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BE_ENVIOS" sheetId="1" r:id="rId4"/>
    <sheet state="visible" name="CABE_VENTAS" sheetId="2" r:id="rId5"/>
    <sheet state="visible" name="DETA_VENTAS" sheetId="3" r:id="rId6"/>
    <sheet state="visible" name="ARTICULOS TECNO" sheetId="4" r:id="rId7"/>
    <sheet state="visible" name="Repuestos Sentrix" sheetId="5" r:id="rId8"/>
    <sheet state="visible" name="CLIENTES" sheetId="6" r:id="rId9"/>
    <sheet state="visible" name="Datos" sheetId="7" r:id="rId10"/>
    <sheet state="visible" name="PROVEEDORES" sheetId="8" r:id="rId11"/>
    <sheet state="hidden" name="PUBIACIONES ML" sheetId="9" r:id="rId12"/>
    <sheet state="hidden" name="MENU" sheetId="10" r:id="rId13"/>
    <sheet state="visible" name="MODELO_IPHONE_PAISES" sheetId="11" r:id="rId14"/>
  </sheets>
  <definedNames>
    <definedName localSheetId="3" name="Color_Art">'ARTICULOS TECNO'!$F$1:$F$433</definedName>
    <definedName name="DatosClientes">CLIENTES!$A$1:$L$340</definedName>
    <definedName name="PRECIO_SENTRIX">'Repuestos Sentrix'!$C$4:$C$1000</definedName>
    <definedName localSheetId="3" name="MARCAS_ART">'ARTICULOS TECNO'!$D$1:$D$433</definedName>
    <definedName localSheetId="3" name="Modelo_Art">'ARTICULOS TECNO'!$E$1:$E$433</definedName>
    <definedName name="Pcias">Datos!$F$2:$F$38</definedName>
    <definedName name="Repuestos">#REF!</definedName>
    <definedName name="Supp_Unicos">Datos!$P$2:$P$1001</definedName>
    <definedName name="REP_SENTRIX">'Repuestos Sentrix'!$B$4:$B$1000</definedName>
    <definedName name="TipoCliente">Datos!$C$1:$C$31</definedName>
    <definedName localSheetId="3" name="DatosArticulos">'ARTICULOS TECNO'!$A$1:$P$433</definedName>
    <definedName name="NombreCliente">CLIENTES!$B$1:$B$340</definedName>
    <definedName name="Forwarder">Datos!$M$2:$M$34</definedName>
    <definedName name="SKU_SENTRIX">'Repuestos Sentrix'!$A$4:$A$1000</definedName>
    <definedName name="Lista_SKUs">'ARTICULOS TECNO'!$A$2:$A$1115</definedName>
    <definedName name="Estado_Ped">Datos!$R$2:$R$28</definedName>
    <definedName name="Tipo_Pago">Datos!$K$1:$K$31</definedName>
    <definedName name="TipoCli_Prod">Datos!$D$1:$D$16</definedName>
    <definedName name="COMPRAS">Datos!$X$2</definedName>
    <definedName name="Paises">Datos!$E$1:$E$20</definedName>
    <definedName name="Rango_Repu">#REF!</definedName>
    <definedName name="TipoVta">Datos!$S$2:$S$25</definedName>
    <definedName localSheetId="3" name="Clase_Art">'ARTICULOS TECNO'!$B$1:$B$433</definedName>
    <definedName hidden="1" localSheetId="0" name="_xlnm._FilterDatabase">CABE_ENVIOS!$A$1:$AC$420</definedName>
    <definedName hidden="1" localSheetId="1" name="_xlnm._FilterDatabase">CABE_VENTAS!$A$1:$P$511</definedName>
    <definedName hidden="1" localSheetId="2" name="_xlnm._FilterDatabase">DETA_VENTAS!$A$1:$Y$1037</definedName>
    <definedName hidden="1" localSheetId="3" name="_xlnm._FilterDatabase">'ARTICULOS TECNO'!$A$1:$Z$477</definedName>
    <definedName hidden="1" localSheetId="4" name="_xlnm._FilterDatabase">'Repuestos Sentrix'!$A$3:$C$571</definedName>
    <definedName hidden="1" localSheetId="5" name="_xlnm._FilterDatabase">CLIENTES!$A$1:$L$340</definedName>
    <definedName hidden="1" localSheetId="7" name="_xlnm._FilterDatabase">PROVEEDORES!$A$1:$AG$1000</definedName>
    <definedName hidden="1" localSheetId="8" name="_xlnm._FilterDatabase">'PUBIACIONES ML'!$A$1:$Y$297</definedName>
    <definedName name="FUN_MODEL">LAMBDA(celda, IFERROR(TRIM(MID(celda,FIND("iPhone",celda),FIND("(",celda)-FIND("iPhone",celda))),"VARIOS"))</definedName>
    <definedName name="FUN_TIPO">LAMBDA(celda, IF(ISNUMBER(FIND("Back",celda)), "BACK CAM",
  IF(ISNUMBER(FIND("Front",celda)), "FRONT CAM",  IF(ISNUMBER(FIND("Face ID",celda)), "Face ID TAG", IF(ISNUMBER(FIND("Tag-On",celda)), "Tag-On Flex", 
   IF(ISNUMBER(FIND("ID FACE",celda)), "ID FACE", IF(ISNUMBER(FIND("Core Tag-on",celda)), "COMBO BAT-TAG",
IF(ISNUMBER(FIND("Extended",celda)), "BATTERY PLUS",IF(ISNUMBER(FIND("Core",celda)), "BATTERY CORE", IF(ISNUMBER(FIND("Battery",celda)), "BATTERY", 
     IF(ISNUMBER(FIND("LCD",celda)), "LCD/OLED", IF(ISNUMBER(FIND("OLED",celda)), "LCD/OLED", "VARIOS"))))))))))))</definedName>
    <definedName name="FUN_MARCA">LAMBDA(celda, IF(ISNUMBER(FIND("Samsung",celda)), "SAMSUNG", IF(ISNUMBER(FIND("Xiaomi",celda)), "XIAOMI", IF(ISNUMBER(FIND("Redmi",celda)), "REDMI", IF(ISNUMBER(FIND("iPhone",celda)), "APPLE", IF(ISNUMBER(FIND("Moto",celda)), "MOTOROLA", "OTRA"))))))</definedName>
    <definedName name="GAN_ENVIO">LAMBDA(vta_tot, costo, envio_tot, cant, Vta_Tot-(Costo+Envio_Tot)*Cant)</definedName>
    <definedName name="GAN_VTA">LAMBDA(vta_tot, costo, envio_tot, cant, Vta_Tot-(Costo+Envio_Tot)*Cant)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80">
      <text>
        <t xml:space="preserve">$100 menos por los 2 que compre mas caros</t>
      </text>
    </comment>
    <comment authorId="0" ref="O872">
      <text>
        <t xml:space="preserve">1798 Paga en teoria con lo cual le gano algo mas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=ARRAYFORMULA(SI(F4:F&lt;50,F1,D1))</t>
      </text>
    </comment>
  </commentList>
</comments>
</file>

<file path=xl/sharedStrings.xml><?xml version="1.0" encoding="utf-8"?>
<sst xmlns="http://schemas.openxmlformats.org/spreadsheetml/2006/main" count="49042" uniqueCount="4768">
  <si>
    <t>NRO ENVIO</t>
  </si>
  <si>
    <t>CLIENTE</t>
  </si>
  <si>
    <t>COD CLI</t>
  </si>
  <si>
    <t>FORWARDER</t>
  </si>
  <si>
    <t>FECHA SAL</t>
  </si>
  <si>
    <t>FECHA LLEG</t>
  </si>
  <si>
    <t>PESO FW</t>
  </si>
  <si>
    <t>TIPO CARGA</t>
  </si>
  <si>
    <t>CANT ART</t>
  </si>
  <si>
    <t>VALOR KG</t>
  </si>
  <si>
    <t>PRECIO X ART</t>
  </si>
  <si>
    <t>COSTO TOT</t>
  </si>
  <si>
    <t>DETALLE CARGA</t>
  </si>
  <si>
    <t>PESO CLI</t>
  </si>
  <si>
    <t>VALOR UN</t>
  </si>
  <si>
    <t>ENVIO COB</t>
  </si>
  <si>
    <t>VENTA X KG</t>
  </si>
  <si>
    <t>GANANCIA</t>
  </si>
  <si>
    <t>INVOICE</t>
  </si>
  <si>
    <t>TIPO</t>
  </si>
  <si>
    <t>PAGO?</t>
  </si>
  <si>
    <t>OBSERVACION</t>
  </si>
  <si>
    <t>SEMANA</t>
  </si>
  <si>
    <t>LLEGO?</t>
  </si>
  <si>
    <t>COMI BSAS</t>
  </si>
  <si>
    <t>Lucas Cly Store</t>
  </si>
  <si>
    <t>UNLIMITED</t>
  </si>
  <si>
    <t>CELLS</t>
  </si>
  <si>
    <t>ENVIO</t>
  </si>
  <si>
    <t>Marcos Roku</t>
  </si>
  <si>
    <t>CARGA</t>
  </si>
  <si>
    <t>5 x iPad</t>
  </si>
  <si>
    <t>Facu Fabriccini</t>
  </si>
  <si>
    <t>16 x AW11</t>
  </si>
  <si>
    <t>Aylen Gentiletti</t>
  </si>
  <si>
    <t>9 x 17 Pro</t>
  </si>
  <si>
    <t>Claudio Molina x IG</t>
  </si>
  <si>
    <t>10 x IP 16</t>
  </si>
  <si>
    <t>6 x 17 Pro</t>
  </si>
  <si>
    <t>Apple Watch x 20 + 5 x iPad</t>
  </si>
  <si>
    <t>Sam S24 SE</t>
  </si>
  <si>
    <t>4 x 17 PM 512</t>
  </si>
  <si>
    <t>10 x Pen + 5 Aw 42 RG + 2 iPad</t>
  </si>
  <si>
    <t>IPHONE TELUS X 16 (IP 17</t>
  </si>
  <si>
    <t>IPADS Y AW S11 GOLD X 5</t>
  </si>
  <si>
    <t>Pablo Rufino</t>
  </si>
  <si>
    <t>1 IPAD Y 1 TABLET SAM</t>
  </si>
  <si>
    <t>8 IPHONE 17 PM</t>
  </si>
  <si>
    <t>Diego Frazer</t>
  </si>
  <si>
    <t>Auriculares x 2</t>
  </si>
  <si>
    <t>JORGE GIOSA</t>
  </si>
  <si>
    <t>IPHONE</t>
  </si>
  <si>
    <t>Barbieri Family</t>
  </si>
  <si>
    <t>25 IPHONE 17</t>
  </si>
  <si>
    <t>Juano Juan</t>
  </si>
  <si>
    <t>Fotografia accesorios</t>
  </si>
  <si>
    <t>Usados</t>
  </si>
  <si>
    <t>Diegote</t>
  </si>
  <si>
    <t>20 x IP 17P - SV</t>
  </si>
  <si>
    <t>Galaxy S25 Ultra</t>
  </si>
  <si>
    <t>10 x se 3 42 y 10 x 46 / 2 x ULtra 3</t>
  </si>
  <si>
    <t>2 x Folio iPad</t>
  </si>
  <si>
    <t>Usados Cell depot</t>
  </si>
  <si>
    <t>Computadora en partes</t>
  </si>
  <si>
    <t>Gonzalo Lemesoff</t>
  </si>
  <si>
    <t>Repuestos Sentrix</t>
  </si>
  <si>
    <t>IP17</t>
  </si>
  <si>
    <t>20 x IP17 Pro SV</t>
  </si>
  <si>
    <t>7 x 17P Sv - 5 Or - 2 Blue</t>
  </si>
  <si>
    <t>3 X 17 PRO</t>
  </si>
  <si>
    <t>iPhone 14</t>
  </si>
  <si>
    <t>10 x PM Blue + 12 Mondo</t>
  </si>
  <si>
    <t>42 Mondo + 12 Chino + 10</t>
  </si>
  <si>
    <t>10 x IP 17 PM + 5 IP Pro + 1 Pro Fabio</t>
  </si>
  <si>
    <t>5 x 11th + 1 Pro M5</t>
  </si>
  <si>
    <t>20 X Char 40w+ 3 iPad</t>
  </si>
  <si>
    <t>18 x Folios + 10 AD Pro2 y 20 Pro 3 + 2 iP 11</t>
  </si>
  <si>
    <t>17 Pro Or y 17 PM BL</t>
  </si>
  <si>
    <t>3 X AW11 RG</t>
  </si>
  <si>
    <t>10 x Samsung, 5 x Air y 1x17 PM SV</t>
  </si>
  <si>
    <t>7 x 17 PM Azul</t>
  </si>
  <si>
    <t>5 X AW11 JB</t>
  </si>
  <si>
    <t>2 x ULTRA</t>
  </si>
  <si>
    <t>Tomas Rodriguez</t>
  </si>
  <si>
    <t>9 x iPad y 8 x AW S11</t>
  </si>
  <si>
    <t>15 x iPhone 17</t>
  </si>
  <si>
    <t>Mix 15 y 16 SOMA Y MONDO</t>
  </si>
  <si>
    <t>Augusto Touch Argentina</t>
  </si>
  <si>
    <t>Airpodd</t>
  </si>
  <si>
    <t>5 x iPad + Airpods Pro 3</t>
  </si>
  <si>
    <t>4 x iPhone 17 Pro Max</t>
  </si>
  <si>
    <t>25 x iPH 17 Pro China</t>
  </si>
  <si>
    <t>Gabriel x Nico Miami</t>
  </si>
  <si>
    <t>3 x iPhone CPO</t>
  </si>
  <si>
    <t>5 x IP 14 YL</t>
  </si>
  <si>
    <t>1 x Air TBT</t>
  </si>
  <si>
    <t>AW SE 3</t>
  </si>
  <si>
    <t>40 x iPhone 17</t>
  </si>
  <si>
    <t>Si</t>
  </si>
  <si>
    <t>2 x iPhone 17 PM 1 x Pro</t>
  </si>
  <si>
    <t>VENTA</t>
  </si>
  <si>
    <t>4+1 AW 11 y 20 x 40W Pw + 2 Ultra 3</t>
  </si>
  <si>
    <t>5 x IP 17 PM 256</t>
  </si>
  <si>
    <t xml:space="preserve">10 x AP P2, 20 x AP 4, 4+1 AW 11 </t>
  </si>
  <si>
    <t>11 x 17 PM - SOMA</t>
  </si>
  <si>
    <t>17 x Pro y 12 17PM</t>
  </si>
  <si>
    <t>4 x 17PM OR</t>
  </si>
  <si>
    <t>10 x 17PM OR + 2 x Pro Blue</t>
  </si>
  <si>
    <t>IPH 15 Y 16</t>
  </si>
  <si>
    <t>5 x 17PM Silver</t>
  </si>
  <si>
    <t>Ciro Dapero</t>
  </si>
  <si>
    <t>7 x IP PM 256 y 1 PM 512</t>
  </si>
  <si>
    <t>Matheus Vinicius</t>
  </si>
  <si>
    <t>1 x Ultra 3</t>
  </si>
  <si>
    <t>No</t>
  </si>
  <si>
    <t>2 x Ultra 3</t>
  </si>
  <si>
    <t>17 Pro 256 Y Pro 512</t>
  </si>
  <si>
    <t>OJO 88 Y 89 JUNTAS</t>
  </si>
  <si>
    <t>17 256 Y 512</t>
  </si>
  <si>
    <t>WORLDWIDE</t>
  </si>
  <si>
    <t>17 PM 256 Y 512</t>
  </si>
  <si>
    <t>SOMA - 17</t>
  </si>
  <si>
    <t>SOMA - IPHONE</t>
  </si>
  <si>
    <t>Caja 1 de Felix</t>
  </si>
  <si>
    <t>Caja 2 de Felix</t>
  </si>
  <si>
    <t>Caja 3 de Felix</t>
  </si>
  <si>
    <t>Ultra 3</t>
  </si>
  <si>
    <t>Franco Visciarelli</t>
  </si>
  <si>
    <t>3 x Pro 512 y 1 x 256</t>
  </si>
  <si>
    <t>10 X IPHONE AIR</t>
  </si>
  <si>
    <t>Cargadores</t>
  </si>
  <si>
    <t>21 x IP 17 Pro</t>
  </si>
  <si>
    <t>Macbook 15"</t>
  </si>
  <si>
    <t>3 x 17  Y 2 x Pro 512</t>
  </si>
  <si>
    <t>TBT 3 x 17 Pro</t>
  </si>
  <si>
    <t>iPhoxy - 10 usados</t>
  </si>
  <si>
    <t>9 pro 256 , 3 x Pro 512</t>
  </si>
  <si>
    <t>IP 16 x 10</t>
  </si>
  <si>
    <t>Creo que 4 Celus</t>
  </si>
  <si>
    <t>|</t>
  </si>
  <si>
    <t>iPhone Air</t>
  </si>
  <si>
    <t>4 x AIRPODS Pro 3</t>
  </si>
  <si>
    <t>Reloj y Buds Samsung</t>
  </si>
  <si>
    <t>14 Pro CPO</t>
  </si>
  <si>
    <t>iPhone 17 PM</t>
  </si>
  <si>
    <t>KEYBOARDS IPAD</t>
  </si>
  <si>
    <t>10 Cargadores</t>
  </si>
  <si>
    <t>Edi</t>
  </si>
  <si>
    <t>Ariel Rubino</t>
  </si>
  <si>
    <t>652 le puse</t>
  </si>
  <si>
    <t>Facundo Madeira</t>
  </si>
  <si>
    <t>40 Celus Usados</t>
  </si>
  <si>
    <t>50 Celus Usados GSM</t>
  </si>
  <si>
    <t>Celus Nuevos y Usados</t>
  </si>
  <si>
    <t>Di Risio</t>
  </si>
  <si>
    <t>Whatsale</t>
  </si>
  <si>
    <t>California 1126 Mario Steller</t>
  </si>
  <si>
    <t>Mauro Loredan</t>
  </si>
  <si>
    <t>MAR</t>
  </si>
  <si>
    <t>ROCKOLA X MAR</t>
  </si>
  <si>
    <t>Saldo Pen</t>
  </si>
  <si>
    <t>CELU X CARGA 16 PM 256</t>
  </si>
  <si>
    <t>CELU X CARGA 16E 256</t>
  </si>
  <si>
    <t>Dron creo</t>
  </si>
  <si>
    <t>Celus de HDT</t>
  </si>
  <si>
    <t>Marco Dabas</t>
  </si>
  <si>
    <t>unos faltantes y Cables</t>
  </si>
  <si>
    <t>Folios y Bands</t>
  </si>
  <si>
    <t>Celus de Daniel</t>
  </si>
  <si>
    <t>Server</t>
  </si>
  <si>
    <t>Igor Galuk</t>
  </si>
  <si>
    <t>11.4 kg</t>
  </si>
  <si>
    <t>Alberto Gentile</t>
  </si>
  <si>
    <t>D700 + Lente</t>
  </si>
  <si>
    <t>IPADS</t>
  </si>
  <si>
    <t>IPHONES</t>
  </si>
  <si>
    <t>Engregado de Jorge</t>
  </si>
  <si>
    <t>LAPTOP ASUS</t>
  </si>
  <si>
    <t>USADOS VG</t>
  </si>
  <si>
    <t>Pablo Caro</t>
  </si>
  <si>
    <t>Nikon Zf</t>
  </si>
  <si>
    <t>ASIS CELL</t>
  </si>
  <si>
    <t>IPAD M3 256</t>
  </si>
  <si>
    <t>TAGS</t>
  </si>
  <si>
    <t>Franco Pepe</t>
  </si>
  <si>
    <t>ACCESORIOS APPLE</t>
  </si>
  <si>
    <t>NEW CELL</t>
  </si>
  <si>
    <t>Alan Montanari</t>
  </si>
  <si>
    <t>USED CELL</t>
  </si>
  <si>
    <t>ESW Tech</t>
  </si>
  <si>
    <t>VARIOS</t>
  </si>
  <si>
    <t>CELL-NEW</t>
  </si>
  <si>
    <t>USED-CELL</t>
  </si>
  <si>
    <t>MARIO</t>
  </si>
  <si>
    <t>NINTENDO</t>
  </si>
  <si>
    <t>ACCESORIOS</t>
  </si>
  <si>
    <t>Cristian Caceres</t>
  </si>
  <si>
    <t>BICICLETA</t>
  </si>
  <si>
    <t>FOTOGRAFIA</t>
  </si>
  <si>
    <t>ESW</t>
  </si>
  <si>
    <t>IPAD / APPLE WATCH</t>
  </si>
  <si>
    <t>REPUESTOS SENTRIX</t>
  </si>
  <si>
    <t>Marcos Prochosky</t>
  </si>
  <si>
    <t>MARCELO HM</t>
  </si>
  <si>
    <t>CELUS NUEVOS</t>
  </si>
  <si>
    <t>APPLE WATCH</t>
  </si>
  <si>
    <t>IPAD</t>
  </si>
  <si>
    <t>CLAUDIA</t>
  </si>
  <si>
    <t>CELUS CLIENTE</t>
  </si>
  <si>
    <t>CARGA GRAL</t>
  </si>
  <si>
    <t>Maxx</t>
  </si>
  <si>
    <t>USADOS MAXX</t>
  </si>
  <si>
    <t>3 PRO MAX</t>
  </si>
  <si>
    <t>CARGA META-MACBOOK</t>
  </si>
  <si>
    <t>Matias Ref Alaska</t>
  </si>
  <si>
    <t>USADOS</t>
  </si>
  <si>
    <t>NAHUEL</t>
  </si>
  <si>
    <t/>
  </si>
  <si>
    <t>USED CELUS</t>
  </si>
  <si>
    <t>NOTE - IPAD - WATCH REPUESTOS</t>
  </si>
  <si>
    <t>GIO</t>
  </si>
  <si>
    <t>DIEGO FRAZER</t>
  </si>
  <si>
    <t>HOME THEATER</t>
  </si>
  <si>
    <t>SI</t>
  </si>
  <si>
    <t>LEO X LUCAS</t>
  </si>
  <si>
    <t>2 CAJAS</t>
  </si>
  <si>
    <t xml:space="preserve">CONSOLA </t>
  </si>
  <si>
    <t>CARGA - VARIOS</t>
  </si>
  <si>
    <t>MACBOOKS</t>
  </si>
  <si>
    <t>MARTIN BS AS</t>
  </si>
  <si>
    <t xml:space="preserve">JOSE </t>
  </si>
  <si>
    <t>FOTOGRAFIA y MODULOS</t>
  </si>
  <si>
    <t>CELUS USADOS</t>
  </si>
  <si>
    <t>LARAUSA</t>
  </si>
  <si>
    <t>NICO X LUCAS</t>
  </si>
  <si>
    <t>Celus Nico - Lucas</t>
  </si>
  <si>
    <t>LUCAS</t>
  </si>
  <si>
    <t>Clystore - Usados 15/16</t>
  </si>
  <si>
    <t>Facundo - IP 16 New</t>
  </si>
  <si>
    <t>70 CELUS MTG</t>
  </si>
  <si>
    <t>Celus iPhone Hasta 14 USED</t>
  </si>
  <si>
    <t>FRANSTORE</t>
  </si>
  <si>
    <t>Franstore</t>
  </si>
  <si>
    <t>FRAN DIRECTO</t>
  </si>
  <si>
    <t>IP 13 PRO MIO</t>
  </si>
  <si>
    <t>NADIE</t>
  </si>
  <si>
    <t>Usados ex-Facu</t>
  </si>
  <si>
    <t>MATHEUS</t>
  </si>
  <si>
    <t>Usados Mat y Varios</t>
  </si>
  <si>
    <t>IPHONE 16</t>
  </si>
  <si>
    <t>100 CELUS MTG</t>
  </si>
  <si>
    <t>Repuestos varios</t>
  </si>
  <si>
    <t>JUANCHO</t>
  </si>
  <si>
    <t>3 cajas 1232</t>
  </si>
  <si>
    <t>CELUS+GRIP+FAROS</t>
  </si>
  <si>
    <t>CELULARES</t>
  </si>
  <si>
    <t>ALBERTO</t>
  </si>
  <si>
    <t>D700</t>
  </si>
  <si>
    <t>Mac, Ipad y varios</t>
  </si>
  <si>
    <t>Celus</t>
  </si>
  <si>
    <t>EMMANUEL</t>
  </si>
  <si>
    <t>Fotografia</t>
  </si>
  <si>
    <t>Aspiradora</t>
  </si>
  <si>
    <t>Alberto Rebecchi</t>
  </si>
  <si>
    <t>ALBERTO GENTILE</t>
  </si>
  <si>
    <t>CAÑOS</t>
  </si>
  <si>
    <t>PATO REY</t>
  </si>
  <si>
    <t>FANTASMA</t>
  </si>
  <si>
    <t>Camara Laptop, ropa</t>
  </si>
  <si>
    <t>FANTASMA OJO DUPLICA</t>
  </si>
  <si>
    <t>ACCES FOTOGRAFIA</t>
  </si>
  <si>
    <t>CLIENTES</t>
  </si>
  <si>
    <t>CAMCORDER</t>
  </si>
  <si>
    <t>CELUS MATHEUS</t>
  </si>
  <si>
    <t>REPU Y M.SANCHEZ</t>
  </si>
  <si>
    <t>RMA iPhone Mat</t>
  </si>
  <si>
    <t>LAMPARA</t>
  </si>
  <si>
    <t>AMPLIFICADOR</t>
  </si>
  <si>
    <t>DIEGO - 2 SAM S24</t>
  </si>
  <si>
    <t>ADRIAN</t>
  </si>
  <si>
    <t>ZAPAS ADRI</t>
  </si>
  <si>
    <t>CELUS FEDERICO</t>
  </si>
  <si>
    <t>REPUESTOS</t>
  </si>
  <si>
    <t>ENCARGUE Y REPUESTOS</t>
  </si>
  <si>
    <t>CELULARES MAT</t>
  </si>
  <si>
    <t>Vta Jose + 2 Auri + igor</t>
  </si>
  <si>
    <t>UN SOLO ENVIO YO 463 Y 464</t>
  </si>
  <si>
    <t>CASCO, 2KG PATO, WALTER, DAVID</t>
  </si>
  <si>
    <t>SEPARE NROS PARA MI ORDEN TOTAL 8.5 KG</t>
  </si>
  <si>
    <t>REPUESTOS Y PATO</t>
  </si>
  <si>
    <t>CELUS MAT Y RODRI</t>
  </si>
  <si>
    <t>RODRI OSSES</t>
  </si>
  <si>
    <t>FOTOGRAFIA RODRIGO</t>
  </si>
  <si>
    <t>PATO Y ALBERTO</t>
  </si>
  <si>
    <t>RAFAEL (H) ALBERT</t>
  </si>
  <si>
    <t>CONVERSOR MUSICA</t>
  </si>
  <si>
    <t>NOTE Y COSAS PATO</t>
  </si>
  <si>
    <t>PLATA 925</t>
  </si>
  <si>
    <t>FOTO Y ACCESORIOS</t>
  </si>
  <si>
    <t>OTROS A IDENTI</t>
  </si>
  <si>
    <t>Facundo Andriach</t>
  </si>
  <si>
    <t>JOSEBA</t>
  </si>
  <si>
    <t>CAMARA REFLEX</t>
  </si>
  <si>
    <t>REPUESTOS y ENVIO</t>
  </si>
  <si>
    <t>COU IMPORT UNLIM</t>
  </si>
  <si>
    <t>REPUESTOS DOLAR OF</t>
  </si>
  <si>
    <t>CELUS IPHONE 15</t>
  </si>
  <si>
    <t>IPAD Y VS</t>
  </si>
  <si>
    <t>ENVIO FOTO MACBOOK</t>
  </si>
  <si>
    <t>FACUNDO</t>
  </si>
  <si>
    <t>TINCHO</t>
  </si>
  <si>
    <t>VITAMINAS</t>
  </si>
  <si>
    <t>MAURICIO</t>
  </si>
  <si>
    <t>CAMARA</t>
  </si>
  <si>
    <t>LENTE Y REPUESTOS</t>
  </si>
  <si>
    <t>HUGO COURIER</t>
  </si>
  <si>
    <t>LAPTOP</t>
  </si>
  <si>
    <t>COURIER #1661</t>
  </si>
  <si>
    <t>RECIBIO RODRIGO</t>
  </si>
  <si>
    <t>COURIER #1660</t>
  </si>
  <si>
    <t>APPLE REPUESTOS</t>
  </si>
  <si>
    <t>LA PAMPA</t>
  </si>
  <si>
    <t>HUGO</t>
  </si>
  <si>
    <t>JOSE</t>
  </si>
  <si>
    <t>SOLO FLAG</t>
  </si>
  <si>
    <t>PAGAN En Leloir</t>
  </si>
  <si>
    <t>Saldo</t>
  </si>
  <si>
    <t>NRO_PEDIDO</t>
  </si>
  <si>
    <t>NRO CLI</t>
  </si>
  <si>
    <t>FECHA</t>
  </si>
  <si>
    <t>MES</t>
  </si>
  <si>
    <t>TIPO_MER</t>
  </si>
  <si>
    <t>CANT ITEM</t>
  </si>
  <si>
    <t>TOTAL USD</t>
  </si>
  <si>
    <t>GAN USD</t>
  </si>
  <si>
    <t>%</t>
  </si>
  <si>
    <t>PAGO</t>
  </si>
  <si>
    <t>SALDO</t>
  </si>
  <si>
    <t>METODO</t>
  </si>
  <si>
    <t>OBSERVACIONES</t>
  </si>
  <si>
    <t>USDT</t>
  </si>
  <si>
    <t>DOLARES</t>
  </si>
  <si>
    <t>Debe $47</t>
  </si>
  <si>
    <t>Pago con cuenta</t>
  </si>
  <si>
    <t>Cuenta Corriente</t>
  </si>
  <si>
    <t>Matias Astillero</t>
  </si>
  <si>
    <t>COTEJADO CON PLANILLA MARCOS</t>
  </si>
  <si>
    <t>2 kg - 240</t>
  </si>
  <si>
    <t>Federico Milovic</t>
  </si>
  <si>
    <t>CPO-CELL</t>
  </si>
  <si>
    <t>Bernard Parado</t>
  </si>
  <si>
    <t xml:space="preserve">DEBIA </t>
  </si>
  <si>
    <t>EN STOCK BAIRES</t>
  </si>
  <si>
    <t>1 kg - $120</t>
  </si>
  <si>
    <t>DICE -4170</t>
  </si>
  <si>
    <t>GIRO MIO</t>
  </si>
  <si>
    <t>Mayorga Family</t>
  </si>
  <si>
    <t>MACBOOK</t>
  </si>
  <si>
    <t>Andres Farall (Ref Igor)</t>
  </si>
  <si>
    <t>Leo x Lucas</t>
  </si>
  <si>
    <t>Pablo Referido</t>
  </si>
  <si>
    <t>Franco Valve</t>
  </si>
  <si>
    <t>GAMER</t>
  </si>
  <si>
    <t>Fernando Lanzarotti</t>
  </si>
  <si>
    <t>Mauro Ramos</t>
  </si>
  <si>
    <t>DISPONIBLE VTA</t>
  </si>
  <si>
    <t>Martin Aquino</t>
  </si>
  <si>
    <t>Adrian Adroza</t>
  </si>
  <si>
    <t>LIDERCELL</t>
  </si>
  <si>
    <t>bernard Parado</t>
  </si>
  <si>
    <t>Roly</t>
  </si>
  <si>
    <t>Nahuel Horrach</t>
  </si>
  <si>
    <t>Jorge Ledec</t>
  </si>
  <si>
    <t>CIOFFIS</t>
  </si>
  <si>
    <t>David Pacheco</t>
  </si>
  <si>
    <t>1886</t>
  </si>
  <si>
    <t>1890</t>
  </si>
  <si>
    <t>TANDA DE 70 - FACU - LLEVA 50</t>
  </si>
  <si>
    <t>Maxi Aguirre</t>
  </si>
  <si>
    <t>TANDA DE 70 - FACU - LLEVA 20</t>
  </si>
  <si>
    <t>Javier Bolivia</t>
  </si>
  <si>
    <t>TANDA DE 100 13 PRO - 7 y 7</t>
  </si>
  <si>
    <t>TANDA DE 100 13 PRO 128 - 15 PCS</t>
  </si>
  <si>
    <t>y uno del RMA que me lo acreditaron</t>
  </si>
  <si>
    <t>TANDA DE 100 13 PRO - 15 y 15</t>
  </si>
  <si>
    <t>TANDA DE 100 13 PRO - 6 Y 4</t>
  </si>
  <si>
    <t>TANDA DE 100 13 PRO 128 - 2O PCS</t>
  </si>
  <si>
    <t>Juan Techno</t>
  </si>
  <si>
    <t>Patricio x Igor</t>
  </si>
  <si>
    <t>Marco x Franky</t>
  </si>
  <si>
    <t>Jose Urquiola</t>
  </si>
  <si>
    <t>Martin Ponte</t>
  </si>
  <si>
    <t>Alejandro Dellasta</t>
  </si>
  <si>
    <t>MATIAS PECHIEU</t>
  </si>
  <si>
    <t>Marcos Pe (Franky)</t>
  </si>
  <si>
    <t>LUCAS ISIDRO CASANOVA</t>
  </si>
  <si>
    <t>ALEJANDRO HERNANDEZ</t>
  </si>
  <si>
    <t>Lautaro Cicka</t>
  </si>
  <si>
    <t>INCLUYE MODULO IP7P RMA PEDIDO 1860</t>
  </si>
  <si>
    <t>JOAQUIN GARCIA</t>
  </si>
  <si>
    <t>Lionel Barbieri</t>
  </si>
  <si>
    <t>JORGE LEDESMA</t>
  </si>
  <si>
    <t>INCLUYE REEMPLAZO BATA IP11P</t>
  </si>
  <si>
    <t>SOLEDAD COSTA</t>
  </si>
  <si>
    <t>PARIENTE DIEGO</t>
  </si>
  <si>
    <t>LUIS FAVILLA</t>
  </si>
  <si>
    <t>JEREMIAS INALEF</t>
  </si>
  <si>
    <t>Jorge Ragusa</t>
  </si>
  <si>
    <t>INCLUYE CAMBIO BATERIA FALLADA XR PEDIDO 1831 :(</t>
  </si>
  <si>
    <t>LAUTARO CICKA</t>
  </si>
  <si>
    <t>MARIA EMILIA MARTINEZ</t>
  </si>
  <si>
    <t>FEDERICO GAUNA</t>
  </si>
  <si>
    <t>EMILIO GRUPO IPHONE</t>
  </si>
  <si>
    <t>NICOLAS ENDRIZZI</t>
  </si>
  <si>
    <t>Dario x Franky</t>
  </si>
  <si>
    <t>Juan Cruz Nahuel Lopez</t>
  </si>
  <si>
    <t>Tech Digital</t>
  </si>
  <si>
    <t>Mariano Sanchez</t>
  </si>
  <si>
    <t>Santiago Fitzsimons</t>
  </si>
  <si>
    <t>Juan Jose Duca</t>
  </si>
  <si>
    <t>Guadalupe Terrada</t>
  </si>
  <si>
    <t>FERNANDO PLATA</t>
  </si>
  <si>
    <t>SEBASTIAN GERACE</t>
  </si>
  <si>
    <t>JUAN CRUZ NAHUEL LOPEZ</t>
  </si>
  <si>
    <t>GUGLIELMI</t>
  </si>
  <si>
    <t>JORGE ANDRES MONJE</t>
  </si>
  <si>
    <t>ULISES DAVID COTA</t>
  </si>
  <si>
    <t>PABLO JAVIER LOPEZ</t>
  </si>
  <si>
    <t>JUAN IGNACIO GARCIA PEREA</t>
  </si>
  <si>
    <t>GERARDO SAFE MODE</t>
  </si>
  <si>
    <t>Ivana Medina</t>
  </si>
  <si>
    <t>Gustavo Mesa</t>
  </si>
  <si>
    <t>Rodrigo Osses</t>
  </si>
  <si>
    <t>SANTIAGO DE C PARTS</t>
  </si>
  <si>
    <t>Salvador Escobar</t>
  </si>
  <si>
    <t>THIAGO ALVARADO</t>
  </si>
  <si>
    <t>diferencia producto</t>
  </si>
  <si>
    <t>MARTIN COLEGIALES</t>
  </si>
  <si>
    <t>MARIANO LOZANO</t>
  </si>
  <si>
    <t>NAHUEL VERGARA</t>
  </si>
  <si>
    <t>NAHUEL RODRIGUEZ</t>
  </si>
  <si>
    <t>FRANCO FARIAS</t>
  </si>
  <si>
    <t>DIEGO ERIC MAXIMILIANO</t>
  </si>
  <si>
    <t>PABLO CESAR BECERRA</t>
  </si>
  <si>
    <t>CEL EXPRESS ARG</t>
  </si>
  <si>
    <t>HGS SERVICE</t>
  </si>
  <si>
    <t>Miguel Vanadia</t>
  </si>
  <si>
    <t>Fernando Castell Huerta</t>
  </si>
  <si>
    <t>Adrian Dario Ponce</t>
  </si>
  <si>
    <t>Maximiliano Del Valle</t>
  </si>
  <si>
    <t>Joaquin Menino</t>
  </si>
  <si>
    <t>MUNDO APPLE</t>
  </si>
  <si>
    <t>RICARDO MIEREZ</t>
  </si>
  <si>
    <t>RODRIGO COLISSI</t>
  </si>
  <si>
    <t>ADRIEL</t>
  </si>
  <si>
    <t>LUIS AVELLANEDA</t>
  </si>
  <si>
    <t>Ezequiel Copa</t>
  </si>
  <si>
    <t>Isaac Escalante</t>
  </si>
  <si>
    <t>ELIO PEREYRA</t>
  </si>
  <si>
    <t>Pablo Gimenez</t>
  </si>
  <si>
    <t>Raul Goni</t>
  </si>
  <si>
    <t>Nahuel Cabildo</t>
  </si>
  <si>
    <t>Martin Heiffel</t>
  </si>
  <si>
    <t>Tomas Alvarez</t>
  </si>
  <si>
    <t>Guillermo Pinardi</t>
  </si>
  <si>
    <t>Anibal Muzzin</t>
  </si>
  <si>
    <t>Patricio Rey</t>
  </si>
  <si>
    <t xml:space="preserve">Roman </t>
  </si>
  <si>
    <t>Jonatan Waibsnaider</t>
  </si>
  <si>
    <t>Julian Ruiz</t>
  </si>
  <si>
    <t>Hard Digital Congreso</t>
  </si>
  <si>
    <t>CELL-ONE</t>
  </si>
  <si>
    <t>Lucas CLY Store</t>
  </si>
  <si>
    <t>Bruno Cattaneo</t>
  </si>
  <si>
    <t>Pato Rey</t>
  </si>
  <si>
    <t>eBay</t>
  </si>
  <si>
    <t>MERCADOLIBRE</t>
  </si>
  <si>
    <t>Guillermo Lacopi</t>
  </si>
  <si>
    <t>Luis Favilla</t>
  </si>
  <si>
    <t>Lucas</t>
  </si>
  <si>
    <t>RAUL GONI</t>
  </si>
  <si>
    <t>EBAY</t>
  </si>
  <si>
    <t>INV-REM</t>
  </si>
  <si>
    <t>TIPO_VTA</t>
  </si>
  <si>
    <t>NOMBRE</t>
  </si>
  <si>
    <t>SKU</t>
  </si>
  <si>
    <t>CANT</t>
  </si>
  <si>
    <t>DETALLE</t>
  </si>
  <si>
    <t>COLOR</t>
  </si>
  <si>
    <t>ENVIO Nro</t>
  </si>
  <si>
    <t>VTA UNI</t>
  </si>
  <si>
    <t>TOTAL</t>
  </si>
  <si>
    <t>ESTADO</t>
  </si>
  <si>
    <t>INV TOT</t>
  </si>
  <si>
    <t>COSTO</t>
  </si>
  <si>
    <t>SUPPLIER</t>
  </si>
  <si>
    <t>COSTO X ART</t>
  </si>
  <si>
    <t>PESO UN</t>
  </si>
  <si>
    <t>PESO X ART</t>
  </si>
  <si>
    <t>OBSERVA</t>
  </si>
  <si>
    <t>IP17PM-256-US-DB</t>
  </si>
  <si>
    <t>RESERVADO</t>
  </si>
  <si>
    <t>TEKCOM GROUP INC</t>
  </si>
  <si>
    <t>IP17PM-256-US-SV</t>
  </si>
  <si>
    <t>IP17PM-256-US-CO</t>
  </si>
  <si>
    <t>TABLET/IPADS</t>
  </si>
  <si>
    <t>IPD11-A16-WI-128-BL</t>
  </si>
  <si>
    <t>ENCARGADO</t>
  </si>
  <si>
    <t>BEST BUY</t>
  </si>
  <si>
    <t>BBY01-807120901691</t>
  </si>
  <si>
    <t>IPD11-A16-WI-128-SV</t>
  </si>
  <si>
    <t>BBY01-807120925187</t>
  </si>
  <si>
    <t>IPD11-A16-WI-256-SV</t>
  </si>
  <si>
    <t>IPD11-A16-WI-256-BL</t>
  </si>
  <si>
    <t>BBY01-807121163646</t>
  </si>
  <si>
    <t>IPD-A-M3-11-128-W-SG</t>
  </si>
  <si>
    <t>IP17P-256-US-DB</t>
  </si>
  <si>
    <t>LLEGANDO</t>
  </si>
  <si>
    <t>MONDO MOVIL</t>
  </si>
  <si>
    <t>IP17P-256-US-SV</t>
  </si>
  <si>
    <t>IP17P-256-US-CO</t>
  </si>
  <si>
    <t>SMARTWATCH</t>
  </si>
  <si>
    <t>AW-SE3-GPS-40-SM-MD</t>
  </si>
  <si>
    <t>AMAZON</t>
  </si>
  <si>
    <t>AW-SE3-GPS-44-ML-MD</t>
  </si>
  <si>
    <t>AW-SE3-GPS-40-SM-SL</t>
  </si>
  <si>
    <t>AW-SE3-GPS-44-ML-SL</t>
  </si>
  <si>
    <t>AW-S11G42A-SM-SG</t>
  </si>
  <si>
    <t>AW-S11G42A-SM-RG</t>
  </si>
  <si>
    <t>AW-S11G42A-SM-JB</t>
  </si>
  <si>
    <t>AW-S11G46A-SM-SV</t>
  </si>
  <si>
    <t>AW-S11G46A-SM-SG</t>
  </si>
  <si>
    <t>AW-S11G46A-SM-JB</t>
  </si>
  <si>
    <t>SALIENDO</t>
  </si>
  <si>
    <t>IP16-256-IN-UL</t>
  </si>
  <si>
    <t>CELLULAR WORLD</t>
  </si>
  <si>
    <t>PCL-C</t>
  </si>
  <si>
    <t>IP17PM-512-US-SV</t>
  </si>
  <si>
    <t>SAM-S24-FE-8-256-NEW-LA</t>
  </si>
  <si>
    <t>MOUNTOLE USA</t>
  </si>
  <si>
    <t>MP/INV/00831</t>
  </si>
  <si>
    <t>BBY01-807117269069</t>
  </si>
  <si>
    <t>114-5596101-8120221</t>
  </si>
  <si>
    <t>114-6506189-5302644</t>
  </si>
  <si>
    <t>AW-S11G42A-SM-SV</t>
  </si>
  <si>
    <t>MIAMI</t>
  </si>
  <si>
    <t>114-8743391-0243418</t>
  </si>
  <si>
    <t>113-8763513-9133843</t>
  </si>
  <si>
    <t>ENTREGADO</t>
  </si>
  <si>
    <t>BBY01-807117008204</t>
  </si>
  <si>
    <t>BBY01-807116844888</t>
  </si>
  <si>
    <t>Samsung Tab S9 11"</t>
  </si>
  <si>
    <t>IP17-256-US-WH</t>
  </si>
  <si>
    <t>CANCELADO</t>
  </si>
  <si>
    <t>IP17PM-512-US-DB</t>
  </si>
  <si>
    <t>IP17PM-512-US-CO</t>
  </si>
  <si>
    <t>BBY01-807116975126</t>
  </si>
  <si>
    <t>BBY01-807116967381</t>
  </si>
  <si>
    <t>IPD-A-M3-11-128-W-BL</t>
  </si>
  <si>
    <t>IPD-A-M3-11-256-W-PP</t>
  </si>
  <si>
    <t>IPD-A-M3-11-256-W-BL</t>
  </si>
  <si>
    <t>IPD11-A16-WI-128-PK</t>
  </si>
  <si>
    <t>IPD-P-M5-11-256-W-SG</t>
  </si>
  <si>
    <t>ip17-256-US-WH</t>
  </si>
  <si>
    <t>TELUS</t>
  </si>
  <si>
    <t>ip17-256-US-BK</t>
  </si>
  <si>
    <t>IP17-256-US-MB</t>
  </si>
  <si>
    <t>IP17-256-US-SG</t>
  </si>
  <si>
    <t>IP17P-512-US-SV</t>
  </si>
  <si>
    <t>HTD</t>
  </si>
  <si>
    <t>IP17P-512-US-CO</t>
  </si>
  <si>
    <t>IP17P-512-US-DB</t>
  </si>
  <si>
    <t>le compre 13 pcs + 2 que tenia a 1125</t>
  </si>
  <si>
    <t>AW-U3-CEL-49-AL-BK</t>
  </si>
  <si>
    <t>SAM-S25-U-12-1TB-NEW-US</t>
  </si>
  <si>
    <t>Blue</t>
  </si>
  <si>
    <t>MT CONNECTIONS INC</t>
  </si>
  <si>
    <t>NEKLOVA</t>
  </si>
  <si>
    <t>AW-SE3-GPS-44-SM-MD</t>
  </si>
  <si>
    <t>PA-40-DY-60</t>
  </si>
  <si>
    <t>APPLE 40W Dynamic Power Adapter with 60W Max</t>
  </si>
  <si>
    <t>APPLE</t>
  </si>
  <si>
    <t>IP14-128-IN-MD</t>
  </si>
  <si>
    <t>IP14-128-IN-bL</t>
  </si>
  <si>
    <t>SOMATECH LLC</t>
  </si>
  <si>
    <t>AP-PRO3G</t>
  </si>
  <si>
    <t>GOLD TRADE LLC</t>
  </si>
  <si>
    <t>DIEGO DESDE BAIRES</t>
  </si>
  <si>
    <t>SF-IP10-A16</t>
  </si>
  <si>
    <t>SF-IP11A-M3</t>
  </si>
  <si>
    <t>IP17A-256-US-KB</t>
  </si>
  <si>
    <t>IP17A-256-US-SB</t>
  </si>
  <si>
    <t>IP17A-256-US-LG</t>
  </si>
  <si>
    <t>IP17A-256-US-CW</t>
  </si>
  <si>
    <t>IP13-256-US-MD</t>
  </si>
  <si>
    <t>SAM-S25-FE-12-256-NEW-AR</t>
  </si>
  <si>
    <t>FREEZIA TRADING LLC</t>
  </si>
  <si>
    <t>REVISAR RECIVIO 5+2 = 7</t>
  </si>
  <si>
    <t>IP16PL-128-US-BK</t>
  </si>
  <si>
    <t>AW-S11G-42A</t>
  </si>
  <si>
    <t>IP15-128-IN-BK</t>
  </si>
  <si>
    <t>IP16-128-US-BK</t>
  </si>
  <si>
    <t>AW-SE3-GPS-40</t>
  </si>
  <si>
    <t>IP15-128-US-BK</t>
  </si>
  <si>
    <t>IP16-128-US-TE</t>
  </si>
  <si>
    <t>IP16-128-US-PK</t>
  </si>
  <si>
    <t>MC-C-CORD-S10-UL</t>
  </si>
  <si>
    <t>MC-C-CORD-AW-SE</t>
  </si>
  <si>
    <t>SAM-S25-U-12-512-NEW-LA</t>
  </si>
  <si>
    <t>IP16-256-IN-BK</t>
  </si>
  <si>
    <t>IP15-256-IN-BK</t>
  </si>
  <si>
    <t>IP16-256-IN-TE</t>
  </si>
  <si>
    <t>IP16-128-IN-WH</t>
  </si>
  <si>
    <t>IP16-128-IN-PK</t>
  </si>
  <si>
    <t>IP16-128-IN-TE</t>
  </si>
  <si>
    <t>IPD11-A16-WI-256-PK</t>
  </si>
  <si>
    <t>FREEZIA</t>
  </si>
  <si>
    <t>IP14-128-IN-YL</t>
  </si>
  <si>
    <t>AP-PRO2G-USBC</t>
  </si>
  <si>
    <t>PCL-PRO</t>
  </si>
  <si>
    <t>IP14PM-128-CPO</t>
  </si>
  <si>
    <t>IP14P-256-CPO</t>
  </si>
  <si>
    <t>CORBAL LLC</t>
  </si>
  <si>
    <t>AW-S11G-46A</t>
  </si>
  <si>
    <t>AW-U3-CEL-49-TL-BK</t>
  </si>
  <si>
    <t>✅</t>
  </si>
  <si>
    <t>Deep Blue</t>
  </si>
  <si>
    <t>NOTE/MAC</t>
  </si>
  <si>
    <t>MBA-M4-10C-16-512-15-MD</t>
  </si>
  <si>
    <t>BBY01-807089613210</t>
  </si>
  <si>
    <t>W1534523623</t>
  </si>
  <si>
    <t>IP16-256-US-BK</t>
  </si>
  <si>
    <t>FAcu Fabriccini</t>
  </si>
  <si>
    <t>W</t>
  </si>
  <si>
    <t>W1363688625</t>
  </si>
  <si>
    <t>BBY01-807087012914</t>
  </si>
  <si>
    <t>W1456977130</t>
  </si>
  <si>
    <t>SONIX</t>
  </si>
  <si>
    <t>w</t>
  </si>
  <si>
    <t>22429/67</t>
  </si>
  <si>
    <t>IP17-256-US-LV</t>
  </si>
  <si>
    <t>Silver</t>
  </si>
  <si>
    <t>IP17-256-US-BK</t>
  </si>
  <si>
    <t>BOCA RATON</t>
  </si>
  <si>
    <t>IPD-A-M3-11-256-W-SG</t>
  </si>
  <si>
    <t>BBY01-807085785824</t>
  </si>
  <si>
    <t>IP16E-256-US-BK</t>
  </si>
  <si>
    <t>CPO-SELL</t>
  </si>
  <si>
    <t>IP14P-128-CPO</t>
  </si>
  <si>
    <t>IP16PM-256-US-BT</t>
  </si>
  <si>
    <t>ASIS-CELL</t>
  </si>
  <si>
    <t>IP16-128-ASIS</t>
  </si>
  <si>
    <t>IP16PM-256-US-NT</t>
  </si>
  <si>
    <t>IP16P-128-US-DT</t>
  </si>
  <si>
    <t>IP16P-128-US-BT</t>
  </si>
  <si>
    <t>IP14-128-US-YL</t>
  </si>
  <si>
    <t>ME-RAYBAN-AI- GR-SHBK</t>
  </si>
  <si>
    <t>BBY01-807084529605</t>
  </si>
  <si>
    <t>ME-RAYBAN-AI- CL-SHBK</t>
  </si>
  <si>
    <t>ME-RAYBAN-AI- TR-MABK</t>
  </si>
  <si>
    <t>113-5480843-7166611</t>
  </si>
  <si>
    <t>Sistema de alarma de seguridad para el hogar</t>
  </si>
  <si>
    <t>113-5823396-0561866</t>
  </si>
  <si>
    <t>113-4241632-9614668</t>
  </si>
  <si>
    <t>113-4156417-0898633</t>
  </si>
  <si>
    <t>IPD-A-M3-11-128-W-PP</t>
  </si>
  <si>
    <t>BBY01-807083528630</t>
  </si>
  <si>
    <t>IPD-A-M3-11-128-W-SL</t>
  </si>
  <si>
    <t>BBY01-807083637901</t>
  </si>
  <si>
    <t>IPD-A-M3-11-256-W-SL</t>
  </si>
  <si>
    <t>113-7639718-5369052</t>
  </si>
  <si>
    <t>BBY01-807083630122</t>
  </si>
  <si>
    <t>IP16P-256-US-BT</t>
  </si>
  <si>
    <t>113-5705798-4875464</t>
  </si>
  <si>
    <t>BBY01-807083257078</t>
  </si>
  <si>
    <t>IP16P-256-US-DT</t>
  </si>
  <si>
    <t>PA-20WUSBC-OEM</t>
  </si>
  <si>
    <t xml:space="preserve">Discos para Server </t>
  </si>
  <si>
    <t>AW-SE2-GPS-40-ML-SV</t>
  </si>
  <si>
    <t>113-8864408-5949061</t>
  </si>
  <si>
    <t>AW-SE2-GPS-44-ML-MD</t>
  </si>
  <si>
    <t>113-6410746-6609002</t>
  </si>
  <si>
    <t>AW-S10G42A-SM-RG</t>
  </si>
  <si>
    <t>113-4456009-2101006</t>
  </si>
  <si>
    <t>AW-SE2-GPS-40-SM-SV</t>
  </si>
  <si>
    <t>AW-S10G46A-ML-JB</t>
  </si>
  <si>
    <t>113-7532256-4333836</t>
  </si>
  <si>
    <t>AW-S10G42A-SM-SV</t>
  </si>
  <si>
    <t>BBY01-807079843507</t>
  </si>
  <si>
    <t>AW-S10G42A-SM-JB</t>
  </si>
  <si>
    <t>AW-S10G46A-ML-SV</t>
  </si>
  <si>
    <t>AW-U2-CEL-49-BK</t>
  </si>
  <si>
    <t>AW-U2-CEL-49-NT</t>
  </si>
  <si>
    <t>MK-IP11P-M3-EN</t>
  </si>
  <si>
    <t>113-4390859-1614605</t>
  </si>
  <si>
    <t>VUELTO A COMPRAR</t>
  </si>
  <si>
    <t>AWB-49-U2-SB-S-G</t>
  </si>
  <si>
    <t>AP-4G-NC-USBC</t>
  </si>
  <si>
    <t>Apple Airpods 4Th Gen Noise Usb-C Charging Case</t>
  </si>
  <si>
    <t>WALMART</t>
  </si>
  <si>
    <t>2000135-94909443</t>
  </si>
  <si>
    <t>BBY01-807079568908</t>
  </si>
  <si>
    <t>BBY01-807082708783</t>
  </si>
  <si>
    <t>AWB-49-U2-SB-B-G</t>
  </si>
  <si>
    <t>113-7307358-4679400</t>
  </si>
  <si>
    <t>113-5406309-7212269</t>
  </si>
  <si>
    <t>113-1875933-1920229</t>
  </si>
  <si>
    <t>Volantex 2400mm Phoenix 2400 EPO Sport Motor Glider FPV</t>
  </si>
  <si>
    <t>BBY01-807077846276</t>
  </si>
  <si>
    <t>BBY01-807077634577</t>
  </si>
  <si>
    <t>IP15PM-515-CPO</t>
  </si>
  <si>
    <t>DJI-M3-RC</t>
  </si>
  <si>
    <t>13-13409-91078</t>
  </si>
  <si>
    <t>BBY01-807078139295</t>
  </si>
  <si>
    <t>AW-SE2-GPS-40-ML-MD</t>
  </si>
  <si>
    <t>BBY01-807077685786</t>
  </si>
  <si>
    <t>BBY01-807077685692</t>
  </si>
  <si>
    <t>AW-S10G42A-ML-JB</t>
  </si>
  <si>
    <t>CBL-C-C1M-OEM</t>
  </si>
  <si>
    <t>CBL-C-L1M-OEM</t>
  </si>
  <si>
    <t>Denin</t>
  </si>
  <si>
    <t>113-1149341-5685021</t>
  </si>
  <si>
    <t>Sage</t>
  </si>
  <si>
    <t>Carbon Gray</t>
  </si>
  <si>
    <t>AWB-ML-42</t>
  </si>
  <si>
    <t>Gold</t>
  </si>
  <si>
    <t>AWB-SB-42-SM</t>
  </si>
  <si>
    <t>Rose</t>
  </si>
  <si>
    <t>Black</t>
  </si>
  <si>
    <t>WHITE</t>
  </si>
  <si>
    <t>Nikon Zf Mirrorless Camera with 40mm Lens</t>
  </si>
  <si>
    <t>BH</t>
  </si>
  <si>
    <t xml:space="preserve">ASUS - ROG Zephyrus G14 14" OLED 3K 120Hz Gaming Laptop </t>
  </si>
  <si>
    <t>BBY01-807073489284</t>
  </si>
  <si>
    <t>AW-S9G41-SM-MD</t>
  </si>
  <si>
    <t>AW-S9G41-SM-SV</t>
  </si>
  <si>
    <t>AT-1PK</t>
  </si>
  <si>
    <t>IP14-128-IN-SL</t>
  </si>
  <si>
    <t>IPHOXY</t>
  </si>
  <si>
    <t>AW-S10G42A-ML-RG</t>
  </si>
  <si>
    <t>IP15-128-ASIS</t>
  </si>
  <si>
    <t>Small Metal Bracket (On Motherboard) Compatible For iPhone 15 Pro Max</t>
  </si>
  <si>
    <t>MOBILE SENTRIX</t>
  </si>
  <si>
    <t>Small Metal Bracket (On Motherboard) Compatible For iPhone 15 Pro</t>
  </si>
  <si>
    <t>Small Metal Bracket (On Motherboard) Compatible For iPhone 15</t>
  </si>
  <si>
    <t>Small Metal Bracket (On Motherboard) Compatible For iPhone 14 Pro</t>
  </si>
  <si>
    <t>Small Metal Bracket (On Motherboard) Compatible For iPhone 12 / 12 Pro</t>
  </si>
  <si>
    <t>Small Metal Bracket (On Motherboard) Compatible For iPhone 14 Pro Max</t>
  </si>
  <si>
    <t>Small Metal Bracket (On Motherboard) Compatible For iPhone 14</t>
  </si>
  <si>
    <t>Small Metal Bracket (On Motherboard) Compatible For iPhone 13</t>
  </si>
  <si>
    <t>Small Metal Bracket (On Motherboard) Compatible For iPhone 13 Pro Max</t>
  </si>
  <si>
    <t>Charging Port Flex Cable Compatible For iPad 10 (2022) (WiFi Only) (Premium) (Silver)</t>
  </si>
  <si>
    <t>Small Metal Bracket (On Motherboard) Compatible For iPhone 13 Pro</t>
  </si>
  <si>
    <t>Replacement Battery Compatible For iPhone 16 (AmpSentrix Basic)</t>
  </si>
  <si>
    <t>Replacement Battery Compatible For iPhone 16 Pro (AmpSentrix Basic)</t>
  </si>
  <si>
    <t>Replacement Battery Compatible For iPhone 15 Pro (AmpSentrix Basic Extended)</t>
  </si>
  <si>
    <t>Replacement Battery Compatible For iPhone 15 (AmpSentrix) (Basic)</t>
  </si>
  <si>
    <t>Extended Capacity Replacement Battery Compatible For iPhone 14 Pro Max (AmpSentrix Basic Extended)</t>
  </si>
  <si>
    <t>Replacement Battery Compatible For iPhone 15 Pro Max (AmpSentrix Basic Extended)</t>
  </si>
  <si>
    <t>Replacement Battery Compatible For iPhone 12 / 12 Pro (AmpSentrix Basic Extended)</t>
  </si>
  <si>
    <t>Replacement Battery Compatible For iPhone 11 (AmpSentrix Basic Extended)</t>
  </si>
  <si>
    <t>Replacement Battery Compatible For iPhone 13 (AmpSentrix Basic Extended)</t>
  </si>
  <si>
    <t>Replacement Battery Core Compatible For iPhone 13 (Spot Welding Required) (AmpSentrix Core)</t>
  </si>
  <si>
    <t>IP16PM-256-US-DT</t>
  </si>
  <si>
    <t>ALASKA</t>
  </si>
  <si>
    <t>TENGO$200 A FAVOR</t>
  </si>
  <si>
    <t>Space Gray</t>
  </si>
  <si>
    <t>BBY01-807071287748</t>
  </si>
  <si>
    <t>AW-S10G42A-ML-SV</t>
  </si>
  <si>
    <t>AW-SE2-GPS-40-SM-MD</t>
  </si>
  <si>
    <t>GIZMO</t>
  </si>
  <si>
    <t>IP15-128-IN-BL</t>
  </si>
  <si>
    <t>IP15-128-IN-GR</t>
  </si>
  <si>
    <t>IP16-128-IN-BK</t>
  </si>
  <si>
    <t>IP16-128-IN-UL</t>
  </si>
  <si>
    <t>IPD-M-A17-83-128-W-SG</t>
  </si>
  <si>
    <t>IPD-M-A17-83-128-W-BL</t>
  </si>
  <si>
    <t>AW-U2-49-CPO-BL</t>
  </si>
  <si>
    <t>R2</t>
  </si>
  <si>
    <t>IP16P-256-US-NT</t>
  </si>
  <si>
    <t>IP15-256-ASIS</t>
  </si>
  <si>
    <t>AW-S10G46A-ML-RG</t>
  </si>
  <si>
    <t>IP15-128-US-BL</t>
  </si>
  <si>
    <t>IP13-128-US-WH</t>
  </si>
  <si>
    <t>IPD-M-A17-83-256-W-SL</t>
  </si>
  <si>
    <t>IPD-M-A17-83-256-W-BL</t>
  </si>
  <si>
    <t>IPD-M-A17-83-256-W-SG</t>
  </si>
  <si>
    <t>AWB-SB-46-ML</t>
  </si>
  <si>
    <t>AMB-ML-42-SM</t>
  </si>
  <si>
    <t>MSE-MAGIC</t>
  </si>
  <si>
    <t>White</t>
  </si>
  <si>
    <t>MK-IP10-FOL-EN</t>
  </si>
  <si>
    <t>BBY01-807069718869</t>
  </si>
  <si>
    <t>MK-IP11P-M4-EN</t>
  </si>
  <si>
    <t>MK-IP13P-M4-EN</t>
  </si>
  <si>
    <t>AWB-ML-46</t>
  </si>
  <si>
    <t>SF-IP13A-M3</t>
  </si>
  <si>
    <t>AWB-SL-42-OS</t>
  </si>
  <si>
    <t>AWB-SL-46-OS</t>
  </si>
  <si>
    <t>AWB-SB-42-ML</t>
  </si>
  <si>
    <t>AWB-SB-46-SM</t>
  </si>
  <si>
    <t>AWB-TL-49-BK-TI</t>
  </si>
  <si>
    <t>AWB-OB-49-NT-TI</t>
  </si>
  <si>
    <t>MK-IP13P-M3-EN</t>
  </si>
  <si>
    <t>Black/Silver</t>
  </si>
  <si>
    <t>AMB-ML-46-ML</t>
  </si>
  <si>
    <t>Repuestos</t>
  </si>
  <si>
    <t>STOCK 🇦🇷</t>
  </si>
  <si>
    <t>GAMERS</t>
  </si>
  <si>
    <t>NI-SW-2</t>
  </si>
  <si>
    <t>LCD Assembly With Digitizer Compatible For iPad Pro 11" 1st Gen (2018) / iPad Pro 11" 2nd Gen (2020) (Aftermarket Pro: XO7) (All Colors)</t>
  </si>
  <si>
    <t>OLED Assembly Compatible For iPhone 16 (Aftermarket Pro: XO7 Soft)</t>
  </si>
  <si>
    <t>OLED Assembly Compatible For iPhone 16 Pro (Aftermarket Pro: XO7 Soft) (120HZ)</t>
  </si>
  <si>
    <t>OLED Assembly Compatible For iPhone 16 Pro Max (Aftermarket Pro: XO7 Soft) (120HZ)</t>
  </si>
  <si>
    <t>OLED Assembly Compatible For iPhone 16e (Aftermarket Pro: XO7 Soft)</t>
  </si>
  <si>
    <t>Touch / Display IC Dedicated Green Oil Mesh Compatible For iPhone 11 to 16 Pro Max</t>
  </si>
  <si>
    <t>Battery (A1713) Compatible For MacBook Pro 13" Retina (A1708 Late 2016 / Mid 2017)</t>
  </si>
  <si>
    <t>Bumblebee Stencil (QS689) For iPhone 16 / 16 Plus / 16 Pro / 16 Pro Max (Qianli)</t>
  </si>
  <si>
    <t>AW-U2-GPS-49-BK</t>
  </si>
  <si>
    <t>CBL-C-C2M-240</t>
  </si>
  <si>
    <t>AT-4PK</t>
  </si>
  <si>
    <t>IP16E-128-US-BK</t>
  </si>
  <si>
    <t>VG</t>
  </si>
  <si>
    <t>IP16E-128-US-WH</t>
  </si>
  <si>
    <t>TEKNOVA</t>
  </si>
  <si>
    <t>AW-SE2-GPS-44-ML-SV</t>
  </si>
  <si>
    <t>AW-SE2-GPS-44-SM-MD</t>
  </si>
  <si>
    <t>AW-S10C42A-LM-JB</t>
  </si>
  <si>
    <t>IP16P-128-US-NT</t>
  </si>
  <si>
    <t>CATAMARCA</t>
  </si>
  <si>
    <t>Apple Pencil Pro</t>
  </si>
  <si>
    <t>IP16PM-256-US-WT</t>
  </si>
  <si>
    <t>IP16P-128-US-WT</t>
  </si>
  <si>
    <t>CORDOBA</t>
  </si>
  <si>
    <t>IP14-128-US-MD</t>
  </si>
  <si>
    <t>AW-S10C46A-ML-JB</t>
  </si>
  <si>
    <t>R2 HUASCAR</t>
  </si>
  <si>
    <t>IP15-128-CH-BK</t>
  </si>
  <si>
    <t>MARITIMO</t>
  </si>
  <si>
    <t>Loud Speaker Compatible For iPhone 15 Pro Max</t>
  </si>
  <si>
    <t>LCD Compatible For iPad 10 (2022) / iPad 11 (2025) (Premium)</t>
  </si>
  <si>
    <t>Back Camera Compatible For iPhone XR (Premium)</t>
  </si>
  <si>
    <t>Back Camera Compatible For iPhone 12 Pro (Aftermarket Plus)</t>
  </si>
  <si>
    <t>Back Camera Compatible For iPhone 12 Pro Max (Premium)</t>
  </si>
  <si>
    <t>Back Camera Compatible For iPhone 13 / 13 Mini (Aftermarket Plus)</t>
  </si>
  <si>
    <t>Back Camera Compatible For iPhone 13 Pro / 13 Pro Max (Premium)</t>
  </si>
  <si>
    <t>Back Camera Compatible For iPhone 14 Pro</t>
  </si>
  <si>
    <t>Back Camera Compatible For iPhone 15 Pro Max</t>
  </si>
  <si>
    <t>IP15-128-CH-PK</t>
  </si>
  <si>
    <t>MBA-M3-8C-16-256-13-MD</t>
  </si>
  <si>
    <t>X</t>
  </si>
  <si>
    <t>MBA-M4-10C-16-512-13-MD</t>
  </si>
  <si>
    <t>xx</t>
  </si>
  <si>
    <t>Xx</t>
  </si>
  <si>
    <t>AW-S10C42A-SM-RG</t>
  </si>
  <si>
    <t>AW-S10C46A-SM-JB</t>
  </si>
  <si>
    <t>Meta Quest 512Gb</t>
  </si>
  <si>
    <t>2025 Dell XPS 13 9345 Laptop</t>
  </si>
  <si>
    <t>iPhone 16 Pro Max 256GB 🇺🇸</t>
  </si>
  <si>
    <t>MBA-M4-10C-16-256-13-MD</t>
  </si>
  <si>
    <t>IPD10-109-64-W-BL</t>
  </si>
  <si>
    <t>IPD11-A16-WI-128-Sv</t>
  </si>
  <si>
    <t>AW-S10-GPS-42-TI-RG</t>
  </si>
  <si>
    <t>AP-MAX-USBC</t>
  </si>
  <si>
    <t>AEONZ</t>
  </si>
  <si>
    <t>AP-3G-NC</t>
  </si>
  <si>
    <t>PCL-1G</t>
  </si>
  <si>
    <t>Apple USB-C TO USB-C 1M, (60W), MQKJ3Z, OEM</t>
  </si>
  <si>
    <t>IP15-128-IN-PK</t>
  </si>
  <si>
    <t>DJI GOPRO 13 BLACK</t>
  </si>
  <si>
    <t>MCS Y SOPORTE</t>
  </si>
  <si>
    <t>IP14-128-CN-MD</t>
  </si>
  <si>
    <t>IP14-128-CN-SL</t>
  </si>
  <si>
    <t>Ultimos iPhone Usados 11 PM y 12 PM</t>
  </si>
  <si>
    <t>MTG</t>
  </si>
  <si>
    <t>Jet Black</t>
  </si>
  <si>
    <t>Falta 1 comprar</t>
  </si>
  <si>
    <t>x2</t>
  </si>
  <si>
    <t>IP16P-256-US-WT</t>
  </si>
  <si>
    <t>IP15-128-US-GR</t>
  </si>
  <si>
    <t>AW-U2-GPS-49-MN-NT</t>
  </si>
  <si>
    <t>Apple Watch Ultra 2 Titanium</t>
  </si>
  <si>
    <t>MBA-M2-8C-16-256-13-SG</t>
  </si>
  <si>
    <t>MACBOOK AIR 13" M2 16/256 GRAY</t>
  </si>
  <si>
    <t>ASUS - Zenbook 14 OLED 14” WQXGA Touch Laptop</t>
  </si>
  <si>
    <t>IP16PM-512-US-BT</t>
  </si>
  <si>
    <t>IP16-128-US-WH</t>
  </si>
  <si>
    <t>IP13-128-IN-BL</t>
  </si>
  <si>
    <t>iPhone 13 128Gb</t>
  </si>
  <si>
    <t>Valve Steak 512Gb</t>
  </si>
  <si>
    <t>Auriculares Samsung Bud Fe</t>
  </si>
  <si>
    <t>Tablet Samsung S9 Fe 128Gb</t>
  </si>
  <si>
    <t>661-35694</t>
  </si>
  <si>
    <t>PO1223</t>
  </si>
  <si>
    <t>661-36918</t>
  </si>
  <si>
    <t>661-44954</t>
  </si>
  <si>
    <t>iPhone 13 Pro 128GB Unlocked / A Stock / Mix</t>
  </si>
  <si>
    <t>Apple Charger 20W</t>
  </si>
  <si>
    <t>Apple Cable USB-C to USB-C</t>
  </si>
  <si>
    <t>Apple Cable USB-C to Lightning</t>
  </si>
  <si>
    <t>Iph 11 128gb</t>
  </si>
  <si>
    <t>Iph 11 pro 256gb</t>
  </si>
  <si>
    <t>13 pro max 128gb</t>
  </si>
  <si>
    <t>iPhone 16 128GB</t>
  </si>
  <si>
    <t>IP16P-128-CA-DT</t>
  </si>
  <si>
    <t>IP16PM-256-CA-BT</t>
  </si>
  <si>
    <t xml:space="preserve">Redmi Note 14 Pro 5G </t>
  </si>
  <si>
    <t>B2</t>
  </si>
  <si>
    <t xml:space="preserve">IPH 12 PRO MAX 256GB Unlocked / A Stock </t>
  </si>
  <si>
    <t xml:space="preserve">IPH 13 PRO MAX 256GB Unlocked / A Stock </t>
  </si>
  <si>
    <t>iPhone 11 128GB Unlocked / A Stock / Mix</t>
  </si>
  <si>
    <t>iPhone 14 Pro 128GB Unlocked / A Stock / Mix</t>
  </si>
  <si>
    <t>661-22294</t>
  </si>
  <si>
    <t>107084001373</t>
  </si>
  <si>
    <t>107082074745</t>
  </si>
  <si>
    <t>107084001390</t>
  </si>
  <si>
    <t>107082077391</t>
  </si>
  <si>
    <t>iPhone 13 PRO 128GB Unlocked / A Stock /</t>
  </si>
  <si>
    <t>GADGETS</t>
  </si>
  <si>
    <t>Ray-Ban con META</t>
  </si>
  <si>
    <t>META</t>
  </si>
  <si>
    <t>√</t>
  </si>
  <si>
    <t>iPhone 13 128GB Unlocked / A Stock / Mix</t>
  </si>
  <si>
    <t>iPhone 15 128GB Unlocked / A Stock / Mix</t>
  </si>
  <si>
    <t xml:space="preserve">IPH 13 PRO MAX 128GB Unlocked / A Stock </t>
  </si>
  <si>
    <t>IPHONE 16 PRO orig US 128GB</t>
  </si>
  <si>
    <t>REVISAR EL COSTO DEL ENVIO OJO!</t>
  </si>
  <si>
    <t>RODRIGO</t>
  </si>
  <si>
    <t>iPhone 13 pro max sierra blue</t>
  </si>
  <si>
    <t>iPhone 14 128GB</t>
  </si>
  <si>
    <t>URIEL</t>
  </si>
  <si>
    <t>IPHONE 16 PRO orig US 256GB</t>
  </si>
  <si>
    <t>IPHONE 16 PMX orig US 256GB</t>
  </si>
  <si>
    <t>ENVIO PAGA CLIENTE APARTE</t>
  </si>
  <si>
    <t>iPhone 14 - 128Gb Unlocked / A Stock Red</t>
  </si>
  <si>
    <t>Bandas Apple Watch SE 2</t>
  </si>
  <si>
    <t>Apple Watch SE 2</t>
  </si>
  <si>
    <t>iPhone 13 Mini 128GB Unlocked / A Stock / Mix</t>
  </si>
  <si>
    <t>IPHONE 16 orig US 128GB</t>
  </si>
  <si>
    <t>ACA LE BONIFICO LOS 3 ITEMS</t>
  </si>
  <si>
    <t>DEL LENTO AL RAPIDO</t>
  </si>
  <si>
    <t>$207 CARGO COMO "SUELDO"</t>
  </si>
  <si>
    <t>Samsung GALAXY S25 Plus -12 / 256GB</t>
  </si>
  <si>
    <t>Samsung GALAXY S25 Ultra 512GB</t>
  </si>
  <si>
    <t>107082071226</t>
  </si>
  <si>
    <t>661-17920</t>
  </si>
  <si>
    <t>661-18428</t>
  </si>
  <si>
    <t>661-21991</t>
  </si>
  <si>
    <t>Bateria GENUINE OEM iPhone 13 Pro</t>
  </si>
  <si>
    <t>661-30373</t>
  </si>
  <si>
    <t>Bateria GENUINE OEM iPhone 14</t>
  </si>
  <si>
    <t>661-30382</t>
  </si>
  <si>
    <t>Bateria GENUINE OEM iPhone 14 Pro</t>
  </si>
  <si>
    <t>661-30394</t>
  </si>
  <si>
    <t>Bateria GENUINE OEM iPhone 14 Pro Max</t>
  </si>
  <si>
    <t>TRAPISONDA MANDO 14 PLUS PORQUE NO TENIA MOBILE 14 PM</t>
  </si>
  <si>
    <t>661-35885</t>
  </si>
  <si>
    <t>Bateria GENUINE OEM iPhone 15</t>
  </si>
  <si>
    <t>Bateria GENUINE OEM iPhone 15 Pro</t>
  </si>
  <si>
    <t>Bateria GENUINE OEM iPhone 15 Pro Max</t>
  </si>
  <si>
    <t>Apple iPhone 16 Pro 256gb US - BLACK</t>
  </si>
  <si>
    <t xml:space="preserve">IPH 11 128gb Unlocked / A Stock </t>
  </si>
  <si>
    <t xml:space="preserve">IPH 11 PRO MAX 256GB Unlocked / A Stock </t>
  </si>
  <si>
    <t xml:space="preserve">IPH 12  128GB Unlocked / A Stock </t>
  </si>
  <si>
    <t xml:space="preserve">IPH 12 PRO  128GB Unlocked / A Stock </t>
  </si>
  <si>
    <t>TOP TECH</t>
  </si>
  <si>
    <t xml:space="preserve">IPH 13   128 GB Unlocked / A Stock </t>
  </si>
  <si>
    <t xml:space="preserve">IPH 13 PRO 256GB Unlocked / A Stock </t>
  </si>
  <si>
    <t>BATERIAS EN BAIRES</t>
  </si>
  <si>
    <t>Samsung GALAXY S25 - 12 / 256GB</t>
  </si>
  <si>
    <t>iPhone 13 Pro 256GB Unlocked / A Stock / Mix</t>
  </si>
  <si>
    <t>iPhone 12 Mini 128GB Unlocked / A Stock / Mix</t>
  </si>
  <si>
    <t>iPhone 12 Pro 128GB Unlocked / A Stock / Mix</t>
  </si>
  <si>
    <t>iPhone 13 Pro Max 128GB Unlocked / A Stock / Mix</t>
  </si>
  <si>
    <t>iPhone 12 Pro 128Gb</t>
  </si>
  <si>
    <t>iPhone 13 MINI 128GB</t>
  </si>
  <si>
    <t>iPhone 13 Pro Max 128GB</t>
  </si>
  <si>
    <t>LLEGAN EN 508</t>
  </si>
  <si>
    <t>EN 508 y en 506</t>
  </si>
  <si>
    <t>LLEGAN EN 506</t>
  </si>
  <si>
    <t>GSM CLUB</t>
  </si>
  <si>
    <t>Apple iPhone 16 256gb PINK - NEW</t>
  </si>
  <si>
    <t>Apple iPhone 16 Pro 128gb White Titanium US</t>
  </si>
  <si>
    <t>Apple iPhone 16 Pro 256gb Desert Titanium US</t>
  </si>
  <si>
    <t>IPHONE 13 PRO 128GB</t>
  </si>
  <si>
    <t>iPhone 12 128GB Unlocked / A Stock / Mix</t>
  </si>
  <si>
    <t>Apple iPhone 16 Pro 128gb Black Titanium US</t>
  </si>
  <si>
    <t>iPhone 12 Pro  128Gb A Grade</t>
  </si>
  <si>
    <t>iphone 12 Mini 128Gba A Grade</t>
  </si>
  <si>
    <t>107082077350</t>
  </si>
  <si>
    <t>Best Quality Battery Replacement For iPhone 15 Welding + Condition 100% Boxed</t>
  </si>
  <si>
    <t>107082077352</t>
  </si>
  <si>
    <t>Battery Replacement AmpSentrix CORE For iPhone 15 PRO  Condition 100% Premium</t>
  </si>
  <si>
    <t>107082077353</t>
  </si>
  <si>
    <t>Battery Replacement AmpSentrix CORE For iPhone 15 PRO Max Condition 100% Premium</t>
  </si>
  <si>
    <t>107082069275</t>
  </si>
  <si>
    <t>Replacement High Capacity Battery Core Compatible For IPhone 11 Pro Max</t>
  </si>
  <si>
    <t>107082071213</t>
  </si>
  <si>
    <t>Replacement Battery Core with Universal Tag-On Flex Compatible For iPhone 12 / 12 Pro (Spot Welding Required) (AmpSentrix Core)</t>
  </si>
  <si>
    <t>107082071216</t>
  </si>
  <si>
    <t>Replacement Battery Core with Universal Tag-On Flex Compatible For iPhone 12 Pro Max (Spot Welding Required) (AmpSentrix Core)</t>
  </si>
  <si>
    <t>107082071219</t>
  </si>
  <si>
    <t>Replacement Battery Core with Universal Tag-On Flex Compatible For iPhone 13 Mini (Spot Welding Required) (AmpSentrix Core)</t>
  </si>
  <si>
    <t>107082071220</t>
  </si>
  <si>
    <t>Replacement Battery Core with Universal Tag-On Flex Compatible For iPhone 13 Pro (Spot Welding Required) (AmpSentrix Core)</t>
  </si>
  <si>
    <t>Replacement Battery Core with Universal Tag-On Flex Compatible For iPhone 11 (Spot Welding Required) (AmpSentrix Core)</t>
  </si>
  <si>
    <t>107082071227</t>
  </si>
  <si>
    <t>Replacement Battery Core with Universal Tag-On Flex Compatible For iPhone 11 Pro (Spot Welding Required) (AmpSentrix Core)</t>
  </si>
  <si>
    <t>107082071228</t>
  </si>
  <si>
    <t>Replacement Battery Core with Universal Tag-On Flex Compatible For iPhone 11 Pro Max (Spot Welding Required) (AmpSentrix Core)</t>
  </si>
  <si>
    <t>107082073354</t>
  </si>
  <si>
    <t>AmpSentrix Plus Core Compatible For iPhone XS (Spot Welding Required)</t>
  </si>
  <si>
    <t>107082073356</t>
  </si>
  <si>
    <t>Replacement High Capacity Battery Core Compatible For IPhone XS Max (Spot Welding Required)</t>
  </si>
  <si>
    <t>107082073358</t>
  </si>
  <si>
    <t>Replacement High Capacity Battery Core Compatible For iPhone XR (Spot Welding Required) (AmpSentrix Core Extended)</t>
  </si>
  <si>
    <t>107082074634</t>
  </si>
  <si>
    <t>Replacement Battery Core Compatible For IPhone 13 Pro Max (Spot Welding Required) (AmpSentrix Core)</t>
  </si>
  <si>
    <t>107082074744</t>
  </si>
  <si>
    <t>Pre-Programmed Universal Battery Tag-On Flex (Soldering Not Required) Compatible For iPhone 13 / 13 Mini (AmpSentrix)</t>
  </si>
  <si>
    <t>Pre-Programmed Universal Battery Tag-On Flex (Soldering Not Required) Compatible For iPhone 13 Pro / 13 Pro Max / 14 Pro / 14 Pro Max (AmpSentrix)</t>
  </si>
  <si>
    <t>107082077359</t>
  </si>
  <si>
    <t>Pre-Programed Battery Tag – for iPhone 15 Pro 15 PM Compatible JC Qianly i2C JC</t>
  </si>
  <si>
    <t>107084001370</t>
  </si>
  <si>
    <t>Replacement Battery Core Compatible For iPhone 14 (Spot Welding Required) (AmpSentrix Core)</t>
  </si>
  <si>
    <t>107084001372</t>
  </si>
  <si>
    <t>Replacement Battery Core Compatible For IPhone 14 Pro (Spot Welding Required) (AmpSentrix Core)</t>
  </si>
  <si>
    <t>Replacement Battery Core Compatible For iPhone 14 Pro Max (Spot Welding Required) (AmpSentrix Core)</t>
  </si>
  <si>
    <t>Battery Tag-On Flex Cable for iPhone 14/14 Plus - AmpSentrix | Premium Quality</t>
  </si>
  <si>
    <t>107082077358</t>
  </si>
  <si>
    <t>AmpSentrix Universal Battery Tag – Pre-Programmed for iPhone 15/15 Plus JC Qianl</t>
  </si>
  <si>
    <t>107082092888</t>
  </si>
  <si>
    <t>Battery Health Programming Board for JC V1S V1SE iPhone 8 to 15 Pro Max NEW</t>
  </si>
  <si>
    <t>iPhone 13 Pro 128Gb - A CREDITO MORRIS</t>
  </si>
  <si>
    <t>iPhone 13 Pro 256Gb - A CREDITO MORRIS</t>
  </si>
  <si>
    <t>Apple iPhone 16 256gb Ultramarine JP x 1</t>
  </si>
  <si>
    <t>Apple iPhone 16 Pro 128gb US</t>
  </si>
  <si>
    <t>Apple iPhone 16 Pro 256gb US</t>
  </si>
  <si>
    <t>Apple iPhone 16 Pro Max 256gb White Titanium US</t>
  </si>
  <si>
    <t>Panasonic Lumix S 100mm f/2.8 Macro Lens (Leica L)</t>
  </si>
  <si>
    <t>CERRADA</t>
  </si>
  <si>
    <t>Protector For Royal Enfield Continental GT 650</t>
  </si>
  <si>
    <t>FAROS For Royal Enfield Continental GT 650</t>
  </si>
  <si>
    <t>iPHones 16 New</t>
  </si>
  <si>
    <t>GANANCIA ENVIO APART</t>
  </si>
  <si>
    <t>107082077388</t>
  </si>
  <si>
    <t>Replacement Battery Compatible For IPhone 13 (Spot Welding Required) (AmpSentrix Core Extended)</t>
  </si>
  <si>
    <t>Win Audio</t>
  </si>
  <si>
    <t>ebay</t>
  </si>
  <si>
    <t>10-11890-29455</t>
  </si>
  <si>
    <t xml:space="preserve">Panasonic LUMIX S5II Mirrorless Camera 24.2MP Full Frame </t>
  </si>
  <si>
    <t xml:space="preserve">Panasonic Lumix S 28-200mm f/4-7.1 </t>
  </si>
  <si>
    <t>K&amp;F Concept 82mm Variable ND Lens Filter Cap TPU + Filter400</t>
  </si>
  <si>
    <t>DJI R Vertical Camera Mount</t>
  </si>
  <si>
    <t>Sigma 16-28 mm F2.8 Sony E Mount</t>
  </si>
  <si>
    <t>Conjunto Fuji</t>
  </si>
  <si>
    <t>FINANZAS</t>
  </si>
  <si>
    <t>SERVICIO FINANCIERO</t>
  </si>
  <si>
    <t>SERVICIO a URUGUAY</t>
  </si>
  <si>
    <t>Panasonic LUMIX S9 KIT 20-60</t>
  </si>
  <si>
    <t>Neewer DMW-BLK22 Replacement Battery and Charger Set</t>
  </si>
  <si>
    <t>SmallRig L-Shape Handle for Panasonic Lumix S9</t>
  </si>
  <si>
    <t>MARCOS X FRANKY</t>
  </si>
  <si>
    <t>Panasonic LUMIX S Series 20-60mm</t>
  </si>
  <si>
    <t>Adrian Edrosa</t>
  </si>
  <si>
    <t>Cargador y cable para iPhone USB C</t>
  </si>
  <si>
    <t>Sandisk Memoria 256Gb</t>
  </si>
  <si>
    <t>107082074718</t>
  </si>
  <si>
    <t>iSocket Motherboard Platform Tester Compatible For iPhone 13 / 13 Pro / 13 Pro Max / 13 Mini (4 in 1) (Qianli)</t>
  </si>
  <si>
    <t>107082070087</t>
  </si>
  <si>
    <t>iSocket 8 in1 for 14 Series Motherboard Layered Test Stand + Reballing Platform</t>
  </si>
  <si>
    <t>Viltrox 27mm f/1.2 Lens (Sony E)</t>
  </si>
  <si>
    <t>Fujinon 23mm 1.4 LM WR</t>
  </si>
  <si>
    <t>Vello BG-N19 Battery Grip for Nikon D850</t>
  </si>
  <si>
    <t>Blazar Lens Nero 1.5 Anamorphic Adapter</t>
  </si>
  <si>
    <t xml:space="preserve">50mm F1.2 Full Frame Manual </t>
  </si>
  <si>
    <t>Seagate 2TB Storage Expansion Card for Xbox Series X|S</t>
  </si>
  <si>
    <t>JEFE DE ADRIAN</t>
  </si>
  <si>
    <t>Electron Syntakt 12</t>
  </si>
  <si>
    <t>107085005748</t>
  </si>
  <si>
    <t>iSocket Motherboard Platform Tester Compatible For iPhone 12 / 12 Pro / 12 Pro Max / 12 Mini (4 in 1) (Qianli)</t>
  </si>
  <si>
    <t>Zapatillas Dino Billy Orange</t>
  </si>
  <si>
    <t>Zapatillas Dino Billy Rose Gold</t>
  </si>
  <si>
    <t>VILTROX Monitor DC-550  5.5" + Bata NP-F550 2200mAh</t>
  </si>
  <si>
    <t>SmartWatch Samsung Watch 3</t>
  </si>
  <si>
    <t>Sennheiser HD25 Light DJ Studio Mixing HEADPHONES - NEW - PERFECT CIRCUIT</t>
  </si>
  <si>
    <t>CAS_FF800LS2_XL</t>
  </si>
  <si>
    <t xml:space="preserve">Capacete LS2 FF800 motorcycle helmet ls2 STORM full face dual lens Helmets casco moto </t>
  </si>
  <si>
    <t>SAM-S23U-S918U</t>
  </si>
  <si>
    <t>For Samsung Galaxy S23 Ultra S918U OLED Display Touch Screen Digitizer + Frame</t>
  </si>
  <si>
    <t>PEN-REAR-GLASS</t>
  </si>
  <si>
    <t>USA For Mijing iRepair GD10 Breaking Pen For Iphone Rear Back Glass Cover Fixing</t>
  </si>
  <si>
    <t>Teenage Engineering EP-133</t>
  </si>
  <si>
    <t>SMALLRIG VIBE P96L</t>
  </si>
  <si>
    <t>Yongnuo YN360 II LED</t>
  </si>
  <si>
    <t>Memoria Sandisk Extreme</t>
  </si>
  <si>
    <t>107082854893</t>
  </si>
  <si>
    <t>MODULO IPHONE 8 PLUS NEGRO SERVICE PACK</t>
  </si>
  <si>
    <t>iPhone Used 11 128Gb Grado A Bat 100%</t>
  </si>
  <si>
    <t>9022817370806</t>
  </si>
  <si>
    <t>Pre-Owner Galaxy Watch SM-R805 - GPS</t>
  </si>
  <si>
    <t>FUJI-XF18-120</t>
  </si>
  <si>
    <t>Fujifilm Lente Fujinon XF18-120</t>
  </si>
  <si>
    <t>REPU-FACU</t>
  </si>
  <si>
    <t>REPU FACU</t>
  </si>
  <si>
    <t>Gopro 12 GoPro HERO12 Black Creator Edition Bundle</t>
  </si>
  <si>
    <t>Watson Mini Duo Charger</t>
  </si>
  <si>
    <t>GoPro Enduro Rechargaeable Li-on</t>
  </si>
  <si>
    <t>SanDisk 256GB Extreme UHS-I microSDXC Memory</t>
  </si>
  <si>
    <t>ViewSonic M2e 1000 Lumens Full HD Smart LED Projector</t>
  </si>
  <si>
    <t>iPad Pro 11" 512Gb + Pencil + Magic Keyboard</t>
  </si>
  <si>
    <t>iphone 15 Pro 256 Natural</t>
  </si>
  <si>
    <t>VENDIDO</t>
  </si>
  <si>
    <t>iPhone 15 Pro Max 256 Natural Titanium</t>
  </si>
  <si>
    <t>iPhone 15 Pro Max 512 Azul</t>
  </si>
  <si>
    <t>iPhone 15 Pro Max 512 Natural Titanium</t>
  </si>
  <si>
    <t>iPhone 15 pro 128 black titanium</t>
  </si>
  <si>
    <t>https://secure7.store.apple.com/shop/order/detail/10078/W1390195510?_si=000010</t>
  </si>
  <si>
    <t>W1390195510</t>
  </si>
  <si>
    <t>iPhone 15 Pro Max 512 Black Titanium</t>
  </si>
  <si>
    <t>https://secure7.store.apple.com/shop/order/detail/10078/W1418291547</t>
  </si>
  <si>
    <t>W1418291547</t>
  </si>
  <si>
    <t>iPhone 15 pro de 256 white titanium</t>
  </si>
  <si>
    <t>IPhone 15 pro Max 512 black titanium</t>
  </si>
  <si>
    <t>https://secure7.store.apple.com/shop/order/guest/W1438891794/c66637335ef05f30f8ddbd5a52abc386d219a933e0946e5b6f40ec5ab5cd1f56aeae770e67263989e90e0e270b0cb6719da9e440f4deb0252c4157871ca2586445c5708ba1c87c2b0b8a871d987a98e6?e=true</t>
  </si>
  <si>
    <t>iPhone 15 Pro 256 Negro</t>
  </si>
  <si>
    <t>Order #W1438891794</t>
  </si>
  <si>
    <t>11 256GB 2 BLACK 1 PURPLE</t>
  </si>
  <si>
    <t>11 PRO 256GB 1 MIDNIGHT</t>
  </si>
  <si>
    <t>MACBOOK AIR 15" M2 256GB</t>
  </si>
  <si>
    <t>Migic Mouse 2</t>
  </si>
  <si>
    <t>Magic Keyboard</t>
  </si>
  <si>
    <t>FUJIFILM GFX 50 S ll kit 35-70</t>
  </si>
  <si>
    <t>FUJIFILM 90mm</t>
  </si>
  <si>
    <t>iPhone XS 256GB</t>
  </si>
  <si>
    <t>CAEM5021545B</t>
  </si>
  <si>
    <t>107082000735</t>
  </si>
  <si>
    <t>Replacement Battery Compatible For iPhone 6 Plus (AmpSentrix)</t>
  </si>
  <si>
    <t>107082000844</t>
  </si>
  <si>
    <t>Replacement Battery Compatible For iPhone 6S (AmpSentrix)</t>
  </si>
  <si>
    <t>MOU_CAP</t>
  </si>
  <si>
    <t>Mouse Carpincho</t>
  </si>
  <si>
    <t>TA2820028S</t>
  </si>
  <si>
    <t>Tamron 28-200mm f/2.8-5.6 Di III RXD Lens (Sony E)</t>
  </si>
  <si>
    <t>356545102162611</t>
  </si>
  <si>
    <t>iPhone 11 128 Gb SIN CONDI</t>
  </si>
  <si>
    <t>356873116678061</t>
  </si>
  <si>
    <t>iPhone 11 128GB</t>
  </si>
  <si>
    <t>352839113790047</t>
  </si>
  <si>
    <t>iPhone 11 Pro Max 256</t>
  </si>
  <si>
    <t>352902110993681</t>
  </si>
  <si>
    <t>353974102343737</t>
  </si>
  <si>
    <t>iPhone 11 256gb</t>
  </si>
  <si>
    <t>350342021661436</t>
  </si>
  <si>
    <t>iPhone 12 64GB</t>
  </si>
  <si>
    <t>352853112802034</t>
  </si>
  <si>
    <t>iPhone 11 Pro Max</t>
  </si>
  <si>
    <t>353058100714311</t>
  </si>
  <si>
    <t>iPhone XR</t>
  </si>
  <si>
    <t>357341091040086</t>
  </si>
  <si>
    <t>357337090729869</t>
  </si>
  <si>
    <t>357345091752160</t>
  </si>
  <si>
    <t>356165097072855</t>
  </si>
  <si>
    <t>iPhone XS</t>
  </si>
  <si>
    <t>356165096507901</t>
  </si>
  <si>
    <t>357202092381749</t>
  </si>
  <si>
    <t>357208092734373</t>
  </si>
  <si>
    <t>353238109046341</t>
  </si>
  <si>
    <t>356717116087585</t>
  </si>
  <si>
    <t>Envio tableta loca</t>
  </si>
  <si>
    <t>Midwest Optical LP330-95 MIDOPT 95mm Optical</t>
  </si>
  <si>
    <t>Nikon AF-P DX NIKKOR 10-20mm f/4.5-5.6G VR Lens</t>
  </si>
  <si>
    <t>MRXJ2</t>
  </si>
  <si>
    <t>Airpods 2nd Gen with Cahrging Case</t>
  </si>
  <si>
    <t>CHINA</t>
  </si>
  <si>
    <t>SERV_COUR</t>
  </si>
  <si>
    <t>Laptop HP</t>
  </si>
  <si>
    <t>Venta Remito 1671 de FAcu 143 articulos1</t>
  </si>
  <si>
    <t>352844111959040</t>
  </si>
  <si>
    <t>iPhone 11 Pro Max 512GB</t>
  </si>
  <si>
    <t>352848114365899</t>
  </si>
  <si>
    <t>353887102331215</t>
  </si>
  <si>
    <t>353891101337629</t>
  </si>
  <si>
    <t>353892106165700</t>
  </si>
  <si>
    <t>353904102928914</t>
  </si>
  <si>
    <t>iPhone 12 128gb</t>
  </si>
  <si>
    <t>352850113576070</t>
  </si>
  <si>
    <t>iPhone 11 Pro Max 64gb</t>
  </si>
  <si>
    <t>353040110920856</t>
  </si>
  <si>
    <t>353888109894502</t>
  </si>
  <si>
    <t>353901108681299</t>
  </si>
  <si>
    <t>NI102045VR</t>
  </si>
  <si>
    <t>Nikon AF-P DX NIKKOR 10-20mm f/4.5-5.6G VR</t>
  </si>
  <si>
    <t>MD818_O</t>
  </si>
  <si>
    <t>Lightning to USB 1m Cable - E75 100</t>
  </si>
  <si>
    <t>MD836_O</t>
  </si>
  <si>
    <t>US Apple 12W USB Power Adapter</t>
  </si>
  <si>
    <t>MHJ83_O</t>
  </si>
  <si>
    <t>US Apple 20W USB C Power Adapter</t>
  </si>
  <si>
    <t>MMTN2_A</t>
  </si>
  <si>
    <t>A1748 EarPods</t>
  </si>
  <si>
    <t>MU7T2_O</t>
  </si>
  <si>
    <t>US Apple 18W USB C Power Adapter</t>
  </si>
  <si>
    <t>MOBRA_CONE</t>
  </si>
  <si>
    <t>Mano de Obra Cell-One</t>
  </si>
  <si>
    <t>Lightning to USB 1m Cable</t>
  </si>
  <si>
    <t>USB C to Lightning 1m Cable</t>
  </si>
  <si>
    <t>Apple Earpods</t>
  </si>
  <si>
    <t>MGYJ3</t>
  </si>
  <si>
    <t>AirPods Max A2690</t>
  </si>
  <si>
    <t>Bateria iPhone X Plus</t>
  </si>
  <si>
    <t>MHJ83</t>
  </si>
  <si>
    <t>MMTN2</t>
  </si>
  <si>
    <t>NOMBRE ARTICULO</t>
  </si>
  <si>
    <t>COLOR/GRADE</t>
  </si>
  <si>
    <t>MODELO</t>
  </si>
  <si>
    <t>MARCA</t>
  </si>
  <si>
    <t>PESO KG</t>
  </si>
  <si>
    <t>STOCK</t>
  </si>
  <si>
    <t>VOLUM</t>
  </si>
  <si>
    <t>ULT CPRA</t>
  </si>
  <si>
    <t>ACTIVO</t>
  </si>
  <si>
    <t>WEBPAGE</t>
  </si>
  <si>
    <t>LP1</t>
  </si>
  <si>
    <t>LP2</t>
  </si>
  <si>
    <t>LP3</t>
  </si>
  <si>
    <t>IP12-256-ASIS</t>
  </si>
  <si>
    <t>iPhone 12 256GB ASIS</t>
  </si>
  <si>
    <t>AS-IS+</t>
  </si>
  <si>
    <t>iPhone 12</t>
  </si>
  <si>
    <t>IP14-128-ASIS</t>
  </si>
  <si>
    <t>iPhone 14 128GB ASIS</t>
  </si>
  <si>
    <t>IP14-256-ASIS</t>
  </si>
  <si>
    <t>iPhone 14 256GB ASIS</t>
  </si>
  <si>
    <t>IP14-512-ASIS</t>
  </si>
  <si>
    <t>iPhone 14 512GB ASIS</t>
  </si>
  <si>
    <t>IP14PM-128-ASIS</t>
  </si>
  <si>
    <t>iPhone 14 Pro Max 128GB ASIS</t>
  </si>
  <si>
    <t>iPhone 14 Pro Max</t>
  </si>
  <si>
    <t>IP14PM-256-ASIS</t>
  </si>
  <si>
    <t>iPhone 14 Pro Max 256GB ASIS</t>
  </si>
  <si>
    <t>IP14PM-512-ASIS</t>
  </si>
  <si>
    <t>iPhone 14 Pro Max 512GB ASIS</t>
  </si>
  <si>
    <t>iPhone 15 128GB ASIS</t>
  </si>
  <si>
    <t>iPhone 15</t>
  </si>
  <si>
    <t>iPhone 15 256GB ASIS</t>
  </si>
  <si>
    <t>IP15-512-ASIS</t>
  </si>
  <si>
    <t>iPhone 15 512GB ASIS</t>
  </si>
  <si>
    <t>IP15P-128-ASIS</t>
  </si>
  <si>
    <t>iPhone 15 Pro 128GB ASIS</t>
  </si>
  <si>
    <t>iPhone 15 Pro</t>
  </si>
  <si>
    <t>IP15P-256-ASIS</t>
  </si>
  <si>
    <t>iPhone 15 Pro 256GB ASIS</t>
  </si>
  <si>
    <t>IP15P-512-ASIS</t>
  </si>
  <si>
    <t>iPhone 15 Pro 512GB ASIS</t>
  </si>
  <si>
    <t>IP15PM-256-ASIS</t>
  </si>
  <si>
    <t>iPhone 15 Pro Max 256GB ASIS</t>
  </si>
  <si>
    <t>iPhone 15 Pro Max</t>
  </si>
  <si>
    <t>iPhone 16 128GB ASIS</t>
  </si>
  <si>
    <t>iPhone 16</t>
  </si>
  <si>
    <t>IP16-256-ASIS</t>
  </si>
  <si>
    <t>iPhone 16 256GB ASIS</t>
  </si>
  <si>
    <t>IP16-512-ASIS</t>
  </si>
  <si>
    <t>iPhone 16 512GB ASIS</t>
  </si>
  <si>
    <t>IP13-128-US-MD</t>
  </si>
  <si>
    <t>iPhone 13 128GB 🇺🇸</t>
  </si>
  <si>
    <t>Midnight</t>
  </si>
  <si>
    <t>iPhone 13</t>
  </si>
  <si>
    <t>IP13-128-IN-MD</t>
  </si>
  <si>
    <t>iPhone 13 128GB 🇮🇳</t>
  </si>
  <si>
    <t>1wQ7Sl42Ru9gbIvyezw3YSX5vnqly1eIMYMlSfhD7FQ4/</t>
  </si>
  <si>
    <t>iPhone 13 256GB 🇺🇸</t>
  </si>
  <si>
    <t>IP13-128-IN-WH</t>
  </si>
  <si>
    <t>IP13-256-US-SL</t>
  </si>
  <si>
    <t>Starlight</t>
  </si>
  <si>
    <t>IP13-128-US-BL</t>
  </si>
  <si>
    <t>IP13-256-US-BL</t>
  </si>
  <si>
    <t>IP13-128-US-PK</t>
  </si>
  <si>
    <t>Pink</t>
  </si>
  <si>
    <t>IP13-128-IN-PK</t>
  </si>
  <si>
    <t>IP13-256-US-PK</t>
  </si>
  <si>
    <t>IP13-128-US-GR</t>
  </si>
  <si>
    <t>Green</t>
  </si>
  <si>
    <t>Battery Flex Protective Tape Compatible For IPhone 11 Pro (20 Pack)</t>
  </si>
  <si>
    <t>IP13-128-IN-GR</t>
  </si>
  <si>
    <t>IP13-256-US-GR</t>
  </si>
  <si>
    <t>IP13-128-US-RD</t>
  </si>
  <si>
    <t>PRODUCT RED</t>
  </si>
  <si>
    <t>IP13P-128-US-GR</t>
  </si>
  <si>
    <t>iPhone 13 Pro 128GB 🇺🇸</t>
  </si>
  <si>
    <t>Graphite</t>
  </si>
  <si>
    <t>iPhone 13 Pro</t>
  </si>
  <si>
    <t>IP13P-256-US-GR</t>
  </si>
  <si>
    <t>iPhone 13 Pro 256GB 🇺🇸</t>
  </si>
  <si>
    <t>IP13P-512-US-GR</t>
  </si>
  <si>
    <t>iPhone 13 Pro 512GB 🇺🇸</t>
  </si>
  <si>
    <t>IP13P-128-US-SV</t>
  </si>
  <si>
    <t>IP13P-128-US-GD</t>
  </si>
  <si>
    <t>IP13P-256-US-GD</t>
  </si>
  <si>
    <t>IP13P-512-US-GD</t>
  </si>
  <si>
    <t>IP13P-128-US-SB</t>
  </si>
  <si>
    <t>Sierra Blue</t>
  </si>
  <si>
    <t>IP13P-256-US-SB</t>
  </si>
  <si>
    <t>IP13P-512-US-SB</t>
  </si>
  <si>
    <t>IP13PM-128-US-GR</t>
  </si>
  <si>
    <t>iPhone 13 Pro Max 128GB 🇺🇸</t>
  </si>
  <si>
    <t>iPhone 13 Pro Max</t>
  </si>
  <si>
    <t>IP13PM-512-US-GR</t>
  </si>
  <si>
    <t>iPhone 13 Pro Max 512GB 🇺🇸</t>
  </si>
  <si>
    <t>IP13PM-128-US-SV</t>
  </si>
  <si>
    <t>IP13PM-512-US-SV</t>
  </si>
  <si>
    <t>IP13PM-128-US-GD</t>
  </si>
  <si>
    <t>IP13PM-512-US-GD</t>
  </si>
  <si>
    <t>IP13PM-128-US-SB</t>
  </si>
  <si>
    <t>IP13PM-512-US-SB</t>
  </si>
  <si>
    <t>iPhone 14 128GB 🇺🇸</t>
  </si>
  <si>
    <t>iPhone 14 128GB 🇨🇳</t>
  </si>
  <si>
    <t>iPhone 14 128GB 🇮🇳</t>
  </si>
  <si>
    <t>IP14-256-IN-MD</t>
  </si>
  <si>
    <t>iPhone 14 256GB 🇮🇳</t>
  </si>
  <si>
    <t>IP14-256-US-MD</t>
  </si>
  <si>
    <t>iPhone 14 256GB 🇺🇸</t>
  </si>
  <si>
    <t>IP14-512-US-MD</t>
  </si>
  <si>
    <t>iPhone 14 512GB 🇺🇸</t>
  </si>
  <si>
    <t>IP14-128-US-SL</t>
  </si>
  <si>
    <t>IP14-256-IN-SL</t>
  </si>
  <si>
    <t>IP14-256-US-SL</t>
  </si>
  <si>
    <t>IP14-512-US-SL</t>
  </si>
  <si>
    <t>IP14-128-US-BL</t>
  </si>
  <si>
    <t>IP14-128-IN-BL</t>
  </si>
  <si>
    <t>IP14-256-IN-BL</t>
  </si>
  <si>
    <t>IP14-256-US-BL</t>
  </si>
  <si>
    <t>IP14-512-US-BL</t>
  </si>
  <si>
    <t>IP14-128-US-PL</t>
  </si>
  <si>
    <t>Purple</t>
  </si>
  <si>
    <t>IP14-128-IN-PL</t>
  </si>
  <si>
    <t>IP14-256-IN-PL</t>
  </si>
  <si>
    <t>IP14-256-US-PL</t>
  </si>
  <si>
    <t>IP14-512-US-PL</t>
  </si>
  <si>
    <t>Yellow</t>
  </si>
  <si>
    <t>IP14-256-IN-YL</t>
  </si>
  <si>
    <t>IP14-256-US-YL</t>
  </si>
  <si>
    <t>IP14-512-US-YL</t>
  </si>
  <si>
    <t>IP14-128-US-RD</t>
  </si>
  <si>
    <t>IP14-128-IN-RD</t>
  </si>
  <si>
    <t>IP14-256-IN-RD</t>
  </si>
  <si>
    <t>IP14-256-US-RD</t>
  </si>
  <si>
    <t>IP14-512-US-RD</t>
  </si>
  <si>
    <t>IP14PL-128-US-MD</t>
  </si>
  <si>
    <t>iPhone 14 Plus 128GB 🇺🇸</t>
  </si>
  <si>
    <t>iPhone 14 Plus</t>
  </si>
  <si>
    <t>IP14PL-128-US-SL</t>
  </si>
  <si>
    <t>IP14PL-128-US-BL</t>
  </si>
  <si>
    <t>IP14PL-128-US-PL</t>
  </si>
  <si>
    <t>IP14PL-128-US-YL</t>
  </si>
  <si>
    <t>IP14PL-128-US-RD</t>
  </si>
  <si>
    <t>IP14P-128-US-DB</t>
  </si>
  <si>
    <t>iPhone 14 Pro 128GB 🇺🇸</t>
  </si>
  <si>
    <t>Deep Purple</t>
  </si>
  <si>
    <t>iPhone 14 Pro</t>
  </si>
  <si>
    <t>IP14P-256-US-DB</t>
  </si>
  <si>
    <t>iPhone 14 Pro 256GB 🇺🇸</t>
  </si>
  <si>
    <t>IP14P-512-US-DB</t>
  </si>
  <si>
    <t>iPhone 14 Pro 512GB 🇺🇸</t>
  </si>
  <si>
    <t>IP14P-128-US-GD</t>
  </si>
  <si>
    <t>IP14P-256-US-GD</t>
  </si>
  <si>
    <t>IP14P-512-US-GD</t>
  </si>
  <si>
    <t>IP14P-128-US-SV</t>
  </si>
  <si>
    <t>IP14P-256-US-SV</t>
  </si>
  <si>
    <t>IP14P-512-US-SV</t>
  </si>
  <si>
    <t>IP14P-128-US-SB</t>
  </si>
  <si>
    <t>Space Black</t>
  </si>
  <si>
    <t>IP14P-256-US-SB</t>
  </si>
  <si>
    <t>IP14P-512-US-SB</t>
  </si>
  <si>
    <t>IP14PM-128-US-DB</t>
  </si>
  <si>
    <t>iPhone 14 Pro Max 128GB 🇺🇸</t>
  </si>
  <si>
    <t>IP14PM-128-US-GD</t>
  </si>
  <si>
    <t>IP14PM-128-US-SV</t>
  </si>
  <si>
    <t>IP14PM-128-US-SB</t>
  </si>
  <si>
    <t>iPhone 15 128GB 🇺🇸</t>
  </si>
  <si>
    <t>iPhone 15 128GB 🇮🇳</t>
  </si>
  <si>
    <t>iPhone 15 128GB 🇨🇳</t>
  </si>
  <si>
    <t>IP15-256-US-BK</t>
  </si>
  <si>
    <t>iPhone 15 256GB 🇺🇸</t>
  </si>
  <si>
    <t>iPhone 15 256GB 🇮🇳</t>
  </si>
  <si>
    <t>IP15-512-US-BK</t>
  </si>
  <si>
    <t>iPhone 15 512GB 🇺🇸</t>
  </si>
  <si>
    <t>IP15-128-US-PK</t>
  </si>
  <si>
    <t>IP15-256-US-PK</t>
  </si>
  <si>
    <t>IP15-256-IN-PK</t>
  </si>
  <si>
    <t>IP15-512-US-PK</t>
  </si>
  <si>
    <t>IP15-128-US-YL</t>
  </si>
  <si>
    <t>IP15-128-IN-YL</t>
  </si>
  <si>
    <t>IP15-128-CH-YL</t>
  </si>
  <si>
    <t>IP15-256-US-YL</t>
  </si>
  <si>
    <t>IP15-256-IN-YL</t>
  </si>
  <si>
    <t>IP15-512-US-YL</t>
  </si>
  <si>
    <t>IP15-128-CH-GR</t>
  </si>
  <si>
    <t>IP15-256-US-GR</t>
  </si>
  <si>
    <t>IP15-256-IN-GR</t>
  </si>
  <si>
    <t>IP15-512-US-GR</t>
  </si>
  <si>
    <t>IP15-128-CA-BL</t>
  </si>
  <si>
    <t>iPhone 15 128GB 🇨🇦</t>
  </si>
  <si>
    <t>IP15-256-US-BL</t>
  </si>
  <si>
    <t>IP15-256-IN-BL</t>
  </si>
  <si>
    <t>IP15-512-US-BL</t>
  </si>
  <si>
    <t>IP15P-128-US-NT</t>
  </si>
  <si>
    <t>iPhone 15 Pro 128GB 🇺🇸</t>
  </si>
  <si>
    <t>Natural Titanium</t>
  </si>
  <si>
    <t>IP15P-128-CA-NT</t>
  </si>
  <si>
    <t>iPhone 15 Pro 128GB 🇨🇦</t>
  </si>
  <si>
    <t>IP15P-256-US-NT</t>
  </si>
  <si>
    <t>iPhone 15 Pro 256GB 🇺🇸</t>
  </si>
  <si>
    <t>IP15P-128-US-BT</t>
  </si>
  <si>
    <t>Blue Titanium</t>
  </si>
  <si>
    <t>IP15P-128-CA-BT</t>
  </si>
  <si>
    <t>IP15P-256-US-BT</t>
  </si>
  <si>
    <t>IP15P-128-US-WT</t>
  </si>
  <si>
    <t>White Titanium</t>
  </si>
  <si>
    <t>IP15P-128-CA-WT</t>
  </si>
  <si>
    <t>IP15P-256-US-WT</t>
  </si>
  <si>
    <t>Black Titanium</t>
  </si>
  <si>
    <t>IP16E-128-US-UL</t>
  </si>
  <si>
    <t>iPhone 16e 128GB 🇺🇸</t>
  </si>
  <si>
    <t>Ultramarine</t>
  </si>
  <si>
    <t>iPhone 16e</t>
  </si>
  <si>
    <t>IP16E-128-IN-UL</t>
  </si>
  <si>
    <t>iPhone 16e 128GB 🇮🇳</t>
  </si>
  <si>
    <t>IP16E-256-US-UL</t>
  </si>
  <si>
    <t>iPhone 16e 256GB 🇺🇸</t>
  </si>
  <si>
    <t>IP16E-256-IN-UL</t>
  </si>
  <si>
    <t>iPhone 16e 256GB 🇮🇳</t>
  </si>
  <si>
    <t>IP16E-128-US-TE</t>
  </si>
  <si>
    <t>Teal</t>
  </si>
  <si>
    <t>IP16E-128-IN-TE</t>
  </si>
  <si>
    <t>IP16E-256-US-TE</t>
  </si>
  <si>
    <t>IP16E-256-IN-TE</t>
  </si>
  <si>
    <t>IP16E-128-US-PK</t>
  </si>
  <si>
    <t>IP16E-128-IN-PK</t>
  </si>
  <si>
    <t>IP16E-256-US-PK</t>
  </si>
  <si>
    <t>IP16E-256-IN-PK</t>
  </si>
  <si>
    <t>IP16E-128-IN-BK</t>
  </si>
  <si>
    <t>IP16E-256-IN-BK</t>
  </si>
  <si>
    <t>IP16E-128-IN-WH</t>
  </si>
  <si>
    <t>IP16E-256-US-WH</t>
  </si>
  <si>
    <t>IP16E-256-IN-WH</t>
  </si>
  <si>
    <t>IP16-128-US-UL</t>
  </si>
  <si>
    <t>iPhone 16 128GB 🇺🇸</t>
  </si>
  <si>
    <t>iPhone 16 128GB 🇮🇳</t>
  </si>
  <si>
    <t>IP16-128-JP-UL</t>
  </si>
  <si>
    <t>iPhone 16 128GB 🇯🇵</t>
  </si>
  <si>
    <t>IP16-256-US-UL</t>
  </si>
  <si>
    <t>iPhone 16 256GB 🇺🇸</t>
  </si>
  <si>
    <t>iPhone 16 256GB 🇮🇳</t>
  </si>
  <si>
    <t>IP16-512-CN-UL</t>
  </si>
  <si>
    <t>iPhone 16 512GB 🇨🇳</t>
  </si>
  <si>
    <t>IP16-128-JP-TE</t>
  </si>
  <si>
    <t>IP16-256-US-TE</t>
  </si>
  <si>
    <t>IP16-512-CN-TE</t>
  </si>
  <si>
    <t>IP16-128-JP-PK</t>
  </si>
  <si>
    <t>IP16-256-US-PK</t>
  </si>
  <si>
    <t>IP16-256-IN-PK</t>
  </si>
  <si>
    <t>IP16-512-CN-PK</t>
  </si>
  <si>
    <t>IP16-128-JP-BK</t>
  </si>
  <si>
    <t>IP16-512-CN-BK</t>
  </si>
  <si>
    <t>IP16-128-JP-WH</t>
  </si>
  <si>
    <t>IP16-256-US-WH</t>
  </si>
  <si>
    <t>IP16-256-IN-WH</t>
  </si>
  <si>
    <t>IP16-512-CN-WH</t>
  </si>
  <si>
    <t>IP16PL-128-US-WH</t>
  </si>
  <si>
    <t>iPhone 16 Plus 128GB 🇺🇸</t>
  </si>
  <si>
    <t>iPhone 16 Plus</t>
  </si>
  <si>
    <t>iPhone 16 Pro 128GB 🇺🇸</t>
  </si>
  <si>
    <t>Desert Titanium</t>
  </si>
  <si>
    <t>iPhone 16 Pro</t>
  </si>
  <si>
    <t>IP16P-128-JP-DT</t>
  </si>
  <si>
    <t>iPhone 16 Pro 128GB 🇯🇵</t>
  </si>
  <si>
    <t>iPhone 16 Pro 128GB 🇨🇦</t>
  </si>
  <si>
    <t>iPhone 16 Pro 256GB 🇺🇸</t>
  </si>
  <si>
    <t>IP16P-256-CA-DT</t>
  </si>
  <si>
    <t>iPhone 16 Pro 256GB 🇨🇦</t>
  </si>
  <si>
    <t>IP16P-512-US-DT</t>
  </si>
  <si>
    <t>iPhone 16 Pro 512GB 🇺🇸</t>
  </si>
  <si>
    <t>IP16P-512-CA-DT</t>
  </si>
  <si>
    <t>iPhone 16 Pro 512GB 🇨🇦</t>
  </si>
  <si>
    <t>IP16P-1TB-US-DT</t>
  </si>
  <si>
    <t>iPhone 16 Pro 1 TB 🇺🇸</t>
  </si>
  <si>
    <t>IP16P-128-JP-NT</t>
  </si>
  <si>
    <t>IP16P-128-CA-NT</t>
  </si>
  <si>
    <t>IP16P-256-CA-NT</t>
  </si>
  <si>
    <t>IP16P-512-US-NT</t>
  </si>
  <si>
    <t>IP16P-512-CA-NT</t>
  </si>
  <si>
    <t>IP16P-1TB-US-NT</t>
  </si>
  <si>
    <t>IP16P-128-JP-WT</t>
  </si>
  <si>
    <t>IP16P-128-CA-WT</t>
  </si>
  <si>
    <t>IP16P-256-CA-WT</t>
  </si>
  <si>
    <t>IP16P-512-US-WT</t>
  </si>
  <si>
    <t>IP16P-512-CA-WT</t>
  </si>
  <si>
    <t>IP16P-1TB-US-WT</t>
  </si>
  <si>
    <t>IP16P-128-JP-BT</t>
  </si>
  <si>
    <t>IP16P-128-CA-BT</t>
  </si>
  <si>
    <t>IP16P-256-CA-BT</t>
  </si>
  <si>
    <t>IP16P-512-US-BT</t>
  </si>
  <si>
    <t>IP16P-512-CA-BT</t>
  </si>
  <si>
    <t>IP16P-1TB-US-BT</t>
  </si>
  <si>
    <t>iPhone 16 Pro Max</t>
  </si>
  <si>
    <t>IP16PM-256-CA-DT</t>
  </si>
  <si>
    <t>iPhone 16 Pro Max 256GB 🇨🇦</t>
  </si>
  <si>
    <t>IP16PM-512-US-DT</t>
  </si>
  <si>
    <t>iPhone 16 Pro Max 512GB 🇺🇸</t>
  </si>
  <si>
    <t>IP16PM-512-JP-DT</t>
  </si>
  <si>
    <t>iPhone 16 Pro Max 512GB 🇯🇵</t>
  </si>
  <si>
    <t>IP16PM-1TB-US-DT</t>
  </si>
  <si>
    <t>iPhone 16 Pro Max 1 TB 🇺🇸</t>
  </si>
  <si>
    <t>IP16PM-1TB-JP-DT</t>
  </si>
  <si>
    <t>iPhone 16 Pro Max 1 TB 🇯🇵</t>
  </si>
  <si>
    <t>IP16PM-256-CA-NT</t>
  </si>
  <si>
    <t>IP16PM-512-US-NT</t>
  </si>
  <si>
    <t>IP16PM-512-JP-NT</t>
  </si>
  <si>
    <t>IP12-64-U-APLUS</t>
  </si>
  <si>
    <t>iPhone 12 64GB A+</t>
  </si>
  <si>
    <t>A+ Grade</t>
  </si>
  <si>
    <t>IP12-64-U-AB</t>
  </si>
  <si>
    <t>iPhone 12 64GB AB</t>
  </si>
  <si>
    <t>AB Grade</t>
  </si>
  <si>
    <t>IP12-64-U-B</t>
  </si>
  <si>
    <t>iPhone 12 64GB B</t>
  </si>
  <si>
    <t>B Grade</t>
  </si>
  <si>
    <t>IP12-64-U-A</t>
  </si>
  <si>
    <t>iPhone 12 64GB A</t>
  </si>
  <si>
    <t>A Grade</t>
  </si>
  <si>
    <t>IP12-128-U-APLUS</t>
  </si>
  <si>
    <t>iPhone 12 128GB A+</t>
  </si>
  <si>
    <t>IP12-128-U-AB</t>
  </si>
  <si>
    <t>iPhone 12 128GB AB</t>
  </si>
  <si>
    <t>IP12-128-U-A</t>
  </si>
  <si>
    <t>iPhone 12 128GB A</t>
  </si>
  <si>
    <t>IP12-256-U-APLUS</t>
  </si>
  <si>
    <t>iPhone 12 256GB A+</t>
  </si>
  <si>
    <t>IP12-256-U-AB</t>
  </si>
  <si>
    <t>iPhone 12 256GB AB</t>
  </si>
  <si>
    <t>IP12-256-U-A</t>
  </si>
  <si>
    <t>iPhone 12 256GB A</t>
  </si>
  <si>
    <t>IP12P-128-U-APLUS</t>
  </si>
  <si>
    <t>iPhone 12 PRO 128GB A+</t>
  </si>
  <si>
    <t>iPhone 12 PRO</t>
  </si>
  <si>
    <t>IP12P-128-U-AB</t>
  </si>
  <si>
    <t>iPhone 12 PRO 128GB AB</t>
  </si>
  <si>
    <t>IP12P-128-U-B</t>
  </si>
  <si>
    <t>iPhone 12 PRO 128GB B</t>
  </si>
  <si>
    <t>IP12P-128-U-A</t>
  </si>
  <si>
    <t>iPhone 12 PRO 128GB A</t>
  </si>
  <si>
    <t>IP12P-256-U-APLUS</t>
  </si>
  <si>
    <t>iPhone 12 PRO 256GB A+</t>
  </si>
  <si>
    <t>IP12P-256-U-AB</t>
  </si>
  <si>
    <t>iPhone 12 PRO 256GB AB</t>
  </si>
  <si>
    <t>IP12P-256-U-A</t>
  </si>
  <si>
    <t>iPhone 12 PRO 256GB A</t>
  </si>
  <si>
    <t>IP12P-512-U-APLUS</t>
  </si>
  <si>
    <t>iPhone 12 PRO 512GB A+</t>
  </si>
  <si>
    <t>IP12P-512-U-AB</t>
  </si>
  <si>
    <t>iPhone 12 PRO 512GB AB</t>
  </si>
  <si>
    <t>IP12P-512-U-A</t>
  </si>
  <si>
    <t>iPhone 12 PRO 512GB A</t>
  </si>
  <si>
    <t>IP12PM-128-U-APLUS</t>
  </si>
  <si>
    <t>iPhone 12 PRO MAX 128GB A+</t>
  </si>
  <si>
    <t>iPhone 12 PRO MAX</t>
  </si>
  <si>
    <t>IP12PM-128-U-AB</t>
  </si>
  <si>
    <t>iPhone 12 PRO MAX 128GB AB</t>
  </si>
  <si>
    <t>IP12PM-128-U-B</t>
  </si>
  <si>
    <t>iPhone 12 PRO MAX 128GB B</t>
  </si>
  <si>
    <t>IP12PM-128-U-A</t>
  </si>
  <si>
    <t>iPhone 12 PRO MAX 128GB A</t>
  </si>
  <si>
    <t>IP12PM-256-U-APLUS</t>
  </si>
  <si>
    <t>iPhone 12 PRO MAX 256GB A+</t>
  </si>
  <si>
    <t>IP12PM-256-U-AB</t>
  </si>
  <si>
    <t>iPhone 12 PRO MAX 256GB AB</t>
  </si>
  <si>
    <t>IP12PM-256-U-B</t>
  </si>
  <si>
    <t>iPhone 12 PRO MAX 256GB B</t>
  </si>
  <si>
    <t>IP12PM-256-U-A</t>
  </si>
  <si>
    <t>iPhone 12 PRO MAX 256GB A</t>
  </si>
  <si>
    <t>IP12PM-512-U-APLUS</t>
  </si>
  <si>
    <t>iPhone 12 PRO MAX 512GB A+</t>
  </si>
  <si>
    <t>IP12PM-512-U-AB</t>
  </si>
  <si>
    <t>iPhone 12 PRO MAX 512GB AB</t>
  </si>
  <si>
    <t>IP12PM-512-U-B</t>
  </si>
  <si>
    <t>iPhone 12 PRO MAX 512GB B</t>
  </si>
  <si>
    <t>IP12PM-512-U-A</t>
  </si>
  <si>
    <t>iPhone 12 PRO MAX 512GB A</t>
  </si>
  <si>
    <t>IP13M-128-U-APLUS</t>
  </si>
  <si>
    <t>iPhone 13 Mini 128GB A+</t>
  </si>
  <si>
    <t>iPhone 13 Mini</t>
  </si>
  <si>
    <t>IP13M-128-U-AB</t>
  </si>
  <si>
    <t>iPhone 13 Mini 128GB AB</t>
  </si>
  <si>
    <t>IP13M-128-U-A</t>
  </si>
  <si>
    <t>iPhone 13 Mini 128GB A</t>
  </si>
  <si>
    <t>IP13M-256-U-APLUS</t>
  </si>
  <si>
    <t>iPhone 13 Mini 256GB A+</t>
  </si>
  <si>
    <t>IP13M-256-U-AB</t>
  </si>
  <si>
    <t>iPhone 13 Mini 256GB AB</t>
  </si>
  <si>
    <t>IP13M-256-U-A</t>
  </si>
  <si>
    <t>iPhone 13 Mini 256GB A</t>
  </si>
  <si>
    <t>IP13M-512-U-APLUS</t>
  </si>
  <si>
    <t>iPhone 13 Mini 512GB A+</t>
  </si>
  <si>
    <t>IP13M-512-U-AB</t>
  </si>
  <si>
    <t>iPhone 13 Mini 512GB AB</t>
  </si>
  <si>
    <t>IP13M-512-U-A</t>
  </si>
  <si>
    <t>iPhone 13 Mini 512GB A</t>
  </si>
  <si>
    <t>IP13-128-U-APLUS</t>
  </si>
  <si>
    <t>iPhone 13 128GB A+</t>
  </si>
  <si>
    <t>IP13-128-U-AB</t>
  </si>
  <si>
    <t>iPhone 13 128GB AB</t>
  </si>
  <si>
    <t>IP13-128-U-B</t>
  </si>
  <si>
    <t>iPhone 13 128GB B</t>
  </si>
  <si>
    <t>IP13-128-U-A</t>
  </si>
  <si>
    <t>iPhone 13 128GB A</t>
  </si>
  <si>
    <t>IP13-256-U-APLUS</t>
  </si>
  <si>
    <t>iPhone 13 256GB A+</t>
  </si>
  <si>
    <t>IP13-256-U-AB</t>
  </si>
  <si>
    <t>iPhone 13 256GB AB</t>
  </si>
  <si>
    <t>IP13-256-U-A</t>
  </si>
  <si>
    <t>iPhone 13 256GB A</t>
  </si>
  <si>
    <t>IP13-512-U-APLUS</t>
  </si>
  <si>
    <t>iPhone 13 512GB A+</t>
  </si>
  <si>
    <t>IP13-512-U-AB</t>
  </si>
  <si>
    <t>iPhone 13 512GB AB</t>
  </si>
  <si>
    <t>IP13-512-U-A</t>
  </si>
  <si>
    <t>iPhone 13 512GB A</t>
  </si>
  <si>
    <t>IP13P-128-U-APLUS</t>
  </si>
  <si>
    <t>iPhone 13 PRO 128GB A+</t>
  </si>
  <si>
    <t>iPhone 13 PRO</t>
  </si>
  <si>
    <t>IP13P-128-U-AB</t>
  </si>
  <si>
    <t>iPhone 13 PRO 128GB AB</t>
  </si>
  <si>
    <t>IP13P-128-U-A</t>
  </si>
  <si>
    <t>iPhone 13 PRO 128GB A</t>
  </si>
  <si>
    <t>IP13P-256-U-APLUS</t>
  </si>
  <si>
    <t>iPhone 13 PRO 256GB A+</t>
  </si>
  <si>
    <t>IP13P-256-U-AB</t>
  </si>
  <si>
    <t>iPhone 13 PRO 256GB AB</t>
  </si>
  <si>
    <t>IP13P-256-U-B</t>
  </si>
  <si>
    <t>iPhone 13 PRO 256GB B</t>
  </si>
  <si>
    <t>IP13P-256-U-A</t>
  </si>
  <si>
    <t>iPhone 13 PRO 256GB A</t>
  </si>
  <si>
    <t>IP13P-512-U-APLUS</t>
  </si>
  <si>
    <t>iPhone 13 PRO 512GB A+</t>
  </si>
  <si>
    <t>IP13P-512-U-AB</t>
  </si>
  <si>
    <t>iPhone 13 PRO 512GB AB</t>
  </si>
  <si>
    <t>IP13P-512-U-A</t>
  </si>
  <si>
    <t>iPhone 13 PRO 512GB A</t>
  </si>
  <si>
    <t>IP13P-1TB-U-A</t>
  </si>
  <si>
    <t>iPhone 13 PRO 1TB A</t>
  </si>
  <si>
    <t>IP13PM-128-U-APLUS</t>
  </si>
  <si>
    <t>iPhone 13 PRO MAX 128GB A+</t>
  </si>
  <si>
    <t>iPhone 13 PRO MAX</t>
  </si>
  <si>
    <t>IP13PM-128-U-AB</t>
  </si>
  <si>
    <t>iPhone 13 PRO MAX 128GB AB</t>
  </si>
  <si>
    <t>IP13PM-128-U-A</t>
  </si>
  <si>
    <t>iPhone 13 PRO MAX 128GB A</t>
  </si>
  <si>
    <t>IP13PM-256-U-APLUS</t>
  </si>
  <si>
    <t>iPhone 13 PRO MAX 256GB A+</t>
  </si>
  <si>
    <t>IP13PM-256-U-AB</t>
  </si>
  <si>
    <t>iPhone 13 PRO MAX 256GB AB</t>
  </si>
  <si>
    <t>IP13PM-256-U-B</t>
  </si>
  <si>
    <t>iPhone 13 PRO MAX 256GB B</t>
  </si>
  <si>
    <t>IP13PM-256-U-A</t>
  </si>
  <si>
    <t>iPhone 13 PRO MAX 256GB A</t>
  </si>
  <si>
    <t>IP13PM-512-U-APLUS</t>
  </si>
  <si>
    <t>iPhone 13 PRO MAX 512GB A+</t>
  </si>
  <si>
    <t>IP13PM-512-U-AB</t>
  </si>
  <si>
    <t>iPhone 13 PRO MAX 512GB AB</t>
  </si>
  <si>
    <t>IP13PM-512-U-A</t>
  </si>
  <si>
    <t>iPhone 13 PRO MAX 512GB A</t>
  </si>
  <si>
    <t>IP13PM-1TB-U-APLUS</t>
  </si>
  <si>
    <t>iPhone 13 PRO MAX 1TB A+</t>
  </si>
  <si>
    <t>IP13PM-1TB-U-AB</t>
  </si>
  <si>
    <t>iPhone 13 PRO MAX 1TB AB</t>
  </si>
  <si>
    <t>IP13PM-1TB-U-B</t>
  </si>
  <si>
    <t>iPhone 13 PRO MAX 1TB B</t>
  </si>
  <si>
    <t>IP13PM-1TB-U-A</t>
  </si>
  <si>
    <t>iPhone 13 PRO MAX 1TB A</t>
  </si>
  <si>
    <t>IP14-128-U-APLUS</t>
  </si>
  <si>
    <t>iPhone 14 128GB A+</t>
  </si>
  <si>
    <t>IP14-128-U-AB</t>
  </si>
  <si>
    <t>iPhone 14 128GB AB</t>
  </si>
  <si>
    <t>IP14-128-U-A</t>
  </si>
  <si>
    <t>iPhone 14 128GB A</t>
  </si>
  <si>
    <t>IP14-256-U-APLUS</t>
  </si>
  <si>
    <t>iPhone 14 256GB A+</t>
  </si>
  <si>
    <t>IP14-256-U-AB</t>
  </si>
  <si>
    <t>iPhone 14 256GB AB</t>
  </si>
  <si>
    <t>IP14-256-U-A</t>
  </si>
  <si>
    <t>iPhone 14 256GB A</t>
  </si>
  <si>
    <t>IP14-512-U-APLUS</t>
  </si>
  <si>
    <t>iPhone 14 512GB A+</t>
  </si>
  <si>
    <t>IP14-512-U-AB</t>
  </si>
  <si>
    <t>iPhone 14 512GB AB</t>
  </si>
  <si>
    <t>IP14-512-U-A</t>
  </si>
  <si>
    <t>iPhone 14 512GB A</t>
  </si>
  <si>
    <t>IP14P-128-U-AB</t>
  </si>
  <si>
    <t>iPhone 14 Pro 128GB AB</t>
  </si>
  <si>
    <t>IP14P-128-U-A</t>
  </si>
  <si>
    <t>iPhone 14 Pro 128GB A</t>
  </si>
  <si>
    <t>IP14P-256-U-AB</t>
  </si>
  <si>
    <t>iPhone 14 Pro 256GB AB</t>
  </si>
  <si>
    <t>IP14P-256-U-A</t>
  </si>
  <si>
    <t>iPhone 14 Pro 256GB A</t>
  </si>
  <si>
    <t>IP14P-512-U-AB</t>
  </si>
  <si>
    <t>iPhone 14 Pro 512GB AB</t>
  </si>
  <si>
    <t>IP14P-512-U-A</t>
  </si>
  <si>
    <t>iPhone 14 Pro 512GB A</t>
  </si>
  <si>
    <t>IP14P-1TB-U-AB</t>
  </si>
  <si>
    <t>iPhone 14 Pro 1TB AB</t>
  </si>
  <si>
    <t>IP14P-1TB-U-A</t>
  </si>
  <si>
    <t>iPhone 14 Pro 1TB A</t>
  </si>
  <si>
    <t>IP14PM-128-U-AB</t>
  </si>
  <si>
    <t>iPhone 14 Pro Max 128GB AB</t>
  </si>
  <si>
    <t>IP14PM-128-U-A</t>
  </si>
  <si>
    <t>iPhone 14 Pro Max 128GB A</t>
  </si>
  <si>
    <t>IP14PM-256-U-AB</t>
  </si>
  <si>
    <t>iPhone 14 Pro Max 256GB AB</t>
  </si>
  <si>
    <t>IP14PM-256-U-A</t>
  </si>
  <si>
    <t>iPhone 14 Pro Max 256GB A</t>
  </si>
  <si>
    <t>IP14PM-512-U-AB</t>
  </si>
  <si>
    <t>iPhone 14 Pro Max 512GB AB</t>
  </si>
  <si>
    <t>IP14PM-512-U-A</t>
  </si>
  <si>
    <t>iPhone 14 Pro Max 512GB A</t>
  </si>
  <si>
    <t>IP14PM-1TB-U-AB</t>
  </si>
  <si>
    <t>iPhone 14 Pro Max 1TB AB</t>
  </si>
  <si>
    <t>IP14PM-1TB-U-A</t>
  </si>
  <si>
    <t>iPhone 14 Pro Max 1TB A</t>
  </si>
  <si>
    <t>IP15-128-U-APLUS</t>
  </si>
  <si>
    <t>iPhone 15 128GB A+</t>
  </si>
  <si>
    <t>IP15-128-U-AB</t>
  </si>
  <si>
    <t>iPhone 15 128GB AB</t>
  </si>
  <si>
    <t>IP15-128-U-A</t>
  </si>
  <si>
    <t>iPhone 15 128GB A</t>
  </si>
  <si>
    <t>IP15-256-U-AB</t>
  </si>
  <si>
    <t>iPhone 15 256GB AB</t>
  </si>
  <si>
    <t>IP15-256-U-A</t>
  </si>
  <si>
    <t>iPhone 15 256GB A</t>
  </si>
  <si>
    <t>IP15-512-U-AB</t>
  </si>
  <si>
    <t>iPhone 15 512GB AB</t>
  </si>
  <si>
    <t>IP15-512-U-A</t>
  </si>
  <si>
    <t>iPhone 15 512GB A</t>
  </si>
  <si>
    <t>IP15-1TB-U-APLUS</t>
  </si>
  <si>
    <t>iPhone 15 1TB A+</t>
  </si>
  <si>
    <t>IP15-1TB-U-AB</t>
  </si>
  <si>
    <t>iPhone 15 1TB AB</t>
  </si>
  <si>
    <t>IP15-1TB-U-A</t>
  </si>
  <si>
    <t>iPhone 15 1TB A</t>
  </si>
  <si>
    <t>IP15P-128-U-AB</t>
  </si>
  <si>
    <t>iPhone 15 Pro 128GB AB</t>
  </si>
  <si>
    <t>IP15P-128-U-A</t>
  </si>
  <si>
    <t>iPhone 15 Pro 128GB A</t>
  </si>
  <si>
    <t>IP15P-256-U-APLUS</t>
  </si>
  <si>
    <t>iPhone 15 Pro 256GB A+</t>
  </si>
  <si>
    <t>IP15P-256-U-AB</t>
  </si>
  <si>
    <t>iPhone 15 Pro 256GB AB</t>
  </si>
  <si>
    <t>IP15P-256-U-A</t>
  </si>
  <si>
    <t>iPhone 15 Pro 256GB A</t>
  </si>
  <si>
    <t>IP15P-512-U-AB</t>
  </si>
  <si>
    <t>iPhone 15 Pro 512GB AB</t>
  </si>
  <si>
    <t>IP15P-512-U-A</t>
  </si>
  <si>
    <t>iPhone 15 Pro 512GB A</t>
  </si>
  <si>
    <t>IP15P-1TB-U-AB</t>
  </si>
  <si>
    <t>iPhone 15 Pro 1TB AB</t>
  </si>
  <si>
    <t>IP15P-1TB-U-A</t>
  </si>
  <si>
    <t>iPhone 15 Pro 1TB A</t>
  </si>
  <si>
    <t>IP15PM-256-U-AB</t>
  </si>
  <si>
    <t>iPhone 15 Pro Max 256GB AB</t>
  </si>
  <si>
    <t>IP15PM-256-U-A</t>
  </si>
  <si>
    <t>iPhone 15 Pro Max 256GB A</t>
  </si>
  <si>
    <t>IP15PM-512-U-AB</t>
  </si>
  <si>
    <t>iPhone 15 Pro Max 512GB AB</t>
  </si>
  <si>
    <t>IP15PM-512-U-A</t>
  </si>
  <si>
    <t>iPhone 15 Pro Max 512GB A</t>
  </si>
  <si>
    <t>IP15PM-1TB-U-AB</t>
  </si>
  <si>
    <t>iPhone 15 Pro Max 1TB AB</t>
  </si>
  <si>
    <t>IP15PM-1TB-U-A</t>
  </si>
  <si>
    <t>iPhone 15 Pro Max 1TB A</t>
  </si>
  <si>
    <t>IP16-128-U-APLUS</t>
  </si>
  <si>
    <t>iPhone 16 128GB A+</t>
  </si>
  <si>
    <t>IP16-128-U-A</t>
  </si>
  <si>
    <t>iPhone 16 128GB A</t>
  </si>
  <si>
    <t>IP16-256-U-A</t>
  </si>
  <si>
    <t>iPhone 16 256GB A</t>
  </si>
  <si>
    <t>IP16-512-U-A</t>
  </si>
  <si>
    <t>iPhone 16 512GB A</t>
  </si>
  <si>
    <t>IP16P-128-U-A</t>
  </si>
  <si>
    <t>iPhone 16 Pro 128GB A</t>
  </si>
  <si>
    <t>IP16P-256-U-A</t>
  </si>
  <si>
    <t>iPhone 16 Pro 256GB A</t>
  </si>
  <si>
    <t>IP16P-512-U-A</t>
  </si>
  <si>
    <t>iPhone 16 Pro 512GB A</t>
  </si>
  <si>
    <t>IP16PM-256-U-A</t>
  </si>
  <si>
    <t>iPhone 16 Pro Max 256GB A</t>
  </si>
  <si>
    <t>IP16PM-512-U-A</t>
  </si>
  <si>
    <t>iPhone 16 Pro Max 512GB A</t>
  </si>
  <si>
    <t>IP16PM-1TB-US-NT</t>
  </si>
  <si>
    <t>IP16PM-1TB-JP-NT</t>
  </si>
  <si>
    <t>IP16PM-256-CA-WT</t>
  </si>
  <si>
    <t>IP16PM-512-US-WT</t>
  </si>
  <si>
    <t>IP16PM-512-JP-WT</t>
  </si>
  <si>
    <t>IP16PM-1TB-US-WT</t>
  </si>
  <si>
    <t>IP16PM-1TB-JP-WT</t>
  </si>
  <si>
    <t>IP16PM-512-JP-BT</t>
  </si>
  <si>
    <t>IP16PM-1TB-US-BT</t>
  </si>
  <si>
    <t>IP16PM-1TB-JP-BT</t>
  </si>
  <si>
    <t>IP12-256-CPO</t>
  </si>
  <si>
    <t>iPhone 12 256GB CPO</t>
  </si>
  <si>
    <t>CPO</t>
  </si>
  <si>
    <t>IP12P-256-CPO</t>
  </si>
  <si>
    <t>iPhone 12 PRO 256GB CPO</t>
  </si>
  <si>
    <t>IP13P-128-CPO</t>
  </si>
  <si>
    <t>iPhone 13 PRO 128GB CPO</t>
  </si>
  <si>
    <t>IP13P-256-CPO</t>
  </si>
  <si>
    <t>iPhone 13 PRO 256GB CPO</t>
  </si>
  <si>
    <t>IP13PM-128-CPO</t>
  </si>
  <si>
    <t>iPhone 13 PRO MAX 128GB CPO</t>
  </si>
  <si>
    <t>IP13PM-256-CPO</t>
  </si>
  <si>
    <t>iPhone 13 PRO MAX 256GB CPO</t>
  </si>
  <si>
    <t>IP13PM-512-CPO</t>
  </si>
  <si>
    <t>iPhone 13 PRO MAX 512GB CPO</t>
  </si>
  <si>
    <t>iPhone 14 Pro 128GB CPO</t>
  </si>
  <si>
    <t>iPhone 14 Pro 256GB CPO</t>
  </si>
  <si>
    <t>iPhone 14 Pro Max 128GB CPO</t>
  </si>
  <si>
    <t>IP14PM-256-CPO</t>
  </si>
  <si>
    <t>iPhone 14 Pro Max 256GB CPO</t>
  </si>
  <si>
    <t>IP15-128-CPO</t>
  </si>
  <si>
    <t>iPhone 15 128GB CPO</t>
  </si>
  <si>
    <t>IP15-256-CPO</t>
  </si>
  <si>
    <t>iPhone 15 256GB CPO</t>
  </si>
  <si>
    <t>IP15P-128-CPO</t>
  </si>
  <si>
    <t>iPhone 15 Pro 128GB CPO</t>
  </si>
  <si>
    <t>IP15P-256-CPO</t>
  </si>
  <si>
    <t>iPhone 15 Pro 256GB CPO</t>
  </si>
  <si>
    <t>IP15P-512-CPO</t>
  </si>
  <si>
    <t>iPhone 15 Pro 512GB CPO</t>
  </si>
  <si>
    <t>IP15PM-128-CPO</t>
  </si>
  <si>
    <t>iPhone 15 Pro Max 128GB CPO</t>
  </si>
  <si>
    <t>IP15PM-256-CPO</t>
  </si>
  <si>
    <t>iPhone 15 Pro Max 256GB CPO</t>
  </si>
  <si>
    <t>iPhone 15 Pro Max 515GB CPO</t>
  </si>
  <si>
    <t>IP16-128-CPO</t>
  </si>
  <si>
    <t>iPhone 16 128GB CPO</t>
  </si>
  <si>
    <t>IP16-256-CPO</t>
  </si>
  <si>
    <t>iPhone 16 256GB CPO</t>
  </si>
  <si>
    <t>IP16P-128-CPO</t>
  </si>
  <si>
    <t>iPhone 16 Pro 128GB CPO</t>
  </si>
  <si>
    <t>IP16P-256-CPO</t>
  </si>
  <si>
    <t>iPhone 16 Pro 256GB CPO</t>
  </si>
  <si>
    <t>IP16P-512-CPO</t>
  </si>
  <si>
    <t>iPhone 16 Pro 512GB CPO</t>
  </si>
  <si>
    <t>IP16PM-128-CPO</t>
  </si>
  <si>
    <t>iPhone 16 Pro Max 128GB CPO</t>
  </si>
  <si>
    <t>IP16PM-256-CPO</t>
  </si>
  <si>
    <t>iPhone 16 Pro Max 256GB CPO</t>
  </si>
  <si>
    <t>IP16PM-516-CPO</t>
  </si>
  <si>
    <t>iPhone 16 Pro Max 516GB CPO</t>
  </si>
  <si>
    <t>IP17-256-US</t>
  </si>
  <si>
    <t>iPhone 17 256GB 🇺🇸</t>
  </si>
  <si>
    <t>iPhone 17</t>
  </si>
  <si>
    <t>IP17-512-US</t>
  </si>
  <si>
    <t>iPhone 17 512GB 🇺🇸</t>
  </si>
  <si>
    <t>IP17A-256-US</t>
  </si>
  <si>
    <t>iPhone Air 256GB 🇺🇸</t>
  </si>
  <si>
    <t>IP17A-512-US</t>
  </si>
  <si>
    <t>iPhone Air 512GB 🇺🇸</t>
  </si>
  <si>
    <t>IP17A-1TB-US</t>
  </si>
  <si>
    <t>iPhone Air 1TB 🇺🇸</t>
  </si>
  <si>
    <t>IP17P-256-US</t>
  </si>
  <si>
    <t>iPhone 17 Pro 256GB 🇺🇸</t>
  </si>
  <si>
    <t>iPhone 17 Pro</t>
  </si>
  <si>
    <t>IP17P-512-US</t>
  </si>
  <si>
    <t>iPhone 17 Pro 512GB 🇺🇸</t>
  </si>
  <si>
    <t>IP17P-1TB-US</t>
  </si>
  <si>
    <t>iPhone 17 Pro 1TB 🇺🇸</t>
  </si>
  <si>
    <t>IP17PM-256-US</t>
  </si>
  <si>
    <t>iPhone 17 Pro Max 256GB 🇺🇸</t>
  </si>
  <si>
    <t>iPhone 17 Pro Max</t>
  </si>
  <si>
    <t>IP17PM-512-US</t>
  </si>
  <si>
    <t>iPhone 17 Pro Max 512GB 🇺🇸</t>
  </si>
  <si>
    <t>IP17PM-1TB-US</t>
  </si>
  <si>
    <t>iPhone 17 Pro Max 1TB 🇺🇸</t>
  </si>
  <si>
    <t>IP17PM-2TB-US</t>
  </si>
  <si>
    <t>iPhone 17 Pro Max 2TB 🇺🇸</t>
  </si>
  <si>
    <t>Lavender</t>
  </si>
  <si>
    <t>Mist Blue</t>
  </si>
  <si>
    <t>IP17-512-US-LV</t>
  </si>
  <si>
    <t>IP17-512-US-SG</t>
  </si>
  <si>
    <t>IP17-512-US-MB</t>
  </si>
  <si>
    <t>IP17-512-US-WH</t>
  </si>
  <si>
    <t>IP17-512-US-BK</t>
  </si>
  <si>
    <t>Sky Blue</t>
  </si>
  <si>
    <t>IP17A-512-US-KB</t>
  </si>
  <si>
    <t>IP17A-1TB-US-KB</t>
  </si>
  <si>
    <t>Light Gold</t>
  </si>
  <si>
    <t>IP17A-512-US-LG</t>
  </si>
  <si>
    <t>IP17A-1TB-US-LG</t>
  </si>
  <si>
    <t>Cloud White</t>
  </si>
  <si>
    <t>IP17A-512-US-CW</t>
  </si>
  <si>
    <t>IP17A-1TB-US-CW</t>
  </si>
  <si>
    <t>IP17A-512-US-SB</t>
  </si>
  <si>
    <t>IP17A-1TB-US-SB</t>
  </si>
  <si>
    <t>IP17P-1TB-US-SV</t>
  </si>
  <si>
    <t>Cosmic Orange</t>
  </si>
  <si>
    <t>IP17P-1TB-US-CO</t>
  </si>
  <si>
    <t>IP17P-1TB-US-DB</t>
  </si>
  <si>
    <t>IP17PM-1TB-US-SV</t>
  </si>
  <si>
    <t>IP17PM-2TB-US-SV</t>
  </si>
  <si>
    <t>IP17PM-1TB-US-CO</t>
  </si>
  <si>
    <t>IP17PM-2TB-US-CO</t>
  </si>
  <si>
    <t>IP17PM-1TB-US-DB</t>
  </si>
  <si>
    <t>IP17PM-2TB-US-DB</t>
  </si>
  <si>
    <t>MBA-M1-8C-8-256-13-MD</t>
  </si>
  <si>
    <t>Apple MacBook Air M1 8-Core 8GB 256GB SSD 13"</t>
  </si>
  <si>
    <t>MacBook Air M1</t>
  </si>
  <si>
    <t>MBA-M2-8C-8-256-13-MD</t>
  </si>
  <si>
    <t>Apple Macbook Air M2 8-Core 8Gb 256Gb Ssd 13"</t>
  </si>
  <si>
    <t>MacBook Air M2</t>
  </si>
  <si>
    <t>MBA-M2-8C-8-512-13</t>
  </si>
  <si>
    <t>Apple Macbook Air M2 8-Core 8Gb 512Gb Ssd 13"</t>
  </si>
  <si>
    <t>Apple Macbook Air M2 8-Core 16Gb 256Gb Ssd 13"</t>
  </si>
  <si>
    <t>MBA-M2-8C-16-256-13-MD</t>
  </si>
  <si>
    <t>MBA-M2-10C-8-512-13</t>
  </si>
  <si>
    <t>Apple Macbook Air M2 10-Core 8Gb 512Gb Ssd 13"</t>
  </si>
  <si>
    <t>MBA-M2-8C-8-256-15</t>
  </si>
  <si>
    <t>Apple Macbook Air M2 8-Core 8Gb 256Gb Ssd 15"</t>
  </si>
  <si>
    <t>MBA-M3-8C-8-256-13</t>
  </si>
  <si>
    <t>Apple Macbook Air M3 8-Core 8Gb  256Gb Ssd 13"</t>
  </si>
  <si>
    <t>MacBook Air M3</t>
  </si>
  <si>
    <t>Apple Macbook Air M3 8-Core 16Gb  256Gb Ssd 13"</t>
  </si>
  <si>
    <t>MBA-M3-8C-16-256-13-SG</t>
  </si>
  <si>
    <t>MBA-M3-8C-8-256-15</t>
  </si>
  <si>
    <t>Apple Macbook Air M3 8-Core 8Gb 256Gb Ssd 15"</t>
  </si>
  <si>
    <t>MBA-M3-10C-16-256-15</t>
  </si>
  <si>
    <t>Apple Macbook Air M3 8-Core 10C Gpu 16Gb 256Gb Ssd 15"</t>
  </si>
  <si>
    <t>MBA-M3-10C-16-512-13</t>
  </si>
  <si>
    <t>Apple Macbook Air M3 10-Core 16Gb 512Gb Ssd 13"</t>
  </si>
  <si>
    <t>MBA-M4-10C-16-256-13-SB</t>
  </si>
  <si>
    <t>Apple Macbook Air M4 10 Core 16Gb Ram 256Gb 13"</t>
  </si>
  <si>
    <t>MacBook Air M4 13"</t>
  </si>
  <si>
    <t>MBA-M4-10C-16-256-13-SV</t>
  </si>
  <si>
    <t>MBA-M4-10C-16-256-13-SL</t>
  </si>
  <si>
    <t>MBA-M4-10C-16-512-13-SB</t>
  </si>
  <si>
    <t>Apple Macbook Air M4 10 Core 16Gb Ram 512Gb 13"</t>
  </si>
  <si>
    <t>MBA-M4-10C-16-512-13-SV</t>
  </si>
  <si>
    <t>MBA-M4-10C-16-512-13-SL</t>
  </si>
  <si>
    <t>MBA-M4-10C-24-512-13-SB</t>
  </si>
  <si>
    <t>MBA-M4-10C-24-512-13-SV</t>
  </si>
  <si>
    <t>MBA-M4-10C-24-512-13-MD</t>
  </si>
  <si>
    <t>MBA-M4-10C-16-256-15-SB</t>
  </si>
  <si>
    <t>Apple Macbook Air M4 10 Core 16Gb Ram 256Gb 15"</t>
  </si>
  <si>
    <t>MBA-M4-10C-16-256-15-SV</t>
  </si>
  <si>
    <t>MacBook Air M4 15"</t>
  </si>
  <si>
    <t>MBA-M4-10C-16-256-15-MD</t>
  </si>
  <si>
    <t>MBA-M4-10C-16-256-15-SL</t>
  </si>
  <si>
    <t>MBA-M4-10C-16-512-15-SB</t>
  </si>
  <si>
    <t>MBA-M4-10C-16-512-15-SV</t>
  </si>
  <si>
    <t>MBA-M4-10C-16-512-15-SL</t>
  </si>
  <si>
    <t>MBA-M4-10C-24-512-15-SB</t>
  </si>
  <si>
    <t>MBA-M4-10C-24-512-15-SV</t>
  </si>
  <si>
    <t>MBA-M4-10C-24-512-15-MD</t>
  </si>
  <si>
    <t>MBA-M4-10C-16-1TB-13</t>
  </si>
  <si>
    <t>Apple Macbook Air M4 10 Core 16Gb Ram 1Tb 13"</t>
  </si>
  <si>
    <t>MacBook Air M4</t>
  </si>
  <si>
    <t>MBA-M4-10C-16-256-15</t>
  </si>
  <si>
    <t>Apple Macbook Air M4 10 Core 16Gb Ram 256Gb 15</t>
  </si>
  <si>
    <t>MBA-M4-10C-16-512-15</t>
  </si>
  <si>
    <t>Apple Macbook Air M4 10 Core 16Gb Ram 512Gb 15"</t>
  </si>
  <si>
    <t>MBP-M3-8C-16-1TB-14</t>
  </si>
  <si>
    <t>Apple Macbook Pro M3 8-Core 16Gb Ram 1Tb 14"</t>
  </si>
  <si>
    <t>MacBook Pro M3</t>
  </si>
  <si>
    <t>MBP-M4-10C-16-512-14</t>
  </si>
  <si>
    <t>Apple Macbook Pro M4 10 Core 16Gb Ram 512Gb 14"</t>
  </si>
  <si>
    <t>MacBook Pro M4</t>
  </si>
  <si>
    <t>MBP-M4-10C-24-512-14</t>
  </si>
  <si>
    <t>Apple Macbook Pro M4 10 Core 24Gb Ram 512Gb 14"</t>
  </si>
  <si>
    <t>MBP-M4-10C-24-512-16</t>
  </si>
  <si>
    <t>Apple Macbook Pro M4 10 Core 24Gb Ram 512Gb 16"</t>
  </si>
  <si>
    <t>MBP-M4-10C-48-512-16</t>
  </si>
  <si>
    <t>Apple Macbook Pro M4 10 Core 48Gb Ram 512Gb 16"</t>
  </si>
  <si>
    <t>MGNA3LA</t>
  </si>
  <si>
    <t>MGNA3LA-GD</t>
  </si>
  <si>
    <t>MGNA3LA-SG</t>
  </si>
  <si>
    <t>MGNA3LA-MB</t>
  </si>
  <si>
    <t>MC7X4LL/A</t>
  </si>
  <si>
    <t>Apple MacBook Air M2 8-Core 8GB 256GB SSD 13"</t>
  </si>
  <si>
    <t>MC7X4LL/A-MB</t>
  </si>
  <si>
    <t>MC7X4LL/A-SG</t>
  </si>
  <si>
    <t>MC7X4LL/A-ST</t>
  </si>
  <si>
    <t>MC8K4LL/A</t>
  </si>
  <si>
    <t>Apple MacBook Air M3 8-Core 8GB 256GB SSD 13"</t>
  </si>
  <si>
    <t>MC8K4LL/A-MB</t>
  </si>
  <si>
    <t>MC8K4LL/A-SG</t>
  </si>
  <si>
    <t>MC8K4LL/A-ST</t>
  </si>
  <si>
    <t>MV123LL/A-SL</t>
  </si>
  <si>
    <t>Apple MacBook Air M4 10-Core 16GB RAM 256GB 13"</t>
  </si>
  <si>
    <t>MV123LL/A-MB</t>
  </si>
  <si>
    <t>MV123LL/A-SG</t>
  </si>
  <si>
    <t>MV123LL/A-ST</t>
  </si>
  <si>
    <t>MW133LL-SL</t>
  </si>
  <si>
    <t>Apple MacBook Air M4 10-Core 16GB RAM 512GB 13"</t>
  </si>
  <si>
    <t>MW133LL-MB</t>
  </si>
  <si>
    <t>MW133LL-ST</t>
  </si>
  <si>
    <t>MW133LL-SG</t>
  </si>
  <si>
    <t>MW12M3LL/A</t>
  </si>
  <si>
    <t>Apple MacBook Pro M3 8-Core 16GB RAM 1TB 14"</t>
  </si>
  <si>
    <t>MW12M3LL/A-SG</t>
  </si>
  <si>
    <t>Z1D5005P</t>
  </si>
  <si>
    <t>Apple MacBook Pro M4 10-Core 24GB RAM 512GB 16"</t>
  </si>
  <si>
    <t>Z1D5005P-SG</t>
  </si>
  <si>
    <t>Apple Watch Se 2Nd Gen 40Mm Gps - SM</t>
  </si>
  <si>
    <t>Apple Watch SE2</t>
  </si>
  <si>
    <t>AW-SE2-GPS-44-SM-SV</t>
  </si>
  <si>
    <t>Apple Watch Se 2Nd Gen 44Mm Gps - SM</t>
  </si>
  <si>
    <t>Apple Watch Se 2Nd Gen 40Mm Gps - ML</t>
  </si>
  <si>
    <t>Apple Watch Se 2Nd Gen 44Mm Gps - ML</t>
  </si>
  <si>
    <t>AW-SE2-CEL-40-SV</t>
  </si>
  <si>
    <t>Apple Watch Se 2Nd Gen 40Mm Gps+Cell</t>
  </si>
  <si>
    <t>AW-SE2-CEL-40-MD</t>
  </si>
  <si>
    <t>AW-SE2-CEL-44-SL</t>
  </si>
  <si>
    <t>AW-SE2-CEL-44-SV</t>
  </si>
  <si>
    <t>AW-SE2-CEL-44-MD</t>
  </si>
  <si>
    <t>Apple Watch Series 9 (GPS) 41mm SB - ML</t>
  </si>
  <si>
    <t>Apple Watch Series 9</t>
  </si>
  <si>
    <t>Apple Watch Series 9 (GPS) 41mm SB - SM</t>
  </si>
  <si>
    <t>Apple Watch Series 10 (GPS) 42mm Alum SB - SM</t>
  </si>
  <si>
    <t>Apple Watch Series 10</t>
  </si>
  <si>
    <t>Rose Gold</t>
  </si>
  <si>
    <t>Apple Watch Series 10 (GPS) 42mm Alum SB - ML</t>
  </si>
  <si>
    <t>AW-S10C42A-SM-SV</t>
  </si>
  <si>
    <t>Apple Watch Series 10 (GPS+CELL) 42mm Alum SB - SM</t>
  </si>
  <si>
    <t>AW-S10C42A-SM-JB</t>
  </si>
  <si>
    <t>AW-S10C42A-LM-SV</t>
  </si>
  <si>
    <t>Apple Watch Series 10 (GPS+CELL) 42mm Alum SB - ML</t>
  </si>
  <si>
    <t>AW-S10C42A-LM-RG</t>
  </si>
  <si>
    <t>AW-S10G46A-SM-SV</t>
  </si>
  <si>
    <t>Apple Watch Series 10 (GPS) 46mm Alum - SB - SM</t>
  </si>
  <si>
    <t>AW-S10G46A-SM-JB</t>
  </si>
  <si>
    <t>AW-S10G46A-SM-RG</t>
  </si>
  <si>
    <t>Apple Watch Series 10 (GPS) 46mm Alum - SB - ML</t>
  </si>
  <si>
    <t>AW-S10C46A-SM-SV</t>
  </si>
  <si>
    <t>Apple Watch Series 10 (GPS+CELL) 46mm Aluminium SB - SM</t>
  </si>
  <si>
    <t>AW-S10C46A-SM-RG</t>
  </si>
  <si>
    <t>AW-S10C46A-ML-SV</t>
  </si>
  <si>
    <t>Apple Watch Series 10 (GPS+CELL) 46mm Aluminium SB - ML</t>
  </si>
  <si>
    <t>AW-S10C46A-ML-RG</t>
  </si>
  <si>
    <t>AW-S10-GPS-42-TI-SV</t>
  </si>
  <si>
    <t>Apple Watch Series 10 (GPS) 42mm Aluminium Sport Band</t>
  </si>
  <si>
    <t>AW-S10-GPS-42-TI-JB</t>
  </si>
  <si>
    <t>Apple Watch Series 10 (GPS) 42mm Titanium Sport Band</t>
  </si>
  <si>
    <t>AW-S10-GPS-46-TI-SV</t>
  </si>
  <si>
    <t>Apple Watch Series 10 (GPS) 46mm Titanium Sport Band</t>
  </si>
  <si>
    <t>AW-S10-GPS-46-TI-JB</t>
  </si>
  <si>
    <t>AW-S10-GPS-46-TI-RG</t>
  </si>
  <si>
    <t>AW-U2-GPS-49-NT</t>
  </si>
  <si>
    <t>Apple Watch Ultra 2 GPS 49mm</t>
  </si>
  <si>
    <t>Apple Watch Ultra 2</t>
  </si>
  <si>
    <t>Apple Watch Ultra 2 GPS 49mm Milanese Loop</t>
  </si>
  <si>
    <t>AW-U2-GPS-49-MN-BK</t>
  </si>
  <si>
    <t>Apple Watch Ultra 2 GPS + Cellular 49mm</t>
  </si>
  <si>
    <t>AW-U2-CEL-49-MN-NT</t>
  </si>
  <si>
    <t>AW-U2-CEL-49-MN-BK</t>
  </si>
  <si>
    <t>APPLE WATCH SE 3nd GEN 40MM GPS</t>
  </si>
  <si>
    <t>Apple Watch SE 3</t>
  </si>
  <si>
    <t>AW-SE3-GPS-44</t>
  </si>
  <si>
    <t>APPLE WATCH SE 3nd GEN 44MM GPS</t>
  </si>
  <si>
    <t>AW-SE3-CEL-44</t>
  </si>
  <si>
    <t>APPLE WATCH SE 3nd GEN 44MM GPS + CELL</t>
  </si>
  <si>
    <t>APPLE WATCH SERIES 11 (GPS) 42MM SB AL</t>
  </si>
  <si>
    <t>Apple Watch Series 11</t>
  </si>
  <si>
    <t>APPLE WATCH SERIES 11 (GPS) 46MM SB AL</t>
  </si>
  <si>
    <t>AW-S11C-42A</t>
  </si>
  <si>
    <t>APPLE WATCH SERIES 11 (GPS) 42MM SB AL + CELL</t>
  </si>
  <si>
    <t>AW-S11C-46A</t>
  </si>
  <si>
    <t>APPLE WATCH SERIES 11 (GPS) 46MM SB AL + CELL</t>
  </si>
  <si>
    <t>AW-S11C-42T</t>
  </si>
  <si>
    <t>APPLE WATCH SERIES 11 (GPS) 42MM SB TITA + CELL</t>
  </si>
  <si>
    <t>AW-S11C-46T</t>
  </si>
  <si>
    <t>APPLE WATCH SERIES 11 (GPS) 46MM SB TITA + CELL</t>
  </si>
  <si>
    <t>AW-U3-CEL-49</t>
  </si>
  <si>
    <t>APPLE WATCH ULTRA 3 GPS + CELLULAR 49MM</t>
  </si>
  <si>
    <t>Apple Watch Ultra 3</t>
  </si>
  <si>
    <t>AW-U3-CEL-49-MI</t>
  </si>
  <si>
    <t>APPLE WATCH ULTRA 3 GPS TITANIUM MILANESE LOOP</t>
  </si>
  <si>
    <t>Apple Watch SE 3 (GPS) 40mm SB - SM</t>
  </si>
  <si>
    <t>AW-SE3-GPS-40-ML-MD</t>
  </si>
  <si>
    <t>Apple Watch SE 3 (GPS) 40mm SB - ML</t>
  </si>
  <si>
    <t>AW-SE3-GPS-40-ML-SL</t>
  </si>
  <si>
    <t>Apple Watch SE 3 (GPS) 44mm SB - SM</t>
  </si>
  <si>
    <t>AW-SE3-GPS-44-SM-SL</t>
  </si>
  <si>
    <t>Apple Watch SE 3 (GPS) 44mm SB - ML</t>
  </si>
  <si>
    <t>AW-SE3-CEL-40-MD</t>
  </si>
  <si>
    <t>Apple Watch SE 3 (GPS+Cell) 40mm</t>
  </si>
  <si>
    <t>AW-SE3-CEL-40-SL</t>
  </si>
  <si>
    <t>AW-SE3-CEL-44-MD</t>
  </si>
  <si>
    <t>Apple Watch SE 3 (GPS+Cell) 44mm</t>
  </si>
  <si>
    <t>AW-SE3-CEL-44-SL</t>
  </si>
  <si>
    <t>Apple Watch S11 (GPS) 42mm Alum SB - SM</t>
  </si>
  <si>
    <t>AW-S11G42A-ML-SG</t>
  </si>
  <si>
    <t>Apple Watch S11 (GPS) 42mm Alum SB - ML</t>
  </si>
  <si>
    <t>AW-S11G42A-ML-SV</t>
  </si>
  <si>
    <t>AW-S11G42A-ML-RG</t>
  </si>
  <si>
    <t>AW-S11G42A-ML-JB</t>
  </si>
  <si>
    <t>Apple Watch S11 (GPS) 46mm Alum SB - SM</t>
  </si>
  <si>
    <t>AW-S11G46A-SM-RG</t>
  </si>
  <si>
    <t>AW-S11G46A-ML-SG</t>
  </si>
  <si>
    <t>Apple Watch S11 (GPS) 46mm Alum SB - ML</t>
  </si>
  <si>
    <t>AW-S11G46A-ML-SV</t>
  </si>
  <si>
    <t>AW-S11G46A-ML-RG</t>
  </si>
  <si>
    <t>AW-S11G46A-ML-JB</t>
  </si>
  <si>
    <t>AW-S11C42A-SM-SG</t>
  </si>
  <si>
    <t>Apple Watch S11 (CEL) 42mm Alum SB - SM</t>
  </si>
  <si>
    <t>AW-S11C42A-SM-SV</t>
  </si>
  <si>
    <t>AW-S11C42A-SM-RG</t>
  </si>
  <si>
    <t>AW-S11C42A-SM-JB</t>
  </si>
  <si>
    <t>AW-S11C42A-ML-SG</t>
  </si>
  <si>
    <t>Apple Watch S11 (CEL) 42mm Alum SB - ML</t>
  </si>
  <si>
    <t>AW-S11C42A-ML-SV</t>
  </si>
  <si>
    <t>AW-S11C42A-ML-RG</t>
  </si>
  <si>
    <t>AW-S11C42A-ML-JB</t>
  </si>
  <si>
    <t>AW-S11C46A-SM-SG</t>
  </si>
  <si>
    <t>Apple Watch S11 (CEL) 46mm Alum SB - SM</t>
  </si>
  <si>
    <t>AW-S11C46A-SM-SV</t>
  </si>
  <si>
    <t>AW-S11C46A-SM-RG</t>
  </si>
  <si>
    <t>AW-S11C46A-SM-JB</t>
  </si>
  <si>
    <t>AW-S11C46A-ML-SG</t>
  </si>
  <si>
    <t>Apple Watch S11 (CEL) 46mm Alum SB - ML</t>
  </si>
  <si>
    <t>AW-S11C46A-ML-SV</t>
  </si>
  <si>
    <t>AW-S11C46A-ML-RG</t>
  </si>
  <si>
    <t>AW-S11C46A-ML-JB</t>
  </si>
  <si>
    <t>AW-S11C42T-NT</t>
  </si>
  <si>
    <t>Apple Watch S11 (CEL) 42mm Titanium</t>
  </si>
  <si>
    <t>Natural</t>
  </si>
  <si>
    <t>AW-S11C42T-GD</t>
  </si>
  <si>
    <t>AW-S11C42T-SLT</t>
  </si>
  <si>
    <t>Slate</t>
  </si>
  <si>
    <t>AW-S11C46T-NT</t>
  </si>
  <si>
    <t>Apple Watch S11 (CEL) 46mm Titanium</t>
  </si>
  <si>
    <t>AW-S11C46T-GD</t>
  </si>
  <si>
    <t>AW-S11C46T-SLT</t>
  </si>
  <si>
    <t>AW-U3-CEL-49-AL-NT</t>
  </si>
  <si>
    <t>Apple Watch Ultra 3 49mm Alpine Loop</t>
  </si>
  <si>
    <t>AW-U3-CEL-49-TL-NT</t>
  </si>
  <si>
    <t>Apple Watch Ultra 3 49mm Trail Loop</t>
  </si>
  <si>
    <t>AW-U3-CEL-49-OB-NT</t>
  </si>
  <si>
    <t>Apple Watch Ultra 3 49mm Ocean Band</t>
  </si>
  <si>
    <t>AW-U3-CEL-49-OB-BK</t>
  </si>
  <si>
    <t>Apple Watch Ultra 2 GPS 49mm CPO</t>
  </si>
  <si>
    <t>CPO-WATCH</t>
  </si>
  <si>
    <t>Apple iPad 10th Gen 10.9" 64GB Wi-Fi</t>
  </si>
  <si>
    <t>10th Gen</t>
  </si>
  <si>
    <t>IPD10-109-64-W-BK</t>
  </si>
  <si>
    <t>IPD10-109-64-W-PK</t>
  </si>
  <si>
    <t>IPD10-109-256-W-SV</t>
  </si>
  <si>
    <t>Apple iPad 10th Gen 10.9" 256GB Wi-Fi</t>
  </si>
  <si>
    <t>IPD10-109-256-W-BL</t>
  </si>
  <si>
    <t>Apple iPad 11th Gen A16 128GB Wi-Fi Only</t>
  </si>
  <si>
    <t>11th Gen</t>
  </si>
  <si>
    <t>IPD11-A16-WI-128-YL</t>
  </si>
  <si>
    <t>Apple iPad 11th Gen A16 256GB Wi-Fi Only</t>
  </si>
  <si>
    <t>IPD11-A16-WI-256-YL</t>
  </si>
  <si>
    <t>IPD11-A16-WI-512-SL</t>
  </si>
  <si>
    <t>Apple iPad 11th Gen A16 512GB Wi-Fi Only</t>
  </si>
  <si>
    <t>IPD11-A16-WI-512-SG</t>
  </si>
  <si>
    <t>IPD-A-M2-11-512-W</t>
  </si>
  <si>
    <t>Apple iPad Air 11" M2 512GB Wi‑Fi</t>
  </si>
  <si>
    <t>Air 11" M2</t>
  </si>
  <si>
    <t>Apple iPad Air 11" M3 128GB Wi‑Fi</t>
  </si>
  <si>
    <t>Air 11" M3</t>
  </si>
  <si>
    <t>Apple iPad Air 11" M3 256GB Wi‑Fi</t>
  </si>
  <si>
    <t>IPD-A-M3-11-512-W</t>
  </si>
  <si>
    <t>Apple iPad Air 11" M3 512GB Wi‑Fi</t>
  </si>
  <si>
    <t>IPD-A-M2-13-256-W</t>
  </si>
  <si>
    <t>Apple iPad Air 13" M2 256GB Wi‑Fi</t>
  </si>
  <si>
    <t>Air 13" M2</t>
  </si>
  <si>
    <t>IPD-A-M3-13-256-W</t>
  </si>
  <si>
    <t>Apple iPad Air 13" M3 256GB Wi-Fi</t>
  </si>
  <si>
    <t>Air 13" M3</t>
  </si>
  <si>
    <t>MCNH4LL/A-SG</t>
  </si>
  <si>
    <t>IPD-P-M4-11-256-W-SV</t>
  </si>
  <si>
    <t>Apple iPad Pro 11" M4 256GB Wi-FI OLED (2024)</t>
  </si>
  <si>
    <t>Pro 11" M4</t>
  </si>
  <si>
    <t>IPD-P-M4-11-256-W-SG</t>
  </si>
  <si>
    <t>IPD-P-M4-13-256-W-SV</t>
  </si>
  <si>
    <t>Apple iPad Pro 13" M4 256GB Wi-Fi</t>
  </si>
  <si>
    <t>Pro 13" M4</t>
  </si>
  <si>
    <t>IPD-P-M4-13-256-W-SG</t>
  </si>
  <si>
    <t>IPD-P-M4-13-512-W-SV</t>
  </si>
  <si>
    <t>Apple iPad Pro 13" M4 512GB Wi-Fi</t>
  </si>
  <si>
    <t>IPD-P-M4-13-512-W-SG</t>
  </si>
  <si>
    <t>IPD-P-M5-11-256-W-SV</t>
  </si>
  <si>
    <t>Apple iPad Pro 11" M5 256GB Wi-Fi</t>
  </si>
  <si>
    <t>Pro 11" M5</t>
  </si>
  <si>
    <t>MLWR3LL/A</t>
  </si>
  <si>
    <t>Apple iPad Mini Gen 8.3" 256GB Wi-Fi Only</t>
  </si>
  <si>
    <t>Mini Gen 8.3"</t>
  </si>
  <si>
    <t>MLWR3LL/A-SG</t>
  </si>
  <si>
    <t>MLWR3LL/A-PK</t>
  </si>
  <si>
    <t>IPD-M-A17-83-128-W-SV</t>
  </si>
  <si>
    <t>Apple Ipad Mini A17 128Gb Wifi Only</t>
  </si>
  <si>
    <t>Mini A17</t>
  </si>
  <si>
    <t>IPD-M-A17-83-128-W-PK</t>
  </si>
  <si>
    <t>IPD-M-A17-83-256-W-SV</t>
  </si>
  <si>
    <t>Apple Ipad Mini A17 256Gb Wifi Only</t>
  </si>
  <si>
    <t>IPD-M-A17-83-256-W-PK</t>
  </si>
  <si>
    <t>IPD-M-A17-83-512-W</t>
  </si>
  <si>
    <t>Apple Ipad Mini A17 512Gb Wifi Only</t>
  </si>
  <si>
    <t>APPLE 20W POWER  ADAPTER USB-C</t>
  </si>
  <si>
    <t>PA-30-USBC</t>
  </si>
  <si>
    <t>APPLE 30W POWER  ADAPTER USB-C</t>
  </si>
  <si>
    <t>PA-35-DUC-USBC</t>
  </si>
  <si>
    <t>APPLE 35W Dual Compact USB-C PORT</t>
  </si>
  <si>
    <t>PA-35-DU-USBC</t>
  </si>
  <si>
    <t>APPLE 35W Dual USB-C POWER ADAPTER - OFERTA LIMITADA</t>
  </si>
  <si>
    <t>PA-70-USBC</t>
  </si>
  <si>
    <t>Apple 70W USB-C Power Adapter</t>
  </si>
  <si>
    <t>PA-96-USBC</t>
  </si>
  <si>
    <t>Apple 96W USB-C Power Adapter</t>
  </si>
  <si>
    <t>PA-140-USBC</t>
  </si>
  <si>
    <t>Apple 140W USB-C Power Adapter</t>
  </si>
  <si>
    <t>MT-MTS</t>
  </si>
  <si>
    <t>Apple Magic Trackpad - Multi-Touch Surface ​​​​​​​</t>
  </si>
  <si>
    <t>Apple USB-C to LIGHTNING 1m</t>
  </si>
  <si>
    <t>CBL-C-L2M-OEM</t>
  </si>
  <si>
    <t>Apple USB-C to LIGHTNING 2m</t>
  </si>
  <si>
    <t>Apple USB-C to USB-C 1M 60W</t>
  </si>
  <si>
    <t>CBL-C-MAG3-2M</t>
  </si>
  <si>
    <t>Apple USB-C to Magsafe 3 Cable (2 m)</t>
  </si>
  <si>
    <t>CBL-TH5-1M-USBC</t>
  </si>
  <si>
    <t>Apple Thunderbolt 5 (USB‑C) Pro Cable (1m) ​​​​​​​</t>
  </si>
  <si>
    <t>CBL-TH4-18M-USBC</t>
  </si>
  <si>
    <t>Apple Thunderbolt 4 (USB-C) Pro Cable (1.8 m) ​​​​​​​</t>
  </si>
  <si>
    <t>CBL-TH4-3M-USBC</t>
  </si>
  <si>
    <t>Apple Thunderbolt 4 (USB-C) Pro Cable (3 m) ​​​​​​​</t>
  </si>
  <si>
    <t>Apple USB-C to C 2M, 240 w OEM</t>
  </si>
  <si>
    <t>CBL-C-C2M-WOV</t>
  </si>
  <si>
    <t>Apple USB-C TO USB-C WOVEN 1M, (TELA), OEM</t>
  </si>
  <si>
    <t>CBL-C-C1M-WOV</t>
  </si>
  <si>
    <t>Apple USB-C TO USB-C WOVEN 2M, (TELA), OEM</t>
  </si>
  <si>
    <t>CBL-MW1-FC-USBC</t>
  </si>
  <si>
    <t>Apple Watch Magnetic Fast Charger to USB-C Cable (1 m)</t>
  </si>
  <si>
    <t>APPLE Magnetig Charguing USB-C CORD (Series 10 ULTRA)</t>
  </si>
  <si>
    <t>APPLE Magnetig Charguing USB-C CORD (WATCH SE)</t>
  </si>
  <si>
    <t>AP-2G</t>
  </si>
  <si>
    <t>APPLE AIRPODS 2TH</t>
  </si>
  <si>
    <t>APPLE AIRPODS 3TH NO NC</t>
  </si>
  <si>
    <t>AirPods 3th</t>
  </si>
  <si>
    <t>AP-3G</t>
  </si>
  <si>
    <t>APPLE AIRPODS 3TH GEN</t>
  </si>
  <si>
    <t>AP-4G-USBC</t>
  </si>
  <si>
    <t>APPLE AIRPODS 4TH GEN W/ USB-C CHARGING CASE</t>
  </si>
  <si>
    <t>AirPods 4th</t>
  </si>
  <si>
    <t>APPLE AIRPODS 4TH GEN NOISE USB-C CHARGING CASE</t>
  </si>
  <si>
    <t>AP-PRO2G</t>
  </si>
  <si>
    <t>APPLE AIRPODS PRO 2ND GEN</t>
  </si>
  <si>
    <t>AirPods Pro 2</t>
  </si>
  <si>
    <t>APPLE AIRPODS PRO 2ND GEN USB-C</t>
  </si>
  <si>
    <t>APPLE AIRPODS PRO 3ND GEN</t>
  </si>
  <si>
    <t>AirPods Pro 3</t>
  </si>
  <si>
    <t>APPLE AIRPODS MAX USB-C</t>
  </si>
  <si>
    <t>APPLE AIRTAG - 1 PACK</t>
  </si>
  <si>
    <t>APPLE AIRTAG - 4 PACK</t>
  </si>
  <si>
    <t>APPLE PENCIL C</t>
  </si>
  <si>
    <t>PCL-2G</t>
  </si>
  <si>
    <t>APPLE PENCIL 2</t>
  </si>
  <si>
    <t>APPLE PENCIL PRO</t>
  </si>
  <si>
    <t>APPLE MAGIC MOUSE</t>
  </si>
  <si>
    <t>MK-IP10-FOL-SP</t>
  </si>
  <si>
    <t>Apple Magic Keyboard for 10Th Gen iPad - SPANISH - WH</t>
  </si>
  <si>
    <t>Apple Magic Keyboard for 10Th Gen iPad - ENGLISH - WH</t>
  </si>
  <si>
    <t>Apple Magic Keyboard for 11" iPad Pro M2-M3</t>
  </si>
  <si>
    <t>Apple Magic Keyboard for 13" iPad Pro M2-M3</t>
  </si>
  <si>
    <t>Apple Magic Keyboard for 11" iPad Pro M4</t>
  </si>
  <si>
    <t>Apple Magic Keyboard for 13" iPad Pro M4</t>
  </si>
  <si>
    <t>MK-IP13P-M4-SP</t>
  </si>
  <si>
    <t>Apple Magic Keyboard for 13" iPad Pro M4 - SPANISH</t>
  </si>
  <si>
    <t>Apple Smart Folio for iPad (A16) - OFERTA LIMITADA 4 COL</t>
  </si>
  <si>
    <t>Apple Smart Folio for iPad Air 11-inch (M3 and M2)</t>
  </si>
  <si>
    <t>Apple Smart Folio for iPad Air 13-inch (M3 and M2)</t>
  </si>
  <si>
    <t>SF-IP8M-A17</t>
  </si>
  <si>
    <t>Apple Smart Folio for iPad mini (A17 Pro)</t>
  </si>
  <si>
    <t>Apple Watch Band - Magnetic Link (42mm)  - S/M</t>
  </si>
  <si>
    <t>Watch Band Magnetic</t>
  </si>
  <si>
    <t>AMB-ML-42-ML</t>
  </si>
  <si>
    <t>Apple Watch Band - Magnetic Link (42mm)  -  M/L</t>
  </si>
  <si>
    <t>AMB-ML-46-SM</t>
  </si>
  <si>
    <t>Apple Watch Band - Magnetic Link (46mm) - S/M</t>
  </si>
  <si>
    <t>Apple Watch Band - Magnetic Link (46mm) - M/L</t>
  </si>
  <si>
    <t>AMB-LB-46</t>
  </si>
  <si>
    <t>Apple Watch Band - Link Bracelet 46 - 3 Cols</t>
  </si>
  <si>
    <t>Watch Band Bracelet</t>
  </si>
  <si>
    <t>AMB-LB-42</t>
  </si>
  <si>
    <t>Apple Watch Band - Link Bracelet 42- 3 Cols</t>
  </si>
  <si>
    <t>AWB-ML-40</t>
  </si>
  <si>
    <t>Apple Watch Band - Milanese Loop (40mm) - Regular - 4 Cols</t>
  </si>
  <si>
    <t>Watch Band Milanese</t>
  </si>
  <si>
    <t>Apple Watch Band - Milanese Loop (42mm) - Regular - 4 Cols</t>
  </si>
  <si>
    <t>Apple Watch Band - Milanese Loop (46mm) - Regular - 4 Cols</t>
  </si>
  <si>
    <t>AWB-ML-49</t>
  </si>
  <si>
    <t>Apple Watch Band - Milanese Loop (49mm) - Regular - 4 Cols</t>
  </si>
  <si>
    <t>Apple Watch Band - Sport Loop - 42mm - One Size (Fits Most) - 6 Cols</t>
  </si>
  <si>
    <t>Watch Band Sport Loop</t>
  </si>
  <si>
    <t>Apple Watch Band - Sport Loop - 46mm - One Size (Fits Most) - 6 Cols</t>
  </si>
  <si>
    <t>Apple Watch Band - Sport Band (42mm) - S/M</t>
  </si>
  <si>
    <t>Apple Watch Band - Sport Band (42mm) - M/L</t>
  </si>
  <si>
    <t>Apple Watch Band - Sport Band (46mm) - S/M</t>
  </si>
  <si>
    <t>Apple Watch Band - Sport Band (46mm) - M/L</t>
  </si>
  <si>
    <t>Apple Watch Band - Trail Loop (49mm) - Nat Titanium Finish - S/M o M/L - 8 COLS</t>
  </si>
  <si>
    <t>Watch Band Trail Loop</t>
  </si>
  <si>
    <t>AWB-TL-49-NT-TI</t>
  </si>
  <si>
    <t>Apple Watch Band - Trail Loop (49mm) - BK Titanium Finish - S/M o M/L - 8 COLS</t>
  </si>
  <si>
    <t>AWB-AL-49-BK-TI</t>
  </si>
  <si>
    <t>Apple Watch Band - Alpine Loop (49mm) - BK Titanium Finish (S-M-L) 6 COLS</t>
  </si>
  <si>
    <t>Watch Band Alpine Loop</t>
  </si>
  <si>
    <t>AWB-AL-49-NT-TI</t>
  </si>
  <si>
    <t>Apple Watch Band - Alpine Loop (49mm) - NAT Titanium Finish (S-M-L) 6 COLS</t>
  </si>
  <si>
    <t>AWB-OB-49-BK-TI</t>
  </si>
  <si>
    <t>Apple Watch Band - Ocean Band (49mm) - BK Titanium Finish (REG-EXT) 3 COLS</t>
  </si>
  <si>
    <t>Apple Watch Band - Ocean Band (49mm) - NAT Titanium Finish (REG-EXT) 3 COLS</t>
  </si>
  <si>
    <t>Suitisbest - 2 correas deportivas compatibles con Apple Watch Ultra Band</t>
  </si>
  <si>
    <t>Nintendo Switch 2</t>
  </si>
  <si>
    <t>NI-SW-2-MK</t>
  </si>
  <si>
    <t>Nintendo Switch 2 con Mario Kart</t>
  </si>
  <si>
    <t>SO-PL5-DIG-1T</t>
  </si>
  <si>
    <t>Sony Playstation 5 Digital Slim 1 TB No Game</t>
  </si>
  <si>
    <t>SONY</t>
  </si>
  <si>
    <t>SO-PL5-FIS-1T</t>
  </si>
  <si>
    <t>Sony Playstation 5 Fisica Slim 1 TB No Game</t>
  </si>
  <si>
    <t>SO-PL5-DIG-1T-CAD</t>
  </si>
  <si>
    <t>Sony Playstation 5 Digital Slim 1 TB Call of Dutty</t>
  </si>
  <si>
    <t>SO-PL5-FIS-1T-CAD</t>
  </si>
  <si>
    <t>Sony Playstation 5 Fisica Slim 1 TB Call of Dutty</t>
  </si>
  <si>
    <t>SO-PL5P-DIG-2T</t>
  </si>
  <si>
    <t>Sony Playstation 5 PRO Digital 2 TB No Game</t>
  </si>
  <si>
    <t>ME-QUE-3S-128</t>
  </si>
  <si>
    <t>META QUEST 3S 128 GB</t>
  </si>
  <si>
    <t>ME-QUE-3S-256</t>
  </si>
  <si>
    <t>META QUEST 3S 256GB</t>
  </si>
  <si>
    <t>ME-QUE-3S-128-BAS</t>
  </si>
  <si>
    <t>Meta Quest 3S 128GB  Batman: Arkham Shadow $272</t>
  </si>
  <si>
    <t>ME-QUE-3S-256-BAS</t>
  </si>
  <si>
    <t>Meta Quest 3S 256GB  Batman Arkham Shadow $330</t>
  </si>
  <si>
    <t>ME-QUE-3-512-BAS</t>
  </si>
  <si>
    <t>Meta Quest 3 512GB Batman Arkham Shadow $475</t>
  </si>
  <si>
    <t>Ray-Ban Meta - Wayfarer glasses Meta AI - Green Lenses - Shiny Black</t>
  </si>
  <si>
    <t>Ray-Ban Meta</t>
  </si>
  <si>
    <t>Ray-Ban Meta - Wayfarer glasses Meta AI - Clear Lenses - Shiny Black</t>
  </si>
  <si>
    <t>Clear</t>
  </si>
  <si>
    <t>Ray-Ban Meta - Wayfarer glasses Meta AI - Transitions Lenses - Mate Black</t>
  </si>
  <si>
    <t>Transitions</t>
  </si>
  <si>
    <t>ME-RAYBAN-AI- BG-MABK</t>
  </si>
  <si>
    <t>Ray-Ban Meta - Wayfarer glasses Meta AI - Back Grafito - Mate Black</t>
  </si>
  <si>
    <t>DJI Mini 3 Mini RC</t>
  </si>
  <si>
    <t>DJI Mini 3</t>
  </si>
  <si>
    <t>DJI</t>
  </si>
  <si>
    <t>DJI-M4P-N2</t>
  </si>
  <si>
    <t>DJI Mini 4 Pro (DJI RC-N2)</t>
  </si>
  <si>
    <t>DJI Mini 4 Pro</t>
  </si>
  <si>
    <t>107082001525</t>
  </si>
  <si>
    <t>107082002195</t>
  </si>
  <si>
    <t>107082001510</t>
  </si>
  <si>
    <t>107082074742</t>
  </si>
  <si>
    <t>107082082721</t>
  </si>
  <si>
    <t>107082001858</t>
  </si>
  <si>
    <t>107082089847</t>
  </si>
  <si>
    <t>107082069209</t>
  </si>
  <si>
    <t>107082002109</t>
  </si>
  <si>
    <t>107082091498</t>
  </si>
  <si>
    <t>107082000841</t>
  </si>
  <si>
    <t>107082000937</t>
  </si>
  <si>
    <t>107082001175</t>
  </si>
  <si>
    <t>107082001810</t>
  </si>
  <si>
    <t>107082002132</t>
  </si>
  <si>
    <t>107082130345</t>
  </si>
  <si>
    <t>107082134601</t>
  </si>
  <si>
    <t>107082003138</t>
  </si>
  <si>
    <t>107082082994</t>
  </si>
  <si>
    <t>107082001963</t>
  </si>
  <si>
    <t>107082080193</t>
  </si>
  <si>
    <t>107082080936</t>
  </si>
  <si>
    <t>107082128638</t>
  </si>
  <si>
    <t>107082130348</t>
  </si>
  <si>
    <t>107082074631</t>
  </si>
  <si>
    <t>107082073363</t>
  </si>
  <si>
    <t>107082130354</t>
  </si>
  <si>
    <t>107082073359</t>
  </si>
  <si>
    <t>107082074633</t>
  </si>
  <si>
    <t>107082073365</t>
  </si>
  <si>
    <t>107082069101</t>
  </si>
  <si>
    <t>107082022464</t>
  </si>
  <si>
    <t>107082022466</t>
  </si>
  <si>
    <t>107082022470</t>
  </si>
  <si>
    <t>107082022472</t>
  </si>
  <si>
    <t>107082022497</t>
  </si>
  <si>
    <t>107082022468</t>
  </si>
  <si>
    <t>107082077397</t>
  </si>
  <si>
    <t>107082069272</t>
  </si>
  <si>
    <t>107082073353</t>
  </si>
  <si>
    <t>107082073355</t>
  </si>
  <si>
    <t>107082069273</t>
  </si>
  <si>
    <t>107082069274</t>
  </si>
  <si>
    <t>107082073360</t>
  </si>
  <si>
    <t>107082073361</t>
  </si>
  <si>
    <t>107082073362</t>
  </si>
  <si>
    <t>107082073383</t>
  </si>
  <si>
    <t>107082073384</t>
  </si>
  <si>
    <t>107082074632</t>
  </si>
  <si>
    <t>107082077386</t>
  </si>
  <si>
    <t>107082077387</t>
  </si>
  <si>
    <t>107084001371</t>
  </si>
  <si>
    <t>107082077390</t>
  </si>
  <si>
    <t>107082289156</t>
  </si>
  <si>
    <t>107082289155</t>
  </si>
  <si>
    <t>107082289153</t>
  </si>
  <si>
    <t>107082289152</t>
  </si>
  <si>
    <t>107082077383</t>
  </si>
  <si>
    <t>107082077384</t>
  </si>
  <si>
    <t>107082022496</t>
  </si>
  <si>
    <t>107082001188</t>
  </si>
  <si>
    <t>107085008703</t>
  </si>
  <si>
    <t>107082027575</t>
  </si>
  <si>
    <t>107082073357</t>
  </si>
  <si>
    <t>107082015200</t>
  </si>
  <si>
    <t>107082022489</t>
  </si>
  <si>
    <t>107082004802</t>
  </si>
  <si>
    <t>107082022494</t>
  </si>
  <si>
    <t>107082022906</t>
  </si>
  <si>
    <t>107082004813</t>
  </si>
  <si>
    <t>107082003311</t>
  </si>
  <si>
    <t>107082080786</t>
  </si>
  <si>
    <t>107082002306</t>
  </si>
  <si>
    <t>FOX-BAT-IP11P</t>
  </si>
  <si>
    <t>107082074741</t>
  </si>
  <si>
    <t>107082022495</t>
  </si>
  <si>
    <t>107082001075</t>
  </si>
  <si>
    <t>753850476296</t>
  </si>
  <si>
    <t>107082074733</t>
  </si>
  <si>
    <t>107082069106</t>
  </si>
  <si>
    <t>107082022467</t>
  </si>
  <si>
    <t>107082002092</t>
  </si>
  <si>
    <t>107082069305</t>
  </si>
  <si>
    <t>FOX-BAT-IP11</t>
  </si>
  <si>
    <t>GX-OLED-11PRO</t>
  </si>
  <si>
    <t>107082001170</t>
  </si>
  <si>
    <t>107082074738</t>
  </si>
  <si>
    <t>FOX-BAT-IPXR</t>
  </si>
  <si>
    <t>107082102163</t>
  </si>
  <si>
    <t>107082080902</t>
  </si>
  <si>
    <t>107082126201</t>
  </si>
  <si>
    <t>107082002172</t>
  </si>
  <si>
    <t>107182137456</t>
  </si>
  <si>
    <t>107182137455</t>
  </si>
  <si>
    <t>107182137453</t>
  </si>
  <si>
    <t>107082289142</t>
  </si>
  <si>
    <t>107082289143</t>
  </si>
  <si>
    <t>107082289145</t>
  </si>
  <si>
    <t>107082289146</t>
  </si>
  <si>
    <t>107082289147</t>
  </si>
  <si>
    <t>107082289149</t>
  </si>
  <si>
    <t>107082289151</t>
  </si>
  <si>
    <t>SAM-A56-8-128-NEW</t>
  </si>
  <si>
    <t>Samsung A56 8Gb+128GB</t>
  </si>
  <si>
    <t>SAMSUNG</t>
  </si>
  <si>
    <t>SAM-A56-12-256-NEW</t>
  </si>
  <si>
    <t>Samsung A56 12+256Gb</t>
  </si>
  <si>
    <t>SAM-S20-P-8-128-NEW-LA</t>
  </si>
  <si>
    <t>Samsung S20 Plus 8+128GB</t>
  </si>
  <si>
    <t>SAM-S21-FE-128-NEW</t>
  </si>
  <si>
    <t>Samsung S21 FE 5G Unlocked</t>
  </si>
  <si>
    <t>SAM-S21-P-128-NEW</t>
  </si>
  <si>
    <t>Samsung S21 PLUS 5G</t>
  </si>
  <si>
    <t>SAM-S21-U-128-NEW</t>
  </si>
  <si>
    <t>Samsung S21 Ultra</t>
  </si>
  <si>
    <t>SAM-S22-P-8-128-NEW-LA</t>
  </si>
  <si>
    <t>Samsung S22 Plus 8+128GB</t>
  </si>
  <si>
    <t>SAM-S22-P-8-256-NEW-LA</t>
  </si>
  <si>
    <t>Samsung S22 Plus 8+256GB</t>
  </si>
  <si>
    <t>SAM-S23-8-128-NEW</t>
  </si>
  <si>
    <t>Samsung S23 DS 8Gb</t>
  </si>
  <si>
    <t>Samsung S23 DS 8Gb (Caja c/data)</t>
  </si>
  <si>
    <t>SAM-S23-FE-8-128-NEW</t>
  </si>
  <si>
    <t>Samsung S23 FE DS 8Gb</t>
  </si>
  <si>
    <t>SAM-S23-FE-8-256-NEW</t>
  </si>
  <si>
    <t>Samsung S23 + 8Gb (Caja c/data)</t>
  </si>
  <si>
    <t>SAM-S23-U-12-256-NEW-EUR</t>
  </si>
  <si>
    <t>Samsung S23 ULTRA DS - 12Gb</t>
  </si>
  <si>
    <t>SAM-S23-U-12-512-NEW</t>
  </si>
  <si>
    <t>Samsung S24 FE DS 8Gb +256GB</t>
  </si>
  <si>
    <t>SAM-S24-FE-8-512-NEW-LA</t>
  </si>
  <si>
    <t>Samsung S24 FE DS 8Gb +512GB</t>
  </si>
  <si>
    <t>SAM-S24-8-128-NEW-LA</t>
  </si>
  <si>
    <t>Samsung S24 DS 8Gb+128GB</t>
  </si>
  <si>
    <t>SAM-S24-8-128-NEW-US</t>
  </si>
  <si>
    <t>SAM-S24-8-256-NEW-LA</t>
  </si>
  <si>
    <t>Samsung S24 DS 8Gb+256GB</t>
  </si>
  <si>
    <t>SAM-S24-8-512-NEW-LA</t>
  </si>
  <si>
    <t>SAM-S24-P-12-256-NEW-LA</t>
  </si>
  <si>
    <t>Samsung S24 Plus DS 12Gb+256GB</t>
  </si>
  <si>
    <t>SAM-S24-P-12-512-NEW-LA</t>
  </si>
  <si>
    <t>Samsung S24 Plus DS 12Gb+512GB</t>
  </si>
  <si>
    <t>SAM-S24-U-8-128-NEW-LA</t>
  </si>
  <si>
    <t>Samsung S24 Ultra DS 8Gb+128GB</t>
  </si>
  <si>
    <t>SAM-S24-U-12-256-NEW-LA</t>
  </si>
  <si>
    <t>Samsung S24 Ultra DS 12Gb+256GB</t>
  </si>
  <si>
    <t>SAM-S24-U-12-512-NEW-LA</t>
  </si>
  <si>
    <t>Samsung S24 Ultra DS 12Gb+512GB</t>
  </si>
  <si>
    <t>SAM-S24-U-12-512-NEW-US</t>
  </si>
  <si>
    <t>Samsung S24 Ultra DS 12Gb</t>
  </si>
  <si>
    <t>Samsung S25 FE 12Gb +256GB</t>
  </si>
  <si>
    <t>SAM-S25-FE-12-512-NEW-AR</t>
  </si>
  <si>
    <t>Samsung S25 FE 12Gb +512GB</t>
  </si>
  <si>
    <t>SAM-S25-12-128-NEW-LA</t>
  </si>
  <si>
    <t>Samsung S25 DS 12+128GB</t>
  </si>
  <si>
    <t>SAM-S25-12-128-NEW-CA</t>
  </si>
  <si>
    <t>SAM-S25-12-128-NEW-US</t>
  </si>
  <si>
    <t>SAM-S25-12-256-NEW-LA</t>
  </si>
  <si>
    <t>Samsung S25 DS 12+256GB</t>
  </si>
  <si>
    <t>SAM-S25-12-256-NEW-US</t>
  </si>
  <si>
    <t>SAM-S25-P-12-256-NEW-LA</t>
  </si>
  <si>
    <t>Samsung S25 DS Plus 12+256GB</t>
  </si>
  <si>
    <t>SAM-S25-E-12-512-NEW-US</t>
  </si>
  <si>
    <t>Samsung S25 Edge 12+512GB</t>
  </si>
  <si>
    <t>SAM-S25-P-12-512-NEW-LA</t>
  </si>
  <si>
    <t>Samsung S25 DS Plus 12+512GB</t>
  </si>
  <si>
    <t>SAM-S25-P-12-512-NEW-US</t>
  </si>
  <si>
    <t>SAM-S25-U-12-256-NEW-LA</t>
  </si>
  <si>
    <t>Samsung S25 DS Ultra 12+256GB</t>
  </si>
  <si>
    <t>SAM-S25-U-12-256-NEW-US</t>
  </si>
  <si>
    <t>Samsung S25 DS Ultra 12+512GB</t>
  </si>
  <si>
    <t>SAM-S25-U-12-512-NEW-US</t>
  </si>
  <si>
    <t>SAM-S25-U-12-1TB-NEW-LA</t>
  </si>
  <si>
    <t>Samsung S25 DS Ultra 12+1TB</t>
  </si>
  <si>
    <t>SAM-ZLIP3-8-125-NEW-LA</t>
  </si>
  <si>
    <t>Samsung Z FLIP 3</t>
  </si>
  <si>
    <t>SAM-ZLIP6-12-256-NEW-LA</t>
  </si>
  <si>
    <t>Samsung Z FLIP 6 12GB</t>
  </si>
  <si>
    <t>SAM-ZLIP6-12-512-NEW</t>
  </si>
  <si>
    <t>SAM-ZLIP7FE-8-256-NEW</t>
  </si>
  <si>
    <t>Samsung Z FLIP 7 FE 8+128GB</t>
  </si>
  <si>
    <t>Samsung Z FLIP 7 FE 8+256GB</t>
  </si>
  <si>
    <t>SAM-ZLIP7FE-12-256-NEW</t>
  </si>
  <si>
    <t>Samsung Z FLIP 7 FE 12+256GB</t>
  </si>
  <si>
    <t>SAM-ZLIP7FE-12-512-NEW</t>
  </si>
  <si>
    <t>Samsung Z FLIP 7 FE 12+512GB</t>
  </si>
  <si>
    <t>SAM-ZFOLD4-5-512-NEW</t>
  </si>
  <si>
    <t>Samsung Z FOLD 4</t>
  </si>
  <si>
    <t>SAM-ZFOLD-12-512-NEW</t>
  </si>
  <si>
    <t>Samsung Z FOLD 5 12+512GB</t>
  </si>
  <si>
    <t>SAM-ZFOLD6-12-256-NEW</t>
  </si>
  <si>
    <t>Samsung Z FOLD 6 12+256GB</t>
  </si>
  <si>
    <t>SAM-ZFOLD7-12-256-NEW</t>
  </si>
  <si>
    <t>Samsung Z FOLD 7 12+256GB</t>
  </si>
  <si>
    <t>SAM-ZFOLD7-12-512-NEW</t>
  </si>
  <si>
    <t>Samsung Z FOLD 7 12+512GB</t>
  </si>
  <si>
    <t>% Porcent</t>
  </si>
  <si>
    <t>NAME</t>
  </si>
  <si>
    <t>PRICE</t>
  </si>
  <si>
    <t>107081017319</t>
  </si>
  <si>
    <t>Battery Press Compatible For iPhone 11 Series And Older (Genuine OEM) (Used / Like New)</t>
  </si>
  <si>
    <t>107081017320</t>
  </si>
  <si>
    <t>Battery Roller Fixture Compatible For iPhone 12 And Newer (Genuine OEM)</t>
  </si>
  <si>
    <t>107081017638</t>
  </si>
  <si>
    <t>Battery Adhesive Compatible For iPhone 6 Plus / 6S Plus</t>
  </si>
  <si>
    <t>107081017639</t>
  </si>
  <si>
    <t>Battery Adhesive Compatible For iPhone 7 Plus</t>
  </si>
  <si>
    <t>107081059135</t>
  </si>
  <si>
    <t>Battery Adhesive Tape Compatible For iPhone 16 (10 Pack)</t>
  </si>
  <si>
    <t>107081059136</t>
  </si>
  <si>
    <t>Battery Adhesive Tape Compatible For iPhone 16 Plus (10 Pack)</t>
  </si>
  <si>
    <t>107081059137</t>
  </si>
  <si>
    <t>Battery Adhesive Tape Compatible For iPhone 16 Pro (10 Pack)</t>
  </si>
  <si>
    <t>107081059138</t>
  </si>
  <si>
    <t>Battery Adhesive Tape Compatible For iPhone 16 Pro Max (10 Pack)</t>
  </si>
  <si>
    <t>107082000214</t>
  </si>
  <si>
    <t>Battery Tape Compatible For iPhone 4S</t>
  </si>
  <si>
    <t>107082000326</t>
  </si>
  <si>
    <t>Battery Tape Compatible For iPhone 5</t>
  </si>
  <si>
    <t>107082000347</t>
  </si>
  <si>
    <t>Replacement Battery Compatible For iPhone 5 (AmpSentrix Pro)</t>
  </si>
  <si>
    <t>107082000432</t>
  </si>
  <si>
    <t>Replacement Battery Compatible For iPhone 5C (AmpSentrix Pro)</t>
  </si>
  <si>
    <t>107082000513</t>
  </si>
  <si>
    <t>Replacement Battery Compatible For iPhone 5S (AmpSentrix Pro)</t>
  </si>
  <si>
    <t>107082000578</t>
  </si>
  <si>
    <t>Battery Filters Compatible For iPhone SE (2016) (C2400 / 56PF / 01005)</t>
  </si>
  <si>
    <t>107082000579</t>
  </si>
  <si>
    <t>Replacement Battery Compatible For iPhone SE (2016) (AmpSentrix Pro)</t>
  </si>
  <si>
    <t>107082000647</t>
  </si>
  <si>
    <t>Replacement Battery Compatible For iPhone 6 (AmpSentrix Pro)</t>
  </si>
  <si>
    <t>107082000657</t>
  </si>
  <si>
    <t>Battery Cable Holding Bracket Compatible For iPhone 6</t>
  </si>
  <si>
    <t>Replacement Battery Compatible For iPhone 6 Plus (AmpSentrix Pro)</t>
  </si>
  <si>
    <t>107082000743</t>
  </si>
  <si>
    <t>Battery Cable Holding Bracket Compatible For iPhone 6 Plus</t>
  </si>
  <si>
    <t>107082000839</t>
  </si>
  <si>
    <t>Battery Tape Compatible For iPhone 6 / 6S</t>
  </si>
  <si>
    <t>Replacement Battery Compatible For iPhone 6S (AmpSentrix Pro)</t>
  </si>
  <si>
    <t>107082000850</t>
  </si>
  <si>
    <t>Battery Cable Holding Bracket Compatible For iPhone 6S</t>
  </si>
  <si>
    <t>107082001350</t>
  </si>
  <si>
    <t>Replacement Battery Compatible For iPod Touch 5 (Premium) (A1421)</t>
  </si>
  <si>
    <t>107082015544</t>
  </si>
  <si>
    <t>Replacement Battery Compatible For iPod Touch 4 (Premium)</t>
  </si>
  <si>
    <t>107082000894</t>
  </si>
  <si>
    <t>Replacement Battery Compatible For iPhone 4 (AmpSentrix Pro)</t>
  </si>
  <si>
    <t>Replacement Battery Compatible For iPhone 6S Plus (AmpSentrix Pro)</t>
  </si>
  <si>
    <t>107082006551</t>
  </si>
  <si>
    <t>Replacement Battery Compatible For iPad Pro 9.7" (Premium)</t>
  </si>
  <si>
    <t>107082000939</t>
  </si>
  <si>
    <t>Battery Tape Compatible For iPhone 6 Plus / 6S Plus</t>
  </si>
  <si>
    <t>107082000945</t>
  </si>
  <si>
    <t>Battery Cable Holding Bracket Compatible For iPhone 6S Plus</t>
  </si>
  <si>
    <t>107082001041</t>
  </si>
  <si>
    <t>Battery Cable Holding Bracket Compatible For iPhone 7</t>
  </si>
  <si>
    <t>107082001045</t>
  </si>
  <si>
    <t>Battery Tape Compatible For iPhone 7</t>
  </si>
  <si>
    <t>107082001078</t>
  </si>
  <si>
    <t>Replacement Battery Compatible For iPhone 7 (AmpSentrix Pro)</t>
  </si>
  <si>
    <t>107082001147</t>
  </si>
  <si>
    <t>LCD / Battery Cable Holding Bracket Compatible For iPhone 7 Plus</t>
  </si>
  <si>
    <t>Replacement Battery Compatible For iPhone 7 Plus (AmpSentrix Pro)</t>
  </si>
  <si>
    <t>Replacement Battery Compatible For iPhone 8 (AmpSentrix Pro)</t>
  </si>
  <si>
    <t>107082001548</t>
  </si>
  <si>
    <t>Battery Adhesive Compatible For iPhone 8</t>
  </si>
  <si>
    <t>107082001561</t>
  </si>
  <si>
    <t>Battery Adhesive Tape Compatible For iPhone 8 Plus</t>
  </si>
  <si>
    <t>107082001568</t>
  </si>
  <si>
    <t>LCD / Battery Cable Holding Bracket Compatible For iPhone 8</t>
  </si>
  <si>
    <t>107082001648</t>
  </si>
  <si>
    <t>Replacement Battery Compatible For iPhone 6 (Service Pack)</t>
  </si>
  <si>
    <t>107082001736</t>
  </si>
  <si>
    <t>Replacement Battery Compatible For iPhone 6 Plus (Service Pack)</t>
  </si>
  <si>
    <t>Replacement Battery Compatible For iPhone 8 Plus (AmpSentrix Pro)</t>
  </si>
  <si>
    <t>107082001859</t>
  </si>
  <si>
    <t>LCD / Battery Cable Holding Bracket Compatible For iPhone 8 Plus</t>
  </si>
  <si>
    <t>107082002091</t>
  </si>
  <si>
    <t>Replacement Battery Compatible For iPhone XS Max (Service Pack)</t>
  </si>
  <si>
    <t>107082002116</t>
  </si>
  <si>
    <t>Replacement Battery Compatible For iPhone XS Max (AmpSentrix Pro)</t>
  </si>
  <si>
    <t>Replacement Battery Compatible For iPhone X (AmpSentrix Pro)</t>
  </si>
  <si>
    <t>107082002144</t>
  </si>
  <si>
    <t>Battery Adhesive Tape Compatible For iPhone X</t>
  </si>
  <si>
    <t>107082002176</t>
  </si>
  <si>
    <t>LCD / Battery Cable Holding Bracket Compatible For iPhone X</t>
  </si>
  <si>
    <t>107082002213</t>
  </si>
  <si>
    <t>Replacement Battery Compatible For iPhone XS (AmpSentrix Pro)</t>
  </si>
  <si>
    <t>107082002315</t>
  </si>
  <si>
    <t>Replacement Battery Compatible For iPhone XR (AmpSentrix Pro)</t>
  </si>
  <si>
    <t>107082002372</t>
  </si>
  <si>
    <t>Battery Tape Compatible For iPhone XR</t>
  </si>
  <si>
    <t>107082006344</t>
  </si>
  <si>
    <t>Battery Flex FPC Connector Compatible For iPad Mini 1 / Mini 2 / Mini 3 / Mini 4 / Mini 5 / Mini 6 (J7500: 4 Pin)</t>
  </si>
  <si>
    <t>107082005136</t>
  </si>
  <si>
    <t>Battery Flex FPC Connector Compatible For iPad 3 / iPad 4 (J7500: 5 Pin)</t>
  </si>
  <si>
    <t>107082005441</t>
  </si>
  <si>
    <t>Battery Flex FPC Connector Compatible For iPad Air 1 / iPad Air 2 / iPad 5 / 6 / 7/ 8 / 9  (5 Pin)</t>
  </si>
  <si>
    <t>107082006452</t>
  </si>
  <si>
    <t>Battery Flex FPC Connector Compatible For iPad Pro 9.7" / Pro 12.9" 2nd Gen (2017) (5 Pin)</t>
  </si>
  <si>
    <t>107082002556</t>
  </si>
  <si>
    <t>Battery Flex FPC Connector Compatible For iPhone XS / XS Max (J3200: 4 Pin)</t>
  </si>
  <si>
    <t>107082002570</t>
  </si>
  <si>
    <t>Battery Adhesive Tape Compatible For iPhone XS</t>
  </si>
  <si>
    <t>107082002571</t>
  </si>
  <si>
    <t>Battery Adhesive Tape Compatible For iPhone XS Max</t>
  </si>
  <si>
    <t>107082002580</t>
  </si>
  <si>
    <t>Battery Flex FPC Connector Compatible For iPhone XR (J3200: 4 Pin)</t>
  </si>
  <si>
    <t>107082002896</t>
  </si>
  <si>
    <t>Battery FPC Connector For iPhone 14 Series (4 Pin)</t>
  </si>
  <si>
    <t>107082003145</t>
  </si>
  <si>
    <t>Battery Cable Holding Bracket Compatible For iPhone XR</t>
  </si>
  <si>
    <t>107082000659</t>
  </si>
  <si>
    <t>Replacement Battery Compatible For iPhone 6 (AmpSentrix Pro Extended)</t>
  </si>
  <si>
    <t>107082000734</t>
  </si>
  <si>
    <t>Replacement Battery Compatible For iPhone 6 Plus (AmpSentrix Pro Extended)</t>
  </si>
  <si>
    <t>Replacement Battery Compatible For iPhone 6S (AmpSentrix Pro Extended)</t>
  </si>
  <si>
    <t>107082000944</t>
  </si>
  <si>
    <t>Replacement Battery Compatible For iPhone 6S Plus (AmpSentrix Pro Extended)</t>
  </si>
  <si>
    <t>Replacement Battery Compatible For iPhone 7 (AmpSentrix Pro Extended)</t>
  </si>
  <si>
    <t>Replacement Battery Compatible For iPhone 7 Plus (AmpSentrix Pro Extended)</t>
  </si>
  <si>
    <t>Replacement Battery Compatible For iPhone 8 (AmpSentrix Pro Extended)</t>
  </si>
  <si>
    <t>Replacement Battery Compatible For iPhone 8 Plus (AmpSentrix Pro Extended)</t>
  </si>
  <si>
    <t>107082006015</t>
  </si>
  <si>
    <t>Replacement Battery Compatible For iPad Mini 1 (AmpSentrix Pro)</t>
  </si>
  <si>
    <t>107082006118</t>
  </si>
  <si>
    <t>Replacement Battery Compatible For iPad Mini 2 / Mini 3 (AmpSentrix Pro)</t>
  </si>
  <si>
    <t>107082006321</t>
  </si>
  <si>
    <t>Replacement Battery Compatible For iPad Mini 4 (AmpSentrix Pro)</t>
  </si>
  <si>
    <t>107082005038</t>
  </si>
  <si>
    <t>Replacement Battery Compatible For iPad 2 (AmpSentrix Pro)</t>
  </si>
  <si>
    <t>107082005137</t>
  </si>
  <si>
    <t>Replacement Battery Compatible For iPad 3 / iPad 4 (AmpSentrix Pro)</t>
  </si>
  <si>
    <t>107082005317</t>
  </si>
  <si>
    <t>Replacement Battery Compatible For iPad Air 1 / iPad 5 (2017) / iPad 6 (2018) / iPad 7 (2019) / iPad 8 (2020) / iPad 9 (2021) (AmpSentrix Pro)</t>
  </si>
  <si>
    <t>107082005919</t>
  </si>
  <si>
    <t>Replacement Battery Compatible For iPad Air 2 (AmpSentrix Pro)</t>
  </si>
  <si>
    <t>107082006548</t>
  </si>
  <si>
    <t>Replacement Battery Compatible For iPad Pro 9.7" (AmpSentrix Pro)</t>
  </si>
  <si>
    <t>107082016416</t>
  </si>
  <si>
    <t>Replacement Battery Compatible For iPad Pro 10.5" (AmpSentrix Pro)</t>
  </si>
  <si>
    <t>107082006459</t>
  </si>
  <si>
    <t>Replacement Battery Compatible For iPad Pro 12.9" 1st Gen (2015) (AmpSentrix Pro)</t>
  </si>
  <si>
    <t>107082006466</t>
  </si>
  <si>
    <t>Replacement Battery Compatible For iPad Pro 12.9" 2nd Gen (2017) (AmpSentrix Pro)</t>
  </si>
  <si>
    <t>107082067101</t>
  </si>
  <si>
    <t>Top Case Assembly With Battery And Keyboard Compatible For MacBook Pro 15" Touch Bar (A1707 / Late 2016 / Mid 2017) (US Keyboard) (Silver)</t>
  </si>
  <si>
    <t>107082067102</t>
  </si>
  <si>
    <t>Top Case Assembly With Battery And Keyboard Compatible For MacBook Pro 15" Touch Bar (A1707 / Late 2016 / Mid 2017) (US Keyboard) (Space Gray)</t>
  </si>
  <si>
    <t>107082067213</t>
  </si>
  <si>
    <t>Top Case Assembly With Battery And Keyboard Compatible For MacBook Pro 15" Retina (A1398 / Mid 2015) (US Keyboard)</t>
  </si>
  <si>
    <t>107082067404</t>
  </si>
  <si>
    <t>Top Case Assembly With Battery And Keyboard Compatible For MacBook Pro 13" Retina (A1425 / Late 2012 / Early 2013) (US Keyboard) (Used OEM Pull: Grade New)</t>
  </si>
  <si>
    <t>107082067509</t>
  </si>
  <si>
    <t>Top Case Assembly With Battery And Keyboard Compatible For MacBook Pro 13" Retina (A1502 / Late 2013 / Mid 2014) (US Keyboard) (Used OEM Pull: Grade New)</t>
  </si>
  <si>
    <t>107082067510</t>
  </si>
  <si>
    <t>Top Case Assembly With Battery And Keyboard Compatible For MacBook Pro 13" Retina (A1502 / Early 2015) (US Keyboard) (Used OEM Pull: Grade New)</t>
  </si>
  <si>
    <t>107082067604</t>
  </si>
  <si>
    <t>Top Case Assembly With Battery And Keyboard Compatible For MacBook Pro 13" Retina (A1708 / Late 2016) (US Keyboard) (Used OEM Pull: Grade New) (Silver)</t>
  </si>
  <si>
    <t>107082067605</t>
  </si>
  <si>
    <t>Top Case Assembly With Battery And Keyboard Compatible For MacBook Pro 13" Retina (A1708 / Late 2016) (US Keyboard) (Used OEM Pull: Grade New) (Space Gray)</t>
  </si>
  <si>
    <t>107082067609</t>
  </si>
  <si>
    <t>Top Case Assembly With Battery And Keyboard Compatible For MacBook Pro 13" Touch Bar (A1706 / Late 2016) (US Keyboard) (Silver)</t>
  </si>
  <si>
    <t>107082067610</t>
  </si>
  <si>
    <t>Top Case Assembly With Battery And Keyboard Compatible For MacBook Pro 13" Touch Bar (A1706 / Late 2016 / Mid 2017) (US Keyboard) (Space Gray)</t>
  </si>
  <si>
    <t>107082067904</t>
  </si>
  <si>
    <t>Bottom Case With Battery (A1527) Compatible For MacBook Retina 12" (A1534 / Early 2015) (Gold)</t>
  </si>
  <si>
    <t>107082067905</t>
  </si>
  <si>
    <t>Bottom Case With Battery (A1527) Compatible For MacBook Retina 12" (A1534 / Early 2015) (Silver)</t>
  </si>
  <si>
    <t>107082067906</t>
  </si>
  <si>
    <t>Bottom Case With Battery (A1527) Compatible For MacBook Retina 12" (A1534 / Early 2015) (Space Gray)</t>
  </si>
  <si>
    <t>107082003350</t>
  </si>
  <si>
    <t>Battery Adhesive Tape Compatible For iPhone SE (2022) (10 Pack)</t>
  </si>
  <si>
    <t>107082067214</t>
  </si>
  <si>
    <t>Top Case Assembly With Battery And Keyboard Compatible For MacBook Pro 15" Retina (A1398 / Mid 2012 / Early 2013) (US Keyboard)</t>
  </si>
  <si>
    <t>107082067215</t>
  </si>
  <si>
    <t>Top Case Assembly With Battery And Keyboard Compatible For MacBook Pro 15" Retina (A1398 / Late 2013 / Mid 2014) (US Keyboard)</t>
  </si>
  <si>
    <t>107082067216</t>
  </si>
  <si>
    <t>Battery (A1417) Compatible For MacBook Pro 15" Retina (A1398 / Mid 2012 / Early 2013)</t>
  </si>
  <si>
    <t>107082067217</t>
  </si>
  <si>
    <t>Battery (A1494) Compatible For MacBook Pro 15" Retina (A1398 / Late 2013 / Mid 2014)</t>
  </si>
  <si>
    <t>107082067218</t>
  </si>
  <si>
    <t>Battery (A1618) Compatible For MacBook Pro 15" Retina (A1398 / Mid 2015)</t>
  </si>
  <si>
    <t>107082067303</t>
  </si>
  <si>
    <t>Battery (A1382) Compatible For MacBook Pro Unibody 15" (A1286 / Early 2011 / Late 2011 / Mid 2012)</t>
  </si>
  <si>
    <t>107082067304</t>
  </si>
  <si>
    <t>Battery Indicator Board Compatible For MacBook Pro Unibody 15" (A1286 / Mid 2009 / Mid 2010 / Early 2011 / Late 2011 / Mid 2012)</t>
  </si>
  <si>
    <t>107082004117</t>
  </si>
  <si>
    <t>Replacement Battery Compatible For iPhone 4S (AmpSentrix Pro)</t>
  </si>
  <si>
    <t>107082067407</t>
  </si>
  <si>
    <t>Battery (A1437) Compatible For MacBook Pro 13" Retina (A1425 / Late 2012)</t>
  </si>
  <si>
    <t>107082067408</t>
  </si>
  <si>
    <t>Battery Contact Board (Interposer) Compatible For MacBook Pro 13" Retina (A1425 / Late 2012 / Early 2013)</t>
  </si>
  <si>
    <t>107082067512</t>
  </si>
  <si>
    <t>Battery (A1493) Compatible For MacBook Pro 13" Retina (A1502 / Late 2013 / Mid 2014)</t>
  </si>
  <si>
    <t>107082067513</t>
  </si>
  <si>
    <t>Battery (A1582) Compatible For MacBook Pro 13" Retina (A1502 / Early 2015)</t>
  </si>
  <si>
    <t>107082068106</t>
  </si>
  <si>
    <t>Battery (A1819) Compatible For MacBook Pro 13" W/ Touch Bar (A1706 / Late 2016 / Mid 2017)</t>
  </si>
  <si>
    <t>107082067710</t>
  </si>
  <si>
    <t>Battery (A1495) Compatible For MacBook Air 11" (A1465 / Mid 2013 / Early 2014 / Early 2015)</t>
  </si>
  <si>
    <t>107082067814</t>
  </si>
  <si>
    <t>Battery (A1496) Compatible For MacBook Air 13" (A1466 / Mid 2012 / A1405 / Mid 2013 / Early 2014 / Early 2015 / Mid 2017)</t>
  </si>
  <si>
    <t>107082067618</t>
  </si>
  <si>
    <t>Battery Detection BMU Flex Cable Compatible For MacBook Pro Retina 13" (A1708 / A2159) (Late 2016 / Mid 2017 / A2159 / Mid 2019)</t>
  </si>
  <si>
    <t>Replacement Battery Compatible For iPhone X (AmpSentrix Pro Extended)</t>
  </si>
  <si>
    <t>107082068901</t>
  </si>
  <si>
    <t>Battery (A1245) Compatible For MacBook Air 13" (A1237 / Early 2008 / A1304 / Late 2008 / Mid 2009)</t>
  </si>
  <si>
    <t>107082005130</t>
  </si>
  <si>
    <t>Replacement Battery Compatible For iPad 3 / iPad 4 (Premium)</t>
  </si>
  <si>
    <t>107082067327</t>
  </si>
  <si>
    <t>Battery Screws (Tri-Point Y1) Compatible For MacBook Pro Unibody 15" (A1286 / Early 2011 / Mid 2009 / Mid 2010 / Mid 2012 / Late 2011)</t>
  </si>
  <si>
    <t>107082067322</t>
  </si>
  <si>
    <t>Battery (A1281) Compatible For MacBook Pro Unibody 15" (A1286 / Early 2009 / Late 2008)</t>
  </si>
  <si>
    <t>107082067323</t>
  </si>
  <si>
    <t>Battery (A1321) Compatible For MacBook Pro Unibody 15" (A1286 / Mid 2009 / Mid 2010)</t>
  </si>
  <si>
    <t>107082067325</t>
  </si>
  <si>
    <t>Battery Indicator Board Compatible For MacBook Pro Unibody 15" (A1286 / Early 2009 / Late 2008)</t>
  </si>
  <si>
    <t>107082067326</t>
  </si>
  <si>
    <t>Battery Indicator Board Screws (PH000) Compatible For MacBook Unibody 13" (A1278 / Late 2008) / MacBook Pro Unibody 15" (A1286 / Early 2009 / Late 2008)</t>
  </si>
  <si>
    <t>107082067362</t>
  </si>
  <si>
    <t>P6 Battery Screws (3pcs) Compatible For MacBook Pro Unibody 15" (A1286 / Early 2011 / Mid 2009 / Mid 2010 / Mid 2012 / Late 2011)</t>
  </si>
  <si>
    <t>107082068202</t>
  </si>
  <si>
    <t>Battery (A1331) Compatible For MacBook Unibody 13" (A1342 / Late 2009 / Mid 2010)</t>
  </si>
  <si>
    <t>107082068203</t>
  </si>
  <si>
    <t>Battery Screws (Phillips PH00 &amp; Tri-Point Y1) Compatible For MacBook Unibody 13" (A1342 / Late 2009 / Mid 2010)</t>
  </si>
  <si>
    <t>107082068002</t>
  </si>
  <si>
    <t>Battery (A1322) Compatible For MacBook Pro Unibody 13" (A1278 / Early 2011 / Mid 2009 / Mid 2010 / Mid 2012 / Late 2011)</t>
  </si>
  <si>
    <t>107082068003</t>
  </si>
  <si>
    <t>Battery Indicator Board Compatible For MacBook Pro Unibody 13" (A1278 / Early 2011 / Mid 2009 / Mid 2010 / Mid 2012 / Late 2011)</t>
  </si>
  <si>
    <t>107082068005</t>
  </si>
  <si>
    <t>Battery Screws (Tri-Point Y1) Compatible For MacBook Pro Unibody 13" (A1278 / Early 2011 / Mid 2009 / Mid 2010 / Mid 2012 / Late 2011)</t>
  </si>
  <si>
    <t>107082068062</t>
  </si>
  <si>
    <t>Battery (A1280) Compatible For MacBook Unibody 13" (A1278 / Late 2008)</t>
  </si>
  <si>
    <t>107082068064</t>
  </si>
  <si>
    <t>Battery Indicator Board Compatible For MacBook Unibody 13" (A1278 / Late 2008)</t>
  </si>
  <si>
    <t>107082068304</t>
  </si>
  <si>
    <t>Battery (A1375) Compatible For MacBook Air 11" (A1370 / Late 2010)</t>
  </si>
  <si>
    <t>107082068305</t>
  </si>
  <si>
    <t>Battery (A1406) Compatible For MacBook Air 11" (A1370 / Mid 2011 / A1465 / Mid 2012)</t>
  </si>
  <si>
    <t>107082068306</t>
  </si>
  <si>
    <t>Battery Screws (Torx T5) Compatible For MacBook Air 11" / Air 13" (A1370 / A1369 / Late 2010 / Mid 2011) (A1465 / A1466 / Mid 2012 / Mid 2013 / Early 2014 / Early 2015 / Mid 2017)</t>
  </si>
  <si>
    <t>107082068404</t>
  </si>
  <si>
    <t>Battery (A1185) Compatible For MacBook 13" (A1181 / Early 2008 / Mid 2006 / Mid 2007 / Late 2006 / Late 2007)</t>
  </si>
  <si>
    <t>107082068604</t>
  </si>
  <si>
    <t>Replacement Battery (A1175) Compatible For MacBook Pro 15" (A1260 / Early 2008)</t>
  </si>
  <si>
    <t>107082068514</t>
  </si>
  <si>
    <t>Battery (A1309) Compatible For MacBook Pro Unibody 17" (A1297 / Early 2009)</t>
  </si>
  <si>
    <t>107082068515</t>
  </si>
  <si>
    <t>Battery Indicator Board Compatible For MacBook Pro Unibody 17" (A1297 / Early 2009 / Mid 2009)</t>
  </si>
  <si>
    <t>107082068516</t>
  </si>
  <si>
    <t>Battery Indicator Board Compatible For MacBook Pro Unibody 17" (A1297 / Early 2011 / Mid 2010 / Late 2011)</t>
  </si>
  <si>
    <t>107082001219</t>
  </si>
  <si>
    <t>Replacement Battery Compatible For iPhone SE (2016) (AmpSentrix Pro Extended)</t>
  </si>
  <si>
    <t>107082006476</t>
  </si>
  <si>
    <t>Battery Flex FPC Connector Compatible For iPad Air 3/Pro 11" 1st Gen (2018)/Pro 11" 2nd Gen (2020)/Pro 10.5/Pro 12.9" 1st Gen (2015)/Pro 12.9" 3rd Gen (2018)/Pro 12.9" 4th Gen (2020)/Pro 12.9" 5th Gen (2021)/Pro 12.9" 6th Gen (2022)/Air 4 (5 Pin)</t>
  </si>
  <si>
    <t>107082006180</t>
  </si>
  <si>
    <t>Battery Flex Protective Tape Compatible For iPhone XR (20 Pack)</t>
  </si>
  <si>
    <t>107082006181</t>
  </si>
  <si>
    <t>Battery Flex Protective Tape Compatible For iPhone 11 (20 Pack)</t>
  </si>
  <si>
    <t>107082006182</t>
  </si>
  <si>
    <t>Battery Flex Protective Tape Compatible For iPhone 11 Pro (20 Pack)</t>
  </si>
  <si>
    <t>107082069701</t>
  </si>
  <si>
    <t>Battery (A1189) Compatible For MacBook Pro Unibody 17" (A1261 &amp; A1151 2006 To Early 2008)</t>
  </si>
  <si>
    <t>107082068524</t>
  </si>
  <si>
    <t>Replacement Battery (A1383) Compatible For MacBook Pro Unibody 17" (A1297 Early 2011)</t>
  </si>
  <si>
    <t>107082068918</t>
  </si>
  <si>
    <t>Battery (A1377) Compatible For MacBook Air 13" (A1369 Late 2010)</t>
  </si>
  <si>
    <t>107082067946</t>
  </si>
  <si>
    <t>Battery (A1527) Compatible For MacBook Retina 12" (A1534 Early 2015)</t>
  </si>
  <si>
    <t>107082067945</t>
  </si>
  <si>
    <t>Battery (A1705) Compatible For MacBook Retina 12" (A1534 Early 2016 / Mid 2017)</t>
  </si>
  <si>
    <t>107082067642</t>
  </si>
  <si>
    <t>Battery (A1713) Compatible For MacBook Pro 13" Retina (A1708 Late 2016 / Mid 2017) / Pro 13" (A2289 / 2020)</t>
  </si>
  <si>
    <t>107082069801</t>
  </si>
  <si>
    <t>Battery (A1820) Compatible For MacBook Pro 15" Retina (A1707 Late 2016 / Mid 2017)</t>
  </si>
  <si>
    <t>107082069403</t>
  </si>
  <si>
    <t>Battery (A1964) Compatible For MacBook Pro 13" (A1989 Late 2018 / Early 2019) (A2251: Mid 2020)</t>
  </si>
  <si>
    <t>107082065903</t>
  </si>
  <si>
    <t>Battery (A1953) Compatible For MacBook Pro 15" Touch Bar (A1990 Late 2018 / Early 2019)</t>
  </si>
  <si>
    <t>107082006183</t>
  </si>
  <si>
    <t>Battery Flex Protective Tape Compatible For iPhone XS (20 Pack)</t>
  </si>
  <si>
    <t>107082006184</t>
  </si>
  <si>
    <t>Battery Flex Protective Tape Compatible For iPhone 11 Pro Max (20 Pack)</t>
  </si>
  <si>
    <t>107082006185</t>
  </si>
  <si>
    <t>Battery Flex Protective Tape Compatible For iPhone 13 / 14 (20 Pack)</t>
  </si>
  <si>
    <t>107082006186</t>
  </si>
  <si>
    <t>Battery Flex Protective Tape Compatible For iPhone 13 Pro Max / 14 Pro Max (20 Pack)</t>
  </si>
  <si>
    <t>107082006187</t>
  </si>
  <si>
    <t>Battery Flex Protective Tape Compatible For iPhone 12 Mini / 13 Mini (20 Pack)</t>
  </si>
  <si>
    <t>107082006188</t>
  </si>
  <si>
    <t>Battery Flex Protective Tape Compatible For iPhone 12 / 12 Pro / 12 Pro Max (20 Pack)</t>
  </si>
  <si>
    <t>107082006189</t>
  </si>
  <si>
    <t>Battery Flex Protective Tape Compatible For iPhone X / XS Max (2 Piece Set) (20 Pack)</t>
  </si>
  <si>
    <t>107082006243</t>
  </si>
  <si>
    <t>Battery Adhesive Tape Compatible For iPhone 13</t>
  </si>
  <si>
    <t>107082006244</t>
  </si>
  <si>
    <t>Battery Adhesive Tape Compatible For iPhone 13 Pro Max</t>
  </si>
  <si>
    <t>107082007047</t>
  </si>
  <si>
    <t>Replacement Battery Compatible For Watch Series 2 (42MM) (Premium)</t>
  </si>
  <si>
    <t>107082007048</t>
  </si>
  <si>
    <t>Replacement Battery Compatible For Watch Series 2 (38MM) (Premium)</t>
  </si>
  <si>
    <t>107082007713</t>
  </si>
  <si>
    <t>Replacement Battery Compatible For iPad Mini 5 (AmpSentrix Pro)</t>
  </si>
  <si>
    <t>107082001401</t>
  </si>
  <si>
    <t>Replacement Battery Compatible For iPod Touch 5 / Touch 6 / Touch 7 (AmpSentrix Pro)</t>
  </si>
  <si>
    <t>107082001403</t>
  </si>
  <si>
    <t>Replacement Battery Compatible For iPad Pro 12.9" 3rd Gen (2018) / 4th Gen (2020) (AmpSentrix Pro)</t>
  </si>
  <si>
    <t>107082007207</t>
  </si>
  <si>
    <t>Replacement Battery Compatible For Watch Series 4 (40MM) (Premium)</t>
  </si>
  <si>
    <t>107082007625</t>
  </si>
  <si>
    <t>Replacement Battery Compatible For iPad Air 3 (AmpSentrix Pro)</t>
  </si>
  <si>
    <t>107082067957</t>
  </si>
  <si>
    <t>Bottom Case With Battery (A1705) Compatible For MacBook Retina 12" (A1534 / Early 2016 / Mid 2017) (Space Gray)</t>
  </si>
  <si>
    <t>107082067958</t>
  </si>
  <si>
    <t>Bottom Case With Battery (A1705) Compatible For MacBook Retina 12" (A1534 / Early 2016 / Mid 2017) (Silver)</t>
  </si>
  <si>
    <t>107082067959</t>
  </si>
  <si>
    <t>Bottom Case With Battery (A1705) Compatible For MacBook Retina 12" (A1534 / Early 2016 / Mid 2017) (Gold)</t>
  </si>
  <si>
    <t>107082067960</t>
  </si>
  <si>
    <t>Bottom Case With Battery (A1705) Compatible For MacBook Retina 12" (A1534 / Early 2016 / Mid 2017) (Rose Gold)</t>
  </si>
  <si>
    <t>107082069828</t>
  </si>
  <si>
    <t>PBUS Supply And Battery Charger IC Compatible For MacBook Pro 13" W/ Touch Bar / Retina 13" (A1706 / A1708 / Late 2016 / Mid 2017) (ISL9239HICOZ-TS2378/ISL9239:353S01016/U7000: BGA-40 Pin)</t>
  </si>
  <si>
    <t>107082069539</t>
  </si>
  <si>
    <t>Battery (A1965) Compatible For MacBook Air 13" Retina (A1932 / Late 2018 To 2019 / A2179 / Early 2020)</t>
  </si>
  <si>
    <t>107082071626</t>
  </si>
  <si>
    <t>Battery Flex Cable Compatible For MacBook Pro 16" (A2141 / Mid 2019)</t>
  </si>
  <si>
    <t>107082089866</t>
  </si>
  <si>
    <t>Replacement Battery Compatible For iPhone XR (AmpSentrix Pro Extended)</t>
  </si>
  <si>
    <t>107082089867</t>
  </si>
  <si>
    <t>Replacement Battery Compatible For iPhone XS (AmpSentrix Pro Extended)</t>
  </si>
  <si>
    <t>107082089868</t>
  </si>
  <si>
    <t>Replacement Battery Compatible For iPhone XS Max (AmpSentrix Pro Extended)</t>
  </si>
  <si>
    <t>107082068556</t>
  </si>
  <si>
    <t>Battery Daughter Board Cable Compatible For MacBook Pro 15" Touch Bar (A1990 / Mid 2018 / Early 2019)</t>
  </si>
  <si>
    <t>107082068557</t>
  </si>
  <si>
    <t>Battery (A2171) Compatible For MacBook Pro 13" (A2159 / EMC 3301) (A2338 / EMC 8162) (A2289 / EMC 3456)</t>
  </si>
  <si>
    <t>Replacement Battery Compatible For iPhone SE (2020) (AmpSentrix Pro Extended)</t>
  </si>
  <si>
    <t>107082007307</t>
  </si>
  <si>
    <t>Replacement Battery Compatible For Watch Series 4 (44MM) (Premium)</t>
  </si>
  <si>
    <t>107082010729</t>
  </si>
  <si>
    <t>Replacement Battery Compatible For iPad Mini (Premium)</t>
  </si>
  <si>
    <t>107082016776</t>
  </si>
  <si>
    <t>Battery Flex FPC Connector Compatible For iPhone 8 / 8 Plus (J3200: 4 Pin)</t>
  </si>
  <si>
    <t>107082067782</t>
  </si>
  <si>
    <t>Top Case Assembly With Battery And Keyboard Compatible For MacBook Pro 13" Retina (A1708 / Late 2016) (UK Keyboard) (Used OEM Pull: Grade New) (Silver)</t>
  </si>
  <si>
    <t>107082067651</t>
  </si>
  <si>
    <t>Top Case Assembly With Battery And Keyboard Compatible For MacBook Pro 13" Touch Bar (A1706 / Late 2016) (UK Keyboard) (Space Gray)</t>
  </si>
  <si>
    <t>107082067682</t>
  </si>
  <si>
    <t>Battery Adhesive Tape Compatible For MacBook Pro 13" / 15" Retina  (A1502 / A1398 / Mid 2012 / Early 2013 / Late 2013 / Mid 2014 / Early 2015 / Mid 2015)</t>
  </si>
  <si>
    <t>107082067136</t>
  </si>
  <si>
    <t>Top Case Assembly (With Battery And keyboard) Compatible For MacBook Pro 15" W/ Touch Bar (A1707 / Late 2016 / Mid 2017) (UK English) (Silver)</t>
  </si>
  <si>
    <t>107082067163</t>
  </si>
  <si>
    <t>Tester Cable (Battery) Compatible For MacBook Pro 13" Retina (A1708 / Late 2016 / Mid 2017)</t>
  </si>
  <si>
    <t>107082067137</t>
  </si>
  <si>
    <t>Top Case Assembly (With Battery And Keyboard) Compatible For MacBook Pro 15" W/ Touch Bar (A1707 / Late 2016 / Mid 2017) (Space Gray) (UK English)</t>
  </si>
  <si>
    <t>107082022474</t>
  </si>
  <si>
    <t>Replacement Battery Compatible For iPhone 11 (AmpSentrix Basic)</t>
  </si>
  <si>
    <t>107082007511</t>
  </si>
  <si>
    <t>Replacement Battery Compatible For iPad Pro 11" 1st Gen (2018) (AmpSentrix Pro)</t>
  </si>
  <si>
    <t>107082065918</t>
  </si>
  <si>
    <t>Top Case Assembly (With Battery And Keyboard) Compatible For MacBook Pro 15" Touch Bar (A1990 / Late 2018 / Early 2019) (Space Gray) (US English)</t>
  </si>
  <si>
    <t>107082065919</t>
  </si>
  <si>
    <t>Top Case Assembly (With Battery And Keyboard) Compatible For MacBook Pro 15" Touch Bar (A1990 / Late 2018 / Early 2019) (Space Gray) (UK English)</t>
  </si>
  <si>
    <t>107082065920</t>
  </si>
  <si>
    <t>Top Case Assembly (With Battery And Keyboard) Compatible For MacBook Pro 15" Touch Bar (A1990 / Late 2018 / Early 2019) (Silver) (US English)</t>
  </si>
  <si>
    <t>107082065921</t>
  </si>
  <si>
    <t>Top Case Assembly (with Battery and keyboard) Compatible For MacBook Pro 15" Touch Bar (A1990 / Late 2018 / Early 2019) (Silver) (UK English)</t>
  </si>
  <si>
    <t>107082069419</t>
  </si>
  <si>
    <t>Top Case With Keyboard &amp; Battery Compatible For MacBook Pro 13" (A1989 / Late 2018 / Early 2019) (US Keyboard) (Used OEM Pull: Grade New) (Space Gray)</t>
  </si>
  <si>
    <t>107082069420</t>
  </si>
  <si>
    <t>Top Case With Keyboard &amp; Battery Compatible For MacBook Pro 13" (A1989 / Late 2018 / Early 2019) (US Keyboard) (Used OEM Pull: Grade New) (Silver)</t>
  </si>
  <si>
    <t>107082069421</t>
  </si>
  <si>
    <t>Top Case With Keyboard &amp; Battery Compatible For MacBook Pro 13" (A1989 / Late 2018 / Early 2019) (UK Keyboard) (Used OEM Pull: Grade New) (Space Gray)</t>
  </si>
  <si>
    <t>107082069422</t>
  </si>
  <si>
    <t>Top Case With Keyboard &amp; Battery Compatible For MacBook Pro 13" (A1989 / Late 2018 / Early 2019) (UK Keyboard) (Used OEM Pull: Grade New) (Silver)</t>
  </si>
  <si>
    <t>107082069423</t>
  </si>
  <si>
    <t>Battery Tape Adhesive Compatible For MacBook Pro 13" Retina (A1708 / A2159 / Late 2016 / Mid 2017 / Mid 2019)</t>
  </si>
  <si>
    <t>107082069424</t>
  </si>
  <si>
    <t>Battery Tape Adhesive Compatible For MacBook Pro 15" W/ Touch Bar / Pro 16" (A1707 / A1990 / A2141 / Late 2016 To Mid 2019)</t>
  </si>
  <si>
    <t>107082069425</t>
  </si>
  <si>
    <t>Battery Tape Adhesive Compatible For MacBook Pro 13" Retina W/ Touch Bar (A1706 / A1989 / Late 2016 / Mid 2017 / Late 2018 / Early 2019)</t>
  </si>
  <si>
    <t>107082067566</t>
  </si>
  <si>
    <t>Battery Connector Compatible For MacBook Air 13" (A1466)</t>
  </si>
  <si>
    <t>107082082863</t>
  </si>
  <si>
    <t>Extended Board Compatible For iPhone 12 / 12 Pro / 12 Pro Max / 12 Mini</t>
  </si>
  <si>
    <t>109082005420</t>
  </si>
  <si>
    <t>Replacement Battery Compatible For iPad Air 4 (2020) / iPad Air 5 / iPad Air 11" / iPad 10 (2022) (AmpSentrix Pro)</t>
  </si>
  <si>
    <t>107082007536</t>
  </si>
  <si>
    <t>Replacement Battery Compatible For iPad Pro 11" 2nd Gen (2020) (AmpSentrix Pro)</t>
  </si>
  <si>
    <t>107082022475</t>
  </si>
  <si>
    <t>Replacement Battery Compatible For iPhone 11 Pro (AmpSentrix Basic)</t>
  </si>
  <si>
    <t>Replacement Battery Compatible For iPhone XS (Spot Welding Required) (AmpSentrix Core Extended)</t>
  </si>
  <si>
    <t>107082022476</t>
  </si>
  <si>
    <t>Replacement Battery Compatible For iPhone 11 Pro Max (AmpSentrix Basic)</t>
  </si>
  <si>
    <t>Replacement Battery Compatible For iPhone XS Max (Spot Welding Required) (AmpSentrix Core Extended)</t>
  </si>
  <si>
    <t>107082022477</t>
  </si>
  <si>
    <t>Replacement Battery Compatible For iPhone 12 / 12 Pro (AmpSentrix Basic)</t>
  </si>
  <si>
    <t>Replacement Battery Compatible For iPhone XR (Spot Welding Required) (AmpSentrix Core Extended)</t>
  </si>
  <si>
    <t>107082022478</t>
  </si>
  <si>
    <t>Replacement Battery Compatible For iPhone 12 Mini (AmpSentrix Basic)</t>
  </si>
  <si>
    <t>107082022479</t>
  </si>
  <si>
    <t>Replacement Battery Compatible For iPhone 12 Pro Max (AmpSentrix Basic)</t>
  </si>
  <si>
    <t>107082022480</t>
  </si>
  <si>
    <t>Replacement Battery Compatible For iPhone 13 (AmpSentrix Basic)</t>
  </si>
  <si>
    <t>107082022481</t>
  </si>
  <si>
    <t>Replacement Battery Compatible For iPhone 13 Mini (AmpSentrix Basic)</t>
  </si>
  <si>
    <t>107082022482</t>
  </si>
  <si>
    <t>Replacement Battery Compatible For iPhone 13 Pro (AmpSentrix Basic)</t>
  </si>
  <si>
    <t>107082022483</t>
  </si>
  <si>
    <t>Replacement Battery Compatible For iPhone 13 Pro Max (AmpSentrix Basic)</t>
  </si>
  <si>
    <t>107082073392</t>
  </si>
  <si>
    <t>Battery (A2389) Compatible For MacBook Air 13" (A2337 / 2020)</t>
  </si>
  <si>
    <t>107082073393</t>
  </si>
  <si>
    <t>Battery (A2113) Compatible For MacBook Pro 16" (A2141 / 2019)</t>
  </si>
  <si>
    <t>107082007080</t>
  </si>
  <si>
    <t>Replacement Battery Compatible For Watch Series 2 (42MM) (AmpSentrix Pro)</t>
  </si>
  <si>
    <t>107082007081</t>
  </si>
  <si>
    <t>Replacement Battery Compatible For Watch Series 2 (38MM) (AmpSentrix Pro)</t>
  </si>
  <si>
    <t>107082007082</t>
  </si>
  <si>
    <t>Replacement Battery Compatible For Watch Series 1 (38MM) (AmpSentrix Pro)</t>
  </si>
  <si>
    <t>107082007083</t>
  </si>
  <si>
    <t>Replacement Battery Compatible For Watch Series 1 (42MM) (AmpSentrix Pro)</t>
  </si>
  <si>
    <t>107082007084</t>
  </si>
  <si>
    <t>Replacement Battery Compatible For Watch Series 3 (38MM) (GPS Version Only) (AmpSentrix Pro)</t>
  </si>
  <si>
    <t>107082007085</t>
  </si>
  <si>
    <t>Replacement Battery Compatible For Watch Series 3 (38MM) (GPS + Cellular Version) (AmpSentrix Pro)</t>
  </si>
  <si>
    <t>107082007086</t>
  </si>
  <si>
    <t>Replacement Battery Compatible For Watch Series 3 (42MM) (GPS Version Only) (AmpSentrix Pro)</t>
  </si>
  <si>
    <t>107082007087</t>
  </si>
  <si>
    <t>Replacement Battery Compatible For Watch Series 3 (42MM) (GPS + Cellular Version) (AmpSentrix Pro)</t>
  </si>
  <si>
    <t>107082007088</t>
  </si>
  <si>
    <t>Replacement Battery Compatible For Watch Series 4 (40MM) (AmpSentrix Pro)</t>
  </si>
  <si>
    <t>107082007089</t>
  </si>
  <si>
    <t>Replacement Battery Compatible For Watch Series 4 (44MM) (AmpSentrix Pro)</t>
  </si>
  <si>
    <t>107082022484</t>
  </si>
  <si>
    <t>Replacement Battery Compatible For iPhone 14 (AmpSentrix Basic)</t>
  </si>
  <si>
    <t>107082066312</t>
  </si>
  <si>
    <t>Replacement Battery Compatible For iPod Nano 7</t>
  </si>
  <si>
    <t>107082022485</t>
  </si>
  <si>
    <t>Replacement Battery Compatible For iPhone 14 Plus (AmpSentrix Basic)</t>
  </si>
  <si>
    <t>107082001332</t>
  </si>
  <si>
    <t>Replacement Battery Compatible For iPod Nano 5</t>
  </si>
  <si>
    <t>107082022486</t>
  </si>
  <si>
    <t>Replacement Battery Compatible For iPhone 14 Pro (AmpSentrix Basic)</t>
  </si>
  <si>
    <t>107082022487</t>
  </si>
  <si>
    <t>Replacement Battery Compatible For iPhone 14 Pro Max (AmpSentrix Basic)</t>
  </si>
  <si>
    <t>107082022488</t>
  </si>
  <si>
    <t>Replacement Battery Compatible For iPhone 7 (AmpSentrix Basic)</t>
  </si>
  <si>
    <t>Replacement Battery Compatible For iPhone 7 Plus (AmpSentrix Basic)</t>
  </si>
  <si>
    <t>107082022490</t>
  </si>
  <si>
    <t>Replacement Battery Compatible For iPhone 8 (AmpSentrix Basic)</t>
  </si>
  <si>
    <t>107082022491</t>
  </si>
  <si>
    <t>Replacement Battery Compatible For iPhone 8 Plus (AmpSentrix Basic)</t>
  </si>
  <si>
    <t>107082022492</t>
  </si>
  <si>
    <t>Replacement Battery Compatible For iPhone SE (2020) (AmpSentrix Basic)</t>
  </si>
  <si>
    <t>107082022493</t>
  </si>
  <si>
    <t>Replacement Battery Compatible For iPhone SE (2022) (AmpSentrix) (Basic)</t>
  </si>
  <si>
    <t>Replacement Battery Compatible For iPhone X (AmpSentrix Basic)</t>
  </si>
  <si>
    <t>Replacement Battery Compatible For iPhone XR (AmpSentrix Basic)</t>
  </si>
  <si>
    <t>Replacement Battery Compatible For iPhone XS (AmpSentrix Basic)</t>
  </si>
  <si>
    <t>Replacement Battery Compatible For iPhone XS Max (AmpSentrix Basic)</t>
  </si>
  <si>
    <t>107082044562</t>
  </si>
  <si>
    <t>Dedicated Battery Power Test Cable For iPhones (W103+)</t>
  </si>
  <si>
    <t>107082045611</t>
  </si>
  <si>
    <t>Battery Charger Compatible For iPads / iPhones And Samsung (SS-909) (Sunshine)</t>
  </si>
  <si>
    <t>107082045660</t>
  </si>
  <si>
    <t>Battery Flex FPC Connector Compatible For iPhone X (J3200: 4 Pin)</t>
  </si>
  <si>
    <t>107082069131</t>
  </si>
  <si>
    <t>Replacement Battery Compatible For iPhone 11 (AmpSentrix Pro)</t>
  </si>
  <si>
    <t>107082069181</t>
  </si>
  <si>
    <t>Battery Cable Holding Bracket Compatible For iPhone 11 (Small)</t>
  </si>
  <si>
    <t>107082069217</t>
  </si>
  <si>
    <t>Replacement Battery Compatible For iPhone 11 Pro Max (AmpSentrix Pro)</t>
  </si>
  <si>
    <t>107082069241</t>
  </si>
  <si>
    <t>Battery Cable Holding Bracket Compatible For iPhone 11 Pro Max (Small)</t>
  </si>
  <si>
    <t>107082069318</t>
  </si>
  <si>
    <t>Replacement Battery Compatible For iPhone 11 Pro (AmpSentrix Pro)</t>
  </si>
  <si>
    <t>107082071720</t>
  </si>
  <si>
    <t>Top Case Assembly With Battery And Keyboard Compatible For MacBook Air 13" Retina (A2337 / Late 2020) (Rose Gold) (US Keyboard)</t>
  </si>
  <si>
    <t>107082071721</t>
  </si>
  <si>
    <t>Top Case Assembly With Battery And Keyboard Compatible For MacBook Air 13" Retina (A2337 / Late 2020) (Space Gray) (US Keyboard)</t>
  </si>
  <si>
    <t>107082071722</t>
  </si>
  <si>
    <t>Top Case Assembly With Battery And Keyboard Compatible For MacBook Air 13" Retina (A2337 / Late 2020) (Silver) (US Keyboard)</t>
  </si>
  <si>
    <t>107082071821</t>
  </si>
  <si>
    <t>Top Case Assembly With Battery And Keyboard Compatible For MacBook Pro 13" (A2338 / Late 2020) (Silver) (US Keyboard)</t>
  </si>
  <si>
    <t>107082071822</t>
  </si>
  <si>
    <t>Top Case Assembly With Battery And Keyboard Compatible For MacBook Pro 13" (A2338 / Late 2020) (Space Gray) (US Keyboard)</t>
  </si>
  <si>
    <t>107082071833</t>
  </si>
  <si>
    <t>Top Case Assembly With Battery And Keyboard Compatible For MacBook Pro 13" (A2338 / Late 2020) (Silver) (UK Keyboard)</t>
  </si>
  <si>
    <t>107082071834</t>
  </si>
  <si>
    <t>Top Case Assembly With Battery And Keyboard Compatible For MacBook Pro 13" (A2338 / Late 2020) (Space Gray) (UK Keyboard)</t>
  </si>
  <si>
    <t>107082071636</t>
  </si>
  <si>
    <t>Top Case Assembly With Battery And Keyboard Compatible For MacBook Pro 16" (A2141 / Mid 2019) (US English) (Used OEM Pull: Grade New) (Space Gray)</t>
  </si>
  <si>
    <t>109082007292</t>
  </si>
  <si>
    <t>Replacement Battery Compatible For iPod Video (30GB) (580mAh)</t>
  </si>
  <si>
    <t>109082007293</t>
  </si>
  <si>
    <t>Replacement Battery Compatible For iPod Video (60GB / 80GB) (850mAh)</t>
  </si>
  <si>
    <t>107082071638</t>
  </si>
  <si>
    <t>Top Case Assembly With Battery And Keyboard Compatible For MacBook Pro 16" (A2141 / Mid 2019) (US English) (Used OEM Pull: Grade New) (Silver)</t>
  </si>
  <si>
    <t>107082071639</t>
  </si>
  <si>
    <t>Top Case Assembly With Battery And Keyboard Compatible For MacBook Pro 16" (A2141 / Mid 2019) (UK English) (Used OEM Pull: Grade New) (Silver)</t>
  </si>
  <si>
    <t>107082071640</t>
  </si>
  <si>
    <t>Top Case Assembly With Battery And Keyboard Compatible For MacBook Pro 16" (A2141 / Mid 2019) (UK English) (Used OEM Pull: Grade New) (Space Gray)</t>
  </si>
  <si>
    <t>107082071641</t>
  </si>
  <si>
    <t>Top Case Assembly With Battery And Keyboard Compatible For MacBook Pro 16" (A2141 / Mid 2019) (UK English) (Used OEM Pull: Grade A) (Space Gray)</t>
  </si>
  <si>
    <t>107082008124</t>
  </si>
  <si>
    <t>Replacement Battery Compatible For Watch Series 5 / SE (40MM) (Premium)</t>
  </si>
  <si>
    <t>107082008125</t>
  </si>
  <si>
    <t>Replacement Battery Compatible For Watch Series 5 / SE (1st / 2nd Gen) (44MM) (Premium)</t>
  </si>
  <si>
    <t>109082007820</t>
  </si>
  <si>
    <t>Replacement Battery (Thin) Compatible For iPod Classic (80GB / 120GB / 160GB) (650mAh)</t>
  </si>
  <si>
    <t>109082007821</t>
  </si>
  <si>
    <t>Replacement Battery (Thick) Compatible For iPod Classic (160GB) (850mAh)</t>
  </si>
  <si>
    <t>107082074629</t>
  </si>
  <si>
    <t>Replacement Battery Compatible For iPhone SE (2020) (Spot Welding Required) (AmpSentrix Core Extended)</t>
  </si>
  <si>
    <t>107082069355</t>
  </si>
  <si>
    <t>Battery Cable Holding Bracket Compatible For iPhone 11 Pro (Small)</t>
  </si>
  <si>
    <t>107082069358</t>
  </si>
  <si>
    <t>Battery Adhesive Tape Compatible For iPhone 11 Pro</t>
  </si>
  <si>
    <t>107082071108</t>
  </si>
  <si>
    <t>Battery Flex FPC Connector Compatible For iPhone 11 / 11 Pro / 11 Pro Max (4 Pin)</t>
  </si>
  <si>
    <t>107082071194</t>
  </si>
  <si>
    <t>Battery FPC Connector (On Motherboard) Compatible For iPhone 12 / 12 Mini / 12 Pro / 12 Pro Max / 15 / 15 Plus</t>
  </si>
  <si>
    <t>AmpSentrix Core Compatible For iPhone XS (Spot Welding Required)</t>
  </si>
  <si>
    <t>Replacement Battery Core Compatible For iPhone XS Max (Spot Welding Required) (AmpSentrix Core)</t>
  </si>
  <si>
    <t>107082053123</t>
  </si>
  <si>
    <t>Replacement Battery Compatible For iPad Pro 12.9" 5th Gen (2021) / 6th Gen (2022) (AmpSentrix Pro)</t>
  </si>
  <si>
    <t>107082104637</t>
  </si>
  <si>
    <t>Replacement Battery Compatible For iPad Mini 6 (AmpSentrix Pro)</t>
  </si>
  <si>
    <t>107082008424</t>
  </si>
  <si>
    <t>Replacement Battery Compatible For Watch Series 6 (40MM) (Premium)</t>
  </si>
  <si>
    <t>107082105122</t>
  </si>
  <si>
    <t>Replacement Battery Compatible For Watch Series 7 (41MM) (Premium)</t>
  </si>
  <si>
    <t>107082104823</t>
  </si>
  <si>
    <t>Replacement Battery Compatible For Watch Series 7 (45MM) (Premium)</t>
  </si>
  <si>
    <t>107082008425</t>
  </si>
  <si>
    <t>Replacement Battery Compatible For Watch Series 6 (44MM) (Premium)</t>
  </si>
  <si>
    <t>Replacement Battery Core Compatible For iPhone XR (Spot Welding Required) (AmpSentrix Core)</t>
  </si>
  <si>
    <t>107082053222</t>
  </si>
  <si>
    <t>Replacement Battery Compatible For iPad Pro 11" 3rd Gen (2021) (AmpSentrix Pro)</t>
  </si>
  <si>
    <t>107082067386</t>
  </si>
  <si>
    <t xml:space="preserve">Battery (A1382) Compatible For MacBook Pro Unibody 15" (A1286 / Early 2011 / Late 2011 / Mid 2012) (Aftermarket) </t>
  </si>
  <si>
    <t>109082465864</t>
  </si>
  <si>
    <t>Top Case Assembly With Battery And Keyboard Compatible For MacBook Air 13" Retina (A1932 / Late 2018 / Early 2019 / Mid 2019) (US English) (Used OEM Pull: Grade New) (Silver)</t>
  </si>
  <si>
    <t>109082465865</t>
  </si>
  <si>
    <t>Top Case Assembly With Battery And Keyboard  Compatible For MacBook Air 13" Retina (A1932 / Late 2018 / Early 2019 / Mid 2019) (Gold) (US English)</t>
  </si>
  <si>
    <t>Replacement Battery Core Compatible For iPhone 11 (Spot Welding Required) (AmpSentrix Core)</t>
  </si>
  <si>
    <t>107082071739</t>
  </si>
  <si>
    <t>Top Case Assembly (With Battery And Keyboard) Compatible For MacBook Pro 13" (A2159 / Mid 2019) (US English) (Silver)</t>
  </si>
  <si>
    <t>107082071740</t>
  </si>
  <si>
    <t>Top Case Assembly (With Battery And Keyboard) Compatible For MacBook Pro 13" (A2159 / Mid 2019) (US English) (Space Gray)</t>
  </si>
  <si>
    <t>107082071736</t>
  </si>
  <si>
    <t>Top Case Assembly With Battery And Keyboard Compatible For MacBook Air 13" Retina (A2337 / Late 2020) (Rose Gold) (UK Keyboard)</t>
  </si>
  <si>
    <t>107082071737</t>
  </si>
  <si>
    <t>Top Case Assembly With Battery And Keyboard Compatible For MacBook Air 13" Retina (A2337 / Late 2020) (Space Gray) (UK Keyboard)</t>
  </si>
  <si>
    <t>107082071738</t>
  </si>
  <si>
    <t>Top Case Assembly With Battery And Keyboard Compatible For MacBook Air 13" Retina (A2337 / Late 2020) (Silver) (UK Keyboard)</t>
  </si>
  <si>
    <t>Replacement Battery Core Compatible For iPhone 11 Pro (Spot Welding Required) (AmpSentrix Core)</t>
  </si>
  <si>
    <t>107082069583</t>
  </si>
  <si>
    <t>Top Case Assembly With Battery And Keyboard Compatible For MacBook Air 13" Retina (A2179 / Early 2020) (US Keyboard) (Space Gray)</t>
  </si>
  <si>
    <t>107082069584</t>
  </si>
  <si>
    <t>Top Case Assembly With Battery And Keyboard Compatible For MacBook Air 13" Retina (A2179 / Early 2020) (US Keyboard) (Silver)</t>
  </si>
  <si>
    <t>Replacement Battery Core Compatible For iPhone 11 Pro Max (Spot Welding Required) (AmpSentrix Core)</t>
  </si>
  <si>
    <t>Replacement Battery Core Compatible For iPhone 12 Mini (Spot Welding Required) (AmpSentrix Core)</t>
  </si>
  <si>
    <t>Replacement Battery Core Compatible For iPhone 12 / 12 Pro (Spot Welding Required) (AmpSentrix Core)</t>
  </si>
  <si>
    <t>Replacement Battery Core Compatible For iPhone 12 Pro Max (Spot Welding Required) (AmpSentrix Core)</t>
  </si>
  <si>
    <t>107082073397</t>
  </si>
  <si>
    <t>Copy Power Battery Health Data Corrector For iPhone 11 / 12 Series (Qianli)</t>
  </si>
  <si>
    <t>109082465867</t>
  </si>
  <si>
    <t>Top Case Assembly With Battery And Keyboard Compatible For MacBook Air 13" Retina (A1932 / Late 2018 / Early 2019 / Mid 2019) (US English) (Used OEM Pull: Grade B) (Silver)</t>
  </si>
  <si>
    <t>109082465868</t>
  </si>
  <si>
    <t>Top Case Assembly With Battery And Keyboard Compatible For MacBook Air 13" Retina (A1932 / Late 2018 / Early 2019 / Mid 2019) (US English) (Used OEM Pull: Grade B) (Space Gray)</t>
  </si>
  <si>
    <t>109082465866</t>
  </si>
  <si>
    <t>Top Case Assembly With Battery And Keyboard Compatible For MacBook Air 13" Retina (A1932 / Late 2018 / Early 2019 / Mid 2019) (US English) (Used OEM Pull: Grade New) (Space Gray)</t>
  </si>
  <si>
    <t>107082071651</t>
  </si>
  <si>
    <t>Replacement Battery (A2519) Compatible For MacBook Pro 14" (A2442 / Late 2021)</t>
  </si>
  <si>
    <t>107082071652</t>
  </si>
  <si>
    <t>Replacement Battery (A2527) Compatible For MacBook Pro 16" (A2485 / Late 2021)</t>
  </si>
  <si>
    <t>Replacement Battery Compatible For iPhone 11 (AmpSentrix Pro Extended)</t>
  </si>
  <si>
    <t>Replacement Battery Compatible For iPhone 11 (Spot Welding Required) (AmpSentrix Core Extended)</t>
  </si>
  <si>
    <t>Replacement Battery Compatible For iPhone 11 Pro (Spot Welding Required) (AmpSentrix Core Extended)</t>
  </si>
  <si>
    <t>Replacement Battery Compatible For iPhone 11 Pro Max (Spot Welding Required) (AmpSentrix Core Extended)</t>
  </si>
  <si>
    <t>107082074628</t>
  </si>
  <si>
    <t>Replacement Battery Compatible For iPhone SE (2020) (AmpSentrix Pro)</t>
  </si>
  <si>
    <t>107082074630</t>
  </si>
  <si>
    <t>Replacement Battery Core Compatible For iPhone SE (2020) (Spot Welding Required) (AmpSentrix Core)</t>
  </si>
  <si>
    <t>Replacement Battery Core Compatible For iPhone 13 Mini (Spot Welding Required) (AmpSentrix Core)</t>
  </si>
  <si>
    <t>Replacement Battery Core Compatible For iPhone 13 Pro (Spot Welding Required) (AmpSentrix Core)</t>
  </si>
  <si>
    <t>Replacement Battery Core Compatible For iPhone 13 Pro Max (Spot Welding Required) (AmpSentrix Core)</t>
  </si>
  <si>
    <t>107082074635</t>
  </si>
  <si>
    <t>Replacement Battery Compatible For iPhone SE (2022) (AmpSentrix Pro)</t>
  </si>
  <si>
    <t>107082069478</t>
  </si>
  <si>
    <t>Top Case Assembly With Battery And Keyboard Compatible For MacBook Pro 13" (A2251 / Mid 2020) (US Keyboard) (Space Gray)</t>
  </si>
  <si>
    <t>107082069479</t>
  </si>
  <si>
    <t>Top Case Assembly With Battery And Keyboard Compatible For MacBook Pro 13" (A2251 / Mid 2020) (UK Keyboard) (Silver)</t>
  </si>
  <si>
    <t>107082069481</t>
  </si>
  <si>
    <t>Top Case Assembly With Battery And Keyboard Compatible For MacBook Pro 13" (A2251 / Mid 2020) (UK Keyboard) (Space Gray)</t>
  </si>
  <si>
    <t>Replacement Battery Core Compatible For iPhone 15 (Spot Welding Required) (AmpSentrix Core)</t>
  </si>
  <si>
    <t>107082077351</t>
  </si>
  <si>
    <t>Replacement Battery Core Compatible For iPhone 15 Plus (Spot Welding Required) (AmpSentrix Core)</t>
  </si>
  <si>
    <t>Replacement Battery Core Compatible For iPhone 15 Pro (Spot Welding Required) (AmpSentrix Core)</t>
  </si>
  <si>
    <t>Replacement Battery Core Compatible For iPhone 15 Pro Max (Spot Welding Required) (AmpSentrix Core)</t>
  </si>
  <si>
    <t>107082069585</t>
  </si>
  <si>
    <t>Battery Connector Compatible For MacBook Air 13" Retina (A1932 / A2179) (Compatible With All Years)</t>
  </si>
  <si>
    <t>107082077381</t>
  </si>
  <si>
    <t>Replacement Battery Core Compatible For iPhone SE 2022 (Spot Welding Required) (AmpSentrix Core)</t>
  </si>
  <si>
    <t>107082080990</t>
  </si>
  <si>
    <t>Replacement Battery Compatible For iPhone 13 (AmpSentrix Pro)</t>
  </si>
  <si>
    <t>107082080991</t>
  </si>
  <si>
    <t>Replacement Battery Compatible For iPhone 13 Mini (AmpSentrix Pro)</t>
  </si>
  <si>
    <t>107082080992</t>
  </si>
  <si>
    <t>Replacement Battery Compatible For iPhone 13 Pro (AmpSentrix Pro)</t>
  </si>
  <si>
    <t>107082080993</t>
  </si>
  <si>
    <t>Replacement Battery Compatible For iPhone 13 Pro Max (AmpSentrix Pro)</t>
  </si>
  <si>
    <t>107082081585</t>
  </si>
  <si>
    <t>Battery Flex Protective Tape Compatible For iPhone 13 Pro / 14 Pro (20 Pack)</t>
  </si>
  <si>
    <t>107082081586</t>
  </si>
  <si>
    <t>Battery Flex Protective Tape Compatible For iPhone 7 Plus (20 Pack)</t>
  </si>
  <si>
    <t>107082081587</t>
  </si>
  <si>
    <t>Battery Flex Protective Tape Compatible For iPhone 6 Plus / 6S Plus (20 Pack)</t>
  </si>
  <si>
    <t>107082081588</t>
  </si>
  <si>
    <t>Battery Flex Protective Tape Compatible For iPhone 6 / 6S / 7 (20 Pack)</t>
  </si>
  <si>
    <t>107082081822</t>
  </si>
  <si>
    <t>Battery Adhesive Tape Compatible For iPhone 5 (10 Pack)</t>
  </si>
  <si>
    <t>107082081825</t>
  </si>
  <si>
    <t>Battery Adhesive Tape Compatible For iPhone 6 / 6S (10 Pack)</t>
  </si>
  <si>
    <t>107082081826</t>
  </si>
  <si>
    <t>Battery Adhesive Tape Compatible For iPhone 7 Plus (10 Pack)</t>
  </si>
  <si>
    <t>107082081827</t>
  </si>
  <si>
    <t>Battery Adhesive Tape Compatible For iPhone 7 (10 Pack)</t>
  </si>
  <si>
    <t>107082081828</t>
  </si>
  <si>
    <t>Battery Adhesive Tape Compatible For iPhone X (10 Pack)</t>
  </si>
  <si>
    <t>107082081829</t>
  </si>
  <si>
    <t>Battery Adhesive Tape Compatible For iPhone XR (10 Pack)</t>
  </si>
  <si>
    <t>107082081830</t>
  </si>
  <si>
    <t>Battery Adhesive Tape Compatible For iPhone 8 (10 Pack)</t>
  </si>
  <si>
    <t>107082081831</t>
  </si>
  <si>
    <t>Battery Adhesive Tape Compatible For iPhone 8 Plus (10 Pack)</t>
  </si>
  <si>
    <t>107082081832</t>
  </si>
  <si>
    <t>Battery Adhesive Tape Compatible For iPhone XS (10 Pack)</t>
  </si>
  <si>
    <t>107082081833</t>
  </si>
  <si>
    <t>Battery Adhesive Tape Compatible For iPhone XS Max (10 Pack)</t>
  </si>
  <si>
    <t>107082081834</t>
  </si>
  <si>
    <t>Battery Adhesive Tape Compatible For iPhone 11 (10 Pack)</t>
  </si>
  <si>
    <t>107082081835</t>
  </si>
  <si>
    <t>Battery Adhesive Tape Compatible For iPhone 11 Pro (10 Pack)</t>
  </si>
  <si>
    <t>107082081836</t>
  </si>
  <si>
    <t>Battery Adhesive Tape Compatible For iPhone 11 Pro Max (10 Pack)</t>
  </si>
  <si>
    <t>107082081837</t>
  </si>
  <si>
    <t>Battery Adhesive Tape Compatible For iPhone 12 Pro Max (10 Pack)</t>
  </si>
  <si>
    <t>107082081838</t>
  </si>
  <si>
    <t>Battery Adhesive Tape Compatible For iPhone 12 / 12 Pro (10 Pack)</t>
  </si>
  <si>
    <t>107082081839</t>
  </si>
  <si>
    <t>Battery Adhesive Tape Compatible For iPhone 12 Mini (10 Pack)</t>
  </si>
  <si>
    <t>107082081840</t>
  </si>
  <si>
    <t>Battery Adhesive Tape Compatible For iPhone 13 (10 Pack)</t>
  </si>
  <si>
    <t>107082081841</t>
  </si>
  <si>
    <t>Battery Adhesive Tape Compatible For iPhone 13 Pro (10 Pack)</t>
  </si>
  <si>
    <t>107082081842</t>
  </si>
  <si>
    <t>Battery Adhesive Tape Compatible For iPhone 13 Pro Max (10 Pack)</t>
  </si>
  <si>
    <t>107082081843</t>
  </si>
  <si>
    <t>Battery Adhesive Tape Compatible For iPhone 13 Mini (10 Pack)</t>
  </si>
  <si>
    <t>107082082729</t>
  </si>
  <si>
    <t>Replacement Battery Compatible For iPhone 12 / 12 Pro (AmpSentrix Pro)</t>
  </si>
  <si>
    <t>107082082823</t>
  </si>
  <si>
    <t>Replacement Battery Compatible For iPhone 12 Mini (AmpSentrix Pro)</t>
  </si>
  <si>
    <t>107082082857</t>
  </si>
  <si>
    <t>Battery Adhesive Tape Compatible For iPhone 12 Mini</t>
  </si>
  <si>
    <t>107082082946</t>
  </si>
  <si>
    <t>Replacement Battery Compatible For iPhone 12 Pro Max (AmpSentrix Pro)</t>
  </si>
  <si>
    <t>107082091485</t>
  </si>
  <si>
    <t>Battery Health Programming Board for iPhone 6-14 Pro Max (JCID V1S/V1SE)</t>
  </si>
  <si>
    <t>107082091563</t>
  </si>
  <si>
    <t>BC02 Battery Calibrator Dual Channel Battery Health Calibration Compatible For iPhone 11-14 Series (Aixun)</t>
  </si>
  <si>
    <t>Battery Health Programming Board for iPhone 8-15 Pro Max (JCID V1S Pro /V1SE)</t>
  </si>
  <si>
    <t>107082101684</t>
  </si>
  <si>
    <t>DZ03 Battery Board Compatible For iPhone 8 to 14 Pro Max</t>
  </si>
  <si>
    <t>107082103645</t>
  </si>
  <si>
    <t>Battery FPC Connector Compatible For iPhone 13 Series (8 Pin)</t>
  </si>
  <si>
    <t>107082128626</t>
  </si>
  <si>
    <t>Battery Adhesive Tape Compatible For iPhone 14 Pro (10 Pack)</t>
  </si>
  <si>
    <t>107082128690</t>
  </si>
  <si>
    <t>Replacement Battery Compatible For iPhone 14 (AmpSentrix Pro)</t>
  </si>
  <si>
    <t>107082128691</t>
  </si>
  <si>
    <t>Replacement Battery Compatible For iPhone 14 Plus (AmpSentrix Pro)</t>
  </si>
  <si>
    <t>107082128692</t>
  </si>
  <si>
    <t>Replacement Battery Compatible For iPhone 14 Pro (AmpSentrix Pro)</t>
  </si>
  <si>
    <t>107082128693</t>
  </si>
  <si>
    <t>Replacement Battery Compatible For iPhone 14 Pro Max (AmpSentrix Pro)</t>
  </si>
  <si>
    <t>107082128726</t>
  </si>
  <si>
    <t>Battery Adhesive Tape Compatible For iPhone 14 Pro Max (10 Pack)</t>
  </si>
  <si>
    <t>107082129020</t>
  </si>
  <si>
    <t>Battery Adhesive Tape Compatible For iPhone 14 Plus (10 Pack)</t>
  </si>
  <si>
    <t>107082129120</t>
  </si>
  <si>
    <t>Battery Adhesive Tape Compatible For iPhone 14 (10 Pack)</t>
  </si>
  <si>
    <t>107082130343</t>
  </si>
  <si>
    <t>Battery Adhesive Tape Compatible For iPhone 15 Pro Max (10 Pack)</t>
  </si>
  <si>
    <t>109082007640</t>
  </si>
  <si>
    <t>Replacement Battery Compatible For Watch Series 3 (38MM) (GPS + Cellular Version) (Aftermarket)</t>
  </si>
  <si>
    <t>107082140451</t>
  </si>
  <si>
    <t>Replacement Battery Compatible For Watch Series 1 (38MM) (Aftermarket)</t>
  </si>
  <si>
    <t>107082140729</t>
  </si>
  <si>
    <t>Replacement Battery Compatible For Watch Series 3 (42MM) (GPS Version Only) (Aftermarket)</t>
  </si>
  <si>
    <t>107082130353</t>
  </si>
  <si>
    <t>Replacement Battery Compatible For iPhone 15 Pro Max (AmpSentrix) (Basic)</t>
  </si>
  <si>
    <t>Replacement Battery Compatible For iPhone 15 Pro Max (AmpSentrix Pro)</t>
  </si>
  <si>
    <t>107082130430</t>
  </si>
  <si>
    <t>Battery Adhesive Tape Compatible For iPhone 15 Pro (10 Pack)</t>
  </si>
  <si>
    <t>107082012385</t>
  </si>
  <si>
    <t>Top Case Assembly With Battery And Keyboard Compatible For MacBook Pro 16" (A2141 / Mid 2019) (US English) (Used OEM Pull: Grade A) (Space Gray)</t>
  </si>
  <si>
    <t>107082012386</t>
  </si>
  <si>
    <t>Top Case Assembly With Battery And Keyboard Compatible For MacBook Pro 16" (A2141 / Mid 2019) (US English) (Used OEM Pull: Grade B/C) (Space Gray)</t>
  </si>
  <si>
    <t>107082130439</t>
  </si>
  <si>
    <t>Replacement Battery Compatible For iPhone 15 Pro (AmpSentrix) (Basic)</t>
  </si>
  <si>
    <t>107082067750</t>
  </si>
  <si>
    <t>Top Case Assembly With Battery And Keyboard Compatible For MacBook Pro 13" (A2251 / Mid 2020) (US Keyboard) (Silver)</t>
  </si>
  <si>
    <t>107082067751</t>
  </si>
  <si>
    <t>Top Case Assembly With Battery And Keyboard Compatible MacBook Pro 13" (A2289 / Early 2020) (US Keyboard) (Silver)</t>
  </si>
  <si>
    <t>107082067752</t>
  </si>
  <si>
    <t>Top Case Assembly With Battery And Keyboard Compatible MacBook Pro 13" (A2289 / Early 2020) (US Keyboard) (Space Gray)</t>
  </si>
  <si>
    <t>107082067755</t>
  </si>
  <si>
    <t>Top Case Assembly With Battery And Keyboard Compatible For MacBook Pro 14" (A2442 / Late 2021) / Pro 14" (A2779/ early 2023)  (US Keyboard) (Space Gray)</t>
  </si>
  <si>
    <t>107082067756</t>
  </si>
  <si>
    <t>Top Case Assembly With Battery And Keyboard Compatible For MacBook Pro 14" (A2442 / Late 2021) / Pro 14" (A2779/ early 2023) (US Keyboard) (Silver)</t>
  </si>
  <si>
    <t>107082130440</t>
  </si>
  <si>
    <t>Replacement Battery Compatible For iPhone 15 Pro (AmpSentrix Pro)</t>
  </si>
  <si>
    <t>107082087356</t>
  </si>
  <si>
    <t>Top Case Assembly (With Battery And Keyboard) Compatible For MacBook Pro 15" Touch Bar (A1990 / Late 2018 / Early 2019) (US English) (Used OEM Pull: Grade B/C) (Space Gray)</t>
  </si>
  <si>
    <t>107082130529</t>
  </si>
  <si>
    <t>Battery Adhesive Tape Compatible For iPhone 15 (10 Pack)</t>
  </si>
  <si>
    <t>107082130542</t>
  </si>
  <si>
    <t>107082130543</t>
  </si>
  <si>
    <t>Replacement Battery Compatible For iPhone 15 (AmpSentrix Pro)</t>
  </si>
  <si>
    <t>107082130632</t>
  </si>
  <si>
    <t>Battery Adhesive Tape Compatible For iPhone 15 Plus (10 Pack)</t>
  </si>
  <si>
    <t>107082130637</t>
  </si>
  <si>
    <t>Replacement Battery Compatible For iPhone 15 Plus (AmpSentrix) (Basic)</t>
  </si>
  <si>
    <t>107082130638</t>
  </si>
  <si>
    <t>Replacement Battery Compatible For iPhone 15 Plus (AmpSentrix Pro)</t>
  </si>
  <si>
    <t>107082134884</t>
  </si>
  <si>
    <t>Battery Flex Protective Tape Compatible For iPhone 14 Plus (20 Pack)</t>
  </si>
  <si>
    <t>107082140740</t>
  </si>
  <si>
    <t>Battery Adhesive Tape Compatible For iPhone XR</t>
  </si>
  <si>
    <t>107082051155</t>
  </si>
  <si>
    <t>Top Case Assembly (With Battery And Keyboard) Compatible For MacBook Pro 13" (A2159 / Mid 2019) (US English) (Used OEM Pull: Grade B/C) (Space Gray)</t>
  </si>
  <si>
    <t>107082140746</t>
  </si>
  <si>
    <t>Battery Adhesive Tape Compatible For iPhone 5S / SE (2016) / 5C</t>
  </si>
  <si>
    <t>107082200840</t>
  </si>
  <si>
    <t>Replacement Battery Compatible For iPhone 7 (Used OEM Pull / SOH 84% And Up) (50 Pack)</t>
  </si>
  <si>
    <t>107082200858</t>
  </si>
  <si>
    <t>Replacement Battery Compatible For iPhone 8 Plus (Service Pack)</t>
  </si>
  <si>
    <t>107082077382</t>
  </si>
  <si>
    <t>Replacement High Capacity Battery Core Compatible For iPhone 12 Mini (Spot Welding Required) (AmpSentrix Core Extended)</t>
  </si>
  <si>
    <t>Replacement Battery Compatible For iPhone 12 / 12 Pro (Spot Welding Required) (AmpSentrix Core Extended)</t>
  </si>
  <si>
    <t>Replacement Battery Compatible For iPhone 12 Pro Max (Spot Welding Required) (AmpSentrix Core Extended)</t>
  </si>
  <si>
    <t>107082077385</t>
  </si>
  <si>
    <t>Replacement Battery Compatible For iPhone 13 Mini (Spot Welding Required) (AmpSentrix Core Extended)</t>
  </si>
  <si>
    <t>Replacement Battery Compatible For iPhone 13 (Spot Welding Required) (AmpSentrix Core Extended)</t>
  </si>
  <si>
    <t>Replacement Battery Compatible For iPhone 13 Pro (Spot Welding Required) (AmpSentrix Core Extended)</t>
  </si>
  <si>
    <t>Replacement Battery Compatible For iPhone 13 Pro Max (Spot Welding Required) (AmpSentrix Core Extended)</t>
  </si>
  <si>
    <t>107082077389</t>
  </si>
  <si>
    <t>Replacement Battery Compatible For iPhone 14 (Spot Welding Required) (AmpSentrix Core Extended)</t>
  </si>
  <si>
    <t>Replacement Battery Compatible For iPhone 14 Plus (Spot Welding Required) (AmpSentrix Core Extended)</t>
  </si>
  <si>
    <t>Replacement Battery Compatible For iPhone 14 Pro (Spot Welding Required) (AmpSentrix Core Extended)</t>
  </si>
  <si>
    <t>107082077392</t>
  </si>
  <si>
    <t>Replacement Battery Compatible For iPhone 14 Pro Max (Spot Welding Required) (AmpSentrix Core Extended)</t>
  </si>
  <si>
    <t>Replacement Battery Compatible For iPhone SE 2022 (Spot Welding Required) (AmpSentrix Core Extended)</t>
  </si>
  <si>
    <t>107082051953</t>
  </si>
  <si>
    <t>Top Case Assembly With Battery And Keyboard Compatible For MacBook Pro 15" Retina (A1398 / Mid 2012 / Early 2013) (US Keyboard) (Used OEM Pull: Grade A)</t>
  </si>
  <si>
    <t>107082091221</t>
  </si>
  <si>
    <t>Replacement Battery Compatible For Watch Series Ultra (1st Gen / 2nd Gen) (49MM)</t>
  </si>
  <si>
    <t>107082022450</t>
  </si>
  <si>
    <t>107082022451</t>
  </si>
  <si>
    <t>Replacement Battery Compatible For iPhone 11 Pro (AmpSentrix Basic Extended)</t>
  </si>
  <si>
    <t>107082022452</t>
  </si>
  <si>
    <t>Replacement Battery Compatible For iPhone 11 Pro Max (AmpSentrix Basic Extended)</t>
  </si>
  <si>
    <t>107082022453</t>
  </si>
  <si>
    <t>107082022454</t>
  </si>
  <si>
    <t>Replacement Battery Compatible For iPhone 12 Mini (AmpSentrix Basic Extended)</t>
  </si>
  <si>
    <t>107082022455</t>
  </si>
  <si>
    <t>Replacement Battery Compatible For iPhone 12 Pro Max (AmpSentrix Basic Extended)</t>
  </si>
  <si>
    <t>107082022456</t>
  </si>
  <si>
    <t>107082022457</t>
  </si>
  <si>
    <t>Replacement Battery Compatible For iPhone 13 Mini (AmpSentrix Basic Extended)</t>
  </si>
  <si>
    <t>107082022458</t>
  </si>
  <si>
    <t>Replacement Battery Compatible For iPhone 13 Pro (AmpSentrix Basic Extended)</t>
  </si>
  <si>
    <t>107082022459</t>
  </si>
  <si>
    <t>Replacement Battery Compatible For iPhone 13 Pro Max (AmpSentrix Basic Extended)</t>
  </si>
  <si>
    <t>107082022460</t>
  </si>
  <si>
    <t>Replacement Battery Compatible For iPhone 14 (AmpSentrix Basic Extended)</t>
  </si>
  <si>
    <t>107082022461</t>
  </si>
  <si>
    <t>Replacement Battery Compatible For iPhone 14 Plus (AmpSentrix Basic Extended)</t>
  </si>
  <si>
    <t>107082022462</t>
  </si>
  <si>
    <t>Replacement Battery Compatible For iPhone 14 Pro (AmpSentrix Basic Extended)</t>
  </si>
  <si>
    <t>107082022463</t>
  </si>
  <si>
    <t>Replacement Battery Compatible For iPhone 7 (AmpSentrix Basic Extended)</t>
  </si>
  <si>
    <t>107082022465</t>
  </si>
  <si>
    <t>Replacement Battery Compatible For iPhone 7 Plus (AmpSentrix Basic Extended)</t>
  </si>
  <si>
    <t>Replacement Battery Compatible For iPhone 8 (AmpSentrix Basic Extended)</t>
  </si>
  <si>
    <t>Replacement Battery Compatible For iPhone 8 Plus (AmpSentrix Basic Extended)</t>
  </si>
  <si>
    <t>Replacement Battery Compatible For iPhone SE (2022) (AmpSentrix Basic Extended)</t>
  </si>
  <si>
    <t>107082022469</t>
  </si>
  <si>
    <t>Replacement Battery Compatible For iPhone SE (2020) (AmpSentrix Basic Extended)</t>
  </si>
  <si>
    <t>Replacement Battery Compatible For iPhone X (AmpSentrix Basic Extended)</t>
  </si>
  <si>
    <t>107082022471</t>
  </si>
  <si>
    <t>Replacement Battery Compatible For iPhone XR (AmpSentrix Basic Extended)</t>
  </si>
  <si>
    <t>Replacement Battery Compatible For iPhone XS (AmpSentrix Basic Extended)</t>
  </si>
  <si>
    <t>107082022473</t>
  </si>
  <si>
    <t>Replacement Battery Compatible For iPhone XS Max (AmpSentrix Basic Extended)</t>
  </si>
  <si>
    <t>Replacement Battery Compatible For iPhone 15 Pro Max (Genuine OEM)</t>
  </si>
  <si>
    <t>Replacement Battery Compatible For iPhone 15 Pro (Genuine OEM)</t>
  </si>
  <si>
    <t>107082289144</t>
  </si>
  <si>
    <t>Replacement Battery Compatible For iPhone 15 Plus (Genuine OEM)</t>
  </si>
  <si>
    <t>Replacement Battery Compatible For iPhone 15 (Genuine OEM)</t>
  </si>
  <si>
    <t>Replacement Battery With Adhesive Compatible For iPhone 14 Pro Max (Genuine OEM)</t>
  </si>
  <si>
    <t>Replacement Battery With Adhesive Compatible For iPhone 14 Pro (Genuine OEM)</t>
  </si>
  <si>
    <t>107082289148</t>
  </si>
  <si>
    <t>Replacement Battery With Adhesive Compatible For iPhone 14 Plus (Genuine OEM)</t>
  </si>
  <si>
    <t>Replacement Battery With Adhesive Compatible For iPhone 14 (Genuine OEM)</t>
  </si>
  <si>
    <t>107082289150</t>
  </si>
  <si>
    <t>Replacement Battery With Adhesive Compatible For iPhone 13 Mini (Genuine OEM)</t>
  </si>
  <si>
    <t>Replacement Battery With Adhesive Compatible For iPhone 13 Pro Max (Genuine OEM)</t>
  </si>
  <si>
    <t>Replacement Battery With Adhesive Compatible For iPhone 13 Pro (Genuine OEM)</t>
  </si>
  <si>
    <t>Replacement Battery With Adhesive Compatible For iPhone 13 (Genuine OEM)</t>
  </si>
  <si>
    <t>107082289154</t>
  </si>
  <si>
    <t>Replacement Battery With Adhesive Compatible For iPhone 12 Mini (Genuine OEM)</t>
  </si>
  <si>
    <t>Replacement Battery With Adhesive Compatible For iPhone 12 Pro Max (Genuine OEM)</t>
  </si>
  <si>
    <t>Replacement Battery With Adhesive  Compatible For iPhone 12 / 12 Pro (Genuine OEM)</t>
  </si>
  <si>
    <t>107083002526</t>
  </si>
  <si>
    <t>Apollo Interstellar Restore Program And Reading Device (True Tone / Battery Data / Vibrator / MFI Tester / EEPROM Programmer) (Display Compatible Up To 11 Pro Max And Battery Up To iPhone 14 Pro Max) (Galaxy Gray Special Edition) (Qianli)</t>
  </si>
  <si>
    <t>Replacement Battery Core Compatible For iPhone 14 Plus (Spot Welding Required) (AmpSentrix Core)</t>
  </si>
  <si>
    <t>Replacement Battery Core Compatible For iPhone 14 Pro (Spot Welding Required) (AmpSentrix Core)</t>
  </si>
  <si>
    <t>107085005642</t>
  </si>
  <si>
    <t>iPower Pro Max DC Power Flex Battery Connectors For iPhone 6 To 11 Pro Max (Tips Only) (Qianli)</t>
  </si>
  <si>
    <t>107085005695</t>
  </si>
  <si>
    <t>MacDecod Battery Simulating Power Supply Cable For iPhone 6 - XS MAX (Qianli / Mega-IDEA)</t>
  </si>
  <si>
    <t>107085005794</t>
  </si>
  <si>
    <t>Battery Spot Welding Fixture For iPhone 11 / 12 Series (Qianli)</t>
  </si>
  <si>
    <t>107085005799</t>
  </si>
  <si>
    <t>Battery Spot Welding Fixture For iPhone 13/14 Series (Qianli)</t>
  </si>
  <si>
    <t>107085005846</t>
  </si>
  <si>
    <t>iCopy Battery Repairing Board Compatible For iPhone 6 to iPhone 14 Pro Max (Qianli)</t>
  </si>
  <si>
    <t>107082091230</t>
  </si>
  <si>
    <t>Replacement Battery Compatible For Watch Series Ultra(1st Gen) (49MM) (Used OEM Pull)</t>
  </si>
  <si>
    <t>107092000505</t>
  </si>
  <si>
    <t>LCD / Battery Cable Holding Bracket Compatible For iPhone 5S / SE (2016)</t>
  </si>
  <si>
    <t>107182136354</t>
  </si>
  <si>
    <t>Tester Cable (Battery) Compatible For iPhone 8 / 8 Plus / X / XS / XS Max / XR</t>
  </si>
  <si>
    <t>107182136355</t>
  </si>
  <si>
    <t>Tester Cable (Battery) Compatible For iPhone 13 / 13 Mini / 13 Pro / 13 Pro Max / 14 / 14 Plus / 14 Pro  / 14 Pro Max / 15 Pro  / 15 Pro Max</t>
  </si>
  <si>
    <t>107182136356</t>
  </si>
  <si>
    <t>Tester Cable (Battery) Compatible For iPhone 12 / 12 Pro / 12 Mini / 12 Pro Max / 15 / 15 Plus</t>
  </si>
  <si>
    <t>107182136357</t>
  </si>
  <si>
    <t>Tester Cable (Battery) Compatible For iPhone 11 / 11 Pro / 11 Pro Max / SE 2020</t>
  </si>
  <si>
    <t>107182136818</t>
  </si>
  <si>
    <t>Battery FPC Connector Compatible For iPhone 16 / 16 Plus (4 Pin)</t>
  </si>
  <si>
    <t>107182137051</t>
  </si>
  <si>
    <t>iP66 iPhone 16 Series Battery Adhesive Quick Removal Cable (Qianli)</t>
  </si>
  <si>
    <t>107182137177</t>
  </si>
  <si>
    <t>Battery FPC Connector Compatible For iPhone 16 Pro / 16 Pro Max (4 Pin)</t>
  </si>
  <si>
    <t>Replacement Battery Compatible For iPhone 16 (Genuine OEM)</t>
  </si>
  <si>
    <t>Replacement Battery Compatible For iPhone 16 Pro (Genuine OEM)</t>
  </si>
  <si>
    <t>Replacement Battery Compatible For iPhone 16 Pro Max (Genuine OEM)</t>
  </si>
  <si>
    <t>207082000622</t>
  </si>
  <si>
    <t>Battery Flex FPC Connector Compatible For iPhone 6 (J2523 : 14 Pin)</t>
  </si>
  <si>
    <t>107082134336</t>
  </si>
  <si>
    <t>Replacement Battery Compatible For Watch Series 8 (41MM) (Premium)</t>
  </si>
  <si>
    <t>107082134337</t>
  </si>
  <si>
    <t>Replacement Battery Compatible For Watch Series 8 (45MM) (Premium)</t>
  </si>
  <si>
    <t>107082091235</t>
  </si>
  <si>
    <t>Replacement Battery Compatible For Watch Series Ultra(1st Gen) (49MM) (Premium)</t>
  </si>
  <si>
    <t>107082131220</t>
  </si>
  <si>
    <t>Replacement Battery Compatible For Watch Series 9 (41MM) (Premium)</t>
  </si>
  <si>
    <t>107082131221</t>
  </si>
  <si>
    <t>Replacement Battery Compatible For Watch Series 9 (45MM) (Premium)</t>
  </si>
  <si>
    <t>107082091552</t>
  </si>
  <si>
    <t>Top Case Assembly With Battery And Keyboard Compatible For MacBook Air 13" (A2681 / Mid 2022) (Silver) (US Keyboard)</t>
  </si>
  <si>
    <t>107082091553</t>
  </si>
  <si>
    <t>Top Case Assembly With Battery And Keyboard Compatible For MacBook Air 13" (A2681 / Mid 2022) (Starlight) (US Keyboard)</t>
  </si>
  <si>
    <t>107082091554</t>
  </si>
  <si>
    <t>Top Case Assembly With Battery And Keyboard Compatible For MacBook Air 13" (A2681 / Mid 2022) (Space Gray) (US Keyboard)</t>
  </si>
  <si>
    <t>107082091555</t>
  </si>
  <si>
    <t>Top Case Assembly With Battery And Keyboard Compatible For MacBook Air 13" (A2681 / Mid 2022) (Midnight) (US Keyboard)</t>
  </si>
  <si>
    <t>107082092026</t>
  </si>
  <si>
    <t>Top Case Assembly With Battery And Keyboard Compatible For MacBook Air 15" (A2941 / Mid 2023) (US Keyboard) (Space Gray)</t>
  </si>
  <si>
    <t>107082092027</t>
  </si>
  <si>
    <t>Top Case Assembly With Battery And Keyboard Compatible For MacBook Air 15" (A2941 / Mid 2023) (US Keyboard) (Midnight)</t>
  </si>
  <si>
    <t>207082000832</t>
  </si>
  <si>
    <t>Battery Flex FPC Connector Compatible For iPhone 6 Plus / 6S / 6S Plus (J2523 / J2400: 4 Pin)</t>
  </si>
  <si>
    <t>107082068233</t>
  </si>
  <si>
    <t>Reverse-Current Protection (PBus Supply &amp; Battery Charger) tantalum capacitor AV7 Compatible For Macbooks (62UF 11V)</t>
  </si>
  <si>
    <t>107082091237</t>
  </si>
  <si>
    <t>Battery Flex Cable Compatible For Watch Series Ultra (1st Gen) (49MM)</t>
  </si>
  <si>
    <t>107082068382</t>
  </si>
  <si>
    <t>Battery Connector Flex Compatible For MacBook Pro 13" (A2338 / Late 2020)</t>
  </si>
  <si>
    <t>107085006778</t>
  </si>
  <si>
    <t>Battery Blocker for iPads (Wrepair)</t>
  </si>
  <si>
    <t>107082067191</t>
  </si>
  <si>
    <t>Top Case Assembly With Battery And Keyboard Compatible MacBook Pro 13" (A2289 / Early 2020) (US Keyboard) (Used OEM Pull: Grade A) (Space Gray)</t>
  </si>
  <si>
    <t>207082015114</t>
  </si>
  <si>
    <t>Battery Flex FPC Connector Compatible For iPhone 7 / 7 Plus (J2201: 4 Pin)</t>
  </si>
  <si>
    <t>107082091565</t>
  </si>
  <si>
    <t>Replacement Battery Compatible For Macbook Air 13" (A2681 / Mid 2022)</t>
  </si>
  <si>
    <t>207082015128</t>
  </si>
  <si>
    <t>WiFi Antenna Coaxial Compatible For iPhone 7 Plus (JLAT1_RF JLAT3_RF: MM7829) (By The Battery)</t>
  </si>
  <si>
    <t>661-04479</t>
  </si>
  <si>
    <t>Replacement Battery With Adhesive Compatible For iPhone SE (2016) (Genuine OEM)</t>
  </si>
  <si>
    <t>661-04577</t>
  </si>
  <si>
    <t>Replacement Battery With Adhesive Compatible For iPhone 5S (Genuine OEM)</t>
  </si>
  <si>
    <t>661-04579</t>
  </si>
  <si>
    <t>Replacement Battery With Adhesive Compatible For iPhone 6 (Genuine OEM)</t>
  </si>
  <si>
    <t>107082077354</t>
  </si>
  <si>
    <t>Replacement Battery Compatible For iPhone 15 (Spot Welding Required) (AmpSentrix Core Extended)</t>
  </si>
  <si>
    <t>107082077355</t>
  </si>
  <si>
    <t>Replacement Battery Compatible For iPhone 15 Plus (Spot Welding Required) (AmpSentrix Core Extended)</t>
  </si>
  <si>
    <t>107082077356</t>
  </si>
  <si>
    <t>Replacement Battery Compatible For iPhone 15 Pro (Spot Welding Required) (AmpSentrix Core Extended)</t>
  </si>
  <si>
    <t>107082077357</t>
  </si>
  <si>
    <t>Replacement Battery Compatible For iPhone 15 Pro Max (Spot Welding Required) (AmpSentrix Core Extended)</t>
  </si>
  <si>
    <t>107082130688</t>
  </si>
  <si>
    <t>Replacement Battery Compatible For iPhone 15 (AmpSentrix Basic Extended)</t>
  </si>
  <si>
    <t>107082130689</t>
  </si>
  <si>
    <t>Replacement Battery Compatible For iPhone 15 Plus (AmpSentrix Basic Extended)</t>
  </si>
  <si>
    <t>107082130690</t>
  </si>
  <si>
    <t>107082130691</t>
  </si>
  <si>
    <t>107082092029</t>
  </si>
  <si>
    <t>Top Case Assembly With Battery And Keyboard Compatible For MacBook Air 15" (A2941 / Mid 2023) (UK Keyboard) (Midnight)</t>
  </si>
  <si>
    <t>107082092030</t>
  </si>
  <si>
    <t>Top Case Assembly With Battery And Keyboard Compatible For MacBook Air 15" (A2941 / Mid 2023) (UK Keyboard) (Space Gray)</t>
  </si>
  <si>
    <t>107082071761</t>
  </si>
  <si>
    <t>Top Case Assembly With Battery And Keyboard Compatible For MacBook Air 13" (A2681 / Mid 2022) (Silver) (UK Keyboard)</t>
  </si>
  <si>
    <t>107082071762</t>
  </si>
  <si>
    <t xml:space="preserve">Top Case Assembly With Battery And Keyboard Compatible For MacBook Air 13" (A2681 / Mid 2022) (UK Keyboard) (Starlight) </t>
  </si>
  <si>
    <t>107082071763</t>
  </si>
  <si>
    <t>Top Case Assembly With Battery And Keyboard Compatible For MacBook Air 13" (A2681 / Mid 2022) (UK Keyboard) (Space Gray)</t>
  </si>
  <si>
    <t>107082071764</t>
  </si>
  <si>
    <t>Top Case Assembly With Battery And Keyboard Compatible For MacBook Air 13" (A2681 / Mid 2022) (UK Keyboard) (Midnight)</t>
  </si>
  <si>
    <t>107082134338</t>
  </si>
  <si>
    <t>Motherboard Battery FPC Connector for Watch Series 4 / Series 5 / Series 6 / Series 7 / Series 8</t>
  </si>
  <si>
    <t>661-04580</t>
  </si>
  <si>
    <t>Replacement Battery With Adhesive Compatible For iPhone 6 Plus (Genuine OEM)</t>
  </si>
  <si>
    <t>661-04581</t>
  </si>
  <si>
    <t>Replacement Battery With Adhesive Compatible For iPhone 6S (Genuine OEM)</t>
  </si>
  <si>
    <t>661-04582</t>
  </si>
  <si>
    <t>Replacement Battery With Adhesive Compatible For iPhone 6S Plus (Genuine OEM)</t>
  </si>
  <si>
    <t>661-05421</t>
  </si>
  <si>
    <t>Replacement Battery With Adhesive Compatible For iPhone 7 (Genuine OEM)</t>
  </si>
  <si>
    <t>107082069486</t>
  </si>
  <si>
    <t>Battery FPC Connector Compatible For MacBook Pro 13"/15"/16"(A1706/A1990/A1707/A2141) (6 Pin)</t>
  </si>
  <si>
    <t>107082069487</t>
  </si>
  <si>
    <t>Battery FPC Connector Compatible For MacBook Pro 13"(A1708/A2159/A2251/A2289/A2338) (10 Pin)</t>
  </si>
  <si>
    <t>661-05755</t>
  </si>
  <si>
    <t>Replacement Battery With Adhesive Compatible For iPhone 7 Plus (Genuine OEM)</t>
  </si>
  <si>
    <t>661-08917</t>
  </si>
  <si>
    <t>Replacement Battery With Adhesive Compatible For iPhone 8 Plus (Genuine OEM)</t>
  </si>
  <si>
    <t>661-08932</t>
  </si>
  <si>
    <t>Replacement Battery With Adhesive Compatible For iPhone X (Genuine OEM)</t>
  </si>
  <si>
    <t>661-08935</t>
  </si>
  <si>
    <t>Replacement Battery With Adhesive Compatible For iPhone 8 (Genuine OEM)</t>
  </si>
  <si>
    <t>661-10565</t>
  </si>
  <si>
    <t>Replacement Battery With Adhesive Compatible For iPhone XS (Genuine OEM)</t>
  </si>
  <si>
    <t>661-10850</t>
  </si>
  <si>
    <t>Replacement Battery With Adhesive Compatible For iPhone XR (Genuine OEM)</t>
  </si>
  <si>
    <t>661-11035</t>
  </si>
  <si>
    <t>Replacement Battery With Adhesive Compatible For iPhone XS Max (Genuine OEM)</t>
  </si>
  <si>
    <t>661-13569</t>
  </si>
  <si>
    <t>Replacement Battery With Adhesive Compatible For iPhone 11 Pro (Genuine OEM)</t>
  </si>
  <si>
    <t>661-13574</t>
  </si>
  <si>
    <t>Replacement Battery With Adhesive Compatible For iPhone 11 (Genuine OEM)</t>
  </si>
  <si>
    <t>661-13624</t>
  </si>
  <si>
    <t>Replacement Battery With Adhesive Compatible For iPhone 11 Pro Max (Genuine OEM)</t>
  </si>
  <si>
    <t>661-15741</t>
  </si>
  <si>
    <t>Replacement Battery With Adhesive Compatible For iPhone SE (2020) (Genuine OEM)</t>
  </si>
  <si>
    <t>661-17939</t>
  </si>
  <si>
    <t>661-21996</t>
  </si>
  <si>
    <t>661-22374</t>
  </si>
  <si>
    <t>661-25890</t>
  </si>
  <si>
    <t>Replacement Battery With Adhesive Compatible For iPhone SE (2022) (Genuine OEM)</t>
  </si>
  <si>
    <t>107182092465</t>
  </si>
  <si>
    <t>Replacement Battery Compatible For Watch Series SE (2nd Gen) (40MM) (GPS Version Only) (Premium)</t>
  </si>
  <si>
    <t>107182136314</t>
  </si>
  <si>
    <t>Battery Cable Compatible For MacBook Pro 16" (A2485 / Late 2021) / (A2780 / Late 2023)</t>
  </si>
  <si>
    <t>107182136315</t>
  </si>
  <si>
    <t>Battery Cable Compatible For MacBook Pro 14" (A2442 / Late 2021) / (A2779 / Eary 2023)</t>
  </si>
  <si>
    <t>661-30397</t>
  </si>
  <si>
    <t>661-37207</t>
  </si>
  <si>
    <t>923-02657</t>
  </si>
  <si>
    <t>Battery Roller Fixture Compatible For iPhone 12 and newer (Genuine OEM)</t>
  </si>
  <si>
    <t>923-08392</t>
  </si>
  <si>
    <t>Battery Adhesive Tape Compatible For iPhone 14 (Genuine OEM)</t>
  </si>
  <si>
    <t>107182137596</t>
  </si>
  <si>
    <t>Battery Flex Cable Compatible For Watch Series 10 (42MM)</t>
  </si>
  <si>
    <t>107182137597</t>
  </si>
  <si>
    <t>Battery Flex Cable Compatible For Watch Series 10 (46MM)</t>
  </si>
  <si>
    <t>107183138247</t>
  </si>
  <si>
    <t>Replacement Battery (A2797) Compatible For MacBook Air 15" (A2941 / Mid 2023)</t>
  </si>
  <si>
    <t>107183123192</t>
  </si>
  <si>
    <t>Top Case Assembly With Battery And Keyboard Compatible For MacBook Pro 13" (A2251 / Mid 2020) (US Keyboard)(Used OEM Pull: Grade B) (Space Gray)</t>
  </si>
  <si>
    <t>107082071209</t>
  </si>
  <si>
    <t>DLZ R100/R200 True Tone Restore Programmer Board for iPhone 12 to iPhone 13 Mini (For Aftermarket Display Assemblies Only)</t>
  </si>
  <si>
    <t>107082071214</t>
  </si>
  <si>
    <t>Replacement Battery Core with Universal Tag-On Flex Compatible For iPhone 12 Mini (Spot Welding Required) (AmpSentrix Core)</t>
  </si>
  <si>
    <t>107082071218</t>
  </si>
  <si>
    <t>Replacement Battery Core with Universal Tag-On Flex Compatible For iPhone 13 (Spot Welding Required) (AmpSentrix Core)</t>
  </si>
  <si>
    <t>107082071221</t>
  </si>
  <si>
    <t>Replacement Battery Core with Universal Tag-On Flex Compatible For iPhone 13 Pro Max (Spot Welding Required) (AmpSentrix Core)</t>
  </si>
  <si>
    <t>Back Camera IPhone XR</t>
  </si>
  <si>
    <t>COD_CLI</t>
  </si>
  <si>
    <t>NOMBRE Y APELLIDO</t>
  </si>
  <si>
    <t>TIPO CLI</t>
  </si>
  <si>
    <t>TIPO_PROD</t>
  </si>
  <si>
    <t>TELEFONO</t>
  </si>
  <si>
    <t>MAIL</t>
  </si>
  <si>
    <t>EMPRESA</t>
  </si>
  <si>
    <t>CP</t>
  </si>
  <si>
    <t>DIRECCION</t>
  </si>
  <si>
    <t>LOCALIDAD</t>
  </si>
  <si>
    <t>PAIS</t>
  </si>
  <si>
    <t>PCIA-STATE</t>
  </si>
  <si>
    <t>Adolfo Ponce</t>
  </si>
  <si>
    <t>AMIGO</t>
  </si>
  <si>
    <t>Adriel</t>
  </si>
  <si>
    <t>Agustina Cioffi</t>
  </si>
  <si>
    <t>FAMILIA</t>
  </si>
  <si>
    <t>REFERIDO</t>
  </si>
  <si>
    <t>CONOCIDO</t>
  </si>
  <si>
    <t>Alejandro Esenserio</t>
  </si>
  <si>
    <t>Alejandro Hernandez</t>
  </si>
  <si>
    <t>Alejandro Waibsnaider</t>
  </si>
  <si>
    <t>Alexia Sobri Seba</t>
  </si>
  <si>
    <t>Alfredo Baldo</t>
  </si>
  <si>
    <t>Amigo Juancho</t>
  </si>
  <si>
    <t>Angel Diez</t>
  </si>
  <si>
    <t>Angelo Security</t>
  </si>
  <si>
    <t>YO MISMO</t>
  </si>
  <si>
    <t>Antonio</t>
  </si>
  <si>
    <t>Axel Saravia</t>
  </si>
  <si>
    <t>PERU</t>
  </si>
  <si>
    <t>Braulio</t>
  </si>
  <si>
    <t>Cambio X Bloqueado</t>
  </si>
  <si>
    <t>REDES SOCIALES</t>
  </si>
  <si>
    <t>Camila X Oscar</t>
  </si>
  <si>
    <t>Camlem</t>
  </si>
  <si>
    <t>Carlos Favaloro</t>
  </si>
  <si>
    <t>Carolina</t>
  </si>
  <si>
    <t>ML</t>
  </si>
  <si>
    <t>Carolina Quiroga</t>
  </si>
  <si>
    <t>Cel Express Arg</t>
  </si>
  <si>
    <t>Cell-One</t>
  </si>
  <si>
    <t>10 AÑOS</t>
  </si>
  <si>
    <t>Cesar Vasta</t>
  </si>
  <si>
    <t>PESADO</t>
  </si>
  <si>
    <t>TECNOLOGIA</t>
  </si>
  <si>
    <t>Cioffis</t>
  </si>
  <si>
    <t>Claudia X Esteban</t>
  </si>
  <si>
    <t>Cliente Facu</t>
  </si>
  <si>
    <t>Consuelo Tobias</t>
  </si>
  <si>
    <t>Credito En Usmp</t>
  </si>
  <si>
    <t>REVENTA</t>
  </si>
  <si>
    <t>Dario Amaretto</t>
  </si>
  <si>
    <t>Dario X Franky</t>
  </si>
  <si>
    <t>David Grilli</t>
  </si>
  <si>
    <t>Devolucion</t>
  </si>
  <si>
    <t>Diego Eric Maximiliano</t>
  </si>
  <si>
    <t>GRAN CLIENTE</t>
  </si>
  <si>
    <t>Diego Monteiro</t>
  </si>
  <si>
    <t>15 AÑOS</t>
  </si>
  <si>
    <t>Disponible Vta</t>
  </si>
  <si>
    <t>Ebay</t>
  </si>
  <si>
    <t>Edwin</t>
  </si>
  <si>
    <t>RARO</t>
  </si>
  <si>
    <t>CELUS</t>
  </si>
  <si>
    <t>Elian Iphones</t>
  </si>
  <si>
    <t>Elian Obregon</t>
  </si>
  <si>
    <t>Elio Pereyra</t>
  </si>
  <si>
    <t>Emilio Grupo Iphone</t>
  </si>
  <si>
    <t>Emmanuel Kurpas</t>
  </si>
  <si>
    <t>Eze Ibañez</t>
  </si>
  <si>
    <t>Ezequiel Juarez</t>
  </si>
  <si>
    <t>Ezequiel Perez</t>
  </si>
  <si>
    <t>Fabiana</t>
  </si>
  <si>
    <t>Facu Cdba</t>
  </si>
  <si>
    <t>MARGEN AGRESIVO</t>
  </si>
  <si>
    <t>REFERIDO MARCOS</t>
  </si>
  <si>
    <t>EX-CLIENTE</t>
  </si>
  <si>
    <t>NUEVA</t>
  </si>
  <si>
    <t>Facundo X Hugo</t>
  </si>
  <si>
    <t>Fede - Julio</t>
  </si>
  <si>
    <t>Federico Soba</t>
  </si>
  <si>
    <t>Fede-David</t>
  </si>
  <si>
    <t>Federico Gauna</t>
  </si>
  <si>
    <t>Federico X Flavio</t>
  </si>
  <si>
    <t>Fernando Import All</t>
  </si>
  <si>
    <t>RATA</t>
  </si>
  <si>
    <t>Fernando Plata</t>
  </si>
  <si>
    <t>Fiona Chiavero</t>
  </si>
  <si>
    <t>Franco Farias</t>
  </si>
  <si>
    <t>AGRESIVO</t>
  </si>
  <si>
    <t>ENVIOS</t>
  </si>
  <si>
    <t>Franky Polanco</t>
  </si>
  <si>
    <t>Fritz</t>
  </si>
  <si>
    <t>Fue</t>
  </si>
  <si>
    <t>Gabriel K</t>
  </si>
  <si>
    <t>BUENO</t>
  </si>
  <si>
    <t>PIXELS</t>
  </si>
  <si>
    <t>Gaby Beck</t>
  </si>
  <si>
    <t>Gaston Gm Store</t>
  </si>
  <si>
    <t>Gerardo Safe Mode</t>
  </si>
  <si>
    <t>German Lombardo</t>
  </si>
  <si>
    <t>Gladys Mama</t>
  </si>
  <si>
    <t>Gonza Imports</t>
  </si>
  <si>
    <t>COLEGA</t>
  </si>
  <si>
    <t>Gonzalo Gl</t>
  </si>
  <si>
    <t>Guglielmi</t>
  </si>
  <si>
    <t>Guille Viola</t>
  </si>
  <si>
    <t>FINAL</t>
  </si>
  <si>
    <t>Gustavo Juancho</t>
  </si>
  <si>
    <t>Haydee High Tech</t>
  </si>
  <si>
    <t>PROVEEDOR</t>
  </si>
  <si>
    <t>Hector La Era</t>
  </si>
  <si>
    <t>Hgs Service</t>
  </si>
  <si>
    <t>Hugo Gimeno</t>
  </si>
  <si>
    <t>Ignacio Ilzarbe</t>
  </si>
  <si>
    <t>Ignacio Llermanos</t>
  </si>
  <si>
    <t>Ignacio X Damonte</t>
  </si>
  <si>
    <t>Javier German</t>
  </si>
  <si>
    <t>Javier Ippoliti</t>
  </si>
  <si>
    <t>Jay</t>
  </si>
  <si>
    <t>Jeremias Inalef</t>
  </si>
  <si>
    <t>Joaquin Garcia</t>
  </si>
  <si>
    <t>Jonatan Bonzini</t>
  </si>
  <si>
    <t>Jorge Andres Monje</t>
  </si>
  <si>
    <t>Jorge Giosa</t>
  </si>
  <si>
    <t>Claudio x Jorge Giosa</t>
  </si>
  <si>
    <t>Jorge Ledesma</t>
  </si>
  <si>
    <t>Jose Rodas</t>
  </si>
  <si>
    <t>Juan Cruz</t>
  </si>
  <si>
    <t>Juan Ignacio Garcia Perea</t>
  </si>
  <si>
    <t>Juan Siri</t>
  </si>
  <si>
    <t>Juancho</t>
  </si>
  <si>
    <t>Kevin Instagram</t>
  </si>
  <si>
    <t>ML EPOCA</t>
  </si>
  <si>
    <t>Leo X Lucas</t>
  </si>
  <si>
    <t>Lucas Chidors</t>
  </si>
  <si>
    <t>DIFICIL</t>
  </si>
  <si>
    <t>Lucas Isidro Casanova</t>
  </si>
  <si>
    <t>Lucas Pereyra Epoint</t>
  </si>
  <si>
    <t>Lucio Real Beron</t>
  </si>
  <si>
    <t>Luis Avellaneda</t>
  </si>
  <si>
    <t>Luis Iphone Argentina</t>
  </si>
  <si>
    <t>Lunita</t>
  </si>
  <si>
    <t>Maria Emilia Martinez</t>
  </si>
  <si>
    <t>Mariano Lozano</t>
  </si>
  <si>
    <t>Martin Castillo</t>
  </si>
  <si>
    <t>Martin Colegiales</t>
  </si>
  <si>
    <t>Martin X Samu</t>
  </si>
  <si>
    <t>Matias Pechieu</t>
  </si>
  <si>
    <t>Matias Ulanosky</t>
  </si>
  <si>
    <t>INSOPORTABLE</t>
  </si>
  <si>
    <t>Mauro</t>
  </si>
  <si>
    <t>Mauro Preckel</t>
  </si>
  <si>
    <t>Mercadolibre</t>
  </si>
  <si>
    <t>Mundo Apple</t>
  </si>
  <si>
    <t>Nacho Ilzarbe</t>
  </si>
  <si>
    <t>Nahuel Neuquen</t>
  </si>
  <si>
    <t>Nahuel Rodriguez</t>
  </si>
  <si>
    <t>Nahuel Vergara</t>
  </si>
  <si>
    <t>Natalia Harosteguy</t>
  </si>
  <si>
    <t>Nico Aguilera</t>
  </si>
  <si>
    <t>EXCELENTE</t>
  </si>
  <si>
    <t>Nicolas Barac</t>
  </si>
  <si>
    <t>Nicolas Endrizzi</t>
  </si>
  <si>
    <t>Nicolas Fernandez</t>
  </si>
  <si>
    <t>Nicolas Iphone Bsas</t>
  </si>
  <si>
    <t>Nicolas Villa</t>
  </si>
  <si>
    <t>Oscar Cioffi</t>
  </si>
  <si>
    <t>Oscar Garcia</t>
  </si>
  <si>
    <t>Pablo Carreño</t>
  </si>
  <si>
    <t>FALSO</t>
  </si>
  <si>
    <t>Pablo Cesar Becerra</t>
  </si>
  <si>
    <t>Pablo Javier Lopez</t>
  </si>
  <si>
    <t>Pablo Lluch</t>
  </si>
  <si>
    <t>Pamela Laborde</t>
  </si>
  <si>
    <t>Patricio Bonin</t>
  </si>
  <si>
    <t>TARADO</t>
  </si>
  <si>
    <t>Patricio X Igor</t>
  </si>
  <si>
    <t>Pendientes</t>
  </si>
  <si>
    <t>MAL TIPO</t>
  </si>
  <si>
    <t>Repuso Jorge Miami</t>
  </si>
  <si>
    <t>Revisar Bien</t>
  </si>
  <si>
    <t>Ricardo Mierez</t>
  </si>
  <si>
    <t>Rma</t>
  </si>
  <si>
    <t>Rocio Otero</t>
  </si>
  <si>
    <t>Rodrigo Colissi</t>
  </si>
  <si>
    <t>Roman</t>
  </si>
  <si>
    <t>Agustin</t>
  </si>
  <si>
    <t>Santiago De C Parts</t>
  </si>
  <si>
    <t>Santiago Virtual</t>
  </si>
  <si>
    <t>Santiago/Diego</t>
  </si>
  <si>
    <t>Sebas Braun</t>
  </si>
  <si>
    <t>Sebastian Gerace</t>
  </si>
  <si>
    <t>Sebastian Powercell</t>
  </si>
  <si>
    <t>Sebastian X Envios</t>
  </si>
  <si>
    <t>Sergio Hoffman</t>
  </si>
  <si>
    <t>Soledad Costa</t>
  </si>
  <si>
    <t>Steve Barrio</t>
  </si>
  <si>
    <t>Tecnophos</t>
  </si>
  <si>
    <t>Thiago Alvarado</t>
  </si>
  <si>
    <t>Todos</t>
  </si>
  <si>
    <t>Tomas Lautersztein</t>
  </si>
  <si>
    <t>Tomas Mdq</t>
  </si>
  <si>
    <t>GARCA</t>
  </si>
  <si>
    <t>Tomy Fiona</t>
  </si>
  <si>
    <t>Trish Barrio</t>
  </si>
  <si>
    <t>Ulises David Cota</t>
  </si>
  <si>
    <t>Valentin Primo</t>
  </si>
  <si>
    <t>Veronica</t>
  </si>
  <si>
    <t>PARTNER</t>
  </si>
  <si>
    <t>Tomas Lopez</t>
  </si>
  <si>
    <t>GREMIO INI</t>
  </si>
  <si>
    <t>ENVIO CELUS</t>
  </si>
  <si>
    <t>REDES</t>
  </si>
  <si>
    <t>PROBLEMATICO</t>
  </si>
  <si>
    <t>Mauro Carabajal</t>
  </si>
  <si>
    <t>NUEVO</t>
  </si>
  <si>
    <t>APPLEMTEC</t>
  </si>
  <si>
    <t>Cliente</t>
  </si>
  <si>
    <t>Tipo_Cli</t>
  </si>
  <si>
    <t>Tipo_Cli_Prod</t>
  </si>
  <si>
    <t>Pais</t>
  </si>
  <si>
    <t>Pcia</t>
  </si>
  <si>
    <t>Provee</t>
  </si>
  <si>
    <t>Provee 2025</t>
  </si>
  <si>
    <t>FORMA COBRO</t>
  </si>
  <si>
    <t>Marca</t>
  </si>
  <si>
    <t>Tipo Pago</t>
  </si>
  <si>
    <t>GRADOS</t>
  </si>
  <si>
    <t>Clientes Unicos</t>
  </si>
  <si>
    <t>Suppliers Unicos</t>
  </si>
  <si>
    <t>Articulos Unicos</t>
  </si>
  <si>
    <t>Estado</t>
  </si>
  <si>
    <t>Tipo Vta</t>
  </si>
  <si>
    <t>Tipo_Art</t>
  </si>
  <si>
    <t>Estado_Celus</t>
  </si>
  <si>
    <t>PLANILLAS SUS NOMBRES</t>
  </si>
  <si>
    <t>IMPORTRANGE ETC</t>
  </si>
  <si>
    <t>Latam</t>
  </si>
  <si>
    <t>Argentina</t>
  </si>
  <si>
    <t>Buenos Aires</t>
  </si>
  <si>
    <t>Aorus</t>
  </si>
  <si>
    <t>Cheque TD Bank</t>
  </si>
  <si>
    <t>iPhone 11</t>
  </si>
  <si>
    <t>PLANILLA DE COMPRAS</t>
  </si>
  <si>
    <t>"1xghoRzsB7Wdi93nX4k3pOu7BlYkbj9U8qyYRQmWPHF8"</t>
  </si>
  <si>
    <t>Latam+</t>
  </si>
  <si>
    <t>Chile</t>
  </si>
  <si>
    <t>Catamarca</t>
  </si>
  <si>
    <t>Apple</t>
  </si>
  <si>
    <t>Cheque Chase</t>
  </si>
  <si>
    <t>iPhone 11 Pro</t>
  </si>
  <si>
    <t>PEDIDO</t>
  </si>
  <si>
    <t>Arg</t>
  </si>
  <si>
    <t>US</t>
  </si>
  <si>
    <t>Chaco</t>
  </si>
  <si>
    <t>GIRO CLI</t>
  </si>
  <si>
    <t>Generic</t>
  </si>
  <si>
    <t>Wire Chase</t>
  </si>
  <si>
    <t>Coral</t>
  </si>
  <si>
    <t>Arg+</t>
  </si>
  <si>
    <t>Colombia</t>
  </si>
  <si>
    <t>Chubut</t>
  </si>
  <si>
    <t>Canon</t>
  </si>
  <si>
    <t>Wire TD Bank</t>
  </si>
  <si>
    <t>TO MIAMI</t>
  </si>
  <si>
    <t>Eurasia</t>
  </si>
  <si>
    <t>Venezuela</t>
  </si>
  <si>
    <t>Cordoba</t>
  </si>
  <si>
    <t>ZELLE</t>
  </si>
  <si>
    <t>CAT</t>
  </si>
  <si>
    <t>TC Amex</t>
  </si>
  <si>
    <t>iPhone 12 mini</t>
  </si>
  <si>
    <t>TO BSAS</t>
  </si>
  <si>
    <t>Eurasia+</t>
  </si>
  <si>
    <t>Peru</t>
  </si>
  <si>
    <t>Corrientes</t>
  </si>
  <si>
    <t>Dell</t>
  </si>
  <si>
    <t>TC Master Citi</t>
  </si>
  <si>
    <t>iPhone 12 Pro</t>
  </si>
  <si>
    <t>CERRADO</t>
  </si>
  <si>
    <t>FinalArg</t>
  </si>
  <si>
    <t>Ecuador</t>
  </si>
  <si>
    <t>Entre Ríos</t>
  </si>
  <si>
    <t>Logitech</t>
  </si>
  <si>
    <t>TC Visa Chase</t>
  </si>
  <si>
    <t>Midnight Green</t>
  </si>
  <si>
    <t>iPhone 12 Pro Max</t>
  </si>
  <si>
    <t>RMA</t>
  </si>
  <si>
    <t>FinalMiami</t>
  </si>
  <si>
    <t>El Salvador</t>
  </si>
  <si>
    <t>Formosa</t>
  </si>
  <si>
    <t>TC CreditOne</t>
  </si>
  <si>
    <t>Pacific Blue</t>
  </si>
  <si>
    <t>BSAS</t>
  </si>
  <si>
    <t>Importador</t>
  </si>
  <si>
    <t>Nicaragua</t>
  </si>
  <si>
    <t>Jujuy</t>
  </si>
  <si>
    <t>TC Bank America</t>
  </si>
  <si>
    <t>DEVOLUCION</t>
  </si>
  <si>
    <t>Costa Rica</t>
  </si>
  <si>
    <t>La Pampa</t>
  </si>
  <si>
    <t>TC Discover</t>
  </si>
  <si>
    <t>Red</t>
  </si>
  <si>
    <t>PAGADO</t>
  </si>
  <si>
    <t>La Rioja</t>
  </si>
  <si>
    <t>TC Capital One</t>
  </si>
  <si>
    <t>Mendoza</t>
  </si>
  <si>
    <t>Misiones</t>
  </si>
  <si>
    <t>Neuquén</t>
  </si>
  <si>
    <t>Río Negro</t>
  </si>
  <si>
    <t>Salta</t>
  </si>
  <si>
    <t>iPhone 15 Plus</t>
  </si>
  <si>
    <t>San Juan</t>
  </si>
  <si>
    <t>San Luis</t>
  </si>
  <si>
    <t>Santa Cruz</t>
  </si>
  <si>
    <t>Santa Fe</t>
  </si>
  <si>
    <t>Santiago del Estero</t>
  </si>
  <si>
    <t>Alpine Green</t>
  </si>
  <si>
    <t>Tierra del Fuego</t>
  </si>
  <si>
    <t>Tucumán</t>
  </si>
  <si>
    <t>iPhone 8</t>
  </si>
  <si>
    <t>iPhone 8 Plus</t>
  </si>
  <si>
    <t>iPhone SE (2nd Gen)</t>
  </si>
  <si>
    <t>iPhone X</t>
  </si>
  <si>
    <t>iPhone XS Max</t>
  </si>
  <si>
    <t>Titanium</t>
  </si>
  <si>
    <t>Mist blue</t>
  </si>
  <si>
    <t>DESPACHOS</t>
  </si>
  <si>
    <t>COD_PRO</t>
  </si>
  <si>
    <t>COMPAÑIA</t>
  </si>
  <si>
    <t>VENDEDOR</t>
  </si>
  <si>
    <t>CIUDAD</t>
  </si>
  <si>
    <t>Country</t>
  </si>
  <si>
    <t>-</t>
  </si>
  <si>
    <t>Alaska Jose Miami</t>
  </si>
  <si>
    <t>+1 786 620 5188</t>
  </si>
  <si>
    <t>United States</t>
  </si>
  <si>
    <t>+1 917 562 3649</t>
  </si>
  <si>
    <t>Ibtisam Telus FZCO</t>
  </si>
  <si>
    <t>+1 302 580 9619</t>
  </si>
  <si>
    <t>Albert Srugo</t>
  </si>
  <si>
    <t>+1 646 236 7054</t>
  </si>
  <si>
    <t>Cindy Huang Freezia</t>
  </si>
  <si>
    <t>+1 786 846 7553</t>
  </si>
  <si>
    <t>+1 786 352 9271</t>
  </si>
  <si>
    <t>Salam</t>
  </si>
  <si>
    <t>+1 786 969 0267</t>
  </si>
  <si>
    <t>Fahim</t>
  </si>
  <si>
    <t>Ana Cristina Mondo Cell</t>
  </si>
  <si>
    <t>+1 786 395 2204</t>
  </si>
  <si>
    <t>Salim Khalouf</t>
  </si>
  <si>
    <t>+1 347 833 3324</t>
  </si>
  <si>
    <t>+1 305 615 0697</t>
  </si>
  <si>
    <t>Abraham</t>
  </si>
  <si>
    <t>Canada</t>
  </si>
  <si>
    <t>Huascar Read</t>
  </si>
  <si>
    <t>+1 347 805 2144</t>
  </si>
  <si>
    <t>Diego</t>
  </si>
  <si>
    <t>+1 786 835 8353</t>
  </si>
  <si>
    <t>IMPONET</t>
  </si>
  <si>
    <t>Daniel</t>
  </si>
  <si>
    <t>+1 331 245 5172</t>
  </si>
  <si>
    <t>Paola</t>
  </si>
  <si>
    <t>Andres</t>
  </si>
  <si>
    <t>+1 305 606 8056</t>
  </si>
  <si>
    <t>EMOLO</t>
  </si>
  <si>
    <t>Raphael</t>
  </si>
  <si>
    <t>PORCUPINERC</t>
  </si>
  <si>
    <t>Cecilia</t>
  </si>
  <si>
    <t>+1 786 912 0053</t>
  </si>
  <si>
    <t>Marisol</t>
  </si>
  <si>
    <t>Maria</t>
  </si>
  <si>
    <t>+1 561 816 8879</t>
  </si>
  <si>
    <t>Darlon Cordero</t>
  </si>
  <si>
    <t>Marry</t>
  </si>
  <si>
    <t>Neo Zheng</t>
  </si>
  <si>
    <t>+1 754 261 7746</t>
  </si>
  <si>
    <t>Diego Molinari</t>
  </si>
  <si>
    <t>Marina Rodriguez</t>
  </si>
  <si>
    <t>+1 305 338 7678</t>
  </si>
  <si>
    <t>Ivan Molina</t>
  </si>
  <si>
    <t>+57 311 5055522</t>
  </si>
  <si>
    <t>Janet</t>
  </si>
  <si>
    <t>+1 305 417 0185</t>
  </si>
  <si>
    <t>Grace Bering Bering</t>
  </si>
  <si>
    <t>+1 305 484 3572</t>
  </si>
  <si>
    <t>Sinuhe Rodriguez</t>
  </si>
  <si>
    <t>+1 347 459 7477</t>
  </si>
  <si>
    <t>Eon Captain</t>
  </si>
  <si>
    <t>+1 347 674 6636</t>
  </si>
  <si>
    <t>Natalia Cadavid</t>
  </si>
  <si>
    <t>+1 410 961 3970</t>
  </si>
  <si>
    <t>Salim Inq Star Sales</t>
  </si>
  <si>
    <t>+1 425 389 6622</t>
  </si>
  <si>
    <t>LIFE TECH</t>
  </si>
  <si>
    <t xml:space="preserve">Joshua New Life </t>
  </si>
  <si>
    <t>+1 475 355 1342</t>
  </si>
  <si>
    <t>GOLSTAR</t>
  </si>
  <si>
    <t>Maria Villa</t>
  </si>
  <si>
    <t>Idris Omar</t>
  </si>
  <si>
    <t>+1 571 999 5547</t>
  </si>
  <si>
    <t>ADISUN WIRELESS</t>
  </si>
  <si>
    <t>Adisun Wireless</t>
  </si>
  <si>
    <t>+1 631 877 7999</t>
  </si>
  <si>
    <t>Luz Cortez</t>
  </si>
  <si>
    <t>+1 727 366 3610</t>
  </si>
  <si>
    <t>TEKCOM</t>
  </si>
  <si>
    <t>Neo Zheng Tekcom</t>
  </si>
  <si>
    <t>Isamar Sales</t>
  </si>
  <si>
    <t>+1 754 275 3030</t>
  </si>
  <si>
    <t>Ariadna Lodaina</t>
  </si>
  <si>
    <t>+1 786 328 6542</t>
  </si>
  <si>
    <t>Giovanni Giannone</t>
  </si>
  <si>
    <t>CELL WORLD</t>
  </si>
  <si>
    <t>Cecilia Santovena Cell</t>
  </si>
  <si>
    <t>Salam Iphoxy Corp</t>
  </si>
  <si>
    <t>Zuhi Gómez</t>
  </si>
  <si>
    <t>+1 813 606 1836</t>
  </si>
  <si>
    <t>Tony Baker</t>
  </si>
  <si>
    <t>+1 813 900 4000</t>
  </si>
  <si>
    <t>Mohamed BrighTech Dist</t>
  </si>
  <si>
    <t>+1 818 399 3930</t>
  </si>
  <si>
    <t>Steve Sutton USMP Miami</t>
  </si>
  <si>
    <t>+1 917 200 4444</t>
  </si>
  <si>
    <t>Ranjeet S Bhatia</t>
  </si>
  <si>
    <t>Arsh signh NY</t>
  </si>
  <si>
    <t>+1 929 294 0013</t>
  </si>
  <si>
    <t>Maha - Captain Mobiles</t>
  </si>
  <si>
    <t>+1 945 335 6266</t>
  </si>
  <si>
    <t>Paolo Dubai Stock</t>
  </si>
  <si>
    <t>+51 987 708 512</t>
  </si>
  <si>
    <t>Federico Gallo Gallo</t>
  </si>
  <si>
    <t>+54 9 11 5663 8045</t>
  </si>
  <si>
    <t>ENCORETECH</t>
  </si>
  <si>
    <t>Ryan</t>
  </si>
  <si>
    <t>+86 198 4230 0023</t>
  </si>
  <si>
    <t>Felix Matos</t>
  </si>
  <si>
    <t>+1 786 554 6840</t>
  </si>
  <si>
    <t>Mohamed Iphoxy Celus</t>
  </si>
  <si>
    <t>+1 786 657 4312</t>
  </si>
  <si>
    <t>EON CELL</t>
  </si>
  <si>
    <t>Erik Eon Cell</t>
  </si>
  <si>
    <t>+1 786 657 9790</t>
  </si>
  <si>
    <t>Martin Garcia Garcia</t>
  </si>
  <si>
    <t>+1 786 675 7721</t>
  </si>
  <si>
    <t>Edison Chino</t>
  </si>
  <si>
    <t>+1 786 718 0981</t>
  </si>
  <si>
    <t>Marco MAV Distributors</t>
  </si>
  <si>
    <t>+1 786 873 8270</t>
  </si>
  <si>
    <t>Cesar Tamayo</t>
  </si>
  <si>
    <t>+1 786 797 6307</t>
  </si>
  <si>
    <t>WHATSALE</t>
  </si>
  <si>
    <t>Diego Whatsale</t>
  </si>
  <si>
    <t>Julio EL REY DEL IPHONE</t>
  </si>
  <si>
    <t>+1 786 853 6483</t>
  </si>
  <si>
    <t>Id</t>
  </si>
  <si>
    <t>Título</t>
  </si>
  <si>
    <t>Tipo</t>
  </si>
  <si>
    <t>Envio</t>
  </si>
  <si>
    <t>Entrega</t>
  </si>
  <si>
    <t>Comision</t>
  </si>
  <si>
    <t>Precio</t>
  </si>
  <si>
    <t>Precio Oferta</t>
  </si>
  <si>
    <t>Precio L3-6</t>
  </si>
  <si>
    <t>Variaciones</t>
  </si>
  <si>
    <t>Ventas</t>
  </si>
  <si>
    <t>Cantidad</t>
  </si>
  <si>
    <t>Calidad</t>
  </si>
  <si>
    <t>Categoría</t>
  </si>
  <si>
    <t>Nombre Categoría</t>
  </si>
  <si>
    <t>Fecha creación</t>
  </si>
  <si>
    <t>Días publicados</t>
  </si>
  <si>
    <t>Ventas/Días pub.</t>
  </si>
  <si>
    <t>Valorizado</t>
  </si>
  <si>
    <t>Stock Real</t>
  </si>
  <si>
    <t>Visitas</t>
  </si>
  <si>
    <t>Status</t>
  </si>
  <si>
    <t>MLA1329514691</t>
  </si>
  <si>
    <t>Batería iPhone 11 Core Amp - Ampsentrix Core - Ampcore-ip11</t>
  </si>
  <si>
    <t>Clásica</t>
  </si>
  <si>
    <t xml:space="preserve"> E. Gratis</t>
  </si>
  <si>
    <t>M.Envios</t>
  </si>
  <si>
    <t>MLA3514</t>
  </si>
  <si>
    <t xml:space="preserve"> Accesorios para Celulares  /  Baterías</t>
  </si>
  <si>
    <t>31-01-2023</t>
  </si>
  <si>
    <t>Activa</t>
  </si>
  <si>
    <t>MLA1388550416</t>
  </si>
  <si>
    <t>Bateria Ampsentrix Core Tag-on Flex iPhone 11 Pro Programada</t>
  </si>
  <si>
    <t>05-04-2023</t>
  </si>
  <si>
    <t>MLA1334473044</t>
  </si>
  <si>
    <t>Bateria Para iPhone 12 / 12 Pro Ampsentrix  Micro Soldado</t>
  </si>
  <si>
    <t>03-02-2023</t>
  </si>
  <si>
    <t>MLA1396633006</t>
  </si>
  <si>
    <t>Bateria Ampsentrix iPhone 12 Pro Max Tag On Calidad Original</t>
  </si>
  <si>
    <t>15-04-2023</t>
  </si>
  <si>
    <t>MLA1406421614</t>
  </si>
  <si>
    <t>Flex Tag-on De Batería iPhone 12 Ampsentrix No Programadora</t>
  </si>
  <si>
    <t>Flex</t>
  </si>
  <si>
    <t>MLA10617</t>
  </si>
  <si>
    <t xml:space="preserve"> Repuestos de Celulares  /  Flex</t>
  </si>
  <si>
    <t>28-04-2023</t>
  </si>
  <si>
    <t>MLA1382651649</t>
  </si>
  <si>
    <t xml:space="preserve">Ampsentrix Bateria Gran Calidad iPhone 6 6g </t>
  </si>
  <si>
    <t>10-08-2023</t>
  </si>
  <si>
    <t>MLA1424976174</t>
  </si>
  <si>
    <t>Batería Para iPhone XR Ampsentrix Plus Condicion Original</t>
  </si>
  <si>
    <t>MLA5068</t>
  </si>
  <si>
    <t xml:space="preserve"> Repuestos de Celulares  /  Baterías</t>
  </si>
  <si>
    <t>28-05-2023</t>
  </si>
  <si>
    <t>MLA1375903410</t>
  </si>
  <si>
    <t>Bateria iPhone Original Ampsentrix Core iPhone XS Spot Micro</t>
  </si>
  <si>
    <t>20-03-2023</t>
  </si>
  <si>
    <t>MLA1363897567</t>
  </si>
  <si>
    <t>Clone Dz03 Face Id Tag-on Quianli Flex iPhone 12 Mini Pro Pm</t>
  </si>
  <si>
    <t>27-03-2023</t>
  </si>
  <si>
    <t>MLA1320257944</t>
  </si>
  <si>
    <t>Flex Repuesto Camara Face Id Apple iPhone X Xr Xs 11 12 Pro</t>
  </si>
  <si>
    <t>25-01-2023</t>
  </si>
  <si>
    <t>MLA1375635329</t>
  </si>
  <si>
    <t>Modulo Compatible iPhone 6s Plus / A1634 A1687  Plus Pro X07</t>
  </si>
  <si>
    <t>MLA10675</t>
  </si>
  <si>
    <t xml:space="preserve"> Repuestos de Celulares  /  Displays y LCD</t>
  </si>
  <si>
    <t>04-07-2023</t>
  </si>
  <si>
    <t>MLA1365156948</t>
  </si>
  <si>
    <t>Bateria Para iPhone XS  Ampsentrix Plus Spot Welding Soldado</t>
  </si>
  <si>
    <t>07-03-2023</t>
  </si>
  <si>
    <t>MLA1366079319</t>
  </si>
  <si>
    <t>Modulo Display Compatible Samsung A32 4g A325 Oled Con Marco</t>
  </si>
  <si>
    <t>MLA1394845660</t>
  </si>
  <si>
    <t>Bateria Apple iPhone 8 8g Amp Sentrix A1906 A1863 A1905</t>
  </si>
  <si>
    <t>13-04-2023</t>
  </si>
  <si>
    <t>MLA1394845664</t>
  </si>
  <si>
    <t>Batería Repuesto Ampsentrix iPhone 6 Plus A1522 A1524 A1593</t>
  </si>
  <si>
    <t>MLA1406321486</t>
  </si>
  <si>
    <t>Modulo iPhone X Oled Display Touch Alta Resolucion Y Calidad</t>
  </si>
  <si>
    <t>MLA1423817186</t>
  </si>
  <si>
    <t>Repuesto Modulo Pantalla Tactil Xiaomi Poco F3 Redmi K40</t>
  </si>
  <si>
    <t>26-05-2023</t>
  </si>
  <si>
    <t>MLA1367060421</t>
  </si>
  <si>
    <t>Batería iPhone X Ampsentrix Original Certificacion Condicion</t>
  </si>
  <si>
    <t>23-04-2023</t>
  </si>
  <si>
    <t>MLA1364924193</t>
  </si>
  <si>
    <t xml:space="preserve">Modulo Bateria Ampsentrix Core Tag On Flex iPhone 11 Pro M </t>
  </si>
  <si>
    <t>MLA1334488004</t>
  </si>
  <si>
    <t>Bateria Ampsentrix Core Para iPhone 11 Pro Max Spot Soldado</t>
  </si>
  <si>
    <t>04-02-2023</t>
  </si>
  <si>
    <t>MLA1361643149</t>
  </si>
  <si>
    <t>Baterías Ampsentrix Para iPhone 11 Pro Spot Micro Soldadura</t>
  </si>
  <si>
    <t>MLA1375897561</t>
  </si>
  <si>
    <t>Modulo Samsung Galaxy A32 4g Display Sin Marco No Huella</t>
  </si>
  <si>
    <t>05-07-2023</t>
  </si>
  <si>
    <t>MLA1393634931</t>
  </si>
  <si>
    <t>JCV1S_13PM</t>
  </si>
  <si>
    <t>Flex Batería Tag On Jc Jcid iPhone 13 Pro Max Condicion</t>
  </si>
  <si>
    <t>26-10-2023</t>
  </si>
  <si>
    <t>MLA1383765553</t>
  </si>
  <si>
    <t>Modulo Pantalla Tactil iPhone 7 7g Calidad 100% Original</t>
  </si>
  <si>
    <t>17-08-2023</t>
  </si>
  <si>
    <t>MLA1371954055</t>
  </si>
  <si>
    <t>Repuesto Modulo Pantalla iPhone 7 Plus Original Toshiba</t>
  </si>
  <si>
    <t>02-06-2023</t>
  </si>
  <si>
    <t>MLA1388942776</t>
  </si>
  <si>
    <t>Bateria Ampsentrix Core + Tag-on Flex iPhone 11 Spot Combo</t>
  </si>
  <si>
    <t>MLA1381241570</t>
  </si>
  <si>
    <t xml:space="preserve">Clone Dz03 Face Id Tag-on Quianli Flex Cable iPhone 11 </t>
  </si>
  <si>
    <t>MLA1421202350</t>
  </si>
  <si>
    <t>Pantalla Módulo Original Xiaomi Poco X3 X3 Pro Tactil Marco</t>
  </si>
  <si>
    <t>21-05-2023</t>
  </si>
  <si>
    <t>MLA1428206100</t>
  </si>
  <si>
    <t>Repuesto Modulo Pantalla iPhone 7 Plus Original Alta Calidad</t>
  </si>
  <si>
    <t>MLA1388402096</t>
  </si>
  <si>
    <t>Bateria Ampsentrix Compatible iPhone 12 Mini Micro Soldado</t>
  </si>
  <si>
    <t>MLA1388324391</t>
  </si>
  <si>
    <t>Boton Home Con Flex Repuesto Apple iPhone 7 Plus 8 Plus Se</t>
  </si>
  <si>
    <t xml:space="preserve"> Envio</t>
  </si>
  <si>
    <t>MLA432009</t>
  </si>
  <si>
    <t xml:space="preserve"> Repuestos de Celulares  /  Botones</t>
  </si>
  <si>
    <t>15-09-2023</t>
  </si>
  <si>
    <t>MLA1393634285</t>
  </si>
  <si>
    <t>JCV1S_11</t>
  </si>
  <si>
    <t>Flex Batería Tag On Jc Jcid iPhone 11 Condicion Bateria</t>
  </si>
  <si>
    <t>MLA1393569773</t>
  </si>
  <si>
    <t>Flex Batería Tag On Jc Jcid iPhone 11 Pro Max Condicion Bat</t>
  </si>
  <si>
    <t>MLA1301678212</t>
  </si>
  <si>
    <t>Flex Jc Batería Tag-on Qianli iPhone 11 / 12 Micro Soldadura</t>
  </si>
  <si>
    <t>06-01-2023</t>
  </si>
  <si>
    <t>MLA1391224249</t>
  </si>
  <si>
    <t>Flex Tag-on Bateria iPhone 13 iPhone 13 Mini</t>
  </si>
  <si>
    <t>04-10-2023</t>
  </si>
  <si>
    <t>MLA1480252366</t>
  </si>
  <si>
    <t>Flex Tag-on Bateria iPhone 13 Pro 13 Pm 14 Pro 14 Pro Max</t>
  </si>
  <si>
    <t>23-08-2023</t>
  </si>
  <si>
    <t>MLA1406008052</t>
  </si>
  <si>
    <t>Tag-on Flex De Batería iPhone 11 Ampsentrix Sin Programadora</t>
  </si>
  <si>
    <t>27-04-2023</t>
  </si>
  <si>
    <t>MLA1466964644</t>
  </si>
  <si>
    <t>Bateria Ampsentrix Tag-on iPhone 13 Mini Compatible Apple</t>
  </si>
  <si>
    <t>05-08-2023</t>
  </si>
  <si>
    <t>MLA1522209856</t>
  </si>
  <si>
    <t>JCV1S_11PM</t>
  </si>
  <si>
    <t>28-09-2023</t>
  </si>
  <si>
    <t>MLA1380755111</t>
  </si>
  <si>
    <t>Modulo Pantalla Display Tactil Xiaomi Pocophone F3 Shark 4</t>
  </si>
  <si>
    <t>31-07-2023</t>
  </si>
  <si>
    <t>MLA1509697536</t>
  </si>
  <si>
    <t>Set De Botones Volumen Power Mute iPhone 6s 6s Plus</t>
  </si>
  <si>
    <t>MLA1406167594</t>
  </si>
  <si>
    <t>Tag-on Flex Batería iPhone 11 Pro Ampsentrix No Programadora</t>
  </si>
  <si>
    <t>MLA1394490742</t>
  </si>
  <si>
    <t>Bateria Ampsentrix Plus Para iPhone 7 Plus A1661 A1784 A1785</t>
  </si>
  <si>
    <t>MLA1406825322</t>
  </si>
  <si>
    <t>Bateria De Apple iPhone 13 Ampsentrix Core + Tag-on Flex</t>
  </si>
  <si>
    <t>29-04-2023</t>
  </si>
  <si>
    <t>MLA1365806143</t>
  </si>
  <si>
    <t>Bateria iPhone 6 6g Ampsentrix 2950 Mah A1549 A1586 A1589</t>
  </si>
  <si>
    <t>MLA1475927698</t>
  </si>
  <si>
    <t>18-08-2023</t>
  </si>
  <si>
    <t>MLA1363886943</t>
  </si>
  <si>
    <t>Clone Dz03 Faceid Tag-on Quianli Flex iPhone 11 Pro/pro Max</t>
  </si>
  <si>
    <t>28-03-2023</t>
  </si>
  <si>
    <t>MLA1333416772</t>
  </si>
  <si>
    <t>Flex Face Id Repuesto Camara Compatible iPhone 11 Pro Max</t>
  </si>
  <si>
    <t>MLA1375898559</t>
  </si>
  <si>
    <t xml:space="preserve">Modulo Display Samsung A32 5g A326 Sin Marco Ni Huella </t>
  </si>
  <si>
    <t>MLA1421202210</t>
  </si>
  <si>
    <t>Modulo Repuesto iPhone 12 Pro Max Calidad Y Mejor Precio</t>
  </si>
  <si>
    <t>MLA1375635325</t>
  </si>
  <si>
    <t>Repuesto Modulo iPhone 6s Plus Aq7 Premium Display Pantalla</t>
  </si>
  <si>
    <t>MLA1371175881</t>
  </si>
  <si>
    <t xml:space="preserve">Bateria Ampsentrix Core + Tag-on Flex iPhone 13 Pro Max </t>
  </si>
  <si>
    <t>MLA1405257236</t>
  </si>
  <si>
    <t>Bateria Ampsentrix Para iPhone 13 Mini 100% Cond. Original</t>
  </si>
  <si>
    <t>26-04-2023</t>
  </si>
  <si>
    <t>MLA1411517322</t>
  </si>
  <si>
    <t>Batería Compatible Apple iPhone XR Ampsentrix Plus Calida</t>
  </si>
  <si>
    <t>07-05-2023</t>
  </si>
  <si>
    <t>MLA1394947390</t>
  </si>
  <si>
    <t>Bateria Para iPhone 6s Plus Ampsentrix Premium 2750 Mah</t>
  </si>
  <si>
    <t>MLA1393596555</t>
  </si>
  <si>
    <t>JCV1S_12PM</t>
  </si>
  <si>
    <t>Flex Batería Tag On Jc Jcid iPhone 12 Pro Max Condicion Bat</t>
  </si>
  <si>
    <t>MLA1393562345</t>
  </si>
  <si>
    <t>JCV1S_12M</t>
  </si>
  <si>
    <t>Flex Batería Tag On Jc Jcid iPhone 12 Pro Mini Condicion Bat</t>
  </si>
  <si>
    <t>MLA1393583931</t>
  </si>
  <si>
    <t>JCV1S_13M</t>
  </si>
  <si>
    <t>Flex Batería Tag On Jc Jcid iPhone 13 Mini Condicion</t>
  </si>
  <si>
    <t>MLA1406369654</t>
  </si>
  <si>
    <t>Flex Tag-on Batería iPhone 12 Pm Ampsentrix No Programadora</t>
  </si>
  <si>
    <t>MLA1374439655</t>
  </si>
  <si>
    <t>Modulo Display Lcd Tactil Apple iPhone XS Max Aq7 Calidad +</t>
  </si>
  <si>
    <t>24-06-2023</t>
  </si>
  <si>
    <t>MLA1470709470</t>
  </si>
  <si>
    <t>Modulo Pantalla Calidad Sentrix iPhone 12 / 12 Pro 684-06834</t>
  </si>
  <si>
    <t>12-08-2023</t>
  </si>
  <si>
    <t>MLA1375443806</t>
  </si>
  <si>
    <t>Modulo Pantalla iPhone 11 Tactil Vidrio Touch Premium X07</t>
  </si>
  <si>
    <t>19-03-2023</t>
  </si>
  <si>
    <t>MLA1480251740</t>
  </si>
  <si>
    <t>Modulo Pantalla Oled Marco Original Xiaomi Poco F3 Redmi K40</t>
  </si>
  <si>
    <t>MLA1449744968</t>
  </si>
  <si>
    <t>Modulo Pantalla Táctil Xiaomi 9t Pro Redmi K20 Pro Marco</t>
  </si>
  <si>
    <t>14-07-2023</t>
  </si>
  <si>
    <t>MLA1347083712</t>
  </si>
  <si>
    <t xml:space="preserve">Modulo Para iPhone X Oled Display Touch Pro X07 2.0 Soft </t>
  </si>
  <si>
    <t>15-02-2023</t>
  </si>
  <si>
    <t>MLA1407387592</t>
  </si>
  <si>
    <t>MLA1382600787</t>
  </si>
  <si>
    <t>Placa Jc V1se Jcid iPhone 6 - 14pm Condicion Bateria</t>
  </si>
  <si>
    <t>MLA432463</t>
  </si>
  <si>
    <t xml:space="preserve"> Repuestos de Celulares  /  Kit de Reparación de Celulares</t>
  </si>
  <si>
    <t>MLA1421202024</t>
  </si>
  <si>
    <t>Repuesto Bateria iPhone SE 2020 Ampsentrix Facil De Instalar</t>
  </si>
  <si>
    <t>MLA1405295148</t>
  </si>
  <si>
    <t>Bateria Ampsentrix Alta Calidad iPhone 13 100% Condicion</t>
  </si>
  <si>
    <t>MLA1406979428</t>
  </si>
  <si>
    <t>Bateria Ampsentrix Core + Tag-on Flex iPhone 13 Pro Spot</t>
  </si>
  <si>
    <t>MLA1385013505</t>
  </si>
  <si>
    <t>26-08-2023</t>
  </si>
  <si>
    <t>MLA1385013459</t>
  </si>
  <si>
    <t>Herramienta Qianli Bandeja Imantada Tornillos Repara Celular</t>
  </si>
  <si>
    <t>MLA432438</t>
  </si>
  <si>
    <t xml:space="preserve"> Carcasas, Fundas y Protectores  /  Otros</t>
  </si>
  <si>
    <t>MLA1480435106</t>
  </si>
  <si>
    <t>MLA1375626681</t>
  </si>
  <si>
    <t>Modulo Pantalla Touch iPhone 12 Mini Aq7 Calidad A2399</t>
  </si>
  <si>
    <t>MLA1375619111</t>
  </si>
  <si>
    <t>Modulo Samsung A22 5g A226 Con Marco Screen Touch C.original</t>
  </si>
  <si>
    <t>03-07-2023</t>
  </si>
  <si>
    <t>MLA1363005081</t>
  </si>
  <si>
    <t>Pin De Carga Puerto Usb Para iPhone 11 Charging Flex Calidad</t>
  </si>
  <si>
    <t>MLA1394820446</t>
  </si>
  <si>
    <t>Bateria Ampsentrix Plus iPhone 7 7g Extra Capacidad 2150 Mah</t>
  </si>
  <si>
    <t>MLA1394807542</t>
  </si>
  <si>
    <t>Bateria iPhone 6 Plus Ampsentrix Plus Capacidad 2950 Mah 17%</t>
  </si>
  <si>
    <t>MLA1394832516</t>
  </si>
  <si>
    <t>Bateria Para iPhone 8 8g Ampsentrix Plus + 2150 Mah A1905</t>
  </si>
  <si>
    <t>MLA1388360217</t>
  </si>
  <si>
    <t xml:space="preserve">Boton Home Repuesto iPhone 7 Plus 8 Plus Se Premium </t>
  </si>
  <si>
    <t>MLA1381295992</t>
  </si>
  <si>
    <t>Camara Frontal Sensor De Proximidad iPhone 7 Plus Original</t>
  </si>
  <si>
    <t>MLA7039</t>
  </si>
  <si>
    <t xml:space="preserve"> Repuestos de Celulares  /  Cámaras Internas</t>
  </si>
  <si>
    <t>MLA1408337788</t>
  </si>
  <si>
    <t>Camara Frontal Y Sensor De Proximidad iPhone 7 Plus Calidad</t>
  </si>
  <si>
    <t>01-05-2023</t>
  </si>
  <si>
    <t>MLA1375902282</t>
  </si>
  <si>
    <t>Clone-dz03 Face Id Tag-on Flex Cable Para iPhone X</t>
  </si>
  <si>
    <t>MLA1521535630</t>
  </si>
  <si>
    <t>REL_RE601M</t>
  </si>
  <si>
    <t>Desarmado De Pantallas Relife Rl-601 Mini P iPhone Accesorio</t>
  </si>
  <si>
    <t>MLA13459</t>
  </si>
  <si>
    <t xml:space="preserve"> Accesorios para Celulares  /  Apoya Celulares</t>
  </si>
  <si>
    <t>MLA1320196039</t>
  </si>
  <si>
    <t>Flex Repuesto Camara Face Id Compatible iPhone 11 Qianli</t>
  </si>
  <si>
    <t>MLA1420685240</t>
  </si>
  <si>
    <t>Modulo Compatible iPhone 12 Pro Max A2411 Amoled Calidad Sup</t>
  </si>
  <si>
    <t>19-05-2023</t>
  </si>
  <si>
    <t>MLA1368767177</t>
  </si>
  <si>
    <t>Modulo Compatible Samsung Galaxy A20 / A205 Con Marco</t>
  </si>
  <si>
    <t>MLA1579102662</t>
  </si>
  <si>
    <t>Modulo Display Oled Para Samsung Galaxy A52 4g 5g Sin Marco</t>
  </si>
  <si>
    <t>28-11-2023</t>
  </si>
  <si>
    <t>MLA1367983493</t>
  </si>
  <si>
    <t>Modulo Display Tactil Compatible Con Apple iPhone XS Am Aq7</t>
  </si>
  <si>
    <t>30-04-2023</t>
  </si>
  <si>
    <t>MLA1449770592</t>
  </si>
  <si>
    <t>Modulo Oled Compatible Para Samsung Galaxy J8 Plus Y A6 Plus</t>
  </si>
  <si>
    <t>MLA1431420626</t>
  </si>
  <si>
    <t>Modulo Oled Pantalla A52 A525m Marco Repuesto 4g 5g Original</t>
  </si>
  <si>
    <t>10-06-2023</t>
  </si>
  <si>
    <t>MLA1418568942</t>
  </si>
  <si>
    <t>Modulo Pantalla Compatible Con iPhone SE 2020 / iPhone 8</t>
  </si>
  <si>
    <t>17-05-2023</t>
  </si>
  <si>
    <t>MLA1411733064</t>
  </si>
  <si>
    <t>Modulo Pantalla Compatible Con iPhone SE 2020 / iPhone 8 X07</t>
  </si>
  <si>
    <t>MLA1391159237</t>
  </si>
  <si>
    <t>Modulo Pantalla Compatible iPhone 7 Am Plus Pro X07 Incell</t>
  </si>
  <si>
    <t>03-10-2023</t>
  </si>
  <si>
    <t>MLA1380780091</t>
  </si>
  <si>
    <t>Modulo Pantalla Display Tactil Original Samsung Galaxy A725</t>
  </si>
  <si>
    <t>MLA1366663393</t>
  </si>
  <si>
    <t>Modulo Pantalla Para Samsung Galaxy A31 A315 Marco Oled 2020</t>
  </si>
  <si>
    <t>20-04-2023</t>
  </si>
  <si>
    <t>MLA1391210999</t>
  </si>
  <si>
    <t xml:space="preserve">Modulo Pantalla Repuesto iPhone 7 Premium Alta Calidad </t>
  </si>
  <si>
    <t>MLA1363004435</t>
  </si>
  <si>
    <t>Modulo Para iPhone 11 Pro Max Pantalla Display Touch</t>
  </si>
  <si>
    <t>MLA1391135553</t>
  </si>
  <si>
    <t xml:space="preserve">Modulo Repuesto iPhone 8 Se Premium Sentrix Alta Calidad </t>
  </si>
  <si>
    <t>MLA1569225868</t>
  </si>
  <si>
    <t xml:space="preserve">Pantalla Display Oled Para Samsung Galaxy A52 4g 5g A52s 5g </t>
  </si>
  <si>
    <t>17-11-2023</t>
  </si>
  <si>
    <t>MLA1458201948</t>
  </si>
  <si>
    <t>Qianli Idfu Go Ver 2 Herramienta Acceso Test Celular iPhone</t>
  </si>
  <si>
    <t>25-07-2023</t>
  </si>
  <si>
    <t>MLA1428232800</t>
  </si>
  <si>
    <t>Repuesto Modulo Pantalla iPhone 7 Plus Original X07 2.0</t>
  </si>
  <si>
    <t>MLA1406987528</t>
  </si>
  <si>
    <t>Tag-on Flex Qianli Bateria Con Condicion iPhone 12 Pro Max</t>
  </si>
  <si>
    <t>MLA1364937071</t>
  </si>
  <si>
    <t>Bateria Ampsentrix Para iPhone 12 Pro Max - Micro Soldadura</t>
  </si>
  <si>
    <t>MLA1391032697</t>
  </si>
  <si>
    <t>Bateria Ampsentrix Plus iPhone 6s Plus A1634 A1690 A1699</t>
  </si>
  <si>
    <t>MLA1526556154</t>
  </si>
  <si>
    <t>Bateria Ampsentrix Plus iPhone XS Max A1921 A2101/02/03/04</t>
  </si>
  <si>
    <t>MLA1403241398</t>
  </si>
  <si>
    <t>Bateria Apple iPhone XS Max Ampsentrix Plus 100% Condicion</t>
  </si>
  <si>
    <t>MLA1367070671</t>
  </si>
  <si>
    <t>Batería iPhone XR Ampsentrix Sin Soldar Facil Instalar</t>
  </si>
  <si>
    <t>MLA1444116954</t>
  </si>
  <si>
    <t>Bateria iPhone XS Max Ampsentrix Facil Instalacion Adhesivo</t>
  </si>
  <si>
    <t>06-07-2023</t>
  </si>
  <si>
    <t>MLA1365108064</t>
  </si>
  <si>
    <t>Batería Para iPhone SE 2020 Ampsentrix Core Micro Soldadura</t>
  </si>
  <si>
    <t>MLA1365108132</t>
  </si>
  <si>
    <t>Batería Para iPhone XS Max Micro Core Soldadura Ampsentrix</t>
  </si>
  <si>
    <t>MLA1458165378</t>
  </si>
  <si>
    <t>Cable Usb Tipo C - Lightning Metro Medio Ampsentrix Alta Cal</t>
  </si>
  <si>
    <t>MLA125136</t>
  </si>
  <si>
    <t xml:space="preserve"> Accesorios  /  Cables</t>
  </si>
  <si>
    <t>MLA1411594176</t>
  </si>
  <si>
    <t>Camara Frontal Selfie Delantera Para iPhone XR A2105 A1984</t>
  </si>
  <si>
    <t>MLA1480313236</t>
  </si>
  <si>
    <t>Cámara Frontal Y Sensor De Proximidad Flex iPhone 6</t>
  </si>
  <si>
    <t>MLA1449835344</t>
  </si>
  <si>
    <t>Cámara Frontal Y Sensor De Proximidad Flex iPhone 7 Calidad</t>
  </si>
  <si>
    <t>MLA1380631294</t>
  </si>
  <si>
    <t>Camara Principal Trasera Para iPhone 7 Plus Original</t>
  </si>
  <si>
    <t>MLA1380881462</t>
  </si>
  <si>
    <t>Camara Principal Trasera Para iPhone 8 Alta Calidad Original</t>
  </si>
  <si>
    <t>MLA1380894310</t>
  </si>
  <si>
    <t xml:space="preserve">Camara Principal Trasera Para iPhone 8 Plus Original </t>
  </si>
  <si>
    <t>MLA1394994994</t>
  </si>
  <si>
    <t>Camara Trasera De iPhone 7 7g Principal Repuesto A1660 A1778</t>
  </si>
  <si>
    <t>MLA1449796168</t>
  </si>
  <si>
    <t>Camara Trasera Para iPhone 8 Calidad 100% Original</t>
  </si>
  <si>
    <t>MLA1405297252</t>
  </si>
  <si>
    <t>Cambio Bateria Ampsentrix Para iPhone 13 Pro Max Condicion</t>
  </si>
  <si>
    <t>MLA1378642562</t>
  </si>
  <si>
    <t xml:space="preserve">Clone Dz03 Tag-on Flex Face Id Qianli iPhone XR Xs Xs Max </t>
  </si>
  <si>
    <t>23-03-2023</t>
  </si>
  <si>
    <t>MLA1406826214</t>
  </si>
  <si>
    <t>Isocket Placa Qianli Para Icopy Plus Repara Face Id iPhone X</t>
  </si>
  <si>
    <t>MLA5549</t>
  </si>
  <si>
    <t xml:space="preserve"> Repuestos de Celulares  /  Otros Repuestos</t>
  </si>
  <si>
    <t>MLA1384079285</t>
  </si>
  <si>
    <t>Jc V1s V1se Jcid  True Tone Iph 13, 13 Pro  14, 14 Plus</t>
  </si>
  <si>
    <t>MLA36568</t>
  </si>
  <si>
    <t xml:space="preserve"> Componentes Electrónicos  /  Programadores</t>
  </si>
  <si>
    <t>21-08-2023</t>
  </si>
  <si>
    <t>MLA1375635345</t>
  </si>
  <si>
    <t>Modulo Apple iPhone 8 Plus Original 100% Sp</t>
  </si>
  <si>
    <t>MLA1442445262</t>
  </si>
  <si>
    <t>Modulo iPhone 6s Plus Gran Calidad</t>
  </si>
  <si>
    <t>MLA1478196878</t>
  </si>
  <si>
    <t>Modulo Oled Marco Compatible Jt90 Oneplus 3 / Oneplus 3t</t>
  </si>
  <si>
    <t>MLA1375514295</t>
  </si>
  <si>
    <t>Modulo Original Samsung A33 A336 5g Marco Pantalla Display</t>
  </si>
  <si>
    <t>MLA1449810072</t>
  </si>
  <si>
    <t>Modulo Pantalla Celular Samsung Galaxy A30 A305 Más Brillo</t>
  </si>
  <si>
    <t>MLA1411589820</t>
  </si>
  <si>
    <t>Modulo Pantalla Compatible iPhone XR Touch Tactil Incell Aq7</t>
  </si>
  <si>
    <t>MLA1411667206</t>
  </si>
  <si>
    <t>Modulo Pantalla Compatible iPhone XR Touch Tactil Incell X07</t>
  </si>
  <si>
    <t>MLA1528041330</t>
  </si>
  <si>
    <t xml:space="preserve">Modulo Pantalla Display iPhone XR Lcd LG Premium Calidad </t>
  </si>
  <si>
    <t>MLA1380779979</t>
  </si>
  <si>
    <t>Modulo Pantalla Display Tactil Compatible Samsung Galaxy A72</t>
  </si>
  <si>
    <t>MLA1424121142</t>
  </si>
  <si>
    <t>Modulo Pantalla Original Motorola Edge X30 Edge 20 Pro Marco</t>
  </si>
  <si>
    <t>MLA1420646804</t>
  </si>
  <si>
    <t>Modulo Pantalla Para A52 A525 Marco Repuesto 100% Original</t>
  </si>
  <si>
    <t>MLA1449810076</t>
  </si>
  <si>
    <t>Modulo Pantalla Táctil Original Samsung Galaxy A33 5g 2022</t>
  </si>
  <si>
    <t>MLA1463388144</t>
  </si>
  <si>
    <t xml:space="preserve">Modulo Pantalla Tactil Samsung Galaxy A72 2021 Grande 6.67 </t>
  </si>
  <si>
    <t>MLA1442201060</t>
  </si>
  <si>
    <t>Modulo Samsung A22 5g A226 Pantalla Display Touch Calidad</t>
  </si>
  <si>
    <t>MLA1442813026</t>
  </si>
  <si>
    <t>Modulo Vidrio Screen Tactil Oled iPhone XS Max X07 Marco Pro</t>
  </si>
  <si>
    <t>MLA1419063284</t>
  </si>
  <si>
    <t>Motorola Edge 5g Xt2063 Oled - Edge Plus Xt2061-3 Definicion</t>
  </si>
  <si>
    <t>MLA1579103058</t>
  </si>
  <si>
    <t>Pantalla Oled Sin Marco Para Samsung Galaxy A20 A205/2019</t>
  </si>
  <si>
    <t>MLA1347218231</t>
  </si>
  <si>
    <t>Para Cambiar Modulo De iPhone X Incell Aq7 A1865 A1901</t>
  </si>
  <si>
    <t>MLA1395344645</t>
  </si>
  <si>
    <t>Tijera Ceramica Corta Flex Reparación Celulares iPhone</t>
  </si>
  <si>
    <t>10-11-2023</t>
  </si>
  <si>
    <t>MLA1527027794</t>
  </si>
  <si>
    <t>Bateria Ampsentrix Core iPhone 13 Pro Compatible Apple</t>
  </si>
  <si>
    <t>MLA1480435084</t>
  </si>
  <si>
    <t>Bateria Ampsentrix Core Para iPhone 14 Alta Calidad</t>
  </si>
  <si>
    <t>MLA1391033337</t>
  </si>
  <si>
    <t>Bateria Ampsentrix Plus iPhone 11 A2221 A2111 A2223 Gran Cap</t>
  </si>
  <si>
    <t>MLA1394845662</t>
  </si>
  <si>
    <t>Bateria Apple iPhone 8 Plus Ampsentrix Plus A1864 Condicion</t>
  </si>
  <si>
    <t>MLA1470977530</t>
  </si>
  <si>
    <t>Bateria iPhone 11 Pro Ampsentrix A2161 No Soldar / Programar</t>
  </si>
  <si>
    <t>13-08-2023</t>
  </si>
  <si>
    <t>MLA1394909142</t>
  </si>
  <si>
    <t>Batería iPhone 7 Plus Ampsentrix  A1660 A1778 Original</t>
  </si>
  <si>
    <t>MLA1425223538</t>
  </si>
  <si>
    <t>Bateria Repuesto iPhone XS Ampsentrix Plus Facil Instalacion</t>
  </si>
  <si>
    <t>MLA1388895615</t>
  </si>
  <si>
    <t>Boton Home Con Flex Repuesto Apple iPhone 6 / 6plus (silver)</t>
  </si>
  <si>
    <t>19-09-2023</t>
  </si>
  <si>
    <t>MLA1320978108</t>
  </si>
  <si>
    <t>Cable Flex Face Id Reparacion Camara Fronta iPhone XS Qianli</t>
  </si>
  <si>
    <t>MLA1379489611</t>
  </si>
  <si>
    <t>Cable Lightning No Mfi A Usb Tipo C De 3 Pies</t>
  </si>
  <si>
    <t>MLA1458236804</t>
  </si>
  <si>
    <t>MLA1379490995</t>
  </si>
  <si>
    <t>Cable Usb Tipo C A Lightning Sin Mfi De 6 Pies </t>
  </si>
  <si>
    <t>MLA1385000643</t>
  </si>
  <si>
    <t>Calibrador Camara Face Id Qianli Alineación 11 Series 11 Pro</t>
  </si>
  <si>
    <t>MLA1480325916</t>
  </si>
  <si>
    <t>Cámara Frontal Y Sensor De Proximidad Flex iPhone 6 Plus</t>
  </si>
  <si>
    <t>MLA1480276218</t>
  </si>
  <si>
    <t>Cámara Frontal Y Sensor De Proximidad Flex iPhone 6s</t>
  </si>
  <si>
    <t>MLA1468965202</t>
  </si>
  <si>
    <t>Camara Principal Trasera iPhone 12 Alta Calidad Sentrix Prem</t>
  </si>
  <si>
    <t>09-08-2023</t>
  </si>
  <si>
    <t>MLA1469695352</t>
  </si>
  <si>
    <t>Camara Principal Trasera Para iPhone 12 Pro Alta Calidad</t>
  </si>
  <si>
    <t>MLA1381359708</t>
  </si>
  <si>
    <t>Camara Principal Trasera Para iPhone 6s Plus Original</t>
  </si>
  <si>
    <t>MLA1365880977</t>
  </si>
  <si>
    <t>Cámara Trasera Original Apple iPhone XS  Xs Max Alta Calidad</t>
  </si>
  <si>
    <t>MLA1480312724</t>
  </si>
  <si>
    <t>Cámara Trasera Principal iPhone 12 Pro Clase Original 1656d</t>
  </si>
  <si>
    <t>MLA1469924856</t>
  </si>
  <si>
    <t>Camara Trasera Principal iPhone 12 Pro Max 1657a 4k 60fps</t>
  </si>
  <si>
    <t>MLA1384079349</t>
  </si>
  <si>
    <t xml:space="preserve">Cámara Trasera Principal Samsung Galaxy A31 / A315 Angular </t>
  </si>
  <si>
    <t>MLA1444179214</t>
  </si>
  <si>
    <t>Cambia Bateria iPhone 14 Facil Sin Soldar - Ampsentrix Prem</t>
  </si>
  <si>
    <t>MLA1449835340</t>
  </si>
  <si>
    <t>Cambio Modulo Samsung Galaxy A50 / A30 Sin Marco Ni Huella</t>
  </si>
  <si>
    <t>MLA1579128328</t>
  </si>
  <si>
    <t>Display Lcd Para Samsung Galaxy A52 4g Sin Huella Sin Marco</t>
  </si>
  <si>
    <t>MLA1397208707</t>
  </si>
  <si>
    <t>Display Sin Marco Pantalla Lcd Para Samsung A21 A215 2020</t>
  </si>
  <si>
    <t>MLA1397208855</t>
  </si>
  <si>
    <t>MLA1379490997</t>
  </si>
  <si>
    <t>Ensamblaje Oled Con Marco Para Samsung Galaxy A52 4g</t>
  </si>
  <si>
    <t>MLA1332194952</t>
  </si>
  <si>
    <t>iPhone X Bateria Con 9% Mas - Ampsentrix Plus 3100 Mah</t>
  </si>
  <si>
    <t>02-02-2023</t>
  </si>
  <si>
    <t>MLA1376750497</t>
  </si>
  <si>
    <t>Jc U2 Detector Tester Reparación Celular iPhone 5-11 Pm Oled</t>
  </si>
  <si>
    <t>11-07-2023</t>
  </si>
  <si>
    <t>MLA1380361199</t>
  </si>
  <si>
    <t>JC6-14PM</t>
  </si>
  <si>
    <t>Jc V1se Jcid iPhone 6 - 14pm Activacion Face Id Apple Zocalo</t>
  </si>
  <si>
    <t>28-07-2023</t>
  </si>
  <si>
    <t>MLA1381158979</t>
  </si>
  <si>
    <t>Modulo Completo Pantalla Apple iPad Mini 6 Nuevo Modelo</t>
  </si>
  <si>
    <t>01-08-2023</t>
  </si>
  <si>
    <t>MLA1407881680</t>
  </si>
  <si>
    <t>Modulo Displa Tactil Compatible Apple iPhone XS X07 2.0 Oled</t>
  </si>
  <si>
    <t>MLA1569253044</t>
  </si>
  <si>
    <t xml:space="preserve">Modulo Display Oled Samsung A52 4g 5g A525 5g Con Marco </t>
  </si>
  <si>
    <t>MLA1375626691</t>
  </si>
  <si>
    <t>Modulo Display Pantalla Tactil iPhone 6s X07 Cali Superior</t>
  </si>
  <si>
    <t>MLA1383994653</t>
  </si>
  <si>
    <t>Modulo Display Pantalla Tactil Para iPhone 13 A2631 A2633</t>
  </si>
  <si>
    <t>20-08-2023</t>
  </si>
  <si>
    <t>MLA1470954354</t>
  </si>
  <si>
    <t xml:space="preserve">Modulo Display Tactil iPhone 13 Calidad Sentrix Super X07  </t>
  </si>
  <si>
    <t>MLA1470903288</t>
  </si>
  <si>
    <t>Modulo Display Tactil iPhone 13 Mini Calidad Sentrix Aq7</t>
  </si>
  <si>
    <t>MLA1569250650</t>
  </si>
  <si>
    <t>Modulo Display Xiaomi  Pantalla Oled Mi 9t Pro K20 Pro Retin</t>
  </si>
  <si>
    <t>MLA1478388764</t>
  </si>
  <si>
    <t>Modulo Lcd Marca Huawei Para Honor 8x Sin Marco</t>
  </si>
  <si>
    <t>MLA1478667070</t>
  </si>
  <si>
    <t>Modulo Lcd Marco Samsung Galaxy A53 5g A536 2022 No Huella</t>
  </si>
  <si>
    <t>MLA1384079283</t>
  </si>
  <si>
    <t>Modulo Marca Xiomi Redmi Poco X3 Note 9 Pro Mi 10t Lite 5g</t>
  </si>
  <si>
    <t>MLA1370376743</t>
  </si>
  <si>
    <t>Modulo Motorola G52 Xt2221 Original C Marco Pantalla Oled</t>
  </si>
  <si>
    <t>MLA1379491003</t>
  </si>
  <si>
    <t>Modulo Oled Con Marco Samsung Galaxy A52 4g | 5g A52s Origin</t>
  </si>
  <si>
    <t>MLA1579012758</t>
  </si>
  <si>
    <t>Modulo Oled Display Samsung Galaxy A9 Pantalla Sin Marco</t>
  </si>
  <si>
    <t>MLA1478567850</t>
  </si>
  <si>
    <t>Modulo Oled Marco Samsung Galaxy A53 5g A535 A536 2022</t>
  </si>
  <si>
    <t>MLA1449784148</t>
  </si>
  <si>
    <t>Modulo Oled Para Samsung Galaxy A50/ A30 Original</t>
  </si>
  <si>
    <t>MLA1367996315</t>
  </si>
  <si>
    <t>Modulo Oled Samsung A20 A205f Pantalla Display Con Marco ++</t>
  </si>
  <si>
    <t>MLA1442445268</t>
  </si>
  <si>
    <t>Modulo Oled Samsung Galaxy A50 A30 Sin Frame Senso Huella</t>
  </si>
  <si>
    <t>MLA1396139589</t>
  </si>
  <si>
    <t>Modulo Pantalla Display Motorola Moto G20 Hd Lcd No Marco</t>
  </si>
  <si>
    <t>MLA1396139821</t>
  </si>
  <si>
    <t>Modulo Pantalla Display Motorola Moto G8 Power Hd Lc Nomarco</t>
  </si>
  <si>
    <t>MLA1579127458</t>
  </si>
  <si>
    <t>Modulo Pantalla Display Motorola Moto G9 Play Lcd Sin Marco</t>
  </si>
  <si>
    <t>MLA1411513532</t>
  </si>
  <si>
    <t>Modulo Pantalla Display Para Samsung A31 A315 Con Marco 2021</t>
  </si>
  <si>
    <t>MLA1425073888</t>
  </si>
  <si>
    <t>Modulo Pantalla iPhone 11 Repuesto Original Alta Calidad</t>
  </si>
  <si>
    <t>MLA1480264336</t>
  </si>
  <si>
    <t xml:space="preserve">Modulo Pantalla Oled Con Marco Samsung A72 A725 2021 6.67 </t>
  </si>
  <si>
    <t>MLA1449784154</t>
  </si>
  <si>
    <t>Modulo Pantalla Oled Samsung A50 A30 A505 A305 Original</t>
  </si>
  <si>
    <t>MLA1382645591</t>
  </si>
  <si>
    <t>Modulo Pantalla Samsung Galaxy A22 5g A225 Con Marco 2021</t>
  </si>
  <si>
    <t>11-08-2023</t>
  </si>
  <si>
    <t>MLA1377103455</t>
  </si>
  <si>
    <t>Modulo Pantalla Táctil Samung A33 5g 2022 A366 Con Marco</t>
  </si>
  <si>
    <t>MLA1375626679</t>
  </si>
  <si>
    <t xml:space="preserve">Modulo Pantalla Touch iPhone 7 Plus Marca LG Original 100% </t>
  </si>
  <si>
    <t>MLA1423636512</t>
  </si>
  <si>
    <t xml:space="preserve">Modulo Pantalla Xiaomi Poco M4 Pro 5g Redmi Note 11 11t 5g </t>
  </si>
  <si>
    <t>MLA1411509474</t>
  </si>
  <si>
    <t>Modulo Para Samsung Galaxy A32 4g Display Tactil Con Marco</t>
  </si>
  <si>
    <t>MLA1370554153</t>
  </si>
  <si>
    <t>Modulo Repuest Pantalla Motorola Edge 30 Fusion Moto S30 Pro</t>
  </si>
  <si>
    <t>22-05-2023</t>
  </si>
  <si>
    <t>MLA1435858626</t>
  </si>
  <si>
    <t>Modulo Repuesto iPhone 12 Pro Max Ampsentrix X07 Oled Premiu</t>
  </si>
  <si>
    <t>21-06-2023</t>
  </si>
  <si>
    <t>MLA1396164477</t>
  </si>
  <si>
    <t>Módulo Repuesto Pantalla Lcd Para Samsung A21 A215 2020</t>
  </si>
  <si>
    <t>MLA1396154649</t>
  </si>
  <si>
    <t>Módulo Repuesto Pantalla Lcd Samsung A21s A217 Con Marco</t>
  </si>
  <si>
    <t>MLA1421399486</t>
  </si>
  <si>
    <t>Módulo Repuesto Pantalla Oled Samsung A52 - A525 4g</t>
  </si>
  <si>
    <t>MLA1470991104</t>
  </si>
  <si>
    <t>Modulo Samsung A22 4g A225 Con Marco Screen Touch Oled</t>
  </si>
  <si>
    <t>MLA1442080714</t>
  </si>
  <si>
    <t>MLA1478388762</t>
  </si>
  <si>
    <t>Modulo Tactil Cd Marco Compatible Original Huawei Honor 8x</t>
  </si>
  <si>
    <t>MLA1449784150</t>
  </si>
  <si>
    <t>Modulo Xiaomi Original Pantalla Oled Mi 9t Pro K20 Pro Prime</t>
  </si>
  <si>
    <t>MLA1449846158</t>
  </si>
  <si>
    <t>Pantalla Modulo Frame Xiaomi Mi 9t Pro K20 Pro Oled Marco</t>
  </si>
  <si>
    <t>MLA1449810074</t>
  </si>
  <si>
    <t>Pantalla Modulo Oled Para Samsung Galaxy A50 / A30 / A50s</t>
  </si>
  <si>
    <t>MLA1384079279</t>
  </si>
  <si>
    <t>Pantalla Oled Marca Xiaomi Mi A3 / Mi Cc9e Original Jt94</t>
  </si>
  <si>
    <t>MLA1449846156</t>
  </si>
  <si>
    <t>Pantalla Oled Samsung Galaxy A30 Alta Definicion A305 2019</t>
  </si>
  <si>
    <t>MLA1579129432</t>
  </si>
  <si>
    <t>Pantalla Oled Sin Marco Xiaomi Mi Note 10 Lite Pro Cc9 Pro</t>
  </si>
  <si>
    <t>MLA1463431332</t>
  </si>
  <si>
    <t>Parlante Auricular iPhone 12 12 Pro Sentrix Alta Calidad</t>
  </si>
  <si>
    <t>MLA11860</t>
  </si>
  <si>
    <t>Parlante Auricular iPhone 12 12 Pro Sentrix Alta Calidad  /  Celulares y Teléfonos</t>
  </si>
  <si>
    <t>MLA1370126555</t>
  </si>
  <si>
    <t>Relife Rl-071a Calibrador Óptico Reparación Huella Celular</t>
  </si>
  <si>
    <t>MLA1434782618</t>
  </si>
  <si>
    <t>Repuesto Bateria iPad Mini 4 Apple A1538 1550 Extra Duracion</t>
  </si>
  <si>
    <t>MLA412692</t>
  </si>
  <si>
    <t xml:space="preserve"> Repuestos  /  Baterías</t>
  </si>
  <si>
    <t>18-06-2023</t>
  </si>
  <si>
    <t>MLA1444092148</t>
  </si>
  <si>
    <t>MLA1411542050</t>
  </si>
  <si>
    <t>MLA1320533576</t>
  </si>
  <si>
    <t>Repuesto Qianli - Cámara Flex Face Id Para Apple iPhone XR</t>
  </si>
  <si>
    <t>MLA1375955795</t>
  </si>
  <si>
    <t>Soldador De Punto Macaron Portatil Baterías Celular Qianli 2</t>
  </si>
  <si>
    <t>MLA380652</t>
  </si>
  <si>
    <t xml:space="preserve"> Componentes Electrónicos  /  Soldador</t>
  </si>
  <si>
    <t>MLA1379490991</t>
  </si>
  <si>
    <t xml:space="preserve">Ampsentrix Alpha Cable Usb Tipo C 1,5 Metros Carga Rapida </t>
  </si>
  <si>
    <t>MLA1406992384</t>
  </si>
  <si>
    <t xml:space="preserve">Bateria Ampsentrix Core + Tag-on Flex iPhone 12 Mini Condic </t>
  </si>
  <si>
    <t>MLA1438672314</t>
  </si>
  <si>
    <t>Bateria Ampsentrix Core + Tag-on iPhone 12 Pro Condicion 100</t>
  </si>
  <si>
    <t>27-06-2023</t>
  </si>
  <si>
    <t>MLA1382861709</t>
  </si>
  <si>
    <t>Bateria Ampsentrix Core iPhone 14 Pro Max Soldado Condicion</t>
  </si>
  <si>
    <t>MLA1388550414</t>
  </si>
  <si>
    <t xml:space="preserve">Bateria Ampsentrix Core Spot + Tag-on Flex iPhone 12 </t>
  </si>
  <si>
    <t>MLA1365806141</t>
  </si>
  <si>
    <t>Bateria De Litio Ampsentrix Plus iPhone 6s A1688 A1687 A1633</t>
  </si>
  <si>
    <t>MLA1369427875</t>
  </si>
  <si>
    <t xml:space="preserve">Bateria iPhone 11 Ampsentrix Original - Facil De Instalar </t>
  </si>
  <si>
    <t>12-05-2023</t>
  </si>
  <si>
    <t>MLA1372297225</t>
  </si>
  <si>
    <t>Bateria iPhone SE 2016  1ra Gen A1723 A1662 Ampsentrix Plus</t>
  </si>
  <si>
    <t>06-06-2023</t>
  </si>
  <si>
    <t>MLA1393952289</t>
  </si>
  <si>
    <t>Batería Para iPhone SE 2020 Ampsentrix Plus Mayor Capacidad</t>
  </si>
  <si>
    <t>30-10-2023</t>
  </si>
  <si>
    <t>MLA1425073732</t>
  </si>
  <si>
    <t>MLA1388894585</t>
  </si>
  <si>
    <t>Boton Home Con Flex Repuesto Para iPhone 6 6s Plus</t>
  </si>
  <si>
    <t>MLA1449718658</t>
  </si>
  <si>
    <t>Cable Flex Puerto De Carga Compatible iPhone XS Calidad Sup</t>
  </si>
  <si>
    <t>MLA1411542722</t>
  </si>
  <si>
    <t>Camara Frontal Selfie Delantera Flex iPhone XS Max Calidad</t>
  </si>
  <si>
    <t>MLA1380921695</t>
  </si>
  <si>
    <t>Camara Frontal Sensor De Proximidad Flex iPhone 8 Plus Prem</t>
  </si>
  <si>
    <t>MLA1478667142</t>
  </si>
  <si>
    <t>Cámara Trasera Compatible Samsung Galaxy S10 / S10 Plus Gh97</t>
  </si>
  <si>
    <t>MLA1583099488</t>
  </si>
  <si>
    <t>Cambia Bateria iPhone 12 Mini Facil Sin Soldar Ampsentrix</t>
  </si>
  <si>
    <t>30-11-2023</t>
  </si>
  <si>
    <t>MLA1548179096</t>
  </si>
  <si>
    <t>JCV1S_14P</t>
  </si>
  <si>
    <t>Flex Batería Tag On Jc Jcid iPhone 14 Plus Condicion</t>
  </si>
  <si>
    <t>MLA1393584085</t>
  </si>
  <si>
    <t>JCV1S_14PM</t>
  </si>
  <si>
    <t>Flex Batería Tag On Jc Jcid iPhone 14 Pro Max Condicion</t>
  </si>
  <si>
    <t>MLA1393608739</t>
  </si>
  <si>
    <t>JCV1S_SE3</t>
  </si>
  <si>
    <t>Flex Batería Tag On Jc Jcid iPhone Se3 Condicion Bateria</t>
  </si>
  <si>
    <t>MLA1380857720</t>
  </si>
  <si>
    <t xml:space="preserve">Flex Sensor Proximidad Camara Frontal Compatible iPhone 7 </t>
  </si>
  <si>
    <t>MLA1467054008</t>
  </si>
  <si>
    <t>Jc V1se Jcid iPhone X - 12 Pro Max Zocalo Camara Angulo Wide</t>
  </si>
  <si>
    <t>MLA1479118502</t>
  </si>
  <si>
    <t>Jcid D11 Tester Digitai Placa Madre Digital Multifuncion Jc</t>
  </si>
  <si>
    <t>MLA30810</t>
  </si>
  <si>
    <t xml:space="preserve"> Testers y Equipos de Medición  /  Multímetro</t>
  </si>
  <si>
    <t>22-08-2023</t>
  </si>
  <si>
    <t>MLA1442445266</t>
  </si>
  <si>
    <t>Modulo Apple iPhone 7 Plus Unico Original Service Pack</t>
  </si>
  <si>
    <t>MLA1411693808</t>
  </si>
  <si>
    <t>Modulo Compatible iPhone 11 Pro A2160 A2215 A2217 Sotf Oled</t>
  </si>
  <si>
    <t>MLA1418504384</t>
  </si>
  <si>
    <t>Modulo Display Screen Apple iPhone 6s X07 Sentrix Brillo Sup</t>
  </si>
  <si>
    <t>MLA1470915566</t>
  </si>
  <si>
    <t xml:space="preserve">Modulo Display Tactil iPhone 13 Mini Calidad Sentrix X07  </t>
  </si>
  <si>
    <t>MLA1411515432</t>
  </si>
  <si>
    <t>Modulo iPhone 11 Pro Pantalla Display Touch X07 Soft Oled</t>
  </si>
  <si>
    <t>MLA1391213795</t>
  </si>
  <si>
    <t>Modulo iPhone 11 Pro Pantalla Oled A2215 A2160 A2217</t>
  </si>
  <si>
    <t>MLA1382642995</t>
  </si>
  <si>
    <t>Modulo Lcd Pantalla Samsung A51 A515 4g Incell Con Marco</t>
  </si>
  <si>
    <t>MLA1419025026</t>
  </si>
  <si>
    <t>Modulo Oled Calidad Original iPhone 12 / 12 Pro X07 Soft</t>
  </si>
  <si>
    <t>MLA1375635327</t>
  </si>
  <si>
    <t>Modulo Oled Definicion iPhone 12 / 12 Pro A Plus Hard</t>
  </si>
  <si>
    <t>MLA1380291441</t>
  </si>
  <si>
    <t>Modulo Oled Display Pantalla Tactil iPhone 14 Aq7 Incell</t>
  </si>
  <si>
    <t>27-07-2023</t>
  </si>
  <si>
    <t>MLA1380281539</t>
  </si>
  <si>
    <t>Modulo Oled Display Pantalla Tactil iPhone 14 Cali Original</t>
  </si>
  <si>
    <t>MLA1461663068</t>
  </si>
  <si>
    <t>Modulo Oled Display Pantalla Tactil iPhone 14 Plus Aq7 Incel</t>
  </si>
  <si>
    <t>MLA1380291331</t>
  </si>
  <si>
    <t xml:space="preserve">Modulo Oled Display Pantalla Tactil Para iPhone 14 Soft </t>
  </si>
  <si>
    <t>MLA1407894644</t>
  </si>
  <si>
    <t xml:space="preserve">Modulo Oled Display Tactil Para Apple iPhone XS Max X07 2.0 </t>
  </si>
  <si>
    <t>MLA1442484046</t>
  </si>
  <si>
    <t>Modulo Oled iPhone 11 Pro Max Premium Calidad Max Original</t>
  </si>
  <si>
    <t>MLA1382641901</t>
  </si>
  <si>
    <t xml:space="preserve">Modulo Oled Pantalla Samsung A51 A515 4g Marco Grande 6.46 </t>
  </si>
  <si>
    <t>MLA1478376836</t>
  </si>
  <si>
    <t>Modulo Oled Samsung Galaxy A8 A530 2018 Gh97-41545a Original</t>
  </si>
  <si>
    <t>MLA1382631801</t>
  </si>
  <si>
    <t>Modulo Original Samsung A51 A515 4g Incell Marco Oled</t>
  </si>
  <si>
    <t>MLA1370145081</t>
  </si>
  <si>
    <t>Modulo Pantalla Alta Calidad Compatible iPhone 12 / 12 Pro</t>
  </si>
  <si>
    <t>MLA1478567852</t>
  </si>
  <si>
    <t>Modulo Pantalla Marco Samsung Galaxy A51 A155 4g No Huella</t>
  </si>
  <si>
    <t>MLA1370495253</t>
  </si>
  <si>
    <t>Modulo Pantalla Motorola Moto E7 Plus Xt2081 Original</t>
  </si>
  <si>
    <t>MLA1420869306</t>
  </si>
  <si>
    <t>Modulo Pantalla Motorola Moto G20 Xt2128 100% Original Hd</t>
  </si>
  <si>
    <t>MLA1449846162</t>
  </si>
  <si>
    <t>Modulo Pantalla Oled Samsung Galaxy A30 Original Marco A305</t>
  </si>
  <si>
    <t>MLA1382874029</t>
  </si>
  <si>
    <t>Modulo Pantalla Poco F3 Mi 11i 11x Pro Redmi K40 Black Shark</t>
  </si>
  <si>
    <t>MLA1375626677</t>
  </si>
  <si>
    <t>Modulo Pantalla Tactil Oled iPhone 12 Mini Plus Hard A2400</t>
  </si>
  <si>
    <t>MLA1470903950</t>
  </si>
  <si>
    <t>Modulo Pantalla Tactil Xiaomi Poco X3 Gt Original Con Marco</t>
  </si>
  <si>
    <t>MLA1480275750</t>
  </si>
  <si>
    <t>Modulo Para Samsung Galaxy A53 5g A536 2022 Oled Con Marco</t>
  </si>
  <si>
    <t>MLA1395636927</t>
  </si>
  <si>
    <t>Modulo Repuesto iPhone 12 Pro Max Aq7 Mayor Calidad</t>
  </si>
  <si>
    <t>13-11-2023</t>
  </si>
  <si>
    <t>MLA1528092556</t>
  </si>
  <si>
    <t>Modulo Repuesto Pantalla Lcd iPhone 11 Precio Calidad</t>
  </si>
  <si>
    <t>MLA1442445270</t>
  </si>
  <si>
    <t>Modulo Repuesto Tft iPhone 12 / 12 Pro Am Definicion Hx</t>
  </si>
  <si>
    <t>MLA1467036356</t>
  </si>
  <si>
    <t>Modulo Samsung Galaxy S21 Plus 5g Original Sp Calidad Extra</t>
  </si>
  <si>
    <t>MLA1463431574</t>
  </si>
  <si>
    <t>Modulo Samsung Galaxy S22 5g Original Sp Calidad Extra</t>
  </si>
  <si>
    <t>MLA1478580520</t>
  </si>
  <si>
    <t>Modulo Tactil Pantalla Lcd Marco Original Xiaomi Poco X3 Gt</t>
  </si>
  <si>
    <t>MLA1421373608</t>
  </si>
  <si>
    <t>Modulo Xiaomi Poco X4 Pro 5g Redmi Note 11 Pro Note 10 Pro</t>
  </si>
  <si>
    <t>MLA1397274617</t>
  </si>
  <si>
    <t>Pantalla Oled Con Marco Xiaomi Mi Note 11s Poco M4 Pro 4g</t>
  </si>
  <si>
    <t>MLA1379540903</t>
  </si>
  <si>
    <t>Pantalla Oled Marco Samsung Galaxy A52 5g Original A525/6/8</t>
  </si>
  <si>
    <t>MLA1397236907</t>
  </si>
  <si>
    <t>Pantalla Oled Sin Marco Xiaomi Mi Note 11 11s Poco M4 Pro 4g</t>
  </si>
  <si>
    <t>MLA1579566218</t>
  </si>
  <si>
    <t>MLA1397198275</t>
  </si>
  <si>
    <t>Pantalla Sin Marco Xiaomi Redmi Note 11 11s Poco M4 Pro 4g</t>
  </si>
  <si>
    <t>MLA1380950271</t>
  </si>
  <si>
    <t>Plaqueta Placa Pin De Carga Jack Auricular Samsung A52s A528</t>
  </si>
  <si>
    <t>MLA433156</t>
  </si>
  <si>
    <t xml:space="preserve"> Repuestos de Celulares  /  Placas de Carga</t>
  </si>
  <si>
    <t>MLA1559150814</t>
  </si>
  <si>
    <t>Programadora Jc V1se Wifi Display Touch</t>
  </si>
  <si>
    <t>08-11-2023</t>
  </si>
  <si>
    <t>MLA1480422124</t>
  </si>
  <si>
    <t>Qianli Icopy-s Banco Pruebas Doble Faz Chip iPhone 7 8 Plus</t>
  </si>
  <si>
    <t>MLA1480275998</t>
  </si>
  <si>
    <t>Qianli Icopy-s Banco Pruebas Doble Faz iPhone 6 6s 6s Plus</t>
  </si>
  <si>
    <t>MLA1480313058</t>
  </si>
  <si>
    <t>Qianli Icopy-s Banco Pruebas Doble Faz iPhone X Xs Xs Max</t>
  </si>
  <si>
    <t>MLA1479304538</t>
  </si>
  <si>
    <t>SUN-SS915</t>
  </si>
  <si>
    <t>Reactivador Baterias Sunshine Ss-9915 Samsung iPhone Carga</t>
  </si>
  <si>
    <t>MLA1450208336</t>
  </si>
  <si>
    <t>Repuesto Flex Camara Infraroja Original - iPhone X</t>
  </si>
  <si>
    <t>15-07-2023</t>
  </si>
  <si>
    <t>MLA1468965622</t>
  </si>
  <si>
    <t>Soporte Giratorio Desarmado De Pantallas Relife Rl-601s Plus</t>
  </si>
  <si>
    <t>MLA1388337077</t>
  </si>
  <si>
    <t>TEST-6168PIN</t>
  </si>
  <si>
    <t>Tester Lector Para Cables Apple Lightning 616 8 Pines Marca</t>
  </si>
  <si>
    <t>MLA9930</t>
  </si>
  <si>
    <t xml:space="preserve"> Accesorios para Laptops  /  Cables y Adaptadores</t>
  </si>
  <si>
    <t>MLA1390383215</t>
  </si>
  <si>
    <t>QIA_ICO2.1_B</t>
  </si>
  <si>
    <t>Zocalo Bateria Icopy Plus Qianli V1.5 iPhone 6 - 14 Pro Max</t>
  </si>
  <si>
    <t>PAISES DISPONIBLES</t>
  </si>
  <si>
    <t>🇮🇳, 🇺🇸</t>
  </si>
  <si>
    <t>🇺🇸</t>
  </si>
  <si>
    <t>🇨🇦, 🇮🇳, 🇺🇸</t>
  </si>
  <si>
    <t>🇨🇳, 🇺🇸</t>
  </si>
  <si>
    <t>🇯🇵, 🇺🇸</t>
  </si>
  <si>
    <t>🇨🇳, 🇮🇳, 🇯🇵, 🇺🇸</t>
  </si>
  <si>
    <t>🇮🇳</t>
  </si>
  <si>
    <t>🇨🇦, 🇯🇵, 🇺🇸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</si>
</sst>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&quot;$&quot;#,##0"/>
    <numFmt numFmtId="165" formatCode="#,##0.0"/>
    <numFmt numFmtId="166" formatCode="&quot;$&quot;#,##0.00"/>
    <numFmt numFmtId="167" formatCode="mm&quot;/&quot;dd&quot;/&quot;yyyy"/>
    <numFmt numFmtId="168" formatCode="0.0"/>
    <numFmt numFmtId="169" formatCode="M/d/yyyy"/>
    <numFmt numFmtId="170" formatCode="[$USD ]#,##0.00"/>
    <numFmt numFmtId="171" formatCode="&quot;USD &quot; #,##0;[Red]&quot;USD &quot; #,##0"/>
    <numFmt numFmtId="172" formatCode="d/M/yyyy"/>
    <numFmt numFmtId="173" formatCode="[$USD   ]#,##0.00"/>
    <numFmt numFmtId="174" formatCode="[$USD   ]#,##0.0"/>
    <numFmt numFmtId="175" formatCode="[$USD   ]#,##0"/>
    <numFmt numFmtId="176" formatCode="MM/DD/YY"/>
    <numFmt numFmtId="177" formatCode="[$USD]\ #,##0"/>
  </numFmts>
  <fonts count="47">
    <font>
      <sz val="10.0"/>
      <color rgb="FF000000"/>
      <name val="Arial"/>
      <scheme val="minor"/>
    </font>
    <font>
      <b/>
      <sz val="11.0"/>
      <color rgb="FFFFFFFF"/>
      <name val="Calibri"/>
    </font>
    <font>
      <b/>
      <color rgb="FF0000FF"/>
      <name val="Arial"/>
      <scheme val="minor"/>
    </font>
    <font>
      <b/>
      <color theme="1"/>
      <name val="Arial"/>
      <scheme val="minor"/>
    </font>
    <font>
      <color theme="1"/>
      <name val="Arial"/>
    </font>
    <font>
      <b/>
      <sz val="11.0"/>
      <color rgb="FF000000"/>
      <name val="Calibri"/>
    </font>
    <font>
      <b/>
      <color theme="1"/>
      <name val="Arial"/>
    </font>
    <font>
      <b/>
      <sz val="11.0"/>
      <color theme="1"/>
      <name val="Calibri"/>
    </font>
    <font>
      <color theme="1"/>
      <name val="Arial"/>
      <scheme val="minor"/>
    </font>
    <font>
      <color rgb="FF000000"/>
      <name val="Arial"/>
      <scheme val="minor"/>
    </font>
    <font>
      <sz val="11.0"/>
      <color rgb="FF000000"/>
      <name val="Calibri"/>
    </font>
    <font>
      <sz val="11.0"/>
      <color theme="1"/>
      <name val="Calibri"/>
    </font>
    <font>
      <color rgb="FF0000FF"/>
      <name val="Arial"/>
      <scheme val="minor"/>
    </font>
    <font>
      <color rgb="FF0000FF"/>
      <name val="Arial"/>
    </font>
    <font>
      <sz val="11.0"/>
      <color rgb="FFFF0000"/>
      <name val="Calibri"/>
    </font>
    <font>
      <color rgb="FFFF0000"/>
      <name val="Arial"/>
      <scheme val="minor"/>
    </font>
    <font>
      <b/>
      <sz val="10.0"/>
      <color rgb="FFFFFFFF"/>
      <name val="Calibri"/>
    </font>
    <font>
      <sz val="9.0"/>
      <color theme="1"/>
      <name val="Calibri"/>
    </font>
    <font>
      <sz val="11.0"/>
      <color rgb="FF0000FF"/>
      <name val="Calibri"/>
    </font>
    <font>
      <sz val="11.0"/>
      <color rgb="FF38761D"/>
      <name val="Calibri"/>
    </font>
    <font>
      <sz val="9.0"/>
      <color rgb="FF38761D"/>
      <name val="Calibri"/>
    </font>
    <font>
      <color rgb="FF38761D"/>
      <name val="Arial"/>
    </font>
    <font>
      <b/>
      <sz val="11.0"/>
      <color rgb="FF38761D"/>
      <name val="Calibri"/>
    </font>
    <font>
      <sz val="9.0"/>
      <color rgb="FF000000"/>
      <name val="Calibri"/>
    </font>
    <font>
      <color rgb="FF040C13"/>
      <name val="&quot;Human BBY Digital&quot;"/>
    </font>
    <font>
      <sz val="11.0"/>
      <color rgb="FF1D1D1F"/>
      <name val="Calibri"/>
    </font>
    <font>
      <sz val="9.0"/>
      <color rgb="FF1D1D1F"/>
      <name val="Calibri"/>
    </font>
    <font>
      <color rgb="FF1D1D1F"/>
      <name val="Arial"/>
    </font>
    <font>
      <b/>
      <sz val="11.0"/>
      <color rgb="FF1D1D1F"/>
      <name val="Calibri"/>
    </font>
    <font>
      <b/>
      <sz val="11.0"/>
      <color rgb="FF0000FF"/>
      <name val="Calibri"/>
    </font>
    <font>
      <b/>
      <sz val="9.0"/>
      <color theme="1"/>
      <name val="Calibri"/>
    </font>
    <font>
      <color rgb="FFFF0000"/>
      <name val="Arial"/>
    </font>
    <font>
      <color rgb="FF0F1111"/>
      <name val="&quot;Amazon Ember&quot;"/>
    </font>
    <font>
      <sz val="10.0"/>
      <color theme="1"/>
      <name val="Calibri"/>
    </font>
    <font>
      <color theme="1"/>
      <name val="Calibri"/>
    </font>
    <font>
      <sz val="11.0"/>
      <color rgb="FFFF9900"/>
      <name val="Calibri"/>
    </font>
    <font>
      <sz val="10.0"/>
      <color theme="1"/>
      <name val="Arial"/>
      <scheme val="minor"/>
    </font>
    <font>
      <u/>
      <sz val="11.0"/>
      <color rgb="FF0000FF"/>
      <name val="Calibri"/>
    </font>
    <font>
      <sz val="9.0"/>
      <color rgb="FF1D1D1F"/>
      <name val="&quot;SF Pro Text&quot;"/>
    </font>
    <font>
      <sz val="11.0"/>
      <color rgb="FF0066CC"/>
      <name val="&quot;SF Pro Text&quot;"/>
    </font>
    <font>
      <sz val="10.0"/>
      <color theme="1"/>
      <name val="Arial"/>
    </font>
    <font>
      <sz val="11.0"/>
      <color rgb="FF00FFFF"/>
      <name val="Calibri"/>
    </font>
    <font>
      <color theme="1"/>
      <name val="Aptos Narrow"/>
    </font>
    <font>
      <b/>
      <color rgb="FF0000FF"/>
      <name val="Arial"/>
    </font>
    <font>
      <b/>
      <color theme="1"/>
      <name val="Aptos Narrow"/>
    </font>
    <font>
      <sz val="11.0"/>
      <color rgb="FF000000"/>
      <name val="Inconsolata"/>
    </font>
    <font>
      <b/>
      <sz val="12.0"/>
      <color theme="1"/>
      <name val="Calibri"/>
    </font>
  </fonts>
  <fills count="13">
    <fill>
      <patternFill patternType="none"/>
    </fill>
    <fill>
      <patternFill patternType="lightGray"/>
    </fill>
    <fill>
      <patternFill patternType="solid">
        <fgColor rgb="FF1155CC"/>
        <bgColor rgb="FF1155CC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B7E1CD"/>
        <bgColor rgb="FFB7E1CD"/>
      </patternFill>
    </fill>
    <fill>
      <patternFill patternType="solid">
        <fgColor rgb="FFDFE4EC"/>
        <bgColor rgb="FFDFE4EC"/>
      </patternFill>
    </fill>
    <fill>
      <patternFill patternType="solid">
        <fgColor rgb="FFA4C2F4"/>
        <bgColor rgb="FFA4C2F4"/>
      </patternFill>
    </fill>
    <fill>
      <patternFill patternType="solid">
        <fgColor rgb="FFF0F2F2"/>
        <bgColor rgb="FFF0F2F2"/>
      </patternFill>
    </fill>
    <fill>
      <patternFill patternType="solid">
        <fgColor rgb="FFD9D2E9"/>
        <bgColor rgb="FFD9D2E9"/>
      </patternFill>
    </fill>
    <fill>
      <patternFill patternType="solid">
        <fgColor rgb="FFC9DAF8"/>
        <bgColor rgb="FFC9DAF8"/>
      </patternFill>
    </fill>
    <fill>
      <patternFill patternType="solid">
        <fgColor rgb="FFFBFBFD"/>
        <bgColor rgb="FFFBFBFD"/>
      </patternFill>
    </fill>
    <fill>
      <patternFill patternType="solid">
        <fgColor rgb="FFEAD1DC"/>
        <bgColor rgb="FFEAD1DC"/>
      </patternFill>
    </fill>
  </fills>
  <borders count="13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bottom style="thin">
        <color rgb="FF0000FF"/>
      </bottom>
    </border>
    <border>
      <left style="thin">
        <color rgb="FFC9DAF8"/>
      </left>
      <right style="thin">
        <color rgb="FFC9DAF8"/>
      </right>
      <top style="thin">
        <color rgb="FFC9DAF8"/>
      </top>
      <bottom style="thin">
        <color rgb="FFC9DAF8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2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bottom"/>
    </xf>
    <xf borderId="0" fillId="2" fontId="1" numFmtId="164" xfId="0" applyAlignment="1" applyFont="1" applyNumberFormat="1">
      <alignment horizontal="center" readingOrder="0" vertical="bottom"/>
    </xf>
    <xf borderId="0" fillId="2" fontId="1" numFmtId="165" xfId="0" applyAlignment="1" applyFont="1" applyNumberFormat="1">
      <alignment horizontal="center" readingOrder="0" vertical="bottom"/>
    </xf>
    <xf borderId="0" fillId="2" fontId="1" numFmtId="166" xfId="0" applyAlignment="1" applyFont="1" applyNumberFormat="1">
      <alignment horizontal="center" readingOrder="0" vertical="bottom"/>
    </xf>
    <xf borderId="1" fillId="3" fontId="2" numFmtId="3" xfId="0" applyAlignment="1" applyBorder="1" applyFill="1" applyFont="1" applyNumberFormat="1">
      <alignment horizontal="center" readingOrder="0"/>
    </xf>
    <xf borderId="0" fillId="0" fontId="3" numFmtId="0" xfId="0" applyAlignment="1" applyFont="1">
      <alignment readingOrder="0"/>
    </xf>
    <xf borderId="0" fillId="0" fontId="3" numFmtId="0" xfId="0" applyAlignment="1" applyFont="1">
      <alignment horizontal="center" readingOrder="0"/>
    </xf>
    <xf borderId="0" fillId="3" fontId="4" numFmtId="0" xfId="0" applyAlignment="1" applyFont="1">
      <alignment readingOrder="0" vertical="bottom"/>
    </xf>
    <xf borderId="2" fillId="4" fontId="5" numFmtId="167" xfId="0" applyAlignment="1" applyBorder="1" applyFill="1" applyFont="1" applyNumberFormat="1">
      <alignment horizontal="right" readingOrder="0" vertical="bottom"/>
    </xf>
    <xf borderId="2" fillId="4" fontId="3" numFmtId="0" xfId="0" applyAlignment="1" applyBorder="1" applyFont="1">
      <alignment horizontal="center" readingOrder="0"/>
    </xf>
    <xf borderId="2" fillId="4" fontId="3" numFmtId="164" xfId="0" applyAlignment="1" applyBorder="1" applyFont="1" applyNumberFormat="1">
      <alignment readingOrder="0"/>
    </xf>
    <xf borderId="2" fillId="0" fontId="6" numFmtId="3" xfId="0" applyAlignment="1" applyBorder="1" applyFont="1" applyNumberFormat="1">
      <alignment horizontal="right" readingOrder="0" vertical="bottom"/>
    </xf>
    <xf borderId="2" fillId="0" fontId="4" numFmtId="164" xfId="0" applyAlignment="1" applyBorder="1" applyFont="1" applyNumberFormat="1">
      <alignment horizontal="right" readingOrder="0" vertical="bottom"/>
    </xf>
    <xf borderId="2" fillId="0" fontId="3" numFmtId="164" xfId="0" applyAlignment="1" applyBorder="1" applyFont="1" applyNumberFormat="1">
      <alignment readingOrder="0"/>
    </xf>
    <xf borderId="2" fillId="0" fontId="7" numFmtId="164" xfId="0" applyAlignment="1" applyBorder="1" applyFont="1" applyNumberFormat="1">
      <alignment readingOrder="0" vertical="bottom"/>
    </xf>
    <xf borderId="2" fillId="0" fontId="8" numFmtId="165" xfId="0" applyAlignment="1" applyBorder="1" applyFont="1" applyNumberFormat="1">
      <alignment horizontal="center" readingOrder="0"/>
    </xf>
    <xf borderId="0" fillId="0" fontId="8" numFmtId="164" xfId="0" applyAlignment="1" applyFont="1" applyNumberFormat="1">
      <alignment readingOrder="0"/>
    </xf>
    <xf borderId="2" fillId="0" fontId="8" numFmtId="166" xfId="0" applyBorder="1" applyFont="1" applyNumberFormat="1"/>
    <xf borderId="2" fillId="0" fontId="8" numFmtId="0" xfId="0" applyAlignment="1" applyBorder="1" applyFont="1">
      <alignment horizontal="center"/>
    </xf>
    <xf borderId="2" fillId="0" fontId="8" numFmtId="0" xfId="0" applyAlignment="1" applyBorder="1" applyFont="1">
      <alignment readingOrder="0"/>
    </xf>
    <xf borderId="2" fillId="0" fontId="8" numFmtId="0" xfId="0" applyAlignment="1" applyBorder="1" applyFont="1">
      <alignment horizontal="center" readingOrder="0"/>
    </xf>
    <xf borderId="2" fillId="0" fontId="8" numFmtId="0" xfId="0" applyBorder="1" applyFont="1"/>
    <xf borderId="2" fillId="0" fontId="8" numFmtId="166" xfId="0" applyAlignment="1" applyBorder="1" applyFont="1" applyNumberFormat="1">
      <alignment readingOrder="0"/>
    </xf>
    <xf borderId="3" fillId="0" fontId="8" numFmtId="0" xfId="0" applyBorder="1" applyFont="1"/>
    <xf borderId="4" fillId="3" fontId="2" numFmtId="3" xfId="0" applyAlignment="1" applyBorder="1" applyFont="1" applyNumberFormat="1">
      <alignment horizontal="center" readingOrder="0"/>
    </xf>
    <xf borderId="0" fillId="4" fontId="5" numFmtId="167" xfId="0" applyAlignment="1" applyFont="1" applyNumberFormat="1">
      <alignment horizontal="right" readingOrder="0" vertical="bottom"/>
    </xf>
    <xf borderId="0" fillId="4" fontId="3" numFmtId="0" xfId="0" applyAlignment="1" applyFont="1">
      <alignment horizontal="center" readingOrder="0"/>
    </xf>
    <xf borderId="0" fillId="4" fontId="3" numFmtId="164" xfId="0" applyAlignment="1" applyFont="1" applyNumberFormat="1">
      <alignment readingOrder="0"/>
    </xf>
    <xf borderId="0" fillId="0" fontId="6" numFmtId="3" xfId="0" applyAlignment="1" applyFont="1" applyNumberFormat="1">
      <alignment horizontal="right" readingOrder="0" vertical="bottom"/>
    </xf>
    <xf borderId="0" fillId="0" fontId="4" numFmtId="164" xfId="0" applyAlignment="1" applyFont="1" applyNumberFormat="1">
      <alignment horizontal="right" readingOrder="0" vertical="bottom"/>
    </xf>
    <xf borderId="0" fillId="0" fontId="3" numFmtId="164" xfId="0" applyAlignment="1" applyFont="1" applyNumberFormat="1">
      <alignment readingOrder="0"/>
    </xf>
    <xf borderId="0" fillId="0" fontId="7" numFmtId="164" xfId="0" applyAlignment="1" applyFont="1" applyNumberFormat="1">
      <alignment readingOrder="0" vertical="bottom"/>
    </xf>
    <xf borderId="0" fillId="0" fontId="8" numFmtId="165" xfId="0" applyAlignment="1" applyFont="1" applyNumberFormat="1">
      <alignment horizontal="center" readingOrder="0"/>
    </xf>
    <xf borderId="0" fillId="0" fontId="8" numFmtId="166" xfId="0" applyFont="1" applyNumberFormat="1"/>
    <xf borderId="0" fillId="0" fontId="8" numFmtId="0" xfId="0" applyAlignment="1" applyFont="1">
      <alignment horizontal="center"/>
    </xf>
    <xf borderId="0" fillId="0" fontId="8" numFmtId="0" xfId="0" applyAlignment="1" applyFont="1">
      <alignment readingOrder="0"/>
    </xf>
    <xf borderId="0" fillId="0" fontId="8" numFmtId="0" xfId="0" applyAlignment="1" applyFont="1">
      <alignment horizontal="center" readingOrder="0"/>
    </xf>
    <xf borderId="0" fillId="0" fontId="8" numFmtId="166" xfId="0" applyAlignment="1" applyFont="1" applyNumberFormat="1">
      <alignment readingOrder="0"/>
    </xf>
    <xf borderId="5" fillId="0" fontId="8" numFmtId="0" xfId="0" applyBorder="1" applyFont="1"/>
    <xf borderId="2" fillId="0" fontId="3" numFmtId="0" xfId="0" applyAlignment="1" applyBorder="1" applyFont="1">
      <alignment readingOrder="0"/>
    </xf>
    <xf borderId="2" fillId="0" fontId="3" numFmtId="0" xfId="0" applyAlignment="1" applyBorder="1" applyFont="1">
      <alignment horizontal="center" readingOrder="0"/>
    </xf>
    <xf borderId="2" fillId="3" fontId="4" numFmtId="0" xfId="0" applyAlignment="1" applyBorder="1" applyFont="1">
      <alignment readingOrder="0" vertical="bottom"/>
    </xf>
    <xf borderId="2" fillId="0" fontId="8" numFmtId="164" xfId="0" applyAlignment="1" applyBorder="1" applyFont="1" applyNumberFormat="1">
      <alignment readingOrder="0"/>
    </xf>
    <xf borderId="6" fillId="3" fontId="2" numFmtId="3" xfId="0" applyAlignment="1" applyBorder="1" applyFont="1" applyNumberFormat="1">
      <alignment horizontal="center" readingOrder="0"/>
    </xf>
    <xf borderId="7" fillId="0" fontId="3" numFmtId="0" xfId="0" applyAlignment="1" applyBorder="1" applyFont="1">
      <alignment readingOrder="0"/>
    </xf>
    <xf borderId="7" fillId="0" fontId="3" numFmtId="0" xfId="0" applyAlignment="1" applyBorder="1" applyFont="1">
      <alignment horizontal="center" readingOrder="0"/>
    </xf>
    <xf borderId="7" fillId="3" fontId="4" numFmtId="0" xfId="0" applyAlignment="1" applyBorder="1" applyFont="1">
      <alignment readingOrder="0" vertical="bottom"/>
    </xf>
    <xf borderId="7" fillId="4" fontId="5" numFmtId="167" xfId="0" applyAlignment="1" applyBorder="1" applyFont="1" applyNumberFormat="1">
      <alignment horizontal="right" readingOrder="0" vertical="bottom"/>
    </xf>
    <xf borderId="7" fillId="4" fontId="3" numFmtId="0" xfId="0" applyAlignment="1" applyBorder="1" applyFont="1">
      <alignment horizontal="center" readingOrder="0"/>
    </xf>
    <xf borderId="7" fillId="4" fontId="3" numFmtId="164" xfId="0" applyAlignment="1" applyBorder="1" applyFont="1" applyNumberFormat="1">
      <alignment readingOrder="0"/>
    </xf>
    <xf borderId="7" fillId="0" fontId="6" numFmtId="3" xfId="0" applyAlignment="1" applyBorder="1" applyFont="1" applyNumberFormat="1">
      <alignment horizontal="right" readingOrder="0" vertical="bottom"/>
    </xf>
    <xf borderId="7" fillId="0" fontId="4" numFmtId="164" xfId="0" applyAlignment="1" applyBorder="1" applyFont="1" applyNumberFormat="1">
      <alignment horizontal="right" readingOrder="0" vertical="bottom"/>
    </xf>
    <xf borderId="7" fillId="0" fontId="3" numFmtId="164" xfId="0" applyAlignment="1" applyBorder="1" applyFont="1" applyNumberFormat="1">
      <alignment readingOrder="0"/>
    </xf>
    <xf borderId="7" fillId="0" fontId="7" numFmtId="164" xfId="0" applyAlignment="1" applyBorder="1" applyFont="1" applyNumberFormat="1">
      <alignment readingOrder="0" vertical="bottom"/>
    </xf>
    <xf borderId="7" fillId="0" fontId="8" numFmtId="165" xfId="0" applyAlignment="1" applyBorder="1" applyFont="1" applyNumberFormat="1">
      <alignment horizontal="center" readingOrder="0"/>
    </xf>
    <xf borderId="7" fillId="0" fontId="8" numFmtId="164" xfId="0" applyAlignment="1" applyBorder="1" applyFont="1" applyNumberFormat="1">
      <alignment readingOrder="0"/>
    </xf>
    <xf borderId="7" fillId="0" fontId="8" numFmtId="166" xfId="0" applyBorder="1" applyFont="1" applyNumberFormat="1"/>
    <xf borderId="7" fillId="0" fontId="8" numFmtId="0" xfId="0" applyAlignment="1" applyBorder="1" applyFont="1">
      <alignment horizontal="center"/>
    </xf>
    <xf borderId="7" fillId="0" fontId="8" numFmtId="0" xfId="0" applyAlignment="1" applyBorder="1" applyFont="1">
      <alignment readingOrder="0"/>
    </xf>
    <xf borderId="7" fillId="0" fontId="8" numFmtId="0" xfId="0" applyAlignment="1" applyBorder="1" applyFont="1">
      <alignment horizontal="center" readingOrder="0"/>
    </xf>
    <xf borderId="7" fillId="0" fontId="8" numFmtId="0" xfId="0" applyBorder="1" applyFont="1"/>
    <xf borderId="7" fillId="0" fontId="8" numFmtId="166" xfId="0" applyAlignment="1" applyBorder="1" applyFont="1" applyNumberFormat="1">
      <alignment readingOrder="0"/>
    </xf>
    <xf borderId="8" fillId="0" fontId="8" numFmtId="0" xfId="0" applyBorder="1" applyFont="1"/>
    <xf borderId="0" fillId="0" fontId="8" numFmtId="0" xfId="0" applyFont="1"/>
    <xf borderId="9" fillId="0" fontId="8" numFmtId="0" xfId="0" applyAlignment="1" applyBorder="1" applyFont="1">
      <alignment horizontal="center" readingOrder="0"/>
    </xf>
    <xf borderId="2" fillId="0" fontId="4" numFmtId="164" xfId="0" applyAlignment="1" applyBorder="1" applyFont="1" applyNumberFormat="1">
      <alignment horizontal="right" vertical="bottom"/>
    </xf>
    <xf borderId="0" fillId="0" fontId="4" numFmtId="164" xfId="0" applyAlignment="1" applyFont="1" applyNumberFormat="1">
      <alignment horizontal="right" vertical="bottom"/>
    </xf>
    <xf borderId="2" fillId="3" fontId="6" numFmtId="0" xfId="0" applyAlignment="1" applyBorder="1" applyFont="1">
      <alignment readingOrder="0" vertical="bottom"/>
    </xf>
    <xf borderId="0" fillId="3" fontId="6" numFmtId="0" xfId="0" applyAlignment="1" applyFont="1">
      <alignment readingOrder="0" vertical="bottom"/>
    </xf>
    <xf borderId="0" fillId="4" fontId="7" numFmtId="167" xfId="0" applyAlignment="1" applyFont="1" applyNumberFormat="1">
      <alignment horizontal="right" readingOrder="0" vertical="bottom"/>
    </xf>
    <xf borderId="7" fillId="3" fontId="6" numFmtId="0" xfId="0" applyAlignment="1" applyBorder="1" applyFont="1">
      <alignment readingOrder="0" vertical="bottom"/>
    </xf>
    <xf borderId="1" fillId="4" fontId="9" numFmtId="3" xfId="0" applyAlignment="1" applyBorder="1" applyFont="1" applyNumberFormat="1">
      <alignment horizontal="center" readingOrder="0"/>
    </xf>
    <xf borderId="2" fillId="0" fontId="9" numFmtId="0" xfId="0" applyAlignment="1" applyBorder="1" applyFont="1">
      <alignment readingOrder="0"/>
    </xf>
    <xf borderId="2" fillId="0" fontId="9" numFmtId="0" xfId="0" applyAlignment="1" applyBorder="1" applyFont="1">
      <alignment horizontal="center" readingOrder="0"/>
    </xf>
    <xf borderId="2" fillId="4" fontId="10" numFmtId="167" xfId="0" applyAlignment="1" applyBorder="1" applyFont="1" applyNumberFormat="1">
      <alignment horizontal="right" readingOrder="0" vertical="bottom"/>
    </xf>
    <xf borderId="2" fillId="4" fontId="8" numFmtId="0" xfId="0" applyAlignment="1" applyBorder="1" applyFont="1">
      <alignment horizontal="center" readingOrder="0"/>
    </xf>
    <xf borderId="2" fillId="0" fontId="4" numFmtId="3" xfId="0" applyAlignment="1" applyBorder="1" applyFont="1" applyNumberFormat="1">
      <alignment horizontal="right" readingOrder="0" vertical="bottom"/>
    </xf>
    <xf borderId="2" fillId="4" fontId="8" numFmtId="164" xfId="0" applyAlignment="1" applyBorder="1" applyFont="1" applyNumberFormat="1">
      <alignment readingOrder="0"/>
    </xf>
    <xf borderId="2" fillId="0" fontId="11" numFmtId="164" xfId="0" applyAlignment="1" applyBorder="1" applyFont="1" applyNumberFormat="1">
      <alignment readingOrder="0" vertical="bottom"/>
    </xf>
    <xf borderId="4" fillId="4" fontId="9" numFmtId="3" xfId="0" applyAlignment="1" applyBorder="1" applyFont="1" applyNumberFormat="1">
      <alignment horizontal="center" readingOrder="0"/>
    </xf>
    <xf borderId="0" fillId="0" fontId="9" numFmtId="0" xfId="0" applyAlignment="1" applyFont="1">
      <alignment readingOrder="0"/>
    </xf>
    <xf borderId="0" fillId="0" fontId="9" numFmtId="0" xfId="0" applyAlignment="1" applyFont="1">
      <alignment horizontal="center" readingOrder="0"/>
    </xf>
    <xf borderId="0" fillId="4" fontId="10" numFmtId="167" xfId="0" applyAlignment="1" applyFont="1" applyNumberFormat="1">
      <alignment horizontal="right" readingOrder="0" vertical="bottom"/>
    </xf>
    <xf borderId="0" fillId="4" fontId="8" numFmtId="0" xfId="0" applyAlignment="1" applyFont="1">
      <alignment horizontal="center" readingOrder="0"/>
    </xf>
    <xf borderId="0" fillId="0" fontId="4" numFmtId="3" xfId="0" applyAlignment="1" applyFont="1" applyNumberFormat="1">
      <alignment horizontal="right" readingOrder="0" vertical="bottom"/>
    </xf>
    <xf borderId="0" fillId="4" fontId="8" numFmtId="164" xfId="0" applyAlignment="1" applyFont="1" applyNumberFormat="1">
      <alignment readingOrder="0"/>
    </xf>
    <xf borderId="0" fillId="0" fontId="11" numFmtId="164" xfId="0" applyAlignment="1" applyFont="1" applyNumberFormat="1">
      <alignment readingOrder="0" vertical="bottom"/>
    </xf>
    <xf borderId="6" fillId="4" fontId="9" numFmtId="3" xfId="0" applyAlignment="1" applyBorder="1" applyFont="1" applyNumberFormat="1">
      <alignment horizontal="center" readingOrder="0"/>
    </xf>
    <xf borderId="7" fillId="0" fontId="9" numFmtId="0" xfId="0" applyAlignment="1" applyBorder="1" applyFont="1">
      <alignment readingOrder="0"/>
    </xf>
    <xf borderId="7" fillId="0" fontId="9" numFmtId="0" xfId="0" applyAlignment="1" applyBorder="1" applyFont="1">
      <alignment horizontal="center" readingOrder="0"/>
    </xf>
    <xf borderId="7" fillId="4" fontId="10" numFmtId="167" xfId="0" applyAlignment="1" applyBorder="1" applyFont="1" applyNumberFormat="1">
      <alignment horizontal="right" readingOrder="0" vertical="bottom"/>
    </xf>
    <xf borderId="7" fillId="4" fontId="8" numFmtId="0" xfId="0" applyAlignment="1" applyBorder="1" applyFont="1">
      <alignment horizontal="center" readingOrder="0"/>
    </xf>
    <xf borderId="7" fillId="4" fontId="8" numFmtId="164" xfId="0" applyAlignment="1" applyBorder="1" applyFont="1" applyNumberFormat="1">
      <alignment readingOrder="0"/>
    </xf>
    <xf borderId="7" fillId="0" fontId="4" numFmtId="3" xfId="0" applyAlignment="1" applyBorder="1" applyFont="1" applyNumberFormat="1">
      <alignment horizontal="right" readingOrder="0" vertical="bottom"/>
    </xf>
    <xf borderId="7" fillId="0" fontId="11" numFmtId="164" xfId="0" applyAlignment="1" applyBorder="1" applyFont="1" applyNumberFormat="1">
      <alignment readingOrder="0" vertical="bottom"/>
    </xf>
    <xf borderId="1" fillId="4" fontId="8" numFmtId="3" xfId="0" applyAlignment="1" applyBorder="1" applyFont="1" applyNumberFormat="1">
      <alignment horizontal="center" readingOrder="0"/>
    </xf>
    <xf borderId="2" fillId="4" fontId="7" numFmtId="167" xfId="0" applyAlignment="1" applyBorder="1" applyFont="1" applyNumberFormat="1">
      <alignment horizontal="right" readingOrder="0" vertical="bottom"/>
    </xf>
    <xf borderId="4" fillId="4" fontId="8" numFmtId="3" xfId="0" applyAlignment="1" applyBorder="1" applyFont="1" applyNumberFormat="1">
      <alignment horizontal="center" readingOrder="0"/>
    </xf>
    <xf borderId="0" fillId="0" fontId="4" numFmtId="0" xfId="0" applyAlignment="1" applyFont="1">
      <alignment horizontal="center" vertical="bottom"/>
    </xf>
    <xf borderId="7" fillId="0" fontId="4" numFmtId="0" xfId="0" applyAlignment="1" applyBorder="1" applyFont="1">
      <alignment horizontal="center" vertical="bottom"/>
    </xf>
    <xf borderId="7" fillId="4" fontId="7" numFmtId="167" xfId="0" applyAlignment="1" applyBorder="1" applyFont="1" applyNumberFormat="1">
      <alignment horizontal="right" readingOrder="0" vertical="bottom"/>
    </xf>
    <xf borderId="2" fillId="4" fontId="11" numFmtId="167" xfId="0" applyAlignment="1" applyBorder="1" applyFont="1" applyNumberFormat="1">
      <alignment horizontal="right" readingOrder="0" vertical="bottom"/>
    </xf>
    <xf borderId="2" fillId="0" fontId="4" numFmtId="3" xfId="0" applyAlignment="1" applyBorder="1" applyFont="1" applyNumberFormat="1">
      <alignment horizontal="right" vertical="bottom"/>
    </xf>
    <xf borderId="6" fillId="4" fontId="8" numFmtId="3" xfId="0" applyAlignment="1" applyBorder="1" applyFont="1" applyNumberFormat="1">
      <alignment horizontal="center" readingOrder="0"/>
    </xf>
    <xf borderId="7" fillId="4" fontId="11" numFmtId="167" xfId="0" applyAlignment="1" applyBorder="1" applyFont="1" applyNumberFormat="1">
      <alignment horizontal="right" readingOrder="0" vertical="bottom"/>
    </xf>
    <xf borderId="7" fillId="0" fontId="4" numFmtId="3" xfId="0" applyAlignment="1" applyBorder="1" applyFont="1" applyNumberFormat="1">
      <alignment horizontal="right" vertical="bottom"/>
    </xf>
    <xf borderId="2" fillId="0" fontId="4" numFmtId="0" xfId="0" applyAlignment="1" applyBorder="1" applyFont="1">
      <alignment horizontal="center" vertical="bottom"/>
    </xf>
    <xf borderId="2" fillId="4" fontId="12" numFmtId="0" xfId="0" applyAlignment="1" applyBorder="1" applyFont="1">
      <alignment horizontal="center" readingOrder="0"/>
    </xf>
    <xf borderId="0" fillId="4" fontId="11" numFmtId="167" xfId="0" applyAlignment="1" applyFont="1" applyNumberFormat="1">
      <alignment horizontal="right" readingOrder="0" vertical="bottom"/>
    </xf>
    <xf borderId="0" fillId="4" fontId="12" numFmtId="0" xfId="0" applyAlignment="1" applyFont="1">
      <alignment horizontal="center" readingOrder="0"/>
    </xf>
    <xf borderId="0" fillId="0" fontId="4" numFmtId="3" xfId="0" applyAlignment="1" applyFont="1" applyNumberFormat="1">
      <alignment horizontal="right" vertical="bottom"/>
    </xf>
    <xf borderId="4" fillId="4" fontId="4" numFmtId="3" xfId="0" applyAlignment="1" applyBorder="1" applyFont="1" applyNumberFormat="1">
      <alignment horizontal="center" readingOrder="0" vertical="bottom"/>
    </xf>
    <xf borderId="0" fillId="0" fontId="4" numFmtId="0" xfId="0" applyAlignment="1" applyFont="1">
      <alignment vertical="bottom"/>
    </xf>
    <xf borderId="0" fillId="3" fontId="4" numFmtId="0" xfId="0" applyAlignment="1" applyFont="1">
      <alignment vertical="bottom"/>
    </xf>
    <xf borderId="0" fillId="4" fontId="10" numFmtId="167" xfId="0" applyAlignment="1" applyFont="1" applyNumberFormat="1">
      <alignment horizontal="right" vertical="bottom"/>
    </xf>
    <xf borderId="0" fillId="4" fontId="13" numFmtId="0" xfId="0" applyAlignment="1" applyFont="1">
      <alignment horizontal="center" readingOrder="0" vertical="bottom"/>
    </xf>
    <xf borderId="0" fillId="4" fontId="4" numFmtId="164" xfId="0" applyAlignment="1" applyFont="1" applyNumberFormat="1">
      <alignment vertical="bottom"/>
    </xf>
    <xf borderId="0" fillId="4" fontId="4" numFmtId="164" xfId="0" applyAlignment="1" applyFont="1" applyNumberFormat="1">
      <alignment horizontal="right" vertical="bottom"/>
    </xf>
    <xf borderId="0" fillId="0" fontId="4" numFmtId="164" xfId="0" applyAlignment="1" applyFont="1" applyNumberFormat="1">
      <alignment vertical="bottom"/>
    </xf>
    <xf borderId="0" fillId="0" fontId="4" numFmtId="166" xfId="0" applyAlignment="1" applyFont="1" applyNumberFormat="1">
      <alignment vertical="bottom"/>
    </xf>
    <xf borderId="0" fillId="0" fontId="4" numFmtId="0" xfId="0" applyAlignment="1" applyFont="1">
      <alignment vertical="bottom"/>
    </xf>
    <xf borderId="5" fillId="0" fontId="4" numFmtId="0" xfId="0" applyAlignment="1" applyBorder="1" applyFont="1">
      <alignment vertical="bottom"/>
    </xf>
    <xf borderId="7" fillId="4" fontId="12" numFmtId="0" xfId="0" applyAlignment="1" applyBorder="1" applyFont="1">
      <alignment horizontal="center" readingOrder="0"/>
    </xf>
    <xf borderId="0" fillId="4" fontId="8" numFmtId="3" xfId="0" applyAlignment="1" applyFont="1" applyNumberFormat="1">
      <alignment horizontal="center" readingOrder="0"/>
    </xf>
    <xf borderId="2" fillId="4" fontId="8" numFmtId="165" xfId="0" applyAlignment="1" applyBorder="1" applyFont="1" applyNumberFormat="1">
      <alignment horizontal="center" readingOrder="0"/>
    </xf>
    <xf borderId="0" fillId="4" fontId="8" numFmtId="165" xfId="0" applyAlignment="1" applyFont="1" applyNumberFormat="1">
      <alignment horizontal="center" readingOrder="0"/>
    </xf>
    <xf borderId="7" fillId="4" fontId="8" numFmtId="165" xfId="0" applyAlignment="1" applyBorder="1" applyFont="1" applyNumberFormat="1">
      <alignment horizontal="center" readingOrder="0"/>
    </xf>
    <xf borderId="0" fillId="4" fontId="14" numFmtId="167" xfId="0" applyAlignment="1" applyFont="1" applyNumberFormat="1">
      <alignment horizontal="right" readingOrder="0" vertical="bottom"/>
    </xf>
    <xf borderId="0" fillId="3" fontId="4" numFmtId="0" xfId="0" applyAlignment="1" applyFont="1">
      <alignment horizontal="center" vertical="bottom"/>
    </xf>
    <xf borderId="0" fillId="4" fontId="8" numFmtId="0" xfId="0" applyAlignment="1" applyFont="1">
      <alignment readingOrder="0"/>
    </xf>
    <xf borderId="0" fillId="0" fontId="4" numFmtId="3" xfId="0" applyAlignment="1" applyFont="1" applyNumberFormat="1">
      <alignment vertical="bottom"/>
    </xf>
    <xf borderId="0" fillId="4" fontId="8" numFmtId="3" xfId="0" applyAlignment="1" applyFont="1" applyNumberFormat="1">
      <alignment readingOrder="0"/>
    </xf>
    <xf borderId="0" fillId="0" fontId="15" numFmtId="164" xfId="0" applyAlignment="1" applyFont="1" applyNumberFormat="1">
      <alignment readingOrder="0"/>
    </xf>
    <xf borderId="0" fillId="0" fontId="11" numFmtId="0" xfId="0" applyAlignment="1" applyFont="1">
      <alignment readingOrder="0" vertical="bottom"/>
    </xf>
    <xf borderId="0" fillId="0" fontId="8" numFmtId="3" xfId="0" applyAlignment="1" applyFont="1" applyNumberFormat="1">
      <alignment horizontal="center" readingOrder="0"/>
    </xf>
    <xf borderId="0" fillId="0" fontId="11" numFmtId="165" xfId="0" applyAlignment="1" applyFont="1" applyNumberFormat="1">
      <alignment horizontal="center" readingOrder="0" vertical="bottom"/>
    </xf>
    <xf borderId="10" fillId="4" fontId="8" numFmtId="3" xfId="0" applyAlignment="1" applyBorder="1" applyFont="1" applyNumberFormat="1">
      <alignment horizontal="center" readingOrder="0"/>
    </xf>
    <xf borderId="10" fillId="4" fontId="8" numFmtId="0" xfId="0" applyAlignment="1" applyBorder="1" applyFont="1">
      <alignment readingOrder="0"/>
    </xf>
    <xf borderId="10" fillId="4" fontId="11" numFmtId="167" xfId="0" applyAlignment="1" applyBorder="1" applyFont="1" applyNumberFormat="1">
      <alignment horizontal="right" readingOrder="0" vertical="bottom"/>
    </xf>
    <xf borderId="10" fillId="4" fontId="8" numFmtId="164" xfId="0" applyAlignment="1" applyBorder="1" applyFont="1" applyNumberFormat="1">
      <alignment readingOrder="0"/>
    </xf>
    <xf borderId="10" fillId="0" fontId="8" numFmtId="164" xfId="0" applyAlignment="1" applyBorder="1" applyFont="1" applyNumberFormat="1">
      <alignment readingOrder="0"/>
    </xf>
    <xf borderId="10" fillId="0" fontId="11" numFmtId="164" xfId="0" applyAlignment="1" applyBorder="1" applyFont="1" applyNumberFormat="1">
      <alignment readingOrder="0" vertical="bottom"/>
    </xf>
    <xf borderId="10" fillId="0" fontId="8" numFmtId="0" xfId="0" applyAlignment="1" applyBorder="1" applyFont="1">
      <alignment readingOrder="0"/>
    </xf>
    <xf borderId="10" fillId="0" fontId="8" numFmtId="0" xfId="0" applyBorder="1" applyFont="1"/>
    <xf borderId="10" fillId="0" fontId="8" numFmtId="166" xfId="0" applyAlignment="1" applyBorder="1" applyFont="1" applyNumberFormat="1">
      <alignment readingOrder="0"/>
    </xf>
    <xf borderId="0" fillId="0" fontId="8" numFmtId="164" xfId="0" applyFont="1" applyNumberFormat="1"/>
    <xf borderId="0" fillId="0" fontId="8" numFmtId="0" xfId="0" applyAlignment="1" applyFont="1">
      <alignment horizontal="center"/>
    </xf>
    <xf borderId="0" fillId="0" fontId="8" numFmtId="168" xfId="0" applyFont="1" applyNumberFormat="1"/>
    <xf borderId="0" fillId="0" fontId="3" numFmtId="3" xfId="0" applyAlignment="1" applyFont="1" applyNumberFormat="1">
      <alignment horizontal="center" readingOrder="0"/>
    </xf>
    <xf borderId="0" fillId="0" fontId="3" numFmtId="0" xfId="0" applyFont="1"/>
    <xf borderId="0" fillId="0" fontId="11" numFmtId="164" xfId="0" applyAlignment="1" applyFont="1" applyNumberFormat="1">
      <alignment vertical="bottom"/>
    </xf>
    <xf borderId="0" fillId="4" fontId="11" numFmtId="167" xfId="0" applyAlignment="1" applyFont="1" applyNumberFormat="1">
      <alignment horizontal="right" vertical="bottom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center" readingOrder="0" vertical="bottom"/>
    </xf>
    <xf borderId="0" fillId="0" fontId="11" numFmtId="164" xfId="0" applyAlignment="1" applyFont="1" applyNumberFormat="1">
      <alignment horizontal="right" readingOrder="0" vertical="bottom"/>
    </xf>
    <xf borderId="0" fillId="0" fontId="8" numFmtId="3" xfId="0" applyAlignment="1" applyFont="1" applyNumberFormat="1">
      <alignment readingOrder="0"/>
    </xf>
    <xf borderId="0" fillId="0" fontId="11" numFmtId="3" xfId="0" applyAlignment="1" applyFont="1" applyNumberFormat="1">
      <alignment horizontal="center" readingOrder="0" vertical="bottom"/>
    </xf>
    <xf borderId="0" fillId="0" fontId="8" numFmtId="168" xfId="0" applyAlignment="1" applyFont="1" applyNumberFormat="1">
      <alignment horizontal="center" readingOrder="0"/>
    </xf>
    <xf borderId="0" fillId="0" fontId="8" numFmtId="168" xfId="0" applyAlignment="1" applyFont="1" applyNumberFormat="1">
      <alignment horizontal="center"/>
    </xf>
    <xf borderId="0" fillId="0" fontId="8" numFmtId="167" xfId="0" applyFont="1" applyNumberFormat="1"/>
    <xf borderId="0" fillId="4" fontId="11" numFmtId="169" xfId="0" applyAlignment="1" applyFont="1" applyNumberFormat="1">
      <alignment horizontal="right" readingOrder="0" vertical="bottom"/>
    </xf>
    <xf borderId="0" fillId="0" fontId="8" numFmtId="165" xfId="0" applyAlignment="1" applyFont="1" applyNumberFormat="1">
      <alignment horizontal="center"/>
    </xf>
    <xf borderId="0" fillId="0" fontId="3" numFmtId="164" xfId="0" applyFont="1" applyNumberFormat="1"/>
    <xf borderId="0" fillId="2" fontId="1" numFmtId="0" xfId="0" applyAlignment="1" applyFont="1">
      <alignment horizontal="left" readingOrder="0" vertical="bottom"/>
    </xf>
    <xf borderId="0" fillId="2" fontId="1" numFmtId="49" xfId="0" applyAlignment="1" applyFont="1" applyNumberFormat="1">
      <alignment horizontal="center" readingOrder="0" vertical="bottom"/>
    </xf>
    <xf borderId="0" fillId="2" fontId="1" numFmtId="170" xfId="0" applyAlignment="1" applyFont="1" applyNumberFormat="1">
      <alignment horizontal="center" readingOrder="0" vertical="bottom"/>
    </xf>
    <xf borderId="0" fillId="2" fontId="1" numFmtId="10" xfId="0" applyAlignment="1" applyFont="1" applyNumberFormat="1">
      <alignment horizontal="center" readingOrder="0" vertical="bottom"/>
    </xf>
    <xf borderId="0" fillId="0" fontId="8" numFmtId="0" xfId="0" applyAlignment="1" applyFont="1">
      <alignment horizontal="left" readingOrder="0"/>
    </xf>
    <xf borderId="0" fillId="0" fontId="8" numFmtId="49" xfId="0" applyAlignment="1" applyFont="1" applyNumberFormat="1">
      <alignment horizontal="center" readingOrder="0"/>
    </xf>
    <xf borderId="0" fillId="0" fontId="8" numFmtId="167" xfId="0" applyAlignment="1" applyFont="1" applyNumberFormat="1">
      <alignment horizontal="center" readingOrder="0"/>
    </xf>
    <xf borderId="0" fillId="0" fontId="8" numFmtId="170" xfId="0" applyFont="1" applyNumberFormat="1"/>
    <xf borderId="0" fillId="0" fontId="8" numFmtId="9" xfId="0" applyAlignment="1" applyFont="1" applyNumberFormat="1">
      <alignment horizontal="center" readingOrder="0"/>
    </xf>
    <xf borderId="0" fillId="0" fontId="8" numFmtId="171" xfId="0" applyAlignment="1" applyFont="1" applyNumberFormat="1">
      <alignment readingOrder="0"/>
    </xf>
    <xf borderId="0" fillId="0" fontId="11" numFmtId="164" xfId="0" applyAlignment="1" applyFont="1" applyNumberFormat="1">
      <alignment horizontal="center" readingOrder="0" vertical="bottom"/>
    </xf>
    <xf borderId="0" fillId="0" fontId="11" numFmtId="0" xfId="0" applyAlignment="1" applyFont="1">
      <alignment vertical="bottom"/>
    </xf>
    <xf borderId="0" fillId="0" fontId="8" numFmtId="170" xfId="0" applyAlignment="1" applyFont="1" applyNumberFormat="1">
      <alignment readingOrder="0"/>
    </xf>
    <xf borderId="0" fillId="0" fontId="15" numFmtId="170" xfId="0" applyFont="1" applyNumberFormat="1"/>
    <xf borderId="0" fillId="0" fontId="8" numFmtId="0" xfId="0" applyAlignment="1" applyFont="1">
      <alignment horizontal="left"/>
    </xf>
    <xf borderId="0" fillId="4" fontId="11" numFmtId="0" xfId="0" applyAlignment="1" applyFont="1">
      <alignment horizontal="center" readingOrder="0"/>
    </xf>
    <xf borderId="0" fillId="0" fontId="15" numFmtId="0" xfId="0" applyAlignment="1" applyFont="1">
      <alignment horizontal="left" readingOrder="0"/>
    </xf>
    <xf borderId="0" fillId="0" fontId="15" numFmtId="49" xfId="0" applyAlignment="1" applyFont="1" applyNumberFormat="1">
      <alignment horizontal="center" readingOrder="0"/>
    </xf>
    <xf borderId="0" fillId="0" fontId="15" numFmtId="0" xfId="0" applyAlignment="1" applyFont="1">
      <alignment horizontal="center" readingOrder="0"/>
    </xf>
    <xf borderId="0" fillId="0" fontId="14" numFmtId="164" xfId="0" applyAlignment="1" applyFont="1" applyNumberFormat="1">
      <alignment readingOrder="0" vertical="bottom"/>
    </xf>
    <xf borderId="0" fillId="0" fontId="14" numFmtId="0" xfId="0" applyAlignment="1" applyFont="1">
      <alignment vertical="bottom"/>
    </xf>
    <xf borderId="0" fillId="0" fontId="9" numFmtId="0" xfId="0" applyAlignment="1" applyFont="1">
      <alignment horizontal="left" readingOrder="0"/>
    </xf>
    <xf borderId="0" fillId="0" fontId="9" numFmtId="49" xfId="0" applyAlignment="1" applyFont="1" applyNumberFormat="1">
      <alignment horizontal="center" readingOrder="0"/>
    </xf>
    <xf borderId="0" fillId="0" fontId="9" numFmtId="167" xfId="0" applyAlignment="1" applyFont="1" applyNumberFormat="1">
      <alignment horizontal="center" readingOrder="0"/>
    </xf>
    <xf borderId="0" fillId="0" fontId="9" numFmtId="170" xfId="0" applyFont="1" applyNumberFormat="1"/>
    <xf borderId="0" fillId="0" fontId="10" numFmtId="164" xfId="0" applyAlignment="1" applyFont="1" applyNumberFormat="1">
      <alignment readingOrder="0" vertical="bottom"/>
    </xf>
    <xf borderId="0" fillId="0" fontId="10" numFmtId="0" xfId="0" applyAlignment="1" applyFont="1">
      <alignment vertical="bottom"/>
    </xf>
    <xf borderId="0" fillId="0" fontId="11" numFmtId="0" xfId="0" applyAlignment="1" applyFont="1">
      <alignment readingOrder="0" vertical="bottom"/>
    </xf>
    <xf borderId="0" fillId="0" fontId="11" numFmtId="0" xfId="0" applyAlignment="1" applyFont="1">
      <alignment horizontal="left" readingOrder="0" vertical="bottom"/>
    </xf>
    <xf borderId="0" fillId="0" fontId="11" numFmtId="0" xfId="0" applyAlignment="1" applyFont="1">
      <alignment horizontal="center" readingOrder="0" vertical="bottom"/>
    </xf>
    <xf borderId="0" fillId="0" fontId="11" numFmtId="170" xfId="0" applyAlignment="1" applyFont="1" applyNumberFormat="1">
      <alignment readingOrder="0" vertical="bottom"/>
    </xf>
    <xf borderId="0" fillId="0" fontId="11" numFmtId="172" xfId="0" applyAlignment="1" applyFont="1" applyNumberFormat="1">
      <alignment readingOrder="0" vertical="bottom"/>
    </xf>
    <xf borderId="0" fillId="2" fontId="1" numFmtId="169" xfId="0" applyAlignment="1" applyFont="1" applyNumberFormat="1">
      <alignment horizontal="center" readingOrder="0" vertical="bottom"/>
    </xf>
    <xf borderId="0" fillId="2" fontId="16" numFmtId="49" xfId="0" applyAlignment="1" applyFont="1" applyNumberFormat="1">
      <alignment horizontal="left" readingOrder="0" vertical="bottom"/>
    </xf>
    <xf borderId="0" fillId="2" fontId="1" numFmtId="3" xfId="0" applyAlignment="1" applyFont="1" applyNumberFormat="1">
      <alignment horizontal="center" readingOrder="0" vertical="bottom"/>
    </xf>
    <xf borderId="0" fillId="2" fontId="1" numFmtId="166" xfId="0" applyAlignment="1" applyFont="1" applyNumberFormat="1">
      <alignment horizontal="center" vertical="bottom"/>
    </xf>
    <xf borderId="0" fillId="5" fontId="11" numFmtId="169" xfId="0" applyAlignment="1" applyFill="1" applyFont="1" applyNumberFormat="1">
      <alignment horizontal="center" readingOrder="0" vertical="bottom"/>
    </xf>
    <xf borderId="0" fillId="5" fontId="11" numFmtId="0" xfId="0" applyAlignment="1" applyFont="1">
      <alignment horizontal="center" readingOrder="0" vertical="bottom"/>
    </xf>
    <xf borderId="0" fillId="5" fontId="11" numFmtId="49" xfId="0" applyAlignment="1" applyFont="1" applyNumberFormat="1">
      <alignment horizontal="center" vertical="bottom"/>
    </xf>
    <xf borderId="0" fillId="5" fontId="11" numFmtId="0" xfId="0" applyAlignment="1" applyFont="1">
      <alignment vertical="bottom"/>
    </xf>
    <xf borderId="0" fillId="5" fontId="17" numFmtId="0" xfId="0" applyAlignment="1" applyFont="1">
      <alignment readingOrder="0" vertical="bottom"/>
    </xf>
    <xf borderId="0" fillId="5" fontId="18" numFmtId="0" xfId="0" applyAlignment="1" applyFont="1">
      <alignment horizontal="center" readingOrder="0" vertical="bottom"/>
    </xf>
    <xf borderId="0" fillId="5" fontId="18" numFmtId="49" xfId="0" applyAlignment="1" applyFont="1" applyNumberFormat="1">
      <alignment vertical="bottom"/>
    </xf>
    <xf borderId="0" fillId="5" fontId="11" numFmtId="3" xfId="0" applyAlignment="1" applyFont="1" applyNumberFormat="1">
      <alignment horizontal="center" readingOrder="0" vertical="bottom"/>
    </xf>
    <xf borderId="0" fillId="5" fontId="4" numFmtId="173" xfId="0" applyAlignment="1" applyFont="1" applyNumberFormat="1">
      <alignment readingOrder="0" vertical="bottom"/>
    </xf>
    <xf borderId="0" fillId="4" fontId="11" numFmtId="174" xfId="0" applyAlignment="1" applyFont="1" applyNumberFormat="1">
      <alignment readingOrder="0" vertical="bottom"/>
    </xf>
    <xf borderId="0" fillId="0" fontId="11" numFmtId="173" xfId="0" applyAlignment="1" applyFont="1" applyNumberFormat="1">
      <alignment horizontal="center" readingOrder="0" vertical="bottom"/>
    </xf>
    <xf borderId="0" fillId="5" fontId="6" numFmtId="166" xfId="0" applyAlignment="1" applyFont="1" applyNumberFormat="1">
      <alignment horizontal="right" vertical="bottom"/>
    </xf>
    <xf borderId="0" fillId="5" fontId="11" numFmtId="166" xfId="0" applyAlignment="1" applyFont="1" applyNumberFormat="1">
      <alignment horizontal="right" readingOrder="0" vertical="bottom"/>
    </xf>
    <xf borderId="0" fillId="5" fontId="11" numFmtId="166" xfId="0" applyAlignment="1" applyFont="1" applyNumberFormat="1">
      <alignment horizontal="right" vertical="bottom"/>
    </xf>
    <xf borderId="0" fillId="5" fontId="7" numFmtId="10" xfId="0" applyAlignment="1" applyFont="1" applyNumberFormat="1">
      <alignment horizontal="right" vertical="bottom"/>
    </xf>
    <xf borderId="0" fillId="4" fontId="11" numFmtId="166" xfId="0" applyAlignment="1" applyFont="1" applyNumberFormat="1">
      <alignment horizontal="center" readingOrder="0"/>
    </xf>
    <xf borderId="0" fillId="5" fontId="11" numFmtId="0" xfId="0" applyAlignment="1" applyFont="1">
      <alignment horizontal="right" vertical="bottom"/>
    </xf>
    <xf borderId="0" fillId="5" fontId="4" numFmtId="0" xfId="0" applyAlignment="1" applyFont="1">
      <alignment vertical="bottom"/>
    </xf>
    <xf borderId="0" fillId="4" fontId="11" numFmtId="169" xfId="0" applyAlignment="1" applyFont="1" applyNumberFormat="1">
      <alignment horizontal="center" vertical="bottom"/>
    </xf>
    <xf borderId="0" fillId="5" fontId="17" numFmtId="49" xfId="0" applyAlignment="1" applyFont="1" applyNumberFormat="1">
      <alignment readingOrder="0" vertical="bottom"/>
    </xf>
    <xf borderId="0" fillId="6" fontId="19" numFmtId="169" xfId="0" applyAlignment="1" applyFill="1" applyFont="1" applyNumberFormat="1">
      <alignment horizontal="center" vertical="bottom"/>
    </xf>
    <xf borderId="0" fillId="6" fontId="19" numFmtId="0" xfId="0" applyAlignment="1" applyFont="1">
      <alignment horizontal="center" vertical="bottom"/>
    </xf>
    <xf borderId="0" fillId="6" fontId="19" numFmtId="49" xfId="0" applyAlignment="1" applyFont="1" applyNumberFormat="1">
      <alignment horizontal="center" vertical="bottom"/>
    </xf>
    <xf borderId="0" fillId="6" fontId="19" numFmtId="0" xfId="0" applyAlignment="1" applyFont="1">
      <alignment vertical="bottom"/>
    </xf>
    <xf borderId="0" fillId="6" fontId="20" numFmtId="0" xfId="0" applyAlignment="1" applyFont="1">
      <alignment vertical="bottom"/>
    </xf>
    <xf borderId="0" fillId="6" fontId="19" numFmtId="49" xfId="0" applyAlignment="1" applyFont="1" applyNumberFormat="1">
      <alignment vertical="bottom"/>
    </xf>
    <xf borderId="0" fillId="6" fontId="21" numFmtId="173" xfId="0" applyAlignment="1" applyFont="1" applyNumberFormat="1">
      <alignment horizontal="right" vertical="bottom"/>
    </xf>
    <xf borderId="0" fillId="6" fontId="19" numFmtId="174" xfId="0" applyAlignment="1" applyFont="1" applyNumberFormat="1">
      <alignment horizontal="right" vertical="bottom"/>
    </xf>
    <xf borderId="0" fillId="6" fontId="19" numFmtId="166" xfId="0" applyAlignment="1" applyFont="1" applyNumberFormat="1">
      <alignment horizontal="right" vertical="bottom"/>
    </xf>
    <xf borderId="0" fillId="6" fontId="22" numFmtId="10" xfId="0" applyAlignment="1" applyFont="1" applyNumberFormat="1">
      <alignment horizontal="right" vertical="bottom"/>
    </xf>
    <xf borderId="0" fillId="6" fontId="19" numFmtId="166" xfId="0" applyAlignment="1" applyFont="1" applyNumberFormat="1">
      <alignment horizontal="center" vertical="bottom"/>
    </xf>
    <xf borderId="0" fillId="6" fontId="4" numFmtId="0" xfId="0" applyAlignment="1" applyFont="1">
      <alignment readingOrder="0" vertical="bottom"/>
    </xf>
    <xf borderId="0" fillId="6" fontId="19" numFmtId="0" xfId="0" applyAlignment="1" applyFont="1">
      <alignment horizontal="right" vertical="bottom"/>
    </xf>
    <xf borderId="0" fillId="6" fontId="19" numFmtId="0" xfId="0" applyAlignment="1" applyFont="1">
      <alignment horizontal="right" vertical="bottom"/>
    </xf>
    <xf borderId="0" fillId="6" fontId="4" numFmtId="0" xfId="0" applyAlignment="1" applyFont="1">
      <alignment vertical="bottom"/>
    </xf>
    <xf borderId="0" fillId="5" fontId="11" numFmtId="0" xfId="0" applyAlignment="1" applyFont="1">
      <alignment horizontal="right" readingOrder="0" vertical="bottom"/>
    </xf>
    <xf borderId="0" fillId="5" fontId="18" numFmtId="49" xfId="0" applyAlignment="1" applyFont="1" applyNumberFormat="1">
      <alignment readingOrder="0" vertical="bottom"/>
    </xf>
    <xf borderId="0" fillId="5" fontId="23" numFmtId="0" xfId="0" applyAlignment="1" applyFont="1">
      <alignment readingOrder="0" vertical="bottom"/>
    </xf>
    <xf borderId="0" fillId="4" fontId="11" numFmtId="169" xfId="0" applyAlignment="1" applyFont="1" applyNumberFormat="1">
      <alignment horizontal="right" vertical="bottom"/>
    </xf>
    <xf borderId="0" fillId="4" fontId="24" numFmtId="0" xfId="0" applyAlignment="1" applyFont="1">
      <alignment readingOrder="0"/>
    </xf>
    <xf borderId="0" fillId="3" fontId="4" numFmtId="0" xfId="0" applyAlignment="1" applyFont="1">
      <alignment horizontal="center" readingOrder="0" vertical="bottom"/>
    </xf>
    <xf borderId="0" fillId="3" fontId="11" numFmtId="166" xfId="0" applyAlignment="1" applyFont="1" applyNumberFormat="1">
      <alignment horizontal="right" readingOrder="0" vertical="bottom"/>
    </xf>
    <xf borderId="0" fillId="3" fontId="11" numFmtId="166" xfId="0" applyAlignment="1" applyFont="1" applyNumberFormat="1">
      <alignment horizontal="center" readingOrder="0" vertical="bottom"/>
    </xf>
    <xf borderId="0" fillId="4" fontId="11" numFmtId="169" xfId="0" applyAlignment="1" applyFont="1" applyNumberFormat="1">
      <alignment horizontal="center" readingOrder="0"/>
    </xf>
    <xf borderId="0" fillId="5" fontId="4" numFmtId="0" xfId="0" applyAlignment="1" applyFont="1">
      <alignment readingOrder="0" vertical="bottom"/>
    </xf>
    <xf borderId="0" fillId="3" fontId="11" numFmtId="166" xfId="0" applyAlignment="1" applyFont="1" applyNumberFormat="1">
      <alignment horizontal="right" vertical="bottom"/>
    </xf>
    <xf borderId="0" fillId="3" fontId="7" numFmtId="10" xfId="0" applyAlignment="1" applyFont="1" applyNumberFormat="1">
      <alignment horizontal="right" vertical="bottom"/>
    </xf>
    <xf borderId="0" fillId="3" fontId="11" numFmtId="166" xfId="0" applyAlignment="1" applyFont="1" applyNumberFormat="1">
      <alignment horizontal="center" vertical="bottom"/>
    </xf>
    <xf borderId="0" fillId="3" fontId="11" numFmtId="0" xfId="0" applyAlignment="1" applyFont="1">
      <alignment horizontal="right" vertical="bottom"/>
    </xf>
    <xf borderId="0" fillId="4" fontId="11" numFmtId="173" xfId="0" applyAlignment="1" applyFont="1" applyNumberFormat="1">
      <alignment horizontal="center" readingOrder="0"/>
    </xf>
    <xf borderId="0" fillId="4" fontId="10" numFmtId="174" xfId="0" applyAlignment="1" applyFont="1" applyNumberFormat="1">
      <alignment readingOrder="0" vertical="bottom"/>
    </xf>
    <xf borderId="0" fillId="4" fontId="11" numFmtId="3" xfId="0" applyAlignment="1" applyFont="1" applyNumberFormat="1">
      <alignment horizontal="center" readingOrder="0"/>
    </xf>
    <xf borderId="0" fillId="5" fontId="11" numFmtId="3" xfId="0" applyAlignment="1" applyFont="1" applyNumberFormat="1">
      <alignment horizontal="center" vertical="bottom"/>
    </xf>
    <xf borderId="0" fillId="4" fontId="17" numFmtId="49" xfId="0" applyAlignment="1" applyFont="1" applyNumberFormat="1">
      <alignment horizontal="left" readingOrder="0"/>
    </xf>
    <xf borderId="0" fillId="5" fontId="11" numFmtId="169" xfId="0" applyAlignment="1" applyFont="1" applyNumberFormat="1">
      <alignment horizontal="center" vertical="bottom"/>
    </xf>
    <xf borderId="0" fillId="5" fontId="11" numFmtId="0" xfId="0" applyAlignment="1" applyFont="1">
      <alignment horizontal="center" vertical="bottom"/>
    </xf>
    <xf borderId="0" fillId="5" fontId="17" numFmtId="0" xfId="0" applyAlignment="1" applyFont="1">
      <alignment vertical="bottom"/>
    </xf>
    <xf borderId="0" fillId="5" fontId="4" numFmtId="173" xfId="0" applyAlignment="1" applyFont="1" applyNumberFormat="1">
      <alignment horizontal="right" readingOrder="0" vertical="bottom"/>
    </xf>
    <xf borderId="0" fillId="5" fontId="11" numFmtId="174" xfId="0" applyAlignment="1" applyFont="1" applyNumberFormat="1">
      <alignment horizontal="right" vertical="bottom"/>
    </xf>
    <xf borderId="0" fillId="4" fontId="18" numFmtId="0" xfId="0" applyAlignment="1" applyFont="1">
      <alignment horizontal="center" readingOrder="0"/>
    </xf>
    <xf borderId="0" fillId="5" fontId="11" numFmtId="166" xfId="0" applyAlignment="1" applyFont="1" applyNumberFormat="1">
      <alignment horizontal="center" readingOrder="0" vertical="bottom"/>
    </xf>
    <xf borderId="0" fillId="4" fontId="11" numFmtId="169" xfId="0" applyAlignment="1" applyFont="1" applyNumberFormat="1">
      <alignment readingOrder="0"/>
    </xf>
    <xf borderId="0" fillId="5" fontId="6" numFmtId="166" xfId="0" applyAlignment="1" applyFont="1" applyNumberFormat="1">
      <alignment vertical="bottom"/>
    </xf>
    <xf borderId="0" fillId="4" fontId="17" numFmtId="0" xfId="0" applyAlignment="1" applyFont="1">
      <alignment horizontal="left" readingOrder="0"/>
    </xf>
    <xf borderId="0" fillId="4" fontId="11" numFmtId="49" xfId="0" applyAlignment="1" applyFont="1" applyNumberFormat="1">
      <alignment horizontal="center" vertical="bottom"/>
    </xf>
    <xf borderId="0" fillId="4" fontId="4" numFmtId="173" xfId="0" applyAlignment="1" applyFont="1" applyNumberFormat="1">
      <alignment readingOrder="0" vertical="bottom"/>
    </xf>
    <xf borderId="0" fillId="4" fontId="11" numFmtId="166" xfId="0" applyAlignment="1" applyFont="1" applyNumberFormat="1">
      <alignment readingOrder="0"/>
    </xf>
    <xf borderId="0" fillId="4" fontId="11" numFmtId="166" xfId="0" applyAlignment="1" applyFont="1" applyNumberFormat="1">
      <alignment horizontal="right" readingOrder="0" vertical="bottom"/>
    </xf>
    <xf borderId="0" fillId="4" fontId="7" numFmtId="10" xfId="0" applyAlignment="1" applyFont="1" applyNumberFormat="1">
      <alignment horizontal="right" vertical="bottom"/>
    </xf>
    <xf borderId="0" fillId="4" fontId="11" numFmtId="0" xfId="0" applyFont="1"/>
    <xf borderId="0" fillId="4" fontId="11" numFmtId="169" xfId="0" applyAlignment="1" applyFont="1" applyNumberFormat="1">
      <alignment horizontal="center" readingOrder="0" vertical="bottom"/>
    </xf>
    <xf borderId="0" fillId="7" fontId="25" numFmtId="169" xfId="0" applyAlignment="1" applyFill="1" applyFont="1" applyNumberFormat="1">
      <alignment horizontal="center" vertical="bottom"/>
    </xf>
    <xf borderId="0" fillId="7" fontId="25" numFmtId="0" xfId="0" applyAlignment="1" applyFont="1">
      <alignment horizontal="center" vertical="bottom"/>
    </xf>
    <xf borderId="0" fillId="7" fontId="25" numFmtId="49" xfId="0" applyAlignment="1" applyFont="1" applyNumberFormat="1">
      <alignment horizontal="center" vertical="bottom"/>
    </xf>
    <xf borderId="0" fillId="7" fontId="25" numFmtId="0" xfId="0" applyAlignment="1" applyFont="1">
      <alignment vertical="bottom"/>
    </xf>
    <xf borderId="0" fillId="7" fontId="26" numFmtId="0" xfId="0" applyAlignment="1" applyFont="1">
      <alignment vertical="bottom"/>
    </xf>
    <xf borderId="0" fillId="7" fontId="25" numFmtId="49" xfId="0" applyAlignment="1" applyFont="1" applyNumberFormat="1">
      <alignment vertical="bottom"/>
    </xf>
    <xf borderId="0" fillId="7" fontId="25" numFmtId="3" xfId="0" applyAlignment="1" applyFont="1" applyNumberFormat="1">
      <alignment horizontal="center" vertical="bottom"/>
    </xf>
    <xf borderId="0" fillId="7" fontId="27" numFmtId="173" xfId="0" applyAlignment="1" applyFont="1" applyNumberFormat="1">
      <alignment horizontal="right" vertical="bottom"/>
    </xf>
    <xf borderId="0" fillId="7" fontId="25" numFmtId="174" xfId="0" applyAlignment="1" applyFont="1" applyNumberFormat="1">
      <alignment horizontal="right" vertical="bottom"/>
    </xf>
    <xf borderId="0" fillId="7" fontId="4" numFmtId="166" xfId="0" applyAlignment="1" applyFont="1" applyNumberFormat="1">
      <alignment vertical="bottom"/>
    </xf>
    <xf borderId="0" fillId="7" fontId="25" numFmtId="166" xfId="0" applyAlignment="1" applyFont="1" applyNumberFormat="1">
      <alignment horizontal="right" vertical="bottom"/>
    </xf>
    <xf borderId="0" fillId="7" fontId="28" numFmtId="10" xfId="0" applyAlignment="1" applyFont="1" applyNumberFormat="1">
      <alignment horizontal="right" vertical="bottom"/>
    </xf>
    <xf borderId="0" fillId="7" fontId="25" numFmtId="166" xfId="0" applyAlignment="1" applyFont="1" applyNumberFormat="1">
      <alignment horizontal="center" vertical="bottom"/>
    </xf>
    <xf borderId="0" fillId="7" fontId="4" numFmtId="0" xfId="0" applyAlignment="1" applyFont="1">
      <alignment vertical="bottom"/>
    </xf>
    <xf borderId="0" fillId="7" fontId="25" numFmtId="0" xfId="0" applyAlignment="1" applyFont="1">
      <alignment horizontal="right" vertical="bottom"/>
    </xf>
    <xf borderId="0" fillId="4" fontId="18" numFmtId="49" xfId="0" applyAlignment="1" applyFont="1" applyNumberFormat="1">
      <alignment vertical="bottom"/>
    </xf>
    <xf borderId="0" fillId="5" fontId="11" numFmtId="0" xfId="0" applyAlignment="1" applyFont="1">
      <alignment readingOrder="0" vertical="bottom"/>
    </xf>
    <xf borderId="0" fillId="4" fontId="11" numFmtId="0" xfId="0" applyAlignment="1" applyFont="1">
      <alignment readingOrder="0"/>
    </xf>
    <xf borderId="0" fillId="4" fontId="29" numFmtId="0" xfId="0" applyAlignment="1" applyFont="1">
      <alignment horizontal="center" readingOrder="0"/>
    </xf>
    <xf borderId="0" fillId="5" fontId="29" numFmtId="49" xfId="0" applyAlignment="1" applyFont="1" applyNumberFormat="1">
      <alignment vertical="bottom"/>
    </xf>
    <xf borderId="0" fillId="4" fontId="23" numFmtId="0" xfId="0" applyAlignment="1" applyFont="1">
      <alignment horizontal="left" readingOrder="0"/>
    </xf>
    <xf borderId="0" fillId="4" fontId="30" numFmtId="0" xfId="0" applyAlignment="1" applyFont="1">
      <alignment horizontal="left" readingOrder="0"/>
    </xf>
    <xf borderId="0" fillId="4" fontId="7" numFmtId="10" xfId="0" applyFont="1" applyNumberFormat="1"/>
    <xf borderId="0" fillId="5" fontId="31" numFmtId="173" xfId="0" applyAlignment="1" applyFont="1" applyNumberFormat="1">
      <alignment readingOrder="0" vertical="bottom"/>
    </xf>
    <xf borderId="0" fillId="5" fontId="18" numFmtId="0" xfId="0" applyAlignment="1" applyFont="1">
      <alignment horizontal="center" vertical="bottom"/>
    </xf>
    <xf borderId="0" fillId="5" fontId="4" numFmtId="166" xfId="0" applyAlignment="1" applyFont="1" applyNumberFormat="1">
      <alignment readingOrder="0" vertical="bottom"/>
    </xf>
    <xf borderId="0" fillId="5" fontId="11" numFmtId="166" xfId="0" applyAlignment="1" applyFont="1" applyNumberFormat="1">
      <alignment horizontal="center" vertical="bottom"/>
    </xf>
    <xf borderId="0" fillId="4" fontId="4" numFmtId="0" xfId="0" applyAlignment="1" applyFont="1">
      <alignment vertical="bottom"/>
    </xf>
    <xf borderId="0" fillId="4" fontId="4" numFmtId="169" xfId="0" applyAlignment="1" applyFont="1" applyNumberFormat="1">
      <alignment horizontal="center" vertical="bottom"/>
    </xf>
    <xf borderId="0" fillId="4" fontId="11" numFmtId="173" xfId="0" applyAlignment="1" applyFont="1" applyNumberFormat="1">
      <alignment readingOrder="0"/>
    </xf>
    <xf borderId="0" fillId="4" fontId="18" numFmtId="49" xfId="0" applyAlignment="1" applyFont="1" applyNumberFormat="1">
      <alignment readingOrder="0"/>
    </xf>
    <xf borderId="0" fillId="3" fontId="17" numFmtId="49" xfId="0" applyAlignment="1" applyFont="1" applyNumberFormat="1">
      <alignment vertical="bottom"/>
    </xf>
    <xf borderId="0" fillId="3" fontId="18" numFmtId="0" xfId="0" applyAlignment="1" applyFont="1">
      <alignment horizontal="center" vertical="bottom"/>
    </xf>
    <xf borderId="0" fillId="3" fontId="18" numFmtId="49" xfId="0" applyAlignment="1" applyFont="1" applyNumberFormat="1">
      <alignment vertical="bottom"/>
    </xf>
    <xf borderId="0" fillId="3" fontId="17" numFmtId="49" xfId="0" applyAlignment="1" applyFont="1" applyNumberFormat="1">
      <alignment readingOrder="0" vertical="bottom"/>
    </xf>
    <xf borderId="0" fillId="3" fontId="29" numFmtId="0" xfId="0" applyAlignment="1" applyFont="1">
      <alignment horizontal="center" readingOrder="0" vertical="bottom"/>
    </xf>
    <xf borderId="0" fillId="8" fontId="32" numFmtId="0" xfId="0" applyAlignment="1" applyFill="1" applyFont="1">
      <alignment horizontal="right" readingOrder="0"/>
    </xf>
    <xf borderId="0" fillId="3" fontId="11" numFmtId="169" xfId="0" applyAlignment="1" applyFont="1" applyNumberFormat="1">
      <alignment horizontal="center" vertical="bottom"/>
    </xf>
    <xf borderId="0" fillId="3" fontId="11" numFmtId="0" xfId="0" applyAlignment="1" applyFont="1">
      <alignment horizontal="center" vertical="bottom"/>
    </xf>
    <xf borderId="0" fillId="3" fontId="11" numFmtId="49" xfId="0" applyAlignment="1" applyFont="1" applyNumberFormat="1">
      <alignment horizontal="center" vertical="bottom"/>
    </xf>
    <xf borderId="0" fillId="3" fontId="11" numFmtId="0" xfId="0" applyAlignment="1" applyFont="1">
      <alignment vertical="bottom"/>
    </xf>
    <xf borderId="0" fillId="3" fontId="18" numFmtId="0" xfId="0" applyAlignment="1" applyFont="1">
      <alignment horizontal="center" readingOrder="0" vertical="bottom"/>
    </xf>
    <xf borderId="0" fillId="3" fontId="4" numFmtId="49" xfId="0" applyAlignment="1" applyFont="1" applyNumberFormat="1">
      <alignment vertical="bottom"/>
    </xf>
    <xf borderId="0" fillId="3" fontId="11" numFmtId="3" xfId="0" applyAlignment="1" applyFont="1" applyNumberFormat="1">
      <alignment horizontal="center" readingOrder="0" vertical="bottom"/>
    </xf>
    <xf borderId="0" fillId="3" fontId="11" numFmtId="173" xfId="0" applyAlignment="1" applyFont="1" applyNumberFormat="1">
      <alignment horizontal="right" vertical="bottom"/>
    </xf>
    <xf borderId="0" fillId="3" fontId="11" numFmtId="174" xfId="0" applyAlignment="1" applyFont="1" applyNumberFormat="1">
      <alignment horizontal="right" vertical="bottom"/>
    </xf>
    <xf borderId="0" fillId="4" fontId="17" numFmtId="49" xfId="0" applyAlignment="1" applyFont="1" applyNumberFormat="1">
      <alignment horizontal="left"/>
    </xf>
    <xf borderId="0" fillId="9" fontId="11" numFmtId="169" xfId="0" applyAlignment="1" applyFill="1" applyFont="1" applyNumberFormat="1">
      <alignment horizontal="center" vertical="bottom"/>
    </xf>
    <xf borderId="0" fillId="9" fontId="11" numFmtId="0" xfId="0" applyAlignment="1" applyFont="1">
      <alignment horizontal="center" vertical="bottom"/>
    </xf>
    <xf borderId="0" fillId="9" fontId="11" numFmtId="49" xfId="0" applyAlignment="1" applyFont="1" applyNumberFormat="1">
      <alignment horizontal="center" vertical="bottom"/>
    </xf>
    <xf borderId="0" fillId="9" fontId="11" numFmtId="0" xfId="0" applyAlignment="1" applyFont="1">
      <alignment vertical="bottom"/>
    </xf>
    <xf borderId="0" fillId="9" fontId="17" numFmtId="49" xfId="0" applyAlignment="1" applyFont="1" applyNumberFormat="1">
      <alignment vertical="bottom"/>
    </xf>
    <xf borderId="0" fillId="9" fontId="18" numFmtId="0" xfId="0" applyAlignment="1" applyFont="1">
      <alignment horizontal="center" vertical="bottom"/>
    </xf>
    <xf borderId="0" fillId="9" fontId="18" numFmtId="49" xfId="0" applyAlignment="1" applyFont="1" applyNumberFormat="1">
      <alignment vertical="bottom"/>
    </xf>
    <xf borderId="0" fillId="9" fontId="4" numFmtId="49" xfId="0" applyAlignment="1" applyFont="1" applyNumberFormat="1">
      <alignment readingOrder="0" vertical="bottom"/>
    </xf>
    <xf borderId="0" fillId="9" fontId="11" numFmtId="3" xfId="0" applyAlignment="1" applyFont="1" applyNumberFormat="1">
      <alignment horizontal="center" vertical="bottom"/>
    </xf>
    <xf borderId="0" fillId="9" fontId="11" numFmtId="173" xfId="0" applyAlignment="1" applyFont="1" applyNumberFormat="1">
      <alignment horizontal="right" vertical="bottom"/>
    </xf>
    <xf borderId="0" fillId="9" fontId="11" numFmtId="174" xfId="0" applyAlignment="1" applyFont="1" applyNumberFormat="1">
      <alignment horizontal="right" vertical="bottom"/>
    </xf>
    <xf borderId="0" fillId="9" fontId="11" numFmtId="166" xfId="0" applyAlignment="1" applyFont="1" applyNumberFormat="1">
      <alignment horizontal="right" vertical="bottom"/>
    </xf>
    <xf borderId="0" fillId="9" fontId="7" numFmtId="10" xfId="0" applyAlignment="1" applyFont="1" applyNumberFormat="1">
      <alignment horizontal="right" vertical="bottom"/>
    </xf>
    <xf borderId="0" fillId="9" fontId="11" numFmtId="166" xfId="0" applyAlignment="1" applyFont="1" applyNumberFormat="1">
      <alignment horizontal="center" vertical="bottom"/>
    </xf>
    <xf borderId="0" fillId="9" fontId="11" numFmtId="0" xfId="0" applyAlignment="1" applyFont="1">
      <alignment horizontal="right" vertical="bottom"/>
    </xf>
    <xf borderId="0" fillId="9" fontId="18" numFmtId="0" xfId="0" applyAlignment="1" applyFont="1">
      <alignment horizontal="center" readingOrder="0" vertical="bottom"/>
    </xf>
    <xf borderId="0" fillId="4" fontId="11" numFmtId="0" xfId="0" applyAlignment="1" applyFont="1">
      <alignment horizontal="left" readingOrder="0" vertical="bottom"/>
    </xf>
    <xf borderId="0" fillId="4" fontId="10" numFmtId="166" xfId="0" applyAlignment="1" applyFont="1" applyNumberFormat="1">
      <alignment readingOrder="0"/>
    </xf>
    <xf borderId="0" fillId="4" fontId="11" numFmtId="0" xfId="0" applyAlignment="1" applyFont="1">
      <alignment horizontal="left" vertical="bottom"/>
    </xf>
    <xf borderId="0" fillId="5" fontId="4" numFmtId="0" xfId="0" applyAlignment="1" applyFont="1">
      <alignment horizontal="center" readingOrder="0" vertical="bottom"/>
    </xf>
    <xf borderId="0" fillId="5" fontId="4" numFmtId="166" xfId="0" applyAlignment="1" applyFont="1" applyNumberFormat="1">
      <alignment horizontal="center" readingOrder="0" vertical="bottom"/>
    </xf>
    <xf borderId="0" fillId="5" fontId="4" numFmtId="3" xfId="0" applyAlignment="1" applyFont="1" applyNumberFormat="1">
      <alignment horizontal="center" readingOrder="0" vertical="bottom"/>
    </xf>
    <xf borderId="0" fillId="5" fontId="11" numFmtId="173" xfId="0" applyAlignment="1" applyFont="1" applyNumberFormat="1">
      <alignment horizontal="right" readingOrder="0" vertical="bottom"/>
    </xf>
    <xf borderId="0" fillId="0" fontId="11" numFmtId="0" xfId="0" applyAlignment="1" applyFont="1">
      <alignment horizontal="center" vertical="bottom"/>
    </xf>
    <xf borderId="0" fillId="5" fontId="17" numFmtId="49" xfId="0" applyAlignment="1" applyFont="1" applyNumberFormat="1">
      <alignment vertical="bottom"/>
    </xf>
    <xf borderId="0" fillId="5" fontId="11" numFmtId="173" xfId="0" applyAlignment="1" applyFont="1" applyNumberFormat="1">
      <alignment horizontal="right" vertical="bottom"/>
    </xf>
    <xf borderId="0" fillId="4" fontId="7" numFmtId="10" xfId="0" applyAlignment="1" applyFont="1" applyNumberFormat="1">
      <alignment readingOrder="0"/>
    </xf>
    <xf borderId="0" fillId="4" fontId="11" numFmtId="174" xfId="0" applyAlignment="1" applyFont="1" applyNumberFormat="1">
      <alignment readingOrder="0"/>
    </xf>
    <xf borderId="0" fillId="4" fontId="33" numFmtId="0" xfId="0" applyAlignment="1" applyFont="1">
      <alignment horizontal="left" readingOrder="0"/>
    </xf>
    <xf borderId="0" fillId="0" fontId="4" numFmtId="171" xfId="0" applyAlignment="1" applyFont="1" applyNumberFormat="1">
      <alignment horizontal="right" readingOrder="0" vertical="bottom"/>
    </xf>
    <xf borderId="0" fillId="0" fontId="4" numFmtId="171" xfId="0" applyAlignment="1" applyFont="1" applyNumberFormat="1">
      <alignment horizontal="right" vertical="bottom"/>
    </xf>
    <xf borderId="0" fillId="3" fontId="17" numFmtId="49" xfId="0" applyAlignment="1" applyFont="1" applyNumberFormat="1">
      <alignment horizontal="left" vertical="bottom"/>
    </xf>
    <xf borderId="0" fillId="3" fontId="18" numFmtId="49" xfId="0" applyAlignment="1" applyFont="1" applyNumberFormat="1">
      <alignment readingOrder="0" vertical="bottom"/>
    </xf>
    <xf borderId="0" fillId="3" fontId="11" numFmtId="173" xfId="0" applyAlignment="1" applyFont="1" applyNumberFormat="1">
      <alignment horizontal="right" readingOrder="0" vertical="bottom"/>
    </xf>
    <xf borderId="0" fillId="4" fontId="33" numFmtId="49" xfId="0" applyAlignment="1" applyFont="1" applyNumberFormat="1">
      <alignment horizontal="left" readingOrder="0"/>
    </xf>
    <xf borderId="0" fillId="3" fontId="17" numFmtId="0" xfId="0" applyAlignment="1" applyFont="1">
      <alignment readingOrder="0" vertical="bottom"/>
    </xf>
    <xf borderId="0" fillId="3" fontId="11" numFmtId="3" xfId="0" applyAlignment="1" applyFont="1" applyNumberFormat="1">
      <alignment horizontal="center" vertical="bottom"/>
    </xf>
    <xf borderId="0" fillId="0" fontId="11" numFmtId="173" xfId="0" applyAlignment="1" applyFont="1" applyNumberFormat="1">
      <alignment horizontal="center" vertical="bottom"/>
    </xf>
    <xf borderId="0" fillId="3" fontId="4" numFmtId="166" xfId="0" applyAlignment="1" applyFont="1" applyNumberFormat="1">
      <alignment vertical="bottom"/>
    </xf>
    <xf borderId="0" fillId="4" fontId="11" numFmtId="49" xfId="0" applyAlignment="1" applyFont="1" applyNumberFormat="1">
      <alignment readingOrder="0"/>
    </xf>
    <xf borderId="0" fillId="4" fontId="18" numFmtId="0" xfId="0" applyAlignment="1" applyFont="1">
      <alignment horizontal="left" readingOrder="0"/>
    </xf>
    <xf borderId="0" fillId="4" fontId="11" numFmtId="173" xfId="0" applyAlignment="1" applyFont="1" applyNumberFormat="1">
      <alignment horizontal="right" vertical="bottom"/>
    </xf>
    <xf borderId="0" fillId="4" fontId="11" numFmtId="173" xfId="0" applyAlignment="1" applyFont="1" applyNumberFormat="1">
      <alignment horizontal="right" readingOrder="0" vertical="bottom"/>
    </xf>
    <xf borderId="0" fillId="4" fontId="11" numFmtId="49" xfId="0" applyAlignment="1" applyFont="1" applyNumberFormat="1">
      <alignment horizontal="center" readingOrder="0"/>
    </xf>
    <xf borderId="0" fillId="4" fontId="11" numFmtId="0" xfId="0" applyAlignment="1" applyFont="1">
      <alignment horizontal="left" readingOrder="0"/>
    </xf>
    <xf borderId="0" fillId="4" fontId="11" numFmtId="169" xfId="0" applyAlignment="1" applyFont="1" applyNumberFormat="1">
      <alignment horizontal="center"/>
    </xf>
    <xf borderId="0" fillId="4" fontId="11" numFmtId="0" xfId="0" applyAlignment="1" applyFont="1">
      <alignment horizontal="center" vertical="bottom"/>
    </xf>
    <xf borderId="0" fillId="4" fontId="17" numFmtId="49" xfId="0" applyAlignment="1" applyFont="1" applyNumberFormat="1">
      <alignment horizontal="left" vertical="bottom"/>
    </xf>
    <xf borderId="0" fillId="4" fontId="18" numFmtId="0" xfId="0" applyAlignment="1" applyFont="1">
      <alignment horizontal="center" readingOrder="0" vertical="bottom"/>
    </xf>
    <xf borderId="0" fillId="4" fontId="11" numFmtId="3" xfId="0" applyAlignment="1" applyFont="1" applyNumberFormat="1">
      <alignment horizontal="center" vertical="bottom"/>
    </xf>
    <xf borderId="0" fillId="4" fontId="11" numFmtId="174" xfId="0" applyAlignment="1" applyFont="1" applyNumberFormat="1">
      <alignment horizontal="right" vertical="bottom"/>
    </xf>
    <xf borderId="0" fillId="4" fontId="11" numFmtId="173" xfId="0" applyAlignment="1" applyFont="1" applyNumberFormat="1">
      <alignment horizontal="center" vertical="bottom"/>
    </xf>
    <xf borderId="0" fillId="4" fontId="11" numFmtId="166" xfId="0" applyAlignment="1" applyFont="1" applyNumberFormat="1">
      <alignment horizontal="right" vertical="bottom"/>
    </xf>
    <xf borderId="0" fillId="4" fontId="11" numFmtId="166" xfId="0" applyAlignment="1" applyFont="1" applyNumberFormat="1">
      <alignment horizontal="center" vertical="bottom"/>
    </xf>
    <xf borderId="0" fillId="4" fontId="34" numFmtId="0" xfId="0" applyAlignment="1" applyFont="1">
      <alignment vertical="bottom"/>
    </xf>
    <xf borderId="0" fillId="4" fontId="34" numFmtId="166" xfId="0" applyAlignment="1" applyFont="1" applyNumberFormat="1">
      <alignment vertical="bottom"/>
    </xf>
    <xf borderId="0" fillId="4" fontId="34" numFmtId="0" xfId="0" applyAlignment="1" applyFont="1">
      <alignment vertical="bottom"/>
    </xf>
    <xf borderId="0" fillId="4" fontId="34" numFmtId="169" xfId="0" applyAlignment="1" applyFont="1" applyNumberFormat="1">
      <alignment horizontal="center" vertical="bottom"/>
    </xf>
    <xf borderId="0" fillId="4" fontId="11" numFmtId="175" xfId="0" applyAlignment="1" applyFont="1" applyNumberFormat="1">
      <alignment readingOrder="0" vertical="bottom"/>
    </xf>
    <xf borderId="0" fillId="4" fontId="14" numFmtId="0" xfId="0" applyAlignment="1" applyFont="1">
      <alignment horizontal="center" readingOrder="0"/>
    </xf>
    <xf borderId="0" fillId="4" fontId="14" numFmtId="49" xfId="0" applyAlignment="1" applyFont="1" applyNumberFormat="1">
      <alignment readingOrder="0"/>
    </xf>
    <xf borderId="0" fillId="4" fontId="11" numFmtId="169" xfId="0" applyFont="1" applyNumberFormat="1"/>
    <xf borderId="0" fillId="4" fontId="18" numFmtId="173" xfId="0" applyAlignment="1" applyFont="1" applyNumberFormat="1">
      <alignment readingOrder="0"/>
    </xf>
    <xf borderId="0" fillId="4" fontId="18" numFmtId="175" xfId="0" applyAlignment="1" applyFont="1" applyNumberFormat="1">
      <alignment readingOrder="0" vertical="bottom"/>
    </xf>
    <xf borderId="0" fillId="4" fontId="35" numFmtId="0" xfId="0" applyAlignment="1" applyFont="1">
      <alignment horizontal="center" readingOrder="0"/>
    </xf>
    <xf borderId="0" fillId="4" fontId="35" numFmtId="173" xfId="0" applyAlignment="1" applyFont="1" applyNumberFormat="1">
      <alignment readingOrder="0"/>
    </xf>
    <xf borderId="0" fillId="4" fontId="35" numFmtId="175" xfId="0" applyAlignment="1" applyFont="1" applyNumberFormat="1">
      <alignment readingOrder="0" vertical="bottom"/>
    </xf>
    <xf borderId="0" fillId="4" fontId="35" numFmtId="173" xfId="0" applyAlignment="1" applyFont="1" applyNumberFormat="1">
      <alignment horizontal="center" readingOrder="0"/>
    </xf>
    <xf borderId="0" fillId="4" fontId="10" numFmtId="49" xfId="0" applyAlignment="1" applyFont="1" applyNumberFormat="1">
      <alignment horizontal="center" readingOrder="0"/>
    </xf>
    <xf borderId="0" fillId="4" fontId="10" numFmtId="0" xfId="0" applyAlignment="1" applyFont="1">
      <alignment horizontal="left" readingOrder="0"/>
    </xf>
    <xf borderId="0" fillId="4" fontId="23" numFmtId="49" xfId="0" applyAlignment="1" applyFont="1" applyNumberFormat="1">
      <alignment horizontal="left" readingOrder="0"/>
    </xf>
    <xf borderId="0" fillId="4" fontId="10" numFmtId="0" xfId="0" applyAlignment="1" applyFont="1">
      <alignment horizontal="center" readingOrder="0"/>
    </xf>
    <xf borderId="0" fillId="4" fontId="11" numFmtId="3" xfId="0" applyAlignment="1" applyFont="1" applyNumberFormat="1">
      <alignment horizontal="center"/>
    </xf>
    <xf borderId="0" fillId="4" fontId="11" numFmtId="166" xfId="0" applyFont="1" applyNumberFormat="1"/>
    <xf borderId="0" fillId="4" fontId="11" numFmtId="10" xfId="0" applyAlignment="1" applyFont="1" applyNumberFormat="1">
      <alignment horizontal="center"/>
    </xf>
    <xf borderId="0" fillId="4" fontId="11" numFmtId="0" xfId="0" applyAlignment="1" applyFont="1">
      <alignment horizontal="center"/>
    </xf>
    <xf borderId="0" fillId="0" fontId="11" numFmtId="0" xfId="0" applyAlignment="1" applyFont="1">
      <alignment horizontal="center" readingOrder="0"/>
    </xf>
    <xf borderId="0" fillId="4" fontId="10" numFmtId="0" xfId="0" applyAlignment="1" applyFont="1">
      <alignment readingOrder="0"/>
    </xf>
    <xf borderId="0" fillId="4" fontId="36" numFmtId="0" xfId="0" applyAlignment="1" applyFont="1">
      <alignment horizontal="left"/>
    </xf>
    <xf borderId="0" fillId="4" fontId="8" numFmtId="3" xfId="0" applyAlignment="1" applyFont="1" applyNumberFormat="1">
      <alignment horizontal="center"/>
    </xf>
    <xf borderId="0" fillId="4" fontId="8" numFmtId="0" xfId="0" applyFont="1"/>
    <xf borderId="0" fillId="4" fontId="8" numFmtId="0" xfId="0" applyAlignment="1" applyFont="1">
      <alignment horizontal="center"/>
    </xf>
    <xf borderId="0" fillId="4" fontId="8" numFmtId="166" xfId="0" applyFont="1" applyNumberFormat="1"/>
    <xf borderId="0" fillId="4" fontId="33" numFmtId="49" xfId="0" applyAlignment="1" applyFont="1" applyNumberFormat="1">
      <alignment horizontal="left"/>
    </xf>
    <xf borderId="0" fillId="4" fontId="11" numFmtId="10" xfId="0" applyFont="1" applyNumberFormat="1"/>
    <xf borderId="0" fillId="4" fontId="37" numFmtId="0" xfId="0" applyAlignment="1" applyFont="1">
      <alignment horizontal="center" readingOrder="0"/>
    </xf>
    <xf borderId="0" fillId="4" fontId="38" numFmtId="0" xfId="0" applyAlignment="1" applyFont="1">
      <alignment horizontal="right" readingOrder="0"/>
    </xf>
    <xf borderId="0" fillId="4" fontId="38" numFmtId="169" xfId="0" applyAlignment="1" applyFont="1" applyNumberFormat="1">
      <alignment horizontal="center" readingOrder="0"/>
    </xf>
    <xf borderId="0" fillId="4" fontId="39" numFmtId="0" xfId="0" applyAlignment="1" applyFont="1">
      <alignment horizontal="center" readingOrder="0" vertical="bottom"/>
    </xf>
    <xf borderId="0" fillId="4" fontId="11" numFmtId="0" xfId="0" applyAlignment="1" applyFont="1">
      <alignment vertical="bottom"/>
    </xf>
    <xf borderId="0" fillId="4" fontId="33" numFmtId="49" xfId="0" applyAlignment="1" applyFont="1" applyNumberFormat="1">
      <alignment horizontal="left" vertical="bottom"/>
    </xf>
    <xf borderId="0" fillId="4" fontId="11" numFmtId="0" xfId="0" applyAlignment="1" applyFont="1">
      <alignment readingOrder="0" vertical="bottom"/>
    </xf>
    <xf borderId="0" fillId="4" fontId="7" numFmtId="166" xfId="0" applyAlignment="1" applyFont="1" applyNumberFormat="1">
      <alignment readingOrder="0"/>
    </xf>
    <xf borderId="0" fillId="4" fontId="11" numFmtId="175" xfId="0" applyAlignment="1" applyFont="1" applyNumberFormat="1">
      <alignment readingOrder="0"/>
    </xf>
    <xf borderId="0" fillId="4" fontId="7" numFmtId="0" xfId="0" applyAlignment="1" applyFont="1">
      <alignment horizontal="center" readingOrder="0"/>
    </xf>
    <xf borderId="0" fillId="4" fontId="40" numFmtId="49" xfId="0" applyAlignment="1" applyFont="1" applyNumberFormat="1">
      <alignment horizontal="left" readingOrder="0" vertical="bottom"/>
    </xf>
    <xf borderId="0" fillId="4" fontId="11" numFmtId="170" xfId="0" applyAlignment="1" applyFont="1" applyNumberFormat="1">
      <alignment readingOrder="0" vertical="bottom"/>
    </xf>
    <xf borderId="0" fillId="4" fontId="11" numFmtId="166" xfId="0" applyAlignment="1" applyFont="1" applyNumberFormat="1">
      <alignment readingOrder="0" vertical="bottom"/>
    </xf>
    <xf borderId="0" fillId="4" fontId="11" numFmtId="0" xfId="0" applyAlignment="1" applyFont="1">
      <alignment horizontal="center" readingOrder="0" vertical="bottom"/>
    </xf>
    <xf borderId="0" fillId="4" fontId="11" numFmtId="175" xfId="0" applyFont="1" applyNumberFormat="1"/>
    <xf borderId="0" fillId="4" fontId="6" numFmtId="166" xfId="0" applyAlignment="1" applyFont="1" applyNumberFormat="1">
      <alignment horizontal="right" readingOrder="0" vertical="bottom"/>
    </xf>
    <xf borderId="0" fillId="4" fontId="4" numFmtId="166" xfId="0" applyAlignment="1" applyFont="1" applyNumberFormat="1">
      <alignment horizontal="right" readingOrder="0" vertical="bottom"/>
    </xf>
    <xf borderId="0" fillId="4" fontId="11" numFmtId="0" xfId="0" applyAlignment="1" applyFont="1">
      <alignment horizontal="center" vertical="bottom"/>
    </xf>
    <xf borderId="0" fillId="4" fontId="11" numFmtId="175" xfId="0" applyAlignment="1" applyFont="1" applyNumberFormat="1">
      <alignment horizontal="right" vertical="bottom"/>
    </xf>
    <xf borderId="0" fillId="4" fontId="4" numFmtId="175" xfId="0" applyAlignment="1" applyFont="1" applyNumberFormat="1">
      <alignment horizontal="right" vertical="bottom"/>
    </xf>
    <xf borderId="0" fillId="4" fontId="4" numFmtId="166" xfId="0" applyAlignment="1" applyFont="1" applyNumberFormat="1">
      <alignment horizontal="right" vertical="bottom"/>
    </xf>
    <xf borderId="0" fillId="4" fontId="33" numFmtId="49" xfId="0" applyAlignment="1" applyFont="1" applyNumberFormat="1">
      <alignment horizontal="left" readingOrder="0" vertical="bottom"/>
    </xf>
    <xf borderId="0" fillId="4" fontId="11" numFmtId="166" xfId="0" applyAlignment="1" applyFont="1" applyNumberFormat="1">
      <alignment vertical="bottom"/>
    </xf>
    <xf borderId="0" fillId="0" fontId="11" numFmtId="49" xfId="0" applyAlignment="1" applyFont="1" applyNumberFormat="1">
      <alignment horizontal="left" readingOrder="0" vertical="bottom"/>
    </xf>
    <xf borderId="0" fillId="4" fontId="41" numFmtId="0" xfId="0" applyAlignment="1" applyFont="1">
      <alignment horizontal="center" readingOrder="0"/>
    </xf>
    <xf borderId="0" fillId="0" fontId="11" numFmtId="4" xfId="0" applyAlignment="1" applyFont="1" applyNumberFormat="1">
      <alignment readingOrder="0" vertical="bottom"/>
    </xf>
    <xf borderId="0" fillId="10" fontId="11" numFmtId="0" xfId="0" applyAlignment="1" applyFill="1" applyFont="1">
      <alignment vertical="bottom"/>
    </xf>
    <xf borderId="0" fillId="0" fontId="11" numFmtId="4" xfId="0" applyAlignment="1" applyFont="1" applyNumberFormat="1">
      <alignment vertical="bottom"/>
    </xf>
    <xf borderId="11" fillId="10" fontId="11" numFmtId="0" xfId="0" applyAlignment="1" applyBorder="1" applyFont="1">
      <alignment vertical="bottom"/>
    </xf>
    <xf borderId="0" fillId="0" fontId="8" numFmtId="49" xfId="0" applyAlignment="1" applyFont="1" applyNumberFormat="1">
      <alignment readingOrder="0"/>
    </xf>
    <xf borderId="0" fillId="0" fontId="11" numFmtId="49" xfId="0" applyAlignment="1" applyFont="1" applyNumberFormat="1">
      <alignment readingOrder="0" vertical="bottom"/>
    </xf>
    <xf borderId="0" fillId="0" fontId="11" numFmtId="0" xfId="0" applyAlignment="1" applyFont="1">
      <alignment horizontal="left" vertical="bottom"/>
    </xf>
    <xf borderId="0" fillId="0" fontId="11" numFmtId="49" xfId="0" applyAlignment="1" applyFont="1" applyNumberFormat="1">
      <alignment horizontal="left" vertical="bottom"/>
    </xf>
    <xf borderId="0" fillId="0" fontId="42" numFmtId="49" xfId="0" applyAlignment="1" applyFont="1" applyNumberFormat="1">
      <alignment vertical="bottom"/>
    </xf>
    <xf borderId="0" fillId="0" fontId="43" numFmtId="0" xfId="0" applyAlignment="1" applyFont="1">
      <alignment vertical="bottom"/>
    </xf>
    <xf borderId="0" fillId="0" fontId="42" numFmtId="0" xfId="0" applyAlignment="1" applyFont="1">
      <alignment vertical="bottom"/>
    </xf>
    <xf borderId="0" fillId="0" fontId="42" numFmtId="166" xfId="0" applyAlignment="1" applyFont="1" applyNumberFormat="1">
      <alignment vertical="bottom"/>
    </xf>
    <xf borderId="0" fillId="0" fontId="44" numFmtId="49" xfId="0" applyAlignment="1" applyFont="1" applyNumberFormat="1">
      <alignment horizontal="center" vertical="bottom"/>
    </xf>
    <xf borderId="0" fillId="0" fontId="44" numFmtId="0" xfId="0" applyAlignment="1" applyFont="1">
      <alignment vertical="bottom"/>
    </xf>
    <xf borderId="0" fillId="0" fontId="44" numFmtId="166" xfId="0" applyAlignment="1" applyFont="1" applyNumberFormat="1">
      <alignment vertical="bottom"/>
    </xf>
    <xf borderId="0" fillId="0" fontId="42" numFmtId="49" xfId="0" applyAlignment="1" applyFont="1" applyNumberFormat="1">
      <alignment horizontal="center" vertical="bottom"/>
    </xf>
    <xf borderId="0" fillId="0" fontId="42" numFmtId="166" xfId="0" applyAlignment="1" applyFont="1" applyNumberFormat="1">
      <alignment horizontal="right" readingOrder="0" vertical="bottom"/>
    </xf>
    <xf borderId="0" fillId="0" fontId="4" numFmtId="49" xfId="0" applyAlignment="1" applyFont="1" applyNumberFormat="1">
      <alignment vertical="bottom"/>
    </xf>
    <xf borderId="0" fillId="0" fontId="4" numFmtId="49" xfId="0" applyAlignment="1" applyFont="1" applyNumberFormat="1">
      <alignment readingOrder="0" vertical="bottom"/>
    </xf>
    <xf borderId="0" fillId="0" fontId="4" numFmtId="166" xfId="0" applyAlignment="1" applyFont="1" applyNumberFormat="1">
      <alignment horizontal="right" readingOrder="0" vertical="bottom"/>
    </xf>
    <xf borderId="11" fillId="10" fontId="11" numFmtId="0" xfId="0" applyAlignment="1" applyBorder="1" applyFont="1">
      <alignment readingOrder="0" vertical="bottom"/>
    </xf>
    <xf borderId="0" fillId="0" fontId="11" numFmtId="49" xfId="0" applyAlignment="1" applyFont="1" applyNumberFormat="1">
      <alignment horizontal="center" readingOrder="0" vertical="bottom"/>
    </xf>
    <xf borderId="11" fillId="10" fontId="11" numFmtId="0" xfId="0" applyAlignment="1" applyBorder="1" applyFont="1">
      <alignment readingOrder="0" vertical="bottom"/>
    </xf>
    <xf borderId="0" fillId="0" fontId="8" numFmtId="0" xfId="0" applyAlignment="1" applyFont="1">
      <alignment readingOrder="0"/>
    </xf>
    <xf borderId="0" fillId="0" fontId="34" numFmtId="0" xfId="0" applyAlignment="1" applyFont="1">
      <alignment vertical="bottom"/>
    </xf>
    <xf borderId="0" fillId="0" fontId="11" numFmtId="3" xfId="0" applyAlignment="1" applyFont="1" applyNumberFormat="1">
      <alignment horizontal="right" readingOrder="0" vertical="bottom"/>
    </xf>
    <xf borderId="0" fillId="0" fontId="11" numFmtId="0" xfId="0" applyAlignment="1" applyFont="1">
      <alignment horizontal="right" vertical="bottom"/>
    </xf>
    <xf borderId="0" fillId="0" fontId="7" numFmtId="0" xfId="0" applyAlignment="1" applyFont="1">
      <alignment horizontal="center" readingOrder="0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0" fontId="7" numFmtId="0" xfId="0" applyAlignment="1" applyFont="1">
      <alignment horizontal="left" readingOrder="0" shrinkToFit="0" vertical="bottom" wrapText="0"/>
    </xf>
    <xf borderId="0" fillId="0" fontId="7" numFmtId="49" xfId="0" applyAlignment="1" applyFont="1" applyNumberFormat="1">
      <alignment horizontal="center" readingOrder="0" shrinkToFit="0" vertical="bottom" wrapText="0"/>
    </xf>
    <xf borderId="0" fillId="0" fontId="11" numFmtId="0" xfId="0" applyAlignment="1" applyFont="1">
      <alignment horizontal="left" readingOrder="0" shrinkToFit="0" vertical="bottom" wrapText="0"/>
    </xf>
    <xf borderId="0" fillId="0" fontId="11" numFmtId="0" xfId="0" applyAlignment="1" applyFont="1">
      <alignment shrinkToFit="0" vertical="bottom" wrapText="0"/>
    </xf>
    <xf borderId="0" fillId="0" fontId="11" numFmtId="0" xfId="0" applyAlignment="1" applyFont="1">
      <alignment readingOrder="0" shrinkToFit="0" vertical="bottom" wrapText="0"/>
    </xf>
    <xf borderId="0" fillId="0" fontId="11" numFmtId="0" xfId="0" applyAlignment="1" applyFont="1">
      <alignment horizontal="right" readingOrder="0" shrinkToFit="0" vertical="bottom" wrapText="0"/>
    </xf>
    <xf borderId="0" fillId="4" fontId="45" numFmtId="0" xfId="0" applyAlignment="1" applyFont="1">
      <alignment shrinkToFit="0" vertical="center" wrapText="0"/>
    </xf>
    <xf borderId="0" fillId="0" fontId="11" numFmtId="166" xfId="0" applyAlignment="1" applyFont="1" applyNumberFormat="1">
      <alignment readingOrder="0" shrinkToFit="0" vertical="bottom" wrapText="0"/>
    </xf>
    <xf borderId="0" fillId="4" fontId="4" numFmtId="0" xfId="0" applyAlignment="1" applyFont="1">
      <alignment shrinkToFit="0" vertical="bottom" wrapText="0"/>
    </xf>
    <xf borderId="0" fillId="0" fontId="11" numFmtId="176" xfId="0" applyAlignment="1" applyFont="1" applyNumberFormat="1">
      <alignment horizontal="right" shrinkToFit="0" vertical="bottom" wrapText="0"/>
    </xf>
    <xf borderId="0" fillId="4" fontId="45" numFmtId="9" xfId="0" applyAlignment="1" applyFont="1" applyNumberFormat="1">
      <alignment horizontal="right" shrinkToFit="0" vertical="center" wrapText="0"/>
    </xf>
    <xf borderId="0" fillId="4" fontId="45" numFmtId="0" xfId="0" applyAlignment="1" applyFont="1">
      <alignment horizontal="left" readingOrder="0" shrinkToFit="0" vertical="center" wrapText="0"/>
    </xf>
    <xf borderId="0" fillId="0" fontId="11" numFmtId="3" xfId="0" applyAlignment="1" applyFont="1" applyNumberFormat="1">
      <alignment shrinkToFit="0" vertical="bottom" wrapText="0"/>
    </xf>
    <xf borderId="0" fillId="0" fontId="11" numFmtId="177" xfId="0" applyAlignment="1" applyFont="1" applyNumberFormat="1">
      <alignment readingOrder="0" shrinkToFit="0" vertical="bottom" wrapText="0"/>
    </xf>
    <xf borderId="0" fillId="0" fontId="11" numFmtId="9" xfId="0" applyAlignment="1" applyFont="1" applyNumberFormat="1">
      <alignment horizontal="right" shrinkToFit="0" vertical="bottom" wrapText="0"/>
    </xf>
    <xf borderId="0" fillId="0" fontId="8" numFmtId="0" xfId="0" applyAlignment="1" applyFont="1">
      <alignment readingOrder="0" shrinkToFit="0" vertical="center" wrapText="0"/>
    </xf>
    <xf borderId="0" fillId="0" fontId="11" numFmtId="177" xfId="0" applyAlignment="1" applyFont="1" applyNumberFormat="1">
      <alignment shrinkToFit="0" vertical="bottom" wrapText="0"/>
    </xf>
    <xf borderId="0" fillId="4" fontId="4" numFmtId="0" xfId="0" applyAlignment="1" applyFont="1">
      <alignment readingOrder="0" shrinkToFit="0" vertical="bottom" wrapText="0"/>
    </xf>
    <xf borderId="0" fillId="0" fontId="11" numFmtId="9" xfId="0" applyAlignment="1" applyFont="1" applyNumberFormat="1">
      <alignment horizontal="left" shrinkToFit="0" vertical="bottom" wrapText="0"/>
    </xf>
    <xf borderId="0" fillId="4" fontId="45" numFmtId="0" xfId="0" applyAlignment="1" applyFont="1">
      <alignment shrinkToFit="0" vertical="bottom" wrapText="0"/>
    </xf>
    <xf borderId="0" fillId="0" fontId="11" numFmtId="176" xfId="0" applyAlignment="1" applyFont="1" applyNumberFormat="1">
      <alignment shrinkToFit="0" vertical="bottom" wrapText="0"/>
    </xf>
    <xf borderId="12" fillId="0" fontId="11" numFmtId="0" xfId="0" applyAlignment="1" applyBorder="1" applyFont="1">
      <alignment shrinkToFit="0" vertical="bottom" wrapText="0"/>
    </xf>
    <xf borderId="0" fillId="0" fontId="11" numFmtId="9" xfId="0" applyAlignment="1" applyFont="1" applyNumberFormat="1">
      <alignment shrinkToFit="0" vertical="bottom" wrapText="0"/>
    </xf>
    <xf borderId="0" fillId="0" fontId="11" numFmtId="0" xfId="0" applyAlignment="1" applyFont="1">
      <alignment horizontal="left" shrinkToFit="0" vertical="bottom" wrapText="0"/>
    </xf>
    <xf borderId="0" fillId="4" fontId="45" numFmtId="0" xfId="0" applyFont="1"/>
    <xf borderId="0" fillId="0" fontId="11" numFmtId="166" xfId="0" applyAlignment="1" applyFont="1" applyNumberFormat="1">
      <alignment horizontal="right" readingOrder="0" vertical="bottom"/>
    </xf>
    <xf borderId="0" fillId="2" fontId="1" numFmtId="0" xfId="0" applyAlignment="1" applyFont="1">
      <alignment horizontal="center" vertical="bottom"/>
    </xf>
    <xf borderId="0" fillId="0" fontId="11" numFmtId="0" xfId="0" applyAlignment="1" applyFont="1">
      <alignment readingOrder="0"/>
    </xf>
    <xf borderId="0" fillId="0" fontId="11" numFmtId="0" xfId="0" applyFont="1"/>
    <xf borderId="0" fillId="0" fontId="11" numFmtId="166" xfId="0" applyAlignment="1" applyFont="1" applyNumberFormat="1">
      <alignment vertical="bottom"/>
    </xf>
    <xf borderId="0" fillId="11" fontId="11" numFmtId="0" xfId="0" applyAlignment="1" applyFill="1" applyFont="1">
      <alignment horizontal="center"/>
    </xf>
    <xf borderId="0" fillId="0" fontId="14" numFmtId="166" xfId="0" applyAlignment="1" applyFont="1" applyNumberFormat="1">
      <alignment readingOrder="0"/>
    </xf>
    <xf borderId="0" fillId="0" fontId="11" numFmtId="166" xfId="0" applyAlignment="1" applyFont="1" applyNumberFormat="1">
      <alignment readingOrder="0"/>
    </xf>
    <xf borderId="0" fillId="0" fontId="11" numFmtId="166" xfId="0" applyAlignment="1" applyFont="1" applyNumberFormat="1">
      <alignment horizontal="right" vertical="bottom"/>
    </xf>
    <xf borderId="0" fillId="0" fontId="11" numFmtId="177" xfId="0" applyAlignment="1" applyFont="1" applyNumberFormat="1">
      <alignment vertical="bottom"/>
    </xf>
    <xf borderId="0" fillId="11" fontId="11" numFmtId="0" xfId="0" applyAlignment="1" applyFont="1">
      <alignment horizontal="center" readingOrder="0"/>
    </xf>
    <xf borderId="0" fillId="0" fontId="11" numFmtId="0" xfId="0" applyAlignment="1" applyFont="1">
      <alignment vertical="bottom"/>
    </xf>
    <xf borderId="0" fillId="9" fontId="11" numFmtId="0" xfId="0" applyAlignment="1" applyFont="1">
      <alignment horizontal="left" readingOrder="0"/>
    </xf>
    <xf borderId="0" fillId="9" fontId="11" numFmtId="0" xfId="0" applyAlignment="1" applyFont="1">
      <alignment horizontal="center" readingOrder="0"/>
    </xf>
    <xf borderId="0" fillId="9" fontId="11" numFmtId="49" xfId="0" applyAlignment="1" applyFont="1" applyNumberFormat="1">
      <alignment horizontal="center" readingOrder="0"/>
    </xf>
    <xf borderId="0" fillId="9" fontId="18" numFmtId="0" xfId="0" applyAlignment="1" applyFont="1">
      <alignment horizontal="left" readingOrder="0"/>
    </xf>
    <xf borderId="0" fillId="9" fontId="18" numFmtId="0" xfId="0" applyAlignment="1" applyFont="1">
      <alignment horizontal="center" readingOrder="0"/>
    </xf>
    <xf borderId="0" fillId="9" fontId="18" numFmtId="173" xfId="0" applyAlignment="1" applyFont="1" applyNumberFormat="1">
      <alignment readingOrder="0"/>
    </xf>
    <xf borderId="0" fillId="9" fontId="18" numFmtId="0" xfId="0" applyAlignment="1" applyFont="1">
      <alignment readingOrder="0" vertical="bottom"/>
    </xf>
    <xf borderId="0" fillId="9" fontId="35" numFmtId="49" xfId="0" applyAlignment="1" applyFont="1" applyNumberFormat="1">
      <alignment readingOrder="0"/>
    </xf>
    <xf borderId="0" fillId="9" fontId="35" numFmtId="0" xfId="0" applyAlignment="1" applyFont="1">
      <alignment horizontal="center" readingOrder="0"/>
    </xf>
    <xf borderId="0" fillId="9" fontId="35" numFmtId="173" xfId="0" applyAlignment="1" applyFont="1" applyNumberFormat="1">
      <alignment readingOrder="0"/>
    </xf>
    <xf borderId="0" fillId="9" fontId="35" numFmtId="0" xfId="0" applyAlignment="1" applyFont="1">
      <alignment readingOrder="0" vertical="bottom"/>
    </xf>
    <xf borderId="0" fillId="9" fontId="18" numFmtId="0" xfId="0" applyAlignment="1" applyFont="1">
      <alignment horizontal="center"/>
    </xf>
    <xf borderId="0" fillId="4" fontId="11" numFmtId="49" xfId="0" applyAlignment="1" applyFont="1" applyNumberFormat="1">
      <alignment horizontal="left" readingOrder="0"/>
    </xf>
    <xf borderId="0" fillId="0" fontId="11" numFmtId="0" xfId="0" applyAlignment="1" applyFont="1">
      <alignment horizontal="left"/>
    </xf>
    <xf borderId="0" fillId="0" fontId="11" numFmtId="49" xfId="0" applyAlignment="1" applyFont="1" applyNumberFormat="1">
      <alignment horizontal="center" readingOrder="0"/>
    </xf>
    <xf borderId="0" fillId="0" fontId="11" numFmtId="175" xfId="0" applyAlignment="1" applyFont="1" applyNumberFormat="1">
      <alignment horizontal="right" vertical="bottom"/>
    </xf>
    <xf borderId="0" fillId="0" fontId="11" numFmtId="0" xfId="0" applyAlignment="1" applyFont="1">
      <alignment horizontal="center"/>
    </xf>
    <xf borderId="0" fillId="0" fontId="11" numFmtId="166" xfId="0" applyFont="1" applyNumberFormat="1"/>
    <xf borderId="0" fillId="0" fontId="11" numFmtId="49" xfId="0" applyAlignment="1" applyFont="1" applyNumberFormat="1">
      <alignment horizontal="center"/>
    </xf>
    <xf borderId="0" fillId="0" fontId="11" numFmtId="175" xfId="0" applyFont="1" applyNumberFormat="1"/>
    <xf borderId="0" fillId="12" fontId="11" numFmtId="49" xfId="0" applyAlignment="1" applyFill="1" applyFont="1" applyNumberFormat="1">
      <alignment horizontal="center"/>
    </xf>
    <xf borderId="0" fillId="12" fontId="11" numFmtId="0" xfId="0" applyAlignment="1" applyFont="1">
      <alignment vertical="bottom"/>
    </xf>
    <xf borderId="0" fillId="12" fontId="11" numFmtId="0" xfId="0" applyAlignment="1" applyFont="1">
      <alignment horizontal="center" vertical="bottom"/>
    </xf>
    <xf borderId="0" fillId="12" fontId="11" numFmtId="174" xfId="0" applyAlignment="1" applyFont="1" applyNumberFormat="1">
      <alignment horizontal="right" vertical="bottom"/>
    </xf>
    <xf borderId="0" fillId="12" fontId="11" numFmtId="0" xfId="0" applyAlignment="1" applyFont="1">
      <alignment readingOrder="0"/>
    </xf>
    <xf borderId="0" fillId="12" fontId="8" numFmtId="0" xfId="0" applyAlignment="1" applyFont="1">
      <alignment horizontal="center" readingOrder="0"/>
    </xf>
    <xf borderId="0" fillId="12" fontId="11" numFmtId="174" xfId="0" applyAlignment="1" applyFont="1" applyNumberFormat="1">
      <alignment readingOrder="0"/>
    </xf>
    <xf borderId="0" fillId="12" fontId="11" numFmtId="0" xfId="0" applyAlignment="1" applyFont="1">
      <alignment horizontal="center" readingOrder="0"/>
    </xf>
    <xf borderId="0" fillId="0" fontId="46" numFmtId="0" xfId="0" applyFont="1"/>
    <xf borderId="0" fillId="0" fontId="11" numFmtId="0" xfId="0" applyAlignment="1" applyFont="1">
      <alignment horizontal="left" readingOrder="0"/>
    </xf>
    <xf borderId="0" fillId="0" fontId="11" numFmtId="175" xfId="0" applyAlignment="1" applyFont="1" applyNumberFormat="1">
      <alignment readingOrder="0"/>
    </xf>
    <xf borderId="0" fillId="0" fontId="5" numFmtId="0" xfId="0" applyAlignment="1" applyFont="1">
      <alignment shrinkToFit="0" vertical="bottom" wrapText="0"/>
    </xf>
    <xf borderId="0" fillId="0" fontId="5" numFmtId="0" xfId="0" applyAlignment="1" applyFont="1">
      <alignment horizontal="left" shrinkToFit="0" vertical="bottom" wrapText="0"/>
    </xf>
    <xf borderId="0" fillId="0" fontId="10" numFmtId="0" xfId="0" applyAlignment="1" applyFont="1">
      <alignment horizontal="left" shrinkToFit="0" vertical="bottom" wrapText="0"/>
    </xf>
  </cellXfs>
  <cellStyles count="1">
    <cellStyle xfId="0" name="Normal" builtinId="0"/>
  </cellStyles>
  <dxfs count="19"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  <dxf>
      <font>
        <color rgb="FFFFFFFF"/>
      </font>
      <fill>
        <patternFill patternType="solid">
          <fgColor rgb="FF980000"/>
          <bgColor rgb="FF980000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>
        <color rgb="FF1D1D1F"/>
      </font>
      <fill>
        <patternFill patternType="solid">
          <fgColor rgb="FFA4C2F4"/>
          <bgColor rgb="FFA4C2F4"/>
        </patternFill>
      </fill>
      <border/>
    </dxf>
    <dxf>
      <font/>
      <fill>
        <patternFill patternType="solid">
          <fgColor rgb="FFEAD1DC"/>
          <bgColor rgb="FFEAD1D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D9D2E9"/>
          <bgColor rgb="FFD9D2E9"/>
        </patternFill>
      </fill>
      <border/>
    </dxf>
    <dxf>
      <font>
        <color rgb="FF1D1D1F"/>
      </font>
      <fill>
        <patternFill patternType="solid">
          <fgColor rgb="FFE8EFFA"/>
          <bgColor rgb="FFE8EFFA"/>
        </patternFill>
      </fill>
      <border/>
    </dxf>
    <dxf>
      <font>
        <color rgb="FF00FF00"/>
      </font>
      <fill>
        <patternFill patternType="solid">
          <fgColor rgb="FF6AA84F"/>
          <bgColor rgb="FF6AA84F"/>
        </patternFill>
      </fill>
      <border/>
    </dxf>
    <dxf>
      <font>
        <color rgb="FFF4CCCC"/>
      </font>
      <fill>
        <patternFill patternType="solid">
          <fgColor rgb="FFCC0000"/>
          <bgColor rgb="FFCC0000"/>
        </patternFill>
      </fill>
      <border/>
    </dxf>
    <dxf>
      <font>
        <color rgb="FF613A8C"/>
      </font>
      <fill>
        <patternFill patternType="solid">
          <fgColor rgb="FFE6CFF2"/>
          <bgColor rgb="FFE6CFF2"/>
        </patternFill>
      </fill>
      <border/>
    </dxf>
    <dxf>
      <font>
        <color rgb="FF38761D"/>
      </font>
      <fill>
        <patternFill patternType="solid">
          <fgColor rgb="FFDFE4EC"/>
          <bgColor rgb="FFDFE4EC"/>
        </patternFill>
      </fill>
      <border/>
    </dxf>
    <dxf>
      <font>
        <color rgb="FFB7B7B7"/>
      </font>
      <fill>
        <patternFill patternType="solid">
          <fgColor rgb="FFD9D9D9"/>
          <bgColor rgb="FFD9D9D9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Datos-style">
      <tableStyleElement dxfId="15" type="headerRow"/>
      <tableStyleElement dxfId="16" type="firstRowStripe"/>
      <tableStyleElement dxfId="17" type="secondRowStripe"/>
      <tableStyleElement dxfId="18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9525</xdr:colOff>
      <xdr:row>0</xdr:row>
      <xdr:rowOff>200025</xdr:rowOff>
    </xdr:from>
    <xdr:ext cx="781050" cy="295275"/>
    <xdr:sp>
      <xdr:nvSpPr>
        <xdr:cNvPr id="3" name="Shape 3"/>
        <xdr:cNvSpPr/>
      </xdr:nvSpPr>
      <xdr:spPr>
        <a:xfrm>
          <a:off x="3780850" y="848325"/>
          <a:ext cx="765900" cy="271500"/>
        </a:xfrm>
        <a:prstGeom prst="rect">
          <a:avLst/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100">
              <a:latin typeface="Calibri"/>
              <a:ea typeface="Calibri"/>
              <a:cs typeface="Calibri"/>
              <a:sym typeface="Calibri"/>
            </a:rPr>
            <a:t>VOLVER</a:t>
          </a:r>
          <a:endParaRPr b="1" sz="1000">
            <a:latin typeface="Calibri"/>
            <a:ea typeface="Calibri"/>
            <a:cs typeface="Calibri"/>
            <a:sym typeface="Calibri"/>
          </a:endParaRPr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0</xdr:row>
      <xdr:rowOff>76200</xdr:rowOff>
    </xdr:from>
    <xdr:ext cx="781050" cy="295275"/>
    <xdr:sp>
      <xdr:nvSpPr>
        <xdr:cNvPr id="4" name="Shape 4"/>
        <xdr:cNvSpPr/>
      </xdr:nvSpPr>
      <xdr:spPr>
        <a:xfrm>
          <a:off x="3780850" y="848325"/>
          <a:ext cx="765900" cy="271500"/>
        </a:xfrm>
        <a:prstGeom prst="rect">
          <a:avLst/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100">
              <a:latin typeface="Calibri"/>
              <a:ea typeface="Calibri"/>
              <a:cs typeface="Calibri"/>
              <a:sym typeface="Calibri"/>
            </a:rPr>
            <a:t>VOLVER</a:t>
          </a:r>
          <a:endParaRPr b="1" sz="1000">
            <a:latin typeface="Calibri"/>
            <a:ea typeface="Calibri"/>
            <a:cs typeface="Calibri"/>
            <a:sym typeface="Calibri"/>
          </a:endParaRPr>
        </a:p>
      </xdr:txBody>
    </xdr:sp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B1:U233" displayName="Table1" name="Table1" id="1">
  <tableColumns count="20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</tableColumns>
  <tableStyleInfo name="Dat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secure7.store.apple.com/shop/order/detail/10078/W1390195510?_si=000010" TargetMode="External"/><Relationship Id="rId3" Type="http://schemas.openxmlformats.org/officeDocument/2006/relationships/hyperlink" Target="https://secure7.store.apple.com/shop/order/detail/10078/W1418291547" TargetMode="External"/><Relationship Id="rId4" Type="http://schemas.openxmlformats.org/officeDocument/2006/relationships/hyperlink" Target="https://secure7.store.apple.com/shop/order/detail/10078/W1390195510?_si=000010" TargetMode="External"/><Relationship Id="rId5" Type="http://schemas.openxmlformats.org/officeDocument/2006/relationships/hyperlink" Target="https://secure7.store.apple.com/shop/order/guest/W1438891794/c66637335ef05f30f8ddbd5a52abc386d219a933e0946e5b6f40ec5ab5cd1f56aeae770e67263989e90e0e270b0cb6719da9e440f4deb0252c4157871ca2586445c5708ba1c87c2b0b8a871d987a98e6?e=true" TargetMode="External"/><Relationship Id="rId6" Type="http://schemas.openxmlformats.org/officeDocument/2006/relationships/drawing" Target="../drawings/drawing3.xml"/><Relationship Id="rId7" Type="http://schemas.openxmlformats.org/officeDocument/2006/relationships/vmlDrawing" Target="../drawings/vmlDrawing1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2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1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FF"/>
    <outlinePr summaryBelow="0" summaryRight="0"/>
  </sheetPr>
  <sheetViews>
    <sheetView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2.63" defaultRowHeight="15.75" outlineLevelCol="2"/>
  <cols>
    <col customWidth="1" min="2" max="2" width="25.0"/>
    <col customWidth="1" min="3" max="3" width="12.5" outlineLevel="1"/>
    <col customWidth="1" min="4" max="4" width="13.0" outlineLevel="1"/>
    <col customWidth="1" min="5" max="5" width="11.63"/>
    <col min="7" max="9" width="12.63" outlineLevel="1"/>
    <col min="10" max="10" width="12.63" outlineLevel="2"/>
    <col customWidth="1" min="11" max="11" width="13.63" outlineLevel="2"/>
    <col min="12" max="12" width="12.63" outlineLevel="2"/>
    <col customWidth="1" min="13" max="13" width="33.38"/>
    <col customWidth="1" min="19" max="19" width="19.75"/>
    <col customWidth="1" min="20" max="20" width="13.75"/>
    <col customWidth="1" min="21" max="21" width="14.63"/>
    <col customWidth="1" min="22" max="22" width="28.38"/>
    <col customWidth="1" min="23" max="23" width="20.8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2" t="s">
        <v>12</v>
      </c>
      <c r="N1" s="3" t="s">
        <v>13</v>
      </c>
      <c r="O1" s="2" t="s">
        <v>14</v>
      </c>
      <c r="P1" s="2" t="s">
        <v>15</v>
      </c>
      <c r="Q1" s="2" t="s">
        <v>16</v>
      </c>
      <c r="R1" s="1" t="s">
        <v>17</v>
      </c>
      <c r="S1" s="1" t="s">
        <v>18</v>
      </c>
      <c r="T1" s="1" t="s">
        <v>19</v>
      </c>
      <c r="U1" s="4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/>
      <c r="AA1" s="1"/>
      <c r="AB1" s="1"/>
      <c r="AC1" s="1"/>
    </row>
    <row r="2">
      <c r="A2" s="5">
        <v>792.0</v>
      </c>
      <c r="B2" s="6" t="s">
        <v>25</v>
      </c>
      <c r="C2" s="7">
        <f t="array" ref="C2:C32314">IF(ISBLANK($B$2:B32314),"",XLOOKUP($B$2:B32314,CLIENTES!B:B,CLIENTES!A:A,""))</f>
        <v>151</v>
      </c>
      <c r="D2" s="8" t="s">
        <v>26</v>
      </c>
      <c r="E2" s="9">
        <v>46000.0</v>
      </c>
      <c r="F2" s="9"/>
      <c r="G2" s="10"/>
      <c r="H2" s="11" t="s">
        <v>27</v>
      </c>
      <c r="I2" s="12"/>
      <c r="J2" s="13">
        <v>60.0</v>
      </c>
      <c r="K2" s="14">
        <f t="shared" ref="K2:K22" si="1">(IFERROR(L2/I2,0))</f>
        <v>0</v>
      </c>
      <c r="L2" s="15">
        <f t="shared" ref="L2:L26" si="2">IF(J2="",0,G2*J2)</f>
        <v>0</v>
      </c>
      <c r="M2" s="15"/>
      <c r="N2" s="16"/>
      <c r="O2" s="17"/>
      <c r="P2" s="17">
        <f t="shared" ref="P2:P26" si="3">N2*Q2</f>
        <v>0</v>
      </c>
      <c r="Q2" s="17">
        <v>85.0</v>
      </c>
      <c r="R2" s="18"/>
      <c r="S2" s="19"/>
      <c r="T2" s="6" t="s">
        <v>28</v>
      </c>
      <c r="U2" s="20"/>
      <c r="V2" s="21"/>
      <c r="W2" s="22"/>
      <c r="X2" s="20"/>
      <c r="Y2" s="23"/>
      <c r="Z2" s="22"/>
      <c r="AA2" s="22"/>
      <c r="AB2" s="22"/>
      <c r="AC2" s="24"/>
    </row>
    <row r="3" hidden="1">
      <c r="A3" s="25">
        <v>791.0</v>
      </c>
      <c r="B3" s="6" t="s">
        <v>29</v>
      </c>
      <c r="C3" s="7">
        <v>162.0</v>
      </c>
      <c r="D3" s="8" t="s">
        <v>26</v>
      </c>
      <c r="E3" s="26">
        <v>45999.0</v>
      </c>
      <c r="F3" s="26">
        <v>46001.0</v>
      </c>
      <c r="G3" s="27">
        <v>4.9</v>
      </c>
      <c r="H3" s="28" t="s">
        <v>30</v>
      </c>
      <c r="I3" s="29">
        <v>5.0</v>
      </c>
      <c r="J3" s="30">
        <v>40.0</v>
      </c>
      <c r="K3" s="31">
        <f t="shared" si="1"/>
        <v>39.2</v>
      </c>
      <c r="L3" s="32">
        <f t="shared" si="2"/>
        <v>196</v>
      </c>
      <c r="M3" s="32" t="s">
        <v>31</v>
      </c>
      <c r="N3" s="33">
        <v>5.3</v>
      </c>
      <c r="O3" s="17"/>
      <c r="P3" s="17">
        <f t="shared" si="3"/>
        <v>318</v>
      </c>
      <c r="Q3" s="17">
        <v>60.0</v>
      </c>
      <c r="R3" s="34">
        <f t="shared" ref="R3:R52" si="4">IF(T3="VENTA", 0, P3-L3)</f>
        <v>122</v>
      </c>
      <c r="S3" s="35"/>
      <c r="T3" s="6" t="s">
        <v>28</v>
      </c>
      <c r="U3" s="36"/>
      <c r="V3" s="37"/>
      <c r="X3" s="36"/>
      <c r="Y3" s="38"/>
      <c r="AC3" s="39"/>
    </row>
    <row r="4" hidden="1">
      <c r="A4" s="25">
        <v>790.0</v>
      </c>
      <c r="B4" s="6" t="s">
        <v>32</v>
      </c>
      <c r="C4" s="7">
        <v>66.0</v>
      </c>
      <c r="D4" s="8" t="s">
        <v>26</v>
      </c>
      <c r="E4" s="26">
        <v>46000.0</v>
      </c>
      <c r="F4" s="26"/>
      <c r="G4" s="27">
        <v>4.0</v>
      </c>
      <c r="H4" s="28" t="s">
        <v>30</v>
      </c>
      <c r="I4" s="29">
        <v>16.0</v>
      </c>
      <c r="J4" s="30">
        <v>40.0</v>
      </c>
      <c r="K4" s="31">
        <f t="shared" si="1"/>
        <v>10</v>
      </c>
      <c r="L4" s="32">
        <f t="shared" si="2"/>
        <v>160</v>
      </c>
      <c r="M4" s="32" t="s">
        <v>33</v>
      </c>
      <c r="N4" s="33">
        <v>4.3</v>
      </c>
      <c r="O4" s="17"/>
      <c r="P4" s="17">
        <f t="shared" si="3"/>
        <v>365.5</v>
      </c>
      <c r="Q4" s="17">
        <v>85.0</v>
      </c>
      <c r="R4" s="34">
        <f t="shared" si="4"/>
        <v>205.5</v>
      </c>
      <c r="S4" s="35"/>
      <c r="T4" s="6" t="s">
        <v>28</v>
      </c>
      <c r="U4" s="36"/>
      <c r="V4" s="37"/>
      <c r="X4" s="36"/>
      <c r="Y4" s="38"/>
      <c r="AC4" s="39"/>
    </row>
    <row r="5">
      <c r="A5" s="25">
        <v>789.0</v>
      </c>
      <c r="B5" s="6" t="s">
        <v>34</v>
      </c>
      <c r="C5" s="7">
        <v>70.0</v>
      </c>
      <c r="D5" s="8" t="s">
        <v>26</v>
      </c>
      <c r="E5" s="26">
        <v>45999.0</v>
      </c>
      <c r="F5" s="26">
        <v>46001.0</v>
      </c>
      <c r="G5" s="27">
        <v>3.4</v>
      </c>
      <c r="H5" s="28" t="s">
        <v>27</v>
      </c>
      <c r="I5" s="29">
        <v>9.0</v>
      </c>
      <c r="J5" s="30">
        <v>60.0</v>
      </c>
      <c r="K5" s="31">
        <f t="shared" si="1"/>
        <v>22.66666667</v>
      </c>
      <c r="L5" s="32">
        <f t="shared" si="2"/>
        <v>204</v>
      </c>
      <c r="M5" s="32" t="s">
        <v>35</v>
      </c>
      <c r="N5" s="33">
        <v>3.7</v>
      </c>
      <c r="O5" s="17">
        <f t="shared" ref="O5:O7" si="5">P5/I5</f>
        <v>34.94444444</v>
      </c>
      <c r="P5" s="17">
        <f t="shared" si="3"/>
        <v>314.5</v>
      </c>
      <c r="Q5" s="17">
        <v>85.0</v>
      </c>
      <c r="R5" s="34">
        <f t="shared" si="4"/>
        <v>110.5</v>
      </c>
      <c r="S5" s="35"/>
      <c r="T5" s="6" t="s">
        <v>28</v>
      </c>
      <c r="U5" s="36"/>
      <c r="V5" s="37"/>
      <c r="X5" s="36"/>
      <c r="Y5" s="38"/>
      <c r="AC5" s="39"/>
    </row>
    <row r="6">
      <c r="A6" s="25">
        <v>788.0</v>
      </c>
      <c r="B6" s="6" t="s">
        <v>36</v>
      </c>
      <c r="C6" s="7">
        <v>261.0</v>
      </c>
      <c r="D6" s="8" t="s">
        <v>26</v>
      </c>
      <c r="E6" s="26">
        <v>46000.0</v>
      </c>
      <c r="F6" s="26"/>
      <c r="G6" s="27">
        <v>3.4</v>
      </c>
      <c r="H6" s="28" t="s">
        <v>27</v>
      </c>
      <c r="I6" s="29">
        <v>10.0</v>
      </c>
      <c r="J6" s="30">
        <v>60.0</v>
      </c>
      <c r="K6" s="31">
        <f t="shared" si="1"/>
        <v>20.4</v>
      </c>
      <c r="L6" s="32">
        <f t="shared" si="2"/>
        <v>204</v>
      </c>
      <c r="M6" s="32" t="s">
        <v>37</v>
      </c>
      <c r="N6" s="33">
        <v>3.7</v>
      </c>
      <c r="O6" s="17">
        <f t="shared" si="5"/>
        <v>31.45</v>
      </c>
      <c r="P6" s="17">
        <f t="shared" si="3"/>
        <v>314.5</v>
      </c>
      <c r="Q6" s="17">
        <v>85.0</v>
      </c>
      <c r="R6" s="34">
        <f t="shared" si="4"/>
        <v>110.5</v>
      </c>
      <c r="S6" s="35"/>
      <c r="T6" s="6" t="s">
        <v>28</v>
      </c>
      <c r="U6" s="36"/>
      <c r="V6" s="37"/>
      <c r="X6" s="36"/>
      <c r="Y6" s="38"/>
      <c r="AC6" s="39"/>
    </row>
    <row r="7">
      <c r="A7" s="25">
        <v>787.0</v>
      </c>
      <c r="B7" s="6" t="s">
        <v>25</v>
      </c>
      <c r="C7" s="7">
        <v>151.0</v>
      </c>
      <c r="D7" s="8" t="s">
        <v>26</v>
      </c>
      <c r="E7" s="26">
        <v>45999.0</v>
      </c>
      <c r="F7" s="26">
        <v>46001.0</v>
      </c>
      <c r="G7" s="27">
        <v>2.3</v>
      </c>
      <c r="H7" s="28" t="s">
        <v>27</v>
      </c>
      <c r="I7" s="29">
        <v>6.0</v>
      </c>
      <c r="J7" s="30">
        <v>60.0</v>
      </c>
      <c r="K7" s="31">
        <f t="shared" si="1"/>
        <v>23</v>
      </c>
      <c r="L7" s="32">
        <f t="shared" si="2"/>
        <v>138</v>
      </c>
      <c r="M7" s="32" t="s">
        <v>38</v>
      </c>
      <c r="N7" s="33">
        <v>2.7</v>
      </c>
      <c r="O7" s="17">
        <f t="shared" si="5"/>
        <v>38.25</v>
      </c>
      <c r="P7" s="17">
        <f t="shared" si="3"/>
        <v>229.5</v>
      </c>
      <c r="Q7" s="17">
        <v>85.0</v>
      </c>
      <c r="R7" s="34">
        <f t="shared" si="4"/>
        <v>91.5</v>
      </c>
      <c r="S7" s="35"/>
      <c r="T7" s="6" t="s">
        <v>28</v>
      </c>
      <c r="U7" s="36"/>
      <c r="V7" s="37"/>
      <c r="X7" s="36"/>
      <c r="Y7" s="38"/>
      <c r="AC7" s="39"/>
    </row>
    <row r="8" hidden="1">
      <c r="A8" s="25">
        <v>786.0</v>
      </c>
      <c r="B8" s="6" t="s">
        <v>34</v>
      </c>
      <c r="C8" s="7">
        <v>70.0</v>
      </c>
      <c r="D8" s="8" t="s">
        <v>26</v>
      </c>
      <c r="E8" s="26">
        <v>45999.0</v>
      </c>
      <c r="F8" s="26">
        <v>46001.0</v>
      </c>
      <c r="G8" s="27">
        <v>9.0</v>
      </c>
      <c r="H8" s="28" t="s">
        <v>30</v>
      </c>
      <c r="I8" s="29">
        <v>23.0</v>
      </c>
      <c r="J8" s="30">
        <v>40.0</v>
      </c>
      <c r="K8" s="31">
        <f t="shared" si="1"/>
        <v>15.65217391</v>
      </c>
      <c r="L8" s="32">
        <f t="shared" si="2"/>
        <v>360</v>
      </c>
      <c r="M8" s="32" t="s">
        <v>39</v>
      </c>
      <c r="N8" s="33">
        <v>9.3</v>
      </c>
      <c r="O8" s="17"/>
      <c r="P8" s="17">
        <f t="shared" si="3"/>
        <v>604.5</v>
      </c>
      <c r="Q8" s="17">
        <v>65.0</v>
      </c>
      <c r="R8" s="34">
        <f t="shared" si="4"/>
        <v>244.5</v>
      </c>
      <c r="S8" s="35"/>
      <c r="T8" s="6" t="s">
        <v>28</v>
      </c>
      <c r="U8" s="36"/>
      <c r="V8" s="37"/>
      <c r="X8" s="36"/>
      <c r="Y8" s="38"/>
      <c r="AC8" s="39"/>
    </row>
    <row r="9">
      <c r="A9" s="25">
        <v>785.0</v>
      </c>
      <c r="B9" s="6" t="s">
        <v>32</v>
      </c>
      <c r="C9" s="7">
        <v>66.0</v>
      </c>
      <c r="D9" s="8" t="s">
        <v>26</v>
      </c>
      <c r="E9" s="26">
        <v>45999.0</v>
      </c>
      <c r="F9" s="26">
        <v>46001.0</v>
      </c>
      <c r="G9" s="27">
        <v>3.5</v>
      </c>
      <c r="H9" s="28" t="s">
        <v>27</v>
      </c>
      <c r="I9" s="29">
        <v>10.0</v>
      </c>
      <c r="J9" s="30">
        <v>60.0</v>
      </c>
      <c r="K9" s="31">
        <f t="shared" si="1"/>
        <v>21</v>
      </c>
      <c r="L9" s="32">
        <f t="shared" si="2"/>
        <v>210</v>
      </c>
      <c r="M9" s="32" t="s">
        <v>40</v>
      </c>
      <c r="N9" s="33">
        <v>3.7</v>
      </c>
      <c r="O9" s="17">
        <f t="shared" ref="O9:O10" si="6">P9/I9</f>
        <v>31.45</v>
      </c>
      <c r="P9" s="17">
        <f t="shared" si="3"/>
        <v>314.5</v>
      </c>
      <c r="Q9" s="17">
        <v>85.0</v>
      </c>
      <c r="R9" s="34">
        <f t="shared" si="4"/>
        <v>104.5</v>
      </c>
      <c r="S9" s="35"/>
      <c r="T9" s="6" t="s">
        <v>28</v>
      </c>
      <c r="U9" s="36"/>
      <c r="V9" s="37"/>
      <c r="X9" s="36"/>
      <c r="Y9" s="38"/>
      <c r="AC9" s="39"/>
    </row>
    <row r="10">
      <c r="A10" s="25">
        <v>784.0</v>
      </c>
      <c r="B10" s="6" t="s">
        <v>29</v>
      </c>
      <c r="C10" s="7">
        <v>162.0</v>
      </c>
      <c r="D10" s="8" t="s">
        <v>26</v>
      </c>
      <c r="E10" s="26">
        <v>45999.0</v>
      </c>
      <c r="F10" s="26">
        <v>46001.0</v>
      </c>
      <c r="G10" s="27">
        <v>1.8</v>
      </c>
      <c r="H10" s="28" t="s">
        <v>27</v>
      </c>
      <c r="I10" s="29">
        <v>4.0</v>
      </c>
      <c r="J10" s="30">
        <v>60.0</v>
      </c>
      <c r="K10" s="31">
        <f t="shared" si="1"/>
        <v>27</v>
      </c>
      <c r="L10" s="32">
        <f t="shared" si="2"/>
        <v>108</v>
      </c>
      <c r="M10" s="32" t="s">
        <v>41</v>
      </c>
      <c r="N10" s="33">
        <v>2.1</v>
      </c>
      <c r="O10" s="17">
        <f t="shared" si="6"/>
        <v>44.625</v>
      </c>
      <c r="P10" s="17">
        <f t="shared" si="3"/>
        <v>178.5</v>
      </c>
      <c r="Q10" s="17">
        <v>85.0</v>
      </c>
      <c r="R10" s="34">
        <f t="shared" si="4"/>
        <v>70.5</v>
      </c>
      <c r="S10" s="35"/>
      <c r="T10" s="6" t="s">
        <v>28</v>
      </c>
      <c r="U10" s="36"/>
      <c r="V10" s="37"/>
      <c r="X10" s="36"/>
      <c r="Y10" s="38"/>
      <c r="AC10" s="39"/>
    </row>
    <row r="11" hidden="1">
      <c r="A11" s="25">
        <v>783.0</v>
      </c>
      <c r="B11" s="6" t="s">
        <v>29</v>
      </c>
      <c r="C11" s="7">
        <v>162.0</v>
      </c>
      <c r="D11" s="8" t="s">
        <v>26</v>
      </c>
      <c r="E11" s="26">
        <v>45999.0</v>
      </c>
      <c r="F11" s="26">
        <v>46001.0</v>
      </c>
      <c r="G11" s="27">
        <v>4.3</v>
      </c>
      <c r="H11" s="28" t="s">
        <v>30</v>
      </c>
      <c r="I11" s="29">
        <v>17.0</v>
      </c>
      <c r="J11" s="30">
        <v>40.0</v>
      </c>
      <c r="K11" s="31">
        <f t="shared" si="1"/>
        <v>10.11764706</v>
      </c>
      <c r="L11" s="32">
        <f t="shared" si="2"/>
        <v>172</v>
      </c>
      <c r="M11" s="32" t="s">
        <v>42</v>
      </c>
      <c r="N11" s="33">
        <v>4.8</v>
      </c>
      <c r="O11" s="17"/>
      <c r="P11" s="17">
        <f t="shared" si="3"/>
        <v>288</v>
      </c>
      <c r="Q11" s="17">
        <v>60.0</v>
      </c>
      <c r="R11" s="34">
        <f t="shared" si="4"/>
        <v>116</v>
      </c>
      <c r="S11" s="35"/>
      <c r="T11" s="6" t="s">
        <v>28</v>
      </c>
      <c r="U11" s="36"/>
      <c r="V11" s="37"/>
      <c r="X11" s="36"/>
      <c r="Y11" s="38"/>
      <c r="AC11" s="39"/>
    </row>
    <row r="12" hidden="1">
      <c r="A12" s="25">
        <v>782.0</v>
      </c>
      <c r="B12" s="6" t="s">
        <v>32</v>
      </c>
      <c r="C12" s="7">
        <v>66.0</v>
      </c>
      <c r="D12" s="8"/>
      <c r="E12" s="26"/>
      <c r="F12" s="26"/>
      <c r="G12" s="27"/>
      <c r="H12" s="28" t="s">
        <v>30</v>
      </c>
      <c r="I12" s="29"/>
      <c r="J12" s="30">
        <v>40.0</v>
      </c>
      <c r="K12" s="31">
        <f t="shared" si="1"/>
        <v>0</v>
      </c>
      <c r="L12" s="32">
        <f t="shared" si="2"/>
        <v>0</v>
      </c>
      <c r="M12" s="32"/>
      <c r="N12" s="33"/>
      <c r="O12" s="17"/>
      <c r="P12" s="17">
        <f t="shared" si="3"/>
        <v>0</v>
      </c>
      <c r="Q12" s="17">
        <v>60.0</v>
      </c>
      <c r="R12" s="34">
        <f t="shared" si="4"/>
        <v>0</v>
      </c>
      <c r="S12" s="35"/>
      <c r="T12" s="6" t="s">
        <v>28</v>
      </c>
      <c r="U12" s="36"/>
      <c r="V12" s="37"/>
      <c r="X12" s="36"/>
      <c r="Y12" s="38"/>
      <c r="AC12" s="39"/>
    </row>
    <row r="13">
      <c r="A13" s="5">
        <v>781.0</v>
      </c>
      <c r="B13" s="40" t="s">
        <v>34</v>
      </c>
      <c r="C13" s="41">
        <v>70.0</v>
      </c>
      <c r="D13" s="42" t="s">
        <v>26</v>
      </c>
      <c r="E13" s="9">
        <v>45994.0</v>
      </c>
      <c r="F13" s="9">
        <v>45995.0</v>
      </c>
      <c r="G13" s="10">
        <v>5.6</v>
      </c>
      <c r="H13" s="11" t="s">
        <v>27</v>
      </c>
      <c r="I13" s="12">
        <v>16.0</v>
      </c>
      <c r="J13" s="13">
        <v>60.0</v>
      </c>
      <c r="K13" s="14">
        <f t="shared" si="1"/>
        <v>21</v>
      </c>
      <c r="L13" s="15">
        <f t="shared" si="2"/>
        <v>336</v>
      </c>
      <c r="M13" s="15" t="s">
        <v>43</v>
      </c>
      <c r="N13" s="16">
        <v>6.1</v>
      </c>
      <c r="O13" s="17">
        <f>P13/I13</f>
        <v>34.3125</v>
      </c>
      <c r="P13" s="43">
        <f t="shared" si="3"/>
        <v>549</v>
      </c>
      <c r="Q13" s="17">
        <v>90.0</v>
      </c>
      <c r="R13" s="18">
        <f t="shared" si="4"/>
        <v>213</v>
      </c>
      <c r="S13" s="19"/>
      <c r="T13" s="40" t="s">
        <v>28</v>
      </c>
      <c r="U13" s="20"/>
      <c r="V13" s="21"/>
      <c r="W13" s="22"/>
      <c r="X13" s="20"/>
      <c r="Y13" s="23"/>
      <c r="Z13" s="22"/>
      <c r="AA13" s="22"/>
      <c r="AB13" s="22"/>
      <c r="AC13" s="24"/>
    </row>
    <row r="14" hidden="1">
      <c r="A14" s="25">
        <v>780.0</v>
      </c>
      <c r="B14" s="6" t="s">
        <v>29</v>
      </c>
      <c r="C14" s="7">
        <v>162.0</v>
      </c>
      <c r="D14" s="8" t="s">
        <v>26</v>
      </c>
      <c r="E14" s="26">
        <v>45994.0</v>
      </c>
      <c r="F14" s="26">
        <v>45995.0</v>
      </c>
      <c r="G14" s="27">
        <v>8.2</v>
      </c>
      <c r="H14" s="28" t="s">
        <v>30</v>
      </c>
      <c r="I14" s="29">
        <v>13.0</v>
      </c>
      <c r="J14" s="30">
        <v>40.0</v>
      </c>
      <c r="K14" s="31">
        <f t="shared" si="1"/>
        <v>25.23076923</v>
      </c>
      <c r="L14" s="32">
        <f t="shared" si="2"/>
        <v>328</v>
      </c>
      <c r="M14" s="32" t="s">
        <v>44</v>
      </c>
      <c r="N14" s="33">
        <v>8.6</v>
      </c>
      <c r="O14" s="17"/>
      <c r="P14" s="17">
        <f t="shared" si="3"/>
        <v>516</v>
      </c>
      <c r="Q14" s="17">
        <v>60.0</v>
      </c>
      <c r="R14" s="34">
        <f t="shared" si="4"/>
        <v>188</v>
      </c>
      <c r="S14" s="35"/>
      <c r="T14" s="6" t="s">
        <v>28</v>
      </c>
      <c r="U14" s="36"/>
      <c r="V14" s="37"/>
      <c r="X14" s="36"/>
      <c r="Y14" s="38"/>
      <c r="AC14" s="39"/>
    </row>
    <row r="15" hidden="1">
      <c r="A15" s="25">
        <v>779.0</v>
      </c>
      <c r="B15" s="6" t="s">
        <v>45</v>
      </c>
      <c r="C15" s="7">
        <v>206.0</v>
      </c>
      <c r="D15" s="8" t="s">
        <v>26</v>
      </c>
      <c r="E15" s="26">
        <v>45994.0</v>
      </c>
      <c r="F15" s="26">
        <v>45995.0</v>
      </c>
      <c r="G15" s="27">
        <v>1.7</v>
      </c>
      <c r="H15" s="28" t="s">
        <v>30</v>
      </c>
      <c r="I15" s="29">
        <v>2.0</v>
      </c>
      <c r="J15" s="30">
        <v>40.0</v>
      </c>
      <c r="K15" s="31">
        <f t="shared" si="1"/>
        <v>34</v>
      </c>
      <c r="L15" s="32">
        <f t="shared" si="2"/>
        <v>68</v>
      </c>
      <c r="M15" s="32" t="s">
        <v>46</v>
      </c>
      <c r="N15" s="33">
        <v>2.0</v>
      </c>
      <c r="O15" s="17"/>
      <c r="P15" s="17">
        <f t="shared" si="3"/>
        <v>150</v>
      </c>
      <c r="Q15" s="17">
        <v>75.0</v>
      </c>
      <c r="R15" s="34">
        <f t="shared" si="4"/>
        <v>82</v>
      </c>
      <c r="S15" s="35"/>
      <c r="T15" s="6" t="s">
        <v>28</v>
      </c>
      <c r="U15" s="36"/>
      <c r="V15" s="37"/>
      <c r="X15" s="36"/>
      <c r="Y15" s="38"/>
      <c r="AC15" s="39"/>
    </row>
    <row r="16">
      <c r="A16" s="25">
        <v>778.0</v>
      </c>
      <c r="B16" s="6" t="s">
        <v>34</v>
      </c>
      <c r="C16" s="7">
        <v>70.0</v>
      </c>
      <c r="D16" s="8" t="s">
        <v>26</v>
      </c>
      <c r="E16" s="26">
        <v>45994.0</v>
      </c>
      <c r="F16" s="26">
        <v>45995.0</v>
      </c>
      <c r="G16" s="27">
        <v>3.4</v>
      </c>
      <c r="H16" s="28" t="s">
        <v>27</v>
      </c>
      <c r="I16" s="29">
        <v>9.0</v>
      </c>
      <c r="J16" s="30">
        <v>60.0</v>
      </c>
      <c r="K16" s="31">
        <f t="shared" si="1"/>
        <v>22.66666667</v>
      </c>
      <c r="L16" s="32">
        <f t="shared" si="2"/>
        <v>204</v>
      </c>
      <c r="M16" s="32" t="s">
        <v>47</v>
      </c>
      <c r="N16" s="33">
        <v>3.7</v>
      </c>
      <c r="O16" s="17">
        <f>P16/I16</f>
        <v>37</v>
      </c>
      <c r="P16" s="17">
        <f t="shared" si="3"/>
        <v>333</v>
      </c>
      <c r="Q16" s="17">
        <v>90.0</v>
      </c>
      <c r="R16" s="34">
        <f t="shared" si="4"/>
        <v>129</v>
      </c>
      <c r="S16" s="35"/>
      <c r="T16" s="6" t="s">
        <v>28</v>
      </c>
      <c r="U16" s="36"/>
      <c r="V16" s="37"/>
      <c r="X16" s="36"/>
      <c r="Y16" s="38"/>
      <c r="AC16" s="39"/>
    </row>
    <row r="17" hidden="1">
      <c r="A17" s="25">
        <v>776.0</v>
      </c>
      <c r="B17" s="6" t="s">
        <v>48</v>
      </c>
      <c r="C17" s="7">
        <v>48.0</v>
      </c>
      <c r="D17" s="8" t="s">
        <v>26</v>
      </c>
      <c r="E17" s="26">
        <v>45994.0</v>
      </c>
      <c r="F17" s="26">
        <v>45995.0</v>
      </c>
      <c r="G17" s="27">
        <v>0.4</v>
      </c>
      <c r="H17" s="28" t="s">
        <v>30</v>
      </c>
      <c r="I17" s="29">
        <v>2.0</v>
      </c>
      <c r="J17" s="30">
        <v>40.0</v>
      </c>
      <c r="K17" s="31">
        <f t="shared" si="1"/>
        <v>8</v>
      </c>
      <c r="L17" s="32">
        <f t="shared" si="2"/>
        <v>16</v>
      </c>
      <c r="M17" s="32" t="s">
        <v>49</v>
      </c>
      <c r="N17" s="33">
        <v>1.0</v>
      </c>
      <c r="O17" s="17"/>
      <c r="P17" s="17">
        <f t="shared" si="3"/>
        <v>80</v>
      </c>
      <c r="Q17" s="17">
        <v>80.0</v>
      </c>
      <c r="R17" s="34">
        <f t="shared" si="4"/>
        <v>64</v>
      </c>
      <c r="S17" s="35"/>
      <c r="T17" s="6" t="s">
        <v>28</v>
      </c>
      <c r="U17" s="36"/>
      <c r="V17" s="37"/>
      <c r="X17" s="36"/>
      <c r="Y17" s="38"/>
      <c r="AC17" s="39"/>
    </row>
    <row r="18">
      <c r="A18" s="44">
        <v>777.0</v>
      </c>
      <c r="B18" s="45" t="s">
        <v>36</v>
      </c>
      <c r="C18" s="46">
        <v>261.0</v>
      </c>
      <c r="D18" s="47" t="s">
        <v>50</v>
      </c>
      <c r="E18" s="48">
        <v>45987.0</v>
      </c>
      <c r="F18" s="48">
        <v>45992.0</v>
      </c>
      <c r="G18" s="49">
        <v>2.4</v>
      </c>
      <c r="H18" s="50" t="s">
        <v>27</v>
      </c>
      <c r="I18" s="51">
        <v>15.0</v>
      </c>
      <c r="J18" s="52">
        <v>75.0</v>
      </c>
      <c r="K18" s="53">
        <f t="shared" si="1"/>
        <v>12</v>
      </c>
      <c r="L18" s="54">
        <f t="shared" si="2"/>
        <v>180</v>
      </c>
      <c r="M18" s="54" t="s">
        <v>51</v>
      </c>
      <c r="N18" s="55">
        <v>2.7</v>
      </c>
      <c r="O18" s="17">
        <f>P18/I18</f>
        <v>16.2</v>
      </c>
      <c r="P18" s="56">
        <f t="shared" si="3"/>
        <v>243</v>
      </c>
      <c r="Q18" s="56">
        <v>90.0</v>
      </c>
      <c r="R18" s="57">
        <f t="shared" si="4"/>
        <v>63</v>
      </c>
      <c r="S18" s="58"/>
      <c r="T18" s="45" t="s">
        <v>28</v>
      </c>
      <c r="U18" s="59"/>
      <c r="V18" s="60"/>
      <c r="W18" s="61"/>
      <c r="X18" s="59"/>
      <c r="Y18" s="62"/>
      <c r="Z18" s="61"/>
      <c r="AA18" s="61"/>
      <c r="AB18" s="61"/>
      <c r="AC18" s="63"/>
    </row>
    <row r="19">
      <c r="A19" s="25">
        <v>775.0</v>
      </c>
      <c r="B19" s="6" t="s">
        <v>52</v>
      </c>
      <c r="C19" s="7">
        <v>251.0</v>
      </c>
      <c r="D19" s="8" t="s">
        <v>50</v>
      </c>
      <c r="E19" s="26">
        <v>45979.0</v>
      </c>
      <c r="F19" s="26">
        <v>45981.0</v>
      </c>
      <c r="G19" s="27">
        <v>0.6</v>
      </c>
      <c r="H19" s="28" t="s">
        <v>27</v>
      </c>
      <c r="I19" s="29">
        <v>1.0</v>
      </c>
      <c r="J19" s="30">
        <v>75.0</v>
      </c>
      <c r="K19" s="31">
        <f t="shared" si="1"/>
        <v>45</v>
      </c>
      <c r="L19" s="32">
        <f t="shared" si="2"/>
        <v>45</v>
      </c>
      <c r="M19" s="32" t="s">
        <v>51</v>
      </c>
      <c r="N19" s="33">
        <v>0.8</v>
      </c>
      <c r="O19" s="17"/>
      <c r="P19" s="17">
        <f t="shared" si="3"/>
        <v>96</v>
      </c>
      <c r="Q19" s="17">
        <v>120.0</v>
      </c>
      <c r="R19" s="34">
        <f t="shared" si="4"/>
        <v>51</v>
      </c>
      <c r="S19" s="35"/>
      <c r="T19" s="6" t="s">
        <v>28</v>
      </c>
      <c r="U19" s="36"/>
      <c r="V19" s="37"/>
      <c r="X19" s="36"/>
      <c r="Y19" s="38"/>
      <c r="AC19" s="39"/>
    </row>
    <row r="20">
      <c r="A20" s="25">
        <v>774.0</v>
      </c>
      <c r="B20" s="6" t="s">
        <v>34</v>
      </c>
      <c r="C20" s="7">
        <v>70.0</v>
      </c>
      <c r="D20" s="8" t="s">
        <v>50</v>
      </c>
      <c r="E20" s="26">
        <v>45979.0</v>
      </c>
      <c r="F20" s="26">
        <v>45981.0</v>
      </c>
      <c r="G20" s="27">
        <v>9.9</v>
      </c>
      <c r="H20" s="28" t="s">
        <v>27</v>
      </c>
      <c r="I20" s="29">
        <v>25.0</v>
      </c>
      <c r="J20" s="30">
        <v>75.0</v>
      </c>
      <c r="K20" s="31">
        <f t="shared" si="1"/>
        <v>29.7</v>
      </c>
      <c r="L20" s="32">
        <f t="shared" si="2"/>
        <v>742.5</v>
      </c>
      <c r="M20" s="32" t="s">
        <v>53</v>
      </c>
      <c r="N20" s="33">
        <v>10.5</v>
      </c>
      <c r="O20" s="17">
        <f>P20/I20</f>
        <v>37.8</v>
      </c>
      <c r="P20" s="17">
        <f t="shared" si="3"/>
        <v>945</v>
      </c>
      <c r="Q20" s="17">
        <v>90.0</v>
      </c>
      <c r="R20" s="34">
        <f t="shared" si="4"/>
        <v>202.5</v>
      </c>
      <c r="S20" s="35"/>
      <c r="T20" s="6" t="s">
        <v>28</v>
      </c>
      <c r="U20" s="36"/>
      <c r="V20" s="37"/>
      <c r="X20" s="36"/>
      <c r="Y20" s="38"/>
      <c r="AC20" s="39"/>
    </row>
    <row r="21" hidden="1">
      <c r="A21" s="25">
        <v>773.0</v>
      </c>
      <c r="B21" s="6" t="s">
        <v>54</v>
      </c>
      <c r="C21" s="7">
        <v>142.0</v>
      </c>
      <c r="D21" s="8" t="s">
        <v>50</v>
      </c>
      <c r="E21" s="26">
        <v>45979.0</v>
      </c>
      <c r="F21" s="26">
        <v>45981.0</v>
      </c>
      <c r="G21" s="27">
        <v>0.0</v>
      </c>
      <c r="H21" s="28" t="s">
        <v>30</v>
      </c>
      <c r="I21" s="29">
        <v>1.0</v>
      </c>
      <c r="J21" s="30">
        <v>40.0</v>
      </c>
      <c r="K21" s="31">
        <f t="shared" si="1"/>
        <v>0</v>
      </c>
      <c r="L21" s="32">
        <f t="shared" si="2"/>
        <v>0</v>
      </c>
      <c r="M21" s="32" t="s">
        <v>55</v>
      </c>
      <c r="N21" s="33">
        <v>1.0</v>
      </c>
      <c r="O21" s="17"/>
      <c r="P21" s="17">
        <f t="shared" si="3"/>
        <v>60</v>
      </c>
      <c r="Q21" s="17">
        <v>60.0</v>
      </c>
      <c r="R21" s="34">
        <f t="shared" si="4"/>
        <v>60</v>
      </c>
      <c r="S21" s="35"/>
      <c r="T21" s="6" t="s">
        <v>28</v>
      </c>
      <c r="U21" s="36"/>
      <c r="V21" s="37"/>
      <c r="X21" s="36"/>
      <c r="Y21" s="38"/>
      <c r="AC21" s="39"/>
    </row>
    <row r="22">
      <c r="A22" s="25">
        <v>772.0</v>
      </c>
      <c r="B22" s="6" t="s">
        <v>36</v>
      </c>
      <c r="C22" s="7">
        <v>261.0</v>
      </c>
      <c r="D22" s="8" t="s">
        <v>50</v>
      </c>
      <c r="E22" s="26">
        <v>45979.0</v>
      </c>
      <c r="F22" s="26">
        <v>45981.0</v>
      </c>
      <c r="G22" s="27">
        <v>5.5</v>
      </c>
      <c r="H22" s="28" t="s">
        <v>27</v>
      </c>
      <c r="I22" s="29">
        <v>35.0</v>
      </c>
      <c r="J22" s="30">
        <v>75.0</v>
      </c>
      <c r="K22" s="31">
        <f t="shared" si="1"/>
        <v>11.78571429</v>
      </c>
      <c r="L22" s="32">
        <f t="shared" si="2"/>
        <v>412.5</v>
      </c>
      <c r="M22" s="32" t="s">
        <v>56</v>
      </c>
      <c r="N22" s="33">
        <v>6.0</v>
      </c>
      <c r="O22" s="17"/>
      <c r="P22" s="17">
        <f t="shared" si="3"/>
        <v>540</v>
      </c>
      <c r="Q22" s="17">
        <v>90.0</v>
      </c>
      <c r="R22" s="34">
        <f t="shared" si="4"/>
        <v>127.5</v>
      </c>
      <c r="S22" s="35"/>
      <c r="T22" s="6" t="s">
        <v>28</v>
      </c>
      <c r="U22" s="36"/>
      <c r="V22" s="37"/>
      <c r="X22" s="36"/>
      <c r="Y22" s="38"/>
      <c r="AC22" s="39"/>
    </row>
    <row r="23" hidden="1">
      <c r="A23" s="44">
        <v>771.0</v>
      </c>
      <c r="B23" s="45" t="s">
        <v>57</v>
      </c>
      <c r="C23" s="46">
        <v>18.0</v>
      </c>
      <c r="D23" s="47" t="s">
        <v>50</v>
      </c>
      <c r="E23" s="48"/>
      <c r="F23" s="48"/>
      <c r="G23" s="49"/>
      <c r="H23" s="50"/>
      <c r="I23" s="51"/>
      <c r="J23" s="52">
        <v>75.0</v>
      </c>
      <c r="K23" s="53"/>
      <c r="L23" s="54">
        <f t="shared" si="2"/>
        <v>0</v>
      </c>
      <c r="M23" s="54"/>
      <c r="N23" s="55"/>
      <c r="O23" s="56"/>
      <c r="P23" s="56">
        <f t="shared" si="3"/>
        <v>0</v>
      </c>
      <c r="Q23" s="56">
        <v>90.0</v>
      </c>
      <c r="R23" s="57">
        <f t="shared" si="4"/>
        <v>0</v>
      </c>
      <c r="S23" s="58"/>
      <c r="T23" s="45" t="s">
        <v>28</v>
      </c>
      <c r="U23" s="59"/>
      <c r="V23" s="60"/>
      <c r="W23" s="61"/>
      <c r="X23" s="59"/>
      <c r="Y23" s="62"/>
      <c r="Z23" s="61"/>
      <c r="AA23" s="61"/>
      <c r="AB23" s="61"/>
      <c r="AC23" s="63"/>
    </row>
    <row r="24">
      <c r="A24" s="25">
        <v>770.0</v>
      </c>
      <c r="B24" s="6" t="s">
        <v>32</v>
      </c>
      <c r="C24" s="7">
        <v>66.0</v>
      </c>
      <c r="D24" s="8" t="s">
        <v>50</v>
      </c>
      <c r="E24" s="26">
        <v>45975.0</v>
      </c>
      <c r="F24" s="26">
        <v>45978.0</v>
      </c>
      <c r="G24" s="27">
        <v>8.1</v>
      </c>
      <c r="H24" s="28" t="s">
        <v>27</v>
      </c>
      <c r="I24" s="29">
        <v>20.0</v>
      </c>
      <c r="J24" s="30">
        <v>75.0</v>
      </c>
      <c r="K24" s="31">
        <f t="shared" ref="K24:K26" si="7">(IFERROR(L24/I24,0))</f>
        <v>30.375</v>
      </c>
      <c r="L24" s="32">
        <f t="shared" si="2"/>
        <v>607.5</v>
      </c>
      <c r="M24" s="32" t="s">
        <v>58</v>
      </c>
      <c r="N24" s="33">
        <v>8.8</v>
      </c>
      <c r="O24" s="17">
        <f>P24/I24</f>
        <v>52.8</v>
      </c>
      <c r="P24" s="17">
        <f t="shared" si="3"/>
        <v>1056</v>
      </c>
      <c r="Q24" s="17">
        <v>120.0</v>
      </c>
      <c r="R24" s="34">
        <f t="shared" si="4"/>
        <v>448.5</v>
      </c>
      <c r="S24" s="35">
        <f t="array" ref="S24">IFERROR(INDEX(DETA_VENTAS!$B$1:B32314, MATCH(VALUE(A24), VALUE(DETA_VENTAS!$J$1:$J32314), 0)),"NA")</f>
        <v>2202</v>
      </c>
      <c r="T24" s="6" t="s">
        <v>28</v>
      </c>
      <c r="U24" s="36"/>
      <c r="V24" s="37"/>
      <c r="X24" s="36"/>
      <c r="Y24" s="38"/>
      <c r="AC24" s="39"/>
    </row>
    <row r="25">
      <c r="A25" s="25">
        <v>769.0</v>
      </c>
      <c r="B25" s="6" t="s">
        <v>45</v>
      </c>
      <c r="C25" s="7">
        <v>206.0</v>
      </c>
      <c r="D25" s="8" t="s">
        <v>50</v>
      </c>
      <c r="E25" s="26">
        <v>45975.0</v>
      </c>
      <c r="F25" s="26">
        <v>45978.0</v>
      </c>
      <c r="G25" s="27">
        <v>0.0</v>
      </c>
      <c r="H25" s="28" t="s">
        <v>27</v>
      </c>
      <c r="I25" s="29"/>
      <c r="J25" s="30">
        <v>0.0</v>
      </c>
      <c r="K25" s="31">
        <f t="shared" si="7"/>
        <v>0</v>
      </c>
      <c r="L25" s="32">
        <f t="shared" si="2"/>
        <v>0</v>
      </c>
      <c r="M25" s="32" t="s">
        <v>59</v>
      </c>
      <c r="N25" s="33">
        <v>0.0</v>
      </c>
      <c r="O25" s="17"/>
      <c r="P25" s="17">
        <f t="shared" si="3"/>
        <v>0</v>
      </c>
      <c r="Q25" s="17">
        <v>60.0</v>
      </c>
      <c r="R25" s="34">
        <f t="shared" si="4"/>
        <v>0</v>
      </c>
      <c r="S25" s="35"/>
      <c r="T25" s="6" t="s">
        <v>28</v>
      </c>
      <c r="U25" s="36"/>
      <c r="V25" s="37"/>
      <c r="X25" s="36"/>
      <c r="Y25" s="38"/>
      <c r="AC25" s="39"/>
    </row>
    <row r="26" hidden="1">
      <c r="A26" s="5">
        <v>768.0</v>
      </c>
      <c r="B26" s="40" t="s">
        <v>32</v>
      </c>
      <c r="C26" s="41">
        <v>66.0</v>
      </c>
      <c r="D26" s="42" t="s">
        <v>50</v>
      </c>
      <c r="E26" s="26">
        <v>45973.0</v>
      </c>
      <c r="F26" s="9">
        <v>45975.0</v>
      </c>
      <c r="G26" s="10">
        <v>6.5</v>
      </c>
      <c r="H26" s="11" t="s">
        <v>30</v>
      </c>
      <c r="I26" s="12">
        <v>22.0</v>
      </c>
      <c r="J26" s="13">
        <v>40.0</v>
      </c>
      <c r="K26" s="14">
        <f t="shared" si="7"/>
        <v>11.81818182</v>
      </c>
      <c r="L26" s="15">
        <f t="shared" si="2"/>
        <v>260</v>
      </c>
      <c r="M26" s="15" t="s">
        <v>60</v>
      </c>
      <c r="N26" s="16">
        <v>7.0</v>
      </c>
      <c r="O26" s="43"/>
      <c r="P26" s="43">
        <f t="shared" si="3"/>
        <v>420</v>
      </c>
      <c r="Q26" s="43">
        <v>60.0</v>
      </c>
      <c r="R26" s="18">
        <f t="shared" si="4"/>
        <v>160</v>
      </c>
      <c r="S26" s="19"/>
      <c r="T26" s="40" t="s">
        <v>28</v>
      </c>
      <c r="U26" s="20"/>
      <c r="V26" s="21"/>
      <c r="W26" s="22"/>
      <c r="X26" s="20"/>
      <c r="Y26" s="23"/>
      <c r="Z26" s="22"/>
      <c r="AA26" s="22"/>
      <c r="AB26" s="22"/>
      <c r="AC26" s="24"/>
    </row>
    <row r="27" hidden="1">
      <c r="A27" s="25">
        <v>767.0</v>
      </c>
      <c r="B27" s="6" t="s">
        <v>29</v>
      </c>
      <c r="C27" s="7">
        <v>162.0</v>
      </c>
      <c r="D27" s="8" t="s">
        <v>50</v>
      </c>
      <c r="E27" s="26"/>
      <c r="F27" s="26"/>
      <c r="G27" s="27"/>
      <c r="H27" s="28"/>
      <c r="I27" s="29"/>
      <c r="J27" s="30"/>
      <c r="K27" s="31"/>
      <c r="L27" s="32"/>
      <c r="M27" s="32" t="s">
        <v>61</v>
      </c>
      <c r="N27" s="33"/>
      <c r="O27" s="17"/>
      <c r="P27" s="17"/>
      <c r="Q27" s="17"/>
      <c r="R27" s="34">
        <f t="shared" si="4"/>
        <v>0</v>
      </c>
      <c r="S27" s="35"/>
      <c r="T27" s="6" t="s">
        <v>28</v>
      </c>
      <c r="U27" s="36"/>
      <c r="V27" s="37"/>
      <c r="X27" s="36"/>
      <c r="Y27" s="38"/>
      <c r="AC27" s="39"/>
    </row>
    <row r="28">
      <c r="A28" s="25">
        <v>766.0</v>
      </c>
      <c r="B28" s="6" t="s">
        <v>36</v>
      </c>
      <c r="C28" s="7">
        <v>261.0</v>
      </c>
      <c r="D28" s="8" t="s">
        <v>50</v>
      </c>
      <c r="E28" s="26">
        <v>45973.0</v>
      </c>
      <c r="F28" s="9">
        <v>45975.0</v>
      </c>
      <c r="G28" s="27">
        <v>6.1</v>
      </c>
      <c r="H28" s="28" t="s">
        <v>27</v>
      </c>
      <c r="I28" s="29"/>
      <c r="J28" s="30">
        <v>60.0</v>
      </c>
      <c r="K28" s="31">
        <f t="shared" ref="K28:K52" si="8">(IFERROR(L28/I28,0))</f>
        <v>0</v>
      </c>
      <c r="L28" s="32">
        <f t="shared" ref="L28:L52" si="9">IF(J28="",0,G28*J28)</f>
        <v>366</v>
      </c>
      <c r="M28" s="32" t="s">
        <v>62</v>
      </c>
      <c r="N28" s="33">
        <v>6.5</v>
      </c>
      <c r="O28" s="17"/>
      <c r="P28" s="17">
        <f t="shared" ref="P28:P52" si="10">N28*Q28</f>
        <v>585</v>
      </c>
      <c r="Q28" s="17">
        <v>90.0</v>
      </c>
      <c r="R28" s="34">
        <f t="shared" si="4"/>
        <v>219</v>
      </c>
      <c r="S28" s="35"/>
      <c r="T28" s="6" t="s">
        <v>28</v>
      </c>
      <c r="U28" s="36"/>
      <c r="V28" s="37"/>
      <c r="X28" s="36"/>
      <c r="Y28" s="38"/>
      <c r="AC28" s="39"/>
    </row>
    <row r="29" hidden="1">
      <c r="A29" s="5">
        <v>765.0</v>
      </c>
      <c r="B29" s="6" t="s">
        <v>52</v>
      </c>
      <c r="C29" s="7">
        <v>251.0</v>
      </c>
      <c r="D29" s="8" t="s">
        <v>50</v>
      </c>
      <c r="E29" s="26">
        <v>45973.0</v>
      </c>
      <c r="F29" s="9">
        <v>45975.0</v>
      </c>
      <c r="G29" s="27">
        <v>7.1</v>
      </c>
      <c r="H29" s="28" t="s">
        <v>30</v>
      </c>
      <c r="I29" s="29">
        <v>5.0</v>
      </c>
      <c r="J29" s="30">
        <v>40.0</v>
      </c>
      <c r="K29" s="31">
        <f t="shared" si="8"/>
        <v>56.8</v>
      </c>
      <c r="L29" s="32">
        <f t="shared" si="9"/>
        <v>284</v>
      </c>
      <c r="M29" s="32" t="s">
        <v>63</v>
      </c>
      <c r="N29" s="33">
        <v>7.1</v>
      </c>
      <c r="O29" s="17"/>
      <c r="P29" s="17">
        <f t="shared" si="10"/>
        <v>532.5</v>
      </c>
      <c r="Q29" s="17">
        <v>75.0</v>
      </c>
      <c r="R29" s="34">
        <f t="shared" si="4"/>
        <v>248.5</v>
      </c>
      <c r="S29" s="35"/>
      <c r="T29" s="6" t="s">
        <v>28</v>
      </c>
      <c r="U29" s="36"/>
      <c r="V29" s="37"/>
      <c r="X29" s="36"/>
      <c r="Y29" s="38"/>
      <c r="AC29" s="39"/>
    </row>
    <row r="30" hidden="1">
      <c r="A30" s="25">
        <v>764.0</v>
      </c>
      <c r="B30" s="6" t="s">
        <v>64</v>
      </c>
      <c r="C30" s="7">
        <v>174.0</v>
      </c>
      <c r="D30" s="8" t="s">
        <v>50</v>
      </c>
      <c r="E30" s="26">
        <v>45975.0</v>
      </c>
      <c r="F30" s="26">
        <v>45978.0</v>
      </c>
      <c r="G30" s="27">
        <v>6.6</v>
      </c>
      <c r="H30" s="28" t="s">
        <v>30</v>
      </c>
      <c r="I30" s="29"/>
      <c r="J30" s="30">
        <v>40.0</v>
      </c>
      <c r="K30" s="31">
        <f t="shared" si="8"/>
        <v>0</v>
      </c>
      <c r="L30" s="32">
        <f t="shared" si="9"/>
        <v>264</v>
      </c>
      <c r="M30" s="32" t="s">
        <v>65</v>
      </c>
      <c r="N30" s="33">
        <v>7.0</v>
      </c>
      <c r="O30" s="17"/>
      <c r="P30" s="17">
        <f t="shared" si="10"/>
        <v>420</v>
      </c>
      <c r="Q30" s="17">
        <v>60.0</v>
      </c>
      <c r="R30" s="34">
        <f t="shared" si="4"/>
        <v>156</v>
      </c>
      <c r="S30" s="35"/>
      <c r="T30" s="6" t="s">
        <v>28</v>
      </c>
      <c r="U30" s="36"/>
      <c r="V30" s="37"/>
      <c r="X30" s="36"/>
      <c r="Y30" s="38"/>
      <c r="AC30" s="39"/>
    </row>
    <row r="31">
      <c r="A31" s="25">
        <v>763.0</v>
      </c>
      <c r="B31" s="6" t="s">
        <v>64</v>
      </c>
      <c r="C31" s="7">
        <v>174.0</v>
      </c>
      <c r="D31" s="8" t="s">
        <v>50</v>
      </c>
      <c r="E31" s="26">
        <v>45973.0</v>
      </c>
      <c r="F31" s="9">
        <v>45975.0</v>
      </c>
      <c r="G31" s="27">
        <v>6.3</v>
      </c>
      <c r="H31" s="28" t="s">
        <v>27</v>
      </c>
      <c r="I31" s="29"/>
      <c r="J31" s="30">
        <v>75.0</v>
      </c>
      <c r="K31" s="31">
        <f t="shared" si="8"/>
        <v>0</v>
      </c>
      <c r="L31" s="32">
        <f t="shared" si="9"/>
        <v>472.5</v>
      </c>
      <c r="M31" s="32" t="s">
        <v>56</v>
      </c>
      <c r="N31" s="33">
        <v>6.5</v>
      </c>
      <c r="O31" s="17"/>
      <c r="P31" s="17">
        <f t="shared" si="10"/>
        <v>585</v>
      </c>
      <c r="Q31" s="17">
        <v>90.0</v>
      </c>
      <c r="R31" s="34">
        <f t="shared" si="4"/>
        <v>112.5</v>
      </c>
      <c r="S31" s="35"/>
      <c r="T31" s="6" t="s">
        <v>28</v>
      </c>
      <c r="U31" s="36"/>
      <c r="V31" s="37"/>
      <c r="X31" s="36"/>
      <c r="Y31" s="38"/>
      <c r="AC31" s="39"/>
    </row>
    <row r="32">
      <c r="A32" s="25">
        <v>762.0</v>
      </c>
      <c r="B32" s="6" t="s">
        <v>64</v>
      </c>
      <c r="C32" s="7">
        <v>174.0</v>
      </c>
      <c r="D32" s="8" t="s">
        <v>50</v>
      </c>
      <c r="E32" s="26">
        <v>45973.0</v>
      </c>
      <c r="F32" s="9">
        <v>45975.0</v>
      </c>
      <c r="G32" s="27">
        <v>4.3</v>
      </c>
      <c r="H32" s="28" t="s">
        <v>27</v>
      </c>
      <c r="I32" s="29"/>
      <c r="J32" s="30">
        <v>75.0</v>
      </c>
      <c r="K32" s="31">
        <f t="shared" si="8"/>
        <v>0</v>
      </c>
      <c r="L32" s="32">
        <f t="shared" si="9"/>
        <v>322.5</v>
      </c>
      <c r="M32" s="32" t="s">
        <v>56</v>
      </c>
      <c r="N32" s="33">
        <v>4.6</v>
      </c>
      <c r="O32" s="17"/>
      <c r="P32" s="17">
        <f t="shared" si="10"/>
        <v>414</v>
      </c>
      <c r="Q32" s="17">
        <v>90.0</v>
      </c>
      <c r="R32" s="34">
        <f t="shared" si="4"/>
        <v>91.5</v>
      </c>
      <c r="S32" s="35"/>
      <c r="T32" s="6" t="s">
        <v>28</v>
      </c>
      <c r="U32" s="36"/>
      <c r="V32" s="37"/>
      <c r="X32" s="36"/>
      <c r="Y32" s="38"/>
      <c r="AC32" s="39"/>
    </row>
    <row r="33" hidden="1">
      <c r="A33" s="5">
        <v>761.0</v>
      </c>
      <c r="B33" s="40" t="s">
        <v>32</v>
      </c>
      <c r="C33" s="41">
        <v>66.0</v>
      </c>
      <c r="D33" s="42" t="s">
        <v>50</v>
      </c>
      <c r="E33" s="9">
        <v>45968.0</v>
      </c>
      <c r="F33" s="9">
        <v>45972.0</v>
      </c>
      <c r="G33" s="10">
        <v>7.9</v>
      </c>
      <c r="H33" s="11" t="s">
        <v>66</v>
      </c>
      <c r="I33" s="12">
        <v>20.0</v>
      </c>
      <c r="J33" s="13">
        <v>75.0</v>
      </c>
      <c r="K33" s="14">
        <f t="shared" si="8"/>
        <v>29.625</v>
      </c>
      <c r="L33" s="15">
        <f t="shared" si="9"/>
        <v>592.5</v>
      </c>
      <c r="M33" s="15" t="s">
        <v>67</v>
      </c>
      <c r="N33" s="16">
        <v>8.3</v>
      </c>
      <c r="O33" s="43"/>
      <c r="P33" s="43">
        <f t="shared" si="10"/>
        <v>996</v>
      </c>
      <c r="Q33" s="43">
        <v>120.0</v>
      </c>
      <c r="R33" s="18">
        <f t="shared" si="4"/>
        <v>403.5</v>
      </c>
      <c r="S33" s="19">
        <f t="array" ref="S33">IFERROR(INDEX(DETA_VENTAS!$B$1:B32314, MATCH(VALUE(A33), VALUE(DETA_VENTAS!$J$1:$J32314), 0)),"NA")</f>
        <v>2190</v>
      </c>
      <c r="T33" s="40" t="s">
        <v>28</v>
      </c>
      <c r="U33" s="20"/>
      <c r="V33" s="21"/>
      <c r="W33" s="22"/>
      <c r="X33" s="20"/>
      <c r="Y33" s="23"/>
      <c r="Z33" s="22"/>
      <c r="AA33" s="22"/>
      <c r="AB33" s="22"/>
      <c r="AC33" s="24"/>
    </row>
    <row r="34" hidden="1">
      <c r="A34" s="44">
        <v>760.0</v>
      </c>
      <c r="B34" s="45" t="s">
        <v>29</v>
      </c>
      <c r="C34" s="46">
        <v>162.0</v>
      </c>
      <c r="D34" s="47" t="s">
        <v>50</v>
      </c>
      <c r="E34" s="48">
        <v>45968.0</v>
      </c>
      <c r="F34" s="9">
        <v>45972.0</v>
      </c>
      <c r="G34" s="49">
        <v>5.3</v>
      </c>
      <c r="H34" s="50" t="s">
        <v>66</v>
      </c>
      <c r="I34" s="51">
        <v>15.0</v>
      </c>
      <c r="J34" s="52">
        <v>75.0</v>
      </c>
      <c r="K34" s="53">
        <f t="shared" si="8"/>
        <v>26.5</v>
      </c>
      <c r="L34" s="54">
        <f t="shared" si="9"/>
        <v>397.5</v>
      </c>
      <c r="M34" s="54" t="s">
        <v>68</v>
      </c>
      <c r="N34" s="55">
        <v>5.8</v>
      </c>
      <c r="O34" s="56"/>
      <c r="P34" s="56">
        <f t="shared" si="10"/>
        <v>696</v>
      </c>
      <c r="Q34" s="56">
        <v>120.0</v>
      </c>
      <c r="R34" s="57">
        <f t="shared" si="4"/>
        <v>298.5</v>
      </c>
      <c r="S34" s="58"/>
      <c r="T34" s="45" t="s">
        <v>28</v>
      </c>
      <c r="U34" s="59"/>
      <c r="V34" s="60"/>
      <c r="W34" s="61"/>
      <c r="X34" s="59"/>
      <c r="Y34" s="62"/>
      <c r="Z34" s="61"/>
      <c r="AA34" s="61"/>
      <c r="AB34" s="61"/>
      <c r="AC34" s="63"/>
    </row>
    <row r="35">
      <c r="A35" s="25">
        <v>756.0</v>
      </c>
      <c r="B35" s="6" t="s">
        <v>52</v>
      </c>
      <c r="C35" s="7">
        <v>251.0</v>
      </c>
      <c r="D35" s="8" t="s">
        <v>50</v>
      </c>
      <c r="E35" s="26">
        <v>45966.0</v>
      </c>
      <c r="F35" s="26">
        <v>45968.0</v>
      </c>
      <c r="G35" s="27">
        <v>1.3</v>
      </c>
      <c r="H35" s="28" t="s">
        <v>27</v>
      </c>
      <c r="I35" s="29">
        <v>3.0</v>
      </c>
      <c r="J35" s="30">
        <v>75.0</v>
      </c>
      <c r="K35" s="31">
        <f t="shared" si="8"/>
        <v>32.5</v>
      </c>
      <c r="L35" s="32">
        <f t="shared" si="9"/>
        <v>97.5</v>
      </c>
      <c r="M35" s="32" t="s">
        <v>69</v>
      </c>
      <c r="N35" s="33">
        <v>2.0</v>
      </c>
      <c r="O35" s="17"/>
      <c r="P35" s="17">
        <f t="shared" si="10"/>
        <v>280</v>
      </c>
      <c r="Q35" s="17">
        <v>140.0</v>
      </c>
      <c r="R35" s="34">
        <f t="shared" si="4"/>
        <v>182.5</v>
      </c>
      <c r="S35" s="35"/>
      <c r="T35" s="6" t="s">
        <v>28</v>
      </c>
      <c r="U35" s="36"/>
      <c r="V35" s="37"/>
      <c r="X35" s="36"/>
      <c r="Y35" s="38"/>
      <c r="AC35" s="39"/>
    </row>
    <row r="36">
      <c r="A36" s="25">
        <v>755.0</v>
      </c>
      <c r="B36" s="6" t="s">
        <v>32</v>
      </c>
      <c r="C36" s="7">
        <v>66.0</v>
      </c>
      <c r="D36" s="8" t="s">
        <v>50</v>
      </c>
      <c r="E36" s="26">
        <v>45966.0</v>
      </c>
      <c r="F36" s="26">
        <v>45968.0</v>
      </c>
      <c r="G36" s="27">
        <v>2.1</v>
      </c>
      <c r="H36" s="28" t="s">
        <v>27</v>
      </c>
      <c r="I36" s="29">
        <v>6.0</v>
      </c>
      <c r="J36" s="30">
        <v>75.0</v>
      </c>
      <c r="K36" s="31">
        <f t="shared" si="8"/>
        <v>26.25</v>
      </c>
      <c r="L36" s="32">
        <f t="shared" si="9"/>
        <v>157.5</v>
      </c>
      <c r="M36" s="32" t="s">
        <v>70</v>
      </c>
      <c r="N36" s="33">
        <v>2.4</v>
      </c>
      <c r="O36" s="17"/>
      <c r="P36" s="17">
        <f t="shared" si="10"/>
        <v>216</v>
      </c>
      <c r="Q36" s="17">
        <v>90.0</v>
      </c>
      <c r="R36" s="34">
        <f t="shared" si="4"/>
        <v>58.5</v>
      </c>
      <c r="S36" s="19">
        <f t="array" ref="S36">IFERROR(INDEX(DETA_VENTAS!$B$1:B32314, MATCH(VALUE(A36), VALUE(DETA_VENTAS!$J$1:$J32314), 0)),"NA")</f>
        <v>2193</v>
      </c>
      <c r="T36" s="6" t="s">
        <v>28</v>
      </c>
      <c r="U36" s="36"/>
      <c r="V36" s="37"/>
      <c r="X36" s="36"/>
      <c r="Y36" s="38"/>
      <c r="AC36" s="39"/>
    </row>
    <row r="37" hidden="1">
      <c r="A37" s="25">
        <v>754.0</v>
      </c>
      <c r="B37" s="6" t="s">
        <v>32</v>
      </c>
      <c r="C37" s="7">
        <v>66.0</v>
      </c>
      <c r="D37" s="8" t="s">
        <v>50</v>
      </c>
      <c r="E37" s="26">
        <v>45966.0</v>
      </c>
      <c r="F37" s="26">
        <v>45968.0</v>
      </c>
      <c r="G37" s="27">
        <v>8.9</v>
      </c>
      <c r="H37" s="28" t="s">
        <v>66</v>
      </c>
      <c r="I37" s="29">
        <v>22.0</v>
      </c>
      <c r="J37" s="30">
        <v>75.0</v>
      </c>
      <c r="K37" s="31">
        <f t="shared" si="8"/>
        <v>30.34090909</v>
      </c>
      <c r="L37" s="32">
        <f t="shared" si="9"/>
        <v>667.5</v>
      </c>
      <c r="M37" s="32" t="s">
        <v>71</v>
      </c>
      <c r="N37" s="33">
        <v>10.5</v>
      </c>
      <c r="O37" s="17"/>
      <c r="P37" s="17">
        <f t="shared" si="10"/>
        <v>1260</v>
      </c>
      <c r="Q37" s="17">
        <v>120.0</v>
      </c>
      <c r="R37" s="34">
        <f t="shared" si="4"/>
        <v>592.5</v>
      </c>
      <c r="S37" s="19">
        <f t="array" ref="S37">IFERROR(INDEX(DETA_VENTAS!$B$1:B32314, MATCH(VALUE(A37), VALUE(DETA_VENTAS!$J$1:$J32314), 0)),"NA")</f>
        <v>2192</v>
      </c>
      <c r="T37" s="6" t="s">
        <v>28</v>
      </c>
      <c r="U37" s="36"/>
      <c r="V37" s="37"/>
      <c r="X37" s="36"/>
      <c r="Y37" s="38"/>
      <c r="AC37" s="39"/>
    </row>
    <row r="38" hidden="1">
      <c r="A38" s="25">
        <v>753.0</v>
      </c>
      <c r="B38" s="6" t="s">
        <v>32</v>
      </c>
      <c r="C38" s="7">
        <v>66.0</v>
      </c>
      <c r="D38" s="8" t="s">
        <v>50</v>
      </c>
      <c r="E38" s="26">
        <v>45966.0</v>
      </c>
      <c r="F38" s="26">
        <v>45968.0</v>
      </c>
      <c r="G38" s="27">
        <v>22.0</v>
      </c>
      <c r="H38" s="28" t="s">
        <v>66</v>
      </c>
      <c r="I38" s="29">
        <v>64.0</v>
      </c>
      <c r="J38" s="30">
        <v>75.0</v>
      </c>
      <c r="K38" s="31">
        <f t="shared" si="8"/>
        <v>25.78125</v>
      </c>
      <c r="L38" s="32">
        <f t="shared" si="9"/>
        <v>1650</v>
      </c>
      <c r="M38" s="32" t="s">
        <v>72</v>
      </c>
      <c r="N38" s="33">
        <v>23.0</v>
      </c>
      <c r="O38" s="17"/>
      <c r="P38" s="17">
        <f t="shared" si="10"/>
        <v>2760</v>
      </c>
      <c r="Q38" s="17">
        <v>120.0</v>
      </c>
      <c r="R38" s="34">
        <f t="shared" si="4"/>
        <v>1110</v>
      </c>
      <c r="S38" s="19">
        <f t="array" ref="S38">IFERROR(INDEX(DETA_VENTAS!$B$1:B32314, MATCH(VALUE(A38), VALUE(DETA_VENTAS!$J$1:$J32314), 0)),"NA")</f>
        <v>2193</v>
      </c>
      <c r="T38" s="6" t="s">
        <v>28</v>
      </c>
      <c r="U38" s="36"/>
      <c r="V38" s="37"/>
      <c r="X38" s="36"/>
      <c r="Y38" s="38"/>
      <c r="AC38" s="39"/>
    </row>
    <row r="39" hidden="1">
      <c r="A39" s="25">
        <v>752.0</v>
      </c>
      <c r="B39" s="6" t="s">
        <v>29</v>
      </c>
      <c r="C39" s="7">
        <v>162.0</v>
      </c>
      <c r="D39" s="8" t="s">
        <v>50</v>
      </c>
      <c r="E39" s="26">
        <v>45966.0</v>
      </c>
      <c r="F39" s="26">
        <v>45968.0</v>
      </c>
      <c r="G39" s="27">
        <v>6.6</v>
      </c>
      <c r="H39" s="28" t="s">
        <v>66</v>
      </c>
      <c r="I39" s="29">
        <v>15.0</v>
      </c>
      <c r="J39" s="30">
        <v>75.0</v>
      </c>
      <c r="K39" s="31">
        <f t="shared" si="8"/>
        <v>33</v>
      </c>
      <c r="L39" s="32">
        <f t="shared" si="9"/>
        <v>495</v>
      </c>
      <c r="M39" s="32" t="s">
        <v>73</v>
      </c>
      <c r="N39" s="33">
        <v>7.6</v>
      </c>
      <c r="O39" s="17"/>
      <c r="P39" s="17">
        <f t="shared" si="10"/>
        <v>912</v>
      </c>
      <c r="Q39" s="17">
        <v>120.0</v>
      </c>
      <c r="R39" s="34">
        <f t="shared" si="4"/>
        <v>417</v>
      </c>
      <c r="S39" s="35"/>
      <c r="T39" s="6" t="s">
        <v>28</v>
      </c>
      <c r="U39" s="36"/>
      <c r="V39" s="37"/>
      <c r="X39" s="36"/>
      <c r="Y39" s="38"/>
      <c r="AC39" s="39"/>
    </row>
    <row r="40" hidden="1">
      <c r="A40" s="25">
        <v>751.0</v>
      </c>
      <c r="B40" s="6" t="s">
        <v>32</v>
      </c>
      <c r="C40" s="7">
        <v>66.0</v>
      </c>
      <c r="D40" s="8" t="s">
        <v>50</v>
      </c>
      <c r="E40" s="26">
        <v>45966.0</v>
      </c>
      <c r="F40" s="26">
        <v>45968.0</v>
      </c>
      <c r="G40" s="27">
        <v>6.2</v>
      </c>
      <c r="H40" s="28" t="s">
        <v>30</v>
      </c>
      <c r="I40" s="29">
        <v>6.0</v>
      </c>
      <c r="J40" s="30">
        <v>40.0</v>
      </c>
      <c r="K40" s="31">
        <f t="shared" si="8"/>
        <v>41.33333333</v>
      </c>
      <c r="L40" s="32">
        <f t="shared" si="9"/>
        <v>248</v>
      </c>
      <c r="M40" s="32" t="s">
        <v>74</v>
      </c>
      <c r="N40" s="33">
        <v>6.6</v>
      </c>
      <c r="O40" s="17"/>
      <c r="P40" s="17">
        <f t="shared" si="10"/>
        <v>396</v>
      </c>
      <c r="Q40" s="17">
        <v>60.0</v>
      </c>
      <c r="R40" s="34">
        <f t="shared" si="4"/>
        <v>148</v>
      </c>
      <c r="S40" s="19">
        <f t="array" ref="S40">IFERROR(INDEX(DETA_VENTAS!$B$1:B32314, MATCH(VALUE(A40), VALUE(DETA_VENTAS!$J$1:$J32314), 0)),"NA")</f>
        <v>2193</v>
      </c>
      <c r="T40" s="6" t="s">
        <v>28</v>
      </c>
      <c r="U40" s="36"/>
      <c r="V40" s="37"/>
      <c r="X40" s="36"/>
      <c r="Y40" s="38"/>
      <c r="AC40" s="39"/>
    </row>
    <row r="41" hidden="1">
      <c r="A41" s="25">
        <v>750.0</v>
      </c>
      <c r="B41" s="6" t="s">
        <v>29</v>
      </c>
      <c r="C41" s="7">
        <v>162.0</v>
      </c>
      <c r="D41" s="8" t="s">
        <v>50</v>
      </c>
      <c r="E41" s="26">
        <v>45966.0</v>
      </c>
      <c r="F41" s="26">
        <v>45968.0</v>
      </c>
      <c r="G41" s="27">
        <v>5.2</v>
      </c>
      <c r="H41" s="28" t="s">
        <v>30</v>
      </c>
      <c r="I41" s="29">
        <v>23.0</v>
      </c>
      <c r="J41" s="30">
        <v>40.0</v>
      </c>
      <c r="K41" s="31">
        <f t="shared" si="8"/>
        <v>9.043478261</v>
      </c>
      <c r="L41" s="32">
        <f t="shared" si="9"/>
        <v>208</v>
      </c>
      <c r="M41" s="32" t="s">
        <v>75</v>
      </c>
      <c r="N41" s="33">
        <v>6.0</v>
      </c>
      <c r="O41" s="17"/>
      <c r="P41" s="17">
        <f t="shared" si="10"/>
        <v>360</v>
      </c>
      <c r="Q41" s="17">
        <v>60.0</v>
      </c>
      <c r="R41" s="34">
        <f t="shared" si="4"/>
        <v>152</v>
      </c>
      <c r="S41" s="35"/>
      <c r="T41" s="6" t="s">
        <v>28</v>
      </c>
      <c r="U41" s="36"/>
      <c r="V41" s="37"/>
      <c r="X41" s="36"/>
      <c r="Y41" s="38"/>
      <c r="AC41" s="39"/>
    </row>
    <row r="42" hidden="1">
      <c r="A42" s="44">
        <v>749.0</v>
      </c>
      <c r="B42" s="45" t="s">
        <v>29</v>
      </c>
      <c r="C42" s="46">
        <v>162.0</v>
      </c>
      <c r="D42" s="47" t="s">
        <v>50</v>
      </c>
      <c r="E42" s="48">
        <v>45966.0</v>
      </c>
      <c r="F42" s="26">
        <v>45968.0</v>
      </c>
      <c r="G42" s="49">
        <v>16.9</v>
      </c>
      <c r="H42" s="50" t="s">
        <v>30</v>
      </c>
      <c r="I42" s="51">
        <f>18+20+10</f>
        <v>48</v>
      </c>
      <c r="J42" s="52">
        <v>40.0</v>
      </c>
      <c r="K42" s="53">
        <f t="shared" si="8"/>
        <v>14.08333333</v>
      </c>
      <c r="L42" s="54">
        <f t="shared" si="9"/>
        <v>676</v>
      </c>
      <c r="M42" s="54" t="s">
        <v>76</v>
      </c>
      <c r="N42" s="55">
        <v>17.4</v>
      </c>
      <c r="O42" s="56"/>
      <c r="P42" s="56">
        <f t="shared" si="10"/>
        <v>1044</v>
      </c>
      <c r="Q42" s="56">
        <v>60.0</v>
      </c>
      <c r="R42" s="57">
        <f t="shared" si="4"/>
        <v>368</v>
      </c>
      <c r="S42" s="58"/>
      <c r="T42" s="6" t="s">
        <v>28</v>
      </c>
      <c r="U42" s="59"/>
      <c r="V42" s="60"/>
      <c r="W42" s="61"/>
      <c r="X42" s="59"/>
      <c r="Y42" s="62"/>
      <c r="Z42" s="61"/>
      <c r="AA42" s="61"/>
      <c r="AB42" s="61"/>
      <c r="AC42" s="63"/>
    </row>
    <row r="43">
      <c r="A43" s="25">
        <v>742.0</v>
      </c>
      <c r="B43" s="6" t="s">
        <v>52</v>
      </c>
      <c r="C43" s="7">
        <v>251.0</v>
      </c>
      <c r="D43" s="8" t="s">
        <v>50</v>
      </c>
      <c r="E43" s="26">
        <v>45961.0</v>
      </c>
      <c r="F43" s="26">
        <v>45964.0</v>
      </c>
      <c r="G43" s="27">
        <v>0.9</v>
      </c>
      <c r="H43" s="28" t="s">
        <v>27</v>
      </c>
      <c r="I43" s="29">
        <v>2.0</v>
      </c>
      <c r="J43" s="30">
        <v>75.0</v>
      </c>
      <c r="K43" s="31">
        <f t="shared" si="8"/>
        <v>33.75</v>
      </c>
      <c r="L43" s="32">
        <f t="shared" si="9"/>
        <v>67.5</v>
      </c>
      <c r="M43" s="32" t="s">
        <v>77</v>
      </c>
      <c r="N43" s="33">
        <v>1.2</v>
      </c>
      <c r="O43" s="17">
        <f>P43/I43</f>
        <v>84</v>
      </c>
      <c r="P43" s="17">
        <f t="shared" si="10"/>
        <v>168</v>
      </c>
      <c r="Q43" s="17">
        <v>140.0</v>
      </c>
      <c r="R43" s="34">
        <f t="shared" si="4"/>
        <v>100.5</v>
      </c>
      <c r="S43" s="35"/>
      <c r="T43" s="6" t="s">
        <v>28</v>
      </c>
      <c r="U43" s="36"/>
      <c r="V43" s="37"/>
      <c r="X43" s="36"/>
      <c r="Y43" s="38"/>
      <c r="AC43" s="39"/>
    </row>
    <row r="44" hidden="1">
      <c r="A44" s="25">
        <v>741.0</v>
      </c>
      <c r="B44" s="6" t="s">
        <v>29</v>
      </c>
      <c r="C44" s="7">
        <v>162.0</v>
      </c>
      <c r="D44" s="8" t="s">
        <v>50</v>
      </c>
      <c r="E44" s="26">
        <v>45961.0</v>
      </c>
      <c r="F44" s="26">
        <v>45964.0</v>
      </c>
      <c r="G44" s="27">
        <v>1.0</v>
      </c>
      <c r="H44" s="28" t="s">
        <v>30</v>
      </c>
      <c r="I44" s="29">
        <v>3.0</v>
      </c>
      <c r="J44" s="30">
        <v>40.0</v>
      </c>
      <c r="K44" s="31">
        <f t="shared" si="8"/>
        <v>13.33333333</v>
      </c>
      <c r="L44" s="32">
        <f t="shared" si="9"/>
        <v>40</v>
      </c>
      <c r="M44" s="32" t="s">
        <v>78</v>
      </c>
      <c r="N44" s="33">
        <v>1.2</v>
      </c>
      <c r="O44" s="17"/>
      <c r="P44" s="17">
        <f t="shared" si="10"/>
        <v>72</v>
      </c>
      <c r="Q44" s="17">
        <v>60.0</v>
      </c>
      <c r="R44" s="34">
        <f t="shared" si="4"/>
        <v>32</v>
      </c>
      <c r="S44" s="35"/>
      <c r="T44" s="40" t="s">
        <v>28</v>
      </c>
      <c r="U44" s="36"/>
      <c r="V44" s="37"/>
      <c r="X44" s="36"/>
      <c r="Y44" s="38"/>
      <c r="AC44" s="39"/>
    </row>
    <row r="45">
      <c r="A45" s="25">
        <v>740.0</v>
      </c>
      <c r="B45" s="6" t="s">
        <v>32</v>
      </c>
      <c r="C45" s="7">
        <v>66.0</v>
      </c>
      <c r="D45" s="8" t="s">
        <v>50</v>
      </c>
      <c r="E45" s="26">
        <v>45961.0</v>
      </c>
      <c r="F45" s="26">
        <v>45964.0</v>
      </c>
      <c r="G45" s="27">
        <v>5.5</v>
      </c>
      <c r="H45" s="28" t="s">
        <v>27</v>
      </c>
      <c r="I45" s="29">
        <v>16.0</v>
      </c>
      <c r="J45" s="30">
        <v>75.0</v>
      </c>
      <c r="K45" s="31">
        <f t="shared" si="8"/>
        <v>25.78125</v>
      </c>
      <c r="L45" s="32">
        <f t="shared" si="9"/>
        <v>412.5</v>
      </c>
      <c r="M45" s="32" t="s">
        <v>79</v>
      </c>
      <c r="N45" s="33">
        <v>5.9</v>
      </c>
      <c r="O45" s="17"/>
      <c r="P45" s="17">
        <f t="shared" si="10"/>
        <v>708</v>
      </c>
      <c r="Q45" s="17">
        <v>120.0</v>
      </c>
      <c r="R45" s="34">
        <f t="shared" si="4"/>
        <v>295.5</v>
      </c>
      <c r="S45" s="19">
        <f t="array" ref="S45">IFERROR(INDEX(DETA_VENTAS!$B$1:B32314, MATCH(VALUE(A45), VALUE(DETA_VENTAS!$J$1:$J32314), 0)),"NA")</f>
        <v>2178</v>
      </c>
      <c r="T45" s="40" t="s">
        <v>28</v>
      </c>
      <c r="U45" s="36"/>
      <c r="V45" s="37"/>
      <c r="X45" s="36"/>
      <c r="Y45" s="38"/>
      <c r="AC45" s="39"/>
    </row>
    <row r="46">
      <c r="A46" s="25">
        <v>739.0</v>
      </c>
      <c r="B46" s="6" t="s">
        <v>29</v>
      </c>
      <c r="C46" s="7">
        <v>162.0</v>
      </c>
      <c r="D46" s="8" t="s">
        <v>50</v>
      </c>
      <c r="E46" s="26">
        <v>45961.0</v>
      </c>
      <c r="F46" s="26">
        <v>45964.0</v>
      </c>
      <c r="G46" s="27">
        <v>2.9</v>
      </c>
      <c r="H46" s="28" t="s">
        <v>27</v>
      </c>
      <c r="I46" s="29">
        <v>7.0</v>
      </c>
      <c r="J46" s="30">
        <v>75.0</v>
      </c>
      <c r="K46" s="31">
        <f t="shared" si="8"/>
        <v>31.07142857</v>
      </c>
      <c r="L46" s="32">
        <f t="shared" si="9"/>
        <v>217.5</v>
      </c>
      <c r="M46" s="32" t="s">
        <v>80</v>
      </c>
      <c r="N46" s="33">
        <v>3.3</v>
      </c>
      <c r="O46" s="17"/>
      <c r="P46" s="17">
        <f t="shared" si="10"/>
        <v>396</v>
      </c>
      <c r="Q46" s="17">
        <v>120.0</v>
      </c>
      <c r="R46" s="34">
        <f t="shared" si="4"/>
        <v>178.5</v>
      </c>
      <c r="S46" s="35"/>
      <c r="T46" s="40" t="s">
        <v>28</v>
      </c>
      <c r="U46" s="36"/>
      <c r="V46" s="37"/>
      <c r="X46" s="36"/>
      <c r="Y46" s="38"/>
      <c r="AC46" s="39"/>
    </row>
    <row r="47" hidden="1">
      <c r="A47" s="25">
        <v>738.0</v>
      </c>
      <c r="B47" s="6" t="s">
        <v>32</v>
      </c>
      <c r="C47" s="7">
        <v>66.0</v>
      </c>
      <c r="D47" s="8" t="s">
        <v>50</v>
      </c>
      <c r="E47" s="26">
        <v>45961.0</v>
      </c>
      <c r="F47" s="26">
        <v>45964.0</v>
      </c>
      <c r="G47" s="27">
        <v>1.6</v>
      </c>
      <c r="H47" s="28" t="s">
        <v>30</v>
      </c>
      <c r="I47" s="29">
        <v>5.0</v>
      </c>
      <c r="J47" s="30">
        <v>40.0</v>
      </c>
      <c r="K47" s="31">
        <f t="shared" si="8"/>
        <v>12.8</v>
      </c>
      <c r="L47" s="32">
        <f t="shared" si="9"/>
        <v>64</v>
      </c>
      <c r="M47" s="32" t="s">
        <v>81</v>
      </c>
      <c r="N47" s="33">
        <v>2.0</v>
      </c>
      <c r="O47" s="17"/>
      <c r="P47" s="17">
        <f t="shared" si="10"/>
        <v>120</v>
      </c>
      <c r="Q47" s="17">
        <v>60.0</v>
      </c>
      <c r="R47" s="34">
        <f t="shared" si="4"/>
        <v>56</v>
      </c>
      <c r="S47" s="19">
        <f t="array" ref="S47">IFERROR(INDEX(DETA_VENTAS!$B$1:B32314, MATCH(VALUE(A47), VALUE(DETA_VENTAS!$J$1:$J32314), 0)),"NA")</f>
        <v>2177</v>
      </c>
      <c r="T47" s="40" t="s">
        <v>28</v>
      </c>
      <c r="U47" s="36"/>
      <c r="V47" s="37"/>
      <c r="X47" s="36"/>
      <c r="Y47" s="38"/>
      <c r="AC47" s="39"/>
    </row>
    <row r="48">
      <c r="A48" s="5">
        <v>737.0</v>
      </c>
      <c r="B48" s="6" t="s">
        <v>32</v>
      </c>
      <c r="C48" s="41">
        <v>66.0</v>
      </c>
      <c r="D48" s="42" t="s">
        <v>26</v>
      </c>
      <c r="E48" s="26">
        <v>45958.0</v>
      </c>
      <c r="F48" s="26">
        <v>45961.0</v>
      </c>
      <c r="G48" s="10">
        <v>3.45</v>
      </c>
      <c r="H48" s="11" t="s">
        <v>27</v>
      </c>
      <c r="I48" s="12">
        <v>10.0</v>
      </c>
      <c r="J48" s="13">
        <v>75.0</v>
      </c>
      <c r="K48" s="14">
        <f t="shared" si="8"/>
        <v>25.875</v>
      </c>
      <c r="L48" s="15">
        <f t="shared" si="9"/>
        <v>258.75</v>
      </c>
      <c r="M48" s="15"/>
      <c r="N48" s="16">
        <v>3.7</v>
      </c>
      <c r="O48" s="43"/>
      <c r="P48" s="43">
        <f t="shared" si="10"/>
        <v>333</v>
      </c>
      <c r="Q48" s="43">
        <v>90.0</v>
      </c>
      <c r="R48" s="18">
        <f t="shared" si="4"/>
        <v>74.25</v>
      </c>
      <c r="S48" s="19"/>
      <c r="T48" s="40" t="s">
        <v>28</v>
      </c>
      <c r="U48" s="20"/>
      <c r="V48" s="21"/>
      <c r="W48" s="22"/>
      <c r="X48" s="20"/>
      <c r="Y48" s="23"/>
      <c r="Z48" s="22"/>
      <c r="AA48" s="22"/>
      <c r="AB48" s="22"/>
      <c r="AC48" s="24"/>
    </row>
    <row r="49" hidden="1">
      <c r="A49" s="25">
        <v>736.0</v>
      </c>
      <c r="B49" s="6" t="s">
        <v>32</v>
      </c>
      <c r="C49" s="7">
        <v>66.0</v>
      </c>
      <c r="D49" s="8" t="s">
        <v>26</v>
      </c>
      <c r="E49" s="26">
        <v>45958.0</v>
      </c>
      <c r="F49" s="9">
        <v>45961.0</v>
      </c>
      <c r="G49" s="27">
        <v>14.1</v>
      </c>
      <c r="H49" s="28" t="s">
        <v>66</v>
      </c>
      <c r="I49" s="29">
        <v>50.0</v>
      </c>
      <c r="J49" s="30">
        <v>75.0</v>
      </c>
      <c r="K49" s="31">
        <f t="shared" si="8"/>
        <v>21.15</v>
      </c>
      <c r="L49" s="32">
        <f t="shared" si="9"/>
        <v>1057.5</v>
      </c>
      <c r="M49" s="32"/>
      <c r="N49" s="33">
        <v>14.5</v>
      </c>
      <c r="O49" s="17"/>
      <c r="P49" s="17">
        <f t="shared" si="10"/>
        <v>1740</v>
      </c>
      <c r="Q49" s="17">
        <v>120.0</v>
      </c>
      <c r="R49" s="34">
        <f t="shared" si="4"/>
        <v>682.5</v>
      </c>
      <c r="S49" s="35"/>
      <c r="T49" s="6" t="s">
        <v>28</v>
      </c>
      <c r="U49" s="36"/>
      <c r="V49" s="37"/>
      <c r="X49" s="36"/>
      <c r="Y49" s="38"/>
      <c r="AC49" s="39"/>
    </row>
    <row r="50" hidden="1">
      <c r="A50" s="25">
        <v>735.0</v>
      </c>
      <c r="B50" s="6" t="s">
        <v>32</v>
      </c>
      <c r="C50" s="7">
        <v>66.0</v>
      </c>
      <c r="D50" s="8" t="s">
        <v>26</v>
      </c>
      <c r="E50" s="26">
        <v>45958.0</v>
      </c>
      <c r="F50" s="9">
        <v>45961.0</v>
      </c>
      <c r="G50" s="27">
        <v>3.0</v>
      </c>
      <c r="H50" s="28" t="s">
        <v>30</v>
      </c>
      <c r="I50" s="29">
        <v>80.0</v>
      </c>
      <c r="J50" s="30">
        <v>47.0</v>
      </c>
      <c r="K50" s="31">
        <f t="shared" si="8"/>
        <v>1.7625</v>
      </c>
      <c r="L50" s="32">
        <f t="shared" si="9"/>
        <v>141</v>
      </c>
      <c r="M50" s="32" t="s">
        <v>82</v>
      </c>
      <c r="N50" s="33">
        <v>3.3</v>
      </c>
      <c r="O50" s="17"/>
      <c r="P50" s="17">
        <f t="shared" si="10"/>
        <v>198</v>
      </c>
      <c r="Q50" s="17">
        <v>60.0</v>
      </c>
      <c r="R50" s="34">
        <f t="shared" si="4"/>
        <v>57</v>
      </c>
      <c r="S50" s="35"/>
      <c r="T50" s="6" t="s">
        <v>28</v>
      </c>
      <c r="U50" s="36"/>
      <c r="V50" s="37"/>
      <c r="X50" s="36"/>
      <c r="Y50" s="38"/>
      <c r="AC50" s="39"/>
    </row>
    <row r="51" hidden="1">
      <c r="A51" s="25">
        <v>734.0</v>
      </c>
      <c r="B51" s="6" t="s">
        <v>29</v>
      </c>
      <c r="C51" s="7">
        <v>162.0</v>
      </c>
      <c r="D51" s="8" t="s">
        <v>26</v>
      </c>
      <c r="E51" s="26">
        <v>45958.0</v>
      </c>
      <c r="F51" s="9">
        <v>45961.0</v>
      </c>
      <c r="G51" s="27">
        <v>1.8</v>
      </c>
      <c r="H51" s="28" t="s">
        <v>30</v>
      </c>
      <c r="I51" s="29">
        <v>22.0</v>
      </c>
      <c r="J51" s="30">
        <v>47.0</v>
      </c>
      <c r="K51" s="31">
        <f t="shared" si="8"/>
        <v>3.845454545</v>
      </c>
      <c r="L51" s="32">
        <f t="shared" si="9"/>
        <v>84.6</v>
      </c>
      <c r="M51" s="32"/>
      <c r="N51" s="33">
        <v>2.0</v>
      </c>
      <c r="O51" s="17"/>
      <c r="P51" s="17">
        <f t="shared" si="10"/>
        <v>120</v>
      </c>
      <c r="Q51" s="17">
        <v>60.0</v>
      </c>
      <c r="R51" s="34">
        <f t="shared" si="4"/>
        <v>35.4</v>
      </c>
      <c r="S51" s="35"/>
      <c r="T51" s="6" t="s">
        <v>28</v>
      </c>
      <c r="U51" s="36"/>
      <c r="V51" s="37"/>
      <c r="X51" s="36"/>
      <c r="Y51" s="38"/>
      <c r="AC51" s="39"/>
    </row>
    <row r="52" hidden="1">
      <c r="A52" s="25">
        <v>733.0</v>
      </c>
      <c r="B52" s="6" t="s">
        <v>83</v>
      </c>
      <c r="C52" s="7">
        <v>119.0</v>
      </c>
      <c r="D52" s="8" t="s">
        <v>26</v>
      </c>
      <c r="E52" s="26">
        <v>45958.0</v>
      </c>
      <c r="F52" s="9">
        <v>45961.0</v>
      </c>
      <c r="G52" s="27">
        <v>3.7</v>
      </c>
      <c r="H52" s="28" t="s">
        <v>66</v>
      </c>
      <c r="I52" s="29">
        <v>10.0</v>
      </c>
      <c r="J52" s="30">
        <v>75.0</v>
      </c>
      <c r="K52" s="31">
        <f t="shared" si="8"/>
        <v>27.75</v>
      </c>
      <c r="L52" s="32">
        <f t="shared" si="9"/>
        <v>277.5</v>
      </c>
      <c r="M52" s="32"/>
      <c r="N52" s="33">
        <v>3.9</v>
      </c>
      <c r="O52" s="17"/>
      <c r="P52" s="17">
        <f t="shared" si="10"/>
        <v>468</v>
      </c>
      <c r="Q52" s="17">
        <v>120.0</v>
      </c>
      <c r="R52" s="34">
        <f t="shared" si="4"/>
        <v>190.5</v>
      </c>
      <c r="S52" s="35"/>
      <c r="T52" s="6" t="s">
        <v>28</v>
      </c>
      <c r="U52" s="36"/>
      <c r="V52" s="37"/>
      <c r="X52" s="36"/>
      <c r="Y52" s="38"/>
      <c r="AC52" s="39"/>
    </row>
    <row r="53" hidden="1">
      <c r="A53" s="44">
        <v>732.0</v>
      </c>
      <c r="B53" s="45" t="s">
        <v>57</v>
      </c>
      <c r="C53" s="46">
        <v>18.0</v>
      </c>
      <c r="D53" s="47"/>
      <c r="E53" s="48"/>
      <c r="F53" s="48"/>
      <c r="G53" s="49"/>
      <c r="H53" s="50"/>
      <c r="I53" s="51"/>
      <c r="J53" s="52"/>
      <c r="K53" s="53"/>
      <c r="L53" s="54"/>
      <c r="M53" s="54"/>
      <c r="N53" s="55"/>
      <c r="O53" s="56"/>
      <c r="P53" s="56"/>
      <c r="Q53" s="56"/>
      <c r="R53" s="57"/>
      <c r="S53" s="58"/>
      <c r="T53" s="45"/>
      <c r="U53" s="59"/>
      <c r="V53" s="60"/>
      <c r="W53" s="61"/>
      <c r="X53" s="59"/>
      <c r="Y53" s="62"/>
      <c r="Z53" s="61"/>
      <c r="AA53" s="61"/>
      <c r="AB53" s="61"/>
      <c r="AC53" s="63"/>
    </row>
    <row r="54" hidden="1">
      <c r="A54" s="25">
        <v>731.0</v>
      </c>
      <c r="B54" s="6" t="s">
        <v>32</v>
      </c>
      <c r="C54" s="7">
        <v>66.0</v>
      </c>
      <c r="D54" s="8" t="s">
        <v>50</v>
      </c>
      <c r="E54" s="26">
        <v>45954.0</v>
      </c>
      <c r="F54" s="26">
        <v>45957.0</v>
      </c>
      <c r="G54" s="27">
        <v>10.6</v>
      </c>
      <c r="H54" s="28" t="s">
        <v>30</v>
      </c>
      <c r="I54" s="29">
        <v>17.0</v>
      </c>
      <c r="J54" s="30">
        <v>40.0</v>
      </c>
      <c r="K54" s="31">
        <f t="shared" ref="K54:K61" si="11">(IFERROR(L54/I54,0))</f>
        <v>24.94117647</v>
      </c>
      <c r="L54" s="32">
        <f t="shared" ref="L54:L61" si="12">IF(J54="",0,G54*J54)</f>
        <v>424</v>
      </c>
      <c r="M54" s="32" t="s">
        <v>84</v>
      </c>
      <c r="N54" s="33">
        <v>11.0</v>
      </c>
      <c r="O54" s="17"/>
      <c r="P54" s="17">
        <f t="shared" ref="P54:P76" si="13">N54*Q54</f>
        <v>660</v>
      </c>
      <c r="Q54" s="17">
        <v>60.0</v>
      </c>
      <c r="R54" s="34">
        <f t="shared" ref="R54:R76" si="14">IF(T54="VENTA", 0, P54-L54)</f>
        <v>236</v>
      </c>
      <c r="S54" s="19">
        <f t="array" ref="S54">IFERROR(INDEX(DETA_VENTAS!$B$1:B32314, MATCH(VALUE(A54), VALUE(DETA_VENTAS!$J$1:$J32314), 0)),"NA")</f>
        <v>2171</v>
      </c>
      <c r="T54" s="6" t="s">
        <v>28</v>
      </c>
      <c r="U54" s="36"/>
      <c r="V54" s="37"/>
      <c r="X54" s="36"/>
      <c r="Y54" s="38"/>
      <c r="AC54" s="39"/>
    </row>
    <row r="55" hidden="1">
      <c r="A55" s="25">
        <v>730.0</v>
      </c>
      <c r="B55" s="6" t="s">
        <v>32</v>
      </c>
      <c r="C55" s="7">
        <v>66.0</v>
      </c>
      <c r="D55" s="8" t="s">
        <v>50</v>
      </c>
      <c r="E55" s="26">
        <v>45954.0</v>
      </c>
      <c r="F55" s="9">
        <v>45957.0</v>
      </c>
      <c r="G55" s="27">
        <v>6.4</v>
      </c>
      <c r="H55" s="28" t="s">
        <v>66</v>
      </c>
      <c r="I55" s="29">
        <v>15.0</v>
      </c>
      <c r="J55" s="30">
        <v>75.0</v>
      </c>
      <c r="K55" s="31">
        <f t="shared" si="11"/>
        <v>32</v>
      </c>
      <c r="L55" s="32">
        <f t="shared" si="12"/>
        <v>480</v>
      </c>
      <c r="M55" s="32" t="s">
        <v>85</v>
      </c>
      <c r="N55" s="33">
        <v>6.9</v>
      </c>
      <c r="O55" s="17"/>
      <c r="P55" s="17">
        <f t="shared" si="13"/>
        <v>828</v>
      </c>
      <c r="Q55" s="17">
        <v>120.0</v>
      </c>
      <c r="R55" s="34">
        <f t="shared" si="14"/>
        <v>348</v>
      </c>
      <c r="S55" s="19">
        <f t="array" ref="S55">IFERROR(INDEX(DETA_VENTAS!$B$1:B32314, MATCH(VALUE(A55), VALUE(DETA_VENTAS!$J$1:$J32314), 0)),"NA")</f>
        <v>2170</v>
      </c>
      <c r="T55" s="6" t="s">
        <v>28</v>
      </c>
      <c r="U55" s="36"/>
      <c r="V55" s="37"/>
      <c r="X55" s="36"/>
      <c r="Y55" s="38"/>
      <c r="AC55" s="39"/>
    </row>
    <row r="56">
      <c r="A56" s="44">
        <v>729.0</v>
      </c>
      <c r="B56" s="45" t="s">
        <v>32</v>
      </c>
      <c r="C56" s="46">
        <v>66.0</v>
      </c>
      <c r="D56" s="47" t="s">
        <v>50</v>
      </c>
      <c r="E56" s="48">
        <v>45954.0</v>
      </c>
      <c r="F56" s="9">
        <v>45957.0</v>
      </c>
      <c r="G56" s="49">
        <v>16.3</v>
      </c>
      <c r="H56" s="50" t="s">
        <v>27</v>
      </c>
      <c r="I56" s="51">
        <v>80.0</v>
      </c>
      <c r="J56" s="52">
        <v>75.0</v>
      </c>
      <c r="K56" s="53">
        <f t="shared" si="11"/>
        <v>15.28125</v>
      </c>
      <c r="L56" s="54">
        <f t="shared" si="12"/>
        <v>1222.5</v>
      </c>
      <c r="M56" s="54" t="s">
        <v>86</v>
      </c>
      <c r="N56" s="33">
        <v>16.8</v>
      </c>
      <c r="O56" s="17"/>
      <c r="P56" s="56">
        <f t="shared" si="13"/>
        <v>1512</v>
      </c>
      <c r="Q56" s="56">
        <v>90.0</v>
      </c>
      <c r="R56" s="57">
        <f t="shared" si="14"/>
        <v>289.5</v>
      </c>
      <c r="S56" s="19">
        <f t="array" ref="S56">IFERROR(INDEX(DETA_VENTAS!$B$1:B32314, MATCH(VALUE(A56), VALUE(DETA_VENTAS!$J$1:$J32314), 0)),"NA")</f>
        <v>2170</v>
      </c>
      <c r="T56" s="45" t="s">
        <v>28</v>
      </c>
      <c r="U56" s="59"/>
      <c r="V56" s="60"/>
      <c r="W56" s="61"/>
      <c r="X56" s="59"/>
      <c r="Y56" s="62"/>
      <c r="Z56" s="61"/>
      <c r="AA56" s="61"/>
      <c r="AB56" s="61"/>
      <c r="AC56" s="63"/>
    </row>
    <row r="57">
      <c r="A57" s="5">
        <v>722.0</v>
      </c>
      <c r="B57" s="40" t="s">
        <v>32</v>
      </c>
      <c r="C57" s="41">
        <v>66.0</v>
      </c>
      <c r="D57" s="42" t="s">
        <v>26</v>
      </c>
      <c r="E57" s="9">
        <v>45952.0</v>
      </c>
      <c r="F57" s="9">
        <v>45954.0</v>
      </c>
      <c r="G57" s="10">
        <v>23.9</v>
      </c>
      <c r="H57" s="11" t="s">
        <v>27</v>
      </c>
      <c r="I57" s="12">
        <v>80.0</v>
      </c>
      <c r="J57" s="13">
        <v>75.0</v>
      </c>
      <c r="K57" s="14">
        <f t="shared" si="11"/>
        <v>22.40625</v>
      </c>
      <c r="L57" s="15">
        <f t="shared" si="12"/>
        <v>1792.5</v>
      </c>
      <c r="M57" s="15"/>
      <c r="N57" s="16">
        <v>24.3</v>
      </c>
      <c r="O57" s="43"/>
      <c r="P57" s="43">
        <f t="shared" si="13"/>
        <v>2187</v>
      </c>
      <c r="Q57" s="43">
        <v>90.0</v>
      </c>
      <c r="R57" s="18">
        <f t="shared" si="14"/>
        <v>394.5</v>
      </c>
      <c r="S57" s="19"/>
      <c r="T57" s="40" t="s">
        <v>28</v>
      </c>
      <c r="U57" s="20"/>
      <c r="V57" s="21"/>
      <c r="W57" s="22"/>
      <c r="X57" s="20"/>
      <c r="Y57" s="23"/>
      <c r="Z57" s="22"/>
      <c r="AA57" s="22"/>
      <c r="AB57" s="22"/>
      <c r="AC57" s="24"/>
    </row>
    <row r="58" hidden="1">
      <c r="A58" s="25">
        <v>721.0</v>
      </c>
      <c r="B58" s="6" t="s">
        <v>87</v>
      </c>
      <c r="C58" s="7">
        <v>258.0</v>
      </c>
      <c r="D58" s="8" t="s">
        <v>50</v>
      </c>
      <c r="E58" s="26">
        <v>45952.0</v>
      </c>
      <c r="F58" s="26">
        <v>45955.0</v>
      </c>
      <c r="G58" s="27">
        <v>0.3</v>
      </c>
      <c r="H58" s="28" t="s">
        <v>30</v>
      </c>
      <c r="I58" s="29">
        <v>1.0</v>
      </c>
      <c r="J58" s="30">
        <v>45.0</v>
      </c>
      <c r="K58" s="31">
        <f t="shared" si="11"/>
        <v>13.5</v>
      </c>
      <c r="L58" s="32">
        <f t="shared" si="12"/>
        <v>13.5</v>
      </c>
      <c r="M58" s="32" t="s">
        <v>88</v>
      </c>
      <c r="N58" s="33">
        <v>0.5</v>
      </c>
      <c r="O58" s="17"/>
      <c r="P58" s="17">
        <f t="shared" si="13"/>
        <v>38</v>
      </c>
      <c r="Q58" s="17">
        <v>76.0</v>
      </c>
      <c r="R58" s="34">
        <f t="shared" si="14"/>
        <v>24.5</v>
      </c>
      <c r="S58" s="35"/>
      <c r="T58" s="6" t="s">
        <v>28</v>
      </c>
      <c r="U58" s="36"/>
      <c r="V58" s="37"/>
      <c r="X58" s="36"/>
      <c r="Y58" s="38"/>
      <c r="AC58" s="39"/>
    </row>
    <row r="59" hidden="1">
      <c r="A59" s="25">
        <v>720.0</v>
      </c>
      <c r="B59" s="6" t="s">
        <v>29</v>
      </c>
      <c r="C59" s="7">
        <v>162.0</v>
      </c>
      <c r="D59" s="8" t="s">
        <v>50</v>
      </c>
      <c r="E59" s="26">
        <v>45952.0</v>
      </c>
      <c r="F59" s="26">
        <v>45955.0</v>
      </c>
      <c r="G59" s="27">
        <v>3.1</v>
      </c>
      <c r="H59" s="28" t="s">
        <v>30</v>
      </c>
      <c r="I59" s="29">
        <v>20.0</v>
      </c>
      <c r="J59" s="30">
        <v>45.0</v>
      </c>
      <c r="K59" s="31">
        <f t="shared" si="11"/>
        <v>6.975</v>
      </c>
      <c r="L59" s="32">
        <f t="shared" si="12"/>
        <v>139.5</v>
      </c>
      <c r="M59" s="32"/>
      <c r="N59" s="33">
        <v>3.4</v>
      </c>
      <c r="O59" s="17"/>
      <c r="P59" s="17">
        <f t="shared" si="13"/>
        <v>204</v>
      </c>
      <c r="Q59" s="17">
        <v>60.0</v>
      </c>
      <c r="R59" s="34">
        <f t="shared" si="14"/>
        <v>64.5</v>
      </c>
      <c r="S59" s="35"/>
      <c r="T59" s="6" t="s">
        <v>28</v>
      </c>
      <c r="U59" s="36"/>
      <c r="V59" s="37"/>
      <c r="X59" s="36"/>
      <c r="Y59" s="38"/>
      <c r="AC59" s="39"/>
    </row>
    <row r="60" hidden="1">
      <c r="A60" s="25">
        <v>719.0</v>
      </c>
      <c r="B60" s="6" t="s">
        <v>32</v>
      </c>
      <c r="C60" s="7">
        <v>66.0</v>
      </c>
      <c r="D60" s="8" t="s">
        <v>50</v>
      </c>
      <c r="E60" s="26">
        <v>45952.0</v>
      </c>
      <c r="F60" s="26">
        <v>45955.0</v>
      </c>
      <c r="G60" s="27">
        <v>6.5</v>
      </c>
      <c r="H60" s="28" t="s">
        <v>30</v>
      </c>
      <c r="I60" s="29">
        <v>16.0</v>
      </c>
      <c r="J60" s="30">
        <v>45.0</v>
      </c>
      <c r="K60" s="31">
        <f t="shared" si="11"/>
        <v>18.28125</v>
      </c>
      <c r="L60" s="32">
        <f t="shared" si="12"/>
        <v>292.5</v>
      </c>
      <c r="M60" s="32" t="s">
        <v>89</v>
      </c>
      <c r="N60" s="33">
        <v>6.8</v>
      </c>
      <c r="O60" s="17"/>
      <c r="P60" s="17">
        <f t="shared" si="13"/>
        <v>408</v>
      </c>
      <c r="Q60" s="17">
        <v>60.0</v>
      </c>
      <c r="R60" s="34">
        <f t="shared" si="14"/>
        <v>115.5</v>
      </c>
      <c r="S60" s="19">
        <f t="array" ref="S60">IFERROR(INDEX(DETA_VENTAS!$B$1:B32314, MATCH(VALUE(A60), VALUE(DETA_VENTAS!$J$1:$J32314), 0)),"NA")</f>
        <v>2153</v>
      </c>
      <c r="T60" s="6" t="s">
        <v>28</v>
      </c>
      <c r="U60" s="36"/>
      <c r="V60" s="37"/>
      <c r="X60" s="36"/>
      <c r="Y60" s="38"/>
      <c r="AC60" s="39"/>
    </row>
    <row r="61" hidden="1">
      <c r="A61" s="25">
        <v>718.0</v>
      </c>
      <c r="B61" s="6" t="s">
        <v>57</v>
      </c>
      <c r="C61" s="7">
        <v>18.0</v>
      </c>
      <c r="D61" s="8" t="s">
        <v>26</v>
      </c>
      <c r="E61" s="26">
        <v>45952.0</v>
      </c>
      <c r="F61" s="9">
        <v>45954.0</v>
      </c>
      <c r="G61" s="27">
        <v>1.7</v>
      </c>
      <c r="H61" s="28" t="s">
        <v>66</v>
      </c>
      <c r="I61" s="29">
        <v>4.0</v>
      </c>
      <c r="J61" s="30">
        <v>75.0</v>
      </c>
      <c r="K61" s="31">
        <f t="shared" si="11"/>
        <v>31.875</v>
      </c>
      <c r="L61" s="32">
        <f t="shared" si="12"/>
        <v>127.5</v>
      </c>
      <c r="M61" s="32" t="s">
        <v>90</v>
      </c>
      <c r="N61" s="33">
        <f>G61</f>
        <v>1.7</v>
      </c>
      <c r="O61" s="17"/>
      <c r="P61" s="17">
        <f t="shared" si="13"/>
        <v>127.5</v>
      </c>
      <c r="Q61" s="17">
        <v>75.0</v>
      </c>
      <c r="R61" s="34">
        <f t="shared" si="14"/>
        <v>0</v>
      </c>
      <c r="S61" s="35"/>
      <c r="T61" s="6" t="s">
        <v>28</v>
      </c>
      <c r="U61" s="36"/>
      <c r="V61" s="37"/>
      <c r="X61" s="36"/>
      <c r="Y61" s="38"/>
      <c r="AC61" s="39"/>
    </row>
    <row r="62" hidden="1">
      <c r="A62" s="25">
        <v>717.0</v>
      </c>
      <c r="B62" s="6" t="s">
        <v>57</v>
      </c>
      <c r="C62" s="7">
        <v>18.0</v>
      </c>
      <c r="D62" s="8"/>
      <c r="E62" s="26"/>
      <c r="F62" s="26"/>
      <c r="G62" s="27"/>
      <c r="H62" s="28"/>
      <c r="I62" s="29"/>
      <c r="J62" s="30"/>
      <c r="K62" s="31"/>
      <c r="L62" s="32"/>
      <c r="M62" s="32"/>
      <c r="N62" s="33"/>
      <c r="O62" s="17"/>
      <c r="P62" s="17">
        <f t="shared" si="13"/>
        <v>0</v>
      </c>
      <c r="Q62" s="17"/>
      <c r="R62" s="34">
        <f t="shared" si="14"/>
        <v>0</v>
      </c>
      <c r="S62" s="35"/>
      <c r="T62" s="6" t="s">
        <v>28</v>
      </c>
      <c r="U62" s="36"/>
      <c r="V62" s="37"/>
      <c r="X62" s="36"/>
      <c r="Y62" s="38"/>
      <c r="AC62" s="39"/>
    </row>
    <row r="63" hidden="1">
      <c r="A63" s="44">
        <v>716.0</v>
      </c>
      <c r="B63" s="45" t="s">
        <v>57</v>
      </c>
      <c r="C63" s="46">
        <v>18.0</v>
      </c>
      <c r="D63" s="47"/>
      <c r="E63" s="48"/>
      <c r="F63" s="48"/>
      <c r="G63" s="49"/>
      <c r="H63" s="50"/>
      <c r="I63" s="51"/>
      <c r="J63" s="52"/>
      <c r="K63" s="53"/>
      <c r="L63" s="54"/>
      <c r="M63" s="54"/>
      <c r="N63" s="55"/>
      <c r="O63" s="56"/>
      <c r="P63" s="56">
        <f t="shared" si="13"/>
        <v>0</v>
      </c>
      <c r="Q63" s="56"/>
      <c r="R63" s="57">
        <f t="shared" si="14"/>
        <v>0</v>
      </c>
      <c r="S63" s="58"/>
      <c r="T63" s="45" t="s">
        <v>28</v>
      </c>
      <c r="U63" s="59"/>
      <c r="V63" s="60"/>
      <c r="W63" s="61"/>
      <c r="X63" s="59"/>
      <c r="Y63" s="62"/>
      <c r="Z63" s="61"/>
      <c r="AA63" s="61"/>
      <c r="AB63" s="61"/>
      <c r="AC63" s="63"/>
    </row>
    <row r="64" hidden="1">
      <c r="A64" s="25">
        <v>715.0</v>
      </c>
      <c r="B64" s="6" t="s">
        <v>32</v>
      </c>
      <c r="C64" s="7">
        <v>66.0</v>
      </c>
      <c r="D64" s="8" t="s">
        <v>26</v>
      </c>
      <c r="E64" s="26">
        <v>45947.0</v>
      </c>
      <c r="F64" s="26">
        <v>45950.0</v>
      </c>
      <c r="G64" s="27">
        <v>9.5</v>
      </c>
      <c r="H64" s="28" t="s">
        <v>66</v>
      </c>
      <c r="I64" s="29">
        <v>25.0</v>
      </c>
      <c r="J64" s="30">
        <v>75.0</v>
      </c>
      <c r="K64" s="31">
        <f t="shared" ref="K64:K76" si="15">(IFERROR(L64/I64,0))</f>
        <v>28.5</v>
      </c>
      <c r="L64" s="32">
        <f t="shared" ref="L64:L76" si="16">IF(J64="",0,G64*J64)</f>
        <v>712.5</v>
      </c>
      <c r="M64" s="32" t="s">
        <v>91</v>
      </c>
      <c r="N64" s="33">
        <v>10.2</v>
      </c>
      <c r="O64" s="17"/>
      <c r="P64" s="17">
        <f t="shared" si="13"/>
        <v>1224</v>
      </c>
      <c r="Q64" s="17">
        <v>120.0</v>
      </c>
      <c r="R64" s="34">
        <f t="shared" si="14"/>
        <v>511.5</v>
      </c>
      <c r="S64" s="35"/>
      <c r="T64" s="6" t="s">
        <v>28</v>
      </c>
      <c r="U64" s="36"/>
      <c r="V64" s="37"/>
      <c r="X64" s="36"/>
      <c r="Y64" s="38"/>
      <c r="AC64" s="39"/>
    </row>
    <row r="65">
      <c r="A65" s="25">
        <v>714.0</v>
      </c>
      <c r="B65" s="6" t="s">
        <v>92</v>
      </c>
      <c r="C65" s="7">
        <v>257.0</v>
      </c>
      <c r="D65" s="8" t="s">
        <v>26</v>
      </c>
      <c r="E65" s="26">
        <v>45947.0</v>
      </c>
      <c r="F65" s="26">
        <v>45950.0</v>
      </c>
      <c r="G65" s="27">
        <v>1.3</v>
      </c>
      <c r="H65" s="28" t="s">
        <v>27</v>
      </c>
      <c r="I65" s="29">
        <v>3.0</v>
      </c>
      <c r="J65" s="30">
        <v>75.0</v>
      </c>
      <c r="K65" s="31">
        <f t="shared" si="15"/>
        <v>32.5</v>
      </c>
      <c r="L65" s="32">
        <f t="shared" si="16"/>
        <v>97.5</v>
      </c>
      <c r="M65" s="32" t="s">
        <v>93</v>
      </c>
      <c r="N65" s="33">
        <v>1.6</v>
      </c>
      <c r="O65" s="17"/>
      <c r="P65" s="17">
        <f t="shared" si="13"/>
        <v>160</v>
      </c>
      <c r="Q65" s="17">
        <v>100.0</v>
      </c>
      <c r="R65" s="34">
        <f t="shared" si="14"/>
        <v>62.5</v>
      </c>
      <c r="S65" s="35"/>
      <c r="T65" s="6" t="s">
        <v>28</v>
      </c>
      <c r="U65" s="36"/>
      <c r="V65" s="37"/>
      <c r="X65" s="36"/>
      <c r="Y65" s="38"/>
      <c r="AC65" s="39"/>
    </row>
    <row r="66">
      <c r="A66" s="25">
        <v>713.0</v>
      </c>
      <c r="B66" s="6" t="s">
        <v>32</v>
      </c>
      <c r="C66" s="7">
        <v>66.0</v>
      </c>
      <c r="D66" s="8" t="s">
        <v>26</v>
      </c>
      <c r="E66" s="26">
        <v>45947.0</v>
      </c>
      <c r="F66" s="26">
        <v>45950.0</v>
      </c>
      <c r="G66" s="27">
        <v>1.8</v>
      </c>
      <c r="H66" s="28" t="s">
        <v>27</v>
      </c>
      <c r="I66" s="29">
        <v>5.0</v>
      </c>
      <c r="J66" s="30">
        <v>75.0</v>
      </c>
      <c r="K66" s="31">
        <f t="shared" si="15"/>
        <v>27</v>
      </c>
      <c r="L66" s="32">
        <f t="shared" si="16"/>
        <v>135</v>
      </c>
      <c r="M66" s="32" t="s">
        <v>94</v>
      </c>
      <c r="N66" s="33">
        <v>2.0</v>
      </c>
      <c r="O66" s="17"/>
      <c r="P66" s="17">
        <f t="shared" si="13"/>
        <v>180</v>
      </c>
      <c r="Q66" s="17">
        <v>90.0</v>
      </c>
      <c r="R66" s="34">
        <f t="shared" si="14"/>
        <v>45</v>
      </c>
      <c r="S66" s="35"/>
      <c r="T66" s="6" t="s">
        <v>28</v>
      </c>
      <c r="U66" s="36"/>
      <c r="V66" s="37"/>
      <c r="X66" s="36"/>
      <c r="Y66" s="38"/>
      <c r="AC66" s="39"/>
    </row>
    <row r="67" hidden="1">
      <c r="A67" s="25">
        <v>712.0</v>
      </c>
      <c r="B67" s="6" t="s">
        <v>87</v>
      </c>
      <c r="C67" s="7">
        <v>258.0</v>
      </c>
      <c r="D67" s="8" t="s">
        <v>26</v>
      </c>
      <c r="E67" s="26">
        <v>45947.0</v>
      </c>
      <c r="F67" s="26">
        <v>45950.0</v>
      </c>
      <c r="G67" s="27">
        <v>0.5</v>
      </c>
      <c r="H67" s="28" t="s">
        <v>66</v>
      </c>
      <c r="I67" s="29">
        <v>1.0</v>
      </c>
      <c r="J67" s="30">
        <v>75.0</v>
      </c>
      <c r="K67" s="31">
        <f t="shared" si="15"/>
        <v>37.5</v>
      </c>
      <c r="L67" s="32">
        <f t="shared" si="16"/>
        <v>37.5</v>
      </c>
      <c r="M67" s="32" t="s">
        <v>95</v>
      </c>
      <c r="N67" s="33">
        <v>0.8</v>
      </c>
      <c r="O67" s="17"/>
      <c r="P67" s="17">
        <f t="shared" si="13"/>
        <v>96</v>
      </c>
      <c r="Q67" s="17">
        <v>120.0</v>
      </c>
      <c r="R67" s="34">
        <f t="shared" si="14"/>
        <v>58.5</v>
      </c>
      <c r="S67" s="35"/>
      <c r="T67" s="6" t="s">
        <v>28</v>
      </c>
      <c r="U67" s="36"/>
      <c r="V67" s="37"/>
      <c r="X67" s="36"/>
      <c r="Y67" s="38"/>
      <c r="AC67" s="39"/>
    </row>
    <row r="68" hidden="1">
      <c r="A68" s="25">
        <v>711.0</v>
      </c>
      <c r="B68" s="6" t="s">
        <v>32</v>
      </c>
      <c r="C68" s="7">
        <v>66.0</v>
      </c>
      <c r="D68" s="8" t="s">
        <v>26</v>
      </c>
      <c r="E68" s="26">
        <v>45947.0</v>
      </c>
      <c r="F68" s="26">
        <v>45950.0</v>
      </c>
      <c r="G68" s="27">
        <v>2.7</v>
      </c>
      <c r="H68" s="28" t="s">
        <v>30</v>
      </c>
      <c r="I68" s="29">
        <v>10.0</v>
      </c>
      <c r="J68" s="30">
        <v>47.0</v>
      </c>
      <c r="K68" s="31">
        <f t="shared" si="15"/>
        <v>12.69</v>
      </c>
      <c r="L68" s="32">
        <f t="shared" si="16"/>
        <v>126.9</v>
      </c>
      <c r="M68" s="32" t="s">
        <v>96</v>
      </c>
      <c r="N68" s="33">
        <v>3.0</v>
      </c>
      <c r="O68" s="17"/>
      <c r="P68" s="17">
        <f t="shared" si="13"/>
        <v>180</v>
      </c>
      <c r="Q68" s="17">
        <v>60.0</v>
      </c>
      <c r="R68" s="34">
        <f t="shared" si="14"/>
        <v>53.1</v>
      </c>
      <c r="S68" s="35"/>
      <c r="T68" s="6" t="s">
        <v>28</v>
      </c>
      <c r="U68" s="36"/>
      <c r="V68" s="37"/>
      <c r="X68" s="36"/>
      <c r="Y68" s="38"/>
      <c r="AC68" s="39"/>
    </row>
    <row r="69" hidden="1">
      <c r="A69" s="25">
        <v>710.0</v>
      </c>
      <c r="B69" s="6" t="s">
        <v>32</v>
      </c>
      <c r="C69" s="7">
        <v>66.0</v>
      </c>
      <c r="D69" s="8" t="s">
        <v>26</v>
      </c>
      <c r="E69" s="26">
        <v>45947.0</v>
      </c>
      <c r="F69" s="26">
        <v>45950.0</v>
      </c>
      <c r="G69" s="27">
        <v>17.2</v>
      </c>
      <c r="H69" s="28" t="s">
        <v>66</v>
      </c>
      <c r="I69" s="29">
        <v>40.0</v>
      </c>
      <c r="J69" s="30">
        <v>75.0</v>
      </c>
      <c r="K69" s="31">
        <f t="shared" si="15"/>
        <v>32.25</v>
      </c>
      <c r="L69" s="32">
        <f t="shared" si="16"/>
        <v>1290</v>
      </c>
      <c r="M69" s="32" t="s">
        <v>97</v>
      </c>
      <c r="N69" s="33">
        <v>17.8</v>
      </c>
      <c r="O69" s="17"/>
      <c r="P69" s="17">
        <f t="shared" si="13"/>
        <v>2136</v>
      </c>
      <c r="Q69" s="17">
        <v>120.0</v>
      </c>
      <c r="R69" s="34">
        <f t="shared" si="14"/>
        <v>846</v>
      </c>
      <c r="S69" s="35">
        <f t="array" ref="S69">IFERROR(INDEX(DETA_VENTAS!$B$1:B32314, MATCH(VALUE(A69), VALUE(DETA_VENTAS!$J$1:$J32314), 0)),"NA")</f>
        <v>2151</v>
      </c>
      <c r="T69" s="6" t="s">
        <v>28</v>
      </c>
      <c r="U69" s="36" t="s">
        <v>98</v>
      </c>
      <c r="V69" s="37"/>
      <c r="W69" s="64" t="str">
        <f>IF(E69="", "", 
  TEXT(E69, "yyyy") &amp; "-W" &amp; TEXT(ISOWEEKNUM(E69), "00") &amp; 
  " (" &amp; TEXT(E69 - WEEKDAY(E69, 2) + 1, "dd/mm") &amp; 
  " al " &amp; TEXT(E69 - WEEKDAY(E69, 2) + 7, "dd/mm") &amp; ")"
)
</f>
        <v>2025-W42 (13/10 al 19/10)</v>
      </c>
      <c r="X69" s="36"/>
      <c r="Y69" s="38"/>
      <c r="AC69" s="39"/>
    </row>
    <row r="70" hidden="1">
      <c r="A70" s="25">
        <v>709.0</v>
      </c>
      <c r="B70" s="6" t="s">
        <v>57</v>
      </c>
      <c r="C70" s="7">
        <v>18.0</v>
      </c>
      <c r="D70" s="8" t="s">
        <v>26</v>
      </c>
      <c r="E70" s="26">
        <v>45947.0</v>
      </c>
      <c r="F70" s="26">
        <v>45950.0</v>
      </c>
      <c r="G70" s="27">
        <v>1.3</v>
      </c>
      <c r="H70" s="28" t="s">
        <v>66</v>
      </c>
      <c r="I70" s="29">
        <v>3.0</v>
      </c>
      <c r="J70" s="30">
        <v>75.0</v>
      </c>
      <c r="K70" s="31">
        <f t="shared" si="15"/>
        <v>32.5</v>
      </c>
      <c r="L70" s="32">
        <f t="shared" si="16"/>
        <v>97.5</v>
      </c>
      <c r="M70" s="32" t="s">
        <v>99</v>
      </c>
      <c r="N70" s="33">
        <f>G70</f>
        <v>1.3</v>
      </c>
      <c r="O70" s="17"/>
      <c r="P70" s="17">
        <f t="shared" si="13"/>
        <v>0</v>
      </c>
      <c r="Q70" s="17">
        <v>0.0</v>
      </c>
      <c r="R70" s="34">
        <f t="shared" si="14"/>
        <v>0</v>
      </c>
      <c r="S70" s="35"/>
      <c r="T70" s="6" t="s">
        <v>100</v>
      </c>
      <c r="U70" s="36"/>
      <c r="V70" s="37"/>
      <c r="X70" s="36"/>
      <c r="Y70" s="38"/>
      <c r="AC70" s="39"/>
    </row>
    <row r="71" hidden="1">
      <c r="A71" s="25">
        <v>708.0</v>
      </c>
      <c r="B71" s="6" t="s">
        <v>57</v>
      </c>
      <c r="C71" s="7">
        <v>18.0</v>
      </c>
      <c r="D71" s="8"/>
      <c r="E71" s="26"/>
      <c r="F71" s="26"/>
      <c r="G71" s="27"/>
      <c r="H71" s="28"/>
      <c r="I71" s="29"/>
      <c r="J71" s="30"/>
      <c r="K71" s="31">
        <f t="shared" si="15"/>
        <v>0</v>
      </c>
      <c r="L71" s="32">
        <f t="shared" si="16"/>
        <v>0</v>
      </c>
      <c r="M71" s="32"/>
      <c r="N71" s="33">
        <v>0.0</v>
      </c>
      <c r="O71" s="17"/>
      <c r="P71" s="17">
        <f t="shared" si="13"/>
        <v>0</v>
      </c>
      <c r="Q71" s="17">
        <v>0.0</v>
      </c>
      <c r="R71" s="34">
        <f t="shared" si="14"/>
        <v>0</v>
      </c>
      <c r="S71" s="35"/>
      <c r="T71" s="6" t="s">
        <v>28</v>
      </c>
      <c r="U71" s="36"/>
      <c r="V71" s="37"/>
      <c r="X71" s="36"/>
      <c r="Y71" s="38"/>
      <c r="AC71" s="39"/>
    </row>
    <row r="72" hidden="1">
      <c r="A72" s="44">
        <v>707.0</v>
      </c>
      <c r="B72" s="45" t="s">
        <v>57</v>
      </c>
      <c r="C72" s="46">
        <v>18.0</v>
      </c>
      <c r="D72" s="47"/>
      <c r="E72" s="48"/>
      <c r="F72" s="48"/>
      <c r="G72" s="49"/>
      <c r="H72" s="50"/>
      <c r="I72" s="51"/>
      <c r="J72" s="52"/>
      <c r="K72" s="53">
        <f t="shared" si="15"/>
        <v>0</v>
      </c>
      <c r="L72" s="54">
        <f t="shared" si="16"/>
        <v>0</v>
      </c>
      <c r="M72" s="54"/>
      <c r="N72" s="55">
        <v>0.0</v>
      </c>
      <c r="O72" s="56"/>
      <c r="P72" s="56">
        <f t="shared" si="13"/>
        <v>0</v>
      </c>
      <c r="Q72" s="56">
        <v>0.0</v>
      </c>
      <c r="R72" s="57">
        <f t="shared" si="14"/>
        <v>0</v>
      </c>
      <c r="S72" s="58"/>
      <c r="T72" s="45" t="s">
        <v>28</v>
      </c>
      <c r="U72" s="59"/>
      <c r="V72" s="60"/>
      <c r="W72" s="61"/>
      <c r="X72" s="59"/>
      <c r="Y72" s="62"/>
      <c r="Z72" s="61"/>
      <c r="AA72" s="61"/>
      <c r="AB72" s="61"/>
      <c r="AC72" s="63"/>
    </row>
    <row r="73" hidden="1">
      <c r="A73" s="25">
        <v>706.0</v>
      </c>
      <c r="B73" s="6" t="s">
        <v>29</v>
      </c>
      <c r="C73" s="7">
        <v>162.0</v>
      </c>
      <c r="D73" s="8" t="s">
        <v>26</v>
      </c>
      <c r="E73" s="26">
        <v>45945.0</v>
      </c>
      <c r="F73" s="26">
        <v>45947.0</v>
      </c>
      <c r="G73" s="27">
        <v>4.2</v>
      </c>
      <c r="H73" s="28" t="s">
        <v>30</v>
      </c>
      <c r="I73" s="29">
        <v>27.0</v>
      </c>
      <c r="J73" s="28">
        <v>47.0</v>
      </c>
      <c r="K73" s="31">
        <f t="shared" si="15"/>
        <v>7.311111111</v>
      </c>
      <c r="L73" s="32">
        <f t="shared" si="16"/>
        <v>197.4</v>
      </c>
      <c r="M73" s="32" t="s">
        <v>101</v>
      </c>
      <c r="N73" s="33">
        <v>4.0</v>
      </c>
      <c r="O73" s="17"/>
      <c r="P73" s="17">
        <f t="shared" si="13"/>
        <v>240</v>
      </c>
      <c r="Q73" s="17">
        <v>60.0</v>
      </c>
      <c r="R73" s="34">
        <f t="shared" si="14"/>
        <v>42.6</v>
      </c>
      <c r="S73" s="35">
        <f t="array" ref="S73">IFERROR(INDEX(DETA_VENTAS!$B$1:B32314, MATCH(VALUE(A73), VALUE(DETA_VENTAS!$J$1:$J32314), 0)),"NA")</f>
        <v>2145</v>
      </c>
      <c r="T73" s="6" t="s">
        <v>28</v>
      </c>
      <c r="U73" s="36" t="s">
        <v>98</v>
      </c>
      <c r="V73" s="37"/>
      <c r="W73" s="64" t="str">
        <f t="shared" ref="W73:W420" si="17">IF(E73="", "", 
  TEXT(E73, "yyyy") &amp; "-W" &amp; TEXT(ISOWEEKNUM(E73), "00") &amp; 
  " (" &amp; TEXT(E73 - WEEKDAY(E73, 2) + 1, "dd/mm") &amp; 
  " al " &amp; TEXT(E73 - WEEKDAY(E73, 2) + 7, "dd/mm") &amp; ")"
)
</f>
        <v>2025-W42 (13/10 al 19/10)</v>
      </c>
      <c r="X73" s="36"/>
      <c r="Y73" s="38"/>
      <c r="AC73" s="39"/>
    </row>
    <row r="74" hidden="1">
      <c r="A74" s="25">
        <v>705.0</v>
      </c>
      <c r="B74" s="6" t="s">
        <v>29</v>
      </c>
      <c r="C74" s="7">
        <v>162.0</v>
      </c>
      <c r="D74" s="8" t="s">
        <v>26</v>
      </c>
      <c r="E74" s="26">
        <v>45945.0</v>
      </c>
      <c r="F74" s="26">
        <v>45947.0</v>
      </c>
      <c r="G74" s="27">
        <v>2.1</v>
      </c>
      <c r="H74" s="28" t="s">
        <v>66</v>
      </c>
      <c r="I74" s="29">
        <v>5.0</v>
      </c>
      <c r="J74" s="28">
        <v>75.0</v>
      </c>
      <c r="K74" s="31">
        <f t="shared" si="15"/>
        <v>31.5</v>
      </c>
      <c r="L74" s="32">
        <f t="shared" si="16"/>
        <v>157.5</v>
      </c>
      <c r="M74" s="32" t="s">
        <v>102</v>
      </c>
      <c r="N74" s="33">
        <v>2.5</v>
      </c>
      <c r="O74" s="17"/>
      <c r="P74" s="17">
        <f t="shared" si="13"/>
        <v>300</v>
      </c>
      <c r="Q74" s="17">
        <v>120.0</v>
      </c>
      <c r="R74" s="34">
        <f t="shared" si="14"/>
        <v>142.5</v>
      </c>
      <c r="S74" s="35">
        <f t="array" ref="S74">IFERROR(INDEX(DETA_VENTAS!$B$1:B32314, MATCH(VALUE(A74), VALUE(DETA_VENTAS!$J$1:$J32314), 0)),"NA")</f>
        <v>2146</v>
      </c>
      <c r="T74" s="6" t="s">
        <v>28</v>
      </c>
      <c r="U74" s="20" t="s">
        <v>98</v>
      </c>
      <c r="V74" s="21"/>
      <c r="W74" s="64" t="str">
        <f t="shared" si="17"/>
        <v>2025-W42 (13/10 al 19/10)</v>
      </c>
      <c r="X74" s="36"/>
      <c r="Y74" s="38"/>
      <c r="AC74" s="39"/>
    </row>
    <row r="75" hidden="1">
      <c r="A75" s="25">
        <v>704.0</v>
      </c>
      <c r="B75" s="6" t="s">
        <v>32</v>
      </c>
      <c r="C75" s="7">
        <v>66.0</v>
      </c>
      <c r="D75" s="8" t="s">
        <v>26</v>
      </c>
      <c r="E75" s="26">
        <v>45945.0</v>
      </c>
      <c r="F75" s="26">
        <v>45947.0</v>
      </c>
      <c r="G75" s="27">
        <v>5.3</v>
      </c>
      <c r="H75" s="28" t="s">
        <v>30</v>
      </c>
      <c r="I75" s="29">
        <v>35.0</v>
      </c>
      <c r="J75" s="28">
        <v>47.0</v>
      </c>
      <c r="K75" s="31">
        <f t="shared" si="15"/>
        <v>7.117142857</v>
      </c>
      <c r="L75" s="32">
        <f t="shared" si="16"/>
        <v>249.1</v>
      </c>
      <c r="M75" s="32" t="s">
        <v>103</v>
      </c>
      <c r="N75" s="33">
        <v>5.6</v>
      </c>
      <c r="O75" s="17"/>
      <c r="P75" s="17">
        <f t="shared" si="13"/>
        <v>336</v>
      </c>
      <c r="Q75" s="17">
        <v>60.0</v>
      </c>
      <c r="R75" s="34">
        <f t="shared" si="14"/>
        <v>86.9</v>
      </c>
      <c r="S75" s="35">
        <f t="array" ref="S75">IFERROR(INDEX(DETA_VENTAS!$B$1:B32314, MATCH(VALUE(A75), VALUE(DETA_VENTAS!$J$1:$J32314), 0)),"NA")</f>
        <v>2140</v>
      </c>
      <c r="T75" s="6" t="s">
        <v>28</v>
      </c>
      <c r="U75" s="20" t="s">
        <v>98</v>
      </c>
      <c r="V75" s="21"/>
      <c r="W75" s="64" t="str">
        <f t="shared" si="17"/>
        <v>2025-W42 (13/10 al 19/10)</v>
      </c>
      <c r="X75" s="36"/>
      <c r="Y75" s="38"/>
      <c r="AC75" s="39"/>
    </row>
    <row r="76" hidden="1">
      <c r="A76" s="25">
        <v>703.0</v>
      </c>
      <c r="B76" s="6" t="s">
        <v>32</v>
      </c>
      <c r="C76" s="7">
        <v>66.0</v>
      </c>
      <c r="D76" s="8" t="s">
        <v>26</v>
      </c>
      <c r="E76" s="26">
        <v>45945.0</v>
      </c>
      <c r="F76" s="26">
        <v>45947.0</v>
      </c>
      <c r="G76" s="27">
        <v>4.2</v>
      </c>
      <c r="H76" s="28" t="s">
        <v>66</v>
      </c>
      <c r="I76" s="29">
        <v>11.0</v>
      </c>
      <c r="J76" s="28">
        <v>75.0</v>
      </c>
      <c r="K76" s="31">
        <f t="shared" si="15"/>
        <v>28.63636364</v>
      </c>
      <c r="L76" s="32">
        <f t="shared" si="16"/>
        <v>315</v>
      </c>
      <c r="M76" s="32" t="s">
        <v>104</v>
      </c>
      <c r="N76" s="33">
        <v>4.5</v>
      </c>
      <c r="O76" s="17"/>
      <c r="P76" s="17">
        <f t="shared" si="13"/>
        <v>540</v>
      </c>
      <c r="Q76" s="17">
        <v>120.0</v>
      </c>
      <c r="R76" s="34">
        <f t="shared" si="14"/>
        <v>225</v>
      </c>
      <c r="S76" s="35" t="str">
        <f t="array" ref="S76">IFERROR(INDEX(DETA_VENTAS!$B$1:B32314, MATCH(VALUE(A76), VALUE(DETA_VENTAS!$J$1:$J32314), 0)),"NA")</f>
        <v>NA</v>
      </c>
      <c r="T76" s="6" t="s">
        <v>28</v>
      </c>
      <c r="U76" s="20" t="s">
        <v>98</v>
      </c>
      <c r="V76" s="21"/>
      <c r="W76" s="64" t="str">
        <f t="shared" si="17"/>
        <v>2025-W42 (13/10 al 19/10)</v>
      </c>
      <c r="X76" s="36"/>
      <c r="Y76" s="38"/>
      <c r="AC76" s="39"/>
    </row>
    <row r="77" hidden="1">
      <c r="A77" s="25">
        <v>702.0</v>
      </c>
      <c r="B77" s="6" t="s">
        <v>57</v>
      </c>
      <c r="C77" s="7">
        <v>18.0</v>
      </c>
      <c r="D77" s="8"/>
      <c r="E77" s="26"/>
      <c r="F77" s="26"/>
      <c r="G77" s="27"/>
      <c r="H77" s="28"/>
      <c r="I77" s="29"/>
      <c r="J77" s="28"/>
      <c r="K77" s="31"/>
      <c r="L77" s="32"/>
      <c r="M77" s="32"/>
      <c r="N77" s="33"/>
      <c r="O77" s="17"/>
      <c r="P77" s="17"/>
      <c r="Q77" s="17"/>
      <c r="R77" s="34"/>
      <c r="S77" s="35" t="str">
        <f t="array" ref="S77">IFERROR(INDEX(DETA_VENTAS!$B$1:B32314, MATCH(VALUE(A77), VALUE(DETA_VENTAS!$J$1:$J32314), 0)),"NA")</f>
        <v>NA</v>
      </c>
      <c r="T77" s="6" t="s">
        <v>28</v>
      </c>
      <c r="U77" s="36"/>
      <c r="V77" s="21"/>
      <c r="W77" s="64" t="str">
        <f t="shared" si="17"/>
        <v/>
      </c>
      <c r="X77" s="36"/>
      <c r="Y77" s="38"/>
      <c r="AC77" s="39"/>
    </row>
    <row r="78" hidden="1">
      <c r="A78" s="44">
        <v>701.0</v>
      </c>
      <c r="B78" s="45" t="s">
        <v>57</v>
      </c>
      <c r="C78" s="46">
        <v>18.0</v>
      </c>
      <c r="D78" s="47"/>
      <c r="E78" s="48"/>
      <c r="F78" s="48"/>
      <c r="G78" s="49"/>
      <c r="H78" s="50"/>
      <c r="I78" s="51"/>
      <c r="J78" s="50"/>
      <c r="K78" s="53"/>
      <c r="L78" s="54"/>
      <c r="M78" s="54"/>
      <c r="N78" s="55"/>
      <c r="O78" s="56"/>
      <c r="P78" s="56"/>
      <c r="Q78" s="56"/>
      <c r="R78" s="57"/>
      <c r="S78" s="58" t="str">
        <f t="array" ref="S78">IFERROR(INDEX(DETA_VENTAS!$B$1:B32314, MATCH(VALUE(A78), VALUE(DETA_VENTAS!$J$1:$J32314), 0)),"NA")</f>
        <v>NA</v>
      </c>
      <c r="T78" s="45" t="s">
        <v>100</v>
      </c>
      <c r="U78" s="59"/>
      <c r="V78" s="65"/>
      <c r="W78" s="61" t="str">
        <f t="shared" si="17"/>
        <v/>
      </c>
      <c r="X78" s="59"/>
      <c r="Y78" s="62"/>
      <c r="Z78" s="61"/>
      <c r="AA78" s="61"/>
      <c r="AB78" s="61"/>
      <c r="AC78" s="63"/>
    </row>
    <row r="79" hidden="1">
      <c r="A79" s="5">
        <v>700.0</v>
      </c>
      <c r="B79" s="40" t="s">
        <v>32</v>
      </c>
      <c r="C79" s="41">
        <v>66.0</v>
      </c>
      <c r="D79" s="42" t="s">
        <v>50</v>
      </c>
      <c r="E79" s="9">
        <v>45940.0</v>
      </c>
      <c r="F79" s="9">
        <v>45945.0</v>
      </c>
      <c r="G79" s="10">
        <v>11.5</v>
      </c>
      <c r="H79" s="11" t="s">
        <v>66</v>
      </c>
      <c r="I79" s="12">
        <v>29.0</v>
      </c>
      <c r="J79" s="66">
        <v>85.0</v>
      </c>
      <c r="K79" s="14">
        <f t="shared" ref="K79:K149" si="18">(IFERROR(L79/I79,0))</f>
        <v>33.70689655</v>
      </c>
      <c r="L79" s="15">
        <f t="shared" ref="L79:L149" si="19">IF(J79="",0,G79*J79)</f>
        <v>977.5</v>
      </c>
      <c r="M79" s="15" t="s">
        <v>105</v>
      </c>
      <c r="N79" s="16">
        <v>11.8</v>
      </c>
      <c r="O79" s="43"/>
      <c r="P79" s="43">
        <f>N79*Q79</f>
        <v>1416</v>
      </c>
      <c r="Q79" s="43">
        <v>120.0</v>
      </c>
      <c r="R79" s="18">
        <f t="shared" ref="R79:R127" si="20">IF(T79="VENTA", 0, P79-L79)</f>
        <v>438.5</v>
      </c>
      <c r="S79" s="19">
        <f t="array" ref="S79">IFERROR(INDEX(DETA_VENTAS!$B$1:B32314, MATCH(VALUE(A79), VALUE(DETA_VENTAS!$J$1:$J32314), 0)),"NA")</f>
        <v>2137</v>
      </c>
      <c r="T79" s="40" t="s">
        <v>28</v>
      </c>
      <c r="U79" s="20" t="s">
        <v>98</v>
      </c>
      <c r="V79" s="21"/>
      <c r="W79" s="22" t="str">
        <f t="shared" si="17"/>
        <v>2025-W41 (06/10 al 12/10)</v>
      </c>
      <c r="X79" s="20"/>
      <c r="Y79" s="23"/>
      <c r="Z79" s="22"/>
      <c r="AA79" s="22"/>
      <c r="AB79" s="22"/>
      <c r="AC79" s="24"/>
    </row>
    <row r="80" hidden="1">
      <c r="A80" s="25">
        <v>699.0</v>
      </c>
      <c r="B80" s="6" t="s">
        <v>36</v>
      </c>
      <c r="C80" s="7">
        <v>261.0</v>
      </c>
      <c r="D80" s="8" t="s">
        <v>50</v>
      </c>
      <c r="E80" s="26">
        <v>45940.0</v>
      </c>
      <c r="F80" s="26">
        <v>45945.0</v>
      </c>
      <c r="G80" s="27">
        <v>1.75</v>
      </c>
      <c r="H80" s="28" t="s">
        <v>66</v>
      </c>
      <c r="I80" s="29">
        <v>4.0</v>
      </c>
      <c r="J80" s="67">
        <v>85.0</v>
      </c>
      <c r="K80" s="31">
        <f t="shared" si="18"/>
        <v>37.1875</v>
      </c>
      <c r="L80" s="32">
        <f t="shared" si="19"/>
        <v>148.75</v>
      </c>
      <c r="M80" s="32" t="s">
        <v>106</v>
      </c>
      <c r="N80" s="33">
        <v>1.7</v>
      </c>
      <c r="O80" s="34"/>
      <c r="P80" s="34">
        <f>IF(T80="VENTA", 0, N80-Q80)</f>
        <v>0</v>
      </c>
      <c r="Q80" s="17">
        <v>120.0</v>
      </c>
      <c r="R80" s="34">
        <f t="shared" si="20"/>
        <v>0</v>
      </c>
      <c r="S80" s="35">
        <f t="array" ref="S80">IFERROR(INDEX(DETA_VENTAS!$B$1:B32314, MATCH(VALUE(A80), VALUE(DETA_VENTAS!$J$1:$J32314), 0)),"NA")</f>
        <v>2142</v>
      </c>
      <c r="T80" s="6" t="s">
        <v>100</v>
      </c>
      <c r="U80" s="36" t="s">
        <v>98</v>
      </c>
      <c r="V80" s="21"/>
      <c r="W80" s="64" t="str">
        <f t="shared" si="17"/>
        <v>2025-W41 (06/10 al 12/10)</v>
      </c>
      <c r="X80" s="36"/>
      <c r="Y80" s="38"/>
      <c r="AC80" s="39"/>
    </row>
    <row r="81" hidden="1">
      <c r="A81" s="25">
        <v>698.0</v>
      </c>
      <c r="B81" s="6" t="s">
        <v>29</v>
      </c>
      <c r="C81" s="7">
        <v>162.0</v>
      </c>
      <c r="D81" s="8" t="s">
        <v>50</v>
      </c>
      <c r="E81" s="26">
        <v>45940.0</v>
      </c>
      <c r="F81" s="26">
        <v>45945.0</v>
      </c>
      <c r="G81" s="27">
        <v>5.0</v>
      </c>
      <c r="H81" s="28" t="s">
        <v>66</v>
      </c>
      <c r="I81" s="29">
        <v>12.0</v>
      </c>
      <c r="J81" s="67">
        <v>85.0</v>
      </c>
      <c r="K81" s="31">
        <f t="shared" si="18"/>
        <v>35.41666667</v>
      </c>
      <c r="L81" s="32">
        <f t="shared" si="19"/>
        <v>425</v>
      </c>
      <c r="M81" s="32" t="s">
        <v>107</v>
      </c>
      <c r="N81" s="33">
        <v>5.4</v>
      </c>
      <c r="O81" s="17"/>
      <c r="P81" s="17">
        <f t="shared" ref="P81:P84" si="21">N81*Q81</f>
        <v>648</v>
      </c>
      <c r="Q81" s="17">
        <v>120.0</v>
      </c>
      <c r="R81" s="34">
        <f t="shared" si="20"/>
        <v>223</v>
      </c>
      <c r="S81" s="35">
        <f t="array" ref="S81">IFERROR(INDEX(DETA_VENTAS!$B$1:B32314, MATCH(VALUE(A81), VALUE(DETA_VENTAS!$J$1:$J32314), 0)),"NA")</f>
        <v>2138</v>
      </c>
      <c r="T81" s="6" t="s">
        <v>28</v>
      </c>
      <c r="U81" s="36" t="s">
        <v>98</v>
      </c>
      <c r="V81" s="21"/>
      <c r="W81" s="64" t="str">
        <f t="shared" si="17"/>
        <v>2025-W41 (06/10 al 12/10)</v>
      </c>
      <c r="X81" s="36"/>
      <c r="Y81" s="38"/>
      <c r="AC81" s="39"/>
    </row>
    <row r="82">
      <c r="A82" s="25">
        <v>697.0</v>
      </c>
      <c r="B82" s="6" t="s">
        <v>32</v>
      </c>
      <c r="C82" s="7">
        <v>66.0</v>
      </c>
      <c r="D82" s="8" t="s">
        <v>50</v>
      </c>
      <c r="E82" s="26">
        <v>45940.0</v>
      </c>
      <c r="F82" s="26">
        <v>45945.0</v>
      </c>
      <c r="G82" s="27">
        <v>15.4</v>
      </c>
      <c r="H82" s="28" t="s">
        <v>27</v>
      </c>
      <c r="I82" s="29">
        <v>50.0</v>
      </c>
      <c r="J82" s="28">
        <v>80.0</v>
      </c>
      <c r="K82" s="31">
        <f t="shared" si="18"/>
        <v>24.64</v>
      </c>
      <c r="L82" s="32">
        <f t="shared" si="19"/>
        <v>1232</v>
      </c>
      <c r="M82" s="32" t="s">
        <v>108</v>
      </c>
      <c r="N82" s="33">
        <v>15.6</v>
      </c>
      <c r="O82" s="17"/>
      <c r="P82" s="17">
        <f t="shared" si="21"/>
        <v>1404</v>
      </c>
      <c r="Q82" s="17">
        <v>90.0</v>
      </c>
      <c r="R82" s="34">
        <f t="shared" si="20"/>
        <v>172</v>
      </c>
      <c r="S82" s="35">
        <f t="array" ref="S82">IFERROR(INDEX(DETA_VENTAS!$B$1:B32314, MATCH(VALUE(A82), VALUE(DETA_VENTAS!$J$1:$J32314), 0)),"NA")</f>
        <v>2137</v>
      </c>
      <c r="T82" s="6" t="s">
        <v>28</v>
      </c>
      <c r="U82" s="36" t="s">
        <v>98</v>
      </c>
      <c r="V82" s="21"/>
      <c r="W82" s="64" t="str">
        <f t="shared" si="17"/>
        <v>2025-W41 (06/10 al 12/10)</v>
      </c>
      <c r="X82" s="36"/>
      <c r="Y82" s="38"/>
      <c r="AC82" s="39"/>
    </row>
    <row r="83">
      <c r="A83" s="25">
        <v>696.0</v>
      </c>
      <c r="B83" s="6" t="s">
        <v>32</v>
      </c>
      <c r="C83" s="7">
        <v>66.0</v>
      </c>
      <c r="D83" s="8" t="s">
        <v>50</v>
      </c>
      <c r="E83" s="26">
        <v>45940.0</v>
      </c>
      <c r="F83" s="26">
        <v>45945.0</v>
      </c>
      <c r="G83" s="27">
        <v>21.6</v>
      </c>
      <c r="H83" s="28" t="s">
        <v>27</v>
      </c>
      <c r="I83" s="29">
        <v>57.0</v>
      </c>
      <c r="J83" s="67">
        <v>85.0</v>
      </c>
      <c r="K83" s="31">
        <f t="shared" si="18"/>
        <v>32.21052632</v>
      </c>
      <c r="L83" s="32">
        <f t="shared" si="19"/>
        <v>1836</v>
      </c>
      <c r="M83" s="32" t="s">
        <v>108</v>
      </c>
      <c r="N83" s="33">
        <v>22.0</v>
      </c>
      <c r="O83" s="17"/>
      <c r="P83" s="17">
        <f t="shared" si="21"/>
        <v>2640</v>
      </c>
      <c r="Q83" s="17">
        <v>120.0</v>
      </c>
      <c r="R83" s="34">
        <f t="shared" si="20"/>
        <v>804</v>
      </c>
      <c r="S83" s="35" t="str">
        <f t="array" ref="S83">IFERROR(INDEX(DETA_VENTAS!$B$1:B32314, MATCH(VALUE(A83), VALUE(DETA_VENTAS!$J$1:$J32314), 0)),"NA")</f>
        <v>NA</v>
      </c>
      <c r="T83" s="6" t="s">
        <v>28</v>
      </c>
      <c r="U83" s="36" t="s">
        <v>98</v>
      </c>
      <c r="V83" s="21"/>
      <c r="W83" s="64" t="str">
        <f t="shared" si="17"/>
        <v>2025-W41 (06/10 al 12/10)</v>
      </c>
      <c r="X83" s="36"/>
      <c r="Y83" s="38"/>
      <c r="AC83" s="39"/>
    </row>
    <row r="84" hidden="1">
      <c r="A84" s="25">
        <v>695.0</v>
      </c>
      <c r="B84" s="6" t="s">
        <v>25</v>
      </c>
      <c r="C84" s="7">
        <v>151.0</v>
      </c>
      <c r="D84" s="8" t="s">
        <v>50</v>
      </c>
      <c r="E84" s="26">
        <v>45940.0</v>
      </c>
      <c r="F84" s="26">
        <v>45945.0</v>
      </c>
      <c r="G84" s="27">
        <v>2.2</v>
      </c>
      <c r="H84" s="28" t="s">
        <v>66</v>
      </c>
      <c r="I84" s="29">
        <v>5.0</v>
      </c>
      <c r="J84" s="67">
        <v>85.0</v>
      </c>
      <c r="K84" s="31">
        <f t="shared" si="18"/>
        <v>37.4</v>
      </c>
      <c r="L84" s="32">
        <f t="shared" si="19"/>
        <v>187</v>
      </c>
      <c r="M84" s="32" t="s">
        <v>109</v>
      </c>
      <c r="N84" s="33">
        <v>2.5</v>
      </c>
      <c r="O84" s="17"/>
      <c r="P84" s="17">
        <f t="shared" si="21"/>
        <v>325</v>
      </c>
      <c r="Q84" s="17">
        <v>130.0</v>
      </c>
      <c r="R84" s="34">
        <f t="shared" si="20"/>
        <v>138</v>
      </c>
      <c r="S84" s="35">
        <f t="array" ref="S84">IFERROR(INDEX(DETA_VENTAS!$B$1:B32314, MATCH(VALUE(A84), VALUE(DETA_VENTAS!$J$1:$J32314), 0)),"NA")</f>
        <v>2136</v>
      </c>
      <c r="T84" s="6" t="s">
        <v>28</v>
      </c>
      <c r="U84" s="36" t="s">
        <v>98</v>
      </c>
      <c r="V84" s="21"/>
      <c r="W84" s="64" t="str">
        <f t="shared" si="17"/>
        <v>2025-W41 (06/10 al 12/10)</v>
      </c>
      <c r="X84" s="36"/>
      <c r="Y84" s="38"/>
      <c r="AC84" s="39"/>
    </row>
    <row r="85" hidden="1">
      <c r="A85" s="25">
        <v>694.0</v>
      </c>
      <c r="B85" s="6" t="s">
        <v>110</v>
      </c>
      <c r="C85" s="7">
        <v>210.0</v>
      </c>
      <c r="D85" s="8" t="s">
        <v>50</v>
      </c>
      <c r="E85" s="26">
        <v>45940.0</v>
      </c>
      <c r="F85" s="26">
        <v>45945.0</v>
      </c>
      <c r="G85" s="27">
        <v>3.5</v>
      </c>
      <c r="H85" s="28" t="s">
        <v>66</v>
      </c>
      <c r="I85" s="29">
        <v>8.0</v>
      </c>
      <c r="J85" s="67">
        <v>85.0</v>
      </c>
      <c r="K85" s="31">
        <f t="shared" si="18"/>
        <v>37.1875</v>
      </c>
      <c r="L85" s="32">
        <f t="shared" si="19"/>
        <v>297.5</v>
      </c>
      <c r="M85" s="32" t="s">
        <v>111</v>
      </c>
      <c r="N85" s="33">
        <v>3.5</v>
      </c>
      <c r="O85" s="34"/>
      <c r="P85" s="34">
        <f>IF(T85="VENTA", 0, N85-Q85)</f>
        <v>0</v>
      </c>
      <c r="Q85" s="17">
        <v>120.0</v>
      </c>
      <c r="R85" s="34">
        <f t="shared" si="20"/>
        <v>0</v>
      </c>
      <c r="S85" s="35">
        <f t="array" ref="S85">IFERROR(INDEX(DETA_VENTAS!$B$1:B32314, MATCH(VALUE(A85), VALUE(DETA_VENTAS!$J$1:$J32314), 0)),"NA")</f>
        <v>2125</v>
      </c>
      <c r="T85" s="6" t="s">
        <v>100</v>
      </c>
      <c r="U85" s="36" t="s">
        <v>98</v>
      </c>
      <c r="V85" s="21"/>
      <c r="W85" s="64" t="str">
        <f t="shared" si="17"/>
        <v>2025-W41 (06/10 al 12/10)</v>
      </c>
      <c r="X85" s="36"/>
      <c r="Y85" s="38"/>
      <c r="AC85" s="39"/>
    </row>
    <row r="86">
      <c r="A86" s="25">
        <v>693.0</v>
      </c>
      <c r="B86" s="6" t="s">
        <v>112</v>
      </c>
      <c r="C86" s="7">
        <v>173.0</v>
      </c>
      <c r="D86" s="8" t="s">
        <v>50</v>
      </c>
      <c r="E86" s="26">
        <v>45940.0</v>
      </c>
      <c r="F86" s="26">
        <v>45945.0</v>
      </c>
      <c r="G86" s="27">
        <v>1.8</v>
      </c>
      <c r="H86" s="28" t="s">
        <v>27</v>
      </c>
      <c r="I86" s="29">
        <v>10.0</v>
      </c>
      <c r="J86" s="28">
        <v>80.0</v>
      </c>
      <c r="K86" s="31">
        <f t="shared" si="18"/>
        <v>14.4</v>
      </c>
      <c r="L86" s="32">
        <f t="shared" si="19"/>
        <v>144</v>
      </c>
      <c r="M86" s="32" t="s">
        <v>56</v>
      </c>
      <c r="N86" s="33">
        <v>2.0</v>
      </c>
      <c r="O86" s="17"/>
      <c r="P86" s="17">
        <f t="shared" ref="P86:P90" si="22">N86*Q86</f>
        <v>220</v>
      </c>
      <c r="Q86" s="17">
        <v>110.0</v>
      </c>
      <c r="R86" s="34">
        <f t="shared" si="20"/>
        <v>76</v>
      </c>
      <c r="S86" s="35" t="str">
        <f t="array" ref="S86">IFERROR(INDEX(DETA_VENTAS!$B$1:B32314, MATCH(VALUE(A86), VALUE(DETA_VENTAS!$J$1:$J32314), 0)),"NA")</f>
        <v>NA</v>
      </c>
      <c r="T86" s="6" t="s">
        <v>28</v>
      </c>
      <c r="U86" s="36" t="s">
        <v>98</v>
      </c>
      <c r="V86" s="21"/>
      <c r="W86" s="64" t="str">
        <f t="shared" si="17"/>
        <v>2025-W41 (06/10 al 12/10)</v>
      </c>
      <c r="X86" s="36"/>
      <c r="Y86" s="38"/>
      <c r="AC86" s="39"/>
    </row>
    <row r="87" hidden="1">
      <c r="A87" s="25">
        <v>692.0</v>
      </c>
      <c r="B87" s="6" t="s">
        <v>87</v>
      </c>
      <c r="C87" s="7">
        <v>258.0</v>
      </c>
      <c r="D87" s="8" t="s">
        <v>50</v>
      </c>
      <c r="E87" s="26">
        <v>45940.0</v>
      </c>
      <c r="F87" s="26">
        <v>45945.0</v>
      </c>
      <c r="G87" s="27">
        <v>0.8</v>
      </c>
      <c r="H87" s="28" t="s">
        <v>30</v>
      </c>
      <c r="I87" s="29">
        <v>1.0</v>
      </c>
      <c r="J87" s="28">
        <v>45.0</v>
      </c>
      <c r="K87" s="31">
        <f t="shared" si="18"/>
        <v>36</v>
      </c>
      <c r="L87" s="32">
        <f t="shared" si="19"/>
        <v>36</v>
      </c>
      <c r="M87" s="32" t="s">
        <v>113</v>
      </c>
      <c r="N87" s="33">
        <v>0.8</v>
      </c>
      <c r="O87" s="17"/>
      <c r="P87" s="17">
        <f t="shared" si="22"/>
        <v>48</v>
      </c>
      <c r="Q87" s="17">
        <v>60.0</v>
      </c>
      <c r="R87" s="34">
        <f t="shared" si="20"/>
        <v>12</v>
      </c>
      <c r="S87" s="35">
        <f t="array" ref="S87">IFERROR(INDEX(DETA_VENTAS!$B$1:B32314, MATCH(VALUE(A87), VALUE(DETA_VENTAS!$J$1:$J32314), 0)),"NA")</f>
        <v>2134</v>
      </c>
      <c r="T87" s="6" t="s">
        <v>28</v>
      </c>
      <c r="U87" s="36" t="s">
        <v>114</v>
      </c>
      <c r="V87" s="21"/>
      <c r="W87" s="64" t="str">
        <f t="shared" si="17"/>
        <v>2025-W41 (06/10 al 12/10)</v>
      </c>
      <c r="X87" s="36"/>
      <c r="Y87" s="38"/>
      <c r="AC87" s="39"/>
    </row>
    <row r="88" hidden="1">
      <c r="A88" s="25">
        <v>691.0</v>
      </c>
      <c r="B88" s="6" t="s">
        <v>29</v>
      </c>
      <c r="C88" s="7">
        <v>162.0</v>
      </c>
      <c r="D88" s="8" t="s">
        <v>50</v>
      </c>
      <c r="E88" s="26">
        <v>45940.0</v>
      </c>
      <c r="F88" s="26">
        <v>45945.0</v>
      </c>
      <c r="G88" s="27">
        <v>1.1</v>
      </c>
      <c r="H88" s="28" t="s">
        <v>30</v>
      </c>
      <c r="I88" s="29">
        <v>2.0</v>
      </c>
      <c r="J88" s="28">
        <v>45.0</v>
      </c>
      <c r="K88" s="31">
        <f t="shared" si="18"/>
        <v>24.75</v>
      </c>
      <c r="L88" s="32">
        <f t="shared" si="19"/>
        <v>49.5</v>
      </c>
      <c r="M88" s="32" t="s">
        <v>115</v>
      </c>
      <c r="N88" s="33">
        <v>1.3</v>
      </c>
      <c r="O88" s="17"/>
      <c r="P88" s="17">
        <f t="shared" si="22"/>
        <v>78</v>
      </c>
      <c r="Q88" s="17">
        <v>60.0</v>
      </c>
      <c r="R88" s="34">
        <f t="shared" si="20"/>
        <v>28.5</v>
      </c>
      <c r="S88" s="35">
        <f t="array" ref="S88">IFERROR(INDEX(DETA_VENTAS!$B$1:B32314, MATCH(VALUE(A88), VALUE(DETA_VENTAS!$J$1:$J32314), 0)),"NA")</f>
        <v>2135</v>
      </c>
      <c r="T88" s="6" t="s">
        <v>28</v>
      </c>
      <c r="U88" s="36" t="s">
        <v>98</v>
      </c>
      <c r="V88" s="21"/>
      <c r="W88" s="64" t="str">
        <f t="shared" si="17"/>
        <v>2025-W41 (06/10 al 12/10)</v>
      </c>
      <c r="X88" s="36"/>
      <c r="Y88" s="38"/>
      <c r="AC88" s="39"/>
    </row>
    <row r="89" hidden="1">
      <c r="A89" s="44">
        <v>690.0</v>
      </c>
      <c r="B89" s="45" t="s">
        <v>32</v>
      </c>
      <c r="C89" s="46">
        <v>66.0</v>
      </c>
      <c r="D89" s="47" t="s">
        <v>50</v>
      </c>
      <c r="E89" s="48">
        <v>45940.0</v>
      </c>
      <c r="F89" s="48">
        <v>45945.0</v>
      </c>
      <c r="G89" s="49">
        <v>1.1</v>
      </c>
      <c r="H89" s="50" t="s">
        <v>30</v>
      </c>
      <c r="I89" s="51">
        <v>2.0</v>
      </c>
      <c r="J89" s="50">
        <v>45.0</v>
      </c>
      <c r="K89" s="53">
        <f t="shared" si="18"/>
        <v>24.75</v>
      </c>
      <c r="L89" s="54">
        <f t="shared" si="19"/>
        <v>49.5</v>
      </c>
      <c r="M89" s="54" t="s">
        <v>115</v>
      </c>
      <c r="N89" s="55">
        <v>1.3</v>
      </c>
      <c r="O89" s="56"/>
      <c r="P89" s="56">
        <f t="shared" si="22"/>
        <v>78</v>
      </c>
      <c r="Q89" s="56">
        <v>60.0</v>
      </c>
      <c r="R89" s="57">
        <f t="shared" si="20"/>
        <v>28.5</v>
      </c>
      <c r="S89" s="58">
        <f t="array" ref="S89">IFERROR(INDEX(DETA_VENTAS!$B$1:B32314, MATCH(VALUE(A89), VALUE(DETA_VENTAS!$J$1:$J32314), 0)),"NA")</f>
        <v>2133</v>
      </c>
      <c r="T89" s="45" t="s">
        <v>28</v>
      </c>
      <c r="U89" s="59" t="s">
        <v>98</v>
      </c>
      <c r="V89" s="65"/>
      <c r="W89" s="61" t="str">
        <f t="shared" si="17"/>
        <v>2025-W41 (06/10 al 12/10)</v>
      </c>
      <c r="X89" s="59"/>
      <c r="Y89" s="62"/>
      <c r="Z89" s="61"/>
      <c r="AA89" s="61"/>
      <c r="AB89" s="61"/>
      <c r="AC89" s="63"/>
    </row>
    <row r="90" hidden="1">
      <c r="A90" s="5">
        <v>689.0</v>
      </c>
      <c r="B90" s="40" t="s">
        <v>87</v>
      </c>
      <c r="C90" s="41">
        <v>258.0</v>
      </c>
      <c r="D90" s="42" t="s">
        <v>50</v>
      </c>
      <c r="E90" s="9">
        <v>45933.0</v>
      </c>
      <c r="F90" s="9">
        <v>45938.0</v>
      </c>
      <c r="G90" s="10">
        <v>0.8</v>
      </c>
      <c r="H90" s="11" t="s">
        <v>66</v>
      </c>
      <c r="I90" s="12">
        <v>2.0</v>
      </c>
      <c r="J90" s="11">
        <v>90.0</v>
      </c>
      <c r="K90" s="14">
        <f t="shared" si="18"/>
        <v>36</v>
      </c>
      <c r="L90" s="15">
        <f t="shared" si="19"/>
        <v>72</v>
      </c>
      <c r="M90" s="15" t="s">
        <v>116</v>
      </c>
      <c r="N90" s="16">
        <f>G90</f>
        <v>0.8</v>
      </c>
      <c r="O90" s="43"/>
      <c r="P90" s="43">
        <f t="shared" si="22"/>
        <v>112</v>
      </c>
      <c r="Q90" s="43">
        <v>140.0</v>
      </c>
      <c r="R90" s="18">
        <f t="shared" si="20"/>
        <v>0</v>
      </c>
      <c r="S90" s="19">
        <f t="array" ref="S90">IFERROR(INDEX(DETA_VENTAS!$B$1:B32314, MATCH(VALUE(A90), VALUE(DETA_VENTAS!$J$1:$J32314), 0)),"NA")</f>
        <v>2126</v>
      </c>
      <c r="T90" s="40" t="s">
        <v>100</v>
      </c>
      <c r="U90" s="20" t="s">
        <v>98</v>
      </c>
      <c r="V90" s="20" t="s">
        <v>117</v>
      </c>
      <c r="W90" s="22" t="str">
        <f t="shared" si="17"/>
        <v>2025-W40 (29/09 al 05/10)</v>
      </c>
      <c r="X90" s="20"/>
      <c r="Y90" s="23"/>
      <c r="Z90" s="22"/>
      <c r="AA90" s="22"/>
      <c r="AB90" s="22"/>
      <c r="AC90" s="24"/>
    </row>
    <row r="91" hidden="1">
      <c r="A91" s="25">
        <v>689.0</v>
      </c>
      <c r="B91" s="6" t="s">
        <v>52</v>
      </c>
      <c r="C91" s="7">
        <v>251.0</v>
      </c>
      <c r="D91" s="8" t="s">
        <v>50</v>
      </c>
      <c r="E91" s="26">
        <v>45933.0</v>
      </c>
      <c r="F91" s="26">
        <v>45938.0</v>
      </c>
      <c r="G91" s="27">
        <v>0.8</v>
      </c>
      <c r="H91" s="28" t="s">
        <v>66</v>
      </c>
      <c r="I91" s="29">
        <v>2.0</v>
      </c>
      <c r="J91" s="28">
        <v>90.0</v>
      </c>
      <c r="K91" s="31">
        <f t="shared" si="18"/>
        <v>36</v>
      </c>
      <c r="L91" s="32">
        <f t="shared" si="19"/>
        <v>72</v>
      </c>
      <c r="M91" s="32" t="s">
        <v>118</v>
      </c>
      <c r="N91" s="33">
        <v>1.0</v>
      </c>
      <c r="O91" s="17"/>
      <c r="P91" s="17">
        <f t="shared" ref="P91:P196" si="23">IF(T91="VENTA",0,N91*Q91)</f>
        <v>140</v>
      </c>
      <c r="Q91" s="17">
        <v>140.0</v>
      </c>
      <c r="R91" s="34">
        <f t="shared" si="20"/>
        <v>68</v>
      </c>
      <c r="S91" s="35">
        <f t="array" ref="S91">IFERROR(INDEX(DETA_VENTAS!$B$1:B32314, MATCH(VALUE(A91), VALUE(DETA_VENTAS!$J$1:$J32314), 0)),"NA")</f>
        <v>2126</v>
      </c>
      <c r="T91" s="6" t="s">
        <v>28</v>
      </c>
      <c r="U91" s="36" t="s">
        <v>98</v>
      </c>
      <c r="V91" s="21" t="s">
        <v>117</v>
      </c>
      <c r="W91" s="64" t="str">
        <f t="shared" si="17"/>
        <v>2025-W40 (29/09 al 05/10)</v>
      </c>
      <c r="X91" s="36"/>
      <c r="Y91" s="38"/>
      <c r="AC91" s="39"/>
    </row>
    <row r="92" hidden="1">
      <c r="A92" s="25">
        <v>688.0</v>
      </c>
      <c r="B92" s="6" t="s">
        <v>110</v>
      </c>
      <c r="C92" s="7">
        <v>210.0</v>
      </c>
      <c r="D92" s="8" t="s">
        <v>119</v>
      </c>
      <c r="E92" s="26">
        <v>45933.0</v>
      </c>
      <c r="F92" s="26">
        <v>45937.0</v>
      </c>
      <c r="G92" s="27">
        <v>0.9</v>
      </c>
      <c r="H92" s="28" t="s">
        <v>66</v>
      </c>
      <c r="I92" s="29">
        <v>2.0</v>
      </c>
      <c r="J92" s="28">
        <v>90.0</v>
      </c>
      <c r="K92" s="31">
        <f t="shared" si="18"/>
        <v>40.5</v>
      </c>
      <c r="L92" s="32">
        <f t="shared" si="19"/>
        <v>81</v>
      </c>
      <c r="M92" s="32" t="s">
        <v>120</v>
      </c>
      <c r="N92" s="33">
        <f t="shared" ref="N92:N111" si="24">G92</f>
        <v>0.9</v>
      </c>
      <c r="O92" s="17"/>
      <c r="P92" s="17">
        <f t="shared" si="23"/>
        <v>0</v>
      </c>
      <c r="Q92" s="17">
        <v>140.0</v>
      </c>
      <c r="R92" s="34">
        <f t="shared" si="20"/>
        <v>0</v>
      </c>
      <c r="S92" s="35">
        <f t="array" ref="S92">IFERROR(INDEX(DETA_VENTAS!$B$1:B32314, MATCH(VALUE(A92), VALUE(DETA_VENTAS!$J$1:$J32314), 0)),"NA")</f>
        <v>2125</v>
      </c>
      <c r="T92" s="6" t="s">
        <v>100</v>
      </c>
      <c r="U92" s="36" t="s">
        <v>98</v>
      </c>
      <c r="V92" s="36"/>
      <c r="W92" s="64" t="str">
        <f t="shared" si="17"/>
        <v>2025-W40 (29/09 al 05/10)</v>
      </c>
      <c r="X92" s="36"/>
      <c r="Y92" s="38"/>
      <c r="AC92" s="39"/>
    </row>
    <row r="93" hidden="1">
      <c r="A93" s="25">
        <v>687.0</v>
      </c>
      <c r="B93" s="6" t="s">
        <v>29</v>
      </c>
      <c r="C93" s="7">
        <v>162.0</v>
      </c>
      <c r="D93" s="8" t="s">
        <v>50</v>
      </c>
      <c r="E93" s="26">
        <v>45933.0</v>
      </c>
      <c r="F93" s="26">
        <v>45938.0</v>
      </c>
      <c r="G93" s="27">
        <v>4.3</v>
      </c>
      <c r="H93" s="28" t="s">
        <v>66</v>
      </c>
      <c r="I93" s="29">
        <v>10.0</v>
      </c>
      <c r="J93" s="28">
        <v>90.0</v>
      </c>
      <c r="K93" s="31">
        <f t="shared" si="18"/>
        <v>38.7</v>
      </c>
      <c r="L93" s="32">
        <f t="shared" si="19"/>
        <v>387</v>
      </c>
      <c r="M93" s="32" t="s">
        <v>118</v>
      </c>
      <c r="N93" s="33">
        <f t="shared" si="24"/>
        <v>4.3</v>
      </c>
      <c r="O93" s="17"/>
      <c r="P93" s="17">
        <f t="shared" si="23"/>
        <v>0</v>
      </c>
      <c r="Q93" s="17">
        <v>140.0</v>
      </c>
      <c r="R93" s="34">
        <f t="shared" si="20"/>
        <v>0</v>
      </c>
      <c r="S93" s="35">
        <f t="array" ref="S93">IFERROR(INDEX(DETA_VENTAS!$B$1:B32314, MATCH(VALUE(A93), VALUE(DETA_VENTAS!$J$1:$J32314), 0)),"NA")</f>
        <v>2118</v>
      </c>
      <c r="T93" s="6" t="s">
        <v>100</v>
      </c>
      <c r="U93" s="36" t="s">
        <v>98</v>
      </c>
      <c r="V93" s="36"/>
      <c r="W93" s="64" t="str">
        <f t="shared" si="17"/>
        <v>2025-W40 (29/09 al 05/10)</v>
      </c>
      <c r="X93" s="36"/>
      <c r="Y93" s="38"/>
      <c r="AC93" s="39"/>
    </row>
    <row r="94" hidden="1">
      <c r="A94" s="25">
        <v>686.0</v>
      </c>
      <c r="B94" s="6" t="s">
        <v>32</v>
      </c>
      <c r="C94" s="7">
        <v>66.0</v>
      </c>
      <c r="D94" s="8" t="s">
        <v>50</v>
      </c>
      <c r="E94" s="26">
        <v>45933.0</v>
      </c>
      <c r="F94" s="26">
        <v>45938.0</v>
      </c>
      <c r="G94" s="27">
        <v>6.1</v>
      </c>
      <c r="H94" s="28" t="s">
        <v>66</v>
      </c>
      <c r="I94" s="29">
        <v>14.0</v>
      </c>
      <c r="J94" s="28">
        <v>90.0</v>
      </c>
      <c r="K94" s="31">
        <f t="shared" si="18"/>
        <v>39.21428571</v>
      </c>
      <c r="L94" s="32">
        <f t="shared" si="19"/>
        <v>549</v>
      </c>
      <c r="M94" s="32" t="s">
        <v>121</v>
      </c>
      <c r="N94" s="33">
        <f t="shared" si="24"/>
        <v>6.1</v>
      </c>
      <c r="O94" s="17"/>
      <c r="P94" s="17">
        <f t="shared" si="23"/>
        <v>854</v>
      </c>
      <c r="Q94" s="17">
        <v>140.0</v>
      </c>
      <c r="R94" s="34">
        <f t="shared" si="20"/>
        <v>305</v>
      </c>
      <c r="S94" s="35" t="str">
        <f t="array" ref="S94">IFERROR(INDEX(DETA_VENTAS!$B$1:B32314, MATCH(VALUE(A94), VALUE(DETA_VENTAS!$J$1:$J32314), 0)),"NA")</f>
        <v>NA</v>
      </c>
      <c r="T94" s="6" t="s">
        <v>28</v>
      </c>
      <c r="U94" s="36" t="s">
        <v>98</v>
      </c>
      <c r="V94" s="36"/>
      <c r="W94" s="64" t="str">
        <f t="shared" si="17"/>
        <v>2025-W40 (29/09 al 05/10)</v>
      </c>
      <c r="X94" s="36"/>
      <c r="Y94" s="38"/>
      <c r="AC94" s="39"/>
    </row>
    <row r="95">
      <c r="A95" s="25">
        <v>685.0</v>
      </c>
      <c r="B95" s="6" t="s">
        <v>32</v>
      </c>
      <c r="C95" s="7">
        <v>66.0</v>
      </c>
      <c r="D95" s="8" t="s">
        <v>119</v>
      </c>
      <c r="E95" s="26">
        <v>45933.0</v>
      </c>
      <c r="F95" s="26">
        <v>45937.0</v>
      </c>
      <c r="G95" s="27">
        <v>3.9</v>
      </c>
      <c r="H95" s="28" t="s">
        <v>27</v>
      </c>
      <c r="I95" s="29">
        <v>10.0</v>
      </c>
      <c r="J95" s="28">
        <v>75.0</v>
      </c>
      <c r="K95" s="31">
        <f t="shared" si="18"/>
        <v>29.25</v>
      </c>
      <c r="L95" s="32">
        <f t="shared" si="19"/>
        <v>292.5</v>
      </c>
      <c r="M95" s="32" t="s">
        <v>122</v>
      </c>
      <c r="N95" s="33">
        <f t="shared" si="24"/>
        <v>3.9</v>
      </c>
      <c r="O95" s="17"/>
      <c r="P95" s="17">
        <f t="shared" si="23"/>
        <v>390</v>
      </c>
      <c r="Q95" s="17">
        <v>100.0</v>
      </c>
      <c r="R95" s="34">
        <f t="shared" si="20"/>
        <v>97.5</v>
      </c>
      <c r="S95" s="35" t="str">
        <f t="array" ref="S95">IFERROR(INDEX(DETA_VENTAS!$B$1:B32314, MATCH(VALUE(A95), VALUE(DETA_VENTAS!$J$1:$J32314), 0)),"NA")</f>
        <v>NA</v>
      </c>
      <c r="T95" s="6" t="s">
        <v>28</v>
      </c>
      <c r="U95" s="36" t="s">
        <v>98</v>
      </c>
      <c r="V95" s="36"/>
      <c r="W95" s="64" t="str">
        <f t="shared" si="17"/>
        <v>2025-W40 (29/09 al 05/10)</v>
      </c>
      <c r="X95" s="36"/>
      <c r="Y95" s="38"/>
      <c r="AC95" s="39"/>
    </row>
    <row r="96">
      <c r="A96" s="25">
        <v>684.0</v>
      </c>
      <c r="B96" s="6" t="s">
        <v>32</v>
      </c>
      <c r="C96" s="7">
        <v>66.0</v>
      </c>
      <c r="D96" s="8" t="s">
        <v>119</v>
      </c>
      <c r="E96" s="26">
        <v>45933.0</v>
      </c>
      <c r="F96" s="26">
        <v>45937.0</v>
      </c>
      <c r="G96" s="27">
        <v>4.3</v>
      </c>
      <c r="H96" s="28" t="s">
        <v>27</v>
      </c>
      <c r="I96" s="29">
        <v>20.0</v>
      </c>
      <c r="J96" s="28">
        <v>75.0</v>
      </c>
      <c r="K96" s="31">
        <f t="shared" si="18"/>
        <v>16.125</v>
      </c>
      <c r="L96" s="32">
        <f t="shared" si="19"/>
        <v>322.5</v>
      </c>
      <c r="M96" s="32" t="s">
        <v>123</v>
      </c>
      <c r="N96" s="33">
        <f t="shared" si="24"/>
        <v>4.3</v>
      </c>
      <c r="O96" s="17"/>
      <c r="P96" s="17">
        <f t="shared" si="23"/>
        <v>430</v>
      </c>
      <c r="Q96" s="17">
        <v>100.0</v>
      </c>
      <c r="R96" s="34">
        <f t="shared" si="20"/>
        <v>107.5</v>
      </c>
      <c r="S96" s="35" t="str">
        <f t="array" ref="S96">IFERROR(INDEX(DETA_VENTAS!$B$1:B32314, MATCH(VALUE(A96), VALUE(DETA_VENTAS!$J$1:$J32314), 0)),"NA")</f>
        <v>NA</v>
      </c>
      <c r="T96" s="6" t="s">
        <v>28</v>
      </c>
      <c r="U96" s="36" t="s">
        <v>98</v>
      </c>
      <c r="V96" s="36"/>
      <c r="W96" s="64" t="str">
        <f t="shared" si="17"/>
        <v>2025-W40 (29/09 al 05/10)</v>
      </c>
      <c r="X96" s="36"/>
      <c r="Y96" s="38"/>
      <c r="AC96" s="39"/>
    </row>
    <row r="97">
      <c r="A97" s="25">
        <v>683.0</v>
      </c>
      <c r="B97" s="6" t="s">
        <v>32</v>
      </c>
      <c r="C97" s="7">
        <v>66.0</v>
      </c>
      <c r="D97" s="8" t="s">
        <v>119</v>
      </c>
      <c r="E97" s="26">
        <v>45933.0</v>
      </c>
      <c r="F97" s="26">
        <v>45937.0</v>
      </c>
      <c r="G97" s="27">
        <v>4.3</v>
      </c>
      <c r="H97" s="28" t="s">
        <v>27</v>
      </c>
      <c r="I97" s="29">
        <v>20.0</v>
      </c>
      <c r="J97" s="28">
        <v>75.0</v>
      </c>
      <c r="K97" s="31">
        <f t="shared" si="18"/>
        <v>16.125</v>
      </c>
      <c r="L97" s="32">
        <f t="shared" si="19"/>
        <v>322.5</v>
      </c>
      <c r="M97" s="32" t="s">
        <v>124</v>
      </c>
      <c r="N97" s="33">
        <f t="shared" si="24"/>
        <v>4.3</v>
      </c>
      <c r="O97" s="17"/>
      <c r="P97" s="17">
        <f t="shared" si="23"/>
        <v>430</v>
      </c>
      <c r="Q97" s="17">
        <v>100.0</v>
      </c>
      <c r="R97" s="34">
        <f t="shared" si="20"/>
        <v>107.5</v>
      </c>
      <c r="S97" s="35" t="str">
        <f t="array" ref="S97">IFERROR(INDEX(DETA_VENTAS!$B$1:B32314, MATCH(VALUE(A97), VALUE(DETA_VENTAS!$J$1:$J32314), 0)),"NA")</f>
        <v>NA</v>
      </c>
      <c r="T97" s="6" t="s">
        <v>28</v>
      </c>
      <c r="U97" s="36" t="s">
        <v>98</v>
      </c>
      <c r="V97" s="36"/>
      <c r="W97" s="64" t="str">
        <f t="shared" si="17"/>
        <v>2025-W40 (29/09 al 05/10)</v>
      </c>
      <c r="X97" s="36"/>
      <c r="Y97" s="38"/>
      <c r="AC97" s="39"/>
    </row>
    <row r="98">
      <c r="A98" s="44">
        <v>682.0</v>
      </c>
      <c r="B98" s="45" t="s">
        <v>32</v>
      </c>
      <c r="C98" s="46">
        <v>66.0</v>
      </c>
      <c r="D98" s="47" t="s">
        <v>119</v>
      </c>
      <c r="E98" s="48">
        <v>45933.0</v>
      </c>
      <c r="F98" s="48">
        <v>45937.0</v>
      </c>
      <c r="G98" s="49">
        <v>4.3</v>
      </c>
      <c r="H98" s="50" t="s">
        <v>27</v>
      </c>
      <c r="I98" s="51">
        <v>20.0</v>
      </c>
      <c r="J98" s="50">
        <v>75.0</v>
      </c>
      <c r="K98" s="53">
        <f t="shared" si="18"/>
        <v>16.125</v>
      </c>
      <c r="L98" s="54">
        <f t="shared" si="19"/>
        <v>322.5</v>
      </c>
      <c r="M98" s="54" t="s">
        <v>125</v>
      </c>
      <c r="N98" s="55">
        <f t="shared" si="24"/>
        <v>4.3</v>
      </c>
      <c r="O98" s="56"/>
      <c r="P98" s="56">
        <f t="shared" si="23"/>
        <v>430</v>
      </c>
      <c r="Q98" s="56">
        <v>100.0</v>
      </c>
      <c r="R98" s="57">
        <f t="shared" si="20"/>
        <v>107.5</v>
      </c>
      <c r="S98" s="58" t="str">
        <f t="array" ref="S98">IFERROR(INDEX(DETA_VENTAS!$B$1:B32314, MATCH(VALUE(A98), VALUE(DETA_VENTAS!$J$1:$J32314), 0)),"NA")</f>
        <v>NA</v>
      </c>
      <c r="T98" s="45" t="s">
        <v>28</v>
      </c>
      <c r="U98" s="59" t="s">
        <v>98</v>
      </c>
      <c r="V98" s="59"/>
      <c r="W98" s="61" t="str">
        <f t="shared" si="17"/>
        <v>2025-W40 (29/09 al 05/10)</v>
      </c>
      <c r="X98" s="59"/>
      <c r="Y98" s="62"/>
      <c r="Z98" s="61"/>
      <c r="AA98" s="61"/>
      <c r="AB98" s="61"/>
      <c r="AC98" s="63"/>
    </row>
    <row r="99" hidden="1">
      <c r="A99" s="25">
        <v>681.0</v>
      </c>
      <c r="B99" s="40" t="s">
        <v>87</v>
      </c>
      <c r="C99" s="41">
        <v>258.0</v>
      </c>
      <c r="D99" s="68" t="s">
        <v>50</v>
      </c>
      <c r="E99" s="26">
        <v>45926.0</v>
      </c>
      <c r="F99" s="9">
        <v>45932.0</v>
      </c>
      <c r="G99" s="10">
        <v>0.55</v>
      </c>
      <c r="H99" s="11" t="s">
        <v>30</v>
      </c>
      <c r="I99" s="12">
        <v>1.0</v>
      </c>
      <c r="J99" s="11">
        <v>45.0</v>
      </c>
      <c r="K99" s="14">
        <f t="shared" si="18"/>
        <v>24.75</v>
      </c>
      <c r="L99" s="32">
        <f t="shared" si="19"/>
        <v>24.75</v>
      </c>
      <c r="M99" s="15" t="s">
        <v>126</v>
      </c>
      <c r="N99" s="33">
        <f t="shared" si="24"/>
        <v>0.55</v>
      </c>
      <c r="O99" s="17"/>
      <c r="P99" s="17">
        <f t="shared" si="23"/>
        <v>41.25</v>
      </c>
      <c r="Q99" s="17">
        <v>75.0</v>
      </c>
      <c r="R99" s="34">
        <f t="shared" si="20"/>
        <v>16.5</v>
      </c>
      <c r="S99" s="19" t="str">
        <f t="array" ref="S99">IFERROR(INDEX(DETA_VENTAS!$B$1:B32314, MATCH(VALUE(A99), VALUE(DETA_VENTAS!$J$1:$J32314), 0)),"NA")</f>
        <v>NA</v>
      </c>
      <c r="T99" s="6" t="s">
        <v>28</v>
      </c>
      <c r="U99" s="36" t="s">
        <v>98</v>
      </c>
      <c r="V99" s="20"/>
      <c r="W99" s="64" t="str">
        <f t="shared" si="17"/>
        <v>2025-W39 (22/09 al 28/09)</v>
      </c>
      <c r="X99" s="20"/>
      <c r="Y99" s="23"/>
      <c r="Z99" s="22"/>
      <c r="AA99" s="22"/>
      <c r="AB99" s="22"/>
      <c r="AC99" s="24"/>
    </row>
    <row r="100" hidden="1">
      <c r="A100" s="25">
        <v>680.0</v>
      </c>
      <c r="B100" s="6" t="s">
        <v>127</v>
      </c>
      <c r="C100" s="7">
        <v>85.0</v>
      </c>
      <c r="D100" s="69" t="s">
        <v>50</v>
      </c>
      <c r="E100" s="26">
        <v>45926.0</v>
      </c>
      <c r="F100" s="26">
        <v>45932.0</v>
      </c>
      <c r="G100" s="27">
        <v>1.6</v>
      </c>
      <c r="H100" s="28" t="s">
        <v>66</v>
      </c>
      <c r="I100" s="29"/>
      <c r="J100" s="28">
        <v>100.0</v>
      </c>
      <c r="K100" s="31">
        <f t="shared" si="18"/>
        <v>0</v>
      </c>
      <c r="L100" s="32">
        <f t="shared" si="19"/>
        <v>160</v>
      </c>
      <c r="M100" s="32" t="s">
        <v>128</v>
      </c>
      <c r="N100" s="33">
        <f t="shared" si="24"/>
        <v>1.6</v>
      </c>
      <c r="O100" s="17"/>
      <c r="P100" s="17">
        <f t="shared" si="23"/>
        <v>0</v>
      </c>
      <c r="Q100" s="17">
        <v>140.0</v>
      </c>
      <c r="R100" s="34">
        <f t="shared" si="20"/>
        <v>0</v>
      </c>
      <c r="S100" s="35">
        <f t="array" ref="S100">IFERROR(INDEX(DETA_VENTAS!$B$1:B32314, MATCH(VALUE(A100), VALUE(DETA_VENTAS!$J$1:$J32314), 0)),"NA")</f>
        <v>2129</v>
      </c>
      <c r="T100" s="6" t="s">
        <v>100</v>
      </c>
      <c r="U100" s="36"/>
      <c r="V100" s="36"/>
      <c r="W100" s="64" t="str">
        <f t="shared" si="17"/>
        <v>2025-W39 (22/09 al 28/09)</v>
      </c>
      <c r="X100" s="36"/>
      <c r="Y100" s="38"/>
      <c r="AC100" s="39"/>
    </row>
    <row r="101" hidden="1">
      <c r="A101" s="25">
        <v>679.0</v>
      </c>
      <c r="B101" s="6" t="s">
        <v>110</v>
      </c>
      <c r="C101" s="7">
        <v>210.0</v>
      </c>
      <c r="D101" s="69" t="s">
        <v>50</v>
      </c>
      <c r="E101" s="26">
        <v>45926.0</v>
      </c>
      <c r="F101" s="26">
        <v>45932.0</v>
      </c>
      <c r="G101" s="27">
        <v>3.25</v>
      </c>
      <c r="H101" s="28" t="s">
        <v>66</v>
      </c>
      <c r="I101" s="29">
        <v>10.0</v>
      </c>
      <c r="J101" s="28">
        <v>100.0</v>
      </c>
      <c r="K101" s="31">
        <f t="shared" si="18"/>
        <v>32.5</v>
      </c>
      <c r="L101" s="32">
        <f t="shared" si="19"/>
        <v>325</v>
      </c>
      <c r="M101" s="32" t="s">
        <v>129</v>
      </c>
      <c r="N101" s="33">
        <f t="shared" si="24"/>
        <v>3.25</v>
      </c>
      <c r="O101" s="17"/>
      <c r="P101" s="17">
        <f t="shared" si="23"/>
        <v>0</v>
      </c>
      <c r="Q101" s="17">
        <v>140.0</v>
      </c>
      <c r="R101" s="34">
        <f t="shared" si="20"/>
        <v>0</v>
      </c>
      <c r="S101" s="35">
        <f t="array" ref="S101">IFERROR(INDEX(DETA_VENTAS!$B$1:B32314, MATCH(VALUE(A101), VALUE(DETA_VENTAS!$J$1:$J32314), 0)),"NA")</f>
        <v>2128</v>
      </c>
      <c r="T101" s="6" t="s">
        <v>100</v>
      </c>
      <c r="U101" s="36"/>
      <c r="V101" s="36"/>
      <c r="W101" s="64" t="str">
        <f t="shared" si="17"/>
        <v>2025-W39 (22/09 al 28/09)</v>
      </c>
      <c r="X101" s="36"/>
      <c r="Y101" s="38"/>
      <c r="AC101" s="39"/>
    </row>
    <row r="102" hidden="1">
      <c r="A102" s="25">
        <v>678.0</v>
      </c>
      <c r="B102" s="6" t="s">
        <v>29</v>
      </c>
      <c r="C102" s="7">
        <v>162.0</v>
      </c>
      <c r="D102" s="69" t="s">
        <v>50</v>
      </c>
      <c r="E102" s="26">
        <v>45926.0</v>
      </c>
      <c r="F102" s="26">
        <v>45932.0</v>
      </c>
      <c r="G102" s="27">
        <v>1.15</v>
      </c>
      <c r="H102" s="28" t="s">
        <v>30</v>
      </c>
      <c r="I102" s="29">
        <v>10.0</v>
      </c>
      <c r="J102" s="28">
        <v>45.0</v>
      </c>
      <c r="K102" s="31">
        <f t="shared" si="18"/>
        <v>5.175</v>
      </c>
      <c r="L102" s="32">
        <f t="shared" si="19"/>
        <v>51.75</v>
      </c>
      <c r="M102" s="32" t="s">
        <v>130</v>
      </c>
      <c r="N102" s="33">
        <f t="shared" si="24"/>
        <v>1.15</v>
      </c>
      <c r="O102" s="17"/>
      <c r="P102" s="17">
        <f t="shared" si="23"/>
        <v>0</v>
      </c>
      <c r="Q102" s="17">
        <v>100.0</v>
      </c>
      <c r="R102" s="34">
        <f t="shared" si="20"/>
        <v>0</v>
      </c>
      <c r="S102" s="35">
        <f t="array" ref="S102">IFERROR(INDEX(DETA_VENTAS!$B$1:B32314, MATCH(VALUE(A102), VALUE(DETA_VENTAS!$J$1:$J32314), 0)),"NA")</f>
        <v>2121</v>
      </c>
      <c r="T102" s="6" t="s">
        <v>100</v>
      </c>
      <c r="U102" s="36"/>
      <c r="V102" s="36"/>
      <c r="W102" s="64" t="str">
        <f t="shared" si="17"/>
        <v>2025-W39 (22/09 al 28/09)</v>
      </c>
      <c r="X102" s="36"/>
      <c r="Y102" s="38"/>
      <c r="AC102" s="39"/>
    </row>
    <row r="103" hidden="1">
      <c r="A103" s="25">
        <v>677.0</v>
      </c>
      <c r="B103" s="6" t="s">
        <v>32</v>
      </c>
      <c r="C103" s="7">
        <v>66.0</v>
      </c>
      <c r="D103" s="69" t="s">
        <v>50</v>
      </c>
      <c r="E103" s="26">
        <v>45926.0</v>
      </c>
      <c r="F103" s="26">
        <v>45932.0</v>
      </c>
      <c r="G103" s="27">
        <v>9.2</v>
      </c>
      <c r="H103" s="28" t="s">
        <v>66</v>
      </c>
      <c r="I103" s="29">
        <v>21.0</v>
      </c>
      <c r="J103" s="28">
        <v>100.0</v>
      </c>
      <c r="K103" s="31">
        <f t="shared" si="18"/>
        <v>43.80952381</v>
      </c>
      <c r="L103" s="32">
        <f t="shared" si="19"/>
        <v>920</v>
      </c>
      <c r="M103" s="32" t="s">
        <v>131</v>
      </c>
      <c r="N103" s="33">
        <f t="shared" si="24"/>
        <v>9.2</v>
      </c>
      <c r="O103" s="17"/>
      <c r="P103" s="17">
        <f t="shared" si="23"/>
        <v>1288</v>
      </c>
      <c r="Q103" s="17">
        <v>140.0</v>
      </c>
      <c r="R103" s="34">
        <f t="shared" si="20"/>
        <v>368</v>
      </c>
      <c r="S103" s="35">
        <f t="array" ref="S103">IFERROR(INDEX(DETA_VENTAS!$B$1:B32314, MATCH(VALUE(A103), VALUE(DETA_VENTAS!$J$1:$J32314), 0)),"NA")</f>
        <v>2122</v>
      </c>
      <c r="T103" s="6" t="s">
        <v>28</v>
      </c>
      <c r="U103" s="36" t="s">
        <v>98</v>
      </c>
      <c r="V103" s="36"/>
      <c r="W103" s="64" t="str">
        <f t="shared" si="17"/>
        <v>2025-W39 (22/09 al 28/09)</v>
      </c>
      <c r="X103" s="36"/>
      <c r="Y103" s="38"/>
      <c r="AC103" s="39"/>
    </row>
    <row r="104" hidden="1">
      <c r="A104" s="25">
        <v>676.0</v>
      </c>
      <c r="B104" s="6" t="s">
        <v>29</v>
      </c>
      <c r="C104" s="7">
        <v>162.0</v>
      </c>
      <c r="D104" s="69" t="s">
        <v>50</v>
      </c>
      <c r="E104" s="26">
        <v>45926.0</v>
      </c>
      <c r="F104" s="26">
        <v>45932.0</v>
      </c>
      <c r="G104" s="27">
        <v>2.7</v>
      </c>
      <c r="H104" s="28" t="s">
        <v>30</v>
      </c>
      <c r="I104" s="29">
        <v>1.0</v>
      </c>
      <c r="J104" s="28">
        <v>45.0</v>
      </c>
      <c r="K104" s="31">
        <f t="shared" si="18"/>
        <v>121.5</v>
      </c>
      <c r="L104" s="32">
        <f t="shared" si="19"/>
        <v>121.5</v>
      </c>
      <c r="M104" s="32" t="s">
        <v>132</v>
      </c>
      <c r="N104" s="33">
        <f t="shared" si="24"/>
        <v>2.7</v>
      </c>
      <c r="O104" s="17"/>
      <c r="P104" s="17">
        <f t="shared" si="23"/>
        <v>0</v>
      </c>
      <c r="Q104" s="17">
        <v>70.0</v>
      </c>
      <c r="R104" s="34">
        <f t="shared" si="20"/>
        <v>0</v>
      </c>
      <c r="S104" s="35">
        <f t="array" ref="S104">IFERROR(INDEX(DETA_VENTAS!$B$1:B32314, MATCH(VALUE(A104), VALUE(DETA_VENTAS!$J$1:$J32314), 0)),"NA")</f>
        <v>2127</v>
      </c>
      <c r="T104" s="6" t="s">
        <v>100</v>
      </c>
      <c r="U104" s="36"/>
      <c r="V104" s="36"/>
      <c r="W104" s="64" t="str">
        <f t="shared" si="17"/>
        <v>2025-W39 (22/09 al 28/09)</v>
      </c>
      <c r="X104" s="36"/>
      <c r="Y104" s="38"/>
      <c r="AC104" s="39"/>
    </row>
    <row r="105" hidden="1">
      <c r="A105" s="25">
        <v>675.0</v>
      </c>
      <c r="B105" s="6" t="s">
        <v>29</v>
      </c>
      <c r="C105" s="7">
        <v>162.0</v>
      </c>
      <c r="D105" s="69" t="s">
        <v>50</v>
      </c>
      <c r="E105" s="26">
        <v>45926.0</v>
      </c>
      <c r="F105" s="26">
        <v>45932.0</v>
      </c>
      <c r="G105" s="27">
        <v>1.85</v>
      </c>
      <c r="H105" s="28" t="s">
        <v>66</v>
      </c>
      <c r="I105" s="29">
        <v>5.0</v>
      </c>
      <c r="J105" s="28">
        <v>100.0</v>
      </c>
      <c r="K105" s="31">
        <f t="shared" si="18"/>
        <v>37</v>
      </c>
      <c r="L105" s="32">
        <f t="shared" si="19"/>
        <v>185</v>
      </c>
      <c r="M105" s="32" t="s">
        <v>133</v>
      </c>
      <c r="N105" s="33">
        <f t="shared" si="24"/>
        <v>1.85</v>
      </c>
      <c r="O105" s="17"/>
      <c r="P105" s="17">
        <f t="shared" si="23"/>
        <v>0</v>
      </c>
      <c r="Q105" s="17">
        <v>140.0</v>
      </c>
      <c r="R105" s="34">
        <f t="shared" si="20"/>
        <v>0</v>
      </c>
      <c r="S105" s="35">
        <f t="array" ref="S105">IFERROR(INDEX(DETA_VENTAS!$B$1:B32314, MATCH(VALUE(A105), VALUE(DETA_VENTAS!$J$1:$J32314), 0)),"NA")</f>
        <v>2132</v>
      </c>
      <c r="T105" s="6" t="s">
        <v>100</v>
      </c>
      <c r="U105" s="36"/>
      <c r="V105" s="36"/>
      <c r="W105" s="64" t="str">
        <f t="shared" si="17"/>
        <v>2025-W39 (22/09 al 28/09)</v>
      </c>
      <c r="X105" s="36"/>
      <c r="Y105" s="38"/>
      <c r="AC105" s="39"/>
    </row>
    <row r="106" hidden="1">
      <c r="A106" s="25">
        <v>674.0</v>
      </c>
      <c r="B106" s="6" t="s">
        <v>87</v>
      </c>
      <c r="C106" s="7">
        <v>258.0</v>
      </c>
      <c r="D106" s="69" t="s">
        <v>50</v>
      </c>
      <c r="E106" s="26">
        <v>45926.0</v>
      </c>
      <c r="F106" s="26">
        <v>45932.0</v>
      </c>
      <c r="G106" s="27">
        <v>1.3</v>
      </c>
      <c r="H106" s="28" t="s">
        <v>66</v>
      </c>
      <c r="I106" s="29">
        <v>3.0</v>
      </c>
      <c r="J106" s="28">
        <v>100.0</v>
      </c>
      <c r="K106" s="31">
        <f t="shared" si="18"/>
        <v>43.33333333</v>
      </c>
      <c r="L106" s="32">
        <f t="shared" si="19"/>
        <v>130</v>
      </c>
      <c r="M106" s="32" t="s">
        <v>134</v>
      </c>
      <c r="N106" s="33">
        <f t="shared" si="24"/>
        <v>1.3</v>
      </c>
      <c r="O106" s="17"/>
      <c r="P106" s="17">
        <f t="shared" si="23"/>
        <v>182</v>
      </c>
      <c r="Q106" s="17">
        <v>140.0</v>
      </c>
      <c r="R106" s="34">
        <f t="shared" si="20"/>
        <v>52</v>
      </c>
      <c r="S106" s="35" t="str">
        <f t="array" ref="S106">IFERROR(INDEX(DETA_VENTAS!$B$1:B32314, MATCH(VALUE(A106), VALUE(DETA_VENTAS!$J$1:$J32314), 0)),"NA")</f>
        <v>NA</v>
      </c>
      <c r="T106" s="6" t="s">
        <v>28</v>
      </c>
      <c r="U106" s="36"/>
      <c r="V106" s="36"/>
      <c r="W106" s="64" t="str">
        <f t="shared" si="17"/>
        <v>2025-W39 (22/09 al 28/09)</v>
      </c>
      <c r="X106" s="36"/>
      <c r="Y106" s="38"/>
      <c r="AC106" s="39"/>
    </row>
    <row r="107">
      <c r="A107" s="25">
        <v>673.0</v>
      </c>
      <c r="B107" s="6" t="s">
        <v>87</v>
      </c>
      <c r="C107" s="7">
        <v>258.0</v>
      </c>
      <c r="D107" s="69" t="s">
        <v>50</v>
      </c>
      <c r="E107" s="26">
        <v>45926.0</v>
      </c>
      <c r="F107" s="26">
        <v>45932.0</v>
      </c>
      <c r="G107" s="27">
        <v>1.9</v>
      </c>
      <c r="H107" s="28" t="s">
        <v>27</v>
      </c>
      <c r="I107" s="29">
        <v>10.0</v>
      </c>
      <c r="J107" s="28">
        <v>85.0</v>
      </c>
      <c r="K107" s="31">
        <f t="shared" si="18"/>
        <v>16.15</v>
      </c>
      <c r="L107" s="32">
        <f t="shared" si="19"/>
        <v>161.5</v>
      </c>
      <c r="M107" s="32" t="s">
        <v>135</v>
      </c>
      <c r="N107" s="33">
        <f t="shared" si="24"/>
        <v>1.9</v>
      </c>
      <c r="O107" s="17"/>
      <c r="P107" s="17">
        <f t="shared" si="23"/>
        <v>190</v>
      </c>
      <c r="Q107" s="17">
        <v>100.0</v>
      </c>
      <c r="R107" s="34">
        <f t="shared" si="20"/>
        <v>28.5</v>
      </c>
      <c r="S107" s="35">
        <f t="array" ref="S107">IFERROR(INDEX(DETA_VENTAS!$B$1:B32314, MATCH(VALUE(A107), VALUE(DETA_VENTAS!$J$1:$J32314), 0)),"NA")</f>
        <v>2126</v>
      </c>
      <c r="T107" s="6" t="s">
        <v>28</v>
      </c>
      <c r="U107" s="36" t="s">
        <v>98</v>
      </c>
      <c r="V107" s="36"/>
      <c r="W107" s="64" t="str">
        <f t="shared" si="17"/>
        <v>2025-W39 (22/09 al 28/09)</v>
      </c>
      <c r="X107" s="36"/>
      <c r="Y107" s="38"/>
      <c r="AC107" s="39"/>
    </row>
    <row r="108" hidden="1">
      <c r="A108" s="25">
        <v>672.0</v>
      </c>
      <c r="B108" s="6" t="s">
        <v>110</v>
      </c>
      <c r="C108" s="7">
        <v>210.0</v>
      </c>
      <c r="D108" s="69" t="s">
        <v>50</v>
      </c>
      <c r="E108" s="26">
        <v>45926.0</v>
      </c>
      <c r="F108" s="26">
        <v>45932.0</v>
      </c>
      <c r="G108" s="27">
        <v>4.6</v>
      </c>
      <c r="H108" s="28" t="s">
        <v>66</v>
      </c>
      <c r="I108" s="29">
        <v>12.0</v>
      </c>
      <c r="J108" s="28">
        <v>100.0</v>
      </c>
      <c r="K108" s="31">
        <f t="shared" si="18"/>
        <v>38.33333333</v>
      </c>
      <c r="L108" s="32">
        <f t="shared" si="19"/>
        <v>460</v>
      </c>
      <c r="M108" s="32" t="s">
        <v>136</v>
      </c>
      <c r="N108" s="33">
        <f t="shared" si="24"/>
        <v>4.6</v>
      </c>
      <c r="O108" s="17"/>
      <c r="P108" s="17">
        <f t="shared" si="23"/>
        <v>0</v>
      </c>
      <c r="Q108" s="17">
        <v>140.0</v>
      </c>
      <c r="R108" s="34">
        <f t="shared" si="20"/>
        <v>0</v>
      </c>
      <c r="S108" s="35">
        <f t="array" ref="S108">IFERROR(INDEX(DETA_VENTAS!$B$1:B32314, MATCH(VALUE(A108), VALUE(DETA_VENTAS!$J$1:$J32314), 0)),"NA")</f>
        <v>2122</v>
      </c>
      <c r="T108" s="6" t="s">
        <v>100</v>
      </c>
      <c r="U108" s="36"/>
      <c r="V108" s="36"/>
      <c r="W108" s="64" t="str">
        <f t="shared" si="17"/>
        <v>2025-W39 (22/09 al 28/09)</v>
      </c>
      <c r="X108" s="36"/>
      <c r="Y108" s="38"/>
      <c r="AC108" s="39"/>
    </row>
    <row r="109">
      <c r="A109" s="25">
        <v>671.0</v>
      </c>
      <c r="B109" s="6" t="s">
        <v>32</v>
      </c>
      <c r="C109" s="7">
        <v>66.0</v>
      </c>
      <c r="D109" s="69" t="s">
        <v>50</v>
      </c>
      <c r="E109" s="26">
        <v>45926.0</v>
      </c>
      <c r="F109" s="26">
        <v>45932.0</v>
      </c>
      <c r="G109" s="27">
        <v>3.5</v>
      </c>
      <c r="H109" s="28" t="s">
        <v>27</v>
      </c>
      <c r="I109" s="29">
        <v>10.0</v>
      </c>
      <c r="J109" s="28">
        <v>85.0</v>
      </c>
      <c r="K109" s="31">
        <f t="shared" si="18"/>
        <v>29.75</v>
      </c>
      <c r="L109" s="32">
        <f t="shared" si="19"/>
        <v>297.5</v>
      </c>
      <c r="M109" s="32" t="s">
        <v>137</v>
      </c>
      <c r="N109" s="33">
        <f t="shared" si="24"/>
        <v>3.5</v>
      </c>
      <c r="O109" s="17"/>
      <c r="P109" s="17">
        <f t="shared" si="23"/>
        <v>0</v>
      </c>
      <c r="Q109" s="17">
        <v>100.0</v>
      </c>
      <c r="R109" s="34">
        <f t="shared" si="20"/>
        <v>0</v>
      </c>
      <c r="S109" s="35">
        <f t="array" ref="S109">IFERROR(INDEX(DETA_VENTAS!$B$1:B32314, MATCH(VALUE(A109), VALUE(DETA_VENTAS!$J$1:$J32314), 0)),"NA")</f>
        <v>2124</v>
      </c>
      <c r="T109" s="6" t="s">
        <v>100</v>
      </c>
      <c r="U109" s="36"/>
      <c r="V109" s="36"/>
      <c r="W109" s="64" t="str">
        <f t="shared" si="17"/>
        <v>2025-W39 (22/09 al 28/09)</v>
      </c>
      <c r="X109" s="36"/>
      <c r="Y109" s="38"/>
      <c r="AC109" s="39"/>
    </row>
    <row r="110" hidden="1">
      <c r="A110" s="25">
        <v>670.0</v>
      </c>
      <c r="B110" s="6" t="s">
        <v>29</v>
      </c>
      <c r="C110" s="7">
        <v>162.0</v>
      </c>
      <c r="D110" s="69" t="s">
        <v>50</v>
      </c>
      <c r="E110" s="26">
        <v>45926.0</v>
      </c>
      <c r="F110" s="26">
        <v>45932.0</v>
      </c>
      <c r="G110" s="27">
        <v>2.15</v>
      </c>
      <c r="H110" s="28" t="s">
        <v>66</v>
      </c>
      <c r="I110" s="29">
        <v>5.0</v>
      </c>
      <c r="J110" s="28">
        <v>100.0</v>
      </c>
      <c r="K110" s="31">
        <f t="shared" si="18"/>
        <v>43</v>
      </c>
      <c r="L110" s="32">
        <f t="shared" si="19"/>
        <v>215</v>
      </c>
      <c r="M110" s="32" t="s">
        <v>138</v>
      </c>
      <c r="N110" s="33">
        <f t="shared" si="24"/>
        <v>2.15</v>
      </c>
      <c r="O110" s="17"/>
      <c r="P110" s="17">
        <f t="shared" si="23"/>
        <v>0</v>
      </c>
      <c r="Q110" s="17">
        <v>140.0</v>
      </c>
      <c r="R110" s="34">
        <f t="shared" si="20"/>
        <v>0</v>
      </c>
      <c r="S110" s="35">
        <f t="array" ref="S110">IFERROR(INDEX(DETA_VENTAS!$B$1:B32314, MATCH(VALUE(A110), VALUE(DETA_VENTAS!$J$1:$J32314), 0)),"NA")</f>
        <v>2118</v>
      </c>
      <c r="T110" s="6" t="s">
        <v>100</v>
      </c>
      <c r="U110" s="36"/>
      <c r="V110" s="36"/>
      <c r="W110" s="64" t="str">
        <f t="shared" si="17"/>
        <v>2025-W39 (22/09 al 28/09)</v>
      </c>
      <c r="X110" s="36"/>
      <c r="Y110" s="38"/>
      <c r="AC110" s="39"/>
    </row>
    <row r="111" hidden="1">
      <c r="A111" s="25">
        <v>669.0</v>
      </c>
      <c r="B111" s="6" t="s">
        <v>52</v>
      </c>
      <c r="C111" s="7">
        <v>251.0</v>
      </c>
      <c r="D111" s="69" t="s">
        <v>50</v>
      </c>
      <c r="E111" s="26">
        <v>45926.0</v>
      </c>
      <c r="F111" s="70">
        <v>45932.0</v>
      </c>
      <c r="G111" s="27">
        <v>0.45</v>
      </c>
      <c r="H111" s="28" t="s">
        <v>66</v>
      </c>
      <c r="I111" s="29" t="s">
        <v>139</v>
      </c>
      <c r="J111" s="28">
        <v>100.0</v>
      </c>
      <c r="K111" s="31">
        <f t="shared" si="18"/>
        <v>0</v>
      </c>
      <c r="L111" s="32">
        <f t="shared" si="19"/>
        <v>45</v>
      </c>
      <c r="M111" s="32" t="s">
        <v>140</v>
      </c>
      <c r="N111" s="33">
        <f t="shared" si="24"/>
        <v>0.45</v>
      </c>
      <c r="O111" s="17"/>
      <c r="P111" s="17">
        <f t="shared" si="23"/>
        <v>63</v>
      </c>
      <c r="Q111" s="17">
        <v>140.0</v>
      </c>
      <c r="R111" s="34">
        <f t="shared" si="20"/>
        <v>18</v>
      </c>
      <c r="S111" s="35" t="str">
        <f t="array" ref="S111">IFERROR(INDEX(DETA_VENTAS!$B$1:B32314, MATCH(VALUE(A111), VALUE(DETA_VENTAS!$J$1:$J32314), 0)),"NA")</f>
        <v>NA</v>
      </c>
      <c r="T111" s="6" t="s">
        <v>28</v>
      </c>
      <c r="U111" s="36" t="s">
        <v>98</v>
      </c>
      <c r="V111" s="36"/>
      <c r="W111" s="64" t="str">
        <f t="shared" si="17"/>
        <v>2025-W39 (22/09 al 28/09)</v>
      </c>
      <c r="X111" s="36"/>
      <c r="Y111" s="38"/>
      <c r="AC111" s="39"/>
    </row>
    <row r="112" hidden="1">
      <c r="A112" s="25">
        <v>668.0</v>
      </c>
      <c r="B112" s="6" t="s">
        <v>52</v>
      </c>
      <c r="C112" s="7">
        <v>251.0</v>
      </c>
      <c r="D112" s="69" t="s">
        <v>50</v>
      </c>
      <c r="E112" s="26">
        <v>45926.0</v>
      </c>
      <c r="F112" s="70">
        <v>45932.0</v>
      </c>
      <c r="G112" s="27">
        <v>0.8</v>
      </c>
      <c r="H112" s="28" t="s">
        <v>30</v>
      </c>
      <c r="I112" s="29">
        <v>4.0</v>
      </c>
      <c r="J112" s="28">
        <v>45.0</v>
      </c>
      <c r="K112" s="31">
        <f t="shared" si="18"/>
        <v>9</v>
      </c>
      <c r="L112" s="32">
        <f t="shared" si="19"/>
        <v>36</v>
      </c>
      <c r="M112" s="32" t="s">
        <v>141</v>
      </c>
      <c r="N112" s="33">
        <v>1.0</v>
      </c>
      <c r="O112" s="17"/>
      <c r="P112" s="17">
        <f t="shared" si="23"/>
        <v>75</v>
      </c>
      <c r="Q112" s="17">
        <v>75.0</v>
      </c>
      <c r="R112" s="34">
        <f t="shared" si="20"/>
        <v>39</v>
      </c>
      <c r="S112" s="35" t="str">
        <f t="array" ref="S112">IFERROR(INDEX(DETA_VENTAS!$B$1:B32314, MATCH(VALUE(A112), VALUE(DETA_VENTAS!$J$1:$J32314), 0)),"NA")</f>
        <v>NA</v>
      </c>
      <c r="T112" s="6" t="s">
        <v>28</v>
      </c>
      <c r="U112" s="36" t="s">
        <v>98</v>
      </c>
      <c r="V112" s="36"/>
      <c r="W112" s="64" t="str">
        <f t="shared" si="17"/>
        <v>2025-W39 (22/09 al 28/09)</v>
      </c>
      <c r="X112" s="36"/>
      <c r="Y112" s="38"/>
      <c r="AC112" s="39"/>
    </row>
    <row r="113" hidden="1">
      <c r="A113" s="44">
        <v>667.0</v>
      </c>
      <c r="B113" s="45" t="s">
        <v>92</v>
      </c>
      <c r="C113" s="46">
        <v>257.0</v>
      </c>
      <c r="D113" s="71" t="s">
        <v>50</v>
      </c>
      <c r="E113" s="48">
        <v>45926.0</v>
      </c>
      <c r="F113" s="48">
        <v>45932.0</v>
      </c>
      <c r="G113" s="49">
        <v>0.5</v>
      </c>
      <c r="H113" s="50" t="s">
        <v>30</v>
      </c>
      <c r="I113" s="51">
        <v>2.0</v>
      </c>
      <c r="J113" s="50">
        <v>45.0</v>
      </c>
      <c r="K113" s="31">
        <f t="shared" si="18"/>
        <v>11.25</v>
      </c>
      <c r="L113" s="32">
        <f t="shared" si="19"/>
        <v>22.5</v>
      </c>
      <c r="M113" s="54" t="s">
        <v>142</v>
      </c>
      <c r="N113" s="33">
        <f>G113</f>
        <v>0.5</v>
      </c>
      <c r="O113" s="17"/>
      <c r="P113" s="17">
        <f t="shared" si="23"/>
        <v>40</v>
      </c>
      <c r="Q113" s="17">
        <v>80.0</v>
      </c>
      <c r="R113" s="34">
        <f t="shared" si="20"/>
        <v>17.5</v>
      </c>
      <c r="S113" s="58" t="str">
        <f t="array" ref="S113">IFERROR(INDEX(DETA_VENTAS!$B$1:B32314, MATCH(VALUE(A113), VALUE(DETA_VENTAS!$J$1:$J32314), 0)),"NA")</f>
        <v>NA</v>
      </c>
      <c r="T113" s="6" t="s">
        <v>28</v>
      </c>
      <c r="U113" s="36" t="s">
        <v>98</v>
      </c>
      <c r="V113" s="59"/>
      <c r="W113" s="64" t="str">
        <f t="shared" si="17"/>
        <v>2025-W39 (22/09 al 28/09)</v>
      </c>
      <c r="X113" s="59"/>
      <c r="Y113" s="62"/>
      <c r="Z113" s="61"/>
      <c r="AA113" s="61"/>
      <c r="AB113" s="61"/>
      <c r="AC113" s="63"/>
    </row>
    <row r="114" hidden="1">
      <c r="A114" s="72">
        <v>666.0</v>
      </c>
      <c r="B114" s="73" t="s">
        <v>29</v>
      </c>
      <c r="C114" s="74">
        <v>162.0</v>
      </c>
      <c r="D114" s="42" t="s">
        <v>50</v>
      </c>
      <c r="E114" s="75">
        <v>45923.0</v>
      </c>
      <c r="F114" s="75">
        <v>45927.0</v>
      </c>
      <c r="G114" s="76">
        <v>11.2</v>
      </c>
      <c r="H114" s="11" t="s">
        <v>66</v>
      </c>
      <c r="I114" s="77">
        <v>28.0</v>
      </c>
      <c r="J114" s="78">
        <v>100.0</v>
      </c>
      <c r="K114" s="43">
        <f t="shared" si="18"/>
        <v>40</v>
      </c>
      <c r="L114" s="15">
        <f t="shared" si="19"/>
        <v>1120</v>
      </c>
      <c r="M114" s="79"/>
      <c r="N114" s="16">
        <f t="shared" ref="N114:N115" si="25">K114</f>
        <v>40</v>
      </c>
      <c r="O114" s="17"/>
      <c r="P114" s="17">
        <f t="shared" si="23"/>
        <v>0</v>
      </c>
      <c r="Q114" s="43">
        <v>140.0</v>
      </c>
      <c r="R114" s="18">
        <f t="shared" si="20"/>
        <v>0</v>
      </c>
      <c r="S114" s="19">
        <f t="array" ref="S114">IFERROR(INDEX(DETA_VENTAS!$B$1:B32314, MATCH(VALUE(A114), VALUE(DETA_VENTAS!$J$1:$J32314), 0)),"NA")</f>
        <v>2118</v>
      </c>
      <c r="T114" s="40" t="s">
        <v>100</v>
      </c>
      <c r="U114" s="20"/>
      <c r="V114" s="20"/>
      <c r="W114" s="64" t="str">
        <f t="shared" si="17"/>
        <v>2025-W39 (22/09 al 28/09)</v>
      </c>
      <c r="X114" s="20"/>
      <c r="Y114" s="23"/>
      <c r="Z114" s="22"/>
      <c r="AA114" s="22"/>
      <c r="AB114" s="22"/>
      <c r="AC114" s="24"/>
    </row>
    <row r="115" hidden="1">
      <c r="A115" s="80">
        <v>665.0</v>
      </c>
      <c r="B115" s="81" t="s">
        <v>110</v>
      </c>
      <c r="C115" s="82">
        <v>210.0</v>
      </c>
      <c r="D115" s="8" t="s">
        <v>50</v>
      </c>
      <c r="E115" s="83">
        <v>45923.0</v>
      </c>
      <c r="F115" s="83">
        <v>45927.0</v>
      </c>
      <c r="G115" s="84">
        <v>16.3</v>
      </c>
      <c r="H115" s="28" t="s">
        <v>66</v>
      </c>
      <c r="I115" s="85">
        <v>43.0</v>
      </c>
      <c r="J115" s="86">
        <v>100.0</v>
      </c>
      <c r="K115" s="17">
        <f t="shared" si="18"/>
        <v>37.90697674</v>
      </c>
      <c r="L115" s="32">
        <f t="shared" si="19"/>
        <v>1630</v>
      </c>
      <c r="M115" s="87"/>
      <c r="N115" s="33">
        <f t="shared" si="25"/>
        <v>37.90697674</v>
      </c>
      <c r="O115" s="17"/>
      <c r="P115" s="17">
        <f t="shared" si="23"/>
        <v>0</v>
      </c>
      <c r="Q115" s="17">
        <v>140.0</v>
      </c>
      <c r="R115" s="34">
        <f t="shared" si="20"/>
        <v>0</v>
      </c>
      <c r="S115" s="35">
        <f t="array" ref="S115">IFERROR(INDEX(DETA_VENTAS!$B$1:B32314, MATCH(VALUE(A115), VALUE(DETA_VENTAS!$J$1:$J32314), 0)),"NA")</f>
        <v>2131</v>
      </c>
      <c r="T115" s="6" t="s">
        <v>100</v>
      </c>
      <c r="U115" s="36"/>
      <c r="V115" s="36"/>
      <c r="W115" s="64" t="str">
        <f t="shared" si="17"/>
        <v>2025-W39 (22/09 al 28/09)</v>
      </c>
      <c r="X115" s="36"/>
      <c r="Y115" s="38"/>
      <c r="AC115" s="39"/>
    </row>
    <row r="116" hidden="1">
      <c r="A116" s="80">
        <v>664.0</v>
      </c>
      <c r="B116" s="81" t="s">
        <v>32</v>
      </c>
      <c r="C116" s="82">
        <v>66.0</v>
      </c>
      <c r="D116" s="8" t="s">
        <v>50</v>
      </c>
      <c r="E116" s="83">
        <v>45923.0</v>
      </c>
      <c r="F116" s="83">
        <v>45927.0</v>
      </c>
      <c r="G116" s="84">
        <v>11.5</v>
      </c>
      <c r="H116" s="28" t="s">
        <v>66</v>
      </c>
      <c r="I116" s="85">
        <v>30.0</v>
      </c>
      <c r="J116" s="86">
        <v>100.0</v>
      </c>
      <c r="K116" s="17">
        <f t="shared" si="18"/>
        <v>38.33333333</v>
      </c>
      <c r="L116" s="32">
        <f t="shared" si="19"/>
        <v>1150</v>
      </c>
      <c r="M116" s="87"/>
      <c r="N116" s="33">
        <f>G116</f>
        <v>11.5</v>
      </c>
      <c r="O116" s="17"/>
      <c r="P116" s="17">
        <f t="shared" si="23"/>
        <v>0</v>
      </c>
      <c r="Q116" s="17">
        <v>140.0</v>
      </c>
      <c r="R116" s="34">
        <f t="shared" si="20"/>
        <v>0</v>
      </c>
      <c r="S116" s="35">
        <f t="array" ref="S116">IFERROR(INDEX(DETA_VENTAS!$B$1:B32314, MATCH(VALUE(A116), VALUE(DETA_VENTAS!$J$1:$J32314), 0)),"NA")</f>
        <v>2123</v>
      </c>
      <c r="T116" s="6" t="s">
        <v>100</v>
      </c>
      <c r="U116" s="36"/>
      <c r="V116" s="36"/>
      <c r="W116" s="64" t="str">
        <f t="shared" si="17"/>
        <v>2025-W39 (22/09 al 28/09)</v>
      </c>
      <c r="X116" s="36"/>
      <c r="Y116" s="38"/>
      <c r="AC116" s="39"/>
    </row>
    <row r="117">
      <c r="A117" s="88">
        <v>663.0</v>
      </c>
      <c r="B117" s="89" t="s">
        <v>92</v>
      </c>
      <c r="C117" s="90">
        <v>257.0</v>
      </c>
      <c r="D117" s="47" t="s">
        <v>50</v>
      </c>
      <c r="E117" s="91">
        <v>45923.0</v>
      </c>
      <c r="F117" s="91">
        <v>45927.0</v>
      </c>
      <c r="G117" s="92">
        <v>0.6</v>
      </c>
      <c r="H117" s="93" t="s">
        <v>27</v>
      </c>
      <c r="I117" s="94">
        <v>1.0</v>
      </c>
      <c r="J117" s="93">
        <v>85.0</v>
      </c>
      <c r="K117" s="56">
        <f t="shared" si="18"/>
        <v>51</v>
      </c>
      <c r="L117" s="54">
        <f t="shared" si="19"/>
        <v>51</v>
      </c>
      <c r="M117" s="95" t="s">
        <v>143</v>
      </c>
      <c r="N117" s="55">
        <f t="shared" ref="N117:N118" si="26">K117</f>
        <v>51</v>
      </c>
      <c r="O117" s="17"/>
      <c r="P117" s="17">
        <f t="shared" si="23"/>
        <v>0</v>
      </c>
      <c r="Q117" s="56">
        <v>100.0</v>
      </c>
      <c r="R117" s="57">
        <f t="shared" si="20"/>
        <v>0</v>
      </c>
      <c r="S117" s="58">
        <f t="array" ref="S117">IFERROR(INDEX(DETA_VENTAS!$B$1:B32314, MATCH(VALUE(A117), VALUE(DETA_VENTAS!$J$1:$J32314), 0)),"NA")</f>
        <v>2116</v>
      </c>
      <c r="T117" s="45" t="s">
        <v>100</v>
      </c>
      <c r="U117" s="59"/>
      <c r="V117" s="59"/>
      <c r="W117" s="64" t="str">
        <f t="shared" si="17"/>
        <v>2025-W39 (22/09 al 28/09)</v>
      </c>
      <c r="X117" s="59"/>
      <c r="Y117" s="62"/>
      <c r="Z117" s="61"/>
      <c r="AA117" s="61"/>
      <c r="AB117" s="61"/>
      <c r="AC117" s="63"/>
    </row>
    <row r="118" hidden="1">
      <c r="A118" s="96">
        <v>662.0</v>
      </c>
      <c r="B118" s="20" t="s">
        <v>29</v>
      </c>
      <c r="C118" s="21">
        <v>162.0</v>
      </c>
      <c r="D118" s="42" t="s">
        <v>50</v>
      </c>
      <c r="E118" s="75">
        <v>45919.0</v>
      </c>
      <c r="F118" s="97">
        <v>45925.0</v>
      </c>
      <c r="G118" s="76">
        <v>1.1</v>
      </c>
      <c r="H118" s="78" t="s">
        <v>30</v>
      </c>
      <c r="I118" s="77">
        <v>10.0</v>
      </c>
      <c r="J118" s="78">
        <v>45.0</v>
      </c>
      <c r="K118" s="43">
        <f t="shared" si="18"/>
        <v>4.95</v>
      </c>
      <c r="L118" s="15">
        <f t="shared" si="19"/>
        <v>49.5</v>
      </c>
      <c r="M118" s="79"/>
      <c r="N118" s="16">
        <f t="shared" si="26"/>
        <v>4.95</v>
      </c>
      <c r="O118" s="17"/>
      <c r="P118" s="17">
        <f t="shared" si="23"/>
        <v>0</v>
      </c>
      <c r="Q118" s="43">
        <v>75.0</v>
      </c>
      <c r="R118" s="18">
        <f t="shared" si="20"/>
        <v>0</v>
      </c>
      <c r="S118" s="19">
        <f t="array" ref="S118">IFERROR(INDEX(DETA_VENTAS!$B$1:B32314, MATCH(VALUE(A118), VALUE(DETA_VENTAS!$J$1:$J32314), 0)),"NA")</f>
        <v>2121</v>
      </c>
      <c r="T118" s="40" t="s">
        <v>100</v>
      </c>
      <c r="U118" s="20"/>
      <c r="V118" s="20"/>
      <c r="W118" s="64" t="str">
        <f t="shared" si="17"/>
        <v>2025-W38 (15/09 al 21/09)</v>
      </c>
      <c r="X118" s="20"/>
      <c r="Y118" s="23"/>
      <c r="Z118" s="22"/>
      <c r="AA118" s="22"/>
      <c r="AB118" s="22"/>
      <c r="AC118" s="24"/>
    </row>
    <row r="119" hidden="1">
      <c r="A119" s="98">
        <v>662.0</v>
      </c>
      <c r="B119" s="36" t="s">
        <v>52</v>
      </c>
      <c r="C119" s="37">
        <v>251.0</v>
      </c>
      <c r="D119" s="8" t="s">
        <v>50</v>
      </c>
      <c r="E119" s="83">
        <v>45919.0</v>
      </c>
      <c r="F119" s="70">
        <v>45925.0</v>
      </c>
      <c r="G119" s="84">
        <v>0.6</v>
      </c>
      <c r="H119" s="28" t="s">
        <v>66</v>
      </c>
      <c r="I119" s="85">
        <v>1.0</v>
      </c>
      <c r="J119" s="86">
        <v>100.0</v>
      </c>
      <c r="K119" s="17">
        <f t="shared" si="18"/>
        <v>60</v>
      </c>
      <c r="L119" s="32">
        <f t="shared" si="19"/>
        <v>60</v>
      </c>
      <c r="M119" s="87" t="s">
        <v>144</v>
      </c>
      <c r="N119" s="33">
        <f>G119</f>
        <v>0.6</v>
      </c>
      <c r="O119" s="17"/>
      <c r="P119" s="17">
        <f t="shared" si="23"/>
        <v>84</v>
      </c>
      <c r="Q119" s="17">
        <v>140.0</v>
      </c>
      <c r="R119" s="34">
        <f t="shared" si="20"/>
        <v>24</v>
      </c>
      <c r="S119" s="35">
        <f t="array" ref="S119">IFERROR(INDEX(DETA_VENTAS!$B$1:B32314, MATCH(VALUE(A119), VALUE(DETA_VENTAS!$J$1:$J32314), 0)),"NA")</f>
        <v>2121</v>
      </c>
      <c r="T119" s="6" t="s">
        <v>28</v>
      </c>
      <c r="U119" s="36"/>
      <c r="V119" s="36"/>
      <c r="W119" s="64" t="str">
        <f t="shared" si="17"/>
        <v>2025-W38 (15/09 al 21/09)</v>
      </c>
      <c r="X119" s="36"/>
      <c r="Y119" s="38"/>
      <c r="AC119" s="39"/>
    </row>
    <row r="120" hidden="1">
      <c r="A120" s="98">
        <v>661.0</v>
      </c>
      <c r="B120" s="36" t="s">
        <v>29</v>
      </c>
      <c r="C120" s="37">
        <v>162.0</v>
      </c>
      <c r="D120" s="8" t="s">
        <v>50</v>
      </c>
      <c r="E120" s="83">
        <v>45919.0</v>
      </c>
      <c r="F120" s="70">
        <v>45925.0</v>
      </c>
      <c r="G120" s="84">
        <v>3.8</v>
      </c>
      <c r="H120" s="28" t="s">
        <v>66</v>
      </c>
      <c r="I120" s="85">
        <v>10.0</v>
      </c>
      <c r="J120" s="86">
        <v>100.0</v>
      </c>
      <c r="K120" s="17">
        <f t="shared" si="18"/>
        <v>38</v>
      </c>
      <c r="L120" s="32">
        <f t="shared" si="19"/>
        <v>380</v>
      </c>
      <c r="M120" s="87"/>
      <c r="N120" s="33">
        <f>K120</f>
        <v>38</v>
      </c>
      <c r="O120" s="17"/>
      <c r="P120" s="17">
        <f t="shared" si="23"/>
        <v>0</v>
      </c>
      <c r="Q120" s="17">
        <v>110.0</v>
      </c>
      <c r="R120" s="34">
        <f t="shared" si="20"/>
        <v>0</v>
      </c>
      <c r="S120" s="35">
        <f t="array" ref="S120">IFERROR(INDEX(DETA_VENTAS!$B$1:B32314, MATCH(VALUE(A120), VALUE(DETA_VENTAS!$J$1:$J32314), 0)),"NA")</f>
        <v>2118</v>
      </c>
      <c r="T120" s="6" t="s">
        <v>100</v>
      </c>
      <c r="U120" s="36"/>
      <c r="V120" s="36"/>
      <c r="W120" s="64" t="str">
        <f t="shared" si="17"/>
        <v>2025-W38 (15/09 al 21/09)</v>
      </c>
      <c r="X120" s="36"/>
      <c r="Y120" s="38"/>
      <c r="AC120" s="39"/>
    </row>
    <row r="121">
      <c r="A121" s="98">
        <v>660.0</v>
      </c>
      <c r="B121" s="36" t="s">
        <v>87</v>
      </c>
      <c r="C121" s="99">
        <v>258.0</v>
      </c>
      <c r="D121" s="8" t="s">
        <v>50</v>
      </c>
      <c r="E121" s="83">
        <v>45919.0</v>
      </c>
      <c r="F121" s="70">
        <v>45925.0</v>
      </c>
      <c r="G121" s="84">
        <v>4.3</v>
      </c>
      <c r="H121" s="86" t="s">
        <v>27</v>
      </c>
      <c r="I121" s="85">
        <v>17.0</v>
      </c>
      <c r="J121" s="86">
        <v>85.0</v>
      </c>
      <c r="K121" s="17">
        <f t="shared" si="18"/>
        <v>21.5</v>
      </c>
      <c r="L121" s="32">
        <f t="shared" si="19"/>
        <v>365.5</v>
      </c>
      <c r="M121" s="87"/>
      <c r="N121" s="33">
        <v>4.5</v>
      </c>
      <c r="O121" s="17"/>
      <c r="P121" s="17">
        <f t="shared" si="23"/>
        <v>495</v>
      </c>
      <c r="Q121" s="17">
        <v>110.0</v>
      </c>
      <c r="R121" s="34">
        <f t="shared" si="20"/>
        <v>129.5</v>
      </c>
      <c r="S121" s="35" t="str">
        <f t="array" ref="S121">IFERROR(INDEX(DETA_VENTAS!$B$1:B32314, MATCH(VALUE(A121), VALUE(DETA_VENTAS!$J$1:$J32314), 0)),"NA")</f>
        <v>NA</v>
      </c>
      <c r="T121" s="6" t="s">
        <v>28</v>
      </c>
      <c r="U121" s="36" t="s">
        <v>98</v>
      </c>
      <c r="V121" s="36"/>
      <c r="W121" s="64" t="str">
        <f t="shared" si="17"/>
        <v>2025-W38 (15/09 al 21/09)</v>
      </c>
      <c r="X121" s="36"/>
      <c r="Y121" s="38"/>
      <c r="AC121" s="39"/>
    </row>
    <row r="122">
      <c r="A122" s="88">
        <v>659.0</v>
      </c>
      <c r="B122" s="59" t="s">
        <v>112</v>
      </c>
      <c r="C122" s="100">
        <v>173.0</v>
      </c>
      <c r="D122" s="47" t="s">
        <v>50</v>
      </c>
      <c r="E122" s="91">
        <v>45919.0</v>
      </c>
      <c r="F122" s="101">
        <v>45925.0</v>
      </c>
      <c r="G122" s="92">
        <v>1.0</v>
      </c>
      <c r="H122" s="93" t="s">
        <v>27</v>
      </c>
      <c r="I122" s="94">
        <v>5.0</v>
      </c>
      <c r="J122" s="93">
        <v>85.0</v>
      </c>
      <c r="K122" s="56">
        <f t="shared" si="18"/>
        <v>17</v>
      </c>
      <c r="L122" s="54">
        <f t="shared" si="19"/>
        <v>85</v>
      </c>
      <c r="M122" s="95"/>
      <c r="N122" s="55">
        <v>1.0</v>
      </c>
      <c r="O122" s="17"/>
      <c r="P122" s="17">
        <f t="shared" si="23"/>
        <v>110</v>
      </c>
      <c r="Q122" s="56">
        <v>110.0</v>
      </c>
      <c r="R122" s="34">
        <f t="shared" si="20"/>
        <v>25</v>
      </c>
      <c r="S122" s="58" t="str">
        <f t="array" ref="S122">IFERROR(INDEX(DETA_VENTAS!$B$1:B32314, MATCH(VALUE(A122), VALUE(DETA_VENTAS!$J$1:$J32314), 0)),"NA")</f>
        <v>NA</v>
      </c>
      <c r="T122" s="45" t="s">
        <v>28</v>
      </c>
      <c r="U122" s="59" t="s">
        <v>98</v>
      </c>
      <c r="V122" s="59"/>
      <c r="W122" s="64" t="str">
        <f t="shared" si="17"/>
        <v>2025-W38 (15/09 al 21/09)</v>
      </c>
      <c r="X122" s="59"/>
      <c r="Y122" s="62"/>
      <c r="Z122" s="61"/>
      <c r="AA122" s="61"/>
      <c r="AB122" s="61"/>
      <c r="AC122" s="63"/>
    </row>
    <row r="123">
      <c r="A123" s="96">
        <v>659.0</v>
      </c>
      <c r="B123" s="20" t="s">
        <v>83</v>
      </c>
      <c r="C123" s="21">
        <v>119.0</v>
      </c>
      <c r="D123" s="42" t="s">
        <v>26</v>
      </c>
      <c r="E123" s="75">
        <v>45917.0</v>
      </c>
      <c r="F123" s="102">
        <v>45922.0</v>
      </c>
      <c r="G123" s="76">
        <v>1.1</v>
      </c>
      <c r="H123" s="78" t="s">
        <v>27</v>
      </c>
      <c r="I123" s="103"/>
      <c r="J123" s="78">
        <v>90.0</v>
      </c>
      <c r="K123" s="43">
        <f t="shared" si="18"/>
        <v>0</v>
      </c>
      <c r="L123" s="15">
        <f t="shared" si="19"/>
        <v>99</v>
      </c>
      <c r="M123" s="79"/>
      <c r="N123" s="16">
        <v>1.2</v>
      </c>
      <c r="O123" s="17"/>
      <c r="P123" s="17">
        <f t="shared" si="23"/>
        <v>132</v>
      </c>
      <c r="Q123" s="43">
        <v>110.0</v>
      </c>
      <c r="R123" s="34">
        <f t="shared" si="20"/>
        <v>33</v>
      </c>
      <c r="S123" s="19" t="str">
        <f t="array" ref="S123">IFERROR(INDEX(DETA_VENTAS!$B$1:B32314, MATCH(VALUE(A123), VALUE(DETA_VENTAS!$J$1:$J32314), 0)),"NA")</f>
        <v>NA</v>
      </c>
      <c r="T123" s="40" t="s">
        <v>28</v>
      </c>
      <c r="U123" s="20" t="s">
        <v>98</v>
      </c>
      <c r="V123" s="20"/>
      <c r="W123" s="64" t="str">
        <f t="shared" si="17"/>
        <v>2025-W38 (15/09 al 21/09)</v>
      </c>
      <c r="X123" s="20"/>
      <c r="Y123" s="23"/>
      <c r="Z123" s="22"/>
      <c r="AA123" s="22"/>
      <c r="AB123" s="22"/>
      <c r="AC123" s="24"/>
    </row>
    <row r="124">
      <c r="A124" s="104">
        <v>658.0</v>
      </c>
      <c r="B124" s="59" t="s">
        <v>36</v>
      </c>
      <c r="C124" s="100">
        <v>261.0</v>
      </c>
      <c r="D124" s="47" t="s">
        <v>26</v>
      </c>
      <c r="E124" s="91">
        <v>45917.0</v>
      </c>
      <c r="F124" s="105">
        <v>45922.0</v>
      </c>
      <c r="G124" s="92">
        <v>5.8</v>
      </c>
      <c r="H124" s="93" t="s">
        <v>27</v>
      </c>
      <c r="I124" s="106"/>
      <c r="J124" s="93">
        <v>90.0</v>
      </c>
      <c r="K124" s="56">
        <f t="shared" si="18"/>
        <v>0</v>
      </c>
      <c r="L124" s="54">
        <f t="shared" si="19"/>
        <v>522</v>
      </c>
      <c r="M124" s="95"/>
      <c r="N124" s="33">
        <f t="shared" ref="N124:N126" si="27">G124</f>
        <v>5.8</v>
      </c>
      <c r="O124" s="17"/>
      <c r="P124" s="17">
        <f t="shared" si="23"/>
        <v>638</v>
      </c>
      <c r="Q124" s="56">
        <v>110.0</v>
      </c>
      <c r="R124" s="34">
        <f t="shared" si="20"/>
        <v>116</v>
      </c>
      <c r="S124" s="58" t="str">
        <f t="array" ref="S124">IFERROR(INDEX(DETA_VENTAS!$B$1:B32314, MATCH(VALUE(A124), VALUE(DETA_VENTAS!$J$1:$J32314), 0)),"NA")</f>
        <v>NA</v>
      </c>
      <c r="T124" s="45" t="s">
        <v>28</v>
      </c>
      <c r="U124" s="59" t="s">
        <v>98</v>
      </c>
      <c r="V124" s="59"/>
      <c r="W124" s="64" t="str">
        <f t="shared" si="17"/>
        <v>2025-W38 (15/09 al 21/09)</v>
      </c>
      <c r="X124" s="59"/>
      <c r="Y124" s="62"/>
      <c r="Z124" s="61"/>
      <c r="AA124" s="61"/>
      <c r="AB124" s="61"/>
      <c r="AC124" s="63"/>
    </row>
    <row r="125">
      <c r="A125" s="96">
        <v>657.0</v>
      </c>
      <c r="B125" s="20" t="s">
        <v>36</v>
      </c>
      <c r="C125" s="107">
        <v>261.0</v>
      </c>
      <c r="D125" s="42" t="s">
        <v>50</v>
      </c>
      <c r="E125" s="75">
        <v>45910.0</v>
      </c>
      <c r="F125" s="102">
        <v>45918.0</v>
      </c>
      <c r="G125" s="108">
        <v>4.0</v>
      </c>
      <c r="H125" s="78" t="s">
        <v>27</v>
      </c>
      <c r="I125" s="103"/>
      <c r="J125" s="78">
        <v>85.0</v>
      </c>
      <c r="K125" s="43">
        <f t="shared" si="18"/>
        <v>0</v>
      </c>
      <c r="L125" s="15">
        <f t="shared" si="19"/>
        <v>340</v>
      </c>
      <c r="M125" s="79"/>
      <c r="N125" s="33">
        <f t="shared" si="27"/>
        <v>4</v>
      </c>
      <c r="O125" s="17"/>
      <c r="P125" s="17">
        <f t="shared" si="23"/>
        <v>440</v>
      </c>
      <c r="Q125" s="17">
        <v>110.0</v>
      </c>
      <c r="R125" s="34">
        <f t="shared" si="20"/>
        <v>100</v>
      </c>
      <c r="S125" s="19" t="str">
        <f t="array" ref="S125">IFERROR(INDEX(DETA_VENTAS!$B$1:B32314, MATCH(VALUE(A125), VALUE(DETA_VENTAS!$J$1:$J32314), 0)),"NA")</f>
        <v>NA</v>
      </c>
      <c r="T125" s="6" t="s">
        <v>28</v>
      </c>
      <c r="U125" s="36" t="s">
        <v>98</v>
      </c>
      <c r="V125" s="20"/>
      <c r="W125" s="64" t="str">
        <f t="shared" si="17"/>
        <v>2025-W37 (08/09 al 14/09)</v>
      </c>
      <c r="X125" s="20"/>
      <c r="Y125" s="23"/>
      <c r="Z125" s="22"/>
      <c r="AA125" s="22"/>
      <c r="AB125" s="22"/>
      <c r="AC125" s="24"/>
    </row>
    <row r="126">
      <c r="A126" s="98">
        <v>656.0</v>
      </c>
      <c r="B126" s="36" t="s">
        <v>36</v>
      </c>
      <c r="C126" s="99">
        <v>261.0</v>
      </c>
      <c r="D126" s="8" t="s">
        <v>50</v>
      </c>
      <c r="E126" s="83">
        <v>45910.0</v>
      </c>
      <c r="F126" s="109">
        <v>45918.0</v>
      </c>
      <c r="G126" s="110">
        <v>4.0</v>
      </c>
      <c r="H126" s="86" t="s">
        <v>27</v>
      </c>
      <c r="I126" s="111"/>
      <c r="J126" s="86">
        <v>85.0</v>
      </c>
      <c r="K126" s="17">
        <f t="shared" si="18"/>
        <v>0</v>
      </c>
      <c r="L126" s="32">
        <f t="shared" si="19"/>
        <v>340</v>
      </c>
      <c r="M126" s="87"/>
      <c r="N126" s="33">
        <f t="shared" si="27"/>
        <v>4</v>
      </c>
      <c r="O126" s="17"/>
      <c r="P126" s="17">
        <f t="shared" si="23"/>
        <v>440</v>
      </c>
      <c r="Q126" s="17">
        <v>110.0</v>
      </c>
      <c r="R126" s="34">
        <f t="shared" si="20"/>
        <v>100</v>
      </c>
      <c r="S126" s="35" t="str">
        <f t="array" ref="S126">IFERROR(INDEX(DETA_VENTAS!$B$1:B32314, MATCH(VALUE(A126), VALUE(DETA_VENTAS!$J$1:$J32314), 0)),"NA")</f>
        <v>NA</v>
      </c>
      <c r="T126" s="6" t="s">
        <v>28</v>
      </c>
      <c r="U126" s="36" t="s">
        <v>98</v>
      </c>
      <c r="V126" s="36"/>
      <c r="W126" s="64" t="str">
        <f t="shared" si="17"/>
        <v>2025-W37 (08/09 al 14/09)</v>
      </c>
      <c r="X126" s="36"/>
      <c r="Y126" s="38"/>
      <c r="AC126" s="39"/>
    </row>
    <row r="127" ht="15.0" customHeight="1">
      <c r="A127" s="112">
        <v>655.0</v>
      </c>
      <c r="B127" s="113" t="s">
        <v>112</v>
      </c>
      <c r="C127" s="99">
        <v>173.0</v>
      </c>
      <c r="D127" s="114" t="s">
        <v>50</v>
      </c>
      <c r="E127" s="115">
        <v>45910.0</v>
      </c>
      <c r="F127" s="109">
        <v>45918.0</v>
      </c>
      <c r="G127" s="116">
        <v>0.5</v>
      </c>
      <c r="H127" s="117" t="s">
        <v>27</v>
      </c>
      <c r="I127" s="111">
        <v>3.0</v>
      </c>
      <c r="J127" s="118">
        <v>85.0</v>
      </c>
      <c r="K127" s="67">
        <f t="shared" si="18"/>
        <v>14.16666667</v>
      </c>
      <c r="L127" s="32">
        <f t="shared" si="19"/>
        <v>42.5</v>
      </c>
      <c r="M127" s="119"/>
      <c r="N127" s="33">
        <v>1.0</v>
      </c>
      <c r="O127" s="17"/>
      <c r="P127" s="17">
        <f t="shared" si="23"/>
        <v>110</v>
      </c>
      <c r="Q127" s="17">
        <v>110.0</v>
      </c>
      <c r="R127" s="34">
        <f t="shared" si="20"/>
        <v>67.5</v>
      </c>
      <c r="S127" s="35" t="str">
        <f t="array" ref="S127">IFERROR(INDEX(DETA_VENTAS!$B$1:B32314, MATCH(VALUE(A127), VALUE(DETA_VENTAS!$J$1:$J32314), 0)),"NA")</f>
        <v>NA</v>
      </c>
      <c r="T127" s="6" t="s">
        <v>28</v>
      </c>
      <c r="U127" s="36" t="s">
        <v>98</v>
      </c>
      <c r="V127" s="113"/>
      <c r="W127" s="64" t="str">
        <f t="shared" si="17"/>
        <v>2025-W37 (08/09 al 14/09)</v>
      </c>
      <c r="X127" s="113"/>
      <c r="Y127" s="120"/>
      <c r="Z127" s="121"/>
      <c r="AA127" s="121"/>
      <c r="AB127" s="121"/>
      <c r="AC127" s="122"/>
    </row>
    <row r="128">
      <c r="A128" s="98">
        <v>654.0</v>
      </c>
      <c r="B128" s="36" t="s">
        <v>29</v>
      </c>
      <c r="C128" s="37">
        <v>162.0</v>
      </c>
      <c r="D128" s="8" t="s">
        <v>50</v>
      </c>
      <c r="E128" s="83">
        <v>45910.0</v>
      </c>
      <c r="F128" s="109">
        <v>45918.0</v>
      </c>
      <c r="G128" s="110">
        <v>2.0</v>
      </c>
      <c r="H128" s="86" t="s">
        <v>27</v>
      </c>
      <c r="I128" s="85">
        <v>2.0</v>
      </c>
      <c r="J128" s="86">
        <v>85.0</v>
      </c>
      <c r="K128" s="17">
        <f t="shared" si="18"/>
        <v>85</v>
      </c>
      <c r="L128" s="32">
        <f t="shared" si="19"/>
        <v>170</v>
      </c>
      <c r="M128" s="87" t="s">
        <v>145</v>
      </c>
      <c r="N128" s="33">
        <f t="shared" ref="N128:N130" si="28">K128</f>
        <v>85</v>
      </c>
      <c r="O128" s="17"/>
      <c r="P128" s="17">
        <f t="shared" si="23"/>
        <v>0</v>
      </c>
      <c r="Q128" s="17">
        <v>0.0</v>
      </c>
      <c r="R128" s="34" t="str">
        <f t="shared" ref="R128:R130" si="29">SUMIF(DETA_ENVIOS!$B$2:$B32314,$A128,DETA_ENVIOS!$M$2:$M32314)</f>
        <v>#N/A</v>
      </c>
      <c r="S128" s="35">
        <f t="array" ref="S128">IFERROR(INDEX(DETA_VENTAS!$B$1:B32314, MATCH(VALUE(A128), VALUE(DETA_VENTAS!$J$1:$J32314), 0)),"NA")</f>
        <v>2095</v>
      </c>
      <c r="T128" s="6" t="s">
        <v>100</v>
      </c>
      <c r="U128" s="64"/>
      <c r="V128" s="36"/>
      <c r="W128" s="64" t="str">
        <f t="shared" si="17"/>
        <v>2025-W37 (08/09 al 14/09)</v>
      </c>
      <c r="X128" s="36"/>
      <c r="Y128" s="38"/>
      <c r="AC128" s="39"/>
    </row>
    <row r="129" hidden="1">
      <c r="A129" s="98">
        <v>653.0</v>
      </c>
      <c r="B129" s="36" t="s">
        <v>52</v>
      </c>
      <c r="C129" s="37">
        <v>251.0</v>
      </c>
      <c r="D129" s="8" t="s">
        <v>50</v>
      </c>
      <c r="E129" s="83">
        <v>45910.0</v>
      </c>
      <c r="F129" s="109">
        <v>45918.0</v>
      </c>
      <c r="G129" s="110">
        <v>1.45</v>
      </c>
      <c r="H129" s="86" t="s">
        <v>30</v>
      </c>
      <c r="I129" s="111"/>
      <c r="J129" s="86">
        <v>45.0</v>
      </c>
      <c r="K129" s="17">
        <f t="shared" si="18"/>
        <v>0</v>
      </c>
      <c r="L129" s="32">
        <f t="shared" si="19"/>
        <v>65.25</v>
      </c>
      <c r="M129" s="87"/>
      <c r="N129" s="33">
        <f t="shared" si="28"/>
        <v>0</v>
      </c>
      <c r="O129" s="17"/>
      <c r="P129" s="17">
        <f t="shared" si="23"/>
        <v>0</v>
      </c>
      <c r="Q129" s="17">
        <v>1.0</v>
      </c>
      <c r="R129" s="34" t="str">
        <f t="shared" si="29"/>
        <v>#N/A</v>
      </c>
      <c r="S129" s="35">
        <f t="array" ref="S129">IFERROR(INDEX(DETA_VENTAS!$B$1:B32314, MATCH(VALUE(A129), VALUE(DETA_VENTAS!$J$1:$J32314), 0)),"NA")</f>
        <v>2117</v>
      </c>
      <c r="T129" s="6" t="s">
        <v>100</v>
      </c>
      <c r="U129" s="64"/>
      <c r="V129" s="36"/>
      <c r="W129" s="64" t="str">
        <f t="shared" si="17"/>
        <v>2025-W37 (08/09 al 14/09)</v>
      </c>
      <c r="X129" s="36"/>
      <c r="Y129" s="38"/>
      <c r="AC129" s="39"/>
    </row>
    <row r="130" hidden="1">
      <c r="A130" s="104">
        <v>652.0</v>
      </c>
      <c r="B130" s="59" t="s">
        <v>92</v>
      </c>
      <c r="C130" s="60">
        <v>257.0</v>
      </c>
      <c r="D130" s="47" t="s">
        <v>50</v>
      </c>
      <c r="E130" s="91">
        <v>45910.0</v>
      </c>
      <c r="F130" s="105">
        <v>45918.0</v>
      </c>
      <c r="G130" s="123">
        <v>1.45</v>
      </c>
      <c r="H130" s="93" t="s">
        <v>30</v>
      </c>
      <c r="I130" s="94">
        <v>10.0</v>
      </c>
      <c r="J130" s="93">
        <v>45.0</v>
      </c>
      <c r="K130" s="56">
        <f t="shared" si="18"/>
        <v>6.525</v>
      </c>
      <c r="L130" s="54">
        <f t="shared" si="19"/>
        <v>65.25</v>
      </c>
      <c r="M130" s="95" t="s">
        <v>146</v>
      </c>
      <c r="N130" s="33">
        <f t="shared" si="28"/>
        <v>6.525</v>
      </c>
      <c r="O130" s="17"/>
      <c r="P130" s="17">
        <f t="shared" si="23"/>
        <v>0</v>
      </c>
      <c r="Q130" s="17">
        <v>120.0</v>
      </c>
      <c r="R130" s="57" t="str">
        <f t="shared" si="29"/>
        <v>#N/A</v>
      </c>
      <c r="S130" s="58">
        <f t="array" ref="S130">IFERROR(INDEX(DETA_VENTAS!$B$1:B32314, MATCH(VALUE(A130), VALUE(DETA_VENTAS!$J$1:$J32314), 0)),"NA")</f>
        <v>2116</v>
      </c>
      <c r="T130" s="6" t="s">
        <v>100</v>
      </c>
      <c r="U130" s="64"/>
      <c r="V130" s="59"/>
      <c r="W130" s="64" t="str">
        <f t="shared" si="17"/>
        <v>2025-W37 (08/09 al 14/09)</v>
      </c>
      <c r="X130" s="59"/>
      <c r="Y130" s="62"/>
      <c r="Z130" s="61"/>
      <c r="AA130" s="61"/>
      <c r="AB130" s="61"/>
      <c r="AC130" s="63"/>
    </row>
    <row r="131">
      <c r="A131" s="124">
        <v>651.0</v>
      </c>
      <c r="B131" s="36" t="s">
        <v>32</v>
      </c>
      <c r="C131" s="37">
        <v>66.0</v>
      </c>
      <c r="D131" s="8" t="s">
        <v>50</v>
      </c>
      <c r="E131" s="83">
        <v>45905.0</v>
      </c>
      <c r="F131" s="83">
        <v>45912.0</v>
      </c>
      <c r="G131" s="84">
        <v>1.9</v>
      </c>
      <c r="H131" s="86" t="s">
        <v>27</v>
      </c>
      <c r="I131" s="111"/>
      <c r="J131" s="86">
        <v>85.0</v>
      </c>
      <c r="K131" s="17">
        <f t="shared" si="18"/>
        <v>0</v>
      </c>
      <c r="L131" s="32">
        <f t="shared" si="19"/>
        <v>161.5</v>
      </c>
      <c r="M131" s="87"/>
      <c r="N131" s="33">
        <f>G131</f>
        <v>1.9</v>
      </c>
      <c r="O131" s="17"/>
      <c r="P131" s="17">
        <f t="shared" si="23"/>
        <v>0</v>
      </c>
      <c r="Q131" s="17">
        <v>70.0</v>
      </c>
      <c r="R131" s="34">
        <f t="shared" ref="R131:R133" si="30">IF(T131="VENTA", 0, P131-L131)</f>
        <v>0</v>
      </c>
      <c r="S131" s="35">
        <f t="array" ref="S131">IFERROR(INDEX(DETA_VENTAS!$B$1:B32314, MATCH(VALUE(A131), VALUE(DETA_VENTAS!$J$1:$J32314), 0)),"NA")</f>
        <v>2115</v>
      </c>
      <c r="T131" s="6" t="s">
        <v>100</v>
      </c>
      <c r="U131" s="64"/>
      <c r="V131" s="36">
        <v>6000.0</v>
      </c>
      <c r="W131" s="64" t="str">
        <f t="shared" si="17"/>
        <v>2025-W36 (01/09 al 07/09)</v>
      </c>
      <c r="X131" s="36"/>
      <c r="Y131" s="38"/>
    </row>
    <row r="132" hidden="1">
      <c r="A132" s="124">
        <v>650.0</v>
      </c>
      <c r="B132" s="36" t="s">
        <v>147</v>
      </c>
      <c r="C132" s="37">
        <v>262.0</v>
      </c>
      <c r="D132" s="8" t="s">
        <v>50</v>
      </c>
      <c r="E132" s="83">
        <v>45905.0</v>
      </c>
      <c r="F132" s="83">
        <v>45912.0</v>
      </c>
      <c r="G132" s="84">
        <v>1.4</v>
      </c>
      <c r="H132" s="86" t="s">
        <v>30</v>
      </c>
      <c r="I132" s="111"/>
      <c r="J132" s="86">
        <v>45.0</v>
      </c>
      <c r="K132" s="17">
        <f t="shared" si="18"/>
        <v>0</v>
      </c>
      <c r="L132" s="32">
        <f t="shared" si="19"/>
        <v>63</v>
      </c>
      <c r="M132" s="87"/>
      <c r="N132" s="33">
        <v>1.2</v>
      </c>
      <c r="O132" s="17"/>
      <c r="P132" s="17">
        <f t="shared" si="23"/>
        <v>72</v>
      </c>
      <c r="Q132" s="17">
        <v>60.0</v>
      </c>
      <c r="R132" s="34">
        <f t="shared" si="30"/>
        <v>9</v>
      </c>
      <c r="S132" s="35" t="str">
        <f t="array" ref="S132">IFERROR(INDEX(DETA_VENTAS!$B$1:B32314, MATCH(VALUE(A132), VALUE(DETA_VENTAS!$J$1:$J32314), 0)),"NA")</f>
        <v>NA</v>
      </c>
      <c r="T132" s="6" t="s">
        <v>28</v>
      </c>
      <c r="U132" s="36" t="s">
        <v>98</v>
      </c>
      <c r="V132" s="36"/>
      <c r="W132" s="64" t="str">
        <f t="shared" si="17"/>
        <v>2025-W36 (01/09 al 07/09)</v>
      </c>
      <c r="X132" s="36"/>
      <c r="Y132" s="38"/>
    </row>
    <row r="133" hidden="1">
      <c r="A133" s="124">
        <v>649.0</v>
      </c>
      <c r="B133" s="36" t="s">
        <v>36</v>
      </c>
      <c r="C133" s="37">
        <v>261.0</v>
      </c>
      <c r="D133" s="8" t="s">
        <v>50</v>
      </c>
      <c r="E133" s="83">
        <v>45905.0</v>
      </c>
      <c r="F133" s="83">
        <v>45912.0</v>
      </c>
      <c r="G133" s="84">
        <v>0.9</v>
      </c>
      <c r="H133" s="86" t="s">
        <v>30</v>
      </c>
      <c r="I133" s="111"/>
      <c r="J133" s="86">
        <v>45.0</v>
      </c>
      <c r="K133" s="17">
        <f t="shared" si="18"/>
        <v>0</v>
      </c>
      <c r="L133" s="32">
        <f t="shared" si="19"/>
        <v>40.5</v>
      </c>
      <c r="M133" s="87"/>
      <c r="N133" s="33">
        <f>G133</f>
        <v>0.9</v>
      </c>
      <c r="O133" s="17"/>
      <c r="P133" s="17">
        <f t="shared" si="23"/>
        <v>90</v>
      </c>
      <c r="Q133" s="17">
        <v>100.0</v>
      </c>
      <c r="R133" s="34">
        <f t="shared" si="30"/>
        <v>49.5</v>
      </c>
      <c r="S133" s="35" t="str">
        <f t="array" ref="S133">IFERROR(INDEX(DETA_VENTAS!$B$1:B32314, MATCH(VALUE(A133), VALUE(DETA_VENTAS!$J$1:$J32314), 0)),"NA")</f>
        <v>NA</v>
      </c>
      <c r="T133" s="6" t="s">
        <v>28</v>
      </c>
      <c r="U133" s="36" t="s">
        <v>98</v>
      </c>
      <c r="V133" s="36"/>
      <c r="W133" s="64" t="str">
        <f t="shared" si="17"/>
        <v>2025-W36 (01/09 al 07/09)</v>
      </c>
      <c r="X133" s="36"/>
      <c r="Y133" s="38"/>
    </row>
    <row r="134" hidden="1">
      <c r="A134" s="124">
        <v>648.0</v>
      </c>
      <c r="B134" s="36" t="s">
        <v>148</v>
      </c>
      <c r="C134" s="37">
        <v>20.0</v>
      </c>
      <c r="D134" s="8" t="s">
        <v>50</v>
      </c>
      <c r="E134" s="83">
        <v>45905.0</v>
      </c>
      <c r="F134" s="83">
        <v>45912.0</v>
      </c>
      <c r="G134" s="84">
        <v>3.75</v>
      </c>
      <c r="H134" s="86" t="s">
        <v>30</v>
      </c>
      <c r="I134" s="111"/>
      <c r="J134" s="86">
        <v>45.0</v>
      </c>
      <c r="K134" s="17">
        <f t="shared" si="18"/>
        <v>0</v>
      </c>
      <c r="L134" s="32">
        <f t="shared" si="19"/>
        <v>168.75</v>
      </c>
      <c r="M134" s="87"/>
      <c r="N134" s="33">
        <v>3.9</v>
      </c>
      <c r="O134" s="17"/>
      <c r="P134" s="17">
        <f t="shared" si="23"/>
        <v>0</v>
      </c>
      <c r="Q134" s="17">
        <v>0.0</v>
      </c>
      <c r="R134" s="34" t="str">
        <f>SUMIF(DETA_ENVIOS!$B$2:$B32314,$A134,DETA_ENVIOS!$M$2:$M32314)</f>
        <v>#N/A</v>
      </c>
      <c r="S134" s="35" t="str">
        <f t="array" ref="S134">IFERROR(INDEX(DETA_VENTAS!$B$1:B32314, MATCH(VALUE(A134), VALUE(DETA_VENTAS!$J$1:$J32314), 0)),"NA")</f>
        <v>NA</v>
      </c>
      <c r="T134" s="6" t="s">
        <v>28</v>
      </c>
      <c r="U134" s="36" t="s">
        <v>98</v>
      </c>
      <c r="V134" s="36"/>
      <c r="W134" s="64" t="str">
        <f t="shared" si="17"/>
        <v>2025-W36 (01/09 al 07/09)</v>
      </c>
      <c r="X134" s="36"/>
      <c r="Y134" s="38"/>
    </row>
    <row r="135" hidden="1">
      <c r="A135" s="124">
        <v>647.0</v>
      </c>
      <c r="B135" s="36" t="s">
        <v>32</v>
      </c>
      <c r="C135" s="37">
        <v>66.0</v>
      </c>
      <c r="D135" s="8" t="s">
        <v>50</v>
      </c>
      <c r="E135" s="83">
        <v>45905.0</v>
      </c>
      <c r="F135" s="83">
        <v>45912.0</v>
      </c>
      <c r="G135" s="84">
        <v>1.1</v>
      </c>
      <c r="H135" s="86" t="s">
        <v>30</v>
      </c>
      <c r="I135" s="111"/>
      <c r="J135" s="86">
        <v>45.0</v>
      </c>
      <c r="K135" s="17">
        <f t="shared" si="18"/>
        <v>0</v>
      </c>
      <c r="L135" s="32">
        <f t="shared" si="19"/>
        <v>49.5</v>
      </c>
      <c r="M135" s="87" t="s">
        <v>149</v>
      </c>
      <c r="N135" s="33">
        <f>G135</f>
        <v>1.1</v>
      </c>
      <c r="O135" s="17"/>
      <c r="P135" s="17">
        <f t="shared" si="23"/>
        <v>0</v>
      </c>
      <c r="Q135" s="17">
        <v>0.0</v>
      </c>
      <c r="R135" s="34">
        <f>IF(T135="VENTA", 0, P135-L135)</f>
        <v>0</v>
      </c>
      <c r="S135" s="35">
        <f t="array" ref="S135">IFERROR(INDEX(DETA_VENTAS!$B$1:B32314, MATCH(VALUE(A135), VALUE(DETA_VENTAS!$J$1:$J32314), 0)),"NA")</f>
        <v>2112</v>
      </c>
      <c r="T135" s="6" t="s">
        <v>100</v>
      </c>
      <c r="U135" s="64"/>
      <c r="V135" s="36"/>
      <c r="W135" s="64" t="str">
        <f t="shared" si="17"/>
        <v>2025-W36 (01/09 al 07/09)</v>
      </c>
      <c r="X135" s="36"/>
      <c r="Y135" s="38"/>
    </row>
    <row r="136" hidden="1">
      <c r="A136" s="124">
        <v>646.0</v>
      </c>
      <c r="B136" s="36" t="s">
        <v>29</v>
      </c>
      <c r="C136" s="37">
        <v>162.0</v>
      </c>
      <c r="D136" s="8" t="s">
        <v>50</v>
      </c>
      <c r="E136" s="83">
        <v>45905.0</v>
      </c>
      <c r="F136" s="83">
        <v>45912.0</v>
      </c>
      <c r="G136" s="84">
        <v>4.65</v>
      </c>
      <c r="H136" s="86" t="s">
        <v>30</v>
      </c>
      <c r="I136" s="111"/>
      <c r="J136" s="86">
        <v>45.0</v>
      </c>
      <c r="K136" s="17">
        <f t="shared" si="18"/>
        <v>0</v>
      </c>
      <c r="L136" s="32">
        <f t="shared" si="19"/>
        <v>209.25</v>
      </c>
      <c r="M136" s="87"/>
      <c r="N136" s="33">
        <f t="shared" ref="N136:N137" si="31">K136</f>
        <v>0</v>
      </c>
      <c r="O136" s="17"/>
      <c r="P136" s="17">
        <f t="shared" si="23"/>
        <v>0</v>
      </c>
      <c r="Q136" s="17">
        <v>0.0</v>
      </c>
      <c r="R136" s="34" t="str">
        <f t="shared" ref="R136:R137" si="32">SUMIF(DETA_ENVIOS!$B$2:$B32314,$A136,DETA_ENVIOS!$M$2:$M32314)</f>
        <v>#N/A</v>
      </c>
      <c r="S136" s="35">
        <f t="array" ref="S136">IFERROR(INDEX(DETA_VENTAS!$B$1:B32314, MATCH(VALUE(A136), VALUE(DETA_VENTAS!$J$1:$J32314), 0)),"NA")</f>
        <v>2111</v>
      </c>
      <c r="T136" s="6" t="s">
        <v>100</v>
      </c>
      <c r="U136" s="64"/>
      <c r="V136" s="36"/>
      <c r="W136" s="64" t="str">
        <f t="shared" si="17"/>
        <v>2025-W36 (01/09 al 07/09)</v>
      </c>
      <c r="X136" s="36"/>
      <c r="Y136" s="38"/>
    </row>
    <row r="137" hidden="1">
      <c r="A137" s="124">
        <v>645.0</v>
      </c>
      <c r="B137" s="36" t="s">
        <v>29</v>
      </c>
      <c r="C137" s="37">
        <v>162.0</v>
      </c>
      <c r="D137" s="8" t="s">
        <v>50</v>
      </c>
      <c r="E137" s="83">
        <v>45905.0</v>
      </c>
      <c r="F137" s="83">
        <v>45912.0</v>
      </c>
      <c r="G137" s="84">
        <v>11.6</v>
      </c>
      <c r="H137" s="86" t="s">
        <v>30</v>
      </c>
      <c r="I137" s="111"/>
      <c r="J137" s="86">
        <v>85.0</v>
      </c>
      <c r="K137" s="17">
        <f t="shared" si="18"/>
        <v>0</v>
      </c>
      <c r="L137" s="32">
        <f t="shared" si="19"/>
        <v>986</v>
      </c>
      <c r="M137" s="87"/>
      <c r="N137" s="33">
        <f t="shared" si="31"/>
        <v>0</v>
      </c>
      <c r="O137" s="17"/>
      <c r="P137" s="17">
        <f t="shared" si="23"/>
        <v>0</v>
      </c>
      <c r="Q137" s="17">
        <v>120.0</v>
      </c>
      <c r="R137" s="34" t="str">
        <f t="shared" si="32"/>
        <v>#N/A</v>
      </c>
      <c r="S137" s="35">
        <f t="array" ref="S137">IFERROR(INDEX(DETA_VENTAS!$B$1:B32314, MATCH(VALUE(A137), VALUE(DETA_VENTAS!$J$1:$J32314), 0)),"NA")</f>
        <v>2108</v>
      </c>
      <c r="T137" s="6" t="s">
        <v>100</v>
      </c>
      <c r="U137" s="64"/>
      <c r="V137" s="36"/>
      <c r="W137" s="64" t="str">
        <f t="shared" si="17"/>
        <v>2025-W36 (01/09 al 07/09)</v>
      </c>
      <c r="X137" s="36"/>
      <c r="Y137" s="38"/>
    </row>
    <row r="138">
      <c r="A138" s="124">
        <v>644.0</v>
      </c>
      <c r="B138" s="36" t="s">
        <v>32</v>
      </c>
      <c r="C138" s="37">
        <v>66.0</v>
      </c>
      <c r="D138" s="8" t="s">
        <v>50</v>
      </c>
      <c r="E138" s="83">
        <v>45905.0</v>
      </c>
      <c r="F138" s="83">
        <v>45912.0</v>
      </c>
      <c r="G138" s="84">
        <v>17.7</v>
      </c>
      <c r="H138" s="86" t="s">
        <v>27</v>
      </c>
      <c r="I138" s="111"/>
      <c r="J138" s="86">
        <v>85.0</v>
      </c>
      <c r="K138" s="17">
        <f t="shared" si="18"/>
        <v>0</v>
      </c>
      <c r="L138" s="32">
        <f t="shared" si="19"/>
        <v>1504.5</v>
      </c>
      <c r="M138" s="87"/>
      <c r="N138" s="33">
        <f>G138</f>
        <v>17.7</v>
      </c>
      <c r="O138" s="17"/>
      <c r="P138" s="17">
        <f t="shared" si="23"/>
        <v>0</v>
      </c>
      <c r="Q138" s="17">
        <v>120.0</v>
      </c>
      <c r="R138" s="34">
        <f t="shared" ref="R138:R139" si="33">IF(T138="VENTA", 0, P138-L138)</f>
        <v>0</v>
      </c>
      <c r="S138" s="35">
        <f t="array" ref="S138">IFERROR(INDEX(DETA_VENTAS!$B$1:B32314, MATCH(VALUE(A138), VALUE(DETA_VENTAS!$J$1:$J32314), 0)),"NA")</f>
        <v>2113</v>
      </c>
      <c r="T138" s="6" t="s">
        <v>100</v>
      </c>
      <c r="U138" s="64"/>
      <c r="V138" s="36"/>
      <c r="W138" s="64" t="str">
        <f t="shared" si="17"/>
        <v>2025-W36 (01/09 al 07/09)</v>
      </c>
      <c r="X138" s="36"/>
      <c r="Y138" s="38"/>
    </row>
    <row r="139">
      <c r="A139" s="124">
        <v>643.0</v>
      </c>
      <c r="B139" s="36" t="s">
        <v>36</v>
      </c>
      <c r="C139" s="37">
        <v>261.0</v>
      </c>
      <c r="D139" s="8" t="s">
        <v>50</v>
      </c>
      <c r="E139" s="83">
        <v>45905.0</v>
      </c>
      <c r="F139" s="83">
        <v>45912.0</v>
      </c>
      <c r="G139" s="84">
        <v>5.75</v>
      </c>
      <c r="H139" s="86" t="s">
        <v>27</v>
      </c>
      <c r="I139" s="111"/>
      <c r="J139" s="86">
        <v>85.0</v>
      </c>
      <c r="K139" s="17">
        <f t="shared" si="18"/>
        <v>0</v>
      </c>
      <c r="L139" s="32">
        <f t="shared" si="19"/>
        <v>488.75</v>
      </c>
      <c r="M139" s="87"/>
      <c r="N139" s="33">
        <v>6.0</v>
      </c>
      <c r="O139" s="17"/>
      <c r="P139" s="17">
        <f t="shared" si="23"/>
        <v>600</v>
      </c>
      <c r="Q139" s="17">
        <v>100.0</v>
      </c>
      <c r="R139" s="34">
        <f t="shared" si="33"/>
        <v>111.25</v>
      </c>
      <c r="S139" s="35" t="str">
        <f t="array" ref="S139">IFERROR(INDEX(DETA_VENTAS!$B$1:B32314, MATCH(VALUE(A139), VALUE(DETA_VENTAS!$J$1:$J32314), 0)),"NA")</f>
        <v>NA</v>
      </c>
      <c r="T139" s="6" t="s">
        <v>28</v>
      </c>
      <c r="U139" s="36" t="s">
        <v>98</v>
      </c>
      <c r="V139" s="36"/>
      <c r="W139" s="64" t="str">
        <f t="shared" si="17"/>
        <v>2025-W36 (01/09 al 07/09)</v>
      </c>
      <c r="X139" s="36"/>
      <c r="Y139" s="38"/>
    </row>
    <row r="140">
      <c r="A140" s="124">
        <v>642.0</v>
      </c>
      <c r="B140" s="36" t="s">
        <v>150</v>
      </c>
      <c r="C140" s="37">
        <v>69.0</v>
      </c>
      <c r="D140" s="8" t="s">
        <v>50</v>
      </c>
      <c r="E140" s="83">
        <v>45905.0</v>
      </c>
      <c r="F140" s="83">
        <v>45912.0</v>
      </c>
      <c r="G140" s="84">
        <v>6.7</v>
      </c>
      <c r="H140" s="86" t="s">
        <v>27</v>
      </c>
      <c r="I140" s="111"/>
      <c r="J140" s="86">
        <v>85.0</v>
      </c>
      <c r="K140" s="17">
        <f t="shared" si="18"/>
        <v>0</v>
      </c>
      <c r="L140" s="32">
        <f t="shared" si="19"/>
        <v>569.5</v>
      </c>
      <c r="M140" s="87"/>
      <c r="N140" s="33">
        <v>6.9</v>
      </c>
      <c r="O140" s="17"/>
      <c r="P140" s="17">
        <f t="shared" si="23"/>
        <v>0</v>
      </c>
      <c r="Q140" s="17">
        <v>110.0</v>
      </c>
      <c r="R140" s="34" t="str">
        <f t="shared" ref="R140:R141" si="34">SUMIF(DETA_ENVIOS!$B$2:$B32314,$A140,DETA_ENVIOS!$M$2:$M32314)</f>
        <v>#N/A</v>
      </c>
      <c r="S140" s="35" t="str">
        <f t="array" ref="S140">IFERROR(INDEX(DETA_VENTAS!$B$1:B32314, MATCH(VALUE(A140), VALUE(DETA_VENTAS!$J$1:$J32314), 0)),"NA")</f>
        <v>NA</v>
      </c>
      <c r="T140" s="6" t="s">
        <v>100</v>
      </c>
      <c r="U140" s="64"/>
      <c r="V140" s="36"/>
      <c r="W140" s="64" t="str">
        <f t="shared" si="17"/>
        <v>2025-W36 (01/09 al 07/09)</v>
      </c>
      <c r="X140" s="36"/>
      <c r="Y140" s="38"/>
    </row>
    <row r="141" hidden="1">
      <c r="A141" s="124">
        <v>641.0</v>
      </c>
      <c r="B141" s="36" t="s">
        <v>52</v>
      </c>
      <c r="C141" s="37">
        <v>251.0</v>
      </c>
      <c r="D141" s="8" t="s">
        <v>50</v>
      </c>
      <c r="E141" s="83">
        <v>45905.0</v>
      </c>
      <c r="F141" s="83">
        <v>45912.0</v>
      </c>
      <c r="G141" s="84">
        <v>4.8</v>
      </c>
      <c r="H141" s="86" t="s">
        <v>30</v>
      </c>
      <c r="I141" s="111"/>
      <c r="J141" s="86">
        <v>45.0</v>
      </c>
      <c r="K141" s="17">
        <f t="shared" si="18"/>
        <v>0</v>
      </c>
      <c r="L141" s="32">
        <f t="shared" si="19"/>
        <v>216</v>
      </c>
      <c r="M141" s="87"/>
      <c r="N141" s="33">
        <v>5.0</v>
      </c>
      <c r="O141" s="17"/>
      <c r="P141" s="17">
        <f t="shared" si="23"/>
        <v>0</v>
      </c>
      <c r="Q141" s="17">
        <v>110.0</v>
      </c>
      <c r="R141" s="34" t="str">
        <f t="shared" si="34"/>
        <v>#N/A</v>
      </c>
      <c r="S141" s="35">
        <f t="array" ref="S141">IFERROR(INDEX(DETA_VENTAS!$B$1:B32314, MATCH(VALUE(A141), VALUE(DETA_VENTAS!$J$1:$J32314), 0)),"NA")</f>
        <v>2110</v>
      </c>
      <c r="T141" s="6" t="s">
        <v>100</v>
      </c>
      <c r="U141" s="64"/>
      <c r="V141" s="36"/>
      <c r="W141" s="64" t="str">
        <f t="shared" si="17"/>
        <v>2025-W36 (01/09 al 07/09)</v>
      </c>
      <c r="X141" s="36"/>
      <c r="Y141" s="38"/>
    </row>
    <row r="142">
      <c r="A142" s="124">
        <v>640.0</v>
      </c>
      <c r="B142" s="36" t="s">
        <v>150</v>
      </c>
      <c r="C142" s="37">
        <v>69.0</v>
      </c>
      <c r="D142" s="8" t="s">
        <v>50</v>
      </c>
      <c r="E142" s="83">
        <v>45905.0</v>
      </c>
      <c r="F142" s="83">
        <v>45912.0</v>
      </c>
      <c r="G142" s="84">
        <v>8.0</v>
      </c>
      <c r="H142" s="86" t="s">
        <v>27</v>
      </c>
      <c r="I142" s="85">
        <v>50.0</v>
      </c>
      <c r="J142" s="86">
        <v>85.0</v>
      </c>
      <c r="K142" s="17">
        <f t="shared" si="18"/>
        <v>13.6</v>
      </c>
      <c r="L142" s="32">
        <f t="shared" si="19"/>
        <v>680</v>
      </c>
      <c r="M142" s="87" t="s">
        <v>151</v>
      </c>
      <c r="N142" s="33">
        <v>8.0</v>
      </c>
      <c r="O142" s="17"/>
      <c r="P142" s="17">
        <f t="shared" si="23"/>
        <v>800</v>
      </c>
      <c r="Q142" s="17">
        <v>100.0</v>
      </c>
      <c r="R142" s="34">
        <f>IF(T142="VENTA", 0, P142-L142)</f>
        <v>120</v>
      </c>
      <c r="S142" s="35" t="str">
        <f t="array" ref="S142">IFERROR(INDEX(DETA_VENTAS!$B$1:B32314, MATCH(VALUE(A142), VALUE(DETA_VENTAS!$J$1:$J32314), 0)),"NA")</f>
        <v>NA</v>
      </c>
      <c r="T142" s="6" t="s">
        <v>28</v>
      </c>
      <c r="U142" s="36" t="s">
        <v>98</v>
      </c>
      <c r="V142" s="36"/>
      <c r="W142" s="64" t="str">
        <f t="shared" si="17"/>
        <v>2025-W36 (01/09 al 07/09)</v>
      </c>
      <c r="X142" s="36"/>
      <c r="Y142" s="38"/>
    </row>
    <row r="143">
      <c r="A143" s="96">
        <v>639.0</v>
      </c>
      <c r="B143" s="20" t="s">
        <v>150</v>
      </c>
      <c r="C143" s="21">
        <v>69.0</v>
      </c>
      <c r="D143" s="42" t="s">
        <v>50</v>
      </c>
      <c r="E143" s="75">
        <v>45897.0</v>
      </c>
      <c r="F143" s="102">
        <v>45904.0</v>
      </c>
      <c r="G143" s="125">
        <v>10.2</v>
      </c>
      <c r="H143" s="78" t="s">
        <v>27</v>
      </c>
      <c r="I143" s="103"/>
      <c r="J143" s="78">
        <v>75.0</v>
      </c>
      <c r="K143" s="43">
        <f t="shared" si="18"/>
        <v>0</v>
      </c>
      <c r="L143" s="15">
        <f t="shared" si="19"/>
        <v>765</v>
      </c>
      <c r="M143" s="79" t="s">
        <v>152</v>
      </c>
      <c r="N143" s="16">
        <v>10.4</v>
      </c>
      <c r="O143" s="17"/>
      <c r="P143" s="17">
        <f t="shared" si="23"/>
        <v>1040</v>
      </c>
      <c r="Q143" s="43">
        <v>100.0</v>
      </c>
      <c r="R143" s="18" t="str">
        <f>SUMIF(DETA_ENVIOS!$B$2:$B32314,$A143,DETA_ENVIOS!$M$2:$M32314)</f>
        <v>#N/A</v>
      </c>
      <c r="S143" s="19" t="str">
        <f t="array" ref="S143">IFERROR(INDEX(DETA_VENTAS!$B$1:B32314, MATCH(VALUE(A143), VALUE(DETA_VENTAS!$J$1:$J32314), 0)),"NA")</f>
        <v>NA</v>
      </c>
      <c r="T143" s="40" t="s">
        <v>28</v>
      </c>
      <c r="U143" s="20" t="s">
        <v>98</v>
      </c>
      <c r="V143" s="20"/>
      <c r="W143" s="64" t="str">
        <f t="shared" si="17"/>
        <v>2025-W35 (25/08 al 31/08)</v>
      </c>
      <c r="X143" s="20"/>
      <c r="Y143" s="23"/>
      <c r="Z143" s="22"/>
      <c r="AA143" s="22"/>
      <c r="AB143" s="22"/>
      <c r="AC143" s="24"/>
    </row>
    <row r="144">
      <c r="A144" s="98">
        <v>638.0</v>
      </c>
      <c r="B144" s="36" t="s">
        <v>87</v>
      </c>
      <c r="C144" s="37">
        <v>258.0</v>
      </c>
      <c r="D144" s="8" t="s">
        <v>50</v>
      </c>
      <c r="E144" s="83">
        <v>45897.0</v>
      </c>
      <c r="F144" s="109">
        <v>45904.0</v>
      </c>
      <c r="G144" s="126">
        <v>2.6</v>
      </c>
      <c r="H144" s="86" t="s">
        <v>27</v>
      </c>
      <c r="I144" s="111"/>
      <c r="J144" s="86">
        <v>75.0</v>
      </c>
      <c r="K144" s="17">
        <f t="shared" si="18"/>
        <v>0</v>
      </c>
      <c r="L144" s="32">
        <f t="shared" si="19"/>
        <v>195</v>
      </c>
      <c r="M144" s="87"/>
      <c r="N144" s="33">
        <v>2.8</v>
      </c>
      <c r="O144" s="17"/>
      <c r="P144" s="17">
        <f t="shared" si="23"/>
        <v>350</v>
      </c>
      <c r="Q144" s="17">
        <v>125.0</v>
      </c>
      <c r="R144" s="34">
        <f t="shared" ref="R144:R146" si="35">IF(T144="VENTA", 0, P144-L144)</f>
        <v>155</v>
      </c>
      <c r="S144" s="35" t="str">
        <f t="array" ref="S144">IFERROR(INDEX(DETA_VENTAS!$B$1:B32314, MATCH(VALUE(A144), VALUE(DETA_VENTAS!$J$1:$J32314), 0)),"NA")</f>
        <v>NA</v>
      </c>
      <c r="T144" s="6" t="s">
        <v>28</v>
      </c>
      <c r="U144" s="36" t="s">
        <v>98</v>
      </c>
      <c r="V144" s="36"/>
      <c r="W144" s="64" t="str">
        <f t="shared" si="17"/>
        <v>2025-W35 (25/08 al 31/08)</v>
      </c>
      <c r="X144" s="36"/>
      <c r="Y144" s="38"/>
      <c r="AC144" s="39"/>
    </row>
    <row r="145">
      <c r="A145" s="98">
        <v>637.0</v>
      </c>
      <c r="B145" s="36" t="s">
        <v>87</v>
      </c>
      <c r="C145" s="37">
        <v>258.0</v>
      </c>
      <c r="D145" s="8" t="s">
        <v>50</v>
      </c>
      <c r="E145" s="83">
        <v>45897.0</v>
      </c>
      <c r="F145" s="109">
        <v>45904.0</v>
      </c>
      <c r="G145" s="126">
        <v>2.8</v>
      </c>
      <c r="H145" s="86" t="s">
        <v>27</v>
      </c>
      <c r="I145" s="111"/>
      <c r="J145" s="86">
        <v>75.0</v>
      </c>
      <c r="K145" s="17">
        <f t="shared" si="18"/>
        <v>0</v>
      </c>
      <c r="L145" s="32">
        <f t="shared" si="19"/>
        <v>210</v>
      </c>
      <c r="M145" s="87"/>
      <c r="N145" s="33">
        <v>3.0</v>
      </c>
      <c r="O145" s="17"/>
      <c r="P145" s="17">
        <f t="shared" si="23"/>
        <v>285</v>
      </c>
      <c r="Q145" s="17">
        <v>95.0</v>
      </c>
      <c r="R145" s="34">
        <f t="shared" si="35"/>
        <v>75</v>
      </c>
      <c r="S145" s="35" t="str">
        <f t="array" ref="S145">IFERROR(INDEX(DETA_VENTAS!$B$1:B32314, MATCH(VALUE(A145), VALUE(DETA_VENTAS!$J$1:$J32314), 0)),"NA")</f>
        <v>NA</v>
      </c>
      <c r="T145" s="6" t="s">
        <v>28</v>
      </c>
      <c r="U145" s="36" t="s">
        <v>98</v>
      </c>
      <c r="V145" s="36"/>
      <c r="W145" s="64" t="str">
        <f t="shared" si="17"/>
        <v>2025-W35 (25/08 al 31/08)</v>
      </c>
      <c r="X145" s="36"/>
      <c r="Y145" s="38"/>
      <c r="AC145" s="39"/>
    </row>
    <row r="146">
      <c r="A146" s="98">
        <v>636.0</v>
      </c>
      <c r="B146" s="36" t="s">
        <v>83</v>
      </c>
      <c r="C146" s="37">
        <v>119.0</v>
      </c>
      <c r="D146" s="8" t="s">
        <v>50</v>
      </c>
      <c r="E146" s="83">
        <v>45897.0</v>
      </c>
      <c r="F146" s="109">
        <v>45904.0</v>
      </c>
      <c r="G146" s="126">
        <v>3.2</v>
      </c>
      <c r="H146" s="86" t="s">
        <v>27</v>
      </c>
      <c r="I146" s="111"/>
      <c r="J146" s="86">
        <v>75.0</v>
      </c>
      <c r="K146" s="17">
        <f t="shared" si="18"/>
        <v>0</v>
      </c>
      <c r="L146" s="32">
        <f t="shared" si="19"/>
        <v>240</v>
      </c>
      <c r="M146" s="87" t="s">
        <v>153</v>
      </c>
      <c r="N146" s="33">
        <v>3.4</v>
      </c>
      <c r="O146" s="17"/>
      <c r="P146" s="17">
        <f t="shared" si="23"/>
        <v>374</v>
      </c>
      <c r="Q146" s="17">
        <v>110.0</v>
      </c>
      <c r="R146" s="34">
        <f t="shared" si="35"/>
        <v>134</v>
      </c>
      <c r="S146" s="35" t="str">
        <f t="array" ref="S146">IFERROR(INDEX(DETA_VENTAS!$B$1:B32314, MATCH(VALUE(A146), VALUE(DETA_VENTAS!$J$1:$J32314), 0)),"NA")</f>
        <v>NA</v>
      </c>
      <c r="T146" s="6" t="s">
        <v>28</v>
      </c>
      <c r="U146" s="36" t="s">
        <v>98</v>
      </c>
      <c r="V146" s="36"/>
      <c r="W146" s="64" t="str">
        <f t="shared" si="17"/>
        <v>2025-W35 (25/08 al 31/08)</v>
      </c>
      <c r="X146" s="36"/>
      <c r="Y146" s="38"/>
      <c r="AC146" s="39"/>
    </row>
    <row r="147" hidden="1">
      <c r="A147" s="98">
        <v>635.0</v>
      </c>
      <c r="B147" s="36" t="s">
        <v>29</v>
      </c>
      <c r="C147" s="37">
        <v>162.0</v>
      </c>
      <c r="D147" s="8" t="s">
        <v>50</v>
      </c>
      <c r="E147" s="83">
        <v>45897.0</v>
      </c>
      <c r="F147" s="109">
        <v>45904.0</v>
      </c>
      <c r="G147" s="126">
        <v>4.5</v>
      </c>
      <c r="H147" s="86" t="s">
        <v>30</v>
      </c>
      <c r="I147" s="111"/>
      <c r="J147" s="86">
        <v>45.0</v>
      </c>
      <c r="K147" s="17">
        <f t="shared" si="18"/>
        <v>0</v>
      </c>
      <c r="L147" s="32">
        <f t="shared" si="19"/>
        <v>202.5</v>
      </c>
      <c r="M147" s="64"/>
      <c r="N147" s="33">
        <f>K147</f>
        <v>0</v>
      </c>
      <c r="O147" s="17"/>
      <c r="P147" s="17">
        <f t="shared" si="23"/>
        <v>0</v>
      </c>
      <c r="Q147" s="17">
        <v>0.0</v>
      </c>
      <c r="R147" s="34" t="str">
        <f t="shared" ref="R147:R150" si="36">SUMIF(DETA_ENVIOS!$B$2:$B32314,$A147,DETA_ENVIOS!$M$2:$M32314)</f>
        <v>#N/A</v>
      </c>
      <c r="S147" s="35">
        <f t="array" ref="S147">IFERROR(INDEX(DETA_VENTAS!$B$1:B32314, MATCH(VALUE(A147), VALUE(DETA_VENTAS!$J$1:$J32314), 0)),"NA")</f>
        <v>2096</v>
      </c>
      <c r="T147" s="6" t="s">
        <v>100</v>
      </c>
      <c r="U147" s="64"/>
      <c r="V147" s="87" t="s">
        <v>154</v>
      </c>
      <c r="W147" s="64" t="str">
        <f t="shared" si="17"/>
        <v>2025-W35 (25/08 al 31/08)</v>
      </c>
      <c r="X147" s="36"/>
      <c r="Y147" s="38"/>
      <c r="AC147" s="39"/>
    </row>
    <row r="148">
      <c r="A148" s="98">
        <v>634.0</v>
      </c>
      <c r="B148" s="36" t="s">
        <v>150</v>
      </c>
      <c r="C148" s="37">
        <v>69.0</v>
      </c>
      <c r="D148" s="8" t="s">
        <v>50</v>
      </c>
      <c r="E148" s="83">
        <v>45897.0</v>
      </c>
      <c r="F148" s="109">
        <v>45904.0</v>
      </c>
      <c r="G148" s="126">
        <v>11.2</v>
      </c>
      <c r="H148" s="86" t="s">
        <v>27</v>
      </c>
      <c r="I148" s="111"/>
      <c r="J148" s="86">
        <v>75.0</v>
      </c>
      <c r="K148" s="17">
        <f t="shared" si="18"/>
        <v>0</v>
      </c>
      <c r="L148" s="32">
        <f t="shared" si="19"/>
        <v>840</v>
      </c>
      <c r="M148" s="36" t="s">
        <v>155</v>
      </c>
      <c r="N148" s="33">
        <v>11.5</v>
      </c>
      <c r="O148" s="17"/>
      <c r="P148" s="17">
        <f t="shared" si="23"/>
        <v>6095</v>
      </c>
      <c r="Q148" s="17">
        <v>530.0</v>
      </c>
      <c r="R148" s="34" t="str">
        <f t="shared" si="36"/>
        <v>#N/A</v>
      </c>
      <c r="S148" s="35" t="str">
        <f t="array" ref="S148">IFERROR(INDEX(DETA_VENTAS!$B$1:B32314, MATCH(VALUE(A148), VALUE(DETA_VENTAS!$J$1:$J32314), 0)),"NA")</f>
        <v>NA</v>
      </c>
      <c r="T148" s="6" t="s">
        <v>28</v>
      </c>
      <c r="U148" s="36" t="s">
        <v>98</v>
      </c>
      <c r="V148" s="87" t="s">
        <v>156</v>
      </c>
      <c r="W148" s="64" t="str">
        <f t="shared" si="17"/>
        <v>2025-W35 (25/08 al 31/08)</v>
      </c>
      <c r="X148" s="36"/>
      <c r="Y148" s="38"/>
      <c r="AC148" s="39"/>
    </row>
    <row r="149">
      <c r="A149" s="104">
        <v>633.0</v>
      </c>
      <c r="B149" s="59" t="s">
        <v>29</v>
      </c>
      <c r="C149" s="60">
        <v>162.0</v>
      </c>
      <c r="D149" s="47" t="s">
        <v>50</v>
      </c>
      <c r="E149" s="91">
        <v>45897.0</v>
      </c>
      <c r="F149" s="105">
        <v>45904.0</v>
      </c>
      <c r="G149" s="127">
        <v>4.4</v>
      </c>
      <c r="H149" s="93" t="s">
        <v>27</v>
      </c>
      <c r="I149" s="106"/>
      <c r="J149" s="93">
        <v>75.0</v>
      </c>
      <c r="K149" s="56">
        <f t="shared" si="18"/>
        <v>0</v>
      </c>
      <c r="L149" s="54">
        <f t="shared" si="19"/>
        <v>330</v>
      </c>
      <c r="M149" s="95"/>
      <c r="N149" s="55">
        <f>K149</f>
        <v>0</v>
      </c>
      <c r="O149" s="17"/>
      <c r="P149" s="17">
        <f t="shared" si="23"/>
        <v>0</v>
      </c>
      <c r="Q149" s="56">
        <v>2800.0</v>
      </c>
      <c r="R149" s="57" t="str">
        <f t="shared" si="36"/>
        <v>#N/A</v>
      </c>
      <c r="S149" s="58">
        <f t="array" ref="S149">IFERROR(INDEX(DETA_VENTAS!$B$1:B32314, MATCH(VALUE(A149), VALUE(DETA_VENTAS!$J$1:$J32314), 0)),"NA")</f>
        <v>2099</v>
      </c>
      <c r="T149" s="45" t="s">
        <v>100</v>
      </c>
      <c r="U149" s="61"/>
      <c r="V149" s="59"/>
      <c r="W149" s="64" t="str">
        <f t="shared" si="17"/>
        <v>2025-W35 (25/08 al 31/08)</v>
      </c>
      <c r="X149" s="59"/>
      <c r="Y149" s="62"/>
      <c r="Z149" s="61"/>
      <c r="AA149" s="61"/>
      <c r="AB149" s="61"/>
      <c r="AC149" s="63"/>
    </row>
    <row r="150" hidden="1">
      <c r="A150" s="124">
        <v>632.0</v>
      </c>
      <c r="B150" s="36" t="s">
        <v>157</v>
      </c>
      <c r="C150" s="37">
        <v>178.0</v>
      </c>
      <c r="D150" s="8" t="s">
        <v>50</v>
      </c>
      <c r="E150" s="83">
        <v>45870.0</v>
      </c>
      <c r="F150" s="109"/>
      <c r="G150" s="126"/>
      <c r="H150" s="86" t="s">
        <v>158</v>
      </c>
      <c r="I150" s="85">
        <v>1.15</v>
      </c>
      <c r="J150" s="86">
        <v>2000.0</v>
      </c>
      <c r="K150" s="17">
        <f>2800*I150</f>
        <v>3220</v>
      </c>
      <c r="L150" s="32">
        <f>2000*I150</f>
        <v>2300</v>
      </c>
      <c r="M150" s="87" t="s">
        <v>159</v>
      </c>
      <c r="N150" s="33">
        <v>1.0</v>
      </c>
      <c r="O150" s="17"/>
      <c r="P150" s="17">
        <f t="shared" si="23"/>
        <v>0</v>
      </c>
      <c r="Q150" s="17">
        <v>0.0</v>
      </c>
      <c r="R150" s="34" t="str">
        <f t="shared" si="36"/>
        <v>#N/A</v>
      </c>
      <c r="S150" s="35" t="str">
        <f t="array" ref="S150">IFERROR(INDEX(DETA_VENTAS!$B$1:B32314, MATCH(VALUE(A150), VALUE(DETA_VENTAS!$J$1:$J32314), 0)),"NA")</f>
        <v>NA</v>
      </c>
      <c r="T150" s="6" t="s">
        <v>28</v>
      </c>
      <c r="U150" s="36" t="s">
        <v>160</v>
      </c>
      <c r="V150" s="36"/>
      <c r="W150" s="64" t="str">
        <f t="shared" si="17"/>
        <v>2025-W31 (28/07 al 03/08)</v>
      </c>
      <c r="X150" s="36"/>
      <c r="Y150" s="38"/>
    </row>
    <row r="151" hidden="1">
      <c r="A151" s="124">
        <v>631.0</v>
      </c>
      <c r="B151" s="36" t="s">
        <v>92</v>
      </c>
      <c r="C151" s="37">
        <v>257.0</v>
      </c>
      <c r="D151" s="8" t="s">
        <v>50</v>
      </c>
      <c r="E151" s="128">
        <v>45910.0</v>
      </c>
      <c r="F151" s="109"/>
      <c r="G151" s="126">
        <f>SUMIF(DETA_VENTAS!$J$1:$J32314,$A151,DETA_VENTAS!$W$1:$W32314)</f>
        <v>0.36</v>
      </c>
      <c r="H151" s="86" t="s">
        <v>30</v>
      </c>
      <c r="I151" s="111"/>
      <c r="J151" s="86">
        <v>45.0</v>
      </c>
      <c r="K151" s="17">
        <f t="shared" ref="K151:K216" si="37">(IFERROR(L151/I151,0))</f>
        <v>0</v>
      </c>
      <c r="L151" s="32">
        <f t="shared" ref="L151:L176" si="38">IF(J151="",0,G151*J151)</f>
        <v>16.2</v>
      </c>
      <c r="M151" s="87"/>
      <c r="N151" s="33">
        <v>1.15</v>
      </c>
      <c r="O151" s="17"/>
      <c r="P151" s="17">
        <f t="shared" si="23"/>
        <v>92</v>
      </c>
      <c r="Q151" s="17">
        <v>80.0</v>
      </c>
      <c r="R151" s="34">
        <f>IF(T151="VENTA", 0, P151-L151)</f>
        <v>75.8</v>
      </c>
      <c r="S151" s="35">
        <f t="array" ref="S151">IFERROR(INDEX(DETA_VENTAS!$B$1:B32314, MATCH(VALUE(A151), VALUE(DETA_VENTAS!$J$1:$J32314), 0)),"NA")</f>
        <v>2097</v>
      </c>
      <c r="T151" s="6" t="s">
        <v>28</v>
      </c>
      <c r="U151" s="36" t="s">
        <v>160</v>
      </c>
      <c r="V151" s="36"/>
      <c r="W151" s="64" t="str">
        <f t="shared" si="17"/>
        <v>2025-W37 (08/09 al 14/09)</v>
      </c>
      <c r="X151" s="36"/>
      <c r="Y151" s="38"/>
    </row>
    <row r="152" hidden="1">
      <c r="A152" s="124">
        <v>630.0</v>
      </c>
      <c r="B152" s="36" t="s">
        <v>29</v>
      </c>
      <c r="C152" s="37">
        <v>162.0</v>
      </c>
      <c r="D152" s="114" t="s">
        <v>26</v>
      </c>
      <c r="E152" s="83">
        <v>45888.0</v>
      </c>
      <c r="F152" s="109">
        <v>45891.0</v>
      </c>
      <c r="G152" s="126">
        <f>SUMIF(DETA_VENTAS!$J$1:$J32314,$A152,DETA_VENTAS!$W$1:$W32314)</f>
        <v>6.22</v>
      </c>
      <c r="H152" s="86" t="s">
        <v>30</v>
      </c>
      <c r="I152" s="111"/>
      <c r="J152" s="86">
        <f>IF(H152="CELLS", 72,39)</f>
        <v>39</v>
      </c>
      <c r="K152" s="17">
        <f t="shared" si="37"/>
        <v>0</v>
      </c>
      <c r="L152" s="32">
        <f t="shared" si="38"/>
        <v>242.58</v>
      </c>
      <c r="M152" s="87"/>
      <c r="N152" s="33">
        <f t="shared" ref="N152:N153" si="39">K152</f>
        <v>0</v>
      </c>
      <c r="O152" s="17"/>
      <c r="P152" s="17">
        <f t="shared" si="23"/>
        <v>0</v>
      </c>
      <c r="Q152" s="17">
        <v>0.0</v>
      </c>
      <c r="R152" s="34" t="str">
        <f t="shared" ref="R152:R155" si="40">SUMIF(DETA_ENVIOS!$B$2:$B32314,$A152,DETA_ENVIOS!$M$2:$M32314)</f>
        <v>#N/A</v>
      </c>
      <c r="S152" s="35">
        <f t="array" ref="S152">IFERROR(INDEX(DETA_VENTAS!$B$1:B32314, MATCH(VALUE(A152), VALUE(DETA_VENTAS!$J$1:$J32314), 0)),"NA")</f>
        <v>2095</v>
      </c>
      <c r="T152" s="6" t="s">
        <v>100</v>
      </c>
      <c r="U152" s="64"/>
      <c r="V152" s="36"/>
      <c r="W152" s="64" t="str">
        <f t="shared" si="17"/>
        <v>2025-W34 (18/08 al 24/08)</v>
      </c>
      <c r="X152" s="36"/>
      <c r="Y152" s="38"/>
    </row>
    <row r="153">
      <c r="A153" s="124">
        <v>629.0</v>
      </c>
      <c r="B153" s="36" t="s">
        <v>92</v>
      </c>
      <c r="C153" s="37">
        <v>257.0</v>
      </c>
      <c r="D153" s="8" t="s">
        <v>50</v>
      </c>
      <c r="E153" s="128">
        <v>45910.0</v>
      </c>
      <c r="F153" s="109"/>
      <c r="G153" s="126">
        <f>SUMIF(DETA_VENTAS!$J$1:$J32314,$A153,DETA_VENTAS!$W$1:$W32314)</f>
        <v>0</v>
      </c>
      <c r="H153" s="86" t="s">
        <v>27</v>
      </c>
      <c r="I153" s="85">
        <v>1.0</v>
      </c>
      <c r="J153" s="86">
        <v>45.0</v>
      </c>
      <c r="K153" s="17">
        <f t="shared" si="37"/>
        <v>0</v>
      </c>
      <c r="L153" s="32">
        <f t="shared" si="38"/>
        <v>0</v>
      </c>
      <c r="M153" s="87" t="s">
        <v>161</v>
      </c>
      <c r="N153" s="33">
        <f t="shared" si="39"/>
        <v>0</v>
      </c>
      <c r="O153" s="17"/>
      <c r="P153" s="17">
        <f t="shared" si="23"/>
        <v>0</v>
      </c>
      <c r="Q153" s="17">
        <v>0.0</v>
      </c>
      <c r="R153" s="34" t="str">
        <f t="shared" si="40"/>
        <v>#N/A</v>
      </c>
      <c r="S153" s="35" t="str">
        <f t="array" ref="S153">IFERROR(INDEX(DETA_VENTAS!$B$1:B32314, MATCH(VALUE(A153), VALUE(DETA_VENTAS!$J$1:$J32314), 0)),"NA")</f>
        <v>NA</v>
      </c>
      <c r="T153" s="6" t="s">
        <v>100</v>
      </c>
      <c r="U153" s="64"/>
      <c r="V153" s="36"/>
      <c r="W153" s="64" t="str">
        <f t="shared" si="17"/>
        <v>2025-W37 (08/09 al 14/09)</v>
      </c>
      <c r="X153" s="36"/>
      <c r="Y153" s="38"/>
    </row>
    <row r="154">
      <c r="A154" s="124">
        <v>628.0</v>
      </c>
      <c r="B154" s="36" t="s">
        <v>52</v>
      </c>
      <c r="C154" s="37">
        <v>251.0</v>
      </c>
      <c r="D154" s="8" t="s">
        <v>50</v>
      </c>
      <c r="E154" s="128">
        <v>45910.0</v>
      </c>
      <c r="F154" s="109"/>
      <c r="G154" s="126">
        <f>SUMIF(DETA_VENTAS!$J$1:$J32314,$A154,DETA_VENTAS!$W$1:$W32314)</f>
        <v>0</v>
      </c>
      <c r="H154" s="86" t="s">
        <v>27</v>
      </c>
      <c r="I154" s="85">
        <v>1.0</v>
      </c>
      <c r="J154" s="86">
        <v>45.0</v>
      </c>
      <c r="K154" s="17">
        <f t="shared" si="37"/>
        <v>0</v>
      </c>
      <c r="L154" s="32">
        <f t="shared" si="38"/>
        <v>0</v>
      </c>
      <c r="M154" s="87" t="s">
        <v>162</v>
      </c>
      <c r="N154" s="33">
        <v>0.5</v>
      </c>
      <c r="O154" s="17"/>
      <c r="P154" s="17">
        <f t="shared" si="23"/>
        <v>0</v>
      </c>
      <c r="Q154" s="17">
        <v>100.0</v>
      </c>
      <c r="R154" s="34" t="str">
        <f t="shared" si="40"/>
        <v>#N/A</v>
      </c>
      <c r="S154" s="35" t="str">
        <f t="array" ref="S154">IFERROR(INDEX(DETA_VENTAS!$B$1:B32314, MATCH(VALUE(A154), VALUE(DETA_VENTAS!$J$1:$J32314), 0)),"NA")</f>
        <v>NA</v>
      </c>
      <c r="T154" s="6" t="s">
        <v>100</v>
      </c>
      <c r="U154" s="64"/>
      <c r="V154" s="36"/>
      <c r="W154" s="64" t="str">
        <f t="shared" si="17"/>
        <v>2025-W37 (08/09 al 14/09)</v>
      </c>
      <c r="X154" s="36"/>
      <c r="Y154" s="38"/>
    </row>
    <row r="155" hidden="1">
      <c r="A155" s="124">
        <v>627.0</v>
      </c>
      <c r="B155" s="36" t="s">
        <v>29</v>
      </c>
      <c r="C155" s="37">
        <v>162.0</v>
      </c>
      <c r="D155" s="8" t="s">
        <v>119</v>
      </c>
      <c r="E155" s="83">
        <v>45887.0</v>
      </c>
      <c r="F155" s="109">
        <v>45889.0</v>
      </c>
      <c r="G155" s="126">
        <f>SUMIF(DETA_VENTAS!$J$1:$J32314,$A155,DETA_VENTAS!$W$1:$W32314)</f>
        <v>5.385</v>
      </c>
      <c r="H155" s="86" t="s">
        <v>30</v>
      </c>
      <c r="I155" s="111"/>
      <c r="J155" s="86">
        <v>38.0</v>
      </c>
      <c r="K155" s="17">
        <f t="shared" si="37"/>
        <v>0</v>
      </c>
      <c r="L155" s="32">
        <f t="shared" si="38"/>
        <v>204.63</v>
      </c>
      <c r="M155" s="87"/>
      <c r="N155" s="33">
        <v>0.5</v>
      </c>
      <c r="O155" s="17"/>
      <c r="P155" s="17">
        <f t="shared" si="23"/>
        <v>0</v>
      </c>
      <c r="Q155" s="17">
        <v>0.0</v>
      </c>
      <c r="R155" s="34" t="str">
        <f t="shared" si="40"/>
        <v>#N/A</v>
      </c>
      <c r="S155" s="35">
        <f t="array" ref="S155">IFERROR(INDEX(DETA_VENTAS!$B$1:B32314, MATCH(VALUE(A155), VALUE(DETA_VENTAS!$J$1:$J32314), 0)),"NA")</f>
        <v>2094</v>
      </c>
      <c r="T155" s="6" t="s">
        <v>100</v>
      </c>
      <c r="U155" s="64"/>
      <c r="V155" s="36"/>
      <c r="W155" s="64" t="str">
        <f t="shared" si="17"/>
        <v>2025-W34 (18/08 al 24/08)</v>
      </c>
      <c r="X155" s="36"/>
      <c r="Y155" s="38"/>
    </row>
    <row r="156" hidden="1">
      <c r="A156" s="124">
        <v>626.0</v>
      </c>
      <c r="B156" s="36" t="s">
        <v>92</v>
      </c>
      <c r="C156" s="37">
        <v>257.0</v>
      </c>
      <c r="D156" s="114" t="s">
        <v>26</v>
      </c>
      <c r="E156" s="83">
        <v>45888.0</v>
      </c>
      <c r="F156" s="109">
        <v>45891.0</v>
      </c>
      <c r="G156" s="126">
        <f>SUMIF(DETA_VENTAS!$J$1:$J32314,$A156,DETA_VENTAS!$W$1:$W32314)</f>
        <v>1</v>
      </c>
      <c r="H156" s="86" t="s">
        <v>30</v>
      </c>
      <c r="I156" s="111"/>
      <c r="J156" s="86">
        <f t="shared" ref="J156:J157" si="41">IF(H156="CELLS", 72,39)</f>
        <v>39</v>
      </c>
      <c r="K156" s="17">
        <f t="shared" si="37"/>
        <v>0</v>
      </c>
      <c r="L156" s="32">
        <f t="shared" si="38"/>
        <v>39</v>
      </c>
      <c r="M156" s="87" t="s">
        <v>163</v>
      </c>
      <c r="N156" s="33">
        <v>1.4</v>
      </c>
      <c r="O156" s="17"/>
      <c r="P156" s="17">
        <f t="shared" si="23"/>
        <v>112</v>
      </c>
      <c r="Q156" s="17">
        <v>80.0</v>
      </c>
      <c r="R156" s="34">
        <f>IF(T156="VENTA", 0, P156-L156)</f>
        <v>73</v>
      </c>
      <c r="S156" s="35">
        <f t="array" ref="S156">IFERROR(INDEX(DETA_VENTAS!$B$1:B32314, MATCH(VALUE(A156), VALUE(DETA_VENTAS!$J$1:$J32314), 0)),"NA")</f>
        <v>2086</v>
      </c>
      <c r="T156" s="6" t="s">
        <v>28</v>
      </c>
      <c r="U156" s="36" t="s">
        <v>98</v>
      </c>
      <c r="V156" s="36"/>
      <c r="W156" s="64" t="str">
        <f t="shared" si="17"/>
        <v>2025-W34 (18/08 al 24/08)</v>
      </c>
      <c r="X156" s="36"/>
      <c r="Y156" s="38"/>
    </row>
    <row r="157" hidden="1">
      <c r="A157" s="124">
        <v>625.0</v>
      </c>
      <c r="B157" s="36" t="s">
        <v>29</v>
      </c>
      <c r="C157" s="37">
        <v>162.0</v>
      </c>
      <c r="D157" s="114" t="s">
        <v>26</v>
      </c>
      <c r="E157" s="83">
        <v>45884.0</v>
      </c>
      <c r="F157" s="109">
        <v>45888.0</v>
      </c>
      <c r="G157" s="126">
        <f>SUMIF(DETA_VENTAS!$J$1:$J32314,$A157,DETA_VENTAS!$W$1:$W32314)</f>
        <v>15.315</v>
      </c>
      <c r="H157" s="86" t="s">
        <v>30</v>
      </c>
      <c r="I157" s="111"/>
      <c r="J157" s="86">
        <f t="shared" si="41"/>
        <v>39</v>
      </c>
      <c r="K157" s="17">
        <f t="shared" si="37"/>
        <v>0</v>
      </c>
      <c r="L157" s="32">
        <f t="shared" si="38"/>
        <v>597.285</v>
      </c>
      <c r="M157" s="87"/>
      <c r="N157" s="33">
        <f>K157</f>
        <v>0</v>
      </c>
      <c r="O157" s="17"/>
      <c r="P157" s="17">
        <f t="shared" si="23"/>
        <v>0</v>
      </c>
      <c r="Q157" s="17">
        <v>100.0</v>
      </c>
      <c r="R157" s="34" t="str">
        <f>SUMIF(DETA_ENVIOS!$B$2:$B32314,$A157,DETA_ENVIOS!$M$2:$M32314)</f>
        <v>#N/A</v>
      </c>
      <c r="S157" s="35">
        <f t="array" ref="S157">IFERROR(INDEX(DETA_VENTAS!$B$1:B32314, MATCH(VALUE(A157), VALUE(DETA_VENTAS!$J$1:$J32314), 0)),"NA")</f>
        <v>2096</v>
      </c>
      <c r="T157" s="6" t="s">
        <v>100</v>
      </c>
      <c r="U157" s="64"/>
      <c r="V157" s="36"/>
      <c r="W157" s="64" t="str">
        <f t="shared" si="17"/>
        <v>2025-W33 (11/08 al 17/08)</v>
      </c>
      <c r="X157" s="36"/>
      <c r="Y157" s="38"/>
    </row>
    <row r="158">
      <c r="A158" s="124">
        <v>624.0</v>
      </c>
      <c r="B158" s="114" t="s">
        <v>36</v>
      </c>
      <c r="C158" s="129">
        <v>261.0</v>
      </c>
      <c r="D158" s="114" t="s">
        <v>26</v>
      </c>
      <c r="E158" s="83">
        <v>45880.0</v>
      </c>
      <c r="F158" s="109">
        <v>45882.0</v>
      </c>
      <c r="G158" s="126">
        <v>8.8</v>
      </c>
      <c r="H158" s="86" t="s">
        <v>27</v>
      </c>
      <c r="I158" s="111">
        <v>20.0</v>
      </c>
      <c r="J158" s="86">
        <v>70.0</v>
      </c>
      <c r="K158" s="17">
        <f t="shared" si="37"/>
        <v>30.8</v>
      </c>
      <c r="L158" s="32">
        <f t="shared" si="38"/>
        <v>616</v>
      </c>
      <c r="M158" s="87" t="s">
        <v>164</v>
      </c>
      <c r="N158" s="33">
        <f t="shared" ref="N158:N159" si="42">G158</f>
        <v>8.8</v>
      </c>
      <c r="O158" s="17"/>
      <c r="P158" s="17">
        <f t="shared" si="23"/>
        <v>0</v>
      </c>
      <c r="Q158" s="17">
        <v>0.0</v>
      </c>
      <c r="R158" s="34">
        <f t="shared" ref="R158:R159" si="43">IF(T158="VENTA", 0, P158-L158)</f>
        <v>0</v>
      </c>
      <c r="S158" s="35" t="str">
        <f t="array" ref="S158">IFERROR(INDEX(DETA_VENTAS!$B$1:B32314, MATCH(VALUE(A158), VALUE(DETA_VENTAS!$J$1:$J32314), 0)),"NA")</f>
        <v>NA</v>
      </c>
      <c r="T158" s="6" t="s">
        <v>100</v>
      </c>
      <c r="U158" s="64"/>
      <c r="V158" s="36"/>
      <c r="W158" s="64" t="str">
        <f t="shared" si="17"/>
        <v>2025-W33 (11/08 al 17/08)</v>
      </c>
      <c r="X158" s="36"/>
      <c r="Y158" s="38"/>
    </row>
    <row r="159" hidden="1">
      <c r="A159" s="124">
        <v>623.0</v>
      </c>
      <c r="B159" s="36" t="s">
        <v>165</v>
      </c>
      <c r="C159" s="37">
        <v>160.0</v>
      </c>
      <c r="D159" s="114" t="s">
        <v>26</v>
      </c>
      <c r="E159" s="83">
        <v>45880.0</v>
      </c>
      <c r="F159" s="109">
        <v>45882.0</v>
      </c>
      <c r="G159" s="126">
        <v>1.8</v>
      </c>
      <c r="H159" s="86" t="s">
        <v>30</v>
      </c>
      <c r="I159" s="111"/>
      <c r="J159" s="86">
        <f t="shared" ref="J159:J160" si="44">IF(H159="CELLS", 72,39)</f>
        <v>39</v>
      </c>
      <c r="K159" s="17">
        <f t="shared" si="37"/>
        <v>0</v>
      </c>
      <c r="L159" s="32">
        <f t="shared" si="38"/>
        <v>70.2</v>
      </c>
      <c r="M159" s="87" t="s">
        <v>166</v>
      </c>
      <c r="N159" s="33">
        <f t="shared" si="42"/>
        <v>1.8</v>
      </c>
      <c r="O159" s="17"/>
      <c r="P159" s="17">
        <f t="shared" si="23"/>
        <v>180</v>
      </c>
      <c r="Q159" s="17">
        <v>100.0</v>
      </c>
      <c r="R159" s="34">
        <f t="shared" si="43"/>
        <v>109.8</v>
      </c>
      <c r="S159" s="35" t="str">
        <f t="array" ref="S159">IFERROR(INDEX(DETA_VENTAS!$B$1:B32314, MATCH(VALUE(A159), VALUE(DETA_VENTAS!$J$1:$J32314), 0)),"NA")</f>
        <v>NA</v>
      </c>
      <c r="T159" s="6" t="s">
        <v>28</v>
      </c>
      <c r="U159" s="36" t="s">
        <v>98</v>
      </c>
      <c r="V159" s="36"/>
      <c r="W159" s="64" t="str">
        <f t="shared" si="17"/>
        <v>2025-W33 (11/08 al 17/08)</v>
      </c>
      <c r="X159" s="36"/>
      <c r="Y159" s="38"/>
    </row>
    <row r="160" hidden="1">
      <c r="A160" s="124">
        <v>622.0</v>
      </c>
      <c r="B160" s="36" t="s">
        <v>29</v>
      </c>
      <c r="C160" s="37">
        <v>162.0</v>
      </c>
      <c r="D160" s="114" t="s">
        <v>26</v>
      </c>
      <c r="E160" s="83">
        <v>45882.0</v>
      </c>
      <c r="F160" s="109">
        <v>45888.0</v>
      </c>
      <c r="G160" s="126">
        <f>SUMIF(DETA_VENTAS!$J$1:$J32314,$A160,DETA_VENTAS!$W$1:$W32314)</f>
        <v>6.65</v>
      </c>
      <c r="H160" s="86" t="s">
        <v>30</v>
      </c>
      <c r="I160" s="111"/>
      <c r="J160" s="86">
        <f t="shared" si="44"/>
        <v>39</v>
      </c>
      <c r="K160" s="17">
        <f t="shared" si="37"/>
        <v>0</v>
      </c>
      <c r="L160" s="32">
        <f t="shared" si="38"/>
        <v>259.35</v>
      </c>
      <c r="M160" s="87" t="s">
        <v>167</v>
      </c>
      <c r="N160" s="33">
        <f>K160</f>
        <v>0</v>
      </c>
      <c r="O160" s="17"/>
      <c r="P160" s="17">
        <f t="shared" si="23"/>
        <v>0</v>
      </c>
      <c r="Q160" s="17">
        <v>100.0</v>
      </c>
      <c r="R160" s="34" t="str">
        <f>SUMIF(DETA_ENVIOS!$B$2:$B32314,$A160,DETA_ENVIOS!$M$2:$M32314)</f>
        <v>#N/A</v>
      </c>
      <c r="S160" s="35">
        <f t="array" ref="S160">IFERROR(INDEX(DETA_VENTAS!$B$1:B32314, MATCH(VALUE(A160), VALUE(DETA_VENTAS!$J$1:$J32314), 0)),"NA")</f>
        <v>2095</v>
      </c>
      <c r="T160" s="6" t="s">
        <v>100</v>
      </c>
      <c r="U160" s="64"/>
      <c r="V160" s="36"/>
      <c r="W160" s="64" t="str">
        <f t="shared" si="17"/>
        <v>2025-W33 (11/08 al 17/08)</v>
      </c>
      <c r="X160" s="36"/>
      <c r="Y160" s="38"/>
    </row>
    <row r="161">
      <c r="A161" s="124">
        <v>621.0</v>
      </c>
      <c r="B161" s="36" t="s">
        <v>36</v>
      </c>
      <c r="C161" s="37">
        <v>261.0</v>
      </c>
      <c r="D161" s="130" t="s">
        <v>50</v>
      </c>
      <c r="E161" s="83">
        <v>45877.0</v>
      </c>
      <c r="F161" s="109">
        <v>45881.0</v>
      </c>
      <c r="G161" s="126">
        <v>7.9</v>
      </c>
      <c r="H161" s="86" t="s">
        <v>27</v>
      </c>
      <c r="I161" s="111">
        <v>20.0</v>
      </c>
      <c r="J161" s="86">
        <v>70.0</v>
      </c>
      <c r="K161" s="17">
        <f t="shared" si="37"/>
        <v>27.65</v>
      </c>
      <c r="L161" s="32">
        <f t="shared" si="38"/>
        <v>553</v>
      </c>
      <c r="M161" s="87" t="s">
        <v>168</v>
      </c>
      <c r="N161" s="33">
        <f t="shared" ref="N161:N168" si="45">G161</f>
        <v>7.9</v>
      </c>
      <c r="O161" s="17"/>
      <c r="P161" s="17">
        <f t="shared" si="23"/>
        <v>0</v>
      </c>
      <c r="Q161" s="17">
        <v>70.0</v>
      </c>
      <c r="R161" s="34">
        <f t="shared" ref="R161:R168" si="46">IF(T161="VENTA", 0, P161-L161)</f>
        <v>0</v>
      </c>
      <c r="S161" s="35" t="str">
        <f t="array" ref="S161">IFERROR(INDEX(DETA_VENTAS!$B$1:B32314, MATCH(VALUE(A161), VALUE(DETA_VENTAS!$J$1:$J32314), 0)),"NA")</f>
        <v>NA</v>
      </c>
      <c r="T161" s="6" t="s">
        <v>100</v>
      </c>
      <c r="U161" s="64"/>
      <c r="V161" s="36"/>
      <c r="W161" s="64" t="str">
        <f t="shared" si="17"/>
        <v>2025-W32 (04/08 al 10/08)</v>
      </c>
      <c r="X161" s="36"/>
      <c r="Y161" s="38"/>
    </row>
    <row r="162" hidden="1">
      <c r="A162" s="124">
        <v>620.0</v>
      </c>
      <c r="B162" s="36" t="s">
        <v>52</v>
      </c>
      <c r="C162" s="37">
        <v>251.0</v>
      </c>
      <c r="D162" s="114" t="s">
        <v>26</v>
      </c>
      <c r="E162" s="83">
        <v>45877.0</v>
      </c>
      <c r="F162" s="109">
        <v>45880.0</v>
      </c>
      <c r="G162" s="126">
        <v>18.4</v>
      </c>
      <c r="H162" s="86" t="s">
        <v>30</v>
      </c>
      <c r="I162" s="111">
        <v>1.0</v>
      </c>
      <c r="J162" s="86">
        <f t="shared" ref="J162:J166" si="47">IF(H162="CELLS", 72,39)</f>
        <v>39</v>
      </c>
      <c r="K162" s="17">
        <f t="shared" si="37"/>
        <v>717.6</v>
      </c>
      <c r="L162" s="32">
        <f t="shared" si="38"/>
        <v>717.6</v>
      </c>
      <c r="M162" s="87" t="s">
        <v>169</v>
      </c>
      <c r="N162" s="33">
        <f t="shared" si="45"/>
        <v>18.4</v>
      </c>
      <c r="O162" s="17"/>
      <c r="P162" s="17">
        <f t="shared" si="23"/>
        <v>1564</v>
      </c>
      <c r="Q162" s="17">
        <v>85.0</v>
      </c>
      <c r="R162" s="34">
        <f t="shared" si="46"/>
        <v>846.4</v>
      </c>
      <c r="S162" s="35" t="str">
        <f t="array" ref="S162">IFERROR(INDEX(DETA_VENTAS!$B$1:B32314, MATCH(VALUE(A162), VALUE(DETA_VENTAS!$J$1:$J32314), 0)),"NA")</f>
        <v>NA</v>
      </c>
      <c r="T162" s="6" t="s">
        <v>28</v>
      </c>
      <c r="U162" s="36" t="s">
        <v>98</v>
      </c>
      <c r="V162" s="36"/>
      <c r="W162" s="64" t="str">
        <f t="shared" si="17"/>
        <v>2025-W32 (04/08 al 10/08)</v>
      </c>
      <c r="X162" s="36"/>
      <c r="Y162" s="38"/>
    </row>
    <row r="163" hidden="1">
      <c r="A163" s="124">
        <v>619.0</v>
      </c>
      <c r="B163" s="36" t="s">
        <v>170</v>
      </c>
      <c r="C163" s="129">
        <v>114.0</v>
      </c>
      <c r="D163" s="114" t="s">
        <v>26</v>
      </c>
      <c r="E163" s="83">
        <v>45877.0</v>
      </c>
      <c r="F163" s="109">
        <v>45880.0</v>
      </c>
      <c r="G163" s="126">
        <v>2.3</v>
      </c>
      <c r="H163" s="86" t="s">
        <v>30</v>
      </c>
      <c r="I163" s="111">
        <v>1.0</v>
      </c>
      <c r="J163" s="86">
        <f t="shared" si="47"/>
        <v>39</v>
      </c>
      <c r="K163" s="17">
        <f t="shared" si="37"/>
        <v>89.7</v>
      </c>
      <c r="L163" s="32">
        <f t="shared" si="38"/>
        <v>89.7</v>
      </c>
      <c r="M163" s="87"/>
      <c r="N163" s="33">
        <f t="shared" si="45"/>
        <v>2.3</v>
      </c>
      <c r="O163" s="17"/>
      <c r="P163" s="17">
        <f t="shared" si="23"/>
        <v>195.5</v>
      </c>
      <c r="Q163" s="17">
        <v>85.0</v>
      </c>
      <c r="R163" s="34">
        <f t="shared" si="46"/>
        <v>105.8</v>
      </c>
      <c r="S163" s="35" t="str">
        <f t="array" ref="S163">IFERROR(INDEX(DETA_VENTAS!$B$1:B32314, MATCH(VALUE(A163), VALUE(DETA_VENTAS!$J$1:$J32314), 0)),"NA")</f>
        <v>NA</v>
      </c>
      <c r="T163" s="6" t="s">
        <v>28</v>
      </c>
      <c r="U163" s="36" t="s">
        <v>98</v>
      </c>
      <c r="V163" s="36"/>
      <c r="W163" s="64" t="str">
        <f t="shared" si="17"/>
        <v>2025-W32 (04/08 al 10/08)</v>
      </c>
      <c r="X163" s="36"/>
      <c r="Y163" s="38"/>
    </row>
    <row r="164" hidden="1">
      <c r="A164" s="124">
        <v>618.0</v>
      </c>
      <c r="B164" s="36" t="s">
        <v>170</v>
      </c>
      <c r="C164" s="129">
        <v>114.0</v>
      </c>
      <c r="D164" s="114" t="s">
        <v>26</v>
      </c>
      <c r="E164" s="83">
        <v>45877.0</v>
      </c>
      <c r="F164" s="109">
        <v>45880.0</v>
      </c>
      <c r="G164" s="126">
        <v>1.4</v>
      </c>
      <c r="H164" s="86" t="s">
        <v>30</v>
      </c>
      <c r="I164" s="111">
        <v>1.0</v>
      </c>
      <c r="J164" s="86">
        <f t="shared" si="47"/>
        <v>39</v>
      </c>
      <c r="K164" s="17">
        <f t="shared" si="37"/>
        <v>54.6</v>
      </c>
      <c r="L164" s="32">
        <f t="shared" si="38"/>
        <v>54.6</v>
      </c>
      <c r="M164" s="87"/>
      <c r="N164" s="33">
        <f t="shared" si="45"/>
        <v>1.4</v>
      </c>
      <c r="O164" s="17"/>
      <c r="P164" s="17">
        <f t="shared" si="23"/>
        <v>116.2</v>
      </c>
      <c r="Q164" s="17">
        <v>83.0</v>
      </c>
      <c r="R164" s="34">
        <f t="shared" si="46"/>
        <v>61.6</v>
      </c>
      <c r="S164" s="35" t="str">
        <f t="array" ref="S164">IFERROR(INDEX(DETA_VENTAS!$B$1:B32314, MATCH(VALUE(A164), VALUE(DETA_VENTAS!$J$1:$J32314), 0)),"NA")</f>
        <v>NA</v>
      </c>
      <c r="T164" s="6" t="s">
        <v>28</v>
      </c>
      <c r="U164" s="36" t="s">
        <v>98</v>
      </c>
      <c r="V164" s="36"/>
      <c r="W164" s="64" t="str">
        <f t="shared" si="17"/>
        <v>2025-W32 (04/08 al 10/08)</v>
      </c>
      <c r="X164" s="36"/>
      <c r="Y164" s="38"/>
    </row>
    <row r="165" hidden="1">
      <c r="A165" s="124">
        <v>617.0</v>
      </c>
      <c r="B165" s="114" t="s">
        <v>36</v>
      </c>
      <c r="C165" s="129">
        <v>261.0</v>
      </c>
      <c r="D165" s="114" t="s">
        <v>26</v>
      </c>
      <c r="E165" s="83">
        <v>45877.0</v>
      </c>
      <c r="F165" s="109">
        <v>45880.0</v>
      </c>
      <c r="G165" s="126">
        <v>5.3</v>
      </c>
      <c r="H165" s="86" t="s">
        <v>30</v>
      </c>
      <c r="I165" s="131"/>
      <c r="J165" s="86">
        <f t="shared" si="47"/>
        <v>39</v>
      </c>
      <c r="K165" s="17">
        <f t="shared" si="37"/>
        <v>0</v>
      </c>
      <c r="L165" s="32">
        <f t="shared" si="38"/>
        <v>206.7</v>
      </c>
      <c r="M165" s="87"/>
      <c r="N165" s="33">
        <f t="shared" si="45"/>
        <v>5.3</v>
      </c>
      <c r="O165" s="17"/>
      <c r="P165" s="17">
        <f t="shared" si="23"/>
        <v>439.9</v>
      </c>
      <c r="Q165" s="17">
        <v>83.0</v>
      </c>
      <c r="R165" s="34">
        <f t="shared" si="46"/>
        <v>233.2</v>
      </c>
      <c r="S165" s="35" t="str">
        <f t="array" ref="S165">IFERROR(INDEX(DETA_VENTAS!$B$1:B32314, MATCH(VALUE(A165), VALUE(DETA_VENTAS!$J$1:$J32314), 0)),"NA")</f>
        <v>NA</v>
      </c>
      <c r="T165" s="6" t="s">
        <v>28</v>
      </c>
      <c r="U165" s="36" t="s">
        <v>98</v>
      </c>
      <c r="V165" s="36"/>
      <c r="W165" s="64" t="str">
        <f t="shared" si="17"/>
        <v>2025-W32 (04/08 al 10/08)</v>
      </c>
      <c r="X165" s="36"/>
      <c r="Y165" s="38"/>
    </row>
    <row r="166" hidden="1">
      <c r="A166" s="124">
        <v>616.0</v>
      </c>
      <c r="B166" s="36" t="s">
        <v>36</v>
      </c>
      <c r="C166" s="37">
        <v>261.0</v>
      </c>
      <c r="D166" s="130" t="s">
        <v>26</v>
      </c>
      <c r="E166" s="83">
        <v>45877.0</v>
      </c>
      <c r="F166" s="109">
        <v>45880.0</v>
      </c>
      <c r="G166" s="126">
        <v>22.0</v>
      </c>
      <c r="H166" s="86" t="s">
        <v>30</v>
      </c>
      <c r="I166" s="131"/>
      <c r="J166" s="86">
        <f t="shared" si="47"/>
        <v>39</v>
      </c>
      <c r="K166" s="17">
        <f t="shared" si="37"/>
        <v>0</v>
      </c>
      <c r="L166" s="32">
        <f t="shared" si="38"/>
        <v>858</v>
      </c>
      <c r="M166" s="87"/>
      <c r="N166" s="33">
        <f t="shared" si="45"/>
        <v>22</v>
      </c>
      <c r="O166" s="17"/>
      <c r="P166" s="17">
        <f t="shared" si="23"/>
        <v>1760</v>
      </c>
      <c r="Q166" s="17">
        <v>80.0</v>
      </c>
      <c r="R166" s="34">
        <f t="shared" si="46"/>
        <v>902</v>
      </c>
      <c r="S166" s="35" t="str">
        <f t="array" ref="S166">IFERROR(INDEX(DETA_VENTAS!$B$1:B32314, MATCH(VALUE(A166), VALUE(DETA_VENTAS!$J$1:$J32314), 0)),"NA")</f>
        <v>NA</v>
      </c>
      <c r="T166" s="6" t="s">
        <v>28</v>
      </c>
      <c r="U166" s="36" t="s">
        <v>98</v>
      </c>
      <c r="V166" s="36"/>
      <c r="W166" s="64" t="str">
        <f t="shared" si="17"/>
        <v>2025-W32 (04/08 al 10/08)</v>
      </c>
      <c r="X166" s="36"/>
      <c r="Y166" s="38"/>
    </row>
    <row r="167">
      <c r="A167" s="124">
        <v>615.0</v>
      </c>
      <c r="B167" s="36" t="s">
        <v>36</v>
      </c>
      <c r="C167" s="37">
        <v>261.0</v>
      </c>
      <c r="D167" s="130" t="s">
        <v>50</v>
      </c>
      <c r="E167" s="83">
        <v>45877.0</v>
      </c>
      <c r="F167" s="109">
        <v>45881.0</v>
      </c>
      <c r="G167" s="126">
        <v>1.2</v>
      </c>
      <c r="H167" s="86" t="s">
        <v>27</v>
      </c>
      <c r="I167" s="111">
        <v>7.0</v>
      </c>
      <c r="J167" s="86">
        <v>70.0</v>
      </c>
      <c r="K167" s="17">
        <f t="shared" si="37"/>
        <v>12</v>
      </c>
      <c r="L167" s="32">
        <f t="shared" si="38"/>
        <v>84</v>
      </c>
      <c r="M167" s="87"/>
      <c r="N167" s="33">
        <f t="shared" si="45"/>
        <v>1.2</v>
      </c>
      <c r="O167" s="17"/>
      <c r="P167" s="17">
        <f t="shared" si="23"/>
        <v>120</v>
      </c>
      <c r="Q167" s="17">
        <v>100.0</v>
      </c>
      <c r="R167" s="34">
        <f t="shared" si="46"/>
        <v>36</v>
      </c>
      <c r="S167" s="35" t="str">
        <f t="array" ref="S167">IFERROR(INDEX(DETA_VENTAS!$B$1:B32314, MATCH(VALUE(A167), VALUE(DETA_VENTAS!$J$1:$J32314), 0)),"NA")</f>
        <v>NA</v>
      </c>
      <c r="T167" s="6" t="s">
        <v>28</v>
      </c>
      <c r="U167" s="36" t="s">
        <v>98</v>
      </c>
      <c r="V167" s="36"/>
      <c r="W167" s="64" t="str">
        <f t="shared" si="17"/>
        <v>2025-W32 (04/08 al 10/08)</v>
      </c>
      <c r="X167" s="36"/>
      <c r="Y167" s="38"/>
    </row>
    <row r="168">
      <c r="A168" s="124">
        <v>614.0</v>
      </c>
      <c r="B168" s="36" t="s">
        <v>92</v>
      </c>
      <c r="C168" s="37">
        <v>257.0</v>
      </c>
      <c r="D168" s="130" t="s">
        <v>50</v>
      </c>
      <c r="E168" s="83">
        <v>45877.0</v>
      </c>
      <c r="F168" s="109">
        <v>45881.0</v>
      </c>
      <c r="G168" s="126">
        <f>SUMIF(DETA_VENTAS!$J$1:$J32314,$A168,DETA_VENTAS!$W$1:$W32314)</f>
        <v>1.3</v>
      </c>
      <c r="H168" s="86" t="s">
        <v>27</v>
      </c>
      <c r="I168" s="132">
        <f>SUMIF(DETA_VENTAS!$J$1:$J32314,$A168,DETA_VENTAS!$G$1:$G32314)</f>
        <v>3</v>
      </c>
      <c r="J168" s="86">
        <v>70.0</v>
      </c>
      <c r="K168" s="17">
        <f t="shared" si="37"/>
        <v>30.33333333</v>
      </c>
      <c r="L168" s="32">
        <f t="shared" si="38"/>
        <v>91</v>
      </c>
      <c r="M168" s="87"/>
      <c r="N168" s="33">
        <f t="shared" si="45"/>
        <v>1.3</v>
      </c>
      <c r="O168" s="17"/>
      <c r="P168" s="17">
        <f t="shared" si="23"/>
        <v>130</v>
      </c>
      <c r="Q168" s="17">
        <v>100.0</v>
      </c>
      <c r="R168" s="34">
        <f t="shared" si="46"/>
        <v>39</v>
      </c>
      <c r="S168" s="35">
        <f t="array" ref="S168">IFERROR(INDEX(DETA_VENTAS!$B$1:B32314, MATCH(VALUE(A168), VALUE(DETA_VENTAS!$J$1:$J32314), 0)),"NA")</f>
        <v>2087</v>
      </c>
      <c r="T168" s="6" t="s">
        <v>28</v>
      </c>
      <c r="U168" s="36" t="s">
        <v>98</v>
      </c>
      <c r="V168" s="36"/>
      <c r="W168" s="64" t="str">
        <f t="shared" si="17"/>
        <v>2025-W32 (04/08 al 10/08)</v>
      </c>
      <c r="X168" s="36"/>
      <c r="Y168" s="38"/>
    </row>
    <row r="169" hidden="1">
      <c r="A169" s="124">
        <v>613.0</v>
      </c>
      <c r="B169" s="36" t="s">
        <v>29</v>
      </c>
      <c r="C169" s="37">
        <v>162.0</v>
      </c>
      <c r="D169" s="130" t="s">
        <v>26</v>
      </c>
      <c r="E169" s="83">
        <v>45877.0</v>
      </c>
      <c r="F169" s="109">
        <v>45880.0</v>
      </c>
      <c r="G169" s="126">
        <f>SUMIF(DETA_VENTAS!$J$1:$J32314,$A169,DETA_VENTAS!$W$1:$W32314)</f>
        <v>11.495</v>
      </c>
      <c r="H169" s="86" t="s">
        <v>30</v>
      </c>
      <c r="I169" s="132">
        <f>SUMIF(DETA_VENTAS!$J$1:$J32314,$A169,DETA_VENTAS!$G$1:$G32314)</f>
        <v>79</v>
      </c>
      <c r="J169" s="86">
        <f t="shared" ref="J169:J176" si="48">IF(H169="CELLS", 72,39)</f>
        <v>39</v>
      </c>
      <c r="K169" s="17">
        <f t="shared" si="37"/>
        <v>5.674746835</v>
      </c>
      <c r="L169" s="32">
        <f t="shared" si="38"/>
        <v>448.305</v>
      </c>
      <c r="M169" s="87" t="s">
        <v>171</v>
      </c>
      <c r="N169" s="33">
        <f>K169</f>
        <v>5.674746835</v>
      </c>
      <c r="O169" s="17"/>
      <c r="P169" s="17">
        <f t="shared" si="23"/>
        <v>0</v>
      </c>
      <c r="Q169" s="17">
        <v>100.0</v>
      </c>
      <c r="R169" s="34" t="str">
        <f>SUMIF(DETA_ENVIOS!$B$2:$B32314,$A169,DETA_ENVIOS!$M$2:$M32314)</f>
        <v>#N/A</v>
      </c>
      <c r="S169" s="35">
        <f t="array" ref="S169">IFERROR(INDEX(DETA_VENTAS!$B$1:B32314, MATCH(VALUE(A169), VALUE(DETA_VENTAS!$J$1:$J32314), 0)),"NA")</f>
        <v>2088</v>
      </c>
      <c r="T169" s="6" t="s">
        <v>100</v>
      </c>
      <c r="U169" s="64"/>
      <c r="V169" s="36"/>
      <c r="W169" s="64" t="str">
        <f t="shared" si="17"/>
        <v>2025-W32 (04/08 al 10/08)</v>
      </c>
      <c r="X169" s="36"/>
      <c r="Y169" s="38"/>
    </row>
    <row r="170" hidden="1">
      <c r="A170" s="124">
        <v>612.0</v>
      </c>
      <c r="B170" s="36" t="s">
        <v>165</v>
      </c>
      <c r="C170" s="37">
        <v>160.0</v>
      </c>
      <c r="D170" s="130" t="s">
        <v>26</v>
      </c>
      <c r="E170" s="83">
        <v>45877.0</v>
      </c>
      <c r="F170" s="109">
        <v>45880.0</v>
      </c>
      <c r="G170" s="126">
        <v>5.1</v>
      </c>
      <c r="H170" s="86" t="s">
        <v>30</v>
      </c>
      <c r="I170" s="85">
        <v>1.0</v>
      </c>
      <c r="J170" s="86">
        <f t="shared" si="48"/>
        <v>39</v>
      </c>
      <c r="K170" s="17">
        <f t="shared" si="37"/>
        <v>198.9</v>
      </c>
      <c r="L170" s="32">
        <f t="shared" si="38"/>
        <v>198.9</v>
      </c>
      <c r="M170" s="87"/>
      <c r="N170" s="33">
        <f t="shared" ref="N170:N176" si="49">G170</f>
        <v>5.1</v>
      </c>
      <c r="O170" s="17"/>
      <c r="P170" s="17">
        <f t="shared" si="23"/>
        <v>0</v>
      </c>
      <c r="Q170" s="17">
        <v>100.0</v>
      </c>
      <c r="R170" s="34">
        <f t="shared" ref="R170:R175" si="50">IF(T170="VENTA", 0, P170-L170)</f>
        <v>0</v>
      </c>
      <c r="S170" s="35" t="str">
        <f t="array" ref="S170">IFERROR(INDEX(DETA_VENTAS!$B$1:B32314, MATCH(VALUE(A170), VALUE(DETA_VENTAS!$J$1:$J32314), 0)),"NA")</f>
        <v>NA</v>
      </c>
      <c r="T170" s="6" t="s">
        <v>100</v>
      </c>
      <c r="U170" s="64"/>
      <c r="V170" s="36"/>
      <c r="W170" s="64" t="str">
        <f t="shared" si="17"/>
        <v>2025-W32 (04/08 al 10/08)</v>
      </c>
      <c r="X170" s="36"/>
      <c r="Y170" s="38"/>
    </row>
    <row r="171" hidden="1">
      <c r="A171" s="124">
        <v>611.0</v>
      </c>
      <c r="B171" s="36" t="s">
        <v>172</v>
      </c>
      <c r="C171" s="37">
        <v>7.0</v>
      </c>
      <c r="D171" s="130" t="s">
        <v>26</v>
      </c>
      <c r="E171" s="83">
        <v>45877.0</v>
      </c>
      <c r="F171" s="109">
        <v>45880.0</v>
      </c>
      <c r="G171" s="126">
        <v>3.1</v>
      </c>
      <c r="H171" s="86" t="s">
        <v>30</v>
      </c>
      <c r="I171" s="111">
        <v>2.0</v>
      </c>
      <c r="J171" s="86">
        <f t="shared" si="48"/>
        <v>39</v>
      </c>
      <c r="K171" s="17">
        <f t="shared" si="37"/>
        <v>60.45</v>
      </c>
      <c r="L171" s="32">
        <f t="shared" si="38"/>
        <v>120.9</v>
      </c>
      <c r="M171" s="87" t="s">
        <v>173</v>
      </c>
      <c r="N171" s="33">
        <f t="shared" si="49"/>
        <v>3.1</v>
      </c>
      <c r="O171" s="17"/>
      <c r="P171" s="17">
        <f t="shared" si="23"/>
        <v>279</v>
      </c>
      <c r="Q171" s="17">
        <v>90.0</v>
      </c>
      <c r="R171" s="34">
        <f t="shared" si="50"/>
        <v>158.1</v>
      </c>
      <c r="S171" s="35" t="str">
        <f t="array" ref="S171">IFERROR(INDEX(DETA_VENTAS!$B$1:B32314, MATCH(VALUE(A171), VALUE(DETA_VENTAS!$J$1:$J32314), 0)),"NA")</f>
        <v>NA</v>
      </c>
      <c r="T171" s="6" t="s">
        <v>28</v>
      </c>
      <c r="U171" s="36" t="s">
        <v>98</v>
      </c>
      <c r="V171" s="36"/>
      <c r="W171" s="64" t="str">
        <f t="shared" si="17"/>
        <v>2025-W32 (04/08 al 10/08)</v>
      </c>
      <c r="X171" s="36"/>
      <c r="Y171" s="38"/>
    </row>
    <row r="172" hidden="1">
      <c r="A172" s="124">
        <v>610.0</v>
      </c>
      <c r="B172" s="36" t="s">
        <v>54</v>
      </c>
      <c r="C172" s="37">
        <v>142.0</v>
      </c>
      <c r="D172" s="130" t="s">
        <v>26</v>
      </c>
      <c r="E172" s="83">
        <v>45880.0</v>
      </c>
      <c r="F172" s="109">
        <v>45882.0</v>
      </c>
      <c r="G172" s="126">
        <v>2.75</v>
      </c>
      <c r="H172" s="86" t="s">
        <v>30</v>
      </c>
      <c r="I172" s="111">
        <v>6.0</v>
      </c>
      <c r="J172" s="86">
        <f t="shared" si="48"/>
        <v>39</v>
      </c>
      <c r="K172" s="17">
        <f t="shared" si="37"/>
        <v>17.875</v>
      </c>
      <c r="L172" s="32">
        <f t="shared" si="38"/>
        <v>107.25</v>
      </c>
      <c r="M172" s="87"/>
      <c r="N172" s="33">
        <f t="shared" si="49"/>
        <v>2.75</v>
      </c>
      <c r="O172" s="17"/>
      <c r="P172" s="17">
        <f t="shared" si="23"/>
        <v>275</v>
      </c>
      <c r="Q172" s="17">
        <v>100.0</v>
      </c>
      <c r="R172" s="34">
        <f t="shared" si="50"/>
        <v>167.75</v>
      </c>
      <c r="S172" s="35" t="str">
        <f t="array" ref="S172">IFERROR(INDEX(DETA_VENTAS!$B$1:B32314, MATCH(VALUE(A172), VALUE(DETA_VENTAS!$J$1:$J32314), 0)),"NA")</f>
        <v>NA</v>
      </c>
      <c r="T172" s="6" t="s">
        <v>28</v>
      </c>
      <c r="U172" s="36" t="s">
        <v>98</v>
      </c>
      <c r="V172" s="36"/>
      <c r="W172" s="64" t="str">
        <f t="shared" si="17"/>
        <v>2025-W33 (11/08 al 17/08)</v>
      </c>
      <c r="X172" s="36"/>
      <c r="Y172" s="38"/>
    </row>
    <row r="173" hidden="1">
      <c r="A173" s="124">
        <v>609.0</v>
      </c>
      <c r="B173" s="36" t="s">
        <v>36</v>
      </c>
      <c r="C173" s="37">
        <v>261.0</v>
      </c>
      <c r="D173" s="130" t="s">
        <v>26</v>
      </c>
      <c r="E173" s="109">
        <v>45870.0</v>
      </c>
      <c r="F173" s="109">
        <v>45874.0</v>
      </c>
      <c r="G173" s="126">
        <v>3.0</v>
      </c>
      <c r="H173" s="86" t="s">
        <v>30</v>
      </c>
      <c r="I173" s="132">
        <v>4.0</v>
      </c>
      <c r="J173" s="86">
        <f t="shared" si="48"/>
        <v>39</v>
      </c>
      <c r="K173" s="17">
        <f t="shared" si="37"/>
        <v>29.25</v>
      </c>
      <c r="L173" s="32">
        <f t="shared" si="38"/>
        <v>117</v>
      </c>
      <c r="M173" s="87" t="s">
        <v>174</v>
      </c>
      <c r="N173" s="33">
        <f t="shared" si="49"/>
        <v>3</v>
      </c>
      <c r="O173" s="17"/>
      <c r="P173" s="17">
        <f t="shared" si="23"/>
        <v>255</v>
      </c>
      <c r="Q173" s="17">
        <v>85.0</v>
      </c>
      <c r="R173" s="34">
        <f t="shared" si="50"/>
        <v>138</v>
      </c>
      <c r="S173" s="35" t="str">
        <f t="array" ref="S173">IFERROR(INDEX(DETA_VENTAS!$B$1:B32314, MATCH(VALUE(A173), VALUE(DETA_VENTAS!$J$1:$J32314), 0)),"NA")</f>
        <v>NA</v>
      </c>
      <c r="T173" s="6" t="s">
        <v>28</v>
      </c>
      <c r="U173" s="36" t="s">
        <v>98</v>
      </c>
      <c r="V173" s="36"/>
      <c r="W173" s="64" t="str">
        <f t="shared" si="17"/>
        <v>2025-W31 (28/07 al 03/08)</v>
      </c>
      <c r="X173" s="36"/>
      <c r="Y173" s="38"/>
    </row>
    <row r="174">
      <c r="A174" s="124">
        <v>608.0</v>
      </c>
      <c r="B174" s="36" t="s">
        <v>36</v>
      </c>
      <c r="C174" s="37">
        <v>261.0</v>
      </c>
      <c r="D174" s="130" t="s">
        <v>26</v>
      </c>
      <c r="E174" s="109">
        <v>45870.0</v>
      </c>
      <c r="F174" s="109">
        <v>45874.0</v>
      </c>
      <c r="G174" s="126">
        <v>1.6</v>
      </c>
      <c r="H174" s="86" t="s">
        <v>27</v>
      </c>
      <c r="I174" s="132">
        <v>9.0</v>
      </c>
      <c r="J174" s="86">
        <f t="shared" si="48"/>
        <v>72</v>
      </c>
      <c r="K174" s="17">
        <f t="shared" si="37"/>
        <v>12.8</v>
      </c>
      <c r="L174" s="32">
        <f t="shared" si="38"/>
        <v>115.2</v>
      </c>
      <c r="M174" s="87" t="s">
        <v>175</v>
      </c>
      <c r="N174" s="33">
        <f t="shared" si="49"/>
        <v>1.6</v>
      </c>
      <c r="O174" s="17"/>
      <c r="P174" s="17">
        <f t="shared" si="23"/>
        <v>160</v>
      </c>
      <c r="Q174" s="17">
        <v>100.0</v>
      </c>
      <c r="R174" s="34">
        <f t="shared" si="50"/>
        <v>44.8</v>
      </c>
      <c r="S174" s="35" t="str">
        <f t="array" ref="S174">IFERROR(INDEX(DETA_VENTAS!$B$1:B32314, MATCH(VALUE(A174), VALUE(DETA_VENTAS!$J$1:$J32314), 0)),"NA")</f>
        <v>NA</v>
      </c>
      <c r="T174" s="6" t="s">
        <v>28</v>
      </c>
      <c r="U174" s="36" t="s">
        <v>98</v>
      </c>
      <c r="V174" s="36"/>
      <c r="W174" s="64" t="str">
        <f t="shared" si="17"/>
        <v>2025-W31 (28/07 al 03/08)</v>
      </c>
      <c r="X174" s="36"/>
      <c r="Y174" s="38"/>
    </row>
    <row r="175">
      <c r="A175" s="124">
        <v>607.0</v>
      </c>
      <c r="B175" s="36" t="s">
        <v>92</v>
      </c>
      <c r="C175" s="37">
        <v>257.0</v>
      </c>
      <c r="D175" s="130" t="s">
        <v>26</v>
      </c>
      <c r="E175" s="109">
        <v>45870.0</v>
      </c>
      <c r="F175" s="109">
        <v>45874.0</v>
      </c>
      <c r="G175" s="126">
        <f>SUMIF(DETA_VENTAS!$J$1:$J32314,$A175,DETA_VENTAS!$W$1:$W32314)</f>
        <v>1.7</v>
      </c>
      <c r="H175" s="86" t="s">
        <v>27</v>
      </c>
      <c r="I175" s="132">
        <f>SUMIF(DETA_VENTAS!$J$1:$J32314,$A175,DETA_VENTAS!$G$1:$G32314)</f>
        <v>4</v>
      </c>
      <c r="J175" s="86">
        <f t="shared" si="48"/>
        <v>72</v>
      </c>
      <c r="K175" s="17">
        <f t="shared" si="37"/>
        <v>30.6</v>
      </c>
      <c r="L175" s="32">
        <f t="shared" si="38"/>
        <v>122.4</v>
      </c>
      <c r="M175" s="87"/>
      <c r="N175" s="33">
        <f t="shared" si="49"/>
        <v>1.7</v>
      </c>
      <c r="O175" s="17"/>
      <c r="P175" s="17">
        <f t="shared" si="23"/>
        <v>170</v>
      </c>
      <c r="Q175" s="17">
        <v>100.0</v>
      </c>
      <c r="R175" s="34">
        <f t="shared" si="50"/>
        <v>47.6</v>
      </c>
      <c r="S175" s="35">
        <f t="array" ref="S175">IFERROR(INDEX(DETA_VENTAS!$B$1:B32314, MATCH(VALUE(A175), VALUE(DETA_VENTAS!$J$1:$J32314), 0)),"NA")</f>
        <v>2073</v>
      </c>
      <c r="T175" s="6" t="s">
        <v>28</v>
      </c>
      <c r="U175" s="36" t="s">
        <v>98</v>
      </c>
      <c r="V175" s="36"/>
      <c r="W175" s="64" t="str">
        <f t="shared" si="17"/>
        <v>2025-W31 (28/07 al 03/08)</v>
      </c>
      <c r="X175" s="36"/>
      <c r="Y175" s="38"/>
    </row>
    <row r="176" hidden="1">
      <c r="A176" s="124">
        <v>606.0</v>
      </c>
      <c r="B176" s="36" t="s">
        <v>52</v>
      </c>
      <c r="C176" s="37">
        <v>251.0</v>
      </c>
      <c r="D176" s="130" t="s">
        <v>26</v>
      </c>
      <c r="E176" s="109">
        <v>45863.0</v>
      </c>
      <c r="F176" s="109">
        <v>45867.0</v>
      </c>
      <c r="G176" s="126">
        <f>SUMIF(DETA_VENTAS!$J$1:$J32314,$A176,DETA_VENTAS!$W$1:$W32314)</f>
        <v>1.35</v>
      </c>
      <c r="H176" s="86" t="s">
        <v>30</v>
      </c>
      <c r="I176" s="132">
        <f>SUMIF(DETA_VENTAS!$J$1:$J32314,$A176,DETA_VENTAS!$G$1:$G32314)</f>
        <v>5</v>
      </c>
      <c r="J176" s="86">
        <f t="shared" si="48"/>
        <v>39</v>
      </c>
      <c r="K176" s="17">
        <f t="shared" si="37"/>
        <v>10.53</v>
      </c>
      <c r="L176" s="32">
        <f t="shared" si="38"/>
        <v>52.65</v>
      </c>
      <c r="M176" s="87"/>
      <c r="N176" s="33">
        <f t="shared" si="49"/>
        <v>1.35</v>
      </c>
      <c r="O176" s="17"/>
      <c r="P176" s="17">
        <f t="shared" si="23"/>
        <v>135</v>
      </c>
      <c r="Q176" s="17">
        <v>100.0</v>
      </c>
      <c r="R176" s="34" t="str">
        <f t="shared" ref="R176:R178" si="51">SUMIF(DETA_ENVIOS!$B$2:$B32314,$A176,DETA_ENVIOS!$M$2:$M32314)</f>
        <v>#N/A</v>
      </c>
      <c r="S176" s="35">
        <f t="array" ref="S176">IFERROR(INDEX(DETA_VENTAS!$B$1:B32314, MATCH(VALUE(A176), VALUE(DETA_VENTAS!$J$1:$J32314), 0)),"NA")</f>
        <v>2072</v>
      </c>
      <c r="T176" s="6" t="s">
        <v>28</v>
      </c>
      <c r="U176" s="36" t="s">
        <v>98</v>
      </c>
      <c r="V176" s="36"/>
      <c r="W176" s="64" t="str">
        <f t="shared" si="17"/>
        <v>2025-W30 (21/07 al 27/07)</v>
      </c>
      <c r="X176" s="36"/>
      <c r="Y176" s="38"/>
    </row>
    <row r="177">
      <c r="A177" s="124">
        <v>605.0</v>
      </c>
      <c r="B177" s="36" t="s">
        <v>150</v>
      </c>
      <c r="C177" s="37">
        <v>69.0</v>
      </c>
      <c r="D177" s="130" t="s">
        <v>50</v>
      </c>
      <c r="E177" s="109">
        <v>45863.0</v>
      </c>
      <c r="F177" s="109">
        <v>45868.0</v>
      </c>
      <c r="G177" s="126">
        <v>3.4</v>
      </c>
      <c r="H177" s="86" t="s">
        <v>27</v>
      </c>
      <c r="I177" s="132">
        <f>SUMIF(DETA_VENTAS!$J$1:$J32314,$A177,DETA_VENTAS!$G$1:$G32314)</f>
        <v>0</v>
      </c>
      <c r="J177" s="86">
        <v>70.0</v>
      </c>
      <c r="K177" s="17">
        <f t="shared" si="37"/>
        <v>0</v>
      </c>
      <c r="L177" s="32" t="str">
        <f t="shared" ref="L177:L179" si="52">SUMIF(DETA_ENVIOS!$B$81:$B32314,$A177,DETA_ENVIOS!$I$81:$I32314)</f>
        <v>#N/A</v>
      </c>
      <c r="M177" s="87"/>
      <c r="N177" s="33">
        <f t="shared" ref="N177:N178" si="53">K177</f>
        <v>0</v>
      </c>
      <c r="O177" s="17"/>
      <c r="P177" s="17">
        <f t="shared" si="23"/>
        <v>0</v>
      </c>
      <c r="Q177" s="17">
        <v>0.0</v>
      </c>
      <c r="R177" s="34" t="str">
        <f t="shared" si="51"/>
        <v>#N/A</v>
      </c>
      <c r="S177" s="35" t="str">
        <f t="array" ref="S177">IFERROR(INDEX(DETA_VENTAS!$B$1:B32314, MATCH(VALUE(A177), VALUE(DETA_VENTAS!$J$1:$J32314), 0)),"NA")</f>
        <v>NA</v>
      </c>
      <c r="T177" s="6" t="s">
        <v>100</v>
      </c>
      <c r="U177" s="64"/>
      <c r="V177" s="36"/>
      <c r="W177" s="64" t="str">
        <f t="shared" si="17"/>
        <v>2025-W30 (21/07 al 27/07)</v>
      </c>
      <c r="X177" s="36"/>
      <c r="Y177" s="38"/>
    </row>
    <row r="178">
      <c r="A178" s="124">
        <v>604.0</v>
      </c>
      <c r="B178" s="36" t="s">
        <v>29</v>
      </c>
      <c r="C178" s="37">
        <v>162.0</v>
      </c>
      <c r="D178" s="130" t="s">
        <v>50</v>
      </c>
      <c r="E178" s="109">
        <v>45863.0</v>
      </c>
      <c r="F178" s="109">
        <v>45868.0</v>
      </c>
      <c r="G178" s="126">
        <f>SUMIF(DETA_VENTAS!$J$1:$J32314,$A178,DETA_VENTAS!$W$1:$W32314)</f>
        <v>3.75</v>
      </c>
      <c r="H178" s="86" t="s">
        <v>27</v>
      </c>
      <c r="I178" s="132">
        <f>SUMIF(DETA_VENTAS!$J$1:$J32314,$A178,DETA_VENTAS!$G$1:$G32314)</f>
        <v>15</v>
      </c>
      <c r="J178" s="86">
        <v>70.0</v>
      </c>
      <c r="K178" s="17">
        <f t="shared" si="37"/>
        <v>0</v>
      </c>
      <c r="L178" s="32" t="str">
        <f t="shared" si="52"/>
        <v>#N/A</v>
      </c>
      <c r="M178" s="87"/>
      <c r="N178" s="33">
        <f t="shared" si="53"/>
        <v>0</v>
      </c>
      <c r="O178" s="17"/>
      <c r="P178" s="17">
        <f t="shared" si="23"/>
        <v>0</v>
      </c>
      <c r="Q178" s="17">
        <v>100.0</v>
      </c>
      <c r="R178" s="34" t="str">
        <f t="shared" si="51"/>
        <v>#N/A</v>
      </c>
      <c r="S178" s="35">
        <f t="array" ref="S178">IFERROR(INDEX(DETA_VENTAS!$B$1:B32314, MATCH(VALUE(A178), VALUE(DETA_VENTAS!$J$1:$J32314), 0)),"NA")</f>
        <v>2069</v>
      </c>
      <c r="T178" s="6" t="s">
        <v>100</v>
      </c>
      <c r="U178" s="36" t="s">
        <v>98</v>
      </c>
      <c r="V178" s="36"/>
      <c r="W178" s="64" t="str">
        <f t="shared" si="17"/>
        <v>2025-W30 (21/07 al 27/07)</v>
      </c>
      <c r="X178" s="36"/>
      <c r="Y178" s="38"/>
    </row>
    <row r="179">
      <c r="A179" s="124">
        <v>603.0</v>
      </c>
      <c r="B179" s="36" t="s">
        <v>36</v>
      </c>
      <c r="C179" s="37">
        <v>261.0</v>
      </c>
      <c r="D179" s="130" t="s">
        <v>50</v>
      </c>
      <c r="E179" s="109">
        <v>45863.0</v>
      </c>
      <c r="F179" s="109">
        <v>45868.0</v>
      </c>
      <c r="G179" s="126">
        <v>4.9</v>
      </c>
      <c r="H179" s="86" t="s">
        <v>27</v>
      </c>
      <c r="I179" s="132">
        <v>13.0</v>
      </c>
      <c r="J179" s="86">
        <v>70.0</v>
      </c>
      <c r="K179" s="17">
        <f t="shared" si="37"/>
        <v>0</v>
      </c>
      <c r="L179" s="32" t="str">
        <f t="shared" si="52"/>
        <v>#N/A</v>
      </c>
      <c r="M179" s="87"/>
      <c r="N179" s="33">
        <f t="shared" ref="N179:N180" si="54">G179</f>
        <v>4.9</v>
      </c>
      <c r="O179" s="17"/>
      <c r="P179" s="17">
        <f t="shared" si="23"/>
        <v>0</v>
      </c>
      <c r="Q179" s="17">
        <v>100.0</v>
      </c>
      <c r="R179" s="34">
        <f>IF(T179="VENTA", 0, P179-L179)</f>
        <v>0</v>
      </c>
      <c r="S179" s="35" t="str">
        <f t="array" ref="S179">IFERROR(INDEX(DETA_VENTAS!$B$1:B32314, MATCH(VALUE(A179), VALUE(DETA_VENTAS!$J$1:$J32314), 0)),"NA")</f>
        <v>NA</v>
      </c>
      <c r="T179" s="6" t="s">
        <v>100</v>
      </c>
      <c r="U179" s="64"/>
      <c r="V179" s="36"/>
      <c r="W179" s="64" t="str">
        <f t="shared" si="17"/>
        <v>2025-W30 (21/07 al 27/07)</v>
      </c>
      <c r="X179" s="36"/>
      <c r="Y179" s="38"/>
    </row>
    <row r="180">
      <c r="A180" s="124">
        <v>602.0</v>
      </c>
      <c r="B180" s="36" t="s">
        <v>150</v>
      </c>
      <c r="C180" s="37">
        <v>69.0</v>
      </c>
      <c r="D180" s="130" t="s">
        <v>50</v>
      </c>
      <c r="E180" s="109">
        <v>45863.0</v>
      </c>
      <c r="F180" s="109">
        <v>45868.0</v>
      </c>
      <c r="G180" s="126">
        <v>13.8</v>
      </c>
      <c r="H180" s="86" t="s">
        <v>27</v>
      </c>
      <c r="I180" s="132">
        <f>SUMIF(DETA_VENTAS!$J$1:$J32314,$A180,DETA_VENTAS!$G$1:$G32314)</f>
        <v>0</v>
      </c>
      <c r="J180" s="86">
        <v>70.0</v>
      </c>
      <c r="K180" s="17">
        <f t="shared" si="37"/>
        <v>0</v>
      </c>
      <c r="L180" s="32">
        <f t="shared" ref="L180:L181" si="55">IF(J180="",0,G180*J180)</f>
        <v>966</v>
      </c>
      <c r="M180" s="87" t="s">
        <v>176</v>
      </c>
      <c r="N180" s="33">
        <f t="shared" si="54"/>
        <v>13.8</v>
      </c>
      <c r="O180" s="17"/>
      <c r="P180" s="17">
        <f t="shared" si="23"/>
        <v>1311</v>
      </c>
      <c r="Q180" s="17">
        <v>95.0</v>
      </c>
      <c r="R180" s="34" t="str">
        <f t="shared" ref="R180:R197" si="56">SUMIF(DETA_ENVIOS!$B$2:$B32314,$A180,DETA_ENVIOS!$M$2:$M32314)</f>
        <v>#N/A</v>
      </c>
      <c r="S180" s="35" t="str">
        <f t="array" ref="S180">IFERROR(INDEX(DETA_VENTAS!$B$1:B32314, MATCH(VALUE(A180), VALUE(DETA_VENTAS!$J$1:$J32314), 0)),"NA")</f>
        <v>NA</v>
      </c>
      <c r="T180" s="6" t="s">
        <v>28</v>
      </c>
      <c r="U180" s="36" t="s">
        <v>98</v>
      </c>
      <c r="V180" s="36"/>
      <c r="W180" s="64" t="str">
        <f t="shared" si="17"/>
        <v>2025-W30 (21/07 al 27/07)</v>
      </c>
      <c r="X180" s="36"/>
      <c r="Y180" s="38"/>
    </row>
    <row r="181" hidden="1">
      <c r="A181" s="124">
        <v>601.0</v>
      </c>
      <c r="B181" s="36" t="s">
        <v>25</v>
      </c>
      <c r="C181" s="37">
        <v>151.0</v>
      </c>
      <c r="D181" s="130" t="s">
        <v>26</v>
      </c>
      <c r="E181" s="109">
        <v>45863.0</v>
      </c>
      <c r="F181" s="109">
        <v>45867.0</v>
      </c>
      <c r="G181" s="126">
        <v>3.9</v>
      </c>
      <c r="H181" s="86" t="s">
        <v>30</v>
      </c>
      <c r="I181" s="132">
        <f>SUMIF(DETA_VENTAS!$J$1:$J32314,$A181,DETA_VENTAS!$G$1:$G32314)</f>
        <v>1</v>
      </c>
      <c r="J181" s="86">
        <f t="shared" ref="J181:J206" si="57">IF(H181="CELLS", 72,39)</f>
        <v>39</v>
      </c>
      <c r="K181" s="17">
        <f t="shared" si="37"/>
        <v>152.1</v>
      </c>
      <c r="L181" s="32">
        <f t="shared" si="55"/>
        <v>152.1</v>
      </c>
      <c r="M181" s="87" t="s">
        <v>177</v>
      </c>
      <c r="N181" s="33">
        <v>14.0</v>
      </c>
      <c r="O181" s="17"/>
      <c r="P181" s="17">
        <f t="shared" si="23"/>
        <v>1680</v>
      </c>
      <c r="Q181" s="17">
        <v>120.0</v>
      </c>
      <c r="R181" s="34" t="str">
        <f t="shared" si="56"/>
        <v>#N/A</v>
      </c>
      <c r="S181" s="35">
        <f t="array" ref="S181">IFERROR(INDEX(DETA_VENTAS!$B$1:B32314, MATCH(VALUE(A181), VALUE(DETA_VENTAS!$J$1:$J32314), 0)),"NA")</f>
        <v>2070</v>
      </c>
      <c r="T181" s="6" t="s">
        <v>28</v>
      </c>
      <c r="U181" s="36" t="s">
        <v>98</v>
      </c>
      <c r="V181" s="36"/>
      <c r="W181" s="64" t="str">
        <f t="shared" si="17"/>
        <v>2025-W30 (21/07 al 27/07)</v>
      </c>
      <c r="X181" s="36"/>
      <c r="Y181" s="38"/>
    </row>
    <row r="182">
      <c r="A182" s="124">
        <v>600.0</v>
      </c>
      <c r="B182" s="36" t="s">
        <v>87</v>
      </c>
      <c r="C182" s="37">
        <v>258.0</v>
      </c>
      <c r="D182" s="130" t="s">
        <v>50</v>
      </c>
      <c r="E182" s="109">
        <v>45863.0</v>
      </c>
      <c r="F182" s="109">
        <v>45868.0</v>
      </c>
      <c r="G182" s="126">
        <v>3.3</v>
      </c>
      <c r="H182" s="86" t="s">
        <v>27</v>
      </c>
      <c r="I182" s="132">
        <f>SUMIF(DETA_VENTAS!$J$1:$J32314,$A182,DETA_VENTAS!$G$1:$G32314)</f>
        <v>0</v>
      </c>
      <c r="J182" s="86">
        <f t="shared" si="57"/>
        <v>72</v>
      </c>
      <c r="K182" s="17">
        <f t="shared" si="37"/>
        <v>0</v>
      </c>
      <c r="L182" s="32" t="str">
        <f>SUMIF(DETA_ENVIOS!$B$81:$B32314,$A182,DETA_ENVIOS!$I$81:$I32314)</f>
        <v>#N/A</v>
      </c>
      <c r="M182" s="87" t="s">
        <v>178</v>
      </c>
      <c r="N182" s="33">
        <v>4.0</v>
      </c>
      <c r="O182" s="17"/>
      <c r="P182" s="17">
        <f t="shared" si="23"/>
        <v>0</v>
      </c>
      <c r="Q182" s="17">
        <v>0.0</v>
      </c>
      <c r="R182" s="34" t="str">
        <f t="shared" si="56"/>
        <v>#N/A</v>
      </c>
      <c r="S182" s="35" t="str">
        <f t="array" ref="S182">IFERROR(INDEX(DETA_VENTAS!$B$1:B32314, MATCH(VALUE(A182), VALUE(DETA_VENTAS!$J$1:$J32314), 0)),"NA")</f>
        <v>NA</v>
      </c>
      <c r="T182" s="6" t="s">
        <v>100</v>
      </c>
      <c r="U182" s="64"/>
      <c r="V182" s="36"/>
      <c r="W182" s="64" t="str">
        <f t="shared" si="17"/>
        <v>2025-W30 (21/07 al 27/07)</v>
      </c>
      <c r="X182" s="36"/>
      <c r="Y182" s="38"/>
    </row>
    <row r="183" hidden="1">
      <c r="A183" s="124">
        <v>599.0</v>
      </c>
      <c r="B183" s="36" t="s">
        <v>179</v>
      </c>
      <c r="C183" s="37">
        <v>253.0</v>
      </c>
      <c r="D183" s="130" t="s">
        <v>26</v>
      </c>
      <c r="E183" s="109">
        <v>45870.0</v>
      </c>
      <c r="F183" s="109">
        <v>45874.0</v>
      </c>
      <c r="G183" s="126">
        <f>SUMIF(DETA_VENTAS!$J$1:$J32314,$A183,DETA_VENTAS!$W$1:$W32314)</f>
        <v>1.8</v>
      </c>
      <c r="H183" s="86" t="s">
        <v>30</v>
      </c>
      <c r="I183" s="132">
        <f>SUMIF(DETA_VENTAS!$J$1:$J32314,$A183,DETA_VENTAS!$G$1:$G32314)</f>
        <v>1</v>
      </c>
      <c r="J183" s="86">
        <f t="shared" si="57"/>
        <v>39</v>
      </c>
      <c r="K183" s="17">
        <f t="shared" si="37"/>
        <v>70.2</v>
      </c>
      <c r="L183" s="32">
        <f>IF(J183="",0,G183*J183)</f>
        <v>70.2</v>
      </c>
      <c r="M183" s="87" t="s">
        <v>180</v>
      </c>
      <c r="N183" s="33">
        <f>G183</f>
        <v>1.8</v>
      </c>
      <c r="O183" s="17"/>
      <c r="P183" s="17">
        <f t="shared" si="23"/>
        <v>0</v>
      </c>
      <c r="Q183" s="17">
        <v>0.0</v>
      </c>
      <c r="R183" s="34" t="str">
        <f t="shared" si="56"/>
        <v>#N/A</v>
      </c>
      <c r="S183" s="35">
        <f t="array" ref="S183">IFERROR(INDEX(DETA_VENTAS!$B$1:B32314, MATCH(VALUE(A183), VALUE(DETA_VENTAS!$J$1:$J32314), 0)),"NA")</f>
        <v>2071</v>
      </c>
      <c r="T183" s="6" t="s">
        <v>28</v>
      </c>
      <c r="U183" s="36" t="s">
        <v>98</v>
      </c>
      <c r="V183" s="36"/>
      <c r="W183" s="64" t="str">
        <f t="shared" si="17"/>
        <v>2025-W31 (28/07 al 03/08)</v>
      </c>
      <c r="X183" s="36"/>
      <c r="Y183" s="38"/>
    </row>
    <row r="184" hidden="1">
      <c r="A184" s="124">
        <v>598.0</v>
      </c>
      <c r="B184" s="36" t="s">
        <v>29</v>
      </c>
      <c r="C184" s="37">
        <v>162.0</v>
      </c>
      <c r="D184" s="130" t="s">
        <v>26</v>
      </c>
      <c r="E184" s="109">
        <v>45863.0</v>
      </c>
      <c r="F184" s="109">
        <v>45867.0</v>
      </c>
      <c r="G184" s="126">
        <f>SUMIF(DETA_VENTAS!$J$1:$J32314,$A184,DETA_VENTAS!$W$1:$W32314)</f>
        <v>3.5</v>
      </c>
      <c r="H184" s="86" t="s">
        <v>30</v>
      </c>
      <c r="I184" s="132">
        <f>SUMIF(DETA_VENTAS!$J$1:$J32314,$A184,DETA_VENTAS!$G$1:$G32314)</f>
        <v>10</v>
      </c>
      <c r="J184" s="86">
        <f t="shared" si="57"/>
        <v>39</v>
      </c>
      <c r="K184" s="17">
        <f t="shared" si="37"/>
        <v>0</v>
      </c>
      <c r="L184" s="32" t="str">
        <f t="shared" ref="L184:L185" si="58">SUMIF(DETA_ENVIOS!$B$81:$B32314,$A184,DETA_ENVIOS!$I$81:$I32314)</f>
        <v>#N/A</v>
      </c>
      <c r="M184" s="87"/>
      <c r="N184" s="33">
        <f t="shared" ref="N184:N185" si="59">K184</f>
        <v>0</v>
      </c>
      <c r="O184" s="17"/>
      <c r="P184" s="17">
        <f t="shared" si="23"/>
        <v>0</v>
      </c>
      <c r="Q184" s="17">
        <v>100.0</v>
      </c>
      <c r="R184" s="34" t="str">
        <f t="shared" si="56"/>
        <v>#N/A</v>
      </c>
      <c r="S184" s="35">
        <f t="array" ref="S184">IFERROR(INDEX(DETA_VENTAS!$B$1:B32314, MATCH(VALUE(A184), VALUE(DETA_VENTAS!$J$1:$J32314), 0)),"NA")</f>
        <v>2049</v>
      </c>
      <c r="T184" s="6" t="s">
        <v>100</v>
      </c>
      <c r="U184" s="64"/>
      <c r="V184" s="36"/>
      <c r="W184" s="64" t="str">
        <f t="shared" si="17"/>
        <v>2025-W30 (21/07 al 27/07)</v>
      </c>
      <c r="X184" s="36"/>
      <c r="Y184" s="38"/>
    </row>
    <row r="185">
      <c r="A185" s="124">
        <v>597.0</v>
      </c>
      <c r="B185" s="36" t="s">
        <v>150</v>
      </c>
      <c r="C185" s="37">
        <v>69.0</v>
      </c>
      <c r="D185" s="130" t="s">
        <v>26</v>
      </c>
      <c r="E185" s="109">
        <v>45856.0</v>
      </c>
      <c r="F185" s="109">
        <v>45860.0</v>
      </c>
      <c r="G185" s="126">
        <v>16.7</v>
      </c>
      <c r="H185" s="86" t="s">
        <v>27</v>
      </c>
      <c r="I185" s="132">
        <f>SUMIF(DETA_VENTAS!$J$1:$J32314,$A185,DETA_VENTAS!$G$1:$G32314)</f>
        <v>0</v>
      </c>
      <c r="J185" s="86">
        <f t="shared" si="57"/>
        <v>72</v>
      </c>
      <c r="K185" s="17">
        <f t="shared" si="37"/>
        <v>0</v>
      </c>
      <c r="L185" s="32" t="str">
        <f t="shared" si="58"/>
        <v>#N/A</v>
      </c>
      <c r="M185" s="87"/>
      <c r="N185" s="33">
        <f t="shared" si="59"/>
        <v>0</v>
      </c>
      <c r="O185" s="17"/>
      <c r="P185" s="17">
        <f t="shared" si="23"/>
        <v>0</v>
      </c>
      <c r="Q185" s="17">
        <v>120.0</v>
      </c>
      <c r="R185" s="34" t="str">
        <f t="shared" si="56"/>
        <v>#N/A</v>
      </c>
      <c r="S185" s="35" t="str">
        <f t="array" ref="S185">IFERROR(INDEX(DETA_VENTAS!$B$1:B32314, MATCH(VALUE(A185), VALUE(DETA_VENTAS!$J$1:$J32314), 0)),"NA")</f>
        <v>NA</v>
      </c>
      <c r="T185" s="6" t="s">
        <v>100</v>
      </c>
      <c r="U185" s="64"/>
      <c r="V185" s="36"/>
      <c r="W185" s="64" t="str">
        <f t="shared" si="17"/>
        <v>2025-W29 (14/07 al 20/07)</v>
      </c>
      <c r="X185" s="36"/>
      <c r="Y185" s="38"/>
    </row>
    <row r="186">
      <c r="A186" s="124">
        <v>596.0</v>
      </c>
      <c r="B186" s="36" t="s">
        <v>87</v>
      </c>
      <c r="C186" s="37">
        <v>258.0</v>
      </c>
      <c r="D186" s="130" t="s">
        <v>26</v>
      </c>
      <c r="E186" s="109">
        <v>45856.0</v>
      </c>
      <c r="F186" s="109">
        <v>45860.0</v>
      </c>
      <c r="G186" s="126">
        <f>SUMIF(DETA_VENTAS!$J$1:$J32314,$A186,DETA_VENTAS!$W$1:$W32314)</f>
        <v>2</v>
      </c>
      <c r="H186" s="86" t="s">
        <v>27</v>
      </c>
      <c r="I186" s="132">
        <f>SUMIF(DETA_VENTAS!$J$1:$J32314,$A186,DETA_VENTAS!$G$1:$G32314)</f>
        <v>10</v>
      </c>
      <c r="J186" s="86">
        <f t="shared" si="57"/>
        <v>72</v>
      </c>
      <c r="K186" s="17">
        <f t="shared" si="37"/>
        <v>14.4</v>
      </c>
      <c r="L186" s="32">
        <f t="shared" ref="L186:L189" si="60">IF(J186="",0,G186*J186)</f>
        <v>144</v>
      </c>
      <c r="M186" s="87" t="s">
        <v>181</v>
      </c>
      <c r="N186" s="33">
        <v>16.7</v>
      </c>
      <c r="O186" s="17"/>
      <c r="P186" s="17">
        <f t="shared" si="23"/>
        <v>1670</v>
      </c>
      <c r="Q186" s="17">
        <v>100.0</v>
      </c>
      <c r="R186" s="34" t="str">
        <f t="shared" si="56"/>
        <v>#N/A</v>
      </c>
      <c r="S186" s="35">
        <f t="array" ref="S186">IFERROR(INDEX(DETA_VENTAS!$B$1:B32314, MATCH(VALUE(A186), VALUE(DETA_VENTAS!$J$1:$J32314), 0)),"NA")</f>
        <v>2066</v>
      </c>
      <c r="T186" s="6" t="s">
        <v>28</v>
      </c>
      <c r="U186" s="64"/>
      <c r="V186" s="36"/>
      <c r="W186" s="64" t="str">
        <f t="shared" si="17"/>
        <v>2025-W29 (14/07 al 20/07)</v>
      </c>
      <c r="X186" s="36"/>
      <c r="Y186" s="38"/>
    </row>
    <row r="187">
      <c r="A187" s="124">
        <v>595.0</v>
      </c>
      <c r="B187" s="36" t="s">
        <v>150</v>
      </c>
      <c r="C187" s="37">
        <v>69.0</v>
      </c>
      <c r="D187" s="130" t="s">
        <v>26</v>
      </c>
      <c r="E187" s="109">
        <v>45856.0</v>
      </c>
      <c r="F187" s="109">
        <v>45860.0</v>
      </c>
      <c r="G187" s="126">
        <v>10.2</v>
      </c>
      <c r="H187" s="86" t="s">
        <v>27</v>
      </c>
      <c r="I187" s="132">
        <f>SUMIF(DETA_VENTAS!$J$1:$J32314,$A187,DETA_VENTAS!$G$1:$G32314)</f>
        <v>0</v>
      </c>
      <c r="J187" s="86">
        <f t="shared" si="57"/>
        <v>72</v>
      </c>
      <c r="K187" s="17">
        <f t="shared" si="37"/>
        <v>0</v>
      </c>
      <c r="L187" s="32">
        <f t="shared" si="60"/>
        <v>734.4</v>
      </c>
      <c r="M187" s="87"/>
      <c r="N187" s="33">
        <v>2.0</v>
      </c>
      <c r="O187" s="17"/>
      <c r="P187" s="17">
        <f t="shared" si="23"/>
        <v>200</v>
      </c>
      <c r="Q187" s="17">
        <v>100.0</v>
      </c>
      <c r="R187" s="34" t="str">
        <f t="shared" si="56"/>
        <v>#N/A</v>
      </c>
      <c r="S187" s="35" t="str">
        <f t="array" ref="S187">IFERROR(INDEX(DETA_VENTAS!$B$1:B32314, MATCH(VALUE(A187), VALUE(DETA_VENTAS!$J$1:$J32314), 0)),"NA")</f>
        <v>NA</v>
      </c>
      <c r="T187" s="6" t="s">
        <v>28</v>
      </c>
      <c r="U187" s="64"/>
      <c r="V187" s="36"/>
      <c r="W187" s="64" t="str">
        <f t="shared" si="17"/>
        <v>2025-W29 (14/07 al 20/07)</v>
      </c>
      <c r="X187" s="36"/>
      <c r="Y187" s="38"/>
    </row>
    <row r="188">
      <c r="A188" s="124">
        <v>594.0</v>
      </c>
      <c r="B188" s="36" t="s">
        <v>150</v>
      </c>
      <c r="C188" s="37">
        <v>69.0</v>
      </c>
      <c r="D188" s="130" t="s">
        <v>26</v>
      </c>
      <c r="E188" s="109">
        <v>45856.0</v>
      </c>
      <c r="F188" s="109">
        <v>45860.0</v>
      </c>
      <c r="G188" s="126">
        <v>10.2</v>
      </c>
      <c r="H188" s="86" t="s">
        <v>27</v>
      </c>
      <c r="I188" s="132">
        <f>SUMIF(DETA_VENTAS!$J$1:$J32314,$A188,DETA_VENTAS!$G$1:$G32314)</f>
        <v>0</v>
      </c>
      <c r="J188" s="86">
        <f t="shared" si="57"/>
        <v>72</v>
      </c>
      <c r="K188" s="17">
        <f t="shared" si="37"/>
        <v>0</v>
      </c>
      <c r="L188" s="32">
        <f t="shared" si="60"/>
        <v>734.4</v>
      </c>
      <c r="M188" s="87"/>
      <c r="N188" s="33">
        <v>10.2</v>
      </c>
      <c r="O188" s="17"/>
      <c r="P188" s="17">
        <f t="shared" si="23"/>
        <v>969</v>
      </c>
      <c r="Q188" s="17">
        <v>95.0</v>
      </c>
      <c r="R188" s="34" t="str">
        <f t="shared" si="56"/>
        <v>#N/A</v>
      </c>
      <c r="S188" s="35" t="str">
        <f t="array" ref="S188">IFERROR(INDEX(DETA_VENTAS!$B$1:B32314, MATCH(VALUE(A188), VALUE(DETA_VENTAS!$J$1:$J32314), 0)),"NA")</f>
        <v>NA</v>
      </c>
      <c r="T188" s="6" t="s">
        <v>28</v>
      </c>
      <c r="U188" s="64"/>
      <c r="V188" s="36"/>
      <c r="W188" s="64" t="str">
        <f t="shared" si="17"/>
        <v>2025-W29 (14/07 al 20/07)</v>
      </c>
      <c r="X188" s="36"/>
      <c r="Y188" s="38"/>
    </row>
    <row r="189" hidden="1">
      <c r="A189" s="124">
        <v>593.0</v>
      </c>
      <c r="B189" s="36" t="s">
        <v>25</v>
      </c>
      <c r="C189" s="37">
        <v>151.0</v>
      </c>
      <c r="D189" s="130" t="s">
        <v>26</v>
      </c>
      <c r="E189" s="109">
        <v>45856.0</v>
      </c>
      <c r="F189" s="109">
        <v>45860.0</v>
      </c>
      <c r="G189" s="126">
        <v>10.0</v>
      </c>
      <c r="H189" s="86" t="s">
        <v>30</v>
      </c>
      <c r="I189" s="132">
        <f>SUMIF(DETA_VENTAS!$J$1:$J32314,$A189,DETA_VENTAS!$G$1:$G32314)</f>
        <v>151</v>
      </c>
      <c r="J189" s="86">
        <f t="shared" si="57"/>
        <v>39</v>
      </c>
      <c r="K189" s="17">
        <f t="shared" si="37"/>
        <v>2.582781457</v>
      </c>
      <c r="L189" s="32">
        <f t="shared" si="60"/>
        <v>390</v>
      </c>
      <c r="M189" s="87"/>
      <c r="N189" s="33">
        <v>10.2</v>
      </c>
      <c r="O189" s="17"/>
      <c r="P189" s="17">
        <f t="shared" si="23"/>
        <v>397.8</v>
      </c>
      <c r="Q189" s="17">
        <v>39.0</v>
      </c>
      <c r="R189" s="34" t="str">
        <f t="shared" si="56"/>
        <v>#N/A</v>
      </c>
      <c r="S189" s="35">
        <f t="array" ref="S189">IFERROR(INDEX(DETA_VENTAS!$B$1:B32314, MATCH(VALUE(A189), VALUE(DETA_VENTAS!$J$1:$J32314), 0)),"NA")</f>
        <v>2065</v>
      </c>
      <c r="T189" s="6" t="s">
        <v>28</v>
      </c>
      <c r="U189" s="64"/>
      <c r="V189" s="36"/>
      <c r="W189" s="64" t="str">
        <f t="shared" si="17"/>
        <v>2025-W29 (14/07 al 20/07)</v>
      </c>
      <c r="X189" s="36"/>
      <c r="Y189" s="38"/>
    </row>
    <row r="190" hidden="1">
      <c r="A190" s="124">
        <v>592.0</v>
      </c>
      <c r="B190" s="36" t="s">
        <v>29</v>
      </c>
      <c r="C190" s="37">
        <v>162.0</v>
      </c>
      <c r="D190" s="130" t="s">
        <v>26</v>
      </c>
      <c r="E190" s="109">
        <v>45856.0</v>
      </c>
      <c r="F190" s="109">
        <v>45860.0</v>
      </c>
      <c r="G190" s="126">
        <f>SUMIF(DETA_VENTAS!$J$1:$J32314,$A190,DETA_VENTAS!$W$1:$W32314)</f>
        <v>9.865</v>
      </c>
      <c r="H190" s="86" t="s">
        <v>30</v>
      </c>
      <c r="I190" s="132">
        <f>SUMIF(DETA_VENTAS!$J$1:$J32314,$A190,DETA_VENTAS!$G$1:$G32314)</f>
        <v>12</v>
      </c>
      <c r="J190" s="86">
        <f t="shared" si="57"/>
        <v>39</v>
      </c>
      <c r="K190" s="17">
        <f t="shared" si="37"/>
        <v>0</v>
      </c>
      <c r="L190" s="32" t="str">
        <f t="shared" ref="L190:L193" si="61">SUMIF(DETA_ENVIOS!$B$81:$B32314,$A190,DETA_ENVIOS!$I$81:$I32314)</f>
        <v>#N/A</v>
      </c>
      <c r="M190" s="87"/>
      <c r="N190" s="33">
        <f>K190</f>
        <v>0</v>
      </c>
      <c r="O190" s="17"/>
      <c r="P190" s="17">
        <f t="shared" si="23"/>
        <v>0</v>
      </c>
      <c r="Q190" s="17">
        <v>39.0</v>
      </c>
      <c r="R190" s="34" t="str">
        <f t="shared" si="56"/>
        <v>#N/A</v>
      </c>
      <c r="S190" s="35">
        <f t="array" ref="S190">IFERROR(INDEX(DETA_VENTAS!$B$1:B32314, MATCH(VALUE(A190), VALUE(DETA_VENTAS!$J$1:$J32314), 0)),"NA")</f>
        <v>2061</v>
      </c>
      <c r="T190" s="6" t="s">
        <v>100</v>
      </c>
      <c r="U190" s="64"/>
      <c r="V190" s="36"/>
      <c r="W190" s="64" t="str">
        <f t="shared" si="17"/>
        <v>2025-W29 (14/07 al 20/07)</v>
      </c>
      <c r="X190" s="36"/>
      <c r="Y190" s="38"/>
    </row>
    <row r="191" hidden="1">
      <c r="A191" s="124">
        <v>591.0</v>
      </c>
      <c r="B191" s="36" t="s">
        <v>29</v>
      </c>
      <c r="C191" s="37">
        <v>162.0</v>
      </c>
      <c r="D191" s="130" t="s">
        <v>26</v>
      </c>
      <c r="E191" s="109">
        <v>45856.0</v>
      </c>
      <c r="F191" s="109">
        <v>45860.0</v>
      </c>
      <c r="G191" s="126">
        <f>SUMIF(DETA_VENTAS!$J$1:$J32314,$A191,DETA_VENTAS!$W$1:$W32314)</f>
        <v>9.455</v>
      </c>
      <c r="H191" s="86" t="s">
        <v>30</v>
      </c>
      <c r="I191" s="132">
        <f>SUMIF(DETA_VENTAS!$J$1:$J32314,$A191,DETA_VENTAS!$G$1:$G32314)</f>
        <v>25</v>
      </c>
      <c r="J191" s="86">
        <f t="shared" si="57"/>
        <v>39</v>
      </c>
      <c r="K191" s="17">
        <f t="shared" si="37"/>
        <v>0</v>
      </c>
      <c r="L191" s="32" t="str">
        <f t="shared" si="61"/>
        <v>#N/A</v>
      </c>
      <c r="M191" s="87"/>
      <c r="N191" s="33">
        <v>0.0</v>
      </c>
      <c r="O191" s="17"/>
      <c r="P191" s="17">
        <f t="shared" si="23"/>
        <v>0</v>
      </c>
      <c r="Q191" s="17">
        <v>39.0</v>
      </c>
      <c r="R191" s="34" t="str">
        <f t="shared" si="56"/>
        <v>#N/A</v>
      </c>
      <c r="S191" s="35">
        <f t="array" ref="S191">IFERROR(INDEX(DETA_VENTAS!$B$1:B32314, MATCH(VALUE(A191), VALUE(DETA_VENTAS!$J$1:$J32314), 0)),"NA")</f>
        <v>2072</v>
      </c>
      <c r="T191" s="6" t="s">
        <v>100</v>
      </c>
      <c r="U191" s="64"/>
      <c r="V191" s="36"/>
      <c r="W191" s="64" t="str">
        <f t="shared" si="17"/>
        <v>2025-W29 (14/07 al 20/07)</v>
      </c>
      <c r="X191" s="36"/>
      <c r="Y191" s="38"/>
    </row>
    <row r="192" hidden="1">
      <c r="A192" s="124">
        <v>590.0</v>
      </c>
      <c r="B192" s="36" t="s">
        <v>48</v>
      </c>
      <c r="C192" s="37">
        <v>48.0</v>
      </c>
      <c r="D192" s="130" t="s">
        <v>26</v>
      </c>
      <c r="E192" s="109">
        <v>45852.0</v>
      </c>
      <c r="F192" s="109">
        <v>45856.0</v>
      </c>
      <c r="G192" s="126">
        <f>SUMIF(DETA_VENTAS!$J$1:$J32314,$A192,DETA_VENTAS!$W$1:$W32314)</f>
        <v>0.9</v>
      </c>
      <c r="H192" s="86" t="s">
        <v>30</v>
      </c>
      <c r="I192" s="132">
        <f>SUMIF(DETA_VENTAS!$J$1:$J32314,$A192,DETA_VENTAS!$G$1:$G32314)</f>
        <v>1</v>
      </c>
      <c r="J192" s="86">
        <f t="shared" si="57"/>
        <v>39</v>
      </c>
      <c r="K192" s="17">
        <f t="shared" si="37"/>
        <v>0</v>
      </c>
      <c r="L192" s="32" t="str">
        <f t="shared" si="61"/>
        <v>#N/A</v>
      </c>
      <c r="M192" s="87" t="s">
        <v>182</v>
      </c>
      <c r="N192" s="33">
        <v>0.0</v>
      </c>
      <c r="O192" s="17"/>
      <c r="P192" s="17">
        <f t="shared" si="23"/>
        <v>0</v>
      </c>
      <c r="Q192" s="17">
        <v>75.0</v>
      </c>
      <c r="R192" s="34" t="str">
        <f t="shared" si="56"/>
        <v>#N/A</v>
      </c>
      <c r="S192" s="35">
        <f t="array" ref="S192">IFERROR(INDEX(DETA_VENTAS!$B$1:B32314, MATCH(VALUE(A192), VALUE(DETA_VENTAS!$J$1:$J32314), 0)),"NA")</f>
        <v>2060</v>
      </c>
      <c r="T192" s="6" t="s">
        <v>100</v>
      </c>
      <c r="U192" s="64"/>
      <c r="V192" s="36"/>
      <c r="W192" s="64" t="str">
        <f t="shared" si="17"/>
        <v>2025-W29 (14/07 al 20/07)</v>
      </c>
      <c r="X192" s="36"/>
      <c r="Y192" s="38"/>
    </row>
    <row r="193" hidden="1">
      <c r="A193" s="124">
        <v>589.0</v>
      </c>
      <c r="B193" s="36" t="s">
        <v>92</v>
      </c>
      <c r="C193" s="37">
        <v>257.0</v>
      </c>
      <c r="D193" s="130" t="s">
        <v>26</v>
      </c>
      <c r="E193" s="109">
        <v>45852.0</v>
      </c>
      <c r="F193" s="109">
        <v>45856.0</v>
      </c>
      <c r="G193" s="126">
        <v>1.1</v>
      </c>
      <c r="H193" s="86" t="s">
        <v>30</v>
      </c>
      <c r="I193" s="132">
        <f>SUMIF(DETA_VENTAS!$J$1:$J32314,$A193,DETA_VENTAS!$G$1:$G32314)</f>
        <v>0</v>
      </c>
      <c r="J193" s="86">
        <f t="shared" si="57"/>
        <v>39</v>
      </c>
      <c r="K193" s="17">
        <f t="shared" si="37"/>
        <v>0</v>
      </c>
      <c r="L193" s="32" t="str">
        <f t="shared" si="61"/>
        <v>#N/A</v>
      </c>
      <c r="M193" s="87" t="s">
        <v>183</v>
      </c>
      <c r="N193" s="33">
        <f>K193</f>
        <v>0</v>
      </c>
      <c r="O193" s="17"/>
      <c r="P193" s="17">
        <f t="shared" si="23"/>
        <v>0</v>
      </c>
      <c r="Q193" s="17">
        <v>120.0</v>
      </c>
      <c r="R193" s="34" t="str">
        <f t="shared" si="56"/>
        <v>#N/A</v>
      </c>
      <c r="S193" s="35" t="str">
        <f t="array" ref="S193">IFERROR(INDEX(DETA_VENTAS!$B$1:B32314, MATCH(VALUE(A193), VALUE(DETA_VENTAS!$J$1:$J32314), 0)),"NA")</f>
        <v>NA</v>
      </c>
      <c r="T193" s="6" t="s">
        <v>100</v>
      </c>
      <c r="U193" s="64"/>
      <c r="V193" s="36"/>
      <c r="W193" s="64" t="str">
        <f t="shared" si="17"/>
        <v>2025-W29 (14/07 al 20/07)</v>
      </c>
      <c r="X193" s="36"/>
      <c r="Y193" s="38"/>
    </row>
    <row r="194" hidden="1">
      <c r="A194" s="124">
        <v>587.0</v>
      </c>
      <c r="B194" s="36" t="s">
        <v>184</v>
      </c>
      <c r="C194" s="37">
        <v>84.0</v>
      </c>
      <c r="D194" s="130" t="s">
        <v>26</v>
      </c>
      <c r="E194" s="109">
        <v>45852.0</v>
      </c>
      <c r="F194" s="109">
        <v>45855.0</v>
      </c>
      <c r="G194" s="126">
        <f>SUMIF(DETA_VENTAS!$J$1:$J32314,$A194,DETA_VENTAS!$W$1:$W32314)</f>
        <v>0</v>
      </c>
      <c r="H194" s="86" t="s">
        <v>30</v>
      </c>
      <c r="I194" s="132">
        <f>SUMIF(DETA_VENTAS!$J$1:$J32314,$A194,DETA_VENTAS!$G$1:$G32314)</f>
        <v>0</v>
      </c>
      <c r="J194" s="86">
        <f t="shared" si="57"/>
        <v>39</v>
      </c>
      <c r="K194" s="17">
        <f t="shared" si="37"/>
        <v>0</v>
      </c>
      <c r="L194" s="32">
        <f>IF(J194="",0,G194*J194)</f>
        <v>0</v>
      </c>
      <c r="M194" s="87"/>
      <c r="N194" s="33">
        <f>G194</f>
        <v>0</v>
      </c>
      <c r="O194" s="17"/>
      <c r="P194" s="17">
        <f t="shared" si="23"/>
        <v>0</v>
      </c>
      <c r="Q194" s="17">
        <v>85.0</v>
      </c>
      <c r="R194" s="34" t="str">
        <f t="shared" si="56"/>
        <v>#N/A</v>
      </c>
      <c r="S194" s="35" t="str">
        <f t="array" ref="S194">IFERROR(INDEX(DETA_VENTAS!$B$1:B32314, MATCH(VALUE(A194), VALUE(DETA_VENTAS!$J$1:$J32314), 0)),"NA")</f>
        <v>NA</v>
      </c>
      <c r="T194" s="6" t="s">
        <v>28</v>
      </c>
      <c r="U194" s="64"/>
      <c r="V194" s="36"/>
      <c r="W194" s="64" t="str">
        <f t="shared" si="17"/>
        <v>2025-W29 (14/07 al 20/07)</v>
      </c>
      <c r="X194" s="36"/>
      <c r="Y194" s="38"/>
    </row>
    <row r="195" hidden="1">
      <c r="A195" s="124">
        <v>586.0</v>
      </c>
      <c r="B195" s="36" t="s">
        <v>29</v>
      </c>
      <c r="C195" s="37">
        <v>162.0</v>
      </c>
      <c r="D195" s="130" t="s">
        <v>26</v>
      </c>
      <c r="E195" s="109">
        <v>45852.0</v>
      </c>
      <c r="F195" s="109">
        <v>45856.0</v>
      </c>
      <c r="G195" s="126">
        <f>SUMIF(DETA_VENTAS!$J$1:$J32314,$A195,DETA_VENTAS!$W$1:$W32314)</f>
        <v>12.905</v>
      </c>
      <c r="H195" s="86" t="s">
        <v>30</v>
      </c>
      <c r="I195" s="132">
        <f>SUMIF(DETA_VENTAS!$J$1:$J32314,$A195,DETA_VENTAS!$G$1:$G32314)</f>
        <v>26</v>
      </c>
      <c r="J195" s="86">
        <f t="shared" si="57"/>
        <v>39</v>
      </c>
      <c r="K195" s="17">
        <f t="shared" si="37"/>
        <v>0</v>
      </c>
      <c r="L195" s="32" t="str">
        <f t="shared" ref="L195:L199" si="62">SUMIF(DETA_ENVIOS!$B$81:$B32314,$A195,DETA_ENVIOS!$I$81:$I32314)</f>
        <v>#N/A</v>
      </c>
      <c r="M195" s="87" t="s">
        <v>185</v>
      </c>
      <c r="N195" s="33">
        <v>1.1</v>
      </c>
      <c r="O195" s="17"/>
      <c r="P195" s="17">
        <f t="shared" si="23"/>
        <v>0</v>
      </c>
      <c r="Q195" s="17">
        <v>0.0</v>
      </c>
      <c r="R195" s="34" t="str">
        <f t="shared" si="56"/>
        <v>#N/A</v>
      </c>
      <c r="S195" s="35">
        <f t="array" ref="S195">IFERROR(INDEX(DETA_VENTAS!$B$1:B32314, MATCH(VALUE(A195), VALUE(DETA_VENTAS!$J$1:$J32314), 0)),"NA")</f>
        <v>2061</v>
      </c>
      <c r="T195" s="6" t="s">
        <v>100</v>
      </c>
      <c r="U195" s="64"/>
      <c r="V195" s="36"/>
      <c r="W195" s="64" t="str">
        <f t="shared" si="17"/>
        <v>2025-W29 (14/07 al 20/07)</v>
      </c>
      <c r="X195" s="36"/>
      <c r="Y195" s="38"/>
    </row>
    <row r="196" hidden="1">
      <c r="A196" s="124">
        <v>585.0</v>
      </c>
      <c r="B196" s="36" t="s">
        <v>29</v>
      </c>
      <c r="C196" s="37">
        <v>162.0</v>
      </c>
      <c r="D196" s="130" t="s">
        <v>26</v>
      </c>
      <c r="E196" s="109">
        <v>45846.0</v>
      </c>
      <c r="F196" s="109">
        <v>45849.0</v>
      </c>
      <c r="G196" s="126">
        <f>SUMIF(DETA_VENTAS!$J$1:$J32314,$A196,DETA_VENTAS!$W$1:$W32314)</f>
        <v>6.05</v>
      </c>
      <c r="H196" s="86" t="s">
        <v>30</v>
      </c>
      <c r="I196" s="132">
        <f>SUMIF(DETA_VENTAS!$J$1:$J32314,$A196,DETA_VENTAS!$G$1:$G32314)</f>
        <v>36</v>
      </c>
      <c r="J196" s="86">
        <f t="shared" si="57"/>
        <v>39</v>
      </c>
      <c r="K196" s="17">
        <f t="shared" si="37"/>
        <v>0</v>
      </c>
      <c r="L196" s="32" t="str">
        <f t="shared" si="62"/>
        <v>#N/A</v>
      </c>
      <c r="M196" s="87" t="s">
        <v>185</v>
      </c>
      <c r="N196" s="33">
        <f t="shared" ref="N196:N197" si="63">K196</f>
        <v>0</v>
      </c>
      <c r="O196" s="17"/>
      <c r="P196" s="17">
        <f t="shared" si="23"/>
        <v>0</v>
      </c>
      <c r="Q196" s="17">
        <v>0.0</v>
      </c>
      <c r="R196" s="34" t="str">
        <f t="shared" si="56"/>
        <v>#N/A</v>
      </c>
      <c r="S196" s="35">
        <f t="array" ref="S196">IFERROR(INDEX(DETA_VENTAS!$B$1:B32314, MATCH(VALUE(A196), VALUE(DETA_VENTAS!$J$1:$J32314), 0)),"NA")</f>
        <v>2057</v>
      </c>
      <c r="T196" s="6" t="s">
        <v>100</v>
      </c>
      <c r="U196" s="64"/>
      <c r="V196" s="36"/>
      <c r="W196" s="64" t="str">
        <f t="shared" si="17"/>
        <v>2025-W28 (07/07 al 13/07)</v>
      </c>
      <c r="X196" s="36"/>
      <c r="Y196" s="38"/>
    </row>
    <row r="197">
      <c r="A197" s="124">
        <v>584.0</v>
      </c>
      <c r="B197" s="36" t="s">
        <v>184</v>
      </c>
      <c r="C197" s="37">
        <v>84.0</v>
      </c>
      <c r="D197" s="130" t="s">
        <v>26</v>
      </c>
      <c r="E197" s="109">
        <v>45852.0</v>
      </c>
      <c r="F197" s="109">
        <v>45855.0</v>
      </c>
      <c r="G197" s="126">
        <f>SUMIF(DETA_VENTAS!$J$1:$J32314,$A197,DETA_VENTAS!$W$1:$W32314)</f>
        <v>24.85</v>
      </c>
      <c r="H197" s="86" t="s">
        <v>27</v>
      </c>
      <c r="I197" s="132">
        <f>SUMIF(DETA_VENTAS!$J$1:$J32314,$A197,DETA_VENTAS!$G$1:$G32314)</f>
        <v>71</v>
      </c>
      <c r="J197" s="86">
        <f t="shared" si="57"/>
        <v>72</v>
      </c>
      <c r="K197" s="17">
        <f t="shared" si="37"/>
        <v>0</v>
      </c>
      <c r="L197" s="32" t="str">
        <f t="shared" si="62"/>
        <v>#N/A</v>
      </c>
      <c r="M197" s="87" t="s">
        <v>186</v>
      </c>
      <c r="N197" s="33">
        <f t="shared" si="63"/>
        <v>0</v>
      </c>
      <c r="O197" s="17"/>
      <c r="P197" s="17" t="str">
        <f>Q197*L197</f>
        <v>#N/A</v>
      </c>
      <c r="Q197" s="17">
        <v>85.0</v>
      </c>
      <c r="R197" s="34" t="str">
        <f t="shared" si="56"/>
        <v>#N/A</v>
      </c>
      <c r="S197" s="35">
        <f t="array" ref="S197">IFERROR(INDEX(DETA_VENTAS!$B$1:B32314, MATCH(VALUE(A197), VALUE(DETA_VENTAS!$J$1:$J32314), 0)),"NA")</f>
        <v>2059</v>
      </c>
      <c r="T197" s="6" t="s">
        <v>100</v>
      </c>
      <c r="U197" s="64"/>
      <c r="V197" s="64"/>
      <c r="W197" s="64" t="str">
        <f t="shared" si="17"/>
        <v>2025-W29 (14/07 al 20/07)</v>
      </c>
      <c r="X197" s="36"/>
      <c r="Y197" s="38"/>
    </row>
    <row r="198">
      <c r="A198" s="124">
        <v>583.0</v>
      </c>
      <c r="B198" s="36" t="s">
        <v>36</v>
      </c>
      <c r="C198" s="37">
        <v>261.0</v>
      </c>
      <c r="D198" s="130" t="s">
        <v>26</v>
      </c>
      <c r="E198" s="109">
        <v>45852.0</v>
      </c>
      <c r="F198" s="109">
        <v>45855.0</v>
      </c>
      <c r="G198" s="126">
        <f>SUMIF(DETA_VENTAS!$J$1:$J32314,$A198,DETA_VENTAS!$W$1:$W32314)</f>
        <v>7.6</v>
      </c>
      <c r="H198" s="86" t="s">
        <v>27</v>
      </c>
      <c r="I198" s="132">
        <v>20.0</v>
      </c>
      <c r="J198" s="86">
        <f t="shared" si="57"/>
        <v>72</v>
      </c>
      <c r="K198" s="17">
        <f t="shared" si="37"/>
        <v>0</v>
      </c>
      <c r="L198" s="32" t="str">
        <f t="shared" si="62"/>
        <v>#N/A</v>
      </c>
      <c r="M198" s="87" t="s">
        <v>186</v>
      </c>
      <c r="N198" s="33">
        <f>G198</f>
        <v>7.6</v>
      </c>
      <c r="O198" s="17"/>
      <c r="P198" s="17">
        <f t="shared" ref="P198:P202" si="64">IF(T198="VENTA",0,N198*Q198)</f>
        <v>0</v>
      </c>
      <c r="Q198" s="17">
        <v>100.0</v>
      </c>
      <c r="R198" s="34">
        <f>IF(T198="VENTA", 0, P198-L198)</f>
        <v>0</v>
      </c>
      <c r="S198" s="35">
        <f t="array" ref="S198">IFERROR(INDEX(DETA_VENTAS!$B$1:B32314, MATCH(VALUE(A198), VALUE(DETA_VENTAS!$J$1:$J32314), 0)),"NA")</f>
        <v>2055</v>
      </c>
      <c r="T198" s="6" t="s">
        <v>100</v>
      </c>
      <c r="U198" s="64"/>
      <c r="V198" s="36"/>
      <c r="W198" s="64" t="str">
        <f t="shared" si="17"/>
        <v>2025-W29 (14/07 al 20/07)</v>
      </c>
      <c r="X198" s="36"/>
      <c r="Y198" s="38"/>
    </row>
    <row r="199" hidden="1">
      <c r="A199" s="124">
        <v>582.0</v>
      </c>
      <c r="B199" s="36" t="s">
        <v>29</v>
      </c>
      <c r="C199" s="37">
        <v>162.0</v>
      </c>
      <c r="D199" s="130" t="s">
        <v>26</v>
      </c>
      <c r="E199" s="109">
        <v>45846.0</v>
      </c>
      <c r="F199" s="109">
        <v>45849.0</v>
      </c>
      <c r="G199" s="126">
        <f>SUMIF(DETA_VENTAS!$J$1:$J32314,$A199,DETA_VENTAS!$W$1:$W32314)</f>
        <v>5.34</v>
      </c>
      <c r="H199" s="86" t="s">
        <v>30</v>
      </c>
      <c r="I199" s="132">
        <f>SUMIF(DETA_VENTAS!$J$1:$J32314,$A199,DETA_VENTAS!$G$1:$G32314)</f>
        <v>8</v>
      </c>
      <c r="J199" s="86">
        <f t="shared" si="57"/>
        <v>39</v>
      </c>
      <c r="K199" s="17">
        <f t="shared" si="37"/>
        <v>0</v>
      </c>
      <c r="L199" s="32" t="str">
        <f t="shared" si="62"/>
        <v>#N/A</v>
      </c>
      <c r="M199" s="87" t="s">
        <v>185</v>
      </c>
      <c r="N199" s="33">
        <f>K199</f>
        <v>0</v>
      </c>
      <c r="O199" s="17"/>
      <c r="P199" s="17">
        <f t="shared" si="64"/>
        <v>0</v>
      </c>
      <c r="Q199" s="133">
        <v>110.0</v>
      </c>
      <c r="R199" s="34" t="str">
        <f t="shared" ref="R199:R213" si="65">SUMIF(DETA_ENVIOS!$B$2:$B32314,$A199,DETA_ENVIOS!$M$2:$M32314)</f>
        <v>#N/A</v>
      </c>
      <c r="S199" s="35">
        <f t="array" ref="S199">IFERROR(INDEX(DETA_VENTAS!$B$1:B32314, MATCH(VALUE(A199), VALUE(DETA_VENTAS!$J$1:$J32314), 0)),"NA")</f>
        <v>2051</v>
      </c>
      <c r="T199" s="6" t="s">
        <v>100</v>
      </c>
      <c r="U199" s="64"/>
      <c r="V199" s="36"/>
      <c r="W199" s="64" t="str">
        <f t="shared" si="17"/>
        <v>2025-W28 (07/07 al 13/07)</v>
      </c>
      <c r="X199" s="36"/>
      <c r="Y199" s="38"/>
    </row>
    <row r="200">
      <c r="A200" s="124">
        <v>581.0</v>
      </c>
      <c r="B200" s="36" t="s">
        <v>187</v>
      </c>
      <c r="C200" s="37">
        <v>172.0</v>
      </c>
      <c r="D200" s="130" t="s">
        <v>26</v>
      </c>
      <c r="E200" s="109">
        <v>45852.0</v>
      </c>
      <c r="F200" s="109">
        <v>45855.0</v>
      </c>
      <c r="G200" s="126">
        <v>2.6</v>
      </c>
      <c r="H200" s="86" t="s">
        <v>27</v>
      </c>
      <c r="I200" s="132">
        <v>12.0</v>
      </c>
      <c r="J200" s="86">
        <f t="shared" si="57"/>
        <v>72</v>
      </c>
      <c r="K200" s="17">
        <f t="shared" si="37"/>
        <v>15.6</v>
      </c>
      <c r="L200" s="32">
        <f t="shared" ref="L200:L202" si="66">IF(J200="",0,G200*J200)</f>
        <v>187.2</v>
      </c>
      <c r="M200" s="87" t="s">
        <v>188</v>
      </c>
      <c r="N200" s="33">
        <f t="shared" ref="N200:N202" si="67">G200</f>
        <v>2.6</v>
      </c>
      <c r="O200" s="17"/>
      <c r="P200" s="17">
        <f t="shared" si="64"/>
        <v>260</v>
      </c>
      <c r="Q200" s="17">
        <v>100.0</v>
      </c>
      <c r="R200" s="34" t="str">
        <f t="shared" si="65"/>
        <v>#N/A</v>
      </c>
      <c r="S200" s="35" t="str">
        <f t="array" ref="S200">IFERROR(INDEX(DETA_VENTAS!$B$1:B32314, MATCH(VALUE(A200), VALUE(DETA_VENTAS!$J$1:$J32314), 0)),"NA")</f>
        <v>NA</v>
      </c>
      <c r="T200" s="6" t="s">
        <v>28</v>
      </c>
      <c r="U200" s="64"/>
      <c r="V200" s="36"/>
      <c r="W200" s="64" t="str">
        <f t="shared" si="17"/>
        <v>2025-W29 (14/07 al 20/07)</v>
      </c>
      <c r="X200" s="36"/>
      <c r="Y200" s="38"/>
    </row>
    <row r="201">
      <c r="A201" s="124">
        <v>580.0</v>
      </c>
      <c r="B201" s="36" t="s">
        <v>87</v>
      </c>
      <c r="C201" s="37">
        <v>258.0</v>
      </c>
      <c r="D201" s="130" t="s">
        <v>26</v>
      </c>
      <c r="E201" s="109">
        <v>45846.0</v>
      </c>
      <c r="F201" s="109">
        <v>45849.0</v>
      </c>
      <c r="G201" s="126">
        <f>SUMIF(DETA_VENTAS!$J$1:$J32314,$A201,DETA_VENTAS!$W$1:$W32314)</f>
        <v>1.6</v>
      </c>
      <c r="H201" s="86" t="s">
        <v>27</v>
      </c>
      <c r="I201" s="132">
        <v>8.0</v>
      </c>
      <c r="J201" s="86">
        <f t="shared" si="57"/>
        <v>72</v>
      </c>
      <c r="K201" s="17">
        <f t="shared" si="37"/>
        <v>14.4</v>
      </c>
      <c r="L201" s="32">
        <f t="shared" si="66"/>
        <v>115.2</v>
      </c>
      <c r="M201" s="87" t="s">
        <v>181</v>
      </c>
      <c r="N201" s="33">
        <f t="shared" si="67"/>
        <v>1.6</v>
      </c>
      <c r="O201" s="17"/>
      <c r="P201" s="17">
        <f t="shared" si="64"/>
        <v>0</v>
      </c>
      <c r="Q201" s="17">
        <v>0.0</v>
      </c>
      <c r="R201" s="34" t="str">
        <f t="shared" si="65"/>
        <v>#N/A</v>
      </c>
      <c r="S201" s="35">
        <f t="array" ref="S201">IFERROR(INDEX(DETA_VENTAS!$B$1:B32314, MATCH(VALUE(A201), VALUE(DETA_VENTAS!$J$1:$J32314), 0)),"NA")</f>
        <v>2054</v>
      </c>
      <c r="T201" s="6" t="s">
        <v>28</v>
      </c>
      <c r="U201" s="64"/>
      <c r="V201" s="36"/>
      <c r="W201" s="64" t="str">
        <f t="shared" si="17"/>
        <v>2025-W28 (07/07 al 13/07)</v>
      </c>
      <c r="X201" s="36"/>
      <c r="Y201" s="38"/>
    </row>
    <row r="202" hidden="1">
      <c r="A202" s="124">
        <v>579.0</v>
      </c>
      <c r="B202" s="134" t="s">
        <v>189</v>
      </c>
      <c r="C202" s="37">
        <v>256.0</v>
      </c>
      <c r="D202" s="130" t="s">
        <v>26</v>
      </c>
      <c r="E202" s="109"/>
      <c r="F202" s="109"/>
      <c r="G202" s="126">
        <f>SUMIF(DETA_VENTAS!$J$1:$J32314,$A202,DETA_VENTAS!$W$1:$W32314)</f>
        <v>0</v>
      </c>
      <c r="H202" s="86" t="s">
        <v>30</v>
      </c>
      <c r="I202" s="132">
        <f>SUMIF(DETA_VENTAS!$J$1:$J32314,$A202,DETA_VENTAS!$G$1:$G32314)</f>
        <v>0</v>
      </c>
      <c r="J202" s="86">
        <f t="shared" si="57"/>
        <v>39</v>
      </c>
      <c r="K202" s="17">
        <f t="shared" si="37"/>
        <v>0</v>
      </c>
      <c r="L202" s="32">
        <f t="shared" si="66"/>
        <v>0</v>
      </c>
      <c r="M202" s="87"/>
      <c r="N202" s="33">
        <f t="shared" si="67"/>
        <v>0</v>
      </c>
      <c r="O202" s="17"/>
      <c r="P202" s="17">
        <f t="shared" si="64"/>
        <v>0</v>
      </c>
      <c r="Q202" s="17">
        <v>75.0</v>
      </c>
      <c r="R202" s="34" t="str">
        <f t="shared" si="65"/>
        <v>#N/A</v>
      </c>
      <c r="S202" s="35" t="str">
        <f t="array" ref="S202">IFERROR(INDEX(DETA_VENTAS!$B$1:B32314, MATCH(VALUE(A202), VALUE(DETA_VENTAS!$J$1:$J32314), 0)),"NA")</f>
        <v>NA</v>
      </c>
      <c r="T202" s="6" t="s">
        <v>28</v>
      </c>
      <c r="U202" s="64"/>
      <c r="V202" s="36"/>
      <c r="W202" s="64" t="str">
        <f t="shared" si="17"/>
        <v/>
      </c>
      <c r="X202" s="36"/>
      <c r="Y202" s="38"/>
    </row>
    <row r="203" hidden="1">
      <c r="A203" s="124">
        <v>578.0</v>
      </c>
      <c r="B203" s="36" t="s">
        <v>52</v>
      </c>
      <c r="C203" s="37">
        <v>251.0</v>
      </c>
      <c r="D203" s="130" t="s">
        <v>26</v>
      </c>
      <c r="E203" s="109">
        <v>45846.0</v>
      </c>
      <c r="F203" s="109">
        <v>45849.0</v>
      </c>
      <c r="G203" s="126" t="str">
        <f>DETA_ENVIOS!G110</f>
        <v>#REF!</v>
      </c>
      <c r="H203" s="86" t="s">
        <v>30</v>
      </c>
      <c r="I203" s="132">
        <f>SUMIF(DETA_VENTAS!$J$1:$J32314,$A203,DETA_VENTAS!$G$1:$G32314)</f>
        <v>0</v>
      </c>
      <c r="J203" s="86">
        <f t="shared" si="57"/>
        <v>39</v>
      </c>
      <c r="K203" s="17">
        <f t="shared" si="37"/>
        <v>0</v>
      </c>
      <c r="L203" s="32" t="str">
        <f t="shared" ref="L203:L207" si="68">SUMIF(DETA_ENVIOS!$B$81:$B32314,$A203,DETA_ENVIOS!$I$81:$I32314)</f>
        <v>#N/A</v>
      </c>
      <c r="M203" s="87" t="s">
        <v>190</v>
      </c>
      <c r="N203" s="33">
        <f t="shared" ref="N203:N207" si="69">K203</f>
        <v>0</v>
      </c>
      <c r="O203" s="17"/>
      <c r="P203" s="17" t="str">
        <f>Q203*L203</f>
        <v>#N/A</v>
      </c>
      <c r="Q203" s="17">
        <v>0.0</v>
      </c>
      <c r="R203" s="34" t="str">
        <f t="shared" si="65"/>
        <v>#N/A</v>
      </c>
      <c r="S203" s="35" t="str">
        <f t="array" ref="S203">IFERROR(INDEX(DETA_VENTAS!$B$1:B32314, MATCH(VALUE(A203), VALUE(DETA_VENTAS!$J$1:$J32314), 0)),"NA")</f>
        <v>NA</v>
      </c>
      <c r="T203" s="6" t="s">
        <v>100</v>
      </c>
      <c r="U203" s="64"/>
      <c r="V203" s="36"/>
      <c r="W203" s="64" t="str">
        <f t="shared" si="17"/>
        <v>2025-W28 (07/07 al 13/07)</v>
      </c>
      <c r="X203" s="36"/>
      <c r="Y203" s="38"/>
    </row>
    <row r="204" hidden="1">
      <c r="A204" s="124">
        <v>577.0</v>
      </c>
      <c r="B204" s="36" t="s">
        <v>29</v>
      </c>
      <c r="C204" s="37">
        <v>162.0</v>
      </c>
      <c r="D204" s="130" t="s">
        <v>26</v>
      </c>
      <c r="E204" s="109">
        <v>45840.0</v>
      </c>
      <c r="F204" s="109">
        <v>45842.0</v>
      </c>
      <c r="G204" s="126">
        <f>SUMIF(DETA_VENTAS!$J$1:$J32314,$A204,DETA_VENTAS!$W$1:$W32314)</f>
        <v>3</v>
      </c>
      <c r="H204" s="86" t="s">
        <v>30</v>
      </c>
      <c r="I204" s="132">
        <f>SUMIF(DETA_VENTAS!$J$1:$J32314,$A204,DETA_VENTAS!$G$1:$G32314)</f>
        <v>4</v>
      </c>
      <c r="J204" s="86">
        <f t="shared" si="57"/>
        <v>39</v>
      </c>
      <c r="K204" s="17">
        <f t="shared" si="37"/>
        <v>0</v>
      </c>
      <c r="L204" s="32" t="str">
        <f t="shared" si="68"/>
        <v>#N/A</v>
      </c>
      <c r="M204" s="87" t="s">
        <v>174</v>
      </c>
      <c r="N204" s="33">
        <f t="shared" si="69"/>
        <v>0</v>
      </c>
      <c r="O204" s="17"/>
      <c r="P204" s="17">
        <f>IF(T204="VENTA",0,N204*Q204)</f>
        <v>0</v>
      </c>
      <c r="Q204" s="17">
        <v>0.0</v>
      </c>
      <c r="R204" s="34" t="str">
        <f t="shared" si="65"/>
        <v>#N/A</v>
      </c>
      <c r="S204" s="35">
        <f t="array" ref="S204">IFERROR(INDEX(DETA_VENTAS!$B$1:B32314, MATCH(VALUE(A204), VALUE(DETA_VENTAS!$J$1:$J32314), 0)),"NA")</f>
        <v>2051</v>
      </c>
      <c r="T204" s="6" t="s">
        <v>100</v>
      </c>
      <c r="U204" s="64"/>
      <c r="V204" s="36"/>
      <c r="W204" s="64" t="str">
        <f t="shared" si="17"/>
        <v>2025-W27 (30/06 al 06/07)</v>
      </c>
      <c r="X204" s="36"/>
      <c r="Y204" s="38"/>
    </row>
    <row r="205">
      <c r="A205" s="124">
        <v>576.0</v>
      </c>
      <c r="B205" s="36" t="s">
        <v>29</v>
      </c>
      <c r="C205" s="37">
        <v>162.0</v>
      </c>
      <c r="D205" s="130" t="s">
        <v>26</v>
      </c>
      <c r="E205" s="109">
        <v>45840.0</v>
      </c>
      <c r="F205" s="109">
        <v>45842.0</v>
      </c>
      <c r="G205" s="126">
        <f>SUMIF(DETA_VENTAS!$J$1:$J32314,$A205,DETA_VENTAS!$W$1:$W32314)</f>
        <v>8.75</v>
      </c>
      <c r="H205" s="86" t="s">
        <v>27</v>
      </c>
      <c r="I205" s="132">
        <f>SUMIF(DETA_VENTAS!$J$1:$J32314,$A205,DETA_VENTAS!$G$1:$G32314)</f>
        <v>25</v>
      </c>
      <c r="J205" s="86">
        <f t="shared" si="57"/>
        <v>72</v>
      </c>
      <c r="K205" s="17">
        <f t="shared" si="37"/>
        <v>0</v>
      </c>
      <c r="L205" s="32" t="str">
        <f t="shared" si="68"/>
        <v>#N/A</v>
      </c>
      <c r="M205" s="87" t="s">
        <v>191</v>
      </c>
      <c r="N205" s="33">
        <f t="shared" si="69"/>
        <v>0</v>
      </c>
      <c r="O205" s="17"/>
      <c r="P205" s="17" t="str">
        <f t="shared" ref="P205:P207" si="70">Q205*L205</f>
        <v>#N/A</v>
      </c>
      <c r="Q205" s="17">
        <v>0.0</v>
      </c>
      <c r="R205" s="34" t="str">
        <f t="shared" si="65"/>
        <v>#N/A</v>
      </c>
      <c r="S205" s="35">
        <f t="array" ref="S205">IFERROR(INDEX(DETA_VENTAS!$B$1:B32314, MATCH(VALUE(A205), VALUE(DETA_VENTAS!$J$1:$J32314), 0)),"NA")</f>
        <v>2049</v>
      </c>
      <c r="T205" s="6" t="s">
        <v>100</v>
      </c>
      <c r="U205" s="64"/>
      <c r="V205" s="36"/>
      <c r="W205" s="64" t="str">
        <f t="shared" si="17"/>
        <v>2025-W27 (30/06 al 06/07)</v>
      </c>
      <c r="X205" s="36"/>
      <c r="Y205" s="38"/>
    </row>
    <row r="206">
      <c r="A206" s="124">
        <v>575.0</v>
      </c>
      <c r="B206" s="36" t="s">
        <v>150</v>
      </c>
      <c r="C206" s="37">
        <v>69.0</v>
      </c>
      <c r="D206" s="130" t="s">
        <v>26</v>
      </c>
      <c r="E206" s="109">
        <v>45846.0</v>
      </c>
      <c r="F206" s="109">
        <v>45849.0</v>
      </c>
      <c r="G206" s="126">
        <f>SUMIF(DETA_VENTAS!$J$1:$J32314,$A206,DETA_VENTAS!$W$1:$W32314)</f>
        <v>0</v>
      </c>
      <c r="H206" s="86" t="s">
        <v>27</v>
      </c>
      <c r="I206" s="132">
        <f>SUMIF(DETA_VENTAS!$J$1:$J32314,$A206,DETA_VENTAS!$G$1:$G32314)</f>
        <v>0</v>
      </c>
      <c r="J206" s="86">
        <f t="shared" si="57"/>
        <v>72</v>
      </c>
      <c r="K206" s="17">
        <f t="shared" si="37"/>
        <v>0</v>
      </c>
      <c r="L206" s="32" t="str">
        <f t="shared" si="68"/>
        <v>#N/A</v>
      </c>
      <c r="M206" s="87" t="s">
        <v>192</v>
      </c>
      <c r="N206" s="33">
        <f t="shared" si="69"/>
        <v>0</v>
      </c>
      <c r="O206" s="17"/>
      <c r="P206" s="17" t="str">
        <f t="shared" si="70"/>
        <v>#N/A</v>
      </c>
      <c r="Q206" s="17">
        <v>100.0</v>
      </c>
      <c r="R206" s="34" t="str">
        <f t="shared" si="65"/>
        <v>#N/A</v>
      </c>
      <c r="S206" s="35" t="str">
        <f t="array" ref="S206">IFERROR(INDEX(DETA_VENTAS!$B$1:B32314, MATCH(VALUE(A206), VALUE(DETA_VENTAS!$J$1:$J32314), 0)),"NA")</f>
        <v>NA</v>
      </c>
      <c r="T206" s="6" t="s">
        <v>100</v>
      </c>
      <c r="U206" s="64"/>
      <c r="V206" s="36"/>
      <c r="W206" s="64" t="str">
        <f t="shared" si="17"/>
        <v>2025-W28 (07/07 al 13/07)</v>
      </c>
      <c r="X206" s="36"/>
      <c r="Y206" s="38"/>
    </row>
    <row r="207" hidden="1">
      <c r="A207" s="124">
        <v>574.0</v>
      </c>
      <c r="B207" s="36" t="s">
        <v>29</v>
      </c>
      <c r="C207" s="37">
        <v>162.0</v>
      </c>
      <c r="D207" s="130" t="s">
        <v>193</v>
      </c>
      <c r="E207" s="109">
        <v>45835.0</v>
      </c>
      <c r="F207" s="109">
        <v>45839.0</v>
      </c>
      <c r="G207" s="126">
        <v>1.8</v>
      </c>
      <c r="H207" s="86" t="s">
        <v>30</v>
      </c>
      <c r="I207" s="132">
        <f>SUMIF(DETA_VENTAS!$J$1:$J32314,$A207,DETA_VENTAS!$G$1:$G32314)</f>
        <v>0</v>
      </c>
      <c r="J207" s="86">
        <v>45.0</v>
      </c>
      <c r="K207" s="17">
        <f t="shared" si="37"/>
        <v>0</v>
      </c>
      <c r="L207" s="32" t="str">
        <f t="shared" si="68"/>
        <v>#N/A</v>
      </c>
      <c r="M207" s="87" t="s">
        <v>194</v>
      </c>
      <c r="N207" s="33">
        <f t="shared" si="69"/>
        <v>0</v>
      </c>
      <c r="O207" s="17"/>
      <c r="P207" s="17" t="str">
        <f t="shared" si="70"/>
        <v>#N/A</v>
      </c>
      <c r="Q207" s="17">
        <v>0.0</v>
      </c>
      <c r="R207" s="34" t="str">
        <f t="shared" si="65"/>
        <v>#N/A</v>
      </c>
      <c r="S207" s="35" t="str">
        <f t="array" ref="S207">IFERROR(INDEX(DETA_VENTAS!$B$1:B32314, MATCH(VALUE(A207), VALUE(DETA_VENTAS!$J$1:$J32314), 0)),"NA")</f>
        <v>NA</v>
      </c>
      <c r="T207" s="6" t="s">
        <v>100</v>
      </c>
      <c r="U207" s="64"/>
      <c r="V207" s="36"/>
      <c r="W207" s="64" t="str">
        <f t="shared" si="17"/>
        <v>2025-W26 (23/06 al 29/06)</v>
      </c>
      <c r="X207" s="36"/>
      <c r="Y207" s="38"/>
    </row>
    <row r="208" hidden="1">
      <c r="A208" s="124">
        <v>573.0</v>
      </c>
      <c r="B208" s="134" t="s">
        <v>189</v>
      </c>
      <c r="C208" s="37">
        <v>256.0</v>
      </c>
      <c r="D208" s="130" t="s">
        <v>193</v>
      </c>
      <c r="E208" s="109">
        <v>45835.0</v>
      </c>
      <c r="F208" s="109">
        <v>45839.0</v>
      </c>
      <c r="G208" s="126">
        <v>2.4</v>
      </c>
      <c r="H208" s="86" t="s">
        <v>30</v>
      </c>
      <c r="I208" s="132">
        <f>SUMIF(DETA_VENTAS!$J$1:$J32314,$A208,DETA_VENTAS!$G$1:$G32314)</f>
        <v>0</v>
      </c>
      <c r="J208" s="86">
        <v>45.0</v>
      </c>
      <c r="K208" s="17">
        <f t="shared" si="37"/>
        <v>0</v>
      </c>
      <c r="L208" s="32">
        <f>IF(J208="",0,G208*J208)</f>
        <v>108</v>
      </c>
      <c r="M208" s="87" t="s">
        <v>195</v>
      </c>
      <c r="N208" s="33">
        <f>G208</f>
        <v>2.4</v>
      </c>
      <c r="O208" s="17"/>
      <c r="P208" s="17">
        <f>IF(T208="VENTA",0,N208*Q208)</f>
        <v>0</v>
      </c>
      <c r="Q208" s="17">
        <v>0.0</v>
      </c>
      <c r="R208" s="34" t="str">
        <f t="shared" si="65"/>
        <v>#N/A</v>
      </c>
      <c r="S208" s="35" t="str">
        <f t="array" ref="S208">IFERROR(INDEX(DETA_VENTAS!$B$1:B32314, MATCH(VALUE(A208), VALUE(DETA_VENTAS!$J$1:$J32314), 0)),"NA")</f>
        <v>NA</v>
      </c>
      <c r="T208" s="6" t="s">
        <v>28</v>
      </c>
      <c r="U208" s="64"/>
      <c r="V208" s="36"/>
      <c r="W208" s="64" t="str">
        <f t="shared" si="17"/>
        <v>2025-W26 (23/06 al 29/06)</v>
      </c>
      <c r="X208" s="36"/>
      <c r="Y208" s="38"/>
    </row>
    <row r="209" hidden="1">
      <c r="A209" s="124">
        <v>572.0</v>
      </c>
      <c r="B209" s="36" t="s">
        <v>196</v>
      </c>
      <c r="C209" s="37">
        <v>40.0</v>
      </c>
      <c r="D209" s="130" t="s">
        <v>193</v>
      </c>
      <c r="E209" s="109">
        <v>45835.0</v>
      </c>
      <c r="F209" s="109">
        <v>45839.0</v>
      </c>
      <c r="G209" s="126" t="str">
        <f>DETA_ENVIOS!G117</f>
        <v>#REF!</v>
      </c>
      <c r="H209" s="86" t="s">
        <v>30</v>
      </c>
      <c r="I209" s="132">
        <f>SUMIF(DETA_VENTAS!$J$1:$J32314,$A209,DETA_VENTAS!$G$1:$G32314)</f>
        <v>0</v>
      </c>
      <c r="J209" s="86">
        <v>45.0</v>
      </c>
      <c r="K209" s="17">
        <f t="shared" si="37"/>
        <v>0</v>
      </c>
      <c r="L209" s="32" t="str">
        <f t="shared" ref="L209:L210" si="71">SUMIF(DETA_ENVIOS!$B$81:$B32314,$A209,DETA_ENVIOS!$I$81:$I32314)</f>
        <v>#N/A</v>
      </c>
      <c r="M209" s="87" t="s">
        <v>197</v>
      </c>
      <c r="N209" s="33">
        <f t="shared" ref="N209:N210" si="72">K209</f>
        <v>0</v>
      </c>
      <c r="O209" s="17"/>
      <c r="P209" s="17" t="str">
        <f t="shared" ref="P209:P210" si="73">Q209*L209</f>
        <v>#N/A</v>
      </c>
      <c r="Q209" s="17">
        <v>50.0</v>
      </c>
      <c r="R209" s="34" t="str">
        <f t="shared" si="65"/>
        <v>#N/A</v>
      </c>
      <c r="S209" s="35" t="str">
        <f t="array" ref="S209">IFERROR(INDEX(DETA_VENTAS!$B$1:B32314, MATCH(VALUE(A209), VALUE(DETA_VENTAS!$J$1:$J32314), 0)),"NA")</f>
        <v>NA</v>
      </c>
      <c r="T209" s="6" t="s">
        <v>100</v>
      </c>
      <c r="U209" s="64"/>
      <c r="V209" s="36"/>
      <c r="W209" s="64" t="str">
        <f t="shared" si="17"/>
        <v>2025-W26 (23/06 al 29/06)</v>
      </c>
      <c r="X209" s="36"/>
      <c r="Y209" s="38"/>
    </row>
    <row r="210" hidden="1">
      <c r="A210" s="124">
        <v>571.0</v>
      </c>
      <c r="B210" s="36" t="s">
        <v>196</v>
      </c>
      <c r="C210" s="37">
        <v>40.0</v>
      </c>
      <c r="D210" s="130" t="s">
        <v>193</v>
      </c>
      <c r="E210" s="109">
        <v>45835.0</v>
      </c>
      <c r="F210" s="109">
        <v>45839.0</v>
      </c>
      <c r="G210" s="126">
        <f>SUMIF(DETA_VENTAS!$J$1:$J32314,$A210,DETA_VENTAS!$W$1:$W32314)</f>
        <v>3.75</v>
      </c>
      <c r="H210" s="86" t="s">
        <v>30</v>
      </c>
      <c r="I210" s="132">
        <f>SUMIF(DETA_VENTAS!$J$1:$J32314,$A210,DETA_VENTAS!$G$1:$G32314)</f>
        <v>10</v>
      </c>
      <c r="J210" s="86">
        <v>45.0</v>
      </c>
      <c r="K210" s="17">
        <f t="shared" si="37"/>
        <v>0</v>
      </c>
      <c r="L210" s="32" t="str">
        <f t="shared" si="71"/>
        <v>#N/A</v>
      </c>
      <c r="M210" s="87" t="s">
        <v>197</v>
      </c>
      <c r="N210" s="33">
        <f t="shared" si="72"/>
        <v>0</v>
      </c>
      <c r="O210" s="17"/>
      <c r="P210" s="17" t="str">
        <f t="shared" si="73"/>
        <v>#N/A</v>
      </c>
      <c r="Q210" s="17">
        <v>50.0</v>
      </c>
      <c r="R210" s="34" t="str">
        <f t="shared" si="65"/>
        <v>#N/A</v>
      </c>
      <c r="S210" s="35">
        <f t="array" ref="S210">IFERROR(INDEX(DETA_VENTAS!$B$1:B32314, MATCH(VALUE(A210), VALUE(DETA_VENTAS!$J$1:$J32314), 0)),"NA")</f>
        <v>2061</v>
      </c>
      <c r="T210" s="6" t="s">
        <v>100</v>
      </c>
      <c r="U210" s="64"/>
      <c r="V210" s="36"/>
      <c r="W210" s="64" t="str">
        <f t="shared" si="17"/>
        <v>2025-W26 (23/06 al 29/06)</v>
      </c>
      <c r="X210" s="36"/>
      <c r="Y210" s="38"/>
    </row>
    <row r="211">
      <c r="A211" s="124">
        <v>570.0</v>
      </c>
      <c r="B211" s="36" t="s">
        <v>87</v>
      </c>
      <c r="C211" s="37">
        <v>258.0</v>
      </c>
      <c r="D211" s="130" t="s">
        <v>193</v>
      </c>
      <c r="E211" s="109">
        <v>45833.0</v>
      </c>
      <c r="F211" s="109">
        <v>45835.0</v>
      </c>
      <c r="G211" s="126">
        <f>SUMIF(DETA_VENTAS!$J$1:$J32314,$A211,DETA_VENTAS!$W$1:$W32314)</f>
        <v>1</v>
      </c>
      <c r="H211" s="86" t="s">
        <v>27</v>
      </c>
      <c r="I211" s="132">
        <f>SUMIF(DETA_VENTAS!$J$1:$J32314,$A211,DETA_VENTAS!$G$1:$G32314)</f>
        <v>5</v>
      </c>
      <c r="J211" s="86">
        <v>45.0</v>
      </c>
      <c r="K211" s="17">
        <f t="shared" si="37"/>
        <v>9</v>
      </c>
      <c r="L211" s="32">
        <f>IF(J211="",0,G211*J211)</f>
        <v>45</v>
      </c>
      <c r="M211" s="87" t="s">
        <v>181</v>
      </c>
      <c r="N211" s="33">
        <f>G211</f>
        <v>1</v>
      </c>
      <c r="O211" s="17"/>
      <c r="P211" s="17">
        <f t="shared" ref="P211:P212" si="74">IF(T211="VENTA",0,N211*Q211)</f>
        <v>45</v>
      </c>
      <c r="Q211" s="17">
        <v>45.0</v>
      </c>
      <c r="R211" s="34" t="str">
        <f t="shared" si="65"/>
        <v>#N/A</v>
      </c>
      <c r="S211" s="35">
        <f t="array" ref="S211">IFERROR(INDEX(DETA_VENTAS!$B$1:B32314, MATCH(VALUE(A211), VALUE(DETA_VENTAS!$J$1:$J32314), 0)),"NA")</f>
        <v>2035</v>
      </c>
      <c r="T211" s="6" t="s">
        <v>28</v>
      </c>
      <c r="U211" s="64"/>
      <c r="V211" s="36"/>
      <c r="W211" s="64" t="str">
        <f t="shared" si="17"/>
        <v>2025-W26 (23/06 al 29/06)</v>
      </c>
      <c r="X211" s="36"/>
      <c r="Y211" s="38"/>
    </row>
    <row r="212" hidden="1">
      <c r="A212" s="124">
        <v>569.0</v>
      </c>
      <c r="B212" s="36" t="s">
        <v>29</v>
      </c>
      <c r="C212" s="37">
        <v>162.0</v>
      </c>
      <c r="D212" s="130" t="s">
        <v>193</v>
      </c>
      <c r="E212" s="109">
        <v>45833.0</v>
      </c>
      <c r="F212" s="109">
        <v>45835.0</v>
      </c>
      <c r="G212" s="126">
        <f>SUMIF(DETA_VENTAS!$J$1:$J32314,$A212,DETA_VENTAS!$W$1:$W32314)</f>
        <v>13.27</v>
      </c>
      <c r="H212" s="86" t="s">
        <v>30</v>
      </c>
      <c r="I212" s="132">
        <f>SUMIF(DETA_VENTAS!$J$1:$J32314,$A212,DETA_VENTAS!$G$1:$G32314)</f>
        <v>49</v>
      </c>
      <c r="J212" s="86">
        <v>45.0</v>
      </c>
      <c r="K212" s="17">
        <f t="shared" si="37"/>
        <v>0</v>
      </c>
      <c r="L212" s="32" t="str">
        <f t="shared" ref="L212:L213" si="75">SUMIF(DETA_ENVIOS!$B$81:$B32314,$A212,DETA_ENVIOS!$I$81:$I32314)</f>
        <v>#N/A</v>
      </c>
      <c r="M212" s="87" t="s">
        <v>185</v>
      </c>
      <c r="N212" s="33">
        <v>7.0</v>
      </c>
      <c r="O212" s="17"/>
      <c r="P212" s="17">
        <f t="shared" si="74"/>
        <v>0</v>
      </c>
      <c r="Q212" s="17">
        <v>120.0</v>
      </c>
      <c r="R212" s="34" t="str">
        <f t="shared" si="65"/>
        <v>#N/A</v>
      </c>
      <c r="S212" s="35">
        <f t="array" ref="S212">IFERROR(INDEX(DETA_VENTAS!$B$1:B32314, MATCH(VALUE(A212), VALUE(DETA_VENTAS!$J$1:$J32314), 0)),"NA")</f>
        <v>2037</v>
      </c>
      <c r="T212" s="6" t="s">
        <v>100</v>
      </c>
      <c r="U212" s="64"/>
      <c r="V212" s="36"/>
      <c r="W212" s="64" t="str">
        <f t="shared" si="17"/>
        <v>2025-W26 (23/06 al 29/06)</v>
      </c>
      <c r="X212" s="36"/>
      <c r="Y212" s="38"/>
    </row>
    <row r="213" hidden="1">
      <c r="A213" s="124">
        <v>568.0</v>
      </c>
      <c r="B213" s="36" t="s">
        <v>170</v>
      </c>
      <c r="C213" s="37">
        <v>114.0</v>
      </c>
      <c r="D213" s="130" t="s">
        <v>193</v>
      </c>
      <c r="E213" s="109">
        <v>45832.0</v>
      </c>
      <c r="F213" s="109"/>
      <c r="G213" s="126">
        <f>SUMIF(DETA_VENTAS!$J$1:$J32314,$A213,DETA_VENTAS!$W$1:$W32314)</f>
        <v>0</v>
      </c>
      <c r="H213" s="86" t="s">
        <v>30</v>
      </c>
      <c r="I213" s="132">
        <f>SUMIF(DETA_VENTAS!$J$1:$J32314,$A213,DETA_VENTAS!$G$1:$G32314)</f>
        <v>0</v>
      </c>
      <c r="J213" s="86">
        <v>45.0</v>
      </c>
      <c r="K213" s="17">
        <f t="shared" si="37"/>
        <v>0</v>
      </c>
      <c r="L213" s="32" t="str">
        <f t="shared" si="75"/>
        <v>#N/A</v>
      </c>
      <c r="M213" s="87" t="s">
        <v>198</v>
      </c>
      <c r="N213" s="33">
        <f>K213</f>
        <v>0</v>
      </c>
      <c r="O213" s="17"/>
      <c r="P213" s="17" t="str">
        <f>Q213*L213</f>
        <v>#N/A</v>
      </c>
      <c r="Q213" s="17" t="str">
        <f>IF(S213="VENTA", 0, "")</f>
        <v/>
      </c>
      <c r="R213" s="34" t="str">
        <f t="shared" si="65"/>
        <v>#N/A</v>
      </c>
      <c r="S213" s="35" t="str">
        <f t="array" ref="S213">IFERROR(INDEX(DETA_VENTAS!$B$1:B32314, MATCH(VALUE(A213), VALUE(DETA_VENTAS!$J$1:$J32314), 0)),"NA")</f>
        <v>NA</v>
      </c>
      <c r="T213" s="6" t="s">
        <v>199</v>
      </c>
      <c r="U213" s="64"/>
      <c r="V213" s="36"/>
      <c r="W213" s="64" t="str">
        <f t="shared" si="17"/>
        <v>2025-W26 (23/06 al 29/06)</v>
      </c>
      <c r="X213" s="36"/>
      <c r="Y213" s="38"/>
    </row>
    <row r="214" hidden="1">
      <c r="A214" s="124">
        <v>567.0</v>
      </c>
      <c r="B214" s="36" t="s">
        <v>165</v>
      </c>
      <c r="C214" s="37">
        <v>160.0</v>
      </c>
      <c r="D214" s="130" t="s">
        <v>193</v>
      </c>
      <c r="E214" s="109">
        <v>45828.0</v>
      </c>
      <c r="F214" s="109">
        <v>45832.0</v>
      </c>
      <c r="G214" s="84">
        <v>15.0</v>
      </c>
      <c r="H214" s="86" t="s">
        <v>30</v>
      </c>
      <c r="I214" s="132">
        <f>SUMIF(DETA_VENTAS!$J$1:$J32314,$A214,DETA_VENTAS!$G$1:$G32314)</f>
        <v>0</v>
      </c>
      <c r="J214" s="86">
        <v>45.0</v>
      </c>
      <c r="K214" s="17">
        <f t="shared" si="37"/>
        <v>0</v>
      </c>
      <c r="L214" s="32">
        <f>IF(J214="",0,G214*J214)</f>
        <v>675</v>
      </c>
      <c r="M214" s="87" t="s">
        <v>198</v>
      </c>
      <c r="N214" s="33">
        <f t="shared" ref="N214:N215" si="76">G214</f>
        <v>15</v>
      </c>
      <c r="O214" s="17"/>
      <c r="P214" s="17">
        <f t="shared" ref="P214:P218" si="77">IF(T214="VENTA",0,N214*Q214)</f>
        <v>1425</v>
      </c>
      <c r="Q214" s="133">
        <f>IF(S214="VENTA", 0, 95)</f>
        <v>95</v>
      </c>
      <c r="R214" s="34">
        <f t="shared" ref="R214:R215" si="78">IF(T214="VENTA", 0, P214-L214)</f>
        <v>750</v>
      </c>
      <c r="S214" s="35" t="str">
        <f t="array" ref="S214">IFERROR(INDEX(DETA_VENTAS!$B$1:B32314, MATCH(VALUE(A214), VALUE(DETA_VENTAS!$J$1:$J32314), 0)),"NA")</f>
        <v>NA</v>
      </c>
      <c r="T214" s="6" t="s">
        <v>28</v>
      </c>
      <c r="U214" s="64"/>
      <c r="V214" s="36"/>
      <c r="W214" s="64" t="str">
        <f t="shared" si="17"/>
        <v>2025-W25 (16/06 al 22/06)</v>
      </c>
      <c r="X214" s="36"/>
      <c r="Y214" s="38"/>
    </row>
    <row r="215" hidden="1">
      <c r="A215" s="124">
        <v>566.0</v>
      </c>
      <c r="B215" s="36" t="s">
        <v>165</v>
      </c>
      <c r="C215" s="37">
        <v>160.0</v>
      </c>
      <c r="D215" s="130" t="s">
        <v>193</v>
      </c>
      <c r="E215" s="109">
        <v>45828.0</v>
      </c>
      <c r="F215" s="109">
        <v>45832.0</v>
      </c>
      <c r="G215" s="84">
        <v>2.0</v>
      </c>
      <c r="H215" s="86" t="s">
        <v>30</v>
      </c>
      <c r="I215" s="132">
        <f>SUMIF(DETA_VENTAS!$J$1:$J32314,$A215,DETA_VENTAS!$G$1:$G32314)</f>
        <v>0</v>
      </c>
      <c r="J215" s="86">
        <v>45.0</v>
      </c>
      <c r="K215" s="17">
        <f t="shared" si="37"/>
        <v>0</v>
      </c>
      <c r="L215" s="32" t="str">
        <f t="shared" ref="L215:L216" si="79">SUMIF(DETA_ENVIOS!$B$81:$B32314,$A215,DETA_ENVIOS!$I$81:$I32314)</f>
        <v>#N/A</v>
      </c>
      <c r="M215" s="87" t="s">
        <v>198</v>
      </c>
      <c r="N215" s="33">
        <f t="shared" si="76"/>
        <v>2</v>
      </c>
      <c r="O215" s="17"/>
      <c r="P215" s="17">
        <f t="shared" si="77"/>
        <v>0</v>
      </c>
      <c r="Q215" s="17">
        <v>95.0</v>
      </c>
      <c r="R215" s="34">
        <f t="shared" si="78"/>
        <v>0</v>
      </c>
      <c r="S215" s="35" t="str">
        <f t="array" ref="S215">IFERROR(INDEX(DETA_VENTAS!$B$1:B32314, MATCH(VALUE(A215), VALUE(DETA_VENTAS!$J$1:$J32314), 0)),"NA")</f>
        <v>NA</v>
      </c>
      <c r="T215" s="6" t="s">
        <v>100</v>
      </c>
      <c r="U215" s="64"/>
      <c r="V215" s="36"/>
      <c r="W215" s="64" t="str">
        <f t="shared" si="17"/>
        <v>2025-W25 (16/06 al 22/06)</v>
      </c>
      <c r="X215" s="36"/>
      <c r="Y215" s="38"/>
    </row>
    <row r="216" hidden="1">
      <c r="A216" s="124">
        <v>565.0</v>
      </c>
      <c r="B216" s="36" t="s">
        <v>29</v>
      </c>
      <c r="C216" s="37">
        <v>162.0</v>
      </c>
      <c r="D216" s="130" t="s">
        <v>193</v>
      </c>
      <c r="E216" s="109">
        <v>45825.0</v>
      </c>
      <c r="F216" s="109">
        <v>45829.0</v>
      </c>
      <c r="G216" s="126">
        <f>SUMIF(DETA_VENTAS!$J$1:$J32314,$A216,DETA_VENTAS!$W$1:$W32314)</f>
        <v>3.91</v>
      </c>
      <c r="H216" s="86" t="s">
        <v>30</v>
      </c>
      <c r="I216" s="132">
        <f>SUMIF(DETA_VENTAS!$J$1:$J32314,$A216,DETA_VENTAS!$G$1:$G32314)</f>
        <v>14</v>
      </c>
      <c r="J216" s="86">
        <v>45.0</v>
      </c>
      <c r="K216" s="17">
        <f t="shared" si="37"/>
        <v>0</v>
      </c>
      <c r="L216" s="32" t="str">
        <f t="shared" si="79"/>
        <v>#N/A</v>
      </c>
      <c r="M216" s="87" t="s">
        <v>200</v>
      </c>
      <c r="N216" s="33">
        <f>K216</f>
        <v>0</v>
      </c>
      <c r="O216" s="17"/>
      <c r="P216" s="17">
        <f t="shared" si="77"/>
        <v>0</v>
      </c>
      <c r="Q216" s="17">
        <v>95.0</v>
      </c>
      <c r="R216" s="34" t="str">
        <f t="shared" ref="R216:R221" si="80">SUMIF(DETA_ENVIOS!$B$2:$B32314,$A216,DETA_ENVIOS!$M$2:$M32314)</f>
        <v>#N/A</v>
      </c>
      <c r="S216" s="35">
        <f t="array" ref="S216">IFERROR(INDEX(DETA_VENTAS!$B$1:B32314, MATCH(VALUE(A216), VALUE(DETA_VENTAS!$J$1:$J32314), 0)),"NA")</f>
        <v>2033</v>
      </c>
      <c r="T216" s="6" t="s">
        <v>100</v>
      </c>
      <c r="U216" s="64"/>
      <c r="V216" s="36"/>
      <c r="W216" s="64" t="str">
        <f t="shared" si="17"/>
        <v>2025-W25 (16/06 al 22/06)</v>
      </c>
      <c r="X216" s="36"/>
      <c r="Y216" s="38"/>
    </row>
    <row r="217" hidden="1">
      <c r="A217" s="124">
        <v>564.0</v>
      </c>
      <c r="B217" s="36" t="s">
        <v>25</v>
      </c>
      <c r="C217" s="37">
        <v>151.0</v>
      </c>
      <c r="D217" s="130" t="s">
        <v>193</v>
      </c>
      <c r="E217" s="109">
        <v>45825.0</v>
      </c>
      <c r="F217" s="109">
        <v>45829.0</v>
      </c>
      <c r="G217" s="126">
        <f>SUMIF(DETA_VENTAS!$J$1:$J32314,$A217,DETA_VENTAS!$W$1:$W32314)</f>
        <v>0</v>
      </c>
      <c r="H217" s="86" t="s">
        <v>30</v>
      </c>
      <c r="I217" s="132">
        <f>SUMIF(DETA_VENTAS!$J$1:$J32314,$A217,DETA_VENTAS!$G$1:$G32314)</f>
        <v>13</v>
      </c>
      <c r="J217" s="86">
        <v>45.0</v>
      </c>
      <c r="K217" s="17">
        <v>0.0</v>
      </c>
      <c r="L217" s="32">
        <f t="shared" ref="L217:L218" si="81">IF(J217="",0,G217*J217)</f>
        <v>0</v>
      </c>
      <c r="M217" s="87" t="s">
        <v>201</v>
      </c>
      <c r="N217" s="33">
        <f t="shared" ref="N217:N218" si="82">G217</f>
        <v>0</v>
      </c>
      <c r="O217" s="17"/>
      <c r="P217" s="17">
        <f t="shared" si="77"/>
        <v>0</v>
      </c>
      <c r="Q217" s="17">
        <v>90.0</v>
      </c>
      <c r="R217" s="34" t="str">
        <f t="shared" si="80"/>
        <v>#N/A</v>
      </c>
      <c r="S217" s="35">
        <f t="array" ref="S217">IFERROR(INDEX(DETA_VENTAS!$B$1:B32314, MATCH(VALUE(A217), VALUE(DETA_VENTAS!$J$1:$J32314), 0)),"NA")</f>
        <v>2034</v>
      </c>
      <c r="T217" s="6" t="s">
        <v>28</v>
      </c>
      <c r="U217" s="64"/>
      <c r="V217" s="36"/>
      <c r="W217" s="64" t="str">
        <f t="shared" si="17"/>
        <v>2025-W25 (16/06 al 22/06)</v>
      </c>
      <c r="X217" s="36"/>
      <c r="Y217" s="38"/>
    </row>
    <row r="218" hidden="1">
      <c r="A218" s="124">
        <v>563.0</v>
      </c>
      <c r="B218" s="36" t="s">
        <v>202</v>
      </c>
      <c r="C218" s="37">
        <v>161.0</v>
      </c>
      <c r="D218" s="130" t="s">
        <v>193</v>
      </c>
      <c r="E218" s="109">
        <v>45825.0</v>
      </c>
      <c r="F218" s="109">
        <v>45829.0</v>
      </c>
      <c r="G218" s="126">
        <f>SUMIF(DETA_VENTAS!$J$1:$J32314,$A218,DETA_VENTAS!$W$1:$W32314)</f>
        <v>0</v>
      </c>
      <c r="H218" s="86" t="s">
        <v>30</v>
      </c>
      <c r="I218" s="132">
        <f>SUMIF(DETA_VENTAS!$J$1:$J32314,$A218,DETA_VENTAS!$G$1:$G32314)</f>
        <v>0</v>
      </c>
      <c r="J218" s="86">
        <v>45.0</v>
      </c>
      <c r="K218" s="17">
        <v>0.0</v>
      </c>
      <c r="L218" s="32">
        <f t="shared" si="81"/>
        <v>0</v>
      </c>
      <c r="M218" s="87" t="s">
        <v>198</v>
      </c>
      <c r="N218" s="33">
        <f t="shared" si="82"/>
        <v>0</v>
      </c>
      <c r="O218" s="17"/>
      <c r="P218" s="17">
        <f t="shared" si="77"/>
        <v>0</v>
      </c>
      <c r="Q218" s="17">
        <v>95.0</v>
      </c>
      <c r="R218" s="34" t="str">
        <f t="shared" si="80"/>
        <v>#N/A</v>
      </c>
      <c r="S218" s="35" t="str">
        <f t="array" ref="S218">IFERROR(INDEX(DETA_VENTAS!$B$1:B32314, MATCH(VALUE(A218), VALUE(DETA_VENTAS!$J$1:$J32314), 0)),"NA")</f>
        <v>NA</v>
      </c>
      <c r="T218" s="6" t="s">
        <v>28</v>
      </c>
      <c r="U218" s="64"/>
      <c r="V218" s="36"/>
      <c r="W218" s="64" t="str">
        <f t="shared" si="17"/>
        <v>2025-W25 (16/06 al 22/06)</v>
      </c>
      <c r="X218" s="36"/>
      <c r="Y218" s="38"/>
    </row>
    <row r="219" hidden="1">
      <c r="A219" s="124">
        <v>561.0</v>
      </c>
      <c r="B219" s="36" t="s">
        <v>29</v>
      </c>
      <c r="C219" s="37">
        <v>162.0</v>
      </c>
      <c r="D219" s="130" t="s">
        <v>203</v>
      </c>
      <c r="E219" s="109">
        <v>45821.0</v>
      </c>
      <c r="F219" s="109">
        <v>45828.0</v>
      </c>
      <c r="G219" s="126">
        <f>SUMIF(DETA_VENTAS!$J$1:$J32314,$A219,DETA_VENTAS!$W$1:$W32314)</f>
        <v>3.87</v>
      </c>
      <c r="H219" s="86" t="s">
        <v>30</v>
      </c>
      <c r="I219" s="132">
        <f>SUMIF(DETA_VENTAS!$J$1:$J32314,$A219,DETA_VENTAS!$G$1:$G32314)</f>
        <v>7</v>
      </c>
      <c r="J219" s="86">
        <v>45.0</v>
      </c>
      <c r="K219" s="17">
        <f t="shared" ref="K219:K232" si="83">(IFERROR(L219/I219,0))</f>
        <v>0</v>
      </c>
      <c r="L219" s="32" t="str">
        <f t="shared" ref="L219:L221" si="84">SUMIF(DETA_ENVIOS!$B$81:$B32314,$A219,DETA_ENVIOS!$I$81:$I32314)</f>
        <v>#N/A</v>
      </c>
      <c r="M219" s="87" t="s">
        <v>200</v>
      </c>
      <c r="N219" s="33">
        <f t="shared" ref="N219:N221" si="85">K219</f>
        <v>0</v>
      </c>
      <c r="O219" s="17"/>
      <c r="P219" s="17" t="str">
        <f>Q219*L219</f>
        <v>#N/A</v>
      </c>
      <c r="Q219" s="17">
        <v>95.0</v>
      </c>
      <c r="R219" s="34" t="str">
        <f t="shared" si="80"/>
        <v>#N/A</v>
      </c>
      <c r="S219" s="35">
        <f t="array" ref="S219">IFERROR(INDEX(DETA_VENTAS!$B$1:B32314, MATCH(VALUE(A219), VALUE(DETA_VENTAS!$J$1:$J32314), 0)),"NA")</f>
        <v>2032</v>
      </c>
      <c r="T219" s="6" t="s">
        <v>100</v>
      </c>
      <c r="U219" s="64"/>
      <c r="V219" s="36"/>
      <c r="W219" s="64" t="str">
        <f t="shared" si="17"/>
        <v>2025-W24 (09/06 al 15/06)</v>
      </c>
      <c r="X219" s="36"/>
      <c r="Y219" s="38"/>
    </row>
    <row r="220" hidden="1">
      <c r="A220" s="124">
        <v>560.0</v>
      </c>
      <c r="B220" s="36" t="s">
        <v>29</v>
      </c>
      <c r="C220" s="37">
        <v>162.0</v>
      </c>
      <c r="D220" s="130" t="s">
        <v>203</v>
      </c>
      <c r="E220" s="109">
        <v>45821.0</v>
      </c>
      <c r="F220" s="109">
        <v>45828.0</v>
      </c>
      <c r="G220" s="126">
        <f>SUMIF(DETA_VENTAS!$J$1:$J32314,$A220,DETA_VENTAS!$W$1:$W32314)</f>
        <v>3.6</v>
      </c>
      <c r="H220" s="86" t="s">
        <v>30</v>
      </c>
      <c r="I220" s="132">
        <f>SUMIF(DETA_VENTAS!$J$1:$J32314,$A220,DETA_VENTAS!$G$1:$G32314)</f>
        <v>12</v>
      </c>
      <c r="J220" s="86">
        <v>45.0</v>
      </c>
      <c r="K220" s="17">
        <f t="shared" si="83"/>
        <v>0</v>
      </c>
      <c r="L220" s="32" t="str">
        <f t="shared" si="84"/>
        <v>#N/A</v>
      </c>
      <c r="M220" s="87" t="s">
        <v>200</v>
      </c>
      <c r="N220" s="33">
        <f t="shared" si="85"/>
        <v>0</v>
      </c>
      <c r="O220" s="17"/>
      <c r="P220" s="17">
        <f t="shared" ref="P220:P222" si="86">IF(T220="VENTA",0,N220*Q220)</f>
        <v>0</v>
      </c>
      <c r="Q220" s="17">
        <v>0.0</v>
      </c>
      <c r="R220" s="34" t="str">
        <f t="shared" si="80"/>
        <v>#N/A</v>
      </c>
      <c r="S220" s="35">
        <f t="array" ref="S220">IFERROR(INDEX(DETA_VENTAS!$B$1:B32314, MATCH(VALUE(A220), VALUE(DETA_VENTAS!$J$1:$J32314), 0)),"NA")</f>
        <v>2025</v>
      </c>
      <c r="T220" s="6" t="s">
        <v>100</v>
      </c>
      <c r="U220" s="64"/>
      <c r="V220" s="36"/>
      <c r="W220" s="64" t="str">
        <f t="shared" si="17"/>
        <v>2025-W24 (09/06 al 15/06)</v>
      </c>
      <c r="X220" s="36"/>
      <c r="Y220" s="38"/>
    </row>
    <row r="221">
      <c r="A221" s="124">
        <v>559.0</v>
      </c>
      <c r="B221" s="36" t="s">
        <v>92</v>
      </c>
      <c r="C221" s="37">
        <v>257.0</v>
      </c>
      <c r="D221" s="130" t="s">
        <v>203</v>
      </c>
      <c r="E221" s="109">
        <v>45819.0</v>
      </c>
      <c r="F221" s="109">
        <v>45826.0</v>
      </c>
      <c r="G221" s="126">
        <f>SUMIF(DETA_VENTAS!$J$1:$J32314,$A221,DETA_VENTAS!$W$1:$W32314)</f>
        <v>1.75</v>
      </c>
      <c r="H221" s="86" t="s">
        <v>27</v>
      </c>
      <c r="I221" s="132">
        <f>SUMIF(DETA_VENTAS!$J$1:$J32314,$A221,DETA_VENTAS!$G$1:$G32314)</f>
        <v>4</v>
      </c>
      <c r="J221" s="86">
        <v>85.0</v>
      </c>
      <c r="K221" s="17">
        <f t="shared" si="83"/>
        <v>0</v>
      </c>
      <c r="L221" s="32" t="str">
        <f t="shared" si="84"/>
        <v>#N/A</v>
      </c>
      <c r="M221" s="87" t="s">
        <v>204</v>
      </c>
      <c r="N221" s="33">
        <f t="shared" si="85"/>
        <v>0</v>
      </c>
      <c r="O221" s="17"/>
      <c r="P221" s="17">
        <f t="shared" si="86"/>
        <v>0</v>
      </c>
      <c r="Q221" s="17">
        <v>0.0</v>
      </c>
      <c r="R221" s="34" t="str">
        <f t="shared" si="80"/>
        <v>#N/A</v>
      </c>
      <c r="S221" s="35">
        <f t="array" ref="S221">IFERROR(INDEX(DETA_VENTAS!$B$1:B32314, MATCH(VALUE(A221), VALUE(DETA_VENTAS!$J$1:$J32314), 0)),"NA")</f>
        <v>2020</v>
      </c>
      <c r="T221" s="6" t="s">
        <v>100</v>
      </c>
      <c r="U221" s="64"/>
      <c r="V221" s="36"/>
      <c r="W221" s="64" t="str">
        <f t="shared" si="17"/>
        <v>2025-W24 (09/06 al 15/06)</v>
      </c>
      <c r="X221" s="36"/>
      <c r="Y221" s="38"/>
    </row>
    <row r="222">
      <c r="A222" s="124">
        <v>558.0</v>
      </c>
      <c r="B222" s="36" t="s">
        <v>32</v>
      </c>
      <c r="C222" s="37">
        <v>66.0</v>
      </c>
      <c r="D222" s="130" t="s">
        <v>203</v>
      </c>
      <c r="E222" s="109">
        <v>45819.0</v>
      </c>
      <c r="F222" s="109">
        <v>45826.0</v>
      </c>
      <c r="G222" s="126">
        <f>SUMIF(DETA_VENTAS!$J$1:$J32314,$A222,DETA_VENTAS!$W$1:$W32314)</f>
        <v>2.75</v>
      </c>
      <c r="H222" s="86" t="s">
        <v>27</v>
      </c>
      <c r="I222" s="132">
        <f>SUMIF(DETA_VENTAS!$J$1:$J32314,$A222,DETA_VENTAS!$G$1:$G32314)</f>
        <v>7</v>
      </c>
      <c r="J222" s="86">
        <v>85.0</v>
      </c>
      <c r="K222" s="17">
        <f t="shared" si="83"/>
        <v>33.39285714</v>
      </c>
      <c r="L222" s="32">
        <f>IF(J222="",0,G222*J222)</f>
        <v>233.75</v>
      </c>
      <c r="M222" s="87" t="s">
        <v>204</v>
      </c>
      <c r="N222" s="33">
        <f>G222</f>
        <v>2.75</v>
      </c>
      <c r="O222" s="17"/>
      <c r="P222" s="17">
        <f t="shared" si="86"/>
        <v>275</v>
      </c>
      <c r="Q222" s="17">
        <v>100.0</v>
      </c>
      <c r="R222" s="34">
        <f>IF(T222="VENTA", 0, P222-L222)</f>
        <v>41.25</v>
      </c>
      <c r="S222" s="35">
        <f t="array" ref="S222">IFERROR(INDEX(DETA_VENTAS!$B$1:B32314, MATCH(VALUE(A222), VALUE(DETA_VENTAS!$J$1:$J32314), 0)),"NA")</f>
        <v>2027</v>
      </c>
      <c r="T222" s="6" t="s">
        <v>28</v>
      </c>
      <c r="U222" s="64"/>
      <c r="V222" s="36"/>
      <c r="W222" s="64" t="str">
        <f t="shared" si="17"/>
        <v>2025-W24 (09/06 al 15/06)</v>
      </c>
      <c r="X222" s="36"/>
      <c r="Y222" s="38"/>
    </row>
    <row r="223" hidden="1">
      <c r="A223" s="124">
        <v>557.0</v>
      </c>
      <c r="B223" s="36" t="s">
        <v>29</v>
      </c>
      <c r="C223" s="37">
        <v>162.0</v>
      </c>
      <c r="D223" s="130" t="s">
        <v>203</v>
      </c>
      <c r="E223" s="109">
        <v>45819.0</v>
      </c>
      <c r="F223" s="109">
        <v>45826.0</v>
      </c>
      <c r="G223" s="126">
        <f>SUMIF(DETA_VENTAS!$J$1:$J32314,$A223,DETA_VENTAS!$W$1:$W32314)</f>
        <v>4.6</v>
      </c>
      <c r="H223" s="86" t="s">
        <v>30</v>
      </c>
      <c r="I223" s="132">
        <f>SUMIF(DETA_VENTAS!$J$1:$J32314,$A223,DETA_VENTAS!$G$1:$G32314)</f>
        <v>16</v>
      </c>
      <c r="J223" s="86">
        <v>45.0</v>
      </c>
      <c r="K223" s="17">
        <f t="shared" si="83"/>
        <v>0</v>
      </c>
      <c r="L223" s="32" t="str">
        <f t="shared" ref="L223:L230" si="87">SUMIF(DETA_ENVIOS!$B$81:$B32314,$A223,DETA_ENVIOS!$I$81:$I32314)</f>
        <v>#N/A</v>
      </c>
      <c r="M223" s="87" t="s">
        <v>205</v>
      </c>
      <c r="N223" s="33">
        <f t="shared" ref="N223:N230" si="88">K223</f>
        <v>0</v>
      </c>
      <c r="O223" s="17"/>
      <c r="P223" s="17" t="str">
        <f t="shared" ref="P223:P229" si="89">Q223*L223</f>
        <v>#N/A</v>
      </c>
      <c r="Q223" s="17" t="str">
        <f t="shared" ref="Q223:Q227" si="90">IF(S223="VENTA",K223,"")</f>
        <v/>
      </c>
      <c r="R223" s="34" t="str">
        <f t="shared" ref="R223:R236" si="91">SUMIF(DETA_ENVIOS!$B$2:$B32314,$A223,DETA_ENVIOS!$M$2:$M32314)</f>
        <v>#N/A</v>
      </c>
      <c r="S223" s="35">
        <f t="array" ref="S223">IFERROR(INDEX(DETA_VENTAS!$B$1:B32314, MATCH(VALUE(A223), VALUE(DETA_VENTAS!$J$1:$J32314), 0)),"NA")</f>
        <v>2025</v>
      </c>
      <c r="T223" s="6" t="s">
        <v>100</v>
      </c>
      <c r="U223" s="64"/>
      <c r="V223" s="36"/>
      <c r="W223" s="64" t="str">
        <f t="shared" si="17"/>
        <v>2025-W24 (09/06 al 15/06)</v>
      </c>
      <c r="X223" s="36"/>
      <c r="Y223" s="38"/>
    </row>
    <row r="224" hidden="1">
      <c r="A224" s="124">
        <v>556.0</v>
      </c>
      <c r="B224" s="36" t="s">
        <v>29</v>
      </c>
      <c r="C224" s="37">
        <v>162.0</v>
      </c>
      <c r="D224" s="130" t="s">
        <v>203</v>
      </c>
      <c r="E224" s="109">
        <v>45819.0</v>
      </c>
      <c r="F224" s="109">
        <v>45826.0</v>
      </c>
      <c r="G224" s="126">
        <f>SUMIF(DETA_VENTAS!$J$1:$J32314,$A224,DETA_VENTAS!$W$1:$W32314)</f>
        <v>5.13</v>
      </c>
      <c r="H224" s="86" t="s">
        <v>30</v>
      </c>
      <c r="I224" s="132">
        <f>SUMIF(DETA_VENTAS!$J$1:$J32314,$A224,DETA_VENTAS!$G$1:$G32314)</f>
        <v>6</v>
      </c>
      <c r="J224" s="86">
        <v>45.0</v>
      </c>
      <c r="K224" s="17">
        <f t="shared" si="83"/>
        <v>0</v>
      </c>
      <c r="L224" s="32" t="str">
        <f t="shared" si="87"/>
        <v>#N/A</v>
      </c>
      <c r="M224" s="87" t="s">
        <v>206</v>
      </c>
      <c r="N224" s="33">
        <f t="shared" si="88"/>
        <v>0</v>
      </c>
      <c r="O224" s="17"/>
      <c r="P224" s="17" t="str">
        <f t="shared" si="89"/>
        <v>#N/A</v>
      </c>
      <c r="Q224" s="17" t="str">
        <f t="shared" si="90"/>
        <v/>
      </c>
      <c r="R224" s="34" t="str">
        <f t="shared" si="91"/>
        <v>#N/A</v>
      </c>
      <c r="S224" s="35">
        <f t="array" ref="S224">IFERROR(INDEX(DETA_VENTAS!$B$1:B32314, MATCH(VALUE(A224), VALUE(DETA_VENTAS!$J$1:$J32314), 0)),"NA")</f>
        <v>2019</v>
      </c>
      <c r="T224" s="6" t="s">
        <v>100</v>
      </c>
      <c r="U224" s="64"/>
      <c r="V224" s="36"/>
      <c r="W224" s="64" t="str">
        <f t="shared" si="17"/>
        <v>2025-W24 (09/06 al 15/06)</v>
      </c>
      <c r="X224" s="36"/>
      <c r="Y224" s="38"/>
    </row>
    <row r="225" hidden="1">
      <c r="A225" s="124">
        <v>555.0</v>
      </c>
      <c r="B225" s="36" t="s">
        <v>29</v>
      </c>
      <c r="C225" s="37">
        <v>162.0</v>
      </c>
      <c r="D225" s="130" t="s">
        <v>193</v>
      </c>
      <c r="E225" s="109">
        <v>45810.0</v>
      </c>
      <c r="F225" s="109">
        <v>45813.0</v>
      </c>
      <c r="G225" s="37">
        <v>2.0</v>
      </c>
      <c r="H225" s="86" t="s">
        <v>30</v>
      </c>
      <c r="I225" s="132">
        <v>2.0</v>
      </c>
      <c r="J225" s="86">
        <v>45.0</v>
      </c>
      <c r="K225" s="17">
        <f t="shared" si="83"/>
        <v>0</v>
      </c>
      <c r="L225" s="32" t="str">
        <f t="shared" si="87"/>
        <v>#N/A</v>
      </c>
      <c r="M225" s="87" t="s">
        <v>206</v>
      </c>
      <c r="N225" s="33">
        <f t="shared" si="88"/>
        <v>0</v>
      </c>
      <c r="O225" s="17"/>
      <c r="P225" s="17" t="str">
        <f t="shared" si="89"/>
        <v>#N/A</v>
      </c>
      <c r="Q225" s="17" t="str">
        <f t="shared" si="90"/>
        <v/>
      </c>
      <c r="R225" s="34" t="str">
        <f t="shared" si="91"/>
        <v>#N/A</v>
      </c>
      <c r="S225" s="35">
        <f t="array" ref="S225">IFERROR(INDEX(DETA_VENTAS!$B$1:B32314, MATCH(VALUE(A225), VALUE(DETA_VENTAS!$J$1:$J32314), 0)),"NA")</f>
        <v>1982</v>
      </c>
      <c r="T225" s="6" t="s">
        <v>100</v>
      </c>
      <c r="U225" s="64"/>
      <c r="V225" s="36"/>
      <c r="W225" s="64" t="str">
        <f t="shared" si="17"/>
        <v>2025-W23 (02/06 al 08/06)</v>
      </c>
      <c r="X225" s="36"/>
      <c r="Y225" s="38"/>
    </row>
    <row r="226" hidden="1">
      <c r="A226" s="124">
        <v>555.0</v>
      </c>
      <c r="B226" s="36" t="s">
        <v>172</v>
      </c>
      <c r="C226" s="37">
        <v>7.0</v>
      </c>
      <c r="D226" s="130" t="s">
        <v>193</v>
      </c>
      <c r="E226" s="109">
        <v>45810.0</v>
      </c>
      <c r="F226" s="109">
        <v>45813.0</v>
      </c>
      <c r="G226" s="37">
        <v>1.5</v>
      </c>
      <c r="H226" s="86" t="s">
        <v>30</v>
      </c>
      <c r="I226" s="132">
        <v>1.0</v>
      </c>
      <c r="J226" s="86">
        <v>45.0</v>
      </c>
      <c r="K226" s="17">
        <f t="shared" si="83"/>
        <v>0</v>
      </c>
      <c r="L226" s="32" t="str">
        <f t="shared" si="87"/>
        <v>#N/A</v>
      </c>
      <c r="M226" s="87" t="s">
        <v>198</v>
      </c>
      <c r="N226" s="33">
        <f t="shared" si="88"/>
        <v>0</v>
      </c>
      <c r="O226" s="17"/>
      <c r="P226" s="17" t="str">
        <f t="shared" si="89"/>
        <v>#N/A</v>
      </c>
      <c r="Q226" s="17" t="str">
        <f t="shared" si="90"/>
        <v/>
      </c>
      <c r="R226" s="34" t="str">
        <f t="shared" si="91"/>
        <v>#N/A</v>
      </c>
      <c r="S226" s="35">
        <f t="array" ref="S226">IFERROR(INDEX(DETA_VENTAS!$B$1:B32314, MATCH(VALUE(A226), VALUE(DETA_VENTAS!$J$1:$J32314), 0)),"NA")</f>
        <v>1982</v>
      </c>
      <c r="T226" s="6" t="s">
        <v>100</v>
      </c>
      <c r="U226" s="64"/>
      <c r="V226" s="36"/>
      <c r="W226" s="64" t="str">
        <f t="shared" si="17"/>
        <v>2025-W23 (02/06 al 08/06)</v>
      </c>
      <c r="X226" s="36"/>
      <c r="Y226" s="38"/>
    </row>
    <row r="227">
      <c r="A227" s="124">
        <v>554.0</v>
      </c>
      <c r="B227" s="36" t="s">
        <v>184</v>
      </c>
      <c r="C227" s="37">
        <v>84.0</v>
      </c>
      <c r="D227" s="130" t="s">
        <v>207</v>
      </c>
      <c r="E227" s="109">
        <v>45810.0</v>
      </c>
      <c r="F227" s="109">
        <v>45813.0</v>
      </c>
      <c r="G227" s="37">
        <v>64.1</v>
      </c>
      <c r="H227" s="86" t="s">
        <v>27</v>
      </c>
      <c r="I227" s="132">
        <f>SUMIF(DETA_VENTAS!$J$1:$J32314,$A227,DETA_VENTAS!$G$1:$G32314)</f>
        <v>0</v>
      </c>
      <c r="J227" s="86">
        <v>85.0</v>
      </c>
      <c r="K227" s="17">
        <f t="shared" si="83"/>
        <v>0</v>
      </c>
      <c r="L227" s="32" t="str">
        <f t="shared" si="87"/>
        <v>#N/A</v>
      </c>
      <c r="M227" s="87" t="s">
        <v>208</v>
      </c>
      <c r="N227" s="33">
        <f t="shared" si="88"/>
        <v>0</v>
      </c>
      <c r="O227" s="17"/>
      <c r="P227" s="17" t="str">
        <f t="shared" si="89"/>
        <v>#N/A</v>
      </c>
      <c r="Q227" s="17" t="str">
        <f t="shared" si="90"/>
        <v/>
      </c>
      <c r="R227" s="34" t="str">
        <f t="shared" si="91"/>
        <v>#N/A</v>
      </c>
      <c r="S227" s="35" t="str">
        <f t="array" ref="S227">IFERROR(INDEX(DETA_VENTAS!$B$1:B32314, MATCH(VALUE(A227), VALUE(DETA_VENTAS!$J$1:$J32314), 0)),"NA")</f>
        <v>NA</v>
      </c>
      <c r="T227" s="6" t="s">
        <v>100</v>
      </c>
      <c r="U227" s="64"/>
      <c r="V227" s="36"/>
      <c r="W227" s="64" t="str">
        <f t="shared" si="17"/>
        <v>2025-W23 (02/06 al 08/06)</v>
      </c>
      <c r="X227" s="36"/>
      <c r="Y227" s="38"/>
    </row>
    <row r="228" hidden="1">
      <c r="A228" s="124">
        <v>553.0</v>
      </c>
      <c r="B228" s="36" t="s">
        <v>52</v>
      </c>
      <c r="C228" s="37">
        <v>251.0</v>
      </c>
      <c r="D228" s="130" t="s">
        <v>50</v>
      </c>
      <c r="E228" s="109">
        <v>45800.0</v>
      </c>
      <c r="F228" s="109">
        <v>45804.0</v>
      </c>
      <c r="G228" s="37" t="str">
        <f t="shared" ref="G228:G232" si="92">SUMIF(DETA_ENVIOS!$B$2:$B32314,$A228,DETA_ENVIOS!$G$2:$G32314)</f>
        <v>#N/A</v>
      </c>
      <c r="H228" s="86" t="s">
        <v>30</v>
      </c>
      <c r="I228" s="132">
        <f>SUMIF(DETA_VENTAS!$J$1:$J32314,$A228,DETA_VENTAS!$G$1:$G32314)</f>
        <v>4</v>
      </c>
      <c r="J228" s="86">
        <v>62.0</v>
      </c>
      <c r="K228" s="17">
        <f t="shared" si="83"/>
        <v>0</v>
      </c>
      <c r="L228" s="32" t="str">
        <f t="shared" si="87"/>
        <v>#N/A</v>
      </c>
      <c r="M228" s="87" t="s">
        <v>209</v>
      </c>
      <c r="N228" s="33">
        <f t="shared" si="88"/>
        <v>0</v>
      </c>
      <c r="O228" s="17"/>
      <c r="P228" s="17" t="str">
        <f t="shared" si="89"/>
        <v>#N/A</v>
      </c>
      <c r="Q228" s="17">
        <v>100.0</v>
      </c>
      <c r="R228" s="34" t="str">
        <f t="shared" si="91"/>
        <v>#N/A</v>
      </c>
      <c r="S228" s="35">
        <f t="array" ref="S228">IFERROR(INDEX(DETA_VENTAS!$B$1:B32314, MATCH(VALUE(A228), VALUE(DETA_VENTAS!$J$1:$J32314), 0)),"NA")</f>
        <v>1997</v>
      </c>
      <c r="T228" s="6" t="s">
        <v>100</v>
      </c>
      <c r="U228" s="64"/>
      <c r="V228" s="36"/>
      <c r="W228" s="64" t="str">
        <f t="shared" si="17"/>
        <v>2025-W21 (19/05 al 25/05)</v>
      </c>
      <c r="X228" s="36"/>
      <c r="Y228" s="38"/>
    </row>
    <row r="229">
      <c r="A229" s="135">
        <v>552.0</v>
      </c>
      <c r="B229" s="36" t="s">
        <v>29</v>
      </c>
      <c r="C229" s="37">
        <v>162.0</v>
      </c>
      <c r="D229" s="130" t="s">
        <v>50</v>
      </c>
      <c r="E229" s="109">
        <v>45800.0</v>
      </c>
      <c r="F229" s="109">
        <v>45804.0</v>
      </c>
      <c r="G229" s="37" t="str">
        <f t="shared" si="92"/>
        <v>#N/A</v>
      </c>
      <c r="H229" s="86" t="s">
        <v>27</v>
      </c>
      <c r="I229" s="132">
        <f>SUMIF(DETA_VENTAS!$J$1:$J32314,$A229,DETA_VENTAS!$G$1:$G32314)</f>
        <v>0</v>
      </c>
      <c r="J229" s="86">
        <v>112.0</v>
      </c>
      <c r="K229" s="17">
        <f t="shared" si="83"/>
        <v>0</v>
      </c>
      <c r="L229" s="32" t="str">
        <f t="shared" si="87"/>
        <v>#N/A</v>
      </c>
      <c r="M229" s="87" t="s">
        <v>204</v>
      </c>
      <c r="N229" s="33">
        <f t="shared" si="88"/>
        <v>0</v>
      </c>
      <c r="O229" s="17"/>
      <c r="P229" s="17" t="str">
        <f t="shared" si="89"/>
        <v>#N/A</v>
      </c>
      <c r="Q229" s="17">
        <v>105.0</v>
      </c>
      <c r="R229" s="34" t="str">
        <f t="shared" si="91"/>
        <v>#N/A</v>
      </c>
      <c r="S229" s="35" t="str">
        <f t="array" ref="S229">IFERROR(INDEX(DETA_VENTAS!$B$1:B32314, MATCH(VALUE(A229), VALUE(DETA_VENTAS!$J$1:$J32314), 0)),"NA")</f>
        <v>NA</v>
      </c>
      <c r="T229" s="6" t="s">
        <v>100</v>
      </c>
      <c r="U229" s="64"/>
      <c r="V229" s="36"/>
      <c r="W229" s="64" t="str">
        <f t="shared" si="17"/>
        <v>2025-W21 (19/05 al 25/05)</v>
      </c>
      <c r="X229" s="36"/>
      <c r="Y229" s="38" t="str">
        <f t="shared" ref="Y229:Y232" si="93">IFERROR(G229*2,"")</f>
        <v/>
      </c>
    </row>
    <row r="230">
      <c r="A230" s="124">
        <v>551.0</v>
      </c>
      <c r="B230" s="36" t="s">
        <v>29</v>
      </c>
      <c r="C230" s="37">
        <v>162.0</v>
      </c>
      <c r="D230" s="130" t="s">
        <v>203</v>
      </c>
      <c r="E230" s="109">
        <v>45793.0</v>
      </c>
      <c r="F230" s="109">
        <v>45801.0</v>
      </c>
      <c r="G230" s="37" t="str">
        <f t="shared" si="92"/>
        <v>#N/A</v>
      </c>
      <c r="H230" s="86" t="s">
        <v>27</v>
      </c>
      <c r="I230" s="132">
        <f>SUMIF(DETA_VENTAS!$J$1:$J32314,$A230,DETA_VENTAS!$G$1:$G32314)</f>
        <v>50</v>
      </c>
      <c r="J230" s="86">
        <v>102.0</v>
      </c>
      <c r="K230" s="17">
        <f t="shared" si="83"/>
        <v>0</v>
      </c>
      <c r="L230" s="32" t="str">
        <f t="shared" si="87"/>
        <v>#N/A</v>
      </c>
      <c r="M230" s="87" t="s">
        <v>204</v>
      </c>
      <c r="N230" s="33">
        <f t="shared" si="88"/>
        <v>0</v>
      </c>
      <c r="O230" s="17"/>
      <c r="P230" s="17">
        <f t="shared" ref="P230:P232" si="94">IF(T230="VENTA",0,N230*Q230)</f>
        <v>0</v>
      </c>
      <c r="Q230" s="17">
        <v>135.0</v>
      </c>
      <c r="R230" s="34" t="str">
        <f t="shared" si="91"/>
        <v>#N/A</v>
      </c>
      <c r="S230" s="35">
        <f t="array" ref="S230">IFERROR(INDEX(DETA_VENTAS!$B$1:B32314, MATCH(VALUE(A230), VALUE(DETA_VENTAS!$J$1:$J32314), 0)),"NA")</f>
        <v>2004</v>
      </c>
      <c r="T230" s="6" t="s">
        <v>100</v>
      </c>
      <c r="U230" s="64"/>
      <c r="V230" s="36"/>
      <c r="W230" s="64" t="str">
        <f t="shared" si="17"/>
        <v>2025-W20 (12/05 al 18/05)</v>
      </c>
      <c r="X230" s="36"/>
      <c r="Y230" s="38" t="str">
        <f t="shared" si="93"/>
        <v/>
      </c>
    </row>
    <row r="231" hidden="1">
      <c r="A231" s="124">
        <v>550.0</v>
      </c>
      <c r="B231" s="36" t="s">
        <v>25</v>
      </c>
      <c r="C231" s="37">
        <v>151.0</v>
      </c>
      <c r="D231" s="130" t="s">
        <v>203</v>
      </c>
      <c r="E231" s="109">
        <v>45793.0</v>
      </c>
      <c r="F231" s="109">
        <v>45801.0</v>
      </c>
      <c r="G231" s="37" t="str">
        <f t="shared" si="92"/>
        <v>#N/A</v>
      </c>
      <c r="H231" s="86" t="s">
        <v>30</v>
      </c>
      <c r="I231" s="132">
        <f>SUMIF(DETA_VENTAS!$J$1:$J32314,$A231,DETA_VENTAS!$G$1:$G32314)</f>
        <v>79</v>
      </c>
      <c r="J231" s="86">
        <v>52.0</v>
      </c>
      <c r="K231" s="17">
        <f t="shared" si="83"/>
        <v>0</v>
      </c>
      <c r="L231" s="32" t="str">
        <f t="shared" ref="L231:L232" si="95">IF(J231="",0,G231*J231)</f>
        <v>#N/A</v>
      </c>
      <c r="M231" s="87" t="s">
        <v>209</v>
      </c>
      <c r="N231" s="33" t="str">
        <f t="shared" ref="N231:N232" si="96">G231</f>
        <v>#N/A</v>
      </c>
      <c r="O231" s="17"/>
      <c r="P231" s="17" t="str">
        <f t="shared" si="94"/>
        <v>#N/A</v>
      </c>
      <c r="Q231" s="17">
        <v>0.0</v>
      </c>
      <c r="R231" s="34" t="str">
        <f t="shared" si="91"/>
        <v>#N/A</v>
      </c>
      <c r="S231" s="35">
        <f t="array" ref="S231">IFERROR(INDEX(DETA_VENTAS!$B$1:B32314, MATCH(VALUE(A231), VALUE(DETA_VENTAS!$J$1:$J32314), 0)),"NA")</f>
        <v>2002</v>
      </c>
      <c r="T231" s="6" t="s">
        <v>28</v>
      </c>
      <c r="U231" s="64"/>
      <c r="V231" s="36"/>
      <c r="W231" s="64" t="str">
        <f t="shared" si="17"/>
        <v>2025-W20 (12/05 al 18/05)</v>
      </c>
      <c r="X231" s="36"/>
      <c r="Y231" s="38" t="str">
        <f t="shared" si="93"/>
        <v/>
      </c>
    </row>
    <row r="232">
      <c r="A232" s="124">
        <v>549.0</v>
      </c>
      <c r="B232" s="36" t="s">
        <v>210</v>
      </c>
      <c r="C232" s="37">
        <v>259.0</v>
      </c>
      <c r="D232" s="130" t="s">
        <v>50</v>
      </c>
      <c r="E232" s="109">
        <v>45793.0</v>
      </c>
      <c r="F232" s="109">
        <v>45800.0</v>
      </c>
      <c r="G232" s="37" t="str">
        <f t="shared" si="92"/>
        <v>#N/A</v>
      </c>
      <c r="H232" s="86" t="s">
        <v>27</v>
      </c>
      <c r="I232" s="132">
        <f>SUMIF(DETA_VENTAS!$J$1:$J32314,$A232,DETA_VENTAS!$G$1:$G32314)</f>
        <v>0</v>
      </c>
      <c r="J232" s="86">
        <v>100.0</v>
      </c>
      <c r="K232" s="17">
        <f t="shared" si="83"/>
        <v>0</v>
      </c>
      <c r="L232" s="32" t="str">
        <f t="shared" si="95"/>
        <v>#N/A</v>
      </c>
      <c r="M232" s="87" t="s">
        <v>211</v>
      </c>
      <c r="N232" s="33" t="str">
        <f t="shared" si="96"/>
        <v>#N/A</v>
      </c>
      <c r="O232" s="17"/>
      <c r="P232" s="17" t="str">
        <f t="shared" si="94"/>
        <v>#N/A</v>
      </c>
      <c r="Q232" s="17">
        <v>0.0</v>
      </c>
      <c r="R232" s="34" t="str">
        <f t="shared" si="91"/>
        <v>#N/A</v>
      </c>
      <c r="S232" s="35" t="str">
        <f t="array" ref="S232">IFERROR(INDEX(DETA_VENTAS!$B$1:B32314, MATCH(VALUE(A232), VALUE(DETA_VENTAS!$J$1:$J32314), 0)),"NA")</f>
        <v>NA</v>
      </c>
      <c r="T232" s="6" t="s">
        <v>28</v>
      </c>
      <c r="U232" s="64"/>
      <c r="V232" s="36"/>
      <c r="W232" s="64" t="str">
        <f t="shared" si="17"/>
        <v>2025-W20 (12/05 al 18/05)</v>
      </c>
      <c r="X232" s="36"/>
      <c r="Y232" s="38" t="str">
        <f t="shared" si="93"/>
        <v/>
      </c>
    </row>
    <row r="233">
      <c r="A233" s="124">
        <v>548.0</v>
      </c>
      <c r="B233" s="36" t="s">
        <v>29</v>
      </c>
      <c r="C233" s="37">
        <v>162.0</v>
      </c>
      <c r="D233" s="130" t="s">
        <v>50</v>
      </c>
      <c r="E233" s="109">
        <v>45793.0</v>
      </c>
      <c r="F233" s="109">
        <v>45800.0</v>
      </c>
      <c r="G233" s="37"/>
      <c r="H233" s="86" t="s">
        <v>27</v>
      </c>
      <c r="I233" s="132"/>
      <c r="J233" s="86"/>
      <c r="K233" s="17"/>
      <c r="L233" s="32" t="str">
        <f t="shared" ref="L233:L238" si="97">SUMIF(DETA_ENVIOS!$B$81:$B32314,$A233,DETA_ENVIOS!$I$81:$I32314)</f>
        <v>#N/A</v>
      </c>
      <c r="M233" s="87" t="s">
        <v>212</v>
      </c>
      <c r="N233" s="33" t="str">
        <f t="shared" ref="N233:N236" si="98">K233</f>
        <v/>
      </c>
      <c r="O233" s="17"/>
      <c r="P233" s="17" t="str">
        <f t="shared" ref="P233:P236" si="99">Q233*L233</f>
        <v>#N/A</v>
      </c>
      <c r="Q233" s="17" t="str">
        <f t="shared" ref="Q233:Q236" si="100">IF(S233="VENTA",K233,"")</f>
        <v/>
      </c>
      <c r="R233" s="34" t="str">
        <f t="shared" si="91"/>
        <v>#N/A</v>
      </c>
      <c r="S233" s="35">
        <f t="array" ref="S233">IFERROR(INDEX(DETA_VENTAS!$B$1:B32314, MATCH(VALUE(A233), VALUE(DETA_VENTAS!$J$1:$J32314), 0)),"NA")</f>
        <v>2009</v>
      </c>
      <c r="T233" s="6" t="s">
        <v>100</v>
      </c>
      <c r="U233" s="64"/>
      <c r="V233" s="36"/>
      <c r="W233" s="64" t="str">
        <f t="shared" si="17"/>
        <v>2025-W20 (12/05 al 18/05)</v>
      </c>
      <c r="X233" s="36"/>
      <c r="Y233" s="38"/>
    </row>
    <row r="234">
      <c r="A234" s="124">
        <v>547.0</v>
      </c>
      <c r="B234" s="134" t="s">
        <v>189</v>
      </c>
      <c r="C234" s="37">
        <v>256.0</v>
      </c>
      <c r="D234" s="130" t="s">
        <v>50</v>
      </c>
      <c r="E234" s="109">
        <v>45793.0</v>
      </c>
      <c r="F234" s="109">
        <v>45800.0</v>
      </c>
      <c r="G234" s="37" t="str">
        <f t="shared" ref="G234:G305" si="101">SUMIF(DETA_ENVIOS!$B$2:$B32314,$A234,DETA_ENVIOS!$G$2:$G32314)</f>
        <v>#N/A</v>
      </c>
      <c r="H234" s="86" t="s">
        <v>27</v>
      </c>
      <c r="I234" s="132">
        <f>SUMIF(DETA_VENTAS!$J$1:$J32314,$A234,DETA_VENTAS!$G$1:$G32314)</f>
        <v>21</v>
      </c>
      <c r="J234" s="86">
        <v>60.0</v>
      </c>
      <c r="K234" s="17">
        <f t="shared" ref="K234:K259" si="102">(IFERROR(L234/I234,0))</f>
        <v>0</v>
      </c>
      <c r="L234" s="32" t="str">
        <f t="shared" si="97"/>
        <v>#N/A</v>
      </c>
      <c r="M234" s="87" t="s">
        <v>213</v>
      </c>
      <c r="N234" s="33">
        <f t="shared" si="98"/>
        <v>0</v>
      </c>
      <c r="O234" s="17"/>
      <c r="P234" s="17" t="str">
        <f t="shared" si="99"/>
        <v>#N/A</v>
      </c>
      <c r="Q234" s="17" t="str">
        <f t="shared" si="100"/>
        <v/>
      </c>
      <c r="R234" s="34" t="str">
        <f t="shared" si="91"/>
        <v>#N/A</v>
      </c>
      <c r="S234" s="35">
        <f t="array" ref="S234">IFERROR(INDEX(DETA_VENTAS!$B$1:B32314, MATCH(VALUE(A234), VALUE(DETA_VENTAS!$J$1:$J32314), 0)),"NA")</f>
        <v>2038</v>
      </c>
      <c r="T234" s="6" t="s">
        <v>100</v>
      </c>
      <c r="U234" s="64"/>
      <c r="V234" s="36"/>
      <c r="W234" s="64" t="str">
        <f t="shared" si="17"/>
        <v>2025-W20 (12/05 al 18/05)</v>
      </c>
      <c r="X234" s="36"/>
      <c r="Y234" s="38" t="str">
        <f t="shared" ref="Y234:Y336" si="103">IFERROR(G234*2,"")</f>
        <v/>
      </c>
    </row>
    <row r="235">
      <c r="A235" s="124">
        <v>546.0</v>
      </c>
      <c r="B235" s="36" t="s">
        <v>214</v>
      </c>
      <c r="C235" s="37">
        <v>260.0</v>
      </c>
      <c r="D235" s="130" t="s">
        <v>50</v>
      </c>
      <c r="E235" s="109">
        <v>45793.0</v>
      </c>
      <c r="F235" s="109">
        <v>45800.0</v>
      </c>
      <c r="G235" s="37" t="str">
        <f t="shared" si="101"/>
        <v>#N/A</v>
      </c>
      <c r="H235" s="86" t="s">
        <v>27</v>
      </c>
      <c r="I235" s="132">
        <f>SUMIF(DETA_VENTAS!$J$1:$J32314,$A235,DETA_VENTAS!$G$1:$G32314)</f>
        <v>0</v>
      </c>
      <c r="J235" s="86">
        <v>100.0</v>
      </c>
      <c r="K235" s="17">
        <f t="shared" si="102"/>
        <v>0</v>
      </c>
      <c r="L235" s="32" t="str">
        <f t="shared" si="97"/>
        <v>#N/A</v>
      </c>
      <c r="M235" s="87" t="s">
        <v>215</v>
      </c>
      <c r="N235" s="33">
        <f t="shared" si="98"/>
        <v>0</v>
      </c>
      <c r="O235" s="17"/>
      <c r="P235" s="17" t="str">
        <f t="shared" si="99"/>
        <v>#N/A</v>
      </c>
      <c r="Q235" s="17" t="str">
        <f t="shared" si="100"/>
        <v/>
      </c>
      <c r="R235" s="34" t="str">
        <f t="shared" si="91"/>
        <v>#N/A</v>
      </c>
      <c r="S235" s="35" t="str">
        <f t="array" ref="S235">IFERROR(INDEX(DETA_VENTAS!$B$1:B32314, MATCH(VALUE(A235), VALUE(DETA_VENTAS!$J$1:$J32314), 0)),"NA")</f>
        <v>NA</v>
      </c>
      <c r="T235" s="6" t="s">
        <v>100</v>
      </c>
      <c r="U235" s="64"/>
      <c r="V235" s="36"/>
      <c r="W235" s="64" t="str">
        <f t="shared" si="17"/>
        <v>2025-W20 (12/05 al 18/05)</v>
      </c>
      <c r="X235" s="36"/>
      <c r="Y235" s="38" t="str">
        <f t="shared" si="103"/>
        <v/>
      </c>
    </row>
    <row r="236">
      <c r="A236" s="124">
        <v>545.0</v>
      </c>
      <c r="B236" s="36" t="s">
        <v>214</v>
      </c>
      <c r="C236" s="37">
        <v>260.0</v>
      </c>
      <c r="D236" s="130" t="s">
        <v>50</v>
      </c>
      <c r="E236" s="109">
        <v>45793.0</v>
      </c>
      <c r="F236" s="109">
        <v>45800.0</v>
      </c>
      <c r="G236" s="37" t="str">
        <f t="shared" si="101"/>
        <v>#N/A</v>
      </c>
      <c r="H236" s="86" t="s">
        <v>27</v>
      </c>
      <c r="I236" s="132">
        <f>SUMIF(DETA_VENTAS!$J$1:$J32314,$A236,DETA_VENTAS!$G$1:$G32314)</f>
        <v>10</v>
      </c>
      <c r="J236" s="86">
        <v>110.0</v>
      </c>
      <c r="K236" s="17">
        <f t="shared" si="102"/>
        <v>0</v>
      </c>
      <c r="L236" s="32" t="str">
        <f t="shared" si="97"/>
        <v>#N/A</v>
      </c>
      <c r="M236" s="87" t="s">
        <v>204</v>
      </c>
      <c r="N236" s="33">
        <f t="shared" si="98"/>
        <v>0</v>
      </c>
      <c r="O236" s="17"/>
      <c r="P236" s="17" t="str">
        <f t="shared" si="99"/>
        <v>#N/A</v>
      </c>
      <c r="Q236" s="17" t="str">
        <f t="shared" si="100"/>
        <v/>
      </c>
      <c r="R236" s="34" t="str">
        <f t="shared" si="91"/>
        <v>#N/A</v>
      </c>
      <c r="S236" s="35">
        <f t="array" ref="S236">IFERROR(INDEX(DETA_VENTAS!$B$1:B32314, MATCH(VALUE(A236), VALUE(DETA_VENTAS!$J$1:$J32314), 0)),"NA")</f>
        <v>2018</v>
      </c>
      <c r="T236" s="6" t="s">
        <v>100</v>
      </c>
      <c r="U236" s="64"/>
      <c r="V236" s="36"/>
      <c r="W236" s="64" t="str">
        <f t="shared" si="17"/>
        <v>2025-W20 (12/05 al 18/05)</v>
      </c>
      <c r="X236" s="36"/>
      <c r="Y236" s="38" t="str">
        <f t="shared" si="103"/>
        <v/>
      </c>
    </row>
    <row r="237">
      <c r="A237" s="124">
        <v>544.0</v>
      </c>
      <c r="B237" s="36" t="s">
        <v>32</v>
      </c>
      <c r="C237" s="37">
        <v>66.0</v>
      </c>
      <c r="D237" s="130" t="s">
        <v>50</v>
      </c>
      <c r="E237" s="109">
        <v>45790.0</v>
      </c>
      <c r="F237" s="109">
        <v>45800.0</v>
      </c>
      <c r="G237" s="37" t="str">
        <f t="shared" si="101"/>
        <v>#N/A</v>
      </c>
      <c r="H237" s="86" t="s">
        <v>27</v>
      </c>
      <c r="I237" s="132">
        <f>SUMIF(DETA_VENTAS!$J$1:$J32314,$A237,DETA_VENTAS!$G$1:$G32314)</f>
        <v>7</v>
      </c>
      <c r="J237" s="86">
        <v>110.0</v>
      </c>
      <c r="K237" s="17">
        <f t="shared" si="102"/>
        <v>0</v>
      </c>
      <c r="L237" s="32" t="str">
        <f t="shared" si="97"/>
        <v>#N/A</v>
      </c>
      <c r="M237" s="87" t="s">
        <v>204</v>
      </c>
      <c r="N237" s="33" t="str">
        <f t="shared" ref="N237:N239" si="104">G237</f>
        <v>#N/A</v>
      </c>
      <c r="O237" s="17"/>
      <c r="P237" s="17">
        <f t="shared" ref="P237:P239" si="105">IF(T237="VENTA",0,N237*Q237)</f>
        <v>0</v>
      </c>
      <c r="Q237" s="17">
        <v>100.0</v>
      </c>
      <c r="R237" s="34">
        <f t="shared" ref="R237:R239" si="106">IF(T237="VENTA", 0, P237-L237)</f>
        <v>0</v>
      </c>
      <c r="S237" s="35">
        <f t="array" ref="S237">IFERROR(INDEX(DETA_VENTAS!$B$1:B32314, MATCH(VALUE(A237), VALUE(DETA_VENTAS!$J$1:$J32314), 0)),"NA")</f>
        <v>1995</v>
      </c>
      <c r="T237" s="6" t="s">
        <v>100</v>
      </c>
      <c r="U237" s="64"/>
      <c r="V237" s="36"/>
      <c r="W237" s="64" t="str">
        <f t="shared" si="17"/>
        <v>2025-W20 (12/05 al 18/05)</v>
      </c>
      <c r="X237" s="36"/>
      <c r="Y237" s="38" t="str">
        <f t="shared" si="103"/>
        <v/>
      </c>
    </row>
    <row r="238">
      <c r="A238" s="124">
        <v>543.0</v>
      </c>
      <c r="B238" s="36" t="s">
        <v>32</v>
      </c>
      <c r="C238" s="37">
        <v>66.0</v>
      </c>
      <c r="D238" s="130" t="s">
        <v>50</v>
      </c>
      <c r="E238" s="109">
        <v>45790.0</v>
      </c>
      <c r="F238" s="109">
        <v>45800.0</v>
      </c>
      <c r="G238" s="37" t="str">
        <f t="shared" si="101"/>
        <v>#N/A</v>
      </c>
      <c r="H238" s="86" t="s">
        <v>27</v>
      </c>
      <c r="I238" s="132">
        <f>SUMIF(DETA_VENTAS!$J$1:$J32314,$A238,DETA_VENTAS!$G$1:$G32314)</f>
        <v>30</v>
      </c>
      <c r="J238" s="86">
        <v>110.0</v>
      </c>
      <c r="K238" s="17">
        <f t="shared" si="102"/>
        <v>0</v>
      </c>
      <c r="L238" s="32" t="str">
        <f t="shared" si="97"/>
        <v>#N/A</v>
      </c>
      <c r="M238" s="87" t="s">
        <v>204</v>
      </c>
      <c r="N238" s="33" t="str">
        <f t="shared" si="104"/>
        <v>#N/A</v>
      </c>
      <c r="O238" s="17"/>
      <c r="P238" s="17">
        <f t="shared" si="105"/>
        <v>0</v>
      </c>
      <c r="Q238" s="17">
        <v>100.0</v>
      </c>
      <c r="R238" s="34">
        <f t="shared" si="106"/>
        <v>0</v>
      </c>
      <c r="S238" s="35">
        <f t="array" ref="S238">IFERROR(INDEX(DETA_VENTAS!$B$1:B32314, MATCH(VALUE(A238), VALUE(DETA_VENTAS!$J$1:$J32314), 0)),"NA")</f>
        <v>1996</v>
      </c>
      <c r="T238" s="6" t="s">
        <v>100</v>
      </c>
      <c r="U238" s="64"/>
      <c r="V238" s="36"/>
      <c r="W238" s="64" t="str">
        <f t="shared" si="17"/>
        <v>2025-W20 (12/05 al 18/05)</v>
      </c>
      <c r="X238" s="36"/>
      <c r="Y238" s="38" t="str">
        <f t="shared" si="103"/>
        <v/>
      </c>
    </row>
    <row r="239">
      <c r="A239" s="124">
        <v>542.0</v>
      </c>
      <c r="B239" s="36" t="s">
        <v>32</v>
      </c>
      <c r="C239" s="37">
        <v>66.0</v>
      </c>
      <c r="D239" s="130" t="s">
        <v>50</v>
      </c>
      <c r="E239" s="109">
        <v>45789.0</v>
      </c>
      <c r="F239" s="109">
        <v>45800.0</v>
      </c>
      <c r="G239" s="37" t="str">
        <f t="shared" si="101"/>
        <v>#N/A</v>
      </c>
      <c r="H239" s="86" t="s">
        <v>27</v>
      </c>
      <c r="I239" s="132">
        <f>SUMIF(DETA_VENTAS!$J$1:$J32314,$A239,DETA_VENTAS!$G$1:$G32314)</f>
        <v>40</v>
      </c>
      <c r="J239" s="86">
        <v>110.0</v>
      </c>
      <c r="K239" s="17">
        <f t="shared" si="102"/>
        <v>0</v>
      </c>
      <c r="L239" s="32" t="str">
        <f>IF(J239="",0,G239*J239)</f>
        <v>#N/A</v>
      </c>
      <c r="M239" s="87" t="s">
        <v>204</v>
      </c>
      <c r="N239" s="33" t="str">
        <f t="shared" si="104"/>
        <v>#N/A</v>
      </c>
      <c r="O239" s="17"/>
      <c r="P239" s="17" t="str">
        <f t="shared" si="105"/>
        <v>#N/A</v>
      </c>
      <c r="Q239" s="17">
        <v>125.0</v>
      </c>
      <c r="R239" s="34" t="str">
        <f t="shared" si="106"/>
        <v>#N/A</v>
      </c>
      <c r="S239" s="35">
        <f t="array" ref="S239">IFERROR(INDEX(DETA_VENTAS!$B$1:B32314, MATCH(VALUE(A239), VALUE(DETA_VENTAS!$J$1:$J32314), 0)),"NA")</f>
        <v>1986</v>
      </c>
      <c r="T239" s="6" t="s">
        <v>28</v>
      </c>
      <c r="U239" s="64"/>
      <c r="V239" s="36"/>
      <c r="W239" s="64" t="str">
        <f t="shared" si="17"/>
        <v>2025-W20 (12/05 al 18/05)</v>
      </c>
      <c r="X239" s="36"/>
      <c r="Y239" s="38" t="str">
        <f t="shared" si="103"/>
        <v/>
      </c>
    </row>
    <row r="240">
      <c r="A240" s="124">
        <v>541.0</v>
      </c>
      <c r="B240" s="36" t="s">
        <v>216</v>
      </c>
      <c r="C240" s="37" t="s">
        <v>217</v>
      </c>
      <c r="D240" s="130" t="s">
        <v>50</v>
      </c>
      <c r="E240" s="109">
        <v>45784.0</v>
      </c>
      <c r="F240" s="109">
        <v>45787.0</v>
      </c>
      <c r="G240" s="37" t="str">
        <f t="shared" si="101"/>
        <v>#N/A</v>
      </c>
      <c r="H240" s="86" t="s">
        <v>27</v>
      </c>
      <c r="I240" s="132">
        <f>SUMIF(DETA_VENTAS!$J$1:$J32314,$A240,DETA_VENTAS!$G$1:$G32314)</f>
        <v>0</v>
      </c>
      <c r="J240" s="86">
        <v>100.0</v>
      </c>
      <c r="K240" s="17">
        <f t="shared" si="102"/>
        <v>0</v>
      </c>
      <c r="L240" s="32" t="str">
        <f t="shared" ref="L240:L247" si="107">SUMIF(DETA_ENVIOS!$B$81:$B32314,$A240,DETA_ENVIOS!$I$81:$I32314)</f>
        <v>#N/A</v>
      </c>
      <c r="M240" s="87" t="s">
        <v>218</v>
      </c>
      <c r="N240" s="33">
        <f t="shared" ref="N240:N241" si="108">K240</f>
        <v>0</v>
      </c>
      <c r="O240" s="87"/>
      <c r="P240" s="87" t="str">
        <f>SUMIF(DETA_ENVIOS!$B$81:$B32314,$A240,DETA_ENVIOS!$L$81:$L32314)</f>
        <v>#N/A</v>
      </c>
      <c r="Q240" s="87"/>
      <c r="R240" s="34" t="str">
        <f t="shared" ref="R240:R248" si="109">SUMIF(DETA_ENVIOS!$B$2:$B32314,$A240,DETA_ENVIOS!$M$2:$M32314)</f>
        <v>#N/A</v>
      </c>
      <c r="S240" s="35" t="str">
        <f t="array" ref="S240">IFERROR(INDEX(DETA_VENTAS!$B$1:B32314, MATCH(VALUE(A240), VALUE(DETA_VENTAS!$J$1:$J32314), 0)),"NA")</f>
        <v>NA</v>
      </c>
      <c r="T240" s="6" t="s">
        <v>100</v>
      </c>
      <c r="U240" s="64"/>
      <c r="V240" s="36"/>
      <c r="W240" s="64" t="str">
        <f t="shared" si="17"/>
        <v>2025-W19 (05/05 al 11/05)</v>
      </c>
      <c r="X240" s="36"/>
      <c r="Y240" s="38" t="str">
        <f t="shared" si="103"/>
        <v/>
      </c>
    </row>
    <row r="241">
      <c r="A241" s="124">
        <v>540.0</v>
      </c>
      <c r="B241" s="36" t="s">
        <v>29</v>
      </c>
      <c r="C241" s="37">
        <v>162.0</v>
      </c>
      <c r="D241" s="130" t="s">
        <v>50</v>
      </c>
      <c r="E241" s="109">
        <v>45784.0</v>
      </c>
      <c r="F241" s="109">
        <v>45787.0</v>
      </c>
      <c r="G241" s="37" t="str">
        <f t="shared" si="101"/>
        <v>#N/A</v>
      </c>
      <c r="H241" s="86" t="s">
        <v>27</v>
      </c>
      <c r="I241" s="132">
        <f>SUMIF(DETA_VENTAS!$J$1:$J32314,$A241,DETA_VENTAS!$G$1:$G32314)</f>
        <v>10</v>
      </c>
      <c r="J241" s="86">
        <v>112.0</v>
      </c>
      <c r="K241" s="17">
        <f t="shared" si="102"/>
        <v>0</v>
      </c>
      <c r="L241" s="32" t="str">
        <f t="shared" si="107"/>
        <v>#N/A</v>
      </c>
      <c r="M241" s="87" t="s">
        <v>204</v>
      </c>
      <c r="N241" s="33">
        <f t="shared" si="108"/>
        <v>0</v>
      </c>
      <c r="O241" s="17"/>
      <c r="P241" s="17">
        <f>IF(T241="VENTA",0,N241*Q241)</f>
        <v>0</v>
      </c>
      <c r="Q241" s="87"/>
      <c r="R241" s="34" t="str">
        <f t="shared" si="109"/>
        <v>#N/A</v>
      </c>
      <c r="S241" s="35">
        <f t="array" ref="S241">IFERROR(INDEX(DETA_VENTAS!$B$1:B32314, MATCH(VALUE(A241), VALUE(DETA_VENTAS!$J$1:$J32314), 0)),"NA")</f>
        <v>1992</v>
      </c>
      <c r="T241" s="6" t="s">
        <v>100</v>
      </c>
      <c r="U241" s="64"/>
      <c r="V241" s="36"/>
      <c r="W241" s="64" t="str">
        <f t="shared" si="17"/>
        <v>2025-W19 (05/05 al 11/05)</v>
      </c>
      <c r="X241" s="36"/>
      <c r="Y241" s="38" t="str">
        <f t="shared" si="103"/>
        <v/>
      </c>
    </row>
    <row r="242" hidden="1">
      <c r="A242" s="124">
        <v>539.0</v>
      </c>
      <c r="B242" s="36" t="s">
        <v>52</v>
      </c>
      <c r="C242" s="37">
        <v>251.0</v>
      </c>
      <c r="D242" s="130" t="s">
        <v>50</v>
      </c>
      <c r="E242" s="109">
        <v>45784.0</v>
      </c>
      <c r="F242" s="109">
        <v>45800.0</v>
      </c>
      <c r="G242" s="37" t="str">
        <f t="shared" si="101"/>
        <v>#N/A</v>
      </c>
      <c r="H242" s="86"/>
      <c r="I242" s="132">
        <f>SUMIF(DETA_VENTAS!$J$1:$J32314,$A242,DETA_VENTAS!$G$1:$G32314)</f>
        <v>7</v>
      </c>
      <c r="J242" s="86">
        <v>60.0</v>
      </c>
      <c r="K242" s="17">
        <f t="shared" si="102"/>
        <v>0</v>
      </c>
      <c r="L242" s="32" t="str">
        <f t="shared" si="107"/>
        <v>#N/A</v>
      </c>
      <c r="M242" s="87" t="s">
        <v>219</v>
      </c>
      <c r="N242" s="136"/>
      <c r="O242" s="87"/>
      <c r="P242" s="87" t="str">
        <f t="shared" ref="P242:P248" si="110">SUMIF(DETA_ENVIOS!$B$81:$B32314,$A242,DETA_ENVIOS!$L$81:$L32314)</f>
        <v>#N/A</v>
      </c>
      <c r="Q242" s="87"/>
      <c r="R242" s="34" t="str">
        <f t="shared" si="109"/>
        <v>#N/A</v>
      </c>
      <c r="S242" s="35">
        <f t="array" ref="S242">IFERROR(INDEX(DETA_VENTAS!$B$1:B32314, MATCH(VALUE(A242), VALUE(DETA_VENTAS!$J$1:$J32314), 0)),"NA")</f>
        <v>1995</v>
      </c>
      <c r="T242" s="37"/>
      <c r="U242" s="36"/>
      <c r="V242" s="36"/>
      <c r="W242" s="64" t="str">
        <f t="shared" si="17"/>
        <v>2025-W19 (05/05 al 11/05)</v>
      </c>
      <c r="X242" s="36"/>
      <c r="Y242" s="38" t="str">
        <f t="shared" si="103"/>
        <v/>
      </c>
    </row>
    <row r="243" hidden="1">
      <c r="A243" s="124">
        <v>538.0</v>
      </c>
      <c r="B243" s="36" t="s">
        <v>29</v>
      </c>
      <c r="C243" s="37">
        <v>162.0</v>
      </c>
      <c r="D243" s="130" t="s">
        <v>50</v>
      </c>
      <c r="E243" s="109">
        <v>45782.0</v>
      </c>
      <c r="F243" s="109">
        <v>45784.0</v>
      </c>
      <c r="G243" s="37" t="str">
        <f t="shared" si="101"/>
        <v>#N/A</v>
      </c>
      <c r="H243" s="86"/>
      <c r="I243" s="132">
        <f>SUMIF(DETA_VENTAS!$J$1:$J32314,$A243,DETA_VENTAS!$G$1:$G32314)</f>
        <v>126</v>
      </c>
      <c r="J243" s="86">
        <v>62.0</v>
      </c>
      <c r="K243" s="17">
        <f t="shared" si="102"/>
        <v>0</v>
      </c>
      <c r="L243" s="32" t="str">
        <f t="shared" si="107"/>
        <v>#N/A</v>
      </c>
      <c r="M243" s="87" t="s">
        <v>206</v>
      </c>
      <c r="N243" s="136"/>
      <c r="O243" s="87"/>
      <c r="P243" s="87" t="str">
        <f t="shared" si="110"/>
        <v>#N/A</v>
      </c>
      <c r="Q243" s="87"/>
      <c r="R243" s="34" t="str">
        <f t="shared" si="109"/>
        <v>#N/A</v>
      </c>
      <c r="S243" s="35">
        <f t="array" ref="S243">IFERROR(INDEX(DETA_VENTAS!$B$1:B32314, MATCH(VALUE(A243), VALUE(DETA_VENTAS!$J$1:$J32314), 0)),"NA")</f>
        <v>2009</v>
      </c>
      <c r="T243" s="37"/>
      <c r="U243" s="36"/>
      <c r="V243" s="36"/>
      <c r="W243" s="64" t="str">
        <f t="shared" si="17"/>
        <v>2025-W19 (05/05 al 11/05)</v>
      </c>
      <c r="X243" s="36"/>
      <c r="Y243" s="38" t="str">
        <f t="shared" si="103"/>
        <v/>
      </c>
    </row>
    <row r="244">
      <c r="A244" s="124">
        <v>537.0</v>
      </c>
      <c r="B244" s="36" t="s">
        <v>29</v>
      </c>
      <c r="C244" s="37">
        <v>162.0</v>
      </c>
      <c r="D244" s="130" t="s">
        <v>50</v>
      </c>
      <c r="E244" s="109">
        <v>45782.0</v>
      </c>
      <c r="F244" s="109">
        <v>45784.0</v>
      </c>
      <c r="G244" s="37" t="str">
        <f t="shared" si="101"/>
        <v>#N/A</v>
      </c>
      <c r="H244" s="86" t="s">
        <v>27</v>
      </c>
      <c r="I244" s="132">
        <f>SUMIF(DETA_VENTAS!$J$1:$J32314,$A244,DETA_VENTAS!$G$1:$G32314)</f>
        <v>43</v>
      </c>
      <c r="J244" s="86">
        <v>112.0</v>
      </c>
      <c r="K244" s="17">
        <f t="shared" si="102"/>
        <v>0</v>
      </c>
      <c r="L244" s="32" t="str">
        <f t="shared" si="107"/>
        <v>#N/A</v>
      </c>
      <c r="M244" s="87" t="s">
        <v>204</v>
      </c>
      <c r="N244" s="136"/>
      <c r="O244" s="87"/>
      <c r="P244" s="87" t="str">
        <f t="shared" si="110"/>
        <v>#N/A</v>
      </c>
      <c r="Q244" s="87"/>
      <c r="R244" s="34" t="str">
        <f t="shared" si="109"/>
        <v>#N/A</v>
      </c>
      <c r="S244" s="35">
        <f t="array" ref="S244">IFERROR(INDEX(DETA_VENTAS!$B$1:B32314, MATCH(VALUE(A244), VALUE(DETA_VENTAS!$J$1:$J32314), 0)),"NA")</f>
        <v>1998</v>
      </c>
      <c r="T244" s="37"/>
      <c r="U244" s="36"/>
      <c r="V244" s="36"/>
      <c r="W244" s="64" t="str">
        <f t="shared" si="17"/>
        <v>2025-W19 (05/05 al 11/05)</v>
      </c>
      <c r="X244" s="36"/>
      <c r="Y244" s="38" t="str">
        <f t="shared" si="103"/>
        <v/>
      </c>
    </row>
    <row r="245">
      <c r="A245" s="124">
        <v>536.0</v>
      </c>
      <c r="B245" s="36" t="s">
        <v>52</v>
      </c>
      <c r="C245" s="37">
        <v>251.0</v>
      </c>
      <c r="D245" s="130" t="s">
        <v>50</v>
      </c>
      <c r="E245" s="109">
        <v>45775.0</v>
      </c>
      <c r="F245" s="109">
        <v>45777.0</v>
      </c>
      <c r="G245" s="37" t="str">
        <f t="shared" si="101"/>
        <v>#N/A</v>
      </c>
      <c r="H245" s="86" t="s">
        <v>27</v>
      </c>
      <c r="I245" s="132">
        <f>SUMIF(DETA_VENTAS!$J$1:$J32314,$A245,DETA_VENTAS!$G$1:$G32314)</f>
        <v>16</v>
      </c>
      <c r="J245" s="86">
        <v>122.0</v>
      </c>
      <c r="K245" s="17">
        <f t="shared" si="102"/>
        <v>0</v>
      </c>
      <c r="L245" s="32" t="str">
        <f t="shared" si="107"/>
        <v>#N/A</v>
      </c>
      <c r="M245" s="87" t="s">
        <v>204</v>
      </c>
      <c r="N245" s="136"/>
      <c r="O245" s="87"/>
      <c r="P245" s="87" t="str">
        <f t="shared" si="110"/>
        <v>#N/A</v>
      </c>
      <c r="Q245" s="87"/>
      <c r="R245" s="34" t="str">
        <f t="shared" si="109"/>
        <v>#N/A</v>
      </c>
      <c r="S245" s="35">
        <f t="array" ref="S245">IFERROR(INDEX(DETA_VENTAS!$B$1:B32314, MATCH(VALUE(A245), VALUE(DETA_VENTAS!$J$1:$J32314), 0)),"NA")</f>
        <v>1975</v>
      </c>
      <c r="T245" s="37"/>
      <c r="U245" s="36" t="s">
        <v>220</v>
      </c>
      <c r="V245" s="36"/>
      <c r="W245" s="64" t="str">
        <f t="shared" si="17"/>
        <v>2025-W18 (28/04 al 04/05)</v>
      </c>
      <c r="X245" s="36"/>
      <c r="Y245" s="38" t="str">
        <f t="shared" si="103"/>
        <v/>
      </c>
    </row>
    <row r="246">
      <c r="A246" s="124">
        <v>535.0</v>
      </c>
      <c r="B246" s="36" t="s">
        <v>29</v>
      </c>
      <c r="C246" s="37">
        <v>162.0</v>
      </c>
      <c r="D246" s="130" t="s">
        <v>50</v>
      </c>
      <c r="E246" s="109">
        <v>45772.0</v>
      </c>
      <c r="F246" s="109">
        <v>45775.0</v>
      </c>
      <c r="G246" s="37" t="str">
        <f t="shared" si="101"/>
        <v>#N/A</v>
      </c>
      <c r="H246" s="86" t="s">
        <v>27</v>
      </c>
      <c r="I246" s="132">
        <f>SUMIF(DETA_VENTAS!$J$1:$J32314,$A246,DETA_VENTAS!$G$1:$G32314)</f>
        <v>46</v>
      </c>
      <c r="J246" s="86">
        <v>122.0</v>
      </c>
      <c r="K246" s="17">
        <f t="shared" si="102"/>
        <v>0</v>
      </c>
      <c r="L246" s="32" t="str">
        <f t="shared" si="107"/>
        <v>#N/A</v>
      </c>
      <c r="M246" s="87" t="s">
        <v>204</v>
      </c>
      <c r="N246" s="136"/>
      <c r="O246" s="87"/>
      <c r="P246" s="87" t="str">
        <f t="shared" si="110"/>
        <v>#N/A</v>
      </c>
      <c r="Q246" s="87"/>
      <c r="R246" s="34" t="str">
        <f t="shared" si="109"/>
        <v>#N/A</v>
      </c>
      <c r="S246" s="35">
        <f t="array" ref="S246">IFERROR(INDEX(DETA_VENTAS!$B$1:B32314, MATCH(VALUE(A246), VALUE(DETA_VENTAS!$J$1:$J32314), 0)),"NA")</f>
        <v>1974</v>
      </c>
      <c r="T246" s="37"/>
      <c r="U246" s="36"/>
      <c r="V246" s="36"/>
      <c r="W246" s="64" t="str">
        <f t="shared" si="17"/>
        <v>2025-W17 (21/04 al 27/04)</v>
      </c>
      <c r="X246" s="36"/>
      <c r="Y246" s="38" t="str">
        <f t="shared" si="103"/>
        <v/>
      </c>
    </row>
    <row r="247" hidden="1">
      <c r="A247" s="124">
        <v>534.0</v>
      </c>
      <c r="B247" s="36" t="s">
        <v>52</v>
      </c>
      <c r="C247" s="37">
        <v>251.0</v>
      </c>
      <c r="D247" s="130" t="s">
        <v>50</v>
      </c>
      <c r="E247" s="109">
        <v>45772.0</v>
      </c>
      <c r="F247" s="109">
        <v>45775.0</v>
      </c>
      <c r="G247" s="37" t="str">
        <f t="shared" si="101"/>
        <v>#N/A</v>
      </c>
      <c r="H247" s="86"/>
      <c r="I247" s="132">
        <f>SUMIF(DETA_VENTAS!$J$1:$J32314,$A247,DETA_VENTAS!$G$1:$G32314)</f>
        <v>41</v>
      </c>
      <c r="J247" s="86">
        <v>62.0</v>
      </c>
      <c r="K247" s="17">
        <f t="shared" si="102"/>
        <v>0</v>
      </c>
      <c r="L247" s="32" t="str">
        <f t="shared" si="107"/>
        <v>#N/A</v>
      </c>
      <c r="M247" s="87" t="s">
        <v>195</v>
      </c>
      <c r="N247" s="136"/>
      <c r="O247" s="87"/>
      <c r="P247" s="87" t="str">
        <f t="shared" si="110"/>
        <v>#N/A</v>
      </c>
      <c r="Q247" s="87"/>
      <c r="R247" s="34" t="str">
        <f t="shared" si="109"/>
        <v>#N/A</v>
      </c>
      <c r="S247" s="35">
        <f t="array" ref="S247">IFERROR(INDEX(DETA_VENTAS!$B$1:B32314, MATCH(VALUE(A247), VALUE(DETA_VENTAS!$J$1:$J32314), 0)),"NA")</f>
        <v>1979</v>
      </c>
      <c r="T247" s="37"/>
      <c r="U247" s="36"/>
      <c r="V247" s="36"/>
      <c r="W247" s="64" t="str">
        <f t="shared" si="17"/>
        <v>2025-W17 (21/04 al 27/04)</v>
      </c>
      <c r="X247" s="36"/>
      <c r="Y247" s="38" t="str">
        <f t="shared" si="103"/>
        <v/>
      </c>
    </row>
    <row r="248" hidden="1">
      <c r="A248" s="124">
        <v>533.0</v>
      </c>
      <c r="B248" s="36" t="s">
        <v>221</v>
      </c>
      <c r="C248" s="37">
        <v>48.0</v>
      </c>
      <c r="D248" s="130" t="s">
        <v>50</v>
      </c>
      <c r="E248" s="109">
        <v>45771.0</v>
      </c>
      <c r="F248" s="128">
        <v>45894.0</v>
      </c>
      <c r="G248" s="37" t="str">
        <f t="shared" si="101"/>
        <v>#N/A</v>
      </c>
      <c r="H248" s="86"/>
      <c r="I248" s="132">
        <f>SUMIF(DETA_VENTAS!$J$1:$J32314,$A248,DETA_VENTAS!$G$1:$G32314)</f>
        <v>0</v>
      </c>
      <c r="J248" s="86">
        <v>0.0</v>
      </c>
      <c r="K248" s="17">
        <f t="shared" si="102"/>
        <v>0</v>
      </c>
      <c r="L248" s="32">
        <v>1490.0</v>
      </c>
      <c r="M248" s="87" t="s">
        <v>222</v>
      </c>
      <c r="N248" s="136"/>
      <c r="O248" s="87"/>
      <c r="P248" s="87" t="str">
        <f t="shared" si="110"/>
        <v>#N/A</v>
      </c>
      <c r="Q248" s="87"/>
      <c r="R248" s="34" t="str">
        <f t="shared" si="109"/>
        <v>#N/A</v>
      </c>
      <c r="S248" s="35" t="str">
        <f t="array" ref="S248">IFERROR(INDEX(DETA_VENTAS!$B$1:B32314, MATCH(VALUE(A248), VALUE(DETA_VENTAS!$J$1:$J32314), 0)),"NA")</f>
        <v>NA</v>
      </c>
      <c r="T248" s="37"/>
      <c r="U248" s="36"/>
      <c r="V248" s="36"/>
      <c r="W248" s="64" t="str">
        <f t="shared" si="17"/>
        <v>2025-W17 (21/04 al 27/04)</v>
      </c>
      <c r="X248" s="36"/>
      <c r="Y248" s="38" t="str">
        <f t="shared" si="103"/>
        <v/>
      </c>
    </row>
    <row r="249" hidden="1">
      <c r="A249" s="124">
        <v>532.0</v>
      </c>
      <c r="B249" s="36" t="s">
        <v>165</v>
      </c>
      <c r="C249" s="37">
        <v>160.0</v>
      </c>
      <c r="D249" s="130" t="s">
        <v>50</v>
      </c>
      <c r="E249" s="109">
        <v>45768.0</v>
      </c>
      <c r="F249" s="109">
        <v>45776.0</v>
      </c>
      <c r="G249" s="37" t="str">
        <f t="shared" si="101"/>
        <v>#N/A</v>
      </c>
      <c r="H249" s="86" t="s">
        <v>30</v>
      </c>
      <c r="I249" s="132">
        <f>SUMIF(DETA_VENTAS!$J$1:$J32314,$A249,DETA_VENTAS!$G$1:$G32314)</f>
        <v>1</v>
      </c>
      <c r="J249" s="86">
        <v>62.0</v>
      </c>
      <c r="K249" s="17">
        <f t="shared" si="102"/>
        <v>0</v>
      </c>
      <c r="L249" s="32" t="str">
        <f>IF(J249="",0,G249*J249)</f>
        <v>#N/A</v>
      </c>
      <c r="M249" s="87" t="s">
        <v>198</v>
      </c>
      <c r="N249" s="33" t="str">
        <f>G249</f>
        <v>#N/A</v>
      </c>
      <c r="O249" s="17"/>
      <c r="P249" s="17" t="str">
        <f>IF(T249="VENTA",0,N249*Q249)</f>
        <v>#N/A</v>
      </c>
      <c r="Q249" s="17">
        <v>95.0</v>
      </c>
      <c r="R249" s="34" t="str">
        <f>IF(T249="VENTA", 0, P249-L249)</f>
        <v>#N/A</v>
      </c>
      <c r="S249" s="35">
        <f t="array" ref="S249">IFERROR(INDEX(DETA_VENTAS!$B$1:B32314, MATCH(VALUE(A249), VALUE(DETA_VENTAS!$J$1:$J32314), 0)),"NA")</f>
        <v>1964</v>
      </c>
      <c r="T249" s="6" t="s">
        <v>28</v>
      </c>
      <c r="U249" s="36"/>
      <c r="V249" s="36"/>
      <c r="W249" s="64" t="str">
        <f t="shared" si="17"/>
        <v>2025-W17 (21/04 al 27/04)</v>
      </c>
      <c r="X249" s="36" t="s">
        <v>223</v>
      </c>
      <c r="Y249" s="38" t="str">
        <f t="shared" si="103"/>
        <v/>
      </c>
    </row>
    <row r="250">
      <c r="A250" s="124">
        <v>531.0</v>
      </c>
      <c r="B250" s="36" t="s">
        <v>29</v>
      </c>
      <c r="C250" s="37">
        <v>162.0</v>
      </c>
      <c r="D250" s="130" t="s">
        <v>50</v>
      </c>
      <c r="E250" s="109">
        <v>45765.0</v>
      </c>
      <c r="F250" s="109">
        <v>45769.0</v>
      </c>
      <c r="G250" s="37" t="str">
        <f t="shared" si="101"/>
        <v>#N/A</v>
      </c>
      <c r="H250" s="86" t="s">
        <v>27</v>
      </c>
      <c r="I250" s="132">
        <f>SUMIF(DETA_VENTAS!$J$1:$J32314,$A250,DETA_VENTAS!$G$1:$G32314)</f>
        <v>52</v>
      </c>
      <c r="J250" s="86">
        <v>134.0</v>
      </c>
      <c r="K250" s="17">
        <f t="shared" si="102"/>
        <v>0</v>
      </c>
      <c r="L250" s="32" t="str">
        <f t="shared" ref="L250:L347" si="111">SUMIF(DETA_ENVIOS!$B$81:$B32314,$A250,DETA_ENVIOS!$I$81:$I32314)</f>
        <v>#N/A</v>
      </c>
      <c r="M250" s="87" t="s">
        <v>204</v>
      </c>
      <c r="N250" s="136"/>
      <c r="O250" s="87"/>
      <c r="P250" s="87" t="str">
        <f t="shared" ref="P250:P309" si="112">SUMIF(DETA_ENVIOS!$B$81:$B32314,$A250,DETA_ENVIOS!$L$81:$L32314)</f>
        <v>#N/A</v>
      </c>
      <c r="Q250" s="87"/>
      <c r="R250" s="34" t="str">
        <f t="shared" ref="R250:R347" si="113">SUMIF(DETA_ENVIOS!$B$2:$B32314,$A250,DETA_ENVIOS!$M$2:$M32314)</f>
        <v>#N/A</v>
      </c>
      <c r="S250" s="35">
        <f t="array" ref="S250">IFERROR(INDEX(DETA_VENTAS!$B$1:B32314, MATCH(VALUE(A250), VALUE(DETA_VENTAS!$J$1:$J32314), 0)),"NA")</f>
        <v>1971</v>
      </c>
      <c r="T250" s="37"/>
      <c r="U250" s="36"/>
      <c r="V250" s="36"/>
      <c r="W250" s="64" t="str">
        <f t="shared" si="17"/>
        <v>2025-W16 (14/04 al 20/04)</v>
      </c>
      <c r="X250" s="64"/>
      <c r="Y250" s="38" t="str">
        <f t="shared" si="103"/>
        <v/>
      </c>
    </row>
    <row r="251">
      <c r="A251" s="124">
        <v>530.0</v>
      </c>
      <c r="B251" s="36" t="s">
        <v>224</v>
      </c>
      <c r="C251" s="37">
        <v>146.0</v>
      </c>
      <c r="D251" s="130" t="s">
        <v>50</v>
      </c>
      <c r="E251" s="109">
        <v>45765.0</v>
      </c>
      <c r="F251" s="109">
        <v>45769.0</v>
      </c>
      <c r="G251" s="37" t="str">
        <f t="shared" si="101"/>
        <v>#N/A</v>
      </c>
      <c r="H251" s="86" t="s">
        <v>27</v>
      </c>
      <c r="I251" s="132">
        <f>SUMIF(DETA_VENTAS!$J$1:$J32314,$A251,DETA_VENTAS!$G$1:$G32314)</f>
        <v>0</v>
      </c>
      <c r="J251" s="86">
        <v>134.0</v>
      </c>
      <c r="K251" s="17">
        <f t="shared" si="102"/>
        <v>0</v>
      </c>
      <c r="L251" s="32" t="str">
        <f t="shared" si="111"/>
        <v>#N/A</v>
      </c>
      <c r="M251" s="87" t="s">
        <v>204</v>
      </c>
      <c r="N251" s="136"/>
      <c r="O251" s="87"/>
      <c r="P251" s="87" t="str">
        <f t="shared" si="112"/>
        <v>#N/A</v>
      </c>
      <c r="Q251" s="87"/>
      <c r="R251" s="34" t="str">
        <f t="shared" si="113"/>
        <v>#N/A</v>
      </c>
      <c r="S251" s="35" t="str">
        <f t="array" ref="S251">IFERROR(INDEX(DETA_VENTAS!$B$1:B32314, MATCH(VALUE(A251), VALUE(DETA_VENTAS!$J$1:$J32314), 0)),"NA")</f>
        <v>NA</v>
      </c>
      <c r="T251" s="37"/>
      <c r="U251" s="36"/>
      <c r="V251" s="36"/>
      <c r="W251" s="64" t="str">
        <f t="shared" si="17"/>
        <v>2025-W16 (14/04 al 20/04)</v>
      </c>
      <c r="X251" s="64"/>
      <c r="Y251" s="38" t="str">
        <f t="shared" si="103"/>
        <v/>
      </c>
    </row>
    <row r="252">
      <c r="A252" s="124">
        <v>529.0</v>
      </c>
      <c r="B252" s="36" t="s">
        <v>29</v>
      </c>
      <c r="C252" s="37">
        <v>162.0</v>
      </c>
      <c r="D252" s="130" t="s">
        <v>50</v>
      </c>
      <c r="E252" s="109">
        <v>45758.0</v>
      </c>
      <c r="F252" s="109">
        <v>45761.0</v>
      </c>
      <c r="G252" s="37" t="str">
        <f t="shared" si="101"/>
        <v>#N/A</v>
      </c>
      <c r="H252" s="86" t="s">
        <v>27</v>
      </c>
      <c r="I252" s="132">
        <f>SUMIF(DETA_VENTAS!$J$1:$J32314,$A252,DETA_VENTAS!$G$1:$G32314)</f>
        <v>20</v>
      </c>
      <c r="J252" s="86">
        <v>134.0</v>
      </c>
      <c r="K252" s="17">
        <f t="shared" si="102"/>
        <v>0</v>
      </c>
      <c r="L252" s="32" t="str">
        <f t="shared" si="111"/>
        <v>#N/A</v>
      </c>
      <c r="M252" s="87" t="s">
        <v>204</v>
      </c>
      <c r="N252" s="136"/>
      <c r="O252" s="87"/>
      <c r="P252" s="87" t="str">
        <f t="shared" si="112"/>
        <v>#N/A</v>
      </c>
      <c r="Q252" s="87"/>
      <c r="R252" s="34" t="str">
        <f t="shared" si="113"/>
        <v>#N/A</v>
      </c>
      <c r="S252" s="35">
        <f t="array" ref="S252">IFERROR(INDEX(DETA_VENTAS!$B$1:B32314, MATCH(VALUE(A252), VALUE(DETA_VENTAS!$J$1:$J32314), 0)),"NA")</f>
        <v>1963</v>
      </c>
      <c r="T252" s="37"/>
      <c r="U252" s="36"/>
      <c r="V252" s="36"/>
      <c r="W252" s="64" t="str">
        <f t="shared" si="17"/>
        <v>2025-W15 (07/04 al 13/04)</v>
      </c>
      <c r="X252" s="64"/>
      <c r="Y252" s="38" t="str">
        <f t="shared" si="103"/>
        <v/>
      </c>
    </row>
    <row r="253">
      <c r="A253" s="124">
        <v>528.0</v>
      </c>
      <c r="B253" s="36" t="s">
        <v>224</v>
      </c>
      <c r="C253" s="37">
        <v>146.0</v>
      </c>
      <c r="D253" s="130" t="s">
        <v>50</v>
      </c>
      <c r="E253" s="109">
        <v>45758.0</v>
      </c>
      <c r="F253" s="109">
        <v>45761.0</v>
      </c>
      <c r="G253" s="37" t="str">
        <f t="shared" si="101"/>
        <v>#N/A</v>
      </c>
      <c r="H253" s="86" t="s">
        <v>27</v>
      </c>
      <c r="I253" s="132">
        <f>SUMIF(DETA_VENTAS!$J$1:$J32314,$A253,DETA_VENTAS!$G$1:$G32314)</f>
        <v>0</v>
      </c>
      <c r="J253" s="86">
        <v>134.0</v>
      </c>
      <c r="K253" s="17">
        <f t="shared" si="102"/>
        <v>0</v>
      </c>
      <c r="L253" s="32" t="str">
        <f t="shared" si="111"/>
        <v>#N/A</v>
      </c>
      <c r="M253" s="87" t="s">
        <v>204</v>
      </c>
      <c r="N253" s="136"/>
      <c r="O253" s="87"/>
      <c r="P253" s="87" t="str">
        <f t="shared" si="112"/>
        <v>#N/A</v>
      </c>
      <c r="Q253" s="87"/>
      <c r="R253" s="34" t="str">
        <f t="shared" si="113"/>
        <v>#N/A</v>
      </c>
      <c r="S253" s="35" t="str">
        <f t="array" ref="S253">IFERROR(INDEX(DETA_VENTAS!$B$1:B32314, MATCH(VALUE(A253), VALUE(DETA_VENTAS!$J$1:$J32314), 0)),"NA")</f>
        <v>NA</v>
      </c>
      <c r="T253" s="37"/>
      <c r="U253" s="36"/>
      <c r="V253" s="64"/>
      <c r="W253" s="64" t="str">
        <f t="shared" si="17"/>
        <v>2025-W15 (07/04 al 13/04)</v>
      </c>
      <c r="X253" s="64"/>
      <c r="Y253" s="38" t="str">
        <f t="shared" si="103"/>
        <v/>
      </c>
    </row>
    <row r="254">
      <c r="A254" s="124">
        <v>527.0</v>
      </c>
      <c r="B254" s="36" t="s">
        <v>29</v>
      </c>
      <c r="C254" s="37">
        <v>162.0</v>
      </c>
      <c r="D254" s="130" t="s">
        <v>50</v>
      </c>
      <c r="E254" s="109">
        <v>45755.0</v>
      </c>
      <c r="F254" s="109">
        <v>45758.0</v>
      </c>
      <c r="G254" s="37" t="str">
        <f t="shared" si="101"/>
        <v>#N/A</v>
      </c>
      <c r="H254" s="86" t="s">
        <v>27</v>
      </c>
      <c r="I254" s="132">
        <f>SUMIF(DETA_VENTAS!$J$1:$J32314,$A254,DETA_VENTAS!$G$1:$G32314)</f>
        <v>86</v>
      </c>
      <c r="J254" s="86">
        <v>134.0</v>
      </c>
      <c r="K254" s="17">
        <f t="shared" si="102"/>
        <v>0</v>
      </c>
      <c r="L254" s="32" t="str">
        <f t="shared" si="111"/>
        <v>#N/A</v>
      </c>
      <c r="M254" s="87" t="s">
        <v>204</v>
      </c>
      <c r="N254" s="136"/>
      <c r="O254" s="87"/>
      <c r="P254" s="87" t="str">
        <f t="shared" si="112"/>
        <v>#N/A</v>
      </c>
      <c r="Q254" s="87"/>
      <c r="R254" s="34" t="str">
        <f t="shared" si="113"/>
        <v>#N/A</v>
      </c>
      <c r="S254" s="35">
        <f t="array" ref="S254">IFERROR(INDEX(DETA_VENTAS!$B$1:B32314, MATCH(VALUE(A254), VALUE(DETA_VENTAS!$J$1:$J32314), 0)),"NA")</f>
        <v>1978</v>
      </c>
      <c r="T254" s="37"/>
      <c r="U254" s="36"/>
      <c r="V254" s="36" t="s">
        <v>225</v>
      </c>
      <c r="W254" s="64" t="str">
        <f t="shared" si="17"/>
        <v>2025-W15 (07/04 al 13/04)</v>
      </c>
      <c r="X254" s="64"/>
      <c r="Y254" s="38" t="str">
        <f t="shared" si="103"/>
        <v/>
      </c>
    </row>
    <row r="255" hidden="1">
      <c r="A255" s="124">
        <v>526.0</v>
      </c>
      <c r="B255" s="134" t="s">
        <v>189</v>
      </c>
      <c r="C255" s="37">
        <v>256.0</v>
      </c>
      <c r="D255" s="130" t="s">
        <v>50</v>
      </c>
      <c r="E255" s="109">
        <v>45755.0</v>
      </c>
      <c r="F255" s="109">
        <v>45758.0</v>
      </c>
      <c r="G255" s="37" t="str">
        <f t="shared" si="101"/>
        <v>#N/A</v>
      </c>
      <c r="H255" s="86"/>
      <c r="I255" s="132">
        <f>SUMIF(DETA_VENTAS!$J$1:$J32314,$A255,DETA_VENTAS!$G$1:$G32314)</f>
        <v>1</v>
      </c>
      <c r="J255" s="86">
        <v>67.0</v>
      </c>
      <c r="K255" s="17">
        <f t="shared" si="102"/>
        <v>0</v>
      </c>
      <c r="L255" s="32" t="str">
        <f t="shared" si="111"/>
        <v>#N/A</v>
      </c>
      <c r="M255" s="87" t="s">
        <v>226</v>
      </c>
      <c r="N255" s="136"/>
      <c r="O255" s="87"/>
      <c r="P255" s="87" t="str">
        <f t="shared" si="112"/>
        <v>#N/A</v>
      </c>
      <c r="Q255" s="87"/>
      <c r="R255" s="34" t="str">
        <f t="shared" si="113"/>
        <v>#N/A</v>
      </c>
      <c r="S255" s="35">
        <f t="array" ref="S255">IFERROR(INDEX(DETA_VENTAS!$B$1:B32314, MATCH(VALUE(A255), VALUE(DETA_VENTAS!$J$1:$J32314), 0)),"NA")</f>
        <v>1950</v>
      </c>
      <c r="T255" s="37"/>
      <c r="U255" s="36"/>
      <c r="V255" s="64"/>
      <c r="W255" s="64" t="str">
        <f t="shared" si="17"/>
        <v>2025-W15 (07/04 al 13/04)</v>
      </c>
      <c r="X255" s="64"/>
      <c r="Y255" s="38" t="str">
        <f t="shared" si="103"/>
        <v/>
      </c>
    </row>
    <row r="256">
      <c r="A256" s="124">
        <v>525.0</v>
      </c>
      <c r="B256" s="36" t="s">
        <v>224</v>
      </c>
      <c r="C256" s="37">
        <v>146.0</v>
      </c>
      <c r="D256" s="130" t="s">
        <v>50</v>
      </c>
      <c r="E256" s="109">
        <v>45755.0</v>
      </c>
      <c r="F256" s="109">
        <v>45758.0</v>
      </c>
      <c r="G256" s="37" t="str">
        <f t="shared" si="101"/>
        <v>#N/A</v>
      </c>
      <c r="H256" s="86" t="s">
        <v>27</v>
      </c>
      <c r="I256" s="132">
        <f>SUMIF(DETA_VENTAS!$J$1:$J32314,$A256,DETA_VENTAS!$G$1:$G32314)</f>
        <v>0</v>
      </c>
      <c r="J256" s="86">
        <v>134.0</v>
      </c>
      <c r="K256" s="17">
        <f t="shared" si="102"/>
        <v>0</v>
      </c>
      <c r="L256" s="32" t="str">
        <f t="shared" si="111"/>
        <v>#N/A</v>
      </c>
      <c r="M256" s="87" t="s">
        <v>204</v>
      </c>
      <c r="N256" s="136"/>
      <c r="O256" s="87"/>
      <c r="P256" s="87" t="str">
        <f t="shared" si="112"/>
        <v>#N/A</v>
      </c>
      <c r="Q256" s="87"/>
      <c r="R256" s="34" t="str">
        <f t="shared" si="113"/>
        <v>#N/A</v>
      </c>
      <c r="S256" s="35" t="str">
        <f t="array" ref="S256">IFERROR(INDEX(DETA_VENTAS!$B$1:B32314, MATCH(VALUE(A256), VALUE(DETA_VENTAS!$J$1:$J32314), 0)),"NA")</f>
        <v>NA</v>
      </c>
      <c r="T256" s="37"/>
      <c r="U256" s="36"/>
      <c r="V256" s="64"/>
      <c r="W256" s="64" t="str">
        <f t="shared" si="17"/>
        <v>2025-W15 (07/04 al 13/04)</v>
      </c>
      <c r="X256" s="64"/>
      <c r="Y256" s="38" t="str">
        <f t="shared" si="103"/>
        <v/>
      </c>
    </row>
    <row r="257" hidden="1">
      <c r="A257" s="124">
        <v>524.0</v>
      </c>
      <c r="B257" s="36" t="s">
        <v>221</v>
      </c>
      <c r="C257" s="37">
        <v>48.0</v>
      </c>
      <c r="D257" s="130" t="s">
        <v>50</v>
      </c>
      <c r="E257" s="109">
        <v>45750.0</v>
      </c>
      <c r="F257" s="109">
        <v>45754.0</v>
      </c>
      <c r="G257" s="37" t="str">
        <f t="shared" si="101"/>
        <v>#N/A</v>
      </c>
      <c r="H257" s="86"/>
      <c r="I257" s="132">
        <f>SUMIF(DETA_VENTAS!$J$1:$J32314,$A257,DETA_VENTAS!$G$1:$G32314)</f>
        <v>2</v>
      </c>
      <c r="J257" s="86">
        <v>67.0</v>
      </c>
      <c r="K257" s="17">
        <f t="shared" si="102"/>
        <v>0</v>
      </c>
      <c r="L257" s="32" t="str">
        <f t="shared" si="111"/>
        <v>#N/A</v>
      </c>
      <c r="M257" s="87" t="s">
        <v>227</v>
      </c>
      <c r="N257" s="136"/>
      <c r="O257" s="87"/>
      <c r="P257" s="87" t="str">
        <f t="shared" si="112"/>
        <v>#N/A</v>
      </c>
      <c r="Q257" s="87"/>
      <c r="R257" s="34" t="str">
        <f t="shared" si="113"/>
        <v>#N/A</v>
      </c>
      <c r="S257" s="35">
        <f t="array" ref="S257">IFERROR(INDEX(DETA_VENTAS!$B$1:B32314, MATCH(VALUE(A257), VALUE(DETA_VENTAS!$J$1:$J32314), 0)),"NA")</f>
        <v>1949</v>
      </c>
      <c r="T257" s="37"/>
      <c r="U257" s="36"/>
      <c r="V257" s="64"/>
      <c r="W257" s="64" t="str">
        <f t="shared" si="17"/>
        <v>2025-W14 (31/03 al 06/04)</v>
      </c>
      <c r="X257" s="64"/>
      <c r="Y257" s="38" t="str">
        <f t="shared" si="103"/>
        <v/>
      </c>
    </row>
    <row r="258">
      <c r="A258" s="124">
        <v>523.0</v>
      </c>
      <c r="B258" s="36" t="s">
        <v>224</v>
      </c>
      <c r="C258" s="37">
        <v>146.0</v>
      </c>
      <c r="D258" s="130" t="s">
        <v>50</v>
      </c>
      <c r="E258" s="109">
        <v>45750.0</v>
      </c>
      <c r="F258" s="109">
        <v>45754.0</v>
      </c>
      <c r="G258" s="37" t="str">
        <f t="shared" si="101"/>
        <v>#N/A</v>
      </c>
      <c r="H258" s="86" t="s">
        <v>27</v>
      </c>
      <c r="I258" s="132">
        <f>SUMIF(DETA_VENTAS!$J$1:$J32314,$A258,DETA_VENTAS!$G$1:$G32314)</f>
        <v>10</v>
      </c>
      <c r="J258" s="86">
        <v>134.0</v>
      </c>
      <c r="K258" s="17">
        <f t="shared" si="102"/>
        <v>0</v>
      </c>
      <c r="L258" s="32" t="str">
        <f t="shared" si="111"/>
        <v>#N/A</v>
      </c>
      <c r="M258" s="87" t="s">
        <v>204</v>
      </c>
      <c r="N258" s="136"/>
      <c r="O258" s="87"/>
      <c r="P258" s="87" t="str">
        <f t="shared" si="112"/>
        <v>#N/A</v>
      </c>
      <c r="Q258" s="87"/>
      <c r="R258" s="34" t="str">
        <f t="shared" si="113"/>
        <v>#N/A</v>
      </c>
      <c r="S258" s="35">
        <f t="array" ref="S258">IFERROR(INDEX(DETA_VENTAS!$B$1:B32314, MATCH(VALUE(A258), VALUE(DETA_VENTAS!$J$1:$J32314), 0)),"NA")</f>
        <v>1942</v>
      </c>
      <c r="T258" s="37"/>
      <c r="U258" s="36"/>
      <c r="V258" s="64"/>
      <c r="W258" s="64" t="str">
        <f t="shared" si="17"/>
        <v>2025-W14 (31/03 al 06/04)</v>
      </c>
      <c r="X258" s="64"/>
      <c r="Y258" s="38" t="str">
        <f t="shared" si="103"/>
        <v/>
      </c>
    </row>
    <row r="259">
      <c r="A259" s="124">
        <v>522.0</v>
      </c>
      <c r="B259" s="36" t="s">
        <v>29</v>
      </c>
      <c r="C259" s="37">
        <v>162.0</v>
      </c>
      <c r="D259" s="130" t="s">
        <v>50</v>
      </c>
      <c r="E259" s="109">
        <v>45741.0</v>
      </c>
      <c r="F259" s="109">
        <v>45743.0</v>
      </c>
      <c r="G259" s="37" t="str">
        <f t="shared" si="101"/>
        <v>#N/A</v>
      </c>
      <c r="H259" s="86" t="s">
        <v>27</v>
      </c>
      <c r="I259" s="132">
        <f>SUMIF(DETA_VENTAS!$J$1:$J32314,$A259,DETA_VENTAS!$G$1:$G32314)</f>
        <v>10</v>
      </c>
      <c r="J259" s="86">
        <v>134.0</v>
      </c>
      <c r="K259" s="17">
        <f t="shared" si="102"/>
        <v>0</v>
      </c>
      <c r="L259" s="32" t="str">
        <f t="shared" si="111"/>
        <v>#N/A</v>
      </c>
      <c r="M259" s="87" t="s">
        <v>204</v>
      </c>
      <c r="N259" s="136"/>
      <c r="O259" s="87"/>
      <c r="P259" s="87" t="str">
        <f t="shared" si="112"/>
        <v>#N/A</v>
      </c>
      <c r="Q259" s="87"/>
      <c r="R259" s="34" t="str">
        <f t="shared" si="113"/>
        <v>#N/A</v>
      </c>
      <c r="S259" s="35">
        <f t="array" ref="S259">IFERROR(INDEX(DETA_VENTAS!$B$1:B32314, MATCH(VALUE(A259), VALUE(DETA_VENTAS!$J$1:$J32314), 0)),"NA")</f>
        <v>1942</v>
      </c>
      <c r="T259" s="37"/>
      <c r="U259" s="36"/>
      <c r="V259" s="64"/>
      <c r="W259" s="64" t="str">
        <f t="shared" si="17"/>
        <v>2025-W13 (24/03 al 30/03)</v>
      </c>
      <c r="X259" s="64"/>
      <c r="Y259" s="38" t="str">
        <f t="shared" si="103"/>
        <v/>
      </c>
    </row>
    <row r="260">
      <c r="A260" s="124">
        <v>521.0</v>
      </c>
      <c r="B260" s="36" t="s">
        <v>29</v>
      </c>
      <c r="C260" s="37">
        <v>162.0</v>
      </c>
      <c r="D260" s="130" t="s">
        <v>50</v>
      </c>
      <c r="E260" s="109">
        <v>45735.0</v>
      </c>
      <c r="F260" s="109">
        <v>45737.0</v>
      </c>
      <c r="G260" s="37" t="str">
        <f t="shared" si="101"/>
        <v>#N/A</v>
      </c>
      <c r="H260" s="86" t="s">
        <v>27</v>
      </c>
      <c r="I260" s="132">
        <f>SUMIF(DETA_VENTAS!$J$1:$J32314,$A260,DETA_VENTAS!$G$1:$G32314)</f>
        <v>12</v>
      </c>
      <c r="J260" s="86">
        <v>134.0</v>
      </c>
      <c r="K260" s="17" t="str">
        <f t="shared" ref="K260:K262" si="114">L260/I260</f>
        <v>#N/A</v>
      </c>
      <c r="L260" s="32" t="str">
        <f t="shared" si="111"/>
        <v>#N/A</v>
      </c>
      <c r="M260" s="87" t="s">
        <v>204</v>
      </c>
      <c r="N260" s="136"/>
      <c r="O260" s="87"/>
      <c r="P260" s="87" t="str">
        <f t="shared" si="112"/>
        <v>#N/A</v>
      </c>
      <c r="Q260" s="87"/>
      <c r="R260" s="34" t="str">
        <f t="shared" si="113"/>
        <v>#N/A</v>
      </c>
      <c r="S260" s="35">
        <f t="array" ref="S260">IFERROR(INDEX(DETA_VENTAS!$B$1:B32314, MATCH(VALUE(A260), VALUE(DETA_VENTAS!$J$1:$J32314), 0)),"NA")</f>
        <v>1942</v>
      </c>
      <c r="T260" s="37"/>
      <c r="U260" s="36"/>
      <c r="V260" s="64"/>
      <c r="W260" s="64" t="str">
        <f t="shared" si="17"/>
        <v>2025-W12 (17/03 al 23/03)</v>
      </c>
      <c r="X260" s="64"/>
      <c r="Y260" s="38" t="str">
        <f t="shared" si="103"/>
        <v/>
      </c>
    </row>
    <row r="261" hidden="1">
      <c r="A261" s="137">
        <v>520.0</v>
      </c>
      <c r="B261" s="134" t="s">
        <v>189</v>
      </c>
      <c r="C261" s="37">
        <v>256.0</v>
      </c>
      <c r="D261" s="138" t="s">
        <v>50</v>
      </c>
      <c r="E261" s="139">
        <v>45735.0</v>
      </c>
      <c r="F261" s="139">
        <v>45737.0</v>
      </c>
      <c r="G261" s="37" t="str">
        <f t="shared" si="101"/>
        <v>#N/A</v>
      </c>
      <c r="H261" s="140"/>
      <c r="I261" s="132">
        <f>SUMIF(DETA_VENTAS!$J$1:$J32314,$A261,DETA_VENTAS!$G$1:$G32314)</f>
        <v>2</v>
      </c>
      <c r="J261" s="140">
        <v>77.0</v>
      </c>
      <c r="K261" s="141" t="str">
        <f t="shared" si="114"/>
        <v>#N/A</v>
      </c>
      <c r="L261" s="32" t="str">
        <f t="shared" si="111"/>
        <v>#N/A</v>
      </c>
      <c r="M261" s="142" t="s">
        <v>228</v>
      </c>
      <c r="N261" s="136"/>
      <c r="O261" s="87"/>
      <c r="P261" s="87" t="str">
        <f t="shared" si="112"/>
        <v>#N/A</v>
      </c>
      <c r="Q261" s="87"/>
      <c r="R261" s="34" t="str">
        <f t="shared" si="113"/>
        <v>#N/A</v>
      </c>
      <c r="S261" s="35">
        <f t="array" ref="S261">IFERROR(INDEX(DETA_VENTAS!$B$1:B32314, MATCH(VALUE(A261), VALUE(DETA_VENTAS!$J$1:$J32314), 0)),"NA")</f>
        <v>1970</v>
      </c>
      <c r="T261" s="37"/>
      <c r="U261" s="143"/>
      <c r="V261" s="143" t="s">
        <v>229</v>
      </c>
      <c r="W261" s="64" t="str">
        <f t="shared" si="17"/>
        <v>2025-W12 (17/03 al 23/03)</v>
      </c>
      <c r="X261" s="144"/>
      <c r="Y261" s="145" t="str">
        <f t="shared" si="103"/>
        <v/>
      </c>
      <c r="Z261" s="144"/>
      <c r="AA261" s="144"/>
      <c r="AB261" s="144"/>
      <c r="AC261" s="144"/>
    </row>
    <row r="262">
      <c r="A262" s="124">
        <v>519.0</v>
      </c>
      <c r="B262" s="36" t="s">
        <v>29</v>
      </c>
      <c r="C262" s="37">
        <v>162.0</v>
      </c>
      <c r="D262" s="36" t="s">
        <v>230</v>
      </c>
      <c r="E262" s="109">
        <v>45730.0</v>
      </c>
      <c r="F262" s="109">
        <v>45736.0</v>
      </c>
      <c r="G262" s="37" t="str">
        <f t="shared" si="101"/>
        <v>#N/A</v>
      </c>
      <c r="H262" s="86" t="s">
        <v>27</v>
      </c>
      <c r="I262" s="132">
        <f>SUMIF(DETA_VENTAS!$J$1:$J32314,$A262,DETA_VENTAS!$G$1:$G32314)</f>
        <v>54</v>
      </c>
      <c r="J262" s="86">
        <v>120.0</v>
      </c>
      <c r="K262" s="17" t="str">
        <f t="shared" si="114"/>
        <v>#N/A</v>
      </c>
      <c r="L262" s="32" t="str">
        <f t="shared" si="111"/>
        <v>#N/A</v>
      </c>
      <c r="M262" s="87" t="s">
        <v>204</v>
      </c>
      <c r="N262" s="136"/>
      <c r="O262" s="87"/>
      <c r="P262" s="87" t="str">
        <f t="shared" si="112"/>
        <v>#N/A</v>
      </c>
      <c r="Q262" s="87"/>
      <c r="R262" s="34" t="str">
        <f t="shared" si="113"/>
        <v>#N/A</v>
      </c>
      <c r="S262" s="35">
        <f t="array" ref="S262">IFERROR(INDEX(DETA_VENTAS!$B$1:B32314, MATCH(VALUE(A262), VALUE(DETA_VENTAS!$J$1:$J32314), 0)),"NA")</f>
        <v>1938</v>
      </c>
      <c r="T262" s="37"/>
      <c r="U262" s="36"/>
      <c r="V262" s="64"/>
      <c r="W262" s="64" t="str">
        <f t="shared" si="17"/>
        <v>2025-W11 (10/03 al 16/03)</v>
      </c>
      <c r="X262" s="64"/>
      <c r="Y262" s="38" t="str">
        <f t="shared" si="103"/>
        <v/>
      </c>
    </row>
    <row r="263" hidden="1">
      <c r="A263" s="124">
        <v>518.0</v>
      </c>
      <c r="B263" s="36" t="s">
        <v>170</v>
      </c>
      <c r="C263" s="37">
        <v>114.0</v>
      </c>
      <c r="D263" s="130" t="s">
        <v>50</v>
      </c>
      <c r="E263" s="109">
        <v>45716.0</v>
      </c>
      <c r="F263" s="109">
        <v>45721.0</v>
      </c>
      <c r="G263" s="37" t="str">
        <f t="shared" si="101"/>
        <v>#N/A</v>
      </c>
      <c r="H263" s="86"/>
      <c r="I263" s="132">
        <f>SUMIF(DETA_VENTAS!$J$1:$J32314,$A263,DETA_VENTAS!$G$1:$G32314)</f>
        <v>1</v>
      </c>
      <c r="J263" s="86">
        <v>65.0</v>
      </c>
      <c r="K263" s="17"/>
      <c r="L263" s="32" t="str">
        <f t="shared" si="111"/>
        <v>#N/A</v>
      </c>
      <c r="M263" s="87" t="s">
        <v>231</v>
      </c>
      <c r="N263" s="136"/>
      <c r="O263" s="87"/>
      <c r="P263" s="87" t="str">
        <f t="shared" si="112"/>
        <v>#N/A</v>
      </c>
      <c r="Q263" s="87"/>
      <c r="R263" s="34" t="str">
        <f t="shared" si="113"/>
        <v>#N/A</v>
      </c>
      <c r="S263" s="35">
        <f t="array" ref="S263">IFERROR(INDEX(DETA_VENTAS!$B$1:B32314, MATCH(VALUE(A263), VALUE(DETA_VENTAS!$J$1:$J32314), 0)),"NA")</f>
        <v>1930</v>
      </c>
      <c r="T263" s="37"/>
      <c r="U263" s="36"/>
      <c r="V263" s="64"/>
      <c r="W263" s="64" t="str">
        <f t="shared" si="17"/>
        <v>2025-W09 (24/02 al 02/03)</v>
      </c>
      <c r="X263" s="64"/>
      <c r="Y263" s="38" t="str">
        <f t="shared" si="103"/>
        <v/>
      </c>
    </row>
    <row r="264">
      <c r="A264" s="124">
        <v>517.0</v>
      </c>
      <c r="B264" s="134" t="s">
        <v>189</v>
      </c>
      <c r="C264" s="37">
        <v>256.0</v>
      </c>
      <c r="D264" s="130" t="s">
        <v>50</v>
      </c>
      <c r="E264" s="109">
        <v>45702.0</v>
      </c>
      <c r="F264" s="109">
        <v>45705.0</v>
      </c>
      <c r="G264" s="37" t="str">
        <f t="shared" si="101"/>
        <v>#N/A</v>
      </c>
      <c r="H264" s="86" t="s">
        <v>27</v>
      </c>
      <c r="I264" s="132">
        <f>SUMIF(DETA_VENTAS!$J$1:$J32314,$A264,DETA_VENTAS!$G$1:$G32314)</f>
        <v>38</v>
      </c>
      <c r="J264" s="86">
        <v>140.0</v>
      </c>
      <c r="K264" s="17" t="str">
        <f t="shared" ref="K264:K266" si="115">L264/I264</f>
        <v>#N/A</v>
      </c>
      <c r="L264" s="32" t="str">
        <f t="shared" si="111"/>
        <v>#N/A</v>
      </c>
      <c r="M264" s="87" t="s">
        <v>232</v>
      </c>
      <c r="N264" s="136"/>
      <c r="O264" s="87"/>
      <c r="P264" s="87" t="str">
        <f t="shared" si="112"/>
        <v>#N/A</v>
      </c>
      <c r="Q264" s="87"/>
      <c r="R264" s="34" t="str">
        <f t="shared" si="113"/>
        <v>#N/A</v>
      </c>
      <c r="S264" s="35">
        <f t="array" ref="S264">IFERROR(INDEX(DETA_VENTAS!$B$1:B32314, MATCH(VALUE(A264), VALUE(DETA_VENTAS!$J$1:$J32314), 0)),"NA")</f>
        <v>1929</v>
      </c>
      <c r="T264" s="37"/>
      <c r="U264" s="36"/>
      <c r="V264" s="64"/>
      <c r="W264" s="64" t="str">
        <f t="shared" si="17"/>
        <v>2025-W07 (10/02 al 16/02)</v>
      </c>
      <c r="X264" s="64"/>
      <c r="Y264" s="38" t="str">
        <f t="shared" si="103"/>
        <v/>
      </c>
    </row>
    <row r="265">
      <c r="A265" s="124">
        <v>516.0</v>
      </c>
      <c r="B265" s="36" t="s">
        <v>29</v>
      </c>
      <c r="C265" s="37">
        <v>162.0</v>
      </c>
      <c r="D265" s="130" t="s">
        <v>50</v>
      </c>
      <c r="E265" s="109">
        <v>45702.0</v>
      </c>
      <c r="F265" s="109">
        <v>45705.0</v>
      </c>
      <c r="G265" s="37" t="str">
        <f t="shared" si="101"/>
        <v>#N/A</v>
      </c>
      <c r="H265" s="86" t="s">
        <v>27</v>
      </c>
      <c r="I265" s="132">
        <f>SUMIF(DETA_VENTAS!$J$1:$J32314,$A265,DETA_VENTAS!$G$1:$G32314)</f>
        <v>25</v>
      </c>
      <c r="J265" s="86">
        <v>140.0</v>
      </c>
      <c r="K265" s="17" t="str">
        <f t="shared" si="115"/>
        <v>#N/A</v>
      </c>
      <c r="L265" s="32" t="str">
        <f t="shared" si="111"/>
        <v>#N/A</v>
      </c>
      <c r="M265" s="87" t="s">
        <v>204</v>
      </c>
      <c r="N265" s="136"/>
      <c r="O265" s="87"/>
      <c r="P265" s="87" t="str">
        <f t="shared" si="112"/>
        <v>#N/A</v>
      </c>
      <c r="Q265" s="87"/>
      <c r="R265" s="34" t="str">
        <f t="shared" si="113"/>
        <v>#N/A</v>
      </c>
      <c r="S265" s="35">
        <f t="array" ref="S265">IFERROR(INDEX(DETA_VENTAS!$B$1:B32314, MATCH(VALUE(A265), VALUE(DETA_VENTAS!$J$1:$J32314), 0)),"NA")</f>
        <v>1926</v>
      </c>
      <c r="T265" s="37"/>
      <c r="U265" s="36"/>
      <c r="V265" s="64"/>
      <c r="W265" s="64" t="str">
        <f t="shared" si="17"/>
        <v>2025-W07 (10/02 al 16/02)</v>
      </c>
      <c r="X265" s="64"/>
      <c r="Y265" s="38" t="str">
        <f t="shared" si="103"/>
        <v/>
      </c>
    </row>
    <row r="266">
      <c r="A266" s="124">
        <v>515.0</v>
      </c>
      <c r="B266" s="36" t="s">
        <v>112</v>
      </c>
      <c r="C266" s="37">
        <v>173.0</v>
      </c>
      <c r="D266" s="130" t="s">
        <v>233</v>
      </c>
      <c r="E266" s="109">
        <v>45695.0</v>
      </c>
      <c r="F266" s="109">
        <v>45699.0</v>
      </c>
      <c r="G266" s="37" t="str">
        <f t="shared" si="101"/>
        <v>#N/A</v>
      </c>
      <c r="H266" s="86" t="s">
        <v>27</v>
      </c>
      <c r="I266" s="132">
        <f>SUMIF(DETA_VENTAS!$J$1:$J32314,$A266,DETA_VENTAS!$G$1:$G32314)</f>
        <v>11</v>
      </c>
      <c r="J266" s="86">
        <v>150.0</v>
      </c>
      <c r="K266" s="17" t="str">
        <f t="shared" si="115"/>
        <v>#N/A</v>
      </c>
      <c r="L266" s="32" t="str">
        <f t="shared" si="111"/>
        <v>#N/A</v>
      </c>
      <c r="M266" s="87" t="s">
        <v>204</v>
      </c>
      <c r="N266" s="136"/>
      <c r="O266" s="87"/>
      <c r="P266" s="87" t="str">
        <f t="shared" si="112"/>
        <v>#N/A</v>
      </c>
      <c r="Q266" s="87"/>
      <c r="R266" s="34" t="str">
        <f t="shared" si="113"/>
        <v>#N/A</v>
      </c>
      <c r="S266" s="35">
        <f t="array" ref="S266">IFERROR(INDEX(DETA_VENTAS!$B$1:B32314, MATCH(VALUE(A266), VALUE(DETA_VENTAS!$J$1:$J32314), 0)),"NA")</f>
        <v>1921</v>
      </c>
      <c r="T266" s="37"/>
      <c r="U266" s="36"/>
      <c r="V266" s="64"/>
      <c r="W266" s="64" t="str">
        <f t="shared" si="17"/>
        <v>2025-W06 (03/02 al 09/02)</v>
      </c>
      <c r="X266" s="64"/>
      <c r="Y266" s="38" t="str">
        <f t="shared" si="103"/>
        <v/>
      </c>
    </row>
    <row r="267" hidden="1">
      <c r="A267" s="124">
        <v>514.0</v>
      </c>
      <c r="B267" s="134" t="s">
        <v>189</v>
      </c>
      <c r="C267" s="37">
        <v>256.0</v>
      </c>
      <c r="D267" s="36" t="s">
        <v>119</v>
      </c>
      <c r="E267" s="109">
        <v>45695.0</v>
      </c>
      <c r="F267" s="109">
        <v>45709.0</v>
      </c>
      <c r="G267" s="37" t="str">
        <f t="shared" si="101"/>
        <v>#N/A</v>
      </c>
      <c r="H267" s="86"/>
      <c r="I267" s="132">
        <f>SUMIF(DETA_VENTAS!$J$1:$J32314,$A267,DETA_VENTAS!$G$1:$G32314)</f>
        <v>5</v>
      </c>
      <c r="J267" s="86">
        <v>60.0</v>
      </c>
      <c r="K267" s="17"/>
      <c r="L267" s="32" t="str">
        <f t="shared" si="111"/>
        <v>#N/A</v>
      </c>
      <c r="M267" s="87" t="s">
        <v>190</v>
      </c>
      <c r="N267" s="136"/>
      <c r="O267" s="87"/>
      <c r="P267" s="87" t="str">
        <f t="shared" si="112"/>
        <v>#N/A</v>
      </c>
      <c r="Q267" s="87"/>
      <c r="R267" s="34" t="str">
        <f t="shared" si="113"/>
        <v>#N/A</v>
      </c>
      <c r="S267" s="35">
        <f t="array" ref="S267">IFERROR(INDEX(DETA_VENTAS!$B$1:B32314, MATCH(VALUE(A267), VALUE(DETA_VENTAS!$J$1:$J32314), 0)),"NA")</f>
        <v>1923</v>
      </c>
      <c r="T267" s="37"/>
      <c r="U267" s="36"/>
      <c r="V267" s="64"/>
      <c r="W267" s="64" t="str">
        <f t="shared" si="17"/>
        <v>2025-W06 (03/02 al 09/02)</v>
      </c>
      <c r="X267" s="64"/>
      <c r="Y267" s="38" t="str">
        <f t="shared" si="103"/>
        <v/>
      </c>
    </row>
    <row r="268">
      <c r="A268" s="124">
        <v>513.0</v>
      </c>
      <c r="B268" s="134" t="s">
        <v>189</v>
      </c>
      <c r="C268" s="37">
        <v>256.0</v>
      </c>
      <c r="D268" s="130" t="s">
        <v>230</v>
      </c>
      <c r="E268" s="109">
        <v>45679.0</v>
      </c>
      <c r="F268" s="109">
        <v>45696.0</v>
      </c>
      <c r="G268" s="37" t="str">
        <f t="shared" si="101"/>
        <v>#N/A</v>
      </c>
      <c r="H268" s="86" t="s">
        <v>27</v>
      </c>
      <c r="I268" s="132">
        <f>SUMIF(DETA_VENTAS!$J$1:$J32314,$A268,DETA_VENTAS!$G$1:$G32314)</f>
        <v>18</v>
      </c>
      <c r="J268" s="86">
        <v>100.0</v>
      </c>
      <c r="K268" s="17">
        <v>32.0</v>
      </c>
      <c r="L268" s="32" t="str">
        <f t="shared" si="111"/>
        <v>#N/A</v>
      </c>
      <c r="M268" s="87" t="s">
        <v>232</v>
      </c>
      <c r="N268" s="136"/>
      <c r="O268" s="87"/>
      <c r="P268" s="87" t="str">
        <f t="shared" si="112"/>
        <v>#N/A</v>
      </c>
      <c r="Q268" s="87"/>
      <c r="R268" s="34" t="str">
        <f t="shared" si="113"/>
        <v>#N/A</v>
      </c>
      <c r="S268" s="35">
        <f t="array" ref="S268">IFERROR(INDEX(DETA_VENTAS!$B$1:B32314, MATCH(VALUE(A268), VALUE(DETA_VENTAS!$J$1:$J32314), 0)),"NA")</f>
        <v>1939</v>
      </c>
      <c r="T268" s="37"/>
      <c r="U268" s="36"/>
      <c r="V268" s="64"/>
      <c r="W268" s="64" t="str">
        <f t="shared" si="17"/>
        <v>2025-W04 (20/01 al 26/01)</v>
      </c>
      <c r="X268" s="64"/>
      <c r="Y268" s="38" t="str">
        <f t="shared" si="103"/>
        <v/>
      </c>
    </row>
    <row r="269">
      <c r="A269" s="124">
        <v>512.0</v>
      </c>
      <c r="B269" s="36" t="s">
        <v>234</v>
      </c>
      <c r="C269" s="37" t="s">
        <v>217</v>
      </c>
      <c r="D269" s="130" t="s">
        <v>233</v>
      </c>
      <c r="E269" s="109">
        <v>45674.0</v>
      </c>
      <c r="F269" s="109">
        <v>45698.0</v>
      </c>
      <c r="G269" s="37" t="str">
        <f t="shared" si="101"/>
        <v>#N/A</v>
      </c>
      <c r="H269" s="86" t="s">
        <v>27</v>
      </c>
      <c r="I269" s="132">
        <f>SUMIF(DETA_VENTAS!$J$1:$J32314,$A269,DETA_VENTAS!$G$1:$G32314)</f>
        <v>0</v>
      </c>
      <c r="J269" s="86">
        <v>90.0</v>
      </c>
      <c r="K269" s="146">
        <v>32.0</v>
      </c>
      <c r="L269" s="32" t="str">
        <f t="shared" si="111"/>
        <v>#N/A</v>
      </c>
      <c r="M269" s="87" t="s">
        <v>235</v>
      </c>
      <c r="N269" s="136"/>
      <c r="O269" s="87"/>
      <c r="P269" s="87" t="str">
        <f t="shared" si="112"/>
        <v>#N/A</v>
      </c>
      <c r="Q269" s="87"/>
      <c r="R269" s="34" t="str">
        <f t="shared" si="113"/>
        <v>#N/A</v>
      </c>
      <c r="S269" s="35" t="str">
        <f t="array" ref="S269">IFERROR(INDEX(DETA_VENTAS!$B$1:B32314, MATCH(VALUE(A269), VALUE(DETA_VENTAS!$J$1:$J32314), 0)),"NA")</f>
        <v>NA</v>
      </c>
      <c r="T269" s="37"/>
      <c r="U269" s="36"/>
      <c r="V269" s="64"/>
      <c r="W269" s="64" t="str">
        <f t="shared" si="17"/>
        <v>2025-W03 (13/01 al 19/01)</v>
      </c>
      <c r="X269" s="64"/>
      <c r="Y269" s="38" t="str">
        <f t="shared" si="103"/>
        <v/>
      </c>
    </row>
    <row r="270">
      <c r="A270" s="124">
        <v>511.0</v>
      </c>
      <c r="B270" s="36" t="s">
        <v>234</v>
      </c>
      <c r="C270" s="37" t="s">
        <v>217</v>
      </c>
      <c r="D270" s="130" t="s">
        <v>233</v>
      </c>
      <c r="E270" s="109">
        <v>45674.0</v>
      </c>
      <c r="F270" s="109">
        <v>45698.0</v>
      </c>
      <c r="G270" s="37" t="str">
        <f t="shared" si="101"/>
        <v>#N/A</v>
      </c>
      <c r="H270" s="86" t="s">
        <v>27</v>
      </c>
      <c r="I270" s="132">
        <f>SUMIF(DETA_VENTAS!$J$1:$J32314,$A270,DETA_VENTAS!$G$1:$G32314)</f>
        <v>0</v>
      </c>
      <c r="J270" s="86">
        <v>90.0</v>
      </c>
      <c r="K270" s="146">
        <v>32.0</v>
      </c>
      <c r="L270" s="32" t="str">
        <f t="shared" si="111"/>
        <v>#N/A</v>
      </c>
      <c r="M270" s="87" t="s">
        <v>235</v>
      </c>
      <c r="N270" s="136"/>
      <c r="O270" s="87"/>
      <c r="P270" s="87" t="str">
        <f t="shared" si="112"/>
        <v>#N/A</v>
      </c>
      <c r="Q270" s="87"/>
      <c r="R270" s="34" t="str">
        <f t="shared" si="113"/>
        <v>#N/A</v>
      </c>
      <c r="S270" s="35" t="str">
        <f t="array" ref="S270">IFERROR(INDEX(DETA_VENTAS!$B$1:B32314, MATCH(VALUE(A270), VALUE(DETA_VENTAS!$J$1:$J32314), 0)),"NA")</f>
        <v>NA</v>
      </c>
      <c r="T270" s="37"/>
      <c r="U270" s="36"/>
      <c r="V270" s="64"/>
      <c r="W270" s="64" t="str">
        <f t="shared" si="17"/>
        <v>2025-W03 (13/01 al 19/01)</v>
      </c>
      <c r="X270" s="64"/>
      <c r="Y270" s="38" t="str">
        <f t="shared" si="103"/>
        <v/>
      </c>
    </row>
    <row r="271">
      <c r="A271" s="124">
        <v>510.0</v>
      </c>
      <c r="B271" s="36" t="s">
        <v>234</v>
      </c>
      <c r="C271" s="37" t="s">
        <v>217</v>
      </c>
      <c r="D271" s="130" t="s">
        <v>233</v>
      </c>
      <c r="E271" s="109">
        <v>45674.0</v>
      </c>
      <c r="F271" s="109">
        <v>45698.0</v>
      </c>
      <c r="G271" s="37" t="str">
        <f t="shared" si="101"/>
        <v>#N/A</v>
      </c>
      <c r="H271" s="86" t="s">
        <v>27</v>
      </c>
      <c r="I271" s="132">
        <f>SUMIF(DETA_VENTAS!$J$1:$J32314,$A271,DETA_VENTAS!$G$1:$G32314)</f>
        <v>0</v>
      </c>
      <c r="J271" s="86">
        <v>90.0</v>
      </c>
      <c r="K271" s="146">
        <v>32.0</v>
      </c>
      <c r="L271" s="32" t="str">
        <f t="shared" si="111"/>
        <v>#N/A</v>
      </c>
      <c r="M271" s="87" t="s">
        <v>235</v>
      </c>
      <c r="N271" s="136"/>
      <c r="O271" s="87"/>
      <c r="P271" s="87" t="str">
        <f t="shared" si="112"/>
        <v>#N/A</v>
      </c>
      <c r="Q271" s="87"/>
      <c r="R271" s="34" t="str">
        <f t="shared" si="113"/>
        <v>#N/A</v>
      </c>
      <c r="S271" s="35" t="str">
        <f t="array" ref="S271">IFERROR(INDEX(DETA_VENTAS!$B$1:B32314, MATCH(VALUE(A271), VALUE(DETA_VENTAS!$J$1:$J32314), 0)),"NA")</f>
        <v>NA</v>
      </c>
      <c r="T271" s="37"/>
      <c r="U271" s="36"/>
      <c r="V271" s="64"/>
      <c r="W271" s="64" t="str">
        <f t="shared" si="17"/>
        <v>2025-W03 (13/01 al 19/01)</v>
      </c>
      <c r="X271" s="64"/>
      <c r="Y271" s="38" t="str">
        <f t="shared" si="103"/>
        <v/>
      </c>
    </row>
    <row r="272" hidden="1">
      <c r="A272" s="124">
        <v>509.0</v>
      </c>
      <c r="B272" s="36" t="s">
        <v>236</v>
      </c>
      <c r="C272" s="37">
        <v>149.0</v>
      </c>
      <c r="D272" s="130" t="s">
        <v>233</v>
      </c>
      <c r="E272" s="109">
        <v>45666.0</v>
      </c>
      <c r="F272" s="109">
        <v>45687.0</v>
      </c>
      <c r="G272" s="37" t="str">
        <f t="shared" si="101"/>
        <v>#N/A</v>
      </c>
      <c r="H272" s="86"/>
      <c r="I272" s="130">
        <v>19.0</v>
      </c>
      <c r="J272" s="86">
        <v>90.0</v>
      </c>
      <c r="K272" s="64" t="str">
        <f t="shared" ref="K272:K275" si="116">L272/I272</f>
        <v>#N/A</v>
      </c>
      <c r="L272" s="32" t="str">
        <f t="shared" si="111"/>
        <v>#N/A</v>
      </c>
      <c r="M272" s="87" t="s">
        <v>237</v>
      </c>
      <c r="N272" s="136"/>
      <c r="O272" s="87"/>
      <c r="P272" s="87" t="str">
        <f t="shared" si="112"/>
        <v>#N/A</v>
      </c>
      <c r="Q272" s="87"/>
      <c r="R272" s="34" t="str">
        <f t="shared" si="113"/>
        <v>#N/A</v>
      </c>
      <c r="S272" s="35" t="str">
        <f t="array" ref="S272">IFERROR(INDEX(DETA_VENTAS!$B$1:B32314, MATCH(VALUE(A272), VALUE(DETA_VENTAS!$J$1:$J32314), 0)),"NA")</f>
        <v>NA</v>
      </c>
      <c r="T272" s="37"/>
      <c r="U272" s="36"/>
      <c r="V272" s="64"/>
      <c r="W272" s="64" t="str">
        <f t="shared" si="17"/>
        <v>2025-W02 (06/01 al 12/01)</v>
      </c>
      <c r="X272" s="64" t="str">
        <f t="shared" ref="X272:X287" si="117">IF(F272="","EN TRANSITO","SI")</f>
        <v>SI</v>
      </c>
      <c r="Y272" s="38" t="str">
        <f t="shared" si="103"/>
        <v/>
      </c>
    </row>
    <row r="273" hidden="1">
      <c r="A273" s="124">
        <v>508.0</v>
      </c>
      <c r="B273" s="36" t="s">
        <v>150</v>
      </c>
      <c r="C273" s="37">
        <v>69.0</v>
      </c>
      <c r="D273" s="130" t="s">
        <v>233</v>
      </c>
      <c r="E273" s="109">
        <v>45666.0</v>
      </c>
      <c r="F273" s="109">
        <v>45687.0</v>
      </c>
      <c r="G273" s="37" t="str">
        <f t="shared" si="101"/>
        <v>#N/A</v>
      </c>
      <c r="H273" s="86"/>
      <c r="I273" s="130">
        <v>15.0</v>
      </c>
      <c r="J273" s="86">
        <v>120.0</v>
      </c>
      <c r="K273" s="64" t="str">
        <f t="shared" si="116"/>
        <v>#N/A</v>
      </c>
      <c r="L273" s="32" t="str">
        <f t="shared" si="111"/>
        <v>#N/A</v>
      </c>
      <c r="M273" s="87" t="s">
        <v>238</v>
      </c>
      <c r="N273" s="136"/>
      <c r="O273" s="87"/>
      <c r="P273" s="87" t="str">
        <f t="shared" si="112"/>
        <v>#N/A</v>
      </c>
      <c r="Q273" s="87"/>
      <c r="R273" s="34" t="str">
        <f t="shared" si="113"/>
        <v>#N/A</v>
      </c>
      <c r="S273" s="35" t="str">
        <f t="array" ref="S273">IFERROR(INDEX(DETA_VENTAS!$B$1:B32314, MATCH(VALUE(A273), VALUE(DETA_VENTAS!$J$1:$J32314), 0)),"NA")</f>
        <v>NA</v>
      </c>
      <c r="T273" s="37"/>
      <c r="U273" s="36"/>
      <c r="V273" s="64"/>
      <c r="W273" s="64" t="str">
        <f t="shared" si="17"/>
        <v>2025-W02 (06/01 al 12/01)</v>
      </c>
      <c r="X273" s="64" t="str">
        <f t="shared" si="117"/>
        <v>SI</v>
      </c>
      <c r="Y273" s="38" t="str">
        <f t="shared" si="103"/>
        <v/>
      </c>
    </row>
    <row r="274" hidden="1">
      <c r="A274" s="124">
        <v>507.0</v>
      </c>
      <c r="B274" s="36" t="s">
        <v>236</v>
      </c>
      <c r="C274" s="37">
        <v>149.0</v>
      </c>
      <c r="D274" s="130" t="s">
        <v>233</v>
      </c>
      <c r="E274" s="109">
        <v>45666.0</v>
      </c>
      <c r="F274" s="109">
        <v>45687.0</v>
      </c>
      <c r="G274" s="37" t="str">
        <f t="shared" si="101"/>
        <v>#N/A</v>
      </c>
      <c r="H274" s="86"/>
      <c r="I274" s="130">
        <v>11.0</v>
      </c>
      <c r="J274" s="86">
        <v>90.0</v>
      </c>
      <c r="K274" s="64" t="str">
        <f t="shared" si="116"/>
        <v>#N/A</v>
      </c>
      <c r="L274" s="32" t="str">
        <f t="shared" si="111"/>
        <v>#N/A</v>
      </c>
      <c r="M274" s="87" t="s">
        <v>237</v>
      </c>
      <c r="N274" s="136"/>
      <c r="O274" s="87"/>
      <c r="P274" s="87" t="str">
        <f t="shared" si="112"/>
        <v>#N/A</v>
      </c>
      <c r="Q274" s="87"/>
      <c r="R274" s="34" t="str">
        <f t="shared" si="113"/>
        <v>#N/A</v>
      </c>
      <c r="S274" s="35" t="str">
        <f t="array" ref="S274">IFERROR(INDEX(DETA_VENTAS!$B$1:B32314, MATCH(VALUE(A274), VALUE(DETA_VENTAS!$J$1:$J32314), 0)),"NA")</f>
        <v>NA</v>
      </c>
      <c r="T274" s="37"/>
      <c r="U274" s="36"/>
      <c r="V274" s="64"/>
      <c r="W274" s="64" t="str">
        <f t="shared" si="17"/>
        <v>2025-W02 (06/01 al 12/01)</v>
      </c>
      <c r="X274" s="64" t="str">
        <f t="shared" si="117"/>
        <v>SI</v>
      </c>
      <c r="Y274" s="38" t="str">
        <f t="shared" si="103"/>
        <v/>
      </c>
    </row>
    <row r="275">
      <c r="A275" s="124">
        <v>506.0</v>
      </c>
      <c r="B275" s="134" t="s">
        <v>189</v>
      </c>
      <c r="C275" s="37">
        <v>256.0</v>
      </c>
      <c r="D275" s="130" t="s">
        <v>233</v>
      </c>
      <c r="E275" s="109">
        <v>45674.0</v>
      </c>
      <c r="F275" s="109">
        <v>45686.0</v>
      </c>
      <c r="G275" s="37" t="str">
        <f t="shared" si="101"/>
        <v>#N/A</v>
      </c>
      <c r="H275" s="86" t="s">
        <v>27</v>
      </c>
      <c r="I275" s="130">
        <v>70.0</v>
      </c>
      <c r="J275" s="86">
        <v>150.0</v>
      </c>
      <c r="K275" s="64" t="str">
        <f t="shared" si="116"/>
        <v>#N/A</v>
      </c>
      <c r="L275" s="32" t="str">
        <f t="shared" si="111"/>
        <v>#N/A</v>
      </c>
      <c r="M275" s="87" t="s">
        <v>239</v>
      </c>
      <c r="N275" s="136"/>
      <c r="O275" s="87"/>
      <c r="P275" s="87" t="str">
        <f t="shared" si="112"/>
        <v>#N/A</v>
      </c>
      <c r="Q275" s="87"/>
      <c r="R275" s="34" t="str">
        <f t="shared" si="113"/>
        <v>#N/A</v>
      </c>
      <c r="S275" s="35">
        <f t="array" ref="S275">IFERROR(INDEX(DETA_VENTAS!$B$1:B32314, MATCH(VALUE(A275), VALUE(DETA_VENTAS!$J$1:$J32314), 0)),"NA")</f>
        <v>1924</v>
      </c>
      <c r="T275" s="37"/>
      <c r="U275" s="36"/>
      <c r="V275" s="64"/>
      <c r="W275" s="64" t="str">
        <f t="shared" si="17"/>
        <v>2025-W03 (13/01 al 19/01)</v>
      </c>
      <c r="X275" s="64" t="str">
        <f t="shared" si="117"/>
        <v>SI</v>
      </c>
      <c r="Y275" s="38" t="str">
        <f t="shared" si="103"/>
        <v/>
      </c>
    </row>
    <row r="276">
      <c r="A276" s="135">
        <v>505.0</v>
      </c>
      <c r="B276" s="36" t="s">
        <v>236</v>
      </c>
      <c r="C276" s="37">
        <v>149.0</v>
      </c>
      <c r="D276" s="36" t="s">
        <v>119</v>
      </c>
      <c r="E276" s="109">
        <v>45659.0</v>
      </c>
      <c r="F276" s="109">
        <v>45673.0</v>
      </c>
      <c r="G276" s="37" t="str">
        <f t="shared" si="101"/>
        <v>#N/A</v>
      </c>
      <c r="H276" s="86" t="s">
        <v>27</v>
      </c>
      <c r="I276" s="36">
        <v>12.0</v>
      </c>
      <c r="J276" s="17">
        <v>79.0</v>
      </c>
      <c r="K276" s="64"/>
      <c r="L276" s="32" t="str">
        <f t="shared" si="111"/>
        <v>#N/A</v>
      </c>
      <c r="M276" s="87" t="s">
        <v>240</v>
      </c>
      <c r="N276" s="136"/>
      <c r="O276" s="87"/>
      <c r="P276" s="87" t="str">
        <f t="shared" si="112"/>
        <v>#N/A</v>
      </c>
      <c r="Q276" s="87"/>
      <c r="R276" s="34" t="str">
        <f t="shared" si="113"/>
        <v>#N/A</v>
      </c>
      <c r="S276" s="35" t="str">
        <f t="array" ref="S276">IFERROR(INDEX(DETA_VENTAS!$B$1:B32314, MATCH(VALUE(A276), VALUE(DETA_VENTAS!$J$1:$J32314), 0)),"NA")</f>
        <v>NA</v>
      </c>
      <c r="T276" s="147"/>
      <c r="U276" s="64"/>
      <c r="V276" s="64"/>
      <c r="W276" s="64" t="str">
        <f t="shared" si="17"/>
        <v>2025-W01 (30/12 al 05/01)</v>
      </c>
      <c r="X276" s="64" t="str">
        <f t="shared" si="117"/>
        <v>SI</v>
      </c>
      <c r="Y276" s="38" t="str">
        <f t="shared" si="103"/>
        <v/>
      </c>
    </row>
    <row r="277" hidden="1">
      <c r="A277" s="135">
        <v>504.0</v>
      </c>
      <c r="B277" s="36" t="s">
        <v>241</v>
      </c>
      <c r="C277" s="37">
        <v>87.0</v>
      </c>
      <c r="D277" s="36" t="s">
        <v>230</v>
      </c>
      <c r="E277" s="109">
        <v>45646.0</v>
      </c>
      <c r="F277" s="109">
        <v>45664.0</v>
      </c>
      <c r="G277" s="37" t="str">
        <f t="shared" si="101"/>
        <v>#N/A</v>
      </c>
      <c r="H277" s="17"/>
      <c r="I277" s="36">
        <v>420.0</v>
      </c>
      <c r="J277" s="17">
        <v>110.0</v>
      </c>
      <c r="K277" s="64" t="str">
        <f t="shared" ref="K277:K279" si="118">L277/I277</f>
        <v>#N/A</v>
      </c>
      <c r="L277" s="32" t="str">
        <f t="shared" si="111"/>
        <v>#N/A</v>
      </c>
      <c r="M277" s="87" t="s">
        <v>242</v>
      </c>
      <c r="N277" s="136"/>
      <c r="O277" s="87"/>
      <c r="P277" s="87" t="str">
        <f t="shared" si="112"/>
        <v>#N/A</v>
      </c>
      <c r="Q277" s="87"/>
      <c r="R277" s="34" t="str">
        <f t="shared" si="113"/>
        <v>#N/A</v>
      </c>
      <c r="S277" s="35">
        <f t="array" ref="S277">IFERROR(INDEX(DETA_VENTAS!$B$1:B32314, MATCH(VALUE(A277), VALUE(DETA_VENTAS!$J$1:$J32314), 0)),"NA")</f>
        <v>1910</v>
      </c>
      <c r="T277" s="37"/>
      <c r="U277" s="36" t="s">
        <v>243</v>
      </c>
      <c r="V277" s="64"/>
      <c r="W277" s="64" t="str">
        <f t="shared" si="17"/>
        <v>2024-W51 (16/12 al 22/12)</v>
      </c>
      <c r="X277" s="64" t="str">
        <f t="shared" si="117"/>
        <v>SI</v>
      </c>
      <c r="Y277" s="38" t="str">
        <f t="shared" si="103"/>
        <v/>
      </c>
    </row>
    <row r="278" hidden="1">
      <c r="A278" s="135">
        <v>503.0</v>
      </c>
      <c r="B278" s="134" t="s">
        <v>189</v>
      </c>
      <c r="C278" s="37">
        <v>256.0</v>
      </c>
      <c r="D278" s="36" t="s">
        <v>230</v>
      </c>
      <c r="E278" s="109">
        <v>45646.0</v>
      </c>
      <c r="F278" s="109">
        <v>45664.0</v>
      </c>
      <c r="G278" s="37" t="str">
        <f t="shared" si="101"/>
        <v>#N/A</v>
      </c>
      <c r="H278" s="17"/>
      <c r="I278" s="36">
        <v>33.0</v>
      </c>
      <c r="J278" s="17">
        <v>110.0</v>
      </c>
      <c r="K278" s="64" t="str">
        <f t="shared" si="118"/>
        <v>#N/A</v>
      </c>
      <c r="L278" s="32" t="str">
        <f t="shared" si="111"/>
        <v>#N/A</v>
      </c>
      <c r="M278" s="87" t="s">
        <v>244</v>
      </c>
      <c r="N278" s="136"/>
      <c r="O278" s="87"/>
      <c r="P278" s="87" t="str">
        <f t="shared" si="112"/>
        <v>#N/A</v>
      </c>
      <c r="Q278" s="87"/>
      <c r="R278" s="34" t="str">
        <f t="shared" si="113"/>
        <v>#N/A</v>
      </c>
      <c r="S278" s="35">
        <f t="array" ref="S278">IFERROR(INDEX(DETA_VENTAS!$B$1:B32314, MATCH(VALUE(A278), VALUE(DETA_VENTAS!$J$1:$J32314), 0)),"NA")</f>
        <v>1905</v>
      </c>
      <c r="T278" s="37"/>
      <c r="U278" s="36" t="s">
        <v>245</v>
      </c>
      <c r="V278" s="64"/>
      <c r="W278" s="64" t="str">
        <f t="shared" si="17"/>
        <v>2024-W51 (16/12 al 22/12)</v>
      </c>
      <c r="X278" s="64" t="str">
        <f t="shared" si="117"/>
        <v>SI</v>
      </c>
      <c r="Y278" s="38" t="str">
        <f t="shared" si="103"/>
        <v/>
      </c>
    </row>
    <row r="279" hidden="1">
      <c r="A279" s="135">
        <v>502.0</v>
      </c>
      <c r="B279" s="134" t="s">
        <v>189</v>
      </c>
      <c r="C279" s="37">
        <v>256.0</v>
      </c>
      <c r="D279" s="36" t="s">
        <v>230</v>
      </c>
      <c r="E279" s="109">
        <v>45639.0</v>
      </c>
      <c r="F279" s="109">
        <v>45647.0</v>
      </c>
      <c r="G279" s="37" t="str">
        <f t="shared" si="101"/>
        <v>#N/A</v>
      </c>
      <c r="H279" s="17"/>
      <c r="I279" s="36">
        <v>70.0</v>
      </c>
      <c r="J279" s="17">
        <v>110.0</v>
      </c>
      <c r="K279" s="64" t="str">
        <f t="shared" si="118"/>
        <v>#N/A</v>
      </c>
      <c r="L279" s="32" t="str">
        <f t="shared" si="111"/>
        <v>#N/A</v>
      </c>
      <c r="M279" s="87" t="s">
        <v>246</v>
      </c>
      <c r="N279" s="136"/>
      <c r="O279" s="87"/>
      <c r="P279" s="87" t="str">
        <f t="shared" si="112"/>
        <v>#N/A</v>
      </c>
      <c r="Q279" s="87"/>
      <c r="R279" s="34" t="str">
        <f t="shared" si="113"/>
        <v>#N/A</v>
      </c>
      <c r="S279" s="35">
        <f t="array" ref="S279">IFERROR(INDEX(DETA_VENTAS!$B$1:B32314, MATCH(VALUE(A279), VALUE(DETA_VENTAS!$J$1:$J32314), 0)),"NA")</f>
        <v>1905</v>
      </c>
      <c r="T279" s="37"/>
      <c r="U279" s="36" t="s">
        <v>247</v>
      </c>
      <c r="V279" s="64"/>
      <c r="W279" s="64" t="str">
        <f t="shared" si="17"/>
        <v>2024-W50 (09/12 al 15/12)</v>
      </c>
      <c r="X279" s="64" t="str">
        <f t="shared" si="117"/>
        <v>SI</v>
      </c>
      <c r="Y279" s="38" t="str">
        <f t="shared" si="103"/>
        <v/>
      </c>
    </row>
    <row r="280" hidden="1">
      <c r="A280" s="135">
        <v>501.0</v>
      </c>
      <c r="B280" s="134" t="s">
        <v>189</v>
      </c>
      <c r="C280" s="37">
        <v>256.0</v>
      </c>
      <c r="D280" s="36" t="s">
        <v>230</v>
      </c>
      <c r="E280" s="109">
        <v>45636.0</v>
      </c>
      <c r="F280" s="109">
        <v>45647.0</v>
      </c>
      <c r="G280" s="37" t="str">
        <f t="shared" si="101"/>
        <v>#N/A</v>
      </c>
      <c r="H280" s="17"/>
      <c r="I280" s="64"/>
      <c r="J280" s="17">
        <v>110.0</v>
      </c>
      <c r="K280" s="64"/>
      <c r="L280" s="32" t="str">
        <f t="shared" si="111"/>
        <v>#N/A</v>
      </c>
      <c r="M280" s="87" t="s">
        <v>248</v>
      </c>
      <c r="N280" s="136"/>
      <c r="O280" s="87"/>
      <c r="P280" s="87" t="str">
        <f t="shared" si="112"/>
        <v>#N/A</v>
      </c>
      <c r="Q280" s="87"/>
      <c r="R280" s="34" t="str">
        <f t="shared" si="113"/>
        <v>#N/A</v>
      </c>
      <c r="S280" s="35">
        <f t="array" ref="S280">IFERROR(INDEX(DETA_VENTAS!$B$1:B32314, MATCH(VALUE(A280), VALUE(DETA_VENTAS!$J$1:$J32314), 0)),"NA")</f>
        <v>1927</v>
      </c>
      <c r="T280" s="37"/>
      <c r="U280" s="36" t="s">
        <v>247</v>
      </c>
      <c r="V280" s="64"/>
      <c r="W280" s="64" t="str">
        <f t="shared" si="17"/>
        <v>2024-W50 (09/12 al 15/12)</v>
      </c>
      <c r="X280" s="64" t="str">
        <f t="shared" si="117"/>
        <v>SI</v>
      </c>
      <c r="Y280" s="38" t="str">
        <f t="shared" si="103"/>
        <v/>
      </c>
    </row>
    <row r="281" hidden="1">
      <c r="A281" s="135">
        <v>500.0</v>
      </c>
      <c r="B281" s="36" t="s">
        <v>150</v>
      </c>
      <c r="C281" s="37">
        <v>69.0</v>
      </c>
      <c r="D281" s="36" t="s">
        <v>230</v>
      </c>
      <c r="E281" s="109">
        <v>45632.0</v>
      </c>
      <c r="F281" s="109">
        <v>45647.0</v>
      </c>
      <c r="G281" s="37" t="str">
        <f t="shared" si="101"/>
        <v>#N/A</v>
      </c>
      <c r="H281" s="17"/>
      <c r="I281" s="36">
        <v>16.0</v>
      </c>
      <c r="J281" s="17">
        <v>130.0</v>
      </c>
      <c r="K281" s="64" t="str">
        <f t="shared" ref="K281:K282" si="119">L281/I281</f>
        <v>#N/A</v>
      </c>
      <c r="L281" s="32" t="str">
        <f t="shared" si="111"/>
        <v>#N/A</v>
      </c>
      <c r="M281" s="87" t="s">
        <v>249</v>
      </c>
      <c r="N281" s="136"/>
      <c r="O281" s="87"/>
      <c r="P281" s="87" t="str">
        <f t="shared" si="112"/>
        <v>#N/A</v>
      </c>
      <c r="Q281" s="87"/>
      <c r="R281" s="34" t="str">
        <f t="shared" si="113"/>
        <v>#N/A</v>
      </c>
      <c r="S281" s="35">
        <f t="array" ref="S281">IFERROR(INDEX(DETA_VENTAS!$B$1:B32314, MATCH(VALUE(A281), VALUE(DETA_VENTAS!$J$1:$J32314), 0)),"NA")</f>
        <v>1888</v>
      </c>
      <c r="T281" s="37"/>
      <c r="U281" s="36" t="s">
        <v>247</v>
      </c>
      <c r="V281" s="64"/>
      <c r="W281" s="64" t="str">
        <f t="shared" si="17"/>
        <v>2024-W49 (02/12 al 08/12)</v>
      </c>
      <c r="X281" s="64" t="str">
        <f t="shared" si="117"/>
        <v>SI</v>
      </c>
      <c r="Y281" s="38" t="str">
        <f t="shared" si="103"/>
        <v/>
      </c>
    </row>
    <row r="282">
      <c r="A282" s="135">
        <v>499.0</v>
      </c>
      <c r="B282" s="36"/>
      <c r="C282" s="37" t="s">
        <v>217</v>
      </c>
      <c r="D282" s="36" t="s">
        <v>230</v>
      </c>
      <c r="E282" s="109">
        <v>45626.0</v>
      </c>
      <c r="F282" s="109">
        <v>45632.0</v>
      </c>
      <c r="G282" s="37" t="str">
        <f t="shared" si="101"/>
        <v>#N/A</v>
      </c>
      <c r="H282" s="86" t="s">
        <v>27</v>
      </c>
      <c r="I282" s="36">
        <v>100.0</v>
      </c>
      <c r="J282" s="17">
        <v>110.0</v>
      </c>
      <c r="K282" s="64" t="str">
        <f t="shared" si="119"/>
        <v>#N/A</v>
      </c>
      <c r="L282" s="32" t="str">
        <f t="shared" si="111"/>
        <v>#N/A</v>
      </c>
      <c r="M282" s="87" t="s">
        <v>250</v>
      </c>
      <c r="N282" s="136"/>
      <c r="O282" s="87"/>
      <c r="P282" s="87" t="str">
        <f t="shared" si="112"/>
        <v>#N/A</v>
      </c>
      <c r="Q282" s="87"/>
      <c r="R282" s="34" t="str">
        <f t="shared" si="113"/>
        <v>#N/A</v>
      </c>
      <c r="S282" s="35">
        <f t="array" ref="S282">IFERROR(INDEX(DETA_VENTAS!$B$1:B32314, MATCH(VALUE(A282), VALUE(DETA_VENTAS!$J$1:$J32314), 0)),"NA")</f>
        <v>1892</v>
      </c>
      <c r="T282" s="37"/>
      <c r="U282" s="36" t="s">
        <v>247</v>
      </c>
      <c r="V282" s="64"/>
      <c r="W282" s="64" t="str">
        <f t="shared" si="17"/>
        <v>2024-W48 (25/11 al 01/12)</v>
      </c>
      <c r="X282" s="64" t="str">
        <f t="shared" si="117"/>
        <v>SI</v>
      </c>
      <c r="Y282" s="38" t="str">
        <f t="shared" si="103"/>
        <v/>
      </c>
    </row>
    <row r="283" hidden="1">
      <c r="A283" s="135">
        <v>498.0</v>
      </c>
      <c r="B283" s="36"/>
      <c r="C283" s="37" t="s">
        <v>217</v>
      </c>
      <c r="D283" s="36" t="s">
        <v>230</v>
      </c>
      <c r="E283" s="109">
        <v>45626.0</v>
      </c>
      <c r="F283" s="109">
        <v>45632.0</v>
      </c>
      <c r="G283" s="37" t="str">
        <f t="shared" si="101"/>
        <v>#N/A</v>
      </c>
      <c r="H283" s="17"/>
      <c r="I283" s="36"/>
      <c r="J283" s="17">
        <v>110.0</v>
      </c>
      <c r="K283" s="64"/>
      <c r="L283" s="32" t="str">
        <f t="shared" si="111"/>
        <v>#N/A</v>
      </c>
      <c r="M283" s="87" t="s">
        <v>251</v>
      </c>
      <c r="N283" s="136"/>
      <c r="O283" s="87"/>
      <c r="P283" s="87" t="str">
        <f t="shared" si="112"/>
        <v>#N/A</v>
      </c>
      <c r="Q283" s="87"/>
      <c r="R283" s="34" t="str">
        <f t="shared" si="113"/>
        <v>#N/A</v>
      </c>
      <c r="S283" s="35" t="str">
        <f t="array" ref="S283">IFERROR(INDEX(DETA_VENTAS!$B$1:B32314, MATCH(VALUE(A283), VALUE(DETA_VENTAS!$J$1:$J32314), 0)),"NA")</f>
        <v>NA</v>
      </c>
      <c r="T283" s="37"/>
      <c r="U283" s="36" t="s">
        <v>247</v>
      </c>
      <c r="V283" s="64"/>
      <c r="W283" s="64" t="str">
        <f t="shared" si="17"/>
        <v>2024-W48 (25/11 al 01/12)</v>
      </c>
      <c r="X283" s="64" t="str">
        <f t="shared" si="117"/>
        <v>SI</v>
      </c>
      <c r="Y283" s="38" t="str">
        <f t="shared" si="103"/>
        <v/>
      </c>
    </row>
    <row r="284" hidden="1">
      <c r="A284" s="135">
        <v>497.0</v>
      </c>
      <c r="B284" s="36"/>
      <c r="C284" s="37" t="s">
        <v>217</v>
      </c>
      <c r="D284" s="36" t="s">
        <v>230</v>
      </c>
      <c r="E284" s="109">
        <v>45597.0</v>
      </c>
      <c r="F284" s="109">
        <v>45607.0</v>
      </c>
      <c r="G284" s="37" t="str">
        <f t="shared" si="101"/>
        <v>#N/A</v>
      </c>
      <c r="H284" s="17"/>
      <c r="I284" s="36"/>
      <c r="J284" s="17">
        <v>85.0</v>
      </c>
      <c r="K284" s="64"/>
      <c r="L284" s="32" t="str">
        <f t="shared" si="111"/>
        <v>#N/A</v>
      </c>
      <c r="M284" s="87"/>
      <c r="N284" s="136"/>
      <c r="O284" s="87"/>
      <c r="P284" s="87" t="str">
        <f t="shared" si="112"/>
        <v>#N/A</v>
      </c>
      <c r="Q284" s="87"/>
      <c r="R284" s="34" t="str">
        <f t="shared" si="113"/>
        <v>#N/A</v>
      </c>
      <c r="S284" s="35" t="str">
        <f t="array" ref="S284">IFERROR(INDEX(DETA_VENTAS!$B$1:B32314, MATCH(VALUE(A284), VALUE(DETA_VENTAS!$J$1:$J32314), 0)),"NA")</f>
        <v>NA</v>
      </c>
      <c r="T284" s="37"/>
      <c r="U284" s="36" t="s">
        <v>252</v>
      </c>
      <c r="V284" s="36" t="s">
        <v>253</v>
      </c>
      <c r="W284" s="64" t="str">
        <f t="shared" si="17"/>
        <v>2024-W44 (28/10 al 03/11)</v>
      </c>
      <c r="X284" s="64" t="str">
        <f t="shared" si="117"/>
        <v>SI</v>
      </c>
      <c r="Y284" s="38" t="str">
        <f t="shared" si="103"/>
        <v/>
      </c>
    </row>
    <row r="285">
      <c r="A285" s="135">
        <v>496.0</v>
      </c>
      <c r="B285" s="36"/>
      <c r="C285" s="37" t="s">
        <v>217</v>
      </c>
      <c r="D285" s="36" t="s">
        <v>230</v>
      </c>
      <c r="E285" s="109">
        <v>45597.0</v>
      </c>
      <c r="F285" s="109">
        <v>45607.0</v>
      </c>
      <c r="G285" s="37" t="str">
        <f t="shared" si="101"/>
        <v>#N/A</v>
      </c>
      <c r="H285" s="86" t="s">
        <v>27</v>
      </c>
      <c r="I285" s="36">
        <v>15.0</v>
      </c>
      <c r="J285" s="17">
        <v>130.0</v>
      </c>
      <c r="K285" s="146">
        <f>(4*J285)/I285</f>
        <v>34.66666667</v>
      </c>
      <c r="L285" s="32" t="str">
        <f t="shared" si="111"/>
        <v>#N/A</v>
      </c>
      <c r="M285" s="87" t="s">
        <v>254</v>
      </c>
      <c r="N285" s="136"/>
      <c r="O285" s="87"/>
      <c r="P285" s="87" t="str">
        <f t="shared" si="112"/>
        <v>#N/A</v>
      </c>
      <c r="Q285" s="87"/>
      <c r="R285" s="34" t="str">
        <f t="shared" si="113"/>
        <v>#N/A</v>
      </c>
      <c r="S285" s="35" t="str">
        <f t="array" ref="S285">IFERROR(INDEX(DETA_VENTAS!$B$1:B32314, MATCH(VALUE(A285), VALUE(DETA_VENTAS!$J$1:$J32314), 0)),"NA")</f>
        <v>NA</v>
      </c>
      <c r="T285" s="37"/>
      <c r="U285" s="36" t="s">
        <v>252</v>
      </c>
      <c r="V285" s="64"/>
      <c r="W285" s="64" t="str">
        <f t="shared" si="17"/>
        <v>2024-W44 (28/10 al 03/11)</v>
      </c>
      <c r="X285" s="64" t="str">
        <f t="shared" si="117"/>
        <v>SI</v>
      </c>
      <c r="Y285" s="38" t="str">
        <f t="shared" si="103"/>
        <v/>
      </c>
    </row>
    <row r="286">
      <c r="A286" s="135">
        <v>495.0</v>
      </c>
      <c r="B286" s="36"/>
      <c r="C286" s="37" t="s">
        <v>217</v>
      </c>
      <c r="D286" s="36" t="s">
        <v>230</v>
      </c>
      <c r="E286" s="109">
        <v>45583.0</v>
      </c>
      <c r="F286" s="109">
        <v>45607.0</v>
      </c>
      <c r="G286" s="37" t="str">
        <f t="shared" si="101"/>
        <v>#N/A</v>
      </c>
      <c r="H286" s="86" t="s">
        <v>27</v>
      </c>
      <c r="I286" s="36">
        <v>54.0</v>
      </c>
      <c r="J286" s="17">
        <v>110.0</v>
      </c>
      <c r="K286" s="64" t="str">
        <f>L286/I286</f>
        <v>#N/A</v>
      </c>
      <c r="L286" s="32" t="str">
        <f t="shared" si="111"/>
        <v>#N/A</v>
      </c>
      <c r="M286" s="87" t="s">
        <v>255</v>
      </c>
      <c r="N286" s="136"/>
      <c r="O286" s="87"/>
      <c r="P286" s="87" t="str">
        <f t="shared" si="112"/>
        <v>#N/A</v>
      </c>
      <c r="Q286" s="87"/>
      <c r="R286" s="34" t="str">
        <f t="shared" si="113"/>
        <v>#N/A</v>
      </c>
      <c r="S286" s="35">
        <f t="array" ref="S286">IFERROR(INDEX(DETA_VENTAS!$B$1:B32314, MATCH(VALUE(A286), VALUE(DETA_VENTAS!$J$1:$J32314), 0)),"NA")</f>
        <v>1881</v>
      </c>
      <c r="T286" s="37"/>
      <c r="U286" s="36" t="s">
        <v>252</v>
      </c>
      <c r="V286" s="64"/>
      <c r="W286" s="64" t="str">
        <f t="shared" si="17"/>
        <v>2024-W42 (14/10 al 20/10)</v>
      </c>
      <c r="X286" s="64" t="str">
        <f t="shared" si="117"/>
        <v>SI</v>
      </c>
      <c r="Y286" s="38" t="str">
        <f t="shared" si="103"/>
        <v/>
      </c>
    </row>
    <row r="287" hidden="1">
      <c r="A287" s="135">
        <v>494.0</v>
      </c>
      <c r="B287" s="36" t="s">
        <v>256</v>
      </c>
      <c r="C287" s="37" t="s">
        <v>217</v>
      </c>
      <c r="D287" s="36" t="s">
        <v>230</v>
      </c>
      <c r="E287" s="109">
        <v>45569.0</v>
      </c>
      <c r="F287" s="109">
        <v>45581.0</v>
      </c>
      <c r="G287" s="37" t="str">
        <f t="shared" si="101"/>
        <v>#N/A</v>
      </c>
      <c r="H287" s="17"/>
      <c r="I287" s="36"/>
      <c r="J287" s="17">
        <v>85.0</v>
      </c>
      <c r="K287" s="64"/>
      <c r="L287" s="32" t="str">
        <f t="shared" si="111"/>
        <v>#N/A</v>
      </c>
      <c r="M287" s="87" t="s">
        <v>257</v>
      </c>
      <c r="N287" s="136"/>
      <c r="O287" s="87"/>
      <c r="P287" s="87" t="str">
        <f t="shared" si="112"/>
        <v>#N/A</v>
      </c>
      <c r="Q287" s="87"/>
      <c r="R287" s="34" t="str">
        <f t="shared" si="113"/>
        <v>#N/A</v>
      </c>
      <c r="S287" s="35" t="str">
        <f t="array" ref="S287">IFERROR(INDEX(DETA_VENTAS!$B$1:B32314, MATCH(VALUE(A287), VALUE(DETA_VENTAS!$J$1:$J32314), 0)),"NA")</f>
        <v>NA</v>
      </c>
      <c r="T287" s="37"/>
      <c r="U287" s="36" t="s">
        <v>252</v>
      </c>
      <c r="V287" s="64"/>
      <c r="W287" s="64" t="str">
        <f t="shared" si="17"/>
        <v>2024-W40 (30/09 al 06/10)</v>
      </c>
      <c r="X287" s="64" t="str">
        <f t="shared" si="117"/>
        <v>SI</v>
      </c>
      <c r="Y287" s="38" t="str">
        <f t="shared" si="103"/>
        <v/>
      </c>
    </row>
    <row r="288" hidden="1">
      <c r="A288" s="135">
        <v>493.0</v>
      </c>
      <c r="B288" s="36" t="s">
        <v>216</v>
      </c>
      <c r="C288" s="37" t="s">
        <v>217</v>
      </c>
      <c r="D288" s="36" t="s">
        <v>230</v>
      </c>
      <c r="E288" s="109">
        <v>45569.0</v>
      </c>
      <c r="F288" s="109">
        <v>45581.0</v>
      </c>
      <c r="G288" s="37" t="str">
        <f t="shared" si="101"/>
        <v>#N/A</v>
      </c>
      <c r="H288" s="17"/>
      <c r="I288" s="36"/>
      <c r="J288" s="17">
        <v>85.0</v>
      </c>
      <c r="K288" s="64"/>
      <c r="L288" s="32" t="str">
        <f t="shared" si="111"/>
        <v>#N/A</v>
      </c>
      <c r="M288" s="87" t="s">
        <v>258</v>
      </c>
      <c r="N288" s="136"/>
      <c r="O288" s="87"/>
      <c r="P288" s="87" t="str">
        <f t="shared" si="112"/>
        <v>#N/A</v>
      </c>
      <c r="Q288" s="87"/>
      <c r="R288" s="34" t="str">
        <f t="shared" si="113"/>
        <v>#N/A</v>
      </c>
      <c r="S288" s="35" t="str">
        <f t="array" ref="S288">IFERROR(INDEX(DETA_VENTAS!$B$1:B32314, MATCH(VALUE(A288), VALUE(DETA_VENTAS!$J$1:$J32314), 0)),"NA")</f>
        <v>NA</v>
      </c>
      <c r="T288" s="37"/>
      <c r="U288" s="36" t="s">
        <v>252</v>
      </c>
      <c r="V288" s="64"/>
      <c r="W288" s="64" t="str">
        <f t="shared" si="17"/>
        <v>2024-W40 (30/09 al 06/10)</v>
      </c>
      <c r="X288" s="64"/>
      <c r="Y288" s="38" t="str">
        <f t="shared" si="103"/>
        <v/>
      </c>
    </row>
    <row r="289">
      <c r="A289" s="135">
        <v>492.0</v>
      </c>
      <c r="B289" s="36" t="s">
        <v>112</v>
      </c>
      <c r="C289" s="37">
        <v>173.0</v>
      </c>
      <c r="D289" s="36" t="s">
        <v>230</v>
      </c>
      <c r="E289" s="109">
        <v>45562.0</v>
      </c>
      <c r="F289" s="109">
        <v>45573.0</v>
      </c>
      <c r="G289" s="37" t="str">
        <f t="shared" si="101"/>
        <v>#N/A</v>
      </c>
      <c r="H289" s="86" t="s">
        <v>27</v>
      </c>
      <c r="I289" s="36">
        <v>17.0</v>
      </c>
      <c r="J289" s="17">
        <v>130.0</v>
      </c>
      <c r="K289" s="64"/>
      <c r="L289" s="32" t="str">
        <f t="shared" si="111"/>
        <v>#N/A</v>
      </c>
      <c r="M289" s="87" t="s">
        <v>259</v>
      </c>
      <c r="N289" s="136"/>
      <c r="O289" s="87"/>
      <c r="P289" s="87" t="str">
        <f t="shared" si="112"/>
        <v>#N/A</v>
      </c>
      <c r="Q289" s="87"/>
      <c r="R289" s="34" t="str">
        <f t="shared" si="113"/>
        <v>#N/A</v>
      </c>
      <c r="S289" s="35" t="str">
        <f t="array" ref="S289">IFERROR(INDEX(DETA_VENTAS!$B$1:B32314, MATCH(VALUE(A289), VALUE(DETA_VENTAS!$J$1:$J32314), 0)),"NA")</f>
        <v>NA</v>
      </c>
      <c r="T289" s="37"/>
      <c r="U289" s="36" t="s">
        <v>252</v>
      </c>
      <c r="V289" s="36" t="s">
        <v>260</v>
      </c>
      <c r="W289" s="64" t="str">
        <f t="shared" si="17"/>
        <v>2024-W39 (23/09 al 29/09)</v>
      </c>
      <c r="X289" s="64"/>
      <c r="Y289" s="38" t="str">
        <f t="shared" si="103"/>
        <v/>
      </c>
    </row>
    <row r="290" hidden="1">
      <c r="A290" s="135">
        <v>491.0</v>
      </c>
      <c r="B290" s="36"/>
      <c r="C290" s="37" t="s">
        <v>217</v>
      </c>
      <c r="D290" s="36" t="s">
        <v>230</v>
      </c>
      <c r="E290" s="109">
        <v>45562.0</v>
      </c>
      <c r="F290" s="109">
        <v>45573.0</v>
      </c>
      <c r="G290" s="37" t="str">
        <f t="shared" si="101"/>
        <v>#N/A</v>
      </c>
      <c r="H290" s="17"/>
      <c r="I290" s="64"/>
      <c r="J290" s="17">
        <v>85.0</v>
      </c>
      <c r="K290" s="64"/>
      <c r="L290" s="32" t="str">
        <f t="shared" si="111"/>
        <v>#N/A</v>
      </c>
      <c r="M290" s="87" t="s">
        <v>190</v>
      </c>
      <c r="N290" s="136"/>
      <c r="O290" s="87"/>
      <c r="P290" s="87" t="str">
        <f t="shared" si="112"/>
        <v>#N/A</v>
      </c>
      <c r="Q290" s="87"/>
      <c r="R290" s="34" t="str">
        <f t="shared" si="113"/>
        <v>#N/A</v>
      </c>
      <c r="S290" s="35" t="str">
        <f t="array" ref="S290">IFERROR(INDEX(DETA_VENTAS!$B$1:B32314, MATCH(VALUE(A290), VALUE(DETA_VENTAS!$J$1:$J32314), 0)),"NA")</f>
        <v>NA</v>
      </c>
      <c r="T290" s="37"/>
      <c r="U290" s="36" t="s">
        <v>252</v>
      </c>
      <c r="V290" s="64"/>
      <c r="W290" s="64" t="str">
        <f t="shared" si="17"/>
        <v>2024-W39 (23/09 al 29/09)</v>
      </c>
      <c r="X290" s="64"/>
      <c r="Y290" s="38" t="str">
        <f t="shared" si="103"/>
        <v/>
      </c>
    </row>
    <row r="291" hidden="1">
      <c r="A291" s="135">
        <v>490.0</v>
      </c>
      <c r="B291" s="36" t="s">
        <v>165</v>
      </c>
      <c r="C291" s="37">
        <v>160.0</v>
      </c>
      <c r="D291" s="36" t="s">
        <v>26</v>
      </c>
      <c r="E291" s="109">
        <v>45517.0</v>
      </c>
      <c r="F291" s="109">
        <v>45520.0</v>
      </c>
      <c r="G291" s="37" t="str">
        <f t="shared" si="101"/>
        <v>#N/A</v>
      </c>
      <c r="H291" s="17"/>
      <c r="I291" s="64"/>
      <c r="J291" s="17">
        <v>45.0</v>
      </c>
      <c r="K291" s="64"/>
      <c r="L291" s="32" t="str">
        <f t="shared" si="111"/>
        <v>#N/A</v>
      </c>
      <c r="M291" s="87" t="s">
        <v>261</v>
      </c>
      <c r="N291" s="136"/>
      <c r="O291" s="87"/>
      <c r="P291" s="87" t="str">
        <f t="shared" si="112"/>
        <v>#N/A</v>
      </c>
      <c r="Q291" s="87"/>
      <c r="R291" s="34" t="str">
        <f t="shared" si="113"/>
        <v>#N/A</v>
      </c>
      <c r="S291" s="35" t="str">
        <f t="array" ref="S291">IFERROR(INDEX(DETA_VENTAS!$B$1:B32314, MATCH(VALUE(A291), VALUE(DETA_VENTAS!$J$1:$J32314), 0)),"NA")</f>
        <v>NA</v>
      </c>
      <c r="T291" s="37"/>
      <c r="U291" s="36" t="s">
        <v>252</v>
      </c>
      <c r="V291" s="64"/>
      <c r="W291" s="64" t="str">
        <f t="shared" si="17"/>
        <v>2024-W33 (12/08 al 18/08)</v>
      </c>
      <c r="X291" s="64"/>
      <c r="Y291" s="38" t="str">
        <f t="shared" si="103"/>
        <v/>
      </c>
    </row>
    <row r="292">
      <c r="A292" s="135">
        <v>489.0</v>
      </c>
      <c r="B292" s="36" t="s">
        <v>112</v>
      </c>
      <c r="C292" s="37">
        <v>173.0</v>
      </c>
      <c r="D292" s="36" t="s">
        <v>26</v>
      </c>
      <c r="E292" s="109">
        <v>45517.0</v>
      </c>
      <c r="F292" s="109">
        <v>45520.0</v>
      </c>
      <c r="G292" s="37" t="str">
        <f t="shared" si="101"/>
        <v>#N/A</v>
      </c>
      <c r="H292" s="86" t="s">
        <v>27</v>
      </c>
      <c r="I292" s="36">
        <v>16.0</v>
      </c>
      <c r="J292" s="17">
        <v>85.0</v>
      </c>
      <c r="K292" s="148" t="str">
        <f>(J292*G292)/I292</f>
        <v>#N/A</v>
      </c>
      <c r="L292" s="32" t="str">
        <f t="shared" si="111"/>
        <v>#N/A</v>
      </c>
      <c r="M292" s="87" t="s">
        <v>259</v>
      </c>
      <c r="N292" s="136"/>
      <c r="O292" s="87"/>
      <c r="P292" s="87" t="str">
        <f t="shared" si="112"/>
        <v>#N/A</v>
      </c>
      <c r="Q292" s="87"/>
      <c r="R292" s="34" t="str">
        <f t="shared" si="113"/>
        <v>#N/A</v>
      </c>
      <c r="S292" s="35" t="str">
        <f t="array" ref="S292">IFERROR(INDEX(DETA_VENTAS!$B$1:B32314, MATCH(VALUE(A292), VALUE(DETA_VENTAS!$J$1:$J32314), 0)),"NA")</f>
        <v>NA</v>
      </c>
      <c r="T292" s="37"/>
      <c r="U292" s="36" t="s">
        <v>252</v>
      </c>
      <c r="V292" s="64"/>
      <c r="W292" s="64" t="str">
        <f t="shared" si="17"/>
        <v>2024-W33 (12/08 al 18/08)</v>
      </c>
      <c r="X292" s="64"/>
      <c r="Y292" s="38" t="str">
        <f t="shared" si="103"/>
        <v/>
      </c>
    </row>
    <row r="293" hidden="1">
      <c r="A293" s="135">
        <v>488.0</v>
      </c>
      <c r="B293" s="36" t="s">
        <v>170</v>
      </c>
      <c r="C293" s="37">
        <v>114.0</v>
      </c>
      <c r="D293" s="36" t="s">
        <v>26</v>
      </c>
      <c r="E293" s="109">
        <v>45505.0</v>
      </c>
      <c r="F293" s="109">
        <v>45511.0</v>
      </c>
      <c r="G293" s="37" t="str">
        <f t="shared" si="101"/>
        <v>#N/A</v>
      </c>
      <c r="H293" s="17"/>
      <c r="I293" s="36"/>
      <c r="J293" s="17">
        <v>45.0</v>
      </c>
      <c r="K293" s="64"/>
      <c r="L293" s="32" t="str">
        <f t="shared" si="111"/>
        <v>#N/A</v>
      </c>
      <c r="M293" s="87" t="s">
        <v>261</v>
      </c>
      <c r="N293" s="136"/>
      <c r="O293" s="87"/>
      <c r="P293" s="87" t="str">
        <f t="shared" si="112"/>
        <v>#N/A</v>
      </c>
      <c r="Q293" s="87"/>
      <c r="R293" s="34" t="str">
        <f t="shared" si="113"/>
        <v>#N/A</v>
      </c>
      <c r="S293" s="35" t="str">
        <f t="array" ref="S293">IFERROR(INDEX(DETA_VENTAS!$B$1:B32314, MATCH(VALUE(A293), VALUE(DETA_VENTAS!$J$1:$J32314), 0)),"NA")</f>
        <v>NA</v>
      </c>
      <c r="T293" s="37"/>
      <c r="U293" s="36" t="s">
        <v>252</v>
      </c>
      <c r="V293" s="64"/>
      <c r="W293" s="64" t="str">
        <f t="shared" si="17"/>
        <v>2024-W31 (29/07 al 04/08)</v>
      </c>
      <c r="X293" s="64"/>
      <c r="Y293" s="38" t="str">
        <f t="shared" si="103"/>
        <v/>
      </c>
    </row>
    <row r="294" hidden="1">
      <c r="A294" s="135">
        <v>487.0</v>
      </c>
      <c r="B294" s="36" t="s">
        <v>260</v>
      </c>
      <c r="C294" s="37" t="s">
        <v>217</v>
      </c>
      <c r="D294" s="36" t="s">
        <v>26</v>
      </c>
      <c r="E294" s="109">
        <v>45505.0</v>
      </c>
      <c r="F294" s="109">
        <v>45511.0</v>
      </c>
      <c r="G294" s="37" t="str">
        <f t="shared" si="101"/>
        <v>#N/A</v>
      </c>
      <c r="H294" s="17"/>
      <c r="I294" s="36"/>
      <c r="J294" s="17">
        <v>45.0</v>
      </c>
      <c r="K294" s="64"/>
      <c r="L294" s="32" t="str">
        <f t="shared" si="111"/>
        <v>#N/A</v>
      </c>
      <c r="M294" s="87" t="s">
        <v>262</v>
      </c>
      <c r="N294" s="136"/>
      <c r="O294" s="87"/>
      <c r="P294" s="87" t="str">
        <f t="shared" si="112"/>
        <v>#N/A</v>
      </c>
      <c r="Q294" s="87"/>
      <c r="R294" s="34" t="str">
        <f t="shared" si="113"/>
        <v>#N/A</v>
      </c>
      <c r="S294" s="35" t="str">
        <f t="array" ref="S294">IFERROR(INDEX(DETA_VENTAS!$B$1:B32314, MATCH(VALUE(A294), VALUE(DETA_VENTAS!$J$1:$J32314), 0)),"NA")</f>
        <v>NA</v>
      </c>
      <c r="T294" s="37"/>
      <c r="U294" s="36" t="s">
        <v>252</v>
      </c>
      <c r="V294" s="64"/>
      <c r="W294" s="64" t="str">
        <f t="shared" si="17"/>
        <v>2024-W31 (29/07 al 04/08)</v>
      </c>
      <c r="X294" s="64"/>
      <c r="Y294" s="38" t="str">
        <f t="shared" si="103"/>
        <v/>
      </c>
    </row>
    <row r="295" hidden="1">
      <c r="A295" s="135">
        <v>486.0</v>
      </c>
      <c r="B295" s="36" t="s">
        <v>263</v>
      </c>
      <c r="C295" s="37">
        <v>6.0</v>
      </c>
      <c r="D295" s="36" t="s">
        <v>26</v>
      </c>
      <c r="E295" s="109">
        <v>45499.0</v>
      </c>
      <c r="F295" s="109">
        <v>45505.0</v>
      </c>
      <c r="G295" s="37" t="str">
        <f t="shared" si="101"/>
        <v>#N/A</v>
      </c>
      <c r="H295" s="17"/>
      <c r="I295" s="36"/>
      <c r="J295" s="17">
        <v>45.0</v>
      </c>
      <c r="K295" s="64"/>
      <c r="L295" s="32" t="str">
        <f t="shared" si="111"/>
        <v>#N/A</v>
      </c>
      <c r="M295" s="87" t="s">
        <v>261</v>
      </c>
      <c r="N295" s="136"/>
      <c r="O295" s="87"/>
      <c r="P295" s="87" t="str">
        <f t="shared" si="112"/>
        <v>#N/A</v>
      </c>
      <c r="Q295" s="87"/>
      <c r="R295" s="34" t="str">
        <f t="shared" si="113"/>
        <v>#N/A</v>
      </c>
      <c r="S295" s="35" t="str">
        <f t="array" ref="S295">IFERROR(INDEX(DETA_VENTAS!$B$1:B32314, MATCH(VALUE(A295), VALUE(DETA_VENTAS!$J$1:$J32314), 0)),"NA")</f>
        <v>NA</v>
      </c>
      <c r="T295" s="37"/>
      <c r="U295" s="36" t="s">
        <v>252</v>
      </c>
      <c r="V295" s="64"/>
      <c r="W295" s="64" t="str">
        <f t="shared" si="17"/>
        <v>2024-W30 (22/07 al 28/07)</v>
      </c>
      <c r="X295" s="64"/>
      <c r="Y295" s="38" t="str">
        <f t="shared" si="103"/>
        <v/>
      </c>
    </row>
    <row r="296" hidden="1">
      <c r="A296" s="135">
        <v>485.0</v>
      </c>
      <c r="B296" s="36" t="s">
        <v>264</v>
      </c>
      <c r="C296" s="37">
        <v>7.0</v>
      </c>
      <c r="D296" s="36" t="s">
        <v>26</v>
      </c>
      <c r="E296" s="109">
        <v>45499.0</v>
      </c>
      <c r="F296" s="109">
        <v>45505.0</v>
      </c>
      <c r="G296" s="37" t="str">
        <f t="shared" si="101"/>
        <v>#N/A</v>
      </c>
      <c r="H296" s="17"/>
      <c r="I296" s="36"/>
      <c r="J296" s="17">
        <v>45.0</v>
      </c>
      <c r="K296" s="64"/>
      <c r="L296" s="32" t="str">
        <f t="shared" si="111"/>
        <v>#N/A</v>
      </c>
      <c r="M296" s="87" t="s">
        <v>265</v>
      </c>
      <c r="N296" s="136"/>
      <c r="O296" s="87"/>
      <c r="P296" s="87" t="str">
        <f t="shared" si="112"/>
        <v>#N/A</v>
      </c>
      <c r="Q296" s="87"/>
      <c r="R296" s="34" t="str">
        <f t="shared" si="113"/>
        <v>#N/A</v>
      </c>
      <c r="S296" s="35" t="str">
        <f t="array" ref="S296">IFERROR(INDEX(DETA_VENTAS!$B$1:B32314, MATCH(VALUE(A296), VALUE(DETA_VENTAS!$J$1:$J32314), 0)),"NA")</f>
        <v>NA</v>
      </c>
      <c r="T296" s="37"/>
      <c r="U296" s="36" t="s">
        <v>252</v>
      </c>
      <c r="V296" s="64"/>
      <c r="W296" s="64" t="str">
        <f t="shared" si="17"/>
        <v>2024-W30 (22/07 al 28/07)</v>
      </c>
      <c r="X296" s="64"/>
      <c r="Y296" s="38" t="str">
        <f t="shared" si="103"/>
        <v/>
      </c>
    </row>
    <row r="297" hidden="1">
      <c r="A297" s="135">
        <v>484.0</v>
      </c>
      <c r="B297" s="36" t="s">
        <v>266</v>
      </c>
      <c r="C297" s="37">
        <v>208.0</v>
      </c>
      <c r="D297" s="36" t="s">
        <v>26</v>
      </c>
      <c r="E297" s="109">
        <v>45490.0</v>
      </c>
      <c r="F297" s="109">
        <v>45494.0</v>
      </c>
      <c r="G297" s="37" t="str">
        <f t="shared" si="101"/>
        <v>#N/A</v>
      </c>
      <c r="H297" s="17"/>
      <c r="I297" s="36"/>
      <c r="J297" s="17">
        <v>45.0</v>
      </c>
      <c r="K297" s="64"/>
      <c r="L297" s="32" t="str">
        <f t="shared" si="111"/>
        <v>#N/A</v>
      </c>
      <c r="M297" s="87" t="s">
        <v>267</v>
      </c>
      <c r="N297" s="136"/>
      <c r="O297" s="87"/>
      <c r="P297" s="87" t="str">
        <f t="shared" si="112"/>
        <v>#N/A</v>
      </c>
      <c r="Q297" s="87"/>
      <c r="R297" s="34" t="str">
        <f t="shared" si="113"/>
        <v>#N/A</v>
      </c>
      <c r="S297" s="35" t="str">
        <f t="array" ref="S297">IFERROR(INDEX(DETA_VENTAS!$B$1:B32314, MATCH(VALUE(A297), VALUE(DETA_VENTAS!$J$1:$J32314), 0)),"NA")</f>
        <v>NA</v>
      </c>
      <c r="T297" s="37"/>
      <c r="U297" s="36" t="s">
        <v>252</v>
      </c>
      <c r="V297" s="64"/>
      <c r="W297" s="64" t="str">
        <f t="shared" si="17"/>
        <v>2024-W29 (15/07 al 21/07)</v>
      </c>
      <c r="X297" s="64"/>
      <c r="Y297" s="38" t="str">
        <f t="shared" si="103"/>
        <v/>
      </c>
    </row>
    <row r="298" hidden="1">
      <c r="A298" s="149">
        <v>483.0</v>
      </c>
      <c r="B298" s="36" t="s">
        <v>266</v>
      </c>
      <c r="C298" s="37">
        <v>208.0</v>
      </c>
      <c r="D298" s="6" t="s">
        <v>26</v>
      </c>
      <c r="E298" s="70">
        <v>45478.0</v>
      </c>
      <c r="F298" s="70">
        <v>45488.0</v>
      </c>
      <c r="G298" s="37" t="str">
        <f t="shared" si="101"/>
        <v>#N/A</v>
      </c>
      <c r="H298" s="31"/>
      <c r="I298" s="6"/>
      <c r="J298" s="31">
        <v>45.0</v>
      </c>
      <c r="K298" s="150"/>
      <c r="L298" s="32" t="str">
        <f t="shared" si="111"/>
        <v>#N/A</v>
      </c>
      <c r="M298" s="32" t="s">
        <v>268</v>
      </c>
      <c r="N298" s="136"/>
      <c r="O298" s="87"/>
      <c r="P298" s="87" t="str">
        <f t="shared" si="112"/>
        <v>#N/A</v>
      </c>
      <c r="Q298" s="87"/>
      <c r="R298" s="34" t="str">
        <f t="shared" si="113"/>
        <v>#N/A</v>
      </c>
      <c r="S298" s="35" t="str">
        <f t="array" ref="S298">IFERROR(INDEX(DETA_VENTAS!$B$1:B32314, MATCH(VALUE(A298), VALUE(DETA_VENTAS!$J$1:$J32314), 0)),"NA")</f>
        <v>NA</v>
      </c>
      <c r="T298" s="37"/>
      <c r="U298" s="36" t="s">
        <v>252</v>
      </c>
      <c r="V298" s="64"/>
      <c r="W298" s="64" t="str">
        <f t="shared" si="17"/>
        <v>2024-W27 (01/07 al 07/07)</v>
      </c>
      <c r="X298" s="64"/>
      <c r="Y298" s="38" t="str">
        <f t="shared" si="103"/>
        <v/>
      </c>
    </row>
    <row r="299" hidden="1">
      <c r="A299" s="135">
        <v>482.0</v>
      </c>
      <c r="B299" s="36" t="s">
        <v>266</v>
      </c>
      <c r="C299" s="37">
        <v>208.0</v>
      </c>
      <c r="D299" s="36" t="s">
        <v>26</v>
      </c>
      <c r="E299" s="109">
        <v>45457.0</v>
      </c>
      <c r="F299" s="109">
        <v>45461.0</v>
      </c>
      <c r="G299" s="37" t="str">
        <f t="shared" si="101"/>
        <v>#N/A</v>
      </c>
      <c r="H299" s="17"/>
      <c r="I299" s="36"/>
      <c r="J299" s="17">
        <v>45.0</v>
      </c>
      <c r="K299" s="36">
        <v>32.0</v>
      </c>
      <c r="L299" s="32" t="str">
        <f t="shared" si="111"/>
        <v>#N/A</v>
      </c>
      <c r="M299" s="87" t="s">
        <v>269</v>
      </c>
      <c r="N299" s="136"/>
      <c r="O299" s="87"/>
      <c r="P299" s="87" t="str">
        <f t="shared" si="112"/>
        <v>#N/A</v>
      </c>
      <c r="Q299" s="87"/>
      <c r="R299" s="34" t="str">
        <f t="shared" si="113"/>
        <v>#N/A</v>
      </c>
      <c r="S299" s="35" t="str">
        <f t="array" ref="S299">IFERROR(INDEX(DETA_VENTAS!$B$1:B32314, MATCH(VALUE(A299), VALUE(DETA_VENTAS!$J$1:$J32314), 0)),"NA")</f>
        <v>NA</v>
      </c>
      <c r="T299" s="147"/>
      <c r="U299" s="64"/>
      <c r="V299" s="64"/>
      <c r="W299" s="64" t="str">
        <f t="shared" si="17"/>
        <v>2024-W24 (10/06 al 16/06)</v>
      </c>
      <c r="X299" s="64"/>
      <c r="Y299" s="38" t="str">
        <f t="shared" si="103"/>
        <v/>
      </c>
    </row>
    <row r="300" hidden="1">
      <c r="A300" s="135">
        <v>481.0</v>
      </c>
      <c r="B300" s="36" t="s">
        <v>266</v>
      </c>
      <c r="C300" s="37">
        <v>208.0</v>
      </c>
      <c r="D300" s="36" t="s">
        <v>26</v>
      </c>
      <c r="E300" s="109">
        <v>45461.0</v>
      </c>
      <c r="F300" s="109">
        <v>45469.0</v>
      </c>
      <c r="G300" s="37" t="str">
        <f t="shared" si="101"/>
        <v>#N/A</v>
      </c>
      <c r="H300" s="17"/>
      <c r="I300" s="36"/>
      <c r="J300" s="17">
        <v>45.0</v>
      </c>
      <c r="K300" s="36">
        <v>32.0</v>
      </c>
      <c r="L300" s="32" t="str">
        <f t="shared" si="111"/>
        <v>#N/A</v>
      </c>
      <c r="M300" s="87" t="s">
        <v>270</v>
      </c>
      <c r="N300" s="136"/>
      <c r="O300" s="87"/>
      <c r="P300" s="87" t="str">
        <f t="shared" si="112"/>
        <v>#N/A</v>
      </c>
      <c r="Q300" s="87"/>
      <c r="R300" s="34" t="str">
        <f t="shared" si="113"/>
        <v>#N/A</v>
      </c>
      <c r="S300" s="35" t="str">
        <f t="array" ref="S300">IFERROR(INDEX(DETA_VENTAS!$B$1:B32314, MATCH(VALUE(A300), VALUE(DETA_VENTAS!$J$1:$J32314), 0)),"NA")</f>
        <v>NA</v>
      </c>
      <c r="T300" s="147"/>
      <c r="U300" s="64"/>
      <c r="V300" s="64"/>
      <c r="W300" s="64" t="str">
        <f t="shared" si="17"/>
        <v>2024-W25 (17/06 al 23/06)</v>
      </c>
      <c r="X300" s="64"/>
      <c r="Y300" s="38" t="str">
        <f t="shared" si="103"/>
        <v/>
      </c>
    </row>
    <row r="301" hidden="1">
      <c r="A301" s="135">
        <v>480.0</v>
      </c>
      <c r="B301" s="36" t="s">
        <v>266</v>
      </c>
      <c r="C301" s="37">
        <v>208.0</v>
      </c>
      <c r="D301" s="36" t="s">
        <v>26</v>
      </c>
      <c r="E301" s="109">
        <v>45454.0</v>
      </c>
      <c r="F301" s="109">
        <v>45458.0</v>
      </c>
      <c r="G301" s="37" t="str">
        <f t="shared" si="101"/>
        <v>#N/A</v>
      </c>
      <c r="H301" s="17"/>
      <c r="I301" s="36"/>
      <c r="J301" s="17">
        <v>45.0</v>
      </c>
      <c r="K301" s="64"/>
      <c r="L301" s="32" t="str">
        <f t="shared" si="111"/>
        <v>#N/A</v>
      </c>
      <c r="M301" s="87" t="s">
        <v>271</v>
      </c>
      <c r="N301" s="136"/>
      <c r="O301" s="87"/>
      <c r="P301" s="87" t="str">
        <f t="shared" si="112"/>
        <v>#N/A</v>
      </c>
      <c r="Q301" s="87"/>
      <c r="R301" s="34" t="str">
        <f t="shared" si="113"/>
        <v>#N/A</v>
      </c>
      <c r="S301" s="35" t="str">
        <f t="array" ref="S301">IFERROR(INDEX(DETA_VENTAS!$B$1:B32314, MATCH(VALUE(A301), VALUE(DETA_VENTAS!$J$1:$J32314), 0)),"NA")</f>
        <v>NA</v>
      </c>
      <c r="T301" s="147"/>
      <c r="U301" s="64"/>
      <c r="V301" s="64"/>
      <c r="W301" s="64" t="str">
        <f t="shared" si="17"/>
        <v>2024-W24 (10/06 al 16/06)</v>
      </c>
      <c r="X301" s="64"/>
      <c r="Y301" s="38" t="str">
        <f t="shared" si="103"/>
        <v/>
      </c>
    </row>
    <row r="302" hidden="1">
      <c r="A302" s="135">
        <v>479.0</v>
      </c>
      <c r="B302" s="36"/>
      <c r="C302" s="37" t="s">
        <v>217</v>
      </c>
      <c r="D302" s="36" t="s">
        <v>26</v>
      </c>
      <c r="E302" s="109">
        <v>45448.0</v>
      </c>
      <c r="F302" s="109">
        <v>45455.0</v>
      </c>
      <c r="G302" s="37" t="str">
        <f t="shared" si="101"/>
        <v>#N/A</v>
      </c>
      <c r="H302" s="17"/>
      <c r="I302" s="36"/>
      <c r="J302" s="17">
        <v>45.0</v>
      </c>
      <c r="K302" s="64"/>
      <c r="L302" s="32" t="str">
        <f t="shared" si="111"/>
        <v>#N/A</v>
      </c>
      <c r="M302" s="87" t="s">
        <v>271</v>
      </c>
      <c r="N302" s="136"/>
      <c r="O302" s="87"/>
      <c r="P302" s="87" t="str">
        <f t="shared" si="112"/>
        <v>#N/A</v>
      </c>
      <c r="Q302" s="87"/>
      <c r="R302" s="34" t="str">
        <f t="shared" si="113"/>
        <v>#N/A</v>
      </c>
      <c r="S302" s="35" t="str">
        <f t="array" ref="S302">IFERROR(INDEX(DETA_VENTAS!$B$1:B32314, MATCH(VALUE(A302), VALUE(DETA_VENTAS!$J$1:$J32314), 0)),"NA")</f>
        <v>NA</v>
      </c>
      <c r="T302" s="147"/>
      <c r="U302" s="64"/>
      <c r="V302" s="64"/>
      <c r="W302" s="64" t="str">
        <f t="shared" si="17"/>
        <v>2024-W23 (03/06 al 09/06)</v>
      </c>
      <c r="X302" s="64"/>
      <c r="Y302" s="38" t="str">
        <f t="shared" si="103"/>
        <v/>
      </c>
    </row>
    <row r="303" hidden="1">
      <c r="A303" s="135">
        <v>478.0</v>
      </c>
      <c r="B303" s="36" t="s">
        <v>266</v>
      </c>
      <c r="C303" s="37">
        <v>208.0</v>
      </c>
      <c r="D303" s="36" t="s">
        <v>26</v>
      </c>
      <c r="E303" s="109">
        <v>45429.0</v>
      </c>
      <c r="F303" s="109">
        <v>45434.0</v>
      </c>
      <c r="G303" s="37" t="str">
        <f t="shared" si="101"/>
        <v>#N/A</v>
      </c>
      <c r="H303" s="17"/>
      <c r="I303" s="36"/>
      <c r="J303" s="17">
        <v>45.0</v>
      </c>
      <c r="K303" s="64"/>
      <c r="L303" s="32" t="str">
        <f t="shared" si="111"/>
        <v>#N/A</v>
      </c>
      <c r="M303" s="87" t="s">
        <v>271</v>
      </c>
      <c r="N303" s="136"/>
      <c r="O303" s="87"/>
      <c r="P303" s="87" t="str">
        <f t="shared" si="112"/>
        <v>#N/A</v>
      </c>
      <c r="Q303" s="87"/>
      <c r="R303" s="34" t="str">
        <f t="shared" si="113"/>
        <v>#N/A</v>
      </c>
      <c r="S303" s="35" t="str">
        <f t="array" ref="S303">IFERROR(INDEX(DETA_VENTAS!$B$1:B32314, MATCH(VALUE(A303), VALUE(DETA_VENTAS!$J$1:$J32314), 0)),"NA")</f>
        <v>NA</v>
      </c>
      <c r="T303" s="37"/>
      <c r="U303" s="36" t="s">
        <v>272</v>
      </c>
      <c r="V303" s="64"/>
      <c r="W303" s="64" t="str">
        <f t="shared" si="17"/>
        <v>2024-W20 (13/05 al 19/05)</v>
      </c>
      <c r="X303" s="64"/>
      <c r="Y303" s="38" t="str">
        <f t="shared" si="103"/>
        <v/>
      </c>
    </row>
    <row r="304">
      <c r="A304" s="135">
        <v>477.0</v>
      </c>
      <c r="B304" s="36" t="s">
        <v>112</v>
      </c>
      <c r="C304" s="37">
        <v>173.0</v>
      </c>
      <c r="D304" s="36" t="s">
        <v>26</v>
      </c>
      <c r="E304" s="109">
        <v>45429.0</v>
      </c>
      <c r="F304" s="109">
        <v>45434.0</v>
      </c>
      <c r="G304" s="37" t="str">
        <f t="shared" si="101"/>
        <v>#N/A</v>
      </c>
      <c r="H304" s="86" t="s">
        <v>27</v>
      </c>
      <c r="I304" s="36">
        <v>28.0</v>
      </c>
      <c r="J304" s="146"/>
      <c r="K304" s="36">
        <v>32.0</v>
      </c>
      <c r="L304" s="32" t="str">
        <f t="shared" si="111"/>
        <v>#N/A</v>
      </c>
      <c r="M304" s="87" t="s">
        <v>273</v>
      </c>
      <c r="N304" s="136"/>
      <c r="O304" s="87"/>
      <c r="P304" s="87" t="str">
        <f t="shared" si="112"/>
        <v>#N/A</v>
      </c>
      <c r="Q304" s="87"/>
      <c r="R304" s="34" t="str">
        <f t="shared" si="113"/>
        <v>#N/A</v>
      </c>
      <c r="S304" s="35" t="str">
        <f t="array" ref="S304">IFERROR(INDEX(DETA_VENTAS!$B$1:B32314, MATCH(VALUE(A304), VALUE(DETA_VENTAS!$J$1:$J32314), 0)),"NA")</f>
        <v>NA</v>
      </c>
      <c r="T304" s="147"/>
      <c r="U304" s="64"/>
      <c r="V304" s="64"/>
      <c r="W304" s="64" t="str">
        <f t="shared" si="17"/>
        <v>2024-W20 (13/05 al 19/05)</v>
      </c>
      <c r="X304" s="64"/>
      <c r="Y304" s="38" t="str">
        <f t="shared" si="103"/>
        <v/>
      </c>
    </row>
    <row r="305" hidden="1">
      <c r="A305" s="135">
        <v>476.0</v>
      </c>
      <c r="B305" s="36"/>
      <c r="C305" s="37" t="s">
        <v>217</v>
      </c>
      <c r="D305" s="36" t="s">
        <v>26</v>
      </c>
      <c r="E305" s="109">
        <v>45422.0</v>
      </c>
      <c r="F305" s="109">
        <v>45426.0</v>
      </c>
      <c r="G305" s="37" t="str">
        <f t="shared" si="101"/>
        <v>#N/A</v>
      </c>
      <c r="H305" s="17"/>
      <c r="I305" s="36"/>
      <c r="J305" s="17">
        <v>45.0</v>
      </c>
      <c r="K305" s="64"/>
      <c r="L305" s="32" t="str">
        <f t="shared" si="111"/>
        <v>#N/A</v>
      </c>
      <c r="M305" s="87" t="s">
        <v>274</v>
      </c>
      <c r="N305" s="136"/>
      <c r="O305" s="87"/>
      <c r="P305" s="87" t="str">
        <f t="shared" si="112"/>
        <v>#N/A</v>
      </c>
      <c r="Q305" s="87"/>
      <c r="R305" s="34" t="str">
        <f t="shared" si="113"/>
        <v>#N/A</v>
      </c>
      <c r="S305" s="35" t="str">
        <f t="array" ref="S305">IFERROR(INDEX(DETA_VENTAS!$B$1:B32314, MATCH(VALUE(A305), VALUE(DETA_VENTAS!$J$1:$J32314), 0)),"NA")</f>
        <v>NA</v>
      </c>
      <c r="T305" s="147"/>
      <c r="U305" s="64"/>
      <c r="V305" s="64"/>
      <c r="W305" s="64" t="str">
        <f t="shared" si="17"/>
        <v>2024-W19 (06/05 al 12/05)</v>
      </c>
      <c r="X305" s="64"/>
      <c r="Y305" s="38" t="str">
        <f t="shared" si="103"/>
        <v/>
      </c>
    </row>
    <row r="306" hidden="1">
      <c r="A306" s="135">
        <v>475.0</v>
      </c>
      <c r="B306" s="36" t="s">
        <v>112</v>
      </c>
      <c r="C306" s="37">
        <v>173.0</v>
      </c>
      <c r="D306" s="36" t="s">
        <v>26</v>
      </c>
      <c r="E306" s="109">
        <v>45422.0</v>
      </c>
      <c r="F306" s="109">
        <v>45426.0</v>
      </c>
      <c r="G306" s="37"/>
      <c r="H306" s="146"/>
      <c r="I306" s="36">
        <v>1.0</v>
      </c>
      <c r="J306" s="146"/>
      <c r="K306" s="36">
        <v>32.0</v>
      </c>
      <c r="L306" s="32" t="str">
        <f t="shared" si="111"/>
        <v>#N/A</v>
      </c>
      <c r="M306" s="87" t="s">
        <v>275</v>
      </c>
      <c r="N306" s="136"/>
      <c r="O306" s="87"/>
      <c r="P306" s="87" t="str">
        <f t="shared" si="112"/>
        <v>#N/A</v>
      </c>
      <c r="Q306" s="87"/>
      <c r="R306" s="34" t="str">
        <f t="shared" si="113"/>
        <v>#N/A</v>
      </c>
      <c r="S306" s="35" t="str">
        <f t="array" ref="S306">IFERROR(INDEX(DETA_VENTAS!$B$1:B32314, MATCH(VALUE(A306), VALUE(DETA_VENTAS!$J$1:$J32314), 0)),"NA")</f>
        <v>NA</v>
      </c>
      <c r="T306" s="147"/>
      <c r="U306" s="64"/>
      <c r="V306" s="64"/>
      <c r="W306" s="64" t="str">
        <f t="shared" si="17"/>
        <v>2024-W19 (06/05 al 12/05)</v>
      </c>
      <c r="X306" s="64"/>
      <c r="Y306" s="38">
        <f t="shared" si="103"/>
        <v>0</v>
      </c>
    </row>
    <row r="307" hidden="1">
      <c r="A307" s="135">
        <v>474.0</v>
      </c>
      <c r="B307" s="36" t="s">
        <v>263</v>
      </c>
      <c r="C307" s="37">
        <v>6.0</v>
      </c>
      <c r="D307" s="36" t="s">
        <v>26</v>
      </c>
      <c r="E307" s="109">
        <v>45412.0</v>
      </c>
      <c r="F307" s="109">
        <v>45418.0</v>
      </c>
      <c r="G307" s="37">
        <v>35.0</v>
      </c>
      <c r="H307" s="17"/>
      <c r="I307" s="36"/>
      <c r="J307" s="17">
        <v>80.0</v>
      </c>
      <c r="K307" s="64"/>
      <c r="L307" s="32" t="str">
        <f t="shared" si="111"/>
        <v>#N/A</v>
      </c>
      <c r="M307" s="87" t="s">
        <v>276</v>
      </c>
      <c r="N307" s="136"/>
      <c r="O307" s="87"/>
      <c r="P307" s="87" t="str">
        <f t="shared" si="112"/>
        <v>#N/A</v>
      </c>
      <c r="Q307" s="87"/>
      <c r="R307" s="34" t="str">
        <f t="shared" si="113"/>
        <v>#N/A</v>
      </c>
      <c r="S307" s="35" t="str">
        <f t="array" ref="S307">IFERROR(INDEX(DETA_VENTAS!$B$1:B32314, MATCH(VALUE(A307), VALUE(DETA_VENTAS!$J$1:$J32314), 0)),"NA")</f>
        <v>NA</v>
      </c>
      <c r="T307" s="147"/>
      <c r="U307" s="64"/>
      <c r="V307" s="64"/>
      <c r="W307" s="64" t="str">
        <f t="shared" si="17"/>
        <v>2024-W18 (29/04 al 05/05)</v>
      </c>
      <c r="X307" s="64"/>
      <c r="Y307" s="38">
        <f t="shared" si="103"/>
        <v>70</v>
      </c>
    </row>
    <row r="308" hidden="1">
      <c r="A308" s="135">
        <v>473.0</v>
      </c>
      <c r="B308" s="36" t="s">
        <v>221</v>
      </c>
      <c r="C308" s="37">
        <v>48.0</v>
      </c>
      <c r="D308" s="36" t="s">
        <v>26</v>
      </c>
      <c r="E308" s="109">
        <v>45412.0</v>
      </c>
      <c r="F308" s="109">
        <v>45418.0</v>
      </c>
      <c r="G308" s="37">
        <v>2.6</v>
      </c>
      <c r="H308" s="17"/>
      <c r="I308" s="36"/>
      <c r="J308" s="17">
        <v>85.0</v>
      </c>
      <c r="K308" s="64"/>
      <c r="L308" s="32" t="str">
        <f t="shared" si="111"/>
        <v>#N/A</v>
      </c>
      <c r="M308" s="87" t="s">
        <v>277</v>
      </c>
      <c r="N308" s="136"/>
      <c r="O308" s="87"/>
      <c r="P308" s="87" t="str">
        <f t="shared" si="112"/>
        <v>#N/A</v>
      </c>
      <c r="Q308" s="87"/>
      <c r="R308" s="34" t="str">
        <f t="shared" si="113"/>
        <v>#N/A</v>
      </c>
      <c r="S308" s="35" t="str">
        <f t="array" ref="S308">IFERROR(INDEX(DETA_VENTAS!$B$1:B32314, MATCH(VALUE(A308), VALUE(DETA_VENTAS!$J$1:$J32314), 0)),"NA")</f>
        <v>NA</v>
      </c>
      <c r="T308" s="147"/>
      <c r="U308" s="64"/>
      <c r="V308" s="64"/>
      <c r="W308" s="64" t="str">
        <f t="shared" si="17"/>
        <v>2024-W18 (29/04 al 05/05)</v>
      </c>
      <c r="X308" s="64"/>
      <c r="Y308" s="38">
        <f t="shared" si="103"/>
        <v>5.2</v>
      </c>
    </row>
    <row r="309" hidden="1">
      <c r="A309" s="135">
        <v>472.0</v>
      </c>
      <c r="B309" s="36" t="s">
        <v>221</v>
      </c>
      <c r="C309" s="37">
        <v>48.0</v>
      </c>
      <c r="D309" s="36" t="s">
        <v>26</v>
      </c>
      <c r="E309" s="109">
        <v>45408.0</v>
      </c>
      <c r="F309" s="109">
        <v>45413.0</v>
      </c>
      <c r="G309" s="37"/>
      <c r="H309" s="146"/>
      <c r="I309" s="36">
        <v>2.0</v>
      </c>
      <c r="J309" s="146"/>
      <c r="K309" s="36">
        <v>95.0</v>
      </c>
      <c r="L309" s="32" t="str">
        <f t="shared" si="111"/>
        <v>#N/A</v>
      </c>
      <c r="M309" s="87" t="s">
        <v>278</v>
      </c>
      <c r="N309" s="136"/>
      <c r="O309" s="87"/>
      <c r="P309" s="87" t="str">
        <f t="shared" si="112"/>
        <v>#N/A</v>
      </c>
      <c r="Q309" s="87"/>
      <c r="R309" s="34" t="str">
        <f t="shared" si="113"/>
        <v>#N/A</v>
      </c>
      <c r="S309" s="35" t="str">
        <f t="array" ref="S309">IFERROR(INDEX(DETA_VENTAS!$B$1:B32314, MATCH(VALUE(A309), VALUE(DETA_VENTAS!$J$1:$J32314), 0)),"NA")</f>
        <v>NA</v>
      </c>
      <c r="T309" s="147"/>
      <c r="U309" s="64"/>
      <c r="V309" s="64"/>
      <c r="W309" s="64" t="str">
        <f t="shared" si="17"/>
        <v>2024-W17 (22/04 al 28/04)</v>
      </c>
      <c r="X309" s="64"/>
      <c r="Y309" s="38">
        <f t="shared" si="103"/>
        <v>0</v>
      </c>
    </row>
    <row r="310" hidden="1">
      <c r="A310" s="135">
        <v>471.0</v>
      </c>
      <c r="B310" s="36" t="s">
        <v>279</v>
      </c>
      <c r="C310" s="37" t="s">
        <v>217</v>
      </c>
      <c r="D310" s="36" t="s">
        <v>26</v>
      </c>
      <c r="E310" s="109">
        <v>45408.0</v>
      </c>
      <c r="F310" s="109">
        <v>45413.0</v>
      </c>
      <c r="G310" s="37">
        <v>2.2</v>
      </c>
      <c r="H310" s="17"/>
      <c r="I310" s="36"/>
      <c r="J310" s="17">
        <v>85.0</v>
      </c>
      <c r="K310" s="36">
        <v>32.0</v>
      </c>
      <c r="L310" s="32" t="str">
        <f t="shared" si="111"/>
        <v>#N/A</v>
      </c>
      <c r="M310" s="87" t="s">
        <v>280</v>
      </c>
      <c r="N310" s="136"/>
      <c r="O310" s="87"/>
      <c r="P310" s="87" t="str">
        <f t="shared" ref="P310:P420" si="120">DETA_ENVIOS!L218</f>
        <v>#REF!</v>
      </c>
      <c r="Q310" s="87"/>
      <c r="R310" s="34" t="str">
        <f t="shared" si="113"/>
        <v>#N/A</v>
      </c>
      <c r="S310" s="35" t="str">
        <f t="array" ref="S310">IFERROR(INDEX(DETA_VENTAS!$B$1:B32314, MATCH(VALUE(A310), VALUE(DETA_VENTAS!$J$1:$J32314), 0)),"NA")</f>
        <v>NA</v>
      </c>
      <c r="T310" s="147"/>
      <c r="U310" s="64"/>
      <c r="V310" s="64"/>
      <c r="W310" s="64" t="str">
        <f t="shared" si="17"/>
        <v>2024-W17 (22/04 al 28/04)</v>
      </c>
      <c r="X310" s="64"/>
      <c r="Y310" s="38">
        <f t="shared" si="103"/>
        <v>4.4</v>
      </c>
    </row>
    <row r="311">
      <c r="A311" s="135">
        <v>470.0</v>
      </c>
      <c r="B311" s="36"/>
      <c r="C311" s="37" t="s">
        <v>217</v>
      </c>
      <c r="D311" s="36" t="s">
        <v>26</v>
      </c>
      <c r="E311" s="109">
        <v>45406.0</v>
      </c>
      <c r="F311" s="109">
        <v>45411.0</v>
      </c>
      <c r="G311" s="37"/>
      <c r="H311" s="86" t="s">
        <v>27</v>
      </c>
      <c r="I311" s="36">
        <v>9.0</v>
      </c>
      <c r="J311" s="146"/>
      <c r="K311" s="36">
        <v>32.0</v>
      </c>
      <c r="L311" s="32" t="str">
        <f t="shared" si="111"/>
        <v>#N/A</v>
      </c>
      <c r="M311" s="87" t="s">
        <v>281</v>
      </c>
      <c r="N311" s="136"/>
      <c r="O311" s="87"/>
      <c r="P311" s="87" t="str">
        <f t="shared" si="120"/>
        <v>#REF!</v>
      </c>
      <c r="Q311" s="87"/>
      <c r="R311" s="34" t="str">
        <f t="shared" si="113"/>
        <v>#N/A</v>
      </c>
      <c r="S311" s="35" t="str">
        <f t="array" ref="S311">IFERROR(INDEX(DETA_VENTAS!$B$1:B32314, MATCH(VALUE(A311), VALUE(DETA_VENTAS!$J$1:$J32314), 0)),"NA")</f>
        <v>NA</v>
      </c>
      <c r="T311" s="147"/>
      <c r="U311" s="64"/>
      <c r="V311" s="64"/>
      <c r="W311" s="64" t="str">
        <f t="shared" si="17"/>
        <v>2024-W17 (22/04 al 28/04)</v>
      </c>
      <c r="X311" s="64"/>
      <c r="Y311" s="38">
        <f t="shared" si="103"/>
        <v>0</v>
      </c>
    </row>
    <row r="312" hidden="1">
      <c r="A312" s="135">
        <v>469.0</v>
      </c>
      <c r="B312" s="36"/>
      <c r="C312" s="37" t="s">
        <v>217</v>
      </c>
      <c r="D312" s="36" t="s">
        <v>26</v>
      </c>
      <c r="E312" s="109">
        <v>45399.0</v>
      </c>
      <c r="F312" s="109">
        <v>45404.0</v>
      </c>
      <c r="G312" s="37">
        <v>2.9</v>
      </c>
      <c r="H312" s="17"/>
      <c r="I312" s="36"/>
      <c r="J312" s="17">
        <v>45.0</v>
      </c>
      <c r="K312" s="64"/>
      <c r="L312" s="32" t="str">
        <f t="shared" si="111"/>
        <v>#N/A</v>
      </c>
      <c r="M312" s="87" t="s">
        <v>282</v>
      </c>
      <c r="N312" s="136"/>
      <c r="O312" s="87"/>
      <c r="P312" s="87" t="str">
        <f t="shared" si="120"/>
        <v>#REF!</v>
      </c>
      <c r="Q312" s="87"/>
      <c r="R312" s="34" t="str">
        <f t="shared" si="113"/>
        <v>#N/A</v>
      </c>
      <c r="S312" s="35" t="str">
        <f t="array" ref="S312">IFERROR(INDEX(DETA_VENTAS!$B$1:B32314, MATCH(VALUE(A312), VALUE(DETA_VENTAS!$J$1:$J32314), 0)),"NA")</f>
        <v>NA</v>
      </c>
      <c r="T312" s="147"/>
      <c r="U312" s="64"/>
      <c r="V312" s="64"/>
      <c r="W312" s="64" t="str">
        <f t="shared" si="17"/>
        <v>2024-W16 (15/04 al 21/04)</v>
      </c>
      <c r="X312" s="64"/>
      <c r="Y312" s="38">
        <f t="shared" si="103"/>
        <v>5.8</v>
      </c>
    </row>
    <row r="313" hidden="1">
      <c r="A313" s="135">
        <v>468.0</v>
      </c>
      <c r="B313" s="36"/>
      <c r="C313" s="37" t="s">
        <v>217</v>
      </c>
      <c r="D313" s="36" t="s">
        <v>26</v>
      </c>
      <c r="E313" s="109">
        <v>45399.0</v>
      </c>
      <c r="F313" s="109">
        <v>45404.0</v>
      </c>
      <c r="G313" s="37">
        <v>5.3</v>
      </c>
      <c r="H313" s="17"/>
      <c r="I313" s="36"/>
      <c r="J313" s="17">
        <v>45.0</v>
      </c>
      <c r="K313" s="64"/>
      <c r="L313" s="32" t="str">
        <f t="shared" si="111"/>
        <v>#N/A</v>
      </c>
      <c r="M313" s="151" t="s">
        <v>283</v>
      </c>
      <c r="N313" s="136"/>
      <c r="O313" s="87"/>
      <c r="P313" s="87" t="str">
        <f t="shared" si="120"/>
        <v>#REF!</v>
      </c>
      <c r="Q313" s="87"/>
      <c r="R313" s="34" t="str">
        <f t="shared" si="113"/>
        <v>#N/A</v>
      </c>
      <c r="S313" s="35" t="str">
        <f t="array" ref="S313">IFERROR(INDEX(DETA_VENTAS!$B$1:B32314, MATCH(VALUE(A313), VALUE(DETA_VENTAS!$J$1:$J32314), 0)),"NA")</f>
        <v>NA</v>
      </c>
      <c r="T313" s="147"/>
      <c r="U313" s="64"/>
      <c r="V313" s="64"/>
      <c r="W313" s="64" t="str">
        <f t="shared" si="17"/>
        <v>2024-W16 (15/04 al 21/04)</v>
      </c>
      <c r="X313" s="64"/>
      <c r="Y313" s="38">
        <f t="shared" si="103"/>
        <v>10.6</v>
      </c>
    </row>
    <row r="314">
      <c r="A314" s="135">
        <v>467.0</v>
      </c>
      <c r="B314" s="36" t="s">
        <v>112</v>
      </c>
      <c r="C314" s="37">
        <v>173.0</v>
      </c>
      <c r="D314" s="36" t="s">
        <v>26</v>
      </c>
      <c r="E314" s="152">
        <v>45387.0</v>
      </c>
      <c r="F314" s="109">
        <v>45397.0</v>
      </c>
      <c r="G314" s="99"/>
      <c r="H314" s="86" t="s">
        <v>27</v>
      </c>
      <c r="I314" s="153">
        <v>20.0</v>
      </c>
      <c r="J314" s="67"/>
      <c r="K314" s="154">
        <v>32.0</v>
      </c>
      <c r="L314" s="32" t="str">
        <f t="shared" si="111"/>
        <v>#N/A</v>
      </c>
      <c r="M314" s="151" t="s">
        <v>284</v>
      </c>
      <c r="N314" s="136"/>
      <c r="O314" s="87"/>
      <c r="P314" s="87" t="str">
        <f t="shared" si="120"/>
        <v>#REF!</v>
      </c>
      <c r="Q314" s="87"/>
      <c r="R314" s="34" t="str">
        <f t="shared" si="113"/>
        <v>#N/A</v>
      </c>
      <c r="S314" s="35" t="str">
        <f t="array" ref="S314">IFERROR(INDEX(DETA_VENTAS!$B$1:B32314, MATCH(VALUE(A314), VALUE(DETA_VENTAS!$J$1:$J32314), 0)),"NA")</f>
        <v>NA</v>
      </c>
      <c r="T314" s="147"/>
      <c r="U314" s="64"/>
      <c r="V314" s="64"/>
      <c r="W314" s="64" t="str">
        <f t="shared" si="17"/>
        <v>2024-W14 (01/04 al 07/04)</v>
      </c>
      <c r="X314" s="64"/>
      <c r="Y314" s="38">
        <f t="shared" si="103"/>
        <v>0</v>
      </c>
    </row>
    <row r="315" hidden="1">
      <c r="A315" s="135">
        <v>466.0</v>
      </c>
      <c r="B315" s="36"/>
      <c r="C315" s="37" t="s">
        <v>217</v>
      </c>
      <c r="D315" s="36" t="s">
        <v>26</v>
      </c>
      <c r="E315" s="152">
        <v>45387.0</v>
      </c>
      <c r="F315" s="109">
        <v>45397.0</v>
      </c>
      <c r="G315" s="155">
        <v>4.0</v>
      </c>
      <c r="H315" s="67"/>
      <c r="I315" s="153"/>
      <c r="J315" s="67">
        <v>45.0</v>
      </c>
      <c r="K315" s="154"/>
      <c r="L315" s="32" t="str">
        <f t="shared" si="111"/>
        <v>#N/A</v>
      </c>
      <c r="M315" s="151" t="s">
        <v>282</v>
      </c>
      <c r="N315" s="136"/>
      <c r="O315" s="87"/>
      <c r="P315" s="87" t="str">
        <f t="shared" si="120"/>
        <v>#REF!</v>
      </c>
      <c r="Q315" s="87"/>
      <c r="R315" s="34" t="str">
        <f t="shared" si="113"/>
        <v>#N/A</v>
      </c>
      <c r="S315" s="35" t="str">
        <f t="array" ref="S315">IFERROR(INDEX(DETA_VENTAS!$B$1:B32314, MATCH(VALUE(A315), VALUE(DETA_VENTAS!$J$1:$J32314), 0)),"NA")</f>
        <v>NA</v>
      </c>
      <c r="T315" s="147"/>
      <c r="U315" s="64"/>
      <c r="V315" s="64"/>
      <c r="W315" s="64" t="str">
        <f t="shared" si="17"/>
        <v>2024-W14 (01/04 al 07/04)</v>
      </c>
      <c r="X315" s="64"/>
      <c r="Y315" s="38">
        <f t="shared" si="103"/>
        <v>8</v>
      </c>
    </row>
    <row r="316" hidden="1">
      <c r="A316" s="135">
        <v>465.0</v>
      </c>
      <c r="B316" s="64"/>
      <c r="C316" s="37" t="s">
        <v>217</v>
      </c>
      <c r="D316" s="36" t="s">
        <v>26</v>
      </c>
      <c r="E316" s="152">
        <v>45387.0</v>
      </c>
      <c r="F316" s="109">
        <v>45397.0</v>
      </c>
      <c r="G316" s="99">
        <v>4.5</v>
      </c>
      <c r="H316" s="67"/>
      <c r="I316" s="113"/>
      <c r="J316" s="67">
        <v>45.0</v>
      </c>
      <c r="K316" s="121"/>
      <c r="L316" s="32" t="str">
        <f t="shared" si="111"/>
        <v>#N/A</v>
      </c>
      <c r="M316" s="151" t="s">
        <v>285</v>
      </c>
      <c r="N316" s="136"/>
      <c r="O316" s="87"/>
      <c r="P316" s="87" t="str">
        <f t="shared" si="120"/>
        <v>#REF!</v>
      </c>
      <c r="Q316" s="87"/>
      <c r="R316" s="34" t="str">
        <f t="shared" si="113"/>
        <v>#N/A</v>
      </c>
      <c r="S316" s="35" t="str">
        <f t="array" ref="S316">IFERROR(INDEX(DETA_VENTAS!$B$1:B32314, MATCH(VALUE(A316), VALUE(DETA_VENTAS!$J$1:$J32314), 0)),"NA")</f>
        <v>NA</v>
      </c>
      <c r="T316" s="147"/>
      <c r="U316" s="64"/>
      <c r="V316" s="64"/>
      <c r="W316" s="64" t="str">
        <f t="shared" si="17"/>
        <v>2024-W14 (01/04 al 07/04)</v>
      </c>
      <c r="X316" s="64"/>
      <c r="Y316" s="38">
        <f t="shared" si="103"/>
        <v>9</v>
      </c>
    </row>
    <row r="317" hidden="1">
      <c r="A317" s="135">
        <v>464.0</v>
      </c>
      <c r="B317" s="36"/>
      <c r="C317" s="37" t="s">
        <v>217</v>
      </c>
      <c r="D317" s="36" t="s">
        <v>26</v>
      </c>
      <c r="E317" s="109">
        <v>45384.0</v>
      </c>
      <c r="F317" s="109">
        <v>45387.0</v>
      </c>
      <c r="G317" s="37">
        <v>3.5</v>
      </c>
      <c r="H317" s="17"/>
      <c r="I317" s="113"/>
      <c r="J317" s="17">
        <v>45.0</v>
      </c>
      <c r="K317" s="121"/>
      <c r="L317" s="32" t="str">
        <f t="shared" si="111"/>
        <v>#N/A</v>
      </c>
      <c r="M317" s="36" t="s">
        <v>282</v>
      </c>
      <c r="N317" s="136"/>
      <c r="O317" s="87"/>
      <c r="P317" s="87" t="str">
        <f t="shared" si="120"/>
        <v>#REF!</v>
      </c>
      <c r="Q317" s="87"/>
      <c r="R317" s="34" t="str">
        <f t="shared" si="113"/>
        <v>#N/A</v>
      </c>
      <c r="S317" s="35" t="str">
        <f t="array" ref="S317">IFERROR(INDEX(DETA_VENTAS!$B$1:B32314, MATCH(VALUE(A317), VALUE(DETA_VENTAS!$J$1:$J32314), 0)),"NA")</f>
        <v>NA</v>
      </c>
      <c r="T317" s="37"/>
      <c r="U317" s="36" t="s">
        <v>286</v>
      </c>
      <c r="V317" s="64"/>
      <c r="W317" s="64" t="str">
        <f t="shared" si="17"/>
        <v>2024-W14 (01/04 al 07/04)</v>
      </c>
      <c r="X317" s="64"/>
      <c r="Y317" s="38">
        <f t="shared" si="103"/>
        <v>7</v>
      </c>
    </row>
    <row r="318" hidden="1">
      <c r="A318" s="135">
        <v>463.0</v>
      </c>
      <c r="B318" s="36"/>
      <c r="C318" s="37" t="s">
        <v>217</v>
      </c>
      <c r="D318" s="36" t="s">
        <v>26</v>
      </c>
      <c r="E318" s="109">
        <v>45384.0</v>
      </c>
      <c r="F318" s="109">
        <v>45387.0</v>
      </c>
      <c r="G318" s="37">
        <v>5.0</v>
      </c>
      <c r="H318" s="17"/>
      <c r="I318" s="36"/>
      <c r="J318" s="17">
        <v>45.0</v>
      </c>
      <c r="K318" s="64"/>
      <c r="L318" s="32" t="str">
        <f t="shared" si="111"/>
        <v>#N/A</v>
      </c>
      <c r="M318" s="87" t="s">
        <v>287</v>
      </c>
      <c r="N318" s="136"/>
      <c r="O318" s="87"/>
      <c r="P318" s="87" t="str">
        <f t="shared" si="120"/>
        <v>#REF!</v>
      </c>
      <c r="Q318" s="87"/>
      <c r="R318" s="34" t="str">
        <f t="shared" si="113"/>
        <v>#N/A</v>
      </c>
      <c r="S318" s="35" t="str">
        <f t="array" ref="S318">IFERROR(INDEX(DETA_VENTAS!$B$1:B32314, MATCH(VALUE(A318), VALUE(DETA_VENTAS!$J$1:$J32314), 0)),"NA")</f>
        <v>NA</v>
      </c>
      <c r="T318" s="37"/>
      <c r="U318" s="36" t="s">
        <v>288</v>
      </c>
      <c r="V318" s="64"/>
      <c r="W318" s="64" t="str">
        <f t="shared" si="17"/>
        <v>2024-W14 (01/04 al 07/04)</v>
      </c>
      <c r="X318" s="64"/>
      <c r="Y318" s="38">
        <f t="shared" si="103"/>
        <v>10</v>
      </c>
    </row>
    <row r="319" hidden="1">
      <c r="A319" s="135">
        <v>462.0</v>
      </c>
      <c r="B319" s="36" t="s">
        <v>266</v>
      </c>
      <c r="C319" s="37">
        <v>208.0</v>
      </c>
      <c r="D319" s="36" t="s">
        <v>26</v>
      </c>
      <c r="E319" s="109">
        <v>45373.0</v>
      </c>
      <c r="F319" s="109">
        <v>45376.0</v>
      </c>
      <c r="G319" s="37">
        <v>7.2</v>
      </c>
      <c r="H319" s="17"/>
      <c r="I319" s="36"/>
      <c r="J319" s="17">
        <v>45.0</v>
      </c>
      <c r="K319" s="64"/>
      <c r="L319" s="32" t="str">
        <f t="shared" si="111"/>
        <v>#N/A</v>
      </c>
      <c r="M319" s="87" t="s">
        <v>289</v>
      </c>
      <c r="N319" s="136"/>
      <c r="O319" s="87"/>
      <c r="P319" s="87" t="str">
        <f t="shared" si="120"/>
        <v>#REF!</v>
      </c>
      <c r="Q319" s="87"/>
      <c r="R319" s="34" t="str">
        <f t="shared" si="113"/>
        <v>#N/A</v>
      </c>
      <c r="S319" s="35" t="str">
        <f t="array" ref="S319">IFERROR(INDEX(DETA_VENTAS!$B$1:B32314, MATCH(VALUE(A319), VALUE(DETA_VENTAS!$J$1:$J32314), 0)),"NA")</f>
        <v>NA</v>
      </c>
      <c r="T319" s="147"/>
      <c r="U319" s="64"/>
      <c r="V319" s="64"/>
      <c r="W319" s="64" t="str">
        <f t="shared" si="17"/>
        <v>2024-W12 (18/03 al 24/03)</v>
      </c>
      <c r="X319" s="64"/>
      <c r="Y319" s="38">
        <f t="shared" si="103"/>
        <v>14.4</v>
      </c>
    </row>
    <row r="320" hidden="1">
      <c r="A320" s="135">
        <v>461.0</v>
      </c>
      <c r="B320" s="134" t="s">
        <v>189</v>
      </c>
      <c r="C320" s="37">
        <v>256.0</v>
      </c>
      <c r="D320" s="36" t="s">
        <v>26</v>
      </c>
      <c r="E320" s="109">
        <v>45359.0</v>
      </c>
      <c r="F320" s="109">
        <v>45363.0</v>
      </c>
      <c r="G320" s="37" t="str">
        <f>SUMIF(DETA_ENVIOS!$B$2:$B32314,$A320,DETA_ENVIOS!$G$2:$G32314)</f>
        <v>#N/A</v>
      </c>
      <c r="H320" s="17"/>
      <c r="I320" s="36"/>
      <c r="J320" s="17">
        <v>45.0</v>
      </c>
      <c r="K320" s="36">
        <v>0.0</v>
      </c>
      <c r="L320" s="32" t="str">
        <f t="shared" si="111"/>
        <v>#N/A</v>
      </c>
      <c r="M320" s="87" t="s">
        <v>282</v>
      </c>
      <c r="N320" s="136"/>
      <c r="O320" s="87"/>
      <c r="P320" s="87" t="str">
        <f t="shared" si="120"/>
        <v>#REF!</v>
      </c>
      <c r="Q320" s="87"/>
      <c r="R320" s="34" t="str">
        <f t="shared" si="113"/>
        <v>#N/A</v>
      </c>
      <c r="S320" s="35" t="str">
        <f t="array" ref="S320">IFERROR(INDEX(DETA_VENTAS!$B$1:B32314, MATCH(VALUE(A320), VALUE(DETA_VENTAS!$J$1:$J32314), 0)),"NA")</f>
        <v>NA</v>
      </c>
      <c r="T320" s="147"/>
      <c r="U320" s="64"/>
      <c r="V320" s="64"/>
      <c r="W320" s="64" t="str">
        <f t="shared" si="17"/>
        <v>2024-W10 (04/03 al 10/03)</v>
      </c>
      <c r="X320" s="64"/>
      <c r="Y320" s="38" t="str">
        <f t="shared" si="103"/>
        <v/>
      </c>
    </row>
    <row r="321">
      <c r="A321" s="135">
        <v>460.0</v>
      </c>
      <c r="B321" s="36" t="s">
        <v>112</v>
      </c>
      <c r="C321" s="37">
        <v>173.0</v>
      </c>
      <c r="D321" s="36" t="s">
        <v>26</v>
      </c>
      <c r="E321" s="109">
        <v>45359.0</v>
      </c>
      <c r="F321" s="109">
        <v>45363.0</v>
      </c>
      <c r="G321" s="37"/>
      <c r="H321" s="86" t="s">
        <v>27</v>
      </c>
      <c r="I321" s="36">
        <v>11.0</v>
      </c>
      <c r="J321" s="146"/>
      <c r="K321" s="36">
        <v>32.0</v>
      </c>
      <c r="L321" s="32" t="str">
        <f t="shared" si="111"/>
        <v>#N/A</v>
      </c>
      <c r="M321" s="87" t="s">
        <v>290</v>
      </c>
      <c r="N321" s="136"/>
      <c r="O321" s="87"/>
      <c r="P321" s="87" t="str">
        <f t="shared" si="120"/>
        <v>#REF!</v>
      </c>
      <c r="Q321" s="87"/>
      <c r="R321" s="34" t="str">
        <f t="shared" si="113"/>
        <v>#N/A</v>
      </c>
      <c r="S321" s="35" t="str">
        <f t="array" ref="S321">IFERROR(INDEX(DETA_VENTAS!$B$1:B32314, MATCH(VALUE(A321), VALUE(DETA_VENTAS!$J$1:$J32314), 0)),"NA")</f>
        <v>NA</v>
      </c>
      <c r="T321" s="147"/>
      <c r="U321" s="64"/>
      <c r="V321" s="64"/>
      <c r="W321" s="64" t="str">
        <f t="shared" si="17"/>
        <v>2024-W10 (04/03 al 10/03)</v>
      </c>
      <c r="X321" s="64"/>
      <c r="Y321" s="38">
        <f t="shared" si="103"/>
        <v>0</v>
      </c>
    </row>
    <row r="322" hidden="1">
      <c r="A322" s="135">
        <v>459.0</v>
      </c>
      <c r="B322" s="134" t="s">
        <v>189</v>
      </c>
      <c r="C322" s="37">
        <v>256.0</v>
      </c>
      <c r="D322" s="36" t="s">
        <v>26</v>
      </c>
      <c r="E322" s="109">
        <v>45352.0</v>
      </c>
      <c r="F322" s="109">
        <v>45356.0</v>
      </c>
      <c r="G322" s="37" t="str">
        <f>SUMIF(DETA_ENVIOS!$B$2:$B32314,$A322,DETA_ENVIOS!$G$2:$G32314)</f>
        <v>#N/A</v>
      </c>
      <c r="H322" s="17"/>
      <c r="I322" s="36"/>
      <c r="J322" s="17">
        <v>45.0</v>
      </c>
      <c r="K322" s="64"/>
      <c r="L322" s="32" t="str">
        <f t="shared" si="111"/>
        <v>#N/A</v>
      </c>
      <c r="M322" s="87" t="s">
        <v>282</v>
      </c>
      <c r="N322" s="136"/>
      <c r="O322" s="87"/>
      <c r="P322" s="87" t="str">
        <f t="shared" si="120"/>
        <v>#REF!</v>
      </c>
      <c r="Q322" s="87"/>
      <c r="R322" s="34" t="str">
        <f t="shared" si="113"/>
        <v>#N/A</v>
      </c>
      <c r="S322" s="35" t="str">
        <f t="array" ref="S322">IFERROR(INDEX(DETA_VENTAS!$B$1:B32314, MATCH(VALUE(A322), VALUE(DETA_VENTAS!$J$1:$J32314), 0)),"NA")</f>
        <v>NA</v>
      </c>
      <c r="T322" s="147"/>
      <c r="U322" s="64"/>
      <c r="V322" s="64"/>
      <c r="W322" s="64" t="str">
        <f t="shared" si="17"/>
        <v>2024-W09 (26/02 al 03/03)</v>
      </c>
      <c r="X322" s="64"/>
      <c r="Y322" s="38" t="str">
        <f t="shared" si="103"/>
        <v/>
      </c>
    </row>
    <row r="323" hidden="1">
      <c r="A323" s="135">
        <v>458.0</v>
      </c>
      <c r="B323" s="36" t="s">
        <v>291</v>
      </c>
      <c r="C323" s="37" t="s">
        <v>217</v>
      </c>
      <c r="D323" s="36" t="s">
        <v>26</v>
      </c>
      <c r="E323" s="109">
        <v>45345.0</v>
      </c>
      <c r="F323" s="109">
        <v>45349.0</v>
      </c>
      <c r="G323" s="37">
        <v>1.7</v>
      </c>
      <c r="H323" s="17"/>
      <c r="I323" s="36"/>
      <c r="J323" s="17">
        <v>45.0</v>
      </c>
      <c r="K323" s="64"/>
      <c r="L323" s="32" t="str">
        <f t="shared" si="111"/>
        <v>#N/A</v>
      </c>
      <c r="M323" s="87" t="s">
        <v>292</v>
      </c>
      <c r="N323" s="136"/>
      <c r="O323" s="87"/>
      <c r="P323" s="87" t="str">
        <f t="shared" si="120"/>
        <v>#REF!</v>
      </c>
      <c r="Q323" s="87"/>
      <c r="R323" s="34" t="str">
        <f t="shared" si="113"/>
        <v>#N/A</v>
      </c>
      <c r="S323" s="35" t="str">
        <f t="array" ref="S323">IFERROR(INDEX(DETA_VENTAS!$B$1:B32314, MATCH(VALUE(A323), VALUE(DETA_VENTAS!$J$1:$J32314), 0)),"NA")</f>
        <v>NA</v>
      </c>
      <c r="T323" s="147"/>
      <c r="U323" s="64"/>
      <c r="V323" s="64"/>
      <c r="W323" s="64" t="str">
        <f t="shared" si="17"/>
        <v>2024-W08 (19/02 al 25/02)</v>
      </c>
      <c r="X323" s="64"/>
      <c r="Y323" s="38">
        <f t="shared" si="103"/>
        <v>3.4</v>
      </c>
    </row>
    <row r="324" hidden="1">
      <c r="A324" s="135">
        <v>457.0</v>
      </c>
      <c r="B324" s="134" t="s">
        <v>189</v>
      </c>
      <c r="C324" s="37">
        <v>256.0</v>
      </c>
      <c r="D324" s="36" t="s">
        <v>26</v>
      </c>
      <c r="E324" s="109">
        <v>45345.0</v>
      </c>
      <c r="F324" s="109">
        <v>45349.0</v>
      </c>
      <c r="G324" s="37">
        <v>3.5</v>
      </c>
      <c r="H324" s="17"/>
      <c r="I324" s="36"/>
      <c r="J324" s="17">
        <v>45.0</v>
      </c>
      <c r="K324" s="64"/>
      <c r="L324" s="32" t="str">
        <f t="shared" si="111"/>
        <v>#N/A</v>
      </c>
      <c r="M324" s="87" t="s">
        <v>282</v>
      </c>
      <c r="N324" s="136"/>
      <c r="O324" s="87"/>
      <c r="P324" s="87" t="str">
        <f t="shared" si="120"/>
        <v>#REF!</v>
      </c>
      <c r="Q324" s="87"/>
      <c r="R324" s="34" t="str">
        <f t="shared" si="113"/>
        <v>#N/A</v>
      </c>
      <c r="S324" s="35" t="str">
        <f t="array" ref="S324">IFERROR(INDEX(DETA_VENTAS!$B$1:B32314, MATCH(VALUE(A324), VALUE(DETA_VENTAS!$J$1:$J32314), 0)),"NA")</f>
        <v>NA</v>
      </c>
      <c r="T324" s="147"/>
      <c r="U324" s="64"/>
      <c r="V324" s="64"/>
      <c r="W324" s="64" t="str">
        <f t="shared" si="17"/>
        <v>2024-W08 (19/02 al 25/02)</v>
      </c>
      <c r="X324" s="64"/>
      <c r="Y324" s="38">
        <f t="shared" si="103"/>
        <v>7</v>
      </c>
    </row>
    <row r="325" hidden="1">
      <c r="A325" s="135">
        <v>456.0</v>
      </c>
      <c r="B325" s="87" t="s">
        <v>293</v>
      </c>
      <c r="C325" s="37" t="s">
        <v>217</v>
      </c>
      <c r="D325" s="36" t="s">
        <v>26</v>
      </c>
      <c r="E325" s="109">
        <v>45345.0</v>
      </c>
      <c r="F325" s="109">
        <v>45349.0</v>
      </c>
      <c r="G325" s="37">
        <v>1.5</v>
      </c>
      <c r="H325" s="17"/>
      <c r="I325" s="36"/>
      <c r="J325" s="17">
        <v>45.0</v>
      </c>
      <c r="K325" s="64"/>
      <c r="L325" s="32" t="str">
        <f t="shared" si="111"/>
        <v>#N/A</v>
      </c>
      <c r="M325" s="87" t="s">
        <v>293</v>
      </c>
      <c r="N325" s="136"/>
      <c r="O325" s="87"/>
      <c r="P325" s="87" t="str">
        <f t="shared" si="120"/>
        <v>#REF!</v>
      </c>
      <c r="Q325" s="87"/>
      <c r="R325" s="34" t="str">
        <f t="shared" si="113"/>
        <v>#N/A</v>
      </c>
      <c r="S325" s="35" t="str">
        <f t="array" ref="S325">IFERROR(INDEX(DETA_VENTAS!$B$1:B32314, MATCH(VALUE(A325), VALUE(DETA_VENTAS!$J$1:$J32314), 0)),"NA")</f>
        <v>NA</v>
      </c>
      <c r="T325" s="147"/>
      <c r="U325" s="64"/>
      <c r="V325" s="64"/>
      <c r="W325" s="64" t="str">
        <f t="shared" si="17"/>
        <v>2024-W08 (19/02 al 25/02)</v>
      </c>
      <c r="X325" s="64"/>
      <c r="Y325" s="38">
        <f t="shared" si="103"/>
        <v>3</v>
      </c>
    </row>
    <row r="326" hidden="1">
      <c r="A326" s="135">
        <v>455.0</v>
      </c>
      <c r="B326" s="36" t="s">
        <v>294</v>
      </c>
      <c r="C326" s="37" t="s">
        <v>217</v>
      </c>
      <c r="D326" s="36" t="s">
        <v>26</v>
      </c>
      <c r="E326" s="109">
        <v>45335.0</v>
      </c>
      <c r="F326" s="109">
        <v>45338.0</v>
      </c>
      <c r="G326" s="37">
        <v>4.8</v>
      </c>
      <c r="H326" s="17"/>
      <c r="I326" s="36"/>
      <c r="J326" s="17">
        <v>45.0</v>
      </c>
      <c r="K326" s="64"/>
      <c r="L326" s="32" t="str">
        <f t="shared" si="111"/>
        <v>#N/A</v>
      </c>
      <c r="M326" s="87" t="s">
        <v>295</v>
      </c>
      <c r="N326" s="136"/>
      <c r="O326" s="87"/>
      <c r="P326" s="87" t="str">
        <f t="shared" si="120"/>
        <v>#REF!</v>
      </c>
      <c r="Q326" s="87"/>
      <c r="R326" s="34" t="str">
        <f t="shared" si="113"/>
        <v>#N/A</v>
      </c>
      <c r="S326" s="35" t="str">
        <f t="array" ref="S326">IFERROR(INDEX(DETA_VENTAS!$B$1:B32314, MATCH(VALUE(A326), VALUE(DETA_VENTAS!$J$1:$J32314), 0)),"NA")</f>
        <v>NA</v>
      </c>
      <c r="T326" s="147"/>
      <c r="U326" s="64"/>
      <c r="V326" s="64"/>
      <c r="W326" s="64" t="str">
        <f t="shared" si="17"/>
        <v>2024-W07 (12/02 al 18/02)</v>
      </c>
      <c r="X326" s="64"/>
      <c r="Y326" s="38">
        <f t="shared" si="103"/>
        <v>9.6</v>
      </c>
    </row>
    <row r="327" hidden="1">
      <c r="A327" s="135">
        <v>454.0</v>
      </c>
      <c r="B327" s="134" t="s">
        <v>189</v>
      </c>
      <c r="C327" s="37">
        <v>256.0</v>
      </c>
      <c r="D327" s="36" t="s">
        <v>26</v>
      </c>
      <c r="E327" s="109">
        <v>45335.0</v>
      </c>
      <c r="F327" s="109">
        <v>45338.0</v>
      </c>
      <c r="G327" s="37">
        <v>7.0</v>
      </c>
      <c r="H327" s="17"/>
      <c r="I327" s="36"/>
      <c r="J327" s="17">
        <v>45.0</v>
      </c>
      <c r="K327" s="64"/>
      <c r="L327" s="32" t="str">
        <f t="shared" si="111"/>
        <v>#N/A</v>
      </c>
      <c r="M327" s="87" t="s">
        <v>282</v>
      </c>
      <c r="N327" s="136"/>
      <c r="O327" s="87"/>
      <c r="P327" s="87" t="str">
        <f t="shared" si="120"/>
        <v>#REF!</v>
      </c>
      <c r="Q327" s="87"/>
      <c r="R327" s="34" t="str">
        <f t="shared" si="113"/>
        <v>#N/A</v>
      </c>
      <c r="S327" s="35" t="str">
        <f t="array" ref="S327">IFERROR(INDEX(DETA_VENTAS!$B$1:B32314, MATCH(VALUE(A327), VALUE(DETA_VENTAS!$J$1:$J32314), 0)),"NA")</f>
        <v>NA</v>
      </c>
      <c r="T327" s="147"/>
      <c r="U327" s="64"/>
      <c r="V327" s="64"/>
      <c r="W327" s="64" t="str">
        <f t="shared" si="17"/>
        <v>2024-W07 (12/02 al 18/02)</v>
      </c>
      <c r="X327" s="64"/>
      <c r="Y327" s="38">
        <f t="shared" si="103"/>
        <v>14</v>
      </c>
    </row>
    <row r="328" hidden="1">
      <c r="A328" s="135">
        <v>453.0</v>
      </c>
      <c r="B328" s="36" t="s">
        <v>266</v>
      </c>
      <c r="C328" s="37">
        <v>208.0</v>
      </c>
      <c r="D328" s="36" t="s">
        <v>26</v>
      </c>
      <c r="E328" s="109">
        <v>45335.0</v>
      </c>
      <c r="F328" s="109">
        <v>45338.0</v>
      </c>
      <c r="G328" s="37">
        <v>3.2</v>
      </c>
      <c r="H328" s="17"/>
      <c r="I328" s="36"/>
      <c r="J328" s="17">
        <v>45.0</v>
      </c>
      <c r="K328" s="64"/>
      <c r="L328" s="32" t="str">
        <f t="shared" si="111"/>
        <v>#N/A</v>
      </c>
      <c r="M328" s="87" t="s">
        <v>296</v>
      </c>
      <c r="N328" s="136"/>
      <c r="O328" s="87"/>
      <c r="P328" s="87" t="str">
        <f t="shared" si="120"/>
        <v>#REF!</v>
      </c>
      <c r="Q328" s="87"/>
      <c r="R328" s="34" t="str">
        <f t="shared" si="113"/>
        <v>#N/A</v>
      </c>
      <c r="S328" s="35" t="str">
        <f t="array" ref="S328">IFERROR(INDEX(DETA_VENTAS!$B$1:B32314, MATCH(VALUE(A328), VALUE(DETA_VENTAS!$J$1:$J32314), 0)),"NA")</f>
        <v>NA</v>
      </c>
      <c r="T328" s="147"/>
      <c r="U328" s="64"/>
      <c r="V328" s="64"/>
      <c r="W328" s="64" t="str">
        <f t="shared" si="17"/>
        <v>2024-W07 (12/02 al 18/02)</v>
      </c>
      <c r="X328" s="64"/>
      <c r="Y328" s="38">
        <f t="shared" si="103"/>
        <v>6.4</v>
      </c>
    </row>
    <row r="329" hidden="1">
      <c r="A329" s="135">
        <v>452.0</v>
      </c>
      <c r="B329" s="134" t="s">
        <v>189</v>
      </c>
      <c r="C329" s="37">
        <v>256.0</v>
      </c>
      <c r="D329" s="36" t="s">
        <v>26</v>
      </c>
      <c r="E329" s="109">
        <v>45324.0</v>
      </c>
      <c r="F329" s="109">
        <v>45328.0</v>
      </c>
      <c r="G329" s="37">
        <v>3.5</v>
      </c>
      <c r="H329" s="17"/>
      <c r="I329" s="36"/>
      <c r="J329" s="17">
        <v>60.0</v>
      </c>
      <c r="K329" s="64"/>
      <c r="L329" s="32" t="str">
        <f t="shared" si="111"/>
        <v>#N/A</v>
      </c>
      <c r="M329" s="87" t="s">
        <v>282</v>
      </c>
      <c r="N329" s="136"/>
      <c r="O329" s="87"/>
      <c r="P329" s="87" t="str">
        <f t="shared" si="120"/>
        <v>#REF!</v>
      </c>
      <c r="Q329" s="87"/>
      <c r="R329" s="34" t="str">
        <f t="shared" si="113"/>
        <v>#N/A</v>
      </c>
      <c r="S329" s="35" t="str">
        <f t="array" ref="S329">IFERROR(INDEX(DETA_VENTAS!$B$1:B32314, MATCH(VALUE(A329), VALUE(DETA_VENTAS!$J$1:$J32314), 0)),"NA")</f>
        <v>NA</v>
      </c>
      <c r="T329" s="147"/>
      <c r="U329" s="64"/>
      <c r="V329" s="64"/>
      <c r="W329" s="64" t="str">
        <f t="shared" si="17"/>
        <v>2024-W05 (29/01 al 04/02)</v>
      </c>
      <c r="X329" s="64"/>
      <c r="Y329" s="38">
        <f t="shared" si="103"/>
        <v>7</v>
      </c>
    </row>
    <row r="330" hidden="1">
      <c r="A330" s="135">
        <v>451.0</v>
      </c>
      <c r="B330" s="36" t="s">
        <v>165</v>
      </c>
      <c r="C330" s="37">
        <v>160.0</v>
      </c>
      <c r="D330" s="36" t="s">
        <v>26</v>
      </c>
      <c r="E330" s="109">
        <v>45324.0</v>
      </c>
      <c r="F330" s="109">
        <v>45328.0</v>
      </c>
      <c r="G330" s="37">
        <v>6.8</v>
      </c>
      <c r="H330" s="17"/>
      <c r="I330" s="36"/>
      <c r="J330" s="17">
        <v>60.0</v>
      </c>
      <c r="K330" s="64"/>
      <c r="L330" s="32" t="str">
        <f t="shared" si="111"/>
        <v>#N/A</v>
      </c>
      <c r="M330" s="87" t="s">
        <v>297</v>
      </c>
      <c r="N330" s="136"/>
      <c r="O330" s="87"/>
      <c r="P330" s="87" t="str">
        <f t="shared" si="120"/>
        <v>#REF!</v>
      </c>
      <c r="Q330" s="87"/>
      <c r="R330" s="34" t="str">
        <f t="shared" si="113"/>
        <v>#N/A</v>
      </c>
      <c r="S330" s="35" t="str">
        <f t="array" ref="S330">IFERROR(INDEX(DETA_VENTAS!$B$1:B32314, MATCH(VALUE(A330), VALUE(DETA_VENTAS!$J$1:$J32314), 0)),"NA")</f>
        <v>NA</v>
      </c>
      <c r="T330" s="147"/>
      <c r="U330" s="64"/>
      <c r="V330" s="64"/>
      <c r="W330" s="64" t="str">
        <f t="shared" si="17"/>
        <v>2024-W05 (29/01 al 04/02)</v>
      </c>
      <c r="X330" s="64"/>
      <c r="Y330" s="38">
        <f t="shared" si="103"/>
        <v>13.6</v>
      </c>
    </row>
    <row r="331" hidden="1">
      <c r="A331" s="135">
        <v>450.0</v>
      </c>
      <c r="B331" s="36" t="s">
        <v>266</v>
      </c>
      <c r="C331" s="37">
        <v>208.0</v>
      </c>
      <c r="D331" s="36" t="s">
        <v>26</v>
      </c>
      <c r="E331" s="109">
        <v>45321.0</v>
      </c>
      <c r="F331" s="109">
        <v>45328.0</v>
      </c>
      <c r="G331" s="37">
        <v>4.6</v>
      </c>
      <c r="H331" s="17"/>
      <c r="I331" s="36"/>
      <c r="J331" s="17">
        <v>45.0</v>
      </c>
      <c r="K331" s="64"/>
      <c r="L331" s="32" t="str">
        <f t="shared" si="111"/>
        <v>#N/A</v>
      </c>
      <c r="M331" s="87" t="s">
        <v>298</v>
      </c>
      <c r="N331" s="136"/>
      <c r="O331" s="87"/>
      <c r="P331" s="87" t="str">
        <f t="shared" si="120"/>
        <v>#REF!</v>
      </c>
      <c r="Q331" s="87"/>
      <c r="R331" s="34" t="str">
        <f t="shared" si="113"/>
        <v>#N/A</v>
      </c>
      <c r="S331" s="35" t="str">
        <f t="array" ref="S331">IFERROR(INDEX(DETA_VENTAS!$B$1:B32314, MATCH(VALUE(A331), VALUE(DETA_VENTAS!$J$1:$J32314), 0)),"NA")</f>
        <v>NA</v>
      </c>
      <c r="T331" s="147"/>
      <c r="U331" s="64"/>
      <c r="V331" s="64"/>
      <c r="W331" s="64" t="str">
        <f t="shared" si="17"/>
        <v>2024-W05 (29/01 al 04/02)</v>
      </c>
      <c r="X331" s="64"/>
      <c r="Y331" s="38">
        <f t="shared" si="103"/>
        <v>9.2</v>
      </c>
    </row>
    <row r="332">
      <c r="A332" s="135">
        <v>449.0</v>
      </c>
      <c r="B332" s="36" t="s">
        <v>112</v>
      </c>
      <c r="C332" s="37">
        <v>173.0</v>
      </c>
      <c r="D332" s="36" t="s">
        <v>26</v>
      </c>
      <c r="E332" s="109">
        <v>45321.0</v>
      </c>
      <c r="F332" s="109">
        <v>45328.0</v>
      </c>
      <c r="G332" s="37"/>
      <c r="H332" s="86" t="s">
        <v>27</v>
      </c>
      <c r="I332" s="36">
        <v>15.0</v>
      </c>
      <c r="J332" s="17"/>
      <c r="K332" s="36">
        <v>32.0</v>
      </c>
      <c r="L332" s="32" t="str">
        <f t="shared" si="111"/>
        <v>#N/A</v>
      </c>
      <c r="M332" s="87" t="s">
        <v>255</v>
      </c>
      <c r="N332" s="136"/>
      <c r="O332" s="87"/>
      <c r="P332" s="87" t="str">
        <f t="shared" si="120"/>
        <v>#REF!</v>
      </c>
      <c r="Q332" s="87"/>
      <c r="R332" s="34" t="str">
        <f t="shared" si="113"/>
        <v>#N/A</v>
      </c>
      <c r="S332" s="35" t="str">
        <f t="array" ref="S332">IFERROR(INDEX(DETA_VENTAS!$B$1:B32314, MATCH(VALUE(A332), VALUE(DETA_VENTAS!$J$1:$J32314), 0)),"NA")</f>
        <v>NA</v>
      </c>
      <c r="T332" s="147"/>
      <c r="U332" s="64"/>
      <c r="V332" s="64"/>
      <c r="W332" s="64" t="str">
        <f t="shared" si="17"/>
        <v>2024-W05 (29/01 al 04/02)</v>
      </c>
      <c r="X332" s="64"/>
      <c r="Y332" s="38">
        <f t="shared" si="103"/>
        <v>0</v>
      </c>
    </row>
    <row r="333" hidden="1">
      <c r="A333" s="135">
        <v>448.0</v>
      </c>
      <c r="B333" s="36" t="s">
        <v>266</v>
      </c>
      <c r="C333" s="37">
        <v>208.0</v>
      </c>
      <c r="D333" s="36" t="s">
        <v>26</v>
      </c>
      <c r="E333" s="109">
        <v>45314.0</v>
      </c>
      <c r="F333" s="109">
        <v>45320.0</v>
      </c>
      <c r="G333" s="37">
        <v>8.5</v>
      </c>
      <c r="H333" s="17"/>
      <c r="I333" s="36"/>
      <c r="J333" s="17">
        <v>45.0</v>
      </c>
      <c r="K333" s="64"/>
      <c r="L333" s="32" t="str">
        <f t="shared" si="111"/>
        <v>#N/A</v>
      </c>
      <c r="M333" s="87" t="s">
        <v>298</v>
      </c>
      <c r="N333" s="136"/>
      <c r="O333" s="87"/>
      <c r="P333" s="87" t="str">
        <f t="shared" si="120"/>
        <v>#REF!</v>
      </c>
      <c r="Q333" s="87"/>
      <c r="R333" s="34" t="str">
        <f t="shared" si="113"/>
        <v>#N/A</v>
      </c>
      <c r="S333" s="35" t="str">
        <f t="array" ref="S333">IFERROR(INDEX(DETA_VENTAS!$B$1:B32314, MATCH(VALUE(A333), VALUE(DETA_VENTAS!$J$1:$J32314), 0)),"NA")</f>
        <v>NA</v>
      </c>
      <c r="T333" s="147"/>
      <c r="U333" s="64"/>
      <c r="V333" s="64"/>
      <c r="W333" s="64" t="str">
        <f t="shared" si="17"/>
        <v>2024-W04 (22/01 al 28/01)</v>
      </c>
      <c r="X333" s="64"/>
      <c r="Y333" s="38">
        <f t="shared" si="103"/>
        <v>17</v>
      </c>
    </row>
    <row r="334" hidden="1">
      <c r="A334" s="135">
        <v>447.0</v>
      </c>
      <c r="B334" s="134" t="s">
        <v>189</v>
      </c>
      <c r="C334" s="37">
        <v>256.0</v>
      </c>
      <c r="D334" s="36" t="s">
        <v>26</v>
      </c>
      <c r="E334" s="109">
        <v>45307.0</v>
      </c>
      <c r="F334" s="109">
        <v>45310.0</v>
      </c>
      <c r="G334" s="37">
        <v>6.7</v>
      </c>
      <c r="H334" s="17"/>
      <c r="I334" s="36"/>
      <c r="J334" s="17">
        <v>45.0</v>
      </c>
      <c r="K334" s="64"/>
      <c r="L334" s="32" t="str">
        <f t="shared" si="111"/>
        <v>#N/A</v>
      </c>
      <c r="M334" s="87" t="s">
        <v>282</v>
      </c>
      <c r="N334" s="136"/>
      <c r="O334" s="87"/>
      <c r="P334" s="87" t="str">
        <f t="shared" si="120"/>
        <v>#REF!</v>
      </c>
      <c r="Q334" s="87"/>
      <c r="R334" s="34" t="str">
        <f t="shared" si="113"/>
        <v>#N/A</v>
      </c>
      <c r="S334" s="35" t="str">
        <f t="array" ref="S334">IFERROR(INDEX(DETA_VENTAS!$B$1:B32314, MATCH(VALUE(A334), VALUE(DETA_VENTAS!$J$1:$J32314), 0)),"NA")</f>
        <v>NA</v>
      </c>
      <c r="T334" s="147"/>
      <c r="U334" s="64"/>
      <c r="V334" s="64"/>
      <c r="W334" s="64" t="str">
        <f t="shared" si="17"/>
        <v>2024-W03 (15/01 al 21/01)</v>
      </c>
      <c r="X334" s="64"/>
      <c r="Y334" s="38">
        <f t="shared" si="103"/>
        <v>13.4</v>
      </c>
    </row>
    <row r="335">
      <c r="A335" s="135">
        <v>446.0</v>
      </c>
      <c r="B335" s="36" t="s">
        <v>112</v>
      </c>
      <c r="C335" s="37">
        <v>173.0</v>
      </c>
      <c r="D335" s="36" t="s">
        <v>26</v>
      </c>
      <c r="E335" s="109">
        <v>45295.0</v>
      </c>
      <c r="F335" s="109">
        <v>45301.0</v>
      </c>
      <c r="G335" s="37"/>
      <c r="H335" s="86" t="s">
        <v>27</v>
      </c>
      <c r="I335" s="36">
        <v>1.0</v>
      </c>
      <c r="J335" s="17"/>
      <c r="K335" s="36">
        <v>32.0</v>
      </c>
      <c r="L335" s="32" t="str">
        <f t="shared" si="111"/>
        <v>#N/A</v>
      </c>
      <c r="M335" s="87" t="s">
        <v>255</v>
      </c>
      <c r="N335" s="136"/>
      <c r="O335" s="87"/>
      <c r="P335" s="87" t="str">
        <f t="shared" si="120"/>
        <v>#REF!</v>
      </c>
      <c r="Q335" s="87"/>
      <c r="R335" s="34" t="str">
        <f t="shared" si="113"/>
        <v>#N/A</v>
      </c>
      <c r="S335" s="35" t="str">
        <f t="array" ref="S335">IFERROR(INDEX(DETA_VENTAS!$B$1:B32314, MATCH(VALUE(A335), VALUE(DETA_VENTAS!$J$1:$J32314), 0)),"NA")</f>
        <v>NA</v>
      </c>
      <c r="T335" s="147"/>
      <c r="U335" s="64"/>
      <c r="V335" s="64"/>
      <c r="W335" s="64" t="str">
        <f t="shared" si="17"/>
        <v>2024-W01 (01/01 al 07/01)</v>
      </c>
      <c r="X335" s="64"/>
      <c r="Y335" s="38">
        <f t="shared" si="103"/>
        <v>0</v>
      </c>
    </row>
    <row r="336" hidden="1">
      <c r="A336" s="135">
        <v>445.0</v>
      </c>
      <c r="B336" s="36" t="s">
        <v>170</v>
      </c>
      <c r="C336" s="37">
        <v>114.0</v>
      </c>
      <c r="D336" s="36" t="s">
        <v>26</v>
      </c>
      <c r="E336" s="109">
        <v>45295.0</v>
      </c>
      <c r="F336" s="109">
        <v>45301.0</v>
      </c>
      <c r="G336" s="37">
        <v>2.3</v>
      </c>
      <c r="H336" s="17"/>
      <c r="I336" s="36"/>
      <c r="J336" s="17">
        <v>45.0</v>
      </c>
      <c r="K336" s="64"/>
      <c r="L336" s="32" t="str">
        <f t="shared" si="111"/>
        <v>#N/A</v>
      </c>
      <c r="M336" s="87" t="s">
        <v>298</v>
      </c>
      <c r="N336" s="136"/>
      <c r="O336" s="87"/>
      <c r="P336" s="87" t="str">
        <f t="shared" si="120"/>
        <v>#REF!</v>
      </c>
      <c r="Q336" s="87"/>
      <c r="R336" s="34" t="str">
        <f t="shared" si="113"/>
        <v>#N/A</v>
      </c>
      <c r="S336" s="35" t="str">
        <f t="array" ref="S336">IFERROR(INDEX(DETA_VENTAS!$B$1:B32314, MATCH(VALUE(A336), VALUE(DETA_VENTAS!$J$1:$J32314), 0)),"NA")</f>
        <v>NA</v>
      </c>
      <c r="T336" s="147"/>
      <c r="U336" s="64"/>
      <c r="V336" s="64"/>
      <c r="W336" s="64" t="str">
        <f t="shared" si="17"/>
        <v>2024-W01 (01/01 al 07/01)</v>
      </c>
      <c r="X336" s="64"/>
      <c r="Y336" s="38">
        <f t="shared" si="103"/>
        <v>4.6</v>
      </c>
    </row>
    <row r="337" hidden="1">
      <c r="A337" s="135">
        <v>444.0</v>
      </c>
      <c r="B337" s="134" t="s">
        <v>189</v>
      </c>
      <c r="C337" s="37">
        <v>256.0</v>
      </c>
      <c r="D337" s="36" t="s">
        <v>26</v>
      </c>
      <c r="E337" s="109">
        <v>45288.0</v>
      </c>
      <c r="F337" s="109">
        <v>45291.0</v>
      </c>
      <c r="G337" s="37">
        <v>3.8</v>
      </c>
      <c r="H337" s="17"/>
      <c r="I337" s="36"/>
      <c r="J337" s="17">
        <v>45.0</v>
      </c>
      <c r="K337" s="36"/>
      <c r="L337" s="32" t="str">
        <f t="shared" si="111"/>
        <v>#N/A</v>
      </c>
      <c r="M337" s="87" t="s">
        <v>282</v>
      </c>
      <c r="N337" s="136"/>
      <c r="O337" s="87"/>
      <c r="P337" s="87" t="str">
        <f t="shared" si="120"/>
        <v>#REF!</v>
      </c>
      <c r="Q337" s="87"/>
      <c r="R337" s="34" t="str">
        <f t="shared" si="113"/>
        <v>#N/A</v>
      </c>
      <c r="S337" s="35" t="str">
        <f t="array" ref="S337">IFERROR(INDEX(DETA_VENTAS!$B$1:B32314, MATCH(VALUE(A337), VALUE(DETA_VENTAS!$J$1:$J32314), 0)),"NA")</f>
        <v>NA</v>
      </c>
      <c r="T337" s="147"/>
      <c r="U337" s="64"/>
      <c r="V337" s="64"/>
      <c r="W337" s="64" t="str">
        <f t="shared" si="17"/>
        <v>2023-W52 (25/12 al 31/12)</v>
      </c>
      <c r="X337" s="64"/>
      <c r="Y337" s="36"/>
    </row>
    <row r="338">
      <c r="A338" s="135">
        <v>443.0</v>
      </c>
      <c r="B338" s="36" t="s">
        <v>112</v>
      </c>
      <c r="C338" s="37">
        <v>173.0</v>
      </c>
      <c r="D338" s="36" t="s">
        <v>26</v>
      </c>
      <c r="E338" s="109">
        <v>45279.0</v>
      </c>
      <c r="F338" s="109">
        <v>45282.0</v>
      </c>
      <c r="G338" s="147"/>
      <c r="H338" s="86" t="s">
        <v>27</v>
      </c>
      <c r="I338" s="36">
        <v>10.0</v>
      </c>
      <c r="J338" s="146"/>
      <c r="K338" s="36">
        <v>32.0</v>
      </c>
      <c r="L338" s="32" t="str">
        <f t="shared" si="111"/>
        <v>#N/A</v>
      </c>
      <c r="M338" s="87" t="s">
        <v>255</v>
      </c>
      <c r="N338" s="136"/>
      <c r="O338" s="87"/>
      <c r="P338" s="87" t="str">
        <f t="shared" si="120"/>
        <v>#REF!</v>
      </c>
      <c r="Q338" s="87"/>
      <c r="R338" s="34" t="str">
        <f t="shared" si="113"/>
        <v>#N/A</v>
      </c>
      <c r="S338" s="35" t="str">
        <f t="array" ref="S338">IFERROR(INDEX(DETA_VENTAS!$B$1:B32314, MATCH(VALUE(A338), VALUE(DETA_VENTAS!$J$1:$J32314), 0)),"NA")</f>
        <v>NA</v>
      </c>
      <c r="T338" s="147"/>
      <c r="U338" s="64"/>
      <c r="V338" s="64"/>
      <c r="W338" s="64" t="str">
        <f t="shared" si="17"/>
        <v>2023-W51 (18/12 al 24/12)</v>
      </c>
      <c r="X338" s="64"/>
      <c r="Y338" s="36"/>
    </row>
    <row r="339" hidden="1">
      <c r="A339" s="135">
        <v>442.0</v>
      </c>
      <c r="B339" s="134" t="s">
        <v>189</v>
      </c>
      <c r="C339" s="37">
        <v>256.0</v>
      </c>
      <c r="D339" s="36" t="s">
        <v>26</v>
      </c>
      <c r="E339" s="109">
        <v>45279.0</v>
      </c>
      <c r="F339" s="109">
        <v>45282.0</v>
      </c>
      <c r="G339" s="37">
        <v>2.0</v>
      </c>
      <c r="H339" s="17"/>
      <c r="I339" s="64"/>
      <c r="J339" s="17">
        <v>45.0</v>
      </c>
      <c r="K339" s="64"/>
      <c r="L339" s="32" t="str">
        <f t="shared" si="111"/>
        <v>#N/A</v>
      </c>
      <c r="M339" s="36" t="s">
        <v>282</v>
      </c>
      <c r="N339" s="136"/>
      <c r="O339" s="87"/>
      <c r="P339" s="87" t="str">
        <f t="shared" si="120"/>
        <v>#REF!</v>
      </c>
      <c r="Q339" s="87"/>
      <c r="R339" s="34" t="str">
        <f t="shared" si="113"/>
        <v>#N/A</v>
      </c>
      <c r="S339" s="35" t="str">
        <f t="array" ref="S339">IFERROR(INDEX(DETA_VENTAS!$B$1:B32314, MATCH(VALUE(A339), VALUE(DETA_VENTAS!$J$1:$J32314), 0)),"NA")</f>
        <v>NA</v>
      </c>
      <c r="T339" s="147"/>
      <c r="U339" s="64"/>
      <c r="V339" s="64"/>
      <c r="W339" s="64" t="str">
        <f t="shared" si="17"/>
        <v>2023-W51 (18/12 al 24/12)</v>
      </c>
      <c r="X339" s="64"/>
      <c r="Y339" s="36"/>
    </row>
    <row r="340" hidden="1">
      <c r="A340" s="135">
        <v>441.0</v>
      </c>
      <c r="B340" s="36" t="s">
        <v>299</v>
      </c>
      <c r="C340" s="37" t="s">
        <v>217</v>
      </c>
      <c r="D340" s="36" t="s">
        <v>26</v>
      </c>
      <c r="E340" s="109">
        <v>45279.0</v>
      </c>
      <c r="F340" s="109">
        <v>45282.0</v>
      </c>
      <c r="G340" s="37">
        <v>6.0</v>
      </c>
      <c r="H340" s="17"/>
      <c r="I340" s="64"/>
      <c r="J340" s="17">
        <v>45.0</v>
      </c>
      <c r="K340" s="64"/>
      <c r="L340" s="32" t="str">
        <f t="shared" si="111"/>
        <v>#N/A</v>
      </c>
      <c r="M340" s="87" t="s">
        <v>28</v>
      </c>
      <c r="N340" s="136"/>
      <c r="O340" s="87"/>
      <c r="P340" s="87" t="str">
        <f t="shared" si="120"/>
        <v>#REF!</v>
      </c>
      <c r="Q340" s="87"/>
      <c r="R340" s="34" t="str">
        <f t="shared" si="113"/>
        <v>#N/A</v>
      </c>
      <c r="S340" s="35" t="str">
        <f t="array" ref="S340">IFERROR(INDEX(DETA_VENTAS!$B$1:B32314, MATCH(VALUE(A340), VALUE(DETA_VENTAS!$J$1:$J32314), 0)),"NA")</f>
        <v>NA</v>
      </c>
      <c r="T340" s="147"/>
      <c r="U340" s="64"/>
      <c r="V340" s="64"/>
      <c r="W340" s="64" t="str">
        <f t="shared" si="17"/>
        <v>2023-W51 (18/12 al 24/12)</v>
      </c>
      <c r="X340" s="64"/>
      <c r="Y340" s="36"/>
    </row>
    <row r="341" hidden="1">
      <c r="A341" s="135">
        <v>440.0</v>
      </c>
      <c r="B341" s="134" t="s">
        <v>189</v>
      </c>
      <c r="C341" s="37">
        <v>256.0</v>
      </c>
      <c r="D341" s="36" t="s">
        <v>26</v>
      </c>
      <c r="E341" s="109">
        <v>45268.0</v>
      </c>
      <c r="F341" s="109">
        <v>45273.0</v>
      </c>
      <c r="G341" s="37">
        <v>5.8</v>
      </c>
      <c r="H341" s="17"/>
      <c r="I341" s="36"/>
      <c r="J341" s="17">
        <v>45.0</v>
      </c>
      <c r="K341" s="36"/>
      <c r="L341" s="32" t="str">
        <f t="shared" si="111"/>
        <v>#N/A</v>
      </c>
      <c r="M341" s="87" t="s">
        <v>282</v>
      </c>
      <c r="N341" s="136"/>
      <c r="O341" s="87"/>
      <c r="P341" s="87" t="str">
        <f t="shared" si="120"/>
        <v>#REF!</v>
      </c>
      <c r="Q341" s="87"/>
      <c r="R341" s="34" t="str">
        <f t="shared" si="113"/>
        <v>#N/A</v>
      </c>
      <c r="S341" s="35" t="str">
        <f t="array" ref="S341">IFERROR(INDEX(DETA_VENTAS!$B$1:B32314, MATCH(VALUE(A341), VALUE(DETA_VENTAS!$J$1:$J32314), 0)),"NA")</f>
        <v>NA</v>
      </c>
      <c r="T341" s="147"/>
      <c r="U341" s="64"/>
      <c r="V341" s="64"/>
      <c r="W341" s="64" t="str">
        <f t="shared" si="17"/>
        <v>2023-W49 (04/12 al 10/12)</v>
      </c>
      <c r="X341" s="64"/>
      <c r="Y341" s="36"/>
    </row>
    <row r="342" hidden="1">
      <c r="A342" s="135">
        <v>439.0</v>
      </c>
      <c r="B342" s="134" t="s">
        <v>189</v>
      </c>
      <c r="C342" s="37">
        <v>256.0</v>
      </c>
      <c r="D342" s="36" t="s">
        <v>26</v>
      </c>
      <c r="E342" s="109">
        <v>45252.0</v>
      </c>
      <c r="F342" s="109">
        <v>45258.0</v>
      </c>
      <c r="G342" s="37">
        <v>3.2</v>
      </c>
      <c r="H342" s="17"/>
      <c r="I342" s="36"/>
      <c r="J342" s="17">
        <v>45.0</v>
      </c>
      <c r="K342" s="36"/>
      <c r="L342" s="32" t="str">
        <f t="shared" si="111"/>
        <v>#N/A</v>
      </c>
      <c r="M342" s="87" t="s">
        <v>282</v>
      </c>
      <c r="N342" s="136"/>
      <c r="O342" s="87"/>
      <c r="P342" s="87" t="str">
        <f t="shared" si="120"/>
        <v>#REF!</v>
      </c>
      <c r="Q342" s="87"/>
      <c r="R342" s="34" t="str">
        <f t="shared" si="113"/>
        <v>#N/A</v>
      </c>
      <c r="S342" s="35" t="str">
        <f t="array" ref="S342">IFERROR(INDEX(DETA_VENTAS!$B$1:B32314, MATCH(VALUE(A342), VALUE(DETA_VENTAS!$J$1:$J32314), 0)),"NA")</f>
        <v>NA</v>
      </c>
      <c r="T342" s="147"/>
      <c r="U342" s="64"/>
      <c r="V342" s="64"/>
      <c r="W342" s="64" t="str">
        <f t="shared" si="17"/>
        <v>2023-W47 (20/11 al 26/11)</v>
      </c>
      <c r="X342" s="64"/>
      <c r="Y342" s="36"/>
    </row>
    <row r="343">
      <c r="A343" s="135">
        <v>438.0</v>
      </c>
      <c r="B343" s="36" t="s">
        <v>300</v>
      </c>
      <c r="C343" s="37">
        <v>67.0</v>
      </c>
      <c r="D343" s="36" t="s">
        <v>26</v>
      </c>
      <c r="E343" s="109">
        <v>45247.0</v>
      </c>
      <c r="F343" s="109">
        <v>45252.0</v>
      </c>
      <c r="G343" s="147"/>
      <c r="H343" s="86" t="s">
        <v>27</v>
      </c>
      <c r="I343" s="36">
        <v>16.0</v>
      </c>
      <c r="J343" s="17"/>
      <c r="K343" s="36">
        <v>32.0</v>
      </c>
      <c r="L343" s="32" t="str">
        <f t="shared" si="111"/>
        <v>#N/A</v>
      </c>
      <c r="M343" s="87" t="s">
        <v>255</v>
      </c>
      <c r="N343" s="136"/>
      <c r="O343" s="87"/>
      <c r="P343" s="87" t="str">
        <f t="shared" si="120"/>
        <v>#REF!</v>
      </c>
      <c r="Q343" s="87"/>
      <c r="R343" s="34" t="str">
        <f t="shared" si="113"/>
        <v>#N/A</v>
      </c>
      <c r="S343" s="35" t="str">
        <f t="array" ref="S343">IFERROR(INDEX(DETA_VENTAS!$B$1:B32314, MATCH(VALUE(A343), VALUE(DETA_VENTAS!$J$1:$J32314), 0)),"NA")</f>
        <v>NA</v>
      </c>
      <c r="T343" s="147"/>
      <c r="U343" s="64"/>
      <c r="V343" s="64"/>
      <c r="W343" s="64" t="str">
        <f t="shared" si="17"/>
        <v>2023-W46 (13/11 al 19/11)</v>
      </c>
      <c r="X343" s="64"/>
      <c r="Y343" s="36"/>
    </row>
    <row r="344" hidden="1">
      <c r="A344" s="135">
        <v>437.0</v>
      </c>
      <c r="B344" s="36" t="s">
        <v>301</v>
      </c>
      <c r="C344" s="37" t="s">
        <v>217</v>
      </c>
      <c r="D344" s="36" t="s">
        <v>26</v>
      </c>
      <c r="E344" s="109">
        <v>45247.0</v>
      </c>
      <c r="F344" s="109">
        <v>45252.0</v>
      </c>
      <c r="G344" s="37">
        <v>2.6</v>
      </c>
      <c r="H344" s="17"/>
      <c r="I344" s="36"/>
      <c r="J344" s="17">
        <v>45.0</v>
      </c>
      <c r="K344" s="36"/>
      <c r="L344" s="32" t="str">
        <f t="shared" si="111"/>
        <v>#N/A</v>
      </c>
      <c r="M344" s="87" t="s">
        <v>302</v>
      </c>
      <c r="N344" s="136"/>
      <c r="O344" s="87"/>
      <c r="P344" s="87" t="str">
        <f t="shared" si="120"/>
        <v>#REF!</v>
      </c>
      <c r="Q344" s="87"/>
      <c r="R344" s="34" t="str">
        <f t="shared" si="113"/>
        <v>#N/A</v>
      </c>
      <c r="S344" s="35" t="str">
        <f t="array" ref="S344">IFERROR(INDEX(DETA_VENTAS!$B$1:B32314, MATCH(VALUE(A344), VALUE(DETA_VENTAS!$J$1:$J32314), 0)),"NA")</f>
        <v>NA</v>
      </c>
      <c r="T344" s="147"/>
      <c r="U344" s="64"/>
      <c r="V344" s="64"/>
      <c r="W344" s="64" t="str">
        <f t="shared" si="17"/>
        <v>2023-W46 (13/11 al 19/11)</v>
      </c>
      <c r="X344" s="64"/>
      <c r="Y344" s="36"/>
    </row>
    <row r="345" hidden="1">
      <c r="A345" s="135">
        <v>436.0</v>
      </c>
      <c r="B345" s="36" t="s">
        <v>170</v>
      </c>
      <c r="C345" s="37">
        <v>114.0</v>
      </c>
      <c r="D345" s="36" t="s">
        <v>26</v>
      </c>
      <c r="E345" s="109">
        <v>45247.0</v>
      </c>
      <c r="F345" s="109">
        <v>45252.0</v>
      </c>
      <c r="G345" s="37">
        <v>3.2</v>
      </c>
      <c r="H345" s="17"/>
      <c r="I345" s="36"/>
      <c r="J345" s="17">
        <v>45.0</v>
      </c>
      <c r="K345" s="36"/>
      <c r="L345" s="32" t="str">
        <f t="shared" si="111"/>
        <v>#N/A</v>
      </c>
      <c r="M345" s="87" t="s">
        <v>303</v>
      </c>
      <c r="N345" s="136"/>
      <c r="O345" s="87"/>
      <c r="P345" s="87" t="str">
        <f t="shared" si="120"/>
        <v>#REF!</v>
      </c>
      <c r="Q345" s="87"/>
      <c r="R345" s="34" t="str">
        <f t="shared" si="113"/>
        <v>#N/A</v>
      </c>
      <c r="S345" s="35" t="str">
        <f t="array" ref="S345">IFERROR(INDEX(DETA_VENTAS!$B$1:B32314, MATCH(VALUE(A345), VALUE(DETA_VENTAS!$J$1:$J32314), 0)),"NA")</f>
        <v>NA</v>
      </c>
      <c r="T345" s="147"/>
      <c r="U345" s="64"/>
      <c r="V345" s="64"/>
      <c r="W345" s="64" t="str">
        <f t="shared" si="17"/>
        <v>2023-W46 (13/11 al 19/11)</v>
      </c>
      <c r="X345" s="64"/>
      <c r="Y345" s="36"/>
    </row>
    <row r="346" hidden="1">
      <c r="A346" s="135">
        <v>435.0</v>
      </c>
      <c r="B346" s="134" t="s">
        <v>189</v>
      </c>
      <c r="C346" s="37">
        <v>256.0</v>
      </c>
      <c r="D346" s="36" t="s">
        <v>26</v>
      </c>
      <c r="E346" s="109">
        <v>45233.0</v>
      </c>
      <c r="F346" s="109">
        <v>45237.0</v>
      </c>
      <c r="G346" s="37">
        <v>2.6</v>
      </c>
      <c r="H346" s="17"/>
      <c r="I346" s="36"/>
      <c r="J346" s="17">
        <v>45.0</v>
      </c>
      <c r="K346" s="36"/>
      <c r="L346" s="32" t="str">
        <f t="shared" si="111"/>
        <v>#N/A</v>
      </c>
      <c r="M346" s="87" t="s">
        <v>282</v>
      </c>
      <c r="N346" s="136"/>
      <c r="O346" s="87"/>
      <c r="P346" s="87" t="str">
        <f t="shared" si="120"/>
        <v>#REF!</v>
      </c>
      <c r="Q346" s="87"/>
      <c r="R346" s="34" t="str">
        <f t="shared" si="113"/>
        <v>#N/A</v>
      </c>
      <c r="S346" s="35" t="str">
        <f t="array" ref="S346">IFERROR(INDEX(DETA_VENTAS!$B$1:B32314, MATCH(VALUE(A346), VALUE(DETA_VENTAS!$J$1:$J32314), 0)),"NA")</f>
        <v>NA</v>
      </c>
      <c r="T346" s="147"/>
      <c r="U346" s="64"/>
      <c r="V346" s="64"/>
      <c r="W346" s="64" t="str">
        <f t="shared" si="17"/>
        <v>2023-W44 (30/10 al 05/11)</v>
      </c>
      <c r="X346" s="64"/>
      <c r="Y346" s="36">
        <v>0.0</v>
      </c>
    </row>
    <row r="347" hidden="1">
      <c r="A347" s="135">
        <v>434.0</v>
      </c>
      <c r="B347" s="36" t="s">
        <v>165</v>
      </c>
      <c r="C347" s="37">
        <v>160.0</v>
      </c>
      <c r="D347" s="36" t="s">
        <v>26</v>
      </c>
      <c r="E347" s="109">
        <v>45233.0</v>
      </c>
      <c r="F347" s="109">
        <v>45237.0</v>
      </c>
      <c r="G347" s="37">
        <v>15.0</v>
      </c>
      <c r="H347" s="17"/>
      <c r="I347" s="64"/>
      <c r="J347" s="17">
        <v>60.0</v>
      </c>
      <c r="K347" s="36"/>
      <c r="L347" s="32" t="str">
        <f t="shared" si="111"/>
        <v>#N/A</v>
      </c>
      <c r="M347" s="87" t="s">
        <v>297</v>
      </c>
      <c r="N347" s="136"/>
      <c r="O347" s="87"/>
      <c r="P347" s="87" t="str">
        <f t="shared" si="120"/>
        <v>#REF!</v>
      </c>
      <c r="Q347" s="87"/>
      <c r="R347" s="34" t="str">
        <f t="shared" si="113"/>
        <v>#N/A</v>
      </c>
      <c r="S347" s="35" t="str">
        <f t="array" ref="S347">IFERROR(INDEX(DETA_VENTAS!$B$1:B32314, MATCH(VALUE(A347), VALUE(DETA_VENTAS!$J$1:$J32314), 0)),"NA")</f>
        <v>NA</v>
      </c>
      <c r="T347" s="147"/>
      <c r="U347" s="64"/>
      <c r="V347" s="64"/>
      <c r="W347" s="64" t="str">
        <f t="shared" si="17"/>
        <v>2023-W44 (30/10 al 05/11)</v>
      </c>
      <c r="X347" s="64"/>
      <c r="Y347" s="36"/>
    </row>
    <row r="348" hidden="1">
      <c r="A348" s="135">
        <v>433.0</v>
      </c>
      <c r="B348" s="134" t="s">
        <v>189</v>
      </c>
      <c r="C348" s="37">
        <v>256.0</v>
      </c>
      <c r="D348" s="36" t="s">
        <v>304</v>
      </c>
      <c r="E348" s="109">
        <v>45233.0</v>
      </c>
      <c r="F348" s="109">
        <v>45239.0</v>
      </c>
      <c r="G348" s="37">
        <v>5.8</v>
      </c>
      <c r="H348" s="17"/>
      <c r="I348" s="36"/>
      <c r="J348" s="17">
        <v>15.5</v>
      </c>
      <c r="K348" s="36"/>
      <c r="L348" s="32"/>
      <c r="M348" s="87" t="s">
        <v>305</v>
      </c>
      <c r="N348" s="136"/>
      <c r="O348" s="87"/>
      <c r="P348" s="87" t="str">
        <f t="shared" si="120"/>
        <v>#REF!</v>
      </c>
      <c r="Q348" s="87"/>
      <c r="R348" s="34"/>
      <c r="S348" s="35" t="str">
        <f t="array" ref="S348">IFERROR(INDEX(DETA_VENTAS!$B$1:B32314, MATCH(VALUE(A348), VALUE(DETA_VENTAS!$J$1:$J32314), 0)),"NA")</f>
        <v>NA</v>
      </c>
      <c r="T348" s="147"/>
      <c r="U348" s="64"/>
      <c r="V348" s="64"/>
      <c r="W348" s="64" t="str">
        <f t="shared" si="17"/>
        <v>2023-W44 (30/10 al 05/11)</v>
      </c>
      <c r="X348" s="64"/>
      <c r="Y348" s="36"/>
    </row>
    <row r="349">
      <c r="A349" s="135">
        <v>432.0</v>
      </c>
      <c r="B349" s="36" t="s">
        <v>112</v>
      </c>
      <c r="C349" s="37">
        <v>173.0</v>
      </c>
      <c r="D349" s="36" t="s">
        <v>26</v>
      </c>
      <c r="E349" s="109">
        <v>45226.0</v>
      </c>
      <c r="F349" s="109">
        <v>45231.0</v>
      </c>
      <c r="G349" s="37">
        <v>1.2</v>
      </c>
      <c r="H349" s="86" t="s">
        <v>27</v>
      </c>
      <c r="I349" s="36">
        <v>3.0</v>
      </c>
      <c r="J349" s="146"/>
      <c r="K349" s="36">
        <v>80.0</v>
      </c>
      <c r="L349" s="32">
        <f t="shared" ref="L349:L359" si="121">IF(J349="",I349*K349,G349*J349)</f>
        <v>240</v>
      </c>
      <c r="M349" s="87" t="s">
        <v>306</v>
      </c>
      <c r="N349" s="136"/>
      <c r="O349" s="87"/>
      <c r="P349" s="87" t="str">
        <f t="shared" si="120"/>
        <v>#REF!</v>
      </c>
      <c r="Q349" s="87"/>
      <c r="R349" s="34" t="str">
        <f t="shared" ref="R349:R420" si="122">SUMIF(DETA_ENVIOS!$B$2:$B32314,$A349,DETA_ENVIOS!$M$2:$M32314)</f>
        <v>#N/A</v>
      </c>
      <c r="S349" s="35" t="str">
        <f t="array" ref="S349">IFERROR(INDEX(DETA_VENTAS!$B$1:B32314, MATCH(VALUE(A349), VALUE(DETA_VENTAS!$J$1:$J32314), 0)),"NA")</f>
        <v>NA</v>
      </c>
      <c r="T349" s="147"/>
      <c r="U349" s="64"/>
      <c r="V349" s="64"/>
      <c r="W349" s="64" t="str">
        <f t="shared" si="17"/>
        <v>2023-W43 (23/10 al 29/10)</v>
      </c>
      <c r="X349" s="64"/>
      <c r="Y349" s="36">
        <v>0.0</v>
      </c>
    </row>
    <row r="350">
      <c r="A350" s="135">
        <v>431.0</v>
      </c>
      <c r="B350" s="36" t="s">
        <v>112</v>
      </c>
      <c r="C350" s="37">
        <v>173.0</v>
      </c>
      <c r="D350" s="36" t="s">
        <v>26</v>
      </c>
      <c r="E350" s="109">
        <v>45219.0</v>
      </c>
      <c r="F350" s="109">
        <v>45224.0</v>
      </c>
      <c r="G350" s="37">
        <v>1.0</v>
      </c>
      <c r="H350" s="86" t="s">
        <v>27</v>
      </c>
      <c r="I350" s="36">
        <v>2.0</v>
      </c>
      <c r="J350" s="146"/>
      <c r="K350" s="36">
        <v>80.0</v>
      </c>
      <c r="L350" s="32">
        <f t="shared" si="121"/>
        <v>160</v>
      </c>
      <c r="M350" s="87" t="s">
        <v>306</v>
      </c>
      <c r="N350" s="136"/>
      <c r="O350" s="87"/>
      <c r="P350" s="87" t="str">
        <f t="shared" si="120"/>
        <v>#REF!</v>
      </c>
      <c r="Q350" s="87"/>
      <c r="R350" s="34" t="str">
        <f t="shared" si="122"/>
        <v>#N/A</v>
      </c>
      <c r="S350" s="35" t="str">
        <f t="array" ref="S350">IFERROR(INDEX(DETA_VENTAS!$B$1:B32314, MATCH(VALUE(A350), VALUE(DETA_VENTAS!$J$1:$J32314), 0)),"NA")</f>
        <v>NA</v>
      </c>
      <c r="T350" s="147"/>
      <c r="U350" s="64"/>
      <c r="V350" s="64"/>
      <c r="W350" s="64" t="str">
        <f t="shared" si="17"/>
        <v>2023-W42 (16/10 al 22/10)</v>
      </c>
      <c r="X350" s="64"/>
      <c r="Y350" s="36">
        <v>0.0</v>
      </c>
    </row>
    <row r="351" hidden="1">
      <c r="A351" s="135">
        <v>430.0</v>
      </c>
      <c r="B351" s="36" t="s">
        <v>45</v>
      </c>
      <c r="C351" s="37">
        <v>206.0</v>
      </c>
      <c r="D351" s="36" t="s">
        <v>26</v>
      </c>
      <c r="E351" s="109">
        <v>45219.0</v>
      </c>
      <c r="F351" s="109">
        <v>45224.0</v>
      </c>
      <c r="G351" s="37">
        <v>2.6</v>
      </c>
      <c r="H351" s="17"/>
      <c r="I351" s="36">
        <v>3.0</v>
      </c>
      <c r="J351" s="17">
        <v>45.0</v>
      </c>
      <c r="K351" s="36"/>
      <c r="L351" s="32">
        <f t="shared" si="121"/>
        <v>117</v>
      </c>
      <c r="M351" s="87" t="s">
        <v>307</v>
      </c>
      <c r="N351" s="136"/>
      <c r="O351" s="87"/>
      <c r="P351" s="87" t="str">
        <f t="shared" si="120"/>
        <v>#REF!</v>
      </c>
      <c r="Q351" s="87"/>
      <c r="R351" s="34" t="str">
        <f t="shared" si="122"/>
        <v>#N/A</v>
      </c>
      <c r="S351" s="35" t="str">
        <f t="array" ref="S351">IFERROR(INDEX(DETA_VENTAS!$B$1:B32314, MATCH(VALUE(A351), VALUE(DETA_VENTAS!$J$1:$J32314), 0)),"NA")</f>
        <v>NA</v>
      </c>
      <c r="T351" s="147"/>
      <c r="U351" s="64"/>
      <c r="V351" s="64"/>
      <c r="W351" s="64" t="str">
        <f t="shared" si="17"/>
        <v>2023-W42 (16/10 al 22/10)</v>
      </c>
      <c r="X351" s="64"/>
      <c r="Y351" s="36">
        <v>0.0</v>
      </c>
    </row>
    <row r="352" hidden="1">
      <c r="A352" s="135">
        <v>429.0</v>
      </c>
      <c r="B352" s="36" t="s">
        <v>165</v>
      </c>
      <c r="C352" s="37">
        <v>160.0</v>
      </c>
      <c r="D352" s="36" t="s">
        <v>26</v>
      </c>
      <c r="E352" s="109">
        <v>45209.0</v>
      </c>
      <c r="F352" s="109">
        <v>45216.0</v>
      </c>
      <c r="G352" s="37">
        <v>11.0</v>
      </c>
      <c r="H352" s="17"/>
      <c r="I352" s="64"/>
      <c r="J352" s="17">
        <v>60.0</v>
      </c>
      <c r="K352" s="36"/>
      <c r="L352" s="32">
        <f t="shared" si="121"/>
        <v>660</v>
      </c>
      <c r="M352" s="87" t="s">
        <v>297</v>
      </c>
      <c r="N352" s="136"/>
      <c r="O352" s="87"/>
      <c r="P352" s="87" t="str">
        <f t="shared" si="120"/>
        <v>#REF!</v>
      </c>
      <c r="Q352" s="87"/>
      <c r="R352" s="34" t="str">
        <f t="shared" si="122"/>
        <v>#N/A</v>
      </c>
      <c r="S352" s="35" t="str">
        <f t="array" ref="S352">IFERROR(INDEX(DETA_VENTAS!$B$1:B32314, MATCH(VALUE(A352), VALUE(DETA_VENTAS!$J$1:$J32314), 0)),"NA")</f>
        <v>NA</v>
      </c>
      <c r="T352" s="147"/>
      <c r="U352" s="64"/>
      <c r="V352" s="64"/>
      <c r="W352" s="64" t="str">
        <f t="shared" si="17"/>
        <v>2023-W41 (09/10 al 15/10)</v>
      </c>
      <c r="X352" s="64"/>
      <c r="Y352" s="36">
        <v>0.0</v>
      </c>
    </row>
    <row r="353" hidden="1">
      <c r="A353" s="135">
        <v>428.0</v>
      </c>
      <c r="B353" s="36" t="s">
        <v>170</v>
      </c>
      <c r="C353" s="37">
        <v>114.0</v>
      </c>
      <c r="D353" s="36" t="s">
        <v>26</v>
      </c>
      <c r="E353" s="109">
        <v>45203.0</v>
      </c>
      <c r="F353" s="109">
        <v>45208.0</v>
      </c>
      <c r="G353" s="37">
        <v>4.8</v>
      </c>
      <c r="H353" s="17"/>
      <c r="I353" s="36">
        <v>5.0</v>
      </c>
      <c r="J353" s="17">
        <v>45.0</v>
      </c>
      <c r="K353" s="36"/>
      <c r="L353" s="32">
        <f t="shared" si="121"/>
        <v>216</v>
      </c>
      <c r="M353" s="87" t="s">
        <v>298</v>
      </c>
      <c r="N353" s="136"/>
      <c r="O353" s="87"/>
      <c r="P353" s="87" t="str">
        <f t="shared" si="120"/>
        <v>#REF!</v>
      </c>
      <c r="Q353" s="87"/>
      <c r="R353" s="34" t="str">
        <f t="shared" si="122"/>
        <v>#N/A</v>
      </c>
      <c r="S353" s="35" t="str">
        <f t="array" ref="S353">IFERROR(INDEX(DETA_VENTAS!$B$1:B32314, MATCH(VALUE(A353), VALUE(DETA_VENTAS!$J$1:$J32314), 0)),"NA")</f>
        <v>NA</v>
      </c>
      <c r="T353" s="147"/>
      <c r="U353" s="64"/>
      <c r="V353" s="64"/>
      <c r="W353" s="64" t="str">
        <f t="shared" si="17"/>
        <v>2023-W40 (02/10 al 08/10)</v>
      </c>
      <c r="X353" s="64"/>
      <c r="Y353" s="36">
        <v>0.0</v>
      </c>
    </row>
    <row r="354" hidden="1">
      <c r="A354" s="135">
        <v>427.0</v>
      </c>
      <c r="B354" s="134" t="s">
        <v>189</v>
      </c>
      <c r="C354" s="37">
        <v>256.0</v>
      </c>
      <c r="D354" s="36" t="s">
        <v>26</v>
      </c>
      <c r="E354" s="109">
        <v>45195.0</v>
      </c>
      <c r="F354" s="109">
        <v>45198.0</v>
      </c>
      <c r="G354" s="37">
        <v>5.5</v>
      </c>
      <c r="H354" s="17"/>
      <c r="I354" s="36"/>
      <c r="J354" s="17">
        <v>45.0</v>
      </c>
      <c r="K354" s="36"/>
      <c r="L354" s="32">
        <f t="shared" si="121"/>
        <v>247.5</v>
      </c>
      <c r="M354" s="87" t="s">
        <v>282</v>
      </c>
      <c r="N354" s="136"/>
      <c r="O354" s="87"/>
      <c r="P354" s="87" t="str">
        <f t="shared" si="120"/>
        <v>#REF!</v>
      </c>
      <c r="Q354" s="87"/>
      <c r="R354" s="34" t="str">
        <f t="shared" si="122"/>
        <v>#N/A</v>
      </c>
      <c r="S354" s="35" t="str">
        <f t="array" ref="S354">IFERROR(INDEX(DETA_VENTAS!$B$1:B32314, MATCH(VALUE(A354), VALUE(DETA_VENTAS!$J$1:$J32314), 0)),"NA")</f>
        <v>NA</v>
      </c>
      <c r="T354" s="147"/>
      <c r="U354" s="64"/>
      <c r="V354" s="64"/>
      <c r="W354" s="64" t="str">
        <f t="shared" si="17"/>
        <v>2023-W39 (25/09 al 01/10)</v>
      </c>
      <c r="X354" s="64"/>
      <c r="Y354" s="36">
        <v>0.0</v>
      </c>
    </row>
    <row r="355" hidden="1">
      <c r="A355" s="135">
        <v>426.0</v>
      </c>
      <c r="B355" s="134" t="s">
        <v>189</v>
      </c>
      <c r="C355" s="37">
        <v>256.0</v>
      </c>
      <c r="D355" s="36" t="s">
        <v>26</v>
      </c>
      <c r="E355" s="109">
        <v>45181.0</v>
      </c>
      <c r="F355" s="109">
        <v>45184.0</v>
      </c>
      <c r="G355" s="37">
        <v>10.9</v>
      </c>
      <c r="H355" s="146"/>
      <c r="I355" s="36">
        <v>147.0</v>
      </c>
      <c r="J355" s="146">
        <v>45.0</v>
      </c>
      <c r="K355" s="64"/>
      <c r="L355" s="32">
        <f t="shared" si="121"/>
        <v>490.5</v>
      </c>
      <c r="M355" s="87" t="s">
        <v>282</v>
      </c>
      <c r="N355" s="136"/>
      <c r="O355" s="87"/>
      <c r="P355" s="87" t="str">
        <f t="shared" si="120"/>
        <v>#REF!</v>
      </c>
      <c r="Q355" s="87"/>
      <c r="R355" s="34" t="str">
        <f t="shared" si="122"/>
        <v>#N/A</v>
      </c>
      <c r="S355" s="35" t="str">
        <f t="array" ref="S355">IFERROR(INDEX(DETA_VENTAS!$B$1:B32314, MATCH(VALUE(A355), VALUE(DETA_VENTAS!$J$1:$J32314), 0)),"NA")</f>
        <v>NA</v>
      </c>
      <c r="T355" s="147"/>
      <c r="U355" s="64"/>
      <c r="V355" s="64"/>
      <c r="W355" s="64" t="str">
        <f t="shared" si="17"/>
        <v>2023-W37 (11/09 al 17/09)</v>
      </c>
      <c r="X355" s="64"/>
      <c r="Y355" s="36">
        <v>0.0</v>
      </c>
    </row>
    <row r="356" hidden="1">
      <c r="A356" s="135">
        <v>425.0</v>
      </c>
      <c r="B356" s="36" t="s">
        <v>299</v>
      </c>
      <c r="C356" s="37" t="s">
        <v>217</v>
      </c>
      <c r="D356" s="36" t="s">
        <v>26</v>
      </c>
      <c r="E356" s="109">
        <v>45177.0</v>
      </c>
      <c r="F356" s="109">
        <v>45181.0</v>
      </c>
      <c r="G356" s="37">
        <v>12.6</v>
      </c>
      <c r="H356" s="146"/>
      <c r="I356" s="64"/>
      <c r="J356" s="146">
        <v>45.0</v>
      </c>
      <c r="K356" s="64"/>
      <c r="L356" s="32">
        <f t="shared" si="121"/>
        <v>567</v>
      </c>
      <c r="M356" s="87" t="s">
        <v>308</v>
      </c>
      <c r="N356" s="136"/>
      <c r="O356" s="87"/>
      <c r="P356" s="87" t="str">
        <f t="shared" si="120"/>
        <v>#REF!</v>
      </c>
      <c r="Q356" s="87"/>
      <c r="R356" s="34" t="str">
        <f t="shared" si="122"/>
        <v>#N/A</v>
      </c>
      <c r="S356" s="35" t="str">
        <f t="array" ref="S356">IFERROR(INDEX(DETA_VENTAS!$B$1:B32314, MATCH(VALUE(A356), VALUE(DETA_VENTAS!$J$1:$J32314), 0)),"NA")</f>
        <v>NA</v>
      </c>
      <c r="T356" s="147"/>
      <c r="U356" s="64"/>
      <c r="V356" s="64"/>
      <c r="W356" s="64" t="str">
        <f t="shared" si="17"/>
        <v>2023-W36 (04/09 al 10/09)</v>
      </c>
      <c r="X356" s="64"/>
      <c r="Y356" s="36">
        <v>0.0</v>
      </c>
    </row>
    <row r="357" hidden="1">
      <c r="A357" s="135">
        <v>424.0</v>
      </c>
      <c r="B357" s="134" t="s">
        <v>189</v>
      </c>
      <c r="C357" s="37">
        <v>256.0</v>
      </c>
      <c r="D357" s="36" t="s">
        <v>26</v>
      </c>
      <c r="E357" s="109">
        <v>45177.0</v>
      </c>
      <c r="F357" s="109">
        <v>45181.0</v>
      </c>
      <c r="G357" s="37">
        <v>7.8</v>
      </c>
      <c r="H357" s="146"/>
      <c r="I357" s="64"/>
      <c r="J357" s="146">
        <v>45.0</v>
      </c>
      <c r="K357" s="64"/>
      <c r="L357" s="32">
        <f t="shared" si="121"/>
        <v>351</v>
      </c>
      <c r="M357" s="87" t="s">
        <v>303</v>
      </c>
      <c r="N357" s="136"/>
      <c r="O357" s="87"/>
      <c r="P357" s="87" t="str">
        <f t="shared" si="120"/>
        <v>#REF!</v>
      </c>
      <c r="Q357" s="87"/>
      <c r="R357" s="34" t="str">
        <f t="shared" si="122"/>
        <v>#N/A</v>
      </c>
      <c r="S357" s="35" t="str">
        <f t="array" ref="S357">IFERROR(INDEX(DETA_VENTAS!$B$1:B32314, MATCH(VALUE(A357), VALUE(DETA_VENTAS!$J$1:$J32314), 0)),"NA")</f>
        <v>NA</v>
      </c>
      <c r="T357" s="147"/>
      <c r="U357" s="64"/>
      <c r="V357" s="64"/>
      <c r="W357" s="64" t="str">
        <f t="shared" si="17"/>
        <v>2023-W36 (04/09 al 10/09)</v>
      </c>
      <c r="X357" s="64"/>
      <c r="Y357" s="36">
        <v>0.0</v>
      </c>
    </row>
    <row r="358" hidden="1">
      <c r="A358" s="135">
        <v>423.0</v>
      </c>
      <c r="B358" s="134" t="s">
        <v>189</v>
      </c>
      <c r="C358" s="37">
        <v>256.0</v>
      </c>
      <c r="D358" s="36" t="s">
        <v>26</v>
      </c>
      <c r="E358" s="109">
        <v>45167.0</v>
      </c>
      <c r="F358" s="109">
        <v>45170.0</v>
      </c>
      <c r="G358" s="37">
        <v>5.6</v>
      </c>
      <c r="H358" s="146"/>
      <c r="I358" s="64"/>
      <c r="J358" s="146">
        <v>45.0</v>
      </c>
      <c r="K358" s="64"/>
      <c r="L358" s="32">
        <f t="shared" si="121"/>
        <v>252</v>
      </c>
      <c r="M358" s="87" t="s">
        <v>303</v>
      </c>
      <c r="N358" s="136"/>
      <c r="O358" s="87"/>
      <c r="P358" s="87" t="str">
        <f t="shared" si="120"/>
        <v>#REF!</v>
      </c>
      <c r="Q358" s="87"/>
      <c r="R358" s="34" t="str">
        <f t="shared" si="122"/>
        <v>#N/A</v>
      </c>
      <c r="S358" s="35" t="str">
        <f t="array" ref="S358">IFERROR(INDEX(DETA_VENTAS!$B$1:B32314, MATCH(VALUE(A358), VALUE(DETA_VENTAS!$J$1:$J32314), 0)),"NA")</f>
        <v>NA</v>
      </c>
      <c r="T358" s="147"/>
      <c r="U358" s="64"/>
      <c r="V358" s="64"/>
      <c r="W358" s="64" t="str">
        <f t="shared" si="17"/>
        <v>2023-W35 (28/08 al 03/09)</v>
      </c>
      <c r="X358" s="64"/>
      <c r="Y358" s="156">
        <v>0.0</v>
      </c>
    </row>
    <row r="359" hidden="1">
      <c r="A359" s="135">
        <v>422.0</v>
      </c>
      <c r="B359" s="134" t="s">
        <v>189</v>
      </c>
      <c r="C359" s="37">
        <v>256.0</v>
      </c>
      <c r="D359" s="36" t="s">
        <v>26</v>
      </c>
      <c r="E359" s="109">
        <v>45160.0</v>
      </c>
      <c r="F359" s="109">
        <v>45167.0</v>
      </c>
      <c r="G359" s="37">
        <v>9.4</v>
      </c>
      <c r="H359" s="146"/>
      <c r="I359" s="64"/>
      <c r="J359" s="146">
        <v>45.0</v>
      </c>
      <c r="K359" s="64"/>
      <c r="L359" s="32">
        <f t="shared" si="121"/>
        <v>423</v>
      </c>
      <c r="M359" s="87" t="s">
        <v>282</v>
      </c>
      <c r="N359" s="136"/>
      <c r="O359" s="87"/>
      <c r="P359" s="87" t="str">
        <f t="shared" si="120"/>
        <v>#REF!</v>
      </c>
      <c r="Q359" s="87"/>
      <c r="R359" s="34" t="str">
        <f t="shared" si="122"/>
        <v>#N/A</v>
      </c>
      <c r="S359" s="35" t="str">
        <f t="array" ref="S359">IFERROR(INDEX(DETA_VENTAS!$B$1:B32314, MATCH(VALUE(A359), VALUE(DETA_VENTAS!$J$1:$J32314), 0)),"NA")</f>
        <v>NA</v>
      </c>
      <c r="T359" s="147"/>
      <c r="U359" s="64"/>
      <c r="V359" s="64"/>
      <c r="W359" s="64" t="str">
        <f t="shared" si="17"/>
        <v>2023-W34 (21/08 al 27/08)</v>
      </c>
      <c r="X359" s="64"/>
      <c r="Y359" s="156">
        <v>0.0</v>
      </c>
    </row>
    <row r="360" hidden="1">
      <c r="A360" s="135">
        <v>418.0</v>
      </c>
      <c r="B360" s="134" t="s">
        <v>189</v>
      </c>
      <c r="C360" s="37">
        <v>256.0</v>
      </c>
      <c r="D360" s="36" t="s">
        <v>304</v>
      </c>
      <c r="E360" s="109">
        <v>45167.0</v>
      </c>
      <c r="F360" s="109">
        <v>45170.0</v>
      </c>
      <c r="G360" s="37">
        <v>3.8</v>
      </c>
      <c r="H360" s="146"/>
      <c r="I360" s="64"/>
      <c r="J360" s="146"/>
      <c r="K360" s="64"/>
      <c r="L360" s="150"/>
      <c r="M360" s="87" t="s">
        <v>282</v>
      </c>
      <c r="N360" s="136"/>
      <c r="O360" s="87"/>
      <c r="P360" s="87" t="str">
        <f t="shared" si="120"/>
        <v>#REF!</v>
      </c>
      <c r="Q360" s="87"/>
      <c r="R360" s="34" t="str">
        <f t="shared" si="122"/>
        <v>#N/A</v>
      </c>
      <c r="S360" s="35" t="str">
        <f t="array" ref="S360">IFERROR(INDEX(DETA_VENTAS!$B$1:B32314, MATCH(VALUE(A360), VALUE(DETA_VENTAS!$J$1:$J32314), 0)),"NA")</f>
        <v>NA</v>
      </c>
      <c r="T360" s="147"/>
      <c r="U360" s="64"/>
      <c r="V360" s="64"/>
      <c r="W360" s="64" t="str">
        <f t="shared" si="17"/>
        <v>2023-W35 (28/08 al 03/09)</v>
      </c>
      <c r="X360" s="64"/>
      <c r="Y360" s="156">
        <f t="shared" ref="Y360:Y398" si="123">G360*2</f>
        <v>7.6</v>
      </c>
    </row>
    <row r="361" hidden="1">
      <c r="A361" s="135">
        <v>417.0</v>
      </c>
      <c r="B361" s="134" t="s">
        <v>189</v>
      </c>
      <c r="C361" s="37">
        <v>256.0</v>
      </c>
      <c r="D361" s="36" t="s">
        <v>304</v>
      </c>
      <c r="E361" s="109">
        <v>45152.0</v>
      </c>
      <c r="F361" s="109">
        <v>45168.0</v>
      </c>
      <c r="G361" s="37">
        <v>2.4</v>
      </c>
      <c r="H361" s="146"/>
      <c r="I361" s="64"/>
      <c r="J361" s="146"/>
      <c r="K361" s="64"/>
      <c r="L361" s="150"/>
      <c r="M361" s="87" t="s">
        <v>282</v>
      </c>
      <c r="N361" s="136"/>
      <c r="O361" s="87"/>
      <c r="P361" s="87" t="str">
        <f t="shared" si="120"/>
        <v>#REF!</v>
      </c>
      <c r="Q361" s="87"/>
      <c r="R361" s="34" t="str">
        <f t="shared" si="122"/>
        <v>#N/A</v>
      </c>
      <c r="S361" s="35" t="str">
        <f t="array" ref="S361">IFERROR(INDEX(DETA_VENTAS!$B$1:B32314, MATCH(VALUE(A361), VALUE(DETA_VENTAS!$J$1:$J32314), 0)),"NA")</f>
        <v>NA</v>
      </c>
      <c r="T361" s="147"/>
      <c r="U361" s="64"/>
      <c r="V361" s="64"/>
      <c r="W361" s="64" t="str">
        <f t="shared" si="17"/>
        <v>2023-W33 (14/08 al 20/08)</v>
      </c>
      <c r="X361" s="64"/>
      <c r="Y361" s="156">
        <f t="shared" si="123"/>
        <v>4.8</v>
      </c>
    </row>
    <row r="362" hidden="1">
      <c r="A362" s="135">
        <v>416.0</v>
      </c>
      <c r="B362" s="134" t="s">
        <v>189</v>
      </c>
      <c r="C362" s="37">
        <v>256.0</v>
      </c>
      <c r="D362" s="36" t="s">
        <v>304</v>
      </c>
      <c r="E362" s="109">
        <v>45152.0</v>
      </c>
      <c r="F362" s="109">
        <v>45169.0</v>
      </c>
      <c r="G362" s="37">
        <v>3.8</v>
      </c>
      <c r="H362" s="146"/>
      <c r="I362" s="64"/>
      <c r="J362" s="146"/>
      <c r="K362" s="64"/>
      <c r="L362" s="150"/>
      <c r="M362" s="87" t="s">
        <v>282</v>
      </c>
      <c r="N362" s="136"/>
      <c r="O362" s="87"/>
      <c r="P362" s="87" t="str">
        <f t="shared" si="120"/>
        <v>#REF!</v>
      </c>
      <c r="Q362" s="87"/>
      <c r="R362" s="34" t="str">
        <f t="shared" si="122"/>
        <v>#N/A</v>
      </c>
      <c r="S362" s="35" t="str">
        <f t="array" ref="S362">IFERROR(INDEX(DETA_VENTAS!$B$1:B32314, MATCH(VALUE(A362), VALUE(DETA_VENTAS!$J$1:$J32314), 0)),"NA")</f>
        <v>NA</v>
      </c>
      <c r="T362" s="147"/>
      <c r="U362" s="64"/>
      <c r="V362" s="64"/>
      <c r="W362" s="64" t="str">
        <f t="shared" si="17"/>
        <v>2023-W33 (14/08 al 20/08)</v>
      </c>
      <c r="X362" s="64"/>
      <c r="Y362" s="156">
        <f t="shared" si="123"/>
        <v>7.6</v>
      </c>
    </row>
    <row r="363" hidden="1">
      <c r="A363" s="135">
        <v>415.0</v>
      </c>
      <c r="B363" s="36" t="s">
        <v>300</v>
      </c>
      <c r="C363" s="37">
        <v>67.0</v>
      </c>
      <c r="D363" s="36" t="s">
        <v>26</v>
      </c>
      <c r="E363" s="109">
        <v>45149.0</v>
      </c>
      <c r="F363" s="109">
        <v>45153.0</v>
      </c>
      <c r="G363" s="37">
        <v>4.0</v>
      </c>
      <c r="H363" s="146"/>
      <c r="I363" s="64"/>
      <c r="J363" s="146">
        <v>45.0</v>
      </c>
      <c r="K363" s="64"/>
      <c r="L363" s="32">
        <f>IF(J363="",I363*K363,G363*J363)</f>
        <v>180</v>
      </c>
      <c r="M363" s="87" t="s">
        <v>282</v>
      </c>
      <c r="N363" s="136"/>
      <c r="O363" s="87"/>
      <c r="P363" s="87" t="str">
        <f t="shared" si="120"/>
        <v>#REF!</v>
      </c>
      <c r="Q363" s="87"/>
      <c r="R363" s="34" t="str">
        <f t="shared" si="122"/>
        <v>#N/A</v>
      </c>
      <c r="S363" s="35" t="str">
        <f t="array" ref="S363">IFERROR(INDEX(DETA_VENTAS!$B$1:B32314, MATCH(VALUE(A363), VALUE(DETA_VENTAS!$J$1:$J32314), 0)),"NA")</f>
        <v>NA</v>
      </c>
      <c r="T363" s="147"/>
      <c r="U363" s="64"/>
      <c r="V363" s="64"/>
      <c r="W363" s="64" t="str">
        <f t="shared" si="17"/>
        <v>2023-W32 (07/08 al 13/08)</v>
      </c>
      <c r="X363" s="64"/>
      <c r="Y363" s="156">
        <f t="shared" si="123"/>
        <v>8</v>
      </c>
    </row>
    <row r="364" hidden="1">
      <c r="A364" s="135">
        <v>414.0</v>
      </c>
      <c r="B364" s="134" t="s">
        <v>189</v>
      </c>
      <c r="C364" s="37">
        <v>256.0</v>
      </c>
      <c r="D364" s="36" t="s">
        <v>304</v>
      </c>
      <c r="E364" s="109">
        <v>45149.0</v>
      </c>
      <c r="F364" s="109">
        <v>45168.0</v>
      </c>
      <c r="G364" s="37">
        <v>2.5</v>
      </c>
      <c r="H364" s="146"/>
      <c r="I364" s="64"/>
      <c r="J364" s="146"/>
      <c r="K364" s="64"/>
      <c r="L364" s="150"/>
      <c r="M364" s="87" t="s">
        <v>282</v>
      </c>
      <c r="N364" s="136"/>
      <c r="O364" s="87"/>
      <c r="P364" s="87" t="str">
        <f t="shared" si="120"/>
        <v>#REF!</v>
      </c>
      <c r="Q364" s="87"/>
      <c r="R364" s="34" t="str">
        <f t="shared" si="122"/>
        <v>#N/A</v>
      </c>
      <c r="S364" s="35" t="str">
        <f t="array" ref="S364">IFERROR(INDEX(DETA_VENTAS!$B$1:B32314, MATCH(VALUE(A364), VALUE(DETA_VENTAS!$J$1:$J32314), 0)),"NA")</f>
        <v>NA</v>
      </c>
      <c r="T364" s="147"/>
      <c r="U364" s="64"/>
      <c r="V364" s="64"/>
      <c r="W364" s="64" t="str">
        <f t="shared" si="17"/>
        <v>2023-W32 (07/08 al 13/08)</v>
      </c>
      <c r="X364" s="64"/>
      <c r="Y364" s="156">
        <f t="shared" si="123"/>
        <v>5</v>
      </c>
    </row>
    <row r="365" hidden="1">
      <c r="A365" s="135">
        <v>413.0</v>
      </c>
      <c r="B365" s="134" t="s">
        <v>189</v>
      </c>
      <c r="C365" s="37">
        <v>256.0</v>
      </c>
      <c r="D365" s="36" t="s">
        <v>304</v>
      </c>
      <c r="E365" s="109">
        <v>45149.0</v>
      </c>
      <c r="F365" s="109">
        <v>45168.0</v>
      </c>
      <c r="G365" s="37">
        <v>3.2</v>
      </c>
      <c r="H365" s="146"/>
      <c r="I365" s="64"/>
      <c r="J365" s="146"/>
      <c r="K365" s="64"/>
      <c r="L365" s="150"/>
      <c r="M365" s="87" t="s">
        <v>282</v>
      </c>
      <c r="N365" s="136"/>
      <c r="O365" s="87"/>
      <c r="P365" s="87" t="str">
        <f t="shared" si="120"/>
        <v>#REF!</v>
      </c>
      <c r="Q365" s="87"/>
      <c r="R365" s="34" t="str">
        <f t="shared" si="122"/>
        <v>#N/A</v>
      </c>
      <c r="S365" s="35" t="str">
        <f t="array" ref="S365">IFERROR(INDEX(DETA_VENTAS!$B$1:B32314, MATCH(VALUE(A365), VALUE(DETA_VENTAS!$J$1:$J32314), 0)),"NA")</f>
        <v>NA</v>
      </c>
      <c r="T365" s="147"/>
      <c r="U365" s="64"/>
      <c r="V365" s="64"/>
      <c r="W365" s="64" t="str">
        <f t="shared" si="17"/>
        <v>2023-W32 (07/08 al 13/08)</v>
      </c>
      <c r="X365" s="64"/>
      <c r="Y365" s="156">
        <f t="shared" si="123"/>
        <v>6.4</v>
      </c>
    </row>
    <row r="366" hidden="1">
      <c r="A366" s="135">
        <v>412.0</v>
      </c>
      <c r="B366" s="134" t="s">
        <v>189</v>
      </c>
      <c r="C366" s="37">
        <v>256.0</v>
      </c>
      <c r="D366" s="36" t="s">
        <v>26</v>
      </c>
      <c r="E366" s="109">
        <v>45142.0</v>
      </c>
      <c r="F366" s="109">
        <v>45146.0</v>
      </c>
      <c r="G366" s="37">
        <v>8.4</v>
      </c>
      <c r="H366" s="146"/>
      <c r="I366" s="36">
        <v>110.0</v>
      </c>
      <c r="J366" s="146">
        <v>45.0</v>
      </c>
      <c r="K366" s="17"/>
      <c r="L366" s="32">
        <f t="shared" ref="L366:L398" si="124">IF(J366="",I366*K366,G366*J366)</f>
        <v>378</v>
      </c>
      <c r="M366" s="87" t="s">
        <v>282</v>
      </c>
      <c r="N366" s="136"/>
      <c r="O366" s="87"/>
      <c r="P366" s="87" t="str">
        <f t="shared" si="120"/>
        <v>#REF!</v>
      </c>
      <c r="Q366" s="87"/>
      <c r="R366" s="34" t="str">
        <f t="shared" si="122"/>
        <v>#N/A</v>
      </c>
      <c r="S366" s="35" t="str">
        <f t="array" ref="S366">IFERROR(INDEX(DETA_VENTAS!$B$1:B32314, MATCH(VALUE(A366), VALUE(DETA_VENTAS!$J$1:$J32314), 0)),"NA")</f>
        <v>NA</v>
      </c>
      <c r="T366" s="147"/>
      <c r="U366" s="64"/>
      <c r="V366" s="64"/>
      <c r="W366" s="64" t="str">
        <f t="shared" si="17"/>
        <v>2023-W31 (31/07 al 06/08)</v>
      </c>
      <c r="X366" s="64"/>
      <c r="Y366" s="156">
        <f t="shared" si="123"/>
        <v>16.8</v>
      </c>
    </row>
    <row r="367" hidden="1">
      <c r="A367" s="135">
        <v>411.0</v>
      </c>
      <c r="B367" s="134" t="s">
        <v>189</v>
      </c>
      <c r="C367" s="37">
        <v>256.0</v>
      </c>
      <c r="D367" s="36" t="s">
        <v>304</v>
      </c>
      <c r="E367" s="109">
        <v>45142.0</v>
      </c>
      <c r="F367" s="109">
        <v>45149.0</v>
      </c>
      <c r="G367" s="37">
        <v>2.1</v>
      </c>
      <c r="H367" s="146"/>
      <c r="I367" s="64"/>
      <c r="J367" s="146"/>
      <c r="K367" s="64"/>
      <c r="L367" s="32">
        <f t="shared" si="124"/>
        <v>0</v>
      </c>
      <c r="M367" s="87" t="s">
        <v>282</v>
      </c>
      <c r="N367" s="136"/>
      <c r="O367" s="87"/>
      <c r="P367" s="87" t="str">
        <f t="shared" si="120"/>
        <v>#REF!</v>
      </c>
      <c r="Q367" s="87"/>
      <c r="R367" s="34" t="str">
        <f t="shared" si="122"/>
        <v>#N/A</v>
      </c>
      <c r="S367" s="35" t="str">
        <f t="array" ref="S367">IFERROR(INDEX(DETA_VENTAS!$B$1:B32314, MATCH(VALUE(A367), VALUE(DETA_VENTAS!$J$1:$J32314), 0)),"NA")</f>
        <v>NA</v>
      </c>
      <c r="T367" s="37"/>
      <c r="U367" s="36"/>
      <c r="V367" s="36" t="s">
        <v>309</v>
      </c>
      <c r="W367" s="64" t="str">
        <f t="shared" si="17"/>
        <v>2023-W31 (31/07 al 06/08)</v>
      </c>
      <c r="X367" s="64"/>
      <c r="Y367" s="156">
        <f t="shared" si="123"/>
        <v>4.2</v>
      </c>
    </row>
    <row r="368" hidden="1">
      <c r="A368" s="135">
        <v>410.0</v>
      </c>
      <c r="B368" s="134" t="s">
        <v>189</v>
      </c>
      <c r="C368" s="37">
        <v>256.0</v>
      </c>
      <c r="D368" s="36" t="s">
        <v>304</v>
      </c>
      <c r="E368" s="109">
        <v>45142.0</v>
      </c>
      <c r="F368" s="109">
        <v>45147.0</v>
      </c>
      <c r="G368" s="37">
        <v>1.3</v>
      </c>
      <c r="H368" s="146"/>
      <c r="I368" s="64"/>
      <c r="J368" s="146"/>
      <c r="K368" s="64"/>
      <c r="L368" s="32">
        <f t="shared" si="124"/>
        <v>0</v>
      </c>
      <c r="M368" s="87" t="s">
        <v>282</v>
      </c>
      <c r="N368" s="136"/>
      <c r="O368" s="87"/>
      <c r="P368" s="87" t="str">
        <f t="shared" si="120"/>
        <v>#REF!</v>
      </c>
      <c r="Q368" s="87"/>
      <c r="R368" s="34" t="str">
        <f t="shared" si="122"/>
        <v>#N/A</v>
      </c>
      <c r="S368" s="35" t="str">
        <f t="array" ref="S368">IFERROR(INDEX(DETA_VENTAS!$B$1:B32314, MATCH(VALUE(A368), VALUE(DETA_VENTAS!$J$1:$J32314), 0)),"NA")</f>
        <v>NA</v>
      </c>
      <c r="T368" s="147"/>
      <c r="U368" s="64"/>
      <c r="V368" s="64"/>
      <c r="W368" s="64" t="str">
        <f t="shared" si="17"/>
        <v>2023-W31 (31/07 al 06/08)</v>
      </c>
      <c r="X368" s="64"/>
      <c r="Y368" s="156">
        <f t="shared" si="123"/>
        <v>2.6</v>
      </c>
    </row>
    <row r="369" hidden="1">
      <c r="A369" s="135">
        <v>409.0</v>
      </c>
      <c r="B369" s="134" t="s">
        <v>189</v>
      </c>
      <c r="C369" s="37">
        <v>256.0</v>
      </c>
      <c r="D369" s="36" t="s">
        <v>304</v>
      </c>
      <c r="E369" s="109">
        <v>45142.0</v>
      </c>
      <c r="F369" s="109">
        <v>45148.0</v>
      </c>
      <c r="G369" s="37">
        <v>5.1</v>
      </c>
      <c r="H369" s="146"/>
      <c r="I369" s="64"/>
      <c r="J369" s="146"/>
      <c r="K369" s="64"/>
      <c r="L369" s="32">
        <f t="shared" si="124"/>
        <v>0</v>
      </c>
      <c r="M369" s="87" t="s">
        <v>282</v>
      </c>
      <c r="N369" s="136"/>
      <c r="O369" s="87"/>
      <c r="P369" s="87" t="str">
        <f t="shared" si="120"/>
        <v>#REF!</v>
      </c>
      <c r="Q369" s="87"/>
      <c r="R369" s="34" t="str">
        <f t="shared" si="122"/>
        <v>#N/A</v>
      </c>
      <c r="S369" s="35" t="str">
        <f t="array" ref="S369">IFERROR(INDEX(DETA_VENTAS!$B$1:B32314, MATCH(VALUE(A369), VALUE(DETA_VENTAS!$J$1:$J32314), 0)),"NA")</f>
        <v>NA</v>
      </c>
      <c r="T369" s="147"/>
      <c r="U369" s="64"/>
      <c r="V369" s="64"/>
      <c r="W369" s="64" t="str">
        <f t="shared" si="17"/>
        <v>2023-W31 (31/07 al 06/08)</v>
      </c>
      <c r="X369" s="64"/>
      <c r="Y369" s="156">
        <f t="shared" si="123"/>
        <v>10.2</v>
      </c>
    </row>
    <row r="370" hidden="1">
      <c r="A370" s="135">
        <v>408.0</v>
      </c>
      <c r="B370" s="134" t="s">
        <v>189</v>
      </c>
      <c r="C370" s="37">
        <v>256.0</v>
      </c>
      <c r="D370" s="36" t="s">
        <v>26</v>
      </c>
      <c r="E370" s="109">
        <v>45135.0</v>
      </c>
      <c r="F370" s="109">
        <v>45139.0</v>
      </c>
      <c r="G370" s="147">
        <v>20.7</v>
      </c>
      <c r="H370" s="146"/>
      <c r="I370" s="64"/>
      <c r="J370" s="146">
        <v>45.0</v>
      </c>
      <c r="K370" s="17"/>
      <c r="L370" s="32">
        <f t="shared" si="124"/>
        <v>931.5</v>
      </c>
      <c r="M370" s="87" t="s">
        <v>282</v>
      </c>
      <c r="N370" s="136"/>
      <c r="O370" s="87"/>
      <c r="P370" s="87" t="str">
        <f t="shared" si="120"/>
        <v>#REF!</v>
      </c>
      <c r="Q370" s="87"/>
      <c r="R370" s="34" t="str">
        <f t="shared" si="122"/>
        <v>#N/A</v>
      </c>
      <c r="S370" s="35" t="str">
        <f t="array" ref="S370">IFERROR(INDEX(DETA_VENTAS!$B$1:B32314, MATCH(VALUE(A370), VALUE(DETA_VENTAS!$J$1:$J32314), 0)),"NA")</f>
        <v>NA</v>
      </c>
      <c r="T370" s="147"/>
      <c r="U370" s="64"/>
      <c r="V370" s="64"/>
      <c r="W370" s="64" t="str">
        <f t="shared" si="17"/>
        <v>2023-W30 (24/07 al 30/07)</v>
      </c>
      <c r="X370" s="64"/>
      <c r="Y370" s="156">
        <f t="shared" si="123"/>
        <v>41.4</v>
      </c>
    </row>
    <row r="371" hidden="1">
      <c r="A371" s="135">
        <v>407.0</v>
      </c>
      <c r="B371" s="134" t="s">
        <v>189</v>
      </c>
      <c r="C371" s="37">
        <v>256.0</v>
      </c>
      <c r="D371" s="36" t="s">
        <v>26</v>
      </c>
      <c r="E371" s="109">
        <v>45132.0</v>
      </c>
      <c r="F371" s="109">
        <v>45135.0</v>
      </c>
      <c r="G371" s="147">
        <v>7.2</v>
      </c>
      <c r="H371" s="146"/>
      <c r="I371" s="64"/>
      <c r="J371" s="146">
        <v>45.0</v>
      </c>
      <c r="K371" s="17"/>
      <c r="L371" s="32">
        <f t="shared" si="124"/>
        <v>324</v>
      </c>
      <c r="M371" s="87" t="s">
        <v>282</v>
      </c>
      <c r="N371" s="136"/>
      <c r="O371" s="87"/>
      <c r="P371" s="87" t="str">
        <f t="shared" si="120"/>
        <v>#REF!</v>
      </c>
      <c r="Q371" s="87"/>
      <c r="R371" s="34" t="str">
        <f t="shared" si="122"/>
        <v>#N/A</v>
      </c>
      <c r="S371" s="35" t="str">
        <f t="array" ref="S371">IFERROR(INDEX(DETA_VENTAS!$B$1:B32314, MATCH(VALUE(A371), VALUE(DETA_VENTAS!$J$1:$J32314), 0)),"NA")</f>
        <v>NA</v>
      </c>
      <c r="T371" s="147"/>
      <c r="U371" s="64"/>
      <c r="V371" s="64"/>
      <c r="W371" s="64" t="str">
        <f t="shared" si="17"/>
        <v>2023-W30 (24/07 al 30/07)</v>
      </c>
      <c r="X371" s="64" t="str">
        <f>SUM(#REF!)</f>
        <v>#REF!</v>
      </c>
      <c r="Y371" s="156">
        <f t="shared" si="123"/>
        <v>14.4</v>
      </c>
    </row>
    <row r="372" hidden="1">
      <c r="A372" s="135">
        <v>406.0</v>
      </c>
      <c r="B372" s="134" t="s">
        <v>189</v>
      </c>
      <c r="C372" s="37">
        <v>256.0</v>
      </c>
      <c r="D372" s="36" t="s">
        <v>26</v>
      </c>
      <c r="E372" s="109">
        <v>45132.0</v>
      </c>
      <c r="F372" s="109">
        <v>45135.0</v>
      </c>
      <c r="G372" s="147">
        <v>8.7</v>
      </c>
      <c r="H372" s="146"/>
      <c r="I372" s="64"/>
      <c r="J372" s="146">
        <v>45.0</v>
      </c>
      <c r="K372" s="17"/>
      <c r="L372" s="32">
        <f t="shared" si="124"/>
        <v>391.5</v>
      </c>
      <c r="M372" s="87" t="s">
        <v>282</v>
      </c>
      <c r="N372" s="136"/>
      <c r="O372" s="87"/>
      <c r="P372" s="87" t="str">
        <f t="shared" si="120"/>
        <v>#REF!</v>
      </c>
      <c r="Q372" s="87"/>
      <c r="R372" s="34" t="str">
        <f t="shared" si="122"/>
        <v>#N/A</v>
      </c>
      <c r="S372" s="35" t="str">
        <f t="array" ref="S372">IFERROR(INDEX(DETA_VENTAS!$B$1:B32314, MATCH(VALUE(A372), VALUE(DETA_VENTAS!$J$1:$J32314), 0)),"NA")</f>
        <v>NA</v>
      </c>
      <c r="T372" s="147"/>
      <c r="U372" s="64"/>
      <c r="V372" s="64"/>
      <c r="W372" s="64" t="str">
        <f t="shared" si="17"/>
        <v>2023-W30 (24/07 al 30/07)</v>
      </c>
      <c r="X372" s="64"/>
      <c r="Y372" s="156">
        <f t="shared" si="123"/>
        <v>17.4</v>
      </c>
    </row>
    <row r="373" hidden="1">
      <c r="A373" s="135">
        <v>405.0</v>
      </c>
      <c r="B373" s="134" t="s">
        <v>189</v>
      </c>
      <c r="C373" s="37">
        <v>256.0</v>
      </c>
      <c r="D373" s="36" t="s">
        <v>304</v>
      </c>
      <c r="E373" s="109">
        <v>45120.0</v>
      </c>
      <c r="F373" s="109">
        <v>45131.0</v>
      </c>
      <c r="G373" s="147"/>
      <c r="H373" s="146"/>
      <c r="I373" s="64"/>
      <c r="J373" s="146"/>
      <c r="K373" s="17"/>
      <c r="L373" s="32">
        <f t="shared" si="124"/>
        <v>0</v>
      </c>
      <c r="M373" s="87" t="s">
        <v>282</v>
      </c>
      <c r="N373" s="136"/>
      <c r="O373" s="87"/>
      <c r="P373" s="87" t="str">
        <f t="shared" si="120"/>
        <v>#REF!</v>
      </c>
      <c r="Q373" s="87"/>
      <c r="R373" s="34" t="str">
        <f t="shared" si="122"/>
        <v>#N/A</v>
      </c>
      <c r="S373" s="35" t="str">
        <f t="array" ref="S373">IFERROR(INDEX(DETA_VENTAS!$B$1:B32314, MATCH(VALUE(A373), VALUE(DETA_VENTAS!$J$1:$J32314), 0)),"NA")</f>
        <v>NA</v>
      </c>
      <c r="T373" s="147"/>
      <c r="U373" s="64"/>
      <c r="V373" s="64"/>
      <c r="W373" s="64" t="str">
        <f t="shared" si="17"/>
        <v>2023-W28 (10/07 al 16/07)</v>
      </c>
      <c r="X373" s="64"/>
      <c r="Y373" s="156">
        <f t="shared" si="123"/>
        <v>0</v>
      </c>
    </row>
    <row r="374" hidden="1">
      <c r="A374" s="135">
        <v>404.0</v>
      </c>
      <c r="B374" s="134" t="s">
        <v>189</v>
      </c>
      <c r="C374" s="37">
        <v>256.0</v>
      </c>
      <c r="D374" s="36" t="s">
        <v>304</v>
      </c>
      <c r="E374" s="109">
        <v>45120.0</v>
      </c>
      <c r="F374" s="109">
        <v>45127.0</v>
      </c>
      <c r="G374" s="147"/>
      <c r="H374" s="146"/>
      <c r="I374" s="64"/>
      <c r="J374" s="146"/>
      <c r="K374" s="17"/>
      <c r="L374" s="32">
        <f t="shared" si="124"/>
        <v>0</v>
      </c>
      <c r="M374" s="87" t="s">
        <v>282</v>
      </c>
      <c r="N374" s="136"/>
      <c r="O374" s="87"/>
      <c r="P374" s="87" t="str">
        <f t="shared" si="120"/>
        <v>#REF!</v>
      </c>
      <c r="Q374" s="87"/>
      <c r="R374" s="34" t="str">
        <f t="shared" si="122"/>
        <v>#N/A</v>
      </c>
      <c r="S374" s="35" t="str">
        <f t="array" ref="S374">IFERROR(INDEX(DETA_VENTAS!$B$1:B32314, MATCH(VALUE(A374), VALUE(DETA_VENTAS!$J$1:$J32314), 0)),"NA")</f>
        <v>NA</v>
      </c>
      <c r="T374" s="147"/>
      <c r="U374" s="64"/>
      <c r="V374" s="64"/>
      <c r="W374" s="64" t="str">
        <f t="shared" si="17"/>
        <v>2023-W28 (10/07 al 16/07)</v>
      </c>
      <c r="X374" s="64"/>
      <c r="Y374" s="156">
        <f t="shared" si="123"/>
        <v>0</v>
      </c>
    </row>
    <row r="375" hidden="1">
      <c r="A375" s="135">
        <v>403.0</v>
      </c>
      <c r="B375" s="134" t="s">
        <v>189</v>
      </c>
      <c r="C375" s="37">
        <v>256.0</v>
      </c>
      <c r="D375" s="36" t="s">
        <v>304</v>
      </c>
      <c r="E375" s="109">
        <v>45120.0</v>
      </c>
      <c r="F375" s="109">
        <v>45127.0</v>
      </c>
      <c r="G375" s="37">
        <v>6.5</v>
      </c>
      <c r="H375" s="17"/>
      <c r="I375" s="64"/>
      <c r="J375" s="17">
        <v>17.5</v>
      </c>
      <c r="K375" s="17"/>
      <c r="L375" s="32">
        <f t="shared" si="124"/>
        <v>113.75</v>
      </c>
      <c r="M375" s="87" t="s">
        <v>282</v>
      </c>
      <c r="N375" s="136"/>
      <c r="O375" s="87"/>
      <c r="P375" s="87" t="str">
        <f t="shared" si="120"/>
        <v>#REF!</v>
      </c>
      <c r="Q375" s="87"/>
      <c r="R375" s="34" t="str">
        <f t="shared" si="122"/>
        <v>#N/A</v>
      </c>
      <c r="S375" s="35" t="str">
        <f t="array" ref="S375">IFERROR(INDEX(DETA_VENTAS!$B$1:B32314, MATCH(VALUE(A375), VALUE(DETA_VENTAS!$J$1:$J32314), 0)),"NA")</f>
        <v>NA</v>
      </c>
      <c r="T375" s="147"/>
      <c r="U375" s="64"/>
      <c r="V375" s="64"/>
      <c r="W375" s="64" t="str">
        <f t="shared" si="17"/>
        <v>2023-W28 (10/07 al 16/07)</v>
      </c>
      <c r="X375" s="64"/>
      <c r="Y375" s="156">
        <f t="shared" si="123"/>
        <v>13</v>
      </c>
    </row>
    <row r="376" hidden="1">
      <c r="A376" s="135">
        <v>402.0</v>
      </c>
      <c r="B376" s="134" t="s">
        <v>189</v>
      </c>
      <c r="C376" s="37">
        <v>256.0</v>
      </c>
      <c r="D376" s="64" t="s">
        <v>26</v>
      </c>
      <c r="E376" s="109">
        <v>45120.0</v>
      </c>
      <c r="F376" s="109">
        <v>45125.0</v>
      </c>
      <c r="G376" s="37">
        <v>6.2</v>
      </c>
      <c r="H376" s="17"/>
      <c r="I376" s="64"/>
      <c r="J376" s="17">
        <v>45.0</v>
      </c>
      <c r="K376" s="17"/>
      <c r="L376" s="32">
        <f t="shared" si="124"/>
        <v>279</v>
      </c>
      <c r="M376" s="87" t="s">
        <v>282</v>
      </c>
      <c r="N376" s="136"/>
      <c r="O376" s="87"/>
      <c r="P376" s="87" t="str">
        <f t="shared" si="120"/>
        <v>#REF!</v>
      </c>
      <c r="Q376" s="87"/>
      <c r="R376" s="34" t="str">
        <f t="shared" si="122"/>
        <v>#N/A</v>
      </c>
      <c r="S376" s="35" t="str">
        <f t="array" ref="S376">IFERROR(INDEX(DETA_VENTAS!$B$1:B32314, MATCH(VALUE(A376), VALUE(DETA_VENTAS!$J$1:$J32314), 0)),"NA")</f>
        <v>NA</v>
      </c>
      <c r="T376" s="147"/>
      <c r="U376" s="64"/>
      <c r="V376" s="64"/>
      <c r="W376" s="64" t="str">
        <f t="shared" si="17"/>
        <v>2023-W28 (10/07 al 16/07)</v>
      </c>
      <c r="X376" s="64"/>
      <c r="Y376" s="156">
        <f t="shared" si="123"/>
        <v>12.4</v>
      </c>
    </row>
    <row r="377">
      <c r="A377" s="135">
        <v>401.0</v>
      </c>
      <c r="B377" s="64"/>
      <c r="C377" s="37" t="s">
        <v>217</v>
      </c>
      <c r="D377" s="64" t="s">
        <v>26</v>
      </c>
      <c r="E377" s="109">
        <v>45120.0</v>
      </c>
      <c r="F377" s="109">
        <v>45125.0</v>
      </c>
      <c r="G377" s="37">
        <v>5.5</v>
      </c>
      <c r="H377" s="86" t="s">
        <v>27</v>
      </c>
      <c r="I377" s="36">
        <v>25.0</v>
      </c>
      <c r="J377" s="146"/>
      <c r="K377" s="17">
        <v>25.0</v>
      </c>
      <c r="L377" s="32">
        <f t="shared" si="124"/>
        <v>625</v>
      </c>
      <c r="M377" s="87" t="s">
        <v>255</v>
      </c>
      <c r="N377" s="136"/>
      <c r="O377" s="87"/>
      <c r="P377" s="87" t="str">
        <f t="shared" si="120"/>
        <v>#REF!</v>
      </c>
      <c r="Q377" s="87"/>
      <c r="R377" s="34" t="str">
        <f t="shared" si="122"/>
        <v>#N/A</v>
      </c>
      <c r="S377" s="35" t="str">
        <f t="array" ref="S377">IFERROR(INDEX(DETA_VENTAS!$B$1:B32314, MATCH(VALUE(A377), VALUE(DETA_VENTAS!$J$1:$J32314), 0)),"NA")</f>
        <v>NA</v>
      </c>
      <c r="T377" s="147"/>
      <c r="U377" s="64"/>
      <c r="V377" s="64"/>
      <c r="W377" s="64" t="str">
        <f t="shared" si="17"/>
        <v>2023-W28 (10/07 al 16/07)</v>
      </c>
      <c r="X377" s="64"/>
      <c r="Y377" s="156">
        <f t="shared" si="123"/>
        <v>11</v>
      </c>
    </row>
    <row r="378">
      <c r="A378" s="135">
        <v>400.0</v>
      </c>
      <c r="B378" s="36" t="s">
        <v>112</v>
      </c>
      <c r="C378" s="37">
        <v>173.0</v>
      </c>
      <c r="D378" s="64" t="s">
        <v>26</v>
      </c>
      <c r="E378" s="109">
        <v>45114.0</v>
      </c>
      <c r="F378" s="109">
        <v>45118.0</v>
      </c>
      <c r="G378" s="37">
        <v>7.0</v>
      </c>
      <c r="H378" s="86" t="s">
        <v>27</v>
      </c>
      <c r="I378" s="36">
        <v>33.0</v>
      </c>
      <c r="J378" s="146"/>
      <c r="K378" s="17">
        <v>25.0</v>
      </c>
      <c r="L378" s="32">
        <f t="shared" si="124"/>
        <v>825</v>
      </c>
      <c r="M378" s="87" t="s">
        <v>255</v>
      </c>
      <c r="N378" s="136"/>
      <c r="O378" s="87"/>
      <c r="P378" s="87" t="str">
        <f t="shared" si="120"/>
        <v>#REF!</v>
      </c>
      <c r="Q378" s="87"/>
      <c r="R378" s="34" t="str">
        <f t="shared" si="122"/>
        <v>#N/A</v>
      </c>
      <c r="S378" s="35" t="str">
        <f t="array" ref="S378">IFERROR(INDEX(DETA_VENTAS!$B$1:B32314, MATCH(VALUE(A378), VALUE(DETA_VENTAS!$J$1:$J32314), 0)),"NA")</f>
        <v>NA</v>
      </c>
      <c r="T378" s="147"/>
      <c r="U378" s="64"/>
      <c r="V378" s="64"/>
      <c r="W378" s="64" t="str">
        <f t="shared" si="17"/>
        <v>2023-W27 (03/07 al 09/07)</v>
      </c>
      <c r="X378" s="64"/>
      <c r="Y378" s="156">
        <f t="shared" si="123"/>
        <v>14</v>
      </c>
    </row>
    <row r="379" hidden="1">
      <c r="A379" s="135">
        <v>399.0</v>
      </c>
      <c r="B379" s="36" t="s">
        <v>165</v>
      </c>
      <c r="C379" s="37">
        <v>160.0</v>
      </c>
      <c r="D379" s="64" t="s">
        <v>26</v>
      </c>
      <c r="E379" s="109">
        <v>45114.0</v>
      </c>
      <c r="F379" s="109">
        <v>45118.0</v>
      </c>
      <c r="G379" s="37">
        <v>15.4</v>
      </c>
      <c r="H379" s="17"/>
      <c r="I379" s="64"/>
      <c r="J379" s="17">
        <v>60.0</v>
      </c>
      <c r="K379" s="64"/>
      <c r="L379" s="32">
        <f t="shared" si="124"/>
        <v>924</v>
      </c>
      <c r="M379" s="87" t="s">
        <v>297</v>
      </c>
      <c r="N379" s="136"/>
      <c r="O379" s="87"/>
      <c r="P379" s="87" t="str">
        <f t="shared" si="120"/>
        <v>#REF!</v>
      </c>
      <c r="Q379" s="87"/>
      <c r="R379" s="34" t="str">
        <f t="shared" si="122"/>
        <v>#N/A</v>
      </c>
      <c r="S379" s="35" t="str">
        <f t="array" ref="S379">IFERROR(INDEX(DETA_VENTAS!$B$1:B32314, MATCH(VALUE(A379), VALUE(DETA_VENTAS!$J$1:$J32314), 0)),"NA")</f>
        <v>NA</v>
      </c>
      <c r="T379" s="147"/>
      <c r="U379" s="64"/>
      <c r="V379" s="64"/>
      <c r="W379" s="64" t="str">
        <f t="shared" si="17"/>
        <v>2023-W27 (03/07 al 09/07)</v>
      </c>
      <c r="X379" s="64"/>
      <c r="Y379" s="156">
        <f t="shared" si="123"/>
        <v>30.8</v>
      </c>
    </row>
    <row r="380" hidden="1">
      <c r="A380" s="135">
        <v>398.0</v>
      </c>
      <c r="B380" s="134" t="s">
        <v>189</v>
      </c>
      <c r="C380" s="37">
        <v>256.0</v>
      </c>
      <c r="D380" s="64" t="s">
        <v>26</v>
      </c>
      <c r="E380" s="109">
        <v>45114.0</v>
      </c>
      <c r="F380" s="109">
        <v>45118.0</v>
      </c>
      <c r="G380" s="37">
        <v>12.2</v>
      </c>
      <c r="H380" s="17"/>
      <c r="I380" s="64"/>
      <c r="J380" s="17">
        <v>45.0</v>
      </c>
      <c r="K380" s="64"/>
      <c r="L380" s="32">
        <f t="shared" si="124"/>
        <v>549</v>
      </c>
      <c r="M380" s="87" t="s">
        <v>282</v>
      </c>
      <c r="N380" s="136"/>
      <c r="O380" s="87"/>
      <c r="P380" s="87" t="str">
        <f t="shared" si="120"/>
        <v>#REF!</v>
      </c>
      <c r="Q380" s="87"/>
      <c r="R380" s="34" t="str">
        <f t="shared" si="122"/>
        <v>#N/A</v>
      </c>
      <c r="S380" s="35" t="str">
        <f t="array" ref="S380">IFERROR(INDEX(DETA_VENTAS!$B$1:B32314, MATCH(VALUE(A380), VALUE(DETA_VENTAS!$J$1:$J32314), 0)),"NA")</f>
        <v>NA</v>
      </c>
      <c r="T380" s="147"/>
      <c r="U380" s="64"/>
      <c r="V380" s="64"/>
      <c r="W380" s="64" t="str">
        <f t="shared" si="17"/>
        <v>2023-W27 (03/07 al 09/07)</v>
      </c>
      <c r="X380" s="64"/>
      <c r="Y380" s="156">
        <f t="shared" si="123"/>
        <v>24.4</v>
      </c>
    </row>
    <row r="381" hidden="1">
      <c r="A381" s="135">
        <v>397.0</v>
      </c>
      <c r="B381" s="134" t="s">
        <v>189</v>
      </c>
      <c r="C381" s="37">
        <v>256.0</v>
      </c>
      <c r="D381" s="64" t="s">
        <v>26</v>
      </c>
      <c r="E381" s="109">
        <v>45107.0</v>
      </c>
      <c r="F381" s="109">
        <v>45111.0</v>
      </c>
      <c r="G381" s="37">
        <v>25.0</v>
      </c>
      <c r="H381" s="17"/>
      <c r="I381" s="64"/>
      <c r="J381" s="17">
        <v>45.0</v>
      </c>
      <c r="K381" s="64"/>
      <c r="L381" s="32">
        <f t="shared" si="124"/>
        <v>1125</v>
      </c>
      <c r="M381" s="87" t="s">
        <v>282</v>
      </c>
      <c r="N381" s="136"/>
      <c r="O381" s="87"/>
      <c r="P381" s="87" t="str">
        <f t="shared" si="120"/>
        <v>#REF!</v>
      </c>
      <c r="Q381" s="87"/>
      <c r="R381" s="34" t="str">
        <f t="shared" si="122"/>
        <v>#N/A</v>
      </c>
      <c r="S381" s="35" t="str">
        <f t="array" ref="S381">IFERROR(INDEX(DETA_VENTAS!$B$1:B32314, MATCH(VALUE(A381), VALUE(DETA_VENTAS!$J$1:$J32314), 0)),"NA")</f>
        <v>NA</v>
      </c>
      <c r="T381" s="147"/>
      <c r="U381" s="64"/>
      <c r="V381" s="64"/>
      <c r="W381" s="64" t="str">
        <f t="shared" si="17"/>
        <v>2023-W26 (26/06 al 02/07)</v>
      </c>
      <c r="X381" s="64"/>
      <c r="Y381" s="156">
        <f t="shared" si="123"/>
        <v>50</v>
      </c>
    </row>
    <row r="382" hidden="1">
      <c r="A382" s="135">
        <v>396.0</v>
      </c>
      <c r="B382" s="134" t="s">
        <v>189</v>
      </c>
      <c r="C382" s="37">
        <v>256.0</v>
      </c>
      <c r="D382" s="64" t="s">
        <v>26</v>
      </c>
      <c r="E382" s="109">
        <v>45107.0</v>
      </c>
      <c r="F382" s="109">
        <v>45111.0</v>
      </c>
      <c r="G382" s="37">
        <v>13.0</v>
      </c>
      <c r="H382" s="17"/>
      <c r="I382" s="64"/>
      <c r="J382" s="17">
        <v>45.0</v>
      </c>
      <c r="K382" s="64"/>
      <c r="L382" s="32">
        <f t="shared" si="124"/>
        <v>585</v>
      </c>
      <c r="M382" s="87" t="s">
        <v>282</v>
      </c>
      <c r="N382" s="136"/>
      <c r="O382" s="87"/>
      <c r="P382" s="87" t="str">
        <f t="shared" si="120"/>
        <v>#REF!</v>
      </c>
      <c r="Q382" s="87"/>
      <c r="R382" s="34" t="str">
        <f t="shared" si="122"/>
        <v>#N/A</v>
      </c>
      <c r="S382" s="35" t="str">
        <f t="array" ref="S382">IFERROR(INDEX(DETA_VENTAS!$B$1:B32314, MATCH(VALUE(A382), VALUE(DETA_VENTAS!$J$1:$J32314), 0)),"NA")</f>
        <v>NA</v>
      </c>
      <c r="T382" s="147"/>
      <c r="U382" s="64"/>
      <c r="V382" s="64"/>
      <c r="W382" s="64" t="str">
        <f t="shared" si="17"/>
        <v>2023-W26 (26/06 al 02/07)</v>
      </c>
      <c r="X382" s="64"/>
      <c r="Y382" s="156">
        <f t="shared" si="123"/>
        <v>26</v>
      </c>
    </row>
    <row r="383">
      <c r="A383" s="135">
        <v>395.0</v>
      </c>
      <c r="B383" s="64"/>
      <c r="C383" s="37" t="s">
        <v>217</v>
      </c>
      <c r="D383" s="64" t="s">
        <v>26</v>
      </c>
      <c r="E383" s="109">
        <v>45107.0</v>
      </c>
      <c r="F383" s="109">
        <v>45111.0</v>
      </c>
      <c r="G383" s="37">
        <v>7.2</v>
      </c>
      <c r="H383" s="86" t="s">
        <v>27</v>
      </c>
      <c r="I383" s="36">
        <v>39.0</v>
      </c>
      <c r="J383" s="146"/>
      <c r="K383" s="17">
        <v>25.0</v>
      </c>
      <c r="L383" s="32">
        <f t="shared" si="124"/>
        <v>975</v>
      </c>
      <c r="M383" s="87" t="s">
        <v>255</v>
      </c>
      <c r="N383" s="136"/>
      <c r="O383" s="87"/>
      <c r="P383" s="87" t="str">
        <f t="shared" si="120"/>
        <v>#REF!</v>
      </c>
      <c r="Q383" s="87"/>
      <c r="R383" s="34" t="str">
        <f t="shared" si="122"/>
        <v>#N/A</v>
      </c>
      <c r="S383" s="35" t="str">
        <f t="array" ref="S383">IFERROR(INDEX(DETA_VENTAS!$B$1:B32314, MATCH(VALUE(A383), VALUE(DETA_VENTAS!$J$1:$J32314), 0)),"NA")</f>
        <v>NA</v>
      </c>
      <c r="T383" s="147"/>
      <c r="U383" s="64"/>
      <c r="V383" s="64"/>
      <c r="W383" s="64" t="str">
        <f t="shared" si="17"/>
        <v>2023-W26 (26/06 al 02/07)</v>
      </c>
      <c r="X383" s="64"/>
      <c r="Y383" s="156">
        <f t="shared" si="123"/>
        <v>14.4</v>
      </c>
    </row>
    <row r="384">
      <c r="A384" s="135">
        <v>394.0</v>
      </c>
      <c r="B384" s="64"/>
      <c r="C384" s="37" t="s">
        <v>217</v>
      </c>
      <c r="D384" s="64" t="s">
        <v>26</v>
      </c>
      <c r="E384" s="109">
        <v>45100.0</v>
      </c>
      <c r="F384" s="109">
        <v>45106.0</v>
      </c>
      <c r="G384" s="37">
        <v>10.9</v>
      </c>
      <c r="H384" s="86" t="s">
        <v>27</v>
      </c>
      <c r="I384" s="157">
        <v>52.0</v>
      </c>
      <c r="J384" s="146"/>
      <c r="K384" s="17">
        <v>25.0</v>
      </c>
      <c r="L384" s="32">
        <f t="shared" si="124"/>
        <v>1300</v>
      </c>
      <c r="M384" s="87" t="s">
        <v>255</v>
      </c>
      <c r="N384" s="136"/>
      <c r="O384" s="87"/>
      <c r="P384" s="87" t="str">
        <f t="shared" si="120"/>
        <v>#REF!</v>
      </c>
      <c r="Q384" s="87"/>
      <c r="R384" s="34" t="str">
        <f t="shared" si="122"/>
        <v>#N/A</v>
      </c>
      <c r="S384" s="35" t="str">
        <f t="array" ref="S384">IFERROR(INDEX(DETA_VENTAS!$B$1:B32314, MATCH(VALUE(A384), VALUE(DETA_VENTAS!$J$1:$J32314), 0)),"NA")</f>
        <v>NA</v>
      </c>
      <c r="T384" s="147"/>
      <c r="U384" s="64"/>
      <c r="V384" s="64"/>
      <c r="W384" s="64" t="str">
        <f t="shared" si="17"/>
        <v>2023-W25 (19/06 al 25/06)</v>
      </c>
      <c r="X384" s="64"/>
      <c r="Y384" s="156">
        <f t="shared" si="123"/>
        <v>21.8</v>
      </c>
    </row>
    <row r="385" hidden="1">
      <c r="A385" s="135">
        <v>393.0</v>
      </c>
      <c r="B385" s="64"/>
      <c r="C385" s="37" t="s">
        <v>217</v>
      </c>
      <c r="D385" s="64" t="s">
        <v>26</v>
      </c>
      <c r="E385" s="109">
        <v>45100.0</v>
      </c>
      <c r="F385" s="109">
        <v>45106.0</v>
      </c>
      <c r="G385" s="37">
        <v>1.8</v>
      </c>
      <c r="H385" s="17"/>
      <c r="I385" s="64"/>
      <c r="J385" s="17">
        <v>45.0</v>
      </c>
      <c r="K385" s="64"/>
      <c r="L385" s="32">
        <f t="shared" si="124"/>
        <v>81</v>
      </c>
      <c r="M385" s="87" t="s">
        <v>270</v>
      </c>
      <c r="N385" s="136"/>
      <c r="O385" s="87"/>
      <c r="P385" s="87" t="str">
        <f t="shared" si="120"/>
        <v>#REF!</v>
      </c>
      <c r="Q385" s="87"/>
      <c r="R385" s="34" t="str">
        <f t="shared" si="122"/>
        <v>#N/A</v>
      </c>
      <c r="S385" s="35" t="str">
        <f t="array" ref="S385">IFERROR(INDEX(DETA_VENTAS!$B$1:B32314, MATCH(VALUE(A385), VALUE(DETA_VENTAS!$J$1:$J32314), 0)),"NA")</f>
        <v>NA</v>
      </c>
      <c r="T385" s="147"/>
      <c r="U385" s="64"/>
      <c r="V385" s="64"/>
      <c r="W385" s="64" t="str">
        <f t="shared" si="17"/>
        <v>2023-W25 (19/06 al 25/06)</v>
      </c>
      <c r="X385" s="64"/>
      <c r="Y385" s="156">
        <f t="shared" si="123"/>
        <v>3.6</v>
      </c>
    </row>
    <row r="386" hidden="1">
      <c r="A386" s="135">
        <v>392.0</v>
      </c>
      <c r="B386" s="134" t="s">
        <v>189</v>
      </c>
      <c r="C386" s="37">
        <v>256.0</v>
      </c>
      <c r="D386" s="64" t="s">
        <v>26</v>
      </c>
      <c r="E386" s="109">
        <v>45100.0</v>
      </c>
      <c r="F386" s="109">
        <v>45106.0</v>
      </c>
      <c r="G386" s="37">
        <v>6.0</v>
      </c>
      <c r="H386" s="17"/>
      <c r="I386" s="64"/>
      <c r="J386" s="17">
        <v>45.0</v>
      </c>
      <c r="K386" s="64"/>
      <c r="L386" s="32">
        <f t="shared" si="124"/>
        <v>270</v>
      </c>
      <c r="M386" s="87" t="s">
        <v>282</v>
      </c>
      <c r="N386" s="136"/>
      <c r="O386" s="87"/>
      <c r="P386" s="87" t="str">
        <f t="shared" si="120"/>
        <v>#REF!</v>
      </c>
      <c r="Q386" s="87"/>
      <c r="R386" s="34" t="str">
        <f t="shared" si="122"/>
        <v>#N/A</v>
      </c>
      <c r="S386" s="35" t="str">
        <f t="array" ref="S386">IFERROR(INDEX(DETA_VENTAS!$B$1:B32314, MATCH(VALUE(A386), VALUE(DETA_VENTAS!$J$1:$J32314), 0)),"NA")</f>
        <v>NA</v>
      </c>
      <c r="T386" s="147"/>
      <c r="U386" s="64"/>
      <c r="V386" s="64"/>
      <c r="W386" s="64" t="str">
        <f t="shared" si="17"/>
        <v>2023-W25 (19/06 al 25/06)</v>
      </c>
      <c r="X386" s="64"/>
      <c r="Y386" s="156">
        <f t="shared" si="123"/>
        <v>12</v>
      </c>
    </row>
    <row r="387" hidden="1">
      <c r="A387" s="135">
        <v>391.0</v>
      </c>
      <c r="B387" s="134" t="s">
        <v>189</v>
      </c>
      <c r="C387" s="37">
        <v>256.0</v>
      </c>
      <c r="D387" s="64" t="s">
        <v>26</v>
      </c>
      <c r="E387" s="109">
        <v>45094.0</v>
      </c>
      <c r="F387" s="109">
        <v>45098.0</v>
      </c>
      <c r="G387" s="37">
        <v>6.6</v>
      </c>
      <c r="H387" s="17"/>
      <c r="I387" s="64"/>
      <c r="J387" s="17">
        <v>45.0</v>
      </c>
      <c r="K387" s="64"/>
      <c r="L387" s="32">
        <f t="shared" si="124"/>
        <v>297</v>
      </c>
      <c r="M387" s="87" t="s">
        <v>282</v>
      </c>
      <c r="N387" s="136"/>
      <c r="O387" s="87"/>
      <c r="P387" s="87" t="str">
        <f t="shared" si="120"/>
        <v>#REF!</v>
      </c>
      <c r="Q387" s="87"/>
      <c r="R387" s="34" t="str">
        <f t="shared" si="122"/>
        <v>#N/A</v>
      </c>
      <c r="S387" s="35" t="str">
        <f t="array" ref="S387">IFERROR(INDEX(DETA_VENTAS!$B$1:B32314, MATCH(VALUE(A387), VALUE(DETA_VENTAS!$J$1:$J32314), 0)),"NA")</f>
        <v>NA</v>
      </c>
      <c r="T387" s="147"/>
      <c r="U387" s="64"/>
      <c r="V387" s="64"/>
      <c r="W387" s="64" t="str">
        <f t="shared" si="17"/>
        <v>2023-W24 (12/06 al 18/06)</v>
      </c>
      <c r="X387" s="64"/>
      <c r="Y387" s="156">
        <f t="shared" si="123"/>
        <v>13.2</v>
      </c>
    </row>
    <row r="388" hidden="1">
      <c r="A388" s="135">
        <v>390.0</v>
      </c>
      <c r="B388" s="36" t="s">
        <v>165</v>
      </c>
      <c r="C388" s="37">
        <v>160.0</v>
      </c>
      <c r="D388" s="64" t="s">
        <v>26</v>
      </c>
      <c r="E388" s="109">
        <v>45089.0</v>
      </c>
      <c r="F388" s="109">
        <v>45093.0</v>
      </c>
      <c r="G388" s="37">
        <v>14.0</v>
      </c>
      <c r="H388" s="17"/>
      <c r="I388" s="157"/>
      <c r="J388" s="17">
        <v>60.0</v>
      </c>
      <c r="K388" s="17"/>
      <c r="L388" s="32">
        <f t="shared" si="124"/>
        <v>840</v>
      </c>
      <c r="M388" s="87" t="s">
        <v>297</v>
      </c>
      <c r="N388" s="136"/>
      <c r="O388" s="87"/>
      <c r="P388" s="87" t="str">
        <f t="shared" si="120"/>
        <v>#REF!</v>
      </c>
      <c r="Q388" s="87"/>
      <c r="R388" s="34" t="str">
        <f t="shared" si="122"/>
        <v>#N/A</v>
      </c>
      <c r="S388" s="35" t="str">
        <f t="array" ref="S388">IFERROR(INDEX(DETA_VENTAS!$B$1:B32314, MATCH(VALUE(A388), VALUE(DETA_VENTAS!$J$1:$J32314), 0)),"NA")</f>
        <v>NA</v>
      </c>
      <c r="T388" s="147"/>
      <c r="U388" s="64"/>
      <c r="V388" s="64"/>
      <c r="W388" s="64" t="str">
        <f t="shared" si="17"/>
        <v>2023-W24 (12/06 al 18/06)</v>
      </c>
      <c r="X388" s="64"/>
      <c r="Y388" s="156">
        <f t="shared" si="123"/>
        <v>28</v>
      </c>
    </row>
    <row r="389" hidden="1">
      <c r="A389" s="135">
        <v>389.0</v>
      </c>
      <c r="B389" s="36" t="s">
        <v>310</v>
      </c>
      <c r="C389" s="37" t="s">
        <v>217</v>
      </c>
      <c r="D389" s="64" t="s">
        <v>26</v>
      </c>
      <c r="E389" s="109">
        <v>45082.0</v>
      </c>
      <c r="F389" s="109">
        <v>45086.0</v>
      </c>
      <c r="G389" s="37">
        <v>10.0</v>
      </c>
      <c r="H389" s="17"/>
      <c r="I389" s="157"/>
      <c r="J389" s="17">
        <v>45.0</v>
      </c>
      <c r="K389" s="17"/>
      <c r="L389" s="32">
        <f t="shared" si="124"/>
        <v>450</v>
      </c>
      <c r="M389" s="87" t="s">
        <v>311</v>
      </c>
      <c r="N389" s="136"/>
      <c r="O389" s="87"/>
      <c r="P389" s="87" t="str">
        <f t="shared" si="120"/>
        <v>#REF!</v>
      </c>
      <c r="Q389" s="87"/>
      <c r="R389" s="34" t="str">
        <f t="shared" si="122"/>
        <v>#N/A</v>
      </c>
      <c r="S389" s="35" t="str">
        <f t="array" ref="S389">IFERROR(INDEX(DETA_VENTAS!$B$1:B32314, MATCH(VALUE(A389), VALUE(DETA_VENTAS!$J$1:$J32314), 0)),"NA")</f>
        <v>NA</v>
      </c>
      <c r="T389" s="147"/>
      <c r="U389" s="64"/>
      <c r="V389" s="64"/>
      <c r="W389" s="64" t="str">
        <f t="shared" si="17"/>
        <v>2023-W23 (05/06 al 11/06)</v>
      </c>
      <c r="X389" s="64"/>
      <c r="Y389" s="156">
        <f t="shared" si="123"/>
        <v>20</v>
      </c>
    </row>
    <row r="390" hidden="1">
      <c r="A390" s="135">
        <v>388.0</v>
      </c>
      <c r="B390" s="134" t="s">
        <v>189</v>
      </c>
      <c r="C390" s="37">
        <v>256.0</v>
      </c>
      <c r="D390" s="64" t="s">
        <v>26</v>
      </c>
      <c r="E390" s="109">
        <v>45082.0</v>
      </c>
      <c r="F390" s="109">
        <v>45086.0</v>
      </c>
      <c r="G390" s="37">
        <v>7.3</v>
      </c>
      <c r="H390" s="17"/>
      <c r="I390" s="157"/>
      <c r="J390" s="17">
        <v>45.0</v>
      </c>
      <c r="K390" s="17">
        <f>(IFERROR(L390/I390,0))</f>
        <v>0</v>
      </c>
      <c r="L390" s="32">
        <f t="shared" si="124"/>
        <v>328.5</v>
      </c>
      <c r="M390" s="87" t="s">
        <v>282</v>
      </c>
      <c r="N390" s="136"/>
      <c r="O390" s="87"/>
      <c r="P390" s="87" t="str">
        <f t="shared" si="120"/>
        <v>#REF!</v>
      </c>
      <c r="Q390" s="87"/>
      <c r="R390" s="34" t="str">
        <f t="shared" si="122"/>
        <v>#N/A</v>
      </c>
      <c r="S390" s="35" t="str">
        <f t="array" ref="S390">IFERROR(INDEX(DETA_VENTAS!$B$1:B32314, MATCH(VALUE(A390), VALUE(DETA_VENTAS!$J$1:$J32314), 0)),"NA")</f>
        <v>NA</v>
      </c>
      <c r="T390" s="147"/>
      <c r="U390" s="64"/>
      <c r="V390" s="64"/>
      <c r="W390" s="64" t="str">
        <f t="shared" si="17"/>
        <v>2023-W23 (05/06 al 11/06)</v>
      </c>
      <c r="X390" s="64"/>
      <c r="Y390" s="156">
        <f t="shared" si="123"/>
        <v>14.6</v>
      </c>
    </row>
    <row r="391" hidden="1">
      <c r="A391" s="135">
        <v>387.0</v>
      </c>
      <c r="B391" s="134" t="s">
        <v>189</v>
      </c>
      <c r="C391" s="37">
        <v>256.0</v>
      </c>
      <c r="D391" s="64" t="s">
        <v>26</v>
      </c>
      <c r="E391" s="109">
        <v>45079.0</v>
      </c>
      <c r="F391" s="109">
        <v>45083.0</v>
      </c>
      <c r="G391" s="37">
        <v>11.8</v>
      </c>
      <c r="H391" s="17"/>
      <c r="I391" s="157"/>
      <c r="J391" s="17">
        <v>45.0</v>
      </c>
      <c r="K391" s="17"/>
      <c r="L391" s="32">
        <f t="shared" si="124"/>
        <v>531</v>
      </c>
      <c r="M391" s="87" t="s">
        <v>282</v>
      </c>
      <c r="N391" s="136"/>
      <c r="O391" s="87"/>
      <c r="P391" s="87" t="str">
        <f t="shared" si="120"/>
        <v>#REF!</v>
      </c>
      <c r="Q391" s="87"/>
      <c r="R391" s="34" t="str">
        <f t="shared" si="122"/>
        <v>#N/A</v>
      </c>
      <c r="S391" s="35" t="str">
        <f t="array" ref="S391">IFERROR(INDEX(DETA_VENTAS!$B$1:B32314, MATCH(VALUE(A391), VALUE(DETA_VENTAS!$J$1:$J32314), 0)),"NA")</f>
        <v>NA</v>
      </c>
      <c r="T391" s="147"/>
      <c r="U391" s="64"/>
      <c r="V391" s="64"/>
      <c r="W391" s="64" t="str">
        <f t="shared" si="17"/>
        <v>2023-W22 (29/05 al 04/06)</v>
      </c>
      <c r="X391" s="64"/>
      <c r="Y391" s="156">
        <f t="shared" si="123"/>
        <v>23.6</v>
      </c>
    </row>
    <row r="392" hidden="1">
      <c r="A392" s="135">
        <v>386.0</v>
      </c>
      <c r="B392" s="134" t="s">
        <v>189</v>
      </c>
      <c r="C392" s="37">
        <v>256.0</v>
      </c>
      <c r="D392" s="64" t="s">
        <v>26</v>
      </c>
      <c r="E392" s="109">
        <v>45071.0</v>
      </c>
      <c r="F392" s="109">
        <v>45079.0</v>
      </c>
      <c r="G392" s="37">
        <v>6.6</v>
      </c>
      <c r="H392" s="17"/>
      <c r="I392" s="157"/>
      <c r="J392" s="17">
        <v>45.0</v>
      </c>
      <c r="K392" s="17"/>
      <c r="L392" s="32">
        <f t="shared" si="124"/>
        <v>297</v>
      </c>
      <c r="M392" s="87" t="s">
        <v>282</v>
      </c>
      <c r="N392" s="136"/>
      <c r="O392" s="87"/>
      <c r="P392" s="87" t="str">
        <f t="shared" si="120"/>
        <v>#REF!</v>
      </c>
      <c r="Q392" s="87"/>
      <c r="R392" s="34" t="str">
        <f t="shared" si="122"/>
        <v>#N/A</v>
      </c>
      <c r="S392" s="35" t="str">
        <f t="array" ref="S392">IFERROR(INDEX(DETA_VENTAS!$B$1:B32314, MATCH(VALUE(A392), VALUE(DETA_VENTAS!$J$1:$J32314), 0)),"NA")</f>
        <v>NA</v>
      </c>
      <c r="T392" s="147"/>
      <c r="U392" s="64"/>
      <c r="V392" s="64"/>
      <c r="W392" s="64" t="str">
        <f t="shared" si="17"/>
        <v>2023-W21 (22/05 al 28/05)</v>
      </c>
      <c r="X392" s="64"/>
      <c r="Y392" s="156">
        <f t="shared" si="123"/>
        <v>13.2</v>
      </c>
    </row>
    <row r="393">
      <c r="A393" s="135">
        <v>385.0</v>
      </c>
      <c r="B393" s="36" t="s">
        <v>112</v>
      </c>
      <c r="C393" s="37">
        <v>173.0</v>
      </c>
      <c r="D393" s="64" t="s">
        <v>26</v>
      </c>
      <c r="E393" s="109">
        <v>45071.0</v>
      </c>
      <c r="F393" s="109">
        <v>45079.0</v>
      </c>
      <c r="G393" s="37">
        <v>6.5</v>
      </c>
      <c r="H393" s="86" t="s">
        <v>27</v>
      </c>
      <c r="I393" s="157">
        <v>31.0</v>
      </c>
      <c r="J393" s="17"/>
      <c r="K393" s="17">
        <v>25.0</v>
      </c>
      <c r="L393" s="32">
        <f t="shared" si="124"/>
        <v>775</v>
      </c>
      <c r="M393" s="87" t="s">
        <v>255</v>
      </c>
      <c r="N393" s="136"/>
      <c r="O393" s="87"/>
      <c r="P393" s="87" t="str">
        <f t="shared" si="120"/>
        <v>#REF!</v>
      </c>
      <c r="Q393" s="87"/>
      <c r="R393" s="34" t="str">
        <f t="shared" si="122"/>
        <v>#N/A</v>
      </c>
      <c r="S393" s="35" t="str">
        <f t="array" ref="S393">IFERROR(INDEX(DETA_VENTAS!$B$1:B32314, MATCH(VALUE(A393), VALUE(DETA_VENTAS!$J$1:$J32314), 0)),"NA")</f>
        <v>NA</v>
      </c>
      <c r="T393" s="147"/>
      <c r="U393" s="64"/>
      <c r="V393" s="64"/>
      <c r="W393" s="64" t="str">
        <f t="shared" si="17"/>
        <v>2023-W21 (22/05 al 28/05)</v>
      </c>
      <c r="X393" s="64"/>
      <c r="Y393" s="156">
        <f t="shared" si="123"/>
        <v>13</v>
      </c>
    </row>
    <row r="394" hidden="1">
      <c r="A394" s="135">
        <v>384.0</v>
      </c>
      <c r="B394" s="134" t="s">
        <v>189</v>
      </c>
      <c r="C394" s="37">
        <v>256.0</v>
      </c>
      <c r="D394" s="64" t="s">
        <v>26</v>
      </c>
      <c r="E394" s="109">
        <v>45064.0</v>
      </c>
      <c r="F394" s="109">
        <v>45068.0</v>
      </c>
      <c r="G394" s="37">
        <v>10.8</v>
      </c>
      <c r="H394" s="17"/>
      <c r="I394" s="157"/>
      <c r="J394" s="17">
        <v>45.0</v>
      </c>
      <c r="K394" s="17"/>
      <c r="L394" s="32">
        <f t="shared" si="124"/>
        <v>486</v>
      </c>
      <c r="M394" s="87" t="s">
        <v>282</v>
      </c>
      <c r="N394" s="136"/>
      <c r="O394" s="87"/>
      <c r="P394" s="87" t="str">
        <f t="shared" si="120"/>
        <v>#REF!</v>
      </c>
      <c r="Q394" s="87"/>
      <c r="R394" s="34" t="str">
        <f t="shared" si="122"/>
        <v>#N/A</v>
      </c>
      <c r="S394" s="35" t="str">
        <f t="array" ref="S394">IFERROR(INDEX(DETA_VENTAS!$B$1:B32314, MATCH(VALUE(A394), VALUE(DETA_VENTAS!$J$1:$J32314), 0)),"NA")</f>
        <v>NA</v>
      </c>
      <c r="T394" s="147"/>
      <c r="U394" s="64"/>
      <c r="V394" s="64"/>
      <c r="W394" s="64" t="str">
        <f t="shared" si="17"/>
        <v>2023-W20 (15/05 al 21/05)</v>
      </c>
      <c r="X394" s="64"/>
      <c r="Y394" s="156">
        <f t="shared" si="123"/>
        <v>21.6</v>
      </c>
    </row>
    <row r="395" hidden="1">
      <c r="A395" s="135">
        <v>383.0</v>
      </c>
      <c r="B395" s="36" t="s">
        <v>312</v>
      </c>
      <c r="C395" s="37" t="s">
        <v>217</v>
      </c>
      <c r="D395" s="64" t="s">
        <v>26</v>
      </c>
      <c r="E395" s="109">
        <v>45051.0</v>
      </c>
      <c r="F395" s="109">
        <v>45061.0</v>
      </c>
      <c r="G395" s="37">
        <v>7.3</v>
      </c>
      <c r="H395" s="17"/>
      <c r="I395" s="157"/>
      <c r="J395" s="17">
        <v>45.0</v>
      </c>
      <c r="K395" s="17"/>
      <c r="L395" s="32">
        <f t="shared" si="124"/>
        <v>328.5</v>
      </c>
      <c r="M395" s="87" t="s">
        <v>282</v>
      </c>
      <c r="N395" s="136"/>
      <c r="O395" s="87"/>
      <c r="P395" s="87" t="str">
        <f t="shared" si="120"/>
        <v>#REF!</v>
      </c>
      <c r="Q395" s="87"/>
      <c r="R395" s="34" t="str">
        <f t="shared" si="122"/>
        <v>#N/A</v>
      </c>
      <c r="S395" s="35" t="str">
        <f t="array" ref="S395">IFERROR(INDEX(DETA_VENTAS!$B$1:B32314, MATCH(VALUE(A395), VALUE(DETA_VENTAS!$J$1:$J32314), 0)),"NA")</f>
        <v>NA</v>
      </c>
      <c r="T395" s="147"/>
      <c r="U395" s="64"/>
      <c r="V395" s="64"/>
      <c r="W395" s="64" t="str">
        <f t="shared" si="17"/>
        <v>2023-W18 (01/05 al 07/05)</v>
      </c>
      <c r="X395" s="64"/>
      <c r="Y395" s="156">
        <f t="shared" si="123"/>
        <v>14.6</v>
      </c>
    </row>
    <row r="396" hidden="1">
      <c r="A396" s="135">
        <v>383.0</v>
      </c>
      <c r="B396" s="36" t="s">
        <v>301</v>
      </c>
      <c r="C396" s="37" t="s">
        <v>217</v>
      </c>
      <c r="D396" s="64" t="s">
        <v>26</v>
      </c>
      <c r="E396" s="109">
        <v>45051.0</v>
      </c>
      <c r="F396" s="109">
        <v>45061.0</v>
      </c>
      <c r="G396" s="37">
        <v>2.5</v>
      </c>
      <c r="H396" s="17"/>
      <c r="I396" s="157"/>
      <c r="J396" s="17">
        <v>45.0</v>
      </c>
      <c r="K396" s="17"/>
      <c r="L396" s="32">
        <f t="shared" si="124"/>
        <v>112.5</v>
      </c>
      <c r="M396" s="87" t="s">
        <v>313</v>
      </c>
      <c r="N396" s="136"/>
      <c r="O396" s="87"/>
      <c r="P396" s="87" t="str">
        <f t="shared" si="120"/>
        <v>#REF!</v>
      </c>
      <c r="Q396" s="87"/>
      <c r="R396" s="34" t="str">
        <f t="shared" si="122"/>
        <v>#N/A</v>
      </c>
      <c r="S396" s="35" t="str">
        <f t="array" ref="S396">IFERROR(INDEX(DETA_VENTAS!$B$1:B32314, MATCH(VALUE(A396), VALUE(DETA_VENTAS!$J$1:$J32314), 0)),"NA")</f>
        <v>NA</v>
      </c>
      <c r="T396" s="37"/>
      <c r="U396" s="36">
        <v>159807.4</v>
      </c>
      <c r="V396" s="64"/>
      <c r="W396" s="64" t="str">
        <f t="shared" si="17"/>
        <v>2023-W18 (01/05 al 07/05)</v>
      </c>
      <c r="X396" s="87">
        <v>200.0</v>
      </c>
      <c r="Y396" s="156">
        <f t="shared" si="123"/>
        <v>5</v>
      </c>
    </row>
    <row r="397">
      <c r="A397" s="135">
        <v>382.0</v>
      </c>
      <c r="B397" s="36" t="s">
        <v>236</v>
      </c>
      <c r="C397" s="37">
        <v>149.0</v>
      </c>
      <c r="D397" s="64" t="s">
        <v>26</v>
      </c>
      <c r="E397" s="109">
        <v>45055.0</v>
      </c>
      <c r="F397" s="109">
        <v>45061.0</v>
      </c>
      <c r="G397" s="37">
        <v>4.5</v>
      </c>
      <c r="H397" s="86" t="s">
        <v>27</v>
      </c>
      <c r="I397" s="157">
        <v>21.0</v>
      </c>
      <c r="J397" s="17"/>
      <c r="K397" s="17">
        <v>25.0</v>
      </c>
      <c r="L397" s="32">
        <f t="shared" si="124"/>
        <v>525</v>
      </c>
      <c r="M397" s="87" t="s">
        <v>255</v>
      </c>
      <c r="N397" s="136"/>
      <c r="O397" s="87"/>
      <c r="P397" s="87" t="str">
        <f t="shared" si="120"/>
        <v>#REF!</v>
      </c>
      <c r="Q397" s="87"/>
      <c r="R397" s="34" t="str">
        <f t="shared" si="122"/>
        <v>#N/A</v>
      </c>
      <c r="S397" s="37"/>
      <c r="T397" s="37"/>
      <c r="U397" s="36"/>
      <c r="V397" s="64"/>
      <c r="W397" s="64" t="str">
        <f t="shared" si="17"/>
        <v>2023-W19 (08/05 al 14/05)</v>
      </c>
      <c r="X397" s="87">
        <v>200.0</v>
      </c>
      <c r="Y397" s="156">
        <f t="shared" si="123"/>
        <v>9</v>
      </c>
    </row>
    <row r="398" hidden="1">
      <c r="A398" s="135">
        <v>381.0</v>
      </c>
      <c r="B398" s="36" t="s">
        <v>301</v>
      </c>
      <c r="C398" s="37" t="s">
        <v>217</v>
      </c>
      <c r="D398" s="64" t="s">
        <v>26</v>
      </c>
      <c r="E398" s="109">
        <v>45044.0</v>
      </c>
      <c r="F398" s="109">
        <v>45049.0</v>
      </c>
      <c r="G398" s="37">
        <v>5.0</v>
      </c>
      <c r="H398" s="17"/>
      <c r="I398" s="157"/>
      <c r="J398" s="17">
        <v>45.0</v>
      </c>
      <c r="K398" s="17"/>
      <c r="L398" s="32">
        <f t="shared" si="124"/>
        <v>225</v>
      </c>
      <c r="M398" s="87" t="s">
        <v>314</v>
      </c>
      <c r="N398" s="136"/>
      <c r="O398" s="87"/>
      <c r="P398" s="87" t="str">
        <f t="shared" si="120"/>
        <v>#REF!</v>
      </c>
      <c r="Q398" s="87"/>
      <c r="R398" s="34" t="str">
        <f t="shared" si="122"/>
        <v>#N/A</v>
      </c>
      <c r="S398" s="37"/>
      <c r="T398" s="37"/>
      <c r="U398" s="36"/>
      <c r="V398" s="64"/>
      <c r="W398" s="64" t="str">
        <f t="shared" si="17"/>
        <v>2023-W17 (24/04 al 30/04)</v>
      </c>
      <c r="X398" s="87">
        <v>100.0</v>
      </c>
      <c r="Y398" s="156">
        <f t="shared" si="123"/>
        <v>10</v>
      </c>
    </row>
    <row r="399" hidden="1">
      <c r="A399" s="135">
        <v>380.0</v>
      </c>
      <c r="B399" s="36" t="s">
        <v>299</v>
      </c>
      <c r="C399" s="37" t="s">
        <v>217</v>
      </c>
      <c r="D399" s="64" t="s">
        <v>315</v>
      </c>
      <c r="E399" s="109">
        <v>45037.0</v>
      </c>
      <c r="F399" s="109">
        <v>45053.0</v>
      </c>
      <c r="G399" s="37">
        <v>3.2</v>
      </c>
      <c r="H399" s="17"/>
      <c r="I399" s="157"/>
      <c r="J399" s="17"/>
      <c r="K399" s="17"/>
      <c r="L399" s="32"/>
      <c r="M399" s="87" t="s">
        <v>316</v>
      </c>
      <c r="N399" s="136"/>
      <c r="O399" s="87"/>
      <c r="P399" s="87" t="str">
        <f t="shared" si="120"/>
        <v>#REF!</v>
      </c>
      <c r="Q399" s="87"/>
      <c r="R399" s="34" t="str">
        <f t="shared" si="122"/>
        <v>#N/A</v>
      </c>
      <c r="S399" s="37"/>
      <c r="T399" s="37"/>
      <c r="U399" s="36"/>
      <c r="V399" s="64"/>
      <c r="W399" s="64" t="str">
        <f t="shared" si="17"/>
        <v>2023-W16 (17/04 al 23/04)</v>
      </c>
      <c r="X399" s="87"/>
      <c r="Y399" s="156"/>
    </row>
    <row r="400">
      <c r="A400" s="135">
        <v>379.0</v>
      </c>
      <c r="B400" s="36" t="s">
        <v>112</v>
      </c>
      <c r="C400" s="37">
        <v>173.0</v>
      </c>
      <c r="D400" s="64" t="s">
        <v>26</v>
      </c>
      <c r="E400" s="109">
        <v>45037.0</v>
      </c>
      <c r="F400" s="109">
        <v>45041.0</v>
      </c>
      <c r="G400" s="37">
        <v>6.5</v>
      </c>
      <c r="H400" s="86" t="s">
        <v>27</v>
      </c>
      <c r="I400" s="157">
        <v>32.0</v>
      </c>
      <c r="J400" s="17"/>
      <c r="K400" s="17">
        <v>25.0</v>
      </c>
      <c r="L400" s="32">
        <f t="shared" ref="L400:L410" si="125">IF(J400="",I400*K400,G400*J400)</f>
        <v>800</v>
      </c>
      <c r="M400" s="87" t="s">
        <v>255</v>
      </c>
      <c r="N400" s="136"/>
      <c r="O400" s="87"/>
      <c r="P400" s="87" t="str">
        <f t="shared" si="120"/>
        <v>#REF!</v>
      </c>
      <c r="Q400" s="87"/>
      <c r="R400" s="34" t="str">
        <f t="shared" si="122"/>
        <v>#N/A</v>
      </c>
      <c r="S400" s="37"/>
      <c r="T400" s="37"/>
      <c r="U400" s="36"/>
      <c r="V400" s="64"/>
      <c r="W400" s="64" t="str">
        <f t="shared" si="17"/>
        <v>2023-W16 (17/04 al 23/04)</v>
      </c>
      <c r="X400" s="87"/>
      <c r="Y400" s="156">
        <f t="shared" ref="Y400:Y408" si="126">G400*2</f>
        <v>13</v>
      </c>
    </row>
    <row r="401" hidden="1">
      <c r="A401" s="135">
        <v>378.0</v>
      </c>
      <c r="B401" s="36" t="s">
        <v>300</v>
      </c>
      <c r="C401" s="37">
        <v>67.0</v>
      </c>
      <c r="D401" s="64" t="s">
        <v>26</v>
      </c>
      <c r="E401" s="109">
        <v>45037.0</v>
      </c>
      <c r="F401" s="109">
        <v>45041.0</v>
      </c>
      <c r="G401" s="37">
        <v>8.3</v>
      </c>
      <c r="H401" s="17"/>
      <c r="I401" s="157"/>
      <c r="J401" s="17">
        <v>45.0</v>
      </c>
      <c r="K401" s="17"/>
      <c r="L401" s="32">
        <f t="shared" si="125"/>
        <v>373.5</v>
      </c>
      <c r="M401" s="87" t="s">
        <v>282</v>
      </c>
      <c r="N401" s="136"/>
      <c r="O401" s="87"/>
      <c r="P401" s="87" t="str">
        <f t="shared" si="120"/>
        <v>#REF!</v>
      </c>
      <c r="Q401" s="87"/>
      <c r="R401" s="34" t="str">
        <f t="shared" si="122"/>
        <v>#N/A</v>
      </c>
      <c r="S401" s="37"/>
      <c r="T401" s="37"/>
      <c r="U401" s="36"/>
      <c r="V401" s="64"/>
      <c r="W401" s="64" t="str">
        <f t="shared" si="17"/>
        <v>2023-W16 (17/04 al 23/04)</v>
      </c>
      <c r="X401" s="87"/>
      <c r="Y401" s="156">
        <f t="shared" si="126"/>
        <v>16.6</v>
      </c>
    </row>
    <row r="402" hidden="1">
      <c r="A402" s="135">
        <v>377.0</v>
      </c>
      <c r="B402" s="36" t="s">
        <v>301</v>
      </c>
      <c r="C402" s="37" t="s">
        <v>217</v>
      </c>
      <c r="D402" s="64" t="s">
        <v>26</v>
      </c>
      <c r="E402" s="109">
        <v>45037.0</v>
      </c>
      <c r="F402" s="109">
        <v>45041.0</v>
      </c>
      <c r="G402" s="37">
        <v>3.2</v>
      </c>
      <c r="H402" s="17"/>
      <c r="I402" s="157"/>
      <c r="J402" s="17">
        <v>45.0</v>
      </c>
      <c r="K402" s="17"/>
      <c r="L402" s="32">
        <f t="shared" si="125"/>
        <v>144</v>
      </c>
      <c r="M402" s="87" t="s">
        <v>314</v>
      </c>
      <c r="N402" s="136"/>
      <c r="O402" s="87"/>
      <c r="P402" s="87" t="str">
        <f t="shared" si="120"/>
        <v>#REF!</v>
      </c>
      <c r="Q402" s="87"/>
      <c r="R402" s="34" t="str">
        <f t="shared" si="122"/>
        <v>#N/A</v>
      </c>
      <c r="S402" s="37">
        <v>1707.0</v>
      </c>
      <c r="T402" s="147"/>
      <c r="U402" s="64"/>
      <c r="V402" s="64"/>
      <c r="W402" s="64" t="str">
        <f t="shared" si="17"/>
        <v>2023-W16 (17/04 al 23/04)</v>
      </c>
      <c r="X402" s="64"/>
      <c r="Y402" s="156">
        <f t="shared" si="126"/>
        <v>6.4</v>
      </c>
    </row>
    <row r="403" hidden="1">
      <c r="A403" s="135">
        <v>376.0</v>
      </c>
      <c r="B403" s="36" t="s">
        <v>300</v>
      </c>
      <c r="C403" s="37">
        <v>67.0</v>
      </c>
      <c r="D403" s="64" t="s">
        <v>26</v>
      </c>
      <c r="E403" s="109">
        <v>45031.0</v>
      </c>
      <c r="F403" s="109">
        <v>45037.0</v>
      </c>
      <c r="G403" s="37">
        <v>7.3</v>
      </c>
      <c r="H403" s="17"/>
      <c r="I403" s="157"/>
      <c r="J403" s="17">
        <v>45.0</v>
      </c>
      <c r="K403" s="17"/>
      <c r="L403" s="32">
        <f t="shared" si="125"/>
        <v>328.5</v>
      </c>
      <c r="M403" s="87" t="s">
        <v>282</v>
      </c>
      <c r="N403" s="136"/>
      <c r="O403" s="87"/>
      <c r="P403" s="87" t="str">
        <f t="shared" si="120"/>
        <v>#REF!</v>
      </c>
      <c r="Q403" s="87"/>
      <c r="R403" s="34" t="str">
        <f t="shared" si="122"/>
        <v>#N/A</v>
      </c>
      <c r="S403" s="37">
        <v>1708.0</v>
      </c>
      <c r="T403" s="147"/>
      <c r="U403" s="64"/>
      <c r="V403" s="64"/>
      <c r="W403" s="64" t="str">
        <f t="shared" si="17"/>
        <v>2023-W15 (10/04 al 16/04)</v>
      </c>
      <c r="X403" s="64"/>
      <c r="Y403" s="156">
        <f t="shared" si="126"/>
        <v>14.6</v>
      </c>
    </row>
    <row r="404" hidden="1">
      <c r="A404" s="158">
        <v>375.0</v>
      </c>
      <c r="B404" s="134" t="s">
        <v>189</v>
      </c>
      <c r="C404" s="37">
        <v>256.0</v>
      </c>
      <c r="D404" s="36" t="s">
        <v>315</v>
      </c>
      <c r="E404" s="109">
        <v>45026.0</v>
      </c>
      <c r="F404" s="109">
        <v>45036.0</v>
      </c>
      <c r="G404" s="37">
        <v>5.9</v>
      </c>
      <c r="H404" s="17"/>
      <c r="I404" s="157"/>
      <c r="J404" s="17"/>
      <c r="K404" s="17"/>
      <c r="L404" s="32">
        <f t="shared" si="125"/>
        <v>0</v>
      </c>
      <c r="M404" s="87" t="s">
        <v>317</v>
      </c>
      <c r="N404" s="136"/>
      <c r="O404" s="87"/>
      <c r="P404" s="87" t="str">
        <f t="shared" si="120"/>
        <v>#REF!</v>
      </c>
      <c r="Q404" s="87"/>
      <c r="R404" s="34" t="str">
        <f t="shared" si="122"/>
        <v>#N/A</v>
      </c>
      <c r="S404" s="37">
        <v>1709.0</v>
      </c>
      <c r="T404" s="147"/>
      <c r="U404" s="64"/>
      <c r="V404" s="36" t="s">
        <v>318</v>
      </c>
      <c r="W404" s="64" t="str">
        <f t="shared" si="17"/>
        <v>2023-W15 (10/04 al 16/04)</v>
      </c>
      <c r="X404" s="64"/>
      <c r="Y404" s="156">
        <f t="shared" si="126"/>
        <v>11.8</v>
      </c>
    </row>
    <row r="405" hidden="1">
      <c r="A405" s="158">
        <v>374.0</v>
      </c>
      <c r="B405" s="134" t="s">
        <v>189</v>
      </c>
      <c r="C405" s="37">
        <v>256.0</v>
      </c>
      <c r="D405" s="36" t="s">
        <v>315</v>
      </c>
      <c r="E405" s="109">
        <v>45026.0</v>
      </c>
      <c r="F405" s="109">
        <v>45036.0</v>
      </c>
      <c r="G405" s="37">
        <v>8.8</v>
      </c>
      <c r="H405" s="17"/>
      <c r="I405" s="157"/>
      <c r="J405" s="17"/>
      <c r="K405" s="17"/>
      <c r="L405" s="32">
        <f t="shared" si="125"/>
        <v>0</v>
      </c>
      <c r="M405" s="87" t="s">
        <v>319</v>
      </c>
      <c r="N405" s="136"/>
      <c r="O405" s="87"/>
      <c r="P405" s="87" t="str">
        <f t="shared" si="120"/>
        <v>#REF!</v>
      </c>
      <c r="Q405" s="87"/>
      <c r="R405" s="34" t="str">
        <f t="shared" si="122"/>
        <v>#N/A</v>
      </c>
      <c r="S405" s="35"/>
      <c r="T405" s="147"/>
      <c r="U405" s="64"/>
      <c r="V405" s="64"/>
      <c r="W405" s="64" t="str">
        <f t="shared" si="17"/>
        <v>2023-W15 (10/04 al 16/04)</v>
      </c>
      <c r="X405" s="64"/>
      <c r="Y405" s="156">
        <f t="shared" si="126"/>
        <v>17.6</v>
      </c>
    </row>
    <row r="406" hidden="1">
      <c r="A406" s="158">
        <v>373.0</v>
      </c>
      <c r="B406" s="36" t="s">
        <v>300</v>
      </c>
      <c r="C406" s="37">
        <v>67.0</v>
      </c>
      <c r="D406" s="64" t="s">
        <v>26</v>
      </c>
      <c r="E406" s="109">
        <v>45026.0</v>
      </c>
      <c r="F406" s="109">
        <v>45029.0</v>
      </c>
      <c r="G406" s="159">
        <v>8.2</v>
      </c>
      <c r="H406" s="17"/>
      <c r="I406" s="157"/>
      <c r="J406" s="17">
        <v>45.0</v>
      </c>
      <c r="K406" s="17"/>
      <c r="L406" s="32">
        <f t="shared" si="125"/>
        <v>369</v>
      </c>
      <c r="M406" s="87" t="s">
        <v>320</v>
      </c>
      <c r="N406" s="136"/>
      <c r="O406" s="87"/>
      <c r="P406" s="87" t="str">
        <f t="shared" si="120"/>
        <v>#REF!</v>
      </c>
      <c r="Q406" s="87"/>
      <c r="R406" s="34" t="str">
        <f t="shared" si="122"/>
        <v>#N/A</v>
      </c>
      <c r="S406" s="37">
        <v>1713.0</v>
      </c>
      <c r="T406" s="147"/>
      <c r="U406" s="64"/>
      <c r="V406" s="64"/>
      <c r="W406" s="64" t="str">
        <f t="shared" si="17"/>
        <v>2023-W15 (10/04 al 16/04)</v>
      </c>
      <c r="X406" s="64"/>
      <c r="Y406" s="156">
        <f t="shared" si="126"/>
        <v>16.4</v>
      </c>
    </row>
    <row r="407">
      <c r="A407" s="158">
        <v>372.0</v>
      </c>
      <c r="B407" s="36" t="s">
        <v>321</v>
      </c>
      <c r="C407" s="37" t="s">
        <v>217</v>
      </c>
      <c r="D407" s="64" t="s">
        <v>26</v>
      </c>
      <c r="E407" s="109">
        <v>45026.0</v>
      </c>
      <c r="F407" s="109">
        <v>45029.0</v>
      </c>
      <c r="G407" s="159">
        <v>20.4</v>
      </c>
      <c r="H407" s="86" t="s">
        <v>27</v>
      </c>
      <c r="I407" s="157">
        <v>105.0</v>
      </c>
      <c r="J407" s="17"/>
      <c r="K407" s="17">
        <v>25.0</v>
      </c>
      <c r="L407" s="32">
        <f t="shared" si="125"/>
        <v>2625</v>
      </c>
      <c r="M407" s="87" t="s">
        <v>255</v>
      </c>
      <c r="N407" s="136"/>
      <c r="O407" s="87"/>
      <c r="P407" s="87" t="str">
        <f t="shared" si="120"/>
        <v>#REF!</v>
      </c>
      <c r="Q407" s="87"/>
      <c r="R407" s="34" t="str">
        <f t="shared" si="122"/>
        <v>#N/A</v>
      </c>
      <c r="S407" s="37">
        <v>1714.0</v>
      </c>
      <c r="T407" s="147"/>
      <c r="U407" s="64"/>
      <c r="V407" s="64"/>
      <c r="W407" s="64" t="str">
        <f t="shared" si="17"/>
        <v>2023-W15 (10/04 al 16/04)</v>
      </c>
      <c r="X407" s="64"/>
      <c r="Y407" s="156">
        <f t="shared" si="126"/>
        <v>40.8</v>
      </c>
    </row>
    <row r="408" hidden="1">
      <c r="A408" s="158">
        <v>371.0</v>
      </c>
      <c r="B408" s="134" t="s">
        <v>189</v>
      </c>
      <c r="C408" s="37">
        <v>256.0</v>
      </c>
      <c r="D408" s="64" t="s">
        <v>26</v>
      </c>
      <c r="E408" s="152">
        <v>45016.0</v>
      </c>
      <c r="F408" s="109">
        <v>45019.0</v>
      </c>
      <c r="G408" s="159">
        <v>8.8</v>
      </c>
      <c r="H408" s="17"/>
      <c r="I408" s="157"/>
      <c r="J408" s="17">
        <v>45.0</v>
      </c>
      <c r="K408" s="17"/>
      <c r="L408" s="32">
        <f t="shared" si="125"/>
        <v>396</v>
      </c>
      <c r="M408" s="87" t="s">
        <v>320</v>
      </c>
      <c r="N408" s="136"/>
      <c r="O408" s="87"/>
      <c r="P408" s="87" t="str">
        <f t="shared" si="120"/>
        <v>#REF!</v>
      </c>
      <c r="Q408" s="87"/>
      <c r="R408" s="34" t="str">
        <f t="shared" si="122"/>
        <v>#N/A</v>
      </c>
      <c r="S408" s="35"/>
      <c r="T408" s="147"/>
      <c r="U408" s="64"/>
      <c r="V408" s="64"/>
      <c r="W408" s="64" t="str">
        <f t="shared" si="17"/>
        <v>2023-W13 (27/03 al 02/04)</v>
      </c>
      <c r="X408" s="64"/>
      <c r="Y408" s="156">
        <f t="shared" si="126"/>
        <v>17.6</v>
      </c>
    </row>
    <row r="409">
      <c r="A409" s="158">
        <v>370.0</v>
      </c>
      <c r="B409" s="36" t="s">
        <v>236</v>
      </c>
      <c r="C409" s="37">
        <v>149.0</v>
      </c>
      <c r="D409" s="64" t="s">
        <v>26</v>
      </c>
      <c r="E409" s="152">
        <v>45016.0</v>
      </c>
      <c r="F409" s="109">
        <v>45019.0</v>
      </c>
      <c r="G409" s="159">
        <v>5.8</v>
      </c>
      <c r="H409" s="86" t="s">
        <v>27</v>
      </c>
      <c r="I409" s="157">
        <v>42.0</v>
      </c>
      <c r="J409" s="17"/>
      <c r="K409" s="17">
        <v>25.0</v>
      </c>
      <c r="L409" s="32">
        <f t="shared" si="125"/>
        <v>1050</v>
      </c>
      <c r="M409" s="87" t="s">
        <v>255</v>
      </c>
      <c r="N409" s="136"/>
      <c r="O409" s="87"/>
      <c r="P409" s="87" t="str">
        <f t="shared" si="120"/>
        <v>#REF!</v>
      </c>
      <c r="Q409" s="87"/>
      <c r="R409" s="34" t="str">
        <f t="shared" si="122"/>
        <v>#N/A</v>
      </c>
      <c r="S409" s="37">
        <v>1716.0</v>
      </c>
      <c r="T409" s="147"/>
      <c r="U409" s="64"/>
      <c r="V409" s="64"/>
      <c r="W409" s="64" t="str">
        <f t="shared" si="17"/>
        <v>2023-W13 (27/03 al 02/04)</v>
      </c>
      <c r="X409" s="64"/>
      <c r="Y409" s="156">
        <v>18.0</v>
      </c>
    </row>
    <row r="410" hidden="1">
      <c r="A410" s="158">
        <v>369.0</v>
      </c>
      <c r="B410" s="134" t="s">
        <v>189</v>
      </c>
      <c r="C410" s="37">
        <v>256.0</v>
      </c>
      <c r="D410" s="36" t="s">
        <v>315</v>
      </c>
      <c r="E410" s="152">
        <v>45012.0</v>
      </c>
      <c r="F410" s="109">
        <v>45026.0</v>
      </c>
      <c r="G410" s="160"/>
      <c r="H410" s="17"/>
      <c r="I410" s="157"/>
      <c r="J410" s="17"/>
      <c r="K410" s="17"/>
      <c r="L410" s="32">
        <f t="shared" si="125"/>
        <v>0</v>
      </c>
      <c r="M410" s="87" t="s">
        <v>320</v>
      </c>
      <c r="N410" s="136"/>
      <c r="O410" s="87"/>
      <c r="P410" s="87" t="str">
        <f t="shared" si="120"/>
        <v>#REF!</v>
      </c>
      <c r="Q410" s="87"/>
      <c r="R410" s="34" t="str">
        <f t="shared" si="122"/>
        <v>#N/A</v>
      </c>
      <c r="S410" s="37">
        <v>1717.0</v>
      </c>
      <c r="T410" s="147"/>
      <c r="U410" s="64"/>
      <c r="V410" s="64"/>
      <c r="W410" s="64" t="str">
        <f t="shared" si="17"/>
        <v>2023-W13 (27/03 al 02/04)</v>
      </c>
      <c r="X410" s="64"/>
      <c r="Y410" s="156">
        <v>0.0</v>
      </c>
    </row>
    <row r="411" hidden="1">
      <c r="A411" s="158">
        <v>368.0</v>
      </c>
      <c r="B411" s="36" t="s">
        <v>170</v>
      </c>
      <c r="C411" s="37">
        <v>114.0</v>
      </c>
      <c r="D411" s="36" t="s">
        <v>322</v>
      </c>
      <c r="E411" s="152">
        <v>45012.0</v>
      </c>
      <c r="F411" s="109">
        <v>45029.0</v>
      </c>
      <c r="G411" s="160">
        <f>L411/J411</f>
        <v>4</v>
      </c>
      <c r="H411" s="17"/>
      <c r="I411" s="157"/>
      <c r="J411" s="17">
        <v>65.0</v>
      </c>
      <c r="K411" s="17"/>
      <c r="L411" s="32">
        <v>260.0</v>
      </c>
      <c r="M411" s="87" t="s">
        <v>298</v>
      </c>
      <c r="N411" s="136"/>
      <c r="O411" s="87"/>
      <c r="P411" s="87" t="str">
        <f t="shared" si="120"/>
        <v>#REF!</v>
      </c>
      <c r="Q411" s="87"/>
      <c r="R411" s="34" t="str">
        <f t="shared" si="122"/>
        <v>#N/A</v>
      </c>
      <c r="S411" s="37">
        <v>1718.0</v>
      </c>
      <c r="T411" s="147"/>
      <c r="U411" s="64"/>
      <c r="V411" s="64"/>
      <c r="W411" s="64" t="str">
        <f t="shared" si="17"/>
        <v>2023-W13 (27/03 al 02/04)</v>
      </c>
      <c r="X411" s="64"/>
      <c r="Y411" s="156">
        <f t="shared" ref="Y411:Y414" si="127">G411*2</f>
        <v>8</v>
      </c>
    </row>
    <row r="412" hidden="1">
      <c r="A412" s="135">
        <v>419.0</v>
      </c>
      <c r="B412" s="64"/>
      <c r="C412" s="37" t="s">
        <v>217</v>
      </c>
      <c r="E412" s="161"/>
      <c r="F412" s="109"/>
      <c r="G412" s="147"/>
      <c r="H412" s="146"/>
      <c r="J412" s="146"/>
      <c r="L412" s="150"/>
      <c r="N412" s="136"/>
      <c r="O412" s="87"/>
      <c r="P412" s="87" t="str">
        <f t="shared" si="120"/>
        <v>#REF!</v>
      </c>
      <c r="Q412" s="87"/>
      <c r="R412" s="34" t="str">
        <f t="shared" si="122"/>
        <v>#N/A</v>
      </c>
      <c r="S412" s="35"/>
      <c r="T412" s="147"/>
      <c r="W412" s="64" t="str">
        <f t="shared" si="17"/>
        <v/>
      </c>
      <c r="Y412" s="156">
        <f t="shared" si="127"/>
        <v>0</v>
      </c>
    </row>
    <row r="413" hidden="1">
      <c r="A413" s="135">
        <v>420.0</v>
      </c>
      <c r="B413" s="64"/>
      <c r="C413" s="37" t="s">
        <v>217</v>
      </c>
      <c r="E413" s="161"/>
      <c r="F413" s="109"/>
      <c r="G413" s="147"/>
      <c r="H413" s="146"/>
      <c r="J413" s="146"/>
      <c r="L413" s="150"/>
      <c r="N413" s="136"/>
      <c r="O413" s="87"/>
      <c r="P413" s="87" t="str">
        <f t="shared" si="120"/>
        <v>#REF!</v>
      </c>
      <c r="Q413" s="87"/>
      <c r="R413" s="34" t="str">
        <f t="shared" si="122"/>
        <v>#N/A</v>
      </c>
      <c r="S413" s="35"/>
      <c r="T413" s="147"/>
      <c r="W413" s="64" t="str">
        <f t="shared" si="17"/>
        <v/>
      </c>
      <c r="Y413" s="156">
        <f t="shared" si="127"/>
        <v>0</v>
      </c>
    </row>
    <row r="414" hidden="1">
      <c r="A414" s="135">
        <v>421.0</v>
      </c>
      <c r="B414" s="64"/>
      <c r="C414" s="37" t="s">
        <v>217</v>
      </c>
      <c r="E414" s="161"/>
      <c r="F414" s="109"/>
      <c r="G414" s="147"/>
      <c r="H414" s="146"/>
      <c r="J414" s="146"/>
      <c r="L414" s="150"/>
      <c r="N414" s="136"/>
      <c r="O414" s="87"/>
      <c r="P414" s="87" t="str">
        <f t="shared" si="120"/>
        <v>#REF!</v>
      </c>
      <c r="Q414" s="87"/>
      <c r="R414" s="34" t="str">
        <f t="shared" si="122"/>
        <v>#N/A</v>
      </c>
      <c r="S414" s="35"/>
      <c r="T414" s="147"/>
      <c r="W414" s="64" t="str">
        <f t="shared" si="17"/>
        <v/>
      </c>
      <c r="Y414" s="156">
        <f t="shared" si="127"/>
        <v>0</v>
      </c>
    </row>
    <row r="415" hidden="1">
      <c r="A415" s="158">
        <v>367.0</v>
      </c>
      <c r="B415" s="36" t="s">
        <v>170</v>
      </c>
      <c r="C415" s="37">
        <v>114.0</v>
      </c>
      <c r="D415" s="64" t="s">
        <v>26</v>
      </c>
      <c r="E415" s="152">
        <v>44998.0</v>
      </c>
      <c r="F415" s="152">
        <v>45005.0</v>
      </c>
      <c r="G415" s="159">
        <v>7.9</v>
      </c>
      <c r="H415" s="17"/>
      <c r="I415" s="157"/>
      <c r="J415" s="17">
        <v>47.0</v>
      </c>
      <c r="K415" s="17"/>
      <c r="L415" s="32">
        <f t="shared" ref="L415:L418" si="128">IF(J415="",I415*K415,G415*J415)</f>
        <v>371.3</v>
      </c>
      <c r="M415" s="87" t="s">
        <v>195</v>
      </c>
      <c r="N415" s="136"/>
      <c r="O415" s="87"/>
      <c r="P415" s="87" t="str">
        <f t="shared" si="120"/>
        <v>#REF!</v>
      </c>
      <c r="Q415" s="87"/>
      <c r="R415" s="34" t="str">
        <f t="shared" si="122"/>
        <v>#N/A</v>
      </c>
      <c r="S415" s="35"/>
      <c r="T415" s="147"/>
      <c r="U415" s="64"/>
      <c r="V415" s="64"/>
      <c r="W415" s="64" t="str">
        <f t="shared" si="17"/>
        <v>2023-W11 (13/03 al 19/03)</v>
      </c>
      <c r="X415" s="64"/>
      <c r="Y415" s="156">
        <v>16.0</v>
      </c>
    </row>
    <row r="416">
      <c r="A416" s="158">
        <v>366.0</v>
      </c>
      <c r="B416" s="36" t="s">
        <v>321</v>
      </c>
      <c r="C416" s="37" t="s">
        <v>217</v>
      </c>
      <c r="D416" s="64" t="s">
        <v>26</v>
      </c>
      <c r="E416" s="152">
        <v>44998.0</v>
      </c>
      <c r="F416" s="152">
        <v>45005.0</v>
      </c>
      <c r="G416" s="159">
        <v>0.0</v>
      </c>
      <c r="H416" s="86" t="s">
        <v>27</v>
      </c>
      <c r="I416" s="157">
        <v>2.0</v>
      </c>
      <c r="J416" s="17"/>
      <c r="K416" s="17">
        <v>35.0</v>
      </c>
      <c r="L416" s="32">
        <f t="shared" si="128"/>
        <v>70</v>
      </c>
      <c r="M416" s="87" t="s">
        <v>255</v>
      </c>
      <c r="N416" s="136"/>
      <c r="O416" s="87"/>
      <c r="P416" s="87" t="str">
        <f t="shared" si="120"/>
        <v>#REF!</v>
      </c>
      <c r="Q416" s="87"/>
      <c r="R416" s="34" t="str">
        <f t="shared" si="122"/>
        <v>#N/A</v>
      </c>
      <c r="S416" s="35"/>
      <c r="T416" s="147"/>
      <c r="U416" s="64"/>
      <c r="V416" s="64"/>
      <c r="W416" s="64" t="str">
        <f t="shared" si="17"/>
        <v>2023-W11 (13/03 al 19/03)</v>
      </c>
      <c r="X416" s="64"/>
      <c r="Y416" s="156">
        <v>0.0</v>
      </c>
    </row>
    <row r="417">
      <c r="A417" s="158">
        <v>365.0</v>
      </c>
      <c r="B417" s="36" t="s">
        <v>300</v>
      </c>
      <c r="C417" s="37">
        <v>67.0</v>
      </c>
      <c r="D417" s="64" t="s">
        <v>26</v>
      </c>
      <c r="E417" s="152">
        <v>44979.0</v>
      </c>
      <c r="F417" s="152">
        <v>44984.0</v>
      </c>
      <c r="G417" s="159">
        <v>10.0</v>
      </c>
      <c r="H417" s="86" t="s">
        <v>27</v>
      </c>
      <c r="I417" s="157">
        <v>50.0</v>
      </c>
      <c r="J417" s="17"/>
      <c r="K417" s="17">
        <v>25.0</v>
      </c>
      <c r="L417" s="32">
        <f t="shared" si="128"/>
        <v>1250</v>
      </c>
      <c r="M417" s="87" t="s">
        <v>255</v>
      </c>
      <c r="N417" s="136"/>
      <c r="O417" s="87"/>
      <c r="P417" s="87" t="str">
        <f t="shared" si="120"/>
        <v>#REF!</v>
      </c>
      <c r="Q417" s="87"/>
      <c r="R417" s="34" t="str">
        <f t="shared" si="122"/>
        <v>#N/A</v>
      </c>
      <c r="S417" s="35"/>
      <c r="T417" s="147"/>
      <c r="U417" s="64"/>
      <c r="V417" s="64"/>
      <c r="W417" s="64" t="str">
        <f t="shared" si="17"/>
        <v>2023-W08 (20/02 al 26/02)</v>
      </c>
      <c r="X417" s="64"/>
      <c r="Y417" s="156">
        <v>20.0</v>
      </c>
    </row>
    <row r="418" hidden="1">
      <c r="A418" s="158">
        <v>364.0</v>
      </c>
      <c r="B418" s="36" t="s">
        <v>266</v>
      </c>
      <c r="C418" s="37">
        <v>208.0</v>
      </c>
      <c r="D418" s="36" t="s">
        <v>322</v>
      </c>
      <c r="E418" s="152">
        <v>44979.0</v>
      </c>
      <c r="F418" s="152">
        <v>44984.0</v>
      </c>
      <c r="G418" s="159">
        <v>10.0</v>
      </c>
      <c r="H418" s="17"/>
      <c r="I418" s="157"/>
      <c r="J418" s="17">
        <v>58.0</v>
      </c>
      <c r="K418" s="17"/>
      <c r="L418" s="32">
        <f t="shared" si="128"/>
        <v>580</v>
      </c>
      <c r="M418" s="87" t="s">
        <v>198</v>
      </c>
      <c r="N418" s="136"/>
      <c r="O418" s="87"/>
      <c r="P418" s="87" t="str">
        <f t="shared" si="120"/>
        <v>#REF!</v>
      </c>
      <c r="Q418" s="87"/>
      <c r="R418" s="34" t="str">
        <f t="shared" si="122"/>
        <v>#N/A</v>
      </c>
      <c r="S418" s="35"/>
      <c r="T418" s="147"/>
      <c r="U418" s="64"/>
      <c r="V418" s="64"/>
      <c r="W418" s="64" t="str">
        <f t="shared" si="17"/>
        <v>2023-W08 (20/02 al 26/02)</v>
      </c>
      <c r="X418" s="64"/>
      <c r="Y418" s="156">
        <v>20.0</v>
      </c>
    </row>
    <row r="419">
      <c r="A419" s="158">
        <v>363.0</v>
      </c>
      <c r="B419" s="36" t="s">
        <v>112</v>
      </c>
      <c r="C419" s="37">
        <v>173.0</v>
      </c>
      <c r="D419" s="36" t="s">
        <v>323</v>
      </c>
      <c r="E419" s="152">
        <v>44953.0</v>
      </c>
      <c r="F419" s="152">
        <v>44966.0</v>
      </c>
      <c r="G419" s="159">
        <v>23.0</v>
      </c>
      <c r="H419" s="86" t="s">
        <v>27</v>
      </c>
      <c r="I419" s="157"/>
      <c r="J419" s="17">
        <v>56.0</v>
      </c>
      <c r="K419" s="17"/>
      <c r="L419" s="32">
        <v>1906.0</v>
      </c>
      <c r="M419" s="87" t="s">
        <v>255</v>
      </c>
      <c r="N419" s="136"/>
      <c r="O419" s="87"/>
      <c r="P419" s="87" t="str">
        <f t="shared" si="120"/>
        <v>#REF!</v>
      </c>
      <c r="Q419" s="87"/>
      <c r="R419" s="34" t="str">
        <f t="shared" si="122"/>
        <v>#N/A</v>
      </c>
      <c r="S419" s="35"/>
      <c r="T419" s="147"/>
      <c r="U419" s="64"/>
      <c r="V419" s="64"/>
      <c r="W419" s="64" t="str">
        <f t="shared" si="17"/>
        <v>2023-W04 (23/01 al 29/01)</v>
      </c>
      <c r="X419" s="64"/>
      <c r="Y419" s="156">
        <v>46.0</v>
      </c>
    </row>
    <row r="420" hidden="1">
      <c r="A420" s="158">
        <v>362.0</v>
      </c>
      <c r="B420" s="64"/>
      <c r="C420" s="37" t="s">
        <v>217</v>
      </c>
      <c r="D420" s="36" t="s">
        <v>324</v>
      </c>
      <c r="E420" s="109">
        <v>44927.0</v>
      </c>
      <c r="F420" s="109">
        <v>44931.0</v>
      </c>
      <c r="G420" s="159">
        <v>0.0</v>
      </c>
      <c r="H420" s="17"/>
      <c r="I420" s="157"/>
      <c r="J420" s="17">
        <v>0.0</v>
      </c>
      <c r="K420" s="17"/>
      <c r="L420" s="32">
        <v>0.0</v>
      </c>
      <c r="M420" s="87"/>
      <c r="N420" s="136"/>
      <c r="O420" s="87"/>
      <c r="P420" s="87" t="str">
        <f t="shared" si="120"/>
        <v>#REF!</v>
      </c>
      <c r="Q420" s="87"/>
      <c r="R420" s="34" t="str">
        <f t="shared" si="122"/>
        <v>#N/A</v>
      </c>
      <c r="S420" s="35"/>
      <c r="T420" s="147"/>
      <c r="U420" s="64"/>
      <c r="V420" s="64"/>
      <c r="W420" s="64" t="str">
        <f t="shared" si="17"/>
        <v>2023-W52 (26/12 al 01/01)</v>
      </c>
      <c r="X420" s="64"/>
      <c r="Y420" s="156">
        <v>0.0</v>
      </c>
    </row>
    <row r="421">
      <c r="A421" s="158"/>
      <c r="B421" s="64"/>
      <c r="C421" s="147" t="s">
        <v>217</v>
      </c>
      <c r="E421" s="161"/>
      <c r="F421" s="162"/>
      <c r="G421" s="147"/>
      <c r="H421" s="146"/>
      <c r="J421" s="146"/>
      <c r="L421" s="150"/>
      <c r="N421" s="163"/>
      <c r="O421" s="146"/>
      <c r="P421" s="146"/>
      <c r="Q421" s="146"/>
      <c r="R421" s="34"/>
      <c r="S421" s="35"/>
      <c r="T421" s="147"/>
    </row>
    <row r="422">
      <c r="A422" s="158"/>
      <c r="B422" s="64"/>
      <c r="C422" s="147" t="s">
        <v>217</v>
      </c>
      <c r="D422" s="64"/>
      <c r="E422" s="161"/>
      <c r="F422" s="162">
        <v>45646.0</v>
      </c>
      <c r="G422" s="37">
        <v>605046.0</v>
      </c>
      <c r="H422" s="17"/>
      <c r="I422" s="64"/>
      <c r="J422" s="17">
        <v>9450.0</v>
      </c>
      <c r="K422" s="6" t="s">
        <v>325</v>
      </c>
      <c r="L422" s="150"/>
      <c r="M422" s="64"/>
      <c r="N422" s="163"/>
      <c r="O422" s="146"/>
      <c r="P422" s="146"/>
      <c r="Q422" s="146"/>
      <c r="R422" s="34"/>
      <c r="S422" s="35"/>
      <c r="T422" s="147"/>
      <c r="U422" s="64"/>
      <c r="V422" s="64"/>
      <c r="X422" s="64"/>
      <c r="Y422" s="64"/>
    </row>
    <row r="423">
      <c r="A423" s="158"/>
      <c r="B423" s="64"/>
      <c r="C423" s="147" t="s">
        <v>217</v>
      </c>
      <c r="D423" s="64"/>
      <c r="E423" s="161"/>
      <c r="F423" s="162">
        <v>46004.0</v>
      </c>
      <c r="G423" s="37">
        <v>604763.0</v>
      </c>
      <c r="H423" s="17"/>
      <c r="I423" s="64"/>
      <c r="J423" s="17">
        <v>1705.0</v>
      </c>
      <c r="K423" s="17">
        <v>10920.0</v>
      </c>
      <c r="L423" s="150"/>
      <c r="M423" s="64"/>
      <c r="N423" s="163"/>
      <c r="O423" s="146"/>
      <c r="P423" s="146"/>
      <c r="Q423" s="146"/>
      <c r="R423" s="34"/>
      <c r="S423" s="35"/>
      <c r="T423" s="147"/>
      <c r="U423" s="64"/>
      <c r="V423" s="64"/>
      <c r="X423" s="64"/>
      <c r="Y423" s="64"/>
    </row>
    <row r="424">
      <c r="A424" s="158"/>
      <c r="B424" s="64"/>
      <c r="C424" s="147" t="s">
        <v>217</v>
      </c>
      <c r="D424" s="64"/>
      <c r="E424" s="161"/>
      <c r="F424" s="162">
        <v>46004.0</v>
      </c>
      <c r="G424" s="37">
        <v>604469.0</v>
      </c>
      <c r="H424" s="17"/>
      <c r="I424" s="64"/>
      <c r="J424" s="17">
        <v>832.0</v>
      </c>
      <c r="K424" s="6" t="s">
        <v>326</v>
      </c>
      <c r="L424" s="150">
        <f>11.4*45</f>
        <v>513</v>
      </c>
      <c r="M424" s="64"/>
      <c r="N424" s="163"/>
      <c r="O424" s="146"/>
      <c r="P424" s="146"/>
      <c r="Q424" s="146"/>
      <c r="R424" s="34"/>
      <c r="S424" s="35"/>
      <c r="T424" s="147"/>
      <c r="U424" s="64"/>
      <c r="V424" s="64"/>
      <c r="X424" s="64"/>
      <c r="Y424" s="36">
        <v>918.0</v>
      </c>
    </row>
    <row r="425">
      <c r="A425" s="158"/>
      <c r="B425" s="64"/>
      <c r="C425" s="147" t="s">
        <v>217</v>
      </c>
      <c r="E425" s="161"/>
      <c r="F425" s="162"/>
      <c r="G425" s="147"/>
      <c r="H425" s="164"/>
      <c r="I425" s="150"/>
      <c r="J425" s="164">
        <f>SUM(J422:J424)</f>
        <v>11987</v>
      </c>
      <c r="K425" s="164">
        <f>J425-K423</f>
        <v>1067</v>
      </c>
      <c r="L425" s="6">
        <v>555.0</v>
      </c>
      <c r="N425" s="33"/>
      <c r="O425" s="17"/>
      <c r="P425" s="17"/>
      <c r="Q425" s="17"/>
      <c r="R425" s="34"/>
      <c r="S425" s="35"/>
      <c r="T425" s="147"/>
    </row>
    <row r="426">
      <c r="A426" s="158"/>
      <c r="B426" s="64"/>
      <c r="C426" s="147" t="s">
        <v>217</v>
      </c>
      <c r="E426" s="161"/>
      <c r="F426" s="162"/>
      <c r="G426" s="147"/>
      <c r="H426" s="146"/>
      <c r="J426" s="146"/>
      <c r="L426" s="150"/>
      <c r="N426" s="163"/>
      <c r="O426" s="146"/>
      <c r="P426" s="146"/>
      <c r="Q426" s="146"/>
      <c r="R426" s="34"/>
      <c r="S426" s="35"/>
      <c r="T426" s="147"/>
    </row>
    <row r="427">
      <c r="A427" s="158"/>
      <c r="B427" s="64"/>
      <c r="C427" s="147" t="s">
        <v>217</v>
      </c>
      <c r="E427" s="161"/>
      <c r="F427" s="162"/>
      <c r="G427" s="147"/>
      <c r="H427" s="146"/>
      <c r="J427" s="146"/>
      <c r="L427" s="150"/>
      <c r="N427" s="163"/>
      <c r="O427" s="146"/>
      <c r="P427" s="146"/>
      <c r="Q427" s="146"/>
      <c r="R427" s="34"/>
      <c r="S427" s="35"/>
      <c r="T427" s="147"/>
    </row>
    <row r="428">
      <c r="A428" s="158"/>
      <c r="B428" s="64"/>
      <c r="C428" s="147" t="s">
        <v>217</v>
      </c>
      <c r="E428" s="161"/>
      <c r="F428" s="162"/>
      <c r="G428" s="147"/>
      <c r="H428" s="146"/>
      <c r="J428" s="146"/>
      <c r="L428" s="150"/>
      <c r="N428" s="163"/>
      <c r="O428" s="146"/>
      <c r="P428" s="146"/>
      <c r="Q428" s="146"/>
      <c r="R428" s="34"/>
      <c r="S428" s="35"/>
      <c r="T428" s="147"/>
    </row>
    <row r="429">
      <c r="A429" s="158"/>
      <c r="B429" s="64"/>
      <c r="C429" s="147" t="s">
        <v>217</v>
      </c>
      <c r="E429" s="161"/>
      <c r="F429" s="162"/>
      <c r="G429" s="147"/>
      <c r="H429" s="146"/>
      <c r="J429" s="146"/>
      <c r="L429" s="150"/>
      <c r="N429" s="163"/>
      <c r="O429" s="146"/>
      <c r="P429" s="146"/>
      <c r="Q429" s="146"/>
      <c r="R429" s="34"/>
      <c r="S429" s="35"/>
      <c r="T429" s="147"/>
    </row>
    <row r="430">
      <c r="A430" s="158"/>
      <c r="B430" s="64"/>
      <c r="C430" s="147" t="s">
        <v>217</v>
      </c>
      <c r="E430" s="161"/>
      <c r="F430" s="162"/>
      <c r="G430" s="147"/>
      <c r="H430" s="146"/>
      <c r="J430" s="146"/>
      <c r="L430" s="150"/>
      <c r="N430" s="163"/>
      <c r="O430" s="146"/>
      <c r="P430" s="146"/>
      <c r="Q430" s="146"/>
      <c r="R430" s="34"/>
      <c r="S430" s="35"/>
      <c r="T430" s="147"/>
    </row>
    <row r="431">
      <c r="A431" s="158"/>
      <c r="B431" s="64"/>
      <c r="C431" s="147" t="s">
        <v>217</v>
      </c>
      <c r="E431" s="161"/>
      <c r="F431" s="162"/>
      <c r="G431" s="147"/>
      <c r="H431" s="146"/>
      <c r="J431" s="146"/>
      <c r="L431" s="150"/>
      <c r="N431" s="163"/>
      <c r="O431" s="146"/>
      <c r="P431" s="146"/>
      <c r="Q431" s="146"/>
      <c r="R431" s="34"/>
      <c r="S431" s="35"/>
      <c r="T431" s="147"/>
    </row>
    <row r="432">
      <c r="A432" s="158"/>
      <c r="B432" s="64"/>
      <c r="C432" s="147" t="s">
        <v>217</v>
      </c>
      <c r="E432" s="161"/>
      <c r="F432" s="162"/>
      <c r="G432" s="147"/>
      <c r="H432" s="146"/>
      <c r="J432" s="146"/>
      <c r="L432" s="150"/>
      <c r="N432" s="163"/>
      <c r="O432" s="146"/>
      <c r="P432" s="146"/>
      <c r="Q432" s="146"/>
      <c r="R432" s="34"/>
      <c r="S432" s="35"/>
      <c r="T432" s="147"/>
    </row>
    <row r="433">
      <c r="A433" s="147"/>
      <c r="B433" s="64"/>
      <c r="C433" s="147" t="s">
        <v>217</v>
      </c>
      <c r="E433" s="161"/>
      <c r="F433" s="162"/>
      <c r="G433" s="147"/>
      <c r="H433" s="146"/>
      <c r="J433" s="146"/>
      <c r="L433" s="150"/>
      <c r="N433" s="163"/>
      <c r="O433" s="146"/>
      <c r="P433" s="146"/>
      <c r="Q433" s="146"/>
      <c r="R433" s="34"/>
      <c r="S433" s="35"/>
      <c r="T433" s="147"/>
    </row>
    <row r="434">
      <c r="A434" s="147"/>
      <c r="B434" s="64"/>
      <c r="C434" s="147" t="s">
        <v>217</v>
      </c>
      <c r="E434" s="161"/>
      <c r="F434" s="162"/>
      <c r="G434" s="147"/>
      <c r="H434" s="146"/>
      <c r="J434" s="146"/>
      <c r="L434" s="150"/>
      <c r="N434" s="163"/>
      <c r="O434" s="146"/>
      <c r="P434" s="146"/>
      <c r="Q434" s="146"/>
      <c r="R434" s="34"/>
      <c r="S434" s="35"/>
      <c r="T434" s="147"/>
    </row>
    <row r="435">
      <c r="A435" s="147"/>
      <c r="B435" s="64"/>
      <c r="C435" s="147" t="s">
        <v>217</v>
      </c>
      <c r="E435" s="161"/>
      <c r="F435" s="162"/>
      <c r="G435" s="147"/>
      <c r="H435" s="146"/>
      <c r="J435" s="146"/>
      <c r="L435" s="150"/>
      <c r="N435" s="163"/>
      <c r="O435" s="146"/>
      <c r="P435" s="146"/>
      <c r="Q435" s="146"/>
      <c r="R435" s="34"/>
      <c r="S435" s="35"/>
      <c r="T435" s="147"/>
    </row>
    <row r="436">
      <c r="A436" s="147"/>
      <c r="B436" s="64"/>
      <c r="C436" s="147" t="s">
        <v>217</v>
      </c>
      <c r="E436" s="161"/>
      <c r="F436" s="162"/>
      <c r="G436" s="147"/>
      <c r="H436" s="146"/>
      <c r="J436" s="146"/>
      <c r="L436" s="150"/>
      <c r="N436" s="163"/>
      <c r="O436" s="146"/>
      <c r="P436" s="146"/>
      <c r="Q436" s="146"/>
      <c r="R436" s="34"/>
      <c r="S436" s="35"/>
      <c r="T436" s="147"/>
    </row>
    <row r="437">
      <c r="A437" s="147"/>
      <c r="B437" s="64"/>
      <c r="C437" s="147" t="s">
        <v>217</v>
      </c>
      <c r="E437" s="161"/>
      <c r="F437" s="162"/>
      <c r="G437" s="147"/>
      <c r="H437" s="146"/>
      <c r="J437" s="146"/>
      <c r="L437" s="150"/>
      <c r="N437" s="163"/>
      <c r="O437" s="146"/>
      <c r="P437" s="146"/>
      <c r="Q437" s="146"/>
      <c r="R437" s="34"/>
      <c r="S437" s="35"/>
      <c r="T437" s="147"/>
    </row>
    <row r="438">
      <c r="A438" s="147"/>
      <c r="B438" s="64"/>
      <c r="C438" s="147" t="s">
        <v>217</v>
      </c>
      <c r="E438" s="161"/>
      <c r="F438" s="162"/>
      <c r="G438" s="147"/>
      <c r="H438" s="146"/>
      <c r="J438" s="146"/>
      <c r="L438" s="150"/>
      <c r="N438" s="163"/>
      <c r="O438" s="146"/>
      <c r="P438" s="146"/>
      <c r="Q438" s="146"/>
      <c r="R438" s="34"/>
      <c r="S438" s="35"/>
      <c r="T438" s="147"/>
    </row>
    <row r="439">
      <c r="A439" s="147"/>
      <c r="B439" s="64"/>
      <c r="C439" s="147" t="s">
        <v>217</v>
      </c>
      <c r="E439" s="161"/>
      <c r="F439" s="162"/>
      <c r="G439" s="147"/>
      <c r="H439" s="146"/>
      <c r="J439" s="146"/>
      <c r="L439" s="150"/>
      <c r="N439" s="163"/>
      <c r="O439" s="146"/>
      <c r="P439" s="146"/>
      <c r="Q439" s="146"/>
      <c r="R439" s="34"/>
      <c r="S439" s="35"/>
      <c r="T439" s="147"/>
    </row>
    <row r="440">
      <c r="A440" s="147"/>
      <c r="B440" s="64"/>
      <c r="C440" s="147" t="s">
        <v>217</v>
      </c>
      <c r="E440" s="161"/>
      <c r="F440" s="162"/>
      <c r="G440" s="147"/>
      <c r="H440" s="146"/>
      <c r="J440" s="146"/>
      <c r="L440" s="150"/>
      <c r="N440" s="163"/>
      <c r="O440" s="146"/>
      <c r="P440" s="146"/>
      <c r="Q440" s="146"/>
      <c r="R440" s="34"/>
      <c r="S440" s="35"/>
      <c r="T440" s="147"/>
    </row>
    <row r="441">
      <c r="A441" s="147"/>
      <c r="B441" s="64"/>
      <c r="C441" s="147" t="s">
        <v>217</v>
      </c>
      <c r="E441" s="161"/>
      <c r="F441" s="162"/>
      <c r="G441" s="147"/>
      <c r="H441" s="146"/>
      <c r="J441" s="146"/>
      <c r="L441" s="150"/>
      <c r="N441" s="163"/>
      <c r="O441" s="146"/>
      <c r="P441" s="146"/>
      <c r="Q441" s="146"/>
      <c r="R441" s="34"/>
      <c r="S441" s="35"/>
      <c r="T441" s="147"/>
    </row>
    <row r="442">
      <c r="A442" s="147"/>
      <c r="B442" s="64"/>
      <c r="C442" s="147" t="s">
        <v>217</v>
      </c>
      <c r="E442" s="161"/>
      <c r="F442" s="162"/>
      <c r="G442" s="147"/>
      <c r="H442" s="146"/>
      <c r="J442" s="146"/>
      <c r="L442" s="150"/>
      <c r="N442" s="163"/>
      <c r="O442" s="146"/>
      <c r="P442" s="146"/>
      <c r="Q442" s="146"/>
      <c r="R442" s="34"/>
      <c r="S442" s="35"/>
      <c r="T442" s="147"/>
    </row>
    <row r="443">
      <c r="A443" s="147"/>
      <c r="B443" s="64"/>
      <c r="C443" s="147" t="s">
        <v>217</v>
      </c>
      <c r="E443" s="161"/>
      <c r="F443" s="162"/>
      <c r="G443" s="147"/>
      <c r="H443" s="146"/>
      <c r="J443" s="146"/>
      <c r="L443" s="150"/>
      <c r="N443" s="163"/>
      <c r="O443" s="146"/>
      <c r="P443" s="146"/>
      <c r="Q443" s="146"/>
      <c r="R443" s="34"/>
      <c r="S443" s="35"/>
      <c r="T443" s="147"/>
    </row>
    <row r="444">
      <c r="A444" s="147"/>
      <c r="B444" s="64"/>
      <c r="C444" s="147" t="s">
        <v>217</v>
      </c>
      <c r="E444" s="161"/>
      <c r="F444" s="162"/>
      <c r="G444" s="147"/>
      <c r="H444" s="146"/>
      <c r="J444" s="146"/>
      <c r="L444" s="150"/>
      <c r="N444" s="163"/>
      <c r="O444" s="146"/>
      <c r="P444" s="146"/>
      <c r="Q444" s="146"/>
      <c r="R444" s="34"/>
      <c r="S444" s="35"/>
      <c r="T444" s="147"/>
    </row>
    <row r="445">
      <c r="A445" s="147"/>
      <c r="B445" s="64"/>
      <c r="C445" s="147" t="s">
        <v>217</v>
      </c>
      <c r="E445" s="161"/>
      <c r="F445" s="162"/>
      <c r="G445" s="147"/>
      <c r="H445" s="146"/>
      <c r="J445" s="146"/>
      <c r="L445" s="150"/>
      <c r="N445" s="163"/>
      <c r="O445" s="146"/>
      <c r="P445" s="146"/>
      <c r="Q445" s="146"/>
      <c r="R445" s="34"/>
      <c r="S445" s="35"/>
      <c r="T445" s="147"/>
    </row>
    <row r="446">
      <c r="A446" s="147"/>
      <c r="B446" s="64"/>
      <c r="C446" s="147" t="s">
        <v>217</v>
      </c>
      <c r="E446" s="161"/>
      <c r="F446" s="162"/>
      <c r="G446" s="147"/>
      <c r="H446" s="146"/>
      <c r="J446" s="146"/>
      <c r="L446" s="150"/>
      <c r="N446" s="163"/>
      <c r="O446" s="146"/>
      <c r="P446" s="146"/>
      <c r="Q446" s="146"/>
      <c r="R446" s="34"/>
      <c r="S446" s="35"/>
      <c r="T446" s="147"/>
    </row>
    <row r="447">
      <c r="A447" s="147"/>
      <c r="B447" s="64"/>
      <c r="C447" s="147" t="s">
        <v>217</v>
      </c>
      <c r="E447" s="161"/>
      <c r="F447" s="162"/>
      <c r="G447" s="147"/>
      <c r="H447" s="146"/>
      <c r="J447" s="146"/>
      <c r="L447" s="150"/>
      <c r="N447" s="163"/>
      <c r="O447" s="146"/>
      <c r="P447" s="146"/>
      <c r="Q447" s="146"/>
      <c r="R447" s="34"/>
      <c r="S447" s="35"/>
      <c r="T447" s="147"/>
    </row>
    <row r="448">
      <c r="A448" s="147"/>
      <c r="B448" s="64"/>
      <c r="C448" s="147" t="s">
        <v>217</v>
      </c>
      <c r="E448" s="161"/>
      <c r="F448" s="162"/>
      <c r="G448" s="147"/>
      <c r="H448" s="146"/>
      <c r="J448" s="146"/>
      <c r="L448" s="150"/>
      <c r="N448" s="163"/>
      <c r="O448" s="146"/>
      <c r="P448" s="146"/>
      <c r="Q448" s="146"/>
      <c r="R448" s="34"/>
      <c r="S448" s="35"/>
      <c r="T448" s="147"/>
    </row>
    <row r="449">
      <c r="A449" s="147"/>
      <c r="B449" s="64"/>
      <c r="C449" s="147" t="s">
        <v>217</v>
      </c>
      <c r="E449" s="161"/>
      <c r="F449" s="162"/>
      <c r="G449" s="147"/>
      <c r="H449" s="146"/>
      <c r="J449" s="146"/>
      <c r="L449" s="150"/>
      <c r="N449" s="163"/>
      <c r="O449" s="146"/>
      <c r="P449" s="146"/>
      <c r="Q449" s="146"/>
      <c r="R449" s="34"/>
      <c r="S449" s="35"/>
      <c r="T449" s="147"/>
    </row>
    <row r="450">
      <c r="A450" s="147"/>
      <c r="B450" s="64"/>
      <c r="C450" s="147" t="s">
        <v>217</v>
      </c>
      <c r="E450" s="161"/>
      <c r="F450" s="162"/>
      <c r="G450" s="147"/>
      <c r="H450" s="146"/>
      <c r="J450" s="146"/>
      <c r="L450" s="150"/>
      <c r="N450" s="163"/>
      <c r="O450" s="146"/>
      <c r="P450" s="146"/>
      <c r="Q450" s="146"/>
      <c r="R450" s="34"/>
      <c r="S450" s="35"/>
      <c r="T450" s="147"/>
    </row>
    <row r="451">
      <c r="A451" s="147"/>
      <c r="B451" s="64"/>
      <c r="C451" s="147" t="s">
        <v>217</v>
      </c>
      <c r="E451" s="161"/>
      <c r="F451" s="162"/>
      <c r="G451" s="147"/>
      <c r="H451" s="146"/>
      <c r="J451" s="146"/>
      <c r="L451" s="150"/>
      <c r="N451" s="163"/>
      <c r="O451" s="146"/>
      <c r="P451" s="146"/>
      <c r="Q451" s="146"/>
      <c r="R451" s="34"/>
      <c r="S451" s="35"/>
      <c r="T451" s="147"/>
    </row>
    <row r="452">
      <c r="A452" s="147"/>
      <c r="B452" s="64"/>
      <c r="C452" s="147" t="s">
        <v>217</v>
      </c>
      <c r="E452" s="161"/>
      <c r="F452" s="162"/>
      <c r="G452" s="147"/>
      <c r="H452" s="146"/>
      <c r="J452" s="146"/>
      <c r="L452" s="150"/>
      <c r="N452" s="163"/>
      <c r="O452" s="146"/>
      <c r="P452" s="146"/>
      <c r="Q452" s="146"/>
      <c r="R452" s="34"/>
      <c r="S452" s="35"/>
      <c r="T452" s="147"/>
    </row>
    <row r="453">
      <c r="A453" s="147"/>
      <c r="B453" s="64"/>
      <c r="C453" s="147" t="s">
        <v>217</v>
      </c>
      <c r="E453" s="161"/>
      <c r="F453" s="162"/>
      <c r="G453" s="147"/>
      <c r="H453" s="146"/>
      <c r="J453" s="146"/>
      <c r="L453" s="150"/>
      <c r="N453" s="163"/>
      <c r="O453" s="146"/>
      <c r="P453" s="146"/>
      <c r="Q453" s="146"/>
      <c r="R453" s="34"/>
      <c r="S453" s="35"/>
      <c r="T453" s="147"/>
    </row>
    <row r="454">
      <c r="A454" s="147"/>
      <c r="B454" s="64"/>
      <c r="C454" s="147" t="s">
        <v>217</v>
      </c>
      <c r="E454" s="161"/>
      <c r="F454" s="162"/>
      <c r="G454" s="147"/>
      <c r="H454" s="146"/>
      <c r="J454" s="146"/>
      <c r="L454" s="150"/>
      <c r="N454" s="163"/>
      <c r="O454" s="146"/>
      <c r="P454" s="146"/>
      <c r="Q454" s="146"/>
      <c r="R454" s="34"/>
      <c r="S454" s="35"/>
      <c r="T454" s="147"/>
    </row>
    <row r="455">
      <c r="A455" s="147"/>
      <c r="B455" s="64"/>
      <c r="C455" s="147" t="s">
        <v>217</v>
      </c>
      <c r="E455" s="161"/>
      <c r="F455" s="162"/>
      <c r="G455" s="147"/>
      <c r="H455" s="146"/>
      <c r="J455" s="146"/>
      <c r="L455" s="150"/>
      <c r="N455" s="163"/>
      <c r="O455" s="146"/>
      <c r="P455" s="146"/>
      <c r="Q455" s="146"/>
      <c r="R455" s="34"/>
      <c r="S455" s="35"/>
      <c r="T455" s="147"/>
    </row>
    <row r="456">
      <c r="A456" s="147"/>
      <c r="B456" s="64"/>
      <c r="C456" s="147" t="s">
        <v>217</v>
      </c>
      <c r="E456" s="161"/>
      <c r="F456" s="162"/>
      <c r="G456" s="147"/>
      <c r="H456" s="146"/>
      <c r="J456" s="146"/>
      <c r="L456" s="150"/>
      <c r="N456" s="163"/>
      <c r="O456" s="146"/>
      <c r="P456" s="146"/>
      <c r="Q456" s="146"/>
      <c r="R456" s="34"/>
      <c r="S456" s="35"/>
      <c r="T456" s="147"/>
    </row>
    <row r="457">
      <c r="A457" s="147"/>
      <c r="B457" s="64"/>
      <c r="C457" s="147" t="s">
        <v>217</v>
      </c>
      <c r="E457" s="161"/>
      <c r="F457" s="162"/>
      <c r="G457" s="147"/>
      <c r="H457" s="146"/>
      <c r="J457" s="146"/>
      <c r="L457" s="150"/>
      <c r="N457" s="163"/>
      <c r="O457" s="146"/>
      <c r="P457" s="146"/>
      <c r="Q457" s="146"/>
      <c r="R457" s="34"/>
      <c r="S457" s="35"/>
      <c r="T457" s="147"/>
    </row>
    <row r="458">
      <c r="A458" s="147"/>
      <c r="B458" s="64"/>
      <c r="C458" s="147" t="s">
        <v>217</v>
      </c>
      <c r="E458" s="161"/>
      <c r="F458" s="162"/>
      <c r="G458" s="147"/>
      <c r="H458" s="146"/>
      <c r="J458" s="146"/>
      <c r="L458" s="150"/>
      <c r="N458" s="163"/>
      <c r="O458" s="146"/>
      <c r="P458" s="146"/>
      <c r="Q458" s="146"/>
      <c r="R458" s="34"/>
      <c r="S458" s="35"/>
      <c r="T458" s="147"/>
    </row>
    <row r="459">
      <c r="A459" s="147"/>
      <c r="B459" s="64"/>
      <c r="C459" s="147" t="s">
        <v>217</v>
      </c>
      <c r="E459" s="161"/>
      <c r="F459" s="162"/>
      <c r="G459" s="147"/>
      <c r="H459" s="146"/>
      <c r="J459" s="146"/>
      <c r="L459" s="150"/>
      <c r="N459" s="163"/>
      <c r="O459" s="146"/>
      <c r="P459" s="146"/>
      <c r="Q459" s="146"/>
      <c r="R459" s="34"/>
      <c r="S459" s="35"/>
      <c r="T459" s="147"/>
    </row>
    <row r="460">
      <c r="A460" s="147"/>
      <c r="B460" s="64"/>
      <c r="C460" s="147" t="s">
        <v>217</v>
      </c>
      <c r="E460" s="161"/>
      <c r="F460" s="162"/>
      <c r="G460" s="147"/>
      <c r="H460" s="146"/>
      <c r="J460" s="146"/>
      <c r="L460" s="150"/>
      <c r="N460" s="163"/>
      <c r="O460" s="146"/>
      <c r="P460" s="146"/>
      <c r="Q460" s="146"/>
      <c r="R460" s="34"/>
      <c r="S460" s="35"/>
      <c r="T460" s="147"/>
    </row>
    <row r="461">
      <c r="A461" s="147"/>
      <c r="B461" s="64"/>
      <c r="C461" s="147" t="s">
        <v>217</v>
      </c>
      <c r="E461" s="161"/>
      <c r="F461" s="162"/>
      <c r="G461" s="147"/>
      <c r="H461" s="146"/>
      <c r="J461" s="146"/>
      <c r="L461" s="150"/>
      <c r="N461" s="163"/>
      <c r="O461" s="146"/>
      <c r="P461" s="146"/>
      <c r="Q461" s="146"/>
      <c r="R461" s="34"/>
      <c r="S461" s="35"/>
      <c r="T461" s="147"/>
    </row>
    <row r="462">
      <c r="A462" s="147"/>
      <c r="B462" s="64"/>
      <c r="C462" s="147" t="s">
        <v>217</v>
      </c>
      <c r="E462" s="161"/>
      <c r="F462" s="162"/>
      <c r="G462" s="147"/>
      <c r="H462" s="146"/>
      <c r="J462" s="146"/>
      <c r="L462" s="150"/>
      <c r="N462" s="163"/>
      <c r="O462" s="146"/>
      <c r="P462" s="146"/>
      <c r="Q462" s="146"/>
      <c r="R462" s="34"/>
      <c r="S462" s="35"/>
      <c r="T462" s="147"/>
    </row>
    <row r="463">
      <c r="A463" s="147"/>
      <c r="B463" s="64"/>
      <c r="C463" s="147" t="s">
        <v>217</v>
      </c>
      <c r="E463" s="161"/>
      <c r="F463" s="162"/>
      <c r="G463" s="147"/>
      <c r="H463" s="146"/>
      <c r="J463" s="146"/>
      <c r="L463" s="150"/>
      <c r="N463" s="163"/>
      <c r="O463" s="146"/>
      <c r="P463" s="146"/>
      <c r="Q463" s="146"/>
      <c r="R463" s="34"/>
      <c r="S463" s="35"/>
      <c r="T463" s="147"/>
    </row>
    <row r="464">
      <c r="A464" s="147"/>
      <c r="B464" s="64"/>
      <c r="C464" s="147" t="s">
        <v>217</v>
      </c>
      <c r="E464" s="161"/>
      <c r="F464" s="162"/>
      <c r="G464" s="147"/>
      <c r="H464" s="146"/>
      <c r="J464" s="146"/>
      <c r="L464" s="150"/>
      <c r="N464" s="163"/>
      <c r="O464" s="146"/>
      <c r="P464" s="146"/>
      <c r="Q464" s="146"/>
      <c r="R464" s="34"/>
      <c r="S464" s="35"/>
      <c r="T464" s="147"/>
    </row>
    <row r="465">
      <c r="A465" s="147"/>
      <c r="B465" s="64"/>
      <c r="C465" s="147" t="s">
        <v>217</v>
      </c>
      <c r="E465" s="161"/>
      <c r="F465" s="162"/>
      <c r="G465" s="147"/>
      <c r="H465" s="146"/>
      <c r="J465" s="146"/>
      <c r="L465" s="150"/>
      <c r="N465" s="163"/>
      <c r="O465" s="146"/>
      <c r="P465" s="146"/>
      <c r="Q465" s="146"/>
      <c r="R465" s="34"/>
      <c r="S465" s="35"/>
      <c r="T465" s="147"/>
    </row>
    <row r="466">
      <c r="A466" s="147"/>
      <c r="B466" s="64"/>
      <c r="C466" s="147" t="s">
        <v>217</v>
      </c>
      <c r="E466" s="161"/>
      <c r="F466" s="162"/>
      <c r="G466" s="147"/>
      <c r="H466" s="146"/>
      <c r="J466" s="146"/>
      <c r="L466" s="150"/>
      <c r="N466" s="163"/>
      <c r="O466" s="146"/>
      <c r="P466" s="146"/>
      <c r="Q466" s="146"/>
      <c r="R466" s="34"/>
      <c r="S466" s="35"/>
      <c r="T466" s="147"/>
    </row>
    <row r="467">
      <c r="A467" s="147"/>
      <c r="B467" s="64"/>
      <c r="C467" s="147" t="s">
        <v>217</v>
      </c>
      <c r="E467" s="161"/>
      <c r="F467" s="162"/>
      <c r="G467" s="147"/>
      <c r="H467" s="146"/>
      <c r="J467" s="146"/>
      <c r="L467" s="150"/>
      <c r="N467" s="163"/>
      <c r="O467" s="146"/>
      <c r="P467" s="146"/>
      <c r="Q467" s="146"/>
      <c r="R467" s="34"/>
      <c r="S467" s="35"/>
      <c r="T467" s="147"/>
    </row>
    <row r="468">
      <c r="A468" s="147"/>
      <c r="B468" s="64"/>
      <c r="C468" s="147" t="s">
        <v>217</v>
      </c>
      <c r="E468" s="161"/>
      <c r="F468" s="162"/>
      <c r="G468" s="147"/>
      <c r="H468" s="146"/>
      <c r="J468" s="146"/>
      <c r="L468" s="150"/>
      <c r="N468" s="163"/>
      <c r="O468" s="146"/>
      <c r="P468" s="146"/>
      <c r="Q468" s="146"/>
      <c r="R468" s="34"/>
      <c r="S468" s="35"/>
      <c r="T468" s="147"/>
    </row>
    <row r="469">
      <c r="A469" s="147"/>
      <c r="B469" s="64"/>
      <c r="C469" s="147" t="s">
        <v>217</v>
      </c>
      <c r="E469" s="161"/>
      <c r="F469" s="162"/>
      <c r="G469" s="147"/>
      <c r="H469" s="146"/>
      <c r="J469" s="146"/>
      <c r="L469" s="150"/>
      <c r="N469" s="163"/>
      <c r="O469" s="146"/>
      <c r="P469" s="146"/>
      <c r="Q469" s="146"/>
      <c r="R469" s="34"/>
      <c r="S469" s="35"/>
      <c r="T469" s="147"/>
    </row>
    <row r="470">
      <c r="A470" s="147"/>
      <c r="B470" s="64"/>
      <c r="C470" s="147" t="s">
        <v>217</v>
      </c>
      <c r="E470" s="161"/>
      <c r="F470" s="162"/>
      <c r="G470" s="147"/>
      <c r="H470" s="146"/>
      <c r="J470" s="146"/>
      <c r="L470" s="150"/>
      <c r="N470" s="163"/>
      <c r="O470" s="146"/>
      <c r="P470" s="146"/>
      <c r="Q470" s="146"/>
      <c r="R470" s="34"/>
      <c r="S470" s="35"/>
      <c r="T470" s="147"/>
    </row>
    <row r="471">
      <c r="A471" s="147"/>
      <c r="B471" s="64"/>
      <c r="C471" s="147" t="s">
        <v>217</v>
      </c>
      <c r="E471" s="161"/>
      <c r="F471" s="162"/>
      <c r="G471" s="147"/>
      <c r="H471" s="146"/>
      <c r="J471" s="146"/>
      <c r="L471" s="150"/>
      <c r="N471" s="163"/>
      <c r="O471" s="146"/>
      <c r="P471" s="146"/>
      <c r="Q471" s="146"/>
      <c r="R471" s="34"/>
      <c r="S471" s="35"/>
      <c r="T471" s="147"/>
    </row>
    <row r="472">
      <c r="A472" s="147"/>
      <c r="B472" s="64"/>
      <c r="C472" s="147" t="s">
        <v>217</v>
      </c>
      <c r="E472" s="161"/>
      <c r="F472" s="162"/>
      <c r="G472" s="147"/>
      <c r="H472" s="146"/>
      <c r="J472" s="146"/>
      <c r="L472" s="150"/>
      <c r="N472" s="163"/>
      <c r="O472" s="146"/>
      <c r="P472" s="146"/>
      <c r="Q472" s="146"/>
      <c r="R472" s="34"/>
      <c r="S472" s="35"/>
      <c r="T472" s="147"/>
    </row>
    <row r="473">
      <c r="A473" s="147"/>
      <c r="B473" s="64"/>
      <c r="C473" s="147" t="s">
        <v>217</v>
      </c>
      <c r="E473" s="161"/>
      <c r="F473" s="162"/>
      <c r="G473" s="147"/>
      <c r="H473" s="146"/>
      <c r="J473" s="146"/>
      <c r="L473" s="150"/>
      <c r="N473" s="163"/>
      <c r="O473" s="146"/>
      <c r="P473" s="146"/>
      <c r="Q473" s="146"/>
      <c r="R473" s="34"/>
      <c r="S473" s="35"/>
      <c r="T473" s="147"/>
    </row>
    <row r="474">
      <c r="A474" s="147"/>
      <c r="B474" s="64"/>
      <c r="C474" s="147" t="s">
        <v>217</v>
      </c>
      <c r="E474" s="161"/>
      <c r="F474" s="162"/>
      <c r="G474" s="147"/>
      <c r="H474" s="146"/>
      <c r="J474" s="146"/>
      <c r="L474" s="150"/>
      <c r="N474" s="163"/>
      <c r="O474" s="146"/>
      <c r="P474" s="146"/>
      <c r="Q474" s="146"/>
      <c r="R474" s="34"/>
      <c r="S474" s="35"/>
      <c r="T474" s="147"/>
    </row>
    <row r="475">
      <c r="A475" s="147"/>
      <c r="B475" s="64"/>
      <c r="C475" s="147" t="s">
        <v>217</v>
      </c>
      <c r="E475" s="161"/>
      <c r="F475" s="162"/>
      <c r="G475" s="147"/>
      <c r="H475" s="146"/>
      <c r="J475" s="146"/>
      <c r="L475" s="150"/>
      <c r="N475" s="163"/>
      <c r="O475" s="146"/>
      <c r="P475" s="146"/>
      <c r="Q475" s="146"/>
      <c r="R475" s="34"/>
      <c r="S475" s="35"/>
      <c r="T475" s="147"/>
    </row>
    <row r="476">
      <c r="A476" s="147"/>
      <c r="B476" s="64"/>
      <c r="C476" s="147" t="s">
        <v>217</v>
      </c>
      <c r="E476" s="161"/>
      <c r="F476" s="162"/>
      <c r="G476" s="147"/>
      <c r="H476" s="146"/>
      <c r="J476" s="146"/>
      <c r="L476" s="150"/>
      <c r="N476" s="163"/>
      <c r="O476" s="146"/>
      <c r="P476" s="146"/>
      <c r="Q476" s="146"/>
      <c r="R476" s="34"/>
      <c r="S476" s="35"/>
      <c r="T476" s="147"/>
    </row>
    <row r="477">
      <c r="A477" s="147"/>
      <c r="B477" s="64"/>
      <c r="C477" s="147" t="s">
        <v>217</v>
      </c>
      <c r="E477" s="161"/>
      <c r="F477" s="162"/>
      <c r="G477" s="147"/>
      <c r="H477" s="146"/>
      <c r="J477" s="146"/>
      <c r="L477" s="150"/>
      <c r="N477" s="163"/>
      <c r="O477" s="146"/>
      <c r="P477" s="146"/>
      <c r="Q477" s="146"/>
      <c r="R477" s="34"/>
      <c r="S477" s="35"/>
      <c r="T477" s="147"/>
    </row>
    <row r="478">
      <c r="A478" s="147"/>
      <c r="B478" s="64"/>
      <c r="C478" s="147" t="s">
        <v>217</v>
      </c>
      <c r="E478" s="161"/>
      <c r="F478" s="162"/>
      <c r="G478" s="147"/>
      <c r="H478" s="146"/>
      <c r="J478" s="146"/>
      <c r="L478" s="150"/>
      <c r="N478" s="163"/>
      <c r="O478" s="146"/>
      <c r="P478" s="146"/>
      <c r="Q478" s="146"/>
      <c r="R478" s="34"/>
      <c r="S478" s="35"/>
      <c r="T478" s="147"/>
    </row>
    <row r="479">
      <c r="A479" s="147"/>
      <c r="B479" s="64"/>
      <c r="C479" s="147" t="s">
        <v>217</v>
      </c>
      <c r="E479" s="161"/>
      <c r="F479" s="162"/>
      <c r="G479" s="147"/>
      <c r="H479" s="146"/>
      <c r="J479" s="146"/>
      <c r="L479" s="150"/>
      <c r="N479" s="163"/>
      <c r="O479" s="146"/>
      <c r="P479" s="146"/>
      <c r="Q479" s="146"/>
      <c r="R479" s="34"/>
      <c r="S479" s="35"/>
      <c r="T479" s="147"/>
    </row>
    <row r="480">
      <c r="A480" s="147"/>
      <c r="B480" s="64"/>
      <c r="C480" s="147" t="s">
        <v>217</v>
      </c>
      <c r="E480" s="161"/>
      <c r="F480" s="162"/>
      <c r="G480" s="147"/>
      <c r="H480" s="146"/>
      <c r="J480" s="146"/>
      <c r="L480" s="150"/>
      <c r="N480" s="163"/>
      <c r="O480" s="146"/>
      <c r="P480" s="146"/>
      <c r="Q480" s="146"/>
      <c r="R480" s="34"/>
      <c r="S480" s="35"/>
      <c r="T480" s="147"/>
    </row>
    <row r="481">
      <c r="A481" s="147"/>
      <c r="B481" s="64"/>
      <c r="C481" s="147" t="s">
        <v>217</v>
      </c>
      <c r="E481" s="161"/>
      <c r="F481" s="162"/>
      <c r="G481" s="147"/>
      <c r="H481" s="146"/>
      <c r="J481" s="146"/>
      <c r="L481" s="150"/>
      <c r="N481" s="163"/>
      <c r="O481" s="146"/>
      <c r="P481" s="146"/>
      <c r="Q481" s="146"/>
      <c r="R481" s="34"/>
      <c r="S481" s="35"/>
      <c r="T481" s="147"/>
    </row>
    <row r="482">
      <c r="A482" s="147"/>
      <c r="B482" s="64"/>
      <c r="C482" s="147" t="s">
        <v>217</v>
      </c>
      <c r="E482" s="161"/>
      <c r="F482" s="162"/>
      <c r="G482" s="147"/>
      <c r="H482" s="146"/>
      <c r="J482" s="146"/>
      <c r="L482" s="150"/>
      <c r="N482" s="163"/>
      <c r="O482" s="146"/>
      <c r="P482" s="146"/>
      <c r="Q482" s="146"/>
      <c r="R482" s="34"/>
      <c r="S482" s="35"/>
      <c r="T482" s="147"/>
    </row>
    <row r="483">
      <c r="A483" s="147"/>
      <c r="B483" s="64"/>
      <c r="C483" s="147" t="s">
        <v>217</v>
      </c>
      <c r="E483" s="161"/>
      <c r="F483" s="162"/>
      <c r="G483" s="147"/>
      <c r="H483" s="146"/>
      <c r="J483" s="146"/>
      <c r="L483" s="150"/>
      <c r="N483" s="163"/>
      <c r="O483" s="146"/>
      <c r="P483" s="146"/>
      <c r="Q483" s="146"/>
      <c r="R483" s="34"/>
      <c r="S483" s="35"/>
      <c r="T483" s="147"/>
    </row>
    <row r="484">
      <c r="A484" s="147"/>
      <c r="B484" s="64"/>
      <c r="C484" s="147" t="s">
        <v>217</v>
      </c>
      <c r="E484" s="161"/>
      <c r="F484" s="162"/>
      <c r="G484" s="147"/>
      <c r="H484" s="146"/>
      <c r="J484" s="146"/>
      <c r="L484" s="150"/>
      <c r="N484" s="163"/>
      <c r="O484" s="146"/>
      <c r="P484" s="146"/>
      <c r="Q484" s="146"/>
      <c r="R484" s="34"/>
      <c r="S484" s="35"/>
      <c r="T484" s="147"/>
    </row>
    <row r="485">
      <c r="A485" s="147"/>
      <c r="B485" s="64"/>
      <c r="C485" s="147" t="s">
        <v>217</v>
      </c>
      <c r="E485" s="161"/>
      <c r="F485" s="162"/>
      <c r="G485" s="147"/>
      <c r="H485" s="146"/>
      <c r="J485" s="146"/>
      <c r="L485" s="150"/>
      <c r="N485" s="163"/>
      <c r="O485" s="146"/>
      <c r="P485" s="146"/>
      <c r="Q485" s="146"/>
      <c r="R485" s="34"/>
      <c r="S485" s="35"/>
      <c r="T485" s="147"/>
    </row>
    <row r="486">
      <c r="A486" s="147"/>
      <c r="B486" s="64"/>
      <c r="C486" s="147" t="s">
        <v>217</v>
      </c>
      <c r="E486" s="161"/>
      <c r="F486" s="162"/>
      <c r="G486" s="147"/>
      <c r="H486" s="146"/>
      <c r="J486" s="146"/>
      <c r="L486" s="150"/>
      <c r="N486" s="163"/>
      <c r="O486" s="146"/>
      <c r="P486" s="146"/>
      <c r="Q486" s="146"/>
      <c r="R486" s="34"/>
      <c r="S486" s="35"/>
      <c r="T486" s="147"/>
    </row>
    <row r="487">
      <c r="A487" s="147"/>
      <c r="B487" s="64"/>
      <c r="C487" s="147" t="s">
        <v>217</v>
      </c>
      <c r="E487" s="161"/>
      <c r="F487" s="162"/>
      <c r="G487" s="147"/>
      <c r="H487" s="146"/>
      <c r="J487" s="146"/>
      <c r="L487" s="150"/>
      <c r="N487" s="163"/>
      <c r="O487" s="146"/>
      <c r="P487" s="146"/>
      <c r="Q487" s="146"/>
      <c r="R487" s="34"/>
      <c r="S487" s="35"/>
      <c r="T487" s="147"/>
    </row>
    <row r="488">
      <c r="A488" s="147"/>
      <c r="B488" s="64"/>
      <c r="C488" s="147" t="s">
        <v>217</v>
      </c>
      <c r="E488" s="161"/>
      <c r="F488" s="162"/>
      <c r="G488" s="147"/>
      <c r="H488" s="146"/>
      <c r="J488" s="146"/>
      <c r="L488" s="150"/>
      <c r="N488" s="163"/>
      <c r="O488" s="146"/>
      <c r="P488" s="146"/>
      <c r="Q488" s="146"/>
      <c r="R488" s="34"/>
      <c r="S488" s="35"/>
      <c r="T488" s="147"/>
    </row>
    <row r="489">
      <c r="A489" s="147"/>
      <c r="B489" s="64"/>
      <c r="C489" s="147" t="s">
        <v>217</v>
      </c>
      <c r="E489" s="161"/>
      <c r="F489" s="162"/>
      <c r="G489" s="147"/>
      <c r="H489" s="146"/>
      <c r="J489" s="146"/>
      <c r="L489" s="150"/>
      <c r="N489" s="163"/>
      <c r="O489" s="146"/>
      <c r="P489" s="146"/>
      <c r="Q489" s="146"/>
      <c r="R489" s="34"/>
      <c r="S489" s="35"/>
      <c r="T489" s="147"/>
    </row>
    <row r="490">
      <c r="A490" s="147"/>
      <c r="B490" s="64"/>
      <c r="C490" s="147" t="s">
        <v>217</v>
      </c>
      <c r="E490" s="161"/>
      <c r="F490" s="162"/>
      <c r="G490" s="147"/>
      <c r="H490" s="146"/>
      <c r="J490" s="146"/>
      <c r="L490" s="150"/>
      <c r="N490" s="163"/>
      <c r="O490" s="146"/>
      <c r="P490" s="146"/>
      <c r="Q490" s="146"/>
      <c r="R490" s="34"/>
      <c r="S490" s="35"/>
      <c r="T490" s="147"/>
    </row>
    <row r="491">
      <c r="A491" s="147"/>
      <c r="B491" s="64"/>
      <c r="C491" s="147" t="s">
        <v>217</v>
      </c>
      <c r="E491" s="161"/>
      <c r="F491" s="162"/>
      <c r="G491" s="147"/>
      <c r="H491" s="146"/>
      <c r="J491" s="146"/>
      <c r="L491" s="150"/>
      <c r="N491" s="163"/>
      <c r="O491" s="146"/>
      <c r="P491" s="146"/>
      <c r="Q491" s="146"/>
      <c r="R491" s="34"/>
      <c r="S491" s="35"/>
      <c r="T491" s="147"/>
    </row>
    <row r="492">
      <c r="A492" s="147"/>
      <c r="B492" s="64"/>
      <c r="C492" s="147" t="s">
        <v>217</v>
      </c>
      <c r="E492" s="161"/>
      <c r="F492" s="162"/>
      <c r="G492" s="147"/>
      <c r="H492" s="146"/>
      <c r="J492" s="146"/>
      <c r="L492" s="150"/>
      <c r="N492" s="163"/>
      <c r="O492" s="146"/>
      <c r="P492" s="146"/>
      <c r="Q492" s="146"/>
      <c r="R492" s="34"/>
      <c r="S492" s="35"/>
      <c r="T492" s="147"/>
    </row>
    <row r="493">
      <c r="A493" s="147"/>
      <c r="B493" s="64"/>
      <c r="C493" s="147" t="s">
        <v>217</v>
      </c>
      <c r="E493" s="161"/>
      <c r="F493" s="162"/>
      <c r="G493" s="147"/>
      <c r="H493" s="146"/>
      <c r="J493" s="146"/>
      <c r="L493" s="150"/>
      <c r="N493" s="163"/>
      <c r="O493" s="146"/>
      <c r="P493" s="146"/>
      <c r="Q493" s="146"/>
      <c r="R493" s="34"/>
      <c r="S493" s="35"/>
      <c r="T493" s="147"/>
    </row>
    <row r="494">
      <c r="A494" s="147"/>
      <c r="B494" s="64"/>
      <c r="C494" s="147" t="s">
        <v>217</v>
      </c>
      <c r="E494" s="161"/>
      <c r="F494" s="162"/>
      <c r="G494" s="147"/>
      <c r="H494" s="146"/>
      <c r="J494" s="146"/>
      <c r="L494" s="150"/>
      <c r="N494" s="163"/>
      <c r="O494" s="146"/>
      <c r="P494" s="146"/>
      <c r="Q494" s="146"/>
      <c r="R494" s="34"/>
      <c r="S494" s="35"/>
      <c r="T494" s="147"/>
    </row>
    <row r="495">
      <c r="A495" s="147"/>
      <c r="B495" s="64"/>
      <c r="C495" s="147" t="s">
        <v>217</v>
      </c>
      <c r="E495" s="161"/>
      <c r="F495" s="162"/>
      <c r="G495" s="147"/>
      <c r="H495" s="146"/>
      <c r="J495" s="146"/>
      <c r="L495" s="150"/>
      <c r="N495" s="163"/>
      <c r="O495" s="146"/>
      <c r="P495" s="146"/>
      <c r="Q495" s="146"/>
      <c r="R495" s="34"/>
      <c r="S495" s="35"/>
      <c r="T495" s="147"/>
    </row>
    <row r="496">
      <c r="A496" s="147"/>
      <c r="B496" s="64"/>
      <c r="C496" s="147" t="s">
        <v>217</v>
      </c>
      <c r="E496" s="161"/>
      <c r="F496" s="162"/>
      <c r="G496" s="147"/>
      <c r="H496" s="146"/>
      <c r="J496" s="146"/>
      <c r="L496" s="150"/>
      <c r="N496" s="163"/>
      <c r="O496" s="146"/>
      <c r="P496" s="146"/>
      <c r="Q496" s="146"/>
      <c r="R496" s="34"/>
      <c r="S496" s="35"/>
      <c r="T496" s="147"/>
    </row>
    <row r="497">
      <c r="A497" s="147"/>
      <c r="B497" s="64"/>
      <c r="C497" s="147" t="s">
        <v>217</v>
      </c>
      <c r="E497" s="161"/>
      <c r="F497" s="162"/>
      <c r="G497" s="147"/>
      <c r="H497" s="146"/>
      <c r="J497" s="146"/>
      <c r="L497" s="150"/>
      <c r="N497" s="163"/>
      <c r="O497" s="146"/>
      <c r="P497" s="146"/>
      <c r="Q497" s="146"/>
      <c r="R497" s="34"/>
      <c r="S497" s="35"/>
      <c r="T497" s="147"/>
    </row>
    <row r="498">
      <c r="A498" s="147"/>
      <c r="B498" s="64"/>
      <c r="C498" s="147" t="s">
        <v>217</v>
      </c>
      <c r="E498" s="161"/>
      <c r="F498" s="162"/>
      <c r="G498" s="147"/>
      <c r="H498" s="146"/>
      <c r="J498" s="146"/>
      <c r="L498" s="150"/>
      <c r="N498" s="163"/>
      <c r="O498" s="146"/>
      <c r="P498" s="146"/>
      <c r="Q498" s="146"/>
      <c r="R498" s="34"/>
      <c r="S498" s="35"/>
      <c r="T498" s="147"/>
    </row>
    <row r="499">
      <c r="A499" s="147"/>
      <c r="B499" s="64"/>
      <c r="C499" s="147" t="s">
        <v>217</v>
      </c>
      <c r="E499" s="161"/>
      <c r="F499" s="162"/>
      <c r="G499" s="147"/>
      <c r="H499" s="146"/>
      <c r="J499" s="146"/>
      <c r="L499" s="150"/>
      <c r="N499" s="163"/>
      <c r="O499" s="146"/>
      <c r="P499" s="146"/>
      <c r="Q499" s="146"/>
      <c r="R499" s="34"/>
      <c r="S499" s="35"/>
      <c r="T499" s="147"/>
    </row>
    <row r="500">
      <c r="A500" s="147"/>
      <c r="B500" s="64"/>
      <c r="C500" s="147" t="s">
        <v>217</v>
      </c>
      <c r="E500" s="161"/>
      <c r="F500" s="162"/>
      <c r="G500" s="147"/>
      <c r="H500" s="146"/>
      <c r="J500" s="146"/>
      <c r="L500" s="150"/>
      <c r="N500" s="163"/>
      <c r="O500" s="146"/>
      <c r="P500" s="146"/>
      <c r="Q500" s="146"/>
      <c r="R500" s="34"/>
      <c r="S500" s="35"/>
      <c r="T500" s="147"/>
    </row>
    <row r="501">
      <c r="A501" s="147"/>
      <c r="B501" s="64"/>
      <c r="C501" s="147" t="s">
        <v>217</v>
      </c>
      <c r="E501" s="161"/>
      <c r="F501" s="162"/>
      <c r="G501" s="147"/>
      <c r="H501" s="146"/>
      <c r="J501" s="146"/>
      <c r="L501" s="150"/>
      <c r="N501" s="163"/>
      <c r="O501" s="146"/>
      <c r="P501" s="146"/>
      <c r="Q501" s="146"/>
      <c r="R501" s="34"/>
      <c r="S501" s="35"/>
      <c r="T501" s="147"/>
    </row>
    <row r="502">
      <c r="A502" s="147"/>
      <c r="B502" s="64"/>
      <c r="C502" s="147" t="s">
        <v>217</v>
      </c>
      <c r="E502" s="161"/>
      <c r="F502" s="162"/>
      <c r="G502" s="147"/>
      <c r="H502" s="146"/>
      <c r="J502" s="146"/>
      <c r="L502" s="150"/>
      <c r="N502" s="163"/>
      <c r="O502" s="146"/>
      <c r="P502" s="146"/>
      <c r="Q502" s="146"/>
      <c r="R502" s="34"/>
      <c r="S502" s="35"/>
      <c r="T502" s="147"/>
    </row>
    <row r="503">
      <c r="A503" s="147"/>
      <c r="B503" s="64"/>
      <c r="C503" s="147" t="s">
        <v>217</v>
      </c>
      <c r="E503" s="161"/>
      <c r="F503" s="162"/>
      <c r="G503" s="147"/>
      <c r="H503" s="146"/>
      <c r="J503" s="146"/>
      <c r="L503" s="150"/>
      <c r="N503" s="163"/>
      <c r="O503" s="146"/>
      <c r="P503" s="146"/>
      <c r="Q503" s="146"/>
      <c r="R503" s="34"/>
      <c r="S503" s="35"/>
      <c r="T503" s="147"/>
    </row>
    <row r="504">
      <c r="A504" s="147"/>
      <c r="B504" s="64"/>
      <c r="C504" s="147" t="s">
        <v>217</v>
      </c>
      <c r="E504" s="161"/>
      <c r="F504" s="162"/>
      <c r="G504" s="147"/>
      <c r="H504" s="146"/>
      <c r="J504" s="146"/>
      <c r="L504" s="150"/>
      <c r="N504" s="163"/>
      <c r="O504" s="146"/>
      <c r="P504" s="146"/>
      <c r="Q504" s="146"/>
      <c r="R504" s="34"/>
      <c r="S504" s="35"/>
      <c r="T504" s="147"/>
    </row>
    <row r="505">
      <c r="A505" s="147"/>
      <c r="B505" s="64"/>
      <c r="C505" s="147" t="s">
        <v>217</v>
      </c>
      <c r="E505" s="161"/>
      <c r="F505" s="162"/>
      <c r="G505" s="147"/>
      <c r="H505" s="146"/>
      <c r="J505" s="146"/>
      <c r="L505" s="150"/>
      <c r="N505" s="163"/>
      <c r="O505" s="146"/>
      <c r="P505" s="146"/>
      <c r="Q505" s="146"/>
      <c r="R505" s="34"/>
      <c r="S505" s="35"/>
      <c r="T505" s="147"/>
    </row>
    <row r="506">
      <c r="A506" s="147"/>
      <c r="B506" s="64"/>
      <c r="C506" s="147" t="s">
        <v>217</v>
      </c>
      <c r="E506" s="161"/>
      <c r="F506" s="162"/>
      <c r="G506" s="147"/>
      <c r="H506" s="146"/>
      <c r="J506" s="146"/>
      <c r="L506" s="150"/>
      <c r="N506" s="163"/>
      <c r="O506" s="146"/>
      <c r="P506" s="146"/>
      <c r="Q506" s="146"/>
      <c r="R506" s="34"/>
      <c r="S506" s="35"/>
      <c r="T506" s="147"/>
    </row>
    <row r="507">
      <c r="A507" s="147"/>
      <c r="B507" s="64"/>
      <c r="C507" s="147" t="s">
        <v>217</v>
      </c>
      <c r="E507" s="161"/>
      <c r="F507" s="162"/>
      <c r="G507" s="147"/>
      <c r="H507" s="146"/>
      <c r="J507" s="146"/>
      <c r="L507" s="150"/>
      <c r="N507" s="163"/>
      <c r="O507" s="146"/>
      <c r="P507" s="146"/>
      <c r="Q507" s="146"/>
      <c r="R507" s="34"/>
      <c r="S507" s="35"/>
      <c r="T507" s="147"/>
    </row>
    <row r="508">
      <c r="A508" s="147"/>
      <c r="B508" s="64"/>
      <c r="C508" s="147" t="s">
        <v>217</v>
      </c>
      <c r="E508" s="161"/>
      <c r="F508" s="162"/>
      <c r="G508" s="147"/>
      <c r="H508" s="146"/>
      <c r="J508" s="146"/>
      <c r="L508" s="150"/>
      <c r="N508" s="163"/>
      <c r="O508" s="146"/>
      <c r="P508" s="146"/>
      <c r="Q508" s="146"/>
      <c r="R508" s="34"/>
      <c r="S508" s="35"/>
      <c r="T508" s="147"/>
    </row>
    <row r="509">
      <c r="A509" s="147"/>
      <c r="B509" s="64"/>
      <c r="C509" s="147" t="s">
        <v>217</v>
      </c>
      <c r="E509" s="161"/>
      <c r="F509" s="162"/>
      <c r="G509" s="147"/>
      <c r="H509" s="146"/>
      <c r="J509" s="146"/>
      <c r="L509" s="150"/>
      <c r="N509" s="163"/>
      <c r="O509" s="146"/>
      <c r="P509" s="146"/>
      <c r="Q509" s="146"/>
      <c r="R509" s="34"/>
      <c r="S509" s="35"/>
      <c r="T509" s="147"/>
    </row>
    <row r="510">
      <c r="A510" s="147"/>
      <c r="B510" s="64"/>
      <c r="C510" s="147" t="s">
        <v>217</v>
      </c>
      <c r="E510" s="161"/>
      <c r="F510" s="162"/>
      <c r="G510" s="147"/>
      <c r="H510" s="146"/>
      <c r="J510" s="146"/>
      <c r="L510" s="150"/>
      <c r="N510" s="163"/>
      <c r="O510" s="146"/>
      <c r="P510" s="146"/>
      <c r="Q510" s="146"/>
      <c r="R510" s="34"/>
      <c r="S510" s="35"/>
      <c r="T510" s="147"/>
    </row>
    <row r="511">
      <c r="A511" s="147"/>
      <c r="B511" s="64"/>
      <c r="C511" s="147" t="s">
        <v>217</v>
      </c>
      <c r="E511" s="161"/>
      <c r="F511" s="162"/>
      <c r="G511" s="147"/>
      <c r="H511" s="146"/>
      <c r="J511" s="146"/>
      <c r="L511" s="150"/>
      <c r="N511" s="163"/>
      <c r="O511" s="146"/>
      <c r="P511" s="146"/>
      <c r="Q511" s="146"/>
      <c r="R511" s="34"/>
      <c r="S511" s="35"/>
      <c r="T511" s="147"/>
    </row>
    <row r="512">
      <c r="A512" s="147"/>
      <c r="B512" s="64"/>
      <c r="C512" s="147" t="s">
        <v>217</v>
      </c>
      <c r="E512" s="161"/>
      <c r="F512" s="162"/>
      <c r="G512" s="147"/>
      <c r="H512" s="146"/>
      <c r="J512" s="146"/>
      <c r="L512" s="150"/>
      <c r="N512" s="163"/>
      <c r="O512" s="146"/>
      <c r="P512" s="146"/>
      <c r="Q512" s="146"/>
      <c r="R512" s="34"/>
      <c r="S512" s="35"/>
      <c r="T512" s="147"/>
    </row>
    <row r="513">
      <c r="A513" s="147"/>
      <c r="B513" s="64"/>
      <c r="C513" s="147" t="s">
        <v>217</v>
      </c>
      <c r="E513" s="161"/>
      <c r="F513" s="162"/>
      <c r="G513" s="147"/>
      <c r="H513" s="146"/>
      <c r="J513" s="146"/>
      <c r="L513" s="150"/>
      <c r="N513" s="163"/>
      <c r="O513" s="146"/>
      <c r="P513" s="146"/>
      <c r="Q513" s="146"/>
      <c r="R513" s="34"/>
      <c r="S513" s="35"/>
      <c r="T513" s="147"/>
    </row>
    <row r="514">
      <c r="A514" s="147"/>
      <c r="B514" s="64"/>
      <c r="C514" s="147" t="s">
        <v>217</v>
      </c>
      <c r="E514" s="161"/>
      <c r="F514" s="162"/>
      <c r="G514" s="147"/>
      <c r="H514" s="146"/>
      <c r="J514" s="146"/>
      <c r="L514" s="150"/>
      <c r="N514" s="163"/>
      <c r="O514" s="146"/>
      <c r="P514" s="146"/>
      <c r="Q514" s="146"/>
      <c r="R514" s="34"/>
      <c r="S514" s="35"/>
      <c r="T514" s="147"/>
    </row>
    <row r="515">
      <c r="A515" s="147"/>
      <c r="B515" s="64"/>
      <c r="C515" s="147" t="s">
        <v>217</v>
      </c>
      <c r="E515" s="161"/>
      <c r="F515" s="162"/>
      <c r="G515" s="147"/>
      <c r="H515" s="146"/>
      <c r="J515" s="146"/>
      <c r="L515" s="150"/>
      <c r="N515" s="163"/>
      <c r="O515" s="146"/>
      <c r="P515" s="146"/>
      <c r="Q515" s="146"/>
      <c r="R515" s="34"/>
      <c r="S515" s="35"/>
      <c r="T515" s="147"/>
    </row>
    <row r="516">
      <c r="A516" s="147"/>
      <c r="B516" s="64"/>
      <c r="C516" s="147" t="s">
        <v>217</v>
      </c>
      <c r="E516" s="161"/>
      <c r="F516" s="162"/>
      <c r="G516" s="147"/>
      <c r="H516" s="146"/>
      <c r="J516" s="146"/>
      <c r="L516" s="150"/>
      <c r="N516" s="163"/>
      <c r="O516" s="146"/>
      <c r="P516" s="146"/>
      <c r="Q516" s="146"/>
      <c r="R516" s="34"/>
      <c r="S516" s="35"/>
      <c r="T516" s="147"/>
    </row>
    <row r="517">
      <c r="A517" s="147"/>
      <c r="B517" s="64"/>
      <c r="C517" s="147" t="s">
        <v>217</v>
      </c>
      <c r="E517" s="161"/>
      <c r="F517" s="162"/>
      <c r="G517" s="147"/>
      <c r="H517" s="146"/>
      <c r="J517" s="146"/>
      <c r="L517" s="150"/>
      <c r="N517" s="163"/>
      <c r="O517" s="146"/>
      <c r="P517" s="146"/>
      <c r="Q517" s="146"/>
      <c r="R517" s="34"/>
      <c r="S517" s="35"/>
      <c r="T517" s="147"/>
    </row>
    <row r="518">
      <c r="A518" s="147"/>
      <c r="B518" s="64"/>
      <c r="C518" s="147" t="s">
        <v>217</v>
      </c>
      <c r="E518" s="161"/>
      <c r="F518" s="162"/>
      <c r="G518" s="147"/>
      <c r="H518" s="146"/>
      <c r="J518" s="146"/>
      <c r="L518" s="150"/>
      <c r="N518" s="163"/>
      <c r="O518" s="146"/>
      <c r="P518" s="146"/>
      <c r="Q518" s="146"/>
      <c r="R518" s="34"/>
      <c r="S518" s="35"/>
      <c r="T518" s="147"/>
    </row>
    <row r="519">
      <c r="A519" s="147"/>
      <c r="B519" s="64"/>
      <c r="C519" s="147" t="s">
        <v>217</v>
      </c>
      <c r="E519" s="161"/>
      <c r="F519" s="162"/>
      <c r="G519" s="147"/>
      <c r="H519" s="146"/>
      <c r="J519" s="146"/>
      <c r="L519" s="150"/>
      <c r="N519" s="163"/>
      <c r="O519" s="146"/>
      <c r="P519" s="146"/>
      <c r="Q519" s="146"/>
      <c r="R519" s="34"/>
      <c r="S519" s="35"/>
      <c r="T519" s="147"/>
    </row>
    <row r="520">
      <c r="A520" s="147"/>
      <c r="B520" s="64"/>
      <c r="C520" s="147" t="s">
        <v>217</v>
      </c>
      <c r="E520" s="161"/>
      <c r="F520" s="162"/>
      <c r="G520" s="147"/>
      <c r="H520" s="146"/>
      <c r="J520" s="146"/>
      <c r="L520" s="150"/>
      <c r="N520" s="163"/>
      <c r="O520" s="146"/>
      <c r="P520" s="146"/>
      <c r="Q520" s="146"/>
      <c r="R520" s="34"/>
      <c r="S520" s="35"/>
      <c r="T520" s="147"/>
    </row>
    <row r="521">
      <c r="A521" s="147"/>
      <c r="B521" s="64"/>
      <c r="C521" s="147" t="s">
        <v>217</v>
      </c>
      <c r="E521" s="161"/>
      <c r="F521" s="162"/>
      <c r="G521" s="147"/>
      <c r="H521" s="146"/>
      <c r="J521" s="146"/>
      <c r="L521" s="150"/>
      <c r="N521" s="163"/>
      <c r="O521" s="146"/>
      <c r="P521" s="146"/>
      <c r="Q521" s="146"/>
      <c r="R521" s="34"/>
      <c r="S521" s="35"/>
      <c r="T521" s="147"/>
    </row>
    <row r="522">
      <c r="A522" s="147"/>
      <c r="B522" s="64"/>
      <c r="C522" s="147" t="s">
        <v>217</v>
      </c>
      <c r="E522" s="161"/>
      <c r="F522" s="162"/>
      <c r="G522" s="147"/>
      <c r="H522" s="146"/>
      <c r="J522" s="146"/>
      <c r="L522" s="150"/>
      <c r="N522" s="163"/>
      <c r="O522" s="146"/>
      <c r="P522" s="146"/>
      <c r="Q522" s="146"/>
      <c r="R522" s="34"/>
      <c r="S522" s="35"/>
      <c r="T522" s="147"/>
    </row>
    <row r="523">
      <c r="A523" s="147"/>
      <c r="B523" s="64"/>
      <c r="C523" s="147" t="s">
        <v>217</v>
      </c>
      <c r="E523" s="161"/>
      <c r="F523" s="162"/>
      <c r="G523" s="147"/>
      <c r="H523" s="146"/>
      <c r="J523" s="146"/>
      <c r="L523" s="150"/>
      <c r="N523" s="163"/>
      <c r="O523" s="146"/>
      <c r="P523" s="146"/>
      <c r="Q523" s="146"/>
      <c r="R523" s="34"/>
      <c r="S523" s="35"/>
      <c r="T523" s="147"/>
    </row>
    <row r="524">
      <c r="A524" s="147"/>
      <c r="B524" s="64"/>
      <c r="C524" s="147" t="s">
        <v>217</v>
      </c>
      <c r="E524" s="161"/>
      <c r="F524" s="162"/>
      <c r="G524" s="147"/>
      <c r="H524" s="146"/>
      <c r="J524" s="146"/>
      <c r="L524" s="150"/>
      <c r="N524" s="163"/>
      <c r="O524" s="146"/>
      <c r="P524" s="146"/>
      <c r="Q524" s="146"/>
      <c r="R524" s="34"/>
      <c r="S524" s="35"/>
      <c r="T524" s="147"/>
    </row>
    <row r="525">
      <c r="A525" s="147"/>
      <c r="B525" s="64"/>
      <c r="C525" s="147" t="s">
        <v>217</v>
      </c>
      <c r="E525" s="161"/>
      <c r="F525" s="162"/>
      <c r="G525" s="147"/>
      <c r="H525" s="146"/>
      <c r="J525" s="146"/>
      <c r="L525" s="150"/>
      <c r="N525" s="163"/>
      <c r="O525" s="146"/>
      <c r="P525" s="146"/>
      <c r="Q525" s="146"/>
      <c r="R525" s="34"/>
      <c r="S525" s="35"/>
      <c r="T525" s="147"/>
    </row>
    <row r="526">
      <c r="A526" s="147"/>
      <c r="B526" s="64"/>
      <c r="C526" s="147" t="s">
        <v>217</v>
      </c>
      <c r="E526" s="161"/>
      <c r="F526" s="162"/>
      <c r="G526" s="147"/>
      <c r="H526" s="146"/>
      <c r="J526" s="146"/>
      <c r="L526" s="150"/>
      <c r="N526" s="163"/>
      <c r="O526" s="146"/>
      <c r="P526" s="146"/>
      <c r="Q526" s="146"/>
      <c r="R526" s="34"/>
      <c r="S526" s="35"/>
      <c r="T526" s="147"/>
    </row>
    <row r="527">
      <c r="A527" s="147"/>
      <c r="B527" s="64"/>
      <c r="C527" s="147" t="s">
        <v>217</v>
      </c>
      <c r="E527" s="161"/>
      <c r="F527" s="162"/>
      <c r="G527" s="147"/>
      <c r="H527" s="146"/>
      <c r="J527" s="146"/>
      <c r="L527" s="150"/>
      <c r="N527" s="163"/>
      <c r="O527" s="146"/>
      <c r="P527" s="146"/>
      <c r="Q527" s="146"/>
      <c r="R527" s="34"/>
      <c r="S527" s="35"/>
      <c r="T527" s="147"/>
    </row>
    <row r="528">
      <c r="A528" s="147"/>
      <c r="B528" s="64"/>
      <c r="C528" s="147" t="s">
        <v>217</v>
      </c>
      <c r="E528" s="161"/>
      <c r="F528" s="162"/>
      <c r="G528" s="147"/>
      <c r="H528" s="146"/>
      <c r="J528" s="146"/>
      <c r="L528" s="150"/>
      <c r="N528" s="163"/>
      <c r="O528" s="146"/>
      <c r="P528" s="146"/>
      <c r="Q528" s="146"/>
      <c r="R528" s="34"/>
      <c r="S528" s="35"/>
      <c r="T528" s="147"/>
    </row>
    <row r="529">
      <c r="A529" s="147"/>
      <c r="B529" s="64"/>
      <c r="C529" s="147" t="s">
        <v>217</v>
      </c>
      <c r="E529" s="161"/>
      <c r="F529" s="162"/>
      <c r="G529" s="147"/>
      <c r="H529" s="146"/>
      <c r="J529" s="146"/>
      <c r="L529" s="150"/>
      <c r="N529" s="163"/>
      <c r="O529" s="146"/>
      <c r="P529" s="146"/>
      <c r="Q529" s="146"/>
      <c r="R529" s="34"/>
      <c r="S529" s="35"/>
      <c r="T529" s="147"/>
    </row>
    <row r="530">
      <c r="A530" s="147"/>
      <c r="B530" s="64"/>
      <c r="C530" s="147" t="s">
        <v>217</v>
      </c>
      <c r="E530" s="161"/>
      <c r="F530" s="162"/>
      <c r="G530" s="147"/>
      <c r="H530" s="146"/>
      <c r="J530" s="146"/>
      <c r="L530" s="150"/>
      <c r="N530" s="163"/>
      <c r="O530" s="146"/>
      <c r="P530" s="146"/>
      <c r="Q530" s="146"/>
      <c r="R530" s="34"/>
      <c r="S530" s="35"/>
      <c r="T530" s="147"/>
    </row>
    <row r="531">
      <c r="A531" s="147"/>
      <c r="B531" s="64"/>
      <c r="C531" s="147" t="s">
        <v>217</v>
      </c>
      <c r="E531" s="161"/>
      <c r="F531" s="162"/>
      <c r="G531" s="147"/>
      <c r="H531" s="146"/>
      <c r="J531" s="146"/>
      <c r="L531" s="150"/>
      <c r="N531" s="163"/>
      <c r="O531" s="146"/>
      <c r="P531" s="146"/>
      <c r="Q531" s="146"/>
      <c r="R531" s="34"/>
      <c r="S531" s="35"/>
      <c r="T531" s="147"/>
    </row>
    <row r="532">
      <c r="A532" s="147"/>
      <c r="B532" s="64"/>
      <c r="C532" s="147" t="s">
        <v>217</v>
      </c>
      <c r="E532" s="161"/>
      <c r="F532" s="162"/>
      <c r="G532" s="147"/>
      <c r="H532" s="146"/>
      <c r="J532" s="146"/>
      <c r="L532" s="150"/>
      <c r="N532" s="163"/>
      <c r="O532" s="146"/>
      <c r="P532" s="146"/>
      <c r="Q532" s="146"/>
      <c r="R532" s="34"/>
      <c r="S532" s="35"/>
      <c r="T532" s="147"/>
    </row>
    <row r="533">
      <c r="A533" s="147"/>
      <c r="B533" s="64"/>
      <c r="C533" s="147" t="s">
        <v>217</v>
      </c>
      <c r="E533" s="161"/>
      <c r="F533" s="162"/>
      <c r="G533" s="147"/>
      <c r="H533" s="146"/>
      <c r="J533" s="146"/>
      <c r="L533" s="150"/>
      <c r="N533" s="163"/>
      <c r="O533" s="146"/>
      <c r="P533" s="146"/>
      <c r="Q533" s="146"/>
      <c r="R533" s="34"/>
      <c r="S533" s="35"/>
      <c r="T533" s="147"/>
    </row>
    <row r="534">
      <c r="A534" s="147"/>
      <c r="B534" s="64"/>
      <c r="C534" s="147" t="s">
        <v>217</v>
      </c>
      <c r="E534" s="161"/>
      <c r="F534" s="162"/>
      <c r="G534" s="147"/>
      <c r="H534" s="146"/>
      <c r="J534" s="146"/>
      <c r="L534" s="150"/>
      <c r="N534" s="163"/>
      <c r="O534" s="146"/>
      <c r="P534" s="146"/>
      <c r="Q534" s="146"/>
      <c r="R534" s="34"/>
      <c r="S534" s="35"/>
      <c r="T534" s="147"/>
    </row>
    <row r="535">
      <c r="A535" s="147"/>
      <c r="B535" s="64"/>
      <c r="C535" s="147" t="s">
        <v>217</v>
      </c>
      <c r="E535" s="161"/>
      <c r="F535" s="162"/>
      <c r="G535" s="147"/>
      <c r="H535" s="146"/>
      <c r="J535" s="146"/>
      <c r="L535" s="150"/>
      <c r="N535" s="163"/>
      <c r="O535" s="146"/>
      <c r="P535" s="146"/>
      <c r="Q535" s="146"/>
      <c r="R535" s="34"/>
      <c r="S535" s="35"/>
      <c r="T535" s="147"/>
    </row>
    <row r="536">
      <c r="A536" s="147"/>
      <c r="B536" s="64"/>
      <c r="C536" s="147" t="s">
        <v>217</v>
      </c>
      <c r="E536" s="161"/>
      <c r="F536" s="162"/>
      <c r="G536" s="147"/>
      <c r="H536" s="146"/>
      <c r="J536" s="146"/>
      <c r="L536" s="150"/>
      <c r="N536" s="163"/>
      <c r="O536" s="146"/>
      <c r="P536" s="146"/>
      <c r="Q536" s="146"/>
      <c r="R536" s="34"/>
      <c r="S536" s="35"/>
      <c r="T536" s="147"/>
    </row>
    <row r="537">
      <c r="A537" s="147"/>
      <c r="B537" s="64"/>
      <c r="C537" s="147" t="s">
        <v>217</v>
      </c>
      <c r="E537" s="161"/>
      <c r="F537" s="162"/>
      <c r="G537" s="147"/>
      <c r="H537" s="146"/>
      <c r="J537" s="146"/>
      <c r="L537" s="150"/>
      <c r="N537" s="163"/>
      <c r="O537" s="146"/>
      <c r="P537" s="146"/>
      <c r="Q537" s="146"/>
      <c r="R537" s="34"/>
      <c r="S537" s="35"/>
      <c r="T537" s="147"/>
    </row>
    <row r="538">
      <c r="A538" s="147"/>
      <c r="B538" s="64"/>
      <c r="C538" s="147" t="s">
        <v>217</v>
      </c>
      <c r="E538" s="161"/>
      <c r="F538" s="162"/>
      <c r="G538" s="147"/>
      <c r="H538" s="146"/>
      <c r="J538" s="146"/>
      <c r="L538" s="150"/>
      <c r="N538" s="163"/>
      <c r="O538" s="146"/>
      <c r="P538" s="146"/>
      <c r="Q538" s="146"/>
      <c r="R538" s="34"/>
      <c r="S538" s="35"/>
      <c r="T538" s="147"/>
    </row>
    <row r="539">
      <c r="A539" s="147"/>
      <c r="B539" s="64"/>
      <c r="C539" s="147" t="s">
        <v>217</v>
      </c>
      <c r="E539" s="161"/>
      <c r="F539" s="162"/>
      <c r="G539" s="147"/>
      <c r="H539" s="146"/>
      <c r="J539" s="146"/>
      <c r="L539" s="150"/>
      <c r="N539" s="163"/>
      <c r="O539" s="146"/>
      <c r="P539" s="146"/>
      <c r="Q539" s="146"/>
      <c r="R539" s="34"/>
      <c r="S539" s="35"/>
      <c r="T539" s="147"/>
    </row>
    <row r="540">
      <c r="A540" s="147"/>
      <c r="B540" s="64"/>
      <c r="C540" s="147" t="s">
        <v>217</v>
      </c>
      <c r="E540" s="161"/>
      <c r="F540" s="162"/>
      <c r="G540" s="147"/>
      <c r="H540" s="146"/>
      <c r="J540" s="146"/>
      <c r="L540" s="150"/>
      <c r="N540" s="163"/>
      <c r="O540" s="146"/>
      <c r="P540" s="146"/>
      <c r="Q540" s="146"/>
      <c r="R540" s="34"/>
      <c r="S540" s="35"/>
      <c r="T540" s="147"/>
    </row>
    <row r="541">
      <c r="A541" s="147"/>
      <c r="B541" s="64"/>
      <c r="C541" s="147" t="s">
        <v>217</v>
      </c>
      <c r="E541" s="161"/>
      <c r="F541" s="162"/>
      <c r="G541" s="147"/>
      <c r="H541" s="146"/>
      <c r="J541" s="146"/>
      <c r="L541" s="150"/>
      <c r="N541" s="163"/>
      <c r="O541" s="146"/>
      <c r="P541" s="146"/>
      <c r="Q541" s="146"/>
      <c r="R541" s="34"/>
      <c r="S541" s="35"/>
      <c r="T541" s="147"/>
    </row>
    <row r="542">
      <c r="A542" s="147"/>
      <c r="B542" s="64"/>
      <c r="C542" s="147" t="s">
        <v>217</v>
      </c>
      <c r="E542" s="161"/>
      <c r="F542" s="162"/>
      <c r="G542" s="147"/>
      <c r="H542" s="146"/>
      <c r="J542" s="146"/>
      <c r="L542" s="150"/>
      <c r="N542" s="163"/>
      <c r="O542" s="146"/>
      <c r="P542" s="146"/>
      <c r="Q542" s="146"/>
      <c r="R542" s="34"/>
      <c r="S542" s="35"/>
      <c r="T542" s="147"/>
    </row>
    <row r="543">
      <c r="A543" s="147"/>
      <c r="B543" s="64"/>
      <c r="C543" s="147" t="s">
        <v>217</v>
      </c>
      <c r="E543" s="161"/>
      <c r="F543" s="162"/>
      <c r="G543" s="147"/>
      <c r="H543" s="146"/>
      <c r="J543" s="146"/>
      <c r="L543" s="150"/>
      <c r="N543" s="163"/>
      <c r="O543" s="146"/>
      <c r="P543" s="146"/>
      <c r="Q543" s="146"/>
      <c r="R543" s="34"/>
      <c r="S543" s="35"/>
      <c r="T543" s="147"/>
    </row>
    <row r="544">
      <c r="A544" s="147"/>
      <c r="B544" s="64"/>
      <c r="C544" s="147" t="s">
        <v>217</v>
      </c>
      <c r="E544" s="161"/>
      <c r="F544" s="162"/>
      <c r="G544" s="147"/>
      <c r="H544" s="146"/>
      <c r="J544" s="146"/>
      <c r="L544" s="150"/>
      <c r="N544" s="163"/>
      <c r="O544" s="146"/>
      <c r="P544" s="146"/>
      <c r="Q544" s="146"/>
      <c r="R544" s="34"/>
      <c r="S544" s="35"/>
      <c r="T544" s="147"/>
    </row>
    <row r="545">
      <c r="A545" s="147"/>
      <c r="B545" s="64"/>
      <c r="C545" s="147" t="s">
        <v>217</v>
      </c>
      <c r="E545" s="161"/>
      <c r="F545" s="162"/>
      <c r="G545" s="147"/>
      <c r="H545" s="146"/>
      <c r="J545" s="146"/>
      <c r="L545" s="150"/>
      <c r="N545" s="163"/>
      <c r="O545" s="146"/>
      <c r="P545" s="146"/>
      <c r="Q545" s="146"/>
      <c r="R545" s="34"/>
      <c r="S545" s="35"/>
      <c r="T545" s="147"/>
    </row>
    <row r="546">
      <c r="A546" s="147"/>
      <c r="B546" s="64"/>
      <c r="C546" s="147" t="s">
        <v>217</v>
      </c>
      <c r="E546" s="161"/>
      <c r="F546" s="162"/>
      <c r="G546" s="147"/>
      <c r="H546" s="146"/>
      <c r="J546" s="146"/>
      <c r="L546" s="150"/>
      <c r="N546" s="163"/>
      <c r="O546" s="146"/>
      <c r="P546" s="146"/>
      <c r="Q546" s="146"/>
      <c r="R546" s="34"/>
      <c r="S546" s="35"/>
      <c r="T546" s="147"/>
    </row>
    <row r="547">
      <c r="A547" s="147"/>
      <c r="B547" s="64"/>
      <c r="C547" s="147" t="s">
        <v>217</v>
      </c>
      <c r="E547" s="161"/>
      <c r="F547" s="162"/>
      <c r="G547" s="147"/>
      <c r="H547" s="146"/>
      <c r="J547" s="146"/>
      <c r="L547" s="150"/>
      <c r="N547" s="163"/>
      <c r="O547" s="146"/>
      <c r="P547" s="146"/>
      <c r="Q547" s="146"/>
      <c r="R547" s="34"/>
      <c r="S547" s="35"/>
      <c r="T547" s="147"/>
    </row>
    <row r="548">
      <c r="A548" s="147"/>
      <c r="B548" s="64"/>
      <c r="C548" s="147" t="s">
        <v>217</v>
      </c>
      <c r="E548" s="161"/>
      <c r="F548" s="162"/>
      <c r="G548" s="147"/>
      <c r="H548" s="146"/>
      <c r="J548" s="146"/>
      <c r="L548" s="150"/>
      <c r="N548" s="163"/>
      <c r="O548" s="146"/>
      <c r="P548" s="146"/>
      <c r="Q548" s="146"/>
      <c r="R548" s="34"/>
      <c r="S548" s="35"/>
      <c r="T548" s="147"/>
    </row>
    <row r="549">
      <c r="A549" s="147"/>
      <c r="B549" s="64"/>
      <c r="C549" s="147" t="s">
        <v>217</v>
      </c>
      <c r="E549" s="161"/>
      <c r="F549" s="162"/>
      <c r="G549" s="147"/>
      <c r="H549" s="146"/>
      <c r="J549" s="146"/>
      <c r="L549" s="150"/>
      <c r="N549" s="163"/>
      <c r="O549" s="146"/>
      <c r="P549" s="146"/>
      <c r="Q549" s="146"/>
      <c r="R549" s="34"/>
      <c r="S549" s="35"/>
      <c r="T549" s="147"/>
    </row>
    <row r="550">
      <c r="A550" s="147"/>
      <c r="B550" s="64"/>
      <c r="C550" s="147" t="s">
        <v>217</v>
      </c>
      <c r="E550" s="161"/>
      <c r="F550" s="162"/>
      <c r="G550" s="147"/>
      <c r="H550" s="146"/>
      <c r="J550" s="146"/>
      <c r="L550" s="150"/>
      <c r="N550" s="163"/>
      <c r="O550" s="146"/>
      <c r="P550" s="146"/>
      <c r="Q550" s="146"/>
      <c r="R550" s="34"/>
      <c r="S550" s="35"/>
      <c r="T550" s="147"/>
    </row>
    <row r="551">
      <c r="A551" s="147"/>
      <c r="B551" s="64"/>
      <c r="C551" s="147" t="s">
        <v>217</v>
      </c>
      <c r="E551" s="161"/>
      <c r="F551" s="162"/>
      <c r="G551" s="147"/>
      <c r="H551" s="146"/>
      <c r="J551" s="146"/>
      <c r="L551" s="150"/>
      <c r="N551" s="163"/>
      <c r="O551" s="146"/>
      <c r="P551" s="146"/>
      <c r="Q551" s="146"/>
      <c r="R551" s="34"/>
      <c r="S551" s="35"/>
      <c r="T551" s="147"/>
    </row>
    <row r="552">
      <c r="A552" s="147"/>
      <c r="B552" s="64"/>
      <c r="C552" s="147" t="s">
        <v>217</v>
      </c>
      <c r="E552" s="161"/>
      <c r="F552" s="162"/>
      <c r="G552" s="147"/>
      <c r="H552" s="146"/>
      <c r="J552" s="146"/>
      <c r="L552" s="150"/>
      <c r="N552" s="163"/>
      <c r="O552" s="146"/>
      <c r="P552" s="146"/>
      <c r="Q552" s="146"/>
      <c r="R552" s="34"/>
      <c r="S552" s="35"/>
      <c r="T552" s="147"/>
    </row>
    <row r="553">
      <c r="A553" s="147"/>
      <c r="B553" s="64"/>
      <c r="C553" s="147" t="s">
        <v>217</v>
      </c>
      <c r="E553" s="161"/>
      <c r="F553" s="162"/>
      <c r="G553" s="147"/>
      <c r="H553" s="146"/>
      <c r="J553" s="146"/>
      <c r="L553" s="150"/>
      <c r="N553" s="163"/>
      <c r="O553" s="146"/>
      <c r="P553" s="146"/>
      <c r="Q553" s="146"/>
      <c r="R553" s="34"/>
      <c r="S553" s="35"/>
      <c r="T553" s="147"/>
    </row>
    <row r="554">
      <c r="A554" s="147"/>
      <c r="B554" s="64"/>
      <c r="C554" s="147" t="s">
        <v>217</v>
      </c>
      <c r="E554" s="161"/>
      <c r="F554" s="162"/>
      <c r="G554" s="147"/>
      <c r="H554" s="146"/>
      <c r="J554" s="146"/>
      <c r="L554" s="150"/>
      <c r="N554" s="163"/>
      <c r="O554" s="146"/>
      <c r="P554" s="146"/>
      <c r="Q554" s="146"/>
      <c r="R554" s="34"/>
      <c r="S554" s="35"/>
      <c r="T554" s="147"/>
    </row>
    <row r="555">
      <c r="A555" s="147"/>
      <c r="B555" s="64"/>
      <c r="C555" s="147" t="s">
        <v>217</v>
      </c>
      <c r="E555" s="161"/>
      <c r="F555" s="162"/>
      <c r="G555" s="147"/>
      <c r="H555" s="146"/>
      <c r="J555" s="146"/>
      <c r="L555" s="150"/>
      <c r="N555" s="163"/>
      <c r="O555" s="146"/>
      <c r="P555" s="146"/>
      <c r="Q555" s="146"/>
      <c r="R555" s="34"/>
      <c r="S555" s="35"/>
      <c r="T555" s="147"/>
    </row>
    <row r="556">
      <c r="A556" s="147"/>
      <c r="B556" s="64"/>
      <c r="C556" s="147" t="s">
        <v>217</v>
      </c>
      <c r="E556" s="161"/>
      <c r="F556" s="162"/>
      <c r="G556" s="147"/>
      <c r="H556" s="146"/>
      <c r="J556" s="146"/>
      <c r="L556" s="150"/>
      <c r="N556" s="163"/>
      <c r="O556" s="146"/>
      <c r="P556" s="146"/>
      <c r="Q556" s="146"/>
      <c r="R556" s="34"/>
      <c r="S556" s="35"/>
      <c r="T556" s="147"/>
    </row>
    <row r="557">
      <c r="A557" s="147"/>
      <c r="B557" s="64"/>
      <c r="C557" s="147" t="s">
        <v>217</v>
      </c>
      <c r="E557" s="161"/>
      <c r="F557" s="162"/>
      <c r="G557" s="147"/>
      <c r="H557" s="146"/>
      <c r="J557" s="146"/>
      <c r="L557" s="150"/>
      <c r="N557" s="163"/>
      <c r="O557" s="146"/>
      <c r="P557" s="146"/>
      <c r="Q557" s="146"/>
      <c r="R557" s="34"/>
      <c r="S557" s="35"/>
      <c r="T557" s="147"/>
    </row>
    <row r="558">
      <c r="A558" s="147"/>
      <c r="B558" s="64"/>
      <c r="C558" s="147" t="s">
        <v>217</v>
      </c>
      <c r="E558" s="161"/>
      <c r="F558" s="162"/>
      <c r="G558" s="147"/>
      <c r="H558" s="146"/>
      <c r="J558" s="146"/>
      <c r="L558" s="150"/>
      <c r="N558" s="163"/>
      <c r="O558" s="146"/>
      <c r="P558" s="146"/>
      <c r="Q558" s="146"/>
      <c r="R558" s="34"/>
      <c r="S558" s="35"/>
      <c r="T558" s="147"/>
    </row>
    <row r="559">
      <c r="A559" s="147"/>
      <c r="B559" s="64"/>
      <c r="C559" s="147" t="s">
        <v>217</v>
      </c>
      <c r="E559" s="161"/>
      <c r="F559" s="162"/>
      <c r="G559" s="147"/>
      <c r="H559" s="146"/>
      <c r="J559" s="146"/>
      <c r="L559" s="150"/>
      <c r="N559" s="163"/>
      <c r="O559" s="146"/>
      <c r="P559" s="146"/>
      <c r="Q559" s="146"/>
      <c r="R559" s="34"/>
      <c r="S559" s="35"/>
      <c r="T559" s="147"/>
    </row>
    <row r="560">
      <c r="A560" s="147"/>
      <c r="B560" s="64"/>
      <c r="C560" s="147" t="s">
        <v>217</v>
      </c>
      <c r="E560" s="161"/>
      <c r="F560" s="162"/>
      <c r="G560" s="147"/>
      <c r="H560" s="146"/>
      <c r="J560" s="146"/>
      <c r="L560" s="150"/>
      <c r="N560" s="163"/>
      <c r="O560" s="146"/>
      <c r="P560" s="146"/>
      <c r="Q560" s="146"/>
      <c r="R560" s="34"/>
      <c r="S560" s="35"/>
      <c r="T560" s="147"/>
    </row>
    <row r="561">
      <c r="A561" s="147"/>
      <c r="B561" s="64"/>
      <c r="C561" s="147" t="s">
        <v>217</v>
      </c>
      <c r="E561" s="161"/>
      <c r="F561" s="162"/>
      <c r="G561" s="147"/>
      <c r="H561" s="146"/>
      <c r="J561" s="146"/>
      <c r="L561" s="150"/>
      <c r="N561" s="163"/>
      <c r="O561" s="146"/>
      <c r="P561" s="146"/>
      <c r="Q561" s="146"/>
      <c r="R561" s="34"/>
      <c r="S561" s="35"/>
      <c r="T561" s="147"/>
    </row>
    <row r="562">
      <c r="A562" s="147"/>
      <c r="B562" s="64"/>
      <c r="C562" s="147" t="s">
        <v>217</v>
      </c>
      <c r="E562" s="161"/>
      <c r="F562" s="162"/>
      <c r="G562" s="147"/>
      <c r="H562" s="146"/>
      <c r="J562" s="146"/>
      <c r="L562" s="150"/>
      <c r="N562" s="163"/>
      <c r="O562" s="146"/>
      <c r="P562" s="146"/>
      <c r="Q562" s="146"/>
      <c r="R562" s="34"/>
      <c r="S562" s="35"/>
      <c r="T562" s="147"/>
    </row>
    <row r="563">
      <c r="A563" s="147"/>
      <c r="B563" s="64"/>
      <c r="C563" s="147" t="s">
        <v>217</v>
      </c>
      <c r="E563" s="161"/>
      <c r="F563" s="162"/>
      <c r="G563" s="147"/>
      <c r="H563" s="146"/>
      <c r="J563" s="146"/>
      <c r="L563" s="150"/>
      <c r="N563" s="163"/>
      <c r="O563" s="146"/>
      <c r="P563" s="146"/>
      <c r="Q563" s="146"/>
      <c r="R563" s="34"/>
      <c r="S563" s="35"/>
      <c r="T563" s="147"/>
    </row>
    <row r="564">
      <c r="A564" s="147"/>
      <c r="B564" s="64"/>
      <c r="C564" s="147" t="s">
        <v>217</v>
      </c>
      <c r="E564" s="161"/>
      <c r="F564" s="162"/>
      <c r="G564" s="147"/>
      <c r="H564" s="146"/>
      <c r="J564" s="146"/>
      <c r="L564" s="150"/>
      <c r="N564" s="163"/>
      <c r="O564" s="146"/>
      <c r="P564" s="146"/>
      <c r="Q564" s="146"/>
      <c r="R564" s="34"/>
      <c r="S564" s="35"/>
      <c r="T564" s="147"/>
    </row>
    <row r="565">
      <c r="A565" s="147"/>
      <c r="B565" s="64"/>
      <c r="C565" s="147" t="s">
        <v>217</v>
      </c>
      <c r="E565" s="161"/>
      <c r="F565" s="162"/>
      <c r="G565" s="147"/>
      <c r="H565" s="146"/>
      <c r="J565" s="146"/>
      <c r="L565" s="150"/>
      <c r="N565" s="163"/>
      <c r="O565" s="146"/>
      <c r="P565" s="146"/>
      <c r="Q565" s="146"/>
      <c r="R565" s="34"/>
      <c r="S565" s="35"/>
      <c r="T565" s="147"/>
    </row>
    <row r="566">
      <c r="A566" s="147"/>
      <c r="B566" s="64"/>
      <c r="C566" s="147" t="s">
        <v>217</v>
      </c>
      <c r="E566" s="161"/>
      <c r="F566" s="162"/>
      <c r="G566" s="147"/>
      <c r="H566" s="146"/>
      <c r="J566" s="146"/>
      <c r="L566" s="150"/>
      <c r="N566" s="163"/>
      <c r="O566" s="146"/>
      <c r="P566" s="146"/>
      <c r="Q566" s="146"/>
      <c r="R566" s="34"/>
      <c r="S566" s="35"/>
      <c r="T566" s="147"/>
    </row>
    <row r="567">
      <c r="A567" s="147"/>
      <c r="B567" s="64"/>
      <c r="C567" s="147" t="s">
        <v>217</v>
      </c>
      <c r="E567" s="161"/>
      <c r="F567" s="162"/>
      <c r="G567" s="147"/>
      <c r="H567" s="146"/>
      <c r="J567" s="146"/>
      <c r="L567" s="150"/>
      <c r="N567" s="163"/>
      <c r="O567" s="146"/>
      <c r="P567" s="146"/>
      <c r="Q567" s="146"/>
      <c r="R567" s="34"/>
      <c r="S567" s="35"/>
      <c r="T567" s="147"/>
    </row>
    <row r="568">
      <c r="A568" s="147"/>
      <c r="B568" s="64"/>
      <c r="C568" s="147" t="s">
        <v>217</v>
      </c>
      <c r="E568" s="161"/>
      <c r="F568" s="162"/>
      <c r="G568" s="147"/>
      <c r="H568" s="146"/>
      <c r="J568" s="146"/>
      <c r="L568" s="150"/>
      <c r="N568" s="163"/>
      <c r="O568" s="146"/>
      <c r="P568" s="146"/>
      <c r="Q568" s="146"/>
      <c r="R568" s="34"/>
      <c r="S568" s="35"/>
      <c r="T568" s="147"/>
    </row>
    <row r="569">
      <c r="A569" s="147"/>
      <c r="B569" s="64"/>
      <c r="C569" s="147" t="s">
        <v>217</v>
      </c>
      <c r="E569" s="161"/>
      <c r="F569" s="162"/>
      <c r="G569" s="147"/>
      <c r="H569" s="146"/>
      <c r="J569" s="146"/>
      <c r="L569" s="150"/>
      <c r="N569" s="163"/>
      <c r="O569" s="146"/>
      <c r="P569" s="146"/>
      <c r="Q569" s="146"/>
      <c r="R569" s="34"/>
      <c r="S569" s="35"/>
      <c r="T569" s="147"/>
    </row>
    <row r="570">
      <c r="A570" s="147"/>
      <c r="B570" s="64"/>
      <c r="C570" s="147" t="s">
        <v>217</v>
      </c>
      <c r="E570" s="161"/>
      <c r="F570" s="162"/>
      <c r="G570" s="147"/>
      <c r="H570" s="146"/>
      <c r="J570" s="146"/>
      <c r="L570" s="150"/>
      <c r="N570" s="163"/>
      <c r="O570" s="146"/>
      <c r="P570" s="146"/>
      <c r="Q570" s="146"/>
      <c r="R570" s="34"/>
      <c r="S570" s="35"/>
      <c r="T570" s="147"/>
    </row>
    <row r="571">
      <c r="A571" s="147"/>
      <c r="B571" s="64"/>
      <c r="C571" s="147" t="s">
        <v>217</v>
      </c>
      <c r="E571" s="161"/>
      <c r="F571" s="162"/>
      <c r="G571" s="147"/>
      <c r="H571" s="146"/>
      <c r="J571" s="146"/>
      <c r="L571" s="150"/>
      <c r="N571" s="163"/>
      <c r="O571" s="146"/>
      <c r="P571" s="146"/>
      <c r="Q571" s="146"/>
      <c r="R571" s="34"/>
      <c r="S571" s="35"/>
      <c r="T571" s="147"/>
    </row>
    <row r="572">
      <c r="A572" s="147"/>
      <c r="B572" s="64"/>
      <c r="C572" s="147" t="s">
        <v>217</v>
      </c>
      <c r="E572" s="161"/>
      <c r="F572" s="162"/>
      <c r="G572" s="147"/>
      <c r="H572" s="146"/>
      <c r="J572" s="146"/>
      <c r="L572" s="150"/>
      <c r="N572" s="163"/>
      <c r="O572" s="146"/>
      <c r="P572" s="146"/>
      <c r="Q572" s="146"/>
      <c r="R572" s="34"/>
      <c r="S572" s="35"/>
      <c r="T572" s="147"/>
    </row>
    <row r="573">
      <c r="A573" s="147"/>
      <c r="B573" s="64"/>
      <c r="C573" s="147" t="s">
        <v>217</v>
      </c>
      <c r="E573" s="161"/>
      <c r="F573" s="162"/>
      <c r="G573" s="147"/>
      <c r="H573" s="146"/>
      <c r="J573" s="146"/>
      <c r="L573" s="150"/>
      <c r="N573" s="163"/>
      <c r="O573" s="146"/>
      <c r="P573" s="146"/>
      <c r="Q573" s="146"/>
      <c r="R573" s="34"/>
      <c r="S573" s="35"/>
      <c r="T573" s="147"/>
    </row>
    <row r="574">
      <c r="A574" s="147"/>
      <c r="B574" s="64"/>
      <c r="C574" s="147" t="s">
        <v>217</v>
      </c>
      <c r="E574" s="161"/>
      <c r="F574" s="162"/>
      <c r="G574" s="147"/>
      <c r="H574" s="146"/>
      <c r="J574" s="146"/>
      <c r="L574" s="150"/>
      <c r="N574" s="163"/>
      <c r="O574" s="146"/>
      <c r="P574" s="146"/>
      <c r="Q574" s="146"/>
      <c r="R574" s="34"/>
      <c r="S574" s="35"/>
      <c r="T574" s="147"/>
    </row>
    <row r="575">
      <c r="A575" s="147"/>
      <c r="B575" s="64"/>
      <c r="C575" s="147" t="s">
        <v>217</v>
      </c>
      <c r="E575" s="161"/>
      <c r="F575" s="162"/>
      <c r="G575" s="147"/>
      <c r="H575" s="146"/>
      <c r="J575" s="146"/>
      <c r="L575" s="150"/>
      <c r="N575" s="163"/>
      <c r="O575" s="146"/>
      <c r="P575" s="146"/>
      <c r="Q575" s="146"/>
      <c r="R575" s="34"/>
      <c r="S575" s="35"/>
      <c r="T575" s="147"/>
    </row>
    <row r="576">
      <c r="A576" s="147"/>
      <c r="B576" s="64"/>
      <c r="C576" s="147" t="s">
        <v>217</v>
      </c>
      <c r="E576" s="161"/>
      <c r="F576" s="162"/>
      <c r="G576" s="147"/>
      <c r="H576" s="146"/>
      <c r="J576" s="146"/>
      <c r="L576" s="150"/>
      <c r="N576" s="163"/>
      <c r="O576" s="146"/>
      <c r="P576" s="146"/>
      <c r="Q576" s="146"/>
      <c r="R576" s="34"/>
      <c r="S576" s="35"/>
      <c r="T576" s="147"/>
    </row>
    <row r="577">
      <c r="A577" s="147"/>
      <c r="B577" s="64"/>
      <c r="C577" s="147" t="s">
        <v>217</v>
      </c>
      <c r="E577" s="161"/>
      <c r="F577" s="162"/>
      <c r="G577" s="147"/>
      <c r="H577" s="146"/>
      <c r="J577" s="146"/>
      <c r="L577" s="150"/>
      <c r="N577" s="163"/>
      <c r="O577" s="146"/>
      <c r="P577" s="146"/>
      <c r="Q577" s="146"/>
      <c r="R577" s="34"/>
      <c r="S577" s="35"/>
      <c r="T577" s="147"/>
    </row>
    <row r="578">
      <c r="A578" s="147"/>
      <c r="B578" s="64"/>
      <c r="C578" s="147" t="s">
        <v>217</v>
      </c>
      <c r="E578" s="161"/>
      <c r="F578" s="162"/>
      <c r="G578" s="147"/>
      <c r="H578" s="146"/>
      <c r="J578" s="146"/>
      <c r="L578" s="150"/>
      <c r="N578" s="163"/>
      <c r="O578" s="146"/>
      <c r="P578" s="146"/>
      <c r="Q578" s="146"/>
      <c r="R578" s="34"/>
      <c r="S578" s="35"/>
      <c r="T578" s="147"/>
    </row>
    <row r="579">
      <c r="A579" s="147"/>
      <c r="B579" s="64"/>
      <c r="C579" s="147" t="s">
        <v>217</v>
      </c>
      <c r="E579" s="161"/>
      <c r="F579" s="162"/>
      <c r="G579" s="147"/>
      <c r="H579" s="146"/>
      <c r="J579" s="146"/>
      <c r="L579" s="150"/>
      <c r="N579" s="163"/>
      <c r="O579" s="146"/>
      <c r="P579" s="146"/>
      <c r="Q579" s="146"/>
      <c r="R579" s="34"/>
      <c r="S579" s="35"/>
      <c r="T579" s="147"/>
    </row>
    <row r="580">
      <c r="A580" s="147"/>
      <c r="B580" s="64"/>
      <c r="C580" s="147" t="s">
        <v>217</v>
      </c>
      <c r="E580" s="161"/>
      <c r="F580" s="162"/>
      <c r="G580" s="147"/>
      <c r="H580" s="146"/>
      <c r="J580" s="146"/>
      <c r="L580" s="150"/>
      <c r="N580" s="163"/>
      <c r="O580" s="146"/>
      <c r="P580" s="146"/>
      <c r="Q580" s="146"/>
      <c r="R580" s="34"/>
      <c r="S580" s="35"/>
      <c r="T580" s="147"/>
    </row>
    <row r="581">
      <c r="A581" s="147"/>
      <c r="B581" s="64"/>
      <c r="C581" s="147" t="s">
        <v>217</v>
      </c>
      <c r="E581" s="161"/>
      <c r="F581" s="162"/>
      <c r="G581" s="147"/>
      <c r="H581" s="146"/>
      <c r="J581" s="146"/>
      <c r="L581" s="150"/>
      <c r="N581" s="163"/>
      <c r="O581" s="146"/>
      <c r="P581" s="146"/>
      <c r="Q581" s="146"/>
      <c r="R581" s="34"/>
      <c r="S581" s="35"/>
      <c r="T581" s="147"/>
    </row>
    <row r="582">
      <c r="A582" s="147"/>
      <c r="B582" s="64"/>
      <c r="C582" s="147" t="s">
        <v>217</v>
      </c>
      <c r="E582" s="161"/>
      <c r="F582" s="162"/>
      <c r="G582" s="147"/>
      <c r="H582" s="146"/>
      <c r="J582" s="146"/>
      <c r="L582" s="150"/>
      <c r="N582" s="163"/>
      <c r="O582" s="146"/>
      <c r="P582" s="146"/>
      <c r="Q582" s="146"/>
      <c r="R582" s="34"/>
      <c r="S582" s="35"/>
      <c r="T582" s="147"/>
    </row>
    <row r="583">
      <c r="A583" s="147"/>
      <c r="B583" s="64"/>
      <c r="C583" s="147" t="s">
        <v>217</v>
      </c>
      <c r="E583" s="161"/>
      <c r="F583" s="162"/>
      <c r="G583" s="147"/>
      <c r="H583" s="146"/>
      <c r="J583" s="146"/>
      <c r="L583" s="150"/>
      <c r="N583" s="163"/>
      <c r="O583" s="146"/>
      <c r="P583" s="146"/>
      <c r="Q583" s="146"/>
      <c r="R583" s="34"/>
      <c r="S583" s="35"/>
      <c r="T583" s="147"/>
    </row>
    <row r="584">
      <c r="A584" s="147"/>
      <c r="B584" s="64"/>
      <c r="C584" s="147" t="s">
        <v>217</v>
      </c>
      <c r="E584" s="161"/>
      <c r="F584" s="162"/>
      <c r="G584" s="147"/>
      <c r="H584" s="146"/>
      <c r="J584" s="146"/>
      <c r="L584" s="150"/>
      <c r="N584" s="163"/>
      <c r="O584" s="146"/>
      <c r="P584" s="146"/>
      <c r="Q584" s="146"/>
      <c r="R584" s="34"/>
      <c r="S584" s="35"/>
      <c r="T584" s="147"/>
    </row>
    <row r="585">
      <c r="A585" s="147"/>
      <c r="B585" s="64"/>
      <c r="C585" s="147" t="s">
        <v>217</v>
      </c>
      <c r="E585" s="161"/>
      <c r="F585" s="162"/>
      <c r="G585" s="147"/>
      <c r="H585" s="146"/>
      <c r="J585" s="146"/>
      <c r="L585" s="150"/>
      <c r="N585" s="163"/>
      <c r="O585" s="146"/>
      <c r="P585" s="146"/>
      <c r="Q585" s="146"/>
      <c r="R585" s="34"/>
      <c r="S585" s="35"/>
      <c r="T585" s="147"/>
    </row>
    <row r="586">
      <c r="A586" s="147"/>
      <c r="B586" s="64"/>
      <c r="C586" s="147" t="s">
        <v>217</v>
      </c>
      <c r="E586" s="161"/>
      <c r="F586" s="162"/>
      <c r="G586" s="147"/>
      <c r="H586" s="146"/>
      <c r="J586" s="146"/>
      <c r="L586" s="150"/>
      <c r="N586" s="163"/>
      <c r="O586" s="146"/>
      <c r="P586" s="146"/>
      <c r="Q586" s="146"/>
      <c r="R586" s="34"/>
      <c r="S586" s="35"/>
      <c r="T586" s="147"/>
    </row>
    <row r="587">
      <c r="A587" s="147"/>
      <c r="B587" s="64"/>
      <c r="C587" s="147" t="s">
        <v>217</v>
      </c>
      <c r="E587" s="161"/>
      <c r="F587" s="162"/>
      <c r="G587" s="147"/>
      <c r="H587" s="146"/>
      <c r="J587" s="146"/>
      <c r="L587" s="150"/>
      <c r="N587" s="163"/>
      <c r="O587" s="146"/>
      <c r="P587" s="146"/>
      <c r="Q587" s="146"/>
      <c r="R587" s="34"/>
      <c r="S587" s="35"/>
      <c r="T587" s="147"/>
    </row>
    <row r="588">
      <c r="A588" s="147"/>
      <c r="B588" s="64"/>
      <c r="C588" s="147" t="s">
        <v>217</v>
      </c>
      <c r="E588" s="161"/>
      <c r="F588" s="162"/>
      <c r="G588" s="147"/>
      <c r="H588" s="146"/>
      <c r="J588" s="146"/>
      <c r="L588" s="150"/>
      <c r="N588" s="163"/>
      <c r="O588" s="146"/>
      <c r="P588" s="146"/>
      <c r="Q588" s="146"/>
      <c r="R588" s="34"/>
      <c r="S588" s="35"/>
      <c r="T588" s="147"/>
    </row>
    <row r="589">
      <c r="A589" s="147"/>
      <c r="B589" s="64"/>
      <c r="C589" s="147" t="s">
        <v>217</v>
      </c>
      <c r="E589" s="161"/>
      <c r="F589" s="162"/>
      <c r="G589" s="147"/>
      <c r="H589" s="146"/>
      <c r="J589" s="146"/>
      <c r="L589" s="150"/>
      <c r="N589" s="163"/>
      <c r="O589" s="146"/>
      <c r="P589" s="146"/>
      <c r="Q589" s="146"/>
      <c r="R589" s="34"/>
      <c r="S589" s="35"/>
      <c r="T589" s="147"/>
    </row>
    <row r="590">
      <c r="A590" s="147"/>
      <c r="B590" s="64"/>
      <c r="C590" s="147" t="s">
        <v>217</v>
      </c>
      <c r="E590" s="161"/>
      <c r="F590" s="162"/>
      <c r="G590" s="147"/>
      <c r="H590" s="146"/>
      <c r="J590" s="146"/>
      <c r="L590" s="150"/>
      <c r="N590" s="163"/>
      <c r="O590" s="146"/>
      <c r="P590" s="146"/>
      <c r="Q590" s="146"/>
      <c r="R590" s="34"/>
      <c r="S590" s="35"/>
      <c r="T590" s="147"/>
    </row>
    <row r="591">
      <c r="A591" s="147"/>
      <c r="B591" s="64"/>
      <c r="C591" s="147" t="s">
        <v>217</v>
      </c>
      <c r="E591" s="161"/>
      <c r="F591" s="162"/>
      <c r="G591" s="147"/>
      <c r="H591" s="146"/>
      <c r="J591" s="146"/>
      <c r="L591" s="150"/>
      <c r="N591" s="163"/>
      <c r="O591" s="146"/>
      <c r="P591" s="146"/>
      <c r="Q591" s="146"/>
      <c r="R591" s="34"/>
      <c r="S591" s="35"/>
      <c r="T591" s="147"/>
    </row>
    <row r="592">
      <c r="A592" s="147"/>
      <c r="B592" s="64"/>
      <c r="C592" s="147" t="s">
        <v>217</v>
      </c>
      <c r="E592" s="161"/>
      <c r="F592" s="162"/>
      <c r="G592" s="147"/>
      <c r="H592" s="146"/>
      <c r="J592" s="146"/>
      <c r="L592" s="150"/>
      <c r="N592" s="163"/>
      <c r="O592" s="146"/>
      <c r="P592" s="146"/>
      <c r="Q592" s="146"/>
      <c r="R592" s="34"/>
      <c r="S592" s="35"/>
      <c r="T592" s="147"/>
    </row>
    <row r="593">
      <c r="A593" s="147"/>
      <c r="B593" s="64"/>
      <c r="C593" s="147" t="s">
        <v>217</v>
      </c>
      <c r="E593" s="161"/>
      <c r="F593" s="162"/>
      <c r="G593" s="147"/>
      <c r="H593" s="146"/>
      <c r="J593" s="146"/>
      <c r="L593" s="150"/>
      <c r="N593" s="163"/>
      <c r="O593" s="146"/>
      <c r="P593" s="146"/>
      <c r="Q593" s="146"/>
      <c r="R593" s="34"/>
      <c r="S593" s="35"/>
      <c r="T593" s="147"/>
    </row>
    <row r="594">
      <c r="A594" s="147"/>
      <c r="B594" s="64"/>
      <c r="C594" s="147" t="s">
        <v>217</v>
      </c>
      <c r="E594" s="161"/>
      <c r="F594" s="162"/>
      <c r="G594" s="147"/>
      <c r="H594" s="146"/>
      <c r="J594" s="146"/>
      <c r="L594" s="150"/>
      <c r="N594" s="163"/>
      <c r="O594" s="146"/>
      <c r="P594" s="146"/>
      <c r="Q594" s="146"/>
      <c r="R594" s="34"/>
      <c r="S594" s="35"/>
      <c r="T594" s="147"/>
    </row>
    <row r="595">
      <c r="A595" s="147"/>
      <c r="B595" s="64"/>
      <c r="C595" s="147" t="s">
        <v>217</v>
      </c>
      <c r="E595" s="161"/>
      <c r="F595" s="162"/>
      <c r="G595" s="147"/>
      <c r="H595" s="146"/>
      <c r="J595" s="146"/>
      <c r="L595" s="150"/>
      <c r="N595" s="163"/>
      <c r="O595" s="146"/>
      <c r="P595" s="146"/>
      <c r="Q595" s="146"/>
      <c r="R595" s="34"/>
      <c r="S595" s="35"/>
      <c r="T595" s="147"/>
    </row>
    <row r="596">
      <c r="A596" s="147"/>
      <c r="B596" s="64"/>
      <c r="C596" s="147" t="s">
        <v>217</v>
      </c>
      <c r="E596" s="161"/>
      <c r="F596" s="162"/>
      <c r="G596" s="147"/>
      <c r="H596" s="146"/>
      <c r="J596" s="146"/>
      <c r="L596" s="150"/>
      <c r="N596" s="163"/>
      <c r="O596" s="146"/>
      <c r="P596" s="146"/>
      <c r="Q596" s="146"/>
      <c r="R596" s="34"/>
      <c r="S596" s="35"/>
      <c r="T596" s="147"/>
    </row>
    <row r="597">
      <c r="A597" s="147"/>
      <c r="B597" s="64"/>
      <c r="C597" s="147" t="s">
        <v>217</v>
      </c>
      <c r="E597" s="161"/>
      <c r="F597" s="162"/>
      <c r="G597" s="147"/>
      <c r="H597" s="146"/>
      <c r="J597" s="146"/>
      <c r="L597" s="150"/>
      <c r="N597" s="163"/>
      <c r="O597" s="146"/>
      <c r="P597" s="146"/>
      <c r="Q597" s="146"/>
      <c r="R597" s="34"/>
      <c r="S597" s="35"/>
      <c r="T597" s="147"/>
    </row>
    <row r="598">
      <c r="A598" s="147"/>
      <c r="B598" s="64"/>
      <c r="C598" s="147" t="s">
        <v>217</v>
      </c>
      <c r="E598" s="161"/>
      <c r="F598" s="162"/>
      <c r="G598" s="147"/>
      <c r="H598" s="146"/>
      <c r="J598" s="146"/>
      <c r="L598" s="150"/>
      <c r="N598" s="163"/>
      <c r="O598" s="146"/>
      <c r="P598" s="146"/>
      <c r="Q598" s="146"/>
      <c r="R598" s="34"/>
      <c r="S598" s="35"/>
      <c r="T598" s="147"/>
    </row>
    <row r="599">
      <c r="A599" s="147"/>
      <c r="B599" s="64"/>
      <c r="C599" s="147" t="s">
        <v>217</v>
      </c>
      <c r="E599" s="161"/>
      <c r="F599" s="162"/>
      <c r="G599" s="147"/>
      <c r="H599" s="146"/>
      <c r="J599" s="146"/>
      <c r="L599" s="150"/>
      <c r="N599" s="163"/>
      <c r="O599" s="146"/>
      <c r="P599" s="146"/>
      <c r="Q599" s="146"/>
      <c r="R599" s="34"/>
      <c r="S599" s="35"/>
      <c r="T599" s="147"/>
    </row>
    <row r="600">
      <c r="A600" s="147"/>
      <c r="B600" s="64"/>
      <c r="C600" s="147" t="s">
        <v>217</v>
      </c>
      <c r="E600" s="161"/>
      <c r="F600" s="162"/>
      <c r="G600" s="147"/>
      <c r="H600" s="146"/>
      <c r="J600" s="146"/>
      <c r="L600" s="150"/>
      <c r="N600" s="163"/>
      <c r="O600" s="146"/>
      <c r="P600" s="146"/>
      <c r="Q600" s="146"/>
      <c r="R600" s="34"/>
      <c r="S600" s="35"/>
      <c r="T600" s="147"/>
    </row>
    <row r="601">
      <c r="A601" s="147"/>
      <c r="B601" s="64"/>
      <c r="C601" s="147" t="s">
        <v>217</v>
      </c>
      <c r="E601" s="161"/>
      <c r="F601" s="162"/>
      <c r="G601" s="147"/>
      <c r="H601" s="146"/>
      <c r="J601" s="146"/>
      <c r="L601" s="150"/>
      <c r="N601" s="163"/>
      <c r="O601" s="146"/>
      <c r="P601" s="146"/>
      <c r="Q601" s="146"/>
      <c r="R601" s="34"/>
      <c r="S601" s="35"/>
      <c r="T601" s="147"/>
    </row>
    <row r="602">
      <c r="A602" s="147"/>
      <c r="B602" s="64"/>
      <c r="C602" s="147" t="s">
        <v>217</v>
      </c>
      <c r="E602" s="161"/>
      <c r="F602" s="162"/>
      <c r="G602" s="147"/>
      <c r="H602" s="146"/>
      <c r="J602" s="146"/>
      <c r="L602" s="150"/>
      <c r="N602" s="163"/>
      <c r="O602" s="146"/>
      <c r="P602" s="146"/>
      <c r="Q602" s="146"/>
      <c r="R602" s="34"/>
      <c r="S602" s="35"/>
      <c r="T602" s="147"/>
    </row>
    <row r="603">
      <c r="A603" s="147"/>
      <c r="B603" s="64"/>
      <c r="C603" s="147" t="s">
        <v>217</v>
      </c>
      <c r="E603" s="161"/>
      <c r="F603" s="162"/>
      <c r="G603" s="147"/>
      <c r="H603" s="146"/>
      <c r="J603" s="146"/>
      <c r="L603" s="150"/>
      <c r="N603" s="163"/>
      <c r="O603" s="146"/>
      <c r="P603" s="146"/>
      <c r="Q603" s="146"/>
      <c r="R603" s="34"/>
      <c r="S603" s="35"/>
      <c r="T603" s="147"/>
    </row>
    <row r="604">
      <c r="A604" s="147"/>
      <c r="B604" s="64"/>
      <c r="C604" s="147" t="s">
        <v>217</v>
      </c>
      <c r="E604" s="161"/>
      <c r="F604" s="162"/>
      <c r="G604" s="147"/>
      <c r="H604" s="146"/>
      <c r="J604" s="146"/>
      <c r="L604" s="150"/>
      <c r="N604" s="163"/>
      <c r="O604" s="146"/>
      <c r="P604" s="146"/>
      <c r="Q604" s="146"/>
      <c r="R604" s="34"/>
      <c r="S604" s="35"/>
      <c r="T604" s="147"/>
    </row>
    <row r="605">
      <c r="A605" s="147"/>
      <c r="B605" s="64"/>
      <c r="C605" s="147" t="s">
        <v>217</v>
      </c>
      <c r="E605" s="161"/>
      <c r="F605" s="162"/>
      <c r="G605" s="147"/>
      <c r="H605" s="146"/>
      <c r="J605" s="146"/>
      <c r="L605" s="150"/>
      <c r="N605" s="163"/>
      <c r="O605" s="146"/>
      <c r="P605" s="146"/>
      <c r="Q605" s="146"/>
      <c r="R605" s="34"/>
      <c r="S605" s="35"/>
      <c r="T605" s="147"/>
    </row>
    <row r="606">
      <c r="A606" s="147"/>
      <c r="B606" s="64"/>
      <c r="C606" s="147" t="s">
        <v>217</v>
      </c>
      <c r="E606" s="161"/>
      <c r="F606" s="162"/>
      <c r="G606" s="147"/>
      <c r="H606" s="146"/>
      <c r="J606" s="146"/>
      <c r="L606" s="150"/>
      <c r="N606" s="163"/>
      <c r="O606" s="146"/>
      <c r="P606" s="146"/>
      <c r="Q606" s="146"/>
      <c r="R606" s="34"/>
      <c r="S606" s="35"/>
      <c r="T606" s="147"/>
    </row>
    <row r="607">
      <c r="A607" s="147"/>
      <c r="B607" s="64"/>
      <c r="C607" s="147" t="s">
        <v>217</v>
      </c>
      <c r="E607" s="161"/>
      <c r="F607" s="162"/>
      <c r="G607" s="147"/>
      <c r="H607" s="146"/>
      <c r="J607" s="146"/>
      <c r="L607" s="150"/>
      <c r="N607" s="163"/>
      <c r="O607" s="146"/>
      <c r="P607" s="146"/>
      <c r="Q607" s="146"/>
      <c r="R607" s="34"/>
      <c r="S607" s="35"/>
      <c r="T607" s="147"/>
    </row>
    <row r="608">
      <c r="A608" s="147"/>
      <c r="B608" s="64"/>
      <c r="C608" s="147" t="s">
        <v>217</v>
      </c>
      <c r="E608" s="161"/>
      <c r="F608" s="162"/>
      <c r="G608" s="147"/>
      <c r="H608" s="146"/>
      <c r="J608" s="146"/>
      <c r="L608" s="150"/>
      <c r="N608" s="163"/>
      <c r="O608" s="146"/>
      <c r="P608" s="146"/>
      <c r="Q608" s="146"/>
      <c r="R608" s="34"/>
      <c r="S608" s="35"/>
      <c r="T608" s="147"/>
    </row>
    <row r="609">
      <c r="A609" s="147"/>
      <c r="B609" s="64"/>
      <c r="C609" s="147" t="s">
        <v>217</v>
      </c>
      <c r="E609" s="161"/>
      <c r="F609" s="162"/>
      <c r="G609" s="147"/>
      <c r="H609" s="146"/>
      <c r="J609" s="146"/>
      <c r="L609" s="150"/>
      <c r="N609" s="163"/>
      <c r="O609" s="146"/>
      <c r="P609" s="146"/>
      <c r="Q609" s="146"/>
      <c r="R609" s="34"/>
      <c r="S609" s="35"/>
      <c r="T609" s="147"/>
    </row>
    <row r="610">
      <c r="A610" s="147"/>
      <c r="B610" s="64"/>
      <c r="C610" s="147" t="s">
        <v>217</v>
      </c>
      <c r="E610" s="161"/>
      <c r="F610" s="162"/>
      <c r="G610" s="147"/>
      <c r="H610" s="146"/>
      <c r="J610" s="146"/>
      <c r="L610" s="150"/>
      <c r="N610" s="163"/>
      <c r="O610" s="146"/>
      <c r="P610" s="146"/>
      <c r="Q610" s="146"/>
      <c r="R610" s="34"/>
      <c r="S610" s="35"/>
      <c r="T610" s="147"/>
    </row>
    <row r="611">
      <c r="A611" s="147"/>
      <c r="B611" s="64"/>
      <c r="C611" s="147" t="s">
        <v>217</v>
      </c>
      <c r="E611" s="161"/>
      <c r="F611" s="162"/>
      <c r="G611" s="147"/>
      <c r="H611" s="146"/>
      <c r="J611" s="146"/>
      <c r="L611" s="150"/>
      <c r="N611" s="163"/>
      <c r="O611" s="146"/>
      <c r="P611" s="146"/>
      <c r="Q611" s="146"/>
      <c r="R611" s="34"/>
      <c r="S611" s="35"/>
      <c r="T611" s="147"/>
    </row>
    <row r="612">
      <c r="A612" s="147"/>
      <c r="B612" s="64"/>
      <c r="C612" s="147" t="s">
        <v>217</v>
      </c>
      <c r="E612" s="161"/>
      <c r="F612" s="162"/>
      <c r="G612" s="147"/>
      <c r="H612" s="146"/>
      <c r="J612" s="146"/>
      <c r="L612" s="150"/>
      <c r="N612" s="163"/>
      <c r="O612" s="146"/>
      <c r="P612" s="146"/>
      <c r="Q612" s="146"/>
      <c r="R612" s="34"/>
      <c r="S612" s="35"/>
      <c r="T612" s="147"/>
    </row>
    <row r="613">
      <c r="A613" s="147"/>
      <c r="B613" s="64"/>
      <c r="C613" s="147" t="s">
        <v>217</v>
      </c>
      <c r="E613" s="161"/>
      <c r="F613" s="162"/>
      <c r="G613" s="147"/>
      <c r="H613" s="146"/>
      <c r="J613" s="146"/>
      <c r="L613" s="150"/>
      <c r="N613" s="163"/>
      <c r="O613" s="146"/>
      <c r="P613" s="146"/>
      <c r="Q613" s="146"/>
      <c r="R613" s="34"/>
      <c r="S613" s="35"/>
      <c r="T613" s="147"/>
    </row>
    <row r="614">
      <c r="A614" s="147"/>
      <c r="B614" s="64"/>
      <c r="C614" s="147" t="s">
        <v>217</v>
      </c>
      <c r="E614" s="161"/>
      <c r="F614" s="162"/>
      <c r="G614" s="147"/>
      <c r="H614" s="146"/>
      <c r="J614" s="146"/>
      <c r="L614" s="150"/>
      <c r="N614" s="163"/>
      <c r="O614" s="146"/>
      <c r="P614" s="146"/>
      <c r="Q614" s="146"/>
      <c r="R614" s="34"/>
      <c r="S614" s="35"/>
      <c r="T614" s="147"/>
    </row>
    <row r="615">
      <c r="A615" s="147"/>
      <c r="B615" s="64"/>
      <c r="C615" s="147" t="s">
        <v>217</v>
      </c>
      <c r="E615" s="161"/>
      <c r="F615" s="162"/>
      <c r="G615" s="147"/>
      <c r="H615" s="146"/>
      <c r="J615" s="146"/>
      <c r="L615" s="150"/>
      <c r="N615" s="163"/>
      <c r="O615" s="146"/>
      <c r="P615" s="146"/>
      <c r="Q615" s="146"/>
      <c r="R615" s="34"/>
      <c r="S615" s="35"/>
      <c r="T615" s="147"/>
    </row>
    <row r="616">
      <c r="A616" s="147"/>
      <c r="B616" s="64"/>
      <c r="C616" s="147" t="s">
        <v>217</v>
      </c>
      <c r="E616" s="161"/>
      <c r="F616" s="162"/>
      <c r="G616" s="147"/>
      <c r="H616" s="146"/>
      <c r="J616" s="146"/>
      <c r="L616" s="150"/>
      <c r="N616" s="163"/>
      <c r="O616" s="146"/>
      <c r="P616" s="146"/>
      <c r="Q616" s="146"/>
      <c r="R616" s="34"/>
      <c r="S616" s="35"/>
      <c r="T616" s="147"/>
    </row>
    <row r="617">
      <c r="A617" s="147"/>
      <c r="B617" s="64"/>
      <c r="C617" s="147" t="s">
        <v>217</v>
      </c>
      <c r="E617" s="161"/>
      <c r="F617" s="162"/>
      <c r="G617" s="147"/>
      <c r="H617" s="146"/>
      <c r="J617" s="146"/>
      <c r="L617" s="150"/>
      <c r="N617" s="163"/>
      <c r="O617" s="146"/>
      <c r="P617" s="146"/>
      <c r="Q617" s="146"/>
      <c r="R617" s="34"/>
      <c r="S617" s="35"/>
      <c r="T617" s="147"/>
    </row>
    <row r="618">
      <c r="A618" s="147"/>
      <c r="B618" s="64"/>
      <c r="C618" s="147" t="s">
        <v>217</v>
      </c>
      <c r="E618" s="161"/>
      <c r="F618" s="162"/>
      <c r="G618" s="147"/>
      <c r="H618" s="146"/>
      <c r="J618" s="146"/>
      <c r="L618" s="150"/>
      <c r="N618" s="163"/>
      <c r="O618" s="146"/>
      <c r="P618" s="146"/>
      <c r="Q618" s="146"/>
      <c r="R618" s="34"/>
      <c r="S618" s="35"/>
      <c r="T618" s="147"/>
    </row>
    <row r="619">
      <c r="A619" s="147"/>
      <c r="B619" s="64"/>
      <c r="C619" s="147" t="s">
        <v>217</v>
      </c>
      <c r="E619" s="161"/>
      <c r="F619" s="162"/>
      <c r="G619" s="147"/>
      <c r="H619" s="146"/>
      <c r="J619" s="146"/>
      <c r="L619" s="150"/>
      <c r="N619" s="163"/>
      <c r="O619" s="146"/>
      <c r="P619" s="146"/>
      <c r="Q619" s="146"/>
      <c r="R619" s="34"/>
      <c r="S619" s="35"/>
      <c r="T619" s="147"/>
    </row>
    <row r="620">
      <c r="A620" s="147"/>
      <c r="B620" s="64"/>
      <c r="C620" s="147" t="s">
        <v>217</v>
      </c>
      <c r="E620" s="161"/>
      <c r="F620" s="162"/>
      <c r="G620" s="147"/>
      <c r="H620" s="146"/>
      <c r="J620" s="146"/>
      <c r="L620" s="150"/>
      <c r="N620" s="163"/>
      <c r="O620" s="146"/>
      <c r="P620" s="146"/>
      <c r="Q620" s="146"/>
      <c r="R620" s="34"/>
      <c r="S620" s="35"/>
      <c r="T620" s="147"/>
    </row>
    <row r="621">
      <c r="A621" s="147"/>
      <c r="B621" s="64"/>
      <c r="C621" s="147" t="s">
        <v>217</v>
      </c>
      <c r="E621" s="161"/>
      <c r="F621" s="162"/>
      <c r="G621" s="147"/>
      <c r="H621" s="146"/>
      <c r="J621" s="146"/>
      <c r="L621" s="150"/>
      <c r="N621" s="163"/>
      <c r="O621" s="146"/>
      <c r="P621" s="146"/>
      <c r="Q621" s="146"/>
      <c r="R621" s="34"/>
      <c r="S621" s="35"/>
      <c r="T621" s="147"/>
    </row>
    <row r="622">
      <c r="A622" s="147"/>
      <c r="B622" s="64"/>
      <c r="C622" s="147" t="s">
        <v>217</v>
      </c>
      <c r="E622" s="161"/>
      <c r="F622" s="162"/>
      <c r="G622" s="147"/>
      <c r="H622" s="146"/>
      <c r="J622" s="146"/>
      <c r="L622" s="150"/>
      <c r="N622" s="163"/>
      <c r="O622" s="146"/>
      <c r="P622" s="146"/>
      <c r="Q622" s="146"/>
      <c r="R622" s="34"/>
      <c r="S622" s="35"/>
      <c r="T622" s="147"/>
    </row>
    <row r="623">
      <c r="A623" s="147"/>
      <c r="B623" s="64"/>
      <c r="C623" s="147" t="s">
        <v>217</v>
      </c>
      <c r="E623" s="161"/>
      <c r="F623" s="162"/>
      <c r="G623" s="147"/>
      <c r="H623" s="146"/>
      <c r="J623" s="146"/>
      <c r="L623" s="150"/>
      <c r="N623" s="163"/>
      <c r="O623" s="146"/>
      <c r="P623" s="146"/>
      <c r="Q623" s="146"/>
      <c r="R623" s="34"/>
      <c r="S623" s="35"/>
      <c r="T623" s="147"/>
    </row>
    <row r="624">
      <c r="A624" s="147"/>
      <c r="B624" s="64"/>
      <c r="C624" s="147" t="s">
        <v>217</v>
      </c>
      <c r="E624" s="161"/>
      <c r="F624" s="162"/>
      <c r="G624" s="147"/>
      <c r="H624" s="146"/>
      <c r="J624" s="146"/>
      <c r="L624" s="150"/>
      <c r="N624" s="163"/>
      <c r="O624" s="146"/>
      <c r="P624" s="146"/>
      <c r="Q624" s="146"/>
      <c r="R624" s="34"/>
      <c r="S624" s="35"/>
      <c r="T624" s="147"/>
    </row>
    <row r="625">
      <c r="A625" s="147"/>
      <c r="B625" s="64"/>
      <c r="C625" s="147" t="s">
        <v>217</v>
      </c>
      <c r="E625" s="161"/>
      <c r="F625" s="162"/>
      <c r="G625" s="147"/>
      <c r="H625" s="146"/>
      <c r="J625" s="146"/>
      <c r="L625" s="150"/>
      <c r="N625" s="163"/>
      <c r="O625" s="146"/>
      <c r="P625" s="146"/>
      <c r="Q625" s="146"/>
      <c r="R625" s="34"/>
      <c r="S625" s="35"/>
      <c r="T625" s="147"/>
    </row>
    <row r="626">
      <c r="A626" s="147"/>
      <c r="B626" s="64"/>
      <c r="C626" s="147" t="s">
        <v>217</v>
      </c>
      <c r="E626" s="161"/>
      <c r="F626" s="162"/>
      <c r="G626" s="147"/>
      <c r="H626" s="146"/>
      <c r="J626" s="146"/>
      <c r="L626" s="150"/>
      <c r="N626" s="163"/>
      <c r="O626" s="146"/>
      <c r="P626" s="146"/>
      <c r="Q626" s="146"/>
      <c r="R626" s="34"/>
      <c r="S626" s="35"/>
      <c r="T626" s="147"/>
    </row>
    <row r="627">
      <c r="A627" s="147"/>
      <c r="B627" s="64"/>
      <c r="C627" s="147" t="s">
        <v>217</v>
      </c>
      <c r="E627" s="161"/>
      <c r="F627" s="162"/>
      <c r="G627" s="147"/>
      <c r="H627" s="146"/>
      <c r="J627" s="146"/>
      <c r="L627" s="150"/>
      <c r="N627" s="163"/>
      <c r="O627" s="146"/>
      <c r="P627" s="146"/>
      <c r="Q627" s="146"/>
      <c r="R627" s="34"/>
      <c r="S627" s="35"/>
      <c r="T627" s="147"/>
    </row>
    <row r="628">
      <c r="A628" s="147"/>
      <c r="B628" s="64"/>
      <c r="C628" s="147" t="s">
        <v>217</v>
      </c>
      <c r="E628" s="161"/>
      <c r="F628" s="162"/>
      <c r="G628" s="147"/>
      <c r="H628" s="146"/>
      <c r="J628" s="146"/>
      <c r="L628" s="150"/>
      <c r="N628" s="163"/>
      <c r="O628" s="146"/>
      <c r="P628" s="146"/>
      <c r="Q628" s="146"/>
      <c r="R628" s="34"/>
      <c r="S628" s="35"/>
      <c r="T628" s="147"/>
    </row>
    <row r="629">
      <c r="A629" s="147"/>
      <c r="B629" s="64"/>
      <c r="C629" s="147" t="s">
        <v>217</v>
      </c>
      <c r="E629" s="161"/>
      <c r="F629" s="162"/>
      <c r="G629" s="147"/>
      <c r="H629" s="146"/>
      <c r="J629" s="146"/>
      <c r="L629" s="150"/>
      <c r="N629" s="163"/>
      <c r="O629" s="146"/>
      <c r="P629" s="146"/>
      <c r="Q629" s="146"/>
      <c r="R629" s="34"/>
      <c r="S629" s="35"/>
      <c r="T629" s="147"/>
    </row>
    <row r="630">
      <c r="A630" s="147"/>
      <c r="B630" s="64"/>
      <c r="C630" s="147" t="s">
        <v>217</v>
      </c>
      <c r="E630" s="161"/>
      <c r="F630" s="162"/>
      <c r="G630" s="147"/>
      <c r="H630" s="146"/>
      <c r="J630" s="146"/>
      <c r="L630" s="150"/>
      <c r="N630" s="163"/>
      <c r="O630" s="146"/>
      <c r="P630" s="146"/>
      <c r="Q630" s="146"/>
      <c r="R630" s="34"/>
      <c r="S630" s="35"/>
      <c r="T630" s="147"/>
    </row>
    <row r="631">
      <c r="A631" s="147"/>
      <c r="B631" s="64"/>
      <c r="C631" s="147" t="s">
        <v>217</v>
      </c>
      <c r="E631" s="161"/>
      <c r="F631" s="162"/>
      <c r="G631" s="147"/>
      <c r="H631" s="146"/>
      <c r="J631" s="146"/>
      <c r="L631" s="150"/>
      <c r="N631" s="163"/>
      <c r="O631" s="146"/>
      <c r="P631" s="146"/>
      <c r="Q631" s="146"/>
      <c r="R631" s="34"/>
      <c r="S631" s="35"/>
      <c r="T631" s="147"/>
    </row>
    <row r="632">
      <c r="A632" s="147"/>
      <c r="B632" s="64"/>
      <c r="C632" s="147" t="s">
        <v>217</v>
      </c>
      <c r="E632" s="161"/>
      <c r="F632" s="162"/>
      <c r="G632" s="147"/>
      <c r="H632" s="146"/>
      <c r="J632" s="146"/>
      <c r="L632" s="150"/>
      <c r="N632" s="163"/>
      <c r="O632" s="146"/>
      <c r="P632" s="146"/>
      <c r="Q632" s="146"/>
      <c r="R632" s="34"/>
      <c r="S632" s="35"/>
      <c r="T632" s="147"/>
    </row>
    <row r="633">
      <c r="A633" s="147"/>
      <c r="B633" s="64"/>
      <c r="C633" s="147" t="s">
        <v>217</v>
      </c>
      <c r="E633" s="161"/>
      <c r="F633" s="162"/>
      <c r="G633" s="147"/>
      <c r="H633" s="146"/>
      <c r="J633" s="146"/>
      <c r="L633" s="150"/>
      <c r="N633" s="163"/>
      <c r="O633" s="146"/>
      <c r="P633" s="146"/>
      <c r="Q633" s="146"/>
      <c r="R633" s="34"/>
      <c r="S633" s="35"/>
      <c r="T633" s="147"/>
    </row>
    <row r="634">
      <c r="A634" s="147"/>
      <c r="B634" s="64"/>
      <c r="C634" s="147" t="s">
        <v>217</v>
      </c>
      <c r="E634" s="161"/>
      <c r="F634" s="162"/>
      <c r="G634" s="147"/>
      <c r="H634" s="146"/>
      <c r="J634" s="146"/>
      <c r="L634" s="150"/>
      <c r="N634" s="163"/>
      <c r="O634" s="146"/>
      <c r="P634" s="146"/>
      <c r="Q634" s="146"/>
      <c r="R634" s="34"/>
      <c r="S634" s="35"/>
      <c r="T634" s="147"/>
    </row>
    <row r="635">
      <c r="A635" s="147"/>
      <c r="B635" s="64"/>
      <c r="C635" s="147" t="s">
        <v>217</v>
      </c>
      <c r="E635" s="161"/>
      <c r="F635" s="162"/>
      <c r="G635" s="147"/>
      <c r="H635" s="146"/>
      <c r="J635" s="146"/>
      <c r="L635" s="150"/>
      <c r="N635" s="163"/>
      <c r="O635" s="146"/>
      <c r="P635" s="146"/>
      <c r="Q635" s="146"/>
      <c r="R635" s="34"/>
      <c r="S635" s="35"/>
      <c r="T635" s="147"/>
    </row>
    <row r="636">
      <c r="A636" s="147"/>
      <c r="B636" s="64"/>
      <c r="C636" s="147" t="s">
        <v>217</v>
      </c>
      <c r="E636" s="161"/>
      <c r="F636" s="162"/>
      <c r="G636" s="147"/>
      <c r="H636" s="146"/>
      <c r="J636" s="146"/>
      <c r="L636" s="150"/>
      <c r="N636" s="163"/>
      <c r="O636" s="146"/>
      <c r="P636" s="146"/>
      <c r="Q636" s="146"/>
      <c r="R636" s="34"/>
      <c r="S636" s="35"/>
      <c r="T636" s="147"/>
    </row>
    <row r="637">
      <c r="A637" s="147"/>
      <c r="B637" s="64"/>
      <c r="C637" s="147" t="s">
        <v>217</v>
      </c>
      <c r="E637" s="161"/>
      <c r="F637" s="162"/>
      <c r="G637" s="147"/>
      <c r="H637" s="146"/>
      <c r="J637" s="146"/>
      <c r="L637" s="150"/>
      <c r="N637" s="163"/>
      <c r="O637" s="146"/>
      <c r="P637" s="146"/>
      <c r="Q637" s="146"/>
      <c r="R637" s="34"/>
      <c r="S637" s="35"/>
      <c r="T637" s="147"/>
    </row>
    <row r="638">
      <c r="A638" s="147"/>
      <c r="B638" s="64"/>
      <c r="C638" s="147" t="s">
        <v>217</v>
      </c>
      <c r="E638" s="161"/>
      <c r="F638" s="162"/>
      <c r="G638" s="147"/>
      <c r="H638" s="146"/>
      <c r="J638" s="146"/>
      <c r="L638" s="150"/>
      <c r="N638" s="163"/>
      <c r="O638" s="146"/>
      <c r="P638" s="146"/>
      <c r="Q638" s="146"/>
      <c r="R638" s="34"/>
      <c r="S638" s="35"/>
      <c r="T638" s="147"/>
    </row>
    <row r="639">
      <c r="A639" s="147"/>
      <c r="B639" s="64"/>
      <c r="C639" s="147" t="s">
        <v>217</v>
      </c>
      <c r="E639" s="161"/>
      <c r="F639" s="162"/>
      <c r="G639" s="147"/>
      <c r="H639" s="146"/>
      <c r="J639" s="146"/>
      <c r="L639" s="150"/>
      <c r="N639" s="163"/>
      <c r="O639" s="146"/>
      <c r="P639" s="146"/>
      <c r="Q639" s="146"/>
      <c r="R639" s="34"/>
      <c r="S639" s="35"/>
      <c r="T639" s="147"/>
    </row>
    <row r="640">
      <c r="A640" s="147"/>
      <c r="B640" s="64"/>
      <c r="C640" s="147" t="s">
        <v>217</v>
      </c>
      <c r="E640" s="161"/>
      <c r="F640" s="162"/>
      <c r="G640" s="147"/>
      <c r="H640" s="146"/>
      <c r="J640" s="146"/>
      <c r="L640" s="150"/>
      <c r="N640" s="163"/>
      <c r="O640" s="146"/>
      <c r="P640" s="146"/>
      <c r="Q640" s="146"/>
      <c r="R640" s="34"/>
      <c r="S640" s="35"/>
      <c r="T640" s="147"/>
    </row>
    <row r="641">
      <c r="A641" s="147"/>
      <c r="B641" s="64"/>
      <c r="C641" s="147" t="s">
        <v>217</v>
      </c>
      <c r="E641" s="161"/>
      <c r="F641" s="162"/>
      <c r="G641" s="147"/>
      <c r="H641" s="146"/>
      <c r="J641" s="146"/>
      <c r="L641" s="150"/>
      <c r="N641" s="163"/>
      <c r="O641" s="146"/>
      <c r="P641" s="146"/>
      <c r="Q641" s="146"/>
      <c r="R641" s="34"/>
      <c r="S641" s="35"/>
      <c r="T641" s="147"/>
    </row>
    <row r="642">
      <c r="A642" s="147"/>
      <c r="B642" s="64"/>
      <c r="C642" s="147" t="s">
        <v>217</v>
      </c>
      <c r="E642" s="161"/>
      <c r="F642" s="162"/>
      <c r="G642" s="147"/>
      <c r="H642" s="146"/>
      <c r="J642" s="146"/>
      <c r="L642" s="150"/>
      <c r="N642" s="163"/>
      <c r="O642" s="146"/>
      <c r="P642" s="146"/>
      <c r="Q642" s="146"/>
      <c r="R642" s="34"/>
      <c r="S642" s="35"/>
      <c r="T642" s="147"/>
    </row>
    <row r="643">
      <c r="A643" s="147"/>
      <c r="B643" s="64"/>
      <c r="C643" s="147" t="s">
        <v>217</v>
      </c>
      <c r="E643" s="161"/>
      <c r="F643" s="162"/>
      <c r="G643" s="147"/>
      <c r="H643" s="146"/>
      <c r="J643" s="146"/>
      <c r="L643" s="150"/>
      <c r="N643" s="163"/>
      <c r="O643" s="146"/>
      <c r="P643" s="146"/>
      <c r="Q643" s="146"/>
      <c r="R643" s="34"/>
      <c r="S643" s="35"/>
      <c r="T643" s="147"/>
    </row>
    <row r="644">
      <c r="A644" s="147"/>
      <c r="B644" s="64"/>
      <c r="C644" s="147" t="s">
        <v>217</v>
      </c>
      <c r="E644" s="161"/>
      <c r="F644" s="162"/>
      <c r="G644" s="147"/>
      <c r="H644" s="146"/>
      <c r="J644" s="146"/>
      <c r="L644" s="150"/>
      <c r="N644" s="163"/>
      <c r="O644" s="146"/>
      <c r="P644" s="146"/>
      <c r="Q644" s="146"/>
      <c r="R644" s="34"/>
      <c r="S644" s="35"/>
      <c r="T644" s="147"/>
    </row>
    <row r="645">
      <c r="A645" s="147"/>
      <c r="B645" s="64"/>
      <c r="C645" s="147" t="s">
        <v>217</v>
      </c>
      <c r="E645" s="161"/>
      <c r="F645" s="162"/>
      <c r="G645" s="147"/>
      <c r="H645" s="146"/>
      <c r="J645" s="146"/>
      <c r="L645" s="150"/>
      <c r="N645" s="163"/>
      <c r="O645" s="146"/>
      <c r="P645" s="146"/>
      <c r="Q645" s="146"/>
      <c r="R645" s="34"/>
      <c r="S645" s="35"/>
      <c r="T645" s="147"/>
    </row>
    <row r="646">
      <c r="A646" s="147"/>
      <c r="B646" s="64"/>
      <c r="C646" s="147" t="s">
        <v>217</v>
      </c>
      <c r="E646" s="161"/>
      <c r="F646" s="162"/>
      <c r="G646" s="147"/>
      <c r="H646" s="146"/>
      <c r="J646" s="146"/>
      <c r="L646" s="150"/>
      <c r="N646" s="163"/>
      <c r="O646" s="146"/>
      <c r="P646" s="146"/>
      <c r="Q646" s="146"/>
      <c r="R646" s="34"/>
      <c r="S646" s="35"/>
      <c r="T646" s="147"/>
    </row>
    <row r="647">
      <c r="A647" s="147"/>
      <c r="B647" s="64"/>
      <c r="C647" s="147" t="s">
        <v>217</v>
      </c>
      <c r="E647" s="161"/>
      <c r="F647" s="162"/>
      <c r="G647" s="147"/>
      <c r="H647" s="146"/>
      <c r="J647" s="146"/>
      <c r="L647" s="150"/>
      <c r="N647" s="163"/>
      <c r="O647" s="146"/>
      <c r="P647" s="146"/>
      <c r="Q647" s="146"/>
      <c r="R647" s="34"/>
      <c r="S647" s="35"/>
      <c r="T647" s="147"/>
    </row>
    <row r="648">
      <c r="A648" s="147"/>
      <c r="B648" s="64"/>
      <c r="C648" s="147" t="s">
        <v>217</v>
      </c>
      <c r="E648" s="161"/>
      <c r="F648" s="162"/>
      <c r="G648" s="147"/>
      <c r="H648" s="146"/>
      <c r="J648" s="146"/>
      <c r="L648" s="150"/>
      <c r="N648" s="163"/>
      <c r="O648" s="146"/>
      <c r="P648" s="146"/>
      <c r="Q648" s="146"/>
      <c r="R648" s="34"/>
      <c r="S648" s="35"/>
      <c r="T648" s="147"/>
    </row>
    <row r="649">
      <c r="A649" s="147"/>
      <c r="B649" s="64"/>
      <c r="C649" s="147" t="s">
        <v>217</v>
      </c>
      <c r="E649" s="161"/>
      <c r="F649" s="162"/>
      <c r="G649" s="147"/>
      <c r="H649" s="146"/>
      <c r="J649" s="146"/>
      <c r="L649" s="150"/>
      <c r="N649" s="163"/>
      <c r="O649" s="146"/>
      <c r="P649" s="146"/>
      <c r="Q649" s="146"/>
      <c r="R649" s="34"/>
      <c r="S649" s="35"/>
      <c r="T649" s="147"/>
    </row>
    <row r="650">
      <c r="A650" s="147"/>
      <c r="B650" s="64"/>
      <c r="C650" s="147" t="s">
        <v>217</v>
      </c>
      <c r="E650" s="161"/>
      <c r="F650" s="162"/>
      <c r="G650" s="147"/>
      <c r="H650" s="146"/>
      <c r="J650" s="146"/>
      <c r="L650" s="150"/>
      <c r="N650" s="163"/>
      <c r="O650" s="146"/>
      <c r="P650" s="146"/>
      <c r="Q650" s="146"/>
      <c r="R650" s="34"/>
      <c r="S650" s="35"/>
      <c r="T650" s="147"/>
    </row>
    <row r="651">
      <c r="A651" s="147"/>
      <c r="B651" s="64"/>
      <c r="C651" s="147" t="s">
        <v>217</v>
      </c>
      <c r="E651" s="161"/>
      <c r="F651" s="162"/>
      <c r="G651" s="147"/>
      <c r="H651" s="146"/>
      <c r="J651" s="146"/>
      <c r="L651" s="150"/>
      <c r="N651" s="163"/>
      <c r="O651" s="146"/>
      <c r="P651" s="146"/>
      <c r="Q651" s="146"/>
      <c r="R651" s="34"/>
      <c r="S651" s="35"/>
      <c r="T651" s="147"/>
    </row>
    <row r="652">
      <c r="A652" s="147"/>
      <c r="B652" s="64"/>
      <c r="C652" s="147" t="s">
        <v>217</v>
      </c>
      <c r="E652" s="161"/>
      <c r="F652" s="162"/>
      <c r="G652" s="147"/>
      <c r="H652" s="146"/>
      <c r="J652" s="146"/>
      <c r="L652" s="150"/>
      <c r="N652" s="163"/>
      <c r="O652" s="146"/>
      <c r="P652" s="146"/>
      <c r="Q652" s="146"/>
      <c r="R652" s="34"/>
      <c r="S652" s="35"/>
      <c r="T652" s="147"/>
    </row>
    <row r="653">
      <c r="A653" s="147"/>
      <c r="B653" s="64"/>
      <c r="C653" s="147" t="s">
        <v>217</v>
      </c>
      <c r="E653" s="161"/>
      <c r="F653" s="162"/>
      <c r="G653" s="147"/>
      <c r="H653" s="146"/>
      <c r="J653" s="146"/>
      <c r="L653" s="150"/>
      <c r="N653" s="163"/>
      <c r="O653" s="146"/>
      <c r="P653" s="146"/>
      <c r="Q653" s="146"/>
      <c r="R653" s="34"/>
      <c r="S653" s="35"/>
      <c r="T653" s="147"/>
    </row>
    <row r="654">
      <c r="A654" s="147"/>
      <c r="B654" s="64"/>
      <c r="C654" s="147" t="s">
        <v>217</v>
      </c>
      <c r="E654" s="161"/>
      <c r="F654" s="162"/>
      <c r="G654" s="147"/>
      <c r="H654" s="146"/>
      <c r="J654" s="146"/>
      <c r="L654" s="150"/>
      <c r="N654" s="163"/>
      <c r="O654" s="146"/>
      <c r="P654" s="146"/>
      <c r="Q654" s="146"/>
      <c r="R654" s="34"/>
      <c r="S654" s="35"/>
      <c r="T654" s="147"/>
    </row>
    <row r="655">
      <c r="A655" s="147"/>
      <c r="B655" s="64"/>
      <c r="C655" s="147" t="s">
        <v>217</v>
      </c>
      <c r="E655" s="161"/>
      <c r="F655" s="162"/>
      <c r="G655" s="147"/>
      <c r="H655" s="146"/>
      <c r="J655" s="146"/>
      <c r="L655" s="150"/>
      <c r="N655" s="163"/>
      <c r="O655" s="146"/>
      <c r="P655" s="146"/>
      <c r="Q655" s="146"/>
      <c r="R655" s="34"/>
      <c r="S655" s="35"/>
      <c r="T655" s="147"/>
    </row>
    <row r="656">
      <c r="A656" s="147"/>
      <c r="B656" s="64"/>
      <c r="C656" s="147" t="s">
        <v>217</v>
      </c>
      <c r="E656" s="161"/>
      <c r="F656" s="162"/>
      <c r="G656" s="147"/>
      <c r="H656" s="146"/>
      <c r="J656" s="146"/>
      <c r="L656" s="150"/>
      <c r="N656" s="163"/>
      <c r="O656" s="146"/>
      <c r="P656" s="146"/>
      <c r="Q656" s="146"/>
      <c r="R656" s="34"/>
      <c r="S656" s="35"/>
      <c r="T656" s="147"/>
    </row>
    <row r="657">
      <c r="A657" s="147"/>
      <c r="B657" s="64"/>
      <c r="C657" s="147" t="s">
        <v>217</v>
      </c>
      <c r="E657" s="161"/>
      <c r="F657" s="162"/>
      <c r="G657" s="147"/>
      <c r="H657" s="146"/>
      <c r="J657" s="146"/>
      <c r="L657" s="150"/>
      <c r="N657" s="163"/>
      <c r="O657" s="146"/>
      <c r="P657" s="146"/>
      <c r="Q657" s="146"/>
      <c r="R657" s="34"/>
      <c r="S657" s="35"/>
      <c r="T657" s="147"/>
    </row>
    <row r="658">
      <c r="A658" s="147"/>
      <c r="B658" s="64"/>
      <c r="C658" s="147" t="s">
        <v>217</v>
      </c>
      <c r="E658" s="161"/>
      <c r="F658" s="162"/>
      <c r="G658" s="147"/>
      <c r="H658" s="146"/>
      <c r="J658" s="146"/>
      <c r="L658" s="150"/>
      <c r="N658" s="163"/>
      <c r="O658" s="146"/>
      <c r="P658" s="146"/>
      <c r="Q658" s="146"/>
      <c r="R658" s="34"/>
      <c r="S658" s="35"/>
      <c r="T658" s="147"/>
    </row>
    <row r="659">
      <c r="A659" s="147"/>
      <c r="B659" s="64"/>
      <c r="C659" s="147" t="s">
        <v>217</v>
      </c>
      <c r="E659" s="161"/>
      <c r="F659" s="162"/>
      <c r="G659" s="147"/>
      <c r="H659" s="146"/>
      <c r="J659" s="146"/>
      <c r="L659" s="150"/>
      <c r="N659" s="163"/>
      <c r="O659" s="146"/>
      <c r="P659" s="146"/>
      <c r="Q659" s="146"/>
      <c r="R659" s="34"/>
      <c r="S659" s="35"/>
      <c r="T659" s="147"/>
    </row>
    <row r="660">
      <c r="A660" s="147"/>
      <c r="B660" s="64"/>
      <c r="C660" s="147" t="s">
        <v>217</v>
      </c>
      <c r="E660" s="161"/>
      <c r="F660" s="162"/>
      <c r="G660" s="147"/>
      <c r="H660" s="146"/>
      <c r="J660" s="146"/>
      <c r="L660" s="150"/>
      <c r="N660" s="163"/>
      <c r="O660" s="146"/>
      <c r="P660" s="146"/>
      <c r="Q660" s="146"/>
      <c r="R660" s="34"/>
      <c r="S660" s="35"/>
      <c r="T660" s="147"/>
    </row>
    <row r="661">
      <c r="A661" s="147"/>
      <c r="B661" s="64"/>
      <c r="C661" s="147" t="s">
        <v>217</v>
      </c>
      <c r="E661" s="161"/>
      <c r="F661" s="162"/>
      <c r="G661" s="147"/>
      <c r="H661" s="146"/>
      <c r="J661" s="146"/>
      <c r="L661" s="150"/>
      <c r="N661" s="163"/>
      <c r="O661" s="146"/>
      <c r="P661" s="146"/>
      <c r="Q661" s="146"/>
      <c r="R661" s="34"/>
      <c r="S661" s="35"/>
      <c r="T661" s="147"/>
    </row>
    <row r="662">
      <c r="A662" s="147"/>
      <c r="B662" s="64"/>
      <c r="C662" s="147" t="s">
        <v>217</v>
      </c>
      <c r="E662" s="161"/>
      <c r="F662" s="162"/>
      <c r="G662" s="147"/>
      <c r="H662" s="146"/>
      <c r="J662" s="146"/>
      <c r="L662" s="150"/>
      <c r="N662" s="163"/>
      <c r="O662" s="146"/>
      <c r="P662" s="146"/>
      <c r="Q662" s="146"/>
      <c r="R662" s="34"/>
      <c r="S662" s="35"/>
      <c r="T662" s="147"/>
    </row>
    <row r="663">
      <c r="A663" s="147"/>
      <c r="B663" s="64"/>
      <c r="C663" s="147" t="s">
        <v>217</v>
      </c>
      <c r="E663" s="161"/>
      <c r="F663" s="162"/>
      <c r="G663" s="147"/>
      <c r="H663" s="146"/>
      <c r="J663" s="146"/>
      <c r="L663" s="150"/>
      <c r="N663" s="163"/>
      <c r="O663" s="146"/>
      <c r="P663" s="146"/>
      <c r="Q663" s="146"/>
      <c r="R663" s="34"/>
      <c r="S663" s="35"/>
      <c r="T663" s="147"/>
    </row>
    <row r="664">
      <c r="A664" s="147"/>
      <c r="B664" s="64"/>
      <c r="C664" s="147" t="s">
        <v>217</v>
      </c>
      <c r="E664" s="161"/>
      <c r="F664" s="162"/>
      <c r="G664" s="147"/>
      <c r="H664" s="146"/>
      <c r="J664" s="146"/>
      <c r="L664" s="150"/>
      <c r="N664" s="163"/>
      <c r="O664" s="146"/>
      <c r="P664" s="146"/>
      <c r="Q664" s="146"/>
      <c r="R664" s="34"/>
      <c r="S664" s="35"/>
      <c r="T664" s="147"/>
    </row>
    <row r="665">
      <c r="A665" s="147"/>
      <c r="B665" s="64"/>
      <c r="C665" s="147" t="s">
        <v>217</v>
      </c>
      <c r="E665" s="161"/>
      <c r="F665" s="162"/>
      <c r="G665" s="147"/>
      <c r="H665" s="146"/>
      <c r="J665" s="146"/>
      <c r="L665" s="150"/>
      <c r="N665" s="163"/>
      <c r="O665" s="146"/>
      <c r="P665" s="146"/>
      <c r="Q665" s="146"/>
      <c r="R665" s="34"/>
      <c r="S665" s="35"/>
      <c r="T665" s="147"/>
    </row>
    <row r="666">
      <c r="A666" s="147"/>
      <c r="B666" s="64"/>
      <c r="C666" s="147" t="s">
        <v>217</v>
      </c>
      <c r="E666" s="161"/>
      <c r="F666" s="162"/>
      <c r="G666" s="147"/>
      <c r="H666" s="146"/>
      <c r="J666" s="146"/>
      <c r="L666" s="150"/>
      <c r="N666" s="163"/>
      <c r="O666" s="146"/>
      <c r="P666" s="146"/>
      <c r="Q666" s="146"/>
      <c r="R666" s="34"/>
      <c r="S666" s="35"/>
      <c r="T666" s="147"/>
    </row>
    <row r="667">
      <c r="A667" s="147"/>
      <c r="B667" s="64"/>
      <c r="C667" s="147" t="s">
        <v>217</v>
      </c>
      <c r="E667" s="161"/>
      <c r="F667" s="162"/>
      <c r="G667" s="147"/>
      <c r="H667" s="146"/>
      <c r="J667" s="146"/>
      <c r="L667" s="150"/>
      <c r="N667" s="163"/>
      <c r="O667" s="146"/>
      <c r="P667" s="146"/>
      <c r="Q667" s="146"/>
      <c r="R667" s="34"/>
      <c r="S667" s="35"/>
      <c r="T667" s="147"/>
    </row>
    <row r="668">
      <c r="A668" s="147"/>
      <c r="B668" s="64"/>
      <c r="C668" s="147" t="s">
        <v>217</v>
      </c>
      <c r="E668" s="161"/>
      <c r="F668" s="162"/>
      <c r="G668" s="147"/>
      <c r="H668" s="146"/>
      <c r="J668" s="146"/>
      <c r="L668" s="150"/>
      <c r="N668" s="163"/>
      <c r="O668" s="146"/>
      <c r="P668" s="146"/>
      <c r="Q668" s="146"/>
      <c r="R668" s="34"/>
      <c r="S668" s="35"/>
      <c r="T668" s="147"/>
    </row>
    <row r="669">
      <c r="A669" s="147"/>
      <c r="B669" s="64"/>
      <c r="C669" s="147" t="s">
        <v>217</v>
      </c>
      <c r="E669" s="161"/>
      <c r="F669" s="162"/>
      <c r="G669" s="147"/>
      <c r="H669" s="146"/>
      <c r="J669" s="146"/>
      <c r="L669" s="150"/>
      <c r="N669" s="163"/>
      <c r="O669" s="146"/>
      <c r="P669" s="146"/>
      <c r="Q669" s="146"/>
      <c r="R669" s="34"/>
      <c r="S669" s="35"/>
      <c r="T669" s="147"/>
    </row>
    <row r="670">
      <c r="A670" s="147"/>
      <c r="B670" s="64"/>
      <c r="C670" s="147" t="s">
        <v>217</v>
      </c>
      <c r="E670" s="161"/>
      <c r="F670" s="162"/>
      <c r="G670" s="147"/>
      <c r="H670" s="146"/>
      <c r="J670" s="146"/>
      <c r="L670" s="150"/>
      <c r="N670" s="163"/>
      <c r="O670" s="146"/>
      <c r="P670" s="146"/>
      <c r="Q670" s="146"/>
      <c r="R670" s="34"/>
      <c r="S670" s="35"/>
      <c r="T670" s="147"/>
    </row>
    <row r="671">
      <c r="A671" s="147"/>
      <c r="B671" s="64"/>
      <c r="C671" s="147" t="s">
        <v>217</v>
      </c>
      <c r="E671" s="161"/>
      <c r="F671" s="162"/>
      <c r="G671" s="147"/>
      <c r="H671" s="146"/>
      <c r="J671" s="146"/>
      <c r="L671" s="150"/>
      <c r="N671" s="163"/>
      <c r="O671" s="146"/>
      <c r="P671" s="146"/>
      <c r="Q671" s="146"/>
      <c r="R671" s="34"/>
      <c r="S671" s="35"/>
      <c r="T671" s="147"/>
    </row>
    <row r="672">
      <c r="A672" s="147"/>
      <c r="B672" s="64"/>
      <c r="C672" s="147" t="s">
        <v>217</v>
      </c>
      <c r="E672" s="161"/>
      <c r="F672" s="162"/>
      <c r="G672" s="147"/>
      <c r="H672" s="146"/>
      <c r="J672" s="146"/>
      <c r="L672" s="150"/>
      <c r="N672" s="163"/>
      <c r="O672" s="146"/>
      <c r="P672" s="146"/>
      <c r="Q672" s="146"/>
      <c r="R672" s="34"/>
      <c r="S672" s="35"/>
      <c r="T672" s="147"/>
    </row>
    <row r="673">
      <c r="A673" s="147"/>
      <c r="B673" s="64"/>
      <c r="C673" s="147" t="s">
        <v>217</v>
      </c>
      <c r="E673" s="161"/>
      <c r="F673" s="162"/>
      <c r="G673" s="147"/>
      <c r="H673" s="146"/>
      <c r="J673" s="146"/>
      <c r="L673" s="150"/>
      <c r="N673" s="163"/>
      <c r="O673" s="146"/>
      <c r="P673" s="146"/>
      <c r="Q673" s="146"/>
      <c r="R673" s="34"/>
      <c r="S673" s="35"/>
      <c r="T673" s="147"/>
    </row>
    <row r="674">
      <c r="A674" s="147"/>
      <c r="B674" s="64"/>
      <c r="C674" s="147" t="s">
        <v>217</v>
      </c>
      <c r="E674" s="161"/>
      <c r="F674" s="162"/>
      <c r="G674" s="147"/>
      <c r="H674" s="146"/>
      <c r="J674" s="146"/>
      <c r="L674" s="150"/>
      <c r="N674" s="163"/>
      <c r="O674" s="146"/>
      <c r="P674" s="146"/>
      <c r="Q674" s="146"/>
      <c r="R674" s="34"/>
      <c r="S674" s="35"/>
      <c r="T674" s="147"/>
    </row>
    <row r="675">
      <c r="A675" s="147"/>
      <c r="B675" s="64"/>
      <c r="C675" s="147" t="s">
        <v>217</v>
      </c>
      <c r="E675" s="161"/>
      <c r="F675" s="162"/>
      <c r="G675" s="147"/>
      <c r="H675" s="146"/>
      <c r="J675" s="146"/>
      <c r="L675" s="150"/>
      <c r="N675" s="163"/>
      <c r="O675" s="146"/>
      <c r="P675" s="146"/>
      <c r="Q675" s="146"/>
      <c r="R675" s="34"/>
      <c r="S675" s="35"/>
      <c r="T675" s="147"/>
    </row>
    <row r="676">
      <c r="A676" s="147"/>
      <c r="B676" s="64"/>
      <c r="C676" s="147" t="s">
        <v>217</v>
      </c>
      <c r="E676" s="161"/>
      <c r="F676" s="162"/>
      <c r="G676" s="147"/>
      <c r="H676" s="146"/>
      <c r="J676" s="146"/>
      <c r="L676" s="150"/>
      <c r="N676" s="163"/>
      <c r="O676" s="146"/>
      <c r="P676" s="146"/>
      <c r="Q676" s="146"/>
      <c r="R676" s="34"/>
      <c r="S676" s="35"/>
      <c r="T676" s="147"/>
    </row>
    <row r="677">
      <c r="A677" s="147"/>
      <c r="B677" s="64"/>
      <c r="C677" s="147" t="s">
        <v>217</v>
      </c>
      <c r="E677" s="161"/>
      <c r="F677" s="162"/>
      <c r="G677" s="147"/>
      <c r="H677" s="146"/>
      <c r="J677" s="146"/>
      <c r="L677" s="150"/>
      <c r="N677" s="163"/>
      <c r="O677" s="146"/>
      <c r="P677" s="146"/>
      <c r="Q677" s="146"/>
      <c r="R677" s="34"/>
      <c r="S677" s="35"/>
      <c r="T677" s="147"/>
    </row>
    <row r="678">
      <c r="A678" s="147"/>
      <c r="B678" s="64"/>
      <c r="C678" s="147" t="s">
        <v>217</v>
      </c>
      <c r="E678" s="161"/>
      <c r="F678" s="162"/>
      <c r="G678" s="147"/>
      <c r="H678" s="146"/>
      <c r="J678" s="146"/>
      <c r="L678" s="150"/>
      <c r="N678" s="163"/>
      <c r="O678" s="146"/>
      <c r="P678" s="146"/>
      <c r="Q678" s="146"/>
      <c r="R678" s="34"/>
      <c r="S678" s="35"/>
      <c r="T678" s="147"/>
    </row>
    <row r="679">
      <c r="A679" s="147"/>
      <c r="B679" s="64"/>
      <c r="C679" s="147" t="s">
        <v>217</v>
      </c>
      <c r="E679" s="161"/>
      <c r="F679" s="162"/>
      <c r="G679" s="147"/>
      <c r="H679" s="146"/>
      <c r="J679" s="146"/>
      <c r="L679" s="150"/>
      <c r="N679" s="163"/>
      <c r="O679" s="146"/>
      <c r="P679" s="146"/>
      <c r="Q679" s="146"/>
      <c r="R679" s="34"/>
      <c r="S679" s="35"/>
      <c r="T679" s="147"/>
    </row>
    <row r="680">
      <c r="A680" s="147"/>
      <c r="B680" s="64"/>
      <c r="C680" s="147" t="s">
        <v>217</v>
      </c>
      <c r="E680" s="161"/>
      <c r="F680" s="162"/>
      <c r="G680" s="147"/>
      <c r="H680" s="146"/>
      <c r="J680" s="146"/>
      <c r="L680" s="150"/>
      <c r="N680" s="163"/>
      <c r="O680" s="146"/>
      <c r="P680" s="146"/>
      <c r="Q680" s="146"/>
      <c r="R680" s="34"/>
      <c r="S680" s="35"/>
      <c r="T680" s="147"/>
    </row>
    <row r="681">
      <c r="A681" s="147"/>
      <c r="B681" s="64"/>
      <c r="C681" s="147" t="s">
        <v>217</v>
      </c>
      <c r="E681" s="161"/>
      <c r="F681" s="162"/>
      <c r="G681" s="147"/>
      <c r="H681" s="146"/>
      <c r="J681" s="146"/>
      <c r="L681" s="150"/>
      <c r="N681" s="163"/>
      <c r="O681" s="146"/>
      <c r="P681" s="146"/>
      <c r="Q681" s="146"/>
      <c r="R681" s="34"/>
      <c r="S681" s="35"/>
      <c r="T681" s="147"/>
    </row>
    <row r="682">
      <c r="A682" s="147"/>
      <c r="B682" s="64"/>
      <c r="C682" s="147" t="s">
        <v>217</v>
      </c>
      <c r="E682" s="161"/>
      <c r="F682" s="162"/>
      <c r="G682" s="147"/>
      <c r="H682" s="146"/>
      <c r="J682" s="146"/>
      <c r="L682" s="150"/>
      <c r="N682" s="163"/>
      <c r="O682" s="146"/>
      <c r="P682" s="146"/>
      <c r="Q682" s="146"/>
      <c r="R682" s="34"/>
      <c r="S682" s="35"/>
      <c r="T682" s="147"/>
    </row>
    <row r="683">
      <c r="A683" s="147"/>
      <c r="B683" s="64"/>
      <c r="C683" s="147" t="s">
        <v>217</v>
      </c>
      <c r="E683" s="161"/>
      <c r="F683" s="162"/>
      <c r="G683" s="147"/>
      <c r="H683" s="146"/>
      <c r="J683" s="146"/>
      <c r="L683" s="150"/>
      <c r="N683" s="163"/>
      <c r="O683" s="146"/>
      <c r="P683" s="146"/>
      <c r="Q683" s="146"/>
      <c r="R683" s="34"/>
      <c r="S683" s="35"/>
      <c r="T683" s="147"/>
    </row>
    <row r="684">
      <c r="A684" s="147"/>
      <c r="B684" s="64"/>
      <c r="C684" s="147" t="s">
        <v>217</v>
      </c>
      <c r="E684" s="161"/>
      <c r="F684" s="162"/>
      <c r="G684" s="147"/>
      <c r="H684" s="146"/>
      <c r="J684" s="146"/>
      <c r="L684" s="150"/>
      <c r="N684" s="163"/>
      <c r="O684" s="146"/>
      <c r="P684" s="146"/>
      <c r="Q684" s="146"/>
      <c r="R684" s="34"/>
      <c r="S684" s="35"/>
      <c r="T684" s="147"/>
    </row>
    <row r="685">
      <c r="A685" s="147"/>
      <c r="B685" s="64"/>
      <c r="C685" s="147" t="s">
        <v>217</v>
      </c>
      <c r="E685" s="161"/>
      <c r="F685" s="162"/>
      <c r="G685" s="147"/>
      <c r="H685" s="146"/>
      <c r="J685" s="146"/>
      <c r="L685" s="150"/>
      <c r="N685" s="163"/>
      <c r="O685" s="146"/>
      <c r="P685" s="146"/>
      <c r="Q685" s="146"/>
      <c r="R685" s="34"/>
      <c r="S685" s="35"/>
      <c r="T685" s="147"/>
    </row>
    <row r="686">
      <c r="A686" s="147"/>
      <c r="B686" s="64"/>
      <c r="C686" s="147" t="s">
        <v>217</v>
      </c>
      <c r="E686" s="161"/>
      <c r="F686" s="162"/>
      <c r="G686" s="147"/>
      <c r="H686" s="146"/>
      <c r="J686" s="146"/>
      <c r="L686" s="150"/>
      <c r="N686" s="163"/>
      <c r="O686" s="146"/>
      <c r="P686" s="146"/>
      <c r="Q686" s="146"/>
      <c r="R686" s="34"/>
      <c r="S686" s="35"/>
      <c r="T686" s="147"/>
    </row>
    <row r="687">
      <c r="A687" s="147"/>
      <c r="B687" s="64"/>
      <c r="C687" s="147" t="s">
        <v>217</v>
      </c>
      <c r="E687" s="161"/>
      <c r="F687" s="162"/>
      <c r="G687" s="147"/>
      <c r="H687" s="146"/>
      <c r="J687" s="146"/>
      <c r="L687" s="150"/>
      <c r="N687" s="163"/>
      <c r="O687" s="146"/>
      <c r="P687" s="146"/>
      <c r="Q687" s="146"/>
      <c r="R687" s="34"/>
      <c r="S687" s="35"/>
      <c r="T687" s="147"/>
    </row>
    <row r="688">
      <c r="A688" s="147"/>
      <c r="B688" s="64"/>
      <c r="C688" s="147" t="s">
        <v>217</v>
      </c>
      <c r="E688" s="161"/>
      <c r="F688" s="162"/>
      <c r="G688" s="147"/>
      <c r="H688" s="146"/>
      <c r="J688" s="146"/>
      <c r="L688" s="150"/>
      <c r="N688" s="163"/>
      <c r="O688" s="146"/>
      <c r="P688" s="146"/>
      <c r="Q688" s="146"/>
      <c r="R688" s="34"/>
      <c r="S688" s="35"/>
      <c r="T688" s="147"/>
    </row>
    <row r="689">
      <c r="A689" s="147"/>
      <c r="B689" s="64"/>
      <c r="C689" s="147" t="s">
        <v>217</v>
      </c>
      <c r="E689" s="161"/>
      <c r="F689" s="162"/>
      <c r="G689" s="147"/>
      <c r="H689" s="146"/>
      <c r="J689" s="146"/>
      <c r="L689" s="150"/>
      <c r="N689" s="163"/>
      <c r="O689" s="146"/>
      <c r="P689" s="146"/>
      <c r="Q689" s="146"/>
      <c r="R689" s="34"/>
      <c r="S689" s="35"/>
      <c r="T689" s="147"/>
    </row>
    <row r="690">
      <c r="A690" s="147"/>
      <c r="B690" s="64"/>
      <c r="C690" s="147" t="s">
        <v>217</v>
      </c>
      <c r="E690" s="161"/>
      <c r="F690" s="162"/>
      <c r="G690" s="147"/>
      <c r="H690" s="146"/>
      <c r="J690" s="146"/>
      <c r="L690" s="150"/>
      <c r="N690" s="163"/>
      <c r="O690" s="146"/>
      <c r="P690" s="146"/>
      <c r="Q690" s="146"/>
      <c r="R690" s="34"/>
      <c r="S690" s="35"/>
      <c r="T690" s="147"/>
    </row>
    <row r="691">
      <c r="A691" s="147"/>
      <c r="B691" s="64"/>
      <c r="C691" s="147" t="s">
        <v>217</v>
      </c>
      <c r="E691" s="161"/>
      <c r="F691" s="162"/>
      <c r="G691" s="147"/>
      <c r="H691" s="146"/>
      <c r="J691" s="146"/>
      <c r="L691" s="150"/>
      <c r="N691" s="163"/>
      <c r="O691" s="146"/>
      <c r="P691" s="146"/>
      <c r="Q691" s="146"/>
      <c r="R691" s="34"/>
      <c r="S691" s="35"/>
      <c r="T691" s="147"/>
    </row>
    <row r="692">
      <c r="A692" s="147"/>
      <c r="B692" s="64"/>
      <c r="C692" s="147" t="s">
        <v>217</v>
      </c>
      <c r="E692" s="161"/>
      <c r="F692" s="162"/>
      <c r="G692" s="147"/>
      <c r="H692" s="146"/>
      <c r="J692" s="146"/>
      <c r="L692" s="150"/>
      <c r="N692" s="163"/>
      <c r="O692" s="146"/>
      <c r="P692" s="146"/>
      <c r="Q692" s="146"/>
      <c r="R692" s="34"/>
      <c r="S692" s="35"/>
      <c r="T692" s="147"/>
    </row>
    <row r="693">
      <c r="A693" s="147"/>
      <c r="B693" s="64"/>
      <c r="C693" s="147" t="s">
        <v>217</v>
      </c>
      <c r="E693" s="161"/>
      <c r="F693" s="162"/>
      <c r="G693" s="147"/>
      <c r="H693" s="146"/>
      <c r="J693" s="146"/>
      <c r="L693" s="150"/>
      <c r="N693" s="163"/>
      <c r="O693" s="146"/>
      <c r="P693" s="146"/>
      <c r="Q693" s="146"/>
      <c r="R693" s="34"/>
      <c r="S693" s="35"/>
      <c r="T693" s="147"/>
    </row>
    <row r="694">
      <c r="A694" s="147"/>
      <c r="B694" s="64"/>
      <c r="C694" s="147" t="s">
        <v>217</v>
      </c>
      <c r="E694" s="161"/>
      <c r="F694" s="162"/>
      <c r="G694" s="147"/>
      <c r="H694" s="146"/>
      <c r="J694" s="146"/>
      <c r="L694" s="150"/>
      <c r="N694" s="163"/>
      <c r="O694" s="146"/>
      <c r="P694" s="146"/>
      <c r="Q694" s="146"/>
      <c r="R694" s="34"/>
      <c r="S694" s="35"/>
      <c r="T694" s="147"/>
    </row>
    <row r="695">
      <c r="A695" s="147"/>
      <c r="B695" s="64"/>
      <c r="C695" s="147" t="s">
        <v>217</v>
      </c>
      <c r="E695" s="161"/>
      <c r="F695" s="162"/>
      <c r="G695" s="147"/>
      <c r="H695" s="146"/>
      <c r="J695" s="146"/>
      <c r="L695" s="150"/>
      <c r="N695" s="163"/>
      <c r="O695" s="146"/>
      <c r="P695" s="146"/>
      <c r="Q695" s="146"/>
      <c r="R695" s="34"/>
      <c r="S695" s="35"/>
      <c r="T695" s="147"/>
    </row>
    <row r="696">
      <c r="A696" s="147"/>
      <c r="B696" s="64"/>
      <c r="C696" s="147" t="s">
        <v>217</v>
      </c>
      <c r="E696" s="161"/>
      <c r="F696" s="162"/>
      <c r="G696" s="147"/>
      <c r="H696" s="146"/>
      <c r="J696" s="146"/>
      <c r="L696" s="150"/>
      <c r="N696" s="163"/>
      <c r="O696" s="146"/>
      <c r="P696" s="146"/>
      <c r="Q696" s="146"/>
      <c r="R696" s="34"/>
      <c r="S696" s="35"/>
      <c r="T696" s="147"/>
    </row>
    <row r="697">
      <c r="A697" s="147"/>
      <c r="B697" s="64"/>
      <c r="C697" s="147" t="s">
        <v>217</v>
      </c>
      <c r="E697" s="161"/>
      <c r="F697" s="162"/>
      <c r="G697" s="147"/>
      <c r="H697" s="146"/>
      <c r="J697" s="146"/>
      <c r="L697" s="150"/>
      <c r="N697" s="163"/>
      <c r="O697" s="146"/>
      <c r="P697" s="146"/>
      <c r="Q697" s="146"/>
      <c r="R697" s="34"/>
      <c r="S697" s="35"/>
      <c r="T697" s="147"/>
    </row>
    <row r="698">
      <c r="A698" s="147"/>
      <c r="B698" s="64"/>
      <c r="C698" s="147" t="s">
        <v>217</v>
      </c>
      <c r="E698" s="161"/>
      <c r="F698" s="162"/>
      <c r="G698" s="147"/>
      <c r="H698" s="146"/>
      <c r="J698" s="146"/>
      <c r="L698" s="150"/>
      <c r="N698" s="163"/>
      <c r="O698" s="146"/>
      <c r="P698" s="146"/>
      <c r="Q698" s="146"/>
      <c r="R698" s="34"/>
      <c r="S698" s="35"/>
      <c r="T698" s="147"/>
    </row>
    <row r="699">
      <c r="A699" s="147"/>
      <c r="B699" s="64"/>
      <c r="C699" s="147" t="s">
        <v>217</v>
      </c>
      <c r="E699" s="161"/>
      <c r="F699" s="162"/>
      <c r="G699" s="147"/>
      <c r="H699" s="146"/>
      <c r="J699" s="146"/>
      <c r="L699" s="150"/>
      <c r="N699" s="163"/>
      <c r="O699" s="146"/>
      <c r="P699" s="146"/>
      <c r="Q699" s="146"/>
      <c r="R699" s="34"/>
      <c r="S699" s="35"/>
      <c r="T699" s="147"/>
    </row>
    <row r="700">
      <c r="A700" s="147"/>
      <c r="B700" s="64"/>
      <c r="C700" s="147" t="s">
        <v>217</v>
      </c>
      <c r="E700" s="161"/>
      <c r="F700" s="162"/>
      <c r="G700" s="147"/>
      <c r="H700" s="146"/>
      <c r="J700" s="146"/>
      <c r="L700" s="150"/>
      <c r="N700" s="163"/>
      <c r="O700" s="146"/>
      <c r="P700" s="146"/>
      <c r="Q700" s="146"/>
      <c r="R700" s="34"/>
      <c r="S700" s="35"/>
      <c r="T700" s="147"/>
    </row>
    <row r="701">
      <c r="A701" s="147"/>
      <c r="B701" s="64"/>
      <c r="C701" s="147" t="s">
        <v>217</v>
      </c>
      <c r="E701" s="161"/>
      <c r="F701" s="162"/>
      <c r="G701" s="147"/>
      <c r="H701" s="146"/>
      <c r="J701" s="146"/>
      <c r="L701" s="150"/>
      <c r="N701" s="163"/>
      <c r="O701" s="146"/>
      <c r="P701" s="146"/>
      <c r="Q701" s="146"/>
      <c r="R701" s="34"/>
      <c r="S701" s="35"/>
      <c r="T701" s="147"/>
    </row>
    <row r="702">
      <c r="A702" s="147"/>
      <c r="B702" s="64"/>
      <c r="C702" s="147" t="s">
        <v>217</v>
      </c>
      <c r="E702" s="161"/>
      <c r="F702" s="162"/>
      <c r="G702" s="147"/>
      <c r="H702" s="146"/>
      <c r="J702" s="146"/>
      <c r="L702" s="150"/>
      <c r="N702" s="163"/>
      <c r="O702" s="146"/>
      <c r="P702" s="146"/>
      <c r="Q702" s="146"/>
      <c r="R702" s="34"/>
      <c r="S702" s="35"/>
      <c r="T702" s="147"/>
    </row>
    <row r="703">
      <c r="A703" s="147"/>
      <c r="B703" s="64"/>
      <c r="C703" s="147" t="s">
        <v>217</v>
      </c>
      <c r="E703" s="161"/>
      <c r="F703" s="162"/>
      <c r="G703" s="147"/>
      <c r="H703" s="146"/>
      <c r="J703" s="146"/>
      <c r="L703" s="150"/>
      <c r="N703" s="163"/>
      <c r="O703" s="146"/>
      <c r="P703" s="146"/>
      <c r="Q703" s="146"/>
      <c r="R703" s="34"/>
      <c r="S703" s="35"/>
      <c r="T703" s="147"/>
    </row>
    <row r="704">
      <c r="A704" s="147"/>
      <c r="B704" s="64"/>
      <c r="C704" s="147" t="s">
        <v>217</v>
      </c>
      <c r="E704" s="161"/>
      <c r="F704" s="162"/>
      <c r="G704" s="147"/>
      <c r="H704" s="146"/>
      <c r="J704" s="146"/>
      <c r="L704" s="150"/>
      <c r="N704" s="163"/>
      <c r="O704" s="146"/>
      <c r="P704" s="146"/>
      <c r="Q704" s="146"/>
      <c r="R704" s="34"/>
      <c r="S704" s="35"/>
      <c r="T704" s="147"/>
    </row>
    <row r="705">
      <c r="A705" s="147"/>
      <c r="B705" s="64"/>
      <c r="C705" s="147" t="s">
        <v>217</v>
      </c>
      <c r="E705" s="161"/>
      <c r="F705" s="162"/>
      <c r="G705" s="147"/>
      <c r="H705" s="146"/>
      <c r="J705" s="146"/>
      <c r="L705" s="150"/>
      <c r="N705" s="163"/>
      <c r="O705" s="146"/>
      <c r="P705" s="146"/>
      <c r="Q705" s="146"/>
      <c r="R705" s="34"/>
      <c r="S705" s="35"/>
      <c r="T705" s="147"/>
    </row>
    <row r="706">
      <c r="A706" s="147"/>
      <c r="B706" s="64"/>
      <c r="C706" s="147" t="s">
        <v>217</v>
      </c>
      <c r="E706" s="161"/>
      <c r="F706" s="162"/>
      <c r="G706" s="147"/>
      <c r="H706" s="146"/>
      <c r="J706" s="146"/>
      <c r="L706" s="150"/>
      <c r="N706" s="163"/>
      <c r="O706" s="146"/>
      <c r="P706" s="146"/>
      <c r="Q706" s="146"/>
      <c r="R706" s="34"/>
      <c r="S706" s="35"/>
      <c r="T706" s="147"/>
    </row>
    <row r="707">
      <c r="A707" s="147"/>
      <c r="B707" s="64"/>
      <c r="C707" s="147" t="s">
        <v>217</v>
      </c>
      <c r="E707" s="161"/>
      <c r="F707" s="162"/>
      <c r="G707" s="147"/>
      <c r="H707" s="146"/>
      <c r="J707" s="146"/>
      <c r="L707" s="150"/>
      <c r="N707" s="163"/>
      <c r="O707" s="146"/>
      <c r="P707" s="146"/>
      <c r="Q707" s="146"/>
      <c r="R707" s="34"/>
      <c r="S707" s="35"/>
      <c r="T707" s="147"/>
    </row>
    <row r="708">
      <c r="A708" s="147"/>
      <c r="B708" s="64"/>
      <c r="C708" s="147" t="s">
        <v>217</v>
      </c>
      <c r="E708" s="161"/>
      <c r="F708" s="162"/>
      <c r="G708" s="147"/>
      <c r="H708" s="146"/>
      <c r="J708" s="146"/>
      <c r="L708" s="150"/>
      <c r="N708" s="163"/>
      <c r="O708" s="146"/>
      <c r="P708" s="146"/>
      <c r="Q708" s="146"/>
      <c r="R708" s="34"/>
      <c r="S708" s="35"/>
      <c r="T708" s="147"/>
    </row>
    <row r="709">
      <c r="A709" s="147"/>
      <c r="B709" s="64"/>
      <c r="C709" s="147" t="s">
        <v>217</v>
      </c>
      <c r="E709" s="161"/>
      <c r="F709" s="162"/>
      <c r="G709" s="147"/>
      <c r="H709" s="146"/>
      <c r="J709" s="146"/>
      <c r="L709" s="150"/>
      <c r="N709" s="163"/>
      <c r="O709" s="146"/>
      <c r="P709" s="146"/>
      <c r="Q709" s="146"/>
      <c r="R709" s="34"/>
      <c r="S709" s="35"/>
      <c r="T709" s="147"/>
    </row>
    <row r="710">
      <c r="A710" s="147"/>
      <c r="B710" s="64"/>
      <c r="C710" s="147" t="s">
        <v>217</v>
      </c>
      <c r="E710" s="161"/>
      <c r="F710" s="162"/>
      <c r="G710" s="147"/>
      <c r="H710" s="146"/>
      <c r="J710" s="146"/>
      <c r="L710" s="150"/>
      <c r="N710" s="163"/>
      <c r="O710" s="146"/>
      <c r="P710" s="146"/>
      <c r="Q710" s="146"/>
      <c r="R710" s="34"/>
      <c r="S710" s="35"/>
      <c r="T710" s="147"/>
    </row>
    <row r="711">
      <c r="A711" s="147"/>
      <c r="B711" s="64"/>
      <c r="C711" s="147" t="s">
        <v>217</v>
      </c>
      <c r="E711" s="161"/>
      <c r="F711" s="162"/>
      <c r="G711" s="147"/>
      <c r="H711" s="146"/>
      <c r="J711" s="146"/>
      <c r="L711" s="150"/>
      <c r="N711" s="163"/>
      <c r="O711" s="146"/>
      <c r="P711" s="146"/>
      <c r="Q711" s="146"/>
      <c r="R711" s="34"/>
      <c r="S711" s="35"/>
      <c r="T711" s="147"/>
    </row>
    <row r="712">
      <c r="A712" s="147"/>
      <c r="B712" s="64"/>
      <c r="C712" s="147" t="s">
        <v>217</v>
      </c>
      <c r="E712" s="161"/>
      <c r="F712" s="162"/>
      <c r="G712" s="147"/>
      <c r="H712" s="146"/>
      <c r="J712" s="146"/>
      <c r="L712" s="150"/>
      <c r="N712" s="163"/>
      <c r="O712" s="146"/>
      <c r="P712" s="146"/>
      <c r="Q712" s="146"/>
      <c r="R712" s="34"/>
      <c r="S712" s="35"/>
      <c r="T712" s="147"/>
    </row>
    <row r="713">
      <c r="A713" s="147"/>
      <c r="B713" s="64"/>
      <c r="C713" s="147" t="s">
        <v>217</v>
      </c>
      <c r="E713" s="161"/>
      <c r="F713" s="162"/>
      <c r="G713" s="147"/>
      <c r="H713" s="146"/>
      <c r="J713" s="146"/>
      <c r="L713" s="150"/>
      <c r="N713" s="163"/>
      <c r="O713" s="146"/>
      <c r="P713" s="146"/>
      <c r="Q713" s="146"/>
      <c r="R713" s="34"/>
      <c r="S713" s="35"/>
      <c r="T713" s="147"/>
    </row>
    <row r="714">
      <c r="A714" s="147"/>
      <c r="B714" s="64"/>
      <c r="C714" s="147" t="s">
        <v>217</v>
      </c>
      <c r="E714" s="161"/>
      <c r="F714" s="162"/>
      <c r="G714" s="147"/>
      <c r="H714" s="146"/>
      <c r="J714" s="146"/>
      <c r="L714" s="150"/>
      <c r="N714" s="163"/>
      <c r="O714" s="146"/>
      <c r="P714" s="146"/>
      <c r="Q714" s="146"/>
      <c r="R714" s="34"/>
      <c r="S714" s="35"/>
      <c r="T714" s="147"/>
    </row>
    <row r="715">
      <c r="A715" s="147"/>
      <c r="B715" s="64"/>
      <c r="C715" s="147" t="s">
        <v>217</v>
      </c>
      <c r="E715" s="161"/>
      <c r="F715" s="162"/>
      <c r="G715" s="147"/>
      <c r="H715" s="146"/>
      <c r="J715" s="146"/>
      <c r="L715" s="150"/>
      <c r="N715" s="163"/>
      <c r="O715" s="146"/>
      <c r="P715" s="146"/>
      <c r="Q715" s="146"/>
      <c r="R715" s="34"/>
      <c r="S715" s="35"/>
      <c r="T715" s="147"/>
    </row>
    <row r="716">
      <c r="A716" s="147"/>
      <c r="B716" s="64"/>
      <c r="C716" s="147" t="s">
        <v>217</v>
      </c>
      <c r="E716" s="161"/>
      <c r="F716" s="162"/>
      <c r="G716" s="147"/>
      <c r="H716" s="146"/>
      <c r="J716" s="146"/>
      <c r="L716" s="150"/>
      <c r="N716" s="163"/>
      <c r="O716" s="146"/>
      <c r="P716" s="146"/>
      <c r="Q716" s="146"/>
      <c r="R716" s="34"/>
      <c r="S716" s="35"/>
      <c r="T716" s="147"/>
    </row>
    <row r="717">
      <c r="A717" s="147"/>
      <c r="B717" s="64"/>
      <c r="C717" s="147" t="s">
        <v>217</v>
      </c>
      <c r="E717" s="161"/>
      <c r="F717" s="162"/>
      <c r="G717" s="147"/>
      <c r="H717" s="146"/>
      <c r="J717" s="146"/>
      <c r="L717" s="150"/>
      <c r="N717" s="163"/>
      <c r="O717" s="146"/>
      <c r="P717" s="146"/>
      <c r="Q717" s="146"/>
      <c r="R717" s="34"/>
      <c r="S717" s="35"/>
      <c r="T717" s="147"/>
    </row>
    <row r="718">
      <c r="A718" s="147"/>
      <c r="B718" s="64"/>
      <c r="C718" s="147" t="s">
        <v>217</v>
      </c>
      <c r="E718" s="161"/>
      <c r="F718" s="162"/>
      <c r="G718" s="147"/>
      <c r="H718" s="146"/>
      <c r="J718" s="146"/>
      <c r="L718" s="150"/>
      <c r="N718" s="163"/>
      <c r="O718" s="146"/>
      <c r="P718" s="146"/>
      <c r="Q718" s="146"/>
      <c r="R718" s="34"/>
      <c r="S718" s="35"/>
      <c r="T718" s="147"/>
    </row>
    <row r="719">
      <c r="A719" s="147"/>
      <c r="B719" s="64"/>
      <c r="C719" s="147" t="s">
        <v>217</v>
      </c>
      <c r="E719" s="161"/>
      <c r="F719" s="162"/>
      <c r="G719" s="147"/>
      <c r="H719" s="146"/>
      <c r="J719" s="146"/>
      <c r="L719" s="150"/>
      <c r="N719" s="163"/>
      <c r="O719" s="146"/>
      <c r="P719" s="146"/>
      <c r="Q719" s="146"/>
      <c r="R719" s="34"/>
      <c r="S719" s="35"/>
      <c r="T719" s="147"/>
    </row>
    <row r="720">
      <c r="A720" s="147"/>
      <c r="B720" s="64"/>
      <c r="C720" s="147" t="s">
        <v>217</v>
      </c>
      <c r="E720" s="161"/>
      <c r="F720" s="162"/>
      <c r="G720" s="147"/>
      <c r="H720" s="146"/>
      <c r="J720" s="146"/>
      <c r="L720" s="150"/>
      <c r="N720" s="163"/>
      <c r="O720" s="146"/>
      <c r="P720" s="146"/>
      <c r="Q720" s="146"/>
      <c r="R720" s="34"/>
      <c r="S720" s="35"/>
      <c r="T720" s="147"/>
    </row>
    <row r="721">
      <c r="A721" s="147"/>
      <c r="B721" s="64"/>
      <c r="C721" s="147" t="s">
        <v>217</v>
      </c>
      <c r="E721" s="161"/>
      <c r="F721" s="162"/>
      <c r="G721" s="147"/>
      <c r="H721" s="146"/>
      <c r="J721" s="146"/>
      <c r="L721" s="150"/>
      <c r="N721" s="163"/>
      <c r="O721" s="146"/>
      <c r="P721" s="146"/>
      <c r="Q721" s="146"/>
      <c r="R721" s="34"/>
      <c r="S721" s="35"/>
      <c r="T721" s="147"/>
    </row>
    <row r="722">
      <c r="A722" s="147"/>
      <c r="B722" s="64"/>
      <c r="C722" s="147" t="s">
        <v>217</v>
      </c>
      <c r="E722" s="161"/>
      <c r="F722" s="162"/>
      <c r="G722" s="147"/>
      <c r="H722" s="146"/>
      <c r="J722" s="146"/>
      <c r="L722" s="150"/>
      <c r="N722" s="163"/>
      <c r="O722" s="146"/>
      <c r="P722" s="146"/>
      <c r="Q722" s="146"/>
      <c r="R722" s="34"/>
      <c r="S722" s="35"/>
      <c r="T722" s="147"/>
    </row>
    <row r="723">
      <c r="A723" s="147"/>
      <c r="B723" s="64"/>
      <c r="C723" s="147" t="s">
        <v>217</v>
      </c>
      <c r="E723" s="161"/>
      <c r="F723" s="162"/>
      <c r="G723" s="147"/>
      <c r="H723" s="146"/>
      <c r="J723" s="146"/>
      <c r="L723" s="150"/>
      <c r="N723" s="163"/>
      <c r="O723" s="146"/>
      <c r="P723" s="146"/>
      <c r="Q723" s="146"/>
      <c r="R723" s="34"/>
      <c r="S723" s="35"/>
      <c r="T723" s="147"/>
    </row>
    <row r="724">
      <c r="A724" s="147"/>
      <c r="B724" s="64"/>
      <c r="C724" s="147" t="s">
        <v>217</v>
      </c>
      <c r="E724" s="161"/>
      <c r="F724" s="162"/>
      <c r="G724" s="147"/>
      <c r="H724" s="146"/>
      <c r="J724" s="146"/>
      <c r="L724" s="150"/>
      <c r="N724" s="163"/>
      <c r="O724" s="146"/>
      <c r="P724" s="146"/>
      <c r="Q724" s="146"/>
      <c r="R724" s="34"/>
      <c r="S724" s="35"/>
      <c r="T724" s="147"/>
    </row>
    <row r="725">
      <c r="A725" s="147"/>
      <c r="B725" s="64"/>
      <c r="C725" s="147" t="s">
        <v>217</v>
      </c>
      <c r="E725" s="161"/>
      <c r="F725" s="162"/>
      <c r="G725" s="147"/>
      <c r="H725" s="146"/>
      <c r="J725" s="146"/>
      <c r="L725" s="150"/>
      <c r="N725" s="163"/>
      <c r="O725" s="146"/>
      <c r="P725" s="146"/>
      <c r="Q725" s="146"/>
      <c r="R725" s="34"/>
      <c r="S725" s="35"/>
      <c r="T725" s="147"/>
    </row>
    <row r="726">
      <c r="A726" s="147"/>
      <c r="B726" s="64"/>
      <c r="C726" s="147" t="s">
        <v>217</v>
      </c>
      <c r="E726" s="161"/>
      <c r="F726" s="162"/>
      <c r="G726" s="147"/>
      <c r="H726" s="146"/>
      <c r="J726" s="146"/>
      <c r="L726" s="150"/>
      <c r="N726" s="163"/>
      <c r="O726" s="146"/>
      <c r="P726" s="146"/>
      <c r="Q726" s="146"/>
      <c r="R726" s="34"/>
      <c r="S726" s="35"/>
      <c r="T726" s="147"/>
    </row>
    <row r="727">
      <c r="A727" s="147"/>
      <c r="B727" s="64"/>
      <c r="C727" s="147" t="s">
        <v>217</v>
      </c>
      <c r="E727" s="161"/>
      <c r="F727" s="162"/>
      <c r="G727" s="147"/>
      <c r="H727" s="146"/>
      <c r="J727" s="146"/>
      <c r="L727" s="150"/>
      <c r="N727" s="163"/>
      <c r="O727" s="146"/>
      <c r="P727" s="146"/>
      <c r="Q727" s="146"/>
      <c r="R727" s="34"/>
      <c r="S727" s="35"/>
      <c r="T727" s="147"/>
    </row>
    <row r="728">
      <c r="A728" s="147"/>
      <c r="B728" s="64"/>
      <c r="C728" s="147" t="s">
        <v>217</v>
      </c>
      <c r="E728" s="161"/>
      <c r="F728" s="162"/>
      <c r="G728" s="147"/>
      <c r="H728" s="146"/>
      <c r="J728" s="146"/>
      <c r="L728" s="150"/>
      <c r="N728" s="163"/>
      <c r="O728" s="146"/>
      <c r="P728" s="146"/>
      <c r="Q728" s="146"/>
      <c r="R728" s="34"/>
      <c r="S728" s="35"/>
      <c r="T728" s="147"/>
    </row>
    <row r="729">
      <c r="A729" s="147"/>
      <c r="B729" s="64"/>
      <c r="C729" s="147" t="s">
        <v>217</v>
      </c>
      <c r="E729" s="161"/>
      <c r="F729" s="162"/>
      <c r="G729" s="147"/>
      <c r="H729" s="146"/>
      <c r="J729" s="146"/>
      <c r="L729" s="150"/>
      <c r="N729" s="163"/>
      <c r="O729" s="146"/>
      <c r="P729" s="146"/>
      <c r="Q729" s="146"/>
      <c r="R729" s="34"/>
      <c r="S729" s="35"/>
      <c r="T729" s="147"/>
    </row>
    <row r="730">
      <c r="A730" s="147"/>
      <c r="B730" s="64"/>
      <c r="C730" s="147" t="s">
        <v>217</v>
      </c>
      <c r="E730" s="161"/>
      <c r="F730" s="162"/>
      <c r="G730" s="147"/>
      <c r="H730" s="146"/>
      <c r="J730" s="146"/>
      <c r="L730" s="150"/>
      <c r="N730" s="163"/>
      <c r="O730" s="146"/>
      <c r="P730" s="146"/>
      <c r="Q730" s="146"/>
      <c r="R730" s="34"/>
      <c r="S730" s="35"/>
      <c r="T730" s="147"/>
    </row>
    <row r="731">
      <c r="A731" s="147"/>
      <c r="B731" s="64"/>
      <c r="C731" s="147" t="s">
        <v>217</v>
      </c>
      <c r="E731" s="161"/>
      <c r="F731" s="162"/>
      <c r="G731" s="147"/>
      <c r="H731" s="146"/>
      <c r="J731" s="146"/>
      <c r="L731" s="150"/>
      <c r="N731" s="163"/>
      <c r="O731" s="146"/>
      <c r="P731" s="146"/>
      <c r="Q731" s="146"/>
      <c r="R731" s="34"/>
      <c r="S731" s="35"/>
      <c r="T731" s="147"/>
    </row>
    <row r="732">
      <c r="A732" s="147"/>
      <c r="B732" s="64"/>
      <c r="C732" s="147" t="s">
        <v>217</v>
      </c>
      <c r="E732" s="161"/>
      <c r="F732" s="162"/>
      <c r="G732" s="147"/>
      <c r="H732" s="146"/>
      <c r="J732" s="146"/>
      <c r="L732" s="150"/>
      <c r="N732" s="163"/>
      <c r="O732" s="146"/>
      <c r="P732" s="146"/>
      <c r="Q732" s="146"/>
      <c r="R732" s="34"/>
      <c r="S732" s="35"/>
      <c r="T732" s="147"/>
    </row>
    <row r="733">
      <c r="A733" s="147"/>
      <c r="B733" s="64"/>
      <c r="C733" s="147" t="s">
        <v>217</v>
      </c>
      <c r="E733" s="161"/>
      <c r="F733" s="162"/>
      <c r="G733" s="147"/>
      <c r="H733" s="146"/>
      <c r="J733" s="146"/>
      <c r="L733" s="150"/>
      <c r="N733" s="163"/>
      <c r="O733" s="146"/>
      <c r="P733" s="146"/>
      <c r="Q733" s="146"/>
      <c r="R733" s="34"/>
      <c r="S733" s="35"/>
      <c r="T733" s="147"/>
    </row>
    <row r="734">
      <c r="A734" s="147"/>
      <c r="B734" s="64"/>
      <c r="C734" s="147" t="s">
        <v>217</v>
      </c>
      <c r="E734" s="161"/>
      <c r="F734" s="162"/>
      <c r="G734" s="147"/>
      <c r="H734" s="146"/>
      <c r="J734" s="146"/>
      <c r="L734" s="150"/>
      <c r="N734" s="163"/>
      <c r="O734" s="146"/>
      <c r="P734" s="146"/>
      <c r="Q734" s="146"/>
      <c r="R734" s="34"/>
      <c r="S734" s="35"/>
      <c r="T734" s="147"/>
    </row>
    <row r="735">
      <c r="A735" s="147"/>
      <c r="B735" s="64"/>
      <c r="C735" s="147" t="s">
        <v>217</v>
      </c>
      <c r="E735" s="161"/>
      <c r="F735" s="162"/>
      <c r="G735" s="147"/>
      <c r="H735" s="146"/>
      <c r="J735" s="146"/>
      <c r="L735" s="150"/>
      <c r="N735" s="163"/>
      <c r="O735" s="146"/>
      <c r="P735" s="146"/>
      <c r="Q735" s="146"/>
      <c r="R735" s="34"/>
      <c r="S735" s="35"/>
      <c r="T735" s="147"/>
    </row>
    <row r="736">
      <c r="A736" s="147"/>
      <c r="B736" s="64"/>
      <c r="C736" s="147" t="s">
        <v>217</v>
      </c>
      <c r="E736" s="161"/>
      <c r="F736" s="162"/>
      <c r="G736" s="147"/>
      <c r="H736" s="146"/>
      <c r="J736" s="146"/>
      <c r="L736" s="150"/>
      <c r="N736" s="163"/>
      <c r="O736" s="146"/>
      <c r="P736" s="146"/>
      <c r="Q736" s="146"/>
      <c r="R736" s="34"/>
      <c r="S736" s="35"/>
      <c r="T736" s="147"/>
    </row>
    <row r="737">
      <c r="A737" s="147"/>
      <c r="B737" s="64"/>
      <c r="C737" s="147" t="s">
        <v>217</v>
      </c>
      <c r="E737" s="161"/>
      <c r="F737" s="162"/>
      <c r="G737" s="147"/>
      <c r="H737" s="146"/>
      <c r="J737" s="146"/>
      <c r="L737" s="150"/>
      <c r="N737" s="163"/>
      <c r="O737" s="146"/>
      <c r="P737" s="146"/>
      <c r="Q737" s="146"/>
      <c r="R737" s="34"/>
      <c r="S737" s="35"/>
      <c r="T737" s="147"/>
    </row>
    <row r="738">
      <c r="A738" s="147"/>
      <c r="B738" s="64"/>
      <c r="C738" s="147" t="s">
        <v>217</v>
      </c>
      <c r="E738" s="161"/>
      <c r="F738" s="162"/>
      <c r="G738" s="147"/>
      <c r="H738" s="146"/>
      <c r="J738" s="146"/>
      <c r="L738" s="150"/>
      <c r="N738" s="163"/>
      <c r="O738" s="146"/>
      <c r="P738" s="146"/>
      <c r="Q738" s="146"/>
      <c r="R738" s="34"/>
      <c r="S738" s="35"/>
      <c r="T738" s="147"/>
    </row>
    <row r="739">
      <c r="A739" s="147"/>
      <c r="B739" s="64"/>
      <c r="C739" s="147" t="s">
        <v>217</v>
      </c>
      <c r="E739" s="161"/>
      <c r="F739" s="162"/>
      <c r="G739" s="147"/>
      <c r="H739" s="146"/>
      <c r="J739" s="146"/>
      <c r="L739" s="150"/>
      <c r="N739" s="163"/>
      <c r="O739" s="146"/>
      <c r="P739" s="146"/>
      <c r="Q739" s="146"/>
      <c r="R739" s="34"/>
      <c r="S739" s="35"/>
      <c r="T739" s="147"/>
    </row>
    <row r="740">
      <c r="A740" s="147"/>
      <c r="B740" s="64"/>
      <c r="C740" s="147" t="s">
        <v>217</v>
      </c>
      <c r="E740" s="161"/>
      <c r="F740" s="162"/>
      <c r="G740" s="147"/>
      <c r="H740" s="146"/>
      <c r="J740" s="146"/>
      <c r="L740" s="150"/>
      <c r="N740" s="163"/>
      <c r="O740" s="146"/>
      <c r="P740" s="146"/>
      <c r="Q740" s="146"/>
      <c r="R740" s="34"/>
      <c r="S740" s="35"/>
      <c r="T740" s="147"/>
    </row>
    <row r="741">
      <c r="A741" s="147"/>
      <c r="B741" s="64"/>
      <c r="C741" s="147" t="s">
        <v>217</v>
      </c>
      <c r="E741" s="161"/>
      <c r="F741" s="162"/>
      <c r="G741" s="147"/>
      <c r="H741" s="146"/>
      <c r="J741" s="146"/>
      <c r="L741" s="150"/>
      <c r="N741" s="163"/>
      <c r="O741" s="146"/>
      <c r="P741" s="146"/>
      <c r="Q741" s="146"/>
      <c r="R741" s="34"/>
      <c r="S741" s="35"/>
      <c r="T741" s="147"/>
    </row>
    <row r="742">
      <c r="A742" s="147"/>
      <c r="B742" s="64"/>
      <c r="C742" s="147" t="s">
        <v>217</v>
      </c>
      <c r="E742" s="161"/>
      <c r="F742" s="162"/>
      <c r="G742" s="147"/>
      <c r="H742" s="146"/>
      <c r="J742" s="146"/>
      <c r="L742" s="150"/>
      <c r="N742" s="163"/>
      <c r="O742" s="146"/>
      <c r="P742" s="146"/>
      <c r="Q742" s="146"/>
      <c r="R742" s="34"/>
      <c r="S742" s="35"/>
      <c r="T742" s="147"/>
    </row>
    <row r="743">
      <c r="A743" s="147"/>
      <c r="B743" s="64"/>
      <c r="C743" s="147" t="s">
        <v>217</v>
      </c>
      <c r="E743" s="161"/>
      <c r="F743" s="162"/>
      <c r="G743" s="147"/>
      <c r="H743" s="146"/>
      <c r="J743" s="146"/>
      <c r="L743" s="150"/>
      <c r="N743" s="163"/>
      <c r="O743" s="146"/>
      <c r="P743" s="146"/>
      <c r="Q743" s="146"/>
      <c r="R743" s="34"/>
      <c r="S743" s="35"/>
      <c r="T743" s="147"/>
    </row>
    <row r="744">
      <c r="A744" s="147"/>
      <c r="B744" s="64"/>
      <c r="C744" s="147" t="s">
        <v>217</v>
      </c>
      <c r="E744" s="161"/>
      <c r="F744" s="162"/>
      <c r="G744" s="147"/>
      <c r="H744" s="146"/>
      <c r="J744" s="146"/>
      <c r="L744" s="150"/>
      <c r="N744" s="163"/>
      <c r="O744" s="146"/>
      <c r="P744" s="146"/>
      <c r="Q744" s="146"/>
      <c r="R744" s="34"/>
      <c r="S744" s="35"/>
      <c r="T744" s="147"/>
    </row>
    <row r="745">
      <c r="A745" s="147"/>
      <c r="B745" s="64"/>
      <c r="C745" s="147" t="s">
        <v>217</v>
      </c>
      <c r="E745" s="161"/>
      <c r="F745" s="162"/>
      <c r="G745" s="147"/>
      <c r="H745" s="146"/>
      <c r="J745" s="146"/>
      <c r="L745" s="150"/>
      <c r="N745" s="163"/>
      <c r="O745" s="146"/>
      <c r="P745" s="146"/>
      <c r="Q745" s="146"/>
      <c r="R745" s="34"/>
      <c r="S745" s="35"/>
      <c r="T745" s="147"/>
    </row>
    <row r="746">
      <c r="A746" s="147"/>
      <c r="B746" s="64"/>
      <c r="C746" s="147" t="s">
        <v>217</v>
      </c>
      <c r="E746" s="161"/>
      <c r="F746" s="162"/>
      <c r="G746" s="147"/>
      <c r="H746" s="146"/>
      <c r="J746" s="146"/>
      <c r="L746" s="150"/>
      <c r="N746" s="163"/>
      <c r="O746" s="146"/>
      <c r="P746" s="146"/>
      <c r="Q746" s="146"/>
      <c r="R746" s="34"/>
      <c r="S746" s="35"/>
      <c r="T746" s="147"/>
    </row>
    <row r="747">
      <c r="A747" s="147"/>
      <c r="B747" s="64"/>
      <c r="C747" s="147" t="s">
        <v>217</v>
      </c>
      <c r="E747" s="161"/>
      <c r="F747" s="162"/>
      <c r="G747" s="147"/>
      <c r="H747" s="146"/>
      <c r="J747" s="146"/>
      <c r="L747" s="150"/>
      <c r="N747" s="163"/>
      <c r="O747" s="146"/>
      <c r="P747" s="146"/>
      <c r="Q747" s="146"/>
      <c r="R747" s="34"/>
      <c r="S747" s="35"/>
      <c r="T747" s="147"/>
    </row>
    <row r="748">
      <c r="A748" s="147"/>
      <c r="B748" s="64"/>
      <c r="C748" s="147" t="s">
        <v>217</v>
      </c>
      <c r="E748" s="161"/>
      <c r="F748" s="162"/>
      <c r="G748" s="147"/>
      <c r="H748" s="146"/>
      <c r="J748" s="146"/>
      <c r="L748" s="150"/>
      <c r="N748" s="163"/>
      <c r="O748" s="146"/>
      <c r="P748" s="146"/>
      <c r="Q748" s="146"/>
      <c r="R748" s="34"/>
      <c r="S748" s="35"/>
      <c r="T748" s="147"/>
    </row>
    <row r="749">
      <c r="A749" s="147"/>
      <c r="B749" s="64"/>
      <c r="C749" s="147" t="s">
        <v>217</v>
      </c>
      <c r="E749" s="161"/>
      <c r="F749" s="162"/>
      <c r="G749" s="147"/>
      <c r="H749" s="146"/>
      <c r="J749" s="146"/>
      <c r="L749" s="150"/>
      <c r="N749" s="163"/>
      <c r="O749" s="146"/>
      <c r="P749" s="146"/>
      <c r="Q749" s="146"/>
      <c r="R749" s="34"/>
      <c r="S749" s="35"/>
      <c r="T749" s="147"/>
    </row>
    <row r="750">
      <c r="A750" s="147"/>
      <c r="B750" s="64"/>
      <c r="C750" s="147" t="s">
        <v>217</v>
      </c>
      <c r="E750" s="161"/>
      <c r="F750" s="162"/>
      <c r="G750" s="147"/>
      <c r="H750" s="146"/>
      <c r="J750" s="146"/>
      <c r="L750" s="150"/>
      <c r="N750" s="163"/>
      <c r="O750" s="146"/>
      <c r="P750" s="146"/>
      <c r="Q750" s="146"/>
      <c r="R750" s="34"/>
      <c r="S750" s="35"/>
      <c r="T750" s="147"/>
    </row>
    <row r="751">
      <c r="A751" s="147"/>
      <c r="B751" s="64"/>
      <c r="C751" s="147" t="s">
        <v>217</v>
      </c>
      <c r="E751" s="161"/>
      <c r="F751" s="162"/>
      <c r="G751" s="147"/>
      <c r="H751" s="146"/>
      <c r="J751" s="146"/>
      <c r="L751" s="150"/>
      <c r="N751" s="163"/>
      <c r="O751" s="146"/>
      <c r="P751" s="146"/>
      <c r="Q751" s="146"/>
      <c r="R751" s="34"/>
      <c r="S751" s="35"/>
      <c r="T751" s="147"/>
    </row>
    <row r="752">
      <c r="A752" s="147"/>
      <c r="B752" s="64"/>
      <c r="C752" s="147" t="s">
        <v>217</v>
      </c>
      <c r="E752" s="161"/>
      <c r="F752" s="162"/>
      <c r="G752" s="147"/>
      <c r="H752" s="146"/>
      <c r="J752" s="146"/>
      <c r="L752" s="150"/>
      <c r="N752" s="163"/>
      <c r="O752" s="146"/>
      <c r="P752" s="146"/>
      <c r="Q752" s="146"/>
      <c r="R752" s="34"/>
      <c r="S752" s="35"/>
      <c r="T752" s="147"/>
    </row>
    <row r="753">
      <c r="A753" s="147"/>
      <c r="B753" s="64"/>
      <c r="C753" s="147" t="s">
        <v>217</v>
      </c>
      <c r="E753" s="161"/>
      <c r="F753" s="162"/>
      <c r="G753" s="147"/>
      <c r="H753" s="146"/>
      <c r="J753" s="146"/>
      <c r="L753" s="150"/>
      <c r="N753" s="163"/>
      <c r="O753" s="146"/>
      <c r="P753" s="146"/>
      <c r="Q753" s="146"/>
      <c r="R753" s="34"/>
      <c r="S753" s="35"/>
      <c r="T753" s="147"/>
    </row>
    <row r="754">
      <c r="A754" s="147"/>
      <c r="B754" s="64"/>
      <c r="C754" s="147" t="s">
        <v>217</v>
      </c>
      <c r="E754" s="161"/>
      <c r="F754" s="162"/>
      <c r="G754" s="147"/>
      <c r="H754" s="146"/>
      <c r="J754" s="146"/>
      <c r="L754" s="150"/>
      <c r="N754" s="163"/>
      <c r="O754" s="146"/>
      <c r="P754" s="146"/>
      <c r="Q754" s="146"/>
      <c r="R754" s="34"/>
      <c r="S754" s="35"/>
      <c r="T754" s="147"/>
    </row>
    <row r="755">
      <c r="A755" s="147"/>
      <c r="B755" s="64"/>
      <c r="C755" s="147" t="s">
        <v>217</v>
      </c>
      <c r="E755" s="161"/>
      <c r="F755" s="162"/>
      <c r="G755" s="147"/>
      <c r="H755" s="146"/>
      <c r="J755" s="146"/>
      <c r="L755" s="150"/>
      <c r="N755" s="163"/>
      <c r="O755" s="146"/>
      <c r="P755" s="146"/>
      <c r="Q755" s="146"/>
      <c r="R755" s="34"/>
      <c r="S755" s="35"/>
      <c r="T755" s="147"/>
    </row>
    <row r="756">
      <c r="A756" s="147"/>
      <c r="B756" s="64"/>
      <c r="C756" s="147" t="s">
        <v>217</v>
      </c>
      <c r="E756" s="161"/>
      <c r="F756" s="162"/>
      <c r="G756" s="147"/>
      <c r="H756" s="146"/>
      <c r="J756" s="146"/>
      <c r="L756" s="150"/>
      <c r="N756" s="163"/>
      <c r="O756" s="146"/>
      <c r="P756" s="146"/>
      <c r="Q756" s="146"/>
      <c r="R756" s="34"/>
      <c r="S756" s="35"/>
      <c r="T756" s="147"/>
    </row>
    <row r="757">
      <c r="A757" s="147"/>
      <c r="B757" s="64"/>
      <c r="C757" s="147" t="s">
        <v>217</v>
      </c>
      <c r="E757" s="161"/>
      <c r="F757" s="162"/>
      <c r="G757" s="147"/>
      <c r="H757" s="146"/>
      <c r="J757" s="146"/>
      <c r="L757" s="150"/>
      <c r="N757" s="163"/>
      <c r="O757" s="146"/>
      <c r="P757" s="146"/>
      <c r="Q757" s="146"/>
      <c r="R757" s="34"/>
      <c r="S757" s="35"/>
      <c r="T757" s="147"/>
    </row>
    <row r="758">
      <c r="A758" s="147"/>
      <c r="B758" s="64"/>
      <c r="C758" s="147" t="s">
        <v>217</v>
      </c>
      <c r="E758" s="161"/>
      <c r="F758" s="162"/>
      <c r="G758" s="147"/>
      <c r="H758" s="146"/>
      <c r="J758" s="146"/>
      <c r="L758" s="150"/>
      <c r="N758" s="163"/>
      <c r="O758" s="146"/>
      <c r="P758" s="146"/>
      <c r="Q758" s="146"/>
      <c r="R758" s="34"/>
      <c r="S758" s="35"/>
      <c r="T758" s="147"/>
    </row>
    <row r="759">
      <c r="A759" s="147"/>
      <c r="B759" s="64"/>
      <c r="C759" s="147" t="s">
        <v>217</v>
      </c>
      <c r="E759" s="161"/>
      <c r="F759" s="162"/>
      <c r="G759" s="147"/>
      <c r="H759" s="146"/>
      <c r="J759" s="146"/>
      <c r="L759" s="150"/>
      <c r="N759" s="163"/>
      <c r="O759" s="146"/>
      <c r="P759" s="146"/>
      <c r="Q759" s="146"/>
      <c r="R759" s="34"/>
      <c r="S759" s="35"/>
      <c r="T759" s="147"/>
    </row>
    <row r="760">
      <c r="A760" s="147"/>
      <c r="B760" s="64"/>
      <c r="C760" s="147" t="s">
        <v>217</v>
      </c>
      <c r="E760" s="161"/>
      <c r="F760" s="162"/>
      <c r="G760" s="147"/>
      <c r="H760" s="146"/>
      <c r="J760" s="146"/>
      <c r="L760" s="150"/>
      <c r="N760" s="163"/>
      <c r="O760" s="146"/>
      <c r="P760" s="146"/>
      <c r="Q760" s="146"/>
      <c r="R760" s="34"/>
      <c r="S760" s="35"/>
      <c r="T760" s="147"/>
    </row>
    <row r="761">
      <c r="A761" s="147"/>
      <c r="B761" s="64"/>
      <c r="C761" s="147" t="s">
        <v>217</v>
      </c>
      <c r="E761" s="161"/>
      <c r="F761" s="162"/>
      <c r="G761" s="147"/>
      <c r="H761" s="146"/>
      <c r="J761" s="146"/>
      <c r="L761" s="150"/>
      <c r="N761" s="163"/>
      <c r="O761" s="146"/>
      <c r="P761" s="146"/>
      <c r="Q761" s="146"/>
      <c r="R761" s="34"/>
      <c r="S761" s="35"/>
      <c r="T761" s="147"/>
    </row>
    <row r="762">
      <c r="A762" s="147"/>
      <c r="B762" s="64"/>
      <c r="C762" s="147" t="s">
        <v>217</v>
      </c>
      <c r="E762" s="161"/>
      <c r="F762" s="162"/>
      <c r="G762" s="147"/>
      <c r="H762" s="146"/>
      <c r="J762" s="146"/>
      <c r="L762" s="150"/>
      <c r="N762" s="163"/>
      <c r="O762" s="146"/>
      <c r="P762" s="146"/>
      <c r="Q762" s="146"/>
      <c r="R762" s="34"/>
      <c r="S762" s="35"/>
      <c r="T762" s="147"/>
    </row>
    <row r="763">
      <c r="A763" s="147"/>
      <c r="B763" s="64"/>
      <c r="C763" s="147" t="s">
        <v>217</v>
      </c>
      <c r="E763" s="161"/>
      <c r="F763" s="162"/>
      <c r="G763" s="147"/>
      <c r="H763" s="146"/>
      <c r="J763" s="146"/>
      <c r="L763" s="150"/>
      <c r="N763" s="163"/>
      <c r="O763" s="146"/>
      <c r="P763" s="146"/>
      <c r="Q763" s="146"/>
      <c r="R763" s="34"/>
      <c r="S763" s="35"/>
      <c r="T763" s="147"/>
    </row>
    <row r="764">
      <c r="A764" s="147"/>
      <c r="B764" s="64"/>
      <c r="C764" s="147" t="s">
        <v>217</v>
      </c>
      <c r="E764" s="161"/>
      <c r="F764" s="162"/>
      <c r="G764" s="147"/>
      <c r="H764" s="146"/>
      <c r="J764" s="146"/>
      <c r="L764" s="150"/>
      <c r="N764" s="163"/>
      <c r="O764" s="146"/>
      <c r="P764" s="146"/>
      <c r="Q764" s="146"/>
      <c r="R764" s="34"/>
      <c r="S764" s="35"/>
      <c r="T764" s="147"/>
    </row>
    <row r="765">
      <c r="A765" s="147"/>
      <c r="B765" s="64"/>
      <c r="C765" s="147" t="s">
        <v>217</v>
      </c>
      <c r="E765" s="161"/>
      <c r="F765" s="162"/>
      <c r="G765" s="147"/>
      <c r="H765" s="146"/>
      <c r="J765" s="146"/>
      <c r="L765" s="150"/>
      <c r="N765" s="163"/>
      <c r="O765" s="146"/>
      <c r="P765" s="146"/>
      <c r="Q765" s="146"/>
      <c r="R765" s="34"/>
      <c r="S765" s="35"/>
      <c r="T765" s="147"/>
    </row>
    <row r="766">
      <c r="A766" s="147"/>
      <c r="B766" s="64"/>
      <c r="C766" s="147" t="s">
        <v>217</v>
      </c>
      <c r="E766" s="161"/>
      <c r="F766" s="162"/>
      <c r="G766" s="147"/>
      <c r="H766" s="146"/>
      <c r="J766" s="146"/>
      <c r="L766" s="150"/>
      <c r="N766" s="163"/>
      <c r="O766" s="146"/>
      <c r="P766" s="146"/>
      <c r="Q766" s="146"/>
      <c r="R766" s="34"/>
      <c r="S766" s="35"/>
      <c r="T766" s="147"/>
    </row>
    <row r="767">
      <c r="A767" s="147"/>
      <c r="B767" s="64"/>
      <c r="C767" s="147" t="s">
        <v>217</v>
      </c>
      <c r="E767" s="161"/>
      <c r="F767" s="162"/>
      <c r="G767" s="147"/>
      <c r="H767" s="146"/>
      <c r="J767" s="146"/>
      <c r="L767" s="150"/>
      <c r="N767" s="163"/>
      <c r="O767" s="146"/>
      <c r="P767" s="146"/>
      <c r="Q767" s="146"/>
      <c r="R767" s="34"/>
      <c r="S767" s="35"/>
      <c r="T767" s="147"/>
    </row>
    <row r="768">
      <c r="A768" s="147"/>
      <c r="B768" s="64"/>
      <c r="C768" s="147" t="s">
        <v>217</v>
      </c>
      <c r="E768" s="161"/>
      <c r="F768" s="162"/>
      <c r="G768" s="147"/>
      <c r="H768" s="146"/>
      <c r="J768" s="146"/>
      <c r="L768" s="150"/>
      <c r="N768" s="163"/>
      <c r="O768" s="146"/>
      <c r="P768" s="146"/>
      <c r="Q768" s="146"/>
      <c r="R768" s="34"/>
      <c r="S768" s="35"/>
      <c r="T768" s="147"/>
    </row>
    <row r="769">
      <c r="A769" s="147"/>
      <c r="B769" s="64"/>
      <c r="C769" s="147" t="s">
        <v>217</v>
      </c>
      <c r="E769" s="161"/>
      <c r="F769" s="162"/>
      <c r="G769" s="147"/>
      <c r="H769" s="146"/>
      <c r="J769" s="146"/>
      <c r="L769" s="150"/>
      <c r="N769" s="163"/>
      <c r="O769" s="146"/>
      <c r="P769" s="146"/>
      <c r="Q769" s="146"/>
      <c r="R769" s="34"/>
      <c r="S769" s="35"/>
      <c r="T769" s="147"/>
    </row>
    <row r="770">
      <c r="A770" s="147"/>
      <c r="B770" s="64"/>
      <c r="C770" s="147" t="s">
        <v>217</v>
      </c>
      <c r="E770" s="161"/>
      <c r="F770" s="162"/>
      <c r="G770" s="147"/>
      <c r="H770" s="146"/>
      <c r="J770" s="146"/>
      <c r="L770" s="150"/>
      <c r="N770" s="163"/>
      <c r="O770" s="146"/>
      <c r="P770" s="146"/>
      <c r="Q770" s="146"/>
      <c r="R770" s="34"/>
      <c r="S770" s="35"/>
      <c r="T770" s="147"/>
    </row>
    <row r="771">
      <c r="A771" s="147"/>
      <c r="B771" s="64"/>
      <c r="C771" s="147" t="s">
        <v>217</v>
      </c>
      <c r="E771" s="161"/>
      <c r="F771" s="162"/>
      <c r="G771" s="147"/>
      <c r="H771" s="146"/>
      <c r="J771" s="146"/>
      <c r="L771" s="150"/>
      <c r="N771" s="163"/>
      <c r="O771" s="146"/>
      <c r="P771" s="146"/>
      <c r="Q771" s="146"/>
      <c r="R771" s="34"/>
      <c r="S771" s="35"/>
      <c r="T771" s="147"/>
    </row>
    <row r="772">
      <c r="A772" s="147"/>
      <c r="B772" s="64"/>
      <c r="C772" s="147" t="s">
        <v>217</v>
      </c>
      <c r="E772" s="161"/>
      <c r="F772" s="162"/>
      <c r="G772" s="147"/>
      <c r="H772" s="146"/>
      <c r="J772" s="146"/>
      <c r="L772" s="150"/>
      <c r="N772" s="163"/>
      <c r="O772" s="146"/>
      <c r="P772" s="146"/>
      <c r="Q772" s="146"/>
      <c r="R772" s="34"/>
      <c r="S772" s="35"/>
      <c r="T772" s="147"/>
    </row>
    <row r="773">
      <c r="A773" s="147"/>
      <c r="B773" s="64"/>
      <c r="C773" s="147" t="s">
        <v>217</v>
      </c>
      <c r="E773" s="161"/>
      <c r="F773" s="162"/>
      <c r="G773" s="147"/>
      <c r="H773" s="146"/>
      <c r="J773" s="146"/>
      <c r="L773" s="150"/>
      <c r="N773" s="163"/>
      <c r="O773" s="146"/>
      <c r="P773" s="146"/>
      <c r="Q773" s="146"/>
      <c r="R773" s="34"/>
      <c r="S773" s="35"/>
      <c r="T773" s="147"/>
    </row>
    <row r="774">
      <c r="A774" s="147"/>
      <c r="B774" s="64"/>
      <c r="C774" s="147" t="s">
        <v>217</v>
      </c>
      <c r="E774" s="161"/>
      <c r="F774" s="162"/>
      <c r="G774" s="147"/>
      <c r="H774" s="146"/>
      <c r="J774" s="146"/>
      <c r="L774" s="150"/>
      <c r="N774" s="163"/>
      <c r="O774" s="146"/>
      <c r="P774" s="146"/>
      <c r="Q774" s="146"/>
      <c r="R774" s="34"/>
      <c r="S774" s="35"/>
      <c r="T774" s="147"/>
    </row>
    <row r="775">
      <c r="A775" s="147"/>
      <c r="B775" s="64"/>
      <c r="C775" s="147" t="s">
        <v>217</v>
      </c>
      <c r="E775" s="161"/>
      <c r="F775" s="162"/>
      <c r="G775" s="147"/>
      <c r="H775" s="146"/>
      <c r="J775" s="146"/>
      <c r="L775" s="150"/>
      <c r="N775" s="163"/>
      <c r="O775" s="146"/>
      <c r="P775" s="146"/>
      <c r="Q775" s="146"/>
      <c r="R775" s="34"/>
      <c r="S775" s="35"/>
      <c r="T775" s="147"/>
    </row>
    <row r="776">
      <c r="A776" s="147"/>
      <c r="B776" s="64"/>
      <c r="C776" s="147" t="s">
        <v>217</v>
      </c>
      <c r="E776" s="161"/>
      <c r="F776" s="162"/>
      <c r="G776" s="147"/>
      <c r="H776" s="146"/>
      <c r="J776" s="146"/>
      <c r="L776" s="150"/>
      <c r="N776" s="163"/>
      <c r="O776" s="146"/>
      <c r="P776" s="146"/>
      <c r="Q776" s="146"/>
      <c r="R776" s="34"/>
      <c r="S776" s="35"/>
      <c r="T776" s="147"/>
    </row>
    <row r="777">
      <c r="A777" s="147"/>
      <c r="B777" s="64"/>
      <c r="C777" s="147" t="s">
        <v>217</v>
      </c>
      <c r="E777" s="161"/>
      <c r="F777" s="162"/>
      <c r="G777" s="147"/>
      <c r="H777" s="146"/>
      <c r="J777" s="146"/>
      <c r="L777" s="150"/>
      <c r="N777" s="163"/>
      <c r="O777" s="146"/>
      <c r="P777" s="146"/>
      <c r="Q777" s="146"/>
      <c r="R777" s="34"/>
      <c r="S777" s="35"/>
      <c r="T777" s="147"/>
    </row>
    <row r="778">
      <c r="A778" s="147"/>
      <c r="B778" s="64"/>
      <c r="C778" s="147" t="s">
        <v>217</v>
      </c>
      <c r="E778" s="161"/>
      <c r="F778" s="162"/>
      <c r="G778" s="147"/>
      <c r="H778" s="146"/>
      <c r="J778" s="146"/>
      <c r="L778" s="150"/>
      <c r="N778" s="163"/>
      <c r="O778" s="146"/>
      <c r="P778" s="146"/>
      <c r="Q778" s="146"/>
      <c r="R778" s="34"/>
      <c r="S778" s="35"/>
      <c r="T778" s="147"/>
    </row>
    <row r="779">
      <c r="A779" s="147"/>
      <c r="B779" s="64"/>
      <c r="C779" s="147" t="s">
        <v>217</v>
      </c>
      <c r="E779" s="161"/>
      <c r="F779" s="162"/>
      <c r="G779" s="147"/>
      <c r="H779" s="146"/>
      <c r="J779" s="146"/>
      <c r="L779" s="150"/>
      <c r="N779" s="163"/>
      <c r="O779" s="146"/>
      <c r="P779" s="146"/>
      <c r="Q779" s="146"/>
      <c r="R779" s="34"/>
      <c r="S779" s="35"/>
      <c r="T779" s="147"/>
    </row>
    <row r="780">
      <c r="A780" s="147"/>
      <c r="B780" s="64"/>
      <c r="C780" s="147" t="s">
        <v>217</v>
      </c>
      <c r="E780" s="161"/>
      <c r="F780" s="162"/>
      <c r="G780" s="147"/>
      <c r="H780" s="146"/>
      <c r="J780" s="146"/>
      <c r="L780" s="150"/>
      <c r="N780" s="163"/>
      <c r="O780" s="146"/>
      <c r="P780" s="146"/>
      <c r="Q780" s="146"/>
      <c r="R780" s="34"/>
      <c r="S780" s="35"/>
      <c r="T780" s="147"/>
    </row>
    <row r="781">
      <c r="A781" s="147"/>
      <c r="B781" s="64"/>
      <c r="C781" s="147" t="s">
        <v>217</v>
      </c>
      <c r="E781" s="161"/>
      <c r="F781" s="162"/>
      <c r="G781" s="147"/>
      <c r="H781" s="146"/>
      <c r="J781" s="146"/>
      <c r="L781" s="150"/>
      <c r="N781" s="163"/>
      <c r="O781" s="146"/>
      <c r="P781" s="146"/>
      <c r="Q781" s="146"/>
      <c r="R781" s="34"/>
      <c r="S781" s="35"/>
      <c r="T781" s="147"/>
    </row>
    <row r="782">
      <c r="A782" s="147"/>
      <c r="B782" s="64"/>
      <c r="C782" s="147" t="s">
        <v>217</v>
      </c>
      <c r="E782" s="161"/>
      <c r="F782" s="162"/>
      <c r="G782" s="147"/>
      <c r="H782" s="146"/>
      <c r="J782" s="146"/>
      <c r="L782" s="150"/>
      <c r="N782" s="163"/>
      <c r="O782" s="146"/>
      <c r="P782" s="146"/>
      <c r="Q782" s="146"/>
      <c r="R782" s="34"/>
      <c r="S782" s="35"/>
      <c r="T782" s="147"/>
    </row>
    <row r="783">
      <c r="A783" s="147"/>
      <c r="B783" s="64"/>
      <c r="C783" s="147" t="s">
        <v>217</v>
      </c>
      <c r="E783" s="161"/>
      <c r="F783" s="162"/>
      <c r="G783" s="147"/>
      <c r="H783" s="146"/>
      <c r="J783" s="146"/>
      <c r="L783" s="150"/>
      <c r="N783" s="163"/>
      <c r="O783" s="146"/>
      <c r="P783" s="146"/>
      <c r="Q783" s="146"/>
      <c r="R783" s="34"/>
      <c r="S783" s="35"/>
      <c r="T783" s="147"/>
    </row>
    <row r="784">
      <c r="A784" s="147"/>
      <c r="B784" s="64"/>
      <c r="C784" s="147" t="s">
        <v>217</v>
      </c>
      <c r="E784" s="161"/>
      <c r="F784" s="162"/>
      <c r="G784" s="147"/>
      <c r="H784" s="146"/>
      <c r="J784" s="146"/>
      <c r="L784" s="150"/>
      <c r="N784" s="163"/>
      <c r="O784" s="146"/>
      <c r="P784" s="146"/>
      <c r="Q784" s="146"/>
      <c r="R784" s="34"/>
      <c r="S784" s="35"/>
      <c r="T784" s="147"/>
    </row>
    <row r="785">
      <c r="A785" s="147"/>
      <c r="B785" s="64"/>
      <c r="C785" s="147" t="s">
        <v>217</v>
      </c>
      <c r="E785" s="161"/>
      <c r="F785" s="162"/>
      <c r="G785" s="147"/>
      <c r="H785" s="146"/>
      <c r="J785" s="146"/>
      <c r="L785" s="150"/>
      <c r="N785" s="163"/>
      <c r="O785" s="146"/>
      <c r="P785" s="146"/>
      <c r="Q785" s="146"/>
      <c r="R785" s="34"/>
      <c r="S785" s="35"/>
      <c r="T785" s="147"/>
    </row>
    <row r="786">
      <c r="A786" s="147"/>
      <c r="B786" s="64"/>
      <c r="C786" s="147" t="s">
        <v>217</v>
      </c>
      <c r="E786" s="161"/>
      <c r="F786" s="162"/>
      <c r="G786" s="147"/>
      <c r="H786" s="146"/>
      <c r="J786" s="146"/>
      <c r="L786" s="150"/>
      <c r="N786" s="163"/>
      <c r="O786" s="146"/>
      <c r="P786" s="146"/>
      <c r="Q786" s="146"/>
      <c r="R786" s="34"/>
      <c r="S786" s="35"/>
      <c r="T786" s="147"/>
    </row>
    <row r="787">
      <c r="A787" s="147"/>
      <c r="B787" s="64"/>
      <c r="C787" s="147" t="s">
        <v>217</v>
      </c>
      <c r="E787" s="161"/>
      <c r="F787" s="162"/>
      <c r="G787" s="147"/>
      <c r="H787" s="146"/>
      <c r="J787" s="146"/>
      <c r="L787" s="150"/>
      <c r="N787" s="163"/>
      <c r="O787" s="146"/>
      <c r="P787" s="146"/>
      <c r="Q787" s="146"/>
      <c r="R787" s="34"/>
      <c r="S787" s="35"/>
      <c r="T787" s="147"/>
    </row>
    <row r="788">
      <c r="A788" s="147"/>
      <c r="B788" s="64"/>
      <c r="C788" s="147" t="s">
        <v>217</v>
      </c>
      <c r="E788" s="161"/>
      <c r="F788" s="162"/>
      <c r="G788" s="147"/>
      <c r="H788" s="146"/>
      <c r="J788" s="146"/>
      <c r="L788" s="150"/>
      <c r="N788" s="163"/>
      <c r="O788" s="146"/>
      <c r="P788" s="146"/>
      <c r="Q788" s="146"/>
      <c r="R788" s="34"/>
      <c r="S788" s="35"/>
      <c r="T788" s="147"/>
    </row>
    <row r="789">
      <c r="A789" s="147"/>
      <c r="B789" s="64"/>
      <c r="C789" s="147" t="s">
        <v>217</v>
      </c>
      <c r="E789" s="161"/>
      <c r="F789" s="162"/>
      <c r="G789" s="147"/>
      <c r="H789" s="146"/>
      <c r="J789" s="146"/>
      <c r="L789" s="150"/>
      <c r="N789" s="163"/>
      <c r="O789" s="146"/>
      <c r="P789" s="146"/>
      <c r="Q789" s="146"/>
      <c r="R789" s="34"/>
      <c r="S789" s="35"/>
      <c r="T789" s="147"/>
    </row>
    <row r="790">
      <c r="A790" s="147"/>
      <c r="B790" s="64"/>
      <c r="C790" s="147" t="s">
        <v>217</v>
      </c>
      <c r="E790" s="161"/>
      <c r="F790" s="162"/>
      <c r="G790" s="147"/>
      <c r="H790" s="146"/>
      <c r="J790" s="146"/>
      <c r="L790" s="150"/>
      <c r="N790" s="163"/>
      <c r="O790" s="146"/>
      <c r="P790" s="146"/>
      <c r="Q790" s="146"/>
      <c r="R790" s="34"/>
      <c r="S790" s="35"/>
      <c r="T790" s="147"/>
    </row>
    <row r="791">
      <c r="A791" s="147"/>
      <c r="B791" s="64"/>
      <c r="C791" s="147" t="s">
        <v>217</v>
      </c>
      <c r="E791" s="161"/>
      <c r="F791" s="162"/>
      <c r="G791" s="147"/>
      <c r="H791" s="146"/>
      <c r="J791" s="146"/>
      <c r="L791" s="150"/>
      <c r="N791" s="163"/>
      <c r="O791" s="146"/>
      <c r="P791" s="146"/>
      <c r="Q791" s="146"/>
      <c r="R791" s="34"/>
      <c r="S791" s="35"/>
      <c r="T791" s="147"/>
    </row>
    <row r="792">
      <c r="A792" s="147"/>
      <c r="B792" s="64"/>
      <c r="C792" s="147" t="s">
        <v>217</v>
      </c>
      <c r="E792" s="161"/>
      <c r="F792" s="162"/>
      <c r="G792" s="147"/>
      <c r="H792" s="146"/>
      <c r="J792" s="146"/>
      <c r="L792" s="150"/>
      <c r="N792" s="163"/>
      <c r="O792" s="146"/>
      <c r="P792" s="146"/>
      <c r="Q792" s="146"/>
      <c r="R792" s="34"/>
      <c r="S792" s="35"/>
      <c r="T792" s="147"/>
    </row>
    <row r="793">
      <c r="A793" s="147"/>
      <c r="B793" s="64"/>
      <c r="C793" s="147" t="s">
        <v>217</v>
      </c>
      <c r="E793" s="161"/>
      <c r="F793" s="162"/>
      <c r="G793" s="147"/>
      <c r="H793" s="146"/>
      <c r="J793" s="146"/>
      <c r="L793" s="150"/>
      <c r="N793" s="163"/>
      <c r="O793" s="146"/>
      <c r="P793" s="146"/>
      <c r="Q793" s="146"/>
      <c r="R793" s="34"/>
      <c r="S793" s="35"/>
      <c r="T793" s="147"/>
    </row>
    <row r="794">
      <c r="A794" s="147"/>
      <c r="B794" s="64"/>
      <c r="C794" s="147" t="s">
        <v>217</v>
      </c>
      <c r="E794" s="161"/>
      <c r="F794" s="162"/>
      <c r="G794" s="147"/>
      <c r="H794" s="146"/>
      <c r="J794" s="146"/>
      <c r="L794" s="150"/>
      <c r="N794" s="163"/>
      <c r="O794" s="146"/>
      <c r="P794" s="146"/>
      <c r="Q794" s="146"/>
      <c r="R794" s="34"/>
      <c r="S794" s="35"/>
      <c r="T794" s="147"/>
    </row>
    <row r="795">
      <c r="A795" s="147"/>
      <c r="B795" s="64"/>
      <c r="C795" s="147" t="s">
        <v>217</v>
      </c>
      <c r="E795" s="161"/>
      <c r="F795" s="162"/>
      <c r="G795" s="147"/>
      <c r="H795" s="146"/>
      <c r="J795" s="146"/>
      <c r="L795" s="150"/>
      <c r="N795" s="163"/>
      <c r="O795" s="146"/>
      <c r="P795" s="146"/>
      <c r="Q795" s="146"/>
      <c r="R795" s="34"/>
      <c r="S795" s="35"/>
      <c r="T795" s="147"/>
    </row>
    <row r="796">
      <c r="A796" s="147"/>
      <c r="B796" s="64"/>
      <c r="C796" s="147" t="s">
        <v>217</v>
      </c>
      <c r="E796" s="161"/>
      <c r="F796" s="162"/>
      <c r="G796" s="147"/>
      <c r="H796" s="146"/>
      <c r="J796" s="146"/>
      <c r="L796" s="150"/>
      <c r="N796" s="163"/>
      <c r="O796" s="146"/>
      <c r="P796" s="146"/>
      <c r="Q796" s="146"/>
      <c r="R796" s="34"/>
      <c r="S796" s="35"/>
      <c r="T796" s="147"/>
    </row>
    <row r="797">
      <c r="A797" s="147"/>
      <c r="B797" s="64"/>
      <c r="C797" s="147" t="s">
        <v>217</v>
      </c>
      <c r="E797" s="161"/>
      <c r="F797" s="162"/>
      <c r="G797" s="147"/>
      <c r="H797" s="146"/>
      <c r="J797" s="146"/>
      <c r="L797" s="150"/>
      <c r="N797" s="163"/>
      <c r="O797" s="146"/>
      <c r="P797" s="146"/>
      <c r="Q797" s="146"/>
      <c r="R797" s="34"/>
      <c r="S797" s="35"/>
      <c r="T797" s="147"/>
    </row>
    <row r="798">
      <c r="A798" s="147"/>
      <c r="B798" s="64"/>
      <c r="C798" s="147" t="s">
        <v>217</v>
      </c>
      <c r="E798" s="161"/>
      <c r="F798" s="162"/>
      <c r="G798" s="147"/>
      <c r="H798" s="146"/>
      <c r="J798" s="146"/>
      <c r="L798" s="150"/>
      <c r="N798" s="163"/>
      <c r="O798" s="146"/>
      <c r="P798" s="146"/>
      <c r="Q798" s="146"/>
      <c r="R798" s="34"/>
      <c r="S798" s="35"/>
      <c r="T798" s="147"/>
    </row>
    <row r="799">
      <c r="A799" s="147"/>
      <c r="B799" s="64"/>
      <c r="C799" s="147" t="s">
        <v>217</v>
      </c>
      <c r="E799" s="161"/>
      <c r="F799" s="162"/>
      <c r="G799" s="147"/>
      <c r="H799" s="146"/>
      <c r="J799" s="146"/>
      <c r="L799" s="150"/>
      <c r="N799" s="163"/>
      <c r="O799" s="146"/>
      <c r="P799" s="146"/>
      <c r="Q799" s="146"/>
      <c r="R799" s="34"/>
      <c r="S799" s="35"/>
      <c r="T799" s="147"/>
    </row>
    <row r="800">
      <c r="A800" s="147"/>
      <c r="B800" s="64"/>
      <c r="C800" s="147" t="s">
        <v>217</v>
      </c>
      <c r="E800" s="161"/>
      <c r="F800" s="162"/>
      <c r="G800" s="147"/>
      <c r="H800" s="146"/>
      <c r="J800" s="146"/>
      <c r="L800" s="150"/>
      <c r="N800" s="163"/>
      <c r="O800" s="146"/>
      <c r="P800" s="146"/>
      <c r="Q800" s="146"/>
      <c r="R800" s="34"/>
      <c r="S800" s="35"/>
      <c r="T800" s="147"/>
    </row>
    <row r="801">
      <c r="A801" s="147"/>
      <c r="B801" s="64"/>
      <c r="C801" s="147" t="s">
        <v>217</v>
      </c>
      <c r="E801" s="161"/>
      <c r="F801" s="162"/>
      <c r="G801" s="147"/>
      <c r="H801" s="146"/>
      <c r="J801" s="146"/>
      <c r="L801" s="150"/>
      <c r="N801" s="163"/>
      <c r="O801" s="146"/>
      <c r="P801" s="146"/>
      <c r="Q801" s="146"/>
      <c r="R801" s="34"/>
      <c r="S801" s="35"/>
      <c r="T801" s="147"/>
    </row>
    <row r="802">
      <c r="A802" s="147"/>
      <c r="B802" s="64"/>
      <c r="C802" s="147" t="s">
        <v>217</v>
      </c>
      <c r="E802" s="161"/>
      <c r="F802" s="162"/>
      <c r="G802" s="147"/>
      <c r="H802" s="146"/>
      <c r="J802" s="146"/>
      <c r="L802" s="150"/>
      <c r="N802" s="163"/>
      <c r="O802" s="146"/>
      <c r="P802" s="146"/>
      <c r="Q802" s="146"/>
      <c r="R802" s="34"/>
      <c r="S802" s="35"/>
      <c r="T802" s="147"/>
    </row>
    <row r="803">
      <c r="A803" s="147"/>
      <c r="B803" s="64"/>
      <c r="C803" s="147" t="s">
        <v>217</v>
      </c>
      <c r="E803" s="161"/>
      <c r="F803" s="162"/>
      <c r="G803" s="147"/>
      <c r="H803" s="146"/>
      <c r="J803" s="146"/>
      <c r="L803" s="150"/>
      <c r="N803" s="163"/>
      <c r="O803" s="146"/>
      <c r="P803" s="146"/>
      <c r="Q803" s="146"/>
      <c r="R803" s="34"/>
      <c r="S803" s="35"/>
      <c r="T803" s="147"/>
    </row>
    <row r="804">
      <c r="A804" s="147"/>
      <c r="B804" s="64"/>
      <c r="C804" s="147" t="s">
        <v>217</v>
      </c>
      <c r="E804" s="161"/>
      <c r="F804" s="162"/>
      <c r="G804" s="147"/>
      <c r="H804" s="146"/>
      <c r="J804" s="146"/>
      <c r="L804" s="150"/>
      <c r="N804" s="163"/>
      <c r="O804" s="146"/>
      <c r="P804" s="146"/>
      <c r="Q804" s="146"/>
      <c r="R804" s="34"/>
      <c r="S804" s="35"/>
      <c r="T804" s="147"/>
    </row>
    <row r="805">
      <c r="A805" s="147"/>
      <c r="B805" s="64"/>
      <c r="C805" s="147" t="s">
        <v>217</v>
      </c>
      <c r="E805" s="161"/>
      <c r="F805" s="162"/>
      <c r="G805" s="147"/>
      <c r="H805" s="146"/>
      <c r="J805" s="146"/>
      <c r="L805" s="150"/>
      <c r="N805" s="163"/>
      <c r="O805" s="146"/>
      <c r="P805" s="146"/>
      <c r="Q805" s="146"/>
      <c r="R805" s="34"/>
      <c r="S805" s="35"/>
      <c r="T805" s="147"/>
    </row>
    <row r="806">
      <c r="A806" s="147"/>
      <c r="B806" s="64"/>
      <c r="C806" s="147" t="s">
        <v>217</v>
      </c>
      <c r="E806" s="161"/>
      <c r="F806" s="162"/>
      <c r="G806" s="147"/>
      <c r="H806" s="146"/>
      <c r="J806" s="146"/>
      <c r="L806" s="150"/>
      <c r="N806" s="163"/>
      <c r="O806" s="146"/>
      <c r="P806" s="146"/>
      <c r="Q806" s="146"/>
      <c r="R806" s="34"/>
      <c r="S806" s="35"/>
      <c r="T806" s="147"/>
    </row>
    <row r="807">
      <c r="A807" s="147"/>
      <c r="B807" s="64"/>
      <c r="C807" s="147" t="s">
        <v>217</v>
      </c>
      <c r="E807" s="161"/>
      <c r="F807" s="162"/>
      <c r="G807" s="147"/>
      <c r="H807" s="146"/>
      <c r="J807" s="146"/>
      <c r="L807" s="150"/>
      <c r="N807" s="163"/>
      <c r="O807" s="146"/>
      <c r="P807" s="146"/>
      <c r="Q807" s="146"/>
      <c r="R807" s="34"/>
      <c r="S807" s="35"/>
      <c r="T807" s="147"/>
    </row>
    <row r="808">
      <c r="A808" s="147"/>
      <c r="B808" s="64"/>
      <c r="C808" s="147" t="s">
        <v>217</v>
      </c>
      <c r="E808" s="161"/>
      <c r="F808" s="162"/>
      <c r="G808" s="147"/>
      <c r="H808" s="146"/>
      <c r="J808" s="146"/>
      <c r="L808" s="150"/>
      <c r="N808" s="163"/>
      <c r="O808" s="146"/>
      <c r="P808" s="146"/>
      <c r="Q808" s="146"/>
      <c r="R808" s="34"/>
      <c r="S808" s="35"/>
      <c r="T808" s="147"/>
    </row>
    <row r="809">
      <c r="A809" s="147"/>
      <c r="B809" s="64"/>
      <c r="C809" s="147" t="s">
        <v>217</v>
      </c>
      <c r="E809" s="161"/>
      <c r="F809" s="162"/>
      <c r="G809" s="147"/>
      <c r="H809" s="146"/>
      <c r="J809" s="146"/>
      <c r="L809" s="150"/>
      <c r="N809" s="163"/>
      <c r="O809" s="146"/>
      <c r="P809" s="146"/>
      <c r="Q809" s="146"/>
      <c r="R809" s="34"/>
      <c r="S809" s="35"/>
      <c r="T809" s="147"/>
    </row>
    <row r="810">
      <c r="A810" s="147"/>
      <c r="B810" s="64"/>
      <c r="C810" s="147" t="s">
        <v>217</v>
      </c>
      <c r="E810" s="161"/>
      <c r="F810" s="162"/>
      <c r="G810" s="147"/>
      <c r="H810" s="146"/>
      <c r="J810" s="146"/>
      <c r="L810" s="150"/>
      <c r="N810" s="163"/>
      <c r="O810" s="146"/>
      <c r="P810" s="146"/>
      <c r="Q810" s="146"/>
      <c r="R810" s="34"/>
      <c r="S810" s="35"/>
      <c r="T810" s="147"/>
    </row>
    <row r="811">
      <c r="A811" s="147"/>
      <c r="B811" s="64"/>
      <c r="C811" s="147" t="s">
        <v>217</v>
      </c>
      <c r="E811" s="161"/>
      <c r="F811" s="162"/>
      <c r="G811" s="147"/>
      <c r="H811" s="146"/>
      <c r="J811" s="146"/>
      <c r="L811" s="150"/>
      <c r="N811" s="163"/>
      <c r="O811" s="146"/>
      <c r="P811" s="146"/>
      <c r="Q811" s="146"/>
      <c r="R811" s="34"/>
      <c r="S811" s="35"/>
      <c r="T811" s="147"/>
    </row>
    <row r="812">
      <c r="A812" s="147"/>
      <c r="B812" s="64"/>
      <c r="C812" s="147" t="s">
        <v>217</v>
      </c>
      <c r="E812" s="161"/>
      <c r="F812" s="162"/>
      <c r="G812" s="147"/>
      <c r="H812" s="146"/>
      <c r="J812" s="146"/>
      <c r="L812" s="150"/>
      <c r="N812" s="163"/>
      <c r="O812" s="146"/>
      <c r="P812" s="146"/>
      <c r="Q812" s="146"/>
      <c r="R812" s="34"/>
      <c r="S812" s="35"/>
      <c r="T812" s="147"/>
    </row>
    <row r="813">
      <c r="A813" s="147"/>
      <c r="B813" s="64"/>
      <c r="C813" s="147" t="s">
        <v>217</v>
      </c>
      <c r="E813" s="161"/>
      <c r="F813" s="162"/>
      <c r="G813" s="147"/>
      <c r="H813" s="146"/>
      <c r="J813" s="146"/>
      <c r="L813" s="150"/>
      <c r="N813" s="163"/>
      <c r="O813" s="146"/>
      <c r="P813" s="146"/>
      <c r="Q813" s="146"/>
      <c r="R813" s="34"/>
      <c r="S813" s="35"/>
      <c r="T813" s="147"/>
    </row>
    <row r="814">
      <c r="A814" s="147"/>
      <c r="B814" s="64"/>
      <c r="C814" s="147" t="s">
        <v>217</v>
      </c>
      <c r="E814" s="161"/>
      <c r="F814" s="162"/>
      <c r="G814" s="147"/>
      <c r="H814" s="146"/>
      <c r="J814" s="146"/>
      <c r="L814" s="150"/>
      <c r="N814" s="163"/>
      <c r="O814" s="146"/>
      <c r="P814" s="146"/>
      <c r="Q814" s="146"/>
      <c r="R814" s="34"/>
      <c r="S814" s="35"/>
      <c r="T814" s="147"/>
    </row>
    <row r="815">
      <c r="A815" s="147"/>
      <c r="B815" s="64"/>
      <c r="C815" s="147" t="s">
        <v>217</v>
      </c>
      <c r="E815" s="161"/>
      <c r="F815" s="162"/>
      <c r="G815" s="147"/>
      <c r="H815" s="146"/>
      <c r="J815" s="146"/>
      <c r="L815" s="150"/>
      <c r="N815" s="163"/>
      <c r="O815" s="146"/>
      <c r="P815" s="146"/>
      <c r="Q815" s="146"/>
      <c r="R815" s="34"/>
      <c r="S815" s="35"/>
      <c r="T815" s="147"/>
    </row>
    <row r="816">
      <c r="A816" s="147"/>
      <c r="B816" s="64"/>
      <c r="C816" s="147" t="s">
        <v>217</v>
      </c>
      <c r="E816" s="161"/>
      <c r="F816" s="162"/>
      <c r="G816" s="147"/>
      <c r="H816" s="146"/>
      <c r="J816" s="146"/>
      <c r="L816" s="150"/>
      <c r="N816" s="163"/>
      <c r="O816" s="146"/>
      <c r="P816" s="146"/>
      <c r="Q816" s="146"/>
      <c r="R816" s="34"/>
      <c r="S816" s="35"/>
      <c r="T816" s="147"/>
    </row>
    <row r="817">
      <c r="A817" s="147"/>
      <c r="B817" s="64"/>
      <c r="C817" s="147" t="s">
        <v>217</v>
      </c>
      <c r="E817" s="161"/>
      <c r="F817" s="162"/>
      <c r="G817" s="147"/>
      <c r="H817" s="146"/>
      <c r="J817" s="146"/>
      <c r="L817" s="150"/>
      <c r="N817" s="163"/>
      <c r="O817" s="146"/>
      <c r="P817" s="146"/>
      <c r="Q817" s="146"/>
      <c r="R817" s="34"/>
      <c r="S817" s="35"/>
      <c r="T817" s="147"/>
    </row>
    <row r="818">
      <c r="A818" s="147"/>
      <c r="B818" s="64"/>
      <c r="C818" s="147" t="s">
        <v>217</v>
      </c>
      <c r="E818" s="161"/>
      <c r="F818" s="162"/>
      <c r="G818" s="147"/>
      <c r="H818" s="146"/>
      <c r="J818" s="146"/>
      <c r="L818" s="150"/>
      <c r="N818" s="163"/>
      <c r="O818" s="146"/>
      <c r="P818" s="146"/>
      <c r="Q818" s="146"/>
      <c r="R818" s="34"/>
      <c r="S818" s="35"/>
      <c r="T818" s="147"/>
    </row>
    <row r="819">
      <c r="A819" s="147"/>
      <c r="B819" s="64"/>
      <c r="C819" s="147" t="s">
        <v>217</v>
      </c>
      <c r="E819" s="161"/>
      <c r="F819" s="162"/>
      <c r="G819" s="147"/>
      <c r="H819" s="146"/>
      <c r="J819" s="146"/>
      <c r="L819" s="150"/>
      <c r="N819" s="163"/>
      <c r="O819" s="146"/>
      <c r="P819" s="146"/>
      <c r="Q819" s="146"/>
      <c r="R819" s="34"/>
      <c r="S819" s="35"/>
      <c r="T819" s="147"/>
    </row>
    <row r="820">
      <c r="A820" s="147"/>
      <c r="B820" s="64"/>
      <c r="C820" s="147" t="s">
        <v>217</v>
      </c>
      <c r="E820" s="161"/>
      <c r="F820" s="162"/>
      <c r="G820" s="147"/>
      <c r="H820" s="146"/>
      <c r="J820" s="146"/>
      <c r="L820" s="150"/>
      <c r="N820" s="163"/>
      <c r="O820" s="146"/>
      <c r="P820" s="146"/>
      <c r="Q820" s="146"/>
      <c r="R820" s="34"/>
      <c r="S820" s="35"/>
      <c r="T820" s="147"/>
    </row>
    <row r="821">
      <c r="A821" s="147"/>
      <c r="B821" s="64"/>
      <c r="C821" s="147" t="s">
        <v>217</v>
      </c>
      <c r="E821" s="161"/>
      <c r="F821" s="162"/>
      <c r="G821" s="147"/>
      <c r="H821" s="146"/>
      <c r="J821" s="146"/>
      <c r="L821" s="150"/>
      <c r="N821" s="163"/>
      <c r="O821" s="146"/>
      <c r="P821" s="146"/>
      <c r="Q821" s="146"/>
      <c r="R821" s="34"/>
      <c r="S821" s="35"/>
      <c r="T821" s="147"/>
    </row>
    <row r="822">
      <c r="A822" s="147"/>
      <c r="B822" s="64"/>
      <c r="C822" s="147" t="s">
        <v>217</v>
      </c>
      <c r="E822" s="161"/>
      <c r="F822" s="162"/>
      <c r="G822" s="147"/>
      <c r="H822" s="146"/>
      <c r="J822" s="146"/>
      <c r="L822" s="150"/>
      <c r="N822" s="163"/>
      <c r="O822" s="146"/>
      <c r="P822" s="146"/>
      <c r="Q822" s="146"/>
      <c r="R822" s="34"/>
      <c r="S822" s="35"/>
      <c r="T822" s="147"/>
    </row>
    <row r="823">
      <c r="A823" s="147"/>
      <c r="B823" s="64"/>
      <c r="C823" s="147" t="s">
        <v>217</v>
      </c>
      <c r="E823" s="161"/>
      <c r="F823" s="162"/>
      <c r="G823" s="147"/>
      <c r="H823" s="146"/>
      <c r="J823" s="146"/>
      <c r="L823" s="150"/>
      <c r="N823" s="163"/>
      <c r="O823" s="146"/>
      <c r="P823" s="146"/>
      <c r="Q823" s="146"/>
      <c r="R823" s="34"/>
      <c r="S823" s="35"/>
      <c r="T823" s="147"/>
    </row>
    <row r="824">
      <c r="A824" s="147"/>
      <c r="B824" s="64"/>
      <c r="C824" s="147" t="s">
        <v>217</v>
      </c>
      <c r="E824" s="161"/>
      <c r="F824" s="162"/>
      <c r="G824" s="147"/>
      <c r="H824" s="146"/>
      <c r="J824" s="146"/>
      <c r="L824" s="150"/>
      <c r="N824" s="163"/>
      <c r="O824" s="146"/>
      <c r="P824" s="146"/>
      <c r="Q824" s="146"/>
      <c r="R824" s="34"/>
      <c r="S824" s="35"/>
      <c r="T824" s="147"/>
    </row>
    <row r="825">
      <c r="A825" s="147"/>
      <c r="B825" s="64"/>
      <c r="C825" s="147" t="s">
        <v>217</v>
      </c>
      <c r="E825" s="161"/>
      <c r="F825" s="162"/>
      <c r="G825" s="147"/>
      <c r="H825" s="146"/>
      <c r="J825" s="146"/>
      <c r="L825" s="150"/>
      <c r="N825" s="163"/>
      <c r="O825" s="146"/>
      <c r="P825" s="146"/>
      <c r="Q825" s="146"/>
      <c r="R825" s="34"/>
      <c r="S825" s="35"/>
      <c r="T825" s="147"/>
    </row>
    <row r="826">
      <c r="A826" s="147"/>
      <c r="B826" s="64"/>
      <c r="C826" s="147" t="s">
        <v>217</v>
      </c>
      <c r="E826" s="161"/>
      <c r="F826" s="162"/>
      <c r="G826" s="147"/>
      <c r="H826" s="146"/>
      <c r="J826" s="146"/>
      <c r="L826" s="150"/>
      <c r="N826" s="163"/>
      <c r="O826" s="146"/>
      <c r="P826" s="146"/>
      <c r="Q826" s="146"/>
      <c r="R826" s="34"/>
      <c r="S826" s="35"/>
      <c r="T826" s="147"/>
    </row>
    <row r="827">
      <c r="A827" s="147"/>
      <c r="B827" s="64"/>
      <c r="C827" s="147" t="s">
        <v>217</v>
      </c>
      <c r="E827" s="161"/>
      <c r="F827" s="162"/>
      <c r="G827" s="147"/>
      <c r="H827" s="146"/>
      <c r="J827" s="146"/>
      <c r="L827" s="150"/>
      <c r="N827" s="163"/>
      <c r="O827" s="146"/>
      <c r="P827" s="146"/>
      <c r="Q827" s="146"/>
      <c r="R827" s="34"/>
      <c r="S827" s="35"/>
      <c r="T827" s="147"/>
    </row>
    <row r="828">
      <c r="A828" s="147"/>
      <c r="B828" s="64"/>
      <c r="C828" s="147" t="s">
        <v>217</v>
      </c>
      <c r="E828" s="161"/>
      <c r="F828" s="162"/>
      <c r="G828" s="147"/>
      <c r="H828" s="146"/>
      <c r="J828" s="146"/>
      <c r="L828" s="150"/>
      <c r="N828" s="163"/>
      <c r="O828" s="146"/>
      <c r="P828" s="146"/>
      <c r="Q828" s="146"/>
      <c r="R828" s="34"/>
      <c r="S828" s="35"/>
      <c r="T828" s="147"/>
    </row>
    <row r="829">
      <c r="A829" s="147"/>
      <c r="B829" s="64"/>
      <c r="C829" s="147" t="s">
        <v>217</v>
      </c>
      <c r="E829" s="161"/>
      <c r="F829" s="162"/>
      <c r="G829" s="147"/>
      <c r="H829" s="146"/>
      <c r="J829" s="146"/>
      <c r="L829" s="150"/>
      <c r="N829" s="163"/>
      <c r="O829" s="146"/>
      <c r="P829" s="146"/>
      <c r="Q829" s="146"/>
      <c r="R829" s="34"/>
      <c r="S829" s="35"/>
      <c r="T829" s="147"/>
    </row>
    <row r="830">
      <c r="A830" s="147"/>
      <c r="B830" s="64"/>
      <c r="C830" s="147" t="s">
        <v>217</v>
      </c>
      <c r="E830" s="161"/>
      <c r="F830" s="162"/>
      <c r="G830" s="147"/>
      <c r="H830" s="146"/>
      <c r="J830" s="146"/>
      <c r="L830" s="150"/>
      <c r="N830" s="163"/>
      <c r="O830" s="146"/>
      <c r="P830" s="146"/>
      <c r="Q830" s="146"/>
      <c r="R830" s="34"/>
      <c r="S830" s="35"/>
      <c r="T830" s="147"/>
    </row>
    <row r="831">
      <c r="A831" s="147"/>
      <c r="B831" s="64"/>
      <c r="C831" s="147" t="s">
        <v>217</v>
      </c>
      <c r="E831" s="161"/>
      <c r="F831" s="162"/>
      <c r="G831" s="147"/>
      <c r="H831" s="146"/>
      <c r="J831" s="146"/>
      <c r="L831" s="150"/>
      <c r="N831" s="163"/>
      <c r="O831" s="146"/>
      <c r="P831" s="146"/>
      <c r="Q831" s="146"/>
      <c r="R831" s="34"/>
      <c r="S831" s="35"/>
      <c r="T831" s="147"/>
    </row>
    <row r="832">
      <c r="A832" s="147"/>
      <c r="B832" s="64"/>
      <c r="C832" s="147" t="s">
        <v>217</v>
      </c>
      <c r="E832" s="161"/>
      <c r="F832" s="162"/>
      <c r="G832" s="147"/>
      <c r="H832" s="146"/>
      <c r="J832" s="146"/>
      <c r="L832" s="150"/>
      <c r="N832" s="163"/>
      <c r="O832" s="146"/>
      <c r="P832" s="146"/>
      <c r="Q832" s="146"/>
      <c r="R832" s="34"/>
      <c r="S832" s="35"/>
      <c r="T832" s="147"/>
    </row>
    <row r="833">
      <c r="A833" s="147"/>
      <c r="B833" s="64"/>
      <c r="C833" s="147" t="s">
        <v>217</v>
      </c>
      <c r="E833" s="161"/>
      <c r="F833" s="162"/>
      <c r="G833" s="147"/>
      <c r="H833" s="146"/>
      <c r="J833" s="146"/>
      <c r="L833" s="150"/>
      <c r="N833" s="163"/>
      <c r="O833" s="146"/>
      <c r="P833" s="146"/>
      <c r="Q833" s="146"/>
      <c r="R833" s="34"/>
      <c r="S833" s="35"/>
      <c r="T833" s="147"/>
    </row>
    <row r="834">
      <c r="A834" s="147"/>
      <c r="B834" s="64"/>
      <c r="C834" s="147" t="s">
        <v>217</v>
      </c>
      <c r="E834" s="161"/>
      <c r="F834" s="162"/>
      <c r="G834" s="147"/>
      <c r="H834" s="146"/>
      <c r="J834" s="146"/>
      <c r="L834" s="150"/>
      <c r="N834" s="163"/>
      <c r="O834" s="146"/>
      <c r="P834" s="146"/>
      <c r="Q834" s="146"/>
      <c r="R834" s="34"/>
      <c r="S834" s="35"/>
      <c r="T834" s="147"/>
    </row>
    <row r="835">
      <c r="A835" s="147"/>
      <c r="B835" s="64"/>
      <c r="C835" s="147" t="s">
        <v>217</v>
      </c>
      <c r="E835" s="161"/>
      <c r="F835" s="162"/>
      <c r="G835" s="147"/>
      <c r="H835" s="146"/>
      <c r="J835" s="146"/>
      <c r="L835" s="150"/>
      <c r="N835" s="163"/>
      <c r="O835" s="146"/>
      <c r="P835" s="146"/>
      <c r="Q835" s="146"/>
      <c r="R835" s="34"/>
      <c r="S835" s="35"/>
      <c r="T835" s="147"/>
    </row>
    <row r="836">
      <c r="A836" s="147"/>
      <c r="B836" s="64"/>
      <c r="C836" s="147" t="s">
        <v>217</v>
      </c>
      <c r="E836" s="161"/>
      <c r="F836" s="162"/>
      <c r="G836" s="147"/>
      <c r="H836" s="146"/>
      <c r="J836" s="146"/>
      <c r="L836" s="150"/>
      <c r="N836" s="163"/>
      <c r="O836" s="146"/>
      <c r="P836" s="146"/>
      <c r="Q836" s="146"/>
      <c r="R836" s="34"/>
      <c r="S836" s="35"/>
      <c r="T836" s="147"/>
    </row>
    <row r="837">
      <c r="A837" s="147"/>
      <c r="B837" s="64"/>
      <c r="C837" s="147" t="s">
        <v>217</v>
      </c>
      <c r="E837" s="161"/>
      <c r="F837" s="162"/>
      <c r="G837" s="147"/>
      <c r="H837" s="146"/>
      <c r="J837" s="146"/>
      <c r="L837" s="150"/>
      <c r="N837" s="163"/>
      <c r="O837" s="146"/>
      <c r="P837" s="146"/>
      <c r="Q837" s="146"/>
      <c r="R837" s="34"/>
      <c r="S837" s="35"/>
      <c r="T837" s="147"/>
    </row>
    <row r="838">
      <c r="A838" s="147"/>
      <c r="B838" s="64"/>
      <c r="C838" s="147" t="s">
        <v>217</v>
      </c>
      <c r="E838" s="161"/>
      <c r="F838" s="162"/>
      <c r="G838" s="147"/>
      <c r="H838" s="146"/>
      <c r="J838" s="146"/>
      <c r="L838" s="150"/>
      <c r="N838" s="163"/>
      <c r="O838" s="146"/>
      <c r="P838" s="146"/>
      <c r="Q838" s="146"/>
      <c r="R838" s="34"/>
      <c r="S838" s="35"/>
      <c r="T838" s="147"/>
    </row>
    <row r="839">
      <c r="A839" s="147"/>
      <c r="B839" s="64"/>
      <c r="C839" s="147" t="s">
        <v>217</v>
      </c>
      <c r="E839" s="161"/>
      <c r="F839" s="162"/>
      <c r="G839" s="147"/>
      <c r="H839" s="146"/>
      <c r="J839" s="146"/>
      <c r="L839" s="150"/>
      <c r="N839" s="163"/>
      <c r="O839" s="146"/>
      <c r="P839" s="146"/>
      <c r="Q839" s="146"/>
      <c r="R839" s="34"/>
      <c r="S839" s="35"/>
      <c r="T839" s="147"/>
    </row>
    <row r="840">
      <c r="A840" s="147"/>
      <c r="B840" s="64"/>
      <c r="C840" s="147" t="s">
        <v>217</v>
      </c>
      <c r="E840" s="161"/>
      <c r="F840" s="162"/>
      <c r="G840" s="147"/>
      <c r="H840" s="146"/>
      <c r="J840" s="146"/>
      <c r="L840" s="150"/>
      <c r="N840" s="163"/>
      <c r="O840" s="146"/>
      <c r="P840" s="146"/>
      <c r="Q840" s="146"/>
      <c r="R840" s="34"/>
      <c r="S840" s="35"/>
      <c r="T840" s="147"/>
    </row>
    <row r="841">
      <c r="A841" s="147"/>
      <c r="B841" s="64"/>
      <c r="C841" s="147" t="s">
        <v>217</v>
      </c>
      <c r="E841" s="161"/>
      <c r="F841" s="162"/>
      <c r="G841" s="147"/>
      <c r="H841" s="146"/>
      <c r="J841" s="146"/>
      <c r="L841" s="150"/>
      <c r="N841" s="163"/>
      <c r="O841" s="146"/>
      <c r="P841" s="146"/>
      <c r="Q841" s="146"/>
      <c r="R841" s="34"/>
      <c r="S841" s="35"/>
      <c r="T841" s="147"/>
    </row>
    <row r="842">
      <c r="A842" s="147"/>
      <c r="B842" s="64"/>
      <c r="C842" s="147" t="s">
        <v>217</v>
      </c>
      <c r="E842" s="161"/>
      <c r="F842" s="162"/>
      <c r="G842" s="147"/>
      <c r="H842" s="146"/>
      <c r="J842" s="146"/>
      <c r="L842" s="150"/>
      <c r="N842" s="163"/>
      <c r="O842" s="146"/>
      <c r="P842" s="146"/>
      <c r="Q842" s="146"/>
      <c r="R842" s="34"/>
      <c r="S842" s="35"/>
      <c r="T842" s="147"/>
    </row>
    <row r="843">
      <c r="A843" s="147"/>
      <c r="B843" s="64"/>
      <c r="C843" s="147" t="s">
        <v>217</v>
      </c>
      <c r="E843" s="161"/>
      <c r="F843" s="162"/>
      <c r="G843" s="147"/>
      <c r="H843" s="146"/>
      <c r="J843" s="146"/>
      <c r="L843" s="150"/>
      <c r="N843" s="163"/>
      <c r="O843" s="146"/>
      <c r="P843" s="146"/>
      <c r="Q843" s="146"/>
      <c r="R843" s="34"/>
      <c r="S843" s="35"/>
      <c r="T843" s="147"/>
    </row>
    <row r="844">
      <c r="A844" s="147"/>
      <c r="B844" s="64"/>
      <c r="C844" s="147" t="s">
        <v>217</v>
      </c>
      <c r="E844" s="161"/>
      <c r="F844" s="162"/>
      <c r="G844" s="147"/>
      <c r="H844" s="146"/>
      <c r="J844" s="146"/>
      <c r="L844" s="150"/>
      <c r="N844" s="163"/>
      <c r="O844" s="146"/>
      <c r="P844" s="146"/>
      <c r="Q844" s="146"/>
      <c r="R844" s="34"/>
      <c r="S844" s="35"/>
      <c r="T844" s="147"/>
    </row>
    <row r="845">
      <c r="A845" s="147"/>
      <c r="B845" s="64"/>
      <c r="C845" s="147" t="s">
        <v>217</v>
      </c>
      <c r="E845" s="161"/>
      <c r="F845" s="162"/>
      <c r="G845" s="147"/>
      <c r="H845" s="146"/>
      <c r="J845" s="146"/>
      <c r="L845" s="150"/>
      <c r="N845" s="163"/>
      <c r="O845" s="146"/>
      <c r="P845" s="146"/>
      <c r="Q845" s="146"/>
      <c r="R845" s="34"/>
      <c r="S845" s="35"/>
      <c r="T845" s="147"/>
    </row>
    <row r="846">
      <c r="A846" s="147"/>
      <c r="B846" s="64"/>
      <c r="C846" s="147" t="s">
        <v>217</v>
      </c>
      <c r="E846" s="161"/>
      <c r="F846" s="162"/>
      <c r="G846" s="147"/>
      <c r="H846" s="146"/>
      <c r="J846" s="146"/>
      <c r="L846" s="150"/>
      <c r="N846" s="163"/>
      <c r="O846" s="146"/>
      <c r="P846" s="146"/>
      <c r="Q846" s="146"/>
      <c r="R846" s="34"/>
      <c r="S846" s="35"/>
      <c r="T846" s="147"/>
    </row>
    <row r="847">
      <c r="A847" s="147"/>
      <c r="B847" s="64"/>
      <c r="C847" s="147" t="s">
        <v>217</v>
      </c>
      <c r="E847" s="161"/>
      <c r="F847" s="162"/>
      <c r="G847" s="147"/>
      <c r="H847" s="146"/>
      <c r="J847" s="146"/>
      <c r="L847" s="150"/>
      <c r="N847" s="163"/>
      <c r="O847" s="146"/>
      <c r="P847" s="146"/>
      <c r="Q847" s="146"/>
      <c r="R847" s="34"/>
      <c r="S847" s="35"/>
      <c r="T847" s="147"/>
    </row>
    <row r="848">
      <c r="A848" s="147"/>
      <c r="B848" s="64"/>
      <c r="C848" s="147" t="s">
        <v>217</v>
      </c>
      <c r="E848" s="161"/>
      <c r="F848" s="162"/>
      <c r="G848" s="147"/>
      <c r="H848" s="146"/>
      <c r="J848" s="146"/>
      <c r="L848" s="150"/>
      <c r="N848" s="163"/>
      <c r="O848" s="146"/>
      <c r="P848" s="146"/>
      <c r="Q848" s="146"/>
      <c r="R848" s="34"/>
      <c r="S848" s="35"/>
      <c r="T848" s="147"/>
    </row>
    <row r="849">
      <c r="A849" s="147"/>
      <c r="B849" s="64"/>
      <c r="C849" s="147" t="s">
        <v>217</v>
      </c>
      <c r="E849" s="161"/>
      <c r="F849" s="162"/>
      <c r="G849" s="147"/>
      <c r="H849" s="146"/>
      <c r="J849" s="146"/>
      <c r="L849" s="150"/>
      <c r="N849" s="163"/>
      <c r="O849" s="146"/>
      <c r="P849" s="146"/>
      <c r="Q849" s="146"/>
      <c r="R849" s="34"/>
      <c r="S849" s="35"/>
      <c r="T849" s="147"/>
    </row>
    <row r="850">
      <c r="A850" s="147"/>
      <c r="B850" s="64"/>
      <c r="C850" s="147" t="s">
        <v>217</v>
      </c>
      <c r="E850" s="161"/>
      <c r="F850" s="162"/>
      <c r="G850" s="147"/>
      <c r="H850" s="146"/>
      <c r="J850" s="146"/>
      <c r="L850" s="150"/>
      <c r="N850" s="163"/>
      <c r="O850" s="146"/>
      <c r="P850" s="146"/>
      <c r="Q850" s="146"/>
      <c r="R850" s="34"/>
      <c r="S850" s="35"/>
      <c r="T850" s="147"/>
    </row>
    <row r="851">
      <c r="A851" s="147"/>
      <c r="B851" s="64"/>
      <c r="C851" s="147" t="s">
        <v>217</v>
      </c>
      <c r="E851" s="161"/>
      <c r="F851" s="162"/>
      <c r="G851" s="147"/>
      <c r="H851" s="146"/>
      <c r="J851" s="146"/>
      <c r="L851" s="150"/>
      <c r="N851" s="163"/>
      <c r="O851" s="146"/>
      <c r="P851" s="146"/>
      <c r="Q851" s="146"/>
      <c r="R851" s="34"/>
      <c r="S851" s="35"/>
      <c r="T851" s="147"/>
    </row>
    <row r="852">
      <c r="A852" s="147"/>
      <c r="B852" s="64"/>
      <c r="C852" s="147" t="s">
        <v>217</v>
      </c>
      <c r="E852" s="161"/>
      <c r="F852" s="162"/>
      <c r="G852" s="147"/>
      <c r="H852" s="146"/>
      <c r="J852" s="146"/>
      <c r="L852" s="150"/>
      <c r="N852" s="163"/>
      <c r="O852" s="146"/>
      <c r="P852" s="146"/>
      <c r="Q852" s="146"/>
      <c r="R852" s="34"/>
      <c r="S852" s="35"/>
      <c r="T852" s="147"/>
    </row>
    <row r="853">
      <c r="A853" s="147"/>
      <c r="B853" s="64"/>
      <c r="C853" s="147" t="s">
        <v>217</v>
      </c>
      <c r="E853" s="161"/>
      <c r="F853" s="162"/>
      <c r="G853" s="147"/>
      <c r="H853" s="146"/>
      <c r="J853" s="146"/>
      <c r="L853" s="150"/>
      <c r="N853" s="163"/>
      <c r="O853" s="146"/>
      <c r="P853" s="146"/>
      <c r="Q853" s="146"/>
      <c r="R853" s="34"/>
      <c r="S853" s="35"/>
      <c r="T853" s="147"/>
    </row>
    <row r="854">
      <c r="A854" s="147"/>
      <c r="B854" s="64"/>
      <c r="C854" s="147" t="s">
        <v>217</v>
      </c>
      <c r="E854" s="161"/>
      <c r="F854" s="162"/>
      <c r="G854" s="147"/>
      <c r="H854" s="146"/>
      <c r="J854" s="146"/>
      <c r="L854" s="150"/>
      <c r="N854" s="163"/>
      <c r="O854" s="146"/>
      <c r="P854" s="146"/>
      <c r="Q854" s="146"/>
      <c r="R854" s="34"/>
      <c r="S854" s="35"/>
      <c r="T854" s="147"/>
    </row>
    <row r="855">
      <c r="A855" s="147"/>
      <c r="B855" s="64"/>
      <c r="C855" s="147" t="s">
        <v>217</v>
      </c>
      <c r="E855" s="161"/>
      <c r="F855" s="162"/>
      <c r="G855" s="147"/>
      <c r="H855" s="146"/>
      <c r="J855" s="146"/>
      <c r="L855" s="150"/>
      <c r="N855" s="163"/>
      <c r="O855" s="146"/>
      <c r="P855" s="146"/>
      <c r="Q855" s="146"/>
      <c r="R855" s="34"/>
      <c r="S855" s="35"/>
      <c r="T855" s="147"/>
    </row>
    <row r="856">
      <c r="A856" s="147"/>
      <c r="B856" s="64"/>
      <c r="C856" s="147" t="s">
        <v>217</v>
      </c>
      <c r="E856" s="161"/>
      <c r="F856" s="162"/>
      <c r="G856" s="147"/>
      <c r="H856" s="146"/>
      <c r="J856" s="146"/>
      <c r="L856" s="150"/>
      <c r="N856" s="163"/>
      <c r="O856" s="146"/>
      <c r="P856" s="146"/>
      <c r="Q856" s="146"/>
      <c r="R856" s="34"/>
      <c r="S856" s="35"/>
      <c r="T856" s="147"/>
    </row>
    <row r="857">
      <c r="A857" s="147"/>
      <c r="B857" s="64"/>
      <c r="C857" s="147" t="s">
        <v>217</v>
      </c>
      <c r="E857" s="161"/>
      <c r="F857" s="162"/>
      <c r="G857" s="147"/>
      <c r="H857" s="146"/>
      <c r="J857" s="146"/>
      <c r="L857" s="150"/>
      <c r="N857" s="163"/>
      <c r="O857" s="146"/>
      <c r="P857" s="146"/>
      <c r="Q857" s="146"/>
      <c r="R857" s="34"/>
      <c r="S857" s="35"/>
      <c r="T857" s="147"/>
    </row>
    <row r="858">
      <c r="A858" s="147"/>
      <c r="B858" s="64"/>
      <c r="C858" s="147" t="s">
        <v>217</v>
      </c>
      <c r="E858" s="161"/>
      <c r="F858" s="162"/>
      <c r="G858" s="147"/>
      <c r="H858" s="146"/>
      <c r="J858" s="146"/>
      <c r="L858" s="150"/>
      <c r="N858" s="163"/>
      <c r="O858" s="146"/>
      <c r="P858" s="146"/>
      <c r="Q858" s="146"/>
      <c r="R858" s="34"/>
      <c r="S858" s="35"/>
      <c r="T858" s="147"/>
    </row>
    <row r="859">
      <c r="A859" s="147"/>
      <c r="B859" s="64"/>
      <c r="C859" s="147" t="s">
        <v>217</v>
      </c>
      <c r="E859" s="161"/>
      <c r="F859" s="162"/>
      <c r="G859" s="147"/>
      <c r="H859" s="146"/>
      <c r="J859" s="146"/>
      <c r="L859" s="150"/>
      <c r="N859" s="163"/>
      <c r="O859" s="146"/>
      <c r="P859" s="146"/>
      <c r="Q859" s="146"/>
      <c r="R859" s="34"/>
      <c r="S859" s="35"/>
      <c r="T859" s="147"/>
    </row>
    <row r="860">
      <c r="A860" s="147"/>
      <c r="B860" s="64"/>
      <c r="C860" s="147" t="s">
        <v>217</v>
      </c>
      <c r="E860" s="161"/>
      <c r="F860" s="162"/>
      <c r="G860" s="147"/>
      <c r="H860" s="146"/>
      <c r="J860" s="146"/>
      <c r="L860" s="150"/>
      <c r="N860" s="163"/>
      <c r="O860" s="146"/>
      <c r="P860" s="146"/>
      <c r="Q860" s="146"/>
      <c r="R860" s="34"/>
      <c r="S860" s="35"/>
      <c r="T860" s="147"/>
    </row>
    <row r="861">
      <c r="A861" s="147"/>
      <c r="B861" s="64"/>
      <c r="C861" s="147" t="s">
        <v>217</v>
      </c>
      <c r="E861" s="161"/>
      <c r="F861" s="162"/>
      <c r="G861" s="147"/>
      <c r="H861" s="146"/>
      <c r="J861" s="146"/>
      <c r="L861" s="150"/>
      <c r="N861" s="163"/>
      <c r="O861" s="146"/>
      <c r="P861" s="146"/>
      <c r="Q861" s="146"/>
      <c r="R861" s="34"/>
      <c r="S861" s="35"/>
      <c r="T861" s="147"/>
    </row>
    <row r="862">
      <c r="A862" s="147"/>
      <c r="B862" s="64"/>
      <c r="C862" s="147" t="s">
        <v>217</v>
      </c>
      <c r="E862" s="161"/>
      <c r="F862" s="162"/>
      <c r="G862" s="147"/>
      <c r="H862" s="146"/>
      <c r="J862" s="146"/>
      <c r="L862" s="150"/>
      <c r="N862" s="163"/>
      <c r="O862" s="146"/>
      <c r="P862" s="146"/>
      <c r="Q862" s="146"/>
      <c r="R862" s="34"/>
      <c r="S862" s="35"/>
      <c r="T862" s="147"/>
    </row>
    <row r="863">
      <c r="A863" s="147"/>
      <c r="B863" s="64"/>
      <c r="C863" s="147" t="s">
        <v>217</v>
      </c>
      <c r="E863" s="161"/>
      <c r="F863" s="162"/>
      <c r="G863" s="147"/>
      <c r="H863" s="146"/>
      <c r="J863" s="146"/>
      <c r="L863" s="150"/>
      <c r="N863" s="163"/>
      <c r="O863" s="146"/>
      <c r="P863" s="146"/>
      <c r="Q863" s="146"/>
      <c r="R863" s="34"/>
      <c r="S863" s="35"/>
      <c r="T863" s="147"/>
    </row>
    <row r="864">
      <c r="A864" s="147"/>
      <c r="B864" s="64"/>
      <c r="C864" s="147" t="s">
        <v>217</v>
      </c>
      <c r="E864" s="161"/>
      <c r="F864" s="162"/>
      <c r="G864" s="147"/>
      <c r="H864" s="146"/>
      <c r="J864" s="146"/>
      <c r="L864" s="150"/>
      <c r="N864" s="163"/>
      <c r="O864" s="146"/>
      <c r="P864" s="146"/>
      <c r="Q864" s="146"/>
      <c r="R864" s="34"/>
      <c r="S864" s="35"/>
      <c r="T864" s="147"/>
    </row>
    <row r="865">
      <c r="A865" s="147"/>
      <c r="B865" s="64"/>
      <c r="C865" s="147" t="s">
        <v>217</v>
      </c>
      <c r="E865" s="161"/>
      <c r="F865" s="162"/>
      <c r="G865" s="147"/>
      <c r="H865" s="146"/>
      <c r="J865" s="146"/>
      <c r="L865" s="150"/>
      <c r="N865" s="163"/>
      <c r="O865" s="146"/>
      <c r="P865" s="146"/>
      <c r="Q865" s="146"/>
      <c r="R865" s="34"/>
      <c r="S865" s="35"/>
      <c r="T865" s="147"/>
    </row>
    <row r="866">
      <c r="A866" s="147"/>
      <c r="B866" s="64"/>
      <c r="C866" s="147" t="s">
        <v>217</v>
      </c>
      <c r="E866" s="161"/>
      <c r="F866" s="162"/>
      <c r="G866" s="147"/>
      <c r="H866" s="146"/>
      <c r="J866" s="146"/>
      <c r="L866" s="150"/>
      <c r="N866" s="163"/>
      <c r="O866" s="146"/>
      <c r="P866" s="146"/>
      <c r="Q866" s="146"/>
      <c r="R866" s="34"/>
      <c r="S866" s="35"/>
      <c r="T866" s="147"/>
    </row>
    <row r="867">
      <c r="A867" s="147"/>
      <c r="B867" s="64"/>
      <c r="C867" s="147" t="s">
        <v>217</v>
      </c>
      <c r="E867" s="161"/>
      <c r="F867" s="162"/>
      <c r="G867" s="147"/>
      <c r="H867" s="146"/>
      <c r="J867" s="146"/>
      <c r="L867" s="150"/>
      <c r="N867" s="163"/>
      <c r="O867" s="146"/>
      <c r="P867" s="146"/>
      <c r="Q867" s="146"/>
      <c r="R867" s="34"/>
      <c r="S867" s="35"/>
      <c r="T867" s="147"/>
    </row>
    <row r="868">
      <c r="A868" s="147"/>
      <c r="B868" s="64"/>
      <c r="C868" s="147" t="s">
        <v>217</v>
      </c>
      <c r="E868" s="161"/>
      <c r="F868" s="162"/>
      <c r="G868" s="147"/>
      <c r="H868" s="146"/>
      <c r="J868" s="146"/>
      <c r="L868" s="150"/>
      <c r="N868" s="163"/>
      <c r="O868" s="146"/>
      <c r="P868" s="146"/>
      <c r="Q868" s="146"/>
      <c r="R868" s="34"/>
      <c r="S868" s="35"/>
      <c r="T868" s="147"/>
    </row>
    <row r="869">
      <c r="A869" s="147"/>
      <c r="B869" s="64"/>
      <c r="C869" s="147" t="s">
        <v>217</v>
      </c>
      <c r="E869" s="161"/>
      <c r="F869" s="162"/>
      <c r="G869" s="147"/>
      <c r="H869" s="146"/>
      <c r="J869" s="146"/>
      <c r="L869" s="150"/>
      <c r="N869" s="163"/>
      <c r="O869" s="146"/>
      <c r="P869" s="146"/>
      <c r="Q869" s="146"/>
      <c r="R869" s="34"/>
      <c r="S869" s="35"/>
      <c r="T869" s="147"/>
    </row>
    <row r="870">
      <c r="A870" s="147"/>
      <c r="B870" s="64"/>
      <c r="C870" s="147" t="s">
        <v>217</v>
      </c>
      <c r="E870" s="161"/>
      <c r="F870" s="162"/>
      <c r="G870" s="147"/>
      <c r="H870" s="146"/>
      <c r="J870" s="146"/>
      <c r="L870" s="150"/>
      <c r="N870" s="163"/>
      <c r="O870" s="146"/>
      <c r="P870" s="146"/>
      <c r="Q870" s="146"/>
      <c r="R870" s="34"/>
      <c r="S870" s="35"/>
      <c r="T870" s="147"/>
    </row>
    <row r="871">
      <c r="A871" s="147"/>
      <c r="B871" s="64"/>
      <c r="C871" s="147" t="s">
        <v>217</v>
      </c>
      <c r="E871" s="161"/>
      <c r="F871" s="162"/>
      <c r="G871" s="147"/>
      <c r="H871" s="146"/>
      <c r="J871" s="146"/>
      <c r="L871" s="150"/>
      <c r="N871" s="163"/>
      <c r="O871" s="146"/>
      <c r="P871" s="146"/>
      <c r="Q871" s="146"/>
      <c r="R871" s="34"/>
      <c r="S871" s="35"/>
      <c r="T871" s="147"/>
    </row>
    <row r="872">
      <c r="A872" s="147"/>
      <c r="B872" s="64"/>
      <c r="C872" s="147" t="s">
        <v>217</v>
      </c>
      <c r="E872" s="161"/>
      <c r="F872" s="162"/>
      <c r="G872" s="147"/>
      <c r="H872" s="146"/>
      <c r="J872" s="146"/>
      <c r="L872" s="150"/>
      <c r="N872" s="163"/>
      <c r="O872" s="146"/>
      <c r="P872" s="146"/>
      <c r="Q872" s="146"/>
      <c r="R872" s="34"/>
      <c r="S872" s="35"/>
      <c r="T872" s="147"/>
    </row>
    <row r="873">
      <c r="A873" s="147"/>
      <c r="B873" s="64"/>
      <c r="C873" s="147" t="s">
        <v>217</v>
      </c>
      <c r="E873" s="161"/>
      <c r="F873" s="162"/>
      <c r="G873" s="147"/>
      <c r="H873" s="146"/>
      <c r="J873" s="146"/>
      <c r="L873" s="150"/>
      <c r="N873" s="163"/>
      <c r="O873" s="146"/>
      <c r="P873" s="146"/>
      <c r="Q873" s="146"/>
      <c r="R873" s="34"/>
      <c r="S873" s="35"/>
      <c r="T873" s="147"/>
    </row>
    <row r="874">
      <c r="A874" s="147"/>
      <c r="B874" s="64"/>
      <c r="C874" s="147" t="s">
        <v>217</v>
      </c>
      <c r="E874" s="161"/>
      <c r="F874" s="162"/>
      <c r="G874" s="147"/>
      <c r="H874" s="146"/>
      <c r="J874" s="146"/>
      <c r="L874" s="150"/>
      <c r="N874" s="163"/>
      <c r="O874" s="146"/>
      <c r="P874" s="146"/>
      <c r="Q874" s="146"/>
      <c r="R874" s="34"/>
      <c r="S874" s="35"/>
      <c r="T874" s="147"/>
    </row>
    <row r="875">
      <c r="A875" s="147"/>
      <c r="B875" s="64"/>
      <c r="C875" s="147" t="s">
        <v>217</v>
      </c>
      <c r="E875" s="161"/>
      <c r="F875" s="162"/>
      <c r="G875" s="147"/>
      <c r="H875" s="146"/>
      <c r="J875" s="146"/>
      <c r="L875" s="150"/>
      <c r="N875" s="163"/>
      <c r="O875" s="146"/>
      <c r="P875" s="146"/>
      <c r="Q875" s="146"/>
      <c r="R875" s="34"/>
      <c r="S875" s="35"/>
      <c r="T875" s="147"/>
    </row>
    <row r="876">
      <c r="A876" s="147"/>
      <c r="B876" s="64"/>
      <c r="C876" s="147" t="s">
        <v>217</v>
      </c>
      <c r="E876" s="161"/>
      <c r="F876" s="162"/>
      <c r="G876" s="147"/>
      <c r="H876" s="146"/>
      <c r="J876" s="146"/>
      <c r="L876" s="150"/>
      <c r="N876" s="163"/>
      <c r="O876" s="146"/>
      <c r="P876" s="146"/>
      <c r="Q876" s="146"/>
      <c r="R876" s="34"/>
      <c r="S876" s="35"/>
      <c r="T876" s="147"/>
    </row>
    <row r="877">
      <c r="A877" s="147"/>
      <c r="B877" s="64"/>
      <c r="C877" s="147" t="s">
        <v>217</v>
      </c>
      <c r="E877" s="161"/>
      <c r="F877" s="162"/>
      <c r="G877" s="147"/>
      <c r="H877" s="146"/>
      <c r="J877" s="146"/>
      <c r="L877" s="150"/>
      <c r="N877" s="163"/>
      <c r="O877" s="146"/>
      <c r="P877" s="146"/>
      <c r="Q877" s="146"/>
      <c r="R877" s="34"/>
      <c r="S877" s="35"/>
      <c r="T877" s="147"/>
    </row>
    <row r="878">
      <c r="A878" s="147"/>
      <c r="B878" s="64"/>
      <c r="C878" s="147" t="s">
        <v>217</v>
      </c>
      <c r="E878" s="161"/>
      <c r="F878" s="162"/>
      <c r="G878" s="147"/>
      <c r="H878" s="146"/>
      <c r="J878" s="146"/>
      <c r="L878" s="150"/>
      <c r="N878" s="163"/>
      <c r="O878" s="146"/>
      <c r="P878" s="146"/>
      <c r="Q878" s="146"/>
      <c r="R878" s="34"/>
      <c r="S878" s="35"/>
      <c r="T878" s="147"/>
    </row>
    <row r="879">
      <c r="A879" s="147"/>
      <c r="B879" s="64"/>
      <c r="C879" s="147" t="s">
        <v>217</v>
      </c>
      <c r="E879" s="161"/>
      <c r="F879" s="162"/>
      <c r="G879" s="147"/>
      <c r="H879" s="146"/>
      <c r="J879" s="146"/>
      <c r="L879" s="150"/>
      <c r="N879" s="163"/>
      <c r="O879" s="146"/>
      <c r="P879" s="146"/>
      <c r="Q879" s="146"/>
      <c r="R879" s="34"/>
      <c r="S879" s="35"/>
      <c r="T879" s="147"/>
    </row>
    <row r="880">
      <c r="A880" s="147"/>
      <c r="B880" s="64"/>
      <c r="C880" s="147" t="s">
        <v>217</v>
      </c>
      <c r="E880" s="161"/>
      <c r="F880" s="162"/>
      <c r="G880" s="147"/>
      <c r="H880" s="146"/>
      <c r="J880" s="146"/>
      <c r="L880" s="150"/>
      <c r="N880" s="163"/>
      <c r="O880" s="146"/>
      <c r="P880" s="146"/>
      <c r="Q880" s="146"/>
      <c r="R880" s="34"/>
      <c r="S880" s="35"/>
      <c r="T880" s="147"/>
    </row>
    <row r="881">
      <c r="A881" s="147"/>
      <c r="B881" s="64"/>
      <c r="C881" s="147" t="s">
        <v>217</v>
      </c>
      <c r="E881" s="161"/>
      <c r="F881" s="162"/>
      <c r="G881" s="147"/>
      <c r="H881" s="146"/>
      <c r="J881" s="146"/>
      <c r="L881" s="150"/>
      <c r="N881" s="163"/>
      <c r="O881" s="146"/>
      <c r="P881" s="146"/>
      <c r="Q881" s="146"/>
      <c r="R881" s="34"/>
      <c r="S881" s="35"/>
      <c r="T881" s="147"/>
    </row>
    <row r="882">
      <c r="A882" s="147"/>
      <c r="B882" s="64"/>
      <c r="C882" s="147" t="s">
        <v>217</v>
      </c>
      <c r="E882" s="161"/>
      <c r="F882" s="162"/>
      <c r="G882" s="147"/>
      <c r="H882" s="146"/>
      <c r="J882" s="146"/>
      <c r="L882" s="150"/>
      <c r="N882" s="163"/>
      <c r="O882" s="146"/>
      <c r="P882" s="146"/>
      <c r="Q882" s="146"/>
      <c r="R882" s="34"/>
      <c r="S882" s="35"/>
      <c r="T882" s="147"/>
    </row>
    <row r="883">
      <c r="A883" s="147"/>
      <c r="B883" s="64"/>
      <c r="C883" s="147" t="s">
        <v>217</v>
      </c>
      <c r="E883" s="161"/>
      <c r="F883" s="162"/>
      <c r="G883" s="147"/>
      <c r="H883" s="146"/>
      <c r="J883" s="146"/>
      <c r="L883" s="150"/>
      <c r="N883" s="163"/>
      <c r="O883" s="146"/>
      <c r="P883" s="146"/>
      <c r="Q883" s="146"/>
      <c r="R883" s="34"/>
      <c r="S883" s="35"/>
      <c r="T883" s="147"/>
    </row>
    <row r="884">
      <c r="A884" s="147"/>
      <c r="B884" s="64"/>
      <c r="C884" s="147" t="s">
        <v>217</v>
      </c>
      <c r="E884" s="161"/>
      <c r="F884" s="162"/>
      <c r="G884" s="147"/>
      <c r="H884" s="146"/>
      <c r="J884" s="146"/>
      <c r="L884" s="150"/>
      <c r="N884" s="163"/>
      <c r="O884" s="146"/>
      <c r="P884" s="146"/>
      <c r="Q884" s="146"/>
      <c r="R884" s="34"/>
      <c r="S884" s="35"/>
      <c r="T884" s="147"/>
    </row>
    <row r="885">
      <c r="A885" s="147"/>
      <c r="B885" s="64"/>
      <c r="C885" s="147" t="s">
        <v>217</v>
      </c>
      <c r="E885" s="161"/>
      <c r="F885" s="162"/>
      <c r="G885" s="147"/>
      <c r="H885" s="146"/>
      <c r="J885" s="146"/>
      <c r="L885" s="150"/>
      <c r="N885" s="163"/>
      <c r="O885" s="146"/>
      <c r="P885" s="146"/>
      <c r="Q885" s="146"/>
      <c r="R885" s="34"/>
      <c r="S885" s="35"/>
      <c r="T885" s="147"/>
    </row>
    <row r="886">
      <c r="A886" s="147"/>
      <c r="B886" s="64"/>
      <c r="C886" s="147" t="s">
        <v>217</v>
      </c>
      <c r="E886" s="161"/>
      <c r="F886" s="162"/>
      <c r="G886" s="147"/>
      <c r="H886" s="146"/>
      <c r="J886" s="146"/>
      <c r="L886" s="150"/>
      <c r="N886" s="163"/>
      <c r="O886" s="146"/>
      <c r="P886" s="146"/>
      <c r="Q886" s="146"/>
      <c r="R886" s="34"/>
      <c r="S886" s="35"/>
      <c r="T886" s="147"/>
    </row>
    <row r="887">
      <c r="A887" s="147"/>
      <c r="B887" s="64"/>
      <c r="C887" s="147" t="s">
        <v>217</v>
      </c>
      <c r="E887" s="161"/>
      <c r="F887" s="162"/>
      <c r="G887" s="147"/>
      <c r="H887" s="146"/>
      <c r="J887" s="146"/>
      <c r="L887" s="150"/>
      <c r="N887" s="163"/>
      <c r="O887" s="146"/>
      <c r="P887" s="146"/>
      <c r="Q887" s="146"/>
      <c r="R887" s="34"/>
      <c r="S887" s="35"/>
      <c r="T887" s="147"/>
    </row>
    <row r="888">
      <c r="A888" s="147"/>
      <c r="B888" s="64"/>
      <c r="C888" s="147" t="s">
        <v>217</v>
      </c>
      <c r="E888" s="161"/>
      <c r="F888" s="162"/>
      <c r="G888" s="147"/>
      <c r="H888" s="146"/>
      <c r="J888" s="146"/>
      <c r="L888" s="150"/>
      <c r="N888" s="163"/>
      <c r="O888" s="146"/>
      <c r="P888" s="146"/>
      <c r="Q888" s="146"/>
      <c r="R888" s="34"/>
      <c r="S888" s="35"/>
      <c r="T888" s="147"/>
    </row>
    <row r="889">
      <c r="A889" s="147"/>
      <c r="B889" s="64"/>
      <c r="C889" s="147" t="s">
        <v>217</v>
      </c>
      <c r="E889" s="161"/>
      <c r="F889" s="162"/>
      <c r="G889" s="147"/>
      <c r="H889" s="146"/>
      <c r="J889" s="146"/>
      <c r="L889" s="150"/>
      <c r="N889" s="163"/>
      <c r="O889" s="146"/>
      <c r="P889" s="146"/>
      <c r="Q889" s="146"/>
      <c r="R889" s="34"/>
      <c r="S889" s="35"/>
      <c r="T889" s="147"/>
    </row>
    <row r="890">
      <c r="A890" s="147"/>
      <c r="B890" s="64"/>
      <c r="C890" s="147" t="s">
        <v>217</v>
      </c>
      <c r="E890" s="161"/>
      <c r="F890" s="162"/>
      <c r="G890" s="147"/>
      <c r="H890" s="146"/>
      <c r="J890" s="146"/>
      <c r="L890" s="150"/>
      <c r="N890" s="163"/>
      <c r="O890" s="146"/>
      <c r="P890" s="146"/>
      <c r="Q890" s="146"/>
      <c r="R890" s="34"/>
      <c r="S890" s="35"/>
      <c r="T890" s="147"/>
    </row>
    <row r="891">
      <c r="A891" s="147"/>
      <c r="B891" s="64"/>
      <c r="C891" s="147" t="s">
        <v>217</v>
      </c>
      <c r="E891" s="161"/>
      <c r="F891" s="162"/>
      <c r="G891" s="147"/>
      <c r="H891" s="146"/>
      <c r="J891" s="146"/>
      <c r="L891" s="150"/>
      <c r="N891" s="163"/>
      <c r="O891" s="146"/>
      <c r="P891" s="146"/>
      <c r="Q891" s="146"/>
      <c r="R891" s="34"/>
      <c r="S891" s="35"/>
      <c r="T891" s="147"/>
    </row>
    <row r="892">
      <c r="A892" s="147"/>
      <c r="B892" s="64"/>
      <c r="C892" s="147" t="s">
        <v>217</v>
      </c>
      <c r="E892" s="161"/>
      <c r="F892" s="162"/>
      <c r="G892" s="147"/>
      <c r="H892" s="146"/>
      <c r="J892" s="146"/>
      <c r="L892" s="150"/>
      <c r="N892" s="163"/>
      <c r="O892" s="146"/>
      <c r="P892" s="146"/>
      <c r="Q892" s="146"/>
      <c r="R892" s="34"/>
      <c r="S892" s="35"/>
      <c r="T892" s="147"/>
    </row>
    <row r="893">
      <c r="A893" s="147"/>
      <c r="B893" s="64"/>
      <c r="C893" s="147" t="s">
        <v>217</v>
      </c>
      <c r="E893" s="161"/>
      <c r="F893" s="162"/>
      <c r="G893" s="147"/>
      <c r="H893" s="146"/>
      <c r="J893" s="146"/>
      <c r="L893" s="150"/>
      <c r="N893" s="163"/>
      <c r="O893" s="146"/>
      <c r="P893" s="146"/>
      <c r="Q893" s="146"/>
      <c r="R893" s="34"/>
      <c r="S893" s="35"/>
      <c r="T893" s="147"/>
    </row>
    <row r="894">
      <c r="A894" s="147"/>
      <c r="B894" s="64"/>
      <c r="C894" s="147" t="s">
        <v>217</v>
      </c>
      <c r="E894" s="161"/>
      <c r="F894" s="162"/>
      <c r="G894" s="147"/>
      <c r="H894" s="146"/>
      <c r="J894" s="146"/>
      <c r="L894" s="150"/>
      <c r="N894" s="163"/>
      <c r="O894" s="146"/>
      <c r="P894" s="146"/>
      <c r="Q894" s="146"/>
      <c r="R894" s="34"/>
      <c r="S894" s="35"/>
      <c r="T894" s="147"/>
    </row>
    <row r="895">
      <c r="A895" s="147"/>
      <c r="B895" s="64"/>
      <c r="C895" s="147" t="s">
        <v>217</v>
      </c>
      <c r="E895" s="161"/>
      <c r="F895" s="162"/>
      <c r="G895" s="147"/>
      <c r="H895" s="146"/>
      <c r="J895" s="146"/>
      <c r="L895" s="150"/>
      <c r="N895" s="163"/>
      <c r="O895" s="146"/>
      <c r="P895" s="146"/>
      <c r="Q895" s="146"/>
      <c r="R895" s="34"/>
      <c r="S895" s="35"/>
      <c r="T895" s="147"/>
    </row>
    <row r="896">
      <c r="A896" s="147"/>
      <c r="B896" s="64"/>
      <c r="C896" s="147" t="s">
        <v>217</v>
      </c>
      <c r="E896" s="161"/>
      <c r="F896" s="162"/>
      <c r="G896" s="147"/>
      <c r="H896" s="146"/>
      <c r="J896" s="146"/>
      <c r="L896" s="150"/>
      <c r="N896" s="163"/>
      <c r="O896" s="146"/>
      <c r="P896" s="146"/>
      <c r="Q896" s="146"/>
      <c r="R896" s="34"/>
      <c r="S896" s="35"/>
      <c r="T896" s="147"/>
    </row>
    <row r="897">
      <c r="A897" s="147"/>
      <c r="B897" s="64"/>
      <c r="C897" s="147" t="s">
        <v>217</v>
      </c>
      <c r="E897" s="161"/>
      <c r="F897" s="162"/>
      <c r="G897" s="147"/>
      <c r="H897" s="146"/>
      <c r="J897" s="146"/>
      <c r="L897" s="150"/>
      <c r="N897" s="163"/>
      <c r="O897" s="146"/>
      <c r="P897" s="146"/>
      <c r="Q897" s="146"/>
      <c r="R897" s="34"/>
      <c r="S897" s="35"/>
      <c r="T897" s="147"/>
    </row>
    <row r="898">
      <c r="A898" s="147"/>
      <c r="B898" s="64"/>
      <c r="C898" s="147" t="s">
        <v>217</v>
      </c>
      <c r="E898" s="161"/>
      <c r="F898" s="162"/>
      <c r="G898" s="147"/>
      <c r="H898" s="146"/>
      <c r="J898" s="146"/>
      <c r="L898" s="150"/>
      <c r="N898" s="163"/>
      <c r="O898" s="146"/>
      <c r="P898" s="146"/>
      <c r="Q898" s="146"/>
      <c r="R898" s="34"/>
      <c r="S898" s="35"/>
      <c r="T898" s="147"/>
    </row>
    <row r="899">
      <c r="A899" s="147"/>
      <c r="B899" s="64"/>
      <c r="C899" s="147" t="s">
        <v>217</v>
      </c>
      <c r="E899" s="161"/>
      <c r="F899" s="162"/>
      <c r="G899" s="147"/>
      <c r="H899" s="146"/>
      <c r="J899" s="146"/>
      <c r="L899" s="150"/>
      <c r="N899" s="163"/>
      <c r="O899" s="146"/>
      <c r="P899" s="146"/>
      <c r="Q899" s="146"/>
      <c r="R899" s="34"/>
      <c r="S899" s="35"/>
      <c r="T899" s="147"/>
    </row>
    <row r="900">
      <c r="A900" s="147"/>
      <c r="B900" s="64"/>
      <c r="C900" s="147" t="s">
        <v>217</v>
      </c>
      <c r="E900" s="161"/>
      <c r="F900" s="162"/>
      <c r="G900" s="147"/>
      <c r="H900" s="146"/>
      <c r="J900" s="146"/>
      <c r="L900" s="150"/>
      <c r="N900" s="163"/>
      <c r="O900" s="146"/>
      <c r="P900" s="146"/>
      <c r="Q900" s="146"/>
      <c r="R900" s="34"/>
      <c r="S900" s="35"/>
      <c r="T900" s="147"/>
    </row>
    <row r="901">
      <c r="A901" s="147"/>
      <c r="B901" s="64"/>
      <c r="C901" s="147" t="s">
        <v>217</v>
      </c>
      <c r="E901" s="161"/>
      <c r="F901" s="162"/>
      <c r="G901" s="147"/>
      <c r="H901" s="146"/>
      <c r="J901" s="146"/>
      <c r="L901" s="150"/>
      <c r="N901" s="163"/>
      <c r="O901" s="146"/>
      <c r="P901" s="146"/>
      <c r="Q901" s="146"/>
      <c r="R901" s="34"/>
      <c r="S901" s="35"/>
      <c r="T901" s="147"/>
    </row>
    <row r="902">
      <c r="A902" s="147"/>
      <c r="B902" s="64"/>
      <c r="C902" s="147" t="s">
        <v>217</v>
      </c>
      <c r="E902" s="161"/>
      <c r="F902" s="162"/>
      <c r="G902" s="147"/>
      <c r="H902" s="146"/>
      <c r="J902" s="146"/>
      <c r="L902" s="150"/>
      <c r="N902" s="163"/>
      <c r="O902" s="146"/>
      <c r="P902" s="146"/>
      <c r="Q902" s="146"/>
      <c r="R902" s="34"/>
      <c r="S902" s="35"/>
      <c r="T902" s="147"/>
    </row>
    <row r="903">
      <c r="A903" s="147"/>
      <c r="B903" s="64"/>
      <c r="C903" s="147" t="s">
        <v>217</v>
      </c>
      <c r="E903" s="161"/>
      <c r="F903" s="162"/>
      <c r="G903" s="147"/>
      <c r="H903" s="146"/>
      <c r="J903" s="146"/>
      <c r="L903" s="150"/>
      <c r="N903" s="163"/>
      <c r="O903" s="146"/>
      <c r="P903" s="146"/>
      <c r="Q903" s="146"/>
      <c r="R903" s="34"/>
      <c r="S903" s="35"/>
      <c r="T903" s="147"/>
    </row>
    <row r="904">
      <c r="A904" s="147"/>
      <c r="B904" s="64"/>
      <c r="C904" s="147" t="s">
        <v>217</v>
      </c>
      <c r="E904" s="161"/>
      <c r="F904" s="162"/>
      <c r="G904" s="147"/>
      <c r="H904" s="146"/>
      <c r="J904" s="146"/>
      <c r="L904" s="150"/>
      <c r="N904" s="163"/>
      <c r="O904" s="146"/>
      <c r="P904" s="146"/>
      <c r="Q904" s="146"/>
      <c r="R904" s="34"/>
      <c r="S904" s="35"/>
      <c r="T904" s="147"/>
    </row>
    <row r="905">
      <c r="A905" s="147"/>
      <c r="B905" s="64"/>
      <c r="C905" s="147" t="s">
        <v>217</v>
      </c>
      <c r="E905" s="161"/>
      <c r="F905" s="162"/>
      <c r="G905" s="147"/>
      <c r="H905" s="146"/>
      <c r="J905" s="146"/>
      <c r="L905" s="150"/>
      <c r="N905" s="163"/>
      <c r="O905" s="146"/>
      <c r="P905" s="146"/>
      <c r="Q905" s="146"/>
      <c r="R905" s="34"/>
      <c r="S905" s="35"/>
      <c r="T905" s="147"/>
    </row>
    <row r="906">
      <c r="A906" s="147"/>
      <c r="B906" s="64"/>
      <c r="C906" s="147" t="s">
        <v>217</v>
      </c>
      <c r="E906" s="161"/>
      <c r="F906" s="162"/>
      <c r="G906" s="147"/>
      <c r="H906" s="146"/>
      <c r="J906" s="146"/>
      <c r="L906" s="150"/>
      <c r="N906" s="163"/>
      <c r="O906" s="146"/>
      <c r="P906" s="146"/>
      <c r="Q906" s="146"/>
      <c r="R906" s="34"/>
      <c r="S906" s="35"/>
      <c r="T906" s="147"/>
    </row>
    <row r="907">
      <c r="A907" s="147"/>
      <c r="B907" s="64"/>
      <c r="C907" s="147" t="s">
        <v>217</v>
      </c>
      <c r="E907" s="161"/>
      <c r="F907" s="162"/>
      <c r="G907" s="147"/>
      <c r="H907" s="146"/>
      <c r="J907" s="146"/>
      <c r="L907" s="150"/>
      <c r="N907" s="163"/>
      <c r="O907" s="146"/>
      <c r="P907" s="146"/>
      <c r="Q907" s="146"/>
      <c r="R907" s="34"/>
      <c r="S907" s="35"/>
      <c r="T907" s="147"/>
    </row>
    <row r="908">
      <c r="A908" s="147"/>
      <c r="B908" s="64"/>
      <c r="C908" s="147" t="s">
        <v>217</v>
      </c>
      <c r="E908" s="161"/>
      <c r="F908" s="162"/>
      <c r="G908" s="147"/>
      <c r="H908" s="146"/>
      <c r="J908" s="146"/>
      <c r="L908" s="150"/>
      <c r="N908" s="163"/>
      <c r="O908" s="146"/>
      <c r="P908" s="146"/>
      <c r="Q908" s="146"/>
      <c r="R908" s="34"/>
      <c r="S908" s="35"/>
      <c r="T908" s="147"/>
    </row>
    <row r="909">
      <c r="A909" s="147"/>
      <c r="B909" s="64"/>
      <c r="C909" s="147" t="s">
        <v>217</v>
      </c>
      <c r="E909" s="161"/>
      <c r="F909" s="162"/>
      <c r="G909" s="147"/>
      <c r="H909" s="146"/>
      <c r="J909" s="146"/>
      <c r="L909" s="150"/>
      <c r="N909" s="163"/>
      <c r="O909" s="146"/>
      <c r="P909" s="146"/>
      <c r="Q909" s="146"/>
      <c r="R909" s="34"/>
      <c r="S909" s="35"/>
      <c r="T909" s="147"/>
    </row>
    <row r="910">
      <c r="A910" s="147"/>
      <c r="B910" s="64"/>
      <c r="C910" s="147" t="s">
        <v>217</v>
      </c>
      <c r="E910" s="161"/>
      <c r="F910" s="162"/>
      <c r="G910" s="147"/>
      <c r="H910" s="146"/>
      <c r="J910" s="146"/>
      <c r="L910" s="150"/>
      <c r="N910" s="163"/>
      <c r="O910" s="146"/>
      <c r="P910" s="146"/>
      <c r="Q910" s="146"/>
      <c r="R910" s="34"/>
      <c r="S910" s="35"/>
      <c r="T910" s="147"/>
    </row>
    <row r="911">
      <c r="A911" s="147"/>
      <c r="B911" s="64"/>
      <c r="C911" s="147" t="s">
        <v>217</v>
      </c>
      <c r="E911" s="161"/>
      <c r="F911" s="162"/>
      <c r="G911" s="147"/>
      <c r="H911" s="146"/>
      <c r="J911" s="146"/>
      <c r="L911" s="150"/>
      <c r="N911" s="163"/>
      <c r="O911" s="146"/>
      <c r="P911" s="146"/>
      <c r="Q911" s="146"/>
      <c r="R911" s="34"/>
      <c r="S911" s="35"/>
      <c r="T911" s="147"/>
    </row>
    <row r="912">
      <c r="A912" s="147"/>
      <c r="B912" s="64"/>
      <c r="C912" s="147" t="s">
        <v>217</v>
      </c>
      <c r="E912" s="161"/>
      <c r="F912" s="162"/>
      <c r="G912" s="147"/>
      <c r="H912" s="146"/>
      <c r="J912" s="146"/>
      <c r="L912" s="150"/>
      <c r="N912" s="163"/>
      <c r="O912" s="146"/>
      <c r="P912" s="146"/>
      <c r="Q912" s="146"/>
      <c r="R912" s="34"/>
      <c r="S912" s="35"/>
      <c r="T912" s="147"/>
    </row>
    <row r="913">
      <c r="A913" s="147"/>
      <c r="B913" s="64"/>
      <c r="C913" s="147" t="s">
        <v>217</v>
      </c>
      <c r="E913" s="161"/>
      <c r="F913" s="162"/>
      <c r="G913" s="147"/>
      <c r="H913" s="146"/>
      <c r="J913" s="146"/>
      <c r="L913" s="150"/>
      <c r="N913" s="163"/>
      <c r="O913" s="146"/>
      <c r="P913" s="146"/>
      <c r="Q913" s="146"/>
      <c r="R913" s="34"/>
      <c r="S913" s="35"/>
      <c r="T913" s="147"/>
    </row>
    <row r="914">
      <c r="A914" s="147"/>
      <c r="B914" s="64"/>
      <c r="C914" s="147" t="s">
        <v>217</v>
      </c>
      <c r="E914" s="161"/>
      <c r="F914" s="162"/>
      <c r="G914" s="147"/>
      <c r="H914" s="146"/>
      <c r="J914" s="146"/>
      <c r="L914" s="150"/>
      <c r="N914" s="163"/>
      <c r="O914" s="146"/>
      <c r="P914" s="146"/>
      <c r="Q914" s="146"/>
      <c r="R914" s="34"/>
      <c r="S914" s="35"/>
      <c r="T914" s="147"/>
    </row>
    <row r="915">
      <c r="A915" s="147"/>
      <c r="B915" s="64"/>
      <c r="C915" s="147" t="s">
        <v>217</v>
      </c>
      <c r="E915" s="161"/>
      <c r="F915" s="162"/>
      <c r="G915" s="147"/>
      <c r="H915" s="146"/>
      <c r="J915" s="146"/>
      <c r="L915" s="150"/>
      <c r="N915" s="163"/>
      <c r="O915" s="146"/>
      <c r="P915" s="146"/>
      <c r="Q915" s="146"/>
      <c r="R915" s="34"/>
      <c r="S915" s="35"/>
      <c r="T915" s="147"/>
    </row>
    <row r="916">
      <c r="A916" s="147"/>
      <c r="B916" s="64"/>
      <c r="C916" s="147" t="s">
        <v>217</v>
      </c>
      <c r="E916" s="161"/>
      <c r="F916" s="162"/>
      <c r="G916" s="147"/>
      <c r="H916" s="146"/>
      <c r="J916" s="146"/>
      <c r="L916" s="150"/>
      <c r="N916" s="163"/>
      <c r="O916" s="146"/>
      <c r="P916" s="146"/>
      <c r="Q916" s="146"/>
      <c r="R916" s="34"/>
      <c r="S916" s="35"/>
      <c r="T916" s="147"/>
    </row>
    <row r="917">
      <c r="A917" s="147"/>
      <c r="B917" s="64"/>
      <c r="C917" s="147" t="s">
        <v>217</v>
      </c>
      <c r="E917" s="161"/>
      <c r="F917" s="162"/>
      <c r="G917" s="147"/>
      <c r="H917" s="146"/>
      <c r="J917" s="146"/>
      <c r="L917" s="150"/>
      <c r="N917" s="163"/>
      <c r="O917" s="146"/>
      <c r="P917" s="146"/>
      <c r="Q917" s="146"/>
      <c r="R917" s="34"/>
      <c r="S917" s="35"/>
      <c r="T917" s="147"/>
    </row>
    <row r="918">
      <c r="A918" s="147"/>
      <c r="B918" s="64"/>
      <c r="C918" s="147" t="s">
        <v>217</v>
      </c>
      <c r="E918" s="161"/>
      <c r="F918" s="162"/>
      <c r="G918" s="147"/>
      <c r="H918" s="146"/>
      <c r="J918" s="146"/>
      <c r="L918" s="150"/>
      <c r="N918" s="163"/>
      <c r="O918" s="146"/>
      <c r="P918" s="146"/>
      <c r="Q918" s="146"/>
      <c r="R918" s="34"/>
      <c r="S918" s="35"/>
      <c r="T918" s="147"/>
    </row>
    <row r="919">
      <c r="A919" s="147"/>
      <c r="B919" s="64"/>
      <c r="C919" s="147" t="s">
        <v>217</v>
      </c>
      <c r="E919" s="161"/>
      <c r="F919" s="162"/>
      <c r="G919" s="147"/>
      <c r="H919" s="146"/>
      <c r="J919" s="146"/>
      <c r="L919" s="150"/>
      <c r="N919" s="163"/>
      <c r="O919" s="146"/>
      <c r="P919" s="146"/>
      <c r="Q919" s="146"/>
      <c r="R919" s="34"/>
      <c r="S919" s="35"/>
      <c r="T919" s="147"/>
    </row>
    <row r="920">
      <c r="A920" s="147"/>
      <c r="B920" s="64"/>
      <c r="C920" s="147" t="s">
        <v>217</v>
      </c>
      <c r="E920" s="161"/>
      <c r="F920" s="162"/>
      <c r="G920" s="147"/>
      <c r="H920" s="146"/>
      <c r="J920" s="146"/>
      <c r="L920" s="150"/>
      <c r="N920" s="163"/>
      <c r="O920" s="146"/>
      <c r="P920" s="146"/>
      <c r="Q920" s="146"/>
      <c r="R920" s="34"/>
      <c r="S920" s="35"/>
      <c r="T920" s="147"/>
    </row>
    <row r="921">
      <c r="A921" s="147"/>
      <c r="B921" s="64"/>
      <c r="C921" s="147" t="s">
        <v>217</v>
      </c>
      <c r="E921" s="161"/>
      <c r="F921" s="162"/>
      <c r="G921" s="147"/>
      <c r="H921" s="146"/>
      <c r="J921" s="146"/>
      <c r="L921" s="150"/>
      <c r="N921" s="163"/>
      <c r="O921" s="146"/>
      <c r="P921" s="146"/>
      <c r="Q921" s="146"/>
      <c r="R921" s="34"/>
      <c r="S921" s="35"/>
      <c r="T921" s="147"/>
    </row>
    <row r="922">
      <c r="A922" s="147"/>
      <c r="B922" s="64"/>
      <c r="C922" s="147" t="s">
        <v>217</v>
      </c>
      <c r="E922" s="161"/>
      <c r="F922" s="162"/>
      <c r="G922" s="147"/>
      <c r="H922" s="146"/>
      <c r="J922" s="146"/>
      <c r="L922" s="150"/>
      <c r="N922" s="163"/>
      <c r="O922" s="146"/>
      <c r="P922" s="146"/>
      <c r="Q922" s="146"/>
      <c r="R922" s="34"/>
      <c r="S922" s="35"/>
      <c r="T922" s="147"/>
    </row>
    <row r="923">
      <c r="A923" s="147"/>
      <c r="B923" s="64"/>
      <c r="C923" s="147" t="s">
        <v>217</v>
      </c>
      <c r="E923" s="161"/>
      <c r="F923" s="162"/>
      <c r="G923" s="147"/>
      <c r="H923" s="146"/>
      <c r="J923" s="146"/>
      <c r="L923" s="150"/>
      <c r="N923" s="163"/>
      <c r="O923" s="146"/>
      <c r="P923" s="146"/>
      <c r="Q923" s="146"/>
      <c r="R923" s="34"/>
      <c r="S923" s="35"/>
      <c r="T923" s="147"/>
    </row>
    <row r="924">
      <c r="A924" s="147"/>
      <c r="B924" s="64"/>
      <c r="C924" s="147" t="s">
        <v>217</v>
      </c>
      <c r="E924" s="161"/>
      <c r="F924" s="162"/>
      <c r="G924" s="147"/>
      <c r="H924" s="146"/>
      <c r="J924" s="146"/>
      <c r="L924" s="150"/>
      <c r="N924" s="163"/>
      <c r="O924" s="146"/>
      <c r="P924" s="146"/>
      <c r="Q924" s="146"/>
      <c r="R924" s="34"/>
      <c r="S924" s="35"/>
      <c r="T924" s="147"/>
    </row>
    <row r="925">
      <c r="A925" s="147"/>
      <c r="B925" s="64"/>
      <c r="C925" s="147" t="s">
        <v>217</v>
      </c>
      <c r="E925" s="161"/>
      <c r="F925" s="162"/>
      <c r="G925" s="147"/>
      <c r="H925" s="146"/>
      <c r="J925" s="146"/>
      <c r="L925" s="150"/>
      <c r="N925" s="163"/>
      <c r="O925" s="146"/>
      <c r="P925" s="146"/>
      <c r="Q925" s="146"/>
      <c r="R925" s="34"/>
      <c r="S925" s="35"/>
      <c r="T925" s="147"/>
    </row>
    <row r="926">
      <c r="A926" s="147"/>
      <c r="B926" s="64"/>
      <c r="C926" s="147" t="s">
        <v>217</v>
      </c>
      <c r="E926" s="161"/>
      <c r="F926" s="162"/>
      <c r="G926" s="147"/>
      <c r="H926" s="146"/>
      <c r="J926" s="146"/>
      <c r="L926" s="150"/>
      <c r="N926" s="163"/>
      <c r="O926" s="146"/>
      <c r="P926" s="146"/>
      <c r="Q926" s="146"/>
      <c r="R926" s="34"/>
      <c r="S926" s="35"/>
      <c r="T926" s="147"/>
    </row>
    <row r="927">
      <c r="A927" s="147"/>
      <c r="B927" s="64"/>
      <c r="C927" s="147" t="s">
        <v>217</v>
      </c>
      <c r="E927" s="161"/>
      <c r="F927" s="162"/>
      <c r="G927" s="147"/>
      <c r="H927" s="146"/>
      <c r="J927" s="146"/>
      <c r="L927" s="150"/>
      <c r="N927" s="163"/>
      <c r="O927" s="146"/>
      <c r="P927" s="146"/>
      <c r="Q927" s="146"/>
      <c r="R927" s="34"/>
      <c r="S927" s="35"/>
      <c r="T927" s="147"/>
    </row>
    <row r="928">
      <c r="A928" s="147"/>
      <c r="B928" s="64"/>
      <c r="C928" s="147" t="s">
        <v>217</v>
      </c>
      <c r="E928" s="161"/>
      <c r="F928" s="162"/>
      <c r="G928" s="147"/>
      <c r="H928" s="146"/>
      <c r="J928" s="146"/>
      <c r="L928" s="150"/>
      <c r="N928" s="163"/>
      <c r="O928" s="146"/>
      <c r="P928" s="146"/>
      <c r="Q928" s="146"/>
      <c r="R928" s="34"/>
      <c r="S928" s="35"/>
      <c r="T928" s="147"/>
    </row>
    <row r="929">
      <c r="A929" s="147"/>
      <c r="B929" s="64"/>
      <c r="C929" s="147" t="s">
        <v>217</v>
      </c>
      <c r="E929" s="161"/>
      <c r="F929" s="162"/>
      <c r="G929" s="147"/>
      <c r="H929" s="146"/>
      <c r="J929" s="146"/>
      <c r="L929" s="150"/>
      <c r="N929" s="163"/>
      <c r="O929" s="146"/>
      <c r="P929" s="146"/>
      <c r="Q929" s="146"/>
      <c r="R929" s="34"/>
      <c r="S929" s="35"/>
      <c r="T929" s="147"/>
    </row>
    <row r="930">
      <c r="A930" s="147"/>
      <c r="B930" s="64"/>
      <c r="C930" s="147" t="s">
        <v>217</v>
      </c>
      <c r="E930" s="161"/>
      <c r="F930" s="162"/>
      <c r="G930" s="147"/>
      <c r="H930" s="146"/>
      <c r="J930" s="146"/>
      <c r="L930" s="150"/>
      <c r="N930" s="163"/>
      <c r="O930" s="146"/>
      <c r="P930" s="146"/>
      <c r="Q930" s="146"/>
      <c r="R930" s="34"/>
      <c r="S930" s="35"/>
      <c r="T930" s="147"/>
    </row>
    <row r="931">
      <c r="A931" s="147"/>
      <c r="B931" s="64"/>
      <c r="C931" s="147" t="s">
        <v>217</v>
      </c>
      <c r="E931" s="161"/>
      <c r="F931" s="162"/>
      <c r="G931" s="147"/>
      <c r="H931" s="146"/>
      <c r="J931" s="146"/>
      <c r="L931" s="150"/>
      <c r="N931" s="163"/>
      <c r="O931" s="146"/>
      <c r="P931" s="146"/>
      <c r="Q931" s="146"/>
      <c r="R931" s="34"/>
      <c r="S931" s="35"/>
      <c r="T931" s="147"/>
    </row>
    <row r="932">
      <c r="A932" s="147"/>
      <c r="B932" s="64"/>
      <c r="C932" s="147" t="s">
        <v>217</v>
      </c>
      <c r="E932" s="161"/>
      <c r="F932" s="162"/>
      <c r="G932" s="147"/>
      <c r="H932" s="146"/>
      <c r="J932" s="146"/>
      <c r="L932" s="150"/>
      <c r="N932" s="163"/>
      <c r="O932" s="146"/>
      <c r="P932" s="146"/>
      <c r="Q932" s="146"/>
      <c r="R932" s="34"/>
      <c r="S932" s="35"/>
      <c r="T932" s="147"/>
    </row>
    <row r="933">
      <c r="A933" s="147"/>
      <c r="B933" s="64"/>
      <c r="C933" s="147" t="s">
        <v>217</v>
      </c>
      <c r="E933" s="161"/>
      <c r="F933" s="162"/>
      <c r="G933" s="147"/>
      <c r="H933" s="146"/>
      <c r="J933" s="146"/>
      <c r="L933" s="150"/>
      <c r="N933" s="163"/>
      <c r="O933" s="146"/>
      <c r="P933" s="146"/>
      <c r="Q933" s="146"/>
      <c r="R933" s="34"/>
      <c r="S933" s="35"/>
      <c r="T933" s="147"/>
    </row>
    <row r="934">
      <c r="A934" s="147"/>
      <c r="B934" s="64"/>
      <c r="C934" s="147" t="s">
        <v>217</v>
      </c>
      <c r="E934" s="161"/>
      <c r="F934" s="162"/>
      <c r="G934" s="147"/>
      <c r="H934" s="146"/>
      <c r="J934" s="146"/>
      <c r="L934" s="150"/>
      <c r="N934" s="163"/>
      <c r="O934" s="146"/>
      <c r="P934" s="146"/>
      <c r="Q934" s="146"/>
      <c r="R934" s="34"/>
      <c r="S934" s="35"/>
      <c r="T934" s="147"/>
    </row>
    <row r="935">
      <c r="A935" s="147"/>
      <c r="B935" s="64"/>
      <c r="C935" s="147" t="s">
        <v>217</v>
      </c>
      <c r="E935" s="161"/>
      <c r="F935" s="162"/>
      <c r="G935" s="147"/>
      <c r="H935" s="146"/>
      <c r="J935" s="146"/>
      <c r="L935" s="150"/>
      <c r="N935" s="163"/>
      <c r="O935" s="146"/>
      <c r="P935" s="146"/>
      <c r="Q935" s="146"/>
      <c r="R935" s="34"/>
      <c r="S935" s="35"/>
      <c r="T935" s="147"/>
    </row>
    <row r="936">
      <c r="A936" s="147"/>
      <c r="B936" s="64"/>
      <c r="C936" s="147" t="s">
        <v>217</v>
      </c>
      <c r="E936" s="161"/>
      <c r="F936" s="162"/>
      <c r="G936" s="147"/>
      <c r="H936" s="146"/>
      <c r="J936" s="146"/>
      <c r="L936" s="150"/>
      <c r="N936" s="163"/>
      <c r="O936" s="146"/>
      <c r="P936" s="146"/>
      <c r="Q936" s="146"/>
      <c r="R936" s="34"/>
      <c r="S936" s="35"/>
      <c r="T936" s="147"/>
    </row>
    <row r="937">
      <c r="A937" s="147"/>
      <c r="B937" s="64"/>
      <c r="C937" s="147" t="s">
        <v>217</v>
      </c>
      <c r="E937" s="161"/>
      <c r="F937" s="162"/>
      <c r="G937" s="147"/>
      <c r="H937" s="146"/>
      <c r="J937" s="146"/>
      <c r="L937" s="150"/>
      <c r="N937" s="163"/>
      <c r="O937" s="146"/>
      <c r="P937" s="146"/>
      <c r="Q937" s="146"/>
      <c r="R937" s="34"/>
      <c r="S937" s="35"/>
      <c r="T937" s="147"/>
    </row>
    <row r="938">
      <c r="A938" s="147"/>
      <c r="B938" s="64"/>
      <c r="C938" s="147" t="s">
        <v>217</v>
      </c>
      <c r="E938" s="161"/>
      <c r="F938" s="162"/>
      <c r="G938" s="147"/>
      <c r="H938" s="146"/>
      <c r="J938" s="146"/>
      <c r="L938" s="150"/>
      <c r="N938" s="163"/>
      <c r="O938" s="146"/>
      <c r="P938" s="146"/>
      <c r="Q938" s="146"/>
      <c r="R938" s="34"/>
      <c r="S938" s="35"/>
      <c r="T938" s="147"/>
    </row>
    <row r="939">
      <c r="A939" s="147"/>
      <c r="B939" s="64"/>
      <c r="C939" s="147" t="s">
        <v>217</v>
      </c>
      <c r="E939" s="161"/>
      <c r="F939" s="162"/>
      <c r="G939" s="147"/>
      <c r="H939" s="146"/>
      <c r="J939" s="146"/>
      <c r="L939" s="150"/>
      <c r="N939" s="163"/>
      <c r="O939" s="146"/>
      <c r="P939" s="146"/>
      <c r="Q939" s="146"/>
      <c r="R939" s="34"/>
      <c r="S939" s="35"/>
      <c r="T939" s="147"/>
    </row>
    <row r="940">
      <c r="A940" s="147"/>
      <c r="B940" s="64"/>
      <c r="C940" s="147" t="s">
        <v>217</v>
      </c>
      <c r="E940" s="161"/>
      <c r="F940" s="162"/>
      <c r="G940" s="147"/>
      <c r="H940" s="146"/>
      <c r="J940" s="146"/>
      <c r="L940" s="150"/>
      <c r="N940" s="163"/>
      <c r="O940" s="146"/>
      <c r="P940" s="146"/>
      <c r="Q940" s="146"/>
      <c r="R940" s="34"/>
      <c r="S940" s="35"/>
      <c r="T940" s="147"/>
    </row>
    <row r="941">
      <c r="A941" s="147"/>
      <c r="B941" s="64"/>
      <c r="C941" s="147" t="s">
        <v>217</v>
      </c>
      <c r="E941" s="161"/>
      <c r="F941" s="162"/>
      <c r="G941" s="147"/>
      <c r="H941" s="146"/>
      <c r="J941" s="146"/>
      <c r="L941" s="150"/>
      <c r="N941" s="163"/>
      <c r="O941" s="146"/>
      <c r="P941" s="146"/>
      <c r="Q941" s="146"/>
      <c r="R941" s="34"/>
      <c r="S941" s="35"/>
      <c r="T941" s="147"/>
    </row>
    <row r="942">
      <c r="A942" s="147"/>
      <c r="B942" s="64"/>
      <c r="C942" s="147" t="s">
        <v>217</v>
      </c>
      <c r="E942" s="161"/>
      <c r="F942" s="162"/>
      <c r="G942" s="147"/>
      <c r="H942" s="146"/>
      <c r="J942" s="146"/>
      <c r="L942" s="150"/>
      <c r="N942" s="163"/>
      <c r="O942" s="146"/>
      <c r="P942" s="146"/>
      <c r="Q942" s="146"/>
      <c r="R942" s="34"/>
      <c r="S942" s="35"/>
      <c r="T942" s="147"/>
    </row>
    <row r="943">
      <c r="A943" s="147"/>
      <c r="B943" s="64"/>
      <c r="C943" s="147" t="s">
        <v>217</v>
      </c>
      <c r="E943" s="161"/>
      <c r="F943" s="162"/>
      <c r="G943" s="147"/>
      <c r="H943" s="146"/>
      <c r="J943" s="146"/>
      <c r="L943" s="150"/>
      <c r="N943" s="163"/>
      <c r="O943" s="146"/>
      <c r="P943" s="146"/>
      <c r="Q943" s="146"/>
      <c r="R943" s="34"/>
      <c r="S943" s="35"/>
      <c r="T943" s="147"/>
    </row>
    <row r="944">
      <c r="A944" s="147"/>
      <c r="B944" s="64"/>
      <c r="C944" s="147" t="s">
        <v>217</v>
      </c>
      <c r="E944" s="161"/>
      <c r="F944" s="162"/>
      <c r="G944" s="147"/>
      <c r="H944" s="146"/>
      <c r="J944" s="146"/>
      <c r="L944" s="150"/>
      <c r="N944" s="163"/>
      <c r="O944" s="146"/>
      <c r="P944" s="146"/>
      <c r="Q944" s="146"/>
      <c r="R944" s="34"/>
      <c r="S944" s="35"/>
      <c r="T944" s="147"/>
    </row>
    <row r="945">
      <c r="A945" s="147"/>
      <c r="B945" s="64"/>
      <c r="C945" s="147" t="s">
        <v>217</v>
      </c>
      <c r="E945" s="161"/>
      <c r="F945" s="162"/>
      <c r="G945" s="147"/>
      <c r="H945" s="146"/>
      <c r="J945" s="146"/>
      <c r="L945" s="150"/>
      <c r="N945" s="163"/>
      <c r="O945" s="146"/>
      <c r="P945" s="146"/>
      <c r="Q945" s="146"/>
      <c r="R945" s="34"/>
      <c r="S945" s="35"/>
      <c r="T945" s="147"/>
    </row>
    <row r="946">
      <c r="A946" s="147"/>
      <c r="B946" s="64"/>
      <c r="C946" s="147" t="s">
        <v>217</v>
      </c>
      <c r="E946" s="161"/>
      <c r="F946" s="162"/>
      <c r="G946" s="147"/>
      <c r="H946" s="146"/>
      <c r="J946" s="146"/>
      <c r="L946" s="150"/>
      <c r="N946" s="163"/>
      <c r="O946" s="146"/>
      <c r="P946" s="146"/>
      <c r="Q946" s="146"/>
      <c r="R946" s="34"/>
      <c r="S946" s="35"/>
      <c r="T946" s="147"/>
    </row>
    <row r="947">
      <c r="A947" s="147"/>
      <c r="B947" s="64"/>
      <c r="C947" s="147" t="s">
        <v>217</v>
      </c>
      <c r="E947" s="161"/>
      <c r="F947" s="162"/>
      <c r="G947" s="147"/>
      <c r="H947" s="146"/>
      <c r="J947" s="146"/>
      <c r="L947" s="150"/>
      <c r="N947" s="163"/>
      <c r="O947" s="146"/>
      <c r="P947" s="146"/>
      <c r="Q947" s="146"/>
      <c r="R947" s="34"/>
      <c r="S947" s="35"/>
      <c r="T947" s="147"/>
    </row>
    <row r="948">
      <c r="A948" s="147"/>
      <c r="B948" s="64"/>
      <c r="C948" s="147" t="s">
        <v>217</v>
      </c>
      <c r="E948" s="161"/>
      <c r="F948" s="162"/>
      <c r="G948" s="147"/>
      <c r="H948" s="146"/>
      <c r="J948" s="146"/>
      <c r="L948" s="150"/>
      <c r="N948" s="163"/>
      <c r="O948" s="146"/>
      <c r="P948" s="146"/>
      <c r="Q948" s="146"/>
      <c r="R948" s="34"/>
      <c r="S948" s="35"/>
      <c r="T948" s="147"/>
    </row>
    <row r="949">
      <c r="A949" s="147"/>
      <c r="B949" s="64"/>
      <c r="C949" s="147" t="s">
        <v>217</v>
      </c>
      <c r="E949" s="161"/>
      <c r="F949" s="162"/>
      <c r="G949" s="147"/>
      <c r="H949" s="146"/>
      <c r="J949" s="146"/>
      <c r="L949" s="150"/>
      <c r="N949" s="163"/>
      <c r="O949" s="146"/>
      <c r="P949" s="146"/>
      <c r="Q949" s="146"/>
      <c r="R949" s="34"/>
      <c r="S949" s="35"/>
      <c r="T949" s="147"/>
    </row>
    <row r="950">
      <c r="A950" s="147"/>
      <c r="B950" s="64"/>
      <c r="C950" s="147" t="s">
        <v>217</v>
      </c>
      <c r="E950" s="161"/>
      <c r="F950" s="162"/>
      <c r="G950" s="147"/>
      <c r="H950" s="146"/>
      <c r="J950" s="146"/>
      <c r="L950" s="150"/>
      <c r="N950" s="163"/>
      <c r="O950" s="146"/>
      <c r="P950" s="146"/>
      <c r="Q950" s="146"/>
      <c r="R950" s="34"/>
      <c r="S950" s="35"/>
      <c r="T950" s="147"/>
    </row>
    <row r="951">
      <c r="A951" s="147"/>
      <c r="B951" s="64"/>
      <c r="C951" s="147" t="s">
        <v>217</v>
      </c>
      <c r="E951" s="161"/>
      <c r="F951" s="162"/>
      <c r="G951" s="147"/>
      <c r="H951" s="146"/>
      <c r="J951" s="146"/>
      <c r="L951" s="150"/>
      <c r="N951" s="163"/>
      <c r="O951" s="146"/>
      <c r="P951" s="146"/>
      <c r="Q951" s="146"/>
      <c r="R951" s="34"/>
      <c r="S951" s="35"/>
      <c r="T951" s="147"/>
    </row>
    <row r="952">
      <c r="A952" s="147"/>
      <c r="B952" s="64"/>
      <c r="C952" s="147" t="s">
        <v>217</v>
      </c>
      <c r="E952" s="161"/>
      <c r="F952" s="162"/>
      <c r="G952" s="147"/>
      <c r="H952" s="146"/>
      <c r="J952" s="146"/>
      <c r="L952" s="150"/>
      <c r="N952" s="163"/>
      <c r="O952" s="146"/>
      <c r="P952" s="146"/>
      <c r="Q952" s="146"/>
      <c r="R952" s="34"/>
      <c r="S952" s="35"/>
      <c r="T952" s="147"/>
    </row>
    <row r="953">
      <c r="A953" s="147"/>
      <c r="B953" s="64"/>
      <c r="C953" s="147" t="s">
        <v>217</v>
      </c>
      <c r="E953" s="161"/>
      <c r="F953" s="162"/>
      <c r="G953" s="147"/>
      <c r="H953" s="146"/>
      <c r="J953" s="146"/>
      <c r="L953" s="150"/>
      <c r="N953" s="163"/>
      <c r="O953" s="146"/>
      <c r="P953" s="146"/>
      <c r="Q953" s="146"/>
      <c r="R953" s="34"/>
      <c r="S953" s="35"/>
      <c r="T953" s="147"/>
    </row>
    <row r="954">
      <c r="A954" s="147"/>
      <c r="B954" s="64"/>
      <c r="C954" s="147" t="s">
        <v>217</v>
      </c>
      <c r="E954" s="161"/>
      <c r="F954" s="162"/>
      <c r="G954" s="147"/>
      <c r="H954" s="146"/>
      <c r="J954" s="146"/>
      <c r="L954" s="150"/>
      <c r="N954" s="163"/>
      <c r="O954" s="146"/>
      <c r="P954" s="146"/>
      <c r="Q954" s="146"/>
      <c r="R954" s="34"/>
      <c r="S954" s="35"/>
      <c r="T954" s="147"/>
    </row>
    <row r="955">
      <c r="A955" s="147"/>
      <c r="B955" s="64"/>
      <c r="C955" s="147" t="s">
        <v>217</v>
      </c>
      <c r="E955" s="161"/>
      <c r="F955" s="162"/>
      <c r="G955" s="147"/>
      <c r="H955" s="146"/>
      <c r="J955" s="146"/>
      <c r="L955" s="150"/>
      <c r="N955" s="163"/>
      <c r="O955" s="146"/>
      <c r="P955" s="146"/>
      <c r="Q955" s="146"/>
      <c r="R955" s="34"/>
      <c r="S955" s="35"/>
      <c r="T955" s="147"/>
    </row>
    <row r="956">
      <c r="A956" s="147"/>
      <c r="B956" s="64"/>
      <c r="C956" s="147" t="s">
        <v>217</v>
      </c>
      <c r="E956" s="161"/>
      <c r="F956" s="162"/>
      <c r="G956" s="147"/>
      <c r="H956" s="146"/>
      <c r="J956" s="146"/>
      <c r="L956" s="150"/>
      <c r="N956" s="163"/>
      <c r="O956" s="146"/>
      <c r="P956" s="146"/>
      <c r="Q956" s="146"/>
      <c r="R956" s="34"/>
      <c r="S956" s="35"/>
      <c r="T956" s="147"/>
    </row>
    <row r="957">
      <c r="A957" s="147"/>
      <c r="B957" s="64"/>
      <c r="C957" s="147" t="s">
        <v>217</v>
      </c>
      <c r="E957" s="161"/>
      <c r="F957" s="162"/>
      <c r="G957" s="147"/>
      <c r="H957" s="146"/>
      <c r="J957" s="146"/>
      <c r="L957" s="150"/>
      <c r="N957" s="163"/>
      <c r="O957" s="146"/>
      <c r="P957" s="146"/>
      <c r="Q957" s="146"/>
      <c r="R957" s="34"/>
      <c r="S957" s="35"/>
      <c r="T957" s="147"/>
    </row>
    <row r="958">
      <c r="A958" s="147"/>
      <c r="B958" s="64"/>
      <c r="C958" s="147" t="s">
        <v>217</v>
      </c>
      <c r="E958" s="161"/>
      <c r="F958" s="162"/>
      <c r="G958" s="147"/>
      <c r="H958" s="146"/>
      <c r="J958" s="146"/>
      <c r="L958" s="150"/>
      <c r="N958" s="163"/>
      <c r="O958" s="146"/>
      <c r="P958" s="146"/>
      <c r="Q958" s="146"/>
      <c r="R958" s="34"/>
      <c r="S958" s="35"/>
      <c r="T958" s="147"/>
    </row>
    <row r="959">
      <c r="A959" s="147"/>
      <c r="B959" s="64"/>
      <c r="C959" s="147" t="s">
        <v>217</v>
      </c>
      <c r="E959" s="161"/>
      <c r="F959" s="162"/>
      <c r="G959" s="147"/>
      <c r="H959" s="146"/>
      <c r="J959" s="146"/>
      <c r="L959" s="150"/>
      <c r="N959" s="163"/>
      <c r="O959" s="146"/>
      <c r="P959" s="146"/>
      <c r="Q959" s="146"/>
      <c r="R959" s="34"/>
      <c r="S959" s="35"/>
      <c r="T959" s="147"/>
    </row>
    <row r="960">
      <c r="A960" s="147"/>
      <c r="B960" s="64"/>
      <c r="C960" s="147" t="s">
        <v>217</v>
      </c>
      <c r="E960" s="161"/>
      <c r="F960" s="162"/>
      <c r="G960" s="147"/>
      <c r="H960" s="146"/>
      <c r="J960" s="146"/>
      <c r="L960" s="150"/>
      <c r="N960" s="163"/>
      <c r="O960" s="146"/>
      <c r="P960" s="146"/>
      <c r="Q960" s="146"/>
      <c r="R960" s="34"/>
      <c r="S960" s="35"/>
      <c r="T960" s="147"/>
    </row>
    <row r="961">
      <c r="A961" s="147"/>
      <c r="B961" s="64"/>
      <c r="C961" s="147" t="s">
        <v>217</v>
      </c>
      <c r="E961" s="161"/>
      <c r="F961" s="162"/>
      <c r="G961" s="147"/>
      <c r="H961" s="146"/>
      <c r="J961" s="146"/>
      <c r="L961" s="150"/>
      <c r="N961" s="163"/>
      <c r="O961" s="146"/>
      <c r="P961" s="146"/>
      <c r="Q961" s="146"/>
      <c r="R961" s="34"/>
      <c r="S961" s="35"/>
      <c r="T961" s="147"/>
    </row>
    <row r="962">
      <c r="A962" s="147"/>
      <c r="B962" s="64"/>
      <c r="C962" s="147" t="s">
        <v>217</v>
      </c>
      <c r="E962" s="161"/>
      <c r="F962" s="162"/>
      <c r="G962" s="147"/>
      <c r="H962" s="146"/>
      <c r="J962" s="146"/>
      <c r="L962" s="150"/>
      <c r="N962" s="163"/>
      <c r="O962" s="146"/>
      <c r="P962" s="146"/>
      <c r="Q962" s="146"/>
      <c r="R962" s="34"/>
      <c r="S962" s="35"/>
      <c r="T962" s="147"/>
    </row>
    <row r="963">
      <c r="A963" s="147"/>
      <c r="B963" s="64"/>
      <c r="C963" s="147" t="s">
        <v>217</v>
      </c>
      <c r="E963" s="161"/>
      <c r="F963" s="162"/>
      <c r="G963" s="147"/>
      <c r="H963" s="146"/>
      <c r="J963" s="146"/>
      <c r="L963" s="150"/>
      <c r="N963" s="163"/>
      <c r="O963" s="146"/>
      <c r="P963" s="146"/>
      <c r="Q963" s="146"/>
      <c r="R963" s="34"/>
      <c r="S963" s="35"/>
      <c r="T963" s="147"/>
    </row>
    <row r="964">
      <c r="A964" s="147"/>
      <c r="B964" s="64"/>
      <c r="C964" s="147" t="s">
        <v>217</v>
      </c>
      <c r="E964" s="161"/>
      <c r="F964" s="162"/>
      <c r="G964" s="147"/>
      <c r="H964" s="146"/>
      <c r="J964" s="146"/>
      <c r="L964" s="150"/>
      <c r="N964" s="163"/>
      <c r="O964" s="146"/>
      <c r="P964" s="146"/>
      <c r="Q964" s="146"/>
      <c r="R964" s="34"/>
      <c r="S964" s="35"/>
      <c r="T964" s="147"/>
    </row>
    <row r="965">
      <c r="A965" s="147"/>
      <c r="B965" s="64"/>
      <c r="C965" s="147" t="s">
        <v>217</v>
      </c>
      <c r="E965" s="161"/>
      <c r="F965" s="162"/>
      <c r="G965" s="147"/>
      <c r="H965" s="146"/>
      <c r="J965" s="146"/>
      <c r="L965" s="150"/>
      <c r="N965" s="163"/>
      <c r="O965" s="146"/>
      <c r="P965" s="146"/>
      <c r="Q965" s="146"/>
      <c r="R965" s="34"/>
      <c r="S965" s="35"/>
      <c r="T965" s="147"/>
    </row>
    <row r="966">
      <c r="A966" s="147"/>
      <c r="B966" s="64"/>
      <c r="C966" s="147" t="s">
        <v>217</v>
      </c>
      <c r="E966" s="161"/>
      <c r="F966" s="162"/>
      <c r="G966" s="147"/>
      <c r="H966" s="146"/>
      <c r="J966" s="146"/>
      <c r="L966" s="150"/>
      <c r="N966" s="163"/>
      <c r="O966" s="146"/>
      <c r="P966" s="146"/>
      <c r="Q966" s="146"/>
      <c r="R966" s="34"/>
      <c r="S966" s="35"/>
      <c r="T966" s="147"/>
    </row>
    <row r="967">
      <c r="A967" s="147"/>
      <c r="B967" s="64"/>
      <c r="C967" s="147" t="s">
        <v>217</v>
      </c>
      <c r="E967" s="161"/>
      <c r="F967" s="162"/>
      <c r="G967" s="147"/>
      <c r="H967" s="146"/>
      <c r="J967" s="146"/>
      <c r="L967" s="150"/>
      <c r="N967" s="163"/>
      <c r="O967" s="146"/>
      <c r="P967" s="146"/>
      <c r="Q967" s="146"/>
      <c r="R967" s="34"/>
      <c r="S967" s="35"/>
      <c r="T967" s="147"/>
    </row>
    <row r="968">
      <c r="A968" s="147"/>
      <c r="B968" s="64"/>
      <c r="C968" s="147" t="s">
        <v>217</v>
      </c>
      <c r="E968" s="161"/>
      <c r="F968" s="162"/>
      <c r="G968" s="147"/>
      <c r="H968" s="146"/>
      <c r="J968" s="146"/>
      <c r="L968" s="150"/>
      <c r="N968" s="163"/>
      <c r="O968" s="146"/>
      <c r="P968" s="146"/>
      <c r="Q968" s="146"/>
      <c r="R968" s="34"/>
      <c r="S968" s="35"/>
      <c r="T968" s="147"/>
    </row>
    <row r="969">
      <c r="A969" s="147"/>
      <c r="B969" s="64"/>
      <c r="C969" s="147" t="s">
        <v>217</v>
      </c>
      <c r="E969" s="161"/>
      <c r="F969" s="162"/>
      <c r="G969" s="147"/>
      <c r="H969" s="146"/>
      <c r="J969" s="146"/>
      <c r="L969" s="150"/>
      <c r="N969" s="163"/>
      <c r="O969" s="146"/>
      <c r="P969" s="146"/>
      <c r="Q969" s="146"/>
      <c r="R969" s="34"/>
      <c r="S969" s="35"/>
      <c r="T969" s="147"/>
    </row>
    <row r="970">
      <c r="A970" s="147"/>
      <c r="B970" s="64"/>
      <c r="C970" s="147" t="s">
        <v>217</v>
      </c>
      <c r="E970" s="161"/>
      <c r="F970" s="162"/>
      <c r="G970" s="147"/>
      <c r="H970" s="146"/>
      <c r="J970" s="146"/>
      <c r="L970" s="150"/>
      <c r="N970" s="163"/>
      <c r="O970" s="146"/>
      <c r="P970" s="146"/>
      <c r="Q970" s="146"/>
      <c r="R970" s="34"/>
      <c r="S970" s="35"/>
      <c r="T970" s="147"/>
    </row>
    <row r="971">
      <c r="A971" s="147"/>
      <c r="B971" s="64"/>
      <c r="C971" s="147" t="s">
        <v>217</v>
      </c>
      <c r="E971" s="161"/>
      <c r="F971" s="162"/>
      <c r="G971" s="147"/>
      <c r="H971" s="146"/>
      <c r="J971" s="146"/>
      <c r="L971" s="150"/>
      <c r="N971" s="163"/>
      <c r="O971" s="146"/>
      <c r="P971" s="146"/>
      <c r="Q971" s="146"/>
      <c r="R971" s="34"/>
      <c r="S971" s="35"/>
      <c r="T971" s="147"/>
    </row>
    <row r="972">
      <c r="A972" s="147"/>
      <c r="B972" s="64"/>
      <c r="C972" s="147" t="s">
        <v>217</v>
      </c>
      <c r="E972" s="161"/>
      <c r="F972" s="162"/>
      <c r="G972" s="147"/>
      <c r="H972" s="146"/>
      <c r="J972" s="146"/>
      <c r="L972" s="150"/>
      <c r="N972" s="163"/>
      <c r="O972" s="146"/>
      <c r="P972" s="146"/>
      <c r="Q972" s="146"/>
      <c r="R972" s="34"/>
      <c r="S972" s="35"/>
      <c r="T972" s="147"/>
    </row>
    <row r="973">
      <c r="A973" s="147"/>
      <c r="B973" s="64"/>
      <c r="C973" s="147" t="s">
        <v>217</v>
      </c>
      <c r="E973" s="161"/>
      <c r="F973" s="162"/>
      <c r="G973" s="147"/>
      <c r="H973" s="146"/>
      <c r="J973" s="146"/>
      <c r="L973" s="150"/>
      <c r="N973" s="163"/>
      <c r="O973" s="146"/>
      <c r="P973" s="146"/>
      <c r="Q973" s="146"/>
      <c r="R973" s="34"/>
      <c r="S973" s="35"/>
      <c r="T973" s="147"/>
    </row>
    <row r="974">
      <c r="A974" s="147"/>
      <c r="B974" s="64"/>
      <c r="C974" s="147" t="s">
        <v>217</v>
      </c>
      <c r="E974" s="161"/>
      <c r="F974" s="162"/>
      <c r="G974" s="147"/>
      <c r="H974" s="146"/>
      <c r="J974" s="146"/>
      <c r="L974" s="150"/>
      <c r="N974" s="163"/>
      <c r="O974" s="146"/>
      <c r="P974" s="146"/>
      <c r="Q974" s="146"/>
      <c r="R974" s="34"/>
      <c r="S974" s="35"/>
      <c r="T974" s="147"/>
    </row>
    <row r="975">
      <c r="A975" s="147"/>
      <c r="B975" s="64"/>
      <c r="C975" s="147" t="s">
        <v>217</v>
      </c>
      <c r="E975" s="161"/>
      <c r="F975" s="162"/>
      <c r="G975" s="147"/>
      <c r="H975" s="146"/>
      <c r="J975" s="146"/>
      <c r="L975" s="150"/>
      <c r="N975" s="163"/>
      <c r="O975" s="146"/>
      <c r="P975" s="146"/>
      <c r="Q975" s="146"/>
      <c r="R975" s="34"/>
      <c r="S975" s="35"/>
      <c r="T975" s="147"/>
    </row>
    <row r="976">
      <c r="A976" s="147"/>
      <c r="B976" s="64"/>
      <c r="C976" s="147" t="s">
        <v>217</v>
      </c>
      <c r="E976" s="161"/>
      <c r="F976" s="162"/>
      <c r="G976" s="147"/>
      <c r="H976" s="146"/>
      <c r="J976" s="146"/>
      <c r="L976" s="150"/>
      <c r="N976" s="163"/>
      <c r="O976" s="146"/>
      <c r="P976" s="146"/>
      <c r="Q976" s="146"/>
      <c r="R976" s="34"/>
      <c r="S976" s="35"/>
      <c r="T976" s="147"/>
    </row>
    <row r="977">
      <c r="A977" s="147"/>
      <c r="B977" s="64"/>
      <c r="C977" s="147" t="s">
        <v>217</v>
      </c>
      <c r="E977" s="161"/>
      <c r="F977" s="162"/>
      <c r="G977" s="147"/>
      <c r="H977" s="146"/>
      <c r="J977" s="146"/>
      <c r="L977" s="150"/>
      <c r="N977" s="163"/>
      <c r="O977" s="146"/>
      <c r="P977" s="146"/>
      <c r="Q977" s="146"/>
      <c r="R977" s="34"/>
      <c r="S977" s="35"/>
      <c r="T977" s="147"/>
    </row>
    <row r="978">
      <c r="A978" s="147"/>
      <c r="B978" s="64"/>
      <c r="C978" s="147" t="s">
        <v>217</v>
      </c>
      <c r="E978" s="161"/>
      <c r="F978" s="162"/>
      <c r="G978" s="147"/>
      <c r="H978" s="146"/>
      <c r="J978" s="146"/>
      <c r="L978" s="150"/>
      <c r="N978" s="163"/>
      <c r="O978" s="146"/>
      <c r="P978" s="146"/>
      <c r="Q978" s="146"/>
      <c r="R978" s="34"/>
      <c r="S978" s="35"/>
      <c r="T978" s="147"/>
    </row>
    <row r="979">
      <c r="A979" s="147"/>
      <c r="B979" s="64"/>
      <c r="C979" s="147" t="s">
        <v>217</v>
      </c>
      <c r="E979" s="161"/>
      <c r="F979" s="162"/>
      <c r="G979" s="147"/>
      <c r="H979" s="146"/>
      <c r="J979" s="146"/>
      <c r="L979" s="150"/>
      <c r="N979" s="163"/>
      <c r="O979" s="146"/>
      <c r="P979" s="146"/>
      <c r="Q979" s="146"/>
      <c r="R979" s="34"/>
      <c r="S979" s="35"/>
      <c r="T979" s="147"/>
    </row>
    <row r="980">
      <c r="A980" s="147"/>
      <c r="B980" s="64"/>
      <c r="C980" s="147" t="s">
        <v>217</v>
      </c>
      <c r="E980" s="161"/>
      <c r="F980" s="162"/>
      <c r="G980" s="147"/>
      <c r="H980" s="146"/>
      <c r="J980" s="146"/>
      <c r="L980" s="150"/>
      <c r="N980" s="163"/>
      <c r="O980" s="146"/>
      <c r="P980" s="146"/>
      <c r="Q980" s="146"/>
      <c r="R980" s="34"/>
      <c r="S980" s="35"/>
      <c r="T980" s="147"/>
    </row>
    <row r="981">
      <c r="A981" s="147"/>
      <c r="B981" s="64"/>
      <c r="C981" s="147" t="s">
        <v>217</v>
      </c>
      <c r="E981" s="161"/>
      <c r="F981" s="162"/>
      <c r="G981" s="147"/>
      <c r="H981" s="146"/>
      <c r="J981" s="146"/>
      <c r="L981" s="150"/>
      <c r="N981" s="163"/>
      <c r="O981" s="146"/>
      <c r="P981" s="146"/>
      <c r="Q981" s="146"/>
      <c r="R981" s="34"/>
      <c r="S981" s="35"/>
      <c r="T981" s="147"/>
    </row>
    <row r="982">
      <c r="A982" s="147"/>
      <c r="B982" s="64"/>
      <c r="C982" s="147" t="s">
        <v>217</v>
      </c>
      <c r="E982" s="161"/>
      <c r="F982" s="162"/>
      <c r="G982" s="147"/>
      <c r="H982" s="146"/>
      <c r="J982" s="146"/>
      <c r="L982" s="150"/>
      <c r="N982" s="163"/>
      <c r="O982" s="146"/>
      <c r="P982" s="146"/>
      <c r="Q982" s="146"/>
      <c r="R982" s="34"/>
      <c r="S982" s="35"/>
      <c r="T982" s="147"/>
    </row>
    <row r="983">
      <c r="A983" s="147"/>
      <c r="B983" s="64"/>
      <c r="C983" s="147" t="s">
        <v>217</v>
      </c>
      <c r="E983" s="161"/>
      <c r="F983" s="162"/>
      <c r="G983" s="147"/>
      <c r="H983" s="146"/>
      <c r="J983" s="146"/>
      <c r="L983" s="150"/>
      <c r="N983" s="163"/>
      <c r="O983" s="146"/>
      <c r="P983" s="146"/>
      <c r="Q983" s="146"/>
      <c r="R983" s="34"/>
      <c r="S983" s="35"/>
      <c r="T983" s="147"/>
    </row>
    <row r="984">
      <c r="A984" s="147"/>
      <c r="B984" s="64"/>
      <c r="C984" s="147" t="s">
        <v>217</v>
      </c>
      <c r="E984" s="161"/>
      <c r="F984" s="162"/>
      <c r="G984" s="147"/>
      <c r="H984" s="146"/>
      <c r="J984" s="146"/>
      <c r="L984" s="150"/>
      <c r="N984" s="163"/>
      <c r="O984" s="146"/>
      <c r="P984" s="146"/>
      <c r="Q984" s="146"/>
      <c r="R984" s="34"/>
      <c r="S984" s="35"/>
      <c r="T984" s="147"/>
    </row>
    <row r="985">
      <c r="A985" s="147"/>
      <c r="B985" s="64"/>
      <c r="C985" s="147" t="s">
        <v>217</v>
      </c>
      <c r="E985" s="161"/>
      <c r="F985" s="162"/>
      <c r="G985" s="147"/>
      <c r="H985" s="146"/>
      <c r="J985" s="146"/>
      <c r="L985" s="150"/>
      <c r="N985" s="163"/>
      <c r="O985" s="146"/>
      <c r="P985" s="146"/>
      <c r="Q985" s="146"/>
      <c r="R985" s="34"/>
      <c r="S985" s="35"/>
      <c r="T985" s="147"/>
    </row>
    <row r="986">
      <c r="A986" s="147"/>
      <c r="B986" s="64"/>
      <c r="C986" s="147" t="s">
        <v>217</v>
      </c>
      <c r="E986" s="161"/>
      <c r="F986" s="162"/>
      <c r="G986" s="147"/>
      <c r="H986" s="146"/>
      <c r="J986" s="146"/>
      <c r="L986" s="150"/>
      <c r="N986" s="163"/>
      <c r="O986" s="146"/>
      <c r="P986" s="146"/>
      <c r="Q986" s="146"/>
      <c r="R986" s="34"/>
      <c r="S986" s="35"/>
      <c r="T986" s="147"/>
    </row>
    <row r="987">
      <c r="A987" s="147"/>
      <c r="B987" s="64"/>
      <c r="C987" s="147" t="s">
        <v>217</v>
      </c>
      <c r="E987" s="161"/>
      <c r="F987" s="162"/>
      <c r="G987" s="147"/>
      <c r="H987" s="146"/>
      <c r="J987" s="146"/>
      <c r="L987" s="150"/>
      <c r="N987" s="163"/>
      <c r="O987" s="146"/>
      <c r="P987" s="146"/>
      <c r="Q987" s="146"/>
      <c r="R987" s="34"/>
      <c r="S987" s="35"/>
      <c r="T987" s="147"/>
    </row>
    <row r="988">
      <c r="A988" s="147"/>
      <c r="B988" s="64"/>
      <c r="C988" s="147" t="s">
        <v>217</v>
      </c>
      <c r="E988" s="161"/>
      <c r="F988" s="162"/>
      <c r="G988" s="147"/>
      <c r="H988" s="146"/>
      <c r="J988" s="146"/>
      <c r="L988" s="150"/>
      <c r="N988" s="163"/>
      <c r="O988" s="146"/>
      <c r="P988" s="146"/>
      <c r="Q988" s="146"/>
      <c r="R988" s="34"/>
      <c r="S988" s="35"/>
      <c r="T988" s="147"/>
    </row>
    <row r="989">
      <c r="A989" s="147"/>
      <c r="B989" s="64"/>
      <c r="C989" s="147" t="s">
        <v>217</v>
      </c>
      <c r="E989" s="161"/>
      <c r="F989" s="162"/>
      <c r="G989" s="147"/>
      <c r="H989" s="146"/>
      <c r="J989" s="146"/>
      <c r="L989" s="150"/>
      <c r="N989" s="163"/>
      <c r="O989" s="146"/>
      <c r="P989" s="146"/>
      <c r="Q989" s="146"/>
      <c r="R989" s="34"/>
      <c r="S989" s="35"/>
      <c r="T989" s="147"/>
    </row>
    <row r="990">
      <c r="A990" s="147"/>
      <c r="B990" s="64"/>
      <c r="C990" s="147" t="s">
        <v>217</v>
      </c>
      <c r="E990" s="161"/>
      <c r="F990" s="162"/>
      <c r="G990" s="147"/>
      <c r="H990" s="146"/>
      <c r="J990" s="146"/>
      <c r="L990" s="150"/>
      <c r="N990" s="163"/>
      <c r="O990" s="146"/>
      <c r="P990" s="146"/>
      <c r="Q990" s="146"/>
      <c r="R990" s="34"/>
      <c r="S990" s="35"/>
      <c r="T990" s="147"/>
    </row>
    <row r="991">
      <c r="A991" s="147"/>
      <c r="B991" s="64"/>
      <c r="C991" s="147" t="s">
        <v>217</v>
      </c>
      <c r="E991" s="161"/>
      <c r="F991" s="162"/>
      <c r="G991" s="147"/>
      <c r="H991" s="146"/>
      <c r="J991" s="146"/>
      <c r="L991" s="150"/>
      <c r="N991" s="163"/>
      <c r="O991" s="146"/>
      <c r="P991" s="146"/>
      <c r="Q991" s="146"/>
      <c r="R991" s="34"/>
      <c r="S991" s="35"/>
      <c r="T991" s="147"/>
    </row>
    <row r="992">
      <c r="A992" s="147"/>
      <c r="B992" s="64"/>
      <c r="C992" s="147" t="s">
        <v>217</v>
      </c>
      <c r="E992" s="161"/>
      <c r="F992" s="162"/>
      <c r="G992" s="147"/>
      <c r="H992" s="146"/>
      <c r="J992" s="146"/>
      <c r="L992" s="150"/>
      <c r="N992" s="163"/>
      <c r="O992" s="146"/>
      <c r="P992" s="146"/>
      <c r="Q992" s="146"/>
      <c r="R992" s="34"/>
      <c r="S992" s="35"/>
      <c r="T992" s="147"/>
    </row>
    <row r="993">
      <c r="A993" s="147"/>
      <c r="B993" s="64"/>
      <c r="C993" s="147" t="s">
        <v>217</v>
      </c>
      <c r="E993" s="161"/>
      <c r="F993" s="162"/>
      <c r="G993" s="147"/>
      <c r="H993" s="146"/>
      <c r="J993" s="146"/>
      <c r="L993" s="150"/>
      <c r="N993" s="163"/>
      <c r="O993" s="146"/>
      <c r="P993" s="146"/>
      <c r="Q993" s="146"/>
      <c r="R993" s="34"/>
      <c r="S993" s="35"/>
      <c r="T993" s="147"/>
    </row>
    <row r="994">
      <c r="A994" s="147"/>
      <c r="B994" s="64"/>
      <c r="C994" s="147" t="s">
        <v>217</v>
      </c>
      <c r="E994" s="161"/>
      <c r="F994" s="162"/>
      <c r="G994" s="147"/>
      <c r="H994" s="146"/>
      <c r="J994" s="146"/>
      <c r="L994" s="150"/>
      <c r="N994" s="163"/>
      <c r="O994" s="146"/>
      <c r="P994" s="146"/>
      <c r="Q994" s="146"/>
      <c r="R994" s="34"/>
      <c r="S994" s="35"/>
      <c r="T994" s="147"/>
    </row>
    <row r="995">
      <c r="A995" s="147"/>
      <c r="B995" s="64"/>
      <c r="C995" s="147" t="s">
        <v>217</v>
      </c>
      <c r="E995" s="161"/>
      <c r="F995" s="162"/>
      <c r="G995" s="147"/>
      <c r="H995" s="146"/>
      <c r="J995" s="146"/>
      <c r="L995" s="150"/>
      <c r="N995" s="163"/>
      <c r="O995" s="146"/>
      <c r="P995" s="146"/>
      <c r="Q995" s="146"/>
      <c r="R995" s="34"/>
      <c r="S995" s="35"/>
      <c r="T995" s="147"/>
    </row>
    <row r="996">
      <c r="A996" s="147"/>
      <c r="B996" s="64"/>
      <c r="C996" s="147" t="s">
        <v>217</v>
      </c>
      <c r="E996" s="161"/>
      <c r="F996" s="162"/>
      <c r="G996" s="147"/>
      <c r="H996" s="146"/>
      <c r="J996" s="146"/>
      <c r="L996" s="150"/>
      <c r="N996" s="163"/>
      <c r="O996" s="146"/>
      <c r="P996" s="146"/>
      <c r="Q996" s="146"/>
      <c r="R996" s="34"/>
      <c r="S996" s="35"/>
      <c r="T996" s="147"/>
    </row>
    <row r="997">
      <c r="A997" s="147"/>
      <c r="B997" s="64"/>
      <c r="C997" s="147" t="s">
        <v>217</v>
      </c>
      <c r="E997" s="161"/>
      <c r="F997" s="162"/>
      <c r="G997" s="147"/>
      <c r="H997" s="146"/>
      <c r="J997" s="146"/>
      <c r="L997" s="150"/>
      <c r="N997" s="163"/>
      <c r="O997" s="146"/>
      <c r="P997" s="146"/>
      <c r="Q997" s="146"/>
      <c r="R997" s="34"/>
      <c r="S997" s="35"/>
      <c r="T997" s="147"/>
    </row>
    <row r="998">
      <c r="A998" s="147"/>
      <c r="B998" s="64"/>
      <c r="C998" s="147" t="s">
        <v>217</v>
      </c>
      <c r="E998" s="161"/>
      <c r="F998" s="162"/>
      <c r="G998" s="147"/>
      <c r="H998" s="146"/>
      <c r="J998" s="146"/>
      <c r="L998" s="150"/>
      <c r="N998" s="163"/>
      <c r="O998" s="146"/>
      <c r="P998" s="146"/>
      <c r="Q998" s="146"/>
      <c r="R998" s="34"/>
      <c r="S998" s="35"/>
      <c r="T998" s="147"/>
    </row>
    <row r="999">
      <c r="A999" s="147"/>
      <c r="B999" s="64"/>
      <c r="C999" s="147" t="s">
        <v>217</v>
      </c>
      <c r="E999" s="161"/>
      <c r="F999" s="162"/>
      <c r="G999" s="147"/>
      <c r="H999" s="146"/>
      <c r="J999" s="146"/>
      <c r="L999" s="150"/>
      <c r="N999" s="163"/>
      <c r="O999" s="146"/>
      <c r="P999" s="146"/>
      <c r="Q999" s="146"/>
      <c r="R999" s="34"/>
      <c r="S999" s="35"/>
      <c r="T999" s="147"/>
    </row>
    <row r="1000">
      <c r="A1000" s="147"/>
      <c r="B1000" s="64"/>
      <c r="C1000" s="147" t="s">
        <v>217</v>
      </c>
      <c r="E1000" s="161"/>
      <c r="F1000" s="162"/>
      <c r="G1000" s="147"/>
      <c r="H1000" s="146"/>
      <c r="J1000" s="146"/>
      <c r="L1000" s="150"/>
      <c r="N1000" s="163"/>
      <c r="O1000" s="146"/>
      <c r="P1000" s="146"/>
      <c r="Q1000" s="146"/>
      <c r="R1000" s="34"/>
      <c r="S1000" s="35"/>
      <c r="T1000" s="147"/>
    </row>
    <row r="1001">
      <c r="A1001" s="147"/>
      <c r="B1001" s="64"/>
      <c r="C1001" s="147" t="s">
        <v>217</v>
      </c>
      <c r="E1001" s="161"/>
      <c r="F1001" s="162"/>
      <c r="G1001" s="147"/>
      <c r="H1001" s="146"/>
      <c r="J1001" s="146"/>
      <c r="L1001" s="150"/>
      <c r="N1001" s="163"/>
      <c r="O1001" s="146"/>
      <c r="P1001" s="146"/>
      <c r="Q1001" s="146"/>
      <c r="R1001" s="34"/>
      <c r="S1001" s="35"/>
      <c r="T1001" s="147"/>
    </row>
    <row r="1002">
      <c r="A1002" s="147"/>
      <c r="B1002" s="64"/>
      <c r="C1002" s="147" t="s">
        <v>217</v>
      </c>
      <c r="E1002" s="161"/>
      <c r="F1002" s="162"/>
      <c r="G1002" s="147"/>
      <c r="H1002" s="146"/>
      <c r="J1002" s="146"/>
      <c r="L1002" s="150"/>
      <c r="N1002" s="163"/>
      <c r="O1002" s="146"/>
      <c r="P1002" s="146"/>
      <c r="Q1002" s="146"/>
      <c r="R1002" s="34"/>
      <c r="S1002" s="35"/>
      <c r="T1002" s="147"/>
    </row>
    <row r="1003">
      <c r="A1003" s="147"/>
      <c r="B1003" s="64"/>
      <c r="C1003" s="147" t="s">
        <v>217</v>
      </c>
      <c r="E1003" s="161"/>
      <c r="F1003" s="162"/>
      <c r="G1003" s="147"/>
      <c r="H1003" s="146"/>
      <c r="J1003" s="146"/>
      <c r="L1003" s="150"/>
      <c r="N1003" s="163"/>
      <c r="O1003" s="146"/>
      <c r="P1003" s="146"/>
      <c r="Q1003" s="146"/>
      <c r="R1003" s="34"/>
      <c r="S1003" s="35"/>
      <c r="T1003" s="147"/>
    </row>
    <row r="1004">
      <c r="A1004" s="147"/>
      <c r="B1004" s="64"/>
      <c r="C1004" s="147" t="s">
        <v>217</v>
      </c>
      <c r="E1004" s="161"/>
      <c r="F1004" s="162"/>
      <c r="G1004" s="147"/>
      <c r="H1004" s="146"/>
      <c r="J1004" s="146"/>
      <c r="L1004" s="150"/>
      <c r="N1004" s="163"/>
      <c r="O1004" s="146"/>
      <c r="P1004" s="146"/>
      <c r="Q1004" s="146"/>
      <c r="R1004" s="34"/>
      <c r="S1004" s="35"/>
      <c r="T1004" s="147"/>
    </row>
    <row r="1005">
      <c r="A1005" s="147"/>
      <c r="B1005" s="64"/>
      <c r="C1005" s="147" t="s">
        <v>217</v>
      </c>
      <c r="E1005" s="161"/>
      <c r="F1005" s="162"/>
      <c r="G1005" s="147"/>
      <c r="H1005" s="146"/>
      <c r="J1005" s="146"/>
      <c r="L1005" s="150"/>
      <c r="N1005" s="163"/>
      <c r="O1005" s="146"/>
      <c r="P1005" s="146"/>
      <c r="Q1005" s="146"/>
      <c r="R1005" s="34"/>
      <c r="S1005" s="35"/>
      <c r="T1005" s="147"/>
    </row>
    <row r="1006">
      <c r="A1006" s="147"/>
      <c r="B1006" s="64"/>
      <c r="C1006" s="147" t="s">
        <v>217</v>
      </c>
      <c r="E1006" s="161"/>
      <c r="F1006" s="162"/>
      <c r="G1006" s="147"/>
      <c r="H1006" s="146"/>
      <c r="J1006" s="146"/>
      <c r="L1006" s="150"/>
      <c r="N1006" s="163"/>
      <c r="O1006" s="146"/>
      <c r="P1006" s="146"/>
      <c r="Q1006" s="146"/>
      <c r="R1006" s="34"/>
      <c r="S1006" s="35"/>
      <c r="T1006" s="147"/>
    </row>
    <row r="1007">
      <c r="A1007" s="147"/>
      <c r="B1007" s="64"/>
      <c r="C1007" s="147" t="s">
        <v>217</v>
      </c>
      <c r="E1007" s="161"/>
      <c r="F1007" s="162"/>
      <c r="G1007" s="147"/>
      <c r="H1007" s="146"/>
      <c r="J1007" s="146"/>
      <c r="L1007" s="150"/>
      <c r="N1007" s="163"/>
      <c r="O1007" s="146"/>
      <c r="P1007" s="146"/>
      <c r="Q1007" s="146"/>
      <c r="R1007" s="34"/>
      <c r="S1007" s="35"/>
      <c r="T1007" s="147"/>
    </row>
    <row r="1008">
      <c r="A1008" s="147"/>
      <c r="B1008" s="64"/>
      <c r="C1008" s="147" t="s">
        <v>217</v>
      </c>
      <c r="E1008" s="161"/>
      <c r="F1008" s="162"/>
      <c r="G1008" s="147"/>
      <c r="H1008" s="146"/>
      <c r="J1008" s="146"/>
      <c r="L1008" s="150"/>
      <c r="N1008" s="163"/>
      <c r="O1008" s="146"/>
      <c r="P1008" s="146"/>
      <c r="Q1008" s="146"/>
      <c r="R1008" s="34"/>
      <c r="S1008" s="35"/>
      <c r="T1008" s="147"/>
    </row>
    <row r="1009">
      <c r="A1009" s="147"/>
      <c r="B1009" s="64"/>
      <c r="C1009" s="147" t="s">
        <v>217</v>
      </c>
      <c r="E1009" s="161"/>
      <c r="F1009" s="162"/>
      <c r="G1009" s="147"/>
      <c r="H1009" s="146"/>
      <c r="J1009" s="146"/>
      <c r="L1009" s="150"/>
      <c r="N1009" s="163"/>
      <c r="O1009" s="146"/>
      <c r="P1009" s="146"/>
      <c r="Q1009" s="146"/>
      <c r="R1009" s="34"/>
      <c r="S1009" s="35"/>
      <c r="T1009" s="147"/>
    </row>
    <row r="1010">
      <c r="A1010" s="147"/>
      <c r="B1010" s="64"/>
      <c r="C1010" s="147" t="s">
        <v>217</v>
      </c>
      <c r="E1010" s="161"/>
      <c r="F1010" s="162"/>
      <c r="G1010" s="147"/>
      <c r="H1010" s="146"/>
      <c r="J1010" s="146"/>
      <c r="L1010" s="150"/>
      <c r="N1010" s="163"/>
      <c r="O1010" s="146"/>
      <c r="P1010" s="146"/>
      <c r="Q1010" s="146"/>
      <c r="R1010" s="34"/>
      <c r="S1010" s="35"/>
      <c r="T1010" s="147"/>
    </row>
    <row r="1011">
      <c r="A1011" s="147"/>
      <c r="B1011" s="64"/>
      <c r="C1011" s="147" t="s">
        <v>217</v>
      </c>
      <c r="E1011" s="161"/>
      <c r="F1011" s="162"/>
      <c r="G1011" s="147"/>
      <c r="H1011" s="146"/>
      <c r="J1011" s="146"/>
      <c r="L1011" s="150"/>
      <c r="N1011" s="163"/>
      <c r="O1011" s="146"/>
      <c r="P1011" s="146"/>
      <c r="Q1011" s="146"/>
      <c r="R1011" s="34"/>
      <c r="S1011" s="35"/>
      <c r="T1011" s="147"/>
    </row>
    <row r="1012">
      <c r="A1012" s="147"/>
      <c r="B1012" s="64"/>
      <c r="C1012" s="147" t="s">
        <v>217</v>
      </c>
      <c r="E1012" s="161"/>
      <c r="F1012" s="162"/>
      <c r="G1012" s="147"/>
      <c r="H1012" s="146"/>
      <c r="J1012" s="146"/>
      <c r="L1012" s="150"/>
      <c r="N1012" s="163"/>
      <c r="O1012" s="146"/>
      <c r="P1012" s="146"/>
      <c r="Q1012" s="146"/>
      <c r="R1012" s="34"/>
      <c r="S1012" s="35"/>
      <c r="T1012" s="147"/>
    </row>
    <row r="1013">
      <c r="A1013" s="147"/>
      <c r="B1013" s="64"/>
      <c r="C1013" s="147" t="s">
        <v>217</v>
      </c>
      <c r="E1013" s="161"/>
      <c r="F1013" s="162"/>
      <c r="G1013" s="147"/>
      <c r="H1013" s="146"/>
      <c r="J1013" s="146"/>
      <c r="L1013" s="150"/>
      <c r="N1013" s="163"/>
      <c r="O1013" s="146"/>
      <c r="P1013" s="146"/>
      <c r="Q1013" s="146"/>
      <c r="R1013" s="34"/>
      <c r="S1013" s="35"/>
      <c r="T1013" s="147"/>
    </row>
    <row r="1014">
      <c r="A1014" s="147"/>
      <c r="B1014" s="64"/>
      <c r="C1014" s="147" t="s">
        <v>217</v>
      </c>
      <c r="E1014" s="161"/>
      <c r="F1014" s="162"/>
      <c r="G1014" s="147"/>
      <c r="H1014" s="146"/>
      <c r="J1014" s="146"/>
      <c r="L1014" s="150"/>
      <c r="N1014" s="163"/>
      <c r="O1014" s="146"/>
      <c r="P1014" s="146"/>
      <c r="Q1014" s="146"/>
      <c r="R1014" s="34"/>
      <c r="S1014" s="35"/>
      <c r="T1014" s="147"/>
    </row>
    <row r="1015">
      <c r="A1015" s="147"/>
      <c r="B1015" s="64"/>
      <c r="C1015" s="147" t="s">
        <v>217</v>
      </c>
      <c r="E1015" s="161"/>
      <c r="F1015" s="162"/>
      <c r="G1015" s="147"/>
      <c r="H1015" s="146"/>
      <c r="J1015" s="146"/>
      <c r="L1015" s="150"/>
      <c r="N1015" s="163"/>
      <c r="O1015" s="146"/>
      <c r="P1015" s="146"/>
      <c r="Q1015" s="146"/>
      <c r="R1015" s="34"/>
      <c r="S1015" s="35"/>
      <c r="T1015" s="147"/>
    </row>
    <row r="1016">
      <c r="A1016" s="147"/>
      <c r="B1016" s="64"/>
      <c r="C1016" s="147" t="s">
        <v>217</v>
      </c>
      <c r="E1016" s="161"/>
      <c r="F1016" s="162"/>
      <c r="G1016" s="147"/>
      <c r="H1016" s="146"/>
      <c r="J1016" s="146"/>
      <c r="L1016" s="150"/>
      <c r="N1016" s="163"/>
      <c r="O1016" s="146"/>
      <c r="P1016" s="146"/>
      <c r="Q1016" s="146"/>
      <c r="R1016" s="34"/>
      <c r="S1016" s="35"/>
      <c r="T1016" s="147"/>
    </row>
    <row r="1017">
      <c r="A1017" s="147"/>
      <c r="B1017" s="64"/>
      <c r="C1017" s="147" t="s">
        <v>217</v>
      </c>
      <c r="E1017" s="161"/>
      <c r="F1017" s="162"/>
      <c r="G1017" s="147"/>
      <c r="H1017" s="146"/>
      <c r="J1017" s="146"/>
      <c r="L1017" s="150"/>
      <c r="N1017" s="163"/>
      <c r="O1017" s="146"/>
      <c r="P1017" s="146"/>
      <c r="Q1017" s="146"/>
      <c r="R1017" s="34"/>
      <c r="S1017" s="35"/>
      <c r="T1017" s="147"/>
    </row>
    <row r="1018">
      <c r="A1018" s="147"/>
      <c r="B1018" s="64"/>
      <c r="C1018" s="147" t="s">
        <v>217</v>
      </c>
      <c r="E1018" s="161"/>
      <c r="F1018" s="162"/>
      <c r="G1018" s="147"/>
      <c r="H1018" s="146"/>
      <c r="J1018" s="146"/>
      <c r="L1018" s="150"/>
      <c r="N1018" s="163"/>
      <c r="O1018" s="146"/>
      <c r="P1018" s="146"/>
      <c r="Q1018" s="146"/>
      <c r="R1018" s="34"/>
      <c r="S1018" s="35"/>
      <c r="T1018" s="147"/>
    </row>
    <row r="1019">
      <c r="A1019" s="147"/>
      <c r="B1019" s="64"/>
      <c r="C1019" s="147" t="s">
        <v>217</v>
      </c>
      <c r="E1019" s="161"/>
      <c r="F1019" s="162"/>
      <c r="G1019" s="147"/>
      <c r="H1019" s="146"/>
      <c r="J1019" s="146"/>
      <c r="L1019" s="150"/>
      <c r="N1019" s="163"/>
      <c r="O1019" s="146"/>
      <c r="P1019" s="146"/>
      <c r="Q1019" s="146"/>
      <c r="R1019" s="34"/>
      <c r="S1019" s="35"/>
      <c r="T1019" s="147"/>
    </row>
    <row r="1020">
      <c r="A1020" s="147"/>
      <c r="B1020" s="64"/>
      <c r="C1020" s="147" t="s">
        <v>217</v>
      </c>
      <c r="E1020" s="161"/>
      <c r="F1020" s="162"/>
      <c r="G1020" s="147"/>
      <c r="H1020" s="146"/>
      <c r="J1020" s="146"/>
      <c r="L1020" s="150"/>
      <c r="N1020" s="163"/>
      <c r="O1020" s="146"/>
      <c r="P1020" s="146"/>
      <c r="Q1020" s="146"/>
      <c r="R1020" s="34"/>
      <c r="S1020" s="35"/>
      <c r="T1020" s="147"/>
    </row>
    <row r="1021">
      <c r="A1021" s="147"/>
      <c r="B1021" s="64"/>
      <c r="C1021" s="147" t="s">
        <v>217</v>
      </c>
      <c r="E1021" s="161"/>
      <c r="F1021" s="162"/>
      <c r="G1021" s="147"/>
      <c r="H1021" s="146"/>
      <c r="J1021" s="146"/>
      <c r="L1021" s="150"/>
      <c r="N1021" s="163"/>
      <c r="O1021" s="146"/>
      <c r="P1021" s="146"/>
      <c r="Q1021" s="146"/>
      <c r="R1021" s="34"/>
      <c r="S1021" s="35"/>
      <c r="T1021" s="147"/>
    </row>
    <row r="1022">
      <c r="A1022" s="147"/>
      <c r="B1022" s="64"/>
      <c r="C1022" s="147" t="s">
        <v>217</v>
      </c>
      <c r="E1022" s="161"/>
      <c r="F1022" s="162"/>
      <c r="G1022" s="147"/>
      <c r="H1022" s="146"/>
      <c r="J1022" s="146"/>
      <c r="L1022" s="150"/>
      <c r="N1022" s="163"/>
      <c r="O1022" s="146"/>
      <c r="P1022" s="146"/>
      <c r="Q1022" s="146"/>
      <c r="R1022" s="34"/>
      <c r="S1022" s="35"/>
      <c r="T1022" s="147"/>
    </row>
    <row r="1023">
      <c r="A1023" s="147"/>
      <c r="B1023" s="64"/>
      <c r="C1023" s="147" t="s">
        <v>217</v>
      </c>
      <c r="E1023" s="161"/>
      <c r="F1023" s="162"/>
      <c r="G1023" s="147"/>
      <c r="H1023" s="146"/>
      <c r="J1023" s="146"/>
      <c r="L1023" s="150"/>
      <c r="N1023" s="163"/>
      <c r="O1023" s="146"/>
      <c r="P1023" s="146"/>
      <c r="Q1023" s="146"/>
      <c r="R1023" s="34"/>
      <c r="S1023" s="35"/>
      <c r="T1023" s="147"/>
    </row>
    <row r="1024">
      <c r="A1024" s="147"/>
      <c r="B1024" s="64"/>
      <c r="C1024" s="147" t="s">
        <v>217</v>
      </c>
      <c r="E1024" s="161"/>
      <c r="F1024" s="162"/>
      <c r="G1024" s="147"/>
      <c r="H1024" s="146"/>
      <c r="J1024" s="146"/>
      <c r="L1024" s="150"/>
      <c r="N1024" s="163"/>
      <c r="O1024" s="146"/>
      <c r="P1024" s="146"/>
      <c r="Q1024" s="146"/>
      <c r="R1024" s="34"/>
      <c r="S1024" s="35"/>
      <c r="T1024" s="147"/>
    </row>
    <row r="1025">
      <c r="A1025" s="147"/>
      <c r="B1025" s="64"/>
      <c r="C1025" s="147" t="s">
        <v>217</v>
      </c>
      <c r="E1025" s="161"/>
      <c r="F1025" s="162"/>
      <c r="G1025" s="147"/>
      <c r="H1025" s="146"/>
      <c r="J1025" s="146"/>
      <c r="L1025" s="150"/>
      <c r="N1025" s="163"/>
      <c r="O1025" s="146"/>
      <c r="P1025" s="146"/>
      <c r="Q1025" s="146"/>
      <c r="R1025" s="34"/>
      <c r="S1025" s="35"/>
      <c r="T1025" s="147"/>
    </row>
    <row r="1026">
      <c r="A1026" s="147"/>
      <c r="B1026" s="64"/>
      <c r="C1026" s="147" t="s">
        <v>217</v>
      </c>
      <c r="E1026" s="161"/>
      <c r="F1026" s="162"/>
      <c r="G1026" s="147"/>
      <c r="H1026" s="146"/>
      <c r="J1026" s="146"/>
      <c r="L1026" s="150"/>
      <c r="N1026" s="163"/>
      <c r="O1026" s="146"/>
      <c r="P1026" s="146"/>
      <c r="Q1026" s="146"/>
      <c r="R1026" s="34"/>
      <c r="S1026" s="35"/>
      <c r="T1026" s="147"/>
    </row>
    <row r="1027">
      <c r="A1027" s="147"/>
      <c r="B1027" s="64"/>
      <c r="C1027" s="147" t="s">
        <v>217</v>
      </c>
      <c r="E1027" s="161"/>
      <c r="F1027" s="162"/>
      <c r="G1027" s="147"/>
      <c r="H1027" s="146"/>
      <c r="J1027" s="146"/>
      <c r="L1027" s="150"/>
      <c r="N1027" s="163"/>
      <c r="O1027" s="146"/>
      <c r="P1027" s="146"/>
      <c r="Q1027" s="146"/>
      <c r="R1027" s="34"/>
      <c r="S1027" s="35"/>
      <c r="T1027" s="147"/>
    </row>
    <row r="1028">
      <c r="A1028" s="147"/>
      <c r="B1028" s="64"/>
      <c r="C1028" s="147" t="s">
        <v>217</v>
      </c>
      <c r="E1028" s="161"/>
      <c r="F1028" s="162"/>
      <c r="G1028" s="147"/>
      <c r="H1028" s="146"/>
      <c r="J1028" s="146"/>
      <c r="L1028" s="150"/>
      <c r="N1028" s="163"/>
      <c r="O1028" s="146"/>
      <c r="P1028" s="146"/>
      <c r="Q1028" s="146"/>
      <c r="R1028" s="34"/>
      <c r="S1028" s="35"/>
      <c r="T1028" s="147"/>
    </row>
    <row r="1029">
      <c r="A1029" s="147"/>
      <c r="B1029" s="64"/>
      <c r="C1029" s="147" t="s">
        <v>217</v>
      </c>
      <c r="E1029" s="161"/>
      <c r="F1029" s="162"/>
      <c r="G1029" s="147"/>
      <c r="H1029" s="146"/>
      <c r="J1029" s="146"/>
      <c r="L1029" s="150"/>
      <c r="N1029" s="163"/>
      <c r="O1029" s="146"/>
      <c r="P1029" s="146"/>
      <c r="Q1029" s="146"/>
      <c r="R1029" s="34"/>
      <c r="S1029" s="35"/>
      <c r="T1029" s="147"/>
    </row>
    <row r="1030">
      <c r="A1030" s="147"/>
      <c r="B1030" s="64"/>
      <c r="C1030" s="147" t="s">
        <v>217</v>
      </c>
      <c r="E1030" s="161"/>
      <c r="F1030" s="162"/>
      <c r="G1030" s="147"/>
      <c r="H1030" s="146"/>
      <c r="J1030" s="146"/>
      <c r="L1030" s="150"/>
      <c r="N1030" s="163"/>
      <c r="O1030" s="146"/>
      <c r="P1030" s="146"/>
      <c r="Q1030" s="146"/>
      <c r="R1030" s="34"/>
      <c r="S1030" s="35"/>
      <c r="T1030" s="147"/>
    </row>
    <row r="1031">
      <c r="A1031" s="147"/>
      <c r="B1031" s="64"/>
      <c r="C1031" s="147" t="s">
        <v>217</v>
      </c>
      <c r="E1031" s="161"/>
      <c r="F1031" s="162"/>
      <c r="G1031" s="147"/>
      <c r="H1031" s="146"/>
      <c r="J1031" s="146"/>
      <c r="L1031" s="150"/>
      <c r="N1031" s="163"/>
      <c r="O1031" s="146"/>
      <c r="P1031" s="146"/>
      <c r="Q1031" s="146"/>
      <c r="R1031" s="34"/>
      <c r="S1031" s="35"/>
      <c r="T1031" s="147"/>
    </row>
    <row r="1032">
      <c r="A1032" s="147"/>
      <c r="B1032" s="64"/>
      <c r="C1032" s="147" t="s">
        <v>217</v>
      </c>
      <c r="E1032" s="161"/>
      <c r="F1032" s="162"/>
      <c r="G1032" s="147"/>
      <c r="H1032" s="146"/>
      <c r="J1032" s="146"/>
      <c r="L1032" s="150"/>
      <c r="N1032" s="163"/>
      <c r="O1032" s="146"/>
      <c r="P1032" s="146"/>
      <c r="Q1032" s="146"/>
      <c r="R1032" s="34"/>
      <c r="S1032" s="35"/>
      <c r="T1032" s="147"/>
    </row>
    <row r="1033">
      <c r="A1033" s="147"/>
      <c r="B1033" s="64"/>
      <c r="C1033" s="147" t="s">
        <v>217</v>
      </c>
      <c r="E1033" s="161"/>
      <c r="F1033" s="162"/>
      <c r="G1033" s="147"/>
      <c r="H1033" s="146"/>
      <c r="J1033" s="146"/>
      <c r="L1033" s="150"/>
      <c r="N1033" s="163"/>
      <c r="O1033" s="146"/>
      <c r="P1033" s="146"/>
      <c r="Q1033" s="146"/>
      <c r="R1033" s="34"/>
      <c r="S1033" s="35"/>
      <c r="T1033" s="147"/>
    </row>
    <row r="1034">
      <c r="A1034" s="147"/>
      <c r="B1034" s="64"/>
      <c r="C1034" s="147" t="s">
        <v>217</v>
      </c>
      <c r="E1034" s="161"/>
      <c r="F1034" s="162"/>
      <c r="G1034" s="147"/>
      <c r="H1034" s="146"/>
      <c r="J1034" s="146"/>
      <c r="L1034" s="150"/>
      <c r="N1034" s="163"/>
      <c r="O1034" s="146"/>
      <c r="P1034" s="146"/>
      <c r="Q1034" s="146"/>
      <c r="R1034" s="34"/>
      <c r="S1034" s="35"/>
      <c r="T1034" s="147"/>
    </row>
    <row r="1035">
      <c r="A1035" s="147"/>
      <c r="B1035" s="64"/>
      <c r="C1035" s="147" t="s">
        <v>217</v>
      </c>
      <c r="E1035" s="161"/>
      <c r="F1035" s="162"/>
      <c r="G1035" s="147"/>
      <c r="H1035" s="146"/>
      <c r="J1035" s="146"/>
      <c r="L1035" s="150"/>
      <c r="N1035" s="163"/>
      <c r="O1035" s="146"/>
      <c r="P1035" s="146"/>
      <c r="Q1035" s="146"/>
      <c r="R1035" s="34"/>
      <c r="S1035" s="35"/>
      <c r="T1035" s="147"/>
    </row>
    <row r="1036">
      <c r="A1036" s="147"/>
      <c r="B1036" s="64"/>
      <c r="C1036" s="147" t="s">
        <v>217</v>
      </c>
      <c r="E1036" s="161"/>
      <c r="F1036" s="162"/>
      <c r="G1036" s="147"/>
      <c r="H1036" s="146"/>
      <c r="J1036" s="146"/>
      <c r="L1036" s="150"/>
      <c r="N1036" s="163"/>
      <c r="O1036" s="146"/>
      <c r="P1036" s="146"/>
      <c r="Q1036" s="146"/>
      <c r="R1036" s="34"/>
      <c r="S1036" s="35"/>
      <c r="T1036" s="147"/>
    </row>
    <row r="1037">
      <c r="A1037" s="147"/>
      <c r="B1037" s="64"/>
      <c r="C1037" s="147" t="s">
        <v>217</v>
      </c>
      <c r="E1037" s="161"/>
      <c r="F1037" s="162"/>
      <c r="G1037" s="147"/>
      <c r="H1037" s="146"/>
      <c r="J1037" s="146"/>
      <c r="L1037" s="150"/>
      <c r="N1037" s="163"/>
      <c r="O1037" s="146"/>
      <c r="P1037" s="146"/>
      <c r="Q1037" s="146"/>
      <c r="R1037" s="34"/>
      <c r="S1037" s="35"/>
      <c r="T1037" s="147"/>
    </row>
    <row r="1038">
      <c r="A1038" s="147"/>
      <c r="B1038" s="64"/>
      <c r="C1038" s="147" t="s">
        <v>217</v>
      </c>
      <c r="E1038" s="161"/>
      <c r="F1038" s="162"/>
      <c r="G1038" s="147"/>
      <c r="H1038" s="146"/>
      <c r="J1038" s="146"/>
      <c r="L1038" s="150"/>
      <c r="N1038" s="163"/>
      <c r="O1038" s="146"/>
      <c r="P1038" s="146"/>
      <c r="Q1038" s="146"/>
      <c r="R1038" s="34"/>
      <c r="S1038" s="35"/>
      <c r="T1038" s="147"/>
    </row>
    <row r="1039">
      <c r="A1039" s="147"/>
      <c r="B1039" s="64"/>
      <c r="C1039" s="147" t="s">
        <v>217</v>
      </c>
      <c r="E1039" s="161"/>
      <c r="F1039" s="162"/>
      <c r="G1039" s="147"/>
      <c r="H1039" s="146"/>
      <c r="J1039" s="146"/>
      <c r="L1039" s="150"/>
      <c r="N1039" s="163"/>
      <c r="O1039" s="146"/>
      <c r="P1039" s="146"/>
      <c r="Q1039" s="146"/>
      <c r="R1039" s="34"/>
      <c r="S1039" s="35"/>
      <c r="T1039" s="147"/>
    </row>
    <row r="1040">
      <c r="A1040" s="147"/>
      <c r="B1040" s="64"/>
      <c r="C1040" s="147" t="s">
        <v>217</v>
      </c>
      <c r="E1040" s="161"/>
      <c r="F1040" s="162"/>
      <c r="G1040" s="147"/>
      <c r="H1040" s="146"/>
      <c r="J1040" s="146"/>
      <c r="L1040" s="150"/>
      <c r="N1040" s="163"/>
      <c r="O1040" s="146"/>
      <c r="P1040" s="146"/>
      <c r="Q1040" s="146"/>
      <c r="R1040" s="34"/>
      <c r="S1040" s="35"/>
      <c r="T1040" s="147"/>
    </row>
    <row r="1041">
      <c r="A1041" s="147"/>
      <c r="B1041" s="64"/>
      <c r="C1041" s="147" t="s">
        <v>217</v>
      </c>
      <c r="E1041" s="161"/>
      <c r="F1041" s="162"/>
      <c r="G1041" s="147"/>
      <c r="H1041" s="146"/>
      <c r="J1041" s="146"/>
      <c r="L1041" s="150"/>
      <c r="N1041" s="163"/>
      <c r="O1041" s="146"/>
      <c r="P1041" s="146"/>
      <c r="Q1041" s="146"/>
      <c r="R1041" s="34"/>
      <c r="S1041" s="35"/>
      <c r="T1041" s="147"/>
    </row>
    <row r="1042">
      <c r="A1042" s="147"/>
      <c r="B1042" s="64"/>
      <c r="C1042" s="147" t="s">
        <v>217</v>
      </c>
      <c r="E1042" s="161"/>
      <c r="F1042" s="162"/>
      <c r="G1042" s="147"/>
      <c r="H1042" s="146"/>
      <c r="J1042" s="146"/>
      <c r="L1042" s="150"/>
      <c r="N1042" s="163"/>
      <c r="O1042" s="146"/>
      <c r="P1042" s="146"/>
      <c r="Q1042" s="146"/>
      <c r="R1042" s="34"/>
      <c r="S1042" s="35"/>
      <c r="T1042" s="147"/>
    </row>
    <row r="1043">
      <c r="A1043" s="147"/>
      <c r="B1043" s="64"/>
      <c r="C1043" s="147" t="s">
        <v>217</v>
      </c>
      <c r="E1043" s="161"/>
      <c r="F1043" s="162"/>
      <c r="G1043" s="147"/>
      <c r="H1043" s="146"/>
      <c r="J1043" s="146"/>
      <c r="L1043" s="150"/>
      <c r="N1043" s="163"/>
      <c r="O1043" s="146"/>
      <c r="P1043" s="146"/>
      <c r="Q1043" s="146"/>
      <c r="R1043" s="34"/>
      <c r="S1043" s="35"/>
      <c r="T1043" s="147"/>
    </row>
    <row r="1044">
      <c r="A1044" s="147"/>
      <c r="B1044" s="64"/>
      <c r="C1044" s="147" t="s">
        <v>217</v>
      </c>
      <c r="E1044" s="161"/>
      <c r="F1044" s="162"/>
      <c r="G1044" s="147"/>
      <c r="H1044" s="146"/>
      <c r="J1044" s="146"/>
      <c r="L1044" s="150"/>
      <c r="N1044" s="163"/>
      <c r="O1044" s="146"/>
      <c r="P1044" s="146"/>
      <c r="Q1044" s="146"/>
      <c r="R1044" s="34"/>
      <c r="S1044" s="35"/>
      <c r="T1044" s="147"/>
    </row>
    <row r="1045">
      <c r="A1045" s="147"/>
      <c r="B1045" s="64"/>
      <c r="C1045" s="147" t="s">
        <v>217</v>
      </c>
      <c r="E1045" s="161"/>
      <c r="F1045" s="162"/>
      <c r="G1045" s="147"/>
      <c r="H1045" s="146"/>
      <c r="J1045" s="146"/>
      <c r="L1045" s="150"/>
      <c r="N1045" s="163"/>
      <c r="O1045" s="146"/>
      <c r="P1045" s="146"/>
      <c r="Q1045" s="146"/>
      <c r="R1045" s="34"/>
      <c r="S1045" s="35"/>
      <c r="T1045" s="147"/>
    </row>
    <row r="1046">
      <c r="A1046" s="147"/>
      <c r="B1046" s="64"/>
      <c r="C1046" s="147" t="s">
        <v>217</v>
      </c>
      <c r="E1046" s="161"/>
      <c r="F1046" s="162"/>
      <c r="G1046" s="147"/>
      <c r="H1046" s="146"/>
      <c r="J1046" s="146"/>
      <c r="L1046" s="150"/>
      <c r="N1046" s="163"/>
      <c r="O1046" s="146"/>
      <c r="P1046" s="146"/>
      <c r="Q1046" s="146"/>
      <c r="R1046" s="34"/>
      <c r="S1046" s="35"/>
      <c r="T1046" s="147"/>
    </row>
    <row r="1047">
      <c r="A1047" s="147"/>
      <c r="B1047" s="64"/>
      <c r="C1047" s="147" t="s">
        <v>217</v>
      </c>
      <c r="E1047" s="161"/>
      <c r="F1047" s="162"/>
      <c r="G1047" s="147"/>
      <c r="H1047" s="146"/>
      <c r="J1047" s="146"/>
      <c r="L1047" s="150"/>
      <c r="N1047" s="163"/>
      <c r="O1047" s="146"/>
      <c r="P1047" s="146"/>
      <c r="Q1047" s="146"/>
      <c r="R1047" s="34"/>
      <c r="S1047" s="35"/>
      <c r="T1047" s="147"/>
    </row>
    <row r="1048">
      <c r="A1048" s="147"/>
      <c r="B1048" s="64"/>
      <c r="C1048" s="147" t="s">
        <v>217</v>
      </c>
      <c r="E1048" s="161"/>
      <c r="F1048" s="162"/>
      <c r="G1048" s="147"/>
      <c r="H1048" s="146"/>
      <c r="J1048" s="146"/>
      <c r="L1048" s="150"/>
      <c r="N1048" s="163"/>
      <c r="O1048" s="146"/>
      <c r="P1048" s="146"/>
      <c r="Q1048" s="146"/>
      <c r="R1048" s="34"/>
      <c r="S1048" s="35"/>
      <c r="T1048" s="147"/>
    </row>
    <row r="1049">
      <c r="A1049" s="147"/>
      <c r="B1049" s="64"/>
      <c r="C1049" s="147" t="s">
        <v>217</v>
      </c>
      <c r="E1049" s="161"/>
      <c r="F1049" s="162"/>
      <c r="G1049" s="147"/>
      <c r="H1049" s="146"/>
      <c r="J1049" s="146"/>
      <c r="L1049" s="150"/>
      <c r="N1049" s="163"/>
      <c r="O1049" s="146"/>
      <c r="P1049" s="146"/>
      <c r="Q1049" s="146"/>
      <c r="R1049" s="34"/>
      <c r="S1049" s="35"/>
      <c r="T1049" s="147"/>
    </row>
    <row r="1050">
      <c r="A1050" s="147"/>
      <c r="B1050" s="64"/>
      <c r="C1050" s="147" t="s">
        <v>217</v>
      </c>
      <c r="E1050" s="161"/>
      <c r="F1050" s="162"/>
      <c r="G1050" s="147"/>
      <c r="H1050" s="146"/>
      <c r="J1050" s="146"/>
      <c r="L1050" s="150"/>
      <c r="N1050" s="163"/>
      <c r="O1050" s="146"/>
      <c r="P1050" s="146"/>
      <c r="Q1050" s="146"/>
      <c r="R1050" s="34"/>
      <c r="S1050" s="35"/>
      <c r="T1050" s="147"/>
    </row>
    <row r="1051">
      <c r="A1051" s="147"/>
      <c r="B1051" s="64"/>
      <c r="C1051" s="147" t="s">
        <v>217</v>
      </c>
      <c r="E1051" s="161"/>
      <c r="F1051" s="162"/>
      <c r="G1051" s="147"/>
      <c r="H1051" s="146"/>
      <c r="J1051" s="146"/>
      <c r="L1051" s="150"/>
      <c r="N1051" s="163"/>
      <c r="O1051" s="146"/>
      <c r="P1051" s="146"/>
      <c r="Q1051" s="146"/>
      <c r="R1051" s="34"/>
      <c r="S1051" s="35"/>
      <c r="T1051" s="147"/>
    </row>
    <row r="1052">
      <c r="A1052" s="147"/>
      <c r="B1052" s="64"/>
      <c r="C1052" s="147" t="s">
        <v>217</v>
      </c>
      <c r="E1052" s="161"/>
      <c r="F1052" s="162"/>
      <c r="G1052" s="147"/>
      <c r="H1052" s="146"/>
      <c r="J1052" s="146"/>
      <c r="L1052" s="150"/>
      <c r="N1052" s="163"/>
      <c r="O1052" s="146"/>
      <c r="P1052" s="146"/>
      <c r="Q1052" s="146"/>
      <c r="R1052" s="34"/>
      <c r="S1052" s="35"/>
      <c r="T1052" s="147"/>
    </row>
    <row r="1053">
      <c r="A1053" s="147"/>
      <c r="B1053" s="64"/>
      <c r="C1053" s="147" t="s">
        <v>217</v>
      </c>
      <c r="E1053" s="161"/>
      <c r="F1053" s="162"/>
      <c r="G1053" s="147"/>
      <c r="H1053" s="146"/>
      <c r="J1053" s="146"/>
      <c r="L1053" s="150"/>
      <c r="N1053" s="163"/>
      <c r="O1053" s="146"/>
      <c r="P1053" s="146"/>
      <c r="Q1053" s="146"/>
      <c r="R1053" s="34"/>
      <c r="S1053" s="35"/>
      <c r="T1053" s="147"/>
    </row>
    <row r="1054">
      <c r="A1054" s="147"/>
      <c r="B1054" s="64"/>
      <c r="C1054" s="147" t="s">
        <v>217</v>
      </c>
      <c r="E1054" s="161"/>
      <c r="F1054" s="162"/>
      <c r="G1054" s="147"/>
      <c r="H1054" s="146"/>
      <c r="J1054" s="146"/>
      <c r="L1054" s="150"/>
      <c r="N1054" s="163"/>
      <c r="O1054" s="146"/>
      <c r="P1054" s="146"/>
      <c r="Q1054" s="146"/>
      <c r="R1054" s="34"/>
      <c r="S1054" s="35"/>
      <c r="T1054" s="147"/>
    </row>
    <row r="1055">
      <c r="A1055" s="147"/>
      <c r="B1055" s="64"/>
      <c r="C1055" s="147" t="s">
        <v>217</v>
      </c>
      <c r="E1055" s="161"/>
      <c r="F1055" s="162"/>
      <c r="G1055" s="147"/>
      <c r="H1055" s="146"/>
      <c r="J1055" s="146"/>
      <c r="L1055" s="150"/>
      <c r="N1055" s="163"/>
      <c r="O1055" s="146"/>
      <c r="P1055" s="146"/>
      <c r="Q1055" s="146"/>
      <c r="R1055" s="34"/>
      <c r="S1055" s="35"/>
      <c r="T1055" s="147"/>
    </row>
    <row r="1056">
      <c r="A1056" s="147"/>
      <c r="B1056" s="64"/>
      <c r="C1056" s="147" t="s">
        <v>217</v>
      </c>
      <c r="E1056" s="161"/>
      <c r="F1056" s="162"/>
      <c r="G1056" s="147"/>
      <c r="H1056" s="146"/>
      <c r="J1056" s="146"/>
      <c r="L1056" s="150"/>
      <c r="N1056" s="163"/>
      <c r="O1056" s="146"/>
      <c r="P1056" s="146"/>
      <c r="Q1056" s="146"/>
      <c r="R1056" s="34"/>
      <c r="S1056" s="35"/>
      <c r="T1056" s="147"/>
    </row>
    <row r="1057">
      <c r="A1057" s="147"/>
      <c r="B1057" s="64"/>
      <c r="C1057" s="147" t="s">
        <v>217</v>
      </c>
      <c r="E1057" s="161"/>
      <c r="F1057" s="162"/>
      <c r="G1057" s="147"/>
      <c r="H1057" s="146"/>
      <c r="J1057" s="146"/>
      <c r="L1057" s="150"/>
      <c r="N1057" s="163"/>
      <c r="O1057" s="146"/>
      <c r="P1057" s="146"/>
      <c r="Q1057" s="146"/>
      <c r="R1057" s="34"/>
      <c r="S1057" s="35"/>
      <c r="T1057" s="147"/>
    </row>
    <row r="1058">
      <c r="A1058" s="147"/>
      <c r="B1058" s="64"/>
      <c r="C1058" s="147" t="s">
        <v>217</v>
      </c>
      <c r="E1058" s="161"/>
      <c r="F1058" s="162"/>
      <c r="G1058" s="147"/>
      <c r="H1058" s="146"/>
      <c r="J1058" s="146"/>
      <c r="L1058" s="150"/>
      <c r="N1058" s="163"/>
      <c r="O1058" s="146"/>
      <c r="P1058" s="146"/>
      <c r="Q1058" s="146"/>
      <c r="R1058" s="34"/>
      <c r="S1058" s="35"/>
      <c r="T1058" s="147"/>
    </row>
    <row r="1059">
      <c r="A1059" s="147"/>
      <c r="B1059" s="64"/>
      <c r="C1059" s="147" t="s">
        <v>217</v>
      </c>
      <c r="E1059" s="161"/>
      <c r="F1059" s="162"/>
      <c r="G1059" s="147"/>
      <c r="H1059" s="146"/>
      <c r="J1059" s="146"/>
      <c r="L1059" s="150"/>
      <c r="N1059" s="163"/>
      <c r="O1059" s="146"/>
      <c r="P1059" s="146"/>
      <c r="Q1059" s="146"/>
      <c r="R1059" s="34"/>
      <c r="S1059" s="35"/>
      <c r="T1059" s="147"/>
    </row>
    <row r="1060">
      <c r="A1060" s="147"/>
      <c r="B1060" s="64"/>
      <c r="C1060" s="147" t="s">
        <v>217</v>
      </c>
      <c r="E1060" s="161"/>
      <c r="F1060" s="162"/>
      <c r="G1060" s="147"/>
      <c r="H1060" s="146"/>
      <c r="J1060" s="146"/>
      <c r="L1060" s="150"/>
      <c r="N1060" s="163"/>
      <c r="O1060" s="146"/>
      <c r="P1060" s="146"/>
      <c r="Q1060" s="146"/>
      <c r="R1060" s="34"/>
      <c r="S1060" s="35"/>
      <c r="T1060" s="147"/>
    </row>
    <row r="1061">
      <c r="A1061" s="147"/>
      <c r="B1061" s="64"/>
      <c r="C1061" s="147" t="s">
        <v>217</v>
      </c>
      <c r="E1061" s="161"/>
      <c r="F1061" s="162"/>
      <c r="G1061" s="147"/>
      <c r="H1061" s="146"/>
      <c r="J1061" s="146"/>
      <c r="L1061" s="150"/>
      <c r="N1061" s="163"/>
      <c r="O1061" s="146"/>
      <c r="P1061" s="146"/>
      <c r="Q1061" s="146"/>
      <c r="R1061" s="34"/>
      <c r="S1061" s="35"/>
      <c r="T1061" s="147"/>
    </row>
    <row r="1062">
      <c r="A1062" s="147"/>
      <c r="B1062" s="64"/>
      <c r="C1062" s="147" t="s">
        <v>217</v>
      </c>
      <c r="E1062" s="161"/>
      <c r="F1062" s="162"/>
      <c r="G1062" s="147"/>
      <c r="H1062" s="146"/>
      <c r="J1062" s="146"/>
      <c r="L1062" s="150"/>
      <c r="N1062" s="163"/>
      <c r="O1062" s="146"/>
      <c r="P1062" s="146"/>
      <c r="Q1062" s="146"/>
      <c r="R1062" s="34"/>
      <c r="S1062" s="35"/>
      <c r="T1062" s="147"/>
    </row>
    <row r="1063">
      <c r="A1063" s="147"/>
      <c r="B1063" s="64"/>
      <c r="C1063" s="147" t="s">
        <v>217</v>
      </c>
      <c r="E1063" s="161"/>
      <c r="F1063" s="162"/>
      <c r="G1063" s="147"/>
      <c r="H1063" s="146"/>
      <c r="J1063" s="146"/>
      <c r="L1063" s="150"/>
      <c r="N1063" s="163"/>
      <c r="O1063" s="146"/>
      <c r="P1063" s="146"/>
      <c r="Q1063" s="146"/>
      <c r="R1063" s="34"/>
      <c r="S1063" s="35"/>
      <c r="T1063" s="147"/>
    </row>
    <row r="1064">
      <c r="A1064" s="147"/>
      <c r="B1064" s="64"/>
      <c r="C1064" s="147" t="s">
        <v>217</v>
      </c>
      <c r="E1064" s="161"/>
      <c r="F1064" s="162"/>
      <c r="G1064" s="147"/>
      <c r="H1064" s="146"/>
      <c r="J1064" s="146"/>
      <c r="L1064" s="150"/>
      <c r="N1064" s="163"/>
      <c r="O1064" s="146"/>
      <c r="P1064" s="146"/>
      <c r="Q1064" s="146"/>
      <c r="R1064" s="34"/>
      <c r="S1064" s="35"/>
      <c r="T1064" s="147"/>
    </row>
    <row r="1065">
      <c r="A1065" s="147"/>
      <c r="B1065" s="64"/>
      <c r="C1065" s="147" t="s">
        <v>217</v>
      </c>
      <c r="E1065" s="161"/>
      <c r="F1065" s="162"/>
      <c r="G1065" s="147"/>
      <c r="H1065" s="146"/>
      <c r="J1065" s="146"/>
      <c r="L1065" s="150"/>
      <c r="N1065" s="163"/>
      <c r="O1065" s="146"/>
      <c r="P1065" s="146"/>
      <c r="Q1065" s="146"/>
      <c r="R1065" s="34"/>
      <c r="S1065" s="35"/>
      <c r="T1065" s="147"/>
    </row>
    <row r="1066">
      <c r="A1066" s="147"/>
      <c r="B1066" s="64"/>
      <c r="C1066" s="147" t="s">
        <v>217</v>
      </c>
      <c r="E1066" s="161"/>
      <c r="F1066" s="162"/>
      <c r="G1066" s="147"/>
      <c r="H1066" s="146"/>
      <c r="J1066" s="146"/>
      <c r="L1066" s="150"/>
      <c r="N1066" s="163"/>
      <c r="O1066" s="146"/>
      <c r="P1066" s="146"/>
      <c r="Q1066" s="146"/>
      <c r="R1066" s="34"/>
      <c r="S1066" s="35"/>
      <c r="T1066" s="147"/>
    </row>
    <row r="1067">
      <c r="A1067" s="147"/>
      <c r="B1067" s="64"/>
      <c r="C1067" s="147" t="s">
        <v>217</v>
      </c>
      <c r="E1067" s="161"/>
      <c r="F1067" s="162"/>
      <c r="G1067" s="147"/>
      <c r="H1067" s="146"/>
      <c r="J1067" s="146"/>
      <c r="L1067" s="150"/>
      <c r="N1067" s="163"/>
      <c r="O1067" s="146"/>
      <c r="P1067" s="146"/>
      <c r="Q1067" s="146"/>
      <c r="R1067" s="34"/>
      <c r="S1067" s="35"/>
      <c r="T1067" s="147"/>
    </row>
    <row r="1068">
      <c r="A1068" s="147"/>
      <c r="B1068" s="64"/>
      <c r="C1068" s="147" t="s">
        <v>217</v>
      </c>
      <c r="E1068" s="161"/>
      <c r="F1068" s="162"/>
      <c r="G1068" s="147"/>
      <c r="H1068" s="146"/>
      <c r="J1068" s="146"/>
      <c r="L1068" s="150"/>
      <c r="N1068" s="163"/>
      <c r="O1068" s="146"/>
      <c r="P1068" s="146"/>
      <c r="Q1068" s="146"/>
      <c r="R1068" s="34"/>
      <c r="S1068" s="35"/>
      <c r="T1068" s="147"/>
    </row>
    <row r="1069">
      <c r="A1069" s="147"/>
      <c r="B1069" s="64"/>
      <c r="C1069" s="147" t="s">
        <v>217</v>
      </c>
      <c r="E1069" s="161"/>
      <c r="F1069" s="162"/>
      <c r="G1069" s="147"/>
      <c r="H1069" s="146"/>
      <c r="J1069" s="146"/>
      <c r="L1069" s="150"/>
      <c r="N1069" s="163"/>
      <c r="O1069" s="146"/>
      <c r="P1069" s="146"/>
      <c r="Q1069" s="146"/>
      <c r="R1069" s="34"/>
      <c r="S1069" s="35"/>
      <c r="T1069" s="147"/>
    </row>
    <row r="1070">
      <c r="A1070" s="147"/>
      <c r="B1070" s="64"/>
      <c r="C1070" s="147" t="s">
        <v>217</v>
      </c>
      <c r="E1070" s="161"/>
      <c r="F1070" s="162"/>
      <c r="G1070" s="147"/>
      <c r="H1070" s="146"/>
      <c r="J1070" s="146"/>
      <c r="L1070" s="150"/>
      <c r="N1070" s="163"/>
      <c r="O1070" s="146"/>
      <c r="P1070" s="146"/>
      <c r="Q1070" s="146"/>
      <c r="R1070" s="34"/>
      <c r="S1070" s="35"/>
      <c r="T1070" s="147"/>
    </row>
    <row r="1071">
      <c r="A1071" s="147"/>
      <c r="B1071" s="64"/>
      <c r="C1071" s="147" t="s">
        <v>217</v>
      </c>
      <c r="E1071" s="161"/>
      <c r="F1071" s="162"/>
      <c r="G1071" s="147"/>
      <c r="H1071" s="146"/>
      <c r="J1071" s="146"/>
      <c r="L1071" s="150"/>
      <c r="N1071" s="163"/>
      <c r="O1071" s="146"/>
      <c r="P1071" s="146"/>
      <c r="Q1071" s="146"/>
      <c r="R1071" s="34"/>
      <c r="S1071" s="35"/>
      <c r="T1071" s="147"/>
    </row>
    <row r="1072">
      <c r="A1072" s="147"/>
      <c r="B1072" s="64"/>
      <c r="C1072" s="147" t="s">
        <v>217</v>
      </c>
      <c r="E1072" s="161"/>
      <c r="F1072" s="162"/>
      <c r="G1072" s="147"/>
      <c r="H1072" s="146"/>
      <c r="J1072" s="146"/>
      <c r="L1072" s="150"/>
      <c r="N1072" s="163"/>
      <c r="O1072" s="146"/>
      <c r="P1072" s="146"/>
      <c r="Q1072" s="146"/>
      <c r="R1072" s="34"/>
      <c r="S1072" s="35"/>
      <c r="T1072" s="147"/>
    </row>
    <row r="1073">
      <c r="A1073" s="147"/>
      <c r="B1073" s="64"/>
      <c r="C1073" s="147" t="s">
        <v>217</v>
      </c>
      <c r="E1073" s="161"/>
      <c r="F1073" s="162"/>
      <c r="G1073" s="147"/>
      <c r="H1073" s="146"/>
      <c r="J1073" s="146"/>
      <c r="L1073" s="150"/>
      <c r="N1073" s="163"/>
      <c r="O1073" s="146"/>
      <c r="P1073" s="146"/>
      <c r="Q1073" s="146"/>
      <c r="R1073" s="34"/>
      <c r="S1073" s="35"/>
      <c r="T1073" s="147"/>
    </row>
    <row r="1074">
      <c r="A1074" s="147"/>
      <c r="B1074" s="64"/>
      <c r="C1074" s="147" t="s">
        <v>217</v>
      </c>
      <c r="E1074" s="161"/>
      <c r="F1074" s="162"/>
      <c r="G1074" s="147"/>
      <c r="H1074" s="146"/>
      <c r="J1074" s="146"/>
      <c r="L1074" s="150"/>
      <c r="N1074" s="163"/>
      <c r="O1074" s="146"/>
      <c r="P1074" s="146"/>
      <c r="Q1074" s="146"/>
      <c r="R1074" s="34"/>
      <c r="S1074" s="35"/>
      <c r="T1074" s="147"/>
    </row>
    <row r="1075">
      <c r="A1075" s="147"/>
      <c r="B1075" s="64"/>
      <c r="C1075" s="147" t="s">
        <v>217</v>
      </c>
      <c r="E1075" s="161"/>
      <c r="F1075" s="162"/>
      <c r="G1075" s="147"/>
      <c r="H1075" s="146"/>
      <c r="J1075" s="146"/>
      <c r="L1075" s="150"/>
      <c r="N1075" s="163"/>
      <c r="O1075" s="146"/>
      <c r="P1075" s="146"/>
      <c r="Q1075" s="146"/>
      <c r="R1075" s="34"/>
      <c r="S1075" s="35"/>
      <c r="T1075" s="147"/>
    </row>
    <row r="1076">
      <c r="A1076" s="147"/>
      <c r="B1076" s="64"/>
      <c r="C1076" s="147" t="s">
        <v>217</v>
      </c>
      <c r="E1076" s="161"/>
      <c r="F1076" s="162"/>
      <c r="G1076" s="147"/>
      <c r="H1076" s="146"/>
      <c r="J1076" s="146"/>
      <c r="L1076" s="150"/>
      <c r="N1076" s="163"/>
      <c r="O1076" s="146"/>
      <c r="P1076" s="146"/>
      <c r="Q1076" s="146"/>
      <c r="R1076" s="34"/>
      <c r="S1076" s="35"/>
      <c r="T1076" s="147"/>
    </row>
    <row r="1077">
      <c r="A1077" s="147"/>
      <c r="B1077" s="64"/>
      <c r="C1077" s="147" t="s">
        <v>217</v>
      </c>
      <c r="E1077" s="161"/>
      <c r="F1077" s="162"/>
      <c r="G1077" s="147"/>
      <c r="H1077" s="146"/>
      <c r="J1077" s="146"/>
      <c r="L1077" s="150"/>
      <c r="N1077" s="163"/>
      <c r="O1077" s="146"/>
      <c r="P1077" s="146"/>
      <c r="Q1077" s="146"/>
      <c r="R1077" s="34"/>
      <c r="S1077" s="35"/>
      <c r="T1077" s="147"/>
    </row>
    <row r="1078">
      <c r="A1078" s="147"/>
      <c r="B1078" s="64"/>
      <c r="C1078" s="147" t="s">
        <v>217</v>
      </c>
      <c r="E1078" s="161"/>
      <c r="F1078" s="162"/>
      <c r="G1078" s="147"/>
      <c r="H1078" s="146"/>
      <c r="J1078" s="146"/>
      <c r="L1078" s="150"/>
      <c r="N1078" s="163"/>
      <c r="O1078" s="146"/>
      <c r="P1078" s="146"/>
      <c r="Q1078" s="146"/>
      <c r="R1078" s="34"/>
      <c r="S1078" s="35"/>
      <c r="T1078" s="147"/>
    </row>
    <row r="1079">
      <c r="A1079" s="147"/>
      <c r="B1079" s="64"/>
      <c r="C1079" s="147" t="s">
        <v>217</v>
      </c>
      <c r="E1079" s="161"/>
      <c r="F1079" s="162"/>
      <c r="G1079" s="147"/>
      <c r="H1079" s="146"/>
      <c r="J1079" s="146"/>
      <c r="L1079" s="150"/>
      <c r="N1079" s="163"/>
      <c r="O1079" s="146"/>
      <c r="P1079" s="146"/>
      <c r="Q1079" s="146"/>
      <c r="R1079" s="34"/>
      <c r="S1079" s="35"/>
      <c r="T1079" s="147"/>
    </row>
    <row r="1080">
      <c r="A1080" s="147"/>
      <c r="B1080" s="64"/>
      <c r="C1080" s="147" t="s">
        <v>217</v>
      </c>
      <c r="E1080" s="161"/>
      <c r="F1080" s="162"/>
      <c r="G1080" s="147"/>
      <c r="H1080" s="146"/>
      <c r="J1080" s="146"/>
      <c r="L1080" s="150"/>
      <c r="N1080" s="163"/>
      <c r="O1080" s="146"/>
      <c r="P1080" s="146"/>
      <c r="Q1080" s="146"/>
      <c r="R1080" s="34"/>
      <c r="S1080" s="35"/>
      <c r="T1080" s="147"/>
    </row>
    <row r="1081">
      <c r="A1081" s="147"/>
      <c r="B1081" s="64"/>
      <c r="C1081" s="147" t="s">
        <v>217</v>
      </c>
      <c r="E1081" s="161"/>
      <c r="F1081" s="162"/>
      <c r="G1081" s="147"/>
      <c r="H1081" s="146"/>
      <c r="J1081" s="146"/>
      <c r="L1081" s="150"/>
      <c r="N1081" s="163"/>
      <c r="O1081" s="146"/>
      <c r="P1081" s="146"/>
      <c r="Q1081" s="146"/>
      <c r="R1081" s="34"/>
      <c r="S1081" s="35"/>
      <c r="T1081" s="147"/>
    </row>
    <row r="1082">
      <c r="A1082" s="147"/>
      <c r="B1082" s="64"/>
      <c r="C1082" s="147" t="s">
        <v>217</v>
      </c>
      <c r="E1082" s="161"/>
      <c r="F1082" s="162"/>
      <c r="G1082" s="147"/>
      <c r="H1082" s="146"/>
      <c r="J1082" s="146"/>
      <c r="L1082" s="150"/>
      <c r="N1082" s="163"/>
      <c r="O1082" s="146"/>
      <c r="P1082" s="146"/>
      <c r="Q1082" s="146"/>
      <c r="R1082" s="34"/>
      <c r="S1082" s="35"/>
      <c r="T1082" s="147"/>
    </row>
    <row r="1083">
      <c r="A1083" s="147"/>
      <c r="B1083" s="64"/>
      <c r="C1083" s="147" t="s">
        <v>217</v>
      </c>
      <c r="E1083" s="161"/>
      <c r="F1083" s="162"/>
      <c r="G1083" s="147"/>
      <c r="H1083" s="146"/>
      <c r="J1083" s="146"/>
      <c r="L1083" s="150"/>
      <c r="N1083" s="163"/>
      <c r="O1083" s="146"/>
      <c r="P1083" s="146"/>
      <c r="Q1083" s="146"/>
      <c r="R1083" s="34"/>
      <c r="S1083" s="35"/>
      <c r="T1083" s="147"/>
    </row>
    <row r="1084">
      <c r="A1084" s="147"/>
      <c r="B1084" s="64"/>
      <c r="C1084" s="147" t="s">
        <v>217</v>
      </c>
      <c r="E1084" s="161"/>
      <c r="F1084" s="162"/>
      <c r="G1084" s="147"/>
      <c r="H1084" s="146"/>
      <c r="J1084" s="146"/>
      <c r="L1084" s="150"/>
      <c r="N1084" s="163"/>
      <c r="O1084" s="146"/>
      <c r="P1084" s="146"/>
      <c r="Q1084" s="146"/>
      <c r="R1084" s="34"/>
      <c r="S1084" s="35"/>
      <c r="T1084" s="147"/>
    </row>
    <row r="1085">
      <c r="A1085" s="147"/>
      <c r="B1085" s="64"/>
      <c r="C1085" s="147" t="s">
        <v>217</v>
      </c>
      <c r="E1085" s="161"/>
      <c r="F1085" s="162"/>
      <c r="G1085" s="147"/>
      <c r="H1085" s="146"/>
      <c r="J1085" s="146"/>
      <c r="L1085" s="150"/>
      <c r="N1085" s="163"/>
      <c r="O1085" s="146"/>
      <c r="P1085" s="146"/>
      <c r="Q1085" s="146"/>
      <c r="R1085" s="34"/>
      <c r="S1085" s="35"/>
      <c r="T1085" s="147"/>
    </row>
    <row r="1086">
      <c r="A1086" s="147"/>
      <c r="B1086" s="64"/>
      <c r="C1086" s="147" t="s">
        <v>217</v>
      </c>
      <c r="E1086" s="161"/>
      <c r="F1086" s="162"/>
      <c r="G1086" s="147"/>
      <c r="H1086" s="146"/>
      <c r="J1086" s="146"/>
      <c r="L1086" s="150"/>
      <c r="N1086" s="163"/>
      <c r="O1086" s="146"/>
      <c r="P1086" s="146"/>
      <c r="Q1086" s="146"/>
      <c r="R1086" s="34"/>
      <c r="S1086" s="35"/>
      <c r="T1086" s="147"/>
    </row>
    <row r="1087">
      <c r="A1087" s="147"/>
      <c r="B1087" s="64"/>
      <c r="C1087" s="147" t="s">
        <v>217</v>
      </c>
      <c r="E1087" s="161"/>
      <c r="F1087" s="162"/>
      <c r="G1087" s="147"/>
      <c r="H1087" s="146"/>
      <c r="J1087" s="146"/>
      <c r="L1087" s="150"/>
      <c r="N1087" s="163"/>
      <c r="O1087" s="146"/>
      <c r="P1087" s="146"/>
      <c r="Q1087" s="146"/>
      <c r="R1087" s="34"/>
      <c r="S1087" s="35"/>
      <c r="T1087" s="147"/>
    </row>
    <row r="1088">
      <c r="A1088" s="147"/>
      <c r="B1088" s="64"/>
      <c r="C1088" s="147" t="s">
        <v>217</v>
      </c>
      <c r="E1088" s="161"/>
      <c r="F1088" s="162"/>
      <c r="G1088" s="147"/>
      <c r="H1088" s="146"/>
      <c r="J1088" s="146"/>
      <c r="L1088" s="150"/>
      <c r="N1088" s="163"/>
      <c r="O1088" s="146"/>
      <c r="P1088" s="146"/>
      <c r="Q1088" s="146"/>
      <c r="R1088" s="34"/>
      <c r="S1088" s="35"/>
      <c r="T1088" s="147"/>
    </row>
    <row r="1089">
      <c r="A1089" s="147"/>
      <c r="B1089" s="64"/>
      <c r="C1089" s="147" t="s">
        <v>217</v>
      </c>
      <c r="E1089" s="161"/>
      <c r="F1089" s="162"/>
      <c r="G1089" s="147"/>
      <c r="H1089" s="146"/>
      <c r="J1089" s="146"/>
      <c r="L1089" s="150"/>
      <c r="N1089" s="163"/>
      <c r="O1089" s="146"/>
      <c r="P1089" s="146"/>
      <c r="Q1089" s="146"/>
      <c r="R1089" s="34"/>
      <c r="S1089" s="35"/>
      <c r="T1089" s="147"/>
    </row>
    <row r="1090">
      <c r="A1090" s="147"/>
      <c r="B1090" s="64"/>
      <c r="C1090" s="147" t="s">
        <v>217</v>
      </c>
      <c r="E1090" s="161"/>
      <c r="F1090" s="162"/>
      <c r="G1090" s="147"/>
      <c r="H1090" s="146"/>
      <c r="J1090" s="146"/>
      <c r="L1090" s="150"/>
      <c r="N1090" s="163"/>
      <c r="O1090" s="146"/>
      <c r="P1090" s="146"/>
      <c r="Q1090" s="146"/>
      <c r="R1090" s="34"/>
      <c r="S1090" s="35"/>
      <c r="T1090" s="147"/>
    </row>
    <row r="1091">
      <c r="A1091" s="147"/>
      <c r="B1091" s="64"/>
      <c r="C1091" s="147" t="s">
        <v>217</v>
      </c>
      <c r="E1091" s="161"/>
      <c r="F1091" s="162"/>
      <c r="G1091" s="147"/>
      <c r="H1091" s="146"/>
      <c r="J1091" s="146"/>
      <c r="L1091" s="150"/>
      <c r="N1091" s="163"/>
      <c r="O1091" s="146"/>
      <c r="P1091" s="146"/>
      <c r="Q1091" s="146"/>
      <c r="R1091" s="34"/>
      <c r="S1091" s="35"/>
      <c r="T1091" s="147"/>
    </row>
    <row r="1092">
      <c r="A1092" s="147"/>
      <c r="B1092" s="64"/>
      <c r="C1092" s="147" t="s">
        <v>217</v>
      </c>
      <c r="E1092" s="161"/>
      <c r="F1092" s="162"/>
      <c r="G1092" s="147"/>
      <c r="H1092" s="146"/>
      <c r="J1092" s="146"/>
      <c r="L1092" s="150"/>
      <c r="N1092" s="163"/>
      <c r="O1092" s="146"/>
      <c r="P1092" s="146"/>
      <c r="Q1092" s="146"/>
      <c r="R1092" s="34"/>
      <c r="S1092" s="35"/>
      <c r="T1092" s="147"/>
    </row>
    <row r="1093">
      <c r="A1093" s="147"/>
      <c r="B1093" s="64"/>
      <c r="C1093" s="147" t="s">
        <v>217</v>
      </c>
      <c r="E1093" s="161"/>
      <c r="F1093" s="162"/>
      <c r="G1093" s="147"/>
      <c r="H1093" s="146"/>
      <c r="J1093" s="146"/>
      <c r="L1093" s="150"/>
      <c r="N1093" s="163"/>
      <c r="O1093" s="146"/>
      <c r="P1093" s="146"/>
      <c r="Q1093" s="146"/>
      <c r="R1093" s="34"/>
      <c r="S1093" s="35"/>
      <c r="T1093" s="147"/>
    </row>
    <row r="1094">
      <c r="A1094" s="147"/>
      <c r="B1094" s="64"/>
      <c r="C1094" s="147" t="s">
        <v>217</v>
      </c>
      <c r="E1094" s="161"/>
      <c r="F1094" s="162"/>
      <c r="G1094" s="147"/>
      <c r="H1094" s="146"/>
      <c r="J1094" s="146"/>
      <c r="L1094" s="150"/>
      <c r="N1094" s="163"/>
      <c r="O1094" s="146"/>
      <c r="P1094" s="146"/>
      <c r="Q1094" s="146"/>
      <c r="R1094" s="34"/>
      <c r="S1094" s="35"/>
      <c r="T1094" s="147"/>
    </row>
    <row r="1095">
      <c r="A1095" s="147"/>
      <c r="B1095" s="64"/>
      <c r="C1095" s="147" t="s">
        <v>217</v>
      </c>
      <c r="E1095" s="161"/>
      <c r="F1095" s="162"/>
      <c r="G1095" s="147"/>
      <c r="H1095" s="146"/>
      <c r="J1095" s="146"/>
      <c r="L1095" s="150"/>
      <c r="N1095" s="163"/>
      <c r="O1095" s="146"/>
      <c r="P1095" s="146"/>
      <c r="Q1095" s="146"/>
      <c r="R1095" s="34"/>
      <c r="S1095" s="35"/>
      <c r="T1095" s="147"/>
    </row>
    <row r="1096">
      <c r="A1096" s="147"/>
      <c r="B1096" s="64"/>
      <c r="C1096" s="147" t="s">
        <v>217</v>
      </c>
      <c r="E1096" s="161"/>
      <c r="F1096" s="162"/>
      <c r="G1096" s="147"/>
      <c r="H1096" s="146"/>
      <c r="J1096" s="146"/>
      <c r="L1096" s="150"/>
      <c r="N1096" s="163"/>
      <c r="O1096" s="146"/>
      <c r="P1096" s="146"/>
      <c r="Q1096" s="146"/>
      <c r="R1096" s="34"/>
      <c r="S1096" s="35"/>
      <c r="T1096" s="147"/>
    </row>
    <row r="1097">
      <c r="A1097" s="147"/>
      <c r="B1097" s="64"/>
      <c r="C1097" s="147" t="s">
        <v>217</v>
      </c>
      <c r="E1097" s="161"/>
      <c r="F1097" s="162"/>
      <c r="G1097" s="147"/>
      <c r="H1097" s="146"/>
      <c r="J1097" s="146"/>
      <c r="L1097" s="150"/>
      <c r="N1097" s="163"/>
      <c r="O1097" s="146"/>
      <c r="P1097" s="146"/>
      <c r="Q1097" s="146"/>
      <c r="R1097" s="34"/>
      <c r="S1097" s="35"/>
      <c r="T1097" s="147"/>
    </row>
    <row r="1098">
      <c r="A1098" s="147"/>
      <c r="B1098" s="64"/>
      <c r="C1098" s="147" t="s">
        <v>217</v>
      </c>
      <c r="E1098" s="161"/>
      <c r="F1098" s="162"/>
      <c r="G1098" s="147"/>
      <c r="H1098" s="146"/>
      <c r="J1098" s="146"/>
      <c r="L1098" s="150"/>
      <c r="N1098" s="163"/>
      <c r="O1098" s="146"/>
      <c r="P1098" s="146"/>
      <c r="Q1098" s="146"/>
      <c r="R1098" s="34"/>
      <c r="S1098" s="35"/>
      <c r="T1098" s="147"/>
    </row>
    <row r="1099">
      <c r="A1099" s="147"/>
      <c r="B1099" s="64"/>
      <c r="C1099" s="147" t="s">
        <v>217</v>
      </c>
      <c r="E1099" s="161"/>
      <c r="F1099" s="162"/>
      <c r="G1099" s="147"/>
      <c r="H1099" s="146"/>
      <c r="J1099" s="146"/>
      <c r="L1099" s="150"/>
      <c r="N1099" s="163"/>
      <c r="O1099" s="146"/>
      <c r="P1099" s="146"/>
      <c r="Q1099" s="146"/>
      <c r="R1099" s="34"/>
      <c r="S1099" s="35"/>
      <c r="T1099" s="147"/>
    </row>
    <row r="1100">
      <c r="A1100" s="147"/>
      <c r="B1100" s="64"/>
      <c r="C1100" s="147" t="s">
        <v>217</v>
      </c>
      <c r="E1100" s="161"/>
      <c r="F1100" s="162"/>
      <c r="G1100" s="147"/>
      <c r="H1100" s="146"/>
      <c r="J1100" s="146"/>
      <c r="L1100" s="150"/>
      <c r="N1100" s="163"/>
      <c r="O1100" s="146"/>
      <c r="P1100" s="146"/>
      <c r="Q1100" s="146"/>
      <c r="R1100" s="34"/>
      <c r="S1100" s="35"/>
      <c r="T1100" s="147"/>
    </row>
    <row r="1101">
      <c r="A1101" s="147"/>
      <c r="B1101" s="64"/>
      <c r="C1101" s="147" t="s">
        <v>217</v>
      </c>
      <c r="E1101" s="161"/>
      <c r="F1101" s="162"/>
      <c r="G1101" s="147"/>
      <c r="H1101" s="146"/>
      <c r="J1101" s="146"/>
      <c r="L1101" s="150"/>
      <c r="N1101" s="163"/>
      <c r="O1101" s="146"/>
      <c r="P1101" s="146"/>
      <c r="Q1101" s="146"/>
      <c r="R1101" s="34"/>
      <c r="S1101" s="35"/>
      <c r="T1101" s="147"/>
    </row>
    <row r="1102">
      <c r="A1102" s="147"/>
      <c r="B1102" s="64"/>
      <c r="C1102" s="147" t="s">
        <v>217</v>
      </c>
      <c r="E1102" s="161"/>
      <c r="F1102" s="162"/>
      <c r="G1102" s="147"/>
      <c r="H1102" s="146"/>
      <c r="J1102" s="146"/>
      <c r="L1102" s="150"/>
      <c r="N1102" s="163"/>
      <c r="O1102" s="146"/>
      <c r="P1102" s="146"/>
      <c r="Q1102" s="146"/>
      <c r="R1102" s="34"/>
      <c r="S1102" s="35"/>
      <c r="T1102" s="147"/>
    </row>
    <row r="1103">
      <c r="A1103" s="147"/>
      <c r="B1103" s="64"/>
      <c r="C1103" s="147" t="s">
        <v>217</v>
      </c>
      <c r="E1103" s="161"/>
      <c r="F1103" s="162"/>
      <c r="G1103" s="147"/>
      <c r="H1103" s="146"/>
      <c r="J1103" s="146"/>
      <c r="L1103" s="150"/>
      <c r="N1103" s="163"/>
      <c r="O1103" s="146"/>
      <c r="P1103" s="146"/>
      <c r="Q1103" s="146"/>
      <c r="R1103" s="34"/>
      <c r="S1103" s="35"/>
      <c r="T1103" s="147"/>
    </row>
    <row r="1104">
      <c r="A1104" s="147"/>
      <c r="B1104" s="64"/>
      <c r="C1104" s="147" t="s">
        <v>217</v>
      </c>
      <c r="E1104" s="161"/>
      <c r="F1104" s="162"/>
      <c r="G1104" s="147"/>
      <c r="H1104" s="146"/>
      <c r="J1104" s="146"/>
      <c r="L1104" s="150"/>
      <c r="N1104" s="163"/>
      <c r="O1104" s="146"/>
      <c r="P1104" s="146"/>
      <c r="Q1104" s="146"/>
      <c r="R1104" s="34"/>
      <c r="S1104" s="35"/>
      <c r="T1104" s="147"/>
    </row>
    <row r="1105">
      <c r="A1105" s="147"/>
      <c r="B1105" s="64"/>
      <c r="C1105" s="147" t="s">
        <v>217</v>
      </c>
      <c r="E1105" s="161"/>
      <c r="F1105" s="162"/>
      <c r="G1105" s="147"/>
      <c r="H1105" s="146"/>
      <c r="J1105" s="146"/>
      <c r="L1105" s="150"/>
      <c r="N1105" s="163"/>
      <c r="O1105" s="146"/>
      <c r="P1105" s="146"/>
      <c r="Q1105" s="146"/>
      <c r="R1105" s="34"/>
      <c r="S1105" s="35"/>
      <c r="T1105" s="147"/>
    </row>
    <row r="1106">
      <c r="A1106" s="147"/>
      <c r="B1106" s="64"/>
      <c r="C1106" s="147" t="s">
        <v>217</v>
      </c>
      <c r="E1106" s="161"/>
      <c r="F1106" s="162"/>
      <c r="G1106" s="147"/>
      <c r="H1106" s="146"/>
      <c r="J1106" s="146"/>
      <c r="L1106" s="150"/>
      <c r="N1106" s="163"/>
      <c r="O1106" s="146"/>
      <c r="P1106" s="146"/>
      <c r="Q1106" s="146"/>
      <c r="R1106" s="34"/>
      <c r="S1106" s="35"/>
      <c r="T1106" s="147"/>
    </row>
    <row r="1107">
      <c r="A1107" s="147"/>
      <c r="B1107" s="64"/>
      <c r="C1107" s="147" t="s">
        <v>217</v>
      </c>
      <c r="E1107" s="161"/>
      <c r="F1107" s="162"/>
      <c r="G1107" s="147"/>
      <c r="H1107" s="146"/>
      <c r="J1107" s="146"/>
      <c r="L1107" s="150"/>
      <c r="N1107" s="163"/>
      <c r="O1107" s="146"/>
      <c r="P1107" s="146"/>
      <c r="Q1107" s="146"/>
      <c r="R1107" s="34"/>
      <c r="S1107" s="35"/>
      <c r="T1107" s="147"/>
    </row>
    <row r="1108">
      <c r="A1108" s="147"/>
      <c r="B1108" s="64"/>
      <c r="C1108" s="147" t="s">
        <v>217</v>
      </c>
      <c r="E1108" s="161"/>
      <c r="F1108" s="162"/>
      <c r="G1108" s="147"/>
      <c r="H1108" s="146"/>
      <c r="J1108" s="146"/>
      <c r="L1108" s="150"/>
      <c r="N1108" s="163"/>
      <c r="O1108" s="146"/>
      <c r="P1108" s="146"/>
      <c r="Q1108" s="146"/>
      <c r="R1108" s="34"/>
      <c r="S1108" s="35"/>
      <c r="T1108" s="147"/>
    </row>
    <row r="1109">
      <c r="A1109" s="147"/>
      <c r="B1109" s="64"/>
      <c r="C1109" s="147" t="s">
        <v>217</v>
      </c>
      <c r="E1109" s="161"/>
      <c r="F1109" s="162"/>
      <c r="G1109" s="147"/>
      <c r="H1109" s="146"/>
      <c r="J1109" s="146"/>
      <c r="L1109" s="150"/>
      <c r="N1109" s="163"/>
      <c r="O1109" s="146"/>
      <c r="P1109" s="146"/>
      <c r="Q1109" s="146"/>
      <c r="R1109" s="34"/>
      <c r="S1109" s="35"/>
      <c r="T1109" s="147"/>
    </row>
    <row r="1110">
      <c r="A1110" s="147"/>
      <c r="B1110" s="64"/>
      <c r="C1110" s="147" t="s">
        <v>217</v>
      </c>
      <c r="E1110" s="161"/>
      <c r="F1110" s="162"/>
      <c r="G1110" s="147"/>
      <c r="H1110" s="146"/>
      <c r="J1110" s="146"/>
      <c r="L1110" s="150"/>
      <c r="N1110" s="163"/>
      <c r="O1110" s="146"/>
      <c r="P1110" s="146"/>
      <c r="Q1110" s="146"/>
      <c r="R1110" s="34"/>
      <c r="S1110" s="35"/>
      <c r="T1110" s="147"/>
    </row>
    <row r="1111">
      <c r="A1111" s="147"/>
      <c r="B1111" s="64"/>
      <c r="C1111" s="147" t="s">
        <v>217</v>
      </c>
      <c r="E1111" s="161"/>
      <c r="F1111" s="162"/>
      <c r="G1111" s="147"/>
      <c r="H1111" s="146"/>
      <c r="J1111" s="146"/>
      <c r="L1111" s="150"/>
      <c r="N1111" s="163"/>
      <c r="O1111" s="146"/>
      <c r="P1111" s="146"/>
      <c r="Q1111" s="146"/>
      <c r="R1111" s="34"/>
      <c r="S1111" s="35"/>
      <c r="T1111" s="147"/>
    </row>
    <row r="1112">
      <c r="A1112" s="147"/>
      <c r="B1112" s="64"/>
      <c r="C1112" s="147" t="s">
        <v>217</v>
      </c>
      <c r="E1112" s="161"/>
      <c r="F1112" s="162"/>
      <c r="G1112" s="147"/>
      <c r="H1112" s="146"/>
      <c r="J1112" s="146"/>
      <c r="L1112" s="150"/>
      <c r="N1112" s="163"/>
      <c r="O1112" s="146"/>
      <c r="P1112" s="146"/>
      <c r="Q1112" s="146"/>
      <c r="R1112" s="34"/>
      <c r="S1112" s="35"/>
      <c r="T1112" s="147"/>
    </row>
    <row r="1113">
      <c r="A1113" s="147"/>
      <c r="B1113" s="64"/>
      <c r="C1113" s="147" t="s">
        <v>217</v>
      </c>
      <c r="E1113" s="161"/>
      <c r="F1113" s="162"/>
      <c r="G1113" s="147"/>
      <c r="H1113" s="146"/>
      <c r="J1113" s="146"/>
      <c r="L1113" s="150"/>
      <c r="N1113" s="163"/>
      <c r="O1113" s="146"/>
      <c r="P1113" s="146"/>
      <c r="Q1113" s="146"/>
      <c r="R1113" s="34"/>
      <c r="S1113" s="35"/>
      <c r="T1113" s="147"/>
    </row>
    <row r="1114">
      <c r="A1114" s="147"/>
      <c r="B1114" s="64"/>
      <c r="C1114" s="147" t="s">
        <v>217</v>
      </c>
      <c r="E1114" s="161"/>
      <c r="F1114" s="162"/>
      <c r="G1114" s="147"/>
      <c r="H1114" s="146"/>
      <c r="J1114" s="146"/>
      <c r="L1114" s="150"/>
      <c r="N1114" s="163"/>
      <c r="O1114" s="146"/>
      <c r="P1114" s="146"/>
      <c r="Q1114" s="146"/>
      <c r="R1114" s="34"/>
      <c r="S1114" s="35"/>
      <c r="T1114" s="147"/>
    </row>
    <row r="1115">
      <c r="A1115" s="147"/>
      <c r="B1115" s="64"/>
      <c r="C1115" s="147" t="s">
        <v>217</v>
      </c>
      <c r="E1115" s="161"/>
      <c r="F1115" s="162"/>
      <c r="G1115" s="147"/>
      <c r="H1115" s="146"/>
      <c r="J1115" s="146"/>
      <c r="L1115" s="150"/>
      <c r="N1115" s="163"/>
      <c r="O1115" s="146"/>
      <c r="P1115" s="146"/>
      <c r="Q1115" s="146"/>
      <c r="R1115" s="34"/>
      <c r="S1115" s="35"/>
      <c r="T1115" s="147"/>
    </row>
    <row r="1116">
      <c r="A1116" s="147"/>
      <c r="B1116" s="64"/>
      <c r="C1116" s="147" t="s">
        <v>217</v>
      </c>
      <c r="E1116" s="161"/>
      <c r="F1116" s="162"/>
      <c r="G1116" s="147"/>
      <c r="H1116" s="146"/>
      <c r="J1116" s="146"/>
      <c r="L1116" s="150"/>
      <c r="N1116" s="163"/>
      <c r="O1116" s="146"/>
      <c r="P1116" s="146"/>
      <c r="Q1116" s="146"/>
      <c r="R1116" s="34"/>
      <c r="S1116" s="35"/>
      <c r="T1116" s="147"/>
    </row>
    <row r="1117">
      <c r="A1117" s="147"/>
      <c r="B1117" s="64"/>
      <c r="C1117" s="147" t="s">
        <v>217</v>
      </c>
      <c r="E1117" s="161"/>
      <c r="F1117" s="162"/>
      <c r="G1117" s="147"/>
      <c r="H1117" s="146"/>
      <c r="J1117" s="146"/>
      <c r="L1117" s="150"/>
      <c r="N1117" s="163"/>
      <c r="O1117" s="146"/>
      <c r="P1117" s="146"/>
      <c r="Q1117" s="146"/>
      <c r="R1117" s="34"/>
      <c r="S1117" s="35"/>
      <c r="T1117" s="147"/>
    </row>
    <row r="1118">
      <c r="A1118" s="147"/>
      <c r="B1118" s="64"/>
      <c r="C1118" s="147" t="s">
        <v>217</v>
      </c>
      <c r="E1118" s="161"/>
      <c r="F1118" s="162"/>
      <c r="G1118" s="147"/>
      <c r="H1118" s="146"/>
      <c r="J1118" s="146"/>
      <c r="L1118" s="150"/>
      <c r="N1118" s="163"/>
      <c r="O1118" s="146"/>
      <c r="P1118" s="146"/>
      <c r="Q1118" s="146"/>
      <c r="R1118" s="34"/>
      <c r="S1118" s="35"/>
      <c r="T1118" s="147"/>
    </row>
    <row r="1119">
      <c r="A1119" s="147"/>
      <c r="B1119" s="64"/>
      <c r="C1119" s="147" t="s">
        <v>217</v>
      </c>
      <c r="E1119" s="161"/>
      <c r="F1119" s="162"/>
      <c r="G1119" s="147"/>
      <c r="H1119" s="146"/>
      <c r="J1119" s="146"/>
      <c r="L1119" s="150"/>
      <c r="N1119" s="163"/>
      <c r="O1119" s="146"/>
      <c r="P1119" s="146"/>
      <c r="Q1119" s="146"/>
      <c r="R1119" s="34"/>
      <c r="S1119" s="35"/>
      <c r="T1119" s="147"/>
    </row>
    <row r="1120">
      <c r="A1120" s="147"/>
      <c r="B1120" s="64"/>
      <c r="C1120" s="147" t="s">
        <v>217</v>
      </c>
      <c r="E1120" s="161"/>
      <c r="F1120" s="162"/>
      <c r="G1120" s="147"/>
      <c r="H1120" s="146"/>
      <c r="J1120" s="146"/>
      <c r="L1120" s="150"/>
      <c r="N1120" s="163"/>
      <c r="O1120" s="146"/>
      <c r="P1120" s="146"/>
      <c r="Q1120" s="146"/>
      <c r="R1120" s="34"/>
      <c r="S1120" s="35"/>
      <c r="T1120" s="147"/>
    </row>
    <row r="1121">
      <c r="A1121" s="147"/>
      <c r="B1121" s="64"/>
      <c r="C1121" s="147" t="s">
        <v>217</v>
      </c>
      <c r="E1121" s="161"/>
      <c r="F1121" s="162"/>
      <c r="G1121" s="147"/>
      <c r="H1121" s="146"/>
      <c r="J1121" s="146"/>
      <c r="L1121" s="150"/>
      <c r="N1121" s="163"/>
      <c r="O1121" s="146"/>
      <c r="P1121" s="146"/>
      <c r="Q1121" s="146"/>
      <c r="R1121" s="34"/>
      <c r="S1121" s="35"/>
      <c r="T1121" s="147"/>
    </row>
    <row r="1122">
      <c r="A1122" s="147"/>
      <c r="B1122" s="64"/>
      <c r="C1122" s="147" t="s">
        <v>217</v>
      </c>
      <c r="E1122" s="161"/>
      <c r="F1122" s="162"/>
      <c r="G1122" s="147"/>
      <c r="H1122" s="146"/>
      <c r="J1122" s="146"/>
      <c r="L1122" s="150"/>
      <c r="N1122" s="163"/>
      <c r="O1122" s="146"/>
      <c r="P1122" s="146"/>
      <c r="Q1122" s="146"/>
      <c r="R1122" s="34"/>
      <c r="S1122" s="35"/>
      <c r="T1122" s="147"/>
    </row>
    <row r="1123">
      <c r="A1123" s="147"/>
      <c r="B1123" s="64"/>
      <c r="C1123" s="147" t="s">
        <v>217</v>
      </c>
      <c r="E1123" s="161"/>
      <c r="F1123" s="162"/>
      <c r="G1123" s="147"/>
      <c r="H1123" s="146"/>
      <c r="J1123" s="146"/>
      <c r="L1123" s="150"/>
      <c r="N1123" s="163"/>
      <c r="O1123" s="146"/>
      <c r="P1123" s="146"/>
      <c r="Q1123" s="146"/>
      <c r="R1123" s="34"/>
      <c r="S1123" s="35"/>
      <c r="T1123" s="147"/>
    </row>
    <row r="1124">
      <c r="A1124" s="147"/>
      <c r="B1124" s="64"/>
      <c r="C1124" s="147" t="s">
        <v>217</v>
      </c>
      <c r="E1124" s="161"/>
      <c r="F1124" s="162"/>
      <c r="G1124" s="147"/>
      <c r="H1124" s="146"/>
      <c r="J1124" s="146"/>
      <c r="L1124" s="150"/>
      <c r="N1124" s="163"/>
      <c r="O1124" s="146"/>
      <c r="P1124" s="146"/>
      <c r="Q1124" s="146"/>
      <c r="R1124" s="34"/>
      <c r="S1124" s="35"/>
      <c r="T1124" s="147"/>
    </row>
    <row r="1125">
      <c r="A1125" s="147"/>
      <c r="B1125" s="64"/>
      <c r="C1125" s="147" t="s">
        <v>217</v>
      </c>
      <c r="E1125" s="161"/>
      <c r="F1125" s="162"/>
      <c r="G1125" s="147"/>
      <c r="H1125" s="146"/>
      <c r="J1125" s="146"/>
      <c r="L1125" s="150"/>
      <c r="N1125" s="163"/>
      <c r="O1125" s="146"/>
      <c r="P1125" s="146"/>
      <c r="Q1125" s="146"/>
      <c r="R1125" s="34"/>
      <c r="S1125" s="35"/>
      <c r="T1125" s="147"/>
    </row>
    <row r="1126">
      <c r="A1126" s="147"/>
      <c r="B1126" s="64"/>
      <c r="C1126" s="147" t="s">
        <v>217</v>
      </c>
      <c r="E1126" s="161"/>
      <c r="F1126" s="162"/>
      <c r="G1126" s="147"/>
      <c r="H1126" s="146"/>
      <c r="J1126" s="146"/>
      <c r="L1126" s="150"/>
      <c r="N1126" s="163"/>
      <c r="O1126" s="146"/>
      <c r="P1126" s="146"/>
      <c r="Q1126" s="146"/>
      <c r="R1126" s="34"/>
      <c r="S1126" s="35"/>
      <c r="T1126" s="147"/>
    </row>
    <row r="1127">
      <c r="A1127" s="147"/>
      <c r="B1127" s="64"/>
      <c r="C1127" s="147" t="s">
        <v>217</v>
      </c>
      <c r="E1127" s="161"/>
      <c r="F1127" s="162"/>
      <c r="G1127" s="147"/>
      <c r="H1127" s="146"/>
      <c r="J1127" s="146"/>
      <c r="L1127" s="150"/>
      <c r="N1127" s="163"/>
      <c r="O1127" s="146"/>
      <c r="P1127" s="146"/>
      <c r="Q1127" s="146"/>
      <c r="R1127" s="34"/>
      <c r="S1127" s="35"/>
      <c r="T1127" s="147"/>
    </row>
    <row r="1128">
      <c r="A1128" s="147"/>
      <c r="B1128" s="64"/>
      <c r="C1128" s="147" t="s">
        <v>217</v>
      </c>
      <c r="E1128" s="161"/>
      <c r="F1128" s="162"/>
      <c r="G1128" s="147"/>
      <c r="H1128" s="146"/>
      <c r="J1128" s="146"/>
      <c r="L1128" s="150"/>
      <c r="N1128" s="163"/>
      <c r="O1128" s="146"/>
      <c r="P1128" s="146"/>
      <c r="Q1128" s="146"/>
      <c r="R1128" s="34"/>
      <c r="S1128" s="35"/>
      <c r="T1128" s="147"/>
    </row>
    <row r="1129">
      <c r="A1129" s="147"/>
      <c r="B1129" s="64"/>
      <c r="C1129" s="147" t="s">
        <v>217</v>
      </c>
      <c r="E1129" s="161"/>
      <c r="F1129" s="162"/>
      <c r="G1129" s="147"/>
      <c r="H1129" s="146"/>
      <c r="J1129" s="146"/>
      <c r="L1129" s="150"/>
      <c r="N1129" s="163"/>
      <c r="O1129" s="146"/>
      <c r="P1129" s="146"/>
      <c r="Q1129" s="146"/>
      <c r="R1129" s="34"/>
      <c r="S1129" s="35"/>
      <c r="T1129" s="147"/>
    </row>
    <row r="1130">
      <c r="A1130" s="147"/>
      <c r="B1130" s="64"/>
      <c r="C1130" s="147" t="s">
        <v>217</v>
      </c>
      <c r="E1130" s="161"/>
      <c r="F1130" s="162"/>
      <c r="G1130" s="147"/>
      <c r="H1130" s="146"/>
      <c r="J1130" s="146"/>
      <c r="L1130" s="150"/>
      <c r="N1130" s="163"/>
      <c r="O1130" s="146"/>
      <c r="P1130" s="146"/>
      <c r="Q1130" s="146"/>
      <c r="R1130" s="34"/>
      <c r="S1130" s="35"/>
      <c r="T1130" s="147"/>
    </row>
    <row r="1131">
      <c r="A1131" s="147"/>
      <c r="B1131" s="64"/>
      <c r="C1131" s="147" t="s">
        <v>217</v>
      </c>
      <c r="E1131" s="161"/>
      <c r="F1131" s="162"/>
      <c r="G1131" s="147"/>
      <c r="H1131" s="146"/>
      <c r="J1131" s="146"/>
      <c r="L1131" s="150"/>
      <c r="N1131" s="163"/>
      <c r="O1131" s="146"/>
      <c r="P1131" s="146"/>
      <c r="Q1131" s="146"/>
      <c r="R1131" s="34"/>
      <c r="S1131" s="35"/>
      <c r="T1131" s="147"/>
    </row>
    <row r="1132">
      <c r="A1132" s="147"/>
      <c r="B1132" s="64"/>
      <c r="C1132" s="147" t="s">
        <v>217</v>
      </c>
      <c r="E1132" s="161"/>
      <c r="F1132" s="162"/>
      <c r="G1132" s="147"/>
      <c r="H1132" s="146"/>
      <c r="J1132" s="146"/>
      <c r="L1132" s="150"/>
      <c r="N1132" s="163"/>
      <c r="O1132" s="146"/>
      <c r="P1132" s="146"/>
      <c r="Q1132" s="146"/>
      <c r="R1132" s="34"/>
      <c r="S1132" s="35"/>
      <c r="T1132" s="147"/>
    </row>
    <row r="1133">
      <c r="A1133" s="147"/>
      <c r="B1133" s="64"/>
      <c r="C1133" s="147" t="s">
        <v>217</v>
      </c>
      <c r="E1133" s="161"/>
      <c r="F1133" s="162"/>
      <c r="G1133" s="147"/>
      <c r="H1133" s="146"/>
      <c r="J1133" s="146"/>
      <c r="L1133" s="150"/>
      <c r="N1133" s="163"/>
      <c r="O1133" s="146"/>
      <c r="P1133" s="146"/>
      <c r="Q1133" s="146"/>
      <c r="R1133" s="34"/>
      <c r="S1133" s="35"/>
      <c r="T1133" s="147"/>
    </row>
    <row r="1134">
      <c r="A1134" s="147"/>
      <c r="B1134" s="64"/>
      <c r="C1134" s="147" t="s">
        <v>217</v>
      </c>
      <c r="E1134" s="161"/>
      <c r="F1134" s="162"/>
      <c r="G1134" s="147"/>
      <c r="H1134" s="146"/>
      <c r="J1134" s="146"/>
      <c r="L1134" s="150"/>
      <c r="N1134" s="163"/>
      <c r="O1134" s="146"/>
      <c r="P1134" s="146"/>
      <c r="Q1134" s="146"/>
      <c r="R1134" s="34"/>
      <c r="S1134" s="35"/>
      <c r="T1134" s="147"/>
    </row>
    <row r="1135">
      <c r="A1135" s="147"/>
      <c r="B1135" s="64"/>
      <c r="C1135" s="147" t="s">
        <v>217</v>
      </c>
      <c r="E1135" s="161"/>
      <c r="F1135" s="162"/>
      <c r="G1135" s="147"/>
      <c r="H1135" s="146"/>
      <c r="J1135" s="146"/>
      <c r="L1135" s="150"/>
      <c r="N1135" s="163"/>
      <c r="O1135" s="146"/>
      <c r="P1135" s="146"/>
      <c r="Q1135" s="146"/>
      <c r="R1135" s="34"/>
      <c r="S1135" s="35"/>
      <c r="T1135" s="147"/>
    </row>
    <row r="1136">
      <c r="A1136" s="147"/>
      <c r="B1136" s="64"/>
      <c r="C1136" s="147" t="s">
        <v>217</v>
      </c>
      <c r="E1136" s="161"/>
      <c r="F1136" s="162"/>
      <c r="G1136" s="147"/>
      <c r="H1136" s="146"/>
      <c r="J1136" s="146"/>
      <c r="L1136" s="150"/>
      <c r="N1136" s="163"/>
      <c r="O1136" s="146"/>
      <c r="P1136" s="146"/>
      <c r="Q1136" s="146"/>
      <c r="R1136" s="34"/>
      <c r="S1136" s="35"/>
      <c r="T1136" s="147"/>
    </row>
    <row r="1137">
      <c r="A1137" s="147"/>
      <c r="B1137" s="64"/>
      <c r="C1137" s="147" t="s">
        <v>217</v>
      </c>
      <c r="E1137" s="161"/>
      <c r="F1137" s="162"/>
      <c r="G1137" s="147"/>
      <c r="H1137" s="146"/>
      <c r="J1137" s="146"/>
      <c r="L1137" s="150"/>
      <c r="N1137" s="163"/>
      <c r="O1137" s="146"/>
      <c r="P1137" s="146"/>
      <c r="Q1137" s="146"/>
      <c r="R1137" s="34"/>
      <c r="S1137" s="35"/>
      <c r="T1137" s="147"/>
    </row>
    <row r="1138">
      <c r="A1138" s="147"/>
      <c r="B1138" s="64"/>
      <c r="C1138" s="147" t="s">
        <v>217</v>
      </c>
      <c r="E1138" s="161"/>
      <c r="F1138" s="162"/>
      <c r="G1138" s="147"/>
      <c r="H1138" s="146"/>
      <c r="J1138" s="146"/>
      <c r="L1138" s="150"/>
      <c r="N1138" s="163"/>
      <c r="O1138" s="146"/>
      <c r="P1138" s="146"/>
      <c r="Q1138" s="146"/>
      <c r="R1138" s="34"/>
      <c r="S1138" s="35"/>
      <c r="T1138" s="147"/>
    </row>
    <row r="1139">
      <c r="A1139" s="147"/>
      <c r="B1139" s="64"/>
      <c r="C1139" s="147" t="s">
        <v>217</v>
      </c>
      <c r="E1139" s="161"/>
      <c r="F1139" s="162"/>
      <c r="G1139" s="147"/>
      <c r="H1139" s="146"/>
      <c r="J1139" s="146"/>
      <c r="L1139" s="150"/>
      <c r="N1139" s="163"/>
      <c r="O1139" s="146"/>
      <c r="P1139" s="146"/>
      <c r="Q1139" s="146"/>
      <c r="R1139" s="34"/>
      <c r="S1139" s="35"/>
      <c r="T1139" s="147"/>
    </row>
    <row r="1140">
      <c r="A1140" s="147"/>
      <c r="B1140" s="64"/>
      <c r="C1140" s="147" t="s">
        <v>217</v>
      </c>
      <c r="E1140" s="161"/>
      <c r="F1140" s="162"/>
      <c r="G1140" s="147"/>
      <c r="H1140" s="146"/>
      <c r="J1140" s="146"/>
      <c r="L1140" s="150"/>
      <c r="N1140" s="163"/>
      <c r="O1140" s="146"/>
      <c r="P1140" s="146"/>
      <c r="Q1140" s="146"/>
      <c r="R1140" s="34"/>
      <c r="S1140" s="35"/>
      <c r="T1140" s="147"/>
    </row>
    <row r="1141">
      <c r="A1141" s="147"/>
      <c r="B1141" s="64"/>
      <c r="C1141" s="147" t="s">
        <v>217</v>
      </c>
      <c r="E1141" s="161"/>
      <c r="F1141" s="162"/>
      <c r="G1141" s="147"/>
      <c r="H1141" s="146"/>
      <c r="J1141" s="146"/>
      <c r="L1141" s="150"/>
      <c r="N1141" s="163"/>
      <c r="O1141" s="146"/>
      <c r="P1141" s="146"/>
      <c r="Q1141" s="146"/>
      <c r="R1141" s="34"/>
      <c r="S1141" s="35"/>
      <c r="T1141" s="147"/>
    </row>
    <row r="1142">
      <c r="A1142" s="147"/>
      <c r="B1142" s="64"/>
      <c r="C1142" s="147" t="s">
        <v>217</v>
      </c>
      <c r="E1142" s="161"/>
      <c r="F1142" s="162"/>
      <c r="G1142" s="147"/>
      <c r="H1142" s="146"/>
      <c r="J1142" s="146"/>
      <c r="L1142" s="150"/>
      <c r="N1142" s="163"/>
      <c r="O1142" s="146"/>
      <c r="P1142" s="146"/>
      <c r="Q1142" s="146"/>
      <c r="R1142" s="34"/>
      <c r="S1142" s="35"/>
      <c r="T1142" s="147"/>
    </row>
    <row r="1143">
      <c r="A1143" s="147"/>
      <c r="B1143" s="64"/>
      <c r="C1143" s="147" t="s">
        <v>217</v>
      </c>
      <c r="E1143" s="161"/>
      <c r="F1143" s="162"/>
      <c r="G1143" s="147"/>
      <c r="H1143" s="146"/>
      <c r="J1143" s="146"/>
      <c r="L1143" s="150"/>
      <c r="N1143" s="163"/>
      <c r="O1143" s="146"/>
      <c r="P1143" s="146"/>
      <c r="Q1143" s="146"/>
      <c r="R1143" s="34"/>
      <c r="S1143" s="35"/>
      <c r="T1143" s="147"/>
    </row>
    <row r="1144">
      <c r="A1144" s="147"/>
      <c r="B1144" s="64"/>
      <c r="C1144" s="147" t="s">
        <v>217</v>
      </c>
      <c r="E1144" s="161"/>
      <c r="F1144" s="162"/>
      <c r="G1144" s="147"/>
      <c r="H1144" s="146"/>
      <c r="J1144" s="146"/>
      <c r="L1144" s="150"/>
      <c r="N1144" s="163"/>
      <c r="O1144" s="146"/>
      <c r="P1144" s="146"/>
      <c r="Q1144" s="146"/>
      <c r="R1144" s="34"/>
      <c r="S1144" s="35"/>
      <c r="T1144" s="147"/>
    </row>
    <row r="1145">
      <c r="A1145" s="147"/>
      <c r="B1145" s="64"/>
      <c r="C1145" s="147" t="s">
        <v>217</v>
      </c>
      <c r="E1145" s="161"/>
      <c r="F1145" s="162"/>
      <c r="G1145" s="147"/>
      <c r="H1145" s="146"/>
      <c r="J1145" s="146"/>
      <c r="L1145" s="150"/>
      <c r="N1145" s="163"/>
      <c r="O1145" s="146"/>
      <c r="P1145" s="146"/>
      <c r="Q1145" s="146"/>
      <c r="R1145" s="34"/>
      <c r="S1145" s="35"/>
      <c r="T1145" s="147"/>
    </row>
    <row r="1146">
      <c r="A1146" s="147"/>
      <c r="B1146" s="64"/>
      <c r="C1146" s="147" t="s">
        <v>217</v>
      </c>
      <c r="E1146" s="161"/>
      <c r="F1146" s="162"/>
      <c r="G1146" s="147"/>
      <c r="H1146" s="146"/>
      <c r="J1146" s="146"/>
      <c r="L1146" s="150"/>
      <c r="N1146" s="163"/>
      <c r="O1146" s="146"/>
      <c r="P1146" s="146"/>
      <c r="Q1146" s="146"/>
      <c r="R1146" s="34"/>
      <c r="S1146" s="35"/>
      <c r="T1146" s="147"/>
    </row>
    <row r="1147">
      <c r="A1147" s="147"/>
      <c r="B1147" s="64"/>
      <c r="C1147" s="147" t="s">
        <v>217</v>
      </c>
      <c r="E1147" s="161"/>
      <c r="F1147" s="162"/>
      <c r="G1147" s="147"/>
      <c r="H1147" s="146"/>
      <c r="J1147" s="146"/>
      <c r="L1147" s="150"/>
      <c r="N1147" s="163"/>
      <c r="O1147" s="146"/>
      <c r="P1147" s="146"/>
      <c r="Q1147" s="146"/>
      <c r="R1147" s="34"/>
      <c r="S1147" s="35"/>
      <c r="T1147" s="147"/>
    </row>
    <row r="1148">
      <c r="A1148" s="147"/>
      <c r="B1148" s="64"/>
      <c r="C1148" s="147" t="s">
        <v>217</v>
      </c>
      <c r="E1148" s="161"/>
      <c r="F1148" s="162"/>
      <c r="G1148" s="147"/>
      <c r="H1148" s="146"/>
      <c r="J1148" s="146"/>
      <c r="L1148" s="150"/>
      <c r="N1148" s="163"/>
      <c r="O1148" s="146"/>
      <c r="P1148" s="146"/>
      <c r="Q1148" s="146"/>
      <c r="R1148" s="34"/>
      <c r="S1148" s="35"/>
      <c r="T1148" s="147"/>
    </row>
    <row r="1149">
      <c r="A1149" s="147"/>
      <c r="B1149" s="64"/>
      <c r="C1149" s="147" t="s">
        <v>217</v>
      </c>
      <c r="E1149" s="161"/>
      <c r="F1149" s="162"/>
      <c r="G1149" s="147"/>
      <c r="H1149" s="146"/>
      <c r="J1149" s="146"/>
      <c r="L1149" s="150"/>
      <c r="N1149" s="163"/>
      <c r="O1149" s="146"/>
      <c r="P1149" s="146"/>
      <c r="Q1149" s="146"/>
      <c r="R1149" s="34"/>
      <c r="S1149" s="35"/>
      <c r="T1149" s="147"/>
    </row>
    <row r="1150">
      <c r="A1150" s="147"/>
      <c r="B1150" s="64"/>
      <c r="C1150" s="147" t="s">
        <v>217</v>
      </c>
      <c r="E1150" s="161"/>
      <c r="F1150" s="162"/>
      <c r="G1150" s="147"/>
      <c r="H1150" s="146"/>
      <c r="J1150" s="146"/>
      <c r="L1150" s="150"/>
      <c r="N1150" s="163"/>
      <c r="O1150" s="146"/>
      <c r="P1150" s="146"/>
      <c r="Q1150" s="146"/>
      <c r="R1150" s="34"/>
      <c r="S1150" s="35"/>
      <c r="T1150" s="147"/>
    </row>
    <row r="1151">
      <c r="A1151" s="147"/>
      <c r="B1151" s="64"/>
      <c r="C1151" s="147" t="s">
        <v>217</v>
      </c>
      <c r="E1151" s="161"/>
      <c r="F1151" s="162"/>
      <c r="G1151" s="147"/>
      <c r="H1151" s="146"/>
      <c r="J1151" s="146"/>
      <c r="L1151" s="150"/>
      <c r="N1151" s="163"/>
      <c r="O1151" s="146"/>
      <c r="P1151" s="146"/>
      <c r="Q1151" s="146"/>
      <c r="R1151" s="34"/>
      <c r="S1151" s="35"/>
      <c r="T1151" s="147"/>
    </row>
    <row r="1152">
      <c r="A1152" s="147"/>
      <c r="B1152" s="64"/>
      <c r="C1152" s="147" t="s">
        <v>217</v>
      </c>
      <c r="E1152" s="161"/>
      <c r="F1152" s="162"/>
      <c r="G1152" s="147"/>
      <c r="H1152" s="146"/>
      <c r="J1152" s="146"/>
      <c r="L1152" s="150"/>
      <c r="N1152" s="163"/>
      <c r="O1152" s="146"/>
      <c r="P1152" s="146"/>
      <c r="Q1152" s="146"/>
      <c r="R1152" s="34"/>
      <c r="S1152" s="35"/>
      <c r="T1152" s="147"/>
    </row>
    <row r="1153">
      <c r="A1153" s="147"/>
      <c r="B1153" s="64"/>
      <c r="C1153" s="147" t="s">
        <v>217</v>
      </c>
      <c r="E1153" s="161"/>
      <c r="F1153" s="162"/>
      <c r="G1153" s="147"/>
      <c r="H1153" s="146"/>
      <c r="J1153" s="146"/>
      <c r="L1153" s="150"/>
      <c r="N1153" s="163"/>
      <c r="O1153" s="146"/>
      <c r="P1153" s="146"/>
      <c r="Q1153" s="146"/>
      <c r="R1153" s="34"/>
      <c r="S1153" s="35"/>
      <c r="T1153" s="147"/>
    </row>
    <row r="1154">
      <c r="A1154" s="147"/>
      <c r="B1154" s="64"/>
      <c r="C1154" s="147" t="s">
        <v>217</v>
      </c>
      <c r="E1154" s="161"/>
      <c r="F1154" s="162"/>
      <c r="G1154" s="147"/>
      <c r="H1154" s="146"/>
      <c r="J1154" s="146"/>
      <c r="L1154" s="150"/>
      <c r="N1154" s="163"/>
      <c r="O1154" s="146"/>
      <c r="P1154" s="146"/>
      <c r="Q1154" s="146"/>
      <c r="R1154" s="34"/>
      <c r="S1154" s="35"/>
      <c r="T1154" s="147"/>
    </row>
    <row r="1155">
      <c r="A1155" s="147"/>
      <c r="B1155" s="64"/>
      <c r="C1155" s="147" t="s">
        <v>217</v>
      </c>
      <c r="E1155" s="161"/>
      <c r="F1155" s="162"/>
      <c r="G1155" s="147"/>
      <c r="H1155" s="146"/>
      <c r="J1155" s="146"/>
      <c r="L1155" s="150"/>
      <c r="N1155" s="163"/>
      <c r="O1155" s="146"/>
      <c r="P1155" s="146"/>
      <c r="Q1155" s="146"/>
      <c r="R1155" s="34"/>
      <c r="S1155" s="35"/>
      <c r="T1155" s="147"/>
    </row>
    <row r="1156">
      <c r="A1156" s="147"/>
      <c r="B1156" s="64"/>
      <c r="C1156" s="147" t="s">
        <v>217</v>
      </c>
      <c r="E1156" s="161"/>
      <c r="F1156" s="162"/>
      <c r="G1156" s="147"/>
      <c r="H1156" s="146"/>
      <c r="J1156" s="146"/>
      <c r="L1156" s="150"/>
      <c r="N1156" s="163"/>
      <c r="O1156" s="146"/>
      <c r="P1156" s="146"/>
      <c r="Q1156" s="146"/>
      <c r="R1156" s="34"/>
      <c r="S1156" s="35"/>
      <c r="T1156" s="147"/>
    </row>
    <row r="1157">
      <c r="A1157" s="147"/>
      <c r="B1157" s="64"/>
      <c r="C1157" s="147" t="s">
        <v>217</v>
      </c>
      <c r="E1157" s="161"/>
      <c r="F1157" s="162"/>
      <c r="G1157" s="147"/>
      <c r="H1157" s="146"/>
      <c r="J1157" s="146"/>
      <c r="L1157" s="150"/>
      <c r="N1157" s="163"/>
      <c r="O1157" s="146"/>
      <c r="P1157" s="146"/>
      <c r="Q1157" s="146"/>
      <c r="R1157" s="34"/>
      <c r="S1157" s="35"/>
      <c r="T1157" s="147"/>
    </row>
    <row r="1158">
      <c r="A1158" s="147"/>
      <c r="B1158" s="64"/>
      <c r="C1158" s="147" t="s">
        <v>217</v>
      </c>
      <c r="E1158" s="161"/>
      <c r="F1158" s="162"/>
      <c r="G1158" s="147"/>
      <c r="H1158" s="146"/>
      <c r="J1158" s="146"/>
      <c r="L1158" s="150"/>
      <c r="N1158" s="163"/>
      <c r="O1158" s="146"/>
      <c r="P1158" s="146"/>
      <c r="Q1158" s="146"/>
      <c r="R1158" s="34"/>
      <c r="S1158" s="35"/>
      <c r="T1158" s="147"/>
    </row>
    <row r="1159">
      <c r="A1159" s="147"/>
      <c r="B1159" s="64"/>
      <c r="C1159" s="147" t="s">
        <v>217</v>
      </c>
      <c r="E1159" s="161"/>
      <c r="F1159" s="162"/>
      <c r="G1159" s="147"/>
      <c r="H1159" s="146"/>
      <c r="J1159" s="146"/>
      <c r="L1159" s="150"/>
      <c r="N1159" s="163"/>
      <c r="O1159" s="146"/>
      <c r="P1159" s="146"/>
      <c r="Q1159" s="146"/>
      <c r="R1159" s="34"/>
      <c r="S1159" s="35"/>
      <c r="T1159" s="147"/>
    </row>
    <row r="1160">
      <c r="A1160" s="147"/>
      <c r="B1160" s="64"/>
      <c r="C1160" s="147" t="s">
        <v>217</v>
      </c>
      <c r="E1160" s="161"/>
      <c r="F1160" s="162"/>
      <c r="G1160" s="147"/>
      <c r="H1160" s="146"/>
      <c r="J1160" s="146"/>
      <c r="L1160" s="150"/>
      <c r="N1160" s="163"/>
      <c r="O1160" s="146"/>
      <c r="P1160" s="146"/>
      <c r="Q1160" s="146"/>
      <c r="R1160" s="34"/>
      <c r="S1160" s="35"/>
      <c r="T1160" s="147"/>
    </row>
    <row r="1161">
      <c r="A1161" s="147"/>
      <c r="B1161" s="64"/>
      <c r="C1161" s="147" t="s">
        <v>217</v>
      </c>
      <c r="E1161" s="161"/>
      <c r="F1161" s="162"/>
      <c r="G1161" s="147"/>
      <c r="H1161" s="146"/>
      <c r="J1161" s="146"/>
      <c r="L1161" s="150"/>
      <c r="N1161" s="163"/>
      <c r="O1161" s="146"/>
      <c r="P1161" s="146"/>
      <c r="Q1161" s="146"/>
      <c r="R1161" s="34"/>
      <c r="S1161" s="35"/>
      <c r="T1161" s="147"/>
    </row>
    <row r="1162">
      <c r="A1162" s="147"/>
      <c r="B1162" s="64"/>
      <c r="C1162" s="147" t="s">
        <v>217</v>
      </c>
      <c r="E1162" s="161"/>
      <c r="F1162" s="162"/>
      <c r="G1162" s="147"/>
      <c r="H1162" s="146"/>
      <c r="J1162" s="146"/>
      <c r="L1162" s="150"/>
      <c r="N1162" s="163"/>
      <c r="O1162" s="146"/>
      <c r="P1162" s="146"/>
      <c r="Q1162" s="146"/>
      <c r="R1162" s="34"/>
      <c r="S1162" s="35"/>
      <c r="T1162" s="147"/>
    </row>
    <row r="1163">
      <c r="A1163" s="147"/>
      <c r="B1163" s="64"/>
      <c r="C1163" s="147" t="s">
        <v>217</v>
      </c>
      <c r="E1163" s="161"/>
      <c r="F1163" s="162"/>
      <c r="G1163" s="147"/>
      <c r="H1163" s="146"/>
      <c r="J1163" s="146"/>
      <c r="L1163" s="150"/>
      <c r="N1163" s="163"/>
      <c r="O1163" s="146"/>
      <c r="P1163" s="146"/>
      <c r="Q1163" s="146"/>
      <c r="R1163" s="34"/>
      <c r="S1163" s="35"/>
      <c r="T1163" s="147"/>
    </row>
    <row r="1164">
      <c r="A1164" s="147"/>
      <c r="B1164" s="64"/>
      <c r="C1164" s="147" t="s">
        <v>217</v>
      </c>
      <c r="E1164" s="161"/>
      <c r="F1164" s="162"/>
      <c r="G1164" s="147"/>
      <c r="H1164" s="146"/>
      <c r="J1164" s="146"/>
      <c r="L1164" s="150"/>
      <c r="N1164" s="163"/>
      <c r="O1164" s="146"/>
      <c r="P1164" s="146"/>
      <c r="Q1164" s="146"/>
      <c r="R1164" s="34"/>
      <c r="S1164" s="35"/>
      <c r="T1164" s="147"/>
    </row>
    <row r="1165">
      <c r="A1165" s="147"/>
      <c r="B1165" s="64"/>
      <c r="C1165" s="147" t="s">
        <v>217</v>
      </c>
      <c r="E1165" s="161"/>
      <c r="F1165" s="162"/>
      <c r="G1165" s="147"/>
      <c r="H1165" s="146"/>
      <c r="J1165" s="146"/>
      <c r="L1165" s="150"/>
      <c r="N1165" s="163"/>
      <c r="O1165" s="146"/>
      <c r="P1165" s="146"/>
      <c r="Q1165" s="146"/>
      <c r="R1165" s="34"/>
      <c r="S1165" s="35"/>
      <c r="T1165" s="147"/>
    </row>
    <row r="1166">
      <c r="A1166" s="147"/>
      <c r="B1166" s="64"/>
      <c r="C1166" s="147" t="s">
        <v>217</v>
      </c>
      <c r="E1166" s="161"/>
      <c r="F1166" s="162"/>
      <c r="G1166" s="147"/>
      <c r="H1166" s="146"/>
      <c r="J1166" s="146"/>
      <c r="L1166" s="150"/>
      <c r="N1166" s="163"/>
      <c r="O1166" s="146"/>
      <c r="P1166" s="146"/>
      <c r="Q1166" s="146"/>
      <c r="R1166" s="34"/>
      <c r="S1166" s="35"/>
      <c r="T1166" s="147"/>
    </row>
    <row r="1167">
      <c r="A1167" s="147"/>
      <c r="B1167" s="64"/>
      <c r="C1167" s="147" t="s">
        <v>217</v>
      </c>
      <c r="E1167" s="161"/>
      <c r="F1167" s="162"/>
      <c r="G1167" s="147"/>
      <c r="H1167" s="146"/>
      <c r="J1167" s="146"/>
      <c r="L1167" s="150"/>
      <c r="N1167" s="163"/>
      <c r="O1167" s="146"/>
      <c r="P1167" s="146"/>
      <c r="Q1167" s="146"/>
      <c r="R1167" s="34"/>
      <c r="S1167" s="35"/>
      <c r="T1167" s="147"/>
    </row>
    <row r="1168">
      <c r="A1168" s="147"/>
      <c r="B1168" s="64"/>
      <c r="C1168" s="147" t="s">
        <v>217</v>
      </c>
      <c r="E1168" s="161"/>
      <c r="F1168" s="162"/>
      <c r="G1168" s="147"/>
      <c r="H1168" s="146"/>
      <c r="J1168" s="146"/>
      <c r="L1168" s="150"/>
      <c r="N1168" s="163"/>
      <c r="O1168" s="146"/>
      <c r="P1168" s="146"/>
      <c r="Q1168" s="146"/>
      <c r="R1168" s="34"/>
      <c r="S1168" s="35"/>
      <c r="T1168" s="147"/>
    </row>
    <row r="1169">
      <c r="A1169" s="147"/>
      <c r="B1169" s="64"/>
      <c r="C1169" s="147" t="s">
        <v>217</v>
      </c>
      <c r="E1169" s="161"/>
      <c r="F1169" s="162"/>
      <c r="G1169" s="147"/>
      <c r="H1169" s="146"/>
      <c r="J1169" s="146"/>
      <c r="L1169" s="150"/>
      <c r="N1169" s="163"/>
      <c r="O1169" s="146"/>
      <c r="P1169" s="146"/>
      <c r="Q1169" s="146"/>
      <c r="R1169" s="34"/>
      <c r="S1169" s="35"/>
      <c r="T1169" s="147"/>
    </row>
    <row r="1170">
      <c r="A1170" s="147"/>
      <c r="B1170" s="64"/>
      <c r="C1170" s="147" t="s">
        <v>217</v>
      </c>
      <c r="E1170" s="161"/>
      <c r="F1170" s="162"/>
      <c r="G1170" s="147"/>
      <c r="H1170" s="146"/>
      <c r="J1170" s="146"/>
      <c r="L1170" s="150"/>
      <c r="N1170" s="163"/>
      <c r="O1170" s="146"/>
      <c r="P1170" s="146"/>
      <c r="Q1170" s="146"/>
      <c r="R1170" s="34"/>
      <c r="S1170" s="35"/>
      <c r="T1170" s="147"/>
    </row>
    <row r="1171">
      <c r="A1171" s="147"/>
      <c r="B1171" s="64"/>
      <c r="C1171" s="147" t="s">
        <v>217</v>
      </c>
      <c r="E1171" s="161"/>
      <c r="F1171" s="162"/>
      <c r="G1171" s="147"/>
      <c r="H1171" s="146"/>
      <c r="J1171" s="146"/>
      <c r="L1171" s="150"/>
      <c r="N1171" s="163"/>
      <c r="O1171" s="146"/>
      <c r="P1171" s="146"/>
      <c r="Q1171" s="146"/>
      <c r="R1171" s="34"/>
      <c r="S1171" s="35"/>
      <c r="T1171" s="147"/>
    </row>
    <row r="1172">
      <c r="A1172" s="147"/>
      <c r="B1172" s="64"/>
      <c r="C1172" s="147" t="s">
        <v>217</v>
      </c>
      <c r="E1172" s="161"/>
      <c r="F1172" s="162"/>
      <c r="G1172" s="147"/>
      <c r="H1172" s="146"/>
      <c r="J1172" s="146"/>
      <c r="L1172" s="150"/>
      <c r="N1172" s="163"/>
      <c r="O1172" s="146"/>
      <c r="P1172" s="146"/>
      <c r="Q1172" s="146"/>
      <c r="R1172" s="34"/>
      <c r="S1172" s="35"/>
      <c r="T1172" s="147"/>
    </row>
    <row r="1173">
      <c r="A1173" s="147"/>
      <c r="B1173" s="64"/>
      <c r="C1173" s="147" t="s">
        <v>217</v>
      </c>
      <c r="E1173" s="161"/>
      <c r="F1173" s="162"/>
      <c r="G1173" s="147"/>
      <c r="H1173" s="146"/>
      <c r="J1173" s="146"/>
      <c r="L1173" s="150"/>
      <c r="N1173" s="163"/>
      <c r="O1173" s="146"/>
      <c r="P1173" s="146"/>
      <c r="Q1173" s="146"/>
      <c r="R1173" s="34"/>
      <c r="S1173" s="35"/>
      <c r="T1173" s="147"/>
    </row>
    <row r="1174">
      <c r="A1174" s="147"/>
      <c r="B1174" s="64"/>
      <c r="C1174" s="147" t="s">
        <v>217</v>
      </c>
      <c r="E1174" s="161"/>
      <c r="F1174" s="162"/>
      <c r="G1174" s="147"/>
      <c r="H1174" s="146"/>
      <c r="J1174" s="146"/>
      <c r="L1174" s="150"/>
      <c r="N1174" s="163"/>
      <c r="O1174" s="146"/>
      <c r="P1174" s="146"/>
      <c r="Q1174" s="146"/>
      <c r="R1174" s="34"/>
      <c r="S1174" s="35"/>
      <c r="T1174" s="147"/>
    </row>
    <row r="1175">
      <c r="A1175" s="147"/>
      <c r="B1175" s="64"/>
      <c r="C1175" s="147" t="s">
        <v>217</v>
      </c>
      <c r="E1175" s="161"/>
      <c r="F1175" s="162"/>
      <c r="G1175" s="147"/>
      <c r="H1175" s="146"/>
      <c r="J1175" s="146"/>
      <c r="L1175" s="150"/>
      <c r="N1175" s="163"/>
      <c r="O1175" s="146"/>
      <c r="P1175" s="146"/>
      <c r="Q1175" s="146"/>
      <c r="R1175" s="34"/>
      <c r="S1175" s="35"/>
      <c r="T1175" s="147"/>
    </row>
    <row r="1176">
      <c r="A1176" s="147"/>
      <c r="B1176" s="64"/>
      <c r="C1176" s="147" t="s">
        <v>217</v>
      </c>
      <c r="E1176" s="161"/>
      <c r="F1176" s="162"/>
      <c r="G1176" s="147"/>
      <c r="H1176" s="146"/>
      <c r="J1176" s="146"/>
      <c r="L1176" s="150"/>
      <c r="N1176" s="163"/>
      <c r="O1176" s="146"/>
      <c r="P1176" s="146"/>
      <c r="Q1176" s="146"/>
      <c r="R1176" s="34"/>
      <c r="S1176" s="35"/>
      <c r="T1176" s="147"/>
    </row>
    <row r="1177">
      <c r="A1177" s="147"/>
      <c r="B1177" s="64"/>
      <c r="C1177" s="147" t="s">
        <v>217</v>
      </c>
      <c r="E1177" s="161"/>
      <c r="F1177" s="162"/>
      <c r="G1177" s="147"/>
      <c r="H1177" s="146"/>
      <c r="J1177" s="146"/>
      <c r="L1177" s="150"/>
      <c r="N1177" s="163"/>
      <c r="O1177" s="146"/>
      <c r="P1177" s="146"/>
      <c r="Q1177" s="146"/>
      <c r="R1177" s="34"/>
      <c r="S1177" s="35"/>
      <c r="T1177" s="147"/>
    </row>
    <row r="1178">
      <c r="A1178" s="147"/>
      <c r="B1178" s="64"/>
      <c r="C1178" s="147" t="s">
        <v>217</v>
      </c>
      <c r="E1178" s="161"/>
      <c r="F1178" s="162"/>
      <c r="G1178" s="147"/>
      <c r="H1178" s="146"/>
      <c r="J1178" s="146"/>
      <c r="L1178" s="150"/>
      <c r="N1178" s="163"/>
      <c r="O1178" s="146"/>
      <c r="P1178" s="146"/>
      <c r="Q1178" s="146"/>
      <c r="R1178" s="34"/>
      <c r="S1178" s="35"/>
      <c r="T1178" s="147"/>
    </row>
    <row r="1179">
      <c r="A1179" s="147"/>
      <c r="B1179" s="64"/>
      <c r="C1179" s="147" t="s">
        <v>217</v>
      </c>
      <c r="E1179" s="161"/>
      <c r="F1179" s="162"/>
      <c r="G1179" s="147"/>
      <c r="H1179" s="146"/>
      <c r="J1179" s="146"/>
      <c r="L1179" s="150"/>
      <c r="N1179" s="163"/>
      <c r="O1179" s="146"/>
      <c r="P1179" s="146"/>
      <c r="Q1179" s="146"/>
      <c r="R1179" s="34"/>
      <c r="S1179" s="35"/>
      <c r="T1179" s="147"/>
    </row>
    <row r="1180">
      <c r="A1180" s="147"/>
      <c r="B1180" s="64"/>
      <c r="C1180" s="147" t="s">
        <v>217</v>
      </c>
      <c r="E1180" s="161"/>
      <c r="F1180" s="162"/>
      <c r="G1180" s="147"/>
      <c r="H1180" s="146"/>
      <c r="J1180" s="146"/>
      <c r="L1180" s="150"/>
      <c r="N1180" s="163"/>
      <c r="O1180" s="146"/>
      <c r="P1180" s="146"/>
      <c r="Q1180" s="146"/>
      <c r="R1180" s="34"/>
      <c r="S1180" s="35"/>
      <c r="T1180" s="147"/>
    </row>
    <row r="1181">
      <c r="A1181" s="147"/>
      <c r="B1181" s="64"/>
      <c r="C1181" s="147" t="s">
        <v>217</v>
      </c>
      <c r="E1181" s="161"/>
      <c r="F1181" s="162"/>
      <c r="G1181" s="147"/>
      <c r="H1181" s="146"/>
      <c r="J1181" s="146"/>
      <c r="L1181" s="150"/>
      <c r="N1181" s="163"/>
      <c r="O1181" s="146"/>
      <c r="P1181" s="146"/>
      <c r="Q1181" s="146"/>
      <c r="R1181" s="34"/>
      <c r="S1181" s="35"/>
      <c r="T1181" s="147"/>
    </row>
    <row r="1182">
      <c r="A1182" s="147"/>
      <c r="B1182" s="64"/>
      <c r="C1182" s="147" t="s">
        <v>217</v>
      </c>
      <c r="E1182" s="161"/>
      <c r="F1182" s="162"/>
      <c r="G1182" s="147"/>
      <c r="H1182" s="146"/>
      <c r="J1182" s="146"/>
      <c r="L1182" s="150"/>
      <c r="N1182" s="163"/>
      <c r="O1182" s="146"/>
      <c r="P1182" s="146"/>
      <c r="Q1182" s="146"/>
      <c r="R1182" s="34"/>
      <c r="S1182" s="35"/>
      <c r="T1182" s="147"/>
    </row>
    <row r="1183">
      <c r="A1183" s="147"/>
      <c r="B1183" s="64"/>
      <c r="C1183" s="147" t="s">
        <v>217</v>
      </c>
      <c r="E1183" s="161"/>
      <c r="F1183" s="162"/>
      <c r="G1183" s="147"/>
      <c r="H1183" s="146"/>
      <c r="J1183" s="146"/>
      <c r="L1183" s="150"/>
      <c r="N1183" s="163"/>
      <c r="O1183" s="146"/>
      <c r="P1183" s="146"/>
      <c r="Q1183" s="146"/>
      <c r="R1183" s="34"/>
      <c r="S1183" s="35"/>
      <c r="T1183" s="147"/>
    </row>
    <row r="1184">
      <c r="A1184" s="147"/>
      <c r="B1184" s="64"/>
      <c r="C1184" s="147" t="s">
        <v>217</v>
      </c>
      <c r="E1184" s="161"/>
      <c r="F1184" s="162"/>
      <c r="G1184" s="147"/>
      <c r="H1184" s="146"/>
      <c r="J1184" s="146"/>
      <c r="L1184" s="150"/>
      <c r="N1184" s="163"/>
      <c r="O1184" s="146"/>
      <c r="P1184" s="146"/>
      <c r="Q1184" s="146"/>
      <c r="R1184" s="34"/>
      <c r="S1184" s="35"/>
      <c r="T1184" s="147"/>
    </row>
    <row r="1185">
      <c r="A1185" s="147"/>
      <c r="B1185" s="64"/>
      <c r="C1185" s="147" t="s">
        <v>217</v>
      </c>
      <c r="E1185" s="161"/>
      <c r="F1185" s="162"/>
      <c r="G1185" s="147"/>
      <c r="H1185" s="146"/>
      <c r="J1185" s="146"/>
      <c r="L1185" s="150"/>
      <c r="N1185" s="163"/>
      <c r="O1185" s="146"/>
      <c r="P1185" s="146"/>
      <c r="Q1185" s="146"/>
      <c r="R1185" s="34"/>
      <c r="S1185" s="35"/>
      <c r="T1185" s="147"/>
    </row>
    <row r="1186">
      <c r="A1186" s="147"/>
      <c r="B1186" s="64"/>
      <c r="C1186" s="147" t="s">
        <v>217</v>
      </c>
      <c r="E1186" s="161"/>
      <c r="F1186" s="162"/>
      <c r="G1186" s="147"/>
      <c r="H1186" s="146"/>
      <c r="J1186" s="146"/>
      <c r="L1186" s="150"/>
      <c r="N1186" s="163"/>
      <c r="O1186" s="146"/>
      <c r="P1186" s="146"/>
      <c r="Q1186" s="146"/>
      <c r="R1186" s="34"/>
      <c r="S1186" s="35"/>
      <c r="T1186" s="147"/>
    </row>
    <row r="1187">
      <c r="A1187" s="147"/>
      <c r="B1187" s="64"/>
      <c r="C1187" s="147" t="s">
        <v>217</v>
      </c>
      <c r="E1187" s="161"/>
      <c r="F1187" s="162"/>
      <c r="G1187" s="147"/>
      <c r="H1187" s="146"/>
      <c r="J1187" s="146"/>
      <c r="L1187" s="150"/>
      <c r="N1187" s="163"/>
      <c r="O1187" s="146"/>
      <c r="P1187" s="146"/>
      <c r="Q1187" s="146"/>
      <c r="R1187" s="34"/>
      <c r="S1187" s="35"/>
      <c r="T1187" s="147"/>
    </row>
    <row r="1188">
      <c r="A1188" s="147"/>
      <c r="B1188" s="64"/>
      <c r="C1188" s="147" t="s">
        <v>217</v>
      </c>
      <c r="E1188" s="161"/>
      <c r="F1188" s="162"/>
      <c r="G1188" s="147"/>
      <c r="H1188" s="146"/>
      <c r="J1188" s="146"/>
      <c r="L1188" s="150"/>
      <c r="N1188" s="163"/>
      <c r="O1188" s="146"/>
      <c r="P1188" s="146"/>
      <c r="Q1188" s="146"/>
      <c r="R1188" s="34"/>
      <c r="S1188" s="35"/>
      <c r="T1188" s="147"/>
    </row>
    <row r="1189">
      <c r="A1189" s="147"/>
      <c r="B1189" s="64"/>
      <c r="C1189" s="147" t="s">
        <v>217</v>
      </c>
      <c r="E1189" s="161"/>
      <c r="F1189" s="162"/>
      <c r="G1189" s="147"/>
      <c r="H1189" s="146"/>
      <c r="J1189" s="146"/>
      <c r="L1189" s="150"/>
      <c r="N1189" s="163"/>
      <c r="O1189" s="146"/>
      <c r="P1189" s="146"/>
      <c r="Q1189" s="146"/>
      <c r="R1189" s="34"/>
      <c r="S1189" s="35"/>
      <c r="T1189" s="147"/>
    </row>
    <row r="1190">
      <c r="A1190" s="147"/>
      <c r="B1190" s="64"/>
      <c r="C1190" s="147" t="s">
        <v>217</v>
      </c>
      <c r="E1190" s="161"/>
      <c r="F1190" s="162"/>
      <c r="G1190" s="147"/>
      <c r="H1190" s="146"/>
      <c r="J1190" s="146"/>
      <c r="L1190" s="150"/>
      <c r="N1190" s="163"/>
      <c r="O1190" s="146"/>
      <c r="P1190" s="146"/>
      <c r="Q1190" s="146"/>
      <c r="R1190" s="34"/>
      <c r="S1190" s="35"/>
      <c r="T1190" s="147"/>
    </row>
    <row r="1191">
      <c r="A1191" s="147"/>
      <c r="B1191" s="64"/>
      <c r="C1191" s="147" t="s">
        <v>217</v>
      </c>
      <c r="E1191" s="161"/>
      <c r="F1191" s="162"/>
      <c r="G1191" s="147"/>
      <c r="H1191" s="146"/>
      <c r="J1191" s="146"/>
      <c r="L1191" s="150"/>
      <c r="N1191" s="163"/>
      <c r="O1191" s="146"/>
      <c r="P1191" s="146"/>
      <c r="Q1191" s="146"/>
      <c r="R1191" s="34"/>
      <c r="S1191" s="35"/>
      <c r="T1191" s="147"/>
    </row>
    <row r="1192">
      <c r="A1192" s="147"/>
      <c r="B1192" s="64"/>
      <c r="C1192" s="147" t="s">
        <v>217</v>
      </c>
      <c r="E1192" s="161"/>
      <c r="F1192" s="162"/>
      <c r="G1192" s="147"/>
      <c r="H1192" s="146"/>
      <c r="J1192" s="146"/>
      <c r="L1192" s="150"/>
      <c r="N1192" s="163"/>
      <c r="O1192" s="146"/>
      <c r="P1192" s="146"/>
      <c r="Q1192" s="146"/>
      <c r="R1192" s="34"/>
      <c r="S1192" s="35"/>
      <c r="T1192" s="147"/>
    </row>
    <row r="1193">
      <c r="A1193" s="147"/>
      <c r="B1193" s="64"/>
      <c r="C1193" s="147" t="s">
        <v>217</v>
      </c>
      <c r="E1193" s="161"/>
      <c r="F1193" s="162"/>
      <c r="G1193" s="147"/>
      <c r="H1193" s="146"/>
      <c r="J1193" s="146"/>
      <c r="L1193" s="150"/>
      <c r="N1193" s="163"/>
      <c r="O1193" s="146"/>
      <c r="P1193" s="146"/>
      <c r="Q1193" s="146"/>
      <c r="R1193" s="34"/>
      <c r="S1193" s="35"/>
      <c r="T1193" s="147"/>
    </row>
    <row r="1194">
      <c r="A1194" s="147"/>
      <c r="B1194" s="64"/>
      <c r="C1194" s="147" t="s">
        <v>217</v>
      </c>
      <c r="E1194" s="161"/>
      <c r="F1194" s="162"/>
      <c r="G1194" s="147"/>
      <c r="H1194" s="146"/>
      <c r="J1194" s="146"/>
      <c r="L1194" s="150"/>
      <c r="N1194" s="163"/>
      <c r="O1194" s="146"/>
      <c r="P1194" s="146"/>
      <c r="Q1194" s="146"/>
      <c r="R1194" s="34"/>
      <c r="S1194" s="35"/>
      <c r="T1194" s="147"/>
    </row>
    <row r="1195">
      <c r="A1195" s="147"/>
      <c r="B1195" s="64"/>
      <c r="C1195" s="147" t="s">
        <v>217</v>
      </c>
      <c r="E1195" s="161"/>
      <c r="F1195" s="162"/>
      <c r="G1195" s="147"/>
      <c r="H1195" s="146"/>
      <c r="J1195" s="146"/>
      <c r="L1195" s="150"/>
      <c r="N1195" s="163"/>
      <c r="O1195" s="146"/>
      <c r="P1195" s="146"/>
      <c r="Q1195" s="146"/>
      <c r="R1195" s="34"/>
      <c r="S1195" s="35"/>
      <c r="T1195" s="147"/>
    </row>
    <row r="1196">
      <c r="A1196" s="147"/>
      <c r="B1196" s="64"/>
      <c r="C1196" s="147" t="s">
        <v>217</v>
      </c>
      <c r="E1196" s="161"/>
      <c r="F1196" s="162"/>
      <c r="G1196" s="147"/>
      <c r="H1196" s="146"/>
      <c r="J1196" s="146"/>
      <c r="L1196" s="150"/>
      <c r="N1196" s="163"/>
      <c r="O1196" s="146"/>
      <c r="P1196" s="146"/>
      <c r="Q1196" s="146"/>
      <c r="R1196" s="34"/>
      <c r="S1196" s="35"/>
      <c r="T1196" s="147"/>
    </row>
    <row r="1197">
      <c r="A1197" s="147"/>
      <c r="B1197" s="64"/>
      <c r="C1197" s="147" t="s">
        <v>217</v>
      </c>
      <c r="E1197" s="161"/>
      <c r="F1197" s="162"/>
      <c r="G1197" s="147"/>
      <c r="H1197" s="146"/>
      <c r="J1197" s="146"/>
      <c r="L1197" s="150"/>
      <c r="N1197" s="163"/>
      <c r="O1197" s="146"/>
      <c r="P1197" s="146"/>
      <c r="Q1197" s="146"/>
      <c r="R1197" s="34"/>
      <c r="S1197" s="35"/>
      <c r="T1197" s="147"/>
    </row>
    <row r="1198">
      <c r="A1198" s="147"/>
      <c r="B1198" s="64"/>
      <c r="C1198" s="147" t="s">
        <v>217</v>
      </c>
      <c r="E1198" s="161"/>
      <c r="F1198" s="162"/>
      <c r="G1198" s="147"/>
      <c r="H1198" s="146"/>
      <c r="J1198" s="146"/>
      <c r="L1198" s="150"/>
      <c r="N1198" s="163"/>
      <c r="O1198" s="146"/>
      <c r="P1198" s="146"/>
      <c r="Q1198" s="146"/>
      <c r="R1198" s="34"/>
      <c r="S1198" s="35"/>
      <c r="T1198" s="147"/>
    </row>
    <row r="1199">
      <c r="A1199" s="147"/>
      <c r="B1199" s="64"/>
      <c r="C1199" s="147" t="s">
        <v>217</v>
      </c>
      <c r="E1199" s="161"/>
      <c r="F1199" s="162"/>
      <c r="G1199" s="147"/>
      <c r="H1199" s="146"/>
      <c r="J1199" s="146"/>
      <c r="L1199" s="150"/>
      <c r="N1199" s="163"/>
      <c r="O1199" s="146"/>
      <c r="P1199" s="146"/>
      <c r="Q1199" s="146"/>
      <c r="R1199" s="34"/>
      <c r="S1199" s="35"/>
      <c r="T1199" s="147"/>
    </row>
    <row r="1200">
      <c r="A1200" s="147"/>
      <c r="B1200" s="64"/>
      <c r="C1200" s="147" t="s">
        <v>217</v>
      </c>
      <c r="E1200" s="161"/>
      <c r="F1200" s="162"/>
      <c r="G1200" s="147"/>
      <c r="H1200" s="146"/>
      <c r="J1200" s="146"/>
      <c r="L1200" s="150"/>
      <c r="N1200" s="163"/>
      <c r="O1200" s="146"/>
      <c r="P1200" s="146"/>
      <c r="Q1200" s="146"/>
      <c r="R1200" s="34"/>
      <c r="S1200" s="35"/>
      <c r="T1200" s="147"/>
    </row>
    <row r="1201">
      <c r="A1201" s="147"/>
      <c r="B1201" s="64"/>
      <c r="C1201" s="147" t="s">
        <v>217</v>
      </c>
      <c r="E1201" s="161"/>
      <c r="F1201" s="162"/>
      <c r="G1201" s="147"/>
      <c r="H1201" s="146"/>
      <c r="J1201" s="146"/>
      <c r="L1201" s="150"/>
      <c r="N1201" s="163"/>
      <c r="O1201" s="146"/>
      <c r="P1201" s="146"/>
      <c r="Q1201" s="146"/>
      <c r="R1201" s="34"/>
      <c r="S1201" s="35"/>
      <c r="T1201" s="147"/>
    </row>
    <row r="1202">
      <c r="A1202" s="147"/>
      <c r="B1202" s="64"/>
      <c r="C1202" s="147" t="s">
        <v>217</v>
      </c>
      <c r="E1202" s="161"/>
      <c r="F1202" s="162"/>
      <c r="G1202" s="147"/>
      <c r="H1202" s="146"/>
      <c r="J1202" s="146"/>
      <c r="L1202" s="150"/>
      <c r="N1202" s="163"/>
      <c r="O1202" s="146"/>
      <c r="P1202" s="146"/>
      <c r="Q1202" s="146"/>
      <c r="R1202" s="34"/>
      <c r="S1202" s="35"/>
      <c r="T1202" s="147"/>
    </row>
    <row r="1203">
      <c r="A1203" s="147"/>
      <c r="B1203" s="64"/>
      <c r="C1203" s="147" t="s">
        <v>217</v>
      </c>
      <c r="E1203" s="161"/>
      <c r="F1203" s="162"/>
      <c r="G1203" s="147"/>
      <c r="H1203" s="146"/>
      <c r="J1203" s="146"/>
      <c r="L1203" s="150"/>
      <c r="N1203" s="163"/>
      <c r="O1203" s="146"/>
      <c r="P1203" s="146"/>
      <c r="Q1203" s="146"/>
      <c r="R1203" s="34"/>
      <c r="S1203" s="35"/>
      <c r="T1203" s="147"/>
    </row>
    <row r="1204">
      <c r="A1204" s="147"/>
      <c r="B1204" s="64"/>
      <c r="C1204" s="147" t="s">
        <v>217</v>
      </c>
      <c r="E1204" s="161"/>
      <c r="F1204" s="162"/>
      <c r="G1204" s="147"/>
      <c r="H1204" s="146"/>
      <c r="J1204" s="146"/>
      <c r="L1204" s="150"/>
      <c r="N1204" s="163"/>
      <c r="O1204" s="146"/>
      <c r="P1204" s="146"/>
      <c r="Q1204" s="146"/>
      <c r="R1204" s="34"/>
      <c r="S1204" s="35"/>
      <c r="T1204" s="147"/>
    </row>
    <row r="1205">
      <c r="A1205" s="147"/>
      <c r="B1205" s="64"/>
      <c r="C1205" s="147" t="s">
        <v>217</v>
      </c>
      <c r="E1205" s="161"/>
      <c r="F1205" s="162"/>
      <c r="G1205" s="147"/>
      <c r="H1205" s="146"/>
      <c r="J1205" s="146"/>
      <c r="L1205" s="150"/>
      <c r="N1205" s="163"/>
      <c r="O1205" s="146"/>
      <c r="P1205" s="146"/>
      <c r="Q1205" s="146"/>
      <c r="R1205" s="34"/>
      <c r="S1205" s="35"/>
      <c r="T1205" s="147"/>
    </row>
    <row r="1206">
      <c r="A1206" s="147"/>
      <c r="B1206" s="64"/>
      <c r="C1206" s="147" t="s">
        <v>217</v>
      </c>
      <c r="E1206" s="161"/>
      <c r="F1206" s="162"/>
      <c r="G1206" s="147"/>
      <c r="H1206" s="146"/>
      <c r="J1206" s="146"/>
      <c r="L1206" s="150"/>
      <c r="N1206" s="163"/>
      <c r="O1206" s="146"/>
      <c r="P1206" s="146"/>
      <c r="Q1206" s="146"/>
      <c r="R1206" s="34"/>
      <c r="S1206" s="35"/>
      <c r="T1206" s="147"/>
    </row>
    <row r="1207">
      <c r="A1207" s="147"/>
      <c r="B1207" s="64"/>
      <c r="C1207" s="147" t="s">
        <v>217</v>
      </c>
      <c r="E1207" s="161"/>
      <c r="F1207" s="162"/>
      <c r="G1207" s="147"/>
      <c r="H1207" s="146"/>
      <c r="J1207" s="146"/>
      <c r="L1207" s="150"/>
      <c r="N1207" s="163"/>
      <c r="O1207" s="146"/>
      <c r="P1207" s="146"/>
      <c r="Q1207" s="146"/>
      <c r="R1207" s="34"/>
      <c r="S1207" s="35"/>
      <c r="T1207" s="147"/>
    </row>
    <row r="1208">
      <c r="A1208" s="147"/>
      <c r="B1208" s="64"/>
      <c r="C1208" s="147" t="s">
        <v>217</v>
      </c>
      <c r="E1208" s="161"/>
      <c r="F1208" s="162"/>
      <c r="G1208" s="147"/>
      <c r="H1208" s="146"/>
      <c r="J1208" s="146"/>
      <c r="L1208" s="150"/>
      <c r="N1208" s="163"/>
      <c r="O1208" s="146"/>
      <c r="P1208" s="146"/>
      <c r="Q1208" s="146"/>
      <c r="R1208" s="34"/>
      <c r="S1208" s="35"/>
      <c r="T1208" s="147"/>
    </row>
    <row r="1209">
      <c r="A1209" s="147"/>
      <c r="B1209" s="64"/>
      <c r="C1209" s="147" t="s">
        <v>217</v>
      </c>
      <c r="E1209" s="161"/>
      <c r="F1209" s="162"/>
      <c r="G1209" s="147"/>
      <c r="H1209" s="146"/>
      <c r="J1209" s="146"/>
      <c r="L1209" s="150"/>
      <c r="N1209" s="163"/>
      <c r="O1209" s="146"/>
      <c r="P1209" s="146"/>
      <c r="Q1209" s="146"/>
      <c r="R1209" s="34"/>
      <c r="S1209" s="35"/>
      <c r="T1209" s="147"/>
    </row>
    <row r="1210">
      <c r="A1210" s="147"/>
      <c r="B1210" s="64"/>
      <c r="C1210" s="147" t="s">
        <v>217</v>
      </c>
      <c r="E1210" s="161"/>
      <c r="F1210" s="162"/>
      <c r="G1210" s="147"/>
      <c r="H1210" s="146"/>
      <c r="J1210" s="146"/>
      <c r="L1210" s="150"/>
      <c r="N1210" s="163"/>
      <c r="O1210" s="146"/>
      <c r="P1210" s="146"/>
      <c r="Q1210" s="146"/>
      <c r="R1210" s="34"/>
      <c r="S1210" s="35"/>
      <c r="T1210" s="147"/>
    </row>
    <row r="1211">
      <c r="A1211" s="147"/>
      <c r="B1211" s="64"/>
      <c r="C1211" s="147" t="s">
        <v>217</v>
      </c>
      <c r="E1211" s="161"/>
      <c r="F1211" s="162"/>
      <c r="G1211" s="147"/>
      <c r="H1211" s="146"/>
      <c r="J1211" s="146"/>
      <c r="L1211" s="150"/>
      <c r="N1211" s="163"/>
      <c r="O1211" s="146"/>
      <c r="P1211" s="146"/>
      <c r="Q1211" s="146"/>
      <c r="R1211" s="34"/>
      <c r="S1211" s="35"/>
      <c r="T1211" s="147"/>
    </row>
    <row r="1212">
      <c r="A1212" s="147"/>
      <c r="B1212" s="64"/>
      <c r="C1212" s="147" t="s">
        <v>217</v>
      </c>
      <c r="E1212" s="161"/>
      <c r="F1212" s="162"/>
      <c r="G1212" s="147"/>
      <c r="H1212" s="146"/>
      <c r="J1212" s="146"/>
      <c r="L1212" s="150"/>
      <c r="N1212" s="163"/>
      <c r="O1212" s="146"/>
      <c r="P1212" s="146"/>
      <c r="Q1212" s="146"/>
      <c r="R1212" s="34"/>
      <c r="S1212" s="35"/>
      <c r="T1212" s="147"/>
    </row>
    <row r="1213">
      <c r="A1213" s="147"/>
      <c r="B1213" s="64"/>
      <c r="C1213" s="147" t="s">
        <v>217</v>
      </c>
      <c r="E1213" s="161"/>
      <c r="F1213" s="162"/>
      <c r="G1213" s="147"/>
      <c r="H1213" s="146"/>
      <c r="J1213" s="146"/>
      <c r="L1213" s="150"/>
      <c r="N1213" s="163"/>
      <c r="O1213" s="146"/>
      <c r="P1213" s="146"/>
      <c r="Q1213" s="146"/>
      <c r="R1213" s="34"/>
      <c r="S1213" s="35"/>
      <c r="T1213" s="147"/>
    </row>
    <row r="1214">
      <c r="A1214" s="147"/>
      <c r="B1214" s="64"/>
      <c r="C1214" s="147" t="s">
        <v>217</v>
      </c>
      <c r="E1214" s="161"/>
      <c r="F1214" s="162"/>
      <c r="G1214" s="147"/>
      <c r="H1214" s="146"/>
      <c r="J1214" s="146"/>
      <c r="L1214" s="150"/>
      <c r="N1214" s="163"/>
      <c r="O1214" s="146"/>
      <c r="P1214" s="146"/>
      <c r="Q1214" s="146"/>
      <c r="R1214" s="34"/>
      <c r="S1214" s="35"/>
      <c r="T1214" s="147"/>
    </row>
    <row r="1215">
      <c r="A1215" s="147"/>
      <c r="B1215" s="64"/>
      <c r="C1215" s="147" t="s">
        <v>217</v>
      </c>
      <c r="E1215" s="161"/>
      <c r="F1215" s="162"/>
      <c r="G1215" s="147"/>
      <c r="H1215" s="146"/>
      <c r="J1215" s="146"/>
      <c r="L1215" s="150"/>
      <c r="N1215" s="163"/>
      <c r="O1215" s="146"/>
      <c r="P1215" s="146"/>
      <c r="Q1215" s="146"/>
      <c r="R1215" s="34"/>
      <c r="S1215" s="35"/>
      <c r="T1215" s="147"/>
    </row>
    <row r="1216">
      <c r="A1216" s="147"/>
      <c r="B1216" s="64"/>
      <c r="C1216" s="147" t="s">
        <v>217</v>
      </c>
      <c r="E1216" s="161"/>
      <c r="F1216" s="162"/>
      <c r="G1216" s="147"/>
      <c r="H1216" s="146"/>
      <c r="J1216" s="146"/>
      <c r="L1216" s="150"/>
      <c r="N1216" s="163"/>
      <c r="O1216" s="146"/>
      <c r="P1216" s="146"/>
      <c r="Q1216" s="146"/>
      <c r="R1216" s="34"/>
      <c r="S1216" s="35"/>
      <c r="T1216" s="147"/>
    </row>
    <row r="1217">
      <c r="A1217" s="147"/>
      <c r="B1217" s="64"/>
      <c r="C1217" s="147" t="s">
        <v>217</v>
      </c>
      <c r="E1217" s="161"/>
      <c r="F1217" s="162"/>
      <c r="G1217" s="147"/>
      <c r="H1217" s="146"/>
      <c r="J1217" s="146"/>
      <c r="L1217" s="150"/>
      <c r="N1217" s="163"/>
      <c r="O1217" s="146"/>
      <c r="P1217" s="146"/>
      <c r="Q1217" s="146"/>
      <c r="R1217" s="34"/>
      <c r="S1217" s="35"/>
      <c r="T1217" s="147"/>
    </row>
    <row r="1218">
      <c r="A1218" s="147"/>
      <c r="B1218" s="64"/>
      <c r="C1218" s="147" t="s">
        <v>217</v>
      </c>
      <c r="E1218" s="161"/>
      <c r="F1218" s="162"/>
      <c r="G1218" s="147"/>
      <c r="H1218" s="146"/>
      <c r="J1218" s="146"/>
      <c r="L1218" s="150"/>
      <c r="N1218" s="163"/>
      <c r="O1218" s="146"/>
      <c r="P1218" s="146"/>
      <c r="Q1218" s="146"/>
      <c r="R1218" s="34"/>
      <c r="S1218" s="35"/>
      <c r="T1218" s="147"/>
    </row>
    <row r="1219">
      <c r="A1219" s="147"/>
      <c r="B1219" s="64"/>
      <c r="C1219" s="147" t="s">
        <v>217</v>
      </c>
      <c r="E1219" s="161"/>
      <c r="F1219" s="162"/>
      <c r="G1219" s="147"/>
      <c r="H1219" s="146"/>
      <c r="J1219" s="146"/>
      <c r="L1219" s="150"/>
      <c r="N1219" s="163"/>
      <c r="O1219" s="146"/>
      <c r="P1219" s="146"/>
      <c r="Q1219" s="146"/>
      <c r="R1219" s="34"/>
      <c r="S1219" s="35"/>
      <c r="T1219" s="147"/>
    </row>
    <row r="1220">
      <c r="A1220" s="147"/>
      <c r="B1220" s="64"/>
      <c r="C1220" s="147" t="s">
        <v>217</v>
      </c>
      <c r="E1220" s="161"/>
      <c r="F1220" s="162"/>
      <c r="G1220" s="147"/>
      <c r="H1220" s="146"/>
      <c r="J1220" s="146"/>
      <c r="L1220" s="150"/>
      <c r="N1220" s="163"/>
      <c r="O1220" s="146"/>
      <c r="P1220" s="146"/>
      <c r="Q1220" s="146"/>
      <c r="R1220" s="34"/>
      <c r="S1220" s="35"/>
      <c r="T1220" s="147"/>
    </row>
    <row r="1221">
      <c r="A1221" s="147"/>
      <c r="B1221" s="64"/>
      <c r="C1221" s="147" t="s">
        <v>217</v>
      </c>
      <c r="E1221" s="161"/>
      <c r="F1221" s="162"/>
      <c r="G1221" s="147"/>
      <c r="H1221" s="146"/>
      <c r="J1221" s="146"/>
      <c r="L1221" s="150"/>
      <c r="N1221" s="163"/>
      <c r="O1221" s="146"/>
      <c r="P1221" s="146"/>
      <c r="Q1221" s="146"/>
      <c r="R1221" s="34"/>
      <c r="S1221" s="35"/>
      <c r="T1221" s="147"/>
    </row>
    <row r="1222">
      <c r="A1222" s="147"/>
      <c r="B1222" s="64"/>
      <c r="C1222" s="147" t="s">
        <v>217</v>
      </c>
      <c r="E1222" s="161"/>
      <c r="F1222" s="162"/>
      <c r="G1222" s="147"/>
      <c r="H1222" s="146"/>
      <c r="J1222" s="146"/>
      <c r="L1222" s="150"/>
      <c r="N1222" s="163"/>
      <c r="O1222" s="146"/>
      <c r="P1222" s="146"/>
      <c r="Q1222" s="146"/>
      <c r="R1222" s="34"/>
      <c r="S1222" s="35"/>
      <c r="T1222" s="147"/>
    </row>
    <row r="1223">
      <c r="A1223" s="147"/>
      <c r="B1223" s="64"/>
      <c r="C1223" s="147" t="s">
        <v>217</v>
      </c>
      <c r="E1223" s="161"/>
      <c r="F1223" s="162"/>
      <c r="G1223" s="147"/>
      <c r="H1223" s="146"/>
      <c r="J1223" s="146"/>
      <c r="L1223" s="150"/>
      <c r="N1223" s="163"/>
      <c r="O1223" s="146"/>
      <c r="P1223" s="146"/>
      <c r="Q1223" s="146"/>
      <c r="R1223" s="34"/>
      <c r="S1223" s="35"/>
      <c r="T1223" s="147"/>
    </row>
    <row r="1224">
      <c r="A1224" s="147"/>
      <c r="B1224" s="64"/>
      <c r="C1224" s="147" t="s">
        <v>217</v>
      </c>
      <c r="E1224" s="161"/>
      <c r="F1224" s="162"/>
      <c r="G1224" s="147"/>
      <c r="H1224" s="146"/>
      <c r="J1224" s="146"/>
      <c r="L1224" s="150"/>
      <c r="N1224" s="163"/>
      <c r="O1224" s="146"/>
      <c r="P1224" s="146"/>
      <c r="Q1224" s="146"/>
      <c r="R1224" s="34"/>
      <c r="S1224" s="35"/>
      <c r="T1224" s="147"/>
    </row>
    <row r="1225">
      <c r="A1225" s="147"/>
      <c r="B1225" s="64"/>
      <c r="C1225" s="147" t="s">
        <v>217</v>
      </c>
      <c r="E1225" s="161"/>
      <c r="F1225" s="162"/>
      <c r="G1225" s="147"/>
      <c r="H1225" s="146"/>
      <c r="J1225" s="146"/>
      <c r="L1225" s="150"/>
      <c r="N1225" s="163"/>
      <c r="O1225" s="146"/>
      <c r="P1225" s="146"/>
      <c r="Q1225" s="146"/>
      <c r="R1225" s="34"/>
      <c r="S1225" s="35"/>
      <c r="T1225" s="147"/>
    </row>
    <row r="1226">
      <c r="A1226" s="147"/>
      <c r="B1226" s="64"/>
      <c r="C1226" s="147" t="s">
        <v>217</v>
      </c>
      <c r="E1226" s="161"/>
      <c r="F1226" s="162"/>
      <c r="G1226" s="147"/>
      <c r="H1226" s="146"/>
      <c r="J1226" s="146"/>
      <c r="L1226" s="150"/>
      <c r="N1226" s="163"/>
      <c r="O1226" s="146"/>
      <c r="P1226" s="146"/>
      <c r="Q1226" s="146"/>
      <c r="R1226" s="34"/>
      <c r="S1226" s="35"/>
      <c r="T1226" s="147"/>
    </row>
    <row r="1227">
      <c r="A1227" s="147"/>
      <c r="B1227" s="64"/>
      <c r="C1227" s="147" t="s">
        <v>217</v>
      </c>
      <c r="E1227" s="161"/>
      <c r="F1227" s="162"/>
      <c r="G1227" s="147"/>
      <c r="H1227" s="146"/>
      <c r="J1227" s="146"/>
      <c r="L1227" s="150"/>
      <c r="N1227" s="163"/>
      <c r="O1227" s="146"/>
      <c r="P1227" s="146"/>
      <c r="Q1227" s="146"/>
      <c r="R1227" s="34"/>
      <c r="S1227" s="35"/>
      <c r="T1227" s="147"/>
    </row>
    <row r="1228">
      <c r="A1228" s="147"/>
      <c r="B1228" s="64"/>
      <c r="C1228" s="147" t="s">
        <v>217</v>
      </c>
      <c r="E1228" s="161"/>
      <c r="F1228" s="162"/>
      <c r="G1228" s="147"/>
      <c r="H1228" s="146"/>
      <c r="J1228" s="146"/>
      <c r="L1228" s="150"/>
      <c r="N1228" s="163"/>
      <c r="O1228" s="146"/>
      <c r="P1228" s="146"/>
      <c r="Q1228" s="146"/>
      <c r="R1228" s="34"/>
      <c r="S1228" s="35"/>
      <c r="T1228" s="147"/>
    </row>
    <row r="1229">
      <c r="A1229" s="147"/>
      <c r="B1229" s="64"/>
      <c r="C1229" s="147" t="s">
        <v>217</v>
      </c>
      <c r="E1229" s="161"/>
      <c r="F1229" s="162"/>
      <c r="G1229" s="147"/>
      <c r="H1229" s="146"/>
      <c r="J1229" s="146"/>
      <c r="L1229" s="150"/>
      <c r="N1229" s="163"/>
      <c r="O1229" s="146"/>
      <c r="P1229" s="146"/>
      <c r="Q1229" s="146"/>
      <c r="R1229" s="34"/>
      <c r="S1229" s="35"/>
      <c r="T1229" s="147"/>
    </row>
    <row r="1230">
      <c r="A1230" s="147"/>
      <c r="B1230" s="64"/>
      <c r="C1230" s="147" t="s">
        <v>217</v>
      </c>
      <c r="E1230" s="161"/>
      <c r="F1230" s="162"/>
      <c r="G1230" s="147"/>
      <c r="H1230" s="146"/>
      <c r="J1230" s="146"/>
      <c r="L1230" s="150"/>
      <c r="N1230" s="163"/>
      <c r="O1230" s="146"/>
      <c r="P1230" s="146"/>
      <c r="Q1230" s="146"/>
      <c r="R1230" s="34"/>
      <c r="S1230" s="35"/>
      <c r="T1230" s="147"/>
    </row>
    <row r="1231">
      <c r="A1231" s="147"/>
      <c r="B1231" s="64"/>
      <c r="C1231" s="147" t="s">
        <v>217</v>
      </c>
      <c r="E1231" s="161"/>
      <c r="F1231" s="162"/>
      <c r="G1231" s="147"/>
      <c r="H1231" s="146"/>
      <c r="J1231" s="146"/>
      <c r="L1231" s="150"/>
      <c r="N1231" s="163"/>
      <c r="O1231" s="146"/>
      <c r="P1231" s="146"/>
      <c r="Q1231" s="146"/>
      <c r="R1231" s="34"/>
      <c r="S1231" s="35"/>
      <c r="T1231" s="147"/>
    </row>
    <row r="1232">
      <c r="A1232" s="147"/>
      <c r="B1232" s="64"/>
      <c r="C1232" s="147" t="s">
        <v>217</v>
      </c>
      <c r="E1232" s="161"/>
      <c r="F1232" s="162"/>
      <c r="G1232" s="147"/>
      <c r="H1232" s="146"/>
      <c r="J1232" s="146"/>
      <c r="L1232" s="150"/>
      <c r="N1232" s="163"/>
      <c r="O1232" s="146"/>
      <c r="P1232" s="146"/>
      <c r="Q1232" s="146"/>
      <c r="R1232" s="34"/>
      <c r="S1232" s="35"/>
      <c r="T1232" s="147"/>
    </row>
    <row r="1233">
      <c r="A1233" s="147"/>
      <c r="B1233" s="64"/>
      <c r="C1233" s="147" t="s">
        <v>217</v>
      </c>
      <c r="E1233" s="161"/>
      <c r="F1233" s="162"/>
      <c r="G1233" s="147"/>
      <c r="H1233" s="146"/>
      <c r="J1233" s="146"/>
      <c r="L1233" s="150"/>
      <c r="N1233" s="163"/>
      <c r="O1233" s="146"/>
      <c r="P1233" s="146"/>
      <c r="Q1233" s="146"/>
      <c r="R1233" s="34"/>
      <c r="S1233" s="35"/>
      <c r="T1233" s="147"/>
    </row>
    <row r="1234">
      <c r="A1234" s="147"/>
      <c r="B1234" s="64"/>
      <c r="C1234" s="147" t="s">
        <v>217</v>
      </c>
      <c r="E1234" s="161"/>
      <c r="F1234" s="162"/>
      <c r="G1234" s="147"/>
      <c r="H1234" s="146"/>
      <c r="J1234" s="146"/>
      <c r="L1234" s="150"/>
      <c r="N1234" s="163"/>
      <c r="O1234" s="146"/>
      <c r="P1234" s="146"/>
      <c r="Q1234" s="146"/>
      <c r="R1234" s="34"/>
      <c r="S1234" s="35"/>
      <c r="T1234" s="147"/>
    </row>
    <row r="1235">
      <c r="A1235" s="147"/>
      <c r="B1235" s="64"/>
      <c r="C1235" s="147" t="s">
        <v>217</v>
      </c>
      <c r="E1235" s="161"/>
      <c r="F1235" s="162"/>
      <c r="G1235" s="147"/>
      <c r="H1235" s="146"/>
      <c r="J1235" s="146"/>
      <c r="L1235" s="150"/>
      <c r="N1235" s="163"/>
      <c r="O1235" s="146"/>
      <c r="P1235" s="146"/>
      <c r="Q1235" s="146"/>
      <c r="R1235" s="34"/>
      <c r="S1235" s="35"/>
      <c r="T1235" s="147"/>
    </row>
    <row r="1236">
      <c r="A1236" s="147"/>
      <c r="B1236" s="64"/>
      <c r="C1236" s="147" t="s">
        <v>217</v>
      </c>
      <c r="E1236" s="161"/>
      <c r="F1236" s="162"/>
      <c r="G1236" s="147"/>
      <c r="H1236" s="146"/>
      <c r="J1236" s="146"/>
      <c r="L1236" s="150"/>
      <c r="N1236" s="163"/>
      <c r="O1236" s="146"/>
      <c r="P1236" s="146"/>
      <c r="Q1236" s="146"/>
      <c r="R1236" s="34"/>
      <c r="S1236" s="35"/>
      <c r="T1236" s="147"/>
    </row>
    <row r="1237">
      <c r="A1237" s="147"/>
      <c r="B1237" s="64"/>
      <c r="C1237" s="147" t="s">
        <v>217</v>
      </c>
      <c r="E1237" s="161"/>
      <c r="F1237" s="162"/>
      <c r="G1237" s="147"/>
      <c r="H1237" s="146"/>
      <c r="J1237" s="146"/>
      <c r="L1237" s="150"/>
      <c r="N1237" s="163"/>
      <c r="O1237" s="146"/>
      <c r="P1237" s="146"/>
      <c r="Q1237" s="146"/>
      <c r="R1237" s="34"/>
      <c r="S1237" s="35"/>
      <c r="T1237" s="147"/>
    </row>
    <row r="1238">
      <c r="A1238" s="147"/>
      <c r="B1238" s="64"/>
      <c r="C1238" s="147" t="s">
        <v>217</v>
      </c>
      <c r="E1238" s="161"/>
      <c r="F1238" s="162"/>
      <c r="G1238" s="147"/>
      <c r="H1238" s="146"/>
      <c r="J1238" s="146"/>
      <c r="L1238" s="150"/>
      <c r="N1238" s="163"/>
      <c r="O1238" s="146"/>
      <c r="P1238" s="146"/>
      <c r="Q1238" s="146"/>
      <c r="R1238" s="34"/>
      <c r="S1238" s="35"/>
      <c r="T1238" s="147"/>
    </row>
    <row r="1239">
      <c r="A1239" s="147"/>
      <c r="B1239" s="64"/>
      <c r="C1239" s="147" t="s">
        <v>217</v>
      </c>
      <c r="E1239" s="161"/>
      <c r="F1239" s="162"/>
      <c r="G1239" s="147"/>
      <c r="H1239" s="146"/>
      <c r="J1239" s="146"/>
      <c r="L1239" s="150"/>
      <c r="N1239" s="163"/>
      <c r="O1239" s="146"/>
      <c r="P1239" s="146"/>
      <c r="Q1239" s="146"/>
      <c r="R1239" s="34"/>
      <c r="S1239" s="35"/>
      <c r="T1239" s="147"/>
    </row>
    <row r="1240">
      <c r="A1240" s="147"/>
      <c r="B1240" s="64"/>
      <c r="C1240" s="147" t="s">
        <v>217</v>
      </c>
      <c r="E1240" s="161"/>
      <c r="F1240" s="162"/>
      <c r="G1240" s="147"/>
      <c r="H1240" s="146"/>
      <c r="J1240" s="146"/>
      <c r="L1240" s="150"/>
      <c r="N1240" s="163"/>
      <c r="O1240" s="146"/>
      <c r="P1240" s="146"/>
      <c r="Q1240" s="146"/>
      <c r="R1240" s="34"/>
      <c r="S1240" s="35"/>
      <c r="T1240" s="147"/>
    </row>
    <row r="1241">
      <c r="A1241" s="147"/>
      <c r="B1241" s="64"/>
      <c r="C1241" s="147" t="s">
        <v>217</v>
      </c>
      <c r="E1241" s="161"/>
      <c r="F1241" s="162"/>
      <c r="G1241" s="147"/>
      <c r="H1241" s="146"/>
      <c r="J1241" s="146"/>
      <c r="L1241" s="150"/>
      <c r="N1241" s="163"/>
      <c r="O1241" s="146"/>
      <c r="P1241" s="146"/>
      <c r="Q1241" s="146"/>
      <c r="R1241" s="34"/>
      <c r="S1241" s="35"/>
      <c r="T1241" s="147"/>
    </row>
    <row r="1242">
      <c r="A1242" s="147"/>
      <c r="B1242" s="64"/>
      <c r="C1242" s="147" t="s">
        <v>217</v>
      </c>
      <c r="E1242" s="161"/>
      <c r="F1242" s="162"/>
      <c r="G1242" s="147"/>
      <c r="H1242" s="146"/>
      <c r="J1242" s="146"/>
      <c r="L1242" s="150"/>
      <c r="N1242" s="163"/>
      <c r="O1242" s="146"/>
      <c r="P1242" s="146"/>
      <c r="Q1242" s="146"/>
      <c r="R1242" s="34"/>
      <c r="S1242" s="35"/>
      <c r="T1242" s="147"/>
    </row>
    <row r="1243">
      <c r="A1243" s="147"/>
      <c r="B1243" s="64"/>
      <c r="C1243" s="147" t="s">
        <v>217</v>
      </c>
      <c r="E1243" s="161"/>
      <c r="F1243" s="162"/>
      <c r="G1243" s="147"/>
      <c r="H1243" s="146"/>
      <c r="J1243" s="146"/>
      <c r="L1243" s="150"/>
      <c r="N1243" s="163"/>
      <c r="O1243" s="146"/>
      <c r="P1243" s="146"/>
      <c r="Q1243" s="146"/>
      <c r="R1243" s="34"/>
      <c r="S1243" s="35"/>
      <c r="T1243" s="147"/>
    </row>
    <row r="1244">
      <c r="A1244" s="147"/>
      <c r="B1244" s="64"/>
      <c r="C1244" s="147" t="s">
        <v>217</v>
      </c>
      <c r="E1244" s="161"/>
      <c r="F1244" s="162"/>
      <c r="G1244" s="147"/>
      <c r="H1244" s="146"/>
      <c r="J1244" s="146"/>
      <c r="L1244" s="150"/>
      <c r="N1244" s="163"/>
      <c r="O1244" s="146"/>
      <c r="P1244" s="146"/>
      <c r="Q1244" s="146"/>
      <c r="R1244" s="34"/>
      <c r="S1244" s="35"/>
      <c r="T1244" s="147"/>
    </row>
    <row r="1245">
      <c r="A1245" s="147"/>
      <c r="B1245" s="64"/>
      <c r="C1245" s="147" t="s">
        <v>217</v>
      </c>
      <c r="E1245" s="161"/>
      <c r="F1245" s="162"/>
      <c r="G1245" s="147"/>
      <c r="H1245" s="146"/>
      <c r="J1245" s="146"/>
      <c r="L1245" s="150"/>
      <c r="N1245" s="163"/>
      <c r="O1245" s="146"/>
      <c r="P1245" s="146"/>
      <c r="Q1245" s="146"/>
      <c r="R1245" s="34"/>
      <c r="S1245" s="35"/>
      <c r="T1245" s="147"/>
    </row>
    <row r="1246">
      <c r="A1246" s="147"/>
      <c r="B1246" s="64"/>
      <c r="C1246" s="147" t="s">
        <v>217</v>
      </c>
      <c r="E1246" s="161"/>
      <c r="F1246" s="162"/>
      <c r="G1246" s="147"/>
      <c r="H1246" s="146"/>
      <c r="J1246" s="146"/>
      <c r="L1246" s="150"/>
      <c r="N1246" s="163"/>
      <c r="O1246" s="146"/>
      <c r="P1246" s="146"/>
      <c r="Q1246" s="146"/>
      <c r="R1246" s="34"/>
      <c r="S1246" s="35"/>
      <c r="T1246" s="147"/>
    </row>
    <row r="1247">
      <c r="A1247" s="147"/>
      <c r="B1247" s="64"/>
      <c r="C1247" s="147" t="s">
        <v>217</v>
      </c>
      <c r="E1247" s="161"/>
      <c r="F1247" s="162"/>
      <c r="G1247" s="147"/>
      <c r="H1247" s="146"/>
      <c r="J1247" s="146"/>
      <c r="L1247" s="150"/>
      <c r="N1247" s="163"/>
      <c r="O1247" s="146"/>
      <c r="P1247" s="146"/>
      <c r="Q1247" s="146"/>
      <c r="R1247" s="34"/>
      <c r="S1247" s="35"/>
      <c r="T1247" s="147"/>
    </row>
    <row r="1248">
      <c r="A1248" s="147"/>
      <c r="B1248" s="64"/>
      <c r="C1248" s="147" t="s">
        <v>217</v>
      </c>
      <c r="E1248" s="161"/>
      <c r="F1248" s="162"/>
      <c r="G1248" s="147"/>
      <c r="H1248" s="146"/>
      <c r="J1248" s="146"/>
      <c r="L1248" s="150"/>
      <c r="N1248" s="163"/>
      <c r="O1248" s="146"/>
      <c r="P1248" s="146"/>
      <c r="Q1248" s="146"/>
      <c r="R1248" s="34"/>
      <c r="S1248" s="35"/>
      <c r="T1248" s="147"/>
    </row>
    <row r="1249">
      <c r="A1249" s="147"/>
      <c r="B1249" s="64"/>
      <c r="C1249" s="147" t="s">
        <v>217</v>
      </c>
      <c r="E1249" s="161"/>
      <c r="F1249" s="162"/>
      <c r="G1249" s="147"/>
      <c r="H1249" s="146"/>
      <c r="J1249" s="146"/>
      <c r="L1249" s="150"/>
      <c r="N1249" s="163"/>
      <c r="O1249" s="146"/>
      <c r="P1249" s="146"/>
      <c r="Q1249" s="146"/>
      <c r="R1249" s="34"/>
      <c r="S1249" s="35"/>
      <c r="T1249" s="147"/>
    </row>
    <row r="1250">
      <c r="A1250" s="147"/>
      <c r="B1250" s="64"/>
      <c r="C1250" s="147" t="s">
        <v>217</v>
      </c>
      <c r="E1250" s="161"/>
      <c r="F1250" s="162"/>
      <c r="G1250" s="147"/>
      <c r="H1250" s="146"/>
      <c r="J1250" s="146"/>
      <c r="L1250" s="150"/>
      <c r="N1250" s="163"/>
      <c r="O1250" s="146"/>
      <c r="P1250" s="146"/>
      <c r="Q1250" s="146"/>
      <c r="R1250" s="34"/>
      <c r="S1250" s="35"/>
      <c r="T1250" s="147"/>
    </row>
    <row r="1251">
      <c r="A1251" s="147"/>
      <c r="B1251" s="64"/>
      <c r="C1251" s="147" t="s">
        <v>217</v>
      </c>
      <c r="E1251" s="161"/>
      <c r="F1251" s="162"/>
      <c r="G1251" s="147"/>
      <c r="H1251" s="146"/>
      <c r="J1251" s="146"/>
      <c r="L1251" s="150"/>
      <c r="N1251" s="163"/>
      <c r="O1251" s="146"/>
      <c r="P1251" s="146"/>
      <c r="Q1251" s="146"/>
      <c r="R1251" s="34"/>
      <c r="S1251" s="35"/>
      <c r="T1251" s="147"/>
    </row>
    <row r="1252">
      <c r="A1252" s="147"/>
      <c r="B1252" s="64"/>
      <c r="C1252" s="147" t="s">
        <v>217</v>
      </c>
      <c r="E1252" s="161"/>
      <c r="F1252" s="162"/>
      <c r="G1252" s="147"/>
      <c r="H1252" s="146"/>
      <c r="J1252" s="146"/>
      <c r="L1252" s="150"/>
      <c r="N1252" s="163"/>
      <c r="O1252" s="146"/>
      <c r="P1252" s="146"/>
      <c r="Q1252" s="146"/>
      <c r="R1252" s="34"/>
      <c r="S1252" s="35"/>
      <c r="T1252" s="147"/>
    </row>
    <row r="1253">
      <c r="A1253" s="147"/>
      <c r="B1253" s="64"/>
      <c r="C1253" s="147" t="s">
        <v>217</v>
      </c>
      <c r="E1253" s="161"/>
      <c r="F1253" s="162"/>
      <c r="G1253" s="147"/>
      <c r="H1253" s="146"/>
      <c r="J1253" s="146"/>
      <c r="L1253" s="150"/>
      <c r="N1253" s="163"/>
      <c r="O1253" s="146"/>
      <c r="P1253" s="146"/>
      <c r="Q1253" s="146"/>
      <c r="R1253" s="34"/>
      <c r="S1253" s="35"/>
      <c r="T1253" s="147"/>
    </row>
    <row r="1254">
      <c r="A1254" s="147"/>
      <c r="B1254" s="64"/>
      <c r="C1254" s="147" t="s">
        <v>217</v>
      </c>
      <c r="E1254" s="161"/>
      <c r="F1254" s="162"/>
      <c r="G1254" s="147"/>
      <c r="H1254" s="146"/>
      <c r="J1254" s="146"/>
      <c r="L1254" s="150"/>
      <c r="N1254" s="163"/>
      <c r="O1254" s="146"/>
      <c r="P1254" s="146"/>
      <c r="Q1254" s="146"/>
      <c r="R1254" s="34"/>
      <c r="S1254" s="35"/>
      <c r="T1254" s="147"/>
    </row>
    <row r="1255">
      <c r="A1255" s="147"/>
      <c r="B1255" s="64"/>
      <c r="C1255" s="147" t="s">
        <v>217</v>
      </c>
      <c r="E1255" s="161"/>
      <c r="F1255" s="162"/>
      <c r="G1255" s="147"/>
      <c r="H1255" s="146"/>
      <c r="J1255" s="146"/>
      <c r="L1255" s="150"/>
      <c r="N1255" s="163"/>
      <c r="O1255" s="146"/>
      <c r="P1255" s="146"/>
      <c r="Q1255" s="146"/>
      <c r="R1255" s="34"/>
      <c r="S1255" s="35"/>
      <c r="T1255" s="147"/>
    </row>
    <row r="1256">
      <c r="A1256" s="147"/>
      <c r="B1256" s="64"/>
      <c r="C1256" s="147" t="s">
        <v>217</v>
      </c>
      <c r="E1256" s="161"/>
      <c r="F1256" s="162"/>
      <c r="G1256" s="147"/>
      <c r="H1256" s="146"/>
      <c r="J1256" s="146"/>
      <c r="L1256" s="150"/>
      <c r="N1256" s="163"/>
      <c r="O1256" s="146"/>
      <c r="P1256" s="146"/>
      <c r="Q1256" s="146"/>
      <c r="R1256" s="34"/>
      <c r="S1256" s="35"/>
      <c r="T1256" s="147"/>
    </row>
    <row r="1257">
      <c r="A1257" s="147"/>
      <c r="B1257" s="64"/>
      <c r="C1257" s="147" t="s">
        <v>217</v>
      </c>
      <c r="E1257" s="161"/>
      <c r="F1257" s="162"/>
      <c r="G1257" s="147"/>
      <c r="H1257" s="146"/>
      <c r="J1257" s="146"/>
      <c r="L1257" s="150"/>
      <c r="N1257" s="163"/>
      <c r="O1257" s="146"/>
      <c r="P1257" s="146"/>
      <c r="Q1257" s="146"/>
      <c r="R1257" s="34"/>
      <c r="S1257" s="35"/>
      <c r="T1257" s="147"/>
    </row>
    <row r="1258">
      <c r="A1258" s="147"/>
      <c r="B1258" s="64"/>
      <c r="C1258" s="147" t="s">
        <v>217</v>
      </c>
      <c r="E1258" s="161"/>
      <c r="F1258" s="162"/>
      <c r="G1258" s="147"/>
      <c r="H1258" s="146"/>
      <c r="J1258" s="146"/>
      <c r="L1258" s="150"/>
      <c r="N1258" s="163"/>
      <c r="O1258" s="146"/>
      <c r="P1258" s="146"/>
      <c r="Q1258" s="146"/>
      <c r="R1258" s="34"/>
      <c r="S1258" s="35"/>
      <c r="T1258" s="147"/>
    </row>
    <row r="1259">
      <c r="A1259" s="147"/>
      <c r="B1259" s="64"/>
      <c r="C1259" s="147" t="s">
        <v>217</v>
      </c>
      <c r="E1259" s="161"/>
      <c r="F1259" s="162"/>
      <c r="G1259" s="147"/>
      <c r="H1259" s="146"/>
      <c r="J1259" s="146"/>
      <c r="L1259" s="150"/>
      <c r="N1259" s="163"/>
      <c r="O1259" s="146"/>
      <c r="P1259" s="146"/>
      <c r="Q1259" s="146"/>
      <c r="R1259" s="34"/>
      <c r="S1259" s="35"/>
      <c r="T1259" s="147"/>
    </row>
    <row r="1260">
      <c r="A1260" s="147"/>
      <c r="B1260" s="64"/>
      <c r="C1260" s="147" t="s">
        <v>217</v>
      </c>
      <c r="E1260" s="161"/>
      <c r="F1260" s="162"/>
      <c r="G1260" s="147"/>
      <c r="H1260" s="146"/>
      <c r="J1260" s="146"/>
      <c r="L1260" s="150"/>
      <c r="N1260" s="163"/>
      <c r="O1260" s="146"/>
      <c r="P1260" s="146"/>
      <c r="Q1260" s="146"/>
      <c r="R1260" s="34"/>
      <c r="S1260" s="35"/>
      <c r="T1260" s="147"/>
    </row>
    <row r="1261">
      <c r="A1261" s="147"/>
      <c r="B1261" s="64"/>
      <c r="C1261" s="147" t="s">
        <v>217</v>
      </c>
      <c r="E1261" s="161"/>
      <c r="F1261" s="162"/>
      <c r="G1261" s="147"/>
      <c r="H1261" s="146"/>
      <c r="J1261" s="146"/>
      <c r="L1261" s="150"/>
      <c r="N1261" s="163"/>
      <c r="O1261" s="146"/>
      <c r="P1261" s="146"/>
      <c r="Q1261" s="146"/>
      <c r="R1261" s="34"/>
      <c r="S1261" s="35"/>
      <c r="T1261" s="147"/>
    </row>
    <row r="1262">
      <c r="A1262" s="147"/>
      <c r="B1262" s="64"/>
      <c r="C1262" s="147" t="s">
        <v>217</v>
      </c>
      <c r="E1262" s="161"/>
      <c r="F1262" s="162"/>
      <c r="G1262" s="147"/>
      <c r="H1262" s="146"/>
      <c r="J1262" s="146"/>
      <c r="L1262" s="150"/>
      <c r="N1262" s="163"/>
      <c r="O1262" s="146"/>
      <c r="P1262" s="146"/>
      <c r="Q1262" s="146"/>
      <c r="R1262" s="34"/>
      <c r="S1262" s="35"/>
      <c r="T1262" s="147"/>
    </row>
    <row r="1263">
      <c r="A1263" s="147"/>
      <c r="B1263" s="64"/>
      <c r="C1263" s="147" t="s">
        <v>217</v>
      </c>
      <c r="E1263" s="161"/>
      <c r="F1263" s="162"/>
      <c r="G1263" s="147"/>
      <c r="H1263" s="146"/>
      <c r="J1263" s="146"/>
      <c r="L1263" s="150"/>
      <c r="N1263" s="163"/>
      <c r="O1263" s="146"/>
      <c r="P1263" s="146"/>
      <c r="Q1263" s="146"/>
      <c r="R1263" s="34"/>
      <c r="S1263" s="35"/>
      <c r="T1263" s="147"/>
    </row>
    <row r="1264">
      <c r="A1264" s="147"/>
      <c r="B1264" s="64"/>
      <c r="C1264" s="147" t="s">
        <v>217</v>
      </c>
      <c r="E1264" s="161"/>
      <c r="F1264" s="162"/>
      <c r="G1264" s="147"/>
      <c r="H1264" s="146"/>
      <c r="J1264" s="146"/>
      <c r="L1264" s="150"/>
      <c r="N1264" s="163"/>
      <c r="O1264" s="146"/>
      <c r="P1264" s="146"/>
      <c r="Q1264" s="146"/>
      <c r="R1264" s="34"/>
      <c r="S1264" s="35"/>
      <c r="T1264" s="147"/>
    </row>
    <row r="1265">
      <c r="A1265" s="147"/>
      <c r="B1265" s="64"/>
      <c r="C1265" s="147" t="s">
        <v>217</v>
      </c>
      <c r="E1265" s="161"/>
      <c r="F1265" s="162"/>
      <c r="G1265" s="147"/>
      <c r="H1265" s="146"/>
      <c r="J1265" s="146"/>
      <c r="L1265" s="150"/>
      <c r="N1265" s="163"/>
      <c r="O1265" s="146"/>
      <c r="P1265" s="146"/>
      <c r="Q1265" s="146"/>
      <c r="R1265" s="34"/>
      <c r="S1265" s="35"/>
      <c r="T1265" s="147"/>
    </row>
    <row r="1266">
      <c r="A1266" s="147"/>
      <c r="B1266" s="64"/>
      <c r="C1266" s="147" t="s">
        <v>217</v>
      </c>
      <c r="E1266" s="161"/>
      <c r="F1266" s="162"/>
      <c r="G1266" s="147"/>
      <c r="H1266" s="146"/>
      <c r="J1266" s="146"/>
      <c r="L1266" s="150"/>
      <c r="N1266" s="163"/>
      <c r="O1266" s="146"/>
      <c r="P1266" s="146"/>
      <c r="Q1266" s="146"/>
      <c r="R1266" s="34"/>
      <c r="S1266" s="35"/>
      <c r="T1266" s="147"/>
    </row>
    <row r="1267">
      <c r="A1267" s="147"/>
      <c r="B1267" s="64"/>
      <c r="C1267" s="147" t="s">
        <v>217</v>
      </c>
      <c r="E1267" s="161"/>
      <c r="F1267" s="162"/>
      <c r="G1267" s="147"/>
      <c r="H1267" s="146"/>
      <c r="J1267" s="146"/>
      <c r="L1267" s="150"/>
      <c r="N1267" s="163"/>
      <c r="O1267" s="146"/>
      <c r="P1267" s="146"/>
      <c r="Q1267" s="146"/>
      <c r="R1267" s="34"/>
      <c r="S1267" s="35"/>
      <c r="T1267" s="147"/>
    </row>
    <row r="1268">
      <c r="A1268" s="147"/>
      <c r="B1268" s="64"/>
      <c r="C1268" s="147" t="s">
        <v>217</v>
      </c>
      <c r="E1268" s="161"/>
      <c r="F1268" s="162"/>
      <c r="G1268" s="147"/>
      <c r="H1268" s="146"/>
      <c r="J1268" s="146"/>
      <c r="L1268" s="150"/>
      <c r="N1268" s="163"/>
      <c r="O1268" s="146"/>
      <c r="P1268" s="146"/>
      <c r="Q1268" s="146"/>
      <c r="R1268" s="34"/>
      <c r="S1268" s="35"/>
      <c r="T1268" s="147"/>
    </row>
    <row r="1269">
      <c r="A1269" s="147"/>
      <c r="B1269" s="64"/>
      <c r="C1269" s="147" t="s">
        <v>217</v>
      </c>
      <c r="E1269" s="161"/>
      <c r="F1269" s="162"/>
      <c r="G1269" s="147"/>
      <c r="H1269" s="146"/>
      <c r="J1269" s="146"/>
      <c r="L1269" s="150"/>
      <c r="N1269" s="163"/>
      <c r="O1269" s="146"/>
      <c r="P1269" s="146"/>
      <c r="Q1269" s="146"/>
      <c r="R1269" s="34"/>
      <c r="S1269" s="35"/>
      <c r="T1269" s="147"/>
    </row>
    <row r="1270">
      <c r="A1270" s="147"/>
      <c r="B1270" s="64"/>
      <c r="C1270" s="147" t="s">
        <v>217</v>
      </c>
      <c r="E1270" s="161"/>
      <c r="F1270" s="162"/>
      <c r="G1270" s="147"/>
      <c r="H1270" s="146"/>
      <c r="J1270" s="146"/>
      <c r="L1270" s="150"/>
      <c r="N1270" s="163"/>
      <c r="O1270" s="146"/>
      <c r="P1270" s="146"/>
      <c r="Q1270" s="146"/>
      <c r="R1270" s="34"/>
      <c r="S1270" s="35"/>
      <c r="T1270" s="147"/>
    </row>
    <row r="1271">
      <c r="A1271" s="147"/>
      <c r="B1271" s="64"/>
      <c r="C1271" s="147" t="s">
        <v>217</v>
      </c>
      <c r="E1271" s="161"/>
      <c r="F1271" s="162"/>
      <c r="G1271" s="147"/>
      <c r="H1271" s="146"/>
      <c r="J1271" s="146"/>
      <c r="L1271" s="150"/>
      <c r="N1271" s="163"/>
      <c r="O1271" s="146"/>
      <c r="P1271" s="146"/>
      <c r="Q1271" s="146"/>
      <c r="R1271" s="34"/>
      <c r="S1271" s="35"/>
      <c r="T1271" s="147"/>
    </row>
    <row r="1272">
      <c r="A1272" s="147"/>
      <c r="B1272" s="64"/>
      <c r="C1272" s="147" t="s">
        <v>217</v>
      </c>
      <c r="E1272" s="161"/>
      <c r="F1272" s="162"/>
      <c r="G1272" s="147"/>
      <c r="H1272" s="146"/>
      <c r="J1272" s="146"/>
      <c r="L1272" s="150"/>
      <c r="N1272" s="163"/>
      <c r="O1272" s="146"/>
      <c r="P1272" s="146"/>
      <c r="Q1272" s="146"/>
      <c r="R1272" s="34"/>
      <c r="S1272" s="35"/>
      <c r="T1272" s="147"/>
    </row>
    <row r="1273">
      <c r="A1273" s="147"/>
      <c r="B1273" s="64"/>
      <c r="C1273" s="147" t="s">
        <v>217</v>
      </c>
      <c r="E1273" s="161"/>
      <c r="F1273" s="162"/>
      <c r="G1273" s="147"/>
      <c r="H1273" s="146"/>
      <c r="J1273" s="146"/>
      <c r="L1273" s="150"/>
      <c r="N1273" s="163"/>
      <c r="O1273" s="146"/>
      <c r="P1273" s="146"/>
      <c r="Q1273" s="146"/>
      <c r="R1273" s="34"/>
      <c r="S1273" s="35"/>
      <c r="T1273" s="147"/>
    </row>
    <row r="1274">
      <c r="A1274" s="147"/>
      <c r="B1274" s="64"/>
      <c r="C1274" s="147" t="s">
        <v>217</v>
      </c>
      <c r="E1274" s="161"/>
      <c r="F1274" s="162"/>
      <c r="G1274" s="147"/>
      <c r="H1274" s="146"/>
      <c r="J1274" s="146"/>
      <c r="L1274" s="150"/>
      <c r="N1274" s="163"/>
      <c r="O1274" s="146"/>
      <c r="P1274" s="146"/>
      <c r="Q1274" s="146"/>
      <c r="R1274" s="34"/>
      <c r="S1274" s="35"/>
      <c r="T1274" s="147"/>
    </row>
    <row r="1275">
      <c r="A1275" s="147"/>
      <c r="B1275" s="64"/>
      <c r="C1275" s="147" t="s">
        <v>217</v>
      </c>
      <c r="E1275" s="161"/>
      <c r="F1275" s="162"/>
      <c r="G1275" s="147"/>
      <c r="H1275" s="146"/>
      <c r="J1275" s="146"/>
      <c r="L1275" s="150"/>
      <c r="N1275" s="163"/>
      <c r="O1275" s="146"/>
      <c r="P1275" s="146"/>
      <c r="Q1275" s="146"/>
      <c r="R1275" s="34"/>
      <c r="S1275" s="35"/>
      <c r="T1275" s="147"/>
    </row>
    <row r="1276">
      <c r="A1276" s="147"/>
      <c r="B1276" s="64"/>
      <c r="C1276" s="147" t="s">
        <v>217</v>
      </c>
      <c r="E1276" s="161"/>
      <c r="F1276" s="162"/>
      <c r="G1276" s="147"/>
      <c r="H1276" s="146"/>
      <c r="J1276" s="146"/>
      <c r="L1276" s="150"/>
      <c r="N1276" s="163"/>
      <c r="O1276" s="146"/>
      <c r="P1276" s="146"/>
      <c r="Q1276" s="146"/>
      <c r="R1276" s="34"/>
      <c r="S1276" s="35"/>
      <c r="T1276" s="147"/>
    </row>
    <row r="1277">
      <c r="A1277" s="147"/>
      <c r="B1277" s="64"/>
      <c r="C1277" s="147" t="s">
        <v>217</v>
      </c>
      <c r="E1277" s="161"/>
      <c r="F1277" s="162"/>
      <c r="G1277" s="147"/>
      <c r="H1277" s="146"/>
      <c r="J1277" s="146"/>
      <c r="L1277" s="150"/>
      <c r="N1277" s="163"/>
      <c r="O1277" s="146"/>
      <c r="P1277" s="146"/>
      <c r="Q1277" s="146"/>
      <c r="R1277" s="34"/>
      <c r="S1277" s="35"/>
      <c r="T1277" s="147"/>
    </row>
    <row r="1278">
      <c r="A1278" s="147"/>
      <c r="B1278" s="64"/>
      <c r="C1278" s="147" t="s">
        <v>217</v>
      </c>
      <c r="E1278" s="161"/>
      <c r="F1278" s="162"/>
      <c r="G1278" s="147"/>
      <c r="H1278" s="146"/>
      <c r="J1278" s="146"/>
      <c r="L1278" s="150"/>
      <c r="N1278" s="163"/>
      <c r="O1278" s="146"/>
      <c r="P1278" s="146"/>
      <c r="Q1278" s="146"/>
      <c r="R1278" s="34"/>
      <c r="S1278" s="35"/>
      <c r="T1278" s="147"/>
    </row>
    <row r="1279">
      <c r="A1279" s="147"/>
      <c r="B1279" s="64"/>
      <c r="C1279" s="147" t="s">
        <v>217</v>
      </c>
      <c r="E1279" s="161"/>
      <c r="F1279" s="162"/>
      <c r="G1279" s="147"/>
      <c r="H1279" s="146"/>
      <c r="J1279" s="146"/>
      <c r="L1279" s="150"/>
      <c r="N1279" s="163"/>
      <c r="O1279" s="146"/>
      <c r="P1279" s="146"/>
      <c r="Q1279" s="146"/>
      <c r="R1279" s="34"/>
      <c r="S1279" s="35"/>
      <c r="T1279" s="147"/>
    </row>
    <row r="1280">
      <c r="A1280" s="147"/>
      <c r="B1280" s="64"/>
      <c r="C1280" s="147" t="s">
        <v>217</v>
      </c>
      <c r="E1280" s="161"/>
      <c r="F1280" s="162"/>
      <c r="G1280" s="147"/>
      <c r="H1280" s="146"/>
      <c r="J1280" s="146"/>
      <c r="L1280" s="150"/>
      <c r="N1280" s="163"/>
      <c r="O1280" s="146"/>
      <c r="P1280" s="146"/>
      <c r="Q1280" s="146"/>
      <c r="R1280" s="34"/>
      <c r="S1280" s="35"/>
      <c r="T1280" s="147"/>
    </row>
    <row r="1281">
      <c r="A1281" s="147"/>
      <c r="B1281" s="64"/>
      <c r="C1281" s="147" t="s">
        <v>217</v>
      </c>
      <c r="E1281" s="161"/>
      <c r="F1281" s="162"/>
      <c r="G1281" s="147"/>
      <c r="H1281" s="146"/>
      <c r="J1281" s="146"/>
      <c r="L1281" s="150"/>
      <c r="N1281" s="163"/>
      <c r="O1281" s="146"/>
      <c r="P1281" s="146"/>
      <c r="Q1281" s="146"/>
      <c r="R1281" s="34"/>
      <c r="S1281" s="35"/>
      <c r="T1281" s="147"/>
    </row>
    <row r="1282">
      <c r="A1282" s="147"/>
      <c r="B1282" s="64"/>
      <c r="C1282" s="147" t="s">
        <v>217</v>
      </c>
      <c r="E1282" s="161"/>
      <c r="F1282" s="162"/>
      <c r="G1282" s="147"/>
      <c r="H1282" s="146"/>
      <c r="J1282" s="146"/>
      <c r="L1282" s="150"/>
      <c r="N1282" s="163"/>
      <c r="O1282" s="146"/>
      <c r="P1282" s="146"/>
      <c r="Q1282" s="146"/>
      <c r="R1282" s="34"/>
      <c r="S1282" s="35"/>
      <c r="T1282" s="147"/>
    </row>
    <row r="1283">
      <c r="A1283" s="147"/>
      <c r="B1283" s="64"/>
      <c r="C1283" s="147" t="s">
        <v>217</v>
      </c>
      <c r="E1283" s="161"/>
      <c r="F1283" s="162"/>
      <c r="G1283" s="147"/>
      <c r="H1283" s="146"/>
      <c r="J1283" s="146"/>
      <c r="L1283" s="150"/>
      <c r="N1283" s="163"/>
      <c r="O1283" s="146"/>
      <c r="P1283" s="146"/>
      <c r="Q1283" s="146"/>
      <c r="R1283" s="34"/>
      <c r="S1283" s="35"/>
      <c r="T1283" s="147"/>
    </row>
    <row r="1284">
      <c r="A1284" s="147"/>
      <c r="B1284" s="64"/>
      <c r="C1284" s="147" t="s">
        <v>217</v>
      </c>
      <c r="E1284" s="161"/>
      <c r="F1284" s="162"/>
      <c r="G1284" s="147"/>
      <c r="H1284" s="146"/>
      <c r="J1284" s="146"/>
      <c r="L1284" s="150"/>
      <c r="N1284" s="163"/>
      <c r="O1284" s="146"/>
      <c r="P1284" s="146"/>
      <c r="Q1284" s="146"/>
      <c r="R1284" s="34"/>
      <c r="S1284" s="35"/>
      <c r="T1284" s="147"/>
    </row>
    <row r="1285">
      <c r="A1285" s="147"/>
      <c r="B1285" s="64"/>
      <c r="C1285" s="147" t="s">
        <v>217</v>
      </c>
      <c r="E1285" s="161"/>
      <c r="F1285" s="162"/>
      <c r="G1285" s="147"/>
      <c r="H1285" s="146"/>
      <c r="J1285" s="146"/>
      <c r="L1285" s="150"/>
      <c r="N1285" s="163"/>
      <c r="O1285" s="146"/>
      <c r="P1285" s="146"/>
      <c r="Q1285" s="146"/>
      <c r="R1285" s="34"/>
      <c r="S1285" s="35"/>
      <c r="T1285" s="147"/>
    </row>
    <row r="1286">
      <c r="A1286" s="147"/>
      <c r="B1286" s="64"/>
      <c r="C1286" s="147" t="s">
        <v>217</v>
      </c>
      <c r="E1286" s="161"/>
      <c r="F1286" s="162"/>
      <c r="G1286" s="147"/>
      <c r="H1286" s="146"/>
      <c r="J1286" s="146"/>
      <c r="L1286" s="150"/>
      <c r="N1286" s="163"/>
      <c r="O1286" s="146"/>
      <c r="P1286" s="146"/>
      <c r="Q1286" s="146"/>
      <c r="R1286" s="34"/>
      <c r="S1286" s="35"/>
      <c r="T1286" s="147"/>
    </row>
    <row r="1287">
      <c r="A1287" s="147"/>
      <c r="B1287" s="64"/>
      <c r="C1287" s="147" t="s">
        <v>217</v>
      </c>
      <c r="E1287" s="161"/>
      <c r="F1287" s="162"/>
      <c r="G1287" s="147"/>
      <c r="H1287" s="146"/>
      <c r="J1287" s="146"/>
      <c r="L1287" s="150"/>
      <c r="N1287" s="163"/>
      <c r="O1287" s="146"/>
      <c r="P1287" s="146"/>
      <c r="Q1287" s="146"/>
      <c r="R1287" s="34"/>
      <c r="S1287" s="35"/>
      <c r="T1287" s="147"/>
    </row>
    <row r="1288">
      <c r="A1288" s="147"/>
      <c r="B1288" s="64"/>
      <c r="C1288" s="147" t="s">
        <v>217</v>
      </c>
      <c r="E1288" s="161"/>
      <c r="F1288" s="162"/>
      <c r="G1288" s="147"/>
      <c r="H1288" s="146"/>
      <c r="J1288" s="146"/>
      <c r="L1288" s="150"/>
      <c r="N1288" s="163"/>
      <c r="O1288" s="146"/>
      <c r="P1288" s="146"/>
      <c r="Q1288" s="146"/>
      <c r="R1288" s="34"/>
      <c r="S1288" s="35"/>
      <c r="T1288" s="147"/>
    </row>
    <row r="1289">
      <c r="A1289" s="147"/>
      <c r="B1289" s="64"/>
      <c r="C1289" s="147" t="s">
        <v>217</v>
      </c>
      <c r="E1289" s="161"/>
      <c r="F1289" s="162"/>
      <c r="G1289" s="147"/>
      <c r="H1289" s="146"/>
      <c r="J1289" s="146"/>
      <c r="L1289" s="150"/>
      <c r="N1289" s="163"/>
      <c r="O1289" s="146"/>
      <c r="P1289" s="146"/>
      <c r="Q1289" s="146"/>
      <c r="R1289" s="34"/>
      <c r="S1289" s="35"/>
      <c r="T1289" s="147"/>
    </row>
    <row r="1290">
      <c r="A1290" s="147"/>
      <c r="B1290" s="64"/>
      <c r="C1290" s="147" t="s">
        <v>217</v>
      </c>
      <c r="E1290" s="161"/>
      <c r="F1290" s="162"/>
      <c r="G1290" s="147"/>
      <c r="H1290" s="146"/>
      <c r="J1290" s="146"/>
      <c r="L1290" s="150"/>
      <c r="N1290" s="163"/>
      <c r="O1290" s="146"/>
      <c r="P1290" s="146"/>
      <c r="Q1290" s="146"/>
      <c r="R1290" s="34"/>
      <c r="S1290" s="35"/>
      <c r="T1290" s="147"/>
    </row>
    <row r="1291">
      <c r="A1291" s="147"/>
      <c r="B1291" s="64"/>
      <c r="C1291" s="147" t="s">
        <v>217</v>
      </c>
      <c r="E1291" s="161"/>
      <c r="F1291" s="162"/>
      <c r="G1291" s="147"/>
      <c r="H1291" s="146"/>
      <c r="J1291" s="146"/>
      <c r="L1291" s="150"/>
      <c r="N1291" s="163"/>
      <c r="O1291" s="146"/>
      <c r="P1291" s="146"/>
      <c r="Q1291" s="146"/>
      <c r="R1291" s="34"/>
      <c r="S1291" s="35"/>
      <c r="T1291" s="147"/>
    </row>
    <row r="1292">
      <c r="A1292" s="147"/>
      <c r="B1292" s="64"/>
      <c r="C1292" s="147" t="s">
        <v>217</v>
      </c>
      <c r="E1292" s="161"/>
      <c r="F1292" s="162"/>
      <c r="G1292" s="147"/>
      <c r="H1292" s="146"/>
      <c r="J1292" s="146"/>
      <c r="L1292" s="150"/>
      <c r="N1292" s="163"/>
      <c r="O1292" s="146"/>
      <c r="P1292" s="146"/>
      <c r="Q1292" s="146"/>
      <c r="R1292" s="34"/>
      <c r="S1292" s="35"/>
      <c r="T1292" s="147"/>
    </row>
    <row r="1293">
      <c r="A1293" s="147"/>
      <c r="B1293" s="64"/>
      <c r="C1293" s="147" t="s">
        <v>217</v>
      </c>
      <c r="E1293" s="161"/>
      <c r="F1293" s="162"/>
      <c r="G1293" s="147"/>
      <c r="H1293" s="146"/>
      <c r="J1293" s="146"/>
      <c r="L1293" s="150"/>
      <c r="N1293" s="163"/>
      <c r="O1293" s="146"/>
      <c r="P1293" s="146"/>
      <c r="Q1293" s="146"/>
      <c r="R1293" s="34"/>
      <c r="S1293" s="35"/>
      <c r="T1293" s="147"/>
    </row>
    <row r="1294">
      <c r="A1294" s="147"/>
      <c r="B1294" s="64"/>
      <c r="C1294" s="147" t="s">
        <v>217</v>
      </c>
      <c r="E1294" s="161"/>
      <c r="F1294" s="162"/>
      <c r="G1294" s="147"/>
      <c r="H1294" s="146"/>
      <c r="J1294" s="146"/>
      <c r="L1294" s="150"/>
      <c r="N1294" s="163"/>
      <c r="O1294" s="146"/>
      <c r="P1294" s="146"/>
      <c r="Q1294" s="146"/>
      <c r="R1294" s="34"/>
      <c r="S1294" s="35"/>
      <c r="T1294" s="147"/>
    </row>
    <row r="1295">
      <c r="A1295" s="147"/>
      <c r="B1295" s="64"/>
      <c r="C1295" s="147" t="s">
        <v>217</v>
      </c>
      <c r="E1295" s="161"/>
      <c r="F1295" s="162"/>
      <c r="G1295" s="147"/>
      <c r="H1295" s="146"/>
      <c r="J1295" s="146"/>
      <c r="L1295" s="150"/>
      <c r="N1295" s="163"/>
      <c r="O1295" s="146"/>
      <c r="P1295" s="146"/>
      <c r="Q1295" s="146"/>
      <c r="R1295" s="34"/>
      <c r="S1295" s="35"/>
      <c r="T1295" s="147"/>
    </row>
    <row r="1296">
      <c r="A1296" s="147"/>
      <c r="B1296" s="64"/>
      <c r="C1296" s="147" t="s">
        <v>217</v>
      </c>
      <c r="E1296" s="161"/>
      <c r="F1296" s="162"/>
      <c r="G1296" s="147"/>
      <c r="H1296" s="146"/>
      <c r="J1296" s="146"/>
      <c r="L1296" s="150"/>
      <c r="N1296" s="163"/>
      <c r="O1296" s="146"/>
      <c r="P1296" s="146"/>
      <c r="Q1296" s="146"/>
      <c r="R1296" s="34"/>
      <c r="S1296" s="35"/>
      <c r="T1296" s="147"/>
    </row>
    <row r="1297">
      <c r="A1297" s="147"/>
      <c r="B1297" s="64"/>
      <c r="C1297" s="147" t="s">
        <v>217</v>
      </c>
      <c r="E1297" s="161"/>
      <c r="F1297" s="162"/>
      <c r="G1297" s="147"/>
      <c r="H1297" s="146"/>
      <c r="J1297" s="146"/>
      <c r="L1297" s="150"/>
      <c r="N1297" s="163"/>
      <c r="O1297" s="146"/>
      <c r="P1297" s="146"/>
      <c r="Q1297" s="146"/>
      <c r="R1297" s="34"/>
      <c r="S1297" s="35"/>
      <c r="T1297" s="147"/>
    </row>
    <row r="1298">
      <c r="A1298" s="147"/>
      <c r="B1298" s="64"/>
      <c r="C1298" s="147" t="s">
        <v>217</v>
      </c>
      <c r="E1298" s="161"/>
      <c r="F1298" s="162"/>
      <c r="G1298" s="147"/>
      <c r="H1298" s="146"/>
      <c r="J1298" s="146"/>
      <c r="L1298" s="150"/>
      <c r="N1298" s="163"/>
      <c r="O1298" s="146"/>
      <c r="P1298" s="146"/>
      <c r="Q1298" s="146"/>
      <c r="R1298" s="34"/>
      <c r="S1298" s="35"/>
      <c r="T1298" s="147"/>
    </row>
    <row r="1299">
      <c r="A1299" s="147"/>
      <c r="B1299" s="64"/>
      <c r="C1299" s="147" t="s">
        <v>217</v>
      </c>
      <c r="E1299" s="161"/>
      <c r="F1299" s="162"/>
      <c r="G1299" s="147"/>
      <c r="H1299" s="146"/>
      <c r="J1299" s="146"/>
      <c r="L1299" s="150"/>
      <c r="N1299" s="163"/>
      <c r="O1299" s="146"/>
      <c r="P1299" s="146"/>
      <c r="Q1299" s="146"/>
      <c r="R1299" s="34"/>
      <c r="S1299" s="35"/>
      <c r="T1299" s="147"/>
    </row>
    <row r="1300">
      <c r="A1300" s="147"/>
      <c r="B1300" s="64"/>
      <c r="C1300" s="147" t="s">
        <v>217</v>
      </c>
      <c r="E1300" s="161"/>
      <c r="F1300" s="162"/>
      <c r="G1300" s="147"/>
      <c r="H1300" s="146"/>
      <c r="J1300" s="146"/>
      <c r="L1300" s="150"/>
      <c r="N1300" s="163"/>
      <c r="O1300" s="146"/>
      <c r="P1300" s="146"/>
      <c r="Q1300" s="146"/>
      <c r="R1300" s="34"/>
      <c r="S1300" s="35"/>
      <c r="T1300" s="147"/>
    </row>
    <row r="1301">
      <c r="A1301" s="147"/>
      <c r="B1301" s="64"/>
      <c r="C1301" s="147" t="s">
        <v>217</v>
      </c>
      <c r="E1301" s="161"/>
      <c r="F1301" s="162"/>
      <c r="G1301" s="147"/>
      <c r="H1301" s="146"/>
      <c r="J1301" s="146"/>
      <c r="L1301" s="150"/>
      <c r="N1301" s="163"/>
      <c r="O1301" s="146"/>
      <c r="P1301" s="146"/>
      <c r="Q1301" s="146"/>
      <c r="R1301" s="34"/>
      <c r="S1301" s="35"/>
      <c r="T1301" s="147"/>
    </row>
    <row r="1302">
      <c r="A1302" s="147"/>
      <c r="B1302" s="64"/>
      <c r="C1302" s="147" t="s">
        <v>217</v>
      </c>
      <c r="E1302" s="161"/>
      <c r="F1302" s="162"/>
      <c r="G1302" s="147"/>
      <c r="H1302" s="146"/>
      <c r="J1302" s="146"/>
      <c r="L1302" s="150"/>
      <c r="N1302" s="163"/>
      <c r="O1302" s="146"/>
      <c r="P1302" s="146"/>
      <c r="Q1302" s="146"/>
      <c r="R1302" s="34"/>
      <c r="S1302" s="35"/>
      <c r="T1302" s="147"/>
    </row>
    <row r="1303">
      <c r="A1303" s="147"/>
      <c r="B1303" s="64"/>
      <c r="C1303" s="147" t="s">
        <v>217</v>
      </c>
      <c r="E1303" s="161"/>
      <c r="F1303" s="162"/>
      <c r="G1303" s="147"/>
      <c r="H1303" s="146"/>
      <c r="J1303" s="146"/>
      <c r="L1303" s="150"/>
      <c r="N1303" s="163"/>
      <c r="O1303" s="146"/>
      <c r="P1303" s="146"/>
      <c r="Q1303" s="146"/>
      <c r="R1303" s="34"/>
      <c r="S1303" s="35"/>
      <c r="T1303" s="147"/>
    </row>
    <row r="1304">
      <c r="A1304" s="147"/>
      <c r="B1304" s="64"/>
      <c r="C1304" s="147" t="s">
        <v>217</v>
      </c>
      <c r="E1304" s="161"/>
      <c r="F1304" s="162"/>
      <c r="G1304" s="147"/>
      <c r="H1304" s="146"/>
      <c r="J1304" s="146"/>
      <c r="L1304" s="150"/>
      <c r="N1304" s="163"/>
      <c r="O1304" s="146"/>
      <c r="P1304" s="146"/>
      <c r="Q1304" s="146"/>
      <c r="R1304" s="34"/>
      <c r="S1304" s="35"/>
      <c r="T1304" s="147"/>
    </row>
    <row r="1305">
      <c r="A1305" s="147"/>
      <c r="B1305" s="64"/>
      <c r="C1305" s="147" t="s">
        <v>217</v>
      </c>
      <c r="E1305" s="161"/>
      <c r="F1305" s="162"/>
      <c r="G1305" s="147"/>
      <c r="H1305" s="146"/>
      <c r="J1305" s="146"/>
      <c r="L1305" s="150"/>
      <c r="N1305" s="163"/>
      <c r="O1305" s="146"/>
      <c r="P1305" s="146"/>
      <c r="Q1305" s="146"/>
      <c r="R1305" s="34"/>
      <c r="S1305" s="35"/>
      <c r="T1305" s="147"/>
    </row>
    <row r="1306">
      <c r="A1306" s="147"/>
      <c r="B1306" s="64"/>
      <c r="C1306" s="147" t="s">
        <v>217</v>
      </c>
      <c r="E1306" s="161"/>
      <c r="F1306" s="162"/>
      <c r="G1306" s="147"/>
      <c r="H1306" s="146"/>
      <c r="J1306" s="146"/>
      <c r="L1306" s="150"/>
      <c r="N1306" s="163"/>
      <c r="O1306" s="146"/>
      <c r="P1306" s="146"/>
      <c r="Q1306" s="146"/>
      <c r="R1306" s="34"/>
      <c r="S1306" s="35"/>
      <c r="T1306" s="147"/>
    </row>
    <row r="1307">
      <c r="A1307" s="147"/>
      <c r="B1307" s="64"/>
      <c r="C1307" s="147" t="s">
        <v>217</v>
      </c>
      <c r="E1307" s="161"/>
      <c r="F1307" s="162"/>
      <c r="G1307" s="147"/>
      <c r="H1307" s="146"/>
      <c r="J1307" s="146"/>
      <c r="L1307" s="150"/>
      <c r="N1307" s="163"/>
      <c r="O1307" s="146"/>
      <c r="P1307" s="146"/>
      <c r="Q1307" s="146"/>
      <c r="R1307" s="34"/>
      <c r="S1307" s="35"/>
      <c r="T1307" s="147"/>
    </row>
    <row r="1308">
      <c r="A1308" s="147"/>
      <c r="B1308" s="64"/>
      <c r="C1308" s="147" t="s">
        <v>217</v>
      </c>
      <c r="E1308" s="161"/>
      <c r="F1308" s="162"/>
      <c r="G1308" s="147"/>
      <c r="H1308" s="146"/>
      <c r="J1308" s="146"/>
      <c r="L1308" s="150"/>
      <c r="N1308" s="163"/>
      <c r="O1308" s="146"/>
      <c r="P1308" s="146"/>
      <c r="Q1308" s="146"/>
      <c r="R1308" s="34"/>
      <c r="S1308" s="35"/>
      <c r="T1308" s="147"/>
    </row>
    <row r="1309">
      <c r="A1309" s="147"/>
      <c r="B1309" s="64"/>
      <c r="C1309" s="147" t="s">
        <v>217</v>
      </c>
      <c r="E1309" s="161"/>
      <c r="F1309" s="162"/>
      <c r="G1309" s="147"/>
      <c r="H1309" s="146"/>
      <c r="J1309" s="146"/>
      <c r="L1309" s="150"/>
      <c r="N1309" s="163"/>
      <c r="O1309" s="146"/>
      <c r="P1309" s="146"/>
      <c r="Q1309" s="146"/>
      <c r="R1309" s="34"/>
      <c r="S1309" s="35"/>
      <c r="T1309" s="147"/>
    </row>
    <row r="1310">
      <c r="A1310" s="147"/>
      <c r="B1310" s="64"/>
      <c r="C1310" s="147" t="s">
        <v>217</v>
      </c>
      <c r="E1310" s="161"/>
      <c r="F1310" s="162"/>
      <c r="G1310" s="147"/>
      <c r="H1310" s="146"/>
      <c r="J1310" s="146"/>
      <c r="L1310" s="150"/>
      <c r="N1310" s="163"/>
      <c r="O1310" s="146"/>
      <c r="P1310" s="146"/>
      <c r="Q1310" s="146"/>
      <c r="R1310" s="34"/>
      <c r="S1310" s="35"/>
      <c r="T1310" s="147"/>
    </row>
    <row r="1311">
      <c r="A1311" s="147"/>
      <c r="B1311" s="64"/>
      <c r="C1311" s="147" t="s">
        <v>217</v>
      </c>
      <c r="E1311" s="161"/>
      <c r="F1311" s="162"/>
      <c r="G1311" s="147"/>
      <c r="H1311" s="146"/>
      <c r="J1311" s="146"/>
      <c r="L1311" s="150"/>
      <c r="N1311" s="163"/>
      <c r="O1311" s="146"/>
      <c r="P1311" s="146"/>
      <c r="Q1311" s="146"/>
      <c r="R1311" s="34"/>
      <c r="S1311" s="35"/>
      <c r="T1311" s="147"/>
    </row>
    <row r="1312">
      <c r="A1312" s="147"/>
      <c r="B1312" s="64"/>
      <c r="C1312" s="147" t="s">
        <v>217</v>
      </c>
      <c r="E1312" s="161"/>
      <c r="F1312" s="162"/>
      <c r="G1312" s="147"/>
      <c r="H1312" s="146"/>
      <c r="J1312" s="146"/>
      <c r="L1312" s="150"/>
      <c r="N1312" s="163"/>
      <c r="O1312" s="146"/>
      <c r="P1312" s="146"/>
      <c r="Q1312" s="146"/>
      <c r="R1312" s="34"/>
      <c r="S1312" s="35"/>
      <c r="T1312" s="147"/>
    </row>
    <row r="1313">
      <c r="A1313" s="147"/>
      <c r="B1313" s="64"/>
      <c r="C1313" s="147" t="s">
        <v>217</v>
      </c>
      <c r="E1313" s="161"/>
      <c r="F1313" s="162"/>
      <c r="G1313" s="147"/>
      <c r="H1313" s="146"/>
      <c r="J1313" s="146"/>
      <c r="L1313" s="150"/>
      <c r="N1313" s="163"/>
      <c r="O1313" s="146"/>
      <c r="P1313" s="146"/>
      <c r="Q1313" s="146"/>
      <c r="R1313" s="34"/>
      <c r="S1313" s="35"/>
      <c r="T1313" s="147"/>
    </row>
    <row r="1314">
      <c r="A1314" s="147"/>
      <c r="B1314" s="64"/>
      <c r="C1314" s="147" t="s">
        <v>217</v>
      </c>
      <c r="E1314" s="161"/>
      <c r="F1314" s="162"/>
      <c r="G1314" s="147"/>
      <c r="H1314" s="146"/>
      <c r="J1314" s="146"/>
      <c r="L1314" s="150"/>
      <c r="N1314" s="163"/>
      <c r="O1314" s="146"/>
      <c r="P1314" s="146"/>
      <c r="Q1314" s="146"/>
      <c r="R1314" s="34"/>
      <c r="S1314" s="35"/>
      <c r="T1314" s="147"/>
    </row>
    <row r="1315">
      <c r="A1315" s="147"/>
      <c r="B1315" s="64"/>
      <c r="C1315" s="147" t="s">
        <v>217</v>
      </c>
      <c r="E1315" s="161"/>
      <c r="F1315" s="162"/>
      <c r="G1315" s="147"/>
      <c r="H1315" s="146"/>
      <c r="J1315" s="146"/>
      <c r="L1315" s="150"/>
      <c r="N1315" s="163"/>
      <c r="O1315" s="146"/>
      <c r="P1315" s="146"/>
      <c r="Q1315" s="146"/>
      <c r="R1315" s="34"/>
      <c r="S1315" s="35"/>
      <c r="T1315" s="147"/>
    </row>
    <row r="1316">
      <c r="A1316" s="147"/>
      <c r="B1316" s="64"/>
      <c r="C1316" s="147" t="s">
        <v>217</v>
      </c>
      <c r="E1316" s="161"/>
      <c r="F1316" s="162"/>
      <c r="G1316" s="147"/>
      <c r="H1316" s="146"/>
      <c r="J1316" s="146"/>
      <c r="L1316" s="150"/>
      <c r="N1316" s="163"/>
      <c r="O1316" s="146"/>
      <c r="P1316" s="146"/>
      <c r="Q1316" s="146"/>
      <c r="R1316" s="34"/>
      <c r="S1316" s="35"/>
      <c r="T1316" s="147"/>
    </row>
    <row r="1317">
      <c r="A1317" s="147"/>
      <c r="B1317" s="64"/>
      <c r="C1317" s="147" t="s">
        <v>217</v>
      </c>
      <c r="E1317" s="161"/>
      <c r="F1317" s="162"/>
      <c r="G1317" s="147"/>
      <c r="H1317" s="146"/>
      <c r="J1317" s="146"/>
      <c r="L1317" s="150"/>
      <c r="N1317" s="163"/>
      <c r="O1317" s="146"/>
      <c r="P1317" s="146"/>
      <c r="Q1317" s="146"/>
      <c r="R1317" s="34"/>
      <c r="S1317" s="35"/>
      <c r="T1317" s="147"/>
    </row>
    <row r="1318">
      <c r="A1318" s="147"/>
      <c r="B1318" s="64"/>
      <c r="C1318" s="147" t="s">
        <v>217</v>
      </c>
      <c r="E1318" s="161"/>
      <c r="F1318" s="162"/>
      <c r="G1318" s="147"/>
      <c r="H1318" s="146"/>
      <c r="J1318" s="146"/>
      <c r="L1318" s="150"/>
      <c r="N1318" s="163"/>
      <c r="O1318" s="146"/>
      <c r="P1318" s="146"/>
      <c r="Q1318" s="146"/>
      <c r="R1318" s="34"/>
      <c r="S1318" s="35"/>
      <c r="T1318" s="147"/>
    </row>
    <row r="1319">
      <c r="A1319" s="147"/>
      <c r="B1319" s="64"/>
      <c r="C1319" s="147" t="s">
        <v>217</v>
      </c>
      <c r="E1319" s="161"/>
      <c r="F1319" s="162"/>
      <c r="G1319" s="147"/>
      <c r="H1319" s="146"/>
      <c r="J1319" s="146"/>
      <c r="L1319" s="150"/>
      <c r="N1319" s="163"/>
      <c r="O1319" s="146"/>
      <c r="P1319" s="146"/>
      <c r="Q1319" s="146"/>
      <c r="R1319" s="34"/>
      <c r="S1319" s="35"/>
      <c r="T1319" s="147"/>
    </row>
    <row r="1320">
      <c r="A1320" s="147"/>
      <c r="B1320" s="64"/>
      <c r="C1320" s="147" t="s">
        <v>217</v>
      </c>
      <c r="E1320" s="161"/>
      <c r="F1320" s="162"/>
      <c r="G1320" s="147"/>
      <c r="H1320" s="146"/>
      <c r="J1320" s="146"/>
      <c r="L1320" s="150"/>
      <c r="N1320" s="163"/>
      <c r="O1320" s="146"/>
      <c r="P1320" s="146"/>
      <c r="Q1320" s="146"/>
      <c r="R1320" s="34"/>
      <c r="S1320" s="35"/>
      <c r="T1320" s="147"/>
    </row>
    <row r="1321">
      <c r="A1321" s="147"/>
      <c r="B1321" s="64"/>
      <c r="C1321" s="147" t="s">
        <v>217</v>
      </c>
      <c r="E1321" s="161"/>
      <c r="F1321" s="162"/>
      <c r="G1321" s="147"/>
      <c r="H1321" s="146"/>
      <c r="J1321" s="146"/>
      <c r="L1321" s="150"/>
      <c r="N1321" s="163"/>
      <c r="O1321" s="146"/>
      <c r="P1321" s="146"/>
      <c r="Q1321" s="146"/>
      <c r="R1321" s="34"/>
      <c r="S1321" s="35"/>
      <c r="T1321" s="147"/>
    </row>
    <row r="1322">
      <c r="A1322" s="147"/>
      <c r="B1322" s="64"/>
      <c r="C1322" s="147" t="s">
        <v>217</v>
      </c>
      <c r="E1322" s="161"/>
      <c r="F1322" s="162"/>
      <c r="G1322" s="147"/>
      <c r="H1322" s="146"/>
      <c r="J1322" s="146"/>
      <c r="L1322" s="150"/>
      <c r="N1322" s="163"/>
      <c r="O1322" s="146"/>
      <c r="P1322" s="146"/>
      <c r="Q1322" s="146"/>
      <c r="R1322" s="34"/>
      <c r="S1322" s="35"/>
      <c r="T1322" s="147"/>
    </row>
    <row r="1323">
      <c r="A1323" s="147"/>
      <c r="B1323" s="64"/>
      <c r="C1323" s="147" t="s">
        <v>217</v>
      </c>
      <c r="E1323" s="161"/>
      <c r="F1323" s="162"/>
      <c r="G1323" s="147"/>
      <c r="H1323" s="146"/>
      <c r="J1323" s="146"/>
      <c r="L1323" s="150"/>
      <c r="N1323" s="163"/>
      <c r="O1323" s="146"/>
      <c r="P1323" s="146"/>
      <c r="Q1323" s="146"/>
      <c r="R1323" s="34"/>
      <c r="S1323" s="35"/>
      <c r="T1323" s="147"/>
    </row>
    <row r="1324">
      <c r="A1324" s="147"/>
      <c r="B1324" s="64"/>
      <c r="C1324" s="147" t="s">
        <v>217</v>
      </c>
      <c r="E1324" s="161"/>
      <c r="F1324" s="162"/>
      <c r="G1324" s="147"/>
      <c r="H1324" s="146"/>
      <c r="J1324" s="146"/>
      <c r="L1324" s="150"/>
      <c r="N1324" s="163"/>
      <c r="O1324" s="146"/>
      <c r="P1324" s="146"/>
      <c r="Q1324" s="146"/>
      <c r="R1324" s="34"/>
      <c r="S1324" s="35"/>
      <c r="T1324" s="147"/>
    </row>
    <row r="1325">
      <c r="A1325" s="147"/>
      <c r="B1325" s="64"/>
      <c r="C1325" s="147" t="s">
        <v>217</v>
      </c>
      <c r="E1325" s="161"/>
      <c r="F1325" s="162"/>
      <c r="G1325" s="147"/>
      <c r="H1325" s="146"/>
      <c r="J1325" s="146"/>
      <c r="L1325" s="150"/>
      <c r="N1325" s="163"/>
      <c r="O1325" s="146"/>
      <c r="P1325" s="146"/>
      <c r="Q1325" s="146"/>
      <c r="R1325" s="34"/>
      <c r="S1325" s="35"/>
      <c r="T1325" s="147"/>
    </row>
    <row r="1326">
      <c r="A1326" s="147"/>
      <c r="B1326" s="64"/>
      <c r="C1326" s="147" t="s">
        <v>217</v>
      </c>
      <c r="E1326" s="161"/>
      <c r="F1326" s="162"/>
      <c r="G1326" s="147"/>
      <c r="H1326" s="146"/>
      <c r="J1326" s="146"/>
      <c r="L1326" s="150"/>
      <c r="N1326" s="163"/>
      <c r="O1326" s="146"/>
      <c r="P1326" s="146"/>
      <c r="Q1326" s="146"/>
      <c r="R1326" s="34"/>
      <c r="S1326" s="35"/>
      <c r="T1326" s="147"/>
    </row>
    <row r="1327">
      <c r="A1327" s="147"/>
      <c r="B1327" s="64"/>
      <c r="C1327" s="147" t="s">
        <v>217</v>
      </c>
      <c r="E1327" s="161"/>
      <c r="F1327" s="162"/>
      <c r="G1327" s="147"/>
      <c r="H1327" s="146"/>
      <c r="J1327" s="146"/>
      <c r="L1327" s="150"/>
      <c r="N1327" s="163"/>
      <c r="O1327" s="146"/>
      <c r="P1327" s="146"/>
      <c r="Q1327" s="146"/>
      <c r="R1327" s="34"/>
      <c r="S1327" s="35"/>
      <c r="T1327" s="147"/>
    </row>
    <row r="1328">
      <c r="A1328" s="147"/>
      <c r="B1328" s="64"/>
      <c r="C1328" s="147" t="s">
        <v>217</v>
      </c>
      <c r="E1328" s="161"/>
      <c r="F1328" s="162"/>
      <c r="G1328" s="147"/>
      <c r="H1328" s="146"/>
      <c r="J1328" s="146"/>
      <c r="L1328" s="150"/>
      <c r="N1328" s="163"/>
      <c r="O1328" s="146"/>
      <c r="P1328" s="146"/>
      <c r="Q1328" s="146"/>
      <c r="R1328" s="34"/>
      <c r="S1328" s="35"/>
      <c r="T1328" s="147"/>
    </row>
    <row r="1329">
      <c r="A1329" s="147"/>
      <c r="B1329" s="64"/>
      <c r="C1329" s="147" t="s">
        <v>217</v>
      </c>
      <c r="E1329" s="161"/>
      <c r="F1329" s="162"/>
      <c r="G1329" s="147"/>
      <c r="H1329" s="146"/>
      <c r="J1329" s="146"/>
      <c r="L1329" s="150"/>
      <c r="N1329" s="163"/>
      <c r="O1329" s="146"/>
      <c r="P1329" s="146"/>
      <c r="Q1329" s="146"/>
      <c r="R1329" s="34"/>
      <c r="S1329" s="35"/>
      <c r="T1329" s="147"/>
    </row>
    <row r="1330">
      <c r="A1330" s="147"/>
      <c r="B1330" s="64"/>
      <c r="C1330" s="147" t="s">
        <v>217</v>
      </c>
      <c r="E1330" s="161"/>
      <c r="F1330" s="162"/>
      <c r="G1330" s="147"/>
      <c r="H1330" s="146"/>
      <c r="J1330" s="146"/>
      <c r="L1330" s="150"/>
      <c r="N1330" s="163"/>
      <c r="O1330" s="146"/>
      <c r="P1330" s="146"/>
      <c r="Q1330" s="146"/>
      <c r="R1330" s="34"/>
      <c r="S1330" s="35"/>
      <c r="T1330" s="147"/>
    </row>
    <row r="1331">
      <c r="A1331" s="147"/>
      <c r="B1331" s="64"/>
      <c r="C1331" s="147" t="s">
        <v>217</v>
      </c>
      <c r="E1331" s="161"/>
      <c r="F1331" s="162"/>
      <c r="G1331" s="147"/>
      <c r="H1331" s="146"/>
      <c r="J1331" s="146"/>
      <c r="L1331" s="150"/>
      <c r="N1331" s="163"/>
      <c r="O1331" s="146"/>
      <c r="P1331" s="146"/>
      <c r="Q1331" s="146"/>
      <c r="R1331" s="34"/>
      <c r="S1331" s="35"/>
      <c r="T1331" s="147"/>
    </row>
    <row r="1332">
      <c r="A1332" s="147"/>
      <c r="B1332" s="64"/>
      <c r="C1332" s="147" t="s">
        <v>217</v>
      </c>
      <c r="E1332" s="161"/>
      <c r="F1332" s="162"/>
      <c r="G1332" s="147"/>
      <c r="H1332" s="146"/>
      <c r="J1332" s="146"/>
      <c r="L1332" s="150"/>
      <c r="N1332" s="163"/>
      <c r="O1332" s="146"/>
      <c r="P1332" s="146"/>
      <c r="Q1332" s="146"/>
      <c r="R1332" s="34"/>
      <c r="S1332" s="35"/>
      <c r="T1332" s="147"/>
    </row>
    <row r="1333">
      <c r="A1333" s="147"/>
      <c r="B1333" s="64"/>
      <c r="C1333" s="147" t="s">
        <v>217</v>
      </c>
      <c r="E1333" s="161"/>
      <c r="F1333" s="162"/>
      <c r="G1333" s="147"/>
      <c r="H1333" s="146"/>
      <c r="J1333" s="146"/>
      <c r="L1333" s="150"/>
      <c r="N1333" s="163"/>
      <c r="O1333" s="146"/>
      <c r="P1333" s="146"/>
      <c r="Q1333" s="146"/>
      <c r="R1333" s="34"/>
      <c r="S1333" s="35"/>
      <c r="T1333" s="147"/>
    </row>
    <row r="1334">
      <c r="A1334" s="147"/>
      <c r="B1334" s="64"/>
      <c r="C1334" s="147" t="s">
        <v>217</v>
      </c>
      <c r="E1334" s="161"/>
      <c r="F1334" s="162"/>
      <c r="G1334" s="147"/>
      <c r="H1334" s="146"/>
      <c r="J1334" s="146"/>
      <c r="L1334" s="150"/>
      <c r="N1334" s="163"/>
      <c r="O1334" s="146"/>
      <c r="P1334" s="146"/>
      <c r="Q1334" s="146"/>
      <c r="R1334" s="34"/>
      <c r="S1334" s="35"/>
      <c r="T1334" s="147"/>
    </row>
    <row r="1335">
      <c r="A1335" s="147"/>
      <c r="B1335" s="64"/>
      <c r="C1335" s="147" t="s">
        <v>217</v>
      </c>
      <c r="E1335" s="161"/>
      <c r="F1335" s="162"/>
      <c r="G1335" s="147"/>
      <c r="H1335" s="146"/>
      <c r="J1335" s="146"/>
      <c r="L1335" s="150"/>
      <c r="N1335" s="163"/>
      <c r="O1335" s="146"/>
      <c r="P1335" s="146"/>
      <c r="Q1335" s="146"/>
      <c r="R1335" s="34"/>
      <c r="S1335" s="35"/>
      <c r="T1335" s="147"/>
    </row>
    <row r="1336">
      <c r="A1336" s="147"/>
      <c r="B1336" s="64"/>
      <c r="C1336" s="147" t="s">
        <v>217</v>
      </c>
      <c r="E1336" s="161"/>
      <c r="F1336" s="162"/>
      <c r="G1336" s="147"/>
      <c r="H1336" s="146"/>
      <c r="J1336" s="146"/>
      <c r="L1336" s="150"/>
      <c r="N1336" s="163"/>
      <c r="O1336" s="146"/>
      <c r="P1336" s="146"/>
      <c r="Q1336" s="146"/>
      <c r="R1336" s="34"/>
      <c r="S1336" s="35"/>
      <c r="T1336" s="147"/>
    </row>
    <row r="1337">
      <c r="A1337" s="147"/>
      <c r="B1337" s="64"/>
      <c r="C1337" s="147" t="s">
        <v>217</v>
      </c>
      <c r="E1337" s="161"/>
      <c r="F1337" s="162"/>
      <c r="G1337" s="147"/>
      <c r="H1337" s="146"/>
      <c r="J1337" s="146"/>
      <c r="L1337" s="150"/>
      <c r="N1337" s="163"/>
      <c r="O1337" s="146"/>
      <c r="P1337" s="146"/>
      <c r="Q1337" s="146"/>
      <c r="R1337" s="34"/>
      <c r="S1337" s="35"/>
      <c r="T1337" s="147"/>
    </row>
    <row r="1338">
      <c r="A1338" s="147"/>
      <c r="B1338" s="64"/>
      <c r="C1338" s="147" t="s">
        <v>217</v>
      </c>
      <c r="E1338" s="161"/>
      <c r="F1338" s="162"/>
      <c r="G1338" s="147"/>
      <c r="H1338" s="146"/>
      <c r="J1338" s="146"/>
      <c r="L1338" s="150"/>
      <c r="N1338" s="163"/>
      <c r="O1338" s="146"/>
      <c r="P1338" s="146"/>
      <c r="Q1338" s="146"/>
      <c r="R1338" s="34"/>
      <c r="S1338" s="35"/>
      <c r="T1338" s="147"/>
    </row>
    <row r="1339">
      <c r="A1339" s="147"/>
      <c r="B1339" s="64"/>
      <c r="C1339" s="147" t="s">
        <v>217</v>
      </c>
      <c r="E1339" s="161"/>
      <c r="F1339" s="162"/>
      <c r="G1339" s="147"/>
      <c r="H1339" s="146"/>
      <c r="J1339" s="146"/>
      <c r="L1339" s="150"/>
      <c r="N1339" s="163"/>
      <c r="O1339" s="146"/>
      <c r="P1339" s="146"/>
      <c r="Q1339" s="146"/>
      <c r="R1339" s="34"/>
      <c r="S1339" s="35"/>
      <c r="T1339" s="147"/>
    </row>
    <row r="1340">
      <c r="A1340" s="147"/>
      <c r="B1340" s="64"/>
      <c r="C1340" s="147" t="s">
        <v>217</v>
      </c>
      <c r="E1340" s="161"/>
      <c r="F1340" s="162"/>
      <c r="G1340" s="147"/>
      <c r="H1340" s="146"/>
      <c r="J1340" s="146"/>
      <c r="L1340" s="150"/>
      <c r="N1340" s="163"/>
      <c r="O1340" s="146"/>
      <c r="P1340" s="146"/>
      <c r="Q1340" s="146"/>
      <c r="R1340" s="34"/>
      <c r="S1340" s="35"/>
      <c r="T1340" s="147"/>
    </row>
    <row r="1341">
      <c r="A1341" s="147"/>
      <c r="B1341" s="64"/>
      <c r="C1341" s="147" t="s">
        <v>217</v>
      </c>
      <c r="E1341" s="161"/>
      <c r="F1341" s="162"/>
      <c r="G1341" s="147"/>
      <c r="H1341" s="146"/>
      <c r="J1341" s="146"/>
      <c r="L1341" s="150"/>
      <c r="N1341" s="163"/>
      <c r="O1341" s="146"/>
      <c r="P1341" s="146"/>
      <c r="Q1341" s="146"/>
      <c r="R1341" s="34"/>
      <c r="S1341" s="35"/>
      <c r="T1341" s="147"/>
    </row>
    <row r="1342">
      <c r="A1342" s="147"/>
      <c r="B1342" s="64"/>
      <c r="C1342" s="147" t="s">
        <v>217</v>
      </c>
      <c r="E1342" s="161"/>
      <c r="F1342" s="162"/>
      <c r="G1342" s="147"/>
      <c r="H1342" s="146"/>
      <c r="J1342" s="146"/>
      <c r="L1342" s="150"/>
      <c r="N1342" s="163"/>
      <c r="O1342" s="146"/>
      <c r="P1342" s="146"/>
      <c r="Q1342" s="146"/>
      <c r="R1342" s="34"/>
      <c r="S1342" s="35"/>
      <c r="T1342" s="147"/>
    </row>
    <row r="1343">
      <c r="A1343" s="147"/>
      <c r="B1343" s="64"/>
      <c r="C1343" s="147" t="s">
        <v>217</v>
      </c>
      <c r="E1343" s="161"/>
      <c r="F1343" s="162"/>
      <c r="G1343" s="147"/>
      <c r="H1343" s="146"/>
      <c r="J1343" s="146"/>
      <c r="L1343" s="150"/>
      <c r="N1343" s="163"/>
      <c r="O1343" s="146"/>
      <c r="P1343" s="146"/>
      <c r="Q1343" s="146"/>
      <c r="R1343" s="34"/>
      <c r="S1343" s="35"/>
      <c r="T1343" s="147"/>
    </row>
    <row r="1344">
      <c r="A1344" s="147"/>
      <c r="B1344" s="64"/>
      <c r="C1344" s="147" t="s">
        <v>217</v>
      </c>
      <c r="E1344" s="161"/>
      <c r="F1344" s="162"/>
      <c r="G1344" s="147"/>
      <c r="H1344" s="146"/>
      <c r="J1344" s="146"/>
      <c r="L1344" s="150"/>
      <c r="N1344" s="163"/>
      <c r="O1344" s="146"/>
      <c r="P1344" s="146"/>
      <c r="Q1344" s="146"/>
      <c r="R1344" s="34"/>
      <c r="S1344" s="35"/>
      <c r="T1344" s="147"/>
    </row>
    <row r="1345">
      <c r="A1345" s="147"/>
      <c r="B1345" s="64"/>
      <c r="C1345" s="147" t="s">
        <v>217</v>
      </c>
      <c r="E1345" s="161"/>
      <c r="F1345" s="162"/>
      <c r="G1345" s="147"/>
      <c r="H1345" s="146"/>
      <c r="J1345" s="146"/>
      <c r="L1345" s="150"/>
      <c r="N1345" s="163"/>
      <c r="O1345" s="146"/>
      <c r="P1345" s="146"/>
      <c r="Q1345" s="146"/>
      <c r="R1345" s="34"/>
      <c r="S1345" s="35"/>
      <c r="T1345" s="147"/>
    </row>
    <row r="1346">
      <c r="A1346" s="147"/>
      <c r="B1346" s="64"/>
      <c r="C1346" s="147" t="s">
        <v>217</v>
      </c>
      <c r="E1346" s="161"/>
      <c r="F1346" s="162"/>
      <c r="G1346" s="147"/>
      <c r="H1346" s="146"/>
      <c r="J1346" s="146"/>
      <c r="L1346" s="150"/>
      <c r="N1346" s="163"/>
      <c r="O1346" s="146"/>
      <c r="P1346" s="146"/>
      <c r="Q1346" s="146"/>
      <c r="R1346" s="34"/>
      <c r="S1346" s="35"/>
      <c r="T1346" s="147"/>
    </row>
    <row r="1347">
      <c r="A1347" s="147"/>
      <c r="B1347" s="64"/>
      <c r="C1347" s="147" t="s">
        <v>217</v>
      </c>
      <c r="E1347" s="161"/>
      <c r="F1347" s="162"/>
      <c r="G1347" s="147"/>
      <c r="H1347" s="146"/>
      <c r="J1347" s="146"/>
      <c r="L1347" s="150"/>
      <c r="N1347" s="163"/>
      <c r="O1347" s="146"/>
      <c r="P1347" s="146"/>
      <c r="Q1347" s="146"/>
      <c r="R1347" s="34"/>
      <c r="S1347" s="35"/>
      <c r="T1347" s="147"/>
    </row>
    <row r="1348">
      <c r="A1348" s="147"/>
      <c r="B1348" s="64"/>
      <c r="C1348" s="147" t="s">
        <v>217</v>
      </c>
      <c r="E1348" s="161"/>
      <c r="F1348" s="162"/>
      <c r="G1348" s="147"/>
      <c r="H1348" s="146"/>
      <c r="J1348" s="146"/>
      <c r="L1348" s="150"/>
      <c r="N1348" s="163"/>
      <c r="O1348" s="146"/>
      <c r="P1348" s="146"/>
      <c r="Q1348" s="146"/>
      <c r="R1348" s="34"/>
      <c r="S1348" s="35"/>
      <c r="T1348" s="147"/>
    </row>
    <row r="1349">
      <c r="A1349" s="147"/>
      <c r="B1349" s="64"/>
      <c r="C1349" s="147" t="s">
        <v>217</v>
      </c>
      <c r="E1349" s="161"/>
      <c r="F1349" s="162"/>
      <c r="G1349" s="147"/>
      <c r="H1349" s="146"/>
      <c r="J1349" s="146"/>
      <c r="L1349" s="150"/>
      <c r="N1349" s="163"/>
      <c r="O1349" s="146"/>
      <c r="P1349" s="146"/>
      <c r="Q1349" s="146"/>
      <c r="R1349" s="34"/>
      <c r="S1349" s="35"/>
      <c r="T1349" s="147"/>
    </row>
    <row r="1350">
      <c r="A1350" s="147"/>
      <c r="B1350" s="64"/>
      <c r="C1350" s="147" t="s">
        <v>217</v>
      </c>
      <c r="E1350" s="161"/>
      <c r="F1350" s="162"/>
      <c r="G1350" s="147"/>
      <c r="H1350" s="146"/>
      <c r="J1350" s="146"/>
      <c r="L1350" s="150"/>
      <c r="N1350" s="163"/>
      <c r="O1350" s="146"/>
      <c r="P1350" s="146"/>
      <c r="Q1350" s="146"/>
      <c r="R1350" s="34"/>
      <c r="S1350" s="35"/>
      <c r="T1350" s="147"/>
    </row>
    <row r="1351">
      <c r="A1351" s="147"/>
      <c r="B1351" s="64"/>
      <c r="C1351" s="147" t="s">
        <v>217</v>
      </c>
      <c r="E1351" s="161"/>
      <c r="F1351" s="162"/>
      <c r="G1351" s="147"/>
      <c r="H1351" s="146"/>
      <c r="J1351" s="146"/>
      <c r="L1351" s="150"/>
      <c r="N1351" s="163"/>
      <c r="O1351" s="146"/>
      <c r="P1351" s="146"/>
      <c r="Q1351" s="146"/>
      <c r="R1351" s="34"/>
      <c r="S1351" s="35"/>
      <c r="T1351" s="147"/>
    </row>
    <row r="1352">
      <c r="A1352" s="147"/>
      <c r="B1352" s="64"/>
      <c r="C1352" s="147" t="s">
        <v>217</v>
      </c>
      <c r="E1352" s="161"/>
      <c r="F1352" s="162"/>
      <c r="G1352" s="147"/>
      <c r="H1352" s="146"/>
      <c r="J1352" s="146"/>
      <c r="L1352" s="150"/>
      <c r="N1352" s="163"/>
      <c r="O1352" s="146"/>
      <c r="P1352" s="146"/>
      <c r="Q1352" s="146"/>
      <c r="R1352" s="34"/>
      <c r="S1352" s="35"/>
      <c r="T1352" s="147"/>
    </row>
    <row r="1353">
      <c r="A1353" s="147"/>
      <c r="B1353" s="64"/>
      <c r="C1353" s="147" t="s">
        <v>217</v>
      </c>
      <c r="E1353" s="161"/>
      <c r="F1353" s="162"/>
      <c r="G1353" s="147"/>
      <c r="H1353" s="146"/>
      <c r="J1353" s="146"/>
      <c r="L1353" s="150"/>
      <c r="N1353" s="163"/>
      <c r="O1353" s="146"/>
      <c r="P1353" s="146"/>
      <c r="Q1353" s="146"/>
      <c r="R1353" s="34"/>
      <c r="S1353" s="35"/>
      <c r="T1353" s="147"/>
    </row>
    <row r="1354">
      <c r="A1354" s="147"/>
      <c r="B1354" s="64"/>
      <c r="C1354" s="147" t="s">
        <v>217</v>
      </c>
      <c r="E1354" s="161"/>
      <c r="F1354" s="162"/>
      <c r="G1354" s="147"/>
      <c r="H1354" s="146"/>
      <c r="J1354" s="146"/>
      <c r="L1354" s="150"/>
      <c r="N1354" s="163"/>
      <c r="O1354" s="146"/>
      <c r="P1354" s="146"/>
      <c r="Q1354" s="146"/>
      <c r="R1354" s="34"/>
      <c r="S1354" s="35"/>
      <c r="T1354" s="147"/>
    </row>
    <row r="1355">
      <c r="A1355" s="147"/>
      <c r="B1355" s="64"/>
      <c r="C1355" s="147" t="s">
        <v>217</v>
      </c>
      <c r="E1355" s="161"/>
      <c r="F1355" s="162"/>
      <c r="G1355" s="147"/>
      <c r="H1355" s="146"/>
      <c r="J1355" s="146"/>
      <c r="L1355" s="150"/>
      <c r="N1355" s="163"/>
      <c r="O1355" s="146"/>
      <c r="P1355" s="146"/>
      <c r="Q1355" s="146"/>
      <c r="R1355" s="34"/>
      <c r="S1355" s="35"/>
      <c r="T1355" s="147"/>
    </row>
    <row r="1356">
      <c r="A1356" s="147"/>
      <c r="B1356" s="64"/>
      <c r="C1356" s="147" t="s">
        <v>217</v>
      </c>
      <c r="E1356" s="161"/>
      <c r="F1356" s="162"/>
      <c r="G1356" s="147"/>
      <c r="H1356" s="146"/>
      <c r="J1356" s="146"/>
      <c r="L1356" s="150"/>
      <c r="N1356" s="163"/>
      <c r="O1356" s="146"/>
      <c r="P1356" s="146"/>
      <c r="Q1356" s="146"/>
      <c r="R1356" s="34"/>
      <c r="S1356" s="35"/>
      <c r="T1356" s="147"/>
    </row>
    <row r="1357">
      <c r="A1357" s="147"/>
      <c r="B1357" s="64"/>
      <c r="C1357" s="147" t="s">
        <v>217</v>
      </c>
      <c r="E1357" s="161"/>
      <c r="F1357" s="162"/>
      <c r="G1357" s="147"/>
      <c r="H1357" s="146"/>
      <c r="J1357" s="146"/>
      <c r="L1357" s="150"/>
      <c r="N1357" s="163"/>
      <c r="O1357" s="146"/>
      <c r="P1357" s="146"/>
      <c r="Q1357" s="146"/>
      <c r="R1357" s="34"/>
      <c r="S1357" s="35"/>
      <c r="T1357" s="147"/>
    </row>
    <row r="1358">
      <c r="A1358" s="147"/>
      <c r="B1358" s="64"/>
      <c r="C1358" s="147" t="s">
        <v>217</v>
      </c>
      <c r="E1358" s="161"/>
      <c r="F1358" s="162"/>
      <c r="G1358" s="147"/>
      <c r="H1358" s="146"/>
      <c r="J1358" s="146"/>
      <c r="L1358" s="150"/>
      <c r="N1358" s="163"/>
      <c r="O1358" s="146"/>
      <c r="P1358" s="146"/>
      <c r="Q1358" s="146"/>
      <c r="R1358" s="34"/>
      <c r="S1358" s="35"/>
      <c r="T1358" s="147"/>
    </row>
    <row r="1359">
      <c r="A1359" s="147"/>
      <c r="B1359" s="64"/>
      <c r="C1359" s="147" t="s">
        <v>217</v>
      </c>
      <c r="E1359" s="161"/>
      <c r="F1359" s="162"/>
      <c r="G1359" s="147"/>
      <c r="H1359" s="146"/>
      <c r="J1359" s="146"/>
      <c r="L1359" s="150"/>
      <c r="N1359" s="163"/>
      <c r="O1359" s="146"/>
      <c r="P1359" s="146"/>
      <c r="Q1359" s="146"/>
      <c r="R1359" s="34"/>
      <c r="S1359" s="35"/>
      <c r="T1359" s="147"/>
    </row>
    <row r="1360">
      <c r="A1360" s="147"/>
      <c r="B1360" s="64"/>
      <c r="C1360" s="147" t="s">
        <v>217</v>
      </c>
      <c r="E1360" s="161"/>
      <c r="F1360" s="162"/>
      <c r="G1360" s="147"/>
      <c r="H1360" s="146"/>
      <c r="J1360" s="146"/>
      <c r="L1360" s="150"/>
      <c r="N1360" s="163"/>
      <c r="O1360" s="146"/>
      <c r="P1360" s="146"/>
      <c r="Q1360" s="146"/>
      <c r="R1360" s="34"/>
      <c r="S1360" s="35"/>
      <c r="T1360" s="147"/>
    </row>
    <row r="1361">
      <c r="A1361" s="147"/>
      <c r="B1361" s="64"/>
      <c r="C1361" s="147" t="s">
        <v>217</v>
      </c>
      <c r="E1361" s="161"/>
      <c r="F1361" s="162"/>
      <c r="G1361" s="147"/>
      <c r="H1361" s="146"/>
      <c r="J1361" s="146"/>
      <c r="L1361" s="150"/>
      <c r="N1361" s="163"/>
      <c r="O1361" s="146"/>
      <c r="P1361" s="146"/>
      <c r="Q1361" s="146"/>
      <c r="R1361" s="34"/>
      <c r="S1361" s="35"/>
      <c r="T1361" s="147"/>
    </row>
    <row r="1362">
      <c r="A1362" s="147"/>
      <c r="B1362" s="64"/>
      <c r="C1362" s="147" t="s">
        <v>217</v>
      </c>
      <c r="E1362" s="161"/>
      <c r="F1362" s="162"/>
      <c r="G1362" s="147"/>
      <c r="H1362" s="146"/>
      <c r="J1362" s="146"/>
      <c r="L1362" s="150"/>
      <c r="N1362" s="163"/>
      <c r="O1362" s="146"/>
      <c r="P1362" s="146"/>
      <c r="Q1362" s="146"/>
      <c r="R1362" s="34"/>
      <c r="S1362" s="35"/>
      <c r="T1362" s="147"/>
    </row>
    <row r="1363">
      <c r="A1363" s="147"/>
      <c r="B1363" s="64"/>
      <c r="C1363" s="147" t="s">
        <v>217</v>
      </c>
      <c r="E1363" s="161"/>
      <c r="F1363" s="162"/>
      <c r="G1363" s="147"/>
      <c r="H1363" s="146"/>
      <c r="J1363" s="146"/>
      <c r="L1363" s="150"/>
      <c r="N1363" s="163"/>
      <c r="O1363" s="146"/>
      <c r="P1363" s="146"/>
      <c r="Q1363" s="146"/>
      <c r="R1363" s="34"/>
      <c r="S1363" s="35"/>
      <c r="T1363" s="147"/>
    </row>
    <row r="1364">
      <c r="A1364" s="147"/>
      <c r="B1364" s="64"/>
      <c r="C1364" s="147" t="s">
        <v>217</v>
      </c>
      <c r="E1364" s="161"/>
      <c r="F1364" s="162"/>
      <c r="G1364" s="147"/>
      <c r="H1364" s="146"/>
      <c r="J1364" s="146"/>
      <c r="L1364" s="150"/>
      <c r="N1364" s="163"/>
      <c r="O1364" s="146"/>
      <c r="P1364" s="146"/>
      <c r="Q1364" s="146"/>
      <c r="R1364" s="34"/>
      <c r="S1364" s="35"/>
      <c r="T1364" s="147"/>
    </row>
    <row r="1365">
      <c r="A1365" s="147"/>
      <c r="B1365" s="64"/>
      <c r="C1365" s="147" t="s">
        <v>217</v>
      </c>
      <c r="E1365" s="161"/>
      <c r="F1365" s="162"/>
      <c r="G1365" s="147"/>
      <c r="H1365" s="146"/>
      <c r="J1365" s="146"/>
      <c r="L1365" s="150"/>
      <c r="N1365" s="163"/>
      <c r="O1365" s="146"/>
      <c r="P1365" s="146"/>
      <c r="Q1365" s="146"/>
      <c r="R1365" s="34"/>
      <c r="S1365" s="35"/>
      <c r="T1365" s="147"/>
    </row>
    <row r="1366">
      <c r="A1366" s="147"/>
      <c r="B1366" s="64"/>
      <c r="C1366" s="147" t="s">
        <v>217</v>
      </c>
      <c r="E1366" s="161"/>
      <c r="F1366" s="162"/>
      <c r="G1366" s="147"/>
      <c r="H1366" s="146"/>
      <c r="J1366" s="146"/>
      <c r="L1366" s="150"/>
      <c r="N1366" s="163"/>
      <c r="O1366" s="146"/>
      <c r="P1366" s="146"/>
      <c r="Q1366" s="146"/>
      <c r="R1366" s="34"/>
      <c r="S1366" s="35"/>
      <c r="T1366" s="147"/>
    </row>
    <row r="1367">
      <c r="A1367" s="147"/>
      <c r="B1367" s="64"/>
      <c r="C1367" s="147" t="s">
        <v>217</v>
      </c>
      <c r="E1367" s="161"/>
      <c r="F1367" s="162"/>
      <c r="G1367" s="147"/>
      <c r="H1367" s="146"/>
      <c r="J1367" s="146"/>
      <c r="L1367" s="150"/>
      <c r="N1367" s="163"/>
      <c r="O1367" s="146"/>
      <c r="P1367" s="146"/>
      <c r="Q1367" s="146"/>
      <c r="R1367" s="34"/>
      <c r="S1367" s="35"/>
      <c r="T1367" s="147"/>
    </row>
    <row r="1368">
      <c r="A1368" s="147"/>
      <c r="B1368" s="64"/>
      <c r="C1368" s="147" t="s">
        <v>217</v>
      </c>
      <c r="E1368" s="161"/>
      <c r="F1368" s="162"/>
      <c r="G1368" s="147"/>
      <c r="H1368" s="146"/>
      <c r="J1368" s="146"/>
      <c r="L1368" s="150"/>
      <c r="N1368" s="163"/>
      <c r="O1368" s="146"/>
      <c r="P1368" s="146"/>
      <c r="Q1368" s="146"/>
      <c r="R1368" s="34"/>
      <c r="S1368" s="35"/>
      <c r="T1368" s="147"/>
    </row>
    <row r="1369">
      <c r="A1369" s="147"/>
      <c r="B1369" s="64"/>
      <c r="C1369" s="147" t="s">
        <v>217</v>
      </c>
      <c r="E1369" s="161"/>
      <c r="F1369" s="162"/>
      <c r="G1369" s="147"/>
      <c r="H1369" s="146"/>
      <c r="J1369" s="146"/>
      <c r="L1369" s="150"/>
      <c r="N1369" s="163"/>
      <c r="O1369" s="146"/>
      <c r="P1369" s="146"/>
      <c r="Q1369" s="146"/>
      <c r="R1369" s="34"/>
      <c r="S1369" s="35"/>
      <c r="T1369" s="147"/>
    </row>
    <row r="1370">
      <c r="A1370" s="147"/>
      <c r="B1370" s="64"/>
      <c r="C1370" s="147" t="s">
        <v>217</v>
      </c>
      <c r="E1370" s="161"/>
      <c r="F1370" s="162"/>
      <c r="G1370" s="147"/>
      <c r="H1370" s="146"/>
      <c r="J1370" s="146"/>
      <c r="L1370" s="150"/>
      <c r="N1370" s="163"/>
      <c r="O1370" s="146"/>
      <c r="P1370" s="146"/>
      <c r="Q1370" s="146"/>
      <c r="R1370" s="34"/>
      <c r="S1370" s="35"/>
      <c r="T1370" s="147"/>
    </row>
    <row r="1371">
      <c r="A1371" s="147"/>
      <c r="B1371" s="64"/>
      <c r="C1371" s="147" t="s">
        <v>217</v>
      </c>
      <c r="E1371" s="161"/>
      <c r="F1371" s="162"/>
      <c r="G1371" s="147"/>
      <c r="H1371" s="146"/>
      <c r="J1371" s="146"/>
      <c r="L1371" s="150"/>
      <c r="N1371" s="163"/>
      <c r="O1371" s="146"/>
      <c r="P1371" s="146"/>
      <c r="Q1371" s="146"/>
      <c r="R1371" s="34"/>
      <c r="S1371" s="35"/>
      <c r="T1371" s="147"/>
    </row>
    <row r="1372">
      <c r="A1372" s="147"/>
      <c r="B1372" s="64"/>
      <c r="C1372" s="147" t="s">
        <v>217</v>
      </c>
      <c r="E1372" s="161"/>
      <c r="F1372" s="162"/>
      <c r="G1372" s="147"/>
      <c r="H1372" s="146"/>
      <c r="J1372" s="146"/>
      <c r="L1372" s="150"/>
      <c r="N1372" s="163"/>
      <c r="O1372" s="146"/>
      <c r="P1372" s="146"/>
      <c r="Q1372" s="146"/>
      <c r="R1372" s="34"/>
      <c r="S1372" s="35"/>
      <c r="T1372" s="147"/>
    </row>
    <row r="1373">
      <c r="A1373" s="147"/>
      <c r="B1373" s="64"/>
      <c r="C1373" s="147" t="s">
        <v>217</v>
      </c>
      <c r="E1373" s="161"/>
      <c r="F1373" s="162"/>
      <c r="G1373" s="147"/>
      <c r="H1373" s="146"/>
      <c r="J1373" s="146"/>
      <c r="L1373" s="150"/>
      <c r="N1373" s="163"/>
      <c r="O1373" s="146"/>
      <c r="P1373" s="146"/>
      <c r="Q1373" s="146"/>
      <c r="R1373" s="34"/>
      <c r="S1373" s="35"/>
      <c r="T1373" s="147"/>
    </row>
    <row r="1374">
      <c r="A1374" s="147"/>
      <c r="B1374" s="64"/>
      <c r="C1374" s="147" t="s">
        <v>217</v>
      </c>
      <c r="E1374" s="161"/>
      <c r="F1374" s="162"/>
      <c r="G1374" s="147"/>
      <c r="H1374" s="146"/>
      <c r="J1374" s="146"/>
      <c r="L1374" s="150"/>
      <c r="N1374" s="163"/>
      <c r="O1374" s="146"/>
      <c r="P1374" s="146"/>
      <c r="Q1374" s="146"/>
      <c r="R1374" s="34"/>
      <c r="S1374" s="35"/>
      <c r="T1374" s="147"/>
    </row>
    <row r="1375">
      <c r="A1375" s="147"/>
      <c r="B1375" s="64"/>
      <c r="C1375" s="147" t="s">
        <v>217</v>
      </c>
      <c r="E1375" s="161"/>
      <c r="F1375" s="162"/>
      <c r="G1375" s="147"/>
      <c r="H1375" s="146"/>
      <c r="J1375" s="146"/>
      <c r="L1375" s="150"/>
      <c r="N1375" s="163"/>
      <c r="O1375" s="146"/>
      <c r="P1375" s="146"/>
      <c r="Q1375" s="146"/>
      <c r="R1375" s="34"/>
      <c r="S1375" s="35"/>
      <c r="T1375" s="147"/>
    </row>
    <row r="1376">
      <c r="A1376" s="147"/>
      <c r="B1376" s="64"/>
      <c r="C1376" s="147" t="s">
        <v>217</v>
      </c>
      <c r="E1376" s="161"/>
      <c r="F1376" s="162"/>
      <c r="G1376" s="147"/>
      <c r="H1376" s="146"/>
      <c r="J1376" s="146"/>
      <c r="L1376" s="150"/>
      <c r="N1376" s="163"/>
      <c r="O1376" s="146"/>
      <c r="P1376" s="146"/>
      <c r="Q1376" s="146"/>
      <c r="R1376" s="34"/>
      <c r="S1376" s="35"/>
      <c r="T1376" s="147"/>
    </row>
    <row r="1377">
      <c r="A1377" s="147"/>
      <c r="B1377" s="64"/>
      <c r="C1377" s="147" t="s">
        <v>217</v>
      </c>
      <c r="E1377" s="161"/>
      <c r="F1377" s="162"/>
      <c r="G1377" s="147"/>
      <c r="H1377" s="146"/>
      <c r="J1377" s="146"/>
      <c r="L1377" s="150"/>
      <c r="N1377" s="163"/>
      <c r="O1377" s="146"/>
      <c r="P1377" s="146"/>
      <c r="Q1377" s="146"/>
      <c r="R1377" s="34"/>
      <c r="S1377" s="35"/>
      <c r="T1377" s="147"/>
    </row>
    <row r="1378">
      <c r="A1378" s="147"/>
      <c r="B1378" s="64"/>
      <c r="C1378" s="147" t="s">
        <v>217</v>
      </c>
      <c r="E1378" s="161"/>
      <c r="F1378" s="162"/>
      <c r="G1378" s="147"/>
      <c r="H1378" s="146"/>
      <c r="J1378" s="146"/>
      <c r="L1378" s="150"/>
      <c r="N1378" s="163"/>
      <c r="O1378" s="146"/>
      <c r="P1378" s="146"/>
      <c r="Q1378" s="146"/>
      <c r="R1378" s="34"/>
      <c r="S1378" s="35"/>
      <c r="T1378" s="147"/>
    </row>
    <row r="1379">
      <c r="A1379" s="147"/>
      <c r="B1379" s="64"/>
      <c r="C1379" s="147" t="s">
        <v>217</v>
      </c>
      <c r="E1379" s="161"/>
      <c r="F1379" s="162"/>
      <c r="G1379" s="147"/>
      <c r="H1379" s="146"/>
      <c r="J1379" s="146"/>
      <c r="L1379" s="150"/>
      <c r="N1379" s="163"/>
      <c r="O1379" s="146"/>
      <c r="P1379" s="146"/>
      <c r="Q1379" s="146"/>
      <c r="R1379" s="34"/>
      <c r="S1379" s="35"/>
      <c r="T1379" s="147"/>
    </row>
    <row r="1380">
      <c r="A1380" s="147"/>
      <c r="B1380" s="64"/>
      <c r="C1380" s="147" t="s">
        <v>217</v>
      </c>
      <c r="E1380" s="161"/>
      <c r="F1380" s="162"/>
      <c r="G1380" s="147"/>
      <c r="H1380" s="146"/>
      <c r="J1380" s="146"/>
      <c r="L1380" s="150"/>
      <c r="N1380" s="163"/>
      <c r="O1380" s="146"/>
      <c r="P1380" s="146"/>
      <c r="Q1380" s="146"/>
      <c r="R1380" s="34"/>
      <c r="S1380" s="35"/>
      <c r="T1380" s="147"/>
    </row>
    <row r="1381">
      <c r="A1381" s="147"/>
      <c r="B1381" s="64"/>
      <c r="C1381" s="147" t="s">
        <v>217</v>
      </c>
      <c r="E1381" s="161"/>
      <c r="F1381" s="162"/>
      <c r="G1381" s="147"/>
      <c r="H1381" s="146"/>
      <c r="J1381" s="146"/>
      <c r="L1381" s="150"/>
      <c r="N1381" s="163"/>
      <c r="O1381" s="146"/>
      <c r="P1381" s="146"/>
      <c r="Q1381" s="146"/>
      <c r="R1381" s="34"/>
      <c r="S1381" s="35"/>
      <c r="T1381" s="147"/>
    </row>
    <row r="1382">
      <c r="A1382" s="147"/>
      <c r="B1382" s="64"/>
      <c r="C1382" s="147" t="s">
        <v>217</v>
      </c>
      <c r="E1382" s="161"/>
      <c r="F1382" s="162"/>
      <c r="G1382" s="147"/>
      <c r="H1382" s="146"/>
      <c r="J1382" s="146"/>
      <c r="L1382" s="150"/>
      <c r="N1382" s="163"/>
      <c r="O1382" s="146"/>
      <c r="P1382" s="146"/>
      <c r="Q1382" s="146"/>
      <c r="R1382" s="34"/>
      <c r="S1382" s="35"/>
      <c r="T1382" s="147"/>
    </row>
    <row r="1383">
      <c r="A1383" s="147"/>
      <c r="B1383" s="64"/>
      <c r="C1383" s="147" t="s">
        <v>217</v>
      </c>
      <c r="E1383" s="161"/>
      <c r="F1383" s="162"/>
      <c r="G1383" s="147"/>
      <c r="H1383" s="146"/>
      <c r="J1383" s="146"/>
      <c r="L1383" s="150"/>
      <c r="N1383" s="163"/>
      <c r="O1383" s="146"/>
      <c r="P1383" s="146"/>
      <c r="Q1383" s="146"/>
      <c r="R1383" s="34"/>
      <c r="S1383" s="35"/>
      <c r="T1383" s="147"/>
    </row>
    <row r="1384">
      <c r="A1384" s="147"/>
      <c r="B1384" s="64"/>
      <c r="C1384" s="147" t="s">
        <v>217</v>
      </c>
      <c r="E1384" s="161"/>
      <c r="F1384" s="162"/>
      <c r="G1384" s="147"/>
      <c r="H1384" s="146"/>
      <c r="J1384" s="146"/>
      <c r="L1384" s="150"/>
      <c r="N1384" s="163"/>
      <c r="O1384" s="146"/>
      <c r="P1384" s="146"/>
      <c r="Q1384" s="146"/>
      <c r="R1384" s="34"/>
      <c r="S1384" s="35"/>
      <c r="T1384" s="147"/>
    </row>
    <row r="1385">
      <c r="A1385" s="147"/>
      <c r="B1385" s="64"/>
      <c r="C1385" s="147" t="s">
        <v>217</v>
      </c>
      <c r="E1385" s="161"/>
      <c r="F1385" s="162"/>
      <c r="G1385" s="147"/>
      <c r="H1385" s="146"/>
      <c r="J1385" s="146"/>
      <c r="L1385" s="150"/>
      <c r="N1385" s="163"/>
      <c r="O1385" s="146"/>
      <c r="P1385" s="146"/>
      <c r="Q1385" s="146"/>
      <c r="R1385" s="34"/>
      <c r="S1385" s="35"/>
      <c r="T1385" s="147"/>
    </row>
    <row r="1386">
      <c r="A1386" s="147"/>
      <c r="B1386" s="64"/>
      <c r="C1386" s="147" t="s">
        <v>217</v>
      </c>
      <c r="E1386" s="161"/>
      <c r="F1386" s="162"/>
      <c r="G1386" s="147"/>
      <c r="H1386" s="146"/>
      <c r="J1386" s="146"/>
      <c r="L1386" s="150"/>
      <c r="N1386" s="163"/>
      <c r="O1386" s="146"/>
      <c r="P1386" s="146"/>
      <c r="Q1386" s="146"/>
      <c r="R1386" s="34"/>
      <c r="S1386" s="35"/>
      <c r="T1386" s="147"/>
    </row>
    <row r="1387">
      <c r="A1387" s="147"/>
      <c r="B1387" s="64"/>
      <c r="C1387" s="147" t="s">
        <v>217</v>
      </c>
      <c r="E1387" s="161"/>
      <c r="F1387" s="162"/>
      <c r="G1387" s="147"/>
      <c r="H1387" s="146"/>
      <c r="J1387" s="146"/>
      <c r="L1387" s="150"/>
      <c r="N1387" s="163"/>
      <c r="O1387" s="146"/>
      <c r="P1387" s="146"/>
      <c r="Q1387" s="146"/>
      <c r="R1387" s="34"/>
      <c r="S1387" s="35"/>
      <c r="T1387" s="147"/>
    </row>
    <row r="1388">
      <c r="A1388" s="147"/>
      <c r="B1388" s="64"/>
      <c r="C1388" s="147" t="s">
        <v>217</v>
      </c>
      <c r="E1388" s="161"/>
      <c r="F1388" s="162"/>
      <c r="G1388" s="147"/>
      <c r="H1388" s="146"/>
      <c r="J1388" s="146"/>
      <c r="L1388" s="150"/>
      <c r="N1388" s="163"/>
      <c r="O1388" s="146"/>
      <c r="P1388" s="146"/>
      <c r="Q1388" s="146"/>
      <c r="R1388" s="34"/>
      <c r="S1388" s="35"/>
      <c r="T1388" s="147"/>
    </row>
    <row r="1389">
      <c r="A1389" s="147"/>
      <c r="B1389" s="64"/>
      <c r="C1389" s="147" t="s">
        <v>217</v>
      </c>
      <c r="E1389" s="161"/>
      <c r="F1389" s="162"/>
      <c r="G1389" s="147"/>
      <c r="H1389" s="146"/>
      <c r="J1389" s="146"/>
      <c r="L1389" s="150"/>
      <c r="N1389" s="163"/>
      <c r="O1389" s="146"/>
      <c r="P1389" s="146"/>
      <c r="Q1389" s="146"/>
      <c r="R1389" s="34"/>
      <c r="S1389" s="35"/>
      <c r="T1389" s="147"/>
    </row>
    <row r="1390">
      <c r="A1390" s="147"/>
      <c r="B1390" s="64"/>
      <c r="C1390" s="147" t="s">
        <v>217</v>
      </c>
      <c r="E1390" s="161"/>
      <c r="F1390" s="162"/>
      <c r="G1390" s="147"/>
      <c r="H1390" s="146"/>
      <c r="J1390" s="146"/>
      <c r="L1390" s="150"/>
      <c r="N1390" s="163"/>
      <c r="O1390" s="146"/>
      <c r="P1390" s="146"/>
      <c r="Q1390" s="146"/>
      <c r="R1390" s="34"/>
      <c r="S1390" s="35"/>
      <c r="T1390" s="147"/>
    </row>
    <row r="1391">
      <c r="A1391" s="147"/>
      <c r="B1391" s="64"/>
      <c r="C1391" s="147" t="s">
        <v>217</v>
      </c>
      <c r="E1391" s="161"/>
      <c r="F1391" s="162"/>
      <c r="G1391" s="147"/>
      <c r="H1391" s="146"/>
      <c r="J1391" s="146"/>
      <c r="L1391" s="150"/>
      <c r="N1391" s="163"/>
      <c r="O1391" s="146"/>
      <c r="P1391" s="146"/>
      <c r="Q1391" s="146"/>
      <c r="R1391" s="34"/>
      <c r="S1391" s="35"/>
      <c r="T1391" s="147"/>
    </row>
    <row r="1392">
      <c r="A1392" s="147"/>
      <c r="B1392" s="64"/>
      <c r="C1392" s="147" t="s">
        <v>217</v>
      </c>
      <c r="E1392" s="161"/>
      <c r="F1392" s="162"/>
      <c r="G1392" s="147"/>
      <c r="H1392" s="146"/>
      <c r="J1392" s="146"/>
      <c r="L1392" s="150"/>
      <c r="N1392" s="163"/>
      <c r="O1392" s="146"/>
      <c r="P1392" s="146"/>
      <c r="Q1392" s="146"/>
      <c r="R1392" s="34"/>
      <c r="S1392" s="35"/>
      <c r="T1392" s="147"/>
    </row>
    <row r="1393">
      <c r="A1393" s="147"/>
      <c r="B1393" s="64"/>
      <c r="C1393" s="147" t="s">
        <v>217</v>
      </c>
      <c r="E1393" s="161"/>
      <c r="F1393" s="162"/>
      <c r="G1393" s="147"/>
      <c r="H1393" s="146"/>
      <c r="J1393" s="146"/>
      <c r="L1393" s="150"/>
      <c r="N1393" s="163"/>
      <c r="O1393" s="146"/>
      <c r="P1393" s="146"/>
      <c r="Q1393" s="146"/>
      <c r="R1393" s="34"/>
      <c r="S1393" s="35"/>
      <c r="T1393" s="147"/>
    </row>
    <row r="1394">
      <c r="A1394" s="147"/>
      <c r="B1394" s="64"/>
      <c r="C1394" s="147" t="s">
        <v>217</v>
      </c>
      <c r="E1394" s="161"/>
      <c r="F1394" s="162"/>
      <c r="G1394" s="147"/>
      <c r="H1394" s="146"/>
      <c r="J1394" s="146"/>
      <c r="L1394" s="150"/>
      <c r="N1394" s="163"/>
      <c r="O1394" s="146"/>
      <c r="P1394" s="146"/>
      <c r="Q1394" s="146"/>
      <c r="R1394" s="34"/>
      <c r="S1394" s="35"/>
      <c r="T1394" s="147"/>
    </row>
    <row r="1395">
      <c r="A1395" s="147"/>
      <c r="B1395" s="64"/>
      <c r="C1395" s="147" t="s">
        <v>217</v>
      </c>
      <c r="E1395" s="161"/>
      <c r="F1395" s="162"/>
      <c r="G1395" s="147"/>
      <c r="H1395" s="146"/>
      <c r="J1395" s="146"/>
      <c r="L1395" s="150"/>
      <c r="N1395" s="163"/>
      <c r="O1395" s="146"/>
      <c r="P1395" s="146"/>
      <c r="Q1395" s="146"/>
      <c r="R1395" s="34"/>
      <c r="S1395" s="35"/>
      <c r="T1395" s="147"/>
    </row>
    <row r="1396">
      <c r="A1396" s="147"/>
      <c r="B1396" s="64"/>
      <c r="C1396" s="147" t="s">
        <v>217</v>
      </c>
      <c r="E1396" s="161"/>
      <c r="F1396" s="162"/>
      <c r="G1396" s="147"/>
      <c r="H1396" s="146"/>
      <c r="J1396" s="146"/>
      <c r="L1396" s="150"/>
      <c r="N1396" s="163"/>
      <c r="O1396" s="146"/>
      <c r="P1396" s="146"/>
      <c r="Q1396" s="146"/>
      <c r="R1396" s="34"/>
      <c r="S1396" s="35"/>
      <c r="T1396" s="147"/>
    </row>
    <row r="1397">
      <c r="A1397" s="147"/>
      <c r="B1397" s="64"/>
      <c r="C1397" s="147" t="s">
        <v>217</v>
      </c>
      <c r="E1397" s="161"/>
      <c r="F1397" s="162"/>
      <c r="G1397" s="147"/>
      <c r="H1397" s="146"/>
      <c r="J1397" s="146"/>
      <c r="L1397" s="150"/>
      <c r="N1397" s="163"/>
      <c r="O1397" s="146"/>
      <c r="P1397" s="146"/>
      <c r="Q1397" s="146"/>
      <c r="R1397" s="34"/>
      <c r="S1397" s="35"/>
      <c r="T1397" s="147"/>
    </row>
    <row r="1398">
      <c r="A1398" s="147"/>
      <c r="B1398" s="64"/>
      <c r="C1398" s="147" t="s">
        <v>217</v>
      </c>
      <c r="E1398" s="161"/>
      <c r="F1398" s="162"/>
      <c r="G1398" s="147"/>
      <c r="H1398" s="146"/>
      <c r="J1398" s="146"/>
      <c r="L1398" s="150"/>
      <c r="N1398" s="163"/>
      <c r="O1398" s="146"/>
      <c r="P1398" s="146"/>
      <c r="Q1398" s="146"/>
      <c r="R1398" s="34"/>
      <c r="S1398" s="35"/>
      <c r="T1398" s="147"/>
    </row>
    <row r="1399">
      <c r="A1399" s="147"/>
      <c r="B1399" s="64"/>
      <c r="C1399" s="147" t="s">
        <v>217</v>
      </c>
      <c r="E1399" s="161"/>
      <c r="F1399" s="162"/>
      <c r="G1399" s="147"/>
      <c r="H1399" s="146"/>
      <c r="J1399" s="146"/>
      <c r="L1399" s="150"/>
      <c r="N1399" s="163"/>
      <c r="O1399" s="146"/>
      <c r="P1399" s="146"/>
      <c r="Q1399" s="146"/>
      <c r="R1399" s="34"/>
      <c r="S1399" s="35"/>
      <c r="T1399" s="147"/>
    </row>
    <row r="1400">
      <c r="A1400" s="147"/>
      <c r="B1400" s="64"/>
      <c r="C1400" s="147" t="s">
        <v>217</v>
      </c>
      <c r="E1400" s="161"/>
      <c r="F1400" s="162"/>
      <c r="G1400" s="147"/>
      <c r="H1400" s="146"/>
      <c r="J1400" s="146"/>
      <c r="L1400" s="150"/>
      <c r="N1400" s="163"/>
      <c r="O1400" s="146"/>
      <c r="P1400" s="146"/>
      <c r="Q1400" s="146"/>
      <c r="R1400" s="34"/>
      <c r="S1400" s="35"/>
      <c r="T1400" s="147"/>
    </row>
    <row r="1401">
      <c r="A1401" s="147"/>
      <c r="B1401" s="64"/>
      <c r="C1401" s="147" t="s">
        <v>217</v>
      </c>
      <c r="E1401" s="161"/>
      <c r="F1401" s="162"/>
      <c r="G1401" s="147"/>
      <c r="H1401" s="146"/>
      <c r="J1401" s="146"/>
      <c r="L1401" s="150"/>
      <c r="N1401" s="163"/>
      <c r="O1401" s="146"/>
      <c r="P1401" s="146"/>
      <c r="Q1401" s="146"/>
      <c r="R1401" s="34"/>
      <c r="S1401" s="35"/>
      <c r="T1401" s="147"/>
    </row>
    <row r="1402">
      <c r="A1402" s="147"/>
      <c r="B1402" s="64"/>
      <c r="C1402" s="147" t="s">
        <v>217</v>
      </c>
      <c r="E1402" s="161"/>
      <c r="F1402" s="162"/>
      <c r="G1402" s="147"/>
      <c r="H1402" s="146"/>
      <c r="J1402" s="146"/>
      <c r="L1402" s="150"/>
      <c r="N1402" s="163"/>
      <c r="O1402" s="146"/>
      <c r="P1402" s="146"/>
      <c r="Q1402" s="146"/>
      <c r="R1402" s="34"/>
      <c r="S1402" s="35"/>
      <c r="T1402" s="147"/>
    </row>
    <row r="1403">
      <c r="A1403" s="147"/>
      <c r="B1403" s="64"/>
      <c r="C1403" s="147" t="s">
        <v>217</v>
      </c>
      <c r="E1403" s="161"/>
      <c r="F1403" s="162"/>
      <c r="G1403" s="147"/>
      <c r="H1403" s="146"/>
      <c r="J1403" s="146"/>
      <c r="L1403" s="150"/>
      <c r="N1403" s="163"/>
      <c r="O1403" s="146"/>
      <c r="P1403" s="146"/>
      <c r="Q1403" s="146"/>
      <c r="R1403" s="34"/>
      <c r="S1403" s="35"/>
      <c r="T1403" s="147"/>
    </row>
    <row r="1404">
      <c r="A1404" s="147"/>
      <c r="B1404" s="64"/>
      <c r="C1404" s="147" t="s">
        <v>217</v>
      </c>
      <c r="E1404" s="161"/>
      <c r="F1404" s="162"/>
      <c r="G1404" s="147"/>
      <c r="H1404" s="146"/>
      <c r="J1404" s="146"/>
      <c r="L1404" s="150"/>
      <c r="N1404" s="163"/>
      <c r="O1404" s="146"/>
      <c r="P1404" s="146"/>
      <c r="Q1404" s="146"/>
      <c r="R1404" s="34"/>
      <c r="S1404" s="35"/>
      <c r="T1404" s="147"/>
    </row>
    <row r="1405">
      <c r="A1405" s="147"/>
      <c r="B1405" s="64"/>
      <c r="C1405" s="147" t="s">
        <v>217</v>
      </c>
      <c r="E1405" s="161"/>
      <c r="F1405" s="162"/>
      <c r="G1405" s="147"/>
      <c r="H1405" s="146"/>
      <c r="J1405" s="146"/>
      <c r="L1405" s="150"/>
      <c r="N1405" s="163"/>
      <c r="O1405" s="146"/>
      <c r="P1405" s="146"/>
      <c r="Q1405" s="146"/>
      <c r="R1405" s="34"/>
      <c r="S1405" s="35"/>
      <c r="T1405" s="147"/>
    </row>
    <row r="1406">
      <c r="A1406" s="147"/>
      <c r="B1406" s="64"/>
      <c r="C1406" s="147" t="s">
        <v>217</v>
      </c>
      <c r="E1406" s="161"/>
      <c r="F1406" s="162"/>
      <c r="G1406" s="147"/>
      <c r="H1406" s="146"/>
      <c r="J1406" s="146"/>
      <c r="L1406" s="150"/>
      <c r="N1406" s="163"/>
      <c r="O1406" s="146"/>
      <c r="P1406" s="146"/>
      <c r="Q1406" s="146"/>
      <c r="R1406" s="34"/>
      <c r="S1406" s="35"/>
      <c r="T1406" s="147"/>
    </row>
    <row r="1407">
      <c r="A1407" s="147"/>
      <c r="B1407" s="64"/>
      <c r="C1407" s="147" t="s">
        <v>217</v>
      </c>
      <c r="E1407" s="161"/>
      <c r="F1407" s="162"/>
      <c r="G1407" s="147"/>
      <c r="H1407" s="146"/>
      <c r="J1407" s="146"/>
      <c r="L1407" s="150"/>
      <c r="N1407" s="163"/>
      <c r="O1407" s="146"/>
      <c r="P1407" s="146"/>
      <c r="Q1407" s="146"/>
      <c r="R1407" s="34"/>
      <c r="S1407" s="35"/>
      <c r="T1407" s="147"/>
    </row>
    <row r="1408">
      <c r="A1408" s="147"/>
      <c r="B1408" s="64"/>
      <c r="C1408" s="147" t="s">
        <v>217</v>
      </c>
      <c r="E1408" s="161"/>
      <c r="F1408" s="162"/>
      <c r="G1408" s="147"/>
      <c r="H1408" s="146"/>
      <c r="J1408" s="146"/>
      <c r="L1408" s="150"/>
      <c r="N1408" s="163"/>
      <c r="O1408" s="146"/>
      <c r="P1408" s="146"/>
      <c r="Q1408" s="146"/>
      <c r="R1408" s="34"/>
      <c r="S1408" s="35"/>
      <c r="T1408" s="147"/>
    </row>
    <row r="1409">
      <c r="A1409" s="147"/>
      <c r="B1409" s="64"/>
      <c r="C1409" s="147" t="s">
        <v>217</v>
      </c>
      <c r="E1409" s="161"/>
      <c r="F1409" s="162"/>
      <c r="G1409" s="147"/>
      <c r="H1409" s="146"/>
      <c r="J1409" s="146"/>
      <c r="L1409" s="150"/>
      <c r="N1409" s="163"/>
      <c r="O1409" s="146"/>
      <c r="P1409" s="146"/>
      <c r="Q1409" s="146"/>
      <c r="R1409" s="34"/>
      <c r="S1409" s="35"/>
      <c r="T1409" s="147"/>
    </row>
    <row r="1410">
      <c r="A1410" s="147"/>
      <c r="B1410" s="64"/>
      <c r="C1410" s="147" t="s">
        <v>217</v>
      </c>
      <c r="E1410" s="161"/>
      <c r="F1410" s="162"/>
      <c r="G1410" s="147"/>
      <c r="H1410" s="146"/>
      <c r="J1410" s="146"/>
      <c r="L1410" s="150"/>
      <c r="N1410" s="163"/>
      <c r="O1410" s="146"/>
      <c r="P1410" s="146"/>
      <c r="Q1410" s="146"/>
      <c r="R1410" s="34"/>
      <c r="S1410" s="35"/>
      <c r="T1410" s="147"/>
    </row>
    <row r="1411">
      <c r="A1411" s="147"/>
      <c r="B1411" s="64"/>
      <c r="C1411" s="147" t="s">
        <v>217</v>
      </c>
      <c r="E1411" s="161"/>
      <c r="F1411" s="162"/>
      <c r="G1411" s="147"/>
      <c r="H1411" s="146"/>
      <c r="J1411" s="146"/>
      <c r="L1411" s="150"/>
      <c r="N1411" s="163"/>
      <c r="O1411" s="146"/>
      <c r="P1411" s="146"/>
      <c r="Q1411" s="146"/>
      <c r="R1411" s="34"/>
      <c r="S1411" s="35"/>
      <c r="T1411" s="147"/>
    </row>
    <row r="1412">
      <c r="A1412" s="147"/>
      <c r="B1412" s="64"/>
      <c r="C1412" s="147" t="s">
        <v>217</v>
      </c>
      <c r="E1412" s="161"/>
      <c r="F1412" s="162"/>
      <c r="G1412" s="147"/>
      <c r="H1412" s="146"/>
      <c r="J1412" s="146"/>
      <c r="L1412" s="150"/>
      <c r="N1412" s="163"/>
      <c r="O1412" s="146"/>
      <c r="P1412" s="146"/>
      <c r="Q1412" s="146"/>
      <c r="R1412" s="34"/>
      <c r="S1412" s="35"/>
      <c r="T1412" s="147"/>
    </row>
    <row r="1413">
      <c r="A1413" s="147"/>
      <c r="B1413" s="64"/>
      <c r="C1413" s="147" t="s">
        <v>217</v>
      </c>
      <c r="E1413" s="161"/>
      <c r="F1413" s="162"/>
      <c r="G1413" s="147"/>
      <c r="H1413" s="146"/>
      <c r="J1413" s="146"/>
      <c r="L1413" s="150"/>
      <c r="N1413" s="163"/>
      <c r="O1413" s="146"/>
      <c r="P1413" s="146"/>
      <c r="Q1413" s="146"/>
      <c r="R1413" s="34"/>
      <c r="S1413" s="35"/>
      <c r="T1413" s="147"/>
    </row>
    <row r="1414">
      <c r="A1414" s="147"/>
      <c r="B1414" s="64"/>
      <c r="C1414" s="147" t="s">
        <v>217</v>
      </c>
      <c r="E1414" s="161"/>
      <c r="F1414" s="162"/>
      <c r="G1414" s="147"/>
      <c r="H1414" s="146"/>
      <c r="J1414" s="146"/>
      <c r="L1414" s="150"/>
      <c r="N1414" s="163"/>
      <c r="O1414" s="146"/>
      <c r="P1414" s="146"/>
      <c r="Q1414" s="146"/>
      <c r="R1414" s="34"/>
      <c r="S1414" s="35"/>
      <c r="T1414" s="147"/>
    </row>
    <row r="1415">
      <c r="A1415" s="147"/>
      <c r="B1415" s="64"/>
      <c r="C1415" s="147" t="s">
        <v>217</v>
      </c>
      <c r="E1415" s="161"/>
      <c r="F1415" s="162"/>
      <c r="G1415" s="147"/>
      <c r="H1415" s="146"/>
      <c r="J1415" s="146"/>
      <c r="L1415" s="150"/>
      <c r="N1415" s="163"/>
      <c r="O1415" s="146"/>
      <c r="P1415" s="146"/>
      <c r="Q1415" s="146"/>
      <c r="R1415" s="34"/>
      <c r="S1415" s="35"/>
      <c r="T1415" s="147"/>
    </row>
    <row r="1416">
      <c r="A1416" s="147"/>
      <c r="B1416" s="64"/>
      <c r="C1416" s="147" t="s">
        <v>217</v>
      </c>
      <c r="E1416" s="161"/>
      <c r="F1416" s="162"/>
      <c r="G1416" s="147"/>
      <c r="H1416" s="146"/>
      <c r="J1416" s="146"/>
      <c r="L1416" s="150"/>
      <c r="N1416" s="163"/>
      <c r="O1416" s="146"/>
      <c r="P1416" s="146"/>
      <c r="Q1416" s="146"/>
      <c r="R1416" s="34"/>
      <c r="S1416" s="35"/>
      <c r="T1416" s="147"/>
    </row>
    <row r="1417">
      <c r="A1417" s="147"/>
      <c r="B1417" s="64"/>
      <c r="C1417" s="147" t="s">
        <v>217</v>
      </c>
      <c r="E1417" s="161"/>
      <c r="F1417" s="162"/>
      <c r="G1417" s="147"/>
      <c r="H1417" s="146"/>
      <c r="J1417" s="146"/>
      <c r="L1417" s="150"/>
      <c r="N1417" s="163"/>
      <c r="O1417" s="146"/>
      <c r="P1417" s="146"/>
      <c r="Q1417" s="146"/>
      <c r="R1417" s="34"/>
      <c r="S1417" s="35"/>
      <c r="T1417" s="147"/>
    </row>
    <row r="1418">
      <c r="A1418" s="147"/>
      <c r="B1418" s="64"/>
      <c r="C1418" s="147" t="s">
        <v>217</v>
      </c>
      <c r="E1418" s="161"/>
      <c r="F1418" s="162"/>
      <c r="G1418" s="147"/>
      <c r="H1418" s="146"/>
      <c r="J1418" s="146"/>
      <c r="L1418" s="150"/>
      <c r="N1418" s="163"/>
      <c r="O1418" s="146"/>
      <c r="P1418" s="146"/>
      <c r="Q1418" s="146"/>
      <c r="R1418" s="34"/>
      <c r="S1418" s="35"/>
      <c r="T1418" s="147"/>
    </row>
    <row r="1419">
      <c r="A1419" s="147"/>
      <c r="B1419" s="64"/>
      <c r="C1419" s="147" t="s">
        <v>217</v>
      </c>
      <c r="E1419" s="161"/>
      <c r="F1419" s="162"/>
      <c r="G1419" s="147"/>
      <c r="H1419" s="146"/>
      <c r="J1419" s="146"/>
      <c r="L1419" s="150"/>
      <c r="N1419" s="163"/>
      <c r="O1419" s="146"/>
      <c r="P1419" s="146"/>
      <c r="Q1419" s="146"/>
      <c r="R1419" s="34"/>
      <c r="S1419" s="35"/>
      <c r="T1419" s="147"/>
    </row>
    <row r="1420">
      <c r="A1420" s="147"/>
      <c r="B1420" s="64"/>
      <c r="C1420" s="147" t="s">
        <v>217</v>
      </c>
      <c r="E1420" s="161"/>
      <c r="F1420" s="162"/>
      <c r="G1420" s="147"/>
      <c r="H1420" s="146"/>
      <c r="J1420" s="146"/>
      <c r="L1420" s="150"/>
      <c r="N1420" s="163"/>
      <c r="O1420" s="146"/>
      <c r="P1420" s="146"/>
      <c r="Q1420" s="146"/>
      <c r="R1420" s="34"/>
      <c r="S1420" s="35"/>
      <c r="T1420" s="147"/>
    </row>
    <row r="1421">
      <c r="A1421" s="147"/>
      <c r="B1421" s="64"/>
      <c r="C1421" s="147" t="s">
        <v>217</v>
      </c>
      <c r="E1421" s="161"/>
      <c r="F1421" s="162"/>
      <c r="G1421" s="147"/>
      <c r="H1421" s="146"/>
      <c r="J1421" s="146"/>
      <c r="L1421" s="150"/>
      <c r="N1421" s="163"/>
      <c r="O1421" s="146"/>
      <c r="P1421" s="146"/>
      <c r="Q1421" s="146"/>
      <c r="R1421" s="34"/>
      <c r="S1421" s="35"/>
      <c r="T1421" s="147"/>
    </row>
    <row r="1422">
      <c r="A1422" s="147"/>
      <c r="B1422" s="64"/>
      <c r="C1422" s="147" t="s">
        <v>217</v>
      </c>
      <c r="E1422" s="161"/>
      <c r="F1422" s="162"/>
      <c r="G1422" s="147"/>
      <c r="H1422" s="146"/>
      <c r="J1422" s="146"/>
      <c r="L1422" s="150"/>
      <c r="N1422" s="163"/>
      <c r="O1422" s="146"/>
      <c r="P1422" s="146"/>
      <c r="Q1422" s="146"/>
      <c r="R1422" s="34"/>
      <c r="S1422" s="35"/>
      <c r="T1422" s="147"/>
    </row>
    <row r="1423">
      <c r="A1423" s="147"/>
      <c r="B1423" s="64"/>
      <c r="C1423" s="147" t="s">
        <v>217</v>
      </c>
      <c r="E1423" s="161"/>
      <c r="F1423" s="162"/>
      <c r="G1423" s="147"/>
      <c r="H1423" s="146"/>
      <c r="J1423" s="146"/>
      <c r="L1423" s="150"/>
      <c r="N1423" s="163"/>
      <c r="O1423" s="146"/>
      <c r="P1423" s="146"/>
      <c r="Q1423" s="146"/>
      <c r="R1423" s="34"/>
      <c r="S1423" s="35"/>
      <c r="T1423" s="147"/>
    </row>
    <row r="1424">
      <c r="A1424" s="147"/>
      <c r="B1424" s="64"/>
      <c r="C1424" s="147" t="s">
        <v>217</v>
      </c>
      <c r="E1424" s="161"/>
      <c r="F1424" s="162"/>
      <c r="G1424" s="147"/>
      <c r="H1424" s="146"/>
      <c r="J1424" s="146"/>
      <c r="L1424" s="150"/>
      <c r="N1424" s="163"/>
      <c r="O1424" s="146"/>
      <c r="P1424" s="146"/>
      <c r="Q1424" s="146"/>
      <c r="R1424" s="34"/>
      <c r="S1424" s="35"/>
      <c r="T1424" s="147"/>
    </row>
    <row r="1425">
      <c r="A1425" s="147"/>
      <c r="B1425" s="64"/>
      <c r="C1425" s="147" t="s">
        <v>217</v>
      </c>
      <c r="E1425" s="161"/>
      <c r="F1425" s="162"/>
      <c r="G1425" s="147"/>
      <c r="H1425" s="146"/>
      <c r="J1425" s="146"/>
      <c r="L1425" s="150"/>
      <c r="N1425" s="163"/>
      <c r="O1425" s="146"/>
      <c r="P1425" s="146"/>
      <c r="Q1425" s="146"/>
      <c r="R1425" s="34"/>
      <c r="S1425" s="35"/>
      <c r="T1425" s="147"/>
    </row>
    <row r="1426">
      <c r="A1426" s="147"/>
      <c r="B1426" s="64"/>
      <c r="C1426" s="147" t="s">
        <v>217</v>
      </c>
      <c r="E1426" s="161"/>
      <c r="F1426" s="162"/>
      <c r="G1426" s="147"/>
      <c r="H1426" s="146"/>
      <c r="J1426" s="146"/>
      <c r="L1426" s="150"/>
      <c r="N1426" s="163"/>
      <c r="O1426" s="146"/>
      <c r="P1426" s="146"/>
      <c r="Q1426" s="146"/>
      <c r="R1426" s="34"/>
      <c r="S1426" s="35"/>
      <c r="T1426" s="147"/>
    </row>
    <row r="1427">
      <c r="A1427" s="147"/>
      <c r="B1427" s="64"/>
      <c r="C1427" s="147" t="s">
        <v>217</v>
      </c>
      <c r="E1427" s="161"/>
      <c r="F1427" s="162"/>
      <c r="G1427" s="147"/>
      <c r="H1427" s="146"/>
      <c r="J1427" s="146"/>
      <c r="L1427" s="150"/>
      <c r="N1427" s="163"/>
      <c r="O1427" s="146"/>
      <c r="P1427" s="146"/>
      <c r="Q1427" s="146"/>
      <c r="R1427" s="34"/>
      <c r="S1427" s="35"/>
      <c r="T1427" s="147"/>
    </row>
    <row r="1428">
      <c r="A1428" s="147"/>
      <c r="B1428" s="64"/>
      <c r="C1428" s="147" t="s">
        <v>217</v>
      </c>
      <c r="E1428" s="161"/>
      <c r="F1428" s="162"/>
      <c r="G1428" s="147"/>
      <c r="H1428" s="146"/>
      <c r="J1428" s="146"/>
      <c r="L1428" s="150"/>
      <c r="N1428" s="163"/>
      <c r="O1428" s="146"/>
      <c r="P1428" s="146"/>
      <c r="Q1428" s="146"/>
      <c r="R1428" s="34"/>
      <c r="S1428" s="35"/>
      <c r="T1428" s="147"/>
    </row>
    <row r="1429">
      <c r="A1429" s="147"/>
      <c r="B1429" s="64"/>
      <c r="C1429" s="147" t="s">
        <v>217</v>
      </c>
      <c r="E1429" s="161"/>
      <c r="F1429" s="162"/>
      <c r="G1429" s="147"/>
      <c r="H1429" s="146"/>
      <c r="J1429" s="146"/>
      <c r="L1429" s="150"/>
      <c r="N1429" s="163"/>
      <c r="O1429" s="146"/>
      <c r="P1429" s="146"/>
      <c r="Q1429" s="146"/>
      <c r="R1429" s="34"/>
      <c r="S1429" s="35"/>
      <c r="T1429" s="147"/>
    </row>
    <row r="1430">
      <c r="A1430" s="147"/>
      <c r="B1430" s="64"/>
      <c r="C1430" s="147" t="s">
        <v>217</v>
      </c>
      <c r="E1430" s="161"/>
      <c r="F1430" s="162"/>
      <c r="G1430" s="147"/>
      <c r="H1430" s="146"/>
      <c r="J1430" s="146"/>
      <c r="L1430" s="150"/>
      <c r="N1430" s="163"/>
      <c r="O1430" s="146"/>
      <c r="P1430" s="146"/>
      <c r="Q1430" s="146"/>
      <c r="R1430" s="34"/>
      <c r="S1430" s="35"/>
      <c r="T1430" s="147"/>
    </row>
    <row r="1431">
      <c r="A1431" s="147"/>
      <c r="B1431" s="64"/>
      <c r="C1431" s="147" t="s">
        <v>217</v>
      </c>
      <c r="E1431" s="161"/>
      <c r="F1431" s="162"/>
      <c r="G1431" s="147"/>
      <c r="H1431" s="146"/>
      <c r="J1431" s="146"/>
      <c r="L1431" s="150"/>
      <c r="N1431" s="163"/>
      <c r="O1431" s="146"/>
      <c r="P1431" s="146"/>
      <c r="Q1431" s="146"/>
      <c r="R1431" s="34"/>
      <c r="S1431" s="35"/>
      <c r="T1431" s="147"/>
    </row>
    <row r="1432">
      <c r="A1432" s="147"/>
      <c r="B1432" s="64"/>
      <c r="C1432" s="147" t="s">
        <v>217</v>
      </c>
      <c r="E1432" s="161"/>
      <c r="F1432" s="162"/>
      <c r="G1432" s="147"/>
      <c r="H1432" s="146"/>
      <c r="J1432" s="146"/>
      <c r="L1432" s="150"/>
      <c r="N1432" s="163"/>
      <c r="O1432" s="146"/>
      <c r="P1432" s="146"/>
      <c r="Q1432" s="146"/>
      <c r="R1432" s="34"/>
      <c r="S1432" s="35"/>
      <c r="T1432" s="147"/>
    </row>
    <row r="1433">
      <c r="A1433" s="147"/>
      <c r="B1433" s="64"/>
      <c r="C1433" s="147" t="s">
        <v>217</v>
      </c>
      <c r="E1433" s="161"/>
      <c r="F1433" s="162"/>
      <c r="G1433" s="147"/>
      <c r="H1433" s="146"/>
      <c r="J1433" s="146"/>
      <c r="L1433" s="150"/>
      <c r="N1433" s="163"/>
      <c r="O1433" s="146"/>
      <c r="P1433" s="146"/>
      <c r="Q1433" s="146"/>
      <c r="R1433" s="34"/>
      <c r="S1433" s="35"/>
      <c r="T1433" s="147"/>
    </row>
    <row r="1434">
      <c r="A1434" s="147"/>
      <c r="B1434" s="64"/>
      <c r="C1434" s="147" t="s">
        <v>217</v>
      </c>
      <c r="E1434" s="161"/>
      <c r="F1434" s="162"/>
      <c r="G1434" s="147"/>
      <c r="H1434" s="146"/>
      <c r="J1434" s="146"/>
      <c r="L1434" s="150"/>
      <c r="N1434" s="163"/>
      <c r="O1434" s="146"/>
      <c r="P1434" s="146"/>
      <c r="Q1434" s="146"/>
      <c r="R1434" s="34"/>
      <c r="S1434" s="35"/>
      <c r="T1434" s="147"/>
    </row>
    <row r="1435">
      <c r="A1435" s="147"/>
      <c r="B1435" s="64"/>
      <c r="C1435" s="147" t="s">
        <v>217</v>
      </c>
      <c r="E1435" s="161"/>
      <c r="F1435" s="162"/>
      <c r="G1435" s="147"/>
      <c r="H1435" s="146"/>
      <c r="J1435" s="146"/>
      <c r="L1435" s="150"/>
      <c r="N1435" s="163"/>
      <c r="O1435" s="146"/>
      <c r="P1435" s="146"/>
      <c r="Q1435" s="146"/>
      <c r="R1435" s="34"/>
      <c r="S1435" s="35"/>
      <c r="T1435" s="147"/>
    </row>
    <row r="1436">
      <c r="A1436" s="147"/>
      <c r="B1436" s="64"/>
      <c r="C1436" s="147" t="s">
        <v>217</v>
      </c>
      <c r="E1436" s="161"/>
      <c r="F1436" s="162"/>
      <c r="G1436" s="147"/>
      <c r="H1436" s="146"/>
      <c r="J1436" s="146"/>
      <c r="L1436" s="150"/>
      <c r="N1436" s="163"/>
      <c r="O1436" s="146"/>
      <c r="P1436" s="146"/>
      <c r="Q1436" s="146"/>
      <c r="R1436" s="34"/>
      <c r="S1436" s="35"/>
      <c r="T1436" s="147"/>
    </row>
    <row r="1437">
      <c r="A1437" s="147"/>
      <c r="B1437" s="64"/>
      <c r="C1437" s="147" t="s">
        <v>217</v>
      </c>
      <c r="E1437" s="161"/>
      <c r="F1437" s="162"/>
      <c r="G1437" s="147"/>
      <c r="H1437" s="146"/>
      <c r="J1437" s="146"/>
      <c r="L1437" s="150"/>
      <c r="N1437" s="163"/>
      <c r="O1437" s="146"/>
      <c r="P1437" s="146"/>
      <c r="Q1437" s="146"/>
      <c r="R1437" s="34"/>
      <c r="S1437" s="35"/>
      <c r="T1437" s="147"/>
    </row>
    <row r="1438">
      <c r="A1438" s="147"/>
      <c r="B1438" s="64"/>
      <c r="C1438" s="147" t="s">
        <v>217</v>
      </c>
      <c r="E1438" s="161"/>
      <c r="F1438" s="162"/>
      <c r="G1438" s="147"/>
      <c r="H1438" s="146"/>
      <c r="J1438" s="146"/>
      <c r="L1438" s="150"/>
      <c r="N1438" s="163"/>
      <c r="O1438" s="146"/>
      <c r="P1438" s="146"/>
      <c r="Q1438" s="146"/>
      <c r="R1438" s="34"/>
      <c r="S1438" s="35"/>
      <c r="T1438" s="147"/>
    </row>
    <row r="1439">
      <c r="A1439" s="147"/>
      <c r="B1439" s="64"/>
      <c r="C1439" s="147" t="s">
        <v>217</v>
      </c>
      <c r="E1439" s="161"/>
      <c r="F1439" s="162"/>
      <c r="G1439" s="147"/>
      <c r="H1439" s="146"/>
      <c r="J1439" s="146"/>
      <c r="L1439" s="150"/>
      <c r="N1439" s="163"/>
      <c r="O1439" s="146"/>
      <c r="P1439" s="146"/>
      <c r="Q1439" s="146"/>
      <c r="R1439" s="34"/>
      <c r="S1439" s="35"/>
      <c r="T1439" s="147"/>
    </row>
    <row r="1440">
      <c r="A1440" s="147"/>
      <c r="B1440" s="64"/>
      <c r="C1440" s="147" t="s">
        <v>217</v>
      </c>
      <c r="E1440" s="161"/>
      <c r="F1440" s="162"/>
      <c r="G1440" s="147"/>
      <c r="H1440" s="146"/>
      <c r="J1440" s="146"/>
      <c r="L1440" s="150"/>
      <c r="N1440" s="163"/>
      <c r="O1440" s="146"/>
      <c r="P1440" s="146"/>
      <c r="Q1440" s="146"/>
      <c r="R1440" s="34"/>
      <c r="S1440" s="35"/>
      <c r="T1440" s="147"/>
    </row>
    <row r="1441">
      <c r="A1441" s="147"/>
      <c r="B1441" s="64"/>
      <c r="C1441" s="147" t="s">
        <v>217</v>
      </c>
      <c r="E1441" s="161"/>
      <c r="F1441" s="162"/>
      <c r="G1441" s="147"/>
      <c r="H1441" s="146"/>
      <c r="J1441" s="146"/>
      <c r="L1441" s="150"/>
      <c r="N1441" s="163"/>
      <c r="O1441" s="146"/>
      <c r="P1441" s="146"/>
      <c r="Q1441" s="146"/>
      <c r="R1441" s="34"/>
      <c r="S1441" s="35"/>
      <c r="T1441" s="147"/>
    </row>
    <row r="1442">
      <c r="A1442" s="147"/>
      <c r="B1442" s="64"/>
      <c r="C1442" s="147" t="s">
        <v>217</v>
      </c>
      <c r="E1442" s="161"/>
      <c r="F1442" s="162"/>
      <c r="G1442" s="147"/>
      <c r="H1442" s="146"/>
      <c r="J1442" s="146"/>
      <c r="L1442" s="150"/>
      <c r="N1442" s="163"/>
      <c r="O1442" s="146"/>
      <c r="P1442" s="146"/>
      <c r="Q1442" s="146"/>
      <c r="R1442" s="34"/>
      <c r="S1442" s="35"/>
      <c r="T1442" s="147"/>
    </row>
    <row r="1443">
      <c r="A1443" s="147"/>
      <c r="B1443" s="64"/>
      <c r="C1443" s="147" t="s">
        <v>217</v>
      </c>
      <c r="E1443" s="161"/>
      <c r="F1443" s="162"/>
      <c r="G1443" s="147"/>
      <c r="H1443" s="146"/>
      <c r="J1443" s="146"/>
      <c r="L1443" s="150"/>
      <c r="N1443" s="163"/>
      <c r="O1443" s="146"/>
      <c r="P1443" s="146"/>
      <c r="Q1443" s="146"/>
      <c r="R1443" s="34"/>
      <c r="S1443" s="35"/>
      <c r="T1443" s="147"/>
    </row>
    <row r="1444">
      <c r="A1444" s="147"/>
      <c r="B1444" s="64"/>
      <c r="C1444" s="147" t="s">
        <v>217</v>
      </c>
      <c r="E1444" s="161"/>
      <c r="F1444" s="162"/>
      <c r="G1444" s="147"/>
      <c r="H1444" s="146"/>
      <c r="J1444" s="146"/>
      <c r="L1444" s="150"/>
      <c r="N1444" s="163"/>
      <c r="O1444" s="146"/>
      <c r="P1444" s="146"/>
      <c r="Q1444" s="146"/>
      <c r="R1444" s="34"/>
      <c r="S1444" s="35"/>
      <c r="T1444" s="147"/>
    </row>
    <row r="1445">
      <c r="A1445" s="147"/>
      <c r="B1445" s="64"/>
      <c r="C1445" s="147" t="s">
        <v>217</v>
      </c>
      <c r="E1445" s="161"/>
      <c r="F1445" s="162"/>
      <c r="G1445" s="147"/>
      <c r="H1445" s="146"/>
      <c r="J1445" s="146"/>
      <c r="L1445" s="150"/>
      <c r="N1445" s="163"/>
      <c r="O1445" s="146"/>
      <c r="P1445" s="146"/>
      <c r="Q1445" s="146"/>
      <c r="R1445" s="34"/>
      <c r="S1445" s="35"/>
      <c r="T1445" s="147"/>
    </row>
    <row r="1446">
      <c r="A1446" s="147"/>
      <c r="B1446" s="64"/>
      <c r="C1446" s="147" t="s">
        <v>217</v>
      </c>
      <c r="E1446" s="161"/>
      <c r="F1446" s="162"/>
      <c r="G1446" s="147"/>
      <c r="H1446" s="146"/>
      <c r="J1446" s="146"/>
      <c r="L1446" s="150"/>
      <c r="N1446" s="163"/>
      <c r="O1446" s="146"/>
      <c r="P1446" s="146"/>
      <c r="Q1446" s="146"/>
      <c r="R1446" s="34"/>
      <c r="S1446" s="35"/>
      <c r="T1446" s="147"/>
    </row>
    <row r="1447">
      <c r="A1447" s="147"/>
      <c r="B1447" s="64"/>
      <c r="C1447" s="147" t="s">
        <v>217</v>
      </c>
      <c r="E1447" s="161"/>
      <c r="F1447" s="162"/>
      <c r="G1447" s="147"/>
      <c r="H1447" s="146"/>
      <c r="J1447" s="146"/>
      <c r="L1447" s="150"/>
      <c r="N1447" s="163"/>
      <c r="O1447" s="146"/>
      <c r="P1447" s="146"/>
      <c r="Q1447" s="146"/>
      <c r="R1447" s="34"/>
      <c r="S1447" s="35"/>
      <c r="T1447" s="147"/>
    </row>
    <row r="1448">
      <c r="A1448" s="147"/>
      <c r="B1448" s="64"/>
      <c r="C1448" s="147" t="s">
        <v>217</v>
      </c>
      <c r="E1448" s="161"/>
      <c r="F1448" s="162"/>
      <c r="G1448" s="147"/>
      <c r="H1448" s="146"/>
      <c r="J1448" s="146"/>
      <c r="L1448" s="150"/>
      <c r="N1448" s="163"/>
      <c r="O1448" s="146"/>
      <c r="P1448" s="146"/>
      <c r="Q1448" s="146"/>
      <c r="R1448" s="34"/>
      <c r="S1448" s="35"/>
      <c r="T1448" s="147"/>
    </row>
    <row r="1449">
      <c r="A1449" s="147"/>
      <c r="B1449" s="64"/>
      <c r="C1449" s="147" t="s">
        <v>217</v>
      </c>
      <c r="E1449" s="161"/>
      <c r="F1449" s="162"/>
      <c r="G1449" s="147"/>
      <c r="H1449" s="146"/>
      <c r="J1449" s="146"/>
      <c r="L1449" s="150"/>
      <c r="N1449" s="163"/>
      <c r="O1449" s="146"/>
      <c r="P1449" s="146"/>
      <c r="Q1449" s="146"/>
      <c r="R1449" s="34"/>
      <c r="S1449" s="35"/>
      <c r="T1449" s="147"/>
    </row>
    <row r="1450">
      <c r="A1450" s="147"/>
      <c r="B1450" s="64"/>
      <c r="C1450" s="147" t="s">
        <v>217</v>
      </c>
      <c r="E1450" s="161"/>
      <c r="F1450" s="162"/>
      <c r="G1450" s="147"/>
      <c r="H1450" s="146"/>
      <c r="J1450" s="146"/>
      <c r="L1450" s="150"/>
      <c r="N1450" s="163"/>
      <c r="O1450" s="146"/>
      <c r="P1450" s="146"/>
      <c r="Q1450" s="146"/>
      <c r="R1450" s="34"/>
      <c r="S1450" s="35"/>
      <c r="T1450" s="147"/>
    </row>
    <row r="1451">
      <c r="A1451" s="147"/>
      <c r="B1451" s="64"/>
      <c r="C1451" s="147" t="s">
        <v>217</v>
      </c>
      <c r="E1451" s="161"/>
      <c r="F1451" s="162"/>
      <c r="G1451" s="147"/>
      <c r="H1451" s="146"/>
      <c r="J1451" s="146"/>
      <c r="L1451" s="150"/>
      <c r="N1451" s="163"/>
      <c r="O1451" s="146"/>
      <c r="P1451" s="146"/>
      <c r="Q1451" s="146"/>
      <c r="R1451" s="34"/>
      <c r="S1451" s="35"/>
      <c r="T1451" s="147"/>
    </row>
    <row r="1452">
      <c r="A1452" s="147"/>
      <c r="B1452" s="64"/>
      <c r="C1452" s="147" t="s">
        <v>217</v>
      </c>
      <c r="E1452" s="161"/>
      <c r="F1452" s="162"/>
      <c r="G1452" s="147"/>
      <c r="H1452" s="146"/>
      <c r="J1452" s="146"/>
      <c r="L1452" s="150"/>
      <c r="N1452" s="163"/>
      <c r="O1452" s="146"/>
      <c r="P1452" s="146"/>
      <c r="Q1452" s="146"/>
      <c r="R1452" s="34"/>
      <c r="S1452" s="35"/>
      <c r="T1452" s="147"/>
    </row>
    <row r="1453">
      <c r="A1453" s="147"/>
      <c r="B1453" s="64"/>
      <c r="C1453" s="147" t="s">
        <v>217</v>
      </c>
      <c r="E1453" s="161"/>
      <c r="F1453" s="162"/>
      <c r="G1453" s="147"/>
      <c r="H1453" s="146"/>
      <c r="J1453" s="146"/>
      <c r="L1453" s="150"/>
      <c r="N1453" s="163"/>
      <c r="O1453" s="146"/>
      <c r="P1453" s="146"/>
      <c r="Q1453" s="146"/>
      <c r="R1453" s="34"/>
      <c r="S1453" s="35"/>
      <c r="T1453" s="147"/>
    </row>
    <row r="1454">
      <c r="A1454" s="147"/>
      <c r="B1454" s="64"/>
      <c r="C1454" s="147" t="s">
        <v>217</v>
      </c>
      <c r="E1454" s="161"/>
      <c r="F1454" s="162"/>
      <c r="G1454" s="147"/>
      <c r="H1454" s="146"/>
      <c r="J1454" s="146"/>
      <c r="L1454" s="150"/>
      <c r="N1454" s="163"/>
      <c r="O1454" s="146"/>
      <c r="P1454" s="146"/>
      <c r="Q1454" s="146"/>
      <c r="R1454" s="34"/>
      <c r="S1454" s="35"/>
      <c r="T1454" s="147"/>
    </row>
    <row r="1455">
      <c r="A1455" s="147"/>
      <c r="B1455" s="64"/>
      <c r="C1455" s="147" t="s">
        <v>217</v>
      </c>
      <c r="E1455" s="161"/>
      <c r="F1455" s="162"/>
      <c r="G1455" s="147"/>
      <c r="H1455" s="146"/>
      <c r="J1455" s="146"/>
      <c r="L1455" s="150"/>
      <c r="N1455" s="163"/>
      <c r="O1455" s="146"/>
      <c r="P1455" s="146"/>
      <c r="Q1455" s="146"/>
      <c r="R1455" s="34"/>
      <c r="S1455" s="35"/>
      <c r="T1455" s="147"/>
    </row>
    <row r="1456">
      <c r="A1456" s="147"/>
      <c r="B1456" s="64"/>
      <c r="C1456" s="147" t="s">
        <v>217</v>
      </c>
      <c r="E1456" s="161"/>
      <c r="F1456" s="162"/>
      <c r="G1456" s="147"/>
      <c r="H1456" s="146"/>
      <c r="J1456" s="146"/>
      <c r="L1456" s="150"/>
      <c r="N1456" s="163"/>
      <c r="O1456" s="146"/>
      <c r="P1456" s="146"/>
      <c r="Q1456" s="146"/>
      <c r="R1456" s="34"/>
      <c r="S1456" s="35"/>
      <c r="T1456" s="147"/>
    </row>
    <row r="1457">
      <c r="A1457" s="147"/>
      <c r="B1457" s="64"/>
      <c r="C1457" s="147" t="s">
        <v>217</v>
      </c>
      <c r="E1457" s="161"/>
      <c r="F1457" s="162"/>
      <c r="G1457" s="147"/>
      <c r="H1457" s="146"/>
      <c r="J1457" s="146"/>
      <c r="L1457" s="150"/>
      <c r="N1457" s="163"/>
      <c r="O1457" s="146"/>
      <c r="P1457" s="146"/>
      <c r="Q1457" s="146"/>
      <c r="R1457" s="34"/>
      <c r="S1457" s="35"/>
      <c r="T1457" s="147"/>
    </row>
    <row r="1458">
      <c r="A1458" s="147"/>
      <c r="B1458" s="64"/>
      <c r="C1458" s="147" t="s">
        <v>217</v>
      </c>
      <c r="E1458" s="161"/>
      <c r="F1458" s="162"/>
      <c r="G1458" s="147"/>
      <c r="H1458" s="146"/>
      <c r="J1458" s="146"/>
      <c r="L1458" s="150"/>
      <c r="N1458" s="163"/>
      <c r="O1458" s="146"/>
      <c r="P1458" s="146"/>
      <c r="Q1458" s="146"/>
      <c r="R1458" s="34"/>
      <c r="S1458" s="35"/>
      <c r="T1458" s="147"/>
    </row>
    <row r="1459">
      <c r="A1459" s="147"/>
      <c r="B1459" s="64"/>
      <c r="C1459" s="147" t="s">
        <v>217</v>
      </c>
      <c r="E1459" s="161"/>
      <c r="F1459" s="162"/>
      <c r="G1459" s="147"/>
      <c r="H1459" s="146"/>
      <c r="J1459" s="146"/>
      <c r="L1459" s="150"/>
      <c r="N1459" s="163"/>
      <c r="O1459" s="146"/>
      <c r="P1459" s="146"/>
      <c r="Q1459" s="146"/>
      <c r="R1459" s="34"/>
      <c r="S1459" s="35"/>
      <c r="T1459" s="147"/>
    </row>
    <row r="1460">
      <c r="A1460" s="147"/>
      <c r="B1460" s="64"/>
      <c r="C1460" s="147" t="s">
        <v>217</v>
      </c>
      <c r="E1460" s="161"/>
      <c r="F1460" s="162"/>
      <c r="G1460" s="147"/>
      <c r="H1460" s="146"/>
      <c r="J1460" s="146"/>
      <c r="L1460" s="150"/>
      <c r="N1460" s="163"/>
      <c r="O1460" s="146"/>
      <c r="P1460" s="146"/>
      <c r="Q1460" s="146"/>
      <c r="R1460" s="34"/>
      <c r="S1460" s="35"/>
      <c r="T1460" s="147"/>
    </row>
    <row r="1461">
      <c r="A1461" s="147"/>
      <c r="B1461" s="64"/>
      <c r="C1461" s="147" t="s">
        <v>217</v>
      </c>
      <c r="E1461" s="161"/>
      <c r="F1461" s="162"/>
      <c r="G1461" s="147"/>
      <c r="H1461" s="146"/>
      <c r="J1461" s="146"/>
      <c r="L1461" s="150"/>
      <c r="N1461" s="163"/>
      <c r="O1461" s="146"/>
      <c r="P1461" s="146"/>
      <c r="Q1461" s="146"/>
      <c r="R1461" s="34"/>
      <c r="S1461" s="35"/>
      <c r="T1461" s="147"/>
    </row>
    <row r="1462">
      <c r="A1462" s="147"/>
      <c r="B1462" s="64"/>
      <c r="C1462" s="147" t="s">
        <v>217</v>
      </c>
      <c r="E1462" s="161"/>
      <c r="F1462" s="162"/>
      <c r="G1462" s="147"/>
      <c r="H1462" s="146"/>
      <c r="J1462" s="146"/>
      <c r="L1462" s="150"/>
      <c r="N1462" s="163"/>
      <c r="O1462" s="146"/>
      <c r="P1462" s="146"/>
      <c r="Q1462" s="146"/>
      <c r="R1462" s="34"/>
      <c r="S1462" s="35"/>
      <c r="T1462" s="147"/>
    </row>
    <row r="1463">
      <c r="A1463" s="147"/>
      <c r="B1463" s="64"/>
      <c r="C1463" s="147" t="s">
        <v>217</v>
      </c>
      <c r="E1463" s="161"/>
      <c r="F1463" s="162"/>
      <c r="G1463" s="147"/>
      <c r="H1463" s="146"/>
      <c r="J1463" s="146"/>
      <c r="L1463" s="150"/>
      <c r="N1463" s="163"/>
      <c r="O1463" s="146"/>
      <c r="P1463" s="146"/>
      <c r="Q1463" s="146"/>
      <c r="R1463" s="34"/>
      <c r="S1463" s="35"/>
      <c r="T1463" s="147"/>
    </row>
    <row r="1464">
      <c r="A1464" s="147"/>
      <c r="B1464" s="64"/>
      <c r="C1464" s="147" t="s">
        <v>217</v>
      </c>
      <c r="E1464" s="161"/>
      <c r="F1464" s="162"/>
      <c r="G1464" s="147"/>
      <c r="H1464" s="146"/>
      <c r="J1464" s="146"/>
      <c r="L1464" s="150"/>
      <c r="N1464" s="163"/>
      <c r="O1464" s="146"/>
      <c r="P1464" s="146"/>
      <c r="Q1464" s="146"/>
      <c r="R1464" s="34"/>
      <c r="S1464" s="35"/>
      <c r="T1464" s="147"/>
    </row>
    <row r="1465">
      <c r="A1465" s="147"/>
      <c r="B1465" s="64"/>
      <c r="C1465" s="147" t="s">
        <v>217</v>
      </c>
      <c r="E1465" s="161"/>
      <c r="F1465" s="162"/>
      <c r="G1465" s="147"/>
      <c r="H1465" s="146"/>
      <c r="J1465" s="146"/>
      <c r="L1465" s="150"/>
      <c r="N1465" s="163"/>
      <c r="O1465" s="146"/>
      <c r="P1465" s="146"/>
      <c r="Q1465" s="146"/>
      <c r="R1465" s="34"/>
      <c r="S1465" s="35"/>
      <c r="T1465" s="147"/>
    </row>
    <row r="1466">
      <c r="A1466" s="147"/>
      <c r="B1466" s="64"/>
      <c r="C1466" s="147" t="s">
        <v>217</v>
      </c>
      <c r="E1466" s="161"/>
      <c r="F1466" s="162"/>
      <c r="G1466" s="147"/>
      <c r="H1466" s="146"/>
      <c r="J1466" s="146"/>
      <c r="L1466" s="150"/>
      <c r="N1466" s="163"/>
      <c r="O1466" s="146"/>
      <c r="P1466" s="146"/>
      <c r="Q1466" s="146"/>
      <c r="R1466" s="34"/>
      <c r="S1466" s="35"/>
      <c r="T1466" s="147"/>
    </row>
    <row r="1467">
      <c r="A1467" s="147"/>
      <c r="B1467" s="64"/>
      <c r="C1467" s="147" t="s">
        <v>217</v>
      </c>
      <c r="E1467" s="161"/>
      <c r="F1467" s="162"/>
      <c r="G1467" s="147"/>
      <c r="H1467" s="146"/>
      <c r="J1467" s="146"/>
      <c r="L1467" s="150"/>
      <c r="N1467" s="163"/>
      <c r="O1467" s="146"/>
      <c r="P1467" s="146"/>
      <c r="Q1467" s="146"/>
      <c r="R1467" s="34"/>
      <c r="S1467" s="35"/>
      <c r="T1467" s="147"/>
    </row>
    <row r="1468">
      <c r="A1468" s="147"/>
      <c r="B1468" s="64"/>
      <c r="C1468" s="147" t="s">
        <v>217</v>
      </c>
      <c r="E1468" s="161"/>
      <c r="F1468" s="162"/>
      <c r="G1468" s="147"/>
      <c r="H1468" s="146"/>
      <c r="J1468" s="146"/>
      <c r="L1468" s="150"/>
      <c r="N1468" s="163"/>
      <c r="O1468" s="146"/>
      <c r="P1468" s="146"/>
      <c r="Q1468" s="146"/>
      <c r="R1468" s="34"/>
      <c r="S1468" s="35"/>
      <c r="T1468" s="147"/>
    </row>
    <row r="1469">
      <c r="A1469" s="147"/>
      <c r="B1469" s="64"/>
      <c r="C1469" s="147" t="s">
        <v>217</v>
      </c>
      <c r="E1469" s="161"/>
      <c r="F1469" s="162"/>
      <c r="G1469" s="147"/>
      <c r="H1469" s="146"/>
      <c r="J1469" s="146"/>
      <c r="L1469" s="150"/>
      <c r="N1469" s="163"/>
      <c r="O1469" s="146"/>
      <c r="P1469" s="146"/>
      <c r="Q1469" s="146"/>
      <c r="R1469" s="34"/>
      <c r="S1469" s="35"/>
      <c r="T1469" s="147"/>
    </row>
    <row r="1470">
      <c r="A1470" s="147"/>
      <c r="B1470" s="64"/>
      <c r="C1470" s="147" t="s">
        <v>217</v>
      </c>
      <c r="E1470" s="161"/>
      <c r="F1470" s="162"/>
      <c r="G1470" s="147"/>
      <c r="H1470" s="146"/>
      <c r="J1470" s="146"/>
      <c r="L1470" s="150"/>
      <c r="N1470" s="163"/>
      <c r="O1470" s="146"/>
      <c r="P1470" s="146"/>
      <c r="Q1470" s="146"/>
      <c r="R1470" s="34"/>
      <c r="S1470" s="35"/>
      <c r="T1470" s="147"/>
    </row>
    <row r="1471">
      <c r="A1471" s="147"/>
      <c r="B1471" s="64"/>
      <c r="C1471" s="147" t="s">
        <v>217</v>
      </c>
      <c r="E1471" s="161"/>
      <c r="F1471" s="162"/>
      <c r="G1471" s="147"/>
      <c r="H1471" s="146"/>
      <c r="J1471" s="146"/>
      <c r="L1471" s="150"/>
      <c r="N1471" s="163"/>
      <c r="O1471" s="146"/>
      <c r="P1471" s="146"/>
      <c r="Q1471" s="146"/>
      <c r="R1471" s="34"/>
      <c r="S1471" s="35"/>
      <c r="T1471" s="147"/>
    </row>
    <row r="1472">
      <c r="A1472" s="147"/>
      <c r="B1472" s="64"/>
      <c r="C1472" s="147" t="s">
        <v>217</v>
      </c>
      <c r="E1472" s="161"/>
      <c r="F1472" s="162"/>
      <c r="G1472" s="147"/>
      <c r="H1472" s="146"/>
      <c r="J1472" s="146"/>
      <c r="L1472" s="150"/>
      <c r="N1472" s="163"/>
      <c r="O1472" s="146"/>
      <c r="P1472" s="146"/>
      <c r="Q1472" s="146"/>
      <c r="R1472" s="34"/>
      <c r="S1472" s="35"/>
      <c r="T1472" s="147"/>
    </row>
    <row r="1473">
      <c r="A1473" s="147"/>
      <c r="B1473" s="64"/>
      <c r="C1473" s="147" t="s">
        <v>217</v>
      </c>
      <c r="E1473" s="161"/>
      <c r="F1473" s="162"/>
      <c r="G1473" s="147"/>
      <c r="H1473" s="146"/>
      <c r="J1473" s="146"/>
      <c r="L1473" s="150"/>
      <c r="N1473" s="163"/>
      <c r="O1473" s="146"/>
      <c r="P1473" s="146"/>
      <c r="Q1473" s="146"/>
      <c r="R1473" s="34"/>
      <c r="S1473" s="35"/>
      <c r="T1473" s="147"/>
    </row>
    <row r="1474">
      <c r="A1474" s="147"/>
      <c r="B1474" s="64"/>
      <c r="C1474" s="147" t="s">
        <v>217</v>
      </c>
      <c r="E1474" s="161"/>
      <c r="F1474" s="162"/>
      <c r="G1474" s="147"/>
      <c r="H1474" s="146"/>
      <c r="J1474" s="146"/>
      <c r="L1474" s="150"/>
      <c r="N1474" s="163"/>
      <c r="O1474" s="146"/>
      <c r="P1474" s="146"/>
      <c r="Q1474" s="146"/>
      <c r="R1474" s="34"/>
      <c r="S1474" s="35"/>
      <c r="T1474" s="147"/>
    </row>
    <row r="1475">
      <c r="A1475" s="147"/>
      <c r="B1475" s="64"/>
      <c r="C1475" s="147" t="s">
        <v>217</v>
      </c>
      <c r="E1475" s="161"/>
      <c r="F1475" s="162"/>
      <c r="G1475" s="147"/>
      <c r="H1475" s="146"/>
      <c r="J1475" s="146"/>
      <c r="L1475" s="150"/>
      <c r="N1475" s="163"/>
      <c r="O1475" s="146"/>
      <c r="P1475" s="146"/>
      <c r="Q1475" s="146"/>
      <c r="R1475" s="34"/>
      <c r="S1475" s="35"/>
      <c r="T1475" s="147"/>
    </row>
    <row r="1476">
      <c r="A1476" s="147"/>
      <c r="B1476" s="64"/>
      <c r="C1476" s="147" t="s">
        <v>217</v>
      </c>
      <c r="E1476" s="161"/>
      <c r="F1476" s="162"/>
      <c r="G1476" s="147"/>
      <c r="H1476" s="146"/>
      <c r="J1476" s="146"/>
      <c r="L1476" s="150"/>
      <c r="N1476" s="163"/>
      <c r="O1476" s="146"/>
      <c r="P1476" s="146"/>
      <c r="Q1476" s="146"/>
      <c r="R1476" s="34"/>
      <c r="S1476" s="35"/>
      <c r="T1476" s="147"/>
    </row>
    <row r="1477">
      <c r="A1477" s="147"/>
      <c r="B1477" s="64"/>
      <c r="C1477" s="147" t="s">
        <v>217</v>
      </c>
      <c r="E1477" s="161"/>
      <c r="F1477" s="162"/>
      <c r="G1477" s="147"/>
      <c r="H1477" s="146"/>
      <c r="J1477" s="146"/>
      <c r="L1477" s="150"/>
      <c r="N1477" s="163"/>
      <c r="O1477" s="146"/>
      <c r="P1477" s="146"/>
      <c r="Q1477" s="146"/>
      <c r="R1477" s="34"/>
      <c r="S1477" s="35"/>
      <c r="T1477" s="147"/>
    </row>
    <row r="1478">
      <c r="A1478" s="147"/>
      <c r="B1478" s="64"/>
      <c r="C1478" s="147" t="s">
        <v>217</v>
      </c>
      <c r="E1478" s="161"/>
      <c r="F1478" s="162"/>
      <c r="G1478" s="147"/>
      <c r="H1478" s="146"/>
      <c r="J1478" s="146"/>
      <c r="L1478" s="150"/>
      <c r="N1478" s="163"/>
      <c r="O1478" s="146"/>
      <c r="P1478" s="146"/>
      <c r="Q1478" s="146"/>
      <c r="R1478" s="34"/>
      <c r="S1478" s="35"/>
      <c r="T1478" s="147"/>
    </row>
    <row r="1479">
      <c r="A1479" s="147"/>
      <c r="B1479" s="64"/>
      <c r="C1479" s="147" t="s">
        <v>217</v>
      </c>
      <c r="E1479" s="161"/>
      <c r="F1479" s="162"/>
      <c r="G1479" s="147"/>
      <c r="H1479" s="146"/>
      <c r="J1479" s="146"/>
      <c r="L1479" s="150"/>
      <c r="N1479" s="163"/>
      <c r="O1479" s="146"/>
      <c r="P1479" s="146"/>
      <c r="Q1479" s="146"/>
      <c r="R1479" s="34"/>
      <c r="S1479" s="35"/>
      <c r="T1479" s="147"/>
    </row>
    <row r="1480">
      <c r="A1480" s="147"/>
      <c r="B1480" s="64"/>
      <c r="C1480" s="147" t="s">
        <v>217</v>
      </c>
      <c r="E1480" s="161"/>
      <c r="F1480" s="162"/>
      <c r="G1480" s="147"/>
      <c r="H1480" s="146"/>
      <c r="J1480" s="146"/>
      <c r="L1480" s="150"/>
      <c r="N1480" s="163"/>
      <c r="O1480" s="146"/>
      <c r="P1480" s="146"/>
      <c r="Q1480" s="146"/>
      <c r="R1480" s="34"/>
      <c r="S1480" s="35"/>
      <c r="T1480" s="147"/>
    </row>
    <row r="1481">
      <c r="A1481" s="147"/>
      <c r="B1481" s="64"/>
      <c r="C1481" s="147" t="s">
        <v>217</v>
      </c>
      <c r="E1481" s="161"/>
      <c r="F1481" s="162"/>
      <c r="G1481" s="147"/>
      <c r="H1481" s="146"/>
      <c r="J1481" s="146"/>
      <c r="L1481" s="150"/>
      <c r="N1481" s="163"/>
      <c r="O1481" s="146"/>
      <c r="P1481" s="146"/>
      <c r="Q1481" s="146"/>
      <c r="R1481" s="34"/>
      <c r="S1481" s="35"/>
      <c r="T1481" s="147"/>
    </row>
    <row r="1482">
      <c r="A1482" s="147"/>
      <c r="B1482" s="64"/>
      <c r="C1482" s="147" t="s">
        <v>217</v>
      </c>
      <c r="E1482" s="161"/>
      <c r="F1482" s="162"/>
      <c r="G1482" s="147"/>
      <c r="H1482" s="146"/>
      <c r="J1482" s="146"/>
      <c r="L1482" s="150"/>
      <c r="N1482" s="163"/>
      <c r="O1482" s="146"/>
      <c r="P1482" s="146"/>
      <c r="Q1482" s="146"/>
      <c r="R1482" s="34"/>
      <c r="S1482" s="35"/>
      <c r="T1482" s="147"/>
    </row>
    <row r="1483">
      <c r="A1483" s="147"/>
      <c r="B1483" s="64"/>
      <c r="C1483" s="147" t="s">
        <v>217</v>
      </c>
      <c r="E1483" s="161"/>
      <c r="F1483" s="162"/>
      <c r="G1483" s="147"/>
      <c r="H1483" s="146"/>
      <c r="J1483" s="146"/>
      <c r="L1483" s="150"/>
      <c r="N1483" s="163"/>
      <c r="O1483" s="146"/>
      <c r="P1483" s="146"/>
      <c r="Q1483" s="146"/>
      <c r="R1483" s="34"/>
      <c r="S1483" s="35"/>
      <c r="T1483" s="147"/>
    </row>
    <row r="1484">
      <c r="A1484" s="147"/>
      <c r="B1484" s="64"/>
      <c r="C1484" s="147" t="s">
        <v>217</v>
      </c>
      <c r="E1484" s="161"/>
      <c r="F1484" s="162"/>
      <c r="G1484" s="147"/>
      <c r="H1484" s="146"/>
      <c r="J1484" s="146"/>
      <c r="L1484" s="150"/>
      <c r="N1484" s="163"/>
      <c r="O1484" s="146"/>
      <c r="P1484" s="146"/>
      <c r="Q1484" s="146"/>
      <c r="R1484" s="34"/>
      <c r="S1484" s="35"/>
      <c r="T1484" s="147"/>
    </row>
    <row r="1485">
      <c r="A1485" s="147"/>
      <c r="B1485" s="64"/>
      <c r="C1485" s="147" t="s">
        <v>217</v>
      </c>
      <c r="E1485" s="161"/>
      <c r="F1485" s="162"/>
      <c r="G1485" s="147"/>
      <c r="H1485" s="146"/>
      <c r="J1485" s="146"/>
      <c r="L1485" s="150"/>
      <c r="N1485" s="163"/>
      <c r="O1485" s="146"/>
      <c r="P1485" s="146"/>
      <c r="Q1485" s="146"/>
      <c r="R1485" s="34"/>
      <c r="S1485" s="35"/>
      <c r="T1485" s="147"/>
    </row>
    <row r="1486">
      <c r="A1486" s="147"/>
      <c r="B1486" s="64"/>
      <c r="C1486" s="147" t="s">
        <v>217</v>
      </c>
      <c r="E1486" s="161"/>
      <c r="F1486" s="162"/>
      <c r="G1486" s="147"/>
      <c r="H1486" s="146"/>
      <c r="J1486" s="146"/>
      <c r="L1486" s="150"/>
      <c r="N1486" s="163"/>
      <c r="O1486" s="146"/>
      <c r="P1486" s="146"/>
      <c r="Q1486" s="146"/>
      <c r="R1486" s="34"/>
      <c r="S1486" s="35"/>
      <c r="T1486" s="147"/>
    </row>
    <row r="1487">
      <c r="A1487" s="147"/>
      <c r="B1487" s="64"/>
      <c r="C1487" s="147" t="s">
        <v>217</v>
      </c>
      <c r="E1487" s="161"/>
      <c r="F1487" s="162"/>
      <c r="G1487" s="147"/>
      <c r="H1487" s="146"/>
      <c r="J1487" s="146"/>
      <c r="L1487" s="150"/>
      <c r="N1487" s="163"/>
      <c r="O1487" s="146"/>
      <c r="P1487" s="146"/>
      <c r="Q1487" s="146"/>
      <c r="R1487" s="34"/>
      <c r="S1487" s="35"/>
      <c r="T1487" s="147"/>
    </row>
    <row r="1488">
      <c r="A1488" s="147"/>
      <c r="B1488" s="64"/>
      <c r="C1488" s="147" t="s">
        <v>217</v>
      </c>
      <c r="E1488" s="161"/>
      <c r="F1488" s="162"/>
      <c r="G1488" s="147"/>
      <c r="H1488" s="146"/>
      <c r="J1488" s="146"/>
      <c r="L1488" s="150"/>
      <c r="N1488" s="163"/>
      <c r="O1488" s="146"/>
      <c r="P1488" s="146"/>
      <c r="Q1488" s="146"/>
      <c r="R1488" s="34"/>
      <c r="S1488" s="35"/>
      <c r="T1488" s="147"/>
    </row>
    <row r="1489">
      <c r="A1489" s="147"/>
      <c r="B1489" s="64"/>
      <c r="C1489" s="147" t="s">
        <v>217</v>
      </c>
      <c r="E1489" s="161"/>
      <c r="F1489" s="162"/>
      <c r="G1489" s="147"/>
      <c r="H1489" s="146"/>
      <c r="J1489" s="146"/>
      <c r="L1489" s="150"/>
      <c r="N1489" s="163"/>
      <c r="O1489" s="146"/>
      <c r="P1489" s="146"/>
      <c r="Q1489" s="146"/>
      <c r="R1489" s="34"/>
      <c r="S1489" s="35"/>
      <c r="T1489" s="147"/>
    </row>
    <row r="1490">
      <c r="A1490" s="147"/>
      <c r="B1490" s="64"/>
      <c r="C1490" s="147" t="s">
        <v>217</v>
      </c>
      <c r="E1490" s="161"/>
      <c r="F1490" s="162"/>
      <c r="G1490" s="147"/>
      <c r="H1490" s="146"/>
      <c r="J1490" s="146"/>
      <c r="L1490" s="150"/>
      <c r="N1490" s="163"/>
      <c r="O1490" s="146"/>
      <c r="P1490" s="146"/>
      <c r="Q1490" s="146"/>
      <c r="R1490" s="34"/>
      <c r="S1490" s="35"/>
      <c r="T1490" s="147"/>
    </row>
    <row r="1491">
      <c r="A1491" s="147"/>
      <c r="B1491" s="64"/>
      <c r="C1491" s="147" t="s">
        <v>217</v>
      </c>
      <c r="E1491" s="161"/>
      <c r="F1491" s="162"/>
      <c r="G1491" s="147"/>
      <c r="H1491" s="146"/>
      <c r="J1491" s="146"/>
      <c r="L1491" s="150"/>
      <c r="N1491" s="163"/>
      <c r="O1491" s="146"/>
      <c r="P1491" s="146"/>
      <c r="Q1491" s="146"/>
      <c r="R1491" s="34"/>
      <c r="S1491" s="35"/>
      <c r="T1491" s="147"/>
    </row>
    <row r="1492">
      <c r="A1492" s="147"/>
      <c r="B1492" s="64"/>
      <c r="C1492" s="147" t="s">
        <v>217</v>
      </c>
      <c r="E1492" s="161"/>
      <c r="F1492" s="162"/>
      <c r="G1492" s="147"/>
      <c r="H1492" s="146"/>
      <c r="J1492" s="146"/>
      <c r="L1492" s="150"/>
      <c r="N1492" s="163"/>
      <c r="O1492" s="146"/>
      <c r="P1492" s="146"/>
      <c r="Q1492" s="146"/>
      <c r="R1492" s="34"/>
      <c r="S1492" s="35"/>
      <c r="T1492" s="147"/>
    </row>
    <row r="1493">
      <c r="A1493" s="147"/>
      <c r="B1493" s="64"/>
      <c r="C1493" s="147" t="s">
        <v>217</v>
      </c>
      <c r="E1493" s="161"/>
      <c r="F1493" s="162"/>
      <c r="G1493" s="147"/>
      <c r="H1493" s="146"/>
      <c r="J1493" s="146"/>
      <c r="L1493" s="150"/>
      <c r="N1493" s="163"/>
      <c r="O1493" s="146"/>
      <c r="P1493" s="146"/>
      <c r="Q1493" s="146"/>
      <c r="R1493" s="34"/>
      <c r="S1493" s="35"/>
      <c r="T1493" s="147"/>
    </row>
    <row r="1494">
      <c r="A1494" s="147"/>
      <c r="B1494" s="64"/>
      <c r="C1494" s="147" t="s">
        <v>217</v>
      </c>
      <c r="E1494" s="161"/>
      <c r="F1494" s="162"/>
      <c r="G1494" s="147"/>
      <c r="H1494" s="146"/>
      <c r="J1494" s="146"/>
      <c r="L1494" s="150"/>
      <c r="N1494" s="163"/>
      <c r="O1494" s="146"/>
      <c r="P1494" s="146"/>
      <c r="Q1494" s="146"/>
      <c r="R1494" s="34"/>
      <c r="S1494" s="35"/>
      <c r="T1494" s="147"/>
    </row>
    <row r="1495">
      <c r="A1495" s="147"/>
      <c r="B1495" s="64"/>
      <c r="C1495" s="147" t="s">
        <v>217</v>
      </c>
      <c r="E1495" s="161"/>
      <c r="F1495" s="162"/>
      <c r="G1495" s="147"/>
      <c r="H1495" s="146"/>
      <c r="J1495" s="146"/>
      <c r="L1495" s="150"/>
      <c r="N1495" s="163"/>
      <c r="O1495" s="146"/>
      <c r="P1495" s="146"/>
      <c r="Q1495" s="146"/>
      <c r="R1495" s="34"/>
      <c r="S1495" s="35"/>
      <c r="T1495" s="147"/>
    </row>
    <row r="1496">
      <c r="A1496" s="147"/>
      <c r="B1496" s="64"/>
      <c r="C1496" s="147" t="s">
        <v>217</v>
      </c>
      <c r="E1496" s="161"/>
      <c r="F1496" s="162"/>
      <c r="G1496" s="147"/>
      <c r="H1496" s="146"/>
      <c r="J1496" s="146"/>
      <c r="L1496" s="150"/>
      <c r="N1496" s="163"/>
      <c r="O1496" s="146"/>
      <c r="P1496" s="146"/>
      <c r="Q1496" s="146"/>
      <c r="R1496" s="34"/>
      <c r="S1496" s="35"/>
      <c r="T1496" s="147"/>
    </row>
    <row r="1497">
      <c r="A1497" s="147"/>
      <c r="B1497" s="64"/>
      <c r="C1497" s="147" t="s">
        <v>217</v>
      </c>
      <c r="E1497" s="161"/>
      <c r="F1497" s="162"/>
      <c r="G1497" s="147"/>
      <c r="H1497" s="146"/>
      <c r="J1497" s="146"/>
      <c r="L1497" s="150"/>
      <c r="N1497" s="163"/>
      <c r="O1497" s="146"/>
      <c r="P1497" s="146"/>
      <c r="Q1497" s="146"/>
      <c r="R1497" s="34"/>
      <c r="S1497" s="35"/>
      <c r="T1497" s="147"/>
    </row>
    <row r="1498">
      <c r="A1498" s="147"/>
      <c r="B1498" s="64"/>
      <c r="C1498" s="147" t="s">
        <v>217</v>
      </c>
      <c r="E1498" s="161"/>
      <c r="F1498" s="162"/>
      <c r="G1498" s="147"/>
      <c r="H1498" s="146"/>
      <c r="J1498" s="146"/>
      <c r="L1498" s="150"/>
      <c r="N1498" s="163"/>
      <c r="O1498" s="146"/>
      <c r="P1498" s="146"/>
      <c r="Q1498" s="146"/>
      <c r="R1498" s="34"/>
      <c r="S1498" s="35"/>
      <c r="T1498" s="147"/>
    </row>
    <row r="1499">
      <c r="A1499" s="147"/>
      <c r="B1499" s="64"/>
      <c r="C1499" s="147" t="s">
        <v>217</v>
      </c>
      <c r="E1499" s="161"/>
      <c r="F1499" s="162"/>
      <c r="G1499" s="147"/>
      <c r="H1499" s="146"/>
      <c r="J1499" s="146"/>
      <c r="L1499" s="150"/>
      <c r="N1499" s="163"/>
      <c r="O1499" s="146"/>
      <c r="P1499" s="146"/>
      <c r="Q1499" s="146"/>
      <c r="R1499" s="34"/>
      <c r="S1499" s="35"/>
      <c r="T1499" s="147"/>
    </row>
    <row r="1500">
      <c r="A1500" s="147"/>
      <c r="B1500" s="64"/>
      <c r="C1500" s="147" t="s">
        <v>217</v>
      </c>
      <c r="E1500" s="161"/>
      <c r="F1500" s="162"/>
      <c r="G1500" s="147"/>
      <c r="H1500" s="146"/>
      <c r="J1500" s="146"/>
      <c r="L1500" s="150"/>
      <c r="N1500" s="163"/>
      <c r="O1500" s="146"/>
      <c r="P1500" s="146"/>
      <c r="Q1500" s="146"/>
      <c r="R1500" s="34"/>
      <c r="S1500" s="35"/>
      <c r="T1500" s="147"/>
    </row>
    <row r="1501">
      <c r="A1501" s="147"/>
      <c r="B1501" s="64"/>
      <c r="C1501" s="147" t="s">
        <v>217</v>
      </c>
      <c r="E1501" s="161"/>
      <c r="F1501" s="162"/>
      <c r="G1501" s="147"/>
      <c r="H1501" s="146"/>
      <c r="J1501" s="146"/>
      <c r="L1501" s="150"/>
      <c r="N1501" s="163"/>
      <c r="O1501" s="146"/>
      <c r="P1501" s="146"/>
      <c r="Q1501" s="146"/>
      <c r="R1501" s="34"/>
      <c r="S1501" s="35"/>
      <c r="T1501" s="147"/>
    </row>
    <row r="1502">
      <c r="A1502" s="147"/>
      <c r="B1502" s="64"/>
      <c r="C1502" s="147" t="s">
        <v>217</v>
      </c>
      <c r="E1502" s="161"/>
      <c r="F1502" s="162"/>
      <c r="G1502" s="147"/>
      <c r="H1502" s="146"/>
      <c r="J1502" s="146"/>
      <c r="L1502" s="150"/>
      <c r="N1502" s="163"/>
      <c r="O1502" s="146"/>
      <c r="P1502" s="146"/>
      <c r="Q1502" s="146"/>
      <c r="R1502" s="34"/>
      <c r="S1502" s="35"/>
      <c r="T1502" s="147"/>
    </row>
    <row r="1503">
      <c r="A1503" s="147"/>
      <c r="B1503" s="64"/>
      <c r="C1503" s="147" t="s">
        <v>217</v>
      </c>
      <c r="E1503" s="161"/>
      <c r="F1503" s="162"/>
      <c r="G1503" s="147"/>
      <c r="H1503" s="146"/>
      <c r="J1503" s="146"/>
      <c r="L1503" s="150"/>
      <c r="N1503" s="163"/>
      <c r="O1503" s="146"/>
      <c r="P1503" s="146"/>
      <c r="Q1503" s="146"/>
      <c r="R1503" s="34"/>
      <c r="S1503" s="35"/>
      <c r="T1503" s="147"/>
    </row>
    <row r="1504">
      <c r="A1504" s="147"/>
      <c r="B1504" s="64"/>
      <c r="C1504" s="147" t="s">
        <v>217</v>
      </c>
      <c r="E1504" s="161"/>
      <c r="F1504" s="162"/>
      <c r="G1504" s="147"/>
      <c r="H1504" s="146"/>
      <c r="J1504" s="146"/>
      <c r="L1504" s="150"/>
      <c r="N1504" s="163"/>
      <c r="O1504" s="146"/>
      <c r="P1504" s="146"/>
      <c r="Q1504" s="146"/>
      <c r="R1504" s="34"/>
      <c r="S1504" s="35"/>
      <c r="T1504" s="147"/>
    </row>
    <row r="1505">
      <c r="A1505" s="147"/>
      <c r="B1505" s="64"/>
      <c r="C1505" s="147" t="s">
        <v>217</v>
      </c>
      <c r="E1505" s="161"/>
      <c r="F1505" s="162"/>
      <c r="G1505" s="147"/>
      <c r="H1505" s="146"/>
      <c r="J1505" s="146"/>
      <c r="L1505" s="150"/>
      <c r="N1505" s="163"/>
      <c r="O1505" s="146"/>
      <c r="P1505" s="146"/>
      <c r="Q1505" s="146"/>
      <c r="R1505" s="34"/>
      <c r="S1505" s="35"/>
      <c r="T1505" s="147"/>
    </row>
    <row r="1506">
      <c r="A1506" s="147"/>
      <c r="B1506" s="64"/>
      <c r="C1506" s="147" t="s">
        <v>217</v>
      </c>
      <c r="E1506" s="161"/>
      <c r="F1506" s="162"/>
      <c r="G1506" s="147"/>
      <c r="H1506" s="146"/>
      <c r="J1506" s="146"/>
      <c r="L1506" s="150"/>
      <c r="N1506" s="163"/>
      <c r="O1506" s="146"/>
      <c r="P1506" s="146"/>
      <c r="Q1506" s="146"/>
      <c r="R1506" s="34"/>
      <c r="S1506" s="35"/>
      <c r="T1506" s="147"/>
    </row>
    <row r="1507">
      <c r="A1507" s="147"/>
      <c r="B1507" s="64"/>
      <c r="C1507" s="147" t="s">
        <v>217</v>
      </c>
      <c r="E1507" s="161"/>
      <c r="F1507" s="162"/>
      <c r="G1507" s="147"/>
      <c r="H1507" s="146"/>
      <c r="J1507" s="146"/>
      <c r="L1507" s="150"/>
      <c r="N1507" s="163"/>
      <c r="O1507" s="146"/>
      <c r="P1507" s="146"/>
      <c r="Q1507" s="146"/>
      <c r="R1507" s="34"/>
      <c r="S1507" s="35"/>
      <c r="T1507" s="147"/>
    </row>
    <row r="1508">
      <c r="A1508" s="147"/>
      <c r="B1508" s="64"/>
      <c r="C1508" s="147" t="s">
        <v>217</v>
      </c>
      <c r="E1508" s="161"/>
      <c r="F1508" s="162"/>
      <c r="G1508" s="147"/>
      <c r="H1508" s="146"/>
      <c r="J1508" s="146"/>
      <c r="L1508" s="150"/>
      <c r="N1508" s="163"/>
      <c r="O1508" s="146"/>
      <c r="P1508" s="146"/>
      <c r="Q1508" s="146"/>
      <c r="R1508" s="34"/>
      <c r="S1508" s="35"/>
      <c r="T1508" s="147"/>
    </row>
    <row r="1509">
      <c r="A1509" s="147"/>
      <c r="B1509" s="64"/>
      <c r="C1509" s="147" t="s">
        <v>217</v>
      </c>
      <c r="E1509" s="161"/>
      <c r="F1509" s="162"/>
      <c r="G1509" s="147"/>
      <c r="H1509" s="146"/>
      <c r="J1509" s="146"/>
      <c r="L1509" s="150"/>
      <c r="N1509" s="163"/>
      <c r="O1509" s="146"/>
      <c r="P1509" s="146"/>
      <c r="Q1509" s="146"/>
      <c r="R1509" s="34"/>
      <c r="S1509" s="35"/>
      <c r="T1509" s="147"/>
    </row>
    <row r="1510">
      <c r="A1510" s="147"/>
      <c r="B1510" s="64"/>
      <c r="C1510" s="147" t="s">
        <v>217</v>
      </c>
      <c r="E1510" s="161"/>
      <c r="F1510" s="162"/>
      <c r="G1510" s="147"/>
      <c r="H1510" s="146"/>
      <c r="J1510" s="146"/>
      <c r="L1510" s="150"/>
      <c r="N1510" s="163"/>
      <c r="O1510" s="146"/>
      <c r="P1510" s="146"/>
      <c r="Q1510" s="146"/>
      <c r="R1510" s="34"/>
      <c r="S1510" s="35"/>
      <c r="T1510" s="147"/>
    </row>
    <row r="1511">
      <c r="A1511" s="147"/>
      <c r="B1511" s="64"/>
      <c r="C1511" s="147" t="s">
        <v>217</v>
      </c>
      <c r="E1511" s="161"/>
      <c r="F1511" s="162"/>
      <c r="G1511" s="147"/>
      <c r="H1511" s="146"/>
      <c r="J1511" s="146"/>
      <c r="L1511" s="150"/>
      <c r="N1511" s="163"/>
      <c r="O1511" s="146"/>
      <c r="P1511" s="146"/>
      <c r="Q1511" s="146"/>
      <c r="R1511" s="34"/>
      <c r="S1511" s="35"/>
      <c r="T1511" s="147"/>
    </row>
    <row r="1512">
      <c r="A1512" s="147"/>
      <c r="B1512" s="64"/>
      <c r="C1512" s="147" t="s">
        <v>217</v>
      </c>
      <c r="E1512" s="161"/>
      <c r="F1512" s="162"/>
      <c r="G1512" s="147"/>
      <c r="H1512" s="146"/>
      <c r="J1512" s="146"/>
      <c r="L1512" s="150"/>
      <c r="N1512" s="163"/>
      <c r="O1512" s="146"/>
      <c r="P1512" s="146"/>
      <c r="Q1512" s="146"/>
      <c r="R1512" s="34"/>
      <c r="S1512" s="35"/>
      <c r="T1512" s="147"/>
    </row>
    <row r="1513">
      <c r="A1513" s="147"/>
      <c r="B1513" s="64"/>
      <c r="C1513" s="147" t="s">
        <v>217</v>
      </c>
      <c r="E1513" s="161"/>
      <c r="F1513" s="162"/>
      <c r="G1513" s="147"/>
      <c r="H1513" s="146"/>
      <c r="J1513" s="146"/>
      <c r="L1513" s="150"/>
      <c r="N1513" s="163"/>
      <c r="O1513" s="146"/>
      <c r="P1513" s="146"/>
      <c r="Q1513" s="146"/>
      <c r="R1513" s="34"/>
      <c r="S1513" s="35"/>
      <c r="T1513" s="147"/>
    </row>
    <row r="1514">
      <c r="A1514" s="147"/>
      <c r="B1514" s="64"/>
      <c r="C1514" s="147" t="s">
        <v>217</v>
      </c>
      <c r="E1514" s="161"/>
      <c r="F1514" s="162"/>
      <c r="G1514" s="147"/>
      <c r="H1514" s="146"/>
      <c r="J1514" s="146"/>
      <c r="L1514" s="150"/>
      <c r="N1514" s="163"/>
      <c r="O1514" s="146"/>
      <c r="P1514" s="146"/>
      <c r="Q1514" s="146"/>
      <c r="R1514" s="34"/>
      <c r="S1514" s="35"/>
      <c r="T1514" s="147"/>
    </row>
    <row r="1515">
      <c r="A1515" s="147"/>
      <c r="B1515" s="64"/>
      <c r="C1515" s="147" t="s">
        <v>217</v>
      </c>
      <c r="E1515" s="161"/>
      <c r="F1515" s="162"/>
      <c r="G1515" s="147"/>
      <c r="H1515" s="146"/>
      <c r="J1515" s="146"/>
      <c r="L1515" s="150"/>
      <c r="N1515" s="163"/>
      <c r="O1515" s="146"/>
      <c r="P1515" s="146"/>
      <c r="Q1515" s="146"/>
      <c r="R1515" s="34"/>
      <c r="S1515" s="35"/>
      <c r="T1515" s="147"/>
    </row>
    <row r="1516">
      <c r="A1516" s="147"/>
      <c r="B1516" s="64"/>
      <c r="C1516" s="147" t="s">
        <v>217</v>
      </c>
      <c r="E1516" s="161"/>
      <c r="F1516" s="162"/>
      <c r="G1516" s="147"/>
      <c r="H1516" s="146"/>
      <c r="J1516" s="146"/>
      <c r="L1516" s="150"/>
      <c r="N1516" s="163"/>
      <c r="O1516" s="146"/>
      <c r="P1516" s="146"/>
      <c r="Q1516" s="146"/>
      <c r="R1516" s="34"/>
      <c r="S1516" s="35"/>
      <c r="T1516" s="147"/>
    </row>
    <row r="1517">
      <c r="A1517" s="147"/>
      <c r="B1517" s="64"/>
      <c r="C1517" s="147" t="s">
        <v>217</v>
      </c>
      <c r="E1517" s="161"/>
      <c r="F1517" s="162"/>
      <c r="G1517" s="147"/>
      <c r="H1517" s="146"/>
      <c r="J1517" s="146"/>
      <c r="L1517" s="150"/>
      <c r="N1517" s="163"/>
      <c r="O1517" s="146"/>
      <c r="P1517" s="146"/>
      <c r="Q1517" s="146"/>
      <c r="R1517" s="34"/>
      <c r="S1517" s="35"/>
      <c r="T1517" s="147"/>
    </row>
    <row r="1518">
      <c r="A1518" s="147"/>
      <c r="B1518" s="64"/>
      <c r="C1518" s="147" t="s">
        <v>217</v>
      </c>
      <c r="E1518" s="161"/>
      <c r="F1518" s="162"/>
      <c r="G1518" s="147"/>
      <c r="H1518" s="146"/>
      <c r="J1518" s="146"/>
      <c r="L1518" s="150"/>
      <c r="N1518" s="163"/>
      <c r="O1518" s="146"/>
      <c r="P1518" s="146"/>
      <c r="Q1518" s="146"/>
      <c r="R1518" s="34"/>
      <c r="S1518" s="35"/>
      <c r="T1518" s="147"/>
    </row>
    <row r="1519">
      <c r="A1519" s="147"/>
      <c r="B1519" s="64"/>
      <c r="C1519" s="147" t="s">
        <v>217</v>
      </c>
      <c r="E1519" s="161"/>
      <c r="F1519" s="162"/>
      <c r="G1519" s="147"/>
      <c r="H1519" s="146"/>
      <c r="J1519" s="146"/>
      <c r="L1519" s="150"/>
      <c r="N1519" s="163"/>
      <c r="O1519" s="146"/>
      <c r="P1519" s="146"/>
      <c r="Q1519" s="146"/>
      <c r="R1519" s="34"/>
      <c r="S1519" s="35"/>
      <c r="T1519" s="147"/>
    </row>
    <row r="1520">
      <c r="A1520" s="147"/>
      <c r="B1520" s="64"/>
      <c r="C1520" s="147" t="s">
        <v>217</v>
      </c>
      <c r="E1520" s="161"/>
      <c r="F1520" s="162"/>
      <c r="G1520" s="147"/>
      <c r="H1520" s="146"/>
      <c r="J1520" s="146"/>
      <c r="L1520" s="150"/>
      <c r="N1520" s="163"/>
      <c r="O1520" s="146"/>
      <c r="P1520" s="146"/>
      <c r="Q1520" s="146"/>
      <c r="R1520" s="34"/>
      <c r="S1520" s="35"/>
      <c r="T1520" s="147"/>
    </row>
    <row r="1521">
      <c r="A1521" s="147"/>
      <c r="B1521" s="64"/>
      <c r="C1521" s="147" t="s">
        <v>217</v>
      </c>
      <c r="E1521" s="161"/>
      <c r="F1521" s="162"/>
      <c r="G1521" s="147"/>
      <c r="H1521" s="146"/>
      <c r="J1521" s="146"/>
      <c r="L1521" s="150"/>
      <c r="N1521" s="163"/>
      <c r="O1521" s="146"/>
      <c r="P1521" s="146"/>
      <c r="Q1521" s="146"/>
      <c r="R1521" s="34"/>
      <c r="S1521" s="35"/>
      <c r="T1521" s="147"/>
    </row>
    <row r="1522">
      <c r="A1522" s="147"/>
      <c r="B1522" s="64"/>
      <c r="C1522" s="147" t="s">
        <v>217</v>
      </c>
      <c r="E1522" s="161"/>
      <c r="F1522" s="162"/>
      <c r="G1522" s="147"/>
      <c r="H1522" s="146"/>
      <c r="J1522" s="146"/>
      <c r="L1522" s="150"/>
      <c r="N1522" s="163"/>
      <c r="O1522" s="146"/>
      <c r="P1522" s="146"/>
      <c r="Q1522" s="146"/>
      <c r="R1522" s="34"/>
      <c r="S1522" s="35"/>
      <c r="T1522" s="147"/>
    </row>
    <row r="1523">
      <c r="A1523" s="147"/>
      <c r="B1523" s="64"/>
      <c r="C1523" s="147" t="s">
        <v>217</v>
      </c>
      <c r="E1523" s="161"/>
      <c r="F1523" s="162"/>
      <c r="G1523" s="147"/>
      <c r="H1523" s="146"/>
      <c r="J1523" s="146"/>
      <c r="L1523" s="150"/>
      <c r="N1523" s="163"/>
      <c r="O1523" s="146"/>
      <c r="P1523" s="146"/>
      <c r="Q1523" s="146"/>
      <c r="R1523" s="34"/>
      <c r="S1523" s="35"/>
      <c r="T1523" s="147"/>
    </row>
    <row r="1524">
      <c r="A1524" s="147"/>
      <c r="B1524" s="64"/>
      <c r="C1524" s="147" t="s">
        <v>217</v>
      </c>
      <c r="E1524" s="161"/>
      <c r="F1524" s="162"/>
      <c r="G1524" s="147"/>
      <c r="H1524" s="146"/>
      <c r="J1524" s="146"/>
      <c r="L1524" s="150"/>
      <c r="N1524" s="163"/>
      <c r="O1524" s="146"/>
      <c r="P1524" s="146"/>
      <c r="Q1524" s="146"/>
      <c r="R1524" s="34"/>
      <c r="S1524" s="35"/>
      <c r="T1524" s="147"/>
    </row>
    <row r="1525">
      <c r="A1525" s="147"/>
      <c r="B1525" s="64"/>
      <c r="C1525" s="147" t="s">
        <v>217</v>
      </c>
      <c r="E1525" s="161"/>
      <c r="F1525" s="162"/>
      <c r="G1525" s="147"/>
      <c r="H1525" s="146"/>
      <c r="J1525" s="146"/>
      <c r="L1525" s="150"/>
      <c r="N1525" s="163"/>
      <c r="O1525" s="146"/>
      <c r="P1525" s="146"/>
      <c r="Q1525" s="146"/>
      <c r="R1525" s="34"/>
      <c r="S1525" s="35"/>
      <c r="T1525" s="147"/>
    </row>
    <row r="1526">
      <c r="A1526" s="147"/>
      <c r="B1526" s="64"/>
      <c r="C1526" s="147" t="s">
        <v>217</v>
      </c>
      <c r="E1526" s="161"/>
      <c r="F1526" s="162"/>
      <c r="G1526" s="147"/>
      <c r="H1526" s="146"/>
      <c r="J1526" s="146"/>
      <c r="L1526" s="150"/>
      <c r="N1526" s="163"/>
      <c r="O1526" s="146"/>
      <c r="P1526" s="146"/>
      <c r="Q1526" s="146"/>
      <c r="R1526" s="34"/>
      <c r="S1526" s="35"/>
      <c r="T1526" s="147"/>
    </row>
    <row r="1527">
      <c r="A1527" s="147"/>
      <c r="B1527" s="64"/>
      <c r="C1527" s="147" t="s">
        <v>217</v>
      </c>
      <c r="E1527" s="161"/>
      <c r="F1527" s="162"/>
      <c r="G1527" s="147"/>
      <c r="H1527" s="146"/>
      <c r="J1527" s="146"/>
      <c r="L1527" s="150"/>
      <c r="N1527" s="163"/>
      <c r="O1527" s="146"/>
      <c r="P1527" s="146"/>
      <c r="Q1527" s="146"/>
      <c r="R1527" s="34"/>
      <c r="S1527" s="35"/>
      <c r="T1527" s="147"/>
    </row>
    <row r="1528">
      <c r="A1528" s="147"/>
      <c r="B1528" s="64"/>
      <c r="C1528" s="147" t="s">
        <v>217</v>
      </c>
      <c r="E1528" s="161"/>
      <c r="F1528" s="162"/>
      <c r="G1528" s="147"/>
      <c r="H1528" s="146"/>
      <c r="J1528" s="146"/>
      <c r="L1528" s="150"/>
      <c r="N1528" s="163"/>
      <c r="O1528" s="146"/>
      <c r="P1528" s="146"/>
      <c r="Q1528" s="146"/>
      <c r="R1528" s="34"/>
      <c r="S1528" s="35"/>
      <c r="T1528" s="147"/>
    </row>
    <row r="1529">
      <c r="A1529" s="147"/>
      <c r="B1529" s="64"/>
      <c r="C1529" s="147" t="s">
        <v>217</v>
      </c>
      <c r="E1529" s="161"/>
      <c r="F1529" s="162"/>
      <c r="G1529" s="147"/>
      <c r="H1529" s="146"/>
      <c r="J1529" s="146"/>
      <c r="L1529" s="150"/>
      <c r="N1529" s="163"/>
      <c r="O1529" s="146"/>
      <c r="P1529" s="146"/>
      <c r="Q1529" s="146"/>
      <c r="R1529" s="34"/>
      <c r="S1529" s="35"/>
      <c r="T1529" s="147"/>
    </row>
    <row r="1530">
      <c r="A1530" s="147"/>
      <c r="B1530" s="64"/>
      <c r="C1530" s="147" t="s">
        <v>217</v>
      </c>
      <c r="E1530" s="161"/>
      <c r="F1530" s="162"/>
      <c r="G1530" s="147"/>
      <c r="H1530" s="146"/>
      <c r="J1530" s="146"/>
      <c r="L1530" s="150"/>
      <c r="N1530" s="163"/>
      <c r="O1530" s="146"/>
      <c r="P1530" s="146"/>
      <c r="Q1530" s="146"/>
      <c r="R1530" s="34"/>
      <c r="S1530" s="35"/>
      <c r="T1530" s="147"/>
    </row>
    <row r="1531">
      <c r="A1531" s="147"/>
      <c r="B1531" s="64"/>
      <c r="C1531" s="147" t="s">
        <v>217</v>
      </c>
      <c r="E1531" s="161"/>
      <c r="F1531" s="162"/>
      <c r="G1531" s="147"/>
      <c r="H1531" s="146"/>
      <c r="J1531" s="146"/>
      <c r="L1531" s="150"/>
      <c r="N1531" s="163"/>
      <c r="O1531" s="146"/>
      <c r="P1531" s="146"/>
      <c r="Q1531" s="146"/>
      <c r="R1531" s="34"/>
      <c r="S1531" s="35"/>
      <c r="T1531" s="147"/>
    </row>
    <row r="1532">
      <c r="A1532" s="147"/>
      <c r="B1532" s="64"/>
      <c r="C1532" s="147" t="s">
        <v>217</v>
      </c>
      <c r="E1532" s="161"/>
      <c r="F1532" s="162"/>
      <c r="G1532" s="147"/>
      <c r="H1532" s="146"/>
      <c r="J1532" s="146"/>
      <c r="L1532" s="150"/>
      <c r="N1532" s="163"/>
      <c r="O1532" s="146"/>
      <c r="P1532" s="146"/>
      <c r="Q1532" s="146"/>
      <c r="R1532" s="34"/>
      <c r="S1532" s="35"/>
      <c r="T1532" s="147"/>
    </row>
    <row r="1533">
      <c r="A1533" s="147"/>
      <c r="B1533" s="64"/>
      <c r="C1533" s="147" t="s">
        <v>217</v>
      </c>
      <c r="E1533" s="161"/>
      <c r="F1533" s="162"/>
      <c r="G1533" s="147"/>
      <c r="H1533" s="146"/>
      <c r="J1533" s="146"/>
      <c r="L1533" s="150"/>
      <c r="N1533" s="163"/>
      <c r="O1533" s="146"/>
      <c r="P1533" s="146"/>
      <c r="Q1533" s="146"/>
      <c r="R1533" s="34"/>
      <c r="S1533" s="35"/>
      <c r="T1533" s="147"/>
    </row>
    <row r="1534">
      <c r="A1534" s="147"/>
      <c r="B1534" s="64"/>
      <c r="C1534" s="147" t="s">
        <v>217</v>
      </c>
      <c r="E1534" s="161"/>
      <c r="F1534" s="162"/>
      <c r="G1534" s="147"/>
      <c r="H1534" s="146"/>
      <c r="J1534" s="146"/>
      <c r="L1534" s="150"/>
      <c r="N1534" s="163"/>
      <c r="O1534" s="146"/>
      <c r="P1534" s="146"/>
      <c r="Q1534" s="146"/>
      <c r="R1534" s="34"/>
      <c r="S1534" s="35"/>
      <c r="T1534" s="147"/>
    </row>
    <row r="1535">
      <c r="A1535" s="147"/>
      <c r="B1535" s="64"/>
      <c r="C1535" s="147" t="s">
        <v>217</v>
      </c>
      <c r="E1535" s="161"/>
      <c r="F1535" s="162"/>
      <c r="G1535" s="147"/>
      <c r="H1535" s="146"/>
      <c r="J1535" s="146"/>
      <c r="L1535" s="150"/>
      <c r="N1535" s="163"/>
      <c r="O1535" s="146"/>
      <c r="P1535" s="146"/>
      <c r="Q1535" s="146"/>
      <c r="R1535" s="34"/>
      <c r="S1535" s="35"/>
      <c r="T1535" s="147"/>
    </row>
    <row r="1536">
      <c r="A1536" s="147"/>
      <c r="B1536" s="64"/>
      <c r="C1536" s="147" t="s">
        <v>217</v>
      </c>
      <c r="E1536" s="161"/>
      <c r="F1536" s="162"/>
      <c r="G1536" s="147"/>
      <c r="H1536" s="146"/>
      <c r="J1536" s="146"/>
      <c r="L1536" s="150"/>
      <c r="N1536" s="163"/>
      <c r="O1536" s="146"/>
      <c r="P1536" s="146"/>
      <c r="Q1536" s="146"/>
      <c r="R1536" s="34"/>
      <c r="S1536" s="35"/>
      <c r="T1536" s="147"/>
    </row>
    <row r="1537">
      <c r="A1537" s="147"/>
      <c r="B1537" s="64"/>
      <c r="C1537" s="147" t="s">
        <v>217</v>
      </c>
      <c r="E1537" s="161"/>
      <c r="F1537" s="162"/>
      <c r="G1537" s="147"/>
      <c r="H1537" s="146"/>
      <c r="J1537" s="146"/>
      <c r="L1537" s="150"/>
      <c r="N1537" s="163"/>
      <c r="O1537" s="146"/>
      <c r="P1537" s="146"/>
      <c r="Q1537" s="146"/>
      <c r="R1537" s="34"/>
      <c r="S1537" s="35"/>
      <c r="T1537" s="147"/>
    </row>
    <row r="1538">
      <c r="A1538" s="147"/>
      <c r="B1538" s="64"/>
      <c r="C1538" s="147" t="s">
        <v>217</v>
      </c>
      <c r="E1538" s="161"/>
      <c r="F1538" s="162"/>
      <c r="G1538" s="147"/>
      <c r="H1538" s="146"/>
      <c r="J1538" s="146"/>
      <c r="L1538" s="150"/>
      <c r="N1538" s="163"/>
      <c r="O1538" s="146"/>
      <c r="P1538" s="146"/>
      <c r="Q1538" s="146"/>
      <c r="R1538" s="34"/>
      <c r="S1538" s="35"/>
      <c r="T1538" s="147"/>
    </row>
    <row r="1539">
      <c r="A1539" s="147"/>
      <c r="B1539" s="64"/>
      <c r="C1539" s="147" t="s">
        <v>217</v>
      </c>
      <c r="E1539" s="161"/>
      <c r="F1539" s="162"/>
      <c r="G1539" s="147"/>
      <c r="H1539" s="146"/>
      <c r="J1539" s="146"/>
      <c r="L1539" s="150"/>
      <c r="N1539" s="163"/>
      <c r="O1539" s="146"/>
      <c r="P1539" s="146"/>
      <c r="Q1539" s="146"/>
      <c r="R1539" s="34"/>
      <c r="S1539" s="35"/>
      <c r="T1539" s="147"/>
    </row>
    <row r="1540">
      <c r="A1540" s="147"/>
      <c r="B1540" s="64"/>
      <c r="C1540" s="147" t="s">
        <v>217</v>
      </c>
      <c r="E1540" s="161"/>
      <c r="F1540" s="162"/>
      <c r="G1540" s="147"/>
      <c r="H1540" s="146"/>
      <c r="J1540" s="146"/>
      <c r="L1540" s="150"/>
      <c r="N1540" s="163"/>
      <c r="O1540" s="146"/>
      <c r="P1540" s="146"/>
      <c r="Q1540" s="146"/>
      <c r="R1540" s="34"/>
      <c r="S1540" s="35"/>
      <c r="T1540" s="147"/>
    </row>
    <row r="1541">
      <c r="A1541" s="147"/>
      <c r="B1541" s="64"/>
      <c r="C1541" s="147" t="s">
        <v>217</v>
      </c>
      <c r="E1541" s="161"/>
      <c r="F1541" s="162"/>
      <c r="G1541" s="147"/>
      <c r="H1541" s="146"/>
      <c r="J1541" s="146"/>
      <c r="L1541" s="150"/>
      <c r="N1541" s="163"/>
      <c r="O1541" s="146"/>
      <c r="P1541" s="146"/>
      <c r="Q1541" s="146"/>
      <c r="R1541" s="34"/>
      <c r="S1541" s="35"/>
      <c r="T1541" s="147"/>
    </row>
    <row r="1542">
      <c r="A1542" s="147"/>
      <c r="B1542" s="64"/>
      <c r="C1542" s="147" t="s">
        <v>217</v>
      </c>
      <c r="E1542" s="161"/>
      <c r="F1542" s="162"/>
      <c r="G1542" s="147"/>
      <c r="H1542" s="146"/>
      <c r="J1542" s="146"/>
      <c r="L1542" s="150"/>
      <c r="N1542" s="163"/>
      <c r="O1542" s="146"/>
      <c r="P1542" s="146"/>
      <c r="Q1542" s="146"/>
      <c r="R1542" s="34"/>
      <c r="S1542" s="35"/>
      <c r="T1542" s="147"/>
    </row>
    <row r="1543">
      <c r="A1543" s="147"/>
      <c r="B1543" s="64"/>
      <c r="C1543" s="147" t="s">
        <v>217</v>
      </c>
      <c r="E1543" s="161"/>
      <c r="F1543" s="162"/>
      <c r="G1543" s="147"/>
      <c r="H1543" s="146"/>
      <c r="J1543" s="146"/>
      <c r="L1543" s="150"/>
      <c r="N1543" s="163"/>
      <c r="O1543" s="146"/>
      <c r="P1543" s="146"/>
      <c r="Q1543" s="146"/>
      <c r="R1543" s="34"/>
      <c r="S1543" s="35"/>
      <c r="T1543" s="147"/>
    </row>
    <row r="1544">
      <c r="A1544" s="147"/>
      <c r="B1544" s="64"/>
      <c r="C1544" s="147" t="s">
        <v>217</v>
      </c>
      <c r="E1544" s="161"/>
      <c r="F1544" s="162"/>
      <c r="G1544" s="147"/>
      <c r="H1544" s="146"/>
      <c r="J1544" s="146"/>
      <c r="L1544" s="150"/>
      <c r="N1544" s="163"/>
      <c r="O1544" s="146"/>
      <c r="P1544" s="146"/>
      <c r="Q1544" s="146"/>
      <c r="R1544" s="34"/>
      <c r="S1544" s="35"/>
      <c r="T1544" s="147"/>
    </row>
    <row r="1545">
      <c r="A1545" s="147"/>
      <c r="B1545" s="64"/>
      <c r="C1545" s="147" t="s">
        <v>217</v>
      </c>
      <c r="E1545" s="161"/>
      <c r="F1545" s="162"/>
      <c r="G1545" s="147"/>
      <c r="H1545" s="146"/>
      <c r="J1545" s="146"/>
      <c r="L1545" s="150"/>
      <c r="N1545" s="163"/>
      <c r="O1545" s="146"/>
      <c r="P1545" s="146"/>
      <c r="Q1545" s="146"/>
      <c r="R1545" s="34"/>
      <c r="S1545" s="35"/>
      <c r="T1545" s="147"/>
    </row>
    <row r="1546">
      <c r="A1546" s="147"/>
      <c r="B1546" s="64"/>
      <c r="C1546" s="147" t="s">
        <v>217</v>
      </c>
      <c r="E1546" s="161"/>
      <c r="F1546" s="162"/>
      <c r="G1546" s="147"/>
      <c r="H1546" s="146"/>
      <c r="J1546" s="146"/>
      <c r="L1546" s="150"/>
      <c r="N1546" s="163"/>
      <c r="O1546" s="146"/>
      <c r="P1546" s="146"/>
      <c r="Q1546" s="146"/>
      <c r="R1546" s="34"/>
      <c r="S1546" s="35"/>
      <c r="T1546" s="147"/>
    </row>
    <row r="1547">
      <c r="A1547" s="147"/>
      <c r="B1547" s="64"/>
      <c r="C1547" s="147" t="s">
        <v>217</v>
      </c>
      <c r="E1547" s="161"/>
      <c r="F1547" s="162"/>
      <c r="G1547" s="147"/>
      <c r="H1547" s="146"/>
      <c r="J1547" s="146"/>
      <c r="L1547" s="150"/>
      <c r="N1547" s="163"/>
      <c r="O1547" s="146"/>
      <c r="P1547" s="146"/>
      <c r="Q1547" s="146"/>
      <c r="R1547" s="34"/>
      <c r="S1547" s="35"/>
      <c r="T1547" s="147"/>
    </row>
    <row r="1548">
      <c r="A1548" s="147"/>
      <c r="B1548" s="64"/>
      <c r="C1548" s="147" t="s">
        <v>217</v>
      </c>
      <c r="E1548" s="161"/>
      <c r="F1548" s="162"/>
      <c r="G1548" s="147"/>
      <c r="H1548" s="146"/>
      <c r="J1548" s="146"/>
      <c r="L1548" s="150"/>
      <c r="N1548" s="163"/>
      <c r="O1548" s="146"/>
      <c r="P1548" s="146"/>
      <c r="Q1548" s="146"/>
      <c r="R1548" s="34"/>
      <c r="S1548" s="35"/>
      <c r="T1548" s="147"/>
    </row>
    <row r="1549">
      <c r="A1549" s="147"/>
      <c r="B1549" s="64"/>
      <c r="C1549" s="147" t="s">
        <v>217</v>
      </c>
      <c r="E1549" s="161"/>
      <c r="F1549" s="162"/>
      <c r="G1549" s="147"/>
      <c r="H1549" s="146"/>
      <c r="J1549" s="146"/>
      <c r="L1549" s="150"/>
      <c r="N1549" s="163"/>
      <c r="O1549" s="146"/>
      <c r="P1549" s="146"/>
      <c r="Q1549" s="146"/>
      <c r="R1549" s="34"/>
      <c r="S1549" s="35"/>
      <c r="T1549" s="147"/>
    </row>
    <row r="1550">
      <c r="A1550" s="147"/>
      <c r="B1550" s="64"/>
      <c r="C1550" s="147" t="s">
        <v>217</v>
      </c>
      <c r="E1550" s="161"/>
      <c r="F1550" s="162"/>
      <c r="G1550" s="147"/>
      <c r="H1550" s="146"/>
      <c r="J1550" s="146"/>
      <c r="L1550" s="150"/>
      <c r="N1550" s="163"/>
      <c r="O1550" s="146"/>
      <c r="P1550" s="146"/>
      <c r="Q1550" s="146"/>
      <c r="R1550" s="34"/>
      <c r="S1550" s="35"/>
      <c r="T1550" s="147"/>
    </row>
    <row r="1551">
      <c r="A1551" s="147"/>
      <c r="B1551" s="64"/>
      <c r="C1551" s="147" t="s">
        <v>217</v>
      </c>
      <c r="E1551" s="161"/>
      <c r="F1551" s="162"/>
      <c r="G1551" s="147"/>
      <c r="H1551" s="146"/>
      <c r="J1551" s="146"/>
      <c r="L1551" s="150"/>
      <c r="N1551" s="163"/>
      <c r="O1551" s="146"/>
      <c r="P1551" s="146"/>
      <c r="Q1551" s="146"/>
      <c r="R1551" s="34"/>
      <c r="S1551" s="35"/>
      <c r="T1551" s="147"/>
    </row>
    <row r="1552">
      <c r="A1552" s="147"/>
      <c r="B1552" s="64"/>
      <c r="C1552" s="147" t="s">
        <v>217</v>
      </c>
      <c r="E1552" s="161"/>
      <c r="F1552" s="162"/>
      <c r="G1552" s="147"/>
      <c r="H1552" s="146"/>
      <c r="J1552" s="146"/>
      <c r="L1552" s="150"/>
      <c r="N1552" s="163"/>
      <c r="O1552" s="146"/>
      <c r="P1552" s="146"/>
      <c r="Q1552" s="146"/>
      <c r="R1552" s="34"/>
      <c r="S1552" s="35"/>
      <c r="T1552" s="147"/>
    </row>
    <row r="1553">
      <c r="A1553" s="147"/>
      <c r="B1553" s="64"/>
      <c r="C1553" s="147" t="s">
        <v>217</v>
      </c>
      <c r="E1553" s="161"/>
      <c r="F1553" s="162"/>
      <c r="G1553" s="147"/>
      <c r="H1553" s="146"/>
      <c r="J1553" s="146"/>
      <c r="L1553" s="150"/>
      <c r="N1553" s="163"/>
      <c r="O1553" s="146"/>
      <c r="P1553" s="146"/>
      <c r="Q1553" s="146"/>
      <c r="R1553" s="34"/>
      <c r="S1553" s="35"/>
      <c r="T1553" s="147"/>
    </row>
    <row r="1554">
      <c r="A1554" s="147"/>
      <c r="B1554" s="64"/>
      <c r="C1554" s="147" t="s">
        <v>217</v>
      </c>
      <c r="E1554" s="161"/>
      <c r="F1554" s="162"/>
      <c r="G1554" s="147"/>
      <c r="H1554" s="146"/>
      <c r="J1554" s="146"/>
      <c r="L1554" s="150"/>
      <c r="N1554" s="163"/>
      <c r="O1554" s="146"/>
      <c r="P1554" s="146"/>
      <c r="Q1554" s="146"/>
      <c r="R1554" s="34"/>
      <c r="S1554" s="35"/>
      <c r="T1554" s="147"/>
    </row>
    <row r="1555">
      <c r="A1555" s="147"/>
      <c r="B1555" s="64"/>
      <c r="C1555" s="147" t="s">
        <v>217</v>
      </c>
      <c r="E1555" s="161"/>
      <c r="F1555" s="162"/>
      <c r="G1555" s="147"/>
      <c r="H1555" s="146"/>
      <c r="J1555" s="146"/>
      <c r="L1555" s="150"/>
      <c r="N1555" s="163"/>
      <c r="O1555" s="146"/>
      <c r="P1555" s="146"/>
      <c r="Q1555" s="146"/>
      <c r="R1555" s="34"/>
      <c r="S1555" s="35"/>
      <c r="T1555" s="147"/>
    </row>
    <row r="1556">
      <c r="A1556" s="147"/>
      <c r="B1556" s="64"/>
      <c r="C1556" s="147" t="s">
        <v>217</v>
      </c>
      <c r="E1556" s="161"/>
      <c r="F1556" s="162"/>
      <c r="G1556" s="147"/>
      <c r="H1556" s="146"/>
      <c r="J1556" s="146"/>
      <c r="L1556" s="150"/>
      <c r="N1556" s="163"/>
      <c r="O1556" s="146"/>
      <c r="P1556" s="146"/>
      <c r="Q1556" s="146"/>
      <c r="R1556" s="34"/>
      <c r="S1556" s="35"/>
      <c r="T1556" s="147"/>
    </row>
    <row r="1557">
      <c r="A1557" s="147"/>
      <c r="B1557" s="64"/>
      <c r="C1557" s="147" t="s">
        <v>217</v>
      </c>
      <c r="E1557" s="161"/>
      <c r="F1557" s="162"/>
      <c r="G1557" s="147"/>
      <c r="H1557" s="146"/>
      <c r="J1557" s="146"/>
      <c r="L1557" s="150"/>
      <c r="N1557" s="163"/>
      <c r="O1557" s="146"/>
      <c r="P1557" s="146"/>
      <c r="Q1557" s="146"/>
      <c r="R1557" s="34"/>
      <c r="S1557" s="35"/>
      <c r="T1557" s="147"/>
    </row>
    <row r="1558">
      <c r="A1558" s="147"/>
      <c r="B1558" s="64"/>
      <c r="C1558" s="147" t="s">
        <v>217</v>
      </c>
      <c r="E1558" s="161"/>
      <c r="F1558" s="162"/>
      <c r="G1558" s="147"/>
      <c r="H1558" s="146"/>
      <c r="J1558" s="146"/>
      <c r="L1558" s="150"/>
      <c r="N1558" s="163"/>
      <c r="O1558" s="146"/>
      <c r="P1558" s="146"/>
      <c r="Q1558" s="146"/>
      <c r="R1558" s="34"/>
      <c r="S1558" s="35"/>
      <c r="T1558" s="147"/>
    </row>
    <row r="1559">
      <c r="A1559" s="147"/>
      <c r="B1559" s="64"/>
      <c r="C1559" s="147" t="s">
        <v>217</v>
      </c>
      <c r="E1559" s="161"/>
      <c r="F1559" s="162"/>
      <c r="G1559" s="147"/>
      <c r="H1559" s="146"/>
      <c r="J1559" s="146"/>
      <c r="L1559" s="150"/>
      <c r="N1559" s="163"/>
      <c r="O1559" s="146"/>
      <c r="P1559" s="146"/>
      <c r="Q1559" s="146"/>
      <c r="R1559" s="34"/>
      <c r="S1559" s="35"/>
      <c r="T1559" s="147"/>
    </row>
    <row r="1560">
      <c r="A1560" s="147"/>
      <c r="B1560" s="64"/>
      <c r="C1560" s="147" t="s">
        <v>217</v>
      </c>
      <c r="E1560" s="161"/>
      <c r="F1560" s="162"/>
      <c r="G1560" s="147"/>
      <c r="H1560" s="146"/>
      <c r="J1560" s="146"/>
      <c r="L1560" s="150"/>
      <c r="N1560" s="163"/>
      <c r="O1560" s="146"/>
      <c r="P1560" s="146"/>
      <c r="Q1560" s="146"/>
      <c r="R1560" s="34"/>
      <c r="S1560" s="35"/>
      <c r="T1560" s="147"/>
    </row>
    <row r="1561">
      <c r="A1561" s="147"/>
      <c r="B1561" s="64"/>
      <c r="C1561" s="147" t="s">
        <v>217</v>
      </c>
      <c r="E1561" s="161"/>
      <c r="F1561" s="162"/>
      <c r="G1561" s="147"/>
      <c r="H1561" s="146"/>
      <c r="J1561" s="146"/>
      <c r="L1561" s="150"/>
      <c r="N1561" s="163"/>
      <c r="O1561" s="146"/>
      <c r="P1561" s="146"/>
      <c r="Q1561" s="146"/>
      <c r="R1561" s="34"/>
      <c r="S1561" s="35"/>
      <c r="T1561" s="147"/>
    </row>
    <row r="1562">
      <c r="A1562" s="147"/>
      <c r="B1562" s="64"/>
      <c r="C1562" s="147" t="s">
        <v>217</v>
      </c>
      <c r="E1562" s="161"/>
      <c r="F1562" s="162"/>
      <c r="G1562" s="147"/>
      <c r="H1562" s="146"/>
      <c r="J1562" s="146"/>
      <c r="L1562" s="150"/>
      <c r="N1562" s="163"/>
      <c r="O1562" s="146"/>
      <c r="P1562" s="146"/>
      <c r="Q1562" s="146"/>
      <c r="R1562" s="34"/>
      <c r="S1562" s="35"/>
      <c r="T1562" s="147"/>
    </row>
    <row r="1563">
      <c r="A1563" s="147"/>
      <c r="B1563" s="64"/>
      <c r="C1563" s="147" t="s">
        <v>217</v>
      </c>
      <c r="E1563" s="161"/>
      <c r="F1563" s="162"/>
      <c r="G1563" s="147"/>
      <c r="H1563" s="146"/>
      <c r="J1563" s="146"/>
      <c r="L1563" s="150"/>
      <c r="N1563" s="163"/>
      <c r="O1563" s="146"/>
      <c r="P1563" s="146"/>
      <c r="Q1563" s="146"/>
      <c r="R1563" s="34"/>
      <c r="S1563" s="35"/>
      <c r="T1563" s="147"/>
    </row>
    <row r="1564">
      <c r="A1564" s="147"/>
      <c r="B1564" s="64"/>
      <c r="C1564" s="147" t="s">
        <v>217</v>
      </c>
      <c r="E1564" s="161"/>
      <c r="F1564" s="162"/>
      <c r="G1564" s="147"/>
      <c r="H1564" s="146"/>
      <c r="J1564" s="146"/>
      <c r="L1564" s="150"/>
      <c r="N1564" s="163"/>
      <c r="O1564" s="146"/>
      <c r="P1564" s="146"/>
      <c r="Q1564" s="146"/>
      <c r="R1564" s="34"/>
      <c r="S1564" s="35"/>
      <c r="T1564" s="147"/>
    </row>
    <row r="1565">
      <c r="A1565" s="147"/>
      <c r="B1565" s="64"/>
      <c r="C1565" s="147" t="s">
        <v>217</v>
      </c>
      <c r="E1565" s="161"/>
      <c r="F1565" s="162"/>
      <c r="G1565" s="147"/>
      <c r="H1565" s="146"/>
      <c r="J1565" s="146"/>
      <c r="L1565" s="150"/>
      <c r="N1565" s="163"/>
      <c r="O1565" s="146"/>
      <c r="P1565" s="146"/>
      <c r="Q1565" s="146"/>
      <c r="R1565" s="34"/>
      <c r="S1565" s="35"/>
      <c r="T1565" s="147"/>
    </row>
    <row r="1566">
      <c r="A1566" s="147"/>
      <c r="B1566" s="64"/>
      <c r="C1566" s="147" t="s">
        <v>217</v>
      </c>
      <c r="E1566" s="161"/>
      <c r="F1566" s="162"/>
      <c r="G1566" s="147"/>
      <c r="H1566" s="146"/>
      <c r="J1566" s="146"/>
      <c r="L1566" s="150"/>
      <c r="N1566" s="163"/>
      <c r="O1566" s="146"/>
      <c r="P1566" s="146"/>
      <c r="Q1566" s="146"/>
      <c r="R1566" s="34"/>
      <c r="S1566" s="35"/>
      <c r="T1566" s="147"/>
    </row>
    <row r="1567">
      <c r="A1567" s="147"/>
      <c r="B1567" s="64"/>
      <c r="C1567" s="147" t="s">
        <v>217</v>
      </c>
      <c r="E1567" s="161"/>
      <c r="F1567" s="162"/>
      <c r="G1567" s="147"/>
      <c r="H1567" s="146"/>
      <c r="J1567" s="146"/>
      <c r="L1567" s="150"/>
      <c r="N1567" s="163"/>
      <c r="O1567" s="146"/>
      <c r="P1567" s="146"/>
      <c r="Q1567" s="146"/>
      <c r="R1567" s="34"/>
      <c r="S1567" s="35"/>
      <c r="T1567" s="147"/>
    </row>
    <row r="1568">
      <c r="A1568" s="147"/>
      <c r="B1568" s="64"/>
      <c r="C1568" s="147" t="s">
        <v>217</v>
      </c>
      <c r="E1568" s="161"/>
      <c r="F1568" s="162"/>
      <c r="G1568" s="147"/>
      <c r="H1568" s="146"/>
      <c r="J1568" s="146"/>
      <c r="L1568" s="150"/>
      <c r="N1568" s="163"/>
      <c r="O1568" s="146"/>
      <c r="P1568" s="146"/>
      <c r="Q1568" s="146"/>
      <c r="R1568" s="34"/>
      <c r="S1568" s="35"/>
      <c r="T1568" s="147"/>
    </row>
    <row r="1569">
      <c r="A1569" s="147"/>
      <c r="B1569" s="64"/>
      <c r="C1569" s="147" t="s">
        <v>217</v>
      </c>
      <c r="E1569" s="161"/>
      <c r="F1569" s="162"/>
      <c r="G1569" s="147"/>
      <c r="H1569" s="146"/>
      <c r="J1569" s="146"/>
      <c r="L1569" s="150"/>
      <c r="N1569" s="163"/>
      <c r="O1569" s="146"/>
      <c r="P1569" s="146"/>
      <c r="Q1569" s="146"/>
      <c r="R1569" s="34"/>
      <c r="S1569" s="35"/>
      <c r="T1569" s="147"/>
    </row>
    <row r="1570">
      <c r="A1570" s="147"/>
      <c r="B1570" s="64"/>
      <c r="C1570" s="147" t="s">
        <v>217</v>
      </c>
      <c r="E1570" s="161"/>
      <c r="F1570" s="162"/>
      <c r="G1570" s="147"/>
      <c r="H1570" s="146"/>
      <c r="J1570" s="146"/>
      <c r="L1570" s="150"/>
      <c r="N1570" s="163"/>
      <c r="O1570" s="146"/>
      <c r="P1570" s="146"/>
      <c r="Q1570" s="146"/>
      <c r="R1570" s="34"/>
      <c r="S1570" s="35"/>
      <c r="T1570" s="147"/>
    </row>
    <row r="1571">
      <c r="A1571" s="147"/>
      <c r="B1571" s="64"/>
      <c r="C1571" s="147" t="s">
        <v>217</v>
      </c>
      <c r="E1571" s="161"/>
      <c r="F1571" s="162"/>
      <c r="G1571" s="147"/>
      <c r="H1571" s="146"/>
      <c r="J1571" s="146"/>
      <c r="L1571" s="150"/>
      <c r="N1571" s="163"/>
      <c r="O1571" s="146"/>
      <c r="P1571" s="146"/>
      <c r="Q1571" s="146"/>
      <c r="R1571" s="34"/>
      <c r="S1571" s="35"/>
      <c r="T1571" s="147"/>
    </row>
    <row r="1572">
      <c r="A1572" s="147"/>
      <c r="B1572" s="64"/>
      <c r="C1572" s="147" t="s">
        <v>217</v>
      </c>
      <c r="E1572" s="161"/>
      <c r="F1572" s="162"/>
      <c r="G1572" s="147"/>
      <c r="H1572" s="146"/>
      <c r="J1572" s="146"/>
      <c r="L1572" s="150"/>
      <c r="N1572" s="163"/>
      <c r="O1572" s="146"/>
      <c r="P1572" s="146"/>
      <c r="Q1572" s="146"/>
      <c r="R1572" s="34"/>
      <c r="S1572" s="35"/>
      <c r="T1572" s="147"/>
    </row>
    <row r="1573">
      <c r="A1573" s="147"/>
      <c r="B1573" s="64"/>
      <c r="C1573" s="147" t="s">
        <v>217</v>
      </c>
      <c r="E1573" s="161"/>
      <c r="F1573" s="162"/>
      <c r="G1573" s="147"/>
      <c r="H1573" s="146"/>
      <c r="J1573" s="146"/>
      <c r="L1573" s="150"/>
      <c r="N1573" s="163"/>
      <c r="O1573" s="146"/>
      <c r="P1573" s="146"/>
      <c r="Q1573" s="146"/>
      <c r="R1573" s="34"/>
      <c r="S1573" s="35"/>
      <c r="T1573" s="147"/>
    </row>
    <row r="1574">
      <c r="A1574" s="147"/>
      <c r="B1574" s="64"/>
      <c r="C1574" s="147" t="s">
        <v>217</v>
      </c>
      <c r="E1574" s="161"/>
      <c r="F1574" s="162"/>
      <c r="G1574" s="147"/>
      <c r="H1574" s="146"/>
      <c r="J1574" s="146"/>
      <c r="L1574" s="150"/>
      <c r="N1574" s="163"/>
      <c r="O1574" s="146"/>
      <c r="P1574" s="146"/>
      <c r="Q1574" s="146"/>
      <c r="R1574" s="34"/>
      <c r="S1574" s="35"/>
      <c r="T1574" s="147"/>
    </row>
    <row r="1575">
      <c r="A1575" s="147"/>
      <c r="B1575" s="64"/>
      <c r="C1575" s="147" t="s">
        <v>217</v>
      </c>
      <c r="E1575" s="161"/>
      <c r="F1575" s="162"/>
      <c r="G1575" s="147"/>
      <c r="H1575" s="146"/>
      <c r="J1575" s="146"/>
      <c r="L1575" s="150"/>
      <c r="N1575" s="163"/>
      <c r="O1575" s="146"/>
      <c r="P1575" s="146"/>
      <c r="Q1575" s="146"/>
      <c r="R1575" s="34"/>
      <c r="S1575" s="35"/>
      <c r="T1575" s="147"/>
    </row>
    <row r="1576">
      <c r="A1576" s="147"/>
      <c r="B1576" s="64"/>
      <c r="C1576" s="147" t="s">
        <v>217</v>
      </c>
      <c r="E1576" s="161"/>
      <c r="F1576" s="162"/>
      <c r="G1576" s="147"/>
      <c r="H1576" s="146"/>
      <c r="J1576" s="146"/>
      <c r="L1576" s="150"/>
      <c r="N1576" s="163"/>
      <c r="O1576" s="146"/>
      <c r="P1576" s="146"/>
      <c r="Q1576" s="146"/>
      <c r="R1576" s="34"/>
      <c r="S1576" s="35"/>
      <c r="T1576" s="147"/>
    </row>
    <row r="1577">
      <c r="A1577" s="147"/>
      <c r="B1577" s="64"/>
      <c r="C1577" s="147" t="s">
        <v>217</v>
      </c>
      <c r="E1577" s="161"/>
      <c r="F1577" s="162"/>
      <c r="G1577" s="147"/>
      <c r="H1577" s="146"/>
      <c r="J1577" s="146"/>
      <c r="L1577" s="150"/>
      <c r="N1577" s="163"/>
      <c r="O1577" s="146"/>
      <c r="P1577" s="146"/>
      <c r="Q1577" s="146"/>
      <c r="R1577" s="34"/>
      <c r="S1577" s="35"/>
      <c r="T1577" s="147"/>
    </row>
    <row r="1578">
      <c r="A1578" s="147"/>
      <c r="B1578" s="64"/>
      <c r="C1578" s="147" t="s">
        <v>217</v>
      </c>
      <c r="E1578" s="161"/>
      <c r="F1578" s="162"/>
      <c r="G1578" s="147"/>
      <c r="H1578" s="146"/>
      <c r="J1578" s="146"/>
      <c r="L1578" s="150"/>
      <c r="N1578" s="163"/>
      <c r="O1578" s="146"/>
      <c r="P1578" s="146"/>
      <c r="Q1578" s="146"/>
      <c r="R1578" s="34"/>
      <c r="S1578" s="35"/>
      <c r="T1578" s="147"/>
    </row>
    <row r="1579">
      <c r="A1579" s="147"/>
      <c r="B1579" s="64"/>
      <c r="C1579" s="147" t="s">
        <v>217</v>
      </c>
      <c r="E1579" s="161"/>
      <c r="F1579" s="162"/>
      <c r="G1579" s="147"/>
      <c r="H1579" s="146"/>
      <c r="J1579" s="146"/>
      <c r="L1579" s="150"/>
      <c r="N1579" s="163"/>
      <c r="O1579" s="146"/>
      <c r="P1579" s="146"/>
      <c r="Q1579" s="146"/>
      <c r="R1579" s="34"/>
      <c r="S1579" s="35"/>
      <c r="T1579" s="147"/>
    </row>
    <row r="1580">
      <c r="A1580" s="147"/>
      <c r="B1580" s="64"/>
      <c r="C1580" s="147" t="s">
        <v>217</v>
      </c>
      <c r="E1580" s="161"/>
      <c r="F1580" s="162"/>
      <c r="G1580" s="147"/>
      <c r="H1580" s="146"/>
      <c r="J1580" s="146"/>
      <c r="L1580" s="150"/>
      <c r="N1580" s="163"/>
      <c r="O1580" s="146"/>
      <c r="P1580" s="146"/>
      <c r="Q1580" s="146"/>
      <c r="R1580" s="34"/>
      <c r="S1580" s="35"/>
      <c r="T1580" s="147"/>
    </row>
    <row r="1581">
      <c r="A1581" s="147"/>
      <c r="B1581" s="64"/>
      <c r="C1581" s="147" t="s">
        <v>217</v>
      </c>
      <c r="E1581" s="161"/>
      <c r="F1581" s="162"/>
      <c r="G1581" s="147"/>
      <c r="H1581" s="146"/>
      <c r="J1581" s="146"/>
      <c r="L1581" s="150"/>
      <c r="N1581" s="163"/>
      <c r="O1581" s="146"/>
      <c r="P1581" s="146"/>
      <c r="Q1581" s="146"/>
      <c r="R1581" s="34"/>
      <c r="S1581" s="35"/>
      <c r="T1581" s="147"/>
    </row>
    <row r="1582">
      <c r="A1582" s="147"/>
      <c r="B1582" s="64"/>
      <c r="C1582" s="147" t="s">
        <v>217</v>
      </c>
      <c r="E1582" s="161"/>
      <c r="F1582" s="162"/>
      <c r="G1582" s="147"/>
      <c r="H1582" s="146"/>
      <c r="J1582" s="146"/>
      <c r="L1582" s="150"/>
      <c r="N1582" s="163"/>
      <c r="O1582" s="146"/>
      <c r="P1582" s="146"/>
      <c r="Q1582" s="146"/>
      <c r="R1582" s="34"/>
      <c r="S1582" s="35"/>
      <c r="T1582" s="147"/>
    </row>
    <row r="1583">
      <c r="A1583" s="147"/>
      <c r="B1583" s="64"/>
      <c r="C1583" s="147" t="s">
        <v>217</v>
      </c>
      <c r="E1583" s="161"/>
      <c r="F1583" s="162"/>
      <c r="G1583" s="147"/>
      <c r="H1583" s="146"/>
      <c r="J1583" s="146"/>
      <c r="L1583" s="150"/>
      <c r="N1583" s="163"/>
      <c r="O1583" s="146"/>
      <c r="P1583" s="146"/>
      <c r="Q1583" s="146"/>
      <c r="R1583" s="34"/>
      <c r="S1583" s="35"/>
      <c r="T1583" s="147"/>
    </row>
    <row r="1584">
      <c r="A1584" s="147"/>
      <c r="B1584" s="64"/>
      <c r="C1584" s="147" t="s">
        <v>217</v>
      </c>
      <c r="E1584" s="161"/>
      <c r="F1584" s="162"/>
      <c r="G1584" s="147"/>
      <c r="H1584" s="146"/>
      <c r="J1584" s="146"/>
      <c r="L1584" s="150"/>
      <c r="N1584" s="163"/>
      <c r="O1584" s="146"/>
      <c r="P1584" s="146"/>
      <c r="Q1584" s="146"/>
      <c r="R1584" s="34"/>
      <c r="S1584" s="35"/>
      <c r="T1584" s="147"/>
    </row>
    <row r="1585">
      <c r="A1585" s="147"/>
      <c r="B1585" s="64"/>
      <c r="C1585" s="147" t="s">
        <v>217</v>
      </c>
      <c r="E1585" s="161"/>
      <c r="F1585" s="162"/>
      <c r="G1585" s="147"/>
      <c r="H1585" s="146"/>
      <c r="J1585" s="146"/>
      <c r="L1585" s="150"/>
      <c r="N1585" s="163"/>
      <c r="O1585" s="146"/>
      <c r="P1585" s="146"/>
      <c r="Q1585" s="146"/>
      <c r="R1585" s="34"/>
      <c r="S1585" s="35"/>
      <c r="T1585" s="147"/>
    </row>
    <row r="1586">
      <c r="A1586" s="147"/>
      <c r="B1586" s="64"/>
      <c r="C1586" s="147" t="s">
        <v>217</v>
      </c>
      <c r="E1586" s="161"/>
      <c r="F1586" s="162"/>
      <c r="G1586" s="147"/>
      <c r="H1586" s="146"/>
      <c r="J1586" s="146"/>
      <c r="L1586" s="150"/>
      <c r="N1586" s="163"/>
      <c r="O1586" s="146"/>
      <c r="P1586" s="146"/>
      <c r="Q1586" s="146"/>
      <c r="R1586" s="34"/>
      <c r="S1586" s="35"/>
      <c r="T1586" s="147"/>
    </row>
    <row r="1587">
      <c r="A1587" s="147"/>
      <c r="B1587" s="64"/>
      <c r="C1587" s="147" t="s">
        <v>217</v>
      </c>
      <c r="E1587" s="161"/>
      <c r="F1587" s="162"/>
      <c r="G1587" s="147"/>
      <c r="H1587" s="146"/>
      <c r="J1587" s="146"/>
      <c r="L1587" s="150"/>
      <c r="N1587" s="163"/>
      <c r="O1587" s="146"/>
      <c r="P1587" s="146"/>
      <c r="Q1587" s="146"/>
      <c r="R1587" s="34"/>
      <c r="S1587" s="35"/>
      <c r="T1587" s="147"/>
    </row>
    <row r="1588">
      <c r="A1588" s="147"/>
      <c r="B1588" s="64"/>
      <c r="C1588" s="147" t="s">
        <v>217</v>
      </c>
      <c r="E1588" s="161"/>
      <c r="F1588" s="162"/>
      <c r="G1588" s="147"/>
      <c r="H1588" s="146"/>
      <c r="J1588" s="146"/>
      <c r="L1588" s="150"/>
      <c r="N1588" s="163"/>
      <c r="O1588" s="146"/>
      <c r="P1588" s="146"/>
      <c r="Q1588" s="146"/>
      <c r="R1588" s="34"/>
      <c r="S1588" s="35"/>
      <c r="T1588" s="147"/>
    </row>
    <row r="1589">
      <c r="A1589" s="147"/>
      <c r="B1589" s="64"/>
      <c r="C1589" s="147" t="s">
        <v>217</v>
      </c>
      <c r="E1589" s="161"/>
      <c r="F1589" s="162"/>
      <c r="G1589" s="147"/>
      <c r="H1589" s="146"/>
      <c r="J1589" s="146"/>
      <c r="L1589" s="150"/>
      <c r="N1589" s="163"/>
      <c r="O1589" s="146"/>
      <c r="P1589" s="146"/>
      <c r="Q1589" s="146"/>
      <c r="R1589" s="34"/>
      <c r="S1589" s="35"/>
      <c r="T1589" s="147"/>
    </row>
    <row r="1590">
      <c r="A1590" s="147"/>
      <c r="B1590" s="64"/>
      <c r="C1590" s="147" t="s">
        <v>217</v>
      </c>
      <c r="E1590" s="161"/>
      <c r="F1590" s="162"/>
      <c r="G1590" s="147"/>
      <c r="H1590" s="146"/>
      <c r="J1590" s="146"/>
      <c r="L1590" s="150"/>
      <c r="N1590" s="163"/>
      <c r="O1590" s="146"/>
      <c r="P1590" s="146"/>
      <c r="Q1590" s="146"/>
      <c r="R1590" s="34"/>
      <c r="S1590" s="35"/>
      <c r="T1590" s="147"/>
    </row>
    <row r="1591">
      <c r="A1591" s="147"/>
      <c r="B1591" s="64"/>
      <c r="C1591" s="147" t="s">
        <v>217</v>
      </c>
      <c r="E1591" s="161"/>
      <c r="F1591" s="162"/>
      <c r="G1591" s="147"/>
      <c r="H1591" s="146"/>
      <c r="J1591" s="146"/>
      <c r="L1591" s="150"/>
      <c r="N1591" s="163"/>
      <c r="O1591" s="146"/>
      <c r="P1591" s="146"/>
      <c r="Q1591" s="146"/>
      <c r="R1591" s="34"/>
      <c r="S1591" s="35"/>
      <c r="T1591" s="147"/>
    </row>
    <row r="1592">
      <c r="A1592" s="147"/>
      <c r="B1592" s="64"/>
      <c r="C1592" s="147" t="s">
        <v>217</v>
      </c>
      <c r="E1592" s="161"/>
      <c r="F1592" s="162"/>
      <c r="G1592" s="147"/>
      <c r="H1592" s="146"/>
      <c r="J1592" s="146"/>
      <c r="L1592" s="150"/>
      <c r="N1592" s="163"/>
      <c r="O1592" s="146"/>
      <c r="P1592" s="146"/>
      <c r="Q1592" s="146"/>
      <c r="R1592" s="34"/>
      <c r="S1592" s="35"/>
      <c r="T1592" s="147"/>
    </row>
    <row r="1593">
      <c r="A1593" s="147"/>
      <c r="B1593" s="64"/>
      <c r="C1593" s="147" t="s">
        <v>217</v>
      </c>
      <c r="E1593" s="161"/>
      <c r="F1593" s="162"/>
      <c r="G1593" s="147"/>
      <c r="H1593" s="146"/>
      <c r="J1593" s="146"/>
      <c r="L1593" s="150"/>
      <c r="N1593" s="163"/>
      <c r="O1593" s="146"/>
      <c r="P1593" s="146"/>
      <c r="Q1593" s="146"/>
      <c r="R1593" s="34"/>
      <c r="S1593" s="35"/>
      <c r="T1593" s="147"/>
    </row>
    <row r="1594">
      <c r="A1594" s="147"/>
      <c r="B1594" s="64"/>
      <c r="C1594" s="147" t="s">
        <v>217</v>
      </c>
      <c r="E1594" s="161"/>
      <c r="F1594" s="162"/>
      <c r="G1594" s="147"/>
      <c r="H1594" s="146"/>
      <c r="J1594" s="146"/>
      <c r="L1594" s="150"/>
      <c r="N1594" s="163"/>
      <c r="O1594" s="146"/>
      <c r="P1594" s="146"/>
      <c r="Q1594" s="146"/>
      <c r="R1594" s="34"/>
      <c r="S1594" s="35"/>
      <c r="T1594" s="147"/>
    </row>
    <row r="1595">
      <c r="A1595" s="147"/>
      <c r="B1595" s="64"/>
      <c r="C1595" s="147" t="s">
        <v>217</v>
      </c>
      <c r="E1595" s="161"/>
      <c r="F1595" s="162"/>
      <c r="G1595" s="147"/>
      <c r="H1595" s="146"/>
      <c r="J1595" s="146"/>
      <c r="L1595" s="150"/>
      <c r="N1595" s="163"/>
      <c r="O1595" s="146"/>
      <c r="P1595" s="146"/>
      <c r="Q1595" s="146"/>
      <c r="R1595" s="34"/>
      <c r="S1595" s="35"/>
      <c r="T1595" s="147"/>
    </row>
    <row r="1596">
      <c r="A1596" s="147"/>
      <c r="B1596" s="64"/>
      <c r="C1596" s="147" t="s">
        <v>217</v>
      </c>
      <c r="E1596" s="161"/>
      <c r="F1596" s="162"/>
      <c r="G1596" s="147"/>
      <c r="H1596" s="146"/>
      <c r="J1596" s="146"/>
      <c r="L1596" s="150"/>
      <c r="N1596" s="163"/>
      <c r="O1596" s="146"/>
      <c r="P1596" s="146"/>
      <c r="Q1596" s="146"/>
      <c r="R1596" s="34"/>
      <c r="S1596" s="35"/>
      <c r="T1596" s="147"/>
    </row>
    <row r="1597">
      <c r="A1597" s="147"/>
      <c r="B1597" s="64"/>
      <c r="C1597" s="147" t="s">
        <v>217</v>
      </c>
      <c r="E1597" s="161"/>
      <c r="F1597" s="162"/>
      <c r="G1597" s="147"/>
      <c r="H1597" s="146"/>
      <c r="J1597" s="146"/>
      <c r="L1597" s="150"/>
      <c r="N1597" s="163"/>
      <c r="O1597" s="146"/>
      <c r="P1597" s="146"/>
      <c r="Q1597" s="146"/>
      <c r="R1597" s="34"/>
      <c r="S1597" s="35"/>
      <c r="T1597" s="147"/>
    </row>
    <row r="1598">
      <c r="A1598" s="147"/>
      <c r="B1598" s="64"/>
      <c r="C1598" s="147" t="s">
        <v>217</v>
      </c>
      <c r="E1598" s="161"/>
      <c r="F1598" s="162"/>
      <c r="G1598" s="147"/>
      <c r="H1598" s="146"/>
      <c r="J1598" s="146"/>
      <c r="L1598" s="150"/>
      <c r="N1598" s="163"/>
      <c r="O1598" s="146"/>
      <c r="P1598" s="146"/>
      <c r="Q1598" s="146"/>
      <c r="R1598" s="34"/>
      <c r="S1598" s="35"/>
      <c r="T1598" s="147"/>
    </row>
    <row r="1599">
      <c r="A1599" s="147"/>
      <c r="B1599" s="64"/>
      <c r="C1599" s="147" t="s">
        <v>217</v>
      </c>
      <c r="E1599" s="161"/>
      <c r="F1599" s="162"/>
      <c r="G1599" s="147"/>
      <c r="H1599" s="146"/>
      <c r="J1599" s="146"/>
      <c r="L1599" s="150"/>
      <c r="N1599" s="163"/>
      <c r="O1599" s="146"/>
      <c r="P1599" s="146"/>
      <c r="Q1599" s="146"/>
      <c r="R1599" s="34"/>
      <c r="S1599" s="35"/>
      <c r="T1599" s="147"/>
    </row>
    <row r="1600">
      <c r="A1600" s="147"/>
      <c r="B1600" s="64"/>
      <c r="C1600" s="147" t="s">
        <v>217</v>
      </c>
      <c r="E1600" s="161"/>
      <c r="F1600" s="162"/>
      <c r="G1600" s="147"/>
      <c r="H1600" s="146"/>
      <c r="J1600" s="146"/>
      <c r="L1600" s="150"/>
      <c r="N1600" s="163"/>
      <c r="O1600" s="146"/>
      <c r="P1600" s="146"/>
      <c r="Q1600" s="146"/>
      <c r="R1600" s="34"/>
      <c r="S1600" s="35"/>
      <c r="T1600" s="147"/>
    </row>
    <row r="1601">
      <c r="A1601" s="147"/>
      <c r="B1601" s="64"/>
      <c r="C1601" s="147" t="s">
        <v>217</v>
      </c>
      <c r="E1601" s="161"/>
      <c r="F1601" s="162"/>
      <c r="G1601" s="147"/>
      <c r="H1601" s="146"/>
      <c r="J1601" s="146"/>
      <c r="L1601" s="150"/>
      <c r="N1601" s="163"/>
      <c r="O1601" s="146"/>
      <c r="P1601" s="146"/>
      <c r="Q1601" s="146"/>
      <c r="R1601" s="34"/>
      <c r="S1601" s="35"/>
      <c r="T1601" s="147"/>
    </row>
    <row r="1602">
      <c r="A1602" s="147"/>
      <c r="B1602" s="64"/>
      <c r="C1602" s="147" t="s">
        <v>217</v>
      </c>
      <c r="E1602" s="161"/>
      <c r="F1602" s="162"/>
      <c r="G1602" s="147"/>
      <c r="H1602" s="146"/>
      <c r="J1602" s="146"/>
      <c r="L1602" s="150"/>
      <c r="N1602" s="163"/>
      <c r="O1602" s="146"/>
      <c r="P1602" s="146"/>
      <c r="Q1602" s="146"/>
      <c r="R1602" s="34"/>
      <c r="S1602" s="35"/>
      <c r="T1602" s="147"/>
    </row>
    <row r="1603">
      <c r="A1603" s="147"/>
      <c r="B1603" s="64"/>
      <c r="C1603" s="147" t="s">
        <v>217</v>
      </c>
      <c r="E1603" s="161"/>
      <c r="F1603" s="162"/>
      <c r="G1603" s="147"/>
      <c r="H1603" s="146"/>
      <c r="J1603" s="146"/>
      <c r="L1603" s="150"/>
      <c r="N1603" s="163"/>
      <c r="O1603" s="146"/>
      <c r="P1603" s="146"/>
      <c r="Q1603" s="146"/>
      <c r="R1603" s="34"/>
      <c r="S1603" s="35"/>
      <c r="T1603" s="147"/>
    </row>
    <row r="1604">
      <c r="A1604" s="147"/>
      <c r="B1604" s="64"/>
      <c r="C1604" s="147" t="s">
        <v>217</v>
      </c>
      <c r="E1604" s="161"/>
      <c r="F1604" s="162"/>
      <c r="G1604" s="147"/>
      <c r="H1604" s="146"/>
      <c r="J1604" s="146"/>
      <c r="L1604" s="150"/>
      <c r="N1604" s="163"/>
      <c r="O1604" s="146"/>
      <c r="P1604" s="146"/>
      <c r="Q1604" s="146"/>
      <c r="R1604" s="34"/>
      <c r="S1604" s="35"/>
      <c r="T1604" s="147"/>
    </row>
    <row r="1605">
      <c r="A1605" s="147"/>
      <c r="B1605" s="64"/>
      <c r="C1605" s="147" t="s">
        <v>217</v>
      </c>
      <c r="E1605" s="161"/>
      <c r="F1605" s="162"/>
      <c r="G1605" s="147"/>
      <c r="H1605" s="146"/>
      <c r="J1605" s="146"/>
      <c r="L1605" s="150"/>
      <c r="N1605" s="163"/>
      <c r="O1605" s="146"/>
      <c r="P1605" s="146"/>
      <c r="Q1605" s="146"/>
      <c r="R1605" s="34"/>
      <c r="S1605" s="35"/>
      <c r="T1605" s="147"/>
    </row>
    <row r="1606">
      <c r="A1606" s="147"/>
      <c r="B1606" s="64"/>
      <c r="C1606" s="147" t="s">
        <v>217</v>
      </c>
      <c r="E1606" s="161"/>
      <c r="F1606" s="162"/>
      <c r="G1606" s="147"/>
      <c r="H1606" s="146"/>
      <c r="J1606" s="146"/>
      <c r="L1606" s="150"/>
      <c r="N1606" s="163"/>
      <c r="O1606" s="146"/>
      <c r="P1606" s="146"/>
      <c r="Q1606" s="146"/>
      <c r="R1606" s="34"/>
      <c r="S1606" s="35"/>
      <c r="T1606" s="147"/>
    </row>
    <row r="1607">
      <c r="A1607" s="147"/>
      <c r="B1607" s="64"/>
      <c r="C1607" s="147" t="s">
        <v>217</v>
      </c>
      <c r="E1607" s="161"/>
      <c r="F1607" s="162"/>
      <c r="G1607" s="147"/>
      <c r="H1607" s="146"/>
      <c r="J1607" s="146"/>
      <c r="L1607" s="150"/>
      <c r="N1607" s="163"/>
      <c r="O1607" s="146"/>
      <c r="P1607" s="146"/>
      <c r="Q1607" s="146"/>
      <c r="R1607" s="34"/>
      <c r="S1607" s="35"/>
      <c r="T1607" s="147"/>
    </row>
    <row r="1608">
      <c r="A1608" s="147"/>
      <c r="B1608" s="64"/>
      <c r="C1608" s="147" t="s">
        <v>217</v>
      </c>
      <c r="E1608" s="161"/>
      <c r="F1608" s="162"/>
      <c r="G1608" s="147"/>
      <c r="H1608" s="146"/>
      <c r="J1608" s="146"/>
      <c r="L1608" s="150"/>
      <c r="N1608" s="163"/>
      <c r="O1608" s="146"/>
      <c r="P1608" s="146"/>
      <c r="Q1608" s="146"/>
      <c r="R1608" s="34"/>
      <c r="S1608" s="35"/>
      <c r="T1608" s="147"/>
    </row>
    <row r="1609">
      <c r="A1609" s="147"/>
      <c r="B1609" s="64"/>
      <c r="C1609" s="147" t="s">
        <v>217</v>
      </c>
      <c r="E1609" s="161"/>
      <c r="F1609" s="162"/>
      <c r="G1609" s="147"/>
      <c r="H1609" s="146"/>
      <c r="J1609" s="146"/>
      <c r="L1609" s="150"/>
      <c r="N1609" s="163"/>
      <c r="O1609" s="146"/>
      <c r="P1609" s="146"/>
      <c r="Q1609" s="146"/>
      <c r="R1609" s="34"/>
      <c r="S1609" s="35"/>
      <c r="T1609" s="147"/>
    </row>
    <row r="1610">
      <c r="A1610" s="147"/>
      <c r="B1610" s="64"/>
      <c r="C1610" s="147" t="s">
        <v>217</v>
      </c>
      <c r="E1610" s="161"/>
      <c r="F1610" s="162"/>
      <c r="G1610" s="147"/>
      <c r="H1610" s="146"/>
      <c r="J1610" s="146"/>
      <c r="L1610" s="150"/>
      <c r="N1610" s="163"/>
      <c r="O1610" s="146"/>
      <c r="P1610" s="146"/>
      <c r="Q1610" s="146"/>
      <c r="R1610" s="34"/>
      <c r="S1610" s="35"/>
      <c r="T1610" s="147"/>
    </row>
    <row r="1611">
      <c r="A1611" s="147"/>
      <c r="B1611" s="64"/>
      <c r="C1611" s="147" t="s">
        <v>217</v>
      </c>
      <c r="E1611" s="161"/>
      <c r="F1611" s="162"/>
      <c r="G1611" s="147"/>
      <c r="H1611" s="146"/>
      <c r="J1611" s="146"/>
      <c r="L1611" s="150"/>
      <c r="N1611" s="163"/>
      <c r="O1611" s="146"/>
      <c r="P1611" s="146"/>
      <c r="Q1611" s="146"/>
      <c r="R1611" s="34"/>
      <c r="S1611" s="35"/>
      <c r="T1611" s="147"/>
    </row>
    <row r="1612">
      <c r="A1612" s="147"/>
      <c r="B1612" s="64"/>
      <c r="C1612" s="147" t="s">
        <v>217</v>
      </c>
      <c r="E1612" s="161"/>
      <c r="F1612" s="162"/>
      <c r="G1612" s="147"/>
      <c r="H1612" s="146"/>
      <c r="J1612" s="146"/>
      <c r="L1612" s="150"/>
      <c r="N1612" s="163"/>
      <c r="O1612" s="146"/>
      <c r="P1612" s="146"/>
      <c r="Q1612" s="146"/>
      <c r="R1612" s="34"/>
      <c r="S1612" s="35"/>
      <c r="T1612" s="147"/>
    </row>
    <row r="1613">
      <c r="A1613" s="147"/>
      <c r="B1613" s="64"/>
      <c r="C1613" s="147" t="s">
        <v>217</v>
      </c>
      <c r="E1613" s="161"/>
      <c r="F1613" s="162"/>
      <c r="G1613" s="147"/>
      <c r="H1613" s="146"/>
      <c r="J1613" s="146"/>
      <c r="L1613" s="150"/>
      <c r="N1613" s="163"/>
      <c r="O1613" s="146"/>
      <c r="P1613" s="146"/>
      <c r="Q1613" s="146"/>
      <c r="R1613" s="34"/>
      <c r="S1613" s="35"/>
      <c r="T1613" s="147"/>
    </row>
    <row r="1614">
      <c r="A1614" s="147"/>
      <c r="B1614" s="64"/>
      <c r="C1614" s="147" t="s">
        <v>217</v>
      </c>
      <c r="E1614" s="161"/>
      <c r="F1614" s="162"/>
      <c r="G1614" s="147"/>
      <c r="H1614" s="146"/>
      <c r="J1614" s="146"/>
      <c r="L1614" s="150"/>
      <c r="N1614" s="163"/>
      <c r="O1614" s="146"/>
      <c r="P1614" s="146"/>
      <c r="Q1614" s="146"/>
      <c r="R1614" s="34"/>
      <c r="S1614" s="35"/>
      <c r="T1614" s="147"/>
    </row>
    <row r="1615">
      <c r="A1615" s="147"/>
      <c r="B1615" s="64"/>
      <c r="C1615" s="147" t="s">
        <v>217</v>
      </c>
      <c r="E1615" s="161"/>
      <c r="F1615" s="162"/>
      <c r="G1615" s="147"/>
      <c r="H1615" s="146"/>
      <c r="J1615" s="146"/>
      <c r="L1615" s="150"/>
      <c r="N1615" s="163"/>
      <c r="O1615" s="146"/>
      <c r="P1615" s="146"/>
      <c r="Q1615" s="146"/>
      <c r="R1615" s="34"/>
      <c r="S1615" s="35"/>
      <c r="T1615" s="147"/>
    </row>
    <row r="1616">
      <c r="A1616" s="147"/>
      <c r="B1616" s="64"/>
      <c r="C1616" s="147" t="s">
        <v>217</v>
      </c>
      <c r="E1616" s="161"/>
      <c r="F1616" s="162"/>
      <c r="G1616" s="147"/>
      <c r="H1616" s="146"/>
      <c r="J1616" s="146"/>
      <c r="L1616" s="150"/>
      <c r="N1616" s="163"/>
      <c r="O1616" s="146"/>
      <c r="P1616" s="146"/>
      <c r="Q1616" s="146"/>
      <c r="R1616" s="34"/>
      <c r="S1616" s="35"/>
      <c r="T1616" s="147"/>
    </row>
    <row r="1617">
      <c r="A1617" s="147"/>
      <c r="B1617" s="64"/>
      <c r="C1617" s="147" t="s">
        <v>217</v>
      </c>
      <c r="E1617" s="161"/>
      <c r="F1617" s="162"/>
      <c r="G1617" s="147"/>
      <c r="H1617" s="146"/>
      <c r="J1617" s="146"/>
      <c r="L1617" s="150"/>
      <c r="N1617" s="163"/>
      <c r="O1617" s="146"/>
      <c r="P1617" s="146"/>
      <c r="Q1617" s="146"/>
      <c r="R1617" s="34"/>
      <c r="S1617" s="35"/>
      <c r="T1617" s="147"/>
    </row>
    <row r="1618">
      <c r="A1618" s="147"/>
      <c r="B1618" s="64"/>
      <c r="C1618" s="147" t="s">
        <v>217</v>
      </c>
      <c r="E1618" s="161"/>
      <c r="F1618" s="162"/>
      <c r="G1618" s="147"/>
      <c r="H1618" s="146"/>
      <c r="J1618" s="146"/>
      <c r="L1618" s="150"/>
      <c r="N1618" s="163"/>
      <c r="O1618" s="146"/>
      <c r="P1618" s="146"/>
      <c r="Q1618" s="146"/>
      <c r="R1618" s="34"/>
      <c r="S1618" s="35"/>
      <c r="T1618" s="147"/>
    </row>
    <row r="1619">
      <c r="A1619" s="147"/>
      <c r="B1619" s="64"/>
      <c r="C1619" s="147" t="s">
        <v>217</v>
      </c>
      <c r="E1619" s="161"/>
      <c r="F1619" s="162"/>
      <c r="G1619" s="147"/>
      <c r="H1619" s="146"/>
      <c r="J1619" s="146"/>
      <c r="L1619" s="150"/>
      <c r="N1619" s="163"/>
      <c r="O1619" s="146"/>
      <c r="P1619" s="146"/>
      <c r="Q1619" s="146"/>
      <c r="R1619" s="34"/>
      <c r="S1619" s="35"/>
      <c r="T1619" s="147"/>
    </row>
    <row r="1620">
      <c r="A1620" s="147"/>
      <c r="B1620" s="64"/>
      <c r="C1620" s="147" t="s">
        <v>217</v>
      </c>
      <c r="E1620" s="161"/>
      <c r="F1620" s="162"/>
      <c r="G1620" s="147"/>
      <c r="H1620" s="146"/>
      <c r="J1620" s="146"/>
      <c r="L1620" s="150"/>
      <c r="N1620" s="163"/>
      <c r="O1620" s="146"/>
      <c r="P1620" s="146"/>
      <c r="Q1620" s="146"/>
      <c r="R1620" s="34"/>
      <c r="S1620" s="35"/>
      <c r="T1620" s="147"/>
    </row>
    <row r="1621">
      <c r="A1621" s="147"/>
      <c r="B1621" s="64"/>
      <c r="C1621" s="147" t="s">
        <v>217</v>
      </c>
      <c r="E1621" s="161"/>
      <c r="F1621" s="162"/>
      <c r="G1621" s="147"/>
      <c r="H1621" s="146"/>
      <c r="J1621" s="146"/>
      <c r="L1621" s="150"/>
      <c r="N1621" s="163"/>
      <c r="O1621" s="146"/>
      <c r="P1621" s="146"/>
      <c r="Q1621" s="146"/>
      <c r="R1621" s="34"/>
      <c r="S1621" s="35"/>
      <c r="T1621" s="147"/>
    </row>
    <row r="1622">
      <c r="A1622" s="147"/>
      <c r="B1622" s="64"/>
      <c r="C1622" s="147" t="s">
        <v>217</v>
      </c>
      <c r="E1622" s="161"/>
      <c r="F1622" s="162"/>
      <c r="G1622" s="147"/>
      <c r="H1622" s="146"/>
      <c r="J1622" s="146"/>
      <c r="L1622" s="150"/>
      <c r="N1622" s="163"/>
      <c r="O1622" s="146"/>
      <c r="P1622" s="146"/>
      <c r="Q1622" s="146"/>
      <c r="R1622" s="34"/>
      <c r="S1622" s="35"/>
      <c r="T1622" s="147"/>
    </row>
    <row r="1623">
      <c r="A1623" s="147"/>
      <c r="B1623" s="64"/>
      <c r="C1623" s="147" t="s">
        <v>217</v>
      </c>
      <c r="E1623" s="161"/>
      <c r="F1623" s="162"/>
      <c r="G1623" s="147"/>
      <c r="H1623" s="146"/>
      <c r="J1623" s="146"/>
      <c r="L1623" s="150"/>
      <c r="N1623" s="163"/>
      <c r="O1623" s="146"/>
      <c r="P1623" s="146"/>
      <c r="Q1623" s="146"/>
      <c r="R1623" s="34"/>
      <c r="S1623" s="35"/>
      <c r="T1623" s="147"/>
    </row>
    <row r="1624">
      <c r="A1624" s="147"/>
      <c r="B1624" s="64"/>
      <c r="C1624" s="147" t="s">
        <v>217</v>
      </c>
      <c r="E1624" s="161"/>
      <c r="F1624" s="162"/>
      <c r="G1624" s="147"/>
      <c r="H1624" s="146"/>
      <c r="J1624" s="146"/>
      <c r="L1624" s="150"/>
      <c r="N1624" s="163"/>
      <c r="O1624" s="146"/>
      <c r="P1624" s="146"/>
      <c r="Q1624" s="146"/>
      <c r="R1624" s="34"/>
      <c r="S1624" s="35"/>
      <c r="T1624" s="147"/>
    </row>
    <row r="1625">
      <c r="A1625" s="147"/>
      <c r="B1625" s="64"/>
      <c r="C1625" s="147" t="s">
        <v>217</v>
      </c>
      <c r="E1625" s="161"/>
      <c r="F1625" s="162"/>
      <c r="G1625" s="147"/>
      <c r="H1625" s="146"/>
      <c r="J1625" s="146"/>
      <c r="L1625" s="150"/>
      <c r="N1625" s="163"/>
      <c r="O1625" s="146"/>
      <c r="P1625" s="146"/>
      <c r="Q1625" s="146"/>
      <c r="R1625" s="34"/>
      <c r="S1625" s="35"/>
      <c r="T1625" s="147"/>
    </row>
    <row r="1626">
      <c r="A1626" s="147"/>
      <c r="B1626" s="64"/>
      <c r="C1626" s="147" t="s">
        <v>217</v>
      </c>
      <c r="E1626" s="161"/>
      <c r="F1626" s="162"/>
      <c r="G1626" s="147"/>
      <c r="H1626" s="146"/>
      <c r="J1626" s="146"/>
      <c r="L1626" s="150"/>
      <c r="N1626" s="163"/>
      <c r="O1626" s="146"/>
      <c r="P1626" s="146"/>
      <c r="Q1626" s="146"/>
      <c r="R1626" s="34"/>
      <c r="S1626" s="35"/>
      <c r="T1626" s="147"/>
    </row>
    <row r="1627">
      <c r="A1627" s="147"/>
      <c r="B1627" s="64"/>
      <c r="C1627" s="147" t="s">
        <v>217</v>
      </c>
      <c r="E1627" s="161"/>
      <c r="F1627" s="162"/>
      <c r="G1627" s="147"/>
      <c r="H1627" s="146"/>
      <c r="J1627" s="146"/>
      <c r="L1627" s="150"/>
      <c r="N1627" s="163"/>
      <c r="O1627" s="146"/>
      <c r="P1627" s="146"/>
      <c r="Q1627" s="146"/>
      <c r="R1627" s="34"/>
      <c r="S1627" s="35"/>
      <c r="T1627" s="147"/>
    </row>
    <row r="1628">
      <c r="A1628" s="147"/>
      <c r="B1628" s="64"/>
      <c r="C1628" s="147" t="s">
        <v>217</v>
      </c>
      <c r="E1628" s="161"/>
      <c r="F1628" s="162"/>
      <c r="G1628" s="147"/>
      <c r="H1628" s="146"/>
      <c r="J1628" s="146"/>
      <c r="L1628" s="150"/>
      <c r="N1628" s="163"/>
      <c r="O1628" s="146"/>
      <c r="P1628" s="146"/>
      <c r="Q1628" s="146"/>
      <c r="R1628" s="34"/>
      <c r="S1628" s="35"/>
      <c r="T1628" s="147"/>
    </row>
    <row r="1629">
      <c r="A1629" s="147"/>
      <c r="B1629" s="64"/>
      <c r="C1629" s="147" t="s">
        <v>217</v>
      </c>
      <c r="E1629" s="161"/>
      <c r="F1629" s="162"/>
      <c r="G1629" s="147"/>
      <c r="H1629" s="146"/>
      <c r="J1629" s="146"/>
      <c r="L1629" s="150"/>
      <c r="N1629" s="163"/>
      <c r="O1629" s="146"/>
      <c r="P1629" s="146"/>
      <c r="Q1629" s="146"/>
      <c r="R1629" s="34"/>
      <c r="S1629" s="35"/>
      <c r="T1629" s="147"/>
    </row>
    <row r="1630">
      <c r="A1630" s="147"/>
      <c r="B1630" s="64"/>
      <c r="C1630" s="147" t="s">
        <v>217</v>
      </c>
      <c r="E1630" s="161"/>
      <c r="F1630" s="162"/>
      <c r="G1630" s="147"/>
      <c r="H1630" s="146"/>
      <c r="J1630" s="146"/>
      <c r="L1630" s="150"/>
      <c r="N1630" s="163"/>
      <c r="O1630" s="146"/>
      <c r="P1630" s="146"/>
      <c r="Q1630" s="146"/>
      <c r="R1630" s="34"/>
      <c r="S1630" s="35"/>
      <c r="T1630" s="147"/>
    </row>
    <row r="1631">
      <c r="A1631" s="147"/>
      <c r="B1631" s="64"/>
      <c r="C1631" s="147" t="s">
        <v>217</v>
      </c>
      <c r="E1631" s="161"/>
      <c r="F1631" s="162"/>
      <c r="G1631" s="147"/>
      <c r="H1631" s="146"/>
      <c r="J1631" s="146"/>
      <c r="L1631" s="150"/>
      <c r="N1631" s="163"/>
      <c r="O1631" s="146"/>
      <c r="P1631" s="146"/>
      <c r="Q1631" s="146"/>
      <c r="R1631" s="34"/>
      <c r="S1631" s="35"/>
      <c r="T1631" s="147"/>
    </row>
    <row r="1632">
      <c r="A1632" s="147"/>
      <c r="B1632" s="64"/>
      <c r="C1632" s="147" t="s">
        <v>217</v>
      </c>
      <c r="E1632" s="161"/>
      <c r="F1632" s="162"/>
      <c r="G1632" s="147"/>
      <c r="H1632" s="146"/>
      <c r="J1632" s="146"/>
      <c r="L1632" s="150"/>
      <c r="N1632" s="163"/>
      <c r="O1632" s="146"/>
      <c r="P1632" s="146"/>
      <c r="Q1632" s="146"/>
      <c r="R1632" s="34"/>
      <c r="S1632" s="35"/>
      <c r="T1632" s="147"/>
    </row>
    <row r="1633">
      <c r="A1633" s="147"/>
      <c r="B1633" s="64"/>
      <c r="C1633" s="147" t="s">
        <v>217</v>
      </c>
      <c r="E1633" s="161"/>
      <c r="F1633" s="162"/>
      <c r="G1633" s="147"/>
      <c r="H1633" s="146"/>
      <c r="J1633" s="146"/>
      <c r="L1633" s="150"/>
      <c r="N1633" s="163"/>
      <c r="O1633" s="146"/>
      <c r="P1633" s="146"/>
      <c r="Q1633" s="146"/>
      <c r="R1633" s="34"/>
      <c r="S1633" s="35"/>
      <c r="T1633" s="147"/>
    </row>
    <row r="1634">
      <c r="A1634" s="147"/>
      <c r="B1634" s="64"/>
      <c r="C1634" s="147" t="s">
        <v>217</v>
      </c>
      <c r="E1634" s="161"/>
      <c r="F1634" s="162"/>
      <c r="G1634" s="147"/>
      <c r="H1634" s="146"/>
      <c r="J1634" s="146"/>
      <c r="L1634" s="150"/>
      <c r="N1634" s="163"/>
      <c r="O1634" s="146"/>
      <c r="P1634" s="146"/>
      <c r="Q1634" s="146"/>
      <c r="R1634" s="34"/>
      <c r="S1634" s="35"/>
      <c r="T1634" s="147"/>
    </row>
    <row r="1635">
      <c r="A1635" s="147"/>
      <c r="B1635" s="64"/>
      <c r="C1635" s="147" t="s">
        <v>217</v>
      </c>
      <c r="E1635" s="161"/>
      <c r="F1635" s="162"/>
      <c r="G1635" s="147"/>
      <c r="H1635" s="146"/>
      <c r="J1635" s="146"/>
      <c r="L1635" s="150"/>
      <c r="N1635" s="163"/>
      <c r="O1635" s="146"/>
      <c r="P1635" s="146"/>
      <c r="Q1635" s="146"/>
      <c r="R1635" s="34"/>
      <c r="S1635" s="35"/>
      <c r="T1635" s="147"/>
    </row>
    <row r="1636">
      <c r="A1636" s="147"/>
      <c r="B1636" s="64"/>
      <c r="C1636" s="147" t="s">
        <v>217</v>
      </c>
      <c r="E1636" s="161"/>
      <c r="F1636" s="162"/>
      <c r="G1636" s="147"/>
      <c r="H1636" s="146"/>
      <c r="J1636" s="146"/>
      <c r="L1636" s="150"/>
      <c r="N1636" s="163"/>
      <c r="O1636" s="146"/>
      <c r="P1636" s="146"/>
      <c r="Q1636" s="146"/>
      <c r="R1636" s="34"/>
      <c r="S1636" s="35"/>
      <c r="T1636" s="147"/>
    </row>
    <row r="1637">
      <c r="A1637" s="147"/>
      <c r="B1637" s="64"/>
      <c r="C1637" s="147" t="s">
        <v>217</v>
      </c>
      <c r="E1637" s="161"/>
      <c r="F1637" s="162"/>
      <c r="G1637" s="147"/>
      <c r="H1637" s="146"/>
      <c r="J1637" s="146"/>
      <c r="L1637" s="150"/>
      <c r="N1637" s="163"/>
      <c r="O1637" s="146"/>
      <c r="P1637" s="146"/>
      <c r="Q1637" s="146"/>
      <c r="R1637" s="34"/>
      <c r="S1637" s="35"/>
      <c r="T1637" s="147"/>
    </row>
    <row r="1638">
      <c r="A1638" s="147"/>
      <c r="B1638" s="64"/>
      <c r="C1638" s="147" t="s">
        <v>217</v>
      </c>
      <c r="E1638" s="161"/>
      <c r="F1638" s="162"/>
      <c r="G1638" s="147"/>
      <c r="H1638" s="146"/>
      <c r="J1638" s="146"/>
      <c r="L1638" s="150"/>
      <c r="N1638" s="163"/>
      <c r="O1638" s="146"/>
      <c r="P1638" s="146"/>
      <c r="Q1638" s="146"/>
      <c r="R1638" s="34"/>
      <c r="S1638" s="35"/>
      <c r="T1638" s="147"/>
    </row>
    <row r="1639">
      <c r="A1639" s="147"/>
      <c r="B1639" s="64"/>
      <c r="C1639" s="147" t="s">
        <v>217</v>
      </c>
      <c r="E1639" s="161"/>
      <c r="F1639" s="162"/>
      <c r="G1639" s="147"/>
      <c r="H1639" s="146"/>
      <c r="J1639" s="146"/>
      <c r="L1639" s="150"/>
      <c r="N1639" s="163"/>
      <c r="O1639" s="146"/>
      <c r="P1639" s="146"/>
      <c r="Q1639" s="146"/>
      <c r="R1639" s="34"/>
      <c r="S1639" s="35"/>
      <c r="T1639" s="147"/>
    </row>
    <row r="1640">
      <c r="A1640" s="147"/>
      <c r="B1640" s="64"/>
      <c r="C1640" s="147" t="s">
        <v>217</v>
      </c>
      <c r="E1640" s="161"/>
      <c r="F1640" s="162"/>
      <c r="G1640" s="147"/>
      <c r="H1640" s="146"/>
      <c r="J1640" s="146"/>
      <c r="L1640" s="150"/>
      <c r="N1640" s="163"/>
      <c r="O1640" s="146"/>
      <c r="P1640" s="146"/>
      <c r="Q1640" s="146"/>
      <c r="R1640" s="34"/>
      <c r="S1640" s="35"/>
      <c r="T1640" s="147"/>
    </row>
    <row r="1641">
      <c r="A1641" s="147"/>
      <c r="B1641" s="64"/>
      <c r="C1641" s="147" t="s">
        <v>217</v>
      </c>
      <c r="E1641" s="161"/>
      <c r="F1641" s="162"/>
      <c r="G1641" s="147"/>
      <c r="H1641" s="146"/>
      <c r="J1641" s="146"/>
      <c r="L1641" s="150"/>
      <c r="N1641" s="163"/>
      <c r="O1641" s="146"/>
      <c r="P1641" s="146"/>
      <c r="Q1641" s="146"/>
      <c r="R1641" s="34"/>
      <c r="S1641" s="35"/>
      <c r="T1641" s="147"/>
    </row>
    <row r="1642">
      <c r="A1642" s="147"/>
      <c r="B1642" s="64"/>
      <c r="C1642" s="147" t="s">
        <v>217</v>
      </c>
      <c r="E1642" s="161"/>
      <c r="F1642" s="162"/>
      <c r="G1642" s="147"/>
      <c r="H1642" s="146"/>
      <c r="J1642" s="146"/>
      <c r="L1642" s="150"/>
      <c r="N1642" s="163"/>
      <c r="O1642" s="146"/>
      <c r="P1642" s="146"/>
      <c r="Q1642" s="146"/>
      <c r="R1642" s="34"/>
      <c r="S1642" s="35"/>
      <c r="T1642" s="147"/>
    </row>
    <row r="1643">
      <c r="A1643" s="147"/>
      <c r="B1643" s="64"/>
      <c r="C1643" s="147" t="s">
        <v>217</v>
      </c>
      <c r="E1643" s="161"/>
      <c r="F1643" s="162"/>
      <c r="G1643" s="147"/>
      <c r="H1643" s="146"/>
      <c r="J1643" s="146"/>
      <c r="L1643" s="150"/>
      <c r="N1643" s="163"/>
      <c r="O1643" s="146"/>
      <c r="P1643" s="146"/>
      <c r="Q1643" s="146"/>
      <c r="R1643" s="34"/>
      <c r="S1643" s="35"/>
      <c r="T1643" s="147"/>
    </row>
    <row r="1644">
      <c r="A1644" s="147"/>
      <c r="B1644" s="64"/>
      <c r="C1644" s="147" t="s">
        <v>217</v>
      </c>
      <c r="E1644" s="161"/>
      <c r="F1644" s="162"/>
      <c r="G1644" s="147"/>
      <c r="H1644" s="146"/>
      <c r="J1644" s="146"/>
      <c r="L1644" s="150"/>
      <c r="N1644" s="163"/>
      <c r="O1644" s="146"/>
      <c r="P1644" s="146"/>
      <c r="Q1644" s="146"/>
      <c r="R1644" s="34"/>
      <c r="S1644" s="35"/>
      <c r="T1644" s="147"/>
    </row>
    <row r="1645">
      <c r="A1645" s="147"/>
      <c r="B1645" s="64"/>
      <c r="C1645" s="147" t="s">
        <v>217</v>
      </c>
      <c r="E1645" s="161"/>
      <c r="F1645" s="162"/>
      <c r="G1645" s="147"/>
      <c r="H1645" s="146"/>
      <c r="J1645" s="146"/>
      <c r="L1645" s="150"/>
      <c r="N1645" s="163"/>
      <c r="O1645" s="146"/>
      <c r="P1645" s="146"/>
      <c r="Q1645" s="146"/>
      <c r="R1645" s="34"/>
      <c r="S1645" s="35"/>
      <c r="T1645" s="147"/>
    </row>
    <row r="1646">
      <c r="A1646" s="147"/>
      <c r="B1646" s="64"/>
      <c r="C1646" s="147" t="s">
        <v>217</v>
      </c>
      <c r="E1646" s="161"/>
      <c r="F1646" s="162"/>
      <c r="G1646" s="147"/>
      <c r="H1646" s="146"/>
      <c r="J1646" s="146"/>
      <c r="L1646" s="150"/>
      <c r="N1646" s="163"/>
      <c r="O1646" s="146"/>
      <c r="P1646" s="146"/>
      <c r="Q1646" s="146"/>
      <c r="R1646" s="34"/>
      <c r="S1646" s="35"/>
      <c r="T1646" s="147"/>
    </row>
    <row r="1647">
      <c r="A1647" s="147"/>
      <c r="B1647" s="64"/>
      <c r="C1647" s="147" t="s">
        <v>217</v>
      </c>
      <c r="E1647" s="161"/>
      <c r="F1647" s="162"/>
      <c r="G1647" s="147"/>
      <c r="H1647" s="146"/>
      <c r="J1647" s="146"/>
      <c r="L1647" s="150"/>
      <c r="N1647" s="163"/>
      <c r="O1647" s="146"/>
      <c r="P1647" s="146"/>
      <c r="Q1647" s="146"/>
      <c r="R1647" s="34"/>
      <c r="S1647" s="35"/>
      <c r="T1647" s="147"/>
    </row>
    <row r="1648">
      <c r="A1648" s="147"/>
      <c r="B1648" s="64"/>
      <c r="C1648" s="147" t="s">
        <v>217</v>
      </c>
      <c r="E1648" s="161"/>
      <c r="F1648" s="162"/>
      <c r="G1648" s="147"/>
      <c r="H1648" s="146"/>
      <c r="J1648" s="146"/>
      <c r="L1648" s="150"/>
      <c r="N1648" s="163"/>
      <c r="O1648" s="146"/>
      <c r="P1648" s="146"/>
      <c r="Q1648" s="146"/>
      <c r="R1648" s="34"/>
      <c r="S1648" s="35"/>
      <c r="T1648" s="147"/>
    </row>
    <row r="1649">
      <c r="A1649" s="147"/>
      <c r="B1649" s="64"/>
      <c r="C1649" s="147" t="s">
        <v>217</v>
      </c>
      <c r="E1649" s="161"/>
      <c r="F1649" s="162"/>
      <c r="G1649" s="147"/>
      <c r="H1649" s="146"/>
      <c r="J1649" s="146"/>
      <c r="L1649" s="150"/>
      <c r="N1649" s="163"/>
      <c r="O1649" s="146"/>
      <c r="P1649" s="146"/>
      <c r="Q1649" s="146"/>
      <c r="R1649" s="34"/>
      <c r="S1649" s="35"/>
      <c r="T1649" s="147"/>
    </row>
    <row r="1650">
      <c r="A1650" s="147"/>
      <c r="B1650" s="64"/>
      <c r="C1650" s="147" t="s">
        <v>217</v>
      </c>
      <c r="E1650" s="161"/>
      <c r="F1650" s="162"/>
      <c r="G1650" s="147"/>
      <c r="H1650" s="146"/>
      <c r="J1650" s="146"/>
      <c r="L1650" s="150"/>
      <c r="N1650" s="163"/>
      <c r="O1650" s="146"/>
      <c r="P1650" s="146"/>
      <c r="Q1650" s="146"/>
      <c r="R1650" s="34"/>
      <c r="S1650" s="35"/>
      <c r="T1650" s="147"/>
    </row>
    <row r="1651">
      <c r="A1651" s="147"/>
      <c r="B1651" s="64"/>
      <c r="C1651" s="147" t="s">
        <v>217</v>
      </c>
      <c r="E1651" s="161"/>
      <c r="F1651" s="162"/>
      <c r="G1651" s="147"/>
      <c r="H1651" s="146"/>
      <c r="J1651" s="146"/>
      <c r="L1651" s="150"/>
      <c r="N1651" s="163"/>
      <c r="O1651" s="146"/>
      <c r="P1651" s="146"/>
      <c r="Q1651" s="146"/>
      <c r="R1651" s="34"/>
      <c r="S1651" s="35"/>
      <c r="T1651" s="147"/>
    </row>
    <row r="1652">
      <c r="A1652" s="147"/>
      <c r="B1652" s="64"/>
      <c r="C1652" s="147" t="s">
        <v>217</v>
      </c>
      <c r="E1652" s="161"/>
      <c r="F1652" s="162"/>
      <c r="G1652" s="147"/>
      <c r="H1652" s="146"/>
      <c r="J1652" s="146"/>
      <c r="L1652" s="150"/>
      <c r="N1652" s="163"/>
      <c r="O1652" s="146"/>
      <c r="P1652" s="146"/>
      <c r="Q1652" s="146"/>
      <c r="R1652" s="34"/>
      <c r="S1652" s="35"/>
      <c r="T1652" s="147"/>
    </row>
    <row r="1653">
      <c r="A1653" s="147"/>
      <c r="B1653" s="64"/>
      <c r="C1653" s="147" t="s">
        <v>217</v>
      </c>
      <c r="E1653" s="161"/>
      <c r="F1653" s="162"/>
      <c r="G1653" s="147"/>
      <c r="H1653" s="146"/>
      <c r="J1653" s="146"/>
      <c r="L1653" s="150"/>
      <c r="N1653" s="163"/>
      <c r="O1653" s="146"/>
      <c r="P1653" s="146"/>
      <c r="Q1653" s="146"/>
      <c r="R1653" s="34"/>
      <c r="S1653" s="35"/>
      <c r="T1653" s="147"/>
    </row>
    <row r="1654">
      <c r="A1654" s="147"/>
      <c r="B1654" s="64"/>
      <c r="C1654" s="147" t="s">
        <v>217</v>
      </c>
      <c r="E1654" s="161"/>
      <c r="F1654" s="162"/>
      <c r="G1654" s="147"/>
      <c r="H1654" s="146"/>
      <c r="J1654" s="146"/>
      <c r="L1654" s="150"/>
      <c r="N1654" s="163"/>
      <c r="O1654" s="146"/>
      <c r="P1654" s="146"/>
      <c r="Q1654" s="146"/>
      <c r="R1654" s="34"/>
      <c r="S1654" s="35"/>
      <c r="T1654" s="147"/>
    </row>
    <row r="1655">
      <c r="A1655" s="147"/>
      <c r="B1655" s="64"/>
      <c r="C1655" s="147" t="s">
        <v>217</v>
      </c>
      <c r="E1655" s="161"/>
      <c r="F1655" s="162"/>
      <c r="G1655" s="147"/>
      <c r="H1655" s="146"/>
      <c r="J1655" s="146"/>
      <c r="L1655" s="150"/>
      <c r="N1655" s="163"/>
      <c r="O1655" s="146"/>
      <c r="P1655" s="146"/>
      <c r="Q1655" s="146"/>
      <c r="R1655" s="34"/>
      <c r="S1655" s="35"/>
      <c r="T1655" s="147"/>
    </row>
    <row r="1656">
      <c r="A1656" s="147"/>
      <c r="B1656" s="64"/>
      <c r="C1656" s="147" t="s">
        <v>217</v>
      </c>
      <c r="E1656" s="161"/>
      <c r="F1656" s="162"/>
      <c r="G1656" s="147"/>
      <c r="H1656" s="146"/>
      <c r="J1656" s="146"/>
      <c r="L1656" s="150"/>
      <c r="N1656" s="163"/>
      <c r="O1656" s="146"/>
      <c r="P1656" s="146"/>
      <c r="Q1656" s="146"/>
      <c r="R1656" s="34"/>
      <c r="S1656" s="35"/>
      <c r="T1656" s="147"/>
    </row>
    <row r="1657">
      <c r="A1657" s="147"/>
      <c r="B1657" s="64"/>
      <c r="C1657" s="147" t="s">
        <v>217</v>
      </c>
      <c r="E1657" s="161"/>
      <c r="F1657" s="162"/>
      <c r="G1657" s="147"/>
      <c r="H1657" s="146"/>
      <c r="J1657" s="146"/>
      <c r="L1657" s="150"/>
      <c r="N1657" s="163"/>
      <c r="O1657" s="146"/>
      <c r="P1657" s="146"/>
      <c r="Q1657" s="146"/>
      <c r="R1657" s="34"/>
      <c r="S1657" s="35"/>
      <c r="T1657" s="147"/>
    </row>
    <row r="1658">
      <c r="A1658" s="147"/>
      <c r="B1658" s="64"/>
      <c r="C1658" s="147" t="s">
        <v>217</v>
      </c>
      <c r="E1658" s="161"/>
      <c r="F1658" s="162"/>
      <c r="G1658" s="147"/>
      <c r="H1658" s="146"/>
      <c r="J1658" s="146"/>
      <c r="L1658" s="150"/>
      <c r="N1658" s="163"/>
      <c r="O1658" s="146"/>
      <c r="P1658" s="146"/>
      <c r="Q1658" s="146"/>
      <c r="R1658" s="34"/>
      <c r="S1658" s="35"/>
      <c r="T1658" s="147"/>
    </row>
    <row r="1659">
      <c r="A1659" s="147"/>
      <c r="B1659" s="64"/>
      <c r="C1659" s="147" t="s">
        <v>217</v>
      </c>
      <c r="E1659" s="161"/>
      <c r="F1659" s="162"/>
      <c r="G1659" s="147"/>
      <c r="H1659" s="146"/>
      <c r="J1659" s="146"/>
      <c r="L1659" s="150"/>
      <c r="N1659" s="163"/>
      <c r="O1659" s="146"/>
      <c r="P1659" s="146"/>
      <c r="Q1659" s="146"/>
      <c r="R1659" s="34"/>
      <c r="S1659" s="35"/>
      <c r="T1659" s="147"/>
    </row>
    <row r="1660">
      <c r="A1660" s="147"/>
      <c r="B1660" s="64"/>
      <c r="C1660" s="147" t="s">
        <v>217</v>
      </c>
      <c r="E1660" s="161"/>
      <c r="F1660" s="162"/>
      <c r="G1660" s="147"/>
      <c r="H1660" s="146"/>
      <c r="J1660" s="146"/>
      <c r="L1660" s="150"/>
      <c r="N1660" s="163"/>
      <c r="O1660" s="146"/>
      <c r="P1660" s="146"/>
      <c r="Q1660" s="146"/>
      <c r="R1660" s="34"/>
      <c r="S1660" s="35"/>
      <c r="T1660" s="147"/>
    </row>
    <row r="1661">
      <c r="A1661" s="147"/>
      <c r="B1661" s="64"/>
      <c r="C1661" s="147" t="s">
        <v>217</v>
      </c>
      <c r="E1661" s="161"/>
      <c r="F1661" s="162"/>
      <c r="G1661" s="147"/>
      <c r="H1661" s="146"/>
      <c r="J1661" s="146"/>
      <c r="L1661" s="150"/>
      <c r="N1661" s="163"/>
      <c r="O1661" s="146"/>
      <c r="P1661" s="146"/>
      <c r="Q1661" s="146"/>
      <c r="R1661" s="34"/>
      <c r="S1661" s="35"/>
      <c r="T1661" s="147"/>
    </row>
    <row r="1662">
      <c r="A1662" s="147"/>
      <c r="B1662" s="64"/>
      <c r="C1662" s="147" t="s">
        <v>217</v>
      </c>
      <c r="E1662" s="161"/>
      <c r="F1662" s="162"/>
      <c r="G1662" s="147"/>
      <c r="H1662" s="146"/>
      <c r="J1662" s="146"/>
      <c r="L1662" s="150"/>
      <c r="N1662" s="163"/>
      <c r="O1662" s="146"/>
      <c r="P1662" s="146"/>
      <c r="Q1662" s="146"/>
      <c r="R1662" s="34"/>
      <c r="S1662" s="35"/>
      <c r="T1662" s="147"/>
    </row>
    <row r="1663">
      <c r="A1663" s="147"/>
      <c r="B1663" s="64"/>
      <c r="C1663" s="147" t="s">
        <v>217</v>
      </c>
      <c r="E1663" s="161"/>
      <c r="F1663" s="162"/>
      <c r="G1663" s="147"/>
      <c r="H1663" s="146"/>
      <c r="J1663" s="146"/>
      <c r="L1663" s="150"/>
      <c r="N1663" s="163"/>
      <c r="O1663" s="146"/>
      <c r="P1663" s="146"/>
      <c r="Q1663" s="146"/>
      <c r="R1663" s="34"/>
      <c r="S1663" s="35"/>
      <c r="T1663" s="147"/>
    </row>
    <row r="1664">
      <c r="A1664" s="147"/>
      <c r="B1664" s="64"/>
      <c r="C1664" s="147" t="s">
        <v>217</v>
      </c>
      <c r="E1664" s="161"/>
      <c r="F1664" s="162"/>
      <c r="G1664" s="147"/>
      <c r="H1664" s="146"/>
      <c r="J1664" s="146"/>
      <c r="L1664" s="150"/>
      <c r="N1664" s="163"/>
      <c r="O1664" s="146"/>
      <c r="P1664" s="146"/>
      <c r="Q1664" s="146"/>
      <c r="R1664" s="34"/>
      <c r="S1664" s="35"/>
      <c r="T1664" s="147"/>
    </row>
    <row r="1665">
      <c r="A1665" s="147"/>
      <c r="B1665" s="64"/>
      <c r="C1665" s="147" t="s">
        <v>217</v>
      </c>
      <c r="E1665" s="161"/>
      <c r="F1665" s="162"/>
      <c r="G1665" s="147"/>
      <c r="H1665" s="146"/>
      <c r="J1665" s="146"/>
      <c r="L1665" s="150"/>
      <c r="N1665" s="163"/>
      <c r="O1665" s="146"/>
      <c r="P1665" s="146"/>
      <c r="Q1665" s="146"/>
      <c r="R1665" s="34"/>
      <c r="S1665" s="35"/>
      <c r="T1665" s="147"/>
    </row>
    <row r="1666">
      <c r="A1666" s="147"/>
      <c r="B1666" s="64"/>
      <c r="C1666" s="147" t="s">
        <v>217</v>
      </c>
      <c r="E1666" s="161"/>
      <c r="F1666" s="162"/>
      <c r="G1666" s="147"/>
      <c r="H1666" s="146"/>
      <c r="J1666" s="146"/>
      <c r="L1666" s="150"/>
      <c r="N1666" s="163"/>
      <c r="O1666" s="146"/>
      <c r="P1666" s="146"/>
      <c r="Q1666" s="146"/>
      <c r="R1666" s="34"/>
      <c r="S1666" s="35"/>
      <c r="T1666" s="147"/>
    </row>
    <row r="1667">
      <c r="A1667" s="147"/>
      <c r="B1667" s="64"/>
      <c r="C1667" s="147" t="s">
        <v>217</v>
      </c>
      <c r="E1667" s="161"/>
      <c r="F1667" s="162"/>
      <c r="G1667" s="147"/>
      <c r="H1667" s="146"/>
      <c r="J1667" s="146"/>
      <c r="L1667" s="150"/>
      <c r="N1667" s="163"/>
      <c r="O1667" s="146"/>
      <c r="P1667" s="146"/>
      <c r="Q1667" s="146"/>
      <c r="R1667" s="34"/>
      <c r="S1667" s="35"/>
      <c r="T1667" s="147"/>
    </row>
    <row r="1668">
      <c r="A1668" s="147"/>
      <c r="B1668" s="64"/>
      <c r="C1668" s="147" t="s">
        <v>217</v>
      </c>
      <c r="E1668" s="161"/>
      <c r="F1668" s="162"/>
      <c r="G1668" s="147"/>
      <c r="H1668" s="146"/>
      <c r="J1668" s="146"/>
      <c r="L1668" s="150"/>
      <c r="N1668" s="163"/>
      <c r="O1668" s="146"/>
      <c r="P1668" s="146"/>
      <c r="Q1668" s="146"/>
      <c r="R1668" s="34"/>
      <c r="S1668" s="35"/>
      <c r="T1668" s="147"/>
    </row>
    <row r="1669">
      <c r="A1669" s="147"/>
      <c r="B1669" s="64"/>
      <c r="C1669" s="147" t="s">
        <v>217</v>
      </c>
      <c r="E1669" s="161"/>
      <c r="F1669" s="162"/>
      <c r="G1669" s="147"/>
      <c r="H1669" s="146"/>
      <c r="J1669" s="146"/>
      <c r="L1669" s="150"/>
      <c r="N1669" s="163"/>
      <c r="O1669" s="146"/>
      <c r="P1669" s="146"/>
      <c r="Q1669" s="146"/>
      <c r="R1669" s="34"/>
      <c r="S1669" s="35"/>
      <c r="T1669" s="147"/>
    </row>
    <row r="1670">
      <c r="A1670" s="147"/>
      <c r="B1670" s="64"/>
      <c r="C1670" s="147" t="s">
        <v>217</v>
      </c>
      <c r="E1670" s="161"/>
      <c r="F1670" s="162"/>
      <c r="G1670" s="147"/>
      <c r="H1670" s="146"/>
      <c r="J1670" s="146"/>
      <c r="L1670" s="150"/>
      <c r="N1670" s="163"/>
      <c r="O1670" s="146"/>
      <c r="P1670" s="146"/>
      <c r="Q1670" s="146"/>
      <c r="R1670" s="34"/>
      <c r="S1670" s="35"/>
      <c r="T1670" s="147"/>
    </row>
    <row r="1671">
      <c r="A1671" s="147"/>
      <c r="B1671" s="64"/>
      <c r="C1671" s="147" t="s">
        <v>217</v>
      </c>
      <c r="E1671" s="161"/>
      <c r="F1671" s="162"/>
      <c r="G1671" s="147"/>
      <c r="H1671" s="146"/>
      <c r="J1671" s="146"/>
      <c r="L1671" s="150"/>
      <c r="N1671" s="163"/>
      <c r="O1671" s="146"/>
      <c r="P1671" s="146"/>
      <c r="Q1671" s="146"/>
      <c r="R1671" s="34"/>
      <c r="S1671" s="35"/>
      <c r="T1671" s="147"/>
    </row>
    <row r="1672">
      <c r="A1672" s="147"/>
      <c r="B1672" s="64"/>
      <c r="C1672" s="147" t="s">
        <v>217</v>
      </c>
      <c r="E1672" s="161"/>
      <c r="F1672" s="162"/>
      <c r="G1672" s="147"/>
      <c r="H1672" s="146"/>
      <c r="J1672" s="146"/>
      <c r="L1672" s="150"/>
      <c r="N1672" s="163"/>
      <c r="O1672" s="146"/>
      <c r="P1672" s="146"/>
      <c r="Q1672" s="146"/>
      <c r="R1672" s="34"/>
      <c r="S1672" s="35"/>
      <c r="T1672" s="147"/>
    </row>
    <row r="1673">
      <c r="A1673" s="147"/>
      <c r="B1673" s="64"/>
      <c r="C1673" s="147" t="s">
        <v>217</v>
      </c>
      <c r="E1673" s="161"/>
      <c r="F1673" s="162"/>
      <c r="G1673" s="147"/>
      <c r="H1673" s="146"/>
      <c r="J1673" s="146"/>
      <c r="L1673" s="150"/>
      <c r="N1673" s="163"/>
      <c r="O1673" s="146"/>
      <c r="P1673" s="146"/>
      <c r="Q1673" s="146"/>
      <c r="R1673" s="34"/>
      <c r="S1673" s="35"/>
      <c r="T1673" s="147"/>
    </row>
    <row r="1674">
      <c r="A1674" s="147"/>
      <c r="B1674" s="64"/>
      <c r="C1674" s="147" t="s">
        <v>217</v>
      </c>
      <c r="E1674" s="161"/>
      <c r="F1674" s="162"/>
      <c r="G1674" s="147"/>
      <c r="H1674" s="146"/>
      <c r="J1674" s="146"/>
      <c r="L1674" s="150"/>
      <c r="N1674" s="163"/>
      <c r="O1674" s="146"/>
      <c r="P1674" s="146"/>
      <c r="Q1674" s="146"/>
      <c r="R1674" s="34"/>
      <c r="S1674" s="35"/>
      <c r="T1674" s="147"/>
    </row>
    <row r="1675">
      <c r="A1675" s="147"/>
      <c r="B1675" s="64"/>
      <c r="C1675" s="147" t="s">
        <v>217</v>
      </c>
      <c r="E1675" s="161"/>
      <c r="F1675" s="162"/>
      <c r="G1675" s="147"/>
      <c r="H1675" s="146"/>
      <c r="J1675" s="146"/>
      <c r="L1675" s="150"/>
      <c r="N1675" s="163"/>
      <c r="O1675" s="146"/>
      <c r="P1675" s="146"/>
      <c r="Q1675" s="146"/>
      <c r="R1675" s="34"/>
      <c r="S1675" s="35"/>
      <c r="T1675" s="147"/>
    </row>
    <row r="1676">
      <c r="A1676" s="147"/>
      <c r="B1676" s="64"/>
      <c r="C1676" s="147" t="s">
        <v>217</v>
      </c>
      <c r="E1676" s="161"/>
      <c r="F1676" s="162"/>
      <c r="G1676" s="147"/>
      <c r="H1676" s="146"/>
      <c r="J1676" s="146"/>
      <c r="L1676" s="150"/>
      <c r="N1676" s="163"/>
      <c r="O1676" s="146"/>
      <c r="P1676" s="146"/>
      <c r="Q1676" s="146"/>
      <c r="R1676" s="34"/>
      <c r="S1676" s="35"/>
      <c r="T1676" s="147"/>
    </row>
    <row r="1677">
      <c r="A1677" s="147"/>
      <c r="B1677" s="64"/>
      <c r="C1677" s="147" t="s">
        <v>217</v>
      </c>
      <c r="E1677" s="161"/>
      <c r="F1677" s="162"/>
      <c r="G1677" s="147"/>
      <c r="H1677" s="146"/>
      <c r="J1677" s="146"/>
      <c r="L1677" s="150"/>
      <c r="N1677" s="163"/>
      <c r="O1677" s="146"/>
      <c r="P1677" s="146"/>
      <c r="Q1677" s="146"/>
      <c r="R1677" s="34"/>
      <c r="S1677" s="35"/>
      <c r="T1677" s="147"/>
    </row>
    <row r="1678">
      <c r="A1678" s="147"/>
      <c r="B1678" s="64"/>
      <c r="C1678" s="147" t="s">
        <v>217</v>
      </c>
      <c r="E1678" s="161"/>
      <c r="F1678" s="162"/>
      <c r="G1678" s="147"/>
      <c r="H1678" s="146"/>
      <c r="J1678" s="146"/>
      <c r="L1678" s="150"/>
      <c r="N1678" s="163"/>
      <c r="O1678" s="146"/>
      <c r="P1678" s="146"/>
      <c r="Q1678" s="146"/>
      <c r="R1678" s="34"/>
      <c r="S1678" s="35"/>
      <c r="T1678" s="147"/>
    </row>
    <row r="1679">
      <c r="A1679" s="147"/>
      <c r="B1679" s="64"/>
      <c r="C1679" s="147" t="s">
        <v>217</v>
      </c>
      <c r="E1679" s="161"/>
      <c r="F1679" s="162"/>
      <c r="G1679" s="147"/>
      <c r="H1679" s="146"/>
      <c r="J1679" s="146"/>
      <c r="L1679" s="150"/>
      <c r="N1679" s="163"/>
      <c r="O1679" s="146"/>
      <c r="P1679" s="146"/>
      <c r="Q1679" s="146"/>
      <c r="R1679" s="34"/>
      <c r="S1679" s="35"/>
      <c r="T1679" s="147"/>
    </row>
    <row r="1680">
      <c r="A1680" s="147"/>
      <c r="B1680" s="64"/>
      <c r="C1680" s="147" t="s">
        <v>217</v>
      </c>
      <c r="E1680" s="161"/>
      <c r="F1680" s="162"/>
      <c r="G1680" s="147"/>
      <c r="H1680" s="146"/>
      <c r="J1680" s="146"/>
      <c r="L1680" s="150"/>
      <c r="N1680" s="163"/>
      <c r="O1680" s="146"/>
      <c r="P1680" s="146"/>
      <c r="Q1680" s="146"/>
      <c r="R1680" s="34"/>
      <c r="S1680" s="35"/>
      <c r="T1680" s="147"/>
    </row>
    <row r="1681">
      <c r="A1681" s="147"/>
      <c r="B1681" s="64"/>
      <c r="C1681" s="147" t="s">
        <v>217</v>
      </c>
      <c r="E1681" s="161"/>
      <c r="F1681" s="162"/>
      <c r="G1681" s="147"/>
      <c r="H1681" s="146"/>
      <c r="J1681" s="146"/>
      <c r="L1681" s="150"/>
      <c r="N1681" s="163"/>
      <c r="O1681" s="146"/>
      <c r="P1681" s="146"/>
      <c r="Q1681" s="146"/>
      <c r="R1681" s="34"/>
      <c r="S1681" s="35"/>
      <c r="T1681" s="147"/>
    </row>
    <row r="1682">
      <c r="A1682" s="147"/>
      <c r="B1682" s="64"/>
      <c r="C1682" s="147" t="s">
        <v>217</v>
      </c>
      <c r="E1682" s="161"/>
      <c r="F1682" s="162"/>
      <c r="G1682" s="147"/>
      <c r="H1682" s="146"/>
      <c r="J1682" s="146"/>
      <c r="L1682" s="150"/>
      <c r="N1682" s="163"/>
      <c r="O1682" s="146"/>
      <c r="P1682" s="146"/>
      <c r="Q1682" s="146"/>
      <c r="R1682" s="34"/>
      <c r="S1682" s="35"/>
      <c r="T1682" s="147"/>
    </row>
    <row r="1683">
      <c r="A1683" s="147"/>
      <c r="B1683" s="64"/>
      <c r="C1683" s="147" t="s">
        <v>217</v>
      </c>
      <c r="E1683" s="161"/>
      <c r="F1683" s="162"/>
      <c r="G1683" s="147"/>
      <c r="H1683" s="146"/>
      <c r="J1683" s="146"/>
      <c r="L1683" s="150"/>
      <c r="N1683" s="163"/>
      <c r="O1683" s="146"/>
      <c r="P1683" s="146"/>
      <c r="Q1683" s="146"/>
      <c r="R1683" s="34"/>
      <c r="S1683" s="35"/>
      <c r="T1683" s="147"/>
    </row>
    <row r="1684">
      <c r="A1684" s="147"/>
      <c r="B1684" s="64"/>
      <c r="C1684" s="147" t="s">
        <v>217</v>
      </c>
      <c r="E1684" s="161"/>
      <c r="F1684" s="162"/>
      <c r="G1684" s="147"/>
      <c r="H1684" s="146"/>
      <c r="J1684" s="146"/>
      <c r="L1684" s="150"/>
      <c r="N1684" s="163"/>
      <c r="O1684" s="146"/>
      <c r="P1684" s="146"/>
      <c r="Q1684" s="146"/>
      <c r="R1684" s="34"/>
      <c r="S1684" s="35"/>
      <c r="T1684" s="147"/>
    </row>
    <row r="1685">
      <c r="A1685" s="147"/>
      <c r="B1685" s="64"/>
      <c r="C1685" s="147" t="s">
        <v>217</v>
      </c>
      <c r="E1685" s="161"/>
      <c r="F1685" s="162"/>
      <c r="G1685" s="147"/>
      <c r="H1685" s="146"/>
      <c r="J1685" s="146"/>
      <c r="L1685" s="150"/>
      <c r="N1685" s="163"/>
      <c r="O1685" s="146"/>
      <c r="P1685" s="146"/>
      <c r="Q1685" s="146"/>
      <c r="R1685" s="34"/>
      <c r="S1685" s="35"/>
      <c r="T1685" s="147"/>
    </row>
    <row r="1686">
      <c r="A1686" s="147"/>
      <c r="B1686" s="64"/>
      <c r="C1686" s="147" t="s">
        <v>217</v>
      </c>
      <c r="E1686" s="161"/>
      <c r="F1686" s="162"/>
      <c r="G1686" s="147"/>
      <c r="H1686" s="146"/>
      <c r="J1686" s="146"/>
      <c r="L1686" s="150"/>
      <c r="N1686" s="163"/>
      <c r="O1686" s="146"/>
      <c r="P1686" s="146"/>
      <c r="Q1686" s="146"/>
      <c r="R1686" s="34"/>
      <c r="S1686" s="35"/>
      <c r="T1686" s="147"/>
    </row>
    <row r="1687">
      <c r="A1687" s="147"/>
      <c r="B1687" s="64"/>
      <c r="C1687" s="147" t="s">
        <v>217</v>
      </c>
      <c r="E1687" s="161"/>
      <c r="F1687" s="162"/>
      <c r="G1687" s="147"/>
      <c r="H1687" s="146"/>
      <c r="J1687" s="146"/>
      <c r="L1687" s="150"/>
      <c r="N1687" s="163"/>
      <c r="O1687" s="146"/>
      <c r="P1687" s="146"/>
      <c r="Q1687" s="146"/>
      <c r="R1687" s="34"/>
      <c r="S1687" s="35"/>
      <c r="T1687" s="147"/>
    </row>
    <row r="1688">
      <c r="A1688" s="147"/>
      <c r="B1688" s="64"/>
      <c r="C1688" s="147" t="s">
        <v>217</v>
      </c>
      <c r="E1688" s="161"/>
      <c r="F1688" s="162"/>
      <c r="G1688" s="147"/>
      <c r="H1688" s="146"/>
      <c r="J1688" s="146"/>
      <c r="L1688" s="150"/>
      <c r="N1688" s="163"/>
      <c r="O1688" s="146"/>
      <c r="P1688" s="146"/>
      <c r="Q1688" s="146"/>
      <c r="R1688" s="34"/>
      <c r="S1688" s="35"/>
      <c r="T1688" s="147"/>
    </row>
    <row r="1689">
      <c r="A1689" s="147"/>
      <c r="B1689" s="64"/>
      <c r="C1689" s="147" t="s">
        <v>217</v>
      </c>
      <c r="E1689" s="161"/>
      <c r="F1689" s="162"/>
      <c r="G1689" s="147"/>
      <c r="H1689" s="146"/>
      <c r="J1689" s="146"/>
      <c r="L1689" s="150"/>
      <c r="N1689" s="163"/>
      <c r="O1689" s="146"/>
      <c r="P1689" s="146"/>
      <c r="Q1689" s="146"/>
      <c r="R1689" s="34"/>
      <c r="S1689" s="35"/>
      <c r="T1689" s="147"/>
    </row>
    <row r="1690">
      <c r="A1690" s="147"/>
      <c r="B1690" s="64"/>
      <c r="C1690" s="147" t="s">
        <v>217</v>
      </c>
      <c r="E1690" s="161"/>
      <c r="F1690" s="162"/>
      <c r="G1690" s="147"/>
      <c r="H1690" s="146"/>
      <c r="J1690" s="146"/>
      <c r="L1690" s="150"/>
      <c r="N1690" s="163"/>
      <c r="O1690" s="146"/>
      <c r="P1690" s="146"/>
      <c r="Q1690" s="146"/>
      <c r="R1690" s="34"/>
      <c r="S1690" s="35"/>
      <c r="T1690" s="147"/>
    </row>
    <row r="1691">
      <c r="A1691" s="147"/>
      <c r="B1691" s="64"/>
      <c r="C1691" s="147" t="s">
        <v>217</v>
      </c>
      <c r="E1691" s="161"/>
      <c r="F1691" s="162"/>
      <c r="G1691" s="147"/>
      <c r="H1691" s="146"/>
      <c r="J1691" s="146"/>
      <c r="L1691" s="150"/>
      <c r="N1691" s="163"/>
      <c r="O1691" s="146"/>
      <c r="P1691" s="146"/>
      <c r="Q1691" s="146"/>
      <c r="R1691" s="34"/>
      <c r="S1691" s="35"/>
      <c r="T1691" s="147"/>
    </row>
    <row r="1692">
      <c r="A1692" s="147"/>
      <c r="B1692" s="64"/>
      <c r="C1692" s="147" t="s">
        <v>217</v>
      </c>
      <c r="E1692" s="161"/>
      <c r="F1692" s="162"/>
      <c r="G1692" s="147"/>
      <c r="H1692" s="146"/>
      <c r="J1692" s="146"/>
      <c r="L1692" s="150"/>
      <c r="N1692" s="163"/>
      <c r="O1692" s="146"/>
      <c r="P1692" s="146"/>
      <c r="Q1692" s="146"/>
      <c r="R1692" s="34"/>
      <c r="S1692" s="35"/>
      <c r="T1692" s="147"/>
    </row>
    <row r="1693">
      <c r="A1693" s="147"/>
      <c r="B1693" s="64"/>
      <c r="C1693" s="147" t="s">
        <v>217</v>
      </c>
      <c r="E1693" s="161"/>
      <c r="F1693" s="162"/>
      <c r="G1693" s="147"/>
      <c r="H1693" s="146"/>
      <c r="J1693" s="146"/>
      <c r="L1693" s="150"/>
      <c r="N1693" s="163"/>
      <c r="O1693" s="146"/>
      <c r="P1693" s="146"/>
      <c r="Q1693" s="146"/>
      <c r="R1693" s="34"/>
      <c r="S1693" s="35"/>
      <c r="T1693" s="147"/>
    </row>
    <row r="1694">
      <c r="A1694" s="147"/>
      <c r="B1694" s="64"/>
      <c r="C1694" s="147" t="s">
        <v>217</v>
      </c>
      <c r="E1694" s="161"/>
      <c r="F1694" s="162"/>
      <c r="G1694" s="147"/>
      <c r="H1694" s="146"/>
      <c r="J1694" s="146"/>
      <c r="L1694" s="150"/>
      <c r="N1694" s="163"/>
      <c r="O1694" s="146"/>
      <c r="P1694" s="146"/>
      <c r="Q1694" s="146"/>
      <c r="R1694" s="34"/>
      <c r="S1694" s="35"/>
      <c r="T1694" s="147"/>
    </row>
    <row r="1695">
      <c r="A1695" s="147"/>
      <c r="B1695" s="64"/>
      <c r="C1695" s="147" t="s">
        <v>217</v>
      </c>
      <c r="E1695" s="161"/>
      <c r="F1695" s="162"/>
      <c r="G1695" s="147"/>
      <c r="H1695" s="146"/>
      <c r="J1695" s="146"/>
      <c r="L1695" s="150"/>
      <c r="N1695" s="163"/>
      <c r="O1695" s="146"/>
      <c r="P1695" s="146"/>
      <c r="Q1695" s="146"/>
      <c r="R1695" s="34"/>
      <c r="S1695" s="35"/>
      <c r="T1695" s="147"/>
    </row>
    <row r="1696">
      <c r="A1696" s="147"/>
      <c r="B1696" s="64"/>
      <c r="C1696" s="147" t="s">
        <v>217</v>
      </c>
      <c r="E1696" s="161"/>
      <c r="F1696" s="162"/>
      <c r="G1696" s="147"/>
      <c r="H1696" s="146"/>
      <c r="J1696" s="146"/>
      <c r="L1696" s="150"/>
      <c r="N1696" s="163"/>
      <c r="O1696" s="146"/>
      <c r="P1696" s="146"/>
      <c r="Q1696" s="146"/>
      <c r="R1696" s="34"/>
      <c r="S1696" s="35"/>
      <c r="T1696" s="147"/>
    </row>
    <row r="1697">
      <c r="A1697" s="147"/>
      <c r="B1697" s="64"/>
      <c r="C1697" s="147" t="s">
        <v>217</v>
      </c>
      <c r="E1697" s="161"/>
      <c r="F1697" s="162"/>
      <c r="G1697" s="147"/>
      <c r="H1697" s="146"/>
      <c r="J1697" s="146"/>
      <c r="L1697" s="150"/>
      <c r="N1697" s="163"/>
      <c r="O1697" s="146"/>
      <c r="P1697" s="146"/>
      <c r="Q1697" s="146"/>
      <c r="R1697" s="34"/>
      <c r="S1697" s="35"/>
      <c r="T1697" s="147"/>
    </row>
    <row r="1698">
      <c r="A1698" s="147"/>
      <c r="B1698" s="64"/>
      <c r="C1698" s="147" t="s">
        <v>217</v>
      </c>
      <c r="E1698" s="161"/>
      <c r="F1698" s="162"/>
      <c r="G1698" s="147"/>
      <c r="H1698" s="146"/>
      <c r="J1698" s="146"/>
      <c r="L1698" s="150"/>
      <c r="N1698" s="163"/>
      <c r="O1698" s="146"/>
      <c r="P1698" s="146"/>
      <c r="Q1698" s="146"/>
      <c r="R1698" s="34"/>
      <c r="S1698" s="35"/>
      <c r="T1698" s="147"/>
    </row>
    <row r="1699">
      <c r="A1699" s="147"/>
      <c r="B1699" s="64"/>
      <c r="C1699" s="147" t="s">
        <v>217</v>
      </c>
      <c r="E1699" s="161"/>
      <c r="F1699" s="162"/>
      <c r="G1699" s="147"/>
      <c r="H1699" s="146"/>
      <c r="J1699" s="146"/>
      <c r="L1699" s="150"/>
      <c r="N1699" s="163"/>
      <c r="O1699" s="146"/>
      <c r="P1699" s="146"/>
      <c r="Q1699" s="146"/>
      <c r="R1699" s="34"/>
      <c r="S1699" s="35"/>
      <c r="T1699" s="147"/>
    </row>
    <row r="1700">
      <c r="A1700" s="147"/>
      <c r="B1700" s="64"/>
      <c r="C1700" s="147" t="s">
        <v>217</v>
      </c>
      <c r="E1700" s="161"/>
      <c r="F1700" s="162"/>
      <c r="G1700" s="147"/>
      <c r="H1700" s="146"/>
      <c r="J1700" s="146"/>
      <c r="L1700" s="150"/>
      <c r="N1700" s="163"/>
      <c r="O1700" s="146"/>
      <c r="P1700" s="146"/>
      <c r="Q1700" s="146"/>
      <c r="R1700" s="34"/>
      <c r="S1700" s="35"/>
      <c r="T1700" s="147"/>
    </row>
    <row r="1701">
      <c r="A1701" s="147"/>
      <c r="B1701" s="64"/>
      <c r="C1701" s="147" t="s">
        <v>217</v>
      </c>
      <c r="E1701" s="161"/>
      <c r="F1701" s="162"/>
      <c r="G1701" s="147"/>
      <c r="H1701" s="146"/>
      <c r="J1701" s="146"/>
      <c r="L1701" s="150"/>
      <c r="N1701" s="163"/>
      <c r="O1701" s="146"/>
      <c r="P1701" s="146"/>
      <c r="Q1701" s="146"/>
      <c r="R1701" s="34"/>
      <c r="S1701" s="35"/>
      <c r="T1701" s="147"/>
    </row>
    <row r="1702">
      <c r="A1702" s="147"/>
      <c r="B1702" s="64"/>
      <c r="C1702" s="147" t="s">
        <v>217</v>
      </c>
      <c r="E1702" s="161"/>
      <c r="F1702" s="162"/>
      <c r="G1702" s="147"/>
      <c r="H1702" s="146"/>
      <c r="J1702" s="146"/>
      <c r="L1702" s="150"/>
      <c r="N1702" s="163"/>
      <c r="O1702" s="146"/>
      <c r="P1702" s="146"/>
      <c r="Q1702" s="146"/>
      <c r="R1702" s="34"/>
      <c r="S1702" s="35"/>
      <c r="T1702" s="147"/>
    </row>
    <row r="1703">
      <c r="A1703" s="147"/>
      <c r="B1703" s="64"/>
      <c r="C1703" s="147" t="s">
        <v>217</v>
      </c>
      <c r="E1703" s="161"/>
      <c r="F1703" s="162"/>
      <c r="G1703" s="147"/>
      <c r="H1703" s="146"/>
      <c r="J1703" s="146"/>
      <c r="L1703" s="150"/>
      <c r="N1703" s="163"/>
      <c r="O1703" s="146"/>
      <c r="P1703" s="146"/>
      <c r="Q1703" s="146"/>
      <c r="R1703" s="34"/>
      <c r="S1703" s="35"/>
      <c r="T1703" s="147"/>
    </row>
    <row r="1704">
      <c r="A1704" s="147"/>
      <c r="B1704" s="64"/>
      <c r="C1704" s="147" t="s">
        <v>217</v>
      </c>
      <c r="E1704" s="161"/>
      <c r="F1704" s="162"/>
      <c r="G1704" s="147"/>
      <c r="H1704" s="146"/>
      <c r="J1704" s="146"/>
      <c r="L1704" s="150"/>
      <c r="N1704" s="163"/>
      <c r="O1704" s="146"/>
      <c r="P1704" s="146"/>
      <c r="Q1704" s="146"/>
      <c r="R1704" s="34"/>
      <c r="S1704" s="35"/>
      <c r="T1704" s="147"/>
    </row>
    <row r="1705">
      <c r="A1705" s="147"/>
      <c r="B1705" s="64"/>
      <c r="C1705" s="147" t="s">
        <v>217</v>
      </c>
      <c r="E1705" s="161"/>
      <c r="F1705" s="162"/>
      <c r="G1705" s="147"/>
      <c r="H1705" s="146"/>
      <c r="J1705" s="146"/>
      <c r="L1705" s="150"/>
      <c r="N1705" s="163"/>
      <c r="O1705" s="146"/>
      <c r="P1705" s="146"/>
      <c r="Q1705" s="146"/>
      <c r="R1705" s="34"/>
      <c r="S1705" s="35"/>
      <c r="T1705" s="147"/>
    </row>
    <row r="1706">
      <c r="A1706" s="147"/>
      <c r="B1706" s="64"/>
      <c r="C1706" s="147" t="s">
        <v>217</v>
      </c>
      <c r="E1706" s="161"/>
      <c r="F1706" s="162"/>
      <c r="G1706" s="147"/>
      <c r="H1706" s="146"/>
      <c r="J1706" s="146"/>
      <c r="L1706" s="150"/>
      <c r="N1706" s="163"/>
      <c r="O1706" s="146"/>
      <c r="P1706" s="146"/>
      <c r="Q1706" s="146"/>
      <c r="R1706" s="34"/>
      <c r="S1706" s="35"/>
      <c r="T1706" s="147"/>
    </row>
    <row r="1707">
      <c r="A1707" s="147"/>
      <c r="B1707" s="64"/>
      <c r="C1707" s="147" t="s">
        <v>217</v>
      </c>
      <c r="E1707" s="161"/>
      <c r="F1707" s="162"/>
      <c r="G1707" s="147"/>
      <c r="H1707" s="146"/>
      <c r="J1707" s="146"/>
      <c r="L1707" s="150"/>
      <c r="N1707" s="163"/>
      <c r="O1707" s="146"/>
      <c r="P1707" s="146"/>
      <c r="Q1707" s="146"/>
      <c r="R1707" s="34"/>
      <c r="S1707" s="35"/>
      <c r="T1707" s="147"/>
    </row>
    <row r="1708">
      <c r="A1708" s="147"/>
      <c r="B1708" s="64"/>
      <c r="C1708" s="147" t="s">
        <v>217</v>
      </c>
      <c r="E1708" s="161"/>
      <c r="F1708" s="162"/>
      <c r="G1708" s="147"/>
      <c r="H1708" s="146"/>
      <c r="J1708" s="146"/>
      <c r="L1708" s="150"/>
      <c r="N1708" s="163"/>
      <c r="O1708" s="146"/>
      <c r="P1708" s="146"/>
      <c r="Q1708" s="146"/>
      <c r="R1708" s="34"/>
      <c r="S1708" s="35"/>
      <c r="T1708" s="147"/>
    </row>
    <row r="1709">
      <c r="A1709" s="147"/>
      <c r="B1709" s="64"/>
      <c r="C1709" s="147" t="s">
        <v>217</v>
      </c>
      <c r="E1709" s="161"/>
      <c r="F1709" s="162"/>
      <c r="G1709" s="147"/>
      <c r="H1709" s="146"/>
      <c r="J1709" s="146"/>
      <c r="L1709" s="150"/>
      <c r="N1709" s="163"/>
      <c r="O1709" s="146"/>
      <c r="P1709" s="146"/>
      <c r="Q1709" s="146"/>
      <c r="R1709" s="34"/>
      <c r="S1709" s="35"/>
      <c r="T1709" s="147"/>
    </row>
    <row r="1710">
      <c r="A1710" s="147"/>
      <c r="B1710" s="64"/>
      <c r="C1710" s="147" t="s">
        <v>217</v>
      </c>
      <c r="E1710" s="161"/>
      <c r="F1710" s="162"/>
      <c r="G1710" s="147"/>
      <c r="H1710" s="146"/>
      <c r="J1710" s="146"/>
      <c r="L1710" s="150"/>
      <c r="N1710" s="163"/>
      <c r="O1710" s="146"/>
      <c r="P1710" s="146"/>
      <c r="Q1710" s="146"/>
      <c r="R1710" s="34"/>
      <c r="S1710" s="35"/>
      <c r="T1710" s="147"/>
    </row>
    <row r="1711">
      <c r="A1711" s="147"/>
      <c r="B1711" s="64"/>
      <c r="C1711" s="147" t="s">
        <v>217</v>
      </c>
      <c r="E1711" s="161"/>
      <c r="F1711" s="162"/>
      <c r="G1711" s="147"/>
      <c r="H1711" s="146"/>
      <c r="J1711" s="146"/>
      <c r="L1711" s="150"/>
      <c r="N1711" s="163"/>
      <c r="O1711" s="146"/>
      <c r="P1711" s="146"/>
      <c r="Q1711" s="146"/>
      <c r="R1711" s="34"/>
      <c r="S1711" s="35"/>
      <c r="T1711" s="147"/>
    </row>
    <row r="1712">
      <c r="A1712" s="147"/>
      <c r="B1712" s="64"/>
      <c r="C1712" s="147" t="s">
        <v>217</v>
      </c>
      <c r="E1712" s="161"/>
      <c r="F1712" s="162"/>
      <c r="G1712" s="147"/>
      <c r="H1712" s="146"/>
      <c r="J1712" s="146"/>
      <c r="L1712" s="150"/>
      <c r="N1712" s="163"/>
      <c r="O1712" s="146"/>
      <c r="P1712" s="146"/>
      <c r="Q1712" s="146"/>
      <c r="R1712" s="34"/>
      <c r="S1712" s="35"/>
      <c r="T1712" s="147"/>
    </row>
    <row r="1713">
      <c r="A1713" s="147"/>
      <c r="B1713" s="64"/>
      <c r="C1713" s="147" t="s">
        <v>217</v>
      </c>
      <c r="E1713" s="161"/>
      <c r="F1713" s="162"/>
      <c r="G1713" s="147"/>
      <c r="H1713" s="146"/>
      <c r="J1713" s="146"/>
      <c r="L1713" s="150"/>
      <c r="N1713" s="163"/>
      <c r="O1713" s="146"/>
      <c r="P1713" s="146"/>
      <c r="Q1713" s="146"/>
      <c r="R1713" s="34"/>
      <c r="S1713" s="35"/>
      <c r="T1713" s="147"/>
    </row>
    <row r="1714">
      <c r="A1714" s="147"/>
      <c r="B1714" s="64"/>
      <c r="C1714" s="147" t="s">
        <v>217</v>
      </c>
      <c r="E1714" s="161"/>
      <c r="F1714" s="162"/>
      <c r="G1714" s="147"/>
      <c r="H1714" s="146"/>
      <c r="J1714" s="146"/>
      <c r="L1714" s="150"/>
      <c r="N1714" s="163"/>
      <c r="O1714" s="146"/>
      <c r="P1714" s="146"/>
      <c r="Q1714" s="146"/>
      <c r="R1714" s="34"/>
      <c r="S1714" s="35"/>
      <c r="T1714" s="147"/>
    </row>
    <row r="1715">
      <c r="A1715" s="147"/>
      <c r="B1715" s="64"/>
      <c r="C1715" s="147" t="s">
        <v>217</v>
      </c>
      <c r="E1715" s="161"/>
      <c r="F1715" s="162"/>
      <c r="G1715" s="147"/>
      <c r="H1715" s="146"/>
      <c r="J1715" s="146"/>
      <c r="L1715" s="150"/>
      <c r="N1715" s="163"/>
      <c r="O1715" s="146"/>
      <c r="P1715" s="146"/>
      <c r="Q1715" s="146"/>
      <c r="R1715" s="34"/>
      <c r="S1715" s="35"/>
      <c r="T1715" s="147"/>
    </row>
    <row r="1716">
      <c r="A1716" s="147"/>
      <c r="B1716" s="64"/>
      <c r="C1716" s="147" t="s">
        <v>217</v>
      </c>
      <c r="E1716" s="161"/>
      <c r="F1716" s="162"/>
      <c r="G1716" s="147"/>
      <c r="H1716" s="146"/>
      <c r="J1716" s="146"/>
      <c r="L1716" s="150"/>
      <c r="N1716" s="163"/>
      <c r="O1716" s="146"/>
      <c r="P1716" s="146"/>
      <c r="Q1716" s="146"/>
      <c r="R1716" s="34"/>
      <c r="S1716" s="35"/>
      <c r="T1716" s="147"/>
    </row>
    <row r="1717">
      <c r="A1717" s="147"/>
      <c r="B1717" s="64"/>
      <c r="C1717" s="147" t="s">
        <v>217</v>
      </c>
      <c r="E1717" s="161"/>
      <c r="F1717" s="162"/>
      <c r="G1717" s="147"/>
      <c r="H1717" s="146"/>
      <c r="J1717" s="146"/>
      <c r="L1717" s="150"/>
      <c r="N1717" s="163"/>
      <c r="O1717" s="146"/>
      <c r="P1717" s="146"/>
      <c r="Q1717" s="146"/>
      <c r="R1717" s="34"/>
      <c r="S1717" s="35"/>
      <c r="T1717" s="147"/>
    </row>
    <row r="1718">
      <c r="A1718" s="147"/>
      <c r="B1718" s="64"/>
      <c r="C1718" s="147" t="s">
        <v>217</v>
      </c>
      <c r="E1718" s="161"/>
      <c r="F1718" s="162"/>
      <c r="G1718" s="147"/>
      <c r="H1718" s="146"/>
      <c r="J1718" s="146"/>
      <c r="L1718" s="150"/>
      <c r="N1718" s="163"/>
      <c r="O1718" s="146"/>
      <c r="P1718" s="146"/>
      <c r="Q1718" s="146"/>
      <c r="R1718" s="34"/>
      <c r="S1718" s="35"/>
      <c r="T1718" s="147"/>
    </row>
    <row r="1719">
      <c r="A1719" s="147"/>
      <c r="B1719" s="64"/>
      <c r="C1719" s="147" t="s">
        <v>217</v>
      </c>
      <c r="E1719" s="161"/>
      <c r="F1719" s="162"/>
      <c r="G1719" s="147"/>
      <c r="H1719" s="146"/>
      <c r="J1719" s="146"/>
      <c r="L1719" s="150"/>
      <c r="N1719" s="163"/>
      <c r="O1719" s="146"/>
      <c r="P1719" s="146"/>
      <c r="Q1719" s="146"/>
      <c r="R1719" s="34"/>
      <c r="S1719" s="35"/>
      <c r="T1719" s="147"/>
    </row>
    <row r="1720">
      <c r="A1720" s="147"/>
      <c r="B1720" s="64"/>
      <c r="C1720" s="147" t="s">
        <v>217</v>
      </c>
      <c r="E1720" s="161"/>
      <c r="F1720" s="162"/>
      <c r="G1720" s="147"/>
      <c r="H1720" s="146"/>
      <c r="J1720" s="146"/>
      <c r="L1720" s="150"/>
      <c r="N1720" s="163"/>
      <c r="O1720" s="146"/>
      <c r="P1720" s="146"/>
      <c r="Q1720" s="146"/>
      <c r="R1720" s="34"/>
      <c r="S1720" s="35"/>
      <c r="T1720" s="147"/>
    </row>
    <row r="1721">
      <c r="A1721" s="147"/>
      <c r="B1721" s="64"/>
      <c r="C1721" s="147" t="s">
        <v>217</v>
      </c>
      <c r="E1721" s="161"/>
      <c r="F1721" s="162"/>
      <c r="G1721" s="147"/>
      <c r="H1721" s="146"/>
      <c r="J1721" s="146"/>
      <c r="L1721" s="150"/>
      <c r="N1721" s="163"/>
      <c r="O1721" s="146"/>
      <c r="P1721" s="146"/>
      <c r="Q1721" s="146"/>
      <c r="R1721" s="34"/>
      <c r="S1721" s="35"/>
      <c r="T1721" s="147"/>
    </row>
    <row r="1722">
      <c r="A1722" s="147"/>
      <c r="B1722" s="64"/>
      <c r="C1722" s="147" t="s">
        <v>217</v>
      </c>
      <c r="E1722" s="161"/>
      <c r="F1722" s="162"/>
      <c r="G1722" s="147"/>
      <c r="H1722" s="146"/>
      <c r="J1722" s="146"/>
      <c r="L1722" s="150"/>
      <c r="N1722" s="163"/>
      <c r="O1722" s="146"/>
      <c r="P1722" s="146"/>
      <c r="Q1722" s="146"/>
      <c r="R1722" s="34"/>
      <c r="S1722" s="35"/>
      <c r="T1722" s="147"/>
    </row>
    <row r="1723">
      <c r="A1723" s="147"/>
      <c r="B1723" s="64"/>
      <c r="C1723" s="147" t="s">
        <v>217</v>
      </c>
      <c r="E1723" s="161"/>
      <c r="F1723" s="162"/>
      <c r="G1723" s="147"/>
      <c r="H1723" s="146"/>
      <c r="J1723" s="146"/>
      <c r="L1723" s="150"/>
      <c r="N1723" s="163"/>
      <c r="O1723" s="146"/>
      <c r="P1723" s="146"/>
      <c r="Q1723" s="146"/>
      <c r="R1723" s="34"/>
      <c r="S1723" s="35"/>
      <c r="T1723" s="147"/>
    </row>
    <row r="1724">
      <c r="A1724" s="147"/>
      <c r="B1724" s="64"/>
      <c r="C1724" s="147" t="s">
        <v>217</v>
      </c>
      <c r="E1724" s="161"/>
      <c r="F1724" s="162"/>
      <c r="G1724" s="147"/>
      <c r="H1724" s="146"/>
      <c r="J1724" s="146"/>
      <c r="L1724" s="150"/>
      <c r="N1724" s="163"/>
      <c r="O1724" s="146"/>
      <c r="P1724" s="146"/>
      <c r="Q1724" s="146"/>
      <c r="R1724" s="34"/>
      <c r="S1724" s="35"/>
      <c r="T1724" s="147"/>
    </row>
    <row r="1725">
      <c r="A1725" s="147"/>
      <c r="B1725" s="64"/>
      <c r="C1725" s="147" t="s">
        <v>217</v>
      </c>
      <c r="E1725" s="161"/>
      <c r="F1725" s="162"/>
      <c r="G1725" s="147"/>
      <c r="H1725" s="146"/>
      <c r="J1725" s="146"/>
      <c r="L1725" s="150"/>
      <c r="N1725" s="163"/>
      <c r="O1725" s="146"/>
      <c r="P1725" s="146"/>
      <c r="Q1725" s="146"/>
      <c r="R1725" s="34"/>
      <c r="S1725" s="35"/>
      <c r="T1725" s="147"/>
    </row>
    <row r="1726">
      <c r="A1726" s="147"/>
      <c r="B1726" s="64"/>
      <c r="C1726" s="147" t="s">
        <v>217</v>
      </c>
      <c r="E1726" s="161"/>
      <c r="F1726" s="162"/>
      <c r="G1726" s="147"/>
      <c r="H1726" s="146"/>
      <c r="J1726" s="146"/>
      <c r="L1726" s="150"/>
      <c r="N1726" s="163"/>
      <c r="O1726" s="146"/>
      <c r="P1726" s="146"/>
      <c r="Q1726" s="146"/>
      <c r="R1726" s="34"/>
      <c r="S1726" s="35"/>
      <c r="T1726" s="147"/>
    </row>
    <row r="1727">
      <c r="A1727" s="147"/>
      <c r="B1727" s="64"/>
      <c r="C1727" s="147" t="s">
        <v>217</v>
      </c>
      <c r="E1727" s="161"/>
      <c r="F1727" s="162"/>
      <c r="G1727" s="147"/>
      <c r="H1727" s="146"/>
      <c r="J1727" s="146"/>
      <c r="L1727" s="150"/>
      <c r="N1727" s="163"/>
      <c r="O1727" s="146"/>
      <c r="P1727" s="146"/>
      <c r="Q1727" s="146"/>
      <c r="R1727" s="34"/>
      <c r="S1727" s="35"/>
      <c r="T1727" s="147"/>
    </row>
    <row r="1728">
      <c r="A1728" s="147"/>
      <c r="B1728" s="64"/>
      <c r="C1728" s="147" t="s">
        <v>217</v>
      </c>
      <c r="E1728" s="161"/>
      <c r="F1728" s="162"/>
      <c r="G1728" s="147"/>
      <c r="H1728" s="146"/>
      <c r="J1728" s="146"/>
      <c r="L1728" s="150"/>
      <c r="N1728" s="163"/>
      <c r="O1728" s="146"/>
      <c r="P1728" s="146"/>
      <c r="Q1728" s="146"/>
      <c r="R1728" s="34"/>
      <c r="S1728" s="35"/>
      <c r="T1728" s="147"/>
    </row>
    <row r="1729">
      <c r="A1729" s="147"/>
      <c r="B1729" s="64"/>
      <c r="C1729" s="147" t="s">
        <v>217</v>
      </c>
      <c r="E1729" s="161"/>
      <c r="F1729" s="162"/>
      <c r="G1729" s="147"/>
      <c r="H1729" s="146"/>
      <c r="J1729" s="146"/>
      <c r="L1729" s="150"/>
      <c r="N1729" s="163"/>
      <c r="O1729" s="146"/>
      <c r="P1729" s="146"/>
      <c r="Q1729" s="146"/>
      <c r="R1729" s="34"/>
      <c r="S1729" s="35"/>
      <c r="T1729" s="147"/>
    </row>
    <row r="1730">
      <c r="A1730" s="147"/>
      <c r="B1730" s="64"/>
      <c r="C1730" s="147" t="s">
        <v>217</v>
      </c>
      <c r="E1730" s="161"/>
      <c r="F1730" s="162"/>
      <c r="G1730" s="147"/>
      <c r="H1730" s="146"/>
      <c r="J1730" s="146"/>
      <c r="L1730" s="150"/>
      <c r="N1730" s="163"/>
      <c r="O1730" s="146"/>
      <c r="P1730" s="146"/>
      <c r="Q1730" s="146"/>
      <c r="R1730" s="34"/>
      <c r="S1730" s="35"/>
      <c r="T1730" s="147"/>
    </row>
    <row r="1731">
      <c r="A1731" s="147"/>
      <c r="B1731" s="64"/>
      <c r="C1731" s="147" t="s">
        <v>217</v>
      </c>
      <c r="E1731" s="161"/>
      <c r="F1731" s="162"/>
      <c r="G1731" s="147"/>
      <c r="H1731" s="146"/>
      <c r="J1731" s="146"/>
      <c r="L1731" s="150"/>
      <c r="N1731" s="163"/>
      <c r="O1731" s="146"/>
      <c r="P1731" s="146"/>
      <c r="Q1731" s="146"/>
      <c r="R1731" s="34"/>
      <c r="S1731" s="35"/>
      <c r="T1731" s="147"/>
    </row>
    <row r="1732">
      <c r="A1732" s="147"/>
      <c r="B1732" s="64"/>
      <c r="C1732" s="147" t="s">
        <v>217</v>
      </c>
      <c r="E1732" s="161"/>
      <c r="F1732" s="162"/>
      <c r="G1732" s="147"/>
      <c r="H1732" s="146"/>
      <c r="J1732" s="146"/>
      <c r="L1732" s="150"/>
      <c r="N1732" s="163"/>
      <c r="O1732" s="146"/>
      <c r="P1732" s="146"/>
      <c r="Q1732" s="146"/>
      <c r="R1732" s="34"/>
      <c r="S1732" s="35"/>
      <c r="T1732" s="147"/>
    </row>
    <row r="1733">
      <c r="A1733" s="147"/>
      <c r="B1733" s="64"/>
      <c r="C1733" s="147" t="s">
        <v>217</v>
      </c>
      <c r="E1733" s="161"/>
      <c r="F1733" s="162"/>
      <c r="G1733" s="147"/>
      <c r="H1733" s="146"/>
      <c r="J1733" s="146"/>
      <c r="L1733" s="150"/>
      <c r="N1733" s="163"/>
      <c r="O1733" s="146"/>
      <c r="P1733" s="146"/>
      <c r="Q1733" s="146"/>
      <c r="R1733" s="34"/>
      <c r="S1733" s="35"/>
      <c r="T1733" s="147"/>
    </row>
    <row r="1734">
      <c r="A1734" s="147"/>
      <c r="B1734" s="64"/>
      <c r="C1734" s="147" t="s">
        <v>217</v>
      </c>
      <c r="E1734" s="161"/>
      <c r="F1734" s="162"/>
      <c r="G1734" s="147"/>
      <c r="H1734" s="146"/>
      <c r="J1734" s="146"/>
      <c r="L1734" s="150"/>
      <c r="N1734" s="163"/>
      <c r="O1734" s="146"/>
      <c r="P1734" s="146"/>
      <c r="Q1734" s="146"/>
      <c r="R1734" s="34"/>
      <c r="S1734" s="35"/>
      <c r="T1734" s="147"/>
    </row>
    <row r="1735">
      <c r="A1735" s="147"/>
      <c r="B1735" s="64"/>
      <c r="C1735" s="147" t="s">
        <v>217</v>
      </c>
      <c r="E1735" s="161"/>
      <c r="F1735" s="162"/>
      <c r="G1735" s="147"/>
      <c r="H1735" s="146"/>
      <c r="J1735" s="146"/>
      <c r="L1735" s="150"/>
      <c r="N1735" s="163"/>
      <c r="O1735" s="146"/>
      <c r="P1735" s="146"/>
      <c r="Q1735" s="146"/>
      <c r="R1735" s="34"/>
      <c r="S1735" s="35"/>
      <c r="T1735" s="147"/>
    </row>
    <row r="1736">
      <c r="A1736" s="147"/>
      <c r="B1736" s="64"/>
      <c r="C1736" s="147" t="s">
        <v>217</v>
      </c>
      <c r="E1736" s="161"/>
      <c r="F1736" s="162"/>
      <c r="G1736" s="147"/>
      <c r="H1736" s="146"/>
      <c r="J1736" s="146"/>
      <c r="L1736" s="150"/>
      <c r="N1736" s="163"/>
      <c r="O1736" s="146"/>
      <c r="P1736" s="146"/>
      <c r="Q1736" s="146"/>
      <c r="R1736" s="34"/>
      <c r="S1736" s="35"/>
      <c r="T1736" s="147"/>
    </row>
    <row r="1737">
      <c r="A1737" s="147"/>
      <c r="B1737" s="64"/>
      <c r="C1737" s="147" t="s">
        <v>217</v>
      </c>
      <c r="E1737" s="161"/>
      <c r="F1737" s="162"/>
      <c r="G1737" s="147"/>
      <c r="H1737" s="146"/>
      <c r="J1737" s="146"/>
      <c r="L1737" s="150"/>
      <c r="N1737" s="163"/>
      <c r="O1737" s="146"/>
      <c r="P1737" s="146"/>
      <c r="Q1737" s="146"/>
      <c r="R1737" s="34"/>
      <c r="S1737" s="35"/>
      <c r="T1737" s="147"/>
    </row>
    <row r="1738">
      <c r="A1738" s="147"/>
      <c r="B1738" s="64"/>
      <c r="C1738" s="147" t="s">
        <v>217</v>
      </c>
      <c r="E1738" s="161"/>
      <c r="F1738" s="162"/>
      <c r="G1738" s="147"/>
      <c r="H1738" s="146"/>
      <c r="J1738" s="146"/>
      <c r="L1738" s="150"/>
      <c r="N1738" s="163"/>
      <c r="O1738" s="146"/>
      <c r="P1738" s="146"/>
      <c r="Q1738" s="146"/>
      <c r="R1738" s="34"/>
      <c r="S1738" s="35"/>
      <c r="T1738" s="147"/>
    </row>
    <row r="1739">
      <c r="A1739" s="147"/>
      <c r="B1739" s="64"/>
      <c r="C1739" s="147" t="s">
        <v>217</v>
      </c>
      <c r="E1739" s="161"/>
      <c r="F1739" s="162"/>
      <c r="G1739" s="147"/>
      <c r="H1739" s="146"/>
      <c r="J1739" s="146"/>
      <c r="L1739" s="150"/>
      <c r="N1739" s="163"/>
      <c r="O1739" s="146"/>
      <c r="P1739" s="146"/>
      <c r="Q1739" s="146"/>
      <c r="R1739" s="34"/>
      <c r="S1739" s="35"/>
      <c r="T1739" s="147"/>
    </row>
    <row r="1740">
      <c r="A1740" s="147"/>
      <c r="B1740" s="64"/>
      <c r="C1740" s="147" t="s">
        <v>217</v>
      </c>
      <c r="E1740" s="161"/>
      <c r="F1740" s="162"/>
      <c r="G1740" s="147"/>
      <c r="H1740" s="146"/>
      <c r="J1740" s="146"/>
      <c r="L1740" s="150"/>
      <c r="N1740" s="163"/>
      <c r="O1740" s="146"/>
      <c r="P1740" s="146"/>
      <c r="Q1740" s="146"/>
      <c r="R1740" s="34"/>
      <c r="S1740" s="35"/>
      <c r="T1740" s="147"/>
    </row>
    <row r="1741">
      <c r="A1741" s="147"/>
      <c r="B1741" s="64"/>
      <c r="C1741" s="147" t="s">
        <v>217</v>
      </c>
      <c r="E1741" s="161"/>
      <c r="F1741" s="162"/>
      <c r="G1741" s="147"/>
      <c r="H1741" s="146"/>
      <c r="J1741" s="146"/>
      <c r="L1741" s="150"/>
      <c r="N1741" s="163"/>
      <c r="O1741" s="146"/>
      <c r="P1741" s="146"/>
      <c r="Q1741" s="146"/>
      <c r="R1741" s="34"/>
      <c r="S1741" s="35"/>
      <c r="T1741" s="147"/>
    </row>
    <row r="1742">
      <c r="A1742" s="147"/>
      <c r="B1742" s="64"/>
      <c r="C1742" s="147" t="s">
        <v>217</v>
      </c>
      <c r="E1742" s="161"/>
      <c r="F1742" s="162"/>
      <c r="G1742" s="147"/>
      <c r="H1742" s="146"/>
      <c r="J1742" s="146"/>
      <c r="L1742" s="150"/>
      <c r="N1742" s="163"/>
      <c r="O1742" s="146"/>
      <c r="P1742" s="146"/>
      <c r="Q1742" s="146"/>
      <c r="R1742" s="34"/>
      <c r="S1742" s="35"/>
      <c r="T1742" s="147"/>
    </row>
    <row r="1743">
      <c r="A1743" s="147"/>
      <c r="B1743" s="64"/>
      <c r="C1743" s="147" t="s">
        <v>217</v>
      </c>
      <c r="E1743" s="161"/>
      <c r="F1743" s="162"/>
      <c r="G1743" s="147"/>
      <c r="H1743" s="146"/>
      <c r="J1743" s="146"/>
      <c r="L1743" s="150"/>
      <c r="N1743" s="163"/>
      <c r="O1743" s="146"/>
      <c r="P1743" s="146"/>
      <c r="Q1743" s="146"/>
      <c r="R1743" s="34"/>
      <c r="S1743" s="35"/>
      <c r="T1743" s="147"/>
    </row>
    <row r="1744">
      <c r="A1744" s="147"/>
      <c r="B1744" s="64"/>
      <c r="C1744" s="147" t="s">
        <v>217</v>
      </c>
      <c r="E1744" s="161"/>
      <c r="F1744" s="162"/>
      <c r="G1744" s="147"/>
      <c r="H1744" s="146"/>
      <c r="J1744" s="146"/>
      <c r="L1744" s="150"/>
      <c r="N1744" s="163"/>
      <c r="O1744" s="146"/>
      <c r="P1744" s="146"/>
      <c r="Q1744" s="146"/>
      <c r="R1744" s="34"/>
      <c r="S1744" s="35"/>
      <c r="T1744" s="147"/>
    </row>
    <row r="1745">
      <c r="A1745" s="147"/>
      <c r="B1745" s="64"/>
      <c r="C1745" s="147" t="s">
        <v>217</v>
      </c>
      <c r="E1745" s="161"/>
      <c r="F1745" s="162"/>
      <c r="G1745" s="147"/>
      <c r="H1745" s="146"/>
      <c r="J1745" s="146"/>
      <c r="L1745" s="150"/>
      <c r="N1745" s="163"/>
      <c r="O1745" s="146"/>
      <c r="P1745" s="146"/>
      <c r="Q1745" s="146"/>
      <c r="R1745" s="34"/>
      <c r="S1745" s="35"/>
      <c r="T1745" s="147"/>
    </row>
    <row r="1746">
      <c r="A1746" s="147"/>
      <c r="B1746" s="64"/>
      <c r="C1746" s="147" t="s">
        <v>217</v>
      </c>
      <c r="E1746" s="161"/>
      <c r="F1746" s="162"/>
      <c r="G1746" s="147"/>
      <c r="H1746" s="146"/>
      <c r="J1746" s="146"/>
      <c r="L1746" s="150"/>
      <c r="N1746" s="163"/>
      <c r="O1746" s="146"/>
      <c r="P1746" s="146"/>
      <c r="Q1746" s="146"/>
      <c r="R1746" s="34"/>
      <c r="S1746" s="35"/>
      <c r="T1746" s="147"/>
    </row>
    <row r="1747">
      <c r="A1747" s="147"/>
      <c r="B1747" s="64"/>
      <c r="C1747" s="147" t="s">
        <v>217</v>
      </c>
      <c r="E1747" s="161"/>
      <c r="F1747" s="162"/>
      <c r="G1747" s="147"/>
      <c r="H1747" s="146"/>
      <c r="J1747" s="146"/>
      <c r="L1747" s="150"/>
      <c r="N1747" s="163"/>
      <c r="O1747" s="146"/>
      <c r="P1747" s="146"/>
      <c r="Q1747" s="146"/>
      <c r="R1747" s="34"/>
      <c r="S1747" s="35"/>
      <c r="T1747" s="147"/>
    </row>
    <row r="1748">
      <c r="A1748" s="147"/>
      <c r="B1748" s="64"/>
      <c r="C1748" s="147" t="s">
        <v>217</v>
      </c>
      <c r="E1748" s="161"/>
      <c r="F1748" s="162"/>
      <c r="G1748" s="147"/>
      <c r="H1748" s="146"/>
      <c r="J1748" s="146"/>
      <c r="L1748" s="150"/>
      <c r="N1748" s="163"/>
      <c r="O1748" s="146"/>
      <c r="P1748" s="146"/>
      <c r="Q1748" s="146"/>
      <c r="R1748" s="34"/>
      <c r="S1748" s="35"/>
      <c r="T1748" s="147"/>
    </row>
    <row r="1749">
      <c r="A1749" s="147"/>
      <c r="B1749" s="64"/>
      <c r="C1749" s="147" t="s">
        <v>217</v>
      </c>
      <c r="E1749" s="161"/>
      <c r="F1749" s="162"/>
      <c r="G1749" s="147"/>
      <c r="H1749" s="146"/>
      <c r="J1749" s="146"/>
      <c r="L1749" s="150"/>
      <c r="N1749" s="163"/>
      <c r="O1749" s="146"/>
      <c r="P1749" s="146"/>
      <c r="Q1749" s="146"/>
      <c r="R1749" s="34"/>
      <c r="S1749" s="35"/>
      <c r="T1749" s="147"/>
    </row>
    <row r="1750">
      <c r="A1750" s="147"/>
      <c r="B1750" s="64"/>
      <c r="C1750" s="147" t="s">
        <v>217</v>
      </c>
      <c r="E1750" s="161"/>
      <c r="F1750" s="162"/>
      <c r="G1750" s="147"/>
      <c r="H1750" s="146"/>
      <c r="J1750" s="146"/>
      <c r="L1750" s="150"/>
      <c r="N1750" s="163"/>
      <c r="O1750" s="146"/>
      <c r="P1750" s="146"/>
      <c r="Q1750" s="146"/>
      <c r="R1750" s="34"/>
      <c r="S1750" s="35"/>
      <c r="T1750" s="147"/>
    </row>
    <row r="1751">
      <c r="A1751" s="147"/>
      <c r="B1751" s="64"/>
      <c r="C1751" s="147" t="s">
        <v>217</v>
      </c>
      <c r="E1751" s="161"/>
      <c r="F1751" s="162"/>
      <c r="G1751" s="147"/>
      <c r="H1751" s="146"/>
      <c r="J1751" s="146"/>
      <c r="L1751" s="150"/>
      <c r="N1751" s="163"/>
      <c r="O1751" s="146"/>
      <c r="P1751" s="146"/>
      <c r="Q1751" s="146"/>
      <c r="R1751" s="34"/>
      <c r="S1751" s="35"/>
      <c r="T1751" s="147"/>
    </row>
    <row r="1752">
      <c r="A1752" s="147"/>
      <c r="B1752" s="64"/>
      <c r="C1752" s="147" t="s">
        <v>217</v>
      </c>
      <c r="E1752" s="161"/>
      <c r="F1752" s="162"/>
      <c r="G1752" s="147"/>
      <c r="H1752" s="146"/>
      <c r="J1752" s="146"/>
      <c r="L1752" s="150"/>
      <c r="N1752" s="163"/>
      <c r="O1752" s="146"/>
      <c r="P1752" s="146"/>
      <c r="Q1752" s="146"/>
      <c r="R1752" s="34"/>
      <c r="S1752" s="35"/>
      <c r="T1752" s="147"/>
    </row>
    <row r="1753">
      <c r="A1753" s="147"/>
      <c r="B1753" s="64"/>
      <c r="C1753" s="147" t="s">
        <v>217</v>
      </c>
      <c r="E1753" s="161"/>
      <c r="F1753" s="162"/>
      <c r="G1753" s="147"/>
      <c r="H1753" s="146"/>
      <c r="J1753" s="146"/>
      <c r="L1753" s="150"/>
      <c r="N1753" s="163"/>
      <c r="O1753" s="146"/>
      <c r="P1753" s="146"/>
      <c r="Q1753" s="146"/>
      <c r="R1753" s="34"/>
      <c r="S1753" s="35"/>
      <c r="T1753" s="147"/>
    </row>
    <row r="1754">
      <c r="A1754" s="147"/>
      <c r="B1754" s="64"/>
      <c r="C1754" s="147" t="s">
        <v>217</v>
      </c>
      <c r="E1754" s="161"/>
      <c r="F1754" s="162"/>
      <c r="G1754" s="147"/>
      <c r="H1754" s="146"/>
      <c r="J1754" s="146"/>
      <c r="L1754" s="150"/>
      <c r="N1754" s="163"/>
      <c r="O1754" s="146"/>
      <c r="P1754" s="146"/>
      <c r="Q1754" s="146"/>
      <c r="R1754" s="34"/>
      <c r="S1754" s="35"/>
      <c r="T1754" s="147"/>
    </row>
    <row r="1755">
      <c r="A1755" s="147"/>
      <c r="B1755" s="64"/>
      <c r="C1755" s="147" t="s">
        <v>217</v>
      </c>
      <c r="E1755" s="161"/>
      <c r="F1755" s="162"/>
      <c r="G1755" s="147"/>
      <c r="H1755" s="146"/>
      <c r="J1755" s="146"/>
      <c r="L1755" s="150"/>
      <c r="N1755" s="163"/>
      <c r="O1755" s="146"/>
      <c r="P1755" s="146"/>
      <c r="Q1755" s="146"/>
      <c r="R1755" s="34"/>
      <c r="S1755" s="35"/>
      <c r="T1755" s="147"/>
    </row>
    <row r="1756">
      <c r="A1756" s="147"/>
      <c r="B1756" s="64"/>
      <c r="C1756" s="147" t="s">
        <v>217</v>
      </c>
      <c r="E1756" s="161"/>
      <c r="F1756" s="162"/>
      <c r="G1756" s="147"/>
      <c r="H1756" s="146"/>
      <c r="J1756" s="146"/>
      <c r="L1756" s="150"/>
      <c r="N1756" s="163"/>
      <c r="O1756" s="146"/>
      <c r="P1756" s="146"/>
      <c r="Q1756" s="146"/>
      <c r="R1756" s="34"/>
      <c r="S1756" s="35"/>
      <c r="T1756" s="147"/>
    </row>
    <row r="1757">
      <c r="A1757" s="147"/>
      <c r="B1757" s="64"/>
      <c r="C1757" s="147" t="s">
        <v>217</v>
      </c>
      <c r="E1757" s="161"/>
      <c r="F1757" s="162"/>
      <c r="G1757" s="147"/>
      <c r="H1757" s="146"/>
      <c r="J1757" s="146"/>
      <c r="L1757" s="150"/>
      <c r="N1757" s="163"/>
      <c r="O1757" s="146"/>
      <c r="P1757" s="146"/>
      <c r="Q1757" s="146"/>
      <c r="R1757" s="34"/>
      <c r="S1757" s="35"/>
      <c r="T1757" s="147"/>
    </row>
    <row r="1758">
      <c r="A1758" s="147"/>
      <c r="B1758" s="64"/>
      <c r="C1758" s="147" t="s">
        <v>217</v>
      </c>
      <c r="E1758" s="161"/>
      <c r="F1758" s="162"/>
      <c r="G1758" s="147"/>
      <c r="H1758" s="146"/>
      <c r="J1758" s="146"/>
      <c r="L1758" s="150"/>
      <c r="N1758" s="163"/>
      <c r="O1758" s="146"/>
      <c r="P1758" s="146"/>
      <c r="Q1758" s="146"/>
      <c r="R1758" s="34"/>
      <c r="S1758" s="35"/>
      <c r="T1758" s="147"/>
    </row>
    <row r="1759">
      <c r="A1759" s="147"/>
      <c r="B1759" s="64"/>
      <c r="C1759" s="147" t="s">
        <v>217</v>
      </c>
      <c r="E1759" s="161"/>
      <c r="F1759" s="162"/>
      <c r="G1759" s="147"/>
      <c r="H1759" s="146"/>
      <c r="J1759" s="146"/>
      <c r="L1759" s="150"/>
      <c r="N1759" s="163"/>
      <c r="O1759" s="146"/>
      <c r="P1759" s="146"/>
      <c r="Q1759" s="146"/>
      <c r="R1759" s="34"/>
      <c r="S1759" s="35"/>
      <c r="T1759" s="147"/>
    </row>
    <row r="1760">
      <c r="A1760" s="147"/>
      <c r="B1760" s="64"/>
      <c r="C1760" s="147" t="s">
        <v>217</v>
      </c>
      <c r="E1760" s="161"/>
      <c r="F1760" s="162"/>
      <c r="G1760" s="147"/>
      <c r="H1760" s="146"/>
      <c r="J1760" s="146"/>
      <c r="L1760" s="150"/>
      <c r="N1760" s="163"/>
      <c r="O1760" s="146"/>
      <c r="P1760" s="146"/>
      <c r="Q1760" s="146"/>
      <c r="R1760" s="34"/>
      <c r="S1760" s="35"/>
      <c r="T1760" s="147"/>
    </row>
    <row r="1761">
      <c r="A1761" s="147"/>
      <c r="B1761" s="64"/>
      <c r="C1761" s="147" t="s">
        <v>217</v>
      </c>
      <c r="E1761" s="161"/>
      <c r="F1761" s="162"/>
      <c r="G1761" s="147"/>
      <c r="H1761" s="146"/>
      <c r="J1761" s="146"/>
      <c r="L1761" s="150"/>
      <c r="N1761" s="163"/>
      <c r="O1761" s="146"/>
      <c r="P1761" s="146"/>
      <c r="Q1761" s="146"/>
      <c r="R1761" s="34"/>
      <c r="S1761" s="35"/>
      <c r="T1761" s="147"/>
    </row>
    <row r="1762">
      <c r="A1762" s="147"/>
      <c r="B1762" s="64"/>
      <c r="C1762" s="147" t="s">
        <v>217</v>
      </c>
      <c r="E1762" s="161"/>
      <c r="F1762" s="162"/>
      <c r="G1762" s="147"/>
      <c r="H1762" s="146"/>
      <c r="J1762" s="146"/>
      <c r="L1762" s="150"/>
      <c r="N1762" s="163"/>
      <c r="O1762" s="146"/>
      <c r="P1762" s="146"/>
      <c r="Q1762" s="146"/>
      <c r="R1762" s="34"/>
      <c r="S1762" s="35"/>
      <c r="T1762" s="147"/>
    </row>
    <row r="1763">
      <c r="A1763" s="147"/>
      <c r="B1763" s="64"/>
      <c r="C1763" s="147" t="s">
        <v>217</v>
      </c>
      <c r="E1763" s="161"/>
      <c r="F1763" s="162"/>
      <c r="G1763" s="147"/>
      <c r="H1763" s="146"/>
      <c r="J1763" s="146"/>
      <c r="L1763" s="150"/>
      <c r="N1763" s="163"/>
      <c r="O1763" s="146"/>
      <c r="P1763" s="146"/>
      <c r="Q1763" s="146"/>
      <c r="R1763" s="34"/>
      <c r="S1763" s="35"/>
      <c r="T1763" s="147"/>
    </row>
    <row r="1764">
      <c r="A1764" s="147"/>
      <c r="B1764" s="64"/>
      <c r="C1764" s="147" t="s">
        <v>217</v>
      </c>
      <c r="E1764" s="161"/>
      <c r="F1764" s="162"/>
      <c r="G1764" s="147"/>
      <c r="H1764" s="146"/>
      <c r="J1764" s="146"/>
      <c r="L1764" s="150"/>
      <c r="N1764" s="163"/>
      <c r="O1764" s="146"/>
      <c r="P1764" s="146"/>
      <c r="Q1764" s="146"/>
      <c r="R1764" s="34"/>
      <c r="S1764" s="35"/>
      <c r="T1764" s="147"/>
    </row>
    <row r="1765">
      <c r="A1765" s="147"/>
      <c r="B1765" s="64"/>
      <c r="C1765" s="147" t="s">
        <v>217</v>
      </c>
      <c r="E1765" s="161"/>
      <c r="F1765" s="162"/>
      <c r="G1765" s="147"/>
      <c r="H1765" s="146"/>
      <c r="J1765" s="146"/>
      <c r="L1765" s="150"/>
      <c r="N1765" s="163"/>
      <c r="O1765" s="146"/>
      <c r="P1765" s="146"/>
      <c r="Q1765" s="146"/>
      <c r="R1765" s="34"/>
      <c r="S1765" s="35"/>
      <c r="T1765" s="147"/>
    </row>
    <row r="1766">
      <c r="A1766" s="147"/>
      <c r="B1766" s="64"/>
      <c r="C1766" s="147" t="s">
        <v>217</v>
      </c>
      <c r="E1766" s="161"/>
      <c r="F1766" s="162"/>
      <c r="G1766" s="147"/>
      <c r="H1766" s="146"/>
      <c r="J1766" s="146"/>
      <c r="L1766" s="150"/>
      <c r="N1766" s="163"/>
      <c r="O1766" s="146"/>
      <c r="P1766" s="146"/>
      <c r="Q1766" s="146"/>
      <c r="R1766" s="34"/>
      <c r="S1766" s="35"/>
      <c r="T1766" s="147"/>
    </row>
    <row r="1767">
      <c r="A1767" s="147"/>
      <c r="B1767" s="64"/>
      <c r="C1767" s="147" t="s">
        <v>217</v>
      </c>
      <c r="E1767" s="161"/>
      <c r="F1767" s="162"/>
      <c r="G1767" s="147"/>
      <c r="H1767" s="146"/>
      <c r="J1767" s="146"/>
      <c r="L1767" s="150"/>
      <c r="N1767" s="163"/>
      <c r="O1767" s="146"/>
      <c r="P1767" s="146"/>
      <c r="Q1767" s="146"/>
      <c r="R1767" s="34"/>
      <c r="S1767" s="35"/>
      <c r="T1767" s="147"/>
    </row>
    <row r="1768">
      <c r="A1768" s="147"/>
      <c r="B1768" s="64"/>
      <c r="C1768" s="147" t="s">
        <v>217</v>
      </c>
      <c r="E1768" s="161"/>
      <c r="F1768" s="162"/>
      <c r="G1768" s="147"/>
      <c r="H1768" s="146"/>
      <c r="J1768" s="146"/>
      <c r="L1768" s="150"/>
      <c r="N1768" s="163"/>
      <c r="O1768" s="146"/>
      <c r="P1768" s="146"/>
      <c r="Q1768" s="146"/>
      <c r="R1768" s="34"/>
      <c r="S1768" s="35"/>
      <c r="T1768" s="147"/>
    </row>
    <row r="1769">
      <c r="A1769" s="147"/>
      <c r="B1769" s="64"/>
      <c r="C1769" s="147" t="s">
        <v>217</v>
      </c>
      <c r="E1769" s="161"/>
      <c r="F1769" s="162"/>
      <c r="G1769" s="147"/>
      <c r="H1769" s="146"/>
      <c r="J1769" s="146"/>
      <c r="L1769" s="150"/>
      <c r="N1769" s="163"/>
      <c r="O1769" s="146"/>
      <c r="P1769" s="146"/>
      <c r="Q1769" s="146"/>
      <c r="R1769" s="34"/>
      <c r="S1769" s="35"/>
      <c r="T1769" s="147"/>
    </row>
    <row r="1770">
      <c r="A1770" s="147"/>
      <c r="B1770" s="64"/>
      <c r="C1770" s="147" t="s">
        <v>217</v>
      </c>
      <c r="E1770" s="161"/>
      <c r="F1770" s="162"/>
      <c r="G1770" s="147"/>
      <c r="H1770" s="146"/>
      <c r="J1770" s="146"/>
      <c r="L1770" s="150"/>
      <c r="N1770" s="163"/>
      <c r="O1770" s="146"/>
      <c r="P1770" s="146"/>
      <c r="Q1770" s="146"/>
      <c r="R1770" s="34"/>
      <c r="S1770" s="35"/>
      <c r="T1770" s="147"/>
    </row>
    <row r="1771">
      <c r="A1771" s="147"/>
      <c r="B1771" s="64"/>
      <c r="C1771" s="147" t="s">
        <v>217</v>
      </c>
      <c r="E1771" s="161"/>
      <c r="F1771" s="162"/>
      <c r="G1771" s="147"/>
      <c r="H1771" s="146"/>
      <c r="J1771" s="146"/>
      <c r="L1771" s="150"/>
      <c r="N1771" s="163"/>
      <c r="O1771" s="146"/>
      <c r="P1771" s="146"/>
      <c r="Q1771" s="146"/>
      <c r="R1771" s="34"/>
      <c r="S1771" s="35"/>
      <c r="T1771" s="147"/>
    </row>
    <row r="1772">
      <c r="A1772" s="147"/>
      <c r="B1772" s="64"/>
      <c r="C1772" s="147" t="s">
        <v>217</v>
      </c>
      <c r="E1772" s="161"/>
      <c r="F1772" s="162"/>
      <c r="G1772" s="147"/>
      <c r="H1772" s="146"/>
      <c r="J1772" s="146"/>
      <c r="L1772" s="150"/>
      <c r="N1772" s="163"/>
      <c r="O1772" s="146"/>
      <c r="P1772" s="146"/>
      <c r="Q1772" s="146"/>
      <c r="R1772" s="34"/>
      <c r="S1772" s="35"/>
      <c r="T1772" s="147"/>
    </row>
    <row r="1773">
      <c r="A1773" s="147"/>
      <c r="B1773" s="64"/>
      <c r="C1773" s="147" t="s">
        <v>217</v>
      </c>
      <c r="E1773" s="161"/>
      <c r="F1773" s="162"/>
      <c r="G1773" s="147"/>
      <c r="H1773" s="146"/>
      <c r="J1773" s="146"/>
      <c r="L1773" s="150"/>
      <c r="N1773" s="163"/>
      <c r="O1773" s="146"/>
      <c r="P1773" s="146"/>
      <c r="Q1773" s="146"/>
      <c r="R1773" s="34"/>
      <c r="S1773" s="35"/>
      <c r="T1773" s="147"/>
    </row>
    <row r="1774">
      <c r="A1774" s="147"/>
      <c r="B1774" s="64"/>
      <c r="C1774" s="147" t="s">
        <v>217</v>
      </c>
      <c r="E1774" s="161"/>
      <c r="F1774" s="162"/>
      <c r="G1774" s="147"/>
      <c r="H1774" s="146"/>
      <c r="J1774" s="146"/>
      <c r="L1774" s="150"/>
      <c r="N1774" s="163"/>
      <c r="O1774" s="146"/>
      <c r="P1774" s="146"/>
      <c r="Q1774" s="146"/>
      <c r="R1774" s="34"/>
      <c r="S1774" s="35"/>
      <c r="T1774" s="147"/>
    </row>
    <row r="1775">
      <c r="A1775" s="147"/>
      <c r="B1775" s="64"/>
      <c r="C1775" s="147" t="s">
        <v>217</v>
      </c>
      <c r="E1775" s="161"/>
      <c r="F1775" s="162"/>
      <c r="G1775" s="147"/>
      <c r="H1775" s="146"/>
      <c r="J1775" s="146"/>
      <c r="L1775" s="150"/>
      <c r="N1775" s="163"/>
      <c r="O1775" s="146"/>
      <c r="P1775" s="146"/>
      <c r="Q1775" s="146"/>
      <c r="R1775" s="34"/>
      <c r="S1775" s="35"/>
      <c r="T1775" s="147"/>
    </row>
    <row r="1776">
      <c r="A1776" s="147"/>
      <c r="B1776" s="64"/>
      <c r="C1776" s="147" t="s">
        <v>217</v>
      </c>
      <c r="E1776" s="161"/>
      <c r="F1776" s="162"/>
      <c r="G1776" s="147"/>
      <c r="H1776" s="146"/>
      <c r="J1776" s="146"/>
      <c r="L1776" s="150"/>
      <c r="N1776" s="163"/>
      <c r="O1776" s="146"/>
      <c r="P1776" s="146"/>
      <c r="Q1776" s="146"/>
      <c r="R1776" s="34"/>
      <c r="S1776" s="35"/>
      <c r="T1776" s="147"/>
    </row>
    <row r="1777">
      <c r="A1777" s="147"/>
      <c r="B1777" s="64"/>
      <c r="C1777" s="147" t="s">
        <v>217</v>
      </c>
      <c r="E1777" s="161"/>
      <c r="F1777" s="162"/>
      <c r="G1777" s="147"/>
      <c r="H1777" s="146"/>
      <c r="J1777" s="146"/>
      <c r="L1777" s="150"/>
      <c r="N1777" s="163"/>
      <c r="O1777" s="146"/>
      <c r="P1777" s="146"/>
      <c r="Q1777" s="146"/>
      <c r="R1777" s="34"/>
      <c r="S1777" s="35"/>
      <c r="T1777" s="147"/>
    </row>
    <row r="1778">
      <c r="A1778" s="147"/>
      <c r="B1778" s="64"/>
      <c r="C1778" s="147" t="s">
        <v>217</v>
      </c>
      <c r="E1778" s="161"/>
      <c r="F1778" s="162"/>
      <c r="G1778" s="147"/>
      <c r="H1778" s="146"/>
      <c r="J1778" s="146"/>
      <c r="L1778" s="150"/>
      <c r="N1778" s="163"/>
      <c r="O1778" s="146"/>
      <c r="P1778" s="146"/>
      <c r="Q1778" s="146"/>
      <c r="R1778" s="34"/>
      <c r="S1778" s="35"/>
      <c r="T1778" s="147"/>
    </row>
    <row r="1779">
      <c r="A1779" s="147"/>
      <c r="B1779" s="64"/>
      <c r="C1779" s="147" t="s">
        <v>217</v>
      </c>
      <c r="E1779" s="161"/>
      <c r="F1779" s="162"/>
      <c r="G1779" s="147"/>
      <c r="H1779" s="146"/>
      <c r="J1779" s="146"/>
      <c r="L1779" s="150"/>
      <c r="N1779" s="163"/>
      <c r="O1779" s="146"/>
      <c r="P1779" s="146"/>
      <c r="Q1779" s="146"/>
      <c r="R1779" s="34"/>
      <c r="S1779" s="35"/>
      <c r="T1779" s="147"/>
    </row>
    <row r="1780">
      <c r="A1780" s="147"/>
      <c r="B1780" s="64"/>
      <c r="C1780" s="147" t="s">
        <v>217</v>
      </c>
      <c r="E1780" s="161"/>
      <c r="F1780" s="162"/>
      <c r="G1780" s="147"/>
      <c r="H1780" s="146"/>
      <c r="J1780" s="146"/>
      <c r="L1780" s="150"/>
      <c r="N1780" s="163"/>
      <c r="O1780" s="146"/>
      <c r="P1780" s="146"/>
      <c r="Q1780" s="146"/>
      <c r="R1780" s="34"/>
      <c r="S1780" s="35"/>
      <c r="T1780" s="147"/>
    </row>
    <row r="1781">
      <c r="A1781" s="147"/>
      <c r="B1781" s="64"/>
      <c r="C1781" s="147" t="s">
        <v>217</v>
      </c>
      <c r="E1781" s="161"/>
      <c r="F1781" s="162"/>
      <c r="G1781" s="147"/>
      <c r="H1781" s="146"/>
      <c r="J1781" s="146"/>
      <c r="L1781" s="150"/>
      <c r="N1781" s="163"/>
      <c r="O1781" s="146"/>
      <c r="P1781" s="146"/>
      <c r="Q1781" s="146"/>
      <c r="R1781" s="34"/>
      <c r="S1781" s="35"/>
      <c r="T1781" s="147"/>
    </row>
    <row r="1782">
      <c r="A1782" s="147"/>
      <c r="B1782" s="64"/>
      <c r="C1782" s="147" t="s">
        <v>217</v>
      </c>
      <c r="E1782" s="161"/>
      <c r="F1782" s="162"/>
      <c r="G1782" s="147"/>
      <c r="H1782" s="146"/>
      <c r="J1782" s="146"/>
      <c r="L1782" s="150"/>
      <c r="N1782" s="163"/>
      <c r="O1782" s="146"/>
      <c r="P1782" s="146"/>
      <c r="Q1782" s="146"/>
      <c r="R1782" s="34"/>
      <c r="S1782" s="35"/>
      <c r="T1782" s="147"/>
    </row>
    <row r="1783">
      <c r="A1783" s="147"/>
      <c r="B1783" s="64"/>
      <c r="C1783" s="147" t="s">
        <v>217</v>
      </c>
      <c r="E1783" s="161"/>
      <c r="F1783" s="162"/>
      <c r="G1783" s="147"/>
      <c r="H1783" s="146"/>
      <c r="J1783" s="146"/>
      <c r="L1783" s="150"/>
      <c r="N1783" s="163"/>
      <c r="O1783" s="146"/>
      <c r="P1783" s="146"/>
      <c r="Q1783" s="146"/>
      <c r="R1783" s="34"/>
      <c r="S1783" s="35"/>
      <c r="T1783" s="147"/>
    </row>
    <row r="1784">
      <c r="A1784" s="147"/>
      <c r="B1784" s="64"/>
      <c r="C1784" s="147" t="s">
        <v>217</v>
      </c>
      <c r="E1784" s="161"/>
      <c r="F1784" s="162"/>
      <c r="G1784" s="147"/>
      <c r="H1784" s="146"/>
      <c r="J1784" s="146"/>
      <c r="L1784" s="150"/>
      <c r="N1784" s="163"/>
      <c r="O1784" s="146"/>
      <c r="P1784" s="146"/>
      <c r="Q1784" s="146"/>
      <c r="R1784" s="34"/>
      <c r="S1784" s="35"/>
      <c r="T1784" s="147"/>
    </row>
    <row r="1785">
      <c r="A1785" s="147"/>
      <c r="B1785" s="64"/>
      <c r="C1785" s="147" t="s">
        <v>217</v>
      </c>
      <c r="E1785" s="161"/>
      <c r="F1785" s="162"/>
      <c r="G1785" s="147"/>
      <c r="H1785" s="146"/>
      <c r="J1785" s="146"/>
      <c r="L1785" s="150"/>
      <c r="N1785" s="163"/>
      <c r="O1785" s="146"/>
      <c r="P1785" s="146"/>
      <c r="Q1785" s="146"/>
      <c r="R1785" s="34"/>
      <c r="S1785" s="35"/>
      <c r="T1785" s="147"/>
    </row>
    <row r="1786">
      <c r="A1786" s="147"/>
      <c r="B1786" s="64"/>
      <c r="C1786" s="147" t="s">
        <v>217</v>
      </c>
      <c r="E1786" s="161"/>
      <c r="F1786" s="162"/>
      <c r="G1786" s="147"/>
      <c r="H1786" s="146"/>
      <c r="J1786" s="146"/>
      <c r="L1786" s="150"/>
      <c r="N1786" s="163"/>
      <c r="O1786" s="146"/>
      <c r="P1786" s="146"/>
      <c r="Q1786" s="146"/>
      <c r="R1786" s="34"/>
      <c r="S1786" s="35"/>
      <c r="T1786" s="147"/>
    </row>
    <row r="1787">
      <c r="A1787" s="147"/>
      <c r="B1787" s="64"/>
      <c r="C1787" s="147" t="s">
        <v>217</v>
      </c>
      <c r="E1787" s="161"/>
      <c r="F1787" s="162"/>
      <c r="G1787" s="147"/>
      <c r="H1787" s="146"/>
      <c r="J1787" s="146"/>
      <c r="L1787" s="150"/>
      <c r="N1787" s="163"/>
      <c r="O1787" s="146"/>
      <c r="P1787" s="146"/>
      <c r="Q1787" s="146"/>
      <c r="R1787" s="34"/>
      <c r="S1787" s="35"/>
      <c r="T1787" s="147"/>
    </row>
    <row r="1788">
      <c r="A1788" s="147"/>
      <c r="B1788" s="64"/>
      <c r="C1788" s="147" t="s">
        <v>217</v>
      </c>
      <c r="E1788" s="161"/>
      <c r="F1788" s="162"/>
      <c r="G1788" s="147"/>
      <c r="H1788" s="146"/>
      <c r="J1788" s="146"/>
      <c r="L1788" s="150"/>
      <c r="N1788" s="163"/>
      <c r="O1788" s="146"/>
      <c r="P1788" s="146"/>
      <c r="Q1788" s="146"/>
      <c r="R1788" s="34"/>
      <c r="S1788" s="35"/>
      <c r="T1788" s="147"/>
    </row>
    <row r="1789">
      <c r="A1789" s="147"/>
      <c r="B1789" s="64"/>
      <c r="C1789" s="147" t="s">
        <v>217</v>
      </c>
      <c r="E1789" s="161"/>
      <c r="F1789" s="162"/>
      <c r="G1789" s="147"/>
      <c r="H1789" s="146"/>
      <c r="J1789" s="146"/>
      <c r="L1789" s="150"/>
      <c r="N1789" s="163"/>
      <c r="O1789" s="146"/>
      <c r="P1789" s="146"/>
      <c r="Q1789" s="146"/>
      <c r="R1789" s="34"/>
      <c r="S1789" s="35"/>
      <c r="T1789" s="147"/>
    </row>
    <row r="1790">
      <c r="A1790" s="147"/>
      <c r="B1790" s="64"/>
      <c r="C1790" s="147" t="s">
        <v>217</v>
      </c>
      <c r="E1790" s="161"/>
      <c r="F1790" s="162"/>
      <c r="G1790" s="147"/>
      <c r="H1790" s="146"/>
      <c r="J1790" s="146"/>
      <c r="L1790" s="150"/>
      <c r="N1790" s="163"/>
      <c r="O1790" s="146"/>
      <c r="P1790" s="146"/>
      <c r="Q1790" s="146"/>
      <c r="R1790" s="34"/>
      <c r="S1790" s="35"/>
      <c r="T1790" s="147"/>
    </row>
    <row r="1791">
      <c r="A1791" s="147"/>
      <c r="B1791" s="64"/>
      <c r="C1791" s="147" t="s">
        <v>217</v>
      </c>
      <c r="E1791" s="161"/>
      <c r="F1791" s="162"/>
      <c r="G1791" s="147"/>
      <c r="H1791" s="146"/>
      <c r="J1791" s="146"/>
      <c r="L1791" s="150"/>
      <c r="N1791" s="163"/>
      <c r="O1791" s="146"/>
      <c r="P1791" s="146"/>
      <c r="Q1791" s="146"/>
      <c r="R1791" s="34"/>
      <c r="S1791" s="35"/>
      <c r="T1791" s="147"/>
    </row>
    <row r="1792">
      <c r="A1792" s="147"/>
      <c r="B1792" s="64"/>
      <c r="C1792" s="147" t="s">
        <v>217</v>
      </c>
      <c r="E1792" s="161"/>
      <c r="F1792" s="162"/>
      <c r="G1792" s="147"/>
      <c r="H1792" s="146"/>
      <c r="J1792" s="146"/>
      <c r="L1792" s="150"/>
      <c r="N1792" s="163"/>
      <c r="O1792" s="146"/>
      <c r="P1792" s="146"/>
      <c r="Q1792" s="146"/>
      <c r="R1792" s="34"/>
      <c r="S1792" s="35"/>
      <c r="T1792" s="147"/>
    </row>
    <row r="1793">
      <c r="A1793" s="147"/>
      <c r="B1793" s="64"/>
      <c r="C1793" s="147" t="s">
        <v>217</v>
      </c>
      <c r="E1793" s="161"/>
      <c r="F1793" s="162"/>
      <c r="G1793" s="147"/>
      <c r="H1793" s="146"/>
      <c r="J1793" s="146"/>
      <c r="L1793" s="150"/>
      <c r="N1793" s="163"/>
      <c r="O1793" s="146"/>
      <c r="P1793" s="146"/>
      <c r="Q1793" s="146"/>
      <c r="R1793" s="34"/>
      <c r="S1793" s="35"/>
      <c r="T1793" s="147"/>
    </row>
    <row r="1794">
      <c r="A1794" s="147"/>
      <c r="B1794" s="64"/>
      <c r="C1794" s="147" t="s">
        <v>217</v>
      </c>
      <c r="E1794" s="161"/>
      <c r="F1794" s="162"/>
      <c r="G1794" s="147"/>
      <c r="H1794" s="146"/>
      <c r="J1794" s="146"/>
      <c r="L1794" s="150"/>
      <c r="N1794" s="163"/>
      <c r="O1794" s="146"/>
      <c r="P1794" s="146"/>
      <c r="Q1794" s="146"/>
      <c r="R1794" s="34"/>
      <c r="S1794" s="35"/>
      <c r="T1794" s="147"/>
    </row>
    <row r="1795">
      <c r="A1795" s="147"/>
      <c r="B1795" s="64"/>
      <c r="C1795" s="147" t="s">
        <v>217</v>
      </c>
      <c r="E1795" s="161"/>
      <c r="F1795" s="162"/>
      <c r="G1795" s="147"/>
      <c r="H1795" s="146"/>
      <c r="J1795" s="146"/>
      <c r="L1795" s="150"/>
      <c r="N1795" s="163"/>
      <c r="O1795" s="146"/>
      <c r="P1795" s="146"/>
      <c r="Q1795" s="146"/>
      <c r="R1795" s="34"/>
      <c r="S1795" s="35"/>
      <c r="T1795" s="147"/>
    </row>
    <row r="1796">
      <c r="A1796" s="147"/>
      <c r="B1796" s="64"/>
      <c r="C1796" s="147" t="s">
        <v>217</v>
      </c>
      <c r="E1796" s="161"/>
      <c r="F1796" s="162"/>
      <c r="G1796" s="147"/>
      <c r="H1796" s="146"/>
      <c r="J1796" s="146"/>
      <c r="L1796" s="150"/>
      <c r="N1796" s="163"/>
      <c r="O1796" s="146"/>
      <c r="P1796" s="146"/>
      <c r="Q1796" s="146"/>
      <c r="R1796" s="34"/>
      <c r="S1796" s="35"/>
      <c r="T1796" s="147"/>
    </row>
    <row r="1797">
      <c r="A1797" s="147"/>
      <c r="B1797" s="64"/>
      <c r="C1797" s="147" t="s">
        <v>217</v>
      </c>
      <c r="E1797" s="161"/>
      <c r="F1797" s="162"/>
      <c r="G1797" s="147"/>
      <c r="H1797" s="146"/>
      <c r="J1797" s="146"/>
      <c r="L1797" s="150"/>
      <c r="N1797" s="163"/>
      <c r="O1797" s="146"/>
      <c r="P1797" s="146"/>
      <c r="Q1797" s="146"/>
      <c r="R1797" s="34"/>
      <c r="S1797" s="35"/>
      <c r="T1797" s="147"/>
    </row>
    <row r="1798">
      <c r="A1798" s="147"/>
      <c r="B1798" s="64"/>
      <c r="C1798" s="147" t="s">
        <v>217</v>
      </c>
      <c r="E1798" s="161"/>
      <c r="F1798" s="162"/>
      <c r="G1798" s="147"/>
      <c r="H1798" s="146"/>
      <c r="J1798" s="146"/>
      <c r="L1798" s="150"/>
      <c r="N1798" s="163"/>
      <c r="O1798" s="146"/>
      <c r="P1798" s="146"/>
      <c r="Q1798" s="146"/>
      <c r="R1798" s="34"/>
      <c r="S1798" s="35"/>
      <c r="T1798" s="147"/>
    </row>
    <row r="1799">
      <c r="A1799" s="147"/>
      <c r="B1799" s="64"/>
      <c r="C1799" s="147" t="s">
        <v>217</v>
      </c>
      <c r="E1799" s="161"/>
      <c r="F1799" s="162"/>
      <c r="G1799" s="147"/>
      <c r="H1799" s="146"/>
      <c r="J1799" s="146"/>
      <c r="L1799" s="150"/>
      <c r="N1799" s="163"/>
      <c r="O1799" s="146"/>
      <c r="P1799" s="146"/>
      <c r="Q1799" s="146"/>
      <c r="R1799" s="34"/>
      <c r="S1799" s="35"/>
      <c r="T1799" s="147"/>
    </row>
    <row r="1800">
      <c r="A1800" s="147"/>
      <c r="B1800" s="64"/>
      <c r="C1800" s="147" t="s">
        <v>217</v>
      </c>
      <c r="E1800" s="161"/>
      <c r="F1800" s="162"/>
      <c r="G1800" s="147"/>
      <c r="H1800" s="146"/>
      <c r="J1800" s="146"/>
      <c r="L1800" s="150"/>
      <c r="N1800" s="163"/>
      <c r="O1800" s="146"/>
      <c r="P1800" s="146"/>
      <c r="Q1800" s="146"/>
      <c r="R1800" s="34"/>
      <c r="S1800" s="35"/>
      <c r="T1800" s="147"/>
    </row>
    <row r="1801">
      <c r="A1801" s="147"/>
      <c r="B1801" s="64"/>
      <c r="C1801" s="147" t="s">
        <v>217</v>
      </c>
      <c r="E1801" s="161"/>
      <c r="F1801" s="162"/>
      <c r="G1801" s="147"/>
      <c r="H1801" s="146"/>
      <c r="J1801" s="146"/>
      <c r="L1801" s="150"/>
      <c r="N1801" s="163"/>
      <c r="O1801" s="146"/>
      <c r="P1801" s="146"/>
      <c r="Q1801" s="146"/>
      <c r="R1801" s="34"/>
      <c r="S1801" s="35"/>
      <c r="T1801" s="147"/>
    </row>
    <row r="1802">
      <c r="A1802" s="147"/>
      <c r="B1802" s="64"/>
      <c r="C1802" s="147" t="s">
        <v>217</v>
      </c>
      <c r="E1802" s="161"/>
      <c r="F1802" s="162"/>
      <c r="G1802" s="147"/>
      <c r="H1802" s="146"/>
      <c r="J1802" s="146"/>
      <c r="L1802" s="150"/>
      <c r="N1802" s="163"/>
      <c r="O1802" s="146"/>
      <c r="P1802" s="146"/>
      <c r="Q1802" s="146"/>
      <c r="R1802" s="34"/>
      <c r="S1802" s="35"/>
      <c r="T1802" s="147"/>
    </row>
    <row r="1803">
      <c r="A1803" s="147"/>
      <c r="B1803" s="64"/>
      <c r="C1803" s="147" t="s">
        <v>217</v>
      </c>
      <c r="E1803" s="161"/>
      <c r="F1803" s="162"/>
      <c r="G1803" s="147"/>
      <c r="H1803" s="146"/>
      <c r="J1803" s="146"/>
      <c r="L1803" s="150"/>
      <c r="N1803" s="163"/>
      <c r="O1803" s="146"/>
      <c r="P1803" s="146"/>
      <c r="Q1803" s="146"/>
      <c r="R1803" s="34"/>
      <c r="S1803" s="35"/>
      <c r="T1803" s="147"/>
    </row>
    <row r="1804">
      <c r="A1804" s="147"/>
      <c r="B1804" s="64"/>
      <c r="C1804" s="147" t="s">
        <v>217</v>
      </c>
      <c r="E1804" s="161"/>
      <c r="F1804" s="162"/>
      <c r="G1804" s="147"/>
      <c r="H1804" s="146"/>
      <c r="J1804" s="146"/>
      <c r="L1804" s="150"/>
      <c r="N1804" s="163"/>
      <c r="O1804" s="146"/>
      <c r="P1804" s="146"/>
      <c r="Q1804" s="146"/>
      <c r="R1804" s="34"/>
      <c r="S1804" s="35"/>
      <c r="T1804" s="147"/>
    </row>
    <row r="1805">
      <c r="A1805" s="147"/>
      <c r="B1805" s="64"/>
      <c r="C1805" s="147" t="s">
        <v>217</v>
      </c>
      <c r="E1805" s="161"/>
      <c r="F1805" s="162"/>
      <c r="G1805" s="147"/>
      <c r="H1805" s="146"/>
      <c r="J1805" s="146"/>
      <c r="L1805" s="150"/>
      <c r="N1805" s="163"/>
      <c r="O1805" s="146"/>
      <c r="P1805" s="146"/>
      <c r="Q1805" s="146"/>
      <c r="R1805" s="34"/>
      <c r="S1805" s="35"/>
      <c r="T1805" s="147"/>
    </row>
    <row r="1806">
      <c r="A1806" s="147"/>
      <c r="B1806" s="64"/>
      <c r="C1806" s="147" t="s">
        <v>217</v>
      </c>
      <c r="E1806" s="161"/>
      <c r="F1806" s="162"/>
      <c r="G1806" s="147"/>
      <c r="H1806" s="146"/>
      <c r="J1806" s="146"/>
      <c r="L1806" s="150"/>
      <c r="N1806" s="163"/>
      <c r="O1806" s="146"/>
      <c r="P1806" s="146"/>
      <c r="Q1806" s="146"/>
      <c r="R1806" s="34"/>
      <c r="S1806" s="35"/>
      <c r="T1806" s="147"/>
    </row>
    <row r="1807">
      <c r="A1807" s="147"/>
      <c r="B1807" s="64"/>
      <c r="C1807" s="147" t="s">
        <v>217</v>
      </c>
      <c r="E1807" s="161"/>
      <c r="F1807" s="162"/>
      <c r="G1807" s="147"/>
      <c r="H1807" s="146"/>
      <c r="J1807" s="146"/>
      <c r="L1807" s="150"/>
      <c r="N1807" s="163"/>
      <c r="O1807" s="146"/>
      <c r="P1807" s="146"/>
      <c r="Q1807" s="146"/>
      <c r="R1807" s="34"/>
      <c r="S1807" s="35"/>
      <c r="T1807" s="147"/>
    </row>
    <row r="1808">
      <c r="A1808" s="147"/>
      <c r="B1808" s="64"/>
      <c r="C1808" s="147" t="s">
        <v>217</v>
      </c>
      <c r="E1808" s="161"/>
      <c r="F1808" s="162"/>
      <c r="G1808" s="147"/>
      <c r="H1808" s="146"/>
      <c r="J1808" s="146"/>
      <c r="L1808" s="150"/>
      <c r="N1808" s="163"/>
      <c r="O1808" s="146"/>
      <c r="P1808" s="146"/>
      <c r="Q1808" s="146"/>
      <c r="R1808" s="34"/>
      <c r="S1808" s="35"/>
      <c r="T1808" s="147"/>
    </row>
    <row r="1809">
      <c r="A1809" s="147"/>
      <c r="B1809" s="64"/>
      <c r="C1809" s="147" t="s">
        <v>217</v>
      </c>
      <c r="E1809" s="161"/>
      <c r="F1809" s="162"/>
      <c r="G1809" s="147"/>
      <c r="H1809" s="146"/>
      <c r="J1809" s="146"/>
      <c r="L1809" s="150"/>
      <c r="N1809" s="163"/>
      <c r="O1809" s="146"/>
      <c r="P1809" s="146"/>
      <c r="Q1809" s="146"/>
      <c r="R1809" s="34"/>
      <c r="S1809" s="35"/>
      <c r="T1809" s="147"/>
    </row>
    <row r="1810">
      <c r="A1810" s="147"/>
      <c r="B1810" s="64"/>
      <c r="C1810" s="147" t="s">
        <v>217</v>
      </c>
      <c r="E1810" s="161"/>
      <c r="F1810" s="162"/>
      <c r="G1810" s="147"/>
      <c r="H1810" s="146"/>
      <c r="J1810" s="146"/>
      <c r="L1810" s="150"/>
      <c r="N1810" s="163"/>
      <c r="O1810" s="146"/>
      <c r="P1810" s="146"/>
      <c r="Q1810" s="146"/>
      <c r="R1810" s="34"/>
      <c r="S1810" s="35"/>
      <c r="T1810" s="147"/>
    </row>
    <row r="1811">
      <c r="A1811" s="147"/>
      <c r="B1811" s="64"/>
      <c r="C1811" s="147" t="s">
        <v>217</v>
      </c>
      <c r="E1811" s="161"/>
      <c r="F1811" s="162"/>
      <c r="G1811" s="147"/>
      <c r="H1811" s="146"/>
      <c r="J1811" s="146"/>
      <c r="L1811" s="150"/>
      <c r="N1811" s="163"/>
      <c r="O1811" s="146"/>
      <c r="P1811" s="146"/>
      <c r="Q1811" s="146"/>
      <c r="R1811" s="34"/>
      <c r="S1811" s="35"/>
      <c r="T1811" s="147"/>
    </row>
    <row r="1812">
      <c r="A1812" s="147"/>
      <c r="B1812" s="64"/>
      <c r="C1812" s="147" t="s">
        <v>217</v>
      </c>
      <c r="E1812" s="161"/>
      <c r="F1812" s="162"/>
      <c r="G1812" s="147"/>
      <c r="H1812" s="146"/>
      <c r="J1812" s="146"/>
      <c r="L1812" s="150"/>
      <c r="N1812" s="163"/>
      <c r="O1812" s="146"/>
      <c r="P1812" s="146"/>
      <c r="Q1812" s="146"/>
      <c r="R1812" s="34"/>
      <c r="S1812" s="35"/>
      <c r="T1812" s="147"/>
    </row>
    <row r="1813">
      <c r="A1813" s="147"/>
      <c r="B1813" s="64"/>
      <c r="C1813" s="147" t="s">
        <v>217</v>
      </c>
      <c r="E1813" s="161"/>
      <c r="F1813" s="162"/>
      <c r="G1813" s="147"/>
      <c r="H1813" s="146"/>
      <c r="J1813" s="146"/>
      <c r="L1813" s="150"/>
      <c r="N1813" s="163"/>
      <c r="O1813" s="146"/>
      <c r="P1813" s="146"/>
      <c r="Q1813" s="146"/>
      <c r="R1813" s="34"/>
      <c r="S1813" s="35"/>
      <c r="T1813" s="147"/>
    </row>
    <row r="1814">
      <c r="A1814" s="147"/>
      <c r="B1814" s="64"/>
      <c r="C1814" s="147" t="s">
        <v>217</v>
      </c>
      <c r="E1814" s="161"/>
      <c r="F1814" s="162"/>
      <c r="G1814" s="147"/>
      <c r="H1814" s="146"/>
      <c r="J1814" s="146"/>
      <c r="L1814" s="150"/>
      <c r="N1814" s="163"/>
      <c r="O1814" s="146"/>
      <c r="P1814" s="146"/>
      <c r="Q1814" s="146"/>
      <c r="R1814" s="34"/>
      <c r="S1814" s="35"/>
      <c r="T1814" s="147"/>
    </row>
    <row r="1815">
      <c r="A1815" s="147"/>
      <c r="B1815" s="64"/>
      <c r="C1815" s="147" t="s">
        <v>217</v>
      </c>
      <c r="E1815" s="161"/>
      <c r="F1815" s="162"/>
      <c r="G1815" s="147"/>
      <c r="H1815" s="146"/>
      <c r="J1815" s="146"/>
      <c r="L1815" s="150"/>
      <c r="N1815" s="163"/>
      <c r="O1815" s="146"/>
      <c r="P1815" s="146"/>
      <c r="Q1815" s="146"/>
      <c r="R1815" s="34"/>
      <c r="S1815" s="35"/>
      <c r="T1815" s="147"/>
    </row>
    <row r="1816">
      <c r="A1816" s="147"/>
      <c r="B1816" s="64"/>
      <c r="C1816" s="147" t="s">
        <v>217</v>
      </c>
      <c r="E1816" s="161"/>
      <c r="F1816" s="162"/>
      <c r="G1816" s="147"/>
      <c r="H1816" s="146"/>
      <c r="J1816" s="146"/>
      <c r="L1816" s="150"/>
      <c r="N1816" s="163"/>
      <c r="O1816" s="146"/>
      <c r="P1816" s="146"/>
      <c r="Q1816" s="146"/>
      <c r="R1816" s="34"/>
      <c r="S1816" s="35"/>
      <c r="T1816" s="147"/>
    </row>
    <row r="1817">
      <c r="A1817" s="147"/>
      <c r="B1817" s="64"/>
      <c r="C1817" s="147" t="s">
        <v>217</v>
      </c>
      <c r="E1817" s="161"/>
      <c r="F1817" s="162"/>
      <c r="G1817" s="147"/>
      <c r="H1817" s="146"/>
      <c r="J1817" s="146"/>
      <c r="L1817" s="150"/>
      <c r="N1817" s="163"/>
      <c r="O1817" s="146"/>
      <c r="P1817" s="146"/>
      <c r="Q1817" s="146"/>
      <c r="R1817" s="34"/>
      <c r="S1817" s="35"/>
      <c r="T1817" s="147"/>
    </row>
    <row r="1818">
      <c r="A1818" s="147"/>
      <c r="B1818" s="64"/>
      <c r="C1818" s="147" t="s">
        <v>217</v>
      </c>
      <c r="E1818" s="161"/>
      <c r="F1818" s="162"/>
      <c r="G1818" s="147"/>
      <c r="H1818" s="146"/>
      <c r="J1818" s="146"/>
      <c r="L1818" s="150"/>
      <c r="N1818" s="163"/>
      <c r="O1818" s="146"/>
      <c r="P1818" s="146"/>
      <c r="Q1818" s="146"/>
      <c r="R1818" s="34"/>
      <c r="S1818" s="35"/>
      <c r="T1818" s="147"/>
    </row>
    <row r="1819">
      <c r="A1819" s="147"/>
      <c r="B1819" s="64"/>
      <c r="C1819" s="147" t="s">
        <v>217</v>
      </c>
      <c r="E1819" s="161"/>
      <c r="F1819" s="162"/>
      <c r="G1819" s="147"/>
      <c r="H1819" s="146"/>
      <c r="J1819" s="146"/>
      <c r="L1819" s="150"/>
      <c r="N1819" s="163"/>
      <c r="O1819" s="146"/>
      <c r="P1819" s="146"/>
      <c r="Q1819" s="146"/>
      <c r="R1819" s="34"/>
      <c r="S1819" s="35"/>
      <c r="T1819" s="147"/>
    </row>
    <row r="1820">
      <c r="A1820" s="147"/>
      <c r="B1820" s="64"/>
      <c r="C1820" s="147" t="s">
        <v>217</v>
      </c>
      <c r="E1820" s="161"/>
      <c r="F1820" s="162"/>
      <c r="G1820" s="147"/>
      <c r="H1820" s="146"/>
      <c r="J1820" s="146"/>
      <c r="L1820" s="150"/>
      <c r="N1820" s="163"/>
      <c r="O1820" s="146"/>
      <c r="P1820" s="146"/>
      <c r="Q1820" s="146"/>
      <c r="R1820" s="34"/>
      <c r="S1820" s="35"/>
      <c r="T1820" s="147"/>
    </row>
    <row r="1821">
      <c r="A1821" s="147"/>
      <c r="B1821" s="64"/>
      <c r="C1821" s="147" t="s">
        <v>217</v>
      </c>
      <c r="E1821" s="161"/>
      <c r="F1821" s="162"/>
      <c r="G1821" s="147"/>
      <c r="H1821" s="146"/>
      <c r="J1821" s="146"/>
      <c r="L1821" s="150"/>
      <c r="N1821" s="163"/>
      <c r="O1821" s="146"/>
      <c r="P1821" s="146"/>
      <c r="Q1821" s="146"/>
      <c r="R1821" s="34"/>
      <c r="S1821" s="35"/>
      <c r="T1821" s="147"/>
    </row>
    <row r="1822">
      <c r="A1822" s="147"/>
      <c r="B1822" s="64"/>
      <c r="C1822" s="147" t="s">
        <v>217</v>
      </c>
      <c r="E1822" s="161"/>
      <c r="F1822" s="162"/>
      <c r="G1822" s="147"/>
      <c r="H1822" s="146"/>
      <c r="J1822" s="146"/>
      <c r="L1822" s="150"/>
      <c r="N1822" s="163"/>
      <c r="O1822" s="146"/>
      <c r="P1822" s="146"/>
      <c r="Q1822" s="146"/>
      <c r="R1822" s="34"/>
      <c r="S1822" s="35"/>
      <c r="T1822" s="147"/>
    </row>
    <row r="1823">
      <c r="A1823" s="147"/>
      <c r="B1823" s="64"/>
      <c r="C1823" s="147" t="s">
        <v>217</v>
      </c>
      <c r="E1823" s="161"/>
      <c r="F1823" s="162"/>
      <c r="G1823" s="147"/>
      <c r="H1823" s="146"/>
      <c r="J1823" s="146"/>
      <c r="L1823" s="150"/>
      <c r="N1823" s="163"/>
      <c r="O1823" s="146"/>
      <c r="P1823" s="146"/>
      <c r="Q1823" s="146"/>
      <c r="R1823" s="34"/>
      <c r="S1823" s="35"/>
      <c r="T1823" s="147"/>
    </row>
    <row r="1824">
      <c r="A1824" s="147"/>
      <c r="B1824" s="64"/>
      <c r="C1824" s="147" t="s">
        <v>217</v>
      </c>
      <c r="E1824" s="161"/>
      <c r="F1824" s="162"/>
      <c r="G1824" s="147"/>
      <c r="H1824" s="146"/>
      <c r="J1824" s="146"/>
      <c r="L1824" s="150"/>
      <c r="N1824" s="163"/>
      <c r="O1824" s="146"/>
      <c r="P1824" s="146"/>
      <c r="Q1824" s="146"/>
      <c r="R1824" s="34"/>
      <c r="S1824" s="35"/>
      <c r="T1824" s="147"/>
    </row>
    <row r="1825">
      <c r="A1825" s="147"/>
      <c r="B1825" s="64"/>
      <c r="C1825" s="147" t="s">
        <v>217</v>
      </c>
      <c r="E1825" s="161"/>
      <c r="F1825" s="162"/>
      <c r="G1825" s="147"/>
      <c r="H1825" s="146"/>
      <c r="J1825" s="146"/>
      <c r="L1825" s="150"/>
      <c r="N1825" s="163"/>
      <c r="O1825" s="146"/>
      <c r="P1825" s="146"/>
      <c r="Q1825" s="146"/>
      <c r="R1825" s="34"/>
      <c r="S1825" s="35"/>
      <c r="T1825" s="147"/>
    </row>
    <row r="1826">
      <c r="A1826" s="147"/>
      <c r="B1826" s="64"/>
      <c r="C1826" s="147" t="s">
        <v>217</v>
      </c>
      <c r="E1826" s="161"/>
      <c r="F1826" s="162"/>
      <c r="G1826" s="147"/>
      <c r="H1826" s="146"/>
      <c r="J1826" s="146"/>
      <c r="L1826" s="150"/>
      <c r="N1826" s="163"/>
      <c r="O1826" s="146"/>
      <c r="P1826" s="146"/>
      <c r="Q1826" s="146"/>
      <c r="R1826" s="34"/>
      <c r="S1826" s="35"/>
      <c r="T1826" s="147"/>
    </row>
    <row r="1827">
      <c r="A1827" s="147"/>
      <c r="B1827" s="64"/>
      <c r="C1827" s="147" t="s">
        <v>217</v>
      </c>
      <c r="E1827" s="161"/>
      <c r="F1827" s="162"/>
      <c r="G1827" s="147"/>
      <c r="H1827" s="146"/>
      <c r="J1827" s="146"/>
      <c r="L1827" s="150"/>
      <c r="N1827" s="163"/>
      <c r="O1827" s="146"/>
      <c r="P1827" s="146"/>
      <c r="Q1827" s="146"/>
      <c r="R1827" s="34"/>
      <c r="S1827" s="35"/>
      <c r="T1827" s="147"/>
    </row>
    <row r="1828">
      <c r="A1828" s="147"/>
      <c r="B1828" s="64"/>
      <c r="C1828" s="147" t="s">
        <v>217</v>
      </c>
      <c r="E1828" s="161"/>
      <c r="F1828" s="162"/>
      <c r="G1828" s="147"/>
      <c r="H1828" s="146"/>
      <c r="J1828" s="146"/>
      <c r="L1828" s="150"/>
      <c r="N1828" s="163"/>
      <c r="O1828" s="146"/>
      <c r="P1828" s="146"/>
      <c r="Q1828" s="146"/>
      <c r="R1828" s="34"/>
      <c r="S1828" s="35"/>
      <c r="T1828" s="147"/>
    </row>
    <row r="1829">
      <c r="A1829" s="147"/>
      <c r="B1829" s="64"/>
      <c r="C1829" s="147" t="s">
        <v>217</v>
      </c>
      <c r="E1829" s="161"/>
      <c r="F1829" s="162"/>
      <c r="G1829" s="147"/>
      <c r="H1829" s="146"/>
      <c r="J1829" s="146"/>
      <c r="L1829" s="150"/>
      <c r="N1829" s="163"/>
      <c r="O1829" s="146"/>
      <c r="P1829" s="146"/>
      <c r="Q1829" s="146"/>
      <c r="R1829" s="34"/>
      <c r="S1829" s="35"/>
      <c r="T1829" s="147"/>
    </row>
    <row r="1830">
      <c r="A1830" s="147"/>
      <c r="B1830" s="64"/>
      <c r="C1830" s="147" t="s">
        <v>217</v>
      </c>
      <c r="E1830" s="161"/>
      <c r="F1830" s="162"/>
      <c r="G1830" s="147"/>
      <c r="H1830" s="146"/>
      <c r="J1830" s="146"/>
      <c r="L1830" s="150"/>
      <c r="N1830" s="163"/>
      <c r="O1830" s="146"/>
      <c r="P1830" s="146"/>
      <c r="Q1830" s="146"/>
      <c r="R1830" s="34"/>
      <c r="S1830" s="35"/>
      <c r="T1830" s="147"/>
    </row>
    <row r="1831">
      <c r="A1831" s="147"/>
      <c r="B1831" s="64"/>
      <c r="C1831" s="147" t="s">
        <v>217</v>
      </c>
      <c r="E1831" s="161"/>
      <c r="F1831" s="162"/>
      <c r="G1831" s="147"/>
      <c r="H1831" s="146"/>
      <c r="J1831" s="146"/>
      <c r="L1831" s="150"/>
      <c r="N1831" s="163"/>
      <c r="O1831" s="146"/>
      <c r="P1831" s="146"/>
      <c r="Q1831" s="146"/>
      <c r="R1831" s="34"/>
      <c r="S1831" s="35"/>
      <c r="T1831" s="147"/>
    </row>
    <row r="1832">
      <c r="A1832" s="147"/>
      <c r="B1832" s="64"/>
      <c r="C1832" s="147" t="s">
        <v>217</v>
      </c>
      <c r="E1832" s="161"/>
      <c r="F1832" s="162"/>
      <c r="G1832" s="147"/>
      <c r="H1832" s="146"/>
      <c r="J1832" s="146"/>
      <c r="L1832" s="150"/>
      <c r="N1832" s="163"/>
      <c r="O1832" s="146"/>
      <c r="P1832" s="146"/>
      <c r="Q1832" s="146"/>
      <c r="R1832" s="34"/>
      <c r="S1832" s="35"/>
      <c r="T1832" s="147"/>
    </row>
    <row r="1833">
      <c r="A1833" s="147"/>
      <c r="B1833" s="64"/>
      <c r="C1833" s="147" t="s">
        <v>217</v>
      </c>
      <c r="E1833" s="161"/>
      <c r="F1833" s="162"/>
      <c r="G1833" s="147"/>
      <c r="H1833" s="146"/>
      <c r="J1833" s="146"/>
      <c r="L1833" s="150"/>
      <c r="N1833" s="163"/>
      <c r="O1833" s="146"/>
      <c r="P1833" s="146"/>
      <c r="Q1833" s="146"/>
      <c r="R1833" s="34"/>
      <c r="S1833" s="35"/>
      <c r="T1833" s="147"/>
    </row>
    <row r="1834">
      <c r="A1834" s="147"/>
      <c r="B1834" s="64"/>
      <c r="C1834" s="147" t="s">
        <v>217</v>
      </c>
      <c r="E1834" s="161"/>
      <c r="F1834" s="162"/>
      <c r="G1834" s="147"/>
      <c r="H1834" s="146"/>
      <c r="J1834" s="146"/>
      <c r="L1834" s="150"/>
      <c r="N1834" s="163"/>
      <c r="O1834" s="146"/>
      <c r="P1834" s="146"/>
      <c r="Q1834" s="146"/>
      <c r="R1834" s="34"/>
      <c r="S1834" s="35"/>
      <c r="T1834" s="147"/>
    </row>
    <row r="1835">
      <c r="A1835" s="147"/>
      <c r="B1835" s="64"/>
      <c r="C1835" s="147" t="s">
        <v>217</v>
      </c>
      <c r="E1835" s="161"/>
      <c r="F1835" s="162"/>
      <c r="G1835" s="147"/>
      <c r="H1835" s="146"/>
      <c r="J1835" s="146"/>
      <c r="L1835" s="150"/>
      <c r="N1835" s="163"/>
      <c r="O1835" s="146"/>
      <c r="P1835" s="146"/>
      <c r="Q1835" s="146"/>
      <c r="R1835" s="34"/>
      <c r="S1835" s="35"/>
      <c r="T1835" s="147"/>
    </row>
    <row r="1836">
      <c r="A1836" s="147"/>
      <c r="B1836" s="64"/>
      <c r="C1836" s="147" t="s">
        <v>217</v>
      </c>
      <c r="E1836" s="161"/>
      <c r="F1836" s="162"/>
      <c r="G1836" s="147"/>
      <c r="H1836" s="146"/>
      <c r="J1836" s="146"/>
      <c r="L1836" s="150"/>
      <c r="N1836" s="163"/>
      <c r="O1836" s="146"/>
      <c r="P1836" s="146"/>
      <c r="Q1836" s="146"/>
      <c r="R1836" s="34"/>
      <c r="S1836" s="35"/>
      <c r="T1836" s="147"/>
    </row>
    <row r="1837">
      <c r="A1837" s="147"/>
      <c r="B1837" s="64"/>
      <c r="C1837" s="147" t="s">
        <v>217</v>
      </c>
      <c r="E1837" s="161"/>
      <c r="F1837" s="162"/>
      <c r="G1837" s="147"/>
      <c r="H1837" s="146"/>
      <c r="J1837" s="146"/>
      <c r="L1837" s="150"/>
      <c r="N1837" s="163"/>
      <c r="O1837" s="146"/>
      <c r="P1837" s="146"/>
      <c r="Q1837" s="146"/>
      <c r="R1837" s="34"/>
      <c r="S1837" s="35"/>
      <c r="T1837" s="147"/>
    </row>
    <row r="1838">
      <c r="A1838" s="147"/>
      <c r="B1838" s="64"/>
      <c r="C1838" s="147" t="s">
        <v>217</v>
      </c>
      <c r="E1838" s="161"/>
      <c r="F1838" s="162"/>
      <c r="G1838" s="147"/>
      <c r="H1838" s="146"/>
      <c r="J1838" s="146"/>
      <c r="L1838" s="150"/>
      <c r="N1838" s="163"/>
      <c r="O1838" s="146"/>
      <c r="P1838" s="146"/>
      <c r="Q1838" s="146"/>
      <c r="R1838" s="34"/>
      <c r="S1838" s="35"/>
      <c r="T1838" s="147"/>
    </row>
    <row r="1839">
      <c r="A1839" s="147"/>
      <c r="B1839" s="64"/>
      <c r="C1839" s="147" t="s">
        <v>217</v>
      </c>
      <c r="E1839" s="161"/>
      <c r="F1839" s="162"/>
      <c r="G1839" s="147"/>
      <c r="H1839" s="146"/>
      <c r="J1839" s="146"/>
      <c r="L1839" s="150"/>
      <c r="N1839" s="163"/>
      <c r="O1839" s="146"/>
      <c r="P1839" s="146"/>
      <c r="Q1839" s="146"/>
      <c r="R1839" s="34"/>
      <c r="S1839" s="35"/>
      <c r="T1839" s="147"/>
    </row>
    <row r="1840">
      <c r="A1840" s="147"/>
      <c r="B1840" s="64"/>
      <c r="C1840" s="147" t="s">
        <v>217</v>
      </c>
      <c r="E1840" s="161"/>
      <c r="F1840" s="162"/>
      <c r="G1840" s="147"/>
      <c r="H1840" s="146"/>
      <c r="J1840" s="146"/>
      <c r="L1840" s="150"/>
      <c r="N1840" s="163"/>
      <c r="O1840" s="146"/>
      <c r="P1840" s="146"/>
      <c r="Q1840" s="146"/>
      <c r="R1840" s="34"/>
      <c r="S1840" s="35"/>
      <c r="T1840" s="147"/>
    </row>
    <row r="1841">
      <c r="A1841" s="147"/>
      <c r="B1841" s="64"/>
      <c r="C1841" s="147" t="s">
        <v>217</v>
      </c>
      <c r="E1841" s="161"/>
      <c r="F1841" s="162"/>
      <c r="G1841" s="147"/>
      <c r="H1841" s="146"/>
      <c r="J1841" s="146"/>
      <c r="L1841" s="150"/>
      <c r="N1841" s="163"/>
      <c r="O1841" s="146"/>
      <c r="P1841" s="146"/>
      <c r="Q1841" s="146"/>
      <c r="R1841" s="34"/>
      <c r="S1841" s="35"/>
      <c r="T1841" s="147"/>
    </row>
    <row r="1842">
      <c r="A1842" s="147"/>
      <c r="B1842" s="64"/>
      <c r="C1842" s="147" t="s">
        <v>217</v>
      </c>
      <c r="E1842" s="161"/>
      <c r="F1842" s="162"/>
      <c r="G1842" s="147"/>
      <c r="H1842" s="146"/>
      <c r="J1842" s="146"/>
      <c r="L1842" s="150"/>
      <c r="N1842" s="163"/>
      <c r="O1842" s="146"/>
      <c r="P1842" s="146"/>
      <c r="Q1842" s="146"/>
      <c r="R1842" s="34"/>
      <c r="S1842" s="35"/>
      <c r="T1842" s="147"/>
    </row>
    <row r="1843">
      <c r="A1843" s="147"/>
      <c r="B1843" s="64"/>
      <c r="C1843" s="147" t="s">
        <v>217</v>
      </c>
      <c r="E1843" s="161"/>
      <c r="F1843" s="162"/>
      <c r="G1843" s="147"/>
      <c r="H1843" s="146"/>
      <c r="J1843" s="146"/>
      <c r="L1843" s="150"/>
      <c r="N1843" s="163"/>
      <c r="O1843" s="146"/>
      <c r="P1843" s="146"/>
      <c r="Q1843" s="146"/>
      <c r="R1843" s="34"/>
      <c r="S1843" s="35"/>
      <c r="T1843" s="147"/>
    </row>
    <row r="1844">
      <c r="A1844" s="147"/>
      <c r="B1844" s="64"/>
      <c r="C1844" s="147" t="s">
        <v>217</v>
      </c>
      <c r="E1844" s="161"/>
      <c r="F1844" s="162"/>
      <c r="G1844" s="147"/>
      <c r="H1844" s="146"/>
      <c r="J1844" s="146"/>
      <c r="L1844" s="150"/>
      <c r="N1844" s="163"/>
      <c r="O1844" s="146"/>
      <c r="P1844" s="146"/>
      <c r="Q1844" s="146"/>
      <c r="R1844" s="34"/>
      <c r="S1844" s="35"/>
      <c r="T1844" s="147"/>
    </row>
    <row r="1845">
      <c r="A1845" s="147"/>
      <c r="B1845" s="64"/>
      <c r="C1845" s="147" t="s">
        <v>217</v>
      </c>
      <c r="E1845" s="161"/>
      <c r="F1845" s="162"/>
      <c r="G1845" s="147"/>
      <c r="H1845" s="146"/>
      <c r="J1845" s="146"/>
      <c r="L1845" s="150"/>
      <c r="N1845" s="163"/>
      <c r="O1845" s="146"/>
      <c r="P1845" s="146"/>
      <c r="Q1845" s="146"/>
      <c r="R1845" s="34"/>
      <c r="S1845" s="35"/>
      <c r="T1845" s="147"/>
    </row>
    <row r="1846">
      <c r="A1846" s="147"/>
      <c r="B1846" s="64"/>
      <c r="C1846" s="147" t="s">
        <v>217</v>
      </c>
      <c r="E1846" s="161"/>
      <c r="F1846" s="162"/>
      <c r="G1846" s="147"/>
      <c r="H1846" s="146"/>
      <c r="J1846" s="146"/>
      <c r="L1846" s="150"/>
      <c r="N1846" s="163"/>
      <c r="O1846" s="146"/>
      <c r="P1846" s="146"/>
      <c r="Q1846" s="146"/>
      <c r="R1846" s="34"/>
      <c r="S1846" s="35"/>
      <c r="T1846" s="147"/>
    </row>
    <row r="1847">
      <c r="A1847" s="147"/>
      <c r="B1847" s="64"/>
      <c r="C1847" s="147" t="s">
        <v>217</v>
      </c>
      <c r="E1847" s="161"/>
      <c r="F1847" s="162"/>
      <c r="G1847" s="147"/>
      <c r="H1847" s="146"/>
      <c r="J1847" s="146"/>
      <c r="L1847" s="150"/>
      <c r="N1847" s="163"/>
      <c r="O1847" s="146"/>
      <c r="P1847" s="146"/>
      <c r="Q1847" s="146"/>
      <c r="R1847" s="34"/>
      <c r="S1847" s="35"/>
      <c r="T1847" s="147"/>
    </row>
    <row r="1848">
      <c r="A1848" s="147"/>
      <c r="B1848" s="64"/>
      <c r="C1848" s="147" t="s">
        <v>217</v>
      </c>
      <c r="E1848" s="161"/>
      <c r="F1848" s="162"/>
      <c r="G1848" s="147"/>
      <c r="H1848" s="146"/>
      <c r="J1848" s="146"/>
      <c r="L1848" s="150"/>
      <c r="N1848" s="163"/>
      <c r="O1848" s="146"/>
      <c r="P1848" s="146"/>
      <c r="Q1848" s="146"/>
      <c r="R1848" s="34"/>
      <c r="S1848" s="35"/>
      <c r="T1848" s="147"/>
    </row>
    <row r="1849">
      <c r="A1849" s="147"/>
      <c r="B1849" s="64"/>
      <c r="C1849" s="147" t="s">
        <v>217</v>
      </c>
      <c r="E1849" s="161"/>
      <c r="F1849" s="162"/>
      <c r="G1849" s="147"/>
      <c r="H1849" s="146"/>
      <c r="J1849" s="146"/>
      <c r="L1849" s="150"/>
      <c r="N1849" s="163"/>
      <c r="O1849" s="146"/>
      <c r="P1849" s="146"/>
      <c r="Q1849" s="146"/>
      <c r="R1849" s="34"/>
      <c r="S1849" s="35"/>
      <c r="T1849" s="147"/>
    </row>
    <row r="1850">
      <c r="A1850" s="147"/>
      <c r="B1850" s="64"/>
      <c r="C1850" s="147" t="s">
        <v>217</v>
      </c>
      <c r="E1850" s="161"/>
      <c r="F1850" s="162"/>
      <c r="G1850" s="147"/>
      <c r="H1850" s="146"/>
      <c r="J1850" s="146"/>
      <c r="L1850" s="150"/>
      <c r="N1850" s="163"/>
      <c r="O1850" s="146"/>
      <c r="P1850" s="146"/>
      <c r="Q1850" s="146"/>
      <c r="R1850" s="34"/>
      <c r="S1850" s="35"/>
      <c r="T1850" s="147"/>
    </row>
    <row r="1851">
      <c r="A1851" s="147"/>
      <c r="B1851" s="64"/>
      <c r="C1851" s="147" t="s">
        <v>217</v>
      </c>
      <c r="E1851" s="161"/>
      <c r="F1851" s="162"/>
      <c r="G1851" s="147"/>
      <c r="H1851" s="146"/>
      <c r="J1851" s="146"/>
      <c r="L1851" s="150"/>
      <c r="N1851" s="163"/>
      <c r="O1851" s="146"/>
      <c r="P1851" s="146"/>
      <c r="Q1851" s="146"/>
      <c r="R1851" s="34"/>
      <c r="S1851" s="35"/>
      <c r="T1851" s="147"/>
    </row>
    <row r="1852">
      <c r="A1852" s="147"/>
      <c r="B1852" s="64"/>
      <c r="C1852" s="147" t="s">
        <v>217</v>
      </c>
      <c r="E1852" s="161"/>
      <c r="F1852" s="162"/>
      <c r="G1852" s="147"/>
      <c r="H1852" s="146"/>
      <c r="J1852" s="146"/>
      <c r="L1852" s="150"/>
      <c r="N1852" s="163"/>
      <c r="O1852" s="146"/>
      <c r="P1852" s="146"/>
      <c r="Q1852" s="146"/>
      <c r="R1852" s="34"/>
      <c r="S1852" s="35"/>
      <c r="T1852" s="147"/>
    </row>
    <row r="1853">
      <c r="A1853" s="147"/>
      <c r="B1853" s="64"/>
      <c r="C1853" s="147" t="s">
        <v>217</v>
      </c>
      <c r="E1853" s="161"/>
      <c r="F1853" s="162"/>
      <c r="G1853" s="147"/>
      <c r="H1853" s="146"/>
      <c r="J1853" s="146"/>
      <c r="L1853" s="150"/>
      <c r="N1853" s="163"/>
      <c r="O1853" s="146"/>
      <c r="P1853" s="146"/>
      <c r="Q1853" s="146"/>
      <c r="R1853" s="34"/>
      <c r="S1853" s="35"/>
      <c r="T1853" s="147"/>
    </row>
    <row r="1854">
      <c r="A1854" s="147"/>
      <c r="B1854" s="64"/>
      <c r="C1854" s="147" t="s">
        <v>217</v>
      </c>
      <c r="E1854" s="161"/>
      <c r="F1854" s="162"/>
      <c r="G1854" s="147"/>
      <c r="H1854" s="146"/>
      <c r="J1854" s="146"/>
      <c r="L1854" s="150"/>
      <c r="N1854" s="163"/>
      <c r="O1854" s="146"/>
      <c r="P1854" s="146"/>
      <c r="Q1854" s="146"/>
      <c r="R1854" s="34"/>
      <c r="S1854" s="35"/>
      <c r="T1854" s="147"/>
    </row>
    <row r="1855">
      <c r="A1855" s="147"/>
      <c r="B1855" s="64"/>
      <c r="C1855" s="147" t="s">
        <v>217</v>
      </c>
      <c r="E1855" s="161"/>
      <c r="F1855" s="162"/>
      <c r="G1855" s="147"/>
      <c r="H1855" s="146"/>
      <c r="J1855" s="146"/>
      <c r="L1855" s="150"/>
      <c r="N1855" s="163"/>
      <c r="O1855" s="146"/>
      <c r="P1855" s="146"/>
      <c r="Q1855" s="146"/>
      <c r="R1855" s="34"/>
      <c r="S1855" s="35"/>
      <c r="T1855" s="147"/>
    </row>
    <row r="1856">
      <c r="A1856" s="147"/>
      <c r="B1856" s="64"/>
      <c r="C1856" s="147" t="s">
        <v>217</v>
      </c>
      <c r="E1856" s="161"/>
      <c r="F1856" s="162"/>
      <c r="G1856" s="147"/>
      <c r="H1856" s="146"/>
      <c r="J1856" s="146"/>
      <c r="L1856" s="150"/>
      <c r="N1856" s="163"/>
      <c r="O1856" s="146"/>
      <c r="P1856" s="146"/>
      <c r="Q1856" s="146"/>
      <c r="R1856" s="34"/>
      <c r="S1856" s="35"/>
      <c r="T1856" s="147"/>
    </row>
    <row r="1857">
      <c r="A1857" s="147"/>
      <c r="B1857" s="64"/>
      <c r="C1857" s="147" t="s">
        <v>217</v>
      </c>
      <c r="E1857" s="161"/>
      <c r="F1857" s="162"/>
      <c r="G1857" s="147"/>
      <c r="H1857" s="146"/>
      <c r="J1857" s="146"/>
      <c r="L1857" s="150"/>
      <c r="N1857" s="163"/>
      <c r="O1857" s="146"/>
      <c r="P1857" s="146"/>
      <c r="Q1857" s="146"/>
      <c r="R1857" s="34"/>
      <c r="S1857" s="35"/>
      <c r="T1857" s="147"/>
    </row>
    <row r="1858">
      <c r="A1858" s="147"/>
      <c r="B1858" s="64"/>
      <c r="C1858" s="147" t="s">
        <v>217</v>
      </c>
      <c r="E1858" s="161"/>
      <c r="F1858" s="162"/>
      <c r="G1858" s="147"/>
      <c r="H1858" s="146"/>
      <c r="J1858" s="146"/>
      <c r="L1858" s="150"/>
      <c r="N1858" s="163"/>
      <c r="O1858" s="146"/>
      <c r="P1858" s="146"/>
      <c r="Q1858" s="146"/>
      <c r="R1858" s="34"/>
      <c r="S1858" s="35"/>
      <c r="T1858" s="147"/>
    </row>
    <row r="1859">
      <c r="A1859" s="147"/>
      <c r="B1859" s="64"/>
      <c r="C1859" s="147" t="s">
        <v>217</v>
      </c>
      <c r="E1859" s="161"/>
      <c r="F1859" s="162"/>
      <c r="G1859" s="147"/>
      <c r="H1859" s="146"/>
      <c r="J1859" s="146"/>
      <c r="L1859" s="150"/>
      <c r="N1859" s="163"/>
      <c r="O1859" s="146"/>
      <c r="P1859" s="146"/>
      <c r="Q1859" s="146"/>
      <c r="R1859" s="34"/>
      <c r="S1859" s="35"/>
      <c r="T1859" s="147"/>
    </row>
    <row r="1860">
      <c r="A1860" s="147"/>
      <c r="B1860" s="64"/>
      <c r="C1860" s="147" t="s">
        <v>217</v>
      </c>
      <c r="E1860" s="161"/>
      <c r="F1860" s="162"/>
      <c r="G1860" s="147"/>
      <c r="H1860" s="146"/>
      <c r="J1860" s="146"/>
      <c r="L1860" s="150"/>
      <c r="N1860" s="163"/>
      <c r="O1860" s="146"/>
      <c r="P1860" s="146"/>
      <c r="Q1860" s="146"/>
      <c r="R1860" s="34"/>
      <c r="S1860" s="35"/>
      <c r="T1860" s="147"/>
    </row>
    <row r="1861">
      <c r="A1861" s="147"/>
      <c r="B1861" s="64"/>
      <c r="C1861" s="147" t="s">
        <v>217</v>
      </c>
      <c r="E1861" s="161"/>
      <c r="F1861" s="162"/>
      <c r="G1861" s="147"/>
      <c r="H1861" s="146"/>
      <c r="J1861" s="146"/>
      <c r="L1861" s="150"/>
      <c r="N1861" s="163"/>
      <c r="O1861" s="146"/>
      <c r="P1861" s="146"/>
      <c r="Q1861" s="146"/>
      <c r="R1861" s="34"/>
      <c r="S1861" s="35"/>
      <c r="T1861" s="147"/>
    </row>
    <row r="1862">
      <c r="A1862" s="147"/>
      <c r="B1862" s="64"/>
      <c r="C1862" s="147" t="s">
        <v>217</v>
      </c>
      <c r="E1862" s="161"/>
      <c r="F1862" s="162"/>
      <c r="G1862" s="147"/>
      <c r="H1862" s="146"/>
      <c r="J1862" s="146"/>
      <c r="L1862" s="150"/>
      <c r="N1862" s="163"/>
      <c r="O1862" s="146"/>
      <c r="P1862" s="146"/>
      <c r="Q1862" s="146"/>
      <c r="R1862" s="34"/>
      <c r="S1862" s="35"/>
      <c r="T1862" s="147"/>
    </row>
    <row r="1863">
      <c r="A1863" s="147"/>
      <c r="B1863" s="64"/>
      <c r="C1863" s="147" t="s">
        <v>217</v>
      </c>
      <c r="E1863" s="161"/>
      <c r="F1863" s="162"/>
      <c r="G1863" s="147"/>
      <c r="H1863" s="146"/>
      <c r="J1863" s="146"/>
      <c r="L1863" s="150"/>
      <c r="N1863" s="163"/>
      <c r="O1863" s="146"/>
      <c r="P1863" s="146"/>
      <c r="Q1863" s="146"/>
      <c r="R1863" s="34"/>
      <c r="S1863" s="35"/>
      <c r="T1863" s="147"/>
    </row>
    <row r="1864">
      <c r="A1864" s="147"/>
      <c r="B1864" s="64"/>
      <c r="C1864" s="147" t="s">
        <v>217</v>
      </c>
      <c r="E1864" s="161"/>
      <c r="F1864" s="162"/>
      <c r="G1864" s="147"/>
      <c r="H1864" s="146"/>
      <c r="J1864" s="146"/>
      <c r="L1864" s="150"/>
      <c r="N1864" s="163"/>
      <c r="O1864" s="146"/>
      <c r="P1864" s="146"/>
      <c r="Q1864" s="146"/>
      <c r="R1864" s="34"/>
      <c r="S1864" s="35"/>
      <c r="T1864" s="147"/>
    </row>
    <row r="1865">
      <c r="A1865" s="147"/>
      <c r="B1865" s="64"/>
      <c r="C1865" s="147" t="s">
        <v>217</v>
      </c>
      <c r="E1865" s="161"/>
      <c r="F1865" s="162"/>
      <c r="G1865" s="147"/>
      <c r="H1865" s="146"/>
      <c r="J1865" s="146"/>
      <c r="L1865" s="150"/>
      <c r="N1865" s="163"/>
      <c r="O1865" s="146"/>
      <c r="P1865" s="146"/>
      <c r="Q1865" s="146"/>
      <c r="R1865" s="34"/>
      <c r="S1865" s="35"/>
      <c r="T1865" s="147"/>
    </row>
    <row r="1866">
      <c r="A1866" s="147"/>
      <c r="B1866" s="64"/>
      <c r="C1866" s="147" t="s">
        <v>217</v>
      </c>
      <c r="E1866" s="161"/>
      <c r="F1866" s="162"/>
      <c r="G1866" s="147"/>
      <c r="H1866" s="146"/>
      <c r="J1866" s="146"/>
      <c r="L1866" s="150"/>
      <c r="N1866" s="163"/>
      <c r="O1866" s="146"/>
      <c r="P1866" s="146"/>
      <c r="Q1866" s="146"/>
      <c r="R1866" s="34"/>
      <c r="S1866" s="35"/>
      <c r="T1866" s="147"/>
    </row>
    <row r="1867">
      <c r="A1867" s="147"/>
      <c r="B1867" s="64"/>
      <c r="C1867" s="147" t="s">
        <v>217</v>
      </c>
      <c r="E1867" s="161"/>
      <c r="F1867" s="162"/>
      <c r="G1867" s="147"/>
      <c r="H1867" s="146"/>
      <c r="J1867" s="146"/>
      <c r="L1867" s="150"/>
      <c r="N1867" s="163"/>
      <c r="O1867" s="146"/>
      <c r="P1867" s="146"/>
      <c r="Q1867" s="146"/>
      <c r="R1867" s="34"/>
      <c r="S1867" s="35"/>
      <c r="T1867" s="147"/>
    </row>
    <row r="1868">
      <c r="A1868" s="147"/>
      <c r="B1868" s="64"/>
      <c r="C1868" s="147" t="s">
        <v>217</v>
      </c>
      <c r="E1868" s="161"/>
      <c r="F1868" s="162"/>
      <c r="G1868" s="147"/>
      <c r="H1868" s="146"/>
      <c r="J1868" s="146"/>
      <c r="L1868" s="150"/>
      <c r="N1868" s="163"/>
      <c r="O1868" s="146"/>
      <c r="P1868" s="146"/>
      <c r="Q1868" s="146"/>
      <c r="R1868" s="34"/>
      <c r="S1868" s="35"/>
      <c r="T1868" s="147"/>
    </row>
    <row r="1869">
      <c r="A1869" s="147"/>
      <c r="B1869" s="64"/>
      <c r="C1869" s="147" t="s">
        <v>217</v>
      </c>
      <c r="E1869" s="161"/>
      <c r="F1869" s="162"/>
      <c r="G1869" s="147"/>
      <c r="H1869" s="146"/>
      <c r="J1869" s="146"/>
      <c r="L1869" s="150"/>
      <c r="N1869" s="163"/>
      <c r="O1869" s="146"/>
      <c r="P1869" s="146"/>
      <c r="Q1869" s="146"/>
      <c r="R1869" s="34"/>
      <c r="S1869" s="35"/>
      <c r="T1869" s="147"/>
    </row>
    <row r="1870">
      <c r="A1870" s="147"/>
      <c r="B1870" s="64"/>
      <c r="C1870" s="147" t="s">
        <v>217</v>
      </c>
      <c r="E1870" s="161"/>
      <c r="F1870" s="162"/>
      <c r="G1870" s="147"/>
      <c r="H1870" s="146"/>
      <c r="J1870" s="146"/>
      <c r="L1870" s="150"/>
      <c r="N1870" s="163"/>
      <c r="O1870" s="146"/>
      <c r="P1870" s="146"/>
      <c r="Q1870" s="146"/>
      <c r="R1870" s="34"/>
      <c r="S1870" s="35"/>
      <c r="T1870" s="147"/>
    </row>
    <row r="1871">
      <c r="A1871" s="147"/>
      <c r="B1871" s="64"/>
      <c r="C1871" s="147" t="s">
        <v>217</v>
      </c>
      <c r="E1871" s="161"/>
      <c r="F1871" s="162"/>
      <c r="G1871" s="147"/>
      <c r="H1871" s="146"/>
      <c r="J1871" s="146"/>
      <c r="L1871" s="150"/>
      <c r="N1871" s="163"/>
      <c r="O1871" s="146"/>
      <c r="P1871" s="146"/>
      <c r="Q1871" s="146"/>
      <c r="R1871" s="34"/>
      <c r="S1871" s="35"/>
      <c r="T1871" s="147"/>
    </row>
    <row r="1872">
      <c r="A1872" s="147"/>
      <c r="B1872" s="64"/>
      <c r="C1872" s="147" t="s">
        <v>217</v>
      </c>
      <c r="E1872" s="161"/>
      <c r="F1872" s="162"/>
      <c r="G1872" s="147"/>
      <c r="H1872" s="146"/>
      <c r="J1872" s="146"/>
      <c r="L1872" s="150"/>
      <c r="N1872" s="163"/>
      <c r="O1872" s="146"/>
      <c r="P1872" s="146"/>
      <c r="Q1872" s="146"/>
      <c r="R1872" s="34"/>
      <c r="S1872" s="35"/>
      <c r="T1872" s="147"/>
    </row>
    <row r="1873">
      <c r="A1873" s="147"/>
      <c r="B1873" s="64"/>
      <c r="C1873" s="147" t="s">
        <v>217</v>
      </c>
      <c r="E1873" s="161"/>
      <c r="F1873" s="162"/>
      <c r="G1873" s="147"/>
      <c r="H1873" s="146"/>
      <c r="J1873" s="146"/>
      <c r="L1873" s="150"/>
      <c r="N1873" s="163"/>
      <c r="O1873" s="146"/>
      <c r="P1873" s="146"/>
      <c r="Q1873" s="146"/>
      <c r="R1873" s="34"/>
      <c r="S1873" s="35"/>
      <c r="T1873" s="147"/>
    </row>
    <row r="1874">
      <c r="A1874" s="147"/>
      <c r="B1874" s="64"/>
      <c r="C1874" s="147" t="s">
        <v>217</v>
      </c>
      <c r="E1874" s="161"/>
      <c r="F1874" s="162"/>
      <c r="G1874" s="147"/>
      <c r="H1874" s="146"/>
      <c r="J1874" s="146"/>
      <c r="L1874" s="150"/>
      <c r="N1874" s="163"/>
      <c r="O1874" s="146"/>
      <c r="P1874" s="146"/>
      <c r="Q1874" s="146"/>
      <c r="R1874" s="34"/>
      <c r="S1874" s="35"/>
      <c r="T1874" s="147"/>
    </row>
    <row r="1875">
      <c r="A1875" s="147"/>
      <c r="B1875" s="64"/>
      <c r="C1875" s="147" t="s">
        <v>217</v>
      </c>
      <c r="E1875" s="161"/>
      <c r="F1875" s="162"/>
      <c r="G1875" s="147"/>
      <c r="H1875" s="146"/>
      <c r="J1875" s="146"/>
      <c r="L1875" s="150"/>
      <c r="N1875" s="163"/>
      <c r="O1875" s="146"/>
      <c r="P1875" s="146"/>
      <c r="Q1875" s="146"/>
      <c r="R1875" s="34"/>
      <c r="S1875" s="35"/>
      <c r="T1875" s="147"/>
    </row>
    <row r="1876">
      <c r="A1876" s="147"/>
      <c r="B1876" s="64"/>
      <c r="C1876" s="147" t="s">
        <v>217</v>
      </c>
      <c r="E1876" s="161"/>
      <c r="F1876" s="162"/>
      <c r="G1876" s="147"/>
      <c r="H1876" s="146"/>
      <c r="J1876" s="146"/>
      <c r="L1876" s="150"/>
      <c r="N1876" s="163"/>
      <c r="O1876" s="146"/>
      <c r="P1876" s="146"/>
      <c r="Q1876" s="146"/>
      <c r="R1876" s="34"/>
      <c r="S1876" s="35"/>
      <c r="T1876" s="147"/>
    </row>
    <row r="1877">
      <c r="A1877" s="147"/>
      <c r="B1877" s="64"/>
      <c r="C1877" s="147" t="s">
        <v>217</v>
      </c>
      <c r="E1877" s="161"/>
      <c r="F1877" s="162"/>
      <c r="G1877" s="147"/>
      <c r="H1877" s="146"/>
      <c r="J1877" s="146"/>
      <c r="L1877" s="150"/>
      <c r="N1877" s="163"/>
      <c r="O1877" s="146"/>
      <c r="P1877" s="146"/>
      <c r="Q1877" s="146"/>
      <c r="R1877" s="34"/>
      <c r="S1877" s="35"/>
      <c r="T1877" s="147"/>
    </row>
    <row r="1878">
      <c r="A1878" s="147"/>
      <c r="B1878" s="64"/>
      <c r="C1878" s="147" t="s">
        <v>217</v>
      </c>
      <c r="E1878" s="161"/>
      <c r="F1878" s="162"/>
      <c r="G1878" s="147"/>
      <c r="H1878" s="146"/>
      <c r="J1878" s="146"/>
      <c r="L1878" s="150"/>
      <c r="N1878" s="163"/>
      <c r="O1878" s="146"/>
      <c r="P1878" s="146"/>
      <c r="Q1878" s="146"/>
      <c r="R1878" s="34"/>
      <c r="S1878" s="35"/>
      <c r="T1878" s="147"/>
    </row>
    <row r="1879">
      <c r="A1879" s="147"/>
      <c r="B1879" s="64"/>
      <c r="C1879" s="147" t="s">
        <v>217</v>
      </c>
      <c r="E1879" s="161"/>
      <c r="F1879" s="162"/>
      <c r="G1879" s="147"/>
      <c r="H1879" s="146"/>
      <c r="J1879" s="146"/>
      <c r="L1879" s="150"/>
      <c r="N1879" s="163"/>
      <c r="O1879" s="146"/>
      <c r="P1879" s="146"/>
      <c r="Q1879" s="146"/>
      <c r="R1879" s="34"/>
      <c r="S1879" s="35"/>
      <c r="T1879" s="147"/>
    </row>
    <row r="1880">
      <c r="A1880" s="147"/>
      <c r="B1880" s="64"/>
      <c r="C1880" s="147" t="s">
        <v>217</v>
      </c>
      <c r="E1880" s="161"/>
      <c r="F1880" s="162"/>
      <c r="G1880" s="147"/>
      <c r="H1880" s="146"/>
      <c r="J1880" s="146"/>
      <c r="L1880" s="150"/>
      <c r="N1880" s="163"/>
      <c r="O1880" s="146"/>
      <c r="P1880" s="146"/>
      <c r="Q1880" s="146"/>
      <c r="R1880" s="34"/>
      <c r="S1880" s="35"/>
      <c r="T1880" s="147"/>
    </row>
    <row r="1881">
      <c r="A1881" s="147"/>
      <c r="B1881" s="64"/>
      <c r="C1881" s="147" t="s">
        <v>217</v>
      </c>
      <c r="E1881" s="161"/>
      <c r="F1881" s="162"/>
      <c r="G1881" s="147"/>
      <c r="H1881" s="146"/>
      <c r="J1881" s="146"/>
      <c r="L1881" s="150"/>
      <c r="N1881" s="163"/>
      <c r="O1881" s="146"/>
      <c r="P1881" s="146"/>
      <c r="Q1881" s="146"/>
      <c r="R1881" s="34"/>
      <c r="S1881" s="35"/>
      <c r="T1881" s="147"/>
    </row>
    <row r="1882">
      <c r="A1882" s="147"/>
      <c r="B1882" s="64"/>
      <c r="C1882" s="147" t="s">
        <v>217</v>
      </c>
      <c r="E1882" s="161"/>
      <c r="F1882" s="162"/>
      <c r="G1882" s="147"/>
      <c r="H1882" s="146"/>
      <c r="J1882" s="146"/>
      <c r="L1882" s="150"/>
      <c r="N1882" s="163"/>
      <c r="O1882" s="146"/>
      <c r="P1882" s="146"/>
      <c r="Q1882" s="146"/>
      <c r="R1882" s="34"/>
      <c r="S1882" s="35"/>
      <c r="T1882" s="147"/>
    </row>
    <row r="1883">
      <c r="A1883" s="147"/>
      <c r="B1883" s="64"/>
      <c r="C1883" s="147" t="s">
        <v>217</v>
      </c>
      <c r="E1883" s="161"/>
      <c r="F1883" s="162"/>
      <c r="G1883" s="147"/>
      <c r="H1883" s="146"/>
      <c r="J1883" s="146"/>
      <c r="L1883" s="150"/>
      <c r="N1883" s="163"/>
      <c r="O1883" s="146"/>
      <c r="P1883" s="146"/>
      <c r="Q1883" s="146"/>
      <c r="R1883" s="34"/>
      <c r="S1883" s="35"/>
      <c r="T1883" s="147"/>
    </row>
    <row r="1884">
      <c r="A1884" s="147"/>
      <c r="B1884" s="64"/>
      <c r="C1884" s="147" t="s">
        <v>217</v>
      </c>
      <c r="E1884" s="161"/>
      <c r="F1884" s="162"/>
      <c r="G1884" s="147"/>
      <c r="H1884" s="146"/>
      <c r="J1884" s="146"/>
      <c r="L1884" s="150"/>
      <c r="N1884" s="163"/>
      <c r="O1884" s="146"/>
      <c r="P1884" s="146"/>
      <c r="Q1884" s="146"/>
      <c r="R1884" s="34"/>
      <c r="S1884" s="35"/>
      <c r="T1884" s="147"/>
    </row>
    <row r="1885">
      <c r="A1885" s="147"/>
      <c r="B1885" s="64"/>
      <c r="C1885" s="147" t="s">
        <v>217</v>
      </c>
      <c r="E1885" s="161"/>
      <c r="F1885" s="162"/>
      <c r="G1885" s="147"/>
      <c r="H1885" s="146"/>
      <c r="J1885" s="146"/>
      <c r="L1885" s="150"/>
      <c r="N1885" s="163"/>
      <c r="O1885" s="146"/>
      <c r="P1885" s="146"/>
      <c r="Q1885" s="146"/>
      <c r="R1885" s="34"/>
      <c r="S1885" s="35"/>
      <c r="T1885" s="147"/>
    </row>
    <row r="1886">
      <c r="A1886" s="147"/>
      <c r="B1886" s="64"/>
      <c r="C1886" s="147" t="s">
        <v>217</v>
      </c>
      <c r="E1886" s="161"/>
      <c r="F1886" s="162"/>
      <c r="G1886" s="147"/>
      <c r="H1886" s="146"/>
      <c r="J1886" s="146"/>
      <c r="L1886" s="150"/>
      <c r="N1886" s="163"/>
      <c r="O1886" s="146"/>
      <c r="P1886" s="146"/>
      <c r="Q1886" s="146"/>
      <c r="R1886" s="34"/>
      <c r="S1886" s="35"/>
      <c r="T1886" s="147"/>
    </row>
    <row r="1887">
      <c r="A1887" s="147"/>
      <c r="B1887" s="64"/>
      <c r="C1887" s="147" t="s">
        <v>217</v>
      </c>
      <c r="E1887" s="161"/>
      <c r="F1887" s="162"/>
      <c r="G1887" s="147"/>
      <c r="H1887" s="146"/>
      <c r="J1887" s="146"/>
      <c r="L1887" s="150"/>
      <c r="N1887" s="163"/>
      <c r="O1887" s="146"/>
      <c r="P1887" s="146"/>
      <c r="Q1887" s="146"/>
      <c r="R1887" s="34"/>
      <c r="S1887" s="35"/>
      <c r="T1887" s="147"/>
    </row>
    <row r="1888">
      <c r="A1888" s="147"/>
      <c r="B1888" s="64"/>
      <c r="C1888" s="147" t="s">
        <v>217</v>
      </c>
      <c r="E1888" s="161"/>
      <c r="F1888" s="162"/>
      <c r="G1888" s="147"/>
      <c r="H1888" s="146"/>
      <c r="J1888" s="146"/>
      <c r="L1888" s="150"/>
      <c r="N1888" s="163"/>
      <c r="O1888" s="146"/>
      <c r="P1888" s="146"/>
      <c r="Q1888" s="146"/>
      <c r="R1888" s="34"/>
      <c r="S1888" s="35"/>
      <c r="T1888" s="147"/>
    </row>
    <row r="1889">
      <c r="A1889" s="147"/>
      <c r="B1889" s="64"/>
      <c r="C1889" s="147" t="s">
        <v>217</v>
      </c>
      <c r="E1889" s="161"/>
      <c r="F1889" s="162"/>
      <c r="G1889" s="147"/>
      <c r="H1889" s="146"/>
      <c r="J1889" s="146"/>
      <c r="L1889" s="150"/>
      <c r="N1889" s="163"/>
      <c r="O1889" s="146"/>
      <c r="P1889" s="146"/>
      <c r="Q1889" s="146"/>
      <c r="R1889" s="34"/>
      <c r="S1889" s="35"/>
      <c r="T1889" s="147"/>
    </row>
    <row r="1890">
      <c r="A1890" s="147"/>
      <c r="B1890" s="64"/>
      <c r="C1890" s="147" t="s">
        <v>217</v>
      </c>
      <c r="E1890" s="161"/>
      <c r="F1890" s="162"/>
      <c r="G1890" s="147"/>
      <c r="H1890" s="146"/>
      <c r="J1890" s="146"/>
      <c r="L1890" s="150"/>
      <c r="N1890" s="163"/>
      <c r="O1890" s="146"/>
      <c r="P1890" s="146"/>
      <c r="Q1890" s="146"/>
      <c r="R1890" s="34"/>
      <c r="S1890" s="35"/>
      <c r="T1890" s="147"/>
    </row>
    <row r="1891">
      <c r="A1891" s="147"/>
      <c r="B1891" s="64"/>
      <c r="C1891" s="147" t="s">
        <v>217</v>
      </c>
      <c r="E1891" s="161"/>
      <c r="F1891" s="162"/>
      <c r="G1891" s="147"/>
      <c r="H1891" s="146"/>
      <c r="J1891" s="146"/>
      <c r="L1891" s="150"/>
      <c r="N1891" s="163"/>
      <c r="O1891" s="146"/>
      <c r="P1891" s="146"/>
      <c r="Q1891" s="146"/>
      <c r="R1891" s="34"/>
      <c r="S1891" s="35"/>
      <c r="T1891" s="147"/>
    </row>
    <row r="1892">
      <c r="A1892" s="147"/>
      <c r="B1892" s="64"/>
      <c r="C1892" s="147" t="s">
        <v>217</v>
      </c>
      <c r="E1892" s="161"/>
      <c r="F1892" s="162"/>
      <c r="G1892" s="147"/>
      <c r="H1892" s="146"/>
      <c r="J1892" s="146"/>
      <c r="L1892" s="150"/>
      <c r="N1892" s="163"/>
      <c r="O1892" s="146"/>
      <c r="P1892" s="146"/>
      <c r="Q1892" s="146"/>
      <c r="R1892" s="34"/>
      <c r="S1892" s="35"/>
      <c r="T1892" s="147"/>
    </row>
    <row r="1893">
      <c r="A1893" s="147"/>
      <c r="B1893" s="64"/>
      <c r="C1893" s="147" t="s">
        <v>217</v>
      </c>
      <c r="E1893" s="161"/>
      <c r="F1893" s="162"/>
      <c r="G1893" s="147"/>
      <c r="H1893" s="146"/>
      <c r="J1893" s="146"/>
      <c r="L1893" s="150"/>
      <c r="N1893" s="163"/>
      <c r="O1893" s="146"/>
      <c r="P1893" s="146"/>
      <c r="Q1893" s="146"/>
      <c r="R1893" s="34"/>
      <c r="S1893" s="35"/>
      <c r="T1893" s="147"/>
    </row>
    <row r="1894">
      <c r="A1894" s="147"/>
      <c r="B1894" s="64"/>
      <c r="C1894" s="147" t="s">
        <v>217</v>
      </c>
      <c r="E1894" s="161"/>
      <c r="F1894" s="162"/>
      <c r="G1894" s="147"/>
      <c r="H1894" s="146"/>
      <c r="J1894" s="146"/>
      <c r="L1894" s="150"/>
      <c r="N1894" s="163"/>
      <c r="O1894" s="146"/>
      <c r="P1894" s="146"/>
      <c r="Q1894" s="146"/>
      <c r="R1894" s="34"/>
      <c r="S1894" s="35"/>
      <c r="T1894" s="147"/>
    </row>
    <row r="1895">
      <c r="A1895" s="147"/>
      <c r="B1895" s="64"/>
      <c r="C1895" s="147" t="s">
        <v>217</v>
      </c>
      <c r="E1895" s="161"/>
      <c r="F1895" s="162"/>
      <c r="G1895" s="147"/>
      <c r="H1895" s="146"/>
      <c r="J1895" s="146"/>
      <c r="L1895" s="150"/>
      <c r="N1895" s="163"/>
      <c r="O1895" s="146"/>
      <c r="P1895" s="146"/>
      <c r="Q1895" s="146"/>
      <c r="R1895" s="34"/>
      <c r="S1895" s="35"/>
      <c r="T1895" s="147"/>
    </row>
    <row r="1896">
      <c r="A1896" s="147"/>
      <c r="B1896" s="64"/>
      <c r="C1896" s="147" t="s">
        <v>217</v>
      </c>
      <c r="E1896" s="161"/>
      <c r="F1896" s="162"/>
      <c r="G1896" s="147"/>
      <c r="H1896" s="146"/>
      <c r="J1896" s="146"/>
      <c r="L1896" s="150"/>
      <c r="N1896" s="163"/>
      <c r="O1896" s="146"/>
      <c r="P1896" s="146"/>
      <c r="Q1896" s="146"/>
      <c r="R1896" s="34"/>
      <c r="S1896" s="35"/>
      <c r="T1896" s="147"/>
    </row>
    <row r="1897">
      <c r="A1897" s="147"/>
      <c r="B1897" s="64"/>
      <c r="C1897" s="147" t="s">
        <v>217</v>
      </c>
      <c r="E1897" s="161"/>
      <c r="F1897" s="162"/>
      <c r="G1897" s="147"/>
      <c r="H1897" s="146"/>
      <c r="J1897" s="146"/>
      <c r="L1897" s="150"/>
      <c r="N1897" s="163"/>
      <c r="O1897" s="146"/>
      <c r="P1897" s="146"/>
      <c r="Q1897" s="146"/>
      <c r="R1897" s="34"/>
      <c r="S1897" s="35"/>
      <c r="T1897" s="147"/>
    </row>
    <row r="1898">
      <c r="A1898" s="147"/>
      <c r="B1898" s="64"/>
      <c r="C1898" s="147" t="s">
        <v>217</v>
      </c>
      <c r="E1898" s="161"/>
      <c r="F1898" s="162"/>
      <c r="G1898" s="147"/>
      <c r="H1898" s="146"/>
      <c r="J1898" s="146"/>
      <c r="L1898" s="150"/>
      <c r="N1898" s="163"/>
      <c r="O1898" s="146"/>
      <c r="P1898" s="146"/>
      <c r="Q1898" s="146"/>
      <c r="R1898" s="34"/>
      <c r="S1898" s="35"/>
      <c r="T1898" s="147"/>
    </row>
    <row r="1899">
      <c r="A1899" s="147"/>
      <c r="B1899" s="64"/>
      <c r="C1899" s="147" t="s">
        <v>217</v>
      </c>
      <c r="E1899" s="161"/>
      <c r="F1899" s="162"/>
      <c r="G1899" s="147"/>
      <c r="H1899" s="146"/>
      <c r="J1899" s="146"/>
      <c r="L1899" s="150"/>
      <c r="N1899" s="163"/>
      <c r="O1899" s="146"/>
      <c r="P1899" s="146"/>
      <c r="Q1899" s="146"/>
      <c r="R1899" s="34"/>
      <c r="S1899" s="35"/>
      <c r="T1899" s="147"/>
    </row>
    <row r="1900">
      <c r="A1900" s="147"/>
      <c r="B1900" s="64"/>
      <c r="C1900" s="147" t="s">
        <v>217</v>
      </c>
      <c r="E1900" s="161"/>
      <c r="F1900" s="162"/>
      <c r="G1900" s="147"/>
      <c r="H1900" s="146"/>
      <c r="J1900" s="146"/>
      <c r="L1900" s="150"/>
      <c r="N1900" s="163"/>
      <c r="O1900" s="146"/>
      <c r="P1900" s="146"/>
      <c r="Q1900" s="146"/>
      <c r="R1900" s="34"/>
      <c r="S1900" s="35"/>
      <c r="T1900" s="147"/>
    </row>
    <row r="1901">
      <c r="A1901" s="147"/>
      <c r="B1901" s="64"/>
      <c r="C1901" s="147" t="s">
        <v>217</v>
      </c>
      <c r="E1901" s="161"/>
      <c r="F1901" s="162"/>
      <c r="G1901" s="147"/>
      <c r="H1901" s="146"/>
      <c r="J1901" s="146"/>
      <c r="L1901" s="150"/>
      <c r="N1901" s="163"/>
      <c r="O1901" s="146"/>
      <c r="P1901" s="146"/>
      <c r="Q1901" s="146"/>
      <c r="R1901" s="34"/>
      <c r="S1901" s="35"/>
      <c r="T1901" s="147"/>
    </row>
    <row r="1902">
      <c r="A1902" s="147"/>
      <c r="B1902" s="64"/>
      <c r="C1902" s="147" t="s">
        <v>217</v>
      </c>
      <c r="E1902" s="161"/>
      <c r="F1902" s="162"/>
      <c r="G1902" s="147"/>
      <c r="H1902" s="146"/>
      <c r="J1902" s="146"/>
      <c r="L1902" s="150"/>
      <c r="N1902" s="163"/>
      <c r="O1902" s="146"/>
      <c r="P1902" s="146"/>
      <c r="Q1902" s="146"/>
      <c r="R1902" s="34"/>
      <c r="S1902" s="35"/>
      <c r="T1902" s="147"/>
    </row>
    <row r="1903">
      <c r="A1903" s="147"/>
      <c r="B1903" s="64"/>
      <c r="C1903" s="147" t="s">
        <v>217</v>
      </c>
      <c r="E1903" s="161"/>
      <c r="F1903" s="162"/>
      <c r="G1903" s="147"/>
      <c r="H1903" s="146"/>
      <c r="J1903" s="146"/>
      <c r="L1903" s="150"/>
      <c r="N1903" s="163"/>
      <c r="O1903" s="146"/>
      <c r="P1903" s="146"/>
      <c r="Q1903" s="146"/>
      <c r="R1903" s="34"/>
      <c r="S1903" s="35"/>
      <c r="T1903" s="147"/>
    </row>
    <row r="1904">
      <c r="A1904" s="147"/>
      <c r="B1904" s="64"/>
      <c r="C1904" s="147" t="s">
        <v>217</v>
      </c>
      <c r="E1904" s="161"/>
      <c r="F1904" s="162"/>
      <c r="G1904" s="147"/>
      <c r="H1904" s="146"/>
      <c r="J1904" s="146"/>
      <c r="L1904" s="150"/>
      <c r="N1904" s="163"/>
      <c r="O1904" s="146"/>
      <c r="P1904" s="146"/>
      <c r="Q1904" s="146"/>
      <c r="R1904" s="34"/>
      <c r="S1904" s="35"/>
      <c r="T1904" s="147"/>
    </row>
    <row r="1905">
      <c r="A1905" s="147"/>
      <c r="B1905" s="64"/>
      <c r="C1905" s="147" t="s">
        <v>217</v>
      </c>
      <c r="E1905" s="161"/>
      <c r="F1905" s="162"/>
      <c r="G1905" s="147"/>
      <c r="H1905" s="146"/>
      <c r="J1905" s="146"/>
      <c r="L1905" s="150"/>
      <c r="N1905" s="163"/>
      <c r="O1905" s="146"/>
      <c r="P1905" s="146"/>
      <c r="Q1905" s="146"/>
      <c r="R1905" s="34"/>
      <c r="S1905" s="35"/>
      <c r="T1905" s="147"/>
    </row>
    <row r="1906">
      <c r="A1906" s="147"/>
      <c r="B1906" s="64"/>
      <c r="C1906" s="147" t="s">
        <v>217</v>
      </c>
      <c r="E1906" s="161"/>
      <c r="F1906" s="162"/>
      <c r="G1906" s="147"/>
      <c r="H1906" s="146"/>
      <c r="J1906" s="146"/>
      <c r="L1906" s="150"/>
      <c r="N1906" s="163"/>
      <c r="O1906" s="146"/>
      <c r="P1906" s="146"/>
      <c r="Q1906" s="146"/>
      <c r="R1906" s="34"/>
      <c r="S1906" s="35"/>
      <c r="T1906" s="147"/>
    </row>
    <row r="1907">
      <c r="A1907" s="147"/>
      <c r="B1907" s="64"/>
      <c r="C1907" s="147" t="s">
        <v>217</v>
      </c>
      <c r="E1907" s="161"/>
      <c r="F1907" s="162"/>
      <c r="G1907" s="147"/>
      <c r="H1907" s="146"/>
      <c r="J1907" s="146"/>
      <c r="L1907" s="150"/>
      <c r="N1907" s="163"/>
      <c r="O1907" s="146"/>
      <c r="P1907" s="146"/>
      <c r="Q1907" s="146"/>
      <c r="R1907" s="34"/>
      <c r="S1907" s="35"/>
      <c r="T1907" s="147"/>
    </row>
    <row r="1908">
      <c r="A1908" s="147"/>
      <c r="B1908" s="64"/>
      <c r="C1908" s="147" t="s">
        <v>217</v>
      </c>
      <c r="E1908" s="161"/>
      <c r="F1908" s="162"/>
      <c r="G1908" s="147"/>
      <c r="H1908" s="146"/>
      <c r="J1908" s="146"/>
      <c r="L1908" s="150"/>
      <c r="N1908" s="163"/>
      <c r="O1908" s="146"/>
      <c r="P1908" s="146"/>
      <c r="Q1908" s="146"/>
      <c r="R1908" s="34"/>
      <c r="S1908" s="35"/>
      <c r="T1908" s="147"/>
    </row>
    <row r="1909">
      <c r="A1909" s="147"/>
      <c r="B1909" s="64"/>
      <c r="C1909" s="147" t="s">
        <v>217</v>
      </c>
      <c r="E1909" s="161"/>
      <c r="F1909" s="162"/>
      <c r="G1909" s="147"/>
      <c r="H1909" s="146"/>
      <c r="J1909" s="146"/>
      <c r="L1909" s="150"/>
      <c r="N1909" s="163"/>
      <c r="O1909" s="146"/>
      <c r="P1909" s="146"/>
      <c r="Q1909" s="146"/>
      <c r="R1909" s="34"/>
      <c r="S1909" s="35"/>
      <c r="T1909" s="147"/>
    </row>
    <row r="1910">
      <c r="A1910" s="147"/>
      <c r="B1910" s="64"/>
      <c r="C1910" s="147" t="s">
        <v>217</v>
      </c>
      <c r="E1910" s="161"/>
      <c r="F1910" s="162"/>
      <c r="G1910" s="147"/>
      <c r="H1910" s="146"/>
      <c r="J1910" s="146"/>
      <c r="L1910" s="150"/>
      <c r="N1910" s="163"/>
      <c r="O1910" s="146"/>
      <c r="P1910" s="146"/>
      <c r="Q1910" s="146"/>
      <c r="R1910" s="34"/>
      <c r="S1910" s="35"/>
      <c r="T1910" s="147"/>
    </row>
    <row r="1911">
      <c r="A1911" s="147"/>
      <c r="B1911" s="64"/>
      <c r="C1911" s="147" t="s">
        <v>217</v>
      </c>
      <c r="E1911" s="161"/>
      <c r="F1911" s="162"/>
      <c r="G1911" s="147"/>
      <c r="H1911" s="146"/>
      <c r="J1911" s="146"/>
      <c r="L1911" s="150"/>
      <c r="N1911" s="163"/>
      <c r="O1911" s="146"/>
      <c r="P1911" s="146"/>
      <c r="Q1911" s="146"/>
      <c r="R1911" s="34"/>
      <c r="S1911" s="35"/>
      <c r="T1911" s="147"/>
    </row>
    <row r="1912">
      <c r="A1912" s="147"/>
      <c r="B1912" s="64"/>
      <c r="C1912" s="147" t="s">
        <v>217</v>
      </c>
      <c r="E1912" s="161"/>
      <c r="F1912" s="162"/>
      <c r="G1912" s="147"/>
      <c r="H1912" s="146"/>
      <c r="J1912" s="146"/>
      <c r="L1912" s="150"/>
      <c r="N1912" s="163"/>
      <c r="O1912" s="146"/>
      <c r="P1912" s="146"/>
      <c r="Q1912" s="146"/>
      <c r="R1912" s="34"/>
      <c r="S1912" s="35"/>
      <c r="T1912" s="147"/>
    </row>
    <row r="1913">
      <c r="A1913" s="147"/>
      <c r="B1913" s="64"/>
      <c r="C1913" s="147" t="s">
        <v>217</v>
      </c>
      <c r="E1913" s="161"/>
      <c r="F1913" s="162"/>
      <c r="G1913" s="147"/>
      <c r="H1913" s="146"/>
      <c r="J1913" s="146"/>
      <c r="L1913" s="150"/>
      <c r="N1913" s="163"/>
      <c r="O1913" s="146"/>
      <c r="P1913" s="146"/>
      <c r="Q1913" s="146"/>
      <c r="R1913" s="34"/>
      <c r="S1913" s="35"/>
      <c r="T1913" s="147"/>
    </row>
    <row r="1914">
      <c r="A1914" s="147"/>
      <c r="B1914" s="64"/>
      <c r="C1914" s="147" t="s">
        <v>217</v>
      </c>
      <c r="E1914" s="161"/>
      <c r="F1914" s="162"/>
      <c r="G1914" s="147"/>
      <c r="H1914" s="146"/>
      <c r="J1914" s="146"/>
      <c r="L1914" s="150"/>
      <c r="N1914" s="163"/>
      <c r="O1914" s="146"/>
      <c r="P1914" s="146"/>
      <c r="Q1914" s="146"/>
      <c r="R1914" s="34"/>
      <c r="S1914" s="35"/>
      <c r="T1914" s="147"/>
    </row>
    <row r="1915">
      <c r="A1915" s="147"/>
      <c r="B1915" s="64"/>
      <c r="C1915" s="147" t="s">
        <v>217</v>
      </c>
      <c r="E1915" s="161"/>
      <c r="F1915" s="162"/>
      <c r="G1915" s="147"/>
      <c r="H1915" s="146"/>
      <c r="J1915" s="146"/>
      <c r="L1915" s="150"/>
      <c r="N1915" s="163"/>
      <c r="O1915" s="146"/>
      <c r="P1915" s="146"/>
      <c r="Q1915" s="146"/>
      <c r="R1915" s="34"/>
      <c r="S1915" s="35"/>
      <c r="T1915" s="147"/>
    </row>
    <row r="1916">
      <c r="A1916" s="147"/>
      <c r="B1916" s="64"/>
      <c r="C1916" s="147" t="s">
        <v>217</v>
      </c>
      <c r="E1916" s="161"/>
      <c r="F1916" s="162"/>
      <c r="G1916" s="147"/>
      <c r="H1916" s="146"/>
      <c r="J1916" s="146"/>
      <c r="L1916" s="150"/>
      <c r="N1916" s="163"/>
      <c r="O1916" s="146"/>
      <c r="P1916" s="146"/>
      <c r="Q1916" s="146"/>
      <c r="R1916" s="34"/>
      <c r="S1916" s="35"/>
      <c r="T1916" s="147"/>
    </row>
    <row r="1917">
      <c r="A1917" s="147"/>
      <c r="B1917" s="64"/>
      <c r="C1917" s="147" t="s">
        <v>217</v>
      </c>
      <c r="E1917" s="161"/>
      <c r="F1917" s="162"/>
      <c r="G1917" s="147"/>
      <c r="H1917" s="146"/>
      <c r="J1917" s="146"/>
      <c r="L1917" s="150"/>
      <c r="N1917" s="163"/>
      <c r="O1917" s="146"/>
      <c r="P1917" s="146"/>
      <c r="Q1917" s="146"/>
      <c r="R1917" s="34"/>
      <c r="S1917" s="35"/>
      <c r="T1917" s="147"/>
    </row>
    <row r="1918">
      <c r="A1918" s="147"/>
      <c r="B1918" s="64"/>
      <c r="C1918" s="147" t="s">
        <v>217</v>
      </c>
      <c r="E1918" s="161"/>
      <c r="F1918" s="162"/>
      <c r="G1918" s="147"/>
      <c r="H1918" s="146"/>
      <c r="J1918" s="146"/>
      <c r="L1918" s="150"/>
      <c r="N1918" s="163"/>
      <c r="O1918" s="146"/>
      <c r="P1918" s="146"/>
      <c r="Q1918" s="146"/>
      <c r="R1918" s="34"/>
      <c r="S1918" s="35"/>
      <c r="T1918" s="147"/>
    </row>
    <row r="1919">
      <c r="A1919" s="147"/>
      <c r="B1919" s="64"/>
      <c r="C1919" s="147" t="s">
        <v>217</v>
      </c>
      <c r="E1919" s="161"/>
      <c r="F1919" s="162"/>
      <c r="G1919" s="147"/>
      <c r="H1919" s="146"/>
      <c r="J1919" s="146"/>
      <c r="L1919" s="150"/>
      <c r="N1919" s="163"/>
      <c r="O1919" s="146"/>
      <c r="P1919" s="146"/>
      <c r="Q1919" s="146"/>
      <c r="R1919" s="34"/>
      <c r="S1919" s="35"/>
      <c r="T1919" s="147"/>
    </row>
    <row r="1920">
      <c r="A1920" s="147"/>
      <c r="B1920" s="64"/>
      <c r="C1920" s="147" t="s">
        <v>217</v>
      </c>
      <c r="E1920" s="161"/>
      <c r="F1920" s="162"/>
      <c r="G1920" s="147"/>
      <c r="H1920" s="146"/>
      <c r="J1920" s="146"/>
      <c r="L1920" s="150"/>
      <c r="N1920" s="163"/>
      <c r="O1920" s="146"/>
      <c r="P1920" s="146"/>
      <c r="Q1920" s="146"/>
      <c r="R1920" s="34"/>
      <c r="S1920" s="35"/>
      <c r="T1920" s="147"/>
    </row>
    <row r="1921">
      <c r="A1921" s="147"/>
      <c r="B1921" s="64"/>
      <c r="C1921" s="147" t="s">
        <v>217</v>
      </c>
      <c r="E1921" s="161"/>
      <c r="F1921" s="162"/>
      <c r="G1921" s="147"/>
      <c r="H1921" s="146"/>
      <c r="J1921" s="146"/>
      <c r="L1921" s="150"/>
      <c r="N1921" s="163"/>
      <c r="O1921" s="146"/>
      <c r="P1921" s="146"/>
      <c r="Q1921" s="146"/>
      <c r="R1921" s="34"/>
      <c r="S1921" s="35"/>
      <c r="T1921" s="147"/>
    </row>
    <row r="1922">
      <c r="A1922" s="147"/>
      <c r="B1922" s="64"/>
      <c r="C1922" s="147" t="s">
        <v>217</v>
      </c>
      <c r="E1922" s="161"/>
      <c r="F1922" s="162"/>
      <c r="G1922" s="147"/>
      <c r="H1922" s="146"/>
      <c r="J1922" s="146"/>
      <c r="L1922" s="150"/>
      <c r="N1922" s="163"/>
      <c r="O1922" s="146"/>
      <c r="P1922" s="146"/>
      <c r="Q1922" s="146"/>
      <c r="R1922" s="34"/>
      <c r="S1922" s="35"/>
      <c r="T1922" s="147"/>
    </row>
    <row r="1923">
      <c r="A1923" s="147"/>
      <c r="B1923" s="64"/>
      <c r="C1923" s="147" t="s">
        <v>217</v>
      </c>
      <c r="E1923" s="161"/>
      <c r="F1923" s="162"/>
      <c r="G1923" s="147"/>
      <c r="H1923" s="146"/>
      <c r="J1923" s="146"/>
      <c r="L1923" s="150"/>
      <c r="N1923" s="163"/>
      <c r="O1923" s="146"/>
      <c r="P1923" s="146"/>
      <c r="Q1923" s="146"/>
      <c r="R1923" s="34"/>
      <c r="S1923" s="35"/>
      <c r="T1923" s="147"/>
    </row>
    <row r="1924">
      <c r="A1924" s="147"/>
      <c r="B1924" s="64"/>
      <c r="C1924" s="147" t="s">
        <v>217</v>
      </c>
      <c r="E1924" s="161"/>
      <c r="F1924" s="162"/>
      <c r="G1924" s="147"/>
      <c r="H1924" s="146"/>
      <c r="J1924" s="146"/>
      <c r="L1924" s="150"/>
      <c r="N1924" s="163"/>
      <c r="O1924" s="146"/>
      <c r="P1924" s="146"/>
      <c r="Q1924" s="146"/>
      <c r="R1924" s="34"/>
      <c r="S1924" s="35"/>
      <c r="T1924" s="147"/>
    </row>
    <row r="1925">
      <c r="A1925" s="147"/>
      <c r="B1925" s="64"/>
      <c r="C1925" s="147" t="s">
        <v>217</v>
      </c>
      <c r="E1925" s="161"/>
      <c r="F1925" s="162"/>
      <c r="G1925" s="147"/>
      <c r="H1925" s="146"/>
      <c r="J1925" s="146"/>
      <c r="L1925" s="150"/>
      <c r="N1925" s="163"/>
      <c r="O1925" s="146"/>
      <c r="P1925" s="146"/>
      <c r="Q1925" s="146"/>
      <c r="R1925" s="34"/>
      <c r="S1925" s="35"/>
      <c r="T1925" s="147"/>
    </row>
    <row r="1926">
      <c r="A1926" s="147"/>
      <c r="B1926" s="64"/>
      <c r="C1926" s="147" t="s">
        <v>217</v>
      </c>
      <c r="E1926" s="161"/>
      <c r="F1926" s="162"/>
      <c r="G1926" s="147"/>
      <c r="H1926" s="146"/>
      <c r="J1926" s="146"/>
      <c r="L1926" s="150"/>
      <c r="N1926" s="163"/>
      <c r="O1926" s="146"/>
      <c r="P1926" s="146"/>
      <c r="Q1926" s="146"/>
      <c r="R1926" s="34"/>
      <c r="S1926" s="35"/>
      <c r="T1926" s="147"/>
    </row>
    <row r="1927">
      <c r="A1927" s="147"/>
      <c r="B1927" s="64"/>
      <c r="C1927" s="147" t="s">
        <v>217</v>
      </c>
      <c r="E1927" s="161"/>
      <c r="F1927" s="162"/>
      <c r="G1927" s="147"/>
      <c r="H1927" s="146"/>
      <c r="J1927" s="146"/>
      <c r="L1927" s="150"/>
      <c r="N1927" s="163"/>
      <c r="O1927" s="146"/>
      <c r="P1927" s="146"/>
      <c r="Q1927" s="146"/>
      <c r="R1927" s="34"/>
      <c r="S1927" s="35"/>
      <c r="T1927" s="147"/>
    </row>
    <row r="1928">
      <c r="A1928" s="147"/>
      <c r="B1928" s="64"/>
      <c r="C1928" s="147" t="s">
        <v>217</v>
      </c>
      <c r="E1928" s="161"/>
      <c r="F1928" s="162"/>
      <c r="G1928" s="147"/>
      <c r="H1928" s="146"/>
      <c r="J1928" s="146"/>
      <c r="L1928" s="150"/>
      <c r="N1928" s="163"/>
      <c r="O1928" s="146"/>
      <c r="P1928" s="146"/>
      <c r="Q1928" s="146"/>
      <c r="R1928" s="34"/>
      <c r="S1928" s="35"/>
      <c r="T1928" s="147"/>
    </row>
    <row r="1929">
      <c r="A1929" s="147"/>
      <c r="B1929" s="64"/>
      <c r="C1929" s="147" t="s">
        <v>217</v>
      </c>
      <c r="E1929" s="161"/>
      <c r="F1929" s="162"/>
      <c r="G1929" s="147"/>
      <c r="H1929" s="146"/>
      <c r="J1929" s="146"/>
      <c r="L1929" s="150"/>
      <c r="N1929" s="163"/>
      <c r="O1929" s="146"/>
      <c r="P1929" s="146"/>
      <c r="Q1929" s="146"/>
      <c r="R1929" s="34"/>
      <c r="S1929" s="35"/>
      <c r="T1929" s="147"/>
    </row>
    <row r="1930">
      <c r="A1930" s="147"/>
      <c r="B1930" s="64"/>
      <c r="C1930" s="147" t="s">
        <v>217</v>
      </c>
      <c r="E1930" s="161"/>
      <c r="F1930" s="162"/>
      <c r="G1930" s="147"/>
      <c r="H1930" s="146"/>
      <c r="J1930" s="146"/>
      <c r="L1930" s="150"/>
      <c r="N1930" s="163"/>
      <c r="O1930" s="146"/>
      <c r="P1930" s="146"/>
      <c r="Q1930" s="146"/>
      <c r="R1930" s="34"/>
      <c r="S1930" s="35"/>
      <c r="T1930" s="147"/>
    </row>
    <row r="1931">
      <c r="A1931" s="147"/>
      <c r="B1931" s="64"/>
      <c r="C1931" s="147" t="s">
        <v>217</v>
      </c>
      <c r="E1931" s="161"/>
      <c r="F1931" s="162"/>
      <c r="G1931" s="147"/>
      <c r="H1931" s="146"/>
      <c r="J1931" s="146"/>
      <c r="L1931" s="150"/>
      <c r="N1931" s="163"/>
      <c r="O1931" s="146"/>
      <c r="P1931" s="146"/>
      <c r="Q1931" s="146"/>
      <c r="R1931" s="34"/>
      <c r="S1931" s="35"/>
      <c r="T1931" s="147"/>
    </row>
    <row r="1932">
      <c r="A1932" s="147"/>
      <c r="B1932" s="64"/>
      <c r="C1932" s="147" t="s">
        <v>217</v>
      </c>
      <c r="E1932" s="161"/>
      <c r="F1932" s="162"/>
      <c r="G1932" s="147"/>
      <c r="H1932" s="146"/>
      <c r="J1932" s="146"/>
      <c r="L1932" s="150"/>
      <c r="N1932" s="163"/>
      <c r="O1932" s="146"/>
      <c r="P1932" s="146"/>
      <c r="Q1932" s="146"/>
      <c r="R1932" s="34"/>
      <c r="S1932" s="35"/>
      <c r="T1932" s="147"/>
    </row>
    <row r="1933">
      <c r="A1933" s="147"/>
      <c r="B1933" s="64"/>
      <c r="C1933" s="147" t="s">
        <v>217</v>
      </c>
      <c r="E1933" s="161"/>
      <c r="F1933" s="162"/>
      <c r="G1933" s="147"/>
      <c r="H1933" s="146"/>
      <c r="J1933" s="146"/>
      <c r="L1933" s="150"/>
      <c r="N1933" s="163"/>
      <c r="O1933" s="146"/>
      <c r="P1933" s="146"/>
      <c r="Q1933" s="146"/>
      <c r="R1933" s="34"/>
      <c r="S1933" s="35"/>
      <c r="T1933" s="147"/>
    </row>
    <row r="1934">
      <c r="A1934" s="147"/>
      <c r="B1934" s="64"/>
      <c r="C1934" s="147" t="s">
        <v>217</v>
      </c>
      <c r="E1934" s="161"/>
      <c r="F1934" s="162"/>
      <c r="G1934" s="147"/>
      <c r="H1934" s="146"/>
      <c r="J1934" s="146"/>
      <c r="L1934" s="150"/>
      <c r="N1934" s="163"/>
      <c r="O1934" s="146"/>
      <c r="P1934" s="146"/>
      <c r="Q1934" s="146"/>
      <c r="R1934" s="34"/>
      <c r="S1934" s="35"/>
      <c r="T1934" s="147"/>
    </row>
    <row r="1935">
      <c r="A1935" s="147"/>
      <c r="B1935" s="64"/>
      <c r="C1935" s="147" t="s">
        <v>217</v>
      </c>
      <c r="E1935" s="161"/>
      <c r="F1935" s="162"/>
      <c r="G1935" s="147"/>
      <c r="H1935" s="146"/>
      <c r="J1935" s="146"/>
      <c r="L1935" s="150"/>
      <c r="N1935" s="163"/>
      <c r="O1935" s="146"/>
      <c r="P1935" s="146"/>
      <c r="Q1935" s="146"/>
      <c r="R1935" s="34"/>
      <c r="S1935" s="35"/>
      <c r="T1935" s="147"/>
    </row>
    <row r="1936">
      <c r="A1936" s="147"/>
      <c r="B1936" s="64"/>
      <c r="C1936" s="147" t="s">
        <v>217</v>
      </c>
      <c r="E1936" s="161"/>
      <c r="F1936" s="162"/>
      <c r="G1936" s="147"/>
      <c r="H1936" s="146"/>
      <c r="J1936" s="146"/>
      <c r="L1936" s="150"/>
      <c r="N1936" s="163"/>
      <c r="O1936" s="146"/>
      <c r="P1936" s="146"/>
      <c r="Q1936" s="146"/>
      <c r="R1936" s="34"/>
      <c r="S1936" s="35"/>
      <c r="T1936" s="147"/>
    </row>
    <row r="1937">
      <c r="A1937" s="147"/>
      <c r="B1937" s="64"/>
      <c r="C1937" s="147" t="s">
        <v>217</v>
      </c>
      <c r="E1937" s="161"/>
      <c r="F1937" s="162"/>
      <c r="G1937" s="147"/>
      <c r="H1937" s="146"/>
      <c r="J1937" s="146"/>
      <c r="L1937" s="150"/>
      <c r="N1937" s="163"/>
      <c r="O1937" s="146"/>
      <c r="P1937" s="146"/>
      <c r="Q1937" s="146"/>
      <c r="R1937" s="34"/>
      <c r="S1937" s="35"/>
      <c r="T1937" s="147"/>
    </row>
    <row r="1938">
      <c r="A1938" s="147"/>
      <c r="B1938" s="64"/>
      <c r="C1938" s="147" t="s">
        <v>217</v>
      </c>
      <c r="E1938" s="161"/>
      <c r="F1938" s="162"/>
      <c r="G1938" s="147"/>
      <c r="H1938" s="146"/>
      <c r="J1938" s="146"/>
      <c r="L1938" s="150"/>
      <c r="N1938" s="163"/>
      <c r="O1938" s="146"/>
      <c r="P1938" s="146"/>
      <c r="Q1938" s="146"/>
      <c r="R1938" s="34"/>
      <c r="S1938" s="35"/>
      <c r="T1938" s="147"/>
    </row>
    <row r="1939">
      <c r="A1939" s="147"/>
      <c r="B1939" s="64"/>
      <c r="C1939" s="147" t="s">
        <v>217</v>
      </c>
      <c r="E1939" s="161"/>
      <c r="F1939" s="162"/>
      <c r="G1939" s="147"/>
      <c r="H1939" s="146"/>
      <c r="J1939" s="146"/>
      <c r="L1939" s="150"/>
      <c r="N1939" s="163"/>
      <c r="O1939" s="146"/>
      <c r="P1939" s="146"/>
      <c r="Q1939" s="146"/>
      <c r="R1939" s="34"/>
      <c r="S1939" s="35"/>
      <c r="T1939" s="147"/>
    </row>
    <row r="1940">
      <c r="A1940" s="147"/>
      <c r="B1940" s="64"/>
      <c r="C1940" s="147" t="s">
        <v>217</v>
      </c>
      <c r="E1940" s="161"/>
      <c r="F1940" s="162"/>
      <c r="G1940" s="147"/>
      <c r="H1940" s="146"/>
      <c r="J1940" s="146"/>
      <c r="L1940" s="150"/>
      <c r="N1940" s="163"/>
      <c r="O1940" s="146"/>
      <c r="P1940" s="146"/>
      <c r="Q1940" s="146"/>
      <c r="R1940" s="34"/>
      <c r="S1940" s="35"/>
      <c r="T1940" s="147"/>
    </row>
    <row r="1941">
      <c r="A1941" s="147"/>
      <c r="B1941" s="64"/>
      <c r="C1941" s="147" t="s">
        <v>217</v>
      </c>
      <c r="E1941" s="161"/>
      <c r="F1941" s="162"/>
      <c r="G1941" s="147"/>
      <c r="H1941" s="146"/>
      <c r="J1941" s="146"/>
      <c r="L1941" s="150"/>
      <c r="N1941" s="163"/>
      <c r="O1941" s="146"/>
      <c r="P1941" s="146"/>
      <c r="Q1941" s="146"/>
      <c r="R1941" s="34"/>
      <c r="S1941" s="35"/>
      <c r="T1941" s="147"/>
    </row>
    <row r="1942">
      <c r="A1942" s="147"/>
      <c r="B1942" s="64"/>
      <c r="C1942" s="147" t="s">
        <v>217</v>
      </c>
      <c r="E1942" s="161"/>
      <c r="F1942" s="162"/>
      <c r="G1942" s="147"/>
      <c r="H1942" s="146"/>
      <c r="J1942" s="146"/>
      <c r="L1942" s="150"/>
      <c r="N1942" s="163"/>
      <c r="O1942" s="146"/>
      <c r="P1942" s="146"/>
      <c r="Q1942" s="146"/>
      <c r="R1942" s="34"/>
      <c r="S1942" s="35"/>
      <c r="T1942" s="147"/>
    </row>
    <row r="1943">
      <c r="A1943" s="147"/>
      <c r="B1943" s="64"/>
      <c r="C1943" s="147" t="s">
        <v>217</v>
      </c>
      <c r="E1943" s="161"/>
      <c r="F1943" s="162"/>
      <c r="G1943" s="147"/>
      <c r="H1943" s="146"/>
      <c r="J1943" s="146"/>
      <c r="L1943" s="150"/>
      <c r="N1943" s="163"/>
      <c r="O1943" s="146"/>
      <c r="P1943" s="146"/>
      <c r="Q1943" s="146"/>
      <c r="R1943" s="34"/>
      <c r="S1943" s="35"/>
      <c r="T1943" s="147"/>
    </row>
    <row r="1944">
      <c r="A1944" s="147"/>
      <c r="B1944" s="64"/>
      <c r="C1944" s="147" t="s">
        <v>217</v>
      </c>
      <c r="E1944" s="161"/>
      <c r="F1944" s="162"/>
      <c r="G1944" s="147"/>
      <c r="H1944" s="146"/>
      <c r="J1944" s="146"/>
      <c r="L1944" s="150"/>
      <c r="N1944" s="163"/>
      <c r="O1944" s="146"/>
      <c r="P1944" s="146"/>
      <c r="Q1944" s="146"/>
      <c r="R1944" s="34"/>
      <c r="S1944" s="35"/>
      <c r="T1944" s="147"/>
    </row>
    <row r="1945">
      <c r="A1945" s="147"/>
      <c r="B1945" s="64"/>
      <c r="C1945" s="147" t="s">
        <v>217</v>
      </c>
      <c r="E1945" s="161"/>
      <c r="F1945" s="162"/>
      <c r="G1945" s="147"/>
      <c r="H1945" s="146"/>
      <c r="J1945" s="146"/>
      <c r="L1945" s="150"/>
      <c r="N1945" s="163"/>
      <c r="O1945" s="146"/>
      <c r="P1945" s="146"/>
      <c r="Q1945" s="146"/>
      <c r="R1945" s="34"/>
      <c r="S1945" s="35"/>
      <c r="T1945" s="147"/>
    </row>
    <row r="1946">
      <c r="A1946" s="147"/>
      <c r="B1946" s="64"/>
      <c r="C1946" s="147" t="s">
        <v>217</v>
      </c>
      <c r="E1946" s="161"/>
      <c r="F1946" s="162"/>
      <c r="G1946" s="147"/>
      <c r="H1946" s="146"/>
      <c r="J1946" s="146"/>
      <c r="L1946" s="150"/>
      <c r="N1946" s="163"/>
      <c r="O1946" s="146"/>
      <c r="P1946" s="146"/>
      <c r="Q1946" s="146"/>
      <c r="R1946" s="34"/>
      <c r="S1946" s="35"/>
      <c r="T1946" s="147"/>
    </row>
    <row r="1947">
      <c r="A1947" s="147"/>
      <c r="B1947" s="64"/>
      <c r="C1947" s="147" t="s">
        <v>217</v>
      </c>
      <c r="E1947" s="161"/>
      <c r="F1947" s="162"/>
      <c r="G1947" s="147"/>
      <c r="H1947" s="146"/>
      <c r="J1947" s="146"/>
      <c r="L1947" s="150"/>
      <c r="N1947" s="163"/>
      <c r="O1947" s="146"/>
      <c r="P1947" s="146"/>
      <c r="Q1947" s="146"/>
      <c r="R1947" s="34"/>
      <c r="S1947" s="35"/>
      <c r="T1947" s="147"/>
    </row>
    <row r="1948">
      <c r="A1948" s="147"/>
      <c r="B1948" s="64"/>
      <c r="C1948" s="147" t="s">
        <v>217</v>
      </c>
      <c r="E1948" s="161"/>
      <c r="F1948" s="162"/>
      <c r="G1948" s="147"/>
      <c r="H1948" s="146"/>
      <c r="J1948" s="146"/>
      <c r="L1948" s="150"/>
      <c r="N1948" s="163"/>
      <c r="O1948" s="146"/>
      <c r="P1948" s="146"/>
      <c r="Q1948" s="146"/>
      <c r="R1948" s="34"/>
      <c r="S1948" s="35"/>
      <c r="T1948" s="147"/>
    </row>
    <row r="1949">
      <c r="A1949" s="147"/>
      <c r="B1949" s="64"/>
      <c r="C1949" s="147" t="s">
        <v>217</v>
      </c>
      <c r="E1949" s="161"/>
      <c r="F1949" s="162"/>
      <c r="G1949" s="147"/>
      <c r="H1949" s="146"/>
      <c r="J1949" s="146"/>
      <c r="L1949" s="150"/>
      <c r="N1949" s="163"/>
      <c r="O1949" s="146"/>
      <c r="P1949" s="146"/>
      <c r="Q1949" s="146"/>
      <c r="R1949" s="34"/>
      <c r="S1949" s="35"/>
      <c r="T1949" s="147"/>
    </row>
    <row r="1950">
      <c r="A1950" s="147"/>
      <c r="B1950" s="64"/>
      <c r="C1950" s="147" t="s">
        <v>217</v>
      </c>
      <c r="E1950" s="161"/>
      <c r="F1950" s="162"/>
      <c r="G1950" s="147"/>
      <c r="H1950" s="146"/>
      <c r="J1950" s="146"/>
      <c r="L1950" s="150"/>
      <c r="N1950" s="163"/>
      <c r="O1950" s="146"/>
      <c r="P1950" s="146"/>
      <c r="Q1950" s="146"/>
      <c r="R1950" s="34"/>
      <c r="S1950" s="35"/>
      <c r="T1950" s="147"/>
    </row>
    <row r="1951">
      <c r="A1951" s="147"/>
      <c r="B1951" s="64"/>
      <c r="C1951" s="147" t="s">
        <v>217</v>
      </c>
      <c r="E1951" s="161"/>
      <c r="F1951" s="162"/>
      <c r="G1951" s="147"/>
      <c r="H1951" s="146"/>
      <c r="J1951" s="146"/>
      <c r="L1951" s="150"/>
      <c r="N1951" s="163"/>
      <c r="O1951" s="146"/>
      <c r="P1951" s="146"/>
      <c r="Q1951" s="146"/>
      <c r="R1951" s="34"/>
      <c r="S1951" s="35"/>
      <c r="T1951" s="147"/>
    </row>
    <row r="1952">
      <c r="A1952" s="147"/>
      <c r="B1952" s="64"/>
      <c r="C1952" s="147" t="s">
        <v>217</v>
      </c>
      <c r="E1952" s="161"/>
      <c r="F1952" s="162"/>
      <c r="G1952" s="147"/>
      <c r="H1952" s="146"/>
      <c r="J1952" s="146"/>
      <c r="L1952" s="150"/>
      <c r="N1952" s="163"/>
      <c r="O1952" s="146"/>
      <c r="P1952" s="146"/>
      <c r="Q1952" s="146"/>
      <c r="R1952" s="34"/>
      <c r="S1952" s="35"/>
      <c r="T1952" s="147"/>
    </row>
    <row r="1953">
      <c r="A1953" s="147"/>
      <c r="B1953" s="64"/>
      <c r="C1953" s="147" t="s">
        <v>217</v>
      </c>
      <c r="E1953" s="161"/>
      <c r="F1953" s="162"/>
      <c r="G1953" s="147"/>
      <c r="H1953" s="146"/>
      <c r="J1953" s="146"/>
      <c r="L1953" s="150"/>
      <c r="N1953" s="163"/>
      <c r="O1953" s="146"/>
      <c r="P1953" s="146"/>
      <c r="Q1953" s="146"/>
      <c r="R1953" s="34"/>
      <c r="S1953" s="35"/>
      <c r="T1953" s="147"/>
    </row>
    <row r="1954">
      <c r="A1954" s="147"/>
      <c r="B1954" s="64"/>
      <c r="C1954" s="147" t="s">
        <v>217</v>
      </c>
      <c r="E1954" s="161"/>
      <c r="F1954" s="162"/>
      <c r="G1954" s="147"/>
      <c r="H1954" s="146"/>
      <c r="J1954" s="146"/>
      <c r="L1954" s="150"/>
      <c r="N1954" s="163"/>
      <c r="O1954" s="146"/>
      <c r="P1954" s="146"/>
      <c r="Q1954" s="146"/>
      <c r="R1954" s="34"/>
      <c r="S1954" s="35"/>
      <c r="T1954" s="147"/>
    </row>
    <row r="1955">
      <c r="A1955" s="147"/>
      <c r="B1955" s="64"/>
      <c r="C1955" s="147" t="s">
        <v>217</v>
      </c>
      <c r="E1955" s="161"/>
      <c r="F1955" s="162"/>
      <c r="G1955" s="147"/>
      <c r="H1955" s="146"/>
      <c r="J1955" s="146"/>
      <c r="L1955" s="150"/>
      <c r="N1955" s="163"/>
      <c r="O1955" s="146"/>
      <c r="P1955" s="146"/>
      <c r="Q1955" s="146"/>
      <c r="R1955" s="34"/>
      <c r="S1955" s="35"/>
      <c r="T1955" s="147"/>
    </row>
    <row r="1956">
      <c r="A1956" s="147"/>
      <c r="B1956" s="64"/>
      <c r="C1956" s="147" t="s">
        <v>217</v>
      </c>
      <c r="E1956" s="161"/>
      <c r="F1956" s="162"/>
      <c r="G1956" s="147"/>
      <c r="H1956" s="146"/>
      <c r="J1956" s="146"/>
      <c r="L1956" s="150"/>
      <c r="N1956" s="163"/>
      <c r="O1956" s="146"/>
      <c r="P1956" s="146"/>
      <c r="Q1956" s="146"/>
      <c r="R1956" s="34"/>
      <c r="S1956" s="35"/>
      <c r="T1956" s="147"/>
    </row>
    <row r="1957">
      <c r="A1957" s="147"/>
      <c r="B1957" s="64"/>
      <c r="C1957" s="147" t="s">
        <v>217</v>
      </c>
      <c r="E1957" s="161"/>
      <c r="F1957" s="162"/>
      <c r="G1957" s="147"/>
      <c r="H1957" s="146"/>
      <c r="J1957" s="146"/>
      <c r="L1957" s="150"/>
      <c r="N1957" s="163"/>
      <c r="O1957" s="146"/>
      <c r="P1957" s="146"/>
      <c r="Q1957" s="146"/>
      <c r="R1957" s="34"/>
      <c r="S1957" s="35"/>
      <c r="T1957" s="147"/>
    </row>
    <row r="1958">
      <c r="A1958" s="147"/>
      <c r="B1958" s="64"/>
      <c r="C1958" s="147" t="s">
        <v>217</v>
      </c>
      <c r="E1958" s="161"/>
      <c r="F1958" s="162"/>
      <c r="G1958" s="147"/>
      <c r="H1958" s="146"/>
      <c r="J1958" s="146"/>
      <c r="L1958" s="150"/>
      <c r="N1958" s="163"/>
      <c r="O1958" s="146"/>
      <c r="P1958" s="146"/>
      <c r="Q1958" s="146"/>
      <c r="R1958" s="34"/>
      <c r="S1958" s="35"/>
      <c r="T1958" s="147"/>
    </row>
    <row r="1959">
      <c r="A1959" s="147"/>
      <c r="B1959" s="64"/>
      <c r="C1959" s="147" t="s">
        <v>217</v>
      </c>
      <c r="E1959" s="161"/>
      <c r="F1959" s="162"/>
      <c r="G1959" s="147"/>
      <c r="H1959" s="146"/>
      <c r="J1959" s="146"/>
      <c r="L1959" s="150"/>
      <c r="N1959" s="163"/>
      <c r="O1959" s="146"/>
      <c r="P1959" s="146"/>
      <c r="Q1959" s="146"/>
      <c r="R1959" s="34"/>
      <c r="S1959" s="35"/>
      <c r="T1959" s="147"/>
    </row>
    <row r="1960">
      <c r="A1960" s="147"/>
      <c r="B1960" s="64"/>
      <c r="C1960" s="147" t="s">
        <v>217</v>
      </c>
      <c r="E1960" s="161"/>
      <c r="F1960" s="162"/>
      <c r="G1960" s="147"/>
      <c r="H1960" s="146"/>
      <c r="J1960" s="146"/>
      <c r="L1960" s="150"/>
      <c r="N1960" s="163"/>
      <c r="O1960" s="146"/>
      <c r="P1960" s="146"/>
      <c r="Q1960" s="146"/>
      <c r="R1960" s="34"/>
      <c r="S1960" s="35"/>
      <c r="T1960" s="147"/>
    </row>
    <row r="1961">
      <c r="A1961" s="147"/>
      <c r="B1961" s="64"/>
      <c r="C1961" s="147" t="s">
        <v>217</v>
      </c>
      <c r="E1961" s="161"/>
      <c r="F1961" s="162"/>
      <c r="G1961" s="147"/>
      <c r="H1961" s="146"/>
      <c r="J1961" s="146"/>
      <c r="L1961" s="150"/>
      <c r="N1961" s="163"/>
      <c r="O1961" s="146"/>
      <c r="P1961" s="146"/>
      <c r="Q1961" s="146"/>
      <c r="R1961" s="34"/>
      <c r="S1961" s="35"/>
      <c r="T1961" s="147"/>
    </row>
    <row r="1962">
      <c r="A1962" s="147"/>
      <c r="B1962" s="64"/>
      <c r="C1962" s="147" t="s">
        <v>217</v>
      </c>
      <c r="E1962" s="161"/>
      <c r="F1962" s="162"/>
      <c r="G1962" s="147"/>
      <c r="H1962" s="146"/>
      <c r="J1962" s="146"/>
      <c r="L1962" s="150"/>
      <c r="N1962" s="163"/>
      <c r="O1962" s="146"/>
      <c r="P1962" s="146"/>
      <c r="Q1962" s="146"/>
      <c r="R1962" s="34"/>
      <c r="S1962" s="35"/>
      <c r="T1962" s="147"/>
    </row>
    <row r="1963">
      <c r="A1963" s="147"/>
      <c r="B1963" s="64"/>
      <c r="C1963" s="147" t="s">
        <v>217</v>
      </c>
      <c r="E1963" s="161"/>
      <c r="F1963" s="162"/>
      <c r="G1963" s="147"/>
      <c r="H1963" s="146"/>
      <c r="J1963" s="146"/>
      <c r="L1963" s="150"/>
      <c r="N1963" s="163"/>
      <c r="O1963" s="146"/>
      <c r="P1963" s="146"/>
      <c r="Q1963" s="146"/>
      <c r="R1963" s="34"/>
      <c r="S1963" s="35"/>
      <c r="T1963" s="147"/>
    </row>
    <row r="1964">
      <c r="A1964" s="147"/>
      <c r="B1964" s="64"/>
      <c r="C1964" s="147" t="s">
        <v>217</v>
      </c>
      <c r="E1964" s="161"/>
      <c r="F1964" s="162"/>
      <c r="G1964" s="147"/>
      <c r="H1964" s="146"/>
      <c r="J1964" s="146"/>
      <c r="L1964" s="150"/>
      <c r="N1964" s="163"/>
      <c r="O1964" s="146"/>
      <c r="P1964" s="146"/>
      <c r="Q1964" s="146"/>
      <c r="R1964" s="34"/>
      <c r="S1964" s="35"/>
      <c r="T1964" s="147"/>
    </row>
    <row r="1965">
      <c r="A1965" s="147"/>
      <c r="B1965" s="64"/>
      <c r="C1965" s="147" t="s">
        <v>217</v>
      </c>
      <c r="E1965" s="161"/>
      <c r="F1965" s="162"/>
      <c r="G1965" s="147"/>
      <c r="H1965" s="146"/>
      <c r="J1965" s="146"/>
      <c r="L1965" s="150"/>
      <c r="N1965" s="163"/>
      <c r="O1965" s="146"/>
      <c r="P1965" s="146"/>
      <c r="Q1965" s="146"/>
      <c r="R1965" s="34"/>
      <c r="S1965" s="35"/>
      <c r="T1965" s="147"/>
    </row>
    <row r="1966">
      <c r="A1966" s="147"/>
      <c r="B1966" s="64"/>
      <c r="C1966" s="147" t="s">
        <v>217</v>
      </c>
      <c r="E1966" s="161"/>
      <c r="F1966" s="162"/>
      <c r="G1966" s="147"/>
      <c r="H1966" s="146"/>
      <c r="J1966" s="146"/>
      <c r="L1966" s="150"/>
      <c r="N1966" s="163"/>
      <c r="O1966" s="146"/>
      <c r="P1966" s="146"/>
      <c r="Q1966" s="146"/>
      <c r="R1966" s="34"/>
      <c r="S1966" s="35"/>
      <c r="T1966" s="147"/>
    </row>
    <row r="1967">
      <c r="A1967" s="147"/>
      <c r="B1967" s="64"/>
      <c r="C1967" s="147" t="s">
        <v>217</v>
      </c>
      <c r="E1967" s="161"/>
      <c r="F1967" s="162"/>
      <c r="G1967" s="147"/>
      <c r="H1967" s="146"/>
      <c r="J1967" s="146"/>
      <c r="L1967" s="150"/>
      <c r="N1967" s="163"/>
      <c r="O1967" s="146"/>
      <c r="P1967" s="146"/>
      <c r="Q1967" s="146"/>
      <c r="R1967" s="34"/>
      <c r="S1967" s="35"/>
      <c r="T1967" s="147"/>
    </row>
    <row r="1968">
      <c r="A1968" s="147"/>
      <c r="B1968" s="64"/>
      <c r="C1968" s="147" t="s">
        <v>217</v>
      </c>
      <c r="E1968" s="161"/>
      <c r="F1968" s="162"/>
      <c r="G1968" s="147"/>
      <c r="H1968" s="146"/>
      <c r="J1968" s="146"/>
      <c r="L1968" s="150"/>
      <c r="N1968" s="163"/>
      <c r="O1968" s="146"/>
      <c r="P1968" s="146"/>
      <c r="Q1968" s="146"/>
      <c r="R1968" s="34"/>
      <c r="S1968" s="35"/>
      <c r="T1968" s="147"/>
    </row>
    <row r="1969">
      <c r="A1969" s="147"/>
      <c r="B1969" s="64"/>
      <c r="C1969" s="147" t="s">
        <v>217</v>
      </c>
      <c r="E1969" s="161"/>
      <c r="F1969" s="162"/>
      <c r="G1969" s="147"/>
      <c r="H1969" s="146"/>
      <c r="J1969" s="146"/>
      <c r="L1969" s="150"/>
      <c r="N1969" s="163"/>
      <c r="O1969" s="146"/>
      <c r="P1969" s="146"/>
      <c r="Q1969" s="146"/>
      <c r="R1969" s="34"/>
      <c r="S1969" s="35"/>
      <c r="T1969" s="147"/>
    </row>
    <row r="1970">
      <c r="A1970" s="147"/>
      <c r="B1970" s="64"/>
      <c r="C1970" s="147" t="s">
        <v>217</v>
      </c>
      <c r="E1970" s="161"/>
      <c r="F1970" s="162"/>
      <c r="G1970" s="147"/>
      <c r="H1970" s="146"/>
      <c r="J1970" s="146"/>
      <c r="L1970" s="150"/>
      <c r="N1970" s="163"/>
      <c r="O1970" s="146"/>
      <c r="P1970" s="146"/>
      <c r="Q1970" s="146"/>
      <c r="R1970" s="34"/>
      <c r="S1970" s="35"/>
      <c r="T1970" s="147"/>
    </row>
    <row r="1971">
      <c r="A1971" s="147"/>
      <c r="B1971" s="64"/>
      <c r="C1971" s="147" t="s">
        <v>217</v>
      </c>
      <c r="E1971" s="161"/>
      <c r="F1971" s="162"/>
      <c r="G1971" s="147"/>
      <c r="H1971" s="146"/>
      <c r="J1971" s="146"/>
      <c r="L1971" s="150"/>
      <c r="N1971" s="163"/>
      <c r="O1971" s="146"/>
      <c r="P1971" s="146"/>
      <c r="Q1971" s="146"/>
      <c r="R1971" s="34"/>
      <c r="S1971" s="35"/>
      <c r="T1971" s="147"/>
    </row>
    <row r="1972">
      <c r="A1972" s="147"/>
      <c r="B1972" s="64"/>
      <c r="C1972" s="147" t="s">
        <v>217</v>
      </c>
      <c r="E1972" s="161"/>
      <c r="F1972" s="162"/>
      <c r="G1972" s="147"/>
      <c r="H1972" s="146"/>
      <c r="J1972" s="146"/>
      <c r="L1972" s="150"/>
      <c r="N1972" s="163"/>
      <c r="O1972" s="146"/>
      <c r="P1972" s="146"/>
      <c r="Q1972" s="146"/>
      <c r="R1972" s="34"/>
      <c r="S1972" s="35"/>
      <c r="T1972" s="147"/>
    </row>
    <row r="1973">
      <c r="A1973" s="147"/>
      <c r="B1973" s="64"/>
      <c r="C1973" s="147" t="s">
        <v>217</v>
      </c>
      <c r="E1973" s="161"/>
      <c r="F1973" s="162"/>
      <c r="G1973" s="147"/>
      <c r="H1973" s="146"/>
      <c r="J1973" s="146"/>
      <c r="L1973" s="150"/>
      <c r="N1973" s="163"/>
      <c r="O1973" s="146"/>
      <c r="P1973" s="146"/>
      <c r="Q1973" s="146"/>
      <c r="R1973" s="34"/>
      <c r="S1973" s="35"/>
      <c r="T1973" s="147"/>
    </row>
    <row r="1974">
      <c r="A1974" s="147"/>
      <c r="B1974" s="64"/>
      <c r="C1974" s="147" t="s">
        <v>217</v>
      </c>
      <c r="E1974" s="161"/>
      <c r="F1974" s="162"/>
      <c r="G1974" s="147"/>
      <c r="H1974" s="146"/>
      <c r="J1974" s="146"/>
      <c r="L1974" s="150"/>
      <c r="N1974" s="163"/>
      <c r="O1974" s="146"/>
      <c r="P1974" s="146"/>
      <c r="Q1974" s="146"/>
      <c r="R1974" s="34"/>
      <c r="S1974" s="35"/>
      <c r="T1974" s="147"/>
    </row>
    <row r="1975">
      <c r="A1975" s="147"/>
      <c r="B1975" s="64"/>
      <c r="C1975" s="147" t="s">
        <v>217</v>
      </c>
      <c r="E1975" s="161"/>
      <c r="F1975" s="162"/>
      <c r="G1975" s="147"/>
      <c r="H1975" s="146"/>
      <c r="J1975" s="146"/>
      <c r="L1975" s="150"/>
      <c r="N1975" s="163"/>
      <c r="O1975" s="146"/>
      <c r="P1975" s="146"/>
      <c r="Q1975" s="146"/>
      <c r="R1975" s="34"/>
      <c r="S1975" s="35"/>
      <c r="T1975" s="147"/>
    </row>
    <row r="1976">
      <c r="A1976" s="147"/>
      <c r="B1976" s="64"/>
      <c r="C1976" s="147" t="s">
        <v>217</v>
      </c>
      <c r="E1976" s="161"/>
      <c r="F1976" s="162"/>
      <c r="G1976" s="147"/>
      <c r="H1976" s="146"/>
      <c r="J1976" s="146"/>
      <c r="L1976" s="150"/>
      <c r="N1976" s="163"/>
      <c r="O1976" s="146"/>
      <c r="P1976" s="146"/>
      <c r="Q1976" s="146"/>
      <c r="R1976" s="34"/>
      <c r="S1976" s="35"/>
      <c r="T1976" s="147"/>
    </row>
    <row r="1977">
      <c r="A1977" s="147"/>
      <c r="B1977" s="64"/>
      <c r="C1977" s="147" t="s">
        <v>217</v>
      </c>
      <c r="E1977" s="161"/>
      <c r="F1977" s="162"/>
      <c r="G1977" s="147"/>
      <c r="H1977" s="146"/>
      <c r="J1977" s="146"/>
      <c r="L1977" s="150"/>
      <c r="N1977" s="163"/>
      <c r="O1977" s="146"/>
      <c r="P1977" s="146"/>
      <c r="Q1977" s="146"/>
      <c r="R1977" s="34"/>
      <c r="S1977" s="35"/>
      <c r="T1977" s="147"/>
    </row>
    <row r="1978">
      <c r="A1978" s="147"/>
      <c r="B1978" s="64"/>
      <c r="C1978" s="147" t="s">
        <v>217</v>
      </c>
      <c r="E1978" s="161"/>
      <c r="F1978" s="162"/>
      <c r="G1978" s="147"/>
      <c r="H1978" s="146"/>
      <c r="J1978" s="146"/>
      <c r="L1978" s="150"/>
      <c r="N1978" s="163"/>
      <c r="O1978" s="146"/>
      <c r="P1978" s="146"/>
      <c r="Q1978" s="146"/>
      <c r="R1978" s="34"/>
      <c r="S1978" s="35"/>
      <c r="T1978" s="147"/>
    </row>
    <row r="1979">
      <c r="A1979" s="147"/>
      <c r="B1979" s="64"/>
      <c r="C1979" s="147" t="s">
        <v>217</v>
      </c>
      <c r="E1979" s="161"/>
      <c r="F1979" s="162"/>
      <c r="G1979" s="147"/>
      <c r="H1979" s="146"/>
      <c r="J1979" s="146"/>
      <c r="L1979" s="150"/>
      <c r="N1979" s="163"/>
      <c r="O1979" s="146"/>
      <c r="P1979" s="146"/>
      <c r="Q1979" s="146"/>
      <c r="R1979" s="34"/>
      <c r="S1979" s="35"/>
      <c r="T1979" s="147"/>
    </row>
    <row r="1980">
      <c r="A1980" s="147"/>
      <c r="B1980" s="64"/>
      <c r="C1980" s="147" t="s">
        <v>217</v>
      </c>
      <c r="E1980" s="161"/>
      <c r="F1980" s="162"/>
      <c r="G1980" s="147"/>
      <c r="H1980" s="146"/>
      <c r="J1980" s="146"/>
      <c r="L1980" s="150"/>
      <c r="N1980" s="163"/>
      <c r="O1980" s="146"/>
      <c r="P1980" s="146"/>
      <c r="Q1980" s="146"/>
      <c r="R1980" s="34"/>
      <c r="S1980" s="35"/>
      <c r="T1980" s="147"/>
    </row>
    <row r="1981">
      <c r="A1981" s="147"/>
      <c r="B1981" s="64"/>
      <c r="C1981" s="147" t="s">
        <v>217</v>
      </c>
      <c r="E1981" s="161"/>
      <c r="F1981" s="162"/>
      <c r="G1981" s="147"/>
      <c r="H1981" s="146"/>
      <c r="J1981" s="146"/>
      <c r="L1981" s="150"/>
      <c r="N1981" s="163"/>
      <c r="O1981" s="146"/>
      <c r="P1981" s="146"/>
      <c r="Q1981" s="146"/>
      <c r="R1981" s="34"/>
      <c r="S1981" s="35"/>
      <c r="T1981" s="147"/>
    </row>
    <row r="1982">
      <c r="A1982" s="147"/>
      <c r="B1982" s="64"/>
      <c r="C1982" s="147" t="s">
        <v>217</v>
      </c>
      <c r="E1982" s="161"/>
      <c r="F1982" s="162"/>
      <c r="G1982" s="147"/>
      <c r="H1982" s="146"/>
      <c r="J1982" s="146"/>
      <c r="L1982" s="150"/>
      <c r="N1982" s="163"/>
      <c r="O1982" s="146"/>
      <c r="P1982" s="146"/>
      <c r="Q1982" s="146"/>
      <c r="R1982" s="34"/>
      <c r="S1982" s="35"/>
      <c r="T1982" s="147"/>
    </row>
    <row r="1983">
      <c r="A1983" s="147"/>
      <c r="B1983" s="64"/>
      <c r="C1983" s="147" t="s">
        <v>217</v>
      </c>
      <c r="E1983" s="161"/>
      <c r="F1983" s="162"/>
      <c r="G1983" s="147"/>
      <c r="H1983" s="146"/>
      <c r="J1983" s="146"/>
      <c r="L1983" s="150"/>
      <c r="N1983" s="163"/>
      <c r="O1983" s="146"/>
      <c r="P1983" s="146"/>
      <c r="Q1983" s="146"/>
      <c r="R1983" s="34"/>
      <c r="S1983" s="35"/>
      <c r="T1983" s="147"/>
    </row>
    <row r="1984">
      <c r="A1984" s="147"/>
      <c r="B1984" s="64"/>
      <c r="C1984" s="147" t="s">
        <v>217</v>
      </c>
      <c r="E1984" s="161"/>
      <c r="F1984" s="162"/>
      <c r="G1984" s="147"/>
      <c r="H1984" s="146"/>
      <c r="J1984" s="146"/>
      <c r="L1984" s="150"/>
      <c r="N1984" s="163"/>
      <c r="O1984" s="146"/>
      <c r="P1984" s="146"/>
      <c r="Q1984" s="146"/>
      <c r="R1984" s="34"/>
      <c r="S1984" s="35"/>
      <c r="T1984" s="147"/>
    </row>
    <row r="1985">
      <c r="A1985" s="147"/>
      <c r="B1985" s="64"/>
      <c r="C1985" s="147" t="s">
        <v>217</v>
      </c>
      <c r="E1985" s="161"/>
      <c r="F1985" s="162"/>
      <c r="G1985" s="147"/>
      <c r="H1985" s="146"/>
      <c r="J1985" s="146"/>
      <c r="L1985" s="150"/>
      <c r="N1985" s="163"/>
      <c r="O1985" s="146"/>
      <c r="P1985" s="146"/>
      <c r="Q1985" s="146"/>
      <c r="R1985" s="34"/>
      <c r="S1985" s="35"/>
      <c r="T1985" s="147"/>
    </row>
    <row r="1986">
      <c r="A1986" s="147"/>
      <c r="B1986" s="64"/>
      <c r="C1986" s="147" t="s">
        <v>217</v>
      </c>
      <c r="E1986" s="161"/>
      <c r="F1986" s="162"/>
      <c r="G1986" s="147"/>
      <c r="H1986" s="146"/>
      <c r="J1986" s="146"/>
      <c r="L1986" s="150"/>
      <c r="N1986" s="163"/>
      <c r="O1986" s="146"/>
      <c r="P1986" s="146"/>
      <c r="Q1986" s="146"/>
      <c r="R1986" s="34"/>
      <c r="S1986" s="35"/>
      <c r="T1986" s="147"/>
    </row>
    <row r="1987">
      <c r="A1987" s="147"/>
      <c r="B1987" s="64"/>
      <c r="C1987" s="147" t="s">
        <v>217</v>
      </c>
      <c r="E1987" s="161"/>
      <c r="F1987" s="162"/>
      <c r="G1987" s="147"/>
      <c r="H1987" s="146"/>
      <c r="J1987" s="146"/>
      <c r="L1987" s="150"/>
      <c r="N1987" s="163"/>
      <c r="O1987" s="146"/>
      <c r="P1987" s="146"/>
      <c r="Q1987" s="146"/>
      <c r="R1987" s="34"/>
      <c r="S1987" s="35"/>
      <c r="T1987" s="147"/>
    </row>
    <row r="1988">
      <c r="A1988" s="147"/>
      <c r="B1988" s="64"/>
      <c r="C1988" s="147" t="s">
        <v>217</v>
      </c>
      <c r="E1988" s="161"/>
      <c r="F1988" s="162"/>
      <c r="G1988" s="147"/>
      <c r="H1988" s="146"/>
      <c r="J1988" s="146"/>
      <c r="L1988" s="150"/>
      <c r="N1988" s="163"/>
      <c r="O1988" s="146"/>
      <c r="P1988" s="146"/>
      <c r="Q1988" s="146"/>
      <c r="R1988" s="34"/>
      <c r="S1988" s="35"/>
      <c r="T1988" s="147"/>
    </row>
    <row r="1989">
      <c r="A1989" s="147"/>
      <c r="B1989" s="64"/>
      <c r="C1989" s="147" t="s">
        <v>217</v>
      </c>
      <c r="E1989" s="161"/>
      <c r="F1989" s="162"/>
      <c r="G1989" s="147"/>
      <c r="H1989" s="146"/>
      <c r="J1989" s="146"/>
      <c r="L1989" s="150"/>
      <c r="N1989" s="163"/>
      <c r="O1989" s="146"/>
      <c r="P1989" s="146"/>
      <c r="Q1989" s="146"/>
      <c r="R1989" s="34"/>
      <c r="S1989" s="35"/>
      <c r="T1989" s="147"/>
    </row>
    <row r="1990">
      <c r="A1990" s="147"/>
      <c r="B1990" s="64"/>
      <c r="C1990" s="147" t="s">
        <v>217</v>
      </c>
      <c r="E1990" s="161"/>
      <c r="F1990" s="162"/>
      <c r="G1990" s="147"/>
      <c r="H1990" s="146"/>
      <c r="J1990" s="146"/>
      <c r="L1990" s="150"/>
      <c r="N1990" s="163"/>
      <c r="O1990" s="146"/>
      <c r="P1990" s="146"/>
      <c r="Q1990" s="146"/>
      <c r="R1990" s="34"/>
      <c r="S1990" s="35"/>
      <c r="T1990" s="147"/>
    </row>
    <row r="1991">
      <c r="A1991" s="147"/>
      <c r="B1991" s="64"/>
      <c r="C1991" s="147" t="s">
        <v>217</v>
      </c>
      <c r="E1991" s="161"/>
      <c r="F1991" s="162"/>
      <c r="G1991" s="147"/>
      <c r="H1991" s="146"/>
      <c r="J1991" s="146"/>
      <c r="L1991" s="150"/>
      <c r="N1991" s="163"/>
      <c r="O1991" s="146"/>
      <c r="P1991" s="146"/>
      <c r="Q1991" s="146"/>
      <c r="R1991" s="34"/>
      <c r="S1991" s="35"/>
      <c r="T1991" s="147"/>
    </row>
    <row r="1992">
      <c r="A1992" s="147"/>
      <c r="B1992" s="64"/>
      <c r="C1992" s="147" t="s">
        <v>217</v>
      </c>
      <c r="E1992" s="161"/>
      <c r="F1992" s="162"/>
      <c r="G1992" s="147"/>
      <c r="H1992" s="146"/>
      <c r="J1992" s="146"/>
      <c r="L1992" s="150"/>
      <c r="N1992" s="163"/>
      <c r="O1992" s="146"/>
      <c r="P1992" s="146"/>
      <c r="Q1992" s="146"/>
      <c r="R1992" s="34"/>
      <c r="S1992" s="35"/>
      <c r="T1992" s="147"/>
    </row>
    <row r="1993">
      <c r="A1993" s="147"/>
      <c r="B1993" s="64"/>
      <c r="C1993" s="147" t="s">
        <v>217</v>
      </c>
      <c r="E1993" s="161"/>
      <c r="F1993" s="162"/>
      <c r="G1993" s="147"/>
      <c r="H1993" s="146"/>
      <c r="J1993" s="146"/>
      <c r="L1993" s="150"/>
      <c r="N1993" s="163"/>
      <c r="O1993" s="146"/>
      <c r="P1993" s="146"/>
      <c r="Q1993" s="146"/>
      <c r="R1993" s="34"/>
      <c r="S1993" s="35"/>
      <c r="T1993" s="147"/>
    </row>
    <row r="1994">
      <c r="A1994" s="147"/>
      <c r="B1994" s="64"/>
      <c r="C1994" s="147" t="s">
        <v>217</v>
      </c>
      <c r="E1994" s="161"/>
      <c r="F1994" s="162"/>
      <c r="G1994" s="147"/>
      <c r="H1994" s="146"/>
      <c r="J1994" s="146"/>
      <c r="L1994" s="150"/>
      <c r="N1994" s="163"/>
      <c r="O1994" s="146"/>
      <c r="P1994" s="146"/>
      <c r="Q1994" s="146"/>
      <c r="R1994" s="34"/>
      <c r="S1994" s="35"/>
      <c r="T1994" s="147"/>
    </row>
    <row r="1995">
      <c r="A1995" s="147"/>
      <c r="B1995" s="64"/>
      <c r="C1995" s="147" t="s">
        <v>217</v>
      </c>
      <c r="E1995" s="161"/>
      <c r="F1995" s="162"/>
      <c r="G1995" s="147"/>
      <c r="H1995" s="146"/>
      <c r="J1995" s="146"/>
      <c r="L1995" s="150"/>
      <c r="N1995" s="163"/>
      <c r="O1995" s="146"/>
      <c r="P1995" s="146"/>
      <c r="Q1995" s="146"/>
      <c r="R1995" s="34"/>
      <c r="S1995" s="35"/>
      <c r="T1995" s="147"/>
    </row>
    <row r="1996">
      <c r="A1996" s="147"/>
      <c r="B1996" s="64"/>
      <c r="C1996" s="147" t="s">
        <v>217</v>
      </c>
      <c r="E1996" s="161"/>
      <c r="F1996" s="162"/>
      <c r="G1996" s="147"/>
      <c r="H1996" s="146"/>
      <c r="J1996" s="146"/>
      <c r="L1996" s="150"/>
      <c r="N1996" s="163"/>
      <c r="O1996" s="146"/>
      <c r="P1996" s="146"/>
      <c r="Q1996" s="146"/>
      <c r="R1996" s="34"/>
      <c r="S1996" s="35"/>
      <c r="T1996" s="147"/>
    </row>
    <row r="1997">
      <c r="A1997" s="147"/>
      <c r="B1997" s="64"/>
      <c r="C1997" s="147" t="s">
        <v>217</v>
      </c>
      <c r="E1997" s="161"/>
      <c r="F1997" s="162"/>
      <c r="G1997" s="147"/>
      <c r="H1997" s="146"/>
      <c r="J1997" s="146"/>
      <c r="L1997" s="150"/>
      <c r="N1997" s="163"/>
      <c r="O1997" s="146"/>
      <c r="P1997" s="146"/>
      <c r="Q1997" s="146"/>
      <c r="R1997" s="34"/>
      <c r="S1997" s="35"/>
      <c r="T1997" s="147"/>
    </row>
    <row r="1998">
      <c r="A1998" s="147"/>
      <c r="B1998" s="64"/>
      <c r="C1998" s="147" t="s">
        <v>217</v>
      </c>
      <c r="E1998" s="161"/>
      <c r="F1998" s="162"/>
      <c r="G1998" s="147"/>
      <c r="H1998" s="146"/>
      <c r="J1998" s="146"/>
      <c r="L1998" s="150"/>
      <c r="N1998" s="163"/>
      <c r="O1998" s="146"/>
      <c r="P1998" s="146"/>
      <c r="Q1998" s="146"/>
      <c r="R1998" s="34"/>
      <c r="S1998" s="35"/>
      <c r="T1998" s="147"/>
    </row>
    <row r="1999">
      <c r="A1999" s="147"/>
      <c r="B1999" s="64"/>
      <c r="C1999" s="147" t="s">
        <v>217</v>
      </c>
      <c r="E1999" s="161"/>
      <c r="F1999" s="162"/>
      <c r="G1999" s="147"/>
      <c r="H1999" s="146"/>
      <c r="J1999" s="146"/>
      <c r="L1999" s="150"/>
      <c r="N1999" s="163"/>
      <c r="O1999" s="146"/>
      <c r="P1999" s="146"/>
      <c r="Q1999" s="146"/>
      <c r="R1999" s="34"/>
      <c r="S1999" s="35"/>
      <c r="T1999" s="147"/>
    </row>
    <row r="2000">
      <c r="A2000" s="147"/>
      <c r="B2000" s="64"/>
      <c r="C2000" s="147" t="s">
        <v>217</v>
      </c>
      <c r="E2000" s="161"/>
      <c r="F2000" s="162"/>
      <c r="G2000" s="147"/>
      <c r="H2000" s="146"/>
      <c r="J2000" s="146"/>
      <c r="L2000" s="150"/>
      <c r="N2000" s="163"/>
      <c r="O2000" s="146"/>
      <c r="P2000" s="146"/>
      <c r="Q2000" s="146"/>
      <c r="R2000" s="34"/>
      <c r="S2000" s="35"/>
      <c r="T2000" s="147"/>
    </row>
    <row r="2001">
      <c r="A2001" s="147"/>
      <c r="B2001" s="64"/>
      <c r="C2001" s="147" t="s">
        <v>217</v>
      </c>
      <c r="E2001" s="161"/>
      <c r="F2001" s="162"/>
      <c r="G2001" s="147"/>
      <c r="H2001" s="146"/>
      <c r="J2001" s="146"/>
      <c r="L2001" s="150"/>
      <c r="N2001" s="163"/>
      <c r="O2001" s="146"/>
      <c r="P2001" s="146"/>
      <c r="Q2001" s="146"/>
      <c r="R2001" s="34"/>
      <c r="S2001" s="35"/>
      <c r="T2001" s="147"/>
    </row>
    <row r="2002">
      <c r="A2002" s="147"/>
      <c r="B2002" s="64"/>
      <c r="C2002" s="147" t="s">
        <v>217</v>
      </c>
      <c r="E2002" s="161"/>
      <c r="F2002" s="162"/>
      <c r="G2002" s="147"/>
      <c r="H2002" s="146"/>
      <c r="J2002" s="146"/>
      <c r="L2002" s="150"/>
      <c r="N2002" s="163"/>
      <c r="O2002" s="146"/>
      <c r="P2002" s="146"/>
      <c r="Q2002" s="146"/>
      <c r="R2002" s="34"/>
      <c r="S2002" s="35"/>
      <c r="T2002" s="147"/>
    </row>
    <row r="2003">
      <c r="A2003" s="147"/>
      <c r="B2003" s="64"/>
      <c r="C2003" s="147" t="s">
        <v>217</v>
      </c>
      <c r="E2003" s="161"/>
      <c r="F2003" s="162"/>
      <c r="G2003" s="147"/>
      <c r="H2003" s="146"/>
      <c r="J2003" s="146"/>
      <c r="L2003" s="150"/>
      <c r="N2003" s="163"/>
      <c r="O2003" s="146"/>
      <c r="P2003" s="146"/>
      <c r="Q2003" s="146"/>
      <c r="R2003" s="34"/>
      <c r="S2003" s="35"/>
      <c r="T2003" s="147"/>
    </row>
    <row r="2004">
      <c r="A2004" s="147"/>
      <c r="B2004" s="64"/>
      <c r="C2004" s="147" t="s">
        <v>217</v>
      </c>
      <c r="E2004" s="161"/>
      <c r="F2004" s="162"/>
      <c r="G2004" s="147"/>
      <c r="H2004" s="146"/>
      <c r="J2004" s="146"/>
      <c r="L2004" s="150"/>
      <c r="N2004" s="163"/>
      <c r="O2004" s="146"/>
      <c r="P2004" s="146"/>
      <c r="Q2004" s="146"/>
      <c r="R2004" s="34"/>
      <c r="S2004" s="35"/>
      <c r="T2004" s="147"/>
    </row>
    <row r="2005">
      <c r="A2005" s="147"/>
      <c r="B2005" s="64"/>
      <c r="C2005" s="147" t="s">
        <v>217</v>
      </c>
      <c r="E2005" s="161"/>
      <c r="F2005" s="162"/>
      <c r="G2005" s="147"/>
      <c r="H2005" s="146"/>
      <c r="J2005" s="146"/>
      <c r="L2005" s="150"/>
      <c r="N2005" s="163"/>
      <c r="O2005" s="146"/>
      <c r="P2005" s="146"/>
      <c r="Q2005" s="146"/>
      <c r="R2005" s="34"/>
      <c r="S2005" s="35"/>
      <c r="T2005" s="147"/>
    </row>
    <row r="2006">
      <c r="A2006" s="147"/>
      <c r="B2006" s="64"/>
      <c r="C2006" s="147" t="s">
        <v>217</v>
      </c>
      <c r="E2006" s="161"/>
      <c r="F2006" s="162"/>
      <c r="G2006" s="147"/>
      <c r="H2006" s="146"/>
      <c r="J2006" s="146"/>
      <c r="L2006" s="150"/>
      <c r="N2006" s="163"/>
      <c r="O2006" s="146"/>
      <c r="P2006" s="146"/>
      <c r="Q2006" s="146"/>
      <c r="R2006" s="34"/>
      <c r="S2006" s="35"/>
      <c r="T2006" s="147"/>
    </row>
    <row r="2007">
      <c r="A2007" s="147"/>
      <c r="B2007" s="64"/>
      <c r="C2007" s="147" t="s">
        <v>217</v>
      </c>
      <c r="E2007" s="161"/>
      <c r="F2007" s="162"/>
      <c r="G2007" s="147"/>
      <c r="H2007" s="146"/>
      <c r="J2007" s="146"/>
      <c r="L2007" s="150"/>
      <c r="N2007" s="163"/>
      <c r="O2007" s="146"/>
      <c r="P2007" s="146"/>
      <c r="Q2007" s="146"/>
      <c r="R2007" s="34"/>
      <c r="S2007" s="35"/>
      <c r="T2007" s="147"/>
    </row>
    <row r="2008">
      <c r="A2008" s="147"/>
      <c r="B2008" s="64"/>
      <c r="C2008" s="147" t="s">
        <v>217</v>
      </c>
      <c r="E2008" s="161"/>
      <c r="F2008" s="162"/>
      <c r="G2008" s="147"/>
      <c r="H2008" s="146"/>
      <c r="J2008" s="146"/>
      <c r="L2008" s="150"/>
      <c r="N2008" s="163"/>
      <c r="O2008" s="146"/>
      <c r="P2008" s="146"/>
      <c r="Q2008" s="146"/>
      <c r="R2008" s="34"/>
      <c r="S2008" s="35"/>
      <c r="T2008" s="147"/>
    </row>
    <row r="2009">
      <c r="A2009" s="147"/>
      <c r="B2009" s="64"/>
      <c r="C2009" s="147" t="s">
        <v>217</v>
      </c>
      <c r="E2009" s="161"/>
      <c r="F2009" s="162"/>
      <c r="G2009" s="147"/>
      <c r="H2009" s="146"/>
      <c r="J2009" s="146"/>
      <c r="L2009" s="150"/>
      <c r="N2009" s="163"/>
      <c r="O2009" s="146"/>
      <c r="P2009" s="146"/>
      <c r="Q2009" s="146"/>
      <c r="R2009" s="34"/>
      <c r="S2009" s="35"/>
      <c r="T2009" s="147"/>
    </row>
    <row r="2010">
      <c r="A2010" s="147"/>
      <c r="B2010" s="64"/>
      <c r="C2010" s="147" t="s">
        <v>217</v>
      </c>
      <c r="E2010" s="161"/>
      <c r="F2010" s="162"/>
      <c r="G2010" s="147"/>
      <c r="H2010" s="146"/>
      <c r="J2010" s="146"/>
      <c r="L2010" s="150"/>
      <c r="N2010" s="163"/>
      <c r="O2010" s="146"/>
      <c r="P2010" s="146"/>
      <c r="Q2010" s="146"/>
      <c r="R2010" s="34"/>
      <c r="S2010" s="35"/>
      <c r="T2010" s="147"/>
    </row>
    <row r="2011">
      <c r="A2011" s="147"/>
      <c r="B2011" s="64"/>
      <c r="C2011" s="147" t="s">
        <v>217</v>
      </c>
      <c r="E2011" s="161"/>
      <c r="F2011" s="162"/>
      <c r="G2011" s="147"/>
      <c r="H2011" s="146"/>
      <c r="J2011" s="146"/>
      <c r="L2011" s="150"/>
      <c r="N2011" s="163"/>
      <c r="O2011" s="146"/>
      <c r="P2011" s="146"/>
      <c r="Q2011" s="146"/>
      <c r="R2011" s="34"/>
      <c r="S2011" s="35"/>
      <c r="T2011" s="147"/>
    </row>
    <row r="2012">
      <c r="A2012" s="147"/>
      <c r="B2012" s="64"/>
      <c r="C2012" s="147" t="s">
        <v>217</v>
      </c>
      <c r="E2012" s="161"/>
      <c r="F2012" s="162"/>
      <c r="G2012" s="147"/>
      <c r="H2012" s="146"/>
      <c r="J2012" s="146"/>
      <c r="L2012" s="150"/>
      <c r="N2012" s="163"/>
      <c r="O2012" s="146"/>
      <c r="P2012" s="146"/>
      <c r="Q2012" s="146"/>
      <c r="R2012" s="34"/>
      <c r="S2012" s="35"/>
      <c r="T2012" s="147"/>
    </row>
    <row r="2013">
      <c r="A2013" s="147"/>
      <c r="B2013" s="64"/>
      <c r="C2013" s="147" t="s">
        <v>217</v>
      </c>
      <c r="E2013" s="161"/>
      <c r="F2013" s="162"/>
      <c r="G2013" s="147"/>
      <c r="H2013" s="146"/>
      <c r="J2013" s="146"/>
      <c r="L2013" s="150"/>
      <c r="N2013" s="163"/>
      <c r="O2013" s="146"/>
      <c r="P2013" s="146"/>
      <c r="Q2013" s="146"/>
      <c r="R2013" s="34"/>
      <c r="S2013" s="35"/>
      <c r="T2013" s="147"/>
    </row>
    <row r="2014">
      <c r="A2014" s="147"/>
      <c r="B2014" s="64"/>
      <c r="C2014" s="147" t="s">
        <v>217</v>
      </c>
      <c r="E2014" s="161"/>
      <c r="F2014" s="162"/>
      <c r="G2014" s="147"/>
      <c r="H2014" s="146"/>
      <c r="J2014" s="146"/>
      <c r="L2014" s="150"/>
      <c r="N2014" s="163"/>
      <c r="O2014" s="146"/>
      <c r="P2014" s="146"/>
      <c r="Q2014" s="146"/>
      <c r="R2014" s="34"/>
      <c r="S2014" s="35"/>
      <c r="T2014" s="147"/>
    </row>
    <row r="2015">
      <c r="A2015" s="147"/>
      <c r="B2015" s="64"/>
      <c r="C2015" s="147" t="s">
        <v>217</v>
      </c>
      <c r="E2015" s="161"/>
      <c r="F2015" s="162"/>
      <c r="G2015" s="147"/>
      <c r="H2015" s="146"/>
      <c r="J2015" s="146"/>
      <c r="L2015" s="150"/>
      <c r="N2015" s="163"/>
      <c r="O2015" s="146"/>
      <c r="P2015" s="146"/>
      <c r="Q2015" s="146"/>
      <c r="R2015" s="34"/>
      <c r="S2015" s="35"/>
      <c r="T2015" s="147"/>
    </row>
    <row r="2016">
      <c r="A2016" s="147"/>
      <c r="B2016" s="64"/>
      <c r="C2016" s="147" t="s">
        <v>217</v>
      </c>
      <c r="E2016" s="161"/>
      <c r="F2016" s="162"/>
      <c r="G2016" s="147"/>
      <c r="H2016" s="146"/>
      <c r="J2016" s="146"/>
      <c r="L2016" s="150"/>
      <c r="N2016" s="163"/>
      <c r="O2016" s="146"/>
      <c r="P2016" s="146"/>
      <c r="Q2016" s="146"/>
      <c r="R2016" s="34"/>
      <c r="S2016" s="35"/>
      <c r="T2016" s="147"/>
    </row>
    <row r="2017">
      <c r="A2017" s="147"/>
      <c r="B2017" s="64"/>
      <c r="C2017" s="147" t="s">
        <v>217</v>
      </c>
      <c r="E2017" s="161"/>
      <c r="F2017" s="162"/>
      <c r="G2017" s="147"/>
      <c r="H2017" s="146"/>
      <c r="J2017" s="146"/>
      <c r="L2017" s="150"/>
      <c r="N2017" s="163"/>
      <c r="O2017" s="146"/>
      <c r="P2017" s="146"/>
      <c r="Q2017" s="146"/>
      <c r="R2017" s="34"/>
      <c r="S2017" s="35"/>
      <c r="T2017" s="147"/>
    </row>
    <row r="2018">
      <c r="A2018" s="147"/>
      <c r="B2018" s="64"/>
      <c r="C2018" s="147" t="s">
        <v>217</v>
      </c>
      <c r="E2018" s="161"/>
      <c r="F2018" s="162"/>
      <c r="G2018" s="147"/>
      <c r="H2018" s="146"/>
      <c r="J2018" s="146"/>
      <c r="L2018" s="150"/>
      <c r="N2018" s="163"/>
      <c r="O2018" s="146"/>
      <c r="P2018" s="146"/>
      <c r="Q2018" s="146"/>
      <c r="R2018" s="34"/>
      <c r="S2018" s="35"/>
      <c r="T2018" s="147"/>
    </row>
    <row r="2019">
      <c r="A2019" s="147"/>
      <c r="B2019" s="64"/>
      <c r="C2019" s="147" t="s">
        <v>217</v>
      </c>
      <c r="E2019" s="161"/>
      <c r="F2019" s="162"/>
      <c r="G2019" s="147"/>
      <c r="H2019" s="146"/>
      <c r="J2019" s="146"/>
      <c r="L2019" s="150"/>
      <c r="N2019" s="163"/>
      <c r="O2019" s="146"/>
      <c r="P2019" s="146"/>
      <c r="Q2019" s="146"/>
      <c r="R2019" s="34"/>
      <c r="S2019" s="35"/>
      <c r="T2019" s="147"/>
    </row>
    <row r="2020">
      <c r="A2020" s="147"/>
      <c r="B2020" s="64"/>
      <c r="C2020" s="147" t="s">
        <v>217</v>
      </c>
      <c r="E2020" s="161"/>
      <c r="F2020" s="162"/>
      <c r="G2020" s="147"/>
      <c r="H2020" s="146"/>
      <c r="J2020" s="146"/>
      <c r="L2020" s="150"/>
      <c r="N2020" s="163"/>
      <c r="O2020" s="146"/>
      <c r="P2020" s="146"/>
      <c r="Q2020" s="146"/>
      <c r="R2020" s="34"/>
      <c r="S2020" s="35"/>
      <c r="T2020" s="147"/>
    </row>
    <row r="2021">
      <c r="A2021" s="147"/>
      <c r="B2021" s="64"/>
      <c r="C2021" s="147" t="s">
        <v>217</v>
      </c>
      <c r="E2021" s="161"/>
      <c r="F2021" s="162"/>
      <c r="G2021" s="147"/>
      <c r="H2021" s="146"/>
      <c r="J2021" s="146"/>
      <c r="L2021" s="150"/>
      <c r="N2021" s="163"/>
      <c r="O2021" s="146"/>
      <c r="P2021" s="146"/>
      <c r="Q2021" s="146"/>
      <c r="R2021" s="34"/>
      <c r="S2021" s="35"/>
      <c r="T2021" s="147"/>
    </row>
    <row r="2022">
      <c r="A2022" s="147"/>
      <c r="B2022" s="64"/>
      <c r="C2022" s="147" t="s">
        <v>217</v>
      </c>
      <c r="E2022" s="161"/>
      <c r="F2022" s="162"/>
      <c r="G2022" s="147"/>
      <c r="H2022" s="146"/>
      <c r="J2022" s="146"/>
      <c r="L2022" s="150"/>
      <c r="N2022" s="163"/>
      <c r="O2022" s="146"/>
      <c r="P2022" s="146"/>
      <c r="Q2022" s="146"/>
      <c r="R2022" s="34"/>
      <c r="S2022" s="35"/>
      <c r="T2022" s="147"/>
    </row>
    <row r="2023">
      <c r="A2023" s="147"/>
      <c r="B2023" s="64"/>
      <c r="C2023" s="147" t="s">
        <v>217</v>
      </c>
      <c r="E2023" s="161"/>
      <c r="F2023" s="162"/>
      <c r="G2023" s="147"/>
      <c r="H2023" s="146"/>
      <c r="J2023" s="146"/>
      <c r="L2023" s="150"/>
      <c r="N2023" s="163"/>
      <c r="O2023" s="146"/>
      <c r="P2023" s="146"/>
      <c r="Q2023" s="146"/>
      <c r="R2023" s="34"/>
      <c r="S2023" s="35"/>
      <c r="T2023" s="147"/>
    </row>
    <row r="2024">
      <c r="A2024" s="147"/>
      <c r="B2024" s="64"/>
      <c r="C2024" s="147" t="s">
        <v>217</v>
      </c>
      <c r="E2024" s="161"/>
      <c r="F2024" s="162"/>
      <c r="G2024" s="147"/>
      <c r="H2024" s="146"/>
      <c r="J2024" s="146"/>
      <c r="L2024" s="150"/>
      <c r="N2024" s="163"/>
      <c r="O2024" s="146"/>
      <c r="P2024" s="146"/>
      <c r="Q2024" s="146"/>
      <c r="R2024" s="34"/>
      <c r="S2024" s="35"/>
      <c r="T2024" s="147"/>
    </row>
    <row r="2025">
      <c r="A2025" s="147"/>
      <c r="B2025" s="64"/>
      <c r="C2025" s="147" t="s">
        <v>217</v>
      </c>
      <c r="E2025" s="161"/>
      <c r="F2025" s="162"/>
      <c r="G2025" s="147"/>
      <c r="H2025" s="146"/>
      <c r="J2025" s="146"/>
      <c r="L2025" s="150"/>
      <c r="N2025" s="163"/>
      <c r="O2025" s="146"/>
      <c r="P2025" s="146"/>
      <c r="Q2025" s="146"/>
      <c r="R2025" s="34"/>
      <c r="S2025" s="35"/>
      <c r="T2025" s="147"/>
    </row>
    <row r="2026">
      <c r="A2026" s="147"/>
      <c r="B2026" s="64"/>
      <c r="C2026" s="147" t="s">
        <v>217</v>
      </c>
      <c r="E2026" s="161"/>
      <c r="F2026" s="162"/>
      <c r="G2026" s="147"/>
      <c r="H2026" s="146"/>
      <c r="J2026" s="146"/>
      <c r="L2026" s="150"/>
      <c r="N2026" s="163"/>
      <c r="O2026" s="146"/>
      <c r="P2026" s="146"/>
      <c r="Q2026" s="146"/>
      <c r="R2026" s="34"/>
      <c r="S2026" s="35"/>
      <c r="T2026" s="147"/>
    </row>
    <row r="2027">
      <c r="A2027" s="147"/>
      <c r="B2027" s="64"/>
      <c r="C2027" s="147" t="s">
        <v>217</v>
      </c>
      <c r="E2027" s="161"/>
      <c r="F2027" s="162"/>
      <c r="G2027" s="147"/>
      <c r="H2027" s="146"/>
      <c r="J2027" s="146"/>
      <c r="L2027" s="150"/>
      <c r="N2027" s="163"/>
      <c r="O2027" s="146"/>
      <c r="P2027" s="146"/>
      <c r="Q2027" s="146"/>
      <c r="R2027" s="34"/>
      <c r="S2027" s="35"/>
      <c r="T2027" s="147"/>
    </row>
    <row r="2028">
      <c r="A2028" s="147"/>
      <c r="B2028" s="64"/>
      <c r="C2028" s="147" t="s">
        <v>217</v>
      </c>
      <c r="E2028" s="161"/>
      <c r="F2028" s="162"/>
      <c r="G2028" s="147"/>
      <c r="H2028" s="146"/>
      <c r="J2028" s="146"/>
      <c r="L2028" s="150"/>
      <c r="N2028" s="163"/>
      <c r="O2028" s="146"/>
      <c r="P2028" s="146"/>
      <c r="Q2028" s="146"/>
      <c r="R2028" s="34"/>
      <c r="S2028" s="35"/>
      <c r="T2028" s="147"/>
    </row>
    <row r="2029">
      <c r="A2029" s="147"/>
      <c r="B2029" s="64"/>
      <c r="C2029" s="147" t="s">
        <v>217</v>
      </c>
      <c r="E2029" s="161"/>
      <c r="F2029" s="162"/>
      <c r="G2029" s="147"/>
      <c r="H2029" s="146"/>
      <c r="J2029" s="146"/>
      <c r="L2029" s="150"/>
      <c r="N2029" s="163"/>
      <c r="O2029" s="146"/>
      <c r="P2029" s="146"/>
      <c r="Q2029" s="146"/>
      <c r="R2029" s="34"/>
      <c r="S2029" s="35"/>
      <c r="T2029" s="147"/>
    </row>
    <row r="2030">
      <c r="A2030" s="147"/>
      <c r="B2030" s="64"/>
      <c r="C2030" s="147" t="s">
        <v>217</v>
      </c>
      <c r="E2030" s="161"/>
      <c r="F2030" s="162"/>
      <c r="G2030" s="147"/>
      <c r="H2030" s="146"/>
      <c r="J2030" s="146"/>
      <c r="L2030" s="150"/>
      <c r="N2030" s="163"/>
      <c r="O2030" s="146"/>
      <c r="P2030" s="146"/>
      <c r="Q2030" s="146"/>
      <c r="R2030" s="34"/>
      <c r="S2030" s="35"/>
      <c r="T2030" s="147"/>
    </row>
    <row r="2031">
      <c r="A2031" s="147"/>
      <c r="B2031" s="64"/>
      <c r="C2031" s="147" t="s">
        <v>217</v>
      </c>
      <c r="E2031" s="161"/>
      <c r="F2031" s="162"/>
      <c r="G2031" s="147"/>
      <c r="H2031" s="146"/>
      <c r="J2031" s="146"/>
      <c r="L2031" s="150"/>
      <c r="N2031" s="163"/>
      <c r="O2031" s="146"/>
      <c r="P2031" s="146"/>
      <c r="Q2031" s="146"/>
      <c r="R2031" s="34"/>
      <c r="S2031" s="35"/>
      <c r="T2031" s="147"/>
    </row>
    <row r="2032">
      <c r="A2032" s="147"/>
      <c r="B2032" s="64"/>
      <c r="C2032" s="147" t="s">
        <v>217</v>
      </c>
      <c r="E2032" s="161"/>
      <c r="F2032" s="162"/>
      <c r="G2032" s="147"/>
      <c r="H2032" s="146"/>
      <c r="J2032" s="146"/>
      <c r="L2032" s="150"/>
      <c r="N2032" s="163"/>
      <c r="O2032" s="146"/>
      <c r="P2032" s="146"/>
      <c r="Q2032" s="146"/>
      <c r="R2032" s="34"/>
      <c r="S2032" s="35"/>
      <c r="T2032" s="147"/>
    </row>
    <row r="2033">
      <c r="A2033" s="147"/>
      <c r="B2033" s="64"/>
      <c r="C2033" s="147" t="s">
        <v>217</v>
      </c>
      <c r="E2033" s="161"/>
      <c r="F2033" s="162"/>
      <c r="G2033" s="147"/>
      <c r="H2033" s="146"/>
      <c r="J2033" s="146"/>
      <c r="L2033" s="150"/>
      <c r="N2033" s="163"/>
      <c r="O2033" s="146"/>
      <c r="P2033" s="146"/>
      <c r="Q2033" s="146"/>
      <c r="R2033" s="34"/>
      <c r="S2033" s="35"/>
      <c r="T2033" s="147"/>
    </row>
    <row r="2034">
      <c r="A2034" s="147"/>
      <c r="B2034" s="64"/>
      <c r="C2034" s="147" t="s">
        <v>217</v>
      </c>
      <c r="E2034" s="161"/>
      <c r="F2034" s="162"/>
      <c r="G2034" s="147"/>
      <c r="H2034" s="146"/>
      <c r="J2034" s="146"/>
      <c r="L2034" s="150"/>
      <c r="N2034" s="163"/>
      <c r="O2034" s="146"/>
      <c r="P2034" s="146"/>
      <c r="Q2034" s="146"/>
      <c r="R2034" s="34"/>
      <c r="S2034" s="35"/>
      <c r="T2034" s="147"/>
    </row>
    <row r="2035">
      <c r="A2035" s="147"/>
      <c r="B2035" s="64"/>
      <c r="C2035" s="147" t="s">
        <v>217</v>
      </c>
      <c r="E2035" s="161"/>
      <c r="F2035" s="162"/>
      <c r="G2035" s="147"/>
      <c r="H2035" s="146"/>
      <c r="J2035" s="146"/>
      <c r="L2035" s="150"/>
      <c r="N2035" s="163"/>
      <c r="O2035" s="146"/>
      <c r="P2035" s="146"/>
      <c r="Q2035" s="146"/>
      <c r="R2035" s="34"/>
      <c r="S2035" s="35"/>
      <c r="T2035" s="147"/>
    </row>
    <row r="2036">
      <c r="A2036" s="147"/>
      <c r="B2036" s="64"/>
      <c r="C2036" s="147" t="s">
        <v>217</v>
      </c>
      <c r="E2036" s="161"/>
      <c r="F2036" s="162"/>
      <c r="G2036" s="147"/>
      <c r="H2036" s="146"/>
      <c r="J2036" s="146"/>
      <c r="L2036" s="150"/>
      <c r="N2036" s="163"/>
      <c r="O2036" s="146"/>
      <c r="P2036" s="146"/>
      <c r="Q2036" s="146"/>
      <c r="R2036" s="34"/>
      <c r="S2036" s="35"/>
      <c r="T2036" s="147"/>
    </row>
    <row r="2037">
      <c r="A2037" s="147"/>
      <c r="B2037" s="64"/>
      <c r="C2037" s="147" t="s">
        <v>217</v>
      </c>
      <c r="E2037" s="161"/>
      <c r="F2037" s="162"/>
      <c r="G2037" s="147"/>
      <c r="H2037" s="146"/>
      <c r="J2037" s="146"/>
      <c r="L2037" s="150"/>
      <c r="N2037" s="163"/>
      <c r="O2037" s="146"/>
      <c r="P2037" s="146"/>
      <c r="Q2037" s="146"/>
      <c r="R2037" s="34"/>
      <c r="S2037" s="35"/>
      <c r="T2037" s="147"/>
    </row>
    <row r="2038">
      <c r="A2038" s="147"/>
      <c r="B2038" s="64"/>
      <c r="C2038" s="147" t="s">
        <v>217</v>
      </c>
      <c r="E2038" s="161"/>
      <c r="F2038" s="162"/>
      <c r="G2038" s="147"/>
      <c r="H2038" s="146"/>
      <c r="J2038" s="146"/>
      <c r="L2038" s="150"/>
      <c r="N2038" s="163"/>
      <c r="O2038" s="146"/>
      <c r="P2038" s="146"/>
      <c r="Q2038" s="146"/>
      <c r="R2038" s="34"/>
      <c r="S2038" s="35"/>
      <c r="T2038" s="147"/>
    </row>
    <row r="2039">
      <c r="A2039" s="147"/>
      <c r="B2039" s="64"/>
      <c r="C2039" s="147" t="s">
        <v>217</v>
      </c>
      <c r="E2039" s="161"/>
      <c r="F2039" s="162"/>
      <c r="G2039" s="147"/>
      <c r="H2039" s="146"/>
      <c r="J2039" s="146"/>
      <c r="L2039" s="150"/>
      <c r="N2039" s="163"/>
      <c r="O2039" s="146"/>
      <c r="P2039" s="146"/>
      <c r="Q2039" s="146"/>
      <c r="R2039" s="34"/>
      <c r="S2039" s="35"/>
      <c r="T2039" s="147"/>
    </row>
    <row r="2040">
      <c r="A2040" s="147"/>
      <c r="B2040" s="64"/>
      <c r="C2040" s="147" t="s">
        <v>217</v>
      </c>
      <c r="E2040" s="161"/>
      <c r="F2040" s="162"/>
      <c r="G2040" s="147"/>
      <c r="H2040" s="146"/>
      <c r="J2040" s="146"/>
      <c r="L2040" s="150"/>
      <c r="N2040" s="163"/>
      <c r="O2040" s="146"/>
      <c r="P2040" s="146"/>
      <c r="Q2040" s="146"/>
      <c r="R2040" s="34"/>
      <c r="S2040" s="35"/>
      <c r="T2040" s="147"/>
    </row>
    <row r="2041">
      <c r="A2041" s="147"/>
      <c r="B2041" s="64"/>
      <c r="C2041" s="147" t="s">
        <v>217</v>
      </c>
      <c r="E2041" s="161"/>
      <c r="F2041" s="162"/>
      <c r="G2041" s="147"/>
      <c r="H2041" s="146"/>
      <c r="J2041" s="146"/>
      <c r="L2041" s="150"/>
      <c r="N2041" s="163"/>
      <c r="O2041" s="146"/>
      <c r="P2041" s="146"/>
      <c r="Q2041" s="146"/>
      <c r="R2041" s="34"/>
      <c r="S2041" s="35"/>
      <c r="T2041" s="147"/>
    </row>
    <row r="2042">
      <c r="A2042" s="147"/>
      <c r="B2042" s="64"/>
      <c r="C2042" s="147" t="s">
        <v>217</v>
      </c>
      <c r="E2042" s="161"/>
      <c r="F2042" s="162"/>
      <c r="G2042" s="147"/>
      <c r="H2042" s="146"/>
      <c r="J2042" s="146"/>
      <c r="L2042" s="150"/>
      <c r="N2042" s="163"/>
      <c r="O2042" s="146"/>
      <c r="P2042" s="146"/>
      <c r="Q2042" s="146"/>
      <c r="R2042" s="34"/>
      <c r="S2042" s="35"/>
      <c r="T2042" s="147"/>
    </row>
    <row r="2043">
      <c r="A2043" s="147"/>
      <c r="B2043" s="64"/>
      <c r="C2043" s="147" t="s">
        <v>217</v>
      </c>
      <c r="E2043" s="161"/>
      <c r="F2043" s="162"/>
      <c r="G2043" s="147"/>
      <c r="H2043" s="146"/>
      <c r="J2043" s="146"/>
      <c r="L2043" s="150"/>
      <c r="N2043" s="163"/>
      <c r="O2043" s="146"/>
      <c r="P2043" s="146"/>
      <c r="Q2043" s="146"/>
      <c r="R2043" s="34"/>
      <c r="S2043" s="35"/>
      <c r="T2043" s="147"/>
    </row>
    <row r="2044">
      <c r="A2044" s="147"/>
      <c r="B2044" s="64"/>
      <c r="C2044" s="147" t="s">
        <v>217</v>
      </c>
      <c r="E2044" s="161"/>
      <c r="F2044" s="162"/>
      <c r="G2044" s="147"/>
      <c r="H2044" s="146"/>
      <c r="J2044" s="146"/>
      <c r="L2044" s="150"/>
      <c r="N2044" s="163"/>
      <c r="O2044" s="146"/>
      <c r="P2044" s="146"/>
      <c r="Q2044" s="146"/>
      <c r="R2044" s="34"/>
      <c r="S2044" s="35"/>
      <c r="T2044" s="147"/>
    </row>
    <row r="2045">
      <c r="A2045" s="147"/>
      <c r="B2045" s="64"/>
      <c r="C2045" s="147" t="s">
        <v>217</v>
      </c>
      <c r="E2045" s="161"/>
      <c r="F2045" s="162"/>
      <c r="G2045" s="147"/>
      <c r="H2045" s="146"/>
      <c r="J2045" s="146"/>
      <c r="L2045" s="150"/>
      <c r="N2045" s="163"/>
      <c r="O2045" s="146"/>
      <c r="P2045" s="146"/>
      <c r="Q2045" s="146"/>
      <c r="R2045" s="34"/>
      <c r="S2045" s="35"/>
      <c r="T2045" s="147"/>
    </row>
    <row r="2046">
      <c r="A2046" s="147"/>
      <c r="B2046" s="64"/>
      <c r="C2046" s="147" t="s">
        <v>217</v>
      </c>
      <c r="E2046" s="161"/>
      <c r="F2046" s="162"/>
      <c r="G2046" s="147"/>
      <c r="H2046" s="146"/>
      <c r="J2046" s="146"/>
      <c r="L2046" s="150"/>
      <c r="N2046" s="163"/>
      <c r="O2046" s="146"/>
      <c r="P2046" s="146"/>
      <c r="Q2046" s="146"/>
      <c r="R2046" s="34"/>
      <c r="S2046" s="35"/>
      <c r="T2046" s="147"/>
    </row>
    <row r="2047">
      <c r="A2047" s="147"/>
      <c r="B2047" s="64"/>
      <c r="C2047" s="147" t="s">
        <v>217</v>
      </c>
      <c r="E2047" s="161"/>
      <c r="F2047" s="162"/>
      <c r="G2047" s="147"/>
      <c r="H2047" s="146"/>
      <c r="J2047" s="146"/>
      <c r="L2047" s="150"/>
      <c r="N2047" s="163"/>
      <c r="O2047" s="146"/>
      <c r="P2047" s="146"/>
      <c r="Q2047" s="146"/>
      <c r="R2047" s="34"/>
      <c r="S2047" s="35"/>
      <c r="T2047" s="147"/>
    </row>
    <row r="2048">
      <c r="A2048" s="147"/>
      <c r="B2048" s="64"/>
      <c r="C2048" s="147" t="s">
        <v>217</v>
      </c>
      <c r="E2048" s="161"/>
      <c r="F2048" s="162"/>
      <c r="G2048" s="147"/>
      <c r="H2048" s="146"/>
      <c r="J2048" s="146"/>
      <c r="L2048" s="150"/>
      <c r="N2048" s="163"/>
      <c r="O2048" s="146"/>
      <c r="P2048" s="146"/>
      <c r="Q2048" s="146"/>
      <c r="R2048" s="34"/>
      <c r="S2048" s="35"/>
      <c r="T2048" s="147"/>
    </row>
    <row r="2049">
      <c r="A2049" s="147"/>
      <c r="B2049" s="64"/>
      <c r="C2049" s="147" t="s">
        <v>217</v>
      </c>
      <c r="E2049" s="161"/>
      <c r="F2049" s="162"/>
      <c r="G2049" s="147"/>
      <c r="H2049" s="146"/>
      <c r="J2049" s="146"/>
      <c r="L2049" s="150"/>
      <c r="N2049" s="163"/>
      <c r="O2049" s="146"/>
      <c r="P2049" s="146"/>
      <c r="Q2049" s="146"/>
      <c r="R2049" s="34"/>
      <c r="S2049" s="35"/>
      <c r="T2049" s="147"/>
    </row>
    <row r="2050">
      <c r="A2050" s="147"/>
      <c r="B2050" s="64"/>
      <c r="C2050" s="147" t="s">
        <v>217</v>
      </c>
      <c r="E2050" s="161"/>
      <c r="F2050" s="162"/>
      <c r="G2050" s="147"/>
      <c r="H2050" s="146"/>
      <c r="J2050" s="146"/>
      <c r="L2050" s="150"/>
      <c r="N2050" s="163"/>
      <c r="O2050" s="146"/>
      <c r="P2050" s="146"/>
      <c r="Q2050" s="146"/>
      <c r="R2050" s="34"/>
      <c r="S2050" s="35"/>
      <c r="T2050" s="147"/>
    </row>
    <row r="2051">
      <c r="A2051" s="147"/>
      <c r="B2051" s="64"/>
      <c r="C2051" s="147" t="s">
        <v>217</v>
      </c>
      <c r="E2051" s="161"/>
      <c r="F2051" s="162"/>
      <c r="G2051" s="147"/>
      <c r="H2051" s="146"/>
      <c r="J2051" s="146"/>
      <c r="L2051" s="150"/>
      <c r="N2051" s="163"/>
      <c r="O2051" s="146"/>
      <c r="P2051" s="146"/>
      <c r="Q2051" s="146"/>
      <c r="R2051" s="34"/>
      <c r="S2051" s="35"/>
      <c r="T2051" s="147"/>
    </row>
    <row r="2052">
      <c r="A2052" s="147"/>
      <c r="B2052" s="64"/>
      <c r="C2052" s="147" t="s">
        <v>217</v>
      </c>
      <c r="E2052" s="161"/>
      <c r="F2052" s="162"/>
      <c r="G2052" s="147"/>
      <c r="H2052" s="146"/>
      <c r="J2052" s="146"/>
      <c r="L2052" s="150"/>
      <c r="N2052" s="163"/>
      <c r="O2052" s="146"/>
      <c r="P2052" s="146"/>
      <c r="Q2052" s="146"/>
      <c r="R2052" s="34"/>
      <c r="S2052" s="35"/>
      <c r="T2052" s="147"/>
    </row>
    <row r="2053">
      <c r="A2053" s="147"/>
      <c r="B2053" s="64"/>
      <c r="C2053" s="147" t="s">
        <v>217</v>
      </c>
      <c r="E2053" s="161"/>
      <c r="F2053" s="162"/>
      <c r="G2053" s="147"/>
      <c r="H2053" s="146"/>
      <c r="J2053" s="146"/>
      <c r="L2053" s="150"/>
      <c r="N2053" s="163"/>
      <c r="O2053" s="146"/>
      <c r="P2053" s="146"/>
      <c r="Q2053" s="146"/>
      <c r="R2053" s="34"/>
      <c r="S2053" s="35"/>
      <c r="T2053" s="147"/>
    </row>
    <row r="2054">
      <c r="A2054" s="147"/>
      <c r="B2054" s="64"/>
      <c r="C2054" s="147" t="s">
        <v>217</v>
      </c>
      <c r="E2054" s="161"/>
      <c r="F2054" s="162"/>
      <c r="G2054" s="147"/>
      <c r="H2054" s="146"/>
      <c r="J2054" s="146"/>
      <c r="L2054" s="150"/>
      <c r="N2054" s="163"/>
      <c r="O2054" s="146"/>
      <c r="P2054" s="146"/>
      <c r="Q2054" s="146"/>
      <c r="R2054" s="34"/>
      <c r="S2054" s="35"/>
      <c r="T2054" s="147"/>
    </row>
    <row r="2055">
      <c r="A2055" s="147"/>
      <c r="B2055" s="64"/>
      <c r="C2055" s="147" t="s">
        <v>217</v>
      </c>
      <c r="E2055" s="161"/>
      <c r="F2055" s="162"/>
      <c r="G2055" s="147"/>
      <c r="H2055" s="146"/>
      <c r="J2055" s="146"/>
      <c r="L2055" s="150"/>
      <c r="N2055" s="163"/>
      <c r="O2055" s="146"/>
      <c r="P2055" s="146"/>
      <c r="Q2055" s="146"/>
      <c r="R2055" s="34"/>
      <c r="S2055" s="35"/>
      <c r="T2055" s="147"/>
    </row>
    <row r="2056">
      <c r="A2056" s="147"/>
      <c r="B2056" s="64"/>
      <c r="C2056" s="147" t="s">
        <v>217</v>
      </c>
      <c r="E2056" s="161"/>
      <c r="F2056" s="162"/>
      <c r="G2056" s="147"/>
      <c r="H2056" s="146"/>
      <c r="J2056" s="146"/>
      <c r="L2056" s="150"/>
      <c r="N2056" s="163"/>
      <c r="O2056" s="146"/>
      <c r="P2056" s="146"/>
      <c r="Q2056" s="146"/>
      <c r="R2056" s="34"/>
      <c r="S2056" s="35"/>
      <c r="T2056" s="147"/>
    </row>
    <row r="2057">
      <c r="A2057" s="147"/>
      <c r="B2057" s="64"/>
      <c r="C2057" s="147" t="s">
        <v>217</v>
      </c>
      <c r="E2057" s="161"/>
      <c r="F2057" s="162"/>
      <c r="G2057" s="147"/>
      <c r="H2057" s="146"/>
      <c r="J2057" s="146"/>
      <c r="L2057" s="150"/>
      <c r="N2057" s="163"/>
      <c r="O2057" s="146"/>
      <c r="P2057" s="146"/>
      <c r="Q2057" s="146"/>
      <c r="R2057" s="34"/>
      <c r="S2057" s="35"/>
      <c r="T2057" s="147"/>
    </row>
    <row r="2058">
      <c r="A2058" s="147"/>
      <c r="B2058" s="64"/>
      <c r="C2058" s="147" t="s">
        <v>217</v>
      </c>
      <c r="E2058" s="161"/>
      <c r="F2058" s="162"/>
      <c r="G2058" s="147"/>
      <c r="H2058" s="146"/>
      <c r="J2058" s="146"/>
      <c r="L2058" s="150"/>
      <c r="N2058" s="163"/>
      <c r="O2058" s="146"/>
      <c r="P2058" s="146"/>
      <c r="Q2058" s="146"/>
      <c r="R2058" s="34"/>
      <c r="S2058" s="35"/>
      <c r="T2058" s="147"/>
    </row>
    <row r="2059">
      <c r="A2059" s="147"/>
      <c r="B2059" s="64"/>
      <c r="C2059" s="147" t="s">
        <v>217</v>
      </c>
      <c r="E2059" s="161"/>
      <c r="F2059" s="162"/>
      <c r="G2059" s="147"/>
      <c r="H2059" s="146"/>
      <c r="J2059" s="146"/>
      <c r="L2059" s="150"/>
      <c r="N2059" s="163"/>
      <c r="O2059" s="146"/>
      <c r="P2059" s="146"/>
      <c r="Q2059" s="146"/>
      <c r="R2059" s="34"/>
      <c r="S2059" s="35"/>
      <c r="T2059" s="147"/>
    </row>
    <row r="2060">
      <c r="A2060" s="147"/>
      <c r="B2060" s="64"/>
      <c r="C2060" s="147" t="s">
        <v>217</v>
      </c>
      <c r="E2060" s="161"/>
      <c r="F2060" s="162"/>
      <c r="G2060" s="147"/>
      <c r="H2060" s="146"/>
      <c r="J2060" s="146"/>
      <c r="L2060" s="150"/>
      <c r="N2060" s="163"/>
      <c r="O2060" s="146"/>
      <c r="P2060" s="146"/>
      <c r="Q2060" s="146"/>
      <c r="R2060" s="34"/>
      <c r="S2060" s="35"/>
      <c r="T2060" s="147"/>
    </row>
    <row r="2061">
      <c r="A2061" s="147"/>
      <c r="B2061" s="64"/>
      <c r="C2061" s="147" t="s">
        <v>217</v>
      </c>
      <c r="E2061" s="161"/>
      <c r="F2061" s="162"/>
      <c r="G2061" s="147"/>
      <c r="H2061" s="146"/>
      <c r="J2061" s="146"/>
      <c r="L2061" s="150"/>
      <c r="N2061" s="163"/>
      <c r="O2061" s="146"/>
      <c r="P2061" s="146"/>
      <c r="Q2061" s="146"/>
      <c r="R2061" s="34"/>
      <c r="S2061" s="35"/>
      <c r="T2061" s="147"/>
    </row>
    <row r="2062">
      <c r="A2062" s="147"/>
      <c r="B2062" s="64"/>
      <c r="C2062" s="147" t="s">
        <v>217</v>
      </c>
      <c r="E2062" s="161"/>
      <c r="F2062" s="162"/>
      <c r="G2062" s="147"/>
      <c r="H2062" s="146"/>
      <c r="J2062" s="146"/>
      <c r="L2062" s="150"/>
      <c r="N2062" s="163"/>
      <c r="O2062" s="146"/>
      <c r="P2062" s="146"/>
      <c r="Q2062" s="146"/>
      <c r="R2062" s="34"/>
      <c r="S2062" s="35"/>
      <c r="T2062" s="147"/>
    </row>
    <row r="2063">
      <c r="A2063" s="147"/>
      <c r="B2063" s="64"/>
      <c r="C2063" s="147" t="s">
        <v>217</v>
      </c>
      <c r="E2063" s="161"/>
      <c r="F2063" s="162"/>
      <c r="G2063" s="147"/>
      <c r="H2063" s="146"/>
      <c r="J2063" s="146"/>
      <c r="L2063" s="150"/>
      <c r="N2063" s="163"/>
      <c r="O2063" s="146"/>
      <c r="P2063" s="146"/>
      <c r="Q2063" s="146"/>
      <c r="R2063" s="34"/>
      <c r="S2063" s="35"/>
      <c r="T2063" s="147"/>
    </row>
    <row r="2064">
      <c r="A2064" s="147"/>
      <c r="B2064" s="64"/>
      <c r="C2064" s="147" t="s">
        <v>217</v>
      </c>
      <c r="E2064" s="161"/>
      <c r="F2064" s="162"/>
      <c r="G2064" s="147"/>
      <c r="H2064" s="146"/>
      <c r="J2064" s="146"/>
      <c r="L2064" s="150"/>
      <c r="N2064" s="163"/>
      <c r="O2064" s="146"/>
      <c r="P2064" s="146"/>
      <c r="Q2064" s="146"/>
      <c r="R2064" s="34"/>
      <c r="S2064" s="35"/>
      <c r="T2064" s="147"/>
    </row>
    <row r="2065">
      <c r="A2065" s="147"/>
      <c r="B2065" s="64"/>
      <c r="C2065" s="147" t="s">
        <v>217</v>
      </c>
      <c r="E2065" s="161"/>
      <c r="F2065" s="162"/>
      <c r="G2065" s="147"/>
      <c r="H2065" s="146"/>
      <c r="J2065" s="146"/>
      <c r="L2065" s="150"/>
      <c r="N2065" s="163"/>
      <c r="O2065" s="146"/>
      <c r="P2065" s="146"/>
      <c r="Q2065" s="146"/>
      <c r="R2065" s="34"/>
      <c r="S2065" s="35"/>
      <c r="T2065" s="147"/>
    </row>
    <row r="2066">
      <c r="A2066" s="147"/>
      <c r="B2066" s="64"/>
      <c r="C2066" s="147" t="s">
        <v>217</v>
      </c>
      <c r="E2066" s="161"/>
      <c r="F2066" s="162"/>
      <c r="G2066" s="147"/>
      <c r="H2066" s="146"/>
      <c r="J2066" s="146"/>
      <c r="L2066" s="150"/>
      <c r="N2066" s="163"/>
      <c r="O2066" s="146"/>
      <c r="P2066" s="146"/>
      <c r="Q2066" s="146"/>
      <c r="R2066" s="34"/>
      <c r="S2066" s="35"/>
      <c r="T2066" s="147"/>
    </row>
    <row r="2067">
      <c r="A2067" s="147"/>
      <c r="B2067" s="64"/>
      <c r="C2067" s="147" t="s">
        <v>217</v>
      </c>
      <c r="E2067" s="161"/>
      <c r="F2067" s="162"/>
      <c r="G2067" s="147"/>
      <c r="H2067" s="146"/>
      <c r="J2067" s="146"/>
      <c r="L2067" s="150"/>
      <c r="N2067" s="163"/>
      <c r="O2067" s="146"/>
      <c r="P2067" s="146"/>
      <c r="Q2067" s="146"/>
      <c r="R2067" s="34"/>
      <c r="S2067" s="35"/>
      <c r="T2067" s="147"/>
    </row>
    <row r="2068">
      <c r="A2068" s="147"/>
      <c r="B2068" s="64"/>
      <c r="C2068" s="147" t="s">
        <v>217</v>
      </c>
      <c r="E2068" s="161"/>
      <c r="F2068" s="162"/>
      <c r="G2068" s="147"/>
      <c r="H2068" s="146"/>
      <c r="J2068" s="146"/>
      <c r="L2068" s="150"/>
      <c r="N2068" s="163"/>
      <c r="O2068" s="146"/>
      <c r="P2068" s="146"/>
      <c r="Q2068" s="146"/>
      <c r="R2068" s="34"/>
      <c r="S2068" s="35"/>
      <c r="T2068" s="147"/>
    </row>
    <row r="2069">
      <c r="A2069" s="147"/>
      <c r="B2069" s="64"/>
      <c r="C2069" s="147" t="s">
        <v>217</v>
      </c>
      <c r="E2069" s="161"/>
      <c r="F2069" s="162"/>
      <c r="G2069" s="147"/>
      <c r="H2069" s="146"/>
      <c r="J2069" s="146"/>
      <c r="L2069" s="150"/>
      <c r="N2069" s="163"/>
      <c r="O2069" s="146"/>
      <c r="P2069" s="146"/>
      <c r="Q2069" s="146"/>
      <c r="R2069" s="34"/>
      <c r="S2069" s="35"/>
      <c r="T2069" s="147"/>
    </row>
    <row r="2070">
      <c r="A2070" s="147"/>
      <c r="B2070" s="64"/>
      <c r="C2070" s="147" t="s">
        <v>217</v>
      </c>
      <c r="E2070" s="161"/>
      <c r="F2070" s="162"/>
      <c r="G2070" s="147"/>
      <c r="H2070" s="146"/>
      <c r="J2070" s="146"/>
      <c r="L2070" s="150"/>
      <c r="N2070" s="163"/>
      <c r="O2070" s="146"/>
      <c r="P2070" s="146"/>
      <c r="Q2070" s="146"/>
      <c r="R2070" s="34"/>
      <c r="S2070" s="35"/>
      <c r="T2070" s="147"/>
    </row>
    <row r="2071">
      <c r="A2071" s="147"/>
      <c r="B2071" s="64"/>
      <c r="C2071" s="147" t="s">
        <v>217</v>
      </c>
      <c r="E2071" s="161"/>
      <c r="F2071" s="162"/>
      <c r="G2071" s="147"/>
      <c r="H2071" s="146"/>
      <c r="J2071" s="146"/>
      <c r="L2071" s="150"/>
      <c r="N2071" s="163"/>
      <c r="O2071" s="146"/>
      <c r="P2071" s="146"/>
      <c r="Q2071" s="146"/>
      <c r="R2071" s="34"/>
      <c r="S2071" s="35"/>
      <c r="T2071" s="147"/>
    </row>
    <row r="2072">
      <c r="A2072" s="147"/>
      <c r="B2072" s="64"/>
      <c r="C2072" s="147" t="s">
        <v>217</v>
      </c>
      <c r="E2072" s="161"/>
      <c r="F2072" s="162"/>
      <c r="G2072" s="147"/>
      <c r="H2072" s="146"/>
      <c r="J2072" s="146"/>
      <c r="L2072" s="150"/>
      <c r="N2072" s="163"/>
      <c r="O2072" s="146"/>
      <c r="P2072" s="146"/>
      <c r="Q2072" s="146"/>
      <c r="R2072" s="34"/>
      <c r="S2072" s="35"/>
      <c r="T2072" s="147"/>
    </row>
    <row r="2073">
      <c r="A2073" s="147"/>
      <c r="B2073" s="64"/>
      <c r="C2073" s="147" t="s">
        <v>217</v>
      </c>
      <c r="E2073" s="161"/>
      <c r="F2073" s="162"/>
      <c r="G2073" s="147"/>
      <c r="H2073" s="146"/>
      <c r="J2073" s="146"/>
      <c r="L2073" s="150"/>
      <c r="N2073" s="163"/>
      <c r="O2073" s="146"/>
      <c r="P2073" s="146"/>
      <c r="Q2073" s="146"/>
      <c r="R2073" s="34"/>
      <c r="S2073" s="35"/>
      <c r="T2073" s="147"/>
    </row>
    <row r="2074">
      <c r="A2074" s="147"/>
      <c r="B2074" s="64"/>
      <c r="C2074" s="147" t="s">
        <v>217</v>
      </c>
      <c r="E2074" s="161"/>
      <c r="F2074" s="162"/>
      <c r="G2074" s="147"/>
      <c r="H2074" s="146"/>
      <c r="J2074" s="146"/>
      <c r="L2074" s="150"/>
      <c r="N2074" s="163"/>
      <c r="O2074" s="146"/>
      <c r="P2074" s="146"/>
      <c r="Q2074" s="146"/>
      <c r="R2074" s="34"/>
      <c r="S2074" s="35"/>
      <c r="T2074" s="147"/>
    </row>
    <row r="2075">
      <c r="A2075" s="147"/>
      <c r="B2075" s="64"/>
      <c r="C2075" s="147" t="s">
        <v>217</v>
      </c>
      <c r="E2075" s="161"/>
      <c r="F2075" s="162"/>
      <c r="G2075" s="147"/>
      <c r="H2075" s="146"/>
      <c r="J2075" s="146"/>
      <c r="L2075" s="150"/>
      <c r="N2075" s="163"/>
      <c r="O2075" s="146"/>
      <c r="P2075" s="146"/>
      <c r="Q2075" s="146"/>
      <c r="R2075" s="34"/>
      <c r="S2075" s="35"/>
      <c r="T2075" s="147"/>
    </row>
    <row r="2076">
      <c r="A2076" s="147"/>
      <c r="B2076" s="64"/>
      <c r="C2076" s="147" t="s">
        <v>217</v>
      </c>
      <c r="E2076" s="161"/>
      <c r="F2076" s="162"/>
      <c r="G2076" s="147"/>
      <c r="H2076" s="146"/>
      <c r="J2076" s="146"/>
      <c r="L2076" s="150"/>
      <c r="N2076" s="163"/>
      <c r="O2076" s="146"/>
      <c r="P2076" s="146"/>
      <c r="Q2076" s="146"/>
      <c r="R2076" s="34"/>
      <c r="S2076" s="35"/>
      <c r="T2076" s="147"/>
    </row>
    <row r="2077">
      <c r="A2077" s="147"/>
      <c r="B2077" s="64"/>
      <c r="C2077" s="147" t="s">
        <v>217</v>
      </c>
      <c r="E2077" s="161"/>
      <c r="F2077" s="162"/>
      <c r="G2077" s="147"/>
      <c r="H2077" s="146"/>
      <c r="J2077" s="146"/>
      <c r="L2077" s="150"/>
      <c r="N2077" s="163"/>
      <c r="O2077" s="146"/>
      <c r="P2077" s="146"/>
      <c r="Q2077" s="146"/>
      <c r="R2077" s="34"/>
      <c r="S2077" s="35"/>
      <c r="T2077" s="147"/>
    </row>
    <row r="2078">
      <c r="A2078" s="147"/>
      <c r="B2078" s="64"/>
      <c r="C2078" s="147" t="s">
        <v>217</v>
      </c>
      <c r="E2078" s="161"/>
      <c r="F2078" s="162"/>
      <c r="G2078" s="147"/>
      <c r="H2078" s="146"/>
      <c r="J2078" s="146"/>
      <c r="L2078" s="150"/>
      <c r="N2078" s="163"/>
      <c r="O2078" s="146"/>
      <c r="P2078" s="146"/>
      <c r="Q2078" s="146"/>
      <c r="R2078" s="34"/>
      <c r="S2078" s="35"/>
      <c r="T2078" s="147"/>
    </row>
    <row r="2079">
      <c r="A2079" s="147"/>
      <c r="B2079" s="64"/>
      <c r="C2079" s="147" t="s">
        <v>217</v>
      </c>
      <c r="E2079" s="161"/>
      <c r="F2079" s="162"/>
      <c r="G2079" s="147"/>
      <c r="H2079" s="146"/>
      <c r="J2079" s="146"/>
      <c r="L2079" s="150"/>
      <c r="N2079" s="163"/>
      <c r="O2079" s="146"/>
      <c r="P2079" s="146"/>
      <c r="Q2079" s="146"/>
      <c r="R2079" s="34"/>
      <c r="S2079" s="35"/>
      <c r="T2079" s="147"/>
    </row>
    <row r="2080">
      <c r="A2080" s="147"/>
      <c r="B2080" s="64"/>
      <c r="C2080" s="147" t="s">
        <v>217</v>
      </c>
      <c r="E2080" s="161"/>
      <c r="F2080" s="162"/>
      <c r="G2080" s="147"/>
      <c r="H2080" s="146"/>
      <c r="J2080" s="146"/>
      <c r="L2080" s="150"/>
      <c r="N2080" s="163"/>
      <c r="O2080" s="146"/>
      <c r="P2080" s="146"/>
      <c r="Q2080" s="146"/>
      <c r="R2080" s="34"/>
      <c r="S2080" s="35"/>
      <c r="T2080" s="147"/>
    </row>
    <row r="2081">
      <c r="A2081" s="147"/>
      <c r="B2081" s="64"/>
      <c r="C2081" s="147" t="s">
        <v>217</v>
      </c>
      <c r="E2081" s="161"/>
      <c r="F2081" s="162"/>
      <c r="G2081" s="147"/>
      <c r="H2081" s="146"/>
      <c r="J2081" s="146"/>
      <c r="L2081" s="150"/>
      <c r="N2081" s="163"/>
      <c r="O2081" s="146"/>
      <c r="P2081" s="146"/>
      <c r="Q2081" s="146"/>
      <c r="R2081" s="34"/>
      <c r="S2081" s="35"/>
      <c r="T2081" s="147"/>
    </row>
    <row r="2082">
      <c r="A2082" s="147"/>
      <c r="B2082" s="64"/>
      <c r="C2082" s="147" t="s">
        <v>217</v>
      </c>
      <c r="E2082" s="161"/>
      <c r="F2082" s="162"/>
      <c r="G2082" s="147"/>
      <c r="H2082" s="146"/>
      <c r="J2082" s="146"/>
      <c r="L2082" s="150"/>
      <c r="N2082" s="163"/>
      <c r="O2082" s="146"/>
      <c r="P2082" s="146"/>
      <c r="Q2082" s="146"/>
      <c r="R2082" s="34"/>
      <c r="S2082" s="35"/>
      <c r="T2082" s="147"/>
    </row>
    <row r="2083">
      <c r="A2083" s="147"/>
      <c r="B2083" s="64"/>
      <c r="C2083" s="147" t="s">
        <v>217</v>
      </c>
      <c r="E2083" s="161"/>
      <c r="F2083" s="162"/>
      <c r="G2083" s="147"/>
      <c r="H2083" s="146"/>
      <c r="J2083" s="146"/>
      <c r="L2083" s="150"/>
      <c r="N2083" s="163"/>
      <c r="O2083" s="146"/>
      <c r="P2083" s="146"/>
      <c r="Q2083" s="146"/>
      <c r="R2083" s="34"/>
      <c r="S2083" s="35"/>
      <c r="T2083" s="147"/>
    </row>
    <row r="2084">
      <c r="A2084" s="147"/>
      <c r="B2084" s="64"/>
      <c r="C2084" s="147" t="s">
        <v>217</v>
      </c>
      <c r="E2084" s="161"/>
      <c r="F2084" s="162"/>
      <c r="G2084" s="147"/>
      <c r="H2084" s="146"/>
      <c r="J2084" s="146"/>
      <c r="L2084" s="150"/>
      <c r="N2084" s="163"/>
      <c r="O2084" s="146"/>
      <c r="P2084" s="146"/>
      <c r="Q2084" s="146"/>
      <c r="R2084" s="34"/>
      <c r="S2084" s="35"/>
      <c r="T2084" s="147"/>
    </row>
    <row r="2085">
      <c r="A2085" s="147"/>
      <c r="B2085" s="64"/>
      <c r="C2085" s="147" t="s">
        <v>217</v>
      </c>
      <c r="E2085" s="161"/>
      <c r="F2085" s="162"/>
      <c r="G2085" s="147"/>
      <c r="H2085" s="146"/>
      <c r="J2085" s="146"/>
      <c r="L2085" s="150"/>
      <c r="N2085" s="163"/>
      <c r="O2085" s="146"/>
      <c r="P2085" s="146"/>
      <c r="Q2085" s="146"/>
      <c r="R2085" s="34"/>
      <c r="S2085" s="35"/>
      <c r="T2085" s="147"/>
    </row>
    <row r="2086">
      <c r="A2086" s="147"/>
      <c r="B2086" s="64"/>
      <c r="C2086" s="147" t="s">
        <v>217</v>
      </c>
      <c r="E2086" s="161"/>
      <c r="F2086" s="162"/>
      <c r="G2086" s="147"/>
      <c r="H2086" s="146"/>
      <c r="J2086" s="146"/>
      <c r="L2086" s="150"/>
      <c r="N2086" s="163"/>
      <c r="O2086" s="146"/>
      <c r="P2086" s="146"/>
      <c r="Q2086" s="146"/>
      <c r="R2086" s="34"/>
      <c r="S2086" s="35"/>
      <c r="T2086" s="147"/>
    </row>
    <row r="2087">
      <c r="A2087" s="147"/>
      <c r="B2087" s="64"/>
      <c r="C2087" s="147" t="s">
        <v>217</v>
      </c>
      <c r="E2087" s="161"/>
      <c r="F2087" s="162"/>
      <c r="G2087" s="147"/>
      <c r="H2087" s="146"/>
      <c r="J2087" s="146"/>
      <c r="L2087" s="150"/>
      <c r="N2087" s="163"/>
      <c r="O2087" s="146"/>
      <c r="P2087" s="146"/>
      <c r="Q2087" s="146"/>
      <c r="R2087" s="34"/>
      <c r="S2087" s="35"/>
      <c r="T2087" s="147"/>
    </row>
    <row r="2088">
      <c r="A2088" s="147"/>
      <c r="B2088" s="64"/>
      <c r="C2088" s="147" t="s">
        <v>217</v>
      </c>
      <c r="E2088" s="161"/>
      <c r="F2088" s="162"/>
      <c r="G2088" s="147"/>
      <c r="H2088" s="146"/>
      <c r="J2088" s="146"/>
      <c r="L2088" s="150"/>
      <c r="N2088" s="163"/>
      <c r="O2088" s="146"/>
      <c r="P2088" s="146"/>
      <c r="Q2088" s="146"/>
      <c r="R2088" s="34"/>
      <c r="S2088" s="35"/>
      <c r="T2088" s="147"/>
    </row>
    <row r="2089">
      <c r="A2089" s="147"/>
      <c r="B2089" s="64"/>
      <c r="C2089" s="147" t="s">
        <v>217</v>
      </c>
      <c r="E2089" s="161"/>
      <c r="F2089" s="162"/>
      <c r="G2089" s="147"/>
      <c r="H2089" s="146"/>
      <c r="J2089" s="146"/>
      <c r="L2089" s="150"/>
      <c r="N2089" s="163"/>
      <c r="O2089" s="146"/>
      <c r="P2089" s="146"/>
      <c r="Q2089" s="146"/>
      <c r="R2089" s="34"/>
      <c r="S2089" s="35"/>
      <c r="T2089" s="147"/>
    </row>
    <row r="2090">
      <c r="A2090" s="147"/>
      <c r="B2090" s="64"/>
      <c r="C2090" s="147" t="s">
        <v>217</v>
      </c>
      <c r="E2090" s="161"/>
      <c r="F2090" s="162"/>
      <c r="G2090" s="147"/>
      <c r="H2090" s="146"/>
      <c r="J2090" s="146"/>
      <c r="L2090" s="150"/>
      <c r="N2090" s="163"/>
      <c r="O2090" s="146"/>
      <c r="P2090" s="146"/>
      <c r="Q2090" s="146"/>
      <c r="R2090" s="34"/>
      <c r="S2090" s="35"/>
      <c r="T2090" s="147"/>
    </row>
    <row r="2091">
      <c r="A2091" s="147"/>
      <c r="B2091" s="64"/>
      <c r="C2091" s="147" t="s">
        <v>217</v>
      </c>
      <c r="E2091" s="161"/>
      <c r="F2091" s="162"/>
      <c r="G2091" s="147"/>
      <c r="H2091" s="146"/>
      <c r="J2091" s="146"/>
      <c r="L2091" s="150"/>
      <c r="N2091" s="163"/>
      <c r="O2091" s="146"/>
      <c r="P2091" s="146"/>
      <c r="Q2091" s="146"/>
      <c r="R2091" s="34"/>
      <c r="S2091" s="35"/>
      <c r="T2091" s="147"/>
    </row>
    <row r="2092">
      <c r="A2092" s="147"/>
      <c r="B2092" s="64"/>
      <c r="C2092" s="147" t="s">
        <v>217</v>
      </c>
      <c r="E2092" s="161"/>
      <c r="F2092" s="162"/>
      <c r="G2092" s="147"/>
      <c r="H2092" s="146"/>
      <c r="J2092" s="146"/>
      <c r="L2092" s="150"/>
      <c r="N2092" s="163"/>
      <c r="O2092" s="146"/>
      <c r="P2092" s="146"/>
      <c r="Q2092" s="146"/>
      <c r="R2092" s="34"/>
      <c r="S2092" s="35"/>
      <c r="T2092" s="147"/>
    </row>
    <row r="2093">
      <c r="A2093" s="147"/>
      <c r="B2093" s="64"/>
      <c r="C2093" s="147" t="s">
        <v>217</v>
      </c>
      <c r="E2093" s="161"/>
      <c r="F2093" s="162"/>
      <c r="G2093" s="147"/>
      <c r="H2093" s="146"/>
      <c r="J2093" s="146"/>
      <c r="L2093" s="150"/>
      <c r="N2093" s="163"/>
      <c r="O2093" s="146"/>
      <c r="P2093" s="146"/>
      <c r="Q2093" s="146"/>
      <c r="R2093" s="34"/>
      <c r="S2093" s="35"/>
      <c r="T2093" s="147"/>
    </row>
    <row r="2094">
      <c r="A2094" s="147"/>
      <c r="B2094" s="64"/>
      <c r="C2094" s="147" t="s">
        <v>217</v>
      </c>
      <c r="E2094" s="161"/>
      <c r="F2094" s="162"/>
      <c r="G2094" s="147"/>
      <c r="H2094" s="146"/>
      <c r="J2094" s="146"/>
      <c r="L2094" s="150"/>
      <c r="N2094" s="163"/>
      <c r="O2094" s="146"/>
      <c r="P2094" s="146"/>
      <c r="Q2094" s="146"/>
      <c r="R2094" s="34"/>
      <c r="S2094" s="35"/>
      <c r="T2094" s="147"/>
    </row>
    <row r="2095">
      <c r="A2095" s="147"/>
      <c r="B2095" s="64"/>
      <c r="C2095" s="147" t="s">
        <v>217</v>
      </c>
      <c r="E2095" s="161"/>
      <c r="F2095" s="162"/>
      <c r="G2095" s="147"/>
      <c r="H2095" s="146"/>
      <c r="J2095" s="146"/>
      <c r="L2095" s="150"/>
      <c r="N2095" s="163"/>
      <c r="O2095" s="146"/>
      <c r="P2095" s="146"/>
      <c r="Q2095" s="146"/>
      <c r="R2095" s="34"/>
      <c r="S2095" s="35"/>
      <c r="T2095" s="147"/>
    </row>
    <row r="2096">
      <c r="A2096" s="147"/>
      <c r="B2096" s="64"/>
      <c r="C2096" s="147" t="s">
        <v>217</v>
      </c>
      <c r="E2096" s="161"/>
      <c r="F2096" s="162"/>
      <c r="G2096" s="147"/>
      <c r="H2096" s="146"/>
      <c r="J2096" s="146"/>
      <c r="L2096" s="150"/>
      <c r="N2096" s="163"/>
      <c r="O2096" s="146"/>
      <c r="P2096" s="146"/>
      <c r="Q2096" s="146"/>
      <c r="R2096" s="34"/>
      <c r="S2096" s="35"/>
      <c r="T2096" s="147"/>
    </row>
    <row r="2097">
      <c r="A2097" s="147"/>
      <c r="B2097" s="64"/>
      <c r="C2097" s="147" t="s">
        <v>217</v>
      </c>
      <c r="E2097" s="161"/>
      <c r="F2097" s="162"/>
      <c r="G2097" s="147"/>
      <c r="H2097" s="146"/>
      <c r="J2097" s="146"/>
      <c r="L2097" s="150"/>
      <c r="N2097" s="163"/>
      <c r="O2097" s="146"/>
      <c r="P2097" s="146"/>
      <c r="Q2097" s="146"/>
      <c r="R2097" s="34"/>
      <c r="S2097" s="35"/>
      <c r="T2097" s="147"/>
    </row>
    <row r="2098">
      <c r="A2098" s="147"/>
      <c r="B2098" s="64"/>
      <c r="C2098" s="147" t="s">
        <v>217</v>
      </c>
      <c r="E2098" s="161"/>
      <c r="F2098" s="162"/>
      <c r="G2098" s="147"/>
      <c r="H2098" s="146"/>
      <c r="J2098" s="146"/>
      <c r="L2098" s="150"/>
      <c r="N2098" s="163"/>
      <c r="O2098" s="146"/>
      <c r="P2098" s="146"/>
      <c r="Q2098" s="146"/>
      <c r="R2098" s="34"/>
      <c r="S2098" s="35"/>
      <c r="T2098" s="147"/>
    </row>
    <row r="2099">
      <c r="A2099" s="147"/>
      <c r="B2099" s="64"/>
      <c r="C2099" s="147" t="s">
        <v>217</v>
      </c>
      <c r="E2099" s="161"/>
      <c r="F2099" s="162"/>
      <c r="G2099" s="147"/>
      <c r="H2099" s="146"/>
      <c r="J2099" s="146"/>
      <c r="L2099" s="150"/>
      <c r="N2099" s="163"/>
      <c r="O2099" s="146"/>
      <c r="P2099" s="146"/>
      <c r="Q2099" s="146"/>
      <c r="R2099" s="34"/>
      <c r="S2099" s="35"/>
      <c r="T2099" s="147"/>
    </row>
    <row r="2100">
      <c r="A2100" s="147"/>
      <c r="B2100" s="64"/>
      <c r="C2100" s="147" t="s">
        <v>217</v>
      </c>
      <c r="E2100" s="161"/>
      <c r="F2100" s="162"/>
      <c r="G2100" s="147"/>
      <c r="H2100" s="146"/>
      <c r="J2100" s="146"/>
      <c r="L2100" s="150"/>
      <c r="N2100" s="163"/>
      <c r="O2100" s="146"/>
      <c r="P2100" s="146"/>
      <c r="Q2100" s="146"/>
      <c r="R2100" s="34"/>
      <c r="S2100" s="35"/>
      <c r="T2100" s="147"/>
    </row>
    <row r="2101">
      <c r="A2101" s="147"/>
      <c r="B2101" s="64"/>
      <c r="C2101" s="147" t="s">
        <v>217</v>
      </c>
      <c r="E2101" s="161"/>
      <c r="F2101" s="162"/>
      <c r="G2101" s="147"/>
      <c r="H2101" s="146"/>
      <c r="J2101" s="146"/>
      <c r="L2101" s="150"/>
      <c r="N2101" s="163"/>
      <c r="O2101" s="146"/>
      <c r="P2101" s="146"/>
      <c r="Q2101" s="146"/>
      <c r="R2101" s="34"/>
      <c r="S2101" s="35"/>
      <c r="T2101" s="147"/>
    </row>
    <row r="2102">
      <c r="A2102" s="147"/>
      <c r="B2102" s="64"/>
      <c r="C2102" s="147" t="s">
        <v>217</v>
      </c>
      <c r="E2102" s="161"/>
      <c r="F2102" s="162"/>
      <c r="G2102" s="147"/>
      <c r="H2102" s="146"/>
      <c r="J2102" s="146"/>
      <c r="L2102" s="150"/>
      <c r="N2102" s="163"/>
      <c r="O2102" s="146"/>
      <c r="P2102" s="146"/>
      <c r="Q2102" s="146"/>
      <c r="R2102" s="34"/>
      <c r="S2102" s="35"/>
      <c r="T2102" s="147"/>
    </row>
    <row r="2103">
      <c r="A2103" s="147"/>
      <c r="B2103" s="64"/>
      <c r="C2103" s="147" t="s">
        <v>217</v>
      </c>
      <c r="E2103" s="161"/>
      <c r="F2103" s="162"/>
      <c r="G2103" s="147"/>
      <c r="H2103" s="146"/>
      <c r="J2103" s="146"/>
      <c r="L2103" s="150"/>
      <c r="N2103" s="163"/>
      <c r="O2103" s="146"/>
      <c r="P2103" s="146"/>
      <c r="Q2103" s="146"/>
      <c r="R2103" s="34"/>
      <c r="S2103" s="35"/>
      <c r="T2103" s="147"/>
    </row>
    <row r="2104">
      <c r="A2104" s="147"/>
      <c r="B2104" s="64"/>
      <c r="C2104" s="147" t="s">
        <v>217</v>
      </c>
      <c r="E2104" s="161"/>
      <c r="F2104" s="162"/>
      <c r="G2104" s="147"/>
      <c r="H2104" s="146"/>
      <c r="J2104" s="146"/>
      <c r="L2104" s="150"/>
      <c r="N2104" s="163"/>
      <c r="O2104" s="146"/>
      <c r="P2104" s="146"/>
      <c r="Q2104" s="146"/>
      <c r="R2104" s="34"/>
      <c r="S2104" s="35"/>
      <c r="T2104" s="147"/>
    </row>
    <row r="2105">
      <c r="A2105" s="147"/>
      <c r="B2105" s="64"/>
      <c r="C2105" s="147" t="s">
        <v>217</v>
      </c>
      <c r="E2105" s="161"/>
      <c r="F2105" s="162"/>
      <c r="G2105" s="147"/>
      <c r="H2105" s="146"/>
      <c r="J2105" s="146"/>
      <c r="L2105" s="150"/>
      <c r="N2105" s="163"/>
      <c r="O2105" s="146"/>
      <c r="P2105" s="146"/>
      <c r="Q2105" s="146"/>
      <c r="R2105" s="34"/>
      <c r="S2105" s="35"/>
      <c r="T2105" s="147"/>
    </row>
    <row r="2106">
      <c r="A2106" s="147"/>
      <c r="B2106" s="64"/>
      <c r="C2106" s="147" t="s">
        <v>217</v>
      </c>
      <c r="E2106" s="161"/>
      <c r="F2106" s="162"/>
      <c r="G2106" s="147"/>
      <c r="H2106" s="146"/>
      <c r="J2106" s="146"/>
      <c r="L2106" s="150"/>
      <c r="N2106" s="163"/>
      <c r="O2106" s="146"/>
      <c r="P2106" s="146"/>
      <c r="Q2106" s="146"/>
      <c r="R2106" s="34"/>
      <c r="S2106" s="35"/>
      <c r="T2106" s="147"/>
    </row>
    <row r="2107">
      <c r="A2107" s="147"/>
      <c r="B2107" s="64"/>
      <c r="C2107" s="147" t="s">
        <v>217</v>
      </c>
      <c r="E2107" s="161"/>
      <c r="F2107" s="162"/>
      <c r="G2107" s="147"/>
      <c r="H2107" s="146"/>
      <c r="J2107" s="146"/>
      <c r="L2107" s="150"/>
      <c r="N2107" s="163"/>
      <c r="O2107" s="146"/>
      <c r="P2107" s="146"/>
      <c r="Q2107" s="146"/>
      <c r="R2107" s="34"/>
      <c r="S2107" s="35"/>
      <c r="T2107" s="147"/>
    </row>
    <row r="2108">
      <c r="A2108" s="147"/>
      <c r="B2108" s="64"/>
      <c r="C2108" s="147" t="s">
        <v>217</v>
      </c>
      <c r="E2108" s="161"/>
      <c r="F2108" s="162"/>
      <c r="G2108" s="147"/>
      <c r="H2108" s="146"/>
      <c r="J2108" s="146"/>
      <c r="L2108" s="150"/>
      <c r="N2108" s="163"/>
      <c r="O2108" s="146"/>
      <c r="P2108" s="146"/>
      <c r="Q2108" s="146"/>
      <c r="R2108" s="34"/>
      <c r="S2108" s="35"/>
      <c r="T2108" s="147"/>
    </row>
    <row r="2109">
      <c r="A2109" s="147"/>
      <c r="B2109" s="64"/>
      <c r="C2109" s="147" t="s">
        <v>217</v>
      </c>
      <c r="E2109" s="161"/>
      <c r="F2109" s="162"/>
      <c r="G2109" s="147"/>
      <c r="H2109" s="146"/>
      <c r="J2109" s="146"/>
      <c r="L2109" s="150"/>
      <c r="N2109" s="163"/>
      <c r="O2109" s="146"/>
      <c r="P2109" s="146"/>
      <c r="Q2109" s="146"/>
      <c r="R2109" s="34"/>
      <c r="S2109" s="35"/>
      <c r="T2109" s="147"/>
    </row>
    <row r="2110">
      <c r="A2110" s="147"/>
      <c r="B2110" s="64"/>
      <c r="C2110" s="147" t="s">
        <v>217</v>
      </c>
      <c r="E2110" s="161"/>
      <c r="F2110" s="162"/>
      <c r="G2110" s="147"/>
      <c r="H2110" s="146"/>
      <c r="J2110" s="146"/>
      <c r="L2110" s="150"/>
      <c r="N2110" s="163"/>
      <c r="O2110" s="146"/>
      <c r="P2110" s="146"/>
      <c r="Q2110" s="146"/>
      <c r="R2110" s="34"/>
      <c r="S2110" s="35"/>
      <c r="T2110" s="147"/>
    </row>
    <row r="2111">
      <c r="A2111" s="147"/>
      <c r="B2111" s="64"/>
      <c r="C2111" s="147" t="s">
        <v>217</v>
      </c>
      <c r="E2111" s="161"/>
      <c r="F2111" s="162"/>
      <c r="G2111" s="147"/>
      <c r="H2111" s="146"/>
      <c r="J2111" s="146"/>
      <c r="L2111" s="150"/>
      <c r="N2111" s="163"/>
      <c r="O2111" s="146"/>
      <c r="P2111" s="146"/>
      <c r="Q2111" s="146"/>
      <c r="R2111" s="34"/>
      <c r="S2111" s="35"/>
      <c r="T2111" s="147"/>
    </row>
    <row r="2112">
      <c r="A2112" s="147"/>
      <c r="B2112" s="64"/>
      <c r="C2112" s="147" t="s">
        <v>217</v>
      </c>
      <c r="E2112" s="161"/>
      <c r="F2112" s="162"/>
      <c r="G2112" s="147"/>
      <c r="H2112" s="146"/>
      <c r="J2112" s="146"/>
      <c r="L2112" s="150"/>
      <c r="N2112" s="163"/>
      <c r="O2112" s="146"/>
      <c r="P2112" s="146"/>
      <c r="Q2112" s="146"/>
      <c r="R2112" s="34"/>
      <c r="S2112" s="35"/>
      <c r="T2112" s="147"/>
    </row>
    <row r="2113">
      <c r="A2113" s="147"/>
      <c r="B2113" s="64"/>
      <c r="C2113" s="147" t="s">
        <v>217</v>
      </c>
      <c r="E2113" s="161"/>
      <c r="F2113" s="162"/>
      <c r="G2113" s="147"/>
      <c r="H2113" s="146"/>
      <c r="J2113" s="146"/>
      <c r="L2113" s="150"/>
      <c r="N2113" s="163"/>
      <c r="O2113" s="146"/>
      <c r="P2113" s="146"/>
      <c r="Q2113" s="146"/>
      <c r="R2113" s="34"/>
      <c r="S2113" s="35"/>
      <c r="T2113" s="147"/>
    </row>
    <row r="2114">
      <c r="A2114" s="147"/>
      <c r="B2114" s="64"/>
      <c r="C2114" s="147" t="s">
        <v>217</v>
      </c>
      <c r="E2114" s="161"/>
      <c r="F2114" s="162"/>
      <c r="G2114" s="147"/>
      <c r="H2114" s="146"/>
      <c r="J2114" s="146"/>
      <c r="L2114" s="150"/>
      <c r="N2114" s="163"/>
      <c r="O2114" s="146"/>
      <c r="P2114" s="146"/>
      <c r="Q2114" s="146"/>
      <c r="R2114" s="34"/>
      <c r="S2114" s="35"/>
      <c r="T2114" s="147"/>
    </row>
    <row r="2115">
      <c r="A2115" s="147"/>
      <c r="B2115" s="64"/>
      <c r="C2115" s="147" t="s">
        <v>217</v>
      </c>
      <c r="E2115" s="161"/>
      <c r="F2115" s="162"/>
      <c r="G2115" s="147"/>
      <c r="H2115" s="146"/>
      <c r="J2115" s="146"/>
      <c r="L2115" s="150"/>
      <c r="N2115" s="163"/>
      <c r="O2115" s="146"/>
      <c r="P2115" s="146"/>
      <c r="Q2115" s="146"/>
      <c r="R2115" s="34"/>
      <c r="S2115" s="35"/>
      <c r="T2115" s="147"/>
    </row>
    <row r="2116">
      <c r="A2116" s="147"/>
      <c r="B2116" s="64"/>
      <c r="C2116" s="147" t="s">
        <v>217</v>
      </c>
      <c r="E2116" s="161"/>
      <c r="F2116" s="162"/>
      <c r="G2116" s="147"/>
      <c r="H2116" s="146"/>
      <c r="J2116" s="146"/>
      <c r="L2116" s="150"/>
      <c r="N2116" s="163"/>
      <c r="O2116" s="146"/>
      <c r="P2116" s="146"/>
      <c r="Q2116" s="146"/>
      <c r="R2116" s="34"/>
      <c r="S2116" s="35"/>
      <c r="T2116" s="147"/>
    </row>
    <row r="2117">
      <c r="A2117" s="147"/>
      <c r="B2117" s="64"/>
      <c r="C2117" s="147" t="s">
        <v>217</v>
      </c>
      <c r="E2117" s="161"/>
      <c r="F2117" s="162"/>
      <c r="G2117" s="147"/>
      <c r="H2117" s="146"/>
      <c r="J2117" s="146"/>
      <c r="L2117" s="150"/>
      <c r="N2117" s="163"/>
      <c r="O2117" s="146"/>
      <c r="P2117" s="146"/>
      <c r="Q2117" s="146"/>
      <c r="R2117" s="34"/>
      <c r="S2117" s="35"/>
      <c r="T2117" s="147"/>
    </row>
    <row r="2118">
      <c r="A2118" s="147"/>
      <c r="B2118" s="64"/>
      <c r="C2118" s="147" t="s">
        <v>217</v>
      </c>
      <c r="E2118" s="161"/>
      <c r="F2118" s="162"/>
      <c r="G2118" s="147"/>
      <c r="H2118" s="146"/>
      <c r="J2118" s="146"/>
      <c r="L2118" s="150"/>
      <c r="N2118" s="163"/>
      <c r="O2118" s="146"/>
      <c r="P2118" s="146"/>
      <c r="Q2118" s="146"/>
      <c r="R2118" s="34"/>
      <c r="S2118" s="35"/>
      <c r="T2118" s="147"/>
    </row>
    <row r="2119">
      <c r="A2119" s="147"/>
      <c r="B2119" s="64"/>
      <c r="C2119" s="147" t="s">
        <v>217</v>
      </c>
      <c r="E2119" s="161"/>
      <c r="F2119" s="162"/>
      <c r="G2119" s="147"/>
      <c r="H2119" s="146"/>
      <c r="J2119" s="146"/>
      <c r="L2119" s="150"/>
      <c r="N2119" s="163"/>
      <c r="O2119" s="146"/>
      <c r="P2119" s="146"/>
      <c r="Q2119" s="146"/>
      <c r="R2119" s="34"/>
      <c r="S2119" s="35"/>
      <c r="T2119" s="147"/>
    </row>
    <row r="2120">
      <c r="A2120" s="147"/>
      <c r="B2120" s="64"/>
      <c r="C2120" s="147" t="s">
        <v>217</v>
      </c>
      <c r="E2120" s="161"/>
      <c r="F2120" s="162"/>
      <c r="G2120" s="147"/>
      <c r="H2120" s="146"/>
      <c r="J2120" s="146"/>
      <c r="L2120" s="150"/>
      <c r="N2120" s="163"/>
      <c r="O2120" s="146"/>
      <c r="P2120" s="146"/>
      <c r="Q2120" s="146"/>
      <c r="R2120" s="34"/>
      <c r="S2120" s="35"/>
      <c r="T2120" s="147"/>
    </row>
    <row r="2121">
      <c r="A2121" s="147"/>
      <c r="B2121" s="64"/>
      <c r="C2121" s="147" t="s">
        <v>217</v>
      </c>
      <c r="E2121" s="161"/>
      <c r="F2121" s="162"/>
      <c r="G2121" s="147"/>
      <c r="H2121" s="146"/>
      <c r="J2121" s="146"/>
      <c r="L2121" s="150"/>
      <c r="N2121" s="163"/>
      <c r="O2121" s="146"/>
      <c r="P2121" s="146"/>
      <c r="Q2121" s="146"/>
      <c r="R2121" s="34"/>
      <c r="S2121" s="35"/>
      <c r="T2121" s="147"/>
    </row>
    <row r="2122">
      <c r="A2122" s="147"/>
      <c r="B2122" s="64"/>
      <c r="C2122" s="147" t="s">
        <v>217</v>
      </c>
      <c r="E2122" s="161"/>
      <c r="F2122" s="162"/>
      <c r="G2122" s="147"/>
      <c r="H2122" s="146"/>
      <c r="J2122" s="146"/>
      <c r="L2122" s="150"/>
      <c r="N2122" s="163"/>
      <c r="O2122" s="146"/>
      <c r="P2122" s="146"/>
      <c r="Q2122" s="146"/>
      <c r="R2122" s="34"/>
      <c r="S2122" s="35"/>
      <c r="T2122" s="147"/>
    </row>
    <row r="2123">
      <c r="A2123" s="147"/>
      <c r="B2123" s="64"/>
      <c r="C2123" s="147" t="s">
        <v>217</v>
      </c>
      <c r="E2123" s="161"/>
      <c r="F2123" s="162"/>
      <c r="G2123" s="147"/>
      <c r="H2123" s="146"/>
      <c r="J2123" s="146"/>
      <c r="L2123" s="150"/>
      <c r="N2123" s="163"/>
      <c r="O2123" s="146"/>
      <c r="P2123" s="146"/>
      <c r="Q2123" s="146"/>
      <c r="R2123" s="34"/>
      <c r="S2123" s="35"/>
      <c r="T2123" s="147"/>
    </row>
    <row r="2124">
      <c r="A2124" s="147"/>
      <c r="B2124" s="64"/>
      <c r="C2124" s="147" t="s">
        <v>217</v>
      </c>
      <c r="E2124" s="161"/>
      <c r="F2124" s="162"/>
      <c r="G2124" s="147"/>
      <c r="H2124" s="146"/>
      <c r="J2124" s="146"/>
      <c r="L2124" s="150"/>
      <c r="N2124" s="163"/>
      <c r="O2124" s="146"/>
      <c r="P2124" s="146"/>
      <c r="Q2124" s="146"/>
      <c r="R2124" s="34"/>
      <c r="S2124" s="35"/>
      <c r="T2124" s="147"/>
    </row>
    <row r="2125">
      <c r="A2125" s="147"/>
      <c r="B2125" s="64"/>
      <c r="C2125" s="147" t="s">
        <v>217</v>
      </c>
      <c r="E2125" s="161"/>
      <c r="F2125" s="162"/>
      <c r="G2125" s="147"/>
      <c r="H2125" s="146"/>
      <c r="J2125" s="146"/>
      <c r="L2125" s="150"/>
      <c r="N2125" s="163"/>
      <c r="O2125" s="146"/>
      <c r="P2125" s="146"/>
      <c r="Q2125" s="146"/>
      <c r="R2125" s="34"/>
      <c r="S2125" s="35"/>
      <c r="T2125" s="147"/>
    </row>
    <row r="2126">
      <c r="A2126" s="147"/>
      <c r="B2126" s="64"/>
      <c r="C2126" s="147" t="s">
        <v>217</v>
      </c>
      <c r="E2126" s="161"/>
      <c r="F2126" s="162"/>
      <c r="G2126" s="147"/>
      <c r="H2126" s="146"/>
      <c r="J2126" s="146"/>
      <c r="L2126" s="150"/>
      <c r="N2126" s="163"/>
      <c r="O2126" s="146"/>
      <c r="P2126" s="146"/>
      <c r="Q2126" s="146"/>
      <c r="R2126" s="34"/>
      <c r="S2126" s="35"/>
      <c r="T2126" s="147"/>
    </row>
    <row r="2127">
      <c r="A2127" s="147"/>
      <c r="B2127" s="64"/>
      <c r="C2127" s="147" t="s">
        <v>217</v>
      </c>
      <c r="E2127" s="161"/>
      <c r="F2127" s="162"/>
      <c r="G2127" s="147"/>
      <c r="H2127" s="146"/>
      <c r="J2127" s="146"/>
      <c r="L2127" s="150"/>
      <c r="N2127" s="163"/>
      <c r="O2127" s="146"/>
      <c r="P2127" s="146"/>
      <c r="Q2127" s="146"/>
      <c r="R2127" s="34"/>
      <c r="S2127" s="35"/>
      <c r="T2127" s="147"/>
    </row>
    <row r="2128">
      <c r="A2128" s="147"/>
      <c r="B2128" s="64"/>
      <c r="C2128" s="147" t="s">
        <v>217</v>
      </c>
      <c r="E2128" s="161"/>
      <c r="F2128" s="162"/>
      <c r="G2128" s="147"/>
      <c r="H2128" s="146"/>
      <c r="J2128" s="146"/>
      <c r="L2128" s="150"/>
      <c r="N2128" s="163"/>
      <c r="O2128" s="146"/>
      <c r="P2128" s="146"/>
      <c r="Q2128" s="146"/>
      <c r="R2128" s="34"/>
      <c r="S2128" s="35"/>
      <c r="T2128" s="147"/>
    </row>
    <row r="2129">
      <c r="A2129" s="147"/>
      <c r="B2129" s="64"/>
      <c r="C2129" s="147" t="s">
        <v>217</v>
      </c>
      <c r="E2129" s="161"/>
      <c r="F2129" s="162"/>
      <c r="G2129" s="147"/>
      <c r="H2129" s="146"/>
      <c r="J2129" s="146"/>
      <c r="L2129" s="150"/>
      <c r="N2129" s="163"/>
      <c r="O2129" s="146"/>
      <c r="P2129" s="146"/>
      <c r="Q2129" s="146"/>
      <c r="R2129" s="34"/>
      <c r="S2129" s="35"/>
      <c r="T2129" s="147"/>
    </row>
    <row r="2130">
      <c r="A2130" s="147"/>
      <c r="B2130" s="64"/>
      <c r="C2130" s="147" t="s">
        <v>217</v>
      </c>
      <c r="E2130" s="161"/>
      <c r="F2130" s="162"/>
      <c r="G2130" s="147"/>
      <c r="H2130" s="146"/>
      <c r="J2130" s="146"/>
      <c r="L2130" s="150"/>
      <c r="N2130" s="163"/>
      <c r="O2130" s="146"/>
      <c r="P2130" s="146"/>
      <c r="Q2130" s="146"/>
      <c r="R2130" s="34"/>
      <c r="S2130" s="35"/>
      <c r="T2130" s="147"/>
    </row>
    <row r="2131">
      <c r="A2131" s="147"/>
      <c r="B2131" s="64"/>
      <c r="C2131" s="147" t="s">
        <v>217</v>
      </c>
      <c r="E2131" s="161"/>
      <c r="F2131" s="162"/>
      <c r="G2131" s="147"/>
      <c r="H2131" s="146"/>
      <c r="J2131" s="146"/>
      <c r="L2131" s="150"/>
      <c r="N2131" s="163"/>
      <c r="O2131" s="146"/>
      <c r="P2131" s="146"/>
      <c r="Q2131" s="146"/>
      <c r="R2131" s="34"/>
      <c r="S2131" s="35"/>
      <c r="T2131" s="147"/>
    </row>
    <row r="2132">
      <c r="A2132" s="147"/>
      <c r="B2132" s="64"/>
      <c r="C2132" s="147" t="s">
        <v>217</v>
      </c>
      <c r="E2132" s="161"/>
      <c r="F2132" s="162"/>
      <c r="G2132" s="147"/>
      <c r="H2132" s="146"/>
      <c r="J2132" s="146"/>
      <c r="L2132" s="150"/>
      <c r="N2132" s="163"/>
      <c r="O2132" s="146"/>
      <c r="P2132" s="146"/>
      <c r="Q2132" s="146"/>
      <c r="R2132" s="34"/>
      <c r="S2132" s="35"/>
      <c r="T2132" s="147"/>
    </row>
    <row r="2133">
      <c r="A2133" s="147"/>
      <c r="B2133" s="64"/>
      <c r="C2133" s="147" t="s">
        <v>217</v>
      </c>
      <c r="E2133" s="161"/>
      <c r="F2133" s="162"/>
      <c r="G2133" s="147"/>
      <c r="H2133" s="146"/>
      <c r="J2133" s="146"/>
      <c r="L2133" s="150"/>
      <c r="N2133" s="163"/>
      <c r="O2133" s="146"/>
      <c r="P2133" s="146"/>
      <c r="Q2133" s="146"/>
      <c r="R2133" s="34"/>
      <c r="S2133" s="35"/>
      <c r="T2133" s="147"/>
    </row>
    <row r="2134">
      <c r="A2134" s="147"/>
      <c r="B2134" s="64"/>
      <c r="C2134" s="147" t="s">
        <v>217</v>
      </c>
      <c r="E2134" s="161"/>
      <c r="F2134" s="162"/>
      <c r="G2134" s="147"/>
      <c r="H2134" s="146"/>
      <c r="J2134" s="146"/>
      <c r="L2134" s="150"/>
      <c r="N2134" s="163"/>
      <c r="O2134" s="146"/>
      <c r="P2134" s="146"/>
      <c r="Q2134" s="146"/>
      <c r="R2134" s="34"/>
      <c r="S2134" s="35"/>
      <c r="T2134" s="147"/>
    </row>
    <row r="2135">
      <c r="A2135" s="147"/>
      <c r="B2135" s="64"/>
      <c r="C2135" s="147" t="s">
        <v>217</v>
      </c>
      <c r="E2135" s="161"/>
      <c r="F2135" s="162"/>
      <c r="G2135" s="147"/>
      <c r="H2135" s="146"/>
      <c r="J2135" s="146"/>
      <c r="L2135" s="150"/>
      <c r="N2135" s="163"/>
      <c r="O2135" s="146"/>
      <c r="P2135" s="146"/>
      <c r="Q2135" s="146"/>
      <c r="R2135" s="34"/>
      <c r="S2135" s="35"/>
      <c r="T2135" s="147"/>
    </row>
    <row r="2136">
      <c r="A2136" s="147"/>
      <c r="B2136" s="64"/>
      <c r="C2136" s="147" t="s">
        <v>217</v>
      </c>
      <c r="E2136" s="161"/>
      <c r="F2136" s="162"/>
      <c r="G2136" s="147"/>
      <c r="H2136" s="146"/>
      <c r="J2136" s="146"/>
      <c r="L2136" s="150"/>
      <c r="N2136" s="163"/>
      <c r="O2136" s="146"/>
      <c r="P2136" s="146"/>
      <c r="Q2136" s="146"/>
      <c r="R2136" s="34"/>
      <c r="S2136" s="35"/>
      <c r="T2136" s="147"/>
    </row>
    <row r="2137">
      <c r="A2137" s="147"/>
      <c r="B2137" s="64"/>
      <c r="C2137" s="147" t="s">
        <v>217</v>
      </c>
      <c r="E2137" s="161"/>
      <c r="F2137" s="162"/>
      <c r="G2137" s="147"/>
      <c r="H2137" s="146"/>
      <c r="J2137" s="146"/>
      <c r="L2137" s="150"/>
      <c r="N2137" s="163"/>
      <c r="O2137" s="146"/>
      <c r="P2137" s="146"/>
      <c r="Q2137" s="146"/>
      <c r="R2137" s="34"/>
      <c r="S2137" s="35"/>
      <c r="T2137" s="147"/>
    </row>
    <row r="2138">
      <c r="A2138" s="147"/>
      <c r="B2138" s="64"/>
      <c r="C2138" s="147" t="s">
        <v>217</v>
      </c>
      <c r="E2138" s="161"/>
      <c r="F2138" s="162"/>
      <c r="G2138" s="147"/>
      <c r="H2138" s="146"/>
      <c r="J2138" s="146"/>
      <c r="L2138" s="150"/>
      <c r="N2138" s="163"/>
      <c r="O2138" s="146"/>
      <c r="P2138" s="146"/>
      <c r="Q2138" s="146"/>
      <c r="R2138" s="34"/>
      <c r="S2138" s="35"/>
      <c r="T2138" s="147"/>
    </row>
    <row r="2139">
      <c r="A2139" s="147"/>
      <c r="B2139" s="64"/>
      <c r="C2139" s="147" t="s">
        <v>217</v>
      </c>
      <c r="E2139" s="161"/>
      <c r="F2139" s="162"/>
      <c r="G2139" s="147"/>
      <c r="H2139" s="146"/>
      <c r="J2139" s="146"/>
      <c r="L2139" s="150"/>
      <c r="N2139" s="163"/>
      <c r="O2139" s="146"/>
      <c r="P2139" s="146"/>
      <c r="Q2139" s="146"/>
      <c r="R2139" s="34"/>
      <c r="S2139" s="35"/>
      <c r="T2139" s="147"/>
    </row>
    <row r="2140">
      <c r="A2140" s="147"/>
      <c r="B2140" s="64"/>
      <c r="C2140" s="147" t="s">
        <v>217</v>
      </c>
      <c r="E2140" s="161"/>
      <c r="F2140" s="162"/>
      <c r="G2140" s="147"/>
      <c r="H2140" s="146"/>
      <c r="J2140" s="146"/>
      <c r="L2140" s="150"/>
      <c r="N2140" s="163"/>
      <c r="O2140" s="146"/>
      <c r="P2140" s="146"/>
      <c r="Q2140" s="146"/>
      <c r="R2140" s="34"/>
      <c r="S2140" s="35"/>
      <c r="T2140" s="147"/>
    </row>
    <row r="2141">
      <c r="A2141" s="147"/>
      <c r="B2141" s="64"/>
      <c r="C2141" s="147" t="s">
        <v>217</v>
      </c>
      <c r="E2141" s="161"/>
      <c r="F2141" s="162"/>
      <c r="G2141" s="147"/>
      <c r="H2141" s="146"/>
      <c r="J2141" s="146"/>
      <c r="L2141" s="150"/>
      <c r="N2141" s="163"/>
      <c r="O2141" s="146"/>
      <c r="P2141" s="146"/>
      <c r="Q2141" s="146"/>
      <c r="R2141" s="34"/>
      <c r="S2141" s="35"/>
      <c r="T2141" s="147"/>
    </row>
    <row r="2142">
      <c r="A2142" s="147"/>
      <c r="B2142" s="64"/>
      <c r="C2142" s="147" t="s">
        <v>217</v>
      </c>
      <c r="E2142" s="161"/>
      <c r="F2142" s="162"/>
      <c r="G2142" s="147"/>
      <c r="H2142" s="146"/>
      <c r="J2142" s="146"/>
      <c r="L2142" s="150"/>
      <c r="N2142" s="163"/>
      <c r="O2142" s="146"/>
      <c r="P2142" s="146"/>
      <c r="Q2142" s="146"/>
      <c r="R2142" s="34"/>
      <c r="S2142" s="35"/>
      <c r="T2142" s="147"/>
    </row>
    <row r="2143">
      <c r="A2143" s="147"/>
      <c r="B2143" s="64"/>
      <c r="C2143" s="147" t="s">
        <v>217</v>
      </c>
      <c r="E2143" s="161"/>
      <c r="F2143" s="162"/>
      <c r="G2143" s="147"/>
      <c r="H2143" s="146"/>
      <c r="J2143" s="146"/>
      <c r="L2143" s="150"/>
      <c r="N2143" s="163"/>
      <c r="O2143" s="146"/>
      <c r="P2143" s="146"/>
      <c r="Q2143" s="146"/>
      <c r="R2143" s="34"/>
      <c r="S2143" s="35"/>
      <c r="T2143" s="147"/>
    </row>
    <row r="2144">
      <c r="A2144" s="147"/>
      <c r="B2144" s="64"/>
      <c r="C2144" s="147" t="s">
        <v>217</v>
      </c>
      <c r="E2144" s="161"/>
      <c r="F2144" s="162"/>
      <c r="G2144" s="147"/>
      <c r="H2144" s="146"/>
      <c r="J2144" s="146"/>
      <c r="L2144" s="150"/>
      <c r="N2144" s="163"/>
      <c r="O2144" s="146"/>
      <c r="P2144" s="146"/>
      <c r="Q2144" s="146"/>
      <c r="R2144" s="34"/>
      <c r="S2144" s="35"/>
      <c r="T2144" s="147"/>
    </row>
    <row r="2145">
      <c r="A2145" s="147"/>
      <c r="B2145" s="64"/>
      <c r="C2145" s="147" t="s">
        <v>217</v>
      </c>
      <c r="E2145" s="161"/>
      <c r="F2145" s="162"/>
      <c r="G2145" s="147"/>
      <c r="H2145" s="146"/>
      <c r="J2145" s="146"/>
      <c r="L2145" s="150"/>
      <c r="N2145" s="163"/>
      <c r="O2145" s="146"/>
      <c r="P2145" s="146"/>
      <c r="Q2145" s="146"/>
      <c r="R2145" s="34"/>
      <c r="S2145" s="35"/>
      <c r="T2145" s="147"/>
    </row>
    <row r="2146">
      <c r="A2146" s="147"/>
      <c r="B2146" s="64"/>
      <c r="C2146" s="147" t="s">
        <v>217</v>
      </c>
      <c r="E2146" s="161"/>
      <c r="F2146" s="162"/>
      <c r="G2146" s="147"/>
      <c r="H2146" s="146"/>
      <c r="J2146" s="146"/>
      <c r="L2146" s="150"/>
      <c r="N2146" s="163"/>
      <c r="O2146" s="146"/>
      <c r="P2146" s="146"/>
      <c r="Q2146" s="146"/>
      <c r="R2146" s="34"/>
      <c r="S2146" s="35"/>
      <c r="T2146" s="147"/>
    </row>
    <row r="2147">
      <c r="A2147" s="147"/>
      <c r="B2147" s="64"/>
      <c r="C2147" s="147" t="s">
        <v>217</v>
      </c>
      <c r="E2147" s="161"/>
      <c r="F2147" s="162"/>
      <c r="G2147" s="147"/>
      <c r="H2147" s="146"/>
      <c r="J2147" s="146"/>
      <c r="L2147" s="150"/>
      <c r="N2147" s="163"/>
      <c r="O2147" s="146"/>
      <c r="P2147" s="146"/>
      <c r="Q2147" s="146"/>
      <c r="R2147" s="34"/>
      <c r="S2147" s="35"/>
      <c r="T2147" s="147"/>
    </row>
    <row r="2148">
      <c r="A2148" s="147"/>
      <c r="B2148" s="64"/>
      <c r="C2148" s="147" t="s">
        <v>217</v>
      </c>
      <c r="E2148" s="161"/>
      <c r="F2148" s="162"/>
      <c r="G2148" s="147"/>
      <c r="H2148" s="146"/>
      <c r="J2148" s="146"/>
      <c r="L2148" s="150"/>
      <c r="N2148" s="163"/>
      <c r="O2148" s="146"/>
      <c r="P2148" s="146"/>
      <c r="Q2148" s="146"/>
      <c r="R2148" s="34"/>
      <c r="S2148" s="35"/>
      <c r="T2148" s="147"/>
    </row>
    <row r="2149">
      <c r="A2149" s="147"/>
      <c r="B2149" s="64"/>
      <c r="C2149" s="147" t="s">
        <v>217</v>
      </c>
      <c r="E2149" s="161"/>
      <c r="F2149" s="162"/>
      <c r="G2149" s="147"/>
      <c r="H2149" s="146"/>
      <c r="J2149" s="146"/>
      <c r="L2149" s="150"/>
      <c r="N2149" s="163"/>
      <c r="O2149" s="146"/>
      <c r="P2149" s="146"/>
      <c r="Q2149" s="146"/>
      <c r="R2149" s="34"/>
      <c r="S2149" s="35"/>
      <c r="T2149" s="147"/>
    </row>
    <row r="2150">
      <c r="A2150" s="147"/>
      <c r="B2150" s="64"/>
      <c r="C2150" s="147" t="s">
        <v>217</v>
      </c>
      <c r="E2150" s="161"/>
      <c r="F2150" s="162"/>
      <c r="G2150" s="147"/>
      <c r="H2150" s="146"/>
      <c r="J2150" s="146"/>
      <c r="L2150" s="150"/>
      <c r="N2150" s="163"/>
      <c r="O2150" s="146"/>
      <c r="P2150" s="146"/>
      <c r="Q2150" s="146"/>
      <c r="R2150" s="34"/>
      <c r="S2150" s="35"/>
      <c r="T2150" s="147"/>
    </row>
    <row r="2151">
      <c r="A2151" s="147"/>
      <c r="B2151" s="64"/>
      <c r="C2151" s="147" t="s">
        <v>217</v>
      </c>
      <c r="E2151" s="161"/>
      <c r="F2151" s="162"/>
      <c r="G2151" s="147"/>
      <c r="H2151" s="146"/>
      <c r="J2151" s="146"/>
      <c r="L2151" s="150"/>
      <c r="N2151" s="163"/>
      <c r="O2151" s="146"/>
      <c r="P2151" s="146"/>
      <c r="Q2151" s="146"/>
      <c r="R2151" s="34"/>
      <c r="S2151" s="35"/>
      <c r="T2151" s="147"/>
    </row>
    <row r="2152">
      <c r="A2152" s="147"/>
      <c r="B2152" s="64"/>
      <c r="C2152" s="147" t="s">
        <v>217</v>
      </c>
      <c r="E2152" s="161"/>
      <c r="F2152" s="162"/>
      <c r="G2152" s="147"/>
      <c r="H2152" s="146"/>
      <c r="J2152" s="146"/>
      <c r="L2152" s="150"/>
      <c r="N2152" s="163"/>
      <c r="O2152" s="146"/>
      <c r="P2152" s="146"/>
      <c r="Q2152" s="146"/>
      <c r="R2152" s="34"/>
      <c r="S2152" s="35"/>
      <c r="T2152" s="147"/>
    </row>
    <row r="2153">
      <c r="A2153" s="147"/>
      <c r="B2153" s="64"/>
      <c r="C2153" s="147" t="s">
        <v>217</v>
      </c>
      <c r="E2153" s="161"/>
      <c r="F2153" s="162"/>
      <c r="G2153" s="147"/>
      <c r="H2153" s="146"/>
      <c r="J2153" s="146"/>
      <c r="L2153" s="150"/>
      <c r="N2153" s="163"/>
      <c r="O2153" s="146"/>
      <c r="P2153" s="146"/>
      <c r="Q2153" s="146"/>
      <c r="R2153" s="34"/>
      <c r="S2153" s="35"/>
      <c r="T2153" s="147"/>
    </row>
    <row r="2154">
      <c r="A2154" s="147"/>
      <c r="B2154" s="64"/>
      <c r="C2154" s="147" t="s">
        <v>217</v>
      </c>
      <c r="E2154" s="161"/>
      <c r="F2154" s="162"/>
      <c r="G2154" s="147"/>
      <c r="H2154" s="146"/>
      <c r="J2154" s="146"/>
      <c r="L2154" s="150"/>
      <c r="N2154" s="163"/>
      <c r="O2154" s="146"/>
      <c r="P2154" s="146"/>
      <c r="Q2154" s="146"/>
      <c r="R2154" s="34"/>
      <c r="S2154" s="35"/>
      <c r="T2154" s="147"/>
    </row>
    <row r="2155">
      <c r="A2155" s="147"/>
      <c r="B2155" s="64"/>
      <c r="C2155" s="147" t="s">
        <v>217</v>
      </c>
      <c r="E2155" s="161"/>
      <c r="F2155" s="162"/>
      <c r="G2155" s="147"/>
      <c r="H2155" s="146"/>
      <c r="J2155" s="146"/>
      <c r="L2155" s="150"/>
      <c r="N2155" s="163"/>
      <c r="O2155" s="146"/>
      <c r="P2155" s="146"/>
      <c r="Q2155" s="146"/>
      <c r="R2155" s="34"/>
      <c r="S2155" s="35"/>
      <c r="T2155" s="147"/>
    </row>
    <row r="2156">
      <c r="A2156" s="147"/>
      <c r="B2156" s="64"/>
      <c r="C2156" s="147" t="s">
        <v>217</v>
      </c>
      <c r="E2156" s="161"/>
      <c r="F2156" s="162"/>
      <c r="G2156" s="147"/>
      <c r="H2156" s="146"/>
      <c r="J2156" s="146"/>
      <c r="L2156" s="150"/>
      <c r="N2156" s="163"/>
      <c r="O2156" s="146"/>
      <c r="P2156" s="146"/>
      <c r="Q2156" s="146"/>
      <c r="R2156" s="34"/>
      <c r="S2156" s="35"/>
      <c r="T2156" s="147"/>
    </row>
    <row r="2157">
      <c r="A2157" s="147"/>
      <c r="B2157" s="64"/>
      <c r="C2157" s="147" t="s">
        <v>217</v>
      </c>
      <c r="E2157" s="161"/>
      <c r="F2157" s="162"/>
      <c r="G2157" s="147"/>
      <c r="H2157" s="146"/>
      <c r="J2157" s="146"/>
      <c r="L2157" s="150"/>
      <c r="N2157" s="163"/>
      <c r="O2157" s="146"/>
      <c r="P2157" s="146"/>
      <c r="Q2157" s="146"/>
      <c r="R2157" s="34"/>
      <c r="S2157" s="35"/>
      <c r="T2157" s="147"/>
    </row>
    <row r="2158">
      <c r="A2158" s="147"/>
      <c r="B2158" s="64"/>
      <c r="C2158" s="147" t="s">
        <v>217</v>
      </c>
      <c r="E2158" s="161"/>
      <c r="F2158" s="162"/>
      <c r="G2158" s="147"/>
      <c r="H2158" s="146"/>
      <c r="J2158" s="146"/>
      <c r="L2158" s="150"/>
      <c r="N2158" s="163"/>
      <c r="O2158" s="146"/>
      <c r="P2158" s="146"/>
      <c r="Q2158" s="146"/>
      <c r="R2158" s="34"/>
      <c r="S2158" s="35"/>
      <c r="T2158" s="147"/>
    </row>
    <row r="2159">
      <c r="A2159" s="147"/>
      <c r="B2159" s="64"/>
      <c r="C2159" s="147" t="s">
        <v>217</v>
      </c>
      <c r="E2159" s="161"/>
      <c r="F2159" s="162"/>
      <c r="G2159" s="147"/>
      <c r="H2159" s="146"/>
      <c r="J2159" s="146"/>
      <c r="L2159" s="150"/>
      <c r="N2159" s="163"/>
      <c r="O2159" s="146"/>
      <c r="P2159" s="146"/>
      <c r="Q2159" s="146"/>
      <c r="R2159" s="34"/>
      <c r="S2159" s="35"/>
      <c r="T2159" s="147"/>
    </row>
    <row r="2160">
      <c r="A2160" s="147"/>
      <c r="B2160" s="64"/>
      <c r="C2160" s="147" t="s">
        <v>217</v>
      </c>
      <c r="E2160" s="161"/>
      <c r="F2160" s="162"/>
      <c r="G2160" s="147"/>
      <c r="H2160" s="146"/>
      <c r="J2160" s="146"/>
      <c r="L2160" s="150"/>
      <c r="N2160" s="163"/>
      <c r="O2160" s="146"/>
      <c r="P2160" s="146"/>
      <c r="Q2160" s="146"/>
      <c r="R2160" s="34"/>
      <c r="S2160" s="35"/>
      <c r="T2160" s="147"/>
    </row>
    <row r="2161">
      <c r="A2161" s="147"/>
      <c r="B2161" s="64"/>
      <c r="C2161" s="147" t="s">
        <v>217</v>
      </c>
      <c r="E2161" s="161"/>
      <c r="F2161" s="162"/>
      <c r="G2161" s="147"/>
      <c r="H2161" s="146"/>
      <c r="J2161" s="146"/>
      <c r="L2161" s="150"/>
      <c r="N2161" s="163"/>
      <c r="O2161" s="146"/>
      <c r="P2161" s="146"/>
      <c r="Q2161" s="146"/>
      <c r="R2161" s="34"/>
      <c r="S2161" s="35"/>
      <c r="T2161" s="147"/>
    </row>
    <row r="2162">
      <c r="A2162" s="147"/>
      <c r="B2162" s="64"/>
      <c r="C2162" s="147" t="s">
        <v>217</v>
      </c>
      <c r="E2162" s="161"/>
      <c r="F2162" s="162"/>
      <c r="G2162" s="147"/>
      <c r="H2162" s="146"/>
      <c r="J2162" s="146"/>
      <c r="L2162" s="150"/>
      <c r="N2162" s="163"/>
      <c r="O2162" s="146"/>
      <c r="P2162" s="146"/>
      <c r="Q2162" s="146"/>
      <c r="R2162" s="34"/>
      <c r="S2162" s="35"/>
      <c r="T2162" s="147"/>
    </row>
    <row r="2163">
      <c r="A2163" s="147"/>
      <c r="B2163" s="64"/>
      <c r="C2163" s="147" t="s">
        <v>217</v>
      </c>
      <c r="E2163" s="161"/>
      <c r="F2163" s="162"/>
      <c r="G2163" s="147"/>
      <c r="H2163" s="146"/>
      <c r="J2163" s="146"/>
      <c r="L2163" s="150"/>
      <c r="N2163" s="163"/>
      <c r="O2163" s="146"/>
      <c r="P2163" s="146"/>
      <c r="Q2163" s="146"/>
      <c r="R2163" s="34"/>
      <c r="S2163" s="35"/>
      <c r="T2163" s="147"/>
    </row>
    <row r="2164">
      <c r="A2164" s="147"/>
      <c r="B2164" s="64"/>
      <c r="C2164" s="147" t="s">
        <v>217</v>
      </c>
      <c r="E2164" s="161"/>
      <c r="F2164" s="162"/>
      <c r="G2164" s="147"/>
      <c r="H2164" s="146"/>
      <c r="J2164" s="146"/>
      <c r="L2164" s="150"/>
      <c r="N2164" s="163"/>
      <c r="O2164" s="146"/>
      <c r="P2164" s="146"/>
      <c r="Q2164" s="146"/>
      <c r="R2164" s="34"/>
      <c r="S2164" s="35"/>
      <c r="T2164" s="147"/>
    </row>
    <row r="2165">
      <c r="A2165" s="147"/>
      <c r="B2165" s="64"/>
      <c r="C2165" s="147" t="s">
        <v>217</v>
      </c>
      <c r="E2165" s="161"/>
      <c r="F2165" s="162"/>
      <c r="G2165" s="147"/>
      <c r="H2165" s="146"/>
      <c r="J2165" s="146"/>
      <c r="L2165" s="150"/>
      <c r="N2165" s="163"/>
      <c r="O2165" s="146"/>
      <c r="P2165" s="146"/>
      <c r="Q2165" s="146"/>
      <c r="R2165" s="34"/>
      <c r="S2165" s="35"/>
      <c r="T2165" s="147"/>
    </row>
    <row r="2166">
      <c r="A2166" s="147"/>
      <c r="B2166" s="64"/>
      <c r="C2166" s="147" t="s">
        <v>217</v>
      </c>
      <c r="E2166" s="161"/>
      <c r="F2166" s="162"/>
      <c r="G2166" s="147"/>
      <c r="H2166" s="146"/>
      <c r="J2166" s="146"/>
      <c r="L2166" s="150"/>
      <c r="N2166" s="163"/>
      <c r="O2166" s="146"/>
      <c r="P2166" s="146"/>
      <c r="Q2166" s="146"/>
      <c r="R2166" s="34"/>
      <c r="S2166" s="35"/>
      <c r="T2166" s="147"/>
    </row>
    <row r="2167">
      <c r="A2167" s="147"/>
      <c r="B2167" s="64"/>
      <c r="C2167" s="147" t="s">
        <v>217</v>
      </c>
      <c r="E2167" s="161"/>
      <c r="F2167" s="162"/>
      <c r="G2167" s="147"/>
      <c r="H2167" s="146"/>
      <c r="J2167" s="146"/>
      <c r="L2167" s="150"/>
      <c r="N2167" s="163"/>
      <c r="O2167" s="146"/>
      <c r="P2167" s="146"/>
      <c r="Q2167" s="146"/>
      <c r="R2167" s="34"/>
      <c r="S2167" s="35"/>
      <c r="T2167" s="147"/>
    </row>
    <row r="2168">
      <c r="A2168" s="147"/>
      <c r="B2168" s="64"/>
      <c r="C2168" s="147" t="s">
        <v>217</v>
      </c>
      <c r="E2168" s="161"/>
      <c r="F2168" s="162"/>
      <c r="G2168" s="147"/>
      <c r="H2168" s="146"/>
      <c r="J2168" s="146"/>
      <c r="L2168" s="150"/>
      <c r="N2168" s="163"/>
      <c r="O2168" s="146"/>
      <c r="P2168" s="146"/>
      <c r="Q2168" s="146"/>
      <c r="R2168" s="34"/>
      <c r="S2168" s="35"/>
      <c r="T2168" s="147"/>
    </row>
    <row r="2169">
      <c r="A2169" s="147"/>
      <c r="B2169" s="64"/>
      <c r="C2169" s="147" t="s">
        <v>217</v>
      </c>
      <c r="E2169" s="161"/>
      <c r="F2169" s="162"/>
      <c r="G2169" s="147"/>
      <c r="H2169" s="146"/>
      <c r="J2169" s="146"/>
      <c r="L2169" s="150"/>
      <c r="N2169" s="163"/>
      <c r="O2169" s="146"/>
      <c r="P2169" s="146"/>
      <c r="Q2169" s="146"/>
      <c r="R2169" s="34"/>
      <c r="S2169" s="35"/>
      <c r="T2169" s="147"/>
    </row>
    <row r="2170">
      <c r="A2170" s="147"/>
      <c r="B2170" s="64"/>
      <c r="C2170" s="147" t="s">
        <v>217</v>
      </c>
      <c r="E2170" s="161"/>
      <c r="F2170" s="162"/>
      <c r="G2170" s="147"/>
      <c r="H2170" s="146"/>
      <c r="J2170" s="146"/>
      <c r="L2170" s="150"/>
      <c r="N2170" s="163"/>
      <c r="O2170" s="146"/>
      <c r="P2170" s="146"/>
      <c r="Q2170" s="146"/>
      <c r="R2170" s="34"/>
      <c r="S2170" s="35"/>
      <c r="T2170" s="147"/>
    </row>
    <row r="2171">
      <c r="A2171" s="147"/>
      <c r="B2171" s="64"/>
      <c r="C2171" s="147" t="s">
        <v>217</v>
      </c>
      <c r="E2171" s="161"/>
      <c r="F2171" s="162"/>
      <c r="G2171" s="147"/>
      <c r="H2171" s="146"/>
      <c r="J2171" s="146"/>
      <c r="L2171" s="150"/>
      <c r="N2171" s="163"/>
      <c r="O2171" s="146"/>
      <c r="P2171" s="146"/>
      <c r="Q2171" s="146"/>
      <c r="R2171" s="34"/>
      <c r="S2171" s="35"/>
      <c r="T2171" s="147"/>
    </row>
    <row r="2172">
      <c r="A2172" s="147"/>
      <c r="B2172" s="64"/>
      <c r="C2172" s="147" t="s">
        <v>217</v>
      </c>
      <c r="E2172" s="161"/>
      <c r="F2172" s="162"/>
      <c r="G2172" s="147"/>
      <c r="H2172" s="146"/>
      <c r="J2172" s="146"/>
      <c r="L2172" s="150"/>
      <c r="N2172" s="163"/>
      <c r="O2172" s="146"/>
      <c r="P2172" s="146"/>
      <c r="Q2172" s="146"/>
      <c r="R2172" s="34"/>
      <c r="S2172" s="35"/>
      <c r="T2172" s="147"/>
    </row>
    <row r="2173">
      <c r="A2173" s="147"/>
      <c r="B2173" s="64"/>
      <c r="C2173" s="147" t="s">
        <v>217</v>
      </c>
      <c r="E2173" s="161"/>
      <c r="F2173" s="162"/>
      <c r="G2173" s="147"/>
      <c r="H2173" s="146"/>
      <c r="J2173" s="146"/>
      <c r="L2173" s="150"/>
      <c r="N2173" s="163"/>
      <c r="O2173" s="146"/>
      <c r="P2173" s="146"/>
      <c r="Q2173" s="146"/>
      <c r="R2173" s="34"/>
      <c r="S2173" s="35"/>
      <c r="T2173" s="147"/>
    </row>
    <row r="2174">
      <c r="A2174" s="147"/>
      <c r="B2174" s="64"/>
      <c r="C2174" s="147" t="s">
        <v>217</v>
      </c>
      <c r="E2174" s="161"/>
      <c r="F2174" s="162"/>
      <c r="G2174" s="147"/>
      <c r="H2174" s="146"/>
      <c r="J2174" s="146"/>
      <c r="L2174" s="150"/>
      <c r="N2174" s="163"/>
      <c r="O2174" s="146"/>
      <c r="P2174" s="146"/>
      <c r="Q2174" s="146"/>
      <c r="R2174" s="34"/>
      <c r="S2174" s="35"/>
      <c r="T2174" s="147"/>
    </row>
    <row r="2175">
      <c r="A2175" s="147"/>
      <c r="B2175" s="64"/>
      <c r="C2175" s="147" t="s">
        <v>217</v>
      </c>
      <c r="E2175" s="161"/>
      <c r="F2175" s="162"/>
      <c r="G2175" s="147"/>
      <c r="H2175" s="146"/>
      <c r="J2175" s="146"/>
      <c r="L2175" s="150"/>
      <c r="N2175" s="163"/>
      <c r="O2175" s="146"/>
      <c r="P2175" s="146"/>
      <c r="Q2175" s="146"/>
      <c r="R2175" s="34"/>
      <c r="S2175" s="35"/>
      <c r="T2175" s="147"/>
    </row>
    <row r="2176">
      <c r="A2176" s="147"/>
      <c r="B2176" s="64"/>
      <c r="C2176" s="147" t="s">
        <v>217</v>
      </c>
      <c r="E2176" s="161"/>
      <c r="F2176" s="162"/>
      <c r="G2176" s="147"/>
      <c r="H2176" s="146"/>
      <c r="J2176" s="146"/>
      <c r="L2176" s="150"/>
      <c r="N2176" s="163"/>
      <c r="O2176" s="146"/>
      <c r="P2176" s="146"/>
      <c r="Q2176" s="146"/>
      <c r="R2176" s="34"/>
      <c r="S2176" s="35"/>
      <c r="T2176" s="147"/>
    </row>
    <row r="2177">
      <c r="A2177" s="147"/>
      <c r="B2177" s="64"/>
      <c r="C2177" s="147" t="s">
        <v>217</v>
      </c>
      <c r="E2177" s="161"/>
      <c r="F2177" s="162"/>
      <c r="G2177" s="147"/>
      <c r="H2177" s="146"/>
      <c r="J2177" s="146"/>
      <c r="L2177" s="150"/>
      <c r="N2177" s="163"/>
      <c r="O2177" s="146"/>
      <c r="P2177" s="146"/>
      <c r="Q2177" s="146"/>
      <c r="R2177" s="34"/>
      <c r="S2177" s="35"/>
      <c r="T2177" s="147"/>
    </row>
    <row r="2178">
      <c r="A2178" s="147"/>
      <c r="B2178" s="64"/>
      <c r="C2178" s="147" t="s">
        <v>217</v>
      </c>
      <c r="E2178" s="161"/>
      <c r="F2178" s="162"/>
      <c r="G2178" s="147"/>
      <c r="H2178" s="146"/>
      <c r="J2178" s="146"/>
      <c r="L2178" s="150"/>
      <c r="N2178" s="163"/>
      <c r="O2178" s="146"/>
      <c r="P2178" s="146"/>
      <c r="Q2178" s="146"/>
      <c r="R2178" s="34"/>
      <c r="S2178" s="35"/>
      <c r="T2178" s="147"/>
    </row>
    <row r="2179">
      <c r="A2179" s="147"/>
      <c r="B2179" s="64"/>
      <c r="C2179" s="147" t="s">
        <v>217</v>
      </c>
      <c r="E2179" s="161"/>
      <c r="F2179" s="162"/>
      <c r="G2179" s="147"/>
      <c r="H2179" s="146"/>
      <c r="J2179" s="146"/>
      <c r="L2179" s="150"/>
      <c r="N2179" s="163"/>
      <c r="O2179" s="146"/>
      <c r="P2179" s="146"/>
      <c r="Q2179" s="146"/>
      <c r="R2179" s="34"/>
      <c r="S2179" s="35"/>
      <c r="T2179" s="147"/>
    </row>
    <row r="2180">
      <c r="A2180" s="147"/>
      <c r="B2180" s="64"/>
      <c r="C2180" s="147" t="s">
        <v>217</v>
      </c>
      <c r="E2180" s="161"/>
      <c r="F2180" s="162"/>
      <c r="G2180" s="147"/>
      <c r="H2180" s="146"/>
      <c r="J2180" s="146"/>
      <c r="L2180" s="150"/>
      <c r="N2180" s="163"/>
      <c r="O2180" s="146"/>
      <c r="P2180" s="146"/>
      <c r="Q2180" s="146"/>
      <c r="R2180" s="34"/>
      <c r="S2180" s="35"/>
      <c r="T2180" s="147"/>
    </row>
    <row r="2181">
      <c r="A2181" s="147"/>
      <c r="B2181" s="64"/>
      <c r="C2181" s="147" t="s">
        <v>217</v>
      </c>
      <c r="E2181" s="161"/>
      <c r="F2181" s="162"/>
      <c r="G2181" s="147"/>
      <c r="H2181" s="146"/>
      <c r="J2181" s="146"/>
      <c r="L2181" s="150"/>
      <c r="N2181" s="163"/>
      <c r="O2181" s="146"/>
      <c r="P2181" s="146"/>
      <c r="Q2181" s="146"/>
      <c r="R2181" s="34"/>
      <c r="S2181" s="35"/>
      <c r="T2181" s="147"/>
    </row>
    <row r="2182">
      <c r="A2182" s="147"/>
      <c r="B2182" s="64"/>
      <c r="C2182" s="147" t="s">
        <v>217</v>
      </c>
      <c r="E2182" s="161"/>
      <c r="F2182" s="162"/>
      <c r="G2182" s="147"/>
      <c r="H2182" s="146"/>
      <c r="J2182" s="146"/>
      <c r="L2182" s="150"/>
      <c r="N2182" s="163"/>
      <c r="O2182" s="146"/>
      <c r="P2182" s="146"/>
      <c r="Q2182" s="146"/>
      <c r="R2182" s="34"/>
      <c r="S2182" s="35"/>
      <c r="T2182" s="147"/>
    </row>
    <row r="2183">
      <c r="A2183" s="147"/>
      <c r="B2183" s="64"/>
      <c r="C2183" s="147" t="s">
        <v>217</v>
      </c>
      <c r="E2183" s="161"/>
      <c r="F2183" s="162"/>
      <c r="G2183" s="147"/>
      <c r="H2183" s="146"/>
      <c r="J2183" s="146"/>
      <c r="L2183" s="150"/>
      <c r="N2183" s="163"/>
      <c r="O2183" s="146"/>
      <c r="P2183" s="146"/>
      <c r="Q2183" s="146"/>
      <c r="R2183" s="34"/>
      <c r="S2183" s="35"/>
      <c r="T2183" s="147"/>
    </row>
    <row r="2184">
      <c r="A2184" s="147"/>
      <c r="B2184" s="64"/>
      <c r="C2184" s="147" t="s">
        <v>217</v>
      </c>
      <c r="E2184" s="161"/>
      <c r="F2184" s="162"/>
      <c r="G2184" s="147"/>
      <c r="H2184" s="146"/>
      <c r="J2184" s="146"/>
      <c r="L2184" s="150"/>
      <c r="N2184" s="163"/>
      <c r="O2184" s="146"/>
      <c r="P2184" s="146"/>
      <c r="Q2184" s="146"/>
      <c r="R2184" s="34"/>
      <c r="S2184" s="35"/>
      <c r="T2184" s="147"/>
    </row>
    <row r="2185">
      <c r="A2185" s="147"/>
      <c r="B2185" s="64"/>
      <c r="C2185" s="147" t="s">
        <v>217</v>
      </c>
      <c r="E2185" s="161"/>
      <c r="F2185" s="162"/>
      <c r="G2185" s="147"/>
      <c r="H2185" s="146"/>
      <c r="J2185" s="146"/>
      <c r="L2185" s="150"/>
      <c r="N2185" s="163"/>
      <c r="O2185" s="146"/>
      <c r="P2185" s="146"/>
      <c r="Q2185" s="146"/>
      <c r="R2185" s="34"/>
      <c r="S2185" s="35"/>
      <c r="T2185" s="147"/>
    </row>
    <row r="2186">
      <c r="A2186" s="147"/>
      <c r="B2186" s="64"/>
      <c r="C2186" s="147" t="s">
        <v>217</v>
      </c>
      <c r="E2186" s="161"/>
      <c r="F2186" s="162"/>
      <c r="G2186" s="147"/>
      <c r="H2186" s="146"/>
      <c r="J2186" s="146"/>
      <c r="L2186" s="150"/>
      <c r="N2186" s="163"/>
      <c r="O2186" s="146"/>
      <c r="P2186" s="146"/>
      <c r="Q2186" s="146"/>
      <c r="R2186" s="34"/>
      <c r="S2186" s="35"/>
      <c r="T2186" s="147"/>
    </row>
    <row r="2187">
      <c r="A2187" s="147"/>
      <c r="B2187" s="64"/>
      <c r="C2187" s="147" t="s">
        <v>217</v>
      </c>
      <c r="E2187" s="161"/>
      <c r="F2187" s="162"/>
      <c r="G2187" s="147"/>
      <c r="H2187" s="146"/>
      <c r="J2187" s="146"/>
      <c r="L2187" s="150"/>
      <c r="N2187" s="163"/>
      <c r="O2187" s="146"/>
      <c r="P2187" s="146"/>
      <c r="Q2187" s="146"/>
      <c r="R2187" s="34"/>
      <c r="S2187" s="35"/>
      <c r="T2187" s="147"/>
    </row>
    <row r="2188">
      <c r="A2188" s="147"/>
      <c r="B2188" s="64"/>
      <c r="C2188" s="147" t="s">
        <v>217</v>
      </c>
      <c r="E2188" s="161"/>
      <c r="F2188" s="162"/>
      <c r="G2188" s="147"/>
      <c r="H2188" s="146"/>
      <c r="J2188" s="146"/>
      <c r="L2188" s="150"/>
      <c r="N2188" s="163"/>
      <c r="O2188" s="146"/>
      <c r="P2188" s="146"/>
      <c r="Q2188" s="146"/>
      <c r="R2188" s="34"/>
      <c r="S2188" s="35"/>
      <c r="T2188" s="147"/>
    </row>
    <row r="2189">
      <c r="A2189" s="147"/>
      <c r="B2189" s="64"/>
      <c r="C2189" s="147" t="s">
        <v>217</v>
      </c>
      <c r="E2189" s="161"/>
      <c r="F2189" s="162"/>
      <c r="G2189" s="147"/>
      <c r="H2189" s="146"/>
      <c r="J2189" s="146"/>
      <c r="L2189" s="150"/>
      <c r="N2189" s="163"/>
      <c r="O2189" s="146"/>
      <c r="P2189" s="146"/>
      <c r="Q2189" s="146"/>
      <c r="R2189" s="34"/>
      <c r="S2189" s="35"/>
      <c r="T2189" s="147"/>
    </row>
    <row r="2190">
      <c r="A2190" s="147"/>
      <c r="B2190" s="64"/>
      <c r="C2190" s="147" t="s">
        <v>217</v>
      </c>
      <c r="E2190" s="161"/>
      <c r="F2190" s="162"/>
      <c r="G2190" s="147"/>
      <c r="H2190" s="146"/>
      <c r="J2190" s="146"/>
      <c r="L2190" s="150"/>
      <c r="N2190" s="163"/>
      <c r="O2190" s="146"/>
      <c r="P2190" s="146"/>
      <c r="Q2190" s="146"/>
      <c r="R2190" s="34"/>
      <c r="S2190" s="35"/>
      <c r="T2190" s="147"/>
    </row>
    <row r="2191">
      <c r="A2191" s="147"/>
      <c r="B2191" s="64"/>
      <c r="C2191" s="147" t="s">
        <v>217</v>
      </c>
      <c r="E2191" s="161"/>
      <c r="F2191" s="162"/>
      <c r="G2191" s="147"/>
      <c r="H2191" s="146"/>
      <c r="J2191" s="146"/>
      <c r="L2191" s="150"/>
      <c r="N2191" s="163"/>
      <c r="O2191" s="146"/>
      <c r="P2191" s="146"/>
      <c r="Q2191" s="146"/>
      <c r="R2191" s="34"/>
      <c r="S2191" s="35"/>
      <c r="T2191" s="147"/>
    </row>
    <row r="2192">
      <c r="A2192" s="147"/>
      <c r="B2192" s="64"/>
      <c r="C2192" s="147" t="s">
        <v>217</v>
      </c>
      <c r="E2192" s="161"/>
      <c r="F2192" s="162"/>
      <c r="G2192" s="147"/>
      <c r="H2192" s="146"/>
      <c r="J2192" s="146"/>
      <c r="L2192" s="150"/>
      <c r="N2192" s="163"/>
      <c r="O2192" s="146"/>
      <c r="P2192" s="146"/>
      <c r="Q2192" s="146"/>
      <c r="R2192" s="34"/>
      <c r="S2192" s="35"/>
      <c r="T2192" s="147"/>
    </row>
    <row r="2193">
      <c r="A2193" s="147"/>
      <c r="B2193" s="64"/>
      <c r="C2193" s="147" t="s">
        <v>217</v>
      </c>
      <c r="E2193" s="161"/>
      <c r="F2193" s="162"/>
      <c r="G2193" s="147"/>
      <c r="H2193" s="146"/>
      <c r="J2193" s="146"/>
      <c r="L2193" s="150"/>
      <c r="N2193" s="163"/>
      <c r="O2193" s="146"/>
      <c r="P2193" s="146"/>
      <c r="Q2193" s="146"/>
      <c r="R2193" s="34"/>
      <c r="S2193" s="35"/>
      <c r="T2193" s="147"/>
    </row>
    <row r="2194">
      <c r="A2194" s="147"/>
      <c r="B2194" s="64"/>
      <c r="C2194" s="147" t="s">
        <v>217</v>
      </c>
      <c r="E2194" s="161"/>
      <c r="F2194" s="162"/>
      <c r="G2194" s="147"/>
      <c r="H2194" s="146"/>
      <c r="J2194" s="146"/>
      <c r="L2194" s="150"/>
      <c r="N2194" s="163"/>
      <c r="O2194" s="146"/>
      <c r="P2194" s="146"/>
      <c r="Q2194" s="146"/>
      <c r="R2194" s="34"/>
      <c r="S2194" s="35"/>
      <c r="T2194" s="147"/>
    </row>
    <row r="2195">
      <c r="A2195" s="147"/>
      <c r="B2195" s="64"/>
      <c r="C2195" s="147" t="s">
        <v>217</v>
      </c>
      <c r="E2195" s="161"/>
      <c r="F2195" s="162"/>
      <c r="G2195" s="147"/>
      <c r="H2195" s="146"/>
      <c r="J2195" s="146"/>
      <c r="L2195" s="150"/>
      <c r="N2195" s="163"/>
      <c r="O2195" s="146"/>
      <c r="P2195" s="146"/>
      <c r="Q2195" s="146"/>
      <c r="R2195" s="34"/>
      <c r="S2195" s="35"/>
      <c r="T2195" s="147"/>
    </row>
    <row r="2196">
      <c r="A2196" s="147"/>
      <c r="B2196" s="64"/>
      <c r="C2196" s="147" t="s">
        <v>217</v>
      </c>
      <c r="E2196" s="161"/>
      <c r="F2196" s="162"/>
      <c r="G2196" s="147"/>
      <c r="H2196" s="146"/>
      <c r="J2196" s="146"/>
      <c r="L2196" s="150"/>
      <c r="N2196" s="163"/>
      <c r="O2196" s="146"/>
      <c r="P2196" s="146"/>
      <c r="Q2196" s="146"/>
      <c r="R2196" s="34"/>
      <c r="S2196" s="35"/>
      <c r="T2196" s="147"/>
    </row>
    <row r="2197">
      <c r="A2197" s="147"/>
      <c r="B2197" s="64"/>
      <c r="C2197" s="147" t="s">
        <v>217</v>
      </c>
      <c r="E2197" s="161"/>
      <c r="F2197" s="162"/>
      <c r="G2197" s="147"/>
      <c r="H2197" s="146"/>
      <c r="J2197" s="146"/>
      <c r="L2197" s="150"/>
      <c r="N2197" s="163"/>
      <c r="O2197" s="146"/>
      <c r="P2197" s="146"/>
      <c r="Q2197" s="146"/>
      <c r="R2197" s="34"/>
      <c r="S2197" s="35"/>
      <c r="T2197" s="147"/>
    </row>
    <row r="2198">
      <c r="A2198" s="147"/>
      <c r="B2198" s="64"/>
      <c r="C2198" s="147" t="s">
        <v>217</v>
      </c>
      <c r="E2198" s="161"/>
      <c r="F2198" s="162"/>
      <c r="G2198" s="147"/>
      <c r="H2198" s="146"/>
      <c r="J2198" s="146"/>
      <c r="L2198" s="150"/>
      <c r="N2198" s="163"/>
      <c r="O2198" s="146"/>
      <c r="P2198" s="146"/>
      <c r="Q2198" s="146"/>
      <c r="R2198" s="34"/>
      <c r="S2198" s="35"/>
      <c r="T2198" s="147"/>
    </row>
    <row r="2199">
      <c r="A2199" s="147"/>
      <c r="B2199" s="64"/>
      <c r="C2199" s="147" t="s">
        <v>217</v>
      </c>
      <c r="E2199" s="161"/>
      <c r="F2199" s="162"/>
      <c r="G2199" s="147"/>
      <c r="H2199" s="146"/>
      <c r="J2199" s="146"/>
      <c r="L2199" s="150"/>
      <c r="N2199" s="163"/>
      <c r="O2199" s="146"/>
      <c r="P2199" s="146"/>
      <c r="Q2199" s="146"/>
      <c r="R2199" s="34"/>
      <c r="S2199" s="35"/>
      <c r="T2199" s="147"/>
    </row>
    <row r="2200">
      <c r="A2200" s="147"/>
      <c r="B2200" s="64"/>
      <c r="C2200" s="147" t="s">
        <v>217</v>
      </c>
      <c r="E2200" s="161"/>
      <c r="F2200" s="162"/>
      <c r="G2200" s="147"/>
      <c r="H2200" s="146"/>
      <c r="J2200" s="146"/>
      <c r="L2200" s="150"/>
      <c r="N2200" s="163"/>
      <c r="O2200" s="146"/>
      <c r="P2200" s="146"/>
      <c r="Q2200" s="146"/>
      <c r="R2200" s="34"/>
      <c r="S2200" s="35"/>
      <c r="T2200" s="147"/>
    </row>
    <row r="2201">
      <c r="A2201" s="147"/>
      <c r="B2201" s="64"/>
      <c r="C2201" s="147" t="s">
        <v>217</v>
      </c>
      <c r="E2201" s="161"/>
      <c r="F2201" s="162"/>
      <c r="G2201" s="147"/>
      <c r="H2201" s="146"/>
      <c r="J2201" s="146"/>
      <c r="L2201" s="150"/>
      <c r="N2201" s="163"/>
      <c r="O2201" s="146"/>
      <c r="P2201" s="146"/>
      <c r="Q2201" s="146"/>
      <c r="R2201" s="34"/>
      <c r="S2201" s="35"/>
      <c r="T2201" s="147"/>
    </row>
    <row r="2202">
      <c r="A2202" s="147"/>
      <c r="B2202" s="64"/>
      <c r="C2202" s="147" t="s">
        <v>217</v>
      </c>
      <c r="E2202" s="161"/>
      <c r="F2202" s="162"/>
      <c r="G2202" s="147"/>
      <c r="H2202" s="146"/>
      <c r="J2202" s="146"/>
      <c r="L2202" s="150"/>
      <c r="N2202" s="163"/>
      <c r="O2202" s="146"/>
      <c r="P2202" s="146"/>
      <c r="Q2202" s="146"/>
      <c r="R2202" s="34"/>
      <c r="S2202" s="35"/>
      <c r="T2202" s="147"/>
    </row>
    <row r="2203">
      <c r="A2203" s="147"/>
      <c r="B2203" s="64"/>
      <c r="C2203" s="147" t="s">
        <v>217</v>
      </c>
      <c r="E2203" s="161"/>
      <c r="F2203" s="162"/>
      <c r="G2203" s="147"/>
      <c r="H2203" s="146"/>
      <c r="J2203" s="146"/>
      <c r="L2203" s="150"/>
      <c r="N2203" s="163"/>
      <c r="O2203" s="146"/>
      <c r="P2203" s="146"/>
      <c r="Q2203" s="146"/>
      <c r="R2203" s="34"/>
      <c r="S2203" s="35"/>
      <c r="T2203" s="147"/>
    </row>
    <row r="2204">
      <c r="A2204" s="147"/>
      <c r="B2204" s="64"/>
      <c r="C2204" s="147" t="s">
        <v>217</v>
      </c>
      <c r="E2204" s="161"/>
      <c r="F2204" s="162"/>
      <c r="G2204" s="147"/>
      <c r="H2204" s="146"/>
      <c r="J2204" s="146"/>
      <c r="L2204" s="150"/>
      <c r="N2204" s="163"/>
      <c r="O2204" s="146"/>
      <c r="P2204" s="146"/>
      <c r="Q2204" s="146"/>
      <c r="R2204" s="34"/>
      <c r="S2204" s="35"/>
      <c r="T2204" s="147"/>
    </row>
    <row r="2205">
      <c r="A2205" s="147"/>
      <c r="B2205" s="64"/>
      <c r="C2205" s="147" t="s">
        <v>217</v>
      </c>
      <c r="E2205" s="161"/>
      <c r="F2205" s="162"/>
      <c r="G2205" s="147"/>
      <c r="H2205" s="146"/>
      <c r="J2205" s="146"/>
      <c r="L2205" s="150"/>
      <c r="N2205" s="163"/>
      <c r="O2205" s="146"/>
      <c r="P2205" s="146"/>
      <c r="Q2205" s="146"/>
      <c r="R2205" s="34"/>
      <c r="S2205" s="35"/>
      <c r="T2205" s="147"/>
    </row>
    <row r="2206">
      <c r="A2206" s="147"/>
      <c r="B2206" s="64"/>
      <c r="C2206" s="147" t="s">
        <v>217</v>
      </c>
      <c r="E2206" s="161"/>
      <c r="F2206" s="162"/>
      <c r="G2206" s="147"/>
      <c r="H2206" s="146"/>
      <c r="J2206" s="146"/>
      <c r="L2206" s="150"/>
      <c r="N2206" s="163"/>
      <c r="O2206" s="146"/>
      <c r="P2206" s="146"/>
      <c r="Q2206" s="146"/>
      <c r="R2206" s="34"/>
      <c r="S2206" s="35"/>
      <c r="T2206" s="147"/>
    </row>
    <row r="2207">
      <c r="A2207" s="147"/>
      <c r="B2207" s="64"/>
      <c r="C2207" s="147" t="s">
        <v>217</v>
      </c>
      <c r="E2207" s="161"/>
      <c r="F2207" s="162"/>
      <c r="G2207" s="147"/>
      <c r="H2207" s="146"/>
      <c r="J2207" s="146"/>
      <c r="L2207" s="150"/>
      <c r="N2207" s="163"/>
      <c r="O2207" s="146"/>
      <c r="P2207" s="146"/>
      <c r="Q2207" s="146"/>
      <c r="R2207" s="34"/>
      <c r="S2207" s="35"/>
      <c r="T2207" s="147"/>
    </row>
    <row r="2208">
      <c r="A2208" s="147"/>
      <c r="B2208" s="64"/>
      <c r="C2208" s="147" t="s">
        <v>217</v>
      </c>
      <c r="E2208" s="161"/>
      <c r="F2208" s="162"/>
      <c r="G2208" s="147"/>
      <c r="H2208" s="146"/>
      <c r="J2208" s="146"/>
      <c r="L2208" s="150"/>
      <c r="N2208" s="163"/>
      <c r="O2208" s="146"/>
      <c r="P2208" s="146"/>
      <c r="Q2208" s="146"/>
      <c r="R2208" s="34"/>
      <c r="S2208" s="35"/>
      <c r="T2208" s="147"/>
    </row>
    <row r="2209">
      <c r="A2209" s="147"/>
      <c r="B2209" s="64"/>
      <c r="C2209" s="147" t="s">
        <v>217</v>
      </c>
      <c r="E2209" s="161"/>
      <c r="F2209" s="162"/>
      <c r="G2209" s="147"/>
      <c r="H2209" s="146"/>
      <c r="J2209" s="146"/>
      <c r="L2209" s="150"/>
      <c r="N2209" s="163"/>
      <c r="O2209" s="146"/>
      <c r="P2209" s="146"/>
      <c r="Q2209" s="146"/>
      <c r="R2209" s="34"/>
      <c r="S2209" s="35"/>
      <c r="T2209" s="147"/>
    </row>
    <row r="2210">
      <c r="A2210" s="147"/>
      <c r="B2210" s="64"/>
      <c r="C2210" s="147" t="s">
        <v>217</v>
      </c>
      <c r="E2210" s="161"/>
      <c r="F2210" s="162"/>
      <c r="G2210" s="147"/>
      <c r="H2210" s="146"/>
      <c r="J2210" s="146"/>
      <c r="L2210" s="150"/>
      <c r="N2210" s="163"/>
      <c r="O2210" s="146"/>
      <c r="P2210" s="146"/>
      <c r="Q2210" s="146"/>
      <c r="R2210" s="34"/>
      <c r="S2210" s="35"/>
      <c r="T2210" s="147"/>
    </row>
    <row r="2211">
      <c r="A2211" s="147"/>
      <c r="B2211" s="64"/>
      <c r="C2211" s="147" t="s">
        <v>217</v>
      </c>
      <c r="E2211" s="161"/>
      <c r="F2211" s="162"/>
      <c r="G2211" s="147"/>
      <c r="H2211" s="146"/>
      <c r="J2211" s="146"/>
      <c r="L2211" s="150"/>
      <c r="N2211" s="163"/>
      <c r="O2211" s="146"/>
      <c r="P2211" s="146"/>
      <c r="Q2211" s="146"/>
      <c r="R2211" s="34"/>
      <c r="S2211" s="35"/>
      <c r="T2211" s="147"/>
    </row>
    <row r="2212">
      <c r="A2212" s="147"/>
      <c r="B2212" s="64"/>
      <c r="C2212" s="147" t="s">
        <v>217</v>
      </c>
      <c r="E2212" s="161"/>
      <c r="F2212" s="162"/>
      <c r="G2212" s="147"/>
      <c r="H2212" s="146"/>
      <c r="J2212" s="146"/>
      <c r="L2212" s="150"/>
      <c r="N2212" s="163"/>
      <c r="O2212" s="146"/>
      <c r="P2212" s="146"/>
      <c r="Q2212" s="146"/>
      <c r="R2212" s="34"/>
      <c r="S2212" s="35"/>
      <c r="T2212" s="147"/>
    </row>
    <row r="2213">
      <c r="A2213" s="147"/>
      <c r="B2213" s="64"/>
      <c r="C2213" s="147" t="s">
        <v>217</v>
      </c>
      <c r="E2213" s="161"/>
      <c r="F2213" s="162"/>
      <c r="G2213" s="147"/>
      <c r="H2213" s="146"/>
      <c r="J2213" s="146"/>
      <c r="L2213" s="150"/>
      <c r="N2213" s="163"/>
      <c r="O2213" s="146"/>
      <c r="P2213" s="146"/>
      <c r="Q2213" s="146"/>
      <c r="R2213" s="34"/>
      <c r="S2213" s="35"/>
      <c r="T2213" s="147"/>
    </row>
    <row r="2214">
      <c r="A2214" s="147"/>
      <c r="B2214" s="64"/>
      <c r="C2214" s="147" t="s">
        <v>217</v>
      </c>
      <c r="E2214" s="161"/>
      <c r="F2214" s="162"/>
      <c r="G2214" s="147"/>
      <c r="H2214" s="146"/>
      <c r="J2214" s="146"/>
      <c r="L2214" s="150"/>
      <c r="N2214" s="163"/>
      <c r="O2214" s="146"/>
      <c r="P2214" s="146"/>
      <c r="Q2214" s="146"/>
      <c r="R2214" s="34"/>
      <c r="S2214" s="35"/>
      <c r="T2214" s="147"/>
    </row>
    <row r="2215">
      <c r="A2215" s="147"/>
      <c r="B2215" s="64"/>
      <c r="C2215" s="147" t="s">
        <v>217</v>
      </c>
      <c r="E2215" s="161"/>
      <c r="F2215" s="162"/>
      <c r="G2215" s="147"/>
      <c r="H2215" s="146"/>
      <c r="J2215" s="146"/>
      <c r="L2215" s="150"/>
      <c r="N2215" s="163"/>
      <c r="O2215" s="146"/>
      <c r="P2215" s="146"/>
      <c r="Q2215" s="146"/>
      <c r="R2215" s="34"/>
      <c r="S2215" s="35"/>
      <c r="T2215" s="147"/>
    </row>
    <row r="2216">
      <c r="A2216" s="147"/>
      <c r="B2216" s="64"/>
      <c r="C2216" s="147" t="s">
        <v>217</v>
      </c>
      <c r="E2216" s="161"/>
      <c r="F2216" s="162"/>
      <c r="G2216" s="147"/>
      <c r="H2216" s="146"/>
      <c r="J2216" s="146"/>
      <c r="L2216" s="150"/>
      <c r="N2216" s="163"/>
      <c r="O2216" s="146"/>
      <c r="P2216" s="146"/>
      <c r="Q2216" s="146"/>
      <c r="R2216" s="34"/>
      <c r="S2216" s="35"/>
      <c r="T2216" s="147"/>
    </row>
    <row r="2217">
      <c r="A2217" s="147"/>
      <c r="B2217" s="64"/>
      <c r="C2217" s="147" t="s">
        <v>217</v>
      </c>
      <c r="E2217" s="161"/>
      <c r="F2217" s="162"/>
      <c r="G2217" s="147"/>
      <c r="H2217" s="146"/>
      <c r="J2217" s="146"/>
      <c r="L2217" s="150"/>
      <c r="N2217" s="163"/>
      <c r="O2217" s="146"/>
      <c r="P2217" s="146"/>
      <c r="Q2217" s="146"/>
      <c r="R2217" s="34"/>
      <c r="S2217" s="35"/>
      <c r="T2217" s="147"/>
    </row>
    <row r="2218">
      <c r="A2218" s="147"/>
      <c r="B2218" s="64"/>
      <c r="C2218" s="147" t="s">
        <v>217</v>
      </c>
      <c r="E2218" s="161"/>
      <c r="F2218" s="162"/>
      <c r="G2218" s="147"/>
      <c r="H2218" s="146"/>
      <c r="J2218" s="146"/>
      <c r="L2218" s="150"/>
      <c r="N2218" s="163"/>
      <c r="O2218" s="146"/>
      <c r="P2218" s="146"/>
      <c r="Q2218" s="146"/>
      <c r="R2218" s="34"/>
      <c r="S2218" s="35"/>
      <c r="T2218" s="147"/>
    </row>
    <row r="2219">
      <c r="A2219" s="147"/>
      <c r="B2219" s="64"/>
      <c r="C2219" s="147" t="s">
        <v>217</v>
      </c>
      <c r="E2219" s="161"/>
      <c r="F2219" s="162"/>
      <c r="G2219" s="147"/>
      <c r="H2219" s="146"/>
      <c r="J2219" s="146"/>
      <c r="L2219" s="150"/>
      <c r="N2219" s="163"/>
      <c r="O2219" s="146"/>
      <c r="P2219" s="146"/>
      <c r="Q2219" s="146"/>
      <c r="R2219" s="34"/>
      <c r="S2219" s="35"/>
      <c r="T2219" s="147"/>
    </row>
    <row r="2220">
      <c r="A2220" s="147"/>
      <c r="B2220" s="64"/>
      <c r="C2220" s="147" t="s">
        <v>217</v>
      </c>
      <c r="E2220" s="161"/>
      <c r="F2220" s="162"/>
      <c r="G2220" s="147"/>
      <c r="H2220" s="146"/>
      <c r="J2220" s="146"/>
      <c r="L2220" s="150"/>
      <c r="N2220" s="163"/>
      <c r="O2220" s="146"/>
      <c r="P2220" s="146"/>
      <c r="Q2220" s="146"/>
      <c r="R2220" s="34"/>
      <c r="S2220" s="35"/>
      <c r="T2220" s="147"/>
    </row>
    <row r="2221">
      <c r="A2221" s="147"/>
      <c r="B2221" s="64"/>
      <c r="C2221" s="147" t="s">
        <v>217</v>
      </c>
      <c r="E2221" s="161"/>
      <c r="F2221" s="162"/>
      <c r="G2221" s="147"/>
      <c r="H2221" s="146"/>
      <c r="J2221" s="146"/>
      <c r="L2221" s="150"/>
      <c r="N2221" s="163"/>
      <c r="O2221" s="146"/>
      <c r="P2221" s="146"/>
      <c r="Q2221" s="146"/>
      <c r="R2221" s="34"/>
      <c r="S2221" s="35"/>
      <c r="T2221" s="147"/>
    </row>
    <row r="2222">
      <c r="A2222" s="147"/>
      <c r="B2222" s="64"/>
      <c r="C2222" s="147" t="s">
        <v>217</v>
      </c>
      <c r="E2222" s="161"/>
      <c r="F2222" s="162"/>
      <c r="G2222" s="147"/>
      <c r="H2222" s="146"/>
      <c r="J2222" s="146"/>
      <c r="L2222" s="150"/>
      <c r="N2222" s="163"/>
      <c r="O2222" s="146"/>
      <c r="P2222" s="146"/>
      <c r="Q2222" s="146"/>
      <c r="R2222" s="34"/>
      <c r="S2222" s="35"/>
      <c r="T2222" s="147"/>
    </row>
    <row r="2223">
      <c r="A2223" s="147"/>
      <c r="B2223" s="64"/>
      <c r="C2223" s="147" t="s">
        <v>217</v>
      </c>
      <c r="E2223" s="161"/>
      <c r="F2223" s="162"/>
      <c r="G2223" s="147"/>
      <c r="H2223" s="146"/>
      <c r="J2223" s="146"/>
      <c r="L2223" s="150"/>
      <c r="N2223" s="163"/>
      <c r="O2223" s="146"/>
      <c r="P2223" s="146"/>
      <c r="Q2223" s="146"/>
      <c r="R2223" s="34"/>
      <c r="S2223" s="35"/>
      <c r="T2223" s="147"/>
    </row>
    <row r="2224">
      <c r="A2224" s="147"/>
      <c r="B2224" s="64"/>
      <c r="C2224" s="147" t="s">
        <v>217</v>
      </c>
      <c r="E2224" s="161"/>
      <c r="F2224" s="162"/>
      <c r="G2224" s="147"/>
      <c r="H2224" s="146"/>
      <c r="J2224" s="146"/>
      <c r="L2224" s="150"/>
      <c r="N2224" s="163"/>
      <c r="O2224" s="146"/>
      <c r="P2224" s="146"/>
      <c r="Q2224" s="146"/>
      <c r="R2224" s="34"/>
      <c r="S2224" s="35"/>
      <c r="T2224" s="147"/>
    </row>
    <row r="2225">
      <c r="A2225" s="147"/>
      <c r="B2225" s="64"/>
      <c r="C2225" s="147" t="s">
        <v>217</v>
      </c>
      <c r="E2225" s="161"/>
      <c r="F2225" s="162"/>
      <c r="G2225" s="147"/>
      <c r="H2225" s="146"/>
      <c r="J2225" s="146"/>
      <c r="L2225" s="150"/>
      <c r="N2225" s="163"/>
      <c r="O2225" s="146"/>
      <c r="P2225" s="146"/>
      <c r="Q2225" s="146"/>
      <c r="R2225" s="34"/>
      <c r="S2225" s="35"/>
      <c r="T2225" s="147"/>
    </row>
    <row r="2226">
      <c r="A2226" s="147"/>
      <c r="B2226" s="64"/>
      <c r="C2226" s="147" t="s">
        <v>217</v>
      </c>
      <c r="E2226" s="161"/>
      <c r="F2226" s="162"/>
      <c r="G2226" s="147"/>
      <c r="H2226" s="146"/>
      <c r="J2226" s="146"/>
      <c r="L2226" s="150"/>
      <c r="N2226" s="163"/>
      <c r="O2226" s="146"/>
      <c r="P2226" s="146"/>
      <c r="Q2226" s="146"/>
      <c r="R2226" s="34"/>
      <c r="S2226" s="35"/>
      <c r="T2226" s="147"/>
    </row>
    <row r="2227">
      <c r="A2227" s="147"/>
      <c r="B2227" s="64"/>
      <c r="C2227" s="147" t="s">
        <v>217</v>
      </c>
      <c r="E2227" s="161"/>
      <c r="F2227" s="162"/>
      <c r="G2227" s="147"/>
      <c r="H2227" s="146"/>
      <c r="J2227" s="146"/>
      <c r="L2227" s="150"/>
      <c r="N2227" s="163"/>
      <c r="O2227" s="146"/>
      <c r="P2227" s="146"/>
      <c r="Q2227" s="146"/>
      <c r="R2227" s="34"/>
      <c r="S2227" s="35"/>
      <c r="T2227" s="147"/>
    </row>
    <row r="2228">
      <c r="A2228" s="147"/>
      <c r="B2228" s="64"/>
      <c r="C2228" s="147" t="s">
        <v>217</v>
      </c>
      <c r="E2228" s="161"/>
      <c r="F2228" s="162"/>
      <c r="G2228" s="147"/>
      <c r="H2228" s="146"/>
      <c r="J2228" s="146"/>
      <c r="L2228" s="150"/>
      <c r="N2228" s="163"/>
      <c r="O2228" s="146"/>
      <c r="P2228" s="146"/>
      <c r="Q2228" s="146"/>
      <c r="R2228" s="34"/>
      <c r="S2228" s="35"/>
      <c r="T2228" s="147"/>
    </row>
    <row r="2229">
      <c r="A2229" s="147"/>
      <c r="B2229" s="64"/>
      <c r="C2229" s="147" t="s">
        <v>217</v>
      </c>
      <c r="E2229" s="161"/>
      <c r="F2229" s="162"/>
      <c r="G2229" s="147"/>
      <c r="H2229" s="146"/>
      <c r="J2229" s="146"/>
      <c r="L2229" s="150"/>
      <c r="N2229" s="163"/>
      <c r="O2229" s="146"/>
      <c r="P2229" s="146"/>
      <c r="Q2229" s="146"/>
      <c r="R2229" s="34"/>
      <c r="S2229" s="35"/>
      <c r="T2229" s="147"/>
    </row>
    <row r="2230">
      <c r="A2230" s="147"/>
      <c r="B2230" s="64"/>
      <c r="C2230" s="147" t="s">
        <v>217</v>
      </c>
      <c r="E2230" s="161"/>
      <c r="F2230" s="162"/>
      <c r="G2230" s="147"/>
      <c r="H2230" s="146"/>
      <c r="J2230" s="146"/>
      <c r="L2230" s="150"/>
      <c r="N2230" s="163"/>
      <c r="O2230" s="146"/>
      <c r="P2230" s="146"/>
      <c r="Q2230" s="146"/>
      <c r="R2230" s="34"/>
      <c r="S2230" s="35"/>
      <c r="T2230" s="147"/>
    </row>
    <row r="2231">
      <c r="A2231" s="147"/>
      <c r="B2231" s="64"/>
      <c r="C2231" s="147" t="s">
        <v>217</v>
      </c>
      <c r="E2231" s="161"/>
      <c r="F2231" s="162"/>
      <c r="G2231" s="147"/>
      <c r="H2231" s="146"/>
      <c r="J2231" s="146"/>
      <c r="L2231" s="150"/>
      <c r="N2231" s="163"/>
      <c r="O2231" s="146"/>
      <c r="P2231" s="146"/>
      <c r="Q2231" s="146"/>
      <c r="R2231" s="34"/>
      <c r="S2231" s="35"/>
      <c r="T2231" s="147"/>
    </row>
    <row r="2232">
      <c r="A2232" s="147"/>
      <c r="B2232" s="64"/>
      <c r="C2232" s="147" t="s">
        <v>217</v>
      </c>
      <c r="E2232" s="161"/>
      <c r="F2232" s="162"/>
      <c r="G2232" s="147"/>
      <c r="H2232" s="146"/>
      <c r="J2232" s="146"/>
      <c r="L2232" s="150"/>
      <c r="N2232" s="163"/>
      <c r="O2232" s="146"/>
      <c r="P2232" s="146"/>
      <c r="Q2232" s="146"/>
      <c r="R2232" s="34"/>
      <c r="S2232" s="35"/>
      <c r="T2232" s="147"/>
    </row>
    <row r="2233">
      <c r="A2233" s="147"/>
      <c r="B2233" s="64"/>
      <c r="C2233" s="147" t="s">
        <v>217</v>
      </c>
      <c r="E2233" s="161"/>
      <c r="F2233" s="162"/>
      <c r="G2233" s="147"/>
      <c r="H2233" s="146"/>
      <c r="J2233" s="146"/>
      <c r="L2233" s="150"/>
      <c r="N2233" s="163"/>
      <c r="O2233" s="146"/>
      <c r="P2233" s="146"/>
      <c r="Q2233" s="146"/>
      <c r="R2233" s="34"/>
      <c r="S2233" s="35"/>
      <c r="T2233" s="147"/>
    </row>
    <row r="2234">
      <c r="A2234" s="147"/>
      <c r="B2234" s="64"/>
      <c r="C2234" s="147" t="s">
        <v>217</v>
      </c>
      <c r="E2234" s="161"/>
      <c r="F2234" s="162"/>
      <c r="G2234" s="147"/>
      <c r="H2234" s="146"/>
      <c r="J2234" s="146"/>
      <c r="L2234" s="150"/>
      <c r="N2234" s="163"/>
      <c r="O2234" s="146"/>
      <c r="P2234" s="146"/>
      <c r="Q2234" s="146"/>
      <c r="R2234" s="34"/>
      <c r="S2234" s="35"/>
      <c r="T2234" s="147"/>
    </row>
    <row r="2235">
      <c r="A2235" s="147"/>
      <c r="B2235" s="64"/>
      <c r="C2235" s="147" t="s">
        <v>217</v>
      </c>
      <c r="E2235" s="161"/>
      <c r="F2235" s="162"/>
      <c r="G2235" s="147"/>
      <c r="H2235" s="146"/>
      <c r="J2235" s="146"/>
      <c r="L2235" s="150"/>
      <c r="N2235" s="163"/>
      <c r="O2235" s="146"/>
      <c r="P2235" s="146"/>
      <c r="Q2235" s="146"/>
      <c r="R2235" s="34"/>
      <c r="S2235" s="35"/>
      <c r="T2235" s="147"/>
    </row>
    <row r="2236">
      <c r="A2236" s="147"/>
      <c r="B2236" s="64"/>
      <c r="C2236" s="147" t="s">
        <v>217</v>
      </c>
      <c r="E2236" s="161"/>
      <c r="F2236" s="162"/>
      <c r="G2236" s="147"/>
      <c r="H2236" s="146"/>
      <c r="J2236" s="146"/>
      <c r="L2236" s="150"/>
      <c r="N2236" s="163"/>
      <c r="O2236" s="146"/>
      <c r="P2236" s="146"/>
      <c r="Q2236" s="146"/>
      <c r="R2236" s="34"/>
      <c r="S2236" s="35"/>
      <c r="T2236" s="147"/>
    </row>
    <row r="2237">
      <c r="A2237" s="147"/>
      <c r="B2237" s="64"/>
      <c r="C2237" s="147" t="s">
        <v>217</v>
      </c>
      <c r="E2237" s="161"/>
      <c r="F2237" s="162"/>
      <c r="G2237" s="147"/>
      <c r="H2237" s="146"/>
      <c r="J2237" s="146"/>
      <c r="L2237" s="150"/>
      <c r="N2237" s="163"/>
      <c r="O2237" s="146"/>
      <c r="P2237" s="146"/>
      <c r="Q2237" s="146"/>
      <c r="R2237" s="34"/>
      <c r="S2237" s="35"/>
      <c r="T2237" s="147"/>
    </row>
    <row r="2238">
      <c r="A2238" s="147"/>
      <c r="B2238" s="64"/>
      <c r="C2238" s="147" t="s">
        <v>217</v>
      </c>
      <c r="E2238" s="161"/>
      <c r="F2238" s="162"/>
      <c r="G2238" s="147"/>
      <c r="H2238" s="146"/>
      <c r="J2238" s="146"/>
      <c r="L2238" s="150"/>
      <c r="N2238" s="163"/>
      <c r="O2238" s="146"/>
      <c r="P2238" s="146"/>
      <c r="Q2238" s="146"/>
      <c r="R2238" s="34"/>
      <c r="S2238" s="35"/>
      <c r="T2238" s="147"/>
    </row>
    <row r="2239">
      <c r="A2239" s="147"/>
      <c r="B2239" s="64"/>
      <c r="C2239" s="147" t="s">
        <v>217</v>
      </c>
      <c r="E2239" s="161"/>
      <c r="F2239" s="162"/>
      <c r="G2239" s="147"/>
      <c r="H2239" s="146"/>
      <c r="J2239" s="146"/>
      <c r="L2239" s="150"/>
      <c r="N2239" s="163"/>
      <c r="O2239" s="146"/>
      <c r="P2239" s="146"/>
      <c r="Q2239" s="146"/>
      <c r="R2239" s="34"/>
      <c r="S2239" s="35"/>
      <c r="T2239" s="147"/>
    </row>
    <row r="2240">
      <c r="A2240" s="147"/>
      <c r="B2240" s="64"/>
      <c r="C2240" s="147" t="s">
        <v>217</v>
      </c>
      <c r="E2240" s="161"/>
      <c r="F2240" s="162"/>
      <c r="G2240" s="147"/>
      <c r="H2240" s="146"/>
      <c r="J2240" s="146"/>
      <c r="L2240" s="150"/>
      <c r="N2240" s="163"/>
      <c r="O2240" s="146"/>
      <c r="P2240" s="146"/>
      <c r="Q2240" s="146"/>
      <c r="R2240" s="34"/>
      <c r="S2240" s="35"/>
      <c r="T2240" s="147"/>
    </row>
    <row r="2241">
      <c r="A2241" s="147"/>
      <c r="B2241" s="64"/>
      <c r="C2241" s="147" t="s">
        <v>217</v>
      </c>
      <c r="E2241" s="161"/>
      <c r="F2241" s="162"/>
      <c r="G2241" s="147"/>
      <c r="H2241" s="146"/>
      <c r="J2241" s="146"/>
      <c r="L2241" s="150"/>
      <c r="N2241" s="163"/>
      <c r="O2241" s="146"/>
      <c r="P2241" s="146"/>
      <c r="Q2241" s="146"/>
      <c r="R2241" s="34"/>
      <c r="S2241" s="35"/>
      <c r="T2241" s="147"/>
    </row>
    <row r="2242">
      <c r="A2242" s="147"/>
      <c r="B2242" s="64"/>
      <c r="C2242" s="147" t="s">
        <v>217</v>
      </c>
      <c r="E2242" s="161"/>
      <c r="F2242" s="162"/>
      <c r="G2242" s="147"/>
      <c r="H2242" s="146"/>
      <c r="J2242" s="146"/>
      <c r="L2242" s="150"/>
      <c r="N2242" s="163"/>
      <c r="O2242" s="146"/>
      <c r="P2242" s="146"/>
      <c r="Q2242" s="146"/>
      <c r="R2242" s="34"/>
      <c r="S2242" s="35"/>
      <c r="T2242" s="147"/>
    </row>
    <row r="2243">
      <c r="A2243" s="147"/>
      <c r="B2243" s="64"/>
      <c r="C2243" s="147" t="s">
        <v>217</v>
      </c>
      <c r="E2243" s="161"/>
      <c r="F2243" s="162"/>
      <c r="G2243" s="147"/>
      <c r="H2243" s="146"/>
      <c r="J2243" s="146"/>
      <c r="L2243" s="150"/>
      <c r="N2243" s="163"/>
      <c r="O2243" s="146"/>
      <c r="P2243" s="146"/>
      <c r="Q2243" s="146"/>
      <c r="R2243" s="34"/>
      <c r="S2243" s="35"/>
      <c r="T2243" s="147"/>
    </row>
    <row r="2244">
      <c r="A2244" s="147"/>
      <c r="B2244" s="64"/>
      <c r="C2244" s="147" t="s">
        <v>217</v>
      </c>
      <c r="E2244" s="161"/>
      <c r="F2244" s="162"/>
      <c r="G2244" s="147"/>
      <c r="H2244" s="146"/>
      <c r="J2244" s="146"/>
      <c r="L2244" s="150"/>
      <c r="N2244" s="163"/>
      <c r="O2244" s="146"/>
      <c r="P2244" s="146"/>
      <c r="Q2244" s="146"/>
      <c r="R2244" s="34"/>
      <c r="S2244" s="35"/>
      <c r="T2244" s="147"/>
    </row>
    <row r="2245">
      <c r="A2245" s="147"/>
      <c r="B2245" s="64"/>
      <c r="C2245" s="147" t="s">
        <v>217</v>
      </c>
      <c r="E2245" s="161"/>
      <c r="F2245" s="162"/>
      <c r="G2245" s="147"/>
      <c r="H2245" s="146"/>
      <c r="J2245" s="146"/>
      <c r="L2245" s="150"/>
      <c r="N2245" s="163"/>
      <c r="O2245" s="146"/>
      <c r="P2245" s="146"/>
      <c r="Q2245" s="146"/>
      <c r="R2245" s="34"/>
      <c r="S2245" s="35"/>
      <c r="T2245" s="147"/>
    </row>
    <row r="2246">
      <c r="A2246" s="147"/>
      <c r="B2246" s="64"/>
      <c r="C2246" s="147" t="s">
        <v>217</v>
      </c>
      <c r="E2246" s="161"/>
      <c r="F2246" s="162"/>
      <c r="G2246" s="147"/>
      <c r="H2246" s="146"/>
      <c r="J2246" s="146"/>
      <c r="L2246" s="150"/>
      <c r="N2246" s="163"/>
      <c r="O2246" s="146"/>
      <c r="P2246" s="146"/>
      <c r="Q2246" s="146"/>
      <c r="R2246" s="34"/>
      <c r="S2246" s="35"/>
      <c r="T2246" s="147"/>
    </row>
    <row r="2247">
      <c r="A2247" s="147"/>
      <c r="B2247" s="64"/>
      <c r="C2247" s="147" t="s">
        <v>217</v>
      </c>
      <c r="E2247" s="161"/>
      <c r="F2247" s="162"/>
      <c r="G2247" s="147"/>
      <c r="H2247" s="146"/>
      <c r="J2247" s="146"/>
      <c r="L2247" s="150"/>
      <c r="N2247" s="163"/>
      <c r="O2247" s="146"/>
      <c r="P2247" s="146"/>
      <c r="Q2247" s="146"/>
      <c r="R2247" s="34"/>
      <c r="S2247" s="35"/>
      <c r="T2247" s="147"/>
    </row>
    <row r="2248">
      <c r="A2248" s="147"/>
      <c r="B2248" s="64"/>
      <c r="C2248" s="147" t="s">
        <v>217</v>
      </c>
      <c r="E2248" s="161"/>
      <c r="F2248" s="162"/>
      <c r="G2248" s="147"/>
      <c r="H2248" s="146"/>
      <c r="J2248" s="146"/>
      <c r="L2248" s="150"/>
      <c r="N2248" s="163"/>
      <c r="O2248" s="146"/>
      <c r="P2248" s="146"/>
      <c r="Q2248" s="146"/>
      <c r="R2248" s="34"/>
      <c r="S2248" s="35"/>
      <c r="T2248" s="147"/>
    </row>
    <row r="2249">
      <c r="A2249" s="147"/>
      <c r="B2249" s="64"/>
      <c r="C2249" s="147" t="s">
        <v>217</v>
      </c>
      <c r="E2249" s="161"/>
      <c r="F2249" s="162"/>
      <c r="G2249" s="147"/>
      <c r="H2249" s="146"/>
      <c r="J2249" s="146"/>
      <c r="L2249" s="150"/>
      <c r="N2249" s="163"/>
      <c r="O2249" s="146"/>
      <c r="P2249" s="146"/>
      <c r="Q2249" s="146"/>
      <c r="R2249" s="34"/>
      <c r="S2249" s="35"/>
      <c r="T2249" s="147"/>
    </row>
    <row r="2250">
      <c r="A2250" s="147"/>
      <c r="B2250" s="64"/>
      <c r="C2250" s="147" t="s">
        <v>217</v>
      </c>
      <c r="E2250" s="161"/>
      <c r="F2250" s="162"/>
      <c r="G2250" s="147"/>
      <c r="H2250" s="146"/>
      <c r="J2250" s="146"/>
      <c r="L2250" s="150"/>
      <c r="N2250" s="163"/>
      <c r="O2250" s="146"/>
      <c r="P2250" s="146"/>
      <c r="Q2250" s="146"/>
      <c r="R2250" s="34"/>
      <c r="S2250" s="35"/>
      <c r="T2250" s="147"/>
    </row>
    <row r="2251">
      <c r="A2251" s="147"/>
      <c r="B2251" s="64"/>
      <c r="C2251" s="147" t="s">
        <v>217</v>
      </c>
      <c r="E2251" s="161"/>
      <c r="F2251" s="162"/>
      <c r="G2251" s="147"/>
      <c r="H2251" s="146"/>
      <c r="J2251" s="146"/>
      <c r="L2251" s="150"/>
      <c r="N2251" s="163"/>
      <c r="O2251" s="146"/>
      <c r="P2251" s="146"/>
      <c r="Q2251" s="146"/>
      <c r="R2251" s="34"/>
      <c r="S2251" s="35"/>
      <c r="T2251" s="147"/>
    </row>
    <row r="2252">
      <c r="A2252" s="147"/>
      <c r="B2252" s="64"/>
      <c r="C2252" s="147" t="s">
        <v>217</v>
      </c>
      <c r="E2252" s="161"/>
      <c r="F2252" s="162"/>
      <c r="G2252" s="147"/>
      <c r="H2252" s="146"/>
      <c r="J2252" s="146"/>
      <c r="L2252" s="150"/>
      <c r="N2252" s="163"/>
      <c r="O2252" s="146"/>
      <c r="P2252" s="146"/>
      <c r="Q2252" s="146"/>
      <c r="R2252" s="34"/>
      <c r="S2252" s="35"/>
      <c r="T2252" s="147"/>
    </row>
    <row r="2253">
      <c r="A2253" s="147"/>
      <c r="B2253" s="64"/>
      <c r="C2253" s="147" t="s">
        <v>217</v>
      </c>
      <c r="E2253" s="161"/>
      <c r="F2253" s="162"/>
      <c r="G2253" s="147"/>
      <c r="H2253" s="146"/>
      <c r="J2253" s="146"/>
      <c r="L2253" s="150"/>
      <c r="N2253" s="163"/>
      <c r="O2253" s="146"/>
      <c r="P2253" s="146"/>
      <c r="Q2253" s="146"/>
      <c r="R2253" s="34"/>
      <c r="S2253" s="35"/>
      <c r="T2253" s="147"/>
    </row>
    <row r="2254">
      <c r="A2254" s="147"/>
      <c r="B2254" s="64"/>
      <c r="C2254" s="147" t="s">
        <v>217</v>
      </c>
      <c r="E2254" s="161"/>
      <c r="F2254" s="162"/>
      <c r="G2254" s="147"/>
      <c r="H2254" s="146"/>
      <c r="J2254" s="146"/>
      <c r="L2254" s="150"/>
      <c r="N2254" s="163"/>
      <c r="O2254" s="146"/>
      <c r="P2254" s="146"/>
      <c r="Q2254" s="146"/>
      <c r="R2254" s="34"/>
      <c r="S2254" s="35"/>
      <c r="T2254" s="147"/>
    </row>
    <row r="2255">
      <c r="A2255" s="147"/>
      <c r="B2255" s="64"/>
      <c r="C2255" s="147" t="s">
        <v>217</v>
      </c>
      <c r="E2255" s="161"/>
      <c r="F2255" s="162"/>
      <c r="G2255" s="147"/>
      <c r="H2255" s="146"/>
      <c r="J2255" s="146"/>
      <c r="L2255" s="150"/>
      <c r="N2255" s="163"/>
      <c r="O2255" s="146"/>
      <c r="P2255" s="146"/>
      <c r="Q2255" s="146"/>
      <c r="R2255" s="34"/>
      <c r="S2255" s="35"/>
      <c r="T2255" s="147"/>
    </row>
    <row r="2256">
      <c r="A2256" s="147"/>
      <c r="B2256" s="64"/>
      <c r="C2256" s="147" t="s">
        <v>217</v>
      </c>
      <c r="E2256" s="161"/>
      <c r="F2256" s="162"/>
      <c r="G2256" s="147"/>
      <c r="H2256" s="146"/>
      <c r="J2256" s="146"/>
      <c r="L2256" s="150"/>
      <c r="N2256" s="163"/>
      <c r="O2256" s="146"/>
      <c r="P2256" s="146"/>
      <c r="Q2256" s="146"/>
      <c r="R2256" s="34"/>
      <c r="S2256" s="35"/>
      <c r="T2256" s="147"/>
    </row>
    <row r="2257">
      <c r="A2257" s="147"/>
      <c r="B2257" s="64"/>
      <c r="C2257" s="147" t="s">
        <v>217</v>
      </c>
      <c r="E2257" s="161"/>
      <c r="F2257" s="162"/>
      <c r="G2257" s="147"/>
      <c r="H2257" s="146"/>
      <c r="J2257" s="146"/>
      <c r="L2257" s="150"/>
      <c r="N2257" s="163"/>
      <c r="O2257" s="146"/>
      <c r="P2257" s="146"/>
      <c r="Q2257" s="146"/>
      <c r="R2257" s="34"/>
      <c r="S2257" s="35"/>
      <c r="T2257" s="147"/>
    </row>
    <row r="2258">
      <c r="A2258" s="147"/>
      <c r="B2258" s="64"/>
      <c r="C2258" s="147" t="s">
        <v>217</v>
      </c>
      <c r="E2258" s="161"/>
      <c r="F2258" s="162"/>
      <c r="G2258" s="147"/>
      <c r="H2258" s="146"/>
      <c r="J2258" s="146"/>
      <c r="L2258" s="150"/>
      <c r="N2258" s="163"/>
      <c r="O2258" s="146"/>
      <c r="P2258" s="146"/>
      <c r="Q2258" s="146"/>
      <c r="R2258" s="34"/>
      <c r="S2258" s="35"/>
      <c r="T2258" s="147"/>
    </row>
    <row r="2259">
      <c r="A2259" s="147"/>
      <c r="B2259" s="64"/>
      <c r="C2259" s="147" t="s">
        <v>217</v>
      </c>
      <c r="E2259" s="161"/>
      <c r="F2259" s="162"/>
      <c r="G2259" s="147"/>
      <c r="H2259" s="146"/>
      <c r="J2259" s="146"/>
      <c r="L2259" s="150"/>
      <c r="N2259" s="163"/>
      <c r="O2259" s="146"/>
      <c r="P2259" s="146"/>
      <c r="Q2259" s="146"/>
      <c r="R2259" s="34"/>
      <c r="S2259" s="35"/>
      <c r="T2259" s="147"/>
    </row>
    <row r="2260">
      <c r="A2260" s="147"/>
      <c r="B2260" s="64"/>
      <c r="C2260" s="147" t="s">
        <v>217</v>
      </c>
      <c r="E2260" s="161"/>
      <c r="F2260" s="162"/>
      <c r="G2260" s="147"/>
      <c r="H2260" s="146"/>
      <c r="J2260" s="146"/>
      <c r="L2260" s="150"/>
      <c r="N2260" s="163"/>
      <c r="O2260" s="146"/>
      <c r="P2260" s="146"/>
      <c r="Q2260" s="146"/>
      <c r="R2260" s="34"/>
      <c r="S2260" s="35"/>
      <c r="T2260" s="147"/>
    </row>
    <row r="2261">
      <c r="A2261" s="147"/>
      <c r="B2261" s="64"/>
      <c r="C2261" s="147" t="s">
        <v>217</v>
      </c>
      <c r="E2261" s="161"/>
      <c r="F2261" s="162"/>
      <c r="G2261" s="147"/>
      <c r="H2261" s="146"/>
      <c r="J2261" s="146"/>
      <c r="L2261" s="150"/>
      <c r="N2261" s="163"/>
      <c r="O2261" s="146"/>
      <c r="P2261" s="146"/>
      <c r="Q2261" s="146"/>
      <c r="R2261" s="34"/>
      <c r="S2261" s="35"/>
      <c r="T2261" s="147"/>
    </row>
    <row r="2262">
      <c r="A2262" s="147"/>
      <c r="B2262" s="64"/>
      <c r="C2262" s="147" t="s">
        <v>217</v>
      </c>
      <c r="E2262" s="161"/>
      <c r="F2262" s="162"/>
      <c r="G2262" s="147"/>
      <c r="H2262" s="146"/>
      <c r="J2262" s="146"/>
      <c r="L2262" s="150"/>
      <c r="N2262" s="163"/>
      <c r="O2262" s="146"/>
      <c r="P2262" s="146"/>
      <c r="Q2262" s="146"/>
      <c r="R2262" s="34"/>
      <c r="S2262" s="35"/>
      <c r="T2262" s="147"/>
    </row>
    <row r="2263">
      <c r="A2263" s="147"/>
      <c r="B2263" s="64"/>
      <c r="C2263" s="147" t="s">
        <v>217</v>
      </c>
      <c r="E2263" s="161"/>
      <c r="F2263" s="162"/>
      <c r="G2263" s="147"/>
      <c r="H2263" s="146"/>
      <c r="J2263" s="146"/>
      <c r="L2263" s="150"/>
      <c r="N2263" s="163"/>
      <c r="O2263" s="146"/>
      <c r="P2263" s="146"/>
      <c r="Q2263" s="146"/>
      <c r="R2263" s="34"/>
      <c r="S2263" s="35"/>
      <c r="T2263" s="147"/>
    </row>
    <row r="2264">
      <c r="A2264" s="147"/>
      <c r="B2264" s="64"/>
      <c r="C2264" s="147" t="s">
        <v>217</v>
      </c>
      <c r="E2264" s="161"/>
      <c r="F2264" s="162"/>
      <c r="G2264" s="147"/>
      <c r="H2264" s="146"/>
      <c r="J2264" s="146"/>
      <c r="L2264" s="150"/>
      <c r="N2264" s="163"/>
      <c r="O2264" s="146"/>
      <c r="P2264" s="146"/>
      <c r="Q2264" s="146"/>
      <c r="R2264" s="34"/>
      <c r="S2264" s="35"/>
      <c r="T2264" s="147"/>
    </row>
    <row r="2265">
      <c r="A2265" s="147"/>
      <c r="B2265" s="64"/>
      <c r="C2265" s="147" t="s">
        <v>217</v>
      </c>
      <c r="E2265" s="161"/>
      <c r="F2265" s="162"/>
      <c r="G2265" s="147"/>
      <c r="H2265" s="146"/>
      <c r="J2265" s="146"/>
      <c r="L2265" s="150"/>
      <c r="N2265" s="163"/>
      <c r="O2265" s="146"/>
      <c r="P2265" s="146"/>
      <c r="Q2265" s="146"/>
      <c r="R2265" s="34"/>
      <c r="S2265" s="35"/>
      <c r="T2265" s="147"/>
    </row>
    <row r="2266">
      <c r="A2266" s="147"/>
      <c r="B2266" s="64"/>
      <c r="C2266" s="147" t="s">
        <v>217</v>
      </c>
      <c r="E2266" s="161"/>
      <c r="F2266" s="162"/>
      <c r="G2266" s="147"/>
      <c r="H2266" s="146"/>
      <c r="J2266" s="146"/>
      <c r="L2266" s="150"/>
      <c r="N2266" s="163"/>
      <c r="O2266" s="146"/>
      <c r="P2266" s="146"/>
      <c r="Q2266" s="146"/>
      <c r="R2266" s="34"/>
      <c r="S2266" s="35"/>
      <c r="T2266" s="147"/>
    </row>
    <row r="2267">
      <c r="A2267" s="147"/>
      <c r="B2267" s="64"/>
      <c r="C2267" s="147" t="s">
        <v>217</v>
      </c>
      <c r="E2267" s="161"/>
      <c r="F2267" s="162"/>
      <c r="G2267" s="147"/>
      <c r="H2267" s="146"/>
      <c r="J2267" s="146"/>
      <c r="L2267" s="150"/>
      <c r="N2267" s="163"/>
      <c r="O2267" s="146"/>
      <c r="P2267" s="146"/>
      <c r="Q2267" s="146"/>
      <c r="R2267" s="34"/>
      <c r="S2267" s="35"/>
      <c r="T2267" s="147"/>
    </row>
    <row r="2268">
      <c r="A2268" s="147"/>
      <c r="B2268" s="64"/>
      <c r="C2268" s="147" t="s">
        <v>217</v>
      </c>
      <c r="E2268" s="161"/>
      <c r="F2268" s="162"/>
      <c r="G2268" s="147"/>
      <c r="H2268" s="146"/>
      <c r="J2268" s="146"/>
      <c r="L2268" s="150"/>
      <c r="N2268" s="163"/>
      <c r="O2268" s="146"/>
      <c r="P2268" s="146"/>
      <c r="Q2268" s="146"/>
      <c r="R2268" s="34"/>
      <c r="S2268" s="35"/>
      <c r="T2268" s="147"/>
    </row>
    <row r="2269">
      <c r="A2269" s="147"/>
      <c r="B2269" s="64"/>
      <c r="C2269" s="147" t="s">
        <v>217</v>
      </c>
      <c r="E2269" s="161"/>
      <c r="F2269" s="162"/>
      <c r="G2269" s="147"/>
      <c r="H2269" s="146"/>
      <c r="J2269" s="146"/>
      <c r="L2269" s="150"/>
      <c r="N2269" s="163"/>
      <c r="O2269" s="146"/>
      <c r="P2269" s="146"/>
      <c r="Q2269" s="146"/>
      <c r="R2269" s="34"/>
      <c r="S2269" s="35"/>
      <c r="T2269" s="147"/>
    </row>
    <row r="2270">
      <c r="A2270" s="147"/>
      <c r="B2270" s="64"/>
      <c r="C2270" s="147" t="s">
        <v>217</v>
      </c>
      <c r="E2270" s="161"/>
      <c r="F2270" s="162"/>
      <c r="G2270" s="147"/>
      <c r="H2270" s="146"/>
      <c r="J2270" s="146"/>
      <c r="L2270" s="150"/>
      <c r="N2270" s="163"/>
      <c r="O2270" s="146"/>
      <c r="P2270" s="146"/>
      <c r="Q2270" s="146"/>
      <c r="R2270" s="34"/>
      <c r="S2270" s="35"/>
      <c r="T2270" s="147"/>
    </row>
    <row r="2271">
      <c r="A2271" s="147"/>
      <c r="B2271" s="64"/>
      <c r="C2271" s="147" t="s">
        <v>217</v>
      </c>
      <c r="E2271" s="161"/>
      <c r="F2271" s="162"/>
      <c r="G2271" s="147"/>
      <c r="H2271" s="146"/>
      <c r="J2271" s="146"/>
      <c r="L2271" s="150"/>
      <c r="N2271" s="163"/>
      <c r="O2271" s="146"/>
      <c r="P2271" s="146"/>
      <c r="Q2271" s="146"/>
      <c r="R2271" s="34"/>
      <c r="S2271" s="35"/>
      <c r="T2271" s="147"/>
    </row>
    <row r="2272">
      <c r="A2272" s="147"/>
      <c r="B2272" s="64"/>
      <c r="C2272" s="147" t="s">
        <v>217</v>
      </c>
      <c r="E2272" s="161"/>
      <c r="F2272" s="162"/>
      <c r="G2272" s="147"/>
      <c r="H2272" s="146"/>
      <c r="J2272" s="146"/>
      <c r="L2272" s="150"/>
      <c r="N2272" s="163"/>
      <c r="O2272" s="146"/>
      <c r="P2272" s="146"/>
      <c r="Q2272" s="146"/>
      <c r="R2272" s="34"/>
      <c r="S2272" s="35"/>
      <c r="T2272" s="147"/>
    </row>
    <row r="2273">
      <c r="A2273" s="147"/>
      <c r="B2273" s="64"/>
      <c r="C2273" s="147" t="s">
        <v>217</v>
      </c>
      <c r="E2273" s="161"/>
      <c r="F2273" s="162"/>
      <c r="G2273" s="147"/>
      <c r="H2273" s="146"/>
      <c r="J2273" s="146"/>
      <c r="L2273" s="150"/>
      <c r="N2273" s="163"/>
      <c r="O2273" s="146"/>
      <c r="P2273" s="146"/>
      <c r="Q2273" s="146"/>
      <c r="R2273" s="34"/>
      <c r="S2273" s="35"/>
      <c r="T2273" s="147"/>
    </row>
    <row r="2274">
      <c r="A2274" s="147"/>
      <c r="B2274" s="64"/>
      <c r="C2274" s="147" t="s">
        <v>217</v>
      </c>
      <c r="E2274" s="161"/>
      <c r="F2274" s="162"/>
      <c r="G2274" s="147"/>
      <c r="H2274" s="146"/>
      <c r="J2274" s="146"/>
      <c r="L2274" s="150"/>
      <c r="N2274" s="163"/>
      <c r="O2274" s="146"/>
      <c r="P2274" s="146"/>
      <c r="Q2274" s="146"/>
      <c r="R2274" s="34"/>
      <c r="S2274" s="35"/>
      <c r="T2274" s="147"/>
    </row>
    <row r="2275">
      <c r="A2275" s="147"/>
      <c r="B2275" s="64"/>
      <c r="C2275" s="147" t="s">
        <v>217</v>
      </c>
      <c r="E2275" s="161"/>
      <c r="F2275" s="162"/>
      <c r="G2275" s="147"/>
      <c r="H2275" s="146"/>
      <c r="J2275" s="146"/>
      <c r="L2275" s="150"/>
      <c r="N2275" s="163"/>
      <c r="O2275" s="146"/>
      <c r="P2275" s="146"/>
      <c r="Q2275" s="146"/>
      <c r="R2275" s="34"/>
      <c r="S2275" s="35"/>
      <c r="T2275" s="147"/>
    </row>
    <row r="2276">
      <c r="A2276" s="147"/>
      <c r="B2276" s="64"/>
      <c r="C2276" s="147" t="s">
        <v>217</v>
      </c>
      <c r="E2276" s="161"/>
      <c r="F2276" s="162"/>
      <c r="G2276" s="147"/>
      <c r="H2276" s="146"/>
      <c r="J2276" s="146"/>
      <c r="L2276" s="150"/>
      <c r="N2276" s="163"/>
      <c r="O2276" s="146"/>
      <c r="P2276" s="146"/>
      <c r="Q2276" s="146"/>
      <c r="R2276" s="34"/>
      <c r="S2276" s="35"/>
      <c r="T2276" s="147"/>
    </row>
    <row r="2277">
      <c r="A2277" s="147"/>
      <c r="B2277" s="64"/>
      <c r="C2277" s="147" t="s">
        <v>217</v>
      </c>
      <c r="E2277" s="161"/>
      <c r="F2277" s="162"/>
      <c r="G2277" s="147"/>
      <c r="H2277" s="146"/>
      <c r="J2277" s="146"/>
      <c r="L2277" s="150"/>
      <c r="N2277" s="163"/>
      <c r="O2277" s="146"/>
      <c r="P2277" s="146"/>
      <c r="Q2277" s="146"/>
      <c r="R2277" s="34"/>
      <c r="S2277" s="35"/>
      <c r="T2277" s="147"/>
    </row>
    <row r="2278">
      <c r="A2278" s="147"/>
      <c r="B2278" s="64"/>
      <c r="C2278" s="147" t="s">
        <v>217</v>
      </c>
      <c r="E2278" s="161"/>
      <c r="F2278" s="162"/>
      <c r="G2278" s="147"/>
      <c r="H2278" s="146"/>
      <c r="J2278" s="146"/>
      <c r="L2278" s="150"/>
      <c r="N2278" s="163"/>
      <c r="O2278" s="146"/>
      <c r="P2278" s="146"/>
      <c r="Q2278" s="146"/>
      <c r="R2278" s="34"/>
      <c r="S2278" s="35"/>
      <c r="T2278" s="147"/>
    </row>
    <row r="2279">
      <c r="A2279" s="147"/>
      <c r="B2279" s="64"/>
      <c r="C2279" s="147" t="s">
        <v>217</v>
      </c>
      <c r="E2279" s="161"/>
      <c r="F2279" s="162"/>
      <c r="G2279" s="147"/>
      <c r="H2279" s="146"/>
      <c r="J2279" s="146"/>
      <c r="L2279" s="150"/>
      <c r="N2279" s="163"/>
      <c r="O2279" s="146"/>
      <c r="P2279" s="146"/>
      <c r="Q2279" s="146"/>
      <c r="R2279" s="34"/>
      <c r="S2279" s="35"/>
      <c r="T2279" s="147"/>
    </row>
    <row r="2280">
      <c r="A2280" s="147"/>
      <c r="B2280" s="64"/>
      <c r="C2280" s="147" t="s">
        <v>217</v>
      </c>
      <c r="E2280" s="161"/>
      <c r="F2280" s="162"/>
      <c r="G2280" s="147"/>
      <c r="H2280" s="146"/>
      <c r="J2280" s="146"/>
      <c r="L2280" s="150"/>
      <c r="N2280" s="163"/>
      <c r="O2280" s="146"/>
      <c r="P2280" s="146"/>
      <c r="Q2280" s="146"/>
      <c r="R2280" s="34"/>
      <c r="S2280" s="35"/>
      <c r="T2280" s="147"/>
    </row>
    <row r="2281">
      <c r="A2281" s="147"/>
      <c r="B2281" s="64"/>
      <c r="C2281" s="147" t="s">
        <v>217</v>
      </c>
      <c r="E2281" s="161"/>
      <c r="F2281" s="162"/>
      <c r="G2281" s="147"/>
      <c r="H2281" s="146"/>
      <c r="J2281" s="146"/>
      <c r="L2281" s="150"/>
      <c r="N2281" s="163"/>
      <c r="O2281" s="146"/>
      <c r="P2281" s="146"/>
      <c r="Q2281" s="146"/>
      <c r="R2281" s="34"/>
      <c r="S2281" s="35"/>
      <c r="T2281" s="147"/>
    </row>
    <row r="2282">
      <c r="A2282" s="147"/>
      <c r="B2282" s="64"/>
      <c r="C2282" s="147" t="s">
        <v>217</v>
      </c>
      <c r="E2282" s="161"/>
      <c r="F2282" s="162"/>
      <c r="G2282" s="147"/>
      <c r="H2282" s="146"/>
      <c r="J2282" s="146"/>
      <c r="L2282" s="150"/>
      <c r="N2282" s="163"/>
      <c r="O2282" s="146"/>
      <c r="P2282" s="146"/>
      <c r="Q2282" s="146"/>
      <c r="R2282" s="34"/>
      <c r="S2282" s="35"/>
      <c r="T2282" s="147"/>
    </row>
    <row r="2283">
      <c r="A2283" s="147"/>
      <c r="B2283" s="64"/>
      <c r="C2283" s="147" t="s">
        <v>217</v>
      </c>
      <c r="E2283" s="161"/>
      <c r="F2283" s="162"/>
      <c r="G2283" s="147"/>
      <c r="H2283" s="146"/>
      <c r="J2283" s="146"/>
      <c r="L2283" s="150"/>
      <c r="N2283" s="163"/>
      <c r="O2283" s="146"/>
      <c r="P2283" s="146"/>
      <c r="Q2283" s="146"/>
      <c r="R2283" s="34"/>
      <c r="S2283" s="35"/>
      <c r="T2283" s="147"/>
    </row>
    <row r="2284">
      <c r="A2284" s="147"/>
      <c r="B2284" s="64"/>
      <c r="C2284" s="147" t="s">
        <v>217</v>
      </c>
      <c r="E2284" s="161"/>
      <c r="F2284" s="162"/>
      <c r="G2284" s="147"/>
      <c r="H2284" s="146"/>
      <c r="J2284" s="146"/>
      <c r="L2284" s="150"/>
      <c r="N2284" s="163"/>
      <c r="O2284" s="146"/>
      <c r="P2284" s="146"/>
      <c r="Q2284" s="146"/>
      <c r="R2284" s="34"/>
      <c r="S2284" s="35"/>
      <c r="T2284" s="147"/>
    </row>
    <row r="2285">
      <c r="A2285" s="147"/>
      <c r="B2285" s="64"/>
      <c r="C2285" s="147" t="s">
        <v>217</v>
      </c>
      <c r="E2285" s="161"/>
      <c r="F2285" s="162"/>
      <c r="G2285" s="147"/>
      <c r="H2285" s="146"/>
      <c r="J2285" s="146"/>
      <c r="L2285" s="150"/>
      <c r="N2285" s="163"/>
      <c r="O2285" s="146"/>
      <c r="P2285" s="146"/>
      <c r="Q2285" s="146"/>
      <c r="R2285" s="34"/>
      <c r="S2285" s="35"/>
      <c r="T2285" s="147"/>
    </row>
    <row r="2286">
      <c r="A2286" s="147"/>
      <c r="B2286" s="64"/>
      <c r="C2286" s="147" t="s">
        <v>217</v>
      </c>
      <c r="E2286" s="161"/>
      <c r="F2286" s="162"/>
      <c r="G2286" s="147"/>
      <c r="H2286" s="146"/>
      <c r="J2286" s="146"/>
      <c r="L2286" s="150"/>
      <c r="N2286" s="163"/>
      <c r="O2286" s="146"/>
      <c r="P2286" s="146"/>
      <c r="Q2286" s="146"/>
      <c r="R2286" s="34"/>
      <c r="S2286" s="35"/>
      <c r="T2286" s="147"/>
    </row>
    <row r="2287">
      <c r="A2287" s="147"/>
      <c r="B2287" s="64"/>
      <c r="C2287" s="147" t="s">
        <v>217</v>
      </c>
      <c r="E2287" s="161"/>
      <c r="F2287" s="162"/>
      <c r="G2287" s="147"/>
      <c r="H2287" s="146"/>
      <c r="J2287" s="146"/>
      <c r="L2287" s="150"/>
      <c r="N2287" s="163"/>
      <c r="O2287" s="146"/>
      <c r="P2287" s="146"/>
      <c r="Q2287" s="146"/>
      <c r="R2287" s="34"/>
      <c r="S2287" s="35"/>
      <c r="T2287" s="147"/>
    </row>
    <row r="2288">
      <c r="A2288" s="147"/>
      <c r="B2288" s="64"/>
      <c r="C2288" s="147" t="s">
        <v>217</v>
      </c>
      <c r="E2288" s="161"/>
      <c r="F2288" s="162"/>
      <c r="G2288" s="147"/>
      <c r="H2288" s="146"/>
      <c r="J2288" s="146"/>
      <c r="L2288" s="150"/>
      <c r="N2288" s="163"/>
      <c r="O2288" s="146"/>
      <c r="P2288" s="146"/>
      <c r="Q2288" s="146"/>
      <c r="R2288" s="34"/>
      <c r="S2288" s="35"/>
      <c r="T2288" s="147"/>
    </row>
    <row r="2289">
      <c r="A2289" s="147"/>
      <c r="B2289" s="64"/>
      <c r="C2289" s="147" t="s">
        <v>217</v>
      </c>
      <c r="E2289" s="161"/>
      <c r="F2289" s="162"/>
      <c r="G2289" s="147"/>
      <c r="H2289" s="146"/>
      <c r="J2289" s="146"/>
      <c r="L2289" s="150"/>
      <c r="N2289" s="163"/>
      <c r="O2289" s="146"/>
      <c r="P2289" s="146"/>
      <c r="Q2289" s="146"/>
      <c r="R2289" s="34"/>
      <c r="S2289" s="35"/>
      <c r="T2289" s="147"/>
    </row>
    <row r="2290">
      <c r="A2290" s="147"/>
      <c r="B2290" s="64"/>
      <c r="C2290" s="147" t="s">
        <v>217</v>
      </c>
      <c r="E2290" s="161"/>
      <c r="F2290" s="162"/>
      <c r="G2290" s="147"/>
      <c r="H2290" s="146"/>
      <c r="J2290" s="146"/>
      <c r="L2290" s="150"/>
      <c r="N2290" s="163"/>
      <c r="O2290" s="146"/>
      <c r="P2290" s="146"/>
      <c r="Q2290" s="146"/>
      <c r="R2290" s="34"/>
      <c r="S2290" s="35"/>
      <c r="T2290" s="147"/>
    </row>
    <row r="2291">
      <c r="A2291" s="147"/>
      <c r="B2291" s="64"/>
      <c r="C2291" s="147" t="s">
        <v>217</v>
      </c>
      <c r="E2291" s="161"/>
      <c r="F2291" s="162"/>
      <c r="G2291" s="147"/>
      <c r="H2291" s="146"/>
      <c r="J2291" s="146"/>
      <c r="L2291" s="150"/>
      <c r="N2291" s="163"/>
      <c r="O2291" s="146"/>
      <c r="P2291" s="146"/>
      <c r="Q2291" s="146"/>
      <c r="R2291" s="34"/>
      <c r="S2291" s="35"/>
      <c r="T2291" s="147"/>
    </row>
    <row r="2292">
      <c r="A2292" s="147"/>
      <c r="B2292" s="64"/>
      <c r="C2292" s="147" t="s">
        <v>217</v>
      </c>
      <c r="E2292" s="161"/>
      <c r="F2292" s="162"/>
      <c r="G2292" s="147"/>
      <c r="H2292" s="146"/>
      <c r="J2292" s="146"/>
      <c r="L2292" s="150"/>
      <c r="N2292" s="163"/>
      <c r="O2292" s="146"/>
      <c r="P2292" s="146"/>
      <c r="Q2292" s="146"/>
      <c r="R2292" s="34"/>
      <c r="S2292" s="35"/>
      <c r="T2292" s="147"/>
    </row>
    <row r="2293">
      <c r="A2293" s="147"/>
      <c r="B2293" s="64"/>
      <c r="C2293" s="147" t="s">
        <v>217</v>
      </c>
      <c r="E2293" s="161"/>
      <c r="F2293" s="162"/>
      <c r="G2293" s="147"/>
      <c r="H2293" s="146"/>
      <c r="J2293" s="146"/>
      <c r="L2293" s="150"/>
      <c r="N2293" s="163"/>
      <c r="O2293" s="146"/>
      <c r="P2293" s="146"/>
      <c r="Q2293" s="146"/>
      <c r="R2293" s="34"/>
      <c r="S2293" s="35"/>
      <c r="T2293" s="147"/>
    </row>
    <row r="2294">
      <c r="A2294" s="147"/>
      <c r="B2294" s="64"/>
      <c r="C2294" s="147" t="s">
        <v>217</v>
      </c>
      <c r="E2294" s="161"/>
      <c r="F2294" s="162"/>
      <c r="G2294" s="147"/>
      <c r="H2294" s="146"/>
      <c r="J2294" s="146"/>
      <c r="L2294" s="150"/>
      <c r="N2294" s="163"/>
      <c r="O2294" s="146"/>
      <c r="P2294" s="146"/>
      <c r="Q2294" s="146"/>
      <c r="R2294" s="34"/>
      <c r="S2294" s="35"/>
      <c r="T2294" s="147"/>
    </row>
    <row r="2295">
      <c r="A2295" s="147"/>
      <c r="B2295" s="64"/>
      <c r="C2295" s="147" t="s">
        <v>217</v>
      </c>
      <c r="E2295" s="161"/>
      <c r="F2295" s="162"/>
      <c r="G2295" s="147"/>
      <c r="H2295" s="146"/>
      <c r="J2295" s="146"/>
      <c r="L2295" s="150"/>
      <c r="N2295" s="163"/>
      <c r="O2295" s="146"/>
      <c r="P2295" s="146"/>
      <c r="Q2295" s="146"/>
      <c r="R2295" s="34"/>
      <c r="S2295" s="35"/>
      <c r="T2295" s="147"/>
    </row>
    <row r="2296">
      <c r="A2296" s="147"/>
      <c r="B2296" s="64"/>
      <c r="C2296" s="147" t="s">
        <v>217</v>
      </c>
      <c r="E2296" s="161"/>
      <c r="F2296" s="162"/>
      <c r="G2296" s="147"/>
      <c r="H2296" s="146"/>
      <c r="J2296" s="146"/>
      <c r="L2296" s="150"/>
      <c r="N2296" s="163"/>
      <c r="O2296" s="146"/>
      <c r="P2296" s="146"/>
      <c r="Q2296" s="146"/>
      <c r="R2296" s="34"/>
      <c r="S2296" s="35"/>
      <c r="T2296" s="147"/>
    </row>
    <row r="2297">
      <c r="A2297" s="147"/>
      <c r="B2297" s="64"/>
      <c r="C2297" s="147" t="s">
        <v>217</v>
      </c>
      <c r="E2297" s="161"/>
      <c r="F2297" s="162"/>
      <c r="G2297" s="147"/>
      <c r="H2297" s="146"/>
      <c r="J2297" s="146"/>
      <c r="L2297" s="150"/>
      <c r="N2297" s="163"/>
      <c r="O2297" s="146"/>
      <c r="P2297" s="146"/>
      <c r="Q2297" s="146"/>
      <c r="R2297" s="34"/>
      <c r="S2297" s="35"/>
      <c r="T2297" s="147"/>
    </row>
    <row r="2298">
      <c r="A2298" s="147"/>
      <c r="B2298" s="64"/>
      <c r="C2298" s="147" t="s">
        <v>217</v>
      </c>
      <c r="E2298" s="161"/>
      <c r="F2298" s="162"/>
      <c r="G2298" s="147"/>
      <c r="H2298" s="146"/>
      <c r="J2298" s="146"/>
      <c r="L2298" s="150"/>
      <c r="N2298" s="163"/>
      <c r="O2298" s="146"/>
      <c r="P2298" s="146"/>
      <c r="Q2298" s="146"/>
      <c r="R2298" s="34"/>
      <c r="S2298" s="35"/>
      <c r="T2298" s="147"/>
    </row>
    <row r="2299">
      <c r="A2299" s="147"/>
      <c r="B2299" s="64"/>
      <c r="C2299" s="147" t="s">
        <v>217</v>
      </c>
      <c r="E2299" s="161"/>
      <c r="F2299" s="162"/>
      <c r="G2299" s="147"/>
      <c r="H2299" s="146"/>
      <c r="J2299" s="146"/>
      <c r="L2299" s="150"/>
      <c r="N2299" s="163"/>
      <c r="O2299" s="146"/>
      <c r="P2299" s="146"/>
      <c r="Q2299" s="146"/>
      <c r="R2299" s="34"/>
      <c r="S2299" s="35"/>
      <c r="T2299" s="147"/>
    </row>
    <row r="2300">
      <c r="A2300" s="147"/>
      <c r="B2300" s="64"/>
      <c r="C2300" s="147" t="s">
        <v>217</v>
      </c>
      <c r="E2300" s="161"/>
      <c r="F2300" s="162"/>
      <c r="G2300" s="147"/>
      <c r="H2300" s="146"/>
      <c r="J2300" s="146"/>
      <c r="L2300" s="150"/>
      <c r="N2300" s="163"/>
      <c r="O2300" s="146"/>
      <c r="P2300" s="146"/>
      <c r="Q2300" s="146"/>
      <c r="R2300" s="34"/>
      <c r="S2300" s="35"/>
      <c r="T2300" s="147"/>
    </row>
    <row r="2301">
      <c r="A2301" s="147"/>
      <c r="B2301" s="64"/>
      <c r="C2301" s="147" t="s">
        <v>217</v>
      </c>
      <c r="E2301" s="161"/>
      <c r="F2301" s="162"/>
      <c r="G2301" s="147"/>
      <c r="H2301" s="146"/>
      <c r="J2301" s="146"/>
      <c r="L2301" s="150"/>
      <c r="N2301" s="163"/>
      <c r="O2301" s="146"/>
      <c r="P2301" s="146"/>
      <c r="Q2301" s="146"/>
      <c r="R2301" s="34"/>
      <c r="S2301" s="35"/>
      <c r="T2301" s="147"/>
    </row>
    <row r="2302">
      <c r="A2302" s="147"/>
      <c r="B2302" s="64"/>
      <c r="C2302" s="147" t="s">
        <v>217</v>
      </c>
      <c r="E2302" s="161"/>
      <c r="F2302" s="162"/>
      <c r="G2302" s="147"/>
      <c r="H2302" s="146"/>
      <c r="J2302" s="146"/>
      <c r="L2302" s="150"/>
      <c r="N2302" s="163"/>
      <c r="O2302" s="146"/>
      <c r="P2302" s="146"/>
      <c r="Q2302" s="146"/>
      <c r="R2302" s="34"/>
      <c r="S2302" s="35"/>
      <c r="T2302" s="147"/>
    </row>
    <row r="2303">
      <c r="A2303" s="147"/>
      <c r="B2303" s="64"/>
      <c r="C2303" s="147" t="s">
        <v>217</v>
      </c>
      <c r="E2303" s="161"/>
      <c r="F2303" s="162"/>
      <c r="G2303" s="147"/>
      <c r="H2303" s="146"/>
      <c r="J2303" s="146"/>
      <c r="L2303" s="150"/>
      <c r="N2303" s="163"/>
      <c r="O2303" s="146"/>
      <c r="P2303" s="146"/>
      <c r="Q2303" s="146"/>
      <c r="R2303" s="34"/>
      <c r="S2303" s="35"/>
      <c r="T2303" s="147"/>
    </row>
    <row r="2304">
      <c r="A2304" s="147"/>
      <c r="B2304" s="64"/>
      <c r="C2304" s="147" t="s">
        <v>217</v>
      </c>
      <c r="E2304" s="161"/>
      <c r="F2304" s="162"/>
      <c r="G2304" s="147"/>
      <c r="H2304" s="146"/>
      <c r="J2304" s="146"/>
      <c r="L2304" s="150"/>
      <c r="N2304" s="163"/>
      <c r="O2304" s="146"/>
      <c r="P2304" s="146"/>
      <c r="Q2304" s="146"/>
      <c r="R2304" s="34"/>
      <c r="S2304" s="35"/>
      <c r="T2304" s="147"/>
    </row>
    <row r="2305">
      <c r="A2305" s="147"/>
      <c r="B2305" s="64"/>
      <c r="C2305" s="147" t="s">
        <v>217</v>
      </c>
      <c r="E2305" s="161"/>
      <c r="F2305" s="162"/>
      <c r="G2305" s="147"/>
      <c r="H2305" s="146"/>
      <c r="J2305" s="146"/>
      <c r="L2305" s="150"/>
      <c r="N2305" s="163"/>
      <c r="O2305" s="146"/>
      <c r="P2305" s="146"/>
      <c r="Q2305" s="146"/>
      <c r="R2305" s="34"/>
      <c r="S2305" s="35"/>
      <c r="T2305" s="147"/>
    </row>
    <row r="2306">
      <c r="A2306" s="147"/>
      <c r="B2306" s="64"/>
      <c r="C2306" s="147" t="s">
        <v>217</v>
      </c>
      <c r="E2306" s="161"/>
      <c r="F2306" s="162"/>
      <c r="G2306" s="147"/>
      <c r="H2306" s="146"/>
      <c r="J2306" s="146"/>
      <c r="L2306" s="150"/>
      <c r="N2306" s="163"/>
      <c r="O2306" s="146"/>
      <c r="P2306" s="146"/>
      <c r="Q2306" s="146"/>
      <c r="R2306" s="34"/>
      <c r="S2306" s="35"/>
      <c r="T2306" s="147"/>
    </row>
    <row r="2307">
      <c r="A2307" s="147"/>
      <c r="B2307" s="64"/>
      <c r="C2307" s="147" t="s">
        <v>217</v>
      </c>
      <c r="E2307" s="161"/>
      <c r="F2307" s="162"/>
      <c r="G2307" s="147"/>
      <c r="H2307" s="146"/>
      <c r="J2307" s="146"/>
      <c r="L2307" s="150"/>
      <c r="N2307" s="163"/>
      <c r="O2307" s="146"/>
      <c r="P2307" s="146"/>
      <c r="Q2307" s="146"/>
      <c r="R2307" s="34"/>
      <c r="S2307" s="35"/>
      <c r="T2307" s="147"/>
    </row>
    <row r="2308">
      <c r="A2308" s="147"/>
      <c r="B2308" s="64"/>
      <c r="C2308" s="147" t="s">
        <v>217</v>
      </c>
      <c r="E2308" s="161"/>
      <c r="F2308" s="162"/>
      <c r="G2308" s="147"/>
      <c r="H2308" s="146"/>
      <c r="J2308" s="146"/>
      <c r="L2308" s="150"/>
      <c r="N2308" s="163"/>
      <c r="O2308" s="146"/>
      <c r="P2308" s="146"/>
      <c r="Q2308" s="146"/>
      <c r="R2308" s="34"/>
      <c r="S2308" s="35"/>
      <c r="T2308" s="147"/>
    </row>
    <row r="2309">
      <c r="A2309" s="147"/>
      <c r="B2309" s="64"/>
      <c r="C2309" s="147" t="s">
        <v>217</v>
      </c>
      <c r="E2309" s="161"/>
      <c r="F2309" s="162"/>
      <c r="G2309" s="147"/>
      <c r="H2309" s="146"/>
      <c r="J2309" s="146"/>
      <c r="L2309" s="150"/>
      <c r="N2309" s="163"/>
      <c r="O2309" s="146"/>
      <c r="P2309" s="146"/>
      <c r="Q2309" s="146"/>
      <c r="R2309" s="34"/>
      <c r="S2309" s="35"/>
      <c r="T2309" s="147"/>
    </row>
    <row r="2310">
      <c r="A2310" s="147"/>
      <c r="B2310" s="64"/>
      <c r="C2310" s="147" t="s">
        <v>217</v>
      </c>
      <c r="E2310" s="161"/>
      <c r="F2310" s="162"/>
      <c r="G2310" s="147"/>
      <c r="H2310" s="146"/>
      <c r="J2310" s="146"/>
      <c r="L2310" s="150"/>
      <c r="N2310" s="163"/>
      <c r="O2310" s="146"/>
      <c r="P2310" s="146"/>
      <c r="Q2310" s="146"/>
      <c r="R2310" s="34"/>
      <c r="S2310" s="35"/>
      <c r="T2310" s="147"/>
    </row>
    <row r="2311">
      <c r="A2311" s="147"/>
      <c r="B2311" s="64"/>
      <c r="C2311" s="147" t="s">
        <v>217</v>
      </c>
      <c r="E2311" s="161"/>
      <c r="F2311" s="162"/>
      <c r="G2311" s="147"/>
      <c r="H2311" s="146"/>
      <c r="J2311" s="146"/>
      <c r="L2311" s="150"/>
      <c r="N2311" s="163"/>
      <c r="O2311" s="146"/>
      <c r="P2311" s="146"/>
      <c r="Q2311" s="146"/>
      <c r="R2311" s="34"/>
      <c r="S2311" s="35"/>
      <c r="T2311" s="147"/>
    </row>
    <row r="2312">
      <c r="A2312" s="147"/>
      <c r="B2312" s="64"/>
      <c r="C2312" s="147" t="s">
        <v>217</v>
      </c>
      <c r="E2312" s="161"/>
      <c r="F2312" s="162"/>
      <c r="G2312" s="147"/>
      <c r="H2312" s="146"/>
      <c r="J2312" s="146"/>
      <c r="L2312" s="150"/>
      <c r="N2312" s="163"/>
      <c r="O2312" s="146"/>
      <c r="P2312" s="146"/>
      <c r="Q2312" s="146"/>
      <c r="R2312" s="34"/>
      <c r="S2312" s="35"/>
      <c r="T2312" s="147"/>
    </row>
    <row r="2313">
      <c r="A2313" s="147"/>
      <c r="B2313" s="64"/>
      <c r="C2313" s="147" t="s">
        <v>217</v>
      </c>
      <c r="E2313" s="161"/>
      <c r="F2313" s="162"/>
      <c r="G2313" s="147"/>
      <c r="H2313" s="146"/>
      <c r="J2313" s="146"/>
      <c r="L2313" s="150"/>
      <c r="N2313" s="163"/>
      <c r="O2313" s="146"/>
      <c r="P2313" s="146"/>
      <c r="Q2313" s="146"/>
      <c r="R2313" s="34"/>
      <c r="S2313" s="35"/>
      <c r="T2313" s="147"/>
    </row>
    <row r="2314">
      <c r="A2314" s="147"/>
      <c r="B2314" s="64"/>
      <c r="C2314" s="147" t="s">
        <v>217</v>
      </c>
      <c r="E2314" s="161"/>
      <c r="F2314" s="162"/>
      <c r="G2314" s="147"/>
      <c r="H2314" s="146"/>
      <c r="J2314" s="146"/>
      <c r="L2314" s="150"/>
      <c r="N2314" s="163"/>
      <c r="O2314" s="146"/>
      <c r="P2314" s="146"/>
      <c r="Q2314" s="146"/>
      <c r="R2314" s="34"/>
      <c r="S2314" s="35"/>
      <c r="T2314" s="147"/>
    </row>
    <row r="2315">
      <c r="A2315" s="147"/>
      <c r="B2315" s="64"/>
      <c r="C2315" s="147" t="s">
        <v>217</v>
      </c>
      <c r="E2315" s="161"/>
      <c r="F2315" s="162"/>
      <c r="G2315" s="147"/>
      <c r="H2315" s="146"/>
      <c r="J2315" s="146"/>
      <c r="L2315" s="150"/>
      <c r="N2315" s="163"/>
      <c r="O2315" s="146"/>
      <c r="P2315" s="146"/>
      <c r="Q2315" s="146"/>
      <c r="R2315" s="34"/>
      <c r="S2315" s="35"/>
      <c r="T2315" s="147"/>
    </row>
    <row r="2316">
      <c r="A2316" s="147"/>
      <c r="B2316" s="64"/>
      <c r="C2316" s="147" t="s">
        <v>217</v>
      </c>
      <c r="E2316" s="161"/>
      <c r="F2316" s="162"/>
      <c r="G2316" s="147"/>
      <c r="H2316" s="146"/>
      <c r="J2316" s="146"/>
      <c r="L2316" s="150"/>
      <c r="N2316" s="163"/>
      <c r="O2316" s="146"/>
      <c r="P2316" s="146"/>
      <c r="Q2316" s="146"/>
      <c r="R2316" s="34"/>
      <c r="S2316" s="35"/>
      <c r="T2316" s="147"/>
    </row>
    <row r="2317">
      <c r="A2317" s="147"/>
      <c r="B2317" s="64"/>
      <c r="C2317" s="147" t="s">
        <v>217</v>
      </c>
      <c r="E2317" s="161"/>
      <c r="F2317" s="162"/>
      <c r="G2317" s="147"/>
      <c r="H2317" s="146"/>
      <c r="J2317" s="146"/>
      <c r="L2317" s="150"/>
      <c r="N2317" s="163"/>
      <c r="O2317" s="146"/>
      <c r="P2317" s="146"/>
      <c r="Q2317" s="146"/>
      <c r="R2317" s="34"/>
      <c r="S2317" s="35"/>
      <c r="T2317" s="147"/>
    </row>
    <row r="2318">
      <c r="A2318" s="147"/>
      <c r="B2318" s="64"/>
      <c r="C2318" s="147" t="s">
        <v>217</v>
      </c>
      <c r="E2318" s="161"/>
      <c r="F2318" s="162"/>
      <c r="G2318" s="147"/>
      <c r="H2318" s="146"/>
      <c r="J2318" s="146"/>
      <c r="L2318" s="150"/>
      <c r="N2318" s="163"/>
      <c r="O2318" s="146"/>
      <c r="P2318" s="146"/>
      <c r="Q2318" s="146"/>
      <c r="R2318" s="34"/>
      <c r="S2318" s="35"/>
      <c r="T2318" s="147"/>
    </row>
    <row r="2319">
      <c r="A2319" s="147"/>
      <c r="B2319" s="64"/>
      <c r="C2319" s="147" t="s">
        <v>217</v>
      </c>
      <c r="E2319" s="161"/>
      <c r="F2319" s="162"/>
      <c r="G2319" s="147"/>
      <c r="H2319" s="146"/>
      <c r="J2319" s="146"/>
      <c r="L2319" s="150"/>
      <c r="N2319" s="163"/>
      <c r="O2319" s="146"/>
      <c r="P2319" s="146"/>
      <c r="Q2319" s="146"/>
      <c r="R2319" s="34"/>
      <c r="S2319" s="35"/>
      <c r="T2319" s="147"/>
    </row>
    <row r="2320">
      <c r="A2320" s="147"/>
      <c r="B2320" s="64"/>
      <c r="C2320" s="147" t="s">
        <v>217</v>
      </c>
      <c r="E2320" s="161"/>
      <c r="F2320" s="162"/>
      <c r="G2320" s="147"/>
      <c r="H2320" s="146"/>
      <c r="J2320" s="146"/>
      <c r="L2320" s="150"/>
      <c r="N2320" s="163"/>
      <c r="O2320" s="146"/>
      <c r="P2320" s="146"/>
      <c r="Q2320" s="146"/>
      <c r="R2320" s="34"/>
      <c r="S2320" s="35"/>
      <c r="T2320" s="147"/>
    </row>
    <row r="2321">
      <c r="A2321" s="147"/>
      <c r="B2321" s="64"/>
      <c r="C2321" s="147" t="s">
        <v>217</v>
      </c>
      <c r="E2321" s="161"/>
      <c r="F2321" s="162"/>
      <c r="G2321" s="147"/>
      <c r="H2321" s="146"/>
      <c r="J2321" s="146"/>
      <c r="L2321" s="150"/>
      <c r="N2321" s="163"/>
      <c r="O2321" s="146"/>
      <c r="P2321" s="146"/>
      <c r="Q2321" s="146"/>
      <c r="R2321" s="34"/>
      <c r="S2321" s="35"/>
      <c r="T2321" s="147"/>
    </row>
    <row r="2322">
      <c r="A2322" s="147"/>
      <c r="B2322" s="64"/>
      <c r="C2322" s="147" t="s">
        <v>217</v>
      </c>
      <c r="E2322" s="161"/>
      <c r="F2322" s="162"/>
      <c r="G2322" s="147"/>
      <c r="H2322" s="146"/>
      <c r="J2322" s="146"/>
      <c r="L2322" s="150"/>
      <c r="N2322" s="163"/>
      <c r="O2322" s="146"/>
      <c r="P2322" s="146"/>
      <c r="Q2322" s="146"/>
      <c r="R2322" s="34"/>
      <c r="S2322" s="35"/>
      <c r="T2322" s="147"/>
    </row>
    <row r="2323">
      <c r="A2323" s="147"/>
      <c r="B2323" s="64"/>
      <c r="C2323" s="147" t="s">
        <v>217</v>
      </c>
      <c r="E2323" s="161"/>
      <c r="F2323" s="162"/>
      <c r="G2323" s="147"/>
      <c r="H2323" s="146"/>
      <c r="J2323" s="146"/>
      <c r="L2323" s="150"/>
      <c r="N2323" s="163"/>
      <c r="O2323" s="146"/>
      <c r="P2323" s="146"/>
      <c r="Q2323" s="146"/>
      <c r="R2323" s="34"/>
      <c r="S2323" s="35"/>
      <c r="T2323" s="147"/>
    </row>
    <row r="2324">
      <c r="A2324" s="147"/>
      <c r="B2324" s="64"/>
      <c r="C2324" s="147" t="s">
        <v>217</v>
      </c>
      <c r="E2324" s="161"/>
      <c r="F2324" s="162"/>
      <c r="G2324" s="147"/>
      <c r="H2324" s="146"/>
      <c r="J2324" s="146"/>
      <c r="L2324" s="150"/>
      <c r="N2324" s="163"/>
      <c r="O2324" s="146"/>
      <c r="P2324" s="146"/>
      <c r="Q2324" s="146"/>
      <c r="R2324" s="34"/>
      <c r="S2324" s="35"/>
      <c r="T2324" s="147"/>
    </row>
    <row r="2325">
      <c r="A2325" s="147"/>
      <c r="B2325" s="64"/>
      <c r="C2325" s="147" t="s">
        <v>217</v>
      </c>
      <c r="E2325" s="161"/>
      <c r="F2325" s="162"/>
      <c r="G2325" s="147"/>
      <c r="H2325" s="146"/>
      <c r="J2325" s="146"/>
      <c r="L2325" s="150"/>
      <c r="N2325" s="163"/>
      <c r="O2325" s="146"/>
      <c r="P2325" s="146"/>
      <c r="Q2325" s="146"/>
      <c r="R2325" s="34"/>
      <c r="S2325" s="35"/>
      <c r="T2325" s="147"/>
    </row>
    <row r="2326">
      <c r="A2326" s="147"/>
      <c r="B2326" s="64"/>
      <c r="C2326" s="147" t="s">
        <v>217</v>
      </c>
      <c r="E2326" s="161"/>
      <c r="F2326" s="162"/>
      <c r="G2326" s="147"/>
      <c r="H2326" s="146"/>
      <c r="J2326" s="146"/>
      <c r="L2326" s="150"/>
      <c r="N2326" s="163"/>
      <c r="O2326" s="146"/>
      <c r="P2326" s="146"/>
      <c r="Q2326" s="146"/>
      <c r="R2326" s="34"/>
      <c r="S2326" s="35"/>
      <c r="T2326" s="147"/>
    </row>
    <row r="2327">
      <c r="A2327" s="147"/>
      <c r="B2327" s="64"/>
      <c r="C2327" s="147" t="s">
        <v>217</v>
      </c>
      <c r="E2327" s="161"/>
      <c r="F2327" s="162"/>
      <c r="G2327" s="147"/>
      <c r="H2327" s="146"/>
      <c r="J2327" s="146"/>
      <c r="L2327" s="150"/>
      <c r="N2327" s="163"/>
      <c r="O2327" s="146"/>
      <c r="P2327" s="146"/>
      <c r="Q2327" s="146"/>
      <c r="R2327" s="34"/>
      <c r="S2327" s="35"/>
      <c r="T2327" s="147"/>
    </row>
    <row r="2328">
      <c r="A2328" s="147"/>
      <c r="B2328" s="64"/>
      <c r="C2328" s="147" t="s">
        <v>217</v>
      </c>
      <c r="E2328" s="161"/>
      <c r="F2328" s="162"/>
      <c r="G2328" s="147"/>
      <c r="H2328" s="146"/>
      <c r="J2328" s="146"/>
      <c r="L2328" s="150"/>
      <c r="N2328" s="163"/>
      <c r="O2328" s="146"/>
      <c r="P2328" s="146"/>
      <c r="Q2328" s="146"/>
      <c r="R2328" s="34"/>
      <c r="S2328" s="35"/>
      <c r="T2328" s="147"/>
    </row>
    <row r="2329">
      <c r="A2329" s="147"/>
      <c r="B2329" s="64"/>
      <c r="C2329" s="147" t="s">
        <v>217</v>
      </c>
      <c r="E2329" s="161"/>
      <c r="F2329" s="162"/>
      <c r="G2329" s="147"/>
      <c r="H2329" s="146"/>
      <c r="J2329" s="146"/>
      <c r="L2329" s="150"/>
      <c r="N2329" s="163"/>
      <c r="O2329" s="146"/>
      <c r="P2329" s="146"/>
      <c r="Q2329" s="146"/>
      <c r="R2329" s="34"/>
      <c r="S2329" s="35"/>
      <c r="T2329" s="147"/>
    </row>
    <row r="2330">
      <c r="A2330" s="147"/>
      <c r="B2330" s="64"/>
      <c r="C2330" s="147" t="s">
        <v>217</v>
      </c>
      <c r="E2330" s="161"/>
      <c r="F2330" s="162"/>
      <c r="G2330" s="147"/>
      <c r="H2330" s="146"/>
      <c r="J2330" s="146"/>
      <c r="L2330" s="150"/>
      <c r="N2330" s="163"/>
      <c r="O2330" s="146"/>
      <c r="P2330" s="146"/>
      <c r="Q2330" s="146"/>
      <c r="R2330" s="34"/>
      <c r="S2330" s="35"/>
      <c r="T2330" s="147"/>
    </row>
    <row r="2331">
      <c r="A2331" s="147"/>
      <c r="B2331" s="64"/>
      <c r="C2331" s="147" t="s">
        <v>217</v>
      </c>
      <c r="E2331" s="161"/>
      <c r="F2331" s="162"/>
      <c r="G2331" s="147"/>
      <c r="H2331" s="146"/>
      <c r="J2331" s="146"/>
      <c r="L2331" s="150"/>
      <c r="N2331" s="163"/>
      <c r="O2331" s="146"/>
      <c r="P2331" s="146"/>
      <c r="Q2331" s="146"/>
      <c r="R2331" s="34"/>
      <c r="S2331" s="35"/>
      <c r="T2331" s="147"/>
    </row>
    <row r="2332">
      <c r="A2332" s="147"/>
      <c r="B2332" s="64"/>
      <c r="C2332" s="147" t="s">
        <v>217</v>
      </c>
      <c r="E2332" s="161"/>
      <c r="F2332" s="162"/>
      <c r="G2332" s="147"/>
      <c r="H2332" s="146"/>
      <c r="J2332" s="146"/>
      <c r="L2332" s="150"/>
      <c r="N2332" s="163"/>
      <c r="O2332" s="146"/>
      <c r="P2332" s="146"/>
      <c r="Q2332" s="146"/>
      <c r="R2332" s="34"/>
      <c r="S2332" s="35"/>
      <c r="T2332" s="147"/>
    </row>
    <row r="2333">
      <c r="A2333" s="147"/>
      <c r="B2333" s="64"/>
      <c r="C2333" s="147" t="s">
        <v>217</v>
      </c>
      <c r="E2333" s="161"/>
      <c r="F2333" s="162"/>
      <c r="G2333" s="147"/>
      <c r="H2333" s="146"/>
      <c r="J2333" s="146"/>
      <c r="L2333" s="150"/>
      <c r="N2333" s="163"/>
      <c r="O2333" s="146"/>
      <c r="P2333" s="146"/>
      <c r="Q2333" s="146"/>
      <c r="R2333" s="34"/>
      <c r="S2333" s="35"/>
      <c r="T2333" s="147"/>
    </row>
    <row r="2334">
      <c r="A2334" s="147"/>
      <c r="B2334" s="64"/>
      <c r="C2334" s="147" t="s">
        <v>217</v>
      </c>
      <c r="E2334" s="161"/>
      <c r="F2334" s="162"/>
      <c r="G2334" s="147"/>
      <c r="H2334" s="146"/>
      <c r="J2334" s="146"/>
      <c r="L2334" s="150"/>
      <c r="N2334" s="163"/>
      <c r="O2334" s="146"/>
      <c r="P2334" s="146"/>
      <c r="Q2334" s="146"/>
      <c r="R2334" s="34"/>
      <c r="S2334" s="35"/>
      <c r="T2334" s="147"/>
    </row>
    <row r="2335">
      <c r="A2335" s="147"/>
      <c r="B2335" s="64"/>
      <c r="C2335" s="147" t="s">
        <v>217</v>
      </c>
      <c r="E2335" s="161"/>
      <c r="F2335" s="162"/>
      <c r="G2335" s="147"/>
      <c r="H2335" s="146"/>
      <c r="J2335" s="146"/>
      <c r="L2335" s="150"/>
      <c r="N2335" s="163"/>
      <c r="O2335" s="146"/>
      <c r="P2335" s="146"/>
      <c r="Q2335" s="146"/>
      <c r="R2335" s="34"/>
      <c r="S2335" s="35"/>
      <c r="T2335" s="147"/>
    </row>
    <row r="2336">
      <c r="A2336" s="147"/>
      <c r="B2336" s="64"/>
      <c r="C2336" s="147" t="s">
        <v>217</v>
      </c>
      <c r="E2336" s="161"/>
      <c r="F2336" s="162"/>
      <c r="G2336" s="147"/>
      <c r="H2336" s="146"/>
      <c r="J2336" s="146"/>
      <c r="L2336" s="150"/>
      <c r="N2336" s="163"/>
      <c r="O2336" s="146"/>
      <c r="P2336" s="146"/>
      <c r="Q2336" s="146"/>
      <c r="R2336" s="34"/>
      <c r="S2336" s="35"/>
      <c r="T2336" s="147"/>
    </row>
    <row r="2337">
      <c r="A2337" s="147"/>
      <c r="B2337" s="64"/>
      <c r="C2337" s="147" t="s">
        <v>217</v>
      </c>
      <c r="E2337" s="161"/>
      <c r="F2337" s="162"/>
      <c r="G2337" s="147"/>
      <c r="H2337" s="146"/>
      <c r="J2337" s="146"/>
      <c r="L2337" s="150"/>
      <c r="N2337" s="163"/>
      <c r="O2337" s="146"/>
      <c r="P2337" s="146"/>
      <c r="Q2337" s="146"/>
      <c r="R2337" s="34"/>
      <c r="S2337" s="35"/>
      <c r="T2337" s="147"/>
    </row>
    <row r="2338">
      <c r="A2338" s="147"/>
      <c r="B2338" s="64"/>
      <c r="C2338" s="147" t="s">
        <v>217</v>
      </c>
      <c r="E2338" s="161"/>
      <c r="F2338" s="162"/>
      <c r="G2338" s="147"/>
      <c r="H2338" s="146"/>
      <c r="J2338" s="146"/>
      <c r="L2338" s="150"/>
      <c r="N2338" s="163"/>
      <c r="O2338" s="146"/>
      <c r="P2338" s="146"/>
      <c r="Q2338" s="146"/>
      <c r="R2338" s="34"/>
      <c r="S2338" s="35"/>
      <c r="T2338" s="147"/>
    </row>
    <row r="2339">
      <c r="A2339" s="147"/>
      <c r="B2339" s="64"/>
      <c r="C2339" s="147" t="s">
        <v>217</v>
      </c>
      <c r="E2339" s="161"/>
      <c r="F2339" s="162"/>
      <c r="G2339" s="147"/>
      <c r="H2339" s="146"/>
      <c r="J2339" s="146"/>
      <c r="L2339" s="150"/>
      <c r="N2339" s="163"/>
      <c r="O2339" s="146"/>
      <c r="P2339" s="146"/>
      <c r="Q2339" s="146"/>
      <c r="R2339" s="34"/>
      <c r="S2339" s="35"/>
      <c r="T2339" s="147"/>
    </row>
    <row r="2340">
      <c r="A2340" s="147"/>
      <c r="B2340" s="64"/>
      <c r="C2340" s="147" t="s">
        <v>217</v>
      </c>
      <c r="E2340" s="161"/>
      <c r="F2340" s="162"/>
      <c r="G2340" s="147"/>
      <c r="H2340" s="146"/>
      <c r="J2340" s="146"/>
      <c r="L2340" s="150"/>
      <c r="N2340" s="163"/>
      <c r="O2340" s="146"/>
      <c r="P2340" s="146"/>
      <c r="Q2340" s="146"/>
      <c r="R2340" s="34"/>
      <c r="S2340" s="35"/>
      <c r="T2340" s="147"/>
    </row>
    <row r="2341">
      <c r="A2341" s="147"/>
      <c r="B2341" s="64"/>
      <c r="C2341" s="147" t="s">
        <v>217</v>
      </c>
      <c r="E2341" s="161"/>
      <c r="F2341" s="162"/>
      <c r="G2341" s="147"/>
      <c r="H2341" s="146"/>
      <c r="J2341" s="146"/>
      <c r="L2341" s="150"/>
      <c r="N2341" s="163"/>
      <c r="O2341" s="146"/>
      <c r="P2341" s="146"/>
      <c r="Q2341" s="146"/>
      <c r="R2341" s="34"/>
      <c r="S2341" s="35"/>
      <c r="T2341" s="147"/>
    </row>
    <row r="2342">
      <c r="A2342" s="147"/>
      <c r="B2342" s="64"/>
      <c r="C2342" s="147" t="s">
        <v>217</v>
      </c>
      <c r="E2342" s="161"/>
      <c r="F2342" s="162"/>
      <c r="G2342" s="147"/>
      <c r="H2342" s="146"/>
      <c r="J2342" s="146"/>
      <c r="L2342" s="150"/>
      <c r="N2342" s="163"/>
      <c r="O2342" s="146"/>
      <c r="P2342" s="146"/>
      <c r="Q2342" s="146"/>
      <c r="R2342" s="34"/>
      <c r="S2342" s="35"/>
      <c r="T2342" s="147"/>
    </row>
    <row r="2343">
      <c r="A2343" s="147"/>
      <c r="B2343" s="64"/>
      <c r="C2343" s="147" t="s">
        <v>217</v>
      </c>
      <c r="E2343" s="161"/>
      <c r="F2343" s="162"/>
      <c r="G2343" s="147"/>
      <c r="H2343" s="146"/>
      <c r="J2343" s="146"/>
      <c r="L2343" s="150"/>
      <c r="N2343" s="163"/>
      <c r="O2343" s="146"/>
      <c r="P2343" s="146"/>
      <c r="Q2343" s="146"/>
      <c r="R2343" s="34"/>
      <c r="S2343" s="35"/>
      <c r="T2343" s="147"/>
    </row>
    <row r="2344">
      <c r="A2344" s="147"/>
      <c r="B2344" s="64"/>
      <c r="C2344" s="147" t="s">
        <v>217</v>
      </c>
      <c r="E2344" s="161"/>
      <c r="F2344" s="162"/>
      <c r="G2344" s="147"/>
      <c r="H2344" s="146"/>
      <c r="J2344" s="146"/>
      <c r="L2344" s="150"/>
      <c r="N2344" s="163"/>
      <c r="O2344" s="146"/>
      <c r="P2344" s="146"/>
      <c r="Q2344" s="146"/>
      <c r="R2344" s="34"/>
      <c r="S2344" s="35"/>
      <c r="T2344" s="147"/>
    </row>
    <row r="2345">
      <c r="A2345" s="147"/>
      <c r="B2345" s="64"/>
      <c r="C2345" s="147" t="s">
        <v>217</v>
      </c>
      <c r="E2345" s="161"/>
      <c r="F2345" s="162"/>
      <c r="G2345" s="147"/>
      <c r="H2345" s="146"/>
      <c r="J2345" s="146"/>
      <c r="L2345" s="150"/>
      <c r="N2345" s="163"/>
      <c r="O2345" s="146"/>
      <c r="P2345" s="146"/>
      <c r="Q2345" s="146"/>
      <c r="R2345" s="34"/>
      <c r="S2345" s="35"/>
      <c r="T2345" s="147"/>
    </row>
    <row r="2346">
      <c r="A2346" s="147"/>
      <c r="B2346" s="64"/>
      <c r="C2346" s="147" t="s">
        <v>217</v>
      </c>
      <c r="E2346" s="161"/>
      <c r="F2346" s="162"/>
      <c r="G2346" s="147"/>
      <c r="H2346" s="146"/>
      <c r="J2346" s="146"/>
      <c r="L2346" s="150"/>
      <c r="N2346" s="163"/>
      <c r="O2346" s="146"/>
      <c r="P2346" s="146"/>
      <c r="Q2346" s="146"/>
      <c r="R2346" s="34"/>
      <c r="S2346" s="35"/>
      <c r="T2346" s="147"/>
    </row>
    <row r="2347">
      <c r="A2347" s="147"/>
      <c r="B2347" s="64"/>
      <c r="C2347" s="147" t="s">
        <v>217</v>
      </c>
      <c r="E2347" s="161"/>
      <c r="F2347" s="162"/>
      <c r="G2347" s="147"/>
      <c r="H2347" s="146"/>
      <c r="J2347" s="146"/>
      <c r="L2347" s="150"/>
      <c r="N2347" s="163"/>
      <c r="O2347" s="146"/>
      <c r="P2347" s="146"/>
      <c r="Q2347" s="146"/>
      <c r="R2347" s="34"/>
      <c r="S2347" s="35"/>
      <c r="T2347" s="147"/>
    </row>
    <row r="2348">
      <c r="A2348" s="147"/>
      <c r="B2348" s="64"/>
      <c r="C2348" s="147" t="s">
        <v>217</v>
      </c>
      <c r="E2348" s="161"/>
      <c r="F2348" s="162"/>
      <c r="G2348" s="147"/>
      <c r="H2348" s="146"/>
      <c r="J2348" s="146"/>
      <c r="L2348" s="150"/>
      <c r="N2348" s="163"/>
      <c r="O2348" s="146"/>
      <c r="P2348" s="146"/>
      <c r="Q2348" s="146"/>
      <c r="R2348" s="34"/>
      <c r="S2348" s="35"/>
      <c r="T2348" s="147"/>
    </row>
    <row r="2349">
      <c r="A2349" s="147"/>
      <c r="B2349" s="64"/>
      <c r="C2349" s="147" t="s">
        <v>217</v>
      </c>
      <c r="E2349" s="161"/>
      <c r="F2349" s="162"/>
      <c r="G2349" s="147"/>
      <c r="H2349" s="146"/>
      <c r="J2349" s="146"/>
      <c r="L2349" s="150"/>
      <c r="N2349" s="163"/>
      <c r="O2349" s="146"/>
      <c r="P2349" s="146"/>
      <c r="Q2349" s="146"/>
      <c r="R2349" s="34"/>
      <c r="S2349" s="35"/>
      <c r="T2349" s="147"/>
    </row>
    <row r="2350">
      <c r="A2350" s="147"/>
      <c r="B2350" s="64"/>
      <c r="C2350" s="147" t="s">
        <v>217</v>
      </c>
      <c r="E2350" s="161"/>
      <c r="F2350" s="162"/>
      <c r="G2350" s="147"/>
      <c r="H2350" s="146"/>
      <c r="J2350" s="146"/>
      <c r="L2350" s="150"/>
      <c r="N2350" s="163"/>
      <c r="O2350" s="146"/>
      <c r="P2350" s="146"/>
      <c r="Q2350" s="146"/>
      <c r="R2350" s="34"/>
      <c r="S2350" s="35"/>
      <c r="T2350" s="147"/>
    </row>
    <row r="2351">
      <c r="A2351" s="147"/>
      <c r="B2351" s="64"/>
      <c r="C2351" s="147" t="s">
        <v>217</v>
      </c>
      <c r="E2351" s="161"/>
      <c r="F2351" s="162"/>
      <c r="G2351" s="147"/>
      <c r="H2351" s="146"/>
      <c r="J2351" s="146"/>
      <c r="L2351" s="150"/>
      <c r="N2351" s="163"/>
      <c r="O2351" s="146"/>
      <c r="P2351" s="146"/>
      <c r="Q2351" s="146"/>
      <c r="R2351" s="34"/>
      <c r="S2351" s="35"/>
      <c r="T2351" s="147"/>
    </row>
    <row r="2352">
      <c r="A2352" s="147"/>
      <c r="B2352" s="64"/>
      <c r="C2352" s="147" t="s">
        <v>217</v>
      </c>
      <c r="E2352" s="161"/>
      <c r="F2352" s="162"/>
      <c r="G2352" s="147"/>
      <c r="H2352" s="146"/>
      <c r="J2352" s="146"/>
      <c r="L2352" s="150"/>
      <c r="N2352" s="163"/>
      <c r="O2352" s="146"/>
      <c r="P2352" s="146"/>
      <c r="Q2352" s="146"/>
      <c r="R2352" s="34"/>
      <c r="S2352" s="35"/>
      <c r="T2352" s="147"/>
    </row>
    <row r="2353">
      <c r="A2353" s="147"/>
      <c r="B2353" s="64"/>
      <c r="C2353" s="147" t="s">
        <v>217</v>
      </c>
      <c r="E2353" s="161"/>
      <c r="F2353" s="162"/>
      <c r="G2353" s="147"/>
      <c r="H2353" s="146"/>
      <c r="J2353" s="146"/>
      <c r="L2353" s="150"/>
      <c r="N2353" s="163"/>
      <c r="O2353" s="146"/>
      <c r="P2353" s="146"/>
      <c r="Q2353" s="146"/>
      <c r="R2353" s="34"/>
      <c r="S2353" s="35"/>
      <c r="T2353" s="147"/>
    </row>
    <row r="2354">
      <c r="A2354" s="147"/>
      <c r="B2354" s="64"/>
      <c r="C2354" s="147" t="s">
        <v>217</v>
      </c>
      <c r="E2354" s="161"/>
      <c r="F2354" s="162"/>
      <c r="G2354" s="147"/>
      <c r="H2354" s="146"/>
      <c r="J2354" s="146"/>
      <c r="L2354" s="150"/>
      <c r="N2354" s="163"/>
      <c r="O2354" s="146"/>
      <c r="P2354" s="146"/>
      <c r="Q2354" s="146"/>
      <c r="R2354" s="34"/>
      <c r="S2354" s="35"/>
      <c r="T2354" s="147"/>
    </row>
    <row r="2355">
      <c r="A2355" s="147"/>
      <c r="B2355" s="64"/>
      <c r="C2355" s="147" t="s">
        <v>217</v>
      </c>
      <c r="E2355" s="161"/>
      <c r="F2355" s="162"/>
      <c r="G2355" s="147"/>
      <c r="H2355" s="146"/>
      <c r="J2355" s="146"/>
      <c r="L2355" s="150"/>
      <c r="N2355" s="163"/>
      <c r="O2355" s="146"/>
      <c r="P2355" s="146"/>
      <c r="Q2355" s="146"/>
      <c r="R2355" s="34"/>
      <c r="S2355" s="35"/>
      <c r="T2355" s="147"/>
    </row>
    <row r="2356">
      <c r="A2356" s="147"/>
      <c r="B2356" s="64"/>
      <c r="C2356" s="147" t="s">
        <v>217</v>
      </c>
      <c r="E2356" s="161"/>
      <c r="F2356" s="162"/>
      <c r="G2356" s="147"/>
      <c r="H2356" s="146"/>
      <c r="J2356" s="146"/>
      <c r="L2356" s="150"/>
      <c r="N2356" s="163"/>
      <c r="O2356" s="146"/>
      <c r="P2356" s="146"/>
      <c r="Q2356" s="146"/>
      <c r="R2356" s="34"/>
      <c r="S2356" s="35"/>
      <c r="T2356" s="147"/>
    </row>
    <row r="2357">
      <c r="A2357" s="147"/>
      <c r="B2357" s="64"/>
      <c r="C2357" s="147" t="s">
        <v>217</v>
      </c>
      <c r="E2357" s="161"/>
      <c r="F2357" s="162"/>
      <c r="G2357" s="147"/>
      <c r="H2357" s="146"/>
      <c r="J2357" s="146"/>
      <c r="L2357" s="150"/>
      <c r="N2357" s="163"/>
      <c r="O2357" s="146"/>
      <c r="P2357" s="146"/>
      <c r="Q2357" s="146"/>
      <c r="R2357" s="34"/>
      <c r="S2357" s="35"/>
      <c r="T2357" s="147"/>
    </row>
    <row r="2358">
      <c r="A2358" s="147"/>
      <c r="B2358" s="64"/>
      <c r="C2358" s="147" t="s">
        <v>217</v>
      </c>
      <c r="E2358" s="161"/>
      <c r="F2358" s="162"/>
      <c r="G2358" s="147"/>
      <c r="H2358" s="146"/>
      <c r="J2358" s="146"/>
      <c r="L2358" s="150"/>
      <c r="N2358" s="163"/>
      <c r="O2358" s="146"/>
      <c r="P2358" s="146"/>
      <c r="Q2358" s="146"/>
      <c r="R2358" s="34"/>
      <c r="S2358" s="35"/>
      <c r="T2358" s="147"/>
    </row>
    <row r="2359">
      <c r="A2359" s="147"/>
      <c r="B2359" s="64"/>
      <c r="C2359" s="147" t="s">
        <v>217</v>
      </c>
      <c r="E2359" s="161"/>
      <c r="F2359" s="162"/>
      <c r="G2359" s="147"/>
      <c r="H2359" s="146"/>
      <c r="J2359" s="146"/>
      <c r="L2359" s="150"/>
      <c r="N2359" s="163"/>
      <c r="O2359" s="146"/>
      <c r="P2359" s="146"/>
      <c r="Q2359" s="146"/>
      <c r="R2359" s="34"/>
      <c r="S2359" s="35"/>
      <c r="T2359" s="147"/>
    </row>
    <row r="2360">
      <c r="A2360" s="147"/>
      <c r="B2360" s="64"/>
      <c r="C2360" s="147" t="s">
        <v>217</v>
      </c>
      <c r="E2360" s="161"/>
      <c r="F2360" s="162"/>
      <c r="G2360" s="147"/>
      <c r="H2360" s="146"/>
      <c r="J2360" s="146"/>
      <c r="L2360" s="150"/>
      <c r="N2360" s="163"/>
      <c r="O2360" s="146"/>
      <c r="P2360" s="146"/>
      <c r="Q2360" s="146"/>
      <c r="R2360" s="34"/>
      <c r="S2360" s="35"/>
      <c r="T2360" s="147"/>
    </row>
    <row r="2361">
      <c r="A2361" s="147"/>
      <c r="B2361" s="64"/>
      <c r="C2361" s="147" t="s">
        <v>217</v>
      </c>
      <c r="E2361" s="161"/>
      <c r="F2361" s="162"/>
      <c r="G2361" s="147"/>
      <c r="H2361" s="146"/>
      <c r="J2361" s="146"/>
      <c r="L2361" s="150"/>
      <c r="N2361" s="163"/>
      <c r="O2361" s="146"/>
      <c r="P2361" s="146"/>
      <c r="Q2361" s="146"/>
      <c r="R2361" s="34"/>
      <c r="S2361" s="35"/>
      <c r="T2361" s="147"/>
    </row>
    <row r="2362">
      <c r="A2362" s="147"/>
      <c r="B2362" s="64"/>
      <c r="C2362" s="147" t="s">
        <v>217</v>
      </c>
      <c r="E2362" s="161"/>
      <c r="F2362" s="162"/>
      <c r="G2362" s="147"/>
      <c r="H2362" s="146"/>
      <c r="J2362" s="146"/>
      <c r="L2362" s="150"/>
      <c r="N2362" s="163"/>
      <c r="O2362" s="146"/>
      <c r="P2362" s="146"/>
      <c r="Q2362" s="146"/>
      <c r="R2362" s="34"/>
      <c r="S2362" s="35"/>
      <c r="T2362" s="147"/>
    </row>
    <row r="2363">
      <c r="A2363" s="147"/>
      <c r="B2363" s="64"/>
      <c r="C2363" s="147" t="s">
        <v>217</v>
      </c>
      <c r="E2363" s="161"/>
      <c r="F2363" s="162"/>
      <c r="G2363" s="147"/>
      <c r="H2363" s="146"/>
      <c r="J2363" s="146"/>
      <c r="L2363" s="150"/>
      <c r="N2363" s="163"/>
      <c r="O2363" s="146"/>
      <c r="P2363" s="146"/>
      <c r="Q2363" s="146"/>
      <c r="R2363" s="34"/>
      <c r="S2363" s="35"/>
      <c r="T2363" s="147"/>
    </row>
    <row r="2364">
      <c r="A2364" s="147"/>
      <c r="B2364" s="64"/>
      <c r="C2364" s="147" t="s">
        <v>217</v>
      </c>
      <c r="E2364" s="161"/>
      <c r="F2364" s="162"/>
      <c r="G2364" s="147"/>
      <c r="H2364" s="146"/>
      <c r="J2364" s="146"/>
      <c r="L2364" s="150"/>
      <c r="N2364" s="163"/>
      <c r="O2364" s="146"/>
      <c r="P2364" s="146"/>
      <c r="Q2364" s="146"/>
      <c r="R2364" s="34"/>
      <c r="S2364" s="35"/>
      <c r="T2364" s="147"/>
    </row>
    <row r="2365">
      <c r="A2365" s="147"/>
      <c r="B2365" s="64"/>
      <c r="C2365" s="147" t="s">
        <v>217</v>
      </c>
      <c r="E2365" s="161"/>
      <c r="F2365" s="162"/>
      <c r="G2365" s="147"/>
      <c r="H2365" s="146"/>
      <c r="J2365" s="146"/>
      <c r="L2365" s="150"/>
      <c r="N2365" s="163"/>
      <c r="O2365" s="146"/>
      <c r="P2365" s="146"/>
      <c r="Q2365" s="146"/>
      <c r="R2365" s="34"/>
      <c r="S2365" s="35"/>
      <c r="T2365" s="147"/>
    </row>
    <row r="2366">
      <c r="A2366" s="147"/>
      <c r="B2366" s="64"/>
      <c r="C2366" s="147" t="s">
        <v>217</v>
      </c>
      <c r="E2366" s="161"/>
      <c r="F2366" s="162"/>
      <c r="G2366" s="147"/>
      <c r="H2366" s="146"/>
      <c r="J2366" s="146"/>
      <c r="L2366" s="150"/>
      <c r="N2366" s="163"/>
      <c r="O2366" s="146"/>
      <c r="P2366" s="146"/>
      <c r="Q2366" s="146"/>
      <c r="R2366" s="34"/>
      <c r="S2366" s="35"/>
      <c r="T2366" s="147"/>
    </row>
    <row r="2367">
      <c r="A2367" s="147"/>
      <c r="B2367" s="64"/>
      <c r="C2367" s="147" t="s">
        <v>217</v>
      </c>
      <c r="E2367" s="161"/>
      <c r="F2367" s="162"/>
      <c r="G2367" s="147"/>
      <c r="H2367" s="146"/>
      <c r="J2367" s="146"/>
      <c r="L2367" s="150"/>
      <c r="N2367" s="163"/>
      <c r="O2367" s="146"/>
      <c r="P2367" s="146"/>
      <c r="Q2367" s="146"/>
      <c r="R2367" s="34"/>
      <c r="S2367" s="35"/>
      <c r="T2367" s="147"/>
    </row>
    <row r="2368">
      <c r="A2368" s="147"/>
      <c r="B2368" s="64"/>
      <c r="C2368" s="147" t="s">
        <v>217</v>
      </c>
      <c r="E2368" s="161"/>
      <c r="F2368" s="162"/>
      <c r="G2368" s="147"/>
      <c r="H2368" s="146"/>
      <c r="J2368" s="146"/>
      <c r="L2368" s="150"/>
      <c r="N2368" s="163"/>
      <c r="O2368" s="146"/>
      <c r="P2368" s="146"/>
      <c r="Q2368" s="146"/>
      <c r="R2368" s="34"/>
      <c r="S2368" s="35"/>
      <c r="T2368" s="147"/>
    </row>
    <row r="2369">
      <c r="A2369" s="147"/>
      <c r="B2369" s="64"/>
      <c r="C2369" s="147" t="s">
        <v>217</v>
      </c>
      <c r="E2369" s="161"/>
      <c r="F2369" s="162"/>
      <c r="G2369" s="147"/>
      <c r="H2369" s="146"/>
      <c r="J2369" s="146"/>
      <c r="L2369" s="150"/>
      <c r="N2369" s="163"/>
      <c r="O2369" s="146"/>
      <c r="P2369" s="146"/>
      <c r="Q2369" s="146"/>
      <c r="R2369" s="34"/>
      <c r="S2369" s="35"/>
      <c r="T2369" s="147"/>
    </row>
    <row r="2370">
      <c r="A2370" s="147"/>
      <c r="B2370" s="64"/>
      <c r="C2370" s="147" t="s">
        <v>217</v>
      </c>
      <c r="E2370" s="161"/>
      <c r="F2370" s="162"/>
      <c r="G2370" s="147"/>
      <c r="H2370" s="146"/>
      <c r="J2370" s="146"/>
      <c r="L2370" s="150"/>
      <c r="N2370" s="163"/>
      <c r="O2370" s="146"/>
      <c r="P2370" s="146"/>
      <c r="Q2370" s="146"/>
      <c r="R2370" s="34"/>
      <c r="S2370" s="35"/>
      <c r="T2370" s="147"/>
    </row>
    <row r="2371">
      <c r="A2371" s="147"/>
      <c r="B2371" s="64"/>
      <c r="C2371" s="147" t="s">
        <v>217</v>
      </c>
      <c r="E2371" s="161"/>
      <c r="F2371" s="162"/>
      <c r="G2371" s="147"/>
      <c r="H2371" s="146"/>
      <c r="J2371" s="146"/>
      <c r="L2371" s="150"/>
      <c r="N2371" s="163"/>
      <c r="O2371" s="146"/>
      <c r="P2371" s="146"/>
      <c r="Q2371" s="146"/>
      <c r="R2371" s="34"/>
      <c r="S2371" s="35"/>
      <c r="T2371" s="147"/>
    </row>
    <row r="2372">
      <c r="A2372" s="147"/>
      <c r="B2372" s="64"/>
      <c r="C2372" s="147" t="s">
        <v>217</v>
      </c>
      <c r="E2372" s="161"/>
      <c r="F2372" s="162"/>
      <c r="G2372" s="147"/>
      <c r="H2372" s="146"/>
      <c r="J2372" s="146"/>
      <c r="L2372" s="150"/>
      <c r="N2372" s="163"/>
      <c r="O2372" s="146"/>
      <c r="P2372" s="146"/>
      <c r="Q2372" s="146"/>
      <c r="R2372" s="34"/>
      <c r="S2372" s="35"/>
      <c r="T2372" s="147"/>
    </row>
    <row r="2373">
      <c r="A2373" s="147"/>
      <c r="B2373" s="64"/>
      <c r="C2373" s="147" t="s">
        <v>217</v>
      </c>
      <c r="E2373" s="161"/>
      <c r="F2373" s="162"/>
      <c r="G2373" s="147"/>
      <c r="H2373" s="146"/>
      <c r="J2373" s="146"/>
      <c r="L2373" s="150"/>
      <c r="N2373" s="163"/>
      <c r="O2373" s="146"/>
      <c r="P2373" s="146"/>
      <c r="Q2373" s="146"/>
      <c r="R2373" s="34"/>
      <c r="S2373" s="35"/>
      <c r="T2373" s="147"/>
    </row>
    <row r="2374">
      <c r="A2374" s="147"/>
      <c r="B2374" s="64"/>
      <c r="C2374" s="147" t="s">
        <v>217</v>
      </c>
      <c r="E2374" s="161"/>
      <c r="F2374" s="162"/>
      <c r="G2374" s="147"/>
      <c r="H2374" s="146"/>
      <c r="J2374" s="146"/>
      <c r="L2374" s="150"/>
      <c r="N2374" s="163"/>
      <c r="O2374" s="146"/>
      <c r="P2374" s="146"/>
      <c r="Q2374" s="146"/>
      <c r="R2374" s="34"/>
      <c r="S2374" s="35"/>
      <c r="T2374" s="147"/>
    </row>
    <row r="2375">
      <c r="A2375" s="147"/>
      <c r="B2375" s="64"/>
      <c r="C2375" s="147" t="s">
        <v>217</v>
      </c>
      <c r="E2375" s="161"/>
      <c r="F2375" s="162"/>
      <c r="G2375" s="147"/>
      <c r="H2375" s="146"/>
      <c r="J2375" s="146"/>
      <c r="L2375" s="150"/>
      <c r="N2375" s="163"/>
      <c r="O2375" s="146"/>
      <c r="P2375" s="146"/>
      <c r="Q2375" s="146"/>
      <c r="R2375" s="34"/>
      <c r="S2375" s="35"/>
      <c r="T2375" s="147"/>
    </row>
    <row r="2376">
      <c r="A2376" s="147"/>
      <c r="B2376" s="64"/>
      <c r="C2376" s="147" t="s">
        <v>217</v>
      </c>
      <c r="E2376" s="161"/>
      <c r="F2376" s="162"/>
      <c r="G2376" s="147"/>
      <c r="H2376" s="146"/>
      <c r="J2376" s="146"/>
      <c r="L2376" s="150"/>
      <c r="N2376" s="163"/>
      <c r="O2376" s="146"/>
      <c r="P2376" s="146"/>
      <c r="Q2376" s="146"/>
      <c r="R2376" s="34"/>
      <c r="S2376" s="35"/>
      <c r="T2376" s="147"/>
    </row>
    <row r="2377">
      <c r="A2377" s="147"/>
      <c r="B2377" s="64"/>
      <c r="C2377" s="147" t="s">
        <v>217</v>
      </c>
      <c r="E2377" s="161"/>
      <c r="F2377" s="162"/>
      <c r="G2377" s="147"/>
      <c r="H2377" s="146"/>
      <c r="J2377" s="146"/>
      <c r="L2377" s="150"/>
      <c r="N2377" s="163"/>
      <c r="O2377" s="146"/>
      <c r="P2377" s="146"/>
      <c r="Q2377" s="146"/>
      <c r="R2377" s="34"/>
      <c r="S2377" s="35"/>
      <c r="T2377" s="147"/>
    </row>
    <row r="2378">
      <c r="A2378" s="147"/>
      <c r="B2378" s="64"/>
      <c r="C2378" s="147" t="s">
        <v>217</v>
      </c>
      <c r="E2378" s="161"/>
      <c r="F2378" s="162"/>
      <c r="G2378" s="147"/>
      <c r="H2378" s="146"/>
      <c r="J2378" s="146"/>
      <c r="L2378" s="150"/>
      <c r="N2378" s="163"/>
      <c r="O2378" s="146"/>
      <c r="P2378" s="146"/>
      <c r="Q2378" s="146"/>
      <c r="R2378" s="34"/>
      <c r="S2378" s="35"/>
      <c r="T2378" s="147"/>
    </row>
    <row r="2379">
      <c r="A2379" s="147"/>
      <c r="B2379" s="64"/>
      <c r="C2379" s="147" t="s">
        <v>217</v>
      </c>
      <c r="E2379" s="161"/>
      <c r="F2379" s="162"/>
      <c r="G2379" s="147"/>
      <c r="H2379" s="146"/>
      <c r="J2379" s="146"/>
      <c r="L2379" s="150"/>
      <c r="N2379" s="163"/>
      <c r="O2379" s="146"/>
      <c r="P2379" s="146"/>
      <c r="Q2379" s="146"/>
      <c r="R2379" s="34"/>
      <c r="S2379" s="35"/>
      <c r="T2379" s="147"/>
    </row>
    <row r="2380">
      <c r="A2380" s="147"/>
      <c r="B2380" s="64"/>
      <c r="C2380" s="147" t="s">
        <v>217</v>
      </c>
      <c r="E2380" s="161"/>
      <c r="F2380" s="162"/>
      <c r="G2380" s="147"/>
      <c r="H2380" s="146"/>
      <c r="J2380" s="146"/>
      <c r="L2380" s="150"/>
      <c r="N2380" s="163"/>
      <c r="O2380" s="146"/>
      <c r="P2380" s="146"/>
      <c r="Q2380" s="146"/>
      <c r="R2380" s="34"/>
      <c r="S2380" s="35"/>
      <c r="T2380" s="147"/>
    </row>
    <row r="2381">
      <c r="A2381" s="147"/>
      <c r="B2381" s="64"/>
      <c r="C2381" s="147" t="s">
        <v>217</v>
      </c>
      <c r="E2381" s="161"/>
      <c r="F2381" s="162"/>
      <c r="G2381" s="147"/>
      <c r="H2381" s="146"/>
      <c r="J2381" s="146"/>
      <c r="L2381" s="150"/>
      <c r="N2381" s="163"/>
      <c r="O2381" s="146"/>
      <c r="P2381" s="146"/>
      <c r="Q2381" s="146"/>
      <c r="R2381" s="34"/>
      <c r="S2381" s="35"/>
      <c r="T2381" s="147"/>
    </row>
    <row r="2382">
      <c r="A2382" s="147"/>
      <c r="B2382" s="64"/>
      <c r="C2382" s="147" t="s">
        <v>217</v>
      </c>
      <c r="E2382" s="161"/>
      <c r="F2382" s="162"/>
      <c r="G2382" s="147"/>
      <c r="H2382" s="146"/>
      <c r="J2382" s="146"/>
      <c r="L2382" s="150"/>
      <c r="N2382" s="163"/>
      <c r="O2382" s="146"/>
      <c r="P2382" s="146"/>
      <c r="Q2382" s="146"/>
      <c r="R2382" s="34"/>
      <c r="S2382" s="35"/>
      <c r="T2382" s="147"/>
    </row>
    <row r="2383">
      <c r="A2383" s="147"/>
      <c r="B2383" s="64"/>
      <c r="C2383" s="147" t="s">
        <v>217</v>
      </c>
      <c r="E2383" s="161"/>
      <c r="F2383" s="162"/>
      <c r="G2383" s="147"/>
      <c r="H2383" s="146"/>
      <c r="J2383" s="146"/>
      <c r="L2383" s="150"/>
      <c r="N2383" s="163"/>
      <c r="O2383" s="146"/>
      <c r="P2383" s="146"/>
      <c r="Q2383" s="146"/>
      <c r="R2383" s="34"/>
      <c r="S2383" s="35"/>
      <c r="T2383" s="147"/>
    </row>
    <row r="2384">
      <c r="A2384" s="147"/>
      <c r="B2384" s="64"/>
      <c r="C2384" s="147" t="s">
        <v>217</v>
      </c>
      <c r="E2384" s="161"/>
      <c r="F2384" s="162"/>
      <c r="G2384" s="147"/>
      <c r="H2384" s="146"/>
      <c r="J2384" s="146"/>
      <c r="L2384" s="150"/>
      <c r="N2384" s="163"/>
      <c r="O2384" s="146"/>
      <c r="P2384" s="146"/>
      <c r="Q2384" s="146"/>
      <c r="R2384" s="34"/>
      <c r="S2384" s="35"/>
      <c r="T2384" s="147"/>
    </row>
    <row r="2385">
      <c r="A2385" s="147"/>
      <c r="B2385" s="64"/>
      <c r="C2385" s="147" t="s">
        <v>217</v>
      </c>
      <c r="E2385" s="161"/>
      <c r="F2385" s="162"/>
      <c r="G2385" s="147"/>
      <c r="H2385" s="146"/>
      <c r="J2385" s="146"/>
      <c r="L2385" s="150"/>
      <c r="N2385" s="163"/>
      <c r="O2385" s="146"/>
      <c r="P2385" s="146"/>
      <c r="Q2385" s="146"/>
      <c r="R2385" s="34"/>
      <c r="S2385" s="35"/>
      <c r="T2385" s="147"/>
    </row>
    <row r="2386">
      <c r="A2386" s="147"/>
      <c r="B2386" s="64"/>
      <c r="C2386" s="147" t="s">
        <v>217</v>
      </c>
      <c r="E2386" s="161"/>
      <c r="F2386" s="162"/>
      <c r="G2386" s="147"/>
      <c r="H2386" s="146"/>
      <c r="J2386" s="146"/>
      <c r="L2386" s="150"/>
      <c r="N2386" s="163"/>
      <c r="O2386" s="146"/>
      <c r="P2386" s="146"/>
      <c r="Q2386" s="146"/>
      <c r="R2386" s="34"/>
      <c r="S2386" s="35"/>
      <c r="T2386" s="147"/>
    </row>
    <row r="2387">
      <c r="A2387" s="147"/>
      <c r="B2387" s="64"/>
      <c r="C2387" s="147" t="s">
        <v>217</v>
      </c>
      <c r="E2387" s="161"/>
      <c r="F2387" s="162"/>
      <c r="G2387" s="147"/>
      <c r="H2387" s="146"/>
      <c r="J2387" s="146"/>
      <c r="L2387" s="150"/>
      <c r="N2387" s="163"/>
      <c r="O2387" s="146"/>
      <c r="P2387" s="146"/>
      <c r="Q2387" s="146"/>
      <c r="R2387" s="34"/>
      <c r="S2387" s="35"/>
      <c r="T2387" s="147"/>
    </row>
    <row r="2388">
      <c r="A2388" s="147"/>
      <c r="B2388" s="64"/>
      <c r="C2388" s="147" t="s">
        <v>217</v>
      </c>
      <c r="E2388" s="161"/>
      <c r="F2388" s="162"/>
      <c r="G2388" s="147"/>
      <c r="H2388" s="146"/>
      <c r="J2388" s="146"/>
      <c r="L2388" s="150"/>
      <c r="N2388" s="163"/>
      <c r="O2388" s="146"/>
      <c r="P2388" s="146"/>
      <c r="Q2388" s="146"/>
      <c r="R2388" s="34"/>
      <c r="S2388" s="35"/>
      <c r="T2388" s="147"/>
    </row>
    <row r="2389">
      <c r="A2389" s="147"/>
      <c r="B2389" s="64"/>
      <c r="C2389" s="147" t="s">
        <v>217</v>
      </c>
      <c r="E2389" s="161"/>
      <c r="F2389" s="162"/>
      <c r="G2389" s="147"/>
      <c r="H2389" s="146"/>
      <c r="J2389" s="146"/>
      <c r="L2389" s="150"/>
      <c r="N2389" s="163"/>
      <c r="O2389" s="146"/>
      <c r="P2389" s="146"/>
      <c r="Q2389" s="146"/>
      <c r="R2389" s="34"/>
      <c r="S2389" s="35"/>
      <c r="T2389" s="147"/>
    </row>
    <row r="2390">
      <c r="A2390" s="147"/>
      <c r="B2390" s="64"/>
      <c r="C2390" s="147" t="s">
        <v>217</v>
      </c>
      <c r="E2390" s="161"/>
      <c r="F2390" s="162"/>
      <c r="G2390" s="147"/>
      <c r="H2390" s="146"/>
      <c r="J2390" s="146"/>
      <c r="L2390" s="150"/>
      <c r="N2390" s="163"/>
      <c r="O2390" s="146"/>
      <c r="P2390" s="146"/>
      <c r="Q2390" s="146"/>
      <c r="R2390" s="34"/>
      <c r="S2390" s="35"/>
      <c r="T2390" s="147"/>
    </row>
    <row r="2391">
      <c r="A2391" s="147"/>
      <c r="B2391" s="64"/>
      <c r="C2391" s="147" t="s">
        <v>217</v>
      </c>
      <c r="E2391" s="161"/>
      <c r="F2391" s="162"/>
      <c r="G2391" s="147"/>
      <c r="H2391" s="146"/>
      <c r="J2391" s="146"/>
      <c r="L2391" s="150"/>
      <c r="N2391" s="163"/>
      <c r="O2391" s="146"/>
      <c r="P2391" s="146"/>
      <c r="Q2391" s="146"/>
      <c r="R2391" s="34"/>
      <c r="S2391" s="35"/>
      <c r="T2391" s="147"/>
    </row>
    <row r="2392">
      <c r="A2392" s="147"/>
      <c r="B2392" s="64"/>
      <c r="C2392" s="147" t="s">
        <v>217</v>
      </c>
      <c r="E2392" s="161"/>
      <c r="F2392" s="162"/>
      <c r="G2392" s="147"/>
      <c r="H2392" s="146"/>
      <c r="J2392" s="146"/>
      <c r="L2392" s="150"/>
      <c r="N2392" s="163"/>
      <c r="O2392" s="146"/>
      <c r="P2392" s="146"/>
      <c r="Q2392" s="146"/>
      <c r="R2392" s="34"/>
      <c r="S2392" s="35"/>
      <c r="T2392" s="147"/>
    </row>
    <row r="2393">
      <c r="A2393" s="147"/>
      <c r="B2393" s="64"/>
      <c r="C2393" s="147" t="s">
        <v>217</v>
      </c>
      <c r="E2393" s="161"/>
      <c r="F2393" s="162"/>
      <c r="G2393" s="147"/>
      <c r="H2393" s="146"/>
      <c r="J2393" s="146"/>
      <c r="L2393" s="150"/>
      <c r="N2393" s="163"/>
      <c r="O2393" s="146"/>
      <c r="P2393" s="146"/>
      <c r="Q2393" s="146"/>
      <c r="R2393" s="34"/>
      <c r="S2393" s="35"/>
      <c r="T2393" s="147"/>
    </row>
    <row r="2394">
      <c r="A2394" s="147"/>
      <c r="B2394" s="64"/>
      <c r="C2394" s="147" t="s">
        <v>217</v>
      </c>
      <c r="E2394" s="161"/>
      <c r="F2394" s="162"/>
      <c r="G2394" s="147"/>
      <c r="H2394" s="146"/>
      <c r="J2394" s="146"/>
      <c r="L2394" s="150"/>
      <c r="N2394" s="163"/>
      <c r="O2394" s="146"/>
      <c r="P2394" s="146"/>
      <c r="Q2394" s="146"/>
      <c r="R2394" s="34"/>
      <c r="S2394" s="35"/>
      <c r="T2394" s="147"/>
    </row>
    <row r="2395">
      <c r="A2395" s="147"/>
      <c r="B2395" s="64"/>
      <c r="C2395" s="147" t="s">
        <v>217</v>
      </c>
      <c r="E2395" s="161"/>
      <c r="F2395" s="162"/>
      <c r="G2395" s="147"/>
      <c r="H2395" s="146"/>
      <c r="J2395" s="146"/>
      <c r="L2395" s="150"/>
      <c r="N2395" s="163"/>
      <c r="O2395" s="146"/>
      <c r="P2395" s="146"/>
      <c r="Q2395" s="146"/>
      <c r="R2395" s="34"/>
      <c r="S2395" s="35"/>
      <c r="T2395" s="147"/>
    </row>
    <row r="2396">
      <c r="A2396" s="147"/>
      <c r="B2396" s="64"/>
      <c r="C2396" s="147" t="s">
        <v>217</v>
      </c>
      <c r="E2396" s="161"/>
      <c r="F2396" s="162"/>
      <c r="G2396" s="147"/>
      <c r="H2396" s="146"/>
      <c r="J2396" s="146"/>
      <c r="L2396" s="150"/>
      <c r="N2396" s="163"/>
      <c r="O2396" s="146"/>
      <c r="P2396" s="146"/>
      <c r="Q2396" s="146"/>
      <c r="R2396" s="34"/>
      <c r="S2396" s="35"/>
      <c r="T2396" s="147"/>
    </row>
    <row r="2397">
      <c r="A2397" s="147"/>
      <c r="B2397" s="64"/>
      <c r="C2397" s="147" t="s">
        <v>217</v>
      </c>
      <c r="E2397" s="161"/>
      <c r="F2397" s="162"/>
      <c r="G2397" s="147"/>
      <c r="H2397" s="146"/>
      <c r="J2397" s="146"/>
      <c r="L2397" s="150"/>
      <c r="N2397" s="163"/>
      <c r="O2397" s="146"/>
      <c r="P2397" s="146"/>
      <c r="Q2397" s="146"/>
      <c r="R2397" s="34"/>
      <c r="S2397" s="35"/>
      <c r="T2397" s="147"/>
    </row>
    <row r="2398">
      <c r="A2398" s="147"/>
      <c r="B2398" s="64"/>
      <c r="C2398" s="147" t="s">
        <v>217</v>
      </c>
      <c r="E2398" s="161"/>
      <c r="F2398" s="162"/>
      <c r="G2398" s="147"/>
      <c r="H2398" s="146"/>
      <c r="J2398" s="146"/>
      <c r="L2398" s="150"/>
      <c r="N2398" s="163"/>
      <c r="O2398" s="146"/>
      <c r="P2398" s="146"/>
      <c r="Q2398" s="146"/>
      <c r="R2398" s="34"/>
      <c r="S2398" s="35"/>
      <c r="T2398" s="147"/>
    </row>
    <row r="2399">
      <c r="A2399" s="147"/>
      <c r="B2399" s="64"/>
      <c r="C2399" s="147" t="s">
        <v>217</v>
      </c>
      <c r="E2399" s="161"/>
      <c r="F2399" s="162"/>
      <c r="G2399" s="147"/>
      <c r="H2399" s="146"/>
      <c r="J2399" s="146"/>
      <c r="L2399" s="150"/>
      <c r="N2399" s="163"/>
      <c r="O2399" s="146"/>
      <c r="P2399" s="146"/>
      <c r="Q2399" s="146"/>
      <c r="R2399" s="34"/>
      <c r="S2399" s="35"/>
      <c r="T2399" s="147"/>
    </row>
    <row r="2400">
      <c r="A2400" s="147"/>
      <c r="B2400" s="64"/>
      <c r="C2400" s="147" t="s">
        <v>217</v>
      </c>
      <c r="E2400" s="161"/>
      <c r="F2400" s="162"/>
      <c r="G2400" s="147"/>
      <c r="H2400" s="146"/>
      <c r="J2400" s="146"/>
      <c r="L2400" s="150"/>
      <c r="N2400" s="163"/>
      <c r="O2400" s="146"/>
      <c r="P2400" s="146"/>
      <c r="Q2400" s="146"/>
      <c r="R2400" s="34"/>
      <c r="S2400" s="35"/>
      <c r="T2400" s="147"/>
    </row>
    <row r="2401">
      <c r="A2401" s="147"/>
      <c r="B2401" s="64"/>
      <c r="C2401" s="147" t="s">
        <v>217</v>
      </c>
      <c r="E2401" s="161"/>
      <c r="F2401" s="162"/>
      <c r="G2401" s="147"/>
      <c r="H2401" s="146"/>
      <c r="J2401" s="146"/>
      <c r="L2401" s="150"/>
      <c r="N2401" s="163"/>
      <c r="O2401" s="146"/>
      <c r="P2401" s="146"/>
      <c r="Q2401" s="146"/>
      <c r="R2401" s="34"/>
      <c r="S2401" s="35"/>
      <c r="T2401" s="147"/>
    </row>
    <row r="2402">
      <c r="A2402" s="147"/>
      <c r="B2402" s="64"/>
      <c r="C2402" s="147" t="s">
        <v>217</v>
      </c>
      <c r="E2402" s="161"/>
      <c r="F2402" s="162"/>
      <c r="G2402" s="147"/>
      <c r="H2402" s="146"/>
      <c r="J2402" s="146"/>
      <c r="L2402" s="150"/>
      <c r="N2402" s="163"/>
      <c r="O2402" s="146"/>
      <c r="P2402" s="146"/>
      <c r="Q2402" s="146"/>
      <c r="R2402" s="34"/>
      <c r="S2402" s="35"/>
      <c r="T2402" s="147"/>
    </row>
    <row r="2403">
      <c r="A2403" s="147"/>
      <c r="B2403" s="64"/>
      <c r="C2403" s="147" t="s">
        <v>217</v>
      </c>
      <c r="E2403" s="161"/>
      <c r="F2403" s="162"/>
      <c r="G2403" s="147"/>
      <c r="H2403" s="146"/>
      <c r="J2403" s="146"/>
      <c r="L2403" s="150"/>
      <c r="N2403" s="163"/>
      <c r="O2403" s="146"/>
      <c r="P2403" s="146"/>
      <c r="Q2403" s="146"/>
      <c r="R2403" s="34"/>
      <c r="S2403" s="35"/>
      <c r="T2403" s="147"/>
    </row>
    <row r="2404">
      <c r="A2404" s="147"/>
      <c r="B2404" s="64"/>
      <c r="C2404" s="147" t="s">
        <v>217</v>
      </c>
      <c r="E2404" s="161"/>
      <c r="F2404" s="162"/>
      <c r="G2404" s="147"/>
      <c r="H2404" s="146"/>
      <c r="J2404" s="146"/>
      <c r="L2404" s="150"/>
      <c r="N2404" s="163"/>
      <c r="O2404" s="146"/>
      <c r="P2404" s="146"/>
      <c r="Q2404" s="146"/>
      <c r="R2404" s="34"/>
      <c r="S2404" s="35"/>
      <c r="T2404" s="147"/>
    </row>
    <row r="2405">
      <c r="A2405" s="147"/>
      <c r="B2405" s="64"/>
      <c r="C2405" s="147" t="s">
        <v>217</v>
      </c>
      <c r="E2405" s="161"/>
      <c r="F2405" s="162"/>
      <c r="G2405" s="147"/>
      <c r="H2405" s="146"/>
      <c r="J2405" s="146"/>
      <c r="L2405" s="150"/>
      <c r="N2405" s="163"/>
      <c r="O2405" s="146"/>
      <c r="P2405" s="146"/>
      <c r="Q2405" s="146"/>
      <c r="R2405" s="34"/>
      <c r="S2405" s="35"/>
      <c r="T2405" s="147"/>
    </row>
    <row r="2406">
      <c r="A2406" s="147"/>
      <c r="B2406" s="64"/>
      <c r="C2406" s="147" t="s">
        <v>217</v>
      </c>
      <c r="E2406" s="161"/>
      <c r="F2406" s="162"/>
      <c r="G2406" s="147"/>
      <c r="H2406" s="146"/>
      <c r="J2406" s="146"/>
      <c r="L2406" s="150"/>
      <c r="N2406" s="163"/>
      <c r="O2406" s="146"/>
      <c r="P2406" s="146"/>
      <c r="Q2406" s="146"/>
      <c r="R2406" s="34"/>
      <c r="S2406" s="35"/>
      <c r="T2406" s="147"/>
    </row>
    <row r="2407">
      <c r="A2407" s="147"/>
      <c r="B2407" s="64"/>
      <c r="C2407" s="147" t="s">
        <v>217</v>
      </c>
      <c r="E2407" s="161"/>
      <c r="F2407" s="162"/>
      <c r="G2407" s="147"/>
      <c r="H2407" s="146"/>
      <c r="J2407" s="146"/>
      <c r="L2407" s="150"/>
      <c r="N2407" s="163"/>
      <c r="O2407" s="146"/>
      <c r="P2407" s="146"/>
      <c r="Q2407" s="146"/>
      <c r="R2407" s="34"/>
      <c r="S2407" s="35"/>
      <c r="T2407" s="147"/>
    </row>
    <row r="2408">
      <c r="A2408" s="147"/>
      <c r="B2408" s="64"/>
      <c r="C2408" s="147" t="s">
        <v>217</v>
      </c>
      <c r="E2408" s="161"/>
      <c r="F2408" s="162"/>
      <c r="G2408" s="147"/>
      <c r="H2408" s="146"/>
      <c r="J2408" s="146"/>
      <c r="L2408" s="150"/>
      <c r="N2408" s="163"/>
      <c r="O2408" s="146"/>
      <c r="P2408" s="146"/>
      <c r="Q2408" s="146"/>
      <c r="R2408" s="34"/>
      <c r="S2408" s="35"/>
      <c r="T2408" s="147"/>
    </row>
    <row r="2409">
      <c r="A2409" s="147"/>
      <c r="B2409" s="64"/>
      <c r="C2409" s="147" t="s">
        <v>217</v>
      </c>
      <c r="E2409" s="161"/>
      <c r="F2409" s="162"/>
      <c r="G2409" s="147"/>
      <c r="H2409" s="146"/>
      <c r="J2409" s="146"/>
      <c r="L2409" s="150"/>
      <c r="N2409" s="163"/>
      <c r="O2409" s="146"/>
      <c r="P2409" s="146"/>
      <c r="Q2409" s="146"/>
      <c r="R2409" s="34"/>
      <c r="S2409" s="35"/>
      <c r="T2409" s="147"/>
    </row>
    <row r="2410">
      <c r="A2410" s="147"/>
      <c r="B2410" s="64"/>
      <c r="C2410" s="147" t="s">
        <v>217</v>
      </c>
      <c r="E2410" s="161"/>
      <c r="F2410" s="162"/>
      <c r="G2410" s="147"/>
      <c r="H2410" s="146"/>
      <c r="J2410" s="146"/>
      <c r="L2410" s="150"/>
      <c r="N2410" s="163"/>
      <c r="O2410" s="146"/>
      <c r="P2410" s="146"/>
      <c r="Q2410" s="146"/>
      <c r="R2410" s="34"/>
      <c r="S2410" s="35"/>
      <c r="T2410" s="147"/>
    </row>
    <row r="2411">
      <c r="A2411" s="147"/>
      <c r="B2411" s="64"/>
      <c r="C2411" s="147" t="s">
        <v>217</v>
      </c>
      <c r="E2411" s="161"/>
      <c r="F2411" s="162"/>
      <c r="G2411" s="147"/>
      <c r="H2411" s="146"/>
      <c r="J2411" s="146"/>
      <c r="L2411" s="150"/>
      <c r="N2411" s="163"/>
      <c r="O2411" s="146"/>
      <c r="P2411" s="146"/>
      <c r="Q2411" s="146"/>
      <c r="R2411" s="34"/>
      <c r="S2411" s="35"/>
      <c r="T2411" s="147"/>
    </row>
    <row r="2412">
      <c r="A2412" s="147"/>
      <c r="B2412" s="64"/>
      <c r="C2412" s="147" t="s">
        <v>217</v>
      </c>
      <c r="E2412" s="161"/>
      <c r="F2412" s="162"/>
      <c r="G2412" s="147"/>
      <c r="H2412" s="146"/>
      <c r="J2412" s="146"/>
      <c r="L2412" s="150"/>
      <c r="N2412" s="163"/>
      <c r="O2412" s="146"/>
      <c r="P2412" s="146"/>
      <c r="Q2412" s="146"/>
      <c r="R2412" s="34"/>
      <c r="S2412" s="35"/>
      <c r="T2412" s="147"/>
    </row>
    <row r="2413">
      <c r="A2413" s="147"/>
      <c r="B2413" s="64"/>
      <c r="C2413" s="147" t="s">
        <v>217</v>
      </c>
      <c r="E2413" s="161"/>
      <c r="F2413" s="162"/>
      <c r="G2413" s="147"/>
      <c r="H2413" s="146"/>
      <c r="J2413" s="146"/>
      <c r="L2413" s="150"/>
      <c r="N2413" s="163"/>
      <c r="O2413" s="146"/>
      <c r="P2413" s="146"/>
      <c r="Q2413" s="146"/>
      <c r="R2413" s="34"/>
      <c r="S2413" s="35"/>
      <c r="T2413" s="147"/>
    </row>
    <row r="2414">
      <c r="A2414" s="147"/>
      <c r="B2414" s="64"/>
      <c r="C2414" s="147" t="s">
        <v>217</v>
      </c>
      <c r="E2414" s="161"/>
      <c r="F2414" s="162"/>
      <c r="G2414" s="147"/>
      <c r="H2414" s="146"/>
      <c r="J2414" s="146"/>
      <c r="L2414" s="150"/>
      <c r="N2414" s="163"/>
      <c r="O2414" s="146"/>
      <c r="P2414" s="146"/>
      <c r="Q2414" s="146"/>
      <c r="R2414" s="34"/>
      <c r="S2414" s="35"/>
      <c r="T2414" s="147"/>
    </row>
    <row r="2415">
      <c r="A2415" s="147"/>
      <c r="B2415" s="64"/>
      <c r="C2415" s="147" t="s">
        <v>217</v>
      </c>
      <c r="E2415" s="161"/>
      <c r="F2415" s="162"/>
      <c r="G2415" s="147"/>
      <c r="H2415" s="146"/>
      <c r="J2415" s="146"/>
      <c r="L2415" s="150"/>
      <c r="N2415" s="163"/>
      <c r="O2415" s="146"/>
      <c r="P2415" s="146"/>
      <c r="Q2415" s="146"/>
      <c r="R2415" s="34"/>
      <c r="S2415" s="35"/>
      <c r="T2415" s="147"/>
    </row>
    <row r="2416">
      <c r="A2416" s="147"/>
      <c r="B2416" s="64"/>
      <c r="C2416" s="147" t="s">
        <v>217</v>
      </c>
      <c r="E2416" s="161"/>
      <c r="F2416" s="162"/>
      <c r="G2416" s="147"/>
      <c r="H2416" s="146"/>
      <c r="J2416" s="146"/>
      <c r="L2416" s="150"/>
      <c r="N2416" s="163"/>
      <c r="O2416" s="146"/>
      <c r="P2416" s="146"/>
      <c r="Q2416" s="146"/>
      <c r="R2416" s="34"/>
      <c r="S2416" s="35"/>
      <c r="T2416" s="147"/>
    </row>
    <row r="2417">
      <c r="A2417" s="147"/>
      <c r="B2417" s="64"/>
      <c r="C2417" s="147" t="s">
        <v>217</v>
      </c>
      <c r="E2417" s="161"/>
      <c r="F2417" s="162"/>
      <c r="G2417" s="147"/>
      <c r="H2417" s="146"/>
      <c r="J2417" s="146"/>
      <c r="L2417" s="150"/>
      <c r="N2417" s="163"/>
      <c r="O2417" s="146"/>
      <c r="P2417" s="146"/>
      <c r="Q2417" s="146"/>
      <c r="R2417" s="34"/>
      <c r="S2417" s="35"/>
      <c r="T2417" s="147"/>
    </row>
    <row r="2418">
      <c r="A2418" s="147"/>
      <c r="B2418" s="64"/>
      <c r="C2418" s="147" t="s">
        <v>217</v>
      </c>
      <c r="E2418" s="161"/>
      <c r="F2418" s="162"/>
      <c r="G2418" s="147"/>
      <c r="H2418" s="146"/>
      <c r="J2418" s="146"/>
      <c r="L2418" s="150"/>
      <c r="N2418" s="163"/>
      <c r="O2418" s="146"/>
      <c r="P2418" s="146"/>
      <c r="Q2418" s="146"/>
      <c r="R2418" s="34"/>
      <c r="S2418" s="35"/>
      <c r="T2418" s="147"/>
    </row>
    <row r="2419">
      <c r="A2419" s="147"/>
      <c r="B2419" s="64"/>
      <c r="C2419" s="147" t="s">
        <v>217</v>
      </c>
      <c r="E2419" s="161"/>
      <c r="F2419" s="162"/>
      <c r="G2419" s="147"/>
      <c r="H2419" s="146"/>
      <c r="J2419" s="146"/>
      <c r="L2419" s="150"/>
      <c r="N2419" s="163"/>
      <c r="O2419" s="146"/>
      <c r="P2419" s="146"/>
      <c r="Q2419" s="146"/>
      <c r="R2419" s="34"/>
      <c r="S2419" s="35"/>
      <c r="T2419" s="147"/>
    </row>
    <row r="2420">
      <c r="A2420" s="147"/>
      <c r="B2420" s="64"/>
      <c r="C2420" s="147" t="s">
        <v>217</v>
      </c>
      <c r="E2420" s="161"/>
      <c r="F2420" s="162"/>
      <c r="G2420" s="147"/>
      <c r="H2420" s="146"/>
      <c r="J2420" s="146"/>
      <c r="L2420" s="150"/>
      <c r="N2420" s="163"/>
      <c r="O2420" s="146"/>
      <c r="P2420" s="146"/>
      <c r="Q2420" s="146"/>
      <c r="R2420" s="34"/>
      <c r="S2420" s="35"/>
      <c r="T2420" s="147"/>
    </row>
    <row r="2421">
      <c r="A2421" s="147"/>
      <c r="B2421" s="64"/>
      <c r="C2421" s="147" t="s">
        <v>217</v>
      </c>
      <c r="E2421" s="161"/>
      <c r="F2421" s="162"/>
      <c r="G2421" s="147"/>
      <c r="H2421" s="146"/>
      <c r="J2421" s="146"/>
      <c r="L2421" s="150"/>
      <c r="N2421" s="163"/>
      <c r="O2421" s="146"/>
      <c r="P2421" s="146"/>
      <c r="Q2421" s="146"/>
      <c r="R2421" s="34"/>
      <c r="S2421" s="35"/>
      <c r="T2421" s="147"/>
    </row>
    <row r="2422">
      <c r="A2422" s="147"/>
      <c r="B2422" s="64"/>
      <c r="C2422" s="147" t="s">
        <v>217</v>
      </c>
      <c r="E2422" s="161"/>
      <c r="F2422" s="162"/>
      <c r="G2422" s="147"/>
      <c r="H2422" s="146"/>
      <c r="J2422" s="146"/>
      <c r="L2422" s="150"/>
      <c r="N2422" s="163"/>
      <c r="O2422" s="146"/>
      <c r="P2422" s="146"/>
      <c r="Q2422" s="146"/>
      <c r="R2422" s="34"/>
      <c r="S2422" s="35"/>
      <c r="T2422" s="147"/>
    </row>
    <row r="2423">
      <c r="A2423" s="147"/>
      <c r="B2423" s="64"/>
      <c r="C2423" s="147" t="s">
        <v>217</v>
      </c>
      <c r="E2423" s="161"/>
      <c r="F2423" s="162"/>
      <c r="G2423" s="147"/>
      <c r="H2423" s="146"/>
      <c r="J2423" s="146"/>
      <c r="L2423" s="150"/>
      <c r="N2423" s="163"/>
      <c r="O2423" s="146"/>
      <c r="P2423" s="146"/>
      <c r="Q2423" s="146"/>
      <c r="R2423" s="34"/>
      <c r="S2423" s="35"/>
      <c r="T2423" s="147"/>
    </row>
    <row r="2424">
      <c r="A2424" s="147"/>
      <c r="B2424" s="64"/>
      <c r="C2424" s="147" t="s">
        <v>217</v>
      </c>
      <c r="E2424" s="161"/>
      <c r="F2424" s="162"/>
      <c r="G2424" s="147"/>
      <c r="H2424" s="146"/>
      <c r="J2424" s="146"/>
      <c r="L2424" s="150"/>
      <c r="N2424" s="163"/>
      <c r="O2424" s="146"/>
      <c r="P2424" s="146"/>
      <c r="Q2424" s="146"/>
      <c r="R2424" s="34"/>
      <c r="S2424" s="35"/>
      <c r="T2424" s="147"/>
    </row>
    <row r="2425">
      <c r="A2425" s="147"/>
      <c r="B2425" s="64"/>
      <c r="C2425" s="147" t="s">
        <v>217</v>
      </c>
      <c r="E2425" s="161"/>
      <c r="F2425" s="162"/>
      <c r="G2425" s="147"/>
      <c r="H2425" s="146"/>
      <c r="J2425" s="146"/>
      <c r="L2425" s="150"/>
      <c r="N2425" s="163"/>
      <c r="O2425" s="146"/>
      <c r="P2425" s="146"/>
      <c r="Q2425" s="146"/>
      <c r="R2425" s="34"/>
      <c r="S2425" s="35"/>
      <c r="T2425" s="147"/>
    </row>
    <row r="2426">
      <c r="A2426" s="147"/>
      <c r="B2426" s="64"/>
      <c r="C2426" s="147" t="s">
        <v>217</v>
      </c>
      <c r="E2426" s="161"/>
      <c r="F2426" s="162"/>
      <c r="G2426" s="147"/>
      <c r="H2426" s="146"/>
      <c r="J2426" s="146"/>
      <c r="L2426" s="150"/>
      <c r="N2426" s="163"/>
      <c r="O2426" s="146"/>
      <c r="P2426" s="146"/>
      <c r="Q2426" s="146"/>
      <c r="R2426" s="34"/>
      <c r="S2426" s="35"/>
      <c r="T2426" s="147"/>
    </row>
    <row r="2427">
      <c r="A2427" s="147"/>
      <c r="B2427" s="64"/>
      <c r="C2427" s="147" t="s">
        <v>217</v>
      </c>
      <c r="E2427" s="161"/>
      <c r="F2427" s="162"/>
      <c r="G2427" s="147"/>
      <c r="H2427" s="146"/>
      <c r="J2427" s="146"/>
      <c r="L2427" s="150"/>
      <c r="N2427" s="163"/>
      <c r="O2427" s="146"/>
      <c r="P2427" s="146"/>
      <c r="Q2427" s="146"/>
      <c r="R2427" s="34"/>
      <c r="S2427" s="35"/>
      <c r="T2427" s="147"/>
    </row>
    <row r="2428">
      <c r="A2428" s="147"/>
      <c r="B2428" s="64"/>
      <c r="C2428" s="147" t="s">
        <v>217</v>
      </c>
      <c r="E2428" s="161"/>
      <c r="F2428" s="162"/>
      <c r="G2428" s="147"/>
      <c r="H2428" s="146"/>
      <c r="J2428" s="146"/>
      <c r="L2428" s="150"/>
      <c r="N2428" s="163"/>
      <c r="O2428" s="146"/>
      <c r="P2428" s="146"/>
      <c r="Q2428" s="146"/>
      <c r="R2428" s="34"/>
      <c r="S2428" s="35"/>
      <c r="T2428" s="147"/>
    </row>
    <row r="2429">
      <c r="A2429" s="147"/>
      <c r="B2429" s="64"/>
      <c r="C2429" s="147" t="s">
        <v>217</v>
      </c>
      <c r="E2429" s="161"/>
      <c r="F2429" s="162"/>
      <c r="G2429" s="147"/>
      <c r="H2429" s="146"/>
      <c r="J2429" s="146"/>
      <c r="L2429" s="150"/>
      <c r="N2429" s="163"/>
      <c r="O2429" s="146"/>
      <c r="P2429" s="146"/>
      <c r="Q2429" s="146"/>
      <c r="R2429" s="34"/>
      <c r="S2429" s="35"/>
      <c r="T2429" s="147"/>
    </row>
    <row r="2430">
      <c r="A2430" s="147"/>
      <c r="B2430" s="64"/>
      <c r="C2430" s="147" t="s">
        <v>217</v>
      </c>
      <c r="E2430" s="161"/>
      <c r="F2430" s="162"/>
      <c r="G2430" s="147"/>
      <c r="H2430" s="146"/>
      <c r="J2430" s="146"/>
      <c r="L2430" s="150"/>
      <c r="N2430" s="163"/>
      <c r="O2430" s="146"/>
      <c r="P2430" s="146"/>
      <c r="Q2430" s="146"/>
      <c r="R2430" s="34"/>
      <c r="S2430" s="35"/>
      <c r="T2430" s="147"/>
    </row>
    <row r="2431">
      <c r="A2431" s="147"/>
      <c r="B2431" s="64"/>
      <c r="C2431" s="147" t="s">
        <v>217</v>
      </c>
      <c r="E2431" s="161"/>
      <c r="F2431" s="162"/>
      <c r="G2431" s="147"/>
      <c r="H2431" s="146"/>
      <c r="J2431" s="146"/>
      <c r="L2431" s="150"/>
      <c r="N2431" s="163"/>
      <c r="O2431" s="146"/>
      <c r="P2431" s="146"/>
      <c r="Q2431" s="146"/>
      <c r="R2431" s="34"/>
      <c r="S2431" s="35"/>
      <c r="T2431" s="147"/>
    </row>
    <row r="2432">
      <c r="A2432" s="147"/>
      <c r="B2432" s="64"/>
      <c r="C2432" s="147" t="s">
        <v>217</v>
      </c>
      <c r="E2432" s="161"/>
      <c r="F2432" s="162"/>
      <c r="G2432" s="147"/>
      <c r="H2432" s="146"/>
      <c r="J2432" s="146"/>
      <c r="L2432" s="150"/>
      <c r="N2432" s="163"/>
      <c r="O2432" s="146"/>
      <c r="P2432" s="146"/>
      <c r="Q2432" s="146"/>
      <c r="R2432" s="34"/>
      <c r="S2432" s="35"/>
      <c r="T2432" s="147"/>
    </row>
    <row r="2433">
      <c r="A2433" s="147"/>
      <c r="B2433" s="64"/>
      <c r="C2433" s="147" t="s">
        <v>217</v>
      </c>
      <c r="E2433" s="161"/>
      <c r="F2433" s="162"/>
      <c r="G2433" s="147"/>
      <c r="H2433" s="146"/>
      <c r="J2433" s="146"/>
      <c r="L2433" s="150"/>
      <c r="N2433" s="163"/>
      <c r="O2433" s="146"/>
      <c r="P2433" s="146"/>
      <c r="Q2433" s="146"/>
      <c r="R2433" s="34"/>
      <c r="S2433" s="35"/>
      <c r="T2433" s="147"/>
    </row>
    <row r="2434">
      <c r="A2434" s="147"/>
      <c r="B2434" s="64"/>
      <c r="C2434" s="147" t="s">
        <v>217</v>
      </c>
      <c r="E2434" s="161"/>
      <c r="F2434" s="162"/>
      <c r="G2434" s="147"/>
      <c r="H2434" s="146"/>
      <c r="J2434" s="146"/>
      <c r="L2434" s="150"/>
      <c r="N2434" s="163"/>
      <c r="O2434" s="146"/>
      <c r="P2434" s="146"/>
      <c r="Q2434" s="146"/>
      <c r="R2434" s="34"/>
      <c r="S2434" s="35"/>
      <c r="T2434" s="147"/>
    </row>
    <row r="2435">
      <c r="A2435" s="147"/>
      <c r="B2435" s="64"/>
      <c r="C2435" s="147" t="s">
        <v>217</v>
      </c>
      <c r="E2435" s="161"/>
      <c r="F2435" s="162"/>
      <c r="G2435" s="147"/>
      <c r="H2435" s="146"/>
      <c r="J2435" s="146"/>
      <c r="L2435" s="150"/>
      <c r="N2435" s="163"/>
      <c r="O2435" s="146"/>
      <c r="P2435" s="146"/>
      <c r="Q2435" s="146"/>
      <c r="R2435" s="34"/>
      <c r="S2435" s="35"/>
      <c r="T2435" s="147"/>
    </row>
    <row r="2436">
      <c r="A2436" s="147"/>
      <c r="B2436" s="64"/>
      <c r="C2436" s="147" t="s">
        <v>217</v>
      </c>
      <c r="E2436" s="161"/>
      <c r="F2436" s="162"/>
      <c r="G2436" s="147"/>
      <c r="H2436" s="146"/>
      <c r="J2436" s="146"/>
      <c r="L2436" s="150"/>
      <c r="N2436" s="163"/>
      <c r="O2436" s="146"/>
      <c r="P2436" s="146"/>
      <c r="Q2436" s="146"/>
      <c r="R2436" s="34"/>
      <c r="S2436" s="35"/>
      <c r="T2436" s="147"/>
    </row>
    <row r="2437">
      <c r="A2437" s="147"/>
      <c r="B2437" s="64"/>
      <c r="C2437" s="147" t="s">
        <v>217</v>
      </c>
      <c r="E2437" s="161"/>
      <c r="F2437" s="162"/>
      <c r="G2437" s="147"/>
      <c r="H2437" s="146"/>
      <c r="J2437" s="146"/>
      <c r="L2437" s="150"/>
      <c r="N2437" s="163"/>
      <c r="O2437" s="146"/>
      <c r="P2437" s="146"/>
      <c r="Q2437" s="146"/>
      <c r="R2437" s="34"/>
      <c r="S2437" s="35"/>
      <c r="T2437" s="147"/>
    </row>
    <row r="2438">
      <c r="A2438" s="147"/>
      <c r="B2438" s="64"/>
      <c r="C2438" s="147" t="s">
        <v>217</v>
      </c>
      <c r="E2438" s="161"/>
      <c r="F2438" s="162"/>
      <c r="G2438" s="147"/>
      <c r="H2438" s="146"/>
      <c r="J2438" s="146"/>
      <c r="L2438" s="150"/>
      <c r="N2438" s="163"/>
      <c r="O2438" s="146"/>
      <c r="P2438" s="146"/>
      <c r="Q2438" s="146"/>
      <c r="R2438" s="34"/>
      <c r="S2438" s="35"/>
      <c r="T2438" s="147"/>
    </row>
    <row r="2439">
      <c r="A2439" s="147"/>
      <c r="B2439" s="64"/>
      <c r="C2439" s="147" t="s">
        <v>217</v>
      </c>
      <c r="E2439" s="161"/>
      <c r="F2439" s="162"/>
      <c r="G2439" s="147"/>
      <c r="H2439" s="146"/>
      <c r="J2439" s="146"/>
      <c r="L2439" s="150"/>
      <c r="N2439" s="163"/>
      <c r="O2439" s="146"/>
      <c r="P2439" s="146"/>
      <c r="Q2439" s="146"/>
      <c r="R2439" s="34"/>
      <c r="S2439" s="35"/>
      <c r="T2439" s="147"/>
    </row>
    <row r="2440">
      <c r="A2440" s="147"/>
      <c r="B2440" s="64"/>
      <c r="C2440" s="147" t="s">
        <v>217</v>
      </c>
      <c r="E2440" s="161"/>
      <c r="F2440" s="162"/>
      <c r="G2440" s="147"/>
      <c r="H2440" s="146"/>
      <c r="J2440" s="146"/>
      <c r="L2440" s="150"/>
      <c r="N2440" s="163"/>
      <c r="O2440" s="146"/>
      <c r="P2440" s="146"/>
      <c r="Q2440" s="146"/>
      <c r="R2440" s="34"/>
      <c r="S2440" s="35"/>
      <c r="T2440" s="147"/>
    </row>
    <row r="2441">
      <c r="A2441" s="147"/>
      <c r="B2441" s="64"/>
      <c r="C2441" s="147" t="s">
        <v>217</v>
      </c>
      <c r="E2441" s="161"/>
      <c r="F2441" s="162"/>
      <c r="G2441" s="147"/>
      <c r="H2441" s="146"/>
      <c r="J2441" s="146"/>
      <c r="L2441" s="150"/>
      <c r="N2441" s="163"/>
      <c r="O2441" s="146"/>
      <c r="P2441" s="146"/>
      <c r="Q2441" s="146"/>
      <c r="R2441" s="34"/>
      <c r="S2441" s="35"/>
      <c r="T2441" s="147"/>
    </row>
    <row r="2442">
      <c r="A2442" s="147"/>
      <c r="B2442" s="64"/>
      <c r="C2442" s="147" t="s">
        <v>217</v>
      </c>
      <c r="E2442" s="161"/>
      <c r="F2442" s="162"/>
      <c r="G2442" s="147"/>
      <c r="H2442" s="146"/>
      <c r="J2442" s="146"/>
      <c r="L2442" s="150"/>
      <c r="N2442" s="163"/>
      <c r="O2442" s="146"/>
      <c r="P2442" s="146"/>
      <c r="Q2442" s="146"/>
      <c r="R2442" s="34"/>
      <c r="S2442" s="35"/>
      <c r="T2442" s="147"/>
    </row>
    <row r="2443">
      <c r="A2443" s="147"/>
      <c r="B2443" s="64"/>
      <c r="C2443" s="147" t="s">
        <v>217</v>
      </c>
      <c r="E2443" s="161"/>
      <c r="F2443" s="162"/>
      <c r="G2443" s="147"/>
      <c r="H2443" s="146"/>
      <c r="J2443" s="146"/>
      <c r="L2443" s="150"/>
      <c r="N2443" s="163"/>
      <c r="O2443" s="146"/>
      <c r="P2443" s="146"/>
      <c r="Q2443" s="146"/>
      <c r="R2443" s="34"/>
      <c r="S2443" s="35"/>
      <c r="T2443" s="147"/>
    </row>
    <row r="2444">
      <c r="A2444" s="147"/>
      <c r="B2444" s="64"/>
      <c r="C2444" s="147" t="s">
        <v>217</v>
      </c>
      <c r="E2444" s="161"/>
      <c r="F2444" s="162"/>
      <c r="G2444" s="147"/>
      <c r="H2444" s="146"/>
      <c r="J2444" s="146"/>
      <c r="L2444" s="150"/>
      <c r="N2444" s="163"/>
      <c r="O2444" s="146"/>
      <c r="P2444" s="146"/>
      <c r="Q2444" s="146"/>
      <c r="R2444" s="34"/>
      <c r="S2444" s="35"/>
      <c r="T2444" s="147"/>
    </row>
    <row r="2445">
      <c r="A2445" s="147"/>
      <c r="B2445" s="64"/>
      <c r="C2445" s="147" t="s">
        <v>217</v>
      </c>
      <c r="E2445" s="161"/>
      <c r="F2445" s="162"/>
      <c r="G2445" s="147"/>
      <c r="H2445" s="146"/>
      <c r="J2445" s="146"/>
      <c r="L2445" s="150"/>
      <c r="N2445" s="163"/>
      <c r="O2445" s="146"/>
      <c r="P2445" s="146"/>
      <c r="Q2445" s="146"/>
      <c r="R2445" s="34"/>
      <c r="S2445" s="35"/>
      <c r="T2445" s="147"/>
    </row>
    <row r="2446">
      <c r="A2446" s="147"/>
      <c r="B2446" s="64"/>
      <c r="C2446" s="147" t="s">
        <v>217</v>
      </c>
      <c r="E2446" s="161"/>
      <c r="F2446" s="162"/>
      <c r="G2446" s="147"/>
      <c r="H2446" s="146"/>
      <c r="J2446" s="146"/>
      <c r="L2446" s="150"/>
      <c r="N2446" s="163"/>
      <c r="O2446" s="146"/>
      <c r="P2446" s="146"/>
      <c r="Q2446" s="146"/>
      <c r="R2446" s="34"/>
      <c r="S2446" s="35"/>
      <c r="T2446" s="147"/>
    </row>
    <row r="2447">
      <c r="A2447" s="147"/>
      <c r="B2447" s="64"/>
      <c r="C2447" s="147" t="s">
        <v>217</v>
      </c>
      <c r="E2447" s="161"/>
      <c r="F2447" s="162"/>
      <c r="G2447" s="147"/>
      <c r="H2447" s="146"/>
      <c r="J2447" s="146"/>
      <c r="L2447" s="150"/>
      <c r="N2447" s="163"/>
      <c r="O2447" s="146"/>
      <c r="P2447" s="146"/>
      <c r="Q2447" s="146"/>
      <c r="R2447" s="34"/>
      <c r="S2447" s="35"/>
      <c r="T2447" s="147"/>
    </row>
    <row r="2448">
      <c r="A2448" s="147"/>
      <c r="B2448" s="64"/>
      <c r="C2448" s="147" t="s">
        <v>217</v>
      </c>
      <c r="E2448" s="161"/>
      <c r="F2448" s="162"/>
      <c r="G2448" s="147"/>
      <c r="H2448" s="146"/>
      <c r="J2448" s="146"/>
      <c r="L2448" s="150"/>
      <c r="N2448" s="163"/>
      <c r="O2448" s="146"/>
      <c r="P2448" s="146"/>
      <c r="Q2448" s="146"/>
      <c r="R2448" s="34"/>
      <c r="S2448" s="35"/>
      <c r="T2448" s="147"/>
    </row>
    <row r="2449">
      <c r="A2449" s="147"/>
      <c r="B2449" s="64"/>
      <c r="C2449" s="147" t="s">
        <v>217</v>
      </c>
      <c r="E2449" s="161"/>
      <c r="F2449" s="162"/>
      <c r="G2449" s="147"/>
      <c r="H2449" s="146"/>
      <c r="J2449" s="146"/>
      <c r="L2449" s="150"/>
      <c r="N2449" s="163"/>
      <c r="O2449" s="146"/>
      <c r="P2449" s="146"/>
      <c r="Q2449" s="146"/>
      <c r="R2449" s="34"/>
      <c r="S2449" s="35"/>
      <c r="T2449" s="147"/>
    </row>
    <row r="2450">
      <c r="A2450" s="147"/>
      <c r="B2450" s="64"/>
      <c r="C2450" s="147" t="s">
        <v>217</v>
      </c>
      <c r="E2450" s="161"/>
      <c r="F2450" s="162"/>
      <c r="G2450" s="147"/>
      <c r="H2450" s="146"/>
      <c r="J2450" s="146"/>
      <c r="L2450" s="150"/>
      <c r="N2450" s="163"/>
      <c r="O2450" s="146"/>
      <c r="P2450" s="146"/>
      <c r="Q2450" s="146"/>
      <c r="R2450" s="34"/>
      <c r="S2450" s="35"/>
      <c r="T2450" s="147"/>
    </row>
    <row r="2451">
      <c r="A2451" s="147"/>
      <c r="B2451" s="64"/>
      <c r="C2451" s="147" t="s">
        <v>217</v>
      </c>
      <c r="E2451" s="161"/>
      <c r="F2451" s="162"/>
      <c r="G2451" s="147"/>
      <c r="H2451" s="146"/>
      <c r="J2451" s="146"/>
      <c r="L2451" s="150"/>
      <c r="N2451" s="163"/>
      <c r="O2451" s="146"/>
      <c r="P2451" s="146"/>
      <c r="Q2451" s="146"/>
      <c r="R2451" s="34"/>
      <c r="S2451" s="35"/>
      <c r="T2451" s="147"/>
    </row>
    <row r="2452">
      <c r="A2452" s="147"/>
      <c r="B2452" s="64"/>
      <c r="C2452" s="147" t="s">
        <v>217</v>
      </c>
      <c r="E2452" s="161"/>
      <c r="F2452" s="162"/>
      <c r="G2452" s="147"/>
      <c r="H2452" s="146"/>
      <c r="J2452" s="146"/>
      <c r="L2452" s="150"/>
      <c r="N2452" s="163"/>
      <c r="O2452" s="146"/>
      <c r="P2452" s="146"/>
      <c r="Q2452" s="146"/>
      <c r="R2452" s="34"/>
      <c r="S2452" s="35"/>
      <c r="T2452" s="147"/>
    </row>
    <row r="2453">
      <c r="A2453" s="147"/>
      <c r="B2453" s="64"/>
      <c r="C2453" s="147" t="s">
        <v>217</v>
      </c>
      <c r="E2453" s="161"/>
      <c r="F2453" s="162"/>
      <c r="G2453" s="147"/>
      <c r="H2453" s="146"/>
      <c r="J2453" s="146"/>
      <c r="L2453" s="150"/>
      <c r="N2453" s="163"/>
      <c r="O2453" s="146"/>
      <c r="P2453" s="146"/>
      <c r="Q2453" s="146"/>
      <c r="R2453" s="34"/>
      <c r="S2453" s="35"/>
      <c r="T2453" s="147"/>
    </row>
    <row r="2454">
      <c r="A2454" s="147"/>
      <c r="B2454" s="64"/>
      <c r="C2454" s="147" t="s">
        <v>217</v>
      </c>
      <c r="E2454" s="161"/>
      <c r="F2454" s="162"/>
      <c r="G2454" s="147"/>
      <c r="H2454" s="146"/>
      <c r="J2454" s="146"/>
      <c r="L2454" s="150"/>
      <c r="N2454" s="163"/>
      <c r="O2454" s="146"/>
      <c r="P2454" s="146"/>
      <c r="Q2454" s="146"/>
      <c r="R2454" s="34"/>
      <c r="S2454" s="35"/>
      <c r="T2454" s="147"/>
    </row>
    <row r="2455">
      <c r="A2455" s="147"/>
      <c r="B2455" s="64"/>
      <c r="C2455" s="147" t="s">
        <v>217</v>
      </c>
      <c r="E2455" s="161"/>
      <c r="F2455" s="162"/>
      <c r="G2455" s="147"/>
      <c r="H2455" s="146"/>
      <c r="J2455" s="146"/>
      <c r="L2455" s="150"/>
      <c r="N2455" s="163"/>
      <c r="O2455" s="146"/>
      <c r="P2455" s="146"/>
      <c r="Q2455" s="146"/>
      <c r="R2455" s="34"/>
      <c r="S2455" s="35"/>
      <c r="T2455" s="147"/>
    </row>
    <row r="2456">
      <c r="A2456" s="147"/>
      <c r="B2456" s="64"/>
      <c r="C2456" s="147" t="s">
        <v>217</v>
      </c>
      <c r="E2456" s="161"/>
      <c r="F2456" s="162"/>
      <c r="G2456" s="147"/>
      <c r="H2456" s="146"/>
      <c r="J2456" s="146"/>
      <c r="L2456" s="150"/>
      <c r="N2456" s="163"/>
      <c r="O2456" s="146"/>
      <c r="P2456" s="146"/>
      <c r="Q2456" s="146"/>
      <c r="R2456" s="34"/>
      <c r="S2456" s="35"/>
      <c r="T2456" s="147"/>
    </row>
    <row r="2457">
      <c r="A2457" s="147"/>
      <c r="B2457" s="64"/>
      <c r="C2457" s="147" t="s">
        <v>217</v>
      </c>
      <c r="E2457" s="161"/>
      <c r="F2457" s="162"/>
      <c r="G2457" s="147"/>
      <c r="H2457" s="146"/>
      <c r="J2457" s="146"/>
      <c r="L2457" s="150"/>
      <c r="N2457" s="163"/>
      <c r="O2457" s="146"/>
      <c r="P2457" s="146"/>
      <c r="Q2457" s="146"/>
      <c r="R2457" s="34"/>
      <c r="S2457" s="35"/>
      <c r="T2457" s="147"/>
    </row>
    <row r="2458">
      <c r="A2458" s="147"/>
      <c r="B2458" s="64"/>
      <c r="C2458" s="147" t="s">
        <v>217</v>
      </c>
      <c r="E2458" s="161"/>
      <c r="F2458" s="162"/>
      <c r="G2458" s="147"/>
      <c r="H2458" s="146"/>
      <c r="J2458" s="146"/>
      <c r="L2458" s="150"/>
      <c r="N2458" s="163"/>
      <c r="O2458" s="146"/>
      <c r="P2458" s="146"/>
      <c r="Q2458" s="146"/>
      <c r="R2458" s="34"/>
      <c r="S2458" s="35"/>
      <c r="T2458" s="147"/>
    </row>
    <row r="2459">
      <c r="A2459" s="147"/>
      <c r="B2459" s="64"/>
      <c r="C2459" s="147" t="s">
        <v>217</v>
      </c>
      <c r="E2459" s="161"/>
      <c r="F2459" s="162"/>
      <c r="G2459" s="147"/>
      <c r="H2459" s="146"/>
      <c r="J2459" s="146"/>
      <c r="L2459" s="150"/>
      <c r="N2459" s="163"/>
      <c r="O2459" s="146"/>
      <c r="P2459" s="146"/>
      <c r="Q2459" s="146"/>
      <c r="R2459" s="34"/>
      <c r="S2459" s="35"/>
      <c r="T2459" s="147"/>
    </row>
    <row r="2460">
      <c r="A2460" s="147"/>
      <c r="B2460" s="64"/>
      <c r="C2460" s="147" t="s">
        <v>217</v>
      </c>
      <c r="E2460" s="161"/>
      <c r="F2460" s="162"/>
      <c r="G2460" s="147"/>
      <c r="H2460" s="146"/>
      <c r="J2460" s="146"/>
      <c r="L2460" s="150"/>
      <c r="N2460" s="163"/>
      <c r="O2460" s="146"/>
      <c r="P2460" s="146"/>
      <c r="Q2460" s="146"/>
      <c r="R2460" s="34"/>
      <c r="S2460" s="35"/>
      <c r="T2460" s="147"/>
    </row>
    <row r="2461">
      <c r="A2461" s="147"/>
      <c r="B2461" s="64"/>
      <c r="C2461" s="147" t="s">
        <v>217</v>
      </c>
      <c r="E2461" s="161"/>
      <c r="F2461" s="162"/>
      <c r="G2461" s="147"/>
      <c r="H2461" s="146"/>
      <c r="J2461" s="146"/>
      <c r="L2461" s="150"/>
      <c r="N2461" s="163"/>
      <c r="O2461" s="146"/>
      <c r="P2461" s="146"/>
      <c r="Q2461" s="146"/>
      <c r="R2461" s="34"/>
      <c r="S2461" s="35"/>
      <c r="T2461" s="147"/>
    </row>
    <row r="2462">
      <c r="A2462" s="147"/>
      <c r="B2462" s="64"/>
      <c r="C2462" s="147" t="s">
        <v>217</v>
      </c>
      <c r="E2462" s="161"/>
      <c r="F2462" s="162"/>
      <c r="G2462" s="147"/>
      <c r="H2462" s="146"/>
      <c r="J2462" s="146"/>
      <c r="L2462" s="150"/>
      <c r="N2462" s="163"/>
      <c r="O2462" s="146"/>
      <c r="P2462" s="146"/>
      <c r="Q2462" s="146"/>
      <c r="R2462" s="34"/>
      <c r="S2462" s="35"/>
      <c r="T2462" s="147"/>
    </row>
    <row r="2463">
      <c r="A2463" s="147"/>
      <c r="B2463" s="64"/>
      <c r="C2463" s="147" t="s">
        <v>217</v>
      </c>
      <c r="E2463" s="161"/>
      <c r="F2463" s="162"/>
      <c r="G2463" s="147"/>
      <c r="H2463" s="146"/>
      <c r="J2463" s="146"/>
      <c r="L2463" s="150"/>
      <c r="N2463" s="163"/>
      <c r="O2463" s="146"/>
      <c r="P2463" s="146"/>
      <c r="Q2463" s="146"/>
      <c r="R2463" s="34"/>
      <c r="S2463" s="35"/>
      <c r="T2463" s="147"/>
    </row>
    <row r="2464">
      <c r="A2464" s="147"/>
      <c r="B2464" s="64"/>
      <c r="C2464" s="147" t="s">
        <v>217</v>
      </c>
      <c r="E2464" s="161"/>
      <c r="F2464" s="162"/>
      <c r="G2464" s="147"/>
      <c r="H2464" s="146"/>
      <c r="J2464" s="146"/>
      <c r="L2464" s="150"/>
      <c r="N2464" s="163"/>
      <c r="O2464" s="146"/>
      <c r="P2464" s="146"/>
      <c r="Q2464" s="146"/>
      <c r="R2464" s="34"/>
      <c r="S2464" s="35"/>
      <c r="T2464" s="147"/>
    </row>
    <row r="2465">
      <c r="A2465" s="147"/>
      <c r="B2465" s="64"/>
      <c r="C2465" s="147" t="s">
        <v>217</v>
      </c>
      <c r="E2465" s="161"/>
      <c r="F2465" s="162"/>
      <c r="G2465" s="147"/>
      <c r="H2465" s="146"/>
      <c r="J2465" s="146"/>
      <c r="L2465" s="150"/>
      <c r="N2465" s="163"/>
      <c r="O2465" s="146"/>
      <c r="P2465" s="146"/>
      <c r="Q2465" s="146"/>
      <c r="R2465" s="34"/>
      <c r="S2465" s="35"/>
      <c r="T2465" s="147"/>
    </row>
    <row r="2466">
      <c r="A2466" s="147"/>
      <c r="B2466" s="64"/>
      <c r="C2466" s="147" t="s">
        <v>217</v>
      </c>
      <c r="E2466" s="161"/>
      <c r="F2466" s="162"/>
      <c r="G2466" s="147"/>
      <c r="H2466" s="146"/>
      <c r="J2466" s="146"/>
      <c r="L2466" s="150"/>
      <c r="N2466" s="163"/>
      <c r="O2466" s="146"/>
      <c r="P2466" s="146"/>
      <c r="Q2466" s="146"/>
      <c r="R2466" s="34"/>
      <c r="S2466" s="35"/>
      <c r="T2466" s="147"/>
    </row>
    <row r="2467">
      <c r="A2467" s="147"/>
      <c r="B2467" s="64"/>
      <c r="C2467" s="147" t="s">
        <v>217</v>
      </c>
      <c r="E2467" s="161"/>
      <c r="F2467" s="162"/>
      <c r="G2467" s="147"/>
      <c r="H2467" s="146"/>
      <c r="J2467" s="146"/>
      <c r="L2467" s="150"/>
      <c r="N2467" s="163"/>
      <c r="O2467" s="146"/>
      <c r="P2467" s="146"/>
      <c r="Q2467" s="146"/>
      <c r="R2467" s="34"/>
      <c r="S2467" s="35"/>
      <c r="T2467" s="147"/>
    </row>
    <row r="2468">
      <c r="A2468" s="147"/>
      <c r="B2468" s="64"/>
      <c r="C2468" s="147" t="s">
        <v>217</v>
      </c>
      <c r="E2468" s="161"/>
      <c r="F2468" s="162"/>
      <c r="G2468" s="147"/>
      <c r="H2468" s="146"/>
      <c r="J2468" s="146"/>
      <c r="L2468" s="150"/>
      <c r="N2468" s="163"/>
      <c r="O2468" s="146"/>
      <c r="P2468" s="146"/>
      <c r="Q2468" s="146"/>
      <c r="R2468" s="34"/>
      <c r="S2468" s="35"/>
      <c r="T2468" s="147"/>
    </row>
    <row r="2469">
      <c r="A2469" s="147"/>
      <c r="B2469" s="64"/>
      <c r="C2469" s="147" t="s">
        <v>217</v>
      </c>
      <c r="E2469" s="161"/>
      <c r="F2469" s="162"/>
      <c r="G2469" s="147"/>
      <c r="H2469" s="146"/>
      <c r="J2469" s="146"/>
      <c r="L2469" s="150"/>
      <c r="N2469" s="163"/>
      <c r="O2469" s="146"/>
      <c r="P2469" s="146"/>
      <c r="Q2469" s="146"/>
      <c r="R2469" s="34"/>
      <c r="S2469" s="35"/>
      <c r="T2469" s="147"/>
    </row>
    <row r="2470">
      <c r="A2470" s="147"/>
      <c r="B2470" s="64"/>
      <c r="C2470" s="147" t="s">
        <v>217</v>
      </c>
      <c r="E2470" s="161"/>
      <c r="F2470" s="162"/>
      <c r="G2470" s="147"/>
      <c r="H2470" s="146"/>
      <c r="J2470" s="146"/>
      <c r="L2470" s="150"/>
      <c r="N2470" s="163"/>
      <c r="O2470" s="146"/>
      <c r="P2470" s="146"/>
      <c r="Q2470" s="146"/>
      <c r="R2470" s="34"/>
      <c r="S2470" s="35"/>
      <c r="T2470" s="147"/>
    </row>
    <row r="2471">
      <c r="A2471" s="147"/>
      <c r="B2471" s="64"/>
      <c r="C2471" s="147" t="s">
        <v>217</v>
      </c>
      <c r="E2471" s="161"/>
      <c r="F2471" s="162"/>
      <c r="G2471" s="147"/>
      <c r="H2471" s="146"/>
      <c r="J2471" s="146"/>
      <c r="L2471" s="150"/>
      <c r="N2471" s="163"/>
      <c r="O2471" s="146"/>
      <c r="P2471" s="146"/>
      <c r="Q2471" s="146"/>
      <c r="R2471" s="34"/>
      <c r="S2471" s="35"/>
      <c r="T2471" s="147"/>
    </row>
    <row r="2472">
      <c r="A2472" s="147"/>
      <c r="B2472" s="64"/>
      <c r="C2472" s="147" t="s">
        <v>217</v>
      </c>
      <c r="E2472" s="161"/>
      <c r="F2472" s="162"/>
      <c r="G2472" s="147"/>
      <c r="H2472" s="146"/>
      <c r="J2472" s="146"/>
      <c r="L2472" s="150"/>
      <c r="N2472" s="163"/>
      <c r="O2472" s="146"/>
      <c r="P2472" s="146"/>
      <c r="Q2472" s="146"/>
      <c r="R2472" s="34"/>
      <c r="S2472" s="35"/>
      <c r="T2472" s="147"/>
    </row>
    <row r="2473">
      <c r="A2473" s="147"/>
      <c r="B2473" s="64"/>
      <c r="C2473" s="147" t="s">
        <v>217</v>
      </c>
      <c r="E2473" s="161"/>
      <c r="F2473" s="162"/>
      <c r="G2473" s="147"/>
      <c r="H2473" s="146"/>
      <c r="J2473" s="146"/>
      <c r="L2473" s="150"/>
      <c r="N2473" s="163"/>
      <c r="O2473" s="146"/>
      <c r="P2473" s="146"/>
      <c r="Q2473" s="146"/>
      <c r="R2473" s="34"/>
      <c r="S2473" s="35"/>
      <c r="T2473" s="147"/>
    </row>
    <row r="2474">
      <c r="A2474" s="147"/>
      <c r="B2474" s="64"/>
      <c r="C2474" s="147" t="s">
        <v>217</v>
      </c>
      <c r="E2474" s="161"/>
      <c r="F2474" s="162"/>
      <c r="G2474" s="147"/>
      <c r="H2474" s="146"/>
      <c r="J2474" s="146"/>
      <c r="L2474" s="150"/>
      <c r="N2474" s="163"/>
      <c r="O2474" s="146"/>
      <c r="P2474" s="146"/>
      <c r="Q2474" s="146"/>
      <c r="R2474" s="34"/>
      <c r="S2474" s="35"/>
      <c r="T2474" s="147"/>
    </row>
    <row r="2475">
      <c r="A2475" s="147"/>
      <c r="B2475" s="64"/>
      <c r="C2475" s="147" t="s">
        <v>217</v>
      </c>
      <c r="E2475" s="161"/>
      <c r="F2475" s="162"/>
      <c r="G2475" s="147"/>
      <c r="H2475" s="146"/>
      <c r="J2475" s="146"/>
      <c r="L2475" s="150"/>
      <c r="N2475" s="163"/>
      <c r="O2475" s="146"/>
      <c r="P2475" s="146"/>
      <c r="Q2475" s="146"/>
      <c r="R2475" s="34"/>
      <c r="S2475" s="35"/>
      <c r="T2475" s="147"/>
    </row>
    <row r="2476">
      <c r="A2476" s="147"/>
      <c r="B2476" s="64"/>
      <c r="C2476" s="147" t="s">
        <v>217</v>
      </c>
      <c r="E2476" s="161"/>
      <c r="F2476" s="162"/>
      <c r="G2476" s="147"/>
      <c r="H2476" s="146"/>
      <c r="J2476" s="146"/>
      <c r="L2476" s="150"/>
      <c r="N2476" s="163"/>
      <c r="O2476" s="146"/>
      <c r="P2476" s="146"/>
      <c r="Q2476" s="146"/>
      <c r="R2476" s="34"/>
      <c r="S2476" s="35"/>
      <c r="T2476" s="147"/>
    </row>
    <row r="2477">
      <c r="A2477" s="147"/>
      <c r="B2477" s="64"/>
      <c r="C2477" s="147" t="s">
        <v>217</v>
      </c>
      <c r="E2477" s="161"/>
      <c r="F2477" s="162"/>
      <c r="G2477" s="147"/>
      <c r="H2477" s="146"/>
      <c r="J2477" s="146"/>
      <c r="L2477" s="150"/>
      <c r="N2477" s="163"/>
      <c r="O2477" s="146"/>
      <c r="P2477" s="146"/>
      <c r="Q2477" s="146"/>
      <c r="R2477" s="34"/>
      <c r="S2477" s="35"/>
      <c r="T2477" s="147"/>
    </row>
    <row r="2478">
      <c r="A2478" s="147"/>
      <c r="B2478" s="64"/>
      <c r="C2478" s="147" t="s">
        <v>217</v>
      </c>
      <c r="E2478" s="161"/>
      <c r="F2478" s="162"/>
      <c r="G2478" s="147"/>
      <c r="H2478" s="146"/>
      <c r="J2478" s="146"/>
      <c r="L2478" s="150"/>
      <c r="N2478" s="163"/>
      <c r="O2478" s="146"/>
      <c r="P2478" s="146"/>
      <c r="Q2478" s="146"/>
      <c r="R2478" s="34"/>
      <c r="S2478" s="35"/>
      <c r="T2478" s="147"/>
    </row>
    <row r="2479">
      <c r="A2479" s="147"/>
      <c r="B2479" s="64"/>
      <c r="C2479" s="147" t="s">
        <v>217</v>
      </c>
      <c r="E2479" s="161"/>
      <c r="F2479" s="162"/>
      <c r="G2479" s="147"/>
      <c r="H2479" s="146"/>
      <c r="J2479" s="146"/>
      <c r="L2479" s="150"/>
      <c r="N2479" s="163"/>
      <c r="O2479" s="146"/>
      <c r="P2479" s="146"/>
      <c r="Q2479" s="146"/>
      <c r="R2479" s="34"/>
      <c r="S2479" s="35"/>
      <c r="T2479" s="147"/>
    </row>
    <row r="2480">
      <c r="A2480" s="147"/>
      <c r="B2480" s="64"/>
      <c r="C2480" s="147" t="s">
        <v>217</v>
      </c>
      <c r="E2480" s="161"/>
      <c r="F2480" s="162"/>
      <c r="G2480" s="147"/>
      <c r="H2480" s="146"/>
      <c r="J2480" s="146"/>
      <c r="L2480" s="150"/>
      <c r="N2480" s="163"/>
      <c r="O2480" s="146"/>
      <c r="P2480" s="146"/>
      <c r="Q2480" s="146"/>
      <c r="R2480" s="34"/>
      <c r="S2480" s="35"/>
      <c r="T2480" s="147"/>
    </row>
    <row r="2481">
      <c r="A2481" s="147"/>
      <c r="B2481" s="64"/>
      <c r="C2481" s="147" t="s">
        <v>217</v>
      </c>
      <c r="E2481" s="161"/>
      <c r="F2481" s="162"/>
      <c r="G2481" s="147"/>
      <c r="H2481" s="146"/>
      <c r="J2481" s="146"/>
      <c r="L2481" s="150"/>
      <c r="N2481" s="163"/>
      <c r="O2481" s="146"/>
      <c r="P2481" s="146"/>
      <c r="Q2481" s="146"/>
      <c r="R2481" s="34"/>
      <c r="S2481" s="35"/>
      <c r="T2481" s="147"/>
    </row>
    <row r="2482">
      <c r="A2482" s="147"/>
      <c r="B2482" s="64"/>
      <c r="C2482" s="147" t="s">
        <v>217</v>
      </c>
      <c r="E2482" s="161"/>
      <c r="F2482" s="162"/>
      <c r="G2482" s="147"/>
      <c r="H2482" s="146"/>
      <c r="J2482" s="146"/>
      <c r="L2482" s="150"/>
      <c r="N2482" s="163"/>
      <c r="O2482" s="146"/>
      <c r="P2482" s="146"/>
      <c r="Q2482" s="146"/>
      <c r="R2482" s="34"/>
      <c r="S2482" s="35"/>
      <c r="T2482" s="147"/>
    </row>
    <row r="2483">
      <c r="A2483" s="147"/>
      <c r="B2483" s="64"/>
      <c r="C2483" s="147" t="s">
        <v>217</v>
      </c>
      <c r="E2483" s="161"/>
      <c r="F2483" s="162"/>
      <c r="G2483" s="147"/>
      <c r="H2483" s="146"/>
      <c r="J2483" s="146"/>
      <c r="L2483" s="150"/>
      <c r="N2483" s="163"/>
      <c r="O2483" s="146"/>
      <c r="P2483" s="146"/>
      <c r="Q2483" s="146"/>
      <c r="R2483" s="34"/>
      <c r="S2483" s="35"/>
      <c r="T2483" s="147"/>
    </row>
    <row r="2484">
      <c r="A2484" s="147"/>
      <c r="B2484" s="64"/>
      <c r="C2484" s="147" t="s">
        <v>217</v>
      </c>
      <c r="E2484" s="161"/>
      <c r="F2484" s="162"/>
      <c r="G2484" s="147"/>
      <c r="H2484" s="146"/>
      <c r="J2484" s="146"/>
      <c r="L2484" s="150"/>
      <c r="N2484" s="163"/>
      <c r="O2484" s="146"/>
      <c r="P2484" s="146"/>
      <c r="Q2484" s="146"/>
      <c r="R2484" s="34"/>
      <c r="S2484" s="35"/>
      <c r="T2484" s="147"/>
    </row>
    <row r="2485">
      <c r="A2485" s="147"/>
      <c r="B2485" s="64"/>
      <c r="C2485" s="147" t="s">
        <v>217</v>
      </c>
      <c r="E2485" s="161"/>
      <c r="F2485" s="162"/>
      <c r="G2485" s="147"/>
      <c r="H2485" s="146"/>
      <c r="J2485" s="146"/>
      <c r="L2485" s="150"/>
      <c r="N2485" s="163"/>
      <c r="O2485" s="146"/>
      <c r="P2485" s="146"/>
      <c r="Q2485" s="146"/>
      <c r="R2485" s="34"/>
      <c r="S2485" s="35"/>
      <c r="T2485" s="147"/>
    </row>
    <row r="2486">
      <c r="A2486" s="147"/>
      <c r="B2486" s="64"/>
      <c r="C2486" s="147" t="s">
        <v>217</v>
      </c>
      <c r="E2486" s="161"/>
      <c r="F2486" s="162"/>
      <c r="G2486" s="147"/>
      <c r="H2486" s="146"/>
      <c r="J2486" s="146"/>
      <c r="L2486" s="150"/>
      <c r="N2486" s="163"/>
      <c r="O2486" s="146"/>
      <c r="P2486" s="146"/>
      <c r="Q2486" s="146"/>
      <c r="R2486" s="34"/>
      <c r="S2486" s="35"/>
      <c r="T2486" s="147"/>
    </row>
    <row r="2487">
      <c r="A2487" s="147"/>
      <c r="B2487" s="64"/>
      <c r="C2487" s="147" t="s">
        <v>217</v>
      </c>
      <c r="E2487" s="161"/>
      <c r="F2487" s="162"/>
      <c r="G2487" s="147"/>
      <c r="H2487" s="146"/>
      <c r="J2487" s="146"/>
      <c r="L2487" s="150"/>
      <c r="N2487" s="163"/>
      <c r="O2487" s="146"/>
      <c r="P2487" s="146"/>
      <c r="Q2487" s="146"/>
      <c r="R2487" s="34"/>
      <c r="S2487" s="35"/>
      <c r="T2487" s="147"/>
    </row>
    <row r="2488">
      <c r="A2488" s="147"/>
      <c r="B2488" s="64"/>
      <c r="C2488" s="147" t="s">
        <v>217</v>
      </c>
      <c r="E2488" s="161"/>
      <c r="F2488" s="162"/>
      <c r="G2488" s="147"/>
      <c r="H2488" s="146"/>
      <c r="J2488" s="146"/>
      <c r="L2488" s="150"/>
      <c r="N2488" s="163"/>
      <c r="O2488" s="146"/>
      <c r="P2488" s="146"/>
      <c r="Q2488" s="146"/>
      <c r="R2488" s="34"/>
      <c r="S2488" s="35"/>
      <c r="T2488" s="147"/>
    </row>
    <row r="2489">
      <c r="A2489" s="147"/>
      <c r="B2489" s="64"/>
      <c r="C2489" s="147" t="s">
        <v>217</v>
      </c>
      <c r="E2489" s="161"/>
      <c r="F2489" s="162"/>
      <c r="G2489" s="147"/>
      <c r="H2489" s="146"/>
      <c r="J2489" s="146"/>
      <c r="L2489" s="150"/>
      <c r="N2489" s="163"/>
      <c r="O2489" s="146"/>
      <c r="P2489" s="146"/>
      <c r="Q2489" s="146"/>
      <c r="R2489" s="34"/>
      <c r="S2489" s="35"/>
      <c r="T2489" s="147"/>
    </row>
    <row r="2490">
      <c r="A2490" s="147"/>
      <c r="B2490" s="64"/>
      <c r="C2490" s="147" t="s">
        <v>217</v>
      </c>
      <c r="E2490" s="161"/>
      <c r="F2490" s="162"/>
      <c r="G2490" s="147"/>
      <c r="H2490" s="146"/>
      <c r="J2490" s="146"/>
      <c r="L2490" s="150"/>
      <c r="N2490" s="163"/>
      <c r="O2490" s="146"/>
      <c r="P2490" s="146"/>
      <c r="Q2490" s="146"/>
      <c r="R2490" s="34"/>
      <c r="S2490" s="35"/>
      <c r="T2490" s="147"/>
    </row>
    <row r="2491">
      <c r="A2491" s="147"/>
      <c r="B2491" s="64"/>
      <c r="C2491" s="147" t="s">
        <v>217</v>
      </c>
      <c r="E2491" s="161"/>
      <c r="F2491" s="162"/>
      <c r="G2491" s="147"/>
      <c r="H2491" s="146"/>
      <c r="J2491" s="146"/>
      <c r="L2491" s="150"/>
      <c r="N2491" s="163"/>
      <c r="O2491" s="146"/>
      <c r="P2491" s="146"/>
      <c r="Q2491" s="146"/>
      <c r="R2491" s="34"/>
      <c r="S2491" s="35"/>
      <c r="T2491" s="147"/>
    </row>
    <row r="2492">
      <c r="A2492" s="147"/>
      <c r="B2492" s="64"/>
      <c r="C2492" s="147" t="s">
        <v>217</v>
      </c>
      <c r="E2492" s="161"/>
      <c r="F2492" s="162"/>
      <c r="G2492" s="147"/>
      <c r="H2492" s="146"/>
      <c r="J2492" s="146"/>
      <c r="L2492" s="150"/>
      <c r="N2492" s="163"/>
      <c r="O2492" s="146"/>
      <c r="P2492" s="146"/>
      <c r="Q2492" s="146"/>
      <c r="R2492" s="34"/>
      <c r="S2492" s="35"/>
      <c r="T2492" s="147"/>
    </row>
    <row r="2493">
      <c r="A2493" s="147"/>
      <c r="B2493" s="64"/>
      <c r="C2493" s="147" t="s">
        <v>217</v>
      </c>
      <c r="E2493" s="161"/>
      <c r="F2493" s="162"/>
      <c r="G2493" s="147"/>
      <c r="H2493" s="146"/>
      <c r="J2493" s="146"/>
      <c r="L2493" s="150"/>
      <c r="N2493" s="163"/>
      <c r="O2493" s="146"/>
      <c r="P2493" s="146"/>
      <c r="Q2493" s="146"/>
      <c r="R2493" s="34"/>
      <c r="S2493" s="35"/>
      <c r="T2493" s="147"/>
    </row>
    <row r="2494">
      <c r="A2494" s="147"/>
      <c r="B2494" s="64"/>
      <c r="C2494" s="147" t="s">
        <v>217</v>
      </c>
      <c r="E2494" s="161"/>
      <c r="F2494" s="162"/>
      <c r="G2494" s="147"/>
      <c r="H2494" s="146"/>
      <c r="J2494" s="146"/>
      <c r="L2494" s="150"/>
      <c r="N2494" s="163"/>
      <c r="O2494" s="146"/>
      <c r="P2494" s="146"/>
      <c r="Q2494" s="146"/>
      <c r="R2494" s="34"/>
      <c r="S2494" s="35"/>
      <c r="T2494" s="147"/>
    </row>
    <row r="2495">
      <c r="A2495" s="147"/>
      <c r="B2495" s="64"/>
      <c r="C2495" s="147" t="s">
        <v>217</v>
      </c>
      <c r="E2495" s="161"/>
      <c r="F2495" s="162"/>
      <c r="G2495" s="147"/>
      <c r="H2495" s="146"/>
      <c r="J2495" s="146"/>
      <c r="L2495" s="150"/>
      <c r="N2495" s="163"/>
      <c r="O2495" s="146"/>
      <c r="P2495" s="146"/>
      <c r="Q2495" s="146"/>
      <c r="R2495" s="34"/>
      <c r="S2495" s="35"/>
      <c r="T2495" s="147"/>
    </row>
    <row r="2496">
      <c r="A2496" s="147"/>
      <c r="B2496" s="64"/>
      <c r="C2496" s="147" t="s">
        <v>217</v>
      </c>
      <c r="E2496" s="161"/>
      <c r="F2496" s="162"/>
      <c r="G2496" s="147"/>
      <c r="H2496" s="146"/>
      <c r="J2496" s="146"/>
      <c r="L2496" s="150"/>
      <c r="N2496" s="163"/>
      <c r="O2496" s="146"/>
      <c r="P2496" s="146"/>
      <c r="Q2496" s="146"/>
      <c r="R2496" s="34"/>
      <c r="S2496" s="35"/>
      <c r="T2496" s="147"/>
    </row>
    <row r="2497">
      <c r="A2497" s="147"/>
      <c r="B2497" s="64"/>
      <c r="C2497" s="147" t="s">
        <v>217</v>
      </c>
      <c r="E2497" s="161"/>
      <c r="F2497" s="162"/>
      <c r="G2497" s="147"/>
      <c r="H2497" s="146"/>
      <c r="J2497" s="146"/>
      <c r="L2497" s="150"/>
      <c r="N2497" s="163"/>
      <c r="O2497" s="146"/>
      <c r="P2497" s="146"/>
      <c r="Q2497" s="146"/>
      <c r="R2497" s="34"/>
      <c r="S2497" s="35"/>
      <c r="T2497" s="147"/>
    </row>
    <row r="2498">
      <c r="A2498" s="147"/>
      <c r="B2498" s="64"/>
      <c r="C2498" s="147" t="s">
        <v>217</v>
      </c>
      <c r="E2498" s="161"/>
      <c r="F2498" s="162"/>
      <c r="G2498" s="147"/>
      <c r="H2498" s="146"/>
      <c r="J2498" s="146"/>
      <c r="L2498" s="150"/>
      <c r="N2498" s="163"/>
      <c r="O2498" s="146"/>
      <c r="P2498" s="146"/>
      <c r="Q2498" s="146"/>
      <c r="R2498" s="34"/>
      <c r="S2498" s="35"/>
      <c r="T2498" s="147"/>
    </row>
    <row r="2499">
      <c r="A2499" s="147"/>
      <c r="B2499" s="64"/>
      <c r="C2499" s="147" t="s">
        <v>217</v>
      </c>
      <c r="E2499" s="161"/>
      <c r="F2499" s="162"/>
      <c r="G2499" s="147"/>
      <c r="H2499" s="146"/>
      <c r="J2499" s="146"/>
      <c r="L2499" s="150"/>
      <c r="N2499" s="163"/>
      <c r="O2499" s="146"/>
      <c r="P2499" s="146"/>
      <c r="Q2499" s="146"/>
      <c r="R2499" s="34"/>
      <c r="S2499" s="35"/>
      <c r="T2499" s="147"/>
    </row>
    <row r="2500">
      <c r="A2500" s="147"/>
      <c r="B2500" s="64"/>
      <c r="C2500" s="147" t="s">
        <v>217</v>
      </c>
      <c r="E2500" s="161"/>
      <c r="F2500" s="162"/>
      <c r="G2500" s="147"/>
      <c r="H2500" s="146"/>
      <c r="J2500" s="146"/>
      <c r="L2500" s="150"/>
      <c r="N2500" s="163"/>
      <c r="O2500" s="146"/>
      <c r="P2500" s="146"/>
      <c r="Q2500" s="146"/>
      <c r="R2500" s="34"/>
      <c r="S2500" s="35"/>
      <c r="T2500" s="147"/>
    </row>
    <row r="2501">
      <c r="A2501" s="147"/>
      <c r="B2501" s="64"/>
      <c r="C2501" s="147" t="s">
        <v>217</v>
      </c>
      <c r="E2501" s="161"/>
      <c r="F2501" s="162"/>
      <c r="G2501" s="147"/>
      <c r="H2501" s="146"/>
      <c r="J2501" s="146"/>
      <c r="L2501" s="150"/>
      <c r="N2501" s="163"/>
      <c r="O2501" s="146"/>
      <c r="P2501" s="146"/>
      <c r="Q2501" s="146"/>
      <c r="R2501" s="34"/>
      <c r="S2501" s="35"/>
      <c r="T2501" s="147"/>
    </row>
    <row r="2502">
      <c r="A2502" s="147"/>
      <c r="B2502" s="64"/>
      <c r="C2502" s="147" t="s">
        <v>217</v>
      </c>
      <c r="E2502" s="161"/>
      <c r="F2502" s="162"/>
      <c r="G2502" s="147"/>
      <c r="H2502" s="146"/>
      <c r="J2502" s="146"/>
      <c r="L2502" s="150"/>
      <c r="N2502" s="163"/>
      <c r="O2502" s="146"/>
      <c r="P2502" s="146"/>
      <c r="Q2502" s="146"/>
      <c r="R2502" s="34"/>
      <c r="S2502" s="35"/>
      <c r="T2502" s="147"/>
    </row>
    <row r="2503">
      <c r="A2503" s="147"/>
      <c r="B2503" s="64"/>
      <c r="C2503" s="147" t="s">
        <v>217</v>
      </c>
      <c r="E2503" s="161"/>
      <c r="F2503" s="162"/>
      <c r="G2503" s="147"/>
      <c r="H2503" s="146"/>
      <c r="J2503" s="146"/>
      <c r="L2503" s="150"/>
      <c r="N2503" s="163"/>
      <c r="O2503" s="146"/>
      <c r="P2503" s="146"/>
      <c r="Q2503" s="146"/>
      <c r="R2503" s="34"/>
      <c r="S2503" s="35"/>
      <c r="T2503" s="147"/>
    </row>
    <row r="2504">
      <c r="A2504" s="147"/>
      <c r="B2504" s="64"/>
      <c r="C2504" s="147" t="s">
        <v>217</v>
      </c>
      <c r="E2504" s="161"/>
      <c r="F2504" s="162"/>
      <c r="G2504" s="147"/>
      <c r="H2504" s="146"/>
      <c r="J2504" s="146"/>
      <c r="L2504" s="150"/>
      <c r="N2504" s="163"/>
      <c r="O2504" s="146"/>
      <c r="P2504" s="146"/>
      <c r="Q2504" s="146"/>
      <c r="R2504" s="34"/>
      <c r="S2504" s="35"/>
      <c r="T2504" s="147"/>
    </row>
    <row r="2505">
      <c r="A2505" s="147"/>
      <c r="B2505" s="64"/>
      <c r="C2505" s="147" t="s">
        <v>217</v>
      </c>
      <c r="E2505" s="161"/>
      <c r="F2505" s="162"/>
      <c r="G2505" s="147"/>
      <c r="H2505" s="146"/>
      <c r="J2505" s="146"/>
      <c r="L2505" s="150"/>
      <c r="N2505" s="163"/>
      <c r="O2505" s="146"/>
      <c r="P2505" s="146"/>
      <c r="Q2505" s="146"/>
      <c r="R2505" s="34"/>
      <c r="S2505" s="35"/>
      <c r="T2505" s="147"/>
    </row>
    <row r="2506">
      <c r="A2506" s="147"/>
      <c r="B2506" s="64"/>
      <c r="C2506" s="147" t="s">
        <v>217</v>
      </c>
      <c r="E2506" s="161"/>
      <c r="F2506" s="162"/>
      <c r="G2506" s="147"/>
      <c r="H2506" s="146"/>
      <c r="J2506" s="146"/>
      <c r="L2506" s="150"/>
      <c r="N2506" s="163"/>
      <c r="O2506" s="146"/>
      <c r="P2506" s="146"/>
      <c r="Q2506" s="146"/>
      <c r="R2506" s="34"/>
      <c r="S2506" s="35"/>
      <c r="T2506" s="147"/>
    </row>
    <row r="2507">
      <c r="A2507" s="147"/>
      <c r="B2507" s="64"/>
      <c r="C2507" s="147" t="s">
        <v>217</v>
      </c>
      <c r="E2507" s="161"/>
      <c r="F2507" s="162"/>
      <c r="G2507" s="147"/>
      <c r="H2507" s="146"/>
      <c r="J2507" s="146"/>
      <c r="L2507" s="150"/>
      <c r="N2507" s="163"/>
      <c r="O2507" s="146"/>
      <c r="P2507" s="146"/>
      <c r="Q2507" s="146"/>
      <c r="R2507" s="34"/>
      <c r="S2507" s="35"/>
      <c r="T2507" s="147"/>
    </row>
    <row r="2508">
      <c r="A2508" s="147"/>
      <c r="B2508" s="64"/>
      <c r="C2508" s="147" t="s">
        <v>217</v>
      </c>
      <c r="E2508" s="161"/>
      <c r="F2508" s="162"/>
      <c r="G2508" s="147"/>
      <c r="H2508" s="146"/>
      <c r="J2508" s="146"/>
      <c r="L2508" s="150"/>
      <c r="N2508" s="163"/>
      <c r="O2508" s="146"/>
      <c r="P2508" s="146"/>
      <c r="Q2508" s="146"/>
      <c r="R2508" s="34"/>
      <c r="S2508" s="35"/>
      <c r="T2508" s="147"/>
    </row>
    <row r="2509">
      <c r="A2509" s="147"/>
      <c r="B2509" s="64"/>
      <c r="C2509" s="147" t="s">
        <v>217</v>
      </c>
      <c r="E2509" s="161"/>
      <c r="F2509" s="162"/>
      <c r="G2509" s="147"/>
      <c r="H2509" s="146"/>
      <c r="J2509" s="146"/>
      <c r="L2509" s="150"/>
      <c r="N2509" s="163"/>
      <c r="O2509" s="146"/>
      <c r="P2509" s="146"/>
      <c r="Q2509" s="146"/>
      <c r="R2509" s="34"/>
      <c r="S2509" s="35"/>
      <c r="T2509" s="147"/>
    </row>
    <row r="2510">
      <c r="A2510" s="147"/>
      <c r="B2510" s="64"/>
      <c r="C2510" s="147" t="s">
        <v>217</v>
      </c>
      <c r="E2510" s="161"/>
      <c r="F2510" s="162"/>
      <c r="G2510" s="147"/>
      <c r="H2510" s="146"/>
      <c r="J2510" s="146"/>
      <c r="L2510" s="150"/>
      <c r="N2510" s="163"/>
      <c r="O2510" s="146"/>
      <c r="P2510" s="146"/>
      <c r="Q2510" s="146"/>
      <c r="R2510" s="34"/>
      <c r="S2510" s="35"/>
      <c r="T2510" s="147"/>
    </row>
    <row r="2511">
      <c r="A2511" s="147"/>
      <c r="B2511" s="64"/>
      <c r="C2511" s="147" t="s">
        <v>217</v>
      </c>
      <c r="E2511" s="161"/>
      <c r="F2511" s="162"/>
      <c r="G2511" s="147"/>
      <c r="H2511" s="146"/>
      <c r="J2511" s="146"/>
      <c r="L2511" s="150"/>
      <c r="N2511" s="163"/>
      <c r="O2511" s="146"/>
      <c r="P2511" s="146"/>
      <c r="Q2511" s="146"/>
      <c r="R2511" s="34"/>
      <c r="S2511" s="35"/>
      <c r="T2511" s="147"/>
    </row>
    <row r="2512">
      <c r="A2512" s="147"/>
      <c r="B2512" s="64"/>
      <c r="C2512" s="147" t="s">
        <v>217</v>
      </c>
      <c r="E2512" s="161"/>
      <c r="F2512" s="162"/>
      <c r="G2512" s="147"/>
      <c r="H2512" s="146"/>
      <c r="J2512" s="146"/>
      <c r="L2512" s="150"/>
      <c r="N2512" s="163"/>
      <c r="O2512" s="146"/>
      <c r="P2512" s="146"/>
      <c r="Q2512" s="146"/>
      <c r="R2512" s="34"/>
      <c r="S2512" s="35"/>
      <c r="T2512" s="147"/>
    </row>
    <row r="2513">
      <c r="A2513" s="147"/>
      <c r="B2513" s="64"/>
      <c r="C2513" s="147" t="s">
        <v>217</v>
      </c>
      <c r="E2513" s="161"/>
      <c r="F2513" s="162"/>
      <c r="G2513" s="147"/>
      <c r="H2513" s="146"/>
      <c r="J2513" s="146"/>
      <c r="L2513" s="150"/>
      <c r="N2513" s="163"/>
      <c r="O2513" s="146"/>
      <c r="P2513" s="146"/>
      <c r="Q2513" s="146"/>
      <c r="R2513" s="34"/>
      <c r="S2513" s="35"/>
      <c r="T2513" s="147"/>
    </row>
    <row r="2514">
      <c r="A2514" s="147"/>
      <c r="B2514" s="64"/>
      <c r="C2514" s="147" t="s">
        <v>217</v>
      </c>
      <c r="E2514" s="161"/>
      <c r="F2514" s="162"/>
      <c r="G2514" s="147"/>
      <c r="H2514" s="146"/>
      <c r="J2514" s="146"/>
      <c r="L2514" s="150"/>
      <c r="N2514" s="163"/>
      <c r="O2514" s="146"/>
      <c r="P2514" s="146"/>
      <c r="Q2514" s="146"/>
      <c r="R2514" s="34"/>
      <c r="S2514" s="35"/>
      <c r="T2514" s="147"/>
    </row>
    <row r="2515">
      <c r="A2515" s="147"/>
      <c r="B2515" s="64"/>
      <c r="C2515" s="147" t="s">
        <v>217</v>
      </c>
      <c r="E2515" s="161"/>
      <c r="F2515" s="162"/>
      <c r="G2515" s="147"/>
      <c r="H2515" s="146"/>
      <c r="J2515" s="146"/>
      <c r="L2515" s="150"/>
      <c r="N2515" s="163"/>
      <c r="O2515" s="146"/>
      <c r="P2515" s="146"/>
      <c r="Q2515" s="146"/>
      <c r="R2515" s="34"/>
      <c r="S2515" s="35"/>
      <c r="T2515" s="147"/>
    </row>
    <row r="2516">
      <c r="A2516" s="147"/>
      <c r="B2516" s="64"/>
      <c r="C2516" s="147" t="s">
        <v>217</v>
      </c>
      <c r="E2516" s="161"/>
      <c r="F2516" s="162"/>
      <c r="G2516" s="147"/>
      <c r="H2516" s="146"/>
      <c r="J2516" s="146"/>
      <c r="L2516" s="150"/>
      <c r="N2516" s="163"/>
      <c r="O2516" s="146"/>
      <c r="P2516" s="146"/>
      <c r="Q2516" s="146"/>
      <c r="R2516" s="34"/>
      <c r="S2516" s="35"/>
      <c r="T2516" s="147"/>
    </row>
    <row r="2517">
      <c r="A2517" s="147"/>
      <c r="B2517" s="64"/>
      <c r="C2517" s="147" t="s">
        <v>217</v>
      </c>
      <c r="E2517" s="161"/>
      <c r="F2517" s="162"/>
      <c r="G2517" s="147"/>
      <c r="H2517" s="146"/>
      <c r="J2517" s="146"/>
      <c r="L2517" s="150"/>
      <c r="N2517" s="163"/>
      <c r="O2517" s="146"/>
      <c r="P2517" s="146"/>
      <c r="Q2517" s="146"/>
      <c r="R2517" s="34"/>
      <c r="S2517" s="35"/>
      <c r="T2517" s="147"/>
    </row>
    <row r="2518">
      <c r="A2518" s="147"/>
      <c r="B2518" s="64"/>
      <c r="C2518" s="147" t="s">
        <v>217</v>
      </c>
      <c r="E2518" s="161"/>
      <c r="F2518" s="162"/>
      <c r="G2518" s="147"/>
      <c r="H2518" s="146"/>
      <c r="J2518" s="146"/>
      <c r="L2518" s="150"/>
      <c r="N2518" s="163"/>
      <c r="O2518" s="146"/>
      <c r="P2518" s="146"/>
      <c r="Q2518" s="146"/>
      <c r="R2518" s="34"/>
      <c r="S2518" s="35"/>
      <c r="T2518" s="147"/>
    </row>
    <row r="2519">
      <c r="A2519" s="147"/>
      <c r="B2519" s="64"/>
      <c r="C2519" s="147" t="s">
        <v>217</v>
      </c>
      <c r="E2519" s="161"/>
      <c r="F2519" s="162"/>
      <c r="G2519" s="147"/>
      <c r="H2519" s="146"/>
      <c r="J2519" s="146"/>
      <c r="L2519" s="150"/>
      <c r="N2519" s="163"/>
      <c r="O2519" s="146"/>
      <c r="P2519" s="146"/>
      <c r="Q2519" s="146"/>
      <c r="R2519" s="34"/>
      <c r="S2519" s="35"/>
      <c r="T2519" s="147"/>
    </row>
    <row r="2520">
      <c r="A2520" s="147"/>
      <c r="B2520" s="64"/>
      <c r="C2520" s="147" t="s">
        <v>217</v>
      </c>
      <c r="E2520" s="161"/>
      <c r="F2520" s="162"/>
      <c r="G2520" s="147"/>
      <c r="H2520" s="146"/>
      <c r="J2520" s="146"/>
      <c r="L2520" s="150"/>
      <c r="N2520" s="163"/>
      <c r="O2520" s="146"/>
      <c r="P2520" s="146"/>
      <c r="Q2520" s="146"/>
      <c r="R2520" s="34"/>
      <c r="S2520" s="35"/>
      <c r="T2520" s="147"/>
    </row>
    <row r="2521">
      <c r="A2521" s="147"/>
      <c r="B2521" s="64"/>
      <c r="C2521" s="147" t="s">
        <v>217</v>
      </c>
      <c r="E2521" s="161"/>
      <c r="F2521" s="162"/>
      <c r="G2521" s="147"/>
      <c r="H2521" s="146"/>
      <c r="J2521" s="146"/>
      <c r="L2521" s="150"/>
      <c r="N2521" s="163"/>
      <c r="O2521" s="146"/>
      <c r="P2521" s="146"/>
      <c r="Q2521" s="146"/>
      <c r="R2521" s="34"/>
      <c r="S2521" s="35"/>
      <c r="T2521" s="147"/>
    </row>
    <row r="2522">
      <c r="A2522" s="147"/>
      <c r="B2522" s="64"/>
      <c r="C2522" s="147" t="s">
        <v>217</v>
      </c>
      <c r="E2522" s="161"/>
      <c r="F2522" s="162"/>
      <c r="G2522" s="147"/>
      <c r="H2522" s="146"/>
      <c r="J2522" s="146"/>
      <c r="L2522" s="150"/>
      <c r="N2522" s="163"/>
      <c r="O2522" s="146"/>
      <c r="P2522" s="146"/>
      <c r="Q2522" s="146"/>
      <c r="R2522" s="34"/>
      <c r="S2522" s="35"/>
      <c r="T2522" s="147"/>
    </row>
    <row r="2523">
      <c r="A2523" s="147"/>
      <c r="B2523" s="64"/>
      <c r="C2523" s="147" t="s">
        <v>217</v>
      </c>
      <c r="E2523" s="161"/>
      <c r="F2523" s="162"/>
      <c r="G2523" s="147"/>
      <c r="H2523" s="146"/>
      <c r="J2523" s="146"/>
      <c r="L2523" s="150"/>
      <c r="N2523" s="163"/>
      <c r="O2523" s="146"/>
      <c r="P2523" s="146"/>
      <c r="Q2523" s="146"/>
      <c r="R2523" s="34"/>
      <c r="S2523" s="35"/>
      <c r="T2523" s="147"/>
    </row>
    <row r="2524">
      <c r="A2524" s="147"/>
      <c r="B2524" s="64"/>
      <c r="C2524" s="147" t="s">
        <v>217</v>
      </c>
      <c r="E2524" s="161"/>
      <c r="F2524" s="162"/>
      <c r="G2524" s="147"/>
      <c r="H2524" s="146"/>
      <c r="J2524" s="146"/>
      <c r="L2524" s="150"/>
      <c r="N2524" s="163"/>
      <c r="O2524" s="146"/>
      <c r="P2524" s="146"/>
      <c r="Q2524" s="146"/>
      <c r="R2524" s="34"/>
      <c r="S2524" s="35"/>
      <c r="T2524" s="147"/>
    </row>
    <row r="2525">
      <c r="A2525" s="147"/>
      <c r="B2525" s="64"/>
      <c r="C2525" s="147" t="s">
        <v>217</v>
      </c>
      <c r="E2525" s="161"/>
      <c r="F2525" s="162"/>
      <c r="G2525" s="147"/>
      <c r="H2525" s="146"/>
      <c r="J2525" s="146"/>
      <c r="L2525" s="150"/>
      <c r="N2525" s="163"/>
      <c r="O2525" s="146"/>
      <c r="P2525" s="146"/>
      <c r="Q2525" s="146"/>
      <c r="R2525" s="34"/>
      <c r="S2525" s="35"/>
      <c r="T2525" s="147"/>
    </row>
    <row r="2526">
      <c r="A2526" s="147"/>
      <c r="B2526" s="64"/>
      <c r="C2526" s="147" t="s">
        <v>217</v>
      </c>
      <c r="E2526" s="161"/>
      <c r="F2526" s="162"/>
      <c r="G2526" s="147"/>
      <c r="H2526" s="146"/>
      <c r="J2526" s="146"/>
      <c r="L2526" s="150"/>
      <c r="N2526" s="163"/>
      <c r="O2526" s="146"/>
      <c r="P2526" s="146"/>
      <c r="Q2526" s="146"/>
      <c r="R2526" s="34"/>
      <c r="S2526" s="35"/>
      <c r="T2526" s="147"/>
    </row>
    <row r="2527">
      <c r="A2527" s="147"/>
      <c r="B2527" s="64"/>
      <c r="C2527" s="147" t="s">
        <v>217</v>
      </c>
      <c r="E2527" s="161"/>
      <c r="F2527" s="162"/>
      <c r="G2527" s="147"/>
      <c r="H2527" s="146"/>
      <c r="J2527" s="146"/>
      <c r="L2527" s="150"/>
      <c r="N2527" s="163"/>
      <c r="O2527" s="146"/>
      <c r="P2527" s="146"/>
      <c r="Q2527" s="146"/>
      <c r="R2527" s="34"/>
      <c r="S2527" s="35"/>
      <c r="T2527" s="147"/>
    </row>
    <row r="2528">
      <c r="A2528" s="147"/>
      <c r="B2528" s="64"/>
      <c r="C2528" s="147" t="s">
        <v>217</v>
      </c>
      <c r="E2528" s="161"/>
      <c r="F2528" s="162"/>
      <c r="G2528" s="147"/>
      <c r="H2528" s="146"/>
      <c r="J2528" s="146"/>
      <c r="L2528" s="150"/>
      <c r="N2528" s="163"/>
      <c r="O2528" s="146"/>
      <c r="P2528" s="146"/>
      <c r="Q2528" s="146"/>
      <c r="R2528" s="34"/>
      <c r="S2528" s="35"/>
      <c r="T2528" s="147"/>
    </row>
    <row r="2529">
      <c r="A2529" s="147"/>
      <c r="B2529" s="64"/>
      <c r="C2529" s="147" t="s">
        <v>217</v>
      </c>
      <c r="E2529" s="161"/>
      <c r="F2529" s="162"/>
      <c r="G2529" s="147"/>
      <c r="H2529" s="146"/>
      <c r="J2529" s="146"/>
      <c r="L2529" s="150"/>
      <c r="N2529" s="163"/>
      <c r="O2529" s="146"/>
      <c r="P2529" s="146"/>
      <c r="Q2529" s="146"/>
      <c r="R2529" s="34"/>
      <c r="S2529" s="35"/>
      <c r="T2529" s="147"/>
    </row>
    <row r="2530">
      <c r="A2530" s="147"/>
      <c r="B2530" s="64"/>
      <c r="C2530" s="147" t="s">
        <v>217</v>
      </c>
      <c r="E2530" s="161"/>
      <c r="F2530" s="162"/>
      <c r="G2530" s="147"/>
      <c r="H2530" s="146"/>
      <c r="J2530" s="146"/>
      <c r="L2530" s="150"/>
      <c r="N2530" s="163"/>
      <c r="O2530" s="146"/>
      <c r="P2530" s="146"/>
      <c r="Q2530" s="146"/>
      <c r="R2530" s="34"/>
      <c r="S2530" s="35"/>
      <c r="T2530" s="147"/>
    </row>
    <row r="2531">
      <c r="A2531" s="147"/>
      <c r="B2531" s="64"/>
      <c r="C2531" s="147" t="s">
        <v>217</v>
      </c>
      <c r="E2531" s="161"/>
      <c r="F2531" s="162"/>
      <c r="G2531" s="147"/>
      <c r="H2531" s="146"/>
      <c r="J2531" s="146"/>
      <c r="L2531" s="150"/>
      <c r="N2531" s="163"/>
      <c r="O2531" s="146"/>
      <c r="P2531" s="146"/>
      <c r="Q2531" s="146"/>
      <c r="R2531" s="34"/>
      <c r="S2531" s="35"/>
      <c r="T2531" s="147"/>
    </row>
    <row r="2532">
      <c r="A2532" s="147"/>
      <c r="B2532" s="64"/>
      <c r="C2532" s="147" t="s">
        <v>217</v>
      </c>
      <c r="E2532" s="161"/>
      <c r="F2532" s="162"/>
      <c r="G2532" s="147"/>
      <c r="H2532" s="146"/>
      <c r="J2532" s="146"/>
      <c r="L2532" s="150"/>
      <c r="N2532" s="163"/>
      <c r="O2532" s="146"/>
      <c r="P2532" s="146"/>
      <c r="Q2532" s="146"/>
      <c r="R2532" s="34"/>
      <c r="S2532" s="35"/>
      <c r="T2532" s="147"/>
    </row>
    <row r="2533">
      <c r="A2533" s="147"/>
      <c r="B2533" s="64"/>
      <c r="C2533" s="147" t="s">
        <v>217</v>
      </c>
      <c r="E2533" s="161"/>
      <c r="F2533" s="162"/>
      <c r="G2533" s="147"/>
      <c r="H2533" s="146"/>
      <c r="J2533" s="146"/>
      <c r="L2533" s="150"/>
      <c r="N2533" s="163"/>
      <c r="O2533" s="146"/>
      <c r="P2533" s="146"/>
      <c r="Q2533" s="146"/>
      <c r="R2533" s="34"/>
      <c r="S2533" s="35"/>
      <c r="T2533" s="147"/>
    </row>
    <row r="2534">
      <c r="A2534" s="147"/>
      <c r="B2534" s="64"/>
      <c r="C2534" s="147" t="s">
        <v>217</v>
      </c>
      <c r="E2534" s="161"/>
      <c r="F2534" s="162"/>
      <c r="G2534" s="147"/>
      <c r="H2534" s="146"/>
      <c r="J2534" s="146"/>
      <c r="L2534" s="150"/>
      <c r="N2534" s="163"/>
      <c r="O2534" s="146"/>
      <c r="P2534" s="146"/>
      <c r="Q2534" s="146"/>
      <c r="R2534" s="34"/>
      <c r="S2534" s="35"/>
      <c r="T2534" s="147"/>
    </row>
    <row r="2535">
      <c r="A2535" s="147"/>
      <c r="B2535" s="64"/>
      <c r="C2535" s="147" t="s">
        <v>217</v>
      </c>
      <c r="E2535" s="161"/>
      <c r="F2535" s="162"/>
      <c r="G2535" s="147"/>
      <c r="H2535" s="146"/>
      <c r="J2535" s="146"/>
      <c r="L2535" s="150"/>
      <c r="N2535" s="163"/>
      <c r="O2535" s="146"/>
      <c r="P2535" s="146"/>
      <c r="Q2535" s="146"/>
      <c r="R2535" s="34"/>
      <c r="S2535" s="35"/>
      <c r="T2535" s="147"/>
    </row>
    <row r="2536">
      <c r="A2536" s="147"/>
      <c r="B2536" s="64"/>
      <c r="C2536" s="147" t="s">
        <v>217</v>
      </c>
      <c r="E2536" s="161"/>
      <c r="F2536" s="162"/>
      <c r="G2536" s="147"/>
      <c r="H2536" s="146"/>
      <c r="J2536" s="146"/>
      <c r="L2536" s="150"/>
      <c r="N2536" s="163"/>
      <c r="O2536" s="146"/>
      <c r="P2536" s="146"/>
      <c r="Q2536" s="146"/>
      <c r="R2536" s="34"/>
      <c r="S2536" s="35"/>
      <c r="T2536" s="147"/>
    </row>
    <row r="2537">
      <c r="A2537" s="147"/>
      <c r="B2537" s="64"/>
      <c r="C2537" s="147" t="s">
        <v>217</v>
      </c>
      <c r="E2537" s="161"/>
      <c r="F2537" s="162"/>
      <c r="G2537" s="147"/>
      <c r="H2537" s="146"/>
      <c r="J2537" s="146"/>
      <c r="L2537" s="150"/>
      <c r="N2537" s="163"/>
      <c r="O2537" s="146"/>
      <c r="P2537" s="146"/>
      <c r="Q2537" s="146"/>
      <c r="R2537" s="34"/>
      <c r="S2537" s="35"/>
      <c r="T2537" s="147"/>
    </row>
    <row r="2538">
      <c r="A2538" s="147"/>
      <c r="B2538" s="64"/>
      <c r="C2538" s="147" t="s">
        <v>217</v>
      </c>
      <c r="E2538" s="161"/>
      <c r="F2538" s="162"/>
      <c r="G2538" s="147"/>
      <c r="H2538" s="146"/>
      <c r="J2538" s="146"/>
      <c r="L2538" s="150"/>
      <c r="N2538" s="163"/>
      <c r="O2538" s="146"/>
      <c r="P2538" s="146"/>
      <c r="Q2538" s="146"/>
      <c r="R2538" s="34"/>
      <c r="S2538" s="35"/>
      <c r="T2538" s="147"/>
    </row>
    <row r="2539">
      <c r="A2539" s="147"/>
      <c r="B2539" s="64"/>
      <c r="C2539" s="147" t="s">
        <v>217</v>
      </c>
      <c r="E2539" s="161"/>
      <c r="F2539" s="162"/>
      <c r="G2539" s="147"/>
      <c r="H2539" s="146"/>
      <c r="J2539" s="146"/>
      <c r="L2539" s="150"/>
      <c r="N2539" s="163"/>
      <c r="O2539" s="146"/>
      <c r="P2539" s="146"/>
      <c r="Q2539" s="146"/>
      <c r="R2539" s="34"/>
      <c r="S2539" s="35"/>
      <c r="T2539" s="147"/>
    </row>
    <row r="2540">
      <c r="A2540" s="147"/>
      <c r="B2540" s="64"/>
      <c r="C2540" s="147" t="s">
        <v>217</v>
      </c>
      <c r="E2540" s="161"/>
      <c r="F2540" s="162"/>
      <c r="G2540" s="147"/>
      <c r="H2540" s="146"/>
      <c r="J2540" s="146"/>
      <c r="L2540" s="150"/>
      <c r="N2540" s="163"/>
      <c r="O2540" s="146"/>
      <c r="P2540" s="146"/>
      <c r="Q2540" s="146"/>
      <c r="R2540" s="34"/>
      <c r="S2540" s="35"/>
      <c r="T2540" s="147"/>
    </row>
    <row r="2541">
      <c r="A2541" s="147"/>
      <c r="B2541" s="64"/>
      <c r="C2541" s="147" t="s">
        <v>217</v>
      </c>
      <c r="E2541" s="161"/>
      <c r="F2541" s="162"/>
      <c r="G2541" s="147"/>
      <c r="H2541" s="146"/>
      <c r="J2541" s="146"/>
      <c r="L2541" s="150"/>
      <c r="N2541" s="163"/>
      <c r="O2541" s="146"/>
      <c r="P2541" s="146"/>
      <c r="Q2541" s="146"/>
      <c r="R2541" s="34"/>
      <c r="S2541" s="35"/>
      <c r="T2541" s="147"/>
    </row>
    <row r="2542">
      <c r="A2542" s="147"/>
      <c r="B2542" s="64"/>
      <c r="C2542" s="147" t="s">
        <v>217</v>
      </c>
      <c r="E2542" s="161"/>
      <c r="F2542" s="162"/>
      <c r="G2542" s="147"/>
      <c r="H2542" s="146"/>
      <c r="J2542" s="146"/>
      <c r="L2542" s="150"/>
      <c r="N2542" s="163"/>
      <c r="O2542" s="146"/>
      <c r="P2542" s="146"/>
      <c r="Q2542" s="146"/>
      <c r="R2542" s="34"/>
      <c r="S2542" s="35"/>
      <c r="T2542" s="147"/>
    </row>
    <row r="2543">
      <c r="A2543" s="147"/>
      <c r="B2543" s="64"/>
      <c r="C2543" s="147" t="s">
        <v>217</v>
      </c>
      <c r="E2543" s="161"/>
      <c r="F2543" s="162"/>
      <c r="G2543" s="147"/>
      <c r="H2543" s="146"/>
      <c r="J2543" s="146"/>
      <c r="L2543" s="150"/>
      <c r="N2543" s="163"/>
      <c r="O2543" s="146"/>
      <c r="P2543" s="146"/>
      <c r="Q2543" s="146"/>
      <c r="R2543" s="34"/>
      <c r="S2543" s="35"/>
      <c r="T2543" s="147"/>
    </row>
    <row r="2544">
      <c r="A2544" s="147"/>
      <c r="B2544" s="64"/>
      <c r="C2544" s="147" t="s">
        <v>217</v>
      </c>
      <c r="E2544" s="161"/>
      <c r="F2544" s="162"/>
      <c r="G2544" s="147"/>
      <c r="H2544" s="146"/>
      <c r="J2544" s="146"/>
      <c r="L2544" s="150"/>
      <c r="N2544" s="163"/>
      <c r="O2544" s="146"/>
      <c r="P2544" s="146"/>
      <c r="Q2544" s="146"/>
      <c r="R2544" s="34"/>
      <c r="S2544" s="35"/>
      <c r="T2544" s="147"/>
    </row>
    <row r="2545">
      <c r="A2545" s="147"/>
      <c r="B2545" s="64"/>
      <c r="C2545" s="147" t="s">
        <v>217</v>
      </c>
      <c r="E2545" s="161"/>
      <c r="F2545" s="162"/>
      <c r="G2545" s="147"/>
      <c r="H2545" s="146"/>
      <c r="J2545" s="146"/>
      <c r="L2545" s="150"/>
      <c r="N2545" s="163"/>
      <c r="O2545" s="146"/>
      <c r="P2545" s="146"/>
      <c r="Q2545" s="146"/>
      <c r="R2545" s="34"/>
      <c r="S2545" s="35"/>
      <c r="T2545" s="147"/>
    </row>
    <row r="2546">
      <c r="A2546" s="147"/>
      <c r="B2546" s="64"/>
      <c r="C2546" s="147" t="s">
        <v>217</v>
      </c>
      <c r="E2546" s="161"/>
      <c r="F2546" s="162"/>
      <c r="G2546" s="147"/>
      <c r="H2546" s="146"/>
      <c r="J2546" s="146"/>
      <c r="L2546" s="150"/>
      <c r="N2546" s="163"/>
      <c r="O2546" s="146"/>
      <c r="P2546" s="146"/>
      <c r="Q2546" s="146"/>
      <c r="R2546" s="34"/>
      <c r="S2546" s="35"/>
      <c r="T2546" s="147"/>
    </row>
    <row r="2547">
      <c r="A2547" s="147"/>
      <c r="B2547" s="64"/>
      <c r="C2547" s="147" t="s">
        <v>217</v>
      </c>
      <c r="E2547" s="161"/>
      <c r="F2547" s="162"/>
      <c r="G2547" s="147"/>
      <c r="H2547" s="146"/>
      <c r="J2547" s="146"/>
      <c r="L2547" s="150"/>
      <c r="N2547" s="163"/>
      <c r="O2547" s="146"/>
      <c r="P2547" s="146"/>
      <c r="Q2547" s="146"/>
      <c r="R2547" s="34"/>
      <c r="S2547" s="35"/>
      <c r="T2547" s="147"/>
    </row>
    <row r="2548">
      <c r="A2548" s="147"/>
      <c r="B2548" s="64"/>
      <c r="C2548" s="147" t="s">
        <v>217</v>
      </c>
      <c r="E2548" s="161"/>
      <c r="F2548" s="162"/>
      <c r="G2548" s="147"/>
      <c r="H2548" s="146"/>
      <c r="J2548" s="146"/>
      <c r="L2548" s="150"/>
      <c r="N2548" s="163"/>
      <c r="O2548" s="146"/>
      <c r="P2548" s="146"/>
      <c r="Q2548" s="146"/>
      <c r="R2548" s="34"/>
      <c r="S2548" s="35"/>
      <c r="T2548" s="147"/>
    </row>
    <row r="2549">
      <c r="A2549" s="147"/>
      <c r="B2549" s="64"/>
      <c r="C2549" s="147" t="s">
        <v>217</v>
      </c>
      <c r="E2549" s="161"/>
      <c r="F2549" s="162"/>
      <c r="G2549" s="147"/>
      <c r="H2549" s="146"/>
      <c r="J2549" s="146"/>
      <c r="L2549" s="150"/>
      <c r="N2549" s="163"/>
      <c r="O2549" s="146"/>
      <c r="P2549" s="146"/>
      <c r="Q2549" s="146"/>
      <c r="R2549" s="34"/>
      <c r="S2549" s="35"/>
      <c r="T2549" s="147"/>
    </row>
    <row r="2550">
      <c r="A2550" s="147"/>
      <c r="B2550" s="64"/>
      <c r="C2550" s="147" t="s">
        <v>217</v>
      </c>
      <c r="E2550" s="161"/>
      <c r="F2550" s="162"/>
      <c r="G2550" s="147"/>
      <c r="H2550" s="146"/>
      <c r="J2550" s="146"/>
      <c r="L2550" s="150"/>
      <c r="N2550" s="163"/>
      <c r="O2550" s="146"/>
      <c r="P2550" s="146"/>
      <c r="Q2550" s="146"/>
      <c r="R2550" s="34"/>
      <c r="S2550" s="35"/>
      <c r="T2550" s="147"/>
    </row>
    <row r="2551">
      <c r="A2551" s="147"/>
      <c r="B2551" s="64"/>
      <c r="C2551" s="147" t="s">
        <v>217</v>
      </c>
      <c r="E2551" s="161"/>
      <c r="F2551" s="162"/>
      <c r="G2551" s="147"/>
      <c r="H2551" s="146"/>
      <c r="J2551" s="146"/>
      <c r="L2551" s="150"/>
      <c r="N2551" s="163"/>
      <c r="O2551" s="146"/>
      <c r="P2551" s="146"/>
      <c r="Q2551" s="146"/>
      <c r="R2551" s="34"/>
      <c r="S2551" s="35"/>
      <c r="T2551" s="147"/>
    </row>
    <row r="2552">
      <c r="A2552" s="147"/>
      <c r="B2552" s="64"/>
      <c r="C2552" s="147" t="s">
        <v>217</v>
      </c>
      <c r="E2552" s="161"/>
      <c r="F2552" s="162"/>
      <c r="G2552" s="147"/>
      <c r="H2552" s="146"/>
      <c r="J2552" s="146"/>
      <c r="L2552" s="150"/>
      <c r="N2552" s="163"/>
      <c r="O2552" s="146"/>
      <c r="P2552" s="146"/>
      <c r="Q2552" s="146"/>
      <c r="R2552" s="34"/>
      <c r="S2552" s="35"/>
      <c r="T2552" s="147"/>
    </row>
    <row r="2553">
      <c r="A2553" s="147"/>
      <c r="B2553" s="64"/>
      <c r="C2553" s="147" t="s">
        <v>217</v>
      </c>
      <c r="E2553" s="161"/>
      <c r="F2553" s="162"/>
      <c r="G2553" s="147"/>
      <c r="H2553" s="146"/>
      <c r="J2553" s="146"/>
      <c r="L2553" s="150"/>
      <c r="N2553" s="163"/>
      <c r="O2553" s="146"/>
      <c r="P2553" s="146"/>
      <c r="Q2553" s="146"/>
      <c r="R2553" s="34"/>
      <c r="S2553" s="35"/>
      <c r="T2553" s="147"/>
    </row>
    <row r="2554">
      <c r="A2554" s="147"/>
      <c r="B2554" s="64"/>
      <c r="C2554" s="147" t="s">
        <v>217</v>
      </c>
      <c r="E2554" s="161"/>
      <c r="F2554" s="162"/>
      <c r="G2554" s="147"/>
      <c r="H2554" s="146"/>
      <c r="J2554" s="146"/>
      <c r="L2554" s="150"/>
      <c r="N2554" s="163"/>
      <c r="O2554" s="146"/>
      <c r="P2554" s="146"/>
      <c r="Q2554" s="146"/>
      <c r="R2554" s="34"/>
      <c r="S2554" s="35"/>
      <c r="T2554" s="147"/>
    </row>
    <row r="2555">
      <c r="A2555" s="147"/>
      <c r="B2555" s="64"/>
      <c r="C2555" s="147" t="s">
        <v>217</v>
      </c>
      <c r="E2555" s="161"/>
      <c r="F2555" s="162"/>
      <c r="G2555" s="147"/>
      <c r="H2555" s="146"/>
      <c r="J2555" s="146"/>
      <c r="L2555" s="150"/>
      <c r="N2555" s="163"/>
      <c r="O2555" s="146"/>
      <c r="P2555" s="146"/>
      <c r="Q2555" s="146"/>
      <c r="R2555" s="34"/>
      <c r="S2555" s="35"/>
      <c r="T2555" s="147"/>
    </row>
    <row r="2556">
      <c r="A2556" s="147"/>
      <c r="B2556" s="64"/>
      <c r="C2556" s="147" t="s">
        <v>217</v>
      </c>
      <c r="E2556" s="161"/>
      <c r="F2556" s="162"/>
      <c r="G2556" s="147"/>
      <c r="H2556" s="146"/>
      <c r="J2556" s="146"/>
      <c r="L2556" s="150"/>
      <c r="N2556" s="163"/>
      <c r="O2556" s="146"/>
      <c r="P2556" s="146"/>
      <c r="Q2556" s="146"/>
      <c r="R2556" s="34"/>
      <c r="S2556" s="35"/>
      <c r="T2556" s="147"/>
    </row>
    <row r="2557">
      <c r="A2557" s="147"/>
      <c r="B2557" s="64"/>
      <c r="C2557" s="147" t="s">
        <v>217</v>
      </c>
      <c r="E2557" s="161"/>
      <c r="F2557" s="162"/>
      <c r="G2557" s="147"/>
      <c r="H2557" s="146"/>
      <c r="J2557" s="146"/>
      <c r="L2557" s="150"/>
      <c r="N2557" s="163"/>
      <c r="O2557" s="146"/>
      <c r="P2557" s="146"/>
      <c r="Q2557" s="146"/>
      <c r="R2557" s="34"/>
      <c r="S2557" s="35"/>
      <c r="T2557" s="147"/>
    </row>
    <row r="2558">
      <c r="A2558" s="147"/>
      <c r="B2558" s="64"/>
      <c r="C2558" s="147" t="s">
        <v>217</v>
      </c>
      <c r="E2558" s="161"/>
      <c r="F2558" s="162"/>
      <c r="G2558" s="147"/>
      <c r="H2558" s="146"/>
      <c r="J2558" s="146"/>
      <c r="L2558" s="150"/>
      <c r="N2558" s="163"/>
      <c r="O2558" s="146"/>
      <c r="P2558" s="146"/>
      <c r="Q2558" s="146"/>
      <c r="R2558" s="34"/>
      <c r="S2558" s="35"/>
      <c r="T2558" s="147"/>
    </row>
    <row r="2559">
      <c r="A2559" s="147"/>
      <c r="B2559" s="64"/>
      <c r="C2559" s="147" t="s">
        <v>217</v>
      </c>
      <c r="E2559" s="161"/>
      <c r="F2559" s="162"/>
      <c r="G2559" s="147"/>
      <c r="H2559" s="146"/>
      <c r="J2559" s="146"/>
      <c r="L2559" s="150"/>
      <c r="N2559" s="163"/>
      <c r="O2559" s="146"/>
      <c r="P2559" s="146"/>
      <c r="Q2559" s="146"/>
      <c r="R2559" s="34"/>
      <c r="S2559" s="35"/>
      <c r="T2559" s="147"/>
    </row>
    <row r="2560">
      <c r="A2560" s="147"/>
      <c r="B2560" s="64"/>
      <c r="C2560" s="147" t="s">
        <v>217</v>
      </c>
      <c r="E2560" s="161"/>
      <c r="F2560" s="162"/>
      <c r="G2560" s="147"/>
      <c r="H2560" s="146"/>
      <c r="J2560" s="146"/>
      <c r="L2560" s="150"/>
      <c r="N2560" s="163"/>
      <c r="O2560" s="146"/>
      <c r="P2560" s="146"/>
      <c r="Q2560" s="146"/>
      <c r="R2560" s="34"/>
      <c r="S2560" s="35"/>
      <c r="T2560" s="147"/>
    </row>
    <row r="2561">
      <c r="A2561" s="147"/>
      <c r="B2561" s="64"/>
      <c r="C2561" s="147" t="s">
        <v>217</v>
      </c>
      <c r="E2561" s="161"/>
      <c r="F2561" s="162"/>
      <c r="G2561" s="147"/>
      <c r="H2561" s="146"/>
      <c r="J2561" s="146"/>
      <c r="L2561" s="150"/>
      <c r="N2561" s="163"/>
      <c r="O2561" s="146"/>
      <c r="P2561" s="146"/>
      <c r="Q2561" s="146"/>
      <c r="R2561" s="34"/>
      <c r="S2561" s="35"/>
      <c r="T2561" s="147"/>
    </row>
    <row r="2562">
      <c r="A2562" s="147"/>
      <c r="B2562" s="64"/>
      <c r="C2562" s="147" t="s">
        <v>217</v>
      </c>
      <c r="E2562" s="161"/>
      <c r="F2562" s="162"/>
      <c r="G2562" s="147"/>
      <c r="H2562" s="146"/>
      <c r="J2562" s="146"/>
      <c r="L2562" s="150"/>
      <c r="N2562" s="163"/>
      <c r="O2562" s="146"/>
      <c r="P2562" s="146"/>
      <c r="Q2562" s="146"/>
      <c r="R2562" s="34"/>
      <c r="S2562" s="35"/>
      <c r="T2562" s="147"/>
    </row>
    <row r="2563">
      <c r="A2563" s="147"/>
      <c r="B2563" s="64"/>
      <c r="C2563" s="147" t="s">
        <v>217</v>
      </c>
      <c r="E2563" s="161"/>
      <c r="F2563" s="162"/>
      <c r="G2563" s="147"/>
      <c r="H2563" s="146"/>
      <c r="J2563" s="146"/>
      <c r="L2563" s="150"/>
      <c r="N2563" s="163"/>
      <c r="O2563" s="146"/>
      <c r="P2563" s="146"/>
      <c r="Q2563" s="146"/>
      <c r="R2563" s="34"/>
      <c r="S2563" s="35"/>
      <c r="T2563" s="147"/>
    </row>
    <row r="2564">
      <c r="A2564" s="147"/>
      <c r="B2564" s="64"/>
      <c r="C2564" s="147" t="s">
        <v>217</v>
      </c>
      <c r="E2564" s="161"/>
      <c r="F2564" s="162"/>
      <c r="G2564" s="147"/>
      <c r="H2564" s="146"/>
      <c r="J2564" s="146"/>
      <c r="L2564" s="150"/>
      <c r="N2564" s="163"/>
      <c r="O2564" s="146"/>
      <c r="P2564" s="146"/>
      <c r="Q2564" s="146"/>
      <c r="R2564" s="34"/>
      <c r="S2564" s="35"/>
      <c r="T2564" s="147"/>
    </row>
    <row r="2565">
      <c r="A2565" s="147"/>
      <c r="B2565" s="64"/>
      <c r="C2565" s="147" t="s">
        <v>217</v>
      </c>
      <c r="E2565" s="161"/>
      <c r="F2565" s="162"/>
      <c r="G2565" s="147"/>
      <c r="H2565" s="146"/>
      <c r="J2565" s="146"/>
      <c r="L2565" s="150"/>
      <c r="N2565" s="163"/>
      <c r="O2565" s="146"/>
      <c r="P2565" s="146"/>
      <c r="Q2565" s="146"/>
      <c r="R2565" s="34"/>
      <c r="S2565" s="35"/>
      <c r="T2565" s="147"/>
    </row>
    <row r="2566">
      <c r="A2566" s="147"/>
      <c r="B2566" s="64"/>
      <c r="C2566" s="147" t="s">
        <v>217</v>
      </c>
      <c r="E2566" s="161"/>
      <c r="F2566" s="162"/>
      <c r="G2566" s="147"/>
      <c r="H2566" s="146"/>
      <c r="J2566" s="146"/>
      <c r="L2566" s="150"/>
      <c r="N2566" s="163"/>
      <c r="O2566" s="146"/>
      <c r="P2566" s="146"/>
      <c r="Q2566" s="146"/>
      <c r="R2566" s="34"/>
      <c r="S2566" s="35"/>
      <c r="T2566" s="147"/>
    </row>
    <row r="2567">
      <c r="A2567" s="147"/>
      <c r="B2567" s="64"/>
      <c r="C2567" s="147" t="s">
        <v>217</v>
      </c>
      <c r="E2567" s="161"/>
      <c r="F2567" s="162"/>
      <c r="G2567" s="147"/>
      <c r="H2567" s="146"/>
      <c r="J2567" s="146"/>
      <c r="L2567" s="150"/>
      <c r="N2567" s="163"/>
      <c r="O2567" s="146"/>
      <c r="P2567" s="146"/>
      <c r="Q2567" s="146"/>
      <c r="R2567" s="34"/>
      <c r="S2567" s="35"/>
      <c r="T2567" s="147"/>
    </row>
    <row r="2568">
      <c r="A2568" s="147"/>
      <c r="B2568" s="64"/>
      <c r="C2568" s="147" t="s">
        <v>217</v>
      </c>
      <c r="E2568" s="161"/>
      <c r="F2568" s="162"/>
      <c r="G2568" s="147"/>
      <c r="H2568" s="146"/>
      <c r="J2568" s="146"/>
      <c r="L2568" s="150"/>
      <c r="N2568" s="163"/>
      <c r="O2568" s="146"/>
      <c r="P2568" s="146"/>
      <c r="Q2568" s="146"/>
      <c r="R2568" s="34"/>
      <c r="S2568" s="35"/>
      <c r="T2568" s="147"/>
    </row>
    <row r="2569">
      <c r="A2569" s="147"/>
      <c r="B2569" s="64"/>
      <c r="C2569" s="147" t="s">
        <v>217</v>
      </c>
      <c r="E2569" s="161"/>
      <c r="F2569" s="162"/>
      <c r="G2569" s="147"/>
      <c r="H2569" s="146"/>
      <c r="J2569" s="146"/>
      <c r="L2569" s="150"/>
      <c r="N2569" s="163"/>
      <c r="O2569" s="146"/>
      <c r="P2569" s="146"/>
      <c r="Q2569" s="146"/>
      <c r="R2569" s="34"/>
      <c r="S2569" s="35"/>
      <c r="T2569" s="147"/>
    </row>
    <row r="2570">
      <c r="A2570" s="147"/>
      <c r="B2570" s="64"/>
      <c r="C2570" s="147" t="s">
        <v>217</v>
      </c>
      <c r="E2570" s="161"/>
      <c r="F2570" s="162"/>
      <c r="G2570" s="147"/>
      <c r="H2570" s="146"/>
      <c r="J2570" s="146"/>
      <c r="L2570" s="150"/>
      <c r="N2570" s="163"/>
      <c r="O2570" s="146"/>
      <c r="P2570" s="146"/>
      <c r="Q2570" s="146"/>
      <c r="R2570" s="34"/>
      <c r="S2570" s="35"/>
      <c r="T2570" s="147"/>
    </row>
    <row r="2571">
      <c r="A2571" s="147"/>
      <c r="B2571" s="64"/>
      <c r="C2571" s="147" t="s">
        <v>217</v>
      </c>
      <c r="E2571" s="161"/>
      <c r="F2571" s="162"/>
      <c r="G2571" s="147"/>
      <c r="H2571" s="146"/>
      <c r="J2571" s="146"/>
      <c r="L2571" s="150"/>
      <c r="N2571" s="163"/>
      <c r="O2571" s="146"/>
      <c r="P2571" s="146"/>
      <c r="Q2571" s="146"/>
      <c r="R2571" s="34"/>
      <c r="S2571" s="35"/>
      <c r="T2571" s="147"/>
    </row>
    <row r="2572">
      <c r="A2572" s="147"/>
      <c r="B2572" s="64"/>
      <c r="C2572" s="147" t="s">
        <v>217</v>
      </c>
      <c r="E2572" s="161"/>
      <c r="F2572" s="162"/>
      <c r="G2572" s="147"/>
      <c r="H2572" s="146"/>
      <c r="J2572" s="146"/>
      <c r="L2572" s="150"/>
      <c r="N2572" s="163"/>
      <c r="O2572" s="146"/>
      <c r="P2572" s="146"/>
      <c r="Q2572" s="146"/>
      <c r="R2572" s="34"/>
      <c r="S2572" s="35"/>
      <c r="T2572" s="147"/>
    </row>
    <row r="2573">
      <c r="A2573" s="147"/>
      <c r="B2573" s="64"/>
      <c r="C2573" s="147" t="s">
        <v>217</v>
      </c>
      <c r="E2573" s="161"/>
      <c r="F2573" s="162"/>
      <c r="G2573" s="147"/>
      <c r="H2573" s="146"/>
      <c r="J2573" s="146"/>
      <c r="L2573" s="150"/>
      <c r="N2573" s="163"/>
      <c r="O2573" s="146"/>
      <c r="P2573" s="146"/>
      <c r="Q2573" s="146"/>
      <c r="R2573" s="34"/>
      <c r="S2573" s="35"/>
      <c r="T2573" s="147"/>
    </row>
    <row r="2574">
      <c r="A2574" s="147"/>
      <c r="B2574" s="64"/>
      <c r="C2574" s="147" t="s">
        <v>217</v>
      </c>
      <c r="E2574" s="161"/>
      <c r="F2574" s="162"/>
      <c r="G2574" s="147"/>
      <c r="H2574" s="146"/>
      <c r="J2574" s="146"/>
      <c r="L2574" s="150"/>
      <c r="N2574" s="163"/>
      <c r="O2574" s="146"/>
      <c r="P2574" s="146"/>
      <c r="Q2574" s="146"/>
      <c r="R2574" s="34"/>
      <c r="S2574" s="35"/>
      <c r="T2574" s="147"/>
    </row>
    <row r="2575">
      <c r="A2575" s="147"/>
      <c r="B2575" s="64"/>
      <c r="C2575" s="147" t="s">
        <v>217</v>
      </c>
      <c r="E2575" s="161"/>
      <c r="F2575" s="162"/>
      <c r="G2575" s="147"/>
      <c r="H2575" s="146"/>
      <c r="J2575" s="146"/>
      <c r="L2575" s="150"/>
      <c r="N2575" s="163"/>
      <c r="O2575" s="146"/>
      <c r="P2575" s="146"/>
      <c r="Q2575" s="146"/>
      <c r="R2575" s="34"/>
      <c r="S2575" s="35"/>
      <c r="T2575" s="147"/>
    </row>
    <row r="2576">
      <c r="A2576" s="147"/>
      <c r="B2576" s="64"/>
      <c r="C2576" s="147" t="s">
        <v>217</v>
      </c>
      <c r="E2576" s="161"/>
      <c r="F2576" s="162"/>
      <c r="G2576" s="147"/>
      <c r="H2576" s="146"/>
      <c r="J2576" s="146"/>
      <c r="L2576" s="150"/>
      <c r="N2576" s="163"/>
      <c r="O2576" s="146"/>
      <c r="P2576" s="146"/>
      <c r="Q2576" s="146"/>
      <c r="R2576" s="34"/>
      <c r="S2576" s="35"/>
      <c r="T2576" s="147"/>
    </row>
    <row r="2577">
      <c r="A2577" s="147"/>
      <c r="B2577" s="64"/>
      <c r="C2577" s="147" t="s">
        <v>217</v>
      </c>
      <c r="E2577" s="161"/>
      <c r="F2577" s="162"/>
      <c r="G2577" s="147"/>
      <c r="H2577" s="146"/>
      <c r="J2577" s="146"/>
      <c r="L2577" s="150"/>
      <c r="N2577" s="163"/>
      <c r="O2577" s="146"/>
      <c r="P2577" s="146"/>
      <c r="Q2577" s="146"/>
      <c r="R2577" s="34"/>
      <c r="S2577" s="35"/>
      <c r="T2577" s="147"/>
    </row>
    <row r="2578">
      <c r="A2578" s="147"/>
      <c r="B2578" s="64"/>
      <c r="C2578" s="147" t="s">
        <v>217</v>
      </c>
      <c r="E2578" s="161"/>
      <c r="F2578" s="162"/>
      <c r="G2578" s="147"/>
      <c r="H2578" s="146"/>
      <c r="J2578" s="146"/>
      <c r="L2578" s="150"/>
      <c r="N2578" s="163"/>
      <c r="O2578" s="146"/>
      <c r="P2578" s="146"/>
      <c r="Q2578" s="146"/>
      <c r="R2578" s="34"/>
      <c r="S2578" s="35"/>
      <c r="T2578" s="147"/>
    </row>
    <row r="2579">
      <c r="A2579" s="147"/>
      <c r="B2579" s="64"/>
      <c r="C2579" s="147" t="s">
        <v>217</v>
      </c>
      <c r="E2579" s="161"/>
      <c r="F2579" s="162"/>
      <c r="G2579" s="147"/>
      <c r="H2579" s="146"/>
      <c r="J2579" s="146"/>
      <c r="L2579" s="150"/>
      <c r="N2579" s="163"/>
      <c r="O2579" s="146"/>
      <c r="P2579" s="146"/>
      <c r="Q2579" s="146"/>
      <c r="R2579" s="34"/>
      <c r="S2579" s="35"/>
      <c r="T2579" s="147"/>
    </row>
    <row r="2580">
      <c r="A2580" s="147"/>
      <c r="B2580" s="64"/>
      <c r="C2580" s="147" t="s">
        <v>217</v>
      </c>
      <c r="E2580" s="161"/>
      <c r="F2580" s="162"/>
      <c r="G2580" s="147"/>
      <c r="H2580" s="146"/>
      <c r="J2580" s="146"/>
      <c r="L2580" s="150"/>
      <c r="N2580" s="163"/>
      <c r="O2580" s="146"/>
      <c r="P2580" s="146"/>
      <c r="Q2580" s="146"/>
      <c r="R2580" s="34"/>
      <c r="S2580" s="35"/>
      <c r="T2580" s="147"/>
    </row>
    <row r="2581">
      <c r="A2581" s="147"/>
      <c r="B2581" s="64"/>
      <c r="C2581" s="147" t="s">
        <v>217</v>
      </c>
      <c r="E2581" s="161"/>
      <c r="F2581" s="162"/>
      <c r="G2581" s="147"/>
      <c r="H2581" s="146"/>
      <c r="J2581" s="146"/>
      <c r="L2581" s="150"/>
      <c r="N2581" s="163"/>
      <c r="O2581" s="146"/>
      <c r="P2581" s="146"/>
      <c r="Q2581" s="146"/>
      <c r="R2581" s="34"/>
      <c r="S2581" s="35"/>
      <c r="T2581" s="147"/>
    </row>
    <row r="2582">
      <c r="A2582" s="147"/>
      <c r="B2582" s="64"/>
      <c r="C2582" s="147" t="s">
        <v>217</v>
      </c>
      <c r="E2582" s="161"/>
      <c r="F2582" s="162"/>
      <c r="G2582" s="147"/>
      <c r="H2582" s="146"/>
      <c r="J2582" s="146"/>
      <c r="L2582" s="150"/>
      <c r="N2582" s="163"/>
      <c r="O2582" s="146"/>
      <c r="P2582" s="146"/>
      <c r="Q2582" s="146"/>
      <c r="R2582" s="34"/>
      <c r="S2582" s="35"/>
      <c r="T2582" s="147"/>
    </row>
    <row r="2583">
      <c r="A2583" s="147"/>
      <c r="B2583" s="64"/>
      <c r="C2583" s="147" t="s">
        <v>217</v>
      </c>
      <c r="E2583" s="161"/>
      <c r="F2583" s="162"/>
      <c r="G2583" s="147"/>
      <c r="H2583" s="146"/>
      <c r="J2583" s="146"/>
      <c r="L2583" s="150"/>
      <c r="N2583" s="163"/>
      <c r="O2583" s="146"/>
      <c r="P2583" s="146"/>
      <c r="Q2583" s="146"/>
      <c r="R2583" s="34"/>
      <c r="S2583" s="35"/>
      <c r="T2583" s="147"/>
    </row>
    <row r="2584">
      <c r="A2584" s="147"/>
      <c r="B2584" s="64"/>
      <c r="C2584" s="147" t="s">
        <v>217</v>
      </c>
      <c r="E2584" s="161"/>
      <c r="F2584" s="162"/>
      <c r="G2584" s="147"/>
      <c r="H2584" s="146"/>
      <c r="J2584" s="146"/>
      <c r="L2584" s="150"/>
      <c r="N2584" s="163"/>
      <c r="O2584" s="146"/>
      <c r="P2584" s="146"/>
      <c r="Q2584" s="146"/>
      <c r="R2584" s="34"/>
      <c r="S2584" s="35"/>
      <c r="T2584" s="147"/>
    </row>
    <row r="2585">
      <c r="A2585" s="147"/>
      <c r="B2585" s="64"/>
      <c r="C2585" s="147" t="s">
        <v>217</v>
      </c>
      <c r="E2585" s="161"/>
      <c r="F2585" s="162"/>
      <c r="G2585" s="147"/>
      <c r="H2585" s="146"/>
      <c r="J2585" s="146"/>
      <c r="L2585" s="150"/>
      <c r="N2585" s="163"/>
      <c r="O2585" s="146"/>
      <c r="P2585" s="146"/>
      <c r="Q2585" s="146"/>
      <c r="R2585" s="34"/>
      <c r="S2585" s="35"/>
      <c r="T2585" s="147"/>
    </row>
    <row r="2586">
      <c r="A2586" s="147"/>
      <c r="B2586" s="64"/>
      <c r="C2586" s="147" t="s">
        <v>217</v>
      </c>
      <c r="E2586" s="161"/>
      <c r="F2586" s="162"/>
      <c r="G2586" s="147"/>
      <c r="H2586" s="146"/>
      <c r="J2586" s="146"/>
      <c r="L2586" s="150"/>
      <c r="N2586" s="163"/>
      <c r="O2586" s="146"/>
      <c r="P2586" s="146"/>
      <c r="Q2586" s="146"/>
      <c r="R2586" s="34"/>
      <c r="S2586" s="35"/>
      <c r="T2586" s="147"/>
    </row>
    <row r="2587">
      <c r="A2587" s="147"/>
      <c r="B2587" s="64"/>
      <c r="C2587" s="147" t="s">
        <v>217</v>
      </c>
      <c r="E2587" s="161"/>
      <c r="F2587" s="162"/>
      <c r="G2587" s="147"/>
      <c r="H2587" s="146"/>
      <c r="J2587" s="146"/>
      <c r="L2587" s="150"/>
      <c r="N2587" s="163"/>
      <c r="O2587" s="146"/>
      <c r="P2587" s="146"/>
      <c r="Q2587" s="146"/>
      <c r="R2587" s="34"/>
      <c r="S2587" s="35"/>
      <c r="T2587" s="147"/>
    </row>
    <row r="2588">
      <c r="A2588" s="147"/>
      <c r="B2588" s="64"/>
      <c r="C2588" s="147" t="s">
        <v>217</v>
      </c>
      <c r="E2588" s="161"/>
      <c r="F2588" s="162"/>
      <c r="G2588" s="147"/>
      <c r="H2588" s="146"/>
      <c r="J2588" s="146"/>
      <c r="L2588" s="150"/>
      <c r="N2588" s="163"/>
      <c r="O2588" s="146"/>
      <c r="P2588" s="146"/>
      <c r="Q2588" s="146"/>
      <c r="R2588" s="34"/>
      <c r="S2588" s="35"/>
      <c r="T2588" s="147"/>
    </row>
    <row r="2589">
      <c r="A2589" s="147"/>
      <c r="B2589" s="64"/>
      <c r="C2589" s="147" t="s">
        <v>217</v>
      </c>
      <c r="E2589" s="161"/>
      <c r="F2589" s="162"/>
      <c r="G2589" s="147"/>
      <c r="H2589" s="146"/>
      <c r="J2589" s="146"/>
      <c r="L2589" s="150"/>
      <c r="N2589" s="163"/>
      <c r="O2589" s="146"/>
      <c r="P2589" s="146"/>
      <c r="Q2589" s="146"/>
      <c r="R2589" s="34"/>
      <c r="S2589" s="35"/>
      <c r="T2589" s="147"/>
    </row>
    <row r="2590">
      <c r="A2590" s="147"/>
      <c r="B2590" s="64"/>
      <c r="C2590" s="147" t="s">
        <v>217</v>
      </c>
      <c r="E2590" s="161"/>
      <c r="F2590" s="162"/>
      <c r="G2590" s="147"/>
      <c r="H2590" s="146"/>
      <c r="J2590" s="146"/>
      <c r="L2590" s="150"/>
      <c r="N2590" s="163"/>
      <c r="O2590" s="146"/>
      <c r="P2590" s="146"/>
      <c r="Q2590" s="146"/>
      <c r="R2590" s="34"/>
      <c r="S2590" s="35"/>
      <c r="T2590" s="147"/>
    </row>
    <row r="2591">
      <c r="A2591" s="147"/>
      <c r="B2591" s="64"/>
      <c r="C2591" s="147" t="s">
        <v>217</v>
      </c>
      <c r="E2591" s="161"/>
      <c r="F2591" s="162"/>
      <c r="G2591" s="147"/>
      <c r="H2591" s="146"/>
      <c r="J2591" s="146"/>
      <c r="L2591" s="150"/>
      <c r="N2591" s="163"/>
      <c r="O2591" s="146"/>
      <c r="P2591" s="146"/>
      <c r="Q2591" s="146"/>
      <c r="R2591" s="34"/>
      <c r="S2591" s="35"/>
      <c r="T2591" s="147"/>
    </row>
    <row r="2592">
      <c r="A2592" s="147"/>
      <c r="B2592" s="64"/>
      <c r="C2592" s="147" t="s">
        <v>217</v>
      </c>
      <c r="E2592" s="161"/>
      <c r="F2592" s="162"/>
      <c r="G2592" s="147"/>
      <c r="H2592" s="146"/>
      <c r="J2592" s="146"/>
      <c r="L2592" s="150"/>
      <c r="N2592" s="163"/>
      <c r="O2592" s="146"/>
      <c r="P2592" s="146"/>
      <c r="Q2592" s="146"/>
      <c r="R2592" s="34"/>
      <c r="S2592" s="35"/>
      <c r="T2592" s="147"/>
    </row>
    <row r="2593">
      <c r="A2593" s="147"/>
      <c r="B2593" s="64"/>
      <c r="C2593" s="147" t="s">
        <v>217</v>
      </c>
      <c r="E2593" s="161"/>
      <c r="F2593" s="162"/>
      <c r="G2593" s="147"/>
      <c r="H2593" s="146"/>
      <c r="J2593" s="146"/>
      <c r="L2593" s="150"/>
      <c r="N2593" s="163"/>
      <c r="O2593" s="146"/>
      <c r="P2593" s="146"/>
      <c r="Q2593" s="146"/>
      <c r="R2593" s="34"/>
      <c r="S2593" s="35"/>
      <c r="T2593" s="147"/>
    </row>
    <row r="2594">
      <c r="A2594" s="147"/>
      <c r="B2594" s="64"/>
      <c r="C2594" s="147" t="s">
        <v>217</v>
      </c>
      <c r="E2594" s="161"/>
      <c r="F2594" s="162"/>
      <c r="G2594" s="147"/>
      <c r="H2594" s="146"/>
      <c r="J2594" s="146"/>
      <c r="L2594" s="150"/>
      <c r="N2594" s="163"/>
      <c r="O2594" s="146"/>
      <c r="P2594" s="146"/>
      <c r="Q2594" s="146"/>
      <c r="R2594" s="34"/>
      <c r="S2594" s="35"/>
      <c r="T2594" s="147"/>
    </row>
    <row r="2595">
      <c r="A2595" s="147"/>
      <c r="B2595" s="64"/>
      <c r="C2595" s="147" t="s">
        <v>217</v>
      </c>
      <c r="E2595" s="161"/>
      <c r="F2595" s="162"/>
      <c r="G2595" s="147"/>
      <c r="H2595" s="146"/>
      <c r="J2595" s="146"/>
      <c r="L2595" s="150"/>
      <c r="N2595" s="163"/>
      <c r="O2595" s="146"/>
      <c r="P2595" s="146"/>
      <c r="Q2595" s="146"/>
      <c r="R2595" s="34"/>
      <c r="S2595" s="35"/>
      <c r="T2595" s="147"/>
    </row>
    <row r="2596">
      <c r="A2596" s="147"/>
      <c r="B2596" s="64"/>
      <c r="C2596" s="147" t="s">
        <v>217</v>
      </c>
      <c r="E2596" s="161"/>
      <c r="F2596" s="162"/>
      <c r="G2596" s="147"/>
      <c r="H2596" s="146"/>
      <c r="J2596" s="146"/>
      <c r="L2596" s="150"/>
      <c r="N2596" s="163"/>
      <c r="O2596" s="146"/>
      <c r="P2596" s="146"/>
      <c r="Q2596" s="146"/>
      <c r="R2596" s="34"/>
      <c r="S2596" s="35"/>
      <c r="T2596" s="147"/>
    </row>
    <row r="2597">
      <c r="A2597" s="147"/>
      <c r="B2597" s="64"/>
      <c r="C2597" s="147" t="s">
        <v>217</v>
      </c>
      <c r="E2597" s="161"/>
      <c r="F2597" s="162"/>
      <c r="G2597" s="147"/>
      <c r="H2597" s="146"/>
      <c r="J2597" s="146"/>
      <c r="L2597" s="150"/>
      <c r="N2597" s="163"/>
      <c r="O2597" s="146"/>
      <c r="P2597" s="146"/>
      <c r="Q2597" s="146"/>
      <c r="R2597" s="34"/>
      <c r="S2597" s="35"/>
      <c r="T2597" s="147"/>
    </row>
    <row r="2598">
      <c r="A2598" s="147"/>
      <c r="B2598" s="64"/>
      <c r="C2598" s="147" t="s">
        <v>217</v>
      </c>
      <c r="E2598" s="161"/>
      <c r="F2598" s="162"/>
      <c r="G2598" s="147"/>
      <c r="H2598" s="146"/>
      <c r="J2598" s="146"/>
      <c r="L2598" s="150"/>
      <c r="N2598" s="163"/>
      <c r="O2598" s="146"/>
      <c r="P2598" s="146"/>
      <c r="Q2598" s="146"/>
      <c r="R2598" s="34"/>
      <c r="S2598" s="35"/>
      <c r="T2598" s="147"/>
    </row>
    <row r="2599">
      <c r="A2599" s="147"/>
      <c r="B2599" s="64"/>
      <c r="C2599" s="147" t="s">
        <v>217</v>
      </c>
      <c r="E2599" s="161"/>
      <c r="F2599" s="162"/>
      <c r="G2599" s="147"/>
      <c r="H2599" s="146"/>
      <c r="J2599" s="146"/>
      <c r="L2599" s="150"/>
      <c r="N2599" s="163"/>
      <c r="O2599" s="146"/>
      <c r="P2599" s="146"/>
      <c r="Q2599" s="146"/>
      <c r="R2599" s="34"/>
      <c r="S2599" s="35"/>
      <c r="T2599" s="147"/>
    </row>
    <row r="2600">
      <c r="A2600" s="147"/>
      <c r="B2600" s="64"/>
      <c r="C2600" s="147" t="s">
        <v>217</v>
      </c>
      <c r="E2600" s="161"/>
      <c r="F2600" s="162"/>
      <c r="G2600" s="147"/>
      <c r="H2600" s="146"/>
      <c r="J2600" s="146"/>
      <c r="L2600" s="150"/>
      <c r="N2600" s="163"/>
      <c r="O2600" s="146"/>
      <c r="P2600" s="146"/>
      <c r="Q2600" s="146"/>
      <c r="R2600" s="34"/>
      <c r="S2600" s="35"/>
      <c r="T2600" s="147"/>
    </row>
    <row r="2601">
      <c r="A2601" s="147"/>
      <c r="B2601" s="64"/>
      <c r="C2601" s="147" t="s">
        <v>217</v>
      </c>
      <c r="E2601" s="161"/>
      <c r="F2601" s="162"/>
      <c r="G2601" s="147"/>
      <c r="H2601" s="146"/>
      <c r="J2601" s="146"/>
      <c r="L2601" s="150"/>
      <c r="N2601" s="163"/>
      <c r="O2601" s="146"/>
      <c r="P2601" s="146"/>
      <c r="Q2601" s="146"/>
      <c r="R2601" s="34"/>
      <c r="S2601" s="35"/>
      <c r="T2601" s="147"/>
    </row>
    <row r="2602">
      <c r="A2602" s="147"/>
      <c r="B2602" s="64"/>
      <c r="C2602" s="147" t="s">
        <v>217</v>
      </c>
      <c r="E2602" s="161"/>
      <c r="F2602" s="162"/>
      <c r="G2602" s="147"/>
      <c r="H2602" s="146"/>
      <c r="J2602" s="146"/>
      <c r="L2602" s="150"/>
      <c r="N2602" s="163"/>
      <c r="O2602" s="146"/>
      <c r="P2602" s="146"/>
      <c r="Q2602" s="146"/>
      <c r="R2602" s="34"/>
      <c r="S2602" s="35"/>
      <c r="T2602" s="147"/>
    </row>
    <row r="2603">
      <c r="A2603" s="147"/>
      <c r="B2603" s="64"/>
      <c r="C2603" s="147" t="s">
        <v>217</v>
      </c>
      <c r="E2603" s="161"/>
      <c r="F2603" s="162"/>
      <c r="G2603" s="147"/>
      <c r="H2603" s="146"/>
      <c r="J2603" s="146"/>
      <c r="L2603" s="150"/>
      <c r="N2603" s="163"/>
      <c r="O2603" s="146"/>
      <c r="P2603" s="146"/>
      <c r="Q2603" s="146"/>
      <c r="R2603" s="34"/>
      <c r="S2603" s="35"/>
      <c r="T2603" s="147"/>
    </row>
    <row r="2604">
      <c r="A2604" s="147"/>
      <c r="B2604" s="64"/>
      <c r="C2604" s="147" t="s">
        <v>217</v>
      </c>
      <c r="E2604" s="161"/>
      <c r="F2604" s="162"/>
      <c r="G2604" s="147"/>
      <c r="H2604" s="146"/>
      <c r="J2604" s="146"/>
      <c r="L2604" s="150"/>
      <c r="N2604" s="163"/>
      <c r="O2604" s="146"/>
      <c r="P2604" s="146"/>
      <c r="Q2604" s="146"/>
      <c r="R2604" s="34"/>
      <c r="S2604" s="35"/>
      <c r="T2604" s="147"/>
    </row>
    <row r="2605">
      <c r="A2605" s="147"/>
      <c r="B2605" s="64"/>
      <c r="C2605" s="147" t="s">
        <v>217</v>
      </c>
      <c r="E2605" s="161"/>
      <c r="F2605" s="162"/>
      <c r="G2605" s="147"/>
      <c r="H2605" s="146"/>
      <c r="J2605" s="146"/>
      <c r="L2605" s="150"/>
      <c r="N2605" s="163"/>
      <c r="O2605" s="146"/>
      <c r="P2605" s="146"/>
      <c r="Q2605" s="146"/>
      <c r="R2605" s="34"/>
      <c r="S2605" s="35"/>
      <c r="T2605" s="147"/>
    </row>
    <row r="2606">
      <c r="A2606" s="147"/>
      <c r="B2606" s="64"/>
      <c r="C2606" s="147" t="s">
        <v>217</v>
      </c>
      <c r="E2606" s="161"/>
      <c r="F2606" s="162"/>
      <c r="G2606" s="147"/>
      <c r="H2606" s="146"/>
      <c r="J2606" s="146"/>
      <c r="L2606" s="150"/>
      <c r="N2606" s="163"/>
      <c r="O2606" s="146"/>
      <c r="P2606" s="146"/>
      <c r="Q2606" s="146"/>
      <c r="R2606" s="34"/>
      <c r="S2606" s="35"/>
      <c r="T2606" s="147"/>
    </row>
    <row r="2607">
      <c r="A2607" s="147"/>
      <c r="B2607" s="64"/>
      <c r="C2607" s="147" t="s">
        <v>217</v>
      </c>
      <c r="E2607" s="161"/>
      <c r="F2607" s="162"/>
      <c r="G2607" s="147"/>
      <c r="H2607" s="146"/>
      <c r="J2607" s="146"/>
      <c r="L2607" s="150"/>
      <c r="N2607" s="163"/>
      <c r="O2607" s="146"/>
      <c r="P2607" s="146"/>
      <c r="Q2607" s="146"/>
      <c r="R2607" s="34"/>
      <c r="S2607" s="35"/>
      <c r="T2607" s="147"/>
    </row>
    <row r="2608">
      <c r="A2608" s="147"/>
      <c r="B2608" s="64"/>
      <c r="C2608" s="147" t="s">
        <v>217</v>
      </c>
      <c r="E2608" s="161"/>
      <c r="F2608" s="162"/>
      <c r="G2608" s="147"/>
      <c r="H2608" s="146"/>
      <c r="J2608" s="146"/>
      <c r="L2608" s="150"/>
      <c r="N2608" s="163"/>
      <c r="O2608" s="146"/>
      <c r="P2608" s="146"/>
      <c r="Q2608" s="146"/>
      <c r="R2608" s="34"/>
      <c r="S2608" s="35"/>
      <c r="T2608" s="147"/>
    </row>
    <row r="2609">
      <c r="A2609" s="147"/>
      <c r="B2609" s="64"/>
      <c r="C2609" s="147" t="s">
        <v>217</v>
      </c>
      <c r="E2609" s="161"/>
      <c r="F2609" s="162"/>
      <c r="G2609" s="147"/>
      <c r="H2609" s="146"/>
      <c r="J2609" s="146"/>
      <c r="L2609" s="150"/>
      <c r="N2609" s="163"/>
      <c r="O2609" s="146"/>
      <c r="P2609" s="146"/>
      <c r="Q2609" s="146"/>
      <c r="R2609" s="34"/>
      <c r="S2609" s="35"/>
      <c r="T2609" s="147"/>
    </row>
    <row r="2610">
      <c r="A2610" s="147"/>
      <c r="B2610" s="64"/>
      <c r="C2610" s="147" t="s">
        <v>217</v>
      </c>
      <c r="E2610" s="161"/>
      <c r="F2610" s="162"/>
      <c r="G2610" s="147"/>
      <c r="H2610" s="146"/>
      <c r="J2610" s="146"/>
      <c r="L2610" s="150"/>
      <c r="N2610" s="163"/>
      <c r="O2610" s="146"/>
      <c r="P2610" s="146"/>
      <c r="Q2610" s="146"/>
      <c r="R2610" s="34"/>
      <c r="S2610" s="35"/>
      <c r="T2610" s="147"/>
    </row>
    <row r="2611">
      <c r="A2611" s="147"/>
      <c r="B2611" s="64"/>
      <c r="C2611" s="147" t="s">
        <v>217</v>
      </c>
      <c r="E2611" s="161"/>
      <c r="F2611" s="162"/>
      <c r="G2611" s="147"/>
      <c r="H2611" s="146"/>
      <c r="J2611" s="146"/>
      <c r="L2611" s="150"/>
      <c r="N2611" s="163"/>
      <c r="O2611" s="146"/>
      <c r="P2611" s="146"/>
      <c r="Q2611" s="146"/>
      <c r="R2611" s="34"/>
      <c r="S2611" s="35"/>
      <c r="T2611" s="147"/>
    </row>
    <row r="2612">
      <c r="A2612" s="147"/>
      <c r="B2612" s="64"/>
      <c r="C2612" s="147" t="s">
        <v>217</v>
      </c>
      <c r="E2612" s="161"/>
      <c r="F2612" s="162"/>
      <c r="G2612" s="147"/>
      <c r="H2612" s="146"/>
      <c r="J2612" s="146"/>
      <c r="L2612" s="150"/>
      <c r="N2612" s="163"/>
      <c r="O2612" s="146"/>
      <c r="P2612" s="146"/>
      <c r="Q2612" s="146"/>
      <c r="R2612" s="34"/>
      <c r="S2612" s="35"/>
      <c r="T2612" s="147"/>
    </row>
    <row r="2613">
      <c r="A2613" s="147"/>
      <c r="B2613" s="64"/>
      <c r="C2613" s="147" t="s">
        <v>217</v>
      </c>
      <c r="E2613" s="161"/>
      <c r="F2613" s="162"/>
      <c r="G2613" s="147"/>
      <c r="H2613" s="146"/>
      <c r="J2613" s="146"/>
      <c r="L2613" s="150"/>
      <c r="N2613" s="163"/>
      <c r="O2613" s="146"/>
      <c r="P2613" s="146"/>
      <c r="Q2613" s="146"/>
      <c r="R2613" s="34"/>
      <c r="S2613" s="35"/>
      <c r="T2613" s="147"/>
    </row>
    <row r="2614">
      <c r="A2614" s="147"/>
      <c r="B2614" s="64"/>
      <c r="C2614" s="147" t="s">
        <v>217</v>
      </c>
      <c r="E2614" s="161"/>
      <c r="F2614" s="162"/>
      <c r="G2614" s="147"/>
      <c r="H2614" s="146"/>
      <c r="J2614" s="146"/>
      <c r="L2614" s="150"/>
      <c r="N2614" s="163"/>
      <c r="O2614" s="146"/>
      <c r="P2614" s="146"/>
      <c r="Q2614" s="146"/>
      <c r="R2614" s="34"/>
      <c r="S2614" s="35"/>
      <c r="T2614" s="147"/>
    </row>
    <row r="2615">
      <c r="A2615" s="147"/>
      <c r="B2615" s="64"/>
      <c r="C2615" s="147" t="s">
        <v>217</v>
      </c>
      <c r="E2615" s="161"/>
      <c r="F2615" s="162"/>
      <c r="G2615" s="147"/>
      <c r="H2615" s="146"/>
      <c r="J2615" s="146"/>
      <c r="L2615" s="150"/>
      <c r="N2615" s="163"/>
      <c r="O2615" s="146"/>
      <c r="P2615" s="146"/>
      <c r="Q2615" s="146"/>
      <c r="R2615" s="34"/>
      <c r="S2615" s="35"/>
      <c r="T2615" s="147"/>
    </row>
    <row r="2616">
      <c r="A2616" s="147"/>
      <c r="B2616" s="64"/>
      <c r="C2616" s="147" t="s">
        <v>217</v>
      </c>
      <c r="E2616" s="161"/>
      <c r="F2616" s="162"/>
      <c r="G2616" s="147"/>
      <c r="H2616" s="146"/>
      <c r="J2616" s="146"/>
      <c r="L2616" s="150"/>
      <c r="N2616" s="163"/>
      <c r="O2616" s="146"/>
      <c r="P2616" s="146"/>
      <c r="Q2616" s="146"/>
      <c r="R2616" s="34"/>
      <c r="S2616" s="35"/>
      <c r="T2616" s="147"/>
    </row>
    <row r="2617">
      <c r="A2617" s="147"/>
      <c r="B2617" s="64"/>
      <c r="C2617" s="147" t="s">
        <v>217</v>
      </c>
      <c r="E2617" s="161"/>
      <c r="F2617" s="162"/>
      <c r="G2617" s="147"/>
      <c r="H2617" s="146"/>
      <c r="J2617" s="146"/>
      <c r="L2617" s="150"/>
      <c r="N2617" s="163"/>
      <c r="O2617" s="146"/>
      <c r="P2617" s="146"/>
      <c r="Q2617" s="146"/>
      <c r="R2617" s="34"/>
      <c r="S2617" s="35"/>
      <c r="T2617" s="147"/>
    </row>
    <row r="2618">
      <c r="A2618" s="147"/>
      <c r="B2618" s="64"/>
      <c r="C2618" s="147" t="s">
        <v>217</v>
      </c>
      <c r="E2618" s="161"/>
      <c r="F2618" s="162"/>
      <c r="G2618" s="147"/>
      <c r="H2618" s="146"/>
      <c r="J2618" s="146"/>
      <c r="L2618" s="150"/>
      <c r="N2618" s="163"/>
      <c r="O2618" s="146"/>
      <c r="P2618" s="146"/>
      <c r="Q2618" s="146"/>
      <c r="R2618" s="34"/>
      <c r="S2618" s="35"/>
      <c r="T2618" s="147"/>
    </row>
    <row r="2619">
      <c r="A2619" s="147"/>
      <c r="B2619" s="64"/>
      <c r="C2619" s="147" t="s">
        <v>217</v>
      </c>
      <c r="E2619" s="161"/>
      <c r="F2619" s="162"/>
      <c r="G2619" s="147"/>
      <c r="H2619" s="146"/>
      <c r="J2619" s="146"/>
      <c r="L2619" s="150"/>
      <c r="N2619" s="163"/>
      <c r="O2619" s="146"/>
      <c r="P2619" s="146"/>
      <c r="Q2619" s="146"/>
      <c r="R2619" s="34"/>
      <c r="S2619" s="35"/>
      <c r="T2619" s="147"/>
    </row>
    <row r="2620">
      <c r="A2620" s="147"/>
      <c r="B2620" s="64"/>
      <c r="C2620" s="147" t="s">
        <v>217</v>
      </c>
      <c r="E2620" s="161"/>
      <c r="F2620" s="162"/>
      <c r="G2620" s="147"/>
      <c r="H2620" s="146"/>
      <c r="J2620" s="146"/>
      <c r="L2620" s="150"/>
      <c r="N2620" s="163"/>
      <c r="O2620" s="146"/>
      <c r="P2620" s="146"/>
      <c r="Q2620" s="146"/>
      <c r="R2620" s="34"/>
      <c r="S2620" s="35"/>
      <c r="T2620" s="147"/>
    </row>
    <row r="2621">
      <c r="A2621" s="147"/>
      <c r="B2621" s="64"/>
      <c r="C2621" s="147" t="s">
        <v>217</v>
      </c>
      <c r="E2621" s="161"/>
      <c r="F2621" s="162"/>
      <c r="G2621" s="147"/>
      <c r="H2621" s="146"/>
      <c r="J2621" s="146"/>
      <c r="L2621" s="150"/>
      <c r="N2621" s="163"/>
      <c r="O2621" s="146"/>
      <c r="P2621" s="146"/>
      <c r="Q2621" s="146"/>
      <c r="R2621" s="34"/>
      <c r="S2621" s="35"/>
      <c r="T2621" s="147"/>
    </row>
    <row r="2622">
      <c r="A2622" s="147"/>
      <c r="B2622" s="64"/>
      <c r="C2622" s="147" t="s">
        <v>217</v>
      </c>
      <c r="E2622" s="161"/>
      <c r="F2622" s="162"/>
      <c r="G2622" s="147"/>
      <c r="H2622" s="146"/>
      <c r="J2622" s="146"/>
      <c r="L2622" s="150"/>
      <c r="N2622" s="163"/>
      <c r="O2622" s="146"/>
      <c r="P2622" s="146"/>
      <c r="Q2622" s="146"/>
      <c r="R2622" s="34"/>
      <c r="S2622" s="35"/>
      <c r="T2622" s="147"/>
    </row>
    <row r="2623">
      <c r="A2623" s="147"/>
      <c r="B2623" s="64"/>
      <c r="C2623" s="147" t="s">
        <v>217</v>
      </c>
      <c r="E2623" s="161"/>
      <c r="F2623" s="162"/>
      <c r="G2623" s="147"/>
      <c r="H2623" s="146"/>
      <c r="J2623" s="146"/>
      <c r="L2623" s="150"/>
      <c r="N2623" s="163"/>
      <c r="O2623" s="146"/>
      <c r="P2623" s="146"/>
      <c r="Q2623" s="146"/>
      <c r="R2623" s="34"/>
      <c r="S2623" s="35"/>
      <c r="T2623" s="147"/>
    </row>
    <row r="2624">
      <c r="A2624" s="147"/>
      <c r="B2624" s="64"/>
      <c r="C2624" s="147" t="s">
        <v>217</v>
      </c>
      <c r="E2624" s="161"/>
      <c r="F2624" s="162"/>
      <c r="G2624" s="147"/>
      <c r="H2624" s="146"/>
      <c r="J2624" s="146"/>
      <c r="L2624" s="150"/>
      <c r="N2624" s="163"/>
      <c r="O2624" s="146"/>
      <c r="P2624" s="146"/>
      <c r="Q2624" s="146"/>
      <c r="R2624" s="34"/>
      <c r="S2624" s="35"/>
      <c r="T2624" s="147"/>
    </row>
    <row r="2625">
      <c r="A2625" s="147"/>
      <c r="B2625" s="64"/>
      <c r="C2625" s="147" t="s">
        <v>217</v>
      </c>
      <c r="E2625" s="161"/>
      <c r="F2625" s="162"/>
      <c r="G2625" s="147"/>
      <c r="H2625" s="146"/>
      <c r="J2625" s="146"/>
      <c r="L2625" s="150"/>
      <c r="N2625" s="163"/>
      <c r="O2625" s="146"/>
      <c r="P2625" s="146"/>
      <c r="Q2625" s="146"/>
      <c r="R2625" s="34"/>
      <c r="S2625" s="35"/>
      <c r="T2625" s="147"/>
    </row>
    <row r="2626">
      <c r="A2626" s="147"/>
      <c r="B2626" s="64"/>
      <c r="C2626" s="147" t="s">
        <v>217</v>
      </c>
      <c r="E2626" s="161"/>
      <c r="F2626" s="162"/>
      <c r="G2626" s="147"/>
      <c r="H2626" s="146"/>
      <c r="J2626" s="146"/>
      <c r="L2626" s="150"/>
      <c r="N2626" s="163"/>
      <c r="O2626" s="146"/>
      <c r="P2626" s="146"/>
      <c r="Q2626" s="146"/>
      <c r="R2626" s="34"/>
      <c r="S2626" s="35"/>
      <c r="T2626" s="147"/>
    </row>
    <row r="2627">
      <c r="A2627" s="147"/>
      <c r="B2627" s="64"/>
      <c r="C2627" s="147" t="s">
        <v>217</v>
      </c>
      <c r="E2627" s="161"/>
      <c r="F2627" s="162"/>
      <c r="G2627" s="147"/>
      <c r="H2627" s="146"/>
      <c r="J2627" s="146"/>
      <c r="L2627" s="150"/>
      <c r="N2627" s="163"/>
      <c r="O2627" s="146"/>
      <c r="P2627" s="146"/>
      <c r="Q2627" s="146"/>
      <c r="R2627" s="34"/>
      <c r="S2627" s="35"/>
      <c r="T2627" s="147"/>
    </row>
    <row r="2628">
      <c r="A2628" s="147"/>
      <c r="B2628" s="64"/>
      <c r="C2628" s="147" t="s">
        <v>217</v>
      </c>
      <c r="E2628" s="161"/>
      <c r="F2628" s="162"/>
      <c r="G2628" s="147"/>
      <c r="H2628" s="146"/>
      <c r="J2628" s="146"/>
      <c r="L2628" s="150"/>
      <c r="N2628" s="163"/>
      <c r="O2628" s="146"/>
      <c r="P2628" s="146"/>
      <c r="Q2628" s="146"/>
      <c r="R2628" s="34"/>
      <c r="S2628" s="35"/>
      <c r="T2628" s="147"/>
    </row>
    <row r="2629">
      <c r="A2629" s="147"/>
      <c r="B2629" s="64"/>
      <c r="C2629" s="147" t="s">
        <v>217</v>
      </c>
      <c r="E2629" s="161"/>
      <c r="F2629" s="162"/>
      <c r="G2629" s="147"/>
      <c r="H2629" s="146"/>
      <c r="J2629" s="146"/>
      <c r="L2629" s="150"/>
      <c r="N2629" s="163"/>
      <c r="O2629" s="146"/>
      <c r="P2629" s="146"/>
      <c r="Q2629" s="146"/>
      <c r="R2629" s="34"/>
      <c r="S2629" s="35"/>
      <c r="T2629" s="147"/>
    </row>
    <row r="2630">
      <c r="A2630" s="147"/>
      <c r="B2630" s="64"/>
      <c r="C2630" s="147" t="s">
        <v>217</v>
      </c>
      <c r="E2630" s="161"/>
      <c r="F2630" s="162"/>
      <c r="G2630" s="147"/>
      <c r="H2630" s="146"/>
      <c r="J2630" s="146"/>
      <c r="L2630" s="150"/>
      <c r="N2630" s="163"/>
      <c r="O2630" s="146"/>
      <c r="P2630" s="146"/>
      <c r="Q2630" s="146"/>
      <c r="R2630" s="34"/>
      <c r="S2630" s="35"/>
      <c r="T2630" s="147"/>
    </row>
    <row r="2631">
      <c r="A2631" s="147"/>
      <c r="B2631" s="64"/>
      <c r="C2631" s="147" t="s">
        <v>217</v>
      </c>
      <c r="E2631" s="161"/>
      <c r="F2631" s="162"/>
      <c r="G2631" s="147"/>
      <c r="H2631" s="146"/>
      <c r="J2631" s="146"/>
      <c r="L2631" s="150"/>
      <c r="N2631" s="163"/>
      <c r="O2631" s="146"/>
      <c r="P2631" s="146"/>
      <c r="Q2631" s="146"/>
      <c r="R2631" s="34"/>
      <c r="S2631" s="35"/>
      <c r="T2631" s="147"/>
    </row>
    <row r="2632">
      <c r="A2632" s="147"/>
      <c r="B2632" s="64"/>
      <c r="C2632" s="147" t="s">
        <v>217</v>
      </c>
      <c r="E2632" s="161"/>
      <c r="F2632" s="162"/>
      <c r="G2632" s="147"/>
      <c r="H2632" s="146"/>
      <c r="J2632" s="146"/>
      <c r="L2632" s="150"/>
      <c r="N2632" s="163"/>
      <c r="O2632" s="146"/>
      <c r="P2632" s="146"/>
      <c r="Q2632" s="146"/>
      <c r="R2632" s="34"/>
      <c r="S2632" s="35"/>
      <c r="T2632" s="147"/>
    </row>
    <row r="2633">
      <c r="A2633" s="147"/>
      <c r="B2633" s="64"/>
      <c r="C2633" s="147" t="s">
        <v>217</v>
      </c>
      <c r="E2633" s="161"/>
      <c r="F2633" s="162"/>
      <c r="G2633" s="147"/>
      <c r="H2633" s="146"/>
      <c r="J2633" s="146"/>
      <c r="L2633" s="150"/>
      <c r="N2633" s="163"/>
      <c r="O2633" s="146"/>
      <c r="P2633" s="146"/>
      <c r="Q2633" s="146"/>
      <c r="R2633" s="34"/>
      <c r="S2633" s="35"/>
      <c r="T2633" s="147"/>
    </row>
    <row r="2634">
      <c r="A2634" s="147"/>
      <c r="B2634" s="64"/>
      <c r="C2634" s="147" t="s">
        <v>217</v>
      </c>
      <c r="E2634" s="161"/>
      <c r="F2634" s="162"/>
      <c r="G2634" s="147"/>
      <c r="H2634" s="146"/>
      <c r="J2634" s="146"/>
      <c r="L2634" s="150"/>
      <c r="N2634" s="163"/>
      <c r="O2634" s="146"/>
      <c r="P2634" s="146"/>
      <c r="Q2634" s="146"/>
      <c r="R2634" s="34"/>
      <c r="S2634" s="35"/>
      <c r="T2634" s="147"/>
    </row>
    <row r="2635">
      <c r="A2635" s="147"/>
      <c r="B2635" s="64"/>
      <c r="C2635" s="147" t="s">
        <v>217</v>
      </c>
      <c r="E2635" s="161"/>
      <c r="F2635" s="162"/>
      <c r="G2635" s="147"/>
      <c r="H2635" s="146"/>
      <c r="J2635" s="146"/>
      <c r="L2635" s="150"/>
      <c r="N2635" s="163"/>
      <c r="O2635" s="146"/>
      <c r="P2635" s="146"/>
      <c r="Q2635" s="146"/>
      <c r="R2635" s="34"/>
      <c r="S2635" s="35"/>
      <c r="T2635" s="147"/>
    </row>
    <row r="2636">
      <c r="A2636" s="147"/>
      <c r="B2636" s="64"/>
      <c r="C2636" s="147" t="s">
        <v>217</v>
      </c>
      <c r="E2636" s="161"/>
      <c r="F2636" s="162"/>
      <c r="G2636" s="147"/>
      <c r="H2636" s="146"/>
      <c r="J2636" s="146"/>
      <c r="L2636" s="150"/>
      <c r="N2636" s="163"/>
      <c r="O2636" s="146"/>
      <c r="P2636" s="146"/>
      <c r="Q2636" s="146"/>
      <c r="R2636" s="34"/>
      <c r="S2636" s="35"/>
      <c r="T2636" s="147"/>
    </row>
    <row r="2637">
      <c r="A2637" s="147"/>
      <c r="B2637" s="64"/>
      <c r="C2637" s="147" t="s">
        <v>217</v>
      </c>
      <c r="E2637" s="161"/>
      <c r="F2637" s="162"/>
      <c r="G2637" s="147"/>
      <c r="H2637" s="146"/>
      <c r="J2637" s="146"/>
      <c r="L2637" s="150"/>
      <c r="N2637" s="163"/>
      <c r="O2637" s="146"/>
      <c r="P2637" s="146"/>
      <c r="Q2637" s="146"/>
      <c r="R2637" s="34"/>
      <c r="S2637" s="35"/>
      <c r="T2637" s="147"/>
    </row>
    <row r="2638">
      <c r="A2638" s="147"/>
      <c r="B2638" s="64"/>
      <c r="C2638" s="147" t="s">
        <v>217</v>
      </c>
      <c r="E2638" s="161"/>
      <c r="F2638" s="162"/>
      <c r="G2638" s="147"/>
      <c r="H2638" s="146"/>
      <c r="J2638" s="146"/>
      <c r="L2638" s="150"/>
      <c r="N2638" s="163"/>
      <c r="O2638" s="146"/>
      <c r="P2638" s="146"/>
      <c r="Q2638" s="146"/>
      <c r="R2638" s="34"/>
      <c r="S2638" s="35"/>
      <c r="T2638" s="147"/>
    </row>
    <row r="2639">
      <c r="A2639" s="147"/>
      <c r="B2639" s="64"/>
      <c r="C2639" s="147" t="s">
        <v>217</v>
      </c>
      <c r="E2639" s="161"/>
      <c r="F2639" s="162"/>
      <c r="G2639" s="147"/>
      <c r="H2639" s="146"/>
      <c r="J2639" s="146"/>
      <c r="L2639" s="150"/>
      <c r="N2639" s="163"/>
      <c r="O2639" s="146"/>
      <c r="P2639" s="146"/>
      <c r="Q2639" s="146"/>
      <c r="R2639" s="34"/>
      <c r="S2639" s="35"/>
      <c r="T2639" s="147"/>
    </row>
    <row r="2640">
      <c r="A2640" s="147"/>
      <c r="B2640" s="64"/>
      <c r="C2640" s="147" t="s">
        <v>217</v>
      </c>
      <c r="E2640" s="161"/>
      <c r="F2640" s="162"/>
      <c r="G2640" s="147"/>
      <c r="H2640" s="146"/>
      <c r="J2640" s="146"/>
      <c r="L2640" s="150"/>
      <c r="N2640" s="163"/>
      <c r="O2640" s="146"/>
      <c r="P2640" s="146"/>
      <c r="Q2640" s="146"/>
      <c r="R2640" s="34"/>
      <c r="S2640" s="35"/>
      <c r="T2640" s="147"/>
    </row>
    <row r="2641">
      <c r="A2641" s="147"/>
      <c r="B2641" s="64"/>
      <c r="C2641" s="147" t="s">
        <v>217</v>
      </c>
      <c r="E2641" s="161"/>
      <c r="F2641" s="162"/>
      <c r="G2641" s="147"/>
      <c r="H2641" s="146"/>
      <c r="J2641" s="146"/>
      <c r="L2641" s="150"/>
      <c r="N2641" s="163"/>
      <c r="O2641" s="146"/>
      <c r="P2641" s="146"/>
      <c r="Q2641" s="146"/>
      <c r="R2641" s="34"/>
      <c r="S2641" s="35"/>
      <c r="T2641" s="147"/>
    </row>
    <row r="2642">
      <c r="A2642" s="147"/>
      <c r="B2642" s="64"/>
      <c r="C2642" s="147" t="s">
        <v>217</v>
      </c>
      <c r="E2642" s="161"/>
      <c r="F2642" s="162"/>
      <c r="G2642" s="147"/>
      <c r="H2642" s="146"/>
      <c r="J2642" s="146"/>
      <c r="L2642" s="150"/>
      <c r="N2642" s="163"/>
      <c r="O2642" s="146"/>
      <c r="P2642" s="146"/>
      <c r="Q2642" s="146"/>
      <c r="R2642" s="34"/>
      <c r="S2642" s="35"/>
      <c r="T2642" s="147"/>
    </row>
    <row r="2643">
      <c r="A2643" s="147"/>
      <c r="B2643" s="64"/>
      <c r="C2643" s="147" t="s">
        <v>217</v>
      </c>
      <c r="E2643" s="161"/>
      <c r="F2643" s="162"/>
      <c r="G2643" s="147"/>
      <c r="H2643" s="146"/>
      <c r="J2643" s="146"/>
      <c r="L2643" s="150"/>
      <c r="N2643" s="163"/>
      <c r="O2643" s="146"/>
      <c r="P2643" s="146"/>
      <c r="Q2643" s="146"/>
      <c r="R2643" s="34"/>
      <c r="S2643" s="35"/>
      <c r="T2643" s="147"/>
    </row>
    <row r="2644">
      <c r="A2644" s="147"/>
      <c r="B2644" s="64"/>
      <c r="C2644" s="147" t="s">
        <v>217</v>
      </c>
      <c r="E2644" s="161"/>
      <c r="F2644" s="162"/>
      <c r="G2644" s="147"/>
      <c r="H2644" s="146"/>
      <c r="J2644" s="146"/>
      <c r="L2644" s="150"/>
      <c r="N2644" s="163"/>
      <c r="O2644" s="146"/>
      <c r="P2644" s="146"/>
      <c r="Q2644" s="146"/>
      <c r="R2644" s="34"/>
      <c r="S2644" s="35"/>
      <c r="T2644" s="147"/>
    </row>
    <row r="2645">
      <c r="A2645" s="147"/>
      <c r="B2645" s="64"/>
      <c r="C2645" s="147" t="s">
        <v>217</v>
      </c>
      <c r="E2645" s="161"/>
      <c r="F2645" s="162"/>
      <c r="G2645" s="147"/>
      <c r="H2645" s="146"/>
      <c r="J2645" s="146"/>
      <c r="L2645" s="150"/>
      <c r="N2645" s="163"/>
      <c r="O2645" s="146"/>
      <c r="P2645" s="146"/>
      <c r="Q2645" s="146"/>
      <c r="R2645" s="34"/>
      <c r="S2645" s="35"/>
      <c r="T2645" s="147"/>
    </row>
    <row r="2646">
      <c r="A2646" s="147"/>
      <c r="B2646" s="64"/>
      <c r="C2646" s="147" t="s">
        <v>217</v>
      </c>
      <c r="E2646" s="161"/>
      <c r="F2646" s="162"/>
      <c r="G2646" s="147"/>
      <c r="H2646" s="146"/>
      <c r="J2646" s="146"/>
      <c r="L2646" s="150"/>
      <c r="N2646" s="163"/>
      <c r="O2646" s="146"/>
      <c r="P2646" s="146"/>
      <c r="Q2646" s="146"/>
      <c r="R2646" s="34"/>
      <c r="S2646" s="35"/>
      <c r="T2646" s="147"/>
    </row>
    <row r="2647">
      <c r="A2647" s="147"/>
      <c r="B2647" s="64"/>
      <c r="C2647" s="147" t="s">
        <v>217</v>
      </c>
      <c r="E2647" s="161"/>
      <c r="F2647" s="162"/>
      <c r="G2647" s="147"/>
      <c r="H2647" s="146"/>
      <c r="J2647" s="146"/>
      <c r="L2647" s="150"/>
      <c r="N2647" s="163"/>
      <c r="O2647" s="146"/>
      <c r="P2647" s="146"/>
      <c r="Q2647" s="146"/>
      <c r="R2647" s="34"/>
      <c r="S2647" s="35"/>
      <c r="T2647" s="147"/>
    </row>
    <row r="2648">
      <c r="A2648" s="147"/>
      <c r="B2648" s="64"/>
      <c r="C2648" s="147" t="s">
        <v>217</v>
      </c>
      <c r="E2648" s="161"/>
      <c r="F2648" s="162"/>
      <c r="G2648" s="147"/>
      <c r="H2648" s="146"/>
      <c r="J2648" s="146"/>
      <c r="L2648" s="150"/>
      <c r="N2648" s="163"/>
      <c r="O2648" s="146"/>
      <c r="P2648" s="146"/>
      <c r="Q2648" s="146"/>
      <c r="R2648" s="34"/>
      <c r="S2648" s="35"/>
      <c r="T2648" s="147"/>
    </row>
    <row r="2649">
      <c r="A2649" s="147"/>
      <c r="B2649" s="64"/>
      <c r="C2649" s="147" t="s">
        <v>217</v>
      </c>
      <c r="E2649" s="161"/>
      <c r="F2649" s="162"/>
      <c r="G2649" s="147"/>
      <c r="H2649" s="146"/>
      <c r="J2649" s="146"/>
      <c r="L2649" s="150"/>
      <c r="N2649" s="163"/>
      <c r="O2649" s="146"/>
      <c r="P2649" s="146"/>
      <c r="Q2649" s="146"/>
      <c r="R2649" s="34"/>
      <c r="S2649" s="35"/>
      <c r="T2649" s="147"/>
    </row>
    <row r="2650">
      <c r="A2650" s="147"/>
      <c r="B2650" s="64"/>
      <c r="C2650" s="147" t="s">
        <v>217</v>
      </c>
      <c r="E2650" s="161"/>
      <c r="F2650" s="162"/>
      <c r="G2650" s="147"/>
      <c r="H2650" s="146"/>
      <c r="J2650" s="146"/>
      <c r="L2650" s="150"/>
      <c r="N2650" s="163"/>
      <c r="O2650" s="146"/>
      <c r="P2650" s="146"/>
      <c r="Q2650" s="146"/>
      <c r="R2650" s="34"/>
      <c r="S2650" s="35"/>
      <c r="T2650" s="147"/>
    </row>
    <row r="2651">
      <c r="A2651" s="147"/>
      <c r="B2651" s="64"/>
      <c r="C2651" s="147" t="s">
        <v>217</v>
      </c>
      <c r="E2651" s="161"/>
      <c r="F2651" s="162"/>
      <c r="G2651" s="147"/>
      <c r="H2651" s="146"/>
      <c r="J2651" s="146"/>
      <c r="L2651" s="150"/>
      <c r="N2651" s="163"/>
      <c r="O2651" s="146"/>
      <c r="P2651" s="146"/>
      <c r="Q2651" s="146"/>
      <c r="R2651" s="34"/>
      <c r="S2651" s="35"/>
      <c r="T2651" s="147"/>
    </row>
    <row r="2652">
      <c r="A2652" s="147"/>
      <c r="B2652" s="64"/>
      <c r="C2652" s="147" t="s">
        <v>217</v>
      </c>
      <c r="E2652" s="161"/>
      <c r="F2652" s="162"/>
      <c r="G2652" s="147"/>
      <c r="H2652" s="146"/>
      <c r="J2652" s="146"/>
      <c r="L2652" s="150"/>
      <c r="N2652" s="163"/>
      <c r="O2652" s="146"/>
      <c r="P2652" s="146"/>
      <c r="Q2652" s="146"/>
      <c r="R2652" s="34"/>
      <c r="S2652" s="35"/>
      <c r="T2652" s="147"/>
    </row>
    <row r="2653">
      <c r="A2653" s="147"/>
      <c r="B2653" s="64"/>
      <c r="C2653" s="147" t="s">
        <v>217</v>
      </c>
      <c r="E2653" s="161"/>
      <c r="F2653" s="162"/>
      <c r="G2653" s="147"/>
      <c r="H2653" s="146"/>
      <c r="J2653" s="146"/>
      <c r="L2653" s="150"/>
      <c r="N2653" s="163"/>
      <c r="O2653" s="146"/>
      <c r="P2653" s="146"/>
      <c r="Q2653" s="146"/>
      <c r="R2653" s="34"/>
      <c r="S2653" s="35"/>
      <c r="T2653" s="147"/>
    </row>
    <row r="2654">
      <c r="A2654" s="147"/>
      <c r="B2654" s="64"/>
      <c r="C2654" s="147" t="s">
        <v>217</v>
      </c>
      <c r="E2654" s="161"/>
      <c r="F2654" s="162"/>
      <c r="G2654" s="147"/>
      <c r="H2654" s="146"/>
      <c r="J2654" s="146"/>
      <c r="L2654" s="150"/>
      <c r="N2654" s="163"/>
      <c r="O2654" s="146"/>
      <c r="P2654" s="146"/>
      <c r="Q2654" s="146"/>
      <c r="R2654" s="34"/>
      <c r="S2654" s="35"/>
      <c r="T2654" s="147"/>
    </row>
    <row r="2655">
      <c r="A2655" s="147"/>
      <c r="B2655" s="64"/>
      <c r="C2655" s="147" t="s">
        <v>217</v>
      </c>
      <c r="E2655" s="161"/>
      <c r="F2655" s="162"/>
      <c r="G2655" s="147"/>
      <c r="H2655" s="146"/>
      <c r="J2655" s="146"/>
      <c r="L2655" s="150"/>
      <c r="N2655" s="163"/>
      <c r="O2655" s="146"/>
      <c r="P2655" s="146"/>
      <c r="Q2655" s="146"/>
      <c r="R2655" s="34"/>
      <c r="S2655" s="35"/>
      <c r="T2655" s="147"/>
    </row>
    <row r="2656">
      <c r="A2656" s="147"/>
      <c r="B2656" s="64"/>
      <c r="C2656" s="147" t="s">
        <v>217</v>
      </c>
      <c r="E2656" s="161"/>
      <c r="F2656" s="162"/>
      <c r="G2656" s="147"/>
      <c r="H2656" s="146"/>
      <c r="J2656" s="146"/>
      <c r="L2656" s="150"/>
      <c r="N2656" s="163"/>
      <c r="O2656" s="146"/>
      <c r="P2656" s="146"/>
      <c r="Q2656" s="146"/>
      <c r="R2656" s="34"/>
      <c r="S2656" s="35"/>
      <c r="T2656" s="147"/>
    </row>
    <row r="2657">
      <c r="A2657" s="147"/>
      <c r="B2657" s="64"/>
      <c r="C2657" s="147" t="s">
        <v>217</v>
      </c>
      <c r="E2657" s="161"/>
      <c r="F2657" s="162"/>
      <c r="G2657" s="147"/>
      <c r="H2657" s="146"/>
      <c r="J2657" s="146"/>
      <c r="L2657" s="150"/>
      <c r="N2657" s="163"/>
      <c r="O2657" s="146"/>
      <c r="P2657" s="146"/>
      <c r="Q2657" s="146"/>
      <c r="R2657" s="34"/>
      <c r="S2657" s="35"/>
      <c r="T2657" s="147"/>
    </row>
    <row r="2658">
      <c r="A2658" s="147"/>
      <c r="B2658" s="64"/>
      <c r="C2658" s="147" t="s">
        <v>217</v>
      </c>
      <c r="E2658" s="161"/>
      <c r="F2658" s="162"/>
      <c r="G2658" s="147"/>
      <c r="H2658" s="146"/>
      <c r="J2658" s="146"/>
      <c r="L2658" s="150"/>
      <c r="N2658" s="163"/>
      <c r="O2658" s="146"/>
      <c r="P2658" s="146"/>
      <c r="Q2658" s="146"/>
      <c r="R2658" s="34"/>
      <c r="S2658" s="35"/>
      <c r="T2658" s="147"/>
    </row>
    <row r="2659">
      <c r="A2659" s="147"/>
      <c r="B2659" s="64"/>
      <c r="C2659" s="147" t="s">
        <v>217</v>
      </c>
      <c r="E2659" s="161"/>
      <c r="F2659" s="162"/>
      <c r="G2659" s="147"/>
      <c r="H2659" s="146"/>
      <c r="J2659" s="146"/>
      <c r="L2659" s="150"/>
      <c r="N2659" s="163"/>
      <c r="O2659" s="146"/>
      <c r="P2659" s="146"/>
      <c r="Q2659" s="146"/>
      <c r="R2659" s="34"/>
      <c r="S2659" s="35"/>
      <c r="T2659" s="147"/>
    </row>
    <row r="2660">
      <c r="A2660" s="147"/>
      <c r="B2660" s="64"/>
      <c r="C2660" s="147" t="s">
        <v>217</v>
      </c>
      <c r="E2660" s="161"/>
      <c r="F2660" s="162"/>
      <c r="G2660" s="147"/>
      <c r="H2660" s="146"/>
      <c r="J2660" s="146"/>
      <c r="L2660" s="150"/>
      <c r="N2660" s="163"/>
      <c r="O2660" s="146"/>
      <c r="P2660" s="146"/>
      <c r="Q2660" s="146"/>
      <c r="R2660" s="34"/>
      <c r="S2660" s="35"/>
      <c r="T2660" s="147"/>
    </row>
    <row r="2661">
      <c r="A2661" s="147"/>
      <c r="B2661" s="64"/>
      <c r="C2661" s="147" t="s">
        <v>217</v>
      </c>
      <c r="E2661" s="161"/>
      <c r="F2661" s="162"/>
      <c r="G2661" s="147"/>
      <c r="H2661" s="146"/>
      <c r="J2661" s="146"/>
      <c r="L2661" s="150"/>
      <c r="N2661" s="163"/>
      <c r="O2661" s="146"/>
      <c r="P2661" s="146"/>
      <c r="Q2661" s="146"/>
      <c r="R2661" s="34"/>
      <c r="S2661" s="35"/>
      <c r="T2661" s="147"/>
    </row>
    <row r="2662">
      <c r="A2662" s="147"/>
      <c r="B2662" s="64"/>
      <c r="C2662" s="147" t="s">
        <v>217</v>
      </c>
      <c r="E2662" s="161"/>
      <c r="F2662" s="162"/>
      <c r="G2662" s="147"/>
      <c r="H2662" s="146"/>
      <c r="J2662" s="146"/>
      <c r="L2662" s="150"/>
      <c r="N2662" s="163"/>
      <c r="O2662" s="146"/>
      <c r="P2662" s="146"/>
      <c r="Q2662" s="146"/>
      <c r="R2662" s="34"/>
      <c r="S2662" s="35"/>
      <c r="T2662" s="147"/>
    </row>
    <row r="2663">
      <c r="A2663" s="147"/>
      <c r="B2663" s="64"/>
      <c r="C2663" s="147" t="s">
        <v>217</v>
      </c>
      <c r="E2663" s="161"/>
      <c r="F2663" s="162"/>
      <c r="G2663" s="147"/>
      <c r="H2663" s="146"/>
      <c r="J2663" s="146"/>
      <c r="L2663" s="150"/>
      <c r="N2663" s="163"/>
      <c r="O2663" s="146"/>
      <c r="P2663" s="146"/>
      <c r="Q2663" s="146"/>
      <c r="R2663" s="34"/>
      <c r="S2663" s="35"/>
      <c r="T2663" s="147"/>
    </row>
    <row r="2664">
      <c r="A2664" s="147"/>
      <c r="B2664" s="64"/>
      <c r="C2664" s="147" t="s">
        <v>217</v>
      </c>
      <c r="E2664" s="161"/>
      <c r="F2664" s="162"/>
      <c r="G2664" s="147"/>
      <c r="H2664" s="146"/>
      <c r="J2664" s="146"/>
      <c r="L2664" s="150"/>
      <c r="N2664" s="163"/>
      <c r="O2664" s="146"/>
      <c r="P2664" s="146"/>
      <c r="Q2664" s="146"/>
      <c r="R2664" s="34"/>
      <c r="S2664" s="35"/>
      <c r="T2664" s="147"/>
    </row>
    <row r="2665">
      <c r="A2665" s="147"/>
      <c r="B2665" s="64"/>
      <c r="C2665" s="147" t="s">
        <v>217</v>
      </c>
      <c r="E2665" s="161"/>
      <c r="F2665" s="162"/>
      <c r="G2665" s="147"/>
      <c r="H2665" s="146"/>
      <c r="J2665" s="146"/>
      <c r="L2665" s="150"/>
      <c r="N2665" s="163"/>
      <c r="O2665" s="146"/>
      <c r="P2665" s="146"/>
      <c r="Q2665" s="146"/>
      <c r="R2665" s="34"/>
      <c r="S2665" s="35"/>
      <c r="T2665" s="147"/>
    </row>
    <row r="2666">
      <c r="A2666" s="147"/>
      <c r="B2666" s="64"/>
      <c r="C2666" s="147" t="s">
        <v>217</v>
      </c>
      <c r="E2666" s="161"/>
      <c r="F2666" s="162"/>
      <c r="G2666" s="147"/>
      <c r="H2666" s="146"/>
      <c r="J2666" s="146"/>
      <c r="L2666" s="150"/>
      <c r="N2666" s="163"/>
      <c r="O2666" s="146"/>
      <c r="P2666" s="146"/>
      <c r="Q2666" s="146"/>
      <c r="R2666" s="34"/>
      <c r="S2666" s="35"/>
      <c r="T2666" s="147"/>
    </row>
    <row r="2667">
      <c r="A2667" s="147"/>
      <c r="B2667" s="64"/>
      <c r="C2667" s="147" t="s">
        <v>217</v>
      </c>
      <c r="E2667" s="161"/>
      <c r="F2667" s="162"/>
      <c r="G2667" s="147"/>
      <c r="H2667" s="146"/>
      <c r="J2667" s="146"/>
      <c r="L2667" s="150"/>
      <c r="N2667" s="163"/>
      <c r="O2667" s="146"/>
      <c r="P2667" s="146"/>
      <c r="Q2667" s="146"/>
      <c r="R2667" s="34"/>
      <c r="S2667" s="35"/>
      <c r="T2667" s="147"/>
    </row>
    <row r="2668">
      <c r="A2668" s="147"/>
      <c r="B2668" s="64"/>
      <c r="C2668" s="147" t="s">
        <v>217</v>
      </c>
      <c r="E2668" s="161"/>
      <c r="F2668" s="162"/>
      <c r="G2668" s="147"/>
      <c r="H2668" s="146"/>
      <c r="J2668" s="146"/>
      <c r="L2668" s="150"/>
      <c r="N2668" s="163"/>
      <c r="O2668" s="146"/>
      <c r="P2668" s="146"/>
      <c r="Q2668" s="146"/>
      <c r="R2668" s="34"/>
      <c r="S2668" s="35"/>
      <c r="T2668" s="147"/>
    </row>
    <row r="2669">
      <c r="A2669" s="147"/>
      <c r="B2669" s="64"/>
      <c r="C2669" s="147" t="s">
        <v>217</v>
      </c>
      <c r="E2669" s="161"/>
      <c r="F2669" s="162"/>
      <c r="G2669" s="147"/>
      <c r="H2669" s="146"/>
      <c r="J2669" s="146"/>
      <c r="L2669" s="150"/>
      <c r="N2669" s="163"/>
      <c r="O2669" s="146"/>
      <c r="P2669" s="146"/>
      <c r="Q2669" s="146"/>
      <c r="R2669" s="34"/>
      <c r="S2669" s="35"/>
      <c r="T2669" s="147"/>
    </row>
    <row r="2670">
      <c r="A2670" s="147"/>
      <c r="B2670" s="64"/>
      <c r="C2670" s="147" t="s">
        <v>217</v>
      </c>
      <c r="E2670" s="161"/>
      <c r="F2670" s="162"/>
      <c r="G2670" s="147"/>
      <c r="H2670" s="146"/>
      <c r="J2670" s="146"/>
      <c r="L2670" s="150"/>
      <c r="N2670" s="163"/>
      <c r="O2670" s="146"/>
      <c r="P2670" s="146"/>
      <c r="Q2670" s="146"/>
      <c r="R2670" s="34"/>
      <c r="S2670" s="35"/>
      <c r="T2670" s="147"/>
    </row>
    <row r="2671">
      <c r="A2671" s="147"/>
      <c r="B2671" s="64"/>
      <c r="C2671" s="147" t="s">
        <v>217</v>
      </c>
      <c r="E2671" s="161"/>
      <c r="F2671" s="162"/>
      <c r="G2671" s="147"/>
      <c r="H2671" s="146"/>
      <c r="J2671" s="146"/>
      <c r="L2671" s="150"/>
      <c r="N2671" s="163"/>
      <c r="O2671" s="146"/>
      <c r="P2671" s="146"/>
      <c r="Q2671" s="146"/>
      <c r="R2671" s="34"/>
      <c r="S2671" s="35"/>
      <c r="T2671" s="147"/>
    </row>
    <row r="2672">
      <c r="A2672" s="147"/>
      <c r="B2672" s="64"/>
      <c r="C2672" s="147" t="s">
        <v>217</v>
      </c>
      <c r="E2672" s="161"/>
      <c r="F2672" s="162"/>
      <c r="G2672" s="147"/>
      <c r="H2672" s="146"/>
      <c r="J2672" s="146"/>
      <c r="L2672" s="150"/>
      <c r="N2672" s="163"/>
      <c r="O2672" s="146"/>
      <c r="P2672" s="146"/>
      <c r="Q2672" s="146"/>
      <c r="R2672" s="34"/>
      <c r="S2672" s="35"/>
      <c r="T2672" s="147"/>
    </row>
    <row r="2673">
      <c r="A2673" s="147"/>
      <c r="B2673" s="64"/>
      <c r="C2673" s="147" t="s">
        <v>217</v>
      </c>
      <c r="E2673" s="161"/>
      <c r="F2673" s="162"/>
      <c r="G2673" s="147"/>
      <c r="H2673" s="146"/>
      <c r="J2673" s="146"/>
      <c r="L2673" s="150"/>
      <c r="N2673" s="163"/>
      <c r="O2673" s="146"/>
      <c r="P2673" s="146"/>
      <c r="Q2673" s="146"/>
      <c r="R2673" s="34"/>
      <c r="S2673" s="35"/>
      <c r="T2673" s="147"/>
    </row>
    <row r="2674">
      <c r="A2674" s="147"/>
      <c r="B2674" s="64"/>
      <c r="C2674" s="147" t="s">
        <v>217</v>
      </c>
      <c r="E2674" s="161"/>
      <c r="F2674" s="162"/>
      <c r="G2674" s="147"/>
      <c r="H2674" s="146"/>
      <c r="J2674" s="146"/>
      <c r="L2674" s="150"/>
      <c r="N2674" s="163"/>
      <c r="O2674" s="146"/>
      <c r="P2674" s="146"/>
      <c r="Q2674" s="146"/>
      <c r="R2674" s="34"/>
      <c r="S2674" s="35"/>
      <c r="T2674" s="147"/>
    </row>
    <row r="2675">
      <c r="A2675" s="147"/>
      <c r="B2675" s="64"/>
      <c r="C2675" s="147" t="s">
        <v>217</v>
      </c>
      <c r="E2675" s="161"/>
      <c r="F2675" s="162"/>
      <c r="G2675" s="147"/>
      <c r="H2675" s="146"/>
      <c r="J2675" s="146"/>
      <c r="L2675" s="150"/>
      <c r="N2675" s="163"/>
      <c r="O2675" s="146"/>
      <c r="P2675" s="146"/>
      <c r="Q2675" s="146"/>
      <c r="R2675" s="34"/>
      <c r="S2675" s="35"/>
      <c r="T2675" s="147"/>
    </row>
    <row r="2676">
      <c r="A2676" s="147"/>
      <c r="B2676" s="64"/>
      <c r="C2676" s="147" t="s">
        <v>217</v>
      </c>
      <c r="E2676" s="161"/>
      <c r="F2676" s="162"/>
      <c r="G2676" s="147"/>
      <c r="H2676" s="146"/>
      <c r="J2676" s="146"/>
      <c r="L2676" s="150"/>
      <c r="N2676" s="163"/>
      <c r="O2676" s="146"/>
      <c r="P2676" s="146"/>
      <c r="Q2676" s="146"/>
      <c r="R2676" s="34"/>
      <c r="S2676" s="35"/>
      <c r="T2676" s="147"/>
    </row>
    <row r="2677">
      <c r="A2677" s="147"/>
      <c r="B2677" s="64"/>
      <c r="C2677" s="147" t="s">
        <v>217</v>
      </c>
      <c r="E2677" s="161"/>
      <c r="F2677" s="162"/>
      <c r="G2677" s="147"/>
      <c r="H2677" s="146"/>
      <c r="J2677" s="146"/>
      <c r="L2677" s="150"/>
      <c r="N2677" s="163"/>
      <c r="O2677" s="146"/>
      <c r="P2677" s="146"/>
      <c r="Q2677" s="146"/>
      <c r="R2677" s="34"/>
      <c r="S2677" s="35"/>
      <c r="T2677" s="147"/>
    </row>
    <row r="2678">
      <c r="A2678" s="147"/>
      <c r="B2678" s="64"/>
      <c r="C2678" s="147" t="s">
        <v>217</v>
      </c>
      <c r="E2678" s="161"/>
      <c r="F2678" s="162"/>
      <c r="G2678" s="147"/>
      <c r="H2678" s="146"/>
      <c r="J2678" s="146"/>
      <c r="L2678" s="150"/>
      <c r="N2678" s="163"/>
      <c r="O2678" s="146"/>
      <c r="P2678" s="146"/>
      <c r="Q2678" s="146"/>
      <c r="R2678" s="34"/>
      <c r="S2678" s="35"/>
      <c r="T2678" s="147"/>
    </row>
    <row r="2679">
      <c r="A2679" s="147"/>
      <c r="B2679" s="64"/>
      <c r="C2679" s="147" t="s">
        <v>217</v>
      </c>
      <c r="E2679" s="161"/>
      <c r="F2679" s="162"/>
      <c r="G2679" s="147"/>
      <c r="H2679" s="146"/>
      <c r="J2679" s="146"/>
      <c r="L2679" s="150"/>
      <c r="N2679" s="163"/>
      <c r="O2679" s="146"/>
      <c r="P2679" s="146"/>
      <c r="Q2679" s="146"/>
      <c r="R2679" s="34"/>
      <c r="S2679" s="35"/>
      <c r="T2679" s="147"/>
    </row>
    <row r="2680">
      <c r="A2680" s="147"/>
      <c r="B2680" s="64"/>
      <c r="C2680" s="147" t="s">
        <v>217</v>
      </c>
      <c r="E2680" s="161"/>
      <c r="F2680" s="162"/>
      <c r="G2680" s="147"/>
      <c r="H2680" s="146"/>
      <c r="J2680" s="146"/>
      <c r="L2680" s="150"/>
      <c r="N2680" s="163"/>
      <c r="O2680" s="146"/>
      <c r="P2680" s="146"/>
      <c r="Q2680" s="146"/>
      <c r="R2680" s="34"/>
      <c r="S2680" s="35"/>
      <c r="T2680" s="147"/>
    </row>
    <row r="2681">
      <c r="A2681" s="147"/>
      <c r="B2681" s="64"/>
      <c r="C2681" s="147" t="s">
        <v>217</v>
      </c>
      <c r="E2681" s="161"/>
      <c r="F2681" s="162"/>
      <c r="G2681" s="147"/>
      <c r="H2681" s="146"/>
      <c r="J2681" s="146"/>
      <c r="L2681" s="150"/>
      <c r="N2681" s="163"/>
      <c r="O2681" s="146"/>
      <c r="P2681" s="146"/>
      <c r="Q2681" s="146"/>
      <c r="R2681" s="34"/>
      <c r="S2681" s="35"/>
      <c r="T2681" s="147"/>
    </row>
    <row r="2682">
      <c r="A2682" s="147"/>
      <c r="B2682" s="64"/>
      <c r="C2682" s="147" t="s">
        <v>217</v>
      </c>
      <c r="E2682" s="161"/>
      <c r="F2682" s="162"/>
      <c r="G2682" s="147"/>
      <c r="H2682" s="146"/>
      <c r="J2682" s="146"/>
      <c r="L2682" s="150"/>
      <c r="N2682" s="163"/>
      <c r="O2682" s="146"/>
      <c r="P2682" s="146"/>
      <c r="Q2682" s="146"/>
      <c r="R2682" s="34"/>
      <c r="S2682" s="35"/>
      <c r="T2682" s="147"/>
    </row>
    <row r="2683">
      <c r="A2683" s="147"/>
      <c r="B2683" s="64"/>
      <c r="C2683" s="147" t="s">
        <v>217</v>
      </c>
      <c r="E2683" s="161"/>
      <c r="F2683" s="162"/>
      <c r="G2683" s="147"/>
      <c r="H2683" s="146"/>
      <c r="J2683" s="146"/>
      <c r="L2683" s="150"/>
      <c r="N2683" s="163"/>
      <c r="O2683" s="146"/>
      <c r="P2683" s="146"/>
      <c r="Q2683" s="146"/>
      <c r="R2683" s="34"/>
      <c r="S2683" s="35"/>
      <c r="T2683" s="147"/>
    </row>
    <row r="2684">
      <c r="A2684" s="147"/>
      <c r="B2684" s="64"/>
      <c r="C2684" s="147" t="s">
        <v>217</v>
      </c>
      <c r="E2684" s="161"/>
      <c r="F2684" s="162"/>
      <c r="G2684" s="147"/>
      <c r="H2684" s="146"/>
      <c r="J2684" s="146"/>
      <c r="L2684" s="150"/>
      <c r="N2684" s="163"/>
      <c r="O2684" s="146"/>
      <c r="P2684" s="146"/>
      <c r="Q2684" s="146"/>
      <c r="R2684" s="34"/>
      <c r="S2684" s="35"/>
      <c r="T2684" s="147"/>
    </row>
    <row r="2685">
      <c r="A2685" s="147"/>
      <c r="B2685" s="64"/>
      <c r="C2685" s="147" t="s">
        <v>217</v>
      </c>
      <c r="E2685" s="161"/>
      <c r="F2685" s="162"/>
      <c r="G2685" s="147"/>
      <c r="H2685" s="146"/>
      <c r="J2685" s="146"/>
      <c r="L2685" s="150"/>
      <c r="N2685" s="163"/>
      <c r="O2685" s="146"/>
      <c r="P2685" s="146"/>
      <c r="Q2685" s="146"/>
      <c r="R2685" s="34"/>
      <c r="S2685" s="35"/>
      <c r="T2685" s="147"/>
    </row>
    <row r="2686">
      <c r="A2686" s="147"/>
      <c r="B2686" s="64"/>
      <c r="C2686" s="147" t="s">
        <v>217</v>
      </c>
      <c r="E2686" s="161"/>
      <c r="F2686" s="162"/>
      <c r="G2686" s="147"/>
      <c r="H2686" s="146"/>
      <c r="J2686" s="146"/>
      <c r="L2686" s="150"/>
      <c r="N2686" s="163"/>
      <c r="O2686" s="146"/>
      <c r="P2686" s="146"/>
      <c r="Q2686" s="146"/>
      <c r="R2686" s="34"/>
      <c r="S2686" s="35"/>
      <c r="T2686" s="147"/>
    </row>
    <row r="2687">
      <c r="A2687" s="147"/>
      <c r="B2687" s="64"/>
      <c r="C2687" s="147" t="s">
        <v>217</v>
      </c>
      <c r="E2687" s="161"/>
      <c r="F2687" s="162"/>
      <c r="G2687" s="147"/>
      <c r="H2687" s="146"/>
      <c r="J2687" s="146"/>
      <c r="L2687" s="150"/>
      <c r="N2687" s="163"/>
      <c r="O2687" s="146"/>
      <c r="P2687" s="146"/>
      <c r="Q2687" s="146"/>
      <c r="R2687" s="34"/>
      <c r="S2687" s="35"/>
      <c r="T2687" s="147"/>
    </row>
    <row r="2688">
      <c r="A2688" s="147"/>
      <c r="B2688" s="64"/>
      <c r="C2688" s="147" t="s">
        <v>217</v>
      </c>
      <c r="E2688" s="161"/>
      <c r="F2688" s="162"/>
      <c r="G2688" s="147"/>
      <c r="H2688" s="146"/>
      <c r="J2688" s="146"/>
      <c r="L2688" s="150"/>
      <c r="N2688" s="163"/>
      <c r="O2688" s="146"/>
      <c r="P2688" s="146"/>
      <c r="Q2688" s="146"/>
      <c r="R2688" s="34"/>
      <c r="S2688" s="35"/>
      <c r="T2688" s="147"/>
    </row>
    <row r="2689">
      <c r="A2689" s="147"/>
      <c r="B2689" s="64"/>
      <c r="C2689" s="147" t="s">
        <v>217</v>
      </c>
      <c r="E2689" s="161"/>
      <c r="F2689" s="162"/>
      <c r="G2689" s="147"/>
      <c r="H2689" s="146"/>
      <c r="J2689" s="146"/>
      <c r="L2689" s="150"/>
      <c r="N2689" s="163"/>
      <c r="O2689" s="146"/>
      <c r="P2689" s="146"/>
      <c r="Q2689" s="146"/>
      <c r="R2689" s="34"/>
      <c r="S2689" s="35"/>
      <c r="T2689" s="147"/>
    </row>
    <row r="2690">
      <c r="A2690" s="147"/>
      <c r="B2690" s="64"/>
      <c r="C2690" s="147" t="s">
        <v>217</v>
      </c>
      <c r="E2690" s="161"/>
      <c r="F2690" s="162"/>
      <c r="G2690" s="147"/>
      <c r="H2690" s="146"/>
      <c r="J2690" s="146"/>
      <c r="L2690" s="150"/>
      <c r="N2690" s="163"/>
      <c r="O2690" s="146"/>
      <c r="P2690" s="146"/>
      <c r="Q2690" s="146"/>
      <c r="R2690" s="34"/>
      <c r="S2690" s="35"/>
      <c r="T2690" s="147"/>
    </row>
    <row r="2691">
      <c r="A2691" s="147"/>
      <c r="B2691" s="64"/>
      <c r="C2691" s="147" t="s">
        <v>217</v>
      </c>
      <c r="E2691" s="161"/>
      <c r="F2691" s="162"/>
      <c r="G2691" s="147"/>
      <c r="H2691" s="146"/>
      <c r="J2691" s="146"/>
      <c r="L2691" s="150"/>
      <c r="N2691" s="163"/>
      <c r="O2691" s="146"/>
      <c r="P2691" s="146"/>
      <c r="Q2691" s="146"/>
      <c r="R2691" s="34"/>
      <c r="S2691" s="35"/>
      <c r="T2691" s="147"/>
    </row>
    <row r="2692">
      <c r="A2692" s="147"/>
      <c r="B2692" s="64"/>
      <c r="C2692" s="147" t="s">
        <v>217</v>
      </c>
      <c r="E2692" s="161"/>
      <c r="F2692" s="162"/>
      <c r="G2692" s="147"/>
      <c r="H2692" s="146"/>
      <c r="J2692" s="146"/>
      <c r="L2692" s="150"/>
      <c r="N2692" s="163"/>
      <c r="O2692" s="146"/>
      <c r="P2692" s="146"/>
      <c r="Q2692" s="146"/>
      <c r="R2692" s="34"/>
      <c r="S2692" s="35"/>
      <c r="T2692" s="147"/>
    </row>
    <row r="2693">
      <c r="A2693" s="147"/>
      <c r="B2693" s="64"/>
      <c r="C2693" s="147" t="s">
        <v>217</v>
      </c>
      <c r="E2693" s="161"/>
      <c r="F2693" s="162"/>
      <c r="G2693" s="147"/>
      <c r="H2693" s="146"/>
      <c r="J2693" s="146"/>
      <c r="L2693" s="150"/>
      <c r="N2693" s="163"/>
      <c r="O2693" s="146"/>
      <c r="P2693" s="146"/>
      <c r="Q2693" s="146"/>
      <c r="R2693" s="34"/>
      <c r="S2693" s="35"/>
      <c r="T2693" s="147"/>
    </row>
    <row r="2694">
      <c r="A2694" s="147"/>
      <c r="B2694" s="64"/>
      <c r="C2694" s="147" t="s">
        <v>217</v>
      </c>
      <c r="E2694" s="161"/>
      <c r="F2694" s="162"/>
      <c r="G2694" s="147"/>
      <c r="H2694" s="146"/>
      <c r="J2694" s="146"/>
      <c r="L2694" s="150"/>
      <c r="N2694" s="163"/>
      <c r="O2694" s="146"/>
      <c r="P2694" s="146"/>
      <c r="Q2694" s="146"/>
      <c r="R2694" s="34"/>
      <c r="S2694" s="35"/>
      <c r="T2694" s="147"/>
    </row>
    <row r="2695">
      <c r="A2695" s="147"/>
      <c r="B2695" s="64"/>
      <c r="C2695" s="147" t="s">
        <v>217</v>
      </c>
      <c r="E2695" s="161"/>
      <c r="F2695" s="162"/>
      <c r="G2695" s="147"/>
      <c r="H2695" s="146"/>
      <c r="J2695" s="146"/>
      <c r="L2695" s="150"/>
      <c r="N2695" s="163"/>
      <c r="O2695" s="146"/>
      <c r="P2695" s="146"/>
      <c r="Q2695" s="146"/>
      <c r="R2695" s="34"/>
      <c r="S2695" s="35"/>
      <c r="T2695" s="147"/>
    </row>
    <row r="2696">
      <c r="A2696" s="147"/>
      <c r="B2696" s="64"/>
      <c r="C2696" s="147" t="s">
        <v>217</v>
      </c>
      <c r="E2696" s="161"/>
      <c r="F2696" s="162"/>
      <c r="G2696" s="147"/>
      <c r="H2696" s="146"/>
      <c r="J2696" s="146"/>
      <c r="L2696" s="150"/>
      <c r="N2696" s="163"/>
      <c r="O2696" s="146"/>
      <c r="P2696" s="146"/>
      <c r="Q2696" s="146"/>
      <c r="R2696" s="34"/>
      <c r="S2696" s="35"/>
      <c r="T2696" s="147"/>
    </row>
    <row r="2697">
      <c r="A2697" s="147"/>
      <c r="B2697" s="64"/>
      <c r="C2697" s="147" t="s">
        <v>217</v>
      </c>
      <c r="E2697" s="161"/>
      <c r="F2697" s="162"/>
      <c r="G2697" s="147"/>
      <c r="H2697" s="146"/>
      <c r="J2697" s="146"/>
      <c r="L2697" s="150"/>
      <c r="N2697" s="163"/>
      <c r="O2697" s="146"/>
      <c r="P2697" s="146"/>
      <c r="Q2697" s="146"/>
      <c r="R2697" s="34"/>
      <c r="S2697" s="35"/>
      <c r="T2697" s="147"/>
    </row>
    <row r="2698">
      <c r="A2698" s="147"/>
      <c r="B2698" s="64"/>
      <c r="C2698" s="147" t="s">
        <v>217</v>
      </c>
      <c r="E2698" s="161"/>
      <c r="F2698" s="162"/>
      <c r="G2698" s="147"/>
      <c r="H2698" s="146"/>
      <c r="J2698" s="146"/>
      <c r="L2698" s="150"/>
      <c r="N2698" s="163"/>
      <c r="O2698" s="146"/>
      <c r="P2698" s="146"/>
      <c r="Q2698" s="146"/>
      <c r="R2698" s="34"/>
      <c r="S2698" s="35"/>
      <c r="T2698" s="147"/>
    </row>
    <row r="2699">
      <c r="A2699" s="147"/>
      <c r="B2699" s="64"/>
      <c r="C2699" s="147" t="s">
        <v>217</v>
      </c>
      <c r="E2699" s="161"/>
      <c r="F2699" s="162"/>
      <c r="G2699" s="147"/>
      <c r="H2699" s="146"/>
      <c r="J2699" s="146"/>
      <c r="L2699" s="150"/>
      <c r="N2699" s="163"/>
      <c r="O2699" s="146"/>
      <c r="P2699" s="146"/>
      <c r="Q2699" s="146"/>
      <c r="R2699" s="34"/>
      <c r="S2699" s="35"/>
      <c r="T2699" s="147"/>
    </row>
    <row r="2700">
      <c r="A2700" s="147"/>
      <c r="B2700" s="64"/>
      <c r="C2700" s="147" t="s">
        <v>217</v>
      </c>
      <c r="E2700" s="161"/>
      <c r="F2700" s="162"/>
      <c r="G2700" s="147"/>
      <c r="H2700" s="146"/>
      <c r="J2700" s="146"/>
      <c r="L2700" s="150"/>
      <c r="N2700" s="163"/>
      <c r="O2700" s="146"/>
      <c r="P2700" s="146"/>
      <c r="Q2700" s="146"/>
      <c r="R2700" s="34"/>
      <c r="S2700" s="35"/>
      <c r="T2700" s="147"/>
    </row>
    <row r="2701">
      <c r="A2701" s="147"/>
      <c r="B2701" s="64"/>
      <c r="C2701" s="147" t="s">
        <v>217</v>
      </c>
      <c r="E2701" s="161"/>
      <c r="F2701" s="162"/>
      <c r="G2701" s="147"/>
      <c r="H2701" s="146"/>
      <c r="J2701" s="146"/>
      <c r="L2701" s="150"/>
      <c r="N2701" s="163"/>
      <c r="O2701" s="146"/>
      <c r="P2701" s="146"/>
      <c r="Q2701" s="146"/>
      <c r="R2701" s="34"/>
      <c r="S2701" s="35"/>
      <c r="T2701" s="147"/>
    </row>
    <row r="2702">
      <c r="A2702" s="147"/>
      <c r="B2702" s="64"/>
      <c r="C2702" s="147" t="s">
        <v>217</v>
      </c>
      <c r="E2702" s="161"/>
      <c r="F2702" s="162"/>
      <c r="G2702" s="147"/>
      <c r="H2702" s="146"/>
      <c r="J2702" s="146"/>
      <c r="L2702" s="150"/>
      <c r="N2702" s="163"/>
      <c r="O2702" s="146"/>
      <c r="P2702" s="146"/>
      <c r="Q2702" s="146"/>
      <c r="R2702" s="34"/>
      <c r="S2702" s="35"/>
      <c r="T2702" s="147"/>
    </row>
    <row r="2703">
      <c r="A2703" s="147"/>
      <c r="B2703" s="64"/>
      <c r="C2703" s="147" t="s">
        <v>217</v>
      </c>
      <c r="E2703" s="161"/>
      <c r="F2703" s="162"/>
      <c r="G2703" s="147"/>
      <c r="H2703" s="146"/>
      <c r="J2703" s="146"/>
      <c r="L2703" s="150"/>
      <c r="N2703" s="163"/>
      <c r="O2703" s="146"/>
      <c r="P2703" s="146"/>
      <c r="Q2703" s="146"/>
      <c r="R2703" s="34"/>
      <c r="S2703" s="35"/>
      <c r="T2703" s="147"/>
    </row>
    <row r="2704">
      <c r="A2704" s="147"/>
      <c r="B2704" s="64"/>
      <c r="C2704" s="147" t="s">
        <v>217</v>
      </c>
      <c r="E2704" s="161"/>
      <c r="F2704" s="162"/>
      <c r="G2704" s="147"/>
      <c r="H2704" s="146"/>
      <c r="J2704" s="146"/>
      <c r="L2704" s="150"/>
      <c r="N2704" s="163"/>
      <c r="O2704" s="146"/>
      <c r="P2704" s="146"/>
      <c r="Q2704" s="146"/>
      <c r="R2704" s="34"/>
      <c r="S2704" s="35"/>
      <c r="T2704" s="147"/>
    </row>
    <row r="2705">
      <c r="A2705" s="147"/>
      <c r="B2705" s="64"/>
      <c r="C2705" s="147" t="s">
        <v>217</v>
      </c>
      <c r="E2705" s="161"/>
      <c r="F2705" s="162"/>
      <c r="G2705" s="147"/>
      <c r="H2705" s="146"/>
      <c r="J2705" s="146"/>
      <c r="L2705" s="150"/>
      <c r="N2705" s="163"/>
      <c r="O2705" s="146"/>
      <c r="P2705" s="146"/>
      <c r="Q2705" s="146"/>
      <c r="R2705" s="34"/>
      <c r="S2705" s="35"/>
      <c r="T2705" s="147"/>
    </row>
    <row r="2706">
      <c r="A2706" s="147"/>
      <c r="B2706" s="64"/>
      <c r="C2706" s="147" t="s">
        <v>217</v>
      </c>
      <c r="E2706" s="161"/>
      <c r="F2706" s="162"/>
      <c r="G2706" s="147"/>
      <c r="H2706" s="146"/>
      <c r="J2706" s="146"/>
      <c r="L2706" s="150"/>
      <c r="N2706" s="163"/>
      <c r="O2706" s="146"/>
      <c r="P2706" s="146"/>
      <c r="Q2706" s="146"/>
      <c r="R2706" s="34"/>
      <c r="S2706" s="35"/>
      <c r="T2706" s="147"/>
    </row>
    <row r="2707">
      <c r="A2707" s="147"/>
      <c r="B2707" s="64"/>
      <c r="C2707" s="147" t="s">
        <v>217</v>
      </c>
      <c r="E2707" s="161"/>
      <c r="F2707" s="162"/>
      <c r="G2707" s="147"/>
      <c r="H2707" s="146"/>
      <c r="J2707" s="146"/>
      <c r="L2707" s="150"/>
      <c r="N2707" s="163"/>
      <c r="O2707" s="146"/>
      <c r="P2707" s="146"/>
      <c r="Q2707" s="146"/>
      <c r="R2707" s="34"/>
      <c r="S2707" s="35"/>
      <c r="T2707" s="147"/>
    </row>
    <row r="2708">
      <c r="A2708" s="147"/>
      <c r="B2708" s="64"/>
      <c r="C2708" s="147" t="s">
        <v>217</v>
      </c>
      <c r="E2708" s="161"/>
      <c r="F2708" s="162"/>
      <c r="G2708" s="147"/>
      <c r="H2708" s="146"/>
      <c r="J2708" s="146"/>
      <c r="L2708" s="150"/>
      <c r="N2708" s="163"/>
      <c r="O2708" s="146"/>
      <c r="P2708" s="146"/>
      <c r="Q2708" s="146"/>
      <c r="R2708" s="34"/>
      <c r="S2708" s="35"/>
      <c r="T2708" s="147"/>
    </row>
    <row r="2709">
      <c r="A2709" s="147"/>
      <c r="B2709" s="64"/>
      <c r="C2709" s="147" t="s">
        <v>217</v>
      </c>
      <c r="E2709" s="161"/>
      <c r="F2709" s="162"/>
      <c r="G2709" s="147"/>
      <c r="H2709" s="146"/>
      <c r="J2709" s="146"/>
      <c r="L2709" s="150"/>
      <c r="N2709" s="163"/>
      <c r="O2709" s="146"/>
      <c r="P2709" s="146"/>
      <c r="Q2709" s="146"/>
      <c r="R2709" s="34"/>
      <c r="S2709" s="35"/>
      <c r="T2709" s="147"/>
    </row>
    <row r="2710">
      <c r="A2710" s="147"/>
      <c r="B2710" s="64"/>
      <c r="C2710" s="147" t="s">
        <v>217</v>
      </c>
      <c r="E2710" s="161"/>
      <c r="F2710" s="162"/>
      <c r="G2710" s="147"/>
      <c r="H2710" s="146"/>
      <c r="J2710" s="146"/>
      <c r="L2710" s="150"/>
      <c r="N2710" s="163"/>
      <c r="O2710" s="146"/>
      <c r="P2710" s="146"/>
      <c r="Q2710" s="146"/>
      <c r="R2710" s="34"/>
      <c r="S2710" s="35"/>
      <c r="T2710" s="147"/>
    </row>
    <row r="2711">
      <c r="A2711" s="147"/>
      <c r="B2711" s="64"/>
      <c r="C2711" s="147" t="s">
        <v>217</v>
      </c>
      <c r="E2711" s="161"/>
      <c r="F2711" s="162"/>
      <c r="G2711" s="147"/>
      <c r="H2711" s="146"/>
      <c r="J2711" s="146"/>
      <c r="L2711" s="150"/>
      <c r="N2711" s="163"/>
      <c r="O2711" s="146"/>
      <c r="P2711" s="146"/>
      <c r="Q2711" s="146"/>
      <c r="R2711" s="34"/>
      <c r="S2711" s="35"/>
      <c r="T2711" s="147"/>
    </row>
    <row r="2712">
      <c r="A2712" s="147"/>
      <c r="B2712" s="64"/>
      <c r="C2712" s="147" t="s">
        <v>217</v>
      </c>
      <c r="E2712" s="161"/>
      <c r="F2712" s="162"/>
      <c r="G2712" s="147"/>
      <c r="H2712" s="146"/>
      <c r="J2712" s="146"/>
      <c r="L2712" s="150"/>
      <c r="N2712" s="163"/>
      <c r="O2712" s="146"/>
      <c r="P2712" s="146"/>
      <c r="Q2712" s="146"/>
      <c r="R2712" s="34"/>
      <c r="S2712" s="35"/>
      <c r="T2712" s="147"/>
    </row>
    <row r="2713">
      <c r="A2713" s="147"/>
      <c r="B2713" s="64"/>
      <c r="C2713" s="147" t="s">
        <v>217</v>
      </c>
      <c r="E2713" s="161"/>
      <c r="F2713" s="162"/>
      <c r="G2713" s="147"/>
      <c r="H2713" s="146"/>
      <c r="J2713" s="146"/>
      <c r="L2713" s="150"/>
      <c r="N2713" s="163"/>
      <c r="O2713" s="146"/>
      <c r="P2713" s="146"/>
      <c r="Q2713" s="146"/>
      <c r="R2713" s="34"/>
      <c r="S2713" s="35"/>
      <c r="T2713" s="147"/>
    </row>
    <row r="2714">
      <c r="A2714" s="147"/>
      <c r="B2714" s="64"/>
      <c r="C2714" s="147" t="s">
        <v>217</v>
      </c>
      <c r="E2714" s="161"/>
      <c r="F2714" s="162"/>
      <c r="G2714" s="147"/>
      <c r="H2714" s="146"/>
      <c r="J2714" s="146"/>
      <c r="L2714" s="150"/>
      <c r="N2714" s="163"/>
      <c r="O2714" s="146"/>
      <c r="P2714" s="146"/>
      <c r="Q2714" s="146"/>
      <c r="R2714" s="34"/>
      <c r="S2714" s="35"/>
      <c r="T2714" s="147"/>
    </row>
    <row r="2715">
      <c r="A2715" s="147"/>
      <c r="B2715" s="64"/>
      <c r="C2715" s="147" t="s">
        <v>217</v>
      </c>
      <c r="E2715" s="161"/>
      <c r="F2715" s="162"/>
      <c r="G2715" s="147"/>
      <c r="H2715" s="146"/>
      <c r="J2715" s="146"/>
      <c r="L2715" s="150"/>
      <c r="N2715" s="163"/>
      <c r="O2715" s="146"/>
      <c r="P2715" s="146"/>
      <c r="Q2715" s="146"/>
      <c r="R2715" s="34"/>
      <c r="S2715" s="35"/>
      <c r="T2715" s="147"/>
    </row>
    <row r="2716">
      <c r="A2716" s="147"/>
      <c r="B2716" s="64"/>
      <c r="C2716" s="147" t="s">
        <v>217</v>
      </c>
      <c r="E2716" s="161"/>
      <c r="F2716" s="162"/>
      <c r="G2716" s="147"/>
      <c r="H2716" s="146"/>
      <c r="J2716" s="146"/>
      <c r="L2716" s="150"/>
      <c r="N2716" s="163"/>
      <c r="O2716" s="146"/>
      <c r="P2716" s="146"/>
      <c r="Q2716" s="146"/>
      <c r="R2716" s="34"/>
      <c r="S2716" s="35"/>
      <c r="T2716" s="147"/>
    </row>
    <row r="2717">
      <c r="A2717" s="147"/>
      <c r="B2717" s="64"/>
      <c r="C2717" s="147" t="s">
        <v>217</v>
      </c>
      <c r="E2717" s="161"/>
      <c r="F2717" s="162"/>
      <c r="G2717" s="147"/>
      <c r="H2717" s="146"/>
      <c r="J2717" s="146"/>
      <c r="L2717" s="150"/>
      <c r="N2717" s="163"/>
      <c r="O2717" s="146"/>
      <c r="P2717" s="146"/>
      <c r="Q2717" s="146"/>
      <c r="R2717" s="34"/>
      <c r="S2717" s="35"/>
      <c r="T2717" s="147"/>
    </row>
    <row r="2718">
      <c r="A2718" s="147"/>
      <c r="B2718" s="64"/>
      <c r="C2718" s="147" t="s">
        <v>217</v>
      </c>
      <c r="E2718" s="161"/>
      <c r="F2718" s="162"/>
      <c r="G2718" s="147"/>
      <c r="H2718" s="146"/>
      <c r="J2718" s="146"/>
      <c r="L2718" s="150"/>
      <c r="N2718" s="163"/>
      <c r="O2718" s="146"/>
      <c r="P2718" s="146"/>
      <c r="Q2718" s="146"/>
      <c r="R2718" s="34"/>
      <c r="S2718" s="35"/>
      <c r="T2718" s="147"/>
    </row>
    <row r="2719">
      <c r="A2719" s="147"/>
      <c r="B2719" s="64"/>
      <c r="C2719" s="147" t="s">
        <v>217</v>
      </c>
      <c r="E2719" s="161"/>
      <c r="F2719" s="162"/>
      <c r="G2719" s="147"/>
      <c r="H2719" s="146"/>
      <c r="J2719" s="146"/>
      <c r="L2719" s="150"/>
      <c r="N2719" s="163"/>
      <c r="O2719" s="146"/>
      <c r="P2719" s="146"/>
      <c r="Q2719" s="146"/>
      <c r="R2719" s="34"/>
      <c r="S2719" s="35"/>
      <c r="T2719" s="147"/>
    </row>
    <row r="2720">
      <c r="A2720" s="147"/>
      <c r="B2720" s="64"/>
      <c r="C2720" s="147" t="s">
        <v>217</v>
      </c>
      <c r="E2720" s="161"/>
      <c r="F2720" s="162"/>
      <c r="G2720" s="147"/>
      <c r="H2720" s="146"/>
      <c r="J2720" s="146"/>
      <c r="L2720" s="150"/>
      <c r="N2720" s="163"/>
      <c r="O2720" s="146"/>
      <c r="P2720" s="146"/>
      <c r="Q2720" s="146"/>
      <c r="R2720" s="34"/>
      <c r="S2720" s="35"/>
      <c r="T2720" s="147"/>
    </row>
    <row r="2721">
      <c r="A2721" s="147"/>
      <c r="B2721" s="64"/>
      <c r="C2721" s="147" t="s">
        <v>217</v>
      </c>
      <c r="E2721" s="161"/>
      <c r="F2721" s="162"/>
      <c r="G2721" s="147"/>
      <c r="H2721" s="146"/>
      <c r="J2721" s="146"/>
      <c r="L2721" s="150"/>
      <c r="N2721" s="163"/>
      <c r="O2721" s="146"/>
      <c r="P2721" s="146"/>
      <c r="Q2721" s="146"/>
      <c r="R2721" s="34"/>
      <c r="S2721" s="35"/>
      <c r="T2721" s="147"/>
    </row>
    <row r="2722">
      <c r="A2722" s="147"/>
      <c r="B2722" s="64"/>
      <c r="C2722" s="147" t="s">
        <v>217</v>
      </c>
      <c r="E2722" s="161"/>
      <c r="F2722" s="162"/>
      <c r="G2722" s="147"/>
      <c r="H2722" s="146"/>
      <c r="J2722" s="146"/>
      <c r="L2722" s="150"/>
      <c r="N2722" s="163"/>
      <c r="O2722" s="146"/>
      <c r="P2722" s="146"/>
      <c r="Q2722" s="146"/>
      <c r="R2722" s="34"/>
      <c r="S2722" s="35"/>
      <c r="T2722" s="147"/>
    </row>
    <row r="2723">
      <c r="A2723" s="147"/>
      <c r="B2723" s="64"/>
      <c r="C2723" s="147" t="s">
        <v>217</v>
      </c>
      <c r="E2723" s="161"/>
      <c r="F2723" s="162"/>
      <c r="G2723" s="147"/>
      <c r="H2723" s="146"/>
      <c r="J2723" s="146"/>
      <c r="L2723" s="150"/>
      <c r="N2723" s="163"/>
      <c r="O2723" s="146"/>
      <c r="P2723" s="146"/>
      <c r="Q2723" s="146"/>
      <c r="R2723" s="34"/>
      <c r="S2723" s="35"/>
      <c r="T2723" s="147"/>
    </row>
    <row r="2724">
      <c r="A2724" s="147"/>
      <c r="B2724" s="64"/>
      <c r="C2724" s="147" t="s">
        <v>217</v>
      </c>
      <c r="E2724" s="161"/>
      <c r="F2724" s="162"/>
      <c r="G2724" s="147"/>
      <c r="H2724" s="146"/>
      <c r="J2724" s="146"/>
      <c r="L2724" s="150"/>
      <c r="N2724" s="163"/>
      <c r="O2724" s="146"/>
      <c r="P2724" s="146"/>
      <c r="Q2724" s="146"/>
      <c r="R2724" s="34"/>
      <c r="S2724" s="35"/>
      <c r="T2724" s="147"/>
    </row>
    <row r="2725">
      <c r="A2725" s="147"/>
      <c r="B2725" s="64"/>
      <c r="C2725" s="147" t="s">
        <v>217</v>
      </c>
      <c r="E2725" s="161"/>
      <c r="F2725" s="162"/>
      <c r="G2725" s="147"/>
      <c r="H2725" s="146"/>
      <c r="J2725" s="146"/>
      <c r="L2725" s="150"/>
      <c r="N2725" s="163"/>
      <c r="O2725" s="146"/>
      <c r="P2725" s="146"/>
      <c r="Q2725" s="146"/>
      <c r="R2725" s="34"/>
      <c r="S2725" s="35"/>
      <c r="T2725" s="147"/>
    </row>
    <row r="2726">
      <c r="A2726" s="147"/>
      <c r="B2726" s="64"/>
      <c r="C2726" s="147" t="s">
        <v>217</v>
      </c>
      <c r="E2726" s="161"/>
      <c r="F2726" s="162"/>
      <c r="G2726" s="147"/>
      <c r="H2726" s="146"/>
      <c r="J2726" s="146"/>
      <c r="L2726" s="150"/>
      <c r="N2726" s="163"/>
      <c r="O2726" s="146"/>
      <c r="P2726" s="146"/>
      <c r="Q2726" s="146"/>
      <c r="R2726" s="34"/>
      <c r="S2726" s="35"/>
      <c r="T2726" s="147"/>
    </row>
    <row r="2727">
      <c r="A2727" s="147"/>
      <c r="B2727" s="64"/>
      <c r="C2727" s="147" t="s">
        <v>217</v>
      </c>
      <c r="E2727" s="161"/>
      <c r="F2727" s="162"/>
      <c r="G2727" s="147"/>
      <c r="H2727" s="146"/>
      <c r="J2727" s="146"/>
      <c r="L2727" s="150"/>
      <c r="N2727" s="163"/>
      <c r="O2727" s="146"/>
      <c r="P2727" s="146"/>
      <c r="Q2727" s="146"/>
      <c r="R2727" s="34"/>
      <c r="S2727" s="35"/>
      <c r="T2727" s="147"/>
    </row>
    <row r="2728">
      <c r="A2728" s="147"/>
      <c r="B2728" s="64"/>
      <c r="C2728" s="147" t="s">
        <v>217</v>
      </c>
      <c r="E2728" s="161"/>
      <c r="F2728" s="162"/>
      <c r="G2728" s="147"/>
      <c r="H2728" s="146"/>
      <c r="J2728" s="146"/>
      <c r="L2728" s="150"/>
      <c r="N2728" s="163"/>
      <c r="O2728" s="146"/>
      <c r="P2728" s="146"/>
      <c r="Q2728" s="146"/>
      <c r="R2728" s="34"/>
      <c r="S2728" s="35"/>
      <c r="T2728" s="147"/>
    </row>
    <row r="2729">
      <c r="A2729" s="147"/>
      <c r="B2729" s="64"/>
      <c r="C2729" s="147" t="s">
        <v>217</v>
      </c>
      <c r="E2729" s="161"/>
      <c r="F2729" s="162"/>
      <c r="G2729" s="147"/>
      <c r="H2729" s="146"/>
      <c r="J2729" s="146"/>
      <c r="L2729" s="150"/>
      <c r="N2729" s="163"/>
      <c r="O2729" s="146"/>
      <c r="P2729" s="146"/>
      <c r="Q2729" s="146"/>
      <c r="R2729" s="34"/>
      <c r="S2729" s="35"/>
      <c r="T2729" s="147"/>
    </row>
    <row r="2730">
      <c r="A2730" s="147"/>
      <c r="B2730" s="64"/>
      <c r="C2730" s="147" t="s">
        <v>217</v>
      </c>
      <c r="E2730" s="161"/>
      <c r="F2730" s="162"/>
      <c r="G2730" s="147"/>
      <c r="H2730" s="146"/>
      <c r="J2730" s="146"/>
      <c r="L2730" s="150"/>
      <c r="N2730" s="163"/>
      <c r="O2730" s="146"/>
      <c r="P2730" s="146"/>
      <c r="Q2730" s="146"/>
      <c r="R2730" s="34"/>
      <c r="S2730" s="35"/>
      <c r="T2730" s="147"/>
    </row>
    <row r="2731">
      <c r="A2731" s="147"/>
      <c r="B2731" s="64"/>
      <c r="C2731" s="147" t="s">
        <v>217</v>
      </c>
      <c r="E2731" s="161"/>
      <c r="F2731" s="162"/>
      <c r="G2731" s="147"/>
      <c r="H2731" s="146"/>
      <c r="J2731" s="146"/>
      <c r="L2731" s="150"/>
      <c r="N2731" s="163"/>
      <c r="O2731" s="146"/>
      <c r="P2731" s="146"/>
      <c r="Q2731" s="146"/>
      <c r="R2731" s="34"/>
      <c r="S2731" s="35"/>
      <c r="T2731" s="147"/>
    </row>
    <row r="2732">
      <c r="A2732" s="147"/>
      <c r="B2732" s="64"/>
      <c r="C2732" s="147" t="s">
        <v>217</v>
      </c>
      <c r="E2732" s="161"/>
      <c r="F2732" s="162"/>
      <c r="G2732" s="147"/>
      <c r="H2732" s="146"/>
      <c r="J2732" s="146"/>
      <c r="L2732" s="150"/>
      <c r="N2732" s="163"/>
      <c r="O2732" s="146"/>
      <c r="P2732" s="146"/>
      <c r="Q2732" s="146"/>
      <c r="R2732" s="34"/>
      <c r="S2732" s="35"/>
      <c r="T2732" s="147"/>
    </row>
    <row r="2733">
      <c r="A2733" s="147"/>
      <c r="B2733" s="64"/>
      <c r="C2733" s="147" t="s">
        <v>217</v>
      </c>
      <c r="E2733" s="161"/>
      <c r="F2733" s="162"/>
      <c r="G2733" s="147"/>
      <c r="H2733" s="146"/>
      <c r="J2733" s="146"/>
      <c r="L2733" s="150"/>
      <c r="N2733" s="163"/>
      <c r="O2733" s="146"/>
      <c r="P2733" s="146"/>
      <c r="Q2733" s="146"/>
      <c r="R2733" s="34"/>
      <c r="S2733" s="35"/>
      <c r="T2733" s="147"/>
    </row>
    <row r="2734">
      <c r="A2734" s="147"/>
      <c r="B2734" s="64"/>
      <c r="C2734" s="147" t="s">
        <v>217</v>
      </c>
      <c r="E2734" s="161"/>
      <c r="F2734" s="162"/>
      <c r="G2734" s="147"/>
      <c r="H2734" s="146"/>
      <c r="J2734" s="146"/>
      <c r="L2734" s="150"/>
      <c r="N2734" s="163"/>
      <c r="O2734" s="146"/>
      <c r="P2734" s="146"/>
      <c r="Q2734" s="146"/>
      <c r="R2734" s="34"/>
      <c r="S2734" s="35"/>
      <c r="T2734" s="147"/>
    </row>
    <row r="2735">
      <c r="A2735" s="147"/>
      <c r="B2735" s="64"/>
      <c r="C2735" s="147" t="s">
        <v>217</v>
      </c>
      <c r="E2735" s="161"/>
      <c r="F2735" s="162"/>
      <c r="G2735" s="147"/>
      <c r="H2735" s="146"/>
      <c r="J2735" s="146"/>
      <c r="L2735" s="150"/>
      <c r="N2735" s="163"/>
      <c r="O2735" s="146"/>
      <c r="P2735" s="146"/>
      <c r="Q2735" s="146"/>
      <c r="R2735" s="34"/>
      <c r="S2735" s="35"/>
      <c r="T2735" s="147"/>
    </row>
    <row r="2736">
      <c r="A2736" s="147"/>
      <c r="B2736" s="64"/>
      <c r="C2736" s="147" t="s">
        <v>217</v>
      </c>
      <c r="E2736" s="161"/>
      <c r="F2736" s="162"/>
      <c r="G2736" s="147"/>
      <c r="H2736" s="146"/>
      <c r="J2736" s="146"/>
      <c r="L2736" s="150"/>
      <c r="N2736" s="163"/>
      <c r="O2736" s="146"/>
      <c r="P2736" s="146"/>
      <c r="Q2736" s="146"/>
      <c r="R2736" s="34"/>
      <c r="S2736" s="35"/>
      <c r="T2736" s="147"/>
    </row>
    <row r="2737">
      <c r="A2737" s="147"/>
      <c r="B2737" s="64"/>
      <c r="C2737" s="147" t="s">
        <v>217</v>
      </c>
      <c r="E2737" s="161"/>
      <c r="F2737" s="162"/>
      <c r="G2737" s="147"/>
      <c r="H2737" s="146"/>
      <c r="J2737" s="146"/>
      <c r="L2737" s="150"/>
      <c r="N2737" s="163"/>
      <c r="O2737" s="146"/>
      <c r="P2737" s="146"/>
      <c r="Q2737" s="146"/>
      <c r="R2737" s="34"/>
      <c r="S2737" s="35"/>
      <c r="T2737" s="147"/>
    </row>
    <row r="2738">
      <c r="A2738" s="147"/>
      <c r="B2738" s="64"/>
      <c r="C2738" s="147" t="s">
        <v>217</v>
      </c>
      <c r="E2738" s="161"/>
      <c r="F2738" s="162"/>
      <c r="G2738" s="147"/>
      <c r="H2738" s="146"/>
      <c r="J2738" s="146"/>
      <c r="L2738" s="150"/>
      <c r="N2738" s="163"/>
      <c r="O2738" s="146"/>
      <c r="P2738" s="146"/>
      <c r="Q2738" s="146"/>
      <c r="R2738" s="34"/>
      <c r="S2738" s="35"/>
      <c r="T2738" s="147"/>
    </row>
    <row r="2739">
      <c r="A2739" s="147"/>
      <c r="B2739" s="64"/>
      <c r="C2739" s="147" t="s">
        <v>217</v>
      </c>
      <c r="E2739" s="161"/>
      <c r="F2739" s="162"/>
      <c r="G2739" s="147"/>
      <c r="H2739" s="146"/>
      <c r="J2739" s="146"/>
      <c r="L2739" s="150"/>
      <c r="N2739" s="163"/>
      <c r="O2739" s="146"/>
      <c r="P2739" s="146"/>
      <c r="Q2739" s="146"/>
      <c r="R2739" s="34"/>
      <c r="S2739" s="35"/>
      <c r="T2739" s="147"/>
    </row>
    <row r="2740">
      <c r="A2740" s="147"/>
      <c r="B2740" s="64"/>
      <c r="C2740" s="147" t="s">
        <v>217</v>
      </c>
      <c r="E2740" s="161"/>
      <c r="F2740" s="162"/>
      <c r="G2740" s="147"/>
      <c r="H2740" s="146"/>
      <c r="J2740" s="146"/>
      <c r="L2740" s="150"/>
      <c r="N2740" s="163"/>
      <c r="O2740" s="146"/>
      <c r="P2740" s="146"/>
      <c r="Q2740" s="146"/>
      <c r="R2740" s="34"/>
      <c r="S2740" s="35"/>
      <c r="T2740" s="147"/>
    </row>
    <row r="2741">
      <c r="A2741" s="147"/>
      <c r="B2741" s="64"/>
      <c r="C2741" s="147" t="s">
        <v>217</v>
      </c>
      <c r="E2741" s="161"/>
      <c r="F2741" s="162"/>
      <c r="G2741" s="147"/>
      <c r="H2741" s="146"/>
      <c r="J2741" s="146"/>
      <c r="L2741" s="150"/>
      <c r="N2741" s="163"/>
      <c r="O2741" s="146"/>
      <c r="P2741" s="146"/>
      <c r="Q2741" s="146"/>
      <c r="R2741" s="34"/>
      <c r="S2741" s="35"/>
      <c r="T2741" s="147"/>
    </row>
    <row r="2742">
      <c r="A2742" s="147"/>
      <c r="B2742" s="64"/>
      <c r="C2742" s="147" t="s">
        <v>217</v>
      </c>
      <c r="E2742" s="161"/>
      <c r="F2742" s="162"/>
      <c r="G2742" s="147"/>
      <c r="H2742" s="146"/>
      <c r="J2742" s="146"/>
      <c r="L2742" s="150"/>
      <c r="N2742" s="163"/>
      <c r="O2742" s="146"/>
      <c r="P2742" s="146"/>
      <c r="Q2742" s="146"/>
      <c r="R2742" s="34"/>
      <c r="S2742" s="35"/>
      <c r="T2742" s="147"/>
    </row>
    <row r="2743">
      <c r="A2743" s="147"/>
      <c r="B2743" s="64"/>
      <c r="C2743" s="147" t="s">
        <v>217</v>
      </c>
      <c r="E2743" s="161"/>
      <c r="F2743" s="162"/>
      <c r="G2743" s="147"/>
      <c r="H2743" s="146"/>
      <c r="J2743" s="146"/>
      <c r="L2743" s="150"/>
      <c r="N2743" s="163"/>
      <c r="O2743" s="146"/>
      <c r="P2743" s="146"/>
      <c r="Q2743" s="146"/>
      <c r="R2743" s="34"/>
      <c r="S2743" s="35"/>
      <c r="T2743" s="147"/>
    </row>
    <row r="2744">
      <c r="A2744" s="147"/>
      <c r="B2744" s="64"/>
      <c r="C2744" s="147" t="s">
        <v>217</v>
      </c>
      <c r="E2744" s="161"/>
      <c r="F2744" s="162"/>
      <c r="G2744" s="147"/>
      <c r="H2744" s="146"/>
      <c r="J2744" s="146"/>
      <c r="L2744" s="150"/>
      <c r="N2744" s="163"/>
      <c r="O2744" s="146"/>
      <c r="P2744" s="146"/>
      <c r="Q2744" s="146"/>
      <c r="R2744" s="34"/>
      <c r="S2744" s="35"/>
      <c r="T2744" s="147"/>
    </row>
    <row r="2745">
      <c r="A2745" s="147"/>
      <c r="B2745" s="64"/>
      <c r="C2745" s="147" t="s">
        <v>217</v>
      </c>
      <c r="E2745" s="161"/>
      <c r="F2745" s="162"/>
      <c r="G2745" s="147"/>
      <c r="H2745" s="146"/>
      <c r="J2745" s="146"/>
      <c r="L2745" s="150"/>
      <c r="N2745" s="163"/>
      <c r="O2745" s="146"/>
      <c r="P2745" s="146"/>
      <c r="Q2745" s="146"/>
      <c r="R2745" s="34"/>
      <c r="S2745" s="35"/>
      <c r="T2745" s="147"/>
    </row>
    <row r="2746">
      <c r="A2746" s="147"/>
      <c r="B2746" s="64"/>
      <c r="C2746" s="147" t="s">
        <v>217</v>
      </c>
      <c r="E2746" s="161"/>
      <c r="F2746" s="162"/>
      <c r="G2746" s="147"/>
      <c r="H2746" s="146"/>
      <c r="J2746" s="146"/>
      <c r="L2746" s="150"/>
      <c r="N2746" s="163"/>
      <c r="O2746" s="146"/>
      <c r="P2746" s="146"/>
      <c r="Q2746" s="146"/>
      <c r="R2746" s="34"/>
      <c r="S2746" s="35"/>
      <c r="T2746" s="147"/>
    </row>
    <row r="2747">
      <c r="A2747" s="147"/>
      <c r="B2747" s="64"/>
      <c r="C2747" s="147" t="s">
        <v>217</v>
      </c>
      <c r="E2747" s="161"/>
      <c r="F2747" s="162"/>
      <c r="G2747" s="147"/>
      <c r="H2747" s="146"/>
      <c r="J2747" s="146"/>
      <c r="L2747" s="150"/>
      <c r="N2747" s="163"/>
      <c r="O2747" s="146"/>
      <c r="P2747" s="146"/>
      <c r="Q2747" s="146"/>
      <c r="R2747" s="34"/>
      <c r="S2747" s="35"/>
      <c r="T2747" s="147"/>
    </row>
    <row r="2748">
      <c r="A2748" s="147"/>
      <c r="B2748" s="64"/>
      <c r="C2748" s="147" t="s">
        <v>217</v>
      </c>
      <c r="E2748" s="161"/>
      <c r="F2748" s="162"/>
      <c r="G2748" s="147"/>
      <c r="H2748" s="146"/>
      <c r="J2748" s="146"/>
      <c r="L2748" s="150"/>
      <c r="N2748" s="163"/>
      <c r="O2748" s="146"/>
      <c r="P2748" s="146"/>
      <c r="Q2748" s="146"/>
      <c r="R2748" s="34"/>
      <c r="S2748" s="35"/>
      <c r="T2748" s="147"/>
    </row>
    <row r="2749">
      <c r="A2749" s="147"/>
      <c r="B2749" s="64"/>
      <c r="C2749" s="147" t="s">
        <v>217</v>
      </c>
      <c r="E2749" s="161"/>
      <c r="F2749" s="162"/>
      <c r="G2749" s="147"/>
      <c r="H2749" s="146"/>
      <c r="J2749" s="146"/>
      <c r="L2749" s="150"/>
      <c r="N2749" s="163"/>
      <c r="O2749" s="146"/>
      <c r="P2749" s="146"/>
      <c r="Q2749" s="146"/>
      <c r="R2749" s="34"/>
      <c r="S2749" s="35"/>
      <c r="T2749" s="147"/>
    </row>
    <row r="2750">
      <c r="A2750" s="147"/>
      <c r="B2750" s="64"/>
      <c r="C2750" s="147" t="s">
        <v>217</v>
      </c>
      <c r="E2750" s="161"/>
      <c r="F2750" s="162"/>
      <c r="G2750" s="147"/>
      <c r="H2750" s="146"/>
      <c r="J2750" s="146"/>
      <c r="L2750" s="150"/>
      <c r="N2750" s="163"/>
      <c r="O2750" s="146"/>
      <c r="P2750" s="146"/>
      <c r="Q2750" s="146"/>
      <c r="R2750" s="34"/>
      <c r="S2750" s="35"/>
      <c r="T2750" s="147"/>
    </row>
    <row r="2751">
      <c r="A2751" s="147"/>
      <c r="B2751" s="64"/>
      <c r="C2751" s="147" t="s">
        <v>217</v>
      </c>
      <c r="E2751" s="161"/>
      <c r="F2751" s="162"/>
      <c r="G2751" s="147"/>
      <c r="H2751" s="146"/>
      <c r="J2751" s="146"/>
      <c r="L2751" s="150"/>
      <c r="N2751" s="163"/>
      <c r="O2751" s="146"/>
      <c r="P2751" s="146"/>
      <c r="Q2751" s="146"/>
      <c r="R2751" s="34"/>
      <c r="S2751" s="35"/>
      <c r="T2751" s="147"/>
    </row>
    <row r="2752">
      <c r="A2752" s="147"/>
      <c r="B2752" s="64"/>
      <c r="C2752" s="147" t="s">
        <v>217</v>
      </c>
      <c r="E2752" s="161"/>
      <c r="F2752" s="162"/>
      <c r="G2752" s="147"/>
      <c r="H2752" s="146"/>
      <c r="J2752" s="146"/>
      <c r="L2752" s="150"/>
      <c r="N2752" s="163"/>
      <c r="O2752" s="146"/>
      <c r="P2752" s="146"/>
      <c r="Q2752" s="146"/>
      <c r="R2752" s="34"/>
      <c r="S2752" s="35"/>
      <c r="T2752" s="147"/>
    </row>
    <row r="2753">
      <c r="A2753" s="147"/>
      <c r="B2753" s="64"/>
      <c r="C2753" s="147" t="s">
        <v>217</v>
      </c>
      <c r="E2753" s="161"/>
      <c r="F2753" s="162"/>
      <c r="G2753" s="147"/>
      <c r="H2753" s="146"/>
      <c r="J2753" s="146"/>
      <c r="L2753" s="150"/>
      <c r="N2753" s="163"/>
      <c r="O2753" s="146"/>
      <c r="P2753" s="146"/>
      <c r="Q2753" s="146"/>
      <c r="R2753" s="34"/>
      <c r="S2753" s="35"/>
      <c r="T2753" s="147"/>
    </row>
    <row r="2754">
      <c r="A2754" s="147"/>
      <c r="B2754" s="64"/>
      <c r="C2754" s="147" t="s">
        <v>217</v>
      </c>
      <c r="E2754" s="161"/>
      <c r="F2754" s="162"/>
      <c r="G2754" s="147"/>
      <c r="H2754" s="146"/>
      <c r="J2754" s="146"/>
      <c r="L2754" s="150"/>
      <c r="N2754" s="163"/>
      <c r="O2754" s="146"/>
      <c r="P2754" s="146"/>
      <c r="Q2754" s="146"/>
      <c r="R2754" s="34"/>
      <c r="S2754" s="35"/>
      <c r="T2754" s="147"/>
    </row>
    <row r="2755">
      <c r="A2755" s="147"/>
      <c r="B2755" s="64"/>
      <c r="C2755" s="147" t="s">
        <v>217</v>
      </c>
      <c r="E2755" s="161"/>
      <c r="F2755" s="162"/>
      <c r="G2755" s="147"/>
      <c r="H2755" s="146"/>
      <c r="J2755" s="146"/>
      <c r="L2755" s="150"/>
      <c r="N2755" s="163"/>
      <c r="O2755" s="146"/>
      <c r="P2755" s="146"/>
      <c r="Q2755" s="146"/>
      <c r="R2755" s="34"/>
      <c r="S2755" s="35"/>
      <c r="T2755" s="147"/>
    </row>
    <row r="2756">
      <c r="A2756" s="147"/>
      <c r="B2756" s="64"/>
      <c r="C2756" s="147" t="s">
        <v>217</v>
      </c>
      <c r="E2756" s="161"/>
      <c r="F2756" s="162"/>
      <c r="G2756" s="147"/>
      <c r="H2756" s="146"/>
      <c r="J2756" s="146"/>
      <c r="L2756" s="150"/>
      <c r="N2756" s="163"/>
      <c r="O2756" s="146"/>
      <c r="P2756" s="146"/>
      <c r="Q2756" s="146"/>
      <c r="R2756" s="34"/>
      <c r="S2756" s="35"/>
      <c r="T2756" s="147"/>
    </row>
    <row r="2757">
      <c r="A2757" s="147"/>
      <c r="B2757" s="64"/>
      <c r="C2757" s="147" t="s">
        <v>217</v>
      </c>
      <c r="E2757" s="161"/>
      <c r="F2757" s="162"/>
      <c r="G2757" s="147"/>
      <c r="H2757" s="146"/>
      <c r="J2757" s="146"/>
      <c r="L2757" s="150"/>
      <c r="N2757" s="163"/>
      <c r="O2757" s="146"/>
      <c r="P2757" s="146"/>
      <c r="Q2757" s="146"/>
      <c r="R2757" s="34"/>
      <c r="S2757" s="35"/>
      <c r="T2757" s="147"/>
    </row>
    <row r="2758">
      <c r="A2758" s="147"/>
      <c r="B2758" s="64"/>
      <c r="C2758" s="147" t="s">
        <v>217</v>
      </c>
      <c r="E2758" s="161"/>
      <c r="F2758" s="162"/>
      <c r="G2758" s="147"/>
      <c r="H2758" s="146"/>
      <c r="J2758" s="146"/>
      <c r="L2758" s="150"/>
      <c r="N2758" s="163"/>
      <c r="O2758" s="146"/>
      <c r="P2758" s="146"/>
      <c r="Q2758" s="146"/>
      <c r="R2758" s="34"/>
      <c r="S2758" s="35"/>
      <c r="T2758" s="147"/>
    </row>
    <row r="2759">
      <c r="A2759" s="147"/>
      <c r="B2759" s="64"/>
      <c r="C2759" s="147" t="s">
        <v>217</v>
      </c>
      <c r="E2759" s="161"/>
      <c r="F2759" s="162"/>
      <c r="G2759" s="147"/>
      <c r="H2759" s="146"/>
      <c r="J2759" s="146"/>
      <c r="L2759" s="150"/>
      <c r="N2759" s="163"/>
      <c r="O2759" s="146"/>
      <c r="P2759" s="146"/>
      <c r="Q2759" s="146"/>
      <c r="R2759" s="34"/>
      <c r="S2759" s="35"/>
      <c r="T2759" s="147"/>
    </row>
    <row r="2760">
      <c r="A2760" s="147"/>
      <c r="B2760" s="64"/>
      <c r="C2760" s="147" t="s">
        <v>217</v>
      </c>
      <c r="E2760" s="161"/>
      <c r="F2760" s="162"/>
      <c r="G2760" s="147"/>
      <c r="H2760" s="146"/>
      <c r="J2760" s="146"/>
      <c r="L2760" s="150"/>
      <c r="N2760" s="163"/>
      <c r="O2760" s="146"/>
      <c r="P2760" s="146"/>
      <c r="Q2760" s="146"/>
      <c r="R2760" s="34"/>
      <c r="S2760" s="35"/>
      <c r="T2760" s="147"/>
    </row>
    <row r="2761">
      <c r="A2761" s="147"/>
      <c r="B2761" s="64"/>
      <c r="C2761" s="147" t="s">
        <v>217</v>
      </c>
      <c r="E2761" s="161"/>
      <c r="F2761" s="162"/>
      <c r="G2761" s="147"/>
      <c r="H2761" s="146"/>
      <c r="J2761" s="146"/>
      <c r="L2761" s="150"/>
      <c r="N2761" s="163"/>
      <c r="O2761" s="146"/>
      <c r="P2761" s="146"/>
      <c r="Q2761" s="146"/>
      <c r="R2761" s="34"/>
      <c r="S2761" s="35"/>
      <c r="T2761" s="147"/>
    </row>
    <row r="2762">
      <c r="A2762" s="147"/>
      <c r="B2762" s="64"/>
      <c r="C2762" s="147" t="s">
        <v>217</v>
      </c>
      <c r="E2762" s="161"/>
      <c r="F2762" s="162"/>
      <c r="G2762" s="147"/>
      <c r="H2762" s="146"/>
      <c r="J2762" s="146"/>
      <c r="L2762" s="150"/>
      <c r="N2762" s="163"/>
      <c r="O2762" s="146"/>
      <c r="P2762" s="146"/>
      <c r="Q2762" s="146"/>
      <c r="R2762" s="34"/>
      <c r="S2762" s="35"/>
      <c r="T2762" s="147"/>
    </row>
    <row r="2763">
      <c r="A2763" s="147"/>
      <c r="B2763" s="64"/>
      <c r="C2763" s="147" t="s">
        <v>217</v>
      </c>
      <c r="E2763" s="161"/>
      <c r="F2763" s="162"/>
      <c r="G2763" s="147"/>
      <c r="H2763" s="146"/>
      <c r="J2763" s="146"/>
      <c r="L2763" s="150"/>
      <c r="N2763" s="163"/>
      <c r="O2763" s="146"/>
      <c r="P2763" s="146"/>
      <c r="Q2763" s="146"/>
      <c r="R2763" s="34"/>
      <c r="S2763" s="35"/>
      <c r="T2763" s="147"/>
    </row>
    <row r="2764">
      <c r="A2764" s="147"/>
      <c r="B2764" s="64"/>
      <c r="C2764" s="147" t="s">
        <v>217</v>
      </c>
      <c r="E2764" s="161"/>
      <c r="F2764" s="162"/>
      <c r="G2764" s="147"/>
      <c r="H2764" s="146"/>
      <c r="J2764" s="146"/>
      <c r="L2764" s="150"/>
      <c r="N2764" s="163"/>
      <c r="O2764" s="146"/>
      <c r="P2764" s="146"/>
      <c r="Q2764" s="146"/>
      <c r="R2764" s="34"/>
      <c r="S2764" s="35"/>
      <c r="T2764" s="147"/>
    </row>
    <row r="2765">
      <c r="A2765" s="147"/>
      <c r="B2765" s="64"/>
      <c r="C2765" s="147" t="s">
        <v>217</v>
      </c>
      <c r="E2765" s="161"/>
      <c r="F2765" s="162"/>
      <c r="G2765" s="147"/>
      <c r="H2765" s="146"/>
      <c r="J2765" s="146"/>
      <c r="L2765" s="150"/>
      <c r="N2765" s="163"/>
      <c r="O2765" s="146"/>
      <c r="P2765" s="146"/>
      <c r="Q2765" s="146"/>
      <c r="R2765" s="34"/>
      <c r="S2765" s="35"/>
      <c r="T2765" s="147"/>
    </row>
    <row r="2766">
      <c r="A2766" s="147"/>
      <c r="B2766" s="64"/>
      <c r="C2766" s="147" t="s">
        <v>217</v>
      </c>
      <c r="E2766" s="161"/>
      <c r="F2766" s="162"/>
      <c r="G2766" s="147"/>
      <c r="H2766" s="146"/>
      <c r="J2766" s="146"/>
      <c r="L2766" s="150"/>
      <c r="N2766" s="163"/>
      <c r="O2766" s="146"/>
      <c r="P2766" s="146"/>
      <c r="Q2766" s="146"/>
      <c r="R2766" s="34"/>
      <c r="S2766" s="35"/>
      <c r="T2766" s="147"/>
    </row>
    <row r="2767">
      <c r="A2767" s="147"/>
      <c r="B2767" s="64"/>
      <c r="C2767" s="147" t="s">
        <v>217</v>
      </c>
      <c r="E2767" s="161"/>
      <c r="F2767" s="162"/>
      <c r="G2767" s="147"/>
      <c r="H2767" s="146"/>
      <c r="J2767" s="146"/>
      <c r="L2767" s="150"/>
      <c r="N2767" s="163"/>
      <c r="O2767" s="146"/>
      <c r="P2767" s="146"/>
      <c r="Q2767" s="146"/>
      <c r="R2767" s="34"/>
      <c r="S2767" s="35"/>
      <c r="T2767" s="147"/>
    </row>
    <row r="2768">
      <c r="A2768" s="147"/>
      <c r="B2768" s="64"/>
      <c r="C2768" s="147" t="s">
        <v>217</v>
      </c>
      <c r="E2768" s="161"/>
      <c r="F2768" s="162"/>
      <c r="G2768" s="147"/>
      <c r="H2768" s="146"/>
      <c r="J2768" s="146"/>
      <c r="L2768" s="150"/>
      <c r="N2768" s="163"/>
      <c r="O2768" s="146"/>
      <c r="P2768" s="146"/>
      <c r="Q2768" s="146"/>
      <c r="R2768" s="34"/>
      <c r="S2768" s="35"/>
      <c r="T2768" s="147"/>
    </row>
    <row r="2769">
      <c r="A2769" s="147"/>
      <c r="B2769" s="64"/>
      <c r="C2769" s="147" t="s">
        <v>217</v>
      </c>
      <c r="E2769" s="161"/>
      <c r="F2769" s="162"/>
      <c r="G2769" s="147"/>
      <c r="H2769" s="146"/>
      <c r="J2769" s="146"/>
      <c r="L2769" s="150"/>
      <c r="N2769" s="163"/>
      <c r="O2769" s="146"/>
      <c r="P2769" s="146"/>
      <c r="Q2769" s="146"/>
      <c r="R2769" s="34"/>
      <c r="S2769" s="35"/>
      <c r="T2769" s="147"/>
    </row>
    <row r="2770">
      <c r="A2770" s="147"/>
      <c r="B2770" s="64"/>
      <c r="C2770" s="147" t="s">
        <v>217</v>
      </c>
      <c r="E2770" s="161"/>
      <c r="F2770" s="162"/>
      <c r="G2770" s="147"/>
      <c r="H2770" s="146"/>
      <c r="J2770" s="146"/>
      <c r="L2770" s="150"/>
      <c r="N2770" s="163"/>
      <c r="O2770" s="146"/>
      <c r="P2770" s="146"/>
      <c r="Q2770" s="146"/>
      <c r="R2770" s="34"/>
      <c r="S2770" s="35"/>
      <c r="T2770" s="147"/>
    </row>
    <row r="2771">
      <c r="A2771" s="147"/>
      <c r="B2771" s="64"/>
      <c r="C2771" s="147" t="s">
        <v>217</v>
      </c>
      <c r="E2771" s="161"/>
      <c r="F2771" s="162"/>
      <c r="G2771" s="147"/>
      <c r="H2771" s="146"/>
      <c r="J2771" s="146"/>
      <c r="L2771" s="150"/>
      <c r="N2771" s="163"/>
      <c r="O2771" s="146"/>
      <c r="P2771" s="146"/>
      <c r="Q2771" s="146"/>
      <c r="R2771" s="34"/>
      <c r="S2771" s="35"/>
      <c r="T2771" s="147"/>
    </row>
    <row r="2772">
      <c r="A2772" s="147"/>
      <c r="B2772" s="64"/>
      <c r="C2772" s="147" t="s">
        <v>217</v>
      </c>
      <c r="E2772" s="161"/>
      <c r="F2772" s="162"/>
      <c r="G2772" s="147"/>
      <c r="H2772" s="146"/>
      <c r="J2772" s="146"/>
      <c r="L2772" s="150"/>
      <c r="N2772" s="163"/>
      <c r="O2772" s="146"/>
      <c r="P2772" s="146"/>
      <c r="Q2772" s="146"/>
      <c r="R2772" s="34"/>
      <c r="S2772" s="35"/>
      <c r="T2772" s="147"/>
    </row>
    <row r="2773">
      <c r="A2773" s="147"/>
      <c r="B2773" s="64"/>
      <c r="C2773" s="147" t="s">
        <v>217</v>
      </c>
      <c r="E2773" s="161"/>
      <c r="F2773" s="162"/>
      <c r="G2773" s="147"/>
      <c r="H2773" s="146"/>
      <c r="J2773" s="146"/>
      <c r="L2773" s="150"/>
      <c r="N2773" s="163"/>
      <c r="O2773" s="146"/>
      <c r="P2773" s="146"/>
      <c r="Q2773" s="146"/>
      <c r="R2773" s="34"/>
      <c r="S2773" s="35"/>
      <c r="T2773" s="147"/>
    </row>
    <row r="2774">
      <c r="A2774" s="147"/>
      <c r="B2774" s="64"/>
      <c r="C2774" s="147" t="s">
        <v>217</v>
      </c>
      <c r="E2774" s="161"/>
      <c r="F2774" s="162"/>
      <c r="G2774" s="147"/>
      <c r="H2774" s="146"/>
      <c r="J2774" s="146"/>
      <c r="L2774" s="150"/>
      <c r="N2774" s="163"/>
      <c r="O2774" s="146"/>
      <c r="P2774" s="146"/>
      <c r="Q2774" s="146"/>
      <c r="R2774" s="34"/>
      <c r="S2774" s="35"/>
      <c r="T2774" s="147"/>
    </row>
    <row r="2775">
      <c r="A2775" s="147"/>
      <c r="B2775" s="64"/>
      <c r="C2775" s="147" t="s">
        <v>217</v>
      </c>
      <c r="E2775" s="161"/>
      <c r="F2775" s="162"/>
      <c r="G2775" s="147"/>
      <c r="H2775" s="146"/>
      <c r="J2775" s="146"/>
      <c r="L2775" s="150"/>
      <c r="N2775" s="163"/>
      <c r="O2775" s="146"/>
      <c r="P2775" s="146"/>
      <c r="Q2775" s="146"/>
      <c r="R2775" s="34"/>
      <c r="S2775" s="35"/>
      <c r="T2775" s="147"/>
    </row>
    <row r="2776">
      <c r="A2776" s="147"/>
      <c r="B2776" s="64"/>
      <c r="C2776" s="147" t="s">
        <v>217</v>
      </c>
      <c r="E2776" s="161"/>
      <c r="F2776" s="162"/>
      <c r="G2776" s="147"/>
      <c r="H2776" s="146"/>
      <c r="J2776" s="146"/>
      <c r="L2776" s="150"/>
      <c r="N2776" s="163"/>
      <c r="O2776" s="146"/>
      <c r="P2776" s="146"/>
      <c r="Q2776" s="146"/>
      <c r="R2776" s="34"/>
      <c r="S2776" s="35"/>
      <c r="T2776" s="147"/>
    </row>
    <row r="2777">
      <c r="A2777" s="147"/>
      <c r="B2777" s="64"/>
      <c r="C2777" s="147" t="s">
        <v>217</v>
      </c>
      <c r="E2777" s="161"/>
      <c r="F2777" s="162"/>
      <c r="G2777" s="147"/>
      <c r="H2777" s="146"/>
      <c r="J2777" s="146"/>
      <c r="L2777" s="150"/>
      <c r="N2777" s="163"/>
      <c r="O2777" s="146"/>
      <c r="P2777" s="146"/>
      <c r="Q2777" s="146"/>
      <c r="R2777" s="34"/>
      <c r="S2777" s="35"/>
      <c r="T2777" s="147"/>
    </row>
    <row r="2778">
      <c r="A2778" s="147"/>
      <c r="B2778" s="64"/>
      <c r="C2778" s="147" t="s">
        <v>217</v>
      </c>
      <c r="E2778" s="161"/>
      <c r="F2778" s="162"/>
      <c r="G2778" s="147"/>
      <c r="H2778" s="146"/>
      <c r="J2778" s="146"/>
      <c r="L2778" s="150"/>
      <c r="N2778" s="163"/>
      <c r="O2778" s="146"/>
      <c r="P2778" s="146"/>
      <c r="Q2778" s="146"/>
      <c r="R2778" s="34"/>
      <c r="S2778" s="35"/>
      <c r="T2778" s="147"/>
    </row>
    <row r="2779">
      <c r="A2779" s="147"/>
      <c r="B2779" s="64"/>
      <c r="C2779" s="147" t="s">
        <v>217</v>
      </c>
      <c r="E2779" s="161"/>
      <c r="F2779" s="162"/>
      <c r="G2779" s="147"/>
      <c r="H2779" s="146"/>
      <c r="J2779" s="146"/>
      <c r="L2779" s="150"/>
      <c r="N2779" s="163"/>
      <c r="O2779" s="146"/>
      <c r="P2779" s="146"/>
      <c r="Q2779" s="146"/>
      <c r="R2779" s="34"/>
      <c r="S2779" s="35"/>
      <c r="T2779" s="147"/>
    </row>
    <row r="2780">
      <c r="A2780" s="147"/>
      <c r="B2780" s="64"/>
      <c r="C2780" s="147" t="s">
        <v>217</v>
      </c>
      <c r="E2780" s="161"/>
      <c r="F2780" s="162"/>
      <c r="G2780" s="147"/>
      <c r="H2780" s="146"/>
      <c r="J2780" s="146"/>
      <c r="L2780" s="150"/>
      <c r="N2780" s="163"/>
      <c r="O2780" s="146"/>
      <c r="P2780" s="146"/>
      <c r="Q2780" s="146"/>
      <c r="R2780" s="34"/>
      <c r="S2780" s="35"/>
      <c r="T2780" s="147"/>
    </row>
    <row r="2781">
      <c r="A2781" s="147"/>
      <c r="B2781" s="64"/>
      <c r="C2781" s="147" t="s">
        <v>217</v>
      </c>
      <c r="E2781" s="161"/>
      <c r="F2781" s="162"/>
      <c r="G2781" s="147"/>
      <c r="H2781" s="146"/>
      <c r="J2781" s="146"/>
      <c r="L2781" s="150"/>
      <c r="N2781" s="163"/>
      <c r="O2781" s="146"/>
      <c r="P2781" s="146"/>
      <c r="Q2781" s="146"/>
      <c r="R2781" s="34"/>
      <c r="S2781" s="35"/>
      <c r="T2781" s="147"/>
    </row>
    <row r="2782">
      <c r="A2782" s="147"/>
      <c r="B2782" s="64"/>
      <c r="C2782" s="147" t="s">
        <v>217</v>
      </c>
      <c r="E2782" s="161"/>
      <c r="F2782" s="162"/>
      <c r="G2782" s="147"/>
      <c r="H2782" s="146"/>
      <c r="J2782" s="146"/>
      <c r="L2782" s="150"/>
      <c r="N2782" s="163"/>
      <c r="O2782" s="146"/>
      <c r="P2782" s="146"/>
      <c r="Q2782" s="146"/>
      <c r="R2782" s="34"/>
      <c r="S2782" s="35"/>
      <c r="T2782" s="147"/>
    </row>
    <row r="2783">
      <c r="A2783" s="147"/>
      <c r="B2783" s="64"/>
      <c r="C2783" s="147" t="s">
        <v>217</v>
      </c>
      <c r="E2783" s="161"/>
      <c r="F2783" s="162"/>
      <c r="G2783" s="147"/>
      <c r="H2783" s="146"/>
      <c r="J2783" s="146"/>
      <c r="L2783" s="150"/>
      <c r="N2783" s="163"/>
      <c r="O2783" s="146"/>
      <c r="P2783" s="146"/>
      <c r="Q2783" s="146"/>
      <c r="R2783" s="34"/>
      <c r="S2783" s="35"/>
      <c r="T2783" s="147"/>
    </row>
    <row r="2784">
      <c r="A2784" s="147"/>
      <c r="B2784" s="64"/>
      <c r="C2784" s="147" t="s">
        <v>217</v>
      </c>
      <c r="E2784" s="161"/>
      <c r="F2784" s="162"/>
      <c r="G2784" s="147"/>
      <c r="H2784" s="146"/>
      <c r="J2784" s="146"/>
      <c r="L2784" s="150"/>
      <c r="N2784" s="163"/>
      <c r="O2784" s="146"/>
      <c r="P2784" s="146"/>
      <c r="Q2784" s="146"/>
      <c r="R2784" s="34"/>
      <c r="S2784" s="35"/>
      <c r="T2784" s="147"/>
    </row>
    <row r="2785">
      <c r="A2785" s="147"/>
      <c r="B2785" s="64"/>
      <c r="C2785" s="147" t="s">
        <v>217</v>
      </c>
      <c r="E2785" s="161"/>
      <c r="F2785" s="162"/>
      <c r="G2785" s="147"/>
      <c r="H2785" s="146"/>
      <c r="J2785" s="146"/>
      <c r="L2785" s="150"/>
      <c r="N2785" s="163"/>
      <c r="O2785" s="146"/>
      <c r="P2785" s="146"/>
      <c r="Q2785" s="146"/>
      <c r="R2785" s="34"/>
      <c r="S2785" s="35"/>
      <c r="T2785" s="147"/>
    </row>
    <row r="2786">
      <c r="A2786" s="147"/>
      <c r="B2786" s="64"/>
      <c r="C2786" s="147" t="s">
        <v>217</v>
      </c>
      <c r="E2786" s="161"/>
      <c r="F2786" s="162"/>
      <c r="G2786" s="147"/>
      <c r="H2786" s="146"/>
      <c r="J2786" s="146"/>
      <c r="L2786" s="150"/>
      <c r="N2786" s="163"/>
      <c r="O2786" s="146"/>
      <c r="P2786" s="146"/>
      <c r="Q2786" s="146"/>
      <c r="R2786" s="34"/>
      <c r="S2786" s="35"/>
      <c r="T2786" s="147"/>
    </row>
    <row r="2787">
      <c r="A2787" s="147"/>
      <c r="B2787" s="64"/>
      <c r="C2787" s="147" t="s">
        <v>217</v>
      </c>
      <c r="E2787" s="161"/>
      <c r="F2787" s="162"/>
      <c r="G2787" s="147"/>
      <c r="H2787" s="146"/>
      <c r="J2787" s="146"/>
      <c r="L2787" s="150"/>
      <c r="N2787" s="163"/>
      <c r="O2787" s="146"/>
      <c r="P2787" s="146"/>
      <c r="Q2787" s="146"/>
      <c r="R2787" s="34"/>
      <c r="S2787" s="35"/>
      <c r="T2787" s="147"/>
    </row>
    <row r="2788">
      <c r="A2788" s="147"/>
      <c r="B2788" s="64"/>
      <c r="C2788" s="147" t="s">
        <v>217</v>
      </c>
      <c r="E2788" s="161"/>
      <c r="F2788" s="162"/>
      <c r="G2788" s="147"/>
      <c r="H2788" s="146"/>
      <c r="J2788" s="146"/>
      <c r="L2788" s="150"/>
      <c r="N2788" s="163"/>
      <c r="O2788" s="146"/>
      <c r="P2788" s="146"/>
      <c r="Q2788" s="146"/>
      <c r="R2788" s="34"/>
      <c r="S2788" s="35"/>
      <c r="T2788" s="147"/>
    </row>
    <row r="2789">
      <c r="A2789" s="147"/>
      <c r="B2789" s="64"/>
      <c r="C2789" s="147" t="s">
        <v>217</v>
      </c>
      <c r="E2789" s="161"/>
      <c r="F2789" s="162"/>
      <c r="G2789" s="147"/>
      <c r="H2789" s="146"/>
      <c r="J2789" s="146"/>
      <c r="L2789" s="150"/>
      <c r="N2789" s="163"/>
      <c r="O2789" s="146"/>
      <c r="P2789" s="146"/>
      <c r="Q2789" s="146"/>
      <c r="R2789" s="34"/>
      <c r="S2789" s="35"/>
      <c r="T2789" s="147"/>
    </row>
    <row r="2790">
      <c r="A2790" s="147"/>
      <c r="B2790" s="64"/>
      <c r="C2790" s="147" t="s">
        <v>217</v>
      </c>
      <c r="E2790" s="161"/>
      <c r="F2790" s="162"/>
      <c r="G2790" s="147"/>
      <c r="H2790" s="146"/>
      <c r="J2790" s="146"/>
      <c r="L2790" s="150"/>
      <c r="N2790" s="163"/>
      <c r="O2790" s="146"/>
      <c r="P2790" s="146"/>
      <c r="Q2790" s="146"/>
      <c r="R2790" s="34"/>
      <c r="S2790" s="35"/>
      <c r="T2790" s="147"/>
    </row>
    <row r="2791">
      <c r="A2791" s="147"/>
      <c r="B2791" s="64"/>
      <c r="C2791" s="147" t="s">
        <v>217</v>
      </c>
      <c r="E2791" s="161"/>
      <c r="F2791" s="162"/>
      <c r="G2791" s="147"/>
      <c r="H2791" s="146"/>
      <c r="J2791" s="146"/>
      <c r="L2791" s="150"/>
      <c r="N2791" s="163"/>
      <c r="O2791" s="146"/>
      <c r="P2791" s="146"/>
      <c r="Q2791" s="146"/>
      <c r="R2791" s="34"/>
      <c r="S2791" s="35"/>
      <c r="T2791" s="147"/>
    </row>
    <row r="2792">
      <c r="A2792" s="147"/>
      <c r="B2792" s="64"/>
      <c r="C2792" s="147" t="s">
        <v>217</v>
      </c>
      <c r="E2792" s="161"/>
      <c r="F2792" s="162"/>
      <c r="G2792" s="147"/>
      <c r="H2792" s="146"/>
      <c r="J2792" s="146"/>
      <c r="L2792" s="150"/>
      <c r="N2792" s="163"/>
      <c r="O2792" s="146"/>
      <c r="P2792" s="146"/>
      <c r="Q2792" s="146"/>
      <c r="R2792" s="34"/>
      <c r="S2792" s="35"/>
      <c r="T2792" s="147"/>
    </row>
    <row r="2793">
      <c r="A2793" s="147"/>
      <c r="B2793" s="64"/>
      <c r="C2793" s="147" t="s">
        <v>217</v>
      </c>
      <c r="E2793" s="161"/>
      <c r="F2793" s="162"/>
      <c r="G2793" s="147"/>
      <c r="H2793" s="146"/>
      <c r="J2793" s="146"/>
      <c r="L2793" s="150"/>
      <c r="N2793" s="163"/>
      <c r="O2793" s="146"/>
      <c r="P2793" s="146"/>
      <c r="Q2793" s="146"/>
      <c r="R2793" s="34"/>
      <c r="S2793" s="35"/>
      <c r="T2793" s="147"/>
    </row>
    <row r="2794">
      <c r="A2794" s="147"/>
      <c r="B2794" s="64"/>
      <c r="C2794" s="147" t="s">
        <v>217</v>
      </c>
      <c r="E2794" s="161"/>
      <c r="F2794" s="162"/>
      <c r="G2794" s="147"/>
      <c r="H2794" s="146"/>
      <c r="J2794" s="146"/>
      <c r="L2794" s="150"/>
      <c r="N2794" s="163"/>
      <c r="O2794" s="146"/>
      <c r="P2794" s="146"/>
      <c r="Q2794" s="146"/>
      <c r="R2794" s="34"/>
      <c r="S2794" s="35"/>
      <c r="T2794" s="147"/>
    </row>
    <row r="2795">
      <c r="A2795" s="147"/>
      <c r="B2795" s="64"/>
      <c r="C2795" s="147" t="s">
        <v>217</v>
      </c>
      <c r="E2795" s="161"/>
      <c r="F2795" s="162"/>
      <c r="G2795" s="147"/>
      <c r="H2795" s="146"/>
      <c r="J2795" s="146"/>
      <c r="L2795" s="150"/>
      <c r="N2795" s="163"/>
      <c r="O2795" s="146"/>
      <c r="P2795" s="146"/>
      <c r="Q2795" s="146"/>
      <c r="R2795" s="34"/>
      <c r="S2795" s="35"/>
      <c r="T2795" s="147"/>
    </row>
    <row r="2796">
      <c r="A2796" s="147"/>
      <c r="B2796" s="64"/>
      <c r="C2796" s="147" t="s">
        <v>217</v>
      </c>
      <c r="E2796" s="161"/>
      <c r="F2796" s="162"/>
      <c r="G2796" s="147"/>
      <c r="H2796" s="146"/>
      <c r="J2796" s="146"/>
      <c r="L2796" s="150"/>
      <c r="N2796" s="163"/>
      <c r="O2796" s="146"/>
      <c r="P2796" s="146"/>
      <c r="Q2796" s="146"/>
      <c r="R2796" s="34"/>
      <c r="S2796" s="35"/>
      <c r="T2796" s="147"/>
    </row>
    <row r="2797">
      <c r="A2797" s="147"/>
      <c r="B2797" s="64"/>
      <c r="C2797" s="147" t="s">
        <v>217</v>
      </c>
      <c r="E2797" s="161"/>
      <c r="F2797" s="162"/>
      <c r="G2797" s="147"/>
      <c r="H2797" s="146"/>
      <c r="J2797" s="146"/>
      <c r="L2797" s="150"/>
      <c r="N2797" s="163"/>
      <c r="O2797" s="146"/>
      <c r="P2797" s="146"/>
      <c r="Q2797" s="146"/>
      <c r="R2797" s="34"/>
      <c r="S2797" s="35"/>
      <c r="T2797" s="147"/>
    </row>
    <row r="2798">
      <c r="A2798" s="147"/>
      <c r="B2798" s="64"/>
      <c r="C2798" s="147" t="s">
        <v>217</v>
      </c>
      <c r="E2798" s="161"/>
      <c r="F2798" s="162"/>
      <c r="G2798" s="147"/>
      <c r="H2798" s="146"/>
      <c r="J2798" s="146"/>
      <c r="L2798" s="150"/>
      <c r="N2798" s="163"/>
      <c r="O2798" s="146"/>
      <c r="P2798" s="146"/>
      <c r="Q2798" s="146"/>
      <c r="R2798" s="34"/>
      <c r="S2798" s="35"/>
      <c r="T2798" s="147"/>
    </row>
    <row r="2799">
      <c r="A2799" s="147"/>
      <c r="B2799" s="64"/>
      <c r="C2799" s="147" t="s">
        <v>217</v>
      </c>
      <c r="E2799" s="161"/>
      <c r="F2799" s="162"/>
      <c r="G2799" s="147"/>
      <c r="H2799" s="146"/>
      <c r="J2799" s="146"/>
      <c r="L2799" s="150"/>
      <c r="N2799" s="163"/>
      <c r="O2799" s="146"/>
      <c r="P2799" s="146"/>
      <c r="Q2799" s="146"/>
      <c r="R2799" s="34"/>
      <c r="S2799" s="35"/>
      <c r="T2799" s="147"/>
    </row>
    <row r="2800">
      <c r="A2800" s="147"/>
      <c r="B2800" s="64"/>
      <c r="C2800" s="147" t="s">
        <v>217</v>
      </c>
      <c r="E2800" s="161"/>
      <c r="F2800" s="162"/>
      <c r="G2800" s="147"/>
      <c r="H2800" s="146"/>
      <c r="J2800" s="146"/>
      <c r="L2800" s="150"/>
      <c r="N2800" s="163"/>
      <c r="O2800" s="146"/>
      <c r="P2800" s="146"/>
      <c r="Q2800" s="146"/>
      <c r="R2800" s="34"/>
      <c r="S2800" s="35"/>
      <c r="T2800" s="147"/>
    </row>
    <row r="2801">
      <c r="A2801" s="147"/>
      <c r="B2801" s="64"/>
      <c r="C2801" s="147" t="s">
        <v>217</v>
      </c>
      <c r="E2801" s="161"/>
      <c r="F2801" s="162"/>
      <c r="G2801" s="147"/>
      <c r="H2801" s="146"/>
      <c r="J2801" s="146"/>
      <c r="L2801" s="150"/>
      <c r="N2801" s="163"/>
      <c r="O2801" s="146"/>
      <c r="P2801" s="146"/>
      <c r="Q2801" s="146"/>
      <c r="R2801" s="34"/>
      <c r="S2801" s="35"/>
      <c r="T2801" s="147"/>
    </row>
    <row r="2802">
      <c r="A2802" s="147"/>
      <c r="B2802" s="64"/>
      <c r="C2802" s="147" t="s">
        <v>217</v>
      </c>
      <c r="E2802" s="161"/>
      <c r="F2802" s="162"/>
      <c r="G2802" s="147"/>
      <c r="H2802" s="146"/>
      <c r="J2802" s="146"/>
      <c r="L2802" s="150"/>
      <c r="N2802" s="163"/>
      <c r="O2802" s="146"/>
      <c r="P2802" s="146"/>
      <c r="Q2802" s="146"/>
      <c r="R2802" s="34"/>
      <c r="S2802" s="35"/>
      <c r="T2802" s="147"/>
    </row>
    <row r="2803">
      <c r="A2803" s="147"/>
      <c r="B2803" s="64"/>
      <c r="C2803" s="147" t="s">
        <v>217</v>
      </c>
      <c r="E2803" s="161"/>
      <c r="F2803" s="162"/>
      <c r="G2803" s="147"/>
      <c r="H2803" s="146"/>
      <c r="J2803" s="146"/>
      <c r="L2803" s="150"/>
      <c r="N2803" s="163"/>
      <c r="O2803" s="146"/>
      <c r="P2803" s="146"/>
      <c r="Q2803" s="146"/>
      <c r="R2803" s="34"/>
      <c r="S2803" s="35"/>
      <c r="T2803" s="147"/>
    </row>
    <row r="2804">
      <c r="A2804" s="147"/>
      <c r="B2804" s="64"/>
      <c r="C2804" s="147" t="s">
        <v>217</v>
      </c>
      <c r="E2804" s="161"/>
      <c r="F2804" s="162"/>
      <c r="G2804" s="147"/>
      <c r="H2804" s="146"/>
      <c r="J2804" s="146"/>
      <c r="L2804" s="150"/>
      <c r="N2804" s="163"/>
      <c r="O2804" s="146"/>
      <c r="P2804" s="146"/>
      <c r="Q2804" s="146"/>
      <c r="R2804" s="34"/>
      <c r="S2804" s="35"/>
      <c r="T2804" s="147"/>
    </row>
    <row r="2805">
      <c r="A2805" s="147"/>
      <c r="B2805" s="64"/>
      <c r="C2805" s="147" t="s">
        <v>217</v>
      </c>
      <c r="E2805" s="161"/>
      <c r="F2805" s="162"/>
      <c r="G2805" s="147"/>
      <c r="H2805" s="146"/>
      <c r="J2805" s="146"/>
      <c r="L2805" s="150"/>
      <c r="N2805" s="163"/>
      <c r="O2805" s="146"/>
      <c r="P2805" s="146"/>
      <c r="Q2805" s="146"/>
      <c r="R2805" s="34"/>
      <c r="S2805" s="35"/>
      <c r="T2805" s="147"/>
    </row>
    <row r="2806">
      <c r="A2806" s="147"/>
      <c r="B2806" s="64"/>
      <c r="C2806" s="147" t="s">
        <v>217</v>
      </c>
      <c r="E2806" s="161"/>
      <c r="F2806" s="162"/>
      <c r="G2806" s="147"/>
      <c r="H2806" s="146"/>
      <c r="J2806" s="146"/>
      <c r="L2806" s="150"/>
      <c r="N2806" s="163"/>
      <c r="O2806" s="146"/>
      <c r="P2806" s="146"/>
      <c r="Q2806" s="146"/>
      <c r="R2806" s="34"/>
      <c r="S2806" s="35"/>
      <c r="T2806" s="147"/>
    </row>
    <row r="2807">
      <c r="A2807" s="147"/>
      <c r="B2807" s="64"/>
      <c r="C2807" s="147" t="s">
        <v>217</v>
      </c>
      <c r="E2807" s="161"/>
      <c r="F2807" s="162"/>
      <c r="G2807" s="147"/>
      <c r="H2807" s="146"/>
      <c r="J2807" s="146"/>
      <c r="L2807" s="150"/>
      <c r="N2807" s="163"/>
      <c r="O2807" s="146"/>
      <c r="P2807" s="146"/>
      <c r="Q2807" s="146"/>
      <c r="R2807" s="34"/>
      <c r="S2807" s="35"/>
      <c r="T2807" s="147"/>
    </row>
    <row r="2808">
      <c r="A2808" s="147"/>
      <c r="B2808" s="64"/>
      <c r="C2808" s="147" t="s">
        <v>217</v>
      </c>
      <c r="E2808" s="161"/>
      <c r="F2808" s="162"/>
      <c r="G2808" s="147"/>
      <c r="H2808" s="146"/>
      <c r="J2808" s="146"/>
      <c r="L2808" s="150"/>
      <c r="N2808" s="163"/>
      <c r="O2808" s="146"/>
      <c r="P2808" s="146"/>
      <c r="Q2808" s="146"/>
      <c r="R2808" s="34"/>
      <c r="S2808" s="35"/>
      <c r="T2808" s="147"/>
    </row>
    <row r="2809">
      <c r="A2809" s="147"/>
      <c r="B2809" s="64"/>
      <c r="C2809" s="147" t="s">
        <v>217</v>
      </c>
      <c r="E2809" s="161"/>
      <c r="F2809" s="162"/>
      <c r="G2809" s="147"/>
      <c r="H2809" s="146"/>
      <c r="J2809" s="146"/>
      <c r="L2809" s="150"/>
      <c r="N2809" s="163"/>
      <c r="O2809" s="146"/>
      <c r="P2809" s="146"/>
      <c r="Q2809" s="146"/>
      <c r="R2809" s="34"/>
      <c r="S2809" s="35"/>
      <c r="T2809" s="147"/>
    </row>
    <row r="2810">
      <c r="A2810" s="147"/>
      <c r="B2810" s="64"/>
      <c r="C2810" s="147" t="s">
        <v>217</v>
      </c>
      <c r="E2810" s="161"/>
      <c r="F2810" s="162"/>
      <c r="G2810" s="147"/>
      <c r="H2810" s="146"/>
      <c r="J2810" s="146"/>
      <c r="L2810" s="150"/>
      <c r="N2810" s="163"/>
      <c r="O2810" s="146"/>
      <c r="P2810" s="146"/>
      <c r="Q2810" s="146"/>
      <c r="R2810" s="34"/>
      <c r="S2810" s="35"/>
      <c r="T2810" s="147"/>
    </row>
    <row r="2811">
      <c r="A2811" s="147"/>
      <c r="B2811" s="64"/>
      <c r="C2811" s="147" t="s">
        <v>217</v>
      </c>
      <c r="E2811" s="161"/>
      <c r="F2811" s="162"/>
      <c r="G2811" s="147"/>
      <c r="H2811" s="146"/>
      <c r="J2811" s="146"/>
      <c r="L2811" s="150"/>
      <c r="N2811" s="163"/>
      <c r="O2811" s="146"/>
      <c r="P2811" s="146"/>
      <c r="Q2811" s="146"/>
      <c r="R2811" s="34"/>
      <c r="S2811" s="35"/>
      <c r="T2811" s="147"/>
    </row>
    <row r="2812">
      <c r="A2812" s="147"/>
      <c r="B2812" s="64"/>
      <c r="C2812" s="147" t="s">
        <v>217</v>
      </c>
      <c r="E2812" s="161"/>
      <c r="F2812" s="162"/>
      <c r="G2812" s="147"/>
      <c r="H2812" s="146"/>
      <c r="J2812" s="146"/>
      <c r="L2812" s="150"/>
      <c r="N2812" s="163"/>
      <c r="O2812" s="146"/>
      <c r="P2812" s="146"/>
      <c r="Q2812" s="146"/>
      <c r="R2812" s="34"/>
      <c r="S2812" s="35"/>
      <c r="T2812" s="147"/>
    </row>
    <row r="2813">
      <c r="A2813" s="147"/>
      <c r="B2813" s="64"/>
      <c r="C2813" s="147" t="s">
        <v>217</v>
      </c>
      <c r="E2813" s="161"/>
      <c r="F2813" s="162"/>
      <c r="G2813" s="147"/>
      <c r="H2813" s="146"/>
      <c r="J2813" s="146"/>
      <c r="L2813" s="150"/>
      <c r="N2813" s="163"/>
      <c r="O2813" s="146"/>
      <c r="P2813" s="146"/>
      <c r="Q2813" s="146"/>
      <c r="R2813" s="34"/>
      <c r="S2813" s="35"/>
      <c r="T2813" s="147"/>
    </row>
    <row r="2814">
      <c r="A2814" s="147"/>
      <c r="B2814" s="64"/>
      <c r="C2814" s="147" t="s">
        <v>217</v>
      </c>
      <c r="E2814" s="161"/>
      <c r="F2814" s="162"/>
      <c r="G2814" s="147"/>
      <c r="H2814" s="146"/>
      <c r="J2814" s="146"/>
      <c r="L2814" s="150"/>
      <c r="N2814" s="163"/>
      <c r="O2814" s="146"/>
      <c r="P2814" s="146"/>
      <c r="Q2814" s="146"/>
      <c r="R2814" s="34"/>
      <c r="S2814" s="35"/>
      <c r="T2814" s="147"/>
    </row>
    <row r="2815">
      <c r="A2815" s="147"/>
      <c r="B2815" s="64"/>
      <c r="C2815" s="147" t="s">
        <v>217</v>
      </c>
      <c r="E2815" s="161"/>
      <c r="F2815" s="162"/>
      <c r="G2815" s="147"/>
      <c r="H2815" s="146"/>
      <c r="J2815" s="146"/>
      <c r="L2815" s="150"/>
      <c r="N2815" s="163"/>
      <c r="O2815" s="146"/>
      <c r="P2815" s="146"/>
      <c r="Q2815" s="146"/>
      <c r="R2815" s="34"/>
      <c r="S2815" s="35"/>
      <c r="T2815" s="147"/>
    </row>
    <row r="2816">
      <c r="A2816" s="147"/>
      <c r="B2816" s="64"/>
      <c r="C2816" s="147" t="s">
        <v>217</v>
      </c>
      <c r="E2816" s="161"/>
      <c r="F2816" s="162"/>
      <c r="G2816" s="147"/>
      <c r="H2816" s="146"/>
      <c r="J2816" s="146"/>
      <c r="L2816" s="150"/>
      <c r="N2816" s="163"/>
      <c r="O2816" s="146"/>
      <c r="P2816" s="146"/>
      <c r="Q2816" s="146"/>
      <c r="R2816" s="34"/>
      <c r="S2816" s="35"/>
      <c r="T2816" s="147"/>
    </row>
    <row r="2817">
      <c r="A2817" s="147"/>
      <c r="B2817" s="64"/>
      <c r="C2817" s="147" t="s">
        <v>217</v>
      </c>
      <c r="E2817" s="161"/>
      <c r="F2817" s="162"/>
      <c r="G2817" s="147"/>
      <c r="H2817" s="146"/>
      <c r="J2817" s="146"/>
      <c r="L2817" s="150"/>
      <c r="N2817" s="163"/>
      <c r="O2817" s="146"/>
      <c r="P2817" s="146"/>
      <c r="Q2817" s="146"/>
      <c r="R2817" s="34"/>
      <c r="S2817" s="35"/>
      <c r="T2817" s="147"/>
    </row>
    <row r="2818">
      <c r="A2818" s="147"/>
      <c r="B2818" s="64"/>
      <c r="C2818" s="147" t="s">
        <v>217</v>
      </c>
      <c r="E2818" s="161"/>
      <c r="F2818" s="162"/>
      <c r="G2818" s="147"/>
      <c r="H2818" s="146"/>
      <c r="J2818" s="146"/>
      <c r="L2818" s="150"/>
      <c r="N2818" s="163"/>
      <c r="O2818" s="146"/>
      <c r="P2818" s="146"/>
      <c r="Q2818" s="146"/>
      <c r="R2818" s="34"/>
      <c r="S2818" s="35"/>
      <c r="T2818" s="147"/>
    </row>
    <row r="2819">
      <c r="A2819" s="147"/>
      <c r="B2819" s="64"/>
      <c r="C2819" s="147" t="s">
        <v>217</v>
      </c>
      <c r="E2819" s="161"/>
      <c r="F2819" s="162"/>
      <c r="G2819" s="147"/>
      <c r="H2819" s="146"/>
      <c r="J2819" s="146"/>
      <c r="L2819" s="150"/>
      <c r="N2819" s="163"/>
      <c r="O2819" s="146"/>
      <c r="P2819" s="146"/>
      <c r="Q2819" s="146"/>
      <c r="R2819" s="34"/>
      <c r="S2819" s="35"/>
      <c r="T2819" s="147"/>
    </row>
    <row r="2820">
      <c r="A2820" s="147"/>
      <c r="B2820" s="64"/>
      <c r="C2820" s="147" t="s">
        <v>217</v>
      </c>
      <c r="E2820" s="161"/>
      <c r="F2820" s="162"/>
      <c r="G2820" s="147"/>
      <c r="H2820" s="146"/>
      <c r="J2820" s="146"/>
      <c r="L2820" s="150"/>
      <c r="N2820" s="163"/>
      <c r="O2820" s="146"/>
      <c r="P2820" s="146"/>
      <c r="Q2820" s="146"/>
      <c r="R2820" s="34"/>
      <c r="S2820" s="35"/>
      <c r="T2820" s="147"/>
    </row>
    <row r="2821">
      <c r="A2821" s="147"/>
      <c r="B2821" s="64"/>
      <c r="C2821" s="147" t="s">
        <v>217</v>
      </c>
      <c r="E2821" s="161"/>
      <c r="F2821" s="162"/>
      <c r="G2821" s="147"/>
      <c r="H2821" s="146"/>
      <c r="J2821" s="146"/>
      <c r="L2821" s="150"/>
      <c r="N2821" s="163"/>
      <c r="O2821" s="146"/>
      <c r="P2821" s="146"/>
      <c r="Q2821" s="146"/>
      <c r="R2821" s="34"/>
      <c r="S2821" s="35"/>
      <c r="T2821" s="147"/>
    </row>
    <row r="2822">
      <c r="A2822" s="147"/>
      <c r="B2822" s="64"/>
      <c r="C2822" s="147" t="s">
        <v>217</v>
      </c>
      <c r="E2822" s="161"/>
      <c r="F2822" s="162"/>
      <c r="G2822" s="147"/>
      <c r="H2822" s="146"/>
      <c r="J2822" s="146"/>
      <c r="L2822" s="150"/>
      <c r="N2822" s="163"/>
      <c r="O2822" s="146"/>
      <c r="P2822" s="146"/>
      <c r="Q2822" s="146"/>
      <c r="R2822" s="34"/>
      <c r="S2822" s="35"/>
      <c r="T2822" s="147"/>
    </row>
    <row r="2823">
      <c r="A2823" s="147"/>
      <c r="B2823" s="64"/>
      <c r="C2823" s="147" t="s">
        <v>217</v>
      </c>
      <c r="E2823" s="161"/>
      <c r="F2823" s="162"/>
      <c r="G2823" s="147"/>
      <c r="H2823" s="146"/>
      <c r="J2823" s="146"/>
      <c r="L2823" s="150"/>
      <c r="N2823" s="163"/>
      <c r="O2823" s="146"/>
      <c r="P2823" s="146"/>
      <c r="Q2823" s="146"/>
      <c r="R2823" s="34"/>
      <c r="S2823" s="35"/>
      <c r="T2823" s="147"/>
    </row>
    <row r="2824">
      <c r="A2824" s="147"/>
      <c r="B2824" s="64"/>
      <c r="C2824" s="147" t="s">
        <v>217</v>
      </c>
      <c r="E2824" s="161"/>
      <c r="F2824" s="162"/>
      <c r="G2824" s="147"/>
      <c r="H2824" s="146"/>
      <c r="J2824" s="146"/>
      <c r="L2824" s="150"/>
      <c r="N2824" s="163"/>
      <c r="O2824" s="146"/>
      <c r="P2824" s="146"/>
      <c r="Q2824" s="146"/>
      <c r="R2824" s="34"/>
      <c r="S2824" s="35"/>
      <c r="T2824" s="147"/>
    </row>
    <row r="2825">
      <c r="A2825" s="147"/>
      <c r="B2825" s="64"/>
      <c r="C2825" s="147" t="s">
        <v>217</v>
      </c>
      <c r="E2825" s="161"/>
      <c r="F2825" s="162"/>
      <c r="G2825" s="147"/>
      <c r="H2825" s="146"/>
      <c r="J2825" s="146"/>
      <c r="L2825" s="150"/>
      <c r="N2825" s="163"/>
      <c r="O2825" s="146"/>
      <c r="P2825" s="146"/>
      <c r="Q2825" s="146"/>
      <c r="R2825" s="34"/>
      <c r="S2825" s="35"/>
      <c r="T2825" s="147"/>
    </row>
    <row r="2826">
      <c r="A2826" s="147"/>
      <c r="B2826" s="64"/>
      <c r="C2826" s="147" t="s">
        <v>217</v>
      </c>
      <c r="E2826" s="161"/>
      <c r="F2826" s="162"/>
      <c r="G2826" s="147"/>
      <c r="H2826" s="146"/>
      <c r="J2826" s="146"/>
      <c r="L2826" s="150"/>
      <c r="N2826" s="163"/>
      <c r="O2826" s="146"/>
      <c r="P2826" s="146"/>
      <c r="Q2826" s="146"/>
      <c r="R2826" s="34"/>
      <c r="S2826" s="35"/>
      <c r="T2826" s="147"/>
    </row>
    <row r="2827">
      <c r="A2827" s="147"/>
      <c r="B2827" s="64"/>
      <c r="C2827" s="147" t="s">
        <v>217</v>
      </c>
      <c r="E2827" s="161"/>
      <c r="F2827" s="162"/>
      <c r="G2827" s="147"/>
      <c r="H2827" s="146"/>
      <c r="J2827" s="146"/>
      <c r="L2827" s="150"/>
      <c r="N2827" s="163"/>
      <c r="O2827" s="146"/>
      <c r="P2827" s="146"/>
      <c r="Q2827" s="146"/>
      <c r="R2827" s="34"/>
      <c r="S2827" s="35"/>
      <c r="T2827" s="147"/>
    </row>
    <row r="2828">
      <c r="A2828" s="147"/>
      <c r="B2828" s="64"/>
      <c r="C2828" s="147" t="s">
        <v>217</v>
      </c>
      <c r="E2828" s="161"/>
      <c r="F2828" s="162"/>
      <c r="G2828" s="147"/>
      <c r="H2828" s="146"/>
      <c r="J2828" s="146"/>
      <c r="L2828" s="150"/>
      <c r="N2828" s="163"/>
      <c r="O2828" s="146"/>
      <c r="P2828" s="146"/>
      <c r="Q2828" s="146"/>
      <c r="R2828" s="34"/>
      <c r="S2828" s="35"/>
      <c r="T2828" s="147"/>
    </row>
    <row r="2829">
      <c r="A2829" s="147"/>
      <c r="B2829" s="64"/>
      <c r="C2829" s="147" t="s">
        <v>217</v>
      </c>
      <c r="E2829" s="161"/>
      <c r="F2829" s="162"/>
      <c r="G2829" s="147"/>
      <c r="H2829" s="146"/>
      <c r="J2829" s="146"/>
      <c r="L2829" s="150"/>
      <c r="N2829" s="163"/>
      <c r="O2829" s="146"/>
      <c r="P2829" s="146"/>
      <c r="Q2829" s="146"/>
      <c r="R2829" s="34"/>
      <c r="S2829" s="35"/>
      <c r="T2829" s="147"/>
    </row>
    <row r="2830">
      <c r="A2830" s="147"/>
      <c r="B2830" s="64"/>
      <c r="C2830" s="147" t="s">
        <v>217</v>
      </c>
      <c r="E2830" s="161"/>
      <c r="F2830" s="162"/>
      <c r="G2830" s="147"/>
      <c r="H2830" s="146"/>
      <c r="J2830" s="146"/>
      <c r="L2830" s="150"/>
      <c r="N2830" s="163"/>
      <c r="O2830" s="146"/>
      <c r="P2830" s="146"/>
      <c r="Q2830" s="146"/>
      <c r="R2830" s="34"/>
      <c r="S2830" s="35"/>
      <c r="T2830" s="147"/>
    </row>
    <row r="2831">
      <c r="A2831" s="147"/>
      <c r="B2831" s="64"/>
      <c r="C2831" s="147" t="s">
        <v>217</v>
      </c>
      <c r="E2831" s="161"/>
      <c r="F2831" s="162"/>
      <c r="G2831" s="147"/>
      <c r="H2831" s="146"/>
      <c r="J2831" s="146"/>
      <c r="L2831" s="150"/>
      <c r="N2831" s="163"/>
      <c r="O2831" s="146"/>
      <c r="P2831" s="146"/>
      <c r="Q2831" s="146"/>
      <c r="R2831" s="34"/>
      <c r="S2831" s="35"/>
      <c r="T2831" s="147"/>
    </row>
    <row r="2832">
      <c r="A2832" s="147"/>
      <c r="B2832" s="64"/>
      <c r="C2832" s="147" t="s">
        <v>217</v>
      </c>
      <c r="E2832" s="161"/>
      <c r="F2832" s="162"/>
      <c r="G2832" s="147"/>
      <c r="H2832" s="146"/>
      <c r="J2832" s="146"/>
      <c r="L2832" s="150"/>
      <c r="N2832" s="163"/>
      <c r="O2832" s="146"/>
      <c r="P2832" s="146"/>
      <c r="Q2832" s="146"/>
      <c r="R2832" s="34"/>
      <c r="S2832" s="35"/>
      <c r="T2832" s="147"/>
    </row>
    <row r="2833">
      <c r="A2833" s="147"/>
      <c r="B2833" s="64"/>
      <c r="C2833" s="147" t="s">
        <v>217</v>
      </c>
      <c r="E2833" s="161"/>
      <c r="F2833" s="162"/>
      <c r="G2833" s="147"/>
      <c r="H2833" s="146"/>
      <c r="J2833" s="146"/>
      <c r="L2833" s="150"/>
      <c r="N2833" s="163"/>
      <c r="O2833" s="146"/>
      <c r="P2833" s="146"/>
      <c r="Q2833" s="146"/>
      <c r="R2833" s="34"/>
      <c r="S2833" s="35"/>
      <c r="T2833" s="147"/>
    </row>
    <row r="2834">
      <c r="A2834" s="147"/>
      <c r="B2834" s="64"/>
      <c r="C2834" s="147" t="s">
        <v>217</v>
      </c>
      <c r="E2834" s="161"/>
      <c r="F2834" s="162"/>
      <c r="G2834" s="147"/>
      <c r="H2834" s="146"/>
      <c r="J2834" s="146"/>
      <c r="L2834" s="150"/>
      <c r="N2834" s="163"/>
      <c r="O2834" s="146"/>
      <c r="P2834" s="146"/>
      <c r="Q2834" s="146"/>
      <c r="R2834" s="34"/>
      <c r="S2834" s="35"/>
      <c r="T2834" s="147"/>
    </row>
    <row r="2835">
      <c r="A2835" s="147"/>
      <c r="B2835" s="64"/>
      <c r="C2835" s="147" t="s">
        <v>217</v>
      </c>
      <c r="E2835" s="161"/>
      <c r="F2835" s="162"/>
      <c r="G2835" s="147"/>
      <c r="H2835" s="146"/>
      <c r="J2835" s="146"/>
      <c r="L2835" s="150"/>
      <c r="N2835" s="163"/>
      <c r="O2835" s="146"/>
      <c r="P2835" s="146"/>
      <c r="Q2835" s="146"/>
      <c r="R2835" s="34"/>
      <c r="S2835" s="35"/>
      <c r="T2835" s="147"/>
    </row>
    <row r="2836">
      <c r="A2836" s="147"/>
      <c r="B2836" s="64"/>
      <c r="C2836" s="147" t="s">
        <v>217</v>
      </c>
      <c r="E2836" s="161"/>
      <c r="F2836" s="162"/>
      <c r="G2836" s="147"/>
      <c r="H2836" s="146"/>
      <c r="J2836" s="146"/>
      <c r="L2836" s="150"/>
      <c r="N2836" s="163"/>
      <c r="O2836" s="146"/>
      <c r="P2836" s="146"/>
      <c r="Q2836" s="146"/>
      <c r="R2836" s="34"/>
      <c r="S2836" s="35"/>
      <c r="T2836" s="147"/>
    </row>
    <row r="2837">
      <c r="A2837" s="147"/>
      <c r="B2837" s="64"/>
      <c r="C2837" s="147" t="s">
        <v>217</v>
      </c>
      <c r="E2837" s="161"/>
      <c r="F2837" s="162"/>
      <c r="G2837" s="147"/>
      <c r="H2837" s="146"/>
      <c r="J2837" s="146"/>
      <c r="L2837" s="150"/>
      <c r="N2837" s="163"/>
      <c r="O2837" s="146"/>
      <c r="P2837" s="146"/>
      <c r="Q2837" s="146"/>
      <c r="R2837" s="34"/>
      <c r="S2837" s="35"/>
      <c r="T2837" s="147"/>
    </row>
    <row r="2838">
      <c r="A2838" s="147"/>
      <c r="B2838" s="64"/>
      <c r="C2838" s="147" t="s">
        <v>217</v>
      </c>
      <c r="E2838" s="161"/>
      <c r="F2838" s="162"/>
      <c r="G2838" s="147"/>
      <c r="H2838" s="146"/>
      <c r="J2838" s="146"/>
      <c r="L2838" s="150"/>
      <c r="N2838" s="163"/>
      <c r="O2838" s="146"/>
      <c r="P2838" s="146"/>
      <c r="Q2838" s="146"/>
      <c r="R2838" s="34"/>
      <c r="S2838" s="35"/>
      <c r="T2838" s="147"/>
    </row>
    <row r="2839">
      <c r="A2839" s="147"/>
      <c r="B2839" s="64"/>
      <c r="C2839" s="147" t="s">
        <v>217</v>
      </c>
      <c r="E2839" s="161"/>
      <c r="F2839" s="162"/>
      <c r="G2839" s="147"/>
      <c r="H2839" s="146"/>
      <c r="J2839" s="146"/>
      <c r="L2839" s="150"/>
      <c r="N2839" s="163"/>
      <c r="O2839" s="146"/>
      <c r="P2839" s="146"/>
      <c r="Q2839" s="146"/>
      <c r="R2839" s="34"/>
      <c r="S2839" s="35"/>
      <c r="T2839" s="147"/>
    </row>
    <row r="2840">
      <c r="A2840" s="147"/>
      <c r="B2840" s="64"/>
      <c r="C2840" s="147" t="s">
        <v>217</v>
      </c>
      <c r="E2840" s="161"/>
      <c r="F2840" s="162"/>
      <c r="G2840" s="147"/>
      <c r="H2840" s="146"/>
      <c r="J2840" s="146"/>
      <c r="L2840" s="150"/>
      <c r="N2840" s="163"/>
      <c r="O2840" s="146"/>
      <c r="P2840" s="146"/>
      <c r="Q2840" s="146"/>
      <c r="R2840" s="34"/>
      <c r="S2840" s="35"/>
      <c r="T2840" s="147"/>
    </row>
    <row r="2841">
      <c r="A2841" s="147"/>
      <c r="B2841" s="64"/>
      <c r="C2841" s="147" t="s">
        <v>217</v>
      </c>
      <c r="E2841" s="161"/>
      <c r="F2841" s="162"/>
      <c r="G2841" s="147"/>
      <c r="H2841" s="146"/>
      <c r="J2841" s="146"/>
      <c r="L2841" s="150"/>
      <c r="N2841" s="163"/>
      <c r="O2841" s="146"/>
      <c r="P2841" s="146"/>
      <c r="Q2841" s="146"/>
      <c r="R2841" s="34"/>
      <c r="S2841" s="35"/>
      <c r="T2841" s="147"/>
    </row>
    <row r="2842">
      <c r="A2842" s="147"/>
      <c r="B2842" s="64"/>
      <c r="C2842" s="147" t="s">
        <v>217</v>
      </c>
      <c r="E2842" s="161"/>
      <c r="F2842" s="162"/>
      <c r="G2842" s="147"/>
      <c r="H2842" s="146"/>
      <c r="J2842" s="146"/>
      <c r="L2842" s="150"/>
      <c r="N2842" s="163"/>
      <c r="O2842" s="146"/>
      <c r="P2842" s="146"/>
      <c r="Q2842" s="146"/>
      <c r="R2842" s="34"/>
      <c r="S2842" s="35"/>
      <c r="T2842" s="147"/>
    </row>
    <row r="2843">
      <c r="A2843" s="147"/>
      <c r="B2843" s="64"/>
      <c r="C2843" s="147" t="s">
        <v>217</v>
      </c>
      <c r="E2843" s="161"/>
      <c r="F2843" s="162"/>
      <c r="G2843" s="147"/>
      <c r="H2843" s="146"/>
      <c r="J2843" s="146"/>
      <c r="L2843" s="150"/>
      <c r="N2843" s="163"/>
      <c r="O2843" s="146"/>
      <c r="P2843" s="146"/>
      <c r="Q2843" s="146"/>
      <c r="R2843" s="34"/>
      <c r="S2843" s="35"/>
      <c r="T2843" s="147"/>
    </row>
    <row r="2844">
      <c r="A2844" s="147"/>
      <c r="B2844" s="64"/>
      <c r="C2844" s="147" t="s">
        <v>217</v>
      </c>
      <c r="E2844" s="161"/>
      <c r="F2844" s="162"/>
      <c r="G2844" s="147"/>
      <c r="H2844" s="146"/>
      <c r="J2844" s="146"/>
      <c r="L2844" s="150"/>
      <c r="N2844" s="163"/>
      <c r="O2844" s="146"/>
      <c r="P2844" s="146"/>
      <c r="Q2844" s="146"/>
      <c r="R2844" s="34"/>
      <c r="S2844" s="35"/>
      <c r="T2844" s="147"/>
    </row>
    <row r="2845">
      <c r="A2845" s="147"/>
      <c r="B2845" s="64"/>
      <c r="C2845" s="147" t="s">
        <v>217</v>
      </c>
      <c r="E2845" s="161"/>
      <c r="F2845" s="162"/>
      <c r="G2845" s="147"/>
      <c r="H2845" s="146"/>
      <c r="J2845" s="146"/>
      <c r="L2845" s="150"/>
      <c r="N2845" s="163"/>
      <c r="O2845" s="146"/>
      <c r="P2845" s="146"/>
      <c r="Q2845" s="146"/>
      <c r="R2845" s="34"/>
      <c r="S2845" s="35"/>
      <c r="T2845" s="147"/>
    </row>
    <row r="2846">
      <c r="A2846" s="147"/>
      <c r="B2846" s="64"/>
      <c r="C2846" s="147" t="s">
        <v>217</v>
      </c>
      <c r="E2846" s="161"/>
      <c r="F2846" s="162"/>
      <c r="G2846" s="147"/>
      <c r="H2846" s="146"/>
      <c r="J2846" s="146"/>
      <c r="L2846" s="150"/>
      <c r="N2846" s="163"/>
      <c r="O2846" s="146"/>
      <c r="P2846" s="146"/>
      <c r="Q2846" s="146"/>
      <c r="R2846" s="34"/>
      <c r="S2846" s="35"/>
      <c r="T2846" s="147"/>
    </row>
    <row r="2847">
      <c r="A2847" s="147"/>
      <c r="B2847" s="64"/>
      <c r="C2847" s="147" t="s">
        <v>217</v>
      </c>
      <c r="E2847" s="161"/>
      <c r="F2847" s="162"/>
      <c r="G2847" s="147"/>
      <c r="H2847" s="146"/>
      <c r="J2847" s="146"/>
      <c r="L2847" s="150"/>
      <c r="N2847" s="163"/>
      <c r="O2847" s="146"/>
      <c r="P2847" s="146"/>
      <c r="Q2847" s="146"/>
      <c r="R2847" s="34"/>
      <c r="S2847" s="35"/>
      <c r="T2847" s="147"/>
    </row>
    <row r="2848">
      <c r="A2848" s="147"/>
      <c r="B2848" s="64"/>
      <c r="C2848" s="147" t="s">
        <v>217</v>
      </c>
      <c r="E2848" s="161"/>
      <c r="F2848" s="162"/>
      <c r="G2848" s="147"/>
      <c r="H2848" s="146"/>
      <c r="J2848" s="146"/>
      <c r="L2848" s="150"/>
      <c r="N2848" s="163"/>
      <c r="O2848" s="146"/>
      <c r="P2848" s="146"/>
      <c r="Q2848" s="146"/>
      <c r="R2848" s="34"/>
      <c r="S2848" s="35"/>
      <c r="T2848" s="147"/>
    </row>
    <row r="2849">
      <c r="A2849" s="147"/>
      <c r="B2849" s="64"/>
      <c r="C2849" s="147" t="s">
        <v>217</v>
      </c>
      <c r="E2849" s="161"/>
      <c r="F2849" s="162"/>
      <c r="G2849" s="147"/>
      <c r="H2849" s="146"/>
      <c r="J2849" s="146"/>
      <c r="L2849" s="150"/>
      <c r="N2849" s="163"/>
      <c r="O2849" s="146"/>
      <c r="P2849" s="146"/>
      <c r="Q2849" s="146"/>
      <c r="R2849" s="34"/>
      <c r="S2849" s="35"/>
      <c r="T2849" s="147"/>
    </row>
    <row r="2850">
      <c r="A2850" s="147"/>
      <c r="B2850" s="64"/>
      <c r="C2850" s="147" t="s">
        <v>217</v>
      </c>
      <c r="E2850" s="161"/>
      <c r="F2850" s="162"/>
      <c r="G2850" s="147"/>
      <c r="H2850" s="146"/>
      <c r="J2850" s="146"/>
      <c r="L2850" s="150"/>
      <c r="N2850" s="163"/>
      <c r="O2850" s="146"/>
      <c r="P2850" s="146"/>
      <c r="Q2850" s="146"/>
      <c r="R2850" s="34"/>
      <c r="S2850" s="35"/>
      <c r="T2850" s="147"/>
    </row>
    <row r="2851">
      <c r="A2851" s="147"/>
      <c r="B2851" s="64"/>
      <c r="C2851" s="147" t="s">
        <v>217</v>
      </c>
      <c r="E2851" s="161"/>
      <c r="F2851" s="162"/>
      <c r="G2851" s="147"/>
      <c r="H2851" s="146"/>
      <c r="J2851" s="146"/>
      <c r="L2851" s="150"/>
      <c r="N2851" s="163"/>
      <c r="O2851" s="146"/>
      <c r="P2851" s="146"/>
      <c r="Q2851" s="146"/>
      <c r="R2851" s="34"/>
      <c r="S2851" s="35"/>
      <c r="T2851" s="147"/>
    </row>
    <row r="2852">
      <c r="A2852" s="147"/>
      <c r="B2852" s="64"/>
      <c r="C2852" s="147" t="s">
        <v>217</v>
      </c>
      <c r="E2852" s="161"/>
      <c r="F2852" s="162"/>
      <c r="G2852" s="147"/>
      <c r="H2852" s="146"/>
      <c r="J2852" s="146"/>
      <c r="L2852" s="150"/>
      <c r="N2852" s="163"/>
      <c r="O2852" s="146"/>
      <c r="P2852" s="146"/>
      <c r="Q2852" s="146"/>
      <c r="R2852" s="34"/>
      <c r="S2852" s="35"/>
      <c r="T2852" s="147"/>
    </row>
    <row r="2853">
      <c r="A2853" s="147"/>
      <c r="B2853" s="64"/>
      <c r="C2853" s="147" t="s">
        <v>217</v>
      </c>
      <c r="E2853" s="161"/>
      <c r="F2853" s="162"/>
      <c r="G2853" s="147"/>
      <c r="H2853" s="146"/>
      <c r="J2853" s="146"/>
      <c r="L2853" s="150"/>
      <c r="N2853" s="163"/>
      <c r="O2853" s="146"/>
      <c r="P2853" s="146"/>
      <c r="Q2853" s="146"/>
      <c r="R2853" s="34"/>
      <c r="S2853" s="35"/>
      <c r="T2853" s="147"/>
    </row>
    <row r="2854">
      <c r="A2854" s="147"/>
      <c r="B2854" s="64"/>
      <c r="C2854" s="147" t="s">
        <v>217</v>
      </c>
      <c r="E2854" s="161"/>
      <c r="F2854" s="162"/>
      <c r="G2854" s="147"/>
      <c r="H2854" s="146"/>
      <c r="J2854" s="146"/>
      <c r="L2854" s="150"/>
      <c r="N2854" s="163"/>
      <c r="O2854" s="146"/>
      <c r="P2854" s="146"/>
      <c r="Q2854" s="146"/>
      <c r="R2854" s="34"/>
      <c r="S2854" s="35"/>
      <c r="T2854" s="147"/>
    </row>
    <row r="2855">
      <c r="A2855" s="147"/>
      <c r="B2855" s="64"/>
      <c r="C2855" s="147" t="s">
        <v>217</v>
      </c>
      <c r="E2855" s="161"/>
      <c r="F2855" s="162"/>
      <c r="G2855" s="147"/>
      <c r="H2855" s="146"/>
      <c r="J2855" s="146"/>
      <c r="L2855" s="150"/>
      <c r="N2855" s="163"/>
      <c r="O2855" s="146"/>
      <c r="P2855" s="146"/>
      <c r="Q2855" s="146"/>
      <c r="R2855" s="34"/>
      <c r="S2855" s="35"/>
      <c r="T2855" s="147"/>
    </row>
    <row r="2856">
      <c r="A2856" s="147"/>
      <c r="B2856" s="64"/>
      <c r="C2856" s="147" t="s">
        <v>217</v>
      </c>
      <c r="E2856" s="161"/>
      <c r="F2856" s="162"/>
      <c r="G2856" s="147"/>
      <c r="H2856" s="146"/>
      <c r="J2856" s="146"/>
      <c r="L2856" s="150"/>
      <c r="N2856" s="163"/>
      <c r="O2856" s="146"/>
      <c r="P2856" s="146"/>
      <c r="Q2856" s="146"/>
      <c r="R2856" s="34"/>
      <c r="S2856" s="35"/>
      <c r="T2856" s="147"/>
    </row>
    <row r="2857">
      <c r="A2857" s="147"/>
      <c r="B2857" s="64"/>
      <c r="C2857" s="147" t="s">
        <v>217</v>
      </c>
      <c r="E2857" s="161"/>
      <c r="F2857" s="162"/>
      <c r="G2857" s="147"/>
      <c r="H2857" s="146"/>
      <c r="J2857" s="146"/>
      <c r="L2857" s="150"/>
      <c r="N2857" s="163"/>
      <c r="O2857" s="146"/>
      <c r="P2857" s="146"/>
      <c r="Q2857" s="146"/>
      <c r="R2857" s="34"/>
      <c r="S2857" s="35"/>
      <c r="T2857" s="147"/>
    </row>
    <row r="2858">
      <c r="A2858" s="147"/>
      <c r="B2858" s="64"/>
      <c r="C2858" s="147" t="s">
        <v>217</v>
      </c>
      <c r="E2858" s="161"/>
      <c r="F2858" s="162"/>
      <c r="G2858" s="147"/>
      <c r="H2858" s="146"/>
      <c r="J2858" s="146"/>
      <c r="L2858" s="150"/>
      <c r="N2858" s="163"/>
      <c r="O2858" s="146"/>
      <c r="P2858" s="146"/>
      <c r="Q2858" s="146"/>
      <c r="R2858" s="34"/>
      <c r="S2858" s="35"/>
      <c r="T2858" s="147"/>
    </row>
    <row r="2859">
      <c r="A2859" s="147"/>
      <c r="B2859" s="64"/>
      <c r="C2859" s="147" t="s">
        <v>217</v>
      </c>
      <c r="E2859" s="161"/>
      <c r="F2859" s="162"/>
      <c r="G2859" s="147"/>
      <c r="H2859" s="146"/>
      <c r="J2859" s="146"/>
      <c r="L2859" s="150"/>
      <c r="N2859" s="163"/>
      <c r="O2859" s="146"/>
      <c r="P2859" s="146"/>
      <c r="Q2859" s="146"/>
      <c r="R2859" s="34"/>
      <c r="S2859" s="35"/>
      <c r="T2859" s="147"/>
    </row>
    <row r="2860">
      <c r="A2860" s="147"/>
      <c r="B2860" s="64"/>
      <c r="C2860" s="147" t="s">
        <v>217</v>
      </c>
      <c r="E2860" s="161"/>
      <c r="F2860" s="162"/>
      <c r="G2860" s="147"/>
      <c r="H2860" s="146"/>
      <c r="J2860" s="146"/>
      <c r="L2860" s="150"/>
      <c r="N2860" s="163"/>
      <c r="O2860" s="146"/>
      <c r="P2860" s="146"/>
      <c r="Q2860" s="146"/>
      <c r="R2860" s="34"/>
      <c r="S2860" s="35"/>
      <c r="T2860" s="147"/>
    </row>
    <row r="2861">
      <c r="A2861" s="147"/>
      <c r="B2861" s="64"/>
      <c r="C2861" s="147" t="s">
        <v>217</v>
      </c>
      <c r="E2861" s="161"/>
      <c r="F2861" s="162"/>
      <c r="G2861" s="147"/>
      <c r="H2861" s="146"/>
      <c r="J2861" s="146"/>
      <c r="L2861" s="150"/>
      <c r="N2861" s="163"/>
      <c r="O2861" s="146"/>
      <c r="P2861" s="146"/>
      <c r="Q2861" s="146"/>
      <c r="R2861" s="34"/>
      <c r="S2861" s="35"/>
      <c r="T2861" s="147"/>
    </row>
    <row r="2862">
      <c r="A2862" s="147"/>
      <c r="B2862" s="64"/>
      <c r="C2862" s="147" t="s">
        <v>217</v>
      </c>
      <c r="E2862" s="161"/>
      <c r="F2862" s="162"/>
      <c r="G2862" s="147"/>
      <c r="H2862" s="146"/>
      <c r="J2862" s="146"/>
      <c r="L2862" s="150"/>
      <c r="N2862" s="163"/>
      <c r="O2862" s="146"/>
      <c r="P2862" s="146"/>
      <c r="Q2862" s="146"/>
      <c r="R2862" s="34"/>
      <c r="S2862" s="35"/>
      <c r="T2862" s="147"/>
    </row>
    <row r="2863">
      <c r="A2863" s="147"/>
      <c r="B2863" s="64"/>
      <c r="C2863" s="147" t="s">
        <v>217</v>
      </c>
      <c r="E2863" s="161"/>
      <c r="F2863" s="162"/>
      <c r="G2863" s="147"/>
      <c r="H2863" s="146"/>
      <c r="J2863" s="146"/>
      <c r="L2863" s="150"/>
      <c r="N2863" s="163"/>
      <c r="O2863" s="146"/>
      <c r="P2863" s="146"/>
      <c r="Q2863" s="146"/>
      <c r="R2863" s="34"/>
      <c r="S2863" s="35"/>
      <c r="T2863" s="147"/>
    </row>
    <row r="2864">
      <c r="A2864" s="147"/>
      <c r="B2864" s="64"/>
      <c r="C2864" s="147" t="s">
        <v>217</v>
      </c>
      <c r="E2864" s="161"/>
      <c r="F2864" s="162"/>
      <c r="G2864" s="147"/>
      <c r="H2864" s="146"/>
      <c r="J2864" s="146"/>
      <c r="L2864" s="150"/>
      <c r="N2864" s="163"/>
      <c r="O2864" s="146"/>
      <c r="P2864" s="146"/>
      <c r="Q2864" s="146"/>
      <c r="R2864" s="34"/>
      <c r="S2864" s="35"/>
      <c r="T2864" s="147"/>
    </row>
    <row r="2865">
      <c r="A2865" s="147"/>
      <c r="B2865" s="64"/>
      <c r="C2865" s="147" t="s">
        <v>217</v>
      </c>
      <c r="E2865" s="161"/>
      <c r="F2865" s="162"/>
      <c r="G2865" s="147"/>
      <c r="H2865" s="146"/>
      <c r="J2865" s="146"/>
      <c r="L2865" s="150"/>
      <c r="N2865" s="163"/>
      <c r="O2865" s="146"/>
      <c r="P2865" s="146"/>
      <c r="Q2865" s="146"/>
      <c r="R2865" s="34"/>
      <c r="S2865" s="35"/>
      <c r="T2865" s="147"/>
    </row>
    <row r="2866">
      <c r="A2866" s="147"/>
      <c r="B2866" s="64"/>
      <c r="C2866" s="147" t="s">
        <v>217</v>
      </c>
      <c r="E2866" s="161"/>
      <c r="F2866" s="162"/>
      <c r="G2866" s="147"/>
      <c r="H2866" s="146"/>
      <c r="J2866" s="146"/>
      <c r="L2866" s="150"/>
      <c r="N2866" s="163"/>
      <c r="O2866" s="146"/>
      <c r="P2866" s="146"/>
      <c r="Q2866" s="146"/>
      <c r="R2866" s="34"/>
      <c r="S2866" s="35"/>
      <c r="T2866" s="147"/>
    </row>
    <row r="2867">
      <c r="A2867" s="147"/>
      <c r="B2867" s="64"/>
      <c r="C2867" s="147" t="s">
        <v>217</v>
      </c>
      <c r="E2867" s="161"/>
      <c r="F2867" s="162"/>
      <c r="G2867" s="147"/>
      <c r="H2867" s="146"/>
      <c r="J2867" s="146"/>
      <c r="L2867" s="150"/>
      <c r="N2867" s="163"/>
      <c r="O2867" s="146"/>
      <c r="P2867" s="146"/>
      <c r="Q2867" s="146"/>
      <c r="R2867" s="34"/>
      <c r="S2867" s="35"/>
      <c r="T2867" s="147"/>
    </row>
    <row r="2868">
      <c r="A2868" s="147"/>
      <c r="B2868" s="64"/>
      <c r="C2868" s="147" t="s">
        <v>217</v>
      </c>
      <c r="E2868" s="161"/>
      <c r="F2868" s="162"/>
      <c r="G2868" s="147"/>
      <c r="H2868" s="146"/>
      <c r="J2868" s="146"/>
      <c r="L2868" s="150"/>
      <c r="N2868" s="163"/>
      <c r="O2868" s="146"/>
      <c r="P2868" s="146"/>
      <c r="Q2868" s="146"/>
      <c r="R2868" s="34"/>
      <c r="S2868" s="35"/>
      <c r="T2868" s="147"/>
    </row>
    <row r="2869">
      <c r="A2869" s="147"/>
      <c r="B2869" s="64"/>
      <c r="C2869" s="147" t="s">
        <v>217</v>
      </c>
      <c r="E2869" s="161"/>
      <c r="F2869" s="162"/>
      <c r="G2869" s="147"/>
      <c r="H2869" s="146"/>
      <c r="J2869" s="146"/>
      <c r="L2869" s="150"/>
      <c r="N2869" s="163"/>
      <c r="O2869" s="146"/>
      <c r="P2869" s="146"/>
      <c r="Q2869" s="146"/>
      <c r="R2869" s="34"/>
      <c r="S2869" s="35"/>
      <c r="T2869" s="147"/>
    </row>
    <row r="2870">
      <c r="A2870" s="147"/>
      <c r="B2870" s="64"/>
      <c r="C2870" s="147" t="s">
        <v>217</v>
      </c>
      <c r="E2870" s="161"/>
      <c r="F2870" s="162"/>
      <c r="G2870" s="147"/>
      <c r="H2870" s="146"/>
      <c r="J2870" s="146"/>
      <c r="L2870" s="150"/>
      <c r="N2870" s="163"/>
      <c r="O2870" s="146"/>
      <c r="P2870" s="146"/>
      <c r="Q2870" s="146"/>
      <c r="R2870" s="34"/>
      <c r="S2870" s="35"/>
      <c r="T2870" s="147"/>
    </row>
    <row r="2871">
      <c r="A2871" s="147"/>
      <c r="B2871" s="64"/>
      <c r="C2871" s="147" t="s">
        <v>217</v>
      </c>
      <c r="E2871" s="161"/>
      <c r="F2871" s="162"/>
      <c r="G2871" s="147"/>
      <c r="H2871" s="146"/>
      <c r="J2871" s="146"/>
      <c r="L2871" s="150"/>
      <c r="N2871" s="163"/>
      <c r="O2871" s="146"/>
      <c r="P2871" s="146"/>
      <c r="Q2871" s="146"/>
      <c r="R2871" s="34"/>
      <c r="S2871" s="35"/>
      <c r="T2871" s="147"/>
    </row>
    <row r="2872">
      <c r="A2872" s="147"/>
      <c r="B2872" s="64"/>
      <c r="C2872" s="147" t="s">
        <v>217</v>
      </c>
      <c r="E2872" s="161"/>
      <c r="F2872" s="162"/>
      <c r="G2872" s="147"/>
      <c r="H2872" s="146"/>
      <c r="J2872" s="146"/>
      <c r="L2872" s="150"/>
      <c r="N2872" s="163"/>
      <c r="O2872" s="146"/>
      <c r="P2872" s="146"/>
      <c r="Q2872" s="146"/>
      <c r="R2872" s="34"/>
      <c r="S2872" s="35"/>
      <c r="T2872" s="147"/>
    </row>
    <row r="2873">
      <c r="A2873" s="147"/>
      <c r="B2873" s="64"/>
      <c r="C2873" s="147" t="s">
        <v>217</v>
      </c>
      <c r="E2873" s="161"/>
      <c r="F2873" s="162"/>
      <c r="G2873" s="147"/>
      <c r="H2873" s="146"/>
      <c r="J2873" s="146"/>
      <c r="L2873" s="150"/>
      <c r="N2873" s="163"/>
      <c r="O2873" s="146"/>
      <c r="P2873" s="146"/>
      <c r="Q2873" s="146"/>
      <c r="R2873" s="34"/>
      <c r="S2873" s="35"/>
      <c r="T2873" s="147"/>
    </row>
    <row r="2874">
      <c r="A2874" s="147"/>
      <c r="B2874" s="64"/>
      <c r="C2874" s="147" t="s">
        <v>217</v>
      </c>
      <c r="E2874" s="161"/>
      <c r="F2874" s="162"/>
      <c r="G2874" s="147"/>
      <c r="H2874" s="146"/>
      <c r="J2874" s="146"/>
      <c r="L2874" s="150"/>
      <c r="N2874" s="163"/>
      <c r="O2874" s="146"/>
      <c r="P2874" s="146"/>
      <c r="Q2874" s="146"/>
      <c r="R2874" s="34"/>
      <c r="S2874" s="35"/>
      <c r="T2874" s="147"/>
    </row>
    <row r="2875">
      <c r="A2875" s="147"/>
      <c r="B2875" s="64"/>
      <c r="C2875" s="147" t="s">
        <v>217</v>
      </c>
      <c r="E2875" s="161"/>
      <c r="F2875" s="162"/>
      <c r="G2875" s="147"/>
      <c r="H2875" s="146"/>
      <c r="J2875" s="146"/>
      <c r="L2875" s="150"/>
      <c r="N2875" s="163"/>
      <c r="O2875" s="146"/>
      <c r="P2875" s="146"/>
      <c r="Q2875" s="146"/>
      <c r="R2875" s="34"/>
      <c r="S2875" s="35"/>
      <c r="T2875" s="147"/>
    </row>
    <row r="2876">
      <c r="A2876" s="147"/>
      <c r="B2876" s="64"/>
      <c r="C2876" s="147" t="s">
        <v>217</v>
      </c>
      <c r="E2876" s="161"/>
      <c r="F2876" s="162"/>
      <c r="G2876" s="147"/>
      <c r="H2876" s="146"/>
      <c r="J2876" s="146"/>
      <c r="L2876" s="150"/>
      <c r="N2876" s="163"/>
      <c r="O2876" s="146"/>
      <c r="P2876" s="146"/>
      <c r="Q2876" s="146"/>
      <c r="R2876" s="34"/>
      <c r="S2876" s="35"/>
      <c r="T2876" s="147"/>
    </row>
    <row r="2877">
      <c r="A2877" s="147"/>
      <c r="B2877" s="64"/>
      <c r="C2877" s="147" t="s">
        <v>217</v>
      </c>
      <c r="E2877" s="161"/>
      <c r="F2877" s="162"/>
      <c r="G2877" s="147"/>
      <c r="H2877" s="146"/>
      <c r="J2877" s="146"/>
      <c r="L2877" s="150"/>
      <c r="N2877" s="163"/>
      <c r="O2877" s="146"/>
      <c r="P2877" s="146"/>
      <c r="Q2877" s="146"/>
      <c r="R2877" s="34"/>
      <c r="S2877" s="35"/>
      <c r="T2877" s="147"/>
    </row>
    <row r="2878">
      <c r="A2878" s="147"/>
      <c r="B2878" s="64"/>
      <c r="C2878" s="147" t="s">
        <v>217</v>
      </c>
      <c r="E2878" s="161"/>
      <c r="F2878" s="162"/>
      <c r="G2878" s="147"/>
      <c r="H2878" s="146"/>
      <c r="J2878" s="146"/>
      <c r="L2878" s="150"/>
      <c r="N2878" s="163"/>
      <c r="O2878" s="146"/>
      <c r="P2878" s="146"/>
      <c r="Q2878" s="146"/>
      <c r="R2878" s="34"/>
      <c r="S2878" s="35"/>
      <c r="T2878" s="147"/>
    </row>
    <row r="2879">
      <c r="A2879" s="147"/>
      <c r="B2879" s="64"/>
      <c r="C2879" s="147" t="s">
        <v>217</v>
      </c>
      <c r="E2879" s="161"/>
      <c r="F2879" s="162"/>
      <c r="G2879" s="147"/>
      <c r="H2879" s="146"/>
      <c r="J2879" s="146"/>
      <c r="L2879" s="150"/>
      <c r="N2879" s="163"/>
      <c r="O2879" s="146"/>
      <c r="P2879" s="146"/>
      <c r="Q2879" s="146"/>
      <c r="R2879" s="34"/>
      <c r="S2879" s="35"/>
      <c r="T2879" s="147"/>
    </row>
    <row r="2880">
      <c r="A2880" s="147"/>
      <c r="B2880" s="64"/>
      <c r="C2880" s="147" t="s">
        <v>217</v>
      </c>
      <c r="E2880" s="161"/>
      <c r="F2880" s="162"/>
      <c r="G2880" s="147"/>
      <c r="H2880" s="146"/>
      <c r="J2880" s="146"/>
      <c r="L2880" s="150"/>
      <c r="N2880" s="163"/>
      <c r="O2880" s="146"/>
      <c r="P2880" s="146"/>
      <c r="Q2880" s="146"/>
      <c r="R2880" s="34"/>
      <c r="S2880" s="35"/>
      <c r="T2880" s="147"/>
    </row>
    <row r="2881">
      <c r="A2881" s="147"/>
      <c r="B2881" s="64"/>
      <c r="C2881" s="147" t="s">
        <v>217</v>
      </c>
      <c r="E2881" s="161"/>
      <c r="F2881" s="162"/>
      <c r="G2881" s="147"/>
      <c r="H2881" s="146"/>
      <c r="J2881" s="146"/>
      <c r="L2881" s="150"/>
      <c r="N2881" s="163"/>
      <c r="O2881" s="146"/>
      <c r="P2881" s="146"/>
      <c r="Q2881" s="146"/>
      <c r="R2881" s="34"/>
      <c r="S2881" s="35"/>
      <c r="T2881" s="147"/>
    </row>
    <row r="2882">
      <c r="A2882" s="147"/>
      <c r="B2882" s="64"/>
      <c r="C2882" s="147" t="s">
        <v>217</v>
      </c>
      <c r="E2882" s="161"/>
      <c r="F2882" s="162"/>
      <c r="G2882" s="147"/>
      <c r="H2882" s="146"/>
      <c r="J2882" s="146"/>
      <c r="L2882" s="150"/>
      <c r="N2882" s="163"/>
      <c r="O2882" s="146"/>
      <c r="P2882" s="146"/>
      <c r="Q2882" s="146"/>
      <c r="R2882" s="34"/>
      <c r="S2882" s="35"/>
      <c r="T2882" s="147"/>
    </row>
    <row r="2883">
      <c r="A2883" s="147"/>
      <c r="B2883" s="64"/>
      <c r="C2883" s="147" t="s">
        <v>217</v>
      </c>
      <c r="E2883" s="161"/>
      <c r="F2883" s="162"/>
      <c r="G2883" s="147"/>
      <c r="H2883" s="146"/>
      <c r="J2883" s="146"/>
      <c r="L2883" s="150"/>
      <c r="N2883" s="163"/>
      <c r="O2883" s="146"/>
      <c r="P2883" s="146"/>
      <c r="Q2883" s="146"/>
      <c r="R2883" s="34"/>
      <c r="S2883" s="35"/>
      <c r="T2883" s="147"/>
    </row>
    <row r="2884">
      <c r="A2884" s="147"/>
      <c r="B2884" s="64"/>
      <c r="C2884" s="147" t="s">
        <v>217</v>
      </c>
      <c r="E2884" s="161"/>
      <c r="F2884" s="162"/>
      <c r="G2884" s="147"/>
      <c r="H2884" s="146"/>
      <c r="J2884" s="146"/>
      <c r="L2884" s="150"/>
      <c r="N2884" s="163"/>
      <c r="O2884" s="146"/>
      <c r="P2884" s="146"/>
      <c r="Q2884" s="146"/>
      <c r="R2884" s="34"/>
      <c r="S2884" s="35"/>
      <c r="T2884" s="147"/>
    </row>
    <row r="2885">
      <c r="A2885" s="147"/>
      <c r="B2885" s="64"/>
      <c r="C2885" s="147" t="s">
        <v>217</v>
      </c>
      <c r="E2885" s="161"/>
      <c r="F2885" s="162"/>
      <c r="G2885" s="147"/>
      <c r="H2885" s="146"/>
      <c r="J2885" s="146"/>
      <c r="L2885" s="150"/>
      <c r="N2885" s="163"/>
      <c r="O2885" s="146"/>
      <c r="P2885" s="146"/>
      <c r="Q2885" s="146"/>
      <c r="R2885" s="34"/>
      <c r="S2885" s="35"/>
      <c r="T2885" s="147"/>
    </row>
    <row r="2886">
      <c r="A2886" s="147"/>
      <c r="B2886" s="64"/>
      <c r="C2886" s="147" t="s">
        <v>217</v>
      </c>
      <c r="E2886" s="161"/>
      <c r="F2886" s="162"/>
      <c r="G2886" s="147"/>
      <c r="H2886" s="146"/>
      <c r="J2886" s="146"/>
      <c r="L2886" s="150"/>
      <c r="N2886" s="163"/>
      <c r="O2886" s="146"/>
      <c r="P2886" s="146"/>
      <c r="Q2886" s="146"/>
      <c r="R2886" s="34"/>
      <c r="S2886" s="35"/>
      <c r="T2886" s="147"/>
    </row>
    <row r="2887">
      <c r="A2887" s="147"/>
      <c r="B2887" s="64"/>
      <c r="C2887" s="147" t="s">
        <v>217</v>
      </c>
      <c r="E2887" s="161"/>
      <c r="F2887" s="162"/>
      <c r="G2887" s="147"/>
      <c r="H2887" s="146"/>
      <c r="J2887" s="146"/>
      <c r="L2887" s="150"/>
      <c r="N2887" s="163"/>
      <c r="O2887" s="146"/>
      <c r="P2887" s="146"/>
      <c r="Q2887" s="146"/>
      <c r="R2887" s="34"/>
      <c r="S2887" s="35"/>
      <c r="T2887" s="147"/>
    </row>
    <row r="2888">
      <c r="A2888" s="147"/>
      <c r="B2888" s="64"/>
      <c r="C2888" s="147" t="s">
        <v>217</v>
      </c>
      <c r="E2888" s="161"/>
      <c r="F2888" s="162"/>
      <c r="G2888" s="147"/>
      <c r="H2888" s="146"/>
      <c r="J2888" s="146"/>
      <c r="L2888" s="150"/>
      <c r="N2888" s="163"/>
      <c r="O2888" s="146"/>
      <c r="P2888" s="146"/>
      <c r="Q2888" s="146"/>
      <c r="R2888" s="34"/>
      <c r="S2888" s="35"/>
      <c r="T2888" s="147"/>
    </row>
    <row r="2889">
      <c r="A2889" s="147"/>
      <c r="B2889" s="64"/>
      <c r="C2889" s="147" t="s">
        <v>217</v>
      </c>
      <c r="E2889" s="161"/>
      <c r="F2889" s="162"/>
      <c r="G2889" s="147"/>
      <c r="H2889" s="146"/>
      <c r="J2889" s="146"/>
      <c r="L2889" s="150"/>
      <c r="N2889" s="163"/>
      <c r="O2889" s="146"/>
      <c r="P2889" s="146"/>
      <c r="Q2889" s="146"/>
      <c r="R2889" s="34"/>
      <c r="S2889" s="35"/>
      <c r="T2889" s="147"/>
    </row>
    <row r="2890">
      <c r="A2890" s="147"/>
      <c r="B2890" s="64"/>
      <c r="C2890" s="147" t="s">
        <v>217</v>
      </c>
      <c r="E2890" s="161"/>
      <c r="F2890" s="162"/>
      <c r="G2890" s="147"/>
      <c r="H2890" s="146"/>
      <c r="J2890" s="146"/>
      <c r="L2890" s="150"/>
      <c r="N2890" s="163"/>
      <c r="O2890" s="146"/>
      <c r="P2890" s="146"/>
      <c r="Q2890" s="146"/>
      <c r="R2890" s="34"/>
      <c r="S2890" s="35"/>
      <c r="T2890" s="147"/>
    </row>
    <row r="2891">
      <c r="A2891" s="147"/>
      <c r="B2891" s="64"/>
      <c r="C2891" s="147" t="s">
        <v>217</v>
      </c>
      <c r="E2891" s="161"/>
      <c r="F2891" s="162"/>
      <c r="G2891" s="147"/>
      <c r="H2891" s="146"/>
      <c r="J2891" s="146"/>
      <c r="L2891" s="150"/>
      <c r="N2891" s="163"/>
      <c r="O2891" s="146"/>
      <c r="P2891" s="146"/>
      <c r="Q2891" s="146"/>
      <c r="R2891" s="34"/>
      <c r="S2891" s="35"/>
      <c r="T2891" s="147"/>
    </row>
    <row r="2892">
      <c r="A2892" s="147"/>
      <c r="B2892" s="64"/>
      <c r="C2892" s="147" t="s">
        <v>217</v>
      </c>
      <c r="E2892" s="161"/>
      <c r="F2892" s="162"/>
      <c r="G2892" s="147"/>
      <c r="H2892" s="146"/>
      <c r="J2892" s="146"/>
      <c r="L2892" s="150"/>
      <c r="N2892" s="163"/>
      <c r="O2892" s="146"/>
      <c r="P2892" s="146"/>
      <c r="Q2892" s="146"/>
      <c r="R2892" s="34"/>
      <c r="S2892" s="35"/>
      <c r="T2892" s="147"/>
    </row>
    <row r="2893">
      <c r="A2893" s="147"/>
      <c r="B2893" s="64"/>
      <c r="C2893" s="147" t="s">
        <v>217</v>
      </c>
      <c r="E2893" s="161"/>
      <c r="F2893" s="162"/>
      <c r="G2893" s="147"/>
      <c r="H2893" s="146"/>
      <c r="J2893" s="146"/>
      <c r="L2893" s="150"/>
      <c r="N2893" s="163"/>
      <c r="O2893" s="146"/>
      <c r="P2893" s="146"/>
      <c r="Q2893" s="146"/>
      <c r="R2893" s="34"/>
      <c r="S2893" s="35"/>
      <c r="T2893" s="147"/>
    </row>
    <row r="2894">
      <c r="A2894" s="147"/>
      <c r="B2894" s="64"/>
      <c r="C2894" s="147" t="s">
        <v>217</v>
      </c>
      <c r="E2894" s="161"/>
      <c r="F2894" s="162"/>
      <c r="G2894" s="147"/>
      <c r="H2894" s="146"/>
      <c r="J2894" s="146"/>
      <c r="L2894" s="150"/>
      <c r="N2894" s="163"/>
      <c r="O2894" s="146"/>
      <c r="P2894" s="146"/>
      <c r="Q2894" s="146"/>
      <c r="R2894" s="34"/>
      <c r="S2894" s="35"/>
      <c r="T2894" s="147"/>
    </row>
    <row r="2895">
      <c r="A2895" s="147"/>
      <c r="B2895" s="64"/>
      <c r="C2895" s="147" t="s">
        <v>217</v>
      </c>
      <c r="E2895" s="161"/>
      <c r="F2895" s="162"/>
      <c r="G2895" s="147"/>
      <c r="H2895" s="146"/>
      <c r="J2895" s="146"/>
      <c r="L2895" s="150"/>
      <c r="N2895" s="163"/>
      <c r="O2895" s="146"/>
      <c r="P2895" s="146"/>
      <c r="Q2895" s="146"/>
      <c r="R2895" s="34"/>
      <c r="S2895" s="35"/>
      <c r="T2895" s="147"/>
    </row>
    <row r="2896">
      <c r="A2896" s="147"/>
      <c r="B2896" s="64"/>
      <c r="C2896" s="147" t="s">
        <v>217</v>
      </c>
      <c r="E2896" s="161"/>
      <c r="F2896" s="162"/>
      <c r="G2896" s="147"/>
      <c r="H2896" s="146"/>
      <c r="J2896" s="146"/>
      <c r="L2896" s="150"/>
      <c r="N2896" s="163"/>
      <c r="O2896" s="146"/>
      <c r="P2896" s="146"/>
      <c r="Q2896" s="146"/>
      <c r="R2896" s="34"/>
      <c r="S2896" s="35"/>
      <c r="T2896" s="147"/>
    </row>
    <row r="2897">
      <c r="A2897" s="147"/>
      <c r="B2897" s="64"/>
      <c r="C2897" s="147" t="s">
        <v>217</v>
      </c>
      <c r="E2897" s="161"/>
      <c r="F2897" s="162"/>
      <c r="G2897" s="147"/>
      <c r="H2897" s="146"/>
      <c r="J2897" s="146"/>
      <c r="L2897" s="150"/>
      <c r="N2897" s="163"/>
      <c r="O2897" s="146"/>
      <c r="P2897" s="146"/>
      <c r="Q2897" s="146"/>
      <c r="R2897" s="34"/>
      <c r="S2897" s="35"/>
      <c r="T2897" s="147"/>
    </row>
    <row r="2898">
      <c r="A2898" s="147"/>
      <c r="B2898" s="64"/>
      <c r="C2898" s="147" t="s">
        <v>217</v>
      </c>
      <c r="E2898" s="161"/>
      <c r="F2898" s="162"/>
      <c r="G2898" s="147"/>
      <c r="H2898" s="146"/>
      <c r="J2898" s="146"/>
      <c r="L2898" s="150"/>
      <c r="N2898" s="163"/>
      <c r="O2898" s="146"/>
      <c r="P2898" s="146"/>
      <c r="Q2898" s="146"/>
      <c r="R2898" s="34"/>
      <c r="S2898" s="35"/>
      <c r="T2898" s="147"/>
    </row>
    <row r="2899">
      <c r="A2899" s="147"/>
      <c r="B2899" s="64"/>
      <c r="C2899" s="147" t="s">
        <v>217</v>
      </c>
      <c r="E2899" s="161"/>
      <c r="F2899" s="162"/>
      <c r="G2899" s="147"/>
      <c r="H2899" s="146"/>
      <c r="J2899" s="146"/>
      <c r="L2899" s="150"/>
      <c r="N2899" s="163"/>
      <c r="O2899" s="146"/>
      <c r="P2899" s="146"/>
      <c r="Q2899" s="146"/>
      <c r="R2899" s="34"/>
      <c r="S2899" s="35"/>
      <c r="T2899" s="147"/>
    </row>
    <row r="2900">
      <c r="A2900" s="147"/>
      <c r="B2900" s="64"/>
      <c r="C2900" s="147" t="s">
        <v>217</v>
      </c>
      <c r="E2900" s="161"/>
      <c r="F2900" s="162"/>
      <c r="G2900" s="147"/>
      <c r="H2900" s="146"/>
      <c r="J2900" s="146"/>
      <c r="L2900" s="150"/>
      <c r="N2900" s="163"/>
      <c r="O2900" s="146"/>
      <c r="P2900" s="146"/>
      <c r="Q2900" s="146"/>
      <c r="R2900" s="34"/>
      <c r="S2900" s="35"/>
      <c r="T2900" s="147"/>
    </row>
    <row r="2901">
      <c r="A2901" s="147"/>
      <c r="B2901" s="64"/>
      <c r="C2901" s="147" t="s">
        <v>217</v>
      </c>
      <c r="E2901" s="161"/>
      <c r="F2901" s="162"/>
      <c r="G2901" s="147"/>
      <c r="H2901" s="146"/>
      <c r="J2901" s="146"/>
      <c r="L2901" s="150"/>
      <c r="N2901" s="163"/>
      <c r="O2901" s="146"/>
      <c r="P2901" s="146"/>
      <c r="Q2901" s="146"/>
      <c r="R2901" s="34"/>
      <c r="S2901" s="35"/>
      <c r="T2901" s="147"/>
    </row>
    <row r="2902">
      <c r="A2902" s="147"/>
      <c r="B2902" s="64"/>
      <c r="C2902" s="147" t="s">
        <v>217</v>
      </c>
      <c r="E2902" s="161"/>
      <c r="F2902" s="162"/>
      <c r="G2902" s="147"/>
      <c r="H2902" s="146"/>
      <c r="J2902" s="146"/>
      <c r="L2902" s="150"/>
      <c r="N2902" s="163"/>
      <c r="O2902" s="146"/>
      <c r="P2902" s="146"/>
      <c r="Q2902" s="146"/>
      <c r="R2902" s="34"/>
      <c r="S2902" s="35"/>
      <c r="T2902" s="147"/>
    </row>
    <row r="2903">
      <c r="A2903" s="147"/>
      <c r="B2903" s="64"/>
      <c r="C2903" s="147" t="s">
        <v>217</v>
      </c>
      <c r="E2903" s="161"/>
      <c r="F2903" s="162"/>
      <c r="G2903" s="147"/>
      <c r="H2903" s="146"/>
      <c r="J2903" s="146"/>
      <c r="L2903" s="150"/>
      <c r="N2903" s="163"/>
      <c r="O2903" s="146"/>
      <c r="P2903" s="146"/>
      <c r="Q2903" s="146"/>
      <c r="R2903" s="34"/>
      <c r="S2903" s="35"/>
      <c r="T2903" s="147"/>
    </row>
    <row r="2904">
      <c r="A2904" s="147"/>
      <c r="B2904" s="64"/>
      <c r="C2904" s="147" t="s">
        <v>217</v>
      </c>
      <c r="E2904" s="161"/>
      <c r="F2904" s="162"/>
      <c r="G2904" s="147"/>
      <c r="H2904" s="146"/>
      <c r="J2904" s="146"/>
      <c r="L2904" s="150"/>
      <c r="N2904" s="163"/>
      <c r="O2904" s="146"/>
      <c r="P2904" s="146"/>
      <c r="Q2904" s="146"/>
      <c r="R2904" s="34"/>
      <c r="S2904" s="35"/>
      <c r="T2904" s="147"/>
    </row>
    <row r="2905">
      <c r="A2905" s="147"/>
      <c r="B2905" s="64"/>
      <c r="C2905" s="147" t="s">
        <v>217</v>
      </c>
      <c r="E2905" s="161"/>
      <c r="F2905" s="162"/>
      <c r="G2905" s="147"/>
      <c r="H2905" s="146"/>
      <c r="J2905" s="146"/>
      <c r="L2905" s="150"/>
      <c r="N2905" s="163"/>
      <c r="O2905" s="146"/>
      <c r="P2905" s="146"/>
      <c r="Q2905" s="146"/>
      <c r="R2905" s="34"/>
      <c r="S2905" s="35"/>
      <c r="T2905" s="147"/>
    </row>
    <row r="2906">
      <c r="A2906" s="147"/>
      <c r="B2906" s="64"/>
      <c r="C2906" s="147" t="s">
        <v>217</v>
      </c>
      <c r="E2906" s="161"/>
      <c r="F2906" s="162"/>
      <c r="G2906" s="147"/>
      <c r="H2906" s="146"/>
      <c r="J2906" s="146"/>
      <c r="L2906" s="150"/>
      <c r="N2906" s="163"/>
      <c r="O2906" s="146"/>
      <c r="P2906" s="146"/>
      <c r="Q2906" s="146"/>
      <c r="R2906" s="34"/>
      <c r="S2906" s="35"/>
      <c r="T2906" s="147"/>
    </row>
    <row r="2907">
      <c r="A2907" s="147"/>
      <c r="B2907" s="64"/>
      <c r="C2907" s="147" t="s">
        <v>217</v>
      </c>
      <c r="E2907" s="161"/>
      <c r="F2907" s="162"/>
      <c r="G2907" s="147"/>
      <c r="H2907" s="146"/>
      <c r="J2907" s="146"/>
      <c r="L2907" s="150"/>
      <c r="N2907" s="163"/>
      <c r="O2907" s="146"/>
      <c r="P2907" s="146"/>
      <c r="Q2907" s="146"/>
      <c r="R2907" s="34"/>
      <c r="S2907" s="35"/>
      <c r="T2907" s="147"/>
    </row>
    <row r="2908">
      <c r="A2908" s="147"/>
      <c r="B2908" s="64"/>
      <c r="C2908" s="147" t="s">
        <v>217</v>
      </c>
      <c r="E2908" s="161"/>
      <c r="F2908" s="162"/>
      <c r="G2908" s="147"/>
      <c r="H2908" s="146"/>
      <c r="J2908" s="146"/>
      <c r="L2908" s="150"/>
      <c r="N2908" s="163"/>
      <c r="O2908" s="146"/>
      <c r="P2908" s="146"/>
      <c r="Q2908" s="146"/>
      <c r="R2908" s="34"/>
      <c r="S2908" s="35"/>
      <c r="T2908" s="147"/>
    </row>
    <row r="2909">
      <c r="A2909" s="147"/>
      <c r="B2909" s="64"/>
      <c r="C2909" s="147" t="s">
        <v>217</v>
      </c>
      <c r="E2909" s="161"/>
      <c r="F2909" s="162"/>
      <c r="G2909" s="147"/>
      <c r="H2909" s="146"/>
      <c r="J2909" s="146"/>
      <c r="L2909" s="150"/>
      <c r="N2909" s="163"/>
      <c r="O2909" s="146"/>
      <c r="P2909" s="146"/>
      <c r="Q2909" s="146"/>
      <c r="R2909" s="34"/>
      <c r="S2909" s="35"/>
      <c r="T2909" s="147"/>
    </row>
    <row r="2910">
      <c r="A2910" s="147"/>
      <c r="B2910" s="64"/>
      <c r="C2910" s="147" t="s">
        <v>217</v>
      </c>
      <c r="E2910" s="161"/>
      <c r="F2910" s="162"/>
      <c r="G2910" s="147"/>
      <c r="H2910" s="146"/>
      <c r="J2910" s="146"/>
      <c r="L2910" s="150"/>
      <c r="N2910" s="163"/>
      <c r="O2910" s="146"/>
      <c r="P2910" s="146"/>
      <c r="Q2910" s="146"/>
      <c r="R2910" s="34"/>
      <c r="S2910" s="35"/>
      <c r="T2910" s="147"/>
    </row>
    <row r="2911">
      <c r="A2911" s="147"/>
      <c r="B2911" s="64"/>
      <c r="C2911" s="147" t="s">
        <v>217</v>
      </c>
      <c r="E2911" s="161"/>
      <c r="F2911" s="162"/>
      <c r="G2911" s="147"/>
      <c r="H2911" s="146"/>
      <c r="J2911" s="146"/>
      <c r="L2911" s="150"/>
      <c r="N2911" s="163"/>
      <c r="O2911" s="146"/>
      <c r="P2911" s="146"/>
      <c r="Q2911" s="146"/>
      <c r="R2911" s="34"/>
      <c r="S2911" s="35"/>
      <c r="T2911" s="147"/>
    </row>
    <row r="2912">
      <c r="A2912" s="147"/>
      <c r="B2912" s="64"/>
      <c r="C2912" s="147" t="s">
        <v>217</v>
      </c>
      <c r="E2912" s="161"/>
      <c r="F2912" s="162"/>
      <c r="G2912" s="147"/>
      <c r="H2912" s="146"/>
      <c r="J2912" s="146"/>
      <c r="L2912" s="150"/>
      <c r="N2912" s="163"/>
      <c r="O2912" s="146"/>
      <c r="P2912" s="146"/>
      <c r="Q2912" s="146"/>
      <c r="R2912" s="34"/>
      <c r="S2912" s="35"/>
      <c r="T2912" s="147"/>
    </row>
    <row r="2913">
      <c r="A2913" s="147"/>
      <c r="B2913" s="64"/>
      <c r="C2913" s="147" t="s">
        <v>217</v>
      </c>
      <c r="E2913" s="161"/>
      <c r="F2913" s="162"/>
      <c r="G2913" s="147"/>
      <c r="H2913" s="146"/>
      <c r="J2913" s="146"/>
      <c r="L2913" s="150"/>
      <c r="N2913" s="163"/>
      <c r="O2913" s="146"/>
      <c r="P2913" s="146"/>
      <c r="Q2913" s="146"/>
      <c r="R2913" s="34"/>
      <c r="S2913" s="35"/>
      <c r="T2913" s="147"/>
    </row>
    <row r="2914">
      <c r="A2914" s="147"/>
      <c r="B2914" s="64"/>
      <c r="C2914" s="147" t="s">
        <v>217</v>
      </c>
      <c r="E2914" s="161"/>
      <c r="F2914" s="162"/>
      <c r="G2914" s="147"/>
      <c r="H2914" s="146"/>
      <c r="J2914" s="146"/>
      <c r="L2914" s="150"/>
      <c r="N2914" s="163"/>
      <c r="O2914" s="146"/>
      <c r="P2914" s="146"/>
      <c r="Q2914" s="146"/>
      <c r="R2914" s="34"/>
      <c r="S2914" s="35"/>
      <c r="T2914" s="147"/>
    </row>
    <row r="2915">
      <c r="A2915" s="147"/>
      <c r="B2915" s="64"/>
      <c r="C2915" s="147" t="s">
        <v>217</v>
      </c>
      <c r="E2915" s="161"/>
      <c r="F2915" s="162"/>
      <c r="G2915" s="147"/>
      <c r="H2915" s="146"/>
      <c r="J2915" s="146"/>
      <c r="L2915" s="150"/>
      <c r="N2915" s="163"/>
      <c r="O2915" s="146"/>
      <c r="P2915" s="146"/>
      <c r="Q2915" s="146"/>
      <c r="R2915" s="34"/>
      <c r="S2915" s="35"/>
      <c r="T2915" s="147"/>
    </row>
    <row r="2916">
      <c r="A2916" s="147"/>
      <c r="B2916" s="64"/>
      <c r="C2916" s="147" t="s">
        <v>217</v>
      </c>
      <c r="E2916" s="161"/>
      <c r="F2916" s="162"/>
      <c r="G2916" s="147"/>
      <c r="H2916" s="146"/>
      <c r="J2916" s="146"/>
      <c r="L2916" s="150"/>
      <c r="N2916" s="163"/>
      <c r="O2916" s="146"/>
      <c r="P2916" s="146"/>
      <c r="Q2916" s="146"/>
      <c r="R2916" s="34"/>
      <c r="S2916" s="35"/>
      <c r="T2916" s="147"/>
    </row>
    <row r="2917">
      <c r="A2917" s="147"/>
      <c r="B2917" s="64"/>
      <c r="C2917" s="147" t="s">
        <v>217</v>
      </c>
      <c r="E2917" s="161"/>
      <c r="F2917" s="162"/>
      <c r="G2917" s="147"/>
      <c r="H2917" s="146"/>
      <c r="J2917" s="146"/>
      <c r="L2917" s="150"/>
      <c r="N2917" s="163"/>
      <c r="O2917" s="146"/>
      <c r="P2917" s="146"/>
      <c r="Q2917" s="146"/>
      <c r="R2917" s="34"/>
      <c r="S2917" s="35"/>
      <c r="T2917" s="147"/>
    </row>
    <row r="2918">
      <c r="A2918" s="147"/>
      <c r="B2918" s="64"/>
      <c r="C2918" s="147" t="s">
        <v>217</v>
      </c>
      <c r="E2918" s="161"/>
      <c r="F2918" s="162"/>
      <c r="G2918" s="147"/>
      <c r="H2918" s="146"/>
      <c r="J2918" s="146"/>
      <c r="L2918" s="150"/>
      <c r="N2918" s="163"/>
      <c r="O2918" s="146"/>
      <c r="P2918" s="146"/>
      <c r="Q2918" s="146"/>
      <c r="R2918" s="34"/>
      <c r="S2918" s="35"/>
      <c r="T2918" s="147"/>
    </row>
    <row r="2919">
      <c r="A2919" s="147"/>
      <c r="B2919" s="64"/>
      <c r="C2919" s="147" t="s">
        <v>217</v>
      </c>
      <c r="E2919" s="161"/>
      <c r="F2919" s="162"/>
      <c r="G2919" s="147"/>
      <c r="H2919" s="146"/>
      <c r="J2919" s="146"/>
      <c r="L2919" s="150"/>
      <c r="N2919" s="163"/>
      <c r="O2919" s="146"/>
      <c r="P2919" s="146"/>
      <c r="Q2919" s="146"/>
      <c r="R2919" s="34"/>
      <c r="S2919" s="35"/>
      <c r="T2919" s="147"/>
    </row>
    <row r="2920">
      <c r="A2920" s="147"/>
      <c r="B2920" s="64"/>
      <c r="C2920" s="147" t="s">
        <v>217</v>
      </c>
      <c r="E2920" s="161"/>
      <c r="F2920" s="162"/>
      <c r="G2920" s="147"/>
      <c r="H2920" s="146"/>
      <c r="J2920" s="146"/>
      <c r="L2920" s="150"/>
      <c r="N2920" s="163"/>
      <c r="O2920" s="146"/>
      <c r="P2920" s="146"/>
      <c r="Q2920" s="146"/>
      <c r="R2920" s="34"/>
      <c r="S2920" s="35"/>
      <c r="T2920" s="147"/>
    </row>
    <row r="2921">
      <c r="A2921" s="147"/>
      <c r="B2921" s="64"/>
      <c r="C2921" s="147" t="s">
        <v>217</v>
      </c>
      <c r="E2921" s="161"/>
      <c r="F2921" s="162"/>
      <c r="G2921" s="147"/>
      <c r="H2921" s="146"/>
      <c r="J2921" s="146"/>
      <c r="L2921" s="150"/>
      <c r="N2921" s="163"/>
      <c r="O2921" s="146"/>
      <c r="P2921" s="146"/>
      <c r="Q2921" s="146"/>
      <c r="R2921" s="34"/>
      <c r="S2921" s="35"/>
      <c r="T2921" s="147"/>
    </row>
    <row r="2922">
      <c r="A2922" s="147"/>
      <c r="B2922" s="64"/>
      <c r="C2922" s="147" t="s">
        <v>217</v>
      </c>
      <c r="E2922" s="161"/>
      <c r="F2922" s="162"/>
      <c r="G2922" s="147"/>
      <c r="H2922" s="146"/>
      <c r="J2922" s="146"/>
      <c r="L2922" s="150"/>
      <c r="N2922" s="163"/>
      <c r="O2922" s="146"/>
      <c r="P2922" s="146"/>
      <c r="Q2922" s="146"/>
      <c r="R2922" s="34"/>
      <c r="S2922" s="35"/>
      <c r="T2922" s="147"/>
    </row>
    <row r="2923">
      <c r="A2923" s="147"/>
      <c r="B2923" s="64"/>
      <c r="C2923" s="147" t="s">
        <v>217</v>
      </c>
      <c r="E2923" s="161"/>
      <c r="F2923" s="162"/>
      <c r="G2923" s="147"/>
      <c r="H2923" s="146"/>
      <c r="J2923" s="146"/>
      <c r="L2923" s="150"/>
      <c r="N2923" s="163"/>
      <c r="O2923" s="146"/>
      <c r="P2923" s="146"/>
      <c r="Q2923" s="146"/>
      <c r="R2923" s="34"/>
      <c r="S2923" s="35"/>
      <c r="T2923" s="147"/>
    </row>
    <row r="2924">
      <c r="A2924" s="147"/>
      <c r="B2924" s="64"/>
      <c r="C2924" s="147" t="s">
        <v>217</v>
      </c>
      <c r="E2924" s="161"/>
      <c r="F2924" s="162"/>
      <c r="G2924" s="147"/>
      <c r="H2924" s="146"/>
      <c r="J2924" s="146"/>
      <c r="L2924" s="150"/>
      <c r="N2924" s="163"/>
      <c r="O2924" s="146"/>
      <c r="P2924" s="146"/>
      <c r="Q2924" s="146"/>
      <c r="R2924" s="34"/>
      <c r="S2924" s="35"/>
      <c r="T2924" s="147"/>
    </row>
    <row r="2925">
      <c r="A2925" s="147"/>
      <c r="B2925" s="64"/>
      <c r="C2925" s="147" t="s">
        <v>217</v>
      </c>
      <c r="E2925" s="161"/>
      <c r="F2925" s="162"/>
      <c r="G2925" s="147"/>
      <c r="H2925" s="146"/>
      <c r="J2925" s="146"/>
      <c r="L2925" s="150"/>
      <c r="N2925" s="163"/>
      <c r="O2925" s="146"/>
      <c r="P2925" s="146"/>
      <c r="Q2925" s="146"/>
      <c r="R2925" s="34"/>
      <c r="S2925" s="35"/>
      <c r="T2925" s="147"/>
    </row>
    <row r="2926">
      <c r="A2926" s="147"/>
      <c r="B2926" s="64"/>
      <c r="C2926" s="147" t="s">
        <v>217</v>
      </c>
      <c r="E2926" s="161"/>
      <c r="F2926" s="162"/>
      <c r="G2926" s="147"/>
      <c r="H2926" s="146"/>
      <c r="J2926" s="146"/>
      <c r="L2926" s="150"/>
      <c r="N2926" s="163"/>
      <c r="O2926" s="146"/>
      <c r="P2926" s="146"/>
      <c r="Q2926" s="146"/>
      <c r="R2926" s="34"/>
      <c r="S2926" s="35"/>
      <c r="T2926" s="147"/>
    </row>
    <row r="2927">
      <c r="A2927" s="147"/>
      <c r="B2927" s="64"/>
      <c r="C2927" s="147" t="s">
        <v>217</v>
      </c>
      <c r="E2927" s="161"/>
      <c r="F2927" s="162"/>
      <c r="G2927" s="147"/>
      <c r="H2927" s="146"/>
      <c r="J2927" s="146"/>
      <c r="L2927" s="150"/>
      <c r="N2927" s="163"/>
      <c r="O2927" s="146"/>
      <c r="P2927" s="146"/>
      <c r="Q2927" s="146"/>
      <c r="R2927" s="34"/>
      <c r="S2927" s="35"/>
      <c r="T2927" s="147"/>
    </row>
    <row r="2928">
      <c r="A2928" s="147"/>
      <c r="B2928" s="64"/>
      <c r="C2928" s="147" t="s">
        <v>217</v>
      </c>
      <c r="E2928" s="161"/>
      <c r="F2928" s="162"/>
      <c r="G2928" s="147"/>
      <c r="H2928" s="146"/>
      <c r="J2928" s="146"/>
      <c r="L2928" s="150"/>
      <c r="N2928" s="163"/>
      <c r="O2928" s="146"/>
      <c r="P2928" s="146"/>
      <c r="Q2928" s="146"/>
      <c r="R2928" s="34"/>
      <c r="S2928" s="35"/>
      <c r="T2928" s="147"/>
    </row>
    <row r="2929">
      <c r="A2929" s="147"/>
      <c r="B2929" s="64"/>
      <c r="C2929" s="147" t="s">
        <v>217</v>
      </c>
      <c r="E2929" s="161"/>
      <c r="F2929" s="162"/>
      <c r="G2929" s="147"/>
      <c r="H2929" s="146"/>
      <c r="J2929" s="146"/>
      <c r="L2929" s="150"/>
      <c r="N2929" s="163"/>
      <c r="O2929" s="146"/>
      <c r="P2929" s="146"/>
      <c r="Q2929" s="146"/>
      <c r="R2929" s="34"/>
      <c r="S2929" s="35"/>
      <c r="T2929" s="147"/>
    </row>
    <row r="2930">
      <c r="A2930" s="147"/>
      <c r="B2930" s="64"/>
      <c r="C2930" s="147" t="s">
        <v>217</v>
      </c>
      <c r="E2930" s="161"/>
      <c r="F2930" s="162"/>
      <c r="G2930" s="147"/>
      <c r="H2930" s="146"/>
      <c r="J2930" s="146"/>
      <c r="L2930" s="150"/>
      <c r="N2930" s="163"/>
      <c r="O2930" s="146"/>
      <c r="P2930" s="146"/>
      <c r="Q2930" s="146"/>
      <c r="R2930" s="34"/>
      <c r="S2930" s="35"/>
      <c r="T2930" s="147"/>
    </row>
    <row r="2931">
      <c r="A2931" s="147"/>
      <c r="B2931" s="64"/>
      <c r="C2931" s="147" t="s">
        <v>217</v>
      </c>
      <c r="E2931" s="161"/>
      <c r="F2931" s="162"/>
      <c r="G2931" s="147"/>
      <c r="H2931" s="146"/>
      <c r="J2931" s="146"/>
      <c r="L2931" s="150"/>
      <c r="N2931" s="163"/>
      <c r="O2931" s="146"/>
      <c r="P2931" s="146"/>
      <c r="Q2931" s="146"/>
      <c r="R2931" s="34"/>
      <c r="S2931" s="35"/>
      <c r="T2931" s="147"/>
    </row>
    <row r="2932">
      <c r="A2932" s="147"/>
      <c r="B2932" s="64"/>
      <c r="C2932" s="147" t="s">
        <v>217</v>
      </c>
      <c r="E2932" s="161"/>
      <c r="F2932" s="162"/>
      <c r="G2932" s="147"/>
      <c r="H2932" s="146"/>
      <c r="J2932" s="146"/>
      <c r="L2932" s="150"/>
      <c r="N2932" s="163"/>
      <c r="O2932" s="146"/>
      <c r="P2932" s="146"/>
      <c r="Q2932" s="146"/>
      <c r="R2932" s="34"/>
      <c r="S2932" s="35"/>
      <c r="T2932" s="147"/>
    </row>
    <row r="2933">
      <c r="A2933" s="147"/>
      <c r="B2933" s="64"/>
      <c r="C2933" s="147" t="s">
        <v>217</v>
      </c>
      <c r="E2933" s="161"/>
      <c r="F2933" s="162"/>
      <c r="G2933" s="147"/>
      <c r="H2933" s="146"/>
      <c r="J2933" s="146"/>
      <c r="L2933" s="150"/>
      <c r="N2933" s="163"/>
      <c r="O2933" s="146"/>
      <c r="P2933" s="146"/>
      <c r="Q2933" s="146"/>
      <c r="R2933" s="34"/>
      <c r="S2933" s="35"/>
      <c r="T2933" s="147"/>
    </row>
    <row r="2934">
      <c r="A2934" s="147"/>
      <c r="B2934" s="64"/>
      <c r="C2934" s="147" t="s">
        <v>217</v>
      </c>
      <c r="E2934" s="161"/>
      <c r="F2934" s="162"/>
      <c r="G2934" s="147"/>
      <c r="H2934" s="146"/>
      <c r="J2934" s="146"/>
      <c r="L2934" s="150"/>
      <c r="N2934" s="163"/>
      <c r="O2934" s="146"/>
      <c r="P2934" s="146"/>
      <c r="Q2934" s="146"/>
      <c r="R2934" s="34"/>
      <c r="S2934" s="35"/>
      <c r="T2934" s="147"/>
    </row>
    <row r="2935">
      <c r="A2935" s="147"/>
      <c r="B2935" s="64"/>
      <c r="C2935" s="147" t="s">
        <v>217</v>
      </c>
      <c r="E2935" s="161"/>
      <c r="F2935" s="162"/>
      <c r="G2935" s="147"/>
      <c r="H2935" s="146"/>
      <c r="J2935" s="146"/>
      <c r="L2935" s="150"/>
      <c r="N2935" s="163"/>
      <c r="O2935" s="146"/>
      <c r="P2935" s="146"/>
      <c r="Q2935" s="146"/>
      <c r="R2935" s="34"/>
      <c r="S2935" s="35"/>
      <c r="T2935" s="147"/>
    </row>
    <row r="2936">
      <c r="A2936" s="147"/>
      <c r="B2936" s="64"/>
      <c r="C2936" s="147" t="s">
        <v>217</v>
      </c>
      <c r="E2936" s="161"/>
      <c r="F2936" s="162"/>
      <c r="G2936" s="147"/>
      <c r="H2936" s="146"/>
      <c r="J2936" s="146"/>
      <c r="L2936" s="150"/>
      <c r="N2936" s="163"/>
      <c r="O2936" s="146"/>
      <c r="P2936" s="146"/>
      <c r="Q2936" s="146"/>
      <c r="R2936" s="34"/>
      <c r="S2936" s="35"/>
      <c r="T2936" s="147"/>
    </row>
    <row r="2937">
      <c r="A2937" s="147"/>
      <c r="B2937" s="64"/>
      <c r="C2937" s="147" t="s">
        <v>217</v>
      </c>
      <c r="E2937" s="161"/>
      <c r="F2937" s="162"/>
      <c r="G2937" s="147"/>
      <c r="H2937" s="146"/>
      <c r="J2937" s="146"/>
      <c r="L2937" s="150"/>
      <c r="N2937" s="163"/>
      <c r="O2937" s="146"/>
      <c r="P2937" s="146"/>
      <c r="Q2937" s="146"/>
      <c r="R2937" s="34"/>
      <c r="S2937" s="35"/>
      <c r="T2937" s="147"/>
    </row>
    <row r="2938">
      <c r="A2938" s="147"/>
      <c r="B2938" s="64"/>
      <c r="C2938" s="147" t="s">
        <v>217</v>
      </c>
      <c r="E2938" s="161"/>
      <c r="F2938" s="162"/>
      <c r="G2938" s="147"/>
      <c r="H2938" s="146"/>
      <c r="J2938" s="146"/>
      <c r="L2938" s="150"/>
      <c r="N2938" s="163"/>
      <c r="O2938" s="146"/>
      <c r="P2938" s="146"/>
      <c r="Q2938" s="146"/>
      <c r="R2938" s="34"/>
      <c r="S2938" s="35"/>
      <c r="T2938" s="147"/>
    </row>
    <row r="2939">
      <c r="A2939" s="147"/>
      <c r="B2939" s="64"/>
      <c r="C2939" s="147" t="s">
        <v>217</v>
      </c>
      <c r="E2939" s="161"/>
      <c r="F2939" s="162"/>
      <c r="G2939" s="147"/>
      <c r="H2939" s="146"/>
      <c r="J2939" s="146"/>
      <c r="L2939" s="150"/>
      <c r="N2939" s="163"/>
      <c r="O2939" s="146"/>
      <c r="P2939" s="146"/>
      <c r="Q2939" s="146"/>
      <c r="R2939" s="34"/>
      <c r="S2939" s="35"/>
      <c r="T2939" s="147"/>
    </row>
    <row r="2940">
      <c r="A2940" s="147"/>
      <c r="B2940" s="64"/>
      <c r="C2940" s="147" t="s">
        <v>217</v>
      </c>
      <c r="E2940" s="161"/>
      <c r="F2940" s="162"/>
      <c r="G2940" s="147"/>
      <c r="H2940" s="146"/>
      <c r="J2940" s="146"/>
      <c r="L2940" s="150"/>
      <c r="N2940" s="163"/>
      <c r="O2940" s="146"/>
      <c r="P2940" s="146"/>
      <c r="Q2940" s="146"/>
      <c r="R2940" s="34"/>
      <c r="S2940" s="35"/>
      <c r="T2940" s="147"/>
    </row>
    <row r="2941">
      <c r="A2941" s="147"/>
      <c r="B2941" s="64"/>
      <c r="C2941" s="147" t="s">
        <v>217</v>
      </c>
      <c r="E2941" s="161"/>
      <c r="F2941" s="162"/>
      <c r="G2941" s="147"/>
      <c r="H2941" s="146"/>
      <c r="J2941" s="146"/>
      <c r="L2941" s="150"/>
      <c r="N2941" s="163"/>
      <c r="O2941" s="146"/>
      <c r="P2941" s="146"/>
      <c r="Q2941" s="146"/>
      <c r="R2941" s="34"/>
      <c r="S2941" s="35"/>
      <c r="T2941" s="147"/>
    </row>
    <row r="2942">
      <c r="A2942" s="147"/>
      <c r="B2942" s="64"/>
      <c r="C2942" s="147" t="s">
        <v>217</v>
      </c>
      <c r="E2942" s="161"/>
      <c r="F2942" s="162"/>
      <c r="G2942" s="147"/>
      <c r="H2942" s="146"/>
      <c r="J2942" s="146"/>
      <c r="L2942" s="150"/>
      <c r="N2942" s="163"/>
      <c r="O2942" s="146"/>
      <c r="P2942" s="146"/>
      <c r="Q2942" s="146"/>
      <c r="R2942" s="34"/>
      <c r="S2942" s="35"/>
      <c r="T2942" s="147"/>
    </row>
    <row r="2943">
      <c r="A2943" s="147"/>
      <c r="B2943" s="64"/>
      <c r="C2943" s="147" t="s">
        <v>217</v>
      </c>
      <c r="E2943" s="161"/>
      <c r="F2943" s="162"/>
      <c r="G2943" s="147"/>
      <c r="H2943" s="146"/>
      <c r="J2943" s="146"/>
      <c r="L2943" s="150"/>
      <c r="N2943" s="163"/>
      <c r="O2943" s="146"/>
      <c r="P2943" s="146"/>
      <c r="Q2943" s="146"/>
      <c r="R2943" s="34"/>
      <c r="S2943" s="35"/>
      <c r="T2943" s="147"/>
    </row>
    <row r="2944">
      <c r="A2944" s="147"/>
      <c r="B2944" s="64"/>
      <c r="C2944" s="147" t="s">
        <v>217</v>
      </c>
      <c r="E2944" s="161"/>
      <c r="F2944" s="162"/>
      <c r="G2944" s="147"/>
      <c r="H2944" s="146"/>
      <c r="J2944" s="146"/>
      <c r="L2944" s="150"/>
      <c r="N2944" s="163"/>
      <c r="O2944" s="146"/>
      <c r="P2944" s="146"/>
      <c r="Q2944" s="146"/>
      <c r="R2944" s="34"/>
      <c r="S2944" s="35"/>
      <c r="T2944" s="147"/>
    </row>
    <row r="2945">
      <c r="A2945" s="147"/>
      <c r="B2945" s="64"/>
      <c r="C2945" s="147" t="s">
        <v>217</v>
      </c>
      <c r="E2945" s="161"/>
      <c r="F2945" s="162"/>
      <c r="G2945" s="147"/>
      <c r="H2945" s="146"/>
      <c r="J2945" s="146"/>
      <c r="L2945" s="150"/>
      <c r="N2945" s="163"/>
      <c r="O2945" s="146"/>
      <c r="P2945" s="146"/>
      <c r="Q2945" s="146"/>
      <c r="R2945" s="34"/>
      <c r="S2945" s="35"/>
      <c r="T2945" s="147"/>
    </row>
    <row r="2946">
      <c r="A2946" s="147"/>
      <c r="B2946" s="64"/>
      <c r="C2946" s="147" t="s">
        <v>217</v>
      </c>
      <c r="E2946" s="161"/>
      <c r="F2946" s="162"/>
      <c r="G2946" s="147"/>
      <c r="H2946" s="146"/>
      <c r="J2946" s="146"/>
      <c r="L2946" s="150"/>
      <c r="N2946" s="163"/>
      <c r="O2946" s="146"/>
      <c r="P2946" s="146"/>
      <c r="Q2946" s="146"/>
      <c r="R2946" s="34"/>
      <c r="S2946" s="35"/>
      <c r="T2946" s="147"/>
    </row>
    <row r="2947">
      <c r="A2947" s="147"/>
      <c r="B2947" s="64"/>
      <c r="C2947" s="147" t="s">
        <v>217</v>
      </c>
      <c r="E2947" s="161"/>
      <c r="F2947" s="162"/>
      <c r="G2947" s="147"/>
      <c r="H2947" s="146"/>
      <c r="J2947" s="146"/>
      <c r="L2947" s="150"/>
      <c r="N2947" s="163"/>
      <c r="O2947" s="146"/>
      <c r="P2947" s="146"/>
      <c r="Q2947" s="146"/>
      <c r="R2947" s="34"/>
      <c r="S2947" s="35"/>
      <c r="T2947" s="147"/>
    </row>
    <row r="2948">
      <c r="A2948" s="147"/>
      <c r="B2948" s="64"/>
      <c r="C2948" s="147" t="s">
        <v>217</v>
      </c>
      <c r="E2948" s="161"/>
      <c r="F2948" s="162"/>
      <c r="G2948" s="147"/>
      <c r="H2948" s="146"/>
      <c r="J2948" s="146"/>
      <c r="L2948" s="150"/>
      <c r="N2948" s="163"/>
      <c r="O2948" s="146"/>
      <c r="P2948" s="146"/>
      <c r="Q2948" s="146"/>
      <c r="R2948" s="34"/>
      <c r="S2948" s="35"/>
      <c r="T2948" s="147"/>
    </row>
    <row r="2949">
      <c r="A2949" s="147"/>
      <c r="B2949" s="64"/>
      <c r="C2949" s="147" t="s">
        <v>217</v>
      </c>
      <c r="E2949" s="161"/>
      <c r="F2949" s="162"/>
      <c r="G2949" s="147"/>
      <c r="H2949" s="146"/>
      <c r="J2949" s="146"/>
      <c r="L2949" s="150"/>
      <c r="N2949" s="163"/>
      <c r="O2949" s="146"/>
      <c r="P2949" s="146"/>
      <c r="Q2949" s="146"/>
      <c r="R2949" s="34"/>
      <c r="S2949" s="35"/>
      <c r="T2949" s="147"/>
    </row>
    <row r="2950">
      <c r="A2950" s="147"/>
      <c r="B2950" s="64"/>
      <c r="C2950" s="147" t="s">
        <v>217</v>
      </c>
      <c r="E2950" s="161"/>
      <c r="F2950" s="162"/>
      <c r="G2950" s="147"/>
      <c r="H2950" s="146"/>
      <c r="J2950" s="146"/>
      <c r="L2950" s="150"/>
      <c r="N2950" s="163"/>
      <c r="O2950" s="146"/>
      <c r="P2950" s="146"/>
      <c r="Q2950" s="146"/>
      <c r="R2950" s="34"/>
      <c r="S2950" s="35"/>
      <c r="T2950" s="147"/>
    </row>
    <row r="2951">
      <c r="A2951" s="147"/>
      <c r="B2951" s="64"/>
      <c r="C2951" s="147" t="s">
        <v>217</v>
      </c>
      <c r="E2951" s="161"/>
      <c r="F2951" s="162"/>
      <c r="G2951" s="147"/>
      <c r="H2951" s="146"/>
      <c r="J2951" s="146"/>
      <c r="L2951" s="150"/>
      <c r="N2951" s="163"/>
      <c r="O2951" s="146"/>
      <c r="P2951" s="146"/>
      <c r="Q2951" s="146"/>
      <c r="R2951" s="34"/>
      <c r="S2951" s="35"/>
      <c r="T2951" s="147"/>
    </row>
    <row r="2952">
      <c r="A2952" s="147"/>
      <c r="B2952" s="64"/>
      <c r="C2952" s="147" t="s">
        <v>217</v>
      </c>
      <c r="E2952" s="161"/>
      <c r="F2952" s="162"/>
      <c r="G2952" s="147"/>
      <c r="H2952" s="146"/>
      <c r="J2952" s="146"/>
      <c r="L2952" s="150"/>
      <c r="N2952" s="163"/>
      <c r="O2952" s="146"/>
      <c r="P2952" s="146"/>
      <c r="Q2952" s="146"/>
      <c r="R2952" s="34"/>
      <c r="S2952" s="35"/>
      <c r="T2952" s="147"/>
    </row>
    <row r="2953">
      <c r="A2953" s="147"/>
      <c r="B2953" s="64"/>
      <c r="C2953" s="147" t="s">
        <v>217</v>
      </c>
      <c r="E2953" s="161"/>
      <c r="F2953" s="162"/>
      <c r="G2953" s="147"/>
      <c r="H2953" s="146"/>
      <c r="J2953" s="146"/>
      <c r="L2953" s="150"/>
      <c r="N2953" s="163"/>
      <c r="O2953" s="146"/>
      <c r="P2953" s="146"/>
      <c r="Q2953" s="146"/>
      <c r="R2953" s="34"/>
      <c r="S2953" s="35"/>
      <c r="T2953" s="147"/>
    </row>
    <row r="2954">
      <c r="A2954" s="147"/>
      <c r="B2954" s="64"/>
      <c r="C2954" s="147" t="s">
        <v>217</v>
      </c>
      <c r="E2954" s="161"/>
      <c r="F2954" s="162"/>
      <c r="G2954" s="147"/>
      <c r="H2954" s="146"/>
      <c r="J2954" s="146"/>
      <c r="L2954" s="150"/>
      <c r="N2954" s="163"/>
      <c r="O2954" s="146"/>
      <c r="P2954" s="146"/>
      <c r="Q2954" s="146"/>
      <c r="R2954" s="34"/>
      <c r="S2954" s="35"/>
      <c r="T2954" s="147"/>
    </row>
    <row r="2955">
      <c r="A2955" s="147"/>
      <c r="B2955" s="64"/>
      <c r="C2955" s="147" t="s">
        <v>217</v>
      </c>
      <c r="E2955" s="161"/>
      <c r="F2955" s="162"/>
      <c r="G2955" s="147"/>
      <c r="H2955" s="146"/>
      <c r="J2955" s="146"/>
      <c r="L2955" s="150"/>
      <c r="N2955" s="163"/>
      <c r="O2955" s="146"/>
      <c r="P2955" s="146"/>
      <c r="Q2955" s="146"/>
      <c r="R2955" s="34"/>
      <c r="S2955" s="35"/>
      <c r="T2955" s="147"/>
    </row>
    <row r="2956">
      <c r="A2956" s="147"/>
      <c r="B2956" s="64"/>
      <c r="C2956" s="147" t="s">
        <v>217</v>
      </c>
      <c r="E2956" s="161"/>
      <c r="F2956" s="162"/>
      <c r="G2956" s="147"/>
      <c r="H2956" s="146"/>
      <c r="J2956" s="146"/>
      <c r="L2956" s="150"/>
      <c r="N2956" s="163"/>
      <c r="O2956" s="146"/>
      <c r="P2956" s="146"/>
      <c r="Q2956" s="146"/>
      <c r="R2956" s="34"/>
      <c r="S2956" s="35"/>
      <c r="T2956" s="147"/>
    </row>
    <row r="2957">
      <c r="A2957" s="147"/>
      <c r="B2957" s="64"/>
      <c r="C2957" s="147" t="s">
        <v>217</v>
      </c>
      <c r="E2957" s="161"/>
      <c r="F2957" s="162"/>
      <c r="G2957" s="147"/>
      <c r="H2957" s="146"/>
      <c r="J2957" s="146"/>
      <c r="L2957" s="150"/>
      <c r="N2957" s="163"/>
      <c r="O2957" s="146"/>
      <c r="P2957" s="146"/>
      <c r="Q2957" s="146"/>
      <c r="R2957" s="34"/>
      <c r="S2957" s="35"/>
      <c r="T2957" s="147"/>
    </row>
    <row r="2958">
      <c r="A2958" s="147"/>
      <c r="B2958" s="64"/>
      <c r="C2958" s="147" t="s">
        <v>217</v>
      </c>
      <c r="E2958" s="161"/>
      <c r="F2958" s="162"/>
      <c r="G2958" s="147"/>
      <c r="H2958" s="146"/>
      <c r="J2958" s="146"/>
      <c r="L2958" s="150"/>
      <c r="N2958" s="163"/>
      <c r="O2958" s="146"/>
      <c r="P2958" s="146"/>
      <c r="Q2958" s="146"/>
      <c r="R2958" s="34"/>
      <c r="S2958" s="35"/>
      <c r="T2958" s="147"/>
    </row>
    <row r="2959">
      <c r="A2959" s="147"/>
      <c r="B2959" s="64"/>
      <c r="C2959" s="147" t="s">
        <v>217</v>
      </c>
      <c r="E2959" s="161"/>
      <c r="F2959" s="162"/>
      <c r="G2959" s="147"/>
      <c r="H2959" s="146"/>
      <c r="J2959" s="146"/>
      <c r="L2959" s="150"/>
      <c r="N2959" s="163"/>
      <c r="O2959" s="146"/>
      <c r="P2959" s="146"/>
      <c r="Q2959" s="146"/>
      <c r="R2959" s="34"/>
      <c r="S2959" s="35"/>
      <c r="T2959" s="147"/>
    </row>
    <row r="2960">
      <c r="A2960" s="147"/>
      <c r="B2960" s="64"/>
      <c r="C2960" s="147" t="s">
        <v>217</v>
      </c>
      <c r="E2960" s="161"/>
      <c r="F2960" s="162"/>
      <c r="G2960" s="147"/>
      <c r="H2960" s="146"/>
      <c r="J2960" s="146"/>
      <c r="L2960" s="150"/>
      <c r="N2960" s="163"/>
      <c r="O2960" s="146"/>
      <c r="P2960" s="146"/>
      <c r="Q2960" s="146"/>
      <c r="R2960" s="34"/>
      <c r="S2960" s="35"/>
      <c r="T2960" s="147"/>
    </row>
    <row r="2961">
      <c r="A2961" s="147"/>
      <c r="B2961" s="64"/>
      <c r="C2961" s="147" t="s">
        <v>217</v>
      </c>
      <c r="E2961" s="161"/>
      <c r="F2961" s="162"/>
      <c r="G2961" s="147"/>
      <c r="H2961" s="146"/>
      <c r="J2961" s="146"/>
      <c r="L2961" s="150"/>
      <c r="N2961" s="163"/>
      <c r="O2961" s="146"/>
      <c r="P2961" s="146"/>
      <c r="Q2961" s="146"/>
      <c r="R2961" s="34"/>
      <c r="S2961" s="35"/>
      <c r="T2961" s="147"/>
    </row>
    <row r="2962">
      <c r="A2962" s="147"/>
      <c r="B2962" s="64"/>
      <c r="C2962" s="147" t="s">
        <v>217</v>
      </c>
      <c r="E2962" s="161"/>
      <c r="F2962" s="162"/>
      <c r="G2962" s="147"/>
      <c r="H2962" s="146"/>
      <c r="J2962" s="146"/>
      <c r="L2962" s="150"/>
      <c r="N2962" s="163"/>
      <c r="O2962" s="146"/>
      <c r="P2962" s="146"/>
      <c r="Q2962" s="146"/>
      <c r="R2962" s="34"/>
      <c r="S2962" s="35"/>
      <c r="T2962" s="147"/>
    </row>
    <row r="2963">
      <c r="A2963" s="147"/>
      <c r="B2963" s="64"/>
      <c r="C2963" s="147" t="s">
        <v>217</v>
      </c>
      <c r="E2963" s="161"/>
      <c r="F2963" s="162"/>
      <c r="G2963" s="147"/>
      <c r="H2963" s="146"/>
      <c r="J2963" s="146"/>
      <c r="L2963" s="150"/>
      <c r="N2963" s="163"/>
      <c r="O2963" s="146"/>
      <c r="P2963" s="146"/>
      <c r="Q2963" s="146"/>
      <c r="R2963" s="34"/>
      <c r="S2963" s="35"/>
      <c r="T2963" s="147"/>
    </row>
    <row r="2964">
      <c r="A2964" s="147"/>
      <c r="B2964" s="64"/>
      <c r="C2964" s="147" t="s">
        <v>217</v>
      </c>
      <c r="E2964" s="161"/>
      <c r="F2964" s="162"/>
      <c r="G2964" s="147"/>
      <c r="H2964" s="146"/>
      <c r="J2964" s="146"/>
      <c r="L2964" s="150"/>
      <c r="N2964" s="163"/>
      <c r="O2964" s="146"/>
      <c r="P2964" s="146"/>
      <c r="Q2964" s="146"/>
      <c r="R2964" s="34"/>
      <c r="S2964" s="35"/>
      <c r="T2964" s="147"/>
    </row>
    <row r="2965">
      <c r="A2965" s="147"/>
      <c r="B2965" s="64"/>
      <c r="C2965" s="147" t="s">
        <v>217</v>
      </c>
      <c r="E2965" s="161"/>
      <c r="F2965" s="162"/>
      <c r="G2965" s="147"/>
      <c r="H2965" s="146"/>
      <c r="J2965" s="146"/>
      <c r="L2965" s="150"/>
      <c r="N2965" s="163"/>
      <c r="O2965" s="146"/>
      <c r="P2965" s="146"/>
      <c r="Q2965" s="146"/>
      <c r="R2965" s="34"/>
      <c r="S2965" s="35"/>
      <c r="T2965" s="147"/>
    </row>
    <row r="2966">
      <c r="A2966" s="147"/>
      <c r="B2966" s="64"/>
      <c r="C2966" s="147" t="s">
        <v>217</v>
      </c>
      <c r="E2966" s="161"/>
      <c r="F2966" s="162"/>
      <c r="G2966" s="147"/>
      <c r="H2966" s="146"/>
      <c r="J2966" s="146"/>
      <c r="L2966" s="150"/>
      <c r="N2966" s="163"/>
      <c r="O2966" s="146"/>
      <c r="P2966" s="146"/>
      <c r="Q2966" s="146"/>
      <c r="R2966" s="34"/>
      <c r="S2966" s="35"/>
      <c r="T2966" s="147"/>
    </row>
    <row r="2967">
      <c r="A2967" s="147"/>
      <c r="B2967" s="64"/>
      <c r="C2967" s="147" t="s">
        <v>217</v>
      </c>
      <c r="E2967" s="161"/>
      <c r="F2967" s="162"/>
      <c r="G2967" s="147"/>
      <c r="H2967" s="146"/>
      <c r="J2967" s="146"/>
      <c r="L2967" s="150"/>
      <c r="N2967" s="163"/>
      <c r="O2967" s="146"/>
      <c r="P2967" s="146"/>
      <c r="Q2967" s="146"/>
      <c r="R2967" s="34"/>
      <c r="S2967" s="35"/>
      <c r="T2967" s="147"/>
    </row>
    <row r="2968">
      <c r="A2968" s="147"/>
      <c r="B2968" s="64"/>
      <c r="C2968" s="147" t="s">
        <v>217</v>
      </c>
      <c r="E2968" s="161"/>
      <c r="F2968" s="162"/>
      <c r="G2968" s="147"/>
      <c r="H2968" s="146"/>
      <c r="J2968" s="146"/>
      <c r="L2968" s="150"/>
      <c r="N2968" s="163"/>
      <c r="O2968" s="146"/>
      <c r="P2968" s="146"/>
      <c r="Q2968" s="146"/>
      <c r="R2968" s="34"/>
      <c r="S2968" s="35"/>
      <c r="T2968" s="147"/>
    </row>
    <row r="2969">
      <c r="A2969" s="147"/>
      <c r="B2969" s="64"/>
      <c r="C2969" s="147" t="s">
        <v>217</v>
      </c>
      <c r="E2969" s="161"/>
      <c r="F2969" s="162"/>
      <c r="G2969" s="147"/>
      <c r="H2969" s="146"/>
      <c r="J2969" s="146"/>
      <c r="L2969" s="150"/>
      <c r="N2969" s="163"/>
      <c r="O2969" s="146"/>
      <c r="P2969" s="146"/>
      <c r="Q2969" s="146"/>
      <c r="R2969" s="34"/>
      <c r="S2969" s="35"/>
      <c r="T2969" s="147"/>
    </row>
    <row r="2970">
      <c r="A2970" s="147"/>
      <c r="B2970" s="64"/>
      <c r="C2970" s="147" t="s">
        <v>217</v>
      </c>
      <c r="E2970" s="161"/>
      <c r="F2970" s="162"/>
      <c r="G2970" s="147"/>
      <c r="H2970" s="146"/>
      <c r="J2970" s="146"/>
      <c r="L2970" s="150"/>
      <c r="N2970" s="163"/>
      <c r="O2970" s="146"/>
      <c r="P2970" s="146"/>
      <c r="Q2970" s="146"/>
      <c r="R2970" s="34"/>
      <c r="S2970" s="35"/>
      <c r="T2970" s="147"/>
    </row>
    <row r="2971">
      <c r="A2971" s="147"/>
      <c r="B2971" s="64"/>
      <c r="C2971" s="147" t="s">
        <v>217</v>
      </c>
      <c r="E2971" s="161"/>
      <c r="F2971" s="162"/>
      <c r="G2971" s="147"/>
      <c r="H2971" s="146"/>
      <c r="J2971" s="146"/>
      <c r="L2971" s="150"/>
      <c r="N2971" s="163"/>
      <c r="O2971" s="146"/>
      <c r="P2971" s="146"/>
      <c r="Q2971" s="146"/>
      <c r="R2971" s="34"/>
      <c r="S2971" s="35"/>
      <c r="T2971" s="147"/>
    </row>
    <row r="2972">
      <c r="A2972" s="147"/>
      <c r="B2972" s="64"/>
      <c r="C2972" s="147" t="s">
        <v>217</v>
      </c>
      <c r="E2972" s="161"/>
      <c r="F2972" s="162"/>
      <c r="G2972" s="147"/>
      <c r="H2972" s="146"/>
      <c r="J2972" s="146"/>
      <c r="L2972" s="150"/>
      <c r="N2972" s="163"/>
      <c r="O2972" s="146"/>
      <c r="P2972" s="146"/>
      <c r="Q2972" s="146"/>
      <c r="R2972" s="34"/>
      <c r="S2972" s="35"/>
      <c r="T2972" s="147"/>
    </row>
    <row r="2973">
      <c r="A2973" s="147"/>
      <c r="B2973" s="64"/>
      <c r="C2973" s="147" t="s">
        <v>217</v>
      </c>
      <c r="E2973" s="161"/>
      <c r="F2973" s="162"/>
      <c r="G2973" s="147"/>
      <c r="H2973" s="146"/>
      <c r="J2973" s="146"/>
      <c r="L2973" s="150"/>
      <c r="N2973" s="163"/>
      <c r="O2973" s="146"/>
      <c r="P2973" s="146"/>
      <c r="Q2973" s="146"/>
      <c r="R2973" s="34"/>
      <c r="S2973" s="35"/>
      <c r="T2973" s="147"/>
    </row>
    <row r="2974">
      <c r="A2974" s="147"/>
      <c r="B2974" s="64"/>
      <c r="C2974" s="147" t="s">
        <v>217</v>
      </c>
      <c r="E2974" s="161"/>
      <c r="F2974" s="162"/>
      <c r="G2974" s="147"/>
      <c r="H2974" s="146"/>
      <c r="J2974" s="146"/>
      <c r="L2974" s="150"/>
      <c r="N2974" s="163"/>
      <c r="O2974" s="146"/>
      <c r="P2974" s="146"/>
      <c r="Q2974" s="146"/>
      <c r="R2974" s="34"/>
      <c r="S2974" s="35"/>
      <c r="T2974" s="147"/>
    </row>
    <row r="2975">
      <c r="A2975" s="147"/>
      <c r="B2975" s="64"/>
      <c r="C2975" s="147" t="s">
        <v>217</v>
      </c>
      <c r="E2975" s="161"/>
      <c r="F2975" s="162"/>
      <c r="G2975" s="147"/>
      <c r="H2975" s="146"/>
      <c r="J2975" s="146"/>
      <c r="L2975" s="150"/>
      <c r="N2975" s="163"/>
      <c r="O2975" s="146"/>
      <c r="P2975" s="146"/>
      <c r="Q2975" s="146"/>
      <c r="R2975" s="34"/>
      <c r="S2975" s="35"/>
      <c r="T2975" s="147"/>
    </row>
    <row r="2976">
      <c r="A2976" s="147"/>
      <c r="B2976" s="64"/>
      <c r="C2976" s="147" t="s">
        <v>217</v>
      </c>
      <c r="E2976" s="161"/>
      <c r="F2976" s="162"/>
      <c r="G2976" s="147"/>
      <c r="H2976" s="146"/>
      <c r="J2976" s="146"/>
      <c r="L2976" s="150"/>
      <c r="N2976" s="163"/>
      <c r="O2976" s="146"/>
      <c r="P2976" s="146"/>
      <c r="Q2976" s="146"/>
      <c r="R2976" s="34"/>
      <c r="S2976" s="35"/>
      <c r="T2976" s="147"/>
    </row>
    <row r="2977">
      <c r="A2977" s="147"/>
      <c r="B2977" s="64"/>
      <c r="C2977" s="147" t="s">
        <v>217</v>
      </c>
      <c r="E2977" s="161"/>
      <c r="F2977" s="162"/>
      <c r="G2977" s="147"/>
      <c r="H2977" s="146"/>
      <c r="J2977" s="146"/>
      <c r="L2977" s="150"/>
      <c r="N2977" s="163"/>
      <c r="O2977" s="146"/>
      <c r="P2977" s="146"/>
      <c r="Q2977" s="146"/>
      <c r="R2977" s="34"/>
      <c r="S2977" s="35"/>
      <c r="T2977" s="147"/>
    </row>
    <row r="2978">
      <c r="A2978" s="147"/>
      <c r="B2978" s="64"/>
      <c r="C2978" s="147" t="s">
        <v>217</v>
      </c>
      <c r="E2978" s="161"/>
      <c r="F2978" s="162"/>
      <c r="G2978" s="147"/>
      <c r="H2978" s="146"/>
      <c r="J2978" s="146"/>
      <c r="L2978" s="150"/>
      <c r="N2978" s="163"/>
      <c r="O2978" s="146"/>
      <c r="P2978" s="146"/>
      <c r="Q2978" s="146"/>
      <c r="R2978" s="34"/>
      <c r="S2978" s="35"/>
      <c r="T2978" s="147"/>
    </row>
    <row r="2979">
      <c r="A2979" s="147"/>
      <c r="B2979" s="64"/>
      <c r="C2979" s="147" t="s">
        <v>217</v>
      </c>
      <c r="E2979" s="161"/>
      <c r="F2979" s="162"/>
      <c r="G2979" s="147"/>
      <c r="H2979" s="146"/>
      <c r="J2979" s="146"/>
      <c r="L2979" s="150"/>
      <c r="N2979" s="163"/>
      <c r="O2979" s="146"/>
      <c r="P2979" s="146"/>
      <c r="Q2979" s="146"/>
      <c r="R2979" s="34"/>
      <c r="S2979" s="35"/>
      <c r="T2979" s="147"/>
    </row>
    <row r="2980">
      <c r="A2980" s="147"/>
      <c r="B2980" s="64"/>
      <c r="C2980" s="147" t="s">
        <v>217</v>
      </c>
      <c r="E2980" s="161"/>
      <c r="F2980" s="162"/>
      <c r="G2980" s="147"/>
      <c r="H2980" s="146"/>
      <c r="J2980" s="146"/>
      <c r="L2980" s="150"/>
      <c r="N2980" s="163"/>
      <c r="O2980" s="146"/>
      <c r="P2980" s="146"/>
      <c r="Q2980" s="146"/>
      <c r="R2980" s="34"/>
      <c r="S2980" s="35"/>
      <c r="T2980" s="147"/>
    </row>
    <row r="2981">
      <c r="A2981" s="147"/>
      <c r="B2981" s="64"/>
      <c r="C2981" s="147" t="s">
        <v>217</v>
      </c>
      <c r="E2981" s="161"/>
      <c r="F2981" s="162"/>
      <c r="G2981" s="147"/>
      <c r="H2981" s="146"/>
      <c r="J2981" s="146"/>
      <c r="L2981" s="150"/>
      <c r="N2981" s="163"/>
      <c r="O2981" s="146"/>
      <c r="P2981" s="146"/>
      <c r="Q2981" s="146"/>
      <c r="R2981" s="34"/>
      <c r="S2981" s="35"/>
      <c r="T2981" s="147"/>
    </row>
    <row r="2982">
      <c r="A2982" s="147"/>
      <c r="B2982" s="64"/>
      <c r="C2982" s="147" t="s">
        <v>217</v>
      </c>
      <c r="E2982" s="161"/>
      <c r="F2982" s="162"/>
      <c r="G2982" s="147"/>
      <c r="H2982" s="146"/>
      <c r="J2982" s="146"/>
      <c r="L2982" s="150"/>
      <c r="N2982" s="163"/>
      <c r="O2982" s="146"/>
      <c r="P2982" s="146"/>
      <c r="Q2982" s="146"/>
      <c r="R2982" s="34"/>
      <c r="S2982" s="35"/>
      <c r="T2982" s="147"/>
    </row>
    <row r="2983">
      <c r="A2983" s="147"/>
      <c r="B2983" s="64"/>
      <c r="C2983" s="147" t="s">
        <v>217</v>
      </c>
      <c r="E2983" s="161"/>
      <c r="F2983" s="162"/>
      <c r="G2983" s="147"/>
      <c r="H2983" s="146"/>
      <c r="J2983" s="146"/>
      <c r="L2983" s="150"/>
      <c r="N2983" s="163"/>
      <c r="O2983" s="146"/>
      <c r="P2983" s="146"/>
      <c r="Q2983" s="146"/>
      <c r="R2983" s="34"/>
      <c r="S2983" s="35"/>
      <c r="T2983" s="147"/>
    </row>
    <row r="2984">
      <c r="A2984" s="147"/>
      <c r="B2984" s="64"/>
      <c r="C2984" s="147" t="s">
        <v>217</v>
      </c>
      <c r="E2984" s="161"/>
      <c r="F2984" s="162"/>
      <c r="G2984" s="147"/>
      <c r="H2984" s="146"/>
      <c r="J2984" s="146"/>
      <c r="L2984" s="150"/>
      <c r="N2984" s="163"/>
      <c r="O2984" s="146"/>
      <c r="P2984" s="146"/>
      <c r="Q2984" s="146"/>
      <c r="R2984" s="34"/>
      <c r="S2984" s="35"/>
      <c r="T2984" s="147"/>
    </row>
    <row r="2985">
      <c r="A2985" s="147"/>
      <c r="B2985" s="64"/>
      <c r="C2985" s="147" t="s">
        <v>217</v>
      </c>
      <c r="E2985" s="161"/>
      <c r="F2985" s="162"/>
      <c r="G2985" s="147"/>
      <c r="H2985" s="146"/>
      <c r="J2985" s="146"/>
      <c r="L2985" s="150"/>
      <c r="N2985" s="163"/>
      <c r="O2985" s="146"/>
      <c r="P2985" s="146"/>
      <c r="Q2985" s="146"/>
      <c r="R2985" s="34"/>
      <c r="S2985" s="35"/>
      <c r="T2985" s="147"/>
    </row>
    <row r="2986">
      <c r="A2986" s="147"/>
      <c r="B2986" s="64"/>
      <c r="C2986" s="147" t="s">
        <v>217</v>
      </c>
      <c r="E2986" s="161"/>
      <c r="F2986" s="162"/>
      <c r="G2986" s="147"/>
      <c r="H2986" s="146"/>
      <c r="J2986" s="146"/>
      <c r="L2986" s="150"/>
      <c r="N2986" s="163"/>
      <c r="O2986" s="146"/>
      <c r="P2986" s="146"/>
      <c r="Q2986" s="146"/>
      <c r="R2986" s="34"/>
      <c r="S2986" s="35"/>
      <c r="T2986" s="147"/>
    </row>
    <row r="2987">
      <c r="A2987" s="147"/>
      <c r="B2987" s="64"/>
      <c r="C2987" s="147" t="s">
        <v>217</v>
      </c>
      <c r="E2987" s="161"/>
      <c r="F2987" s="162"/>
      <c r="G2987" s="147"/>
      <c r="H2987" s="146"/>
      <c r="J2987" s="146"/>
      <c r="L2987" s="150"/>
      <c r="N2987" s="163"/>
      <c r="O2987" s="146"/>
      <c r="P2987" s="146"/>
      <c r="Q2987" s="146"/>
      <c r="R2987" s="34"/>
      <c r="S2987" s="35"/>
      <c r="T2987" s="147"/>
    </row>
    <row r="2988">
      <c r="A2988" s="147"/>
      <c r="B2988" s="64"/>
      <c r="C2988" s="147" t="s">
        <v>217</v>
      </c>
      <c r="E2988" s="161"/>
      <c r="F2988" s="162"/>
      <c r="G2988" s="147"/>
      <c r="H2988" s="146"/>
      <c r="J2988" s="146"/>
      <c r="L2988" s="150"/>
      <c r="N2988" s="163"/>
      <c r="O2988" s="146"/>
      <c r="P2988" s="146"/>
      <c r="Q2988" s="146"/>
      <c r="R2988" s="34"/>
      <c r="S2988" s="35"/>
      <c r="T2988" s="147"/>
    </row>
    <row r="2989">
      <c r="A2989" s="147"/>
      <c r="B2989" s="64"/>
      <c r="C2989" s="147" t="s">
        <v>217</v>
      </c>
      <c r="E2989" s="161"/>
      <c r="F2989" s="162"/>
      <c r="G2989" s="147"/>
      <c r="H2989" s="146"/>
      <c r="J2989" s="146"/>
      <c r="L2989" s="150"/>
      <c r="N2989" s="163"/>
      <c r="O2989" s="146"/>
      <c r="P2989" s="146"/>
      <c r="Q2989" s="146"/>
      <c r="R2989" s="34"/>
      <c r="S2989" s="35"/>
      <c r="T2989" s="147"/>
    </row>
    <row r="2990">
      <c r="A2990" s="147"/>
      <c r="B2990" s="64"/>
      <c r="C2990" s="147" t="s">
        <v>217</v>
      </c>
      <c r="E2990" s="161"/>
      <c r="F2990" s="162"/>
      <c r="G2990" s="147"/>
      <c r="H2990" s="146"/>
      <c r="J2990" s="146"/>
      <c r="L2990" s="150"/>
      <c r="N2990" s="163"/>
      <c r="O2990" s="146"/>
      <c r="P2990" s="146"/>
      <c r="Q2990" s="146"/>
      <c r="R2990" s="34"/>
      <c r="S2990" s="35"/>
      <c r="T2990" s="147"/>
    </row>
    <row r="2991">
      <c r="A2991" s="147"/>
      <c r="B2991" s="64"/>
      <c r="C2991" s="147" t="s">
        <v>217</v>
      </c>
      <c r="E2991" s="161"/>
      <c r="F2991" s="162"/>
      <c r="G2991" s="147"/>
      <c r="H2991" s="146"/>
      <c r="J2991" s="146"/>
      <c r="L2991" s="150"/>
      <c r="N2991" s="163"/>
      <c r="O2991" s="146"/>
      <c r="P2991" s="146"/>
      <c r="Q2991" s="146"/>
      <c r="R2991" s="34"/>
      <c r="S2991" s="35"/>
      <c r="T2991" s="147"/>
    </row>
    <row r="2992">
      <c r="A2992" s="147"/>
      <c r="B2992" s="64"/>
      <c r="C2992" s="147" t="s">
        <v>217</v>
      </c>
      <c r="E2992" s="161"/>
      <c r="F2992" s="162"/>
      <c r="G2992" s="147"/>
      <c r="H2992" s="146"/>
      <c r="J2992" s="146"/>
      <c r="L2992" s="150"/>
      <c r="N2992" s="163"/>
      <c r="O2992" s="146"/>
      <c r="P2992" s="146"/>
      <c r="Q2992" s="146"/>
      <c r="R2992" s="34"/>
      <c r="S2992" s="35"/>
      <c r="T2992" s="147"/>
    </row>
    <row r="2993">
      <c r="A2993" s="147"/>
      <c r="B2993" s="64"/>
      <c r="C2993" s="147" t="s">
        <v>217</v>
      </c>
      <c r="E2993" s="161"/>
      <c r="F2993" s="162"/>
      <c r="G2993" s="147"/>
      <c r="H2993" s="146"/>
      <c r="J2993" s="146"/>
      <c r="L2993" s="150"/>
      <c r="N2993" s="163"/>
      <c r="O2993" s="146"/>
      <c r="P2993" s="146"/>
      <c r="Q2993" s="146"/>
      <c r="R2993" s="34"/>
      <c r="S2993" s="35"/>
      <c r="T2993" s="147"/>
    </row>
    <row r="2994">
      <c r="A2994" s="147"/>
      <c r="B2994" s="64"/>
      <c r="C2994" s="147" t="s">
        <v>217</v>
      </c>
      <c r="E2994" s="161"/>
      <c r="F2994" s="162"/>
      <c r="G2994" s="147"/>
      <c r="H2994" s="146"/>
      <c r="J2994" s="146"/>
      <c r="L2994" s="150"/>
      <c r="N2994" s="163"/>
      <c r="O2994" s="146"/>
      <c r="P2994" s="146"/>
      <c r="Q2994" s="146"/>
      <c r="R2994" s="34"/>
      <c r="S2994" s="35"/>
      <c r="T2994" s="147"/>
    </row>
    <row r="2995">
      <c r="A2995" s="147"/>
      <c r="B2995" s="64"/>
      <c r="C2995" s="147" t="s">
        <v>217</v>
      </c>
      <c r="E2995" s="161"/>
      <c r="F2995" s="162"/>
      <c r="G2995" s="147"/>
      <c r="H2995" s="146"/>
      <c r="J2995" s="146"/>
      <c r="L2995" s="150"/>
      <c r="N2995" s="163"/>
      <c r="O2995" s="146"/>
      <c r="P2995" s="146"/>
      <c r="Q2995" s="146"/>
      <c r="R2995" s="34"/>
      <c r="S2995" s="35"/>
      <c r="T2995" s="147"/>
    </row>
    <row r="2996">
      <c r="A2996" s="147"/>
      <c r="B2996" s="64"/>
      <c r="C2996" s="147" t="s">
        <v>217</v>
      </c>
      <c r="E2996" s="161"/>
      <c r="F2996" s="162"/>
      <c r="G2996" s="147"/>
      <c r="H2996" s="146"/>
      <c r="J2996" s="146"/>
      <c r="L2996" s="150"/>
      <c r="N2996" s="163"/>
      <c r="O2996" s="146"/>
      <c r="P2996" s="146"/>
      <c r="Q2996" s="146"/>
      <c r="R2996" s="34"/>
      <c r="S2996" s="35"/>
      <c r="T2996" s="147"/>
    </row>
    <row r="2997">
      <c r="A2997" s="147"/>
      <c r="B2997" s="64"/>
      <c r="C2997" s="147" t="s">
        <v>217</v>
      </c>
      <c r="E2997" s="161"/>
      <c r="F2997" s="162"/>
      <c r="G2997" s="147"/>
      <c r="H2997" s="146"/>
      <c r="J2997" s="146"/>
      <c r="L2997" s="150"/>
      <c r="N2997" s="163"/>
      <c r="O2997" s="146"/>
      <c r="P2997" s="146"/>
      <c r="Q2997" s="146"/>
      <c r="R2997" s="34"/>
      <c r="S2997" s="35"/>
      <c r="T2997" s="147"/>
    </row>
    <row r="2998">
      <c r="A2998" s="147"/>
      <c r="B2998" s="64"/>
      <c r="C2998" s="147" t="s">
        <v>217</v>
      </c>
      <c r="E2998" s="161"/>
      <c r="F2998" s="162"/>
      <c r="G2998" s="147"/>
      <c r="H2998" s="146"/>
      <c r="J2998" s="146"/>
      <c r="L2998" s="150"/>
      <c r="N2998" s="163"/>
      <c r="O2998" s="146"/>
      <c r="P2998" s="146"/>
      <c r="Q2998" s="146"/>
      <c r="R2998" s="34"/>
      <c r="S2998" s="35"/>
      <c r="T2998" s="147"/>
    </row>
    <row r="2999">
      <c r="A2999" s="147"/>
      <c r="B2999" s="64"/>
      <c r="C2999" s="147" t="s">
        <v>217</v>
      </c>
      <c r="E2999" s="161"/>
      <c r="F2999" s="162"/>
      <c r="G2999" s="147"/>
      <c r="H2999" s="146"/>
      <c r="J2999" s="146"/>
      <c r="L2999" s="150"/>
      <c r="N2999" s="163"/>
      <c r="O2999" s="146"/>
      <c r="P2999" s="146"/>
      <c r="Q2999" s="146"/>
      <c r="R2999" s="34"/>
      <c r="S2999" s="35"/>
      <c r="T2999" s="147"/>
    </row>
    <row r="3000">
      <c r="A3000" s="147"/>
      <c r="B3000" s="64"/>
      <c r="C3000" s="147" t="s">
        <v>217</v>
      </c>
      <c r="E3000" s="161"/>
      <c r="F3000" s="162"/>
      <c r="G3000" s="147"/>
      <c r="H3000" s="146"/>
      <c r="J3000" s="146"/>
      <c r="L3000" s="150"/>
      <c r="N3000" s="163"/>
      <c r="O3000" s="146"/>
      <c r="P3000" s="146"/>
      <c r="Q3000" s="146"/>
      <c r="R3000" s="34"/>
      <c r="S3000" s="35"/>
      <c r="T3000" s="147"/>
    </row>
    <row r="3001">
      <c r="A3001" s="147"/>
      <c r="B3001" s="64"/>
      <c r="C3001" s="147" t="s">
        <v>217</v>
      </c>
      <c r="E3001" s="161"/>
      <c r="F3001" s="162"/>
      <c r="G3001" s="147"/>
      <c r="H3001" s="146"/>
      <c r="J3001" s="146"/>
      <c r="L3001" s="150"/>
      <c r="N3001" s="163"/>
      <c r="O3001" s="146"/>
      <c r="P3001" s="146"/>
      <c r="Q3001" s="146"/>
      <c r="R3001" s="34"/>
      <c r="S3001" s="35"/>
      <c r="T3001" s="147"/>
    </row>
    <row r="3002">
      <c r="A3002" s="147"/>
      <c r="B3002" s="64"/>
      <c r="C3002" s="147" t="s">
        <v>217</v>
      </c>
      <c r="E3002" s="161"/>
      <c r="F3002" s="162"/>
      <c r="G3002" s="147"/>
      <c r="H3002" s="146"/>
      <c r="J3002" s="146"/>
      <c r="L3002" s="150"/>
      <c r="N3002" s="163"/>
      <c r="O3002" s="146"/>
      <c r="P3002" s="146"/>
      <c r="Q3002" s="146"/>
      <c r="R3002" s="34"/>
      <c r="S3002" s="35"/>
      <c r="T3002" s="147"/>
    </row>
    <row r="3003">
      <c r="A3003" s="147"/>
      <c r="B3003" s="64"/>
      <c r="C3003" s="147" t="s">
        <v>217</v>
      </c>
      <c r="E3003" s="161"/>
      <c r="F3003" s="162"/>
      <c r="G3003" s="147"/>
      <c r="H3003" s="146"/>
      <c r="J3003" s="146"/>
      <c r="L3003" s="150"/>
      <c r="N3003" s="163"/>
      <c r="O3003" s="146"/>
      <c r="P3003" s="146"/>
      <c r="Q3003" s="146"/>
      <c r="R3003" s="34"/>
      <c r="S3003" s="35"/>
      <c r="T3003" s="147"/>
    </row>
    <row r="3004">
      <c r="A3004" s="147"/>
      <c r="B3004" s="64"/>
      <c r="C3004" s="147" t="s">
        <v>217</v>
      </c>
      <c r="E3004" s="161"/>
      <c r="F3004" s="162"/>
      <c r="G3004" s="147"/>
      <c r="H3004" s="146"/>
      <c r="J3004" s="146"/>
      <c r="L3004" s="150"/>
      <c r="N3004" s="163"/>
      <c r="O3004" s="146"/>
      <c r="P3004" s="146"/>
      <c r="Q3004" s="146"/>
      <c r="R3004" s="34"/>
      <c r="S3004" s="35"/>
      <c r="T3004" s="147"/>
    </row>
    <row r="3005">
      <c r="A3005" s="147"/>
      <c r="B3005" s="64"/>
      <c r="C3005" s="147" t="s">
        <v>217</v>
      </c>
      <c r="E3005" s="161"/>
      <c r="F3005" s="162"/>
      <c r="G3005" s="147"/>
      <c r="H3005" s="146"/>
      <c r="J3005" s="146"/>
      <c r="L3005" s="150"/>
      <c r="N3005" s="163"/>
      <c r="O3005" s="146"/>
      <c r="P3005" s="146"/>
      <c r="Q3005" s="146"/>
      <c r="R3005" s="34"/>
      <c r="S3005" s="35"/>
      <c r="T3005" s="147"/>
    </row>
    <row r="3006">
      <c r="A3006" s="147"/>
      <c r="B3006" s="64"/>
      <c r="C3006" s="147" t="s">
        <v>217</v>
      </c>
      <c r="E3006" s="161"/>
      <c r="F3006" s="162"/>
      <c r="G3006" s="147"/>
      <c r="H3006" s="146"/>
      <c r="J3006" s="146"/>
      <c r="L3006" s="150"/>
      <c r="N3006" s="163"/>
      <c r="O3006" s="146"/>
      <c r="P3006" s="146"/>
      <c r="Q3006" s="146"/>
      <c r="R3006" s="34"/>
      <c r="S3006" s="35"/>
      <c r="T3006" s="147"/>
    </row>
    <row r="3007">
      <c r="A3007" s="147"/>
      <c r="B3007" s="64"/>
      <c r="C3007" s="147" t="s">
        <v>217</v>
      </c>
      <c r="E3007" s="161"/>
      <c r="F3007" s="162"/>
      <c r="G3007" s="147"/>
      <c r="H3007" s="146"/>
      <c r="J3007" s="146"/>
      <c r="L3007" s="150"/>
      <c r="N3007" s="163"/>
      <c r="O3007" s="146"/>
      <c r="P3007" s="146"/>
      <c r="Q3007" s="146"/>
      <c r="R3007" s="34"/>
      <c r="S3007" s="35"/>
      <c r="T3007" s="147"/>
    </row>
    <row r="3008">
      <c r="A3008" s="147"/>
      <c r="B3008" s="64"/>
      <c r="C3008" s="147" t="s">
        <v>217</v>
      </c>
      <c r="E3008" s="161"/>
      <c r="F3008" s="162"/>
      <c r="G3008" s="147"/>
      <c r="H3008" s="146"/>
      <c r="J3008" s="146"/>
      <c r="L3008" s="150"/>
      <c r="N3008" s="163"/>
      <c r="O3008" s="146"/>
      <c r="P3008" s="146"/>
      <c r="Q3008" s="146"/>
      <c r="R3008" s="34"/>
      <c r="S3008" s="35"/>
      <c r="T3008" s="147"/>
    </row>
    <row r="3009">
      <c r="A3009" s="147"/>
      <c r="B3009" s="64"/>
      <c r="C3009" s="147" t="s">
        <v>217</v>
      </c>
      <c r="E3009" s="161"/>
      <c r="F3009" s="162"/>
      <c r="G3009" s="147"/>
      <c r="H3009" s="146"/>
      <c r="J3009" s="146"/>
      <c r="L3009" s="150"/>
      <c r="N3009" s="163"/>
      <c r="O3009" s="146"/>
      <c r="P3009" s="146"/>
      <c r="Q3009" s="146"/>
      <c r="R3009" s="34"/>
      <c r="S3009" s="35"/>
      <c r="T3009" s="147"/>
    </row>
    <row r="3010">
      <c r="A3010" s="147"/>
      <c r="B3010" s="64"/>
      <c r="C3010" s="147" t="s">
        <v>217</v>
      </c>
      <c r="E3010" s="161"/>
      <c r="F3010" s="162"/>
      <c r="G3010" s="147"/>
      <c r="H3010" s="146"/>
      <c r="J3010" s="146"/>
      <c r="L3010" s="150"/>
      <c r="N3010" s="163"/>
      <c r="O3010" s="146"/>
      <c r="P3010" s="146"/>
      <c r="Q3010" s="146"/>
      <c r="R3010" s="34"/>
      <c r="S3010" s="35"/>
      <c r="T3010" s="147"/>
    </row>
    <row r="3011">
      <c r="A3011" s="147"/>
      <c r="B3011" s="64"/>
      <c r="C3011" s="147" t="s">
        <v>217</v>
      </c>
      <c r="E3011" s="161"/>
      <c r="F3011" s="162"/>
      <c r="G3011" s="147"/>
      <c r="H3011" s="146"/>
      <c r="J3011" s="146"/>
      <c r="L3011" s="150"/>
      <c r="N3011" s="163"/>
      <c r="O3011" s="146"/>
      <c r="P3011" s="146"/>
      <c r="Q3011" s="146"/>
      <c r="R3011" s="34"/>
      <c r="S3011" s="35"/>
      <c r="T3011" s="147"/>
    </row>
    <row r="3012">
      <c r="A3012" s="147"/>
      <c r="B3012" s="64"/>
      <c r="C3012" s="147" t="s">
        <v>217</v>
      </c>
      <c r="E3012" s="161"/>
      <c r="F3012" s="162"/>
      <c r="G3012" s="147"/>
      <c r="H3012" s="146"/>
      <c r="J3012" s="146"/>
      <c r="L3012" s="150"/>
      <c r="N3012" s="163"/>
      <c r="O3012" s="146"/>
      <c r="P3012" s="146"/>
      <c r="Q3012" s="146"/>
      <c r="R3012" s="34"/>
      <c r="S3012" s="35"/>
      <c r="T3012" s="147"/>
    </row>
    <row r="3013">
      <c r="A3013" s="147"/>
      <c r="B3013" s="64"/>
      <c r="C3013" s="147" t="s">
        <v>217</v>
      </c>
      <c r="E3013" s="161"/>
      <c r="F3013" s="162"/>
      <c r="G3013" s="147"/>
      <c r="H3013" s="146"/>
      <c r="J3013" s="146"/>
      <c r="L3013" s="150"/>
      <c r="N3013" s="163"/>
      <c r="O3013" s="146"/>
      <c r="P3013" s="146"/>
      <c r="Q3013" s="146"/>
      <c r="R3013" s="34"/>
      <c r="S3013" s="35"/>
      <c r="T3013" s="147"/>
    </row>
    <row r="3014">
      <c r="A3014" s="147"/>
      <c r="B3014" s="64"/>
      <c r="C3014" s="147" t="s">
        <v>217</v>
      </c>
      <c r="E3014" s="161"/>
      <c r="F3014" s="162"/>
      <c r="G3014" s="147"/>
      <c r="H3014" s="146"/>
      <c r="J3014" s="146"/>
      <c r="L3014" s="150"/>
      <c r="N3014" s="163"/>
      <c r="O3014" s="146"/>
      <c r="P3014" s="146"/>
      <c r="Q3014" s="146"/>
      <c r="R3014" s="34"/>
      <c r="S3014" s="35"/>
      <c r="T3014" s="147"/>
    </row>
    <row r="3015">
      <c r="A3015" s="147"/>
      <c r="B3015" s="64"/>
      <c r="C3015" s="147" t="s">
        <v>217</v>
      </c>
      <c r="E3015" s="161"/>
      <c r="F3015" s="162"/>
      <c r="G3015" s="147"/>
      <c r="H3015" s="146"/>
      <c r="J3015" s="146"/>
      <c r="L3015" s="150"/>
      <c r="N3015" s="163"/>
      <c r="O3015" s="146"/>
      <c r="P3015" s="146"/>
      <c r="Q3015" s="146"/>
      <c r="R3015" s="34"/>
      <c r="S3015" s="35"/>
      <c r="T3015" s="147"/>
    </row>
    <row r="3016">
      <c r="A3016" s="147"/>
      <c r="B3016" s="64"/>
      <c r="C3016" s="147" t="s">
        <v>217</v>
      </c>
      <c r="E3016" s="161"/>
      <c r="F3016" s="162"/>
      <c r="G3016" s="147"/>
      <c r="H3016" s="146"/>
      <c r="J3016" s="146"/>
      <c r="L3016" s="150"/>
      <c r="N3016" s="163"/>
      <c r="O3016" s="146"/>
      <c r="P3016" s="146"/>
      <c r="Q3016" s="146"/>
      <c r="R3016" s="34"/>
      <c r="S3016" s="35"/>
      <c r="T3016" s="147"/>
    </row>
    <row r="3017">
      <c r="A3017" s="147"/>
      <c r="B3017" s="64"/>
      <c r="C3017" s="147" t="s">
        <v>217</v>
      </c>
      <c r="E3017" s="161"/>
      <c r="F3017" s="162"/>
      <c r="G3017" s="147"/>
      <c r="H3017" s="146"/>
      <c r="J3017" s="146"/>
      <c r="L3017" s="150"/>
      <c r="N3017" s="163"/>
      <c r="O3017" s="146"/>
      <c r="P3017" s="146"/>
      <c r="Q3017" s="146"/>
      <c r="R3017" s="34"/>
      <c r="S3017" s="35"/>
      <c r="T3017" s="147"/>
    </row>
    <row r="3018">
      <c r="A3018" s="147"/>
      <c r="B3018" s="64"/>
      <c r="C3018" s="147" t="s">
        <v>217</v>
      </c>
      <c r="E3018" s="161"/>
      <c r="F3018" s="162"/>
      <c r="G3018" s="147"/>
      <c r="H3018" s="146"/>
      <c r="J3018" s="146"/>
      <c r="L3018" s="150"/>
      <c r="N3018" s="163"/>
      <c r="O3018" s="146"/>
      <c r="P3018" s="146"/>
      <c r="Q3018" s="146"/>
      <c r="R3018" s="34"/>
      <c r="S3018" s="35"/>
      <c r="T3018" s="147"/>
    </row>
    <row r="3019">
      <c r="A3019" s="147"/>
      <c r="B3019" s="64"/>
      <c r="C3019" s="147" t="s">
        <v>217</v>
      </c>
      <c r="E3019" s="161"/>
      <c r="F3019" s="162"/>
      <c r="G3019" s="147"/>
      <c r="H3019" s="146"/>
      <c r="J3019" s="146"/>
      <c r="L3019" s="150"/>
      <c r="N3019" s="163"/>
      <c r="O3019" s="146"/>
      <c r="P3019" s="146"/>
      <c r="Q3019" s="146"/>
      <c r="R3019" s="34"/>
      <c r="S3019" s="35"/>
      <c r="T3019" s="147"/>
    </row>
    <row r="3020">
      <c r="A3020" s="147"/>
      <c r="B3020" s="64"/>
      <c r="C3020" s="147" t="s">
        <v>217</v>
      </c>
      <c r="E3020" s="161"/>
      <c r="F3020" s="162"/>
      <c r="G3020" s="147"/>
      <c r="H3020" s="146"/>
      <c r="J3020" s="146"/>
      <c r="L3020" s="150"/>
      <c r="N3020" s="163"/>
      <c r="O3020" s="146"/>
      <c r="P3020" s="146"/>
      <c r="Q3020" s="146"/>
      <c r="R3020" s="34"/>
      <c r="S3020" s="35"/>
      <c r="T3020" s="147"/>
    </row>
    <row r="3021">
      <c r="A3021" s="147"/>
      <c r="B3021" s="64"/>
      <c r="C3021" s="147" t="s">
        <v>217</v>
      </c>
      <c r="E3021" s="161"/>
      <c r="F3021" s="162"/>
      <c r="G3021" s="147"/>
      <c r="H3021" s="146"/>
      <c r="J3021" s="146"/>
      <c r="L3021" s="150"/>
      <c r="N3021" s="163"/>
      <c r="O3021" s="146"/>
      <c r="P3021" s="146"/>
      <c r="Q3021" s="146"/>
      <c r="R3021" s="34"/>
      <c r="S3021" s="35"/>
      <c r="T3021" s="147"/>
    </row>
    <row r="3022">
      <c r="A3022" s="147"/>
      <c r="B3022" s="64"/>
      <c r="C3022" s="147" t="s">
        <v>217</v>
      </c>
      <c r="E3022" s="161"/>
      <c r="F3022" s="162"/>
      <c r="G3022" s="147"/>
      <c r="H3022" s="146"/>
      <c r="J3022" s="146"/>
      <c r="L3022" s="150"/>
      <c r="N3022" s="163"/>
      <c r="O3022" s="146"/>
      <c r="P3022" s="146"/>
      <c r="Q3022" s="146"/>
      <c r="R3022" s="34"/>
      <c r="S3022" s="35"/>
      <c r="T3022" s="147"/>
    </row>
    <row r="3023">
      <c r="A3023" s="147"/>
      <c r="B3023" s="64"/>
      <c r="C3023" s="147" t="s">
        <v>217</v>
      </c>
      <c r="E3023" s="161"/>
      <c r="F3023" s="162"/>
      <c r="G3023" s="147"/>
      <c r="H3023" s="146"/>
      <c r="J3023" s="146"/>
      <c r="L3023" s="150"/>
      <c r="N3023" s="163"/>
      <c r="O3023" s="146"/>
      <c r="P3023" s="146"/>
      <c r="Q3023" s="146"/>
      <c r="R3023" s="34"/>
      <c r="S3023" s="35"/>
      <c r="T3023" s="147"/>
    </row>
    <row r="3024">
      <c r="A3024" s="147"/>
      <c r="B3024" s="64"/>
      <c r="C3024" s="147" t="s">
        <v>217</v>
      </c>
      <c r="E3024" s="161"/>
      <c r="F3024" s="162"/>
      <c r="G3024" s="147"/>
      <c r="H3024" s="146"/>
      <c r="J3024" s="146"/>
      <c r="L3024" s="150"/>
      <c r="N3024" s="163"/>
      <c r="O3024" s="146"/>
      <c r="P3024" s="146"/>
      <c r="Q3024" s="146"/>
      <c r="R3024" s="34"/>
      <c r="S3024" s="35"/>
      <c r="T3024" s="147"/>
    </row>
    <row r="3025">
      <c r="A3025" s="147"/>
      <c r="B3025" s="64"/>
      <c r="C3025" s="147" t="s">
        <v>217</v>
      </c>
      <c r="E3025" s="161"/>
      <c r="F3025" s="162"/>
      <c r="G3025" s="147"/>
      <c r="H3025" s="146"/>
      <c r="J3025" s="146"/>
      <c r="L3025" s="150"/>
      <c r="N3025" s="163"/>
      <c r="O3025" s="146"/>
      <c r="P3025" s="146"/>
      <c r="Q3025" s="146"/>
      <c r="R3025" s="34"/>
      <c r="S3025" s="35"/>
      <c r="T3025" s="147"/>
    </row>
    <row r="3026">
      <c r="A3026" s="147"/>
      <c r="B3026" s="64"/>
      <c r="C3026" s="147" t="s">
        <v>217</v>
      </c>
      <c r="E3026" s="161"/>
      <c r="F3026" s="162"/>
      <c r="G3026" s="147"/>
      <c r="H3026" s="146"/>
      <c r="J3026" s="146"/>
      <c r="L3026" s="150"/>
      <c r="N3026" s="163"/>
      <c r="O3026" s="146"/>
      <c r="P3026" s="146"/>
      <c r="Q3026" s="146"/>
      <c r="R3026" s="34"/>
      <c r="S3026" s="35"/>
      <c r="T3026" s="147"/>
    </row>
    <row r="3027">
      <c r="A3027" s="147"/>
      <c r="B3027" s="64"/>
      <c r="C3027" s="147" t="s">
        <v>217</v>
      </c>
      <c r="E3027" s="161"/>
      <c r="F3027" s="162"/>
      <c r="G3027" s="147"/>
      <c r="H3027" s="146"/>
      <c r="J3027" s="146"/>
      <c r="L3027" s="150"/>
      <c r="N3027" s="163"/>
      <c r="O3027" s="146"/>
      <c r="P3027" s="146"/>
      <c r="Q3027" s="146"/>
      <c r="R3027" s="34"/>
      <c r="S3027" s="35"/>
      <c r="T3027" s="147"/>
    </row>
    <row r="3028">
      <c r="A3028" s="147"/>
      <c r="B3028" s="64"/>
      <c r="C3028" s="147" t="s">
        <v>217</v>
      </c>
      <c r="E3028" s="161"/>
      <c r="F3028" s="162"/>
      <c r="G3028" s="147"/>
      <c r="H3028" s="146"/>
      <c r="J3028" s="146"/>
      <c r="L3028" s="150"/>
      <c r="N3028" s="163"/>
      <c r="O3028" s="146"/>
      <c r="P3028" s="146"/>
      <c r="Q3028" s="146"/>
      <c r="R3028" s="34"/>
      <c r="S3028" s="35"/>
      <c r="T3028" s="147"/>
    </row>
    <row r="3029">
      <c r="A3029" s="147"/>
      <c r="B3029" s="64"/>
      <c r="C3029" s="147" t="s">
        <v>217</v>
      </c>
      <c r="E3029" s="161"/>
      <c r="F3029" s="162"/>
      <c r="G3029" s="147"/>
      <c r="H3029" s="146"/>
      <c r="J3029" s="146"/>
      <c r="L3029" s="150"/>
      <c r="N3029" s="163"/>
      <c r="O3029" s="146"/>
      <c r="P3029" s="146"/>
      <c r="Q3029" s="146"/>
      <c r="R3029" s="34"/>
      <c r="S3029" s="35"/>
      <c r="T3029" s="147"/>
    </row>
    <row r="3030">
      <c r="A3030" s="147"/>
      <c r="B3030" s="64"/>
      <c r="C3030" s="147" t="s">
        <v>217</v>
      </c>
      <c r="E3030" s="161"/>
      <c r="F3030" s="162"/>
      <c r="G3030" s="147"/>
      <c r="H3030" s="146"/>
      <c r="J3030" s="146"/>
      <c r="L3030" s="150"/>
      <c r="N3030" s="163"/>
      <c r="O3030" s="146"/>
      <c r="P3030" s="146"/>
      <c r="Q3030" s="146"/>
      <c r="R3030" s="34"/>
      <c r="S3030" s="35"/>
      <c r="T3030" s="147"/>
    </row>
    <row r="3031">
      <c r="A3031" s="147"/>
      <c r="B3031" s="64"/>
      <c r="C3031" s="147" t="s">
        <v>217</v>
      </c>
      <c r="E3031" s="161"/>
      <c r="F3031" s="162"/>
      <c r="G3031" s="147"/>
      <c r="H3031" s="146"/>
      <c r="J3031" s="146"/>
      <c r="L3031" s="150"/>
      <c r="N3031" s="163"/>
      <c r="O3031" s="146"/>
      <c r="P3031" s="146"/>
      <c r="Q3031" s="146"/>
      <c r="R3031" s="34"/>
      <c r="S3031" s="35"/>
      <c r="T3031" s="147"/>
    </row>
    <row r="3032">
      <c r="A3032" s="147"/>
      <c r="B3032" s="64"/>
      <c r="C3032" s="147" t="s">
        <v>217</v>
      </c>
      <c r="E3032" s="161"/>
      <c r="F3032" s="162"/>
      <c r="G3032" s="147"/>
      <c r="H3032" s="146"/>
      <c r="J3032" s="146"/>
      <c r="L3032" s="150"/>
      <c r="N3032" s="163"/>
      <c r="O3032" s="146"/>
      <c r="P3032" s="146"/>
      <c r="Q3032" s="146"/>
      <c r="R3032" s="34"/>
      <c r="S3032" s="35"/>
      <c r="T3032" s="147"/>
    </row>
    <row r="3033">
      <c r="A3033" s="147"/>
      <c r="B3033" s="64"/>
      <c r="C3033" s="147" t="s">
        <v>217</v>
      </c>
      <c r="E3033" s="161"/>
      <c r="F3033" s="162"/>
      <c r="G3033" s="147"/>
      <c r="H3033" s="146"/>
      <c r="J3033" s="146"/>
      <c r="L3033" s="150"/>
      <c r="N3033" s="163"/>
      <c r="O3033" s="146"/>
      <c r="P3033" s="146"/>
      <c r="Q3033" s="146"/>
      <c r="R3033" s="34"/>
      <c r="S3033" s="35"/>
      <c r="T3033" s="147"/>
    </row>
    <row r="3034">
      <c r="A3034" s="147"/>
      <c r="B3034" s="64"/>
      <c r="C3034" s="147" t="s">
        <v>217</v>
      </c>
      <c r="E3034" s="161"/>
      <c r="F3034" s="162"/>
      <c r="G3034" s="147"/>
      <c r="H3034" s="146"/>
      <c r="J3034" s="146"/>
      <c r="L3034" s="150"/>
      <c r="N3034" s="163"/>
      <c r="O3034" s="146"/>
      <c r="P3034" s="146"/>
      <c r="Q3034" s="146"/>
      <c r="R3034" s="34"/>
      <c r="S3034" s="35"/>
      <c r="T3034" s="147"/>
    </row>
    <row r="3035">
      <c r="A3035" s="147"/>
      <c r="B3035" s="64"/>
      <c r="C3035" s="147" t="s">
        <v>217</v>
      </c>
      <c r="E3035" s="161"/>
      <c r="F3035" s="162"/>
      <c r="G3035" s="147"/>
      <c r="H3035" s="146"/>
      <c r="J3035" s="146"/>
      <c r="L3035" s="150"/>
      <c r="N3035" s="163"/>
      <c r="O3035" s="146"/>
      <c r="P3035" s="146"/>
      <c r="Q3035" s="146"/>
      <c r="R3035" s="34"/>
      <c r="S3035" s="35"/>
      <c r="T3035" s="147"/>
    </row>
    <row r="3036">
      <c r="A3036" s="147"/>
      <c r="B3036" s="64"/>
      <c r="C3036" s="147" t="s">
        <v>217</v>
      </c>
      <c r="E3036" s="161"/>
      <c r="F3036" s="162"/>
      <c r="G3036" s="147"/>
      <c r="H3036" s="146"/>
      <c r="J3036" s="146"/>
      <c r="L3036" s="150"/>
      <c r="N3036" s="163"/>
      <c r="O3036" s="146"/>
      <c r="P3036" s="146"/>
      <c r="Q3036" s="146"/>
      <c r="R3036" s="34"/>
      <c r="S3036" s="35"/>
      <c r="T3036" s="147"/>
    </row>
    <row r="3037">
      <c r="A3037" s="147"/>
      <c r="B3037" s="64"/>
      <c r="C3037" s="147" t="s">
        <v>217</v>
      </c>
      <c r="E3037" s="161"/>
      <c r="F3037" s="162"/>
      <c r="G3037" s="147"/>
      <c r="H3037" s="146"/>
      <c r="J3037" s="146"/>
      <c r="L3037" s="150"/>
      <c r="N3037" s="163"/>
      <c r="O3037" s="146"/>
      <c r="P3037" s="146"/>
      <c r="Q3037" s="146"/>
      <c r="R3037" s="34"/>
      <c r="S3037" s="35"/>
      <c r="T3037" s="147"/>
    </row>
    <row r="3038">
      <c r="A3038" s="147"/>
      <c r="B3038" s="64"/>
      <c r="C3038" s="147" t="s">
        <v>217</v>
      </c>
      <c r="E3038" s="161"/>
      <c r="F3038" s="162"/>
      <c r="G3038" s="147"/>
      <c r="H3038" s="146"/>
      <c r="J3038" s="146"/>
      <c r="L3038" s="150"/>
      <c r="N3038" s="163"/>
      <c r="O3038" s="146"/>
      <c r="P3038" s="146"/>
      <c r="Q3038" s="146"/>
      <c r="R3038" s="34"/>
      <c r="S3038" s="35"/>
      <c r="T3038" s="147"/>
    </row>
    <row r="3039">
      <c r="A3039" s="147"/>
      <c r="B3039" s="64"/>
      <c r="C3039" s="147" t="s">
        <v>217</v>
      </c>
      <c r="E3039" s="161"/>
      <c r="F3039" s="162"/>
      <c r="G3039" s="147"/>
      <c r="H3039" s="146"/>
      <c r="J3039" s="146"/>
      <c r="L3039" s="150"/>
      <c r="N3039" s="163"/>
      <c r="O3039" s="146"/>
      <c r="P3039" s="146"/>
      <c r="Q3039" s="146"/>
      <c r="R3039" s="34"/>
      <c r="S3039" s="35"/>
      <c r="T3039" s="147"/>
    </row>
    <row r="3040">
      <c r="A3040" s="147"/>
      <c r="B3040" s="64"/>
      <c r="C3040" s="147" t="s">
        <v>217</v>
      </c>
      <c r="E3040" s="161"/>
      <c r="F3040" s="162"/>
      <c r="G3040" s="147"/>
      <c r="H3040" s="146"/>
      <c r="J3040" s="146"/>
      <c r="L3040" s="150"/>
      <c r="N3040" s="163"/>
      <c r="O3040" s="146"/>
      <c r="P3040" s="146"/>
      <c r="Q3040" s="146"/>
      <c r="R3040" s="34"/>
      <c r="S3040" s="35"/>
      <c r="T3040" s="147"/>
    </row>
    <row r="3041">
      <c r="A3041" s="147"/>
      <c r="B3041" s="64"/>
      <c r="C3041" s="147" t="s">
        <v>217</v>
      </c>
      <c r="E3041" s="161"/>
      <c r="F3041" s="162"/>
      <c r="G3041" s="147"/>
      <c r="H3041" s="146"/>
      <c r="J3041" s="146"/>
      <c r="L3041" s="150"/>
      <c r="N3041" s="163"/>
      <c r="O3041" s="146"/>
      <c r="P3041" s="146"/>
      <c r="Q3041" s="146"/>
      <c r="R3041" s="34"/>
      <c r="S3041" s="35"/>
      <c r="T3041" s="147"/>
    </row>
    <row r="3042">
      <c r="A3042" s="147"/>
      <c r="B3042" s="64"/>
      <c r="C3042" s="147" t="s">
        <v>217</v>
      </c>
      <c r="E3042" s="161"/>
      <c r="F3042" s="162"/>
      <c r="G3042" s="147"/>
      <c r="H3042" s="146"/>
      <c r="J3042" s="146"/>
      <c r="L3042" s="150"/>
      <c r="N3042" s="163"/>
      <c r="O3042" s="146"/>
      <c r="P3042" s="146"/>
      <c r="Q3042" s="146"/>
      <c r="R3042" s="34"/>
      <c r="S3042" s="35"/>
      <c r="T3042" s="147"/>
    </row>
    <row r="3043">
      <c r="A3043" s="147"/>
      <c r="B3043" s="64"/>
      <c r="C3043" s="147" t="s">
        <v>217</v>
      </c>
      <c r="E3043" s="161"/>
      <c r="F3043" s="162"/>
      <c r="G3043" s="147"/>
      <c r="H3043" s="146"/>
      <c r="J3043" s="146"/>
      <c r="L3043" s="150"/>
      <c r="N3043" s="163"/>
      <c r="O3043" s="146"/>
      <c r="P3043" s="146"/>
      <c r="Q3043" s="146"/>
      <c r="R3043" s="34"/>
      <c r="S3043" s="35"/>
      <c r="T3043" s="147"/>
    </row>
    <row r="3044">
      <c r="A3044" s="147"/>
      <c r="B3044" s="64"/>
      <c r="C3044" s="147" t="s">
        <v>217</v>
      </c>
      <c r="E3044" s="161"/>
      <c r="F3044" s="162"/>
      <c r="G3044" s="147"/>
      <c r="H3044" s="146"/>
      <c r="J3044" s="146"/>
      <c r="L3044" s="150"/>
      <c r="N3044" s="163"/>
      <c r="O3044" s="146"/>
      <c r="P3044" s="146"/>
      <c r="Q3044" s="146"/>
      <c r="R3044" s="34"/>
      <c r="S3044" s="35"/>
      <c r="T3044" s="147"/>
    </row>
    <row r="3045">
      <c r="A3045" s="147"/>
      <c r="B3045" s="64"/>
      <c r="C3045" s="147" t="s">
        <v>217</v>
      </c>
      <c r="E3045" s="161"/>
      <c r="F3045" s="162"/>
      <c r="G3045" s="147"/>
      <c r="H3045" s="146"/>
      <c r="J3045" s="146"/>
      <c r="L3045" s="150"/>
      <c r="N3045" s="163"/>
      <c r="O3045" s="146"/>
      <c r="P3045" s="146"/>
      <c r="Q3045" s="146"/>
      <c r="R3045" s="34"/>
      <c r="S3045" s="35"/>
      <c r="T3045" s="147"/>
    </row>
    <row r="3046">
      <c r="A3046" s="147"/>
      <c r="B3046" s="64"/>
      <c r="C3046" s="147" t="s">
        <v>217</v>
      </c>
      <c r="E3046" s="161"/>
      <c r="F3046" s="162"/>
      <c r="G3046" s="147"/>
      <c r="H3046" s="146"/>
      <c r="J3046" s="146"/>
      <c r="L3046" s="150"/>
      <c r="N3046" s="163"/>
      <c r="O3046" s="146"/>
      <c r="P3046" s="146"/>
      <c r="Q3046" s="146"/>
      <c r="R3046" s="34"/>
      <c r="S3046" s="35"/>
      <c r="T3046" s="147"/>
    </row>
    <row r="3047">
      <c r="A3047" s="147"/>
      <c r="B3047" s="64"/>
      <c r="C3047" s="147" t="s">
        <v>217</v>
      </c>
      <c r="E3047" s="161"/>
      <c r="F3047" s="162"/>
      <c r="G3047" s="147"/>
      <c r="H3047" s="146"/>
      <c r="J3047" s="146"/>
      <c r="L3047" s="150"/>
      <c r="N3047" s="163"/>
      <c r="O3047" s="146"/>
      <c r="P3047" s="146"/>
      <c r="Q3047" s="146"/>
      <c r="R3047" s="34"/>
      <c r="S3047" s="35"/>
      <c r="T3047" s="147"/>
    </row>
    <row r="3048">
      <c r="A3048" s="147"/>
      <c r="B3048" s="64"/>
      <c r="C3048" s="147" t="s">
        <v>217</v>
      </c>
      <c r="E3048" s="161"/>
      <c r="F3048" s="162"/>
      <c r="G3048" s="147"/>
      <c r="H3048" s="146"/>
      <c r="J3048" s="146"/>
      <c r="L3048" s="150"/>
      <c r="N3048" s="163"/>
      <c r="O3048" s="146"/>
      <c r="P3048" s="146"/>
      <c r="Q3048" s="146"/>
      <c r="R3048" s="34"/>
      <c r="S3048" s="35"/>
      <c r="T3048" s="147"/>
    </row>
    <row r="3049">
      <c r="A3049" s="147"/>
      <c r="B3049" s="64"/>
      <c r="C3049" s="147" t="s">
        <v>217</v>
      </c>
      <c r="E3049" s="161"/>
      <c r="F3049" s="162"/>
      <c r="G3049" s="147"/>
      <c r="H3049" s="146"/>
      <c r="J3049" s="146"/>
      <c r="L3049" s="150"/>
      <c r="N3049" s="163"/>
      <c r="O3049" s="146"/>
      <c r="P3049" s="146"/>
      <c r="Q3049" s="146"/>
      <c r="R3049" s="34"/>
      <c r="S3049" s="35"/>
      <c r="T3049" s="147"/>
    </row>
    <row r="3050">
      <c r="A3050" s="147"/>
      <c r="B3050" s="64"/>
      <c r="C3050" s="147" t="s">
        <v>217</v>
      </c>
      <c r="E3050" s="161"/>
      <c r="F3050" s="162"/>
      <c r="G3050" s="147"/>
      <c r="H3050" s="146"/>
      <c r="J3050" s="146"/>
      <c r="L3050" s="150"/>
      <c r="N3050" s="163"/>
      <c r="O3050" s="146"/>
      <c r="P3050" s="146"/>
      <c r="Q3050" s="146"/>
      <c r="R3050" s="34"/>
      <c r="S3050" s="35"/>
      <c r="T3050" s="147"/>
    </row>
    <row r="3051">
      <c r="A3051" s="147"/>
      <c r="B3051" s="64"/>
      <c r="C3051" s="147" t="s">
        <v>217</v>
      </c>
      <c r="E3051" s="161"/>
      <c r="F3051" s="162"/>
      <c r="G3051" s="147"/>
      <c r="H3051" s="146"/>
      <c r="J3051" s="146"/>
      <c r="L3051" s="150"/>
      <c r="N3051" s="163"/>
      <c r="O3051" s="146"/>
      <c r="P3051" s="146"/>
      <c r="Q3051" s="146"/>
      <c r="R3051" s="34"/>
      <c r="S3051" s="35"/>
      <c r="T3051" s="147"/>
    </row>
    <row r="3052">
      <c r="A3052" s="147"/>
      <c r="B3052" s="64"/>
      <c r="C3052" s="147" t="s">
        <v>217</v>
      </c>
      <c r="E3052" s="161"/>
      <c r="F3052" s="162"/>
      <c r="G3052" s="147"/>
      <c r="H3052" s="146"/>
      <c r="J3052" s="146"/>
      <c r="L3052" s="150"/>
      <c r="N3052" s="163"/>
      <c r="O3052" s="146"/>
      <c r="P3052" s="146"/>
      <c r="Q3052" s="146"/>
      <c r="R3052" s="34"/>
      <c r="S3052" s="35"/>
      <c r="T3052" s="147"/>
    </row>
    <row r="3053">
      <c r="A3053" s="147"/>
      <c r="B3053" s="64"/>
      <c r="C3053" s="147" t="s">
        <v>217</v>
      </c>
      <c r="E3053" s="161"/>
      <c r="F3053" s="162"/>
      <c r="G3053" s="147"/>
      <c r="H3053" s="146"/>
      <c r="J3053" s="146"/>
      <c r="L3053" s="150"/>
      <c r="N3053" s="163"/>
      <c r="O3053" s="146"/>
      <c r="P3053" s="146"/>
      <c r="Q3053" s="146"/>
      <c r="R3053" s="34"/>
      <c r="S3053" s="35"/>
      <c r="T3053" s="147"/>
    </row>
    <row r="3054">
      <c r="A3054" s="147"/>
      <c r="B3054" s="64"/>
      <c r="C3054" s="147" t="s">
        <v>217</v>
      </c>
      <c r="E3054" s="161"/>
      <c r="F3054" s="162"/>
      <c r="G3054" s="147"/>
      <c r="H3054" s="146"/>
      <c r="J3054" s="146"/>
      <c r="L3054" s="150"/>
      <c r="N3054" s="163"/>
      <c r="O3054" s="146"/>
      <c r="P3054" s="146"/>
      <c r="Q3054" s="146"/>
      <c r="R3054" s="34"/>
      <c r="S3054" s="35"/>
      <c r="T3054" s="147"/>
    </row>
    <row r="3055">
      <c r="A3055" s="147"/>
      <c r="B3055" s="64"/>
      <c r="C3055" s="147" t="s">
        <v>217</v>
      </c>
      <c r="E3055" s="161"/>
      <c r="F3055" s="162"/>
      <c r="G3055" s="147"/>
      <c r="H3055" s="146"/>
      <c r="J3055" s="146"/>
      <c r="L3055" s="150"/>
      <c r="N3055" s="163"/>
      <c r="O3055" s="146"/>
      <c r="P3055" s="146"/>
      <c r="Q3055" s="146"/>
      <c r="R3055" s="34"/>
      <c r="S3055" s="35"/>
      <c r="T3055" s="147"/>
    </row>
    <row r="3056">
      <c r="A3056" s="147"/>
      <c r="B3056" s="64"/>
      <c r="C3056" s="147" t="s">
        <v>217</v>
      </c>
      <c r="E3056" s="161"/>
      <c r="F3056" s="162"/>
      <c r="G3056" s="147"/>
      <c r="H3056" s="146"/>
      <c r="J3056" s="146"/>
      <c r="L3056" s="150"/>
      <c r="N3056" s="163"/>
      <c r="O3056" s="146"/>
      <c r="P3056" s="146"/>
      <c r="Q3056" s="146"/>
      <c r="R3056" s="34"/>
      <c r="S3056" s="35"/>
      <c r="T3056" s="147"/>
    </row>
    <row r="3057">
      <c r="A3057" s="147"/>
      <c r="B3057" s="64"/>
      <c r="C3057" s="147" t="s">
        <v>217</v>
      </c>
      <c r="E3057" s="161"/>
      <c r="F3057" s="162"/>
      <c r="G3057" s="147"/>
      <c r="H3057" s="146"/>
      <c r="J3057" s="146"/>
      <c r="L3057" s="150"/>
      <c r="N3057" s="163"/>
      <c r="O3057" s="146"/>
      <c r="P3057" s="146"/>
      <c r="Q3057" s="146"/>
      <c r="R3057" s="34"/>
      <c r="S3057" s="35"/>
      <c r="T3057" s="147"/>
    </row>
    <row r="3058">
      <c r="A3058" s="147"/>
      <c r="B3058" s="64"/>
      <c r="C3058" s="147" t="s">
        <v>217</v>
      </c>
      <c r="E3058" s="161"/>
      <c r="F3058" s="162"/>
      <c r="G3058" s="147"/>
      <c r="H3058" s="146"/>
      <c r="J3058" s="146"/>
      <c r="L3058" s="150"/>
      <c r="N3058" s="163"/>
      <c r="O3058" s="146"/>
      <c r="P3058" s="146"/>
      <c r="Q3058" s="146"/>
      <c r="R3058" s="34"/>
      <c r="S3058" s="35"/>
      <c r="T3058" s="147"/>
    </row>
    <row r="3059">
      <c r="A3059" s="147"/>
      <c r="B3059" s="64"/>
      <c r="C3059" s="147" t="s">
        <v>217</v>
      </c>
      <c r="E3059" s="161"/>
      <c r="F3059" s="162"/>
      <c r="G3059" s="147"/>
      <c r="H3059" s="146"/>
      <c r="J3059" s="146"/>
      <c r="L3059" s="150"/>
      <c r="N3059" s="163"/>
      <c r="O3059" s="146"/>
      <c r="P3059" s="146"/>
      <c r="Q3059" s="146"/>
      <c r="R3059" s="34"/>
      <c r="S3059" s="35"/>
      <c r="T3059" s="147"/>
    </row>
    <row r="3060">
      <c r="A3060" s="147"/>
      <c r="B3060" s="64"/>
      <c r="C3060" s="147" t="s">
        <v>217</v>
      </c>
      <c r="E3060" s="161"/>
      <c r="F3060" s="162"/>
      <c r="G3060" s="147"/>
      <c r="H3060" s="146"/>
      <c r="J3060" s="146"/>
      <c r="L3060" s="150"/>
      <c r="N3060" s="163"/>
      <c r="O3060" s="146"/>
      <c r="P3060" s="146"/>
      <c r="Q3060" s="146"/>
      <c r="R3060" s="34"/>
      <c r="S3060" s="35"/>
      <c r="T3060" s="147"/>
    </row>
    <row r="3061">
      <c r="A3061" s="147"/>
      <c r="B3061" s="64"/>
      <c r="C3061" s="147" t="s">
        <v>217</v>
      </c>
      <c r="E3061" s="161"/>
      <c r="F3061" s="162"/>
      <c r="G3061" s="147"/>
      <c r="H3061" s="146"/>
      <c r="J3061" s="146"/>
      <c r="L3061" s="150"/>
      <c r="N3061" s="163"/>
      <c r="O3061" s="146"/>
      <c r="P3061" s="146"/>
      <c r="Q3061" s="146"/>
      <c r="R3061" s="34"/>
      <c r="S3061" s="35"/>
      <c r="T3061" s="147"/>
    </row>
    <row r="3062">
      <c r="A3062" s="147"/>
      <c r="B3062" s="64"/>
      <c r="C3062" s="147" t="s">
        <v>217</v>
      </c>
      <c r="E3062" s="161"/>
      <c r="F3062" s="162"/>
      <c r="G3062" s="147"/>
      <c r="H3062" s="146"/>
      <c r="J3062" s="146"/>
      <c r="L3062" s="150"/>
      <c r="N3062" s="163"/>
      <c r="O3062" s="146"/>
      <c r="P3062" s="146"/>
      <c r="Q3062" s="146"/>
      <c r="R3062" s="34"/>
      <c r="S3062" s="35"/>
      <c r="T3062" s="147"/>
    </row>
    <row r="3063">
      <c r="A3063" s="147"/>
      <c r="B3063" s="64"/>
      <c r="C3063" s="147" t="s">
        <v>217</v>
      </c>
      <c r="E3063" s="161"/>
      <c r="F3063" s="162"/>
      <c r="G3063" s="147"/>
      <c r="H3063" s="146"/>
      <c r="J3063" s="146"/>
      <c r="L3063" s="150"/>
      <c r="N3063" s="163"/>
      <c r="O3063" s="146"/>
      <c r="P3063" s="146"/>
      <c r="Q3063" s="146"/>
      <c r="R3063" s="34"/>
      <c r="S3063" s="35"/>
      <c r="T3063" s="147"/>
    </row>
    <row r="3064">
      <c r="A3064" s="147"/>
      <c r="B3064" s="64"/>
      <c r="C3064" s="147" t="s">
        <v>217</v>
      </c>
      <c r="E3064" s="161"/>
      <c r="F3064" s="162"/>
      <c r="G3064" s="147"/>
      <c r="H3064" s="146"/>
      <c r="J3064" s="146"/>
      <c r="L3064" s="150"/>
      <c r="N3064" s="163"/>
      <c r="O3064" s="146"/>
      <c r="P3064" s="146"/>
      <c r="Q3064" s="146"/>
      <c r="R3064" s="34"/>
      <c r="S3064" s="35"/>
      <c r="T3064" s="147"/>
    </row>
    <row r="3065">
      <c r="A3065" s="147"/>
      <c r="B3065" s="64"/>
      <c r="C3065" s="147" t="s">
        <v>217</v>
      </c>
      <c r="E3065" s="161"/>
      <c r="F3065" s="162"/>
      <c r="G3065" s="147"/>
      <c r="H3065" s="146"/>
      <c r="J3065" s="146"/>
      <c r="L3065" s="150"/>
      <c r="N3065" s="163"/>
      <c r="O3065" s="146"/>
      <c r="P3065" s="146"/>
      <c r="Q3065" s="146"/>
      <c r="R3065" s="34"/>
      <c r="S3065" s="35"/>
      <c r="T3065" s="147"/>
    </row>
    <row r="3066">
      <c r="A3066" s="147"/>
      <c r="B3066" s="64"/>
      <c r="C3066" s="147" t="s">
        <v>217</v>
      </c>
      <c r="E3066" s="161"/>
      <c r="F3066" s="162"/>
      <c r="G3066" s="147"/>
      <c r="H3066" s="146"/>
      <c r="J3066" s="146"/>
      <c r="L3066" s="150"/>
      <c r="N3066" s="163"/>
      <c r="O3066" s="146"/>
      <c r="P3066" s="146"/>
      <c r="Q3066" s="146"/>
      <c r="R3066" s="34"/>
      <c r="S3066" s="35"/>
      <c r="T3066" s="147"/>
    </row>
    <row r="3067">
      <c r="A3067" s="147"/>
      <c r="B3067" s="64"/>
      <c r="C3067" s="147" t="s">
        <v>217</v>
      </c>
      <c r="E3067" s="161"/>
      <c r="F3067" s="162"/>
      <c r="G3067" s="147"/>
      <c r="H3067" s="146"/>
      <c r="J3067" s="146"/>
      <c r="L3067" s="150"/>
      <c r="N3067" s="163"/>
      <c r="O3067" s="146"/>
      <c r="P3067" s="146"/>
      <c r="Q3067" s="146"/>
      <c r="R3067" s="34"/>
      <c r="S3067" s="35"/>
      <c r="T3067" s="147"/>
    </row>
    <row r="3068">
      <c r="A3068" s="147"/>
      <c r="B3068" s="64"/>
      <c r="C3068" s="147" t="s">
        <v>217</v>
      </c>
      <c r="E3068" s="161"/>
      <c r="F3068" s="162"/>
      <c r="G3068" s="147"/>
      <c r="H3068" s="146"/>
      <c r="J3068" s="146"/>
      <c r="L3068" s="150"/>
      <c r="N3068" s="163"/>
      <c r="O3068" s="146"/>
      <c r="P3068" s="146"/>
      <c r="Q3068" s="146"/>
      <c r="R3068" s="34"/>
      <c r="S3068" s="35"/>
      <c r="T3068" s="147"/>
    </row>
    <row r="3069">
      <c r="A3069" s="147"/>
      <c r="B3069" s="64"/>
      <c r="C3069" s="147" t="s">
        <v>217</v>
      </c>
      <c r="E3069" s="161"/>
      <c r="F3069" s="162"/>
      <c r="G3069" s="147"/>
      <c r="H3069" s="146"/>
      <c r="J3069" s="146"/>
      <c r="L3069" s="150"/>
      <c r="N3069" s="163"/>
      <c r="O3069" s="146"/>
      <c r="P3069" s="146"/>
      <c r="Q3069" s="146"/>
      <c r="R3069" s="34"/>
      <c r="S3069" s="35"/>
      <c r="T3069" s="147"/>
    </row>
    <row r="3070">
      <c r="A3070" s="147"/>
      <c r="B3070" s="64"/>
      <c r="C3070" s="147" t="s">
        <v>217</v>
      </c>
      <c r="E3070" s="161"/>
      <c r="F3070" s="162"/>
      <c r="G3070" s="147"/>
      <c r="H3070" s="146"/>
      <c r="J3070" s="146"/>
      <c r="L3070" s="150"/>
      <c r="N3070" s="163"/>
      <c r="O3070" s="146"/>
      <c r="P3070" s="146"/>
      <c r="Q3070" s="146"/>
      <c r="R3070" s="34"/>
      <c r="S3070" s="35"/>
      <c r="T3070" s="147"/>
    </row>
    <row r="3071">
      <c r="A3071" s="147"/>
      <c r="B3071" s="64"/>
      <c r="C3071" s="147" t="s">
        <v>217</v>
      </c>
      <c r="E3071" s="161"/>
      <c r="F3071" s="162"/>
      <c r="G3071" s="147"/>
      <c r="H3071" s="146"/>
      <c r="J3071" s="146"/>
      <c r="L3071" s="150"/>
      <c r="N3071" s="163"/>
      <c r="O3071" s="146"/>
      <c r="P3071" s="146"/>
      <c r="Q3071" s="146"/>
      <c r="R3071" s="34"/>
      <c r="S3071" s="35"/>
      <c r="T3071" s="147"/>
    </row>
    <row r="3072">
      <c r="A3072" s="147"/>
      <c r="B3072" s="64"/>
      <c r="C3072" s="147" t="s">
        <v>217</v>
      </c>
      <c r="E3072" s="161"/>
      <c r="F3072" s="162"/>
      <c r="G3072" s="147"/>
      <c r="H3072" s="146"/>
      <c r="J3072" s="146"/>
      <c r="L3072" s="150"/>
      <c r="N3072" s="163"/>
      <c r="O3072" s="146"/>
      <c r="P3072" s="146"/>
      <c r="Q3072" s="146"/>
      <c r="R3072" s="34"/>
      <c r="S3072" s="35"/>
      <c r="T3072" s="147"/>
    </row>
    <row r="3073">
      <c r="A3073" s="147"/>
      <c r="B3073" s="64"/>
      <c r="C3073" s="147" t="s">
        <v>217</v>
      </c>
      <c r="E3073" s="161"/>
      <c r="F3073" s="162"/>
      <c r="G3073" s="147"/>
      <c r="H3073" s="146"/>
      <c r="J3073" s="146"/>
      <c r="L3073" s="150"/>
      <c r="N3073" s="163"/>
      <c r="O3073" s="146"/>
      <c r="P3073" s="146"/>
      <c r="Q3073" s="146"/>
      <c r="R3073" s="34"/>
      <c r="S3073" s="35"/>
      <c r="T3073" s="147"/>
    </row>
    <row r="3074">
      <c r="A3074" s="147"/>
      <c r="B3074" s="64"/>
      <c r="C3074" s="147" t="s">
        <v>217</v>
      </c>
      <c r="E3074" s="161"/>
      <c r="F3074" s="162"/>
      <c r="G3074" s="147"/>
      <c r="H3074" s="146"/>
      <c r="J3074" s="146"/>
      <c r="L3074" s="150"/>
      <c r="N3074" s="163"/>
      <c r="O3074" s="146"/>
      <c r="P3074" s="146"/>
      <c r="Q3074" s="146"/>
      <c r="R3074" s="34"/>
      <c r="S3074" s="35"/>
      <c r="T3074" s="147"/>
    </row>
    <row r="3075">
      <c r="A3075" s="147"/>
      <c r="B3075" s="64"/>
      <c r="C3075" s="147" t="s">
        <v>217</v>
      </c>
      <c r="E3075" s="161"/>
      <c r="F3075" s="162"/>
      <c r="G3075" s="147"/>
      <c r="H3075" s="146"/>
      <c r="J3075" s="146"/>
      <c r="L3075" s="150"/>
      <c r="N3075" s="163"/>
      <c r="O3075" s="146"/>
      <c r="P3075" s="146"/>
      <c r="Q3075" s="146"/>
      <c r="R3075" s="34"/>
      <c r="S3075" s="35"/>
      <c r="T3075" s="147"/>
    </row>
    <row r="3076">
      <c r="A3076" s="147"/>
      <c r="B3076" s="64"/>
      <c r="C3076" s="147" t="s">
        <v>217</v>
      </c>
      <c r="E3076" s="161"/>
      <c r="F3076" s="162"/>
      <c r="G3076" s="147"/>
      <c r="H3076" s="146"/>
      <c r="J3076" s="146"/>
      <c r="L3076" s="150"/>
      <c r="N3076" s="163"/>
      <c r="O3076" s="146"/>
      <c r="P3076" s="146"/>
      <c r="Q3076" s="146"/>
      <c r="R3076" s="34"/>
      <c r="S3076" s="35"/>
      <c r="T3076" s="147"/>
    </row>
    <row r="3077">
      <c r="A3077" s="147"/>
      <c r="B3077" s="64"/>
      <c r="C3077" s="147" t="s">
        <v>217</v>
      </c>
      <c r="E3077" s="161"/>
      <c r="F3077" s="162"/>
      <c r="G3077" s="147"/>
      <c r="H3077" s="146"/>
      <c r="J3077" s="146"/>
      <c r="L3077" s="150"/>
      <c r="N3077" s="163"/>
      <c r="O3077" s="146"/>
      <c r="P3077" s="146"/>
      <c r="Q3077" s="146"/>
      <c r="R3077" s="34"/>
      <c r="S3077" s="35"/>
      <c r="T3077" s="147"/>
    </row>
    <row r="3078">
      <c r="A3078" s="147"/>
      <c r="B3078" s="64"/>
      <c r="C3078" s="147" t="s">
        <v>217</v>
      </c>
      <c r="E3078" s="161"/>
      <c r="F3078" s="162"/>
      <c r="G3078" s="147"/>
      <c r="H3078" s="146"/>
      <c r="J3078" s="146"/>
      <c r="L3078" s="150"/>
      <c r="N3078" s="163"/>
      <c r="O3078" s="146"/>
      <c r="P3078" s="146"/>
      <c r="Q3078" s="146"/>
      <c r="R3078" s="34"/>
      <c r="S3078" s="35"/>
      <c r="T3078" s="147"/>
    </row>
    <row r="3079">
      <c r="A3079" s="147"/>
      <c r="B3079" s="64"/>
      <c r="C3079" s="147" t="s">
        <v>217</v>
      </c>
      <c r="E3079" s="161"/>
      <c r="F3079" s="162"/>
      <c r="G3079" s="147"/>
      <c r="H3079" s="146"/>
      <c r="J3079" s="146"/>
      <c r="L3079" s="150"/>
      <c r="N3079" s="163"/>
      <c r="O3079" s="146"/>
      <c r="P3079" s="146"/>
      <c r="Q3079" s="146"/>
      <c r="R3079" s="34"/>
      <c r="S3079" s="35"/>
      <c r="T3079" s="147"/>
    </row>
    <row r="3080">
      <c r="A3080" s="147"/>
      <c r="B3080" s="64"/>
      <c r="C3080" s="147" t="s">
        <v>217</v>
      </c>
      <c r="E3080" s="161"/>
      <c r="F3080" s="162"/>
      <c r="G3080" s="147"/>
      <c r="H3080" s="146"/>
      <c r="J3080" s="146"/>
      <c r="L3080" s="150"/>
      <c r="N3080" s="163"/>
      <c r="O3080" s="146"/>
      <c r="P3080" s="146"/>
      <c r="Q3080" s="146"/>
      <c r="R3080" s="34"/>
      <c r="S3080" s="35"/>
      <c r="T3080" s="147"/>
    </row>
    <row r="3081">
      <c r="A3081" s="147"/>
      <c r="B3081" s="64"/>
      <c r="C3081" s="147" t="s">
        <v>217</v>
      </c>
      <c r="E3081" s="161"/>
      <c r="F3081" s="162"/>
      <c r="G3081" s="147"/>
      <c r="H3081" s="146"/>
      <c r="J3081" s="146"/>
      <c r="L3081" s="150"/>
      <c r="N3081" s="163"/>
      <c r="O3081" s="146"/>
      <c r="P3081" s="146"/>
      <c r="Q3081" s="146"/>
      <c r="R3081" s="34"/>
      <c r="S3081" s="35"/>
      <c r="T3081" s="147"/>
    </row>
    <row r="3082">
      <c r="A3082" s="147"/>
      <c r="B3082" s="64"/>
      <c r="C3082" s="147" t="s">
        <v>217</v>
      </c>
      <c r="E3082" s="161"/>
      <c r="F3082" s="162"/>
      <c r="G3082" s="147"/>
      <c r="H3082" s="146"/>
      <c r="J3082" s="146"/>
      <c r="L3082" s="150"/>
      <c r="N3082" s="163"/>
      <c r="O3082" s="146"/>
      <c r="P3082" s="146"/>
      <c r="Q3082" s="146"/>
      <c r="R3082" s="34"/>
      <c r="S3082" s="35"/>
      <c r="T3082" s="147"/>
    </row>
    <row r="3083">
      <c r="A3083" s="147"/>
      <c r="B3083" s="64"/>
      <c r="C3083" s="147" t="s">
        <v>217</v>
      </c>
      <c r="E3083" s="161"/>
      <c r="F3083" s="162"/>
      <c r="G3083" s="147"/>
      <c r="H3083" s="146"/>
      <c r="J3083" s="146"/>
      <c r="L3083" s="150"/>
      <c r="N3083" s="163"/>
      <c r="O3083" s="146"/>
      <c r="P3083" s="146"/>
      <c r="Q3083" s="146"/>
      <c r="R3083" s="34"/>
      <c r="S3083" s="35"/>
      <c r="T3083" s="147"/>
    </row>
    <row r="3084">
      <c r="A3084" s="147"/>
      <c r="B3084" s="64"/>
      <c r="C3084" s="147" t="s">
        <v>217</v>
      </c>
      <c r="E3084" s="161"/>
      <c r="F3084" s="162"/>
      <c r="G3084" s="147"/>
      <c r="H3084" s="146"/>
      <c r="J3084" s="146"/>
      <c r="L3084" s="150"/>
      <c r="N3084" s="163"/>
      <c r="O3084" s="146"/>
      <c r="P3084" s="146"/>
      <c r="Q3084" s="146"/>
      <c r="R3084" s="34"/>
      <c r="S3084" s="35"/>
      <c r="T3084" s="147"/>
    </row>
    <row r="3085">
      <c r="A3085" s="147"/>
      <c r="B3085" s="64"/>
      <c r="C3085" s="147" t="s">
        <v>217</v>
      </c>
      <c r="E3085" s="161"/>
      <c r="F3085" s="162"/>
      <c r="G3085" s="147"/>
      <c r="H3085" s="146"/>
      <c r="J3085" s="146"/>
      <c r="L3085" s="150"/>
      <c r="N3085" s="163"/>
      <c r="O3085" s="146"/>
      <c r="P3085" s="146"/>
      <c r="Q3085" s="146"/>
      <c r="R3085" s="34"/>
      <c r="S3085" s="35"/>
      <c r="T3085" s="147"/>
    </row>
    <row r="3086">
      <c r="A3086" s="147"/>
      <c r="B3086" s="64"/>
      <c r="C3086" s="147" t="s">
        <v>217</v>
      </c>
      <c r="E3086" s="161"/>
      <c r="F3086" s="162"/>
      <c r="G3086" s="147"/>
      <c r="H3086" s="146"/>
      <c r="J3086" s="146"/>
      <c r="L3086" s="150"/>
      <c r="N3086" s="163"/>
      <c r="O3086" s="146"/>
      <c r="P3086" s="146"/>
      <c r="Q3086" s="146"/>
      <c r="R3086" s="34"/>
      <c r="S3086" s="35"/>
      <c r="T3086" s="147"/>
    </row>
    <row r="3087">
      <c r="A3087" s="147"/>
      <c r="B3087" s="64"/>
      <c r="C3087" s="147" t="s">
        <v>217</v>
      </c>
      <c r="E3087" s="161"/>
      <c r="F3087" s="162"/>
      <c r="G3087" s="147"/>
      <c r="H3087" s="146"/>
      <c r="J3087" s="146"/>
      <c r="L3087" s="150"/>
      <c r="N3087" s="163"/>
      <c r="O3087" s="146"/>
      <c r="P3087" s="146"/>
      <c r="Q3087" s="146"/>
      <c r="R3087" s="34"/>
      <c r="S3087" s="35"/>
      <c r="T3087" s="147"/>
    </row>
    <row r="3088">
      <c r="A3088" s="147"/>
      <c r="B3088" s="64"/>
      <c r="C3088" s="147" t="s">
        <v>217</v>
      </c>
      <c r="E3088" s="161"/>
      <c r="F3088" s="162"/>
      <c r="G3088" s="147"/>
      <c r="H3088" s="146"/>
      <c r="J3088" s="146"/>
      <c r="L3088" s="150"/>
      <c r="N3088" s="163"/>
      <c r="O3088" s="146"/>
      <c r="P3088" s="146"/>
      <c r="Q3088" s="146"/>
      <c r="R3088" s="34"/>
      <c r="S3088" s="35"/>
      <c r="T3088" s="147"/>
    </row>
    <row r="3089">
      <c r="A3089" s="147"/>
      <c r="B3089" s="64"/>
      <c r="C3089" s="147" t="s">
        <v>217</v>
      </c>
      <c r="E3089" s="161"/>
      <c r="F3089" s="162"/>
      <c r="G3089" s="147"/>
      <c r="H3089" s="146"/>
      <c r="J3089" s="146"/>
      <c r="L3089" s="150"/>
      <c r="N3089" s="163"/>
      <c r="O3089" s="146"/>
      <c r="P3089" s="146"/>
      <c r="Q3089" s="146"/>
      <c r="R3089" s="34"/>
      <c r="S3089" s="35"/>
      <c r="T3089" s="147"/>
    </row>
    <row r="3090">
      <c r="A3090" s="147"/>
      <c r="B3090" s="64"/>
      <c r="C3090" s="147" t="s">
        <v>217</v>
      </c>
      <c r="E3090" s="161"/>
      <c r="F3090" s="162"/>
      <c r="G3090" s="147"/>
      <c r="H3090" s="146"/>
      <c r="J3090" s="146"/>
      <c r="L3090" s="150"/>
      <c r="N3090" s="163"/>
      <c r="O3090" s="146"/>
      <c r="P3090" s="146"/>
      <c r="Q3090" s="146"/>
      <c r="R3090" s="34"/>
      <c r="S3090" s="35"/>
      <c r="T3090" s="147"/>
    </row>
    <row r="3091">
      <c r="A3091" s="147"/>
      <c r="B3091" s="64"/>
      <c r="C3091" s="147" t="s">
        <v>217</v>
      </c>
      <c r="E3091" s="161"/>
      <c r="F3091" s="162"/>
      <c r="G3091" s="147"/>
      <c r="H3091" s="146"/>
      <c r="J3091" s="146"/>
      <c r="L3091" s="150"/>
      <c r="N3091" s="163"/>
      <c r="O3091" s="146"/>
      <c r="P3091" s="146"/>
      <c r="Q3091" s="146"/>
      <c r="R3091" s="34"/>
      <c r="S3091" s="35"/>
      <c r="T3091" s="147"/>
    </row>
    <row r="3092">
      <c r="A3092" s="147"/>
      <c r="B3092" s="64"/>
      <c r="C3092" s="147" t="s">
        <v>217</v>
      </c>
      <c r="E3092" s="161"/>
      <c r="F3092" s="162"/>
      <c r="G3092" s="147"/>
      <c r="H3092" s="146"/>
      <c r="J3092" s="146"/>
      <c r="L3092" s="150"/>
      <c r="N3092" s="163"/>
      <c r="O3092" s="146"/>
      <c r="P3092" s="146"/>
      <c r="Q3092" s="146"/>
      <c r="R3092" s="34"/>
      <c r="S3092" s="35"/>
      <c r="T3092" s="147"/>
    </row>
    <row r="3093">
      <c r="A3093" s="147"/>
      <c r="B3093" s="64"/>
      <c r="C3093" s="147" t="s">
        <v>217</v>
      </c>
      <c r="E3093" s="161"/>
      <c r="F3093" s="162"/>
      <c r="G3093" s="147"/>
      <c r="H3093" s="146"/>
      <c r="J3093" s="146"/>
      <c r="L3093" s="150"/>
      <c r="N3093" s="163"/>
      <c r="O3093" s="146"/>
      <c r="P3093" s="146"/>
      <c r="Q3093" s="146"/>
      <c r="R3093" s="34"/>
      <c r="S3093" s="35"/>
      <c r="T3093" s="147"/>
    </row>
    <row r="3094">
      <c r="A3094" s="147"/>
      <c r="B3094" s="64"/>
      <c r="C3094" s="147" t="s">
        <v>217</v>
      </c>
      <c r="E3094" s="161"/>
      <c r="F3094" s="162"/>
      <c r="G3094" s="147"/>
      <c r="H3094" s="146"/>
      <c r="J3094" s="146"/>
      <c r="L3094" s="150"/>
      <c r="N3094" s="163"/>
      <c r="O3094" s="146"/>
      <c r="P3094" s="146"/>
      <c r="Q3094" s="146"/>
      <c r="R3094" s="34"/>
      <c r="S3094" s="35"/>
      <c r="T3094" s="147"/>
    </row>
    <row r="3095">
      <c r="A3095" s="147"/>
      <c r="B3095" s="64"/>
      <c r="C3095" s="147" t="s">
        <v>217</v>
      </c>
      <c r="E3095" s="161"/>
      <c r="F3095" s="162"/>
      <c r="G3095" s="147"/>
      <c r="H3095" s="146"/>
      <c r="J3095" s="146"/>
      <c r="L3095" s="150"/>
      <c r="N3095" s="163"/>
      <c r="O3095" s="146"/>
      <c r="P3095" s="146"/>
      <c r="Q3095" s="146"/>
      <c r="R3095" s="34"/>
      <c r="S3095" s="35"/>
      <c r="T3095" s="147"/>
    </row>
    <row r="3096">
      <c r="A3096" s="147"/>
      <c r="B3096" s="64"/>
      <c r="C3096" s="147" t="s">
        <v>217</v>
      </c>
      <c r="E3096" s="161"/>
      <c r="F3096" s="162"/>
      <c r="G3096" s="147"/>
      <c r="H3096" s="146"/>
      <c r="J3096" s="146"/>
      <c r="L3096" s="150"/>
      <c r="N3096" s="163"/>
      <c r="O3096" s="146"/>
      <c r="P3096" s="146"/>
      <c r="Q3096" s="146"/>
      <c r="R3096" s="34"/>
      <c r="S3096" s="35"/>
      <c r="T3096" s="147"/>
    </row>
    <row r="3097">
      <c r="A3097" s="147"/>
      <c r="B3097" s="64"/>
      <c r="C3097" s="147" t="s">
        <v>217</v>
      </c>
      <c r="E3097" s="161"/>
      <c r="F3097" s="162"/>
      <c r="G3097" s="147"/>
      <c r="H3097" s="146"/>
      <c r="J3097" s="146"/>
      <c r="L3097" s="150"/>
      <c r="N3097" s="163"/>
      <c r="O3097" s="146"/>
      <c r="P3097" s="146"/>
      <c r="Q3097" s="146"/>
      <c r="R3097" s="34"/>
      <c r="S3097" s="35"/>
      <c r="T3097" s="147"/>
    </row>
    <row r="3098">
      <c r="A3098" s="147"/>
      <c r="B3098" s="64"/>
      <c r="C3098" s="147" t="s">
        <v>217</v>
      </c>
      <c r="E3098" s="161"/>
      <c r="F3098" s="162"/>
      <c r="G3098" s="147"/>
      <c r="H3098" s="146"/>
      <c r="J3098" s="146"/>
      <c r="L3098" s="150"/>
      <c r="N3098" s="163"/>
      <c r="O3098" s="146"/>
      <c r="P3098" s="146"/>
      <c r="Q3098" s="146"/>
      <c r="R3098" s="34"/>
      <c r="S3098" s="35"/>
      <c r="T3098" s="147"/>
    </row>
    <row r="3099">
      <c r="A3099" s="147"/>
      <c r="B3099" s="64"/>
      <c r="C3099" s="147" t="s">
        <v>217</v>
      </c>
      <c r="E3099" s="161"/>
      <c r="F3099" s="162"/>
      <c r="G3099" s="147"/>
      <c r="H3099" s="146"/>
      <c r="J3099" s="146"/>
      <c r="L3099" s="150"/>
      <c r="N3099" s="163"/>
      <c r="O3099" s="146"/>
      <c r="P3099" s="146"/>
      <c r="Q3099" s="146"/>
      <c r="R3099" s="34"/>
      <c r="S3099" s="35"/>
      <c r="T3099" s="147"/>
    </row>
    <row r="3100">
      <c r="A3100" s="147"/>
      <c r="B3100" s="64"/>
      <c r="C3100" s="147" t="s">
        <v>217</v>
      </c>
      <c r="E3100" s="161"/>
      <c r="F3100" s="162"/>
      <c r="G3100" s="147"/>
      <c r="H3100" s="146"/>
      <c r="J3100" s="146"/>
      <c r="L3100" s="150"/>
      <c r="N3100" s="163"/>
      <c r="O3100" s="146"/>
      <c r="P3100" s="146"/>
      <c r="Q3100" s="146"/>
      <c r="R3100" s="34"/>
      <c r="S3100" s="35"/>
      <c r="T3100" s="147"/>
    </row>
    <row r="3101">
      <c r="A3101" s="147"/>
      <c r="B3101" s="64"/>
      <c r="C3101" s="147" t="s">
        <v>217</v>
      </c>
      <c r="E3101" s="161"/>
      <c r="F3101" s="162"/>
      <c r="G3101" s="147"/>
      <c r="H3101" s="146"/>
      <c r="J3101" s="146"/>
      <c r="L3101" s="150"/>
      <c r="N3101" s="163"/>
      <c r="O3101" s="146"/>
      <c r="P3101" s="146"/>
      <c r="Q3101" s="146"/>
      <c r="R3101" s="34"/>
      <c r="S3101" s="35"/>
      <c r="T3101" s="147"/>
    </row>
    <row r="3102">
      <c r="A3102" s="147"/>
      <c r="B3102" s="64"/>
      <c r="C3102" s="147" t="s">
        <v>217</v>
      </c>
      <c r="E3102" s="161"/>
      <c r="F3102" s="162"/>
      <c r="G3102" s="147"/>
      <c r="H3102" s="146"/>
      <c r="J3102" s="146"/>
      <c r="L3102" s="150"/>
      <c r="N3102" s="163"/>
      <c r="O3102" s="146"/>
      <c r="P3102" s="146"/>
      <c r="Q3102" s="146"/>
      <c r="R3102" s="34"/>
      <c r="S3102" s="35"/>
      <c r="T3102" s="147"/>
    </row>
    <row r="3103">
      <c r="A3103" s="147"/>
      <c r="B3103" s="64"/>
      <c r="C3103" s="147" t="s">
        <v>217</v>
      </c>
      <c r="E3103" s="161"/>
      <c r="F3103" s="162"/>
      <c r="G3103" s="147"/>
      <c r="H3103" s="146"/>
      <c r="J3103" s="146"/>
      <c r="L3103" s="150"/>
      <c r="N3103" s="163"/>
      <c r="O3103" s="146"/>
      <c r="P3103" s="146"/>
      <c r="Q3103" s="146"/>
      <c r="R3103" s="34"/>
      <c r="S3103" s="35"/>
      <c r="T3103" s="147"/>
    </row>
    <row r="3104">
      <c r="A3104" s="147"/>
      <c r="B3104" s="64"/>
      <c r="C3104" s="147" t="s">
        <v>217</v>
      </c>
      <c r="E3104" s="161"/>
      <c r="F3104" s="162"/>
      <c r="G3104" s="147"/>
      <c r="H3104" s="146"/>
      <c r="J3104" s="146"/>
      <c r="L3104" s="150"/>
      <c r="N3104" s="163"/>
      <c r="O3104" s="146"/>
      <c r="P3104" s="146"/>
      <c r="Q3104" s="146"/>
      <c r="R3104" s="34"/>
      <c r="S3104" s="35"/>
      <c r="T3104" s="147"/>
    </row>
    <row r="3105">
      <c r="A3105" s="147"/>
      <c r="B3105" s="64"/>
      <c r="C3105" s="147" t="s">
        <v>217</v>
      </c>
      <c r="E3105" s="161"/>
      <c r="F3105" s="162"/>
      <c r="G3105" s="147"/>
      <c r="H3105" s="146"/>
      <c r="J3105" s="146"/>
      <c r="L3105" s="150"/>
      <c r="N3105" s="163"/>
      <c r="O3105" s="146"/>
      <c r="P3105" s="146"/>
      <c r="Q3105" s="146"/>
      <c r="R3105" s="34"/>
      <c r="S3105" s="35"/>
      <c r="T3105" s="147"/>
    </row>
    <row r="3106">
      <c r="A3106" s="147"/>
      <c r="B3106" s="64"/>
      <c r="C3106" s="147" t="s">
        <v>217</v>
      </c>
      <c r="E3106" s="161"/>
      <c r="F3106" s="162"/>
      <c r="G3106" s="147"/>
      <c r="H3106" s="146"/>
      <c r="J3106" s="146"/>
      <c r="L3106" s="150"/>
      <c r="N3106" s="163"/>
      <c r="O3106" s="146"/>
      <c r="P3106" s="146"/>
      <c r="Q3106" s="146"/>
      <c r="R3106" s="34"/>
      <c r="S3106" s="35"/>
      <c r="T3106" s="147"/>
    </row>
    <row r="3107">
      <c r="A3107" s="147"/>
      <c r="B3107" s="64"/>
      <c r="C3107" s="147" t="s">
        <v>217</v>
      </c>
      <c r="E3107" s="161"/>
      <c r="F3107" s="162"/>
      <c r="G3107" s="147"/>
      <c r="H3107" s="146"/>
      <c r="J3107" s="146"/>
      <c r="L3107" s="150"/>
      <c r="N3107" s="163"/>
      <c r="O3107" s="146"/>
      <c r="P3107" s="146"/>
      <c r="Q3107" s="146"/>
      <c r="R3107" s="34"/>
      <c r="S3107" s="35"/>
      <c r="T3107" s="147"/>
    </row>
    <row r="3108">
      <c r="A3108" s="147"/>
      <c r="B3108" s="64"/>
      <c r="C3108" s="147" t="s">
        <v>217</v>
      </c>
      <c r="E3108" s="161"/>
      <c r="F3108" s="162"/>
      <c r="G3108" s="147"/>
      <c r="H3108" s="146"/>
      <c r="J3108" s="146"/>
      <c r="L3108" s="150"/>
      <c r="N3108" s="163"/>
      <c r="O3108" s="146"/>
      <c r="P3108" s="146"/>
      <c r="Q3108" s="146"/>
      <c r="R3108" s="34"/>
      <c r="S3108" s="35"/>
      <c r="T3108" s="147"/>
    </row>
    <row r="3109">
      <c r="A3109" s="147"/>
      <c r="B3109" s="64"/>
      <c r="C3109" s="147" t="s">
        <v>217</v>
      </c>
      <c r="E3109" s="161"/>
      <c r="F3109" s="162"/>
      <c r="G3109" s="147"/>
      <c r="H3109" s="146"/>
      <c r="J3109" s="146"/>
      <c r="L3109" s="150"/>
      <c r="N3109" s="163"/>
      <c r="O3109" s="146"/>
      <c r="P3109" s="146"/>
      <c r="Q3109" s="146"/>
      <c r="R3109" s="34"/>
      <c r="S3109" s="35"/>
      <c r="T3109" s="147"/>
    </row>
    <row r="3110">
      <c r="A3110" s="147"/>
      <c r="B3110" s="64"/>
      <c r="C3110" s="147" t="s">
        <v>217</v>
      </c>
      <c r="E3110" s="161"/>
      <c r="F3110" s="162"/>
      <c r="G3110" s="147"/>
      <c r="H3110" s="146"/>
      <c r="J3110" s="146"/>
      <c r="L3110" s="150"/>
      <c r="N3110" s="163"/>
      <c r="O3110" s="146"/>
      <c r="P3110" s="146"/>
      <c r="Q3110" s="146"/>
      <c r="R3110" s="34"/>
      <c r="S3110" s="35"/>
      <c r="T3110" s="147"/>
    </row>
    <row r="3111">
      <c r="A3111" s="147"/>
      <c r="B3111" s="64"/>
      <c r="C3111" s="147" t="s">
        <v>217</v>
      </c>
      <c r="E3111" s="161"/>
      <c r="F3111" s="162"/>
      <c r="G3111" s="147"/>
      <c r="H3111" s="146"/>
      <c r="J3111" s="146"/>
      <c r="L3111" s="150"/>
      <c r="N3111" s="163"/>
      <c r="O3111" s="146"/>
      <c r="P3111" s="146"/>
      <c r="Q3111" s="146"/>
      <c r="R3111" s="34"/>
      <c r="S3111" s="35"/>
      <c r="T3111" s="147"/>
    </row>
    <row r="3112">
      <c r="A3112" s="147"/>
      <c r="B3112" s="64"/>
      <c r="C3112" s="147" t="s">
        <v>217</v>
      </c>
      <c r="E3112" s="161"/>
      <c r="F3112" s="162"/>
      <c r="G3112" s="147"/>
      <c r="H3112" s="146"/>
      <c r="J3112" s="146"/>
      <c r="L3112" s="150"/>
      <c r="N3112" s="163"/>
      <c r="O3112" s="146"/>
      <c r="P3112" s="146"/>
      <c r="Q3112" s="146"/>
      <c r="R3112" s="34"/>
      <c r="S3112" s="35"/>
      <c r="T3112" s="147"/>
    </row>
    <row r="3113">
      <c r="A3113" s="147"/>
      <c r="B3113" s="64"/>
      <c r="C3113" s="147" t="s">
        <v>217</v>
      </c>
      <c r="E3113" s="161"/>
      <c r="F3113" s="162"/>
      <c r="G3113" s="147"/>
      <c r="H3113" s="146"/>
      <c r="J3113" s="146"/>
      <c r="L3113" s="150"/>
      <c r="N3113" s="163"/>
      <c r="O3113" s="146"/>
      <c r="P3113" s="146"/>
      <c r="Q3113" s="146"/>
      <c r="R3113" s="34"/>
      <c r="S3113" s="35"/>
      <c r="T3113" s="147"/>
    </row>
    <row r="3114">
      <c r="A3114" s="147"/>
      <c r="B3114" s="64"/>
      <c r="C3114" s="147" t="s">
        <v>217</v>
      </c>
      <c r="E3114" s="161"/>
      <c r="F3114" s="162"/>
      <c r="G3114" s="147"/>
      <c r="H3114" s="146"/>
      <c r="J3114" s="146"/>
      <c r="L3114" s="150"/>
      <c r="N3114" s="163"/>
      <c r="O3114" s="146"/>
      <c r="P3114" s="146"/>
      <c r="Q3114" s="146"/>
      <c r="R3114" s="34"/>
      <c r="S3114" s="35"/>
      <c r="T3114" s="147"/>
    </row>
    <row r="3115">
      <c r="A3115" s="147"/>
      <c r="B3115" s="64"/>
      <c r="C3115" s="147" t="s">
        <v>217</v>
      </c>
      <c r="E3115" s="161"/>
      <c r="F3115" s="162"/>
      <c r="G3115" s="147"/>
      <c r="H3115" s="146"/>
      <c r="J3115" s="146"/>
      <c r="L3115" s="150"/>
      <c r="N3115" s="163"/>
      <c r="O3115" s="146"/>
      <c r="P3115" s="146"/>
      <c r="Q3115" s="146"/>
      <c r="R3115" s="34"/>
      <c r="S3115" s="35"/>
      <c r="T3115" s="147"/>
    </row>
    <row r="3116">
      <c r="A3116" s="147"/>
      <c r="B3116" s="64"/>
      <c r="C3116" s="147" t="s">
        <v>217</v>
      </c>
      <c r="E3116" s="161"/>
      <c r="F3116" s="162"/>
      <c r="G3116" s="147"/>
      <c r="H3116" s="146"/>
      <c r="J3116" s="146"/>
      <c r="L3116" s="150"/>
      <c r="N3116" s="163"/>
      <c r="O3116" s="146"/>
      <c r="P3116" s="146"/>
      <c r="Q3116" s="146"/>
      <c r="R3116" s="34"/>
      <c r="S3116" s="35"/>
      <c r="T3116" s="147"/>
    </row>
    <row r="3117">
      <c r="A3117" s="147"/>
      <c r="B3117" s="64"/>
      <c r="C3117" s="147" t="s">
        <v>217</v>
      </c>
      <c r="E3117" s="161"/>
      <c r="F3117" s="162"/>
      <c r="G3117" s="147"/>
      <c r="H3117" s="146"/>
      <c r="J3117" s="146"/>
      <c r="L3117" s="150"/>
      <c r="N3117" s="163"/>
      <c r="O3117" s="146"/>
      <c r="P3117" s="146"/>
      <c r="Q3117" s="146"/>
      <c r="R3117" s="34"/>
      <c r="S3117" s="35"/>
      <c r="T3117" s="147"/>
    </row>
    <row r="3118">
      <c r="A3118" s="147"/>
      <c r="B3118" s="64"/>
      <c r="C3118" s="147" t="s">
        <v>217</v>
      </c>
      <c r="E3118" s="161"/>
      <c r="F3118" s="162"/>
      <c r="G3118" s="147"/>
      <c r="H3118" s="146"/>
      <c r="J3118" s="146"/>
      <c r="L3118" s="150"/>
      <c r="N3118" s="163"/>
      <c r="O3118" s="146"/>
      <c r="P3118" s="146"/>
      <c r="Q3118" s="146"/>
      <c r="R3118" s="34"/>
      <c r="S3118" s="35"/>
      <c r="T3118" s="147"/>
    </row>
    <row r="3119">
      <c r="A3119" s="147"/>
      <c r="B3119" s="64"/>
      <c r="C3119" s="147" t="s">
        <v>217</v>
      </c>
      <c r="E3119" s="161"/>
      <c r="F3119" s="162"/>
      <c r="G3119" s="147"/>
      <c r="H3119" s="146"/>
      <c r="J3119" s="146"/>
      <c r="L3119" s="150"/>
      <c r="N3119" s="163"/>
      <c r="O3119" s="146"/>
      <c r="P3119" s="146"/>
      <c r="Q3119" s="146"/>
      <c r="R3119" s="34"/>
      <c r="S3119" s="35"/>
      <c r="T3119" s="147"/>
    </row>
    <row r="3120">
      <c r="A3120" s="147"/>
      <c r="B3120" s="64"/>
      <c r="C3120" s="147" t="s">
        <v>217</v>
      </c>
      <c r="E3120" s="161"/>
      <c r="F3120" s="162"/>
      <c r="G3120" s="147"/>
      <c r="H3120" s="146"/>
      <c r="J3120" s="146"/>
      <c r="L3120" s="150"/>
      <c r="N3120" s="163"/>
      <c r="O3120" s="146"/>
      <c r="P3120" s="146"/>
      <c r="Q3120" s="146"/>
      <c r="R3120" s="34"/>
      <c r="S3120" s="35"/>
      <c r="T3120" s="147"/>
    </row>
    <row r="3121">
      <c r="A3121" s="147"/>
      <c r="B3121" s="64"/>
      <c r="C3121" s="147" t="s">
        <v>217</v>
      </c>
      <c r="E3121" s="161"/>
      <c r="F3121" s="162"/>
      <c r="G3121" s="147"/>
      <c r="H3121" s="146"/>
      <c r="J3121" s="146"/>
      <c r="L3121" s="150"/>
      <c r="N3121" s="163"/>
      <c r="O3121" s="146"/>
      <c r="P3121" s="146"/>
      <c r="Q3121" s="146"/>
      <c r="R3121" s="34"/>
      <c r="S3121" s="35"/>
      <c r="T3121" s="147"/>
    </row>
    <row r="3122">
      <c r="A3122" s="147"/>
      <c r="B3122" s="64"/>
      <c r="C3122" s="147" t="s">
        <v>217</v>
      </c>
      <c r="E3122" s="161"/>
      <c r="F3122" s="162"/>
      <c r="G3122" s="147"/>
      <c r="H3122" s="146"/>
      <c r="J3122" s="146"/>
      <c r="L3122" s="150"/>
      <c r="N3122" s="163"/>
      <c r="O3122" s="146"/>
      <c r="P3122" s="146"/>
      <c r="Q3122" s="146"/>
      <c r="R3122" s="34"/>
      <c r="S3122" s="35"/>
      <c r="T3122" s="147"/>
    </row>
    <row r="3123">
      <c r="A3123" s="147"/>
      <c r="B3123" s="64"/>
      <c r="C3123" s="147" t="s">
        <v>217</v>
      </c>
      <c r="E3123" s="161"/>
      <c r="F3123" s="162"/>
      <c r="G3123" s="147"/>
      <c r="H3123" s="146"/>
      <c r="J3123" s="146"/>
      <c r="L3123" s="150"/>
      <c r="N3123" s="163"/>
      <c r="O3123" s="146"/>
      <c r="P3123" s="146"/>
      <c r="Q3123" s="146"/>
      <c r="R3123" s="34"/>
      <c r="S3123" s="35"/>
      <c r="T3123" s="147"/>
    </row>
    <row r="3124">
      <c r="A3124" s="147"/>
      <c r="B3124" s="64"/>
      <c r="C3124" s="147" t="s">
        <v>217</v>
      </c>
      <c r="E3124" s="161"/>
      <c r="F3124" s="162"/>
      <c r="G3124" s="147"/>
      <c r="H3124" s="146"/>
      <c r="J3124" s="146"/>
      <c r="L3124" s="150"/>
      <c r="N3124" s="163"/>
      <c r="O3124" s="146"/>
      <c r="P3124" s="146"/>
      <c r="Q3124" s="146"/>
      <c r="R3124" s="34"/>
      <c r="S3124" s="35"/>
      <c r="T3124" s="147"/>
    </row>
    <row r="3125">
      <c r="A3125" s="147"/>
      <c r="B3125" s="64"/>
      <c r="C3125" s="147" t="s">
        <v>217</v>
      </c>
      <c r="E3125" s="161"/>
      <c r="F3125" s="162"/>
      <c r="G3125" s="147"/>
      <c r="H3125" s="146"/>
      <c r="J3125" s="146"/>
      <c r="L3125" s="150"/>
      <c r="N3125" s="163"/>
      <c r="O3125" s="146"/>
      <c r="P3125" s="146"/>
      <c r="Q3125" s="146"/>
      <c r="R3125" s="34"/>
      <c r="S3125" s="35"/>
      <c r="T3125" s="147"/>
    </row>
    <row r="3126">
      <c r="A3126" s="147"/>
      <c r="B3126" s="64"/>
      <c r="C3126" s="147" t="s">
        <v>217</v>
      </c>
      <c r="E3126" s="161"/>
      <c r="F3126" s="162"/>
      <c r="G3126" s="147"/>
      <c r="H3126" s="146"/>
      <c r="J3126" s="146"/>
      <c r="L3126" s="150"/>
      <c r="N3126" s="163"/>
      <c r="O3126" s="146"/>
      <c r="P3126" s="146"/>
      <c r="Q3126" s="146"/>
      <c r="R3126" s="34"/>
      <c r="S3126" s="35"/>
      <c r="T3126" s="147"/>
    </row>
    <row r="3127">
      <c r="A3127" s="147"/>
      <c r="B3127" s="64"/>
      <c r="C3127" s="147" t="s">
        <v>217</v>
      </c>
      <c r="E3127" s="161"/>
      <c r="F3127" s="162"/>
      <c r="G3127" s="147"/>
      <c r="H3127" s="146"/>
      <c r="J3127" s="146"/>
      <c r="L3127" s="150"/>
      <c r="N3127" s="163"/>
      <c r="O3127" s="146"/>
      <c r="P3127" s="146"/>
      <c r="Q3127" s="146"/>
      <c r="R3127" s="34"/>
      <c r="S3127" s="35"/>
      <c r="T3127" s="147"/>
    </row>
    <row r="3128">
      <c r="A3128" s="147"/>
      <c r="B3128" s="64"/>
      <c r="C3128" s="147" t="s">
        <v>217</v>
      </c>
      <c r="E3128" s="161"/>
      <c r="F3128" s="162"/>
      <c r="G3128" s="147"/>
      <c r="H3128" s="146"/>
      <c r="J3128" s="146"/>
      <c r="L3128" s="150"/>
      <c r="N3128" s="163"/>
      <c r="O3128" s="146"/>
      <c r="P3128" s="146"/>
      <c r="Q3128" s="146"/>
      <c r="R3128" s="34"/>
      <c r="S3128" s="35"/>
      <c r="T3128" s="147"/>
    </row>
    <row r="3129">
      <c r="A3129" s="147"/>
      <c r="B3129" s="64"/>
      <c r="C3129" s="147" t="s">
        <v>217</v>
      </c>
      <c r="E3129" s="161"/>
      <c r="F3129" s="162"/>
      <c r="G3129" s="147"/>
      <c r="H3129" s="146"/>
      <c r="J3129" s="146"/>
      <c r="L3129" s="150"/>
      <c r="N3129" s="163"/>
      <c r="O3129" s="146"/>
      <c r="P3129" s="146"/>
      <c r="Q3129" s="146"/>
      <c r="R3129" s="34"/>
      <c r="S3129" s="35"/>
      <c r="T3129" s="147"/>
    </row>
    <row r="3130">
      <c r="A3130" s="147"/>
      <c r="B3130" s="64"/>
      <c r="C3130" s="147" t="s">
        <v>217</v>
      </c>
      <c r="E3130" s="161"/>
      <c r="F3130" s="162"/>
      <c r="G3130" s="147"/>
      <c r="H3130" s="146"/>
      <c r="J3130" s="146"/>
      <c r="L3130" s="150"/>
      <c r="N3130" s="163"/>
      <c r="O3130" s="146"/>
      <c r="P3130" s="146"/>
      <c r="Q3130" s="146"/>
      <c r="R3130" s="34"/>
      <c r="S3130" s="35"/>
      <c r="T3130" s="147"/>
    </row>
    <row r="3131">
      <c r="A3131" s="147"/>
      <c r="B3131" s="64"/>
      <c r="C3131" s="147" t="s">
        <v>217</v>
      </c>
      <c r="E3131" s="161"/>
      <c r="F3131" s="162"/>
      <c r="G3131" s="147"/>
      <c r="H3131" s="146"/>
      <c r="J3131" s="146"/>
      <c r="L3131" s="150"/>
      <c r="N3131" s="163"/>
      <c r="O3131" s="146"/>
      <c r="P3131" s="146"/>
      <c r="Q3131" s="146"/>
      <c r="R3131" s="34"/>
      <c r="S3131" s="35"/>
      <c r="T3131" s="147"/>
    </row>
    <row r="3132">
      <c r="A3132" s="147"/>
      <c r="B3132" s="64"/>
      <c r="C3132" s="147" t="s">
        <v>217</v>
      </c>
      <c r="E3132" s="161"/>
      <c r="F3132" s="162"/>
      <c r="G3132" s="147"/>
      <c r="H3132" s="146"/>
      <c r="J3132" s="146"/>
      <c r="L3132" s="150"/>
      <c r="N3132" s="163"/>
      <c r="O3132" s="146"/>
      <c r="P3132" s="146"/>
      <c r="Q3132" s="146"/>
      <c r="R3132" s="34"/>
      <c r="S3132" s="35"/>
      <c r="T3132" s="147"/>
    </row>
    <row r="3133">
      <c r="A3133" s="147"/>
      <c r="B3133" s="64"/>
      <c r="C3133" s="147" t="s">
        <v>217</v>
      </c>
      <c r="E3133" s="161"/>
      <c r="F3133" s="162"/>
      <c r="G3133" s="147"/>
      <c r="H3133" s="146"/>
      <c r="J3133" s="146"/>
      <c r="L3133" s="150"/>
      <c r="N3133" s="163"/>
      <c r="O3133" s="146"/>
      <c r="P3133" s="146"/>
      <c r="Q3133" s="146"/>
      <c r="R3133" s="34"/>
      <c r="S3133" s="35"/>
      <c r="T3133" s="147"/>
    </row>
    <row r="3134">
      <c r="A3134" s="147"/>
      <c r="B3134" s="64"/>
      <c r="C3134" s="147" t="s">
        <v>217</v>
      </c>
      <c r="E3134" s="161"/>
      <c r="F3134" s="162"/>
      <c r="G3134" s="147"/>
      <c r="H3134" s="146"/>
      <c r="J3134" s="146"/>
      <c r="L3134" s="150"/>
      <c r="N3134" s="163"/>
      <c r="O3134" s="146"/>
      <c r="P3134" s="146"/>
      <c r="Q3134" s="146"/>
      <c r="R3134" s="34"/>
      <c r="S3134" s="35"/>
      <c r="T3134" s="147"/>
    </row>
    <row r="3135">
      <c r="A3135" s="147"/>
      <c r="B3135" s="64"/>
      <c r="C3135" s="147" t="s">
        <v>217</v>
      </c>
      <c r="E3135" s="161"/>
      <c r="F3135" s="162"/>
      <c r="G3135" s="147"/>
      <c r="H3135" s="146"/>
      <c r="J3135" s="146"/>
      <c r="L3135" s="150"/>
      <c r="N3135" s="163"/>
      <c r="O3135" s="146"/>
      <c r="P3135" s="146"/>
      <c r="Q3135" s="146"/>
      <c r="R3135" s="34"/>
      <c r="S3135" s="35"/>
      <c r="T3135" s="147"/>
    </row>
    <row r="3136">
      <c r="A3136" s="147"/>
      <c r="B3136" s="64"/>
      <c r="C3136" s="147" t="s">
        <v>217</v>
      </c>
      <c r="E3136" s="161"/>
      <c r="F3136" s="162"/>
      <c r="G3136" s="147"/>
      <c r="H3136" s="146"/>
      <c r="J3136" s="146"/>
      <c r="L3136" s="150"/>
      <c r="N3136" s="163"/>
      <c r="O3136" s="146"/>
      <c r="P3136" s="146"/>
      <c r="Q3136" s="146"/>
      <c r="R3136" s="34"/>
      <c r="S3136" s="35"/>
      <c r="T3136" s="147"/>
    </row>
    <row r="3137">
      <c r="A3137" s="147"/>
      <c r="B3137" s="64"/>
      <c r="C3137" s="147" t="s">
        <v>217</v>
      </c>
      <c r="E3137" s="161"/>
      <c r="F3137" s="162"/>
      <c r="G3137" s="147"/>
      <c r="H3137" s="146"/>
      <c r="J3137" s="146"/>
      <c r="L3137" s="150"/>
      <c r="N3137" s="163"/>
      <c r="O3137" s="146"/>
      <c r="P3137" s="146"/>
      <c r="Q3137" s="146"/>
      <c r="R3137" s="34"/>
      <c r="S3137" s="35"/>
      <c r="T3137" s="147"/>
    </row>
    <row r="3138">
      <c r="A3138" s="147"/>
      <c r="B3138" s="64"/>
      <c r="C3138" s="147" t="s">
        <v>217</v>
      </c>
      <c r="E3138" s="161"/>
      <c r="F3138" s="162"/>
      <c r="G3138" s="147"/>
      <c r="H3138" s="146"/>
      <c r="J3138" s="146"/>
      <c r="L3138" s="150"/>
      <c r="N3138" s="163"/>
      <c r="O3138" s="146"/>
      <c r="P3138" s="146"/>
      <c r="Q3138" s="146"/>
      <c r="R3138" s="34"/>
      <c r="S3138" s="35"/>
      <c r="T3138" s="147"/>
    </row>
    <row r="3139">
      <c r="A3139" s="147"/>
      <c r="B3139" s="64"/>
      <c r="C3139" s="147" t="s">
        <v>217</v>
      </c>
      <c r="E3139" s="161"/>
      <c r="F3139" s="162"/>
      <c r="G3139" s="147"/>
      <c r="H3139" s="146"/>
      <c r="J3139" s="146"/>
      <c r="L3139" s="150"/>
      <c r="N3139" s="163"/>
      <c r="O3139" s="146"/>
      <c r="P3139" s="146"/>
      <c r="Q3139" s="146"/>
      <c r="R3139" s="34"/>
      <c r="S3139" s="35"/>
      <c r="T3139" s="147"/>
    </row>
    <row r="3140">
      <c r="A3140" s="147"/>
      <c r="B3140" s="64"/>
      <c r="C3140" s="147" t="s">
        <v>217</v>
      </c>
      <c r="E3140" s="161"/>
      <c r="F3140" s="162"/>
      <c r="G3140" s="147"/>
      <c r="H3140" s="146"/>
      <c r="J3140" s="146"/>
      <c r="L3140" s="150"/>
      <c r="N3140" s="163"/>
      <c r="O3140" s="146"/>
      <c r="P3140" s="146"/>
      <c r="Q3140" s="146"/>
      <c r="R3140" s="34"/>
      <c r="S3140" s="35"/>
      <c r="T3140" s="147"/>
    </row>
    <row r="3141">
      <c r="A3141" s="147"/>
      <c r="B3141" s="64"/>
      <c r="C3141" s="147" t="s">
        <v>217</v>
      </c>
      <c r="E3141" s="161"/>
      <c r="F3141" s="162"/>
      <c r="G3141" s="147"/>
      <c r="H3141" s="146"/>
      <c r="J3141" s="146"/>
      <c r="L3141" s="150"/>
      <c r="N3141" s="163"/>
      <c r="O3141" s="146"/>
      <c r="P3141" s="146"/>
      <c r="Q3141" s="146"/>
      <c r="R3141" s="34"/>
      <c r="S3141" s="35"/>
      <c r="T3141" s="147"/>
    </row>
    <row r="3142">
      <c r="A3142" s="147"/>
      <c r="B3142" s="64"/>
      <c r="C3142" s="147" t="s">
        <v>217</v>
      </c>
      <c r="E3142" s="161"/>
      <c r="F3142" s="162"/>
      <c r="G3142" s="147"/>
      <c r="H3142" s="146"/>
      <c r="J3142" s="146"/>
      <c r="L3142" s="150"/>
      <c r="N3142" s="163"/>
      <c r="O3142" s="146"/>
      <c r="P3142" s="146"/>
      <c r="Q3142" s="146"/>
      <c r="R3142" s="34"/>
      <c r="S3142" s="35"/>
      <c r="T3142" s="147"/>
    </row>
    <row r="3143">
      <c r="A3143" s="147"/>
      <c r="B3143" s="64"/>
      <c r="C3143" s="147" t="s">
        <v>217</v>
      </c>
      <c r="E3143" s="161"/>
      <c r="F3143" s="162"/>
      <c r="G3143" s="147"/>
      <c r="H3143" s="146"/>
      <c r="J3143" s="146"/>
      <c r="L3143" s="150"/>
      <c r="N3143" s="163"/>
      <c r="O3143" s="146"/>
      <c r="P3143" s="146"/>
      <c r="Q3143" s="146"/>
      <c r="R3143" s="34"/>
      <c r="S3143" s="35"/>
      <c r="T3143" s="147"/>
    </row>
    <row r="3144">
      <c r="A3144" s="147"/>
      <c r="B3144" s="64"/>
      <c r="C3144" s="147" t="s">
        <v>217</v>
      </c>
      <c r="E3144" s="161"/>
      <c r="F3144" s="162"/>
      <c r="G3144" s="147"/>
      <c r="H3144" s="146"/>
      <c r="J3144" s="146"/>
      <c r="L3144" s="150"/>
      <c r="N3144" s="163"/>
      <c r="O3144" s="146"/>
      <c r="P3144" s="146"/>
      <c r="Q3144" s="146"/>
      <c r="R3144" s="34"/>
      <c r="S3144" s="35"/>
      <c r="T3144" s="147"/>
    </row>
    <row r="3145">
      <c r="A3145" s="147"/>
      <c r="B3145" s="64"/>
      <c r="C3145" s="147" t="s">
        <v>217</v>
      </c>
      <c r="E3145" s="161"/>
      <c r="F3145" s="162"/>
      <c r="G3145" s="147"/>
      <c r="H3145" s="146"/>
      <c r="J3145" s="146"/>
      <c r="L3145" s="150"/>
      <c r="N3145" s="163"/>
      <c r="O3145" s="146"/>
      <c r="P3145" s="146"/>
      <c r="Q3145" s="146"/>
      <c r="R3145" s="34"/>
      <c r="S3145" s="35"/>
      <c r="T3145" s="147"/>
    </row>
    <row r="3146">
      <c r="A3146" s="147"/>
      <c r="B3146" s="64"/>
      <c r="C3146" s="147" t="s">
        <v>217</v>
      </c>
      <c r="E3146" s="161"/>
      <c r="F3146" s="162"/>
      <c r="G3146" s="147"/>
      <c r="H3146" s="146"/>
      <c r="J3146" s="146"/>
      <c r="L3146" s="150"/>
      <c r="N3146" s="163"/>
      <c r="O3146" s="146"/>
      <c r="P3146" s="146"/>
      <c r="Q3146" s="146"/>
      <c r="R3146" s="34"/>
      <c r="S3146" s="35"/>
      <c r="T3146" s="147"/>
    </row>
    <row r="3147">
      <c r="A3147" s="147"/>
      <c r="B3147" s="64"/>
      <c r="C3147" s="147" t="s">
        <v>217</v>
      </c>
      <c r="E3147" s="161"/>
      <c r="F3147" s="162"/>
      <c r="G3147" s="147"/>
      <c r="H3147" s="146"/>
      <c r="J3147" s="146"/>
      <c r="L3147" s="150"/>
      <c r="N3147" s="163"/>
      <c r="O3147" s="146"/>
      <c r="P3147" s="146"/>
      <c r="Q3147" s="146"/>
      <c r="R3147" s="34"/>
      <c r="S3147" s="35"/>
      <c r="T3147" s="147"/>
    </row>
    <row r="3148">
      <c r="A3148" s="147"/>
      <c r="B3148" s="64"/>
      <c r="C3148" s="147" t="s">
        <v>217</v>
      </c>
      <c r="E3148" s="161"/>
      <c r="F3148" s="162"/>
      <c r="G3148" s="147"/>
      <c r="H3148" s="146"/>
      <c r="J3148" s="146"/>
      <c r="L3148" s="150"/>
      <c r="N3148" s="163"/>
      <c r="O3148" s="146"/>
      <c r="P3148" s="146"/>
      <c r="Q3148" s="146"/>
      <c r="R3148" s="34"/>
      <c r="S3148" s="35"/>
      <c r="T3148" s="147"/>
    </row>
    <row r="3149">
      <c r="A3149" s="147"/>
      <c r="B3149" s="64"/>
      <c r="C3149" s="147" t="s">
        <v>217</v>
      </c>
      <c r="E3149" s="161"/>
      <c r="F3149" s="162"/>
      <c r="G3149" s="147"/>
      <c r="H3149" s="146"/>
      <c r="J3149" s="146"/>
      <c r="L3149" s="150"/>
      <c r="N3149" s="163"/>
      <c r="O3149" s="146"/>
      <c r="P3149" s="146"/>
      <c r="Q3149" s="146"/>
      <c r="R3149" s="34"/>
      <c r="S3149" s="35"/>
      <c r="T3149" s="147"/>
    </row>
    <row r="3150">
      <c r="A3150" s="147"/>
      <c r="B3150" s="64"/>
      <c r="C3150" s="147" t="s">
        <v>217</v>
      </c>
      <c r="E3150" s="161"/>
      <c r="F3150" s="162"/>
      <c r="G3150" s="147"/>
      <c r="H3150" s="146"/>
      <c r="J3150" s="146"/>
      <c r="L3150" s="150"/>
      <c r="N3150" s="163"/>
      <c r="O3150" s="146"/>
      <c r="P3150" s="146"/>
      <c r="Q3150" s="146"/>
      <c r="R3150" s="34"/>
      <c r="S3150" s="35"/>
      <c r="T3150" s="147"/>
    </row>
    <row r="3151">
      <c r="A3151" s="147"/>
      <c r="B3151" s="64"/>
      <c r="C3151" s="147" t="s">
        <v>217</v>
      </c>
      <c r="E3151" s="161"/>
      <c r="F3151" s="162"/>
      <c r="G3151" s="147"/>
      <c r="H3151" s="146"/>
      <c r="J3151" s="146"/>
      <c r="L3151" s="150"/>
      <c r="N3151" s="163"/>
      <c r="O3151" s="146"/>
      <c r="P3151" s="146"/>
      <c r="Q3151" s="146"/>
      <c r="R3151" s="34"/>
      <c r="S3151" s="35"/>
      <c r="T3151" s="147"/>
    </row>
    <row r="3152">
      <c r="A3152" s="147"/>
      <c r="B3152" s="64"/>
      <c r="C3152" s="147" t="s">
        <v>217</v>
      </c>
      <c r="E3152" s="161"/>
      <c r="F3152" s="162"/>
      <c r="G3152" s="147"/>
      <c r="H3152" s="146"/>
      <c r="J3152" s="146"/>
      <c r="L3152" s="150"/>
      <c r="N3152" s="163"/>
      <c r="O3152" s="146"/>
      <c r="P3152" s="146"/>
      <c r="Q3152" s="146"/>
      <c r="R3152" s="34"/>
      <c r="S3152" s="35"/>
      <c r="T3152" s="147"/>
    </row>
    <row r="3153">
      <c r="A3153" s="147"/>
      <c r="B3153" s="64"/>
      <c r="C3153" s="147" t="s">
        <v>217</v>
      </c>
      <c r="E3153" s="161"/>
      <c r="F3153" s="162"/>
      <c r="G3153" s="147"/>
      <c r="H3153" s="146"/>
      <c r="J3153" s="146"/>
      <c r="L3153" s="150"/>
      <c r="N3153" s="163"/>
      <c r="O3153" s="146"/>
      <c r="P3153" s="146"/>
      <c r="Q3153" s="146"/>
      <c r="R3153" s="34"/>
      <c r="S3153" s="35"/>
      <c r="T3153" s="147"/>
    </row>
    <row r="3154">
      <c r="A3154" s="147"/>
      <c r="B3154" s="64"/>
      <c r="C3154" s="147" t="s">
        <v>217</v>
      </c>
      <c r="E3154" s="161"/>
      <c r="F3154" s="162"/>
      <c r="G3154" s="147"/>
      <c r="H3154" s="146"/>
      <c r="J3154" s="146"/>
      <c r="L3154" s="150"/>
      <c r="N3154" s="163"/>
      <c r="O3154" s="146"/>
      <c r="P3154" s="146"/>
      <c r="Q3154" s="146"/>
      <c r="R3154" s="34"/>
      <c r="S3154" s="35"/>
      <c r="T3154" s="147"/>
    </row>
    <row r="3155">
      <c r="A3155" s="147"/>
      <c r="B3155" s="64"/>
      <c r="C3155" s="147" t="s">
        <v>217</v>
      </c>
      <c r="E3155" s="161"/>
      <c r="F3155" s="162"/>
      <c r="G3155" s="147"/>
      <c r="H3155" s="146"/>
      <c r="J3155" s="146"/>
      <c r="L3155" s="150"/>
      <c r="N3155" s="163"/>
      <c r="O3155" s="146"/>
      <c r="P3155" s="146"/>
      <c r="Q3155" s="146"/>
      <c r="R3155" s="34"/>
      <c r="S3155" s="35"/>
      <c r="T3155" s="147"/>
    </row>
    <row r="3156">
      <c r="A3156" s="147"/>
      <c r="B3156" s="64"/>
      <c r="C3156" s="147" t="s">
        <v>217</v>
      </c>
      <c r="E3156" s="161"/>
      <c r="F3156" s="162"/>
      <c r="G3156" s="147"/>
      <c r="H3156" s="146"/>
      <c r="J3156" s="146"/>
      <c r="L3156" s="150"/>
      <c r="N3156" s="163"/>
      <c r="O3156" s="146"/>
      <c r="P3156" s="146"/>
      <c r="Q3156" s="146"/>
      <c r="R3156" s="34"/>
      <c r="S3156" s="35"/>
      <c r="T3156" s="147"/>
    </row>
    <row r="3157">
      <c r="A3157" s="147"/>
      <c r="B3157" s="64"/>
      <c r="C3157" s="147" t="s">
        <v>217</v>
      </c>
      <c r="E3157" s="161"/>
      <c r="F3157" s="162"/>
      <c r="G3157" s="147"/>
      <c r="H3157" s="146"/>
      <c r="J3157" s="146"/>
      <c r="L3157" s="150"/>
      <c r="N3157" s="163"/>
      <c r="O3157" s="146"/>
      <c r="P3157" s="146"/>
      <c r="Q3157" s="146"/>
      <c r="R3157" s="34"/>
      <c r="S3157" s="35"/>
      <c r="T3157" s="147"/>
    </row>
    <row r="3158">
      <c r="A3158" s="147"/>
      <c r="B3158" s="64"/>
      <c r="C3158" s="147" t="s">
        <v>217</v>
      </c>
      <c r="E3158" s="161"/>
      <c r="F3158" s="162"/>
      <c r="G3158" s="147"/>
      <c r="H3158" s="146"/>
      <c r="J3158" s="146"/>
      <c r="L3158" s="150"/>
      <c r="N3158" s="163"/>
      <c r="O3158" s="146"/>
      <c r="P3158" s="146"/>
      <c r="Q3158" s="146"/>
      <c r="R3158" s="34"/>
      <c r="S3158" s="35"/>
      <c r="T3158" s="147"/>
    </row>
    <row r="3159">
      <c r="A3159" s="147"/>
      <c r="B3159" s="64"/>
      <c r="C3159" s="147" t="s">
        <v>217</v>
      </c>
      <c r="E3159" s="161"/>
      <c r="F3159" s="162"/>
      <c r="G3159" s="147"/>
      <c r="H3159" s="146"/>
      <c r="J3159" s="146"/>
      <c r="L3159" s="150"/>
      <c r="N3159" s="163"/>
      <c r="O3159" s="146"/>
      <c r="P3159" s="146"/>
      <c r="Q3159" s="146"/>
      <c r="R3159" s="34"/>
      <c r="S3159" s="35"/>
      <c r="T3159" s="147"/>
    </row>
    <row r="3160">
      <c r="A3160" s="147"/>
      <c r="B3160" s="64"/>
      <c r="C3160" s="147" t="s">
        <v>217</v>
      </c>
      <c r="E3160" s="161"/>
      <c r="F3160" s="162"/>
      <c r="G3160" s="147"/>
      <c r="H3160" s="146"/>
      <c r="J3160" s="146"/>
      <c r="L3160" s="150"/>
      <c r="N3160" s="163"/>
      <c r="O3160" s="146"/>
      <c r="P3160" s="146"/>
      <c r="Q3160" s="146"/>
      <c r="R3160" s="34"/>
      <c r="S3160" s="35"/>
      <c r="T3160" s="147"/>
    </row>
    <row r="3161">
      <c r="A3161" s="147"/>
      <c r="B3161" s="64"/>
      <c r="C3161" s="147" t="s">
        <v>217</v>
      </c>
      <c r="E3161" s="161"/>
      <c r="F3161" s="162"/>
      <c r="G3161" s="147"/>
      <c r="H3161" s="146"/>
      <c r="J3161" s="146"/>
      <c r="L3161" s="150"/>
      <c r="N3161" s="163"/>
      <c r="O3161" s="146"/>
      <c r="P3161" s="146"/>
      <c r="Q3161" s="146"/>
      <c r="R3161" s="34"/>
      <c r="S3161" s="35"/>
      <c r="T3161" s="147"/>
    </row>
    <row r="3162">
      <c r="A3162" s="147"/>
      <c r="B3162" s="64"/>
      <c r="C3162" s="147" t="s">
        <v>217</v>
      </c>
      <c r="E3162" s="161"/>
      <c r="F3162" s="162"/>
      <c r="G3162" s="147"/>
      <c r="H3162" s="146"/>
      <c r="J3162" s="146"/>
      <c r="L3162" s="150"/>
      <c r="N3162" s="163"/>
      <c r="O3162" s="146"/>
      <c r="P3162" s="146"/>
      <c r="Q3162" s="146"/>
      <c r="R3162" s="34"/>
      <c r="S3162" s="35"/>
      <c r="T3162" s="147"/>
    </row>
    <row r="3163">
      <c r="A3163" s="147"/>
      <c r="B3163" s="64"/>
      <c r="C3163" s="147" t="s">
        <v>217</v>
      </c>
      <c r="E3163" s="161"/>
      <c r="F3163" s="162"/>
      <c r="G3163" s="147"/>
      <c r="H3163" s="146"/>
      <c r="J3163" s="146"/>
      <c r="L3163" s="150"/>
      <c r="N3163" s="163"/>
      <c r="O3163" s="146"/>
      <c r="P3163" s="146"/>
      <c r="Q3163" s="146"/>
      <c r="R3163" s="34"/>
      <c r="S3163" s="35"/>
      <c r="T3163" s="147"/>
    </row>
    <row r="3164">
      <c r="A3164" s="147"/>
      <c r="B3164" s="64"/>
      <c r="C3164" s="147" t="s">
        <v>217</v>
      </c>
      <c r="E3164" s="161"/>
      <c r="F3164" s="162"/>
      <c r="G3164" s="147"/>
      <c r="H3164" s="146"/>
      <c r="J3164" s="146"/>
      <c r="L3164" s="150"/>
      <c r="N3164" s="163"/>
      <c r="O3164" s="146"/>
      <c r="P3164" s="146"/>
      <c r="Q3164" s="146"/>
      <c r="R3164" s="34"/>
      <c r="S3164" s="35"/>
      <c r="T3164" s="147"/>
    </row>
    <row r="3165">
      <c r="A3165" s="147"/>
      <c r="B3165" s="64"/>
      <c r="C3165" s="147" t="s">
        <v>217</v>
      </c>
      <c r="E3165" s="161"/>
      <c r="F3165" s="162"/>
      <c r="G3165" s="147"/>
      <c r="H3165" s="146"/>
      <c r="J3165" s="146"/>
      <c r="L3165" s="150"/>
      <c r="N3165" s="163"/>
      <c r="O3165" s="146"/>
      <c r="P3165" s="146"/>
      <c r="Q3165" s="146"/>
      <c r="R3165" s="34"/>
      <c r="S3165" s="35"/>
      <c r="T3165" s="147"/>
    </row>
    <row r="3166">
      <c r="A3166" s="147"/>
      <c r="B3166" s="64"/>
      <c r="C3166" s="147" t="s">
        <v>217</v>
      </c>
      <c r="E3166" s="161"/>
      <c r="F3166" s="162"/>
      <c r="G3166" s="147"/>
      <c r="H3166" s="146"/>
      <c r="J3166" s="146"/>
      <c r="L3166" s="150"/>
      <c r="N3166" s="163"/>
      <c r="O3166" s="146"/>
      <c r="P3166" s="146"/>
      <c r="Q3166" s="146"/>
      <c r="R3166" s="34"/>
      <c r="S3166" s="35"/>
      <c r="T3166" s="147"/>
    </row>
    <row r="3167">
      <c r="A3167" s="147"/>
      <c r="B3167" s="64"/>
      <c r="C3167" s="147" t="s">
        <v>217</v>
      </c>
      <c r="E3167" s="161"/>
      <c r="F3167" s="162"/>
      <c r="G3167" s="147"/>
      <c r="H3167" s="146"/>
      <c r="J3167" s="146"/>
      <c r="L3167" s="150"/>
      <c r="N3167" s="163"/>
      <c r="O3167" s="146"/>
      <c r="P3167" s="146"/>
      <c r="Q3167" s="146"/>
      <c r="R3167" s="34"/>
      <c r="S3167" s="35"/>
      <c r="T3167" s="147"/>
    </row>
    <row r="3168">
      <c r="A3168" s="147"/>
      <c r="B3168" s="64"/>
      <c r="C3168" s="147" t="s">
        <v>217</v>
      </c>
      <c r="E3168" s="161"/>
      <c r="F3168" s="162"/>
      <c r="G3168" s="147"/>
      <c r="H3168" s="146"/>
      <c r="J3168" s="146"/>
      <c r="L3168" s="150"/>
      <c r="N3168" s="163"/>
      <c r="O3168" s="146"/>
      <c r="P3168" s="146"/>
      <c r="Q3168" s="146"/>
      <c r="R3168" s="34"/>
      <c r="S3168" s="35"/>
      <c r="T3168" s="147"/>
    </row>
    <row r="3169">
      <c r="A3169" s="147"/>
      <c r="B3169" s="64"/>
      <c r="C3169" s="147" t="s">
        <v>217</v>
      </c>
      <c r="E3169" s="161"/>
      <c r="F3169" s="162"/>
      <c r="G3169" s="147"/>
      <c r="H3169" s="146"/>
      <c r="J3169" s="146"/>
      <c r="L3169" s="150"/>
      <c r="N3169" s="163"/>
      <c r="O3169" s="146"/>
      <c r="P3169" s="146"/>
      <c r="Q3169" s="146"/>
      <c r="R3169" s="34"/>
      <c r="S3169" s="35"/>
      <c r="T3169" s="147"/>
    </row>
    <row r="3170">
      <c r="A3170" s="147"/>
      <c r="B3170" s="64"/>
      <c r="C3170" s="147" t="s">
        <v>217</v>
      </c>
      <c r="E3170" s="161"/>
      <c r="F3170" s="162"/>
      <c r="G3170" s="147"/>
      <c r="H3170" s="146"/>
      <c r="J3170" s="146"/>
      <c r="L3170" s="150"/>
      <c r="N3170" s="163"/>
      <c r="O3170" s="146"/>
      <c r="P3170" s="146"/>
      <c r="Q3170" s="146"/>
      <c r="R3170" s="34"/>
      <c r="S3170" s="35"/>
      <c r="T3170" s="147"/>
    </row>
    <row r="3171">
      <c r="A3171" s="147"/>
      <c r="B3171" s="64"/>
      <c r="C3171" s="147" t="s">
        <v>217</v>
      </c>
      <c r="E3171" s="161"/>
      <c r="F3171" s="162"/>
      <c r="G3171" s="147"/>
      <c r="H3171" s="146"/>
      <c r="J3171" s="146"/>
      <c r="L3171" s="150"/>
      <c r="N3171" s="163"/>
      <c r="O3171" s="146"/>
      <c r="P3171" s="146"/>
      <c r="Q3171" s="146"/>
      <c r="R3171" s="34"/>
      <c r="S3171" s="35"/>
      <c r="T3171" s="147"/>
    </row>
    <row r="3172">
      <c r="A3172" s="147"/>
      <c r="B3172" s="64"/>
      <c r="C3172" s="147" t="s">
        <v>217</v>
      </c>
      <c r="E3172" s="161"/>
      <c r="F3172" s="162"/>
      <c r="G3172" s="147"/>
      <c r="H3172" s="146"/>
      <c r="J3172" s="146"/>
      <c r="L3172" s="150"/>
      <c r="N3172" s="163"/>
      <c r="O3172" s="146"/>
      <c r="P3172" s="146"/>
      <c r="Q3172" s="146"/>
      <c r="R3172" s="34"/>
      <c r="S3172" s="35"/>
      <c r="T3172" s="147"/>
    </row>
    <row r="3173">
      <c r="A3173" s="147"/>
      <c r="B3173" s="64"/>
      <c r="C3173" s="147" t="s">
        <v>217</v>
      </c>
      <c r="E3173" s="161"/>
      <c r="F3173" s="162"/>
      <c r="G3173" s="147"/>
      <c r="H3173" s="146"/>
      <c r="J3173" s="146"/>
      <c r="L3173" s="150"/>
      <c r="N3173" s="163"/>
      <c r="O3173" s="146"/>
      <c r="P3173" s="146"/>
      <c r="Q3173" s="146"/>
      <c r="R3173" s="34"/>
      <c r="S3173" s="35"/>
      <c r="T3173" s="147"/>
    </row>
    <row r="3174">
      <c r="A3174" s="147"/>
      <c r="B3174" s="64"/>
      <c r="C3174" s="147" t="s">
        <v>217</v>
      </c>
      <c r="E3174" s="161"/>
      <c r="F3174" s="162"/>
      <c r="G3174" s="147"/>
      <c r="H3174" s="146"/>
      <c r="J3174" s="146"/>
      <c r="L3174" s="150"/>
      <c r="N3174" s="163"/>
      <c r="O3174" s="146"/>
      <c r="P3174" s="146"/>
      <c r="Q3174" s="146"/>
      <c r="R3174" s="34"/>
      <c r="S3174" s="35"/>
      <c r="T3174" s="147"/>
    </row>
    <row r="3175">
      <c r="A3175" s="147"/>
      <c r="B3175" s="64"/>
      <c r="C3175" s="147" t="s">
        <v>217</v>
      </c>
      <c r="E3175" s="161"/>
      <c r="F3175" s="162"/>
      <c r="G3175" s="147"/>
      <c r="H3175" s="146"/>
      <c r="J3175" s="146"/>
      <c r="L3175" s="150"/>
      <c r="N3175" s="163"/>
      <c r="O3175" s="146"/>
      <c r="P3175" s="146"/>
      <c r="Q3175" s="146"/>
      <c r="R3175" s="34"/>
      <c r="S3175" s="35"/>
      <c r="T3175" s="147"/>
    </row>
    <row r="3176">
      <c r="A3176" s="147"/>
      <c r="B3176" s="64"/>
      <c r="C3176" s="147" t="s">
        <v>217</v>
      </c>
      <c r="E3176" s="161"/>
      <c r="F3176" s="162"/>
      <c r="G3176" s="147"/>
      <c r="H3176" s="146"/>
      <c r="J3176" s="146"/>
      <c r="L3176" s="150"/>
      <c r="N3176" s="163"/>
      <c r="O3176" s="146"/>
      <c r="P3176" s="146"/>
      <c r="Q3176" s="146"/>
      <c r="R3176" s="34"/>
      <c r="S3176" s="35"/>
      <c r="T3176" s="147"/>
    </row>
    <row r="3177">
      <c r="A3177" s="147"/>
      <c r="B3177" s="64"/>
      <c r="C3177" s="147" t="s">
        <v>217</v>
      </c>
      <c r="E3177" s="161"/>
      <c r="F3177" s="162"/>
      <c r="G3177" s="147"/>
      <c r="H3177" s="146"/>
      <c r="J3177" s="146"/>
      <c r="L3177" s="150"/>
      <c r="N3177" s="163"/>
      <c r="O3177" s="146"/>
      <c r="P3177" s="146"/>
      <c r="Q3177" s="146"/>
      <c r="R3177" s="34"/>
      <c r="S3177" s="35"/>
      <c r="T3177" s="147"/>
    </row>
    <row r="3178">
      <c r="A3178" s="147"/>
      <c r="B3178" s="64"/>
      <c r="C3178" s="147" t="s">
        <v>217</v>
      </c>
      <c r="E3178" s="161"/>
      <c r="F3178" s="162"/>
      <c r="G3178" s="147"/>
      <c r="H3178" s="146"/>
      <c r="J3178" s="146"/>
      <c r="L3178" s="150"/>
      <c r="N3178" s="163"/>
      <c r="O3178" s="146"/>
      <c r="P3178" s="146"/>
      <c r="Q3178" s="146"/>
      <c r="R3178" s="34"/>
      <c r="S3178" s="35"/>
      <c r="T3178" s="147"/>
    </row>
    <row r="3179">
      <c r="A3179" s="147"/>
      <c r="B3179" s="64"/>
      <c r="C3179" s="147" t="s">
        <v>217</v>
      </c>
      <c r="E3179" s="161"/>
      <c r="F3179" s="162"/>
      <c r="G3179" s="147"/>
      <c r="H3179" s="146"/>
      <c r="J3179" s="146"/>
      <c r="L3179" s="150"/>
      <c r="N3179" s="163"/>
      <c r="O3179" s="146"/>
      <c r="P3179" s="146"/>
      <c r="Q3179" s="146"/>
      <c r="R3179" s="34"/>
      <c r="S3179" s="35"/>
      <c r="T3179" s="147"/>
    </row>
    <row r="3180">
      <c r="A3180" s="147"/>
      <c r="B3180" s="64"/>
      <c r="C3180" s="147" t="s">
        <v>217</v>
      </c>
      <c r="E3180" s="161"/>
      <c r="F3180" s="162"/>
      <c r="G3180" s="147"/>
      <c r="H3180" s="146"/>
      <c r="J3180" s="146"/>
      <c r="L3180" s="150"/>
      <c r="N3180" s="163"/>
      <c r="O3180" s="146"/>
      <c r="P3180" s="146"/>
      <c r="Q3180" s="146"/>
      <c r="R3180" s="34"/>
      <c r="S3180" s="35"/>
      <c r="T3180" s="147"/>
    </row>
    <row r="3181">
      <c r="A3181" s="147"/>
      <c r="B3181" s="64"/>
      <c r="C3181" s="147" t="s">
        <v>217</v>
      </c>
      <c r="E3181" s="161"/>
      <c r="F3181" s="162"/>
      <c r="G3181" s="147"/>
      <c r="H3181" s="146"/>
      <c r="J3181" s="146"/>
      <c r="L3181" s="150"/>
      <c r="N3181" s="163"/>
      <c r="O3181" s="146"/>
      <c r="P3181" s="146"/>
      <c r="Q3181" s="146"/>
      <c r="R3181" s="34"/>
      <c r="S3181" s="35"/>
      <c r="T3181" s="147"/>
    </row>
    <row r="3182">
      <c r="A3182" s="147"/>
      <c r="B3182" s="64"/>
      <c r="C3182" s="147" t="s">
        <v>217</v>
      </c>
      <c r="E3182" s="161"/>
      <c r="F3182" s="162"/>
      <c r="G3182" s="147"/>
      <c r="H3182" s="146"/>
      <c r="J3182" s="146"/>
      <c r="L3182" s="150"/>
      <c r="N3182" s="163"/>
      <c r="O3182" s="146"/>
      <c r="P3182" s="146"/>
      <c r="Q3182" s="146"/>
      <c r="R3182" s="34"/>
      <c r="S3182" s="35"/>
      <c r="T3182" s="147"/>
    </row>
    <row r="3183">
      <c r="A3183" s="147"/>
      <c r="B3183" s="64"/>
      <c r="C3183" s="147" t="s">
        <v>217</v>
      </c>
      <c r="E3183" s="161"/>
      <c r="F3183" s="162"/>
      <c r="G3183" s="147"/>
      <c r="H3183" s="146"/>
      <c r="J3183" s="146"/>
      <c r="L3183" s="150"/>
      <c r="N3183" s="163"/>
      <c r="O3183" s="146"/>
      <c r="P3183" s="146"/>
      <c r="Q3183" s="146"/>
      <c r="R3183" s="34"/>
      <c r="S3183" s="35"/>
      <c r="T3183" s="147"/>
    </row>
    <row r="3184">
      <c r="A3184" s="147"/>
      <c r="B3184" s="64"/>
      <c r="C3184" s="147" t="s">
        <v>217</v>
      </c>
      <c r="E3184" s="161"/>
      <c r="F3184" s="162"/>
      <c r="G3184" s="147"/>
      <c r="H3184" s="146"/>
      <c r="J3184" s="146"/>
      <c r="L3184" s="150"/>
      <c r="N3184" s="163"/>
      <c r="O3184" s="146"/>
      <c r="P3184" s="146"/>
      <c r="Q3184" s="146"/>
      <c r="R3184" s="34"/>
      <c r="S3184" s="35"/>
      <c r="T3184" s="147"/>
    </row>
    <row r="3185">
      <c r="A3185" s="147"/>
      <c r="B3185" s="64"/>
      <c r="C3185" s="147" t="s">
        <v>217</v>
      </c>
      <c r="E3185" s="161"/>
      <c r="F3185" s="162"/>
      <c r="G3185" s="147"/>
      <c r="H3185" s="146"/>
      <c r="J3185" s="146"/>
      <c r="L3185" s="150"/>
      <c r="N3185" s="163"/>
      <c r="O3185" s="146"/>
      <c r="P3185" s="146"/>
      <c r="Q3185" s="146"/>
      <c r="R3185" s="34"/>
      <c r="S3185" s="35"/>
      <c r="T3185" s="147"/>
    </row>
    <row r="3186">
      <c r="A3186" s="147"/>
      <c r="B3186" s="64"/>
      <c r="C3186" s="147" t="s">
        <v>217</v>
      </c>
      <c r="E3186" s="161"/>
      <c r="F3186" s="162"/>
      <c r="G3186" s="147"/>
      <c r="H3186" s="146"/>
      <c r="J3186" s="146"/>
      <c r="L3186" s="150"/>
      <c r="N3186" s="163"/>
      <c r="O3186" s="146"/>
      <c r="P3186" s="146"/>
      <c r="Q3186" s="146"/>
      <c r="R3186" s="34"/>
      <c r="S3186" s="35"/>
      <c r="T3186" s="147"/>
    </row>
    <row r="3187">
      <c r="A3187" s="147"/>
      <c r="B3187" s="64"/>
      <c r="C3187" s="147" t="s">
        <v>217</v>
      </c>
      <c r="E3187" s="161"/>
      <c r="F3187" s="162"/>
      <c r="G3187" s="147"/>
      <c r="H3187" s="146"/>
      <c r="J3187" s="146"/>
      <c r="L3187" s="150"/>
      <c r="N3187" s="163"/>
      <c r="O3187" s="146"/>
      <c r="P3187" s="146"/>
      <c r="Q3187" s="146"/>
      <c r="R3187" s="34"/>
      <c r="S3187" s="35"/>
      <c r="T3187" s="147"/>
    </row>
    <row r="3188">
      <c r="A3188" s="147"/>
      <c r="B3188" s="64"/>
      <c r="C3188" s="147" t="s">
        <v>217</v>
      </c>
      <c r="E3188" s="161"/>
      <c r="F3188" s="162"/>
      <c r="G3188" s="147"/>
      <c r="H3188" s="146"/>
      <c r="J3188" s="146"/>
      <c r="L3188" s="150"/>
      <c r="N3188" s="163"/>
      <c r="O3188" s="146"/>
      <c r="P3188" s="146"/>
      <c r="Q3188" s="146"/>
      <c r="R3188" s="34"/>
      <c r="S3188" s="35"/>
      <c r="T3188" s="147"/>
    </row>
    <row r="3189">
      <c r="A3189" s="147"/>
      <c r="B3189" s="64"/>
      <c r="C3189" s="147" t="s">
        <v>217</v>
      </c>
      <c r="E3189" s="161"/>
      <c r="F3189" s="162"/>
      <c r="G3189" s="147"/>
      <c r="H3189" s="146"/>
      <c r="J3189" s="146"/>
      <c r="L3189" s="150"/>
      <c r="N3189" s="163"/>
      <c r="O3189" s="146"/>
      <c r="P3189" s="146"/>
      <c r="Q3189" s="146"/>
      <c r="R3189" s="34"/>
      <c r="S3189" s="35"/>
      <c r="T3189" s="147"/>
    </row>
    <row r="3190">
      <c r="A3190" s="147"/>
      <c r="B3190" s="64"/>
      <c r="C3190" s="147" t="s">
        <v>217</v>
      </c>
      <c r="E3190" s="161"/>
      <c r="F3190" s="162"/>
      <c r="G3190" s="147"/>
      <c r="H3190" s="146"/>
      <c r="J3190" s="146"/>
      <c r="L3190" s="150"/>
      <c r="N3190" s="163"/>
      <c r="O3190" s="146"/>
      <c r="P3190" s="146"/>
      <c r="Q3190" s="146"/>
      <c r="R3190" s="34"/>
      <c r="S3190" s="35"/>
      <c r="T3190" s="147"/>
    </row>
    <row r="3191">
      <c r="A3191" s="147"/>
      <c r="B3191" s="64"/>
      <c r="C3191" s="147" t="s">
        <v>217</v>
      </c>
      <c r="E3191" s="161"/>
      <c r="F3191" s="162"/>
      <c r="G3191" s="147"/>
      <c r="H3191" s="146"/>
      <c r="J3191" s="146"/>
      <c r="L3191" s="150"/>
      <c r="N3191" s="163"/>
      <c r="O3191" s="146"/>
      <c r="P3191" s="146"/>
      <c r="Q3191" s="146"/>
      <c r="R3191" s="34"/>
      <c r="S3191" s="35"/>
      <c r="T3191" s="147"/>
    </row>
    <row r="3192">
      <c r="A3192" s="147"/>
      <c r="B3192" s="64"/>
      <c r="C3192" s="147" t="s">
        <v>217</v>
      </c>
      <c r="E3192" s="161"/>
      <c r="F3192" s="162"/>
      <c r="G3192" s="147"/>
      <c r="H3192" s="146"/>
      <c r="J3192" s="146"/>
      <c r="L3192" s="150"/>
      <c r="N3192" s="163"/>
      <c r="O3192" s="146"/>
      <c r="P3192" s="146"/>
      <c r="Q3192" s="146"/>
      <c r="R3192" s="34"/>
      <c r="S3192" s="35"/>
      <c r="T3192" s="147"/>
    </row>
    <row r="3193">
      <c r="A3193" s="147"/>
      <c r="B3193" s="64"/>
      <c r="C3193" s="147" t="s">
        <v>217</v>
      </c>
      <c r="E3193" s="161"/>
      <c r="F3193" s="162"/>
      <c r="G3193" s="147"/>
      <c r="H3193" s="146"/>
      <c r="J3193" s="146"/>
      <c r="L3193" s="150"/>
      <c r="N3193" s="163"/>
      <c r="O3193" s="146"/>
      <c r="P3193" s="146"/>
      <c r="Q3193" s="146"/>
      <c r="R3193" s="34"/>
      <c r="S3193" s="35"/>
      <c r="T3193" s="147"/>
    </row>
    <row r="3194">
      <c r="A3194" s="147"/>
      <c r="B3194" s="64"/>
      <c r="C3194" s="147" t="s">
        <v>217</v>
      </c>
      <c r="E3194" s="161"/>
      <c r="F3194" s="162"/>
      <c r="G3194" s="147"/>
      <c r="H3194" s="146"/>
      <c r="J3194" s="146"/>
      <c r="L3194" s="150"/>
      <c r="N3194" s="163"/>
      <c r="O3194" s="146"/>
      <c r="P3194" s="146"/>
      <c r="Q3194" s="146"/>
      <c r="R3194" s="34"/>
      <c r="S3194" s="35"/>
      <c r="T3194" s="147"/>
    </row>
    <row r="3195">
      <c r="A3195" s="147"/>
      <c r="B3195" s="64"/>
      <c r="C3195" s="147" t="s">
        <v>217</v>
      </c>
      <c r="E3195" s="161"/>
      <c r="F3195" s="162"/>
      <c r="G3195" s="147"/>
      <c r="H3195" s="146"/>
      <c r="J3195" s="146"/>
      <c r="L3195" s="150"/>
      <c r="N3195" s="163"/>
      <c r="O3195" s="146"/>
      <c r="P3195" s="146"/>
      <c r="Q3195" s="146"/>
      <c r="R3195" s="34"/>
      <c r="S3195" s="35"/>
      <c r="T3195" s="147"/>
    </row>
    <row r="3196">
      <c r="A3196" s="147"/>
      <c r="B3196" s="64"/>
      <c r="C3196" s="147" t="s">
        <v>217</v>
      </c>
      <c r="E3196" s="161"/>
      <c r="F3196" s="162"/>
      <c r="G3196" s="147"/>
      <c r="H3196" s="146"/>
      <c r="J3196" s="146"/>
      <c r="L3196" s="150"/>
      <c r="N3196" s="163"/>
      <c r="O3196" s="146"/>
      <c r="P3196" s="146"/>
      <c r="Q3196" s="146"/>
      <c r="R3196" s="34"/>
      <c r="S3196" s="35"/>
      <c r="T3196" s="147"/>
    </row>
    <row r="3197">
      <c r="A3197" s="147"/>
      <c r="B3197" s="64"/>
      <c r="C3197" s="147" t="s">
        <v>217</v>
      </c>
      <c r="E3197" s="161"/>
      <c r="F3197" s="162"/>
      <c r="G3197" s="147"/>
      <c r="H3197" s="146"/>
      <c r="J3197" s="146"/>
      <c r="L3197" s="150"/>
      <c r="N3197" s="163"/>
      <c r="O3197" s="146"/>
      <c r="P3197" s="146"/>
      <c r="Q3197" s="146"/>
      <c r="R3197" s="34"/>
      <c r="S3197" s="35"/>
      <c r="T3197" s="147"/>
    </row>
    <row r="3198">
      <c r="A3198" s="147"/>
      <c r="B3198" s="64"/>
      <c r="C3198" s="147" t="s">
        <v>217</v>
      </c>
      <c r="E3198" s="161"/>
      <c r="F3198" s="162"/>
      <c r="G3198" s="147"/>
      <c r="H3198" s="146"/>
      <c r="J3198" s="146"/>
      <c r="L3198" s="150"/>
      <c r="N3198" s="163"/>
      <c r="O3198" s="146"/>
      <c r="P3198" s="146"/>
      <c r="Q3198" s="146"/>
      <c r="R3198" s="34"/>
      <c r="S3198" s="35"/>
      <c r="T3198" s="147"/>
    </row>
    <row r="3199">
      <c r="A3199" s="147"/>
      <c r="B3199" s="64"/>
      <c r="C3199" s="147" t="s">
        <v>217</v>
      </c>
      <c r="E3199" s="161"/>
      <c r="F3199" s="162"/>
      <c r="G3199" s="147"/>
      <c r="H3199" s="146"/>
      <c r="J3199" s="146"/>
      <c r="L3199" s="150"/>
      <c r="N3199" s="163"/>
      <c r="O3199" s="146"/>
      <c r="P3199" s="146"/>
      <c r="Q3199" s="146"/>
      <c r="R3199" s="34"/>
      <c r="S3199" s="35"/>
      <c r="T3199" s="147"/>
    </row>
    <row r="3200">
      <c r="A3200" s="147"/>
      <c r="B3200" s="64"/>
      <c r="C3200" s="147" t="s">
        <v>217</v>
      </c>
      <c r="E3200" s="161"/>
      <c r="F3200" s="162"/>
      <c r="G3200" s="147"/>
      <c r="H3200" s="146"/>
      <c r="J3200" s="146"/>
      <c r="L3200" s="150"/>
      <c r="N3200" s="163"/>
      <c r="O3200" s="146"/>
      <c r="P3200" s="146"/>
      <c r="Q3200" s="146"/>
      <c r="R3200" s="34"/>
      <c r="S3200" s="35"/>
      <c r="T3200" s="147"/>
    </row>
    <row r="3201">
      <c r="A3201" s="147"/>
      <c r="B3201" s="64"/>
      <c r="C3201" s="147" t="s">
        <v>217</v>
      </c>
      <c r="E3201" s="161"/>
      <c r="F3201" s="162"/>
      <c r="G3201" s="147"/>
      <c r="H3201" s="146"/>
      <c r="J3201" s="146"/>
      <c r="L3201" s="150"/>
      <c r="N3201" s="163"/>
      <c r="O3201" s="146"/>
      <c r="P3201" s="146"/>
      <c r="Q3201" s="146"/>
      <c r="R3201" s="34"/>
      <c r="S3201" s="35"/>
      <c r="T3201" s="147"/>
    </row>
    <row r="3202">
      <c r="A3202" s="147"/>
      <c r="B3202" s="64"/>
      <c r="C3202" s="147" t="s">
        <v>217</v>
      </c>
      <c r="E3202" s="161"/>
      <c r="F3202" s="162"/>
      <c r="G3202" s="147"/>
      <c r="H3202" s="146"/>
      <c r="J3202" s="146"/>
      <c r="L3202" s="150"/>
      <c r="N3202" s="163"/>
      <c r="O3202" s="146"/>
      <c r="P3202" s="146"/>
      <c r="Q3202" s="146"/>
      <c r="R3202" s="34"/>
      <c r="S3202" s="35"/>
      <c r="T3202" s="147"/>
    </row>
    <row r="3203">
      <c r="A3203" s="147"/>
      <c r="B3203" s="64"/>
      <c r="C3203" s="147" t="s">
        <v>217</v>
      </c>
      <c r="E3203" s="161"/>
      <c r="F3203" s="162"/>
      <c r="G3203" s="147"/>
      <c r="H3203" s="146"/>
      <c r="J3203" s="146"/>
      <c r="L3203" s="150"/>
      <c r="N3203" s="163"/>
      <c r="O3203" s="146"/>
      <c r="P3203" s="146"/>
      <c r="Q3203" s="146"/>
      <c r="R3203" s="34"/>
      <c r="S3203" s="35"/>
      <c r="T3203" s="147"/>
    </row>
    <row r="3204">
      <c r="A3204" s="147"/>
      <c r="B3204" s="64"/>
      <c r="C3204" s="147" t="s">
        <v>217</v>
      </c>
      <c r="E3204" s="161"/>
      <c r="F3204" s="162"/>
      <c r="G3204" s="147"/>
      <c r="H3204" s="146"/>
      <c r="J3204" s="146"/>
      <c r="L3204" s="150"/>
      <c r="N3204" s="163"/>
      <c r="O3204" s="146"/>
      <c r="P3204" s="146"/>
      <c r="Q3204" s="146"/>
      <c r="R3204" s="34"/>
      <c r="S3204" s="35"/>
      <c r="T3204" s="147"/>
    </row>
    <row r="3205">
      <c r="A3205" s="147"/>
      <c r="B3205" s="64"/>
      <c r="C3205" s="147" t="s">
        <v>217</v>
      </c>
      <c r="E3205" s="161"/>
      <c r="F3205" s="162"/>
      <c r="G3205" s="147"/>
      <c r="H3205" s="146"/>
      <c r="J3205" s="146"/>
      <c r="L3205" s="150"/>
      <c r="N3205" s="163"/>
      <c r="O3205" s="146"/>
      <c r="P3205" s="146"/>
      <c r="Q3205" s="146"/>
      <c r="R3205" s="34"/>
      <c r="S3205" s="35"/>
      <c r="T3205" s="147"/>
    </row>
    <row r="3206">
      <c r="A3206" s="147"/>
      <c r="B3206" s="64"/>
      <c r="C3206" s="147" t="s">
        <v>217</v>
      </c>
      <c r="E3206" s="161"/>
      <c r="F3206" s="162"/>
      <c r="G3206" s="147"/>
      <c r="H3206" s="146"/>
      <c r="J3206" s="146"/>
      <c r="L3206" s="150"/>
      <c r="N3206" s="163"/>
      <c r="O3206" s="146"/>
      <c r="P3206" s="146"/>
      <c r="Q3206" s="146"/>
      <c r="R3206" s="34"/>
      <c r="S3206" s="35"/>
      <c r="T3206" s="147"/>
    </row>
    <row r="3207">
      <c r="A3207" s="147"/>
      <c r="B3207" s="64"/>
      <c r="C3207" s="147" t="s">
        <v>217</v>
      </c>
      <c r="E3207" s="161"/>
      <c r="F3207" s="162"/>
      <c r="G3207" s="147"/>
      <c r="H3207" s="146"/>
      <c r="J3207" s="146"/>
      <c r="L3207" s="150"/>
      <c r="N3207" s="163"/>
      <c r="O3207" s="146"/>
      <c r="P3207" s="146"/>
      <c r="Q3207" s="146"/>
      <c r="R3207" s="34"/>
      <c r="S3207" s="35"/>
      <c r="T3207" s="147"/>
    </row>
    <row r="3208">
      <c r="A3208" s="147"/>
      <c r="B3208" s="64"/>
      <c r="C3208" s="147" t="s">
        <v>217</v>
      </c>
      <c r="E3208" s="161"/>
      <c r="F3208" s="162"/>
      <c r="G3208" s="147"/>
      <c r="H3208" s="146"/>
      <c r="J3208" s="146"/>
      <c r="L3208" s="150"/>
      <c r="N3208" s="163"/>
      <c r="O3208" s="146"/>
      <c r="P3208" s="146"/>
      <c r="Q3208" s="146"/>
      <c r="R3208" s="34"/>
      <c r="S3208" s="35"/>
      <c r="T3208" s="147"/>
    </row>
    <row r="3209">
      <c r="A3209" s="147"/>
      <c r="B3209" s="64"/>
      <c r="C3209" s="147" t="s">
        <v>217</v>
      </c>
      <c r="E3209" s="161"/>
      <c r="F3209" s="162"/>
      <c r="G3209" s="147"/>
      <c r="H3209" s="146"/>
      <c r="J3209" s="146"/>
      <c r="L3209" s="150"/>
      <c r="N3209" s="163"/>
      <c r="O3209" s="146"/>
      <c r="P3209" s="146"/>
      <c r="Q3209" s="146"/>
      <c r="R3209" s="34"/>
      <c r="S3209" s="35"/>
      <c r="T3209" s="147"/>
    </row>
    <row r="3210">
      <c r="A3210" s="147"/>
      <c r="B3210" s="64"/>
      <c r="C3210" s="147" t="s">
        <v>217</v>
      </c>
      <c r="E3210" s="161"/>
      <c r="F3210" s="162"/>
      <c r="G3210" s="147"/>
      <c r="H3210" s="146"/>
      <c r="J3210" s="146"/>
      <c r="L3210" s="150"/>
      <c r="N3210" s="163"/>
      <c r="O3210" s="146"/>
      <c r="P3210" s="146"/>
      <c r="Q3210" s="146"/>
      <c r="R3210" s="34"/>
      <c r="S3210" s="35"/>
      <c r="T3210" s="147"/>
    </row>
    <row r="3211">
      <c r="A3211" s="147"/>
      <c r="B3211" s="64"/>
      <c r="C3211" s="147" t="s">
        <v>217</v>
      </c>
      <c r="E3211" s="161"/>
      <c r="F3211" s="162"/>
      <c r="G3211" s="147"/>
      <c r="H3211" s="146"/>
      <c r="J3211" s="146"/>
      <c r="L3211" s="150"/>
      <c r="N3211" s="163"/>
      <c r="O3211" s="146"/>
      <c r="P3211" s="146"/>
      <c r="Q3211" s="146"/>
      <c r="R3211" s="34"/>
      <c r="S3211" s="35"/>
      <c r="T3211" s="147"/>
    </row>
    <row r="3212">
      <c r="A3212" s="147"/>
      <c r="B3212" s="64"/>
      <c r="C3212" s="147" t="s">
        <v>217</v>
      </c>
      <c r="E3212" s="161"/>
      <c r="F3212" s="162"/>
      <c r="G3212" s="147"/>
      <c r="H3212" s="146"/>
      <c r="J3212" s="146"/>
      <c r="L3212" s="150"/>
      <c r="N3212" s="163"/>
      <c r="O3212" s="146"/>
      <c r="P3212" s="146"/>
      <c r="Q3212" s="146"/>
      <c r="R3212" s="34"/>
      <c r="S3212" s="35"/>
      <c r="T3212" s="147"/>
    </row>
    <row r="3213">
      <c r="A3213" s="147"/>
      <c r="B3213" s="64"/>
      <c r="C3213" s="147" t="s">
        <v>217</v>
      </c>
      <c r="E3213" s="161"/>
      <c r="F3213" s="162"/>
      <c r="G3213" s="147"/>
      <c r="H3213" s="146"/>
      <c r="J3213" s="146"/>
      <c r="L3213" s="150"/>
      <c r="N3213" s="163"/>
      <c r="O3213" s="146"/>
      <c r="P3213" s="146"/>
      <c r="Q3213" s="146"/>
      <c r="R3213" s="34"/>
      <c r="S3213" s="35"/>
      <c r="T3213" s="147"/>
    </row>
    <row r="3214">
      <c r="A3214" s="147"/>
      <c r="B3214" s="64"/>
      <c r="C3214" s="147" t="s">
        <v>217</v>
      </c>
      <c r="E3214" s="161"/>
      <c r="F3214" s="162"/>
      <c r="G3214" s="147"/>
      <c r="H3214" s="146"/>
      <c r="J3214" s="146"/>
      <c r="L3214" s="150"/>
      <c r="N3214" s="163"/>
      <c r="O3214" s="146"/>
      <c r="P3214" s="146"/>
      <c r="Q3214" s="146"/>
      <c r="R3214" s="34"/>
      <c r="S3214" s="35"/>
      <c r="T3214" s="147"/>
    </row>
    <row r="3215">
      <c r="A3215" s="147"/>
      <c r="B3215" s="64"/>
      <c r="C3215" s="147" t="s">
        <v>217</v>
      </c>
      <c r="E3215" s="161"/>
      <c r="F3215" s="162"/>
      <c r="G3215" s="147"/>
      <c r="H3215" s="146"/>
      <c r="J3215" s="146"/>
      <c r="L3215" s="150"/>
      <c r="N3215" s="163"/>
      <c r="O3215" s="146"/>
      <c r="P3215" s="146"/>
      <c r="Q3215" s="146"/>
      <c r="R3215" s="34"/>
      <c r="S3215" s="35"/>
      <c r="T3215" s="147"/>
    </row>
    <row r="3216">
      <c r="A3216" s="147"/>
      <c r="B3216" s="64"/>
      <c r="C3216" s="147" t="s">
        <v>217</v>
      </c>
      <c r="E3216" s="161"/>
      <c r="F3216" s="162"/>
      <c r="G3216" s="147"/>
      <c r="H3216" s="146"/>
      <c r="J3216" s="146"/>
      <c r="L3216" s="150"/>
      <c r="N3216" s="163"/>
      <c r="O3216" s="146"/>
      <c r="P3216" s="146"/>
      <c r="Q3216" s="146"/>
      <c r="R3216" s="34"/>
      <c r="S3216" s="35"/>
      <c r="T3216" s="147"/>
    </row>
    <row r="3217">
      <c r="A3217" s="147"/>
      <c r="B3217" s="64"/>
      <c r="C3217" s="147" t="s">
        <v>217</v>
      </c>
      <c r="E3217" s="161"/>
      <c r="F3217" s="162"/>
      <c r="G3217" s="147"/>
      <c r="H3217" s="146"/>
      <c r="J3217" s="146"/>
      <c r="L3217" s="150"/>
      <c r="N3217" s="163"/>
      <c r="O3217" s="146"/>
      <c r="P3217" s="146"/>
      <c r="Q3217" s="146"/>
      <c r="R3217" s="34"/>
      <c r="S3217" s="35"/>
      <c r="T3217" s="147"/>
    </row>
    <row r="3218">
      <c r="A3218" s="147"/>
      <c r="B3218" s="64"/>
      <c r="C3218" s="147" t="s">
        <v>217</v>
      </c>
      <c r="E3218" s="161"/>
      <c r="F3218" s="162"/>
      <c r="G3218" s="147"/>
      <c r="H3218" s="146"/>
      <c r="J3218" s="146"/>
      <c r="L3218" s="150"/>
      <c r="N3218" s="163"/>
      <c r="O3218" s="146"/>
      <c r="P3218" s="146"/>
      <c r="Q3218" s="146"/>
      <c r="R3218" s="34"/>
      <c r="S3218" s="35"/>
      <c r="T3218" s="147"/>
    </row>
    <row r="3219">
      <c r="A3219" s="147"/>
      <c r="B3219" s="64"/>
      <c r="C3219" s="147" t="s">
        <v>217</v>
      </c>
      <c r="E3219" s="161"/>
      <c r="F3219" s="162"/>
      <c r="G3219" s="147"/>
      <c r="H3219" s="146"/>
      <c r="J3219" s="146"/>
      <c r="L3219" s="150"/>
      <c r="N3219" s="163"/>
      <c r="O3219" s="146"/>
      <c r="P3219" s="146"/>
      <c r="Q3219" s="146"/>
      <c r="R3219" s="34"/>
      <c r="S3219" s="35"/>
      <c r="T3219" s="147"/>
    </row>
    <row r="3220">
      <c r="A3220" s="147"/>
      <c r="B3220" s="64"/>
      <c r="C3220" s="147" t="s">
        <v>217</v>
      </c>
      <c r="E3220" s="161"/>
      <c r="F3220" s="162"/>
      <c r="G3220" s="147"/>
      <c r="H3220" s="146"/>
      <c r="J3220" s="146"/>
      <c r="L3220" s="150"/>
      <c r="N3220" s="163"/>
      <c r="O3220" s="146"/>
      <c r="P3220" s="146"/>
      <c r="Q3220" s="146"/>
      <c r="R3220" s="34"/>
      <c r="S3220" s="35"/>
      <c r="T3220" s="147"/>
    </row>
    <row r="3221">
      <c r="A3221" s="147"/>
      <c r="B3221" s="64"/>
      <c r="C3221" s="147" t="s">
        <v>217</v>
      </c>
      <c r="E3221" s="161"/>
      <c r="F3221" s="162"/>
      <c r="G3221" s="147"/>
      <c r="H3221" s="146"/>
      <c r="J3221" s="146"/>
      <c r="L3221" s="150"/>
      <c r="N3221" s="163"/>
      <c r="O3221" s="146"/>
      <c r="P3221" s="146"/>
      <c r="Q3221" s="146"/>
      <c r="R3221" s="34"/>
      <c r="S3221" s="35"/>
      <c r="T3221" s="147"/>
    </row>
    <row r="3222">
      <c r="A3222" s="147"/>
      <c r="B3222" s="64"/>
      <c r="C3222" s="147" t="s">
        <v>217</v>
      </c>
      <c r="E3222" s="161"/>
      <c r="F3222" s="162"/>
      <c r="G3222" s="147"/>
      <c r="H3222" s="146"/>
      <c r="J3222" s="146"/>
      <c r="L3222" s="150"/>
      <c r="N3222" s="163"/>
      <c r="O3222" s="146"/>
      <c r="P3222" s="146"/>
      <c r="Q3222" s="146"/>
      <c r="R3222" s="34"/>
      <c r="S3222" s="35"/>
      <c r="T3222" s="147"/>
    </row>
    <row r="3223">
      <c r="A3223" s="147"/>
      <c r="B3223" s="64"/>
      <c r="C3223" s="147" t="s">
        <v>217</v>
      </c>
      <c r="E3223" s="161"/>
      <c r="F3223" s="162"/>
      <c r="G3223" s="147"/>
      <c r="H3223" s="146"/>
      <c r="J3223" s="146"/>
      <c r="L3223" s="150"/>
      <c r="N3223" s="163"/>
      <c r="O3223" s="146"/>
      <c r="P3223" s="146"/>
      <c r="Q3223" s="146"/>
      <c r="R3223" s="34"/>
      <c r="S3223" s="35"/>
      <c r="T3223" s="147"/>
    </row>
    <row r="3224">
      <c r="A3224" s="147"/>
      <c r="B3224" s="64"/>
      <c r="C3224" s="147" t="s">
        <v>217</v>
      </c>
      <c r="E3224" s="161"/>
      <c r="F3224" s="162"/>
      <c r="G3224" s="147"/>
      <c r="H3224" s="146"/>
      <c r="J3224" s="146"/>
      <c r="L3224" s="150"/>
      <c r="N3224" s="163"/>
      <c r="O3224" s="146"/>
      <c r="P3224" s="146"/>
      <c r="Q3224" s="146"/>
      <c r="R3224" s="34"/>
      <c r="S3224" s="35"/>
      <c r="T3224" s="147"/>
    </row>
    <row r="3225">
      <c r="A3225" s="147"/>
      <c r="B3225" s="64"/>
      <c r="C3225" s="147" t="s">
        <v>217</v>
      </c>
      <c r="E3225" s="161"/>
      <c r="F3225" s="162"/>
      <c r="G3225" s="147"/>
      <c r="H3225" s="146"/>
      <c r="J3225" s="146"/>
      <c r="L3225" s="150"/>
      <c r="N3225" s="163"/>
      <c r="O3225" s="146"/>
      <c r="P3225" s="146"/>
      <c r="Q3225" s="146"/>
      <c r="R3225" s="34"/>
      <c r="S3225" s="35"/>
      <c r="T3225" s="147"/>
    </row>
    <row r="3226">
      <c r="A3226" s="147"/>
      <c r="B3226" s="64"/>
      <c r="C3226" s="147" t="s">
        <v>217</v>
      </c>
      <c r="E3226" s="161"/>
      <c r="F3226" s="162"/>
      <c r="G3226" s="147"/>
      <c r="H3226" s="146"/>
      <c r="J3226" s="146"/>
      <c r="L3226" s="150"/>
      <c r="N3226" s="163"/>
      <c r="O3226" s="146"/>
      <c r="P3226" s="146"/>
      <c r="Q3226" s="146"/>
      <c r="R3226" s="34"/>
      <c r="S3226" s="35"/>
      <c r="T3226" s="147"/>
    </row>
    <row r="3227">
      <c r="A3227" s="147"/>
      <c r="B3227" s="64"/>
      <c r="C3227" s="147" t="s">
        <v>217</v>
      </c>
      <c r="E3227" s="161"/>
      <c r="F3227" s="162"/>
      <c r="G3227" s="147"/>
      <c r="H3227" s="146"/>
      <c r="J3227" s="146"/>
      <c r="L3227" s="150"/>
      <c r="N3227" s="163"/>
      <c r="O3227" s="146"/>
      <c r="P3227" s="146"/>
      <c r="Q3227" s="146"/>
      <c r="R3227" s="34"/>
      <c r="S3227" s="35"/>
      <c r="T3227" s="147"/>
    </row>
    <row r="3228">
      <c r="A3228" s="147"/>
      <c r="B3228" s="64"/>
      <c r="C3228" s="147" t="s">
        <v>217</v>
      </c>
      <c r="E3228" s="161"/>
      <c r="F3228" s="162"/>
      <c r="G3228" s="147"/>
      <c r="H3228" s="146"/>
      <c r="J3228" s="146"/>
      <c r="L3228" s="150"/>
      <c r="N3228" s="163"/>
      <c r="O3228" s="146"/>
      <c r="P3228" s="146"/>
      <c r="Q3228" s="146"/>
      <c r="R3228" s="34"/>
      <c r="S3228" s="35"/>
      <c r="T3228" s="147"/>
    </row>
    <row r="3229">
      <c r="A3229" s="147"/>
      <c r="B3229" s="64"/>
      <c r="C3229" s="147" t="s">
        <v>217</v>
      </c>
      <c r="E3229" s="161"/>
      <c r="F3229" s="162"/>
      <c r="G3229" s="147"/>
      <c r="H3229" s="146"/>
      <c r="J3229" s="146"/>
      <c r="L3229" s="150"/>
      <c r="N3229" s="163"/>
      <c r="O3229" s="146"/>
      <c r="P3229" s="146"/>
      <c r="Q3229" s="146"/>
      <c r="R3229" s="34"/>
      <c r="S3229" s="35"/>
      <c r="T3229" s="147"/>
    </row>
    <row r="3230">
      <c r="A3230" s="147"/>
      <c r="B3230" s="64"/>
      <c r="C3230" s="147" t="s">
        <v>217</v>
      </c>
      <c r="E3230" s="161"/>
      <c r="F3230" s="162"/>
      <c r="G3230" s="147"/>
      <c r="H3230" s="146"/>
      <c r="J3230" s="146"/>
      <c r="L3230" s="150"/>
      <c r="N3230" s="163"/>
      <c r="O3230" s="146"/>
      <c r="P3230" s="146"/>
      <c r="Q3230" s="146"/>
      <c r="R3230" s="34"/>
      <c r="S3230" s="35"/>
      <c r="T3230" s="147"/>
    </row>
    <row r="3231">
      <c r="A3231" s="147"/>
      <c r="B3231" s="64"/>
      <c r="C3231" s="147" t="s">
        <v>217</v>
      </c>
      <c r="E3231" s="161"/>
      <c r="F3231" s="162"/>
      <c r="G3231" s="147"/>
      <c r="H3231" s="146"/>
      <c r="J3231" s="146"/>
      <c r="L3231" s="150"/>
      <c r="N3231" s="163"/>
      <c r="O3231" s="146"/>
      <c r="P3231" s="146"/>
      <c r="Q3231" s="146"/>
      <c r="R3231" s="34"/>
      <c r="S3231" s="35"/>
      <c r="T3231" s="147"/>
    </row>
    <row r="3232">
      <c r="A3232" s="147"/>
      <c r="B3232" s="64"/>
      <c r="C3232" s="147" t="s">
        <v>217</v>
      </c>
      <c r="E3232" s="161"/>
      <c r="F3232" s="162"/>
      <c r="G3232" s="147"/>
      <c r="H3232" s="146"/>
      <c r="J3232" s="146"/>
      <c r="L3232" s="150"/>
      <c r="N3232" s="163"/>
      <c r="O3232" s="146"/>
      <c r="P3232" s="146"/>
      <c r="Q3232" s="146"/>
      <c r="R3232" s="34"/>
      <c r="S3232" s="35"/>
      <c r="T3232" s="147"/>
    </row>
    <row r="3233">
      <c r="A3233" s="147"/>
      <c r="B3233" s="64"/>
      <c r="C3233" s="147" t="s">
        <v>217</v>
      </c>
      <c r="E3233" s="161"/>
      <c r="F3233" s="162"/>
      <c r="G3233" s="147"/>
      <c r="H3233" s="146"/>
      <c r="J3233" s="146"/>
      <c r="L3233" s="150"/>
      <c r="N3233" s="163"/>
      <c r="O3233" s="146"/>
      <c r="P3233" s="146"/>
      <c r="Q3233" s="146"/>
      <c r="R3233" s="34"/>
      <c r="S3233" s="35"/>
      <c r="T3233" s="147"/>
    </row>
    <row r="3234">
      <c r="A3234" s="147"/>
      <c r="B3234" s="64"/>
      <c r="C3234" s="147" t="s">
        <v>217</v>
      </c>
      <c r="E3234" s="161"/>
      <c r="F3234" s="162"/>
      <c r="G3234" s="147"/>
      <c r="H3234" s="146"/>
      <c r="J3234" s="146"/>
      <c r="L3234" s="150"/>
      <c r="N3234" s="163"/>
      <c r="O3234" s="146"/>
      <c r="P3234" s="146"/>
      <c r="Q3234" s="146"/>
      <c r="R3234" s="34"/>
      <c r="S3234" s="35"/>
      <c r="T3234" s="147"/>
    </row>
    <row r="3235">
      <c r="A3235" s="147"/>
      <c r="B3235" s="64"/>
      <c r="C3235" s="147" t="s">
        <v>217</v>
      </c>
      <c r="E3235" s="161"/>
      <c r="F3235" s="162"/>
      <c r="G3235" s="147"/>
      <c r="H3235" s="146"/>
      <c r="J3235" s="146"/>
      <c r="L3235" s="150"/>
      <c r="N3235" s="163"/>
      <c r="O3235" s="146"/>
      <c r="P3235" s="146"/>
      <c r="Q3235" s="146"/>
      <c r="R3235" s="34"/>
      <c r="S3235" s="35"/>
      <c r="T3235" s="147"/>
    </row>
    <row r="3236">
      <c r="A3236" s="147"/>
      <c r="B3236" s="64"/>
      <c r="C3236" s="147" t="s">
        <v>217</v>
      </c>
      <c r="E3236" s="161"/>
      <c r="F3236" s="162"/>
      <c r="G3236" s="147"/>
      <c r="H3236" s="146"/>
      <c r="J3236" s="146"/>
      <c r="L3236" s="150"/>
      <c r="N3236" s="163"/>
      <c r="O3236" s="146"/>
      <c r="P3236" s="146"/>
      <c r="Q3236" s="146"/>
      <c r="R3236" s="34"/>
      <c r="S3236" s="35"/>
      <c r="T3236" s="147"/>
    </row>
    <row r="3237">
      <c r="A3237" s="147"/>
      <c r="B3237" s="64"/>
      <c r="C3237" s="147" t="s">
        <v>217</v>
      </c>
      <c r="E3237" s="161"/>
      <c r="F3237" s="162"/>
      <c r="G3237" s="147"/>
      <c r="H3237" s="146"/>
      <c r="J3237" s="146"/>
      <c r="L3237" s="150"/>
      <c r="N3237" s="163"/>
      <c r="O3237" s="146"/>
      <c r="P3237" s="146"/>
      <c r="Q3237" s="146"/>
      <c r="R3237" s="34"/>
      <c r="S3237" s="35"/>
      <c r="T3237" s="147"/>
    </row>
    <row r="3238">
      <c r="A3238" s="147"/>
      <c r="B3238" s="64"/>
      <c r="C3238" s="147" t="s">
        <v>217</v>
      </c>
      <c r="E3238" s="161"/>
      <c r="F3238" s="162"/>
      <c r="G3238" s="147"/>
      <c r="H3238" s="146"/>
      <c r="J3238" s="146"/>
      <c r="L3238" s="150"/>
      <c r="N3238" s="163"/>
      <c r="O3238" s="146"/>
      <c r="P3238" s="146"/>
      <c r="Q3238" s="146"/>
      <c r="R3238" s="34"/>
      <c r="S3238" s="35"/>
      <c r="T3238" s="147"/>
    </row>
    <row r="3239">
      <c r="A3239" s="147"/>
      <c r="B3239" s="64"/>
      <c r="C3239" s="147" t="s">
        <v>217</v>
      </c>
      <c r="E3239" s="161"/>
      <c r="F3239" s="162"/>
      <c r="G3239" s="147"/>
      <c r="H3239" s="146"/>
      <c r="J3239" s="146"/>
      <c r="L3239" s="150"/>
      <c r="N3239" s="163"/>
      <c r="O3239" s="146"/>
      <c r="P3239" s="146"/>
      <c r="Q3239" s="146"/>
      <c r="R3239" s="34"/>
      <c r="S3239" s="35"/>
      <c r="T3239" s="147"/>
    </row>
    <row r="3240">
      <c r="A3240" s="147"/>
      <c r="B3240" s="64"/>
      <c r="C3240" s="147" t="s">
        <v>217</v>
      </c>
      <c r="E3240" s="161"/>
      <c r="F3240" s="162"/>
      <c r="G3240" s="147"/>
      <c r="H3240" s="146"/>
      <c r="J3240" s="146"/>
      <c r="L3240" s="150"/>
      <c r="N3240" s="163"/>
      <c r="O3240" s="146"/>
      <c r="P3240" s="146"/>
      <c r="Q3240" s="146"/>
      <c r="R3240" s="34"/>
      <c r="S3240" s="35"/>
      <c r="T3240" s="147"/>
    </row>
    <row r="3241">
      <c r="A3241" s="147"/>
      <c r="B3241" s="64"/>
      <c r="C3241" s="147" t="s">
        <v>217</v>
      </c>
      <c r="E3241" s="161"/>
      <c r="F3241" s="162"/>
      <c r="G3241" s="147"/>
      <c r="H3241" s="146"/>
      <c r="J3241" s="146"/>
      <c r="L3241" s="150"/>
      <c r="N3241" s="163"/>
      <c r="O3241" s="146"/>
      <c r="P3241" s="146"/>
      <c r="Q3241" s="146"/>
      <c r="R3241" s="34"/>
      <c r="S3241" s="35"/>
      <c r="T3241" s="147"/>
    </row>
    <row r="3242">
      <c r="A3242" s="147"/>
      <c r="B3242" s="64"/>
      <c r="C3242" s="147" t="s">
        <v>217</v>
      </c>
      <c r="E3242" s="161"/>
      <c r="F3242" s="162"/>
      <c r="G3242" s="147"/>
      <c r="H3242" s="146"/>
      <c r="J3242" s="146"/>
      <c r="L3242" s="150"/>
      <c r="N3242" s="163"/>
      <c r="O3242" s="146"/>
      <c r="P3242" s="146"/>
      <c r="Q3242" s="146"/>
      <c r="R3242" s="34"/>
      <c r="S3242" s="35"/>
      <c r="T3242" s="147"/>
    </row>
    <row r="3243">
      <c r="A3243" s="147"/>
      <c r="B3243" s="64"/>
      <c r="C3243" s="147" t="s">
        <v>217</v>
      </c>
      <c r="E3243" s="161"/>
      <c r="F3243" s="162"/>
      <c r="G3243" s="147"/>
      <c r="H3243" s="146"/>
      <c r="J3243" s="146"/>
      <c r="L3243" s="150"/>
      <c r="N3243" s="163"/>
      <c r="O3243" s="146"/>
      <c r="P3243" s="146"/>
      <c r="Q3243" s="146"/>
      <c r="R3243" s="34"/>
      <c r="S3243" s="35"/>
      <c r="T3243" s="147"/>
    </row>
    <row r="3244">
      <c r="A3244" s="147"/>
      <c r="B3244" s="64"/>
      <c r="C3244" s="147" t="s">
        <v>217</v>
      </c>
      <c r="E3244" s="161"/>
      <c r="F3244" s="162"/>
      <c r="G3244" s="147"/>
      <c r="H3244" s="146"/>
      <c r="J3244" s="146"/>
      <c r="L3244" s="150"/>
      <c r="N3244" s="163"/>
      <c r="O3244" s="146"/>
      <c r="P3244" s="146"/>
      <c r="Q3244" s="146"/>
      <c r="R3244" s="34"/>
      <c r="S3244" s="35"/>
      <c r="T3244" s="147"/>
    </row>
    <row r="3245">
      <c r="A3245" s="147"/>
      <c r="B3245" s="64"/>
      <c r="C3245" s="147" t="s">
        <v>217</v>
      </c>
      <c r="E3245" s="161"/>
      <c r="F3245" s="162"/>
      <c r="G3245" s="147"/>
      <c r="H3245" s="146"/>
      <c r="J3245" s="146"/>
      <c r="L3245" s="150"/>
      <c r="N3245" s="163"/>
      <c r="O3245" s="146"/>
      <c r="P3245" s="146"/>
      <c r="Q3245" s="146"/>
      <c r="R3245" s="34"/>
      <c r="S3245" s="35"/>
      <c r="T3245" s="147"/>
    </row>
    <row r="3246">
      <c r="A3246" s="147"/>
      <c r="B3246" s="64"/>
      <c r="C3246" s="147" t="s">
        <v>217</v>
      </c>
      <c r="E3246" s="161"/>
      <c r="F3246" s="162"/>
      <c r="G3246" s="147"/>
      <c r="H3246" s="146"/>
      <c r="J3246" s="146"/>
      <c r="L3246" s="150"/>
      <c r="N3246" s="163"/>
      <c r="O3246" s="146"/>
      <c r="P3246" s="146"/>
      <c r="Q3246" s="146"/>
      <c r="R3246" s="34"/>
      <c r="S3246" s="35"/>
      <c r="T3246" s="147"/>
    </row>
    <row r="3247">
      <c r="A3247" s="147"/>
      <c r="B3247" s="64"/>
      <c r="C3247" s="147" t="s">
        <v>217</v>
      </c>
      <c r="E3247" s="161"/>
      <c r="F3247" s="162"/>
      <c r="G3247" s="147"/>
      <c r="H3247" s="146"/>
      <c r="J3247" s="146"/>
      <c r="L3247" s="150"/>
      <c r="N3247" s="163"/>
      <c r="O3247" s="146"/>
      <c r="P3247" s="146"/>
      <c r="Q3247" s="146"/>
      <c r="R3247" s="34"/>
      <c r="S3247" s="35"/>
      <c r="T3247" s="147"/>
    </row>
    <row r="3248">
      <c r="A3248" s="147"/>
      <c r="B3248" s="64"/>
      <c r="C3248" s="147" t="s">
        <v>217</v>
      </c>
      <c r="E3248" s="161"/>
      <c r="F3248" s="162"/>
      <c r="G3248" s="147"/>
      <c r="H3248" s="146"/>
      <c r="J3248" s="146"/>
      <c r="L3248" s="150"/>
      <c r="N3248" s="163"/>
      <c r="O3248" s="146"/>
      <c r="P3248" s="146"/>
      <c r="Q3248" s="146"/>
      <c r="R3248" s="34"/>
      <c r="S3248" s="35"/>
      <c r="T3248" s="147"/>
    </row>
    <row r="3249">
      <c r="A3249" s="147"/>
      <c r="B3249" s="64"/>
      <c r="C3249" s="147" t="s">
        <v>217</v>
      </c>
      <c r="E3249" s="161"/>
      <c r="F3249" s="162"/>
      <c r="G3249" s="147"/>
      <c r="H3249" s="146"/>
      <c r="J3249" s="146"/>
      <c r="L3249" s="150"/>
      <c r="N3249" s="163"/>
      <c r="O3249" s="146"/>
      <c r="P3249" s="146"/>
      <c r="Q3249" s="146"/>
      <c r="R3249" s="34"/>
      <c r="S3249" s="35"/>
      <c r="T3249" s="147"/>
    </row>
    <row r="3250">
      <c r="A3250" s="147"/>
      <c r="B3250" s="64"/>
      <c r="C3250" s="147" t="s">
        <v>217</v>
      </c>
      <c r="E3250" s="161"/>
      <c r="F3250" s="162"/>
      <c r="G3250" s="147"/>
      <c r="H3250" s="146"/>
      <c r="J3250" s="146"/>
      <c r="L3250" s="150"/>
      <c r="N3250" s="163"/>
      <c r="O3250" s="146"/>
      <c r="P3250" s="146"/>
      <c r="Q3250" s="146"/>
      <c r="R3250" s="34"/>
      <c r="S3250" s="35"/>
      <c r="T3250" s="147"/>
    </row>
    <row r="3251">
      <c r="A3251" s="147"/>
      <c r="B3251" s="64"/>
      <c r="C3251" s="147" t="s">
        <v>217</v>
      </c>
      <c r="E3251" s="161"/>
      <c r="F3251" s="162"/>
      <c r="G3251" s="147"/>
      <c r="H3251" s="146"/>
      <c r="J3251" s="146"/>
      <c r="L3251" s="150"/>
      <c r="N3251" s="163"/>
      <c r="O3251" s="146"/>
      <c r="P3251" s="146"/>
      <c r="Q3251" s="146"/>
      <c r="R3251" s="34"/>
      <c r="S3251" s="35"/>
      <c r="T3251" s="147"/>
    </row>
    <row r="3252">
      <c r="A3252" s="147"/>
      <c r="B3252" s="64"/>
      <c r="C3252" s="147" t="s">
        <v>217</v>
      </c>
      <c r="E3252" s="161"/>
      <c r="F3252" s="162"/>
      <c r="G3252" s="147"/>
      <c r="H3252" s="146"/>
      <c r="J3252" s="146"/>
      <c r="L3252" s="150"/>
      <c r="N3252" s="163"/>
      <c r="O3252" s="146"/>
      <c r="P3252" s="146"/>
      <c r="Q3252" s="146"/>
      <c r="R3252" s="34"/>
      <c r="S3252" s="35"/>
      <c r="T3252" s="147"/>
    </row>
    <row r="3253">
      <c r="A3253" s="147"/>
      <c r="B3253" s="64"/>
      <c r="C3253" s="147" t="s">
        <v>217</v>
      </c>
      <c r="E3253" s="161"/>
      <c r="F3253" s="162"/>
      <c r="G3253" s="147"/>
      <c r="H3253" s="146"/>
      <c r="J3253" s="146"/>
      <c r="L3253" s="150"/>
      <c r="N3253" s="163"/>
      <c r="O3253" s="146"/>
      <c r="P3253" s="146"/>
      <c r="Q3253" s="146"/>
      <c r="R3253" s="34"/>
      <c r="S3253" s="35"/>
      <c r="T3253" s="147"/>
    </row>
    <row r="3254">
      <c r="A3254" s="147"/>
      <c r="B3254" s="64"/>
      <c r="C3254" s="147" t="s">
        <v>217</v>
      </c>
      <c r="E3254" s="161"/>
      <c r="F3254" s="162"/>
      <c r="G3254" s="147"/>
      <c r="H3254" s="146"/>
      <c r="J3254" s="146"/>
      <c r="L3254" s="150"/>
      <c r="N3254" s="163"/>
      <c r="O3254" s="146"/>
      <c r="P3254" s="146"/>
      <c r="Q3254" s="146"/>
      <c r="R3254" s="34"/>
      <c r="S3254" s="35"/>
      <c r="T3254" s="147"/>
    </row>
    <row r="3255">
      <c r="A3255" s="147"/>
      <c r="B3255" s="64"/>
      <c r="C3255" s="147" t="s">
        <v>217</v>
      </c>
      <c r="E3255" s="161"/>
      <c r="F3255" s="162"/>
      <c r="G3255" s="147"/>
      <c r="H3255" s="146"/>
      <c r="J3255" s="146"/>
      <c r="L3255" s="150"/>
      <c r="N3255" s="163"/>
      <c r="O3255" s="146"/>
      <c r="P3255" s="146"/>
      <c r="Q3255" s="146"/>
      <c r="R3255" s="34"/>
      <c r="S3255" s="35"/>
      <c r="T3255" s="147"/>
    </row>
    <row r="3256">
      <c r="A3256" s="147"/>
      <c r="B3256" s="64"/>
      <c r="C3256" s="147" t="s">
        <v>217</v>
      </c>
      <c r="E3256" s="161"/>
      <c r="F3256" s="162"/>
      <c r="G3256" s="147"/>
      <c r="H3256" s="146"/>
      <c r="J3256" s="146"/>
      <c r="L3256" s="150"/>
      <c r="N3256" s="163"/>
      <c r="O3256" s="146"/>
      <c r="P3256" s="146"/>
      <c r="Q3256" s="146"/>
      <c r="R3256" s="34"/>
      <c r="S3256" s="35"/>
      <c r="T3256" s="147"/>
    </row>
    <row r="3257">
      <c r="A3257" s="147"/>
      <c r="B3257" s="64"/>
      <c r="C3257" s="147" t="s">
        <v>217</v>
      </c>
      <c r="E3257" s="161"/>
      <c r="F3257" s="162"/>
      <c r="G3257" s="147"/>
      <c r="H3257" s="146"/>
      <c r="J3257" s="146"/>
      <c r="L3257" s="150"/>
      <c r="N3257" s="163"/>
      <c r="O3257" s="146"/>
      <c r="P3257" s="146"/>
      <c r="Q3257" s="146"/>
      <c r="R3257" s="34"/>
      <c r="S3257" s="35"/>
      <c r="T3257" s="147"/>
    </row>
    <row r="3258">
      <c r="A3258" s="147"/>
      <c r="B3258" s="64"/>
      <c r="C3258" s="147" t="s">
        <v>217</v>
      </c>
      <c r="E3258" s="161"/>
      <c r="F3258" s="162"/>
      <c r="G3258" s="147"/>
      <c r="H3258" s="146"/>
      <c r="J3258" s="146"/>
      <c r="L3258" s="150"/>
      <c r="N3258" s="163"/>
      <c r="O3258" s="146"/>
      <c r="P3258" s="146"/>
      <c r="Q3258" s="146"/>
      <c r="R3258" s="34"/>
      <c r="S3258" s="35"/>
      <c r="T3258" s="147"/>
    </row>
    <row r="3259">
      <c r="A3259" s="147"/>
      <c r="B3259" s="64"/>
      <c r="C3259" s="147" t="s">
        <v>217</v>
      </c>
      <c r="E3259" s="161"/>
      <c r="F3259" s="162"/>
      <c r="G3259" s="147"/>
      <c r="H3259" s="146"/>
      <c r="J3259" s="146"/>
      <c r="L3259" s="150"/>
      <c r="N3259" s="163"/>
      <c r="O3259" s="146"/>
      <c r="P3259" s="146"/>
      <c r="Q3259" s="146"/>
      <c r="R3259" s="34"/>
      <c r="S3259" s="35"/>
      <c r="T3259" s="147"/>
    </row>
    <row r="3260">
      <c r="A3260" s="147"/>
      <c r="B3260" s="64"/>
      <c r="C3260" s="147" t="s">
        <v>217</v>
      </c>
      <c r="E3260" s="161"/>
      <c r="F3260" s="162"/>
      <c r="G3260" s="147"/>
      <c r="H3260" s="146"/>
      <c r="J3260" s="146"/>
      <c r="L3260" s="150"/>
      <c r="N3260" s="163"/>
      <c r="O3260" s="146"/>
      <c r="P3260" s="146"/>
      <c r="Q3260" s="146"/>
      <c r="R3260" s="34"/>
      <c r="S3260" s="35"/>
      <c r="T3260" s="147"/>
    </row>
    <row r="3261">
      <c r="A3261" s="147"/>
      <c r="B3261" s="64"/>
      <c r="C3261" s="147" t="s">
        <v>217</v>
      </c>
      <c r="E3261" s="161"/>
      <c r="F3261" s="162"/>
      <c r="G3261" s="147"/>
      <c r="H3261" s="146"/>
      <c r="J3261" s="146"/>
      <c r="L3261" s="150"/>
      <c r="N3261" s="163"/>
      <c r="O3261" s="146"/>
      <c r="P3261" s="146"/>
      <c r="Q3261" s="146"/>
      <c r="R3261" s="34"/>
      <c r="S3261" s="35"/>
      <c r="T3261" s="147"/>
    </row>
    <row r="3262">
      <c r="A3262" s="147"/>
      <c r="B3262" s="64"/>
      <c r="C3262" s="147" t="s">
        <v>217</v>
      </c>
      <c r="E3262" s="161"/>
      <c r="F3262" s="162"/>
      <c r="G3262" s="147"/>
      <c r="H3262" s="146"/>
      <c r="J3262" s="146"/>
      <c r="L3262" s="150"/>
      <c r="N3262" s="163"/>
      <c r="O3262" s="146"/>
      <c r="P3262" s="146"/>
      <c r="Q3262" s="146"/>
      <c r="R3262" s="34"/>
      <c r="S3262" s="35"/>
      <c r="T3262" s="147"/>
    </row>
    <row r="3263">
      <c r="A3263" s="147"/>
      <c r="B3263" s="64"/>
      <c r="C3263" s="147" t="s">
        <v>217</v>
      </c>
      <c r="E3263" s="161"/>
      <c r="F3263" s="162"/>
      <c r="G3263" s="147"/>
      <c r="H3263" s="146"/>
      <c r="J3263" s="146"/>
      <c r="L3263" s="150"/>
      <c r="N3263" s="163"/>
      <c r="O3263" s="146"/>
      <c r="P3263" s="146"/>
      <c r="Q3263" s="146"/>
      <c r="R3263" s="34"/>
      <c r="S3263" s="35"/>
      <c r="T3263" s="147"/>
    </row>
    <row r="3264">
      <c r="A3264" s="147"/>
      <c r="B3264" s="64"/>
      <c r="C3264" s="147" t="s">
        <v>217</v>
      </c>
      <c r="E3264" s="161"/>
      <c r="F3264" s="162"/>
      <c r="G3264" s="147"/>
      <c r="H3264" s="146"/>
      <c r="J3264" s="146"/>
      <c r="L3264" s="150"/>
      <c r="N3264" s="163"/>
      <c r="O3264" s="146"/>
      <c r="P3264" s="146"/>
      <c r="Q3264" s="146"/>
      <c r="R3264" s="34"/>
      <c r="S3264" s="35"/>
      <c r="T3264" s="147"/>
    </row>
    <row r="3265">
      <c r="A3265" s="147"/>
      <c r="B3265" s="64"/>
      <c r="C3265" s="147" t="s">
        <v>217</v>
      </c>
      <c r="E3265" s="161"/>
      <c r="F3265" s="162"/>
      <c r="G3265" s="147"/>
      <c r="H3265" s="146"/>
      <c r="J3265" s="146"/>
      <c r="L3265" s="150"/>
      <c r="N3265" s="163"/>
      <c r="O3265" s="146"/>
      <c r="P3265" s="146"/>
      <c r="Q3265" s="146"/>
      <c r="R3265" s="34"/>
      <c r="S3265" s="35"/>
      <c r="T3265" s="147"/>
    </row>
    <row r="3266">
      <c r="A3266" s="147"/>
      <c r="B3266" s="64"/>
      <c r="C3266" s="147" t="s">
        <v>217</v>
      </c>
      <c r="E3266" s="161"/>
      <c r="F3266" s="162"/>
      <c r="G3266" s="147"/>
      <c r="H3266" s="146"/>
      <c r="J3266" s="146"/>
      <c r="L3266" s="150"/>
      <c r="N3266" s="163"/>
      <c r="O3266" s="146"/>
      <c r="P3266" s="146"/>
      <c r="Q3266" s="146"/>
      <c r="R3266" s="34"/>
      <c r="S3266" s="35"/>
      <c r="T3266" s="147"/>
    </row>
    <row r="3267">
      <c r="A3267" s="147"/>
      <c r="B3267" s="64"/>
      <c r="C3267" s="147" t="s">
        <v>217</v>
      </c>
      <c r="E3267" s="161"/>
      <c r="F3267" s="162"/>
      <c r="G3267" s="147"/>
      <c r="H3267" s="146"/>
      <c r="J3267" s="146"/>
      <c r="L3267" s="150"/>
      <c r="N3267" s="163"/>
      <c r="O3267" s="146"/>
      <c r="P3267" s="146"/>
      <c r="Q3267" s="146"/>
      <c r="R3267" s="34"/>
      <c r="S3267" s="35"/>
      <c r="T3267" s="147"/>
    </row>
    <row r="3268">
      <c r="A3268" s="147"/>
      <c r="B3268" s="64"/>
      <c r="C3268" s="147" t="s">
        <v>217</v>
      </c>
      <c r="E3268" s="161"/>
      <c r="F3268" s="162"/>
      <c r="G3268" s="147"/>
      <c r="H3268" s="146"/>
      <c r="J3268" s="146"/>
      <c r="L3268" s="150"/>
      <c r="N3268" s="163"/>
      <c r="O3268" s="146"/>
      <c r="P3268" s="146"/>
      <c r="Q3268" s="146"/>
      <c r="R3268" s="34"/>
      <c r="S3268" s="35"/>
      <c r="T3268" s="147"/>
    </row>
    <row r="3269">
      <c r="A3269" s="147"/>
      <c r="B3269" s="64"/>
      <c r="C3269" s="147" t="s">
        <v>217</v>
      </c>
      <c r="E3269" s="161"/>
      <c r="F3269" s="162"/>
      <c r="G3269" s="147"/>
      <c r="H3269" s="146"/>
      <c r="J3269" s="146"/>
      <c r="L3269" s="150"/>
      <c r="N3269" s="163"/>
      <c r="O3269" s="146"/>
      <c r="P3269" s="146"/>
      <c r="Q3269" s="146"/>
      <c r="R3269" s="34"/>
      <c r="S3269" s="35"/>
      <c r="T3269" s="147"/>
    </row>
    <row r="3270">
      <c r="A3270" s="147"/>
      <c r="B3270" s="64"/>
      <c r="C3270" s="147" t="s">
        <v>217</v>
      </c>
      <c r="E3270" s="161"/>
      <c r="F3270" s="162"/>
      <c r="G3270" s="147"/>
      <c r="H3270" s="146"/>
      <c r="J3270" s="146"/>
      <c r="L3270" s="150"/>
      <c r="N3270" s="163"/>
      <c r="O3270" s="146"/>
      <c r="P3270" s="146"/>
      <c r="Q3270" s="146"/>
      <c r="R3270" s="34"/>
      <c r="S3270" s="35"/>
      <c r="T3270" s="147"/>
    </row>
    <row r="3271">
      <c r="A3271" s="147"/>
      <c r="B3271" s="64"/>
      <c r="C3271" s="147" t="s">
        <v>217</v>
      </c>
      <c r="E3271" s="161"/>
      <c r="F3271" s="162"/>
      <c r="G3271" s="147"/>
      <c r="H3271" s="146"/>
      <c r="J3271" s="146"/>
      <c r="L3271" s="150"/>
      <c r="N3271" s="163"/>
      <c r="O3271" s="146"/>
      <c r="P3271" s="146"/>
      <c r="Q3271" s="146"/>
      <c r="R3271" s="34"/>
      <c r="S3271" s="35"/>
      <c r="T3271" s="147"/>
    </row>
    <row r="3272">
      <c r="A3272" s="147"/>
      <c r="B3272" s="64"/>
      <c r="C3272" s="147" t="s">
        <v>217</v>
      </c>
      <c r="E3272" s="161"/>
      <c r="F3272" s="162"/>
      <c r="G3272" s="147"/>
      <c r="H3272" s="146"/>
      <c r="J3272" s="146"/>
      <c r="L3272" s="150"/>
      <c r="N3272" s="163"/>
      <c r="O3272" s="146"/>
      <c r="P3272" s="146"/>
      <c r="Q3272" s="146"/>
      <c r="R3272" s="34"/>
      <c r="S3272" s="35"/>
      <c r="T3272" s="147"/>
    </row>
    <row r="3273">
      <c r="A3273" s="147"/>
      <c r="B3273" s="64"/>
      <c r="C3273" s="147" t="s">
        <v>217</v>
      </c>
      <c r="E3273" s="161"/>
      <c r="F3273" s="162"/>
      <c r="G3273" s="147"/>
      <c r="H3273" s="146"/>
      <c r="J3273" s="146"/>
      <c r="L3273" s="150"/>
      <c r="N3273" s="163"/>
      <c r="O3273" s="146"/>
      <c r="P3273" s="146"/>
      <c r="Q3273" s="146"/>
      <c r="R3273" s="34"/>
      <c r="S3273" s="35"/>
      <c r="T3273" s="147"/>
    </row>
    <row r="3274">
      <c r="A3274" s="147"/>
      <c r="B3274" s="64"/>
      <c r="C3274" s="147" t="s">
        <v>217</v>
      </c>
      <c r="E3274" s="161"/>
      <c r="F3274" s="162"/>
      <c r="G3274" s="147"/>
      <c r="H3274" s="146"/>
      <c r="J3274" s="146"/>
      <c r="L3274" s="150"/>
      <c r="N3274" s="163"/>
      <c r="O3274" s="146"/>
      <c r="P3274" s="146"/>
      <c r="Q3274" s="146"/>
      <c r="R3274" s="34"/>
      <c r="S3274" s="35"/>
      <c r="T3274" s="147"/>
    </row>
    <row r="3275">
      <c r="A3275" s="147"/>
      <c r="B3275" s="64"/>
      <c r="C3275" s="147" t="s">
        <v>217</v>
      </c>
      <c r="E3275" s="161"/>
      <c r="F3275" s="162"/>
      <c r="G3275" s="147"/>
      <c r="H3275" s="146"/>
      <c r="J3275" s="146"/>
      <c r="L3275" s="150"/>
      <c r="N3275" s="163"/>
      <c r="O3275" s="146"/>
      <c r="P3275" s="146"/>
      <c r="Q3275" s="146"/>
      <c r="R3275" s="34"/>
      <c r="S3275" s="35"/>
      <c r="T3275" s="147"/>
    </row>
    <row r="3276">
      <c r="A3276" s="147"/>
      <c r="B3276" s="64"/>
      <c r="C3276" s="147" t="s">
        <v>217</v>
      </c>
      <c r="E3276" s="161"/>
      <c r="F3276" s="162"/>
      <c r="G3276" s="147"/>
      <c r="H3276" s="146"/>
      <c r="J3276" s="146"/>
      <c r="L3276" s="150"/>
      <c r="N3276" s="163"/>
      <c r="O3276" s="146"/>
      <c r="P3276" s="146"/>
      <c r="Q3276" s="146"/>
      <c r="R3276" s="34"/>
      <c r="S3276" s="35"/>
      <c r="T3276" s="147"/>
    </row>
    <row r="3277">
      <c r="A3277" s="147"/>
      <c r="B3277" s="64"/>
      <c r="C3277" s="147" t="s">
        <v>217</v>
      </c>
      <c r="E3277" s="161"/>
      <c r="F3277" s="162"/>
      <c r="G3277" s="147"/>
      <c r="H3277" s="146"/>
      <c r="J3277" s="146"/>
      <c r="L3277" s="150"/>
      <c r="N3277" s="163"/>
      <c r="O3277" s="146"/>
      <c r="P3277" s="146"/>
      <c r="Q3277" s="146"/>
      <c r="R3277" s="34"/>
      <c r="S3277" s="35"/>
      <c r="T3277" s="147"/>
    </row>
    <row r="3278">
      <c r="A3278" s="147"/>
      <c r="B3278" s="64"/>
      <c r="C3278" s="147" t="s">
        <v>217</v>
      </c>
      <c r="E3278" s="161"/>
      <c r="F3278" s="162"/>
      <c r="G3278" s="147"/>
      <c r="H3278" s="146"/>
      <c r="J3278" s="146"/>
      <c r="L3278" s="150"/>
      <c r="N3278" s="163"/>
      <c r="O3278" s="146"/>
      <c r="P3278" s="146"/>
      <c r="Q3278" s="146"/>
      <c r="R3278" s="34"/>
      <c r="S3278" s="35"/>
      <c r="T3278" s="147"/>
    </row>
    <row r="3279">
      <c r="A3279" s="147"/>
      <c r="B3279" s="64"/>
      <c r="C3279" s="147" t="s">
        <v>217</v>
      </c>
      <c r="E3279" s="161"/>
      <c r="F3279" s="162"/>
      <c r="G3279" s="147"/>
      <c r="H3279" s="146"/>
      <c r="J3279" s="146"/>
      <c r="L3279" s="150"/>
      <c r="N3279" s="163"/>
      <c r="O3279" s="146"/>
      <c r="P3279" s="146"/>
      <c r="Q3279" s="146"/>
      <c r="R3279" s="34"/>
      <c r="S3279" s="35"/>
      <c r="T3279" s="147"/>
    </row>
    <row r="3280">
      <c r="A3280" s="147"/>
      <c r="B3280" s="64"/>
      <c r="C3280" s="147" t="s">
        <v>217</v>
      </c>
      <c r="E3280" s="161"/>
      <c r="F3280" s="162"/>
      <c r="G3280" s="147"/>
      <c r="H3280" s="146"/>
      <c r="J3280" s="146"/>
      <c r="L3280" s="150"/>
      <c r="N3280" s="163"/>
      <c r="O3280" s="146"/>
      <c r="P3280" s="146"/>
      <c r="Q3280" s="146"/>
      <c r="R3280" s="34"/>
      <c r="S3280" s="35"/>
      <c r="T3280" s="147"/>
    </row>
    <row r="3281">
      <c r="A3281" s="147"/>
      <c r="B3281" s="64"/>
      <c r="C3281" s="147" t="s">
        <v>217</v>
      </c>
      <c r="E3281" s="161"/>
      <c r="F3281" s="162"/>
      <c r="G3281" s="147"/>
      <c r="H3281" s="146"/>
      <c r="J3281" s="146"/>
      <c r="L3281" s="150"/>
      <c r="N3281" s="163"/>
      <c r="O3281" s="146"/>
      <c r="P3281" s="146"/>
      <c r="Q3281" s="146"/>
      <c r="R3281" s="34"/>
      <c r="S3281" s="35"/>
      <c r="T3281" s="147"/>
    </row>
    <row r="3282">
      <c r="A3282" s="147"/>
      <c r="B3282" s="64"/>
      <c r="C3282" s="147" t="s">
        <v>217</v>
      </c>
      <c r="E3282" s="161"/>
      <c r="F3282" s="162"/>
      <c r="G3282" s="147"/>
      <c r="H3282" s="146"/>
      <c r="J3282" s="146"/>
      <c r="L3282" s="150"/>
      <c r="N3282" s="163"/>
      <c r="O3282" s="146"/>
      <c r="P3282" s="146"/>
      <c r="Q3282" s="146"/>
      <c r="R3282" s="34"/>
      <c r="S3282" s="35"/>
      <c r="T3282" s="147"/>
    </row>
    <row r="3283">
      <c r="A3283" s="147"/>
      <c r="B3283" s="64"/>
      <c r="C3283" s="147" t="s">
        <v>217</v>
      </c>
      <c r="E3283" s="161"/>
      <c r="F3283" s="162"/>
      <c r="G3283" s="147"/>
      <c r="H3283" s="146"/>
      <c r="J3283" s="146"/>
      <c r="L3283" s="150"/>
      <c r="N3283" s="163"/>
      <c r="O3283" s="146"/>
      <c r="P3283" s="146"/>
      <c r="Q3283" s="146"/>
      <c r="R3283" s="34"/>
      <c r="S3283" s="35"/>
      <c r="T3283" s="147"/>
    </row>
    <row r="3284">
      <c r="A3284" s="147"/>
      <c r="B3284" s="64"/>
      <c r="C3284" s="147" t="s">
        <v>217</v>
      </c>
      <c r="E3284" s="161"/>
      <c r="F3284" s="162"/>
      <c r="G3284" s="147"/>
      <c r="H3284" s="146"/>
      <c r="J3284" s="146"/>
      <c r="L3284" s="150"/>
      <c r="N3284" s="163"/>
      <c r="O3284" s="146"/>
      <c r="P3284" s="146"/>
      <c r="Q3284" s="146"/>
      <c r="R3284" s="34"/>
      <c r="S3284" s="35"/>
      <c r="T3284" s="147"/>
    </row>
    <row r="3285">
      <c r="A3285" s="147"/>
      <c r="B3285" s="64"/>
      <c r="C3285" s="147" t="s">
        <v>217</v>
      </c>
      <c r="E3285" s="161"/>
      <c r="F3285" s="162"/>
      <c r="G3285" s="147"/>
      <c r="H3285" s="146"/>
      <c r="J3285" s="146"/>
      <c r="L3285" s="150"/>
      <c r="N3285" s="163"/>
      <c r="O3285" s="146"/>
      <c r="P3285" s="146"/>
      <c r="Q3285" s="146"/>
      <c r="R3285" s="34"/>
      <c r="S3285" s="35"/>
      <c r="T3285" s="147"/>
    </row>
    <row r="3286">
      <c r="A3286" s="147"/>
      <c r="B3286" s="64"/>
      <c r="C3286" s="147" t="s">
        <v>217</v>
      </c>
      <c r="E3286" s="161"/>
      <c r="F3286" s="162"/>
      <c r="G3286" s="147"/>
      <c r="H3286" s="146"/>
      <c r="J3286" s="146"/>
      <c r="L3286" s="150"/>
      <c r="N3286" s="163"/>
      <c r="O3286" s="146"/>
      <c r="P3286" s="146"/>
      <c r="Q3286" s="146"/>
      <c r="R3286" s="34"/>
      <c r="S3286" s="35"/>
      <c r="T3286" s="147"/>
    </row>
    <row r="3287">
      <c r="A3287" s="147"/>
      <c r="B3287" s="64"/>
      <c r="C3287" s="147" t="s">
        <v>217</v>
      </c>
      <c r="E3287" s="161"/>
      <c r="F3287" s="162"/>
      <c r="G3287" s="147"/>
      <c r="H3287" s="146"/>
      <c r="J3287" s="146"/>
      <c r="L3287" s="150"/>
      <c r="N3287" s="163"/>
      <c r="O3287" s="146"/>
      <c r="P3287" s="146"/>
      <c r="Q3287" s="146"/>
      <c r="R3287" s="34"/>
      <c r="S3287" s="35"/>
      <c r="T3287" s="147"/>
    </row>
    <row r="3288">
      <c r="A3288" s="147"/>
      <c r="B3288" s="64"/>
      <c r="C3288" s="147" t="s">
        <v>217</v>
      </c>
      <c r="E3288" s="161"/>
      <c r="F3288" s="162"/>
      <c r="G3288" s="147"/>
      <c r="H3288" s="146"/>
      <c r="J3288" s="146"/>
      <c r="L3288" s="150"/>
      <c r="N3288" s="163"/>
      <c r="O3288" s="146"/>
      <c r="P3288" s="146"/>
      <c r="Q3288" s="146"/>
      <c r="R3288" s="34"/>
      <c r="S3288" s="35"/>
      <c r="T3288" s="147"/>
    </row>
    <row r="3289">
      <c r="A3289" s="147"/>
      <c r="B3289" s="64"/>
      <c r="C3289" s="147" t="s">
        <v>217</v>
      </c>
      <c r="E3289" s="161"/>
      <c r="F3289" s="162"/>
      <c r="G3289" s="147"/>
      <c r="H3289" s="146"/>
      <c r="J3289" s="146"/>
      <c r="L3289" s="150"/>
      <c r="N3289" s="163"/>
      <c r="O3289" s="146"/>
      <c r="P3289" s="146"/>
      <c r="Q3289" s="146"/>
      <c r="R3289" s="34"/>
      <c r="S3289" s="35"/>
      <c r="T3289" s="147"/>
    </row>
    <row r="3290">
      <c r="A3290" s="147"/>
      <c r="B3290" s="64"/>
      <c r="C3290" s="147" t="s">
        <v>217</v>
      </c>
      <c r="E3290" s="161"/>
      <c r="F3290" s="162"/>
      <c r="G3290" s="147"/>
      <c r="H3290" s="146"/>
      <c r="J3290" s="146"/>
      <c r="L3290" s="150"/>
      <c r="N3290" s="163"/>
      <c r="O3290" s="146"/>
      <c r="P3290" s="146"/>
      <c r="Q3290" s="146"/>
      <c r="R3290" s="34"/>
      <c r="S3290" s="35"/>
      <c r="T3290" s="147"/>
    </row>
    <row r="3291">
      <c r="A3291" s="147"/>
      <c r="B3291" s="64"/>
      <c r="C3291" s="147" t="s">
        <v>217</v>
      </c>
      <c r="E3291" s="161"/>
      <c r="F3291" s="162"/>
      <c r="G3291" s="147"/>
      <c r="H3291" s="146"/>
      <c r="J3291" s="146"/>
      <c r="L3291" s="150"/>
      <c r="N3291" s="163"/>
      <c r="O3291" s="146"/>
      <c r="P3291" s="146"/>
      <c r="Q3291" s="146"/>
      <c r="R3291" s="34"/>
      <c r="S3291" s="35"/>
      <c r="T3291" s="147"/>
    </row>
    <row r="3292">
      <c r="A3292" s="147"/>
      <c r="B3292" s="64"/>
      <c r="C3292" s="147" t="s">
        <v>217</v>
      </c>
      <c r="E3292" s="161"/>
      <c r="F3292" s="162"/>
      <c r="G3292" s="147"/>
      <c r="H3292" s="146"/>
      <c r="J3292" s="146"/>
      <c r="L3292" s="150"/>
      <c r="N3292" s="163"/>
      <c r="O3292" s="146"/>
      <c r="P3292" s="146"/>
      <c r="Q3292" s="146"/>
      <c r="R3292" s="34"/>
      <c r="S3292" s="35"/>
      <c r="T3292" s="147"/>
    </row>
    <row r="3293">
      <c r="A3293" s="147"/>
      <c r="B3293" s="64"/>
      <c r="C3293" s="147" t="s">
        <v>217</v>
      </c>
      <c r="E3293" s="161"/>
      <c r="F3293" s="162"/>
      <c r="G3293" s="147"/>
      <c r="H3293" s="146"/>
      <c r="J3293" s="146"/>
      <c r="L3293" s="150"/>
      <c r="N3293" s="163"/>
      <c r="O3293" s="146"/>
      <c r="P3293" s="146"/>
      <c r="Q3293" s="146"/>
      <c r="R3293" s="34"/>
      <c r="S3293" s="35"/>
      <c r="T3293" s="147"/>
    </row>
    <row r="3294">
      <c r="A3294" s="147"/>
      <c r="B3294" s="64"/>
      <c r="C3294" s="147" t="s">
        <v>217</v>
      </c>
      <c r="E3294" s="161"/>
      <c r="F3294" s="162"/>
      <c r="G3294" s="147"/>
      <c r="H3294" s="146"/>
      <c r="J3294" s="146"/>
      <c r="L3294" s="150"/>
      <c r="N3294" s="163"/>
      <c r="O3294" s="146"/>
      <c r="P3294" s="146"/>
      <c r="Q3294" s="146"/>
      <c r="R3294" s="34"/>
      <c r="S3294" s="35"/>
      <c r="T3294" s="147"/>
    </row>
    <row r="3295">
      <c r="A3295" s="147"/>
      <c r="B3295" s="64"/>
      <c r="C3295" s="147" t="s">
        <v>217</v>
      </c>
      <c r="E3295" s="161"/>
      <c r="F3295" s="162"/>
      <c r="G3295" s="147"/>
      <c r="H3295" s="146"/>
      <c r="J3295" s="146"/>
      <c r="L3295" s="150"/>
      <c r="N3295" s="163"/>
      <c r="O3295" s="146"/>
      <c r="P3295" s="146"/>
      <c r="Q3295" s="146"/>
      <c r="R3295" s="34"/>
      <c r="S3295" s="35"/>
      <c r="T3295" s="147"/>
    </row>
    <row r="3296">
      <c r="A3296" s="147"/>
      <c r="B3296" s="64"/>
      <c r="C3296" s="147" t="s">
        <v>217</v>
      </c>
      <c r="E3296" s="161"/>
      <c r="F3296" s="162"/>
      <c r="G3296" s="147"/>
      <c r="H3296" s="146"/>
      <c r="J3296" s="146"/>
      <c r="L3296" s="150"/>
      <c r="N3296" s="163"/>
      <c r="O3296" s="146"/>
      <c r="P3296" s="146"/>
      <c r="Q3296" s="146"/>
      <c r="R3296" s="34"/>
      <c r="S3296" s="35"/>
      <c r="T3296" s="147"/>
    </row>
    <row r="3297">
      <c r="A3297" s="147"/>
      <c r="B3297" s="64"/>
      <c r="C3297" s="147" t="s">
        <v>217</v>
      </c>
      <c r="E3297" s="161"/>
      <c r="F3297" s="162"/>
      <c r="G3297" s="147"/>
      <c r="H3297" s="146"/>
      <c r="J3297" s="146"/>
      <c r="L3297" s="150"/>
      <c r="N3297" s="163"/>
      <c r="O3297" s="146"/>
      <c r="P3297" s="146"/>
      <c r="Q3297" s="146"/>
      <c r="R3297" s="34"/>
      <c r="S3297" s="35"/>
      <c r="T3297" s="147"/>
    </row>
    <row r="3298">
      <c r="A3298" s="147"/>
      <c r="B3298" s="64"/>
      <c r="C3298" s="147" t="s">
        <v>217</v>
      </c>
      <c r="E3298" s="161"/>
      <c r="F3298" s="162"/>
      <c r="G3298" s="147"/>
      <c r="H3298" s="146"/>
      <c r="J3298" s="146"/>
      <c r="L3298" s="150"/>
      <c r="N3298" s="163"/>
      <c r="O3298" s="146"/>
      <c r="P3298" s="146"/>
      <c r="Q3298" s="146"/>
      <c r="R3298" s="34"/>
      <c r="S3298" s="35"/>
      <c r="T3298" s="147"/>
    </row>
    <row r="3299">
      <c r="A3299" s="147"/>
      <c r="B3299" s="64"/>
      <c r="C3299" s="147" t="s">
        <v>217</v>
      </c>
      <c r="E3299" s="161"/>
      <c r="F3299" s="162"/>
      <c r="G3299" s="147"/>
      <c r="H3299" s="146"/>
      <c r="J3299" s="146"/>
      <c r="L3299" s="150"/>
      <c r="N3299" s="163"/>
      <c r="O3299" s="146"/>
      <c r="P3299" s="146"/>
      <c r="Q3299" s="146"/>
      <c r="R3299" s="34"/>
      <c r="S3299" s="35"/>
      <c r="T3299" s="147"/>
    </row>
    <row r="3300">
      <c r="A3300" s="147"/>
      <c r="B3300" s="64"/>
      <c r="C3300" s="147" t="s">
        <v>217</v>
      </c>
      <c r="E3300" s="161"/>
      <c r="F3300" s="162"/>
      <c r="G3300" s="147"/>
      <c r="H3300" s="146"/>
      <c r="J3300" s="146"/>
      <c r="L3300" s="150"/>
      <c r="N3300" s="163"/>
      <c r="O3300" s="146"/>
      <c r="P3300" s="146"/>
      <c r="Q3300" s="146"/>
      <c r="R3300" s="34"/>
      <c r="S3300" s="35"/>
      <c r="T3300" s="147"/>
    </row>
    <row r="3301">
      <c r="A3301" s="147"/>
      <c r="B3301" s="64"/>
      <c r="C3301" s="147" t="s">
        <v>217</v>
      </c>
      <c r="E3301" s="161"/>
      <c r="F3301" s="162"/>
      <c r="G3301" s="147"/>
      <c r="H3301" s="146"/>
      <c r="J3301" s="146"/>
      <c r="L3301" s="150"/>
      <c r="N3301" s="163"/>
      <c r="O3301" s="146"/>
      <c r="P3301" s="146"/>
      <c r="Q3301" s="146"/>
      <c r="R3301" s="34"/>
      <c r="S3301" s="35"/>
      <c r="T3301" s="147"/>
    </row>
    <row r="3302">
      <c r="A3302" s="147"/>
      <c r="B3302" s="64"/>
      <c r="C3302" s="147" t="s">
        <v>217</v>
      </c>
      <c r="E3302" s="161"/>
      <c r="F3302" s="162"/>
      <c r="G3302" s="147"/>
      <c r="H3302" s="146"/>
      <c r="J3302" s="146"/>
      <c r="L3302" s="150"/>
      <c r="N3302" s="163"/>
      <c r="O3302" s="146"/>
      <c r="P3302" s="146"/>
      <c r="Q3302" s="146"/>
      <c r="R3302" s="34"/>
      <c r="S3302" s="35"/>
      <c r="T3302" s="147"/>
    </row>
    <row r="3303">
      <c r="A3303" s="147"/>
      <c r="B3303" s="64"/>
      <c r="C3303" s="147" t="s">
        <v>217</v>
      </c>
      <c r="E3303" s="161"/>
      <c r="F3303" s="162"/>
      <c r="G3303" s="147"/>
      <c r="H3303" s="146"/>
      <c r="J3303" s="146"/>
      <c r="L3303" s="150"/>
      <c r="N3303" s="163"/>
      <c r="O3303" s="146"/>
      <c r="P3303" s="146"/>
      <c r="Q3303" s="146"/>
      <c r="R3303" s="34"/>
      <c r="S3303" s="35"/>
      <c r="T3303" s="147"/>
    </row>
    <row r="3304">
      <c r="A3304" s="147"/>
      <c r="B3304" s="64"/>
      <c r="C3304" s="147" t="s">
        <v>217</v>
      </c>
      <c r="E3304" s="161"/>
      <c r="F3304" s="162"/>
      <c r="G3304" s="147"/>
      <c r="H3304" s="146"/>
      <c r="J3304" s="146"/>
      <c r="L3304" s="150"/>
      <c r="N3304" s="163"/>
      <c r="O3304" s="146"/>
      <c r="P3304" s="146"/>
      <c r="Q3304" s="146"/>
      <c r="R3304" s="34"/>
      <c r="S3304" s="35"/>
      <c r="T3304" s="147"/>
    </row>
    <row r="3305">
      <c r="A3305" s="147"/>
      <c r="B3305" s="64"/>
      <c r="C3305" s="147" t="s">
        <v>217</v>
      </c>
      <c r="E3305" s="161"/>
      <c r="F3305" s="162"/>
      <c r="G3305" s="147"/>
      <c r="H3305" s="146"/>
      <c r="J3305" s="146"/>
      <c r="L3305" s="150"/>
      <c r="N3305" s="163"/>
      <c r="O3305" s="146"/>
      <c r="P3305" s="146"/>
      <c r="Q3305" s="146"/>
      <c r="R3305" s="34"/>
      <c r="S3305" s="35"/>
      <c r="T3305" s="147"/>
    </row>
    <row r="3306">
      <c r="A3306" s="147"/>
      <c r="B3306" s="64"/>
      <c r="C3306" s="147" t="s">
        <v>217</v>
      </c>
      <c r="E3306" s="161"/>
      <c r="F3306" s="162"/>
      <c r="G3306" s="147"/>
      <c r="H3306" s="146"/>
      <c r="J3306" s="146"/>
      <c r="L3306" s="150"/>
      <c r="N3306" s="163"/>
      <c r="O3306" s="146"/>
      <c r="P3306" s="146"/>
      <c r="Q3306" s="146"/>
      <c r="R3306" s="34"/>
      <c r="S3306" s="35"/>
      <c r="T3306" s="147"/>
    </row>
    <row r="3307">
      <c r="A3307" s="147"/>
      <c r="B3307" s="64"/>
      <c r="C3307" s="147" t="s">
        <v>217</v>
      </c>
      <c r="E3307" s="161"/>
      <c r="F3307" s="162"/>
      <c r="G3307" s="147"/>
      <c r="H3307" s="146"/>
      <c r="J3307" s="146"/>
      <c r="L3307" s="150"/>
      <c r="N3307" s="163"/>
      <c r="O3307" s="146"/>
      <c r="P3307" s="146"/>
      <c r="Q3307" s="146"/>
      <c r="R3307" s="34"/>
      <c r="S3307" s="35"/>
      <c r="T3307" s="147"/>
    </row>
    <row r="3308">
      <c r="A3308" s="147"/>
      <c r="B3308" s="64"/>
      <c r="C3308" s="147" t="s">
        <v>217</v>
      </c>
      <c r="E3308" s="161"/>
      <c r="F3308" s="162"/>
      <c r="G3308" s="147"/>
      <c r="H3308" s="146"/>
      <c r="J3308" s="146"/>
      <c r="L3308" s="150"/>
      <c r="N3308" s="163"/>
      <c r="O3308" s="146"/>
      <c r="P3308" s="146"/>
      <c r="Q3308" s="146"/>
      <c r="R3308" s="34"/>
      <c r="S3308" s="35"/>
      <c r="T3308" s="147"/>
    </row>
    <row r="3309">
      <c r="A3309" s="147"/>
      <c r="B3309" s="64"/>
      <c r="C3309" s="147" t="s">
        <v>217</v>
      </c>
      <c r="E3309" s="161"/>
      <c r="F3309" s="162"/>
      <c r="G3309" s="147"/>
      <c r="H3309" s="146"/>
      <c r="J3309" s="146"/>
      <c r="L3309" s="150"/>
      <c r="N3309" s="163"/>
      <c r="O3309" s="146"/>
      <c r="P3309" s="146"/>
      <c r="Q3309" s="146"/>
      <c r="R3309" s="34"/>
      <c r="S3309" s="35"/>
      <c r="T3309" s="147"/>
    </row>
    <row r="3310">
      <c r="A3310" s="147"/>
      <c r="B3310" s="64"/>
      <c r="C3310" s="147" t="s">
        <v>217</v>
      </c>
      <c r="E3310" s="161"/>
      <c r="F3310" s="162"/>
      <c r="G3310" s="147"/>
      <c r="H3310" s="146"/>
      <c r="J3310" s="146"/>
      <c r="L3310" s="150"/>
      <c r="N3310" s="163"/>
      <c r="O3310" s="146"/>
      <c r="P3310" s="146"/>
      <c r="Q3310" s="146"/>
      <c r="R3310" s="34"/>
      <c r="S3310" s="35"/>
      <c r="T3310" s="147"/>
    </row>
    <row r="3311">
      <c r="A3311" s="147"/>
      <c r="B3311" s="64"/>
      <c r="C3311" s="147" t="s">
        <v>217</v>
      </c>
      <c r="E3311" s="161"/>
      <c r="F3311" s="162"/>
      <c r="G3311" s="147"/>
      <c r="H3311" s="146"/>
      <c r="J3311" s="146"/>
      <c r="L3311" s="150"/>
      <c r="N3311" s="163"/>
      <c r="O3311" s="146"/>
      <c r="P3311" s="146"/>
      <c r="Q3311" s="146"/>
      <c r="R3311" s="34"/>
      <c r="S3311" s="35"/>
      <c r="T3311" s="147"/>
    </row>
    <row r="3312">
      <c r="A3312" s="147"/>
      <c r="B3312" s="64"/>
      <c r="C3312" s="147" t="s">
        <v>217</v>
      </c>
      <c r="E3312" s="161"/>
      <c r="F3312" s="162"/>
      <c r="G3312" s="147"/>
      <c r="H3312" s="146"/>
      <c r="J3312" s="146"/>
      <c r="L3312" s="150"/>
      <c r="N3312" s="163"/>
      <c r="O3312" s="146"/>
      <c r="P3312" s="146"/>
      <c r="Q3312" s="146"/>
      <c r="R3312" s="34"/>
      <c r="S3312" s="35"/>
      <c r="T3312" s="147"/>
    </row>
    <row r="3313">
      <c r="A3313" s="147"/>
      <c r="B3313" s="64"/>
      <c r="C3313" s="147" t="s">
        <v>217</v>
      </c>
      <c r="E3313" s="161"/>
      <c r="F3313" s="162"/>
      <c r="G3313" s="147"/>
      <c r="H3313" s="146"/>
      <c r="J3313" s="146"/>
      <c r="L3313" s="150"/>
      <c r="N3313" s="163"/>
      <c r="O3313" s="146"/>
      <c r="P3313" s="146"/>
      <c r="Q3313" s="146"/>
      <c r="R3313" s="34"/>
      <c r="S3313" s="35"/>
      <c r="T3313" s="147"/>
    </row>
    <row r="3314">
      <c r="A3314" s="147"/>
      <c r="B3314" s="64"/>
      <c r="C3314" s="147" t="s">
        <v>217</v>
      </c>
      <c r="E3314" s="161"/>
      <c r="F3314" s="162"/>
      <c r="G3314" s="147"/>
      <c r="H3314" s="146"/>
      <c r="J3314" s="146"/>
      <c r="L3314" s="150"/>
      <c r="N3314" s="163"/>
      <c r="O3314" s="146"/>
      <c r="P3314" s="146"/>
      <c r="Q3314" s="146"/>
      <c r="R3314" s="34"/>
      <c r="S3314" s="35"/>
      <c r="T3314" s="147"/>
    </row>
    <row r="3315">
      <c r="A3315" s="147"/>
      <c r="B3315" s="64"/>
      <c r="C3315" s="147" t="s">
        <v>217</v>
      </c>
      <c r="E3315" s="161"/>
      <c r="F3315" s="162"/>
      <c r="G3315" s="147"/>
      <c r="H3315" s="146"/>
      <c r="J3315" s="146"/>
      <c r="L3315" s="150"/>
      <c r="N3315" s="163"/>
      <c r="O3315" s="146"/>
      <c r="P3315" s="146"/>
      <c r="Q3315" s="146"/>
      <c r="R3315" s="34"/>
      <c r="S3315" s="35"/>
      <c r="T3315" s="147"/>
    </row>
    <row r="3316">
      <c r="A3316" s="147"/>
      <c r="B3316" s="64"/>
      <c r="C3316" s="147" t="s">
        <v>217</v>
      </c>
      <c r="E3316" s="161"/>
      <c r="F3316" s="162"/>
      <c r="G3316" s="147"/>
      <c r="H3316" s="146"/>
      <c r="J3316" s="146"/>
      <c r="L3316" s="150"/>
      <c r="N3316" s="163"/>
      <c r="O3316" s="146"/>
      <c r="P3316" s="146"/>
      <c r="Q3316" s="146"/>
      <c r="R3316" s="34"/>
      <c r="S3316" s="35"/>
      <c r="T3316" s="147"/>
    </row>
    <row r="3317">
      <c r="A3317" s="147"/>
      <c r="B3317" s="64"/>
      <c r="C3317" s="147" t="s">
        <v>217</v>
      </c>
      <c r="E3317" s="161"/>
      <c r="F3317" s="162"/>
      <c r="G3317" s="147"/>
      <c r="H3317" s="146"/>
      <c r="J3317" s="146"/>
      <c r="L3317" s="150"/>
      <c r="N3317" s="163"/>
      <c r="O3317" s="146"/>
      <c r="P3317" s="146"/>
      <c r="Q3317" s="146"/>
      <c r="R3317" s="34"/>
      <c r="S3317" s="35"/>
      <c r="T3317" s="147"/>
    </row>
    <row r="3318">
      <c r="A3318" s="147"/>
      <c r="B3318" s="64"/>
      <c r="C3318" s="147" t="s">
        <v>217</v>
      </c>
      <c r="E3318" s="161"/>
      <c r="F3318" s="162"/>
      <c r="G3318" s="147"/>
      <c r="H3318" s="146"/>
      <c r="J3318" s="146"/>
      <c r="L3318" s="150"/>
      <c r="N3318" s="163"/>
      <c r="O3318" s="146"/>
      <c r="P3318" s="146"/>
      <c r="Q3318" s="146"/>
      <c r="R3318" s="34"/>
      <c r="S3318" s="35"/>
      <c r="T3318" s="147"/>
    </row>
    <row r="3319">
      <c r="A3319" s="147"/>
      <c r="B3319" s="64"/>
      <c r="C3319" s="147" t="s">
        <v>217</v>
      </c>
      <c r="E3319" s="161"/>
      <c r="F3319" s="162"/>
      <c r="G3319" s="147"/>
      <c r="H3319" s="146"/>
      <c r="J3319" s="146"/>
      <c r="L3319" s="150"/>
      <c r="N3319" s="163"/>
      <c r="O3319" s="146"/>
      <c r="P3319" s="146"/>
      <c r="Q3319" s="146"/>
      <c r="R3319" s="34"/>
      <c r="S3319" s="35"/>
      <c r="T3319" s="147"/>
    </row>
    <row r="3320">
      <c r="A3320" s="147"/>
      <c r="B3320" s="64"/>
      <c r="C3320" s="147" t="s">
        <v>217</v>
      </c>
      <c r="E3320" s="161"/>
      <c r="F3320" s="162"/>
      <c r="G3320" s="147"/>
      <c r="H3320" s="146"/>
      <c r="J3320" s="146"/>
      <c r="L3320" s="150"/>
      <c r="N3320" s="163"/>
      <c r="O3320" s="146"/>
      <c r="P3320" s="146"/>
      <c r="Q3320" s="146"/>
      <c r="R3320" s="34"/>
      <c r="S3320" s="35"/>
      <c r="T3320" s="147"/>
    </row>
    <row r="3321">
      <c r="A3321" s="147"/>
      <c r="B3321" s="64"/>
      <c r="C3321" s="147" t="s">
        <v>217</v>
      </c>
      <c r="E3321" s="161"/>
      <c r="F3321" s="162"/>
      <c r="G3321" s="147"/>
      <c r="H3321" s="146"/>
      <c r="J3321" s="146"/>
      <c r="L3321" s="150"/>
      <c r="N3321" s="163"/>
      <c r="O3321" s="146"/>
      <c r="P3321" s="146"/>
      <c r="Q3321" s="146"/>
      <c r="R3321" s="34"/>
      <c r="S3321" s="35"/>
      <c r="T3321" s="147"/>
    </row>
    <row r="3322">
      <c r="A3322" s="147"/>
      <c r="B3322" s="64"/>
      <c r="C3322" s="147" t="s">
        <v>217</v>
      </c>
      <c r="E3322" s="161"/>
      <c r="F3322" s="162"/>
      <c r="G3322" s="147"/>
      <c r="H3322" s="146"/>
      <c r="J3322" s="146"/>
      <c r="L3322" s="150"/>
      <c r="N3322" s="163"/>
      <c r="O3322" s="146"/>
      <c r="P3322" s="146"/>
      <c r="Q3322" s="146"/>
      <c r="R3322" s="34"/>
      <c r="S3322" s="35"/>
      <c r="T3322" s="147"/>
    </row>
    <row r="3323">
      <c r="A3323" s="147"/>
      <c r="B3323" s="64"/>
      <c r="C3323" s="147" t="s">
        <v>217</v>
      </c>
      <c r="E3323" s="161"/>
      <c r="F3323" s="162"/>
      <c r="G3323" s="147"/>
      <c r="H3323" s="146"/>
      <c r="J3323" s="146"/>
      <c r="L3323" s="150"/>
      <c r="N3323" s="163"/>
      <c r="O3323" s="146"/>
      <c r="P3323" s="146"/>
      <c r="Q3323" s="146"/>
      <c r="R3323" s="34"/>
      <c r="S3323" s="35"/>
      <c r="T3323" s="147"/>
    </row>
    <row r="3324">
      <c r="A3324" s="147"/>
      <c r="B3324" s="64"/>
      <c r="C3324" s="147" t="s">
        <v>217</v>
      </c>
      <c r="E3324" s="161"/>
      <c r="F3324" s="162"/>
      <c r="G3324" s="147"/>
      <c r="H3324" s="146"/>
      <c r="J3324" s="146"/>
      <c r="L3324" s="150"/>
      <c r="N3324" s="163"/>
      <c r="O3324" s="146"/>
      <c r="P3324" s="146"/>
      <c r="Q3324" s="146"/>
      <c r="R3324" s="34"/>
      <c r="S3324" s="35"/>
      <c r="T3324" s="147"/>
    </row>
    <row r="3325">
      <c r="A3325" s="147"/>
      <c r="B3325" s="64"/>
      <c r="C3325" s="147" t="s">
        <v>217</v>
      </c>
      <c r="E3325" s="161"/>
      <c r="F3325" s="162"/>
      <c r="G3325" s="147"/>
      <c r="H3325" s="146"/>
      <c r="J3325" s="146"/>
      <c r="L3325" s="150"/>
      <c r="N3325" s="163"/>
      <c r="O3325" s="146"/>
      <c r="P3325" s="146"/>
      <c r="Q3325" s="146"/>
      <c r="R3325" s="34"/>
      <c r="S3325" s="35"/>
      <c r="T3325" s="147"/>
    </row>
    <row r="3326">
      <c r="A3326" s="147"/>
      <c r="B3326" s="64"/>
      <c r="C3326" s="147" t="s">
        <v>217</v>
      </c>
      <c r="E3326" s="161"/>
      <c r="F3326" s="162"/>
      <c r="G3326" s="147"/>
      <c r="H3326" s="146"/>
      <c r="J3326" s="146"/>
      <c r="L3326" s="150"/>
      <c r="N3326" s="163"/>
      <c r="O3326" s="146"/>
      <c r="P3326" s="146"/>
      <c r="Q3326" s="146"/>
      <c r="R3326" s="34"/>
      <c r="S3326" s="35"/>
      <c r="T3326" s="147"/>
    </row>
    <row r="3327">
      <c r="A3327" s="147"/>
      <c r="B3327" s="64"/>
      <c r="C3327" s="147" t="s">
        <v>217</v>
      </c>
      <c r="E3327" s="161"/>
      <c r="F3327" s="162"/>
      <c r="G3327" s="147"/>
      <c r="H3327" s="146"/>
      <c r="J3327" s="146"/>
      <c r="L3327" s="150"/>
      <c r="N3327" s="163"/>
      <c r="O3327" s="146"/>
      <c r="P3327" s="146"/>
      <c r="Q3327" s="146"/>
      <c r="R3327" s="34"/>
      <c r="S3327" s="35"/>
      <c r="T3327" s="147"/>
    </row>
    <row r="3328">
      <c r="A3328" s="147"/>
      <c r="B3328" s="64"/>
      <c r="C3328" s="147" t="s">
        <v>217</v>
      </c>
      <c r="E3328" s="161"/>
      <c r="F3328" s="162"/>
      <c r="G3328" s="147"/>
      <c r="H3328" s="146"/>
      <c r="J3328" s="146"/>
      <c r="L3328" s="150"/>
      <c r="N3328" s="163"/>
      <c r="O3328" s="146"/>
      <c r="P3328" s="146"/>
      <c r="Q3328" s="146"/>
      <c r="R3328" s="34"/>
      <c r="S3328" s="35"/>
      <c r="T3328" s="147"/>
    </row>
    <row r="3329">
      <c r="A3329" s="147"/>
      <c r="B3329" s="64"/>
      <c r="C3329" s="147" t="s">
        <v>217</v>
      </c>
      <c r="E3329" s="161"/>
      <c r="F3329" s="162"/>
      <c r="G3329" s="147"/>
      <c r="H3329" s="146"/>
      <c r="J3329" s="146"/>
      <c r="L3329" s="150"/>
      <c r="N3329" s="163"/>
      <c r="O3329" s="146"/>
      <c r="P3329" s="146"/>
      <c r="Q3329" s="146"/>
      <c r="R3329" s="34"/>
      <c r="S3329" s="35"/>
      <c r="T3329" s="147"/>
    </row>
    <row r="3330">
      <c r="A3330" s="147"/>
      <c r="B3330" s="64"/>
      <c r="C3330" s="147" t="s">
        <v>217</v>
      </c>
      <c r="E3330" s="161"/>
      <c r="F3330" s="162"/>
      <c r="G3330" s="147"/>
      <c r="H3330" s="146"/>
      <c r="J3330" s="146"/>
      <c r="L3330" s="150"/>
      <c r="N3330" s="163"/>
      <c r="O3330" s="146"/>
      <c r="P3330" s="146"/>
      <c r="Q3330" s="146"/>
      <c r="R3330" s="34"/>
      <c r="S3330" s="35"/>
      <c r="T3330" s="147"/>
    </row>
    <row r="3331">
      <c r="A3331" s="147"/>
      <c r="B3331" s="64"/>
      <c r="C3331" s="147" t="s">
        <v>217</v>
      </c>
      <c r="E3331" s="161"/>
      <c r="F3331" s="162"/>
      <c r="G3331" s="147"/>
      <c r="H3331" s="146"/>
      <c r="J3331" s="146"/>
      <c r="L3331" s="150"/>
      <c r="N3331" s="163"/>
      <c r="O3331" s="146"/>
      <c r="P3331" s="146"/>
      <c r="Q3331" s="146"/>
      <c r="R3331" s="34"/>
      <c r="S3331" s="35"/>
      <c r="T3331" s="147"/>
    </row>
    <row r="3332">
      <c r="A3332" s="147"/>
      <c r="B3332" s="64"/>
      <c r="C3332" s="147" t="s">
        <v>217</v>
      </c>
      <c r="E3332" s="161"/>
      <c r="F3332" s="162"/>
      <c r="G3332" s="147"/>
      <c r="H3332" s="146"/>
      <c r="J3332" s="146"/>
      <c r="L3332" s="150"/>
      <c r="N3332" s="163"/>
      <c r="O3332" s="146"/>
      <c r="P3332" s="146"/>
      <c r="Q3332" s="146"/>
      <c r="R3332" s="34"/>
      <c r="S3332" s="35"/>
      <c r="T3332" s="147"/>
    </row>
    <row r="3333">
      <c r="A3333" s="147"/>
      <c r="B3333" s="64"/>
      <c r="C3333" s="147" t="s">
        <v>217</v>
      </c>
      <c r="E3333" s="161"/>
      <c r="F3333" s="162"/>
      <c r="G3333" s="147"/>
      <c r="H3333" s="146"/>
      <c r="J3333" s="146"/>
      <c r="L3333" s="150"/>
      <c r="N3333" s="163"/>
      <c r="O3333" s="146"/>
      <c r="P3333" s="146"/>
      <c r="Q3333" s="146"/>
      <c r="R3333" s="34"/>
      <c r="S3333" s="35"/>
      <c r="T3333" s="147"/>
    </row>
    <row r="3334">
      <c r="A3334" s="147"/>
      <c r="B3334" s="64"/>
      <c r="C3334" s="147" t="s">
        <v>217</v>
      </c>
      <c r="E3334" s="161"/>
      <c r="F3334" s="162"/>
      <c r="G3334" s="147"/>
      <c r="H3334" s="146"/>
      <c r="J3334" s="146"/>
      <c r="L3334" s="150"/>
      <c r="N3334" s="163"/>
      <c r="O3334" s="146"/>
      <c r="P3334" s="146"/>
      <c r="Q3334" s="146"/>
      <c r="R3334" s="34"/>
      <c r="S3334" s="35"/>
      <c r="T3334" s="147"/>
    </row>
    <row r="3335">
      <c r="A3335" s="147"/>
      <c r="B3335" s="64"/>
      <c r="C3335" s="147" t="s">
        <v>217</v>
      </c>
      <c r="E3335" s="161"/>
      <c r="F3335" s="162"/>
      <c r="G3335" s="147"/>
      <c r="H3335" s="146"/>
      <c r="J3335" s="146"/>
      <c r="L3335" s="150"/>
      <c r="N3335" s="163"/>
      <c r="O3335" s="146"/>
      <c r="P3335" s="146"/>
      <c r="Q3335" s="146"/>
      <c r="R3335" s="34"/>
      <c r="S3335" s="35"/>
      <c r="T3335" s="147"/>
    </row>
    <row r="3336">
      <c r="A3336" s="147"/>
      <c r="B3336" s="64"/>
      <c r="C3336" s="147" t="s">
        <v>217</v>
      </c>
      <c r="E3336" s="161"/>
      <c r="F3336" s="162"/>
      <c r="G3336" s="147"/>
      <c r="H3336" s="146"/>
      <c r="J3336" s="146"/>
      <c r="L3336" s="150"/>
      <c r="N3336" s="163"/>
      <c r="O3336" s="146"/>
      <c r="P3336" s="146"/>
      <c r="Q3336" s="146"/>
      <c r="R3336" s="34"/>
      <c r="S3336" s="35"/>
      <c r="T3336" s="147"/>
    </row>
    <row r="3337">
      <c r="A3337" s="147"/>
      <c r="B3337" s="64"/>
      <c r="C3337" s="147" t="s">
        <v>217</v>
      </c>
      <c r="E3337" s="161"/>
      <c r="F3337" s="162"/>
      <c r="G3337" s="147"/>
      <c r="H3337" s="146"/>
      <c r="J3337" s="146"/>
      <c r="L3337" s="150"/>
      <c r="N3337" s="163"/>
      <c r="O3337" s="146"/>
      <c r="P3337" s="146"/>
      <c r="Q3337" s="146"/>
      <c r="R3337" s="34"/>
      <c r="S3337" s="35"/>
      <c r="T3337" s="147"/>
    </row>
    <row r="3338">
      <c r="A3338" s="147"/>
      <c r="B3338" s="64"/>
      <c r="C3338" s="147" t="s">
        <v>217</v>
      </c>
      <c r="E3338" s="161"/>
      <c r="F3338" s="162"/>
      <c r="G3338" s="147"/>
      <c r="H3338" s="146"/>
      <c r="J3338" s="146"/>
      <c r="L3338" s="150"/>
      <c r="N3338" s="163"/>
      <c r="O3338" s="146"/>
      <c r="P3338" s="146"/>
      <c r="Q3338" s="146"/>
      <c r="R3338" s="34"/>
      <c r="S3338" s="35"/>
      <c r="T3338" s="147"/>
    </row>
    <row r="3339">
      <c r="A3339" s="147"/>
      <c r="B3339" s="64"/>
      <c r="C3339" s="147" t="s">
        <v>217</v>
      </c>
      <c r="E3339" s="161"/>
      <c r="F3339" s="162"/>
      <c r="G3339" s="147"/>
      <c r="H3339" s="146"/>
      <c r="J3339" s="146"/>
      <c r="L3339" s="150"/>
      <c r="N3339" s="163"/>
      <c r="O3339" s="146"/>
      <c r="P3339" s="146"/>
      <c r="Q3339" s="146"/>
      <c r="R3339" s="34"/>
      <c r="S3339" s="35"/>
      <c r="T3339" s="147"/>
    </row>
    <row r="3340">
      <c r="A3340" s="147"/>
      <c r="B3340" s="64"/>
      <c r="C3340" s="147" t="s">
        <v>217</v>
      </c>
      <c r="E3340" s="161"/>
      <c r="F3340" s="162"/>
      <c r="G3340" s="147"/>
      <c r="H3340" s="146"/>
      <c r="J3340" s="146"/>
      <c r="L3340" s="150"/>
      <c r="N3340" s="163"/>
      <c r="O3340" s="146"/>
      <c r="P3340" s="146"/>
      <c r="Q3340" s="146"/>
      <c r="R3340" s="34"/>
      <c r="S3340" s="35"/>
      <c r="T3340" s="147"/>
    </row>
    <row r="3341">
      <c r="A3341" s="147"/>
      <c r="B3341" s="64"/>
      <c r="C3341" s="147" t="s">
        <v>217</v>
      </c>
      <c r="E3341" s="161"/>
      <c r="F3341" s="162"/>
      <c r="G3341" s="147"/>
      <c r="H3341" s="146"/>
      <c r="J3341" s="146"/>
      <c r="L3341" s="150"/>
      <c r="N3341" s="163"/>
      <c r="O3341" s="146"/>
      <c r="P3341" s="146"/>
      <c r="Q3341" s="146"/>
      <c r="R3341" s="34"/>
      <c r="S3341" s="35"/>
      <c r="T3341" s="147"/>
    </row>
    <row r="3342">
      <c r="A3342" s="147"/>
      <c r="B3342" s="64"/>
      <c r="C3342" s="147" t="s">
        <v>217</v>
      </c>
      <c r="E3342" s="161"/>
      <c r="F3342" s="162"/>
      <c r="G3342" s="147"/>
      <c r="H3342" s="146"/>
      <c r="J3342" s="146"/>
      <c r="L3342" s="150"/>
      <c r="N3342" s="163"/>
      <c r="O3342" s="146"/>
      <c r="P3342" s="146"/>
      <c r="Q3342" s="146"/>
      <c r="R3342" s="34"/>
      <c r="S3342" s="35"/>
      <c r="T3342" s="147"/>
    </row>
    <row r="3343">
      <c r="A3343" s="147"/>
      <c r="B3343" s="64"/>
      <c r="C3343" s="147" t="s">
        <v>217</v>
      </c>
      <c r="E3343" s="161"/>
      <c r="F3343" s="162"/>
      <c r="G3343" s="147"/>
      <c r="H3343" s="146"/>
      <c r="J3343" s="146"/>
      <c r="L3343" s="150"/>
      <c r="N3343" s="163"/>
      <c r="O3343" s="146"/>
      <c r="P3343" s="146"/>
      <c r="Q3343" s="146"/>
      <c r="R3343" s="34"/>
      <c r="S3343" s="35"/>
      <c r="T3343" s="147"/>
    </row>
    <row r="3344">
      <c r="A3344" s="147"/>
      <c r="B3344" s="64"/>
      <c r="C3344" s="147" t="s">
        <v>217</v>
      </c>
      <c r="E3344" s="161"/>
      <c r="F3344" s="162"/>
      <c r="G3344" s="147"/>
      <c r="H3344" s="146"/>
      <c r="J3344" s="146"/>
      <c r="L3344" s="150"/>
      <c r="N3344" s="163"/>
      <c r="O3344" s="146"/>
      <c r="P3344" s="146"/>
      <c r="Q3344" s="146"/>
      <c r="R3344" s="34"/>
      <c r="S3344" s="35"/>
      <c r="T3344" s="147"/>
    </row>
    <row r="3345">
      <c r="A3345" s="147"/>
      <c r="B3345" s="64"/>
      <c r="C3345" s="147" t="s">
        <v>217</v>
      </c>
      <c r="E3345" s="161"/>
      <c r="F3345" s="162"/>
      <c r="G3345" s="147"/>
      <c r="H3345" s="146"/>
      <c r="J3345" s="146"/>
      <c r="L3345" s="150"/>
      <c r="N3345" s="163"/>
      <c r="O3345" s="146"/>
      <c r="P3345" s="146"/>
      <c r="Q3345" s="146"/>
      <c r="R3345" s="34"/>
      <c r="S3345" s="35"/>
      <c r="T3345" s="147"/>
    </row>
    <row r="3346">
      <c r="A3346" s="147"/>
      <c r="B3346" s="64"/>
      <c r="C3346" s="147" t="s">
        <v>217</v>
      </c>
      <c r="E3346" s="161"/>
      <c r="F3346" s="162"/>
      <c r="G3346" s="147"/>
      <c r="H3346" s="146"/>
      <c r="J3346" s="146"/>
      <c r="L3346" s="150"/>
      <c r="N3346" s="163"/>
      <c r="O3346" s="146"/>
      <c r="P3346" s="146"/>
      <c r="Q3346" s="146"/>
      <c r="R3346" s="34"/>
      <c r="S3346" s="35"/>
      <c r="T3346" s="147"/>
    </row>
    <row r="3347">
      <c r="A3347" s="147"/>
      <c r="B3347" s="64"/>
      <c r="C3347" s="147" t="s">
        <v>217</v>
      </c>
      <c r="E3347" s="161"/>
      <c r="F3347" s="162"/>
      <c r="G3347" s="147"/>
      <c r="H3347" s="146"/>
      <c r="J3347" s="146"/>
      <c r="L3347" s="150"/>
      <c r="N3347" s="163"/>
      <c r="O3347" s="146"/>
      <c r="P3347" s="146"/>
      <c r="Q3347" s="146"/>
      <c r="R3347" s="34"/>
      <c r="S3347" s="35"/>
      <c r="T3347" s="147"/>
    </row>
    <row r="3348">
      <c r="A3348" s="147"/>
      <c r="B3348" s="64"/>
      <c r="C3348" s="147" t="s">
        <v>217</v>
      </c>
      <c r="E3348" s="161"/>
      <c r="F3348" s="162"/>
      <c r="G3348" s="147"/>
      <c r="H3348" s="146"/>
      <c r="J3348" s="146"/>
      <c r="L3348" s="150"/>
      <c r="N3348" s="163"/>
      <c r="O3348" s="146"/>
      <c r="P3348" s="146"/>
      <c r="Q3348" s="146"/>
      <c r="R3348" s="34"/>
      <c r="S3348" s="35"/>
      <c r="T3348" s="147"/>
    </row>
    <row r="3349">
      <c r="A3349" s="147"/>
      <c r="B3349" s="64"/>
      <c r="C3349" s="147" t="s">
        <v>217</v>
      </c>
      <c r="E3349" s="161"/>
      <c r="F3349" s="162"/>
      <c r="G3349" s="147"/>
      <c r="H3349" s="146"/>
      <c r="J3349" s="146"/>
      <c r="L3349" s="150"/>
      <c r="N3349" s="163"/>
      <c r="O3349" s="146"/>
      <c r="P3349" s="146"/>
      <c r="Q3349" s="146"/>
      <c r="R3349" s="34"/>
      <c r="S3349" s="35"/>
      <c r="T3349" s="147"/>
    </row>
    <row r="3350">
      <c r="A3350" s="147"/>
      <c r="B3350" s="64"/>
      <c r="C3350" s="147" t="s">
        <v>217</v>
      </c>
      <c r="E3350" s="161"/>
      <c r="F3350" s="162"/>
      <c r="G3350" s="147"/>
      <c r="H3350" s="146"/>
      <c r="J3350" s="146"/>
      <c r="L3350" s="150"/>
      <c r="N3350" s="163"/>
      <c r="O3350" s="146"/>
      <c r="P3350" s="146"/>
      <c r="Q3350" s="146"/>
      <c r="R3350" s="34"/>
      <c r="S3350" s="35"/>
      <c r="T3350" s="147"/>
    </row>
    <row r="3351">
      <c r="A3351" s="147"/>
      <c r="B3351" s="64"/>
      <c r="C3351" s="147" t="s">
        <v>217</v>
      </c>
      <c r="E3351" s="161"/>
      <c r="F3351" s="162"/>
      <c r="G3351" s="147"/>
      <c r="H3351" s="146"/>
      <c r="J3351" s="146"/>
      <c r="L3351" s="150"/>
      <c r="N3351" s="163"/>
      <c r="O3351" s="146"/>
      <c r="P3351" s="146"/>
      <c r="Q3351" s="146"/>
      <c r="R3351" s="34"/>
      <c r="S3351" s="35"/>
      <c r="T3351" s="147"/>
    </row>
    <row r="3352">
      <c r="A3352" s="147"/>
      <c r="B3352" s="64"/>
      <c r="C3352" s="147" t="s">
        <v>217</v>
      </c>
      <c r="E3352" s="161"/>
      <c r="F3352" s="162"/>
      <c r="G3352" s="147"/>
      <c r="H3352" s="146"/>
      <c r="J3352" s="146"/>
      <c r="L3352" s="150"/>
      <c r="N3352" s="163"/>
      <c r="O3352" s="146"/>
      <c r="P3352" s="146"/>
      <c r="Q3352" s="146"/>
      <c r="R3352" s="34"/>
      <c r="S3352" s="35"/>
      <c r="T3352" s="147"/>
    </row>
    <row r="3353">
      <c r="A3353" s="147"/>
      <c r="B3353" s="64"/>
      <c r="C3353" s="147" t="s">
        <v>217</v>
      </c>
      <c r="E3353" s="161"/>
      <c r="F3353" s="162"/>
      <c r="G3353" s="147"/>
      <c r="H3353" s="146"/>
      <c r="J3353" s="146"/>
      <c r="L3353" s="150"/>
      <c r="N3353" s="163"/>
      <c r="O3353" s="146"/>
      <c r="P3353" s="146"/>
      <c r="Q3353" s="146"/>
      <c r="R3353" s="34"/>
      <c r="S3353" s="35"/>
      <c r="T3353" s="147"/>
    </row>
    <row r="3354">
      <c r="A3354" s="147"/>
      <c r="B3354" s="64"/>
      <c r="C3354" s="147" t="s">
        <v>217</v>
      </c>
      <c r="E3354" s="161"/>
      <c r="F3354" s="162"/>
      <c r="G3354" s="147"/>
      <c r="H3354" s="146"/>
      <c r="J3354" s="146"/>
      <c r="L3354" s="150"/>
      <c r="N3354" s="163"/>
      <c r="O3354" s="146"/>
      <c r="P3354" s="146"/>
      <c r="Q3354" s="146"/>
      <c r="R3354" s="34"/>
      <c r="S3354" s="35"/>
      <c r="T3354" s="147"/>
    </row>
    <row r="3355">
      <c r="A3355" s="147"/>
      <c r="B3355" s="64"/>
      <c r="C3355" s="147" t="s">
        <v>217</v>
      </c>
      <c r="E3355" s="161"/>
      <c r="F3355" s="162"/>
      <c r="G3355" s="147"/>
      <c r="H3355" s="146"/>
      <c r="J3355" s="146"/>
      <c r="L3355" s="150"/>
      <c r="N3355" s="163"/>
      <c r="O3355" s="146"/>
      <c r="P3355" s="146"/>
      <c r="Q3355" s="146"/>
      <c r="R3355" s="34"/>
      <c r="S3355" s="35"/>
      <c r="T3355" s="147"/>
    </row>
    <row r="3356">
      <c r="A3356" s="147"/>
      <c r="B3356" s="64"/>
      <c r="C3356" s="147" t="s">
        <v>217</v>
      </c>
      <c r="E3356" s="161"/>
      <c r="F3356" s="162"/>
      <c r="G3356" s="147"/>
      <c r="H3356" s="146"/>
      <c r="J3356" s="146"/>
      <c r="L3356" s="150"/>
      <c r="N3356" s="163"/>
      <c r="O3356" s="146"/>
      <c r="P3356" s="146"/>
      <c r="Q3356" s="146"/>
      <c r="R3356" s="34"/>
      <c r="S3356" s="35"/>
      <c r="T3356" s="147"/>
    </row>
    <row r="3357">
      <c r="A3357" s="147"/>
      <c r="B3357" s="64"/>
      <c r="C3357" s="147" t="s">
        <v>217</v>
      </c>
      <c r="E3357" s="161"/>
      <c r="F3357" s="162"/>
      <c r="G3357" s="147"/>
      <c r="H3357" s="146"/>
      <c r="J3357" s="146"/>
      <c r="L3357" s="150"/>
      <c r="N3357" s="163"/>
      <c r="O3357" s="146"/>
      <c r="P3357" s="146"/>
      <c r="Q3357" s="146"/>
      <c r="R3357" s="34"/>
      <c r="S3357" s="35"/>
      <c r="T3357" s="147"/>
    </row>
    <row r="3358">
      <c r="A3358" s="147"/>
      <c r="B3358" s="64"/>
      <c r="C3358" s="147" t="s">
        <v>217</v>
      </c>
      <c r="E3358" s="161"/>
      <c r="F3358" s="162"/>
      <c r="G3358" s="147"/>
      <c r="H3358" s="146"/>
      <c r="J3358" s="146"/>
      <c r="L3358" s="150"/>
      <c r="N3358" s="163"/>
      <c r="O3358" s="146"/>
      <c r="P3358" s="146"/>
      <c r="Q3358" s="146"/>
      <c r="R3358" s="34"/>
      <c r="S3358" s="35"/>
      <c r="T3358" s="147"/>
    </row>
    <row r="3359">
      <c r="A3359" s="147"/>
      <c r="B3359" s="64"/>
      <c r="C3359" s="147" t="s">
        <v>217</v>
      </c>
      <c r="E3359" s="161"/>
      <c r="F3359" s="162"/>
      <c r="G3359" s="147"/>
      <c r="H3359" s="146"/>
      <c r="J3359" s="146"/>
      <c r="L3359" s="150"/>
      <c r="N3359" s="163"/>
      <c r="O3359" s="146"/>
      <c r="P3359" s="146"/>
      <c r="Q3359" s="146"/>
      <c r="R3359" s="34"/>
      <c r="S3359" s="35"/>
      <c r="T3359" s="147"/>
    </row>
    <row r="3360">
      <c r="A3360" s="147"/>
      <c r="B3360" s="64"/>
      <c r="C3360" s="147" t="s">
        <v>217</v>
      </c>
      <c r="E3360" s="161"/>
      <c r="F3360" s="162"/>
      <c r="G3360" s="147"/>
      <c r="H3360" s="146"/>
      <c r="J3360" s="146"/>
      <c r="L3360" s="150"/>
      <c r="N3360" s="163"/>
      <c r="O3360" s="146"/>
      <c r="P3360" s="146"/>
      <c r="Q3360" s="146"/>
      <c r="R3360" s="34"/>
      <c r="S3360" s="35"/>
      <c r="T3360" s="147"/>
    </row>
    <row r="3361">
      <c r="A3361" s="147"/>
      <c r="B3361" s="64"/>
      <c r="C3361" s="147" t="s">
        <v>217</v>
      </c>
      <c r="E3361" s="161"/>
      <c r="F3361" s="162"/>
      <c r="G3361" s="147"/>
      <c r="H3361" s="146"/>
      <c r="J3361" s="146"/>
      <c r="L3361" s="150"/>
      <c r="N3361" s="163"/>
      <c r="O3361" s="146"/>
      <c r="P3361" s="146"/>
      <c r="Q3361" s="146"/>
      <c r="R3361" s="34"/>
      <c r="S3361" s="35"/>
      <c r="T3361" s="147"/>
    </row>
    <row r="3362">
      <c r="A3362" s="147"/>
      <c r="B3362" s="64"/>
      <c r="C3362" s="147" t="s">
        <v>217</v>
      </c>
      <c r="E3362" s="161"/>
      <c r="F3362" s="162"/>
      <c r="G3362" s="147"/>
      <c r="H3362" s="146"/>
      <c r="J3362" s="146"/>
      <c r="L3362" s="150"/>
      <c r="N3362" s="163"/>
      <c r="O3362" s="146"/>
      <c r="P3362" s="146"/>
      <c r="Q3362" s="146"/>
      <c r="R3362" s="34"/>
      <c r="S3362" s="35"/>
      <c r="T3362" s="147"/>
    </row>
    <row r="3363">
      <c r="A3363" s="147"/>
      <c r="B3363" s="64"/>
      <c r="C3363" s="147" t="s">
        <v>217</v>
      </c>
      <c r="E3363" s="161"/>
      <c r="F3363" s="162"/>
      <c r="G3363" s="147"/>
      <c r="H3363" s="146"/>
      <c r="J3363" s="146"/>
      <c r="L3363" s="150"/>
      <c r="N3363" s="163"/>
      <c r="O3363" s="146"/>
      <c r="P3363" s="146"/>
      <c r="Q3363" s="146"/>
      <c r="R3363" s="34"/>
      <c r="S3363" s="35"/>
      <c r="T3363" s="147"/>
    </row>
    <row r="3364">
      <c r="A3364" s="147"/>
      <c r="B3364" s="64"/>
      <c r="C3364" s="147" t="s">
        <v>217</v>
      </c>
      <c r="E3364" s="161"/>
      <c r="F3364" s="162"/>
      <c r="G3364" s="147"/>
      <c r="H3364" s="146"/>
      <c r="J3364" s="146"/>
      <c r="L3364" s="150"/>
      <c r="N3364" s="163"/>
      <c r="O3364" s="146"/>
      <c r="P3364" s="146"/>
      <c r="Q3364" s="146"/>
      <c r="R3364" s="34"/>
      <c r="S3364" s="35"/>
      <c r="T3364" s="147"/>
    </row>
    <row r="3365">
      <c r="A3365" s="147"/>
      <c r="B3365" s="64"/>
      <c r="C3365" s="147" t="s">
        <v>217</v>
      </c>
      <c r="E3365" s="161"/>
      <c r="F3365" s="162"/>
      <c r="G3365" s="147"/>
      <c r="H3365" s="146"/>
      <c r="J3365" s="146"/>
      <c r="L3365" s="150"/>
      <c r="N3365" s="163"/>
      <c r="O3365" s="146"/>
      <c r="P3365" s="146"/>
      <c r="Q3365" s="146"/>
      <c r="R3365" s="34"/>
      <c r="S3365" s="35"/>
      <c r="T3365" s="147"/>
    </row>
    <row r="3366">
      <c r="A3366" s="147"/>
      <c r="B3366" s="64"/>
      <c r="C3366" s="147" t="s">
        <v>217</v>
      </c>
      <c r="E3366" s="161"/>
      <c r="F3366" s="162"/>
      <c r="G3366" s="147"/>
      <c r="H3366" s="146"/>
      <c r="J3366" s="146"/>
      <c r="L3366" s="150"/>
      <c r="N3366" s="163"/>
      <c r="O3366" s="146"/>
      <c r="P3366" s="146"/>
      <c r="Q3366" s="146"/>
      <c r="R3366" s="34"/>
      <c r="S3366" s="35"/>
      <c r="T3366" s="147"/>
    </row>
    <row r="3367">
      <c r="A3367" s="147"/>
      <c r="B3367" s="64"/>
      <c r="C3367" s="147" t="s">
        <v>217</v>
      </c>
      <c r="E3367" s="161"/>
      <c r="F3367" s="162"/>
      <c r="G3367" s="147"/>
      <c r="H3367" s="146"/>
      <c r="J3367" s="146"/>
      <c r="L3367" s="150"/>
      <c r="N3367" s="163"/>
      <c r="O3367" s="146"/>
      <c r="P3367" s="146"/>
      <c r="Q3367" s="146"/>
      <c r="R3367" s="34"/>
      <c r="S3367" s="35"/>
      <c r="T3367" s="147"/>
    </row>
    <row r="3368">
      <c r="A3368" s="147"/>
      <c r="B3368" s="64"/>
      <c r="C3368" s="147" t="s">
        <v>217</v>
      </c>
      <c r="E3368" s="161"/>
      <c r="F3368" s="162"/>
      <c r="G3368" s="147"/>
      <c r="H3368" s="146"/>
      <c r="J3368" s="146"/>
      <c r="L3368" s="150"/>
      <c r="N3368" s="163"/>
      <c r="O3368" s="146"/>
      <c r="P3368" s="146"/>
      <c r="Q3368" s="146"/>
      <c r="R3368" s="34"/>
      <c r="S3368" s="35"/>
      <c r="T3368" s="147"/>
    </row>
    <row r="3369">
      <c r="A3369" s="147"/>
      <c r="B3369" s="64"/>
      <c r="C3369" s="147" t="s">
        <v>217</v>
      </c>
      <c r="E3369" s="161"/>
      <c r="F3369" s="162"/>
      <c r="G3369" s="147"/>
      <c r="H3369" s="146"/>
      <c r="J3369" s="146"/>
      <c r="L3369" s="150"/>
      <c r="N3369" s="163"/>
      <c r="O3369" s="146"/>
      <c r="P3369" s="146"/>
      <c r="Q3369" s="146"/>
      <c r="R3369" s="34"/>
      <c r="S3369" s="35"/>
      <c r="T3369" s="147"/>
    </row>
    <row r="3370">
      <c r="A3370" s="147"/>
      <c r="B3370" s="64"/>
      <c r="C3370" s="147" t="s">
        <v>217</v>
      </c>
      <c r="E3370" s="161"/>
      <c r="F3370" s="162"/>
      <c r="G3370" s="147"/>
      <c r="H3370" s="146"/>
      <c r="J3370" s="146"/>
      <c r="L3370" s="150"/>
      <c r="N3370" s="163"/>
      <c r="O3370" s="146"/>
      <c r="P3370" s="146"/>
      <c r="Q3370" s="146"/>
      <c r="R3370" s="34"/>
      <c r="S3370" s="35"/>
      <c r="T3370" s="147"/>
    </row>
    <row r="3371">
      <c r="A3371" s="147"/>
      <c r="B3371" s="64"/>
      <c r="C3371" s="147" t="s">
        <v>217</v>
      </c>
      <c r="E3371" s="161"/>
      <c r="F3371" s="162"/>
      <c r="G3371" s="147"/>
      <c r="H3371" s="146"/>
      <c r="J3371" s="146"/>
      <c r="L3371" s="150"/>
      <c r="N3371" s="163"/>
      <c r="O3371" s="146"/>
      <c r="P3371" s="146"/>
      <c r="Q3371" s="146"/>
      <c r="R3371" s="34"/>
      <c r="S3371" s="35"/>
      <c r="T3371" s="147"/>
    </row>
    <row r="3372">
      <c r="A3372" s="147"/>
      <c r="B3372" s="64"/>
      <c r="C3372" s="147" t="s">
        <v>217</v>
      </c>
      <c r="E3372" s="161"/>
      <c r="F3372" s="162"/>
      <c r="G3372" s="147"/>
      <c r="H3372" s="146"/>
      <c r="J3372" s="146"/>
      <c r="L3372" s="150"/>
      <c r="N3372" s="163"/>
      <c r="O3372" s="146"/>
      <c r="P3372" s="146"/>
      <c r="Q3372" s="146"/>
      <c r="R3372" s="34"/>
      <c r="S3372" s="35"/>
      <c r="T3372" s="147"/>
    </row>
    <row r="3373">
      <c r="A3373" s="147"/>
      <c r="B3373" s="64"/>
      <c r="C3373" s="147" t="s">
        <v>217</v>
      </c>
      <c r="E3373" s="161"/>
      <c r="F3373" s="162"/>
      <c r="G3373" s="147"/>
      <c r="H3373" s="146"/>
      <c r="J3373" s="146"/>
      <c r="L3373" s="150"/>
      <c r="N3373" s="163"/>
      <c r="O3373" s="146"/>
      <c r="P3373" s="146"/>
      <c r="Q3373" s="146"/>
      <c r="R3373" s="34"/>
      <c r="S3373" s="35"/>
      <c r="T3373" s="147"/>
    </row>
    <row r="3374">
      <c r="A3374" s="147"/>
      <c r="B3374" s="64"/>
      <c r="C3374" s="147" t="s">
        <v>217</v>
      </c>
      <c r="E3374" s="161"/>
      <c r="F3374" s="162"/>
      <c r="G3374" s="147"/>
      <c r="H3374" s="146"/>
      <c r="J3374" s="146"/>
      <c r="L3374" s="150"/>
      <c r="N3374" s="163"/>
      <c r="O3374" s="146"/>
      <c r="P3374" s="146"/>
      <c r="Q3374" s="146"/>
      <c r="R3374" s="34"/>
      <c r="S3374" s="35"/>
      <c r="T3374" s="147"/>
    </row>
    <row r="3375">
      <c r="A3375" s="147"/>
      <c r="B3375" s="64"/>
      <c r="C3375" s="147" t="s">
        <v>217</v>
      </c>
      <c r="E3375" s="161"/>
      <c r="F3375" s="162"/>
      <c r="G3375" s="147"/>
      <c r="H3375" s="146"/>
      <c r="J3375" s="146"/>
      <c r="L3375" s="150"/>
      <c r="N3375" s="163"/>
      <c r="O3375" s="146"/>
      <c r="P3375" s="146"/>
      <c r="Q3375" s="146"/>
      <c r="R3375" s="34"/>
      <c r="S3375" s="35"/>
      <c r="T3375" s="147"/>
    </row>
    <row r="3376">
      <c r="A3376" s="147"/>
      <c r="B3376" s="64"/>
      <c r="C3376" s="147" t="s">
        <v>217</v>
      </c>
      <c r="E3376" s="161"/>
      <c r="F3376" s="162"/>
      <c r="G3376" s="147"/>
      <c r="H3376" s="146"/>
      <c r="J3376" s="146"/>
      <c r="L3376" s="150"/>
      <c r="N3376" s="163"/>
      <c r="O3376" s="146"/>
      <c r="P3376" s="146"/>
      <c r="Q3376" s="146"/>
      <c r="R3376" s="34"/>
      <c r="S3376" s="35"/>
      <c r="T3376" s="147"/>
    </row>
    <row r="3377">
      <c r="A3377" s="147"/>
      <c r="B3377" s="64"/>
      <c r="C3377" s="147" t="s">
        <v>217</v>
      </c>
      <c r="E3377" s="161"/>
      <c r="F3377" s="162"/>
      <c r="G3377" s="147"/>
      <c r="H3377" s="146"/>
      <c r="J3377" s="146"/>
      <c r="L3377" s="150"/>
      <c r="N3377" s="163"/>
      <c r="O3377" s="146"/>
      <c r="P3377" s="146"/>
      <c r="Q3377" s="146"/>
      <c r="R3377" s="34"/>
      <c r="S3377" s="35"/>
      <c r="T3377" s="147"/>
    </row>
    <row r="3378">
      <c r="A3378" s="147"/>
      <c r="B3378" s="64"/>
      <c r="C3378" s="147" t="s">
        <v>217</v>
      </c>
      <c r="E3378" s="161"/>
      <c r="F3378" s="162"/>
      <c r="G3378" s="147"/>
      <c r="H3378" s="146"/>
      <c r="J3378" s="146"/>
      <c r="L3378" s="150"/>
      <c r="N3378" s="163"/>
      <c r="O3378" s="146"/>
      <c r="P3378" s="146"/>
      <c r="Q3378" s="146"/>
      <c r="R3378" s="34"/>
      <c r="S3378" s="35"/>
      <c r="T3378" s="147"/>
    </row>
    <row r="3379">
      <c r="A3379" s="147"/>
      <c r="B3379" s="64"/>
      <c r="C3379" s="147" t="s">
        <v>217</v>
      </c>
      <c r="E3379" s="161"/>
      <c r="F3379" s="162"/>
      <c r="G3379" s="147"/>
      <c r="H3379" s="146"/>
      <c r="J3379" s="146"/>
      <c r="L3379" s="150"/>
      <c r="N3379" s="163"/>
      <c r="O3379" s="146"/>
      <c r="P3379" s="146"/>
      <c r="Q3379" s="146"/>
      <c r="R3379" s="34"/>
      <c r="S3379" s="35"/>
      <c r="T3379" s="147"/>
    </row>
    <row r="3380">
      <c r="A3380" s="147"/>
      <c r="B3380" s="64"/>
      <c r="C3380" s="147" t="s">
        <v>217</v>
      </c>
      <c r="E3380" s="161"/>
      <c r="F3380" s="162"/>
      <c r="G3380" s="147"/>
      <c r="H3380" s="146"/>
      <c r="J3380" s="146"/>
      <c r="L3380" s="150"/>
      <c r="N3380" s="163"/>
      <c r="O3380" s="146"/>
      <c r="P3380" s="146"/>
      <c r="Q3380" s="146"/>
      <c r="R3380" s="34"/>
      <c r="S3380" s="35"/>
      <c r="T3380" s="147"/>
    </row>
    <row r="3381">
      <c r="A3381" s="147"/>
      <c r="B3381" s="64"/>
      <c r="C3381" s="147" t="s">
        <v>217</v>
      </c>
      <c r="E3381" s="161"/>
      <c r="F3381" s="162"/>
      <c r="G3381" s="147"/>
      <c r="H3381" s="146"/>
      <c r="J3381" s="146"/>
      <c r="L3381" s="150"/>
      <c r="N3381" s="163"/>
      <c r="O3381" s="146"/>
      <c r="P3381" s="146"/>
      <c r="Q3381" s="146"/>
      <c r="R3381" s="34"/>
      <c r="S3381" s="35"/>
      <c r="T3381" s="147"/>
    </row>
    <row r="3382">
      <c r="A3382" s="147"/>
      <c r="B3382" s="64"/>
      <c r="C3382" s="147" t="s">
        <v>217</v>
      </c>
      <c r="E3382" s="161"/>
      <c r="F3382" s="162"/>
      <c r="G3382" s="147"/>
      <c r="H3382" s="146"/>
      <c r="J3382" s="146"/>
      <c r="L3382" s="150"/>
      <c r="N3382" s="163"/>
      <c r="O3382" s="146"/>
      <c r="P3382" s="146"/>
      <c r="Q3382" s="146"/>
      <c r="R3382" s="34"/>
      <c r="S3382" s="35"/>
      <c r="T3382" s="147"/>
    </row>
    <row r="3383">
      <c r="A3383" s="147"/>
      <c r="B3383" s="64"/>
      <c r="C3383" s="147" t="s">
        <v>217</v>
      </c>
      <c r="E3383" s="161"/>
      <c r="F3383" s="162"/>
      <c r="G3383" s="147"/>
      <c r="H3383" s="146"/>
      <c r="J3383" s="146"/>
      <c r="L3383" s="150"/>
      <c r="N3383" s="163"/>
      <c r="O3383" s="146"/>
      <c r="P3383" s="146"/>
      <c r="Q3383" s="146"/>
      <c r="R3383" s="34"/>
      <c r="S3383" s="35"/>
      <c r="T3383" s="147"/>
    </row>
    <row r="3384">
      <c r="A3384" s="147"/>
      <c r="B3384" s="64"/>
      <c r="C3384" s="147" t="s">
        <v>217</v>
      </c>
      <c r="E3384" s="161"/>
      <c r="F3384" s="162"/>
      <c r="G3384" s="147"/>
      <c r="H3384" s="146"/>
      <c r="J3384" s="146"/>
      <c r="L3384" s="150"/>
      <c r="N3384" s="163"/>
      <c r="O3384" s="146"/>
      <c r="P3384" s="146"/>
      <c r="Q3384" s="146"/>
      <c r="R3384" s="34"/>
      <c r="S3384" s="35"/>
      <c r="T3384" s="147"/>
    </row>
    <row r="3385">
      <c r="A3385" s="147"/>
      <c r="B3385" s="64"/>
      <c r="C3385" s="147" t="s">
        <v>217</v>
      </c>
      <c r="E3385" s="161"/>
      <c r="F3385" s="162"/>
      <c r="G3385" s="147"/>
      <c r="H3385" s="146"/>
      <c r="J3385" s="146"/>
      <c r="L3385" s="150"/>
      <c r="N3385" s="163"/>
      <c r="O3385" s="146"/>
      <c r="P3385" s="146"/>
      <c r="Q3385" s="146"/>
      <c r="R3385" s="34"/>
      <c r="S3385" s="35"/>
      <c r="T3385" s="147"/>
    </row>
    <row r="3386">
      <c r="A3386" s="147"/>
      <c r="B3386" s="64"/>
      <c r="C3386" s="147" t="s">
        <v>217</v>
      </c>
      <c r="E3386" s="161"/>
      <c r="F3386" s="162"/>
      <c r="G3386" s="147"/>
      <c r="H3386" s="146"/>
      <c r="J3386" s="146"/>
      <c r="L3386" s="150"/>
      <c r="N3386" s="163"/>
      <c r="O3386" s="146"/>
      <c r="P3386" s="146"/>
      <c r="Q3386" s="146"/>
      <c r="R3386" s="34"/>
      <c r="S3386" s="35"/>
      <c r="T3386" s="147"/>
    </row>
    <row r="3387">
      <c r="A3387" s="147"/>
      <c r="B3387" s="64"/>
      <c r="C3387" s="147" t="s">
        <v>217</v>
      </c>
      <c r="E3387" s="161"/>
      <c r="F3387" s="162"/>
      <c r="G3387" s="147"/>
      <c r="H3387" s="146"/>
      <c r="J3387" s="146"/>
      <c r="L3387" s="150"/>
      <c r="N3387" s="163"/>
      <c r="O3387" s="146"/>
      <c r="P3387" s="146"/>
      <c r="Q3387" s="146"/>
      <c r="R3387" s="34"/>
      <c r="S3387" s="35"/>
      <c r="T3387" s="147"/>
    </row>
    <row r="3388">
      <c r="A3388" s="147"/>
      <c r="B3388" s="64"/>
      <c r="C3388" s="147" t="s">
        <v>217</v>
      </c>
      <c r="E3388" s="161"/>
      <c r="F3388" s="162"/>
      <c r="G3388" s="147"/>
      <c r="H3388" s="146"/>
      <c r="J3388" s="146"/>
      <c r="L3388" s="150"/>
      <c r="N3388" s="163"/>
      <c r="O3388" s="146"/>
      <c r="P3388" s="146"/>
      <c r="Q3388" s="146"/>
      <c r="R3388" s="34"/>
      <c r="S3388" s="35"/>
      <c r="T3388" s="147"/>
    </row>
    <row r="3389">
      <c r="A3389" s="147"/>
      <c r="B3389" s="64"/>
      <c r="C3389" s="147" t="s">
        <v>217</v>
      </c>
      <c r="E3389" s="161"/>
      <c r="F3389" s="162"/>
      <c r="G3389" s="147"/>
      <c r="H3389" s="146"/>
      <c r="J3389" s="146"/>
      <c r="L3389" s="150"/>
      <c r="N3389" s="163"/>
      <c r="O3389" s="146"/>
      <c r="P3389" s="146"/>
      <c r="Q3389" s="146"/>
      <c r="R3389" s="34"/>
      <c r="S3389" s="35"/>
      <c r="T3389" s="147"/>
    </row>
    <row r="3390">
      <c r="A3390" s="147"/>
      <c r="B3390" s="64"/>
      <c r="C3390" s="147" t="s">
        <v>217</v>
      </c>
      <c r="E3390" s="161"/>
      <c r="F3390" s="162"/>
      <c r="G3390" s="147"/>
      <c r="H3390" s="146"/>
      <c r="J3390" s="146"/>
      <c r="L3390" s="150"/>
      <c r="N3390" s="163"/>
      <c r="O3390" s="146"/>
      <c r="P3390" s="146"/>
      <c r="Q3390" s="146"/>
      <c r="R3390" s="34"/>
      <c r="S3390" s="35"/>
      <c r="T3390" s="147"/>
    </row>
    <row r="3391">
      <c r="A3391" s="147"/>
      <c r="B3391" s="64"/>
      <c r="C3391" s="147" t="s">
        <v>217</v>
      </c>
      <c r="E3391" s="161"/>
      <c r="F3391" s="162"/>
      <c r="G3391" s="147"/>
      <c r="H3391" s="146"/>
      <c r="J3391" s="146"/>
      <c r="L3391" s="150"/>
      <c r="N3391" s="163"/>
      <c r="O3391" s="146"/>
      <c r="P3391" s="146"/>
      <c r="Q3391" s="146"/>
      <c r="R3391" s="34"/>
      <c r="S3391" s="35"/>
      <c r="T3391" s="147"/>
    </row>
    <row r="3392">
      <c r="A3392" s="147"/>
      <c r="B3392" s="64"/>
      <c r="C3392" s="147" t="s">
        <v>217</v>
      </c>
      <c r="E3392" s="161"/>
      <c r="F3392" s="162"/>
      <c r="G3392" s="147"/>
      <c r="H3392" s="146"/>
      <c r="J3392" s="146"/>
      <c r="L3392" s="150"/>
      <c r="N3392" s="163"/>
      <c r="O3392" s="146"/>
      <c r="P3392" s="146"/>
      <c r="Q3392" s="146"/>
      <c r="R3392" s="34"/>
      <c r="S3392" s="35"/>
      <c r="T3392" s="147"/>
    </row>
    <row r="3393">
      <c r="A3393" s="147"/>
      <c r="B3393" s="64"/>
      <c r="C3393" s="147" t="s">
        <v>217</v>
      </c>
      <c r="E3393" s="161"/>
      <c r="F3393" s="162"/>
      <c r="G3393" s="147"/>
      <c r="H3393" s="146"/>
      <c r="J3393" s="146"/>
      <c r="L3393" s="150"/>
      <c r="N3393" s="163"/>
      <c r="O3393" s="146"/>
      <c r="P3393" s="146"/>
      <c r="Q3393" s="146"/>
      <c r="R3393" s="34"/>
      <c r="S3393" s="35"/>
      <c r="T3393" s="147"/>
    </row>
    <row r="3394">
      <c r="A3394" s="147"/>
      <c r="B3394" s="64"/>
      <c r="C3394" s="147" t="s">
        <v>217</v>
      </c>
      <c r="E3394" s="161"/>
      <c r="F3394" s="162"/>
      <c r="G3394" s="147"/>
      <c r="H3394" s="146"/>
      <c r="J3394" s="146"/>
      <c r="L3394" s="150"/>
      <c r="N3394" s="163"/>
      <c r="O3394" s="146"/>
      <c r="P3394" s="146"/>
      <c r="Q3394" s="146"/>
      <c r="R3394" s="34"/>
      <c r="S3394" s="35"/>
      <c r="T3394" s="147"/>
    </row>
    <row r="3395">
      <c r="A3395" s="147"/>
      <c r="B3395" s="64"/>
      <c r="C3395" s="147" t="s">
        <v>217</v>
      </c>
      <c r="E3395" s="161"/>
      <c r="F3395" s="162"/>
      <c r="G3395" s="147"/>
      <c r="H3395" s="146"/>
      <c r="J3395" s="146"/>
      <c r="L3395" s="150"/>
      <c r="N3395" s="163"/>
      <c r="O3395" s="146"/>
      <c r="P3395" s="146"/>
      <c r="Q3395" s="146"/>
      <c r="R3395" s="34"/>
      <c r="S3395" s="35"/>
      <c r="T3395" s="147"/>
    </row>
    <row r="3396">
      <c r="A3396" s="147"/>
      <c r="B3396" s="64"/>
      <c r="C3396" s="147" t="s">
        <v>217</v>
      </c>
      <c r="E3396" s="161"/>
      <c r="F3396" s="162"/>
      <c r="G3396" s="147"/>
      <c r="H3396" s="146"/>
      <c r="J3396" s="146"/>
      <c r="L3396" s="150"/>
      <c r="N3396" s="163"/>
      <c r="O3396" s="146"/>
      <c r="P3396" s="146"/>
      <c r="Q3396" s="146"/>
      <c r="R3396" s="34"/>
      <c r="S3396" s="35"/>
      <c r="T3396" s="147"/>
    </row>
    <row r="3397">
      <c r="A3397" s="147"/>
      <c r="B3397" s="64"/>
      <c r="C3397" s="147" t="s">
        <v>217</v>
      </c>
      <c r="E3397" s="161"/>
      <c r="F3397" s="162"/>
      <c r="G3397" s="147"/>
      <c r="H3397" s="146"/>
      <c r="J3397" s="146"/>
      <c r="L3397" s="150"/>
      <c r="N3397" s="163"/>
      <c r="O3397" s="146"/>
      <c r="P3397" s="146"/>
      <c r="Q3397" s="146"/>
      <c r="R3397" s="34"/>
      <c r="S3397" s="35"/>
      <c r="T3397" s="147"/>
    </row>
    <row r="3398">
      <c r="A3398" s="147"/>
      <c r="B3398" s="64"/>
      <c r="C3398" s="147" t="s">
        <v>217</v>
      </c>
      <c r="E3398" s="161"/>
      <c r="F3398" s="162"/>
      <c r="G3398" s="147"/>
      <c r="H3398" s="146"/>
      <c r="J3398" s="146"/>
      <c r="L3398" s="150"/>
      <c r="N3398" s="163"/>
      <c r="O3398" s="146"/>
      <c r="P3398" s="146"/>
      <c r="Q3398" s="146"/>
      <c r="R3398" s="34"/>
      <c r="S3398" s="35"/>
      <c r="T3398" s="147"/>
    </row>
    <row r="3399">
      <c r="A3399" s="147"/>
      <c r="B3399" s="64"/>
      <c r="C3399" s="147" t="s">
        <v>217</v>
      </c>
      <c r="E3399" s="161"/>
      <c r="F3399" s="162"/>
      <c r="G3399" s="147"/>
      <c r="H3399" s="146"/>
      <c r="J3399" s="146"/>
      <c r="L3399" s="150"/>
      <c r="N3399" s="163"/>
      <c r="O3399" s="146"/>
      <c r="P3399" s="146"/>
      <c r="Q3399" s="146"/>
      <c r="R3399" s="34"/>
      <c r="S3399" s="35"/>
      <c r="T3399" s="147"/>
    </row>
    <row r="3400">
      <c r="A3400" s="147"/>
      <c r="B3400" s="64"/>
      <c r="C3400" s="147" t="s">
        <v>217</v>
      </c>
      <c r="E3400" s="161"/>
      <c r="F3400" s="162"/>
      <c r="G3400" s="147"/>
      <c r="H3400" s="146"/>
      <c r="J3400" s="146"/>
      <c r="L3400" s="150"/>
      <c r="N3400" s="163"/>
      <c r="O3400" s="146"/>
      <c r="P3400" s="146"/>
      <c r="Q3400" s="146"/>
      <c r="R3400" s="34"/>
      <c r="S3400" s="35"/>
      <c r="T3400" s="147"/>
    </row>
    <row r="3401">
      <c r="A3401" s="147"/>
      <c r="B3401" s="64"/>
      <c r="C3401" s="147" t="s">
        <v>217</v>
      </c>
      <c r="E3401" s="161"/>
      <c r="F3401" s="162"/>
      <c r="G3401" s="147"/>
      <c r="H3401" s="146"/>
      <c r="J3401" s="146"/>
      <c r="L3401" s="150"/>
      <c r="N3401" s="163"/>
      <c r="O3401" s="146"/>
      <c r="P3401" s="146"/>
      <c r="Q3401" s="146"/>
      <c r="R3401" s="34"/>
      <c r="S3401" s="35"/>
      <c r="T3401" s="147"/>
    </row>
    <row r="3402">
      <c r="A3402" s="147"/>
      <c r="B3402" s="64"/>
      <c r="C3402" s="147" t="s">
        <v>217</v>
      </c>
      <c r="E3402" s="161"/>
      <c r="F3402" s="162"/>
      <c r="G3402" s="147"/>
      <c r="H3402" s="146"/>
      <c r="J3402" s="146"/>
      <c r="L3402" s="150"/>
      <c r="N3402" s="163"/>
      <c r="O3402" s="146"/>
      <c r="P3402" s="146"/>
      <c r="Q3402" s="146"/>
      <c r="R3402" s="34"/>
      <c r="S3402" s="35"/>
      <c r="T3402" s="147"/>
    </row>
    <row r="3403">
      <c r="A3403" s="147"/>
      <c r="B3403" s="64"/>
      <c r="C3403" s="147" t="s">
        <v>217</v>
      </c>
      <c r="E3403" s="161"/>
      <c r="F3403" s="162"/>
      <c r="G3403" s="147"/>
      <c r="H3403" s="146"/>
      <c r="J3403" s="146"/>
      <c r="L3403" s="150"/>
      <c r="N3403" s="163"/>
      <c r="O3403" s="146"/>
      <c r="P3403" s="146"/>
      <c r="Q3403" s="146"/>
      <c r="R3403" s="34"/>
      <c r="S3403" s="35"/>
      <c r="T3403" s="147"/>
    </row>
    <row r="3404">
      <c r="A3404" s="147"/>
      <c r="B3404" s="64"/>
      <c r="C3404" s="147" t="s">
        <v>217</v>
      </c>
      <c r="E3404" s="161"/>
      <c r="F3404" s="162"/>
      <c r="G3404" s="147"/>
      <c r="H3404" s="146"/>
      <c r="J3404" s="146"/>
      <c r="L3404" s="150"/>
      <c r="N3404" s="163"/>
      <c r="O3404" s="146"/>
      <c r="P3404" s="146"/>
      <c r="Q3404" s="146"/>
      <c r="R3404" s="34"/>
      <c r="S3404" s="35"/>
      <c r="T3404" s="147"/>
    </row>
    <row r="3405">
      <c r="A3405" s="147"/>
      <c r="B3405" s="64"/>
      <c r="C3405" s="147" t="s">
        <v>217</v>
      </c>
      <c r="E3405" s="161"/>
      <c r="F3405" s="162"/>
      <c r="G3405" s="147"/>
      <c r="H3405" s="146"/>
      <c r="J3405" s="146"/>
      <c r="L3405" s="150"/>
      <c r="N3405" s="163"/>
      <c r="O3405" s="146"/>
      <c r="P3405" s="146"/>
      <c r="Q3405" s="146"/>
      <c r="R3405" s="34"/>
      <c r="S3405" s="35"/>
      <c r="T3405" s="147"/>
    </row>
    <row r="3406">
      <c r="A3406" s="147"/>
      <c r="B3406" s="64"/>
      <c r="C3406" s="147" t="s">
        <v>217</v>
      </c>
      <c r="E3406" s="161"/>
      <c r="F3406" s="162"/>
      <c r="G3406" s="147"/>
      <c r="H3406" s="146"/>
      <c r="J3406" s="146"/>
      <c r="L3406" s="150"/>
      <c r="N3406" s="163"/>
      <c r="O3406" s="146"/>
      <c r="P3406" s="146"/>
      <c r="Q3406" s="146"/>
      <c r="R3406" s="34"/>
      <c r="S3406" s="35"/>
      <c r="T3406" s="147"/>
    </row>
    <row r="3407">
      <c r="A3407" s="147"/>
      <c r="B3407" s="64"/>
      <c r="C3407" s="147" t="s">
        <v>217</v>
      </c>
      <c r="E3407" s="161"/>
      <c r="F3407" s="162"/>
      <c r="G3407" s="147"/>
      <c r="H3407" s="146"/>
      <c r="J3407" s="146"/>
      <c r="L3407" s="150"/>
      <c r="N3407" s="163"/>
      <c r="O3407" s="146"/>
      <c r="P3407" s="146"/>
      <c r="Q3407" s="146"/>
      <c r="R3407" s="34"/>
      <c r="S3407" s="35"/>
      <c r="T3407" s="147"/>
    </row>
    <row r="3408">
      <c r="A3408" s="147"/>
      <c r="B3408" s="64"/>
      <c r="C3408" s="147" t="s">
        <v>217</v>
      </c>
      <c r="E3408" s="161"/>
      <c r="F3408" s="162"/>
      <c r="G3408" s="147"/>
      <c r="H3408" s="146"/>
      <c r="J3408" s="146"/>
      <c r="L3408" s="150"/>
      <c r="N3408" s="163"/>
      <c r="O3408" s="146"/>
      <c r="P3408" s="146"/>
      <c r="Q3408" s="146"/>
      <c r="R3408" s="34"/>
      <c r="S3408" s="35"/>
      <c r="T3408" s="147"/>
    </row>
    <row r="3409">
      <c r="A3409" s="147"/>
      <c r="B3409" s="64"/>
      <c r="C3409" s="147" t="s">
        <v>217</v>
      </c>
      <c r="E3409" s="161"/>
      <c r="F3409" s="162"/>
      <c r="G3409" s="147"/>
      <c r="H3409" s="146"/>
      <c r="J3409" s="146"/>
      <c r="L3409" s="150"/>
      <c r="N3409" s="163"/>
      <c r="O3409" s="146"/>
      <c r="P3409" s="146"/>
      <c r="Q3409" s="146"/>
      <c r="R3409" s="34"/>
      <c r="S3409" s="35"/>
      <c r="T3409" s="147"/>
    </row>
    <row r="3410">
      <c r="A3410" s="147"/>
      <c r="B3410" s="64"/>
      <c r="C3410" s="147" t="s">
        <v>217</v>
      </c>
      <c r="E3410" s="161"/>
      <c r="F3410" s="162"/>
      <c r="G3410" s="147"/>
      <c r="H3410" s="146"/>
      <c r="J3410" s="146"/>
      <c r="L3410" s="150"/>
      <c r="N3410" s="163"/>
      <c r="O3410" s="146"/>
      <c r="P3410" s="146"/>
      <c r="Q3410" s="146"/>
      <c r="R3410" s="34"/>
      <c r="S3410" s="35"/>
      <c r="T3410" s="147"/>
    </row>
    <row r="3411">
      <c r="A3411" s="147"/>
      <c r="B3411" s="64"/>
      <c r="C3411" s="147" t="s">
        <v>217</v>
      </c>
      <c r="E3411" s="161"/>
      <c r="F3411" s="162"/>
      <c r="G3411" s="147"/>
      <c r="H3411" s="146"/>
      <c r="J3411" s="146"/>
      <c r="L3411" s="150"/>
      <c r="N3411" s="163"/>
      <c r="O3411" s="146"/>
      <c r="P3411" s="146"/>
      <c r="Q3411" s="146"/>
      <c r="R3411" s="34"/>
      <c r="S3411" s="35"/>
      <c r="T3411" s="147"/>
    </row>
    <row r="3412">
      <c r="A3412" s="147"/>
      <c r="B3412" s="64"/>
      <c r="C3412" s="147" t="s">
        <v>217</v>
      </c>
      <c r="E3412" s="161"/>
      <c r="F3412" s="162"/>
      <c r="G3412" s="147"/>
      <c r="H3412" s="146"/>
      <c r="J3412" s="146"/>
      <c r="L3412" s="150"/>
      <c r="N3412" s="163"/>
      <c r="O3412" s="146"/>
      <c r="P3412" s="146"/>
      <c r="Q3412" s="146"/>
      <c r="R3412" s="34"/>
      <c r="S3412" s="35"/>
      <c r="T3412" s="147"/>
    </row>
    <row r="3413">
      <c r="A3413" s="147"/>
      <c r="B3413" s="64"/>
      <c r="C3413" s="147" t="s">
        <v>217</v>
      </c>
      <c r="E3413" s="161"/>
      <c r="F3413" s="162"/>
      <c r="G3413" s="147"/>
      <c r="H3413" s="146"/>
      <c r="J3413" s="146"/>
      <c r="L3413" s="150"/>
      <c r="N3413" s="163"/>
      <c r="O3413" s="146"/>
      <c r="P3413" s="146"/>
      <c r="Q3413" s="146"/>
      <c r="R3413" s="34"/>
      <c r="S3413" s="35"/>
      <c r="T3413" s="147"/>
    </row>
    <row r="3414">
      <c r="A3414" s="147"/>
      <c r="B3414" s="64"/>
      <c r="C3414" s="147" t="s">
        <v>217</v>
      </c>
      <c r="E3414" s="161"/>
      <c r="F3414" s="162"/>
      <c r="G3414" s="147"/>
      <c r="H3414" s="146"/>
      <c r="J3414" s="146"/>
      <c r="L3414" s="150"/>
      <c r="N3414" s="163"/>
      <c r="O3414" s="146"/>
      <c r="P3414" s="146"/>
      <c r="Q3414" s="146"/>
      <c r="R3414" s="34"/>
      <c r="S3414" s="35"/>
      <c r="T3414" s="147"/>
    </row>
    <row r="3415">
      <c r="A3415" s="147"/>
      <c r="B3415" s="64"/>
      <c r="C3415" s="147" t="s">
        <v>217</v>
      </c>
      <c r="E3415" s="161"/>
      <c r="F3415" s="162"/>
      <c r="G3415" s="147"/>
      <c r="H3415" s="146"/>
      <c r="J3415" s="146"/>
      <c r="L3415" s="150"/>
      <c r="N3415" s="163"/>
      <c r="O3415" s="146"/>
      <c r="P3415" s="146"/>
      <c r="Q3415" s="146"/>
      <c r="R3415" s="34"/>
      <c r="S3415" s="35"/>
      <c r="T3415" s="147"/>
    </row>
    <row r="3416">
      <c r="A3416" s="147"/>
      <c r="B3416" s="64"/>
      <c r="C3416" s="147" t="s">
        <v>217</v>
      </c>
      <c r="E3416" s="161"/>
      <c r="F3416" s="162"/>
      <c r="G3416" s="147"/>
      <c r="H3416" s="146"/>
      <c r="J3416" s="146"/>
      <c r="L3416" s="150"/>
      <c r="N3416" s="163"/>
      <c r="O3416" s="146"/>
      <c r="P3416" s="146"/>
      <c r="Q3416" s="146"/>
      <c r="R3416" s="34"/>
      <c r="S3416" s="35"/>
      <c r="T3416" s="147"/>
    </row>
    <row r="3417">
      <c r="A3417" s="147"/>
      <c r="B3417" s="64"/>
      <c r="C3417" s="147" t="s">
        <v>217</v>
      </c>
      <c r="E3417" s="161"/>
      <c r="F3417" s="162"/>
      <c r="G3417" s="147"/>
      <c r="H3417" s="146"/>
      <c r="J3417" s="146"/>
      <c r="L3417" s="150"/>
      <c r="N3417" s="163"/>
      <c r="O3417" s="146"/>
      <c r="P3417" s="146"/>
      <c r="Q3417" s="146"/>
      <c r="R3417" s="34"/>
      <c r="S3417" s="35"/>
      <c r="T3417" s="147"/>
    </row>
    <row r="3418">
      <c r="A3418" s="147"/>
      <c r="B3418" s="64"/>
      <c r="C3418" s="147" t="s">
        <v>217</v>
      </c>
      <c r="E3418" s="161"/>
      <c r="F3418" s="162"/>
      <c r="G3418" s="147"/>
      <c r="H3418" s="146"/>
      <c r="J3418" s="146"/>
      <c r="L3418" s="150"/>
      <c r="N3418" s="163"/>
      <c r="O3418" s="146"/>
      <c r="P3418" s="146"/>
      <c r="Q3418" s="146"/>
      <c r="R3418" s="34"/>
      <c r="S3418" s="35"/>
      <c r="T3418" s="147"/>
    </row>
    <row r="3419">
      <c r="A3419" s="147"/>
      <c r="B3419" s="64"/>
      <c r="C3419" s="147" t="s">
        <v>217</v>
      </c>
      <c r="E3419" s="161"/>
      <c r="F3419" s="162"/>
      <c r="G3419" s="147"/>
      <c r="H3419" s="146"/>
      <c r="J3419" s="146"/>
      <c r="L3419" s="150"/>
      <c r="N3419" s="163"/>
      <c r="O3419" s="146"/>
      <c r="P3419" s="146"/>
      <c r="Q3419" s="146"/>
      <c r="R3419" s="34"/>
      <c r="S3419" s="35"/>
      <c r="T3419" s="147"/>
    </row>
    <row r="3420">
      <c r="A3420" s="147"/>
      <c r="B3420" s="64"/>
      <c r="C3420" s="147" t="s">
        <v>217</v>
      </c>
      <c r="E3420" s="161"/>
      <c r="F3420" s="162"/>
      <c r="G3420" s="147"/>
      <c r="H3420" s="146"/>
      <c r="J3420" s="146"/>
      <c r="L3420" s="150"/>
      <c r="N3420" s="163"/>
      <c r="O3420" s="146"/>
      <c r="P3420" s="146"/>
      <c r="Q3420" s="146"/>
      <c r="R3420" s="34"/>
      <c r="S3420" s="35"/>
      <c r="T3420" s="147"/>
    </row>
    <row r="3421">
      <c r="A3421" s="147"/>
      <c r="B3421" s="64"/>
      <c r="C3421" s="147" t="s">
        <v>217</v>
      </c>
      <c r="E3421" s="161"/>
      <c r="F3421" s="162"/>
      <c r="G3421" s="147"/>
      <c r="H3421" s="146"/>
      <c r="J3421" s="146"/>
      <c r="L3421" s="150"/>
      <c r="N3421" s="163"/>
      <c r="O3421" s="146"/>
      <c r="P3421" s="146"/>
      <c r="Q3421" s="146"/>
      <c r="R3421" s="34"/>
      <c r="S3421" s="35"/>
      <c r="T3421" s="147"/>
    </row>
    <row r="3422">
      <c r="A3422" s="147"/>
      <c r="B3422" s="64"/>
      <c r="C3422" s="147" t="s">
        <v>217</v>
      </c>
      <c r="E3422" s="161"/>
      <c r="F3422" s="162"/>
      <c r="G3422" s="147"/>
      <c r="H3422" s="146"/>
      <c r="J3422" s="146"/>
      <c r="L3422" s="150"/>
      <c r="N3422" s="163"/>
      <c r="O3422" s="146"/>
      <c r="P3422" s="146"/>
      <c r="Q3422" s="146"/>
      <c r="R3422" s="34"/>
      <c r="S3422" s="35"/>
      <c r="T3422" s="147"/>
    </row>
    <row r="3423">
      <c r="A3423" s="147"/>
      <c r="B3423" s="64"/>
      <c r="C3423" s="147" t="s">
        <v>217</v>
      </c>
      <c r="E3423" s="161"/>
      <c r="F3423" s="162"/>
      <c r="G3423" s="147"/>
      <c r="H3423" s="146"/>
      <c r="J3423" s="146"/>
      <c r="L3423" s="150"/>
      <c r="N3423" s="163"/>
      <c r="O3423" s="146"/>
      <c r="P3423" s="146"/>
      <c r="Q3423" s="146"/>
      <c r="R3423" s="34"/>
      <c r="S3423" s="35"/>
      <c r="T3423" s="147"/>
    </row>
    <row r="3424">
      <c r="A3424" s="147"/>
      <c r="B3424" s="64"/>
      <c r="C3424" s="147" t="s">
        <v>217</v>
      </c>
      <c r="E3424" s="161"/>
      <c r="F3424" s="162"/>
      <c r="G3424" s="147"/>
      <c r="H3424" s="146"/>
      <c r="J3424" s="146"/>
      <c r="L3424" s="150"/>
      <c r="N3424" s="163"/>
      <c r="O3424" s="146"/>
      <c r="P3424" s="146"/>
      <c r="Q3424" s="146"/>
      <c r="R3424" s="34"/>
      <c r="S3424" s="35"/>
      <c r="T3424" s="147"/>
    </row>
    <row r="3425">
      <c r="A3425" s="147"/>
      <c r="B3425" s="64"/>
      <c r="C3425" s="147" t="s">
        <v>217</v>
      </c>
      <c r="E3425" s="161"/>
      <c r="F3425" s="162"/>
      <c r="G3425" s="147"/>
      <c r="H3425" s="146"/>
      <c r="J3425" s="146"/>
      <c r="L3425" s="150"/>
      <c r="N3425" s="163"/>
      <c r="O3425" s="146"/>
      <c r="P3425" s="146"/>
      <c r="Q3425" s="146"/>
      <c r="R3425" s="34"/>
      <c r="S3425" s="35"/>
      <c r="T3425" s="147"/>
    </row>
    <row r="3426">
      <c r="A3426" s="147"/>
      <c r="B3426" s="64"/>
      <c r="C3426" s="147" t="s">
        <v>217</v>
      </c>
      <c r="E3426" s="161"/>
      <c r="F3426" s="162"/>
      <c r="G3426" s="147"/>
      <c r="H3426" s="146"/>
      <c r="J3426" s="146"/>
      <c r="L3426" s="150"/>
      <c r="N3426" s="163"/>
      <c r="O3426" s="146"/>
      <c r="P3426" s="146"/>
      <c r="Q3426" s="146"/>
      <c r="R3426" s="34"/>
      <c r="S3426" s="35"/>
      <c r="T3426" s="147"/>
    </row>
    <row r="3427">
      <c r="A3427" s="147"/>
      <c r="B3427" s="64"/>
      <c r="C3427" s="147" t="s">
        <v>217</v>
      </c>
      <c r="E3427" s="161"/>
      <c r="F3427" s="162"/>
      <c r="G3427" s="147"/>
      <c r="H3427" s="146"/>
      <c r="J3427" s="146"/>
      <c r="L3427" s="150"/>
      <c r="N3427" s="163"/>
      <c r="O3427" s="146"/>
      <c r="P3427" s="146"/>
      <c r="Q3427" s="146"/>
      <c r="R3427" s="34"/>
      <c r="S3427" s="35"/>
      <c r="T3427" s="147"/>
    </row>
    <row r="3428">
      <c r="A3428" s="147"/>
      <c r="B3428" s="64"/>
      <c r="C3428" s="147" t="s">
        <v>217</v>
      </c>
      <c r="E3428" s="161"/>
      <c r="F3428" s="162"/>
      <c r="G3428" s="147"/>
      <c r="H3428" s="146"/>
      <c r="J3428" s="146"/>
      <c r="L3428" s="150"/>
      <c r="N3428" s="163"/>
      <c r="O3428" s="146"/>
      <c r="P3428" s="146"/>
      <c r="Q3428" s="146"/>
      <c r="R3428" s="34"/>
      <c r="S3428" s="35"/>
      <c r="T3428" s="147"/>
    </row>
    <row r="3429">
      <c r="A3429" s="147"/>
      <c r="B3429" s="64"/>
      <c r="C3429" s="147" t="s">
        <v>217</v>
      </c>
      <c r="E3429" s="161"/>
      <c r="F3429" s="162"/>
      <c r="G3429" s="147"/>
      <c r="H3429" s="146"/>
      <c r="J3429" s="146"/>
      <c r="L3429" s="150"/>
      <c r="N3429" s="163"/>
      <c r="O3429" s="146"/>
      <c r="P3429" s="146"/>
      <c r="Q3429" s="146"/>
      <c r="R3429" s="34"/>
      <c r="S3429" s="35"/>
      <c r="T3429" s="147"/>
    </row>
    <row r="3430">
      <c r="A3430" s="147"/>
      <c r="B3430" s="64"/>
      <c r="C3430" s="147" t="s">
        <v>217</v>
      </c>
      <c r="E3430" s="161"/>
      <c r="F3430" s="162"/>
      <c r="G3430" s="147"/>
      <c r="H3430" s="146"/>
      <c r="J3430" s="146"/>
      <c r="L3430" s="150"/>
      <c r="N3430" s="163"/>
      <c r="O3430" s="146"/>
      <c r="P3430" s="146"/>
      <c r="Q3430" s="146"/>
      <c r="R3430" s="34"/>
      <c r="S3430" s="35"/>
      <c r="T3430" s="147"/>
    </row>
    <row r="3431">
      <c r="A3431" s="147"/>
      <c r="B3431" s="64"/>
      <c r="C3431" s="147" t="s">
        <v>217</v>
      </c>
      <c r="E3431" s="161"/>
      <c r="F3431" s="162"/>
      <c r="G3431" s="147"/>
      <c r="H3431" s="146"/>
      <c r="J3431" s="146"/>
      <c r="L3431" s="150"/>
      <c r="N3431" s="163"/>
      <c r="O3431" s="146"/>
      <c r="P3431" s="146"/>
      <c r="Q3431" s="146"/>
      <c r="R3431" s="34"/>
      <c r="S3431" s="35"/>
      <c r="T3431" s="147"/>
    </row>
    <row r="3432">
      <c r="A3432" s="147"/>
      <c r="B3432" s="64"/>
      <c r="C3432" s="147" t="s">
        <v>217</v>
      </c>
      <c r="E3432" s="161"/>
      <c r="F3432" s="162"/>
      <c r="G3432" s="147"/>
      <c r="H3432" s="146"/>
      <c r="J3432" s="146"/>
      <c r="L3432" s="150"/>
      <c r="N3432" s="163"/>
      <c r="O3432" s="146"/>
      <c r="P3432" s="146"/>
      <c r="Q3432" s="146"/>
      <c r="R3432" s="34"/>
      <c r="S3432" s="35"/>
      <c r="T3432" s="147"/>
    </row>
    <row r="3433">
      <c r="A3433" s="147"/>
      <c r="B3433" s="64"/>
      <c r="C3433" s="147" t="s">
        <v>217</v>
      </c>
      <c r="E3433" s="161"/>
      <c r="F3433" s="162"/>
      <c r="G3433" s="147"/>
      <c r="H3433" s="146"/>
      <c r="J3433" s="146"/>
      <c r="L3433" s="150"/>
      <c r="N3433" s="163"/>
      <c r="O3433" s="146"/>
      <c r="P3433" s="146"/>
      <c r="Q3433" s="146"/>
      <c r="R3433" s="34"/>
      <c r="S3433" s="35"/>
      <c r="T3433" s="147"/>
    </row>
    <row r="3434">
      <c r="A3434" s="147"/>
      <c r="B3434" s="64"/>
      <c r="C3434" s="147" t="s">
        <v>217</v>
      </c>
      <c r="E3434" s="161"/>
      <c r="F3434" s="162"/>
      <c r="G3434" s="147"/>
      <c r="H3434" s="146"/>
      <c r="J3434" s="146"/>
      <c r="L3434" s="150"/>
      <c r="N3434" s="163"/>
      <c r="O3434" s="146"/>
      <c r="P3434" s="146"/>
      <c r="Q3434" s="146"/>
      <c r="R3434" s="34"/>
      <c r="S3434" s="35"/>
      <c r="T3434" s="147"/>
    </row>
    <row r="3435">
      <c r="A3435" s="147"/>
      <c r="B3435" s="64"/>
      <c r="C3435" s="147" t="s">
        <v>217</v>
      </c>
      <c r="E3435" s="161"/>
      <c r="F3435" s="162"/>
      <c r="G3435" s="147"/>
      <c r="H3435" s="146"/>
      <c r="J3435" s="146"/>
      <c r="L3435" s="150"/>
      <c r="N3435" s="163"/>
      <c r="O3435" s="146"/>
      <c r="P3435" s="146"/>
      <c r="Q3435" s="146"/>
      <c r="R3435" s="34"/>
      <c r="S3435" s="35"/>
      <c r="T3435" s="147"/>
    </row>
    <row r="3436">
      <c r="A3436" s="147"/>
      <c r="B3436" s="64"/>
      <c r="C3436" s="147" t="s">
        <v>217</v>
      </c>
      <c r="E3436" s="161"/>
      <c r="F3436" s="162"/>
      <c r="G3436" s="147"/>
      <c r="H3436" s="146"/>
      <c r="J3436" s="146"/>
      <c r="L3436" s="150"/>
      <c r="N3436" s="163"/>
      <c r="O3436" s="146"/>
      <c r="P3436" s="146"/>
      <c r="Q3436" s="146"/>
      <c r="R3436" s="34"/>
      <c r="S3436" s="35"/>
      <c r="T3436" s="147"/>
    </row>
    <row r="3437">
      <c r="A3437" s="147"/>
      <c r="B3437" s="64"/>
      <c r="C3437" s="147" t="s">
        <v>217</v>
      </c>
      <c r="E3437" s="161"/>
      <c r="F3437" s="162"/>
      <c r="G3437" s="147"/>
      <c r="H3437" s="146"/>
      <c r="J3437" s="146"/>
      <c r="L3437" s="150"/>
      <c r="N3437" s="163"/>
      <c r="O3437" s="146"/>
      <c r="P3437" s="146"/>
      <c r="Q3437" s="146"/>
      <c r="R3437" s="34"/>
      <c r="S3437" s="35"/>
      <c r="T3437" s="147"/>
    </row>
    <row r="3438">
      <c r="A3438" s="147"/>
      <c r="B3438" s="64"/>
      <c r="C3438" s="147" t="s">
        <v>217</v>
      </c>
      <c r="E3438" s="161"/>
      <c r="F3438" s="162"/>
      <c r="G3438" s="147"/>
      <c r="H3438" s="146"/>
      <c r="J3438" s="146"/>
      <c r="L3438" s="150"/>
      <c r="N3438" s="163"/>
      <c r="O3438" s="146"/>
      <c r="P3438" s="146"/>
      <c r="Q3438" s="146"/>
      <c r="R3438" s="34"/>
      <c r="S3438" s="35"/>
      <c r="T3438" s="147"/>
    </row>
    <row r="3439">
      <c r="A3439" s="147"/>
      <c r="B3439" s="64"/>
      <c r="C3439" s="147" t="s">
        <v>217</v>
      </c>
      <c r="E3439" s="161"/>
      <c r="F3439" s="162"/>
      <c r="G3439" s="147"/>
      <c r="H3439" s="146"/>
      <c r="J3439" s="146"/>
      <c r="L3439" s="150"/>
      <c r="N3439" s="163"/>
      <c r="O3439" s="146"/>
      <c r="P3439" s="146"/>
      <c r="Q3439" s="146"/>
      <c r="R3439" s="34"/>
      <c r="S3439" s="35"/>
      <c r="T3439" s="147"/>
    </row>
    <row r="3440">
      <c r="A3440" s="147"/>
      <c r="B3440" s="64"/>
      <c r="C3440" s="147" t="s">
        <v>217</v>
      </c>
      <c r="E3440" s="161"/>
      <c r="F3440" s="162"/>
      <c r="G3440" s="147"/>
      <c r="H3440" s="146"/>
      <c r="J3440" s="146"/>
      <c r="L3440" s="150"/>
      <c r="N3440" s="163"/>
      <c r="O3440" s="146"/>
      <c r="P3440" s="146"/>
      <c r="Q3440" s="146"/>
      <c r="R3440" s="34"/>
      <c r="S3440" s="35"/>
      <c r="T3440" s="147"/>
    </row>
    <row r="3441">
      <c r="A3441" s="147"/>
      <c r="B3441" s="64"/>
      <c r="C3441" s="147" t="s">
        <v>217</v>
      </c>
      <c r="E3441" s="161"/>
      <c r="F3441" s="162"/>
      <c r="G3441" s="147"/>
      <c r="H3441" s="146"/>
      <c r="J3441" s="146"/>
      <c r="L3441" s="150"/>
      <c r="N3441" s="163"/>
      <c r="O3441" s="146"/>
      <c r="P3441" s="146"/>
      <c r="Q3441" s="146"/>
      <c r="R3441" s="34"/>
      <c r="S3441" s="35"/>
      <c r="T3441" s="147"/>
    </row>
    <row r="3442">
      <c r="A3442" s="147"/>
      <c r="B3442" s="64"/>
      <c r="C3442" s="147" t="s">
        <v>217</v>
      </c>
      <c r="E3442" s="161"/>
      <c r="F3442" s="162"/>
      <c r="G3442" s="147"/>
      <c r="H3442" s="146"/>
      <c r="J3442" s="146"/>
      <c r="L3442" s="150"/>
      <c r="N3442" s="163"/>
      <c r="O3442" s="146"/>
      <c r="P3442" s="146"/>
      <c r="Q3442" s="146"/>
      <c r="R3442" s="34"/>
      <c r="S3442" s="35"/>
      <c r="T3442" s="147"/>
    </row>
    <row r="3443">
      <c r="A3443" s="147"/>
      <c r="B3443" s="64"/>
      <c r="C3443" s="147" t="s">
        <v>217</v>
      </c>
      <c r="E3443" s="161"/>
      <c r="F3443" s="162"/>
      <c r="G3443" s="147"/>
      <c r="H3443" s="146"/>
      <c r="J3443" s="146"/>
      <c r="L3443" s="150"/>
      <c r="N3443" s="163"/>
      <c r="O3443" s="146"/>
      <c r="P3443" s="146"/>
      <c r="Q3443" s="146"/>
      <c r="R3443" s="34"/>
      <c r="S3443" s="35"/>
      <c r="T3443" s="147"/>
    </row>
    <row r="3444">
      <c r="A3444" s="147"/>
      <c r="B3444" s="64"/>
      <c r="C3444" s="147" t="s">
        <v>217</v>
      </c>
      <c r="E3444" s="161"/>
      <c r="F3444" s="162"/>
      <c r="G3444" s="147"/>
      <c r="H3444" s="146"/>
      <c r="J3444" s="146"/>
      <c r="L3444" s="150"/>
      <c r="N3444" s="163"/>
      <c r="O3444" s="146"/>
      <c r="P3444" s="146"/>
      <c r="Q3444" s="146"/>
      <c r="R3444" s="34"/>
      <c r="S3444" s="35"/>
      <c r="T3444" s="147"/>
    </row>
    <row r="3445">
      <c r="A3445" s="147"/>
      <c r="B3445" s="64"/>
      <c r="C3445" s="147" t="s">
        <v>217</v>
      </c>
      <c r="E3445" s="161"/>
      <c r="F3445" s="162"/>
      <c r="G3445" s="147"/>
      <c r="H3445" s="146"/>
      <c r="J3445" s="146"/>
      <c r="L3445" s="150"/>
      <c r="N3445" s="163"/>
      <c r="O3445" s="146"/>
      <c r="P3445" s="146"/>
      <c r="Q3445" s="146"/>
      <c r="R3445" s="34"/>
      <c r="S3445" s="35"/>
      <c r="T3445" s="147"/>
    </row>
    <row r="3446">
      <c r="A3446" s="147"/>
      <c r="B3446" s="64"/>
      <c r="C3446" s="147" t="s">
        <v>217</v>
      </c>
      <c r="E3446" s="161"/>
      <c r="F3446" s="162"/>
      <c r="G3446" s="147"/>
      <c r="H3446" s="146"/>
      <c r="J3446" s="146"/>
      <c r="L3446" s="150"/>
      <c r="N3446" s="163"/>
      <c r="O3446" s="146"/>
      <c r="P3446" s="146"/>
      <c r="Q3446" s="146"/>
      <c r="R3446" s="34"/>
      <c r="S3446" s="35"/>
      <c r="T3446" s="147"/>
    </row>
    <row r="3447">
      <c r="A3447" s="147"/>
      <c r="B3447" s="64"/>
      <c r="C3447" s="147" t="s">
        <v>217</v>
      </c>
      <c r="E3447" s="161"/>
      <c r="F3447" s="162"/>
      <c r="G3447" s="147"/>
      <c r="H3447" s="146"/>
      <c r="J3447" s="146"/>
      <c r="L3447" s="150"/>
      <c r="N3447" s="163"/>
      <c r="O3447" s="146"/>
      <c r="P3447" s="146"/>
      <c r="Q3447" s="146"/>
      <c r="R3447" s="34"/>
      <c r="S3447" s="35"/>
      <c r="T3447" s="147"/>
    </row>
    <row r="3448">
      <c r="A3448" s="147"/>
      <c r="B3448" s="64"/>
      <c r="C3448" s="147" t="s">
        <v>217</v>
      </c>
      <c r="E3448" s="161"/>
      <c r="F3448" s="162"/>
      <c r="G3448" s="147"/>
      <c r="H3448" s="146"/>
      <c r="J3448" s="146"/>
      <c r="L3448" s="150"/>
      <c r="N3448" s="163"/>
      <c r="O3448" s="146"/>
      <c r="P3448" s="146"/>
      <c r="Q3448" s="146"/>
      <c r="R3448" s="34"/>
      <c r="S3448" s="35"/>
      <c r="T3448" s="147"/>
    </row>
    <row r="3449">
      <c r="A3449" s="147"/>
      <c r="B3449" s="64"/>
      <c r="C3449" s="147" t="s">
        <v>217</v>
      </c>
      <c r="E3449" s="161"/>
      <c r="F3449" s="162"/>
      <c r="G3449" s="147"/>
      <c r="H3449" s="146"/>
      <c r="J3449" s="146"/>
      <c r="L3449" s="150"/>
      <c r="N3449" s="163"/>
      <c r="O3449" s="146"/>
      <c r="P3449" s="146"/>
      <c r="Q3449" s="146"/>
      <c r="R3449" s="34"/>
      <c r="S3449" s="35"/>
      <c r="T3449" s="147"/>
    </row>
    <row r="3450">
      <c r="A3450" s="147"/>
      <c r="B3450" s="64"/>
      <c r="C3450" s="147" t="s">
        <v>217</v>
      </c>
      <c r="E3450" s="161"/>
      <c r="F3450" s="162"/>
      <c r="G3450" s="147"/>
      <c r="H3450" s="146"/>
      <c r="J3450" s="146"/>
      <c r="L3450" s="150"/>
      <c r="N3450" s="163"/>
      <c r="O3450" s="146"/>
      <c r="P3450" s="146"/>
      <c r="Q3450" s="146"/>
      <c r="R3450" s="34"/>
      <c r="S3450" s="35"/>
      <c r="T3450" s="147"/>
    </row>
    <row r="3451">
      <c r="A3451" s="147"/>
      <c r="B3451" s="64"/>
      <c r="C3451" s="147" t="s">
        <v>217</v>
      </c>
      <c r="E3451" s="161"/>
      <c r="F3451" s="162"/>
      <c r="G3451" s="147"/>
      <c r="H3451" s="146"/>
      <c r="J3451" s="146"/>
      <c r="L3451" s="150"/>
      <c r="N3451" s="163"/>
      <c r="O3451" s="146"/>
      <c r="P3451" s="146"/>
      <c r="Q3451" s="146"/>
      <c r="R3451" s="34"/>
      <c r="S3451" s="35"/>
      <c r="T3451" s="147"/>
    </row>
    <row r="3452">
      <c r="A3452" s="147"/>
      <c r="B3452" s="64"/>
      <c r="C3452" s="147" t="s">
        <v>217</v>
      </c>
      <c r="E3452" s="161"/>
      <c r="F3452" s="162"/>
      <c r="G3452" s="147"/>
      <c r="H3452" s="146"/>
      <c r="J3452" s="146"/>
      <c r="L3452" s="150"/>
      <c r="N3452" s="163"/>
      <c r="O3452" s="146"/>
      <c r="P3452" s="146"/>
      <c r="Q3452" s="146"/>
      <c r="R3452" s="34"/>
      <c r="S3452" s="35"/>
      <c r="T3452" s="147"/>
    </row>
    <row r="3453">
      <c r="A3453" s="147"/>
      <c r="B3453" s="64"/>
      <c r="C3453" s="147" t="s">
        <v>217</v>
      </c>
      <c r="E3453" s="161"/>
      <c r="F3453" s="162"/>
      <c r="G3453" s="147"/>
      <c r="H3453" s="146"/>
      <c r="J3453" s="146"/>
      <c r="L3453" s="150"/>
      <c r="N3453" s="163"/>
      <c r="O3453" s="146"/>
      <c r="P3453" s="146"/>
      <c r="Q3453" s="146"/>
      <c r="R3453" s="34"/>
      <c r="S3453" s="35"/>
      <c r="T3453" s="147"/>
    </row>
    <row r="3454">
      <c r="A3454" s="147"/>
      <c r="B3454" s="64"/>
      <c r="C3454" s="147" t="s">
        <v>217</v>
      </c>
      <c r="E3454" s="161"/>
      <c r="F3454" s="162"/>
      <c r="G3454" s="147"/>
      <c r="H3454" s="146"/>
      <c r="J3454" s="146"/>
      <c r="L3454" s="150"/>
      <c r="N3454" s="163"/>
      <c r="O3454" s="146"/>
      <c r="P3454" s="146"/>
      <c r="Q3454" s="146"/>
      <c r="R3454" s="34"/>
      <c r="S3454" s="35"/>
      <c r="T3454" s="147"/>
    </row>
    <row r="3455">
      <c r="A3455" s="147"/>
      <c r="B3455" s="64"/>
      <c r="C3455" s="147" t="s">
        <v>217</v>
      </c>
      <c r="E3455" s="161"/>
      <c r="F3455" s="162"/>
      <c r="G3455" s="147"/>
      <c r="H3455" s="146"/>
      <c r="J3455" s="146"/>
      <c r="L3455" s="150"/>
      <c r="N3455" s="163"/>
      <c r="O3455" s="146"/>
      <c r="P3455" s="146"/>
      <c r="Q3455" s="146"/>
      <c r="R3455" s="34"/>
      <c r="S3455" s="35"/>
      <c r="T3455" s="147"/>
    </row>
    <row r="3456">
      <c r="A3456" s="147"/>
      <c r="B3456" s="64"/>
      <c r="C3456" s="147" t="s">
        <v>217</v>
      </c>
      <c r="E3456" s="161"/>
      <c r="F3456" s="162"/>
      <c r="G3456" s="147"/>
      <c r="H3456" s="146"/>
      <c r="J3456" s="146"/>
      <c r="L3456" s="150"/>
      <c r="N3456" s="163"/>
      <c r="O3456" s="146"/>
      <c r="P3456" s="146"/>
      <c r="Q3456" s="146"/>
      <c r="R3456" s="34"/>
      <c r="S3456" s="35"/>
      <c r="T3456" s="147"/>
    </row>
    <row r="3457">
      <c r="A3457" s="147"/>
      <c r="B3457" s="64"/>
      <c r="C3457" s="147" t="s">
        <v>217</v>
      </c>
      <c r="E3457" s="161"/>
      <c r="F3457" s="162"/>
      <c r="G3457" s="147"/>
      <c r="H3457" s="146"/>
      <c r="J3457" s="146"/>
      <c r="L3457" s="150"/>
      <c r="N3457" s="163"/>
      <c r="O3457" s="146"/>
      <c r="P3457" s="146"/>
      <c r="Q3457" s="146"/>
      <c r="R3457" s="34"/>
      <c r="S3457" s="35"/>
      <c r="T3457" s="147"/>
    </row>
    <row r="3458">
      <c r="A3458" s="147"/>
      <c r="B3458" s="64"/>
      <c r="C3458" s="147" t="s">
        <v>217</v>
      </c>
      <c r="E3458" s="161"/>
      <c r="F3458" s="162"/>
      <c r="G3458" s="147"/>
      <c r="H3458" s="146"/>
      <c r="J3458" s="146"/>
      <c r="L3458" s="150"/>
      <c r="N3458" s="163"/>
      <c r="O3458" s="146"/>
      <c r="P3458" s="146"/>
      <c r="Q3458" s="146"/>
      <c r="R3458" s="34"/>
      <c r="S3458" s="35"/>
      <c r="T3458" s="147"/>
    </row>
    <row r="3459">
      <c r="A3459" s="147"/>
      <c r="B3459" s="64"/>
      <c r="C3459" s="147" t="s">
        <v>217</v>
      </c>
      <c r="E3459" s="161"/>
      <c r="F3459" s="162"/>
      <c r="G3459" s="147"/>
      <c r="H3459" s="146"/>
      <c r="J3459" s="146"/>
      <c r="L3459" s="150"/>
      <c r="N3459" s="163"/>
      <c r="O3459" s="146"/>
      <c r="P3459" s="146"/>
      <c r="Q3459" s="146"/>
      <c r="R3459" s="34"/>
      <c r="S3459" s="35"/>
      <c r="T3459" s="147"/>
    </row>
    <row r="3460">
      <c r="A3460" s="147"/>
      <c r="B3460" s="64"/>
      <c r="C3460" s="147" t="s">
        <v>217</v>
      </c>
      <c r="E3460" s="161"/>
      <c r="F3460" s="162"/>
      <c r="G3460" s="147"/>
      <c r="H3460" s="146"/>
      <c r="J3460" s="146"/>
      <c r="L3460" s="150"/>
      <c r="N3460" s="163"/>
      <c r="O3460" s="146"/>
      <c r="P3460" s="146"/>
      <c r="Q3460" s="146"/>
      <c r="R3460" s="34"/>
      <c r="S3460" s="35"/>
      <c r="T3460" s="147"/>
    </row>
    <row r="3461">
      <c r="A3461" s="147"/>
      <c r="B3461" s="64"/>
      <c r="C3461" s="147" t="s">
        <v>217</v>
      </c>
      <c r="E3461" s="161"/>
      <c r="F3461" s="162"/>
      <c r="G3461" s="147"/>
      <c r="H3461" s="146"/>
      <c r="J3461" s="146"/>
      <c r="L3461" s="150"/>
      <c r="N3461" s="163"/>
      <c r="O3461" s="146"/>
      <c r="P3461" s="146"/>
      <c r="Q3461" s="146"/>
      <c r="R3461" s="34"/>
      <c r="S3461" s="35"/>
      <c r="T3461" s="147"/>
    </row>
    <row r="3462">
      <c r="A3462" s="147"/>
      <c r="B3462" s="64"/>
      <c r="C3462" s="147" t="s">
        <v>217</v>
      </c>
      <c r="E3462" s="161"/>
      <c r="F3462" s="162"/>
      <c r="G3462" s="147"/>
      <c r="H3462" s="146"/>
      <c r="J3462" s="146"/>
      <c r="L3462" s="150"/>
      <c r="N3462" s="163"/>
      <c r="O3462" s="146"/>
      <c r="P3462" s="146"/>
      <c r="Q3462" s="146"/>
      <c r="R3462" s="34"/>
      <c r="S3462" s="35"/>
      <c r="T3462" s="147"/>
    </row>
    <row r="3463">
      <c r="A3463" s="147"/>
      <c r="B3463" s="64"/>
      <c r="C3463" s="147" t="s">
        <v>217</v>
      </c>
      <c r="E3463" s="161"/>
      <c r="F3463" s="162"/>
      <c r="G3463" s="147"/>
      <c r="H3463" s="146"/>
      <c r="J3463" s="146"/>
      <c r="L3463" s="150"/>
      <c r="N3463" s="163"/>
      <c r="O3463" s="146"/>
      <c r="P3463" s="146"/>
      <c r="Q3463" s="146"/>
      <c r="R3463" s="34"/>
      <c r="S3463" s="35"/>
      <c r="T3463" s="147"/>
    </row>
    <row r="3464">
      <c r="A3464" s="147"/>
      <c r="B3464" s="64"/>
      <c r="C3464" s="147" t="s">
        <v>217</v>
      </c>
      <c r="E3464" s="161"/>
      <c r="F3464" s="162"/>
      <c r="G3464" s="147"/>
      <c r="H3464" s="146"/>
      <c r="J3464" s="146"/>
      <c r="L3464" s="150"/>
      <c r="N3464" s="163"/>
      <c r="O3464" s="146"/>
      <c r="P3464" s="146"/>
      <c r="Q3464" s="146"/>
      <c r="R3464" s="34"/>
      <c r="S3464" s="35"/>
      <c r="T3464" s="147"/>
    </row>
    <row r="3465">
      <c r="A3465" s="147"/>
      <c r="B3465" s="64"/>
      <c r="C3465" s="147" t="s">
        <v>217</v>
      </c>
      <c r="E3465" s="161"/>
      <c r="F3465" s="162"/>
      <c r="G3465" s="147"/>
      <c r="H3465" s="146"/>
      <c r="J3465" s="146"/>
      <c r="L3465" s="150"/>
      <c r="N3465" s="163"/>
      <c r="O3465" s="146"/>
      <c r="P3465" s="146"/>
      <c r="Q3465" s="146"/>
      <c r="R3465" s="34"/>
      <c r="S3465" s="35"/>
      <c r="T3465" s="147"/>
    </row>
    <row r="3466">
      <c r="A3466" s="147"/>
      <c r="B3466" s="64"/>
      <c r="C3466" s="147" t="s">
        <v>217</v>
      </c>
      <c r="E3466" s="161"/>
      <c r="F3466" s="162"/>
      <c r="G3466" s="147"/>
      <c r="H3466" s="146"/>
      <c r="J3466" s="146"/>
      <c r="L3466" s="150"/>
      <c r="N3466" s="163"/>
      <c r="O3466" s="146"/>
      <c r="P3466" s="146"/>
      <c r="Q3466" s="146"/>
      <c r="R3466" s="34"/>
      <c r="S3466" s="35"/>
      <c r="T3466" s="147"/>
    </row>
    <row r="3467">
      <c r="A3467" s="147"/>
      <c r="B3467" s="64"/>
      <c r="C3467" s="147" t="s">
        <v>217</v>
      </c>
      <c r="E3467" s="161"/>
      <c r="F3467" s="162"/>
      <c r="G3467" s="147"/>
      <c r="H3467" s="146"/>
      <c r="J3467" s="146"/>
      <c r="L3467" s="150"/>
      <c r="N3467" s="163"/>
      <c r="O3467" s="146"/>
      <c r="P3467" s="146"/>
      <c r="Q3467" s="146"/>
      <c r="R3467" s="34"/>
      <c r="S3467" s="35"/>
      <c r="T3467" s="147"/>
    </row>
    <row r="3468">
      <c r="A3468" s="147"/>
      <c r="B3468" s="64"/>
      <c r="C3468" s="147" t="s">
        <v>217</v>
      </c>
      <c r="E3468" s="161"/>
      <c r="F3468" s="162"/>
      <c r="G3468" s="147"/>
      <c r="H3468" s="146"/>
      <c r="J3468" s="146"/>
      <c r="L3468" s="150"/>
      <c r="N3468" s="163"/>
      <c r="O3468" s="146"/>
      <c r="P3468" s="146"/>
      <c r="Q3468" s="146"/>
      <c r="R3468" s="34"/>
      <c r="S3468" s="35"/>
      <c r="T3468" s="147"/>
    </row>
    <row r="3469">
      <c r="A3469" s="147"/>
      <c r="B3469" s="64"/>
      <c r="C3469" s="147" t="s">
        <v>217</v>
      </c>
      <c r="E3469" s="161"/>
      <c r="F3469" s="162"/>
      <c r="G3469" s="147"/>
      <c r="H3469" s="146"/>
      <c r="J3469" s="146"/>
      <c r="L3469" s="150"/>
      <c r="N3469" s="163"/>
      <c r="O3469" s="146"/>
      <c r="P3469" s="146"/>
      <c r="Q3469" s="146"/>
      <c r="R3469" s="34"/>
      <c r="S3469" s="35"/>
      <c r="T3469" s="147"/>
    </row>
    <row r="3470">
      <c r="A3470" s="147"/>
      <c r="B3470" s="64"/>
      <c r="C3470" s="147" t="s">
        <v>217</v>
      </c>
      <c r="E3470" s="161"/>
      <c r="F3470" s="162"/>
      <c r="G3470" s="147"/>
      <c r="H3470" s="146"/>
      <c r="J3470" s="146"/>
      <c r="L3470" s="150"/>
      <c r="N3470" s="163"/>
      <c r="O3470" s="146"/>
      <c r="P3470" s="146"/>
      <c r="Q3470" s="146"/>
      <c r="R3470" s="34"/>
      <c r="S3470" s="35"/>
      <c r="T3470" s="147"/>
    </row>
    <row r="3471">
      <c r="A3471" s="147"/>
      <c r="B3471" s="64"/>
      <c r="C3471" s="147" t="s">
        <v>217</v>
      </c>
      <c r="E3471" s="161"/>
      <c r="F3471" s="162"/>
      <c r="G3471" s="147"/>
      <c r="H3471" s="146"/>
      <c r="J3471" s="146"/>
      <c r="L3471" s="150"/>
      <c r="N3471" s="163"/>
      <c r="O3471" s="146"/>
      <c r="P3471" s="146"/>
      <c r="Q3471" s="146"/>
      <c r="R3471" s="34"/>
      <c r="S3471" s="35"/>
      <c r="T3471" s="147"/>
    </row>
    <row r="3472">
      <c r="A3472" s="147"/>
      <c r="B3472" s="64"/>
      <c r="C3472" s="147" t="s">
        <v>217</v>
      </c>
      <c r="E3472" s="161"/>
      <c r="F3472" s="162"/>
      <c r="G3472" s="147"/>
      <c r="H3472" s="146"/>
      <c r="J3472" s="146"/>
      <c r="L3472" s="150"/>
      <c r="N3472" s="163"/>
      <c r="O3472" s="146"/>
      <c r="P3472" s="146"/>
      <c r="Q3472" s="146"/>
      <c r="R3472" s="34"/>
      <c r="S3472" s="35"/>
      <c r="T3472" s="147"/>
    </row>
    <row r="3473">
      <c r="A3473" s="147"/>
      <c r="B3473" s="64"/>
      <c r="C3473" s="147" t="s">
        <v>217</v>
      </c>
      <c r="E3473" s="161"/>
      <c r="F3473" s="162"/>
      <c r="G3473" s="147"/>
      <c r="H3473" s="146"/>
      <c r="J3473" s="146"/>
      <c r="L3473" s="150"/>
      <c r="N3473" s="163"/>
      <c r="O3473" s="146"/>
      <c r="P3473" s="146"/>
      <c r="Q3473" s="146"/>
      <c r="R3473" s="34"/>
      <c r="S3473" s="35"/>
      <c r="T3473" s="147"/>
    </row>
    <row r="3474">
      <c r="A3474" s="147"/>
      <c r="B3474" s="64"/>
      <c r="C3474" s="147" t="s">
        <v>217</v>
      </c>
      <c r="E3474" s="161"/>
      <c r="F3474" s="162"/>
      <c r="G3474" s="147"/>
      <c r="H3474" s="146"/>
      <c r="J3474" s="146"/>
      <c r="L3474" s="150"/>
      <c r="N3474" s="163"/>
      <c r="O3474" s="146"/>
      <c r="P3474" s="146"/>
      <c r="Q3474" s="146"/>
      <c r="R3474" s="34"/>
      <c r="S3474" s="35"/>
      <c r="T3474" s="147"/>
    </row>
    <row r="3475">
      <c r="A3475" s="147"/>
      <c r="B3475" s="64"/>
      <c r="C3475" s="147" t="s">
        <v>217</v>
      </c>
      <c r="E3475" s="161"/>
      <c r="F3475" s="162"/>
      <c r="G3475" s="147"/>
      <c r="H3475" s="146"/>
      <c r="J3475" s="146"/>
      <c r="L3475" s="150"/>
      <c r="N3475" s="163"/>
      <c r="O3475" s="146"/>
      <c r="P3475" s="146"/>
      <c r="Q3475" s="146"/>
      <c r="R3475" s="34"/>
      <c r="S3475" s="35"/>
      <c r="T3475" s="147"/>
    </row>
    <row r="3476">
      <c r="A3476" s="147"/>
      <c r="B3476" s="64"/>
      <c r="C3476" s="147" t="s">
        <v>217</v>
      </c>
      <c r="E3476" s="161"/>
      <c r="F3476" s="162"/>
      <c r="G3476" s="147"/>
      <c r="H3476" s="146"/>
      <c r="J3476" s="146"/>
      <c r="L3476" s="150"/>
      <c r="N3476" s="163"/>
      <c r="O3476" s="146"/>
      <c r="P3476" s="146"/>
      <c r="Q3476" s="146"/>
      <c r="R3476" s="34"/>
      <c r="S3476" s="35"/>
      <c r="T3476" s="147"/>
    </row>
    <row r="3477">
      <c r="A3477" s="147"/>
      <c r="B3477" s="64"/>
      <c r="C3477" s="147" t="s">
        <v>217</v>
      </c>
      <c r="E3477" s="161"/>
      <c r="F3477" s="162"/>
      <c r="G3477" s="147"/>
      <c r="H3477" s="146"/>
      <c r="J3477" s="146"/>
      <c r="L3477" s="150"/>
      <c r="N3477" s="163"/>
      <c r="O3477" s="146"/>
      <c r="P3477" s="146"/>
      <c r="Q3477" s="146"/>
      <c r="R3477" s="34"/>
      <c r="S3477" s="35"/>
      <c r="T3477" s="147"/>
    </row>
    <row r="3478">
      <c r="A3478" s="147"/>
      <c r="B3478" s="64"/>
      <c r="C3478" s="147" t="s">
        <v>217</v>
      </c>
      <c r="E3478" s="161"/>
      <c r="F3478" s="162"/>
      <c r="G3478" s="147"/>
      <c r="H3478" s="146"/>
      <c r="J3478" s="146"/>
      <c r="L3478" s="150"/>
      <c r="N3478" s="163"/>
      <c r="O3478" s="146"/>
      <c r="P3478" s="146"/>
      <c r="Q3478" s="146"/>
      <c r="R3478" s="34"/>
      <c r="S3478" s="35"/>
      <c r="T3478" s="147"/>
    </row>
    <row r="3479">
      <c r="A3479" s="147"/>
      <c r="B3479" s="64"/>
      <c r="C3479" s="147" t="s">
        <v>217</v>
      </c>
      <c r="E3479" s="161"/>
      <c r="F3479" s="162"/>
      <c r="G3479" s="147"/>
      <c r="H3479" s="146"/>
      <c r="J3479" s="146"/>
      <c r="L3479" s="150"/>
      <c r="N3479" s="163"/>
      <c r="O3479" s="146"/>
      <c r="P3479" s="146"/>
      <c r="Q3479" s="146"/>
      <c r="R3479" s="34"/>
      <c r="S3479" s="35"/>
      <c r="T3479" s="147"/>
    </row>
    <row r="3480">
      <c r="A3480" s="147"/>
      <c r="B3480" s="64"/>
      <c r="C3480" s="147" t="s">
        <v>217</v>
      </c>
      <c r="E3480" s="161"/>
      <c r="F3480" s="162"/>
      <c r="G3480" s="147"/>
      <c r="H3480" s="146"/>
      <c r="J3480" s="146"/>
      <c r="L3480" s="150"/>
      <c r="N3480" s="163"/>
      <c r="O3480" s="146"/>
      <c r="P3480" s="146"/>
      <c r="Q3480" s="146"/>
      <c r="R3480" s="34"/>
      <c r="S3480" s="35"/>
      <c r="T3480" s="147"/>
    </row>
    <row r="3481">
      <c r="A3481" s="147"/>
      <c r="B3481" s="64"/>
      <c r="C3481" s="147" t="s">
        <v>217</v>
      </c>
      <c r="E3481" s="161"/>
      <c r="F3481" s="162"/>
      <c r="G3481" s="147"/>
      <c r="H3481" s="146"/>
      <c r="J3481" s="146"/>
      <c r="L3481" s="150"/>
      <c r="N3481" s="163"/>
      <c r="O3481" s="146"/>
      <c r="P3481" s="146"/>
      <c r="Q3481" s="146"/>
      <c r="R3481" s="34"/>
      <c r="S3481" s="35"/>
      <c r="T3481" s="147"/>
    </row>
    <row r="3482">
      <c r="A3482" s="147"/>
      <c r="B3482" s="64"/>
      <c r="C3482" s="147" t="s">
        <v>217</v>
      </c>
      <c r="E3482" s="161"/>
      <c r="F3482" s="162"/>
      <c r="G3482" s="147"/>
      <c r="H3482" s="146"/>
      <c r="J3482" s="146"/>
      <c r="L3482" s="150"/>
      <c r="N3482" s="163"/>
      <c r="O3482" s="146"/>
      <c r="P3482" s="146"/>
      <c r="Q3482" s="146"/>
      <c r="R3482" s="34"/>
      <c r="S3482" s="35"/>
      <c r="T3482" s="147"/>
    </row>
    <row r="3483">
      <c r="A3483" s="147"/>
      <c r="B3483" s="64"/>
      <c r="C3483" s="147" t="s">
        <v>217</v>
      </c>
      <c r="E3483" s="161"/>
      <c r="F3483" s="162"/>
      <c r="G3483" s="147"/>
      <c r="H3483" s="146"/>
      <c r="J3483" s="146"/>
      <c r="L3483" s="150"/>
      <c r="N3483" s="163"/>
      <c r="O3483" s="146"/>
      <c r="P3483" s="146"/>
      <c r="Q3483" s="146"/>
      <c r="R3483" s="34"/>
      <c r="S3483" s="35"/>
      <c r="T3483" s="147"/>
    </row>
    <row r="3484">
      <c r="A3484" s="147"/>
      <c r="B3484" s="64"/>
      <c r="C3484" s="147" t="s">
        <v>217</v>
      </c>
      <c r="E3484" s="161"/>
      <c r="F3484" s="162"/>
      <c r="G3484" s="147"/>
      <c r="H3484" s="146"/>
      <c r="J3484" s="146"/>
      <c r="L3484" s="150"/>
      <c r="N3484" s="163"/>
      <c r="O3484" s="146"/>
      <c r="P3484" s="146"/>
      <c r="Q3484" s="146"/>
      <c r="R3484" s="34"/>
      <c r="S3484" s="35"/>
      <c r="T3484" s="147"/>
    </row>
    <row r="3485">
      <c r="A3485" s="147"/>
      <c r="B3485" s="64"/>
      <c r="C3485" s="147" t="s">
        <v>217</v>
      </c>
      <c r="E3485" s="161"/>
      <c r="F3485" s="162"/>
      <c r="G3485" s="147"/>
      <c r="H3485" s="146"/>
      <c r="J3485" s="146"/>
      <c r="L3485" s="150"/>
      <c r="N3485" s="163"/>
      <c r="O3485" s="146"/>
      <c r="P3485" s="146"/>
      <c r="Q3485" s="146"/>
      <c r="R3485" s="34"/>
      <c r="S3485" s="35"/>
      <c r="T3485" s="147"/>
    </row>
    <row r="3486">
      <c r="A3486" s="147"/>
      <c r="B3486" s="64"/>
      <c r="C3486" s="147" t="s">
        <v>217</v>
      </c>
      <c r="E3486" s="161"/>
      <c r="F3486" s="162"/>
      <c r="G3486" s="147"/>
      <c r="H3486" s="146"/>
      <c r="J3486" s="146"/>
      <c r="L3486" s="150"/>
      <c r="N3486" s="163"/>
      <c r="O3486" s="146"/>
      <c r="P3486" s="146"/>
      <c r="Q3486" s="146"/>
      <c r="R3486" s="34"/>
      <c r="S3486" s="35"/>
      <c r="T3486" s="147"/>
    </row>
    <row r="3487">
      <c r="A3487" s="147"/>
      <c r="B3487" s="64"/>
      <c r="C3487" s="147" t="s">
        <v>217</v>
      </c>
      <c r="E3487" s="161"/>
      <c r="F3487" s="162"/>
      <c r="G3487" s="147"/>
      <c r="H3487" s="146"/>
      <c r="J3487" s="146"/>
      <c r="L3487" s="150"/>
      <c r="N3487" s="163"/>
      <c r="O3487" s="146"/>
      <c r="P3487" s="146"/>
      <c r="Q3487" s="146"/>
      <c r="R3487" s="34"/>
      <c r="S3487" s="35"/>
      <c r="T3487" s="147"/>
    </row>
    <row r="3488">
      <c r="A3488" s="147"/>
      <c r="B3488" s="64"/>
      <c r="C3488" s="147" t="s">
        <v>217</v>
      </c>
      <c r="E3488" s="161"/>
      <c r="F3488" s="162"/>
      <c r="G3488" s="147"/>
      <c r="H3488" s="146"/>
      <c r="J3488" s="146"/>
      <c r="L3488" s="150"/>
      <c r="N3488" s="163"/>
      <c r="O3488" s="146"/>
      <c r="P3488" s="146"/>
      <c r="Q3488" s="146"/>
      <c r="R3488" s="34"/>
      <c r="S3488" s="35"/>
      <c r="T3488" s="147"/>
    </row>
    <row r="3489">
      <c r="A3489" s="147"/>
      <c r="B3489" s="64"/>
      <c r="C3489" s="147" t="s">
        <v>217</v>
      </c>
      <c r="E3489" s="161"/>
      <c r="F3489" s="162"/>
      <c r="G3489" s="147"/>
      <c r="H3489" s="146"/>
      <c r="J3489" s="146"/>
      <c r="L3489" s="150"/>
      <c r="N3489" s="163"/>
      <c r="O3489" s="146"/>
      <c r="P3489" s="146"/>
      <c r="Q3489" s="146"/>
      <c r="R3489" s="34"/>
      <c r="S3489" s="35"/>
      <c r="T3489" s="147"/>
    </row>
    <row r="3490">
      <c r="A3490" s="147"/>
      <c r="B3490" s="64"/>
      <c r="C3490" s="147" t="s">
        <v>217</v>
      </c>
      <c r="E3490" s="161"/>
      <c r="F3490" s="162"/>
      <c r="G3490" s="147"/>
      <c r="H3490" s="146"/>
      <c r="J3490" s="146"/>
      <c r="L3490" s="150"/>
      <c r="N3490" s="163"/>
      <c r="O3490" s="146"/>
      <c r="P3490" s="146"/>
      <c r="Q3490" s="146"/>
      <c r="R3490" s="34"/>
      <c r="S3490" s="35"/>
      <c r="T3490" s="147"/>
    </row>
    <row r="3491">
      <c r="A3491" s="147"/>
      <c r="B3491" s="64"/>
      <c r="C3491" s="147" t="s">
        <v>217</v>
      </c>
      <c r="E3491" s="161"/>
      <c r="F3491" s="162"/>
      <c r="G3491" s="147"/>
      <c r="H3491" s="146"/>
      <c r="J3491" s="146"/>
      <c r="L3491" s="150"/>
      <c r="N3491" s="163"/>
      <c r="O3491" s="146"/>
      <c r="P3491" s="146"/>
      <c r="Q3491" s="146"/>
      <c r="R3491" s="34"/>
      <c r="S3491" s="35"/>
      <c r="T3491" s="147"/>
    </row>
    <row r="3492">
      <c r="A3492" s="147"/>
      <c r="B3492" s="64"/>
      <c r="C3492" s="147" t="s">
        <v>217</v>
      </c>
      <c r="E3492" s="161"/>
      <c r="F3492" s="162"/>
      <c r="G3492" s="147"/>
      <c r="H3492" s="146"/>
      <c r="J3492" s="146"/>
      <c r="L3492" s="150"/>
      <c r="N3492" s="163"/>
      <c r="O3492" s="146"/>
      <c r="P3492" s="146"/>
      <c r="Q3492" s="146"/>
      <c r="R3492" s="34"/>
      <c r="S3492" s="35"/>
      <c r="T3492" s="147"/>
    </row>
    <row r="3493">
      <c r="A3493" s="147"/>
      <c r="B3493" s="64"/>
      <c r="C3493" s="147" t="s">
        <v>217</v>
      </c>
      <c r="E3493" s="161"/>
      <c r="F3493" s="162"/>
      <c r="G3493" s="147"/>
      <c r="H3493" s="146"/>
      <c r="J3493" s="146"/>
      <c r="L3493" s="150"/>
      <c r="N3493" s="163"/>
      <c r="O3493" s="146"/>
      <c r="P3493" s="146"/>
      <c r="Q3493" s="146"/>
      <c r="R3493" s="34"/>
      <c r="S3493" s="35"/>
      <c r="T3493" s="147"/>
    </row>
    <row r="3494">
      <c r="A3494" s="147"/>
      <c r="B3494" s="64"/>
      <c r="C3494" s="147" t="s">
        <v>217</v>
      </c>
      <c r="E3494" s="161"/>
      <c r="F3494" s="162"/>
      <c r="G3494" s="147"/>
      <c r="H3494" s="146"/>
      <c r="J3494" s="146"/>
      <c r="L3494" s="150"/>
      <c r="N3494" s="163"/>
      <c r="O3494" s="146"/>
      <c r="P3494" s="146"/>
      <c r="Q3494" s="146"/>
      <c r="R3494" s="34"/>
      <c r="S3494" s="35"/>
      <c r="T3494" s="147"/>
    </row>
    <row r="3495">
      <c r="A3495" s="147"/>
      <c r="B3495" s="64"/>
      <c r="C3495" s="147" t="s">
        <v>217</v>
      </c>
      <c r="E3495" s="161"/>
      <c r="F3495" s="162"/>
      <c r="G3495" s="147"/>
      <c r="H3495" s="146"/>
      <c r="J3495" s="146"/>
      <c r="L3495" s="150"/>
      <c r="N3495" s="163"/>
      <c r="O3495" s="146"/>
      <c r="P3495" s="146"/>
      <c r="Q3495" s="146"/>
      <c r="R3495" s="34"/>
      <c r="S3495" s="35"/>
      <c r="T3495" s="147"/>
    </row>
    <row r="3496">
      <c r="A3496" s="147"/>
      <c r="B3496" s="64"/>
      <c r="C3496" s="147" t="s">
        <v>217</v>
      </c>
      <c r="E3496" s="161"/>
      <c r="F3496" s="162"/>
      <c r="G3496" s="147"/>
      <c r="H3496" s="146"/>
      <c r="J3496" s="146"/>
      <c r="L3496" s="150"/>
      <c r="N3496" s="163"/>
      <c r="O3496" s="146"/>
      <c r="P3496" s="146"/>
      <c r="Q3496" s="146"/>
      <c r="R3496" s="34"/>
      <c r="S3496" s="35"/>
      <c r="T3496" s="147"/>
    </row>
    <row r="3497">
      <c r="A3497" s="147"/>
      <c r="B3497" s="64"/>
      <c r="C3497" s="147" t="s">
        <v>217</v>
      </c>
      <c r="E3497" s="161"/>
      <c r="F3497" s="162"/>
      <c r="G3497" s="147"/>
      <c r="H3497" s="146"/>
      <c r="J3497" s="146"/>
      <c r="L3497" s="150"/>
      <c r="N3497" s="163"/>
      <c r="O3497" s="146"/>
      <c r="P3497" s="146"/>
      <c r="Q3497" s="146"/>
      <c r="R3497" s="34"/>
      <c r="S3497" s="35"/>
      <c r="T3497" s="147"/>
    </row>
    <row r="3498">
      <c r="A3498" s="147"/>
      <c r="B3498" s="64"/>
      <c r="C3498" s="147" t="s">
        <v>217</v>
      </c>
      <c r="E3498" s="161"/>
      <c r="F3498" s="162"/>
      <c r="G3498" s="147"/>
      <c r="H3498" s="146"/>
      <c r="J3498" s="146"/>
      <c r="L3498" s="150"/>
      <c r="N3498" s="163"/>
      <c r="O3498" s="146"/>
      <c r="P3498" s="146"/>
      <c r="Q3498" s="146"/>
      <c r="R3498" s="34"/>
      <c r="S3498" s="35"/>
      <c r="T3498" s="147"/>
    </row>
    <row r="3499">
      <c r="A3499" s="147"/>
      <c r="B3499" s="64"/>
      <c r="C3499" s="147" t="s">
        <v>217</v>
      </c>
      <c r="E3499" s="161"/>
      <c r="F3499" s="162"/>
      <c r="G3499" s="147"/>
      <c r="H3499" s="146"/>
      <c r="J3499" s="146"/>
      <c r="L3499" s="150"/>
      <c r="N3499" s="163"/>
      <c r="O3499" s="146"/>
      <c r="P3499" s="146"/>
      <c r="Q3499" s="146"/>
      <c r="R3499" s="34"/>
      <c r="S3499" s="35"/>
      <c r="T3499" s="147"/>
    </row>
    <row r="3500">
      <c r="A3500" s="147"/>
      <c r="B3500" s="64"/>
      <c r="C3500" s="147" t="s">
        <v>217</v>
      </c>
      <c r="E3500" s="161"/>
      <c r="F3500" s="162"/>
      <c r="G3500" s="147"/>
      <c r="H3500" s="146"/>
      <c r="J3500" s="146"/>
      <c r="L3500" s="150"/>
      <c r="N3500" s="163"/>
      <c r="O3500" s="146"/>
      <c r="P3500" s="146"/>
      <c r="Q3500" s="146"/>
      <c r="R3500" s="34"/>
      <c r="S3500" s="35"/>
      <c r="T3500" s="147"/>
    </row>
    <row r="3501">
      <c r="A3501" s="147"/>
      <c r="B3501" s="64"/>
      <c r="C3501" s="147" t="s">
        <v>217</v>
      </c>
      <c r="E3501" s="161"/>
      <c r="F3501" s="162"/>
      <c r="G3501" s="147"/>
      <c r="H3501" s="146"/>
      <c r="J3501" s="146"/>
      <c r="L3501" s="150"/>
      <c r="N3501" s="163"/>
      <c r="O3501" s="146"/>
      <c r="P3501" s="146"/>
      <c r="Q3501" s="146"/>
      <c r="R3501" s="34"/>
      <c r="S3501" s="35"/>
      <c r="T3501" s="147"/>
    </row>
    <row r="3502">
      <c r="A3502" s="147"/>
      <c r="B3502" s="64"/>
      <c r="C3502" s="147" t="s">
        <v>217</v>
      </c>
      <c r="E3502" s="161"/>
      <c r="F3502" s="162"/>
      <c r="G3502" s="147"/>
      <c r="H3502" s="146"/>
      <c r="J3502" s="146"/>
      <c r="L3502" s="150"/>
      <c r="N3502" s="163"/>
      <c r="O3502" s="146"/>
      <c r="P3502" s="146"/>
      <c r="Q3502" s="146"/>
      <c r="R3502" s="34"/>
      <c r="S3502" s="35"/>
      <c r="T3502" s="147"/>
    </row>
    <row r="3503">
      <c r="A3503" s="147"/>
      <c r="B3503" s="64"/>
      <c r="C3503" s="147" t="s">
        <v>217</v>
      </c>
      <c r="E3503" s="161"/>
      <c r="F3503" s="162"/>
      <c r="G3503" s="147"/>
      <c r="H3503" s="146"/>
      <c r="J3503" s="146"/>
      <c r="L3503" s="150"/>
      <c r="N3503" s="163"/>
      <c r="O3503" s="146"/>
      <c r="P3503" s="146"/>
      <c r="Q3503" s="146"/>
      <c r="R3503" s="34"/>
      <c r="S3503" s="35"/>
      <c r="T3503" s="147"/>
    </row>
    <row r="3504">
      <c r="A3504" s="147"/>
      <c r="B3504" s="64"/>
      <c r="C3504" s="147" t="s">
        <v>217</v>
      </c>
      <c r="E3504" s="161"/>
      <c r="F3504" s="162"/>
      <c r="G3504" s="147"/>
      <c r="H3504" s="146"/>
      <c r="J3504" s="146"/>
      <c r="L3504" s="150"/>
      <c r="N3504" s="163"/>
      <c r="O3504" s="146"/>
      <c r="P3504" s="146"/>
      <c r="Q3504" s="146"/>
      <c r="R3504" s="34"/>
      <c r="S3504" s="35"/>
      <c r="T3504" s="147"/>
    </row>
    <row r="3505">
      <c r="A3505" s="147"/>
      <c r="B3505" s="64"/>
      <c r="C3505" s="147" t="s">
        <v>217</v>
      </c>
      <c r="E3505" s="161"/>
      <c r="F3505" s="162"/>
      <c r="G3505" s="147"/>
      <c r="H3505" s="146"/>
      <c r="J3505" s="146"/>
      <c r="L3505" s="150"/>
      <c r="N3505" s="163"/>
      <c r="O3505" s="146"/>
      <c r="P3505" s="146"/>
      <c r="Q3505" s="146"/>
      <c r="R3505" s="34"/>
      <c r="S3505" s="35"/>
      <c r="T3505" s="147"/>
    </row>
    <row r="3506">
      <c r="A3506" s="147"/>
      <c r="B3506" s="64"/>
      <c r="C3506" s="147" t="s">
        <v>217</v>
      </c>
      <c r="E3506" s="161"/>
      <c r="F3506" s="162"/>
      <c r="G3506" s="147"/>
      <c r="H3506" s="146"/>
      <c r="J3506" s="146"/>
      <c r="L3506" s="150"/>
      <c r="N3506" s="163"/>
      <c r="O3506" s="146"/>
      <c r="P3506" s="146"/>
      <c r="Q3506" s="146"/>
      <c r="R3506" s="34"/>
      <c r="S3506" s="35"/>
      <c r="T3506" s="147"/>
    </row>
    <row r="3507">
      <c r="A3507" s="147"/>
      <c r="B3507" s="64"/>
      <c r="C3507" s="147" t="s">
        <v>217</v>
      </c>
      <c r="E3507" s="161"/>
      <c r="F3507" s="162"/>
      <c r="G3507" s="147"/>
      <c r="H3507" s="146"/>
      <c r="J3507" s="146"/>
      <c r="L3507" s="150"/>
      <c r="N3507" s="163"/>
      <c r="O3507" s="146"/>
      <c r="P3507" s="146"/>
      <c r="Q3507" s="146"/>
      <c r="R3507" s="34"/>
      <c r="S3507" s="35"/>
      <c r="T3507" s="147"/>
    </row>
    <row r="3508">
      <c r="A3508" s="147"/>
      <c r="B3508" s="64"/>
      <c r="C3508" s="147" t="s">
        <v>217</v>
      </c>
      <c r="E3508" s="161"/>
      <c r="F3508" s="162"/>
      <c r="G3508" s="147"/>
      <c r="H3508" s="146"/>
      <c r="J3508" s="146"/>
      <c r="L3508" s="150"/>
      <c r="N3508" s="163"/>
      <c r="O3508" s="146"/>
      <c r="P3508" s="146"/>
      <c r="Q3508" s="146"/>
      <c r="R3508" s="34"/>
      <c r="S3508" s="35"/>
      <c r="T3508" s="147"/>
    </row>
    <row r="3509">
      <c r="A3509" s="147"/>
      <c r="B3509" s="64"/>
      <c r="C3509" s="147" t="s">
        <v>217</v>
      </c>
      <c r="E3509" s="161"/>
      <c r="F3509" s="162"/>
      <c r="G3509" s="147"/>
      <c r="H3509" s="146"/>
      <c r="J3509" s="146"/>
      <c r="L3509" s="150"/>
      <c r="N3509" s="163"/>
      <c r="O3509" s="146"/>
      <c r="P3509" s="146"/>
      <c r="Q3509" s="146"/>
      <c r="R3509" s="34"/>
      <c r="S3509" s="35"/>
      <c r="T3509" s="147"/>
    </row>
    <row r="3510">
      <c r="A3510" s="147"/>
      <c r="B3510" s="64"/>
      <c r="C3510" s="147" t="s">
        <v>217</v>
      </c>
      <c r="E3510" s="161"/>
      <c r="F3510" s="162"/>
      <c r="G3510" s="147"/>
      <c r="H3510" s="146"/>
      <c r="J3510" s="146"/>
      <c r="L3510" s="150"/>
      <c r="N3510" s="163"/>
      <c r="O3510" s="146"/>
      <c r="P3510" s="146"/>
      <c r="Q3510" s="146"/>
      <c r="R3510" s="34"/>
      <c r="S3510" s="35"/>
      <c r="T3510" s="147"/>
    </row>
    <row r="3511">
      <c r="A3511" s="147"/>
      <c r="B3511" s="64"/>
      <c r="C3511" s="147" t="s">
        <v>217</v>
      </c>
      <c r="E3511" s="161"/>
      <c r="F3511" s="162"/>
      <c r="G3511" s="147"/>
      <c r="H3511" s="146"/>
      <c r="J3511" s="146"/>
      <c r="L3511" s="150"/>
      <c r="N3511" s="163"/>
      <c r="O3511" s="146"/>
      <c r="P3511" s="146"/>
      <c r="Q3511" s="146"/>
      <c r="R3511" s="34"/>
      <c r="S3511" s="35"/>
      <c r="T3511" s="147"/>
    </row>
    <row r="3512">
      <c r="A3512" s="147"/>
      <c r="B3512" s="64"/>
      <c r="C3512" s="147" t="s">
        <v>217</v>
      </c>
      <c r="E3512" s="161"/>
      <c r="F3512" s="162"/>
      <c r="G3512" s="147"/>
      <c r="H3512" s="146"/>
      <c r="J3512" s="146"/>
      <c r="L3512" s="150"/>
      <c r="N3512" s="163"/>
      <c r="O3512" s="146"/>
      <c r="P3512" s="146"/>
      <c r="Q3512" s="146"/>
      <c r="R3512" s="34"/>
      <c r="S3512" s="35"/>
      <c r="T3512" s="147"/>
    </row>
    <row r="3513">
      <c r="A3513" s="147"/>
      <c r="B3513" s="64"/>
      <c r="C3513" s="147" t="s">
        <v>217</v>
      </c>
      <c r="E3513" s="161"/>
      <c r="F3513" s="162"/>
      <c r="G3513" s="147"/>
      <c r="H3513" s="146"/>
      <c r="J3513" s="146"/>
      <c r="L3513" s="150"/>
      <c r="N3513" s="163"/>
      <c r="O3513" s="146"/>
      <c r="P3513" s="146"/>
      <c r="Q3513" s="146"/>
      <c r="R3513" s="34"/>
      <c r="S3513" s="35"/>
      <c r="T3513" s="147"/>
    </row>
    <row r="3514">
      <c r="A3514" s="147"/>
      <c r="B3514" s="64"/>
      <c r="C3514" s="147" t="s">
        <v>217</v>
      </c>
      <c r="E3514" s="161"/>
      <c r="F3514" s="162"/>
      <c r="G3514" s="147"/>
      <c r="H3514" s="146"/>
      <c r="J3514" s="146"/>
      <c r="L3514" s="150"/>
      <c r="N3514" s="163"/>
      <c r="O3514" s="146"/>
      <c r="P3514" s="146"/>
      <c r="Q3514" s="146"/>
      <c r="R3514" s="34"/>
      <c r="S3514" s="35"/>
      <c r="T3514" s="147"/>
    </row>
    <row r="3515">
      <c r="A3515" s="147"/>
      <c r="B3515" s="64"/>
      <c r="C3515" s="147" t="s">
        <v>217</v>
      </c>
      <c r="E3515" s="161"/>
      <c r="F3515" s="162"/>
      <c r="G3515" s="147"/>
      <c r="H3515" s="146"/>
      <c r="J3515" s="146"/>
      <c r="L3515" s="150"/>
      <c r="N3515" s="163"/>
      <c r="O3515" s="146"/>
      <c r="P3515" s="146"/>
      <c r="Q3515" s="146"/>
      <c r="R3515" s="34"/>
      <c r="S3515" s="35"/>
      <c r="T3515" s="147"/>
    </row>
    <row r="3516">
      <c r="A3516" s="147"/>
      <c r="B3516" s="64"/>
      <c r="C3516" s="147" t="s">
        <v>217</v>
      </c>
      <c r="E3516" s="161"/>
      <c r="F3516" s="162"/>
      <c r="G3516" s="147"/>
      <c r="H3516" s="146"/>
      <c r="J3516" s="146"/>
      <c r="L3516" s="150"/>
      <c r="N3516" s="163"/>
      <c r="O3516" s="146"/>
      <c r="P3516" s="146"/>
      <c r="Q3516" s="146"/>
      <c r="R3516" s="34"/>
      <c r="S3516" s="35"/>
      <c r="T3516" s="147"/>
    </row>
    <row r="3517">
      <c r="A3517" s="147"/>
      <c r="B3517" s="64"/>
      <c r="C3517" s="147" t="s">
        <v>217</v>
      </c>
      <c r="E3517" s="161"/>
      <c r="F3517" s="162"/>
      <c r="G3517" s="147"/>
      <c r="H3517" s="146"/>
      <c r="J3517" s="146"/>
      <c r="L3517" s="150"/>
      <c r="N3517" s="163"/>
      <c r="O3517" s="146"/>
      <c r="P3517" s="146"/>
      <c r="Q3517" s="146"/>
      <c r="R3517" s="34"/>
      <c r="S3517" s="35"/>
      <c r="T3517" s="147"/>
    </row>
    <row r="3518">
      <c r="A3518" s="147"/>
      <c r="B3518" s="64"/>
      <c r="C3518" s="147" t="s">
        <v>217</v>
      </c>
      <c r="E3518" s="161"/>
      <c r="F3518" s="162"/>
      <c r="G3518" s="147"/>
      <c r="H3518" s="146"/>
      <c r="J3518" s="146"/>
      <c r="L3518" s="150"/>
      <c r="N3518" s="163"/>
      <c r="O3518" s="146"/>
      <c r="P3518" s="146"/>
      <c r="Q3518" s="146"/>
      <c r="R3518" s="34"/>
      <c r="S3518" s="35"/>
      <c r="T3518" s="147"/>
    </row>
    <row r="3519">
      <c r="A3519" s="147"/>
      <c r="B3519" s="64"/>
      <c r="C3519" s="147" t="s">
        <v>217</v>
      </c>
      <c r="E3519" s="161"/>
      <c r="F3519" s="162"/>
      <c r="G3519" s="147"/>
      <c r="H3519" s="146"/>
      <c r="J3519" s="146"/>
      <c r="L3519" s="150"/>
      <c r="N3519" s="163"/>
      <c r="O3519" s="146"/>
      <c r="P3519" s="146"/>
      <c r="Q3519" s="146"/>
      <c r="R3519" s="34"/>
      <c r="S3519" s="35"/>
      <c r="T3519" s="147"/>
    </row>
    <row r="3520">
      <c r="A3520" s="147"/>
      <c r="B3520" s="64"/>
      <c r="C3520" s="147" t="s">
        <v>217</v>
      </c>
      <c r="E3520" s="161"/>
      <c r="F3520" s="162"/>
      <c r="G3520" s="147"/>
      <c r="H3520" s="146"/>
      <c r="J3520" s="146"/>
      <c r="L3520" s="150"/>
      <c r="N3520" s="163"/>
      <c r="O3520" s="146"/>
      <c r="P3520" s="146"/>
      <c r="Q3520" s="146"/>
      <c r="R3520" s="34"/>
      <c r="S3520" s="35"/>
      <c r="T3520" s="147"/>
    </row>
    <row r="3521">
      <c r="A3521" s="147"/>
      <c r="B3521" s="64"/>
      <c r="C3521" s="147" t="s">
        <v>217</v>
      </c>
      <c r="E3521" s="161"/>
      <c r="F3521" s="162"/>
      <c r="G3521" s="147"/>
      <c r="H3521" s="146"/>
      <c r="J3521" s="146"/>
      <c r="L3521" s="150"/>
      <c r="N3521" s="163"/>
      <c r="O3521" s="146"/>
      <c r="P3521" s="146"/>
      <c r="Q3521" s="146"/>
      <c r="R3521" s="34"/>
      <c r="S3521" s="35"/>
      <c r="T3521" s="147"/>
    </row>
    <row r="3522">
      <c r="A3522" s="147"/>
      <c r="B3522" s="64"/>
      <c r="C3522" s="147" t="s">
        <v>217</v>
      </c>
      <c r="E3522" s="161"/>
      <c r="F3522" s="162"/>
      <c r="G3522" s="147"/>
      <c r="H3522" s="146"/>
      <c r="J3522" s="146"/>
      <c r="L3522" s="150"/>
      <c r="N3522" s="163"/>
      <c r="O3522" s="146"/>
      <c r="P3522" s="146"/>
      <c r="Q3522" s="146"/>
      <c r="R3522" s="34"/>
      <c r="S3522" s="35"/>
      <c r="T3522" s="147"/>
    </row>
    <row r="3523">
      <c r="A3523" s="147"/>
      <c r="B3523" s="64"/>
      <c r="C3523" s="147" t="s">
        <v>217</v>
      </c>
      <c r="E3523" s="161"/>
      <c r="F3523" s="162"/>
      <c r="G3523" s="147"/>
      <c r="H3523" s="146"/>
      <c r="J3523" s="146"/>
      <c r="L3523" s="150"/>
      <c r="N3523" s="163"/>
      <c r="O3523" s="146"/>
      <c r="P3523" s="146"/>
      <c r="Q3523" s="146"/>
      <c r="R3523" s="34"/>
      <c r="S3523" s="35"/>
      <c r="T3523" s="147"/>
    </row>
    <row r="3524">
      <c r="A3524" s="147"/>
      <c r="B3524" s="64"/>
      <c r="C3524" s="147" t="s">
        <v>217</v>
      </c>
      <c r="E3524" s="161"/>
      <c r="F3524" s="162"/>
      <c r="G3524" s="147"/>
      <c r="H3524" s="146"/>
      <c r="J3524" s="146"/>
      <c r="L3524" s="150"/>
      <c r="N3524" s="163"/>
      <c r="O3524" s="146"/>
      <c r="P3524" s="146"/>
      <c r="Q3524" s="146"/>
      <c r="R3524" s="34"/>
      <c r="S3524" s="35"/>
      <c r="T3524" s="147"/>
    </row>
    <row r="3525">
      <c r="A3525" s="147"/>
      <c r="B3525" s="64"/>
      <c r="C3525" s="147" t="s">
        <v>217</v>
      </c>
      <c r="E3525" s="161"/>
      <c r="F3525" s="162"/>
      <c r="G3525" s="147"/>
      <c r="H3525" s="146"/>
      <c r="J3525" s="146"/>
      <c r="L3525" s="150"/>
      <c r="N3525" s="163"/>
      <c r="O3525" s="146"/>
      <c r="P3525" s="146"/>
      <c r="Q3525" s="146"/>
      <c r="R3525" s="34"/>
      <c r="S3525" s="35"/>
      <c r="T3525" s="147"/>
    </row>
    <row r="3526">
      <c r="A3526" s="147"/>
      <c r="B3526" s="64"/>
      <c r="C3526" s="147" t="s">
        <v>217</v>
      </c>
      <c r="E3526" s="161"/>
      <c r="F3526" s="162"/>
      <c r="G3526" s="147"/>
      <c r="H3526" s="146"/>
      <c r="J3526" s="146"/>
      <c r="L3526" s="150"/>
      <c r="N3526" s="163"/>
      <c r="O3526" s="146"/>
      <c r="P3526" s="146"/>
      <c r="Q3526" s="146"/>
      <c r="R3526" s="34"/>
      <c r="S3526" s="35"/>
      <c r="T3526" s="147"/>
    </row>
    <row r="3527">
      <c r="A3527" s="147"/>
      <c r="B3527" s="64"/>
      <c r="C3527" s="147" t="s">
        <v>217</v>
      </c>
      <c r="E3527" s="161"/>
      <c r="F3527" s="162"/>
      <c r="G3527" s="147"/>
      <c r="H3527" s="146"/>
      <c r="J3527" s="146"/>
      <c r="L3527" s="150"/>
      <c r="N3527" s="163"/>
      <c r="O3527" s="146"/>
      <c r="P3527" s="146"/>
      <c r="Q3527" s="146"/>
      <c r="R3527" s="34"/>
      <c r="S3527" s="35"/>
      <c r="T3527" s="147"/>
    </row>
    <row r="3528">
      <c r="A3528" s="147"/>
      <c r="B3528" s="64"/>
      <c r="C3528" s="147" t="s">
        <v>217</v>
      </c>
      <c r="E3528" s="161"/>
      <c r="F3528" s="162"/>
      <c r="G3528" s="147"/>
      <c r="H3528" s="146"/>
      <c r="J3528" s="146"/>
      <c r="L3528" s="150"/>
      <c r="N3528" s="163"/>
      <c r="O3528" s="146"/>
      <c r="P3528" s="146"/>
      <c r="Q3528" s="146"/>
      <c r="R3528" s="34"/>
      <c r="S3528" s="35"/>
      <c r="T3528" s="147"/>
    </row>
    <row r="3529">
      <c r="A3529" s="147"/>
      <c r="B3529" s="64"/>
      <c r="C3529" s="147" t="s">
        <v>217</v>
      </c>
      <c r="E3529" s="161"/>
      <c r="F3529" s="162"/>
      <c r="G3529" s="147"/>
      <c r="H3529" s="146"/>
      <c r="J3529" s="146"/>
      <c r="L3529" s="150"/>
      <c r="N3529" s="163"/>
      <c r="O3529" s="146"/>
      <c r="P3529" s="146"/>
      <c r="Q3529" s="146"/>
      <c r="R3529" s="34"/>
      <c r="S3529" s="35"/>
      <c r="T3529" s="147"/>
    </row>
    <row r="3530">
      <c r="A3530" s="147"/>
      <c r="B3530" s="64"/>
      <c r="C3530" s="147" t="s">
        <v>217</v>
      </c>
      <c r="E3530" s="161"/>
      <c r="F3530" s="162"/>
      <c r="G3530" s="147"/>
      <c r="H3530" s="146"/>
      <c r="J3530" s="146"/>
      <c r="L3530" s="150"/>
      <c r="N3530" s="163"/>
      <c r="O3530" s="146"/>
      <c r="P3530" s="146"/>
      <c r="Q3530" s="146"/>
      <c r="R3530" s="34"/>
      <c r="S3530" s="35"/>
      <c r="T3530" s="147"/>
    </row>
    <row r="3531">
      <c r="A3531" s="147"/>
      <c r="B3531" s="64"/>
      <c r="C3531" s="147" t="s">
        <v>217</v>
      </c>
      <c r="E3531" s="161"/>
      <c r="F3531" s="162"/>
      <c r="G3531" s="147"/>
      <c r="H3531" s="146"/>
      <c r="J3531" s="146"/>
      <c r="L3531" s="150"/>
      <c r="N3531" s="163"/>
      <c r="O3531" s="146"/>
      <c r="P3531" s="146"/>
      <c r="Q3531" s="146"/>
      <c r="R3531" s="34"/>
      <c r="S3531" s="35"/>
      <c r="T3531" s="147"/>
    </row>
    <row r="3532">
      <c r="A3532" s="147"/>
      <c r="B3532" s="64"/>
      <c r="C3532" s="147" t="s">
        <v>217</v>
      </c>
      <c r="E3532" s="161"/>
      <c r="F3532" s="162"/>
      <c r="G3532" s="147"/>
      <c r="H3532" s="146"/>
      <c r="J3532" s="146"/>
      <c r="L3532" s="150"/>
      <c r="N3532" s="163"/>
      <c r="O3532" s="146"/>
      <c r="P3532" s="146"/>
      <c r="Q3532" s="146"/>
      <c r="R3532" s="34"/>
      <c r="S3532" s="35"/>
      <c r="T3532" s="147"/>
    </row>
    <row r="3533">
      <c r="A3533" s="147"/>
      <c r="B3533" s="64"/>
      <c r="C3533" s="147" t="s">
        <v>217</v>
      </c>
      <c r="E3533" s="161"/>
      <c r="F3533" s="162"/>
      <c r="G3533" s="147"/>
      <c r="H3533" s="146"/>
      <c r="J3533" s="146"/>
      <c r="L3533" s="150"/>
      <c r="N3533" s="163"/>
      <c r="O3533" s="146"/>
      <c r="P3533" s="146"/>
      <c r="Q3533" s="146"/>
      <c r="R3533" s="34"/>
      <c r="S3533" s="35"/>
      <c r="T3533" s="147"/>
    </row>
    <row r="3534">
      <c r="A3534" s="147"/>
      <c r="B3534" s="64"/>
      <c r="C3534" s="147" t="s">
        <v>217</v>
      </c>
      <c r="E3534" s="161"/>
      <c r="F3534" s="162"/>
      <c r="G3534" s="147"/>
      <c r="H3534" s="146"/>
      <c r="J3534" s="146"/>
      <c r="L3534" s="150"/>
      <c r="N3534" s="163"/>
      <c r="O3534" s="146"/>
      <c r="P3534" s="146"/>
      <c r="Q3534" s="146"/>
      <c r="R3534" s="34"/>
      <c r="S3534" s="35"/>
      <c r="T3534" s="147"/>
    </row>
    <row r="3535">
      <c r="A3535" s="147"/>
      <c r="B3535" s="64"/>
      <c r="C3535" s="147" t="s">
        <v>217</v>
      </c>
      <c r="E3535" s="161"/>
      <c r="F3535" s="162"/>
      <c r="G3535" s="147"/>
      <c r="H3535" s="146"/>
      <c r="J3535" s="146"/>
      <c r="L3535" s="150"/>
      <c r="N3535" s="163"/>
      <c r="O3535" s="146"/>
      <c r="P3535" s="146"/>
      <c r="Q3535" s="146"/>
      <c r="R3535" s="34"/>
      <c r="S3535" s="35"/>
      <c r="T3535" s="147"/>
    </row>
    <row r="3536">
      <c r="A3536" s="147"/>
      <c r="B3536" s="64"/>
      <c r="C3536" s="147" t="s">
        <v>217</v>
      </c>
      <c r="E3536" s="161"/>
      <c r="F3536" s="162"/>
      <c r="G3536" s="147"/>
      <c r="H3536" s="146"/>
      <c r="J3536" s="146"/>
      <c r="L3536" s="150"/>
      <c r="N3536" s="163"/>
      <c r="O3536" s="146"/>
      <c r="P3536" s="146"/>
      <c r="Q3536" s="146"/>
      <c r="R3536" s="34"/>
      <c r="S3536" s="35"/>
      <c r="T3536" s="147"/>
    </row>
    <row r="3537">
      <c r="A3537" s="147"/>
      <c r="B3537" s="64"/>
      <c r="C3537" s="147" t="s">
        <v>217</v>
      </c>
      <c r="E3537" s="161"/>
      <c r="F3537" s="162"/>
      <c r="G3537" s="147"/>
      <c r="H3537" s="146"/>
      <c r="J3537" s="146"/>
      <c r="L3537" s="150"/>
      <c r="N3537" s="163"/>
      <c r="O3537" s="146"/>
      <c r="P3537" s="146"/>
      <c r="Q3537" s="146"/>
      <c r="R3537" s="34"/>
      <c r="S3537" s="35"/>
      <c r="T3537" s="147"/>
    </row>
    <row r="3538">
      <c r="A3538" s="147"/>
      <c r="B3538" s="64"/>
      <c r="C3538" s="147" t="s">
        <v>217</v>
      </c>
      <c r="E3538" s="161"/>
      <c r="F3538" s="162"/>
      <c r="G3538" s="147"/>
      <c r="H3538" s="146"/>
      <c r="J3538" s="146"/>
      <c r="L3538" s="150"/>
      <c r="N3538" s="163"/>
      <c r="O3538" s="146"/>
      <c r="P3538" s="146"/>
      <c r="Q3538" s="146"/>
      <c r="R3538" s="34"/>
      <c r="S3538" s="35"/>
      <c r="T3538" s="147"/>
    </row>
    <row r="3539">
      <c r="A3539" s="147"/>
      <c r="B3539" s="64"/>
      <c r="C3539" s="147" t="s">
        <v>217</v>
      </c>
      <c r="E3539" s="161"/>
      <c r="F3539" s="162"/>
      <c r="G3539" s="147"/>
      <c r="H3539" s="146"/>
      <c r="J3539" s="146"/>
      <c r="L3539" s="150"/>
      <c r="N3539" s="163"/>
      <c r="O3539" s="146"/>
      <c r="P3539" s="146"/>
      <c r="Q3539" s="146"/>
      <c r="R3539" s="34"/>
      <c r="S3539" s="35"/>
      <c r="T3539" s="147"/>
    </row>
    <row r="3540">
      <c r="A3540" s="147"/>
      <c r="B3540" s="64"/>
      <c r="C3540" s="147" t="s">
        <v>217</v>
      </c>
      <c r="E3540" s="161"/>
      <c r="F3540" s="162"/>
      <c r="G3540" s="147"/>
      <c r="H3540" s="146"/>
      <c r="J3540" s="146"/>
      <c r="L3540" s="150"/>
      <c r="N3540" s="163"/>
      <c r="O3540" s="146"/>
      <c r="P3540" s="146"/>
      <c r="Q3540" s="146"/>
      <c r="R3540" s="34"/>
      <c r="S3540" s="35"/>
      <c r="T3540" s="147"/>
    </row>
    <row r="3541">
      <c r="A3541" s="147"/>
      <c r="B3541" s="64"/>
      <c r="C3541" s="147" t="s">
        <v>217</v>
      </c>
      <c r="E3541" s="161"/>
      <c r="F3541" s="162"/>
      <c r="G3541" s="147"/>
      <c r="H3541" s="146"/>
      <c r="J3541" s="146"/>
      <c r="L3541" s="150"/>
      <c r="N3541" s="163"/>
      <c r="O3541" s="146"/>
      <c r="P3541" s="146"/>
      <c r="Q3541" s="146"/>
      <c r="R3541" s="34"/>
      <c r="S3541" s="35"/>
      <c r="T3541" s="147"/>
    </row>
    <row r="3542">
      <c r="A3542" s="147"/>
      <c r="B3542" s="64"/>
      <c r="C3542" s="147" t="s">
        <v>217</v>
      </c>
      <c r="E3542" s="161"/>
      <c r="F3542" s="162"/>
      <c r="G3542" s="147"/>
      <c r="H3542" s="146"/>
      <c r="J3542" s="146"/>
      <c r="L3542" s="150"/>
      <c r="N3542" s="163"/>
      <c r="O3542" s="146"/>
      <c r="P3542" s="146"/>
      <c r="Q3542" s="146"/>
      <c r="R3542" s="34"/>
      <c r="S3542" s="35"/>
      <c r="T3542" s="147"/>
    </row>
    <row r="3543">
      <c r="A3543" s="147"/>
      <c r="B3543" s="64"/>
      <c r="C3543" s="147" t="s">
        <v>217</v>
      </c>
      <c r="E3543" s="161"/>
      <c r="F3543" s="162"/>
      <c r="G3543" s="147"/>
      <c r="H3543" s="146"/>
      <c r="J3543" s="146"/>
      <c r="L3543" s="150"/>
      <c r="N3543" s="163"/>
      <c r="O3543" s="146"/>
      <c r="P3543" s="146"/>
      <c r="Q3543" s="146"/>
      <c r="R3543" s="34"/>
      <c r="S3543" s="35"/>
      <c r="T3543" s="147"/>
    </row>
    <row r="3544">
      <c r="A3544" s="147"/>
      <c r="B3544" s="64"/>
      <c r="C3544" s="147" t="s">
        <v>217</v>
      </c>
      <c r="E3544" s="161"/>
      <c r="F3544" s="162"/>
      <c r="G3544" s="147"/>
      <c r="H3544" s="146"/>
      <c r="J3544" s="146"/>
      <c r="L3544" s="150"/>
      <c r="N3544" s="163"/>
      <c r="O3544" s="146"/>
      <c r="P3544" s="146"/>
      <c r="Q3544" s="146"/>
      <c r="R3544" s="34"/>
      <c r="S3544" s="35"/>
      <c r="T3544" s="147"/>
    </row>
    <row r="3545">
      <c r="A3545" s="147"/>
      <c r="B3545" s="64"/>
      <c r="C3545" s="147" t="s">
        <v>217</v>
      </c>
      <c r="E3545" s="161"/>
      <c r="F3545" s="162"/>
      <c r="G3545" s="147"/>
      <c r="H3545" s="146"/>
      <c r="J3545" s="146"/>
      <c r="L3545" s="150"/>
      <c r="N3545" s="163"/>
      <c r="O3545" s="146"/>
      <c r="P3545" s="146"/>
      <c r="Q3545" s="146"/>
      <c r="R3545" s="34"/>
      <c r="S3545" s="35"/>
      <c r="T3545" s="147"/>
    </row>
    <row r="3546">
      <c r="A3546" s="147"/>
      <c r="B3546" s="64"/>
      <c r="C3546" s="147" t="s">
        <v>217</v>
      </c>
      <c r="E3546" s="161"/>
      <c r="F3546" s="162"/>
      <c r="G3546" s="147"/>
      <c r="H3546" s="146"/>
      <c r="J3546" s="146"/>
      <c r="L3546" s="150"/>
      <c r="N3546" s="163"/>
      <c r="O3546" s="146"/>
      <c r="P3546" s="146"/>
      <c r="Q3546" s="146"/>
      <c r="R3546" s="34"/>
      <c r="S3546" s="35"/>
      <c r="T3546" s="147"/>
    </row>
    <row r="3547">
      <c r="A3547" s="147"/>
      <c r="B3547" s="64"/>
      <c r="C3547" s="147" t="s">
        <v>217</v>
      </c>
      <c r="E3547" s="161"/>
      <c r="F3547" s="162"/>
      <c r="G3547" s="147"/>
      <c r="H3547" s="146"/>
      <c r="J3547" s="146"/>
      <c r="L3547" s="150"/>
      <c r="N3547" s="163"/>
      <c r="O3547" s="146"/>
      <c r="P3547" s="146"/>
      <c r="Q3547" s="146"/>
      <c r="R3547" s="34"/>
      <c r="S3547" s="35"/>
      <c r="T3547" s="147"/>
    </row>
    <row r="3548">
      <c r="A3548" s="147"/>
      <c r="B3548" s="64"/>
      <c r="C3548" s="147" t="s">
        <v>217</v>
      </c>
      <c r="E3548" s="161"/>
      <c r="F3548" s="162"/>
      <c r="G3548" s="147"/>
      <c r="H3548" s="146"/>
      <c r="J3548" s="146"/>
      <c r="L3548" s="150"/>
      <c r="N3548" s="163"/>
      <c r="O3548" s="146"/>
      <c r="P3548" s="146"/>
      <c r="Q3548" s="146"/>
      <c r="R3548" s="34"/>
      <c r="S3548" s="35"/>
      <c r="T3548" s="147"/>
    </row>
    <row r="3549">
      <c r="A3549" s="147"/>
      <c r="B3549" s="64"/>
      <c r="C3549" s="147" t="s">
        <v>217</v>
      </c>
      <c r="E3549" s="161"/>
      <c r="F3549" s="162"/>
      <c r="G3549" s="147"/>
      <c r="H3549" s="146"/>
      <c r="J3549" s="146"/>
      <c r="L3549" s="150"/>
      <c r="N3549" s="163"/>
      <c r="O3549" s="146"/>
      <c r="P3549" s="146"/>
      <c r="Q3549" s="146"/>
      <c r="R3549" s="34"/>
      <c r="S3549" s="35"/>
      <c r="T3549" s="147"/>
    </row>
    <row r="3550">
      <c r="A3550" s="147"/>
      <c r="B3550" s="64"/>
      <c r="C3550" s="147" t="s">
        <v>217</v>
      </c>
      <c r="E3550" s="161"/>
      <c r="F3550" s="162"/>
      <c r="G3550" s="147"/>
      <c r="H3550" s="146"/>
      <c r="J3550" s="146"/>
      <c r="L3550" s="150"/>
      <c r="N3550" s="163"/>
      <c r="O3550" s="146"/>
      <c r="P3550" s="146"/>
      <c r="Q3550" s="146"/>
      <c r="R3550" s="34"/>
      <c r="S3550" s="35"/>
      <c r="T3550" s="147"/>
    </row>
    <row r="3551">
      <c r="A3551" s="147"/>
      <c r="B3551" s="64"/>
      <c r="C3551" s="147" t="s">
        <v>217</v>
      </c>
      <c r="E3551" s="161"/>
      <c r="F3551" s="162"/>
      <c r="G3551" s="147"/>
      <c r="H3551" s="146"/>
      <c r="J3551" s="146"/>
      <c r="L3551" s="150"/>
      <c r="N3551" s="163"/>
      <c r="O3551" s="146"/>
      <c r="P3551" s="146"/>
      <c r="Q3551" s="146"/>
      <c r="R3551" s="34"/>
      <c r="S3551" s="35"/>
      <c r="T3551" s="147"/>
    </row>
    <row r="3552">
      <c r="A3552" s="147"/>
      <c r="B3552" s="64"/>
      <c r="C3552" s="147" t="s">
        <v>217</v>
      </c>
      <c r="E3552" s="161"/>
      <c r="F3552" s="162"/>
      <c r="G3552" s="147"/>
      <c r="H3552" s="146"/>
      <c r="J3552" s="146"/>
      <c r="L3552" s="150"/>
      <c r="N3552" s="163"/>
      <c r="O3552" s="146"/>
      <c r="P3552" s="146"/>
      <c r="Q3552" s="146"/>
      <c r="R3552" s="34"/>
      <c r="S3552" s="35"/>
      <c r="T3552" s="147"/>
    </row>
    <row r="3553">
      <c r="A3553" s="147"/>
      <c r="B3553" s="64"/>
      <c r="C3553" s="147" t="s">
        <v>217</v>
      </c>
      <c r="E3553" s="161"/>
      <c r="F3553" s="162"/>
      <c r="G3553" s="147"/>
      <c r="H3553" s="146"/>
      <c r="J3553" s="146"/>
      <c r="L3553" s="150"/>
      <c r="N3553" s="163"/>
      <c r="O3553" s="146"/>
      <c r="P3553" s="146"/>
      <c r="Q3553" s="146"/>
      <c r="R3553" s="34"/>
      <c r="S3553" s="35"/>
      <c r="T3553" s="147"/>
    </row>
    <row r="3554">
      <c r="A3554" s="147"/>
      <c r="B3554" s="64"/>
      <c r="C3554" s="147" t="s">
        <v>217</v>
      </c>
      <c r="E3554" s="161"/>
      <c r="F3554" s="162"/>
      <c r="G3554" s="147"/>
      <c r="H3554" s="146"/>
      <c r="J3554" s="146"/>
      <c r="L3554" s="150"/>
      <c r="N3554" s="163"/>
      <c r="O3554" s="146"/>
      <c r="P3554" s="146"/>
      <c r="Q3554" s="146"/>
      <c r="R3554" s="34"/>
      <c r="S3554" s="35"/>
      <c r="T3554" s="147"/>
    </row>
    <row r="3555">
      <c r="A3555" s="147"/>
      <c r="B3555" s="64"/>
      <c r="C3555" s="147" t="s">
        <v>217</v>
      </c>
      <c r="E3555" s="161"/>
      <c r="F3555" s="162"/>
      <c r="G3555" s="147"/>
      <c r="H3555" s="146"/>
      <c r="J3555" s="146"/>
      <c r="L3555" s="150"/>
      <c r="N3555" s="163"/>
      <c r="O3555" s="146"/>
      <c r="P3555" s="146"/>
      <c r="Q3555" s="146"/>
      <c r="R3555" s="34"/>
      <c r="S3555" s="35"/>
      <c r="T3555" s="147"/>
    </row>
    <row r="3556">
      <c r="A3556" s="147"/>
      <c r="B3556" s="64"/>
      <c r="C3556" s="147" t="s">
        <v>217</v>
      </c>
      <c r="E3556" s="161"/>
      <c r="F3556" s="162"/>
      <c r="G3556" s="147"/>
      <c r="H3556" s="146"/>
      <c r="J3556" s="146"/>
      <c r="L3556" s="150"/>
      <c r="N3556" s="163"/>
      <c r="O3556" s="146"/>
      <c r="P3556" s="146"/>
      <c r="Q3556" s="146"/>
      <c r="R3556" s="34"/>
      <c r="S3556" s="35"/>
      <c r="T3556" s="147"/>
    </row>
    <row r="3557">
      <c r="A3557" s="147"/>
      <c r="B3557" s="64"/>
      <c r="C3557" s="147" t="s">
        <v>217</v>
      </c>
      <c r="E3557" s="161"/>
      <c r="F3557" s="162"/>
      <c r="G3557" s="147"/>
      <c r="H3557" s="146"/>
      <c r="J3557" s="146"/>
      <c r="L3557" s="150"/>
      <c r="N3557" s="163"/>
      <c r="O3557" s="146"/>
      <c r="P3557" s="146"/>
      <c r="Q3557" s="146"/>
      <c r="R3557" s="34"/>
      <c r="S3557" s="35"/>
      <c r="T3557" s="147"/>
    </row>
    <row r="3558">
      <c r="A3558" s="147"/>
      <c r="B3558" s="64"/>
      <c r="C3558" s="147" t="s">
        <v>217</v>
      </c>
      <c r="E3558" s="161"/>
      <c r="F3558" s="162"/>
      <c r="G3558" s="147"/>
      <c r="H3558" s="146"/>
      <c r="J3558" s="146"/>
      <c r="L3558" s="150"/>
      <c r="N3558" s="163"/>
      <c r="O3558" s="146"/>
      <c r="P3558" s="146"/>
      <c r="Q3558" s="146"/>
      <c r="R3558" s="34"/>
      <c r="S3558" s="35"/>
      <c r="T3558" s="147"/>
    </row>
    <row r="3559">
      <c r="A3559" s="147"/>
      <c r="B3559" s="64"/>
      <c r="C3559" s="147" t="s">
        <v>217</v>
      </c>
      <c r="E3559" s="161"/>
      <c r="F3559" s="162"/>
      <c r="G3559" s="147"/>
      <c r="H3559" s="146"/>
      <c r="J3559" s="146"/>
      <c r="L3559" s="150"/>
      <c r="N3559" s="163"/>
      <c r="O3559" s="146"/>
      <c r="P3559" s="146"/>
      <c r="Q3559" s="146"/>
      <c r="R3559" s="34"/>
      <c r="S3559" s="35"/>
      <c r="T3559" s="147"/>
    </row>
    <row r="3560">
      <c r="A3560" s="147"/>
      <c r="B3560" s="64"/>
      <c r="C3560" s="147" t="s">
        <v>217</v>
      </c>
      <c r="E3560" s="161"/>
      <c r="F3560" s="162"/>
      <c r="G3560" s="147"/>
      <c r="H3560" s="146"/>
      <c r="J3560" s="146"/>
      <c r="L3560" s="150"/>
      <c r="N3560" s="163"/>
      <c r="O3560" s="146"/>
      <c r="P3560" s="146"/>
      <c r="Q3560" s="146"/>
      <c r="R3560" s="34"/>
      <c r="S3560" s="35"/>
      <c r="T3560" s="147"/>
    </row>
    <row r="3561">
      <c r="A3561" s="147"/>
      <c r="B3561" s="64"/>
      <c r="C3561" s="147" t="s">
        <v>217</v>
      </c>
      <c r="E3561" s="161"/>
      <c r="F3561" s="162"/>
      <c r="G3561" s="147"/>
      <c r="H3561" s="146"/>
      <c r="J3561" s="146"/>
      <c r="L3561" s="150"/>
      <c r="N3561" s="163"/>
      <c r="O3561" s="146"/>
      <c r="P3561" s="146"/>
      <c r="Q3561" s="146"/>
      <c r="R3561" s="34"/>
      <c r="S3561" s="35"/>
      <c r="T3561" s="147"/>
    </row>
    <row r="3562">
      <c r="A3562" s="147"/>
      <c r="B3562" s="64"/>
      <c r="C3562" s="147" t="s">
        <v>217</v>
      </c>
      <c r="E3562" s="161"/>
      <c r="F3562" s="162"/>
      <c r="G3562" s="147"/>
      <c r="H3562" s="146"/>
      <c r="J3562" s="146"/>
      <c r="L3562" s="150"/>
      <c r="N3562" s="163"/>
      <c r="O3562" s="146"/>
      <c r="P3562" s="146"/>
      <c r="Q3562" s="146"/>
      <c r="R3562" s="34"/>
      <c r="S3562" s="35"/>
      <c r="T3562" s="147"/>
    </row>
    <row r="3563">
      <c r="A3563" s="147"/>
      <c r="B3563" s="64"/>
      <c r="C3563" s="147" t="s">
        <v>217</v>
      </c>
      <c r="E3563" s="161"/>
      <c r="F3563" s="162"/>
      <c r="G3563" s="147"/>
      <c r="H3563" s="146"/>
      <c r="J3563" s="146"/>
      <c r="L3563" s="150"/>
      <c r="N3563" s="163"/>
      <c r="O3563" s="146"/>
      <c r="P3563" s="146"/>
      <c r="Q3563" s="146"/>
      <c r="R3563" s="34"/>
      <c r="S3563" s="35"/>
      <c r="T3563" s="147"/>
    </row>
    <row r="3564">
      <c r="A3564" s="147"/>
      <c r="B3564" s="64"/>
      <c r="C3564" s="147" t="s">
        <v>217</v>
      </c>
      <c r="E3564" s="161"/>
      <c r="F3564" s="162"/>
      <c r="G3564" s="147"/>
      <c r="H3564" s="146"/>
      <c r="J3564" s="146"/>
      <c r="L3564" s="150"/>
      <c r="N3564" s="163"/>
      <c r="O3564" s="146"/>
      <c r="P3564" s="146"/>
      <c r="Q3564" s="146"/>
      <c r="R3564" s="34"/>
      <c r="S3564" s="35"/>
      <c r="T3564" s="147"/>
    </row>
    <row r="3565">
      <c r="A3565" s="147"/>
      <c r="B3565" s="64"/>
      <c r="C3565" s="147" t="s">
        <v>217</v>
      </c>
      <c r="E3565" s="161"/>
      <c r="F3565" s="162"/>
      <c r="G3565" s="147"/>
      <c r="H3565" s="146"/>
      <c r="J3565" s="146"/>
      <c r="L3565" s="150"/>
      <c r="N3565" s="163"/>
      <c r="O3565" s="146"/>
      <c r="P3565" s="146"/>
      <c r="Q3565" s="146"/>
      <c r="R3565" s="34"/>
      <c r="S3565" s="35"/>
      <c r="T3565" s="147"/>
    </row>
    <row r="3566">
      <c r="A3566" s="147"/>
      <c r="B3566" s="64"/>
      <c r="C3566" s="147" t="s">
        <v>217</v>
      </c>
      <c r="E3566" s="161"/>
      <c r="F3566" s="162"/>
      <c r="G3566" s="147"/>
      <c r="H3566" s="146"/>
      <c r="J3566" s="146"/>
      <c r="L3566" s="150"/>
      <c r="N3566" s="163"/>
      <c r="O3566" s="146"/>
      <c r="P3566" s="146"/>
      <c r="Q3566" s="146"/>
      <c r="R3566" s="34"/>
      <c r="S3566" s="35"/>
      <c r="T3566" s="147"/>
    </row>
    <row r="3567">
      <c r="A3567" s="147"/>
      <c r="B3567" s="64"/>
      <c r="C3567" s="147" t="s">
        <v>217</v>
      </c>
      <c r="E3567" s="161"/>
      <c r="F3567" s="162"/>
      <c r="G3567" s="147"/>
      <c r="H3567" s="146"/>
      <c r="J3567" s="146"/>
      <c r="L3567" s="150"/>
      <c r="N3567" s="163"/>
      <c r="O3567" s="146"/>
      <c r="P3567" s="146"/>
      <c r="Q3567" s="146"/>
      <c r="R3567" s="34"/>
      <c r="S3567" s="35"/>
      <c r="T3567" s="147"/>
    </row>
    <row r="3568">
      <c r="A3568" s="147"/>
      <c r="B3568" s="64"/>
      <c r="C3568" s="147" t="s">
        <v>217</v>
      </c>
      <c r="E3568" s="161"/>
      <c r="F3568" s="162"/>
      <c r="G3568" s="147"/>
      <c r="H3568" s="146"/>
      <c r="J3568" s="146"/>
      <c r="L3568" s="150"/>
      <c r="N3568" s="163"/>
      <c r="O3568" s="146"/>
      <c r="P3568" s="146"/>
      <c r="Q3568" s="146"/>
      <c r="R3568" s="34"/>
      <c r="S3568" s="35"/>
      <c r="T3568" s="147"/>
    </row>
    <row r="3569">
      <c r="A3569" s="147"/>
      <c r="B3569" s="64"/>
      <c r="C3569" s="147" t="s">
        <v>217</v>
      </c>
      <c r="E3569" s="161"/>
      <c r="F3569" s="162"/>
      <c r="G3569" s="147"/>
      <c r="H3569" s="146"/>
      <c r="J3569" s="146"/>
      <c r="L3569" s="150"/>
      <c r="N3569" s="163"/>
      <c r="O3569" s="146"/>
      <c r="P3569" s="146"/>
      <c r="Q3569" s="146"/>
      <c r="R3569" s="34"/>
      <c r="S3569" s="35"/>
      <c r="T3569" s="147"/>
    </row>
    <row r="3570">
      <c r="A3570" s="147"/>
      <c r="B3570" s="64"/>
      <c r="C3570" s="147" t="s">
        <v>217</v>
      </c>
      <c r="E3570" s="161"/>
      <c r="F3570" s="162"/>
      <c r="G3570" s="147"/>
      <c r="H3570" s="146"/>
      <c r="J3570" s="146"/>
      <c r="L3570" s="150"/>
      <c r="N3570" s="163"/>
      <c r="O3570" s="146"/>
      <c r="P3570" s="146"/>
      <c r="Q3570" s="146"/>
      <c r="R3570" s="34"/>
      <c r="S3570" s="35"/>
      <c r="T3570" s="147"/>
    </row>
    <row r="3571">
      <c r="A3571" s="147"/>
      <c r="B3571" s="64"/>
      <c r="C3571" s="147" t="s">
        <v>217</v>
      </c>
      <c r="E3571" s="161"/>
      <c r="F3571" s="162"/>
      <c r="G3571" s="147"/>
      <c r="H3571" s="146"/>
      <c r="J3571" s="146"/>
      <c r="L3571" s="150"/>
      <c r="N3571" s="163"/>
      <c r="O3571" s="146"/>
      <c r="P3571" s="146"/>
      <c r="Q3571" s="146"/>
      <c r="R3571" s="34"/>
      <c r="S3571" s="35"/>
      <c r="T3571" s="147"/>
    </row>
    <row r="3572">
      <c r="A3572" s="147"/>
      <c r="B3572" s="64"/>
      <c r="C3572" s="147" t="s">
        <v>217</v>
      </c>
      <c r="E3572" s="161"/>
      <c r="F3572" s="162"/>
      <c r="G3572" s="147"/>
      <c r="H3572" s="146"/>
      <c r="J3572" s="146"/>
      <c r="L3572" s="150"/>
      <c r="N3572" s="163"/>
      <c r="O3572" s="146"/>
      <c r="P3572" s="146"/>
      <c r="Q3572" s="146"/>
      <c r="R3572" s="34"/>
      <c r="S3572" s="35"/>
      <c r="T3572" s="147"/>
    </row>
    <row r="3573">
      <c r="A3573" s="147"/>
      <c r="B3573" s="64"/>
      <c r="C3573" s="147" t="s">
        <v>217</v>
      </c>
      <c r="E3573" s="161"/>
      <c r="F3573" s="162"/>
      <c r="G3573" s="147"/>
      <c r="H3573" s="146"/>
      <c r="J3573" s="146"/>
      <c r="L3573" s="150"/>
      <c r="N3573" s="163"/>
      <c r="O3573" s="146"/>
      <c r="P3573" s="146"/>
      <c r="Q3573" s="146"/>
      <c r="R3573" s="34"/>
      <c r="S3573" s="35"/>
      <c r="T3573" s="147"/>
    </row>
    <row r="3574">
      <c r="A3574" s="147"/>
      <c r="B3574" s="64"/>
      <c r="C3574" s="147" t="s">
        <v>217</v>
      </c>
      <c r="E3574" s="161"/>
      <c r="F3574" s="162"/>
      <c r="G3574" s="147"/>
      <c r="H3574" s="146"/>
      <c r="J3574" s="146"/>
      <c r="L3574" s="150"/>
      <c r="N3574" s="163"/>
      <c r="O3574" s="146"/>
      <c r="P3574" s="146"/>
      <c r="Q3574" s="146"/>
      <c r="R3574" s="34"/>
      <c r="S3574" s="35"/>
      <c r="T3574" s="147"/>
    </row>
    <row r="3575">
      <c r="A3575" s="147"/>
      <c r="B3575" s="64"/>
      <c r="C3575" s="147" t="s">
        <v>217</v>
      </c>
      <c r="E3575" s="161"/>
      <c r="F3575" s="162"/>
      <c r="G3575" s="147"/>
      <c r="H3575" s="146"/>
      <c r="J3575" s="146"/>
      <c r="L3575" s="150"/>
      <c r="N3575" s="163"/>
      <c r="O3575" s="146"/>
      <c r="P3575" s="146"/>
      <c r="Q3575" s="146"/>
      <c r="R3575" s="34"/>
      <c r="S3575" s="35"/>
      <c r="T3575" s="147"/>
    </row>
    <row r="3576">
      <c r="A3576" s="147"/>
      <c r="B3576" s="64"/>
      <c r="C3576" s="147" t="s">
        <v>217</v>
      </c>
      <c r="E3576" s="161"/>
      <c r="F3576" s="162"/>
      <c r="G3576" s="147"/>
      <c r="H3576" s="146"/>
      <c r="J3576" s="146"/>
      <c r="L3576" s="150"/>
      <c r="N3576" s="163"/>
      <c r="O3576" s="146"/>
      <c r="P3576" s="146"/>
      <c r="Q3576" s="146"/>
      <c r="R3576" s="34"/>
      <c r="S3576" s="35"/>
      <c r="T3576" s="147"/>
    </row>
    <row r="3577">
      <c r="A3577" s="147"/>
      <c r="B3577" s="64"/>
      <c r="C3577" s="147" t="s">
        <v>217</v>
      </c>
      <c r="E3577" s="161"/>
      <c r="F3577" s="162"/>
      <c r="G3577" s="147"/>
      <c r="H3577" s="146"/>
      <c r="J3577" s="146"/>
      <c r="L3577" s="150"/>
      <c r="N3577" s="163"/>
      <c r="O3577" s="146"/>
      <c r="P3577" s="146"/>
      <c r="Q3577" s="146"/>
      <c r="R3577" s="34"/>
      <c r="S3577" s="35"/>
      <c r="T3577" s="147"/>
    </row>
    <row r="3578">
      <c r="A3578" s="147"/>
      <c r="B3578" s="64"/>
      <c r="C3578" s="147" t="s">
        <v>217</v>
      </c>
      <c r="E3578" s="161"/>
      <c r="F3578" s="162"/>
      <c r="G3578" s="147"/>
      <c r="H3578" s="146"/>
      <c r="J3578" s="146"/>
      <c r="L3578" s="150"/>
      <c r="N3578" s="163"/>
      <c r="O3578" s="146"/>
      <c r="P3578" s="146"/>
      <c r="Q3578" s="146"/>
      <c r="R3578" s="34"/>
      <c r="S3578" s="35"/>
      <c r="T3578" s="147"/>
    </row>
    <row r="3579">
      <c r="A3579" s="147"/>
      <c r="B3579" s="64"/>
      <c r="C3579" s="147" t="s">
        <v>217</v>
      </c>
      <c r="E3579" s="161"/>
      <c r="F3579" s="162"/>
      <c r="G3579" s="147"/>
      <c r="H3579" s="146"/>
      <c r="J3579" s="146"/>
      <c r="L3579" s="150"/>
      <c r="N3579" s="163"/>
      <c r="O3579" s="146"/>
      <c r="P3579" s="146"/>
      <c r="Q3579" s="146"/>
      <c r="R3579" s="34"/>
      <c r="S3579" s="35"/>
      <c r="T3579" s="147"/>
    </row>
    <row r="3580">
      <c r="A3580" s="147"/>
      <c r="B3580" s="64"/>
      <c r="C3580" s="147" t="s">
        <v>217</v>
      </c>
      <c r="E3580" s="161"/>
      <c r="F3580" s="162"/>
      <c r="G3580" s="147"/>
      <c r="H3580" s="146"/>
      <c r="J3580" s="146"/>
      <c r="L3580" s="150"/>
      <c r="N3580" s="163"/>
      <c r="O3580" s="146"/>
      <c r="P3580" s="146"/>
      <c r="Q3580" s="146"/>
      <c r="R3580" s="34"/>
      <c r="S3580" s="35"/>
      <c r="T3580" s="147"/>
    </row>
    <row r="3581">
      <c r="A3581" s="147"/>
      <c r="B3581" s="64"/>
      <c r="C3581" s="147" t="s">
        <v>217</v>
      </c>
      <c r="E3581" s="161"/>
      <c r="F3581" s="162"/>
      <c r="G3581" s="147"/>
      <c r="H3581" s="146"/>
      <c r="J3581" s="146"/>
      <c r="L3581" s="150"/>
      <c r="N3581" s="163"/>
      <c r="O3581" s="146"/>
      <c r="P3581" s="146"/>
      <c r="Q3581" s="146"/>
      <c r="R3581" s="34"/>
      <c r="S3581" s="35"/>
      <c r="T3581" s="147"/>
    </row>
    <row r="3582">
      <c r="A3582" s="147"/>
      <c r="B3582" s="64"/>
      <c r="C3582" s="147" t="s">
        <v>217</v>
      </c>
      <c r="E3582" s="161"/>
      <c r="F3582" s="162"/>
      <c r="G3582" s="147"/>
      <c r="H3582" s="146"/>
      <c r="J3582" s="146"/>
      <c r="L3582" s="150"/>
      <c r="N3582" s="163"/>
      <c r="O3582" s="146"/>
      <c r="P3582" s="146"/>
      <c r="Q3582" s="146"/>
      <c r="R3582" s="34"/>
      <c r="S3582" s="35"/>
      <c r="T3582" s="147"/>
    </row>
    <row r="3583">
      <c r="A3583" s="147"/>
      <c r="B3583" s="64"/>
      <c r="C3583" s="147" t="s">
        <v>217</v>
      </c>
      <c r="E3583" s="161"/>
      <c r="F3583" s="162"/>
      <c r="G3583" s="147"/>
      <c r="H3583" s="146"/>
      <c r="J3583" s="146"/>
      <c r="L3583" s="150"/>
      <c r="N3583" s="163"/>
      <c r="O3583" s="146"/>
      <c r="P3583" s="146"/>
      <c r="Q3583" s="146"/>
      <c r="R3583" s="34"/>
      <c r="S3583" s="35"/>
      <c r="T3583" s="147"/>
    </row>
    <row r="3584">
      <c r="A3584" s="147"/>
      <c r="B3584" s="64"/>
      <c r="C3584" s="147" t="s">
        <v>217</v>
      </c>
      <c r="E3584" s="161"/>
      <c r="F3584" s="162"/>
      <c r="G3584" s="147"/>
      <c r="H3584" s="146"/>
      <c r="J3584" s="146"/>
      <c r="L3584" s="150"/>
      <c r="N3584" s="163"/>
      <c r="O3584" s="146"/>
      <c r="P3584" s="146"/>
      <c r="Q3584" s="146"/>
      <c r="R3584" s="34"/>
      <c r="S3584" s="35"/>
      <c r="T3584" s="147"/>
    </row>
    <row r="3585">
      <c r="A3585" s="147"/>
      <c r="B3585" s="64"/>
      <c r="C3585" s="147" t="s">
        <v>217</v>
      </c>
      <c r="E3585" s="161"/>
      <c r="F3585" s="162"/>
      <c r="G3585" s="147"/>
      <c r="H3585" s="146"/>
      <c r="J3585" s="146"/>
      <c r="L3585" s="150"/>
      <c r="N3585" s="163"/>
      <c r="O3585" s="146"/>
      <c r="P3585" s="146"/>
      <c r="Q3585" s="146"/>
      <c r="R3585" s="34"/>
      <c r="S3585" s="35"/>
      <c r="T3585" s="147"/>
    </row>
    <row r="3586">
      <c r="A3586" s="147"/>
      <c r="B3586" s="64"/>
      <c r="C3586" s="147" t="s">
        <v>217</v>
      </c>
      <c r="E3586" s="161"/>
      <c r="F3586" s="162"/>
      <c r="G3586" s="147"/>
      <c r="H3586" s="146"/>
      <c r="J3586" s="146"/>
      <c r="L3586" s="150"/>
      <c r="N3586" s="163"/>
      <c r="O3586" s="146"/>
      <c r="P3586" s="146"/>
      <c r="Q3586" s="146"/>
      <c r="R3586" s="34"/>
      <c r="S3586" s="35"/>
      <c r="T3586" s="147"/>
    </row>
    <row r="3587">
      <c r="A3587" s="147"/>
      <c r="B3587" s="64"/>
      <c r="C3587" s="147" t="s">
        <v>217</v>
      </c>
      <c r="E3587" s="161"/>
      <c r="F3587" s="162"/>
      <c r="G3587" s="147"/>
      <c r="H3587" s="146"/>
      <c r="J3587" s="146"/>
      <c r="L3587" s="150"/>
      <c r="N3587" s="163"/>
      <c r="O3587" s="146"/>
      <c r="P3587" s="146"/>
      <c r="Q3587" s="146"/>
      <c r="R3587" s="34"/>
      <c r="S3587" s="35"/>
      <c r="T3587" s="147"/>
    </row>
    <row r="3588">
      <c r="A3588" s="147"/>
      <c r="B3588" s="64"/>
      <c r="C3588" s="147" t="s">
        <v>217</v>
      </c>
      <c r="E3588" s="161"/>
      <c r="F3588" s="162"/>
      <c r="G3588" s="147"/>
      <c r="H3588" s="146"/>
      <c r="J3588" s="146"/>
      <c r="L3588" s="150"/>
      <c r="N3588" s="163"/>
      <c r="O3588" s="146"/>
      <c r="P3588" s="146"/>
      <c r="Q3588" s="146"/>
      <c r="R3588" s="34"/>
      <c r="S3588" s="35"/>
      <c r="T3588" s="147"/>
    </row>
    <row r="3589">
      <c r="A3589" s="147"/>
      <c r="B3589" s="64"/>
      <c r="C3589" s="147" t="s">
        <v>217</v>
      </c>
      <c r="E3589" s="161"/>
      <c r="F3589" s="162"/>
      <c r="G3589" s="147"/>
      <c r="H3589" s="146"/>
      <c r="J3589" s="146"/>
      <c r="L3589" s="150"/>
      <c r="N3589" s="163"/>
      <c r="O3589" s="146"/>
      <c r="P3589" s="146"/>
      <c r="Q3589" s="146"/>
      <c r="R3589" s="34"/>
      <c r="S3589" s="35"/>
      <c r="T3589" s="147"/>
    </row>
    <row r="3590">
      <c r="A3590" s="147"/>
      <c r="B3590" s="64"/>
      <c r="C3590" s="147" t="s">
        <v>217</v>
      </c>
      <c r="E3590" s="161"/>
      <c r="F3590" s="162"/>
      <c r="G3590" s="147"/>
      <c r="H3590" s="146"/>
      <c r="J3590" s="146"/>
      <c r="L3590" s="150"/>
      <c r="N3590" s="163"/>
      <c r="O3590" s="146"/>
      <c r="P3590" s="146"/>
      <c r="Q3590" s="146"/>
      <c r="R3590" s="34"/>
      <c r="S3590" s="35"/>
      <c r="T3590" s="147"/>
    </row>
    <row r="3591">
      <c r="A3591" s="147"/>
      <c r="B3591" s="64"/>
      <c r="C3591" s="147" t="s">
        <v>217</v>
      </c>
      <c r="E3591" s="161"/>
      <c r="F3591" s="162"/>
      <c r="G3591" s="147"/>
      <c r="H3591" s="146"/>
      <c r="J3591" s="146"/>
      <c r="L3591" s="150"/>
      <c r="N3591" s="163"/>
      <c r="O3591" s="146"/>
      <c r="P3591" s="146"/>
      <c r="Q3591" s="146"/>
      <c r="R3591" s="34"/>
      <c r="S3591" s="35"/>
      <c r="T3591" s="147"/>
    </row>
    <row r="3592">
      <c r="A3592" s="147"/>
      <c r="B3592" s="64"/>
      <c r="C3592" s="147" t="s">
        <v>217</v>
      </c>
      <c r="E3592" s="161"/>
      <c r="F3592" s="162"/>
      <c r="G3592" s="147"/>
      <c r="H3592" s="146"/>
      <c r="J3592" s="146"/>
      <c r="L3592" s="150"/>
      <c r="N3592" s="163"/>
      <c r="O3592" s="146"/>
      <c r="P3592" s="146"/>
      <c r="Q3592" s="146"/>
      <c r="R3592" s="34"/>
      <c r="S3592" s="35"/>
      <c r="T3592" s="147"/>
    </row>
    <row r="3593">
      <c r="A3593" s="147"/>
      <c r="B3593" s="64"/>
      <c r="C3593" s="147" t="s">
        <v>217</v>
      </c>
      <c r="E3593" s="161"/>
      <c r="F3593" s="162"/>
      <c r="G3593" s="147"/>
      <c r="H3593" s="146"/>
      <c r="J3593" s="146"/>
      <c r="L3593" s="150"/>
      <c r="N3593" s="163"/>
      <c r="O3593" s="146"/>
      <c r="P3593" s="146"/>
      <c r="Q3593" s="146"/>
      <c r="R3593" s="34"/>
      <c r="S3593" s="35"/>
      <c r="T3593" s="147"/>
    </row>
    <row r="3594">
      <c r="A3594" s="147"/>
      <c r="B3594" s="64"/>
      <c r="C3594" s="147" t="s">
        <v>217</v>
      </c>
      <c r="E3594" s="161"/>
      <c r="F3594" s="162"/>
      <c r="G3594" s="147"/>
      <c r="H3594" s="146"/>
      <c r="J3594" s="146"/>
      <c r="L3594" s="150"/>
      <c r="N3594" s="163"/>
      <c r="O3594" s="146"/>
      <c r="P3594" s="146"/>
      <c r="Q3594" s="146"/>
      <c r="R3594" s="34"/>
      <c r="S3594" s="35"/>
      <c r="T3594" s="147"/>
    </row>
    <row r="3595">
      <c r="A3595" s="147"/>
      <c r="B3595" s="64"/>
      <c r="C3595" s="147" t="s">
        <v>217</v>
      </c>
      <c r="E3595" s="161"/>
      <c r="F3595" s="162"/>
      <c r="G3595" s="147"/>
      <c r="H3595" s="146"/>
      <c r="J3595" s="146"/>
      <c r="L3595" s="150"/>
      <c r="N3595" s="163"/>
      <c r="O3595" s="146"/>
      <c r="P3595" s="146"/>
      <c r="Q3595" s="146"/>
      <c r="R3595" s="34"/>
      <c r="S3595" s="35"/>
      <c r="T3595" s="147"/>
    </row>
    <row r="3596">
      <c r="A3596" s="147"/>
      <c r="B3596" s="64"/>
      <c r="C3596" s="147" t="s">
        <v>217</v>
      </c>
      <c r="E3596" s="161"/>
      <c r="F3596" s="162"/>
      <c r="G3596" s="147"/>
      <c r="H3596" s="146"/>
      <c r="J3596" s="146"/>
      <c r="L3596" s="150"/>
      <c r="N3596" s="163"/>
      <c r="O3596" s="146"/>
      <c r="P3596" s="146"/>
      <c r="Q3596" s="146"/>
      <c r="R3596" s="34"/>
      <c r="S3596" s="35"/>
      <c r="T3596" s="147"/>
    </row>
    <row r="3597">
      <c r="A3597" s="147"/>
      <c r="B3597" s="64"/>
      <c r="C3597" s="147" t="s">
        <v>217</v>
      </c>
      <c r="E3597" s="161"/>
      <c r="F3597" s="162"/>
      <c r="G3597" s="147"/>
      <c r="H3597" s="146"/>
      <c r="J3597" s="146"/>
      <c r="L3597" s="150"/>
      <c r="N3597" s="163"/>
      <c r="O3597" s="146"/>
      <c r="P3597" s="146"/>
      <c r="Q3597" s="146"/>
      <c r="R3597" s="34"/>
      <c r="S3597" s="35"/>
      <c r="T3597" s="147"/>
    </row>
    <row r="3598">
      <c r="A3598" s="147"/>
      <c r="B3598" s="64"/>
      <c r="C3598" s="147" t="s">
        <v>217</v>
      </c>
      <c r="E3598" s="161"/>
      <c r="F3598" s="162"/>
      <c r="G3598" s="147"/>
      <c r="H3598" s="146"/>
      <c r="J3598" s="146"/>
      <c r="L3598" s="150"/>
      <c r="N3598" s="163"/>
      <c r="O3598" s="146"/>
      <c r="P3598" s="146"/>
      <c r="Q3598" s="146"/>
      <c r="R3598" s="34"/>
      <c r="S3598" s="35"/>
      <c r="T3598" s="147"/>
    </row>
    <row r="3599">
      <c r="A3599" s="147"/>
      <c r="B3599" s="64"/>
      <c r="C3599" s="147" t="s">
        <v>217</v>
      </c>
      <c r="E3599" s="161"/>
      <c r="F3599" s="162"/>
      <c r="G3599" s="147"/>
      <c r="H3599" s="146"/>
      <c r="J3599" s="146"/>
      <c r="L3599" s="150"/>
      <c r="N3599" s="163"/>
      <c r="O3599" s="146"/>
      <c r="P3599" s="146"/>
      <c r="Q3599" s="146"/>
      <c r="R3599" s="34"/>
      <c r="S3599" s="35"/>
      <c r="T3599" s="147"/>
    </row>
    <row r="3600">
      <c r="A3600" s="147"/>
      <c r="B3600" s="64"/>
      <c r="C3600" s="147" t="s">
        <v>217</v>
      </c>
      <c r="E3600" s="161"/>
      <c r="F3600" s="162"/>
      <c r="G3600" s="147"/>
      <c r="H3600" s="146"/>
      <c r="J3600" s="146"/>
      <c r="L3600" s="150"/>
      <c r="N3600" s="163"/>
      <c r="O3600" s="146"/>
      <c r="P3600" s="146"/>
      <c r="Q3600" s="146"/>
      <c r="R3600" s="34"/>
      <c r="S3600" s="35"/>
      <c r="T3600" s="147"/>
    </row>
    <row r="3601">
      <c r="A3601" s="147"/>
      <c r="B3601" s="64"/>
      <c r="C3601" s="147" t="s">
        <v>217</v>
      </c>
      <c r="E3601" s="161"/>
      <c r="F3601" s="162"/>
      <c r="G3601" s="147"/>
      <c r="H3601" s="146"/>
      <c r="J3601" s="146"/>
      <c r="L3601" s="150"/>
      <c r="N3601" s="163"/>
      <c r="O3601" s="146"/>
      <c r="P3601" s="146"/>
      <c r="Q3601" s="146"/>
      <c r="R3601" s="34"/>
      <c r="S3601" s="35"/>
      <c r="T3601" s="147"/>
    </row>
    <row r="3602">
      <c r="A3602" s="147"/>
      <c r="B3602" s="64"/>
      <c r="C3602" s="147" t="s">
        <v>217</v>
      </c>
      <c r="E3602" s="161"/>
      <c r="F3602" s="162"/>
      <c r="G3602" s="147"/>
      <c r="H3602" s="146"/>
      <c r="J3602" s="146"/>
      <c r="L3602" s="150"/>
      <c r="N3602" s="163"/>
      <c r="O3602" s="146"/>
      <c r="P3602" s="146"/>
      <c r="Q3602" s="146"/>
      <c r="R3602" s="34"/>
      <c r="S3602" s="35"/>
      <c r="T3602" s="147"/>
    </row>
    <row r="3603">
      <c r="A3603" s="147"/>
      <c r="B3603" s="64"/>
      <c r="C3603" s="147" t="s">
        <v>217</v>
      </c>
      <c r="E3603" s="161"/>
      <c r="F3603" s="162"/>
      <c r="G3603" s="147"/>
      <c r="H3603" s="146"/>
      <c r="J3603" s="146"/>
      <c r="L3603" s="150"/>
      <c r="N3603" s="163"/>
      <c r="O3603" s="146"/>
      <c r="P3603" s="146"/>
      <c r="Q3603" s="146"/>
      <c r="R3603" s="34"/>
      <c r="S3603" s="35"/>
      <c r="T3603" s="147"/>
    </row>
    <row r="3604">
      <c r="A3604" s="147"/>
      <c r="B3604" s="64"/>
      <c r="C3604" s="147" t="s">
        <v>217</v>
      </c>
      <c r="E3604" s="161"/>
      <c r="F3604" s="162"/>
      <c r="G3604" s="147"/>
      <c r="H3604" s="146"/>
      <c r="J3604" s="146"/>
      <c r="L3604" s="150"/>
      <c r="N3604" s="163"/>
      <c r="O3604" s="146"/>
      <c r="P3604" s="146"/>
      <c r="Q3604" s="146"/>
      <c r="R3604" s="34"/>
      <c r="S3604" s="35"/>
      <c r="T3604" s="147"/>
    </row>
    <row r="3605">
      <c r="A3605" s="147"/>
      <c r="B3605" s="64"/>
      <c r="C3605" s="147" t="s">
        <v>217</v>
      </c>
      <c r="E3605" s="161"/>
      <c r="F3605" s="162"/>
      <c r="G3605" s="147"/>
      <c r="H3605" s="146"/>
      <c r="J3605" s="146"/>
      <c r="L3605" s="150"/>
      <c r="N3605" s="163"/>
      <c r="O3605" s="146"/>
      <c r="P3605" s="146"/>
      <c r="Q3605" s="146"/>
      <c r="R3605" s="34"/>
      <c r="S3605" s="35"/>
      <c r="T3605" s="147"/>
    </row>
    <row r="3606">
      <c r="A3606" s="147"/>
      <c r="B3606" s="64"/>
      <c r="C3606" s="147" t="s">
        <v>217</v>
      </c>
      <c r="E3606" s="161"/>
      <c r="F3606" s="162"/>
      <c r="G3606" s="147"/>
      <c r="H3606" s="146"/>
      <c r="J3606" s="146"/>
      <c r="L3606" s="150"/>
      <c r="N3606" s="163"/>
      <c r="O3606" s="146"/>
      <c r="P3606" s="146"/>
      <c r="Q3606" s="146"/>
      <c r="R3606" s="34"/>
      <c r="S3606" s="35"/>
      <c r="T3606" s="147"/>
    </row>
    <row r="3607">
      <c r="A3607" s="147"/>
      <c r="B3607" s="64"/>
      <c r="C3607" s="147" t="s">
        <v>217</v>
      </c>
      <c r="E3607" s="161"/>
      <c r="F3607" s="162"/>
      <c r="G3607" s="147"/>
      <c r="H3607" s="146"/>
      <c r="J3607" s="146"/>
      <c r="L3607" s="150"/>
      <c r="N3607" s="163"/>
      <c r="O3607" s="146"/>
      <c r="P3607" s="146"/>
      <c r="Q3607" s="146"/>
      <c r="R3607" s="34"/>
      <c r="S3607" s="35"/>
      <c r="T3607" s="147"/>
    </row>
    <row r="3608">
      <c r="A3608" s="147"/>
      <c r="B3608" s="64"/>
      <c r="C3608" s="147" t="s">
        <v>217</v>
      </c>
      <c r="E3608" s="161"/>
      <c r="F3608" s="162"/>
      <c r="G3608" s="147"/>
      <c r="H3608" s="146"/>
      <c r="J3608" s="146"/>
      <c r="L3608" s="150"/>
      <c r="N3608" s="163"/>
      <c r="O3608" s="146"/>
      <c r="P3608" s="146"/>
      <c r="Q3608" s="146"/>
      <c r="R3608" s="34"/>
      <c r="S3608" s="35"/>
      <c r="T3608" s="147"/>
    </row>
    <row r="3609">
      <c r="A3609" s="147"/>
      <c r="B3609" s="64"/>
      <c r="C3609" s="147" t="s">
        <v>217</v>
      </c>
      <c r="E3609" s="161"/>
      <c r="F3609" s="162"/>
      <c r="G3609" s="147"/>
      <c r="H3609" s="146"/>
      <c r="J3609" s="146"/>
      <c r="L3609" s="150"/>
      <c r="N3609" s="163"/>
      <c r="O3609" s="146"/>
      <c r="P3609" s="146"/>
      <c r="Q3609" s="146"/>
      <c r="R3609" s="34"/>
      <c r="S3609" s="35"/>
      <c r="T3609" s="147"/>
    </row>
    <row r="3610">
      <c r="A3610" s="147"/>
      <c r="B3610" s="64"/>
      <c r="C3610" s="147" t="s">
        <v>217</v>
      </c>
      <c r="E3610" s="161"/>
      <c r="F3610" s="162"/>
      <c r="G3610" s="147"/>
      <c r="H3610" s="146"/>
      <c r="J3610" s="146"/>
      <c r="L3610" s="150"/>
      <c r="N3610" s="163"/>
      <c r="O3610" s="146"/>
      <c r="P3610" s="146"/>
      <c r="Q3610" s="146"/>
      <c r="R3610" s="34"/>
      <c r="S3610" s="35"/>
      <c r="T3610" s="147"/>
    </row>
    <row r="3611">
      <c r="A3611" s="147"/>
      <c r="B3611" s="64"/>
      <c r="C3611" s="147" t="s">
        <v>217</v>
      </c>
      <c r="E3611" s="161"/>
      <c r="F3611" s="162"/>
      <c r="G3611" s="147"/>
      <c r="H3611" s="146"/>
      <c r="J3611" s="146"/>
      <c r="L3611" s="150"/>
      <c r="N3611" s="163"/>
      <c r="O3611" s="146"/>
      <c r="P3611" s="146"/>
      <c r="Q3611" s="146"/>
      <c r="R3611" s="34"/>
      <c r="S3611" s="35"/>
      <c r="T3611" s="147"/>
    </row>
    <row r="3612">
      <c r="A3612" s="147"/>
      <c r="B3612" s="64"/>
      <c r="C3612" s="147" t="s">
        <v>217</v>
      </c>
      <c r="E3612" s="161"/>
      <c r="F3612" s="162"/>
      <c r="G3612" s="147"/>
      <c r="H3612" s="146"/>
      <c r="J3612" s="146"/>
      <c r="L3612" s="150"/>
      <c r="N3612" s="163"/>
      <c r="O3612" s="146"/>
      <c r="P3612" s="146"/>
      <c r="Q3612" s="146"/>
      <c r="R3612" s="34"/>
      <c r="S3612" s="35"/>
      <c r="T3612" s="147"/>
    </row>
    <row r="3613">
      <c r="A3613" s="147"/>
      <c r="B3613" s="64"/>
      <c r="C3613" s="147" t="s">
        <v>217</v>
      </c>
      <c r="E3613" s="161"/>
      <c r="F3613" s="162"/>
      <c r="G3613" s="147"/>
      <c r="H3613" s="146"/>
      <c r="J3613" s="146"/>
      <c r="L3613" s="150"/>
      <c r="N3613" s="163"/>
      <c r="O3613" s="146"/>
      <c r="P3613" s="146"/>
      <c r="Q3613" s="146"/>
      <c r="R3613" s="34"/>
      <c r="S3613" s="35"/>
      <c r="T3613" s="147"/>
    </row>
    <row r="3614">
      <c r="A3614" s="147"/>
      <c r="B3614" s="64"/>
      <c r="C3614" s="147" t="s">
        <v>217</v>
      </c>
      <c r="E3614" s="161"/>
      <c r="F3614" s="162"/>
      <c r="G3614" s="147"/>
      <c r="H3614" s="146"/>
      <c r="J3614" s="146"/>
      <c r="L3614" s="150"/>
      <c r="N3614" s="163"/>
      <c r="O3614" s="146"/>
      <c r="P3614" s="146"/>
      <c r="Q3614" s="146"/>
      <c r="R3614" s="34"/>
      <c r="S3614" s="35"/>
      <c r="T3614" s="147"/>
    </row>
    <row r="3615">
      <c r="A3615" s="147"/>
      <c r="B3615" s="64"/>
      <c r="C3615" s="147" t="s">
        <v>217</v>
      </c>
      <c r="E3615" s="161"/>
      <c r="F3615" s="162"/>
      <c r="G3615" s="147"/>
      <c r="H3615" s="146"/>
      <c r="J3615" s="146"/>
      <c r="L3615" s="150"/>
      <c r="N3615" s="163"/>
      <c r="O3615" s="146"/>
      <c r="P3615" s="146"/>
      <c r="Q3615" s="146"/>
      <c r="R3615" s="34"/>
      <c r="S3615" s="35"/>
      <c r="T3615" s="147"/>
    </row>
    <row r="3616">
      <c r="A3616" s="147"/>
      <c r="B3616" s="64"/>
      <c r="C3616" s="147" t="s">
        <v>217</v>
      </c>
      <c r="E3616" s="161"/>
      <c r="F3616" s="162"/>
      <c r="G3616" s="147"/>
      <c r="H3616" s="146"/>
      <c r="J3616" s="146"/>
      <c r="L3616" s="150"/>
      <c r="N3616" s="163"/>
      <c r="O3616" s="146"/>
      <c r="P3616" s="146"/>
      <c r="Q3616" s="146"/>
      <c r="R3616" s="34"/>
      <c r="S3616" s="35"/>
      <c r="T3616" s="147"/>
    </row>
    <row r="3617">
      <c r="A3617" s="147"/>
      <c r="B3617" s="64"/>
      <c r="C3617" s="147" t="s">
        <v>217</v>
      </c>
      <c r="E3617" s="161"/>
      <c r="F3617" s="162"/>
      <c r="G3617" s="147"/>
      <c r="H3617" s="146"/>
      <c r="J3617" s="146"/>
      <c r="L3617" s="150"/>
      <c r="N3617" s="163"/>
      <c r="O3617" s="146"/>
      <c r="P3617" s="146"/>
      <c r="Q3617" s="146"/>
      <c r="R3617" s="34"/>
      <c r="S3617" s="35"/>
      <c r="T3617" s="147"/>
    </row>
    <row r="3618">
      <c r="A3618" s="147"/>
      <c r="B3618" s="64"/>
      <c r="C3618" s="147" t="s">
        <v>217</v>
      </c>
      <c r="E3618" s="161"/>
      <c r="F3618" s="162"/>
      <c r="G3618" s="147"/>
      <c r="H3618" s="146"/>
      <c r="J3618" s="146"/>
      <c r="L3618" s="150"/>
      <c r="N3618" s="163"/>
      <c r="O3618" s="146"/>
      <c r="P3618" s="146"/>
      <c r="Q3618" s="146"/>
      <c r="R3618" s="34"/>
      <c r="S3618" s="35"/>
      <c r="T3618" s="147"/>
    </row>
    <row r="3619">
      <c r="A3619" s="147"/>
      <c r="B3619" s="64"/>
      <c r="C3619" s="147" t="s">
        <v>217</v>
      </c>
      <c r="E3619" s="161"/>
      <c r="F3619" s="162"/>
      <c r="G3619" s="147"/>
      <c r="H3619" s="146"/>
      <c r="J3619" s="146"/>
      <c r="L3619" s="150"/>
      <c r="N3619" s="163"/>
      <c r="O3619" s="146"/>
      <c r="P3619" s="146"/>
      <c r="Q3619" s="146"/>
      <c r="R3619" s="34"/>
      <c r="S3619" s="35"/>
      <c r="T3619" s="147"/>
    </row>
    <row r="3620">
      <c r="A3620" s="147"/>
      <c r="B3620" s="64"/>
      <c r="C3620" s="147" t="s">
        <v>217</v>
      </c>
      <c r="E3620" s="161"/>
      <c r="F3620" s="162"/>
      <c r="G3620" s="147"/>
      <c r="H3620" s="146"/>
      <c r="J3620" s="146"/>
      <c r="L3620" s="150"/>
      <c r="N3620" s="163"/>
      <c r="O3620" s="146"/>
      <c r="P3620" s="146"/>
      <c r="Q3620" s="146"/>
      <c r="R3620" s="34"/>
      <c r="S3620" s="35"/>
      <c r="T3620" s="147"/>
    </row>
    <row r="3621">
      <c r="A3621" s="147"/>
      <c r="B3621" s="64"/>
      <c r="C3621" s="147" t="s">
        <v>217</v>
      </c>
      <c r="E3621" s="161"/>
      <c r="F3621" s="162"/>
      <c r="G3621" s="147"/>
      <c r="H3621" s="146"/>
      <c r="J3621" s="146"/>
      <c r="L3621" s="150"/>
      <c r="N3621" s="163"/>
      <c r="O3621" s="146"/>
      <c r="P3621" s="146"/>
      <c r="Q3621" s="146"/>
      <c r="R3621" s="34"/>
      <c r="S3621" s="35"/>
      <c r="T3621" s="147"/>
    </row>
    <row r="3622">
      <c r="A3622" s="147"/>
      <c r="B3622" s="64"/>
      <c r="C3622" s="147" t="s">
        <v>217</v>
      </c>
      <c r="E3622" s="161"/>
      <c r="F3622" s="162"/>
      <c r="G3622" s="147"/>
      <c r="H3622" s="146"/>
      <c r="J3622" s="146"/>
      <c r="L3622" s="150"/>
      <c r="N3622" s="163"/>
      <c r="O3622" s="146"/>
      <c r="P3622" s="146"/>
      <c r="Q3622" s="146"/>
      <c r="R3622" s="34"/>
      <c r="S3622" s="35"/>
      <c r="T3622" s="147"/>
    </row>
    <row r="3623">
      <c r="A3623" s="147"/>
      <c r="B3623" s="64"/>
      <c r="C3623" s="147" t="s">
        <v>217</v>
      </c>
      <c r="E3623" s="161"/>
      <c r="F3623" s="162"/>
      <c r="G3623" s="147"/>
      <c r="H3623" s="146"/>
      <c r="J3623" s="146"/>
      <c r="L3623" s="150"/>
      <c r="N3623" s="163"/>
      <c r="O3623" s="146"/>
      <c r="P3623" s="146"/>
      <c r="Q3623" s="146"/>
      <c r="R3623" s="34"/>
      <c r="S3623" s="35"/>
      <c r="T3623" s="147"/>
    </row>
    <row r="3624">
      <c r="A3624" s="147"/>
      <c r="B3624" s="64"/>
      <c r="C3624" s="147" t="s">
        <v>217</v>
      </c>
      <c r="E3624" s="161"/>
      <c r="F3624" s="162"/>
      <c r="G3624" s="147"/>
      <c r="H3624" s="146"/>
      <c r="J3624" s="146"/>
      <c r="L3624" s="150"/>
      <c r="N3624" s="163"/>
      <c r="O3624" s="146"/>
      <c r="P3624" s="146"/>
      <c r="Q3624" s="146"/>
      <c r="R3624" s="34"/>
      <c r="S3624" s="35"/>
      <c r="T3624" s="147"/>
    </row>
    <row r="3625">
      <c r="A3625" s="147"/>
      <c r="B3625" s="64"/>
      <c r="C3625" s="147" t="s">
        <v>217</v>
      </c>
      <c r="E3625" s="161"/>
      <c r="F3625" s="162"/>
      <c r="G3625" s="147"/>
      <c r="H3625" s="146"/>
      <c r="J3625" s="146"/>
      <c r="L3625" s="150"/>
      <c r="N3625" s="163"/>
      <c r="O3625" s="146"/>
      <c r="P3625" s="146"/>
      <c r="Q3625" s="146"/>
      <c r="R3625" s="34"/>
      <c r="S3625" s="35"/>
      <c r="T3625" s="147"/>
    </row>
    <row r="3626">
      <c r="A3626" s="147"/>
      <c r="B3626" s="64"/>
      <c r="C3626" s="147" t="s">
        <v>217</v>
      </c>
      <c r="E3626" s="161"/>
      <c r="F3626" s="162"/>
      <c r="G3626" s="147"/>
      <c r="H3626" s="146"/>
      <c r="J3626" s="146"/>
      <c r="L3626" s="150"/>
      <c r="N3626" s="163"/>
      <c r="O3626" s="146"/>
      <c r="P3626" s="146"/>
      <c r="Q3626" s="146"/>
      <c r="R3626" s="34"/>
      <c r="S3626" s="35"/>
      <c r="T3626" s="147"/>
    </row>
    <row r="3627">
      <c r="A3627" s="147"/>
      <c r="B3627" s="64"/>
      <c r="C3627" s="147" t="s">
        <v>217</v>
      </c>
      <c r="E3627" s="161"/>
      <c r="F3627" s="162"/>
      <c r="G3627" s="147"/>
      <c r="H3627" s="146"/>
      <c r="J3627" s="146"/>
      <c r="L3627" s="150"/>
      <c r="N3627" s="163"/>
      <c r="O3627" s="146"/>
      <c r="P3627" s="146"/>
      <c r="Q3627" s="146"/>
      <c r="R3627" s="34"/>
      <c r="S3627" s="35"/>
      <c r="T3627" s="147"/>
    </row>
    <row r="3628">
      <c r="A3628" s="147"/>
      <c r="B3628" s="64"/>
      <c r="C3628" s="147" t="s">
        <v>217</v>
      </c>
      <c r="E3628" s="161"/>
      <c r="F3628" s="162"/>
      <c r="G3628" s="147"/>
      <c r="H3628" s="146"/>
      <c r="J3628" s="146"/>
      <c r="L3628" s="150"/>
      <c r="N3628" s="163"/>
      <c r="O3628" s="146"/>
      <c r="P3628" s="146"/>
      <c r="Q3628" s="146"/>
      <c r="R3628" s="34"/>
      <c r="S3628" s="35"/>
      <c r="T3628" s="147"/>
    </row>
    <row r="3629">
      <c r="A3629" s="147"/>
      <c r="B3629" s="64"/>
      <c r="C3629" s="147" t="s">
        <v>217</v>
      </c>
      <c r="E3629" s="161"/>
      <c r="F3629" s="162"/>
      <c r="G3629" s="147"/>
      <c r="H3629" s="146"/>
      <c r="J3629" s="146"/>
      <c r="L3629" s="150"/>
      <c r="N3629" s="163"/>
      <c r="O3629" s="146"/>
      <c r="P3629" s="146"/>
      <c r="Q3629" s="146"/>
      <c r="R3629" s="34"/>
      <c r="S3629" s="35"/>
      <c r="T3629" s="147"/>
    </row>
    <row r="3630">
      <c r="A3630" s="147"/>
      <c r="B3630" s="64"/>
      <c r="C3630" s="147" t="s">
        <v>217</v>
      </c>
      <c r="E3630" s="161"/>
      <c r="F3630" s="162"/>
      <c r="G3630" s="147"/>
      <c r="H3630" s="146"/>
      <c r="J3630" s="146"/>
      <c r="L3630" s="150"/>
      <c r="N3630" s="163"/>
      <c r="O3630" s="146"/>
      <c r="P3630" s="146"/>
      <c r="Q3630" s="146"/>
      <c r="R3630" s="34"/>
      <c r="S3630" s="35"/>
      <c r="T3630" s="147"/>
    </row>
    <row r="3631">
      <c r="A3631" s="147"/>
      <c r="B3631" s="64"/>
      <c r="C3631" s="147" t="s">
        <v>217</v>
      </c>
      <c r="E3631" s="161"/>
      <c r="F3631" s="162"/>
      <c r="G3631" s="147"/>
      <c r="H3631" s="146"/>
      <c r="J3631" s="146"/>
      <c r="L3631" s="150"/>
      <c r="N3631" s="163"/>
      <c r="O3631" s="146"/>
      <c r="P3631" s="146"/>
      <c r="Q3631" s="146"/>
      <c r="R3631" s="34"/>
      <c r="S3631" s="35"/>
      <c r="T3631" s="147"/>
    </row>
    <row r="3632">
      <c r="A3632" s="147"/>
      <c r="B3632" s="64"/>
      <c r="C3632" s="147" t="s">
        <v>217</v>
      </c>
      <c r="E3632" s="161"/>
      <c r="F3632" s="162"/>
      <c r="G3632" s="147"/>
      <c r="H3632" s="146"/>
      <c r="J3632" s="146"/>
      <c r="L3632" s="150"/>
      <c r="N3632" s="163"/>
      <c r="O3632" s="146"/>
      <c r="P3632" s="146"/>
      <c r="Q3632" s="146"/>
      <c r="R3632" s="34"/>
      <c r="S3632" s="35"/>
      <c r="T3632" s="147"/>
    </row>
    <row r="3633">
      <c r="A3633" s="147"/>
      <c r="B3633" s="64"/>
      <c r="C3633" s="147" t="s">
        <v>217</v>
      </c>
      <c r="E3633" s="161"/>
      <c r="F3633" s="162"/>
      <c r="G3633" s="147"/>
      <c r="H3633" s="146"/>
      <c r="J3633" s="146"/>
      <c r="L3633" s="150"/>
      <c r="N3633" s="163"/>
      <c r="O3633" s="146"/>
      <c r="P3633" s="146"/>
      <c r="Q3633" s="146"/>
      <c r="R3633" s="34"/>
      <c r="S3633" s="35"/>
      <c r="T3633" s="147"/>
    </row>
    <row r="3634">
      <c r="A3634" s="147"/>
      <c r="B3634" s="64"/>
      <c r="C3634" s="147" t="s">
        <v>217</v>
      </c>
      <c r="E3634" s="161"/>
      <c r="F3634" s="162"/>
      <c r="G3634" s="147"/>
      <c r="H3634" s="146"/>
      <c r="J3634" s="146"/>
      <c r="L3634" s="150"/>
      <c r="N3634" s="163"/>
      <c r="O3634" s="146"/>
      <c r="P3634" s="146"/>
      <c r="Q3634" s="146"/>
      <c r="R3634" s="34"/>
      <c r="S3634" s="35"/>
      <c r="T3634" s="147"/>
    </row>
    <row r="3635">
      <c r="A3635" s="147"/>
      <c r="B3635" s="64"/>
      <c r="C3635" s="147" t="s">
        <v>217</v>
      </c>
      <c r="E3635" s="161"/>
      <c r="F3635" s="162"/>
      <c r="G3635" s="147"/>
      <c r="H3635" s="146"/>
      <c r="J3635" s="146"/>
      <c r="L3635" s="150"/>
      <c r="N3635" s="163"/>
      <c r="O3635" s="146"/>
      <c r="P3635" s="146"/>
      <c r="Q3635" s="146"/>
      <c r="R3635" s="34"/>
      <c r="S3635" s="35"/>
      <c r="T3635" s="147"/>
    </row>
    <row r="3636">
      <c r="A3636" s="147"/>
      <c r="B3636" s="64"/>
      <c r="C3636" s="147" t="s">
        <v>217</v>
      </c>
      <c r="E3636" s="161"/>
      <c r="F3636" s="162"/>
      <c r="G3636" s="147"/>
      <c r="H3636" s="146"/>
      <c r="J3636" s="146"/>
      <c r="L3636" s="150"/>
      <c r="N3636" s="163"/>
      <c r="O3636" s="146"/>
      <c r="P3636" s="146"/>
      <c r="Q3636" s="146"/>
      <c r="R3636" s="34"/>
      <c r="S3636" s="35"/>
      <c r="T3636" s="147"/>
    </row>
    <row r="3637">
      <c r="A3637" s="147"/>
      <c r="B3637" s="64"/>
      <c r="C3637" s="147" t="s">
        <v>217</v>
      </c>
      <c r="E3637" s="161"/>
      <c r="F3637" s="162"/>
      <c r="G3637" s="147"/>
      <c r="H3637" s="146"/>
      <c r="J3637" s="146"/>
      <c r="L3637" s="150"/>
      <c r="N3637" s="163"/>
      <c r="O3637" s="146"/>
      <c r="P3637" s="146"/>
      <c r="Q3637" s="146"/>
      <c r="R3637" s="34"/>
      <c r="S3637" s="35"/>
      <c r="T3637" s="147"/>
    </row>
    <row r="3638">
      <c r="A3638" s="147"/>
      <c r="B3638" s="64"/>
      <c r="C3638" s="147" t="s">
        <v>217</v>
      </c>
      <c r="E3638" s="161"/>
      <c r="F3638" s="162"/>
      <c r="G3638" s="147"/>
      <c r="H3638" s="146"/>
      <c r="J3638" s="146"/>
      <c r="L3638" s="150"/>
      <c r="N3638" s="163"/>
      <c r="O3638" s="146"/>
      <c r="P3638" s="146"/>
      <c r="Q3638" s="146"/>
      <c r="R3638" s="34"/>
      <c r="S3638" s="35"/>
      <c r="T3638" s="147"/>
    </row>
    <row r="3639">
      <c r="A3639" s="147"/>
      <c r="B3639" s="64"/>
      <c r="C3639" s="147" t="s">
        <v>217</v>
      </c>
      <c r="E3639" s="161"/>
      <c r="F3639" s="162"/>
      <c r="G3639" s="147"/>
      <c r="H3639" s="146"/>
      <c r="J3639" s="146"/>
      <c r="L3639" s="150"/>
      <c r="N3639" s="163"/>
      <c r="O3639" s="146"/>
      <c r="P3639" s="146"/>
      <c r="Q3639" s="146"/>
      <c r="R3639" s="34"/>
      <c r="S3639" s="35"/>
      <c r="T3639" s="147"/>
    </row>
    <row r="3640">
      <c r="A3640" s="147"/>
      <c r="B3640" s="64"/>
      <c r="C3640" s="147" t="s">
        <v>217</v>
      </c>
      <c r="E3640" s="161"/>
      <c r="F3640" s="162"/>
      <c r="G3640" s="147"/>
      <c r="H3640" s="146"/>
      <c r="J3640" s="146"/>
      <c r="L3640" s="150"/>
      <c r="N3640" s="163"/>
      <c r="O3640" s="146"/>
      <c r="P3640" s="146"/>
      <c r="Q3640" s="146"/>
      <c r="R3640" s="34"/>
      <c r="S3640" s="35"/>
      <c r="T3640" s="147"/>
    </row>
    <row r="3641">
      <c r="A3641" s="147"/>
      <c r="B3641" s="64"/>
      <c r="C3641" s="147" t="s">
        <v>217</v>
      </c>
      <c r="E3641" s="161"/>
      <c r="F3641" s="162"/>
      <c r="G3641" s="147"/>
      <c r="H3641" s="146"/>
      <c r="J3641" s="146"/>
      <c r="L3641" s="150"/>
      <c r="N3641" s="163"/>
      <c r="O3641" s="146"/>
      <c r="P3641" s="146"/>
      <c r="Q3641" s="146"/>
      <c r="R3641" s="34"/>
      <c r="S3641" s="35"/>
      <c r="T3641" s="147"/>
    </row>
    <row r="3642">
      <c r="A3642" s="147"/>
      <c r="B3642" s="64"/>
      <c r="C3642" s="147" t="s">
        <v>217</v>
      </c>
      <c r="E3642" s="161"/>
      <c r="F3642" s="162"/>
      <c r="G3642" s="147"/>
      <c r="H3642" s="146"/>
      <c r="J3642" s="146"/>
      <c r="L3642" s="150"/>
      <c r="N3642" s="163"/>
      <c r="O3642" s="146"/>
      <c r="P3642" s="146"/>
      <c r="Q3642" s="146"/>
      <c r="R3642" s="34"/>
      <c r="S3642" s="35"/>
      <c r="T3642" s="147"/>
    </row>
    <row r="3643">
      <c r="A3643" s="147"/>
      <c r="B3643" s="64"/>
      <c r="C3643" s="147" t="s">
        <v>217</v>
      </c>
      <c r="E3643" s="161"/>
      <c r="F3643" s="162"/>
      <c r="G3643" s="147"/>
      <c r="H3643" s="146"/>
      <c r="J3643" s="146"/>
      <c r="L3643" s="150"/>
      <c r="N3643" s="163"/>
      <c r="O3643" s="146"/>
      <c r="P3643" s="146"/>
      <c r="Q3643" s="146"/>
      <c r="R3643" s="34"/>
      <c r="S3643" s="35"/>
      <c r="T3643" s="147"/>
    </row>
    <row r="3644">
      <c r="A3644" s="147"/>
      <c r="B3644" s="64"/>
      <c r="C3644" s="147" t="s">
        <v>217</v>
      </c>
      <c r="E3644" s="161"/>
      <c r="F3644" s="162"/>
      <c r="G3644" s="147"/>
      <c r="H3644" s="146"/>
      <c r="J3644" s="146"/>
      <c r="L3644" s="150"/>
      <c r="N3644" s="163"/>
      <c r="O3644" s="146"/>
      <c r="P3644" s="146"/>
      <c r="Q3644" s="146"/>
      <c r="R3644" s="34"/>
      <c r="S3644" s="35"/>
      <c r="T3644" s="147"/>
    </row>
    <row r="3645">
      <c r="A3645" s="147"/>
      <c r="B3645" s="64"/>
      <c r="C3645" s="147" t="s">
        <v>217</v>
      </c>
      <c r="E3645" s="161"/>
      <c r="F3645" s="162"/>
      <c r="G3645" s="147"/>
      <c r="H3645" s="146"/>
      <c r="J3645" s="146"/>
      <c r="L3645" s="150"/>
      <c r="N3645" s="163"/>
      <c r="O3645" s="146"/>
      <c r="P3645" s="146"/>
      <c r="Q3645" s="146"/>
      <c r="R3645" s="34"/>
      <c r="S3645" s="35"/>
      <c r="T3645" s="147"/>
    </row>
    <row r="3646">
      <c r="A3646" s="147"/>
      <c r="B3646" s="64"/>
      <c r="C3646" s="147" t="s">
        <v>217</v>
      </c>
      <c r="E3646" s="161"/>
      <c r="F3646" s="162"/>
      <c r="G3646" s="147"/>
      <c r="H3646" s="146"/>
      <c r="J3646" s="146"/>
      <c r="L3646" s="150"/>
      <c r="N3646" s="163"/>
      <c r="O3646" s="146"/>
      <c r="P3646" s="146"/>
      <c r="Q3646" s="146"/>
      <c r="R3646" s="34"/>
      <c r="S3646" s="35"/>
      <c r="T3646" s="147"/>
    </row>
    <row r="3647">
      <c r="A3647" s="147"/>
      <c r="B3647" s="64"/>
      <c r="C3647" s="147" t="s">
        <v>217</v>
      </c>
      <c r="E3647" s="161"/>
      <c r="F3647" s="162"/>
      <c r="G3647" s="147"/>
      <c r="H3647" s="146"/>
      <c r="J3647" s="146"/>
      <c r="L3647" s="150"/>
      <c r="N3647" s="163"/>
      <c r="O3647" s="146"/>
      <c r="P3647" s="146"/>
      <c r="Q3647" s="146"/>
      <c r="R3647" s="34"/>
      <c r="S3647" s="35"/>
      <c r="T3647" s="147"/>
    </row>
    <row r="3648">
      <c r="A3648" s="147"/>
      <c r="B3648" s="64"/>
      <c r="C3648" s="147" t="s">
        <v>217</v>
      </c>
      <c r="E3648" s="161"/>
      <c r="F3648" s="162"/>
      <c r="G3648" s="147"/>
      <c r="H3648" s="146"/>
      <c r="J3648" s="146"/>
      <c r="L3648" s="150"/>
      <c r="N3648" s="163"/>
      <c r="O3648" s="146"/>
      <c r="P3648" s="146"/>
      <c r="Q3648" s="146"/>
      <c r="R3648" s="34"/>
      <c r="S3648" s="35"/>
      <c r="T3648" s="147"/>
    </row>
    <row r="3649">
      <c r="A3649" s="147"/>
      <c r="B3649" s="64"/>
      <c r="C3649" s="147" t="s">
        <v>217</v>
      </c>
      <c r="E3649" s="161"/>
      <c r="F3649" s="162"/>
      <c r="G3649" s="147"/>
      <c r="H3649" s="146"/>
      <c r="J3649" s="146"/>
      <c r="L3649" s="150"/>
      <c r="N3649" s="163"/>
      <c r="O3649" s="146"/>
      <c r="P3649" s="146"/>
      <c r="Q3649" s="146"/>
      <c r="R3649" s="34"/>
      <c r="S3649" s="35"/>
      <c r="T3649" s="147"/>
    </row>
    <row r="3650">
      <c r="A3650" s="147"/>
      <c r="B3650" s="64"/>
      <c r="C3650" s="147" t="s">
        <v>217</v>
      </c>
      <c r="E3650" s="161"/>
      <c r="F3650" s="162"/>
      <c r="G3650" s="147"/>
      <c r="H3650" s="146"/>
      <c r="J3650" s="146"/>
      <c r="L3650" s="150"/>
      <c r="N3650" s="163"/>
      <c r="O3650" s="146"/>
      <c r="P3650" s="146"/>
      <c r="Q3650" s="146"/>
      <c r="R3650" s="34"/>
      <c r="S3650" s="35"/>
      <c r="T3650" s="147"/>
    </row>
    <row r="3651">
      <c r="A3651" s="147"/>
      <c r="B3651" s="64"/>
      <c r="C3651" s="147" t="s">
        <v>217</v>
      </c>
      <c r="E3651" s="161"/>
      <c r="F3651" s="162"/>
      <c r="G3651" s="147"/>
      <c r="H3651" s="146"/>
      <c r="J3651" s="146"/>
      <c r="L3651" s="150"/>
      <c r="N3651" s="163"/>
      <c r="O3651" s="146"/>
      <c r="P3651" s="146"/>
      <c r="Q3651" s="146"/>
      <c r="R3651" s="34"/>
      <c r="S3651" s="35"/>
      <c r="T3651" s="147"/>
    </row>
    <row r="3652">
      <c r="A3652" s="147"/>
      <c r="B3652" s="64"/>
      <c r="C3652" s="147" t="s">
        <v>217</v>
      </c>
      <c r="E3652" s="161"/>
      <c r="F3652" s="162"/>
      <c r="G3652" s="147"/>
      <c r="H3652" s="146"/>
      <c r="J3652" s="146"/>
      <c r="L3652" s="150"/>
      <c r="N3652" s="163"/>
      <c r="O3652" s="146"/>
      <c r="P3652" s="146"/>
      <c r="Q3652" s="146"/>
      <c r="R3652" s="34"/>
      <c r="S3652" s="35"/>
      <c r="T3652" s="147"/>
    </row>
    <row r="3653">
      <c r="A3653" s="147"/>
      <c r="B3653" s="64"/>
      <c r="C3653" s="147" t="s">
        <v>217</v>
      </c>
      <c r="E3653" s="161"/>
      <c r="F3653" s="162"/>
      <c r="G3653" s="147"/>
      <c r="H3653" s="146"/>
      <c r="J3653" s="146"/>
      <c r="L3653" s="150"/>
      <c r="N3653" s="163"/>
      <c r="O3653" s="146"/>
      <c r="P3653" s="146"/>
      <c r="Q3653" s="146"/>
      <c r="R3653" s="34"/>
      <c r="S3653" s="35"/>
      <c r="T3653" s="147"/>
    </row>
    <row r="3654">
      <c r="A3654" s="147"/>
      <c r="B3654" s="64"/>
      <c r="C3654" s="147" t="s">
        <v>217</v>
      </c>
      <c r="E3654" s="161"/>
      <c r="F3654" s="162"/>
      <c r="G3654" s="147"/>
      <c r="H3654" s="146"/>
      <c r="J3654" s="146"/>
      <c r="L3654" s="150"/>
      <c r="N3654" s="163"/>
      <c r="O3654" s="146"/>
      <c r="P3654" s="146"/>
      <c r="Q3654" s="146"/>
      <c r="R3654" s="34"/>
      <c r="S3654" s="35"/>
      <c r="T3654" s="147"/>
    </row>
    <row r="3655">
      <c r="A3655" s="147"/>
      <c r="B3655" s="64"/>
      <c r="C3655" s="147" t="s">
        <v>217</v>
      </c>
      <c r="E3655" s="161"/>
      <c r="F3655" s="162"/>
      <c r="G3655" s="147"/>
      <c r="H3655" s="146"/>
      <c r="J3655" s="146"/>
      <c r="L3655" s="150"/>
      <c r="N3655" s="163"/>
      <c r="O3655" s="146"/>
      <c r="P3655" s="146"/>
      <c r="Q3655" s="146"/>
      <c r="R3655" s="34"/>
      <c r="S3655" s="35"/>
      <c r="T3655" s="147"/>
    </row>
    <row r="3656">
      <c r="A3656" s="147"/>
      <c r="B3656" s="64"/>
      <c r="C3656" s="147" t="s">
        <v>217</v>
      </c>
      <c r="E3656" s="161"/>
      <c r="F3656" s="162"/>
      <c r="G3656" s="147"/>
      <c r="H3656" s="146"/>
      <c r="J3656" s="146"/>
      <c r="L3656" s="150"/>
      <c r="N3656" s="163"/>
      <c r="O3656" s="146"/>
      <c r="P3656" s="146"/>
      <c r="Q3656" s="146"/>
      <c r="R3656" s="34"/>
      <c r="S3656" s="35"/>
      <c r="T3656" s="147"/>
    </row>
    <row r="3657">
      <c r="A3657" s="147"/>
      <c r="B3657" s="64"/>
      <c r="C3657" s="147" t="s">
        <v>217</v>
      </c>
      <c r="E3657" s="161"/>
      <c r="F3657" s="162"/>
      <c r="G3657" s="147"/>
      <c r="H3657" s="146"/>
      <c r="J3657" s="146"/>
      <c r="L3657" s="150"/>
      <c r="N3657" s="163"/>
      <c r="O3657" s="146"/>
      <c r="P3657" s="146"/>
      <c r="Q3657" s="146"/>
      <c r="R3657" s="34"/>
      <c r="S3657" s="35"/>
      <c r="T3657" s="147"/>
    </row>
    <row r="3658">
      <c r="A3658" s="147"/>
      <c r="B3658" s="64"/>
      <c r="C3658" s="147" t="s">
        <v>217</v>
      </c>
      <c r="E3658" s="161"/>
      <c r="F3658" s="162"/>
      <c r="G3658" s="147"/>
      <c r="H3658" s="146"/>
      <c r="J3658" s="146"/>
      <c r="L3658" s="150"/>
      <c r="N3658" s="163"/>
      <c r="O3658" s="146"/>
      <c r="P3658" s="146"/>
      <c r="Q3658" s="146"/>
      <c r="R3658" s="34"/>
      <c r="S3658" s="35"/>
      <c r="T3658" s="147"/>
    </row>
    <row r="3659">
      <c r="A3659" s="147"/>
      <c r="B3659" s="64"/>
      <c r="C3659" s="147" t="s">
        <v>217</v>
      </c>
      <c r="E3659" s="161"/>
      <c r="F3659" s="162"/>
      <c r="G3659" s="147"/>
      <c r="H3659" s="146"/>
      <c r="J3659" s="146"/>
      <c r="L3659" s="150"/>
      <c r="N3659" s="163"/>
      <c r="O3659" s="146"/>
      <c r="P3659" s="146"/>
      <c r="Q3659" s="146"/>
      <c r="R3659" s="34"/>
      <c r="S3659" s="35"/>
      <c r="T3659" s="147"/>
    </row>
    <row r="3660">
      <c r="A3660" s="147"/>
      <c r="B3660" s="64"/>
      <c r="C3660" s="147" t="s">
        <v>217</v>
      </c>
      <c r="E3660" s="161"/>
      <c r="F3660" s="162"/>
      <c r="G3660" s="147"/>
      <c r="H3660" s="146"/>
      <c r="J3660" s="146"/>
      <c r="L3660" s="150"/>
      <c r="N3660" s="163"/>
      <c r="O3660" s="146"/>
      <c r="P3660" s="146"/>
      <c r="Q3660" s="146"/>
      <c r="R3660" s="34"/>
      <c r="S3660" s="35"/>
      <c r="T3660" s="147"/>
    </row>
    <row r="3661">
      <c r="A3661" s="147"/>
      <c r="B3661" s="64"/>
      <c r="C3661" s="147" t="s">
        <v>217</v>
      </c>
      <c r="E3661" s="161"/>
      <c r="F3661" s="162"/>
      <c r="G3661" s="147"/>
      <c r="H3661" s="146"/>
      <c r="J3661" s="146"/>
      <c r="L3661" s="150"/>
      <c r="N3661" s="163"/>
      <c r="O3661" s="146"/>
      <c r="P3661" s="146"/>
      <c r="Q3661" s="146"/>
      <c r="R3661" s="34"/>
      <c r="S3661" s="35"/>
      <c r="T3661" s="147"/>
    </row>
    <row r="3662">
      <c r="A3662" s="147"/>
      <c r="B3662" s="64"/>
      <c r="C3662" s="147" t="s">
        <v>217</v>
      </c>
      <c r="E3662" s="161"/>
      <c r="F3662" s="162"/>
      <c r="G3662" s="147"/>
      <c r="H3662" s="146"/>
      <c r="J3662" s="146"/>
      <c r="L3662" s="150"/>
      <c r="N3662" s="163"/>
      <c r="O3662" s="146"/>
      <c r="P3662" s="146"/>
      <c r="Q3662" s="146"/>
      <c r="R3662" s="34"/>
      <c r="S3662" s="35"/>
      <c r="T3662" s="147"/>
    </row>
    <row r="3663">
      <c r="A3663" s="147"/>
      <c r="B3663" s="64"/>
      <c r="C3663" s="147" t="s">
        <v>217</v>
      </c>
      <c r="E3663" s="161"/>
      <c r="F3663" s="162"/>
      <c r="G3663" s="147"/>
      <c r="H3663" s="146"/>
      <c r="J3663" s="146"/>
      <c r="L3663" s="150"/>
      <c r="N3663" s="163"/>
      <c r="O3663" s="146"/>
      <c r="P3663" s="146"/>
      <c r="Q3663" s="146"/>
      <c r="R3663" s="34"/>
      <c r="S3663" s="35"/>
      <c r="T3663" s="147"/>
    </row>
    <row r="3664">
      <c r="A3664" s="147"/>
      <c r="B3664" s="64"/>
      <c r="C3664" s="147" t="s">
        <v>217</v>
      </c>
      <c r="E3664" s="161"/>
      <c r="F3664" s="162"/>
      <c r="G3664" s="147"/>
      <c r="H3664" s="146"/>
      <c r="J3664" s="146"/>
      <c r="L3664" s="150"/>
      <c r="N3664" s="163"/>
      <c r="O3664" s="146"/>
      <c r="P3664" s="146"/>
      <c r="Q3664" s="146"/>
      <c r="R3664" s="34"/>
      <c r="S3664" s="35"/>
      <c r="T3664" s="147"/>
    </row>
    <row r="3665">
      <c r="A3665" s="147"/>
      <c r="B3665" s="64"/>
      <c r="C3665" s="147" t="s">
        <v>217</v>
      </c>
      <c r="E3665" s="161"/>
      <c r="F3665" s="162"/>
      <c r="G3665" s="147"/>
      <c r="H3665" s="146"/>
      <c r="J3665" s="146"/>
      <c r="L3665" s="150"/>
      <c r="N3665" s="163"/>
      <c r="O3665" s="146"/>
      <c r="P3665" s="146"/>
      <c r="Q3665" s="146"/>
      <c r="R3665" s="34"/>
      <c r="S3665" s="35"/>
      <c r="T3665" s="147"/>
    </row>
    <row r="3666">
      <c r="A3666" s="147"/>
      <c r="B3666" s="64"/>
      <c r="C3666" s="147" t="s">
        <v>217</v>
      </c>
      <c r="E3666" s="161"/>
      <c r="F3666" s="162"/>
      <c r="G3666" s="147"/>
      <c r="H3666" s="146"/>
      <c r="J3666" s="146"/>
      <c r="L3666" s="150"/>
      <c r="N3666" s="163"/>
      <c r="O3666" s="146"/>
      <c r="P3666" s="146"/>
      <c r="Q3666" s="146"/>
      <c r="R3666" s="34"/>
      <c r="S3666" s="35"/>
      <c r="T3666" s="147"/>
    </row>
    <row r="3667">
      <c r="A3667" s="147"/>
      <c r="B3667" s="64"/>
      <c r="C3667" s="147" t="s">
        <v>217</v>
      </c>
      <c r="E3667" s="161"/>
      <c r="F3667" s="162"/>
      <c r="G3667" s="147"/>
      <c r="H3667" s="146"/>
      <c r="J3667" s="146"/>
      <c r="L3667" s="150"/>
      <c r="N3667" s="163"/>
      <c r="O3667" s="146"/>
      <c r="P3667" s="146"/>
      <c r="Q3667" s="146"/>
      <c r="R3667" s="34"/>
      <c r="S3667" s="35"/>
      <c r="T3667" s="147"/>
    </row>
    <row r="3668">
      <c r="A3668" s="147"/>
      <c r="B3668" s="64"/>
      <c r="C3668" s="147" t="s">
        <v>217</v>
      </c>
      <c r="E3668" s="161"/>
      <c r="F3668" s="162"/>
      <c r="G3668" s="147"/>
      <c r="H3668" s="146"/>
      <c r="J3668" s="146"/>
      <c r="L3668" s="150"/>
      <c r="N3668" s="163"/>
      <c r="O3668" s="146"/>
      <c r="P3668" s="146"/>
      <c r="Q3668" s="146"/>
      <c r="R3668" s="34"/>
      <c r="S3668" s="35"/>
      <c r="T3668" s="147"/>
    </row>
    <row r="3669">
      <c r="A3669" s="147"/>
      <c r="B3669" s="64"/>
      <c r="C3669" s="147" t="s">
        <v>217</v>
      </c>
      <c r="E3669" s="161"/>
      <c r="F3669" s="162"/>
      <c r="G3669" s="147"/>
      <c r="H3669" s="146"/>
      <c r="J3669" s="146"/>
      <c r="L3669" s="150"/>
      <c r="N3669" s="163"/>
      <c r="O3669" s="146"/>
      <c r="P3669" s="146"/>
      <c r="Q3669" s="146"/>
      <c r="R3669" s="34"/>
      <c r="S3669" s="35"/>
      <c r="T3669" s="147"/>
    </row>
    <row r="3670">
      <c r="A3670" s="147"/>
      <c r="B3670" s="64"/>
      <c r="C3670" s="147" t="s">
        <v>217</v>
      </c>
      <c r="E3670" s="161"/>
      <c r="F3670" s="162"/>
      <c r="G3670" s="147"/>
      <c r="H3670" s="146"/>
      <c r="J3670" s="146"/>
      <c r="L3670" s="150"/>
      <c r="N3670" s="163"/>
      <c r="O3670" s="146"/>
      <c r="P3670" s="146"/>
      <c r="Q3670" s="146"/>
      <c r="R3670" s="34"/>
      <c r="S3670" s="35"/>
      <c r="T3670" s="147"/>
    </row>
    <row r="3671">
      <c r="A3671" s="147"/>
      <c r="B3671" s="64"/>
      <c r="C3671" s="147" t="s">
        <v>217</v>
      </c>
      <c r="E3671" s="161"/>
      <c r="F3671" s="162"/>
      <c r="G3671" s="147"/>
      <c r="H3671" s="146"/>
      <c r="J3671" s="146"/>
      <c r="L3671" s="150"/>
      <c r="N3671" s="163"/>
      <c r="O3671" s="146"/>
      <c r="P3671" s="146"/>
      <c r="Q3671" s="146"/>
      <c r="R3671" s="34"/>
      <c r="S3671" s="35"/>
      <c r="T3671" s="147"/>
    </row>
    <row r="3672">
      <c r="A3672" s="147"/>
      <c r="B3672" s="64"/>
      <c r="C3672" s="147" t="s">
        <v>217</v>
      </c>
      <c r="E3672" s="161"/>
      <c r="F3672" s="162"/>
      <c r="G3672" s="147"/>
      <c r="H3672" s="146"/>
      <c r="J3672" s="146"/>
      <c r="L3672" s="150"/>
      <c r="N3672" s="163"/>
      <c r="O3672" s="146"/>
      <c r="P3672" s="146"/>
      <c r="Q3672" s="146"/>
      <c r="R3672" s="34"/>
      <c r="S3672" s="35"/>
      <c r="T3672" s="147"/>
    </row>
    <row r="3673">
      <c r="A3673" s="147"/>
      <c r="B3673" s="64"/>
      <c r="C3673" s="147" t="s">
        <v>217</v>
      </c>
      <c r="E3673" s="161"/>
      <c r="F3673" s="162"/>
      <c r="G3673" s="147"/>
      <c r="H3673" s="146"/>
      <c r="J3673" s="146"/>
      <c r="L3673" s="150"/>
      <c r="N3673" s="163"/>
      <c r="O3673" s="146"/>
      <c r="P3673" s="146"/>
      <c r="Q3673" s="146"/>
      <c r="R3673" s="34"/>
      <c r="S3673" s="35"/>
      <c r="T3673" s="147"/>
    </row>
    <row r="3674">
      <c r="A3674" s="147"/>
      <c r="B3674" s="64"/>
      <c r="C3674" s="147" t="s">
        <v>217</v>
      </c>
      <c r="E3674" s="161"/>
      <c r="F3674" s="162"/>
      <c r="G3674" s="147"/>
      <c r="H3674" s="146"/>
      <c r="J3674" s="146"/>
      <c r="L3674" s="150"/>
      <c r="N3674" s="163"/>
      <c r="O3674" s="146"/>
      <c r="P3674" s="146"/>
      <c r="Q3674" s="146"/>
      <c r="R3674" s="34"/>
      <c r="S3674" s="35"/>
      <c r="T3674" s="147"/>
    </row>
    <row r="3675">
      <c r="A3675" s="147"/>
      <c r="B3675" s="64"/>
      <c r="C3675" s="147" t="s">
        <v>217</v>
      </c>
      <c r="E3675" s="161"/>
      <c r="F3675" s="162"/>
      <c r="G3675" s="147"/>
      <c r="H3675" s="146"/>
      <c r="J3675" s="146"/>
      <c r="L3675" s="150"/>
      <c r="N3675" s="163"/>
      <c r="O3675" s="146"/>
      <c r="P3675" s="146"/>
      <c r="Q3675" s="146"/>
      <c r="R3675" s="34"/>
      <c r="S3675" s="35"/>
      <c r="T3675" s="147"/>
    </row>
    <row r="3676">
      <c r="A3676" s="147"/>
      <c r="B3676" s="64"/>
      <c r="C3676" s="147" t="s">
        <v>217</v>
      </c>
      <c r="E3676" s="161"/>
      <c r="F3676" s="162"/>
      <c r="G3676" s="147"/>
      <c r="H3676" s="146"/>
      <c r="J3676" s="146"/>
      <c r="L3676" s="150"/>
      <c r="N3676" s="163"/>
      <c r="O3676" s="146"/>
      <c r="P3676" s="146"/>
      <c r="Q3676" s="146"/>
      <c r="R3676" s="34"/>
      <c r="S3676" s="35"/>
      <c r="T3676" s="147"/>
    </row>
    <row r="3677">
      <c r="A3677" s="147"/>
      <c r="B3677" s="64"/>
      <c r="C3677" s="147" t="s">
        <v>217</v>
      </c>
      <c r="E3677" s="161"/>
      <c r="F3677" s="162"/>
      <c r="G3677" s="147"/>
      <c r="H3677" s="146"/>
      <c r="J3677" s="146"/>
      <c r="L3677" s="150"/>
      <c r="N3677" s="163"/>
      <c r="O3677" s="146"/>
      <c r="P3677" s="146"/>
      <c r="Q3677" s="146"/>
      <c r="R3677" s="34"/>
      <c r="S3677" s="35"/>
      <c r="T3677" s="147"/>
    </row>
    <row r="3678">
      <c r="A3678" s="147"/>
      <c r="B3678" s="64"/>
      <c r="C3678" s="147" t="s">
        <v>217</v>
      </c>
      <c r="E3678" s="161"/>
      <c r="F3678" s="162"/>
      <c r="G3678" s="147"/>
      <c r="H3678" s="146"/>
      <c r="J3678" s="146"/>
      <c r="L3678" s="150"/>
      <c r="N3678" s="163"/>
      <c r="O3678" s="146"/>
      <c r="P3678" s="146"/>
      <c r="Q3678" s="146"/>
      <c r="R3678" s="34"/>
      <c r="S3678" s="35"/>
      <c r="T3678" s="147"/>
    </row>
    <row r="3679">
      <c r="A3679" s="147"/>
      <c r="B3679" s="64"/>
      <c r="C3679" s="147" t="s">
        <v>217</v>
      </c>
      <c r="E3679" s="161"/>
      <c r="F3679" s="162"/>
      <c r="G3679" s="147"/>
      <c r="H3679" s="146"/>
      <c r="J3679" s="146"/>
      <c r="L3679" s="150"/>
      <c r="N3679" s="163"/>
      <c r="O3679" s="146"/>
      <c r="P3679" s="146"/>
      <c r="Q3679" s="146"/>
      <c r="R3679" s="34"/>
      <c r="S3679" s="35"/>
      <c r="T3679" s="147"/>
    </row>
    <row r="3680">
      <c r="A3680" s="147"/>
      <c r="B3680" s="64"/>
      <c r="C3680" s="147" t="s">
        <v>217</v>
      </c>
      <c r="E3680" s="161"/>
      <c r="F3680" s="162"/>
      <c r="G3680" s="147"/>
      <c r="H3680" s="146"/>
      <c r="J3680" s="146"/>
      <c r="L3680" s="150"/>
      <c r="N3680" s="163"/>
      <c r="O3680" s="146"/>
      <c r="P3680" s="146"/>
      <c r="Q3680" s="146"/>
      <c r="R3680" s="34"/>
      <c r="S3680" s="35"/>
      <c r="T3680" s="147"/>
    </row>
    <row r="3681">
      <c r="A3681" s="147"/>
      <c r="B3681" s="64"/>
      <c r="C3681" s="147" t="s">
        <v>217</v>
      </c>
      <c r="E3681" s="161"/>
      <c r="F3681" s="162"/>
      <c r="G3681" s="147"/>
      <c r="H3681" s="146"/>
      <c r="J3681" s="146"/>
      <c r="L3681" s="150"/>
      <c r="N3681" s="163"/>
      <c r="O3681" s="146"/>
      <c r="P3681" s="146"/>
      <c r="Q3681" s="146"/>
      <c r="R3681" s="34"/>
      <c r="S3681" s="35"/>
      <c r="T3681" s="147"/>
    </row>
    <row r="3682">
      <c r="A3682" s="147"/>
      <c r="B3682" s="64"/>
      <c r="C3682" s="147" t="s">
        <v>217</v>
      </c>
      <c r="E3682" s="161"/>
      <c r="F3682" s="162"/>
      <c r="G3682" s="147"/>
      <c r="H3682" s="146"/>
      <c r="J3682" s="146"/>
      <c r="L3682" s="150"/>
      <c r="N3682" s="163"/>
      <c r="O3682" s="146"/>
      <c r="P3682" s="146"/>
      <c r="Q3682" s="146"/>
      <c r="R3682" s="34"/>
      <c r="S3682" s="35"/>
      <c r="T3682" s="147"/>
    </row>
    <row r="3683">
      <c r="A3683" s="147"/>
      <c r="B3683" s="64"/>
      <c r="C3683" s="147" t="s">
        <v>217</v>
      </c>
      <c r="E3683" s="161"/>
      <c r="F3683" s="162"/>
      <c r="G3683" s="147"/>
      <c r="H3683" s="146"/>
      <c r="J3683" s="146"/>
      <c r="L3683" s="150"/>
      <c r="N3683" s="163"/>
      <c r="O3683" s="146"/>
      <c r="P3683" s="146"/>
      <c r="Q3683" s="146"/>
      <c r="R3683" s="34"/>
      <c r="S3683" s="35"/>
      <c r="T3683" s="147"/>
    </row>
    <row r="3684">
      <c r="A3684" s="147"/>
      <c r="B3684" s="64"/>
      <c r="C3684" s="147" t="s">
        <v>217</v>
      </c>
      <c r="E3684" s="161"/>
      <c r="F3684" s="162"/>
      <c r="G3684" s="147"/>
      <c r="H3684" s="146"/>
      <c r="J3684" s="146"/>
      <c r="L3684" s="150"/>
      <c r="N3684" s="163"/>
      <c r="O3684" s="146"/>
      <c r="P3684" s="146"/>
      <c r="Q3684" s="146"/>
      <c r="R3684" s="34"/>
      <c r="S3684" s="35"/>
      <c r="T3684" s="147"/>
    </row>
    <row r="3685">
      <c r="A3685" s="147"/>
      <c r="B3685" s="64"/>
      <c r="C3685" s="147" t="s">
        <v>217</v>
      </c>
      <c r="E3685" s="161"/>
      <c r="F3685" s="162"/>
      <c r="G3685" s="147"/>
      <c r="H3685" s="146"/>
      <c r="J3685" s="146"/>
      <c r="L3685" s="150"/>
      <c r="N3685" s="163"/>
      <c r="O3685" s="146"/>
      <c r="P3685" s="146"/>
      <c r="Q3685" s="146"/>
      <c r="R3685" s="34"/>
      <c r="S3685" s="35"/>
      <c r="T3685" s="147"/>
    </row>
    <row r="3686">
      <c r="A3686" s="147"/>
      <c r="B3686" s="64"/>
      <c r="C3686" s="147" t="s">
        <v>217</v>
      </c>
      <c r="E3686" s="161"/>
      <c r="F3686" s="162"/>
      <c r="G3686" s="147"/>
      <c r="H3686" s="146"/>
      <c r="J3686" s="146"/>
      <c r="L3686" s="150"/>
      <c r="N3686" s="163"/>
      <c r="O3686" s="146"/>
      <c r="P3686" s="146"/>
      <c r="Q3686" s="146"/>
      <c r="R3686" s="34"/>
      <c r="S3686" s="35"/>
      <c r="T3686" s="147"/>
    </row>
    <row r="3687">
      <c r="A3687" s="147"/>
      <c r="B3687" s="64"/>
      <c r="C3687" s="147" t="s">
        <v>217</v>
      </c>
      <c r="E3687" s="161"/>
      <c r="F3687" s="162"/>
      <c r="G3687" s="147"/>
      <c r="H3687" s="146"/>
      <c r="J3687" s="146"/>
      <c r="L3687" s="150"/>
      <c r="N3687" s="163"/>
      <c r="O3687" s="146"/>
      <c r="P3687" s="146"/>
      <c r="Q3687" s="146"/>
      <c r="R3687" s="34"/>
      <c r="S3687" s="35"/>
      <c r="T3687" s="147"/>
    </row>
    <row r="3688">
      <c r="A3688" s="147"/>
      <c r="B3688" s="64"/>
      <c r="C3688" s="147" t="s">
        <v>217</v>
      </c>
      <c r="E3688" s="161"/>
      <c r="F3688" s="162"/>
      <c r="G3688" s="147"/>
      <c r="H3688" s="146"/>
      <c r="J3688" s="146"/>
      <c r="L3688" s="150"/>
      <c r="N3688" s="163"/>
      <c r="O3688" s="146"/>
      <c r="P3688" s="146"/>
      <c r="Q3688" s="146"/>
      <c r="R3688" s="34"/>
      <c r="S3688" s="35"/>
      <c r="T3688" s="147"/>
    </row>
    <row r="3689">
      <c r="A3689" s="147"/>
      <c r="B3689" s="64"/>
      <c r="C3689" s="147" t="s">
        <v>217</v>
      </c>
      <c r="E3689" s="161"/>
      <c r="F3689" s="162"/>
      <c r="G3689" s="147"/>
      <c r="H3689" s="146"/>
      <c r="J3689" s="146"/>
      <c r="L3689" s="150"/>
      <c r="N3689" s="163"/>
      <c r="O3689" s="146"/>
      <c r="P3689" s="146"/>
      <c r="Q3689" s="146"/>
      <c r="R3689" s="34"/>
      <c r="S3689" s="35"/>
      <c r="T3689" s="147"/>
    </row>
    <row r="3690">
      <c r="A3690" s="147"/>
      <c r="B3690" s="64"/>
      <c r="C3690" s="147" t="s">
        <v>217</v>
      </c>
      <c r="E3690" s="161"/>
      <c r="F3690" s="162"/>
      <c r="G3690" s="147"/>
      <c r="H3690" s="146"/>
      <c r="J3690" s="146"/>
      <c r="L3690" s="150"/>
      <c r="N3690" s="163"/>
      <c r="O3690" s="146"/>
      <c r="P3690" s="146"/>
      <c r="Q3690" s="146"/>
      <c r="R3690" s="34"/>
      <c r="S3690" s="35"/>
      <c r="T3690" s="147"/>
    </row>
    <row r="3691">
      <c r="A3691" s="147"/>
      <c r="B3691" s="64"/>
      <c r="C3691" s="147" t="s">
        <v>217</v>
      </c>
      <c r="E3691" s="161"/>
      <c r="F3691" s="162"/>
      <c r="G3691" s="147"/>
      <c r="H3691" s="146"/>
      <c r="J3691" s="146"/>
      <c r="L3691" s="150"/>
      <c r="N3691" s="163"/>
      <c r="O3691" s="146"/>
      <c r="P3691" s="146"/>
      <c r="Q3691" s="146"/>
      <c r="R3691" s="34"/>
      <c r="S3691" s="35"/>
      <c r="T3691" s="147"/>
    </row>
    <row r="3692">
      <c r="A3692" s="147"/>
      <c r="B3692" s="64"/>
      <c r="C3692" s="147" t="s">
        <v>217</v>
      </c>
      <c r="E3692" s="161"/>
      <c r="F3692" s="162"/>
      <c r="G3692" s="147"/>
      <c r="H3692" s="146"/>
      <c r="J3692" s="146"/>
      <c r="L3692" s="150"/>
      <c r="N3692" s="163"/>
      <c r="O3692" s="146"/>
      <c r="P3692" s="146"/>
      <c r="Q3692" s="146"/>
      <c r="R3692" s="34"/>
      <c r="S3692" s="35"/>
      <c r="T3692" s="147"/>
    </row>
    <row r="3693">
      <c r="A3693" s="147"/>
      <c r="B3693" s="64"/>
      <c r="C3693" s="147" t="s">
        <v>217</v>
      </c>
      <c r="E3693" s="161"/>
      <c r="F3693" s="162"/>
      <c r="G3693" s="147"/>
      <c r="H3693" s="146"/>
      <c r="J3693" s="146"/>
      <c r="L3693" s="150"/>
      <c r="N3693" s="163"/>
      <c r="O3693" s="146"/>
      <c r="P3693" s="146"/>
      <c r="Q3693" s="146"/>
      <c r="R3693" s="34"/>
      <c r="S3693" s="35"/>
      <c r="T3693" s="147"/>
    </row>
    <row r="3694">
      <c r="A3694" s="147"/>
      <c r="B3694" s="64"/>
      <c r="C3694" s="147" t="s">
        <v>217</v>
      </c>
      <c r="E3694" s="161"/>
      <c r="F3694" s="162"/>
      <c r="G3694" s="147"/>
      <c r="H3694" s="146"/>
      <c r="J3694" s="146"/>
      <c r="L3694" s="150"/>
      <c r="N3694" s="163"/>
      <c r="O3694" s="146"/>
      <c r="P3694" s="146"/>
      <c r="Q3694" s="146"/>
      <c r="R3694" s="34"/>
      <c r="S3694" s="35"/>
      <c r="T3694" s="147"/>
    </row>
    <row r="3695">
      <c r="A3695" s="147"/>
      <c r="B3695" s="64"/>
      <c r="C3695" s="147" t="s">
        <v>217</v>
      </c>
      <c r="E3695" s="161"/>
      <c r="F3695" s="162"/>
      <c r="G3695" s="147"/>
      <c r="H3695" s="146"/>
      <c r="J3695" s="146"/>
      <c r="L3695" s="150"/>
      <c r="N3695" s="163"/>
      <c r="O3695" s="146"/>
      <c r="P3695" s="146"/>
      <c r="Q3695" s="146"/>
      <c r="R3695" s="34"/>
      <c r="S3695" s="35"/>
      <c r="T3695" s="147"/>
    </row>
    <row r="3696">
      <c r="A3696" s="147"/>
      <c r="B3696" s="64"/>
      <c r="C3696" s="147" t="s">
        <v>217</v>
      </c>
      <c r="E3696" s="161"/>
      <c r="F3696" s="162"/>
      <c r="G3696" s="147"/>
      <c r="H3696" s="146"/>
      <c r="J3696" s="146"/>
      <c r="L3696" s="150"/>
      <c r="N3696" s="163"/>
      <c r="O3696" s="146"/>
      <c r="P3696" s="146"/>
      <c r="Q3696" s="146"/>
      <c r="R3696" s="34"/>
      <c r="S3696" s="35"/>
      <c r="T3696" s="147"/>
    </row>
    <row r="3697">
      <c r="A3697" s="147"/>
      <c r="B3697" s="64"/>
      <c r="C3697" s="147" t="s">
        <v>217</v>
      </c>
      <c r="E3697" s="161"/>
      <c r="F3697" s="162"/>
      <c r="G3697" s="147"/>
      <c r="H3697" s="146"/>
      <c r="J3697" s="146"/>
      <c r="L3697" s="150"/>
      <c r="N3697" s="163"/>
      <c r="O3697" s="146"/>
      <c r="P3697" s="146"/>
      <c r="Q3697" s="146"/>
      <c r="R3697" s="34"/>
      <c r="S3697" s="35"/>
      <c r="T3697" s="147"/>
    </row>
    <row r="3698">
      <c r="A3698" s="147"/>
      <c r="B3698" s="64"/>
      <c r="C3698" s="147" t="s">
        <v>217</v>
      </c>
      <c r="E3698" s="161"/>
      <c r="F3698" s="162"/>
      <c r="G3698" s="147"/>
      <c r="H3698" s="146"/>
      <c r="J3698" s="146"/>
      <c r="L3698" s="150"/>
      <c r="N3698" s="163"/>
      <c r="O3698" s="146"/>
      <c r="P3698" s="146"/>
      <c r="Q3698" s="146"/>
      <c r="R3698" s="34"/>
      <c r="S3698" s="35"/>
      <c r="T3698" s="147"/>
    </row>
    <row r="3699">
      <c r="A3699" s="147"/>
      <c r="B3699" s="64"/>
      <c r="C3699" s="147" t="s">
        <v>217</v>
      </c>
      <c r="E3699" s="161"/>
      <c r="F3699" s="162"/>
      <c r="G3699" s="147"/>
      <c r="H3699" s="146"/>
      <c r="J3699" s="146"/>
      <c r="L3699" s="150"/>
      <c r="N3699" s="163"/>
      <c r="O3699" s="146"/>
      <c r="P3699" s="146"/>
      <c r="Q3699" s="146"/>
      <c r="R3699" s="34"/>
      <c r="S3699" s="35"/>
      <c r="T3699" s="147"/>
    </row>
    <row r="3700">
      <c r="A3700" s="147"/>
      <c r="B3700" s="64"/>
      <c r="C3700" s="147" t="s">
        <v>217</v>
      </c>
      <c r="E3700" s="161"/>
      <c r="F3700" s="162"/>
      <c r="G3700" s="147"/>
      <c r="H3700" s="146"/>
      <c r="J3700" s="146"/>
      <c r="L3700" s="150"/>
      <c r="N3700" s="163"/>
      <c r="O3700" s="146"/>
      <c r="P3700" s="146"/>
      <c r="Q3700" s="146"/>
      <c r="R3700" s="34"/>
      <c r="S3700" s="35"/>
      <c r="T3700" s="147"/>
    </row>
    <row r="3701">
      <c r="A3701" s="147"/>
      <c r="B3701" s="64"/>
      <c r="C3701" s="147" t="s">
        <v>217</v>
      </c>
      <c r="E3701" s="161"/>
      <c r="F3701" s="162"/>
      <c r="G3701" s="147"/>
      <c r="H3701" s="146"/>
      <c r="J3701" s="146"/>
      <c r="L3701" s="150"/>
      <c r="N3701" s="163"/>
      <c r="O3701" s="146"/>
      <c r="P3701" s="146"/>
      <c r="Q3701" s="146"/>
      <c r="R3701" s="34"/>
      <c r="S3701" s="35"/>
      <c r="T3701" s="147"/>
    </row>
    <row r="3702">
      <c r="A3702" s="147"/>
      <c r="B3702" s="64"/>
      <c r="C3702" s="147" t="s">
        <v>217</v>
      </c>
      <c r="E3702" s="161"/>
      <c r="F3702" s="162"/>
      <c r="G3702" s="147"/>
      <c r="H3702" s="146"/>
      <c r="J3702" s="146"/>
      <c r="L3702" s="150"/>
      <c r="N3702" s="163"/>
      <c r="O3702" s="146"/>
      <c r="P3702" s="146"/>
      <c r="Q3702" s="146"/>
      <c r="R3702" s="34"/>
      <c r="S3702" s="35"/>
      <c r="T3702" s="147"/>
    </row>
    <row r="3703">
      <c r="A3703" s="147"/>
      <c r="B3703" s="64"/>
      <c r="C3703" s="147" t="s">
        <v>217</v>
      </c>
      <c r="E3703" s="161"/>
      <c r="F3703" s="162"/>
      <c r="G3703" s="147"/>
      <c r="H3703" s="146"/>
      <c r="J3703" s="146"/>
      <c r="L3703" s="150"/>
      <c r="N3703" s="163"/>
      <c r="O3703" s="146"/>
      <c r="P3703" s="146"/>
      <c r="Q3703" s="146"/>
      <c r="R3703" s="34"/>
      <c r="S3703" s="35"/>
      <c r="T3703" s="147"/>
    </row>
    <row r="3704">
      <c r="A3704" s="147"/>
      <c r="B3704" s="64"/>
      <c r="C3704" s="147" t="s">
        <v>217</v>
      </c>
      <c r="E3704" s="161"/>
      <c r="F3704" s="162"/>
      <c r="G3704" s="147"/>
      <c r="H3704" s="146"/>
      <c r="J3704" s="146"/>
      <c r="L3704" s="150"/>
      <c r="N3704" s="163"/>
      <c r="O3704" s="146"/>
      <c r="P3704" s="146"/>
      <c r="Q3704" s="146"/>
      <c r="R3704" s="34"/>
      <c r="S3704" s="35"/>
      <c r="T3704" s="147"/>
    </row>
    <row r="3705">
      <c r="A3705" s="147"/>
      <c r="B3705" s="64"/>
      <c r="C3705" s="147" t="s">
        <v>217</v>
      </c>
      <c r="E3705" s="161"/>
      <c r="F3705" s="162"/>
      <c r="G3705" s="147"/>
      <c r="H3705" s="146"/>
      <c r="J3705" s="146"/>
      <c r="L3705" s="150"/>
      <c r="N3705" s="163"/>
      <c r="O3705" s="146"/>
      <c r="P3705" s="146"/>
      <c r="Q3705" s="146"/>
      <c r="R3705" s="34"/>
      <c r="S3705" s="35"/>
      <c r="T3705" s="147"/>
    </row>
    <row r="3706">
      <c r="A3706" s="147"/>
      <c r="B3706" s="64"/>
      <c r="C3706" s="147" t="s">
        <v>217</v>
      </c>
      <c r="E3706" s="161"/>
      <c r="F3706" s="162"/>
      <c r="G3706" s="147"/>
      <c r="H3706" s="146"/>
      <c r="J3706" s="146"/>
      <c r="L3706" s="150"/>
      <c r="N3706" s="163"/>
      <c r="O3706" s="146"/>
      <c r="P3706" s="146"/>
      <c r="Q3706" s="146"/>
      <c r="R3706" s="34"/>
      <c r="S3706" s="35"/>
      <c r="T3706" s="147"/>
    </row>
    <row r="3707">
      <c r="A3707" s="147"/>
      <c r="B3707" s="64"/>
      <c r="C3707" s="147" t="s">
        <v>217</v>
      </c>
      <c r="E3707" s="161"/>
      <c r="F3707" s="162"/>
      <c r="G3707" s="147"/>
      <c r="H3707" s="146"/>
      <c r="J3707" s="146"/>
      <c r="L3707" s="150"/>
      <c r="N3707" s="163"/>
      <c r="O3707" s="146"/>
      <c r="P3707" s="146"/>
      <c r="Q3707" s="146"/>
      <c r="R3707" s="34"/>
      <c r="S3707" s="35"/>
      <c r="T3707" s="147"/>
    </row>
    <row r="3708">
      <c r="A3708" s="147"/>
      <c r="B3708" s="64"/>
      <c r="C3708" s="147" t="s">
        <v>217</v>
      </c>
      <c r="E3708" s="161"/>
      <c r="F3708" s="162"/>
      <c r="G3708" s="147"/>
      <c r="H3708" s="146"/>
      <c r="J3708" s="146"/>
      <c r="L3708" s="150"/>
      <c r="N3708" s="163"/>
      <c r="O3708" s="146"/>
      <c r="P3708" s="146"/>
      <c r="Q3708" s="146"/>
      <c r="R3708" s="34"/>
      <c r="S3708" s="35"/>
      <c r="T3708" s="147"/>
    </row>
    <row r="3709">
      <c r="A3709" s="147"/>
      <c r="B3709" s="64"/>
      <c r="C3709" s="147" t="s">
        <v>217</v>
      </c>
      <c r="E3709" s="161"/>
      <c r="F3709" s="162"/>
      <c r="G3709" s="147"/>
      <c r="H3709" s="146"/>
      <c r="J3709" s="146"/>
      <c r="L3709" s="150"/>
      <c r="N3709" s="163"/>
      <c r="O3709" s="146"/>
      <c r="P3709" s="146"/>
      <c r="Q3709" s="146"/>
      <c r="R3709" s="34"/>
      <c r="S3709" s="35"/>
      <c r="T3709" s="147"/>
    </row>
    <row r="3710">
      <c r="A3710" s="147"/>
      <c r="B3710" s="64"/>
      <c r="C3710" s="147" t="s">
        <v>217</v>
      </c>
      <c r="E3710" s="161"/>
      <c r="F3710" s="162"/>
      <c r="G3710" s="147"/>
      <c r="H3710" s="146"/>
      <c r="J3710" s="146"/>
      <c r="L3710" s="150"/>
      <c r="N3710" s="163"/>
      <c r="O3710" s="146"/>
      <c r="P3710" s="146"/>
      <c r="Q3710" s="146"/>
      <c r="R3710" s="34"/>
      <c r="S3710" s="35"/>
      <c r="T3710" s="147"/>
    </row>
    <row r="3711">
      <c r="A3711" s="147"/>
      <c r="B3711" s="64"/>
      <c r="C3711" s="147" t="s">
        <v>217</v>
      </c>
      <c r="E3711" s="161"/>
      <c r="F3711" s="162"/>
      <c r="G3711" s="147"/>
      <c r="H3711" s="146"/>
      <c r="J3711" s="146"/>
      <c r="L3711" s="150"/>
      <c r="N3711" s="163"/>
      <c r="O3711" s="146"/>
      <c r="P3711" s="146"/>
      <c r="Q3711" s="146"/>
      <c r="R3711" s="34"/>
      <c r="S3711" s="35"/>
      <c r="T3711" s="147"/>
    </row>
    <row r="3712">
      <c r="A3712" s="147"/>
      <c r="B3712" s="64"/>
      <c r="C3712" s="147" t="s">
        <v>217</v>
      </c>
      <c r="E3712" s="161"/>
      <c r="F3712" s="162"/>
      <c r="G3712" s="147"/>
      <c r="H3712" s="146"/>
      <c r="J3712" s="146"/>
      <c r="L3712" s="150"/>
      <c r="N3712" s="163"/>
      <c r="O3712" s="146"/>
      <c r="P3712" s="146"/>
      <c r="Q3712" s="146"/>
      <c r="R3712" s="34"/>
      <c r="S3712" s="35"/>
      <c r="T3712" s="147"/>
    </row>
    <row r="3713">
      <c r="A3713" s="147"/>
      <c r="B3713" s="64"/>
      <c r="C3713" s="147" t="s">
        <v>217</v>
      </c>
      <c r="E3713" s="161"/>
      <c r="F3713" s="162"/>
      <c r="G3713" s="147"/>
      <c r="H3713" s="146"/>
      <c r="J3713" s="146"/>
      <c r="L3713" s="150"/>
      <c r="N3713" s="163"/>
      <c r="O3713" s="146"/>
      <c r="P3713" s="146"/>
      <c r="Q3713" s="146"/>
      <c r="R3713" s="34"/>
      <c r="S3713" s="35"/>
      <c r="T3713" s="147"/>
    </row>
    <row r="3714">
      <c r="A3714" s="147"/>
      <c r="B3714" s="64"/>
      <c r="C3714" s="147" t="s">
        <v>217</v>
      </c>
      <c r="E3714" s="161"/>
      <c r="F3714" s="162"/>
      <c r="G3714" s="147"/>
      <c r="H3714" s="146"/>
      <c r="J3714" s="146"/>
      <c r="L3714" s="150"/>
      <c r="N3714" s="163"/>
      <c r="O3714" s="146"/>
      <c r="P3714" s="146"/>
      <c r="Q3714" s="146"/>
      <c r="R3714" s="34"/>
      <c r="S3714" s="35"/>
      <c r="T3714" s="147"/>
    </row>
    <row r="3715">
      <c r="A3715" s="147"/>
      <c r="B3715" s="64"/>
      <c r="C3715" s="147" t="s">
        <v>217</v>
      </c>
      <c r="E3715" s="161"/>
      <c r="F3715" s="162"/>
      <c r="G3715" s="147"/>
      <c r="H3715" s="146"/>
      <c r="J3715" s="146"/>
      <c r="L3715" s="150"/>
      <c r="N3715" s="163"/>
      <c r="O3715" s="146"/>
      <c r="P3715" s="146"/>
      <c r="Q3715" s="146"/>
      <c r="R3715" s="34"/>
      <c r="S3715" s="35"/>
      <c r="T3715" s="147"/>
    </row>
    <row r="3716">
      <c r="A3716" s="147"/>
      <c r="B3716" s="64"/>
      <c r="C3716" s="147" t="s">
        <v>217</v>
      </c>
      <c r="E3716" s="161"/>
      <c r="F3716" s="162"/>
      <c r="G3716" s="147"/>
      <c r="H3716" s="146"/>
      <c r="J3716" s="146"/>
      <c r="L3716" s="150"/>
      <c r="N3716" s="163"/>
      <c r="O3716" s="146"/>
      <c r="P3716" s="146"/>
      <c r="Q3716" s="146"/>
      <c r="R3716" s="34"/>
      <c r="S3716" s="35"/>
      <c r="T3716" s="147"/>
    </row>
    <row r="3717">
      <c r="A3717" s="147"/>
      <c r="B3717" s="64"/>
      <c r="C3717" s="147" t="s">
        <v>217</v>
      </c>
      <c r="E3717" s="161"/>
      <c r="F3717" s="162"/>
      <c r="G3717" s="147"/>
      <c r="H3717" s="146"/>
      <c r="J3717" s="146"/>
      <c r="L3717" s="150"/>
      <c r="N3717" s="163"/>
      <c r="O3717" s="146"/>
      <c r="P3717" s="146"/>
      <c r="Q3717" s="146"/>
      <c r="R3717" s="34"/>
      <c r="S3717" s="35"/>
      <c r="T3717" s="147"/>
    </row>
    <row r="3718">
      <c r="A3718" s="147"/>
      <c r="B3718" s="64"/>
      <c r="C3718" s="147" t="s">
        <v>217</v>
      </c>
      <c r="E3718" s="161"/>
      <c r="F3718" s="162"/>
      <c r="G3718" s="147"/>
      <c r="H3718" s="146"/>
      <c r="J3718" s="146"/>
      <c r="L3718" s="150"/>
      <c r="N3718" s="163"/>
      <c r="O3718" s="146"/>
      <c r="P3718" s="146"/>
      <c r="Q3718" s="146"/>
      <c r="R3718" s="34"/>
      <c r="S3718" s="35"/>
      <c r="T3718" s="147"/>
    </row>
    <row r="3719">
      <c r="A3719" s="147"/>
      <c r="B3719" s="64"/>
      <c r="C3719" s="147" t="s">
        <v>217</v>
      </c>
      <c r="E3719" s="161"/>
      <c r="F3719" s="162"/>
      <c r="G3719" s="147"/>
      <c r="H3719" s="146"/>
      <c r="J3719" s="146"/>
      <c r="L3719" s="150"/>
      <c r="N3719" s="163"/>
      <c r="O3719" s="146"/>
      <c r="P3719" s="146"/>
      <c r="Q3719" s="146"/>
      <c r="R3719" s="34"/>
      <c r="S3719" s="35"/>
      <c r="T3719" s="147"/>
    </row>
    <row r="3720">
      <c r="A3720" s="147"/>
      <c r="B3720" s="64"/>
      <c r="C3720" s="147" t="s">
        <v>217</v>
      </c>
      <c r="E3720" s="161"/>
      <c r="F3720" s="162"/>
      <c r="G3720" s="147"/>
      <c r="H3720" s="146"/>
      <c r="J3720" s="146"/>
      <c r="L3720" s="150"/>
      <c r="N3720" s="163"/>
      <c r="O3720" s="146"/>
      <c r="P3720" s="146"/>
      <c r="Q3720" s="146"/>
      <c r="R3720" s="34"/>
      <c r="S3720" s="35"/>
      <c r="T3720" s="147"/>
    </row>
    <row r="3721">
      <c r="A3721" s="147"/>
      <c r="B3721" s="64"/>
      <c r="C3721" s="147" t="s">
        <v>217</v>
      </c>
      <c r="E3721" s="161"/>
      <c r="F3721" s="162"/>
      <c r="G3721" s="147"/>
      <c r="H3721" s="146"/>
      <c r="J3721" s="146"/>
      <c r="L3721" s="150"/>
      <c r="N3721" s="163"/>
      <c r="O3721" s="146"/>
      <c r="P3721" s="146"/>
      <c r="Q3721" s="146"/>
      <c r="R3721" s="34"/>
      <c r="S3721" s="35"/>
      <c r="T3721" s="147"/>
    </row>
    <row r="3722">
      <c r="A3722" s="147"/>
      <c r="B3722" s="64"/>
      <c r="C3722" s="147" t="s">
        <v>217</v>
      </c>
      <c r="E3722" s="161"/>
      <c r="F3722" s="162"/>
      <c r="G3722" s="147"/>
      <c r="H3722" s="146"/>
      <c r="J3722" s="146"/>
      <c r="L3722" s="150"/>
      <c r="N3722" s="163"/>
      <c r="O3722" s="146"/>
      <c r="P3722" s="146"/>
      <c r="Q3722" s="146"/>
      <c r="R3722" s="34"/>
      <c r="S3722" s="35"/>
      <c r="T3722" s="147"/>
    </row>
    <row r="3723">
      <c r="A3723" s="147"/>
      <c r="B3723" s="64"/>
      <c r="C3723" s="147" t="s">
        <v>217</v>
      </c>
      <c r="E3723" s="161"/>
      <c r="F3723" s="162"/>
      <c r="G3723" s="147"/>
      <c r="H3723" s="146"/>
      <c r="J3723" s="146"/>
      <c r="L3723" s="150"/>
      <c r="N3723" s="163"/>
      <c r="O3723" s="146"/>
      <c r="P3723" s="146"/>
      <c r="Q3723" s="146"/>
      <c r="R3723" s="34"/>
      <c r="S3723" s="35"/>
      <c r="T3723" s="147"/>
    </row>
    <row r="3724">
      <c r="A3724" s="147"/>
      <c r="B3724" s="64"/>
      <c r="C3724" s="147" t="s">
        <v>217</v>
      </c>
      <c r="E3724" s="161"/>
      <c r="F3724" s="162"/>
      <c r="G3724" s="147"/>
      <c r="H3724" s="146"/>
      <c r="J3724" s="146"/>
      <c r="L3724" s="150"/>
      <c r="N3724" s="163"/>
      <c r="O3724" s="146"/>
      <c r="P3724" s="146"/>
      <c r="Q3724" s="146"/>
      <c r="R3724" s="34"/>
      <c r="S3724" s="35"/>
      <c r="T3724" s="147"/>
    </row>
    <row r="3725">
      <c r="A3725" s="147"/>
      <c r="B3725" s="64"/>
      <c r="C3725" s="147" t="s">
        <v>217</v>
      </c>
      <c r="E3725" s="161"/>
      <c r="F3725" s="162"/>
      <c r="G3725" s="147"/>
      <c r="H3725" s="146"/>
      <c r="J3725" s="146"/>
      <c r="L3725" s="150"/>
      <c r="N3725" s="163"/>
      <c r="O3725" s="146"/>
      <c r="P3725" s="146"/>
      <c r="Q3725" s="146"/>
      <c r="R3725" s="34"/>
      <c r="S3725" s="35"/>
      <c r="T3725" s="147"/>
    </row>
    <row r="3726">
      <c r="A3726" s="147"/>
      <c r="B3726" s="64"/>
      <c r="C3726" s="147" t="s">
        <v>217</v>
      </c>
      <c r="E3726" s="161"/>
      <c r="F3726" s="162"/>
      <c r="G3726" s="147"/>
      <c r="H3726" s="146"/>
      <c r="J3726" s="146"/>
      <c r="L3726" s="150"/>
      <c r="N3726" s="163"/>
      <c r="O3726" s="146"/>
      <c r="P3726" s="146"/>
      <c r="Q3726" s="146"/>
      <c r="R3726" s="34"/>
      <c r="S3726" s="35"/>
      <c r="T3726" s="147"/>
    </row>
    <row r="3727">
      <c r="A3727" s="147"/>
      <c r="B3727" s="64"/>
      <c r="C3727" s="147" t="s">
        <v>217</v>
      </c>
      <c r="E3727" s="161"/>
      <c r="F3727" s="162"/>
      <c r="G3727" s="147"/>
      <c r="H3727" s="146"/>
      <c r="J3727" s="146"/>
      <c r="L3727" s="150"/>
      <c r="N3727" s="163"/>
      <c r="O3727" s="146"/>
      <c r="P3727" s="146"/>
      <c r="Q3727" s="146"/>
      <c r="R3727" s="34"/>
      <c r="S3727" s="35"/>
      <c r="T3727" s="147"/>
    </row>
    <row r="3728">
      <c r="A3728" s="147"/>
      <c r="B3728" s="64"/>
      <c r="C3728" s="147" t="s">
        <v>217</v>
      </c>
      <c r="E3728" s="161"/>
      <c r="F3728" s="162"/>
      <c r="G3728" s="147"/>
      <c r="H3728" s="146"/>
      <c r="J3728" s="146"/>
      <c r="L3728" s="150"/>
      <c r="N3728" s="163"/>
      <c r="O3728" s="146"/>
      <c r="P3728" s="146"/>
      <c r="Q3728" s="146"/>
      <c r="R3728" s="34"/>
      <c r="S3728" s="35"/>
      <c r="T3728" s="147"/>
    </row>
    <row r="3729">
      <c r="A3729" s="147"/>
      <c r="B3729" s="64"/>
      <c r="C3729" s="147" t="s">
        <v>217</v>
      </c>
      <c r="E3729" s="161"/>
      <c r="F3729" s="162"/>
      <c r="G3729" s="147"/>
      <c r="H3729" s="146"/>
      <c r="J3729" s="146"/>
      <c r="L3729" s="150"/>
      <c r="N3729" s="163"/>
      <c r="O3729" s="146"/>
      <c r="P3729" s="146"/>
      <c r="Q3729" s="146"/>
      <c r="R3729" s="34"/>
      <c r="S3729" s="35"/>
      <c r="T3729" s="147"/>
    </row>
    <row r="3730">
      <c r="A3730" s="147"/>
      <c r="B3730" s="64"/>
      <c r="C3730" s="147" t="s">
        <v>217</v>
      </c>
      <c r="E3730" s="161"/>
      <c r="F3730" s="162"/>
      <c r="G3730" s="147"/>
      <c r="H3730" s="146"/>
      <c r="J3730" s="146"/>
      <c r="L3730" s="150"/>
      <c r="N3730" s="163"/>
      <c r="O3730" s="146"/>
      <c r="P3730" s="146"/>
      <c r="Q3730" s="146"/>
      <c r="R3730" s="34"/>
      <c r="S3730" s="35"/>
      <c r="T3730" s="147"/>
    </row>
    <row r="3731">
      <c r="A3731" s="147"/>
      <c r="B3731" s="64"/>
      <c r="C3731" s="147" t="s">
        <v>217</v>
      </c>
      <c r="E3731" s="161"/>
      <c r="F3731" s="162"/>
      <c r="G3731" s="147"/>
      <c r="H3731" s="146"/>
      <c r="J3731" s="146"/>
      <c r="L3731" s="150"/>
      <c r="N3731" s="163"/>
      <c r="O3731" s="146"/>
      <c r="P3731" s="146"/>
      <c r="Q3731" s="146"/>
      <c r="R3731" s="34"/>
      <c r="S3731" s="35"/>
      <c r="T3731" s="147"/>
    </row>
    <row r="3732">
      <c r="A3732" s="147"/>
      <c r="B3732" s="64"/>
      <c r="C3732" s="147" t="s">
        <v>217</v>
      </c>
      <c r="E3732" s="161"/>
      <c r="F3732" s="162"/>
      <c r="G3732" s="147"/>
      <c r="H3732" s="146"/>
      <c r="J3732" s="146"/>
      <c r="L3732" s="150"/>
      <c r="N3732" s="163"/>
      <c r="O3732" s="146"/>
      <c r="P3732" s="146"/>
      <c r="Q3732" s="146"/>
      <c r="R3732" s="34"/>
      <c r="S3732" s="35"/>
      <c r="T3732" s="147"/>
    </row>
    <row r="3733">
      <c r="A3733" s="147"/>
      <c r="B3733" s="64"/>
      <c r="C3733" s="147" t="s">
        <v>217</v>
      </c>
      <c r="E3733" s="161"/>
      <c r="F3733" s="162"/>
      <c r="G3733" s="147"/>
      <c r="H3733" s="146"/>
      <c r="J3733" s="146"/>
      <c r="L3733" s="150"/>
      <c r="N3733" s="163"/>
      <c r="O3733" s="146"/>
      <c r="P3733" s="146"/>
      <c r="Q3733" s="146"/>
      <c r="R3733" s="34"/>
      <c r="S3733" s="35"/>
      <c r="T3733" s="147"/>
    </row>
    <row r="3734">
      <c r="A3734" s="147"/>
      <c r="B3734" s="64"/>
      <c r="C3734" s="147" t="s">
        <v>217</v>
      </c>
      <c r="E3734" s="161"/>
      <c r="F3734" s="162"/>
      <c r="G3734" s="147"/>
      <c r="H3734" s="146"/>
      <c r="J3734" s="146"/>
      <c r="L3734" s="150"/>
      <c r="N3734" s="163"/>
      <c r="O3734" s="146"/>
      <c r="P3734" s="146"/>
      <c r="Q3734" s="146"/>
      <c r="R3734" s="34"/>
      <c r="S3734" s="35"/>
      <c r="T3734" s="147"/>
    </row>
    <row r="3735">
      <c r="A3735" s="147"/>
      <c r="B3735" s="64"/>
      <c r="C3735" s="147" t="s">
        <v>217</v>
      </c>
      <c r="E3735" s="161"/>
      <c r="F3735" s="162"/>
      <c r="G3735" s="147"/>
      <c r="H3735" s="146"/>
      <c r="J3735" s="146"/>
      <c r="L3735" s="150"/>
      <c r="N3735" s="163"/>
      <c r="O3735" s="146"/>
      <c r="P3735" s="146"/>
      <c r="Q3735" s="146"/>
      <c r="R3735" s="34"/>
      <c r="S3735" s="35"/>
      <c r="T3735" s="147"/>
    </row>
    <row r="3736">
      <c r="A3736" s="147"/>
      <c r="B3736" s="64"/>
      <c r="C3736" s="147" t="s">
        <v>217</v>
      </c>
      <c r="E3736" s="161"/>
      <c r="F3736" s="162"/>
      <c r="G3736" s="147"/>
      <c r="H3736" s="146"/>
      <c r="J3736" s="146"/>
      <c r="L3736" s="150"/>
      <c r="N3736" s="163"/>
      <c r="O3736" s="146"/>
      <c r="P3736" s="146"/>
      <c r="Q3736" s="146"/>
      <c r="R3736" s="34"/>
      <c r="S3736" s="35"/>
      <c r="T3736" s="147"/>
    </row>
    <row r="3737">
      <c r="A3737" s="147"/>
      <c r="B3737" s="64"/>
      <c r="C3737" s="147" t="s">
        <v>217</v>
      </c>
      <c r="E3737" s="161"/>
      <c r="F3737" s="162"/>
      <c r="G3737" s="147"/>
      <c r="H3737" s="146"/>
      <c r="J3737" s="146"/>
      <c r="L3737" s="150"/>
      <c r="N3737" s="163"/>
      <c r="O3737" s="146"/>
      <c r="P3737" s="146"/>
      <c r="Q3737" s="146"/>
      <c r="R3737" s="34"/>
      <c r="S3737" s="35"/>
      <c r="T3737" s="147"/>
    </row>
    <row r="3738">
      <c r="A3738" s="147"/>
      <c r="B3738" s="64"/>
      <c r="C3738" s="147" t="s">
        <v>217</v>
      </c>
      <c r="E3738" s="161"/>
      <c r="F3738" s="162"/>
      <c r="G3738" s="147"/>
      <c r="H3738" s="146"/>
      <c r="J3738" s="146"/>
      <c r="L3738" s="150"/>
      <c r="N3738" s="163"/>
      <c r="O3738" s="146"/>
      <c r="P3738" s="146"/>
      <c r="Q3738" s="146"/>
      <c r="R3738" s="34"/>
      <c r="S3738" s="35"/>
      <c r="T3738" s="147"/>
    </row>
    <row r="3739">
      <c r="A3739" s="147"/>
      <c r="B3739" s="64"/>
      <c r="C3739" s="147" t="s">
        <v>217</v>
      </c>
      <c r="E3739" s="161"/>
      <c r="F3739" s="162"/>
      <c r="G3739" s="147"/>
      <c r="H3739" s="146"/>
      <c r="J3739" s="146"/>
      <c r="L3739" s="150"/>
      <c r="N3739" s="163"/>
      <c r="O3739" s="146"/>
      <c r="P3739" s="146"/>
      <c r="Q3739" s="146"/>
      <c r="R3739" s="34"/>
      <c r="S3739" s="35"/>
      <c r="T3739" s="147"/>
    </row>
    <row r="3740">
      <c r="A3740" s="147"/>
      <c r="B3740" s="64"/>
      <c r="C3740" s="147" t="s">
        <v>217</v>
      </c>
      <c r="E3740" s="161"/>
      <c r="F3740" s="162"/>
      <c r="G3740" s="147"/>
      <c r="H3740" s="146"/>
      <c r="J3740" s="146"/>
      <c r="L3740" s="150"/>
      <c r="N3740" s="163"/>
      <c r="O3740" s="146"/>
      <c r="P3740" s="146"/>
      <c r="Q3740" s="146"/>
      <c r="R3740" s="34"/>
      <c r="S3740" s="35"/>
      <c r="T3740" s="147"/>
    </row>
    <row r="3741">
      <c r="A3741" s="147"/>
      <c r="B3741" s="64"/>
      <c r="C3741" s="147" t="s">
        <v>217</v>
      </c>
      <c r="E3741" s="161"/>
      <c r="F3741" s="162"/>
      <c r="G3741" s="147"/>
      <c r="H3741" s="146"/>
      <c r="J3741" s="146"/>
      <c r="L3741" s="150"/>
      <c r="N3741" s="163"/>
      <c r="O3741" s="146"/>
      <c r="P3741" s="146"/>
      <c r="Q3741" s="146"/>
      <c r="R3741" s="34"/>
      <c r="S3741" s="35"/>
      <c r="T3741" s="147"/>
    </row>
    <row r="3742">
      <c r="A3742" s="147"/>
      <c r="B3742" s="64"/>
      <c r="C3742" s="147" t="s">
        <v>217</v>
      </c>
      <c r="E3742" s="161"/>
      <c r="F3742" s="162"/>
      <c r="G3742" s="147"/>
      <c r="H3742" s="146"/>
      <c r="J3742" s="146"/>
      <c r="L3742" s="150"/>
      <c r="N3742" s="163"/>
      <c r="O3742" s="146"/>
      <c r="P3742" s="146"/>
      <c r="Q3742" s="146"/>
      <c r="R3742" s="34"/>
      <c r="S3742" s="35"/>
      <c r="T3742" s="147"/>
    </row>
    <row r="3743">
      <c r="A3743" s="147"/>
      <c r="B3743" s="64"/>
      <c r="C3743" s="147" t="s">
        <v>217</v>
      </c>
      <c r="E3743" s="161"/>
      <c r="F3743" s="162"/>
      <c r="G3743" s="147"/>
      <c r="H3743" s="146"/>
      <c r="J3743" s="146"/>
      <c r="L3743" s="150"/>
      <c r="N3743" s="163"/>
      <c r="O3743" s="146"/>
      <c r="P3743" s="146"/>
      <c r="Q3743" s="146"/>
      <c r="R3743" s="34"/>
      <c r="S3743" s="35"/>
      <c r="T3743" s="147"/>
    </row>
    <row r="3744">
      <c r="A3744" s="147"/>
      <c r="B3744" s="64"/>
      <c r="C3744" s="147" t="s">
        <v>217</v>
      </c>
      <c r="E3744" s="161"/>
      <c r="F3744" s="162"/>
      <c r="G3744" s="147"/>
      <c r="H3744" s="146"/>
      <c r="J3744" s="146"/>
      <c r="L3744" s="150"/>
      <c r="N3744" s="163"/>
      <c r="O3744" s="146"/>
      <c r="P3744" s="146"/>
      <c r="Q3744" s="146"/>
      <c r="R3744" s="34"/>
      <c r="S3744" s="35"/>
      <c r="T3744" s="147"/>
    </row>
    <row r="3745">
      <c r="A3745" s="147"/>
      <c r="B3745" s="64"/>
      <c r="C3745" s="147" t="s">
        <v>217</v>
      </c>
      <c r="E3745" s="161"/>
      <c r="F3745" s="162"/>
      <c r="G3745" s="147"/>
      <c r="H3745" s="146"/>
      <c r="J3745" s="146"/>
      <c r="L3745" s="150"/>
      <c r="N3745" s="163"/>
      <c r="O3745" s="146"/>
      <c r="P3745" s="146"/>
      <c r="Q3745" s="146"/>
      <c r="R3745" s="34"/>
      <c r="S3745" s="35"/>
      <c r="T3745" s="147"/>
    </row>
    <row r="3746">
      <c r="A3746" s="147"/>
      <c r="B3746" s="64"/>
      <c r="C3746" s="147" t="s">
        <v>217</v>
      </c>
      <c r="E3746" s="161"/>
      <c r="F3746" s="162"/>
      <c r="G3746" s="147"/>
      <c r="H3746" s="146"/>
      <c r="J3746" s="146"/>
      <c r="L3746" s="150"/>
      <c r="N3746" s="163"/>
      <c r="O3746" s="146"/>
      <c r="P3746" s="146"/>
      <c r="Q3746" s="146"/>
      <c r="R3746" s="34"/>
      <c r="S3746" s="35"/>
      <c r="T3746" s="147"/>
    </row>
    <row r="3747">
      <c r="A3747" s="147"/>
      <c r="B3747" s="64"/>
      <c r="C3747" s="147" t="s">
        <v>217</v>
      </c>
      <c r="E3747" s="161"/>
      <c r="F3747" s="162"/>
      <c r="G3747" s="147"/>
      <c r="H3747" s="146"/>
      <c r="J3747" s="146"/>
      <c r="L3747" s="150"/>
      <c r="N3747" s="163"/>
      <c r="O3747" s="146"/>
      <c r="P3747" s="146"/>
      <c r="Q3747" s="146"/>
      <c r="R3747" s="34"/>
      <c r="S3747" s="35"/>
      <c r="T3747" s="147"/>
    </row>
    <row r="3748">
      <c r="A3748" s="147"/>
      <c r="B3748" s="64"/>
      <c r="C3748" s="147" t="s">
        <v>217</v>
      </c>
      <c r="E3748" s="161"/>
      <c r="F3748" s="162"/>
      <c r="G3748" s="147"/>
      <c r="H3748" s="146"/>
      <c r="J3748" s="146"/>
      <c r="L3748" s="150"/>
      <c r="N3748" s="163"/>
      <c r="O3748" s="146"/>
      <c r="P3748" s="146"/>
      <c r="Q3748" s="146"/>
      <c r="R3748" s="34"/>
      <c r="S3748" s="35"/>
      <c r="T3748" s="147"/>
    </row>
    <row r="3749">
      <c r="A3749" s="147"/>
      <c r="B3749" s="64"/>
      <c r="C3749" s="147" t="s">
        <v>217</v>
      </c>
      <c r="E3749" s="161"/>
      <c r="F3749" s="162"/>
      <c r="G3749" s="147"/>
      <c r="H3749" s="146"/>
      <c r="J3749" s="146"/>
      <c r="L3749" s="150"/>
      <c r="N3749" s="163"/>
      <c r="O3749" s="146"/>
      <c r="P3749" s="146"/>
      <c r="Q3749" s="146"/>
      <c r="R3749" s="34"/>
      <c r="S3749" s="35"/>
      <c r="T3749" s="147"/>
    </row>
    <row r="3750">
      <c r="A3750" s="147"/>
      <c r="B3750" s="64"/>
      <c r="C3750" s="147" t="s">
        <v>217</v>
      </c>
      <c r="E3750" s="161"/>
      <c r="F3750" s="162"/>
      <c r="G3750" s="147"/>
      <c r="H3750" s="146"/>
      <c r="J3750" s="146"/>
      <c r="L3750" s="150"/>
      <c r="N3750" s="163"/>
      <c r="O3750" s="146"/>
      <c r="P3750" s="146"/>
      <c r="Q3750" s="146"/>
      <c r="R3750" s="34"/>
      <c r="S3750" s="35"/>
      <c r="T3750" s="147"/>
    </row>
    <row r="3751">
      <c r="A3751" s="147"/>
      <c r="B3751" s="64"/>
      <c r="C3751" s="147" t="s">
        <v>217</v>
      </c>
      <c r="E3751" s="161"/>
      <c r="F3751" s="162"/>
      <c r="G3751" s="147"/>
      <c r="H3751" s="146"/>
      <c r="J3751" s="146"/>
      <c r="L3751" s="150"/>
      <c r="N3751" s="163"/>
      <c r="O3751" s="146"/>
      <c r="P3751" s="146"/>
      <c r="Q3751" s="146"/>
      <c r="R3751" s="34"/>
      <c r="S3751" s="35"/>
      <c r="T3751" s="147"/>
    </row>
    <row r="3752">
      <c r="A3752" s="147"/>
      <c r="B3752" s="64"/>
      <c r="C3752" s="147" t="s">
        <v>217</v>
      </c>
      <c r="E3752" s="161"/>
      <c r="F3752" s="162"/>
      <c r="G3752" s="147"/>
      <c r="H3752" s="146"/>
      <c r="J3752" s="146"/>
      <c r="L3752" s="150"/>
      <c r="N3752" s="163"/>
      <c r="O3752" s="146"/>
      <c r="P3752" s="146"/>
      <c r="Q3752" s="146"/>
      <c r="R3752" s="34"/>
      <c r="S3752" s="35"/>
      <c r="T3752" s="147"/>
    </row>
    <row r="3753">
      <c r="A3753" s="147"/>
      <c r="B3753" s="64"/>
      <c r="C3753" s="147" t="s">
        <v>217</v>
      </c>
      <c r="E3753" s="161"/>
      <c r="F3753" s="162"/>
      <c r="G3753" s="147"/>
      <c r="H3753" s="146"/>
      <c r="J3753" s="146"/>
      <c r="L3753" s="150"/>
      <c r="N3753" s="163"/>
      <c r="O3753" s="146"/>
      <c r="P3753" s="146"/>
      <c r="Q3753" s="146"/>
      <c r="R3753" s="34"/>
      <c r="S3753" s="35"/>
      <c r="T3753" s="147"/>
    </row>
    <row r="3754">
      <c r="A3754" s="147"/>
      <c r="B3754" s="64"/>
      <c r="C3754" s="147" t="s">
        <v>217</v>
      </c>
      <c r="E3754" s="161"/>
      <c r="F3754" s="162"/>
      <c r="G3754" s="147"/>
      <c r="H3754" s="146"/>
      <c r="J3754" s="146"/>
      <c r="L3754" s="150"/>
      <c r="N3754" s="163"/>
      <c r="O3754" s="146"/>
      <c r="P3754" s="146"/>
      <c r="Q3754" s="146"/>
      <c r="R3754" s="34"/>
      <c r="S3754" s="35"/>
      <c r="T3754" s="147"/>
    </row>
    <row r="3755">
      <c r="A3755" s="147"/>
      <c r="B3755" s="64"/>
      <c r="C3755" s="147" t="s">
        <v>217</v>
      </c>
      <c r="E3755" s="161"/>
      <c r="F3755" s="162"/>
      <c r="G3755" s="147"/>
      <c r="H3755" s="146"/>
      <c r="J3755" s="146"/>
      <c r="L3755" s="150"/>
      <c r="N3755" s="163"/>
      <c r="O3755" s="146"/>
      <c r="P3755" s="146"/>
      <c r="Q3755" s="146"/>
      <c r="R3755" s="34"/>
      <c r="S3755" s="35"/>
      <c r="T3755" s="147"/>
    </row>
    <row r="3756">
      <c r="A3756" s="147"/>
      <c r="B3756" s="64"/>
      <c r="C3756" s="147" t="s">
        <v>217</v>
      </c>
      <c r="E3756" s="161"/>
      <c r="F3756" s="162"/>
      <c r="G3756" s="147"/>
      <c r="H3756" s="146"/>
      <c r="J3756" s="146"/>
      <c r="L3756" s="150"/>
      <c r="N3756" s="163"/>
      <c r="O3756" s="146"/>
      <c r="P3756" s="146"/>
      <c r="Q3756" s="146"/>
      <c r="R3756" s="34"/>
      <c r="S3756" s="35"/>
      <c r="T3756" s="147"/>
    </row>
    <row r="3757">
      <c r="A3757" s="147"/>
      <c r="B3757" s="64"/>
      <c r="C3757" s="147" t="s">
        <v>217</v>
      </c>
      <c r="E3757" s="161"/>
      <c r="F3757" s="162"/>
      <c r="G3757" s="147"/>
      <c r="H3757" s="146"/>
      <c r="J3757" s="146"/>
      <c r="L3757" s="150"/>
      <c r="N3757" s="163"/>
      <c r="O3757" s="146"/>
      <c r="P3757" s="146"/>
      <c r="Q3757" s="146"/>
      <c r="R3757" s="34"/>
      <c r="S3757" s="35"/>
      <c r="T3757" s="147"/>
    </row>
    <row r="3758">
      <c r="A3758" s="147"/>
      <c r="B3758" s="64"/>
      <c r="C3758" s="147" t="s">
        <v>217</v>
      </c>
      <c r="E3758" s="161"/>
      <c r="F3758" s="162"/>
      <c r="G3758" s="147"/>
      <c r="H3758" s="146"/>
      <c r="J3758" s="146"/>
      <c r="L3758" s="150"/>
      <c r="N3758" s="163"/>
      <c r="O3758" s="146"/>
      <c r="P3758" s="146"/>
      <c r="Q3758" s="146"/>
      <c r="R3758" s="34"/>
      <c r="S3758" s="35"/>
      <c r="T3758" s="147"/>
    </row>
    <row r="3759">
      <c r="A3759" s="147"/>
      <c r="B3759" s="64"/>
      <c r="C3759" s="147" t="s">
        <v>217</v>
      </c>
      <c r="E3759" s="161"/>
      <c r="F3759" s="162"/>
      <c r="G3759" s="147"/>
      <c r="H3759" s="146"/>
      <c r="J3759" s="146"/>
      <c r="L3759" s="150"/>
      <c r="N3759" s="163"/>
      <c r="O3759" s="146"/>
      <c r="P3759" s="146"/>
      <c r="Q3759" s="146"/>
      <c r="R3759" s="34"/>
      <c r="S3759" s="35"/>
      <c r="T3759" s="147"/>
    </row>
    <row r="3760">
      <c r="A3760" s="147"/>
      <c r="B3760" s="64"/>
      <c r="C3760" s="147" t="s">
        <v>217</v>
      </c>
      <c r="E3760" s="161"/>
      <c r="F3760" s="162"/>
      <c r="G3760" s="147"/>
      <c r="H3760" s="146"/>
      <c r="J3760" s="146"/>
      <c r="L3760" s="150"/>
      <c r="N3760" s="163"/>
      <c r="O3760" s="146"/>
      <c r="P3760" s="146"/>
      <c r="Q3760" s="146"/>
      <c r="R3760" s="34"/>
      <c r="S3760" s="35"/>
      <c r="T3760" s="147"/>
    </row>
    <row r="3761">
      <c r="A3761" s="147"/>
      <c r="B3761" s="64"/>
      <c r="C3761" s="147" t="s">
        <v>217</v>
      </c>
      <c r="E3761" s="161"/>
      <c r="F3761" s="162"/>
      <c r="G3761" s="147"/>
      <c r="H3761" s="146"/>
      <c r="J3761" s="146"/>
      <c r="L3761" s="150"/>
      <c r="N3761" s="163"/>
      <c r="O3761" s="146"/>
      <c r="P3761" s="146"/>
      <c r="Q3761" s="146"/>
      <c r="R3761" s="34"/>
      <c r="S3761" s="35"/>
      <c r="T3761" s="147"/>
    </row>
    <row r="3762">
      <c r="A3762" s="147"/>
      <c r="B3762" s="64"/>
      <c r="C3762" s="147" t="s">
        <v>217</v>
      </c>
      <c r="E3762" s="161"/>
      <c r="F3762" s="162"/>
      <c r="G3762" s="147"/>
      <c r="H3762" s="146"/>
      <c r="J3762" s="146"/>
      <c r="L3762" s="150"/>
      <c r="N3762" s="163"/>
      <c r="O3762" s="146"/>
      <c r="P3762" s="146"/>
      <c r="Q3762" s="146"/>
      <c r="R3762" s="34"/>
      <c r="S3762" s="35"/>
      <c r="T3762" s="147"/>
    </row>
    <row r="3763">
      <c r="A3763" s="147"/>
      <c r="B3763" s="64"/>
      <c r="C3763" s="147" t="s">
        <v>217</v>
      </c>
      <c r="E3763" s="161"/>
      <c r="F3763" s="162"/>
      <c r="G3763" s="147"/>
      <c r="H3763" s="146"/>
      <c r="J3763" s="146"/>
      <c r="L3763" s="150"/>
      <c r="N3763" s="163"/>
      <c r="O3763" s="146"/>
      <c r="P3763" s="146"/>
      <c r="Q3763" s="146"/>
      <c r="R3763" s="34"/>
      <c r="S3763" s="35"/>
      <c r="T3763" s="147"/>
    </row>
    <row r="3764">
      <c r="A3764" s="147"/>
      <c r="B3764" s="64"/>
      <c r="C3764" s="147" t="s">
        <v>217</v>
      </c>
      <c r="E3764" s="161"/>
      <c r="F3764" s="162"/>
      <c r="G3764" s="147"/>
      <c r="H3764" s="146"/>
      <c r="J3764" s="146"/>
      <c r="L3764" s="150"/>
      <c r="N3764" s="163"/>
      <c r="O3764" s="146"/>
      <c r="P3764" s="146"/>
      <c r="Q3764" s="146"/>
      <c r="R3764" s="34"/>
      <c r="S3764" s="35"/>
      <c r="T3764" s="147"/>
    </row>
    <row r="3765">
      <c r="A3765" s="147"/>
      <c r="B3765" s="64"/>
      <c r="C3765" s="147" t="s">
        <v>217</v>
      </c>
      <c r="E3765" s="161"/>
      <c r="F3765" s="162"/>
      <c r="G3765" s="147"/>
      <c r="H3765" s="146"/>
      <c r="J3765" s="146"/>
      <c r="L3765" s="150"/>
      <c r="N3765" s="163"/>
      <c r="O3765" s="146"/>
      <c r="P3765" s="146"/>
      <c r="Q3765" s="146"/>
      <c r="R3765" s="34"/>
      <c r="S3765" s="35"/>
      <c r="T3765" s="147"/>
    </row>
    <row r="3766">
      <c r="A3766" s="147"/>
      <c r="B3766" s="64"/>
      <c r="C3766" s="147" t="s">
        <v>217</v>
      </c>
      <c r="E3766" s="161"/>
      <c r="F3766" s="162"/>
      <c r="G3766" s="147"/>
      <c r="H3766" s="146"/>
      <c r="J3766" s="146"/>
      <c r="L3766" s="150"/>
      <c r="N3766" s="163"/>
      <c r="O3766" s="146"/>
      <c r="P3766" s="146"/>
      <c r="Q3766" s="146"/>
      <c r="R3766" s="34"/>
      <c r="S3766" s="35"/>
      <c r="T3766" s="147"/>
    </row>
    <row r="3767">
      <c r="A3767" s="147"/>
      <c r="B3767" s="64"/>
      <c r="C3767" s="147" t="s">
        <v>217</v>
      </c>
      <c r="E3767" s="161"/>
      <c r="F3767" s="162"/>
      <c r="G3767" s="147"/>
      <c r="H3767" s="146"/>
      <c r="J3767" s="146"/>
      <c r="L3767" s="150"/>
      <c r="N3767" s="163"/>
      <c r="O3767" s="146"/>
      <c r="P3767" s="146"/>
      <c r="Q3767" s="146"/>
      <c r="R3767" s="34"/>
      <c r="S3767" s="35"/>
      <c r="T3767" s="147"/>
    </row>
    <row r="3768">
      <c r="A3768" s="147"/>
      <c r="B3768" s="64"/>
      <c r="C3768" s="147" t="s">
        <v>217</v>
      </c>
      <c r="E3768" s="161"/>
      <c r="F3768" s="162"/>
      <c r="G3768" s="147"/>
      <c r="H3768" s="146"/>
      <c r="J3768" s="146"/>
      <c r="L3768" s="150"/>
      <c r="N3768" s="163"/>
      <c r="O3768" s="146"/>
      <c r="P3768" s="146"/>
      <c r="Q3768" s="146"/>
      <c r="R3768" s="34"/>
      <c r="S3768" s="35"/>
      <c r="T3768" s="147"/>
    </row>
    <row r="3769">
      <c r="A3769" s="147"/>
      <c r="B3769" s="64"/>
      <c r="C3769" s="147" t="s">
        <v>217</v>
      </c>
      <c r="E3769" s="161"/>
      <c r="F3769" s="162"/>
      <c r="G3769" s="147"/>
      <c r="H3769" s="146"/>
      <c r="J3769" s="146"/>
      <c r="L3769" s="150"/>
      <c r="N3769" s="163"/>
      <c r="O3769" s="146"/>
      <c r="P3769" s="146"/>
      <c r="Q3769" s="146"/>
      <c r="R3769" s="34"/>
      <c r="S3769" s="35"/>
      <c r="T3769" s="147"/>
    </row>
    <row r="3770">
      <c r="A3770" s="147"/>
      <c r="B3770" s="64"/>
      <c r="C3770" s="147" t="s">
        <v>217</v>
      </c>
      <c r="E3770" s="161"/>
      <c r="F3770" s="162"/>
      <c r="G3770" s="147"/>
      <c r="H3770" s="146"/>
      <c r="J3770" s="146"/>
      <c r="L3770" s="150"/>
      <c r="N3770" s="163"/>
      <c r="O3770" s="146"/>
      <c r="P3770" s="146"/>
      <c r="Q3770" s="146"/>
      <c r="R3770" s="34"/>
      <c r="S3770" s="35"/>
      <c r="T3770" s="147"/>
    </row>
    <row r="3771">
      <c r="A3771" s="147"/>
      <c r="B3771" s="64"/>
      <c r="C3771" s="147" t="s">
        <v>217</v>
      </c>
      <c r="E3771" s="161"/>
      <c r="F3771" s="162"/>
      <c r="G3771" s="147"/>
      <c r="H3771" s="146"/>
      <c r="J3771" s="146"/>
      <c r="L3771" s="150"/>
      <c r="N3771" s="163"/>
      <c r="O3771" s="146"/>
      <c r="P3771" s="146"/>
      <c r="Q3771" s="146"/>
      <c r="R3771" s="34"/>
      <c r="S3771" s="35"/>
      <c r="T3771" s="147"/>
    </row>
    <row r="3772">
      <c r="A3772" s="147"/>
      <c r="B3772" s="64"/>
      <c r="C3772" s="147" t="s">
        <v>217</v>
      </c>
      <c r="E3772" s="161"/>
      <c r="F3772" s="162"/>
      <c r="G3772" s="147"/>
      <c r="H3772" s="146"/>
      <c r="J3772" s="146"/>
      <c r="L3772" s="150"/>
      <c r="N3772" s="163"/>
      <c r="O3772" s="146"/>
      <c r="P3772" s="146"/>
      <c r="Q3772" s="146"/>
      <c r="R3772" s="34"/>
      <c r="S3772" s="35"/>
      <c r="T3772" s="147"/>
    </row>
    <row r="3773">
      <c r="A3773" s="147"/>
      <c r="B3773" s="64"/>
      <c r="C3773" s="147" t="s">
        <v>217</v>
      </c>
      <c r="E3773" s="161"/>
      <c r="F3773" s="162"/>
      <c r="G3773" s="147"/>
      <c r="H3773" s="146"/>
      <c r="J3773" s="146"/>
      <c r="L3773" s="150"/>
      <c r="N3773" s="163"/>
      <c r="O3773" s="146"/>
      <c r="P3773" s="146"/>
      <c r="Q3773" s="146"/>
      <c r="R3773" s="34"/>
      <c r="S3773" s="35"/>
      <c r="T3773" s="147"/>
    </row>
    <row r="3774">
      <c r="A3774" s="147"/>
      <c r="B3774" s="64"/>
      <c r="C3774" s="147" t="s">
        <v>217</v>
      </c>
      <c r="E3774" s="161"/>
      <c r="F3774" s="162"/>
      <c r="G3774" s="147"/>
      <c r="H3774" s="146"/>
      <c r="J3774" s="146"/>
      <c r="L3774" s="150"/>
      <c r="N3774" s="163"/>
      <c r="O3774" s="146"/>
      <c r="P3774" s="146"/>
      <c r="Q3774" s="146"/>
      <c r="R3774" s="34"/>
      <c r="S3774" s="35"/>
      <c r="T3774" s="147"/>
    </row>
    <row r="3775">
      <c r="A3775" s="147"/>
      <c r="B3775" s="64"/>
      <c r="C3775" s="147" t="s">
        <v>217</v>
      </c>
      <c r="E3775" s="161"/>
      <c r="F3775" s="162"/>
      <c r="G3775" s="147"/>
      <c r="H3775" s="146"/>
      <c r="J3775" s="146"/>
      <c r="L3775" s="150"/>
      <c r="N3775" s="163"/>
      <c r="O3775" s="146"/>
      <c r="P3775" s="146"/>
      <c r="Q3775" s="146"/>
      <c r="R3775" s="34"/>
      <c r="S3775" s="35"/>
      <c r="T3775" s="147"/>
    </row>
    <row r="3776">
      <c r="A3776" s="147"/>
      <c r="B3776" s="64"/>
      <c r="C3776" s="147" t="s">
        <v>217</v>
      </c>
      <c r="E3776" s="161"/>
      <c r="F3776" s="162"/>
      <c r="G3776" s="147"/>
      <c r="H3776" s="146"/>
      <c r="J3776" s="146"/>
      <c r="L3776" s="150"/>
      <c r="N3776" s="163"/>
      <c r="O3776" s="146"/>
      <c r="P3776" s="146"/>
      <c r="Q3776" s="146"/>
      <c r="R3776" s="34"/>
      <c r="S3776" s="35"/>
      <c r="T3776" s="147"/>
    </row>
    <row r="3777">
      <c r="A3777" s="147"/>
      <c r="B3777" s="64"/>
      <c r="C3777" s="147" t="s">
        <v>217</v>
      </c>
      <c r="E3777" s="161"/>
      <c r="F3777" s="162"/>
      <c r="G3777" s="147"/>
      <c r="H3777" s="146"/>
      <c r="J3777" s="146"/>
      <c r="L3777" s="150"/>
      <c r="N3777" s="163"/>
      <c r="O3777" s="146"/>
      <c r="P3777" s="146"/>
      <c r="Q3777" s="146"/>
      <c r="R3777" s="34"/>
      <c r="S3777" s="35"/>
      <c r="T3777" s="147"/>
    </row>
    <row r="3778">
      <c r="A3778" s="147"/>
      <c r="B3778" s="64"/>
      <c r="C3778" s="147" t="s">
        <v>217</v>
      </c>
      <c r="E3778" s="161"/>
      <c r="F3778" s="162"/>
      <c r="G3778" s="147"/>
      <c r="H3778" s="146"/>
      <c r="J3778" s="146"/>
      <c r="L3778" s="150"/>
      <c r="N3778" s="163"/>
      <c r="O3778" s="146"/>
      <c r="P3778" s="146"/>
      <c r="Q3778" s="146"/>
      <c r="R3778" s="34"/>
      <c r="S3778" s="35"/>
      <c r="T3778" s="147"/>
    </row>
    <row r="3779">
      <c r="A3779" s="147"/>
      <c r="B3779" s="64"/>
      <c r="C3779" s="147" t="s">
        <v>217</v>
      </c>
      <c r="E3779" s="161"/>
      <c r="F3779" s="162"/>
      <c r="G3779" s="147"/>
      <c r="H3779" s="146"/>
      <c r="J3779" s="146"/>
      <c r="L3779" s="150"/>
      <c r="N3779" s="163"/>
      <c r="O3779" s="146"/>
      <c r="P3779" s="146"/>
      <c r="Q3779" s="146"/>
      <c r="R3779" s="34"/>
      <c r="S3779" s="35"/>
      <c r="T3779" s="147"/>
    </row>
    <row r="3780">
      <c r="A3780" s="147"/>
      <c r="B3780" s="64"/>
      <c r="C3780" s="147" t="s">
        <v>217</v>
      </c>
      <c r="E3780" s="161"/>
      <c r="F3780" s="162"/>
      <c r="G3780" s="147"/>
      <c r="H3780" s="146"/>
      <c r="J3780" s="146"/>
      <c r="L3780" s="150"/>
      <c r="N3780" s="163"/>
      <c r="O3780" s="146"/>
      <c r="P3780" s="146"/>
      <c r="Q3780" s="146"/>
      <c r="R3780" s="34"/>
      <c r="S3780" s="35"/>
      <c r="T3780" s="147"/>
    </row>
    <row r="3781">
      <c r="A3781" s="147"/>
      <c r="B3781" s="64"/>
      <c r="C3781" s="147" t="s">
        <v>217</v>
      </c>
      <c r="E3781" s="161"/>
      <c r="F3781" s="162"/>
      <c r="G3781" s="147"/>
      <c r="H3781" s="146"/>
      <c r="J3781" s="146"/>
      <c r="L3781" s="150"/>
      <c r="N3781" s="163"/>
      <c r="O3781" s="146"/>
      <c r="P3781" s="146"/>
      <c r="Q3781" s="146"/>
      <c r="R3781" s="34"/>
      <c r="S3781" s="35"/>
      <c r="T3781" s="147"/>
    </row>
    <row r="3782">
      <c r="A3782" s="147"/>
      <c r="B3782" s="64"/>
      <c r="C3782" s="147" t="s">
        <v>217</v>
      </c>
      <c r="E3782" s="161"/>
      <c r="F3782" s="162"/>
      <c r="G3782" s="147"/>
      <c r="H3782" s="146"/>
      <c r="J3782" s="146"/>
      <c r="L3782" s="150"/>
      <c r="N3782" s="163"/>
      <c r="O3782" s="146"/>
      <c r="P3782" s="146"/>
      <c r="Q3782" s="146"/>
      <c r="R3782" s="34"/>
      <c r="S3782" s="35"/>
      <c r="T3782" s="147"/>
    </row>
    <row r="3783">
      <c r="A3783" s="147"/>
      <c r="B3783" s="64"/>
      <c r="C3783" s="147" t="s">
        <v>217</v>
      </c>
      <c r="E3783" s="161"/>
      <c r="F3783" s="162"/>
      <c r="G3783" s="147"/>
      <c r="H3783" s="146"/>
      <c r="J3783" s="146"/>
      <c r="L3783" s="150"/>
      <c r="N3783" s="163"/>
      <c r="O3783" s="146"/>
      <c r="P3783" s="146"/>
      <c r="Q3783" s="146"/>
      <c r="R3783" s="34"/>
      <c r="S3783" s="35"/>
      <c r="T3783" s="147"/>
    </row>
    <row r="3784">
      <c r="A3784" s="147"/>
      <c r="B3784" s="64"/>
      <c r="C3784" s="147" t="s">
        <v>217</v>
      </c>
      <c r="E3784" s="161"/>
      <c r="F3784" s="162"/>
      <c r="G3784" s="147"/>
      <c r="H3784" s="146"/>
      <c r="J3784" s="146"/>
      <c r="L3784" s="150"/>
      <c r="N3784" s="163"/>
      <c r="O3784" s="146"/>
      <c r="P3784" s="146"/>
      <c r="Q3784" s="146"/>
      <c r="R3784" s="34"/>
      <c r="S3784" s="35"/>
      <c r="T3784" s="147"/>
    </row>
    <row r="3785">
      <c r="A3785" s="147"/>
      <c r="B3785" s="64"/>
      <c r="C3785" s="147" t="s">
        <v>217</v>
      </c>
      <c r="E3785" s="161"/>
      <c r="F3785" s="162"/>
      <c r="G3785" s="147"/>
      <c r="H3785" s="146"/>
      <c r="J3785" s="146"/>
      <c r="L3785" s="150"/>
      <c r="N3785" s="163"/>
      <c r="O3785" s="146"/>
      <c r="P3785" s="146"/>
      <c r="Q3785" s="146"/>
      <c r="R3785" s="34"/>
      <c r="S3785" s="35"/>
      <c r="T3785" s="147"/>
    </row>
    <row r="3786">
      <c r="A3786" s="147"/>
      <c r="B3786" s="64"/>
      <c r="C3786" s="147" t="s">
        <v>217</v>
      </c>
      <c r="E3786" s="161"/>
      <c r="F3786" s="162"/>
      <c r="G3786" s="147"/>
      <c r="H3786" s="146"/>
      <c r="J3786" s="146"/>
      <c r="L3786" s="150"/>
      <c r="N3786" s="163"/>
      <c r="O3786" s="146"/>
      <c r="P3786" s="146"/>
      <c r="Q3786" s="146"/>
      <c r="R3786" s="34"/>
      <c r="S3786" s="35"/>
      <c r="T3786" s="147"/>
    </row>
    <row r="3787">
      <c r="A3787" s="147"/>
      <c r="B3787" s="64"/>
      <c r="C3787" s="147" t="s">
        <v>217</v>
      </c>
      <c r="E3787" s="161"/>
      <c r="F3787" s="162"/>
      <c r="G3787" s="147"/>
      <c r="H3787" s="146"/>
      <c r="J3787" s="146"/>
      <c r="L3787" s="150"/>
      <c r="N3787" s="163"/>
      <c r="O3787" s="146"/>
      <c r="P3787" s="146"/>
      <c r="Q3787" s="146"/>
      <c r="R3787" s="34"/>
      <c r="S3787" s="35"/>
      <c r="T3787" s="147"/>
    </row>
    <row r="3788">
      <c r="A3788" s="147"/>
      <c r="B3788" s="64"/>
      <c r="C3788" s="147" t="s">
        <v>217</v>
      </c>
      <c r="E3788" s="161"/>
      <c r="F3788" s="162"/>
      <c r="G3788" s="147"/>
      <c r="H3788" s="146"/>
      <c r="J3788" s="146"/>
      <c r="L3788" s="150"/>
      <c r="N3788" s="163"/>
      <c r="O3788" s="146"/>
      <c r="P3788" s="146"/>
      <c r="Q3788" s="146"/>
      <c r="R3788" s="34"/>
      <c r="S3788" s="35"/>
      <c r="T3788" s="147"/>
    </row>
    <row r="3789">
      <c r="A3789" s="147"/>
      <c r="B3789" s="64"/>
      <c r="C3789" s="147" t="s">
        <v>217</v>
      </c>
      <c r="E3789" s="161"/>
      <c r="F3789" s="162"/>
      <c r="G3789" s="147"/>
      <c r="H3789" s="146"/>
      <c r="J3789" s="146"/>
      <c r="L3789" s="150"/>
      <c r="N3789" s="163"/>
      <c r="O3789" s="146"/>
      <c r="P3789" s="146"/>
      <c r="Q3789" s="146"/>
      <c r="R3789" s="34"/>
      <c r="S3789" s="35"/>
      <c r="T3789" s="147"/>
    </row>
    <row r="3790">
      <c r="A3790" s="147"/>
      <c r="B3790" s="64"/>
      <c r="C3790" s="147" t="s">
        <v>217</v>
      </c>
      <c r="E3790" s="161"/>
      <c r="F3790" s="162"/>
      <c r="G3790" s="147"/>
      <c r="H3790" s="146"/>
      <c r="J3790" s="146"/>
      <c r="L3790" s="150"/>
      <c r="N3790" s="163"/>
      <c r="O3790" s="146"/>
      <c r="P3790" s="146"/>
      <c r="Q3790" s="146"/>
      <c r="R3790" s="34"/>
      <c r="S3790" s="35"/>
      <c r="T3790" s="147"/>
    </row>
    <row r="3791">
      <c r="A3791" s="147"/>
      <c r="B3791" s="64"/>
      <c r="C3791" s="147" t="s">
        <v>217</v>
      </c>
      <c r="E3791" s="161"/>
      <c r="F3791" s="162"/>
      <c r="G3791" s="147"/>
      <c r="H3791" s="146"/>
      <c r="J3791" s="146"/>
      <c r="L3791" s="150"/>
      <c r="N3791" s="163"/>
      <c r="O3791" s="146"/>
      <c r="P3791" s="146"/>
      <c r="Q3791" s="146"/>
      <c r="R3791" s="34"/>
      <c r="S3791" s="35"/>
      <c r="T3791" s="147"/>
    </row>
    <row r="3792">
      <c r="A3792" s="147"/>
      <c r="B3792" s="64"/>
      <c r="C3792" s="147" t="s">
        <v>217</v>
      </c>
      <c r="E3792" s="161"/>
      <c r="F3792" s="162"/>
      <c r="G3792" s="147"/>
      <c r="H3792" s="146"/>
      <c r="J3792" s="146"/>
      <c r="L3792" s="150"/>
      <c r="N3792" s="163"/>
      <c r="O3792" s="146"/>
      <c r="P3792" s="146"/>
      <c r="Q3792" s="146"/>
      <c r="R3792" s="34"/>
      <c r="S3792" s="35"/>
      <c r="T3792" s="147"/>
    </row>
    <row r="3793">
      <c r="A3793" s="147"/>
      <c r="B3793" s="64"/>
      <c r="C3793" s="147" t="s">
        <v>217</v>
      </c>
      <c r="E3793" s="161"/>
      <c r="F3793" s="162"/>
      <c r="G3793" s="147"/>
      <c r="H3793" s="146"/>
      <c r="J3793" s="146"/>
      <c r="L3793" s="150"/>
      <c r="N3793" s="163"/>
      <c r="O3793" s="146"/>
      <c r="P3793" s="146"/>
      <c r="Q3793" s="146"/>
      <c r="R3793" s="34"/>
      <c r="S3793" s="35"/>
      <c r="T3793" s="147"/>
    </row>
    <row r="3794">
      <c r="A3794" s="147"/>
      <c r="B3794" s="64"/>
      <c r="C3794" s="147" t="s">
        <v>217</v>
      </c>
      <c r="E3794" s="161"/>
      <c r="F3794" s="162"/>
      <c r="G3794" s="147"/>
      <c r="H3794" s="146"/>
      <c r="J3794" s="146"/>
      <c r="L3794" s="150"/>
      <c r="N3794" s="163"/>
      <c r="O3794" s="146"/>
      <c r="P3794" s="146"/>
      <c r="Q3794" s="146"/>
      <c r="R3794" s="34"/>
      <c r="S3794" s="35"/>
      <c r="T3794" s="147"/>
    </row>
    <row r="3795">
      <c r="A3795" s="147"/>
      <c r="B3795" s="64"/>
      <c r="C3795" s="147" t="s">
        <v>217</v>
      </c>
      <c r="E3795" s="161"/>
      <c r="F3795" s="162"/>
      <c r="G3795" s="147"/>
      <c r="H3795" s="146"/>
      <c r="J3795" s="146"/>
      <c r="L3795" s="150"/>
      <c r="N3795" s="163"/>
      <c r="O3795" s="146"/>
      <c r="P3795" s="146"/>
      <c r="Q3795" s="146"/>
      <c r="R3795" s="34"/>
      <c r="S3795" s="35"/>
      <c r="T3795" s="147"/>
    </row>
    <row r="3796">
      <c r="A3796" s="147"/>
      <c r="B3796" s="64"/>
      <c r="C3796" s="147" t="s">
        <v>217</v>
      </c>
      <c r="E3796" s="161"/>
      <c r="F3796" s="162"/>
      <c r="G3796" s="147"/>
      <c r="H3796" s="146"/>
      <c r="J3796" s="146"/>
      <c r="L3796" s="150"/>
      <c r="N3796" s="163"/>
      <c r="O3796" s="146"/>
      <c r="P3796" s="146"/>
      <c r="Q3796" s="146"/>
      <c r="R3796" s="34"/>
      <c r="S3796" s="35"/>
      <c r="T3796" s="147"/>
    </row>
    <row r="3797">
      <c r="A3797" s="147"/>
      <c r="B3797" s="64"/>
      <c r="C3797" s="147" t="s">
        <v>217</v>
      </c>
      <c r="E3797" s="161"/>
      <c r="F3797" s="162"/>
      <c r="G3797" s="147"/>
      <c r="H3797" s="146"/>
      <c r="J3797" s="146"/>
      <c r="L3797" s="150"/>
      <c r="N3797" s="163"/>
      <c r="O3797" s="146"/>
      <c r="P3797" s="146"/>
      <c r="Q3797" s="146"/>
      <c r="R3797" s="34"/>
      <c r="S3797" s="35"/>
      <c r="T3797" s="147"/>
    </row>
    <row r="3798">
      <c r="A3798" s="147"/>
      <c r="B3798" s="64"/>
      <c r="C3798" s="147" t="s">
        <v>217</v>
      </c>
      <c r="E3798" s="161"/>
      <c r="F3798" s="162"/>
      <c r="G3798" s="147"/>
      <c r="H3798" s="146"/>
      <c r="J3798" s="146"/>
      <c r="L3798" s="150"/>
      <c r="N3798" s="163"/>
      <c r="O3798" s="146"/>
      <c r="P3798" s="146"/>
      <c r="Q3798" s="146"/>
      <c r="R3798" s="34"/>
      <c r="S3798" s="35"/>
      <c r="T3798" s="147"/>
    </row>
    <row r="3799">
      <c r="A3799" s="147"/>
      <c r="B3799" s="64"/>
      <c r="C3799" s="147" t="s">
        <v>217</v>
      </c>
      <c r="E3799" s="161"/>
      <c r="F3799" s="162"/>
      <c r="G3799" s="147"/>
      <c r="H3799" s="146"/>
      <c r="J3799" s="146"/>
      <c r="L3799" s="150"/>
      <c r="N3799" s="163"/>
      <c r="O3799" s="146"/>
      <c r="P3799" s="146"/>
      <c r="Q3799" s="146"/>
      <c r="R3799" s="34"/>
      <c r="S3799" s="35"/>
      <c r="T3799" s="147"/>
    </row>
    <row r="3800">
      <c r="A3800" s="147"/>
      <c r="B3800" s="64"/>
      <c r="C3800" s="147" t="s">
        <v>217</v>
      </c>
      <c r="E3800" s="161"/>
      <c r="F3800" s="162"/>
      <c r="G3800" s="147"/>
      <c r="H3800" s="146"/>
      <c r="J3800" s="146"/>
      <c r="L3800" s="150"/>
      <c r="N3800" s="163"/>
      <c r="O3800" s="146"/>
      <c r="P3800" s="146"/>
      <c r="Q3800" s="146"/>
      <c r="R3800" s="34"/>
      <c r="S3800" s="35"/>
      <c r="T3800" s="147"/>
    </row>
    <row r="3801">
      <c r="A3801" s="147"/>
      <c r="B3801" s="64"/>
      <c r="C3801" s="147" t="s">
        <v>217</v>
      </c>
      <c r="E3801" s="161"/>
      <c r="F3801" s="162"/>
      <c r="G3801" s="147"/>
      <c r="H3801" s="146"/>
      <c r="J3801" s="146"/>
      <c r="L3801" s="150"/>
      <c r="N3801" s="163"/>
      <c r="O3801" s="146"/>
      <c r="P3801" s="146"/>
      <c r="Q3801" s="146"/>
      <c r="R3801" s="34"/>
      <c r="S3801" s="35"/>
      <c r="T3801" s="147"/>
    </row>
    <row r="3802">
      <c r="A3802" s="147"/>
      <c r="B3802" s="64"/>
      <c r="C3802" s="147" t="s">
        <v>217</v>
      </c>
      <c r="E3802" s="161"/>
      <c r="F3802" s="162"/>
      <c r="G3802" s="147"/>
      <c r="H3802" s="146"/>
      <c r="J3802" s="146"/>
      <c r="L3802" s="150"/>
      <c r="N3802" s="163"/>
      <c r="O3802" s="146"/>
      <c r="P3802" s="146"/>
      <c r="Q3802" s="146"/>
      <c r="R3802" s="34"/>
      <c r="S3802" s="35"/>
      <c r="T3802" s="147"/>
    </row>
    <row r="3803">
      <c r="A3803" s="147"/>
      <c r="B3803" s="64"/>
      <c r="C3803" s="147" t="s">
        <v>217</v>
      </c>
      <c r="E3803" s="161"/>
      <c r="F3803" s="162"/>
      <c r="G3803" s="147"/>
      <c r="H3803" s="146"/>
      <c r="J3803" s="146"/>
      <c r="L3803" s="150"/>
      <c r="N3803" s="163"/>
      <c r="O3803" s="146"/>
      <c r="P3803" s="146"/>
      <c r="Q3803" s="146"/>
      <c r="R3803" s="34"/>
      <c r="S3803" s="35"/>
      <c r="T3803" s="147"/>
    </row>
    <row r="3804">
      <c r="A3804" s="147"/>
      <c r="B3804" s="64"/>
      <c r="C3804" s="147" t="s">
        <v>217</v>
      </c>
      <c r="E3804" s="161"/>
      <c r="F3804" s="162"/>
      <c r="G3804" s="147"/>
      <c r="H3804" s="146"/>
      <c r="J3804" s="146"/>
      <c r="L3804" s="150"/>
      <c r="N3804" s="163"/>
      <c r="O3804" s="146"/>
      <c r="P3804" s="146"/>
      <c r="Q3804" s="146"/>
      <c r="R3804" s="34"/>
      <c r="S3804" s="35"/>
      <c r="T3804" s="147"/>
    </row>
    <row r="3805">
      <c r="A3805" s="147"/>
      <c r="B3805" s="64"/>
      <c r="C3805" s="147" t="s">
        <v>217</v>
      </c>
      <c r="E3805" s="161"/>
      <c r="F3805" s="162"/>
      <c r="G3805" s="147"/>
      <c r="H3805" s="146"/>
      <c r="J3805" s="146"/>
      <c r="L3805" s="150"/>
      <c r="N3805" s="163"/>
      <c r="O3805" s="146"/>
      <c r="P3805" s="146"/>
      <c r="Q3805" s="146"/>
      <c r="R3805" s="34"/>
      <c r="S3805" s="35"/>
      <c r="T3805" s="147"/>
    </row>
    <row r="3806">
      <c r="A3806" s="147"/>
      <c r="B3806" s="64"/>
      <c r="C3806" s="147" t="s">
        <v>217</v>
      </c>
      <c r="E3806" s="161"/>
      <c r="F3806" s="162"/>
      <c r="G3806" s="147"/>
      <c r="H3806" s="146"/>
      <c r="J3806" s="146"/>
      <c r="L3806" s="150"/>
      <c r="N3806" s="163"/>
      <c r="O3806" s="146"/>
      <c r="P3806" s="146"/>
      <c r="Q3806" s="146"/>
      <c r="R3806" s="34"/>
      <c r="S3806" s="35"/>
      <c r="T3806" s="147"/>
    </row>
    <row r="3807">
      <c r="A3807" s="147"/>
      <c r="B3807" s="64"/>
      <c r="C3807" s="147" t="s">
        <v>217</v>
      </c>
      <c r="E3807" s="161"/>
      <c r="F3807" s="162"/>
      <c r="G3807" s="147"/>
      <c r="H3807" s="146"/>
      <c r="J3807" s="146"/>
      <c r="L3807" s="150"/>
      <c r="N3807" s="163"/>
      <c r="O3807" s="146"/>
      <c r="P3807" s="146"/>
      <c r="Q3807" s="146"/>
      <c r="R3807" s="34"/>
      <c r="S3807" s="35"/>
      <c r="T3807" s="147"/>
    </row>
    <row r="3808">
      <c r="A3808" s="147"/>
      <c r="B3808" s="64"/>
      <c r="C3808" s="147" t="s">
        <v>217</v>
      </c>
      <c r="E3808" s="161"/>
      <c r="F3808" s="162"/>
      <c r="G3808" s="147"/>
      <c r="H3808" s="146"/>
      <c r="J3808" s="146"/>
      <c r="L3808" s="150"/>
      <c r="N3808" s="163"/>
      <c r="O3808" s="146"/>
      <c r="P3808" s="146"/>
      <c r="Q3808" s="146"/>
      <c r="R3808" s="34"/>
      <c r="S3808" s="35"/>
      <c r="T3808" s="147"/>
    </row>
    <row r="3809">
      <c r="A3809" s="147"/>
      <c r="B3809" s="64"/>
      <c r="C3809" s="147" t="s">
        <v>217</v>
      </c>
      <c r="E3809" s="161"/>
      <c r="F3809" s="162"/>
      <c r="G3809" s="147"/>
      <c r="H3809" s="146"/>
      <c r="J3809" s="146"/>
      <c r="L3809" s="150"/>
      <c r="N3809" s="163"/>
      <c r="O3809" s="146"/>
      <c r="P3809" s="146"/>
      <c r="Q3809" s="146"/>
      <c r="R3809" s="34"/>
      <c r="S3809" s="35"/>
      <c r="T3809" s="147"/>
    </row>
    <row r="3810">
      <c r="A3810" s="147"/>
      <c r="B3810" s="64"/>
      <c r="C3810" s="147" t="s">
        <v>217</v>
      </c>
      <c r="E3810" s="161"/>
      <c r="F3810" s="162"/>
      <c r="G3810" s="147"/>
      <c r="H3810" s="146"/>
      <c r="J3810" s="146"/>
      <c r="L3810" s="150"/>
      <c r="N3810" s="163"/>
      <c r="O3810" s="146"/>
      <c r="P3810" s="146"/>
      <c r="Q3810" s="146"/>
      <c r="R3810" s="34"/>
      <c r="S3810" s="35"/>
      <c r="T3810" s="147"/>
    </row>
    <row r="3811">
      <c r="A3811" s="147"/>
      <c r="B3811" s="64"/>
      <c r="C3811" s="147" t="s">
        <v>217</v>
      </c>
      <c r="E3811" s="161"/>
      <c r="F3811" s="162"/>
      <c r="G3811" s="147"/>
      <c r="H3811" s="146"/>
      <c r="J3811" s="146"/>
      <c r="L3811" s="150"/>
      <c r="N3811" s="163"/>
      <c r="O3811" s="146"/>
      <c r="P3811" s="146"/>
      <c r="Q3811" s="146"/>
      <c r="R3811" s="34"/>
      <c r="S3811" s="35"/>
      <c r="T3811" s="147"/>
    </row>
    <row r="3812">
      <c r="A3812" s="147"/>
      <c r="B3812" s="64"/>
      <c r="C3812" s="147" t="s">
        <v>217</v>
      </c>
      <c r="E3812" s="161"/>
      <c r="F3812" s="162"/>
      <c r="G3812" s="147"/>
      <c r="H3812" s="146"/>
      <c r="J3812" s="146"/>
      <c r="L3812" s="150"/>
      <c r="N3812" s="163"/>
      <c r="O3812" s="146"/>
      <c r="P3812" s="146"/>
      <c r="Q3812" s="146"/>
      <c r="R3812" s="34"/>
      <c r="S3812" s="35"/>
      <c r="T3812" s="147"/>
    </row>
    <row r="3813">
      <c r="A3813" s="147"/>
      <c r="B3813" s="64"/>
      <c r="C3813" s="147" t="s">
        <v>217</v>
      </c>
      <c r="E3813" s="161"/>
      <c r="F3813" s="162"/>
      <c r="G3813" s="147"/>
      <c r="H3813" s="146"/>
      <c r="J3813" s="146"/>
      <c r="L3813" s="150"/>
      <c r="N3813" s="163"/>
      <c r="O3813" s="146"/>
      <c r="P3813" s="146"/>
      <c r="Q3813" s="146"/>
      <c r="R3813" s="34"/>
      <c r="S3813" s="35"/>
      <c r="T3813" s="147"/>
    </row>
    <row r="3814">
      <c r="A3814" s="147"/>
      <c r="B3814" s="64"/>
      <c r="C3814" s="147" t="s">
        <v>217</v>
      </c>
      <c r="E3814" s="161"/>
      <c r="F3814" s="162"/>
      <c r="G3814" s="147"/>
      <c r="H3814" s="146"/>
      <c r="J3814" s="146"/>
      <c r="L3814" s="150"/>
      <c r="N3814" s="163"/>
      <c r="O3814" s="146"/>
      <c r="P3814" s="146"/>
      <c r="Q3814" s="146"/>
      <c r="R3814" s="34"/>
      <c r="S3814" s="35"/>
      <c r="T3814" s="147"/>
    </row>
    <row r="3815">
      <c r="A3815" s="147"/>
      <c r="B3815" s="64"/>
      <c r="C3815" s="147" t="s">
        <v>217</v>
      </c>
      <c r="E3815" s="161"/>
      <c r="F3815" s="162"/>
      <c r="G3815" s="147"/>
      <c r="H3815" s="146"/>
      <c r="J3815" s="146"/>
      <c r="L3815" s="150"/>
      <c r="N3815" s="163"/>
      <c r="O3815" s="146"/>
      <c r="P3815" s="146"/>
      <c r="Q3815" s="146"/>
      <c r="R3815" s="34"/>
      <c r="S3815" s="35"/>
      <c r="T3815" s="147"/>
    </row>
    <row r="3816">
      <c r="A3816" s="147"/>
      <c r="B3816" s="64"/>
      <c r="C3816" s="147" t="s">
        <v>217</v>
      </c>
      <c r="E3816" s="161"/>
      <c r="F3816" s="162"/>
      <c r="G3816" s="147"/>
      <c r="H3816" s="146"/>
      <c r="J3816" s="146"/>
      <c r="L3816" s="150"/>
      <c r="N3816" s="163"/>
      <c r="O3816" s="146"/>
      <c r="P3816" s="146"/>
      <c r="Q3816" s="146"/>
      <c r="R3816" s="34"/>
      <c r="S3816" s="35"/>
      <c r="T3816" s="147"/>
    </row>
    <row r="3817">
      <c r="A3817" s="147"/>
      <c r="B3817" s="64"/>
      <c r="C3817" s="147" t="s">
        <v>217</v>
      </c>
      <c r="E3817" s="161"/>
      <c r="F3817" s="162"/>
      <c r="G3817" s="147"/>
      <c r="H3817" s="146"/>
      <c r="J3817" s="146"/>
      <c r="L3817" s="150"/>
      <c r="N3817" s="163"/>
      <c r="O3817" s="146"/>
      <c r="P3817" s="146"/>
      <c r="Q3817" s="146"/>
      <c r="R3817" s="34"/>
      <c r="S3817" s="35"/>
      <c r="T3817" s="147"/>
    </row>
    <row r="3818">
      <c r="A3818" s="147"/>
      <c r="B3818" s="64"/>
      <c r="C3818" s="147" t="s">
        <v>217</v>
      </c>
      <c r="E3818" s="161"/>
      <c r="F3818" s="162"/>
      <c r="G3818" s="147"/>
      <c r="H3818" s="146"/>
      <c r="J3818" s="146"/>
      <c r="L3818" s="150"/>
      <c r="N3818" s="163"/>
      <c r="O3818" s="146"/>
      <c r="P3818" s="146"/>
      <c r="Q3818" s="146"/>
      <c r="R3818" s="34"/>
      <c r="S3818" s="35"/>
      <c r="T3818" s="147"/>
    </row>
    <row r="3819">
      <c r="A3819" s="147"/>
      <c r="B3819" s="64"/>
      <c r="C3819" s="147" t="s">
        <v>217</v>
      </c>
      <c r="E3819" s="161"/>
      <c r="F3819" s="162"/>
      <c r="G3819" s="147"/>
      <c r="H3819" s="146"/>
      <c r="J3819" s="146"/>
      <c r="L3819" s="150"/>
      <c r="N3819" s="163"/>
      <c r="O3819" s="146"/>
      <c r="P3819" s="146"/>
      <c r="Q3819" s="146"/>
      <c r="R3819" s="34"/>
      <c r="S3819" s="35"/>
      <c r="T3819" s="147"/>
    </row>
    <row r="3820">
      <c r="A3820" s="147"/>
      <c r="B3820" s="64"/>
      <c r="C3820" s="147" t="s">
        <v>217</v>
      </c>
      <c r="E3820" s="161"/>
      <c r="F3820" s="162"/>
      <c r="G3820" s="147"/>
      <c r="H3820" s="146"/>
      <c r="J3820" s="146"/>
      <c r="L3820" s="150"/>
      <c r="N3820" s="163"/>
      <c r="O3820" s="146"/>
      <c r="P3820" s="146"/>
      <c r="Q3820" s="146"/>
      <c r="R3820" s="34"/>
      <c r="S3820" s="35"/>
      <c r="T3820" s="147"/>
    </row>
    <row r="3821">
      <c r="A3821" s="147"/>
      <c r="B3821" s="64"/>
      <c r="C3821" s="147" t="s">
        <v>217</v>
      </c>
      <c r="E3821" s="161"/>
      <c r="F3821" s="162"/>
      <c r="G3821" s="147"/>
      <c r="H3821" s="146"/>
      <c r="J3821" s="146"/>
      <c r="L3821" s="150"/>
      <c r="N3821" s="163"/>
      <c r="O3821" s="146"/>
      <c r="P3821" s="146"/>
      <c r="Q3821" s="146"/>
      <c r="R3821" s="34"/>
      <c r="S3821" s="35"/>
      <c r="T3821" s="147"/>
    </row>
    <row r="3822">
      <c r="A3822" s="147"/>
      <c r="B3822" s="64"/>
      <c r="C3822" s="147" t="s">
        <v>217</v>
      </c>
      <c r="E3822" s="161"/>
      <c r="F3822" s="162"/>
      <c r="G3822" s="147"/>
      <c r="H3822" s="146"/>
      <c r="J3822" s="146"/>
      <c r="L3822" s="150"/>
      <c r="N3822" s="163"/>
      <c r="O3822" s="146"/>
      <c r="P3822" s="146"/>
      <c r="Q3822" s="146"/>
      <c r="R3822" s="34"/>
      <c r="S3822" s="35"/>
      <c r="T3822" s="147"/>
    </row>
    <row r="3823">
      <c r="A3823" s="147"/>
      <c r="B3823" s="64"/>
      <c r="C3823" s="147" t="s">
        <v>217</v>
      </c>
      <c r="E3823" s="161"/>
      <c r="F3823" s="162"/>
      <c r="G3823" s="147"/>
      <c r="H3823" s="146"/>
      <c r="J3823" s="146"/>
      <c r="L3823" s="150"/>
      <c r="N3823" s="163"/>
      <c r="O3823" s="146"/>
      <c r="P3823" s="146"/>
      <c r="Q3823" s="146"/>
      <c r="R3823" s="34"/>
      <c r="S3823" s="35"/>
      <c r="T3823" s="147"/>
    </row>
    <row r="3824">
      <c r="A3824" s="147"/>
      <c r="B3824" s="64"/>
      <c r="C3824" s="147" t="s">
        <v>217</v>
      </c>
      <c r="E3824" s="161"/>
      <c r="F3824" s="162"/>
      <c r="G3824" s="147"/>
      <c r="H3824" s="146"/>
      <c r="J3824" s="146"/>
      <c r="L3824" s="150"/>
      <c r="N3824" s="163"/>
      <c r="O3824" s="146"/>
      <c r="P3824" s="146"/>
      <c r="Q3824" s="146"/>
      <c r="R3824" s="34"/>
      <c r="S3824" s="35"/>
      <c r="T3824" s="147"/>
    </row>
    <row r="3825">
      <c r="A3825" s="147"/>
      <c r="B3825" s="64"/>
      <c r="C3825" s="147" t="s">
        <v>217</v>
      </c>
      <c r="E3825" s="161"/>
      <c r="F3825" s="162"/>
      <c r="G3825" s="147"/>
      <c r="H3825" s="146"/>
      <c r="J3825" s="146"/>
      <c r="L3825" s="150"/>
      <c r="N3825" s="163"/>
      <c r="O3825" s="146"/>
      <c r="P3825" s="146"/>
      <c r="Q3825" s="146"/>
      <c r="R3825" s="34"/>
      <c r="S3825" s="35"/>
      <c r="T3825" s="147"/>
    </row>
    <row r="3826">
      <c r="A3826" s="147"/>
      <c r="B3826" s="64"/>
      <c r="C3826" s="147" t="s">
        <v>217</v>
      </c>
      <c r="E3826" s="161"/>
      <c r="F3826" s="162"/>
      <c r="G3826" s="147"/>
      <c r="H3826" s="146"/>
      <c r="J3826" s="146"/>
      <c r="L3826" s="150"/>
      <c r="N3826" s="163"/>
      <c r="O3826" s="146"/>
      <c r="P3826" s="146"/>
      <c r="Q3826" s="146"/>
      <c r="R3826" s="34"/>
      <c r="S3826" s="35"/>
      <c r="T3826" s="147"/>
    </row>
    <row r="3827">
      <c r="A3827" s="147"/>
      <c r="B3827" s="64"/>
      <c r="C3827" s="147" t="s">
        <v>217</v>
      </c>
      <c r="E3827" s="161"/>
      <c r="F3827" s="162"/>
      <c r="G3827" s="147"/>
      <c r="H3827" s="146"/>
      <c r="J3827" s="146"/>
      <c r="L3827" s="150"/>
      <c r="N3827" s="163"/>
      <c r="O3827" s="146"/>
      <c r="P3827" s="146"/>
      <c r="Q3827" s="146"/>
      <c r="R3827" s="34"/>
      <c r="S3827" s="35"/>
      <c r="T3827" s="147"/>
    </row>
    <row r="3828">
      <c r="A3828" s="147"/>
      <c r="B3828" s="64"/>
      <c r="C3828" s="147" t="s">
        <v>217</v>
      </c>
      <c r="E3828" s="161"/>
      <c r="F3828" s="162"/>
      <c r="G3828" s="147"/>
      <c r="H3828" s="146"/>
      <c r="J3828" s="146"/>
      <c r="L3828" s="150"/>
      <c r="N3828" s="163"/>
      <c r="O3828" s="146"/>
      <c r="P3828" s="146"/>
      <c r="Q3828" s="146"/>
      <c r="R3828" s="34"/>
      <c r="S3828" s="35"/>
      <c r="T3828" s="147"/>
    </row>
    <row r="3829">
      <c r="A3829" s="147"/>
      <c r="B3829" s="64"/>
      <c r="C3829" s="147" t="s">
        <v>217</v>
      </c>
      <c r="E3829" s="161"/>
      <c r="F3829" s="162"/>
      <c r="G3829" s="147"/>
      <c r="H3829" s="146"/>
      <c r="J3829" s="146"/>
      <c r="L3829" s="150"/>
      <c r="N3829" s="163"/>
      <c r="O3829" s="146"/>
      <c r="P3829" s="146"/>
      <c r="Q3829" s="146"/>
      <c r="R3829" s="34"/>
      <c r="S3829" s="35"/>
      <c r="T3829" s="147"/>
    </row>
    <row r="3830">
      <c r="A3830" s="147"/>
      <c r="B3830" s="64"/>
      <c r="C3830" s="147" t="s">
        <v>217</v>
      </c>
      <c r="E3830" s="161"/>
      <c r="F3830" s="162"/>
      <c r="G3830" s="147"/>
      <c r="H3830" s="146"/>
      <c r="J3830" s="146"/>
      <c r="L3830" s="150"/>
      <c r="N3830" s="163"/>
      <c r="O3830" s="146"/>
      <c r="P3830" s="146"/>
      <c r="Q3830" s="146"/>
      <c r="R3830" s="34"/>
      <c r="S3830" s="35"/>
      <c r="T3830" s="147"/>
    </row>
    <row r="3831">
      <c r="A3831" s="147"/>
      <c r="B3831" s="64"/>
      <c r="C3831" s="147" t="s">
        <v>217</v>
      </c>
      <c r="E3831" s="161"/>
      <c r="F3831" s="162"/>
      <c r="G3831" s="147"/>
      <c r="H3831" s="146"/>
      <c r="J3831" s="146"/>
      <c r="L3831" s="150"/>
      <c r="N3831" s="163"/>
      <c r="O3831" s="146"/>
      <c r="P3831" s="146"/>
      <c r="Q3831" s="146"/>
      <c r="R3831" s="34"/>
      <c r="S3831" s="35"/>
      <c r="T3831" s="147"/>
    </row>
    <row r="3832">
      <c r="A3832" s="147"/>
      <c r="B3832" s="64"/>
      <c r="C3832" s="147" t="s">
        <v>217</v>
      </c>
      <c r="E3832" s="161"/>
      <c r="F3832" s="162"/>
      <c r="G3832" s="147"/>
      <c r="H3832" s="146"/>
      <c r="J3832" s="146"/>
      <c r="L3832" s="150"/>
      <c r="N3832" s="163"/>
      <c r="O3832" s="146"/>
      <c r="P3832" s="146"/>
      <c r="Q3832" s="146"/>
      <c r="R3832" s="34"/>
      <c r="S3832" s="35"/>
      <c r="T3832" s="147"/>
    </row>
    <row r="3833">
      <c r="A3833" s="147"/>
      <c r="B3833" s="64"/>
      <c r="C3833" s="147" t="s">
        <v>217</v>
      </c>
      <c r="E3833" s="161"/>
      <c r="F3833" s="162"/>
      <c r="G3833" s="147"/>
      <c r="H3833" s="146"/>
      <c r="J3833" s="146"/>
      <c r="L3833" s="150"/>
      <c r="N3833" s="163"/>
      <c r="O3833" s="146"/>
      <c r="P3833" s="146"/>
      <c r="Q3833" s="146"/>
      <c r="R3833" s="34"/>
      <c r="S3833" s="35"/>
      <c r="T3833" s="147"/>
    </row>
    <row r="3834">
      <c r="A3834" s="147"/>
      <c r="B3834" s="64"/>
      <c r="C3834" s="147" t="s">
        <v>217</v>
      </c>
      <c r="E3834" s="161"/>
      <c r="F3834" s="162"/>
      <c r="G3834" s="147"/>
      <c r="H3834" s="146"/>
      <c r="J3834" s="146"/>
      <c r="L3834" s="150"/>
      <c r="N3834" s="163"/>
      <c r="O3834" s="146"/>
      <c r="P3834" s="146"/>
      <c r="Q3834" s="146"/>
      <c r="R3834" s="34"/>
      <c r="S3834" s="35"/>
      <c r="T3834" s="147"/>
    </row>
    <row r="3835">
      <c r="A3835" s="147"/>
      <c r="B3835" s="64"/>
      <c r="C3835" s="147" t="s">
        <v>217</v>
      </c>
      <c r="E3835" s="161"/>
      <c r="F3835" s="162"/>
      <c r="G3835" s="147"/>
      <c r="H3835" s="146"/>
      <c r="J3835" s="146"/>
      <c r="L3835" s="150"/>
      <c r="N3835" s="163"/>
      <c r="O3835" s="146"/>
      <c r="P3835" s="146"/>
      <c r="Q3835" s="146"/>
      <c r="R3835" s="34"/>
      <c r="S3835" s="35"/>
      <c r="T3835" s="147"/>
    </row>
    <row r="3836">
      <c r="A3836" s="147"/>
      <c r="B3836" s="64"/>
      <c r="C3836" s="147" t="s">
        <v>217</v>
      </c>
      <c r="E3836" s="161"/>
      <c r="F3836" s="162"/>
      <c r="G3836" s="147"/>
      <c r="H3836" s="146"/>
      <c r="J3836" s="146"/>
      <c r="L3836" s="150"/>
      <c r="N3836" s="163"/>
      <c r="O3836" s="146"/>
      <c r="P3836" s="146"/>
      <c r="Q3836" s="146"/>
      <c r="R3836" s="34"/>
      <c r="S3836" s="35"/>
      <c r="T3836" s="147"/>
    </row>
    <row r="3837">
      <c r="A3837" s="147"/>
      <c r="B3837" s="64"/>
      <c r="C3837" s="147" t="s">
        <v>217</v>
      </c>
      <c r="E3837" s="161"/>
      <c r="F3837" s="162"/>
      <c r="G3837" s="147"/>
      <c r="H3837" s="146"/>
      <c r="J3837" s="146"/>
      <c r="L3837" s="150"/>
      <c r="N3837" s="163"/>
      <c r="O3837" s="146"/>
      <c r="P3837" s="146"/>
      <c r="Q3837" s="146"/>
      <c r="R3837" s="34"/>
      <c r="S3837" s="35"/>
      <c r="T3837" s="147"/>
    </row>
    <row r="3838">
      <c r="A3838" s="147"/>
      <c r="B3838" s="64"/>
      <c r="C3838" s="147" t="s">
        <v>217</v>
      </c>
      <c r="E3838" s="161"/>
      <c r="F3838" s="162"/>
      <c r="G3838" s="147"/>
      <c r="H3838" s="146"/>
      <c r="J3838" s="146"/>
      <c r="L3838" s="150"/>
      <c r="N3838" s="163"/>
      <c r="O3838" s="146"/>
      <c r="P3838" s="146"/>
      <c r="Q3838" s="146"/>
      <c r="R3838" s="34"/>
      <c r="S3838" s="35"/>
      <c r="T3838" s="147"/>
    </row>
    <row r="3839">
      <c r="A3839" s="147"/>
      <c r="B3839" s="64"/>
      <c r="C3839" s="147" t="s">
        <v>217</v>
      </c>
      <c r="E3839" s="161"/>
      <c r="F3839" s="162"/>
      <c r="G3839" s="147"/>
      <c r="H3839" s="146"/>
      <c r="J3839" s="146"/>
      <c r="L3839" s="150"/>
      <c r="N3839" s="163"/>
      <c r="O3839" s="146"/>
      <c r="P3839" s="146"/>
      <c r="Q3839" s="146"/>
      <c r="R3839" s="34"/>
      <c r="S3839" s="35"/>
      <c r="T3839" s="147"/>
    </row>
    <row r="3840">
      <c r="A3840" s="147"/>
      <c r="B3840" s="64"/>
      <c r="C3840" s="147" t="s">
        <v>217</v>
      </c>
      <c r="E3840" s="161"/>
      <c r="F3840" s="162"/>
      <c r="G3840" s="147"/>
      <c r="H3840" s="146"/>
      <c r="J3840" s="146"/>
      <c r="L3840" s="150"/>
      <c r="N3840" s="163"/>
      <c r="O3840" s="146"/>
      <c r="P3840" s="146"/>
      <c r="Q3840" s="146"/>
      <c r="R3840" s="34"/>
      <c r="S3840" s="35"/>
      <c r="T3840" s="147"/>
    </row>
    <row r="3841">
      <c r="A3841" s="147"/>
      <c r="B3841" s="64"/>
      <c r="C3841" s="147" t="s">
        <v>217</v>
      </c>
      <c r="E3841" s="161"/>
      <c r="F3841" s="162"/>
      <c r="G3841" s="147"/>
      <c r="H3841" s="146"/>
      <c r="J3841" s="146"/>
      <c r="L3841" s="150"/>
      <c r="N3841" s="163"/>
      <c r="O3841" s="146"/>
      <c r="P3841" s="146"/>
      <c r="Q3841" s="146"/>
      <c r="R3841" s="34"/>
      <c r="S3841" s="35"/>
      <c r="T3841" s="147"/>
    </row>
    <row r="3842">
      <c r="A3842" s="147"/>
      <c r="B3842" s="64"/>
      <c r="C3842" s="147" t="s">
        <v>217</v>
      </c>
      <c r="E3842" s="161"/>
      <c r="F3842" s="162"/>
      <c r="G3842" s="147"/>
      <c r="H3842" s="146"/>
      <c r="J3842" s="146"/>
      <c r="L3842" s="150"/>
      <c r="N3842" s="163"/>
      <c r="O3842" s="146"/>
      <c r="P3842" s="146"/>
      <c r="Q3842" s="146"/>
      <c r="R3842" s="34"/>
      <c r="S3842" s="35"/>
      <c r="T3842" s="147"/>
    </row>
    <row r="3843">
      <c r="A3843" s="147"/>
      <c r="B3843" s="64"/>
      <c r="C3843" s="147" t="s">
        <v>217</v>
      </c>
      <c r="E3843" s="161"/>
      <c r="F3843" s="162"/>
      <c r="G3843" s="147"/>
      <c r="H3843" s="146"/>
      <c r="J3843" s="146"/>
      <c r="L3843" s="150"/>
      <c r="N3843" s="163"/>
      <c r="O3843" s="146"/>
      <c r="P3843" s="146"/>
      <c r="Q3843" s="146"/>
      <c r="R3843" s="34"/>
      <c r="S3843" s="35"/>
      <c r="T3843" s="147"/>
    </row>
    <row r="3844">
      <c r="A3844" s="147"/>
      <c r="B3844" s="64"/>
      <c r="C3844" s="147" t="s">
        <v>217</v>
      </c>
      <c r="E3844" s="161"/>
      <c r="F3844" s="162"/>
      <c r="G3844" s="147"/>
      <c r="H3844" s="146"/>
      <c r="J3844" s="146"/>
      <c r="L3844" s="150"/>
      <c r="N3844" s="163"/>
      <c r="O3844" s="146"/>
      <c r="P3844" s="146"/>
      <c r="Q3844" s="146"/>
      <c r="R3844" s="34"/>
      <c r="S3844" s="35"/>
      <c r="T3844" s="147"/>
    </row>
    <row r="3845">
      <c r="A3845" s="147"/>
      <c r="B3845" s="64"/>
      <c r="C3845" s="147" t="s">
        <v>217</v>
      </c>
      <c r="E3845" s="161"/>
      <c r="F3845" s="162"/>
      <c r="G3845" s="147"/>
      <c r="H3845" s="146"/>
      <c r="J3845" s="146"/>
      <c r="L3845" s="150"/>
      <c r="N3845" s="163"/>
      <c r="O3845" s="146"/>
      <c r="P3845" s="146"/>
      <c r="Q3845" s="146"/>
      <c r="R3845" s="34"/>
      <c r="S3845" s="35"/>
      <c r="T3845" s="147"/>
    </row>
    <row r="3846">
      <c r="A3846" s="147"/>
      <c r="B3846" s="64"/>
      <c r="C3846" s="147" t="s">
        <v>217</v>
      </c>
      <c r="E3846" s="161"/>
      <c r="F3846" s="162"/>
      <c r="G3846" s="147"/>
      <c r="H3846" s="146"/>
      <c r="J3846" s="146"/>
      <c r="L3846" s="150"/>
      <c r="N3846" s="163"/>
      <c r="O3846" s="146"/>
      <c r="P3846" s="146"/>
      <c r="Q3846" s="146"/>
      <c r="R3846" s="34"/>
      <c r="S3846" s="35"/>
      <c r="T3846" s="147"/>
    </row>
    <row r="3847">
      <c r="A3847" s="147"/>
      <c r="B3847" s="64"/>
      <c r="C3847" s="147" t="s">
        <v>217</v>
      </c>
      <c r="E3847" s="161"/>
      <c r="F3847" s="162"/>
      <c r="G3847" s="147"/>
      <c r="H3847" s="146"/>
      <c r="J3847" s="146"/>
      <c r="L3847" s="150"/>
      <c r="N3847" s="163"/>
      <c r="O3847" s="146"/>
      <c r="P3847" s="146"/>
      <c r="Q3847" s="146"/>
      <c r="R3847" s="34"/>
      <c r="S3847" s="35"/>
      <c r="T3847" s="147"/>
    </row>
    <row r="3848">
      <c r="A3848" s="147"/>
      <c r="B3848" s="64"/>
      <c r="C3848" s="147" t="s">
        <v>217</v>
      </c>
      <c r="E3848" s="161"/>
      <c r="F3848" s="162"/>
      <c r="G3848" s="147"/>
      <c r="H3848" s="146"/>
      <c r="J3848" s="146"/>
      <c r="L3848" s="150"/>
      <c r="N3848" s="163"/>
      <c r="O3848" s="146"/>
      <c r="P3848" s="146"/>
      <c r="Q3848" s="146"/>
      <c r="R3848" s="34"/>
      <c r="S3848" s="35"/>
      <c r="T3848" s="147"/>
    </row>
    <row r="3849">
      <c r="A3849" s="147"/>
      <c r="B3849" s="64"/>
      <c r="C3849" s="147" t="s">
        <v>217</v>
      </c>
      <c r="E3849" s="161"/>
      <c r="F3849" s="162"/>
      <c r="G3849" s="147"/>
      <c r="H3849" s="146"/>
      <c r="J3849" s="146"/>
      <c r="L3849" s="150"/>
      <c r="N3849" s="163"/>
      <c r="O3849" s="146"/>
      <c r="P3849" s="146"/>
      <c r="Q3849" s="146"/>
      <c r="R3849" s="34"/>
      <c r="S3849" s="35"/>
      <c r="T3849" s="147"/>
    </row>
    <row r="3850">
      <c r="A3850" s="147"/>
      <c r="B3850" s="64"/>
      <c r="C3850" s="147" t="s">
        <v>217</v>
      </c>
      <c r="E3850" s="161"/>
      <c r="F3850" s="162"/>
      <c r="G3850" s="147"/>
      <c r="H3850" s="146"/>
      <c r="J3850" s="146"/>
      <c r="L3850" s="150"/>
      <c r="N3850" s="163"/>
      <c r="O3850" s="146"/>
      <c r="P3850" s="146"/>
      <c r="Q3850" s="146"/>
      <c r="R3850" s="34"/>
      <c r="S3850" s="35"/>
      <c r="T3850" s="147"/>
    </row>
    <row r="3851">
      <c r="A3851" s="147"/>
      <c r="B3851" s="64"/>
      <c r="C3851" s="147" t="s">
        <v>217</v>
      </c>
      <c r="E3851" s="161"/>
      <c r="F3851" s="162"/>
      <c r="G3851" s="147"/>
      <c r="H3851" s="146"/>
      <c r="J3851" s="146"/>
      <c r="L3851" s="150"/>
      <c r="N3851" s="163"/>
      <c r="O3851" s="146"/>
      <c r="P3851" s="146"/>
      <c r="Q3851" s="146"/>
      <c r="R3851" s="34"/>
      <c r="S3851" s="35"/>
      <c r="T3851" s="147"/>
    </row>
    <row r="3852">
      <c r="A3852" s="147"/>
      <c r="B3852" s="64"/>
      <c r="C3852" s="147" t="s">
        <v>217</v>
      </c>
      <c r="E3852" s="161"/>
      <c r="F3852" s="162"/>
      <c r="G3852" s="147"/>
      <c r="H3852" s="146"/>
      <c r="J3852" s="146"/>
      <c r="L3852" s="150"/>
      <c r="N3852" s="163"/>
      <c r="O3852" s="146"/>
      <c r="P3852" s="146"/>
      <c r="Q3852" s="146"/>
      <c r="R3852" s="34"/>
      <c r="S3852" s="35"/>
      <c r="T3852" s="147"/>
    </row>
    <row r="3853">
      <c r="A3853" s="147"/>
      <c r="B3853" s="64"/>
      <c r="C3853" s="147" t="s">
        <v>217</v>
      </c>
      <c r="E3853" s="161"/>
      <c r="F3853" s="162"/>
      <c r="G3853" s="147"/>
      <c r="H3853" s="146"/>
      <c r="J3853" s="146"/>
      <c r="L3853" s="150"/>
      <c r="N3853" s="163"/>
      <c r="O3853" s="146"/>
      <c r="P3853" s="146"/>
      <c r="Q3853" s="146"/>
      <c r="R3853" s="34"/>
      <c r="S3853" s="35"/>
      <c r="T3853" s="147"/>
    </row>
    <row r="3854">
      <c r="A3854" s="147"/>
      <c r="B3854" s="64"/>
      <c r="C3854" s="147" t="s">
        <v>217</v>
      </c>
      <c r="E3854" s="161"/>
      <c r="F3854" s="162"/>
      <c r="G3854" s="147"/>
      <c r="H3854" s="146"/>
      <c r="J3854" s="146"/>
      <c r="L3854" s="150"/>
      <c r="N3854" s="163"/>
      <c r="O3854" s="146"/>
      <c r="P3854" s="146"/>
      <c r="Q3854" s="146"/>
      <c r="R3854" s="34"/>
      <c r="S3854" s="35"/>
      <c r="T3854" s="147"/>
    </row>
    <row r="3855">
      <c r="A3855" s="147"/>
      <c r="B3855" s="64"/>
      <c r="C3855" s="147" t="s">
        <v>217</v>
      </c>
      <c r="E3855" s="161"/>
      <c r="F3855" s="162"/>
      <c r="G3855" s="147"/>
      <c r="H3855" s="146"/>
      <c r="J3855" s="146"/>
      <c r="L3855" s="150"/>
      <c r="N3855" s="163"/>
      <c r="O3855" s="146"/>
      <c r="P3855" s="146"/>
      <c r="Q3855" s="146"/>
      <c r="R3855" s="34"/>
      <c r="S3855" s="35"/>
      <c r="T3855" s="147"/>
    </row>
    <row r="3856">
      <c r="A3856" s="147"/>
      <c r="B3856" s="64"/>
      <c r="C3856" s="147" t="s">
        <v>217</v>
      </c>
      <c r="E3856" s="161"/>
      <c r="F3856" s="162"/>
      <c r="G3856" s="147"/>
      <c r="H3856" s="146"/>
      <c r="J3856" s="146"/>
      <c r="L3856" s="150"/>
      <c r="N3856" s="163"/>
      <c r="O3856" s="146"/>
      <c r="P3856" s="146"/>
      <c r="Q3856" s="146"/>
      <c r="R3856" s="34"/>
      <c r="S3856" s="35"/>
      <c r="T3856" s="147"/>
    </row>
    <row r="3857">
      <c r="A3857" s="147"/>
      <c r="B3857" s="64"/>
      <c r="C3857" s="147" t="s">
        <v>217</v>
      </c>
      <c r="E3857" s="161"/>
      <c r="F3857" s="162"/>
      <c r="G3857" s="147"/>
      <c r="H3857" s="146"/>
      <c r="J3857" s="146"/>
      <c r="L3857" s="150"/>
      <c r="N3857" s="163"/>
      <c r="O3857" s="146"/>
      <c r="P3857" s="146"/>
      <c r="Q3857" s="146"/>
      <c r="R3857" s="34"/>
      <c r="S3857" s="35"/>
      <c r="T3857" s="147"/>
    </row>
    <row r="3858">
      <c r="A3858" s="147"/>
      <c r="B3858" s="64"/>
      <c r="C3858" s="147" t="s">
        <v>217</v>
      </c>
      <c r="E3858" s="161"/>
      <c r="F3858" s="162"/>
      <c r="G3858" s="147"/>
      <c r="H3858" s="146"/>
      <c r="J3858" s="146"/>
      <c r="L3858" s="150"/>
      <c r="N3858" s="163"/>
      <c r="O3858" s="146"/>
      <c r="P3858" s="146"/>
      <c r="Q3858" s="146"/>
      <c r="R3858" s="34"/>
      <c r="S3858" s="35"/>
      <c r="T3858" s="147"/>
    </row>
    <row r="3859">
      <c r="A3859" s="147"/>
      <c r="B3859" s="64"/>
      <c r="C3859" s="147" t="s">
        <v>217</v>
      </c>
      <c r="E3859" s="161"/>
      <c r="F3859" s="162"/>
      <c r="G3859" s="147"/>
      <c r="H3859" s="146"/>
      <c r="J3859" s="146"/>
      <c r="L3859" s="150"/>
      <c r="N3859" s="163"/>
      <c r="O3859" s="146"/>
      <c r="P3859" s="146"/>
      <c r="Q3859" s="146"/>
      <c r="R3859" s="34"/>
      <c r="S3859" s="35"/>
      <c r="T3859" s="147"/>
    </row>
    <row r="3860">
      <c r="A3860" s="147"/>
      <c r="B3860" s="64"/>
      <c r="C3860" s="147" t="s">
        <v>217</v>
      </c>
      <c r="E3860" s="161"/>
      <c r="F3860" s="162"/>
      <c r="G3860" s="147"/>
      <c r="H3860" s="146"/>
      <c r="J3860" s="146"/>
      <c r="L3860" s="150"/>
      <c r="N3860" s="163"/>
      <c r="O3860" s="146"/>
      <c r="P3860" s="146"/>
      <c r="Q3860" s="146"/>
      <c r="R3860" s="34"/>
      <c r="S3860" s="35"/>
      <c r="T3860" s="147"/>
    </row>
    <row r="3861">
      <c r="A3861" s="147"/>
      <c r="B3861" s="64"/>
      <c r="C3861" s="147" t="s">
        <v>217</v>
      </c>
      <c r="E3861" s="161"/>
      <c r="F3861" s="162"/>
      <c r="G3861" s="147"/>
      <c r="H3861" s="146"/>
      <c r="J3861" s="146"/>
      <c r="L3861" s="150"/>
      <c r="N3861" s="163"/>
      <c r="O3861" s="146"/>
      <c r="P3861" s="146"/>
      <c r="Q3861" s="146"/>
      <c r="R3861" s="34"/>
      <c r="S3861" s="35"/>
      <c r="T3861" s="147"/>
    </row>
    <row r="3862">
      <c r="A3862" s="147"/>
      <c r="B3862" s="64"/>
      <c r="C3862" s="147" t="s">
        <v>217</v>
      </c>
      <c r="E3862" s="161"/>
      <c r="F3862" s="162"/>
      <c r="G3862" s="147"/>
      <c r="H3862" s="146"/>
      <c r="J3862" s="146"/>
      <c r="L3862" s="150"/>
      <c r="N3862" s="163"/>
      <c r="O3862" s="146"/>
      <c r="P3862" s="146"/>
      <c r="Q3862" s="146"/>
      <c r="R3862" s="34"/>
      <c r="S3862" s="35"/>
      <c r="T3862" s="147"/>
    </row>
    <row r="3863">
      <c r="A3863" s="147"/>
      <c r="B3863" s="64"/>
      <c r="C3863" s="147" t="s">
        <v>217</v>
      </c>
      <c r="E3863" s="161"/>
      <c r="F3863" s="162"/>
      <c r="G3863" s="147"/>
      <c r="H3863" s="146"/>
      <c r="J3863" s="146"/>
      <c r="L3863" s="150"/>
      <c r="N3863" s="163"/>
      <c r="O3863" s="146"/>
      <c r="P3863" s="146"/>
      <c r="Q3863" s="146"/>
      <c r="R3863" s="34"/>
      <c r="S3863" s="35"/>
      <c r="T3863" s="147"/>
    </row>
    <row r="3864">
      <c r="A3864" s="147"/>
      <c r="B3864" s="64"/>
      <c r="C3864" s="147" t="s">
        <v>217</v>
      </c>
      <c r="E3864" s="161"/>
      <c r="F3864" s="162"/>
      <c r="G3864" s="147"/>
      <c r="H3864" s="146"/>
      <c r="J3864" s="146"/>
      <c r="L3864" s="150"/>
      <c r="N3864" s="163"/>
      <c r="O3864" s="146"/>
      <c r="P3864" s="146"/>
      <c r="Q3864" s="146"/>
      <c r="R3864" s="34"/>
      <c r="S3864" s="35"/>
      <c r="T3864" s="147"/>
    </row>
    <row r="3865">
      <c r="A3865" s="147"/>
      <c r="B3865" s="64"/>
      <c r="C3865" s="147" t="s">
        <v>217</v>
      </c>
      <c r="E3865" s="161"/>
      <c r="F3865" s="162"/>
      <c r="G3865" s="147"/>
      <c r="H3865" s="146"/>
      <c r="J3865" s="146"/>
      <c r="L3865" s="150"/>
      <c r="N3865" s="163"/>
      <c r="O3865" s="146"/>
      <c r="P3865" s="146"/>
      <c r="Q3865" s="146"/>
      <c r="R3865" s="34"/>
      <c r="S3865" s="35"/>
      <c r="T3865" s="147"/>
    </row>
    <row r="3866">
      <c r="A3866" s="147"/>
      <c r="B3866" s="64"/>
      <c r="C3866" s="147" t="s">
        <v>217</v>
      </c>
      <c r="E3866" s="161"/>
      <c r="F3866" s="162"/>
      <c r="G3866" s="147"/>
      <c r="H3866" s="146"/>
      <c r="J3866" s="146"/>
      <c r="L3866" s="150"/>
      <c r="N3866" s="163"/>
      <c r="O3866" s="146"/>
      <c r="P3866" s="146"/>
      <c r="Q3866" s="146"/>
      <c r="R3866" s="34"/>
      <c r="S3866" s="35"/>
      <c r="T3866" s="147"/>
    </row>
    <row r="3867">
      <c r="A3867" s="147"/>
      <c r="B3867" s="64"/>
      <c r="C3867" s="147" t="s">
        <v>217</v>
      </c>
      <c r="E3867" s="161"/>
      <c r="F3867" s="162"/>
      <c r="G3867" s="147"/>
      <c r="H3867" s="146"/>
      <c r="J3867" s="146"/>
      <c r="L3867" s="150"/>
      <c r="N3867" s="163"/>
      <c r="O3867" s="146"/>
      <c r="P3867" s="146"/>
      <c r="Q3867" s="146"/>
      <c r="R3867" s="34"/>
      <c r="S3867" s="35"/>
      <c r="T3867" s="147"/>
    </row>
    <row r="3868">
      <c r="A3868" s="147"/>
      <c r="B3868" s="64"/>
      <c r="C3868" s="147" t="s">
        <v>217</v>
      </c>
      <c r="E3868" s="161"/>
      <c r="F3868" s="162"/>
      <c r="G3868" s="147"/>
      <c r="H3868" s="146"/>
      <c r="J3868" s="146"/>
      <c r="L3868" s="150"/>
      <c r="N3868" s="163"/>
      <c r="O3868" s="146"/>
      <c r="P3868" s="146"/>
      <c r="Q3868" s="146"/>
      <c r="R3868" s="34"/>
      <c r="S3868" s="35"/>
      <c r="T3868" s="147"/>
    </row>
    <row r="3869">
      <c r="A3869" s="147"/>
      <c r="B3869" s="64"/>
      <c r="C3869" s="147" t="s">
        <v>217</v>
      </c>
      <c r="E3869" s="161"/>
      <c r="F3869" s="162"/>
      <c r="G3869" s="147"/>
      <c r="H3869" s="146"/>
      <c r="J3869" s="146"/>
      <c r="L3869" s="150"/>
      <c r="N3869" s="163"/>
      <c r="O3869" s="146"/>
      <c r="P3869" s="146"/>
      <c r="Q3869" s="146"/>
      <c r="R3869" s="34"/>
      <c r="S3869" s="35"/>
      <c r="T3869" s="147"/>
    </row>
    <row r="3870">
      <c r="A3870" s="147"/>
      <c r="B3870" s="64"/>
      <c r="C3870" s="147" t="s">
        <v>217</v>
      </c>
      <c r="E3870" s="161"/>
      <c r="F3870" s="162"/>
      <c r="G3870" s="147"/>
      <c r="H3870" s="146"/>
      <c r="J3870" s="146"/>
      <c r="L3870" s="150"/>
      <c r="N3870" s="163"/>
      <c r="O3870" s="146"/>
      <c r="P3870" s="146"/>
      <c r="Q3870" s="146"/>
      <c r="R3870" s="34"/>
      <c r="S3870" s="35"/>
      <c r="T3870" s="147"/>
    </row>
    <row r="3871">
      <c r="A3871" s="147"/>
      <c r="B3871" s="64"/>
      <c r="C3871" s="147" t="s">
        <v>217</v>
      </c>
      <c r="E3871" s="161"/>
      <c r="F3871" s="162"/>
      <c r="G3871" s="147"/>
      <c r="H3871" s="146"/>
      <c r="J3871" s="146"/>
      <c r="L3871" s="150"/>
      <c r="N3871" s="163"/>
      <c r="O3871" s="146"/>
      <c r="P3871" s="146"/>
      <c r="Q3871" s="146"/>
      <c r="R3871" s="34"/>
      <c r="S3871" s="35"/>
      <c r="T3871" s="147"/>
    </row>
    <row r="3872">
      <c r="A3872" s="147"/>
      <c r="B3872" s="64"/>
      <c r="C3872" s="147" t="s">
        <v>217</v>
      </c>
      <c r="E3872" s="161"/>
      <c r="F3872" s="162"/>
      <c r="G3872" s="147"/>
      <c r="H3872" s="146"/>
      <c r="J3872" s="146"/>
      <c r="L3872" s="150"/>
      <c r="N3872" s="163"/>
      <c r="O3872" s="146"/>
      <c r="P3872" s="146"/>
      <c r="Q3872" s="146"/>
      <c r="R3872" s="34"/>
      <c r="S3872" s="35"/>
      <c r="T3872" s="147"/>
    </row>
    <row r="3873">
      <c r="A3873" s="147"/>
      <c r="B3873" s="64"/>
      <c r="C3873" s="147" t="s">
        <v>217</v>
      </c>
      <c r="E3873" s="161"/>
      <c r="F3873" s="162"/>
      <c r="G3873" s="147"/>
      <c r="H3873" s="146"/>
      <c r="J3873" s="146"/>
      <c r="L3873" s="150"/>
      <c r="N3873" s="163"/>
      <c r="O3873" s="146"/>
      <c r="P3873" s="146"/>
      <c r="Q3873" s="146"/>
      <c r="R3873" s="34"/>
      <c r="S3873" s="35"/>
      <c r="T3873" s="147"/>
    </row>
    <row r="3874">
      <c r="A3874" s="147"/>
      <c r="B3874" s="64"/>
      <c r="C3874" s="147" t="s">
        <v>217</v>
      </c>
      <c r="E3874" s="161"/>
      <c r="F3874" s="162"/>
      <c r="G3874" s="147"/>
      <c r="H3874" s="146"/>
      <c r="J3874" s="146"/>
      <c r="L3874" s="150"/>
      <c r="N3874" s="163"/>
      <c r="O3874" s="146"/>
      <c r="P3874" s="146"/>
      <c r="Q3874" s="146"/>
      <c r="R3874" s="34"/>
      <c r="S3874" s="35"/>
      <c r="T3874" s="147"/>
    </row>
    <row r="3875">
      <c r="A3875" s="147"/>
      <c r="B3875" s="64"/>
      <c r="C3875" s="147" t="s">
        <v>217</v>
      </c>
      <c r="E3875" s="161"/>
      <c r="F3875" s="162"/>
      <c r="G3875" s="147"/>
      <c r="H3875" s="146"/>
      <c r="J3875" s="146"/>
      <c r="L3875" s="150"/>
      <c r="N3875" s="163"/>
      <c r="O3875" s="146"/>
      <c r="P3875" s="146"/>
      <c r="Q3875" s="146"/>
      <c r="R3875" s="34"/>
      <c r="S3875" s="35"/>
      <c r="T3875" s="147"/>
    </row>
    <row r="3876">
      <c r="A3876" s="147"/>
      <c r="B3876" s="64"/>
      <c r="C3876" s="147" t="s">
        <v>217</v>
      </c>
      <c r="E3876" s="161"/>
      <c r="F3876" s="162"/>
      <c r="G3876" s="147"/>
      <c r="H3876" s="146"/>
      <c r="J3876" s="146"/>
      <c r="L3876" s="150"/>
      <c r="N3876" s="163"/>
      <c r="O3876" s="146"/>
      <c r="P3876" s="146"/>
      <c r="Q3876" s="146"/>
      <c r="R3876" s="34"/>
      <c r="S3876" s="35"/>
      <c r="T3876" s="147"/>
    </row>
    <row r="3877">
      <c r="A3877" s="147"/>
      <c r="B3877" s="64"/>
      <c r="C3877" s="147" t="s">
        <v>217</v>
      </c>
      <c r="E3877" s="161"/>
      <c r="F3877" s="162"/>
      <c r="G3877" s="147"/>
      <c r="H3877" s="146"/>
      <c r="J3877" s="146"/>
      <c r="L3877" s="150"/>
      <c r="N3877" s="163"/>
      <c r="O3877" s="146"/>
      <c r="P3877" s="146"/>
      <c r="Q3877" s="146"/>
      <c r="R3877" s="34"/>
      <c r="S3877" s="35"/>
      <c r="T3877" s="147"/>
    </row>
    <row r="3878">
      <c r="A3878" s="147"/>
      <c r="B3878" s="64"/>
      <c r="C3878" s="147" t="s">
        <v>217</v>
      </c>
      <c r="E3878" s="161"/>
      <c r="F3878" s="162"/>
      <c r="G3878" s="147"/>
      <c r="H3878" s="146"/>
      <c r="J3878" s="146"/>
      <c r="L3878" s="150"/>
      <c r="N3878" s="163"/>
      <c r="O3878" s="146"/>
      <c r="P3878" s="146"/>
      <c r="Q3878" s="146"/>
      <c r="R3878" s="34"/>
      <c r="S3878" s="35"/>
      <c r="T3878" s="147"/>
    </row>
    <row r="3879">
      <c r="A3879" s="147"/>
      <c r="B3879" s="64"/>
      <c r="C3879" s="147" t="s">
        <v>217</v>
      </c>
      <c r="E3879" s="161"/>
      <c r="F3879" s="162"/>
      <c r="G3879" s="147"/>
      <c r="H3879" s="146"/>
      <c r="J3879" s="146"/>
      <c r="L3879" s="150"/>
      <c r="N3879" s="163"/>
      <c r="O3879" s="146"/>
      <c r="P3879" s="146"/>
      <c r="Q3879" s="146"/>
      <c r="R3879" s="34"/>
      <c r="S3879" s="35"/>
      <c r="T3879" s="147"/>
    </row>
    <row r="3880">
      <c r="A3880" s="147"/>
      <c r="B3880" s="64"/>
      <c r="C3880" s="147" t="s">
        <v>217</v>
      </c>
      <c r="E3880" s="161"/>
      <c r="F3880" s="162"/>
      <c r="G3880" s="147"/>
      <c r="H3880" s="146"/>
      <c r="J3880" s="146"/>
      <c r="L3880" s="150"/>
      <c r="N3880" s="163"/>
      <c r="O3880" s="146"/>
      <c r="P3880" s="146"/>
      <c r="Q3880" s="146"/>
      <c r="R3880" s="34"/>
      <c r="S3880" s="35"/>
      <c r="T3880" s="147"/>
    </row>
    <row r="3881">
      <c r="A3881" s="147"/>
      <c r="B3881" s="64"/>
      <c r="C3881" s="147" t="s">
        <v>217</v>
      </c>
      <c r="E3881" s="161"/>
      <c r="F3881" s="162"/>
      <c r="G3881" s="147"/>
      <c r="H3881" s="146"/>
      <c r="J3881" s="146"/>
      <c r="L3881" s="150"/>
      <c r="N3881" s="163"/>
      <c r="O3881" s="146"/>
      <c r="P3881" s="146"/>
      <c r="Q3881" s="146"/>
      <c r="R3881" s="34"/>
      <c r="S3881" s="35"/>
      <c r="T3881" s="147"/>
    </row>
    <row r="3882">
      <c r="A3882" s="147"/>
      <c r="B3882" s="64"/>
      <c r="C3882" s="147" t="s">
        <v>217</v>
      </c>
      <c r="E3882" s="161"/>
      <c r="F3882" s="162"/>
      <c r="G3882" s="147"/>
      <c r="H3882" s="146"/>
      <c r="J3882" s="146"/>
      <c r="L3882" s="150"/>
      <c r="N3882" s="163"/>
      <c r="O3882" s="146"/>
      <c r="P3882" s="146"/>
      <c r="Q3882" s="146"/>
      <c r="R3882" s="34"/>
      <c r="S3882" s="35"/>
      <c r="T3882" s="147"/>
    </row>
    <row r="3883">
      <c r="A3883" s="147"/>
      <c r="B3883" s="64"/>
      <c r="C3883" s="147" t="s">
        <v>217</v>
      </c>
      <c r="E3883" s="161"/>
      <c r="F3883" s="162"/>
      <c r="G3883" s="147"/>
      <c r="H3883" s="146"/>
      <c r="J3883" s="146"/>
      <c r="L3883" s="150"/>
      <c r="N3883" s="163"/>
      <c r="O3883" s="146"/>
      <c r="P3883" s="146"/>
      <c r="Q3883" s="146"/>
      <c r="R3883" s="34"/>
      <c r="S3883" s="35"/>
      <c r="T3883" s="147"/>
    </row>
    <row r="3884">
      <c r="A3884" s="147"/>
      <c r="B3884" s="64"/>
      <c r="C3884" s="147" t="s">
        <v>217</v>
      </c>
      <c r="E3884" s="161"/>
      <c r="F3884" s="162"/>
      <c r="G3884" s="147"/>
      <c r="H3884" s="146"/>
      <c r="J3884" s="146"/>
      <c r="L3884" s="150"/>
      <c r="N3884" s="163"/>
      <c r="O3884" s="146"/>
      <c r="P3884" s="146"/>
      <c r="Q3884" s="146"/>
      <c r="R3884" s="34"/>
      <c r="S3884" s="35"/>
      <c r="T3884" s="147"/>
    </row>
    <row r="3885">
      <c r="A3885" s="147"/>
      <c r="B3885" s="64"/>
      <c r="C3885" s="147" t="s">
        <v>217</v>
      </c>
      <c r="E3885" s="161"/>
      <c r="F3885" s="162"/>
      <c r="G3885" s="147"/>
      <c r="H3885" s="146"/>
      <c r="J3885" s="146"/>
      <c r="L3885" s="150"/>
      <c r="N3885" s="163"/>
      <c r="O3885" s="146"/>
      <c r="P3885" s="146"/>
      <c r="Q3885" s="146"/>
      <c r="R3885" s="34"/>
      <c r="S3885" s="35"/>
      <c r="T3885" s="147"/>
    </row>
    <row r="3886">
      <c r="A3886" s="147"/>
      <c r="B3886" s="64"/>
      <c r="C3886" s="147" t="s">
        <v>217</v>
      </c>
      <c r="E3886" s="161"/>
      <c r="F3886" s="162"/>
      <c r="G3886" s="147"/>
      <c r="H3886" s="146"/>
      <c r="J3886" s="146"/>
      <c r="L3886" s="150"/>
      <c r="N3886" s="163"/>
      <c r="O3886" s="146"/>
      <c r="P3886" s="146"/>
      <c r="Q3886" s="146"/>
      <c r="R3886" s="34"/>
      <c r="S3886" s="35"/>
      <c r="T3886" s="147"/>
    </row>
    <row r="3887">
      <c r="A3887" s="147"/>
      <c r="B3887" s="64"/>
      <c r="C3887" s="147" t="s">
        <v>217</v>
      </c>
      <c r="E3887" s="161"/>
      <c r="F3887" s="162"/>
      <c r="G3887" s="147"/>
      <c r="H3887" s="146"/>
      <c r="J3887" s="146"/>
      <c r="L3887" s="150"/>
      <c r="N3887" s="163"/>
      <c r="O3887" s="146"/>
      <c r="P3887" s="146"/>
      <c r="Q3887" s="146"/>
      <c r="R3887" s="34"/>
      <c r="S3887" s="35"/>
      <c r="T3887" s="147"/>
    </row>
    <row r="3888">
      <c r="A3888" s="147"/>
      <c r="B3888" s="64"/>
      <c r="C3888" s="147" t="s">
        <v>217</v>
      </c>
      <c r="E3888" s="161"/>
      <c r="F3888" s="162"/>
      <c r="G3888" s="147"/>
      <c r="H3888" s="146"/>
      <c r="J3888" s="146"/>
      <c r="L3888" s="150"/>
      <c r="N3888" s="163"/>
      <c r="O3888" s="146"/>
      <c r="P3888" s="146"/>
      <c r="Q3888" s="146"/>
      <c r="R3888" s="34"/>
      <c r="S3888" s="35"/>
      <c r="T3888" s="147"/>
    </row>
    <row r="3889">
      <c r="A3889" s="147"/>
      <c r="B3889" s="64"/>
      <c r="C3889" s="147" t="s">
        <v>217</v>
      </c>
      <c r="E3889" s="161"/>
      <c r="F3889" s="162"/>
      <c r="G3889" s="147"/>
      <c r="H3889" s="146"/>
      <c r="J3889" s="146"/>
      <c r="L3889" s="150"/>
      <c r="N3889" s="163"/>
      <c r="O3889" s="146"/>
      <c r="P3889" s="146"/>
      <c r="Q3889" s="146"/>
      <c r="R3889" s="34"/>
      <c r="S3889" s="35"/>
      <c r="T3889" s="147"/>
    </row>
    <row r="3890">
      <c r="A3890" s="147"/>
      <c r="B3890" s="64"/>
      <c r="C3890" s="147" t="s">
        <v>217</v>
      </c>
      <c r="E3890" s="161"/>
      <c r="F3890" s="162"/>
      <c r="G3890" s="147"/>
      <c r="H3890" s="146"/>
      <c r="J3890" s="146"/>
      <c r="L3890" s="150"/>
      <c r="N3890" s="163"/>
      <c r="O3890" s="146"/>
      <c r="P3890" s="146"/>
      <c r="Q3890" s="146"/>
      <c r="R3890" s="34"/>
      <c r="S3890" s="35"/>
      <c r="T3890" s="147"/>
    </row>
    <row r="3891">
      <c r="A3891" s="147"/>
      <c r="B3891" s="64"/>
      <c r="C3891" s="147" t="s">
        <v>217</v>
      </c>
      <c r="E3891" s="161"/>
      <c r="F3891" s="162"/>
      <c r="G3891" s="147"/>
      <c r="H3891" s="146"/>
      <c r="J3891" s="146"/>
      <c r="L3891" s="150"/>
      <c r="N3891" s="163"/>
      <c r="O3891" s="146"/>
      <c r="P3891" s="146"/>
      <c r="Q3891" s="146"/>
      <c r="R3891" s="34"/>
      <c r="S3891" s="35"/>
      <c r="T3891" s="147"/>
    </row>
    <row r="3892">
      <c r="A3892" s="147"/>
      <c r="B3892" s="64"/>
      <c r="C3892" s="147" t="s">
        <v>217</v>
      </c>
      <c r="E3892" s="161"/>
      <c r="F3892" s="162"/>
      <c r="G3892" s="147"/>
      <c r="H3892" s="146"/>
      <c r="J3892" s="146"/>
      <c r="L3892" s="150"/>
      <c r="N3892" s="163"/>
      <c r="O3892" s="146"/>
      <c r="P3892" s="146"/>
      <c r="Q3892" s="146"/>
      <c r="R3892" s="34"/>
      <c r="S3892" s="35"/>
      <c r="T3892" s="147"/>
    </row>
    <row r="3893">
      <c r="A3893" s="147"/>
      <c r="B3893" s="64"/>
      <c r="C3893" s="147" t="s">
        <v>217</v>
      </c>
      <c r="E3893" s="161"/>
      <c r="F3893" s="162"/>
      <c r="G3893" s="147"/>
      <c r="H3893" s="146"/>
      <c r="J3893" s="146"/>
      <c r="L3893" s="150"/>
      <c r="N3893" s="163"/>
      <c r="O3893" s="146"/>
      <c r="P3893" s="146"/>
      <c r="Q3893" s="146"/>
      <c r="R3893" s="34"/>
      <c r="S3893" s="35"/>
      <c r="T3893" s="147"/>
    </row>
    <row r="3894">
      <c r="A3894" s="147"/>
      <c r="B3894" s="64"/>
      <c r="C3894" s="147" t="s">
        <v>217</v>
      </c>
      <c r="E3894" s="161"/>
      <c r="F3894" s="162"/>
      <c r="G3894" s="147"/>
      <c r="H3894" s="146"/>
      <c r="J3894" s="146"/>
      <c r="L3894" s="150"/>
      <c r="N3894" s="163"/>
      <c r="O3894" s="146"/>
      <c r="P3894" s="146"/>
      <c r="Q3894" s="146"/>
      <c r="R3894" s="34"/>
      <c r="S3894" s="35"/>
      <c r="T3894" s="147"/>
    </row>
    <row r="3895">
      <c r="A3895" s="147"/>
      <c r="B3895" s="64"/>
      <c r="C3895" s="147" t="s">
        <v>217</v>
      </c>
      <c r="E3895" s="161"/>
      <c r="F3895" s="162"/>
      <c r="G3895" s="147"/>
      <c r="H3895" s="146"/>
      <c r="J3895" s="146"/>
      <c r="L3895" s="150"/>
      <c r="N3895" s="163"/>
      <c r="O3895" s="146"/>
      <c r="P3895" s="146"/>
      <c r="Q3895" s="146"/>
      <c r="R3895" s="34"/>
      <c r="S3895" s="35"/>
      <c r="T3895" s="147"/>
    </row>
    <row r="3896">
      <c r="A3896" s="147"/>
      <c r="B3896" s="64"/>
      <c r="C3896" s="147" t="s">
        <v>217</v>
      </c>
      <c r="E3896" s="161"/>
      <c r="F3896" s="162"/>
      <c r="G3896" s="147"/>
      <c r="H3896" s="146"/>
      <c r="J3896" s="146"/>
      <c r="L3896" s="150"/>
      <c r="N3896" s="163"/>
      <c r="O3896" s="146"/>
      <c r="P3896" s="146"/>
      <c r="Q3896" s="146"/>
      <c r="R3896" s="34"/>
      <c r="S3896" s="35"/>
      <c r="T3896" s="147"/>
    </row>
    <row r="3897">
      <c r="A3897" s="147"/>
      <c r="B3897" s="64"/>
      <c r="C3897" s="147" t="s">
        <v>217</v>
      </c>
      <c r="E3897" s="161"/>
      <c r="F3897" s="162"/>
      <c r="G3897" s="147"/>
      <c r="H3897" s="146"/>
      <c r="J3897" s="146"/>
      <c r="L3897" s="150"/>
      <c r="N3897" s="163"/>
      <c r="O3897" s="146"/>
      <c r="P3897" s="146"/>
      <c r="Q3897" s="146"/>
      <c r="R3897" s="34"/>
      <c r="S3897" s="35"/>
      <c r="T3897" s="147"/>
    </row>
    <row r="3898">
      <c r="A3898" s="147"/>
      <c r="B3898" s="64"/>
      <c r="C3898" s="147" t="s">
        <v>217</v>
      </c>
      <c r="E3898" s="161"/>
      <c r="F3898" s="162"/>
      <c r="G3898" s="147"/>
      <c r="H3898" s="146"/>
      <c r="J3898" s="146"/>
      <c r="L3898" s="150"/>
      <c r="N3898" s="163"/>
      <c r="O3898" s="146"/>
      <c r="P3898" s="146"/>
      <c r="Q3898" s="146"/>
      <c r="R3898" s="34"/>
      <c r="S3898" s="35"/>
      <c r="T3898" s="147"/>
    </row>
    <row r="3899">
      <c r="A3899" s="147"/>
      <c r="B3899" s="64"/>
      <c r="C3899" s="147" t="s">
        <v>217</v>
      </c>
      <c r="E3899" s="161"/>
      <c r="F3899" s="162"/>
      <c r="G3899" s="147"/>
      <c r="H3899" s="146"/>
      <c r="J3899" s="146"/>
      <c r="L3899" s="150"/>
      <c r="N3899" s="163"/>
      <c r="O3899" s="146"/>
      <c r="P3899" s="146"/>
      <c r="Q3899" s="146"/>
      <c r="R3899" s="34"/>
      <c r="S3899" s="35"/>
      <c r="T3899" s="147"/>
    </row>
    <row r="3900">
      <c r="A3900" s="147"/>
      <c r="B3900" s="64"/>
      <c r="C3900" s="147" t="s">
        <v>217</v>
      </c>
      <c r="E3900" s="161"/>
      <c r="F3900" s="162"/>
      <c r="G3900" s="147"/>
      <c r="H3900" s="146"/>
      <c r="J3900" s="146"/>
      <c r="L3900" s="150"/>
      <c r="N3900" s="163"/>
      <c r="O3900" s="146"/>
      <c r="P3900" s="146"/>
      <c r="Q3900" s="146"/>
      <c r="R3900" s="34"/>
      <c r="S3900" s="35"/>
      <c r="T3900" s="147"/>
    </row>
    <row r="3901">
      <c r="A3901" s="147"/>
      <c r="B3901" s="64"/>
      <c r="C3901" s="147" t="s">
        <v>217</v>
      </c>
      <c r="E3901" s="161"/>
      <c r="F3901" s="162"/>
      <c r="G3901" s="147"/>
      <c r="H3901" s="146"/>
      <c r="J3901" s="146"/>
      <c r="L3901" s="150"/>
      <c r="N3901" s="163"/>
      <c r="O3901" s="146"/>
      <c r="P3901" s="146"/>
      <c r="Q3901" s="146"/>
      <c r="R3901" s="34"/>
      <c r="S3901" s="35"/>
      <c r="T3901" s="147"/>
    </row>
    <row r="3902">
      <c r="A3902" s="147"/>
      <c r="B3902" s="64"/>
      <c r="C3902" s="147" t="s">
        <v>217</v>
      </c>
      <c r="E3902" s="161"/>
      <c r="F3902" s="162"/>
      <c r="G3902" s="147"/>
      <c r="H3902" s="146"/>
      <c r="J3902" s="146"/>
      <c r="L3902" s="150"/>
      <c r="N3902" s="163"/>
      <c r="O3902" s="146"/>
      <c r="P3902" s="146"/>
      <c r="Q3902" s="146"/>
      <c r="R3902" s="34"/>
      <c r="S3902" s="35"/>
      <c r="T3902" s="147"/>
    </row>
    <row r="3903">
      <c r="A3903" s="147"/>
      <c r="B3903" s="64"/>
      <c r="C3903" s="147" t="s">
        <v>217</v>
      </c>
      <c r="E3903" s="161"/>
      <c r="F3903" s="162"/>
      <c r="G3903" s="147"/>
      <c r="H3903" s="146"/>
      <c r="J3903" s="146"/>
      <c r="L3903" s="150"/>
      <c r="N3903" s="163"/>
      <c r="O3903" s="146"/>
      <c r="P3903" s="146"/>
      <c r="Q3903" s="146"/>
      <c r="R3903" s="34"/>
      <c r="S3903" s="35"/>
      <c r="T3903" s="147"/>
    </row>
    <row r="3904">
      <c r="A3904" s="147"/>
      <c r="B3904" s="64"/>
      <c r="C3904" s="147" t="s">
        <v>217</v>
      </c>
      <c r="E3904" s="161"/>
      <c r="F3904" s="162"/>
      <c r="G3904" s="147"/>
      <c r="H3904" s="146"/>
      <c r="J3904" s="146"/>
      <c r="L3904" s="150"/>
      <c r="N3904" s="163"/>
      <c r="O3904" s="146"/>
      <c r="P3904" s="146"/>
      <c r="Q3904" s="146"/>
      <c r="R3904" s="34"/>
      <c r="S3904" s="35"/>
      <c r="T3904" s="147"/>
    </row>
    <row r="3905">
      <c r="A3905" s="147"/>
      <c r="B3905" s="64"/>
      <c r="C3905" s="147" t="s">
        <v>217</v>
      </c>
      <c r="E3905" s="161"/>
      <c r="F3905" s="162"/>
      <c r="G3905" s="147"/>
      <c r="H3905" s="146"/>
      <c r="J3905" s="146"/>
      <c r="L3905" s="150"/>
      <c r="N3905" s="163"/>
      <c r="O3905" s="146"/>
      <c r="P3905" s="146"/>
      <c r="Q3905" s="146"/>
      <c r="R3905" s="34"/>
      <c r="S3905" s="35"/>
      <c r="T3905" s="147"/>
    </row>
    <row r="3906">
      <c r="A3906" s="147"/>
      <c r="B3906" s="64"/>
      <c r="C3906" s="147" t="s">
        <v>217</v>
      </c>
      <c r="E3906" s="161"/>
      <c r="F3906" s="162"/>
      <c r="G3906" s="147"/>
      <c r="H3906" s="146"/>
      <c r="J3906" s="146"/>
      <c r="L3906" s="150"/>
      <c r="N3906" s="163"/>
      <c r="O3906" s="146"/>
      <c r="P3906" s="146"/>
      <c r="Q3906" s="146"/>
      <c r="R3906" s="34"/>
      <c r="S3906" s="35"/>
      <c r="T3906" s="147"/>
    </row>
    <row r="3907">
      <c r="A3907" s="147"/>
      <c r="B3907" s="64"/>
      <c r="C3907" s="147" t="s">
        <v>217</v>
      </c>
      <c r="E3907" s="161"/>
      <c r="F3907" s="162"/>
      <c r="G3907" s="147"/>
      <c r="H3907" s="146"/>
      <c r="J3907" s="146"/>
      <c r="L3907" s="150"/>
      <c r="N3907" s="163"/>
      <c r="O3907" s="146"/>
      <c r="P3907" s="146"/>
      <c r="Q3907" s="146"/>
      <c r="R3907" s="34"/>
      <c r="S3907" s="35"/>
      <c r="T3907" s="147"/>
    </row>
    <row r="3908">
      <c r="A3908" s="147"/>
      <c r="B3908" s="64"/>
      <c r="C3908" s="147" t="s">
        <v>217</v>
      </c>
      <c r="E3908" s="161"/>
      <c r="F3908" s="162"/>
      <c r="G3908" s="147"/>
      <c r="H3908" s="146"/>
      <c r="J3908" s="146"/>
      <c r="L3908" s="150"/>
      <c r="N3908" s="163"/>
      <c r="O3908" s="146"/>
      <c r="P3908" s="146"/>
      <c r="Q3908" s="146"/>
      <c r="R3908" s="34"/>
      <c r="S3908" s="35"/>
      <c r="T3908" s="147"/>
    </row>
    <row r="3909">
      <c r="A3909" s="147"/>
      <c r="B3909" s="64"/>
      <c r="C3909" s="147" t="s">
        <v>217</v>
      </c>
      <c r="E3909" s="161"/>
      <c r="F3909" s="162"/>
      <c r="G3909" s="147"/>
      <c r="H3909" s="146"/>
      <c r="J3909" s="146"/>
      <c r="L3909" s="150"/>
      <c r="N3909" s="163"/>
      <c r="O3909" s="146"/>
      <c r="P3909" s="146"/>
      <c r="Q3909" s="146"/>
      <c r="R3909" s="34"/>
      <c r="S3909" s="35"/>
      <c r="T3909" s="147"/>
    </row>
    <row r="3910">
      <c r="A3910" s="147"/>
      <c r="B3910" s="64"/>
      <c r="C3910" s="147" t="s">
        <v>217</v>
      </c>
      <c r="E3910" s="161"/>
      <c r="F3910" s="162"/>
      <c r="G3910" s="147"/>
      <c r="H3910" s="146"/>
      <c r="J3910" s="146"/>
      <c r="L3910" s="150"/>
      <c r="N3910" s="163"/>
      <c r="O3910" s="146"/>
      <c r="P3910" s="146"/>
      <c r="Q3910" s="146"/>
      <c r="R3910" s="34"/>
      <c r="S3910" s="35"/>
      <c r="T3910" s="147"/>
    </row>
    <row r="3911">
      <c r="A3911" s="147"/>
      <c r="B3911" s="64"/>
      <c r="C3911" s="147" t="s">
        <v>217</v>
      </c>
      <c r="E3911" s="161"/>
      <c r="F3911" s="162"/>
      <c r="G3911" s="147"/>
      <c r="H3911" s="146"/>
      <c r="J3911" s="146"/>
      <c r="L3911" s="150"/>
      <c r="N3911" s="163"/>
      <c r="O3911" s="146"/>
      <c r="P3911" s="146"/>
      <c r="Q3911" s="146"/>
      <c r="R3911" s="34"/>
      <c r="S3911" s="35"/>
      <c r="T3911" s="147"/>
    </row>
    <row r="3912">
      <c r="A3912" s="147"/>
      <c r="B3912" s="64"/>
      <c r="C3912" s="147" t="s">
        <v>217</v>
      </c>
      <c r="E3912" s="161"/>
      <c r="F3912" s="162"/>
      <c r="G3912" s="147"/>
      <c r="H3912" s="146"/>
      <c r="J3912" s="146"/>
      <c r="L3912" s="150"/>
      <c r="N3912" s="163"/>
      <c r="O3912" s="146"/>
      <c r="P3912" s="146"/>
      <c r="Q3912" s="146"/>
      <c r="R3912" s="34"/>
      <c r="S3912" s="35"/>
      <c r="T3912" s="147"/>
    </row>
    <row r="3913">
      <c r="A3913" s="147"/>
      <c r="B3913" s="64"/>
      <c r="C3913" s="147" t="s">
        <v>217</v>
      </c>
      <c r="E3913" s="161"/>
      <c r="F3913" s="162"/>
      <c r="G3913" s="147"/>
      <c r="H3913" s="146"/>
      <c r="J3913" s="146"/>
      <c r="L3913" s="150"/>
      <c r="N3913" s="163"/>
      <c r="O3913" s="146"/>
      <c r="P3913" s="146"/>
      <c r="Q3913" s="146"/>
      <c r="R3913" s="34"/>
      <c r="S3913" s="35"/>
      <c r="T3913" s="147"/>
    </row>
    <row r="3914">
      <c r="A3914" s="147"/>
      <c r="B3914" s="64"/>
      <c r="C3914" s="147" t="s">
        <v>217</v>
      </c>
      <c r="E3914" s="161"/>
      <c r="F3914" s="162"/>
      <c r="G3914" s="147"/>
      <c r="H3914" s="146"/>
      <c r="J3914" s="146"/>
      <c r="L3914" s="150"/>
      <c r="N3914" s="163"/>
      <c r="O3914" s="146"/>
      <c r="P3914" s="146"/>
      <c r="Q3914" s="146"/>
      <c r="R3914" s="34"/>
      <c r="S3914" s="35"/>
      <c r="T3914" s="147"/>
    </row>
    <row r="3915">
      <c r="A3915" s="147"/>
      <c r="B3915" s="64"/>
      <c r="C3915" s="147" t="s">
        <v>217</v>
      </c>
      <c r="E3915" s="161"/>
      <c r="F3915" s="162"/>
      <c r="G3915" s="147"/>
      <c r="H3915" s="146"/>
      <c r="J3915" s="146"/>
      <c r="L3915" s="150"/>
      <c r="N3915" s="163"/>
      <c r="O3915" s="146"/>
      <c r="P3915" s="146"/>
      <c r="Q3915" s="146"/>
      <c r="R3915" s="34"/>
      <c r="S3915" s="35"/>
      <c r="T3915" s="147"/>
    </row>
    <row r="3916">
      <c r="A3916" s="147"/>
      <c r="B3916" s="64"/>
      <c r="C3916" s="147" t="s">
        <v>217</v>
      </c>
      <c r="E3916" s="161"/>
      <c r="F3916" s="162"/>
      <c r="G3916" s="147"/>
      <c r="H3916" s="146"/>
      <c r="J3916" s="146"/>
      <c r="L3916" s="150"/>
      <c r="N3916" s="163"/>
      <c r="O3916" s="146"/>
      <c r="P3916" s="146"/>
      <c r="Q3916" s="146"/>
      <c r="R3916" s="34"/>
      <c r="S3916" s="35"/>
      <c r="T3916" s="147"/>
    </row>
    <row r="3917">
      <c r="A3917" s="147"/>
      <c r="B3917" s="64"/>
      <c r="C3917" s="147" t="s">
        <v>217</v>
      </c>
      <c r="E3917" s="161"/>
      <c r="F3917" s="162"/>
      <c r="G3917" s="147"/>
      <c r="H3917" s="146"/>
      <c r="J3917" s="146"/>
      <c r="L3917" s="150"/>
      <c r="N3917" s="163"/>
      <c r="O3917" s="146"/>
      <c r="P3917" s="146"/>
      <c r="Q3917" s="146"/>
      <c r="R3917" s="34"/>
      <c r="S3917" s="35"/>
      <c r="T3917" s="147"/>
    </row>
    <row r="3918">
      <c r="A3918" s="147"/>
      <c r="B3918" s="64"/>
      <c r="C3918" s="147" t="s">
        <v>217</v>
      </c>
      <c r="E3918" s="161"/>
      <c r="F3918" s="162"/>
      <c r="G3918" s="147"/>
      <c r="H3918" s="146"/>
      <c r="J3918" s="146"/>
      <c r="L3918" s="150"/>
      <c r="N3918" s="163"/>
      <c r="O3918" s="146"/>
      <c r="P3918" s="146"/>
      <c r="Q3918" s="146"/>
      <c r="R3918" s="34"/>
      <c r="S3918" s="35"/>
      <c r="T3918" s="147"/>
    </row>
    <row r="3919">
      <c r="A3919" s="147"/>
      <c r="B3919" s="64"/>
      <c r="C3919" s="147" t="s">
        <v>217</v>
      </c>
      <c r="E3919" s="161"/>
      <c r="F3919" s="162"/>
      <c r="G3919" s="147"/>
      <c r="H3919" s="146"/>
      <c r="J3919" s="146"/>
      <c r="L3919" s="150"/>
      <c r="N3919" s="163"/>
      <c r="O3919" s="146"/>
      <c r="P3919" s="146"/>
      <c r="Q3919" s="146"/>
      <c r="R3919" s="34"/>
      <c r="S3919" s="35"/>
      <c r="T3919" s="147"/>
    </row>
    <row r="3920">
      <c r="A3920" s="147"/>
      <c r="B3920" s="64"/>
      <c r="C3920" s="147" t="s">
        <v>217</v>
      </c>
      <c r="E3920" s="161"/>
      <c r="F3920" s="162"/>
      <c r="G3920" s="147"/>
      <c r="H3920" s="146"/>
      <c r="J3920" s="146"/>
      <c r="L3920" s="150"/>
      <c r="N3920" s="163"/>
      <c r="O3920" s="146"/>
      <c r="P3920" s="146"/>
      <c r="Q3920" s="146"/>
      <c r="R3920" s="34"/>
      <c r="S3920" s="35"/>
      <c r="T3920" s="147"/>
    </row>
    <row r="3921">
      <c r="A3921" s="147"/>
      <c r="B3921" s="64"/>
      <c r="C3921" s="147" t="s">
        <v>217</v>
      </c>
      <c r="E3921" s="161"/>
      <c r="F3921" s="162"/>
      <c r="G3921" s="147"/>
      <c r="H3921" s="146"/>
      <c r="J3921" s="146"/>
      <c r="L3921" s="150"/>
      <c r="N3921" s="163"/>
      <c r="O3921" s="146"/>
      <c r="P3921" s="146"/>
      <c r="Q3921" s="146"/>
      <c r="R3921" s="34"/>
      <c r="S3921" s="35"/>
      <c r="T3921" s="147"/>
    </row>
    <row r="3922">
      <c r="A3922" s="147"/>
      <c r="B3922" s="64"/>
      <c r="C3922" s="147" t="s">
        <v>217</v>
      </c>
      <c r="E3922" s="161"/>
      <c r="F3922" s="162"/>
      <c r="G3922" s="147"/>
      <c r="H3922" s="146"/>
      <c r="J3922" s="146"/>
      <c r="L3922" s="150"/>
      <c r="N3922" s="163"/>
      <c r="O3922" s="146"/>
      <c r="P3922" s="146"/>
      <c r="Q3922" s="146"/>
      <c r="R3922" s="34"/>
      <c r="S3922" s="35"/>
      <c r="T3922" s="147"/>
    </row>
    <row r="3923">
      <c r="A3923" s="147"/>
      <c r="B3923" s="64"/>
      <c r="C3923" s="147" t="s">
        <v>217</v>
      </c>
      <c r="E3923" s="161"/>
      <c r="F3923" s="162"/>
      <c r="G3923" s="147"/>
      <c r="H3923" s="146"/>
      <c r="J3923" s="146"/>
      <c r="L3923" s="150"/>
      <c r="N3923" s="163"/>
      <c r="O3923" s="146"/>
      <c r="P3923" s="146"/>
      <c r="Q3923" s="146"/>
      <c r="R3923" s="34"/>
      <c r="S3923" s="35"/>
      <c r="T3923" s="147"/>
    </row>
    <row r="3924">
      <c r="A3924" s="147"/>
      <c r="B3924" s="64"/>
      <c r="C3924" s="147" t="s">
        <v>217</v>
      </c>
      <c r="E3924" s="161"/>
      <c r="F3924" s="162"/>
      <c r="G3924" s="147"/>
      <c r="H3924" s="146"/>
      <c r="J3924" s="146"/>
      <c r="L3924" s="150"/>
      <c r="N3924" s="163"/>
      <c r="O3924" s="146"/>
      <c r="P3924" s="146"/>
      <c r="Q3924" s="146"/>
      <c r="R3924" s="34"/>
      <c r="S3924" s="35"/>
      <c r="T3924" s="147"/>
    </row>
    <row r="3925">
      <c r="A3925" s="147"/>
      <c r="B3925" s="64"/>
      <c r="C3925" s="147" t="s">
        <v>217</v>
      </c>
      <c r="E3925" s="161"/>
      <c r="F3925" s="162"/>
      <c r="G3925" s="147"/>
      <c r="H3925" s="146"/>
      <c r="J3925" s="146"/>
      <c r="L3925" s="150"/>
      <c r="N3925" s="163"/>
      <c r="O3925" s="146"/>
      <c r="P3925" s="146"/>
      <c r="Q3925" s="146"/>
      <c r="R3925" s="34"/>
      <c r="S3925" s="35"/>
      <c r="T3925" s="147"/>
    </row>
    <row r="3926">
      <c r="A3926" s="147"/>
      <c r="B3926" s="64"/>
      <c r="C3926" s="147" t="s">
        <v>217</v>
      </c>
      <c r="E3926" s="161"/>
      <c r="F3926" s="162"/>
      <c r="G3926" s="147"/>
      <c r="H3926" s="146"/>
      <c r="J3926" s="146"/>
      <c r="L3926" s="150"/>
      <c r="N3926" s="163"/>
      <c r="O3926" s="146"/>
      <c r="P3926" s="146"/>
      <c r="Q3926" s="146"/>
      <c r="R3926" s="34"/>
      <c r="S3926" s="35"/>
      <c r="T3926" s="147"/>
    </row>
    <row r="3927">
      <c r="A3927" s="147"/>
      <c r="B3927" s="64"/>
      <c r="C3927" s="147" t="s">
        <v>217</v>
      </c>
      <c r="E3927" s="161"/>
      <c r="F3927" s="162"/>
      <c r="G3927" s="147"/>
      <c r="H3927" s="146"/>
      <c r="J3927" s="146"/>
      <c r="L3927" s="150"/>
      <c r="N3927" s="163"/>
      <c r="O3927" s="146"/>
      <c r="P3927" s="146"/>
      <c r="Q3927" s="146"/>
      <c r="R3927" s="34"/>
      <c r="S3927" s="35"/>
      <c r="T3927" s="147"/>
    </row>
    <row r="3928">
      <c r="A3928" s="147"/>
      <c r="B3928" s="64"/>
      <c r="C3928" s="147" t="s">
        <v>217</v>
      </c>
      <c r="E3928" s="161"/>
      <c r="F3928" s="162"/>
      <c r="G3928" s="147"/>
      <c r="H3928" s="146"/>
      <c r="J3928" s="146"/>
      <c r="L3928" s="150"/>
      <c r="N3928" s="163"/>
      <c r="O3928" s="146"/>
      <c r="P3928" s="146"/>
      <c r="Q3928" s="146"/>
      <c r="R3928" s="34"/>
      <c r="S3928" s="35"/>
      <c r="T3928" s="147"/>
    </row>
    <row r="3929">
      <c r="A3929" s="147"/>
      <c r="B3929" s="64"/>
      <c r="C3929" s="147" t="s">
        <v>217</v>
      </c>
      <c r="E3929" s="161"/>
      <c r="F3929" s="162"/>
      <c r="G3929" s="147"/>
      <c r="H3929" s="146"/>
      <c r="J3929" s="146"/>
      <c r="L3929" s="150"/>
      <c r="N3929" s="163"/>
      <c r="O3929" s="146"/>
      <c r="P3929" s="146"/>
      <c r="Q3929" s="146"/>
      <c r="R3929" s="34"/>
      <c r="S3929" s="35"/>
      <c r="T3929" s="147"/>
    </row>
    <row r="3930">
      <c r="A3930" s="147"/>
      <c r="B3930" s="64"/>
      <c r="C3930" s="147" t="s">
        <v>217</v>
      </c>
      <c r="E3930" s="161"/>
      <c r="F3930" s="162"/>
      <c r="G3930" s="147"/>
      <c r="H3930" s="146"/>
      <c r="J3930" s="146"/>
      <c r="L3930" s="150"/>
      <c r="N3930" s="163"/>
      <c r="O3930" s="146"/>
      <c r="P3930" s="146"/>
      <c r="Q3930" s="146"/>
      <c r="R3930" s="34"/>
      <c r="S3930" s="35"/>
      <c r="T3930" s="147"/>
    </row>
    <row r="3931">
      <c r="A3931" s="147"/>
      <c r="B3931" s="64"/>
      <c r="C3931" s="147" t="s">
        <v>217</v>
      </c>
      <c r="E3931" s="161"/>
      <c r="F3931" s="162"/>
      <c r="G3931" s="147"/>
      <c r="H3931" s="146"/>
      <c r="J3931" s="146"/>
      <c r="L3931" s="150"/>
      <c r="N3931" s="163"/>
      <c r="O3931" s="146"/>
      <c r="P3931" s="146"/>
      <c r="Q3931" s="146"/>
      <c r="R3931" s="34"/>
      <c r="S3931" s="35"/>
      <c r="T3931" s="147"/>
    </row>
    <row r="3932">
      <c r="A3932" s="147"/>
      <c r="B3932" s="64"/>
      <c r="C3932" s="147" t="s">
        <v>217</v>
      </c>
      <c r="E3932" s="161"/>
      <c r="F3932" s="162"/>
      <c r="G3932" s="147"/>
      <c r="H3932" s="146"/>
      <c r="J3932" s="146"/>
      <c r="L3932" s="150"/>
      <c r="N3932" s="163"/>
      <c r="O3932" s="146"/>
      <c r="P3932" s="146"/>
      <c r="Q3932" s="146"/>
      <c r="R3932" s="34"/>
      <c r="S3932" s="35"/>
      <c r="T3932" s="147"/>
    </row>
    <row r="3933">
      <c r="A3933" s="147"/>
      <c r="B3933" s="64"/>
      <c r="C3933" s="147" t="s">
        <v>217</v>
      </c>
      <c r="E3933" s="161"/>
      <c r="F3933" s="162"/>
      <c r="G3933" s="147"/>
      <c r="H3933" s="146"/>
      <c r="J3933" s="146"/>
      <c r="L3933" s="150"/>
      <c r="N3933" s="163"/>
      <c r="O3933" s="146"/>
      <c r="P3933" s="146"/>
      <c r="Q3933" s="146"/>
      <c r="R3933" s="34"/>
      <c r="S3933" s="35"/>
      <c r="T3933" s="147"/>
    </row>
    <row r="3934">
      <c r="A3934" s="147"/>
      <c r="B3934" s="64"/>
      <c r="C3934" s="147" t="s">
        <v>217</v>
      </c>
      <c r="E3934" s="161"/>
      <c r="F3934" s="162"/>
      <c r="G3934" s="147"/>
      <c r="H3934" s="146"/>
      <c r="J3934" s="146"/>
      <c r="L3934" s="150"/>
      <c r="N3934" s="163"/>
      <c r="O3934" s="146"/>
      <c r="P3934" s="146"/>
      <c r="Q3934" s="146"/>
      <c r="R3934" s="34"/>
      <c r="S3934" s="35"/>
      <c r="T3934" s="147"/>
    </row>
    <row r="3935">
      <c r="A3935" s="147"/>
      <c r="B3935" s="64"/>
      <c r="C3935" s="147" t="s">
        <v>217</v>
      </c>
      <c r="E3935" s="161"/>
      <c r="F3935" s="162"/>
      <c r="G3935" s="147"/>
      <c r="H3935" s="146"/>
      <c r="J3935" s="146"/>
      <c r="L3935" s="150"/>
      <c r="N3935" s="163"/>
      <c r="O3935" s="146"/>
      <c r="P3935" s="146"/>
      <c r="Q3935" s="146"/>
      <c r="R3935" s="34"/>
      <c r="S3935" s="35"/>
      <c r="T3935" s="147"/>
    </row>
    <row r="3936">
      <c r="A3936" s="147"/>
      <c r="B3936" s="64"/>
      <c r="C3936" s="147" t="s">
        <v>217</v>
      </c>
      <c r="E3936" s="161"/>
      <c r="F3936" s="162"/>
      <c r="G3936" s="147"/>
      <c r="H3936" s="146"/>
      <c r="J3936" s="146"/>
      <c r="L3936" s="150"/>
      <c r="N3936" s="163"/>
      <c r="O3936" s="146"/>
      <c r="P3936" s="146"/>
      <c r="Q3936" s="146"/>
      <c r="R3936" s="34"/>
      <c r="S3936" s="35"/>
      <c r="T3936" s="147"/>
    </row>
    <row r="3937">
      <c r="A3937" s="147"/>
      <c r="B3937" s="64"/>
      <c r="C3937" s="147" t="s">
        <v>217</v>
      </c>
      <c r="E3937" s="161"/>
      <c r="F3937" s="162"/>
      <c r="G3937" s="147"/>
      <c r="H3937" s="146"/>
      <c r="J3937" s="146"/>
      <c r="L3937" s="150"/>
      <c r="N3937" s="163"/>
      <c r="O3937" s="146"/>
      <c r="P3937" s="146"/>
      <c r="Q3937" s="146"/>
      <c r="R3937" s="34"/>
      <c r="S3937" s="35"/>
      <c r="T3937" s="147"/>
    </row>
    <row r="3938">
      <c r="A3938" s="147"/>
      <c r="B3938" s="64"/>
      <c r="C3938" s="147" t="s">
        <v>217</v>
      </c>
      <c r="E3938" s="161"/>
      <c r="F3938" s="162"/>
      <c r="G3938" s="147"/>
      <c r="H3938" s="146"/>
      <c r="J3938" s="146"/>
      <c r="L3938" s="150"/>
      <c r="N3938" s="163"/>
      <c r="O3938" s="146"/>
      <c r="P3938" s="146"/>
      <c r="Q3938" s="146"/>
      <c r="R3938" s="34"/>
      <c r="S3938" s="35"/>
      <c r="T3938" s="147"/>
    </row>
    <row r="3939">
      <c r="A3939" s="147"/>
      <c r="B3939" s="64"/>
      <c r="C3939" s="147" t="s">
        <v>217</v>
      </c>
      <c r="E3939" s="161"/>
      <c r="F3939" s="162"/>
      <c r="G3939" s="147"/>
      <c r="H3939" s="146"/>
      <c r="J3939" s="146"/>
      <c r="L3939" s="150"/>
      <c r="N3939" s="163"/>
      <c r="O3939" s="146"/>
      <c r="P3939" s="146"/>
      <c r="Q3939" s="146"/>
      <c r="R3939" s="34"/>
      <c r="S3939" s="35"/>
      <c r="T3939" s="147"/>
    </row>
    <row r="3940">
      <c r="A3940" s="147"/>
      <c r="B3940" s="64"/>
      <c r="C3940" s="147" t="s">
        <v>217</v>
      </c>
      <c r="E3940" s="161"/>
      <c r="F3940" s="162"/>
      <c r="G3940" s="147"/>
      <c r="H3940" s="146"/>
      <c r="J3940" s="146"/>
      <c r="L3940" s="150"/>
      <c r="N3940" s="163"/>
      <c r="O3940" s="146"/>
      <c r="P3940" s="146"/>
      <c r="Q3940" s="146"/>
      <c r="R3940" s="34"/>
      <c r="S3940" s="35"/>
      <c r="T3940" s="147"/>
    </row>
    <row r="3941">
      <c r="A3941" s="147"/>
      <c r="B3941" s="64"/>
      <c r="C3941" s="147" t="s">
        <v>217</v>
      </c>
      <c r="E3941" s="161"/>
      <c r="F3941" s="162"/>
      <c r="G3941" s="147"/>
      <c r="H3941" s="146"/>
      <c r="J3941" s="146"/>
      <c r="L3941" s="150"/>
      <c r="N3941" s="163"/>
      <c r="O3941" s="146"/>
      <c r="P3941" s="146"/>
      <c r="Q3941" s="146"/>
      <c r="R3941" s="34"/>
      <c r="S3941" s="35"/>
      <c r="T3941" s="147"/>
    </row>
    <row r="3942">
      <c r="A3942" s="147"/>
      <c r="B3942" s="64"/>
      <c r="C3942" s="147" t="s">
        <v>217</v>
      </c>
      <c r="E3942" s="161"/>
      <c r="F3942" s="162"/>
      <c r="G3942" s="147"/>
      <c r="H3942" s="146"/>
      <c r="J3942" s="146"/>
      <c r="L3942" s="150"/>
      <c r="N3942" s="163"/>
      <c r="O3942" s="146"/>
      <c r="P3942" s="146"/>
      <c r="Q3942" s="146"/>
      <c r="R3942" s="34"/>
      <c r="S3942" s="35"/>
      <c r="T3942" s="147"/>
    </row>
    <row r="3943">
      <c r="A3943" s="147"/>
      <c r="B3943" s="64"/>
      <c r="C3943" s="147" t="s">
        <v>217</v>
      </c>
      <c r="E3943" s="161"/>
      <c r="F3943" s="162"/>
      <c r="G3943" s="147"/>
      <c r="H3943" s="146"/>
      <c r="J3943" s="146"/>
      <c r="L3943" s="150"/>
      <c r="N3943" s="163"/>
      <c r="O3943" s="146"/>
      <c r="P3943" s="146"/>
      <c r="Q3943" s="146"/>
      <c r="R3943" s="34"/>
      <c r="S3943" s="35"/>
      <c r="T3943" s="147"/>
    </row>
    <row r="3944">
      <c r="A3944" s="147"/>
      <c r="B3944" s="64"/>
      <c r="C3944" s="147" t="s">
        <v>217</v>
      </c>
      <c r="E3944" s="161"/>
      <c r="F3944" s="162"/>
      <c r="G3944" s="147"/>
      <c r="H3944" s="146"/>
      <c r="J3944" s="146"/>
      <c r="L3944" s="150"/>
      <c r="N3944" s="163"/>
      <c r="O3944" s="146"/>
      <c r="P3944" s="146"/>
      <c r="Q3944" s="146"/>
      <c r="R3944" s="34"/>
      <c r="S3944" s="35"/>
      <c r="T3944" s="147"/>
    </row>
    <row r="3945">
      <c r="A3945" s="147"/>
      <c r="B3945" s="64"/>
      <c r="C3945" s="147" t="s">
        <v>217</v>
      </c>
      <c r="E3945" s="161"/>
      <c r="F3945" s="162"/>
      <c r="G3945" s="147"/>
      <c r="H3945" s="146"/>
      <c r="J3945" s="146"/>
      <c r="L3945" s="150"/>
      <c r="N3945" s="163"/>
      <c r="O3945" s="146"/>
      <c r="P3945" s="146"/>
      <c r="Q3945" s="146"/>
      <c r="R3945" s="34"/>
      <c r="S3945" s="35"/>
      <c r="T3945" s="147"/>
    </row>
    <row r="3946">
      <c r="A3946" s="147"/>
      <c r="B3946" s="64"/>
      <c r="C3946" s="147" t="s">
        <v>217</v>
      </c>
      <c r="E3946" s="161"/>
      <c r="F3946" s="162"/>
      <c r="G3946" s="147"/>
      <c r="H3946" s="146"/>
      <c r="J3946" s="146"/>
      <c r="L3946" s="150"/>
      <c r="N3946" s="163"/>
      <c r="O3946" s="146"/>
      <c r="P3946" s="146"/>
      <c r="Q3946" s="146"/>
      <c r="R3946" s="34"/>
      <c r="S3946" s="35"/>
      <c r="T3946" s="147"/>
    </row>
    <row r="3947">
      <c r="A3947" s="147"/>
      <c r="B3947" s="64"/>
      <c r="C3947" s="147" t="s">
        <v>217</v>
      </c>
      <c r="E3947" s="161"/>
      <c r="F3947" s="162"/>
      <c r="G3947" s="147"/>
      <c r="H3947" s="146"/>
      <c r="J3947" s="146"/>
      <c r="L3947" s="150"/>
      <c r="N3947" s="163"/>
      <c r="O3947" s="146"/>
      <c r="P3947" s="146"/>
      <c r="Q3947" s="146"/>
      <c r="R3947" s="34"/>
      <c r="S3947" s="35"/>
      <c r="T3947" s="147"/>
    </row>
    <row r="3948">
      <c r="A3948" s="147"/>
      <c r="B3948" s="64"/>
      <c r="C3948" s="147" t="s">
        <v>217</v>
      </c>
      <c r="E3948" s="161"/>
      <c r="F3948" s="162"/>
      <c r="G3948" s="147"/>
      <c r="H3948" s="146"/>
      <c r="J3948" s="146"/>
      <c r="L3948" s="150"/>
      <c r="N3948" s="163"/>
      <c r="O3948" s="146"/>
      <c r="P3948" s="146"/>
      <c r="Q3948" s="146"/>
      <c r="R3948" s="34"/>
      <c r="S3948" s="35"/>
      <c r="T3948" s="147"/>
    </row>
    <row r="3949">
      <c r="A3949" s="147"/>
      <c r="B3949" s="64"/>
      <c r="C3949" s="147" t="s">
        <v>217</v>
      </c>
      <c r="E3949" s="161"/>
      <c r="F3949" s="162"/>
      <c r="G3949" s="147"/>
      <c r="H3949" s="146"/>
      <c r="J3949" s="146"/>
      <c r="L3949" s="150"/>
      <c r="N3949" s="163"/>
      <c r="O3949" s="146"/>
      <c r="P3949" s="146"/>
      <c r="Q3949" s="146"/>
      <c r="R3949" s="34"/>
      <c r="S3949" s="35"/>
      <c r="T3949" s="147"/>
    </row>
    <row r="3950">
      <c r="A3950" s="147"/>
      <c r="B3950" s="64"/>
      <c r="C3950" s="147" t="s">
        <v>217</v>
      </c>
      <c r="E3950" s="161"/>
      <c r="F3950" s="162"/>
      <c r="G3950" s="147"/>
      <c r="H3950" s="146"/>
      <c r="J3950" s="146"/>
      <c r="L3950" s="150"/>
      <c r="N3950" s="163"/>
      <c r="O3950" s="146"/>
      <c r="P3950" s="146"/>
      <c r="Q3950" s="146"/>
      <c r="R3950" s="34"/>
      <c r="S3950" s="35"/>
      <c r="T3950" s="147"/>
    </row>
    <row r="3951">
      <c r="A3951" s="147"/>
      <c r="B3951" s="64"/>
      <c r="C3951" s="147" t="s">
        <v>217</v>
      </c>
      <c r="E3951" s="161"/>
      <c r="F3951" s="162"/>
      <c r="G3951" s="147"/>
      <c r="H3951" s="146"/>
      <c r="J3951" s="146"/>
      <c r="L3951" s="150"/>
      <c r="N3951" s="163"/>
      <c r="O3951" s="146"/>
      <c r="P3951" s="146"/>
      <c r="Q3951" s="146"/>
      <c r="R3951" s="34"/>
      <c r="S3951" s="35"/>
      <c r="T3951" s="147"/>
    </row>
    <row r="3952">
      <c r="A3952" s="147"/>
      <c r="B3952" s="64"/>
      <c r="C3952" s="147" t="s">
        <v>217</v>
      </c>
      <c r="E3952" s="161"/>
      <c r="F3952" s="162"/>
      <c r="G3952" s="147"/>
      <c r="H3952" s="146"/>
      <c r="J3952" s="146"/>
      <c r="L3952" s="150"/>
      <c r="N3952" s="163"/>
      <c r="O3952" s="146"/>
      <c r="P3952" s="146"/>
      <c r="Q3952" s="146"/>
      <c r="R3952" s="34"/>
      <c r="S3952" s="35"/>
      <c r="T3952" s="147"/>
    </row>
    <row r="3953">
      <c r="A3953" s="147"/>
      <c r="B3953" s="64"/>
      <c r="C3953" s="147" t="s">
        <v>217</v>
      </c>
      <c r="E3953" s="161"/>
      <c r="F3953" s="162"/>
      <c r="G3953" s="147"/>
      <c r="H3953" s="146"/>
      <c r="J3953" s="146"/>
      <c r="L3953" s="150"/>
      <c r="N3953" s="163"/>
      <c r="O3953" s="146"/>
      <c r="P3953" s="146"/>
      <c r="Q3953" s="146"/>
      <c r="R3953" s="34"/>
      <c r="S3953" s="35"/>
      <c r="T3953" s="147"/>
    </row>
    <row r="3954">
      <c r="A3954" s="147"/>
      <c r="B3954" s="64"/>
      <c r="C3954" s="147" t="s">
        <v>217</v>
      </c>
      <c r="E3954" s="161"/>
      <c r="F3954" s="162"/>
      <c r="G3954" s="147"/>
      <c r="H3954" s="146"/>
      <c r="J3954" s="146"/>
      <c r="L3954" s="150"/>
      <c r="N3954" s="163"/>
      <c r="O3954" s="146"/>
      <c r="P3954" s="146"/>
      <c r="Q3954" s="146"/>
      <c r="R3954" s="34"/>
      <c r="S3954" s="35"/>
      <c r="T3954" s="147"/>
    </row>
    <row r="3955">
      <c r="A3955" s="147"/>
      <c r="B3955" s="64"/>
      <c r="C3955" s="147" t="s">
        <v>217</v>
      </c>
      <c r="E3955" s="161"/>
      <c r="F3955" s="162"/>
      <c r="G3955" s="147"/>
      <c r="H3955" s="146"/>
      <c r="J3955" s="146"/>
      <c r="L3955" s="150"/>
      <c r="N3955" s="163"/>
      <c r="O3955" s="146"/>
      <c r="P3955" s="146"/>
      <c r="Q3955" s="146"/>
      <c r="R3955" s="34"/>
      <c r="S3955" s="35"/>
      <c r="T3955" s="147"/>
    </row>
    <row r="3956">
      <c r="A3956" s="147"/>
      <c r="B3956" s="64"/>
      <c r="C3956" s="147" t="s">
        <v>217</v>
      </c>
      <c r="E3956" s="161"/>
      <c r="F3956" s="162"/>
      <c r="G3956" s="147"/>
      <c r="H3956" s="146"/>
      <c r="J3956" s="146"/>
      <c r="L3956" s="150"/>
      <c r="N3956" s="163"/>
      <c r="O3956" s="146"/>
      <c r="P3956" s="146"/>
      <c r="Q3956" s="146"/>
      <c r="R3956" s="34"/>
      <c r="S3956" s="35"/>
      <c r="T3956" s="147"/>
    </row>
    <row r="3957">
      <c r="A3957" s="147"/>
      <c r="B3957" s="64"/>
      <c r="C3957" s="147" t="s">
        <v>217</v>
      </c>
      <c r="E3957" s="161"/>
      <c r="F3957" s="162"/>
      <c r="G3957" s="147"/>
      <c r="H3957" s="146"/>
      <c r="J3957" s="146"/>
      <c r="L3957" s="150"/>
      <c r="N3957" s="163"/>
      <c r="O3957" s="146"/>
      <c r="P3957" s="146"/>
      <c r="Q3957" s="146"/>
      <c r="R3957" s="34"/>
      <c r="S3957" s="35"/>
      <c r="T3957" s="147"/>
    </row>
    <row r="3958">
      <c r="A3958" s="147"/>
      <c r="B3958" s="64"/>
      <c r="C3958" s="147" t="s">
        <v>217</v>
      </c>
      <c r="E3958" s="161"/>
      <c r="F3958" s="162"/>
      <c r="G3958" s="147"/>
      <c r="H3958" s="146"/>
      <c r="J3958" s="146"/>
      <c r="L3958" s="150"/>
      <c r="N3958" s="163"/>
      <c r="O3958" s="146"/>
      <c r="P3958" s="146"/>
      <c r="Q3958" s="146"/>
      <c r="R3958" s="34"/>
      <c r="S3958" s="35"/>
      <c r="T3958" s="147"/>
    </row>
    <row r="3959">
      <c r="A3959" s="147"/>
      <c r="B3959" s="64"/>
      <c r="C3959" s="147" t="s">
        <v>217</v>
      </c>
      <c r="E3959" s="161"/>
      <c r="F3959" s="162"/>
      <c r="G3959" s="147"/>
      <c r="H3959" s="146"/>
      <c r="J3959" s="146"/>
      <c r="L3959" s="150"/>
      <c r="N3959" s="163"/>
      <c r="O3959" s="146"/>
      <c r="P3959" s="146"/>
      <c r="Q3959" s="146"/>
      <c r="R3959" s="34"/>
      <c r="S3959" s="35"/>
      <c r="T3959" s="147"/>
    </row>
    <row r="3960">
      <c r="A3960" s="147"/>
      <c r="B3960" s="64"/>
      <c r="C3960" s="147" t="s">
        <v>217</v>
      </c>
      <c r="E3960" s="161"/>
      <c r="F3960" s="162"/>
      <c r="G3960" s="147"/>
      <c r="H3960" s="146"/>
      <c r="J3960" s="146"/>
      <c r="L3960" s="150"/>
      <c r="N3960" s="163"/>
      <c r="O3960" s="146"/>
      <c r="P3960" s="146"/>
      <c r="Q3960" s="146"/>
      <c r="R3960" s="34"/>
      <c r="S3960" s="35"/>
      <c r="T3960" s="147"/>
    </row>
    <row r="3961">
      <c r="A3961" s="147"/>
      <c r="B3961" s="64"/>
      <c r="C3961" s="147" t="s">
        <v>217</v>
      </c>
      <c r="E3961" s="161"/>
      <c r="F3961" s="162"/>
      <c r="G3961" s="147"/>
      <c r="H3961" s="146"/>
      <c r="J3961" s="146"/>
      <c r="L3961" s="150"/>
      <c r="N3961" s="163"/>
      <c r="O3961" s="146"/>
      <c r="P3961" s="146"/>
      <c r="Q3961" s="146"/>
      <c r="R3961" s="34"/>
      <c r="S3961" s="35"/>
      <c r="T3961" s="147"/>
    </row>
    <row r="3962">
      <c r="A3962" s="147"/>
      <c r="B3962" s="64"/>
      <c r="C3962" s="147" t="s">
        <v>217</v>
      </c>
      <c r="E3962" s="161"/>
      <c r="F3962" s="162"/>
      <c r="G3962" s="147"/>
      <c r="H3962" s="146"/>
      <c r="J3962" s="146"/>
      <c r="L3962" s="150"/>
      <c r="N3962" s="163"/>
      <c r="O3962" s="146"/>
      <c r="P3962" s="146"/>
      <c r="Q3962" s="146"/>
      <c r="R3962" s="34"/>
      <c r="S3962" s="35"/>
      <c r="T3962" s="147"/>
    </row>
    <row r="3963">
      <c r="A3963" s="147"/>
      <c r="B3963" s="64"/>
      <c r="C3963" s="147" t="s">
        <v>217</v>
      </c>
      <c r="E3963" s="161"/>
      <c r="F3963" s="162"/>
      <c r="G3963" s="147"/>
      <c r="H3963" s="146"/>
      <c r="J3963" s="146"/>
      <c r="L3963" s="150"/>
      <c r="N3963" s="163"/>
      <c r="O3963" s="146"/>
      <c r="P3963" s="146"/>
      <c r="Q3963" s="146"/>
      <c r="R3963" s="34"/>
      <c r="S3963" s="35"/>
      <c r="T3963" s="147"/>
    </row>
    <row r="3964">
      <c r="A3964" s="147"/>
      <c r="B3964" s="64"/>
      <c r="C3964" s="147" t="s">
        <v>217</v>
      </c>
      <c r="E3964" s="161"/>
      <c r="F3964" s="162"/>
      <c r="G3964" s="147"/>
      <c r="H3964" s="146"/>
      <c r="J3964" s="146"/>
      <c r="L3964" s="150"/>
      <c r="N3964" s="163"/>
      <c r="O3964" s="146"/>
      <c r="P3964" s="146"/>
      <c r="Q3964" s="146"/>
      <c r="R3964" s="34"/>
      <c r="S3964" s="35"/>
      <c r="T3964" s="147"/>
    </row>
    <row r="3965">
      <c r="A3965" s="147"/>
      <c r="B3965" s="64"/>
      <c r="C3965" s="147" t="s">
        <v>217</v>
      </c>
      <c r="E3965" s="161"/>
      <c r="F3965" s="162"/>
      <c r="G3965" s="147"/>
      <c r="H3965" s="146"/>
      <c r="J3965" s="146"/>
      <c r="L3965" s="150"/>
      <c r="N3965" s="163"/>
      <c r="O3965" s="146"/>
      <c r="P3965" s="146"/>
      <c r="Q3965" s="146"/>
      <c r="R3965" s="34"/>
      <c r="S3965" s="35"/>
      <c r="T3965" s="147"/>
    </row>
    <row r="3966">
      <c r="A3966" s="147"/>
      <c r="B3966" s="64"/>
      <c r="C3966" s="147" t="s">
        <v>217</v>
      </c>
      <c r="E3966" s="161"/>
      <c r="F3966" s="162"/>
      <c r="G3966" s="147"/>
      <c r="H3966" s="146"/>
      <c r="J3966" s="146"/>
      <c r="L3966" s="150"/>
      <c r="N3966" s="163"/>
      <c r="O3966" s="146"/>
      <c r="P3966" s="146"/>
      <c r="Q3966" s="146"/>
      <c r="R3966" s="34"/>
      <c r="S3966" s="35"/>
      <c r="T3966" s="147"/>
    </row>
    <row r="3967">
      <c r="A3967" s="147"/>
      <c r="B3967" s="64"/>
      <c r="C3967" s="147" t="s">
        <v>217</v>
      </c>
      <c r="E3967" s="161"/>
      <c r="F3967" s="162"/>
      <c r="G3967" s="147"/>
      <c r="H3967" s="146"/>
      <c r="J3967" s="146"/>
      <c r="L3967" s="150"/>
      <c r="N3967" s="163"/>
      <c r="O3967" s="146"/>
      <c r="P3967" s="146"/>
      <c r="Q3967" s="146"/>
      <c r="R3967" s="34"/>
      <c r="S3967" s="35"/>
      <c r="T3967" s="147"/>
    </row>
    <row r="3968">
      <c r="A3968" s="147"/>
      <c r="B3968" s="64"/>
      <c r="C3968" s="147" t="s">
        <v>217</v>
      </c>
      <c r="E3968" s="161"/>
      <c r="F3968" s="162"/>
      <c r="G3968" s="147"/>
      <c r="H3968" s="146"/>
      <c r="J3968" s="146"/>
      <c r="L3968" s="150"/>
      <c r="N3968" s="163"/>
      <c r="O3968" s="146"/>
      <c r="P3968" s="146"/>
      <c r="Q3968" s="146"/>
      <c r="R3968" s="34"/>
      <c r="S3968" s="35"/>
      <c r="T3968" s="147"/>
    </row>
    <row r="3969">
      <c r="A3969" s="147"/>
      <c r="B3969" s="64"/>
      <c r="C3969" s="147" t="s">
        <v>217</v>
      </c>
      <c r="E3969" s="161"/>
      <c r="F3969" s="162"/>
      <c r="G3969" s="147"/>
      <c r="H3969" s="146"/>
      <c r="J3969" s="146"/>
      <c r="L3969" s="150"/>
      <c r="N3969" s="163"/>
      <c r="O3969" s="146"/>
      <c r="P3969" s="146"/>
      <c r="Q3969" s="146"/>
      <c r="R3969" s="34"/>
      <c r="S3969" s="35"/>
      <c r="T3969" s="147"/>
    </row>
    <row r="3970">
      <c r="A3970" s="147"/>
      <c r="B3970" s="64"/>
      <c r="C3970" s="147" t="s">
        <v>217</v>
      </c>
      <c r="E3970" s="161"/>
      <c r="F3970" s="162"/>
      <c r="G3970" s="147"/>
      <c r="H3970" s="146"/>
      <c r="J3970" s="146"/>
      <c r="L3970" s="150"/>
      <c r="N3970" s="163"/>
      <c r="O3970" s="146"/>
      <c r="P3970" s="146"/>
      <c r="Q3970" s="146"/>
      <c r="R3970" s="34"/>
      <c r="S3970" s="35"/>
      <c r="T3970" s="147"/>
    </row>
    <row r="3971">
      <c r="A3971" s="147"/>
      <c r="B3971" s="64"/>
      <c r="C3971" s="147" t="s">
        <v>217</v>
      </c>
      <c r="E3971" s="161"/>
      <c r="F3971" s="162"/>
      <c r="G3971" s="147"/>
      <c r="H3971" s="146"/>
      <c r="J3971" s="146"/>
      <c r="L3971" s="150"/>
      <c r="N3971" s="163"/>
      <c r="O3971" s="146"/>
      <c r="P3971" s="146"/>
      <c r="Q3971" s="146"/>
      <c r="R3971" s="34"/>
      <c r="S3971" s="35"/>
      <c r="T3971" s="147"/>
    </row>
    <row r="3972">
      <c r="A3972" s="147"/>
      <c r="B3972" s="64"/>
      <c r="C3972" s="147" t="s">
        <v>217</v>
      </c>
      <c r="E3972" s="161"/>
      <c r="F3972" s="162"/>
      <c r="G3972" s="147"/>
      <c r="H3972" s="146"/>
      <c r="J3972" s="146"/>
      <c r="L3972" s="150"/>
      <c r="N3972" s="163"/>
      <c r="O3972" s="146"/>
      <c r="P3972" s="146"/>
      <c r="Q3972" s="146"/>
      <c r="R3972" s="34"/>
      <c r="S3972" s="35"/>
      <c r="T3972" s="147"/>
    </row>
    <row r="3973">
      <c r="A3973" s="147"/>
      <c r="B3973" s="64"/>
      <c r="C3973" s="147" t="s">
        <v>217</v>
      </c>
      <c r="E3973" s="161"/>
      <c r="F3973" s="162"/>
      <c r="G3973" s="147"/>
      <c r="H3973" s="146"/>
      <c r="J3973" s="146"/>
      <c r="L3973" s="150"/>
      <c r="N3973" s="163"/>
      <c r="O3973" s="146"/>
      <c r="P3973" s="146"/>
      <c r="Q3973" s="146"/>
      <c r="R3973" s="34"/>
      <c r="S3973" s="35"/>
      <c r="T3973" s="147"/>
    </row>
    <row r="3974">
      <c r="A3974" s="147"/>
      <c r="B3974" s="64"/>
      <c r="C3974" s="147" t="s">
        <v>217</v>
      </c>
      <c r="E3974" s="161"/>
      <c r="F3974" s="162"/>
      <c r="G3974" s="147"/>
      <c r="H3974" s="146"/>
      <c r="J3974" s="146"/>
      <c r="L3974" s="150"/>
      <c r="N3974" s="163"/>
      <c r="O3974" s="146"/>
      <c r="P3974" s="146"/>
      <c r="Q3974" s="146"/>
      <c r="R3974" s="34"/>
      <c r="S3974" s="35"/>
      <c r="T3974" s="147"/>
    </row>
    <row r="3975">
      <c r="A3975" s="147"/>
      <c r="B3975" s="64"/>
      <c r="C3975" s="147" t="s">
        <v>217</v>
      </c>
      <c r="E3975" s="161"/>
      <c r="F3975" s="162"/>
      <c r="G3975" s="147"/>
      <c r="H3975" s="146"/>
      <c r="J3975" s="146"/>
      <c r="L3975" s="150"/>
      <c r="N3975" s="163"/>
      <c r="O3975" s="146"/>
      <c r="P3975" s="146"/>
      <c r="Q3975" s="146"/>
      <c r="R3975" s="34"/>
      <c r="S3975" s="35"/>
      <c r="T3975" s="147"/>
    </row>
    <row r="3976">
      <c r="A3976" s="147"/>
      <c r="B3976" s="64"/>
      <c r="C3976" s="147" t="s">
        <v>217</v>
      </c>
      <c r="E3976" s="161"/>
      <c r="F3976" s="162"/>
      <c r="G3976" s="147"/>
      <c r="H3976" s="146"/>
      <c r="J3976" s="146"/>
      <c r="L3976" s="150"/>
      <c r="N3976" s="163"/>
      <c r="O3976" s="146"/>
      <c r="P3976" s="146"/>
      <c r="Q3976" s="146"/>
      <c r="R3976" s="34"/>
      <c r="S3976" s="35"/>
      <c r="T3976" s="147"/>
    </row>
    <row r="3977">
      <c r="A3977" s="147"/>
      <c r="B3977" s="64"/>
      <c r="C3977" s="147" t="s">
        <v>217</v>
      </c>
      <c r="E3977" s="161"/>
      <c r="F3977" s="162"/>
      <c r="G3977" s="147"/>
      <c r="H3977" s="146"/>
      <c r="J3977" s="146"/>
      <c r="L3977" s="150"/>
      <c r="N3977" s="163"/>
      <c r="O3977" s="146"/>
      <c r="P3977" s="146"/>
      <c r="Q3977" s="146"/>
      <c r="R3977" s="34"/>
      <c r="S3977" s="35"/>
      <c r="T3977" s="147"/>
    </row>
    <row r="3978">
      <c r="A3978" s="147"/>
      <c r="B3978" s="64"/>
      <c r="C3978" s="147" t="s">
        <v>217</v>
      </c>
      <c r="E3978" s="161"/>
      <c r="F3978" s="162"/>
      <c r="G3978" s="147"/>
      <c r="H3978" s="146"/>
      <c r="J3978" s="146"/>
      <c r="L3978" s="150"/>
      <c r="N3978" s="163"/>
      <c r="O3978" s="146"/>
      <c r="P3978" s="146"/>
      <c r="Q3978" s="146"/>
      <c r="R3978" s="34"/>
      <c r="S3978" s="35"/>
      <c r="T3978" s="147"/>
    </row>
    <row r="3979">
      <c r="A3979" s="147"/>
      <c r="B3979" s="64"/>
      <c r="C3979" s="147" t="s">
        <v>217</v>
      </c>
      <c r="E3979" s="161"/>
      <c r="F3979" s="162"/>
      <c r="G3979" s="147"/>
      <c r="H3979" s="146"/>
      <c r="J3979" s="146"/>
      <c r="L3979" s="150"/>
      <c r="N3979" s="163"/>
      <c r="O3979" s="146"/>
      <c r="P3979" s="146"/>
      <c r="Q3979" s="146"/>
      <c r="R3979" s="34"/>
      <c r="S3979" s="35"/>
      <c r="T3979" s="147"/>
    </row>
    <row r="3980">
      <c r="A3980" s="147"/>
      <c r="B3980" s="64"/>
      <c r="C3980" s="147" t="s">
        <v>217</v>
      </c>
      <c r="E3980" s="161"/>
      <c r="F3980" s="162"/>
      <c r="G3980" s="147"/>
      <c r="H3980" s="146"/>
      <c r="J3980" s="146"/>
      <c r="L3980" s="150"/>
      <c r="N3980" s="163"/>
      <c r="O3980" s="146"/>
      <c r="P3980" s="146"/>
      <c r="Q3980" s="146"/>
      <c r="R3980" s="34"/>
      <c r="S3980" s="35"/>
      <c r="T3980" s="147"/>
    </row>
    <row r="3981">
      <c r="A3981" s="147"/>
      <c r="B3981" s="64"/>
      <c r="C3981" s="147" t="s">
        <v>217</v>
      </c>
      <c r="E3981" s="161"/>
      <c r="F3981" s="162"/>
      <c r="G3981" s="147"/>
      <c r="H3981" s="146"/>
      <c r="J3981" s="146"/>
      <c r="L3981" s="150"/>
      <c r="N3981" s="163"/>
      <c r="O3981" s="146"/>
      <c r="P3981" s="146"/>
      <c r="Q3981" s="146"/>
      <c r="R3981" s="34"/>
      <c r="S3981" s="35"/>
      <c r="T3981" s="147"/>
    </row>
    <row r="3982">
      <c r="A3982" s="147"/>
      <c r="B3982" s="64"/>
      <c r="C3982" s="147" t="s">
        <v>217</v>
      </c>
      <c r="E3982" s="161"/>
      <c r="F3982" s="162"/>
      <c r="G3982" s="147"/>
      <c r="H3982" s="146"/>
      <c r="J3982" s="146"/>
      <c r="L3982" s="150"/>
      <c r="N3982" s="163"/>
      <c r="O3982" s="146"/>
      <c r="P3982" s="146"/>
      <c r="Q3982" s="146"/>
      <c r="R3982" s="34"/>
      <c r="S3982" s="35"/>
      <c r="T3982" s="147"/>
    </row>
    <row r="3983">
      <c r="A3983" s="147"/>
      <c r="B3983" s="64"/>
      <c r="C3983" s="147" t="s">
        <v>217</v>
      </c>
      <c r="E3983" s="161"/>
      <c r="F3983" s="162"/>
      <c r="G3983" s="147"/>
      <c r="H3983" s="146"/>
      <c r="J3983" s="146"/>
      <c r="L3983" s="150"/>
      <c r="N3983" s="163"/>
      <c r="O3983" s="146"/>
      <c r="P3983" s="146"/>
      <c r="Q3983" s="146"/>
      <c r="R3983" s="34"/>
      <c r="S3983" s="35"/>
      <c r="T3983" s="147"/>
    </row>
    <row r="3984">
      <c r="A3984" s="147"/>
      <c r="B3984" s="64"/>
      <c r="C3984" s="147" t="s">
        <v>217</v>
      </c>
      <c r="E3984" s="161"/>
      <c r="F3984" s="162"/>
      <c r="G3984" s="147"/>
      <c r="H3984" s="146"/>
      <c r="J3984" s="146"/>
      <c r="L3984" s="150"/>
      <c r="N3984" s="163"/>
      <c r="O3984" s="146"/>
      <c r="P3984" s="146"/>
      <c r="Q3984" s="146"/>
      <c r="R3984" s="34"/>
      <c r="S3984" s="35"/>
      <c r="T3984" s="147"/>
    </row>
    <row r="3985">
      <c r="A3985" s="147"/>
      <c r="B3985" s="64"/>
      <c r="C3985" s="147" t="s">
        <v>217</v>
      </c>
      <c r="E3985" s="161"/>
      <c r="F3985" s="162"/>
      <c r="G3985" s="147"/>
      <c r="H3985" s="146"/>
      <c r="J3985" s="146"/>
      <c r="L3985" s="150"/>
      <c r="N3985" s="163"/>
      <c r="O3985" s="146"/>
      <c r="P3985" s="146"/>
      <c r="Q3985" s="146"/>
      <c r="R3985" s="34"/>
      <c r="S3985" s="35"/>
      <c r="T3985" s="147"/>
    </row>
    <row r="3986">
      <c r="A3986" s="147"/>
      <c r="B3986" s="64"/>
      <c r="C3986" s="147" t="s">
        <v>217</v>
      </c>
      <c r="E3986" s="161"/>
      <c r="F3986" s="162"/>
      <c r="G3986" s="147"/>
      <c r="H3986" s="146"/>
      <c r="J3986" s="146"/>
      <c r="L3986" s="150"/>
      <c r="N3986" s="163"/>
      <c r="O3986" s="146"/>
      <c r="P3986" s="146"/>
      <c r="Q3986" s="146"/>
      <c r="R3986" s="34"/>
      <c r="S3986" s="35"/>
      <c r="T3986" s="147"/>
    </row>
    <row r="3987">
      <c r="A3987" s="147"/>
      <c r="B3987" s="64"/>
      <c r="C3987" s="147" t="s">
        <v>217</v>
      </c>
      <c r="E3987" s="161"/>
      <c r="F3987" s="162"/>
      <c r="G3987" s="147"/>
      <c r="H3987" s="146"/>
      <c r="J3987" s="146"/>
      <c r="L3987" s="150"/>
      <c r="N3987" s="163"/>
      <c r="O3987" s="146"/>
      <c r="P3987" s="146"/>
      <c r="Q3987" s="146"/>
      <c r="R3987" s="34"/>
      <c r="S3987" s="35"/>
      <c r="T3987" s="147"/>
    </row>
    <row r="3988">
      <c r="A3988" s="147"/>
      <c r="B3988" s="64"/>
      <c r="C3988" s="147" t="s">
        <v>217</v>
      </c>
      <c r="E3988" s="161"/>
      <c r="F3988" s="162"/>
      <c r="G3988" s="147"/>
      <c r="H3988" s="146"/>
      <c r="J3988" s="146"/>
      <c r="L3988" s="150"/>
      <c r="N3988" s="163"/>
      <c r="O3988" s="146"/>
      <c r="P3988" s="146"/>
      <c r="Q3988" s="146"/>
      <c r="R3988" s="34"/>
      <c r="S3988" s="35"/>
      <c r="T3988" s="147"/>
    </row>
    <row r="3989">
      <c r="A3989" s="147"/>
      <c r="B3989" s="64"/>
      <c r="C3989" s="147" t="s">
        <v>217</v>
      </c>
      <c r="E3989" s="161"/>
      <c r="F3989" s="162"/>
      <c r="G3989" s="147"/>
      <c r="H3989" s="146"/>
      <c r="J3989" s="146"/>
      <c r="L3989" s="150"/>
      <c r="N3989" s="163"/>
      <c r="O3989" s="146"/>
      <c r="P3989" s="146"/>
      <c r="Q3989" s="146"/>
      <c r="R3989" s="34"/>
      <c r="S3989" s="35"/>
      <c r="T3989" s="147"/>
    </row>
    <row r="3990">
      <c r="A3990" s="147"/>
      <c r="B3990" s="64"/>
      <c r="C3990" s="147" t="s">
        <v>217</v>
      </c>
      <c r="E3990" s="161"/>
      <c r="F3990" s="162"/>
      <c r="G3990" s="147"/>
      <c r="H3990" s="146"/>
      <c r="J3990" s="146"/>
      <c r="L3990" s="150"/>
      <c r="N3990" s="163"/>
      <c r="O3990" s="146"/>
      <c r="P3990" s="146"/>
      <c r="Q3990" s="146"/>
      <c r="R3990" s="34"/>
      <c r="S3990" s="35"/>
      <c r="T3990" s="147"/>
    </row>
    <row r="3991">
      <c r="A3991" s="147"/>
      <c r="B3991" s="64"/>
      <c r="C3991" s="147" t="s">
        <v>217</v>
      </c>
      <c r="E3991" s="161"/>
      <c r="F3991" s="162"/>
      <c r="G3991" s="147"/>
      <c r="H3991" s="146"/>
      <c r="J3991" s="146"/>
      <c r="L3991" s="150"/>
      <c r="N3991" s="163"/>
      <c r="O3991" s="146"/>
      <c r="P3991" s="146"/>
      <c r="Q3991" s="146"/>
      <c r="R3991" s="34"/>
      <c r="S3991" s="35"/>
      <c r="T3991" s="147"/>
    </row>
    <row r="3992">
      <c r="A3992" s="147"/>
      <c r="B3992" s="64"/>
      <c r="C3992" s="147" t="s">
        <v>217</v>
      </c>
      <c r="E3992" s="161"/>
      <c r="F3992" s="162"/>
      <c r="G3992" s="147"/>
      <c r="H3992" s="146"/>
      <c r="J3992" s="146"/>
      <c r="L3992" s="150"/>
      <c r="N3992" s="163"/>
      <c r="O3992" s="146"/>
      <c r="P3992" s="146"/>
      <c r="Q3992" s="146"/>
      <c r="R3992" s="34"/>
      <c r="S3992" s="35"/>
      <c r="T3992" s="147"/>
    </row>
    <row r="3993">
      <c r="A3993" s="147"/>
      <c r="B3993" s="64"/>
      <c r="C3993" s="147" t="s">
        <v>217</v>
      </c>
      <c r="E3993" s="161"/>
      <c r="F3993" s="162"/>
      <c r="G3993" s="147"/>
      <c r="H3993" s="146"/>
      <c r="J3993" s="146"/>
      <c r="L3993" s="150"/>
      <c r="N3993" s="163"/>
      <c r="O3993" s="146"/>
      <c r="P3993" s="146"/>
      <c r="Q3993" s="146"/>
      <c r="R3993" s="34"/>
      <c r="S3993" s="35"/>
      <c r="T3993" s="147"/>
    </row>
    <row r="3994">
      <c r="A3994" s="147"/>
      <c r="B3994" s="64"/>
      <c r="C3994" s="147" t="s">
        <v>217</v>
      </c>
      <c r="E3994" s="161"/>
      <c r="F3994" s="162"/>
      <c r="G3994" s="147"/>
      <c r="H3994" s="146"/>
      <c r="J3994" s="146"/>
      <c r="L3994" s="150"/>
      <c r="N3994" s="163"/>
      <c r="O3994" s="146"/>
      <c r="P3994" s="146"/>
      <c r="Q3994" s="146"/>
      <c r="R3994" s="34"/>
      <c r="S3994" s="35"/>
      <c r="T3994" s="147"/>
    </row>
    <row r="3995">
      <c r="A3995" s="147"/>
      <c r="B3995" s="64"/>
      <c r="C3995" s="147" t="s">
        <v>217</v>
      </c>
      <c r="E3995" s="161"/>
      <c r="F3995" s="162"/>
      <c r="G3995" s="147"/>
      <c r="H3995" s="146"/>
      <c r="J3995" s="146"/>
      <c r="L3995" s="150"/>
      <c r="N3995" s="163"/>
      <c r="O3995" s="146"/>
      <c r="P3995" s="146"/>
      <c r="Q3995" s="146"/>
      <c r="R3995" s="34"/>
      <c r="S3995" s="35"/>
      <c r="T3995" s="147"/>
    </row>
    <row r="3996">
      <c r="A3996" s="147"/>
      <c r="B3996" s="64"/>
      <c r="C3996" s="147" t="s">
        <v>217</v>
      </c>
      <c r="E3996" s="161"/>
      <c r="F3996" s="162"/>
      <c r="G3996" s="147"/>
      <c r="H3996" s="146"/>
      <c r="J3996" s="146"/>
      <c r="L3996" s="150"/>
      <c r="N3996" s="163"/>
      <c r="O3996" s="146"/>
      <c r="P3996" s="146"/>
      <c r="Q3996" s="146"/>
      <c r="R3996" s="34"/>
      <c r="S3996" s="35"/>
      <c r="T3996" s="147"/>
    </row>
    <row r="3997">
      <c r="A3997" s="147"/>
      <c r="B3997" s="64"/>
      <c r="C3997" s="147" t="s">
        <v>217</v>
      </c>
      <c r="E3997" s="161"/>
      <c r="F3997" s="162"/>
      <c r="G3997" s="147"/>
      <c r="H3997" s="146"/>
      <c r="J3997" s="146"/>
      <c r="L3997" s="150"/>
      <c r="N3997" s="163"/>
      <c r="O3997" s="146"/>
      <c r="P3997" s="146"/>
      <c r="Q3997" s="146"/>
      <c r="R3997" s="34"/>
      <c r="S3997" s="35"/>
      <c r="T3997" s="147"/>
    </row>
    <row r="3998">
      <c r="A3998" s="147"/>
      <c r="B3998" s="64"/>
      <c r="C3998" s="147" t="s">
        <v>217</v>
      </c>
      <c r="E3998" s="161"/>
      <c r="F3998" s="162"/>
      <c r="G3998" s="147"/>
      <c r="H3998" s="146"/>
      <c r="J3998" s="146"/>
      <c r="L3998" s="150"/>
      <c r="N3998" s="163"/>
      <c r="O3998" s="146"/>
      <c r="P3998" s="146"/>
      <c r="Q3998" s="146"/>
      <c r="R3998" s="34"/>
      <c r="S3998" s="35"/>
      <c r="T3998" s="147"/>
    </row>
    <row r="3999">
      <c r="A3999" s="147"/>
      <c r="B3999" s="64"/>
      <c r="C3999" s="147" t="s">
        <v>217</v>
      </c>
      <c r="E3999" s="161"/>
      <c r="F3999" s="162"/>
      <c r="G3999" s="147"/>
      <c r="H3999" s="146"/>
      <c r="J3999" s="146"/>
      <c r="L3999" s="150"/>
      <c r="N3999" s="163"/>
      <c r="O3999" s="146"/>
      <c r="P3999" s="146"/>
      <c r="Q3999" s="146"/>
      <c r="R3999" s="34"/>
      <c r="S3999" s="35"/>
      <c r="T3999" s="147"/>
    </row>
    <row r="4000">
      <c r="A4000" s="147"/>
      <c r="B4000" s="64"/>
      <c r="C4000" s="147" t="s">
        <v>217</v>
      </c>
      <c r="E4000" s="161"/>
      <c r="F4000" s="162"/>
      <c r="G4000" s="147"/>
      <c r="H4000" s="146"/>
      <c r="J4000" s="146"/>
      <c r="L4000" s="150"/>
      <c r="N4000" s="163"/>
      <c r="O4000" s="146"/>
      <c r="P4000" s="146"/>
      <c r="Q4000" s="146"/>
      <c r="R4000" s="34"/>
      <c r="S4000" s="35"/>
      <c r="T4000" s="147"/>
    </row>
    <row r="4001">
      <c r="A4001" s="147"/>
      <c r="B4001" s="64"/>
      <c r="C4001" s="147" t="s">
        <v>217</v>
      </c>
      <c r="E4001" s="161"/>
      <c r="F4001" s="162"/>
      <c r="G4001" s="147"/>
      <c r="H4001" s="146"/>
      <c r="J4001" s="146"/>
      <c r="L4001" s="150"/>
      <c r="N4001" s="163"/>
      <c r="O4001" s="146"/>
      <c r="P4001" s="146"/>
      <c r="Q4001" s="146"/>
      <c r="R4001" s="34"/>
      <c r="S4001" s="35"/>
      <c r="T4001" s="147"/>
    </row>
    <row r="4002">
      <c r="A4002" s="147"/>
      <c r="B4002" s="64"/>
      <c r="C4002" s="147" t="s">
        <v>217</v>
      </c>
      <c r="E4002" s="161"/>
      <c r="F4002" s="162"/>
      <c r="G4002" s="147"/>
      <c r="H4002" s="146"/>
      <c r="J4002" s="146"/>
      <c r="L4002" s="150"/>
      <c r="N4002" s="163"/>
      <c r="O4002" s="146"/>
      <c r="P4002" s="146"/>
      <c r="Q4002" s="146"/>
      <c r="R4002" s="34"/>
      <c r="S4002" s="35"/>
      <c r="T4002" s="147"/>
    </row>
    <row r="4003">
      <c r="A4003" s="147"/>
      <c r="B4003" s="64"/>
      <c r="C4003" s="147" t="s">
        <v>217</v>
      </c>
      <c r="E4003" s="161"/>
      <c r="F4003" s="162"/>
      <c r="G4003" s="147"/>
      <c r="H4003" s="146"/>
      <c r="J4003" s="146"/>
      <c r="L4003" s="150"/>
      <c r="N4003" s="163"/>
      <c r="O4003" s="146"/>
      <c r="P4003" s="146"/>
      <c r="Q4003" s="146"/>
      <c r="R4003" s="34"/>
      <c r="S4003" s="35"/>
      <c r="T4003" s="147"/>
    </row>
    <row r="4004">
      <c r="A4004" s="147"/>
      <c r="B4004" s="64"/>
      <c r="C4004" s="147" t="s">
        <v>217</v>
      </c>
      <c r="E4004" s="161"/>
      <c r="F4004" s="162"/>
      <c r="G4004" s="147"/>
      <c r="H4004" s="146"/>
      <c r="J4004" s="146"/>
      <c r="L4004" s="150"/>
      <c r="N4004" s="163"/>
      <c r="O4004" s="146"/>
      <c r="P4004" s="146"/>
      <c r="Q4004" s="146"/>
      <c r="R4004" s="34"/>
      <c r="S4004" s="35"/>
      <c r="T4004" s="147"/>
    </row>
    <row r="4005">
      <c r="A4005" s="147"/>
      <c r="B4005" s="64"/>
      <c r="C4005" s="147" t="s">
        <v>217</v>
      </c>
      <c r="E4005" s="161"/>
      <c r="F4005" s="162"/>
      <c r="G4005" s="147"/>
      <c r="H4005" s="146"/>
      <c r="J4005" s="146"/>
      <c r="L4005" s="150"/>
      <c r="N4005" s="163"/>
      <c r="O4005" s="146"/>
      <c r="P4005" s="146"/>
      <c r="Q4005" s="146"/>
      <c r="R4005" s="34"/>
      <c r="S4005" s="35"/>
      <c r="T4005" s="147"/>
    </row>
    <row r="4006">
      <c r="A4006" s="147"/>
      <c r="B4006" s="64"/>
      <c r="C4006" s="147" t="s">
        <v>217</v>
      </c>
      <c r="E4006" s="161"/>
      <c r="F4006" s="162"/>
      <c r="G4006" s="147"/>
      <c r="H4006" s="146"/>
      <c r="J4006" s="146"/>
      <c r="L4006" s="150"/>
      <c r="N4006" s="163"/>
      <c r="O4006" s="146"/>
      <c r="P4006" s="146"/>
      <c r="Q4006" s="146"/>
      <c r="R4006" s="34"/>
      <c r="S4006" s="35"/>
      <c r="T4006" s="147"/>
    </row>
    <row r="4007">
      <c r="A4007" s="147"/>
      <c r="B4007" s="64"/>
      <c r="C4007" s="147" t="s">
        <v>217</v>
      </c>
      <c r="E4007" s="161"/>
      <c r="F4007" s="162"/>
      <c r="G4007" s="147"/>
      <c r="H4007" s="146"/>
      <c r="J4007" s="146"/>
      <c r="L4007" s="150"/>
      <c r="N4007" s="163"/>
      <c r="O4007" s="146"/>
      <c r="P4007" s="146"/>
      <c r="Q4007" s="146"/>
      <c r="R4007" s="34"/>
      <c r="S4007" s="35"/>
      <c r="T4007" s="147"/>
    </row>
    <row r="4008">
      <c r="A4008" s="147"/>
      <c r="B4008" s="64"/>
      <c r="C4008" s="147" t="s">
        <v>217</v>
      </c>
      <c r="E4008" s="161"/>
      <c r="F4008" s="162"/>
      <c r="G4008" s="147"/>
      <c r="H4008" s="146"/>
      <c r="J4008" s="146"/>
      <c r="L4008" s="150"/>
      <c r="N4008" s="163"/>
      <c r="O4008" s="146"/>
      <c r="P4008" s="146"/>
      <c r="Q4008" s="146"/>
      <c r="R4008" s="34"/>
      <c r="S4008" s="35"/>
      <c r="T4008" s="147"/>
    </row>
    <row r="4009">
      <c r="A4009" s="147"/>
      <c r="B4009" s="64"/>
      <c r="C4009" s="147" t="s">
        <v>217</v>
      </c>
      <c r="E4009" s="161"/>
      <c r="F4009" s="162"/>
      <c r="G4009" s="147"/>
      <c r="H4009" s="146"/>
      <c r="J4009" s="146"/>
      <c r="L4009" s="150"/>
      <c r="N4009" s="163"/>
      <c r="O4009" s="146"/>
      <c r="P4009" s="146"/>
      <c r="Q4009" s="146"/>
      <c r="R4009" s="34"/>
      <c r="S4009" s="35"/>
      <c r="T4009" s="147"/>
    </row>
    <row r="4010">
      <c r="A4010" s="147"/>
      <c r="B4010" s="64"/>
      <c r="C4010" s="147" t="s">
        <v>217</v>
      </c>
      <c r="E4010" s="161"/>
      <c r="F4010" s="162"/>
      <c r="G4010" s="147"/>
      <c r="H4010" s="146"/>
      <c r="J4010" s="146"/>
      <c r="L4010" s="150"/>
      <c r="N4010" s="163"/>
      <c r="O4010" s="146"/>
      <c r="P4010" s="146"/>
      <c r="Q4010" s="146"/>
      <c r="R4010" s="34"/>
      <c r="S4010" s="35"/>
      <c r="T4010" s="147"/>
    </row>
    <row r="4011">
      <c r="A4011" s="147"/>
      <c r="B4011" s="64"/>
      <c r="C4011" s="147" t="s">
        <v>217</v>
      </c>
      <c r="E4011" s="161"/>
      <c r="F4011" s="162"/>
      <c r="G4011" s="147"/>
      <c r="H4011" s="146"/>
      <c r="J4011" s="146"/>
      <c r="L4011" s="150"/>
      <c r="N4011" s="163"/>
      <c r="O4011" s="146"/>
      <c r="P4011" s="146"/>
      <c r="Q4011" s="146"/>
      <c r="R4011" s="34"/>
      <c r="S4011" s="35"/>
      <c r="T4011" s="147"/>
    </row>
    <row r="4012">
      <c r="A4012" s="147"/>
      <c r="B4012" s="64"/>
      <c r="C4012" s="147" t="s">
        <v>217</v>
      </c>
      <c r="E4012" s="161"/>
      <c r="F4012" s="162"/>
      <c r="G4012" s="147"/>
      <c r="H4012" s="146"/>
      <c r="J4012" s="146"/>
      <c r="L4012" s="150"/>
      <c r="N4012" s="163"/>
      <c r="O4012" s="146"/>
      <c r="P4012" s="146"/>
      <c r="Q4012" s="146"/>
      <c r="R4012" s="34"/>
      <c r="S4012" s="35"/>
      <c r="T4012" s="147"/>
    </row>
    <row r="4013">
      <c r="A4013" s="147"/>
      <c r="B4013" s="64"/>
      <c r="C4013" s="147" t="s">
        <v>217</v>
      </c>
      <c r="E4013" s="161"/>
      <c r="F4013" s="162"/>
      <c r="G4013" s="147"/>
      <c r="H4013" s="146"/>
      <c r="J4013" s="146"/>
      <c r="L4013" s="150"/>
      <c r="N4013" s="163"/>
      <c r="O4013" s="146"/>
      <c r="P4013" s="146"/>
      <c r="Q4013" s="146"/>
      <c r="R4013" s="34"/>
      <c r="S4013" s="35"/>
      <c r="T4013" s="147"/>
    </row>
    <row r="4014">
      <c r="A4014" s="147"/>
      <c r="B4014" s="64"/>
      <c r="C4014" s="147" t="s">
        <v>217</v>
      </c>
      <c r="E4014" s="161"/>
      <c r="F4014" s="162"/>
      <c r="G4014" s="147"/>
      <c r="H4014" s="146"/>
      <c r="J4014" s="146"/>
      <c r="L4014" s="150"/>
      <c r="N4014" s="163"/>
      <c r="O4014" s="146"/>
      <c r="P4014" s="146"/>
      <c r="Q4014" s="146"/>
      <c r="R4014" s="34"/>
      <c r="S4014" s="35"/>
      <c r="T4014" s="147"/>
    </row>
    <row r="4015">
      <c r="A4015" s="147"/>
      <c r="B4015" s="64"/>
      <c r="C4015" s="147" t="s">
        <v>217</v>
      </c>
      <c r="E4015" s="161"/>
      <c r="F4015" s="162"/>
      <c r="G4015" s="147"/>
      <c r="H4015" s="146"/>
      <c r="J4015" s="146"/>
      <c r="L4015" s="150"/>
      <c r="N4015" s="163"/>
      <c r="O4015" s="146"/>
      <c r="P4015" s="146"/>
      <c r="Q4015" s="146"/>
      <c r="R4015" s="34"/>
      <c r="S4015" s="35"/>
      <c r="T4015" s="147"/>
    </row>
    <row r="4016">
      <c r="A4016" s="147"/>
      <c r="B4016" s="64"/>
      <c r="C4016" s="147" t="s">
        <v>217</v>
      </c>
      <c r="E4016" s="161"/>
      <c r="F4016" s="162"/>
      <c r="G4016" s="147"/>
      <c r="H4016" s="146"/>
      <c r="J4016" s="146"/>
      <c r="L4016" s="150"/>
      <c r="N4016" s="163"/>
      <c r="O4016" s="146"/>
      <c r="P4016" s="146"/>
      <c r="Q4016" s="146"/>
      <c r="R4016" s="34"/>
      <c r="S4016" s="35"/>
      <c r="T4016" s="147"/>
    </row>
    <row r="4017">
      <c r="A4017" s="147"/>
      <c r="B4017" s="64"/>
      <c r="C4017" s="147" t="s">
        <v>217</v>
      </c>
      <c r="E4017" s="161"/>
      <c r="F4017" s="162"/>
      <c r="G4017" s="147"/>
      <c r="H4017" s="146"/>
      <c r="J4017" s="146"/>
      <c r="L4017" s="150"/>
      <c r="N4017" s="163"/>
      <c r="O4017" s="146"/>
      <c r="P4017" s="146"/>
      <c r="Q4017" s="146"/>
      <c r="R4017" s="34"/>
      <c r="S4017" s="35"/>
      <c r="T4017" s="147"/>
    </row>
    <row r="4018">
      <c r="A4018" s="147"/>
      <c r="B4018" s="64"/>
      <c r="C4018" s="147" t="s">
        <v>217</v>
      </c>
      <c r="E4018" s="161"/>
      <c r="F4018" s="162"/>
      <c r="G4018" s="147"/>
      <c r="H4018" s="146"/>
      <c r="J4018" s="146"/>
      <c r="L4018" s="150"/>
      <c r="N4018" s="163"/>
      <c r="O4018" s="146"/>
      <c r="P4018" s="146"/>
      <c r="Q4018" s="146"/>
      <c r="R4018" s="34"/>
      <c r="S4018" s="35"/>
      <c r="T4018" s="147"/>
    </row>
    <row r="4019">
      <c r="A4019" s="147"/>
      <c r="B4019" s="64"/>
      <c r="C4019" s="147" t="s">
        <v>217</v>
      </c>
      <c r="E4019" s="161"/>
      <c r="F4019" s="162"/>
      <c r="G4019" s="147"/>
      <c r="H4019" s="146"/>
      <c r="J4019" s="146"/>
      <c r="L4019" s="150"/>
      <c r="N4019" s="163"/>
      <c r="O4019" s="146"/>
      <c r="P4019" s="146"/>
      <c r="Q4019" s="146"/>
      <c r="R4019" s="34"/>
      <c r="S4019" s="35"/>
      <c r="T4019" s="147"/>
    </row>
    <row r="4020">
      <c r="A4020" s="147"/>
      <c r="B4020" s="64"/>
      <c r="C4020" s="147" t="s">
        <v>217</v>
      </c>
      <c r="E4020" s="161"/>
      <c r="F4020" s="162"/>
      <c r="G4020" s="147"/>
      <c r="H4020" s="146"/>
      <c r="J4020" s="146"/>
      <c r="L4020" s="150"/>
      <c r="N4020" s="163"/>
      <c r="O4020" s="146"/>
      <c r="P4020" s="146"/>
      <c r="Q4020" s="146"/>
      <c r="R4020" s="34"/>
      <c r="S4020" s="35"/>
      <c r="T4020" s="147"/>
    </row>
    <row r="4021">
      <c r="A4021" s="147"/>
      <c r="B4021" s="64"/>
      <c r="C4021" s="147" t="s">
        <v>217</v>
      </c>
      <c r="E4021" s="161"/>
      <c r="F4021" s="162"/>
      <c r="G4021" s="147"/>
      <c r="H4021" s="146"/>
      <c r="J4021" s="146"/>
      <c r="L4021" s="150"/>
      <c r="N4021" s="163"/>
      <c r="O4021" s="146"/>
      <c r="P4021" s="146"/>
      <c r="Q4021" s="146"/>
      <c r="R4021" s="34"/>
      <c r="S4021" s="35"/>
      <c r="T4021" s="147"/>
    </row>
    <row r="4022">
      <c r="A4022" s="147"/>
      <c r="B4022" s="64"/>
      <c r="C4022" s="147" t="s">
        <v>217</v>
      </c>
      <c r="E4022" s="161"/>
      <c r="F4022" s="162"/>
      <c r="G4022" s="147"/>
      <c r="H4022" s="146"/>
      <c r="J4022" s="146"/>
      <c r="L4022" s="150"/>
      <c r="N4022" s="163"/>
      <c r="O4022" s="146"/>
      <c r="P4022" s="146"/>
      <c r="Q4022" s="146"/>
      <c r="R4022" s="34"/>
      <c r="S4022" s="35"/>
      <c r="T4022" s="147"/>
    </row>
    <row r="4023">
      <c r="A4023" s="147"/>
      <c r="B4023" s="64"/>
      <c r="C4023" s="147" t="s">
        <v>217</v>
      </c>
      <c r="E4023" s="161"/>
      <c r="F4023" s="162"/>
      <c r="G4023" s="147"/>
      <c r="H4023" s="146"/>
      <c r="J4023" s="146"/>
      <c r="L4023" s="150"/>
      <c r="N4023" s="163"/>
      <c r="O4023" s="146"/>
      <c r="P4023" s="146"/>
      <c r="Q4023" s="146"/>
      <c r="R4023" s="34"/>
      <c r="S4023" s="35"/>
      <c r="T4023" s="147"/>
    </row>
    <row r="4024">
      <c r="A4024" s="147"/>
      <c r="B4024" s="64"/>
      <c r="C4024" s="147" t="s">
        <v>217</v>
      </c>
      <c r="E4024" s="161"/>
      <c r="F4024" s="162"/>
      <c r="G4024" s="147"/>
      <c r="H4024" s="146"/>
      <c r="J4024" s="146"/>
      <c r="L4024" s="150"/>
      <c r="N4024" s="163"/>
      <c r="O4024" s="146"/>
      <c r="P4024" s="146"/>
      <c r="Q4024" s="146"/>
      <c r="R4024" s="34"/>
      <c r="S4024" s="35"/>
      <c r="T4024" s="147"/>
    </row>
    <row r="4025">
      <c r="A4025" s="147"/>
      <c r="B4025" s="64"/>
      <c r="C4025" s="147" t="s">
        <v>217</v>
      </c>
      <c r="E4025" s="161"/>
      <c r="F4025" s="162"/>
      <c r="G4025" s="147"/>
      <c r="H4025" s="146"/>
      <c r="J4025" s="146"/>
      <c r="L4025" s="150"/>
      <c r="N4025" s="163"/>
      <c r="O4025" s="146"/>
      <c r="P4025" s="146"/>
      <c r="Q4025" s="146"/>
      <c r="R4025" s="34"/>
      <c r="S4025" s="35"/>
      <c r="T4025" s="147"/>
    </row>
    <row r="4026">
      <c r="A4026" s="147"/>
      <c r="B4026" s="64"/>
      <c r="C4026" s="147" t="s">
        <v>217</v>
      </c>
      <c r="E4026" s="161"/>
      <c r="F4026" s="162"/>
      <c r="G4026" s="147"/>
      <c r="H4026" s="146"/>
      <c r="J4026" s="146"/>
      <c r="L4026" s="150"/>
      <c r="N4026" s="163"/>
      <c r="O4026" s="146"/>
      <c r="P4026" s="146"/>
      <c r="Q4026" s="146"/>
      <c r="R4026" s="34"/>
      <c r="S4026" s="35"/>
      <c r="T4026" s="147"/>
    </row>
    <row r="4027">
      <c r="A4027" s="147"/>
      <c r="B4027" s="64"/>
      <c r="C4027" s="147" t="s">
        <v>217</v>
      </c>
      <c r="E4027" s="161"/>
      <c r="F4027" s="162"/>
      <c r="G4027" s="147"/>
      <c r="H4027" s="146"/>
      <c r="J4027" s="146"/>
      <c r="L4027" s="150"/>
      <c r="N4027" s="163"/>
      <c r="O4027" s="146"/>
      <c r="P4027" s="146"/>
      <c r="Q4027" s="146"/>
      <c r="R4027" s="34"/>
      <c r="S4027" s="35"/>
      <c r="T4027" s="147"/>
    </row>
    <row r="4028">
      <c r="A4028" s="147"/>
      <c r="B4028" s="64"/>
      <c r="C4028" s="147" t="s">
        <v>217</v>
      </c>
      <c r="E4028" s="161"/>
      <c r="F4028" s="162"/>
      <c r="G4028" s="147"/>
      <c r="H4028" s="146"/>
      <c r="J4028" s="146"/>
      <c r="L4028" s="150"/>
      <c r="N4028" s="163"/>
      <c r="O4028" s="146"/>
      <c r="P4028" s="146"/>
      <c r="Q4028" s="146"/>
      <c r="R4028" s="34"/>
      <c r="S4028" s="35"/>
      <c r="T4028" s="147"/>
    </row>
    <row r="4029">
      <c r="A4029" s="147"/>
      <c r="B4029" s="64"/>
      <c r="C4029" s="147" t="s">
        <v>217</v>
      </c>
      <c r="E4029" s="161"/>
      <c r="F4029" s="162"/>
      <c r="G4029" s="147"/>
      <c r="H4029" s="146"/>
      <c r="J4029" s="146"/>
      <c r="L4029" s="150"/>
      <c r="N4029" s="163"/>
      <c r="O4029" s="146"/>
      <c r="P4029" s="146"/>
      <c r="Q4029" s="146"/>
      <c r="R4029" s="34"/>
      <c r="S4029" s="35"/>
      <c r="T4029" s="147"/>
    </row>
    <row r="4030">
      <c r="A4030" s="147"/>
      <c r="B4030" s="64"/>
      <c r="C4030" s="147" t="s">
        <v>217</v>
      </c>
      <c r="E4030" s="161"/>
      <c r="F4030" s="162"/>
      <c r="G4030" s="147"/>
      <c r="H4030" s="146"/>
      <c r="J4030" s="146"/>
      <c r="L4030" s="150"/>
      <c r="N4030" s="163"/>
      <c r="O4030" s="146"/>
      <c r="P4030" s="146"/>
      <c r="Q4030" s="146"/>
      <c r="R4030" s="34"/>
      <c r="S4030" s="35"/>
      <c r="T4030" s="147"/>
    </row>
    <row r="4031">
      <c r="A4031" s="147"/>
      <c r="B4031" s="64"/>
      <c r="C4031" s="147" t="s">
        <v>217</v>
      </c>
      <c r="E4031" s="161"/>
      <c r="F4031" s="162"/>
      <c r="G4031" s="147"/>
      <c r="H4031" s="146"/>
      <c r="J4031" s="146"/>
      <c r="L4031" s="150"/>
      <c r="N4031" s="163"/>
      <c r="O4031" s="146"/>
      <c r="P4031" s="146"/>
      <c r="Q4031" s="146"/>
      <c r="R4031" s="34"/>
      <c r="S4031" s="35"/>
      <c r="T4031" s="147"/>
    </row>
    <row r="4032">
      <c r="A4032" s="147"/>
      <c r="B4032" s="64"/>
      <c r="C4032" s="147" t="s">
        <v>217</v>
      </c>
      <c r="E4032" s="161"/>
      <c r="F4032" s="162"/>
      <c r="G4032" s="147"/>
      <c r="H4032" s="146"/>
      <c r="J4032" s="146"/>
      <c r="L4032" s="150"/>
      <c r="N4032" s="163"/>
      <c r="O4032" s="146"/>
      <c r="P4032" s="146"/>
      <c r="Q4032" s="146"/>
      <c r="R4032" s="34"/>
      <c r="S4032" s="35"/>
      <c r="T4032" s="147"/>
    </row>
    <row r="4033">
      <c r="A4033" s="147"/>
      <c r="B4033" s="64"/>
      <c r="C4033" s="147" t="s">
        <v>217</v>
      </c>
      <c r="E4033" s="161"/>
      <c r="F4033" s="162"/>
      <c r="G4033" s="147"/>
      <c r="H4033" s="146"/>
      <c r="J4033" s="146"/>
      <c r="L4033" s="150"/>
      <c r="N4033" s="163"/>
      <c r="O4033" s="146"/>
      <c r="P4033" s="146"/>
      <c r="Q4033" s="146"/>
      <c r="R4033" s="34"/>
      <c r="S4033" s="35"/>
      <c r="T4033" s="147"/>
    </row>
    <row r="4034">
      <c r="A4034" s="147"/>
      <c r="B4034" s="64"/>
      <c r="C4034" s="147" t="s">
        <v>217</v>
      </c>
      <c r="E4034" s="161"/>
      <c r="F4034" s="162"/>
      <c r="G4034" s="147"/>
      <c r="H4034" s="146"/>
      <c r="J4034" s="146"/>
      <c r="L4034" s="150"/>
      <c r="N4034" s="163"/>
      <c r="O4034" s="146"/>
      <c r="P4034" s="146"/>
      <c r="Q4034" s="146"/>
      <c r="R4034" s="34"/>
      <c r="S4034" s="35"/>
      <c r="T4034" s="147"/>
    </row>
    <row r="4035">
      <c r="A4035" s="147"/>
      <c r="B4035" s="64"/>
      <c r="C4035" s="147" t="s">
        <v>217</v>
      </c>
      <c r="E4035" s="161"/>
      <c r="F4035" s="162"/>
      <c r="G4035" s="147"/>
      <c r="H4035" s="146"/>
      <c r="J4035" s="146"/>
      <c r="L4035" s="150"/>
      <c r="N4035" s="163"/>
      <c r="O4035" s="146"/>
      <c r="P4035" s="146"/>
      <c r="Q4035" s="146"/>
      <c r="R4035" s="34"/>
      <c r="S4035" s="35"/>
      <c r="T4035" s="147"/>
    </row>
    <row r="4036">
      <c r="A4036" s="147"/>
      <c r="B4036" s="64"/>
      <c r="C4036" s="147" t="s">
        <v>217</v>
      </c>
      <c r="E4036" s="161"/>
      <c r="F4036" s="162"/>
      <c r="G4036" s="147"/>
      <c r="H4036" s="146"/>
      <c r="J4036" s="146"/>
      <c r="L4036" s="150"/>
      <c r="N4036" s="163"/>
      <c r="O4036" s="146"/>
      <c r="P4036" s="146"/>
      <c r="Q4036" s="146"/>
      <c r="R4036" s="34"/>
      <c r="S4036" s="35"/>
      <c r="T4036" s="147"/>
    </row>
    <row r="4037">
      <c r="A4037" s="147"/>
      <c r="B4037" s="64"/>
      <c r="C4037" s="147" t="s">
        <v>217</v>
      </c>
      <c r="E4037" s="161"/>
      <c r="F4037" s="162"/>
      <c r="G4037" s="147"/>
      <c r="H4037" s="146"/>
      <c r="J4037" s="146"/>
      <c r="L4037" s="150"/>
      <c r="N4037" s="163"/>
      <c r="O4037" s="146"/>
      <c r="P4037" s="146"/>
      <c r="Q4037" s="146"/>
      <c r="R4037" s="34"/>
      <c r="S4037" s="35"/>
      <c r="T4037" s="147"/>
    </row>
    <row r="4038">
      <c r="A4038" s="147"/>
      <c r="B4038" s="64"/>
      <c r="C4038" s="147" t="s">
        <v>217</v>
      </c>
      <c r="E4038" s="161"/>
      <c r="F4038" s="162"/>
      <c r="G4038" s="147"/>
      <c r="H4038" s="146"/>
      <c r="J4038" s="146"/>
      <c r="L4038" s="150"/>
      <c r="N4038" s="163"/>
      <c r="O4038" s="146"/>
      <c r="P4038" s="146"/>
      <c r="Q4038" s="146"/>
      <c r="R4038" s="34"/>
      <c r="S4038" s="35"/>
      <c r="T4038" s="147"/>
    </row>
    <row r="4039">
      <c r="A4039" s="147"/>
      <c r="B4039" s="64"/>
      <c r="C4039" s="147" t="s">
        <v>217</v>
      </c>
      <c r="E4039" s="161"/>
      <c r="F4039" s="162"/>
      <c r="G4039" s="147"/>
      <c r="H4039" s="146"/>
      <c r="J4039" s="146"/>
      <c r="L4039" s="150"/>
      <c r="N4039" s="163"/>
      <c r="O4039" s="146"/>
      <c r="P4039" s="146"/>
      <c r="Q4039" s="146"/>
      <c r="R4039" s="34"/>
      <c r="S4039" s="35"/>
      <c r="T4039" s="147"/>
    </row>
    <row r="4040">
      <c r="A4040" s="147"/>
      <c r="B4040" s="64"/>
      <c r="C4040" s="147" t="s">
        <v>217</v>
      </c>
      <c r="E4040" s="161"/>
      <c r="F4040" s="162"/>
      <c r="G4040" s="147"/>
      <c r="H4040" s="146"/>
      <c r="J4040" s="146"/>
      <c r="L4040" s="150"/>
      <c r="N4040" s="163"/>
      <c r="O4040" s="146"/>
      <c r="P4040" s="146"/>
      <c r="Q4040" s="146"/>
      <c r="R4040" s="34"/>
      <c r="S4040" s="35"/>
      <c r="T4040" s="147"/>
    </row>
    <row r="4041">
      <c r="A4041" s="147"/>
      <c r="B4041" s="64"/>
      <c r="C4041" s="147" t="s">
        <v>217</v>
      </c>
      <c r="E4041" s="161"/>
      <c r="F4041" s="162"/>
      <c r="G4041" s="147"/>
      <c r="H4041" s="146"/>
      <c r="J4041" s="146"/>
      <c r="L4041" s="150"/>
      <c r="N4041" s="163"/>
      <c r="O4041" s="146"/>
      <c r="P4041" s="146"/>
      <c r="Q4041" s="146"/>
      <c r="R4041" s="34"/>
      <c r="S4041" s="35"/>
      <c r="T4041" s="147"/>
    </row>
    <row r="4042">
      <c r="A4042" s="147"/>
      <c r="B4042" s="64"/>
      <c r="C4042" s="147" t="s">
        <v>217</v>
      </c>
      <c r="E4042" s="161"/>
      <c r="F4042" s="162"/>
      <c r="G4042" s="147"/>
      <c r="H4042" s="146"/>
      <c r="J4042" s="146"/>
      <c r="L4042" s="150"/>
      <c r="N4042" s="163"/>
      <c r="O4042" s="146"/>
      <c r="P4042" s="146"/>
      <c r="Q4042" s="146"/>
      <c r="R4042" s="34"/>
      <c r="S4042" s="35"/>
      <c r="T4042" s="147"/>
    </row>
    <row r="4043">
      <c r="A4043" s="147"/>
      <c r="B4043" s="64"/>
      <c r="C4043" s="147" t="s">
        <v>217</v>
      </c>
      <c r="E4043" s="161"/>
      <c r="F4043" s="162"/>
      <c r="G4043" s="147"/>
      <c r="H4043" s="146"/>
      <c r="J4043" s="146"/>
      <c r="L4043" s="150"/>
      <c r="N4043" s="163"/>
      <c r="O4043" s="146"/>
      <c r="P4043" s="146"/>
      <c r="Q4043" s="146"/>
      <c r="R4043" s="34"/>
      <c r="S4043" s="35"/>
      <c r="T4043" s="147"/>
    </row>
    <row r="4044">
      <c r="A4044" s="147"/>
      <c r="B4044" s="64"/>
      <c r="C4044" s="147" t="s">
        <v>217</v>
      </c>
      <c r="E4044" s="161"/>
      <c r="F4044" s="162"/>
      <c r="G4044" s="147"/>
      <c r="H4044" s="146"/>
      <c r="J4044" s="146"/>
      <c r="L4044" s="150"/>
      <c r="N4044" s="163"/>
      <c r="O4044" s="146"/>
      <c r="P4044" s="146"/>
      <c r="Q4044" s="146"/>
      <c r="R4044" s="34"/>
      <c r="S4044" s="35"/>
      <c r="T4044" s="147"/>
    </row>
    <row r="4045">
      <c r="A4045" s="147"/>
      <c r="B4045" s="64"/>
      <c r="C4045" s="147" t="s">
        <v>217</v>
      </c>
      <c r="E4045" s="161"/>
      <c r="F4045" s="162"/>
      <c r="G4045" s="147"/>
      <c r="H4045" s="146"/>
      <c r="J4045" s="146"/>
      <c r="L4045" s="150"/>
      <c r="N4045" s="163"/>
      <c r="O4045" s="146"/>
      <c r="P4045" s="146"/>
      <c r="Q4045" s="146"/>
      <c r="R4045" s="34"/>
      <c r="S4045" s="35"/>
      <c r="T4045" s="147"/>
    </row>
    <row r="4046">
      <c r="A4046" s="147"/>
      <c r="B4046" s="64"/>
      <c r="C4046" s="147" t="s">
        <v>217</v>
      </c>
      <c r="E4046" s="161"/>
      <c r="F4046" s="162"/>
      <c r="G4046" s="147"/>
      <c r="H4046" s="146"/>
      <c r="J4046" s="146"/>
      <c r="L4046" s="150"/>
      <c r="N4046" s="163"/>
      <c r="O4046" s="146"/>
      <c r="P4046" s="146"/>
      <c r="Q4046" s="146"/>
      <c r="R4046" s="34"/>
      <c r="S4046" s="35"/>
      <c r="T4046" s="147"/>
    </row>
    <row r="4047">
      <c r="A4047" s="147"/>
      <c r="B4047" s="64"/>
      <c r="C4047" s="147" t="s">
        <v>217</v>
      </c>
      <c r="E4047" s="161"/>
      <c r="F4047" s="162"/>
      <c r="G4047" s="147"/>
      <c r="H4047" s="146"/>
      <c r="J4047" s="146"/>
      <c r="L4047" s="150"/>
      <c r="N4047" s="163"/>
      <c r="O4047" s="146"/>
      <c r="P4047" s="146"/>
      <c r="Q4047" s="146"/>
      <c r="R4047" s="34"/>
      <c r="S4047" s="35"/>
      <c r="T4047" s="147"/>
    </row>
    <row r="4048">
      <c r="A4048" s="147"/>
      <c r="B4048" s="64"/>
      <c r="C4048" s="147" t="s">
        <v>217</v>
      </c>
      <c r="E4048" s="161"/>
      <c r="F4048" s="162"/>
      <c r="G4048" s="147"/>
      <c r="H4048" s="146"/>
      <c r="J4048" s="146"/>
      <c r="L4048" s="150"/>
      <c r="N4048" s="163"/>
      <c r="O4048" s="146"/>
      <c r="P4048" s="146"/>
      <c r="Q4048" s="146"/>
      <c r="R4048" s="34"/>
      <c r="S4048" s="35"/>
      <c r="T4048" s="147"/>
    </row>
    <row r="4049">
      <c r="A4049" s="147"/>
      <c r="B4049" s="64"/>
      <c r="C4049" s="147" t="s">
        <v>217</v>
      </c>
      <c r="E4049" s="161"/>
      <c r="F4049" s="162"/>
      <c r="G4049" s="147"/>
      <c r="H4049" s="146"/>
      <c r="J4049" s="146"/>
      <c r="L4049" s="150"/>
      <c r="N4049" s="163"/>
      <c r="O4049" s="146"/>
      <c r="P4049" s="146"/>
      <c r="Q4049" s="146"/>
      <c r="R4049" s="34"/>
      <c r="S4049" s="35"/>
      <c r="T4049" s="147"/>
    </row>
    <row r="4050">
      <c r="A4050" s="147"/>
      <c r="B4050" s="64"/>
      <c r="C4050" s="147" t="s">
        <v>217</v>
      </c>
      <c r="E4050" s="161"/>
      <c r="F4050" s="162"/>
      <c r="G4050" s="147"/>
      <c r="H4050" s="146"/>
      <c r="J4050" s="146"/>
      <c r="L4050" s="150"/>
      <c r="N4050" s="163"/>
      <c r="O4050" s="146"/>
      <c r="P4050" s="146"/>
      <c r="Q4050" s="146"/>
      <c r="R4050" s="34"/>
      <c r="S4050" s="35"/>
      <c r="T4050" s="147"/>
    </row>
    <row r="4051">
      <c r="A4051" s="147"/>
      <c r="B4051" s="64"/>
      <c r="C4051" s="147" t="s">
        <v>217</v>
      </c>
      <c r="E4051" s="161"/>
      <c r="F4051" s="162"/>
      <c r="G4051" s="147"/>
      <c r="H4051" s="146"/>
      <c r="J4051" s="146"/>
      <c r="L4051" s="150"/>
      <c r="N4051" s="163"/>
      <c r="O4051" s="146"/>
      <c r="P4051" s="146"/>
      <c r="Q4051" s="146"/>
      <c r="R4051" s="34"/>
      <c r="S4051" s="35"/>
      <c r="T4051" s="147"/>
    </row>
    <row r="4052">
      <c r="A4052" s="147"/>
      <c r="B4052" s="64"/>
      <c r="C4052" s="147" t="s">
        <v>217</v>
      </c>
      <c r="E4052" s="161"/>
      <c r="F4052" s="162"/>
      <c r="G4052" s="147"/>
      <c r="H4052" s="146"/>
      <c r="J4052" s="146"/>
      <c r="L4052" s="150"/>
      <c r="N4052" s="163"/>
      <c r="O4052" s="146"/>
      <c r="P4052" s="146"/>
      <c r="Q4052" s="146"/>
      <c r="R4052" s="34"/>
      <c r="S4052" s="35"/>
      <c r="T4052" s="147"/>
    </row>
    <row r="4053">
      <c r="A4053" s="147"/>
      <c r="B4053" s="64"/>
      <c r="C4053" s="147" t="s">
        <v>217</v>
      </c>
      <c r="E4053" s="161"/>
      <c r="F4053" s="162"/>
      <c r="G4053" s="147"/>
      <c r="H4053" s="146"/>
      <c r="J4053" s="146"/>
      <c r="L4053" s="150"/>
      <c r="N4053" s="163"/>
      <c r="O4053" s="146"/>
      <c r="P4053" s="146"/>
      <c r="Q4053" s="146"/>
      <c r="R4053" s="34"/>
      <c r="S4053" s="35"/>
      <c r="T4053" s="147"/>
    </row>
    <row r="4054">
      <c r="A4054" s="147"/>
      <c r="B4054" s="64"/>
      <c r="C4054" s="147" t="s">
        <v>217</v>
      </c>
      <c r="E4054" s="161"/>
      <c r="F4054" s="162"/>
      <c r="G4054" s="147"/>
      <c r="H4054" s="146"/>
      <c r="J4054" s="146"/>
      <c r="L4054" s="150"/>
      <c r="N4054" s="163"/>
      <c r="O4054" s="146"/>
      <c r="P4054" s="146"/>
      <c r="Q4054" s="146"/>
      <c r="R4054" s="34"/>
      <c r="S4054" s="35"/>
      <c r="T4054" s="147"/>
    </row>
    <row r="4055">
      <c r="A4055" s="147"/>
      <c r="B4055" s="64"/>
      <c r="C4055" s="147" t="s">
        <v>217</v>
      </c>
      <c r="E4055" s="161"/>
      <c r="F4055" s="162"/>
      <c r="G4055" s="147"/>
      <c r="H4055" s="146"/>
      <c r="J4055" s="146"/>
      <c r="L4055" s="150"/>
      <c r="N4055" s="163"/>
      <c r="O4055" s="146"/>
      <c r="P4055" s="146"/>
      <c r="Q4055" s="146"/>
      <c r="R4055" s="34"/>
      <c r="S4055" s="35"/>
      <c r="T4055" s="147"/>
    </row>
    <row r="4056">
      <c r="A4056" s="147"/>
      <c r="B4056" s="64"/>
      <c r="C4056" s="147" t="s">
        <v>217</v>
      </c>
      <c r="E4056" s="161"/>
      <c r="F4056" s="162"/>
      <c r="G4056" s="147"/>
      <c r="H4056" s="146"/>
      <c r="J4056" s="146"/>
      <c r="L4056" s="150"/>
      <c r="N4056" s="163"/>
      <c r="O4056" s="146"/>
      <c r="P4056" s="146"/>
      <c r="Q4056" s="146"/>
      <c r="R4056" s="34"/>
      <c r="S4056" s="35"/>
      <c r="T4056" s="147"/>
    </row>
    <row r="4057">
      <c r="A4057" s="147"/>
      <c r="B4057" s="64"/>
      <c r="C4057" s="147" t="s">
        <v>217</v>
      </c>
      <c r="E4057" s="161"/>
      <c r="F4057" s="162"/>
      <c r="G4057" s="147"/>
      <c r="H4057" s="146"/>
      <c r="J4057" s="146"/>
      <c r="L4057" s="150"/>
      <c r="N4057" s="163"/>
      <c r="O4057" s="146"/>
      <c r="P4057" s="146"/>
      <c r="Q4057" s="146"/>
      <c r="R4057" s="34"/>
      <c r="S4057" s="35"/>
      <c r="T4057" s="147"/>
    </row>
    <row r="4058">
      <c r="A4058" s="147"/>
      <c r="B4058" s="64"/>
      <c r="C4058" s="147" t="s">
        <v>217</v>
      </c>
      <c r="E4058" s="161"/>
      <c r="F4058" s="162"/>
      <c r="G4058" s="147"/>
      <c r="H4058" s="146"/>
      <c r="J4058" s="146"/>
      <c r="L4058" s="150"/>
      <c r="N4058" s="163"/>
      <c r="O4058" s="146"/>
      <c r="P4058" s="146"/>
      <c r="Q4058" s="146"/>
      <c r="R4058" s="34"/>
      <c r="S4058" s="35"/>
      <c r="T4058" s="147"/>
    </row>
    <row r="4059">
      <c r="A4059" s="147"/>
      <c r="B4059" s="64"/>
      <c r="C4059" s="147" t="s">
        <v>217</v>
      </c>
      <c r="E4059" s="161"/>
      <c r="F4059" s="162"/>
      <c r="G4059" s="147"/>
      <c r="H4059" s="146"/>
      <c r="J4059" s="146"/>
      <c r="L4059" s="150"/>
      <c r="N4059" s="163"/>
      <c r="O4059" s="146"/>
      <c r="P4059" s="146"/>
      <c r="Q4059" s="146"/>
      <c r="R4059" s="34"/>
      <c r="S4059" s="35"/>
      <c r="T4059" s="147"/>
    </row>
    <row r="4060">
      <c r="A4060" s="147"/>
      <c r="B4060" s="64"/>
      <c r="C4060" s="147" t="s">
        <v>217</v>
      </c>
      <c r="E4060" s="161"/>
      <c r="F4060" s="162"/>
      <c r="G4060" s="147"/>
      <c r="H4060" s="146"/>
      <c r="J4060" s="146"/>
      <c r="L4060" s="150"/>
      <c r="N4060" s="163"/>
      <c r="O4060" s="146"/>
      <c r="P4060" s="146"/>
      <c r="Q4060" s="146"/>
      <c r="R4060" s="34"/>
      <c r="S4060" s="35"/>
      <c r="T4060" s="147"/>
    </row>
    <row r="4061">
      <c r="A4061" s="147"/>
      <c r="B4061" s="64"/>
      <c r="C4061" s="147" t="s">
        <v>217</v>
      </c>
      <c r="E4061" s="161"/>
      <c r="F4061" s="162"/>
      <c r="G4061" s="147"/>
      <c r="H4061" s="146"/>
      <c r="J4061" s="146"/>
      <c r="L4061" s="150"/>
      <c r="N4061" s="163"/>
      <c r="O4061" s="146"/>
      <c r="P4061" s="146"/>
      <c r="Q4061" s="146"/>
      <c r="R4061" s="34"/>
      <c r="S4061" s="35"/>
      <c r="T4061" s="147"/>
    </row>
    <row r="4062">
      <c r="A4062" s="147"/>
      <c r="B4062" s="64"/>
      <c r="C4062" s="147" t="s">
        <v>217</v>
      </c>
      <c r="E4062" s="161"/>
      <c r="F4062" s="162"/>
      <c r="G4062" s="147"/>
      <c r="H4062" s="146"/>
      <c r="J4062" s="146"/>
      <c r="L4062" s="150"/>
      <c r="N4062" s="163"/>
      <c r="O4062" s="146"/>
      <c r="P4062" s="146"/>
      <c r="Q4062" s="146"/>
      <c r="R4062" s="34"/>
      <c r="S4062" s="35"/>
      <c r="T4062" s="147"/>
    </row>
    <row r="4063">
      <c r="A4063" s="147"/>
      <c r="B4063" s="64"/>
      <c r="C4063" s="147" t="s">
        <v>217</v>
      </c>
      <c r="E4063" s="161"/>
      <c r="F4063" s="162"/>
      <c r="G4063" s="147"/>
      <c r="H4063" s="146"/>
      <c r="J4063" s="146"/>
      <c r="L4063" s="150"/>
      <c r="N4063" s="163"/>
      <c r="O4063" s="146"/>
      <c r="P4063" s="146"/>
      <c r="Q4063" s="146"/>
      <c r="R4063" s="34"/>
      <c r="S4063" s="35"/>
      <c r="T4063" s="147"/>
    </row>
    <row r="4064">
      <c r="A4064" s="147"/>
      <c r="B4064" s="64"/>
      <c r="C4064" s="147" t="s">
        <v>217</v>
      </c>
      <c r="E4064" s="161"/>
      <c r="F4064" s="162"/>
      <c r="G4064" s="147"/>
      <c r="H4064" s="146"/>
      <c r="J4064" s="146"/>
      <c r="L4064" s="150"/>
      <c r="N4064" s="163"/>
      <c r="O4064" s="146"/>
      <c r="P4064" s="146"/>
      <c r="Q4064" s="146"/>
      <c r="R4064" s="34"/>
      <c r="S4064" s="35"/>
      <c r="T4064" s="147"/>
    </row>
    <row r="4065">
      <c r="A4065" s="147"/>
      <c r="B4065" s="64"/>
      <c r="C4065" s="147" t="s">
        <v>217</v>
      </c>
      <c r="E4065" s="161"/>
      <c r="F4065" s="162"/>
      <c r="G4065" s="147"/>
      <c r="H4065" s="146"/>
      <c r="J4065" s="146"/>
      <c r="L4065" s="150"/>
      <c r="N4065" s="163"/>
      <c r="O4065" s="146"/>
      <c r="P4065" s="146"/>
      <c r="Q4065" s="146"/>
      <c r="R4065" s="34"/>
      <c r="S4065" s="35"/>
      <c r="T4065" s="147"/>
    </row>
    <row r="4066">
      <c r="A4066" s="147"/>
      <c r="B4066" s="64"/>
      <c r="C4066" s="147" t="s">
        <v>217</v>
      </c>
      <c r="E4066" s="161"/>
      <c r="F4066" s="162"/>
      <c r="G4066" s="147"/>
      <c r="H4066" s="146"/>
      <c r="J4066" s="146"/>
      <c r="L4066" s="150"/>
      <c r="N4066" s="163"/>
      <c r="O4066" s="146"/>
      <c r="P4066" s="146"/>
      <c r="Q4066" s="146"/>
      <c r="R4066" s="34"/>
      <c r="S4066" s="35"/>
      <c r="T4066" s="147"/>
    </row>
    <row r="4067">
      <c r="A4067" s="147"/>
      <c r="B4067" s="64"/>
      <c r="C4067" s="147" t="s">
        <v>217</v>
      </c>
      <c r="E4067" s="161"/>
      <c r="F4067" s="162"/>
      <c r="G4067" s="147"/>
      <c r="H4067" s="146"/>
      <c r="J4067" s="146"/>
      <c r="L4067" s="150"/>
      <c r="N4067" s="163"/>
      <c r="O4067" s="146"/>
      <c r="P4067" s="146"/>
      <c r="Q4067" s="146"/>
      <c r="R4067" s="34"/>
      <c r="S4067" s="35"/>
      <c r="T4067" s="147"/>
    </row>
    <row r="4068">
      <c r="A4068" s="147"/>
      <c r="B4068" s="64"/>
      <c r="C4068" s="147" t="s">
        <v>217</v>
      </c>
      <c r="E4068" s="161"/>
      <c r="F4068" s="162"/>
      <c r="G4068" s="147"/>
      <c r="H4068" s="146"/>
      <c r="J4068" s="146"/>
      <c r="L4068" s="150"/>
      <c r="N4068" s="163"/>
      <c r="O4068" s="146"/>
      <c r="P4068" s="146"/>
      <c r="Q4068" s="146"/>
      <c r="R4068" s="34"/>
      <c r="S4068" s="35"/>
      <c r="T4068" s="147"/>
    </row>
    <row r="4069">
      <c r="A4069" s="147"/>
      <c r="B4069" s="64"/>
      <c r="C4069" s="147" t="s">
        <v>217</v>
      </c>
      <c r="E4069" s="161"/>
      <c r="F4069" s="162"/>
      <c r="G4069" s="147"/>
      <c r="H4069" s="146"/>
      <c r="J4069" s="146"/>
      <c r="L4069" s="150"/>
      <c r="N4069" s="163"/>
      <c r="O4069" s="146"/>
      <c r="P4069" s="146"/>
      <c r="Q4069" s="146"/>
      <c r="R4069" s="34"/>
      <c r="S4069" s="35"/>
      <c r="T4069" s="147"/>
    </row>
    <row r="4070">
      <c r="A4070" s="147"/>
      <c r="B4070" s="64"/>
      <c r="C4070" s="147" t="s">
        <v>217</v>
      </c>
      <c r="E4070" s="161"/>
      <c r="F4070" s="162"/>
      <c r="G4070" s="147"/>
      <c r="H4070" s="146"/>
      <c r="J4070" s="146"/>
      <c r="L4070" s="150"/>
      <c r="N4070" s="163"/>
      <c r="O4070" s="146"/>
      <c r="P4070" s="146"/>
      <c r="Q4070" s="146"/>
      <c r="R4070" s="34"/>
      <c r="S4070" s="35"/>
      <c r="T4070" s="147"/>
    </row>
    <row r="4071">
      <c r="A4071" s="147"/>
      <c r="B4071" s="64"/>
      <c r="C4071" s="147" t="s">
        <v>217</v>
      </c>
      <c r="E4071" s="161"/>
      <c r="F4071" s="162"/>
      <c r="G4071" s="147"/>
      <c r="H4071" s="146"/>
      <c r="J4071" s="146"/>
      <c r="L4071" s="150"/>
      <c r="N4071" s="163"/>
      <c r="O4071" s="146"/>
      <c r="P4071" s="146"/>
      <c r="Q4071" s="146"/>
      <c r="R4071" s="34"/>
      <c r="S4071" s="35"/>
      <c r="T4071" s="147"/>
    </row>
    <row r="4072">
      <c r="A4072" s="147"/>
      <c r="B4072" s="64"/>
      <c r="C4072" s="147" t="s">
        <v>217</v>
      </c>
      <c r="E4072" s="161"/>
      <c r="F4072" s="162"/>
      <c r="G4072" s="147"/>
      <c r="H4072" s="146"/>
      <c r="J4072" s="146"/>
      <c r="L4072" s="150"/>
      <c r="N4072" s="163"/>
      <c r="O4072" s="146"/>
      <c r="P4072" s="146"/>
      <c r="Q4072" s="146"/>
      <c r="R4072" s="34"/>
      <c r="S4072" s="35"/>
      <c r="T4072" s="147"/>
    </row>
    <row r="4073">
      <c r="A4073" s="147"/>
      <c r="B4073" s="64"/>
      <c r="C4073" s="147" t="s">
        <v>217</v>
      </c>
      <c r="E4073" s="161"/>
      <c r="F4073" s="162"/>
      <c r="G4073" s="147"/>
      <c r="H4073" s="146"/>
      <c r="J4073" s="146"/>
      <c r="L4073" s="150"/>
      <c r="N4073" s="163"/>
      <c r="O4073" s="146"/>
      <c r="P4073" s="146"/>
      <c r="Q4073" s="146"/>
      <c r="R4073" s="34"/>
      <c r="S4073" s="35"/>
      <c r="T4073" s="147"/>
    </row>
    <row r="4074">
      <c r="A4074" s="147"/>
      <c r="B4074" s="64"/>
      <c r="C4074" s="147" t="s">
        <v>217</v>
      </c>
      <c r="E4074" s="161"/>
      <c r="F4074" s="162"/>
      <c r="G4074" s="147"/>
      <c r="H4074" s="146"/>
      <c r="J4074" s="146"/>
      <c r="L4074" s="150"/>
      <c r="N4074" s="163"/>
      <c r="O4074" s="146"/>
      <c r="P4074" s="146"/>
      <c r="Q4074" s="146"/>
      <c r="R4074" s="34"/>
      <c r="S4074" s="35"/>
      <c r="T4074" s="147"/>
    </row>
    <row r="4075">
      <c r="A4075" s="147"/>
      <c r="B4075" s="64"/>
      <c r="C4075" s="147" t="s">
        <v>217</v>
      </c>
      <c r="E4075" s="161"/>
      <c r="F4075" s="162"/>
      <c r="G4075" s="147"/>
      <c r="H4075" s="146"/>
      <c r="J4075" s="146"/>
      <c r="L4075" s="150"/>
      <c r="N4075" s="163"/>
      <c r="O4075" s="146"/>
      <c r="P4075" s="146"/>
      <c r="Q4075" s="146"/>
      <c r="R4075" s="34"/>
      <c r="S4075" s="35"/>
      <c r="T4075" s="147"/>
    </row>
    <row r="4076">
      <c r="A4076" s="147"/>
      <c r="B4076" s="64"/>
      <c r="C4076" s="147" t="s">
        <v>217</v>
      </c>
      <c r="E4076" s="161"/>
      <c r="F4076" s="162"/>
      <c r="G4076" s="147"/>
      <c r="H4076" s="146"/>
      <c r="J4076" s="146"/>
      <c r="L4076" s="150"/>
      <c r="N4076" s="163"/>
      <c r="O4076" s="146"/>
      <c r="P4076" s="146"/>
      <c r="Q4076" s="146"/>
      <c r="R4076" s="34"/>
      <c r="S4076" s="35"/>
      <c r="T4076" s="147"/>
    </row>
    <row r="4077">
      <c r="A4077" s="147"/>
      <c r="B4077" s="64"/>
      <c r="C4077" s="147" t="s">
        <v>217</v>
      </c>
      <c r="E4077" s="161"/>
      <c r="F4077" s="162"/>
      <c r="G4077" s="147"/>
      <c r="H4077" s="146"/>
      <c r="J4077" s="146"/>
      <c r="L4077" s="150"/>
      <c r="N4077" s="163"/>
      <c r="O4077" s="146"/>
      <c r="P4077" s="146"/>
      <c r="Q4077" s="146"/>
      <c r="R4077" s="34"/>
      <c r="S4077" s="35"/>
      <c r="T4077" s="147"/>
    </row>
    <row r="4078">
      <c r="A4078" s="147"/>
      <c r="B4078" s="64"/>
      <c r="C4078" s="147" t="s">
        <v>217</v>
      </c>
      <c r="E4078" s="161"/>
      <c r="F4078" s="162"/>
      <c r="G4078" s="147"/>
      <c r="H4078" s="146"/>
      <c r="J4078" s="146"/>
      <c r="L4078" s="150"/>
      <c r="N4078" s="163"/>
      <c r="O4078" s="146"/>
      <c r="P4078" s="146"/>
      <c r="Q4078" s="146"/>
      <c r="R4078" s="34"/>
      <c r="S4078" s="35"/>
      <c r="T4078" s="147"/>
    </row>
    <row r="4079">
      <c r="A4079" s="147"/>
      <c r="B4079" s="64"/>
      <c r="C4079" s="147" t="s">
        <v>217</v>
      </c>
      <c r="E4079" s="161"/>
      <c r="F4079" s="162"/>
      <c r="G4079" s="147"/>
      <c r="H4079" s="146"/>
      <c r="J4079" s="146"/>
      <c r="L4079" s="150"/>
      <c r="N4079" s="163"/>
      <c r="O4079" s="146"/>
      <c r="P4079" s="146"/>
      <c r="Q4079" s="146"/>
      <c r="R4079" s="34"/>
      <c r="S4079" s="35"/>
      <c r="T4079" s="147"/>
    </row>
    <row r="4080">
      <c r="A4080" s="147"/>
      <c r="B4080" s="64"/>
      <c r="C4080" s="147" t="s">
        <v>217</v>
      </c>
      <c r="E4080" s="161"/>
      <c r="F4080" s="162"/>
      <c r="G4080" s="147"/>
      <c r="H4080" s="146"/>
      <c r="J4080" s="146"/>
      <c r="L4080" s="150"/>
      <c r="N4080" s="163"/>
      <c r="O4080" s="146"/>
      <c r="P4080" s="146"/>
      <c r="Q4080" s="146"/>
      <c r="R4080" s="34"/>
      <c r="S4080" s="35"/>
      <c r="T4080" s="147"/>
    </row>
    <row r="4081">
      <c r="A4081" s="147"/>
      <c r="B4081" s="64"/>
      <c r="C4081" s="147" t="s">
        <v>217</v>
      </c>
      <c r="E4081" s="161"/>
      <c r="F4081" s="162"/>
      <c r="G4081" s="147"/>
      <c r="H4081" s="146"/>
      <c r="J4081" s="146"/>
      <c r="L4081" s="150"/>
      <c r="N4081" s="163"/>
      <c r="O4081" s="146"/>
      <c r="P4081" s="146"/>
      <c r="Q4081" s="146"/>
      <c r="R4081" s="34"/>
      <c r="S4081" s="35"/>
      <c r="T4081" s="147"/>
    </row>
    <row r="4082">
      <c r="A4082" s="147"/>
      <c r="B4082" s="64"/>
      <c r="C4082" s="147" t="s">
        <v>217</v>
      </c>
      <c r="E4082" s="161"/>
      <c r="F4082" s="162"/>
      <c r="G4082" s="147"/>
      <c r="H4082" s="146"/>
      <c r="J4082" s="146"/>
      <c r="L4082" s="150"/>
      <c r="N4082" s="163"/>
      <c r="O4082" s="146"/>
      <c r="P4082" s="146"/>
      <c r="Q4082" s="146"/>
      <c r="R4082" s="34"/>
      <c r="S4082" s="35"/>
      <c r="T4082" s="147"/>
    </row>
    <row r="4083">
      <c r="A4083" s="147"/>
      <c r="B4083" s="64"/>
      <c r="C4083" s="147" t="s">
        <v>217</v>
      </c>
      <c r="E4083" s="161"/>
      <c r="F4083" s="162"/>
      <c r="G4083" s="147"/>
      <c r="H4083" s="146"/>
      <c r="J4083" s="146"/>
      <c r="L4083" s="150"/>
      <c r="N4083" s="163"/>
      <c r="O4083" s="146"/>
      <c r="P4083" s="146"/>
      <c r="Q4083" s="146"/>
      <c r="R4083" s="34"/>
      <c r="S4083" s="35"/>
      <c r="T4083" s="147"/>
    </row>
    <row r="4084">
      <c r="A4084" s="147"/>
      <c r="B4084" s="64"/>
      <c r="C4084" s="147" t="s">
        <v>217</v>
      </c>
      <c r="E4084" s="161"/>
      <c r="F4084" s="162"/>
      <c r="G4084" s="147"/>
      <c r="H4084" s="146"/>
      <c r="J4084" s="146"/>
      <c r="L4084" s="150"/>
      <c r="N4084" s="163"/>
      <c r="O4084" s="146"/>
      <c r="P4084" s="146"/>
      <c r="Q4084" s="146"/>
      <c r="R4084" s="34"/>
      <c r="S4084" s="35"/>
      <c r="T4084" s="147"/>
    </row>
    <row r="4085">
      <c r="A4085" s="147"/>
      <c r="B4085" s="64"/>
      <c r="C4085" s="147" t="s">
        <v>217</v>
      </c>
      <c r="E4085" s="161"/>
      <c r="F4085" s="162"/>
      <c r="G4085" s="147"/>
      <c r="H4085" s="146"/>
      <c r="J4085" s="146"/>
      <c r="L4085" s="150"/>
      <c r="N4085" s="163"/>
      <c r="O4085" s="146"/>
      <c r="P4085" s="146"/>
      <c r="Q4085" s="146"/>
      <c r="R4085" s="34"/>
      <c r="S4085" s="35"/>
      <c r="T4085" s="147"/>
    </row>
    <row r="4086">
      <c r="A4086" s="147"/>
      <c r="B4086" s="64"/>
      <c r="C4086" s="147" t="s">
        <v>217</v>
      </c>
      <c r="E4086" s="161"/>
      <c r="F4086" s="162"/>
      <c r="G4086" s="147"/>
      <c r="H4086" s="146"/>
      <c r="J4086" s="146"/>
      <c r="L4086" s="150"/>
      <c r="N4086" s="163"/>
      <c r="O4086" s="146"/>
      <c r="P4086" s="146"/>
      <c r="Q4086" s="146"/>
      <c r="R4086" s="34"/>
      <c r="S4086" s="35"/>
      <c r="T4086" s="147"/>
    </row>
    <row r="4087">
      <c r="A4087" s="147"/>
      <c r="B4087" s="64"/>
      <c r="C4087" s="147" t="s">
        <v>217</v>
      </c>
      <c r="E4087" s="161"/>
      <c r="F4087" s="162"/>
      <c r="G4087" s="147"/>
      <c r="H4087" s="146"/>
      <c r="J4087" s="146"/>
      <c r="L4087" s="150"/>
      <c r="N4087" s="163"/>
      <c r="O4087" s="146"/>
      <c r="P4087" s="146"/>
      <c r="Q4087" s="146"/>
      <c r="R4087" s="34"/>
      <c r="S4087" s="35"/>
      <c r="T4087" s="147"/>
    </row>
    <row r="4088">
      <c r="A4088" s="147"/>
      <c r="B4088" s="64"/>
      <c r="C4088" s="147" t="s">
        <v>217</v>
      </c>
      <c r="E4088" s="161"/>
      <c r="F4088" s="162"/>
      <c r="G4088" s="147"/>
      <c r="H4088" s="146"/>
      <c r="J4088" s="146"/>
      <c r="L4088" s="150"/>
      <c r="N4088" s="163"/>
      <c r="O4088" s="146"/>
      <c r="P4088" s="146"/>
      <c r="Q4088" s="146"/>
      <c r="R4088" s="34"/>
      <c r="S4088" s="35"/>
      <c r="T4088" s="147"/>
    </row>
    <row r="4089">
      <c r="A4089" s="147"/>
      <c r="B4089" s="64"/>
      <c r="C4089" s="147" t="s">
        <v>217</v>
      </c>
      <c r="E4089" s="161"/>
      <c r="F4089" s="162"/>
      <c r="G4089" s="147"/>
      <c r="H4089" s="146"/>
      <c r="J4089" s="146"/>
      <c r="L4089" s="150"/>
      <c r="N4089" s="163"/>
      <c r="O4089" s="146"/>
      <c r="P4089" s="146"/>
      <c r="Q4089" s="146"/>
      <c r="R4089" s="34"/>
      <c r="S4089" s="35"/>
      <c r="T4089" s="147"/>
    </row>
    <row r="4090">
      <c r="A4090" s="147"/>
      <c r="B4090" s="64"/>
      <c r="C4090" s="147" t="s">
        <v>217</v>
      </c>
      <c r="E4090" s="161"/>
      <c r="F4090" s="162"/>
      <c r="G4090" s="147"/>
      <c r="H4090" s="146"/>
      <c r="J4090" s="146"/>
      <c r="L4090" s="150"/>
      <c r="N4090" s="163"/>
      <c r="O4090" s="146"/>
      <c r="P4090" s="146"/>
      <c r="Q4090" s="146"/>
      <c r="R4090" s="34"/>
      <c r="S4090" s="35"/>
      <c r="T4090" s="147"/>
    </row>
    <row r="4091">
      <c r="A4091" s="147"/>
      <c r="B4091" s="64"/>
      <c r="C4091" s="147" t="s">
        <v>217</v>
      </c>
      <c r="E4091" s="161"/>
      <c r="F4091" s="162"/>
      <c r="G4091" s="147"/>
      <c r="H4091" s="146"/>
      <c r="J4091" s="146"/>
      <c r="L4091" s="150"/>
      <c r="N4091" s="163"/>
      <c r="O4091" s="146"/>
      <c r="P4091" s="146"/>
      <c r="Q4091" s="146"/>
      <c r="R4091" s="34"/>
      <c r="S4091" s="35"/>
      <c r="T4091" s="147"/>
    </row>
    <row r="4092">
      <c r="A4092" s="147"/>
      <c r="B4092" s="64"/>
      <c r="C4092" s="147" t="s">
        <v>217</v>
      </c>
      <c r="E4092" s="161"/>
      <c r="F4092" s="162"/>
      <c r="G4092" s="147"/>
      <c r="H4092" s="146"/>
      <c r="J4092" s="146"/>
      <c r="L4092" s="150"/>
      <c r="N4092" s="163"/>
      <c r="O4092" s="146"/>
      <c r="P4092" s="146"/>
      <c r="Q4092" s="146"/>
      <c r="R4092" s="34"/>
      <c r="S4092" s="35"/>
      <c r="T4092" s="147"/>
    </row>
    <row r="4093">
      <c r="A4093" s="147"/>
      <c r="B4093" s="64"/>
      <c r="C4093" s="147" t="s">
        <v>217</v>
      </c>
      <c r="E4093" s="161"/>
      <c r="F4093" s="162"/>
      <c r="G4093" s="147"/>
      <c r="H4093" s="146"/>
      <c r="J4093" s="146"/>
      <c r="L4093" s="150"/>
      <c r="N4093" s="163"/>
      <c r="O4093" s="146"/>
      <c r="P4093" s="146"/>
      <c r="Q4093" s="146"/>
      <c r="R4093" s="34"/>
      <c r="S4093" s="35"/>
      <c r="T4093" s="147"/>
    </row>
    <row r="4094">
      <c r="A4094" s="147"/>
      <c r="B4094" s="64"/>
      <c r="C4094" s="147" t="s">
        <v>217</v>
      </c>
      <c r="E4094" s="161"/>
      <c r="F4094" s="162"/>
      <c r="G4094" s="147"/>
      <c r="H4094" s="146"/>
      <c r="J4094" s="146"/>
      <c r="L4094" s="150"/>
      <c r="N4094" s="163"/>
      <c r="O4094" s="146"/>
      <c r="P4094" s="146"/>
      <c r="Q4094" s="146"/>
      <c r="R4094" s="34"/>
      <c r="S4094" s="35"/>
      <c r="T4094" s="147"/>
    </row>
    <row r="4095">
      <c r="A4095" s="147"/>
      <c r="B4095" s="64"/>
      <c r="C4095" s="147" t="s">
        <v>217</v>
      </c>
      <c r="E4095" s="161"/>
      <c r="F4095" s="162"/>
      <c r="G4095" s="147"/>
      <c r="H4095" s="146"/>
      <c r="J4095" s="146"/>
      <c r="L4095" s="150"/>
      <c r="N4095" s="163"/>
      <c r="O4095" s="146"/>
      <c r="P4095" s="146"/>
      <c r="Q4095" s="146"/>
      <c r="R4095" s="34"/>
      <c r="S4095" s="35"/>
      <c r="T4095" s="147"/>
    </row>
    <row r="4096">
      <c r="A4096" s="147"/>
      <c r="B4096" s="64"/>
      <c r="C4096" s="147" t="s">
        <v>217</v>
      </c>
      <c r="E4096" s="161"/>
      <c r="F4096" s="162"/>
      <c r="G4096" s="147"/>
      <c r="H4096" s="146"/>
      <c r="J4096" s="146"/>
      <c r="L4096" s="150"/>
      <c r="N4096" s="163"/>
      <c r="O4096" s="146"/>
      <c r="P4096" s="146"/>
      <c r="Q4096" s="146"/>
      <c r="R4096" s="34"/>
      <c r="S4096" s="35"/>
      <c r="T4096" s="147"/>
    </row>
    <row r="4097">
      <c r="A4097" s="147"/>
      <c r="B4097" s="64"/>
      <c r="C4097" s="147" t="s">
        <v>217</v>
      </c>
      <c r="E4097" s="161"/>
      <c r="F4097" s="162"/>
      <c r="G4097" s="147"/>
      <c r="H4097" s="146"/>
      <c r="J4097" s="146"/>
      <c r="L4097" s="150"/>
      <c r="N4097" s="163"/>
      <c r="O4097" s="146"/>
      <c r="P4097" s="146"/>
      <c r="Q4097" s="146"/>
      <c r="R4097" s="34"/>
      <c r="S4097" s="35"/>
      <c r="T4097" s="147"/>
    </row>
    <row r="4098">
      <c r="A4098" s="147"/>
      <c r="B4098" s="64"/>
      <c r="C4098" s="147" t="s">
        <v>217</v>
      </c>
      <c r="E4098" s="161"/>
      <c r="F4098" s="162"/>
      <c r="G4098" s="147"/>
      <c r="H4098" s="146"/>
      <c r="J4098" s="146"/>
      <c r="L4098" s="150"/>
      <c r="N4098" s="163"/>
      <c r="O4098" s="146"/>
      <c r="P4098" s="146"/>
      <c r="Q4098" s="146"/>
      <c r="R4098" s="34"/>
      <c r="S4098" s="35"/>
      <c r="T4098" s="147"/>
    </row>
    <row r="4099">
      <c r="A4099" s="147"/>
      <c r="B4099" s="64"/>
      <c r="C4099" s="147" t="s">
        <v>217</v>
      </c>
      <c r="E4099" s="161"/>
      <c r="F4099" s="162"/>
      <c r="G4099" s="147"/>
      <c r="H4099" s="146"/>
      <c r="J4099" s="146"/>
      <c r="L4099" s="150"/>
      <c r="N4099" s="163"/>
      <c r="O4099" s="146"/>
      <c r="P4099" s="146"/>
      <c r="Q4099" s="146"/>
      <c r="R4099" s="34"/>
      <c r="S4099" s="35"/>
      <c r="T4099" s="147"/>
    </row>
    <row r="4100">
      <c r="A4100" s="147"/>
      <c r="B4100" s="64"/>
      <c r="C4100" s="147" t="s">
        <v>217</v>
      </c>
      <c r="E4100" s="161"/>
      <c r="F4100" s="162"/>
      <c r="G4100" s="147"/>
      <c r="H4100" s="146"/>
      <c r="J4100" s="146"/>
      <c r="L4100" s="150"/>
      <c r="N4100" s="163"/>
      <c r="O4100" s="146"/>
      <c r="P4100" s="146"/>
      <c r="Q4100" s="146"/>
      <c r="R4100" s="34"/>
      <c r="S4100" s="35"/>
      <c r="T4100" s="147"/>
    </row>
    <row r="4101">
      <c r="A4101" s="147"/>
      <c r="B4101" s="64"/>
      <c r="C4101" s="147" t="s">
        <v>217</v>
      </c>
      <c r="E4101" s="161"/>
      <c r="F4101" s="162"/>
      <c r="G4101" s="147"/>
      <c r="H4101" s="146"/>
      <c r="J4101" s="146"/>
      <c r="L4101" s="150"/>
      <c r="N4101" s="163"/>
      <c r="O4101" s="146"/>
      <c r="P4101" s="146"/>
      <c r="Q4101" s="146"/>
      <c r="R4101" s="34"/>
      <c r="S4101" s="35"/>
      <c r="T4101" s="147"/>
    </row>
    <row r="4102">
      <c r="A4102" s="147"/>
      <c r="B4102" s="64"/>
      <c r="C4102" s="147" t="s">
        <v>217</v>
      </c>
      <c r="E4102" s="161"/>
      <c r="F4102" s="162"/>
      <c r="G4102" s="147"/>
      <c r="H4102" s="146"/>
      <c r="J4102" s="146"/>
      <c r="L4102" s="150"/>
      <c r="N4102" s="163"/>
      <c r="O4102" s="146"/>
      <c r="P4102" s="146"/>
      <c r="Q4102" s="146"/>
      <c r="R4102" s="34"/>
      <c r="S4102" s="35"/>
      <c r="T4102" s="147"/>
    </row>
    <row r="4103">
      <c r="A4103" s="147"/>
      <c r="B4103" s="64"/>
      <c r="C4103" s="147" t="s">
        <v>217</v>
      </c>
      <c r="E4103" s="161"/>
      <c r="F4103" s="162"/>
      <c r="G4103" s="147"/>
      <c r="H4103" s="146"/>
      <c r="J4103" s="146"/>
      <c r="L4103" s="150"/>
      <c r="N4103" s="163"/>
      <c r="O4103" s="146"/>
      <c r="P4103" s="146"/>
      <c r="Q4103" s="146"/>
      <c r="R4103" s="34"/>
      <c r="S4103" s="35"/>
      <c r="T4103" s="147"/>
    </row>
    <row r="4104">
      <c r="A4104" s="147"/>
      <c r="B4104" s="64"/>
      <c r="C4104" s="147" t="s">
        <v>217</v>
      </c>
      <c r="E4104" s="161"/>
      <c r="F4104" s="162"/>
      <c r="G4104" s="147"/>
      <c r="H4104" s="146"/>
      <c r="J4104" s="146"/>
      <c r="L4104" s="150"/>
      <c r="N4104" s="163"/>
      <c r="O4104" s="146"/>
      <c r="P4104" s="146"/>
      <c r="Q4104" s="146"/>
      <c r="R4104" s="34"/>
      <c r="S4104" s="35"/>
      <c r="T4104" s="147"/>
    </row>
    <row r="4105">
      <c r="A4105" s="147"/>
      <c r="B4105" s="64"/>
      <c r="C4105" s="147" t="s">
        <v>217</v>
      </c>
      <c r="E4105" s="161"/>
      <c r="F4105" s="162"/>
      <c r="G4105" s="147"/>
      <c r="H4105" s="146"/>
      <c r="J4105" s="146"/>
      <c r="L4105" s="150"/>
      <c r="N4105" s="163"/>
      <c r="O4105" s="146"/>
      <c r="P4105" s="146"/>
      <c r="Q4105" s="146"/>
      <c r="R4105" s="34"/>
      <c r="S4105" s="35"/>
      <c r="T4105" s="147"/>
    </row>
    <row r="4106">
      <c r="A4106" s="147"/>
      <c r="B4106" s="64"/>
      <c r="C4106" s="147" t="s">
        <v>217</v>
      </c>
      <c r="E4106" s="161"/>
      <c r="F4106" s="162"/>
      <c r="G4106" s="147"/>
      <c r="H4106" s="146"/>
      <c r="J4106" s="146"/>
      <c r="L4106" s="150"/>
      <c r="N4106" s="163"/>
      <c r="O4106" s="146"/>
      <c r="P4106" s="146"/>
      <c r="Q4106" s="146"/>
      <c r="R4106" s="34"/>
      <c r="S4106" s="35"/>
      <c r="T4106" s="147"/>
    </row>
    <row r="4107">
      <c r="A4107" s="147"/>
      <c r="B4107" s="64"/>
      <c r="C4107" s="147" t="s">
        <v>217</v>
      </c>
      <c r="E4107" s="161"/>
      <c r="F4107" s="162"/>
      <c r="G4107" s="147"/>
      <c r="H4107" s="146"/>
      <c r="J4107" s="146"/>
      <c r="L4107" s="150"/>
      <c r="N4107" s="163"/>
      <c r="O4107" s="146"/>
      <c r="P4107" s="146"/>
      <c r="Q4107" s="146"/>
      <c r="R4107" s="34"/>
      <c r="S4107" s="35"/>
      <c r="T4107" s="147"/>
    </row>
    <row r="4108">
      <c r="A4108" s="147"/>
      <c r="B4108" s="64"/>
      <c r="C4108" s="147" t="s">
        <v>217</v>
      </c>
      <c r="E4108" s="161"/>
      <c r="F4108" s="162"/>
      <c r="G4108" s="147"/>
      <c r="H4108" s="146"/>
      <c r="J4108" s="146"/>
      <c r="L4108" s="150"/>
      <c r="N4108" s="163"/>
      <c r="O4108" s="146"/>
      <c r="P4108" s="146"/>
      <c r="Q4108" s="146"/>
      <c r="R4108" s="34"/>
      <c r="S4108" s="35"/>
      <c r="T4108" s="147"/>
    </row>
    <row r="4109">
      <c r="A4109" s="147"/>
      <c r="B4109" s="64"/>
      <c r="C4109" s="147" t="s">
        <v>217</v>
      </c>
      <c r="E4109" s="161"/>
      <c r="F4109" s="162"/>
      <c r="G4109" s="147"/>
      <c r="H4109" s="146"/>
      <c r="J4109" s="146"/>
      <c r="L4109" s="150"/>
      <c r="N4109" s="163"/>
      <c r="O4109" s="146"/>
      <c r="P4109" s="146"/>
      <c r="Q4109" s="146"/>
      <c r="R4109" s="34"/>
      <c r="S4109" s="35"/>
      <c r="T4109" s="147"/>
    </row>
    <row r="4110">
      <c r="A4110" s="147"/>
      <c r="B4110" s="64"/>
      <c r="C4110" s="147" t="s">
        <v>217</v>
      </c>
      <c r="E4110" s="161"/>
      <c r="F4110" s="162"/>
      <c r="G4110" s="147"/>
      <c r="H4110" s="146"/>
      <c r="J4110" s="146"/>
      <c r="L4110" s="150"/>
      <c r="N4110" s="163"/>
      <c r="O4110" s="146"/>
      <c r="P4110" s="146"/>
      <c r="Q4110" s="146"/>
      <c r="R4110" s="34"/>
      <c r="S4110" s="35"/>
      <c r="T4110" s="147"/>
    </row>
    <row r="4111">
      <c r="A4111" s="147"/>
      <c r="B4111" s="64"/>
      <c r="C4111" s="147" t="s">
        <v>217</v>
      </c>
      <c r="E4111" s="161"/>
      <c r="F4111" s="162"/>
      <c r="G4111" s="147"/>
      <c r="H4111" s="146"/>
      <c r="J4111" s="146"/>
      <c r="L4111" s="150"/>
      <c r="N4111" s="163"/>
      <c r="O4111" s="146"/>
      <c r="P4111" s="146"/>
      <c r="Q4111" s="146"/>
      <c r="R4111" s="34"/>
      <c r="S4111" s="35"/>
      <c r="T4111" s="147"/>
    </row>
    <row r="4112">
      <c r="A4112" s="147"/>
      <c r="B4112" s="64"/>
      <c r="C4112" s="147" t="s">
        <v>217</v>
      </c>
      <c r="E4112" s="161"/>
      <c r="F4112" s="162"/>
      <c r="G4112" s="147"/>
      <c r="H4112" s="146"/>
      <c r="J4112" s="146"/>
      <c r="L4112" s="150"/>
      <c r="N4112" s="163"/>
      <c r="O4112" s="146"/>
      <c r="P4112" s="146"/>
      <c r="Q4112" s="146"/>
      <c r="R4112" s="34"/>
      <c r="S4112" s="35"/>
      <c r="T4112" s="147"/>
    </row>
    <row r="4113">
      <c r="A4113" s="147"/>
      <c r="B4113" s="64"/>
      <c r="C4113" s="147" t="s">
        <v>217</v>
      </c>
      <c r="E4113" s="161"/>
      <c r="F4113" s="162"/>
      <c r="G4113" s="147"/>
      <c r="H4113" s="146"/>
      <c r="J4113" s="146"/>
      <c r="L4113" s="150"/>
      <c r="N4113" s="163"/>
      <c r="O4113" s="146"/>
      <c r="P4113" s="146"/>
      <c r="Q4113" s="146"/>
      <c r="R4113" s="34"/>
      <c r="S4113" s="35"/>
      <c r="T4113" s="147"/>
    </row>
    <row r="4114">
      <c r="A4114" s="147"/>
      <c r="B4114" s="64"/>
      <c r="C4114" s="147" t="s">
        <v>217</v>
      </c>
      <c r="E4114" s="161"/>
      <c r="F4114" s="162"/>
      <c r="G4114" s="147"/>
      <c r="H4114" s="146"/>
      <c r="J4114" s="146"/>
      <c r="L4114" s="150"/>
      <c r="N4114" s="163"/>
      <c r="O4114" s="146"/>
      <c r="P4114" s="146"/>
      <c r="Q4114" s="146"/>
      <c r="R4114" s="34"/>
      <c r="S4114" s="35"/>
      <c r="T4114" s="147"/>
    </row>
    <row r="4115">
      <c r="A4115" s="147"/>
      <c r="B4115" s="64"/>
      <c r="C4115" s="147" t="s">
        <v>217</v>
      </c>
      <c r="E4115" s="161"/>
      <c r="F4115" s="162"/>
      <c r="G4115" s="147"/>
      <c r="H4115" s="146"/>
      <c r="J4115" s="146"/>
      <c r="L4115" s="150"/>
      <c r="N4115" s="163"/>
      <c r="O4115" s="146"/>
      <c r="P4115" s="146"/>
      <c r="Q4115" s="146"/>
      <c r="R4115" s="34"/>
      <c r="S4115" s="35"/>
      <c r="T4115" s="147"/>
    </row>
    <row r="4116">
      <c r="A4116" s="147"/>
      <c r="B4116" s="64"/>
      <c r="C4116" s="147" t="s">
        <v>217</v>
      </c>
      <c r="E4116" s="161"/>
      <c r="F4116" s="162"/>
      <c r="G4116" s="147"/>
      <c r="H4116" s="146"/>
      <c r="J4116" s="146"/>
      <c r="L4116" s="150"/>
      <c r="N4116" s="163"/>
      <c r="O4116" s="146"/>
      <c r="P4116" s="146"/>
      <c r="Q4116" s="146"/>
      <c r="R4116" s="34"/>
      <c r="S4116" s="35"/>
      <c r="T4116" s="147"/>
    </row>
    <row r="4117">
      <c r="A4117" s="147"/>
      <c r="B4117" s="64"/>
      <c r="C4117" s="147" t="s">
        <v>217</v>
      </c>
      <c r="E4117" s="161"/>
      <c r="F4117" s="162"/>
      <c r="G4117" s="147"/>
      <c r="H4117" s="146"/>
      <c r="J4117" s="146"/>
      <c r="L4117" s="150"/>
      <c r="N4117" s="163"/>
      <c r="O4117" s="146"/>
      <c r="P4117" s="146"/>
      <c r="Q4117" s="146"/>
      <c r="R4117" s="34"/>
      <c r="S4117" s="35"/>
      <c r="T4117" s="147"/>
    </row>
    <row r="4118">
      <c r="A4118" s="147"/>
      <c r="B4118" s="64"/>
      <c r="C4118" s="147" t="s">
        <v>217</v>
      </c>
      <c r="E4118" s="161"/>
      <c r="F4118" s="162"/>
      <c r="G4118" s="147"/>
      <c r="H4118" s="146"/>
      <c r="J4118" s="146"/>
      <c r="L4118" s="150"/>
      <c r="N4118" s="163"/>
      <c r="O4118" s="146"/>
      <c r="P4118" s="146"/>
      <c r="Q4118" s="146"/>
      <c r="R4118" s="34"/>
      <c r="S4118" s="35"/>
      <c r="T4118" s="147"/>
    </row>
    <row r="4119">
      <c r="A4119" s="147"/>
      <c r="B4119" s="64"/>
      <c r="C4119" s="147" t="s">
        <v>217</v>
      </c>
      <c r="E4119" s="161"/>
      <c r="F4119" s="162"/>
      <c r="G4119" s="147"/>
      <c r="H4119" s="146"/>
      <c r="J4119" s="146"/>
      <c r="L4119" s="150"/>
      <c r="N4119" s="163"/>
      <c r="O4119" s="146"/>
      <c r="P4119" s="146"/>
      <c r="Q4119" s="146"/>
      <c r="R4119" s="34"/>
      <c r="S4119" s="35"/>
      <c r="T4119" s="147"/>
    </row>
    <row r="4120">
      <c r="A4120" s="147"/>
      <c r="B4120" s="64"/>
      <c r="C4120" s="147" t="s">
        <v>217</v>
      </c>
      <c r="E4120" s="161"/>
      <c r="F4120" s="162"/>
      <c r="G4120" s="147"/>
      <c r="H4120" s="146"/>
      <c r="J4120" s="146"/>
      <c r="L4120" s="150"/>
      <c r="N4120" s="163"/>
      <c r="O4120" s="146"/>
      <c r="P4120" s="146"/>
      <c r="Q4120" s="146"/>
      <c r="R4120" s="34"/>
      <c r="S4120" s="35"/>
      <c r="T4120" s="147"/>
    </row>
    <row r="4121">
      <c r="A4121" s="147"/>
      <c r="B4121" s="64"/>
      <c r="C4121" s="147" t="s">
        <v>217</v>
      </c>
      <c r="E4121" s="161"/>
      <c r="F4121" s="162"/>
      <c r="G4121" s="147"/>
      <c r="H4121" s="146"/>
      <c r="J4121" s="146"/>
      <c r="L4121" s="150"/>
      <c r="N4121" s="163"/>
      <c r="O4121" s="146"/>
      <c r="P4121" s="146"/>
      <c r="Q4121" s="146"/>
      <c r="R4121" s="34"/>
      <c r="S4121" s="35"/>
      <c r="T4121" s="147"/>
    </row>
    <row r="4122">
      <c r="A4122" s="147"/>
      <c r="B4122" s="64"/>
      <c r="C4122" s="147" t="s">
        <v>217</v>
      </c>
      <c r="E4122" s="161"/>
      <c r="F4122" s="162"/>
      <c r="G4122" s="147"/>
      <c r="H4122" s="146"/>
      <c r="J4122" s="146"/>
      <c r="L4122" s="150"/>
      <c r="N4122" s="163"/>
      <c r="O4122" s="146"/>
      <c r="P4122" s="146"/>
      <c r="Q4122" s="146"/>
      <c r="R4122" s="34"/>
      <c r="S4122" s="35"/>
      <c r="T4122" s="147"/>
    </row>
    <row r="4123">
      <c r="A4123" s="147"/>
      <c r="B4123" s="64"/>
      <c r="C4123" s="147" t="s">
        <v>217</v>
      </c>
      <c r="E4123" s="161"/>
      <c r="F4123" s="162"/>
      <c r="G4123" s="147"/>
      <c r="H4123" s="146"/>
      <c r="J4123" s="146"/>
      <c r="L4123" s="150"/>
      <c r="N4123" s="163"/>
      <c r="O4123" s="146"/>
      <c r="P4123" s="146"/>
      <c r="Q4123" s="146"/>
      <c r="R4123" s="34"/>
      <c r="S4123" s="35"/>
      <c r="T4123" s="147"/>
    </row>
    <row r="4124">
      <c r="A4124" s="147"/>
      <c r="B4124" s="64"/>
      <c r="C4124" s="147" t="s">
        <v>217</v>
      </c>
      <c r="E4124" s="161"/>
      <c r="F4124" s="162"/>
      <c r="G4124" s="147"/>
      <c r="H4124" s="146"/>
      <c r="J4124" s="146"/>
      <c r="L4124" s="150"/>
      <c r="N4124" s="163"/>
      <c r="O4124" s="146"/>
      <c r="P4124" s="146"/>
      <c r="Q4124" s="146"/>
      <c r="R4124" s="34"/>
      <c r="S4124" s="35"/>
      <c r="T4124" s="147"/>
    </row>
    <row r="4125">
      <c r="A4125" s="147"/>
      <c r="B4125" s="64"/>
      <c r="C4125" s="147" t="s">
        <v>217</v>
      </c>
      <c r="E4125" s="161"/>
      <c r="F4125" s="162"/>
      <c r="G4125" s="147"/>
      <c r="H4125" s="146"/>
      <c r="J4125" s="146"/>
      <c r="L4125" s="150"/>
      <c r="N4125" s="163"/>
      <c r="O4125" s="146"/>
      <c r="P4125" s="146"/>
      <c r="Q4125" s="146"/>
      <c r="R4125" s="34"/>
      <c r="S4125" s="35"/>
      <c r="T4125" s="147"/>
    </row>
    <row r="4126">
      <c r="A4126" s="147"/>
      <c r="B4126" s="64"/>
      <c r="C4126" s="147" t="s">
        <v>217</v>
      </c>
      <c r="E4126" s="161"/>
      <c r="F4126" s="162"/>
      <c r="G4126" s="147"/>
      <c r="H4126" s="146"/>
      <c r="J4126" s="146"/>
      <c r="L4126" s="150"/>
      <c r="N4126" s="163"/>
      <c r="O4126" s="146"/>
      <c r="P4126" s="146"/>
      <c r="Q4126" s="146"/>
      <c r="R4126" s="34"/>
      <c r="S4126" s="35"/>
      <c r="T4126" s="147"/>
    </row>
    <row r="4127">
      <c r="A4127" s="147"/>
      <c r="B4127" s="64"/>
      <c r="C4127" s="147" t="s">
        <v>217</v>
      </c>
      <c r="E4127" s="161"/>
      <c r="F4127" s="162"/>
      <c r="G4127" s="147"/>
      <c r="H4127" s="146"/>
      <c r="J4127" s="146"/>
      <c r="L4127" s="150"/>
      <c r="N4127" s="163"/>
      <c r="O4127" s="146"/>
      <c r="P4127" s="146"/>
      <c r="Q4127" s="146"/>
      <c r="R4127" s="34"/>
      <c r="S4127" s="35"/>
      <c r="T4127" s="147"/>
    </row>
    <row r="4128">
      <c r="A4128" s="147"/>
      <c r="B4128" s="64"/>
      <c r="C4128" s="147" t="s">
        <v>217</v>
      </c>
      <c r="E4128" s="161"/>
      <c r="F4128" s="162"/>
      <c r="G4128" s="147"/>
      <c r="H4128" s="146"/>
      <c r="J4128" s="146"/>
      <c r="L4128" s="150"/>
      <c r="N4128" s="163"/>
      <c r="O4128" s="146"/>
      <c r="P4128" s="146"/>
      <c r="Q4128" s="146"/>
      <c r="R4128" s="34"/>
      <c r="S4128" s="35"/>
      <c r="T4128" s="147"/>
    </row>
    <row r="4129">
      <c r="A4129" s="147"/>
      <c r="B4129" s="64"/>
      <c r="C4129" s="147" t="s">
        <v>217</v>
      </c>
      <c r="E4129" s="161"/>
      <c r="F4129" s="162"/>
      <c r="G4129" s="147"/>
      <c r="H4129" s="146"/>
      <c r="J4129" s="146"/>
      <c r="L4129" s="150"/>
      <c r="N4129" s="163"/>
      <c r="O4129" s="146"/>
      <c r="P4129" s="146"/>
      <c r="Q4129" s="146"/>
      <c r="R4129" s="34"/>
      <c r="S4129" s="35"/>
      <c r="T4129" s="147"/>
    </row>
    <row r="4130">
      <c r="A4130" s="147"/>
      <c r="B4130" s="64"/>
      <c r="C4130" s="147" t="s">
        <v>217</v>
      </c>
      <c r="E4130" s="161"/>
      <c r="F4130" s="162"/>
      <c r="G4130" s="147"/>
      <c r="H4130" s="146"/>
      <c r="J4130" s="146"/>
      <c r="L4130" s="150"/>
      <c r="N4130" s="163"/>
      <c r="O4130" s="146"/>
      <c r="P4130" s="146"/>
      <c r="Q4130" s="146"/>
      <c r="R4130" s="34"/>
      <c r="S4130" s="35"/>
      <c r="T4130" s="147"/>
    </row>
    <row r="4131">
      <c r="A4131" s="147"/>
      <c r="B4131" s="64"/>
      <c r="C4131" s="147" t="s">
        <v>217</v>
      </c>
      <c r="E4131" s="161"/>
      <c r="F4131" s="162"/>
      <c r="G4131" s="147"/>
      <c r="H4131" s="146"/>
      <c r="J4131" s="146"/>
      <c r="L4131" s="150"/>
      <c r="N4131" s="163"/>
      <c r="O4131" s="146"/>
      <c r="P4131" s="146"/>
      <c r="Q4131" s="146"/>
      <c r="R4131" s="34"/>
      <c r="S4131" s="35"/>
      <c r="T4131" s="147"/>
    </row>
    <row r="4132">
      <c r="A4132" s="147"/>
      <c r="B4132" s="64"/>
      <c r="C4132" s="147" t="s">
        <v>217</v>
      </c>
      <c r="E4132" s="161"/>
      <c r="F4132" s="162"/>
      <c r="G4132" s="147"/>
      <c r="H4132" s="146"/>
      <c r="J4132" s="146"/>
      <c r="L4132" s="150"/>
      <c r="N4132" s="163"/>
      <c r="O4132" s="146"/>
      <c r="P4132" s="146"/>
      <c r="Q4132" s="146"/>
      <c r="R4132" s="34"/>
      <c r="S4132" s="35"/>
      <c r="T4132" s="147"/>
    </row>
    <row r="4133">
      <c r="A4133" s="147"/>
      <c r="B4133" s="64"/>
      <c r="C4133" s="147" t="s">
        <v>217</v>
      </c>
      <c r="E4133" s="161"/>
      <c r="F4133" s="162"/>
      <c r="G4133" s="147"/>
      <c r="H4133" s="146"/>
      <c r="J4133" s="146"/>
      <c r="L4133" s="150"/>
      <c r="N4133" s="163"/>
      <c r="O4133" s="146"/>
      <c r="P4133" s="146"/>
      <c r="Q4133" s="146"/>
      <c r="R4133" s="34"/>
      <c r="S4133" s="35"/>
      <c r="T4133" s="147"/>
    </row>
    <row r="4134">
      <c r="A4134" s="147"/>
      <c r="B4134" s="64"/>
      <c r="C4134" s="147" t="s">
        <v>217</v>
      </c>
      <c r="E4134" s="161"/>
      <c r="F4134" s="162"/>
      <c r="G4134" s="147"/>
      <c r="H4134" s="146"/>
      <c r="J4134" s="146"/>
      <c r="L4134" s="150"/>
      <c r="N4134" s="163"/>
      <c r="O4134" s="146"/>
      <c r="P4134" s="146"/>
      <c r="Q4134" s="146"/>
      <c r="R4134" s="34"/>
      <c r="S4134" s="35"/>
      <c r="T4134" s="147"/>
    </row>
    <row r="4135">
      <c r="A4135" s="147"/>
      <c r="B4135" s="64"/>
      <c r="C4135" s="147" t="s">
        <v>217</v>
      </c>
      <c r="E4135" s="161"/>
      <c r="F4135" s="162"/>
      <c r="G4135" s="147"/>
      <c r="H4135" s="146"/>
      <c r="J4135" s="146"/>
      <c r="L4135" s="150"/>
      <c r="N4135" s="163"/>
      <c r="O4135" s="146"/>
      <c r="P4135" s="146"/>
      <c r="Q4135" s="146"/>
      <c r="R4135" s="34"/>
      <c r="S4135" s="35"/>
      <c r="T4135" s="147"/>
    </row>
    <row r="4136">
      <c r="A4136" s="147"/>
      <c r="B4136" s="64"/>
      <c r="C4136" s="147" t="s">
        <v>217</v>
      </c>
      <c r="E4136" s="161"/>
      <c r="F4136" s="162"/>
      <c r="G4136" s="147"/>
      <c r="H4136" s="146"/>
      <c r="J4136" s="146"/>
      <c r="L4136" s="150"/>
      <c r="N4136" s="163"/>
      <c r="O4136" s="146"/>
      <c r="P4136" s="146"/>
      <c r="Q4136" s="146"/>
      <c r="R4136" s="34"/>
      <c r="S4136" s="35"/>
      <c r="T4136" s="147"/>
    </row>
    <row r="4137">
      <c r="A4137" s="147"/>
      <c r="B4137" s="64"/>
      <c r="C4137" s="147" t="s">
        <v>217</v>
      </c>
      <c r="E4137" s="161"/>
      <c r="F4137" s="162"/>
      <c r="G4137" s="147"/>
      <c r="H4137" s="146"/>
      <c r="J4137" s="146"/>
      <c r="L4137" s="150"/>
      <c r="N4137" s="163"/>
      <c r="O4137" s="146"/>
      <c r="P4137" s="146"/>
      <c r="Q4137" s="146"/>
      <c r="R4137" s="34"/>
      <c r="S4137" s="35"/>
      <c r="T4137" s="147"/>
    </row>
    <row r="4138">
      <c r="A4138" s="147"/>
      <c r="B4138" s="64"/>
      <c r="C4138" s="147" t="s">
        <v>217</v>
      </c>
      <c r="E4138" s="161"/>
      <c r="F4138" s="162"/>
      <c r="G4138" s="147"/>
      <c r="H4138" s="146"/>
      <c r="J4138" s="146"/>
      <c r="L4138" s="150"/>
      <c r="N4138" s="163"/>
      <c r="O4138" s="146"/>
      <c r="P4138" s="146"/>
      <c r="Q4138" s="146"/>
      <c r="R4138" s="34"/>
      <c r="S4138" s="35"/>
      <c r="T4138" s="147"/>
    </row>
    <row r="4139">
      <c r="A4139" s="147"/>
      <c r="B4139" s="64"/>
      <c r="C4139" s="147" t="s">
        <v>217</v>
      </c>
      <c r="E4139" s="161"/>
      <c r="F4139" s="162"/>
      <c r="G4139" s="147"/>
      <c r="H4139" s="146"/>
      <c r="J4139" s="146"/>
      <c r="L4139" s="150"/>
      <c r="N4139" s="163"/>
      <c r="O4139" s="146"/>
      <c r="P4139" s="146"/>
      <c r="Q4139" s="146"/>
      <c r="R4139" s="34"/>
      <c r="S4139" s="35"/>
      <c r="T4139" s="147"/>
    </row>
    <row r="4140">
      <c r="A4140" s="147"/>
      <c r="B4140" s="64"/>
      <c r="C4140" s="147" t="s">
        <v>217</v>
      </c>
      <c r="E4140" s="161"/>
      <c r="F4140" s="162"/>
      <c r="G4140" s="147"/>
      <c r="H4140" s="146"/>
      <c r="J4140" s="146"/>
      <c r="L4140" s="150"/>
      <c r="N4140" s="163"/>
      <c r="O4140" s="146"/>
      <c r="P4140" s="146"/>
      <c r="Q4140" s="146"/>
      <c r="R4140" s="34"/>
      <c r="S4140" s="35"/>
      <c r="T4140" s="147"/>
    </row>
    <row r="4141">
      <c r="A4141" s="147"/>
      <c r="B4141" s="64"/>
      <c r="C4141" s="147" t="s">
        <v>217</v>
      </c>
      <c r="E4141" s="161"/>
      <c r="F4141" s="162"/>
      <c r="G4141" s="147"/>
      <c r="H4141" s="146"/>
      <c r="J4141" s="146"/>
      <c r="L4141" s="150"/>
      <c r="N4141" s="163"/>
      <c r="O4141" s="146"/>
      <c r="P4141" s="146"/>
      <c r="Q4141" s="146"/>
      <c r="R4141" s="34"/>
      <c r="S4141" s="35"/>
      <c r="T4141" s="147"/>
    </row>
    <row r="4142">
      <c r="A4142" s="147"/>
      <c r="B4142" s="64"/>
      <c r="C4142" s="147" t="s">
        <v>217</v>
      </c>
      <c r="E4142" s="161"/>
      <c r="F4142" s="162"/>
      <c r="G4142" s="147"/>
      <c r="H4142" s="146"/>
      <c r="J4142" s="146"/>
      <c r="L4142" s="150"/>
      <c r="N4142" s="163"/>
      <c r="O4142" s="146"/>
      <c r="P4142" s="146"/>
      <c r="Q4142" s="146"/>
      <c r="R4142" s="34"/>
      <c r="S4142" s="35"/>
      <c r="T4142" s="147"/>
    </row>
    <row r="4143">
      <c r="A4143" s="147"/>
      <c r="B4143" s="64"/>
      <c r="C4143" s="147" t="s">
        <v>217</v>
      </c>
      <c r="E4143" s="161"/>
      <c r="F4143" s="162"/>
      <c r="G4143" s="147"/>
      <c r="H4143" s="146"/>
      <c r="J4143" s="146"/>
      <c r="L4143" s="150"/>
      <c r="N4143" s="163"/>
      <c r="O4143" s="146"/>
      <c r="P4143" s="146"/>
      <c r="Q4143" s="146"/>
      <c r="R4143" s="34"/>
      <c r="S4143" s="35"/>
      <c r="T4143" s="147"/>
    </row>
    <row r="4144">
      <c r="A4144" s="147"/>
      <c r="B4144" s="64"/>
      <c r="C4144" s="147" t="s">
        <v>217</v>
      </c>
      <c r="E4144" s="161"/>
      <c r="F4144" s="162"/>
      <c r="G4144" s="147"/>
      <c r="H4144" s="146"/>
      <c r="J4144" s="146"/>
      <c r="L4144" s="150"/>
      <c r="N4144" s="163"/>
      <c r="O4144" s="146"/>
      <c r="P4144" s="146"/>
      <c r="Q4144" s="146"/>
      <c r="R4144" s="34"/>
      <c r="S4144" s="35"/>
      <c r="T4144" s="147"/>
    </row>
    <row r="4145">
      <c r="A4145" s="147"/>
      <c r="B4145" s="64"/>
      <c r="C4145" s="147" t="s">
        <v>217</v>
      </c>
      <c r="E4145" s="161"/>
      <c r="F4145" s="162"/>
      <c r="G4145" s="147"/>
      <c r="H4145" s="146"/>
      <c r="J4145" s="146"/>
      <c r="L4145" s="150"/>
      <c r="N4145" s="163"/>
      <c r="O4145" s="146"/>
      <c r="P4145" s="146"/>
      <c r="Q4145" s="146"/>
      <c r="R4145" s="34"/>
      <c r="S4145" s="35"/>
      <c r="T4145" s="147"/>
    </row>
    <row r="4146">
      <c r="A4146" s="147"/>
      <c r="B4146" s="64"/>
      <c r="C4146" s="147" t="s">
        <v>217</v>
      </c>
      <c r="E4146" s="161"/>
      <c r="F4146" s="162"/>
      <c r="G4146" s="147"/>
      <c r="H4146" s="146"/>
      <c r="J4146" s="146"/>
      <c r="L4146" s="150"/>
      <c r="N4146" s="163"/>
      <c r="O4146" s="146"/>
      <c r="P4146" s="146"/>
      <c r="Q4146" s="146"/>
      <c r="R4146" s="34"/>
      <c r="S4146" s="35"/>
      <c r="T4146" s="147"/>
    </row>
    <row r="4147">
      <c r="A4147" s="147"/>
      <c r="B4147" s="64"/>
      <c r="C4147" s="147" t="s">
        <v>217</v>
      </c>
      <c r="E4147" s="161"/>
      <c r="F4147" s="162"/>
      <c r="G4147" s="147"/>
      <c r="H4147" s="146"/>
      <c r="J4147" s="146"/>
      <c r="L4147" s="150"/>
      <c r="N4147" s="163"/>
      <c r="O4147" s="146"/>
      <c r="P4147" s="146"/>
      <c r="Q4147" s="146"/>
      <c r="R4147" s="34"/>
      <c r="S4147" s="35"/>
      <c r="T4147" s="147"/>
    </row>
    <row r="4148">
      <c r="A4148" s="147"/>
      <c r="B4148" s="64"/>
      <c r="C4148" s="147" t="s">
        <v>217</v>
      </c>
      <c r="E4148" s="161"/>
      <c r="F4148" s="162"/>
      <c r="G4148" s="147"/>
      <c r="H4148" s="146"/>
      <c r="J4148" s="146"/>
      <c r="L4148" s="150"/>
      <c r="N4148" s="163"/>
      <c r="O4148" s="146"/>
      <c r="P4148" s="146"/>
      <c r="Q4148" s="146"/>
      <c r="R4148" s="34"/>
      <c r="S4148" s="35"/>
      <c r="T4148" s="147"/>
    </row>
    <row r="4149">
      <c r="A4149" s="147"/>
      <c r="B4149" s="64"/>
      <c r="C4149" s="147" t="s">
        <v>217</v>
      </c>
      <c r="E4149" s="161"/>
      <c r="F4149" s="162"/>
      <c r="G4149" s="147"/>
      <c r="H4149" s="146"/>
      <c r="J4149" s="146"/>
      <c r="L4149" s="150"/>
      <c r="N4149" s="163"/>
      <c r="O4149" s="146"/>
      <c r="P4149" s="146"/>
      <c r="Q4149" s="146"/>
      <c r="R4149" s="34"/>
      <c r="S4149" s="35"/>
      <c r="T4149" s="147"/>
    </row>
    <row r="4150">
      <c r="A4150" s="147"/>
      <c r="B4150" s="64"/>
      <c r="C4150" s="147" t="s">
        <v>217</v>
      </c>
      <c r="E4150" s="161"/>
      <c r="F4150" s="162"/>
      <c r="G4150" s="147"/>
      <c r="H4150" s="146"/>
      <c r="J4150" s="146"/>
      <c r="L4150" s="150"/>
      <c r="N4150" s="163"/>
      <c r="O4150" s="146"/>
      <c r="P4150" s="146"/>
      <c r="Q4150" s="146"/>
      <c r="R4150" s="34"/>
      <c r="S4150" s="35"/>
      <c r="T4150" s="147"/>
    </row>
    <row r="4151">
      <c r="A4151" s="147"/>
      <c r="B4151" s="64"/>
      <c r="C4151" s="147" t="s">
        <v>217</v>
      </c>
      <c r="E4151" s="161"/>
      <c r="F4151" s="162"/>
      <c r="G4151" s="147"/>
      <c r="H4151" s="146"/>
      <c r="J4151" s="146"/>
      <c r="L4151" s="150"/>
      <c r="N4151" s="163"/>
      <c r="O4151" s="146"/>
      <c r="P4151" s="146"/>
      <c r="Q4151" s="146"/>
      <c r="R4151" s="34"/>
      <c r="S4151" s="35"/>
      <c r="T4151" s="147"/>
    </row>
    <row r="4152">
      <c r="A4152" s="147"/>
      <c r="B4152" s="64"/>
      <c r="C4152" s="147" t="s">
        <v>217</v>
      </c>
      <c r="E4152" s="161"/>
      <c r="F4152" s="162"/>
      <c r="G4152" s="147"/>
      <c r="H4152" s="146"/>
      <c r="J4152" s="146"/>
      <c r="L4152" s="150"/>
      <c r="N4152" s="163"/>
      <c r="O4152" s="146"/>
      <c r="P4152" s="146"/>
      <c r="Q4152" s="146"/>
      <c r="R4152" s="34"/>
      <c r="S4152" s="35"/>
      <c r="T4152" s="147"/>
    </row>
    <row r="4153">
      <c r="A4153" s="147"/>
      <c r="B4153" s="64"/>
      <c r="C4153" s="147" t="s">
        <v>217</v>
      </c>
      <c r="E4153" s="161"/>
      <c r="F4153" s="162"/>
      <c r="G4153" s="147"/>
      <c r="H4153" s="146"/>
      <c r="J4153" s="146"/>
      <c r="L4153" s="150"/>
      <c r="N4153" s="163"/>
      <c r="O4153" s="146"/>
      <c r="P4153" s="146"/>
      <c r="Q4153" s="146"/>
      <c r="R4153" s="34"/>
      <c r="S4153" s="35"/>
      <c r="T4153" s="147"/>
    </row>
    <row r="4154">
      <c r="A4154" s="147"/>
      <c r="B4154" s="64"/>
      <c r="C4154" s="147" t="s">
        <v>217</v>
      </c>
      <c r="E4154" s="161"/>
      <c r="F4154" s="162"/>
      <c r="G4154" s="147"/>
      <c r="H4154" s="146"/>
      <c r="J4154" s="146"/>
      <c r="L4154" s="150"/>
      <c r="N4154" s="163"/>
      <c r="O4154" s="146"/>
      <c r="P4154" s="146"/>
      <c r="Q4154" s="146"/>
      <c r="R4154" s="34"/>
      <c r="S4154" s="35"/>
      <c r="T4154" s="147"/>
    </row>
    <row r="4155">
      <c r="A4155" s="147"/>
      <c r="B4155" s="64"/>
      <c r="C4155" s="147" t="s">
        <v>217</v>
      </c>
      <c r="E4155" s="161"/>
      <c r="F4155" s="162"/>
      <c r="G4155" s="147"/>
      <c r="H4155" s="146"/>
      <c r="J4155" s="146"/>
      <c r="L4155" s="150"/>
      <c r="N4155" s="163"/>
      <c r="O4155" s="146"/>
      <c r="P4155" s="146"/>
      <c r="Q4155" s="146"/>
      <c r="R4155" s="34"/>
      <c r="S4155" s="35"/>
      <c r="T4155" s="147"/>
    </row>
    <row r="4156">
      <c r="A4156" s="147"/>
      <c r="B4156" s="64"/>
      <c r="C4156" s="147" t="s">
        <v>217</v>
      </c>
      <c r="E4156" s="161"/>
      <c r="F4156" s="162"/>
      <c r="G4156" s="147"/>
      <c r="H4156" s="146"/>
      <c r="J4156" s="146"/>
      <c r="L4156" s="150"/>
      <c r="N4156" s="163"/>
      <c r="O4156" s="146"/>
      <c r="P4156" s="146"/>
      <c r="Q4156" s="146"/>
      <c r="R4156" s="34"/>
      <c r="S4156" s="35"/>
      <c r="T4156" s="147"/>
    </row>
    <row r="4157">
      <c r="A4157" s="147"/>
      <c r="B4157" s="64"/>
      <c r="C4157" s="147" t="s">
        <v>217</v>
      </c>
      <c r="E4157" s="161"/>
      <c r="F4157" s="162"/>
      <c r="G4157" s="147"/>
      <c r="H4157" s="146"/>
      <c r="J4157" s="146"/>
      <c r="L4157" s="150"/>
      <c r="N4157" s="163"/>
      <c r="O4157" s="146"/>
      <c r="P4157" s="146"/>
      <c r="Q4157" s="146"/>
      <c r="R4157" s="34"/>
      <c r="S4157" s="35"/>
      <c r="T4157" s="147"/>
    </row>
    <row r="4158">
      <c r="A4158" s="147"/>
      <c r="B4158" s="64"/>
      <c r="C4158" s="147" t="s">
        <v>217</v>
      </c>
      <c r="E4158" s="161"/>
      <c r="F4158" s="162"/>
      <c r="G4158" s="147"/>
      <c r="H4158" s="146"/>
      <c r="J4158" s="146"/>
      <c r="L4158" s="150"/>
      <c r="N4158" s="163"/>
      <c r="O4158" s="146"/>
      <c r="P4158" s="146"/>
      <c r="Q4158" s="146"/>
      <c r="R4158" s="34"/>
      <c r="S4158" s="35"/>
      <c r="T4158" s="147"/>
    </row>
    <row r="4159">
      <c r="A4159" s="147"/>
      <c r="B4159" s="64"/>
      <c r="C4159" s="147" t="s">
        <v>217</v>
      </c>
      <c r="E4159" s="161"/>
      <c r="F4159" s="162"/>
      <c r="G4159" s="147"/>
      <c r="H4159" s="146"/>
      <c r="J4159" s="146"/>
      <c r="L4159" s="150"/>
      <c r="N4159" s="163"/>
      <c r="O4159" s="146"/>
      <c r="P4159" s="146"/>
      <c r="Q4159" s="146"/>
      <c r="R4159" s="34"/>
      <c r="S4159" s="35"/>
      <c r="T4159" s="147"/>
    </row>
    <row r="4160">
      <c r="A4160" s="147"/>
      <c r="B4160" s="64"/>
      <c r="C4160" s="147" t="s">
        <v>217</v>
      </c>
      <c r="E4160" s="161"/>
      <c r="F4160" s="162"/>
      <c r="G4160" s="147"/>
      <c r="H4160" s="146"/>
      <c r="J4160" s="146"/>
      <c r="L4160" s="150"/>
      <c r="N4160" s="163"/>
      <c r="O4160" s="146"/>
      <c r="P4160" s="146"/>
      <c r="Q4160" s="146"/>
      <c r="R4160" s="34"/>
      <c r="S4160" s="35"/>
      <c r="T4160" s="147"/>
    </row>
    <row r="4161">
      <c r="A4161" s="147"/>
      <c r="B4161" s="64"/>
      <c r="C4161" s="147" t="s">
        <v>217</v>
      </c>
      <c r="E4161" s="161"/>
      <c r="F4161" s="162"/>
      <c r="G4161" s="147"/>
      <c r="H4161" s="146"/>
      <c r="J4161" s="146"/>
      <c r="L4161" s="150"/>
      <c r="N4161" s="163"/>
      <c r="O4161" s="146"/>
      <c r="P4161" s="146"/>
      <c r="Q4161" s="146"/>
      <c r="R4161" s="34"/>
      <c r="S4161" s="35"/>
      <c r="T4161" s="147"/>
    </row>
    <row r="4162">
      <c r="A4162" s="147"/>
      <c r="B4162" s="64"/>
      <c r="C4162" s="147" t="s">
        <v>217</v>
      </c>
      <c r="E4162" s="161"/>
      <c r="F4162" s="162"/>
      <c r="G4162" s="147"/>
      <c r="H4162" s="146"/>
      <c r="J4162" s="146"/>
      <c r="L4162" s="150"/>
      <c r="N4162" s="163"/>
      <c r="O4162" s="146"/>
      <c r="P4162" s="146"/>
      <c r="Q4162" s="146"/>
      <c r="R4162" s="34"/>
      <c r="S4162" s="35"/>
      <c r="T4162" s="147"/>
    </row>
    <row r="4163">
      <c r="A4163" s="147"/>
      <c r="B4163" s="64"/>
      <c r="C4163" s="147" t="s">
        <v>217</v>
      </c>
      <c r="E4163" s="161"/>
      <c r="F4163" s="162"/>
      <c r="G4163" s="147"/>
      <c r="H4163" s="146"/>
      <c r="J4163" s="146"/>
      <c r="L4163" s="150"/>
      <c r="N4163" s="163"/>
      <c r="O4163" s="146"/>
      <c r="P4163" s="146"/>
      <c r="Q4163" s="146"/>
      <c r="R4163" s="34"/>
      <c r="S4163" s="35"/>
      <c r="T4163" s="147"/>
    </row>
    <row r="4164">
      <c r="A4164" s="147"/>
      <c r="B4164" s="64"/>
      <c r="C4164" s="147" t="s">
        <v>217</v>
      </c>
      <c r="E4164" s="161"/>
      <c r="F4164" s="162"/>
      <c r="G4164" s="147"/>
      <c r="H4164" s="146"/>
      <c r="J4164" s="146"/>
      <c r="L4164" s="150"/>
      <c r="N4164" s="163"/>
      <c r="O4164" s="146"/>
      <c r="P4164" s="146"/>
      <c r="Q4164" s="146"/>
      <c r="R4164" s="34"/>
      <c r="S4164" s="35"/>
      <c r="T4164" s="147"/>
    </row>
    <row r="4165">
      <c r="A4165" s="147"/>
      <c r="B4165" s="64"/>
      <c r="C4165" s="147" t="s">
        <v>217</v>
      </c>
      <c r="E4165" s="161"/>
      <c r="F4165" s="162"/>
      <c r="G4165" s="147"/>
      <c r="H4165" s="146"/>
      <c r="J4165" s="146"/>
      <c r="L4165" s="150"/>
      <c r="N4165" s="163"/>
      <c r="O4165" s="146"/>
      <c r="P4165" s="146"/>
      <c r="Q4165" s="146"/>
      <c r="R4165" s="34"/>
      <c r="S4165" s="35"/>
      <c r="T4165" s="147"/>
    </row>
    <row r="4166">
      <c r="A4166" s="147"/>
      <c r="B4166" s="64"/>
      <c r="C4166" s="147" t="s">
        <v>217</v>
      </c>
      <c r="E4166" s="161"/>
      <c r="F4166" s="162"/>
      <c r="G4166" s="147"/>
      <c r="H4166" s="146"/>
      <c r="J4166" s="146"/>
      <c r="L4166" s="150"/>
      <c r="N4166" s="163"/>
      <c r="O4166" s="146"/>
      <c r="P4166" s="146"/>
      <c r="Q4166" s="146"/>
      <c r="R4166" s="34"/>
      <c r="S4166" s="35"/>
      <c r="T4166" s="147"/>
    </row>
    <row r="4167">
      <c r="A4167" s="147"/>
      <c r="B4167" s="64"/>
      <c r="C4167" s="147" t="s">
        <v>217</v>
      </c>
      <c r="E4167" s="161"/>
      <c r="F4167" s="162"/>
      <c r="G4167" s="147"/>
      <c r="H4167" s="146"/>
      <c r="J4167" s="146"/>
      <c r="L4167" s="150"/>
      <c r="N4167" s="163"/>
      <c r="O4167" s="146"/>
      <c r="P4167" s="146"/>
      <c r="Q4167" s="146"/>
      <c r="R4167" s="34"/>
      <c r="S4167" s="35"/>
      <c r="T4167" s="147"/>
    </row>
    <row r="4168">
      <c r="A4168" s="147"/>
      <c r="B4168" s="64"/>
      <c r="C4168" s="147" t="s">
        <v>217</v>
      </c>
      <c r="E4168" s="161"/>
      <c r="F4168" s="162"/>
      <c r="G4168" s="147"/>
      <c r="H4168" s="146"/>
      <c r="J4168" s="146"/>
      <c r="L4168" s="150"/>
      <c r="N4168" s="163"/>
      <c r="O4168" s="146"/>
      <c r="P4168" s="146"/>
      <c r="Q4168" s="146"/>
      <c r="R4168" s="34"/>
      <c r="S4168" s="35"/>
      <c r="T4168" s="147"/>
    </row>
    <row r="4169">
      <c r="A4169" s="147"/>
      <c r="B4169" s="64"/>
      <c r="C4169" s="147" t="s">
        <v>217</v>
      </c>
      <c r="E4169" s="161"/>
      <c r="F4169" s="162"/>
      <c r="G4169" s="147"/>
      <c r="H4169" s="146"/>
      <c r="J4169" s="146"/>
      <c r="L4169" s="150"/>
      <c r="N4169" s="163"/>
      <c r="O4169" s="146"/>
      <c r="P4169" s="146"/>
      <c r="Q4169" s="146"/>
      <c r="R4169" s="34"/>
      <c r="S4169" s="35"/>
      <c r="T4169" s="147"/>
    </row>
    <row r="4170">
      <c r="A4170" s="147"/>
      <c r="B4170" s="64"/>
      <c r="C4170" s="147" t="s">
        <v>217</v>
      </c>
      <c r="E4170" s="161"/>
      <c r="F4170" s="162"/>
      <c r="G4170" s="147"/>
      <c r="H4170" s="146"/>
      <c r="J4170" s="146"/>
      <c r="L4170" s="150"/>
      <c r="N4170" s="163"/>
      <c r="O4170" s="146"/>
      <c r="P4170" s="146"/>
      <c r="Q4170" s="146"/>
      <c r="R4170" s="34"/>
      <c r="S4170" s="35"/>
      <c r="T4170" s="147"/>
    </row>
    <row r="4171">
      <c r="A4171" s="147"/>
      <c r="B4171" s="64"/>
      <c r="C4171" s="147" t="s">
        <v>217</v>
      </c>
      <c r="E4171" s="161"/>
      <c r="F4171" s="162"/>
      <c r="G4171" s="147"/>
      <c r="H4171" s="146"/>
      <c r="J4171" s="146"/>
      <c r="L4171" s="150"/>
      <c r="N4171" s="163"/>
      <c r="O4171" s="146"/>
      <c r="P4171" s="146"/>
      <c r="Q4171" s="146"/>
      <c r="R4171" s="34"/>
      <c r="S4171" s="35"/>
      <c r="T4171" s="147"/>
    </row>
    <row r="4172">
      <c r="A4172" s="147"/>
      <c r="B4172" s="64"/>
      <c r="C4172" s="147" t="s">
        <v>217</v>
      </c>
      <c r="E4172" s="161"/>
      <c r="F4172" s="162"/>
      <c r="G4172" s="147"/>
      <c r="H4172" s="146"/>
      <c r="J4172" s="146"/>
      <c r="L4172" s="150"/>
      <c r="N4172" s="163"/>
      <c r="O4172" s="146"/>
      <c r="P4172" s="146"/>
      <c r="Q4172" s="146"/>
      <c r="R4172" s="34"/>
      <c r="S4172" s="35"/>
      <c r="T4172" s="147"/>
    </row>
    <row r="4173">
      <c r="A4173" s="147"/>
      <c r="B4173" s="64"/>
      <c r="C4173" s="147" t="s">
        <v>217</v>
      </c>
      <c r="E4173" s="161"/>
      <c r="F4173" s="162"/>
      <c r="G4173" s="147"/>
      <c r="H4173" s="146"/>
      <c r="J4173" s="146"/>
      <c r="L4173" s="150"/>
      <c r="N4173" s="163"/>
      <c r="O4173" s="146"/>
      <c r="P4173" s="146"/>
      <c r="Q4173" s="146"/>
      <c r="R4173" s="34"/>
      <c r="S4173" s="35"/>
      <c r="T4173" s="147"/>
    </row>
    <row r="4174">
      <c r="A4174" s="147"/>
      <c r="B4174" s="64"/>
      <c r="C4174" s="147" t="s">
        <v>217</v>
      </c>
      <c r="E4174" s="161"/>
      <c r="F4174" s="162"/>
      <c r="G4174" s="147"/>
      <c r="H4174" s="146"/>
      <c r="J4174" s="146"/>
      <c r="L4174" s="150"/>
      <c r="N4174" s="163"/>
      <c r="O4174" s="146"/>
      <c r="P4174" s="146"/>
      <c r="Q4174" s="146"/>
      <c r="R4174" s="34"/>
      <c r="S4174" s="35"/>
      <c r="T4174" s="147"/>
    </row>
    <row r="4175">
      <c r="A4175" s="147"/>
      <c r="B4175" s="64"/>
      <c r="C4175" s="147" t="s">
        <v>217</v>
      </c>
      <c r="E4175" s="161"/>
      <c r="F4175" s="162"/>
      <c r="G4175" s="147"/>
      <c r="H4175" s="146"/>
      <c r="J4175" s="146"/>
      <c r="L4175" s="150"/>
      <c r="N4175" s="163"/>
      <c r="O4175" s="146"/>
      <c r="P4175" s="146"/>
      <c r="Q4175" s="146"/>
      <c r="R4175" s="34"/>
      <c r="S4175" s="35"/>
      <c r="T4175" s="147"/>
    </row>
    <row r="4176">
      <c r="A4176" s="147"/>
      <c r="B4176" s="64"/>
      <c r="C4176" s="147" t="s">
        <v>217</v>
      </c>
      <c r="E4176" s="161"/>
      <c r="F4176" s="162"/>
      <c r="G4176" s="147"/>
      <c r="H4176" s="146"/>
      <c r="J4176" s="146"/>
      <c r="L4176" s="150"/>
      <c r="N4176" s="163"/>
      <c r="O4176" s="146"/>
      <c r="P4176" s="146"/>
      <c r="Q4176" s="146"/>
      <c r="R4176" s="34"/>
      <c r="S4176" s="35"/>
      <c r="T4176" s="147"/>
    </row>
    <row r="4177">
      <c r="A4177" s="147"/>
      <c r="B4177" s="64"/>
      <c r="C4177" s="147" t="s">
        <v>217</v>
      </c>
      <c r="E4177" s="161"/>
      <c r="F4177" s="162"/>
      <c r="G4177" s="147"/>
      <c r="H4177" s="146"/>
      <c r="J4177" s="146"/>
      <c r="L4177" s="150"/>
      <c r="N4177" s="163"/>
      <c r="O4177" s="146"/>
      <c r="P4177" s="146"/>
      <c r="Q4177" s="146"/>
      <c r="R4177" s="34"/>
      <c r="S4177" s="35"/>
      <c r="T4177" s="147"/>
    </row>
    <row r="4178">
      <c r="A4178" s="147"/>
      <c r="B4178" s="64"/>
      <c r="C4178" s="147" t="s">
        <v>217</v>
      </c>
      <c r="E4178" s="161"/>
      <c r="F4178" s="162"/>
      <c r="G4178" s="147"/>
      <c r="H4178" s="146"/>
      <c r="J4178" s="146"/>
      <c r="L4178" s="150"/>
      <c r="N4178" s="163"/>
      <c r="O4178" s="146"/>
      <c r="P4178" s="146"/>
      <c r="Q4178" s="146"/>
      <c r="R4178" s="34"/>
      <c r="S4178" s="35"/>
      <c r="T4178" s="147"/>
    </row>
    <row r="4179">
      <c r="A4179" s="147"/>
      <c r="B4179" s="64"/>
      <c r="C4179" s="147" t="s">
        <v>217</v>
      </c>
      <c r="E4179" s="161"/>
      <c r="F4179" s="162"/>
      <c r="G4179" s="147"/>
      <c r="H4179" s="146"/>
      <c r="J4179" s="146"/>
      <c r="L4179" s="150"/>
      <c r="N4179" s="163"/>
      <c r="O4179" s="146"/>
      <c r="P4179" s="146"/>
      <c r="Q4179" s="146"/>
      <c r="R4179" s="34"/>
      <c r="S4179" s="35"/>
      <c r="T4179" s="147"/>
    </row>
    <row r="4180">
      <c r="A4180" s="147"/>
      <c r="B4180" s="64"/>
      <c r="C4180" s="147" t="s">
        <v>217</v>
      </c>
      <c r="E4180" s="161"/>
      <c r="F4180" s="162"/>
      <c r="G4180" s="147"/>
      <c r="H4180" s="146"/>
      <c r="J4180" s="146"/>
      <c r="L4180" s="150"/>
      <c r="N4180" s="163"/>
      <c r="O4180" s="146"/>
      <c r="P4180" s="146"/>
      <c r="Q4180" s="146"/>
      <c r="R4180" s="34"/>
      <c r="S4180" s="35"/>
      <c r="T4180" s="147"/>
    </row>
    <row r="4181">
      <c r="A4181" s="147"/>
      <c r="B4181" s="64"/>
      <c r="C4181" s="147" t="s">
        <v>217</v>
      </c>
      <c r="E4181" s="161"/>
      <c r="F4181" s="162"/>
      <c r="G4181" s="147"/>
      <c r="H4181" s="146"/>
      <c r="J4181" s="146"/>
      <c r="L4181" s="150"/>
      <c r="N4181" s="163"/>
      <c r="O4181" s="146"/>
      <c r="P4181" s="146"/>
      <c r="Q4181" s="146"/>
      <c r="R4181" s="34"/>
      <c r="S4181" s="35"/>
      <c r="T4181" s="147"/>
    </row>
    <row r="4182">
      <c r="A4182" s="147"/>
      <c r="B4182" s="64"/>
      <c r="C4182" s="147" t="s">
        <v>217</v>
      </c>
      <c r="E4182" s="161"/>
      <c r="F4182" s="162"/>
      <c r="G4182" s="147"/>
      <c r="H4182" s="146"/>
      <c r="J4182" s="146"/>
      <c r="L4182" s="150"/>
      <c r="N4182" s="163"/>
      <c r="O4182" s="146"/>
      <c r="P4182" s="146"/>
      <c r="Q4182" s="146"/>
      <c r="R4182" s="34"/>
      <c r="S4182" s="35"/>
      <c r="T4182" s="147"/>
    </row>
    <row r="4183">
      <c r="A4183" s="147"/>
      <c r="B4183" s="64"/>
      <c r="C4183" s="147" t="s">
        <v>217</v>
      </c>
      <c r="E4183" s="161"/>
      <c r="F4183" s="162"/>
      <c r="G4183" s="147"/>
      <c r="H4183" s="146"/>
      <c r="J4183" s="146"/>
      <c r="L4183" s="150"/>
      <c r="N4183" s="163"/>
      <c r="O4183" s="146"/>
      <c r="P4183" s="146"/>
      <c r="Q4183" s="146"/>
      <c r="R4183" s="34"/>
      <c r="S4183" s="35"/>
      <c r="T4183" s="147"/>
    </row>
    <row r="4184">
      <c r="A4184" s="147"/>
      <c r="B4184" s="64"/>
      <c r="C4184" s="147" t="s">
        <v>217</v>
      </c>
      <c r="E4184" s="161"/>
      <c r="F4184" s="162"/>
      <c r="G4184" s="147"/>
      <c r="H4184" s="146"/>
      <c r="J4184" s="146"/>
      <c r="L4184" s="150"/>
      <c r="N4184" s="163"/>
      <c r="O4184" s="146"/>
      <c r="P4184" s="146"/>
      <c r="Q4184" s="146"/>
      <c r="R4184" s="34"/>
      <c r="S4184" s="35"/>
      <c r="T4184" s="147"/>
    </row>
    <row r="4185">
      <c r="A4185" s="147"/>
      <c r="B4185" s="64"/>
      <c r="C4185" s="147" t="s">
        <v>217</v>
      </c>
      <c r="E4185" s="161"/>
      <c r="F4185" s="162"/>
      <c r="G4185" s="147"/>
      <c r="H4185" s="146"/>
      <c r="J4185" s="146"/>
      <c r="L4185" s="150"/>
      <c r="N4185" s="163"/>
      <c r="O4185" s="146"/>
      <c r="P4185" s="146"/>
      <c r="Q4185" s="146"/>
      <c r="R4185" s="34"/>
      <c r="S4185" s="35"/>
      <c r="T4185" s="147"/>
    </row>
    <row r="4186">
      <c r="A4186" s="147"/>
      <c r="B4186" s="64"/>
      <c r="C4186" s="147" t="s">
        <v>217</v>
      </c>
      <c r="E4186" s="161"/>
      <c r="F4186" s="162"/>
      <c r="G4186" s="147"/>
      <c r="H4186" s="146"/>
      <c r="J4186" s="146"/>
      <c r="L4186" s="150"/>
      <c r="N4186" s="163"/>
      <c r="O4186" s="146"/>
      <c r="P4186" s="146"/>
      <c r="Q4186" s="146"/>
      <c r="R4186" s="34"/>
      <c r="S4186" s="35"/>
      <c r="T4186" s="147"/>
    </row>
    <row r="4187">
      <c r="A4187" s="147"/>
      <c r="B4187" s="64"/>
      <c r="C4187" s="147" t="s">
        <v>217</v>
      </c>
      <c r="E4187" s="161"/>
      <c r="F4187" s="162"/>
      <c r="G4187" s="147"/>
      <c r="H4187" s="146"/>
      <c r="J4187" s="146"/>
      <c r="L4187" s="150"/>
      <c r="N4187" s="163"/>
      <c r="O4187" s="146"/>
      <c r="P4187" s="146"/>
      <c r="Q4187" s="146"/>
      <c r="R4187" s="34"/>
      <c r="S4187" s="35"/>
      <c r="T4187" s="147"/>
    </row>
    <row r="4188">
      <c r="A4188" s="147"/>
      <c r="B4188" s="64"/>
      <c r="C4188" s="147" t="s">
        <v>217</v>
      </c>
      <c r="E4188" s="161"/>
      <c r="F4188" s="162"/>
      <c r="G4188" s="147"/>
      <c r="H4188" s="146"/>
      <c r="J4188" s="146"/>
      <c r="L4188" s="150"/>
      <c r="N4188" s="163"/>
      <c r="O4188" s="146"/>
      <c r="P4188" s="146"/>
      <c r="Q4188" s="146"/>
      <c r="R4188" s="34"/>
      <c r="S4188" s="35"/>
      <c r="T4188" s="147"/>
    </row>
    <row r="4189">
      <c r="A4189" s="147"/>
      <c r="B4189" s="64"/>
      <c r="C4189" s="147" t="s">
        <v>217</v>
      </c>
      <c r="E4189" s="161"/>
      <c r="F4189" s="162"/>
      <c r="G4189" s="147"/>
      <c r="H4189" s="146"/>
      <c r="J4189" s="146"/>
      <c r="L4189" s="150"/>
      <c r="N4189" s="163"/>
      <c r="O4189" s="146"/>
      <c r="P4189" s="146"/>
      <c r="Q4189" s="146"/>
      <c r="R4189" s="34"/>
      <c r="S4189" s="35"/>
      <c r="T4189" s="147"/>
    </row>
    <row r="4190">
      <c r="A4190" s="147"/>
      <c r="B4190" s="64"/>
      <c r="C4190" s="147" t="s">
        <v>217</v>
      </c>
      <c r="E4190" s="161"/>
      <c r="F4190" s="162"/>
      <c r="G4190" s="147"/>
      <c r="H4190" s="146"/>
      <c r="J4190" s="146"/>
      <c r="L4190" s="150"/>
      <c r="N4190" s="163"/>
      <c r="O4190" s="146"/>
      <c r="P4190" s="146"/>
      <c r="Q4190" s="146"/>
      <c r="R4190" s="34"/>
      <c r="S4190" s="35"/>
      <c r="T4190" s="147"/>
    </row>
    <row r="4191">
      <c r="A4191" s="147"/>
      <c r="B4191" s="64"/>
      <c r="C4191" s="147" t="s">
        <v>217</v>
      </c>
      <c r="E4191" s="161"/>
      <c r="F4191" s="162"/>
      <c r="G4191" s="147"/>
      <c r="H4191" s="146"/>
      <c r="J4191" s="146"/>
      <c r="L4191" s="150"/>
      <c r="N4191" s="163"/>
      <c r="O4191" s="146"/>
      <c r="P4191" s="146"/>
      <c r="Q4191" s="146"/>
      <c r="R4191" s="34"/>
      <c r="S4191" s="35"/>
      <c r="T4191" s="147"/>
    </row>
    <row r="4192">
      <c r="A4192" s="147"/>
      <c r="B4192" s="64"/>
      <c r="C4192" s="147" t="s">
        <v>217</v>
      </c>
      <c r="E4192" s="161"/>
      <c r="F4192" s="162"/>
      <c r="G4192" s="147"/>
      <c r="H4192" s="146"/>
      <c r="J4192" s="146"/>
      <c r="L4192" s="150"/>
      <c r="N4192" s="163"/>
      <c r="O4192" s="146"/>
      <c r="P4192" s="146"/>
      <c r="Q4192" s="146"/>
      <c r="R4192" s="34"/>
      <c r="S4192" s="35"/>
      <c r="T4192" s="147"/>
    </row>
    <row r="4193">
      <c r="A4193" s="147"/>
      <c r="B4193" s="64"/>
      <c r="C4193" s="147" t="s">
        <v>217</v>
      </c>
      <c r="E4193" s="161"/>
      <c r="F4193" s="162"/>
      <c r="G4193" s="147"/>
      <c r="H4193" s="146"/>
      <c r="J4193" s="146"/>
      <c r="L4193" s="150"/>
      <c r="N4193" s="163"/>
      <c r="O4193" s="146"/>
      <c r="P4193" s="146"/>
      <c r="Q4193" s="146"/>
      <c r="R4193" s="34"/>
      <c r="S4193" s="35"/>
      <c r="T4193" s="147"/>
    </row>
    <row r="4194">
      <c r="A4194" s="147"/>
      <c r="B4194" s="64"/>
      <c r="C4194" s="147" t="s">
        <v>217</v>
      </c>
      <c r="E4194" s="161"/>
      <c r="F4194" s="162"/>
      <c r="G4194" s="147"/>
      <c r="H4194" s="146"/>
      <c r="J4194" s="146"/>
      <c r="L4194" s="150"/>
      <c r="N4194" s="163"/>
      <c r="O4194" s="146"/>
      <c r="P4194" s="146"/>
      <c r="Q4194" s="146"/>
      <c r="R4194" s="34"/>
      <c r="S4194" s="35"/>
      <c r="T4194" s="147"/>
    </row>
    <row r="4195">
      <c r="A4195" s="147"/>
      <c r="B4195" s="64"/>
      <c r="C4195" s="147" t="s">
        <v>217</v>
      </c>
      <c r="E4195" s="161"/>
      <c r="F4195" s="162"/>
      <c r="G4195" s="147"/>
      <c r="H4195" s="146"/>
      <c r="J4195" s="146"/>
      <c r="L4195" s="150"/>
      <c r="N4195" s="163"/>
      <c r="O4195" s="146"/>
      <c r="P4195" s="146"/>
      <c r="Q4195" s="146"/>
      <c r="R4195" s="34"/>
      <c r="S4195" s="35"/>
      <c r="T4195" s="147"/>
    </row>
    <row r="4196">
      <c r="A4196" s="147"/>
      <c r="B4196" s="64"/>
      <c r="C4196" s="147" t="s">
        <v>217</v>
      </c>
      <c r="E4196" s="161"/>
      <c r="F4196" s="162"/>
      <c r="G4196" s="147"/>
      <c r="H4196" s="146"/>
      <c r="J4196" s="146"/>
      <c r="L4196" s="150"/>
      <c r="N4196" s="163"/>
      <c r="O4196" s="146"/>
      <c r="P4196" s="146"/>
      <c r="Q4196" s="146"/>
      <c r="R4196" s="34"/>
      <c r="S4196" s="35"/>
      <c r="T4196" s="147"/>
    </row>
    <row r="4197">
      <c r="A4197" s="147"/>
      <c r="B4197" s="64"/>
      <c r="C4197" s="147" t="s">
        <v>217</v>
      </c>
      <c r="E4197" s="161"/>
      <c r="F4197" s="162"/>
      <c r="G4197" s="147"/>
      <c r="H4197" s="146"/>
      <c r="J4197" s="146"/>
      <c r="L4197" s="150"/>
      <c r="N4197" s="163"/>
      <c r="O4197" s="146"/>
      <c r="P4197" s="146"/>
      <c r="Q4197" s="146"/>
      <c r="R4197" s="34"/>
      <c r="S4197" s="35"/>
      <c r="T4197" s="147"/>
    </row>
    <row r="4198">
      <c r="A4198" s="147"/>
      <c r="B4198" s="64"/>
      <c r="C4198" s="147" t="s">
        <v>217</v>
      </c>
      <c r="E4198" s="161"/>
      <c r="F4198" s="162"/>
      <c r="G4198" s="147"/>
      <c r="H4198" s="146"/>
      <c r="J4198" s="146"/>
      <c r="L4198" s="150"/>
      <c r="N4198" s="163"/>
      <c r="O4198" s="146"/>
      <c r="P4198" s="146"/>
      <c r="Q4198" s="146"/>
      <c r="R4198" s="34"/>
      <c r="S4198" s="35"/>
      <c r="T4198" s="147"/>
    </row>
    <row r="4199">
      <c r="A4199" s="147"/>
      <c r="B4199" s="64"/>
      <c r="C4199" s="147" t="s">
        <v>217</v>
      </c>
      <c r="E4199" s="161"/>
      <c r="F4199" s="162"/>
      <c r="G4199" s="147"/>
      <c r="H4199" s="146"/>
      <c r="J4199" s="146"/>
      <c r="L4199" s="150"/>
      <c r="N4199" s="163"/>
      <c r="O4199" s="146"/>
      <c r="P4199" s="146"/>
      <c r="Q4199" s="146"/>
      <c r="R4199" s="34"/>
      <c r="S4199" s="35"/>
      <c r="T4199" s="147"/>
    </row>
    <row r="4200">
      <c r="A4200" s="147"/>
      <c r="B4200" s="64"/>
      <c r="C4200" s="147" t="s">
        <v>217</v>
      </c>
      <c r="E4200" s="161"/>
      <c r="F4200" s="162"/>
      <c r="G4200" s="147"/>
      <c r="H4200" s="146"/>
      <c r="J4200" s="146"/>
      <c r="L4200" s="150"/>
      <c r="N4200" s="163"/>
      <c r="O4200" s="146"/>
      <c r="P4200" s="146"/>
      <c r="Q4200" s="146"/>
      <c r="R4200" s="34"/>
      <c r="S4200" s="35"/>
      <c r="T4200" s="147"/>
    </row>
    <row r="4201">
      <c r="A4201" s="147"/>
      <c r="B4201" s="64"/>
      <c r="C4201" s="147" t="s">
        <v>217</v>
      </c>
      <c r="E4201" s="161"/>
      <c r="F4201" s="162"/>
      <c r="G4201" s="147"/>
      <c r="H4201" s="146"/>
      <c r="J4201" s="146"/>
      <c r="L4201" s="150"/>
      <c r="N4201" s="163"/>
      <c r="O4201" s="146"/>
      <c r="P4201" s="146"/>
      <c r="Q4201" s="146"/>
      <c r="R4201" s="34"/>
      <c r="S4201" s="35"/>
      <c r="T4201" s="147"/>
    </row>
    <row r="4202">
      <c r="A4202" s="147"/>
      <c r="B4202" s="64"/>
      <c r="C4202" s="147" t="s">
        <v>217</v>
      </c>
      <c r="E4202" s="161"/>
      <c r="F4202" s="162"/>
      <c r="G4202" s="147"/>
      <c r="H4202" s="146"/>
      <c r="J4202" s="146"/>
      <c r="L4202" s="150"/>
      <c r="N4202" s="163"/>
      <c r="O4202" s="146"/>
      <c r="P4202" s="146"/>
      <c r="Q4202" s="146"/>
      <c r="R4202" s="34"/>
      <c r="S4202" s="35"/>
      <c r="T4202" s="147"/>
    </row>
    <row r="4203">
      <c r="A4203" s="147"/>
      <c r="B4203" s="64"/>
      <c r="C4203" s="147" t="s">
        <v>217</v>
      </c>
      <c r="E4203" s="161"/>
      <c r="F4203" s="162"/>
      <c r="G4203" s="147"/>
      <c r="H4203" s="146"/>
      <c r="J4203" s="146"/>
      <c r="L4203" s="150"/>
      <c r="N4203" s="163"/>
      <c r="O4203" s="146"/>
      <c r="P4203" s="146"/>
      <c r="Q4203" s="146"/>
      <c r="R4203" s="34"/>
      <c r="S4203" s="35"/>
      <c r="T4203" s="147"/>
    </row>
    <row r="4204">
      <c r="A4204" s="147"/>
      <c r="B4204" s="64"/>
      <c r="C4204" s="147" t="s">
        <v>217</v>
      </c>
      <c r="E4204" s="161"/>
      <c r="F4204" s="162"/>
      <c r="G4204" s="147"/>
      <c r="H4204" s="146"/>
      <c r="J4204" s="146"/>
      <c r="L4204" s="150"/>
      <c r="N4204" s="163"/>
      <c r="O4204" s="146"/>
      <c r="P4204" s="146"/>
      <c r="Q4204" s="146"/>
      <c r="R4204" s="34"/>
      <c r="S4204" s="35"/>
      <c r="T4204" s="147"/>
    </row>
    <row r="4205">
      <c r="A4205" s="147"/>
      <c r="B4205" s="64"/>
      <c r="C4205" s="147" t="s">
        <v>217</v>
      </c>
      <c r="E4205" s="161"/>
      <c r="F4205" s="162"/>
      <c r="G4205" s="147"/>
      <c r="H4205" s="146"/>
      <c r="J4205" s="146"/>
      <c r="L4205" s="150"/>
      <c r="N4205" s="163"/>
      <c r="O4205" s="146"/>
      <c r="P4205" s="146"/>
      <c r="Q4205" s="146"/>
      <c r="R4205" s="34"/>
      <c r="S4205" s="35"/>
      <c r="T4205" s="147"/>
    </row>
    <row r="4206">
      <c r="A4206" s="147"/>
      <c r="B4206" s="64"/>
      <c r="C4206" s="147" t="s">
        <v>217</v>
      </c>
      <c r="E4206" s="161"/>
      <c r="F4206" s="162"/>
      <c r="G4206" s="147"/>
      <c r="H4206" s="146"/>
      <c r="J4206" s="146"/>
      <c r="L4206" s="150"/>
      <c r="N4206" s="163"/>
      <c r="O4206" s="146"/>
      <c r="P4206" s="146"/>
      <c r="Q4206" s="146"/>
      <c r="R4206" s="34"/>
      <c r="S4206" s="35"/>
      <c r="T4206" s="147"/>
    </row>
    <row r="4207">
      <c r="A4207" s="147"/>
      <c r="B4207" s="64"/>
      <c r="C4207" s="147" t="s">
        <v>217</v>
      </c>
      <c r="E4207" s="161"/>
      <c r="F4207" s="162"/>
      <c r="G4207" s="147"/>
      <c r="H4207" s="146"/>
      <c r="J4207" s="146"/>
      <c r="L4207" s="150"/>
      <c r="N4207" s="163"/>
      <c r="O4207" s="146"/>
      <c r="P4207" s="146"/>
      <c r="Q4207" s="146"/>
      <c r="R4207" s="34"/>
      <c r="S4207" s="35"/>
      <c r="T4207" s="147"/>
    </row>
    <row r="4208">
      <c r="A4208" s="147"/>
      <c r="B4208" s="64"/>
      <c r="C4208" s="147" t="s">
        <v>217</v>
      </c>
      <c r="E4208" s="161"/>
      <c r="F4208" s="162"/>
      <c r="G4208" s="147"/>
      <c r="H4208" s="146"/>
      <c r="J4208" s="146"/>
      <c r="L4208" s="150"/>
      <c r="N4208" s="163"/>
      <c r="O4208" s="146"/>
      <c r="P4208" s="146"/>
      <c r="Q4208" s="146"/>
      <c r="R4208" s="34"/>
      <c r="S4208" s="35"/>
      <c r="T4208" s="147"/>
    </row>
    <row r="4209">
      <c r="A4209" s="147"/>
      <c r="B4209" s="64"/>
      <c r="C4209" s="147" t="s">
        <v>217</v>
      </c>
      <c r="E4209" s="161"/>
      <c r="F4209" s="162"/>
      <c r="G4209" s="147"/>
      <c r="H4209" s="146"/>
      <c r="J4209" s="146"/>
      <c r="L4209" s="150"/>
      <c r="N4209" s="163"/>
      <c r="O4209" s="146"/>
      <c r="P4209" s="146"/>
      <c r="Q4209" s="146"/>
      <c r="R4209" s="34"/>
      <c r="S4209" s="35"/>
      <c r="T4209" s="147"/>
    </row>
    <row r="4210">
      <c r="A4210" s="147"/>
      <c r="B4210" s="64"/>
      <c r="C4210" s="147" t="s">
        <v>217</v>
      </c>
      <c r="E4210" s="161"/>
      <c r="F4210" s="162"/>
      <c r="G4210" s="147"/>
      <c r="H4210" s="146"/>
      <c r="J4210" s="146"/>
      <c r="L4210" s="150"/>
      <c r="N4210" s="163"/>
      <c r="O4210" s="146"/>
      <c r="P4210" s="146"/>
      <c r="Q4210" s="146"/>
      <c r="R4210" s="34"/>
      <c r="S4210" s="35"/>
      <c r="T4210" s="147"/>
    </row>
    <row r="4211">
      <c r="A4211" s="147"/>
      <c r="B4211" s="64"/>
      <c r="C4211" s="147" t="s">
        <v>217</v>
      </c>
      <c r="E4211" s="161"/>
      <c r="F4211" s="162"/>
      <c r="G4211" s="147"/>
      <c r="H4211" s="146"/>
      <c r="J4211" s="146"/>
      <c r="L4211" s="150"/>
      <c r="N4211" s="163"/>
      <c r="O4211" s="146"/>
      <c r="P4211" s="146"/>
      <c r="Q4211" s="146"/>
      <c r="R4211" s="34"/>
      <c r="S4211" s="35"/>
      <c r="T4211" s="147"/>
    </row>
    <row r="4212">
      <c r="A4212" s="147"/>
      <c r="B4212" s="64"/>
      <c r="C4212" s="147" t="s">
        <v>217</v>
      </c>
      <c r="E4212" s="161"/>
      <c r="F4212" s="162"/>
      <c r="G4212" s="147"/>
      <c r="H4212" s="146"/>
      <c r="J4212" s="146"/>
      <c r="L4212" s="150"/>
      <c r="N4212" s="163"/>
      <c r="O4212" s="146"/>
      <c r="P4212" s="146"/>
      <c r="Q4212" s="146"/>
      <c r="R4212" s="34"/>
      <c r="S4212" s="35"/>
      <c r="T4212" s="147"/>
    </row>
    <row r="4213">
      <c r="A4213" s="147"/>
      <c r="B4213" s="64"/>
      <c r="C4213" s="147" t="s">
        <v>217</v>
      </c>
      <c r="E4213" s="161"/>
      <c r="F4213" s="162"/>
      <c r="G4213" s="147"/>
      <c r="H4213" s="146"/>
      <c r="J4213" s="146"/>
      <c r="L4213" s="150"/>
      <c r="N4213" s="163"/>
      <c r="O4213" s="146"/>
      <c r="P4213" s="146"/>
      <c r="Q4213" s="146"/>
      <c r="R4213" s="34"/>
      <c r="S4213" s="35"/>
      <c r="T4213" s="147"/>
    </row>
    <row r="4214">
      <c r="A4214" s="147"/>
      <c r="B4214" s="64"/>
      <c r="C4214" s="147" t="s">
        <v>217</v>
      </c>
      <c r="E4214" s="161"/>
      <c r="F4214" s="162"/>
      <c r="G4214" s="147"/>
      <c r="H4214" s="146"/>
      <c r="J4214" s="146"/>
      <c r="L4214" s="150"/>
      <c r="N4214" s="163"/>
      <c r="O4214" s="146"/>
      <c r="P4214" s="146"/>
      <c r="Q4214" s="146"/>
      <c r="R4214" s="34"/>
      <c r="S4214" s="35"/>
      <c r="T4214" s="147"/>
    </row>
    <row r="4215">
      <c r="A4215" s="147"/>
      <c r="B4215" s="64"/>
      <c r="C4215" s="147" t="s">
        <v>217</v>
      </c>
      <c r="E4215" s="161"/>
      <c r="F4215" s="162"/>
      <c r="G4215" s="147"/>
      <c r="H4215" s="146"/>
      <c r="J4215" s="146"/>
      <c r="L4215" s="150"/>
      <c r="N4215" s="163"/>
      <c r="O4215" s="146"/>
      <c r="P4215" s="146"/>
      <c r="Q4215" s="146"/>
      <c r="R4215" s="34"/>
      <c r="S4215" s="35"/>
      <c r="T4215" s="147"/>
    </row>
    <row r="4216">
      <c r="A4216" s="147"/>
      <c r="B4216" s="64"/>
      <c r="C4216" s="147" t="s">
        <v>217</v>
      </c>
      <c r="E4216" s="161"/>
      <c r="F4216" s="162"/>
      <c r="G4216" s="147"/>
      <c r="H4216" s="146"/>
      <c r="J4216" s="146"/>
      <c r="L4216" s="150"/>
      <c r="N4216" s="163"/>
      <c r="O4216" s="146"/>
      <c r="P4216" s="146"/>
      <c r="Q4216" s="146"/>
      <c r="R4216" s="34"/>
      <c r="S4216" s="35"/>
      <c r="T4216" s="147"/>
    </row>
    <row r="4217">
      <c r="A4217" s="147"/>
      <c r="B4217" s="64"/>
      <c r="C4217" s="147" t="s">
        <v>217</v>
      </c>
      <c r="E4217" s="161"/>
      <c r="F4217" s="162"/>
      <c r="G4217" s="147"/>
      <c r="H4217" s="146"/>
      <c r="J4217" s="146"/>
      <c r="L4217" s="150"/>
      <c r="N4217" s="163"/>
      <c r="O4217" s="146"/>
      <c r="P4217" s="146"/>
      <c r="Q4217" s="146"/>
      <c r="R4217" s="34"/>
      <c r="S4217" s="35"/>
      <c r="T4217" s="147"/>
    </row>
    <row r="4218">
      <c r="A4218" s="147"/>
      <c r="B4218" s="64"/>
      <c r="C4218" s="147" t="s">
        <v>217</v>
      </c>
      <c r="E4218" s="161"/>
      <c r="F4218" s="162"/>
      <c r="G4218" s="147"/>
      <c r="H4218" s="146"/>
      <c r="J4218" s="146"/>
      <c r="L4218" s="150"/>
      <c r="N4218" s="163"/>
      <c r="O4218" s="146"/>
      <c r="P4218" s="146"/>
      <c r="Q4218" s="146"/>
      <c r="R4218" s="34"/>
      <c r="S4218" s="35"/>
      <c r="T4218" s="147"/>
    </row>
    <row r="4219">
      <c r="A4219" s="147"/>
      <c r="B4219" s="64"/>
      <c r="C4219" s="147" t="s">
        <v>217</v>
      </c>
      <c r="E4219" s="161"/>
      <c r="F4219" s="162"/>
      <c r="G4219" s="147"/>
      <c r="H4219" s="146"/>
      <c r="J4219" s="146"/>
      <c r="L4219" s="150"/>
      <c r="N4219" s="163"/>
      <c r="O4219" s="146"/>
      <c r="P4219" s="146"/>
      <c r="Q4219" s="146"/>
      <c r="R4219" s="34"/>
      <c r="S4219" s="35"/>
      <c r="T4219" s="147"/>
    </row>
    <row r="4220">
      <c r="A4220" s="147"/>
      <c r="B4220" s="64"/>
      <c r="C4220" s="147" t="s">
        <v>217</v>
      </c>
      <c r="E4220" s="161"/>
      <c r="F4220" s="162"/>
      <c r="G4220" s="147"/>
      <c r="H4220" s="146"/>
      <c r="J4220" s="146"/>
      <c r="L4220" s="150"/>
      <c r="N4220" s="163"/>
      <c r="O4220" s="146"/>
      <c r="P4220" s="146"/>
      <c r="Q4220" s="146"/>
      <c r="R4220" s="34"/>
      <c r="S4220" s="35"/>
      <c r="T4220" s="147"/>
    </row>
    <row r="4221">
      <c r="A4221" s="147"/>
      <c r="B4221" s="64"/>
      <c r="C4221" s="147" t="s">
        <v>217</v>
      </c>
      <c r="E4221" s="161"/>
      <c r="F4221" s="162"/>
      <c r="G4221" s="147"/>
      <c r="H4221" s="146"/>
      <c r="J4221" s="146"/>
      <c r="L4221" s="150"/>
      <c r="N4221" s="163"/>
      <c r="O4221" s="146"/>
      <c r="P4221" s="146"/>
      <c r="Q4221" s="146"/>
      <c r="R4221" s="34"/>
      <c r="S4221" s="35"/>
      <c r="T4221" s="147"/>
    </row>
    <row r="4222">
      <c r="A4222" s="147"/>
      <c r="B4222" s="64"/>
      <c r="C4222" s="147" t="s">
        <v>217</v>
      </c>
      <c r="E4222" s="161"/>
      <c r="F4222" s="162"/>
      <c r="G4222" s="147"/>
      <c r="H4222" s="146"/>
      <c r="J4222" s="146"/>
      <c r="L4222" s="150"/>
      <c r="N4222" s="163"/>
      <c r="O4222" s="146"/>
      <c r="P4222" s="146"/>
      <c r="Q4222" s="146"/>
      <c r="R4222" s="34"/>
      <c r="S4222" s="35"/>
      <c r="T4222" s="147"/>
    </row>
    <row r="4223">
      <c r="A4223" s="147"/>
      <c r="B4223" s="64"/>
      <c r="C4223" s="147" t="s">
        <v>217</v>
      </c>
      <c r="E4223" s="161"/>
      <c r="F4223" s="162"/>
      <c r="G4223" s="147"/>
      <c r="H4223" s="146"/>
      <c r="J4223" s="146"/>
      <c r="L4223" s="150"/>
      <c r="N4223" s="163"/>
      <c r="O4223" s="146"/>
      <c r="P4223" s="146"/>
      <c r="Q4223" s="146"/>
      <c r="R4223" s="34"/>
      <c r="S4223" s="35"/>
      <c r="T4223" s="147"/>
    </row>
    <row r="4224">
      <c r="A4224" s="147"/>
      <c r="B4224" s="64"/>
      <c r="C4224" s="147" t="s">
        <v>217</v>
      </c>
      <c r="E4224" s="161"/>
      <c r="F4224" s="162"/>
      <c r="G4224" s="147"/>
      <c r="H4224" s="146"/>
      <c r="J4224" s="146"/>
      <c r="L4224" s="150"/>
      <c r="N4224" s="163"/>
      <c r="O4224" s="146"/>
      <c r="P4224" s="146"/>
      <c r="Q4224" s="146"/>
      <c r="R4224" s="34"/>
      <c r="S4224" s="35"/>
      <c r="T4224" s="147"/>
    </row>
    <row r="4225">
      <c r="A4225" s="147"/>
      <c r="B4225" s="64"/>
      <c r="C4225" s="147" t="s">
        <v>217</v>
      </c>
      <c r="E4225" s="161"/>
      <c r="F4225" s="162"/>
      <c r="G4225" s="147"/>
      <c r="H4225" s="146"/>
      <c r="J4225" s="146"/>
      <c r="L4225" s="150"/>
      <c r="N4225" s="163"/>
      <c r="O4225" s="146"/>
      <c r="P4225" s="146"/>
      <c r="Q4225" s="146"/>
      <c r="R4225" s="34"/>
      <c r="S4225" s="35"/>
      <c r="T4225" s="147"/>
    </row>
    <row r="4226">
      <c r="A4226" s="147"/>
      <c r="B4226" s="64"/>
      <c r="C4226" s="147" t="s">
        <v>217</v>
      </c>
      <c r="E4226" s="161"/>
      <c r="F4226" s="162"/>
      <c r="G4226" s="147"/>
      <c r="H4226" s="146"/>
      <c r="J4226" s="146"/>
      <c r="L4226" s="150"/>
      <c r="N4226" s="163"/>
      <c r="O4226" s="146"/>
      <c r="P4226" s="146"/>
      <c r="Q4226" s="146"/>
      <c r="R4226" s="34"/>
      <c r="S4226" s="35"/>
      <c r="T4226" s="147"/>
    </row>
    <row r="4227">
      <c r="A4227" s="147"/>
      <c r="B4227" s="64"/>
      <c r="C4227" s="147" t="s">
        <v>217</v>
      </c>
      <c r="E4227" s="161"/>
      <c r="F4227" s="162"/>
      <c r="G4227" s="147"/>
      <c r="H4227" s="146"/>
      <c r="J4227" s="146"/>
      <c r="L4227" s="150"/>
      <c r="N4227" s="163"/>
      <c r="O4227" s="146"/>
      <c r="P4227" s="146"/>
      <c r="Q4227" s="146"/>
      <c r="R4227" s="34"/>
      <c r="S4227" s="35"/>
      <c r="T4227" s="147"/>
    </row>
    <row r="4228">
      <c r="A4228" s="147"/>
      <c r="B4228" s="64"/>
      <c r="C4228" s="147" t="s">
        <v>217</v>
      </c>
      <c r="E4228" s="161"/>
      <c r="F4228" s="162"/>
      <c r="G4228" s="147"/>
      <c r="H4228" s="146"/>
      <c r="J4228" s="146"/>
      <c r="L4228" s="150"/>
      <c r="N4228" s="163"/>
      <c r="O4228" s="146"/>
      <c r="P4228" s="146"/>
      <c r="Q4228" s="146"/>
      <c r="R4228" s="34"/>
      <c r="S4228" s="35"/>
      <c r="T4228" s="147"/>
    </row>
    <row r="4229">
      <c r="A4229" s="147"/>
      <c r="B4229" s="64"/>
      <c r="C4229" s="147" t="s">
        <v>217</v>
      </c>
      <c r="E4229" s="161"/>
      <c r="F4229" s="162"/>
      <c r="G4229" s="147"/>
      <c r="H4229" s="146"/>
      <c r="J4229" s="146"/>
      <c r="L4229" s="150"/>
      <c r="N4229" s="163"/>
      <c r="O4229" s="146"/>
      <c r="P4229" s="146"/>
      <c r="Q4229" s="146"/>
      <c r="R4229" s="34"/>
      <c r="S4229" s="35"/>
      <c r="T4229" s="147"/>
    </row>
    <row r="4230">
      <c r="A4230" s="147"/>
      <c r="B4230" s="64"/>
      <c r="C4230" s="147" t="s">
        <v>217</v>
      </c>
      <c r="E4230" s="161"/>
      <c r="F4230" s="162"/>
      <c r="G4230" s="147"/>
      <c r="H4230" s="146"/>
      <c r="J4230" s="146"/>
      <c r="L4230" s="150"/>
      <c r="N4230" s="163"/>
      <c r="O4230" s="146"/>
      <c r="P4230" s="146"/>
      <c r="Q4230" s="146"/>
      <c r="R4230" s="34"/>
      <c r="S4230" s="35"/>
      <c r="T4230" s="147"/>
    </row>
    <row r="4231">
      <c r="A4231" s="147"/>
      <c r="B4231" s="64"/>
      <c r="C4231" s="147" t="s">
        <v>217</v>
      </c>
      <c r="E4231" s="161"/>
      <c r="F4231" s="162"/>
      <c r="G4231" s="147"/>
      <c r="H4231" s="146"/>
      <c r="J4231" s="146"/>
      <c r="L4231" s="150"/>
      <c r="N4231" s="163"/>
      <c r="O4231" s="146"/>
      <c r="P4231" s="146"/>
      <c r="Q4231" s="146"/>
      <c r="R4231" s="34"/>
      <c r="S4231" s="35"/>
      <c r="T4231" s="147"/>
    </row>
    <row r="4232">
      <c r="A4232" s="147"/>
      <c r="B4232" s="64"/>
      <c r="C4232" s="147" t="s">
        <v>217</v>
      </c>
      <c r="E4232" s="161"/>
      <c r="F4232" s="162"/>
      <c r="G4232" s="147"/>
      <c r="H4232" s="146"/>
      <c r="J4232" s="146"/>
      <c r="L4232" s="150"/>
      <c r="N4232" s="163"/>
      <c r="O4232" s="146"/>
      <c r="P4232" s="146"/>
      <c r="Q4232" s="146"/>
      <c r="R4232" s="34"/>
      <c r="S4232" s="35"/>
      <c r="T4232" s="147"/>
    </row>
    <row r="4233">
      <c r="A4233" s="147"/>
      <c r="B4233" s="64"/>
      <c r="C4233" s="147" t="s">
        <v>217</v>
      </c>
      <c r="E4233" s="161"/>
      <c r="F4233" s="162"/>
      <c r="G4233" s="147"/>
      <c r="H4233" s="146"/>
      <c r="J4233" s="146"/>
      <c r="L4233" s="150"/>
      <c r="N4233" s="163"/>
      <c r="O4233" s="146"/>
      <c r="P4233" s="146"/>
      <c r="Q4233" s="146"/>
      <c r="R4233" s="34"/>
      <c r="S4233" s="35"/>
      <c r="T4233" s="147"/>
    </row>
    <row r="4234">
      <c r="A4234" s="147"/>
      <c r="B4234" s="64"/>
      <c r="C4234" s="147" t="s">
        <v>217</v>
      </c>
      <c r="E4234" s="161"/>
      <c r="F4234" s="162"/>
      <c r="G4234" s="147"/>
      <c r="H4234" s="146"/>
      <c r="J4234" s="146"/>
      <c r="L4234" s="150"/>
      <c r="N4234" s="163"/>
      <c r="O4234" s="146"/>
      <c r="P4234" s="146"/>
      <c r="Q4234" s="146"/>
      <c r="R4234" s="34"/>
      <c r="S4234" s="35"/>
      <c r="T4234" s="147"/>
    </row>
    <row r="4235">
      <c r="A4235" s="147"/>
      <c r="B4235" s="64"/>
      <c r="C4235" s="147" t="s">
        <v>217</v>
      </c>
      <c r="E4235" s="161"/>
      <c r="F4235" s="162"/>
      <c r="G4235" s="147"/>
      <c r="H4235" s="146"/>
      <c r="J4235" s="146"/>
      <c r="L4235" s="150"/>
      <c r="N4235" s="163"/>
      <c r="O4235" s="146"/>
      <c r="P4235" s="146"/>
      <c r="Q4235" s="146"/>
      <c r="R4235" s="34"/>
      <c r="S4235" s="35"/>
      <c r="T4235" s="147"/>
    </row>
    <row r="4236">
      <c r="A4236" s="147"/>
      <c r="B4236" s="64"/>
      <c r="C4236" s="147" t="s">
        <v>217</v>
      </c>
      <c r="E4236" s="161"/>
      <c r="F4236" s="162"/>
      <c r="G4236" s="147"/>
      <c r="H4236" s="146"/>
      <c r="J4236" s="146"/>
      <c r="L4236" s="150"/>
      <c r="N4236" s="163"/>
      <c r="O4236" s="146"/>
      <c r="P4236" s="146"/>
      <c r="Q4236" s="146"/>
      <c r="R4236" s="34"/>
      <c r="S4236" s="35"/>
      <c r="T4236" s="147"/>
    </row>
    <row r="4237">
      <c r="A4237" s="147"/>
      <c r="B4237" s="64"/>
      <c r="C4237" s="147" t="s">
        <v>217</v>
      </c>
      <c r="E4237" s="161"/>
      <c r="F4237" s="162"/>
      <c r="G4237" s="147"/>
      <c r="H4237" s="146"/>
      <c r="J4237" s="146"/>
      <c r="L4237" s="150"/>
      <c r="N4237" s="163"/>
      <c r="O4237" s="146"/>
      <c r="P4237" s="146"/>
      <c r="Q4237" s="146"/>
      <c r="R4237" s="34"/>
      <c r="S4237" s="35"/>
      <c r="T4237" s="147"/>
    </row>
    <row r="4238">
      <c r="A4238" s="147"/>
      <c r="B4238" s="64"/>
      <c r="C4238" s="147" t="s">
        <v>217</v>
      </c>
      <c r="E4238" s="161"/>
      <c r="F4238" s="162"/>
      <c r="G4238" s="147"/>
      <c r="H4238" s="146"/>
      <c r="J4238" s="146"/>
      <c r="L4238" s="150"/>
      <c r="N4238" s="163"/>
      <c r="O4238" s="146"/>
      <c r="P4238" s="146"/>
      <c r="Q4238" s="146"/>
      <c r="R4238" s="34"/>
      <c r="S4238" s="35"/>
      <c r="T4238" s="147"/>
    </row>
    <row r="4239">
      <c r="A4239" s="147"/>
      <c r="B4239" s="64"/>
      <c r="C4239" s="147" t="s">
        <v>217</v>
      </c>
      <c r="E4239" s="161"/>
      <c r="F4239" s="162"/>
      <c r="G4239" s="147"/>
      <c r="H4239" s="146"/>
      <c r="J4239" s="146"/>
      <c r="L4239" s="150"/>
      <c r="N4239" s="163"/>
      <c r="O4239" s="146"/>
      <c r="P4239" s="146"/>
      <c r="Q4239" s="146"/>
      <c r="R4239" s="34"/>
      <c r="S4239" s="35"/>
      <c r="T4239" s="147"/>
    </row>
    <row r="4240">
      <c r="A4240" s="147"/>
      <c r="B4240" s="64"/>
      <c r="C4240" s="147" t="s">
        <v>217</v>
      </c>
      <c r="E4240" s="161"/>
      <c r="F4240" s="162"/>
      <c r="G4240" s="147"/>
      <c r="H4240" s="146"/>
      <c r="J4240" s="146"/>
      <c r="L4240" s="150"/>
      <c r="N4240" s="163"/>
      <c r="O4240" s="146"/>
      <c r="P4240" s="146"/>
      <c r="Q4240" s="146"/>
      <c r="R4240" s="34"/>
      <c r="S4240" s="35"/>
      <c r="T4240" s="147"/>
    </row>
    <row r="4241">
      <c r="A4241" s="147"/>
      <c r="B4241" s="64"/>
      <c r="C4241" s="147" t="s">
        <v>217</v>
      </c>
      <c r="E4241" s="161"/>
      <c r="F4241" s="162"/>
      <c r="G4241" s="147"/>
      <c r="H4241" s="146"/>
      <c r="J4241" s="146"/>
      <c r="L4241" s="150"/>
      <c r="N4241" s="163"/>
      <c r="O4241" s="146"/>
      <c r="P4241" s="146"/>
      <c r="Q4241" s="146"/>
      <c r="R4241" s="34"/>
      <c r="S4241" s="35"/>
      <c r="T4241" s="147"/>
    </row>
    <row r="4242">
      <c r="A4242" s="147"/>
      <c r="B4242" s="64"/>
      <c r="C4242" s="147" t="s">
        <v>217</v>
      </c>
      <c r="E4242" s="161"/>
      <c r="F4242" s="162"/>
      <c r="G4242" s="147"/>
      <c r="H4242" s="146"/>
      <c r="J4242" s="146"/>
      <c r="L4242" s="150"/>
      <c r="N4242" s="163"/>
      <c r="O4242" s="146"/>
      <c r="P4242" s="146"/>
      <c r="Q4242" s="146"/>
      <c r="R4242" s="34"/>
      <c r="S4242" s="35"/>
      <c r="T4242" s="147"/>
    </row>
    <row r="4243">
      <c r="A4243" s="147"/>
      <c r="B4243" s="64"/>
      <c r="C4243" s="147" t="s">
        <v>217</v>
      </c>
      <c r="E4243" s="161"/>
      <c r="F4243" s="162"/>
      <c r="G4243" s="147"/>
      <c r="H4243" s="146"/>
      <c r="J4243" s="146"/>
      <c r="L4243" s="150"/>
      <c r="N4243" s="163"/>
      <c r="O4243" s="146"/>
      <c r="P4243" s="146"/>
      <c r="Q4243" s="146"/>
      <c r="R4243" s="34"/>
      <c r="S4243" s="35"/>
      <c r="T4243" s="147"/>
    </row>
    <row r="4244">
      <c r="A4244" s="147"/>
      <c r="B4244" s="64"/>
      <c r="C4244" s="147" t="s">
        <v>217</v>
      </c>
      <c r="E4244" s="161"/>
      <c r="F4244" s="162"/>
      <c r="G4244" s="147"/>
      <c r="H4244" s="146"/>
      <c r="J4244" s="146"/>
      <c r="L4244" s="150"/>
      <c r="N4244" s="163"/>
      <c r="O4244" s="146"/>
      <c r="P4244" s="146"/>
      <c r="Q4244" s="146"/>
      <c r="R4244" s="34"/>
      <c r="S4244" s="35"/>
      <c r="T4244" s="147"/>
    </row>
    <row r="4245">
      <c r="A4245" s="147"/>
      <c r="B4245" s="64"/>
      <c r="C4245" s="147" t="s">
        <v>217</v>
      </c>
      <c r="E4245" s="161"/>
      <c r="F4245" s="162"/>
      <c r="G4245" s="147"/>
      <c r="H4245" s="146"/>
      <c r="J4245" s="146"/>
      <c r="L4245" s="150"/>
      <c r="N4245" s="163"/>
      <c r="O4245" s="146"/>
      <c r="P4245" s="146"/>
      <c r="Q4245" s="146"/>
      <c r="R4245" s="34"/>
      <c r="S4245" s="35"/>
      <c r="T4245" s="147"/>
    </row>
    <row r="4246">
      <c r="A4246" s="147"/>
      <c r="B4246" s="64"/>
      <c r="C4246" s="147" t="s">
        <v>217</v>
      </c>
      <c r="E4246" s="161"/>
      <c r="F4246" s="162"/>
      <c r="G4246" s="147"/>
      <c r="H4246" s="146"/>
      <c r="J4246" s="146"/>
      <c r="L4246" s="150"/>
      <c r="N4246" s="163"/>
      <c r="O4246" s="146"/>
      <c r="P4246" s="146"/>
      <c r="Q4246" s="146"/>
      <c r="R4246" s="34"/>
      <c r="S4246" s="35"/>
      <c r="T4246" s="147"/>
    </row>
    <row r="4247">
      <c r="A4247" s="147"/>
      <c r="B4247" s="64"/>
      <c r="C4247" s="147" t="s">
        <v>217</v>
      </c>
      <c r="E4247" s="161"/>
      <c r="F4247" s="162"/>
      <c r="G4247" s="147"/>
      <c r="H4247" s="146"/>
      <c r="J4247" s="146"/>
      <c r="L4247" s="150"/>
      <c r="N4247" s="163"/>
      <c r="O4247" s="146"/>
      <c r="P4247" s="146"/>
      <c r="Q4247" s="146"/>
      <c r="R4247" s="34"/>
      <c r="S4247" s="35"/>
      <c r="T4247" s="147"/>
    </row>
    <row r="4248">
      <c r="A4248" s="147"/>
      <c r="B4248" s="64"/>
      <c r="C4248" s="147" t="s">
        <v>217</v>
      </c>
      <c r="E4248" s="161"/>
      <c r="F4248" s="162"/>
      <c r="G4248" s="147"/>
      <c r="H4248" s="146"/>
      <c r="J4248" s="146"/>
      <c r="L4248" s="150"/>
      <c r="N4248" s="163"/>
      <c r="O4248" s="146"/>
      <c r="P4248" s="146"/>
      <c r="Q4248" s="146"/>
      <c r="R4248" s="34"/>
      <c r="S4248" s="35"/>
      <c r="T4248" s="147"/>
    </row>
    <row r="4249">
      <c r="A4249" s="147"/>
      <c r="B4249" s="64"/>
      <c r="C4249" s="147" t="s">
        <v>217</v>
      </c>
      <c r="E4249" s="161"/>
      <c r="F4249" s="162"/>
      <c r="G4249" s="147"/>
      <c r="H4249" s="146"/>
      <c r="J4249" s="146"/>
      <c r="L4249" s="150"/>
      <c r="N4249" s="163"/>
      <c r="O4249" s="146"/>
      <c r="P4249" s="146"/>
      <c r="Q4249" s="146"/>
      <c r="R4249" s="34"/>
      <c r="S4249" s="35"/>
      <c r="T4249" s="147"/>
    </row>
    <row r="4250">
      <c r="A4250" s="147"/>
      <c r="B4250" s="64"/>
      <c r="C4250" s="147" t="s">
        <v>217</v>
      </c>
      <c r="E4250" s="161"/>
      <c r="F4250" s="162"/>
      <c r="G4250" s="147"/>
      <c r="H4250" s="146"/>
      <c r="J4250" s="146"/>
      <c r="L4250" s="150"/>
      <c r="N4250" s="163"/>
      <c r="O4250" s="146"/>
      <c r="P4250" s="146"/>
      <c r="Q4250" s="146"/>
      <c r="R4250" s="34"/>
      <c r="S4250" s="35"/>
      <c r="T4250" s="147"/>
    </row>
    <row r="4251">
      <c r="A4251" s="147"/>
      <c r="B4251" s="64"/>
      <c r="C4251" s="147" t="s">
        <v>217</v>
      </c>
      <c r="E4251" s="161"/>
      <c r="F4251" s="162"/>
      <c r="G4251" s="147"/>
      <c r="H4251" s="146"/>
      <c r="J4251" s="146"/>
      <c r="L4251" s="150"/>
      <c r="N4251" s="163"/>
      <c r="O4251" s="146"/>
      <c r="P4251" s="146"/>
      <c r="Q4251" s="146"/>
      <c r="R4251" s="34"/>
      <c r="S4251" s="35"/>
      <c r="T4251" s="147"/>
    </row>
    <row r="4252">
      <c r="A4252" s="147"/>
      <c r="B4252" s="64"/>
      <c r="C4252" s="147" t="s">
        <v>217</v>
      </c>
      <c r="E4252" s="161"/>
      <c r="F4252" s="162"/>
      <c r="G4252" s="147"/>
      <c r="H4252" s="146"/>
      <c r="J4252" s="146"/>
      <c r="L4252" s="150"/>
      <c r="N4252" s="163"/>
      <c r="O4252" s="146"/>
      <c r="P4252" s="146"/>
      <c r="Q4252" s="146"/>
      <c r="R4252" s="34"/>
      <c r="S4252" s="35"/>
      <c r="T4252" s="147"/>
    </row>
    <row r="4253">
      <c r="A4253" s="147"/>
      <c r="B4253" s="64"/>
      <c r="C4253" s="147" t="s">
        <v>217</v>
      </c>
      <c r="E4253" s="161"/>
      <c r="F4253" s="162"/>
      <c r="G4253" s="147"/>
      <c r="H4253" s="146"/>
      <c r="J4253" s="146"/>
      <c r="L4253" s="150"/>
      <c r="N4253" s="163"/>
      <c r="O4253" s="146"/>
      <c r="P4253" s="146"/>
      <c r="Q4253" s="146"/>
      <c r="R4253" s="34"/>
      <c r="S4253" s="35"/>
      <c r="T4253" s="147"/>
    </row>
    <row r="4254">
      <c r="A4254" s="147"/>
      <c r="B4254" s="64"/>
      <c r="C4254" s="147" t="s">
        <v>217</v>
      </c>
      <c r="E4254" s="161"/>
      <c r="F4254" s="162"/>
      <c r="G4254" s="147"/>
      <c r="H4254" s="146"/>
      <c r="J4254" s="146"/>
      <c r="L4254" s="150"/>
      <c r="N4254" s="163"/>
      <c r="O4254" s="146"/>
      <c r="P4254" s="146"/>
      <c r="Q4254" s="146"/>
      <c r="R4254" s="34"/>
      <c r="S4254" s="35"/>
      <c r="T4254" s="147"/>
    </row>
    <row r="4255">
      <c r="A4255" s="147"/>
      <c r="B4255" s="64"/>
      <c r="C4255" s="147" t="s">
        <v>217</v>
      </c>
      <c r="E4255" s="161"/>
      <c r="F4255" s="162"/>
      <c r="G4255" s="147"/>
      <c r="H4255" s="146"/>
      <c r="J4255" s="146"/>
      <c r="L4255" s="150"/>
      <c r="N4255" s="163"/>
      <c r="O4255" s="146"/>
      <c r="P4255" s="146"/>
      <c r="Q4255" s="146"/>
      <c r="R4255" s="34"/>
      <c r="S4255" s="35"/>
      <c r="T4255" s="147"/>
    </row>
    <row r="4256">
      <c r="A4256" s="147"/>
      <c r="B4256" s="64"/>
      <c r="C4256" s="147" t="s">
        <v>217</v>
      </c>
      <c r="E4256" s="161"/>
      <c r="F4256" s="162"/>
      <c r="G4256" s="147"/>
      <c r="H4256" s="146"/>
      <c r="J4256" s="146"/>
      <c r="L4256" s="150"/>
      <c r="N4256" s="163"/>
      <c r="O4256" s="146"/>
      <c r="P4256" s="146"/>
      <c r="Q4256" s="146"/>
      <c r="R4256" s="34"/>
      <c r="S4256" s="35"/>
      <c r="T4256" s="147"/>
    </row>
    <row r="4257">
      <c r="A4257" s="147"/>
      <c r="B4257" s="64"/>
      <c r="C4257" s="147" t="s">
        <v>217</v>
      </c>
      <c r="E4257" s="161"/>
      <c r="F4257" s="162"/>
      <c r="G4257" s="147"/>
      <c r="H4257" s="146"/>
      <c r="J4257" s="146"/>
      <c r="L4257" s="150"/>
      <c r="N4257" s="163"/>
      <c r="O4257" s="146"/>
      <c r="P4257" s="146"/>
      <c r="Q4257" s="146"/>
      <c r="R4257" s="34"/>
      <c r="S4257" s="35"/>
      <c r="T4257" s="147"/>
    </row>
    <row r="4258">
      <c r="A4258" s="147"/>
      <c r="B4258" s="64"/>
      <c r="C4258" s="147" t="s">
        <v>217</v>
      </c>
      <c r="E4258" s="161"/>
      <c r="F4258" s="162"/>
      <c r="G4258" s="147"/>
      <c r="H4258" s="146"/>
      <c r="J4258" s="146"/>
      <c r="L4258" s="150"/>
      <c r="N4258" s="163"/>
      <c r="O4258" s="146"/>
      <c r="P4258" s="146"/>
      <c r="Q4258" s="146"/>
      <c r="R4258" s="34"/>
      <c r="S4258" s="35"/>
      <c r="T4258" s="147"/>
    </row>
    <row r="4259">
      <c r="A4259" s="147"/>
      <c r="B4259" s="64"/>
      <c r="C4259" s="147" t="s">
        <v>217</v>
      </c>
      <c r="E4259" s="161"/>
      <c r="F4259" s="162"/>
      <c r="G4259" s="147"/>
      <c r="H4259" s="146"/>
      <c r="J4259" s="146"/>
      <c r="L4259" s="150"/>
      <c r="N4259" s="163"/>
      <c r="O4259" s="146"/>
      <c r="P4259" s="146"/>
      <c r="Q4259" s="146"/>
      <c r="R4259" s="34"/>
      <c r="S4259" s="35"/>
      <c r="T4259" s="147"/>
    </row>
    <row r="4260">
      <c r="A4260" s="147"/>
      <c r="B4260" s="64"/>
      <c r="C4260" s="147" t="s">
        <v>217</v>
      </c>
      <c r="E4260" s="161"/>
      <c r="F4260" s="162"/>
      <c r="G4260" s="147"/>
      <c r="H4260" s="146"/>
      <c r="J4260" s="146"/>
      <c r="L4260" s="150"/>
      <c r="N4260" s="163"/>
      <c r="O4260" s="146"/>
      <c r="P4260" s="146"/>
      <c r="Q4260" s="146"/>
      <c r="R4260" s="34"/>
      <c r="S4260" s="35"/>
      <c r="T4260" s="147"/>
    </row>
    <row r="4261">
      <c r="A4261" s="147"/>
      <c r="B4261" s="64"/>
      <c r="C4261" s="147" t="s">
        <v>217</v>
      </c>
      <c r="E4261" s="161"/>
      <c r="F4261" s="162"/>
      <c r="G4261" s="147"/>
      <c r="H4261" s="146"/>
      <c r="J4261" s="146"/>
      <c r="L4261" s="150"/>
      <c r="N4261" s="163"/>
      <c r="O4261" s="146"/>
      <c r="P4261" s="146"/>
      <c r="Q4261" s="146"/>
      <c r="R4261" s="34"/>
      <c r="S4261" s="35"/>
      <c r="T4261" s="147"/>
    </row>
    <row r="4262">
      <c r="A4262" s="147"/>
      <c r="B4262" s="64"/>
      <c r="C4262" s="147" t="s">
        <v>217</v>
      </c>
      <c r="E4262" s="161"/>
      <c r="F4262" s="162"/>
      <c r="G4262" s="147"/>
      <c r="H4262" s="146"/>
      <c r="J4262" s="146"/>
      <c r="L4262" s="150"/>
      <c r="N4262" s="163"/>
      <c r="O4262" s="146"/>
      <c r="P4262" s="146"/>
      <c r="Q4262" s="146"/>
      <c r="R4262" s="34"/>
      <c r="S4262" s="35"/>
      <c r="T4262" s="147"/>
    </row>
    <row r="4263">
      <c r="A4263" s="147"/>
      <c r="B4263" s="64"/>
      <c r="C4263" s="147" t="s">
        <v>217</v>
      </c>
      <c r="E4263" s="161"/>
      <c r="F4263" s="162"/>
      <c r="G4263" s="147"/>
      <c r="H4263" s="146"/>
      <c r="J4263" s="146"/>
      <c r="L4263" s="150"/>
      <c r="N4263" s="163"/>
      <c r="O4263" s="146"/>
      <c r="P4263" s="146"/>
      <c r="Q4263" s="146"/>
      <c r="R4263" s="34"/>
      <c r="S4263" s="35"/>
      <c r="T4263" s="147"/>
    </row>
    <row r="4264">
      <c r="A4264" s="147"/>
      <c r="B4264" s="64"/>
      <c r="C4264" s="147" t="s">
        <v>217</v>
      </c>
      <c r="E4264" s="161"/>
      <c r="F4264" s="162"/>
      <c r="G4264" s="147"/>
      <c r="H4264" s="146"/>
      <c r="J4264" s="146"/>
      <c r="L4264" s="150"/>
      <c r="N4264" s="163"/>
      <c r="O4264" s="146"/>
      <c r="P4264" s="146"/>
      <c r="Q4264" s="146"/>
      <c r="R4264" s="34"/>
      <c r="S4264" s="35"/>
      <c r="T4264" s="147"/>
    </row>
    <row r="4265">
      <c r="A4265" s="147"/>
      <c r="B4265" s="64"/>
      <c r="C4265" s="147" t="s">
        <v>217</v>
      </c>
      <c r="E4265" s="161"/>
      <c r="F4265" s="162"/>
      <c r="G4265" s="147"/>
      <c r="H4265" s="146"/>
      <c r="J4265" s="146"/>
      <c r="L4265" s="150"/>
      <c r="N4265" s="163"/>
      <c r="O4265" s="146"/>
      <c r="P4265" s="146"/>
      <c r="Q4265" s="146"/>
      <c r="R4265" s="34"/>
      <c r="S4265" s="35"/>
      <c r="T4265" s="147"/>
    </row>
    <row r="4266">
      <c r="A4266" s="147"/>
      <c r="B4266" s="64"/>
      <c r="C4266" s="147" t="s">
        <v>217</v>
      </c>
      <c r="E4266" s="161"/>
      <c r="F4266" s="162"/>
      <c r="G4266" s="147"/>
      <c r="H4266" s="146"/>
      <c r="J4266" s="146"/>
      <c r="L4266" s="150"/>
      <c r="N4266" s="163"/>
      <c r="O4266" s="146"/>
      <c r="P4266" s="146"/>
      <c r="Q4266" s="146"/>
      <c r="R4266" s="34"/>
      <c r="S4266" s="35"/>
      <c r="T4266" s="147"/>
    </row>
    <row r="4267">
      <c r="A4267" s="147"/>
      <c r="B4267" s="64"/>
      <c r="C4267" s="147" t="s">
        <v>217</v>
      </c>
      <c r="E4267" s="161"/>
      <c r="F4267" s="162"/>
      <c r="G4267" s="147"/>
      <c r="H4267" s="146"/>
      <c r="J4267" s="146"/>
      <c r="L4267" s="150"/>
      <c r="N4267" s="163"/>
      <c r="O4267" s="146"/>
      <c r="P4267" s="146"/>
      <c r="Q4267" s="146"/>
      <c r="R4267" s="34"/>
      <c r="S4267" s="35"/>
      <c r="T4267" s="147"/>
    </row>
    <row r="4268">
      <c r="A4268" s="147"/>
      <c r="B4268" s="64"/>
      <c r="C4268" s="147" t="s">
        <v>217</v>
      </c>
      <c r="E4268" s="161"/>
      <c r="F4268" s="162"/>
      <c r="G4268" s="147"/>
      <c r="H4268" s="146"/>
      <c r="J4268" s="146"/>
      <c r="L4268" s="150"/>
      <c r="N4268" s="163"/>
      <c r="O4268" s="146"/>
      <c r="P4268" s="146"/>
      <c r="Q4268" s="146"/>
      <c r="R4268" s="34"/>
      <c r="S4268" s="35"/>
      <c r="T4268" s="147"/>
    </row>
    <row r="4269">
      <c r="A4269" s="147"/>
      <c r="B4269" s="64"/>
      <c r="C4269" s="147" t="s">
        <v>217</v>
      </c>
      <c r="E4269" s="161"/>
      <c r="F4269" s="162"/>
      <c r="G4269" s="147"/>
      <c r="H4269" s="146"/>
      <c r="J4269" s="146"/>
      <c r="L4269" s="150"/>
      <c r="N4269" s="163"/>
      <c r="O4269" s="146"/>
      <c r="P4269" s="146"/>
      <c r="Q4269" s="146"/>
      <c r="R4269" s="34"/>
      <c r="S4269" s="35"/>
      <c r="T4269" s="147"/>
    </row>
    <row r="4270">
      <c r="A4270" s="147"/>
      <c r="B4270" s="64"/>
      <c r="C4270" s="147" t="s">
        <v>217</v>
      </c>
      <c r="E4270" s="161"/>
      <c r="F4270" s="162"/>
      <c r="G4270" s="147"/>
      <c r="H4270" s="146"/>
      <c r="J4270" s="146"/>
      <c r="L4270" s="150"/>
      <c r="N4270" s="163"/>
      <c r="O4270" s="146"/>
      <c r="P4270" s="146"/>
      <c r="Q4270" s="146"/>
      <c r="R4270" s="34"/>
      <c r="S4270" s="35"/>
      <c r="T4270" s="147"/>
    </row>
    <row r="4271">
      <c r="A4271" s="147"/>
      <c r="B4271" s="64"/>
      <c r="C4271" s="147" t="s">
        <v>217</v>
      </c>
      <c r="E4271" s="161"/>
      <c r="F4271" s="162"/>
      <c r="G4271" s="147"/>
      <c r="H4271" s="146"/>
      <c r="J4271" s="146"/>
      <c r="L4271" s="150"/>
      <c r="N4271" s="163"/>
      <c r="O4271" s="146"/>
      <c r="P4271" s="146"/>
      <c r="Q4271" s="146"/>
      <c r="R4271" s="34"/>
      <c r="S4271" s="35"/>
      <c r="T4271" s="147"/>
    </row>
    <row r="4272">
      <c r="A4272" s="147"/>
      <c r="B4272" s="64"/>
      <c r="C4272" s="147" t="s">
        <v>217</v>
      </c>
      <c r="E4272" s="161"/>
      <c r="F4272" s="162"/>
      <c r="G4272" s="147"/>
      <c r="H4272" s="146"/>
      <c r="J4272" s="146"/>
      <c r="L4272" s="150"/>
      <c r="N4272" s="163"/>
      <c r="O4272" s="146"/>
      <c r="P4272" s="146"/>
      <c r="Q4272" s="146"/>
      <c r="R4272" s="34"/>
      <c r="S4272" s="35"/>
      <c r="T4272" s="147"/>
    </row>
    <row r="4273">
      <c r="A4273" s="147"/>
      <c r="B4273" s="64"/>
      <c r="C4273" s="147" t="s">
        <v>217</v>
      </c>
      <c r="E4273" s="161"/>
      <c r="F4273" s="162"/>
      <c r="G4273" s="147"/>
      <c r="H4273" s="146"/>
      <c r="J4273" s="146"/>
      <c r="L4273" s="150"/>
      <c r="N4273" s="163"/>
      <c r="O4273" s="146"/>
      <c r="P4273" s="146"/>
      <c r="Q4273" s="146"/>
      <c r="R4273" s="34"/>
      <c r="S4273" s="35"/>
      <c r="T4273" s="147"/>
    </row>
    <row r="4274">
      <c r="A4274" s="147"/>
      <c r="B4274" s="64"/>
      <c r="C4274" s="147" t="s">
        <v>217</v>
      </c>
      <c r="E4274" s="161"/>
      <c r="F4274" s="162"/>
      <c r="G4274" s="147"/>
      <c r="H4274" s="146"/>
      <c r="J4274" s="146"/>
      <c r="L4274" s="150"/>
      <c r="N4274" s="163"/>
      <c r="O4274" s="146"/>
      <c r="P4274" s="146"/>
      <c r="Q4274" s="146"/>
      <c r="R4274" s="34"/>
      <c r="S4274" s="35"/>
      <c r="T4274" s="147"/>
    </row>
    <row r="4275">
      <c r="A4275" s="147"/>
      <c r="B4275" s="64"/>
      <c r="C4275" s="147" t="s">
        <v>217</v>
      </c>
      <c r="E4275" s="161"/>
      <c r="F4275" s="162"/>
      <c r="G4275" s="147"/>
      <c r="H4275" s="146"/>
      <c r="J4275" s="146"/>
      <c r="L4275" s="150"/>
      <c r="N4275" s="163"/>
      <c r="O4275" s="146"/>
      <c r="P4275" s="146"/>
      <c r="Q4275" s="146"/>
      <c r="R4275" s="34"/>
      <c r="S4275" s="35"/>
      <c r="T4275" s="147"/>
    </row>
    <row r="4276">
      <c r="A4276" s="147"/>
      <c r="B4276" s="64"/>
      <c r="C4276" s="147" t="s">
        <v>217</v>
      </c>
      <c r="E4276" s="161"/>
      <c r="F4276" s="162"/>
      <c r="G4276" s="147"/>
      <c r="H4276" s="146"/>
      <c r="J4276" s="146"/>
      <c r="L4276" s="150"/>
      <c r="N4276" s="163"/>
      <c r="O4276" s="146"/>
      <c r="P4276" s="146"/>
      <c r="Q4276" s="146"/>
      <c r="R4276" s="34"/>
      <c r="S4276" s="35"/>
      <c r="T4276" s="147"/>
    </row>
    <row r="4277">
      <c r="A4277" s="147"/>
      <c r="B4277" s="64"/>
      <c r="C4277" s="147" t="s">
        <v>217</v>
      </c>
      <c r="E4277" s="161"/>
      <c r="F4277" s="162"/>
      <c r="G4277" s="147"/>
      <c r="H4277" s="146"/>
      <c r="J4277" s="146"/>
      <c r="L4277" s="150"/>
      <c r="N4277" s="163"/>
      <c r="O4277" s="146"/>
      <c r="P4277" s="146"/>
      <c r="Q4277" s="146"/>
      <c r="R4277" s="34"/>
      <c r="S4277" s="35"/>
      <c r="T4277" s="147"/>
    </row>
    <row r="4278">
      <c r="A4278" s="147"/>
      <c r="B4278" s="64"/>
      <c r="C4278" s="147" t="s">
        <v>217</v>
      </c>
      <c r="E4278" s="161"/>
      <c r="F4278" s="162"/>
      <c r="G4278" s="147"/>
      <c r="H4278" s="146"/>
      <c r="J4278" s="146"/>
      <c r="L4278" s="150"/>
      <c r="N4278" s="163"/>
      <c r="O4278" s="146"/>
      <c r="P4278" s="146"/>
      <c r="Q4278" s="146"/>
      <c r="R4278" s="34"/>
      <c r="S4278" s="35"/>
      <c r="T4278" s="147"/>
    </row>
    <row r="4279">
      <c r="A4279" s="147"/>
      <c r="B4279" s="64"/>
      <c r="C4279" s="147" t="s">
        <v>217</v>
      </c>
      <c r="E4279" s="161"/>
      <c r="F4279" s="162"/>
      <c r="G4279" s="147"/>
      <c r="H4279" s="146"/>
      <c r="J4279" s="146"/>
      <c r="L4279" s="150"/>
      <c r="N4279" s="163"/>
      <c r="O4279" s="146"/>
      <c r="P4279" s="146"/>
      <c r="Q4279" s="146"/>
      <c r="R4279" s="34"/>
      <c r="S4279" s="35"/>
      <c r="T4279" s="147"/>
    </row>
    <row r="4280">
      <c r="A4280" s="147"/>
      <c r="B4280" s="64"/>
      <c r="C4280" s="147" t="s">
        <v>217</v>
      </c>
      <c r="E4280" s="161"/>
      <c r="F4280" s="162"/>
      <c r="G4280" s="147"/>
      <c r="H4280" s="146"/>
      <c r="J4280" s="146"/>
      <c r="L4280" s="150"/>
      <c r="N4280" s="163"/>
      <c r="O4280" s="146"/>
      <c r="P4280" s="146"/>
      <c r="Q4280" s="146"/>
      <c r="R4280" s="34"/>
      <c r="S4280" s="35"/>
      <c r="T4280" s="147"/>
    </row>
    <row r="4281">
      <c r="A4281" s="147"/>
      <c r="B4281" s="64"/>
      <c r="C4281" s="147" t="s">
        <v>217</v>
      </c>
      <c r="E4281" s="161"/>
      <c r="F4281" s="162"/>
      <c r="G4281" s="147"/>
      <c r="H4281" s="146"/>
      <c r="J4281" s="146"/>
      <c r="L4281" s="150"/>
      <c r="N4281" s="163"/>
      <c r="O4281" s="146"/>
      <c r="P4281" s="146"/>
      <c r="Q4281" s="146"/>
      <c r="R4281" s="34"/>
      <c r="S4281" s="35"/>
      <c r="T4281" s="147"/>
    </row>
    <row r="4282">
      <c r="A4282" s="147"/>
      <c r="B4282" s="64"/>
      <c r="C4282" s="147" t="s">
        <v>217</v>
      </c>
      <c r="E4282" s="161"/>
      <c r="F4282" s="162"/>
      <c r="G4282" s="147"/>
      <c r="H4282" s="146"/>
      <c r="J4282" s="146"/>
      <c r="L4282" s="150"/>
      <c r="N4282" s="163"/>
      <c r="O4282" s="146"/>
      <c r="P4282" s="146"/>
      <c r="Q4282" s="146"/>
      <c r="R4282" s="34"/>
      <c r="S4282" s="35"/>
      <c r="T4282" s="147"/>
    </row>
    <row r="4283">
      <c r="A4283" s="147"/>
      <c r="B4283" s="64"/>
      <c r="C4283" s="147" t="s">
        <v>217</v>
      </c>
      <c r="E4283" s="161"/>
      <c r="F4283" s="162"/>
      <c r="G4283" s="147"/>
      <c r="H4283" s="146"/>
      <c r="J4283" s="146"/>
      <c r="L4283" s="150"/>
      <c r="N4283" s="163"/>
      <c r="O4283" s="146"/>
      <c r="P4283" s="146"/>
      <c r="Q4283" s="146"/>
      <c r="R4283" s="34"/>
      <c r="S4283" s="35"/>
      <c r="T4283" s="147"/>
    </row>
    <row r="4284">
      <c r="A4284" s="147"/>
      <c r="B4284" s="64"/>
      <c r="C4284" s="147" t="s">
        <v>217</v>
      </c>
      <c r="E4284" s="161"/>
      <c r="F4284" s="162"/>
      <c r="G4284" s="147"/>
      <c r="H4284" s="146"/>
      <c r="J4284" s="146"/>
      <c r="L4284" s="150"/>
      <c r="N4284" s="163"/>
      <c r="O4284" s="146"/>
      <c r="P4284" s="146"/>
      <c r="Q4284" s="146"/>
      <c r="R4284" s="34"/>
      <c r="S4284" s="35"/>
      <c r="T4284" s="147"/>
    </row>
    <row r="4285">
      <c r="A4285" s="147"/>
      <c r="B4285" s="64"/>
      <c r="C4285" s="147" t="s">
        <v>217</v>
      </c>
      <c r="E4285" s="161"/>
      <c r="F4285" s="162"/>
      <c r="G4285" s="147"/>
      <c r="H4285" s="146"/>
      <c r="J4285" s="146"/>
      <c r="L4285" s="150"/>
      <c r="N4285" s="163"/>
      <c r="O4285" s="146"/>
      <c r="P4285" s="146"/>
      <c r="Q4285" s="146"/>
      <c r="R4285" s="34"/>
      <c r="S4285" s="35"/>
      <c r="T4285" s="147"/>
    </row>
    <row r="4286">
      <c r="A4286" s="147"/>
      <c r="B4286" s="64"/>
      <c r="C4286" s="147" t="s">
        <v>217</v>
      </c>
      <c r="E4286" s="161"/>
      <c r="F4286" s="162"/>
      <c r="G4286" s="147"/>
      <c r="H4286" s="146"/>
      <c r="J4286" s="146"/>
      <c r="L4286" s="150"/>
      <c r="N4286" s="163"/>
      <c r="O4286" s="146"/>
      <c r="P4286" s="146"/>
      <c r="Q4286" s="146"/>
      <c r="R4286" s="34"/>
      <c r="S4286" s="35"/>
      <c r="T4286" s="147"/>
    </row>
    <row r="4287">
      <c r="A4287" s="147"/>
      <c r="B4287" s="64"/>
      <c r="C4287" s="147" t="s">
        <v>217</v>
      </c>
      <c r="E4287" s="161"/>
      <c r="F4287" s="162"/>
      <c r="G4287" s="147"/>
      <c r="H4287" s="146"/>
      <c r="J4287" s="146"/>
      <c r="L4287" s="150"/>
      <c r="N4287" s="163"/>
      <c r="O4287" s="146"/>
      <c r="P4287" s="146"/>
      <c r="Q4287" s="146"/>
      <c r="R4287" s="34"/>
      <c r="S4287" s="35"/>
      <c r="T4287" s="147"/>
    </row>
    <row r="4288">
      <c r="A4288" s="147"/>
      <c r="B4288" s="64"/>
      <c r="C4288" s="147" t="s">
        <v>217</v>
      </c>
      <c r="E4288" s="161"/>
      <c r="F4288" s="162"/>
      <c r="G4288" s="147"/>
      <c r="H4288" s="146"/>
      <c r="J4288" s="146"/>
      <c r="L4288" s="150"/>
      <c r="N4288" s="163"/>
      <c r="O4288" s="146"/>
      <c r="P4288" s="146"/>
      <c r="Q4288" s="146"/>
      <c r="R4288" s="34"/>
      <c r="S4288" s="35"/>
      <c r="T4288" s="147"/>
    </row>
    <row r="4289">
      <c r="A4289" s="147"/>
      <c r="B4289" s="64"/>
      <c r="C4289" s="147" t="s">
        <v>217</v>
      </c>
      <c r="E4289" s="161"/>
      <c r="F4289" s="162"/>
      <c r="G4289" s="147"/>
      <c r="H4289" s="146"/>
      <c r="J4289" s="146"/>
      <c r="L4289" s="150"/>
      <c r="N4289" s="163"/>
      <c r="O4289" s="146"/>
      <c r="P4289" s="146"/>
      <c r="Q4289" s="146"/>
      <c r="R4289" s="34"/>
      <c r="S4289" s="35"/>
      <c r="T4289" s="147"/>
    </row>
    <row r="4290">
      <c r="A4290" s="147"/>
      <c r="B4290" s="64"/>
      <c r="C4290" s="147" t="s">
        <v>217</v>
      </c>
      <c r="E4290" s="161"/>
      <c r="F4290" s="162"/>
      <c r="G4290" s="147"/>
      <c r="H4290" s="146"/>
      <c r="J4290" s="146"/>
      <c r="L4290" s="150"/>
      <c r="N4290" s="163"/>
      <c r="O4290" s="146"/>
      <c r="P4290" s="146"/>
      <c r="Q4290" s="146"/>
      <c r="R4290" s="34"/>
      <c r="S4290" s="35"/>
      <c r="T4290" s="147"/>
    </row>
    <row r="4291">
      <c r="A4291" s="147"/>
      <c r="B4291" s="64"/>
      <c r="C4291" s="147" t="s">
        <v>217</v>
      </c>
      <c r="E4291" s="161"/>
      <c r="F4291" s="162"/>
      <c r="G4291" s="147"/>
      <c r="H4291" s="146"/>
      <c r="J4291" s="146"/>
      <c r="L4291" s="150"/>
      <c r="N4291" s="163"/>
      <c r="O4291" s="146"/>
      <c r="P4291" s="146"/>
      <c r="Q4291" s="146"/>
      <c r="R4291" s="34"/>
      <c r="S4291" s="35"/>
      <c r="T4291" s="147"/>
    </row>
    <row r="4292">
      <c r="A4292" s="147"/>
      <c r="B4292" s="64"/>
      <c r="C4292" s="147" t="s">
        <v>217</v>
      </c>
      <c r="E4292" s="161"/>
      <c r="F4292" s="162"/>
      <c r="G4292" s="147"/>
      <c r="H4292" s="146"/>
      <c r="J4292" s="146"/>
      <c r="L4292" s="150"/>
      <c r="N4292" s="163"/>
      <c r="O4292" s="146"/>
      <c r="P4292" s="146"/>
      <c r="Q4292" s="146"/>
      <c r="R4292" s="34"/>
      <c r="S4292" s="35"/>
      <c r="T4292" s="147"/>
    </row>
    <row r="4293">
      <c r="A4293" s="147"/>
      <c r="B4293" s="64"/>
      <c r="C4293" s="147" t="s">
        <v>217</v>
      </c>
      <c r="E4293" s="161"/>
      <c r="F4293" s="162"/>
      <c r="G4293" s="147"/>
      <c r="H4293" s="146"/>
      <c r="J4293" s="146"/>
      <c r="L4293" s="150"/>
      <c r="N4293" s="163"/>
      <c r="O4293" s="146"/>
      <c r="P4293" s="146"/>
      <c r="Q4293" s="146"/>
      <c r="R4293" s="34"/>
      <c r="S4293" s="35"/>
      <c r="T4293" s="147"/>
    </row>
    <row r="4294">
      <c r="A4294" s="147"/>
      <c r="B4294" s="64"/>
      <c r="C4294" s="147" t="s">
        <v>217</v>
      </c>
      <c r="E4294" s="161"/>
      <c r="F4294" s="162"/>
      <c r="G4294" s="147"/>
      <c r="H4294" s="146"/>
      <c r="J4294" s="146"/>
      <c r="L4294" s="150"/>
      <c r="N4294" s="163"/>
      <c r="O4294" s="146"/>
      <c r="P4294" s="146"/>
      <c r="Q4294" s="146"/>
      <c r="R4294" s="34"/>
      <c r="S4294" s="35"/>
      <c r="T4294" s="147"/>
    </row>
    <row r="4295">
      <c r="A4295" s="147"/>
      <c r="B4295" s="64"/>
      <c r="C4295" s="147" t="s">
        <v>217</v>
      </c>
      <c r="E4295" s="161"/>
      <c r="F4295" s="162"/>
      <c r="G4295" s="147"/>
      <c r="H4295" s="146"/>
      <c r="J4295" s="146"/>
      <c r="L4295" s="150"/>
      <c r="N4295" s="163"/>
      <c r="O4295" s="146"/>
      <c r="P4295" s="146"/>
      <c r="Q4295" s="146"/>
      <c r="R4295" s="34"/>
      <c r="S4295" s="35"/>
      <c r="T4295" s="147"/>
    </row>
    <row r="4296">
      <c r="A4296" s="147"/>
      <c r="B4296" s="64"/>
      <c r="C4296" s="147" t="s">
        <v>217</v>
      </c>
      <c r="E4296" s="161"/>
      <c r="F4296" s="162"/>
      <c r="G4296" s="147"/>
      <c r="H4296" s="146"/>
      <c r="J4296" s="146"/>
      <c r="L4296" s="150"/>
      <c r="N4296" s="163"/>
      <c r="O4296" s="146"/>
      <c r="P4296" s="146"/>
      <c r="Q4296" s="146"/>
      <c r="R4296" s="34"/>
      <c r="S4296" s="35"/>
      <c r="T4296" s="147"/>
    </row>
    <row r="4297">
      <c r="A4297" s="147"/>
      <c r="B4297" s="64"/>
      <c r="C4297" s="147" t="s">
        <v>217</v>
      </c>
      <c r="E4297" s="161"/>
      <c r="F4297" s="162"/>
      <c r="G4297" s="147"/>
      <c r="H4297" s="146"/>
      <c r="J4297" s="146"/>
      <c r="L4297" s="150"/>
      <c r="N4297" s="163"/>
      <c r="O4297" s="146"/>
      <c r="P4297" s="146"/>
      <c r="Q4297" s="146"/>
      <c r="R4297" s="34"/>
      <c r="S4297" s="35"/>
      <c r="T4297" s="147"/>
    </row>
    <row r="4298">
      <c r="A4298" s="147"/>
      <c r="B4298" s="64"/>
      <c r="C4298" s="147" t="s">
        <v>217</v>
      </c>
      <c r="E4298" s="161"/>
      <c r="F4298" s="162"/>
      <c r="G4298" s="147"/>
      <c r="H4298" s="146"/>
      <c r="J4298" s="146"/>
      <c r="L4298" s="150"/>
      <c r="N4298" s="163"/>
      <c r="O4298" s="146"/>
      <c r="P4298" s="146"/>
      <c r="Q4298" s="146"/>
      <c r="R4298" s="34"/>
      <c r="S4298" s="35"/>
      <c r="T4298" s="147"/>
    </row>
    <row r="4299">
      <c r="A4299" s="147"/>
      <c r="B4299" s="64"/>
      <c r="C4299" s="147" t="s">
        <v>217</v>
      </c>
      <c r="E4299" s="161"/>
      <c r="F4299" s="162"/>
      <c r="G4299" s="147"/>
      <c r="H4299" s="146"/>
      <c r="J4299" s="146"/>
      <c r="L4299" s="150"/>
      <c r="N4299" s="163"/>
      <c r="O4299" s="146"/>
      <c r="P4299" s="146"/>
      <c r="Q4299" s="146"/>
      <c r="R4299" s="34"/>
      <c r="S4299" s="35"/>
      <c r="T4299" s="147"/>
    </row>
    <row r="4300">
      <c r="A4300" s="147"/>
      <c r="B4300" s="64"/>
      <c r="C4300" s="147" t="s">
        <v>217</v>
      </c>
      <c r="E4300" s="161"/>
      <c r="F4300" s="162"/>
      <c r="G4300" s="147"/>
      <c r="H4300" s="146"/>
      <c r="J4300" s="146"/>
      <c r="L4300" s="150"/>
      <c r="N4300" s="163"/>
      <c r="O4300" s="146"/>
      <c r="P4300" s="146"/>
      <c r="Q4300" s="146"/>
      <c r="R4300" s="34"/>
      <c r="S4300" s="35"/>
      <c r="T4300" s="147"/>
    </row>
    <row r="4301">
      <c r="A4301" s="147"/>
      <c r="B4301" s="64"/>
      <c r="C4301" s="147" t="s">
        <v>217</v>
      </c>
      <c r="E4301" s="161"/>
      <c r="F4301" s="162"/>
      <c r="G4301" s="147"/>
      <c r="H4301" s="146"/>
      <c r="J4301" s="146"/>
      <c r="L4301" s="150"/>
      <c r="N4301" s="163"/>
      <c r="O4301" s="146"/>
      <c r="P4301" s="146"/>
      <c r="Q4301" s="146"/>
      <c r="R4301" s="34"/>
      <c r="S4301" s="35"/>
      <c r="T4301" s="147"/>
    </row>
    <row r="4302">
      <c r="A4302" s="147"/>
      <c r="B4302" s="64"/>
      <c r="C4302" s="147" t="s">
        <v>217</v>
      </c>
      <c r="E4302" s="161"/>
      <c r="F4302" s="162"/>
      <c r="G4302" s="147"/>
      <c r="H4302" s="146"/>
      <c r="J4302" s="146"/>
      <c r="L4302" s="150"/>
      <c r="N4302" s="163"/>
      <c r="O4302" s="146"/>
      <c r="P4302" s="146"/>
      <c r="Q4302" s="146"/>
      <c r="R4302" s="34"/>
      <c r="S4302" s="35"/>
      <c r="T4302" s="147"/>
    </row>
    <row r="4303">
      <c r="A4303" s="147"/>
      <c r="B4303" s="64"/>
      <c r="C4303" s="147" t="s">
        <v>217</v>
      </c>
      <c r="E4303" s="161"/>
      <c r="F4303" s="162"/>
      <c r="G4303" s="147"/>
      <c r="H4303" s="146"/>
      <c r="J4303" s="146"/>
      <c r="L4303" s="150"/>
      <c r="N4303" s="163"/>
      <c r="O4303" s="146"/>
      <c r="P4303" s="146"/>
      <c r="Q4303" s="146"/>
      <c r="R4303" s="34"/>
      <c r="S4303" s="35"/>
      <c r="T4303" s="147"/>
    </row>
    <row r="4304">
      <c r="A4304" s="147"/>
      <c r="B4304" s="64"/>
      <c r="C4304" s="147" t="s">
        <v>217</v>
      </c>
      <c r="E4304" s="161"/>
      <c r="F4304" s="162"/>
      <c r="G4304" s="147"/>
      <c r="H4304" s="146"/>
      <c r="J4304" s="146"/>
      <c r="L4304" s="150"/>
      <c r="N4304" s="163"/>
      <c r="O4304" s="146"/>
      <c r="P4304" s="146"/>
      <c r="Q4304" s="146"/>
      <c r="R4304" s="34"/>
      <c r="S4304" s="35"/>
      <c r="T4304" s="147"/>
    </row>
    <row r="4305">
      <c r="A4305" s="147"/>
      <c r="B4305" s="64"/>
      <c r="C4305" s="147" t="s">
        <v>217</v>
      </c>
      <c r="E4305" s="161"/>
      <c r="F4305" s="162"/>
      <c r="G4305" s="147"/>
      <c r="H4305" s="146"/>
      <c r="J4305" s="146"/>
      <c r="L4305" s="150"/>
      <c r="N4305" s="163"/>
      <c r="O4305" s="146"/>
      <c r="P4305" s="146"/>
      <c r="Q4305" s="146"/>
      <c r="R4305" s="34"/>
      <c r="S4305" s="35"/>
      <c r="T4305" s="147"/>
    </row>
    <row r="4306">
      <c r="A4306" s="147"/>
      <c r="B4306" s="64"/>
      <c r="C4306" s="147" t="s">
        <v>217</v>
      </c>
      <c r="E4306" s="161"/>
      <c r="F4306" s="162"/>
      <c r="G4306" s="147"/>
      <c r="H4306" s="146"/>
      <c r="J4306" s="146"/>
      <c r="L4306" s="150"/>
      <c r="N4306" s="163"/>
      <c r="O4306" s="146"/>
      <c r="P4306" s="146"/>
      <c r="Q4306" s="146"/>
      <c r="R4306" s="34"/>
      <c r="S4306" s="35"/>
      <c r="T4306" s="147"/>
    </row>
    <row r="4307">
      <c r="A4307" s="147"/>
      <c r="B4307" s="64"/>
      <c r="C4307" s="147" t="s">
        <v>217</v>
      </c>
      <c r="E4307" s="161"/>
      <c r="F4307" s="162"/>
      <c r="G4307" s="147"/>
      <c r="H4307" s="146"/>
      <c r="J4307" s="146"/>
      <c r="L4307" s="150"/>
      <c r="N4307" s="163"/>
      <c r="O4307" s="146"/>
      <c r="P4307" s="146"/>
      <c r="Q4307" s="146"/>
      <c r="R4307" s="34"/>
      <c r="S4307" s="35"/>
      <c r="T4307" s="147"/>
    </row>
    <row r="4308">
      <c r="A4308" s="147"/>
      <c r="B4308" s="64"/>
      <c r="C4308" s="147" t="s">
        <v>217</v>
      </c>
      <c r="E4308" s="161"/>
      <c r="F4308" s="162"/>
      <c r="G4308" s="147"/>
      <c r="H4308" s="146"/>
      <c r="J4308" s="146"/>
      <c r="L4308" s="150"/>
      <c r="N4308" s="163"/>
      <c r="O4308" s="146"/>
      <c r="P4308" s="146"/>
      <c r="Q4308" s="146"/>
      <c r="R4308" s="34"/>
      <c r="S4308" s="35"/>
      <c r="T4308" s="147"/>
    </row>
    <row r="4309">
      <c r="A4309" s="147"/>
      <c r="B4309" s="64"/>
      <c r="C4309" s="147" t="s">
        <v>217</v>
      </c>
      <c r="E4309" s="161"/>
      <c r="F4309" s="162"/>
      <c r="G4309" s="147"/>
      <c r="H4309" s="146"/>
      <c r="J4309" s="146"/>
      <c r="L4309" s="150"/>
      <c r="N4309" s="163"/>
      <c r="O4309" s="146"/>
      <c r="P4309" s="146"/>
      <c r="Q4309" s="146"/>
      <c r="R4309" s="34"/>
      <c r="S4309" s="35"/>
      <c r="T4309" s="147"/>
    </row>
    <row r="4310">
      <c r="A4310" s="147"/>
      <c r="B4310" s="64"/>
      <c r="C4310" s="147" t="s">
        <v>217</v>
      </c>
      <c r="E4310" s="161"/>
      <c r="F4310" s="162"/>
      <c r="G4310" s="147"/>
      <c r="H4310" s="146"/>
      <c r="J4310" s="146"/>
      <c r="L4310" s="150"/>
      <c r="N4310" s="163"/>
      <c r="O4310" s="146"/>
      <c r="P4310" s="146"/>
      <c r="Q4310" s="146"/>
      <c r="R4310" s="34"/>
      <c r="S4310" s="35"/>
      <c r="T4310" s="147"/>
    </row>
    <row r="4311">
      <c r="A4311" s="147"/>
      <c r="B4311" s="64"/>
      <c r="C4311" s="147" t="s">
        <v>217</v>
      </c>
      <c r="E4311" s="161"/>
      <c r="F4311" s="162"/>
      <c r="G4311" s="147"/>
      <c r="H4311" s="146"/>
      <c r="J4311" s="146"/>
      <c r="L4311" s="150"/>
      <c r="N4311" s="163"/>
      <c r="O4311" s="146"/>
      <c r="P4311" s="146"/>
      <c r="Q4311" s="146"/>
      <c r="R4311" s="34"/>
      <c r="S4311" s="35"/>
      <c r="T4311" s="147"/>
    </row>
    <row r="4312">
      <c r="A4312" s="147"/>
      <c r="B4312" s="64"/>
      <c r="C4312" s="147" t="s">
        <v>217</v>
      </c>
      <c r="E4312" s="161"/>
      <c r="F4312" s="162"/>
      <c r="G4312" s="147"/>
      <c r="H4312" s="146"/>
      <c r="J4312" s="146"/>
      <c r="L4312" s="150"/>
      <c r="N4312" s="163"/>
      <c r="O4312" s="146"/>
      <c r="P4312" s="146"/>
      <c r="Q4312" s="146"/>
      <c r="R4312" s="34"/>
      <c r="S4312" s="35"/>
      <c r="T4312" s="147"/>
    </row>
    <row r="4313">
      <c r="A4313" s="147"/>
      <c r="B4313" s="64"/>
      <c r="C4313" s="147" t="s">
        <v>217</v>
      </c>
      <c r="E4313" s="161"/>
      <c r="F4313" s="162"/>
      <c r="G4313" s="147"/>
      <c r="H4313" s="146"/>
      <c r="J4313" s="146"/>
      <c r="L4313" s="150"/>
      <c r="N4313" s="163"/>
      <c r="O4313" s="146"/>
      <c r="P4313" s="146"/>
      <c r="Q4313" s="146"/>
      <c r="R4313" s="34"/>
      <c r="S4313" s="35"/>
      <c r="T4313" s="147"/>
    </row>
    <row r="4314">
      <c r="A4314" s="147"/>
      <c r="B4314" s="64"/>
      <c r="C4314" s="147" t="s">
        <v>217</v>
      </c>
      <c r="E4314" s="161"/>
      <c r="F4314" s="162"/>
      <c r="G4314" s="147"/>
      <c r="H4314" s="146"/>
      <c r="J4314" s="146"/>
      <c r="L4314" s="150"/>
      <c r="N4314" s="163"/>
      <c r="O4314" s="146"/>
      <c r="P4314" s="146"/>
      <c r="Q4314" s="146"/>
      <c r="R4314" s="34"/>
      <c r="S4314" s="35"/>
      <c r="T4314" s="147"/>
    </row>
    <row r="4315">
      <c r="A4315" s="147"/>
      <c r="B4315" s="64"/>
      <c r="C4315" s="147" t="s">
        <v>217</v>
      </c>
      <c r="E4315" s="161"/>
      <c r="F4315" s="162"/>
      <c r="G4315" s="147"/>
      <c r="H4315" s="146"/>
      <c r="J4315" s="146"/>
      <c r="L4315" s="150"/>
      <c r="N4315" s="163"/>
      <c r="O4315" s="146"/>
      <c r="P4315" s="146"/>
      <c r="Q4315" s="146"/>
      <c r="R4315" s="34"/>
      <c r="S4315" s="35"/>
      <c r="T4315" s="147"/>
    </row>
    <row r="4316">
      <c r="A4316" s="147"/>
      <c r="B4316" s="64"/>
      <c r="C4316" s="147" t="s">
        <v>217</v>
      </c>
      <c r="E4316" s="161"/>
      <c r="F4316" s="162"/>
      <c r="G4316" s="147"/>
      <c r="H4316" s="146"/>
      <c r="J4316" s="146"/>
      <c r="L4316" s="150"/>
      <c r="N4316" s="163"/>
      <c r="O4316" s="146"/>
      <c r="P4316" s="146"/>
      <c r="Q4316" s="146"/>
      <c r="R4316" s="34"/>
      <c r="S4316" s="35"/>
      <c r="T4316" s="147"/>
    </row>
    <row r="4317">
      <c r="A4317" s="147"/>
      <c r="B4317" s="64"/>
      <c r="C4317" s="147" t="s">
        <v>217</v>
      </c>
      <c r="E4317" s="161"/>
      <c r="F4317" s="162"/>
      <c r="G4317" s="147"/>
      <c r="H4317" s="146"/>
      <c r="J4317" s="146"/>
      <c r="L4317" s="150"/>
      <c r="N4317" s="163"/>
      <c r="O4317" s="146"/>
      <c r="P4317" s="146"/>
      <c r="Q4317" s="146"/>
      <c r="R4317" s="34"/>
      <c r="S4317" s="35"/>
      <c r="T4317" s="147"/>
    </row>
    <row r="4318">
      <c r="A4318" s="147"/>
      <c r="B4318" s="64"/>
      <c r="C4318" s="147" t="s">
        <v>217</v>
      </c>
      <c r="E4318" s="161"/>
      <c r="F4318" s="162"/>
      <c r="G4318" s="147"/>
      <c r="H4318" s="146"/>
      <c r="J4318" s="146"/>
      <c r="L4318" s="150"/>
      <c r="N4318" s="163"/>
      <c r="O4318" s="146"/>
      <c r="P4318" s="146"/>
      <c r="Q4318" s="146"/>
      <c r="R4318" s="34"/>
      <c r="S4318" s="35"/>
      <c r="T4318" s="147"/>
    </row>
    <row r="4319">
      <c r="A4319" s="147"/>
      <c r="B4319" s="64"/>
      <c r="C4319" s="147" t="s">
        <v>217</v>
      </c>
      <c r="E4319" s="161"/>
      <c r="F4319" s="162"/>
      <c r="G4319" s="147"/>
      <c r="H4319" s="146"/>
      <c r="J4319" s="146"/>
      <c r="L4319" s="150"/>
      <c r="N4319" s="163"/>
      <c r="O4319" s="146"/>
      <c r="P4319" s="146"/>
      <c r="Q4319" s="146"/>
      <c r="R4319" s="34"/>
      <c r="S4319" s="35"/>
      <c r="T4319" s="147"/>
    </row>
    <row r="4320">
      <c r="A4320" s="147"/>
      <c r="B4320" s="64"/>
      <c r="C4320" s="147" t="s">
        <v>217</v>
      </c>
      <c r="E4320" s="161"/>
      <c r="F4320" s="162"/>
      <c r="G4320" s="147"/>
      <c r="H4320" s="146"/>
      <c r="J4320" s="146"/>
      <c r="L4320" s="150"/>
      <c r="N4320" s="163"/>
      <c r="O4320" s="146"/>
      <c r="P4320" s="146"/>
      <c r="Q4320" s="146"/>
      <c r="R4320" s="34"/>
      <c r="S4320" s="35"/>
      <c r="T4320" s="147"/>
    </row>
    <row r="4321">
      <c r="A4321" s="147"/>
      <c r="B4321" s="64"/>
      <c r="C4321" s="147" t="s">
        <v>217</v>
      </c>
      <c r="E4321" s="161"/>
      <c r="F4321" s="162"/>
      <c r="G4321" s="147"/>
      <c r="H4321" s="146"/>
      <c r="J4321" s="146"/>
      <c r="L4321" s="150"/>
      <c r="N4321" s="163"/>
      <c r="O4321" s="146"/>
      <c r="P4321" s="146"/>
      <c r="Q4321" s="146"/>
      <c r="R4321" s="34"/>
      <c r="S4321" s="35"/>
      <c r="T4321" s="147"/>
    </row>
    <row r="4322">
      <c r="A4322" s="147"/>
      <c r="B4322" s="64"/>
      <c r="C4322" s="147" t="s">
        <v>217</v>
      </c>
      <c r="E4322" s="161"/>
      <c r="F4322" s="162"/>
      <c r="G4322" s="147"/>
      <c r="H4322" s="146"/>
      <c r="J4322" s="146"/>
      <c r="L4322" s="150"/>
      <c r="N4322" s="163"/>
      <c r="O4322" s="146"/>
      <c r="P4322" s="146"/>
      <c r="Q4322" s="146"/>
      <c r="R4322" s="34"/>
      <c r="S4322" s="35"/>
      <c r="T4322" s="147"/>
    </row>
    <row r="4323">
      <c r="A4323" s="147"/>
      <c r="B4323" s="64"/>
      <c r="C4323" s="147" t="s">
        <v>217</v>
      </c>
      <c r="E4323" s="161"/>
      <c r="F4323" s="162"/>
      <c r="G4323" s="147"/>
      <c r="H4323" s="146"/>
      <c r="J4323" s="146"/>
      <c r="L4323" s="150"/>
      <c r="N4323" s="163"/>
      <c r="O4323" s="146"/>
      <c r="P4323" s="146"/>
      <c r="Q4323" s="146"/>
      <c r="R4323" s="34"/>
      <c r="S4323" s="35"/>
      <c r="T4323" s="147"/>
    </row>
    <row r="4324">
      <c r="A4324" s="147"/>
      <c r="B4324" s="64"/>
      <c r="C4324" s="147" t="s">
        <v>217</v>
      </c>
      <c r="E4324" s="161"/>
      <c r="F4324" s="162"/>
      <c r="G4324" s="147"/>
      <c r="H4324" s="146"/>
      <c r="J4324" s="146"/>
      <c r="L4324" s="150"/>
      <c r="N4324" s="163"/>
      <c r="O4324" s="146"/>
      <c r="P4324" s="146"/>
      <c r="Q4324" s="146"/>
      <c r="R4324" s="34"/>
      <c r="S4324" s="35"/>
      <c r="T4324" s="147"/>
    </row>
    <row r="4325">
      <c r="A4325" s="147"/>
      <c r="B4325" s="64"/>
      <c r="C4325" s="147" t="s">
        <v>217</v>
      </c>
      <c r="E4325" s="161"/>
      <c r="F4325" s="162"/>
      <c r="G4325" s="147"/>
      <c r="H4325" s="146"/>
      <c r="J4325" s="146"/>
      <c r="L4325" s="150"/>
      <c r="N4325" s="163"/>
      <c r="O4325" s="146"/>
      <c r="P4325" s="146"/>
      <c r="Q4325" s="146"/>
      <c r="R4325" s="34"/>
      <c r="S4325" s="35"/>
      <c r="T4325" s="147"/>
    </row>
    <row r="4326">
      <c r="A4326" s="147"/>
      <c r="B4326" s="64"/>
      <c r="C4326" s="147" t="s">
        <v>217</v>
      </c>
      <c r="E4326" s="161"/>
      <c r="F4326" s="162"/>
      <c r="G4326" s="147"/>
      <c r="H4326" s="146"/>
      <c r="J4326" s="146"/>
      <c r="L4326" s="150"/>
      <c r="N4326" s="163"/>
      <c r="O4326" s="146"/>
      <c r="P4326" s="146"/>
      <c r="Q4326" s="146"/>
      <c r="R4326" s="34"/>
      <c r="S4326" s="35"/>
      <c r="T4326" s="147"/>
    </row>
    <row r="4327">
      <c r="A4327" s="147"/>
      <c r="B4327" s="64"/>
      <c r="C4327" s="147" t="s">
        <v>217</v>
      </c>
      <c r="E4327" s="161"/>
      <c r="F4327" s="162"/>
      <c r="G4327" s="147"/>
      <c r="H4327" s="146"/>
      <c r="J4327" s="146"/>
      <c r="L4327" s="150"/>
      <c r="N4327" s="163"/>
      <c r="O4327" s="146"/>
      <c r="P4327" s="146"/>
      <c r="Q4327" s="146"/>
      <c r="R4327" s="34"/>
      <c r="S4327" s="35"/>
      <c r="T4327" s="147"/>
    </row>
    <row r="4328">
      <c r="A4328" s="147"/>
      <c r="B4328" s="64"/>
      <c r="C4328" s="147" t="s">
        <v>217</v>
      </c>
      <c r="E4328" s="161"/>
      <c r="F4328" s="162"/>
      <c r="G4328" s="147"/>
      <c r="H4328" s="146"/>
      <c r="J4328" s="146"/>
      <c r="L4328" s="150"/>
      <c r="N4328" s="163"/>
      <c r="O4328" s="146"/>
      <c r="P4328" s="146"/>
      <c r="Q4328" s="146"/>
      <c r="R4328" s="34"/>
      <c r="S4328" s="35"/>
      <c r="T4328" s="147"/>
    </row>
    <row r="4329">
      <c r="A4329" s="147"/>
      <c r="B4329" s="64"/>
      <c r="C4329" s="147" t="s">
        <v>217</v>
      </c>
      <c r="E4329" s="161"/>
      <c r="F4329" s="162"/>
      <c r="G4329" s="147"/>
      <c r="H4329" s="146"/>
      <c r="J4329" s="146"/>
      <c r="L4329" s="150"/>
      <c r="N4329" s="163"/>
      <c r="O4329" s="146"/>
      <c r="P4329" s="146"/>
      <c r="Q4329" s="146"/>
      <c r="R4329" s="34"/>
      <c r="S4329" s="35"/>
      <c r="T4329" s="147"/>
    </row>
    <row r="4330">
      <c r="A4330" s="147"/>
      <c r="B4330" s="64"/>
      <c r="C4330" s="147" t="s">
        <v>217</v>
      </c>
      <c r="E4330" s="161"/>
      <c r="F4330" s="162"/>
      <c r="G4330" s="147"/>
      <c r="H4330" s="146"/>
      <c r="J4330" s="146"/>
      <c r="L4330" s="150"/>
      <c r="N4330" s="163"/>
      <c r="O4330" s="146"/>
      <c r="P4330" s="146"/>
      <c r="Q4330" s="146"/>
      <c r="R4330" s="34"/>
      <c r="S4330" s="35"/>
      <c r="T4330" s="147"/>
    </row>
    <row r="4331">
      <c r="A4331" s="147"/>
      <c r="B4331" s="64"/>
      <c r="C4331" s="147" t="s">
        <v>217</v>
      </c>
      <c r="E4331" s="161"/>
      <c r="F4331" s="162"/>
      <c r="G4331" s="147"/>
      <c r="H4331" s="146"/>
      <c r="J4331" s="146"/>
      <c r="L4331" s="150"/>
      <c r="N4331" s="163"/>
      <c r="O4331" s="146"/>
      <c r="P4331" s="146"/>
      <c r="Q4331" s="146"/>
      <c r="R4331" s="34"/>
      <c r="S4331" s="35"/>
      <c r="T4331" s="147"/>
    </row>
    <row r="4332">
      <c r="A4332" s="147"/>
      <c r="B4332" s="64"/>
      <c r="C4332" s="147" t="s">
        <v>217</v>
      </c>
      <c r="E4332" s="161"/>
      <c r="F4332" s="162"/>
      <c r="G4332" s="147"/>
      <c r="H4332" s="146"/>
      <c r="J4332" s="146"/>
      <c r="L4332" s="150"/>
      <c r="N4332" s="163"/>
      <c r="O4332" s="146"/>
      <c r="P4332" s="146"/>
      <c r="Q4332" s="146"/>
      <c r="R4332" s="34"/>
      <c r="S4332" s="35"/>
      <c r="T4332" s="147"/>
    </row>
    <row r="4333">
      <c r="A4333" s="147"/>
      <c r="B4333" s="64"/>
      <c r="C4333" s="147" t="s">
        <v>217</v>
      </c>
      <c r="E4333" s="161"/>
      <c r="F4333" s="162"/>
      <c r="G4333" s="147"/>
      <c r="H4333" s="146"/>
      <c r="J4333" s="146"/>
      <c r="L4333" s="150"/>
      <c r="N4333" s="163"/>
      <c r="O4333" s="146"/>
      <c r="P4333" s="146"/>
      <c r="Q4333" s="146"/>
      <c r="R4333" s="34"/>
      <c r="S4333" s="35"/>
      <c r="T4333" s="147"/>
    </row>
    <row r="4334">
      <c r="A4334" s="147"/>
      <c r="B4334" s="64"/>
      <c r="C4334" s="147" t="s">
        <v>217</v>
      </c>
      <c r="E4334" s="161"/>
      <c r="F4334" s="162"/>
      <c r="G4334" s="147"/>
      <c r="H4334" s="146"/>
      <c r="J4334" s="146"/>
      <c r="L4334" s="150"/>
      <c r="N4334" s="163"/>
      <c r="O4334" s="146"/>
      <c r="P4334" s="146"/>
      <c r="Q4334" s="146"/>
      <c r="R4334" s="34"/>
      <c r="S4334" s="35"/>
      <c r="T4334" s="147"/>
    </row>
    <row r="4335">
      <c r="A4335" s="147"/>
      <c r="B4335" s="64"/>
      <c r="C4335" s="147" t="s">
        <v>217</v>
      </c>
      <c r="E4335" s="161"/>
      <c r="F4335" s="162"/>
      <c r="G4335" s="147"/>
      <c r="H4335" s="146"/>
      <c r="J4335" s="146"/>
      <c r="L4335" s="150"/>
      <c r="N4335" s="163"/>
      <c r="O4335" s="146"/>
      <c r="P4335" s="146"/>
      <c r="Q4335" s="146"/>
      <c r="R4335" s="34"/>
      <c r="S4335" s="35"/>
      <c r="T4335" s="147"/>
    </row>
    <row r="4336">
      <c r="A4336" s="147"/>
      <c r="B4336" s="64"/>
      <c r="C4336" s="147" t="s">
        <v>217</v>
      </c>
      <c r="E4336" s="161"/>
      <c r="F4336" s="162"/>
      <c r="G4336" s="147"/>
      <c r="H4336" s="146"/>
      <c r="J4336" s="146"/>
      <c r="L4336" s="150"/>
      <c r="N4336" s="163"/>
      <c r="O4336" s="146"/>
      <c r="P4336" s="146"/>
      <c r="Q4336" s="146"/>
      <c r="R4336" s="34"/>
      <c r="S4336" s="35"/>
      <c r="T4336" s="147"/>
    </row>
    <row r="4337">
      <c r="A4337" s="147"/>
      <c r="B4337" s="64"/>
      <c r="C4337" s="147" t="s">
        <v>217</v>
      </c>
      <c r="E4337" s="161"/>
      <c r="F4337" s="162"/>
      <c r="G4337" s="147"/>
      <c r="H4337" s="146"/>
      <c r="J4337" s="146"/>
      <c r="L4337" s="150"/>
      <c r="N4337" s="163"/>
      <c r="O4337" s="146"/>
      <c r="P4337" s="146"/>
      <c r="Q4337" s="146"/>
      <c r="R4337" s="34"/>
      <c r="S4337" s="35"/>
      <c r="T4337" s="147"/>
    </row>
    <row r="4338">
      <c r="A4338" s="147"/>
      <c r="B4338" s="64"/>
      <c r="C4338" s="147" t="s">
        <v>217</v>
      </c>
      <c r="E4338" s="161"/>
      <c r="F4338" s="162"/>
      <c r="G4338" s="147"/>
      <c r="H4338" s="146"/>
      <c r="J4338" s="146"/>
      <c r="L4338" s="150"/>
      <c r="N4338" s="163"/>
      <c r="O4338" s="146"/>
      <c r="P4338" s="146"/>
      <c r="Q4338" s="146"/>
      <c r="R4338" s="34"/>
      <c r="S4338" s="35"/>
      <c r="T4338" s="147"/>
    </row>
    <row r="4339">
      <c r="A4339" s="147"/>
      <c r="B4339" s="64"/>
      <c r="C4339" s="147" t="s">
        <v>217</v>
      </c>
      <c r="E4339" s="161"/>
      <c r="F4339" s="162"/>
      <c r="G4339" s="147"/>
      <c r="H4339" s="146"/>
      <c r="J4339" s="146"/>
      <c r="L4339" s="150"/>
      <c r="N4339" s="163"/>
      <c r="O4339" s="146"/>
      <c r="P4339" s="146"/>
      <c r="Q4339" s="146"/>
      <c r="R4339" s="34"/>
      <c r="S4339" s="35"/>
      <c r="T4339" s="147"/>
    </row>
    <row r="4340">
      <c r="A4340" s="147"/>
      <c r="B4340" s="64"/>
      <c r="C4340" s="147" t="s">
        <v>217</v>
      </c>
      <c r="E4340" s="161"/>
      <c r="F4340" s="162"/>
      <c r="G4340" s="147"/>
      <c r="H4340" s="146"/>
      <c r="J4340" s="146"/>
      <c r="L4340" s="150"/>
      <c r="N4340" s="163"/>
      <c r="O4340" s="146"/>
      <c r="P4340" s="146"/>
      <c r="Q4340" s="146"/>
      <c r="R4340" s="34"/>
      <c r="S4340" s="35"/>
      <c r="T4340" s="147"/>
    </row>
    <row r="4341">
      <c r="A4341" s="147"/>
      <c r="B4341" s="64"/>
      <c r="C4341" s="147" t="s">
        <v>217</v>
      </c>
      <c r="E4341" s="161"/>
      <c r="F4341" s="162"/>
      <c r="G4341" s="147"/>
      <c r="H4341" s="146"/>
      <c r="J4341" s="146"/>
      <c r="L4341" s="150"/>
      <c r="N4341" s="163"/>
      <c r="O4341" s="146"/>
      <c r="P4341" s="146"/>
      <c r="Q4341" s="146"/>
      <c r="R4341" s="34"/>
      <c r="S4341" s="35"/>
      <c r="T4341" s="147"/>
    </row>
    <row r="4342">
      <c r="A4342" s="147"/>
      <c r="B4342" s="64"/>
      <c r="C4342" s="147" t="s">
        <v>217</v>
      </c>
      <c r="E4342" s="161"/>
      <c r="F4342" s="162"/>
      <c r="G4342" s="147"/>
      <c r="H4342" s="146"/>
      <c r="J4342" s="146"/>
      <c r="L4342" s="150"/>
      <c r="N4342" s="163"/>
      <c r="O4342" s="146"/>
      <c r="P4342" s="146"/>
      <c r="Q4342" s="146"/>
      <c r="R4342" s="34"/>
      <c r="S4342" s="35"/>
      <c r="T4342" s="147"/>
    </row>
    <row r="4343">
      <c r="A4343" s="147"/>
      <c r="B4343" s="64"/>
      <c r="C4343" s="147" t="s">
        <v>217</v>
      </c>
      <c r="E4343" s="161"/>
      <c r="F4343" s="162"/>
      <c r="G4343" s="147"/>
      <c r="H4343" s="146"/>
      <c r="J4343" s="146"/>
      <c r="L4343" s="150"/>
      <c r="N4343" s="163"/>
      <c r="O4343" s="146"/>
      <c r="P4343" s="146"/>
      <c r="Q4343" s="146"/>
      <c r="R4343" s="34"/>
      <c r="S4343" s="35"/>
      <c r="T4343" s="147"/>
    </row>
    <row r="4344">
      <c r="A4344" s="147"/>
      <c r="B4344" s="64"/>
      <c r="C4344" s="147" t="s">
        <v>217</v>
      </c>
      <c r="E4344" s="161"/>
      <c r="F4344" s="162"/>
      <c r="G4344" s="147"/>
      <c r="H4344" s="146"/>
      <c r="J4344" s="146"/>
      <c r="L4344" s="150"/>
      <c r="N4344" s="163"/>
      <c r="O4344" s="146"/>
      <c r="P4344" s="146"/>
      <c r="Q4344" s="146"/>
      <c r="R4344" s="34"/>
      <c r="S4344" s="35"/>
      <c r="T4344" s="147"/>
    </row>
    <row r="4345">
      <c r="A4345" s="147"/>
      <c r="B4345" s="64"/>
      <c r="C4345" s="147" t="s">
        <v>217</v>
      </c>
      <c r="E4345" s="161"/>
      <c r="F4345" s="162"/>
      <c r="G4345" s="147"/>
      <c r="H4345" s="146"/>
      <c r="J4345" s="146"/>
      <c r="L4345" s="150"/>
      <c r="N4345" s="163"/>
      <c r="O4345" s="146"/>
      <c r="P4345" s="146"/>
      <c r="Q4345" s="146"/>
      <c r="R4345" s="34"/>
      <c r="S4345" s="35"/>
      <c r="T4345" s="147"/>
    </row>
    <row r="4346">
      <c r="A4346" s="147"/>
      <c r="B4346" s="64"/>
      <c r="C4346" s="147" t="s">
        <v>217</v>
      </c>
      <c r="E4346" s="161"/>
      <c r="F4346" s="162"/>
      <c r="G4346" s="147"/>
      <c r="H4346" s="146"/>
      <c r="J4346" s="146"/>
      <c r="L4346" s="150"/>
      <c r="N4346" s="163"/>
      <c r="O4346" s="146"/>
      <c r="P4346" s="146"/>
      <c r="Q4346" s="146"/>
      <c r="R4346" s="34"/>
      <c r="S4346" s="35"/>
      <c r="T4346" s="147"/>
    </row>
    <row r="4347">
      <c r="A4347" s="147"/>
      <c r="B4347" s="64"/>
      <c r="C4347" s="147" t="s">
        <v>217</v>
      </c>
      <c r="E4347" s="161"/>
      <c r="F4347" s="162"/>
      <c r="G4347" s="147"/>
      <c r="H4347" s="146"/>
      <c r="J4347" s="146"/>
      <c r="L4347" s="150"/>
      <c r="N4347" s="163"/>
      <c r="O4347" s="146"/>
      <c r="P4347" s="146"/>
      <c r="Q4347" s="146"/>
      <c r="R4347" s="34"/>
      <c r="S4347" s="35"/>
      <c r="T4347" s="147"/>
    </row>
    <row r="4348">
      <c r="A4348" s="147"/>
      <c r="B4348" s="64"/>
      <c r="C4348" s="147" t="s">
        <v>217</v>
      </c>
      <c r="E4348" s="161"/>
      <c r="F4348" s="162"/>
      <c r="G4348" s="147"/>
      <c r="H4348" s="146"/>
      <c r="J4348" s="146"/>
      <c r="L4348" s="150"/>
      <c r="N4348" s="163"/>
      <c r="O4348" s="146"/>
      <c r="P4348" s="146"/>
      <c r="Q4348" s="146"/>
      <c r="R4348" s="34"/>
      <c r="S4348" s="35"/>
      <c r="T4348" s="147"/>
    </row>
    <row r="4349">
      <c r="A4349" s="147"/>
      <c r="B4349" s="64"/>
      <c r="C4349" s="147" t="s">
        <v>217</v>
      </c>
      <c r="E4349" s="161"/>
      <c r="F4349" s="162"/>
      <c r="G4349" s="147"/>
      <c r="H4349" s="146"/>
      <c r="J4349" s="146"/>
      <c r="L4349" s="150"/>
      <c r="N4349" s="163"/>
      <c r="O4349" s="146"/>
      <c r="P4349" s="146"/>
      <c r="Q4349" s="146"/>
      <c r="R4349" s="34"/>
      <c r="S4349" s="35"/>
      <c r="T4349" s="147"/>
    </row>
    <row r="4350">
      <c r="A4350" s="147"/>
      <c r="B4350" s="64"/>
      <c r="C4350" s="147" t="s">
        <v>217</v>
      </c>
      <c r="E4350" s="161"/>
      <c r="F4350" s="162"/>
      <c r="G4350" s="147"/>
      <c r="H4350" s="146"/>
      <c r="J4350" s="146"/>
      <c r="L4350" s="150"/>
      <c r="N4350" s="163"/>
      <c r="O4350" s="146"/>
      <c r="P4350" s="146"/>
      <c r="Q4350" s="146"/>
      <c r="R4350" s="34"/>
      <c r="S4350" s="35"/>
      <c r="T4350" s="147"/>
    </row>
    <row r="4351">
      <c r="A4351" s="147"/>
      <c r="B4351" s="64"/>
      <c r="C4351" s="147" t="s">
        <v>217</v>
      </c>
      <c r="E4351" s="161"/>
      <c r="F4351" s="162"/>
      <c r="G4351" s="147"/>
      <c r="H4351" s="146"/>
      <c r="J4351" s="146"/>
      <c r="L4351" s="150"/>
      <c r="N4351" s="163"/>
      <c r="O4351" s="146"/>
      <c r="P4351" s="146"/>
      <c r="Q4351" s="146"/>
      <c r="R4351" s="34"/>
      <c r="S4351" s="35"/>
      <c r="T4351" s="147"/>
    </row>
    <row r="4352">
      <c r="A4352" s="147"/>
      <c r="B4352" s="64"/>
      <c r="C4352" s="147" t="s">
        <v>217</v>
      </c>
      <c r="E4352" s="161"/>
      <c r="F4352" s="162"/>
      <c r="G4352" s="147"/>
      <c r="H4352" s="146"/>
      <c r="J4352" s="146"/>
      <c r="L4352" s="150"/>
      <c r="N4352" s="163"/>
      <c r="O4352" s="146"/>
      <c r="P4352" s="146"/>
      <c r="Q4352" s="146"/>
      <c r="R4352" s="34"/>
      <c r="S4352" s="35"/>
      <c r="T4352" s="147"/>
    </row>
    <row r="4353">
      <c r="A4353" s="147"/>
      <c r="B4353" s="64"/>
      <c r="C4353" s="147" t="s">
        <v>217</v>
      </c>
      <c r="E4353" s="161"/>
      <c r="F4353" s="162"/>
      <c r="G4353" s="147"/>
      <c r="H4353" s="146"/>
      <c r="J4353" s="146"/>
      <c r="L4353" s="150"/>
      <c r="N4353" s="163"/>
      <c r="O4353" s="146"/>
      <c r="P4353" s="146"/>
      <c r="Q4353" s="146"/>
      <c r="R4353" s="34"/>
      <c r="S4353" s="35"/>
      <c r="T4353" s="147"/>
    </row>
    <row r="4354">
      <c r="A4354" s="147"/>
      <c r="B4354" s="64"/>
      <c r="C4354" s="147" t="s">
        <v>217</v>
      </c>
      <c r="E4354" s="161"/>
      <c r="F4354" s="162"/>
      <c r="G4354" s="147"/>
      <c r="H4354" s="146"/>
      <c r="J4354" s="146"/>
      <c r="L4354" s="150"/>
      <c r="N4354" s="163"/>
      <c r="O4354" s="146"/>
      <c r="P4354" s="146"/>
      <c r="Q4354" s="146"/>
      <c r="R4354" s="34"/>
      <c r="S4354" s="35"/>
      <c r="T4354" s="147"/>
    </row>
    <row r="4355">
      <c r="A4355" s="147"/>
      <c r="B4355" s="64"/>
      <c r="C4355" s="147" t="s">
        <v>217</v>
      </c>
      <c r="E4355" s="161"/>
      <c r="F4355" s="162"/>
      <c r="G4355" s="147"/>
      <c r="H4355" s="146"/>
      <c r="J4355" s="146"/>
      <c r="L4355" s="150"/>
      <c r="N4355" s="163"/>
      <c r="O4355" s="146"/>
      <c r="P4355" s="146"/>
      <c r="Q4355" s="146"/>
      <c r="R4355" s="34"/>
      <c r="S4355" s="35"/>
      <c r="T4355" s="147"/>
    </row>
    <row r="4356">
      <c r="A4356" s="147"/>
      <c r="B4356" s="64"/>
      <c r="C4356" s="147" t="s">
        <v>217</v>
      </c>
      <c r="E4356" s="161"/>
      <c r="F4356" s="162"/>
      <c r="G4356" s="147"/>
      <c r="H4356" s="146"/>
      <c r="J4356" s="146"/>
      <c r="L4356" s="150"/>
      <c r="N4356" s="163"/>
      <c r="O4356" s="146"/>
      <c r="P4356" s="146"/>
      <c r="Q4356" s="146"/>
      <c r="R4356" s="34"/>
      <c r="S4356" s="35"/>
      <c r="T4356" s="147"/>
    </row>
    <row r="4357">
      <c r="A4357" s="147"/>
      <c r="B4357" s="64"/>
      <c r="C4357" s="147" t="s">
        <v>217</v>
      </c>
      <c r="E4357" s="161"/>
      <c r="F4357" s="162"/>
      <c r="G4357" s="147"/>
      <c r="H4357" s="146"/>
      <c r="J4357" s="146"/>
      <c r="L4357" s="150"/>
      <c r="N4357" s="163"/>
      <c r="O4357" s="146"/>
      <c r="P4357" s="146"/>
      <c r="Q4357" s="146"/>
      <c r="R4357" s="34"/>
      <c r="S4357" s="35"/>
      <c r="T4357" s="147"/>
    </row>
    <row r="4358">
      <c r="A4358" s="147"/>
      <c r="B4358" s="64"/>
      <c r="C4358" s="147" t="s">
        <v>217</v>
      </c>
      <c r="E4358" s="161"/>
      <c r="F4358" s="162"/>
      <c r="G4358" s="147"/>
      <c r="H4358" s="146"/>
      <c r="J4358" s="146"/>
      <c r="L4358" s="150"/>
      <c r="N4358" s="163"/>
      <c r="O4358" s="146"/>
      <c r="P4358" s="146"/>
      <c r="Q4358" s="146"/>
      <c r="R4358" s="34"/>
      <c r="S4358" s="35"/>
      <c r="T4358" s="147"/>
    </row>
    <row r="4359">
      <c r="A4359" s="147"/>
      <c r="B4359" s="64"/>
      <c r="C4359" s="147" t="s">
        <v>217</v>
      </c>
      <c r="E4359" s="161"/>
      <c r="F4359" s="162"/>
      <c r="G4359" s="147"/>
      <c r="H4359" s="146"/>
      <c r="J4359" s="146"/>
      <c r="L4359" s="150"/>
      <c r="N4359" s="163"/>
      <c r="O4359" s="146"/>
      <c r="P4359" s="146"/>
      <c r="Q4359" s="146"/>
      <c r="R4359" s="34"/>
      <c r="S4359" s="35"/>
      <c r="T4359" s="147"/>
    </row>
    <row r="4360">
      <c r="A4360" s="147"/>
      <c r="B4360" s="64"/>
      <c r="C4360" s="147" t="s">
        <v>217</v>
      </c>
      <c r="E4360" s="161"/>
      <c r="F4360" s="162"/>
      <c r="G4360" s="147"/>
      <c r="H4360" s="146"/>
      <c r="J4360" s="146"/>
      <c r="L4360" s="150"/>
      <c r="N4360" s="163"/>
      <c r="O4360" s="146"/>
      <c r="P4360" s="146"/>
      <c r="Q4360" s="146"/>
      <c r="R4360" s="34"/>
      <c r="S4360" s="35"/>
      <c r="T4360" s="147"/>
    </row>
    <row r="4361">
      <c r="A4361" s="147"/>
      <c r="B4361" s="64"/>
      <c r="C4361" s="147" t="s">
        <v>217</v>
      </c>
      <c r="E4361" s="161"/>
      <c r="F4361" s="162"/>
      <c r="G4361" s="147"/>
      <c r="H4361" s="146"/>
      <c r="J4361" s="146"/>
      <c r="L4361" s="150"/>
      <c r="N4361" s="163"/>
      <c r="O4361" s="146"/>
      <c r="P4361" s="146"/>
      <c r="Q4361" s="146"/>
      <c r="R4361" s="34"/>
      <c r="S4361" s="35"/>
      <c r="T4361" s="147"/>
    </row>
    <row r="4362">
      <c r="A4362" s="147"/>
      <c r="B4362" s="64"/>
      <c r="C4362" s="147" t="s">
        <v>217</v>
      </c>
      <c r="E4362" s="161"/>
      <c r="F4362" s="162"/>
      <c r="G4362" s="147"/>
      <c r="H4362" s="146"/>
      <c r="J4362" s="146"/>
      <c r="L4362" s="150"/>
      <c r="N4362" s="163"/>
      <c r="O4362" s="146"/>
      <c r="P4362" s="146"/>
      <c r="Q4362" s="146"/>
      <c r="R4362" s="34"/>
      <c r="S4362" s="35"/>
      <c r="T4362" s="147"/>
    </row>
    <row r="4363">
      <c r="A4363" s="147"/>
      <c r="B4363" s="64"/>
      <c r="C4363" s="147" t="s">
        <v>217</v>
      </c>
      <c r="E4363" s="161"/>
      <c r="F4363" s="162"/>
      <c r="G4363" s="147"/>
      <c r="H4363" s="146"/>
      <c r="J4363" s="146"/>
      <c r="L4363" s="150"/>
      <c r="N4363" s="163"/>
      <c r="O4363" s="146"/>
      <c r="P4363" s="146"/>
      <c r="Q4363" s="146"/>
      <c r="R4363" s="34"/>
      <c r="S4363" s="35"/>
      <c r="T4363" s="147"/>
    </row>
    <row r="4364">
      <c r="A4364" s="147"/>
      <c r="B4364" s="64"/>
      <c r="C4364" s="147" t="s">
        <v>217</v>
      </c>
      <c r="E4364" s="161"/>
      <c r="F4364" s="162"/>
      <c r="G4364" s="147"/>
      <c r="H4364" s="146"/>
      <c r="J4364" s="146"/>
      <c r="L4364" s="150"/>
      <c r="N4364" s="163"/>
      <c r="O4364" s="146"/>
      <c r="P4364" s="146"/>
      <c r="Q4364" s="146"/>
      <c r="R4364" s="34"/>
      <c r="S4364" s="35"/>
      <c r="T4364" s="147"/>
    </row>
    <row r="4365">
      <c r="A4365" s="147"/>
      <c r="B4365" s="64"/>
      <c r="C4365" s="147" t="s">
        <v>217</v>
      </c>
      <c r="E4365" s="161"/>
      <c r="F4365" s="162"/>
      <c r="G4365" s="147"/>
      <c r="H4365" s="146"/>
      <c r="J4365" s="146"/>
      <c r="L4365" s="150"/>
      <c r="N4365" s="163"/>
      <c r="O4365" s="146"/>
      <c r="P4365" s="146"/>
      <c r="Q4365" s="146"/>
      <c r="R4365" s="34"/>
      <c r="S4365" s="35"/>
      <c r="T4365" s="147"/>
    </row>
    <row r="4366">
      <c r="A4366" s="147"/>
      <c r="B4366" s="64"/>
      <c r="C4366" s="147" t="s">
        <v>217</v>
      </c>
      <c r="E4366" s="161"/>
      <c r="F4366" s="162"/>
      <c r="G4366" s="147"/>
      <c r="H4366" s="146"/>
      <c r="J4366" s="146"/>
      <c r="L4366" s="150"/>
      <c r="N4366" s="163"/>
      <c r="O4366" s="146"/>
      <c r="P4366" s="146"/>
      <c r="Q4366" s="146"/>
      <c r="R4366" s="34"/>
      <c r="S4366" s="35"/>
      <c r="T4366" s="147"/>
    </row>
    <row r="4367">
      <c r="A4367" s="147"/>
      <c r="B4367" s="64"/>
      <c r="C4367" s="147" t="s">
        <v>217</v>
      </c>
      <c r="E4367" s="161"/>
      <c r="F4367" s="162"/>
      <c r="G4367" s="147"/>
      <c r="H4367" s="146"/>
      <c r="J4367" s="146"/>
      <c r="L4367" s="150"/>
      <c r="N4367" s="163"/>
      <c r="O4367" s="146"/>
      <c r="P4367" s="146"/>
      <c r="Q4367" s="146"/>
      <c r="R4367" s="34"/>
      <c r="S4367" s="35"/>
      <c r="T4367" s="147"/>
    </row>
    <row r="4368">
      <c r="A4368" s="147"/>
      <c r="B4368" s="64"/>
      <c r="C4368" s="147" t="s">
        <v>217</v>
      </c>
      <c r="E4368" s="161"/>
      <c r="F4368" s="162"/>
      <c r="G4368" s="147"/>
      <c r="H4368" s="146"/>
      <c r="J4368" s="146"/>
      <c r="L4368" s="150"/>
      <c r="N4368" s="163"/>
      <c r="O4368" s="146"/>
      <c r="P4368" s="146"/>
      <c r="Q4368" s="146"/>
      <c r="R4368" s="34"/>
      <c r="S4368" s="35"/>
      <c r="T4368" s="147"/>
    </row>
    <row r="4369">
      <c r="A4369" s="147"/>
      <c r="B4369" s="64"/>
      <c r="C4369" s="147" t="s">
        <v>217</v>
      </c>
      <c r="E4369" s="161"/>
      <c r="F4369" s="162"/>
      <c r="G4369" s="147"/>
      <c r="H4369" s="146"/>
      <c r="J4369" s="146"/>
      <c r="L4369" s="150"/>
      <c r="N4369" s="163"/>
      <c r="O4369" s="146"/>
      <c r="P4369" s="146"/>
      <c r="Q4369" s="146"/>
      <c r="R4369" s="34"/>
      <c r="S4369" s="35"/>
      <c r="T4369" s="147"/>
    </row>
    <row r="4370">
      <c r="A4370" s="147"/>
      <c r="B4370" s="64"/>
      <c r="C4370" s="147" t="s">
        <v>217</v>
      </c>
      <c r="E4370" s="161"/>
      <c r="F4370" s="162"/>
      <c r="G4370" s="147"/>
      <c r="H4370" s="146"/>
      <c r="J4370" s="146"/>
      <c r="L4370" s="150"/>
      <c r="N4370" s="163"/>
      <c r="O4370" s="146"/>
      <c r="P4370" s="146"/>
      <c r="Q4370" s="146"/>
      <c r="R4370" s="34"/>
      <c r="S4370" s="35"/>
      <c r="T4370" s="147"/>
    </row>
    <row r="4371">
      <c r="A4371" s="147"/>
      <c r="B4371" s="64"/>
      <c r="C4371" s="147" t="s">
        <v>217</v>
      </c>
      <c r="E4371" s="161"/>
      <c r="F4371" s="162"/>
      <c r="G4371" s="147"/>
      <c r="H4371" s="146"/>
      <c r="J4371" s="146"/>
      <c r="L4371" s="150"/>
      <c r="N4371" s="163"/>
      <c r="O4371" s="146"/>
      <c r="P4371" s="146"/>
      <c r="Q4371" s="146"/>
      <c r="R4371" s="34"/>
      <c r="S4371" s="35"/>
      <c r="T4371" s="147"/>
    </row>
    <row r="4372">
      <c r="A4372" s="147"/>
      <c r="B4372" s="64"/>
      <c r="C4372" s="147" t="s">
        <v>217</v>
      </c>
      <c r="E4372" s="161"/>
      <c r="F4372" s="162"/>
      <c r="G4372" s="147"/>
      <c r="H4372" s="146"/>
      <c r="J4372" s="146"/>
      <c r="L4372" s="150"/>
      <c r="N4372" s="163"/>
      <c r="O4372" s="146"/>
      <c r="P4372" s="146"/>
      <c r="Q4372" s="146"/>
      <c r="R4372" s="34"/>
      <c r="S4372" s="35"/>
      <c r="T4372" s="147"/>
    </row>
    <row r="4373">
      <c r="A4373" s="147"/>
      <c r="B4373" s="64"/>
      <c r="C4373" s="147" t="s">
        <v>217</v>
      </c>
      <c r="E4373" s="161"/>
      <c r="F4373" s="162"/>
      <c r="G4373" s="147"/>
      <c r="H4373" s="146"/>
      <c r="J4373" s="146"/>
      <c r="L4373" s="150"/>
      <c r="N4373" s="163"/>
      <c r="O4373" s="146"/>
      <c r="P4373" s="146"/>
      <c r="Q4373" s="146"/>
      <c r="R4373" s="34"/>
      <c r="S4373" s="35"/>
      <c r="T4373" s="147"/>
    </row>
    <row r="4374">
      <c r="A4374" s="147"/>
      <c r="B4374" s="64"/>
      <c r="C4374" s="147" t="s">
        <v>217</v>
      </c>
      <c r="E4374" s="161"/>
      <c r="F4374" s="162"/>
      <c r="G4374" s="147"/>
      <c r="H4374" s="146"/>
      <c r="J4374" s="146"/>
      <c r="L4374" s="150"/>
      <c r="N4374" s="163"/>
      <c r="O4374" s="146"/>
      <c r="P4374" s="146"/>
      <c r="Q4374" s="146"/>
      <c r="R4374" s="34"/>
      <c r="S4374" s="35"/>
      <c r="T4374" s="147"/>
    </row>
    <row r="4375">
      <c r="A4375" s="147"/>
      <c r="B4375" s="64"/>
      <c r="C4375" s="147" t="s">
        <v>217</v>
      </c>
      <c r="E4375" s="161"/>
      <c r="F4375" s="162"/>
      <c r="G4375" s="147"/>
      <c r="H4375" s="146"/>
      <c r="J4375" s="146"/>
      <c r="L4375" s="150"/>
      <c r="N4375" s="163"/>
      <c r="O4375" s="146"/>
      <c r="P4375" s="146"/>
      <c r="Q4375" s="146"/>
      <c r="R4375" s="34"/>
      <c r="S4375" s="35"/>
      <c r="T4375" s="147"/>
    </row>
    <row r="4376">
      <c r="A4376" s="147"/>
      <c r="B4376" s="64"/>
      <c r="C4376" s="147" t="s">
        <v>217</v>
      </c>
      <c r="E4376" s="161"/>
      <c r="F4376" s="162"/>
      <c r="G4376" s="147"/>
      <c r="H4376" s="146"/>
      <c r="J4376" s="146"/>
      <c r="L4376" s="150"/>
      <c r="N4376" s="163"/>
      <c r="O4376" s="146"/>
      <c r="P4376" s="146"/>
      <c r="Q4376" s="146"/>
      <c r="R4376" s="34"/>
      <c r="S4376" s="35"/>
      <c r="T4376" s="147"/>
    </row>
    <row r="4377">
      <c r="A4377" s="147"/>
      <c r="B4377" s="64"/>
      <c r="C4377" s="147" t="s">
        <v>217</v>
      </c>
      <c r="E4377" s="161"/>
      <c r="F4377" s="162"/>
      <c r="G4377" s="147"/>
      <c r="H4377" s="146"/>
      <c r="J4377" s="146"/>
      <c r="L4377" s="150"/>
      <c r="N4377" s="163"/>
      <c r="O4377" s="146"/>
      <c r="P4377" s="146"/>
      <c r="Q4377" s="146"/>
      <c r="R4377" s="34"/>
      <c r="S4377" s="35"/>
      <c r="T4377" s="147"/>
    </row>
    <row r="4378">
      <c r="A4378" s="147"/>
      <c r="B4378" s="64"/>
      <c r="C4378" s="147" t="s">
        <v>217</v>
      </c>
      <c r="E4378" s="161"/>
      <c r="F4378" s="162"/>
      <c r="G4378" s="147"/>
      <c r="H4378" s="146"/>
      <c r="J4378" s="146"/>
      <c r="L4378" s="150"/>
      <c r="N4378" s="163"/>
      <c r="O4378" s="146"/>
      <c r="P4378" s="146"/>
      <c r="Q4378" s="146"/>
      <c r="R4378" s="34"/>
      <c r="S4378" s="35"/>
      <c r="T4378" s="147"/>
    </row>
    <row r="4379">
      <c r="A4379" s="147"/>
      <c r="B4379" s="64"/>
      <c r="C4379" s="147" t="s">
        <v>217</v>
      </c>
      <c r="E4379" s="161"/>
      <c r="F4379" s="162"/>
      <c r="G4379" s="147"/>
      <c r="H4379" s="146"/>
      <c r="J4379" s="146"/>
      <c r="L4379" s="150"/>
      <c r="N4379" s="163"/>
      <c r="O4379" s="146"/>
      <c r="P4379" s="146"/>
      <c r="Q4379" s="146"/>
      <c r="R4379" s="34"/>
      <c r="S4379" s="35"/>
      <c r="T4379" s="147"/>
    </row>
    <row r="4380">
      <c r="A4380" s="147"/>
      <c r="B4380" s="64"/>
      <c r="C4380" s="147" t="s">
        <v>217</v>
      </c>
      <c r="E4380" s="161"/>
      <c r="F4380" s="162"/>
      <c r="G4380" s="147"/>
      <c r="H4380" s="146"/>
      <c r="J4380" s="146"/>
      <c r="L4380" s="150"/>
      <c r="N4380" s="163"/>
      <c r="O4380" s="146"/>
      <c r="P4380" s="146"/>
      <c r="Q4380" s="146"/>
      <c r="R4380" s="34"/>
      <c r="S4380" s="35"/>
      <c r="T4380" s="147"/>
    </row>
    <row r="4381">
      <c r="A4381" s="147"/>
      <c r="B4381" s="64"/>
      <c r="C4381" s="147" t="s">
        <v>217</v>
      </c>
      <c r="E4381" s="161"/>
      <c r="F4381" s="162"/>
      <c r="G4381" s="147"/>
      <c r="H4381" s="146"/>
      <c r="J4381" s="146"/>
      <c r="L4381" s="150"/>
      <c r="N4381" s="163"/>
      <c r="O4381" s="146"/>
      <c r="P4381" s="146"/>
      <c r="Q4381" s="146"/>
      <c r="R4381" s="34"/>
      <c r="S4381" s="35"/>
      <c r="T4381" s="147"/>
    </row>
    <row r="4382">
      <c r="A4382" s="147"/>
      <c r="B4382" s="64"/>
      <c r="C4382" s="147" t="s">
        <v>217</v>
      </c>
      <c r="E4382" s="161"/>
      <c r="F4382" s="162"/>
      <c r="G4382" s="147"/>
      <c r="H4382" s="146"/>
      <c r="J4382" s="146"/>
      <c r="L4382" s="150"/>
      <c r="N4382" s="163"/>
      <c r="O4382" s="146"/>
      <c r="P4382" s="146"/>
      <c r="Q4382" s="146"/>
      <c r="R4382" s="34"/>
      <c r="S4382" s="35"/>
      <c r="T4382" s="147"/>
    </row>
    <row r="4383">
      <c r="A4383" s="147"/>
      <c r="B4383" s="64"/>
      <c r="C4383" s="147" t="s">
        <v>217</v>
      </c>
      <c r="E4383" s="161"/>
      <c r="F4383" s="162"/>
      <c r="G4383" s="147"/>
      <c r="H4383" s="146"/>
      <c r="J4383" s="146"/>
      <c r="L4383" s="150"/>
      <c r="N4383" s="163"/>
      <c r="O4383" s="146"/>
      <c r="P4383" s="146"/>
      <c r="Q4383" s="146"/>
      <c r="R4383" s="34"/>
      <c r="S4383" s="35"/>
      <c r="T4383" s="147"/>
    </row>
    <row r="4384">
      <c r="A4384" s="147"/>
      <c r="B4384" s="64"/>
      <c r="C4384" s="147" t="s">
        <v>217</v>
      </c>
      <c r="E4384" s="161"/>
      <c r="F4384" s="162"/>
      <c r="G4384" s="147"/>
      <c r="H4384" s="146"/>
      <c r="J4384" s="146"/>
      <c r="L4384" s="150"/>
      <c r="N4384" s="163"/>
      <c r="O4384" s="146"/>
      <c r="P4384" s="146"/>
      <c r="Q4384" s="146"/>
      <c r="R4384" s="34"/>
      <c r="S4384" s="35"/>
      <c r="T4384" s="147"/>
    </row>
    <row r="4385">
      <c r="A4385" s="147"/>
      <c r="B4385" s="64"/>
      <c r="C4385" s="147" t="s">
        <v>217</v>
      </c>
      <c r="E4385" s="161"/>
      <c r="F4385" s="162"/>
      <c r="G4385" s="147"/>
      <c r="H4385" s="146"/>
      <c r="J4385" s="146"/>
      <c r="L4385" s="150"/>
      <c r="N4385" s="163"/>
      <c r="O4385" s="146"/>
      <c r="P4385" s="146"/>
      <c r="Q4385" s="146"/>
      <c r="R4385" s="34"/>
      <c r="S4385" s="35"/>
      <c r="T4385" s="147"/>
    </row>
    <row r="4386">
      <c r="A4386" s="147"/>
      <c r="B4386" s="64"/>
      <c r="C4386" s="147" t="s">
        <v>217</v>
      </c>
      <c r="E4386" s="161"/>
      <c r="F4386" s="162"/>
      <c r="G4386" s="147"/>
      <c r="H4386" s="146"/>
      <c r="J4386" s="146"/>
      <c r="L4386" s="150"/>
      <c r="N4386" s="163"/>
      <c r="O4386" s="146"/>
      <c r="P4386" s="146"/>
      <c r="Q4386" s="146"/>
      <c r="R4386" s="34"/>
      <c r="S4386" s="35"/>
      <c r="T4386" s="147"/>
    </row>
    <row r="4387">
      <c r="A4387" s="147"/>
      <c r="B4387" s="64"/>
      <c r="C4387" s="147" t="s">
        <v>217</v>
      </c>
      <c r="E4387" s="161"/>
      <c r="F4387" s="162"/>
      <c r="G4387" s="147"/>
      <c r="H4387" s="146"/>
      <c r="J4387" s="146"/>
      <c r="L4387" s="150"/>
      <c r="N4387" s="163"/>
      <c r="O4387" s="146"/>
      <c r="P4387" s="146"/>
      <c r="Q4387" s="146"/>
      <c r="R4387" s="34"/>
      <c r="S4387" s="35"/>
      <c r="T4387" s="147"/>
    </row>
    <row r="4388">
      <c r="A4388" s="147"/>
      <c r="B4388" s="64"/>
      <c r="C4388" s="147" t="s">
        <v>217</v>
      </c>
      <c r="E4388" s="161"/>
      <c r="F4388" s="162"/>
      <c r="G4388" s="147"/>
      <c r="H4388" s="146"/>
      <c r="J4388" s="146"/>
      <c r="L4388" s="150"/>
      <c r="N4388" s="163"/>
      <c r="O4388" s="146"/>
      <c r="P4388" s="146"/>
      <c r="Q4388" s="146"/>
      <c r="R4388" s="34"/>
      <c r="S4388" s="35"/>
      <c r="T4388" s="147"/>
    </row>
    <row r="4389">
      <c r="A4389" s="147"/>
      <c r="B4389" s="64"/>
      <c r="C4389" s="147" t="s">
        <v>217</v>
      </c>
      <c r="E4389" s="161"/>
      <c r="F4389" s="162"/>
      <c r="G4389" s="147"/>
      <c r="H4389" s="146"/>
      <c r="J4389" s="146"/>
      <c r="L4389" s="150"/>
      <c r="N4389" s="163"/>
      <c r="O4389" s="146"/>
      <c r="P4389" s="146"/>
      <c r="Q4389" s="146"/>
      <c r="R4389" s="34"/>
      <c r="S4389" s="35"/>
      <c r="T4389" s="147"/>
    </row>
    <row r="4390">
      <c r="A4390" s="147"/>
      <c r="B4390" s="64"/>
      <c r="C4390" s="147" t="s">
        <v>217</v>
      </c>
      <c r="E4390" s="161"/>
      <c r="F4390" s="162"/>
      <c r="G4390" s="147"/>
      <c r="H4390" s="146"/>
      <c r="J4390" s="146"/>
      <c r="L4390" s="150"/>
      <c r="N4390" s="163"/>
      <c r="O4390" s="146"/>
      <c r="P4390" s="146"/>
      <c r="Q4390" s="146"/>
      <c r="R4390" s="34"/>
      <c r="S4390" s="35"/>
      <c r="T4390" s="147"/>
    </row>
    <row r="4391">
      <c r="A4391" s="147"/>
      <c r="B4391" s="64"/>
      <c r="C4391" s="147" t="s">
        <v>217</v>
      </c>
      <c r="E4391" s="161"/>
      <c r="F4391" s="162"/>
      <c r="G4391" s="147"/>
      <c r="H4391" s="146"/>
      <c r="J4391" s="146"/>
      <c r="L4391" s="150"/>
      <c r="N4391" s="163"/>
      <c r="O4391" s="146"/>
      <c r="P4391" s="146"/>
      <c r="Q4391" s="146"/>
      <c r="R4391" s="34"/>
      <c r="S4391" s="35"/>
      <c r="T4391" s="147"/>
    </row>
    <row r="4392">
      <c r="A4392" s="147"/>
      <c r="B4392" s="64"/>
      <c r="C4392" s="147" t="s">
        <v>217</v>
      </c>
      <c r="E4392" s="161"/>
      <c r="F4392" s="162"/>
      <c r="G4392" s="147"/>
      <c r="H4392" s="146"/>
      <c r="J4392" s="146"/>
      <c r="L4392" s="150"/>
      <c r="N4392" s="163"/>
      <c r="O4392" s="146"/>
      <c r="P4392" s="146"/>
      <c r="Q4392" s="146"/>
      <c r="R4392" s="34"/>
      <c r="S4392" s="35"/>
      <c r="T4392" s="147"/>
    </row>
    <row r="4393">
      <c r="A4393" s="147"/>
      <c r="B4393" s="64"/>
      <c r="C4393" s="147" t="s">
        <v>217</v>
      </c>
      <c r="E4393" s="161"/>
      <c r="F4393" s="162"/>
      <c r="G4393" s="147"/>
      <c r="H4393" s="146"/>
      <c r="J4393" s="146"/>
      <c r="L4393" s="150"/>
      <c r="N4393" s="163"/>
      <c r="O4393" s="146"/>
      <c r="P4393" s="146"/>
      <c r="Q4393" s="146"/>
      <c r="R4393" s="34"/>
      <c r="S4393" s="35"/>
      <c r="T4393" s="147"/>
    </row>
    <row r="4394">
      <c r="A4394" s="147"/>
      <c r="B4394" s="64"/>
      <c r="C4394" s="147" t="s">
        <v>217</v>
      </c>
      <c r="E4394" s="161"/>
      <c r="F4394" s="162"/>
      <c r="G4394" s="147"/>
      <c r="H4394" s="146"/>
      <c r="J4394" s="146"/>
      <c r="L4394" s="150"/>
      <c r="N4394" s="163"/>
      <c r="O4394" s="146"/>
      <c r="P4394" s="146"/>
      <c r="Q4394" s="146"/>
      <c r="R4394" s="34"/>
      <c r="S4394" s="35"/>
      <c r="T4394" s="147"/>
    </row>
    <row r="4395">
      <c r="A4395" s="147"/>
      <c r="B4395" s="64"/>
      <c r="C4395" s="147" t="s">
        <v>217</v>
      </c>
      <c r="E4395" s="161"/>
      <c r="F4395" s="162"/>
      <c r="G4395" s="147"/>
      <c r="H4395" s="146"/>
      <c r="J4395" s="146"/>
      <c r="L4395" s="150"/>
      <c r="N4395" s="163"/>
      <c r="O4395" s="146"/>
      <c r="P4395" s="146"/>
      <c r="Q4395" s="146"/>
      <c r="R4395" s="34"/>
      <c r="S4395" s="35"/>
      <c r="T4395" s="147"/>
    </row>
    <row r="4396">
      <c r="A4396" s="147"/>
      <c r="B4396" s="64"/>
      <c r="C4396" s="147" t="s">
        <v>217</v>
      </c>
      <c r="E4396" s="161"/>
      <c r="F4396" s="162"/>
      <c r="G4396" s="147"/>
      <c r="H4396" s="146"/>
      <c r="J4396" s="146"/>
      <c r="L4396" s="150"/>
      <c r="N4396" s="163"/>
      <c r="O4396" s="146"/>
      <c r="P4396" s="146"/>
      <c r="Q4396" s="146"/>
      <c r="R4396" s="34"/>
      <c r="S4396" s="35"/>
      <c r="T4396" s="147"/>
    </row>
    <row r="4397">
      <c r="A4397" s="147"/>
      <c r="B4397" s="64"/>
      <c r="C4397" s="147" t="s">
        <v>217</v>
      </c>
      <c r="E4397" s="161"/>
      <c r="F4397" s="162"/>
      <c r="G4397" s="147"/>
      <c r="H4397" s="146"/>
      <c r="J4397" s="146"/>
      <c r="L4397" s="150"/>
      <c r="N4397" s="163"/>
      <c r="O4397" s="146"/>
      <c r="P4397" s="146"/>
      <c r="Q4397" s="146"/>
      <c r="R4397" s="34"/>
      <c r="S4397" s="35"/>
      <c r="T4397" s="147"/>
    </row>
    <row r="4398">
      <c r="A4398" s="147"/>
      <c r="B4398" s="64"/>
      <c r="C4398" s="147" t="s">
        <v>217</v>
      </c>
      <c r="E4398" s="161"/>
      <c r="F4398" s="162"/>
      <c r="G4398" s="147"/>
      <c r="H4398" s="146"/>
      <c r="J4398" s="146"/>
      <c r="L4398" s="150"/>
      <c r="N4398" s="163"/>
      <c r="O4398" s="146"/>
      <c r="P4398" s="146"/>
      <c r="Q4398" s="146"/>
      <c r="R4398" s="34"/>
      <c r="S4398" s="35"/>
      <c r="T4398" s="147"/>
    </row>
    <row r="4399">
      <c r="A4399" s="147"/>
      <c r="B4399" s="64"/>
      <c r="C4399" s="147" t="s">
        <v>217</v>
      </c>
      <c r="E4399" s="161"/>
      <c r="F4399" s="162"/>
      <c r="G4399" s="147"/>
      <c r="H4399" s="146"/>
      <c r="J4399" s="146"/>
      <c r="L4399" s="150"/>
      <c r="N4399" s="163"/>
      <c r="O4399" s="146"/>
      <c r="P4399" s="146"/>
      <c r="Q4399" s="146"/>
      <c r="R4399" s="34"/>
      <c r="S4399" s="35"/>
      <c r="T4399" s="147"/>
    </row>
    <row r="4400">
      <c r="A4400" s="147"/>
      <c r="B4400" s="64"/>
      <c r="C4400" s="147" t="s">
        <v>217</v>
      </c>
      <c r="E4400" s="161"/>
      <c r="F4400" s="162"/>
      <c r="G4400" s="147"/>
      <c r="H4400" s="146"/>
      <c r="J4400" s="146"/>
      <c r="L4400" s="150"/>
      <c r="N4400" s="163"/>
      <c r="O4400" s="146"/>
      <c r="P4400" s="146"/>
      <c r="Q4400" s="146"/>
      <c r="R4400" s="34"/>
      <c r="S4400" s="35"/>
      <c r="T4400" s="147"/>
    </row>
    <row r="4401">
      <c r="A4401" s="147"/>
      <c r="B4401" s="64"/>
      <c r="C4401" s="147" t="s">
        <v>217</v>
      </c>
      <c r="E4401" s="161"/>
      <c r="F4401" s="162"/>
      <c r="G4401" s="147"/>
      <c r="H4401" s="146"/>
      <c r="J4401" s="146"/>
      <c r="L4401" s="150"/>
      <c r="N4401" s="163"/>
      <c r="O4401" s="146"/>
      <c r="P4401" s="146"/>
      <c r="Q4401" s="146"/>
      <c r="R4401" s="34"/>
      <c r="S4401" s="35"/>
      <c r="T4401" s="147"/>
    </row>
    <row r="4402">
      <c r="A4402" s="147"/>
      <c r="B4402" s="64"/>
      <c r="C4402" s="147" t="s">
        <v>217</v>
      </c>
      <c r="E4402" s="161"/>
      <c r="F4402" s="162"/>
      <c r="G4402" s="147"/>
      <c r="H4402" s="146"/>
      <c r="J4402" s="146"/>
      <c r="L4402" s="150"/>
      <c r="N4402" s="163"/>
      <c r="O4402" s="146"/>
      <c r="P4402" s="146"/>
      <c r="Q4402" s="146"/>
      <c r="R4402" s="34"/>
      <c r="S4402" s="35"/>
      <c r="T4402" s="147"/>
    </row>
    <row r="4403">
      <c r="A4403" s="147"/>
      <c r="B4403" s="64"/>
      <c r="C4403" s="147" t="s">
        <v>217</v>
      </c>
      <c r="E4403" s="161"/>
      <c r="F4403" s="162"/>
      <c r="G4403" s="147"/>
      <c r="H4403" s="146"/>
      <c r="J4403" s="146"/>
      <c r="L4403" s="150"/>
      <c r="N4403" s="163"/>
      <c r="O4403" s="146"/>
      <c r="P4403" s="146"/>
      <c r="Q4403" s="146"/>
      <c r="R4403" s="34"/>
      <c r="S4403" s="35"/>
      <c r="T4403" s="147"/>
    </row>
    <row r="4404">
      <c r="A4404" s="147"/>
      <c r="B4404" s="64"/>
      <c r="C4404" s="147" t="s">
        <v>217</v>
      </c>
      <c r="E4404" s="161"/>
      <c r="F4404" s="162"/>
      <c r="G4404" s="147"/>
      <c r="H4404" s="146"/>
      <c r="J4404" s="146"/>
      <c r="L4404" s="150"/>
      <c r="N4404" s="163"/>
      <c r="O4404" s="146"/>
      <c r="P4404" s="146"/>
      <c r="Q4404" s="146"/>
      <c r="R4404" s="34"/>
      <c r="S4404" s="35"/>
      <c r="T4404" s="147"/>
    </row>
    <row r="4405">
      <c r="A4405" s="147"/>
      <c r="B4405" s="64"/>
      <c r="C4405" s="147" t="s">
        <v>217</v>
      </c>
      <c r="E4405" s="161"/>
      <c r="F4405" s="162"/>
      <c r="G4405" s="147"/>
      <c r="H4405" s="146"/>
      <c r="J4405" s="146"/>
      <c r="L4405" s="150"/>
      <c r="N4405" s="163"/>
      <c r="O4405" s="146"/>
      <c r="P4405" s="146"/>
      <c r="Q4405" s="146"/>
      <c r="R4405" s="34"/>
      <c r="S4405" s="35"/>
      <c r="T4405" s="147"/>
    </row>
    <row r="4406">
      <c r="A4406" s="147"/>
      <c r="B4406" s="64"/>
      <c r="C4406" s="147" t="s">
        <v>217</v>
      </c>
      <c r="E4406" s="161"/>
      <c r="F4406" s="162"/>
      <c r="G4406" s="147"/>
      <c r="H4406" s="146"/>
      <c r="J4406" s="146"/>
      <c r="L4406" s="150"/>
      <c r="N4406" s="163"/>
      <c r="O4406" s="146"/>
      <c r="P4406" s="146"/>
      <c r="Q4406" s="146"/>
      <c r="R4406" s="34"/>
      <c r="S4406" s="35"/>
      <c r="T4406" s="147"/>
    </row>
    <row r="4407">
      <c r="A4407" s="147"/>
      <c r="B4407" s="64"/>
      <c r="C4407" s="147" t="s">
        <v>217</v>
      </c>
      <c r="E4407" s="161"/>
      <c r="F4407" s="162"/>
      <c r="G4407" s="147"/>
      <c r="H4407" s="146"/>
      <c r="J4407" s="146"/>
      <c r="L4407" s="150"/>
      <c r="N4407" s="163"/>
      <c r="O4407" s="146"/>
      <c r="P4407" s="146"/>
      <c r="Q4407" s="146"/>
      <c r="R4407" s="34"/>
      <c r="S4407" s="35"/>
      <c r="T4407" s="147"/>
    </row>
    <row r="4408">
      <c r="A4408" s="147"/>
      <c r="B4408" s="64"/>
      <c r="C4408" s="147" t="s">
        <v>217</v>
      </c>
      <c r="E4408" s="161"/>
      <c r="F4408" s="162"/>
      <c r="G4408" s="147"/>
      <c r="H4408" s="146"/>
      <c r="J4408" s="146"/>
      <c r="L4408" s="150"/>
      <c r="N4408" s="163"/>
      <c r="O4408" s="146"/>
      <c r="P4408" s="146"/>
      <c r="Q4408" s="146"/>
      <c r="R4408" s="34"/>
      <c r="S4408" s="35"/>
      <c r="T4408" s="147"/>
    </row>
    <row r="4409">
      <c r="A4409" s="147"/>
      <c r="B4409" s="64"/>
      <c r="C4409" s="147" t="s">
        <v>217</v>
      </c>
      <c r="E4409" s="161"/>
      <c r="F4409" s="162"/>
      <c r="G4409" s="147"/>
      <c r="H4409" s="146"/>
      <c r="J4409" s="146"/>
      <c r="L4409" s="150"/>
      <c r="N4409" s="163"/>
      <c r="O4409" s="146"/>
      <c r="P4409" s="146"/>
      <c r="Q4409" s="146"/>
      <c r="R4409" s="34"/>
      <c r="S4409" s="35"/>
      <c r="T4409" s="147"/>
    </row>
    <row r="4410">
      <c r="A4410" s="147"/>
      <c r="B4410" s="64"/>
      <c r="C4410" s="147" t="s">
        <v>217</v>
      </c>
      <c r="E4410" s="161"/>
      <c r="F4410" s="162"/>
      <c r="G4410" s="147"/>
      <c r="H4410" s="146"/>
      <c r="J4410" s="146"/>
      <c r="L4410" s="150"/>
      <c r="N4410" s="163"/>
      <c r="O4410" s="146"/>
      <c r="P4410" s="146"/>
      <c r="Q4410" s="146"/>
      <c r="R4410" s="34"/>
      <c r="S4410" s="35"/>
      <c r="T4410" s="147"/>
    </row>
    <row r="4411">
      <c r="A4411" s="147"/>
      <c r="B4411" s="64"/>
      <c r="C4411" s="147" t="s">
        <v>217</v>
      </c>
      <c r="E4411" s="161"/>
      <c r="F4411" s="162"/>
      <c r="G4411" s="147"/>
      <c r="H4411" s="146"/>
      <c r="J4411" s="146"/>
      <c r="L4411" s="150"/>
      <c r="N4411" s="163"/>
      <c r="O4411" s="146"/>
      <c r="P4411" s="146"/>
      <c r="Q4411" s="146"/>
      <c r="R4411" s="34"/>
      <c r="S4411" s="35"/>
      <c r="T4411" s="147"/>
    </row>
    <row r="4412">
      <c r="A4412" s="147"/>
      <c r="B4412" s="64"/>
      <c r="C4412" s="147" t="s">
        <v>217</v>
      </c>
      <c r="E4412" s="161"/>
      <c r="F4412" s="162"/>
      <c r="G4412" s="147"/>
      <c r="H4412" s="146"/>
      <c r="J4412" s="146"/>
      <c r="L4412" s="150"/>
      <c r="N4412" s="163"/>
      <c r="O4412" s="146"/>
      <c r="P4412" s="146"/>
      <c r="Q4412" s="146"/>
      <c r="R4412" s="34"/>
      <c r="S4412" s="35"/>
      <c r="T4412" s="147"/>
    </row>
    <row r="4413">
      <c r="A4413" s="147"/>
      <c r="B4413" s="64"/>
      <c r="C4413" s="147" t="s">
        <v>217</v>
      </c>
      <c r="E4413" s="161"/>
      <c r="F4413" s="162"/>
      <c r="G4413" s="147"/>
      <c r="H4413" s="146"/>
      <c r="J4413" s="146"/>
      <c r="L4413" s="150"/>
      <c r="N4413" s="163"/>
      <c r="O4413" s="146"/>
      <c r="P4413" s="146"/>
      <c r="Q4413" s="146"/>
      <c r="R4413" s="34"/>
      <c r="S4413" s="35"/>
      <c r="T4413" s="147"/>
    </row>
    <row r="4414">
      <c r="A4414" s="147"/>
      <c r="B4414" s="64"/>
      <c r="C4414" s="147" t="s">
        <v>217</v>
      </c>
      <c r="E4414" s="161"/>
      <c r="F4414" s="162"/>
      <c r="G4414" s="147"/>
      <c r="H4414" s="146"/>
      <c r="J4414" s="146"/>
      <c r="L4414" s="150"/>
      <c r="N4414" s="163"/>
      <c r="O4414" s="146"/>
      <c r="P4414" s="146"/>
      <c r="Q4414" s="146"/>
      <c r="R4414" s="34"/>
      <c r="S4414" s="35"/>
      <c r="T4414" s="147"/>
    </row>
    <row r="4415">
      <c r="A4415" s="147"/>
      <c r="B4415" s="64"/>
      <c r="C4415" s="147" t="s">
        <v>217</v>
      </c>
      <c r="E4415" s="161"/>
      <c r="F4415" s="162"/>
      <c r="G4415" s="147"/>
      <c r="H4415" s="146"/>
      <c r="J4415" s="146"/>
      <c r="L4415" s="150"/>
      <c r="N4415" s="163"/>
      <c r="O4415" s="146"/>
      <c r="P4415" s="146"/>
      <c r="Q4415" s="146"/>
      <c r="R4415" s="34"/>
      <c r="S4415" s="35"/>
      <c r="T4415" s="147"/>
    </row>
    <row r="4416">
      <c r="A4416" s="147"/>
      <c r="B4416" s="64"/>
      <c r="C4416" s="147" t="s">
        <v>217</v>
      </c>
      <c r="E4416" s="161"/>
      <c r="F4416" s="162"/>
      <c r="G4416" s="147"/>
      <c r="H4416" s="146"/>
      <c r="J4416" s="146"/>
      <c r="L4416" s="150"/>
      <c r="N4416" s="163"/>
      <c r="O4416" s="146"/>
      <c r="P4416" s="146"/>
      <c r="Q4416" s="146"/>
      <c r="R4416" s="34"/>
      <c r="S4416" s="35"/>
      <c r="T4416" s="147"/>
    </row>
    <row r="4417">
      <c r="A4417" s="147"/>
      <c r="B4417" s="64"/>
      <c r="C4417" s="147" t="s">
        <v>217</v>
      </c>
      <c r="E4417" s="161"/>
      <c r="F4417" s="162"/>
      <c r="G4417" s="147"/>
      <c r="H4417" s="146"/>
      <c r="J4417" s="146"/>
      <c r="L4417" s="150"/>
      <c r="N4417" s="163"/>
      <c r="O4417" s="146"/>
      <c r="P4417" s="146"/>
      <c r="Q4417" s="146"/>
      <c r="R4417" s="34"/>
      <c r="S4417" s="35"/>
      <c r="T4417" s="147"/>
    </row>
    <row r="4418">
      <c r="A4418" s="147"/>
      <c r="B4418" s="64"/>
      <c r="C4418" s="147" t="s">
        <v>217</v>
      </c>
      <c r="E4418" s="161"/>
      <c r="F4418" s="162"/>
      <c r="G4418" s="147"/>
      <c r="H4418" s="146"/>
      <c r="J4418" s="146"/>
      <c r="L4418" s="150"/>
      <c r="N4418" s="163"/>
      <c r="O4418" s="146"/>
      <c r="P4418" s="146"/>
      <c r="Q4418" s="146"/>
      <c r="R4418" s="34"/>
      <c r="S4418" s="35"/>
      <c r="T4418" s="147"/>
    </row>
    <row r="4419">
      <c r="A4419" s="147"/>
      <c r="B4419" s="64"/>
      <c r="C4419" s="147" t="s">
        <v>217</v>
      </c>
      <c r="E4419" s="161"/>
      <c r="F4419" s="162"/>
      <c r="G4419" s="147"/>
      <c r="H4419" s="146"/>
      <c r="J4419" s="146"/>
      <c r="L4419" s="150"/>
      <c r="N4419" s="163"/>
      <c r="O4419" s="146"/>
      <c r="P4419" s="146"/>
      <c r="Q4419" s="146"/>
      <c r="R4419" s="34"/>
      <c r="S4419" s="35"/>
      <c r="T4419" s="147"/>
    </row>
    <row r="4420">
      <c r="A4420" s="147"/>
      <c r="B4420" s="64"/>
      <c r="C4420" s="147" t="s">
        <v>217</v>
      </c>
      <c r="E4420" s="161"/>
      <c r="F4420" s="162"/>
      <c r="G4420" s="147"/>
      <c r="H4420" s="146"/>
      <c r="J4420" s="146"/>
      <c r="L4420" s="150"/>
      <c r="N4420" s="163"/>
      <c r="O4420" s="146"/>
      <c r="P4420" s="146"/>
      <c r="Q4420" s="146"/>
      <c r="R4420" s="34"/>
      <c r="S4420" s="35"/>
      <c r="T4420" s="147"/>
    </row>
    <row r="4421">
      <c r="A4421" s="147"/>
      <c r="B4421" s="64"/>
      <c r="C4421" s="147" t="s">
        <v>217</v>
      </c>
      <c r="E4421" s="161"/>
      <c r="F4421" s="162"/>
      <c r="G4421" s="147"/>
      <c r="H4421" s="146"/>
      <c r="J4421" s="146"/>
      <c r="L4421" s="150"/>
      <c r="N4421" s="163"/>
      <c r="O4421" s="146"/>
      <c r="P4421" s="146"/>
      <c r="Q4421" s="146"/>
      <c r="R4421" s="34"/>
      <c r="S4421" s="35"/>
      <c r="T4421" s="147"/>
    </row>
    <row r="4422">
      <c r="A4422" s="147"/>
      <c r="B4422" s="64"/>
      <c r="C4422" s="147" t="s">
        <v>217</v>
      </c>
      <c r="E4422" s="161"/>
      <c r="F4422" s="162"/>
      <c r="G4422" s="147"/>
      <c r="H4422" s="146"/>
      <c r="J4422" s="146"/>
      <c r="L4422" s="150"/>
      <c r="N4422" s="163"/>
      <c r="O4422" s="146"/>
      <c r="P4422" s="146"/>
      <c r="Q4422" s="146"/>
      <c r="R4422" s="34"/>
      <c r="S4422" s="35"/>
      <c r="T4422" s="147"/>
    </row>
    <row r="4423">
      <c r="A4423" s="147"/>
      <c r="B4423" s="64"/>
      <c r="C4423" s="147" t="s">
        <v>217</v>
      </c>
      <c r="E4423" s="161"/>
      <c r="F4423" s="162"/>
      <c r="G4423" s="147"/>
      <c r="H4423" s="146"/>
      <c r="J4423" s="146"/>
      <c r="L4423" s="150"/>
      <c r="N4423" s="163"/>
      <c r="O4423" s="146"/>
      <c r="P4423" s="146"/>
      <c r="Q4423" s="146"/>
      <c r="R4423" s="34"/>
      <c r="S4423" s="35"/>
      <c r="T4423" s="147"/>
    </row>
    <row r="4424">
      <c r="A4424" s="147"/>
      <c r="B4424" s="64"/>
      <c r="C4424" s="147" t="s">
        <v>217</v>
      </c>
      <c r="E4424" s="161"/>
      <c r="F4424" s="162"/>
      <c r="G4424" s="147"/>
      <c r="H4424" s="146"/>
      <c r="J4424" s="146"/>
      <c r="L4424" s="150"/>
      <c r="N4424" s="163"/>
      <c r="O4424" s="146"/>
      <c r="P4424" s="146"/>
      <c r="Q4424" s="146"/>
      <c r="R4424" s="34"/>
      <c r="S4424" s="35"/>
      <c r="T4424" s="147"/>
    </row>
    <row r="4425">
      <c r="A4425" s="147"/>
      <c r="B4425" s="64"/>
      <c r="C4425" s="147" t="s">
        <v>217</v>
      </c>
      <c r="E4425" s="161"/>
      <c r="F4425" s="162"/>
      <c r="G4425" s="147"/>
      <c r="H4425" s="146"/>
      <c r="J4425" s="146"/>
      <c r="L4425" s="150"/>
      <c r="N4425" s="163"/>
      <c r="O4425" s="146"/>
      <c r="P4425" s="146"/>
      <c r="Q4425" s="146"/>
      <c r="R4425" s="34"/>
      <c r="S4425" s="35"/>
      <c r="T4425" s="147"/>
    </row>
    <row r="4426">
      <c r="A4426" s="147"/>
      <c r="B4426" s="64"/>
      <c r="C4426" s="147" t="s">
        <v>217</v>
      </c>
      <c r="E4426" s="161"/>
      <c r="F4426" s="162"/>
      <c r="G4426" s="147"/>
      <c r="H4426" s="146"/>
      <c r="J4426" s="146"/>
      <c r="L4426" s="150"/>
      <c r="N4426" s="163"/>
      <c r="O4426" s="146"/>
      <c r="P4426" s="146"/>
      <c r="Q4426" s="146"/>
      <c r="R4426" s="34"/>
      <c r="S4426" s="35"/>
      <c r="T4426" s="147"/>
    </row>
    <row r="4427">
      <c r="A4427" s="147"/>
      <c r="B4427" s="64"/>
      <c r="C4427" s="147" t="s">
        <v>217</v>
      </c>
      <c r="E4427" s="161"/>
      <c r="F4427" s="162"/>
      <c r="G4427" s="147"/>
      <c r="H4427" s="146"/>
      <c r="J4427" s="146"/>
      <c r="L4427" s="150"/>
      <c r="N4427" s="163"/>
      <c r="O4427" s="146"/>
      <c r="P4427" s="146"/>
      <c r="Q4427" s="146"/>
      <c r="R4427" s="34"/>
      <c r="S4427" s="35"/>
      <c r="T4427" s="147"/>
    </row>
    <row r="4428">
      <c r="A4428" s="147"/>
      <c r="B4428" s="64"/>
      <c r="C4428" s="147" t="s">
        <v>217</v>
      </c>
      <c r="E4428" s="161"/>
      <c r="F4428" s="162"/>
      <c r="G4428" s="147"/>
      <c r="H4428" s="146"/>
      <c r="J4428" s="146"/>
      <c r="L4428" s="150"/>
      <c r="N4428" s="163"/>
      <c r="O4428" s="146"/>
      <c r="P4428" s="146"/>
      <c r="Q4428" s="146"/>
      <c r="R4428" s="34"/>
      <c r="S4428" s="35"/>
      <c r="T4428" s="147"/>
    </row>
    <row r="4429">
      <c r="A4429" s="147"/>
      <c r="B4429" s="64"/>
      <c r="C4429" s="147" t="s">
        <v>217</v>
      </c>
      <c r="E4429" s="161"/>
      <c r="F4429" s="162"/>
      <c r="G4429" s="147"/>
      <c r="H4429" s="146"/>
      <c r="J4429" s="146"/>
      <c r="L4429" s="150"/>
      <c r="N4429" s="163"/>
      <c r="O4429" s="146"/>
      <c r="P4429" s="146"/>
      <c r="Q4429" s="146"/>
      <c r="R4429" s="34"/>
      <c r="S4429" s="35"/>
      <c r="T4429" s="147"/>
    </row>
    <row r="4430">
      <c r="A4430" s="147"/>
      <c r="B4430" s="64"/>
      <c r="C4430" s="147" t="s">
        <v>217</v>
      </c>
      <c r="E4430" s="161"/>
      <c r="F4430" s="162"/>
      <c r="G4430" s="147"/>
      <c r="H4430" s="146"/>
      <c r="J4430" s="146"/>
      <c r="L4430" s="150"/>
      <c r="N4430" s="163"/>
      <c r="O4430" s="146"/>
      <c r="P4430" s="146"/>
      <c r="Q4430" s="146"/>
      <c r="R4430" s="34"/>
      <c r="S4430" s="35"/>
      <c r="T4430" s="147"/>
    </row>
    <row r="4431">
      <c r="A4431" s="147"/>
      <c r="B4431" s="64"/>
      <c r="C4431" s="147" t="s">
        <v>217</v>
      </c>
      <c r="E4431" s="161"/>
      <c r="F4431" s="162"/>
      <c r="G4431" s="147"/>
      <c r="H4431" s="146"/>
      <c r="J4431" s="146"/>
      <c r="L4431" s="150"/>
      <c r="N4431" s="163"/>
      <c r="O4431" s="146"/>
      <c r="P4431" s="146"/>
      <c r="Q4431" s="146"/>
      <c r="R4431" s="34"/>
      <c r="S4431" s="35"/>
      <c r="T4431" s="147"/>
    </row>
    <row r="4432">
      <c r="A4432" s="147"/>
      <c r="B4432" s="64"/>
      <c r="C4432" s="147" t="s">
        <v>217</v>
      </c>
      <c r="E4432" s="161"/>
      <c r="F4432" s="162"/>
      <c r="G4432" s="147"/>
      <c r="H4432" s="146"/>
      <c r="J4432" s="146"/>
      <c r="L4432" s="150"/>
      <c r="N4432" s="163"/>
      <c r="O4432" s="146"/>
      <c r="P4432" s="146"/>
      <c r="Q4432" s="146"/>
      <c r="R4432" s="34"/>
      <c r="S4432" s="35"/>
      <c r="T4432" s="147"/>
    </row>
    <row r="4433">
      <c r="A4433" s="147"/>
      <c r="B4433" s="64"/>
      <c r="C4433" s="147" t="s">
        <v>217</v>
      </c>
      <c r="E4433" s="161"/>
      <c r="F4433" s="162"/>
      <c r="G4433" s="147"/>
      <c r="H4433" s="146"/>
      <c r="J4433" s="146"/>
      <c r="L4433" s="150"/>
      <c r="N4433" s="163"/>
      <c r="O4433" s="146"/>
      <c r="P4433" s="146"/>
      <c r="Q4433" s="146"/>
      <c r="R4433" s="34"/>
      <c r="S4433" s="35"/>
      <c r="T4433" s="147"/>
    </row>
    <row r="4434">
      <c r="A4434" s="147"/>
      <c r="B4434" s="64"/>
      <c r="C4434" s="147" t="s">
        <v>217</v>
      </c>
      <c r="E4434" s="161"/>
      <c r="F4434" s="162"/>
      <c r="G4434" s="147"/>
      <c r="H4434" s="146"/>
      <c r="J4434" s="146"/>
      <c r="L4434" s="150"/>
      <c r="N4434" s="163"/>
      <c r="O4434" s="146"/>
      <c r="P4434" s="146"/>
      <c r="Q4434" s="146"/>
      <c r="R4434" s="34"/>
      <c r="S4434" s="35"/>
      <c r="T4434" s="147"/>
    </row>
    <row r="4435">
      <c r="A4435" s="147"/>
      <c r="B4435" s="64"/>
      <c r="C4435" s="147" t="s">
        <v>217</v>
      </c>
      <c r="E4435" s="161"/>
      <c r="F4435" s="162"/>
      <c r="G4435" s="147"/>
      <c r="H4435" s="146"/>
      <c r="J4435" s="146"/>
      <c r="L4435" s="150"/>
      <c r="N4435" s="163"/>
      <c r="O4435" s="146"/>
      <c r="P4435" s="146"/>
      <c r="Q4435" s="146"/>
      <c r="R4435" s="34"/>
      <c r="S4435" s="35"/>
      <c r="T4435" s="147"/>
    </row>
    <row r="4436">
      <c r="A4436" s="147"/>
      <c r="B4436" s="64"/>
      <c r="C4436" s="147" t="s">
        <v>217</v>
      </c>
      <c r="E4436" s="161"/>
      <c r="F4436" s="162"/>
      <c r="G4436" s="147"/>
      <c r="H4436" s="146"/>
      <c r="J4436" s="146"/>
      <c r="L4436" s="150"/>
      <c r="N4436" s="163"/>
      <c r="O4436" s="146"/>
      <c r="P4436" s="146"/>
      <c r="Q4436" s="146"/>
      <c r="R4436" s="34"/>
      <c r="S4436" s="35"/>
      <c r="T4436" s="147"/>
    </row>
    <row r="4437">
      <c r="A4437" s="147"/>
      <c r="B4437" s="64"/>
      <c r="C4437" s="147" t="s">
        <v>217</v>
      </c>
      <c r="E4437" s="161"/>
      <c r="F4437" s="162"/>
      <c r="G4437" s="147"/>
      <c r="H4437" s="146"/>
      <c r="J4437" s="146"/>
      <c r="L4437" s="150"/>
      <c r="N4437" s="163"/>
      <c r="O4437" s="146"/>
      <c r="P4437" s="146"/>
      <c r="Q4437" s="146"/>
      <c r="R4437" s="34"/>
      <c r="S4437" s="35"/>
      <c r="T4437" s="147"/>
    </row>
    <row r="4438">
      <c r="A4438" s="147"/>
      <c r="B4438" s="64"/>
      <c r="C4438" s="147" t="s">
        <v>217</v>
      </c>
      <c r="E4438" s="161"/>
      <c r="F4438" s="162"/>
      <c r="G4438" s="147"/>
      <c r="H4438" s="146"/>
      <c r="J4438" s="146"/>
      <c r="L4438" s="150"/>
      <c r="N4438" s="163"/>
      <c r="O4438" s="146"/>
      <c r="P4438" s="146"/>
      <c r="Q4438" s="146"/>
      <c r="R4438" s="34"/>
      <c r="S4438" s="35"/>
      <c r="T4438" s="147"/>
    </row>
    <row r="4439">
      <c r="A4439" s="147"/>
      <c r="B4439" s="64"/>
      <c r="C4439" s="147" t="s">
        <v>217</v>
      </c>
      <c r="E4439" s="161"/>
      <c r="F4439" s="162"/>
      <c r="G4439" s="147"/>
      <c r="H4439" s="146"/>
      <c r="J4439" s="146"/>
      <c r="L4439" s="150"/>
      <c r="N4439" s="163"/>
      <c r="O4439" s="146"/>
      <c r="P4439" s="146"/>
      <c r="Q4439" s="146"/>
      <c r="R4439" s="34"/>
      <c r="S4439" s="35"/>
      <c r="T4439" s="147"/>
    </row>
    <row r="4440">
      <c r="A4440" s="147"/>
      <c r="B4440" s="64"/>
      <c r="C4440" s="147" t="s">
        <v>217</v>
      </c>
      <c r="E4440" s="161"/>
      <c r="F4440" s="162"/>
      <c r="G4440" s="147"/>
      <c r="H4440" s="146"/>
      <c r="J4440" s="146"/>
      <c r="L4440" s="150"/>
      <c r="N4440" s="163"/>
      <c r="O4440" s="146"/>
      <c r="P4440" s="146"/>
      <c r="Q4440" s="146"/>
      <c r="R4440" s="34"/>
      <c r="S4440" s="35"/>
      <c r="T4440" s="147"/>
    </row>
    <row r="4441">
      <c r="A4441" s="147"/>
      <c r="B4441" s="64"/>
      <c r="C4441" s="147" t="s">
        <v>217</v>
      </c>
      <c r="E4441" s="161"/>
      <c r="F4441" s="162"/>
      <c r="G4441" s="147"/>
      <c r="H4441" s="146"/>
      <c r="J4441" s="146"/>
      <c r="L4441" s="150"/>
      <c r="N4441" s="163"/>
      <c r="O4441" s="146"/>
      <c r="P4441" s="146"/>
      <c r="Q4441" s="146"/>
      <c r="R4441" s="34"/>
      <c r="S4441" s="35"/>
      <c r="T4441" s="147"/>
    </row>
    <row r="4442">
      <c r="A4442" s="147"/>
      <c r="B4442" s="64"/>
      <c r="C4442" s="147" t="s">
        <v>217</v>
      </c>
      <c r="E4442" s="161"/>
      <c r="F4442" s="162"/>
      <c r="G4442" s="147"/>
      <c r="H4442" s="146"/>
      <c r="J4442" s="146"/>
      <c r="L4442" s="150"/>
      <c r="N4442" s="163"/>
      <c r="O4442" s="146"/>
      <c r="P4442" s="146"/>
      <c r="Q4442" s="146"/>
      <c r="R4442" s="34"/>
      <c r="S4442" s="35"/>
      <c r="T4442" s="147"/>
    </row>
    <row r="4443">
      <c r="A4443" s="147"/>
      <c r="B4443" s="64"/>
      <c r="C4443" s="147" t="s">
        <v>217</v>
      </c>
      <c r="E4443" s="161"/>
      <c r="F4443" s="162"/>
      <c r="G4443" s="147"/>
      <c r="H4443" s="146"/>
      <c r="J4443" s="146"/>
      <c r="L4443" s="150"/>
      <c r="N4443" s="163"/>
      <c r="O4443" s="146"/>
      <c r="P4443" s="146"/>
      <c r="Q4443" s="146"/>
      <c r="R4443" s="34"/>
      <c r="S4443" s="35"/>
      <c r="T4443" s="147"/>
    </row>
    <row r="4444">
      <c r="A4444" s="147"/>
      <c r="B4444" s="64"/>
      <c r="C4444" s="147" t="s">
        <v>217</v>
      </c>
      <c r="E4444" s="161"/>
      <c r="F4444" s="162"/>
      <c r="G4444" s="147"/>
      <c r="H4444" s="146"/>
      <c r="J4444" s="146"/>
      <c r="L4444" s="150"/>
      <c r="N4444" s="163"/>
      <c r="O4444" s="146"/>
      <c r="P4444" s="146"/>
      <c r="Q4444" s="146"/>
      <c r="R4444" s="34"/>
      <c r="S4444" s="35"/>
      <c r="T4444" s="147"/>
    </row>
    <row r="4445">
      <c r="A4445" s="147"/>
      <c r="B4445" s="64"/>
      <c r="C4445" s="147" t="s">
        <v>217</v>
      </c>
      <c r="E4445" s="161"/>
      <c r="F4445" s="162"/>
      <c r="G4445" s="147"/>
      <c r="H4445" s="146"/>
      <c r="J4445" s="146"/>
      <c r="L4445" s="150"/>
      <c r="N4445" s="163"/>
      <c r="O4445" s="146"/>
      <c r="P4445" s="146"/>
      <c r="Q4445" s="146"/>
      <c r="R4445" s="34"/>
      <c r="S4445" s="35"/>
      <c r="T4445" s="147"/>
    </row>
    <row r="4446">
      <c r="A4446" s="147"/>
      <c r="B4446" s="64"/>
      <c r="C4446" s="147" t="s">
        <v>217</v>
      </c>
      <c r="E4446" s="161"/>
      <c r="F4446" s="162"/>
      <c r="G4446" s="147"/>
      <c r="H4446" s="146"/>
      <c r="J4446" s="146"/>
      <c r="L4446" s="150"/>
      <c r="N4446" s="163"/>
      <c r="O4446" s="146"/>
      <c r="P4446" s="146"/>
      <c r="Q4446" s="146"/>
      <c r="R4446" s="34"/>
      <c r="S4446" s="35"/>
      <c r="T4446" s="147"/>
    </row>
    <row r="4447">
      <c r="A4447" s="147"/>
      <c r="B4447" s="64"/>
      <c r="C4447" s="147" t="s">
        <v>217</v>
      </c>
      <c r="E4447" s="161"/>
      <c r="F4447" s="162"/>
      <c r="G4447" s="147"/>
      <c r="H4447" s="146"/>
      <c r="J4447" s="146"/>
      <c r="L4447" s="150"/>
      <c r="N4447" s="163"/>
      <c r="O4447" s="146"/>
      <c r="P4447" s="146"/>
      <c r="Q4447" s="146"/>
      <c r="R4447" s="34"/>
      <c r="S4447" s="35"/>
      <c r="T4447" s="147"/>
    </row>
    <row r="4448">
      <c r="A4448" s="147"/>
      <c r="B4448" s="64"/>
      <c r="C4448" s="147" t="s">
        <v>217</v>
      </c>
      <c r="E4448" s="161"/>
      <c r="F4448" s="162"/>
      <c r="G4448" s="147"/>
      <c r="H4448" s="146"/>
      <c r="J4448" s="146"/>
      <c r="L4448" s="150"/>
      <c r="N4448" s="163"/>
      <c r="O4448" s="146"/>
      <c r="P4448" s="146"/>
      <c r="Q4448" s="146"/>
      <c r="R4448" s="34"/>
      <c r="S4448" s="35"/>
      <c r="T4448" s="147"/>
    </row>
    <row r="4449">
      <c r="A4449" s="147"/>
      <c r="B4449" s="64"/>
      <c r="C4449" s="147" t="s">
        <v>217</v>
      </c>
      <c r="E4449" s="161"/>
      <c r="F4449" s="162"/>
      <c r="G4449" s="147"/>
      <c r="H4449" s="146"/>
      <c r="J4449" s="146"/>
      <c r="L4449" s="150"/>
      <c r="N4449" s="163"/>
      <c r="O4449" s="146"/>
      <c r="P4449" s="146"/>
      <c r="Q4449" s="146"/>
      <c r="R4449" s="34"/>
      <c r="S4449" s="35"/>
      <c r="T4449" s="147"/>
    </row>
    <row r="4450">
      <c r="A4450" s="147"/>
      <c r="B4450" s="64"/>
      <c r="C4450" s="147" t="s">
        <v>217</v>
      </c>
      <c r="E4450" s="161"/>
      <c r="F4450" s="162"/>
      <c r="G4450" s="147"/>
      <c r="H4450" s="146"/>
      <c r="J4450" s="146"/>
      <c r="L4450" s="150"/>
      <c r="N4450" s="163"/>
      <c r="O4450" s="146"/>
      <c r="P4450" s="146"/>
      <c r="Q4450" s="146"/>
      <c r="R4450" s="34"/>
      <c r="S4450" s="35"/>
      <c r="T4450" s="147"/>
    </row>
    <row r="4451">
      <c r="A4451" s="147"/>
      <c r="B4451" s="64"/>
      <c r="C4451" s="147" t="s">
        <v>217</v>
      </c>
      <c r="E4451" s="161"/>
      <c r="F4451" s="162"/>
      <c r="G4451" s="147"/>
      <c r="H4451" s="146"/>
      <c r="J4451" s="146"/>
      <c r="L4451" s="150"/>
      <c r="N4451" s="163"/>
      <c r="O4451" s="146"/>
      <c r="P4451" s="146"/>
      <c r="Q4451" s="146"/>
      <c r="R4451" s="34"/>
      <c r="S4451" s="35"/>
      <c r="T4451" s="147"/>
    </row>
    <row r="4452">
      <c r="A4452" s="147"/>
      <c r="B4452" s="64"/>
      <c r="C4452" s="147" t="s">
        <v>217</v>
      </c>
      <c r="E4452" s="161"/>
      <c r="F4452" s="162"/>
      <c r="G4452" s="147"/>
      <c r="H4452" s="146"/>
      <c r="J4452" s="146"/>
      <c r="L4452" s="150"/>
      <c r="N4452" s="163"/>
      <c r="O4452" s="146"/>
      <c r="P4452" s="146"/>
      <c r="Q4452" s="146"/>
      <c r="R4452" s="34"/>
      <c r="S4452" s="35"/>
      <c r="T4452" s="147"/>
    </row>
    <row r="4453">
      <c r="A4453" s="147"/>
      <c r="B4453" s="64"/>
      <c r="C4453" s="147" t="s">
        <v>217</v>
      </c>
      <c r="E4453" s="161"/>
      <c r="F4453" s="162"/>
      <c r="G4453" s="147"/>
      <c r="H4453" s="146"/>
      <c r="J4453" s="146"/>
      <c r="L4453" s="150"/>
      <c r="N4453" s="163"/>
      <c r="O4453" s="146"/>
      <c r="P4453" s="146"/>
      <c r="Q4453" s="146"/>
      <c r="R4453" s="34"/>
      <c r="S4453" s="35"/>
      <c r="T4453" s="147"/>
    </row>
    <row r="4454">
      <c r="A4454" s="147"/>
      <c r="B4454" s="64"/>
      <c r="C4454" s="147" t="s">
        <v>217</v>
      </c>
      <c r="E4454" s="161"/>
      <c r="F4454" s="162"/>
      <c r="G4454" s="147"/>
      <c r="H4454" s="146"/>
      <c r="J4454" s="146"/>
      <c r="L4454" s="150"/>
      <c r="N4454" s="163"/>
      <c r="O4454" s="146"/>
      <c r="P4454" s="146"/>
      <c r="Q4454" s="146"/>
      <c r="R4454" s="34"/>
      <c r="S4454" s="35"/>
      <c r="T4454" s="147"/>
    </row>
    <row r="4455">
      <c r="A4455" s="147"/>
      <c r="B4455" s="64"/>
      <c r="C4455" s="147" t="s">
        <v>217</v>
      </c>
      <c r="E4455" s="161"/>
      <c r="F4455" s="162"/>
      <c r="G4455" s="147"/>
      <c r="H4455" s="146"/>
      <c r="J4455" s="146"/>
      <c r="L4455" s="150"/>
      <c r="N4455" s="163"/>
      <c r="O4455" s="146"/>
      <c r="P4455" s="146"/>
      <c r="Q4455" s="146"/>
      <c r="R4455" s="34"/>
      <c r="S4455" s="35"/>
      <c r="T4455" s="147"/>
    </row>
    <row r="4456">
      <c r="A4456" s="147"/>
      <c r="B4456" s="64"/>
      <c r="C4456" s="147" t="s">
        <v>217</v>
      </c>
      <c r="E4456" s="161"/>
      <c r="F4456" s="162"/>
      <c r="G4456" s="147"/>
      <c r="H4456" s="146"/>
      <c r="J4456" s="146"/>
      <c r="L4456" s="150"/>
      <c r="N4456" s="163"/>
      <c r="O4456" s="146"/>
      <c r="P4456" s="146"/>
      <c r="Q4456" s="146"/>
      <c r="R4456" s="34"/>
      <c r="S4456" s="35"/>
      <c r="T4456" s="147"/>
    </row>
    <row r="4457">
      <c r="A4457" s="147"/>
      <c r="B4457" s="64"/>
      <c r="C4457" s="147" t="s">
        <v>217</v>
      </c>
      <c r="E4457" s="161"/>
      <c r="F4457" s="162"/>
      <c r="G4457" s="147"/>
      <c r="H4457" s="146"/>
      <c r="J4457" s="146"/>
      <c r="L4457" s="150"/>
      <c r="N4457" s="163"/>
      <c r="O4457" s="146"/>
      <c r="P4457" s="146"/>
      <c r="Q4457" s="146"/>
      <c r="R4457" s="34"/>
      <c r="S4457" s="35"/>
      <c r="T4457" s="147"/>
    </row>
    <row r="4458">
      <c r="A4458" s="147"/>
      <c r="B4458" s="64"/>
      <c r="C4458" s="147" t="s">
        <v>217</v>
      </c>
      <c r="E4458" s="161"/>
      <c r="F4458" s="162"/>
      <c r="G4458" s="147"/>
      <c r="H4458" s="146"/>
      <c r="J4458" s="146"/>
      <c r="L4458" s="150"/>
      <c r="N4458" s="163"/>
      <c r="O4458" s="146"/>
      <c r="P4458" s="146"/>
      <c r="Q4458" s="146"/>
      <c r="R4458" s="34"/>
      <c r="S4458" s="35"/>
      <c r="T4458" s="147"/>
    </row>
    <row r="4459">
      <c r="A4459" s="147"/>
      <c r="B4459" s="64"/>
      <c r="C4459" s="147" t="s">
        <v>217</v>
      </c>
      <c r="E4459" s="161"/>
      <c r="F4459" s="162"/>
      <c r="G4459" s="147"/>
      <c r="H4459" s="146"/>
      <c r="J4459" s="146"/>
      <c r="L4459" s="150"/>
      <c r="N4459" s="163"/>
      <c r="O4459" s="146"/>
      <c r="P4459" s="146"/>
      <c r="Q4459" s="146"/>
      <c r="R4459" s="34"/>
      <c r="S4459" s="35"/>
      <c r="T4459" s="147"/>
    </row>
    <row r="4460">
      <c r="A4460" s="147"/>
      <c r="B4460" s="64"/>
      <c r="C4460" s="147" t="s">
        <v>217</v>
      </c>
      <c r="E4460" s="161"/>
      <c r="F4460" s="162"/>
      <c r="G4460" s="147"/>
      <c r="H4460" s="146"/>
      <c r="J4460" s="146"/>
      <c r="L4460" s="150"/>
      <c r="N4460" s="163"/>
      <c r="O4460" s="146"/>
      <c r="P4460" s="146"/>
      <c r="Q4460" s="146"/>
      <c r="R4460" s="34"/>
      <c r="S4460" s="35"/>
      <c r="T4460" s="147"/>
    </row>
    <row r="4461">
      <c r="A4461" s="147"/>
      <c r="B4461" s="64"/>
      <c r="C4461" s="147" t="s">
        <v>217</v>
      </c>
      <c r="E4461" s="161"/>
      <c r="F4461" s="162"/>
      <c r="G4461" s="147"/>
      <c r="H4461" s="146"/>
      <c r="J4461" s="146"/>
      <c r="L4461" s="150"/>
      <c r="N4461" s="163"/>
      <c r="O4461" s="146"/>
      <c r="P4461" s="146"/>
      <c r="Q4461" s="146"/>
      <c r="R4461" s="34"/>
      <c r="S4461" s="35"/>
      <c r="T4461" s="147"/>
    </row>
    <row r="4462">
      <c r="A4462" s="147"/>
      <c r="B4462" s="64"/>
      <c r="C4462" s="147" t="s">
        <v>217</v>
      </c>
      <c r="E4462" s="161"/>
      <c r="F4462" s="162"/>
      <c r="G4462" s="147"/>
      <c r="H4462" s="146"/>
      <c r="J4462" s="146"/>
      <c r="L4462" s="150"/>
      <c r="N4462" s="163"/>
      <c r="O4462" s="146"/>
      <c r="P4462" s="146"/>
      <c r="Q4462" s="146"/>
      <c r="R4462" s="34"/>
      <c r="S4462" s="35"/>
      <c r="T4462" s="147"/>
    </row>
    <row r="4463">
      <c r="A4463" s="147"/>
      <c r="B4463" s="64"/>
      <c r="C4463" s="147" t="s">
        <v>217</v>
      </c>
      <c r="E4463" s="161"/>
      <c r="F4463" s="162"/>
      <c r="G4463" s="147"/>
      <c r="H4463" s="146"/>
      <c r="J4463" s="146"/>
      <c r="L4463" s="150"/>
      <c r="N4463" s="163"/>
      <c r="O4463" s="146"/>
      <c r="P4463" s="146"/>
      <c r="Q4463" s="146"/>
      <c r="R4463" s="34"/>
      <c r="S4463" s="35"/>
      <c r="T4463" s="147"/>
    </row>
    <row r="4464">
      <c r="A4464" s="147"/>
      <c r="B4464" s="64"/>
      <c r="C4464" s="147" t="s">
        <v>217</v>
      </c>
      <c r="E4464" s="161"/>
      <c r="F4464" s="162"/>
      <c r="G4464" s="147"/>
      <c r="H4464" s="146"/>
      <c r="J4464" s="146"/>
      <c r="L4464" s="150"/>
      <c r="N4464" s="163"/>
      <c r="O4464" s="146"/>
      <c r="P4464" s="146"/>
      <c r="Q4464" s="146"/>
      <c r="R4464" s="34"/>
      <c r="S4464" s="35"/>
      <c r="T4464" s="147"/>
    </row>
    <row r="4465">
      <c r="A4465" s="147"/>
      <c r="B4465" s="64"/>
      <c r="C4465" s="147" t="s">
        <v>217</v>
      </c>
      <c r="E4465" s="161"/>
      <c r="F4465" s="162"/>
      <c r="G4465" s="147"/>
      <c r="H4465" s="146"/>
      <c r="J4465" s="146"/>
      <c r="L4465" s="150"/>
      <c r="N4465" s="163"/>
      <c r="O4465" s="146"/>
      <c r="P4465" s="146"/>
      <c r="Q4465" s="146"/>
      <c r="R4465" s="34"/>
      <c r="S4465" s="35"/>
      <c r="T4465" s="147"/>
    </row>
    <row r="4466">
      <c r="A4466" s="147"/>
      <c r="B4466" s="64"/>
      <c r="C4466" s="147" t="s">
        <v>217</v>
      </c>
      <c r="E4466" s="161"/>
      <c r="F4466" s="162"/>
      <c r="G4466" s="147"/>
      <c r="H4466" s="146"/>
      <c r="J4466" s="146"/>
      <c r="L4466" s="150"/>
      <c r="N4466" s="163"/>
      <c r="O4466" s="146"/>
      <c r="P4466" s="146"/>
      <c r="Q4466" s="146"/>
      <c r="R4466" s="34"/>
      <c r="S4466" s="35"/>
      <c r="T4466" s="147"/>
    </row>
    <row r="4467">
      <c r="A4467" s="147"/>
      <c r="B4467" s="64"/>
      <c r="C4467" s="147" t="s">
        <v>217</v>
      </c>
      <c r="E4467" s="161"/>
      <c r="F4467" s="162"/>
      <c r="G4467" s="147"/>
      <c r="H4467" s="146"/>
      <c r="J4467" s="146"/>
      <c r="L4467" s="150"/>
      <c r="N4467" s="163"/>
      <c r="O4467" s="146"/>
      <c r="P4467" s="146"/>
      <c r="Q4467" s="146"/>
      <c r="R4467" s="34"/>
      <c r="S4467" s="35"/>
      <c r="T4467" s="147"/>
    </row>
    <row r="4468">
      <c r="A4468" s="147"/>
      <c r="B4468" s="64"/>
      <c r="C4468" s="147" t="s">
        <v>217</v>
      </c>
      <c r="E4468" s="161"/>
      <c r="F4468" s="162"/>
      <c r="G4468" s="147"/>
      <c r="H4468" s="146"/>
      <c r="J4468" s="146"/>
      <c r="L4468" s="150"/>
      <c r="N4468" s="163"/>
      <c r="O4468" s="146"/>
      <c r="P4468" s="146"/>
      <c r="Q4468" s="146"/>
      <c r="R4468" s="34"/>
      <c r="S4468" s="35"/>
      <c r="T4468" s="147"/>
    </row>
    <row r="4469">
      <c r="A4469" s="147"/>
      <c r="B4469" s="64"/>
      <c r="C4469" s="147" t="s">
        <v>217</v>
      </c>
      <c r="E4469" s="161"/>
      <c r="F4469" s="162"/>
      <c r="G4469" s="147"/>
      <c r="H4469" s="146"/>
      <c r="J4469" s="146"/>
      <c r="L4469" s="150"/>
      <c r="N4469" s="163"/>
      <c r="O4469" s="146"/>
      <c r="P4469" s="146"/>
      <c r="Q4469" s="146"/>
      <c r="R4469" s="34"/>
      <c r="S4469" s="35"/>
      <c r="T4469" s="147"/>
    </row>
    <row r="4470">
      <c r="A4470" s="147"/>
      <c r="B4470" s="64"/>
      <c r="C4470" s="147" t="s">
        <v>217</v>
      </c>
      <c r="E4470" s="161"/>
      <c r="F4470" s="162"/>
      <c r="G4470" s="147"/>
      <c r="H4470" s="146"/>
      <c r="J4470" s="146"/>
      <c r="L4470" s="150"/>
      <c r="N4470" s="163"/>
      <c r="O4470" s="146"/>
      <c r="P4470" s="146"/>
      <c r="Q4470" s="146"/>
      <c r="R4470" s="34"/>
      <c r="S4470" s="35"/>
      <c r="T4470" s="147"/>
    </row>
    <row r="4471">
      <c r="A4471" s="147"/>
      <c r="B4471" s="64"/>
      <c r="C4471" s="147" t="s">
        <v>217</v>
      </c>
      <c r="E4471" s="161"/>
      <c r="F4471" s="162"/>
      <c r="G4471" s="147"/>
      <c r="H4471" s="146"/>
      <c r="J4471" s="146"/>
      <c r="L4471" s="150"/>
      <c r="N4471" s="163"/>
      <c r="O4471" s="146"/>
      <c r="P4471" s="146"/>
      <c r="Q4471" s="146"/>
      <c r="R4471" s="34"/>
      <c r="S4471" s="35"/>
      <c r="T4471" s="147"/>
    </row>
    <row r="4472">
      <c r="A4472" s="147"/>
      <c r="B4472" s="64"/>
      <c r="C4472" s="147" t="s">
        <v>217</v>
      </c>
      <c r="E4472" s="161"/>
      <c r="F4472" s="162"/>
      <c r="G4472" s="147"/>
      <c r="H4472" s="146"/>
      <c r="J4472" s="146"/>
      <c r="L4472" s="150"/>
      <c r="N4472" s="163"/>
      <c r="O4472" s="146"/>
      <c r="P4472" s="146"/>
      <c r="Q4472" s="146"/>
      <c r="R4472" s="34"/>
      <c r="S4472" s="35"/>
      <c r="T4472" s="147"/>
    </row>
    <row r="4473">
      <c r="A4473" s="147"/>
      <c r="B4473" s="64"/>
      <c r="C4473" s="147" t="s">
        <v>217</v>
      </c>
      <c r="E4473" s="161"/>
      <c r="F4473" s="162"/>
      <c r="G4473" s="147"/>
      <c r="H4473" s="146"/>
      <c r="J4473" s="146"/>
      <c r="L4473" s="150"/>
      <c r="N4473" s="163"/>
      <c r="O4473" s="146"/>
      <c r="P4473" s="146"/>
      <c r="Q4473" s="146"/>
      <c r="R4473" s="34"/>
      <c r="S4473" s="35"/>
      <c r="T4473" s="147"/>
    </row>
    <row r="4474">
      <c r="A4474" s="147"/>
      <c r="B4474" s="64"/>
      <c r="C4474" s="147" t="s">
        <v>217</v>
      </c>
      <c r="E4474" s="161"/>
      <c r="F4474" s="162"/>
      <c r="G4474" s="147"/>
      <c r="H4474" s="146"/>
      <c r="J4474" s="146"/>
      <c r="L4474" s="150"/>
      <c r="N4474" s="163"/>
      <c r="O4474" s="146"/>
      <c r="P4474" s="146"/>
      <c r="Q4474" s="146"/>
      <c r="R4474" s="34"/>
      <c r="S4474" s="35"/>
      <c r="T4474" s="147"/>
    </row>
    <row r="4475">
      <c r="A4475" s="147"/>
      <c r="B4475" s="64"/>
      <c r="C4475" s="147" t="s">
        <v>217</v>
      </c>
      <c r="E4475" s="161"/>
      <c r="F4475" s="162"/>
      <c r="G4475" s="147"/>
      <c r="H4475" s="146"/>
      <c r="J4475" s="146"/>
      <c r="L4475" s="150"/>
      <c r="N4475" s="163"/>
      <c r="O4475" s="146"/>
      <c r="P4475" s="146"/>
      <c r="Q4475" s="146"/>
      <c r="R4475" s="34"/>
      <c r="S4475" s="35"/>
      <c r="T4475" s="147"/>
    </row>
    <row r="4476">
      <c r="A4476" s="147"/>
      <c r="B4476" s="64"/>
      <c r="C4476" s="147" t="s">
        <v>217</v>
      </c>
      <c r="E4476" s="161"/>
      <c r="F4476" s="162"/>
      <c r="G4476" s="147"/>
      <c r="H4476" s="146"/>
      <c r="J4476" s="146"/>
      <c r="L4476" s="150"/>
      <c r="N4476" s="163"/>
      <c r="O4476" s="146"/>
      <c r="P4476" s="146"/>
      <c r="Q4476" s="146"/>
      <c r="R4476" s="34"/>
      <c r="S4476" s="35"/>
      <c r="T4476" s="147"/>
    </row>
    <row r="4477">
      <c r="A4477" s="147"/>
      <c r="B4477" s="64"/>
      <c r="C4477" s="147" t="s">
        <v>217</v>
      </c>
      <c r="E4477" s="161"/>
      <c r="F4477" s="162"/>
      <c r="G4477" s="147"/>
      <c r="H4477" s="146"/>
      <c r="J4477" s="146"/>
      <c r="L4477" s="150"/>
      <c r="N4477" s="163"/>
      <c r="O4477" s="146"/>
      <c r="P4477" s="146"/>
      <c r="Q4477" s="146"/>
      <c r="R4477" s="34"/>
      <c r="S4477" s="35"/>
      <c r="T4477" s="147"/>
    </row>
    <row r="4478">
      <c r="A4478" s="147"/>
      <c r="B4478" s="64"/>
      <c r="C4478" s="147" t="s">
        <v>217</v>
      </c>
      <c r="E4478" s="161"/>
      <c r="F4478" s="162"/>
      <c r="G4478" s="147"/>
      <c r="H4478" s="146"/>
      <c r="J4478" s="146"/>
      <c r="L4478" s="150"/>
      <c r="N4478" s="163"/>
      <c r="O4478" s="146"/>
      <c r="P4478" s="146"/>
      <c r="Q4478" s="146"/>
      <c r="R4478" s="34"/>
      <c r="S4478" s="35"/>
      <c r="T4478" s="147"/>
    </row>
    <row r="4479">
      <c r="A4479" s="147"/>
      <c r="B4479" s="64"/>
      <c r="C4479" s="147" t="s">
        <v>217</v>
      </c>
      <c r="E4479" s="161"/>
      <c r="F4479" s="162"/>
      <c r="G4479" s="147"/>
      <c r="H4479" s="146"/>
      <c r="J4479" s="146"/>
      <c r="L4479" s="150"/>
      <c r="N4479" s="163"/>
      <c r="O4479" s="146"/>
      <c r="P4479" s="146"/>
      <c r="Q4479" s="146"/>
      <c r="R4479" s="34"/>
      <c r="S4479" s="35"/>
      <c r="T4479" s="147"/>
    </row>
    <row r="4480">
      <c r="A4480" s="147"/>
      <c r="B4480" s="64"/>
      <c r="C4480" s="147" t="s">
        <v>217</v>
      </c>
      <c r="E4480" s="161"/>
      <c r="F4480" s="162"/>
      <c r="G4480" s="147"/>
      <c r="H4480" s="146"/>
      <c r="J4480" s="146"/>
      <c r="L4480" s="150"/>
      <c r="N4480" s="163"/>
      <c r="O4480" s="146"/>
      <c r="P4480" s="146"/>
      <c r="Q4480" s="146"/>
      <c r="R4480" s="34"/>
      <c r="S4480" s="35"/>
      <c r="T4480" s="147"/>
    </row>
    <row r="4481">
      <c r="A4481" s="147"/>
      <c r="B4481" s="64"/>
      <c r="C4481" s="147" t="s">
        <v>217</v>
      </c>
      <c r="E4481" s="161"/>
      <c r="F4481" s="162"/>
      <c r="G4481" s="147"/>
      <c r="H4481" s="146"/>
      <c r="J4481" s="146"/>
      <c r="L4481" s="150"/>
      <c r="N4481" s="163"/>
      <c r="O4481" s="146"/>
      <c r="P4481" s="146"/>
      <c r="Q4481" s="146"/>
      <c r="R4481" s="34"/>
      <c r="S4481" s="35"/>
      <c r="T4481" s="147"/>
    </row>
    <row r="4482">
      <c r="A4482" s="147"/>
      <c r="B4482" s="64"/>
      <c r="C4482" s="147" t="s">
        <v>217</v>
      </c>
      <c r="E4482" s="161"/>
      <c r="F4482" s="162"/>
      <c r="G4482" s="147"/>
      <c r="H4482" s="146"/>
      <c r="J4482" s="146"/>
      <c r="L4482" s="150"/>
      <c r="N4482" s="163"/>
      <c r="O4482" s="146"/>
      <c r="P4482" s="146"/>
      <c r="Q4482" s="146"/>
      <c r="R4482" s="34"/>
      <c r="S4482" s="35"/>
      <c r="T4482" s="147"/>
    </row>
    <row r="4483">
      <c r="A4483" s="147"/>
      <c r="B4483" s="64"/>
      <c r="C4483" s="147" t="s">
        <v>217</v>
      </c>
      <c r="E4483" s="161"/>
      <c r="F4483" s="162"/>
      <c r="G4483" s="147"/>
      <c r="H4483" s="146"/>
      <c r="J4483" s="146"/>
      <c r="L4483" s="150"/>
      <c r="N4483" s="163"/>
      <c r="O4483" s="146"/>
      <c r="P4483" s="146"/>
      <c r="Q4483" s="146"/>
      <c r="R4483" s="34"/>
      <c r="S4483" s="35"/>
      <c r="T4483" s="147"/>
    </row>
    <row r="4484">
      <c r="A4484" s="147"/>
      <c r="B4484" s="64"/>
      <c r="C4484" s="147" t="s">
        <v>217</v>
      </c>
      <c r="E4484" s="161"/>
      <c r="F4484" s="162"/>
      <c r="G4484" s="147"/>
      <c r="H4484" s="146"/>
      <c r="J4484" s="146"/>
      <c r="L4484" s="150"/>
      <c r="N4484" s="163"/>
      <c r="O4484" s="146"/>
      <c r="P4484" s="146"/>
      <c r="Q4484" s="146"/>
      <c r="R4484" s="34"/>
      <c r="S4484" s="35"/>
      <c r="T4484" s="147"/>
    </row>
    <row r="4485">
      <c r="A4485" s="147"/>
      <c r="B4485" s="64"/>
      <c r="C4485" s="147" t="s">
        <v>217</v>
      </c>
      <c r="E4485" s="161"/>
      <c r="F4485" s="162"/>
      <c r="G4485" s="147"/>
      <c r="H4485" s="146"/>
      <c r="J4485" s="146"/>
      <c r="L4485" s="150"/>
      <c r="N4485" s="163"/>
      <c r="O4485" s="146"/>
      <c r="P4485" s="146"/>
      <c r="Q4485" s="146"/>
      <c r="R4485" s="34"/>
      <c r="S4485" s="35"/>
      <c r="T4485" s="147"/>
    </row>
    <row r="4486">
      <c r="A4486" s="147"/>
      <c r="B4486" s="64"/>
      <c r="C4486" s="147" t="s">
        <v>217</v>
      </c>
      <c r="E4486" s="161"/>
      <c r="F4486" s="162"/>
      <c r="G4486" s="147"/>
      <c r="H4486" s="146"/>
      <c r="J4486" s="146"/>
      <c r="L4486" s="150"/>
      <c r="N4486" s="163"/>
      <c r="O4486" s="146"/>
      <c r="P4486" s="146"/>
      <c r="Q4486" s="146"/>
      <c r="R4486" s="34"/>
      <c r="S4486" s="35"/>
      <c r="T4486" s="147"/>
    </row>
    <row r="4487">
      <c r="A4487" s="147"/>
      <c r="B4487" s="64"/>
      <c r="C4487" s="147" t="s">
        <v>217</v>
      </c>
      <c r="E4487" s="161"/>
      <c r="F4487" s="162"/>
      <c r="G4487" s="147"/>
      <c r="H4487" s="146"/>
      <c r="J4487" s="146"/>
      <c r="L4487" s="150"/>
      <c r="N4487" s="163"/>
      <c r="O4487" s="146"/>
      <c r="P4487" s="146"/>
      <c r="Q4487" s="146"/>
      <c r="R4487" s="34"/>
      <c r="S4487" s="35"/>
      <c r="T4487" s="147"/>
    </row>
    <row r="4488">
      <c r="A4488" s="147"/>
      <c r="B4488" s="64"/>
      <c r="C4488" s="147" t="s">
        <v>217</v>
      </c>
      <c r="E4488" s="161"/>
      <c r="F4488" s="162"/>
      <c r="G4488" s="147"/>
      <c r="H4488" s="146"/>
      <c r="J4488" s="146"/>
      <c r="L4488" s="150"/>
      <c r="N4488" s="163"/>
      <c r="O4488" s="146"/>
      <c r="P4488" s="146"/>
      <c r="Q4488" s="146"/>
      <c r="R4488" s="34"/>
      <c r="S4488" s="35"/>
      <c r="T4488" s="147"/>
    </row>
    <row r="4489">
      <c r="A4489" s="147"/>
      <c r="B4489" s="64"/>
      <c r="C4489" s="147" t="s">
        <v>217</v>
      </c>
      <c r="E4489" s="161"/>
      <c r="F4489" s="162"/>
      <c r="G4489" s="147"/>
      <c r="H4489" s="146"/>
      <c r="J4489" s="146"/>
      <c r="L4489" s="150"/>
      <c r="N4489" s="163"/>
      <c r="O4489" s="146"/>
      <c r="P4489" s="146"/>
      <c r="Q4489" s="146"/>
      <c r="R4489" s="34"/>
      <c r="S4489" s="35"/>
      <c r="T4489" s="147"/>
    </row>
    <row r="4490">
      <c r="A4490" s="147"/>
      <c r="B4490" s="64"/>
      <c r="C4490" s="147" t="s">
        <v>217</v>
      </c>
      <c r="E4490" s="161"/>
      <c r="F4490" s="162"/>
      <c r="G4490" s="147"/>
      <c r="H4490" s="146"/>
      <c r="J4490" s="146"/>
      <c r="L4490" s="150"/>
      <c r="N4490" s="163"/>
      <c r="O4490" s="146"/>
      <c r="P4490" s="146"/>
      <c r="Q4490" s="146"/>
      <c r="R4490" s="34"/>
      <c r="S4490" s="35"/>
      <c r="T4490" s="147"/>
    </row>
    <row r="4491">
      <c r="A4491" s="147"/>
      <c r="B4491" s="64"/>
      <c r="C4491" s="147" t="s">
        <v>217</v>
      </c>
      <c r="E4491" s="161"/>
      <c r="F4491" s="162"/>
      <c r="G4491" s="147"/>
      <c r="H4491" s="146"/>
      <c r="J4491" s="146"/>
      <c r="L4491" s="150"/>
      <c r="N4491" s="163"/>
      <c r="O4491" s="146"/>
      <c r="P4491" s="146"/>
      <c r="Q4491" s="146"/>
      <c r="R4491" s="34"/>
      <c r="S4491" s="35"/>
      <c r="T4491" s="147"/>
    </row>
    <row r="4492">
      <c r="A4492" s="147"/>
      <c r="B4492" s="64"/>
      <c r="C4492" s="147" t="s">
        <v>217</v>
      </c>
      <c r="E4492" s="161"/>
      <c r="F4492" s="162"/>
      <c r="G4492" s="147"/>
      <c r="H4492" s="146"/>
      <c r="J4492" s="146"/>
      <c r="L4492" s="150"/>
      <c r="N4492" s="163"/>
      <c r="O4492" s="146"/>
      <c r="P4492" s="146"/>
      <c r="Q4492" s="146"/>
      <c r="R4492" s="34"/>
      <c r="S4492" s="35"/>
      <c r="T4492" s="147"/>
    </row>
    <row r="4493">
      <c r="A4493" s="147"/>
      <c r="B4493" s="64"/>
      <c r="C4493" s="147" t="s">
        <v>217</v>
      </c>
      <c r="E4493" s="161"/>
      <c r="F4493" s="162"/>
      <c r="G4493" s="147"/>
      <c r="H4493" s="146"/>
      <c r="J4493" s="146"/>
      <c r="L4493" s="150"/>
      <c r="N4493" s="163"/>
      <c r="O4493" s="146"/>
      <c r="P4493" s="146"/>
      <c r="Q4493" s="146"/>
      <c r="R4493" s="34"/>
      <c r="S4493" s="35"/>
      <c r="T4493" s="147"/>
    </row>
    <row r="4494">
      <c r="A4494" s="147"/>
      <c r="B4494" s="64"/>
      <c r="C4494" s="147" t="s">
        <v>217</v>
      </c>
      <c r="E4494" s="161"/>
      <c r="F4494" s="162"/>
      <c r="G4494" s="147"/>
      <c r="H4494" s="146"/>
      <c r="J4494" s="146"/>
      <c r="L4494" s="150"/>
      <c r="N4494" s="163"/>
      <c r="O4494" s="146"/>
      <c r="P4494" s="146"/>
      <c r="Q4494" s="146"/>
      <c r="R4494" s="34"/>
      <c r="S4494" s="35"/>
      <c r="T4494" s="147"/>
    </row>
    <row r="4495">
      <c r="A4495" s="147"/>
      <c r="B4495" s="64"/>
      <c r="C4495" s="147" t="s">
        <v>217</v>
      </c>
      <c r="E4495" s="161"/>
      <c r="F4495" s="162"/>
      <c r="G4495" s="147"/>
      <c r="H4495" s="146"/>
      <c r="J4495" s="146"/>
      <c r="L4495" s="150"/>
      <c r="N4495" s="163"/>
      <c r="O4495" s="146"/>
      <c r="P4495" s="146"/>
      <c r="Q4495" s="146"/>
      <c r="R4495" s="34"/>
      <c r="S4495" s="35"/>
      <c r="T4495" s="147"/>
    </row>
    <row r="4496">
      <c r="A4496" s="147"/>
      <c r="B4496" s="64"/>
      <c r="C4496" s="147" t="s">
        <v>217</v>
      </c>
      <c r="E4496" s="161"/>
      <c r="F4496" s="162"/>
      <c r="G4496" s="147"/>
      <c r="H4496" s="146"/>
      <c r="J4496" s="146"/>
      <c r="L4496" s="150"/>
      <c r="N4496" s="163"/>
      <c r="O4496" s="146"/>
      <c r="P4496" s="146"/>
      <c r="Q4496" s="146"/>
      <c r="R4496" s="34"/>
      <c r="S4496" s="35"/>
      <c r="T4496" s="147"/>
    </row>
    <row r="4497">
      <c r="A4497" s="147"/>
      <c r="B4497" s="64"/>
      <c r="C4497" s="147" t="s">
        <v>217</v>
      </c>
      <c r="E4497" s="161"/>
      <c r="F4497" s="162"/>
      <c r="G4497" s="147"/>
      <c r="H4497" s="146"/>
      <c r="J4497" s="146"/>
      <c r="L4497" s="150"/>
      <c r="N4497" s="163"/>
      <c r="O4497" s="146"/>
      <c r="P4497" s="146"/>
      <c r="Q4497" s="146"/>
      <c r="R4497" s="34"/>
      <c r="S4497" s="35"/>
      <c r="T4497" s="147"/>
    </row>
    <row r="4498">
      <c r="A4498" s="147"/>
      <c r="B4498" s="64"/>
      <c r="C4498" s="147" t="s">
        <v>217</v>
      </c>
      <c r="E4498" s="161"/>
      <c r="F4498" s="162"/>
      <c r="G4498" s="147"/>
      <c r="H4498" s="146"/>
      <c r="J4498" s="146"/>
      <c r="L4498" s="150"/>
      <c r="N4498" s="163"/>
      <c r="O4498" s="146"/>
      <c r="P4498" s="146"/>
      <c r="Q4498" s="146"/>
      <c r="R4498" s="34"/>
      <c r="S4498" s="35"/>
      <c r="T4498" s="147"/>
    </row>
    <row r="4499">
      <c r="A4499" s="147"/>
      <c r="B4499" s="64"/>
      <c r="C4499" s="147" t="s">
        <v>217</v>
      </c>
      <c r="E4499" s="161"/>
      <c r="F4499" s="162"/>
      <c r="G4499" s="147"/>
      <c r="H4499" s="146"/>
      <c r="J4499" s="146"/>
      <c r="L4499" s="150"/>
      <c r="N4499" s="163"/>
      <c r="O4499" s="146"/>
      <c r="P4499" s="146"/>
      <c r="Q4499" s="146"/>
      <c r="R4499" s="34"/>
      <c r="S4499" s="35"/>
      <c r="T4499" s="147"/>
    </row>
    <row r="4500">
      <c r="A4500" s="147"/>
      <c r="B4500" s="64"/>
      <c r="C4500" s="147" t="s">
        <v>217</v>
      </c>
      <c r="E4500" s="161"/>
      <c r="F4500" s="162"/>
      <c r="G4500" s="147"/>
      <c r="H4500" s="146"/>
      <c r="J4500" s="146"/>
      <c r="L4500" s="150"/>
      <c r="N4500" s="163"/>
      <c r="O4500" s="146"/>
      <c r="P4500" s="146"/>
      <c r="Q4500" s="146"/>
      <c r="R4500" s="34"/>
      <c r="S4500" s="35"/>
      <c r="T4500" s="147"/>
    </row>
    <row r="4501">
      <c r="A4501" s="147"/>
      <c r="B4501" s="64"/>
      <c r="C4501" s="147" t="s">
        <v>217</v>
      </c>
      <c r="E4501" s="161"/>
      <c r="F4501" s="162"/>
      <c r="G4501" s="147"/>
      <c r="H4501" s="146"/>
      <c r="J4501" s="146"/>
      <c r="L4501" s="150"/>
      <c r="N4501" s="163"/>
      <c r="O4501" s="146"/>
      <c r="P4501" s="146"/>
      <c r="Q4501" s="146"/>
      <c r="R4501" s="34"/>
      <c r="S4501" s="35"/>
      <c r="T4501" s="147"/>
    </row>
    <row r="4502">
      <c r="A4502" s="147"/>
      <c r="B4502" s="64"/>
      <c r="C4502" s="147" t="s">
        <v>217</v>
      </c>
      <c r="E4502" s="161"/>
      <c r="F4502" s="162"/>
      <c r="G4502" s="147"/>
      <c r="H4502" s="146"/>
      <c r="J4502" s="146"/>
      <c r="L4502" s="150"/>
      <c r="N4502" s="163"/>
      <c r="O4502" s="146"/>
      <c r="P4502" s="146"/>
      <c r="Q4502" s="146"/>
      <c r="R4502" s="34"/>
      <c r="S4502" s="35"/>
      <c r="T4502" s="147"/>
    </row>
    <row r="4503">
      <c r="A4503" s="147"/>
      <c r="B4503" s="64"/>
      <c r="C4503" s="147" t="s">
        <v>217</v>
      </c>
      <c r="E4503" s="161"/>
      <c r="F4503" s="162"/>
      <c r="G4503" s="147"/>
      <c r="H4503" s="146"/>
      <c r="J4503" s="146"/>
      <c r="L4503" s="150"/>
      <c r="N4503" s="163"/>
      <c r="O4503" s="146"/>
      <c r="P4503" s="146"/>
      <c r="Q4503" s="146"/>
      <c r="R4503" s="34"/>
      <c r="S4503" s="35"/>
      <c r="T4503" s="147"/>
    </row>
    <row r="4504">
      <c r="A4504" s="147"/>
      <c r="B4504" s="64"/>
      <c r="C4504" s="147" t="s">
        <v>217</v>
      </c>
      <c r="E4504" s="161"/>
      <c r="F4504" s="162"/>
      <c r="G4504" s="147"/>
      <c r="H4504" s="146"/>
      <c r="J4504" s="146"/>
      <c r="L4504" s="150"/>
      <c r="N4504" s="163"/>
      <c r="O4504" s="146"/>
      <c r="P4504" s="146"/>
      <c r="Q4504" s="146"/>
      <c r="R4504" s="34"/>
      <c r="S4504" s="35"/>
      <c r="T4504" s="147"/>
    </row>
    <row r="4505">
      <c r="A4505" s="147"/>
      <c r="B4505" s="64"/>
      <c r="C4505" s="147" t="s">
        <v>217</v>
      </c>
      <c r="E4505" s="161"/>
      <c r="F4505" s="162"/>
      <c r="G4505" s="147"/>
      <c r="H4505" s="146"/>
      <c r="J4505" s="146"/>
      <c r="L4505" s="150"/>
      <c r="N4505" s="163"/>
      <c r="O4505" s="146"/>
      <c r="P4505" s="146"/>
      <c r="Q4505" s="146"/>
      <c r="R4505" s="34"/>
      <c r="S4505" s="35"/>
      <c r="T4505" s="147"/>
    </row>
    <row r="4506">
      <c r="A4506" s="147"/>
      <c r="B4506" s="64"/>
      <c r="C4506" s="147" t="s">
        <v>217</v>
      </c>
      <c r="E4506" s="161"/>
      <c r="F4506" s="162"/>
      <c r="G4506" s="147"/>
      <c r="H4506" s="146"/>
      <c r="J4506" s="146"/>
      <c r="L4506" s="150"/>
      <c r="N4506" s="163"/>
      <c r="O4506" s="146"/>
      <c r="P4506" s="146"/>
      <c r="Q4506" s="146"/>
      <c r="R4506" s="34"/>
      <c r="S4506" s="35"/>
      <c r="T4506" s="147"/>
    </row>
    <row r="4507">
      <c r="A4507" s="147"/>
      <c r="B4507" s="64"/>
      <c r="C4507" s="147" t="s">
        <v>217</v>
      </c>
      <c r="E4507" s="161"/>
      <c r="F4507" s="162"/>
      <c r="G4507" s="147"/>
      <c r="H4507" s="146"/>
      <c r="J4507" s="146"/>
      <c r="L4507" s="150"/>
      <c r="N4507" s="163"/>
      <c r="O4507" s="146"/>
      <c r="P4507" s="146"/>
      <c r="Q4507" s="146"/>
      <c r="R4507" s="34"/>
      <c r="S4507" s="35"/>
      <c r="T4507" s="147"/>
    </row>
    <row r="4508">
      <c r="A4508" s="147"/>
      <c r="B4508" s="64"/>
      <c r="C4508" s="147" t="s">
        <v>217</v>
      </c>
      <c r="E4508" s="161"/>
      <c r="F4508" s="162"/>
      <c r="G4508" s="147"/>
      <c r="H4508" s="146"/>
      <c r="J4508" s="146"/>
      <c r="L4508" s="150"/>
      <c r="N4508" s="163"/>
      <c r="O4508" s="146"/>
      <c r="P4508" s="146"/>
      <c r="Q4508" s="146"/>
      <c r="R4508" s="34"/>
      <c r="S4508" s="35"/>
      <c r="T4508" s="147"/>
    </row>
    <row r="4509">
      <c r="A4509" s="147"/>
      <c r="B4509" s="64"/>
      <c r="C4509" s="147" t="s">
        <v>217</v>
      </c>
      <c r="E4509" s="161"/>
      <c r="F4509" s="162"/>
      <c r="G4509" s="147"/>
      <c r="H4509" s="146"/>
      <c r="J4509" s="146"/>
      <c r="L4509" s="150"/>
      <c r="N4509" s="163"/>
      <c r="O4509" s="146"/>
      <c r="P4509" s="146"/>
      <c r="Q4509" s="146"/>
      <c r="R4509" s="34"/>
      <c r="S4509" s="35"/>
      <c r="T4509" s="147"/>
    </row>
    <row r="4510">
      <c r="A4510" s="147"/>
      <c r="B4510" s="64"/>
      <c r="C4510" s="147" t="s">
        <v>217</v>
      </c>
      <c r="E4510" s="161"/>
      <c r="F4510" s="162"/>
      <c r="G4510" s="147"/>
      <c r="H4510" s="146"/>
      <c r="J4510" s="146"/>
      <c r="L4510" s="150"/>
      <c r="N4510" s="163"/>
      <c r="O4510" s="146"/>
      <c r="P4510" s="146"/>
      <c r="Q4510" s="146"/>
      <c r="R4510" s="34"/>
      <c r="S4510" s="35"/>
      <c r="T4510" s="147"/>
    </row>
    <row r="4511">
      <c r="A4511" s="147"/>
      <c r="B4511" s="64"/>
      <c r="C4511" s="147" t="s">
        <v>217</v>
      </c>
      <c r="E4511" s="161"/>
      <c r="F4511" s="162"/>
      <c r="G4511" s="147"/>
      <c r="H4511" s="146"/>
      <c r="J4511" s="146"/>
      <c r="L4511" s="150"/>
      <c r="N4511" s="163"/>
      <c r="O4511" s="146"/>
      <c r="P4511" s="146"/>
      <c r="Q4511" s="146"/>
      <c r="R4511" s="34"/>
      <c r="S4511" s="35"/>
      <c r="T4511" s="147"/>
    </row>
    <row r="4512">
      <c r="A4512" s="147"/>
      <c r="B4512" s="64"/>
      <c r="C4512" s="147" t="s">
        <v>217</v>
      </c>
      <c r="E4512" s="161"/>
      <c r="F4512" s="162"/>
      <c r="G4512" s="147"/>
      <c r="H4512" s="146"/>
      <c r="J4512" s="146"/>
      <c r="L4512" s="150"/>
      <c r="N4512" s="163"/>
      <c r="O4512" s="146"/>
      <c r="P4512" s="146"/>
      <c r="Q4512" s="146"/>
      <c r="R4512" s="34"/>
      <c r="S4512" s="35"/>
      <c r="T4512" s="147"/>
    </row>
    <row r="4513">
      <c r="A4513" s="147"/>
      <c r="B4513" s="64"/>
      <c r="C4513" s="147" t="s">
        <v>217</v>
      </c>
      <c r="E4513" s="161"/>
      <c r="F4513" s="162"/>
      <c r="G4513" s="147"/>
      <c r="H4513" s="146"/>
      <c r="J4513" s="146"/>
      <c r="L4513" s="150"/>
      <c r="N4513" s="163"/>
      <c r="O4513" s="146"/>
      <c r="P4513" s="146"/>
      <c r="Q4513" s="146"/>
      <c r="R4513" s="34"/>
      <c r="S4513" s="35"/>
      <c r="T4513" s="147"/>
    </row>
    <row r="4514">
      <c r="A4514" s="147"/>
      <c r="B4514" s="64"/>
      <c r="C4514" s="147" t="s">
        <v>217</v>
      </c>
      <c r="E4514" s="161"/>
      <c r="F4514" s="162"/>
      <c r="G4514" s="147"/>
      <c r="H4514" s="146"/>
      <c r="J4514" s="146"/>
      <c r="L4514" s="150"/>
      <c r="N4514" s="163"/>
      <c r="O4514" s="146"/>
      <c r="P4514" s="146"/>
      <c r="Q4514" s="146"/>
      <c r="R4514" s="34"/>
      <c r="S4514" s="35"/>
      <c r="T4514" s="147"/>
    </row>
    <row r="4515">
      <c r="A4515" s="147"/>
      <c r="B4515" s="64"/>
      <c r="C4515" s="147" t="s">
        <v>217</v>
      </c>
      <c r="E4515" s="161"/>
      <c r="F4515" s="162"/>
      <c r="G4515" s="147"/>
      <c r="H4515" s="146"/>
      <c r="J4515" s="146"/>
      <c r="L4515" s="150"/>
      <c r="N4515" s="163"/>
      <c r="O4515" s="146"/>
      <c r="P4515" s="146"/>
      <c r="Q4515" s="146"/>
      <c r="R4515" s="34"/>
      <c r="S4515" s="35"/>
      <c r="T4515" s="147"/>
    </row>
    <row r="4516">
      <c r="A4516" s="147"/>
      <c r="B4516" s="64"/>
      <c r="C4516" s="147" t="s">
        <v>217</v>
      </c>
      <c r="E4516" s="161"/>
      <c r="F4516" s="162"/>
      <c r="G4516" s="147"/>
      <c r="H4516" s="146"/>
      <c r="J4516" s="146"/>
      <c r="L4516" s="150"/>
      <c r="N4516" s="163"/>
      <c r="O4516" s="146"/>
      <c r="P4516" s="146"/>
      <c r="Q4516" s="146"/>
      <c r="R4516" s="34"/>
      <c r="S4516" s="35"/>
      <c r="T4516" s="147"/>
    </row>
    <row r="4517">
      <c r="A4517" s="147"/>
      <c r="B4517" s="64"/>
      <c r="C4517" s="147" t="s">
        <v>217</v>
      </c>
      <c r="E4517" s="161"/>
      <c r="F4517" s="162"/>
      <c r="G4517" s="147"/>
      <c r="H4517" s="146"/>
      <c r="J4517" s="146"/>
      <c r="L4517" s="150"/>
      <c r="N4517" s="163"/>
      <c r="O4517" s="146"/>
      <c r="P4517" s="146"/>
      <c r="Q4517" s="146"/>
      <c r="R4517" s="34"/>
      <c r="S4517" s="35"/>
      <c r="T4517" s="147"/>
    </row>
    <row r="4518">
      <c r="A4518" s="147"/>
      <c r="B4518" s="64"/>
      <c r="C4518" s="147" t="s">
        <v>217</v>
      </c>
      <c r="E4518" s="161"/>
      <c r="F4518" s="162"/>
      <c r="G4518" s="147"/>
      <c r="H4518" s="146"/>
      <c r="J4518" s="146"/>
      <c r="L4518" s="150"/>
      <c r="N4518" s="163"/>
      <c r="O4518" s="146"/>
      <c r="P4518" s="146"/>
      <c r="Q4518" s="146"/>
      <c r="R4518" s="34"/>
      <c r="S4518" s="35"/>
      <c r="T4518" s="147"/>
    </row>
    <row r="4519">
      <c r="A4519" s="147"/>
      <c r="B4519" s="64"/>
      <c r="C4519" s="147" t="s">
        <v>217</v>
      </c>
      <c r="E4519" s="161"/>
      <c r="F4519" s="162"/>
      <c r="G4519" s="147"/>
      <c r="H4519" s="146"/>
      <c r="J4519" s="146"/>
      <c r="L4519" s="150"/>
      <c r="N4519" s="163"/>
      <c r="O4519" s="146"/>
      <c r="P4519" s="146"/>
      <c r="Q4519" s="146"/>
      <c r="R4519" s="34"/>
      <c r="S4519" s="35"/>
      <c r="T4519" s="147"/>
    </row>
    <row r="4520">
      <c r="A4520" s="147"/>
      <c r="B4520" s="64"/>
      <c r="C4520" s="147" t="s">
        <v>217</v>
      </c>
      <c r="E4520" s="161"/>
      <c r="F4520" s="162"/>
      <c r="G4520" s="147"/>
      <c r="H4520" s="146"/>
      <c r="J4520" s="146"/>
      <c r="L4520" s="150"/>
      <c r="N4520" s="163"/>
      <c r="O4520" s="146"/>
      <c r="P4520" s="146"/>
      <c r="Q4520" s="146"/>
      <c r="R4520" s="34"/>
      <c r="S4520" s="35"/>
      <c r="T4520" s="147"/>
    </row>
    <row r="4521">
      <c r="A4521" s="147"/>
      <c r="B4521" s="64"/>
      <c r="C4521" s="147" t="s">
        <v>217</v>
      </c>
      <c r="E4521" s="161"/>
      <c r="F4521" s="162"/>
      <c r="G4521" s="147"/>
      <c r="H4521" s="146"/>
      <c r="J4521" s="146"/>
      <c r="L4521" s="150"/>
      <c r="N4521" s="163"/>
      <c r="O4521" s="146"/>
      <c r="P4521" s="146"/>
      <c r="Q4521" s="146"/>
      <c r="R4521" s="34"/>
      <c r="S4521" s="35"/>
      <c r="T4521" s="147"/>
    </row>
    <row r="4522">
      <c r="A4522" s="147"/>
      <c r="B4522" s="64"/>
      <c r="C4522" s="147" t="s">
        <v>217</v>
      </c>
      <c r="E4522" s="161"/>
      <c r="F4522" s="162"/>
      <c r="G4522" s="147"/>
      <c r="H4522" s="146"/>
      <c r="J4522" s="146"/>
      <c r="L4522" s="150"/>
      <c r="N4522" s="163"/>
      <c r="O4522" s="146"/>
      <c r="P4522" s="146"/>
      <c r="Q4522" s="146"/>
      <c r="R4522" s="34"/>
      <c r="S4522" s="35"/>
      <c r="T4522" s="147"/>
    </row>
    <row r="4523">
      <c r="A4523" s="147"/>
      <c r="B4523" s="64"/>
      <c r="C4523" s="147" t="s">
        <v>217</v>
      </c>
      <c r="E4523" s="161"/>
      <c r="F4523" s="162"/>
      <c r="G4523" s="147"/>
      <c r="H4523" s="146"/>
      <c r="J4523" s="146"/>
      <c r="L4523" s="150"/>
      <c r="N4523" s="163"/>
      <c r="O4523" s="146"/>
      <c r="P4523" s="146"/>
      <c r="Q4523" s="146"/>
      <c r="R4523" s="34"/>
      <c r="S4523" s="35"/>
      <c r="T4523" s="147"/>
    </row>
    <row r="4524">
      <c r="A4524" s="147"/>
      <c r="B4524" s="64"/>
      <c r="C4524" s="147" t="s">
        <v>217</v>
      </c>
      <c r="E4524" s="161"/>
      <c r="F4524" s="162"/>
      <c r="G4524" s="147"/>
      <c r="H4524" s="146"/>
      <c r="J4524" s="146"/>
      <c r="L4524" s="150"/>
      <c r="N4524" s="163"/>
      <c r="O4524" s="146"/>
      <c r="P4524" s="146"/>
      <c r="Q4524" s="146"/>
      <c r="R4524" s="34"/>
      <c r="S4524" s="35"/>
      <c r="T4524" s="147"/>
    </row>
    <row r="4525">
      <c r="A4525" s="147"/>
      <c r="B4525" s="64"/>
      <c r="C4525" s="147" t="s">
        <v>217</v>
      </c>
      <c r="E4525" s="161"/>
      <c r="F4525" s="162"/>
      <c r="G4525" s="147"/>
      <c r="H4525" s="146"/>
      <c r="J4525" s="146"/>
      <c r="L4525" s="150"/>
      <c r="N4525" s="163"/>
      <c r="O4525" s="146"/>
      <c r="P4525" s="146"/>
      <c r="Q4525" s="146"/>
      <c r="R4525" s="34"/>
      <c r="S4525" s="35"/>
      <c r="T4525" s="147"/>
    </row>
    <row r="4526">
      <c r="A4526" s="147"/>
      <c r="B4526" s="64"/>
      <c r="C4526" s="147" t="s">
        <v>217</v>
      </c>
      <c r="E4526" s="161"/>
      <c r="F4526" s="162"/>
      <c r="G4526" s="147"/>
      <c r="H4526" s="146"/>
      <c r="J4526" s="146"/>
      <c r="L4526" s="150"/>
      <c r="N4526" s="163"/>
      <c r="O4526" s="146"/>
      <c r="P4526" s="146"/>
      <c r="Q4526" s="146"/>
      <c r="R4526" s="34"/>
      <c r="S4526" s="35"/>
      <c r="T4526" s="147"/>
    </row>
    <row r="4527">
      <c r="A4527" s="147"/>
      <c r="B4527" s="64"/>
      <c r="C4527" s="147" t="s">
        <v>217</v>
      </c>
      <c r="E4527" s="161"/>
      <c r="F4527" s="162"/>
      <c r="G4527" s="147"/>
      <c r="H4527" s="146"/>
      <c r="J4527" s="146"/>
      <c r="L4527" s="150"/>
      <c r="N4527" s="163"/>
      <c r="O4527" s="146"/>
      <c r="P4527" s="146"/>
      <c r="Q4527" s="146"/>
      <c r="R4527" s="34"/>
      <c r="S4527" s="35"/>
      <c r="T4527" s="147"/>
    </row>
    <row r="4528">
      <c r="A4528" s="147"/>
      <c r="B4528" s="64"/>
      <c r="C4528" s="147" t="s">
        <v>217</v>
      </c>
      <c r="E4528" s="161"/>
      <c r="F4528" s="162"/>
      <c r="G4528" s="147"/>
      <c r="H4528" s="146"/>
      <c r="J4528" s="146"/>
      <c r="L4528" s="150"/>
      <c r="N4528" s="163"/>
      <c r="O4528" s="146"/>
      <c r="P4528" s="146"/>
      <c r="Q4528" s="146"/>
      <c r="R4528" s="34"/>
      <c r="S4528" s="35"/>
      <c r="T4528" s="147"/>
    </row>
    <row r="4529">
      <c r="A4529" s="147"/>
      <c r="B4529" s="64"/>
      <c r="C4529" s="147" t="s">
        <v>217</v>
      </c>
      <c r="E4529" s="161"/>
      <c r="F4529" s="162"/>
      <c r="G4529" s="147"/>
      <c r="H4529" s="146"/>
      <c r="J4529" s="146"/>
      <c r="L4529" s="150"/>
      <c r="N4529" s="163"/>
      <c r="O4529" s="146"/>
      <c r="P4529" s="146"/>
      <c r="Q4529" s="146"/>
      <c r="R4529" s="34"/>
      <c r="S4529" s="35"/>
      <c r="T4529" s="147"/>
    </row>
    <row r="4530">
      <c r="A4530" s="147"/>
      <c r="B4530" s="64"/>
      <c r="C4530" s="147" t="s">
        <v>217</v>
      </c>
      <c r="E4530" s="161"/>
      <c r="F4530" s="162"/>
      <c r="G4530" s="147"/>
      <c r="H4530" s="146"/>
      <c r="J4530" s="146"/>
      <c r="L4530" s="150"/>
      <c r="N4530" s="163"/>
      <c r="O4530" s="146"/>
      <c r="P4530" s="146"/>
      <c r="Q4530" s="146"/>
      <c r="R4530" s="34"/>
      <c r="S4530" s="35"/>
      <c r="T4530" s="147"/>
    </row>
    <row r="4531">
      <c r="A4531" s="147"/>
      <c r="B4531" s="64"/>
      <c r="C4531" s="147" t="s">
        <v>217</v>
      </c>
      <c r="E4531" s="161"/>
      <c r="F4531" s="162"/>
      <c r="G4531" s="147"/>
      <c r="H4531" s="146"/>
      <c r="J4531" s="146"/>
      <c r="L4531" s="150"/>
      <c r="N4531" s="163"/>
      <c r="O4531" s="146"/>
      <c r="P4531" s="146"/>
      <c r="Q4531" s="146"/>
      <c r="R4531" s="34"/>
      <c r="S4531" s="35"/>
      <c r="T4531" s="147"/>
    </row>
    <row r="4532">
      <c r="A4532" s="147"/>
      <c r="B4532" s="64"/>
      <c r="C4532" s="147" t="s">
        <v>217</v>
      </c>
      <c r="E4532" s="161"/>
      <c r="F4532" s="162"/>
      <c r="G4532" s="147"/>
      <c r="H4532" s="146"/>
      <c r="J4532" s="146"/>
      <c r="L4532" s="150"/>
      <c r="N4532" s="163"/>
      <c r="O4532" s="146"/>
      <c r="P4532" s="146"/>
      <c r="Q4532" s="146"/>
      <c r="R4532" s="34"/>
      <c r="S4532" s="35"/>
      <c r="T4532" s="147"/>
    </row>
    <row r="4533">
      <c r="A4533" s="147"/>
      <c r="B4533" s="64"/>
      <c r="C4533" s="147" t="s">
        <v>217</v>
      </c>
      <c r="E4533" s="161"/>
      <c r="F4533" s="162"/>
      <c r="G4533" s="147"/>
      <c r="H4533" s="146"/>
      <c r="J4533" s="146"/>
      <c r="L4533" s="150"/>
      <c r="N4533" s="163"/>
      <c r="O4533" s="146"/>
      <c r="P4533" s="146"/>
      <c r="Q4533" s="146"/>
      <c r="R4533" s="34"/>
      <c r="S4533" s="35"/>
      <c r="T4533" s="147"/>
    </row>
    <row r="4534">
      <c r="A4534" s="147"/>
      <c r="B4534" s="64"/>
      <c r="C4534" s="147" t="s">
        <v>217</v>
      </c>
      <c r="E4534" s="161"/>
      <c r="F4534" s="162"/>
      <c r="G4534" s="147"/>
      <c r="H4534" s="146"/>
      <c r="J4534" s="146"/>
      <c r="L4534" s="150"/>
      <c r="N4534" s="163"/>
      <c r="O4534" s="146"/>
      <c r="P4534" s="146"/>
      <c r="Q4534" s="146"/>
      <c r="R4534" s="34"/>
      <c r="S4534" s="35"/>
      <c r="T4534" s="147"/>
    </row>
    <row r="4535">
      <c r="A4535" s="147"/>
      <c r="B4535" s="64"/>
      <c r="C4535" s="147" t="s">
        <v>217</v>
      </c>
      <c r="E4535" s="161"/>
      <c r="F4535" s="162"/>
      <c r="G4535" s="147"/>
      <c r="H4535" s="146"/>
      <c r="J4535" s="146"/>
      <c r="L4535" s="150"/>
      <c r="N4535" s="163"/>
      <c r="O4535" s="146"/>
      <c r="P4535" s="146"/>
      <c r="Q4535" s="146"/>
      <c r="R4535" s="34"/>
      <c r="S4535" s="35"/>
      <c r="T4535" s="147"/>
    </row>
    <row r="4536">
      <c r="A4536" s="147"/>
      <c r="B4536" s="64"/>
      <c r="C4536" s="147" t="s">
        <v>217</v>
      </c>
      <c r="E4536" s="161"/>
      <c r="F4536" s="162"/>
      <c r="G4536" s="147"/>
      <c r="H4536" s="146"/>
      <c r="J4536" s="146"/>
      <c r="L4536" s="150"/>
      <c r="N4536" s="163"/>
      <c r="O4536" s="146"/>
      <c r="P4536" s="146"/>
      <c r="Q4536" s="146"/>
      <c r="R4536" s="34"/>
      <c r="S4536" s="35"/>
      <c r="T4536" s="147"/>
    </row>
    <row r="4537">
      <c r="A4537" s="147"/>
      <c r="B4537" s="64"/>
      <c r="C4537" s="147" t="s">
        <v>217</v>
      </c>
      <c r="E4537" s="161"/>
      <c r="F4537" s="162"/>
      <c r="G4537" s="147"/>
      <c r="H4537" s="146"/>
      <c r="J4537" s="146"/>
      <c r="L4537" s="150"/>
      <c r="N4537" s="163"/>
      <c r="O4537" s="146"/>
      <c r="P4537" s="146"/>
      <c r="Q4537" s="146"/>
      <c r="R4537" s="34"/>
      <c r="S4537" s="35"/>
      <c r="T4537" s="147"/>
    </row>
    <row r="4538">
      <c r="A4538" s="147"/>
      <c r="B4538" s="64"/>
      <c r="C4538" s="147" t="s">
        <v>217</v>
      </c>
      <c r="E4538" s="161"/>
      <c r="F4538" s="162"/>
      <c r="G4538" s="147"/>
      <c r="H4538" s="146"/>
      <c r="J4538" s="146"/>
      <c r="L4538" s="150"/>
      <c r="N4538" s="163"/>
      <c r="O4538" s="146"/>
      <c r="P4538" s="146"/>
      <c r="Q4538" s="146"/>
      <c r="R4538" s="34"/>
      <c r="S4538" s="35"/>
      <c r="T4538" s="147"/>
    </row>
    <row r="4539">
      <c r="A4539" s="147"/>
      <c r="B4539" s="64"/>
      <c r="C4539" s="147" t="s">
        <v>217</v>
      </c>
      <c r="E4539" s="161"/>
      <c r="F4539" s="162"/>
      <c r="G4539" s="147"/>
      <c r="H4539" s="146"/>
      <c r="J4539" s="146"/>
      <c r="L4539" s="150"/>
      <c r="N4539" s="163"/>
      <c r="O4539" s="146"/>
      <c r="P4539" s="146"/>
      <c r="Q4539" s="146"/>
      <c r="R4539" s="34"/>
      <c r="S4539" s="35"/>
      <c r="T4539" s="147"/>
    </row>
    <row r="4540">
      <c r="A4540" s="147"/>
      <c r="B4540" s="64"/>
      <c r="C4540" s="147" t="s">
        <v>217</v>
      </c>
      <c r="E4540" s="161"/>
      <c r="F4540" s="162"/>
      <c r="G4540" s="147"/>
      <c r="H4540" s="146"/>
      <c r="J4540" s="146"/>
      <c r="L4540" s="150"/>
      <c r="N4540" s="163"/>
      <c r="O4540" s="146"/>
      <c r="P4540" s="146"/>
      <c r="Q4540" s="146"/>
      <c r="R4540" s="34"/>
      <c r="S4540" s="35"/>
      <c r="T4540" s="147"/>
    </row>
    <row r="4541">
      <c r="A4541" s="147"/>
      <c r="B4541" s="64"/>
      <c r="C4541" s="147" t="s">
        <v>217</v>
      </c>
      <c r="E4541" s="161"/>
      <c r="F4541" s="162"/>
      <c r="G4541" s="147"/>
      <c r="H4541" s="146"/>
      <c r="J4541" s="146"/>
      <c r="L4541" s="150"/>
      <c r="N4541" s="163"/>
      <c r="O4541" s="146"/>
      <c r="P4541" s="146"/>
      <c r="Q4541" s="146"/>
      <c r="R4541" s="34"/>
      <c r="S4541" s="35"/>
      <c r="T4541" s="147"/>
    </row>
    <row r="4542">
      <c r="A4542" s="147"/>
      <c r="B4542" s="64"/>
      <c r="C4542" s="147" t="s">
        <v>217</v>
      </c>
      <c r="E4542" s="161"/>
      <c r="F4542" s="162"/>
      <c r="G4542" s="147"/>
      <c r="H4542" s="146"/>
      <c r="J4542" s="146"/>
      <c r="L4542" s="150"/>
      <c r="N4542" s="163"/>
      <c r="O4542" s="146"/>
      <c r="P4542" s="146"/>
      <c r="Q4542" s="146"/>
      <c r="R4542" s="34"/>
      <c r="S4542" s="35"/>
      <c r="T4542" s="147"/>
    </row>
    <row r="4543">
      <c r="A4543" s="147"/>
      <c r="B4543" s="64"/>
      <c r="C4543" s="147" t="s">
        <v>217</v>
      </c>
      <c r="E4543" s="161"/>
      <c r="F4543" s="162"/>
      <c r="G4543" s="147"/>
      <c r="H4543" s="146"/>
      <c r="J4543" s="146"/>
      <c r="L4543" s="150"/>
      <c r="N4543" s="163"/>
      <c r="O4543" s="146"/>
      <c r="P4543" s="146"/>
      <c r="Q4543" s="146"/>
      <c r="R4543" s="34"/>
      <c r="S4543" s="35"/>
      <c r="T4543" s="147"/>
    </row>
    <row r="4544">
      <c r="A4544" s="147"/>
      <c r="B4544" s="64"/>
      <c r="C4544" s="147" t="s">
        <v>217</v>
      </c>
      <c r="E4544" s="161"/>
      <c r="F4544" s="162"/>
      <c r="G4544" s="147"/>
      <c r="H4544" s="146"/>
      <c r="J4544" s="146"/>
      <c r="L4544" s="150"/>
      <c r="N4544" s="163"/>
      <c r="O4544" s="146"/>
      <c r="P4544" s="146"/>
      <c r="Q4544" s="146"/>
      <c r="R4544" s="34"/>
      <c r="S4544" s="35"/>
      <c r="T4544" s="147"/>
    </row>
    <row r="4545">
      <c r="A4545" s="147"/>
      <c r="B4545" s="64"/>
      <c r="C4545" s="147" t="s">
        <v>217</v>
      </c>
      <c r="E4545" s="161"/>
      <c r="F4545" s="162"/>
      <c r="G4545" s="147"/>
      <c r="H4545" s="146"/>
      <c r="J4545" s="146"/>
      <c r="L4545" s="150"/>
      <c r="N4545" s="163"/>
      <c r="O4545" s="146"/>
      <c r="P4545" s="146"/>
      <c r="Q4545" s="146"/>
      <c r="R4545" s="34"/>
      <c r="S4545" s="35"/>
      <c r="T4545" s="147"/>
    </row>
    <row r="4546">
      <c r="A4546" s="147"/>
      <c r="B4546" s="64"/>
      <c r="C4546" s="147" t="s">
        <v>217</v>
      </c>
      <c r="E4546" s="161"/>
      <c r="F4546" s="162"/>
      <c r="G4546" s="147"/>
      <c r="H4546" s="146"/>
      <c r="J4546" s="146"/>
      <c r="L4546" s="150"/>
      <c r="N4546" s="163"/>
      <c r="O4546" s="146"/>
      <c r="P4546" s="146"/>
      <c r="Q4546" s="146"/>
      <c r="R4546" s="34"/>
      <c r="S4546" s="35"/>
      <c r="T4546" s="147"/>
    </row>
    <row r="4547">
      <c r="A4547" s="147"/>
      <c r="B4547" s="64"/>
      <c r="C4547" s="147" t="s">
        <v>217</v>
      </c>
      <c r="E4547" s="161"/>
      <c r="F4547" s="162"/>
      <c r="G4547" s="147"/>
      <c r="H4547" s="146"/>
      <c r="J4547" s="146"/>
      <c r="L4547" s="150"/>
      <c r="N4547" s="163"/>
      <c r="O4547" s="146"/>
      <c r="P4547" s="146"/>
      <c r="Q4547" s="146"/>
      <c r="R4547" s="34"/>
      <c r="S4547" s="35"/>
      <c r="T4547" s="147"/>
    </row>
    <row r="4548">
      <c r="A4548" s="147"/>
      <c r="B4548" s="64"/>
      <c r="C4548" s="147" t="s">
        <v>217</v>
      </c>
      <c r="E4548" s="161"/>
      <c r="F4548" s="162"/>
      <c r="G4548" s="147"/>
      <c r="H4548" s="146"/>
      <c r="J4548" s="146"/>
      <c r="L4548" s="150"/>
      <c r="N4548" s="163"/>
      <c r="O4548" s="146"/>
      <c r="P4548" s="146"/>
      <c r="Q4548" s="146"/>
      <c r="R4548" s="34"/>
      <c r="S4548" s="35"/>
      <c r="T4548" s="147"/>
    </row>
    <row r="4549">
      <c r="A4549" s="147"/>
      <c r="B4549" s="64"/>
      <c r="C4549" s="147" t="s">
        <v>217</v>
      </c>
      <c r="E4549" s="161"/>
      <c r="F4549" s="162"/>
      <c r="G4549" s="147"/>
      <c r="H4549" s="146"/>
      <c r="J4549" s="146"/>
      <c r="L4549" s="150"/>
      <c r="N4549" s="163"/>
      <c r="O4549" s="146"/>
      <c r="P4549" s="146"/>
      <c r="Q4549" s="146"/>
      <c r="R4549" s="34"/>
      <c r="S4549" s="35"/>
      <c r="T4549" s="147"/>
    </row>
    <row r="4550">
      <c r="A4550" s="147"/>
      <c r="B4550" s="64"/>
      <c r="C4550" s="147" t="s">
        <v>217</v>
      </c>
      <c r="E4550" s="161"/>
      <c r="F4550" s="162"/>
      <c r="G4550" s="147"/>
      <c r="H4550" s="146"/>
      <c r="J4550" s="146"/>
      <c r="L4550" s="150"/>
      <c r="N4550" s="163"/>
      <c r="O4550" s="146"/>
      <c r="P4550" s="146"/>
      <c r="Q4550" s="146"/>
      <c r="R4550" s="34"/>
      <c r="S4550" s="35"/>
      <c r="T4550" s="147"/>
    </row>
    <row r="4551">
      <c r="A4551" s="147"/>
      <c r="B4551" s="64"/>
      <c r="C4551" s="147" t="s">
        <v>217</v>
      </c>
      <c r="E4551" s="161"/>
      <c r="F4551" s="162"/>
      <c r="G4551" s="147"/>
      <c r="H4551" s="146"/>
      <c r="J4551" s="146"/>
      <c r="L4551" s="150"/>
      <c r="N4551" s="163"/>
      <c r="O4551" s="146"/>
      <c r="P4551" s="146"/>
      <c r="Q4551" s="146"/>
      <c r="R4551" s="34"/>
      <c r="S4551" s="35"/>
      <c r="T4551" s="147"/>
    </row>
    <row r="4552">
      <c r="A4552" s="147"/>
      <c r="B4552" s="64"/>
      <c r="C4552" s="147" t="s">
        <v>217</v>
      </c>
      <c r="E4552" s="161"/>
      <c r="F4552" s="162"/>
      <c r="G4552" s="147"/>
      <c r="H4552" s="146"/>
      <c r="J4552" s="146"/>
      <c r="L4552" s="150"/>
      <c r="N4552" s="163"/>
      <c r="O4552" s="146"/>
      <c r="P4552" s="146"/>
      <c r="Q4552" s="146"/>
      <c r="R4552" s="34"/>
      <c r="S4552" s="35"/>
      <c r="T4552" s="147"/>
    </row>
    <row r="4553">
      <c r="A4553" s="147"/>
      <c r="B4553" s="64"/>
      <c r="C4553" s="147" t="s">
        <v>217</v>
      </c>
      <c r="E4553" s="161"/>
      <c r="F4553" s="162"/>
      <c r="G4553" s="147"/>
      <c r="H4553" s="146"/>
      <c r="J4553" s="146"/>
      <c r="L4553" s="150"/>
      <c r="N4553" s="163"/>
      <c r="O4553" s="146"/>
      <c r="P4553" s="146"/>
      <c r="Q4553" s="146"/>
      <c r="R4553" s="34"/>
      <c r="S4553" s="35"/>
      <c r="T4553" s="147"/>
    </row>
    <row r="4554">
      <c r="A4554" s="147"/>
      <c r="B4554" s="64"/>
      <c r="C4554" s="147" t="s">
        <v>217</v>
      </c>
      <c r="E4554" s="161"/>
      <c r="F4554" s="162"/>
      <c r="G4554" s="147"/>
      <c r="H4554" s="146"/>
      <c r="J4554" s="146"/>
      <c r="L4554" s="150"/>
      <c r="N4554" s="163"/>
      <c r="O4554" s="146"/>
      <c r="P4554" s="146"/>
      <c r="Q4554" s="146"/>
      <c r="R4554" s="34"/>
      <c r="S4554" s="35"/>
      <c r="T4554" s="147"/>
    </row>
    <row r="4555">
      <c r="A4555" s="147"/>
      <c r="B4555" s="64"/>
      <c r="C4555" s="147" t="s">
        <v>217</v>
      </c>
      <c r="E4555" s="161"/>
      <c r="F4555" s="162"/>
      <c r="G4555" s="147"/>
      <c r="H4555" s="146"/>
      <c r="J4555" s="146"/>
      <c r="L4555" s="150"/>
      <c r="N4555" s="163"/>
      <c r="O4555" s="146"/>
      <c r="P4555" s="146"/>
      <c r="Q4555" s="146"/>
      <c r="R4555" s="34"/>
      <c r="S4555" s="35"/>
      <c r="T4555" s="147"/>
    </row>
    <row r="4556">
      <c r="A4556" s="147"/>
      <c r="B4556" s="64"/>
      <c r="C4556" s="147" t="s">
        <v>217</v>
      </c>
      <c r="E4556" s="161"/>
      <c r="F4556" s="162"/>
      <c r="G4556" s="147"/>
      <c r="H4556" s="146"/>
      <c r="J4556" s="146"/>
      <c r="L4556" s="150"/>
      <c r="N4556" s="163"/>
      <c r="O4556" s="146"/>
      <c r="P4556" s="146"/>
      <c r="Q4556" s="146"/>
      <c r="R4556" s="34"/>
      <c r="S4556" s="35"/>
      <c r="T4556" s="147"/>
    </row>
    <row r="4557">
      <c r="A4557" s="147"/>
      <c r="B4557" s="64"/>
      <c r="C4557" s="147" t="s">
        <v>217</v>
      </c>
      <c r="E4557" s="161"/>
      <c r="F4557" s="162"/>
      <c r="G4557" s="147"/>
      <c r="H4557" s="146"/>
      <c r="J4557" s="146"/>
      <c r="L4557" s="150"/>
      <c r="N4557" s="163"/>
      <c r="O4557" s="146"/>
      <c r="P4557" s="146"/>
      <c r="Q4557" s="146"/>
      <c r="R4557" s="34"/>
      <c r="S4557" s="35"/>
      <c r="T4557" s="147"/>
    </row>
    <row r="4558">
      <c r="A4558" s="147"/>
      <c r="B4558" s="64"/>
      <c r="C4558" s="147" t="s">
        <v>217</v>
      </c>
      <c r="E4558" s="161"/>
      <c r="F4558" s="162"/>
      <c r="G4558" s="147"/>
      <c r="H4558" s="146"/>
      <c r="J4558" s="146"/>
      <c r="L4558" s="150"/>
      <c r="N4558" s="163"/>
      <c r="O4558" s="146"/>
      <c r="P4558" s="146"/>
      <c r="Q4558" s="146"/>
      <c r="R4558" s="34"/>
      <c r="S4558" s="35"/>
      <c r="T4558" s="147"/>
    </row>
    <row r="4559">
      <c r="A4559" s="147"/>
      <c r="B4559" s="64"/>
      <c r="C4559" s="147" t="s">
        <v>217</v>
      </c>
      <c r="E4559" s="161"/>
      <c r="F4559" s="162"/>
      <c r="G4559" s="147"/>
      <c r="H4559" s="146"/>
      <c r="J4559" s="146"/>
      <c r="L4559" s="150"/>
      <c r="N4559" s="163"/>
      <c r="O4559" s="146"/>
      <c r="P4559" s="146"/>
      <c r="Q4559" s="146"/>
      <c r="R4559" s="34"/>
      <c r="S4559" s="35"/>
      <c r="T4559" s="147"/>
    </row>
    <row r="4560">
      <c r="A4560" s="147"/>
      <c r="B4560" s="64"/>
      <c r="C4560" s="147" t="s">
        <v>217</v>
      </c>
      <c r="E4560" s="161"/>
      <c r="F4560" s="162"/>
      <c r="G4560" s="147"/>
      <c r="H4560" s="146"/>
      <c r="J4560" s="146"/>
      <c r="L4560" s="150"/>
      <c r="N4560" s="163"/>
      <c r="O4560" s="146"/>
      <c r="P4560" s="146"/>
      <c r="Q4560" s="146"/>
      <c r="R4560" s="34"/>
      <c r="S4560" s="35"/>
      <c r="T4560" s="147"/>
    </row>
    <row r="4561">
      <c r="A4561" s="147"/>
      <c r="B4561" s="64"/>
      <c r="C4561" s="147" t="s">
        <v>217</v>
      </c>
      <c r="E4561" s="161"/>
      <c r="F4561" s="162"/>
      <c r="G4561" s="147"/>
      <c r="H4561" s="146"/>
      <c r="J4561" s="146"/>
      <c r="L4561" s="150"/>
      <c r="N4561" s="163"/>
      <c r="O4561" s="146"/>
      <c r="P4561" s="146"/>
      <c r="Q4561" s="146"/>
      <c r="R4561" s="34"/>
      <c r="S4561" s="35"/>
      <c r="T4561" s="147"/>
    </row>
    <row r="4562">
      <c r="A4562" s="147"/>
      <c r="B4562" s="64"/>
      <c r="C4562" s="147" t="s">
        <v>217</v>
      </c>
      <c r="E4562" s="161"/>
      <c r="F4562" s="162"/>
      <c r="G4562" s="147"/>
      <c r="H4562" s="146"/>
      <c r="J4562" s="146"/>
      <c r="L4562" s="150"/>
      <c r="N4562" s="163"/>
      <c r="O4562" s="146"/>
      <c r="P4562" s="146"/>
      <c r="Q4562" s="146"/>
      <c r="R4562" s="34"/>
      <c r="S4562" s="35"/>
      <c r="T4562" s="147"/>
    </row>
    <row r="4563">
      <c r="A4563" s="147"/>
      <c r="B4563" s="64"/>
      <c r="C4563" s="147" t="s">
        <v>217</v>
      </c>
      <c r="E4563" s="161"/>
      <c r="F4563" s="162"/>
      <c r="G4563" s="147"/>
      <c r="H4563" s="146"/>
      <c r="J4563" s="146"/>
      <c r="L4563" s="150"/>
      <c r="N4563" s="163"/>
      <c r="O4563" s="146"/>
      <c r="P4563" s="146"/>
      <c r="Q4563" s="146"/>
      <c r="R4563" s="34"/>
      <c r="S4563" s="35"/>
      <c r="T4563" s="147"/>
    </row>
    <row r="4564">
      <c r="A4564" s="147"/>
      <c r="B4564" s="64"/>
      <c r="C4564" s="147" t="s">
        <v>217</v>
      </c>
      <c r="E4564" s="161"/>
      <c r="F4564" s="162"/>
      <c r="G4564" s="147"/>
      <c r="H4564" s="146"/>
      <c r="J4564" s="146"/>
      <c r="L4564" s="150"/>
      <c r="N4564" s="163"/>
      <c r="O4564" s="146"/>
      <c r="P4564" s="146"/>
      <c r="Q4564" s="146"/>
      <c r="R4564" s="34"/>
      <c r="S4564" s="35"/>
      <c r="T4564" s="147"/>
    </row>
    <row r="4565">
      <c r="A4565" s="147"/>
      <c r="B4565" s="64"/>
      <c r="C4565" s="147" t="s">
        <v>217</v>
      </c>
      <c r="E4565" s="161"/>
      <c r="F4565" s="162"/>
      <c r="G4565" s="147"/>
      <c r="H4565" s="146"/>
      <c r="J4565" s="146"/>
      <c r="L4565" s="150"/>
      <c r="N4565" s="163"/>
      <c r="O4565" s="146"/>
      <c r="P4565" s="146"/>
      <c r="Q4565" s="146"/>
      <c r="R4565" s="34"/>
      <c r="S4565" s="35"/>
      <c r="T4565" s="147"/>
    </row>
    <row r="4566">
      <c r="A4566" s="147"/>
      <c r="B4566" s="64"/>
      <c r="C4566" s="147" t="s">
        <v>217</v>
      </c>
      <c r="E4566" s="161"/>
      <c r="F4566" s="162"/>
      <c r="G4566" s="147"/>
      <c r="H4566" s="146"/>
      <c r="J4566" s="146"/>
      <c r="L4566" s="150"/>
      <c r="N4566" s="163"/>
      <c r="O4566" s="146"/>
      <c r="P4566" s="146"/>
      <c r="Q4566" s="146"/>
      <c r="R4566" s="34"/>
      <c r="S4566" s="35"/>
      <c r="T4566" s="147"/>
    </row>
    <row r="4567">
      <c r="A4567" s="147"/>
      <c r="B4567" s="64"/>
      <c r="C4567" s="147" t="s">
        <v>217</v>
      </c>
      <c r="E4567" s="161"/>
      <c r="F4567" s="162"/>
      <c r="G4567" s="147"/>
      <c r="H4567" s="146"/>
      <c r="J4567" s="146"/>
      <c r="L4567" s="150"/>
      <c r="N4567" s="163"/>
      <c r="O4567" s="146"/>
      <c r="P4567" s="146"/>
      <c r="Q4567" s="146"/>
      <c r="R4567" s="34"/>
      <c r="S4567" s="35"/>
      <c r="T4567" s="147"/>
    </row>
    <row r="4568">
      <c r="A4568" s="147"/>
      <c r="B4568" s="64"/>
      <c r="C4568" s="147" t="s">
        <v>217</v>
      </c>
      <c r="E4568" s="161"/>
      <c r="F4568" s="162"/>
      <c r="G4568" s="147"/>
      <c r="H4568" s="146"/>
      <c r="J4568" s="146"/>
      <c r="L4568" s="150"/>
      <c r="N4568" s="163"/>
      <c r="O4568" s="146"/>
      <c r="P4568" s="146"/>
      <c r="Q4568" s="146"/>
      <c r="R4568" s="34"/>
      <c r="S4568" s="35"/>
      <c r="T4568" s="147"/>
    </row>
    <row r="4569">
      <c r="A4569" s="147"/>
      <c r="B4569" s="64"/>
      <c r="C4569" s="147" t="s">
        <v>217</v>
      </c>
      <c r="E4569" s="161"/>
      <c r="F4569" s="162"/>
      <c r="G4569" s="147"/>
      <c r="H4569" s="146"/>
      <c r="J4569" s="146"/>
      <c r="L4569" s="150"/>
      <c r="N4569" s="163"/>
      <c r="O4569" s="146"/>
      <c r="P4569" s="146"/>
      <c r="Q4569" s="146"/>
      <c r="R4569" s="34"/>
      <c r="S4569" s="35"/>
      <c r="T4569" s="147"/>
    </row>
    <row r="4570">
      <c r="A4570" s="147"/>
      <c r="B4570" s="64"/>
      <c r="C4570" s="147" t="s">
        <v>217</v>
      </c>
      <c r="E4570" s="161"/>
      <c r="F4570" s="162"/>
      <c r="G4570" s="147"/>
      <c r="H4570" s="146"/>
      <c r="J4570" s="146"/>
      <c r="L4570" s="150"/>
      <c r="N4570" s="163"/>
      <c r="O4570" s="146"/>
      <c r="P4570" s="146"/>
      <c r="Q4570" s="146"/>
      <c r="R4570" s="34"/>
      <c r="S4570" s="35"/>
      <c r="T4570" s="147"/>
    </row>
    <row r="4571">
      <c r="A4571" s="147"/>
      <c r="B4571" s="64"/>
      <c r="C4571" s="147" t="s">
        <v>217</v>
      </c>
      <c r="E4571" s="161"/>
      <c r="F4571" s="162"/>
      <c r="G4571" s="147"/>
      <c r="H4571" s="146"/>
      <c r="J4571" s="146"/>
      <c r="L4571" s="150"/>
      <c r="N4571" s="163"/>
      <c r="O4571" s="146"/>
      <c r="P4571" s="146"/>
      <c r="Q4571" s="146"/>
      <c r="R4571" s="34"/>
      <c r="S4571" s="35"/>
      <c r="T4571" s="147"/>
    </row>
    <row r="4572">
      <c r="A4572" s="147"/>
      <c r="B4572" s="64"/>
      <c r="C4572" s="147" t="s">
        <v>217</v>
      </c>
      <c r="E4572" s="161"/>
      <c r="F4572" s="162"/>
      <c r="G4572" s="147"/>
      <c r="H4572" s="146"/>
      <c r="J4572" s="146"/>
      <c r="L4572" s="150"/>
      <c r="N4572" s="163"/>
      <c r="O4572" s="146"/>
      <c r="P4572" s="146"/>
      <c r="Q4572" s="146"/>
      <c r="R4572" s="34"/>
      <c r="S4572" s="35"/>
      <c r="T4572" s="147"/>
    </row>
    <row r="4573">
      <c r="A4573" s="147"/>
      <c r="B4573" s="64"/>
      <c r="C4573" s="147" t="s">
        <v>217</v>
      </c>
      <c r="E4573" s="161"/>
      <c r="F4573" s="162"/>
      <c r="G4573" s="147"/>
      <c r="H4573" s="146"/>
      <c r="J4573" s="146"/>
      <c r="L4573" s="150"/>
      <c r="N4573" s="163"/>
      <c r="O4573" s="146"/>
      <c r="P4573" s="146"/>
      <c r="Q4573" s="146"/>
      <c r="R4573" s="34"/>
      <c r="S4573" s="35"/>
      <c r="T4573" s="147"/>
    </row>
    <row r="4574">
      <c r="A4574" s="147"/>
      <c r="B4574" s="64"/>
      <c r="C4574" s="147" t="s">
        <v>217</v>
      </c>
      <c r="E4574" s="161"/>
      <c r="F4574" s="162"/>
      <c r="G4574" s="147"/>
      <c r="H4574" s="146"/>
      <c r="J4574" s="146"/>
      <c r="L4574" s="150"/>
      <c r="N4574" s="163"/>
      <c r="O4574" s="146"/>
      <c r="P4574" s="146"/>
      <c r="Q4574" s="146"/>
      <c r="R4574" s="34"/>
      <c r="S4574" s="35"/>
      <c r="T4574" s="147"/>
    </row>
    <row r="4575">
      <c r="A4575" s="147"/>
      <c r="B4575" s="64"/>
      <c r="C4575" s="147" t="s">
        <v>217</v>
      </c>
      <c r="E4575" s="161"/>
      <c r="F4575" s="162"/>
      <c r="G4575" s="147"/>
      <c r="H4575" s="146"/>
      <c r="J4575" s="146"/>
      <c r="L4575" s="150"/>
      <c r="N4575" s="163"/>
      <c r="O4575" s="146"/>
      <c r="P4575" s="146"/>
      <c r="Q4575" s="146"/>
      <c r="R4575" s="34"/>
      <c r="S4575" s="35"/>
      <c r="T4575" s="147"/>
    </row>
    <row r="4576">
      <c r="A4576" s="147"/>
      <c r="B4576" s="64"/>
      <c r="C4576" s="147" t="s">
        <v>217</v>
      </c>
      <c r="E4576" s="161"/>
      <c r="F4576" s="162"/>
      <c r="G4576" s="147"/>
      <c r="H4576" s="146"/>
      <c r="J4576" s="146"/>
      <c r="L4576" s="150"/>
      <c r="N4576" s="163"/>
      <c r="O4576" s="146"/>
      <c r="P4576" s="146"/>
      <c r="Q4576" s="146"/>
      <c r="R4576" s="34"/>
      <c r="S4576" s="35"/>
      <c r="T4576" s="147"/>
    </row>
    <row r="4577">
      <c r="A4577" s="147"/>
      <c r="B4577" s="64"/>
      <c r="C4577" s="147" t="s">
        <v>217</v>
      </c>
      <c r="E4577" s="161"/>
      <c r="F4577" s="162"/>
      <c r="G4577" s="147"/>
      <c r="H4577" s="146"/>
      <c r="J4577" s="146"/>
      <c r="L4577" s="150"/>
      <c r="N4577" s="163"/>
      <c r="O4577" s="146"/>
      <c r="P4577" s="146"/>
      <c r="Q4577" s="146"/>
      <c r="R4577" s="34"/>
      <c r="S4577" s="35"/>
      <c r="T4577" s="147"/>
    </row>
    <row r="4578">
      <c r="A4578" s="147"/>
      <c r="B4578" s="64"/>
      <c r="C4578" s="147" t="s">
        <v>217</v>
      </c>
      <c r="E4578" s="161"/>
      <c r="F4578" s="162"/>
      <c r="G4578" s="147"/>
      <c r="H4578" s="146"/>
      <c r="J4578" s="146"/>
      <c r="L4578" s="150"/>
      <c r="N4578" s="163"/>
      <c r="O4578" s="146"/>
      <c r="P4578" s="146"/>
      <c r="Q4578" s="146"/>
      <c r="R4578" s="34"/>
      <c r="S4578" s="35"/>
      <c r="T4578" s="147"/>
    </row>
    <row r="4579">
      <c r="A4579" s="147"/>
      <c r="B4579" s="64"/>
      <c r="C4579" s="147" t="s">
        <v>217</v>
      </c>
      <c r="E4579" s="161"/>
      <c r="F4579" s="162"/>
      <c r="G4579" s="147"/>
      <c r="H4579" s="146"/>
      <c r="J4579" s="146"/>
      <c r="L4579" s="150"/>
      <c r="N4579" s="163"/>
      <c r="O4579" s="146"/>
      <c r="P4579" s="146"/>
      <c r="Q4579" s="146"/>
      <c r="R4579" s="34"/>
      <c r="S4579" s="35"/>
      <c r="T4579" s="147"/>
    </row>
    <row r="4580">
      <c r="A4580" s="147"/>
      <c r="B4580" s="64"/>
      <c r="C4580" s="147" t="s">
        <v>217</v>
      </c>
      <c r="E4580" s="161"/>
      <c r="F4580" s="162"/>
      <c r="G4580" s="147"/>
      <c r="H4580" s="146"/>
      <c r="J4580" s="146"/>
      <c r="L4580" s="150"/>
      <c r="N4580" s="163"/>
      <c r="O4580" s="146"/>
      <c r="P4580" s="146"/>
      <c r="Q4580" s="146"/>
      <c r="R4580" s="34"/>
      <c r="S4580" s="35"/>
      <c r="T4580" s="147"/>
    </row>
    <row r="4581">
      <c r="A4581" s="147"/>
      <c r="B4581" s="64"/>
      <c r="C4581" s="147" t="s">
        <v>217</v>
      </c>
      <c r="E4581" s="161"/>
      <c r="F4581" s="162"/>
      <c r="G4581" s="147"/>
      <c r="H4581" s="146"/>
      <c r="J4581" s="146"/>
      <c r="L4581" s="150"/>
      <c r="N4581" s="163"/>
      <c r="O4581" s="146"/>
      <c r="P4581" s="146"/>
      <c r="Q4581" s="146"/>
      <c r="R4581" s="34"/>
      <c r="S4581" s="35"/>
      <c r="T4581" s="147"/>
    </row>
    <row r="4582">
      <c r="A4582" s="147"/>
      <c r="B4582" s="64"/>
      <c r="C4582" s="147" t="s">
        <v>217</v>
      </c>
      <c r="E4582" s="161"/>
      <c r="F4582" s="162"/>
      <c r="G4582" s="147"/>
      <c r="H4582" s="146"/>
      <c r="J4582" s="146"/>
      <c r="L4582" s="150"/>
      <c r="N4582" s="163"/>
      <c r="O4582" s="146"/>
      <c r="P4582" s="146"/>
      <c r="Q4582" s="146"/>
      <c r="R4582" s="34"/>
      <c r="S4582" s="35"/>
      <c r="T4582" s="147"/>
    </row>
    <row r="4583">
      <c r="A4583" s="147"/>
      <c r="B4583" s="64"/>
      <c r="C4583" s="147" t="s">
        <v>217</v>
      </c>
      <c r="E4583" s="161"/>
      <c r="F4583" s="162"/>
      <c r="G4583" s="147"/>
      <c r="H4583" s="146"/>
      <c r="J4583" s="146"/>
      <c r="L4583" s="150"/>
      <c r="N4583" s="163"/>
      <c r="O4583" s="146"/>
      <c r="P4583" s="146"/>
      <c r="Q4583" s="146"/>
      <c r="R4583" s="34"/>
      <c r="S4583" s="35"/>
      <c r="T4583" s="147"/>
    </row>
    <row r="4584">
      <c r="A4584" s="147"/>
      <c r="B4584" s="64"/>
      <c r="C4584" s="147" t="s">
        <v>217</v>
      </c>
      <c r="E4584" s="161"/>
      <c r="F4584" s="162"/>
      <c r="G4584" s="147"/>
      <c r="H4584" s="146"/>
      <c r="J4584" s="146"/>
      <c r="L4584" s="150"/>
      <c r="N4584" s="163"/>
      <c r="O4584" s="146"/>
      <c r="P4584" s="146"/>
      <c r="Q4584" s="146"/>
      <c r="R4584" s="34"/>
      <c r="S4584" s="35"/>
      <c r="T4584" s="147"/>
    </row>
    <row r="4585">
      <c r="A4585" s="147"/>
      <c r="B4585" s="64"/>
      <c r="C4585" s="147" t="s">
        <v>217</v>
      </c>
      <c r="E4585" s="161"/>
      <c r="F4585" s="162"/>
      <c r="G4585" s="147"/>
      <c r="H4585" s="146"/>
      <c r="J4585" s="146"/>
      <c r="L4585" s="150"/>
      <c r="N4585" s="163"/>
      <c r="O4585" s="146"/>
      <c r="P4585" s="146"/>
      <c r="Q4585" s="146"/>
      <c r="R4585" s="34"/>
      <c r="S4585" s="35"/>
      <c r="T4585" s="147"/>
    </row>
    <row r="4586">
      <c r="A4586" s="147"/>
      <c r="B4586" s="64"/>
      <c r="C4586" s="147" t="s">
        <v>217</v>
      </c>
      <c r="E4586" s="161"/>
      <c r="F4586" s="162"/>
      <c r="G4586" s="147"/>
      <c r="H4586" s="146"/>
      <c r="J4586" s="146"/>
      <c r="L4586" s="150"/>
      <c r="N4586" s="163"/>
      <c r="O4586" s="146"/>
      <c r="P4586" s="146"/>
      <c r="Q4586" s="146"/>
      <c r="R4586" s="34"/>
      <c r="S4586" s="35"/>
      <c r="T4586" s="147"/>
    </row>
    <row r="4587">
      <c r="A4587" s="147"/>
      <c r="B4587" s="64"/>
      <c r="C4587" s="147" t="s">
        <v>217</v>
      </c>
      <c r="E4587" s="161"/>
      <c r="F4587" s="162"/>
      <c r="G4587" s="147"/>
      <c r="H4587" s="146"/>
      <c r="J4587" s="146"/>
      <c r="L4587" s="150"/>
      <c r="N4587" s="163"/>
      <c r="O4587" s="146"/>
      <c r="P4587" s="146"/>
      <c r="Q4587" s="146"/>
      <c r="R4587" s="34"/>
      <c r="S4587" s="35"/>
      <c r="T4587" s="147"/>
    </row>
    <row r="4588">
      <c r="A4588" s="147"/>
      <c r="B4588" s="64"/>
      <c r="C4588" s="147" t="s">
        <v>217</v>
      </c>
      <c r="E4588" s="161"/>
      <c r="F4588" s="162"/>
      <c r="G4588" s="147"/>
      <c r="H4588" s="146"/>
      <c r="J4588" s="146"/>
      <c r="L4588" s="150"/>
      <c r="N4588" s="163"/>
      <c r="O4588" s="146"/>
      <c r="P4588" s="146"/>
      <c r="Q4588" s="146"/>
      <c r="R4588" s="34"/>
      <c r="S4588" s="35"/>
      <c r="T4588" s="147"/>
    </row>
    <row r="4589">
      <c r="A4589" s="147"/>
      <c r="B4589" s="64"/>
      <c r="C4589" s="147" t="s">
        <v>217</v>
      </c>
      <c r="E4589" s="161"/>
      <c r="F4589" s="162"/>
      <c r="G4589" s="147"/>
      <c r="H4589" s="146"/>
      <c r="J4589" s="146"/>
      <c r="L4589" s="150"/>
      <c r="N4589" s="163"/>
      <c r="O4589" s="146"/>
      <c r="P4589" s="146"/>
      <c r="Q4589" s="146"/>
      <c r="R4589" s="34"/>
      <c r="S4589" s="35"/>
      <c r="T4589" s="147"/>
    </row>
    <row r="4590">
      <c r="A4590" s="147"/>
      <c r="B4590" s="64"/>
      <c r="C4590" s="147" t="s">
        <v>217</v>
      </c>
      <c r="E4590" s="161"/>
      <c r="F4590" s="162"/>
      <c r="G4590" s="147"/>
      <c r="H4590" s="146"/>
      <c r="J4590" s="146"/>
      <c r="L4590" s="150"/>
      <c r="N4590" s="163"/>
      <c r="O4590" s="146"/>
      <c r="P4590" s="146"/>
      <c r="Q4590" s="146"/>
      <c r="R4590" s="34"/>
      <c r="S4590" s="35"/>
      <c r="T4590" s="147"/>
    </row>
    <row r="4591">
      <c r="A4591" s="147"/>
      <c r="B4591" s="64"/>
      <c r="C4591" s="147" t="s">
        <v>217</v>
      </c>
      <c r="E4591" s="161"/>
      <c r="F4591" s="162"/>
      <c r="G4591" s="147"/>
      <c r="H4591" s="146"/>
      <c r="J4591" s="146"/>
      <c r="L4591" s="150"/>
      <c r="N4591" s="163"/>
      <c r="O4591" s="146"/>
      <c r="P4591" s="146"/>
      <c r="Q4591" s="146"/>
      <c r="R4591" s="34"/>
      <c r="S4591" s="35"/>
      <c r="T4591" s="147"/>
    </row>
    <row r="4592">
      <c r="A4592" s="147"/>
      <c r="B4592" s="64"/>
      <c r="C4592" s="147" t="s">
        <v>217</v>
      </c>
      <c r="E4592" s="161"/>
      <c r="F4592" s="162"/>
      <c r="G4592" s="147"/>
      <c r="H4592" s="146"/>
      <c r="J4592" s="146"/>
      <c r="L4592" s="150"/>
      <c r="N4592" s="163"/>
      <c r="O4592" s="146"/>
      <c r="P4592" s="146"/>
      <c r="Q4592" s="146"/>
      <c r="R4592" s="34"/>
      <c r="S4592" s="35"/>
      <c r="T4592" s="147"/>
    </row>
    <row r="4593">
      <c r="A4593" s="147"/>
      <c r="B4593" s="64"/>
      <c r="C4593" s="147" t="s">
        <v>217</v>
      </c>
      <c r="E4593" s="161"/>
      <c r="F4593" s="162"/>
      <c r="G4593" s="147"/>
      <c r="H4593" s="146"/>
      <c r="J4593" s="146"/>
      <c r="L4593" s="150"/>
      <c r="N4593" s="163"/>
      <c r="O4593" s="146"/>
      <c r="P4593" s="146"/>
      <c r="Q4593" s="146"/>
      <c r="R4593" s="34"/>
      <c r="S4593" s="35"/>
      <c r="T4593" s="147"/>
    </row>
    <row r="4594">
      <c r="A4594" s="147"/>
      <c r="B4594" s="64"/>
      <c r="C4594" s="147" t="s">
        <v>217</v>
      </c>
      <c r="E4594" s="161"/>
      <c r="F4594" s="162"/>
      <c r="G4594" s="147"/>
      <c r="H4594" s="146"/>
      <c r="J4594" s="146"/>
      <c r="L4594" s="150"/>
      <c r="N4594" s="163"/>
      <c r="O4594" s="146"/>
      <c r="P4594" s="146"/>
      <c r="Q4594" s="146"/>
      <c r="R4594" s="34"/>
      <c r="S4594" s="35"/>
      <c r="T4594" s="147"/>
    </row>
    <row r="4595">
      <c r="A4595" s="147"/>
      <c r="B4595" s="64"/>
      <c r="C4595" s="147" t="s">
        <v>217</v>
      </c>
      <c r="E4595" s="161"/>
      <c r="F4595" s="162"/>
      <c r="G4595" s="147"/>
      <c r="H4595" s="146"/>
      <c r="J4595" s="146"/>
      <c r="L4595" s="150"/>
      <c r="N4595" s="163"/>
      <c r="O4595" s="146"/>
      <c r="P4595" s="146"/>
      <c r="Q4595" s="146"/>
      <c r="R4595" s="34"/>
      <c r="S4595" s="35"/>
      <c r="T4595" s="147"/>
    </row>
    <row r="4596">
      <c r="A4596" s="147"/>
      <c r="B4596" s="64"/>
      <c r="C4596" s="147" t="s">
        <v>217</v>
      </c>
      <c r="E4596" s="161"/>
      <c r="F4596" s="162"/>
      <c r="G4596" s="147"/>
      <c r="H4596" s="146"/>
      <c r="J4596" s="146"/>
      <c r="L4596" s="150"/>
      <c r="N4596" s="163"/>
      <c r="O4596" s="146"/>
      <c r="P4596" s="146"/>
      <c r="Q4596" s="146"/>
      <c r="R4596" s="34"/>
      <c r="S4596" s="35"/>
      <c r="T4596" s="147"/>
    </row>
    <row r="4597">
      <c r="A4597" s="147"/>
      <c r="B4597" s="64"/>
      <c r="C4597" s="147" t="s">
        <v>217</v>
      </c>
      <c r="E4597" s="161"/>
      <c r="F4597" s="162"/>
      <c r="G4597" s="147"/>
      <c r="H4597" s="146"/>
      <c r="J4597" s="146"/>
      <c r="L4597" s="150"/>
      <c r="N4597" s="163"/>
      <c r="O4597" s="146"/>
      <c r="P4597" s="146"/>
      <c r="Q4597" s="146"/>
      <c r="R4597" s="34"/>
      <c r="S4597" s="35"/>
      <c r="T4597" s="147"/>
    </row>
    <row r="4598">
      <c r="A4598" s="147"/>
      <c r="B4598" s="64"/>
      <c r="C4598" s="147" t="s">
        <v>217</v>
      </c>
      <c r="E4598" s="161"/>
      <c r="F4598" s="162"/>
      <c r="G4598" s="147"/>
      <c r="H4598" s="146"/>
      <c r="J4598" s="146"/>
      <c r="L4598" s="150"/>
      <c r="N4598" s="163"/>
      <c r="O4598" s="146"/>
      <c r="P4598" s="146"/>
      <c r="Q4598" s="146"/>
      <c r="R4598" s="34"/>
      <c r="S4598" s="35"/>
      <c r="T4598" s="147"/>
    </row>
    <row r="4599">
      <c r="A4599" s="147"/>
      <c r="B4599" s="64"/>
      <c r="C4599" s="147" t="s">
        <v>217</v>
      </c>
      <c r="E4599" s="161"/>
      <c r="F4599" s="162"/>
      <c r="G4599" s="147"/>
      <c r="H4599" s="146"/>
      <c r="J4599" s="146"/>
      <c r="L4599" s="150"/>
      <c r="N4599" s="163"/>
      <c r="O4599" s="146"/>
      <c r="P4599" s="146"/>
      <c r="Q4599" s="146"/>
      <c r="R4599" s="34"/>
      <c r="S4599" s="35"/>
      <c r="T4599" s="147"/>
    </row>
    <row r="4600">
      <c r="A4600" s="147"/>
      <c r="B4600" s="64"/>
      <c r="C4600" s="147" t="s">
        <v>217</v>
      </c>
      <c r="E4600" s="161"/>
      <c r="F4600" s="162"/>
      <c r="G4600" s="147"/>
      <c r="H4600" s="146"/>
      <c r="J4600" s="146"/>
      <c r="L4600" s="150"/>
      <c r="N4600" s="163"/>
      <c r="O4600" s="146"/>
      <c r="P4600" s="146"/>
      <c r="Q4600" s="146"/>
      <c r="R4600" s="34"/>
      <c r="S4600" s="35"/>
      <c r="T4600" s="147"/>
    </row>
    <row r="4601">
      <c r="A4601" s="147"/>
      <c r="B4601" s="64"/>
      <c r="C4601" s="147" t="s">
        <v>217</v>
      </c>
      <c r="E4601" s="161"/>
      <c r="F4601" s="162"/>
      <c r="G4601" s="147"/>
      <c r="H4601" s="146"/>
      <c r="J4601" s="146"/>
      <c r="L4601" s="150"/>
      <c r="N4601" s="163"/>
      <c r="O4601" s="146"/>
      <c r="P4601" s="146"/>
      <c r="Q4601" s="146"/>
      <c r="R4601" s="34"/>
      <c r="S4601" s="35"/>
      <c r="T4601" s="147"/>
    </row>
    <row r="4602">
      <c r="A4602" s="147"/>
      <c r="B4602" s="64"/>
      <c r="C4602" s="147" t="s">
        <v>217</v>
      </c>
      <c r="E4602" s="161"/>
      <c r="F4602" s="162"/>
      <c r="G4602" s="147"/>
      <c r="H4602" s="146"/>
      <c r="J4602" s="146"/>
      <c r="L4602" s="150"/>
      <c r="N4602" s="163"/>
      <c r="O4602" s="146"/>
      <c r="P4602" s="146"/>
      <c r="Q4602" s="146"/>
      <c r="R4602" s="34"/>
      <c r="S4602" s="35"/>
      <c r="T4602" s="147"/>
    </row>
    <row r="4603">
      <c r="A4603" s="147"/>
      <c r="B4603" s="64"/>
      <c r="C4603" s="147" t="s">
        <v>217</v>
      </c>
      <c r="E4603" s="161"/>
      <c r="F4603" s="162"/>
      <c r="G4603" s="147"/>
      <c r="H4603" s="146"/>
      <c r="J4603" s="146"/>
      <c r="L4603" s="150"/>
      <c r="N4603" s="163"/>
      <c r="O4603" s="146"/>
      <c r="P4603" s="146"/>
      <c r="Q4603" s="146"/>
      <c r="R4603" s="34"/>
      <c r="S4603" s="35"/>
      <c r="T4603" s="147"/>
    </row>
    <row r="4604">
      <c r="A4604" s="147"/>
      <c r="B4604" s="64"/>
      <c r="C4604" s="147" t="s">
        <v>217</v>
      </c>
      <c r="E4604" s="161"/>
      <c r="F4604" s="162"/>
      <c r="G4604" s="147"/>
      <c r="H4604" s="146"/>
      <c r="J4604" s="146"/>
      <c r="L4604" s="150"/>
      <c r="N4604" s="163"/>
      <c r="O4604" s="146"/>
      <c r="P4604" s="146"/>
      <c r="Q4604" s="146"/>
      <c r="R4604" s="34"/>
      <c r="S4604" s="35"/>
      <c r="T4604" s="147"/>
    </row>
    <row r="4605">
      <c r="A4605" s="147"/>
      <c r="B4605" s="64"/>
      <c r="C4605" s="147" t="s">
        <v>217</v>
      </c>
      <c r="E4605" s="161"/>
      <c r="F4605" s="162"/>
      <c r="G4605" s="147"/>
      <c r="H4605" s="146"/>
      <c r="J4605" s="146"/>
      <c r="L4605" s="150"/>
      <c r="N4605" s="163"/>
      <c r="O4605" s="146"/>
      <c r="P4605" s="146"/>
      <c r="Q4605" s="146"/>
      <c r="R4605" s="34"/>
      <c r="S4605" s="35"/>
      <c r="T4605" s="147"/>
    </row>
    <row r="4606">
      <c r="A4606" s="147"/>
      <c r="B4606" s="64"/>
      <c r="C4606" s="147" t="s">
        <v>217</v>
      </c>
      <c r="E4606" s="161"/>
      <c r="F4606" s="162"/>
      <c r="G4606" s="147"/>
      <c r="H4606" s="146"/>
      <c r="J4606" s="146"/>
      <c r="L4606" s="150"/>
      <c r="N4606" s="163"/>
      <c r="O4606" s="146"/>
      <c r="P4606" s="146"/>
      <c r="Q4606" s="146"/>
      <c r="R4606" s="34"/>
      <c r="S4606" s="35"/>
      <c r="T4606" s="147"/>
    </row>
    <row r="4607">
      <c r="A4607" s="147"/>
      <c r="B4607" s="64"/>
      <c r="C4607" s="147" t="s">
        <v>217</v>
      </c>
      <c r="E4607" s="161"/>
      <c r="F4607" s="162"/>
      <c r="G4607" s="147"/>
      <c r="H4607" s="146"/>
      <c r="J4607" s="146"/>
      <c r="L4607" s="150"/>
      <c r="N4607" s="163"/>
      <c r="O4607" s="146"/>
      <c r="P4607" s="146"/>
      <c r="Q4607" s="146"/>
      <c r="R4607" s="34"/>
      <c r="S4607" s="35"/>
      <c r="T4607" s="147"/>
    </row>
    <row r="4608">
      <c r="A4608" s="147"/>
      <c r="B4608" s="64"/>
      <c r="C4608" s="147" t="s">
        <v>217</v>
      </c>
      <c r="E4608" s="161"/>
      <c r="F4608" s="162"/>
      <c r="G4608" s="147"/>
      <c r="H4608" s="146"/>
      <c r="J4608" s="146"/>
      <c r="L4608" s="150"/>
      <c r="N4608" s="163"/>
      <c r="O4608" s="146"/>
      <c r="P4608" s="146"/>
      <c r="Q4608" s="146"/>
      <c r="R4608" s="34"/>
      <c r="S4608" s="35"/>
      <c r="T4608" s="147"/>
    </row>
    <row r="4609">
      <c r="A4609" s="147"/>
      <c r="B4609" s="64"/>
      <c r="C4609" s="147" t="s">
        <v>217</v>
      </c>
      <c r="E4609" s="161"/>
      <c r="F4609" s="162"/>
      <c r="G4609" s="147"/>
      <c r="H4609" s="146"/>
      <c r="J4609" s="146"/>
      <c r="L4609" s="150"/>
      <c r="N4609" s="163"/>
      <c r="O4609" s="146"/>
      <c r="P4609" s="146"/>
      <c r="Q4609" s="146"/>
      <c r="R4609" s="34"/>
      <c r="S4609" s="35"/>
      <c r="T4609" s="147"/>
    </row>
    <row r="4610">
      <c r="A4610" s="147"/>
      <c r="B4610" s="64"/>
      <c r="C4610" s="147" t="s">
        <v>217</v>
      </c>
      <c r="E4610" s="161"/>
      <c r="F4610" s="162"/>
      <c r="G4610" s="147"/>
      <c r="H4610" s="146"/>
      <c r="J4610" s="146"/>
      <c r="L4610" s="150"/>
      <c r="N4610" s="163"/>
      <c r="O4610" s="146"/>
      <c r="P4610" s="146"/>
      <c r="Q4610" s="146"/>
      <c r="R4610" s="34"/>
      <c r="S4610" s="35"/>
      <c r="T4610" s="147"/>
    </row>
    <row r="4611">
      <c r="A4611" s="147"/>
      <c r="B4611" s="64"/>
      <c r="C4611" s="147" t="s">
        <v>217</v>
      </c>
      <c r="E4611" s="161"/>
      <c r="F4611" s="162"/>
      <c r="G4611" s="147"/>
      <c r="H4611" s="146"/>
      <c r="J4611" s="146"/>
      <c r="L4611" s="150"/>
      <c r="N4611" s="163"/>
      <c r="O4611" s="146"/>
      <c r="P4611" s="146"/>
      <c r="Q4611" s="146"/>
      <c r="R4611" s="34"/>
      <c r="S4611" s="35"/>
      <c r="T4611" s="147"/>
    </row>
    <row r="4612">
      <c r="A4612" s="147"/>
      <c r="B4612" s="64"/>
      <c r="C4612" s="147" t="s">
        <v>217</v>
      </c>
      <c r="E4612" s="161"/>
      <c r="F4612" s="162"/>
      <c r="G4612" s="147"/>
      <c r="H4612" s="146"/>
      <c r="J4612" s="146"/>
      <c r="L4612" s="150"/>
      <c r="N4612" s="163"/>
      <c r="O4612" s="146"/>
      <c r="P4612" s="146"/>
      <c r="Q4612" s="146"/>
      <c r="R4612" s="34"/>
      <c r="S4612" s="35"/>
      <c r="T4612" s="147"/>
    </row>
    <row r="4613">
      <c r="A4613" s="147"/>
      <c r="B4613" s="64"/>
      <c r="C4613" s="147" t="s">
        <v>217</v>
      </c>
      <c r="E4613" s="161"/>
      <c r="F4613" s="162"/>
      <c r="G4613" s="147"/>
      <c r="H4613" s="146"/>
      <c r="J4613" s="146"/>
      <c r="L4613" s="150"/>
      <c r="N4613" s="163"/>
      <c r="O4613" s="146"/>
      <c r="P4613" s="146"/>
      <c r="Q4613" s="146"/>
      <c r="R4613" s="34"/>
      <c r="S4613" s="35"/>
      <c r="T4613" s="147"/>
    </row>
    <row r="4614">
      <c r="A4614" s="147"/>
      <c r="B4614" s="64"/>
      <c r="C4614" s="147" t="s">
        <v>217</v>
      </c>
      <c r="E4614" s="161"/>
      <c r="F4614" s="162"/>
      <c r="G4614" s="147"/>
      <c r="H4614" s="146"/>
      <c r="J4614" s="146"/>
      <c r="L4614" s="150"/>
      <c r="N4614" s="163"/>
      <c r="O4614" s="146"/>
      <c r="P4614" s="146"/>
      <c r="Q4614" s="146"/>
      <c r="R4614" s="34"/>
      <c r="S4614" s="35"/>
      <c r="T4614" s="147"/>
    </row>
    <row r="4615">
      <c r="A4615" s="147"/>
      <c r="B4615" s="64"/>
      <c r="C4615" s="147" t="s">
        <v>217</v>
      </c>
      <c r="E4615" s="161"/>
      <c r="F4615" s="162"/>
      <c r="G4615" s="147"/>
      <c r="H4615" s="146"/>
      <c r="J4615" s="146"/>
      <c r="L4615" s="150"/>
      <c r="N4615" s="163"/>
      <c r="O4615" s="146"/>
      <c r="P4615" s="146"/>
      <c r="Q4615" s="146"/>
      <c r="R4615" s="34"/>
      <c r="S4615" s="35"/>
      <c r="T4615" s="147"/>
    </row>
    <row r="4616">
      <c r="A4616" s="147"/>
      <c r="B4616" s="64"/>
      <c r="C4616" s="147" t="s">
        <v>217</v>
      </c>
      <c r="E4616" s="161"/>
      <c r="F4616" s="162"/>
      <c r="G4616" s="147"/>
      <c r="H4616" s="146"/>
      <c r="J4616" s="146"/>
      <c r="L4616" s="150"/>
      <c r="N4616" s="163"/>
      <c r="O4616" s="146"/>
      <c r="P4616" s="146"/>
      <c r="Q4616" s="146"/>
      <c r="R4616" s="34"/>
      <c r="S4616" s="35"/>
      <c r="T4616" s="147"/>
    </row>
    <row r="4617">
      <c r="A4617" s="147"/>
      <c r="B4617" s="64"/>
      <c r="C4617" s="147" t="s">
        <v>217</v>
      </c>
      <c r="E4617" s="161"/>
      <c r="F4617" s="162"/>
      <c r="G4617" s="147"/>
      <c r="H4617" s="146"/>
      <c r="J4617" s="146"/>
      <c r="L4617" s="150"/>
      <c r="N4617" s="163"/>
      <c r="O4617" s="146"/>
      <c r="P4617" s="146"/>
      <c r="Q4617" s="146"/>
      <c r="R4617" s="34"/>
      <c r="S4617" s="35"/>
      <c r="T4617" s="147"/>
    </row>
    <row r="4618">
      <c r="A4618" s="147"/>
      <c r="B4618" s="64"/>
      <c r="C4618" s="147" t="s">
        <v>217</v>
      </c>
      <c r="E4618" s="161"/>
      <c r="F4618" s="162"/>
      <c r="G4618" s="147"/>
      <c r="H4618" s="146"/>
      <c r="J4618" s="146"/>
      <c r="L4618" s="150"/>
      <c r="N4618" s="163"/>
      <c r="O4618" s="146"/>
      <c r="P4618" s="146"/>
      <c r="Q4618" s="146"/>
      <c r="R4618" s="34"/>
      <c r="S4618" s="35"/>
      <c r="T4618" s="147"/>
    </row>
    <row r="4619">
      <c r="A4619" s="147"/>
      <c r="B4619" s="64"/>
      <c r="C4619" s="147" t="s">
        <v>217</v>
      </c>
      <c r="E4619" s="161"/>
      <c r="F4619" s="162"/>
      <c r="G4619" s="147"/>
      <c r="H4619" s="146"/>
      <c r="J4619" s="146"/>
      <c r="L4619" s="150"/>
      <c r="N4619" s="163"/>
      <c r="O4619" s="146"/>
      <c r="P4619" s="146"/>
      <c r="Q4619" s="146"/>
      <c r="R4619" s="34"/>
      <c r="S4619" s="35"/>
      <c r="T4619" s="147"/>
    </row>
    <row r="4620">
      <c r="A4620" s="147"/>
      <c r="B4620" s="64"/>
      <c r="C4620" s="147" t="s">
        <v>217</v>
      </c>
      <c r="E4620" s="161"/>
      <c r="F4620" s="162"/>
      <c r="G4620" s="147"/>
      <c r="H4620" s="146"/>
      <c r="J4620" s="146"/>
      <c r="L4620" s="150"/>
      <c r="N4620" s="163"/>
      <c r="O4620" s="146"/>
      <c r="P4620" s="146"/>
      <c r="Q4620" s="146"/>
      <c r="R4620" s="34"/>
      <c r="S4620" s="35"/>
      <c r="T4620" s="147"/>
    </row>
    <row r="4621">
      <c r="A4621" s="147"/>
      <c r="B4621" s="64"/>
      <c r="C4621" s="147" t="s">
        <v>217</v>
      </c>
      <c r="E4621" s="161"/>
      <c r="F4621" s="162"/>
      <c r="G4621" s="147"/>
      <c r="H4621" s="146"/>
      <c r="J4621" s="146"/>
      <c r="L4621" s="150"/>
      <c r="N4621" s="163"/>
      <c r="O4621" s="146"/>
      <c r="P4621" s="146"/>
      <c r="Q4621" s="146"/>
      <c r="R4621" s="34"/>
      <c r="S4621" s="35"/>
      <c r="T4621" s="147"/>
    </row>
    <row r="4622">
      <c r="A4622" s="147"/>
      <c r="B4622" s="64"/>
      <c r="C4622" s="147" t="s">
        <v>217</v>
      </c>
      <c r="E4622" s="161"/>
      <c r="F4622" s="162"/>
      <c r="G4622" s="147"/>
      <c r="H4622" s="146"/>
      <c r="J4622" s="146"/>
      <c r="L4622" s="150"/>
      <c r="N4622" s="163"/>
      <c r="O4622" s="146"/>
      <c r="P4622" s="146"/>
      <c r="Q4622" s="146"/>
      <c r="R4622" s="34"/>
      <c r="S4622" s="35"/>
      <c r="T4622" s="147"/>
    </row>
    <row r="4623">
      <c r="A4623" s="147"/>
      <c r="B4623" s="64"/>
      <c r="C4623" s="147" t="s">
        <v>217</v>
      </c>
      <c r="E4623" s="161"/>
      <c r="F4623" s="162"/>
      <c r="G4623" s="147"/>
      <c r="H4623" s="146"/>
      <c r="J4623" s="146"/>
      <c r="L4623" s="150"/>
      <c r="N4623" s="163"/>
      <c r="O4623" s="146"/>
      <c r="P4623" s="146"/>
      <c r="Q4623" s="146"/>
      <c r="R4623" s="34"/>
      <c r="S4623" s="35"/>
      <c r="T4623" s="147"/>
    </row>
    <row r="4624">
      <c r="A4624" s="147"/>
      <c r="B4624" s="64"/>
      <c r="C4624" s="147" t="s">
        <v>217</v>
      </c>
      <c r="E4624" s="161"/>
      <c r="F4624" s="162"/>
      <c r="G4624" s="147"/>
      <c r="H4624" s="146"/>
      <c r="J4624" s="146"/>
      <c r="L4624" s="150"/>
      <c r="N4624" s="163"/>
      <c r="O4624" s="146"/>
      <c r="P4624" s="146"/>
      <c r="Q4624" s="146"/>
      <c r="R4624" s="34"/>
      <c r="S4624" s="35"/>
      <c r="T4624" s="147"/>
    </row>
    <row r="4625">
      <c r="A4625" s="147"/>
      <c r="B4625" s="64"/>
      <c r="C4625" s="147" t="s">
        <v>217</v>
      </c>
      <c r="E4625" s="161"/>
      <c r="F4625" s="162"/>
      <c r="G4625" s="147"/>
      <c r="H4625" s="146"/>
      <c r="J4625" s="146"/>
      <c r="L4625" s="150"/>
      <c r="N4625" s="163"/>
      <c r="O4625" s="146"/>
      <c r="P4625" s="146"/>
      <c r="Q4625" s="146"/>
      <c r="R4625" s="34"/>
      <c r="S4625" s="35"/>
      <c r="T4625" s="147"/>
    </row>
    <row r="4626">
      <c r="A4626" s="147"/>
      <c r="B4626" s="64"/>
      <c r="C4626" s="147" t="s">
        <v>217</v>
      </c>
      <c r="E4626" s="161"/>
      <c r="F4626" s="162"/>
      <c r="G4626" s="147"/>
      <c r="H4626" s="146"/>
      <c r="J4626" s="146"/>
      <c r="L4626" s="150"/>
      <c r="N4626" s="163"/>
      <c r="O4626" s="146"/>
      <c r="P4626" s="146"/>
      <c r="Q4626" s="146"/>
      <c r="R4626" s="34"/>
      <c r="S4626" s="35"/>
      <c r="T4626" s="147"/>
    </row>
    <row r="4627">
      <c r="A4627" s="147"/>
      <c r="B4627" s="64"/>
      <c r="C4627" s="147" t="s">
        <v>217</v>
      </c>
      <c r="E4627" s="161"/>
      <c r="F4627" s="162"/>
      <c r="G4627" s="147"/>
      <c r="H4627" s="146"/>
      <c r="J4627" s="146"/>
      <c r="L4627" s="150"/>
      <c r="N4627" s="163"/>
      <c r="O4627" s="146"/>
      <c r="P4627" s="146"/>
      <c r="Q4627" s="146"/>
      <c r="R4627" s="34"/>
      <c r="S4627" s="35"/>
      <c r="T4627" s="147"/>
    </row>
    <row r="4628">
      <c r="A4628" s="147"/>
      <c r="B4628" s="64"/>
      <c r="C4628" s="147" t="s">
        <v>217</v>
      </c>
      <c r="E4628" s="161"/>
      <c r="F4628" s="162"/>
      <c r="G4628" s="147"/>
      <c r="H4628" s="146"/>
      <c r="J4628" s="146"/>
      <c r="L4628" s="150"/>
      <c r="N4628" s="163"/>
      <c r="O4628" s="146"/>
      <c r="P4628" s="146"/>
      <c r="Q4628" s="146"/>
      <c r="R4628" s="34"/>
      <c r="S4628" s="35"/>
      <c r="T4628" s="147"/>
    </row>
    <row r="4629">
      <c r="A4629" s="147"/>
      <c r="B4629" s="64"/>
      <c r="C4629" s="147" t="s">
        <v>217</v>
      </c>
      <c r="E4629" s="161"/>
      <c r="F4629" s="162"/>
      <c r="G4629" s="147"/>
      <c r="H4629" s="146"/>
      <c r="J4629" s="146"/>
      <c r="L4629" s="150"/>
      <c r="N4629" s="163"/>
      <c r="O4629" s="146"/>
      <c r="P4629" s="146"/>
      <c r="Q4629" s="146"/>
      <c r="R4629" s="34"/>
      <c r="S4629" s="35"/>
      <c r="T4629" s="147"/>
    </row>
    <row r="4630">
      <c r="A4630" s="147"/>
      <c r="B4630" s="64"/>
      <c r="C4630" s="147" t="s">
        <v>217</v>
      </c>
      <c r="E4630" s="161"/>
      <c r="F4630" s="162"/>
      <c r="G4630" s="147"/>
      <c r="H4630" s="146"/>
      <c r="J4630" s="146"/>
      <c r="L4630" s="150"/>
      <c r="N4630" s="163"/>
      <c r="O4630" s="146"/>
      <c r="P4630" s="146"/>
      <c r="Q4630" s="146"/>
      <c r="R4630" s="34"/>
      <c r="S4630" s="35"/>
      <c r="T4630" s="147"/>
    </row>
    <row r="4631">
      <c r="A4631" s="147"/>
      <c r="B4631" s="64"/>
      <c r="C4631" s="147" t="s">
        <v>217</v>
      </c>
      <c r="E4631" s="161"/>
      <c r="F4631" s="162"/>
      <c r="G4631" s="147"/>
      <c r="H4631" s="146"/>
      <c r="J4631" s="146"/>
      <c r="L4631" s="150"/>
      <c r="N4631" s="163"/>
      <c r="O4631" s="146"/>
      <c r="P4631" s="146"/>
      <c r="Q4631" s="146"/>
      <c r="R4631" s="34"/>
      <c r="S4631" s="35"/>
      <c r="T4631" s="147"/>
    </row>
    <row r="4632">
      <c r="A4632" s="147"/>
      <c r="B4632" s="64"/>
      <c r="C4632" s="147" t="s">
        <v>217</v>
      </c>
      <c r="E4632" s="161"/>
      <c r="F4632" s="162"/>
      <c r="G4632" s="147"/>
      <c r="H4632" s="146"/>
      <c r="J4632" s="146"/>
      <c r="L4632" s="150"/>
      <c r="N4632" s="163"/>
      <c r="O4632" s="146"/>
      <c r="P4632" s="146"/>
      <c r="Q4632" s="146"/>
      <c r="R4632" s="34"/>
      <c r="S4632" s="35"/>
      <c r="T4632" s="147"/>
    </row>
    <row r="4633">
      <c r="A4633" s="147"/>
      <c r="B4633" s="64"/>
      <c r="C4633" s="147" t="s">
        <v>217</v>
      </c>
      <c r="E4633" s="161"/>
      <c r="F4633" s="162"/>
      <c r="G4633" s="147"/>
      <c r="H4633" s="146"/>
      <c r="J4633" s="146"/>
      <c r="L4633" s="150"/>
      <c r="N4633" s="163"/>
      <c r="O4633" s="146"/>
      <c r="P4633" s="146"/>
      <c r="Q4633" s="146"/>
      <c r="R4633" s="34"/>
      <c r="S4633" s="35"/>
      <c r="T4633" s="147"/>
    </row>
    <row r="4634">
      <c r="A4634" s="147"/>
      <c r="B4634" s="64"/>
      <c r="C4634" s="147" t="s">
        <v>217</v>
      </c>
      <c r="E4634" s="161"/>
      <c r="F4634" s="162"/>
      <c r="G4634" s="147"/>
      <c r="H4634" s="146"/>
      <c r="J4634" s="146"/>
      <c r="L4634" s="150"/>
      <c r="N4634" s="163"/>
      <c r="O4634" s="146"/>
      <c r="P4634" s="146"/>
      <c r="Q4634" s="146"/>
      <c r="R4634" s="34"/>
      <c r="S4634" s="35"/>
      <c r="T4634" s="147"/>
    </row>
    <row r="4635">
      <c r="A4635" s="147"/>
      <c r="B4635" s="64"/>
      <c r="C4635" s="147" t="s">
        <v>217</v>
      </c>
      <c r="E4635" s="161"/>
      <c r="F4635" s="162"/>
      <c r="G4635" s="147"/>
      <c r="H4635" s="146"/>
      <c r="J4635" s="146"/>
      <c r="L4635" s="150"/>
      <c r="N4635" s="163"/>
      <c r="O4635" s="146"/>
      <c r="P4635" s="146"/>
      <c r="Q4635" s="146"/>
      <c r="R4635" s="34"/>
      <c r="S4635" s="35"/>
      <c r="T4635" s="147"/>
    </row>
    <row r="4636">
      <c r="A4636" s="147"/>
      <c r="B4636" s="64"/>
      <c r="C4636" s="147" t="s">
        <v>217</v>
      </c>
      <c r="E4636" s="161"/>
      <c r="F4636" s="162"/>
      <c r="G4636" s="147"/>
      <c r="H4636" s="146"/>
      <c r="J4636" s="146"/>
      <c r="L4636" s="150"/>
      <c r="N4636" s="163"/>
      <c r="O4636" s="146"/>
      <c r="P4636" s="146"/>
      <c r="Q4636" s="146"/>
      <c r="R4636" s="34"/>
      <c r="S4636" s="35"/>
      <c r="T4636" s="147"/>
    </row>
    <row r="4637">
      <c r="A4637" s="147"/>
      <c r="B4637" s="64"/>
      <c r="C4637" s="147" t="s">
        <v>217</v>
      </c>
      <c r="E4637" s="161"/>
      <c r="F4637" s="162"/>
      <c r="G4637" s="147"/>
      <c r="H4637" s="146"/>
      <c r="J4637" s="146"/>
      <c r="L4637" s="150"/>
      <c r="N4637" s="163"/>
      <c r="O4637" s="146"/>
      <c r="P4637" s="146"/>
      <c r="Q4637" s="146"/>
      <c r="R4637" s="34"/>
      <c r="S4637" s="35"/>
      <c r="T4637" s="147"/>
    </row>
    <row r="4638">
      <c r="A4638" s="147"/>
      <c r="B4638" s="64"/>
      <c r="C4638" s="147" t="s">
        <v>217</v>
      </c>
      <c r="E4638" s="161"/>
      <c r="F4638" s="162"/>
      <c r="G4638" s="147"/>
      <c r="H4638" s="146"/>
      <c r="J4638" s="146"/>
      <c r="L4638" s="150"/>
      <c r="N4638" s="163"/>
      <c r="O4638" s="146"/>
      <c r="P4638" s="146"/>
      <c r="Q4638" s="146"/>
      <c r="R4638" s="34"/>
      <c r="S4638" s="35"/>
      <c r="T4638" s="147"/>
    </row>
    <row r="4639">
      <c r="A4639" s="147"/>
      <c r="B4639" s="64"/>
      <c r="C4639" s="147" t="s">
        <v>217</v>
      </c>
      <c r="E4639" s="161"/>
      <c r="F4639" s="162"/>
      <c r="G4639" s="147"/>
      <c r="H4639" s="146"/>
      <c r="J4639" s="146"/>
      <c r="L4639" s="150"/>
      <c r="N4639" s="163"/>
      <c r="O4639" s="146"/>
      <c r="P4639" s="146"/>
      <c r="Q4639" s="146"/>
      <c r="R4639" s="34"/>
      <c r="S4639" s="35"/>
      <c r="T4639" s="147"/>
    </row>
    <row r="4640">
      <c r="A4640" s="147"/>
      <c r="B4640" s="64"/>
      <c r="C4640" s="147" t="s">
        <v>217</v>
      </c>
      <c r="E4640" s="161"/>
      <c r="F4640" s="162"/>
      <c r="G4640" s="147"/>
      <c r="H4640" s="146"/>
      <c r="J4640" s="146"/>
      <c r="L4640" s="150"/>
      <c r="N4640" s="163"/>
      <c r="O4640" s="146"/>
      <c r="P4640" s="146"/>
      <c r="Q4640" s="146"/>
      <c r="R4640" s="34"/>
      <c r="S4640" s="35"/>
      <c r="T4640" s="147"/>
    </row>
    <row r="4641">
      <c r="A4641" s="147"/>
      <c r="B4641" s="64"/>
      <c r="C4641" s="147" t="s">
        <v>217</v>
      </c>
      <c r="E4641" s="161"/>
      <c r="F4641" s="162"/>
      <c r="G4641" s="147"/>
      <c r="H4641" s="146"/>
      <c r="J4641" s="146"/>
      <c r="L4641" s="150"/>
      <c r="N4641" s="163"/>
      <c r="O4641" s="146"/>
      <c r="P4641" s="146"/>
      <c r="Q4641" s="146"/>
      <c r="R4641" s="34"/>
      <c r="S4641" s="35"/>
      <c r="T4641" s="147"/>
    </row>
    <row r="4642">
      <c r="A4642" s="147"/>
      <c r="B4642" s="64"/>
      <c r="C4642" s="147" t="s">
        <v>217</v>
      </c>
      <c r="E4642" s="161"/>
      <c r="F4642" s="162"/>
      <c r="G4642" s="147"/>
      <c r="H4642" s="146"/>
      <c r="J4642" s="146"/>
      <c r="L4642" s="150"/>
      <c r="N4642" s="163"/>
      <c r="O4642" s="146"/>
      <c r="P4642" s="146"/>
      <c r="Q4642" s="146"/>
      <c r="R4642" s="34"/>
      <c r="S4642" s="35"/>
      <c r="T4642" s="147"/>
    </row>
    <row r="4643">
      <c r="A4643" s="147"/>
      <c r="B4643" s="64"/>
      <c r="C4643" s="147" t="s">
        <v>217</v>
      </c>
      <c r="E4643" s="161"/>
      <c r="F4643" s="162"/>
      <c r="G4643" s="147"/>
      <c r="H4643" s="146"/>
      <c r="J4643" s="146"/>
      <c r="L4643" s="150"/>
      <c r="N4643" s="163"/>
      <c r="O4643" s="146"/>
      <c r="P4643" s="146"/>
      <c r="Q4643" s="146"/>
      <c r="R4643" s="34"/>
      <c r="S4643" s="35"/>
      <c r="T4643" s="147"/>
    </row>
    <row r="4644">
      <c r="A4644" s="147"/>
      <c r="B4644" s="64"/>
      <c r="C4644" s="147" t="s">
        <v>217</v>
      </c>
      <c r="E4644" s="161"/>
      <c r="F4644" s="162"/>
      <c r="G4644" s="147"/>
      <c r="H4644" s="146"/>
      <c r="J4644" s="146"/>
      <c r="L4644" s="150"/>
      <c r="N4644" s="163"/>
      <c r="O4644" s="146"/>
      <c r="P4644" s="146"/>
      <c r="Q4644" s="146"/>
      <c r="R4644" s="34"/>
      <c r="S4644" s="35"/>
      <c r="T4644" s="147"/>
    </row>
    <row r="4645">
      <c r="A4645" s="147"/>
      <c r="B4645" s="64"/>
      <c r="C4645" s="147" t="s">
        <v>217</v>
      </c>
      <c r="E4645" s="161"/>
      <c r="F4645" s="162"/>
      <c r="G4645" s="147"/>
      <c r="H4645" s="146"/>
      <c r="J4645" s="146"/>
      <c r="L4645" s="150"/>
      <c r="N4645" s="163"/>
      <c r="O4645" s="146"/>
      <c r="P4645" s="146"/>
      <c r="Q4645" s="146"/>
      <c r="R4645" s="34"/>
      <c r="S4645" s="35"/>
      <c r="T4645" s="147"/>
    </row>
    <row r="4646">
      <c r="A4646" s="147"/>
      <c r="B4646" s="64"/>
      <c r="C4646" s="147" t="s">
        <v>217</v>
      </c>
      <c r="E4646" s="161"/>
      <c r="F4646" s="162"/>
      <c r="G4646" s="147"/>
      <c r="H4646" s="146"/>
      <c r="J4646" s="146"/>
      <c r="L4646" s="150"/>
      <c r="N4646" s="163"/>
      <c r="O4646" s="146"/>
      <c r="P4646" s="146"/>
      <c r="Q4646" s="146"/>
      <c r="R4646" s="34"/>
      <c r="S4646" s="35"/>
      <c r="T4646" s="147"/>
    </row>
    <row r="4647">
      <c r="A4647" s="147"/>
      <c r="B4647" s="64"/>
      <c r="C4647" s="147" t="s">
        <v>217</v>
      </c>
      <c r="E4647" s="161"/>
      <c r="F4647" s="162"/>
      <c r="G4647" s="147"/>
      <c r="H4647" s="146"/>
      <c r="J4647" s="146"/>
      <c r="L4647" s="150"/>
      <c r="N4647" s="163"/>
      <c r="O4647" s="146"/>
      <c r="P4647" s="146"/>
      <c r="Q4647" s="146"/>
      <c r="R4647" s="34"/>
      <c r="S4647" s="35"/>
      <c r="T4647" s="147"/>
    </row>
    <row r="4648">
      <c r="A4648" s="147"/>
      <c r="B4648" s="64"/>
      <c r="C4648" s="147" t="s">
        <v>217</v>
      </c>
      <c r="E4648" s="161"/>
      <c r="F4648" s="162"/>
      <c r="G4648" s="147"/>
      <c r="H4648" s="146"/>
      <c r="J4648" s="146"/>
      <c r="L4648" s="150"/>
      <c r="N4648" s="163"/>
      <c r="O4648" s="146"/>
      <c r="P4648" s="146"/>
      <c r="Q4648" s="146"/>
      <c r="R4648" s="34"/>
      <c r="S4648" s="35"/>
      <c r="T4648" s="147"/>
    </row>
    <row r="4649">
      <c r="A4649" s="147"/>
      <c r="B4649" s="64"/>
      <c r="C4649" s="147" t="s">
        <v>217</v>
      </c>
      <c r="E4649" s="161"/>
      <c r="F4649" s="162"/>
      <c r="G4649" s="147"/>
      <c r="H4649" s="146"/>
      <c r="J4649" s="146"/>
      <c r="L4649" s="150"/>
      <c r="N4649" s="163"/>
      <c r="O4649" s="146"/>
      <c r="P4649" s="146"/>
      <c r="Q4649" s="146"/>
      <c r="R4649" s="34"/>
      <c r="S4649" s="35"/>
      <c r="T4649" s="147"/>
    </row>
    <row r="4650">
      <c r="A4650" s="147"/>
      <c r="B4650" s="64"/>
      <c r="C4650" s="147" t="s">
        <v>217</v>
      </c>
      <c r="E4650" s="161"/>
      <c r="F4650" s="162"/>
      <c r="G4650" s="147"/>
      <c r="H4650" s="146"/>
      <c r="J4650" s="146"/>
      <c r="L4650" s="150"/>
      <c r="N4650" s="163"/>
      <c r="O4650" s="146"/>
      <c r="P4650" s="146"/>
      <c r="Q4650" s="146"/>
      <c r="R4650" s="34"/>
      <c r="S4650" s="35"/>
      <c r="T4650" s="147"/>
    </row>
    <row r="4651">
      <c r="A4651" s="147"/>
      <c r="B4651" s="64"/>
      <c r="C4651" s="147" t="s">
        <v>217</v>
      </c>
      <c r="E4651" s="161"/>
      <c r="F4651" s="162"/>
      <c r="G4651" s="147"/>
      <c r="H4651" s="146"/>
      <c r="J4651" s="146"/>
      <c r="L4651" s="150"/>
      <c r="N4651" s="163"/>
      <c r="O4651" s="146"/>
      <c r="P4651" s="146"/>
      <c r="Q4651" s="146"/>
      <c r="R4651" s="34"/>
      <c r="S4651" s="35"/>
      <c r="T4651" s="147"/>
    </row>
    <row r="4652">
      <c r="A4652" s="147"/>
      <c r="B4652" s="64"/>
      <c r="C4652" s="147" t="s">
        <v>217</v>
      </c>
      <c r="E4652" s="161"/>
      <c r="F4652" s="162"/>
      <c r="G4652" s="147"/>
      <c r="H4652" s="146"/>
      <c r="J4652" s="146"/>
      <c r="L4652" s="150"/>
      <c r="N4652" s="163"/>
      <c r="O4652" s="146"/>
      <c r="P4652" s="146"/>
      <c r="Q4652" s="146"/>
      <c r="R4652" s="34"/>
      <c r="S4652" s="35"/>
      <c r="T4652" s="147"/>
    </row>
    <row r="4653">
      <c r="A4653" s="147"/>
      <c r="B4653" s="64"/>
      <c r="C4653" s="147" t="s">
        <v>217</v>
      </c>
      <c r="E4653" s="161"/>
      <c r="F4653" s="162"/>
      <c r="G4653" s="147"/>
      <c r="H4653" s="146"/>
      <c r="J4653" s="146"/>
      <c r="L4653" s="150"/>
      <c r="N4653" s="163"/>
      <c r="O4653" s="146"/>
      <c r="P4653" s="146"/>
      <c r="Q4653" s="146"/>
      <c r="R4653" s="34"/>
      <c r="S4653" s="35"/>
      <c r="T4653" s="147"/>
    </row>
    <row r="4654">
      <c r="A4654" s="147"/>
      <c r="B4654" s="64"/>
      <c r="C4654" s="147" t="s">
        <v>217</v>
      </c>
      <c r="E4654" s="161"/>
      <c r="F4654" s="162"/>
      <c r="G4654" s="147"/>
      <c r="H4654" s="146"/>
      <c r="J4654" s="146"/>
      <c r="L4654" s="150"/>
      <c r="N4654" s="163"/>
      <c r="O4654" s="146"/>
      <c r="P4654" s="146"/>
      <c r="Q4654" s="146"/>
      <c r="R4654" s="34"/>
      <c r="S4654" s="35"/>
      <c r="T4654" s="147"/>
    </row>
    <row r="4655">
      <c r="A4655" s="147"/>
      <c r="B4655" s="64"/>
      <c r="C4655" s="147" t="s">
        <v>217</v>
      </c>
      <c r="E4655" s="161"/>
      <c r="F4655" s="162"/>
      <c r="G4655" s="147"/>
      <c r="H4655" s="146"/>
      <c r="J4655" s="146"/>
      <c r="L4655" s="150"/>
      <c r="N4655" s="163"/>
      <c r="O4655" s="146"/>
      <c r="P4655" s="146"/>
      <c r="Q4655" s="146"/>
      <c r="R4655" s="34"/>
      <c r="S4655" s="35"/>
      <c r="T4655" s="147"/>
    </row>
    <row r="4656">
      <c r="A4656" s="147"/>
      <c r="B4656" s="64"/>
      <c r="C4656" s="147" t="s">
        <v>217</v>
      </c>
      <c r="E4656" s="161"/>
      <c r="F4656" s="162"/>
      <c r="G4656" s="147"/>
      <c r="H4656" s="146"/>
      <c r="J4656" s="146"/>
      <c r="L4656" s="150"/>
      <c r="N4656" s="163"/>
      <c r="O4656" s="146"/>
      <c r="P4656" s="146"/>
      <c r="Q4656" s="146"/>
      <c r="R4656" s="34"/>
      <c r="S4656" s="35"/>
      <c r="T4656" s="147"/>
    </row>
    <row r="4657">
      <c r="A4657" s="147"/>
      <c r="B4657" s="64"/>
      <c r="C4657" s="147" t="s">
        <v>217</v>
      </c>
      <c r="E4657" s="161"/>
      <c r="F4657" s="162"/>
      <c r="G4657" s="147"/>
      <c r="H4657" s="146"/>
      <c r="J4657" s="146"/>
      <c r="L4657" s="150"/>
      <c r="N4657" s="163"/>
      <c r="O4657" s="146"/>
      <c r="P4657" s="146"/>
      <c r="Q4657" s="146"/>
      <c r="R4657" s="34"/>
      <c r="S4657" s="35"/>
      <c r="T4657" s="147"/>
    </row>
    <row r="4658">
      <c r="A4658" s="147"/>
      <c r="B4658" s="64"/>
      <c r="C4658" s="147" t="s">
        <v>217</v>
      </c>
      <c r="E4658" s="161"/>
      <c r="F4658" s="162"/>
      <c r="G4658" s="147"/>
      <c r="H4658" s="146"/>
      <c r="J4658" s="146"/>
      <c r="L4658" s="150"/>
      <c r="N4658" s="163"/>
      <c r="O4658" s="146"/>
      <c r="P4658" s="146"/>
      <c r="Q4658" s="146"/>
      <c r="R4658" s="34"/>
      <c r="S4658" s="35"/>
      <c r="T4658" s="147"/>
    </row>
    <row r="4659">
      <c r="A4659" s="147"/>
      <c r="B4659" s="64"/>
      <c r="C4659" s="147" t="s">
        <v>217</v>
      </c>
      <c r="E4659" s="161"/>
      <c r="F4659" s="162"/>
      <c r="G4659" s="147"/>
      <c r="H4659" s="146"/>
      <c r="J4659" s="146"/>
      <c r="L4659" s="150"/>
      <c r="N4659" s="163"/>
      <c r="O4659" s="146"/>
      <c r="P4659" s="146"/>
      <c r="Q4659" s="146"/>
      <c r="R4659" s="34"/>
      <c r="S4659" s="35"/>
      <c r="T4659" s="147"/>
    </row>
    <row r="4660">
      <c r="A4660" s="147"/>
      <c r="B4660" s="64"/>
      <c r="C4660" s="147" t="s">
        <v>217</v>
      </c>
      <c r="E4660" s="161"/>
      <c r="F4660" s="162"/>
      <c r="G4660" s="147"/>
      <c r="H4660" s="146"/>
      <c r="J4660" s="146"/>
      <c r="L4660" s="150"/>
      <c r="N4660" s="163"/>
      <c r="O4660" s="146"/>
      <c r="P4660" s="146"/>
      <c r="Q4660" s="146"/>
      <c r="R4660" s="34"/>
      <c r="S4660" s="35"/>
      <c r="T4660" s="147"/>
    </row>
    <row r="4661">
      <c r="A4661" s="147"/>
      <c r="B4661" s="64"/>
      <c r="C4661" s="147" t="s">
        <v>217</v>
      </c>
      <c r="E4661" s="161"/>
      <c r="F4661" s="162"/>
      <c r="G4661" s="147"/>
      <c r="H4661" s="146"/>
      <c r="J4661" s="146"/>
      <c r="L4661" s="150"/>
      <c r="N4661" s="163"/>
      <c r="O4661" s="146"/>
      <c r="P4661" s="146"/>
      <c r="Q4661" s="146"/>
      <c r="R4661" s="34"/>
      <c r="S4661" s="35"/>
      <c r="T4661" s="147"/>
    </row>
    <row r="4662">
      <c r="A4662" s="147"/>
      <c r="B4662" s="64"/>
      <c r="C4662" s="147" t="s">
        <v>217</v>
      </c>
      <c r="E4662" s="161"/>
      <c r="F4662" s="162"/>
      <c r="G4662" s="147"/>
      <c r="H4662" s="146"/>
      <c r="J4662" s="146"/>
      <c r="L4662" s="150"/>
      <c r="N4662" s="163"/>
      <c r="O4662" s="146"/>
      <c r="P4662" s="146"/>
      <c r="Q4662" s="146"/>
      <c r="R4662" s="34"/>
      <c r="S4662" s="35"/>
      <c r="T4662" s="147"/>
    </row>
    <row r="4663">
      <c r="A4663" s="147"/>
      <c r="B4663" s="64"/>
      <c r="C4663" s="147" t="s">
        <v>217</v>
      </c>
      <c r="E4663" s="161"/>
      <c r="F4663" s="162"/>
      <c r="G4663" s="147"/>
      <c r="H4663" s="146"/>
      <c r="J4663" s="146"/>
      <c r="L4663" s="150"/>
      <c r="N4663" s="163"/>
      <c r="O4663" s="146"/>
      <c r="P4663" s="146"/>
      <c r="Q4663" s="146"/>
      <c r="R4663" s="34"/>
      <c r="S4663" s="35"/>
      <c r="T4663" s="147"/>
    </row>
    <row r="4664">
      <c r="A4664" s="147"/>
      <c r="B4664" s="64"/>
      <c r="C4664" s="147" t="s">
        <v>217</v>
      </c>
      <c r="E4664" s="161"/>
      <c r="F4664" s="162"/>
      <c r="G4664" s="147"/>
      <c r="H4664" s="146"/>
      <c r="J4664" s="146"/>
      <c r="L4664" s="150"/>
      <c r="N4664" s="163"/>
      <c r="O4664" s="146"/>
      <c r="P4664" s="146"/>
      <c r="Q4664" s="146"/>
      <c r="R4664" s="34"/>
      <c r="S4664" s="35"/>
      <c r="T4664" s="147"/>
    </row>
    <row r="4665">
      <c r="A4665" s="147"/>
      <c r="B4665" s="64"/>
      <c r="C4665" s="147" t="s">
        <v>217</v>
      </c>
      <c r="E4665" s="161"/>
      <c r="F4665" s="162"/>
      <c r="G4665" s="147"/>
      <c r="H4665" s="146"/>
      <c r="J4665" s="146"/>
      <c r="L4665" s="150"/>
      <c r="N4665" s="163"/>
      <c r="O4665" s="146"/>
      <c r="P4665" s="146"/>
      <c r="Q4665" s="146"/>
      <c r="R4665" s="34"/>
      <c r="S4665" s="35"/>
      <c r="T4665" s="147"/>
    </row>
    <row r="4666">
      <c r="A4666" s="147"/>
      <c r="B4666" s="64"/>
      <c r="C4666" s="147" t="s">
        <v>217</v>
      </c>
      <c r="E4666" s="161"/>
      <c r="F4666" s="162"/>
      <c r="G4666" s="147"/>
      <c r="H4666" s="146"/>
      <c r="J4666" s="146"/>
      <c r="L4666" s="150"/>
      <c r="N4666" s="163"/>
      <c r="O4666" s="146"/>
      <c r="P4666" s="146"/>
      <c r="Q4666" s="146"/>
      <c r="R4666" s="34"/>
      <c r="S4666" s="35"/>
      <c r="T4666" s="147"/>
    </row>
    <row r="4667">
      <c r="A4667" s="147"/>
      <c r="B4667" s="64"/>
      <c r="C4667" s="147" t="s">
        <v>217</v>
      </c>
      <c r="E4667" s="161"/>
      <c r="F4667" s="162"/>
      <c r="G4667" s="147"/>
      <c r="H4667" s="146"/>
      <c r="J4667" s="146"/>
      <c r="L4667" s="150"/>
      <c r="N4667" s="163"/>
      <c r="O4667" s="146"/>
      <c r="P4667" s="146"/>
      <c r="Q4667" s="146"/>
      <c r="R4667" s="34"/>
      <c r="S4667" s="35"/>
      <c r="T4667" s="147"/>
    </row>
    <row r="4668">
      <c r="A4668" s="147"/>
      <c r="B4668" s="64"/>
      <c r="C4668" s="147" t="s">
        <v>217</v>
      </c>
      <c r="E4668" s="161"/>
      <c r="F4668" s="162"/>
      <c r="G4668" s="147"/>
      <c r="H4668" s="146"/>
      <c r="J4668" s="146"/>
      <c r="L4668" s="150"/>
      <c r="N4668" s="163"/>
      <c r="O4668" s="146"/>
      <c r="P4668" s="146"/>
      <c r="Q4668" s="146"/>
      <c r="R4668" s="34"/>
      <c r="S4668" s="35"/>
      <c r="T4668" s="147"/>
    </row>
    <row r="4669">
      <c r="A4669" s="147"/>
      <c r="B4669" s="64"/>
      <c r="C4669" s="147" t="s">
        <v>217</v>
      </c>
      <c r="E4669" s="161"/>
      <c r="F4669" s="162"/>
      <c r="G4669" s="147"/>
      <c r="H4669" s="146"/>
      <c r="J4669" s="146"/>
      <c r="L4669" s="150"/>
      <c r="N4669" s="163"/>
      <c r="O4669" s="146"/>
      <c r="P4669" s="146"/>
      <c r="Q4669" s="146"/>
      <c r="R4669" s="34"/>
      <c r="S4669" s="35"/>
      <c r="T4669" s="147"/>
    </row>
    <row r="4670">
      <c r="A4670" s="147"/>
      <c r="B4670" s="64"/>
      <c r="C4670" s="147" t="s">
        <v>217</v>
      </c>
      <c r="E4670" s="161"/>
      <c r="F4670" s="162"/>
      <c r="G4670" s="147"/>
      <c r="H4670" s="146"/>
      <c r="J4670" s="146"/>
      <c r="L4670" s="150"/>
      <c r="N4670" s="163"/>
      <c r="O4670" s="146"/>
      <c r="P4670" s="146"/>
      <c r="Q4670" s="146"/>
      <c r="R4670" s="34"/>
      <c r="S4670" s="35"/>
      <c r="T4670" s="147"/>
    </row>
    <row r="4671">
      <c r="A4671" s="147"/>
      <c r="B4671" s="64"/>
      <c r="C4671" s="147" t="s">
        <v>217</v>
      </c>
      <c r="E4671" s="161"/>
      <c r="F4671" s="162"/>
      <c r="G4671" s="147"/>
      <c r="H4671" s="146"/>
      <c r="J4671" s="146"/>
      <c r="L4671" s="150"/>
      <c r="N4671" s="163"/>
      <c r="O4671" s="146"/>
      <c r="P4671" s="146"/>
      <c r="Q4671" s="146"/>
      <c r="R4671" s="34"/>
      <c r="S4671" s="35"/>
      <c r="T4671" s="147"/>
    </row>
    <row r="4672">
      <c r="A4672" s="147"/>
      <c r="B4672" s="64"/>
      <c r="C4672" s="147" t="s">
        <v>217</v>
      </c>
      <c r="E4672" s="161"/>
      <c r="F4672" s="162"/>
      <c r="G4672" s="147"/>
      <c r="H4672" s="146"/>
      <c r="J4672" s="146"/>
      <c r="L4672" s="150"/>
      <c r="N4672" s="163"/>
      <c r="O4672" s="146"/>
      <c r="P4672" s="146"/>
      <c r="Q4672" s="146"/>
      <c r="R4672" s="34"/>
      <c r="S4672" s="35"/>
      <c r="T4672" s="147"/>
    </row>
    <row r="4673">
      <c r="A4673" s="147"/>
      <c r="B4673" s="64"/>
      <c r="C4673" s="147" t="s">
        <v>217</v>
      </c>
      <c r="E4673" s="161"/>
      <c r="F4673" s="162"/>
      <c r="G4673" s="147"/>
      <c r="H4673" s="146"/>
      <c r="J4673" s="146"/>
      <c r="L4673" s="150"/>
      <c r="N4673" s="163"/>
      <c r="O4673" s="146"/>
      <c r="P4673" s="146"/>
      <c r="Q4673" s="146"/>
      <c r="R4673" s="34"/>
      <c r="S4673" s="35"/>
      <c r="T4673" s="147"/>
    </row>
    <row r="4674">
      <c r="A4674" s="147"/>
      <c r="B4674" s="64"/>
      <c r="C4674" s="147" t="s">
        <v>217</v>
      </c>
      <c r="E4674" s="161"/>
      <c r="F4674" s="162"/>
      <c r="G4674" s="147"/>
      <c r="H4674" s="146"/>
      <c r="J4674" s="146"/>
      <c r="L4674" s="150"/>
      <c r="N4674" s="163"/>
      <c r="O4674" s="146"/>
      <c r="P4674" s="146"/>
      <c r="Q4674" s="146"/>
      <c r="R4674" s="34"/>
      <c r="S4674" s="35"/>
      <c r="T4674" s="147"/>
    </row>
    <row r="4675">
      <c r="A4675" s="147"/>
      <c r="B4675" s="64"/>
      <c r="C4675" s="147" t="s">
        <v>217</v>
      </c>
      <c r="E4675" s="161"/>
      <c r="F4675" s="162"/>
      <c r="G4675" s="147"/>
      <c r="H4675" s="146"/>
      <c r="J4675" s="146"/>
      <c r="L4675" s="150"/>
      <c r="N4675" s="163"/>
      <c r="O4675" s="146"/>
      <c r="P4675" s="146"/>
      <c r="Q4675" s="146"/>
      <c r="R4675" s="34"/>
      <c r="S4675" s="35"/>
      <c r="T4675" s="147"/>
    </row>
    <row r="4676">
      <c r="A4676" s="147"/>
      <c r="B4676" s="64"/>
      <c r="C4676" s="147" t="s">
        <v>217</v>
      </c>
      <c r="E4676" s="161"/>
      <c r="F4676" s="162"/>
      <c r="G4676" s="147"/>
      <c r="H4676" s="146"/>
      <c r="J4676" s="146"/>
      <c r="L4676" s="150"/>
      <c r="N4676" s="163"/>
      <c r="O4676" s="146"/>
      <c r="P4676" s="146"/>
      <c r="Q4676" s="146"/>
      <c r="R4676" s="34"/>
      <c r="S4676" s="35"/>
      <c r="T4676" s="147"/>
    </row>
    <row r="4677">
      <c r="A4677" s="147"/>
      <c r="B4677" s="64"/>
      <c r="C4677" s="147" t="s">
        <v>217</v>
      </c>
      <c r="E4677" s="161"/>
      <c r="F4677" s="162"/>
      <c r="G4677" s="147"/>
      <c r="H4677" s="146"/>
      <c r="J4677" s="146"/>
      <c r="L4677" s="150"/>
      <c r="N4677" s="163"/>
      <c r="O4677" s="146"/>
      <c r="P4677" s="146"/>
      <c r="Q4677" s="146"/>
      <c r="R4677" s="34"/>
      <c r="S4677" s="35"/>
      <c r="T4677" s="147"/>
    </row>
    <row r="4678">
      <c r="A4678" s="147"/>
      <c r="B4678" s="64"/>
      <c r="C4678" s="147" t="s">
        <v>217</v>
      </c>
      <c r="E4678" s="161"/>
      <c r="F4678" s="162"/>
      <c r="G4678" s="147"/>
      <c r="H4678" s="146"/>
      <c r="J4678" s="146"/>
      <c r="L4678" s="150"/>
      <c r="N4678" s="163"/>
      <c r="O4678" s="146"/>
      <c r="P4678" s="146"/>
      <c r="Q4678" s="146"/>
      <c r="R4678" s="34"/>
      <c r="S4678" s="35"/>
      <c r="T4678" s="147"/>
    </row>
    <row r="4679">
      <c r="A4679" s="147"/>
      <c r="B4679" s="64"/>
      <c r="C4679" s="147" t="s">
        <v>217</v>
      </c>
      <c r="E4679" s="161"/>
      <c r="F4679" s="162"/>
      <c r="G4679" s="147"/>
      <c r="H4679" s="146"/>
      <c r="J4679" s="146"/>
      <c r="L4679" s="150"/>
      <c r="N4679" s="163"/>
      <c r="O4679" s="146"/>
      <c r="P4679" s="146"/>
      <c r="Q4679" s="146"/>
      <c r="R4679" s="34"/>
      <c r="S4679" s="35"/>
      <c r="T4679" s="147"/>
    </row>
    <row r="4680">
      <c r="A4680" s="147"/>
      <c r="B4680" s="64"/>
      <c r="C4680" s="147" t="s">
        <v>217</v>
      </c>
      <c r="E4680" s="161"/>
      <c r="F4680" s="162"/>
      <c r="G4680" s="147"/>
      <c r="H4680" s="146"/>
      <c r="J4680" s="146"/>
      <c r="L4680" s="150"/>
      <c r="N4680" s="163"/>
      <c r="O4680" s="146"/>
      <c r="P4680" s="146"/>
      <c r="Q4680" s="146"/>
      <c r="R4680" s="34"/>
      <c r="S4680" s="35"/>
      <c r="T4680" s="147"/>
    </row>
    <row r="4681">
      <c r="A4681" s="147"/>
      <c r="B4681" s="64"/>
      <c r="C4681" s="147" t="s">
        <v>217</v>
      </c>
      <c r="E4681" s="161"/>
      <c r="F4681" s="162"/>
      <c r="G4681" s="147"/>
      <c r="H4681" s="146"/>
      <c r="J4681" s="146"/>
      <c r="L4681" s="150"/>
      <c r="N4681" s="163"/>
      <c r="O4681" s="146"/>
      <c r="P4681" s="146"/>
      <c r="Q4681" s="146"/>
      <c r="R4681" s="34"/>
      <c r="S4681" s="35"/>
      <c r="T4681" s="147"/>
    </row>
    <row r="4682">
      <c r="A4682" s="147"/>
      <c r="B4682" s="64"/>
      <c r="C4682" s="147" t="s">
        <v>217</v>
      </c>
      <c r="E4682" s="161"/>
      <c r="F4682" s="162"/>
      <c r="G4682" s="147"/>
      <c r="H4682" s="146"/>
      <c r="J4682" s="146"/>
      <c r="L4682" s="150"/>
      <c r="N4682" s="163"/>
      <c r="O4682" s="146"/>
      <c r="P4682" s="146"/>
      <c r="Q4682" s="146"/>
      <c r="R4682" s="34"/>
      <c r="S4682" s="35"/>
      <c r="T4682" s="147"/>
    </row>
    <row r="4683">
      <c r="A4683" s="147"/>
      <c r="B4683" s="64"/>
      <c r="C4683" s="147" t="s">
        <v>217</v>
      </c>
      <c r="E4683" s="161"/>
      <c r="F4683" s="162"/>
      <c r="G4683" s="147"/>
      <c r="H4683" s="146"/>
      <c r="J4683" s="146"/>
      <c r="L4683" s="150"/>
      <c r="N4683" s="163"/>
      <c r="O4683" s="146"/>
      <c r="P4683" s="146"/>
      <c r="Q4683" s="146"/>
      <c r="R4683" s="34"/>
      <c r="S4683" s="35"/>
      <c r="T4683" s="147"/>
    </row>
    <row r="4684">
      <c r="A4684" s="147"/>
      <c r="B4684" s="64"/>
      <c r="C4684" s="147" t="s">
        <v>217</v>
      </c>
      <c r="E4684" s="161"/>
      <c r="F4684" s="162"/>
      <c r="G4684" s="147"/>
      <c r="H4684" s="146"/>
      <c r="J4684" s="146"/>
      <c r="L4684" s="150"/>
      <c r="N4684" s="163"/>
      <c r="O4684" s="146"/>
      <c r="P4684" s="146"/>
      <c r="Q4684" s="146"/>
      <c r="R4684" s="34"/>
      <c r="S4684" s="35"/>
      <c r="T4684" s="147"/>
    </row>
    <row r="4685">
      <c r="A4685" s="147"/>
      <c r="B4685" s="64"/>
      <c r="C4685" s="147" t="s">
        <v>217</v>
      </c>
      <c r="E4685" s="161"/>
      <c r="F4685" s="162"/>
      <c r="G4685" s="147"/>
      <c r="H4685" s="146"/>
      <c r="J4685" s="146"/>
      <c r="L4685" s="150"/>
      <c r="N4685" s="163"/>
      <c r="O4685" s="146"/>
      <c r="P4685" s="146"/>
      <c r="Q4685" s="146"/>
      <c r="R4685" s="34"/>
      <c r="S4685" s="35"/>
      <c r="T4685" s="147"/>
    </row>
    <row r="4686">
      <c r="A4686" s="147"/>
      <c r="B4686" s="64"/>
      <c r="C4686" s="147" t="s">
        <v>217</v>
      </c>
      <c r="E4686" s="161"/>
      <c r="F4686" s="162"/>
      <c r="G4686" s="147"/>
      <c r="H4686" s="146"/>
      <c r="J4686" s="146"/>
      <c r="L4686" s="150"/>
      <c r="N4686" s="163"/>
      <c r="O4686" s="146"/>
      <c r="P4686" s="146"/>
      <c r="Q4686" s="146"/>
      <c r="R4686" s="34"/>
      <c r="S4686" s="35"/>
      <c r="T4686" s="147"/>
    </row>
    <row r="4687">
      <c r="A4687" s="147"/>
      <c r="B4687" s="64"/>
      <c r="C4687" s="147" t="s">
        <v>217</v>
      </c>
      <c r="E4687" s="161"/>
      <c r="F4687" s="162"/>
      <c r="G4687" s="147"/>
      <c r="H4687" s="146"/>
      <c r="J4687" s="146"/>
      <c r="L4687" s="150"/>
      <c r="N4687" s="163"/>
      <c r="O4687" s="146"/>
      <c r="P4687" s="146"/>
      <c r="Q4687" s="146"/>
      <c r="R4687" s="34"/>
      <c r="S4687" s="35"/>
      <c r="T4687" s="147"/>
    </row>
    <row r="4688">
      <c r="A4688" s="147"/>
      <c r="B4688" s="64"/>
      <c r="C4688" s="147" t="s">
        <v>217</v>
      </c>
      <c r="E4688" s="161"/>
      <c r="F4688" s="162"/>
      <c r="G4688" s="147"/>
      <c r="H4688" s="146"/>
      <c r="J4688" s="146"/>
      <c r="L4688" s="150"/>
      <c r="N4688" s="163"/>
      <c r="O4688" s="146"/>
      <c r="P4688" s="146"/>
      <c r="Q4688" s="146"/>
      <c r="R4688" s="34"/>
      <c r="S4688" s="35"/>
      <c r="T4688" s="147"/>
    </row>
    <row r="4689">
      <c r="A4689" s="147"/>
      <c r="B4689" s="64"/>
      <c r="C4689" s="147" t="s">
        <v>217</v>
      </c>
      <c r="E4689" s="161"/>
      <c r="F4689" s="162"/>
      <c r="G4689" s="147"/>
      <c r="H4689" s="146"/>
      <c r="J4689" s="146"/>
      <c r="L4689" s="150"/>
      <c r="N4689" s="163"/>
      <c r="O4689" s="146"/>
      <c r="P4689" s="146"/>
      <c r="Q4689" s="146"/>
      <c r="R4689" s="34"/>
      <c r="S4689" s="35"/>
      <c r="T4689" s="147"/>
    </row>
    <row r="4690">
      <c r="A4690" s="147"/>
      <c r="B4690" s="64"/>
      <c r="C4690" s="147" t="s">
        <v>217</v>
      </c>
      <c r="E4690" s="161"/>
      <c r="F4690" s="162"/>
      <c r="G4690" s="147"/>
      <c r="H4690" s="146"/>
      <c r="J4690" s="146"/>
      <c r="L4690" s="150"/>
      <c r="N4690" s="163"/>
      <c r="O4690" s="146"/>
      <c r="P4690" s="146"/>
      <c r="Q4690" s="146"/>
      <c r="R4690" s="34"/>
      <c r="S4690" s="35"/>
      <c r="T4690" s="147"/>
    </row>
    <row r="4691">
      <c r="A4691" s="147"/>
      <c r="B4691" s="64"/>
      <c r="C4691" s="147" t="s">
        <v>217</v>
      </c>
      <c r="E4691" s="161"/>
      <c r="F4691" s="162"/>
      <c r="G4691" s="147"/>
      <c r="H4691" s="146"/>
      <c r="J4691" s="146"/>
      <c r="L4691" s="150"/>
      <c r="N4691" s="163"/>
      <c r="O4691" s="146"/>
      <c r="P4691" s="146"/>
      <c r="Q4691" s="146"/>
      <c r="R4691" s="34"/>
      <c r="S4691" s="35"/>
      <c r="T4691" s="147"/>
    </row>
    <row r="4692">
      <c r="A4692" s="147"/>
      <c r="B4692" s="64"/>
      <c r="C4692" s="147" t="s">
        <v>217</v>
      </c>
      <c r="E4692" s="161"/>
      <c r="F4692" s="162"/>
      <c r="G4692" s="147"/>
      <c r="H4692" s="146"/>
      <c r="J4692" s="146"/>
      <c r="L4692" s="150"/>
      <c r="N4692" s="163"/>
      <c r="O4692" s="146"/>
      <c r="P4692" s="146"/>
      <c r="Q4692" s="146"/>
      <c r="R4692" s="34"/>
      <c r="S4692" s="35"/>
      <c r="T4692" s="147"/>
    </row>
    <row r="4693">
      <c r="A4693" s="147"/>
      <c r="B4693" s="64"/>
      <c r="C4693" s="147" t="s">
        <v>217</v>
      </c>
      <c r="E4693" s="161"/>
      <c r="F4693" s="162"/>
      <c r="G4693" s="147"/>
      <c r="H4693" s="146"/>
      <c r="J4693" s="146"/>
      <c r="L4693" s="150"/>
      <c r="N4693" s="163"/>
      <c r="O4693" s="146"/>
      <c r="P4693" s="146"/>
      <c r="Q4693" s="146"/>
      <c r="R4693" s="34"/>
      <c r="S4693" s="35"/>
      <c r="T4693" s="147"/>
    </row>
    <row r="4694">
      <c r="A4694" s="147"/>
      <c r="B4694" s="64"/>
      <c r="C4694" s="147" t="s">
        <v>217</v>
      </c>
      <c r="E4694" s="161"/>
      <c r="F4694" s="162"/>
      <c r="G4694" s="147"/>
      <c r="H4694" s="146"/>
      <c r="J4694" s="146"/>
      <c r="L4694" s="150"/>
      <c r="N4694" s="163"/>
      <c r="O4694" s="146"/>
      <c r="P4694" s="146"/>
      <c r="Q4694" s="146"/>
      <c r="R4694" s="34"/>
      <c r="S4694" s="35"/>
      <c r="T4694" s="147"/>
    </row>
    <row r="4695">
      <c r="A4695" s="147"/>
      <c r="B4695" s="64"/>
      <c r="C4695" s="147" t="s">
        <v>217</v>
      </c>
      <c r="E4695" s="161"/>
      <c r="F4695" s="162"/>
      <c r="G4695" s="147"/>
      <c r="H4695" s="146"/>
      <c r="J4695" s="146"/>
      <c r="L4695" s="150"/>
      <c r="N4695" s="163"/>
      <c r="O4695" s="146"/>
      <c r="P4695" s="146"/>
      <c r="Q4695" s="146"/>
      <c r="R4695" s="34"/>
      <c r="S4695" s="35"/>
      <c r="T4695" s="147"/>
    </row>
    <row r="4696">
      <c r="A4696" s="147"/>
      <c r="B4696" s="64"/>
      <c r="C4696" s="147" t="s">
        <v>217</v>
      </c>
      <c r="E4696" s="161"/>
      <c r="F4696" s="162"/>
      <c r="G4696" s="147"/>
      <c r="H4696" s="146"/>
      <c r="J4696" s="146"/>
      <c r="L4696" s="150"/>
      <c r="N4696" s="163"/>
      <c r="O4696" s="146"/>
      <c r="P4696" s="146"/>
      <c r="Q4696" s="146"/>
      <c r="R4696" s="34"/>
      <c r="S4696" s="35"/>
      <c r="T4696" s="147"/>
    </row>
    <row r="4697">
      <c r="A4697" s="147"/>
      <c r="B4697" s="64"/>
      <c r="C4697" s="147" t="s">
        <v>217</v>
      </c>
      <c r="E4697" s="161"/>
      <c r="F4697" s="162"/>
      <c r="G4697" s="147"/>
      <c r="H4697" s="146"/>
      <c r="J4697" s="146"/>
      <c r="L4697" s="150"/>
      <c r="N4697" s="163"/>
      <c r="O4697" s="146"/>
      <c r="P4697" s="146"/>
      <c r="Q4697" s="146"/>
      <c r="R4697" s="34"/>
      <c r="S4697" s="35"/>
      <c r="T4697" s="147"/>
    </row>
    <row r="4698">
      <c r="A4698" s="147"/>
      <c r="B4698" s="64"/>
      <c r="C4698" s="147" t="s">
        <v>217</v>
      </c>
      <c r="E4698" s="161"/>
      <c r="F4698" s="162"/>
      <c r="G4698" s="147"/>
      <c r="H4698" s="146"/>
      <c r="J4698" s="146"/>
      <c r="L4698" s="150"/>
      <c r="N4698" s="163"/>
      <c r="O4698" s="146"/>
      <c r="P4698" s="146"/>
      <c r="Q4698" s="146"/>
      <c r="R4698" s="34"/>
      <c r="S4698" s="35"/>
      <c r="T4698" s="147"/>
    </row>
    <row r="4699">
      <c r="A4699" s="147"/>
      <c r="B4699" s="64"/>
      <c r="C4699" s="147" t="s">
        <v>217</v>
      </c>
      <c r="E4699" s="161"/>
      <c r="F4699" s="162"/>
      <c r="G4699" s="147"/>
      <c r="H4699" s="146"/>
      <c r="J4699" s="146"/>
      <c r="L4699" s="150"/>
      <c r="N4699" s="163"/>
      <c r="O4699" s="146"/>
      <c r="P4699" s="146"/>
      <c r="Q4699" s="146"/>
      <c r="R4699" s="34"/>
      <c r="S4699" s="35"/>
      <c r="T4699" s="147"/>
    </row>
    <row r="4700">
      <c r="A4700" s="147"/>
      <c r="B4700" s="64"/>
      <c r="C4700" s="147" t="s">
        <v>217</v>
      </c>
      <c r="E4700" s="161"/>
      <c r="F4700" s="162"/>
      <c r="G4700" s="147"/>
      <c r="H4700" s="146"/>
      <c r="J4700" s="146"/>
      <c r="L4700" s="150"/>
      <c r="N4700" s="163"/>
      <c r="O4700" s="146"/>
      <c r="P4700" s="146"/>
      <c r="Q4700" s="146"/>
      <c r="R4700" s="34"/>
      <c r="S4700" s="35"/>
      <c r="T4700" s="147"/>
    </row>
    <row r="4701">
      <c r="A4701" s="147"/>
      <c r="B4701" s="64"/>
      <c r="C4701" s="147" t="s">
        <v>217</v>
      </c>
      <c r="E4701" s="161"/>
      <c r="F4701" s="162"/>
      <c r="G4701" s="147"/>
      <c r="H4701" s="146"/>
      <c r="J4701" s="146"/>
      <c r="L4701" s="150"/>
      <c r="N4701" s="163"/>
      <c r="O4701" s="146"/>
      <c r="P4701" s="146"/>
      <c r="Q4701" s="146"/>
      <c r="R4701" s="34"/>
      <c r="S4701" s="35"/>
      <c r="T4701" s="147"/>
    </row>
    <row r="4702">
      <c r="A4702" s="147"/>
      <c r="B4702" s="64"/>
      <c r="C4702" s="147" t="s">
        <v>217</v>
      </c>
      <c r="E4702" s="161"/>
      <c r="F4702" s="162"/>
      <c r="G4702" s="147"/>
      <c r="H4702" s="146"/>
      <c r="J4702" s="146"/>
      <c r="L4702" s="150"/>
      <c r="N4702" s="163"/>
      <c r="O4702" s="146"/>
      <c r="P4702" s="146"/>
      <c r="Q4702" s="146"/>
      <c r="R4702" s="34"/>
      <c r="S4702" s="35"/>
      <c r="T4702" s="147"/>
    </row>
    <row r="4703">
      <c r="A4703" s="147"/>
      <c r="B4703" s="64"/>
      <c r="C4703" s="147" t="s">
        <v>217</v>
      </c>
      <c r="E4703" s="161"/>
      <c r="F4703" s="162"/>
      <c r="G4703" s="147"/>
      <c r="H4703" s="146"/>
      <c r="J4703" s="146"/>
      <c r="L4703" s="150"/>
      <c r="N4703" s="163"/>
      <c r="O4703" s="146"/>
      <c r="P4703" s="146"/>
      <c r="Q4703" s="146"/>
      <c r="R4703" s="34"/>
      <c r="S4703" s="35"/>
      <c r="T4703" s="147"/>
    </row>
    <row r="4704">
      <c r="A4704" s="147"/>
      <c r="B4704" s="64"/>
      <c r="C4704" s="147" t="s">
        <v>217</v>
      </c>
      <c r="E4704" s="161"/>
      <c r="F4704" s="162"/>
      <c r="G4704" s="147"/>
      <c r="H4704" s="146"/>
      <c r="J4704" s="146"/>
      <c r="L4704" s="150"/>
      <c r="N4704" s="163"/>
      <c r="O4704" s="146"/>
      <c r="P4704" s="146"/>
      <c r="Q4704" s="146"/>
      <c r="R4704" s="34"/>
      <c r="S4704" s="35"/>
      <c r="T4704" s="147"/>
    </row>
    <row r="4705">
      <c r="A4705" s="147"/>
      <c r="B4705" s="64"/>
      <c r="C4705" s="147" t="s">
        <v>217</v>
      </c>
      <c r="E4705" s="161"/>
      <c r="F4705" s="162"/>
      <c r="G4705" s="147"/>
      <c r="H4705" s="146"/>
      <c r="J4705" s="146"/>
      <c r="L4705" s="150"/>
      <c r="N4705" s="163"/>
      <c r="O4705" s="146"/>
      <c r="P4705" s="146"/>
      <c r="Q4705" s="146"/>
      <c r="R4705" s="34"/>
      <c r="S4705" s="35"/>
      <c r="T4705" s="147"/>
    </row>
    <row r="4706">
      <c r="A4706" s="147"/>
      <c r="B4706" s="64"/>
      <c r="C4706" s="147" t="s">
        <v>217</v>
      </c>
      <c r="E4706" s="161"/>
      <c r="F4706" s="162"/>
      <c r="G4706" s="147"/>
      <c r="H4706" s="146"/>
      <c r="J4706" s="146"/>
      <c r="L4706" s="150"/>
      <c r="N4706" s="163"/>
      <c r="O4706" s="146"/>
      <c r="P4706" s="146"/>
      <c r="Q4706" s="146"/>
      <c r="R4706" s="34"/>
      <c r="S4706" s="35"/>
      <c r="T4706" s="147"/>
    </row>
    <row r="4707">
      <c r="A4707" s="147"/>
      <c r="B4707" s="64"/>
      <c r="C4707" s="147" t="s">
        <v>217</v>
      </c>
      <c r="E4707" s="161"/>
      <c r="F4707" s="162"/>
      <c r="G4707" s="147"/>
      <c r="H4707" s="146"/>
      <c r="J4707" s="146"/>
      <c r="L4707" s="150"/>
      <c r="N4707" s="163"/>
      <c r="O4707" s="146"/>
      <c r="P4707" s="146"/>
      <c r="Q4707" s="146"/>
      <c r="R4707" s="34"/>
      <c r="S4707" s="35"/>
      <c r="T4707" s="147"/>
    </row>
    <row r="4708">
      <c r="A4708" s="147"/>
      <c r="B4708" s="64"/>
      <c r="C4708" s="147" t="s">
        <v>217</v>
      </c>
      <c r="E4708" s="161"/>
      <c r="F4708" s="162"/>
      <c r="G4708" s="147"/>
      <c r="H4708" s="146"/>
      <c r="J4708" s="146"/>
      <c r="L4708" s="150"/>
      <c r="N4708" s="163"/>
      <c r="O4708" s="146"/>
      <c r="P4708" s="146"/>
      <c r="Q4708" s="146"/>
      <c r="R4708" s="34"/>
      <c r="S4708" s="35"/>
      <c r="T4708" s="147"/>
    </row>
    <row r="4709">
      <c r="A4709" s="147"/>
      <c r="B4709" s="64"/>
      <c r="C4709" s="147" t="s">
        <v>217</v>
      </c>
      <c r="E4709" s="161"/>
      <c r="F4709" s="162"/>
      <c r="G4709" s="147"/>
      <c r="H4709" s="146"/>
      <c r="J4709" s="146"/>
      <c r="L4709" s="150"/>
      <c r="N4709" s="163"/>
      <c r="O4709" s="146"/>
      <c r="P4709" s="146"/>
      <c r="Q4709" s="146"/>
      <c r="R4709" s="34"/>
      <c r="S4709" s="35"/>
      <c r="T4709" s="147"/>
    </row>
    <row r="4710">
      <c r="A4710" s="147"/>
      <c r="B4710" s="64"/>
      <c r="C4710" s="147" t="s">
        <v>217</v>
      </c>
      <c r="E4710" s="161"/>
      <c r="F4710" s="162"/>
      <c r="G4710" s="147"/>
      <c r="H4710" s="146"/>
      <c r="J4710" s="146"/>
      <c r="L4710" s="150"/>
      <c r="N4710" s="163"/>
      <c r="O4710" s="146"/>
      <c r="P4710" s="146"/>
      <c r="Q4710" s="146"/>
      <c r="R4710" s="34"/>
      <c r="S4710" s="35"/>
      <c r="T4710" s="147"/>
    </row>
    <row r="4711">
      <c r="A4711" s="147"/>
      <c r="B4711" s="64"/>
      <c r="C4711" s="147" t="s">
        <v>217</v>
      </c>
      <c r="E4711" s="161"/>
      <c r="F4711" s="162"/>
      <c r="G4711" s="147"/>
      <c r="H4711" s="146"/>
      <c r="J4711" s="146"/>
      <c r="L4711" s="150"/>
      <c r="N4711" s="163"/>
      <c r="O4711" s="146"/>
      <c r="P4711" s="146"/>
      <c r="Q4711" s="146"/>
      <c r="R4711" s="34"/>
      <c r="S4711" s="35"/>
      <c r="T4711" s="147"/>
    </row>
    <row r="4712">
      <c r="A4712" s="147"/>
      <c r="B4712" s="64"/>
      <c r="C4712" s="147" t="s">
        <v>217</v>
      </c>
      <c r="E4712" s="161"/>
      <c r="F4712" s="162"/>
      <c r="G4712" s="147"/>
      <c r="H4712" s="146"/>
      <c r="J4712" s="146"/>
      <c r="L4712" s="150"/>
      <c r="N4712" s="163"/>
      <c r="O4712" s="146"/>
      <c r="P4712" s="146"/>
      <c r="Q4712" s="146"/>
      <c r="R4712" s="34"/>
      <c r="S4712" s="35"/>
      <c r="T4712" s="147"/>
    </row>
    <row r="4713">
      <c r="A4713" s="147"/>
      <c r="B4713" s="64"/>
      <c r="C4713" s="147" t="s">
        <v>217</v>
      </c>
      <c r="E4713" s="161"/>
      <c r="F4713" s="162"/>
      <c r="G4713" s="147"/>
      <c r="H4713" s="146"/>
      <c r="J4713" s="146"/>
      <c r="L4713" s="150"/>
      <c r="N4713" s="163"/>
      <c r="O4713" s="146"/>
      <c r="P4713" s="146"/>
      <c r="Q4713" s="146"/>
      <c r="R4713" s="34"/>
      <c r="S4713" s="35"/>
      <c r="T4713" s="147"/>
    </row>
    <row r="4714">
      <c r="A4714" s="147"/>
      <c r="B4714" s="64"/>
      <c r="C4714" s="147" t="s">
        <v>217</v>
      </c>
      <c r="E4714" s="161"/>
      <c r="F4714" s="162"/>
      <c r="G4714" s="147"/>
      <c r="H4714" s="146"/>
      <c r="J4714" s="146"/>
      <c r="L4714" s="150"/>
      <c r="N4714" s="163"/>
      <c r="O4714" s="146"/>
      <c r="P4714" s="146"/>
      <c r="Q4714" s="146"/>
      <c r="R4714" s="34"/>
      <c r="S4714" s="35"/>
      <c r="T4714" s="147"/>
    </row>
    <row r="4715">
      <c r="A4715" s="147"/>
      <c r="B4715" s="64"/>
      <c r="C4715" s="147" t="s">
        <v>217</v>
      </c>
      <c r="E4715" s="161"/>
      <c r="F4715" s="162"/>
      <c r="G4715" s="147"/>
      <c r="H4715" s="146"/>
      <c r="J4715" s="146"/>
      <c r="L4715" s="150"/>
      <c r="N4715" s="163"/>
      <c r="O4715" s="146"/>
      <c r="P4715" s="146"/>
      <c r="Q4715" s="146"/>
      <c r="R4715" s="34"/>
      <c r="S4715" s="35"/>
      <c r="T4715" s="147"/>
    </row>
    <row r="4716">
      <c r="A4716" s="147"/>
      <c r="B4716" s="64"/>
      <c r="C4716" s="147" t="s">
        <v>217</v>
      </c>
      <c r="E4716" s="161"/>
      <c r="F4716" s="162"/>
      <c r="G4716" s="147"/>
      <c r="H4716" s="146"/>
      <c r="J4716" s="146"/>
      <c r="L4716" s="150"/>
      <c r="N4716" s="163"/>
      <c r="O4716" s="146"/>
      <c r="P4716" s="146"/>
      <c r="Q4716" s="146"/>
      <c r="R4716" s="34"/>
      <c r="S4716" s="35"/>
      <c r="T4716" s="147"/>
    </row>
    <row r="4717">
      <c r="A4717" s="147"/>
      <c r="B4717" s="64"/>
      <c r="C4717" s="147" t="s">
        <v>217</v>
      </c>
      <c r="E4717" s="161"/>
      <c r="F4717" s="162"/>
      <c r="G4717" s="147"/>
      <c r="H4717" s="146"/>
      <c r="J4717" s="146"/>
      <c r="L4717" s="150"/>
      <c r="N4717" s="163"/>
      <c r="O4717" s="146"/>
      <c r="P4717" s="146"/>
      <c r="Q4717" s="146"/>
      <c r="R4717" s="34"/>
      <c r="S4717" s="35"/>
      <c r="T4717" s="147"/>
    </row>
    <row r="4718">
      <c r="A4718" s="147"/>
      <c r="B4718" s="64"/>
      <c r="C4718" s="147" t="s">
        <v>217</v>
      </c>
      <c r="E4718" s="161"/>
      <c r="F4718" s="162"/>
      <c r="G4718" s="147"/>
      <c r="H4718" s="146"/>
      <c r="J4718" s="146"/>
      <c r="L4718" s="150"/>
      <c r="N4718" s="163"/>
      <c r="O4718" s="146"/>
      <c r="P4718" s="146"/>
      <c r="Q4718" s="146"/>
      <c r="R4718" s="34"/>
      <c r="S4718" s="35"/>
      <c r="T4718" s="147"/>
    </row>
    <row r="4719">
      <c r="A4719" s="147"/>
      <c r="B4719" s="64"/>
      <c r="C4719" s="147" t="s">
        <v>217</v>
      </c>
      <c r="E4719" s="161"/>
      <c r="F4719" s="162"/>
      <c r="G4719" s="147"/>
      <c r="H4719" s="146"/>
      <c r="J4719" s="146"/>
      <c r="L4719" s="150"/>
      <c r="N4719" s="163"/>
      <c r="O4719" s="146"/>
      <c r="P4719" s="146"/>
      <c r="Q4719" s="146"/>
      <c r="R4719" s="34"/>
      <c r="S4719" s="35"/>
      <c r="T4719" s="147"/>
    </row>
    <row r="4720">
      <c r="A4720" s="147"/>
      <c r="B4720" s="64"/>
      <c r="C4720" s="147" t="s">
        <v>217</v>
      </c>
      <c r="E4720" s="161"/>
      <c r="F4720" s="162"/>
      <c r="G4720" s="147"/>
      <c r="H4720" s="146"/>
      <c r="J4720" s="146"/>
      <c r="L4720" s="150"/>
      <c r="N4720" s="163"/>
      <c r="O4720" s="146"/>
      <c r="P4720" s="146"/>
      <c r="Q4720" s="146"/>
      <c r="R4720" s="34"/>
      <c r="S4720" s="35"/>
      <c r="T4720" s="147"/>
    </row>
    <row r="4721">
      <c r="A4721" s="147"/>
      <c r="B4721" s="64"/>
      <c r="C4721" s="147" t="s">
        <v>217</v>
      </c>
      <c r="E4721" s="161"/>
      <c r="F4721" s="162"/>
      <c r="G4721" s="147"/>
      <c r="H4721" s="146"/>
      <c r="J4721" s="146"/>
      <c r="L4721" s="150"/>
      <c r="N4721" s="163"/>
      <c r="O4721" s="146"/>
      <c r="P4721" s="146"/>
      <c r="Q4721" s="146"/>
      <c r="R4721" s="34"/>
      <c r="S4721" s="35"/>
      <c r="T4721" s="147"/>
    </row>
    <row r="4722">
      <c r="A4722" s="147"/>
      <c r="B4722" s="64"/>
      <c r="C4722" s="147" t="s">
        <v>217</v>
      </c>
      <c r="E4722" s="161"/>
      <c r="F4722" s="162"/>
      <c r="G4722" s="147"/>
      <c r="H4722" s="146"/>
      <c r="J4722" s="146"/>
      <c r="L4722" s="150"/>
      <c r="N4722" s="163"/>
      <c r="O4722" s="146"/>
      <c r="P4722" s="146"/>
      <c r="Q4722" s="146"/>
      <c r="R4722" s="34"/>
      <c r="S4722" s="35"/>
      <c r="T4722" s="147"/>
    </row>
    <row r="4723">
      <c r="A4723" s="147"/>
      <c r="B4723" s="64"/>
      <c r="C4723" s="147" t="s">
        <v>217</v>
      </c>
      <c r="E4723" s="161"/>
      <c r="F4723" s="162"/>
      <c r="G4723" s="147"/>
      <c r="H4723" s="146"/>
      <c r="J4723" s="146"/>
      <c r="L4723" s="150"/>
      <c r="N4723" s="163"/>
      <c r="O4723" s="146"/>
      <c r="P4723" s="146"/>
      <c r="Q4723" s="146"/>
      <c r="R4723" s="34"/>
      <c r="S4723" s="35"/>
      <c r="T4723" s="147"/>
    </row>
    <row r="4724">
      <c r="A4724" s="147"/>
      <c r="B4724" s="64"/>
      <c r="C4724" s="147" t="s">
        <v>217</v>
      </c>
      <c r="E4724" s="161"/>
      <c r="F4724" s="162"/>
      <c r="G4724" s="147"/>
      <c r="H4724" s="146"/>
      <c r="J4724" s="146"/>
      <c r="L4724" s="150"/>
      <c r="N4724" s="163"/>
      <c r="O4724" s="146"/>
      <c r="P4724" s="146"/>
      <c r="Q4724" s="146"/>
      <c r="R4724" s="34"/>
      <c r="S4724" s="35"/>
      <c r="T4724" s="147"/>
    </row>
    <row r="4725">
      <c r="A4725" s="147"/>
      <c r="B4725" s="64"/>
      <c r="C4725" s="147" t="s">
        <v>217</v>
      </c>
      <c r="E4725" s="161"/>
      <c r="F4725" s="162"/>
      <c r="G4725" s="147"/>
      <c r="H4725" s="146"/>
      <c r="J4725" s="146"/>
      <c r="L4725" s="150"/>
      <c r="N4725" s="163"/>
      <c r="O4725" s="146"/>
      <c r="P4725" s="146"/>
      <c r="Q4725" s="146"/>
      <c r="R4725" s="34"/>
      <c r="S4725" s="35"/>
      <c r="T4725" s="147"/>
    </row>
    <row r="4726">
      <c r="A4726" s="147"/>
      <c r="B4726" s="64"/>
      <c r="C4726" s="147" t="s">
        <v>217</v>
      </c>
      <c r="E4726" s="161"/>
      <c r="F4726" s="162"/>
      <c r="G4726" s="147"/>
      <c r="H4726" s="146"/>
      <c r="J4726" s="146"/>
      <c r="L4726" s="150"/>
      <c r="N4726" s="163"/>
      <c r="O4726" s="146"/>
      <c r="P4726" s="146"/>
      <c r="Q4726" s="146"/>
      <c r="R4726" s="34"/>
      <c r="S4726" s="35"/>
      <c r="T4726" s="147"/>
    </row>
    <row r="4727">
      <c r="A4727" s="147"/>
      <c r="B4727" s="64"/>
      <c r="C4727" s="147" t="s">
        <v>217</v>
      </c>
      <c r="E4727" s="161"/>
      <c r="F4727" s="162"/>
      <c r="G4727" s="147"/>
      <c r="H4727" s="146"/>
      <c r="J4727" s="146"/>
      <c r="L4727" s="150"/>
      <c r="N4727" s="163"/>
      <c r="O4727" s="146"/>
      <c r="P4727" s="146"/>
      <c r="Q4727" s="146"/>
      <c r="R4727" s="34"/>
      <c r="S4727" s="35"/>
      <c r="T4727" s="147"/>
    </row>
    <row r="4728">
      <c r="A4728" s="147"/>
      <c r="B4728" s="64"/>
      <c r="C4728" s="147" t="s">
        <v>217</v>
      </c>
      <c r="E4728" s="161"/>
      <c r="F4728" s="162"/>
      <c r="G4728" s="147"/>
      <c r="H4728" s="146"/>
      <c r="J4728" s="146"/>
      <c r="L4728" s="150"/>
      <c r="N4728" s="163"/>
      <c r="O4728" s="146"/>
      <c r="P4728" s="146"/>
      <c r="Q4728" s="146"/>
      <c r="R4728" s="34"/>
      <c r="S4728" s="35"/>
      <c r="T4728" s="147"/>
    </row>
    <row r="4729">
      <c r="A4729" s="147"/>
      <c r="B4729" s="64"/>
      <c r="C4729" s="147" t="s">
        <v>217</v>
      </c>
      <c r="E4729" s="161"/>
      <c r="F4729" s="162"/>
      <c r="G4729" s="147"/>
      <c r="H4729" s="146"/>
      <c r="J4729" s="146"/>
      <c r="L4729" s="150"/>
      <c r="N4729" s="163"/>
      <c r="O4729" s="146"/>
      <c r="P4729" s="146"/>
      <c r="Q4729" s="146"/>
      <c r="R4729" s="34"/>
      <c r="S4729" s="35"/>
      <c r="T4729" s="147"/>
    </row>
    <row r="4730">
      <c r="A4730" s="147"/>
      <c r="B4730" s="64"/>
      <c r="C4730" s="147" t="s">
        <v>217</v>
      </c>
      <c r="E4730" s="161"/>
      <c r="F4730" s="162"/>
      <c r="G4730" s="147"/>
      <c r="H4730" s="146"/>
      <c r="J4730" s="146"/>
      <c r="L4730" s="150"/>
      <c r="N4730" s="163"/>
      <c r="O4730" s="146"/>
      <c r="P4730" s="146"/>
      <c r="Q4730" s="146"/>
      <c r="R4730" s="34"/>
      <c r="S4730" s="35"/>
      <c r="T4730" s="147"/>
    </row>
    <row r="4731">
      <c r="A4731" s="147"/>
      <c r="B4731" s="64"/>
      <c r="C4731" s="147" t="s">
        <v>217</v>
      </c>
      <c r="E4731" s="161"/>
      <c r="F4731" s="162"/>
      <c r="G4731" s="147"/>
      <c r="H4731" s="146"/>
      <c r="J4731" s="146"/>
      <c r="L4731" s="150"/>
      <c r="N4731" s="163"/>
      <c r="O4731" s="146"/>
      <c r="P4731" s="146"/>
      <c r="Q4731" s="146"/>
      <c r="R4731" s="34"/>
      <c r="S4731" s="35"/>
      <c r="T4731" s="147"/>
    </row>
    <row r="4732">
      <c r="A4732" s="147"/>
      <c r="B4732" s="64"/>
      <c r="C4732" s="147" t="s">
        <v>217</v>
      </c>
      <c r="E4732" s="161"/>
      <c r="F4732" s="162"/>
      <c r="G4732" s="147"/>
      <c r="H4732" s="146"/>
      <c r="J4732" s="146"/>
      <c r="L4732" s="150"/>
      <c r="N4732" s="163"/>
      <c r="O4732" s="146"/>
      <c r="P4732" s="146"/>
      <c r="Q4732" s="146"/>
      <c r="R4732" s="34"/>
      <c r="S4732" s="35"/>
      <c r="T4732" s="147"/>
    </row>
    <row r="4733">
      <c r="A4733" s="147"/>
      <c r="B4733" s="64"/>
      <c r="C4733" s="147" t="s">
        <v>217</v>
      </c>
      <c r="E4733" s="161"/>
      <c r="F4733" s="162"/>
      <c r="G4733" s="147"/>
      <c r="H4733" s="146"/>
      <c r="J4733" s="146"/>
      <c r="L4733" s="150"/>
      <c r="N4733" s="163"/>
      <c r="O4733" s="146"/>
      <c r="P4733" s="146"/>
      <c r="Q4733" s="146"/>
      <c r="R4733" s="34"/>
      <c r="S4733" s="35"/>
      <c r="T4733" s="147"/>
    </row>
    <row r="4734">
      <c r="A4734" s="147"/>
      <c r="B4734" s="64"/>
      <c r="C4734" s="147" t="s">
        <v>217</v>
      </c>
      <c r="E4734" s="161"/>
      <c r="F4734" s="162"/>
      <c r="G4734" s="147"/>
      <c r="H4734" s="146"/>
      <c r="J4734" s="146"/>
      <c r="L4734" s="150"/>
      <c r="N4734" s="163"/>
      <c r="O4734" s="146"/>
      <c r="P4734" s="146"/>
      <c r="Q4734" s="146"/>
      <c r="R4734" s="34"/>
      <c r="S4734" s="35"/>
      <c r="T4734" s="147"/>
    </row>
    <row r="4735">
      <c r="A4735" s="147"/>
      <c r="B4735" s="64"/>
      <c r="C4735" s="147" t="s">
        <v>217</v>
      </c>
      <c r="E4735" s="161"/>
      <c r="F4735" s="162"/>
      <c r="G4735" s="147"/>
      <c r="H4735" s="146"/>
      <c r="J4735" s="146"/>
      <c r="L4735" s="150"/>
      <c r="N4735" s="163"/>
      <c r="O4735" s="146"/>
      <c r="P4735" s="146"/>
      <c r="Q4735" s="146"/>
      <c r="R4735" s="34"/>
      <c r="S4735" s="35"/>
      <c r="T4735" s="147"/>
    </row>
    <row r="4736">
      <c r="A4736" s="147"/>
      <c r="B4736" s="64"/>
      <c r="C4736" s="147" t="s">
        <v>217</v>
      </c>
      <c r="E4736" s="161"/>
      <c r="F4736" s="162"/>
      <c r="G4736" s="147"/>
      <c r="H4736" s="146"/>
      <c r="J4736" s="146"/>
      <c r="L4736" s="150"/>
      <c r="N4736" s="163"/>
      <c r="O4736" s="146"/>
      <c r="P4736" s="146"/>
      <c r="Q4736" s="146"/>
      <c r="R4736" s="34"/>
      <c r="S4736" s="35"/>
      <c r="T4736" s="147"/>
    </row>
    <row r="4737">
      <c r="A4737" s="147"/>
      <c r="B4737" s="64"/>
      <c r="C4737" s="147" t="s">
        <v>217</v>
      </c>
      <c r="E4737" s="161"/>
      <c r="F4737" s="162"/>
      <c r="G4737" s="147"/>
      <c r="H4737" s="146"/>
      <c r="J4737" s="146"/>
      <c r="L4737" s="150"/>
      <c r="N4737" s="163"/>
      <c r="O4737" s="146"/>
      <c r="P4737" s="146"/>
      <c r="Q4737" s="146"/>
      <c r="R4737" s="34"/>
      <c r="S4737" s="35"/>
      <c r="T4737" s="147"/>
    </row>
    <row r="4738">
      <c r="A4738" s="147"/>
      <c r="B4738" s="64"/>
      <c r="C4738" s="147" t="s">
        <v>217</v>
      </c>
      <c r="E4738" s="161"/>
      <c r="F4738" s="162"/>
      <c r="G4738" s="147"/>
      <c r="H4738" s="146"/>
      <c r="J4738" s="146"/>
      <c r="L4738" s="150"/>
      <c r="N4738" s="163"/>
      <c r="O4738" s="146"/>
      <c r="P4738" s="146"/>
      <c r="Q4738" s="146"/>
      <c r="R4738" s="34"/>
      <c r="S4738" s="35"/>
      <c r="T4738" s="147"/>
    </row>
    <row r="4739">
      <c r="A4739" s="147"/>
      <c r="B4739" s="64"/>
      <c r="C4739" s="147" t="s">
        <v>217</v>
      </c>
      <c r="E4739" s="161"/>
      <c r="F4739" s="162"/>
      <c r="G4739" s="147"/>
      <c r="H4739" s="146"/>
      <c r="J4739" s="146"/>
      <c r="L4739" s="150"/>
      <c r="N4739" s="163"/>
      <c r="O4739" s="146"/>
      <c r="P4739" s="146"/>
      <c r="Q4739" s="146"/>
      <c r="R4739" s="34"/>
      <c r="S4739" s="35"/>
      <c r="T4739" s="147"/>
    </row>
    <row r="4740">
      <c r="A4740" s="147"/>
      <c r="B4740" s="64"/>
      <c r="C4740" s="147" t="s">
        <v>217</v>
      </c>
      <c r="E4740" s="161"/>
      <c r="F4740" s="162"/>
      <c r="G4740" s="147"/>
      <c r="H4740" s="146"/>
      <c r="J4740" s="146"/>
      <c r="L4740" s="150"/>
      <c r="N4740" s="163"/>
      <c r="O4740" s="146"/>
      <c r="P4740" s="146"/>
      <c r="Q4740" s="146"/>
      <c r="R4740" s="34"/>
      <c r="S4740" s="35"/>
      <c r="T4740" s="147"/>
    </row>
    <row r="4741">
      <c r="A4741" s="147"/>
      <c r="B4741" s="64"/>
      <c r="C4741" s="147" t="s">
        <v>217</v>
      </c>
      <c r="E4741" s="161"/>
      <c r="F4741" s="162"/>
      <c r="G4741" s="147"/>
      <c r="H4741" s="146"/>
      <c r="J4741" s="146"/>
      <c r="L4741" s="150"/>
      <c r="N4741" s="163"/>
      <c r="O4741" s="146"/>
      <c r="P4741" s="146"/>
      <c r="Q4741" s="146"/>
      <c r="R4741" s="34"/>
      <c r="S4741" s="35"/>
      <c r="T4741" s="147"/>
    </row>
    <row r="4742">
      <c r="A4742" s="147"/>
      <c r="B4742" s="64"/>
      <c r="C4742" s="147" t="s">
        <v>217</v>
      </c>
      <c r="E4742" s="161"/>
      <c r="F4742" s="162"/>
      <c r="G4742" s="147"/>
      <c r="H4742" s="146"/>
      <c r="J4742" s="146"/>
      <c r="L4742" s="150"/>
      <c r="N4742" s="163"/>
      <c r="O4742" s="146"/>
      <c r="P4742" s="146"/>
      <c r="Q4742" s="146"/>
      <c r="R4742" s="34"/>
      <c r="S4742" s="35"/>
      <c r="T4742" s="147"/>
    </row>
    <row r="4743">
      <c r="A4743" s="147"/>
      <c r="B4743" s="64"/>
      <c r="C4743" s="147" t="s">
        <v>217</v>
      </c>
      <c r="E4743" s="161"/>
      <c r="F4743" s="162"/>
      <c r="G4743" s="147"/>
      <c r="H4743" s="146"/>
      <c r="J4743" s="146"/>
      <c r="L4743" s="150"/>
      <c r="N4743" s="163"/>
      <c r="O4743" s="146"/>
      <c r="P4743" s="146"/>
      <c r="Q4743" s="146"/>
      <c r="R4743" s="34"/>
      <c r="S4743" s="35"/>
      <c r="T4743" s="147"/>
    </row>
    <row r="4744">
      <c r="A4744" s="147"/>
      <c r="B4744" s="64"/>
      <c r="C4744" s="147" t="s">
        <v>217</v>
      </c>
      <c r="E4744" s="161"/>
      <c r="F4744" s="162"/>
      <c r="G4744" s="147"/>
      <c r="H4744" s="146"/>
      <c r="J4744" s="146"/>
      <c r="L4744" s="150"/>
      <c r="N4744" s="163"/>
      <c r="O4744" s="146"/>
      <c r="P4744" s="146"/>
      <c r="Q4744" s="146"/>
      <c r="R4744" s="34"/>
      <c r="S4744" s="35"/>
      <c r="T4744" s="147"/>
    </row>
    <row r="4745">
      <c r="A4745" s="147"/>
      <c r="B4745" s="64"/>
      <c r="C4745" s="147" t="s">
        <v>217</v>
      </c>
      <c r="E4745" s="161"/>
      <c r="F4745" s="162"/>
      <c r="G4745" s="147"/>
      <c r="H4745" s="146"/>
      <c r="J4745" s="146"/>
      <c r="L4745" s="150"/>
      <c r="N4745" s="163"/>
      <c r="O4745" s="146"/>
      <c r="P4745" s="146"/>
      <c r="Q4745" s="146"/>
      <c r="R4745" s="34"/>
      <c r="S4745" s="35"/>
      <c r="T4745" s="147"/>
    </row>
    <row r="4746">
      <c r="A4746" s="147"/>
      <c r="B4746" s="64"/>
      <c r="C4746" s="147" t="s">
        <v>217</v>
      </c>
      <c r="E4746" s="161"/>
      <c r="F4746" s="162"/>
      <c r="G4746" s="147"/>
      <c r="H4746" s="146"/>
      <c r="J4746" s="146"/>
      <c r="L4746" s="150"/>
      <c r="N4746" s="163"/>
      <c r="O4746" s="146"/>
      <c r="P4746" s="146"/>
      <c r="Q4746" s="146"/>
      <c r="R4746" s="34"/>
      <c r="S4746" s="35"/>
      <c r="T4746" s="147"/>
    </row>
    <row r="4747">
      <c r="A4747" s="147"/>
      <c r="B4747" s="64"/>
      <c r="C4747" s="147" t="s">
        <v>217</v>
      </c>
      <c r="E4747" s="161"/>
      <c r="F4747" s="162"/>
      <c r="G4747" s="147"/>
      <c r="H4747" s="146"/>
      <c r="J4747" s="146"/>
      <c r="L4747" s="150"/>
      <c r="N4747" s="163"/>
      <c r="O4747" s="146"/>
      <c r="P4747" s="146"/>
      <c r="Q4747" s="146"/>
      <c r="R4747" s="34"/>
      <c r="S4747" s="35"/>
      <c r="T4747" s="147"/>
    </row>
    <row r="4748">
      <c r="A4748" s="147"/>
      <c r="B4748" s="64"/>
      <c r="C4748" s="147" t="s">
        <v>217</v>
      </c>
      <c r="E4748" s="161"/>
      <c r="F4748" s="162"/>
      <c r="G4748" s="147"/>
      <c r="H4748" s="146"/>
      <c r="J4748" s="146"/>
      <c r="L4748" s="150"/>
      <c r="N4748" s="163"/>
      <c r="O4748" s="146"/>
      <c r="P4748" s="146"/>
      <c r="Q4748" s="146"/>
      <c r="R4748" s="34"/>
      <c r="S4748" s="35"/>
      <c r="T4748" s="147"/>
    </row>
    <row r="4749">
      <c r="A4749" s="147"/>
      <c r="B4749" s="64"/>
      <c r="C4749" s="147" t="s">
        <v>217</v>
      </c>
      <c r="E4749" s="161"/>
      <c r="F4749" s="162"/>
      <c r="G4749" s="147"/>
      <c r="H4749" s="146"/>
      <c r="J4749" s="146"/>
      <c r="L4749" s="150"/>
      <c r="N4749" s="163"/>
      <c r="O4749" s="146"/>
      <c r="P4749" s="146"/>
      <c r="Q4749" s="146"/>
      <c r="R4749" s="34"/>
      <c r="S4749" s="35"/>
      <c r="T4749" s="147"/>
    </row>
    <row r="4750">
      <c r="A4750" s="147"/>
      <c r="B4750" s="64"/>
      <c r="C4750" s="147" t="s">
        <v>217</v>
      </c>
      <c r="E4750" s="161"/>
      <c r="F4750" s="162"/>
      <c r="G4750" s="147"/>
      <c r="H4750" s="146"/>
      <c r="J4750" s="146"/>
      <c r="L4750" s="150"/>
      <c r="N4750" s="163"/>
      <c r="O4750" s="146"/>
      <c r="P4750" s="146"/>
      <c r="Q4750" s="146"/>
      <c r="R4750" s="34"/>
      <c r="S4750" s="35"/>
      <c r="T4750" s="147"/>
    </row>
    <row r="4751">
      <c r="A4751" s="147"/>
      <c r="B4751" s="64"/>
      <c r="C4751" s="147" t="s">
        <v>217</v>
      </c>
      <c r="E4751" s="161"/>
      <c r="F4751" s="162"/>
      <c r="G4751" s="147"/>
      <c r="H4751" s="146"/>
      <c r="J4751" s="146"/>
      <c r="L4751" s="150"/>
      <c r="N4751" s="163"/>
      <c r="O4751" s="146"/>
      <c r="P4751" s="146"/>
      <c r="Q4751" s="146"/>
      <c r="R4751" s="34"/>
      <c r="S4751" s="35"/>
      <c r="T4751" s="147"/>
    </row>
    <row r="4752">
      <c r="A4752" s="147"/>
      <c r="B4752" s="64"/>
      <c r="C4752" s="147" t="s">
        <v>217</v>
      </c>
      <c r="E4752" s="161"/>
      <c r="F4752" s="162"/>
      <c r="G4752" s="147"/>
      <c r="H4752" s="146"/>
      <c r="J4752" s="146"/>
      <c r="L4752" s="150"/>
      <c r="N4752" s="163"/>
      <c r="O4752" s="146"/>
      <c r="P4752" s="146"/>
      <c r="Q4752" s="146"/>
      <c r="R4752" s="34"/>
      <c r="S4752" s="35"/>
      <c r="T4752" s="147"/>
    </row>
    <row r="4753">
      <c r="A4753" s="147"/>
      <c r="B4753" s="64"/>
      <c r="C4753" s="147" t="s">
        <v>217</v>
      </c>
      <c r="E4753" s="161"/>
      <c r="F4753" s="162"/>
      <c r="G4753" s="147"/>
      <c r="H4753" s="146"/>
      <c r="J4753" s="146"/>
      <c r="L4753" s="150"/>
      <c r="N4753" s="163"/>
      <c r="O4753" s="146"/>
      <c r="P4753" s="146"/>
      <c r="Q4753" s="146"/>
      <c r="R4753" s="34"/>
      <c r="S4753" s="35"/>
      <c r="T4753" s="147"/>
    </row>
    <row r="4754">
      <c r="A4754" s="147"/>
      <c r="B4754" s="64"/>
      <c r="C4754" s="147" t="s">
        <v>217</v>
      </c>
      <c r="E4754" s="161"/>
      <c r="F4754" s="162"/>
      <c r="G4754" s="147"/>
      <c r="H4754" s="146"/>
      <c r="J4754" s="146"/>
      <c r="L4754" s="150"/>
      <c r="N4754" s="163"/>
      <c r="O4754" s="146"/>
      <c r="P4754" s="146"/>
      <c r="Q4754" s="146"/>
      <c r="R4754" s="34"/>
      <c r="S4754" s="35"/>
      <c r="T4754" s="147"/>
    </row>
    <row r="4755">
      <c r="A4755" s="147"/>
      <c r="B4755" s="64"/>
      <c r="C4755" s="147" t="s">
        <v>217</v>
      </c>
      <c r="E4755" s="161"/>
      <c r="F4755" s="162"/>
      <c r="G4755" s="147"/>
      <c r="H4755" s="146"/>
      <c r="J4755" s="146"/>
      <c r="L4755" s="150"/>
      <c r="N4755" s="163"/>
      <c r="O4755" s="146"/>
      <c r="P4755" s="146"/>
      <c r="Q4755" s="146"/>
      <c r="R4755" s="34"/>
      <c r="S4755" s="35"/>
      <c r="T4755" s="147"/>
    </row>
    <row r="4756">
      <c r="A4756" s="147"/>
      <c r="B4756" s="64"/>
      <c r="C4756" s="147" t="s">
        <v>217</v>
      </c>
      <c r="E4756" s="161"/>
      <c r="F4756" s="162"/>
      <c r="G4756" s="147"/>
      <c r="H4756" s="146"/>
      <c r="J4756" s="146"/>
      <c r="L4756" s="150"/>
      <c r="N4756" s="163"/>
      <c r="O4756" s="146"/>
      <c r="P4756" s="146"/>
      <c r="Q4756" s="146"/>
      <c r="R4756" s="34"/>
      <c r="S4756" s="35"/>
      <c r="T4756" s="147"/>
    </row>
    <row r="4757">
      <c r="A4757" s="147"/>
      <c r="B4757" s="64"/>
      <c r="C4757" s="147" t="s">
        <v>217</v>
      </c>
      <c r="E4757" s="161"/>
      <c r="F4757" s="162"/>
      <c r="G4757" s="147"/>
      <c r="H4757" s="146"/>
      <c r="J4757" s="146"/>
      <c r="L4757" s="150"/>
      <c r="N4757" s="163"/>
      <c r="O4757" s="146"/>
      <c r="P4757" s="146"/>
      <c r="Q4757" s="146"/>
      <c r="R4757" s="34"/>
      <c r="S4757" s="35"/>
      <c r="T4757" s="147"/>
    </row>
    <row r="4758">
      <c r="A4758" s="147"/>
      <c r="B4758" s="64"/>
      <c r="C4758" s="147" t="s">
        <v>217</v>
      </c>
      <c r="E4758" s="161"/>
      <c r="F4758" s="162"/>
      <c r="G4758" s="147"/>
      <c r="H4758" s="146"/>
      <c r="J4758" s="146"/>
      <c r="L4758" s="150"/>
      <c r="N4758" s="163"/>
      <c r="O4758" s="146"/>
      <c r="P4758" s="146"/>
      <c r="Q4758" s="146"/>
      <c r="R4758" s="34"/>
      <c r="S4758" s="35"/>
      <c r="T4758" s="147"/>
    </row>
    <row r="4759">
      <c r="A4759" s="147"/>
      <c r="B4759" s="64"/>
      <c r="C4759" s="147" t="s">
        <v>217</v>
      </c>
      <c r="E4759" s="161"/>
      <c r="F4759" s="162"/>
      <c r="G4759" s="147"/>
      <c r="H4759" s="146"/>
      <c r="J4759" s="146"/>
      <c r="L4759" s="150"/>
      <c r="N4759" s="163"/>
      <c r="O4759" s="146"/>
      <c r="P4759" s="146"/>
      <c r="Q4759" s="146"/>
      <c r="R4759" s="34"/>
      <c r="S4759" s="35"/>
      <c r="T4759" s="147"/>
    </row>
    <row r="4760">
      <c r="A4760" s="147"/>
      <c r="B4760" s="64"/>
      <c r="C4760" s="147" t="s">
        <v>217</v>
      </c>
      <c r="E4760" s="161"/>
      <c r="F4760" s="162"/>
      <c r="G4760" s="147"/>
      <c r="H4760" s="146"/>
      <c r="J4760" s="146"/>
      <c r="L4760" s="150"/>
      <c r="N4760" s="163"/>
      <c r="O4760" s="146"/>
      <c r="P4760" s="146"/>
      <c r="Q4760" s="146"/>
      <c r="R4760" s="34"/>
      <c r="S4760" s="35"/>
      <c r="T4760" s="147"/>
    </row>
    <row r="4761">
      <c r="A4761" s="147"/>
      <c r="B4761" s="64"/>
      <c r="C4761" s="147" t="s">
        <v>217</v>
      </c>
      <c r="E4761" s="161"/>
      <c r="F4761" s="162"/>
      <c r="G4761" s="147"/>
      <c r="H4761" s="146"/>
      <c r="J4761" s="146"/>
      <c r="L4761" s="150"/>
      <c r="N4761" s="163"/>
      <c r="O4761" s="146"/>
      <c r="P4761" s="146"/>
      <c r="Q4761" s="146"/>
      <c r="R4761" s="34"/>
      <c r="S4761" s="35"/>
      <c r="T4761" s="147"/>
    </row>
    <row r="4762">
      <c r="A4762" s="147"/>
      <c r="B4762" s="64"/>
      <c r="C4762" s="147" t="s">
        <v>217</v>
      </c>
      <c r="E4762" s="161"/>
      <c r="F4762" s="162"/>
      <c r="G4762" s="147"/>
      <c r="H4762" s="146"/>
      <c r="J4762" s="146"/>
      <c r="L4762" s="150"/>
      <c r="N4762" s="163"/>
      <c r="O4762" s="146"/>
      <c r="P4762" s="146"/>
      <c r="Q4762" s="146"/>
      <c r="R4762" s="34"/>
      <c r="S4762" s="35"/>
      <c r="T4762" s="147"/>
    </row>
    <row r="4763">
      <c r="A4763" s="147"/>
      <c r="B4763" s="64"/>
      <c r="C4763" s="147" t="s">
        <v>217</v>
      </c>
      <c r="E4763" s="161"/>
      <c r="F4763" s="162"/>
      <c r="G4763" s="147"/>
      <c r="H4763" s="146"/>
      <c r="J4763" s="146"/>
      <c r="L4763" s="150"/>
      <c r="N4763" s="163"/>
      <c r="O4763" s="146"/>
      <c r="P4763" s="146"/>
      <c r="Q4763" s="146"/>
      <c r="R4763" s="34"/>
      <c r="S4763" s="35"/>
      <c r="T4763" s="147"/>
    </row>
    <row r="4764">
      <c r="A4764" s="147"/>
      <c r="B4764" s="64"/>
      <c r="C4764" s="147" t="s">
        <v>217</v>
      </c>
      <c r="E4764" s="161"/>
      <c r="F4764" s="162"/>
      <c r="G4764" s="147"/>
      <c r="H4764" s="146"/>
      <c r="J4764" s="146"/>
      <c r="L4764" s="150"/>
      <c r="N4764" s="163"/>
      <c r="O4764" s="146"/>
      <c r="P4764" s="146"/>
      <c r="Q4764" s="146"/>
      <c r="R4764" s="34"/>
      <c r="S4764" s="35"/>
      <c r="T4764" s="147"/>
    </row>
    <row r="4765">
      <c r="A4765" s="147"/>
      <c r="B4765" s="64"/>
      <c r="C4765" s="147" t="s">
        <v>217</v>
      </c>
      <c r="E4765" s="161"/>
      <c r="F4765" s="162"/>
      <c r="G4765" s="147"/>
      <c r="H4765" s="146"/>
      <c r="J4765" s="146"/>
      <c r="L4765" s="150"/>
      <c r="N4765" s="163"/>
      <c r="O4765" s="146"/>
      <c r="P4765" s="146"/>
      <c r="Q4765" s="146"/>
      <c r="R4765" s="34"/>
      <c r="S4765" s="35"/>
      <c r="T4765" s="147"/>
    </row>
    <row r="4766">
      <c r="A4766" s="147"/>
      <c r="B4766" s="64"/>
      <c r="C4766" s="147" t="s">
        <v>217</v>
      </c>
      <c r="E4766" s="161"/>
      <c r="F4766" s="162"/>
      <c r="G4766" s="147"/>
      <c r="H4766" s="146"/>
      <c r="J4766" s="146"/>
      <c r="L4766" s="150"/>
      <c r="N4766" s="163"/>
      <c r="O4766" s="146"/>
      <c r="P4766" s="146"/>
      <c r="Q4766" s="146"/>
      <c r="R4766" s="34"/>
      <c r="S4766" s="35"/>
      <c r="T4766" s="147"/>
    </row>
    <row r="4767">
      <c r="A4767" s="147"/>
      <c r="B4767" s="64"/>
      <c r="C4767" s="147" t="s">
        <v>217</v>
      </c>
      <c r="E4767" s="161"/>
      <c r="F4767" s="162"/>
      <c r="G4767" s="147"/>
      <c r="H4767" s="146"/>
      <c r="J4767" s="146"/>
      <c r="L4767" s="150"/>
      <c r="N4767" s="163"/>
      <c r="O4767" s="146"/>
      <c r="P4767" s="146"/>
      <c r="Q4767" s="146"/>
      <c r="R4767" s="34"/>
      <c r="S4767" s="35"/>
      <c r="T4767" s="147"/>
    </row>
    <row r="4768">
      <c r="A4768" s="147"/>
      <c r="B4768" s="64"/>
      <c r="C4768" s="147" t="s">
        <v>217</v>
      </c>
      <c r="E4768" s="161"/>
      <c r="F4768" s="162"/>
      <c r="G4768" s="147"/>
      <c r="H4768" s="146"/>
      <c r="J4768" s="146"/>
      <c r="L4768" s="150"/>
      <c r="N4768" s="163"/>
      <c r="O4768" s="146"/>
      <c r="P4768" s="146"/>
      <c r="Q4768" s="146"/>
      <c r="R4768" s="34"/>
      <c r="S4768" s="35"/>
      <c r="T4768" s="147"/>
    </row>
    <row r="4769">
      <c r="A4769" s="147"/>
      <c r="B4769" s="64"/>
      <c r="C4769" s="147" t="s">
        <v>217</v>
      </c>
      <c r="E4769" s="161"/>
      <c r="F4769" s="162"/>
      <c r="G4769" s="147"/>
      <c r="H4769" s="146"/>
      <c r="J4769" s="146"/>
      <c r="L4769" s="150"/>
      <c r="N4769" s="163"/>
      <c r="O4769" s="146"/>
      <c r="P4769" s="146"/>
      <c r="Q4769" s="146"/>
      <c r="R4769" s="34"/>
      <c r="S4769" s="35"/>
      <c r="T4769" s="147"/>
    </row>
    <row r="4770">
      <c r="A4770" s="147"/>
      <c r="B4770" s="64"/>
      <c r="C4770" s="147" t="s">
        <v>217</v>
      </c>
      <c r="E4770" s="161"/>
      <c r="F4770" s="162"/>
      <c r="G4770" s="147"/>
      <c r="H4770" s="146"/>
      <c r="J4770" s="146"/>
      <c r="L4770" s="150"/>
      <c r="N4770" s="163"/>
      <c r="O4770" s="146"/>
      <c r="P4770" s="146"/>
      <c r="Q4770" s="146"/>
      <c r="R4770" s="34"/>
      <c r="S4770" s="35"/>
      <c r="T4770" s="147"/>
    </row>
    <row r="4771">
      <c r="A4771" s="147"/>
      <c r="B4771" s="64"/>
      <c r="C4771" s="147" t="s">
        <v>217</v>
      </c>
      <c r="E4771" s="161"/>
      <c r="F4771" s="162"/>
      <c r="G4771" s="147"/>
      <c r="H4771" s="146"/>
      <c r="J4771" s="146"/>
      <c r="L4771" s="150"/>
      <c r="N4771" s="163"/>
      <c r="O4771" s="146"/>
      <c r="P4771" s="146"/>
      <c r="Q4771" s="146"/>
      <c r="R4771" s="34"/>
      <c r="S4771" s="35"/>
      <c r="T4771" s="147"/>
    </row>
    <row r="4772">
      <c r="A4772" s="147"/>
      <c r="B4772" s="64"/>
      <c r="C4772" s="147" t="s">
        <v>217</v>
      </c>
      <c r="E4772" s="161"/>
      <c r="F4772" s="162"/>
      <c r="G4772" s="147"/>
      <c r="H4772" s="146"/>
      <c r="J4772" s="146"/>
      <c r="L4772" s="150"/>
      <c r="N4772" s="163"/>
      <c r="O4772" s="146"/>
      <c r="P4772" s="146"/>
      <c r="Q4772" s="146"/>
      <c r="R4772" s="34"/>
      <c r="S4772" s="35"/>
      <c r="T4772" s="147"/>
    </row>
    <row r="4773">
      <c r="A4773" s="147"/>
      <c r="B4773" s="64"/>
      <c r="C4773" s="147" t="s">
        <v>217</v>
      </c>
      <c r="E4773" s="161"/>
      <c r="F4773" s="162"/>
      <c r="G4773" s="147"/>
      <c r="H4773" s="146"/>
      <c r="J4773" s="146"/>
      <c r="L4773" s="150"/>
      <c r="N4773" s="163"/>
      <c r="O4773" s="146"/>
      <c r="P4773" s="146"/>
      <c r="Q4773" s="146"/>
      <c r="R4773" s="34"/>
      <c r="S4773" s="35"/>
      <c r="T4773" s="147"/>
    </row>
    <row r="4774">
      <c r="A4774" s="147"/>
      <c r="B4774" s="64"/>
      <c r="C4774" s="147" t="s">
        <v>217</v>
      </c>
      <c r="E4774" s="161"/>
      <c r="F4774" s="162"/>
      <c r="G4774" s="147"/>
      <c r="H4774" s="146"/>
      <c r="J4774" s="146"/>
      <c r="L4774" s="150"/>
      <c r="N4774" s="163"/>
      <c r="O4774" s="146"/>
      <c r="P4774" s="146"/>
      <c r="Q4774" s="146"/>
      <c r="R4774" s="34"/>
      <c r="S4774" s="35"/>
      <c r="T4774" s="147"/>
    </row>
    <row r="4775">
      <c r="A4775" s="147"/>
      <c r="B4775" s="64"/>
      <c r="C4775" s="147" t="s">
        <v>217</v>
      </c>
      <c r="E4775" s="161"/>
      <c r="F4775" s="162"/>
      <c r="G4775" s="147"/>
      <c r="H4775" s="146"/>
      <c r="J4775" s="146"/>
      <c r="L4775" s="150"/>
      <c r="N4775" s="163"/>
      <c r="O4775" s="146"/>
      <c r="P4775" s="146"/>
      <c r="Q4775" s="146"/>
      <c r="R4775" s="34"/>
      <c r="S4775" s="35"/>
      <c r="T4775" s="147"/>
    </row>
    <row r="4776">
      <c r="A4776" s="147"/>
      <c r="B4776" s="64"/>
      <c r="C4776" s="147" t="s">
        <v>217</v>
      </c>
      <c r="E4776" s="161"/>
      <c r="F4776" s="162"/>
      <c r="G4776" s="147"/>
      <c r="H4776" s="146"/>
      <c r="J4776" s="146"/>
      <c r="L4776" s="150"/>
      <c r="N4776" s="163"/>
      <c r="O4776" s="146"/>
      <c r="P4776" s="146"/>
      <c r="Q4776" s="146"/>
      <c r="R4776" s="34"/>
      <c r="S4776" s="35"/>
      <c r="T4776" s="147"/>
    </row>
    <row r="4777">
      <c r="A4777" s="147"/>
      <c r="B4777" s="64"/>
      <c r="C4777" s="147" t="s">
        <v>217</v>
      </c>
      <c r="E4777" s="161"/>
      <c r="F4777" s="162"/>
      <c r="G4777" s="147"/>
      <c r="H4777" s="146"/>
      <c r="J4777" s="146"/>
      <c r="L4777" s="150"/>
      <c r="N4777" s="163"/>
      <c r="O4777" s="146"/>
      <c r="P4777" s="146"/>
      <c r="Q4777" s="146"/>
      <c r="R4777" s="34"/>
      <c r="S4777" s="35"/>
      <c r="T4777" s="147"/>
    </row>
    <row r="4778">
      <c r="A4778" s="147"/>
      <c r="B4778" s="64"/>
      <c r="C4778" s="147" t="s">
        <v>217</v>
      </c>
      <c r="E4778" s="161"/>
      <c r="F4778" s="162"/>
      <c r="G4778" s="147"/>
      <c r="H4778" s="146"/>
      <c r="J4778" s="146"/>
      <c r="L4778" s="150"/>
      <c r="N4778" s="163"/>
      <c r="O4778" s="146"/>
      <c r="P4778" s="146"/>
      <c r="Q4778" s="146"/>
      <c r="R4778" s="34"/>
      <c r="S4778" s="35"/>
      <c r="T4778" s="147"/>
    </row>
    <row r="4779">
      <c r="A4779" s="147"/>
      <c r="B4779" s="64"/>
      <c r="C4779" s="147" t="s">
        <v>217</v>
      </c>
      <c r="E4779" s="161"/>
      <c r="F4779" s="162"/>
      <c r="G4779" s="147"/>
      <c r="H4779" s="146"/>
      <c r="J4779" s="146"/>
      <c r="L4779" s="150"/>
      <c r="N4779" s="163"/>
      <c r="O4779" s="146"/>
      <c r="P4779" s="146"/>
      <c r="Q4779" s="146"/>
      <c r="R4779" s="34"/>
      <c r="S4779" s="35"/>
      <c r="T4779" s="147"/>
    </row>
    <row r="4780">
      <c r="A4780" s="147"/>
      <c r="B4780" s="64"/>
      <c r="C4780" s="147" t="s">
        <v>217</v>
      </c>
      <c r="E4780" s="161"/>
      <c r="F4780" s="162"/>
      <c r="G4780" s="147"/>
      <c r="H4780" s="146"/>
      <c r="J4780" s="146"/>
      <c r="L4780" s="150"/>
      <c r="N4780" s="163"/>
      <c r="O4780" s="146"/>
      <c r="P4780" s="146"/>
      <c r="Q4780" s="146"/>
      <c r="R4780" s="34"/>
      <c r="S4780" s="35"/>
      <c r="T4780" s="147"/>
    </row>
    <row r="4781">
      <c r="A4781" s="147"/>
      <c r="B4781" s="64"/>
      <c r="C4781" s="147" t="s">
        <v>217</v>
      </c>
      <c r="E4781" s="161"/>
      <c r="F4781" s="162"/>
      <c r="G4781" s="147"/>
      <c r="H4781" s="146"/>
      <c r="J4781" s="146"/>
      <c r="L4781" s="150"/>
      <c r="N4781" s="163"/>
      <c r="O4781" s="146"/>
      <c r="P4781" s="146"/>
      <c r="Q4781" s="146"/>
      <c r="R4781" s="34"/>
      <c r="S4781" s="35"/>
      <c r="T4781" s="147"/>
    </row>
    <row r="4782">
      <c r="A4782" s="147"/>
      <c r="B4782" s="64"/>
      <c r="C4782" s="147" t="s">
        <v>217</v>
      </c>
      <c r="E4782" s="161"/>
      <c r="F4782" s="162"/>
      <c r="G4782" s="147"/>
      <c r="H4782" s="146"/>
      <c r="J4782" s="146"/>
      <c r="L4782" s="150"/>
      <c r="N4782" s="163"/>
      <c r="O4782" s="146"/>
      <c r="P4782" s="146"/>
      <c r="Q4782" s="146"/>
      <c r="R4782" s="34"/>
      <c r="S4782" s="35"/>
      <c r="T4782" s="147"/>
    </row>
    <row r="4783">
      <c r="A4783" s="147"/>
      <c r="B4783" s="64"/>
      <c r="C4783" s="147" t="s">
        <v>217</v>
      </c>
      <c r="E4783" s="161"/>
      <c r="F4783" s="162"/>
      <c r="G4783" s="147"/>
      <c r="H4783" s="146"/>
      <c r="J4783" s="146"/>
      <c r="L4783" s="150"/>
      <c r="N4783" s="163"/>
      <c r="O4783" s="146"/>
      <c r="P4783" s="146"/>
      <c r="Q4783" s="146"/>
      <c r="R4783" s="34"/>
      <c r="S4783" s="35"/>
      <c r="T4783" s="147"/>
    </row>
    <row r="4784">
      <c r="A4784" s="147"/>
      <c r="B4784" s="64"/>
      <c r="C4784" s="147" t="s">
        <v>217</v>
      </c>
      <c r="E4784" s="161"/>
      <c r="F4784" s="162"/>
      <c r="G4784" s="147"/>
      <c r="H4784" s="146"/>
      <c r="J4784" s="146"/>
      <c r="L4784" s="150"/>
      <c r="N4784" s="163"/>
      <c r="O4784" s="146"/>
      <c r="P4784" s="146"/>
      <c r="Q4784" s="146"/>
      <c r="R4784" s="34"/>
      <c r="S4784" s="35"/>
      <c r="T4784" s="147"/>
    </row>
    <row r="4785">
      <c r="A4785" s="147"/>
      <c r="B4785" s="64"/>
      <c r="C4785" s="147" t="s">
        <v>217</v>
      </c>
      <c r="E4785" s="161"/>
      <c r="F4785" s="162"/>
      <c r="G4785" s="147"/>
      <c r="H4785" s="146"/>
      <c r="J4785" s="146"/>
      <c r="L4785" s="150"/>
      <c r="N4785" s="163"/>
      <c r="O4785" s="146"/>
      <c r="P4785" s="146"/>
      <c r="Q4785" s="146"/>
      <c r="R4785" s="34"/>
      <c r="S4785" s="35"/>
      <c r="T4785" s="147"/>
    </row>
    <row r="4786">
      <c r="A4786" s="147"/>
      <c r="B4786" s="64"/>
      <c r="C4786" s="147" t="s">
        <v>217</v>
      </c>
      <c r="E4786" s="161"/>
      <c r="F4786" s="162"/>
      <c r="G4786" s="147"/>
      <c r="H4786" s="146"/>
      <c r="J4786" s="146"/>
      <c r="L4786" s="150"/>
      <c r="N4786" s="163"/>
      <c r="O4786" s="146"/>
      <c r="P4786" s="146"/>
      <c r="Q4786" s="146"/>
      <c r="R4786" s="34"/>
      <c r="S4786" s="35"/>
      <c r="T4786" s="147"/>
    </row>
    <row r="4787">
      <c r="A4787" s="147"/>
      <c r="B4787" s="64"/>
      <c r="C4787" s="147" t="s">
        <v>217</v>
      </c>
      <c r="E4787" s="161"/>
      <c r="F4787" s="162"/>
      <c r="G4787" s="147"/>
      <c r="H4787" s="146"/>
      <c r="J4787" s="146"/>
      <c r="L4787" s="150"/>
      <c r="N4787" s="163"/>
      <c r="O4787" s="146"/>
      <c r="P4787" s="146"/>
      <c r="Q4787" s="146"/>
      <c r="R4787" s="34"/>
      <c r="S4787" s="35"/>
      <c r="T4787" s="147"/>
    </row>
    <row r="4788">
      <c r="A4788" s="147"/>
      <c r="B4788" s="64"/>
      <c r="C4788" s="147" t="s">
        <v>217</v>
      </c>
      <c r="E4788" s="161"/>
      <c r="F4788" s="162"/>
      <c r="G4788" s="147"/>
      <c r="H4788" s="146"/>
      <c r="J4788" s="146"/>
      <c r="L4788" s="150"/>
      <c r="N4788" s="163"/>
      <c r="O4788" s="146"/>
      <c r="P4788" s="146"/>
      <c r="Q4788" s="146"/>
      <c r="R4788" s="34"/>
      <c r="S4788" s="35"/>
      <c r="T4788" s="147"/>
    </row>
    <row r="4789">
      <c r="A4789" s="147"/>
      <c r="B4789" s="64"/>
      <c r="C4789" s="147" t="s">
        <v>217</v>
      </c>
      <c r="E4789" s="161"/>
      <c r="F4789" s="162"/>
      <c r="G4789" s="147"/>
      <c r="H4789" s="146"/>
      <c r="J4789" s="146"/>
      <c r="L4789" s="150"/>
      <c r="N4789" s="163"/>
      <c r="O4789" s="146"/>
      <c r="P4789" s="146"/>
      <c r="Q4789" s="146"/>
      <c r="R4789" s="34"/>
      <c r="S4789" s="35"/>
      <c r="T4789" s="147"/>
    </row>
    <row r="4790">
      <c r="A4790" s="147"/>
      <c r="B4790" s="64"/>
      <c r="C4790" s="147" t="s">
        <v>217</v>
      </c>
      <c r="E4790" s="161"/>
      <c r="F4790" s="162"/>
      <c r="G4790" s="147"/>
      <c r="H4790" s="146"/>
      <c r="J4790" s="146"/>
      <c r="L4790" s="150"/>
      <c r="N4790" s="163"/>
      <c r="O4790" s="146"/>
      <c r="P4790" s="146"/>
      <c r="Q4790" s="146"/>
      <c r="R4790" s="34"/>
      <c r="S4790" s="35"/>
      <c r="T4790" s="147"/>
    </row>
    <row r="4791">
      <c r="A4791" s="147"/>
      <c r="B4791" s="64"/>
      <c r="C4791" s="147" t="s">
        <v>217</v>
      </c>
      <c r="E4791" s="161"/>
      <c r="F4791" s="162"/>
      <c r="G4791" s="147"/>
      <c r="H4791" s="146"/>
      <c r="J4791" s="146"/>
      <c r="L4791" s="150"/>
      <c r="N4791" s="163"/>
      <c r="O4791" s="146"/>
      <c r="P4791" s="146"/>
      <c r="Q4791" s="146"/>
      <c r="R4791" s="34"/>
      <c r="S4791" s="35"/>
      <c r="T4791" s="147"/>
    </row>
    <row r="4792">
      <c r="A4792" s="147"/>
      <c r="B4792" s="64"/>
      <c r="C4792" s="147" t="s">
        <v>217</v>
      </c>
      <c r="E4792" s="161"/>
      <c r="F4792" s="162"/>
      <c r="G4792" s="147"/>
      <c r="H4792" s="146"/>
      <c r="J4792" s="146"/>
      <c r="L4792" s="150"/>
      <c r="N4792" s="163"/>
      <c r="O4792" s="146"/>
      <c r="P4792" s="146"/>
      <c r="Q4792" s="146"/>
      <c r="R4792" s="34"/>
      <c r="S4792" s="35"/>
      <c r="T4792" s="147"/>
    </row>
    <row r="4793">
      <c r="A4793" s="147"/>
      <c r="B4793" s="64"/>
      <c r="C4793" s="147" t="s">
        <v>217</v>
      </c>
      <c r="E4793" s="161"/>
      <c r="F4793" s="162"/>
      <c r="G4793" s="147"/>
      <c r="H4793" s="146"/>
      <c r="J4793" s="146"/>
      <c r="L4793" s="150"/>
      <c r="N4793" s="163"/>
      <c r="O4793" s="146"/>
      <c r="P4793" s="146"/>
      <c r="Q4793" s="146"/>
      <c r="R4793" s="34"/>
      <c r="S4793" s="35"/>
      <c r="T4793" s="147"/>
    </row>
    <row r="4794">
      <c r="A4794" s="147"/>
      <c r="B4794" s="64"/>
      <c r="C4794" s="147" t="s">
        <v>217</v>
      </c>
      <c r="E4794" s="161"/>
      <c r="F4794" s="162"/>
      <c r="G4794" s="147"/>
      <c r="H4794" s="146"/>
      <c r="J4794" s="146"/>
      <c r="L4794" s="150"/>
      <c r="N4794" s="163"/>
      <c r="O4794" s="146"/>
      <c r="P4794" s="146"/>
      <c r="Q4794" s="146"/>
      <c r="R4794" s="34"/>
      <c r="S4794" s="35"/>
      <c r="T4794" s="147"/>
    </row>
    <row r="4795">
      <c r="A4795" s="147"/>
      <c r="B4795" s="64"/>
      <c r="C4795" s="147" t="s">
        <v>217</v>
      </c>
      <c r="E4795" s="161"/>
      <c r="F4795" s="162"/>
      <c r="G4795" s="147"/>
      <c r="H4795" s="146"/>
      <c r="J4795" s="146"/>
      <c r="L4795" s="150"/>
      <c r="N4795" s="163"/>
      <c r="O4795" s="146"/>
      <c r="P4795" s="146"/>
      <c r="Q4795" s="146"/>
      <c r="R4795" s="34"/>
      <c r="S4795" s="35"/>
      <c r="T4795" s="147"/>
    </row>
    <row r="4796">
      <c r="A4796" s="147"/>
      <c r="B4796" s="64"/>
      <c r="C4796" s="147" t="s">
        <v>217</v>
      </c>
      <c r="E4796" s="161"/>
      <c r="F4796" s="162"/>
      <c r="G4796" s="147"/>
      <c r="H4796" s="146"/>
      <c r="J4796" s="146"/>
      <c r="L4796" s="150"/>
      <c r="N4796" s="163"/>
      <c r="O4796" s="146"/>
      <c r="P4796" s="146"/>
      <c r="Q4796" s="146"/>
      <c r="R4796" s="34"/>
      <c r="S4796" s="35"/>
      <c r="T4796" s="147"/>
    </row>
    <row r="4797">
      <c r="A4797" s="147"/>
      <c r="B4797" s="64"/>
      <c r="C4797" s="147" t="s">
        <v>217</v>
      </c>
      <c r="E4797" s="161"/>
      <c r="F4797" s="162"/>
      <c r="G4797" s="147"/>
      <c r="H4797" s="146"/>
      <c r="J4797" s="146"/>
      <c r="L4797" s="150"/>
      <c r="N4797" s="163"/>
      <c r="O4797" s="146"/>
      <c r="P4797" s="146"/>
      <c r="Q4797" s="146"/>
      <c r="R4797" s="34"/>
      <c r="S4797" s="35"/>
      <c r="T4797" s="147"/>
    </row>
    <row r="4798">
      <c r="A4798" s="147"/>
      <c r="B4798" s="64"/>
      <c r="C4798" s="147" t="s">
        <v>217</v>
      </c>
      <c r="E4798" s="161"/>
      <c r="F4798" s="162"/>
      <c r="G4798" s="147"/>
      <c r="H4798" s="146"/>
      <c r="J4798" s="146"/>
      <c r="L4798" s="150"/>
      <c r="N4798" s="163"/>
      <c r="O4798" s="146"/>
      <c r="P4798" s="146"/>
      <c r="Q4798" s="146"/>
      <c r="R4798" s="34"/>
      <c r="S4798" s="35"/>
      <c r="T4798" s="147"/>
    </row>
    <row r="4799">
      <c r="A4799" s="147"/>
      <c r="B4799" s="64"/>
      <c r="C4799" s="147" t="s">
        <v>217</v>
      </c>
      <c r="E4799" s="161"/>
      <c r="F4799" s="162"/>
      <c r="G4799" s="147"/>
      <c r="H4799" s="146"/>
      <c r="J4799" s="146"/>
      <c r="L4799" s="150"/>
      <c r="N4799" s="163"/>
      <c r="O4799" s="146"/>
      <c r="P4799" s="146"/>
      <c r="Q4799" s="146"/>
      <c r="R4799" s="34"/>
      <c r="S4799" s="35"/>
      <c r="T4799" s="147"/>
    </row>
    <row r="4800">
      <c r="A4800" s="147"/>
      <c r="B4800" s="64"/>
      <c r="C4800" s="147" t="s">
        <v>217</v>
      </c>
      <c r="E4800" s="161"/>
      <c r="F4800" s="162"/>
      <c r="G4800" s="147"/>
      <c r="H4800" s="146"/>
      <c r="J4800" s="146"/>
      <c r="L4800" s="150"/>
      <c r="N4800" s="163"/>
      <c r="O4800" s="146"/>
      <c r="P4800" s="146"/>
      <c r="Q4800" s="146"/>
      <c r="R4800" s="34"/>
      <c r="S4800" s="35"/>
      <c r="T4800" s="147"/>
    </row>
    <row r="4801">
      <c r="A4801" s="147"/>
      <c r="B4801" s="64"/>
      <c r="C4801" s="147" t="s">
        <v>217</v>
      </c>
      <c r="E4801" s="161"/>
      <c r="F4801" s="162"/>
      <c r="G4801" s="147"/>
      <c r="H4801" s="146"/>
      <c r="J4801" s="146"/>
      <c r="L4801" s="150"/>
      <c r="N4801" s="163"/>
      <c r="O4801" s="146"/>
      <c r="P4801" s="146"/>
      <c r="Q4801" s="146"/>
      <c r="R4801" s="34"/>
      <c r="S4801" s="35"/>
      <c r="T4801" s="147"/>
    </row>
    <row r="4802">
      <c r="A4802" s="147"/>
      <c r="B4802" s="64"/>
      <c r="C4802" s="147" t="s">
        <v>217</v>
      </c>
      <c r="E4802" s="161"/>
      <c r="F4802" s="162"/>
      <c r="G4802" s="147"/>
      <c r="H4802" s="146"/>
      <c r="J4802" s="146"/>
      <c r="L4802" s="150"/>
      <c r="N4802" s="163"/>
      <c r="O4802" s="146"/>
      <c r="P4802" s="146"/>
      <c r="Q4802" s="146"/>
      <c r="R4802" s="34"/>
      <c r="S4802" s="35"/>
      <c r="T4802" s="147"/>
    </row>
    <row r="4803">
      <c r="A4803" s="147"/>
      <c r="B4803" s="64"/>
      <c r="C4803" s="147" t="s">
        <v>217</v>
      </c>
      <c r="E4803" s="161"/>
      <c r="F4803" s="162"/>
      <c r="G4803" s="147"/>
      <c r="H4803" s="146"/>
      <c r="J4803" s="146"/>
      <c r="L4803" s="150"/>
      <c r="N4803" s="163"/>
      <c r="O4803" s="146"/>
      <c r="P4803" s="146"/>
      <c r="Q4803" s="146"/>
      <c r="R4803" s="34"/>
      <c r="S4803" s="35"/>
      <c r="T4803" s="147"/>
    </row>
    <row r="4804">
      <c r="A4804" s="147"/>
      <c r="B4804" s="64"/>
      <c r="C4804" s="147" t="s">
        <v>217</v>
      </c>
      <c r="E4804" s="161"/>
      <c r="F4804" s="162"/>
      <c r="G4804" s="147"/>
      <c r="H4804" s="146"/>
      <c r="J4804" s="146"/>
      <c r="L4804" s="150"/>
      <c r="N4804" s="163"/>
      <c r="O4804" s="146"/>
      <c r="P4804" s="146"/>
      <c r="Q4804" s="146"/>
      <c r="R4804" s="34"/>
      <c r="S4804" s="35"/>
      <c r="T4804" s="147"/>
    </row>
    <row r="4805">
      <c r="A4805" s="147"/>
      <c r="B4805" s="64"/>
      <c r="C4805" s="147" t="s">
        <v>217</v>
      </c>
      <c r="E4805" s="161"/>
      <c r="F4805" s="162"/>
      <c r="G4805" s="147"/>
      <c r="H4805" s="146"/>
      <c r="J4805" s="146"/>
      <c r="L4805" s="150"/>
      <c r="N4805" s="163"/>
      <c r="O4805" s="146"/>
      <c r="P4805" s="146"/>
      <c r="Q4805" s="146"/>
      <c r="R4805" s="34"/>
      <c r="S4805" s="35"/>
      <c r="T4805" s="147"/>
    </row>
    <row r="4806">
      <c r="A4806" s="147"/>
      <c r="B4806" s="64"/>
      <c r="C4806" s="147" t="s">
        <v>217</v>
      </c>
      <c r="E4806" s="161"/>
      <c r="F4806" s="162"/>
      <c r="G4806" s="147"/>
      <c r="H4806" s="146"/>
      <c r="J4806" s="146"/>
      <c r="L4806" s="150"/>
      <c r="N4806" s="163"/>
      <c r="O4806" s="146"/>
      <c r="P4806" s="146"/>
      <c r="Q4806" s="146"/>
      <c r="R4806" s="34"/>
      <c r="S4806" s="35"/>
      <c r="T4806" s="147"/>
    </row>
    <row r="4807">
      <c r="A4807" s="147"/>
      <c r="B4807" s="64"/>
      <c r="C4807" s="147" t="s">
        <v>217</v>
      </c>
      <c r="E4807" s="161"/>
      <c r="F4807" s="162"/>
      <c r="G4807" s="147"/>
      <c r="H4807" s="146"/>
      <c r="J4807" s="146"/>
      <c r="L4807" s="150"/>
      <c r="N4807" s="163"/>
      <c r="O4807" s="146"/>
      <c r="P4807" s="146"/>
      <c r="Q4807" s="146"/>
      <c r="R4807" s="34"/>
      <c r="S4807" s="35"/>
      <c r="T4807" s="147"/>
    </row>
    <row r="4808">
      <c r="A4808" s="147"/>
      <c r="B4808" s="64"/>
      <c r="C4808" s="147" t="s">
        <v>217</v>
      </c>
      <c r="E4808" s="161"/>
      <c r="F4808" s="162"/>
      <c r="G4808" s="147"/>
      <c r="H4808" s="146"/>
      <c r="J4808" s="146"/>
      <c r="L4808" s="150"/>
      <c r="N4808" s="163"/>
      <c r="O4808" s="146"/>
      <c r="P4808" s="146"/>
      <c r="Q4808" s="146"/>
      <c r="R4808" s="34"/>
      <c r="S4808" s="35"/>
      <c r="T4808" s="147"/>
    </row>
    <row r="4809">
      <c r="A4809" s="147"/>
      <c r="B4809" s="64"/>
      <c r="C4809" s="147" t="s">
        <v>217</v>
      </c>
      <c r="E4809" s="161"/>
      <c r="F4809" s="162"/>
      <c r="G4809" s="147"/>
      <c r="H4809" s="146"/>
      <c r="J4809" s="146"/>
      <c r="L4809" s="150"/>
      <c r="N4809" s="163"/>
      <c r="O4809" s="146"/>
      <c r="P4809" s="146"/>
      <c r="Q4809" s="146"/>
      <c r="R4809" s="34"/>
      <c r="S4809" s="35"/>
      <c r="T4809" s="147"/>
    </row>
    <row r="4810">
      <c r="A4810" s="147"/>
      <c r="B4810" s="64"/>
      <c r="C4810" s="147" t="s">
        <v>217</v>
      </c>
      <c r="E4810" s="161"/>
      <c r="F4810" s="162"/>
      <c r="G4810" s="147"/>
      <c r="H4810" s="146"/>
      <c r="J4810" s="146"/>
      <c r="L4810" s="150"/>
      <c r="N4810" s="163"/>
      <c r="O4810" s="146"/>
      <c r="P4810" s="146"/>
      <c r="Q4810" s="146"/>
      <c r="R4810" s="34"/>
      <c r="S4810" s="35"/>
      <c r="T4810" s="147"/>
    </row>
    <row r="4811">
      <c r="A4811" s="147"/>
      <c r="B4811" s="64"/>
      <c r="C4811" s="147" t="s">
        <v>217</v>
      </c>
      <c r="E4811" s="161"/>
      <c r="F4811" s="162"/>
      <c r="G4811" s="147"/>
      <c r="H4811" s="146"/>
      <c r="J4811" s="146"/>
      <c r="L4811" s="150"/>
      <c r="N4811" s="163"/>
      <c r="O4811" s="146"/>
      <c r="P4811" s="146"/>
      <c r="Q4811" s="146"/>
      <c r="R4811" s="34"/>
      <c r="S4811" s="35"/>
      <c r="T4811" s="147"/>
    </row>
    <row r="4812">
      <c r="A4812" s="147"/>
      <c r="B4812" s="64"/>
      <c r="C4812" s="147" t="s">
        <v>217</v>
      </c>
      <c r="E4812" s="161"/>
      <c r="F4812" s="162"/>
      <c r="G4812" s="147"/>
      <c r="H4812" s="146"/>
      <c r="J4812" s="146"/>
      <c r="L4812" s="150"/>
      <c r="N4812" s="163"/>
      <c r="O4812" s="146"/>
      <c r="P4812" s="146"/>
      <c r="Q4812" s="146"/>
      <c r="R4812" s="34"/>
      <c r="S4812" s="35"/>
      <c r="T4812" s="147"/>
    </row>
    <row r="4813">
      <c r="A4813" s="147"/>
      <c r="B4813" s="64"/>
      <c r="C4813" s="147" t="s">
        <v>217</v>
      </c>
      <c r="E4813" s="161"/>
      <c r="F4813" s="162"/>
      <c r="G4813" s="147"/>
      <c r="H4813" s="146"/>
      <c r="J4813" s="146"/>
      <c r="L4813" s="150"/>
      <c r="N4813" s="163"/>
      <c r="O4813" s="146"/>
      <c r="P4813" s="146"/>
      <c r="Q4813" s="146"/>
      <c r="R4813" s="34"/>
      <c r="S4813" s="35"/>
      <c r="T4813" s="147"/>
    </row>
    <row r="4814">
      <c r="A4814" s="147"/>
      <c r="B4814" s="64"/>
      <c r="C4814" s="147" t="s">
        <v>217</v>
      </c>
      <c r="E4814" s="161"/>
      <c r="F4814" s="162"/>
      <c r="G4814" s="147"/>
      <c r="H4814" s="146"/>
      <c r="J4814" s="146"/>
      <c r="L4814" s="150"/>
      <c r="N4814" s="163"/>
      <c r="O4814" s="146"/>
      <c r="P4814" s="146"/>
      <c r="Q4814" s="146"/>
      <c r="R4814" s="34"/>
      <c r="S4814" s="35"/>
      <c r="T4814" s="147"/>
    </row>
    <row r="4815">
      <c r="A4815" s="147"/>
      <c r="B4815" s="64"/>
      <c r="C4815" s="147" t="s">
        <v>217</v>
      </c>
      <c r="E4815" s="161"/>
      <c r="F4815" s="162"/>
      <c r="G4815" s="147"/>
      <c r="H4815" s="146"/>
      <c r="J4815" s="146"/>
      <c r="L4815" s="150"/>
      <c r="N4815" s="163"/>
      <c r="O4815" s="146"/>
      <c r="P4815" s="146"/>
      <c r="Q4815" s="146"/>
      <c r="R4815" s="34"/>
      <c r="S4815" s="35"/>
      <c r="T4815" s="147"/>
    </row>
    <row r="4816">
      <c r="A4816" s="147"/>
      <c r="B4816" s="64"/>
      <c r="C4816" s="147" t="s">
        <v>217</v>
      </c>
      <c r="E4816" s="161"/>
      <c r="F4816" s="162"/>
      <c r="G4816" s="147"/>
      <c r="H4816" s="146"/>
      <c r="J4816" s="146"/>
      <c r="L4816" s="150"/>
      <c r="N4816" s="163"/>
      <c r="O4816" s="146"/>
      <c r="P4816" s="146"/>
      <c r="Q4816" s="146"/>
      <c r="R4816" s="34"/>
      <c r="S4816" s="35"/>
      <c r="T4816" s="147"/>
    </row>
    <row r="4817">
      <c r="A4817" s="147"/>
      <c r="B4817" s="64"/>
      <c r="C4817" s="147" t="s">
        <v>217</v>
      </c>
      <c r="E4817" s="161"/>
      <c r="F4817" s="162"/>
      <c r="G4817" s="147"/>
      <c r="H4817" s="146"/>
      <c r="J4817" s="146"/>
      <c r="L4817" s="150"/>
      <c r="N4817" s="163"/>
      <c r="O4817" s="146"/>
      <c r="P4817" s="146"/>
      <c r="Q4817" s="146"/>
      <c r="R4817" s="34"/>
      <c r="S4817" s="35"/>
      <c r="T4817" s="147"/>
    </row>
    <row r="4818">
      <c r="A4818" s="147"/>
      <c r="B4818" s="64"/>
      <c r="C4818" s="147" t="s">
        <v>217</v>
      </c>
      <c r="E4818" s="161"/>
      <c r="F4818" s="162"/>
      <c r="G4818" s="147"/>
      <c r="H4818" s="146"/>
      <c r="J4818" s="146"/>
      <c r="L4818" s="150"/>
      <c r="N4818" s="163"/>
      <c r="O4818" s="146"/>
      <c r="P4818" s="146"/>
      <c r="Q4818" s="146"/>
      <c r="R4818" s="34"/>
      <c r="S4818" s="35"/>
      <c r="T4818" s="147"/>
    </row>
    <row r="4819">
      <c r="A4819" s="147"/>
      <c r="B4819" s="64"/>
      <c r="C4819" s="147" t="s">
        <v>217</v>
      </c>
      <c r="E4819" s="161"/>
      <c r="F4819" s="162"/>
      <c r="G4819" s="147"/>
      <c r="H4819" s="146"/>
      <c r="J4819" s="146"/>
      <c r="L4819" s="150"/>
      <c r="N4819" s="163"/>
      <c r="O4819" s="146"/>
      <c r="P4819" s="146"/>
      <c r="Q4819" s="146"/>
      <c r="R4819" s="34"/>
      <c r="S4819" s="35"/>
      <c r="T4819" s="147"/>
    </row>
    <row r="4820">
      <c r="A4820" s="147"/>
      <c r="B4820" s="64"/>
      <c r="C4820" s="147" t="s">
        <v>217</v>
      </c>
      <c r="E4820" s="161"/>
      <c r="F4820" s="162"/>
      <c r="G4820" s="147"/>
      <c r="H4820" s="146"/>
      <c r="J4820" s="146"/>
      <c r="L4820" s="150"/>
      <c r="N4820" s="163"/>
      <c r="O4820" s="146"/>
      <c r="P4820" s="146"/>
      <c r="Q4820" s="146"/>
      <c r="R4820" s="34"/>
      <c r="S4820" s="35"/>
      <c r="T4820" s="147"/>
    </row>
    <row r="4821">
      <c r="A4821" s="147"/>
      <c r="B4821" s="64"/>
      <c r="C4821" s="147" t="s">
        <v>217</v>
      </c>
      <c r="E4821" s="161"/>
      <c r="F4821" s="162"/>
      <c r="G4821" s="147"/>
      <c r="H4821" s="146"/>
      <c r="J4821" s="146"/>
      <c r="L4821" s="150"/>
      <c r="N4821" s="163"/>
      <c r="O4821" s="146"/>
      <c r="P4821" s="146"/>
      <c r="Q4821" s="146"/>
      <c r="R4821" s="34"/>
      <c r="S4821" s="35"/>
      <c r="T4821" s="147"/>
    </row>
    <row r="4822">
      <c r="A4822" s="147"/>
      <c r="B4822" s="64"/>
      <c r="C4822" s="147" t="s">
        <v>217</v>
      </c>
      <c r="E4822" s="161"/>
      <c r="F4822" s="162"/>
      <c r="G4822" s="147"/>
      <c r="H4822" s="146"/>
      <c r="J4822" s="146"/>
      <c r="L4822" s="150"/>
      <c r="N4822" s="163"/>
      <c r="O4822" s="146"/>
      <c r="P4822" s="146"/>
      <c r="Q4822" s="146"/>
      <c r="R4822" s="34"/>
      <c r="S4822" s="35"/>
      <c r="T4822" s="147"/>
    </row>
    <row r="4823">
      <c r="A4823" s="147"/>
      <c r="B4823" s="64"/>
      <c r="C4823" s="147" t="s">
        <v>217</v>
      </c>
      <c r="E4823" s="161"/>
      <c r="F4823" s="162"/>
      <c r="G4823" s="147"/>
      <c r="H4823" s="146"/>
      <c r="J4823" s="146"/>
      <c r="L4823" s="150"/>
      <c r="N4823" s="163"/>
      <c r="O4823" s="146"/>
      <c r="P4823" s="146"/>
      <c r="Q4823" s="146"/>
      <c r="R4823" s="34"/>
      <c r="S4823" s="35"/>
      <c r="T4823" s="147"/>
    </row>
    <row r="4824">
      <c r="A4824" s="147"/>
      <c r="B4824" s="64"/>
      <c r="C4824" s="147" t="s">
        <v>217</v>
      </c>
      <c r="E4824" s="161"/>
      <c r="F4824" s="162"/>
      <c r="G4824" s="147"/>
      <c r="H4824" s="146"/>
      <c r="J4824" s="146"/>
      <c r="L4824" s="150"/>
      <c r="N4824" s="163"/>
      <c r="O4824" s="146"/>
      <c r="P4824" s="146"/>
      <c r="Q4824" s="146"/>
      <c r="R4824" s="34"/>
      <c r="S4824" s="35"/>
      <c r="T4824" s="147"/>
    </row>
    <row r="4825">
      <c r="A4825" s="147"/>
      <c r="B4825" s="64"/>
      <c r="C4825" s="147" t="s">
        <v>217</v>
      </c>
      <c r="E4825" s="161"/>
      <c r="F4825" s="162"/>
      <c r="G4825" s="147"/>
      <c r="H4825" s="146"/>
      <c r="J4825" s="146"/>
      <c r="L4825" s="150"/>
      <c r="N4825" s="163"/>
      <c r="O4825" s="146"/>
      <c r="P4825" s="146"/>
      <c r="Q4825" s="146"/>
      <c r="R4825" s="34"/>
      <c r="S4825" s="35"/>
      <c r="T4825" s="147"/>
    </row>
    <row r="4826">
      <c r="A4826" s="147"/>
      <c r="B4826" s="64"/>
      <c r="C4826" s="147" t="s">
        <v>217</v>
      </c>
      <c r="E4826" s="161"/>
      <c r="F4826" s="162"/>
      <c r="G4826" s="147"/>
      <c r="H4826" s="146"/>
      <c r="J4826" s="146"/>
      <c r="L4826" s="150"/>
      <c r="N4826" s="163"/>
      <c r="O4826" s="146"/>
      <c r="P4826" s="146"/>
      <c r="Q4826" s="146"/>
      <c r="R4826" s="34"/>
      <c r="S4826" s="35"/>
      <c r="T4826" s="147"/>
    </row>
    <row r="4827">
      <c r="A4827" s="147"/>
      <c r="B4827" s="64"/>
      <c r="C4827" s="147" t="s">
        <v>217</v>
      </c>
      <c r="E4827" s="161"/>
      <c r="F4827" s="162"/>
      <c r="G4827" s="147"/>
      <c r="H4827" s="146"/>
      <c r="J4827" s="146"/>
      <c r="L4827" s="150"/>
      <c r="N4827" s="163"/>
      <c r="O4827" s="146"/>
      <c r="P4827" s="146"/>
      <c r="Q4827" s="146"/>
      <c r="R4827" s="34"/>
      <c r="S4827" s="35"/>
      <c r="T4827" s="147"/>
    </row>
    <row r="4828">
      <c r="A4828" s="147"/>
      <c r="B4828" s="64"/>
      <c r="C4828" s="147" t="s">
        <v>217</v>
      </c>
      <c r="E4828" s="161"/>
      <c r="F4828" s="162"/>
      <c r="G4828" s="147"/>
      <c r="H4828" s="146"/>
      <c r="J4828" s="146"/>
      <c r="L4828" s="150"/>
      <c r="N4828" s="163"/>
      <c r="O4828" s="146"/>
      <c r="P4828" s="146"/>
      <c r="Q4828" s="146"/>
      <c r="R4828" s="34"/>
      <c r="S4828" s="35"/>
      <c r="T4828" s="147"/>
    </row>
    <row r="4829">
      <c r="A4829" s="147"/>
      <c r="B4829" s="64"/>
      <c r="C4829" s="147" t="s">
        <v>217</v>
      </c>
      <c r="E4829" s="161"/>
      <c r="F4829" s="162"/>
      <c r="G4829" s="147"/>
      <c r="H4829" s="146"/>
      <c r="J4829" s="146"/>
      <c r="L4829" s="150"/>
      <c r="N4829" s="163"/>
      <c r="O4829" s="146"/>
      <c r="P4829" s="146"/>
      <c r="Q4829" s="146"/>
      <c r="R4829" s="34"/>
      <c r="S4829" s="35"/>
      <c r="T4829" s="147"/>
    </row>
    <row r="4830">
      <c r="A4830" s="147"/>
      <c r="B4830" s="64"/>
      <c r="C4830" s="147" t="s">
        <v>217</v>
      </c>
      <c r="E4830" s="161"/>
      <c r="F4830" s="162"/>
      <c r="G4830" s="147"/>
      <c r="H4830" s="146"/>
      <c r="J4830" s="146"/>
      <c r="L4830" s="150"/>
      <c r="N4830" s="163"/>
      <c r="O4830" s="146"/>
      <c r="P4830" s="146"/>
      <c r="Q4830" s="146"/>
      <c r="R4830" s="34"/>
      <c r="S4830" s="35"/>
      <c r="T4830" s="147"/>
    </row>
    <row r="4831">
      <c r="A4831" s="147"/>
      <c r="B4831" s="64"/>
      <c r="C4831" s="147" t="s">
        <v>217</v>
      </c>
      <c r="E4831" s="161"/>
      <c r="F4831" s="162"/>
      <c r="G4831" s="147"/>
      <c r="H4831" s="146"/>
      <c r="J4831" s="146"/>
      <c r="L4831" s="150"/>
      <c r="N4831" s="163"/>
      <c r="O4831" s="146"/>
      <c r="P4831" s="146"/>
      <c r="Q4831" s="146"/>
      <c r="R4831" s="34"/>
      <c r="S4831" s="35"/>
      <c r="T4831" s="147"/>
    </row>
    <row r="4832">
      <c r="A4832" s="147"/>
      <c r="B4832" s="64"/>
      <c r="C4832" s="147" t="s">
        <v>217</v>
      </c>
      <c r="E4832" s="161"/>
      <c r="F4832" s="162"/>
      <c r="G4832" s="147"/>
      <c r="H4832" s="146"/>
      <c r="J4832" s="146"/>
      <c r="L4832" s="150"/>
      <c r="N4832" s="163"/>
      <c r="O4832" s="146"/>
      <c r="P4832" s="146"/>
      <c r="Q4832" s="146"/>
      <c r="R4832" s="34"/>
      <c r="S4832" s="35"/>
      <c r="T4832" s="147"/>
    </row>
    <row r="4833">
      <c r="A4833" s="147"/>
      <c r="B4833" s="64"/>
      <c r="C4833" s="147" t="s">
        <v>217</v>
      </c>
      <c r="E4833" s="161"/>
      <c r="F4833" s="162"/>
      <c r="G4833" s="147"/>
      <c r="H4833" s="146"/>
      <c r="J4833" s="146"/>
      <c r="L4833" s="150"/>
      <c r="N4833" s="163"/>
      <c r="O4833" s="146"/>
      <c r="P4833" s="146"/>
      <c r="Q4833" s="146"/>
      <c r="R4833" s="34"/>
      <c r="S4833" s="35"/>
      <c r="T4833" s="147"/>
    </row>
    <row r="4834">
      <c r="A4834" s="147"/>
      <c r="B4834" s="64"/>
      <c r="C4834" s="147" t="s">
        <v>217</v>
      </c>
      <c r="E4834" s="161"/>
      <c r="F4834" s="162"/>
      <c r="G4834" s="147"/>
      <c r="H4834" s="146"/>
      <c r="J4834" s="146"/>
      <c r="L4834" s="150"/>
      <c r="N4834" s="163"/>
      <c r="O4834" s="146"/>
      <c r="P4834" s="146"/>
      <c r="Q4834" s="146"/>
      <c r="R4834" s="34"/>
      <c r="S4834" s="35"/>
      <c r="T4834" s="147"/>
    </row>
    <row r="4835">
      <c r="A4835" s="147"/>
      <c r="B4835" s="64"/>
      <c r="C4835" s="147" t="s">
        <v>217</v>
      </c>
      <c r="E4835" s="161"/>
      <c r="F4835" s="162"/>
      <c r="G4835" s="147"/>
      <c r="H4835" s="146"/>
      <c r="J4835" s="146"/>
      <c r="L4835" s="150"/>
      <c r="N4835" s="163"/>
      <c r="O4835" s="146"/>
      <c r="P4835" s="146"/>
      <c r="Q4835" s="146"/>
      <c r="R4835" s="34"/>
      <c r="S4835" s="35"/>
      <c r="T4835" s="147"/>
    </row>
    <row r="4836">
      <c r="A4836" s="147"/>
      <c r="B4836" s="64"/>
      <c r="C4836" s="147" t="s">
        <v>217</v>
      </c>
      <c r="E4836" s="161"/>
      <c r="F4836" s="162"/>
      <c r="G4836" s="147"/>
      <c r="H4836" s="146"/>
      <c r="J4836" s="146"/>
      <c r="L4836" s="150"/>
      <c r="N4836" s="163"/>
      <c r="O4836" s="146"/>
      <c r="P4836" s="146"/>
      <c r="Q4836" s="146"/>
      <c r="R4836" s="34"/>
      <c r="S4836" s="35"/>
      <c r="T4836" s="147"/>
    </row>
    <row r="4837">
      <c r="A4837" s="147"/>
      <c r="B4837" s="64"/>
      <c r="C4837" s="147" t="s">
        <v>217</v>
      </c>
      <c r="E4837" s="161"/>
      <c r="F4837" s="162"/>
      <c r="G4837" s="147"/>
      <c r="H4837" s="146"/>
      <c r="J4837" s="146"/>
      <c r="L4837" s="150"/>
      <c r="N4837" s="163"/>
      <c r="O4837" s="146"/>
      <c r="P4837" s="146"/>
      <c r="Q4837" s="146"/>
      <c r="R4837" s="34"/>
      <c r="S4837" s="35"/>
      <c r="T4837" s="147"/>
    </row>
    <row r="4838">
      <c r="A4838" s="147"/>
      <c r="B4838" s="64"/>
      <c r="C4838" s="147" t="s">
        <v>217</v>
      </c>
      <c r="E4838" s="161"/>
      <c r="F4838" s="162"/>
      <c r="G4838" s="147"/>
      <c r="H4838" s="146"/>
      <c r="J4838" s="146"/>
      <c r="L4838" s="150"/>
      <c r="N4838" s="163"/>
      <c r="O4838" s="146"/>
      <c r="P4838" s="146"/>
      <c r="Q4838" s="146"/>
      <c r="R4838" s="34"/>
      <c r="S4838" s="35"/>
      <c r="T4838" s="147"/>
    </row>
    <row r="4839">
      <c r="A4839" s="147"/>
      <c r="B4839" s="64"/>
      <c r="C4839" s="147" t="s">
        <v>217</v>
      </c>
      <c r="E4839" s="161"/>
      <c r="F4839" s="162"/>
      <c r="G4839" s="147"/>
      <c r="H4839" s="146"/>
      <c r="J4839" s="146"/>
      <c r="L4839" s="150"/>
      <c r="N4839" s="163"/>
      <c r="O4839" s="146"/>
      <c r="P4839" s="146"/>
      <c r="Q4839" s="146"/>
      <c r="R4839" s="34"/>
      <c r="S4839" s="35"/>
      <c r="T4839" s="147"/>
    </row>
    <row r="4840">
      <c r="A4840" s="147"/>
      <c r="B4840" s="64"/>
      <c r="C4840" s="147" t="s">
        <v>217</v>
      </c>
      <c r="E4840" s="161"/>
      <c r="F4840" s="162"/>
      <c r="G4840" s="147"/>
      <c r="H4840" s="146"/>
      <c r="J4840" s="146"/>
      <c r="L4840" s="150"/>
      <c r="N4840" s="163"/>
      <c r="O4840" s="146"/>
      <c r="P4840" s="146"/>
      <c r="Q4840" s="146"/>
      <c r="R4840" s="34"/>
      <c r="S4840" s="35"/>
      <c r="T4840" s="147"/>
    </row>
    <row r="4841">
      <c r="A4841" s="147"/>
      <c r="B4841" s="64"/>
      <c r="C4841" s="147" t="s">
        <v>217</v>
      </c>
      <c r="E4841" s="161"/>
      <c r="F4841" s="162"/>
      <c r="G4841" s="147"/>
      <c r="H4841" s="146"/>
      <c r="J4841" s="146"/>
      <c r="L4841" s="150"/>
      <c r="N4841" s="163"/>
      <c r="O4841" s="146"/>
      <c r="P4841" s="146"/>
      <c r="Q4841" s="146"/>
      <c r="R4841" s="34"/>
      <c r="S4841" s="35"/>
      <c r="T4841" s="147"/>
    </row>
    <row r="4842">
      <c r="A4842" s="147"/>
      <c r="B4842" s="64"/>
      <c r="C4842" s="147" t="s">
        <v>217</v>
      </c>
      <c r="E4842" s="161"/>
      <c r="F4842" s="162"/>
      <c r="G4842" s="147"/>
      <c r="H4842" s="146"/>
      <c r="J4842" s="146"/>
      <c r="L4842" s="150"/>
      <c r="N4842" s="163"/>
      <c r="O4842" s="146"/>
      <c r="P4842" s="146"/>
      <c r="Q4842" s="146"/>
      <c r="R4842" s="34"/>
      <c r="S4842" s="35"/>
      <c r="T4842" s="147"/>
    </row>
    <row r="4843">
      <c r="A4843" s="147"/>
      <c r="B4843" s="64"/>
      <c r="C4843" s="147" t="s">
        <v>217</v>
      </c>
      <c r="E4843" s="161"/>
      <c r="F4843" s="162"/>
      <c r="G4843" s="147"/>
      <c r="H4843" s="146"/>
      <c r="J4843" s="146"/>
      <c r="L4843" s="150"/>
      <c r="N4843" s="163"/>
      <c r="O4843" s="146"/>
      <c r="P4843" s="146"/>
      <c r="Q4843" s="146"/>
      <c r="R4843" s="34"/>
      <c r="S4843" s="35"/>
      <c r="T4843" s="147"/>
    </row>
    <row r="4844">
      <c r="A4844" s="147"/>
      <c r="B4844" s="64"/>
      <c r="C4844" s="147" t="s">
        <v>217</v>
      </c>
      <c r="E4844" s="161"/>
      <c r="F4844" s="162"/>
      <c r="G4844" s="147"/>
      <c r="H4844" s="146"/>
      <c r="J4844" s="146"/>
      <c r="L4844" s="150"/>
      <c r="N4844" s="163"/>
      <c r="O4844" s="146"/>
      <c r="P4844" s="146"/>
      <c r="Q4844" s="146"/>
      <c r="R4844" s="34"/>
      <c r="S4844" s="35"/>
      <c r="T4844" s="147"/>
    </row>
    <row r="4845">
      <c r="A4845" s="147"/>
      <c r="B4845" s="64"/>
      <c r="C4845" s="147" t="s">
        <v>217</v>
      </c>
      <c r="E4845" s="161"/>
      <c r="F4845" s="162"/>
      <c r="G4845" s="147"/>
      <c r="H4845" s="146"/>
      <c r="J4845" s="146"/>
      <c r="L4845" s="150"/>
      <c r="N4845" s="163"/>
      <c r="O4845" s="146"/>
      <c r="P4845" s="146"/>
      <c r="Q4845" s="146"/>
      <c r="R4845" s="34"/>
      <c r="S4845" s="35"/>
      <c r="T4845" s="147"/>
    </row>
    <row r="4846">
      <c r="A4846" s="147"/>
      <c r="B4846" s="64"/>
      <c r="C4846" s="147" t="s">
        <v>217</v>
      </c>
      <c r="E4846" s="161"/>
      <c r="F4846" s="162"/>
      <c r="G4846" s="147"/>
      <c r="H4846" s="146"/>
      <c r="J4846" s="146"/>
      <c r="L4846" s="150"/>
      <c r="N4846" s="163"/>
      <c r="O4846" s="146"/>
      <c r="P4846" s="146"/>
      <c r="Q4846" s="146"/>
      <c r="R4846" s="34"/>
      <c r="S4846" s="35"/>
      <c r="T4846" s="147"/>
    </row>
    <row r="4847">
      <c r="A4847" s="147"/>
      <c r="B4847" s="64"/>
      <c r="C4847" s="147" t="s">
        <v>217</v>
      </c>
      <c r="E4847" s="161"/>
      <c r="F4847" s="162"/>
      <c r="G4847" s="147"/>
      <c r="H4847" s="146"/>
      <c r="J4847" s="146"/>
      <c r="L4847" s="150"/>
      <c r="N4847" s="163"/>
      <c r="O4847" s="146"/>
      <c r="P4847" s="146"/>
      <c r="Q4847" s="146"/>
      <c r="R4847" s="34"/>
      <c r="S4847" s="35"/>
      <c r="T4847" s="147"/>
    </row>
    <row r="4848">
      <c r="A4848" s="147"/>
      <c r="B4848" s="64"/>
      <c r="C4848" s="147" t="s">
        <v>217</v>
      </c>
      <c r="E4848" s="161"/>
      <c r="F4848" s="162"/>
      <c r="G4848" s="147"/>
      <c r="H4848" s="146"/>
      <c r="J4848" s="146"/>
      <c r="L4848" s="150"/>
      <c r="N4848" s="163"/>
      <c r="O4848" s="146"/>
      <c r="P4848" s="146"/>
      <c r="Q4848" s="146"/>
      <c r="R4848" s="34"/>
      <c r="S4848" s="35"/>
      <c r="T4848" s="147"/>
    </row>
    <row r="4849">
      <c r="A4849" s="147"/>
      <c r="B4849" s="64"/>
      <c r="C4849" s="147" t="s">
        <v>217</v>
      </c>
      <c r="E4849" s="161"/>
      <c r="F4849" s="162"/>
      <c r="G4849" s="147"/>
      <c r="H4849" s="146"/>
      <c r="J4849" s="146"/>
      <c r="L4849" s="150"/>
      <c r="N4849" s="163"/>
      <c r="O4849" s="146"/>
      <c r="P4849" s="146"/>
      <c r="Q4849" s="146"/>
      <c r="R4849" s="34"/>
      <c r="S4849" s="35"/>
      <c r="T4849" s="147"/>
    </row>
    <row r="4850">
      <c r="A4850" s="147"/>
      <c r="B4850" s="64"/>
      <c r="C4850" s="147" t="s">
        <v>217</v>
      </c>
      <c r="E4850" s="161"/>
      <c r="F4850" s="162"/>
      <c r="G4850" s="147"/>
      <c r="H4850" s="146"/>
      <c r="J4850" s="146"/>
      <c r="L4850" s="150"/>
      <c r="N4850" s="163"/>
      <c r="O4850" s="146"/>
      <c r="P4850" s="146"/>
      <c r="Q4850" s="146"/>
      <c r="R4850" s="34"/>
      <c r="S4850" s="35"/>
      <c r="T4850" s="147"/>
    </row>
    <row r="4851">
      <c r="A4851" s="147"/>
      <c r="B4851" s="64"/>
      <c r="C4851" s="147" t="s">
        <v>217</v>
      </c>
      <c r="E4851" s="161"/>
      <c r="F4851" s="162"/>
      <c r="G4851" s="147"/>
      <c r="H4851" s="146"/>
      <c r="J4851" s="146"/>
      <c r="L4851" s="150"/>
      <c r="N4851" s="163"/>
      <c r="O4851" s="146"/>
      <c r="P4851" s="146"/>
      <c r="Q4851" s="146"/>
      <c r="R4851" s="34"/>
      <c r="S4851" s="35"/>
      <c r="T4851" s="147"/>
    </row>
    <row r="4852">
      <c r="A4852" s="147"/>
      <c r="B4852" s="64"/>
      <c r="C4852" s="147" t="s">
        <v>217</v>
      </c>
      <c r="E4852" s="161"/>
      <c r="F4852" s="162"/>
      <c r="G4852" s="147"/>
      <c r="H4852" s="146"/>
      <c r="J4852" s="146"/>
      <c r="L4852" s="150"/>
      <c r="N4852" s="163"/>
      <c r="O4852" s="146"/>
      <c r="P4852" s="146"/>
      <c r="Q4852" s="146"/>
      <c r="R4852" s="34"/>
      <c r="S4852" s="35"/>
      <c r="T4852" s="147"/>
    </row>
    <row r="4853">
      <c r="A4853" s="147"/>
      <c r="B4853" s="64"/>
      <c r="C4853" s="147" t="s">
        <v>217</v>
      </c>
      <c r="E4853" s="161"/>
      <c r="F4853" s="162"/>
      <c r="G4853" s="147"/>
      <c r="H4853" s="146"/>
      <c r="J4853" s="146"/>
      <c r="L4853" s="150"/>
      <c r="N4853" s="163"/>
      <c r="O4853" s="146"/>
      <c r="P4853" s="146"/>
      <c r="Q4853" s="146"/>
      <c r="R4853" s="34"/>
      <c r="S4853" s="35"/>
      <c r="T4853" s="147"/>
    </row>
    <row r="4854">
      <c r="A4854" s="147"/>
      <c r="B4854" s="64"/>
      <c r="C4854" s="147" t="s">
        <v>217</v>
      </c>
      <c r="E4854" s="161"/>
      <c r="F4854" s="162"/>
      <c r="G4854" s="147"/>
      <c r="H4854" s="146"/>
      <c r="J4854" s="146"/>
      <c r="L4854" s="150"/>
      <c r="N4854" s="163"/>
      <c r="O4854" s="146"/>
      <c r="P4854" s="146"/>
      <c r="Q4854" s="146"/>
      <c r="R4854" s="34"/>
      <c r="S4854" s="35"/>
      <c r="T4854" s="147"/>
    </row>
    <row r="4855">
      <c r="A4855" s="147"/>
      <c r="B4855" s="64"/>
      <c r="C4855" s="147" t="s">
        <v>217</v>
      </c>
      <c r="E4855" s="161"/>
      <c r="F4855" s="162"/>
      <c r="G4855" s="147"/>
      <c r="H4855" s="146"/>
      <c r="J4855" s="146"/>
      <c r="L4855" s="150"/>
      <c r="N4855" s="163"/>
      <c r="O4855" s="146"/>
      <c r="P4855" s="146"/>
      <c r="Q4855" s="146"/>
      <c r="R4855" s="34"/>
      <c r="S4855" s="35"/>
      <c r="T4855" s="147"/>
    </row>
    <row r="4856">
      <c r="A4856" s="147"/>
      <c r="B4856" s="64"/>
      <c r="C4856" s="147" t="s">
        <v>217</v>
      </c>
      <c r="E4856" s="161"/>
      <c r="F4856" s="162"/>
      <c r="G4856" s="147"/>
      <c r="H4856" s="146"/>
      <c r="J4856" s="146"/>
      <c r="L4856" s="150"/>
      <c r="N4856" s="163"/>
      <c r="O4856" s="146"/>
      <c r="P4856" s="146"/>
      <c r="Q4856" s="146"/>
      <c r="R4856" s="34"/>
      <c r="S4856" s="35"/>
      <c r="T4856" s="147"/>
    </row>
    <row r="4857">
      <c r="A4857" s="147"/>
      <c r="B4857" s="64"/>
      <c r="C4857" s="147" t="s">
        <v>217</v>
      </c>
      <c r="E4857" s="161"/>
      <c r="F4857" s="162"/>
      <c r="G4857" s="147"/>
      <c r="H4857" s="146"/>
      <c r="J4857" s="146"/>
      <c r="L4857" s="150"/>
      <c r="N4857" s="163"/>
      <c r="O4857" s="146"/>
      <c r="P4857" s="146"/>
      <c r="Q4857" s="146"/>
      <c r="R4857" s="34"/>
      <c r="S4857" s="35"/>
      <c r="T4857" s="147"/>
    </row>
    <row r="4858">
      <c r="A4858" s="147"/>
      <c r="B4858" s="64"/>
      <c r="C4858" s="147" t="s">
        <v>217</v>
      </c>
      <c r="E4858" s="161"/>
      <c r="F4858" s="162"/>
      <c r="G4858" s="147"/>
      <c r="H4858" s="146"/>
      <c r="J4858" s="146"/>
      <c r="L4858" s="150"/>
      <c r="N4858" s="163"/>
      <c r="O4858" s="146"/>
      <c r="P4858" s="146"/>
      <c r="Q4858" s="146"/>
      <c r="R4858" s="34"/>
      <c r="S4858" s="35"/>
      <c r="T4858" s="147"/>
    </row>
    <row r="4859">
      <c r="A4859" s="147"/>
      <c r="B4859" s="64"/>
      <c r="C4859" s="147" t="s">
        <v>217</v>
      </c>
      <c r="E4859" s="161"/>
      <c r="F4859" s="162"/>
      <c r="G4859" s="147"/>
      <c r="H4859" s="146"/>
      <c r="J4859" s="146"/>
      <c r="L4859" s="150"/>
      <c r="N4859" s="163"/>
      <c r="O4859" s="146"/>
      <c r="P4859" s="146"/>
      <c r="Q4859" s="146"/>
      <c r="R4859" s="34"/>
      <c r="S4859" s="35"/>
      <c r="T4859" s="147"/>
    </row>
    <row r="4860">
      <c r="A4860" s="147"/>
      <c r="B4860" s="64"/>
      <c r="C4860" s="147" t="s">
        <v>217</v>
      </c>
      <c r="E4860" s="161"/>
      <c r="F4860" s="162"/>
      <c r="G4860" s="147"/>
      <c r="H4860" s="146"/>
      <c r="J4860" s="146"/>
      <c r="L4860" s="150"/>
      <c r="N4860" s="163"/>
      <c r="O4860" s="146"/>
      <c r="P4860" s="146"/>
      <c r="Q4860" s="146"/>
      <c r="R4860" s="34"/>
      <c r="S4860" s="35"/>
      <c r="T4860" s="147"/>
    </row>
    <row r="4861">
      <c r="A4861" s="147"/>
      <c r="B4861" s="64"/>
      <c r="C4861" s="147" t="s">
        <v>217</v>
      </c>
      <c r="E4861" s="161"/>
      <c r="F4861" s="162"/>
      <c r="G4861" s="147"/>
      <c r="H4861" s="146"/>
      <c r="J4861" s="146"/>
      <c r="L4861" s="150"/>
      <c r="N4861" s="163"/>
      <c r="O4861" s="146"/>
      <c r="P4861" s="146"/>
      <c r="Q4861" s="146"/>
      <c r="R4861" s="34"/>
      <c r="S4861" s="35"/>
      <c r="T4861" s="147"/>
    </row>
    <row r="4862">
      <c r="A4862" s="147"/>
      <c r="B4862" s="64"/>
      <c r="C4862" s="147" t="s">
        <v>217</v>
      </c>
      <c r="E4862" s="161"/>
      <c r="F4862" s="162"/>
      <c r="G4862" s="147"/>
      <c r="H4862" s="146"/>
      <c r="J4862" s="146"/>
      <c r="L4862" s="150"/>
      <c r="N4862" s="163"/>
      <c r="O4862" s="146"/>
      <c r="P4862" s="146"/>
      <c r="Q4862" s="146"/>
      <c r="R4862" s="34"/>
      <c r="S4862" s="35"/>
      <c r="T4862" s="147"/>
    </row>
    <row r="4863">
      <c r="A4863" s="147"/>
      <c r="B4863" s="64"/>
      <c r="C4863" s="147" t="s">
        <v>217</v>
      </c>
      <c r="E4863" s="161"/>
      <c r="F4863" s="162"/>
      <c r="G4863" s="147"/>
      <c r="H4863" s="146"/>
      <c r="J4863" s="146"/>
      <c r="L4863" s="150"/>
      <c r="N4863" s="163"/>
      <c r="O4863" s="146"/>
      <c r="P4863" s="146"/>
      <c r="Q4863" s="146"/>
      <c r="R4863" s="34"/>
      <c r="S4863" s="35"/>
      <c r="T4863" s="147"/>
    </row>
    <row r="4864">
      <c r="A4864" s="147"/>
      <c r="B4864" s="64"/>
      <c r="C4864" s="147" t="s">
        <v>217</v>
      </c>
      <c r="E4864" s="161"/>
      <c r="F4864" s="162"/>
      <c r="G4864" s="147"/>
      <c r="H4864" s="146"/>
      <c r="J4864" s="146"/>
      <c r="L4864" s="150"/>
      <c r="N4864" s="163"/>
      <c r="O4864" s="146"/>
      <c r="P4864" s="146"/>
      <c r="Q4864" s="146"/>
      <c r="R4864" s="34"/>
      <c r="S4864" s="35"/>
      <c r="T4864" s="147"/>
    </row>
    <row r="4865">
      <c r="A4865" s="147"/>
      <c r="B4865" s="64"/>
      <c r="C4865" s="147" t="s">
        <v>217</v>
      </c>
      <c r="E4865" s="161"/>
      <c r="F4865" s="162"/>
      <c r="G4865" s="147"/>
      <c r="H4865" s="146"/>
      <c r="J4865" s="146"/>
      <c r="L4865" s="150"/>
      <c r="N4865" s="163"/>
      <c r="O4865" s="146"/>
      <c r="P4865" s="146"/>
      <c r="Q4865" s="146"/>
      <c r="R4865" s="34"/>
      <c r="S4865" s="35"/>
      <c r="T4865" s="147"/>
    </row>
    <row r="4866">
      <c r="A4866" s="147"/>
      <c r="B4866" s="64"/>
      <c r="C4866" s="147" t="s">
        <v>217</v>
      </c>
      <c r="E4866" s="161"/>
      <c r="F4866" s="162"/>
      <c r="G4866" s="147"/>
      <c r="H4866" s="146"/>
      <c r="J4866" s="146"/>
      <c r="L4866" s="150"/>
      <c r="N4866" s="163"/>
      <c r="O4866" s="146"/>
      <c r="P4866" s="146"/>
      <c r="Q4866" s="146"/>
      <c r="R4866" s="34"/>
      <c r="S4866" s="35"/>
      <c r="T4866" s="147"/>
    </row>
    <row r="4867">
      <c r="A4867" s="147"/>
      <c r="B4867" s="64"/>
      <c r="C4867" s="147" t="s">
        <v>217</v>
      </c>
      <c r="E4867" s="161"/>
      <c r="F4867" s="162"/>
      <c r="G4867" s="147"/>
      <c r="H4867" s="146"/>
      <c r="J4867" s="146"/>
      <c r="L4867" s="150"/>
      <c r="N4867" s="163"/>
      <c r="O4867" s="146"/>
      <c r="P4867" s="146"/>
      <c r="Q4867" s="146"/>
      <c r="R4867" s="34"/>
      <c r="S4867" s="35"/>
      <c r="T4867" s="147"/>
    </row>
    <row r="4868">
      <c r="A4868" s="147"/>
      <c r="B4868" s="64"/>
      <c r="C4868" s="147" t="s">
        <v>217</v>
      </c>
      <c r="E4868" s="161"/>
      <c r="F4868" s="162"/>
      <c r="G4868" s="147"/>
      <c r="H4868" s="146"/>
      <c r="J4868" s="146"/>
      <c r="L4868" s="150"/>
      <c r="N4868" s="163"/>
      <c r="O4868" s="146"/>
      <c r="P4868" s="146"/>
      <c r="Q4868" s="146"/>
      <c r="R4868" s="34"/>
      <c r="S4868" s="35"/>
      <c r="T4868" s="147"/>
    </row>
    <row r="4869">
      <c r="A4869" s="147"/>
      <c r="B4869" s="64"/>
      <c r="C4869" s="147" t="s">
        <v>217</v>
      </c>
      <c r="E4869" s="161"/>
      <c r="F4869" s="162"/>
      <c r="G4869" s="147"/>
      <c r="H4869" s="146"/>
      <c r="J4869" s="146"/>
      <c r="L4869" s="150"/>
      <c r="N4869" s="163"/>
      <c r="O4869" s="146"/>
      <c r="P4869" s="146"/>
      <c r="Q4869" s="146"/>
      <c r="R4869" s="34"/>
      <c r="S4869" s="35"/>
      <c r="T4869" s="147"/>
    </row>
    <row r="4870">
      <c r="A4870" s="147"/>
      <c r="B4870" s="64"/>
      <c r="C4870" s="147" t="s">
        <v>217</v>
      </c>
      <c r="E4870" s="161"/>
      <c r="F4870" s="162"/>
      <c r="G4870" s="147"/>
      <c r="H4870" s="146"/>
      <c r="J4870" s="146"/>
      <c r="L4870" s="150"/>
      <c r="N4870" s="163"/>
      <c r="O4870" s="146"/>
      <c r="P4870" s="146"/>
      <c r="Q4870" s="146"/>
      <c r="R4870" s="34"/>
      <c r="S4870" s="35"/>
      <c r="T4870" s="147"/>
    </row>
    <row r="4871">
      <c r="A4871" s="147"/>
      <c r="B4871" s="64"/>
      <c r="C4871" s="147" t="s">
        <v>217</v>
      </c>
      <c r="E4871" s="161"/>
      <c r="F4871" s="162"/>
      <c r="G4871" s="147"/>
      <c r="H4871" s="146"/>
      <c r="J4871" s="146"/>
      <c r="L4871" s="150"/>
      <c r="N4871" s="163"/>
      <c r="O4871" s="146"/>
      <c r="P4871" s="146"/>
      <c r="Q4871" s="146"/>
      <c r="R4871" s="34"/>
      <c r="S4871" s="35"/>
      <c r="T4871" s="147"/>
    </row>
    <row r="4872">
      <c r="A4872" s="147"/>
      <c r="B4872" s="64"/>
      <c r="C4872" s="147" t="s">
        <v>217</v>
      </c>
      <c r="E4872" s="161"/>
      <c r="F4872" s="162"/>
      <c r="G4872" s="147"/>
      <c r="H4872" s="146"/>
      <c r="J4872" s="146"/>
      <c r="L4872" s="150"/>
      <c r="N4872" s="163"/>
      <c r="O4872" s="146"/>
      <c r="P4872" s="146"/>
      <c r="Q4872" s="146"/>
      <c r="R4872" s="34"/>
      <c r="S4872" s="35"/>
      <c r="T4872" s="147"/>
    </row>
    <row r="4873">
      <c r="A4873" s="147"/>
      <c r="B4873" s="64"/>
      <c r="C4873" s="147" t="s">
        <v>217</v>
      </c>
      <c r="E4873" s="161"/>
      <c r="F4873" s="162"/>
      <c r="G4873" s="147"/>
      <c r="H4873" s="146"/>
      <c r="J4873" s="146"/>
      <c r="L4873" s="150"/>
      <c r="N4873" s="163"/>
      <c r="O4873" s="146"/>
      <c r="P4873" s="146"/>
      <c r="Q4873" s="146"/>
      <c r="R4873" s="34"/>
      <c r="S4873" s="35"/>
      <c r="T4873" s="147"/>
    </row>
    <row r="4874">
      <c r="A4874" s="147"/>
      <c r="B4874" s="64"/>
      <c r="C4874" s="147" t="s">
        <v>217</v>
      </c>
      <c r="E4874" s="161"/>
      <c r="F4874" s="162"/>
      <c r="G4874" s="147"/>
      <c r="H4874" s="146"/>
      <c r="J4874" s="146"/>
      <c r="L4874" s="150"/>
      <c r="N4874" s="163"/>
      <c r="O4874" s="146"/>
      <c r="P4874" s="146"/>
      <c r="Q4874" s="146"/>
      <c r="R4874" s="34"/>
      <c r="S4874" s="35"/>
      <c r="T4874" s="147"/>
    </row>
    <row r="4875">
      <c r="A4875" s="147"/>
      <c r="B4875" s="64"/>
      <c r="C4875" s="147" t="s">
        <v>217</v>
      </c>
      <c r="E4875" s="161"/>
      <c r="F4875" s="162"/>
      <c r="G4875" s="147"/>
      <c r="H4875" s="146"/>
      <c r="J4875" s="146"/>
      <c r="L4875" s="150"/>
      <c r="N4875" s="163"/>
      <c r="O4875" s="146"/>
      <c r="P4875" s="146"/>
      <c r="Q4875" s="146"/>
      <c r="R4875" s="34"/>
      <c r="S4875" s="35"/>
      <c r="T4875" s="147"/>
    </row>
    <row r="4876">
      <c r="A4876" s="147"/>
      <c r="B4876" s="64"/>
      <c r="C4876" s="147" t="s">
        <v>217</v>
      </c>
      <c r="E4876" s="161"/>
      <c r="F4876" s="162"/>
      <c r="G4876" s="147"/>
      <c r="H4876" s="146"/>
      <c r="J4876" s="146"/>
      <c r="L4876" s="150"/>
      <c r="N4876" s="163"/>
      <c r="O4876" s="146"/>
      <c r="P4876" s="146"/>
      <c r="Q4876" s="146"/>
      <c r="R4876" s="34"/>
      <c r="S4876" s="35"/>
      <c r="T4876" s="147"/>
    </row>
    <row r="4877">
      <c r="A4877" s="147"/>
      <c r="B4877" s="64"/>
      <c r="C4877" s="147" t="s">
        <v>217</v>
      </c>
      <c r="E4877" s="161"/>
      <c r="F4877" s="162"/>
      <c r="G4877" s="147"/>
      <c r="H4877" s="146"/>
      <c r="J4877" s="146"/>
      <c r="L4877" s="150"/>
      <c r="N4877" s="163"/>
      <c r="O4877" s="146"/>
      <c r="P4877" s="146"/>
      <c r="Q4877" s="146"/>
      <c r="R4877" s="34"/>
      <c r="S4877" s="35"/>
      <c r="T4877" s="147"/>
    </row>
    <row r="4878">
      <c r="A4878" s="147"/>
      <c r="B4878" s="64"/>
      <c r="C4878" s="147" t="s">
        <v>217</v>
      </c>
      <c r="E4878" s="161"/>
      <c r="F4878" s="162"/>
      <c r="G4878" s="147"/>
      <c r="H4878" s="146"/>
      <c r="J4878" s="146"/>
      <c r="L4878" s="150"/>
      <c r="N4878" s="163"/>
      <c r="O4878" s="146"/>
      <c r="P4878" s="146"/>
      <c r="Q4878" s="146"/>
      <c r="R4878" s="34"/>
      <c r="S4878" s="35"/>
      <c r="T4878" s="147"/>
    </row>
    <row r="4879">
      <c r="A4879" s="147"/>
      <c r="B4879" s="64"/>
      <c r="C4879" s="147" t="s">
        <v>217</v>
      </c>
      <c r="E4879" s="161"/>
      <c r="F4879" s="162"/>
      <c r="G4879" s="147"/>
      <c r="H4879" s="146"/>
      <c r="J4879" s="146"/>
      <c r="L4879" s="150"/>
      <c r="N4879" s="163"/>
      <c r="O4879" s="146"/>
      <c r="P4879" s="146"/>
      <c r="Q4879" s="146"/>
      <c r="R4879" s="34"/>
      <c r="S4879" s="35"/>
      <c r="T4879" s="147"/>
    </row>
    <row r="4880">
      <c r="A4880" s="147"/>
      <c r="B4880" s="64"/>
      <c r="C4880" s="147" t="s">
        <v>217</v>
      </c>
      <c r="E4880" s="161"/>
      <c r="F4880" s="162"/>
      <c r="G4880" s="147"/>
      <c r="H4880" s="146"/>
      <c r="J4880" s="146"/>
      <c r="L4880" s="150"/>
      <c r="N4880" s="163"/>
      <c r="O4880" s="146"/>
      <c r="P4880" s="146"/>
      <c r="Q4880" s="146"/>
      <c r="R4880" s="34"/>
      <c r="S4880" s="35"/>
      <c r="T4880" s="147"/>
    </row>
    <row r="4881">
      <c r="A4881" s="147"/>
      <c r="B4881" s="64"/>
      <c r="C4881" s="147" t="s">
        <v>217</v>
      </c>
      <c r="E4881" s="161"/>
      <c r="F4881" s="162"/>
      <c r="G4881" s="147"/>
      <c r="H4881" s="146"/>
      <c r="J4881" s="146"/>
      <c r="L4881" s="150"/>
      <c r="N4881" s="163"/>
      <c r="O4881" s="146"/>
      <c r="P4881" s="146"/>
      <c r="Q4881" s="146"/>
      <c r="R4881" s="34"/>
      <c r="S4881" s="35"/>
      <c r="T4881" s="147"/>
    </row>
    <row r="4882">
      <c r="A4882" s="147"/>
      <c r="B4882" s="64"/>
      <c r="C4882" s="147" t="s">
        <v>217</v>
      </c>
      <c r="E4882" s="161"/>
      <c r="F4882" s="162"/>
      <c r="G4882" s="147"/>
      <c r="H4882" s="146"/>
      <c r="J4882" s="146"/>
      <c r="L4882" s="150"/>
      <c r="N4882" s="163"/>
      <c r="O4882" s="146"/>
      <c r="P4882" s="146"/>
      <c r="Q4882" s="146"/>
      <c r="R4882" s="34"/>
      <c r="S4882" s="35"/>
      <c r="T4882" s="147"/>
    </row>
    <row r="4883">
      <c r="A4883" s="147"/>
      <c r="B4883" s="64"/>
      <c r="C4883" s="147" t="s">
        <v>217</v>
      </c>
      <c r="E4883" s="161"/>
      <c r="F4883" s="162"/>
      <c r="G4883" s="147"/>
      <c r="H4883" s="146"/>
      <c r="J4883" s="146"/>
      <c r="L4883" s="150"/>
      <c r="N4883" s="163"/>
      <c r="O4883" s="146"/>
      <c r="P4883" s="146"/>
      <c r="Q4883" s="146"/>
      <c r="R4883" s="34"/>
      <c r="S4883" s="35"/>
      <c r="T4883" s="147"/>
    </row>
    <row r="4884">
      <c r="A4884" s="147"/>
      <c r="B4884" s="64"/>
      <c r="C4884" s="147" t="s">
        <v>217</v>
      </c>
      <c r="E4884" s="161"/>
      <c r="F4884" s="162"/>
      <c r="G4884" s="147"/>
      <c r="H4884" s="146"/>
      <c r="J4884" s="146"/>
      <c r="L4884" s="150"/>
      <c r="N4884" s="163"/>
      <c r="O4884" s="146"/>
      <c r="P4884" s="146"/>
      <c r="Q4884" s="146"/>
      <c r="R4884" s="34"/>
      <c r="S4884" s="35"/>
      <c r="T4884" s="147"/>
    </row>
    <row r="4885">
      <c r="A4885" s="147"/>
      <c r="B4885" s="64"/>
      <c r="C4885" s="147" t="s">
        <v>217</v>
      </c>
      <c r="E4885" s="161"/>
      <c r="F4885" s="162"/>
      <c r="G4885" s="147"/>
      <c r="H4885" s="146"/>
      <c r="J4885" s="146"/>
      <c r="L4885" s="150"/>
      <c r="N4885" s="163"/>
      <c r="O4885" s="146"/>
      <c r="P4885" s="146"/>
      <c r="Q4885" s="146"/>
      <c r="R4885" s="34"/>
      <c r="S4885" s="35"/>
      <c r="T4885" s="147"/>
    </row>
    <row r="4886">
      <c r="A4886" s="147"/>
      <c r="B4886" s="64"/>
      <c r="C4886" s="147" t="s">
        <v>217</v>
      </c>
      <c r="E4886" s="161"/>
      <c r="F4886" s="162"/>
      <c r="G4886" s="147"/>
      <c r="H4886" s="146"/>
      <c r="J4886" s="146"/>
      <c r="L4886" s="150"/>
      <c r="N4886" s="163"/>
      <c r="O4886" s="146"/>
      <c r="P4886" s="146"/>
      <c r="Q4886" s="146"/>
      <c r="R4886" s="34"/>
      <c r="S4886" s="35"/>
      <c r="T4886" s="147"/>
    </row>
    <row r="4887">
      <c r="A4887" s="147"/>
      <c r="B4887" s="64"/>
      <c r="C4887" s="147" t="s">
        <v>217</v>
      </c>
      <c r="E4887" s="161"/>
      <c r="F4887" s="162"/>
      <c r="G4887" s="147"/>
      <c r="H4887" s="146"/>
      <c r="J4887" s="146"/>
      <c r="L4887" s="150"/>
      <c r="N4887" s="163"/>
      <c r="O4887" s="146"/>
      <c r="P4887" s="146"/>
      <c r="Q4887" s="146"/>
      <c r="R4887" s="34"/>
      <c r="S4887" s="35"/>
      <c r="T4887" s="147"/>
    </row>
    <row r="4888">
      <c r="A4888" s="147"/>
      <c r="B4888" s="64"/>
      <c r="C4888" s="147" t="s">
        <v>217</v>
      </c>
      <c r="E4888" s="161"/>
      <c r="F4888" s="162"/>
      <c r="G4888" s="147"/>
      <c r="H4888" s="146"/>
      <c r="J4888" s="146"/>
      <c r="L4888" s="150"/>
      <c r="N4888" s="163"/>
      <c r="O4888" s="146"/>
      <c r="P4888" s="146"/>
      <c r="Q4888" s="146"/>
      <c r="R4888" s="34"/>
      <c r="S4888" s="35"/>
      <c r="T4888" s="147"/>
    </row>
    <row r="4889">
      <c r="A4889" s="147"/>
      <c r="B4889" s="64"/>
      <c r="C4889" s="147" t="s">
        <v>217</v>
      </c>
      <c r="E4889" s="161"/>
      <c r="F4889" s="162"/>
      <c r="G4889" s="147"/>
      <c r="H4889" s="146"/>
      <c r="J4889" s="146"/>
      <c r="L4889" s="150"/>
      <c r="N4889" s="163"/>
      <c r="O4889" s="146"/>
      <c r="P4889" s="146"/>
      <c r="Q4889" s="146"/>
      <c r="R4889" s="34"/>
      <c r="S4889" s="35"/>
      <c r="T4889" s="147"/>
    </row>
    <row r="4890">
      <c r="A4890" s="147"/>
      <c r="B4890" s="64"/>
      <c r="C4890" s="147" t="s">
        <v>217</v>
      </c>
      <c r="E4890" s="161"/>
      <c r="F4890" s="162"/>
      <c r="G4890" s="147"/>
      <c r="H4890" s="146"/>
      <c r="J4890" s="146"/>
      <c r="L4890" s="150"/>
      <c r="N4890" s="163"/>
      <c r="O4890" s="146"/>
      <c r="P4890" s="146"/>
      <c r="Q4890" s="146"/>
      <c r="R4890" s="34"/>
      <c r="S4890" s="35"/>
      <c r="T4890" s="147"/>
    </row>
    <row r="4891">
      <c r="A4891" s="147"/>
      <c r="B4891" s="64"/>
      <c r="C4891" s="147" t="s">
        <v>217</v>
      </c>
      <c r="E4891" s="161"/>
      <c r="F4891" s="162"/>
      <c r="G4891" s="147"/>
      <c r="H4891" s="146"/>
      <c r="J4891" s="146"/>
      <c r="L4891" s="150"/>
      <c r="N4891" s="163"/>
      <c r="O4891" s="146"/>
      <c r="P4891" s="146"/>
      <c r="Q4891" s="146"/>
      <c r="R4891" s="34"/>
      <c r="S4891" s="35"/>
      <c r="T4891" s="147"/>
    </row>
    <row r="4892">
      <c r="A4892" s="147"/>
      <c r="B4892" s="64"/>
      <c r="C4892" s="147" t="s">
        <v>217</v>
      </c>
      <c r="E4892" s="161"/>
      <c r="F4892" s="162"/>
      <c r="G4892" s="147"/>
      <c r="H4892" s="146"/>
      <c r="J4892" s="146"/>
      <c r="L4892" s="150"/>
      <c r="N4892" s="163"/>
      <c r="O4892" s="146"/>
      <c r="P4892" s="146"/>
      <c r="Q4892" s="146"/>
      <c r="R4892" s="34"/>
      <c r="S4892" s="35"/>
      <c r="T4892" s="147"/>
    </row>
    <row r="4893">
      <c r="A4893" s="147"/>
      <c r="B4893" s="64"/>
      <c r="C4893" s="147" t="s">
        <v>217</v>
      </c>
      <c r="E4893" s="161"/>
      <c r="F4893" s="162"/>
      <c r="G4893" s="147"/>
      <c r="H4893" s="146"/>
      <c r="J4893" s="146"/>
      <c r="L4893" s="150"/>
      <c r="N4893" s="163"/>
      <c r="O4893" s="146"/>
      <c r="P4893" s="146"/>
      <c r="Q4893" s="146"/>
      <c r="R4893" s="34"/>
      <c r="S4893" s="35"/>
      <c r="T4893" s="147"/>
    </row>
    <row r="4894">
      <c r="A4894" s="147"/>
      <c r="B4894" s="64"/>
      <c r="C4894" s="147" t="s">
        <v>217</v>
      </c>
      <c r="E4894" s="161"/>
      <c r="F4894" s="162"/>
      <c r="G4894" s="147"/>
      <c r="H4894" s="146"/>
      <c r="J4894" s="146"/>
      <c r="L4894" s="150"/>
      <c r="N4894" s="163"/>
      <c r="O4894" s="146"/>
      <c r="P4894" s="146"/>
      <c r="Q4894" s="146"/>
      <c r="R4894" s="34"/>
      <c r="S4894" s="35"/>
      <c r="T4894" s="147"/>
    </row>
    <row r="4895">
      <c r="A4895" s="147"/>
      <c r="B4895" s="64"/>
      <c r="C4895" s="147" t="s">
        <v>217</v>
      </c>
      <c r="E4895" s="161"/>
      <c r="F4895" s="162"/>
      <c r="G4895" s="147"/>
      <c r="H4895" s="146"/>
      <c r="J4895" s="146"/>
      <c r="L4895" s="150"/>
      <c r="N4895" s="163"/>
      <c r="O4895" s="146"/>
      <c r="P4895" s="146"/>
      <c r="Q4895" s="146"/>
      <c r="R4895" s="34"/>
      <c r="S4895" s="35"/>
      <c r="T4895" s="147"/>
    </row>
    <row r="4896">
      <c r="A4896" s="147"/>
      <c r="B4896" s="64"/>
      <c r="C4896" s="147" t="s">
        <v>217</v>
      </c>
      <c r="E4896" s="161"/>
      <c r="F4896" s="162"/>
      <c r="G4896" s="147"/>
      <c r="H4896" s="146"/>
      <c r="J4896" s="146"/>
      <c r="L4896" s="150"/>
      <c r="N4896" s="163"/>
      <c r="O4896" s="146"/>
      <c r="P4896" s="146"/>
      <c r="Q4896" s="146"/>
      <c r="R4896" s="34"/>
      <c r="S4896" s="35"/>
      <c r="T4896" s="147"/>
    </row>
    <row r="4897">
      <c r="A4897" s="147"/>
      <c r="B4897" s="64"/>
      <c r="C4897" s="147" t="s">
        <v>217</v>
      </c>
      <c r="E4897" s="161"/>
      <c r="F4897" s="162"/>
      <c r="G4897" s="147"/>
      <c r="H4897" s="146"/>
      <c r="J4897" s="146"/>
      <c r="L4897" s="150"/>
      <c r="N4897" s="163"/>
      <c r="O4897" s="146"/>
      <c r="P4897" s="146"/>
      <c r="Q4897" s="146"/>
      <c r="R4897" s="34"/>
      <c r="S4897" s="35"/>
      <c r="T4897" s="147"/>
    </row>
    <row r="4898">
      <c r="A4898" s="147"/>
      <c r="B4898" s="64"/>
      <c r="C4898" s="147" t="s">
        <v>217</v>
      </c>
      <c r="E4898" s="161"/>
      <c r="F4898" s="162"/>
      <c r="G4898" s="147"/>
      <c r="H4898" s="146"/>
      <c r="J4898" s="146"/>
      <c r="L4898" s="150"/>
      <c r="N4898" s="163"/>
      <c r="O4898" s="146"/>
      <c r="P4898" s="146"/>
      <c r="Q4898" s="146"/>
      <c r="R4898" s="34"/>
      <c r="S4898" s="35"/>
      <c r="T4898" s="147"/>
    </row>
    <row r="4899">
      <c r="A4899" s="147"/>
      <c r="B4899" s="64"/>
      <c r="C4899" s="147" t="s">
        <v>217</v>
      </c>
      <c r="E4899" s="161"/>
      <c r="F4899" s="162"/>
      <c r="G4899" s="147"/>
      <c r="H4899" s="146"/>
      <c r="J4899" s="146"/>
      <c r="L4899" s="150"/>
      <c r="N4899" s="163"/>
      <c r="O4899" s="146"/>
      <c r="P4899" s="146"/>
      <c r="Q4899" s="146"/>
      <c r="R4899" s="34"/>
      <c r="S4899" s="35"/>
      <c r="T4899" s="147"/>
    </row>
    <row r="4900">
      <c r="A4900" s="147"/>
      <c r="B4900" s="64"/>
      <c r="C4900" s="147" t="s">
        <v>217</v>
      </c>
      <c r="E4900" s="161"/>
      <c r="F4900" s="162"/>
      <c r="G4900" s="147"/>
      <c r="H4900" s="146"/>
      <c r="J4900" s="146"/>
      <c r="L4900" s="150"/>
      <c r="N4900" s="163"/>
      <c r="O4900" s="146"/>
      <c r="P4900" s="146"/>
      <c r="Q4900" s="146"/>
      <c r="R4900" s="34"/>
      <c r="S4900" s="35"/>
      <c r="T4900" s="147"/>
    </row>
    <row r="4901">
      <c r="A4901" s="147"/>
      <c r="B4901" s="64"/>
      <c r="C4901" s="147" t="s">
        <v>217</v>
      </c>
      <c r="E4901" s="161"/>
      <c r="F4901" s="162"/>
      <c r="G4901" s="147"/>
      <c r="H4901" s="146"/>
      <c r="J4901" s="146"/>
      <c r="L4901" s="150"/>
      <c r="N4901" s="163"/>
      <c r="O4901" s="146"/>
      <c r="P4901" s="146"/>
      <c r="Q4901" s="146"/>
      <c r="R4901" s="34"/>
      <c r="S4901" s="35"/>
      <c r="T4901" s="147"/>
    </row>
    <row r="4902">
      <c r="A4902" s="147"/>
      <c r="B4902" s="64"/>
      <c r="C4902" s="147" t="s">
        <v>217</v>
      </c>
      <c r="E4902" s="161"/>
      <c r="F4902" s="162"/>
      <c r="G4902" s="147"/>
      <c r="H4902" s="146"/>
      <c r="J4902" s="146"/>
      <c r="L4902" s="150"/>
      <c r="N4902" s="163"/>
      <c r="O4902" s="146"/>
      <c r="P4902" s="146"/>
      <c r="Q4902" s="146"/>
      <c r="R4902" s="34"/>
      <c r="S4902" s="35"/>
      <c r="T4902" s="147"/>
    </row>
    <row r="4903">
      <c r="A4903" s="147"/>
      <c r="B4903" s="64"/>
      <c r="C4903" s="147" t="s">
        <v>217</v>
      </c>
      <c r="E4903" s="161"/>
      <c r="F4903" s="162"/>
      <c r="G4903" s="147"/>
      <c r="H4903" s="146"/>
      <c r="J4903" s="146"/>
      <c r="L4903" s="150"/>
      <c r="N4903" s="163"/>
      <c r="O4903" s="146"/>
      <c r="P4903" s="146"/>
      <c r="Q4903" s="146"/>
      <c r="R4903" s="34"/>
      <c r="S4903" s="35"/>
      <c r="T4903" s="147"/>
    </row>
    <row r="4904">
      <c r="A4904" s="147"/>
      <c r="B4904" s="64"/>
      <c r="C4904" s="147" t="s">
        <v>217</v>
      </c>
      <c r="E4904" s="161"/>
      <c r="F4904" s="162"/>
      <c r="G4904" s="147"/>
      <c r="H4904" s="146"/>
      <c r="J4904" s="146"/>
      <c r="L4904" s="150"/>
      <c r="N4904" s="163"/>
      <c r="O4904" s="146"/>
      <c r="P4904" s="146"/>
      <c r="Q4904" s="146"/>
      <c r="R4904" s="34"/>
      <c r="S4904" s="35"/>
      <c r="T4904" s="147"/>
    </row>
    <row r="4905">
      <c r="A4905" s="147"/>
      <c r="B4905" s="64"/>
      <c r="C4905" s="147" t="s">
        <v>217</v>
      </c>
      <c r="E4905" s="161"/>
      <c r="F4905" s="162"/>
      <c r="G4905" s="147"/>
      <c r="H4905" s="146"/>
      <c r="J4905" s="146"/>
      <c r="L4905" s="150"/>
      <c r="N4905" s="163"/>
      <c r="O4905" s="146"/>
      <c r="P4905" s="146"/>
      <c r="Q4905" s="146"/>
      <c r="R4905" s="34"/>
      <c r="S4905" s="35"/>
      <c r="T4905" s="147"/>
    </row>
    <row r="4906">
      <c r="A4906" s="147"/>
      <c r="B4906" s="64"/>
      <c r="C4906" s="147" t="s">
        <v>217</v>
      </c>
      <c r="E4906" s="161"/>
      <c r="F4906" s="162"/>
      <c r="G4906" s="147"/>
      <c r="H4906" s="146"/>
      <c r="J4906" s="146"/>
      <c r="L4906" s="150"/>
      <c r="N4906" s="163"/>
      <c r="O4906" s="146"/>
      <c r="P4906" s="146"/>
      <c r="Q4906" s="146"/>
      <c r="R4906" s="34"/>
      <c r="S4906" s="35"/>
      <c r="T4906" s="147"/>
    </row>
    <row r="4907">
      <c r="A4907" s="147"/>
      <c r="B4907" s="64"/>
      <c r="C4907" s="147" t="s">
        <v>217</v>
      </c>
      <c r="E4907" s="161"/>
      <c r="F4907" s="162"/>
      <c r="G4907" s="147"/>
      <c r="H4907" s="146"/>
      <c r="J4907" s="146"/>
      <c r="L4907" s="150"/>
      <c r="N4907" s="163"/>
      <c r="O4907" s="146"/>
      <c r="P4907" s="146"/>
      <c r="Q4907" s="146"/>
      <c r="R4907" s="34"/>
      <c r="S4907" s="35"/>
      <c r="T4907" s="147"/>
    </row>
    <row r="4908">
      <c r="A4908" s="147"/>
      <c r="B4908" s="64"/>
      <c r="C4908" s="147" t="s">
        <v>217</v>
      </c>
      <c r="E4908" s="161"/>
      <c r="F4908" s="162"/>
      <c r="G4908" s="147"/>
      <c r="H4908" s="146"/>
      <c r="J4908" s="146"/>
      <c r="L4908" s="150"/>
      <c r="N4908" s="163"/>
      <c r="O4908" s="146"/>
      <c r="P4908" s="146"/>
      <c r="Q4908" s="146"/>
      <c r="R4908" s="34"/>
      <c r="S4908" s="35"/>
      <c r="T4908" s="147"/>
    </row>
    <row r="4909">
      <c r="A4909" s="147"/>
      <c r="B4909" s="64"/>
      <c r="C4909" s="147" t="s">
        <v>217</v>
      </c>
      <c r="E4909" s="161"/>
      <c r="F4909" s="162"/>
      <c r="G4909" s="147"/>
      <c r="H4909" s="146"/>
      <c r="J4909" s="146"/>
      <c r="L4909" s="150"/>
      <c r="N4909" s="163"/>
      <c r="O4909" s="146"/>
      <c r="P4909" s="146"/>
      <c r="Q4909" s="146"/>
      <c r="R4909" s="34"/>
      <c r="S4909" s="35"/>
      <c r="T4909" s="147"/>
    </row>
    <row r="4910">
      <c r="A4910" s="147"/>
      <c r="B4910" s="64"/>
      <c r="C4910" s="147" t="s">
        <v>217</v>
      </c>
      <c r="E4910" s="161"/>
      <c r="F4910" s="162"/>
      <c r="G4910" s="147"/>
      <c r="H4910" s="146"/>
      <c r="J4910" s="146"/>
      <c r="L4910" s="150"/>
      <c r="N4910" s="163"/>
      <c r="O4910" s="146"/>
      <c r="P4910" s="146"/>
      <c r="Q4910" s="146"/>
      <c r="R4910" s="34"/>
      <c r="S4910" s="35"/>
      <c r="T4910" s="147"/>
    </row>
    <row r="4911">
      <c r="A4911" s="147"/>
      <c r="B4911" s="64"/>
      <c r="C4911" s="147" t="s">
        <v>217</v>
      </c>
      <c r="E4911" s="161"/>
      <c r="F4911" s="162"/>
      <c r="G4911" s="147"/>
      <c r="H4911" s="146"/>
      <c r="J4911" s="146"/>
      <c r="L4911" s="150"/>
      <c r="N4911" s="163"/>
      <c r="O4911" s="146"/>
      <c r="P4911" s="146"/>
      <c r="Q4911" s="146"/>
      <c r="R4911" s="34"/>
      <c r="S4911" s="35"/>
      <c r="T4911" s="147"/>
    </row>
    <row r="4912">
      <c r="A4912" s="147"/>
      <c r="B4912" s="64"/>
      <c r="C4912" s="147" t="s">
        <v>217</v>
      </c>
      <c r="E4912" s="161"/>
      <c r="F4912" s="162"/>
      <c r="G4912" s="147"/>
      <c r="H4912" s="146"/>
      <c r="J4912" s="146"/>
      <c r="L4912" s="150"/>
      <c r="N4912" s="163"/>
      <c r="O4912" s="146"/>
      <c r="P4912" s="146"/>
      <c r="Q4912" s="146"/>
      <c r="R4912" s="34"/>
      <c r="S4912" s="35"/>
      <c r="T4912" s="147"/>
    </row>
    <row r="4913">
      <c r="A4913" s="147"/>
      <c r="B4913" s="64"/>
      <c r="C4913" s="147" t="s">
        <v>217</v>
      </c>
      <c r="E4913" s="161"/>
      <c r="F4913" s="162"/>
      <c r="G4913" s="147"/>
      <c r="H4913" s="146"/>
      <c r="J4913" s="146"/>
      <c r="L4913" s="150"/>
      <c r="N4913" s="163"/>
      <c r="O4913" s="146"/>
      <c r="P4913" s="146"/>
      <c r="Q4913" s="146"/>
      <c r="R4913" s="34"/>
      <c r="S4913" s="35"/>
      <c r="T4913" s="147"/>
    </row>
    <row r="4914">
      <c r="A4914" s="147"/>
      <c r="B4914" s="64"/>
      <c r="C4914" s="147" t="s">
        <v>217</v>
      </c>
      <c r="E4914" s="161"/>
      <c r="F4914" s="162"/>
      <c r="G4914" s="147"/>
      <c r="H4914" s="146"/>
      <c r="J4914" s="146"/>
      <c r="L4914" s="150"/>
      <c r="N4914" s="163"/>
      <c r="O4914" s="146"/>
      <c r="P4914" s="146"/>
      <c r="Q4914" s="146"/>
      <c r="R4914" s="34"/>
      <c r="S4914" s="35"/>
      <c r="T4914" s="147"/>
    </row>
    <row r="4915">
      <c r="A4915" s="147"/>
      <c r="B4915" s="64"/>
      <c r="C4915" s="147" t="s">
        <v>217</v>
      </c>
      <c r="E4915" s="161"/>
      <c r="F4915" s="162"/>
      <c r="G4915" s="147"/>
      <c r="H4915" s="146"/>
      <c r="J4915" s="146"/>
      <c r="L4915" s="150"/>
      <c r="N4915" s="163"/>
      <c r="O4915" s="146"/>
      <c r="P4915" s="146"/>
      <c r="Q4915" s="146"/>
      <c r="R4915" s="34"/>
      <c r="S4915" s="35"/>
      <c r="T4915" s="147"/>
    </row>
    <row r="4916">
      <c r="A4916" s="147"/>
      <c r="B4916" s="64"/>
      <c r="C4916" s="147" t="s">
        <v>217</v>
      </c>
      <c r="E4916" s="161"/>
      <c r="F4916" s="162"/>
      <c r="G4916" s="147"/>
      <c r="H4916" s="146"/>
      <c r="J4916" s="146"/>
      <c r="L4916" s="150"/>
      <c r="N4916" s="163"/>
      <c r="O4916" s="146"/>
      <c r="P4916" s="146"/>
      <c r="Q4916" s="146"/>
      <c r="R4916" s="34"/>
      <c r="S4916" s="35"/>
      <c r="T4916" s="147"/>
    </row>
    <row r="4917">
      <c r="A4917" s="147"/>
      <c r="B4917" s="64"/>
      <c r="C4917" s="147" t="s">
        <v>217</v>
      </c>
      <c r="E4917" s="161"/>
      <c r="F4917" s="162"/>
      <c r="G4917" s="147"/>
      <c r="H4917" s="146"/>
      <c r="J4917" s="146"/>
      <c r="L4917" s="150"/>
      <c r="N4917" s="163"/>
      <c r="O4917" s="146"/>
      <c r="P4917" s="146"/>
      <c r="Q4917" s="146"/>
      <c r="R4917" s="34"/>
      <c r="S4917" s="35"/>
      <c r="T4917" s="147"/>
    </row>
    <row r="4918">
      <c r="A4918" s="147"/>
      <c r="B4918" s="64"/>
      <c r="C4918" s="147" t="s">
        <v>217</v>
      </c>
      <c r="E4918" s="161"/>
      <c r="F4918" s="162"/>
      <c r="G4918" s="147"/>
      <c r="H4918" s="146"/>
      <c r="J4918" s="146"/>
      <c r="L4918" s="150"/>
      <c r="N4918" s="163"/>
      <c r="O4918" s="146"/>
      <c r="P4918" s="146"/>
      <c r="Q4918" s="146"/>
      <c r="R4918" s="34"/>
      <c r="S4918" s="35"/>
      <c r="T4918" s="147"/>
    </row>
    <row r="4919">
      <c r="A4919" s="147"/>
      <c r="B4919" s="64"/>
      <c r="C4919" s="147" t="s">
        <v>217</v>
      </c>
      <c r="E4919" s="161"/>
      <c r="F4919" s="162"/>
      <c r="G4919" s="147"/>
      <c r="H4919" s="146"/>
      <c r="J4919" s="146"/>
      <c r="L4919" s="150"/>
      <c r="N4919" s="163"/>
      <c r="O4919" s="146"/>
      <c r="P4919" s="146"/>
      <c r="Q4919" s="146"/>
      <c r="R4919" s="34"/>
      <c r="S4919" s="35"/>
      <c r="T4919" s="147"/>
    </row>
    <row r="4920">
      <c r="A4920" s="147"/>
      <c r="B4920" s="64"/>
      <c r="C4920" s="147" t="s">
        <v>217</v>
      </c>
      <c r="E4920" s="161"/>
      <c r="F4920" s="162"/>
      <c r="G4920" s="147"/>
      <c r="H4920" s="146"/>
      <c r="J4920" s="146"/>
      <c r="L4920" s="150"/>
      <c r="N4920" s="163"/>
      <c r="O4920" s="146"/>
      <c r="P4920" s="146"/>
      <c r="Q4920" s="146"/>
      <c r="R4920" s="34"/>
      <c r="S4920" s="35"/>
      <c r="T4920" s="147"/>
    </row>
    <row r="4921">
      <c r="A4921" s="147"/>
      <c r="B4921" s="64"/>
      <c r="C4921" s="147" t="s">
        <v>217</v>
      </c>
      <c r="E4921" s="161"/>
      <c r="F4921" s="162"/>
      <c r="G4921" s="147"/>
      <c r="H4921" s="146"/>
      <c r="J4921" s="146"/>
      <c r="L4921" s="150"/>
      <c r="N4921" s="163"/>
      <c r="O4921" s="146"/>
      <c r="P4921" s="146"/>
      <c r="Q4921" s="146"/>
      <c r="R4921" s="34"/>
      <c r="S4921" s="35"/>
      <c r="T4921" s="147"/>
    </row>
    <row r="4922">
      <c r="A4922" s="147"/>
      <c r="B4922" s="64"/>
      <c r="C4922" s="147" t="s">
        <v>217</v>
      </c>
      <c r="E4922" s="161"/>
      <c r="F4922" s="162"/>
      <c r="G4922" s="147"/>
      <c r="H4922" s="146"/>
      <c r="J4922" s="146"/>
      <c r="L4922" s="150"/>
      <c r="N4922" s="163"/>
      <c r="O4922" s="146"/>
      <c r="P4922" s="146"/>
      <c r="Q4922" s="146"/>
      <c r="R4922" s="34"/>
      <c r="S4922" s="35"/>
      <c r="T4922" s="147"/>
    </row>
    <row r="4923">
      <c r="A4923" s="147"/>
      <c r="B4923" s="64"/>
      <c r="C4923" s="147" t="s">
        <v>217</v>
      </c>
      <c r="E4923" s="161"/>
      <c r="F4923" s="162"/>
      <c r="G4923" s="147"/>
      <c r="H4923" s="146"/>
      <c r="J4923" s="146"/>
      <c r="L4923" s="150"/>
      <c r="N4923" s="163"/>
      <c r="O4923" s="146"/>
      <c r="P4923" s="146"/>
      <c r="Q4923" s="146"/>
      <c r="R4923" s="34"/>
      <c r="S4923" s="35"/>
      <c r="T4923" s="147"/>
    </row>
    <row r="4924">
      <c r="A4924" s="147"/>
      <c r="B4924" s="64"/>
      <c r="C4924" s="147" t="s">
        <v>217</v>
      </c>
      <c r="E4924" s="161"/>
      <c r="F4924" s="162"/>
      <c r="G4924" s="147"/>
      <c r="H4924" s="146"/>
      <c r="J4924" s="146"/>
      <c r="L4924" s="150"/>
      <c r="N4924" s="163"/>
      <c r="O4924" s="146"/>
      <c r="P4924" s="146"/>
      <c r="Q4924" s="146"/>
      <c r="R4924" s="34"/>
      <c r="S4924" s="35"/>
      <c r="T4924" s="147"/>
    </row>
    <row r="4925">
      <c r="A4925" s="147"/>
      <c r="B4925" s="64"/>
      <c r="C4925" s="147" t="s">
        <v>217</v>
      </c>
      <c r="E4925" s="161"/>
      <c r="F4925" s="162"/>
      <c r="G4925" s="147"/>
      <c r="H4925" s="146"/>
      <c r="J4925" s="146"/>
      <c r="L4925" s="150"/>
      <c r="N4925" s="163"/>
      <c r="O4925" s="146"/>
      <c r="P4925" s="146"/>
      <c r="Q4925" s="146"/>
      <c r="R4925" s="34"/>
      <c r="S4925" s="35"/>
      <c r="T4925" s="147"/>
    </row>
    <row r="4926">
      <c r="A4926" s="147"/>
      <c r="B4926" s="64"/>
      <c r="C4926" s="147" t="s">
        <v>217</v>
      </c>
      <c r="E4926" s="161"/>
      <c r="F4926" s="162"/>
      <c r="G4926" s="147"/>
      <c r="H4926" s="146"/>
      <c r="J4926" s="146"/>
      <c r="L4926" s="150"/>
      <c r="N4926" s="163"/>
      <c r="O4926" s="146"/>
      <c r="P4926" s="146"/>
      <c r="Q4926" s="146"/>
      <c r="R4926" s="34"/>
      <c r="S4926" s="35"/>
      <c r="T4926" s="147"/>
    </row>
    <row r="4927">
      <c r="A4927" s="147"/>
      <c r="B4927" s="64"/>
      <c r="C4927" s="147" t="s">
        <v>217</v>
      </c>
      <c r="E4927" s="161"/>
      <c r="F4927" s="162"/>
      <c r="G4927" s="147"/>
      <c r="H4927" s="146"/>
      <c r="J4927" s="146"/>
      <c r="L4927" s="150"/>
      <c r="N4927" s="163"/>
      <c r="O4927" s="146"/>
      <c r="P4927" s="146"/>
      <c r="Q4927" s="146"/>
      <c r="R4927" s="34"/>
      <c r="S4927" s="35"/>
      <c r="T4927" s="147"/>
    </row>
    <row r="4928">
      <c r="A4928" s="147"/>
      <c r="B4928" s="64"/>
      <c r="C4928" s="147" t="s">
        <v>217</v>
      </c>
      <c r="E4928" s="161"/>
      <c r="F4928" s="162"/>
      <c r="G4928" s="147"/>
      <c r="H4928" s="146"/>
      <c r="J4928" s="146"/>
      <c r="L4928" s="150"/>
      <c r="N4928" s="163"/>
      <c r="O4928" s="146"/>
      <c r="P4928" s="146"/>
      <c r="Q4928" s="146"/>
      <c r="R4928" s="34"/>
      <c r="S4928" s="35"/>
      <c r="T4928" s="147"/>
    </row>
    <row r="4929">
      <c r="A4929" s="147"/>
      <c r="B4929" s="64"/>
      <c r="C4929" s="147" t="s">
        <v>217</v>
      </c>
      <c r="E4929" s="161"/>
      <c r="F4929" s="162"/>
      <c r="G4929" s="147"/>
      <c r="H4929" s="146"/>
      <c r="J4929" s="146"/>
      <c r="L4929" s="150"/>
      <c r="N4929" s="163"/>
      <c r="O4929" s="146"/>
      <c r="P4929" s="146"/>
      <c r="Q4929" s="146"/>
      <c r="R4929" s="34"/>
      <c r="S4929" s="35"/>
      <c r="T4929" s="147"/>
    </row>
    <row r="4930">
      <c r="A4930" s="147"/>
      <c r="B4930" s="64"/>
      <c r="C4930" s="147" t="s">
        <v>217</v>
      </c>
      <c r="E4930" s="161"/>
      <c r="F4930" s="162"/>
      <c r="G4930" s="147"/>
      <c r="H4930" s="146"/>
      <c r="J4930" s="146"/>
      <c r="L4930" s="150"/>
      <c r="N4930" s="163"/>
      <c r="O4930" s="146"/>
      <c r="P4930" s="146"/>
      <c r="Q4930" s="146"/>
      <c r="R4930" s="34"/>
      <c r="S4930" s="35"/>
      <c r="T4930" s="147"/>
    </row>
    <row r="4931">
      <c r="A4931" s="147"/>
      <c r="B4931" s="64"/>
      <c r="C4931" s="147" t="s">
        <v>217</v>
      </c>
      <c r="E4931" s="161"/>
      <c r="F4931" s="162"/>
      <c r="G4931" s="147"/>
      <c r="H4931" s="146"/>
      <c r="J4931" s="146"/>
      <c r="L4931" s="150"/>
      <c r="N4931" s="163"/>
      <c r="O4931" s="146"/>
      <c r="P4931" s="146"/>
      <c r="Q4931" s="146"/>
      <c r="R4931" s="34"/>
      <c r="S4931" s="35"/>
      <c r="T4931" s="147"/>
    </row>
    <row r="4932">
      <c r="A4932" s="147"/>
      <c r="B4932" s="64"/>
      <c r="C4932" s="147" t="s">
        <v>217</v>
      </c>
      <c r="E4932" s="161"/>
      <c r="F4932" s="162"/>
      <c r="G4932" s="147"/>
      <c r="H4932" s="146"/>
      <c r="J4932" s="146"/>
      <c r="L4932" s="150"/>
      <c r="N4932" s="163"/>
      <c r="O4932" s="146"/>
      <c r="P4932" s="146"/>
      <c r="Q4932" s="146"/>
      <c r="R4932" s="34"/>
      <c r="S4932" s="35"/>
      <c r="T4932" s="147"/>
    </row>
    <row r="4933">
      <c r="A4933" s="147"/>
      <c r="B4933" s="64"/>
      <c r="C4933" s="147" t="s">
        <v>217</v>
      </c>
      <c r="E4933" s="161"/>
      <c r="F4933" s="162"/>
      <c r="G4933" s="147"/>
      <c r="H4933" s="146"/>
      <c r="J4933" s="146"/>
      <c r="L4933" s="150"/>
      <c r="N4933" s="163"/>
      <c r="O4933" s="146"/>
      <c r="P4933" s="146"/>
      <c r="Q4933" s="146"/>
      <c r="R4933" s="34"/>
      <c r="S4933" s="35"/>
      <c r="T4933" s="147"/>
    </row>
    <row r="4934">
      <c r="A4934" s="147"/>
      <c r="B4934" s="64"/>
      <c r="C4934" s="147" t="s">
        <v>217</v>
      </c>
      <c r="E4934" s="161"/>
      <c r="F4934" s="162"/>
      <c r="G4934" s="147"/>
      <c r="H4934" s="146"/>
      <c r="J4934" s="146"/>
      <c r="L4934" s="150"/>
      <c r="N4934" s="163"/>
      <c r="O4934" s="146"/>
      <c r="P4934" s="146"/>
      <c r="Q4934" s="146"/>
      <c r="R4934" s="34"/>
      <c r="S4934" s="35"/>
      <c r="T4934" s="147"/>
    </row>
    <row r="4935">
      <c r="A4935" s="147"/>
      <c r="B4935" s="64"/>
      <c r="C4935" s="147" t="s">
        <v>217</v>
      </c>
      <c r="E4935" s="161"/>
      <c r="F4935" s="162"/>
      <c r="G4935" s="147"/>
      <c r="H4935" s="146"/>
      <c r="J4935" s="146"/>
      <c r="L4935" s="150"/>
      <c r="N4935" s="163"/>
      <c r="O4935" s="146"/>
      <c r="P4935" s="146"/>
      <c r="Q4935" s="146"/>
      <c r="R4935" s="34"/>
      <c r="S4935" s="35"/>
      <c r="T4935" s="147"/>
    </row>
    <row r="4936">
      <c r="A4936" s="147"/>
      <c r="B4936" s="64"/>
      <c r="C4936" s="147" t="s">
        <v>217</v>
      </c>
      <c r="E4936" s="161"/>
      <c r="F4936" s="162"/>
      <c r="G4936" s="147"/>
      <c r="H4936" s="146"/>
      <c r="J4936" s="146"/>
      <c r="L4936" s="150"/>
      <c r="N4936" s="163"/>
      <c r="O4936" s="146"/>
      <c r="P4936" s="146"/>
      <c r="Q4936" s="146"/>
      <c r="R4936" s="34"/>
      <c r="S4936" s="35"/>
      <c r="T4936" s="147"/>
    </row>
    <row r="4937">
      <c r="A4937" s="147"/>
      <c r="B4937" s="64"/>
      <c r="C4937" s="147" t="s">
        <v>217</v>
      </c>
      <c r="E4937" s="161"/>
      <c r="F4937" s="162"/>
      <c r="G4937" s="147"/>
      <c r="H4937" s="146"/>
      <c r="J4937" s="146"/>
      <c r="L4937" s="150"/>
      <c r="N4937" s="163"/>
      <c r="O4937" s="146"/>
      <c r="P4937" s="146"/>
      <c r="Q4937" s="146"/>
      <c r="R4937" s="34"/>
      <c r="S4937" s="35"/>
      <c r="T4937" s="147"/>
    </row>
    <row r="4938">
      <c r="A4938" s="147"/>
      <c r="B4938" s="64"/>
      <c r="C4938" s="147" t="s">
        <v>217</v>
      </c>
      <c r="E4938" s="161"/>
      <c r="F4938" s="162"/>
      <c r="G4938" s="147"/>
      <c r="H4938" s="146"/>
      <c r="J4938" s="146"/>
      <c r="L4938" s="150"/>
      <c r="N4938" s="163"/>
      <c r="O4938" s="146"/>
      <c r="P4938" s="146"/>
      <c r="Q4938" s="146"/>
      <c r="R4938" s="34"/>
      <c r="S4938" s="35"/>
      <c r="T4938" s="147"/>
    </row>
    <row r="4939">
      <c r="A4939" s="147"/>
      <c r="B4939" s="64"/>
      <c r="C4939" s="147" t="s">
        <v>217</v>
      </c>
      <c r="E4939" s="161"/>
      <c r="F4939" s="162"/>
      <c r="G4939" s="147"/>
      <c r="H4939" s="146"/>
      <c r="J4939" s="146"/>
      <c r="L4939" s="150"/>
      <c r="N4939" s="163"/>
      <c r="O4939" s="146"/>
      <c r="P4939" s="146"/>
      <c r="Q4939" s="146"/>
      <c r="R4939" s="34"/>
      <c r="S4939" s="35"/>
      <c r="T4939" s="147"/>
    </row>
    <row r="4940">
      <c r="A4940" s="147"/>
      <c r="B4940" s="64"/>
      <c r="C4940" s="147" t="s">
        <v>217</v>
      </c>
      <c r="E4940" s="161"/>
      <c r="F4940" s="162"/>
      <c r="G4940" s="147"/>
      <c r="H4940" s="146"/>
      <c r="J4940" s="146"/>
      <c r="L4940" s="150"/>
      <c r="N4940" s="163"/>
      <c r="O4940" s="146"/>
      <c r="P4940" s="146"/>
      <c r="Q4940" s="146"/>
      <c r="R4940" s="34"/>
      <c r="S4940" s="35"/>
      <c r="T4940" s="147"/>
    </row>
    <row r="4941">
      <c r="A4941" s="147"/>
      <c r="B4941" s="64"/>
      <c r="C4941" s="147" t="s">
        <v>217</v>
      </c>
      <c r="E4941" s="161"/>
      <c r="F4941" s="162"/>
      <c r="G4941" s="147"/>
      <c r="H4941" s="146"/>
      <c r="J4941" s="146"/>
      <c r="L4941" s="150"/>
      <c r="N4941" s="163"/>
      <c r="O4941" s="146"/>
      <c r="P4941" s="146"/>
      <c r="Q4941" s="146"/>
      <c r="R4941" s="34"/>
      <c r="S4941" s="35"/>
      <c r="T4941" s="147"/>
    </row>
    <row r="4942">
      <c r="A4942" s="147"/>
      <c r="B4942" s="64"/>
      <c r="C4942" s="147" t="s">
        <v>217</v>
      </c>
      <c r="E4942" s="161"/>
      <c r="F4942" s="162"/>
      <c r="G4942" s="147"/>
      <c r="H4942" s="146"/>
      <c r="J4942" s="146"/>
      <c r="L4942" s="150"/>
      <c r="N4942" s="163"/>
      <c r="O4942" s="146"/>
      <c r="P4942" s="146"/>
      <c r="Q4942" s="146"/>
      <c r="R4942" s="34"/>
      <c r="S4942" s="35"/>
      <c r="T4942" s="147"/>
    </row>
    <row r="4943">
      <c r="A4943" s="147"/>
      <c r="B4943" s="64"/>
      <c r="C4943" s="147" t="s">
        <v>217</v>
      </c>
      <c r="E4943" s="161"/>
      <c r="F4943" s="162"/>
      <c r="G4943" s="147"/>
      <c r="H4943" s="146"/>
      <c r="J4943" s="146"/>
      <c r="L4943" s="150"/>
      <c r="N4943" s="163"/>
      <c r="O4943" s="146"/>
      <c r="P4943" s="146"/>
      <c r="Q4943" s="146"/>
      <c r="R4943" s="34"/>
      <c r="S4943" s="35"/>
      <c r="T4943" s="147"/>
    </row>
    <row r="4944">
      <c r="A4944" s="147"/>
      <c r="B4944" s="64"/>
      <c r="C4944" s="147" t="s">
        <v>217</v>
      </c>
      <c r="E4944" s="161"/>
      <c r="F4944" s="162"/>
      <c r="G4944" s="147"/>
      <c r="H4944" s="146"/>
      <c r="J4944" s="146"/>
      <c r="L4944" s="150"/>
      <c r="N4944" s="163"/>
      <c r="O4944" s="146"/>
      <c r="P4944" s="146"/>
      <c r="Q4944" s="146"/>
      <c r="R4944" s="34"/>
      <c r="S4944" s="35"/>
      <c r="T4944" s="147"/>
    </row>
    <row r="4945">
      <c r="A4945" s="147"/>
      <c r="B4945" s="64"/>
      <c r="C4945" s="147" t="s">
        <v>217</v>
      </c>
      <c r="E4945" s="161"/>
      <c r="F4945" s="162"/>
      <c r="G4945" s="147"/>
      <c r="H4945" s="146"/>
      <c r="J4945" s="146"/>
      <c r="L4945" s="150"/>
      <c r="N4945" s="163"/>
      <c r="O4945" s="146"/>
      <c r="P4945" s="146"/>
      <c r="Q4945" s="146"/>
      <c r="R4945" s="34"/>
      <c r="S4945" s="35"/>
      <c r="T4945" s="147"/>
    </row>
    <row r="4946">
      <c r="A4946" s="147"/>
      <c r="B4946" s="64"/>
      <c r="C4946" s="147" t="s">
        <v>217</v>
      </c>
      <c r="E4946" s="161"/>
      <c r="F4946" s="162"/>
      <c r="G4946" s="147"/>
      <c r="H4946" s="146"/>
      <c r="J4946" s="146"/>
      <c r="L4946" s="150"/>
      <c r="N4946" s="163"/>
      <c r="O4946" s="146"/>
      <c r="P4946" s="146"/>
      <c r="Q4946" s="146"/>
      <c r="R4946" s="34"/>
      <c r="S4946" s="35"/>
      <c r="T4946" s="147"/>
    </row>
    <row r="4947">
      <c r="A4947" s="147"/>
      <c r="B4947" s="64"/>
      <c r="C4947" s="147" t="s">
        <v>217</v>
      </c>
      <c r="E4947" s="161"/>
      <c r="F4947" s="162"/>
      <c r="G4947" s="147"/>
      <c r="H4947" s="146"/>
      <c r="J4947" s="146"/>
      <c r="L4947" s="150"/>
      <c r="N4947" s="163"/>
      <c r="O4947" s="146"/>
      <c r="P4947" s="146"/>
      <c r="Q4947" s="146"/>
      <c r="R4947" s="34"/>
      <c r="S4947" s="35"/>
      <c r="T4947" s="147"/>
    </row>
    <row r="4948">
      <c r="A4948" s="147"/>
      <c r="B4948" s="64"/>
      <c r="C4948" s="147" t="s">
        <v>217</v>
      </c>
      <c r="E4948" s="161"/>
      <c r="F4948" s="162"/>
      <c r="G4948" s="147"/>
      <c r="H4948" s="146"/>
      <c r="J4948" s="146"/>
      <c r="L4948" s="150"/>
      <c r="N4948" s="163"/>
      <c r="O4948" s="146"/>
      <c r="P4948" s="146"/>
      <c r="Q4948" s="146"/>
      <c r="R4948" s="34"/>
      <c r="S4948" s="35"/>
      <c r="T4948" s="147"/>
    </row>
    <row r="4949">
      <c r="A4949" s="147"/>
      <c r="B4949" s="64"/>
      <c r="C4949" s="147" t="s">
        <v>217</v>
      </c>
      <c r="E4949" s="161"/>
      <c r="F4949" s="162"/>
      <c r="G4949" s="147"/>
      <c r="H4949" s="146"/>
      <c r="J4949" s="146"/>
      <c r="L4949" s="150"/>
      <c r="N4949" s="163"/>
      <c r="O4949" s="146"/>
      <c r="P4949" s="146"/>
      <c r="Q4949" s="146"/>
      <c r="R4949" s="34"/>
      <c r="S4949" s="35"/>
      <c r="T4949" s="147"/>
    </row>
    <row r="4950">
      <c r="A4950" s="147"/>
      <c r="B4950" s="64"/>
      <c r="C4950" s="147" t="s">
        <v>217</v>
      </c>
      <c r="E4950" s="161"/>
      <c r="F4950" s="162"/>
      <c r="G4950" s="147"/>
      <c r="H4950" s="146"/>
      <c r="J4950" s="146"/>
      <c r="L4950" s="150"/>
      <c r="N4950" s="163"/>
      <c r="O4950" s="146"/>
      <c r="P4950" s="146"/>
      <c r="Q4950" s="146"/>
      <c r="R4950" s="34"/>
      <c r="S4950" s="35"/>
      <c r="T4950" s="147"/>
    </row>
    <row r="4951">
      <c r="A4951" s="147"/>
      <c r="B4951" s="64"/>
      <c r="C4951" s="147" t="s">
        <v>217</v>
      </c>
      <c r="E4951" s="161"/>
      <c r="F4951" s="162"/>
      <c r="G4951" s="147"/>
      <c r="H4951" s="146"/>
      <c r="J4951" s="146"/>
      <c r="L4951" s="150"/>
      <c r="N4951" s="163"/>
      <c r="O4951" s="146"/>
      <c r="P4951" s="146"/>
      <c r="Q4951" s="146"/>
      <c r="R4951" s="34"/>
      <c r="S4951" s="35"/>
      <c r="T4951" s="147"/>
    </row>
    <row r="4952">
      <c r="A4952" s="147"/>
      <c r="B4952" s="64"/>
      <c r="C4952" s="147" t="s">
        <v>217</v>
      </c>
      <c r="E4952" s="161"/>
      <c r="F4952" s="162"/>
      <c r="G4952" s="147"/>
      <c r="H4952" s="146"/>
      <c r="J4952" s="146"/>
      <c r="L4952" s="150"/>
      <c r="N4952" s="163"/>
      <c r="O4952" s="146"/>
      <c r="P4952" s="146"/>
      <c r="Q4952" s="146"/>
      <c r="R4952" s="34"/>
      <c r="S4952" s="35"/>
      <c r="T4952" s="147"/>
    </row>
    <row r="4953">
      <c r="A4953" s="147"/>
      <c r="B4953" s="64"/>
      <c r="C4953" s="147" t="s">
        <v>217</v>
      </c>
      <c r="E4953" s="161"/>
      <c r="F4953" s="162"/>
      <c r="G4953" s="147"/>
      <c r="H4953" s="146"/>
      <c r="J4953" s="146"/>
      <c r="L4953" s="150"/>
      <c r="N4953" s="163"/>
      <c r="O4953" s="146"/>
      <c r="P4953" s="146"/>
      <c r="Q4953" s="146"/>
      <c r="R4953" s="34"/>
      <c r="S4953" s="35"/>
      <c r="T4953" s="147"/>
    </row>
    <row r="4954">
      <c r="A4954" s="147"/>
      <c r="B4954" s="64"/>
      <c r="C4954" s="147" t="s">
        <v>217</v>
      </c>
      <c r="E4954" s="161"/>
      <c r="F4954" s="162"/>
      <c r="G4954" s="147"/>
      <c r="H4954" s="146"/>
      <c r="J4954" s="146"/>
      <c r="L4954" s="150"/>
      <c r="N4954" s="163"/>
      <c r="O4954" s="146"/>
      <c r="P4954" s="146"/>
      <c r="Q4954" s="146"/>
      <c r="R4954" s="34"/>
      <c r="S4954" s="35"/>
      <c r="T4954" s="147"/>
    </row>
    <row r="4955">
      <c r="A4955" s="147"/>
      <c r="B4955" s="64"/>
      <c r="C4955" s="147" t="s">
        <v>217</v>
      </c>
      <c r="E4955" s="161"/>
      <c r="F4955" s="162"/>
      <c r="G4955" s="147"/>
      <c r="H4955" s="146"/>
      <c r="J4955" s="146"/>
      <c r="L4955" s="150"/>
      <c r="N4955" s="163"/>
      <c r="O4955" s="146"/>
      <c r="P4955" s="146"/>
      <c r="Q4955" s="146"/>
      <c r="R4955" s="34"/>
      <c r="S4955" s="35"/>
      <c r="T4955" s="147"/>
    </row>
    <row r="4956">
      <c r="A4956" s="147"/>
      <c r="B4956" s="64"/>
      <c r="C4956" s="147" t="s">
        <v>217</v>
      </c>
      <c r="E4956" s="161"/>
      <c r="F4956" s="162"/>
      <c r="G4956" s="147"/>
      <c r="H4956" s="146"/>
      <c r="J4956" s="146"/>
      <c r="L4956" s="150"/>
      <c r="N4956" s="163"/>
      <c r="O4956" s="146"/>
      <c r="P4956" s="146"/>
      <c r="Q4956" s="146"/>
      <c r="R4956" s="34"/>
      <c r="S4956" s="35"/>
      <c r="T4956" s="147"/>
    </row>
    <row r="4957">
      <c r="A4957" s="147"/>
      <c r="B4957" s="64"/>
      <c r="C4957" s="147" t="s">
        <v>217</v>
      </c>
      <c r="E4957" s="161"/>
      <c r="F4957" s="162"/>
      <c r="G4957" s="147"/>
      <c r="H4957" s="146"/>
      <c r="J4957" s="146"/>
      <c r="L4957" s="150"/>
      <c r="N4957" s="163"/>
      <c r="O4957" s="146"/>
      <c r="P4957" s="146"/>
      <c r="Q4957" s="146"/>
      <c r="R4957" s="34"/>
      <c r="S4957" s="35"/>
      <c r="T4957" s="147"/>
    </row>
    <row r="4958">
      <c r="A4958" s="147"/>
      <c r="B4958" s="64"/>
      <c r="C4958" s="147" t="s">
        <v>217</v>
      </c>
      <c r="E4958" s="161"/>
      <c r="F4958" s="162"/>
      <c r="G4958" s="147"/>
      <c r="H4958" s="146"/>
      <c r="J4958" s="146"/>
      <c r="L4958" s="150"/>
      <c r="N4958" s="163"/>
      <c r="O4958" s="146"/>
      <c r="P4958" s="146"/>
      <c r="Q4958" s="146"/>
      <c r="R4958" s="34"/>
      <c r="S4958" s="35"/>
      <c r="T4958" s="147"/>
    </row>
    <row r="4959">
      <c r="A4959" s="147"/>
      <c r="B4959" s="64"/>
      <c r="C4959" s="147" t="s">
        <v>217</v>
      </c>
      <c r="E4959" s="161"/>
      <c r="F4959" s="162"/>
      <c r="G4959" s="147"/>
      <c r="H4959" s="146"/>
      <c r="J4959" s="146"/>
      <c r="L4959" s="150"/>
      <c r="N4959" s="163"/>
      <c r="O4959" s="146"/>
      <c r="P4959" s="146"/>
      <c r="Q4959" s="146"/>
      <c r="R4959" s="34"/>
      <c r="S4959" s="35"/>
      <c r="T4959" s="147"/>
    </row>
    <row r="4960">
      <c r="A4960" s="147"/>
      <c r="B4960" s="64"/>
      <c r="C4960" s="147" t="s">
        <v>217</v>
      </c>
      <c r="E4960" s="161"/>
      <c r="F4960" s="162"/>
      <c r="G4960" s="147"/>
      <c r="H4960" s="146"/>
      <c r="J4960" s="146"/>
      <c r="L4960" s="150"/>
      <c r="N4960" s="163"/>
      <c r="O4960" s="146"/>
      <c r="P4960" s="146"/>
      <c r="Q4960" s="146"/>
      <c r="R4960" s="34"/>
      <c r="S4960" s="35"/>
      <c r="T4960" s="147"/>
    </row>
    <row r="4961">
      <c r="A4961" s="147"/>
      <c r="B4961" s="64"/>
      <c r="C4961" s="147" t="s">
        <v>217</v>
      </c>
      <c r="E4961" s="161"/>
      <c r="F4961" s="162"/>
      <c r="G4961" s="147"/>
      <c r="H4961" s="146"/>
      <c r="J4961" s="146"/>
      <c r="L4961" s="150"/>
      <c r="N4961" s="163"/>
      <c r="O4961" s="146"/>
      <c r="P4961" s="146"/>
      <c r="Q4961" s="146"/>
      <c r="R4961" s="34"/>
      <c r="S4961" s="35"/>
      <c r="T4961" s="147"/>
    </row>
    <row r="4962">
      <c r="A4962" s="147"/>
      <c r="B4962" s="64"/>
      <c r="C4962" s="147" t="s">
        <v>217</v>
      </c>
      <c r="E4962" s="161"/>
      <c r="F4962" s="162"/>
      <c r="G4962" s="147"/>
      <c r="H4962" s="146"/>
      <c r="J4962" s="146"/>
      <c r="L4962" s="150"/>
      <c r="N4962" s="163"/>
      <c r="O4962" s="146"/>
      <c r="P4962" s="146"/>
      <c r="Q4962" s="146"/>
      <c r="R4962" s="34"/>
      <c r="S4962" s="35"/>
      <c r="T4962" s="147"/>
    </row>
    <row r="4963">
      <c r="A4963" s="147"/>
      <c r="B4963" s="64"/>
      <c r="C4963" s="147" t="s">
        <v>217</v>
      </c>
      <c r="E4963" s="161"/>
      <c r="F4963" s="162"/>
      <c r="G4963" s="147"/>
      <c r="H4963" s="146"/>
      <c r="J4963" s="146"/>
      <c r="L4963" s="150"/>
      <c r="N4963" s="163"/>
      <c r="O4963" s="146"/>
      <c r="P4963" s="146"/>
      <c r="Q4963" s="146"/>
      <c r="R4963" s="34"/>
      <c r="S4963" s="35"/>
      <c r="T4963" s="147"/>
    </row>
    <row r="4964">
      <c r="A4964" s="147"/>
      <c r="B4964" s="64"/>
      <c r="C4964" s="147" t="s">
        <v>217</v>
      </c>
      <c r="E4964" s="161"/>
      <c r="F4964" s="162"/>
      <c r="G4964" s="147"/>
      <c r="H4964" s="146"/>
      <c r="J4964" s="146"/>
      <c r="L4964" s="150"/>
      <c r="N4964" s="163"/>
      <c r="O4964" s="146"/>
      <c r="P4964" s="146"/>
      <c r="Q4964" s="146"/>
      <c r="R4964" s="34"/>
      <c r="S4964" s="35"/>
      <c r="T4964" s="147"/>
    </row>
    <row r="4965">
      <c r="A4965" s="147"/>
      <c r="B4965" s="64"/>
      <c r="C4965" s="147" t="s">
        <v>217</v>
      </c>
      <c r="E4965" s="161"/>
      <c r="F4965" s="162"/>
      <c r="G4965" s="147"/>
      <c r="H4965" s="146"/>
      <c r="J4965" s="146"/>
      <c r="L4965" s="150"/>
      <c r="N4965" s="163"/>
      <c r="O4965" s="146"/>
      <c r="P4965" s="146"/>
      <c r="Q4965" s="146"/>
      <c r="R4965" s="34"/>
      <c r="S4965" s="35"/>
      <c r="T4965" s="147"/>
    </row>
    <row r="4966">
      <c r="A4966" s="147"/>
      <c r="B4966" s="64"/>
      <c r="C4966" s="147" t="s">
        <v>217</v>
      </c>
      <c r="E4966" s="161"/>
      <c r="F4966" s="162"/>
      <c r="G4966" s="147"/>
      <c r="H4966" s="146"/>
      <c r="J4966" s="146"/>
      <c r="L4966" s="150"/>
      <c r="N4966" s="163"/>
      <c r="O4966" s="146"/>
      <c r="P4966" s="146"/>
      <c r="Q4966" s="146"/>
      <c r="R4966" s="34"/>
      <c r="S4966" s="35"/>
      <c r="T4966" s="147"/>
    </row>
    <row r="4967">
      <c r="A4967" s="147"/>
      <c r="B4967" s="64"/>
      <c r="C4967" s="147" t="s">
        <v>217</v>
      </c>
      <c r="E4967" s="161"/>
      <c r="F4967" s="162"/>
      <c r="G4967" s="147"/>
      <c r="H4967" s="146"/>
      <c r="J4967" s="146"/>
      <c r="L4967" s="150"/>
      <c r="N4967" s="163"/>
      <c r="O4967" s="146"/>
      <c r="P4967" s="146"/>
      <c r="Q4967" s="146"/>
      <c r="R4967" s="34"/>
      <c r="S4967" s="35"/>
      <c r="T4967" s="147"/>
    </row>
    <row r="4968">
      <c r="A4968" s="147"/>
      <c r="B4968" s="64"/>
      <c r="C4968" s="147" t="s">
        <v>217</v>
      </c>
      <c r="E4968" s="161"/>
      <c r="F4968" s="162"/>
      <c r="G4968" s="147"/>
      <c r="H4968" s="146"/>
      <c r="J4968" s="146"/>
      <c r="L4968" s="150"/>
      <c r="N4968" s="163"/>
      <c r="O4968" s="146"/>
      <c r="P4968" s="146"/>
      <c r="Q4968" s="146"/>
      <c r="R4968" s="34"/>
      <c r="S4968" s="35"/>
      <c r="T4968" s="147"/>
    </row>
    <row r="4969">
      <c r="A4969" s="147"/>
      <c r="B4969" s="64"/>
      <c r="C4969" s="147" t="s">
        <v>217</v>
      </c>
      <c r="E4969" s="161"/>
      <c r="F4969" s="162"/>
      <c r="G4969" s="147"/>
      <c r="H4969" s="146"/>
      <c r="J4969" s="146"/>
      <c r="L4969" s="150"/>
      <c r="N4969" s="163"/>
      <c r="O4969" s="146"/>
      <c r="P4969" s="146"/>
      <c r="Q4969" s="146"/>
      <c r="R4969" s="34"/>
      <c r="S4969" s="35"/>
      <c r="T4969" s="147"/>
    </row>
    <row r="4970">
      <c r="A4970" s="147"/>
      <c r="B4970" s="64"/>
      <c r="C4970" s="147" t="s">
        <v>217</v>
      </c>
      <c r="E4970" s="161"/>
      <c r="F4970" s="162"/>
      <c r="G4970" s="147"/>
      <c r="H4970" s="146"/>
      <c r="J4970" s="146"/>
      <c r="L4970" s="150"/>
      <c r="N4970" s="163"/>
      <c r="O4970" s="146"/>
      <c r="P4970" s="146"/>
      <c r="Q4970" s="146"/>
      <c r="R4970" s="34"/>
      <c r="S4970" s="35"/>
      <c r="T4970" s="147"/>
    </row>
    <row r="4971">
      <c r="A4971" s="147"/>
      <c r="B4971" s="64"/>
      <c r="C4971" s="147" t="s">
        <v>217</v>
      </c>
      <c r="E4971" s="161"/>
      <c r="F4971" s="162"/>
      <c r="G4971" s="147"/>
      <c r="H4971" s="146"/>
      <c r="J4971" s="146"/>
      <c r="L4971" s="150"/>
      <c r="N4971" s="163"/>
      <c r="O4971" s="146"/>
      <c r="P4971" s="146"/>
      <c r="Q4971" s="146"/>
      <c r="R4971" s="34"/>
      <c r="S4971" s="35"/>
      <c r="T4971" s="147"/>
    </row>
    <row r="4972">
      <c r="A4972" s="147"/>
      <c r="B4972" s="64"/>
      <c r="C4972" s="147" t="s">
        <v>217</v>
      </c>
      <c r="E4972" s="161"/>
      <c r="F4972" s="162"/>
      <c r="G4972" s="147"/>
      <c r="H4972" s="146"/>
      <c r="J4972" s="146"/>
      <c r="L4972" s="150"/>
      <c r="N4972" s="163"/>
      <c r="O4972" s="146"/>
      <c r="P4972" s="146"/>
      <c r="Q4972" s="146"/>
      <c r="R4972" s="34"/>
      <c r="S4972" s="35"/>
      <c r="T4972" s="147"/>
    </row>
    <row r="4973">
      <c r="A4973" s="147"/>
      <c r="B4973" s="64"/>
      <c r="C4973" s="147" t="s">
        <v>217</v>
      </c>
      <c r="E4973" s="161"/>
      <c r="F4973" s="162"/>
      <c r="G4973" s="147"/>
      <c r="H4973" s="146"/>
      <c r="J4973" s="146"/>
      <c r="L4973" s="150"/>
      <c r="N4973" s="163"/>
      <c r="O4973" s="146"/>
      <c r="P4973" s="146"/>
      <c r="Q4973" s="146"/>
      <c r="R4973" s="34"/>
      <c r="S4973" s="35"/>
      <c r="T4973" s="147"/>
    </row>
    <row r="4974">
      <c r="A4974" s="147"/>
      <c r="B4974" s="64"/>
      <c r="C4974" s="147" t="s">
        <v>217</v>
      </c>
      <c r="E4974" s="161"/>
      <c r="F4974" s="162"/>
      <c r="G4974" s="147"/>
      <c r="H4974" s="146"/>
      <c r="J4974" s="146"/>
      <c r="L4974" s="150"/>
      <c r="N4974" s="163"/>
      <c r="O4974" s="146"/>
      <c r="P4974" s="146"/>
      <c r="Q4974" s="146"/>
      <c r="R4974" s="34"/>
      <c r="S4974" s="35"/>
      <c r="T4974" s="147"/>
    </row>
    <row r="4975">
      <c r="A4975" s="147"/>
      <c r="B4975" s="64"/>
      <c r="C4975" s="147" t="s">
        <v>217</v>
      </c>
      <c r="E4975" s="161"/>
      <c r="F4975" s="162"/>
      <c r="G4975" s="147"/>
      <c r="H4975" s="146"/>
      <c r="J4975" s="146"/>
      <c r="L4975" s="150"/>
      <c r="N4975" s="163"/>
      <c r="O4975" s="146"/>
      <c r="P4975" s="146"/>
      <c r="Q4975" s="146"/>
      <c r="R4975" s="34"/>
      <c r="S4975" s="35"/>
      <c r="T4975" s="147"/>
    </row>
    <row r="4976">
      <c r="A4976" s="147"/>
      <c r="B4976" s="64"/>
      <c r="C4976" s="147" t="s">
        <v>217</v>
      </c>
      <c r="E4976" s="161"/>
      <c r="F4976" s="162"/>
      <c r="G4976" s="147"/>
      <c r="H4976" s="146"/>
      <c r="J4976" s="146"/>
      <c r="L4976" s="150"/>
      <c r="N4976" s="163"/>
      <c r="O4976" s="146"/>
      <c r="P4976" s="146"/>
      <c r="Q4976" s="146"/>
      <c r="R4976" s="34"/>
      <c r="S4976" s="35"/>
      <c r="T4976" s="147"/>
    </row>
    <row r="4977">
      <c r="A4977" s="147"/>
      <c r="B4977" s="64"/>
      <c r="C4977" s="147" t="s">
        <v>217</v>
      </c>
      <c r="E4977" s="161"/>
      <c r="F4977" s="162"/>
      <c r="G4977" s="147"/>
      <c r="H4977" s="146"/>
      <c r="J4977" s="146"/>
      <c r="L4977" s="150"/>
      <c r="N4977" s="163"/>
      <c r="O4977" s="146"/>
      <c r="P4977" s="146"/>
      <c r="Q4977" s="146"/>
      <c r="R4977" s="34"/>
      <c r="S4977" s="35"/>
      <c r="T4977" s="147"/>
    </row>
    <row r="4978">
      <c r="A4978" s="147"/>
      <c r="B4978" s="64"/>
      <c r="C4978" s="147" t="s">
        <v>217</v>
      </c>
      <c r="E4978" s="161"/>
      <c r="F4978" s="162"/>
      <c r="G4978" s="147"/>
      <c r="H4978" s="146"/>
      <c r="J4978" s="146"/>
      <c r="L4978" s="150"/>
      <c r="N4978" s="163"/>
      <c r="O4978" s="146"/>
      <c r="P4978" s="146"/>
      <c r="Q4978" s="146"/>
      <c r="R4978" s="34"/>
      <c r="S4978" s="35"/>
      <c r="T4978" s="147"/>
    </row>
    <row r="4979">
      <c r="A4979" s="147"/>
      <c r="B4979" s="64"/>
      <c r="C4979" s="147" t="s">
        <v>217</v>
      </c>
      <c r="E4979" s="161"/>
      <c r="F4979" s="162"/>
      <c r="G4979" s="147"/>
      <c r="H4979" s="146"/>
      <c r="J4979" s="146"/>
      <c r="L4979" s="150"/>
      <c r="N4979" s="163"/>
      <c r="O4979" s="146"/>
      <c r="P4979" s="146"/>
      <c r="Q4979" s="146"/>
      <c r="R4979" s="34"/>
      <c r="S4979" s="35"/>
      <c r="T4979" s="147"/>
    </row>
    <row r="4980">
      <c r="A4980" s="147"/>
      <c r="B4980" s="64"/>
      <c r="C4980" s="147" t="s">
        <v>217</v>
      </c>
      <c r="E4980" s="161"/>
      <c r="F4980" s="162"/>
      <c r="G4980" s="147"/>
      <c r="H4980" s="146"/>
      <c r="J4980" s="146"/>
      <c r="L4980" s="150"/>
      <c r="N4980" s="163"/>
      <c r="O4980" s="146"/>
      <c r="P4980" s="146"/>
      <c r="Q4980" s="146"/>
      <c r="R4980" s="34"/>
      <c r="S4980" s="35"/>
      <c r="T4980" s="147"/>
    </row>
    <row r="4981">
      <c r="A4981" s="147"/>
      <c r="B4981" s="64"/>
      <c r="C4981" s="147" t="s">
        <v>217</v>
      </c>
      <c r="E4981" s="161"/>
      <c r="F4981" s="162"/>
      <c r="G4981" s="147"/>
      <c r="H4981" s="146"/>
      <c r="J4981" s="146"/>
      <c r="L4981" s="150"/>
      <c r="N4981" s="163"/>
      <c r="O4981" s="146"/>
      <c r="P4981" s="146"/>
      <c r="Q4981" s="146"/>
      <c r="R4981" s="34"/>
      <c r="S4981" s="35"/>
      <c r="T4981" s="147"/>
    </row>
    <row r="4982">
      <c r="A4982" s="147"/>
      <c r="B4982" s="64"/>
      <c r="C4982" s="147" t="s">
        <v>217</v>
      </c>
      <c r="E4982" s="161"/>
      <c r="F4982" s="162"/>
      <c r="G4982" s="147"/>
      <c r="H4982" s="146"/>
      <c r="J4982" s="146"/>
      <c r="L4982" s="150"/>
      <c r="N4982" s="163"/>
      <c r="O4982" s="146"/>
      <c r="P4982" s="146"/>
      <c r="Q4982" s="146"/>
      <c r="R4982" s="34"/>
      <c r="S4982" s="35"/>
      <c r="T4982" s="147"/>
    </row>
    <row r="4983">
      <c r="A4983" s="147"/>
      <c r="B4983" s="64"/>
      <c r="C4983" s="147" t="s">
        <v>217</v>
      </c>
      <c r="E4983" s="161"/>
      <c r="F4983" s="162"/>
      <c r="G4983" s="147"/>
      <c r="H4983" s="146"/>
      <c r="J4983" s="146"/>
      <c r="L4983" s="150"/>
      <c r="N4983" s="163"/>
      <c r="O4983" s="146"/>
      <c r="P4983" s="146"/>
      <c r="Q4983" s="146"/>
      <c r="R4983" s="34"/>
      <c r="S4983" s="35"/>
      <c r="T4983" s="147"/>
    </row>
    <row r="4984">
      <c r="A4984" s="147"/>
      <c r="B4984" s="64"/>
      <c r="C4984" s="147" t="s">
        <v>217</v>
      </c>
      <c r="E4984" s="161"/>
      <c r="F4984" s="162"/>
      <c r="G4984" s="147"/>
      <c r="H4984" s="146"/>
      <c r="J4984" s="146"/>
      <c r="L4984" s="150"/>
      <c r="N4984" s="163"/>
      <c r="O4984" s="146"/>
      <c r="P4984" s="146"/>
      <c r="Q4984" s="146"/>
      <c r="R4984" s="34"/>
      <c r="S4984" s="35"/>
      <c r="T4984" s="147"/>
    </row>
    <row r="4985">
      <c r="A4985" s="147"/>
      <c r="B4985" s="64"/>
      <c r="C4985" s="147" t="s">
        <v>217</v>
      </c>
      <c r="E4985" s="161"/>
      <c r="F4985" s="162"/>
      <c r="G4985" s="147"/>
      <c r="H4985" s="146"/>
      <c r="J4985" s="146"/>
      <c r="L4985" s="150"/>
      <c r="N4985" s="163"/>
      <c r="O4985" s="146"/>
      <c r="P4985" s="146"/>
      <c r="Q4985" s="146"/>
      <c r="R4985" s="34"/>
      <c r="S4985" s="35"/>
      <c r="T4985" s="147"/>
    </row>
    <row r="4986">
      <c r="A4986" s="147"/>
      <c r="B4986" s="64"/>
      <c r="C4986" s="147" t="s">
        <v>217</v>
      </c>
      <c r="E4986" s="161"/>
      <c r="F4986" s="162"/>
      <c r="G4986" s="147"/>
      <c r="H4986" s="146"/>
      <c r="J4986" s="146"/>
      <c r="L4986" s="150"/>
      <c r="N4986" s="163"/>
      <c r="O4986" s="146"/>
      <c r="P4986" s="146"/>
      <c r="Q4986" s="146"/>
      <c r="R4986" s="34"/>
      <c r="S4986" s="35"/>
      <c r="T4986" s="147"/>
    </row>
    <row r="4987">
      <c r="A4987" s="147"/>
      <c r="B4987" s="64"/>
      <c r="C4987" s="147" t="s">
        <v>217</v>
      </c>
      <c r="E4987" s="161"/>
      <c r="F4987" s="162"/>
      <c r="G4987" s="147"/>
      <c r="H4987" s="146"/>
      <c r="J4987" s="146"/>
      <c r="L4987" s="150"/>
      <c r="N4987" s="163"/>
      <c r="O4987" s="146"/>
      <c r="P4987" s="146"/>
      <c r="Q4987" s="146"/>
      <c r="R4987" s="34"/>
      <c r="S4987" s="35"/>
      <c r="T4987" s="147"/>
    </row>
    <row r="4988">
      <c r="A4988" s="147"/>
      <c r="B4988" s="64"/>
      <c r="C4988" s="147" t="s">
        <v>217</v>
      </c>
      <c r="E4988" s="161"/>
      <c r="F4988" s="162"/>
      <c r="G4988" s="147"/>
      <c r="H4988" s="146"/>
      <c r="J4988" s="146"/>
      <c r="L4988" s="150"/>
      <c r="N4988" s="163"/>
      <c r="O4988" s="146"/>
      <c r="P4988" s="146"/>
      <c r="Q4988" s="146"/>
      <c r="R4988" s="34"/>
      <c r="S4988" s="35"/>
      <c r="T4988" s="147"/>
    </row>
    <row r="4989">
      <c r="A4989" s="147"/>
      <c r="B4989" s="64"/>
      <c r="C4989" s="147" t="s">
        <v>217</v>
      </c>
      <c r="E4989" s="161"/>
      <c r="F4989" s="162"/>
      <c r="G4989" s="147"/>
      <c r="H4989" s="146"/>
      <c r="J4989" s="146"/>
      <c r="L4989" s="150"/>
      <c r="N4989" s="163"/>
      <c r="O4989" s="146"/>
      <c r="P4989" s="146"/>
      <c r="Q4989" s="146"/>
      <c r="R4989" s="34"/>
      <c r="S4989" s="35"/>
      <c r="T4989" s="147"/>
    </row>
    <row r="4990">
      <c r="A4990" s="147"/>
      <c r="B4990" s="64"/>
      <c r="C4990" s="147" t="s">
        <v>217</v>
      </c>
      <c r="E4990" s="161"/>
      <c r="F4990" s="162"/>
      <c r="G4990" s="147"/>
      <c r="H4990" s="146"/>
      <c r="J4990" s="146"/>
      <c r="L4990" s="150"/>
      <c r="N4990" s="163"/>
      <c r="O4990" s="146"/>
      <c r="P4990" s="146"/>
      <c r="Q4990" s="146"/>
      <c r="R4990" s="34"/>
      <c r="S4990" s="35"/>
      <c r="T4990" s="147"/>
    </row>
    <row r="4991">
      <c r="A4991" s="147"/>
      <c r="B4991" s="64"/>
      <c r="C4991" s="147" t="s">
        <v>217</v>
      </c>
      <c r="E4991" s="161"/>
      <c r="F4991" s="162"/>
      <c r="G4991" s="147"/>
      <c r="H4991" s="146"/>
      <c r="J4991" s="146"/>
      <c r="L4991" s="150"/>
      <c r="N4991" s="163"/>
      <c r="O4991" s="146"/>
      <c r="P4991" s="146"/>
      <c r="Q4991" s="146"/>
      <c r="R4991" s="34"/>
      <c r="S4991" s="35"/>
      <c r="T4991" s="147"/>
    </row>
    <row r="4992">
      <c r="A4992" s="147"/>
      <c r="B4992" s="64"/>
      <c r="C4992" s="147" t="s">
        <v>217</v>
      </c>
      <c r="E4992" s="161"/>
      <c r="F4992" s="162"/>
      <c r="G4992" s="147"/>
      <c r="H4992" s="146"/>
      <c r="J4992" s="146"/>
      <c r="L4992" s="150"/>
      <c r="N4992" s="163"/>
      <c r="O4992" s="146"/>
      <c r="P4992" s="146"/>
      <c r="Q4992" s="146"/>
      <c r="R4992" s="34"/>
      <c r="S4992" s="35"/>
      <c r="T4992" s="147"/>
    </row>
    <row r="4993">
      <c r="A4993" s="147"/>
      <c r="B4993" s="64"/>
      <c r="C4993" s="147" t="s">
        <v>217</v>
      </c>
      <c r="E4993" s="161"/>
      <c r="F4993" s="162"/>
      <c r="G4993" s="147"/>
      <c r="H4993" s="146"/>
      <c r="J4993" s="146"/>
      <c r="L4993" s="150"/>
      <c r="N4993" s="163"/>
      <c r="O4993" s="146"/>
      <c r="P4993" s="146"/>
      <c r="Q4993" s="146"/>
      <c r="R4993" s="34"/>
      <c r="S4993" s="35"/>
      <c r="T4993" s="147"/>
    </row>
    <row r="4994">
      <c r="A4994" s="147"/>
      <c r="B4994" s="64"/>
      <c r="C4994" s="147" t="s">
        <v>217</v>
      </c>
      <c r="E4994" s="161"/>
      <c r="F4994" s="162"/>
      <c r="G4994" s="147"/>
      <c r="H4994" s="146"/>
      <c r="J4994" s="146"/>
      <c r="L4994" s="150"/>
      <c r="N4994" s="163"/>
      <c r="O4994" s="146"/>
      <c r="P4994" s="146"/>
      <c r="Q4994" s="146"/>
      <c r="R4994" s="34"/>
      <c r="S4994" s="35"/>
      <c r="T4994" s="147"/>
    </row>
    <row r="4995">
      <c r="A4995" s="147"/>
      <c r="B4995" s="64"/>
      <c r="C4995" s="147" t="s">
        <v>217</v>
      </c>
      <c r="E4995" s="161"/>
      <c r="F4995" s="162"/>
      <c r="G4995" s="147"/>
      <c r="H4995" s="146"/>
      <c r="J4995" s="146"/>
      <c r="L4995" s="150"/>
      <c r="N4995" s="163"/>
      <c r="O4995" s="146"/>
      <c r="P4995" s="146"/>
      <c r="Q4995" s="146"/>
      <c r="R4995" s="34"/>
      <c r="S4995" s="35"/>
      <c r="T4995" s="147"/>
    </row>
    <row r="4996">
      <c r="A4996" s="147"/>
      <c r="B4996" s="64"/>
      <c r="C4996" s="147" t="s">
        <v>217</v>
      </c>
      <c r="E4996" s="161"/>
      <c r="F4996" s="162"/>
      <c r="G4996" s="147"/>
      <c r="H4996" s="146"/>
      <c r="J4996" s="146"/>
      <c r="L4996" s="150"/>
      <c r="N4996" s="163"/>
      <c r="O4996" s="146"/>
      <c r="P4996" s="146"/>
      <c r="Q4996" s="146"/>
      <c r="R4996" s="34"/>
      <c r="S4996" s="35"/>
      <c r="T4996" s="147"/>
    </row>
    <row r="4997">
      <c r="A4997" s="147"/>
      <c r="B4997" s="64"/>
      <c r="C4997" s="147" t="s">
        <v>217</v>
      </c>
      <c r="E4997" s="161"/>
      <c r="F4997" s="162"/>
      <c r="G4997" s="147"/>
      <c r="H4997" s="146"/>
      <c r="J4997" s="146"/>
      <c r="L4997" s="150"/>
      <c r="N4997" s="163"/>
      <c r="O4997" s="146"/>
      <c r="P4997" s="146"/>
      <c r="Q4997" s="146"/>
      <c r="R4997" s="34"/>
      <c r="S4997" s="35"/>
      <c r="T4997" s="147"/>
    </row>
    <row r="4998">
      <c r="A4998" s="147"/>
      <c r="B4998" s="64"/>
      <c r="C4998" s="147" t="s">
        <v>217</v>
      </c>
      <c r="E4998" s="161"/>
      <c r="F4998" s="162"/>
      <c r="G4998" s="147"/>
      <c r="H4998" s="146"/>
      <c r="J4998" s="146"/>
      <c r="L4998" s="150"/>
      <c r="N4998" s="163"/>
      <c r="O4998" s="146"/>
      <c r="P4998" s="146"/>
      <c r="Q4998" s="146"/>
      <c r="R4998" s="34"/>
      <c r="S4998" s="35"/>
      <c r="T4998" s="147"/>
    </row>
    <row r="4999">
      <c r="A4999" s="147"/>
      <c r="B4999" s="64"/>
      <c r="C4999" s="147" t="s">
        <v>217</v>
      </c>
      <c r="E4999" s="161"/>
      <c r="F4999" s="162"/>
      <c r="G4999" s="147"/>
      <c r="H4999" s="146"/>
      <c r="J4999" s="146"/>
      <c r="L4999" s="150"/>
      <c r="N4999" s="163"/>
      <c r="O4999" s="146"/>
      <c r="P4999" s="146"/>
      <c r="Q4999" s="146"/>
      <c r="R4999" s="34"/>
      <c r="S4999" s="35"/>
      <c r="T4999" s="147"/>
    </row>
    <row r="5000">
      <c r="A5000" s="147"/>
      <c r="B5000" s="64"/>
      <c r="C5000" s="147" t="s">
        <v>217</v>
      </c>
      <c r="E5000" s="161"/>
      <c r="F5000" s="162"/>
      <c r="G5000" s="147"/>
      <c r="H5000" s="146"/>
      <c r="J5000" s="146"/>
      <c r="L5000" s="150"/>
      <c r="N5000" s="163"/>
      <c r="O5000" s="146"/>
      <c r="P5000" s="146"/>
      <c r="Q5000" s="146"/>
      <c r="R5000" s="34"/>
      <c r="S5000" s="35"/>
      <c r="T5000" s="147"/>
    </row>
    <row r="5001">
      <c r="A5001" s="147"/>
      <c r="B5001" s="64"/>
      <c r="C5001" s="147" t="s">
        <v>217</v>
      </c>
      <c r="E5001" s="161"/>
      <c r="F5001" s="162"/>
      <c r="G5001" s="147"/>
      <c r="H5001" s="146"/>
      <c r="J5001" s="146"/>
      <c r="L5001" s="150"/>
      <c r="N5001" s="163"/>
      <c r="O5001" s="146"/>
      <c r="P5001" s="146"/>
      <c r="Q5001" s="146"/>
      <c r="R5001" s="34"/>
      <c r="S5001" s="35"/>
      <c r="T5001" s="147"/>
    </row>
    <row r="5002">
      <c r="A5002" s="147"/>
      <c r="B5002" s="64"/>
      <c r="C5002" s="147" t="s">
        <v>217</v>
      </c>
      <c r="E5002" s="161"/>
      <c r="F5002" s="162"/>
      <c r="G5002" s="147"/>
      <c r="H5002" s="146"/>
      <c r="J5002" s="146"/>
      <c r="L5002" s="150"/>
      <c r="N5002" s="163"/>
      <c r="O5002" s="146"/>
      <c r="P5002" s="146"/>
      <c r="Q5002" s="146"/>
      <c r="R5002" s="34"/>
      <c r="S5002" s="35"/>
      <c r="T5002" s="147"/>
    </row>
    <row r="5003">
      <c r="A5003" s="147"/>
      <c r="B5003" s="64"/>
      <c r="C5003" s="147" t="s">
        <v>217</v>
      </c>
      <c r="E5003" s="161"/>
      <c r="F5003" s="162"/>
      <c r="G5003" s="147"/>
      <c r="H5003" s="146"/>
      <c r="J5003" s="146"/>
      <c r="L5003" s="150"/>
      <c r="N5003" s="163"/>
      <c r="O5003" s="146"/>
      <c r="P5003" s="146"/>
      <c r="Q5003" s="146"/>
      <c r="R5003" s="34"/>
      <c r="S5003" s="35"/>
      <c r="T5003" s="147"/>
    </row>
    <row r="5004">
      <c r="A5004" s="147"/>
      <c r="B5004" s="64"/>
      <c r="C5004" s="147" t="s">
        <v>217</v>
      </c>
      <c r="E5004" s="161"/>
      <c r="F5004" s="162"/>
      <c r="G5004" s="147"/>
      <c r="H5004" s="146"/>
      <c r="J5004" s="146"/>
      <c r="L5004" s="150"/>
      <c r="N5004" s="163"/>
      <c r="O5004" s="146"/>
      <c r="P5004" s="146"/>
      <c r="Q5004" s="146"/>
      <c r="R5004" s="34"/>
      <c r="S5004" s="35"/>
      <c r="T5004" s="147"/>
    </row>
    <row r="5005">
      <c r="A5005" s="147"/>
      <c r="B5005" s="64"/>
      <c r="C5005" s="147" t="s">
        <v>217</v>
      </c>
      <c r="E5005" s="161"/>
      <c r="F5005" s="162"/>
      <c r="G5005" s="147"/>
      <c r="H5005" s="146"/>
      <c r="J5005" s="146"/>
      <c r="L5005" s="150"/>
      <c r="N5005" s="163"/>
      <c r="O5005" s="146"/>
      <c r="P5005" s="146"/>
      <c r="Q5005" s="146"/>
      <c r="R5005" s="34"/>
      <c r="S5005" s="35"/>
      <c r="T5005" s="147"/>
    </row>
    <row r="5006">
      <c r="A5006" s="147"/>
      <c r="B5006" s="64"/>
      <c r="C5006" s="147" t="s">
        <v>217</v>
      </c>
      <c r="E5006" s="161"/>
      <c r="F5006" s="162"/>
      <c r="G5006" s="147"/>
      <c r="H5006" s="146"/>
      <c r="J5006" s="146"/>
      <c r="L5006" s="150"/>
      <c r="N5006" s="163"/>
      <c r="O5006" s="146"/>
      <c r="P5006" s="146"/>
      <c r="Q5006" s="146"/>
      <c r="R5006" s="34"/>
      <c r="S5006" s="35"/>
      <c r="T5006" s="147"/>
    </row>
    <row r="5007">
      <c r="A5007" s="147"/>
      <c r="B5007" s="64"/>
      <c r="C5007" s="147" t="s">
        <v>217</v>
      </c>
      <c r="E5007" s="161"/>
      <c r="F5007" s="162"/>
      <c r="G5007" s="147"/>
      <c r="H5007" s="146"/>
      <c r="J5007" s="146"/>
      <c r="L5007" s="150"/>
      <c r="N5007" s="163"/>
      <c r="O5007" s="146"/>
      <c r="P5007" s="146"/>
      <c r="Q5007" s="146"/>
      <c r="R5007" s="34"/>
      <c r="S5007" s="35"/>
      <c r="T5007" s="147"/>
    </row>
    <row r="5008">
      <c r="A5008" s="147"/>
      <c r="B5008" s="64"/>
      <c r="C5008" s="147" t="s">
        <v>217</v>
      </c>
      <c r="E5008" s="161"/>
      <c r="F5008" s="162"/>
      <c r="G5008" s="147"/>
      <c r="H5008" s="146"/>
      <c r="J5008" s="146"/>
      <c r="L5008" s="150"/>
      <c r="N5008" s="163"/>
      <c r="O5008" s="146"/>
      <c r="P5008" s="146"/>
      <c r="Q5008" s="146"/>
      <c r="R5008" s="34"/>
      <c r="S5008" s="35"/>
      <c r="T5008" s="147"/>
    </row>
    <row r="5009">
      <c r="A5009" s="147"/>
      <c r="B5009" s="64"/>
      <c r="C5009" s="147" t="s">
        <v>217</v>
      </c>
      <c r="E5009" s="161"/>
      <c r="F5009" s="162"/>
      <c r="G5009" s="147"/>
      <c r="H5009" s="146"/>
      <c r="J5009" s="146"/>
      <c r="L5009" s="150"/>
      <c r="N5009" s="163"/>
      <c r="O5009" s="146"/>
      <c r="P5009" s="146"/>
      <c r="Q5009" s="146"/>
      <c r="R5009" s="34"/>
      <c r="S5009" s="35"/>
      <c r="T5009" s="147"/>
    </row>
    <row r="5010">
      <c r="A5010" s="147"/>
      <c r="B5010" s="64"/>
      <c r="C5010" s="147" t="s">
        <v>217</v>
      </c>
      <c r="E5010" s="161"/>
      <c r="F5010" s="162"/>
      <c r="G5010" s="147"/>
      <c r="H5010" s="146"/>
      <c r="J5010" s="146"/>
      <c r="L5010" s="150"/>
      <c r="N5010" s="163"/>
      <c r="O5010" s="146"/>
      <c r="P5010" s="146"/>
      <c r="Q5010" s="146"/>
      <c r="R5010" s="34"/>
      <c r="S5010" s="35"/>
      <c r="T5010" s="147"/>
    </row>
    <row r="5011">
      <c r="A5011" s="147"/>
      <c r="B5011" s="64"/>
      <c r="C5011" s="147" t="s">
        <v>217</v>
      </c>
      <c r="E5011" s="161"/>
      <c r="F5011" s="162"/>
      <c r="G5011" s="147"/>
      <c r="H5011" s="146"/>
      <c r="J5011" s="146"/>
      <c r="L5011" s="150"/>
      <c r="N5011" s="163"/>
      <c r="O5011" s="146"/>
      <c r="P5011" s="146"/>
      <c r="Q5011" s="146"/>
      <c r="R5011" s="34"/>
      <c r="S5011" s="35"/>
      <c r="T5011" s="147"/>
    </row>
    <row r="5012">
      <c r="A5012" s="147"/>
      <c r="B5012" s="64"/>
      <c r="C5012" s="147" t="s">
        <v>217</v>
      </c>
      <c r="E5012" s="161"/>
      <c r="F5012" s="162"/>
      <c r="G5012" s="147"/>
      <c r="H5012" s="146"/>
      <c r="J5012" s="146"/>
      <c r="L5012" s="150"/>
      <c r="N5012" s="163"/>
      <c r="O5012" s="146"/>
      <c r="P5012" s="146"/>
      <c r="Q5012" s="146"/>
      <c r="R5012" s="34"/>
      <c r="S5012" s="35"/>
      <c r="T5012" s="147"/>
    </row>
    <row r="5013">
      <c r="A5013" s="147"/>
      <c r="B5013" s="64"/>
      <c r="C5013" s="147" t="s">
        <v>217</v>
      </c>
      <c r="E5013" s="161"/>
      <c r="F5013" s="162"/>
      <c r="G5013" s="147"/>
      <c r="H5013" s="146"/>
      <c r="J5013" s="146"/>
      <c r="L5013" s="150"/>
      <c r="N5013" s="163"/>
      <c r="O5013" s="146"/>
      <c r="P5013" s="146"/>
      <c r="Q5013" s="146"/>
      <c r="R5013" s="34"/>
      <c r="S5013" s="35"/>
      <c r="T5013" s="147"/>
    </row>
    <row r="5014">
      <c r="A5014" s="147"/>
      <c r="B5014" s="64"/>
      <c r="C5014" s="147" t="s">
        <v>217</v>
      </c>
      <c r="E5014" s="161"/>
      <c r="F5014" s="162"/>
      <c r="G5014" s="147"/>
      <c r="H5014" s="146"/>
      <c r="J5014" s="146"/>
      <c r="L5014" s="150"/>
      <c r="N5014" s="163"/>
      <c r="O5014" s="146"/>
      <c r="P5014" s="146"/>
      <c r="Q5014" s="146"/>
      <c r="R5014" s="34"/>
      <c r="S5014" s="35"/>
      <c r="T5014" s="147"/>
    </row>
    <row r="5015">
      <c r="A5015" s="147"/>
      <c r="B5015" s="64"/>
      <c r="C5015" s="147" t="s">
        <v>217</v>
      </c>
      <c r="E5015" s="161"/>
      <c r="F5015" s="162"/>
      <c r="G5015" s="147"/>
      <c r="H5015" s="146"/>
      <c r="J5015" s="146"/>
      <c r="L5015" s="150"/>
      <c r="N5015" s="163"/>
      <c r="O5015" s="146"/>
      <c r="P5015" s="146"/>
      <c r="Q5015" s="146"/>
      <c r="R5015" s="34"/>
      <c r="S5015" s="35"/>
      <c r="T5015" s="147"/>
    </row>
    <row r="5016">
      <c r="A5016" s="147"/>
      <c r="B5016" s="64"/>
      <c r="C5016" s="147" t="s">
        <v>217</v>
      </c>
      <c r="E5016" s="161"/>
      <c r="F5016" s="162"/>
      <c r="G5016" s="147"/>
      <c r="H5016" s="146"/>
      <c r="J5016" s="146"/>
      <c r="L5016" s="150"/>
      <c r="N5016" s="163"/>
      <c r="O5016" s="146"/>
      <c r="P5016" s="146"/>
      <c r="Q5016" s="146"/>
      <c r="R5016" s="34"/>
      <c r="S5016" s="35"/>
      <c r="T5016" s="147"/>
    </row>
    <row r="5017">
      <c r="A5017" s="147"/>
      <c r="B5017" s="64"/>
      <c r="C5017" s="147" t="s">
        <v>217</v>
      </c>
      <c r="E5017" s="161"/>
      <c r="F5017" s="162"/>
      <c r="G5017" s="147"/>
      <c r="H5017" s="146"/>
      <c r="J5017" s="146"/>
      <c r="L5017" s="150"/>
      <c r="N5017" s="163"/>
      <c r="O5017" s="146"/>
      <c r="P5017" s="146"/>
      <c r="Q5017" s="146"/>
      <c r="R5017" s="34"/>
      <c r="S5017" s="35"/>
      <c r="T5017" s="147"/>
    </row>
    <row r="5018">
      <c r="A5018" s="147"/>
      <c r="B5018" s="64"/>
      <c r="C5018" s="147" t="s">
        <v>217</v>
      </c>
      <c r="E5018" s="161"/>
      <c r="F5018" s="162"/>
      <c r="G5018" s="147"/>
      <c r="H5018" s="146"/>
      <c r="J5018" s="146"/>
      <c r="L5018" s="150"/>
      <c r="N5018" s="163"/>
      <c r="O5018" s="146"/>
      <c r="P5018" s="146"/>
      <c r="Q5018" s="146"/>
      <c r="R5018" s="34"/>
      <c r="S5018" s="35"/>
      <c r="T5018" s="147"/>
    </row>
    <row r="5019">
      <c r="A5019" s="147"/>
      <c r="B5019" s="64"/>
      <c r="C5019" s="147" t="s">
        <v>217</v>
      </c>
      <c r="E5019" s="161"/>
      <c r="F5019" s="162"/>
      <c r="G5019" s="147"/>
      <c r="H5019" s="146"/>
      <c r="J5019" s="146"/>
      <c r="L5019" s="150"/>
      <c r="N5019" s="163"/>
      <c r="O5019" s="146"/>
      <c r="P5019" s="146"/>
      <c r="Q5019" s="146"/>
      <c r="R5019" s="34"/>
      <c r="S5019" s="35"/>
      <c r="T5019" s="147"/>
    </row>
    <row r="5020">
      <c r="A5020" s="147"/>
      <c r="B5020" s="64"/>
      <c r="C5020" s="147" t="s">
        <v>217</v>
      </c>
      <c r="E5020" s="161"/>
      <c r="F5020" s="162"/>
      <c r="G5020" s="147"/>
      <c r="H5020" s="146"/>
      <c r="J5020" s="146"/>
      <c r="L5020" s="150"/>
      <c r="N5020" s="163"/>
      <c r="O5020" s="146"/>
      <c r="P5020" s="146"/>
      <c r="Q5020" s="146"/>
      <c r="R5020" s="34"/>
      <c r="S5020" s="35"/>
      <c r="T5020" s="147"/>
    </row>
    <row r="5021">
      <c r="A5021" s="147"/>
      <c r="B5021" s="64"/>
      <c r="C5021" s="147" t="s">
        <v>217</v>
      </c>
      <c r="E5021" s="161"/>
      <c r="F5021" s="162"/>
      <c r="G5021" s="147"/>
      <c r="H5021" s="146"/>
      <c r="J5021" s="146"/>
      <c r="L5021" s="150"/>
      <c r="N5021" s="163"/>
      <c r="O5021" s="146"/>
      <c r="P5021" s="146"/>
      <c r="Q5021" s="146"/>
      <c r="R5021" s="34"/>
      <c r="S5021" s="35"/>
      <c r="T5021" s="147"/>
    </row>
    <row r="5022">
      <c r="A5022" s="147"/>
      <c r="B5022" s="64"/>
      <c r="C5022" s="147" t="s">
        <v>217</v>
      </c>
      <c r="E5022" s="161"/>
      <c r="F5022" s="162"/>
      <c r="G5022" s="147"/>
      <c r="H5022" s="146"/>
      <c r="J5022" s="146"/>
      <c r="L5022" s="150"/>
      <c r="N5022" s="163"/>
      <c r="O5022" s="146"/>
      <c r="P5022" s="146"/>
      <c r="Q5022" s="146"/>
      <c r="R5022" s="34"/>
      <c r="S5022" s="35"/>
      <c r="T5022" s="147"/>
    </row>
    <row r="5023">
      <c r="A5023" s="147"/>
      <c r="B5023" s="64"/>
      <c r="C5023" s="147" t="s">
        <v>217</v>
      </c>
      <c r="E5023" s="161"/>
      <c r="F5023" s="162"/>
      <c r="G5023" s="147"/>
      <c r="H5023" s="146"/>
      <c r="J5023" s="146"/>
      <c r="L5023" s="150"/>
      <c r="N5023" s="163"/>
      <c r="O5023" s="146"/>
      <c r="P5023" s="146"/>
      <c r="Q5023" s="146"/>
      <c r="R5023" s="34"/>
      <c r="S5023" s="35"/>
      <c r="T5023" s="147"/>
    </row>
    <row r="5024">
      <c r="A5024" s="147"/>
      <c r="B5024" s="64"/>
      <c r="C5024" s="147" t="s">
        <v>217</v>
      </c>
      <c r="E5024" s="161"/>
      <c r="F5024" s="162"/>
      <c r="G5024" s="147"/>
      <c r="H5024" s="146"/>
      <c r="J5024" s="146"/>
      <c r="L5024" s="150"/>
      <c r="N5024" s="163"/>
      <c r="O5024" s="146"/>
      <c r="P5024" s="146"/>
      <c r="Q5024" s="146"/>
      <c r="R5024" s="34"/>
      <c r="S5024" s="35"/>
      <c r="T5024" s="147"/>
    </row>
    <row r="5025">
      <c r="A5025" s="147"/>
      <c r="B5025" s="64"/>
      <c r="C5025" s="147" t="s">
        <v>217</v>
      </c>
      <c r="E5025" s="161"/>
      <c r="F5025" s="162"/>
      <c r="G5025" s="147"/>
      <c r="H5025" s="146"/>
      <c r="J5025" s="146"/>
      <c r="L5025" s="150"/>
      <c r="N5025" s="163"/>
      <c r="O5025" s="146"/>
      <c r="P5025" s="146"/>
      <c r="Q5025" s="146"/>
      <c r="R5025" s="34"/>
      <c r="S5025" s="35"/>
      <c r="T5025" s="147"/>
    </row>
    <row r="5026">
      <c r="A5026" s="147"/>
      <c r="B5026" s="64"/>
      <c r="C5026" s="147" t="s">
        <v>217</v>
      </c>
      <c r="E5026" s="161"/>
      <c r="F5026" s="162"/>
      <c r="G5026" s="147"/>
      <c r="H5026" s="146"/>
      <c r="J5026" s="146"/>
      <c r="L5026" s="150"/>
      <c r="N5026" s="163"/>
      <c r="O5026" s="146"/>
      <c r="P5026" s="146"/>
      <c r="Q5026" s="146"/>
      <c r="R5026" s="34"/>
      <c r="S5026" s="35"/>
      <c r="T5026" s="147"/>
    </row>
    <row r="5027">
      <c r="A5027" s="147"/>
      <c r="B5027" s="64"/>
      <c r="C5027" s="147" t="s">
        <v>217</v>
      </c>
      <c r="E5027" s="161"/>
      <c r="F5027" s="162"/>
      <c r="G5027" s="147"/>
      <c r="H5027" s="146"/>
      <c r="J5027" s="146"/>
      <c r="L5027" s="150"/>
      <c r="N5027" s="163"/>
      <c r="O5027" s="146"/>
      <c r="P5027" s="146"/>
      <c r="Q5027" s="146"/>
      <c r="R5027" s="34"/>
      <c r="S5027" s="35"/>
      <c r="T5027" s="147"/>
    </row>
    <row r="5028">
      <c r="A5028" s="147"/>
      <c r="B5028" s="64"/>
      <c r="C5028" s="147" t="s">
        <v>217</v>
      </c>
      <c r="E5028" s="161"/>
      <c r="F5028" s="162"/>
      <c r="G5028" s="147"/>
      <c r="H5028" s="146"/>
      <c r="J5028" s="146"/>
      <c r="L5028" s="150"/>
      <c r="N5028" s="163"/>
      <c r="O5028" s="146"/>
      <c r="P5028" s="146"/>
      <c r="Q5028" s="146"/>
      <c r="R5028" s="34"/>
      <c r="S5028" s="35"/>
      <c r="T5028" s="147"/>
    </row>
    <row r="5029">
      <c r="A5029" s="147"/>
      <c r="B5029" s="64"/>
      <c r="C5029" s="147" t="s">
        <v>217</v>
      </c>
      <c r="E5029" s="161"/>
      <c r="F5029" s="162"/>
      <c r="G5029" s="147"/>
      <c r="H5029" s="146"/>
      <c r="J5029" s="146"/>
      <c r="L5029" s="150"/>
      <c r="N5029" s="163"/>
      <c r="O5029" s="146"/>
      <c r="P5029" s="146"/>
      <c r="Q5029" s="146"/>
      <c r="R5029" s="34"/>
      <c r="S5029" s="35"/>
      <c r="T5029" s="147"/>
    </row>
    <row r="5030">
      <c r="A5030" s="147"/>
      <c r="B5030" s="64"/>
      <c r="C5030" s="147" t="s">
        <v>217</v>
      </c>
      <c r="E5030" s="161"/>
      <c r="F5030" s="162"/>
      <c r="G5030" s="147"/>
      <c r="H5030" s="146"/>
      <c r="J5030" s="146"/>
      <c r="L5030" s="150"/>
      <c r="N5030" s="163"/>
      <c r="O5030" s="146"/>
      <c r="P5030" s="146"/>
      <c r="Q5030" s="146"/>
      <c r="R5030" s="34"/>
      <c r="S5030" s="35"/>
      <c r="T5030" s="147"/>
    </row>
    <row r="5031">
      <c r="A5031" s="147"/>
      <c r="B5031" s="64"/>
      <c r="C5031" s="147" t="s">
        <v>217</v>
      </c>
      <c r="E5031" s="161"/>
      <c r="F5031" s="162"/>
      <c r="G5031" s="147"/>
      <c r="H5031" s="146"/>
      <c r="J5031" s="146"/>
      <c r="L5031" s="150"/>
      <c r="N5031" s="163"/>
      <c r="O5031" s="146"/>
      <c r="P5031" s="146"/>
      <c r="Q5031" s="146"/>
      <c r="R5031" s="34"/>
      <c r="S5031" s="35"/>
      <c r="T5031" s="147"/>
    </row>
    <row r="5032">
      <c r="A5032" s="147"/>
      <c r="B5032" s="64"/>
      <c r="C5032" s="147" t="s">
        <v>217</v>
      </c>
      <c r="E5032" s="161"/>
      <c r="F5032" s="162"/>
      <c r="G5032" s="147"/>
      <c r="H5032" s="146"/>
      <c r="J5032" s="146"/>
      <c r="L5032" s="150"/>
      <c r="N5032" s="163"/>
      <c r="O5032" s="146"/>
      <c r="P5032" s="146"/>
      <c r="Q5032" s="146"/>
      <c r="R5032" s="34"/>
      <c r="S5032" s="35"/>
      <c r="T5032" s="147"/>
    </row>
    <row r="5033">
      <c r="A5033" s="147"/>
      <c r="B5033" s="64"/>
      <c r="C5033" s="147" t="s">
        <v>217</v>
      </c>
      <c r="E5033" s="161"/>
      <c r="F5033" s="162"/>
      <c r="G5033" s="147"/>
      <c r="H5033" s="146"/>
      <c r="J5033" s="146"/>
      <c r="L5033" s="150"/>
      <c r="N5033" s="163"/>
      <c r="O5033" s="146"/>
      <c r="P5033" s="146"/>
      <c r="Q5033" s="146"/>
      <c r="R5033" s="34"/>
      <c r="S5033" s="35"/>
      <c r="T5033" s="147"/>
    </row>
    <row r="5034">
      <c r="A5034" s="147"/>
      <c r="B5034" s="64"/>
      <c r="C5034" s="147" t="s">
        <v>217</v>
      </c>
      <c r="E5034" s="161"/>
      <c r="F5034" s="162"/>
      <c r="G5034" s="147"/>
      <c r="H5034" s="146"/>
      <c r="J5034" s="146"/>
      <c r="L5034" s="150"/>
      <c r="N5034" s="163"/>
      <c r="O5034" s="146"/>
      <c r="P5034" s="146"/>
      <c r="Q5034" s="146"/>
      <c r="R5034" s="34"/>
      <c r="S5034" s="35"/>
      <c r="T5034" s="147"/>
    </row>
    <row r="5035">
      <c r="A5035" s="147"/>
      <c r="B5035" s="64"/>
      <c r="C5035" s="147" t="s">
        <v>217</v>
      </c>
      <c r="E5035" s="161"/>
      <c r="F5035" s="162"/>
      <c r="G5035" s="147"/>
      <c r="H5035" s="146"/>
      <c r="J5035" s="146"/>
      <c r="L5035" s="150"/>
      <c r="N5035" s="163"/>
      <c r="O5035" s="146"/>
      <c r="P5035" s="146"/>
      <c r="Q5035" s="146"/>
      <c r="R5035" s="34"/>
      <c r="S5035" s="35"/>
      <c r="T5035" s="147"/>
    </row>
    <row r="5036">
      <c r="A5036" s="147"/>
      <c r="B5036" s="64"/>
      <c r="C5036" s="147" t="s">
        <v>217</v>
      </c>
      <c r="E5036" s="161"/>
      <c r="F5036" s="162"/>
      <c r="G5036" s="147"/>
      <c r="H5036" s="146"/>
      <c r="J5036" s="146"/>
      <c r="L5036" s="150"/>
      <c r="N5036" s="163"/>
      <c r="O5036" s="146"/>
      <c r="P5036" s="146"/>
      <c r="Q5036" s="146"/>
      <c r="R5036" s="34"/>
      <c r="S5036" s="35"/>
      <c r="T5036" s="147"/>
    </row>
    <row r="5037">
      <c r="A5037" s="147"/>
      <c r="B5037" s="64"/>
      <c r="C5037" s="147" t="s">
        <v>217</v>
      </c>
      <c r="E5037" s="161"/>
      <c r="F5037" s="162"/>
      <c r="G5037" s="147"/>
      <c r="H5037" s="146"/>
      <c r="J5037" s="146"/>
      <c r="L5037" s="150"/>
      <c r="N5037" s="163"/>
      <c r="O5037" s="146"/>
      <c r="P5037" s="146"/>
      <c r="Q5037" s="146"/>
      <c r="R5037" s="34"/>
      <c r="S5037" s="35"/>
      <c r="T5037" s="147"/>
    </row>
    <row r="5038">
      <c r="A5038" s="147"/>
      <c r="B5038" s="64"/>
      <c r="C5038" s="147" t="s">
        <v>217</v>
      </c>
      <c r="E5038" s="161"/>
      <c r="F5038" s="162"/>
      <c r="G5038" s="147"/>
      <c r="H5038" s="146"/>
      <c r="J5038" s="146"/>
      <c r="L5038" s="150"/>
      <c r="N5038" s="163"/>
      <c r="O5038" s="146"/>
      <c r="P5038" s="146"/>
      <c r="Q5038" s="146"/>
      <c r="R5038" s="34"/>
      <c r="S5038" s="35"/>
      <c r="T5038" s="147"/>
    </row>
    <row r="5039">
      <c r="A5039" s="147"/>
      <c r="B5039" s="64"/>
      <c r="C5039" s="147" t="s">
        <v>217</v>
      </c>
      <c r="E5039" s="161"/>
      <c r="F5039" s="162"/>
      <c r="G5039" s="147"/>
      <c r="H5039" s="146"/>
      <c r="J5039" s="146"/>
      <c r="L5039" s="150"/>
      <c r="N5039" s="163"/>
      <c r="O5039" s="146"/>
      <c r="P5039" s="146"/>
      <c r="Q5039" s="146"/>
      <c r="R5039" s="34"/>
      <c r="S5039" s="35"/>
      <c r="T5039" s="147"/>
    </row>
    <row r="5040">
      <c r="A5040" s="147"/>
      <c r="B5040" s="64"/>
      <c r="C5040" s="147" t="s">
        <v>217</v>
      </c>
      <c r="E5040" s="161"/>
      <c r="F5040" s="162"/>
      <c r="G5040" s="147"/>
      <c r="H5040" s="146"/>
      <c r="J5040" s="146"/>
      <c r="L5040" s="150"/>
      <c r="N5040" s="163"/>
      <c r="O5040" s="146"/>
      <c r="P5040" s="146"/>
      <c r="Q5040" s="146"/>
      <c r="R5040" s="34"/>
      <c r="S5040" s="35"/>
      <c r="T5040" s="147"/>
    </row>
    <row r="5041">
      <c r="A5041" s="147"/>
      <c r="B5041" s="64"/>
      <c r="C5041" s="147" t="s">
        <v>217</v>
      </c>
      <c r="E5041" s="161"/>
      <c r="F5041" s="162"/>
      <c r="G5041" s="147"/>
      <c r="H5041" s="146"/>
      <c r="J5041" s="146"/>
      <c r="L5041" s="150"/>
      <c r="N5041" s="163"/>
      <c r="O5041" s="146"/>
      <c r="P5041" s="146"/>
      <c r="Q5041" s="146"/>
      <c r="R5041" s="34"/>
      <c r="S5041" s="35"/>
      <c r="T5041" s="147"/>
    </row>
    <row r="5042">
      <c r="A5042" s="147"/>
      <c r="B5042" s="64"/>
      <c r="C5042" s="147" t="s">
        <v>217</v>
      </c>
      <c r="E5042" s="161"/>
      <c r="F5042" s="162"/>
      <c r="G5042" s="147"/>
      <c r="H5042" s="146"/>
      <c r="J5042" s="146"/>
      <c r="L5042" s="150"/>
      <c r="N5042" s="163"/>
      <c r="O5042" s="146"/>
      <c r="P5042" s="146"/>
      <c r="Q5042" s="146"/>
      <c r="R5042" s="34"/>
      <c r="S5042" s="35"/>
      <c r="T5042" s="147"/>
    </row>
    <row r="5043">
      <c r="A5043" s="147"/>
      <c r="B5043" s="64"/>
      <c r="C5043" s="147" t="s">
        <v>217</v>
      </c>
      <c r="E5043" s="161"/>
      <c r="F5043" s="162"/>
      <c r="G5043" s="147"/>
      <c r="H5043" s="146"/>
      <c r="J5043" s="146"/>
      <c r="L5043" s="150"/>
      <c r="N5043" s="163"/>
      <c r="O5043" s="146"/>
      <c r="P5043" s="146"/>
      <c r="Q5043" s="146"/>
      <c r="R5043" s="34"/>
      <c r="S5043" s="35"/>
      <c r="T5043" s="147"/>
    </row>
    <row r="5044">
      <c r="A5044" s="147"/>
      <c r="B5044" s="64"/>
      <c r="C5044" s="147" t="s">
        <v>217</v>
      </c>
      <c r="E5044" s="161"/>
      <c r="F5044" s="162"/>
      <c r="G5044" s="147"/>
      <c r="H5044" s="146"/>
      <c r="J5044" s="146"/>
      <c r="L5044" s="150"/>
      <c r="N5044" s="163"/>
      <c r="O5044" s="146"/>
      <c r="P5044" s="146"/>
      <c r="Q5044" s="146"/>
      <c r="R5044" s="34"/>
      <c r="S5044" s="35"/>
      <c r="T5044" s="147"/>
    </row>
    <row r="5045">
      <c r="A5045" s="147"/>
      <c r="B5045" s="64"/>
      <c r="C5045" s="147" t="s">
        <v>217</v>
      </c>
      <c r="E5045" s="161"/>
      <c r="F5045" s="162"/>
      <c r="G5045" s="147"/>
      <c r="H5045" s="146"/>
      <c r="J5045" s="146"/>
      <c r="L5045" s="150"/>
      <c r="N5045" s="163"/>
      <c r="O5045" s="146"/>
      <c r="P5045" s="146"/>
      <c r="Q5045" s="146"/>
      <c r="R5045" s="34"/>
      <c r="S5045" s="35"/>
      <c r="T5045" s="147"/>
    </row>
    <row r="5046">
      <c r="A5046" s="147"/>
      <c r="B5046" s="64"/>
      <c r="C5046" s="147" t="s">
        <v>217</v>
      </c>
      <c r="E5046" s="161"/>
      <c r="F5046" s="162"/>
      <c r="G5046" s="147"/>
      <c r="H5046" s="146"/>
      <c r="J5046" s="146"/>
      <c r="L5046" s="150"/>
      <c r="N5046" s="163"/>
      <c r="O5046" s="146"/>
      <c r="P5046" s="146"/>
      <c r="Q5046" s="146"/>
      <c r="R5046" s="34"/>
      <c r="S5046" s="35"/>
      <c r="T5046" s="147"/>
    </row>
    <row r="5047">
      <c r="A5047" s="147"/>
      <c r="B5047" s="64"/>
      <c r="C5047" s="147" t="s">
        <v>217</v>
      </c>
      <c r="E5047" s="161"/>
      <c r="F5047" s="162"/>
      <c r="G5047" s="147"/>
      <c r="H5047" s="146"/>
      <c r="J5047" s="146"/>
      <c r="L5047" s="150"/>
      <c r="N5047" s="163"/>
      <c r="O5047" s="146"/>
      <c r="P5047" s="146"/>
      <c r="Q5047" s="146"/>
      <c r="R5047" s="34"/>
      <c r="S5047" s="35"/>
      <c r="T5047" s="147"/>
    </row>
    <row r="5048">
      <c r="A5048" s="147"/>
      <c r="B5048" s="64"/>
      <c r="C5048" s="147" t="s">
        <v>217</v>
      </c>
      <c r="E5048" s="161"/>
      <c r="F5048" s="162"/>
      <c r="G5048" s="147"/>
      <c r="H5048" s="146"/>
      <c r="J5048" s="146"/>
      <c r="L5048" s="150"/>
      <c r="N5048" s="163"/>
      <c r="O5048" s="146"/>
      <c r="P5048" s="146"/>
      <c r="Q5048" s="146"/>
      <c r="R5048" s="34"/>
      <c r="S5048" s="35"/>
      <c r="T5048" s="147"/>
    </row>
    <row r="5049">
      <c r="A5049" s="147"/>
      <c r="B5049" s="64"/>
      <c r="C5049" s="147" t="s">
        <v>217</v>
      </c>
      <c r="E5049" s="161"/>
      <c r="F5049" s="162"/>
      <c r="G5049" s="147"/>
      <c r="H5049" s="146"/>
      <c r="J5049" s="146"/>
      <c r="L5049" s="150"/>
      <c r="N5049" s="163"/>
      <c r="O5049" s="146"/>
      <c r="P5049" s="146"/>
      <c r="Q5049" s="146"/>
      <c r="R5049" s="34"/>
      <c r="S5049" s="35"/>
      <c r="T5049" s="147"/>
    </row>
    <row r="5050">
      <c r="A5050" s="147"/>
      <c r="B5050" s="64"/>
      <c r="C5050" s="147" t="s">
        <v>217</v>
      </c>
      <c r="E5050" s="161"/>
      <c r="F5050" s="162"/>
      <c r="G5050" s="147"/>
      <c r="H5050" s="146"/>
      <c r="J5050" s="146"/>
      <c r="L5050" s="150"/>
      <c r="N5050" s="163"/>
      <c r="O5050" s="146"/>
      <c r="P5050" s="146"/>
      <c r="Q5050" s="146"/>
      <c r="R5050" s="34"/>
      <c r="S5050" s="35"/>
      <c r="T5050" s="147"/>
    </row>
    <row r="5051">
      <c r="A5051" s="147"/>
      <c r="B5051" s="64"/>
      <c r="C5051" s="147" t="s">
        <v>217</v>
      </c>
      <c r="E5051" s="161"/>
      <c r="F5051" s="162"/>
      <c r="G5051" s="147"/>
      <c r="H5051" s="146"/>
      <c r="J5051" s="146"/>
      <c r="L5051" s="150"/>
      <c r="N5051" s="163"/>
      <c r="O5051" s="146"/>
      <c r="P5051" s="146"/>
      <c r="Q5051" s="146"/>
      <c r="R5051" s="34"/>
      <c r="S5051" s="35"/>
      <c r="T5051" s="147"/>
    </row>
    <row r="5052">
      <c r="A5052" s="147"/>
      <c r="B5052" s="64"/>
      <c r="C5052" s="147" t="s">
        <v>217</v>
      </c>
      <c r="E5052" s="161"/>
      <c r="F5052" s="162"/>
      <c r="G5052" s="147"/>
      <c r="H5052" s="146"/>
      <c r="J5052" s="146"/>
      <c r="L5052" s="150"/>
      <c r="N5052" s="163"/>
      <c r="O5052" s="146"/>
      <c r="P5052" s="146"/>
      <c r="Q5052" s="146"/>
      <c r="R5052" s="34"/>
      <c r="S5052" s="35"/>
      <c r="T5052" s="147"/>
    </row>
    <row r="5053">
      <c r="A5053" s="147"/>
      <c r="B5053" s="64"/>
      <c r="C5053" s="147" t="s">
        <v>217</v>
      </c>
      <c r="E5053" s="161"/>
      <c r="F5053" s="162"/>
      <c r="G5053" s="147"/>
      <c r="H5053" s="146"/>
      <c r="J5053" s="146"/>
      <c r="L5053" s="150"/>
      <c r="N5053" s="163"/>
      <c r="O5053" s="146"/>
      <c r="P5053" s="146"/>
      <c r="Q5053" s="146"/>
      <c r="R5053" s="34"/>
      <c r="S5053" s="35"/>
      <c r="T5053" s="147"/>
    </row>
    <row r="5054">
      <c r="A5054" s="147"/>
      <c r="B5054" s="64"/>
      <c r="C5054" s="147" t="s">
        <v>217</v>
      </c>
      <c r="E5054" s="161"/>
      <c r="F5054" s="162"/>
      <c r="G5054" s="147"/>
      <c r="H5054" s="146"/>
      <c r="J5054" s="146"/>
      <c r="L5054" s="150"/>
      <c r="N5054" s="163"/>
      <c r="O5054" s="146"/>
      <c r="P5054" s="146"/>
      <c r="Q5054" s="146"/>
      <c r="R5054" s="34"/>
      <c r="S5054" s="35"/>
      <c r="T5054" s="147"/>
    </row>
    <row r="5055">
      <c r="A5055" s="147"/>
      <c r="B5055" s="64"/>
      <c r="C5055" s="147" t="s">
        <v>217</v>
      </c>
      <c r="E5055" s="161"/>
      <c r="F5055" s="162"/>
      <c r="G5055" s="147"/>
      <c r="H5055" s="146"/>
      <c r="J5055" s="146"/>
      <c r="L5055" s="150"/>
      <c r="N5055" s="163"/>
      <c r="O5055" s="146"/>
      <c r="P5055" s="146"/>
      <c r="Q5055" s="146"/>
      <c r="R5055" s="34"/>
      <c r="S5055" s="35"/>
      <c r="T5055" s="147"/>
    </row>
    <row r="5056">
      <c r="A5056" s="147"/>
      <c r="B5056" s="64"/>
      <c r="C5056" s="147" t="s">
        <v>217</v>
      </c>
      <c r="E5056" s="161"/>
      <c r="F5056" s="162"/>
      <c r="G5056" s="147"/>
      <c r="H5056" s="146"/>
      <c r="J5056" s="146"/>
      <c r="L5056" s="150"/>
      <c r="N5056" s="163"/>
      <c r="O5056" s="146"/>
      <c r="P5056" s="146"/>
      <c r="Q5056" s="146"/>
      <c r="R5056" s="34"/>
      <c r="S5056" s="35"/>
      <c r="T5056" s="147"/>
    </row>
    <row r="5057">
      <c r="A5057" s="147"/>
      <c r="B5057" s="64"/>
      <c r="C5057" s="147" t="s">
        <v>217</v>
      </c>
      <c r="E5057" s="161"/>
      <c r="F5057" s="162"/>
      <c r="G5057" s="147"/>
      <c r="H5057" s="146"/>
      <c r="J5057" s="146"/>
      <c r="L5057" s="150"/>
      <c r="N5057" s="163"/>
      <c r="O5057" s="146"/>
      <c r="P5057" s="146"/>
      <c r="Q5057" s="146"/>
      <c r="R5057" s="34"/>
      <c r="S5057" s="35"/>
      <c r="T5057" s="147"/>
    </row>
    <row r="5058">
      <c r="A5058" s="147"/>
      <c r="B5058" s="64"/>
      <c r="C5058" s="147" t="s">
        <v>217</v>
      </c>
      <c r="E5058" s="161"/>
      <c r="F5058" s="162"/>
      <c r="G5058" s="147"/>
      <c r="H5058" s="146"/>
      <c r="J5058" s="146"/>
      <c r="L5058" s="150"/>
      <c r="N5058" s="163"/>
      <c r="O5058" s="146"/>
      <c r="P5058" s="146"/>
      <c r="Q5058" s="146"/>
      <c r="R5058" s="34"/>
      <c r="S5058" s="35"/>
      <c r="T5058" s="147"/>
    </row>
    <row r="5059">
      <c r="A5059" s="147"/>
      <c r="B5059" s="64"/>
      <c r="C5059" s="147" t="s">
        <v>217</v>
      </c>
      <c r="E5059" s="161"/>
      <c r="F5059" s="162"/>
      <c r="G5059" s="147"/>
      <c r="H5059" s="146"/>
      <c r="J5059" s="146"/>
      <c r="L5059" s="150"/>
      <c r="N5059" s="163"/>
      <c r="O5059" s="146"/>
      <c r="P5059" s="146"/>
      <c r="Q5059" s="146"/>
      <c r="R5059" s="34"/>
      <c r="S5059" s="35"/>
      <c r="T5059" s="147"/>
    </row>
    <row r="5060">
      <c r="A5060" s="147"/>
      <c r="B5060" s="64"/>
      <c r="C5060" s="147" t="s">
        <v>217</v>
      </c>
      <c r="E5060" s="161"/>
      <c r="F5060" s="162"/>
      <c r="G5060" s="147"/>
      <c r="H5060" s="146"/>
      <c r="J5060" s="146"/>
      <c r="L5060" s="150"/>
      <c r="N5060" s="163"/>
      <c r="O5060" s="146"/>
      <c r="P5060" s="146"/>
      <c r="Q5060" s="146"/>
      <c r="R5060" s="34"/>
      <c r="S5060" s="35"/>
      <c r="T5060" s="147"/>
    </row>
    <row r="5061">
      <c r="A5061" s="147"/>
      <c r="B5061" s="64"/>
      <c r="C5061" s="147" t="s">
        <v>217</v>
      </c>
      <c r="E5061" s="161"/>
      <c r="F5061" s="162"/>
      <c r="G5061" s="147"/>
      <c r="H5061" s="146"/>
      <c r="J5061" s="146"/>
      <c r="L5061" s="150"/>
      <c r="N5061" s="163"/>
      <c r="O5061" s="146"/>
      <c r="P5061" s="146"/>
      <c r="Q5061" s="146"/>
      <c r="R5061" s="34"/>
      <c r="S5061" s="35"/>
      <c r="T5061" s="147"/>
    </row>
    <row r="5062">
      <c r="A5062" s="147"/>
      <c r="B5062" s="64"/>
      <c r="C5062" s="147" t="s">
        <v>217</v>
      </c>
      <c r="E5062" s="161"/>
      <c r="F5062" s="162"/>
      <c r="G5062" s="147"/>
      <c r="H5062" s="146"/>
      <c r="J5062" s="146"/>
      <c r="L5062" s="150"/>
      <c r="N5062" s="163"/>
      <c r="O5062" s="146"/>
      <c r="P5062" s="146"/>
      <c r="Q5062" s="146"/>
      <c r="R5062" s="34"/>
      <c r="S5062" s="35"/>
      <c r="T5062" s="147"/>
    </row>
    <row r="5063">
      <c r="A5063" s="147"/>
      <c r="B5063" s="64"/>
      <c r="C5063" s="147" t="s">
        <v>217</v>
      </c>
      <c r="E5063" s="161"/>
      <c r="F5063" s="162"/>
      <c r="G5063" s="147"/>
      <c r="H5063" s="146"/>
      <c r="J5063" s="146"/>
      <c r="L5063" s="150"/>
      <c r="N5063" s="163"/>
      <c r="O5063" s="146"/>
      <c r="P5063" s="146"/>
      <c r="Q5063" s="146"/>
      <c r="R5063" s="34"/>
      <c r="S5063" s="35"/>
      <c r="T5063" s="147"/>
    </row>
    <row r="5064">
      <c r="A5064" s="147"/>
      <c r="B5064" s="64"/>
      <c r="C5064" s="147" t="s">
        <v>217</v>
      </c>
      <c r="E5064" s="161"/>
      <c r="F5064" s="162"/>
      <c r="G5064" s="147"/>
      <c r="H5064" s="146"/>
      <c r="J5064" s="146"/>
      <c r="L5064" s="150"/>
      <c r="N5064" s="163"/>
      <c r="O5064" s="146"/>
      <c r="P5064" s="146"/>
      <c r="Q5064" s="146"/>
      <c r="R5064" s="34"/>
      <c r="S5064" s="35"/>
      <c r="T5064" s="147"/>
    </row>
    <row r="5065">
      <c r="A5065" s="147"/>
      <c r="B5065" s="64"/>
      <c r="C5065" s="147" t="s">
        <v>217</v>
      </c>
      <c r="E5065" s="161"/>
      <c r="F5065" s="162"/>
      <c r="G5065" s="147"/>
      <c r="H5065" s="146"/>
      <c r="J5065" s="146"/>
      <c r="L5065" s="150"/>
      <c r="N5065" s="163"/>
      <c r="O5065" s="146"/>
      <c r="P5065" s="146"/>
      <c r="Q5065" s="146"/>
      <c r="R5065" s="34"/>
      <c r="S5065" s="35"/>
      <c r="T5065" s="147"/>
    </row>
    <row r="5066">
      <c r="A5066" s="147"/>
      <c r="B5066" s="64"/>
      <c r="C5066" s="147" t="s">
        <v>217</v>
      </c>
      <c r="E5066" s="161"/>
      <c r="F5066" s="162"/>
      <c r="G5066" s="147"/>
      <c r="H5066" s="146"/>
      <c r="J5066" s="146"/>
      <c r="L5066" s="150"/>
      <c r="N5066" s="163"/>
      <c r="O5066" s="146"/>
      <c r="P5066" s="146"/>
      <c r="Q5066" s="146"/>
      <c r="R5066" s="34"/>
      <c r="S5066" s="35"/>
      <c r="T5066" s="147"/>
    </row>
    <row r="5067">
      <c r="A5067" s="147"/>
      <c r="B5067" s="64"/>
      <c r="C5067" s="147" t="s">
        <v>217</v>
      </c>
      <c r="E5067" s="161"/>
      <c r="F5067" s="162"/>
      <c r="G5067" s="147"/>
      <c r="H5067" s="146"/>
      <c r="J5067" s="146"/>
      <c r="L5067" s="150"/>
      <c r="N5067" s="163"/>
      <c r="O5067" s="146"/>
      <c r="P5067" s="146"/>
      <c r="Q5067" s="146"/>
      <c r="R5067" s="34"/>
      <c r="S5067" s="35"/>
      <c r="T5067" s="147"/>
    </row>
    <row r="5068">
      <c r="A5068" s="147"/>
      <c r="B5068" s="64"/>
      <c r="C5068" s="147" t="s">
        <v>217</v>
      </c>
      <c r="E5068" s="161"/>
      <c r="F5068" s="162"/>
      <c r="G5068" s="147"/>
      <c r="H5068" s="146"/>
      <c r="J5068" s="146"/>
      <c r="L5068" s="150"/>
      <c r="N5068" s="163"/>
      <c r="O5068" s="146"/>
      <c r="P5068" s="146"/>
      <c r="Q5068" s="146"/>
      <c r="R5068" s="34"/>
      <c r="S5068" s="35"/>
      <c r="T5068" s="147"/>
    </row>
    <row r="5069">
      <c r="A5069" s="147"/>
      <c r="B5069" s="64"/>
      <c r="C5069" s="147" t="s">
        <v>217</v>
      </c>
      <c r="E5069" s="161"/>
      <c r="F5069" s="162"/>
      <c r="G5069" s="147"/>
      <c r="H5069" s="146"/>
      <c r="J5069" s="146"/>
      <c r="L5069" s="150"/>
      <c r="N5069" s="163"/>
      <c r="O5069" s="146"/>
      <c r="P5069" s="146"/>
      <c r="Q5069" s="146"/>
      <c r="R5069" s="34"/>
      <c r="S5069" s="35"/>
      <c r="T5069" s="147"/>
    </row>
    <row r="5070">
      <c r="A5070" s="147"/>
      <c r="B5070" s="64"/>
      <c r="C5070" s="147" t="s">
        <v>217</v>
      </c>
      <c r="E5070" s="161"/>
      <c r="F5070" s="162"/>
      <c r="G5070" s="147"/>
      <c r="H5070" s="146"/>
      <c r="J5070" s="146"/>
      <c r="L5070" s="150"/>
      <c r="N5070" s="163"/>
      <c r="O5070" s="146"/>
      <c r="P5070" s="146"/>
      <c r="Q5070" s="146"/>
      <c r="R5070" s="34"/>
      <c r="S5070" s="35"/>
      <c r="T5070" s="147"/>
    </row>
    <row r="5071">
      <c r="A5071" s="147"/>
      <c r="B5071" s="64"/>
      <c r="C5071" s="147" t="s">
        <v>217</v>
      </c>
      <c r="E5071" s="161"/>
      <c r="F5071" s="162"/>
      <c r="G5071" s="147"/>
      <c r="H5071" s="146"/>
      <c r="J5071" s="146"/>
      <c r="L5071" s="150"/>
      <c r="N5071" s="163"/>
      <c r="O5071" s="146"/>
      <c r="P5071" s="146"/>
      <c r="Q5071" s="146"/>
      <c r="R5071" s="34"/>
      <c r="S5071" s="35"/>
      <c r="T5071" s="147"/>
    </row>
    <row r="5072">
      <c r="A5072" s="147"/>
      <c r="B5072" s="64"/>
      <c r="C5072" s="147" t="s">
        <v>217</v>
      </c>
      <c r="E5072" s="161"/>
      <c r="F5072" s="162"/>
      <c r="G5072" s="147"/>
      <c r="H5072" s="146"/>
      <c r="J5072" s="146"/>
      <c r="L5072" s="150"/>
      <c r="N5072" s="163"/>
      <c r="O5072" s="146"/>
      <c r="P5072" s="146"/>
      <c r="Q5072" s="146"/>
      <c r="R5072" s="34"/>
      <c r="S5072" s="35"/>
      <c r="T5072" s="147"/>
    </row>
    <row r="5073">
      <c r="A5073" s="147"/>
      <c r="B5073" s="64"/>
      <c r="C5073" s="147" t="s">
        <v>217</v>
      </c>
      <c r="E5073" s="161"/>
      <c r="F5073" s="162"/>
      <c r="G5073" s="147"/>
      <c r="H5073" s="146"/>
      <c r="J5073" s="146"/>
      <c r="L5073" s="150"/>
      <c r="N5073" s="163"/>
      <c r="O5073" s="146"/>
      <c r="P5073" s="146"/>
      <c r="Q5073" s="146"/>
      <c r="R5073" s="34"/>
      <c r="S5073" s="35"/>
      <c r="T5073" s="147"/>
    </row>
    <row r="5074">
      <c r="A5074" s="147"/>
      <c r="B5074" s="64"/>
      <c r="C5074" s="147" t="s">
        <v>217</v>
      </c>
      <c r="E5074" s="161"/>
      <c r="F5074" s="162"/>
      <c r="G5074" s="147"/>
      <c r="H5074" s="146"/>
      <c r="J5074" s="146"/>
      <c r="L5074" s="150"/>
      <c r="N5074" s="163"/>
      <c r="O5074" s="146"/>
      <c r="P5074" s="146"/>
      <c r="Q5074" s="146"/>
      <c r="R5074" s="34"/>
      <c r="S5074" s="35"/>
      <c r="T5074" s="147"/>
    </row>
    <row r="5075">
      <c r="A5075" s="147"/>
      <c r="B5075" s="64"/>
      <c r="C5075" s="147" t="s">
        <v>217</v>
      </c>
      <c r="E5075" s="161"/>
      <c r="F5075" s="162"/>
      <c r="G5075" s="147"/>
      <c r="H5075" s="146"/>
      <c r="J5075" s="146"/>
      <c r="L5075" s="150"/>
      <c r="N5075" s="163"/>
      <c r="O5075" s="146"/>
      <c r="P5075" s="146"/>
      <c r="Q5075" s="146"/>
      <c r="R5075" s="34"/>
      <c r="S5075" s="35"/>
      <c r="T5075" s="147"/>
    </row>
    <row r="5076">
      <c r="A5076" s="147"/>
      <c r="B5076" s="64"/>
      <c r="C5076" s="147" t="s">
        <v>217</v>
      </c>
      <c r="E5076" s="161"/>
      <c r="F5076" s="162"/>
      <c r="G5076" s="147"/>
      <c r="H5076" s="146"/>
      <c r="J5076" s="146"/>
      <c r="L5076" s="150"/>
      <c r="N5076" s="163"/>
      <c r="O5076" s="146"/>
      <c r="P5076" s="146"/>
      <c r="Q5076" s="146"/>
      <c r="R5076" s="34"/>
      <c r="S5076" s="35"/>
      <c r="T5076" s="147"/>
    </row>
    <row r="5077">
      <c r="A5077" s="147"/>
      <c r="B5077" s="64"/>
      <c r="C5077" s="147" t="s">
        <v>217</v>
      </c>
      <c r="E5077" s="161"/>
      <c r="F5077" s="162"/>
      <c r="G5077" s="147"/>
      <c r="H5077" s="146"/>
      <c r="J5077" s="146"/>
      <c r="L5077" s="150"/>
      <c r="N5077" s="163"/>
      <c r="O5077" s="146"/>
      <c r="P5077" s="146"/>
      <c r="Q5077" s="146"/>
      <c r="R5077" s="34"/>
      <c r="S5077" s="35"/>
      <c r="T5077" s="147"/>
    </row>
    <row r="5078">
      <c r="A5078" s="147"/>
      <c r="B5078" s="64"/>
      <c r="C5078" s="147" t="s">
        <v>217</v>
      </c>
      <c r="E5078" s="161"/>
      <c r="F5078" s="162"/>
      <c r="G5078" s="147"/>
      <c r="H5078" s="146"/>
      <c r="J5078" s="146"/>
      <c r="L5078" s="150"/>
      <c r="N5078" s="163"/>
      <c r="O5078" s="146"/>
      <c r="P5078" s="146"/>
      <c r="Q5078" s="146"/>
      <c r="R5078" s="34"/>
      <c r="S5078" s="35"/>
      <c r="T5078" s="147"/>
    </row>
    <row r="5079">
      <c r="A5079" s="147"/>
      <c r="B5079" s="64"/>
      <c r="C5079" s="147" t="s">
        <v>217</v>
      </c>
      <c r="E5079" s="161"/>
      <c r="F5079" s="162"/>
      <c r="G5079" s="147"/>
      <c r="H5079" s="146"/>
      <c r="J5079" s="146"/>
      <c r="L5079" s="150"/>
      <c r="N5079" s="163"/>
      <c r="O5079" s="146"/>
      <c r="P5079" s="146"/>
      <c r="Q5079" s="146"/>
      <c r="R5079" s="34"/>
      <c r="S5079" s="35"/>
      <c r="T5079" s="147"/>
    </row>
    <row r="5080">
      <c r="A5080" s="147"/>
      <c r="B5080" s="64"/>
      <c r="C5080" s="147" t="s">
        <v>217</v>
      </c>
      <c r="E5080" s="161"/>
      <c r="F5080" s="162"/>
      <c r="G5080" s="147"/>
      <c r="H5080" s="146"/>
      <c r="J5080" s="146"/>
      <c r="L5080" s="150"/>
      <c r="N5080" s="163"/>
      <c r="O5080" s="146"/>
      <c r="P5080" s="146"/>
      <c r="Q5080" s="146"/>
      <c r="R5080" s="34"/>
      <c r="S5080" s="35"/>
      <c r="T5080" s="147"/>
    </row>
    <row r="5081">
      <c r="A5081" s="147"/>
      <c r="B5081" s="64"/>
      <c r="C5081" s="147" t="s">
        <v>217</v>
      </c>
      <c r="E5081" s="161"/>
      <c r="F5081" s="162"/>
      <c r="G5081" s="147"/>
      <c r="H5081" s="146"/>
      <c r="J5081" s="146"/>
      <c r="L5081" s="150"/>
      <c r="N5081" s="163"/>
      <c r="O5081" s="146"/>
      <c r="P5081" s="146"/>
      <c r="Q5081" s="146"/>
      <c r="R5081" s="34"/>
      <c r="S5081" s="35"/>
      <c r="T5081" s="147"/>
    </row>
    <row r="5082">
      <c r="A5082" s="147"/>
      <c r="B5082" s="64"/>
      <c r="C5082" s="147" t="s">
        <v>217</v>
      </c>
      <c r="E5082" s="161"/>
      <c r="F5082" s="162"/>
      <c r="G5082" s="147"/>
      <c r="H5082" s="146"/>
      <c r="J5082" s="146"/>
      <c r="L5082" s="150"/>
      <c r="N5082" s="163"/>
      <c r="O5082" s="146"/>
      <c r="P5082" s="146"/>
      <c r="Q5082" s="146"/>
      <c r="R5082" s="34"/>
      <c r="S5082" s="35"/>
      <c r="T5082" s="147"/>
    </row>
    <row r="5083">
      <c r="A5083" s="147"/>
      <c r="B5083" s="64"/>
      <c r="C5083" s="147" t="s">
        <v>217</v>
      </c>
      <c r="E5083" s="161"/>
      <c r="F5083" s="162"/>
      <c r="G5083" s="147"/>
      <c r="H5083" s="146"/>
      <c r="J5083" s="146"/>
      <c r="L5083" s="150"/>
      <c r="N5083" s="163"/>
      <c r="O5083" s="146"/>
      <c r="P5083" s="146"/>
      <c r="Q5083" s="146"/>
      <c r="R5083" s="34"/>
      <c r="S5083" s="35"/>
      <c r="T5083" s="147"/>
    </row>
    <row r="5084">
      <c r="A5084" s="147"/>
      <c r="B5084" s="64"/>
      <c r="C5084" s="147" t="s">
        <v>217</v>
      </c>
      <c r="E5084" s="161"/>
      <c r="F5084" s="162"/>
      <c r="G5084" s="147"/>
      <c r="H5084" s="146"/>
      <c r="J5084" s="146"/>
      <c r="L5084" s="150"/>
      <c r="N5084" s="163"/>
      <c r="O5084" s="146"/>
      <c r="P5084" s="146"/>
      <c r="Q5084" s="146"/>
      <c r="R5084" s="34"/>
      <c r="S5084" s="35"/>
      <c r="T5084" s="147"/>
    </row>
    <row r="5085">
      <c r="A5085" s="147"/>
      <c r="B5085" s="64"/>
      <c r="C5085" s="147" t="s">
        <v>217</v>
      </c>
      <c r="E5085" s="161"/>
      <c r="F5085" s="162"/>
      <c r="G5085" s="147"/>
      <c r="H5085" s="146"/>
      <c r="J5085" s="146"/>
      <c r="L5085" s="150"/>
      <c r="N5085" s="163"/>
      <c r="O5085" s="146"/>
      <c r="P5085" s="146"/>
      <c r="Q5085" s="146"/>
      <c r="R5085" s="34"/>
      <c r="S5085" s="35"/>
      <c r="T5085" s="147"/>
    </row>
    <row r="5086">
      <c r="A5086" s="147"/>
      <c r="B5086" s="64"/>
      <c r="C5086" s="147" t="s">
        <v>217</v>
      </c>
      <c r="E5086" s="161"/>
      <c r="F5086" s="162"/>
      <c r="G5086" s="147"/>
      <c r="H5086" s="146"/>
      <c r="J5086" s="146"/>
      <c r="L5086" s="150"/>
      <c r="N5086" s="163"/>
      <c r="O5086" s="146"/>
      <c r="P5086" s="146"/>
      <c r="Q5086" s="146"/>
      <c r="R5086" s="34"/>
      <c r="S5086" s="35"/>
      <c r="T5086" s="147"/>
    </row>
    <row r="5087">
      <c r="A5087" s="147"/>
      <c r="B5087" s="64"/>
      <c r="C5087" s="147" t="s">
        <v>217</v>
      </c>
      <c r="E5087" s="161"/>
      <c r="F5087" s="162"/>
      <c r="G5087" s="147"/>
      <c r="H5087" s="146"/>
      <c r="J5087" s="146"/>
      <c r="L5087" s="150"/>
      <c r="N5087" s="163"/>
      <c r="O5087" s="146"/>
      <c r="P5087" s="146"/>
      <c r="Q5087" s="146"/>
      <c r="R5087" s="34"/>
      <c r="S5087" s="35"/>
      <c r="T5087" s="147"/>
    </row>
    <row r="5088">
      <c r="A5088" s="147"/>
      <c r="B5088" s="64"/>
      <c r="C5088" s="147" t="s">
        <v>217</v>
      </c>
      <c r="E5088" s="161"/>
      <c r="F5088" s="162"/>
      <c r="G5088" s="147"/>
      <c r="H5088" s="146"/>
      <c r="J5088" s="146"/>
      <c r="L5088" s="150"/>
      <c r="N5088" s="163"/>
      <c r="O5088" s="146"/>
      <c r="P5088" s="146"/>
      <c r="Q5088" s="146"/>
      <c r="R5088" s="34"/>
      <c r="S5088" s="35"/>
      <c r="T5088" s="147"/>
    </row>
    <row r="5089">
      <c r="A5089" s="147"/>
      <c r="B5089" s="64"/>
      <c r="C5089" s="147" t="s">
        <v>217</v>
      </c>
      <c r="E5089" s="161"/>
      <c r="F5089" s="162"/>
      <c r="G5089" s="147"/>
      <c r="H5089" s="146"/>
      <c r="J5089" s="146"/>
      <c r="L5089" s="150"/>
      <c r="N5089" s="163"/>
      <c r="O5089" s="146"/>
      <c r="P5089" s="146"/>
      <c r="Q5089" s="146"/>
      <c r="R5089" s="34"/>
      <c r="S5089" s="35"/>
      <c r="T5089" s="147"/>
    </row>
    <row r="5090">
      <c r="A5090" s="147"/>
      <c r="B5090" s="64"/>
      <c r="C5090" s="147" t="s">
        <v>217</v>
      </c>
      <c r="E5090" s="161"/>
      <c r="F5090" s="162"/>
      <c r="G5090" s="147"/>
      <c r="H5090" s="146"/>
      <c r="J5090" s="146"/>
      <c r="L5090" s="150"/>
      <c r="N5090" s="163"/>
      <c r="O5090" s="146"/>
      <c r="P5090" s="146"/>
      <c r="Q5090" s="146"/>
      <c r="R5090" s="34"/>
      <c r="S5090" s="35"/>
      <c r="T5090" s="147"/>
    </row>
    <row r="5091">
      <c r="A5091" s="147"/>
      <c r="B5091" s="64"/>
      <c r="C5091" s="147" t="s">
        <v>217</v>
      </c>
      <c r="E5091" s="161"/>
      <c r="F5091" s="162"/>
      <c r="G5091" s="147"/>
      <c r="H5091" s="146"/>
      <c r="J5091" s="146"/>
      <c r="L5091" s="150"/>
      <c r="N5091" s="163"/>
      <c r="O5091" s="146"/>
      <c r="P5091" s="146"/>
      <c r="Q5091" s="146"/>
      <c r="R5091" s="34"/>
      <c r="S5091" s="35"/>
      <c r="T5091" s="147"/>
    </row>
    <row r="5092">
      <c r="A5092" s="147"/>
      <c r="B5092" s="64"/>
      <c r="C5092" s="147" t="s">
        <v>217</v>
      </c>
      <c r="E5092" s="161"/>
      <c r="F5092" s="162"/>
      <c r="G5092" s="147"/>
      <c r="H5092" s="146"/>
      <c r="J5092" s="146"/>
      <c r="L5092" s="150"/>
      <c r="N5092" s="163"/>
      <c r="O5092" s="146"/>
      <c r="P5092" s="146"/>
      <c r="Q5092" s="146"/>
      <c r="R5092" s="34"/>
      <c r="S5092" s="35"/>
      <c r="T5092" s="147"/>
    </row>
    <row r="5093">
      <c r="A5093" s="147"/>
      <c r="B5093" s="64"/>
      <c r="C5093" s="147" t="s">
        <v>217</v>
      </c>
      <c r="E5093" s="161"/>
      <c r="F5093" s="162"/>
      <c r="G5093" s="147"/>
      <c r="H5093" s="146"/>
      <c r="J5093" s="146"/>
      <c r="L5093" s="150"/>
      <c r="N5093" s="163"/>
      <c r="O5093" s="146"/>
      <c r="P5093" s="146"/>
      <c r="Q5093" s="146"/>
      <c r="R5093" s="34"/>
      <c r="S5093" s="35"/>
      <c r="T5093" s="147"/>
    </row>
    <row r="5094">
      <c r="A5094" s="147"/>
      <c r="B5094" s="64"/>
      <c r="C5094" s="147" t="s">
        <v>217</v>
      </c>
      <c r="E5094" s="161"/>
      <c r="F5094" s="162"/>
      <c r="G5094" s="147"/>
      <c r="H5094" s="146"/>
      <c r="J5094" s="146"/>
      <c r="L5094" s="150"/>
      <c r="N5094" s="163"/>
      <c r="O5094" s="146"/>
      <c r="P5094" s="146"/>
      <c r="Q5094" s="146"/>
      <c r="R5094" s="34"/>
      <c r="S5094" s="35"/>
      <c r="T5094" s="147"/>
    </row>
    <row r="5095">
      <c r="A5095" s="147"/>
      <c r="B5095" s="64"/>
      <c r="C5095" s="147" t="s">
        <v>217</v>
      </c>
      <c r="E5095" s="161"/>
      <c r="F5095" s="162"/>
      <c r="G5095" s="147"/>
      <c r="H5095" s="146"/>
      <c r="J5095" s="146"/>
      <c r="L5095" s="150"/>
      <c r="N5095" s="163"/>
      <c r="O5095" s="146"/>
      <c r="P5095" s="146"/>
      <c r="Q5095" s="146"/>
      <c r="R5095" s="34"/>
      <c r="S5095" s="35"/>
      <c r="T5095" s="147"/>
    </row>
    <row r="5096">
      <c r="A5096" s="147"/>
      <c r="B5096" s="64"/>
      <c r="C5096" s="147" t="s">
        <v>217</v>
      </c>
      <c r="E5096" s="161"/>
      <c r="F5096" s="162"/>
      <c r="G5096" s="147"/>
      <c r="H5096" s="146"/>
      <c r="J5096" s="146"/>
      <c r="L5096" s="150"/>
      <c r="N5096" s="163"/>
      <c r="O5096" s="146"/>
      <c r="P5096" s="146"/>
      <c r="Q5096" s="146"/>
      <c r="R5096" s="34"/>
      <c r="S5096" s="35"/>
      <c r="T5096" s="147"/>
    </row>
    <row r="5097">
      <c r="A5097" s="147"/>
      <c r="B5097" s="64"/>
      <c r="C5097" s="147" t="s">
        <v>217</v>
      </c>
      <c r="E5097" s="161"/>
      <c r="F5097" s="162"/>
      <c r="G5097" s="147"/>
      <c r="H5097" s="146"/>
      <c r="J5097" s="146"/>
      <c r="L5097" s="150"/>
      <c r="N5097" s="163"/>
      <c r="O5097" s="146"/>
      <c r="P5097" s="146"/>
      <c r="Q5097" s="146"/>
      <c r="R5097" s="34"/>
      <c r="S5097" s="35"/>
      <c r="T5097" s="147"/>
    </row>
    <row r="5098">
      <c r="A5098" s="147"/>
      <c r="B5098" s="64"/>
      <c r="C5098" s="147" t="s">
        <v>217</v>
      </c>
      <c r="E5098" s="161"/>
      <c r="F5098" s="162"/>
      <c r="G5098" s="147"/>
      <c r="H5098" s="146"/>
      <c r="J5098" s="146"/>
      <c r="L5098" s="150"/>
      <c r="N5098" s="163"/>
      <c r="O5098" s="146"/>
      <c r="P5098" s="146"/>
      <c r="Q5098" s="146"/>
      <c r="R5098" s="34"/>
      <c r="S5098" s="35"/>
      <c r="T5098" s="147"/>
    </row>
    <row r="5099">
      <c r="A5099" s="147"/>
      <c r="B5099" s="64"/>
      <c r="C5099" s="147" t="s">
        <v>217</v>
      </c>
      <c r="E5099" s="161"/>
      <c r="F5099" s="162"/>
      <c r="G5099" s="147"/>
      <c r="H5099" s="146"/>
      <c r="J5099" s="146"/>
      <c r="L5099" s="150"/>
      <c r="N5099" s="163"/>
      <c r="O5099" s="146"/>
      <c r="P5099" s="146"/>
      <c r="Q5099" s="146"/>
      <c r="R5099" s="34"/>
      <c r="S5099" s="35"/>
      <c r="T5099" s="147"/>
    </row>
    <row r="5100">
      <c r="A5100" s="147"/>
      <c r="B5100" s="64"/>
      <c r="C5100" s="147" t="s">
        <v>217</v>
      </c>
      <c r="E5100" s="161"/>
      <c r="F5100" s="162"/>
      <c r="G5100" s="147"/>
      <c r="H5100" s="146"/>
      <c r="J5100" s="146"/>
      <c r="L5100" s="150"/>
      <c r="N5100" s="163"/>
      <c r="O5100" s="146"/>
      <c r="P5100" s="146"/>
      <c r="Q5100" s="146"/>
      <c r="R5100" s="34"/>
      <c r="S5100" s="35"/>
      <c r="T5100" s="147"/>
    </row>
    <row r="5101">
      <c r="A5101" s="147"/>
      <c r="B5101" s="64"/>
      <c r="C5101" s="147" t="s">
        <v>217</v>
      </c>
      <c r="E5101" s="161"/>
      <c r="F5101" s="162"/>
      <c r="G5101" s="147"/>
      <c r="H5101" s="146"/>
      <c r="J5101" s="146"/>
      <c r="L5101" s="150"/>
      <c r="N5101" s="163"/>
      <c r="O5101" s="146"/>
      <c r="P5101" s="146"/>
      <c r="Q5101" s="146"/>
      <c r="R5101" s="34"/>
      <c r="S5101" s="35"/>
      <c r="T5101" s="147"/>
    </row>
    <row r="5102">
      <c r="A5102" s="147"/>
      <c r="B5102" s="64"/>
      <c r="C5102" s="147" t="s">
        <v>217</v>
      </c>
      <c r="E5102" s="161"/>
      <c r="F5102" s="162"/>
      <c r="G5102" s="147"/>
      <c r="H5102" s="146"/>
      <c r="J5102" s="146"/>
      <c r="L5102" s="150"/>
      <c r="N5102" s="163"/>
      <c r="O5102" s="146"/>
      <c r="P5102" s="146"/>
      <c r="Q5102" s="146"/>
      <c r="R5102" s="34"/>
      <c r="S5102" s="35"/>
      <c r="T5102" s="147"/>
    </row>
    <row r="5103">
      <c r="A5103" s="147"/>
      <c r="B5103" s="64"/>
      <c r="C5103" s="147" t="s">
        <v>217</v>
      </c>
      <c r="E5103" s="161"/>
      <c r="F5103" s="162"/>
      <c r="G5103" s="147"/>
      <c r="H5103" s="146"/>
      <c r="J5103" s="146"/>
      <c r="L5103" s="150"/>
      <c r="N5103" s="163"/>
      <c r="O5103" s="146"/>
      <c r="P5103" s="146"/>
      <c r="Q5103" s="146"/>
      <c r="R5103" s="34"/>
      <c r="S5103" s="35"/>
      <c r="T5103" s="147"/>
    </row>
    <row r="5104">
      <c r="A5104" s="147"/>
      <c r="B5104" s="64"/>
      <c r="C5104" s="147" t="s">
        <v>217</v>
      </c>
      <c r="E5104" s="161"/>
      <c r="F5104" s="162"/>
      <c r="G5104" s="147"/>
      <c r="H5104" s="146"/>
      <c r="J5104" s="146"/>
      <c r="L5104" s="150"/>
      <c r="N5104" s="163"/>
      <c r="O5104" s="146"/>
      <c r="P5104" s="146"/>
      <c r="Q5104" s="146"/>
      <c r="R5104" s="34"/>
      <c r="S5104" s="35"/>
      <c r="T5104" s="147"/>
    </row>
    <row r="5105">
      <c r="A5105" s="147"/>
      <c r="B5105" s="64"/>
      <c r="C5105" s="147" t="s">
        <v>217</v>
      </c>
      <c r="E5105" s="161"/>
      <c r="F5105" s="162"/>
      <c r="G5105" s="147"/>
      <c r="H5105" s="146"/>
      <c r="J5105" s="146"/>
      <c r="L5105" s="150"/>
      <c r="N5105" s="163"/>
      <c r="O5105" s="146"/>
      <c r="P5105" s="146"/>
      <c r="Q5105" s="146"/>
      <c r="R5105" s="34"/>
      <c r="S5105" s="35"/>
      <c r="T5105" s="147"/>
    </row>
    <row r="5106">
      <c r="A5106" s="147"/>
      <c r="B5106" s="64"/>
      <c r="C5106" s="147" t="s">
        <v>217</v>
      </c>
      <c r="E5106" s="161"/>
      <c r="F5106" s="162"/>
      <c r="G5106" s="147"/>
      <c r="H5106" s="146"/>
      <c r="J5106" s="146"/>
      <c r="L5106" s="150"/>
      <c r="N5106" s="163"/>
      <c r="O5106" s="146"/>
      <c r="P5106" s="146"/>
      <c r="Q5106" s="146"/>
      <c r="R5106" s="34"/>
      <c r="S5106" s="35"/>
      <c r="T5106" s="147"/>
    </row>
    <row r="5107">
      <c r="A5107" s="147"/>
      <c r="B5107" s="64"/>
      <c r="C5107" s="147" t="s">
        <v>217</v>
      </c>
      <c r="E5107" s="161"/>
      <c r="F5107" s="162"/>
      <c r="G5107" s="147"/>
      <c r="H5107" s="146"/>
      <c r="J5107" s="146"/>
      <c r="L5107" s="150"/>
      <c r="N5107" s="163"/>
      <c r="O5107" s="146"/>
      <c r="P5107" s="146"/>
      <c r="Q5107" s="146"/>
      <c r="R5107" s="34"/>
      <c r="S5107" s="35"/>
      <c r="T5107" s="147"/>
    </row>
    <row r="5108">
      <c r="A5108" s="147"/>
      <c r="B5108" s="64"/>
      <c r="C5108" s="147" t="s">
        <v>217</v>
      </c>
      <c r="E5108" s="161"/>
      <c r="F5108" s="162"/>
      <c r="G5108" s="147"/>
      <c r="H5108" s="146"/>
      <c r="J5108" s="146"/>
      <c r="L5108" s="150"/>
      <c r="N5108" s="163"/>
      <c r="O5108" s="146"/>
      <c r="P5108" s="146"/>
      <c r="Q5108" s="146"/>
      <c r="R5108" s="34"/>
      <c r="S5108" s="35"/>
      <c r="T5108" s="147"/>
    </row>
    <row r="5109">
      <c r="A5109" s="147"/>
      <c r="B5109" s="64"/>
      <c r="C5109" s="147" t="s">
        <v>217</v>
      </c>
      <c r="E5109" s="161"/>
      <c r="F5109" s="162"/>
      <c r="G5109" s="147"/>
      <c r="H5109" s="146"/>
      <c r="J5109" s="146"/>
      <c r="L5109" s="150"/>
      <c r="N5109" s="163"/>
      <c r="O5109" s="146"/>
      <c r="P5109" s="146"/>
      <c r="Q5109" s="146"/>
      <c r="R5109" s="34"/>
      <c r="S5109" s="35"/>
      <c r="T5109" s="147"/>
    </row>
    <row r="5110">
      <c r="A5110" s="147"/>
      <c r="B5110" s="64"/>
      <c r="C5110" s="147" t="s">
        <v>217</v>
      </c>
      <c r="E5110" s="161"/>
      <c r="F5110" s="162"/>
      <c r="G5110" s="147"/>
      <c r="H5110" s="146"/>
      <c r="J5110" s="146"/>
      <c r="L5110" s="150"/>
      <c r="N5110" s="163"/>
      <c r="O5110" s="146"/>
      <c r="P5110" s="146"/>
      <c r="Q5110" s="146"/>
      <c r="R5110" s="34"/>
      <c r="S5110" s="35"/>
      <c r="T5110" s="147"/>
    </row>
    <row r="5111">
      <c r="A5111" s="147"/>
      <c r="B5111" s="64"/>
      <c r="C5111" s="147" t="s">
        <v>217</v>
      </c>
      <c r="E5111" s="161"/>
      <c r="F5111" s="162"/>
      <c r="G5111" s="147"/>
      <c r="H5111" s="146"/>
      <c r="J5111" s="146"/>
      <c r="L5111" s="150"/>
      <c r="N5111" s="163"/>
      <c r="O5111" s="146"/>
      <c r="P5111" s="146"/>
      <c r="Q5111" s="146"/>
      <c r="R5111" s="34"/>
      <c r="S5111" s="35"/>
      <c r="T5111" s="147"/>
    </row>
    <row r="5112">
      <c r="A5112" s="147"/>
      <c r="B5112" s="64"/>
      <c r="C5112" s="147" t="s">
        <v>217</v>
      </c>
      <c r="E5112" s="161"/>
      <c r="F5112" s="162"/>
      <c r="G5112" s="147"/>
      <c r="H5112" s="146"/>
      <c r="J5112" s="146"/>
      <c r="L5112" s="150"/>
      <c r="N5112" s="163"/>
      <c r="O5112" s="146"/>
      <c r="P5112" s="146"/>
      <c r="Q5112" s="146"/>
      <c r="R5112" s="34"/>
      <c r="S5112" s="35"/>
      <c r="T5112" s="147"/>
    </row>
    <row r="5113">
      <c r="A5113" s="147"/>
      <c r="B5113" s="64"/>
      <c r="C5113" s="147" t="s">
        <v>217</v>
      </c>
      <c r="E5113" s="161"/>
      <c r="F5113" s="162"/>
      <c r="G5113" s="147"/>
      <c r="H5113" s="146"/>
      <c r="J5113" s="146"/>
      <c r="L5113" s="150"/>
      <c r="N5113" s="163"/>
      <c r="O5113" s="146"/>
      <c r="P5113" s="146"/>
      <c r="Q5113" s="146"/>
      <c r="R5113" s="34"/>
      <c r="S5113" s="35"/>
      <c r="T5113" s="147"/>
    </row>
    <row r="5114">
      <c r="A5114" s="147"/>
      <c r="B5114" s="64"/>
      <c r="C5114" s="147" t="s">
        <v>217</v>
      </c>
      <c r="E5114" s="161"/>
      <c r="F5114" s="162"/>
      <c r="G5114" s="147"/>
      <c r="H5114" s="146"/>
      <c r="J5114" s="146"/>
      <c r="L5114" s="150"/>
      <c r="N5114" s="163"/>
      <c r="O5114" s="146"/>
      <c r="P5114" s="146"/>
      <c r="Q5114" s="146"/>
      <c r="R5114" s="34"/>
      <c r="S5114" s="35"/>
      <c r="T5114" s="147"/>
    </row>
    <row r="5115">
      <c r="A5115" s="147"/>
      <c r="B5115" s="64"/>
      <c r="C5115" s="147" t="s">
        <v>217</v>
      </c>
      <c r="E5115" s="161"/>
      <c r="F5115" s="162"/>
      <c r="G5115" s="147"/>
      <c r="H5115" s="146"/>
      <c r="J5115" s="146"/>
      <c r="L5115" s="150"/>
      <c r="N5115" s="163"/>
      <c r="O5115" s="146"/>
      <c r="P5115" s="146"/>
      <c r="Q5115" s="146"/>
      <c r="R5115" s="34"/>
      <c r="S5115" s="35"/>
      <c r="T5115" s="147"/>
    </row>
    <row r="5116">
      <c r="A5116" s="147"/>
      <c r="B5116" s="64"/>
      <c r="C5116" s="147" t="s">
        <v>217</v>
      </c>
      <c r="E5116" s="161"/>
      <c r="F5116" s="162"/>
      <c r="G5116" s="147"/>
      <c r="H5116" s="146"/>
      <c r="J5116" s="146"/>
      <c r="L5116" s="150"/>
      <c r="N5116" s="163"/>
      <c r="O5116" s="146"/>
      <c r="P5116" s="146"/>
      <c r="Q5116" s="146"/>
      <c r="R5116" s="34"/>
      <c r="S5116" s="35"/>
      <c r="T5116" s="147"/>
    </row>
    <row r="5117">
      <c r="A5117" s="147"/>
      <c r="B5117" s="64"/>
      <c r="C5117" s="147" t="s">
        <v>217</v>
      </c>
      <c r="E5117" s="161"/>
      <c r="F5117" s="162"/>
      <c r="G5117" s="147"/>
      <c r="H5117" s="146"/>
      <c r="J5117" s="146"/>
      <c r="L5117" s="150"/>
      <c r="N5117" s="163"/>
      <c r="O5117" s="146"/>
      <c r="P5117" s="146"/>
      <c r="Q5117" s="146"/>
      <c r="R5117" s="34"/>
      <c r="S5117" s="35"/>
      <c r="T5117" s="147"/>
    </row>
    <row r="5118">
      <c r="A5118" s="147"/>
      <c r="B5118" s="64"/>
      <c r="C5118" s="147" t="s">
        <v>217</v>
      </c>
      <c r="E5118" s="161"/>
      <c r="F5118" s="162"/>
      <c r="G5118" s="147"/>
      <c r="H5118" s="146"/>
      <c r="J5118" s="146"/>
      <c r="L5118" s="150"/>
      <c r="N5118" s="163"/>
      <c r="O5118" s="146"/>
      <c r="P5118" s="146"/>
      <c r="Q5118" s="146"/>
      <c r="R5118" s="34"/>
      <c r="S5118" s="35"/>
      <c r="T5118" s="147"/>
    </row>
    <row r="5119">
      <c r="A5119" s="147"/>
      <c r="B5119" s="64"/>
      <c r="C5119" s="147" t="s">
        <v>217</v>
      </c>
      <c r="E5119" s="161"/>
      <c r="F5119" s="162"/>
      <c r="G5119" s="147"/>
      <c r="H5119" s="146"/>
      <c r="J5119" s="146"/>
      <c r="L5119" s="150"/>
      <c r="N5119" s="163"/>
      <c r="O5119" s="146"/>
      <c r="P5119" s="146"/>
      <c r="Q5119" s="146"/>
      <c r="R5119" s="34"/>
      <c r="S5119" s="35"/>
      <c r="T5119" s="147"/>
    </row>
    <row r="5120">
      <c r="A5120" s="147"/>
      <c r="B5120" s="64"/>
      <c r="C5120" s="147" t="s">
        <v>217</v>
      </c>
      <c r="E5120" s="161"/>
      <c r="F5120" s="162"/>
      <c r="G5120" s="147"/>
      <c r="H5120" s="146"/>
      <c r="J5120" s="146"/>
      <c r="L5120" s="150"/>
      <c r="N5120" s="163"/>
      <c r="O5120" s="146"/>
      <c r="P5120" s="146"/>
      <c r="Q5120" s="146"/>
      <c r="R5120" s="34"/>
      <c r="S5120" s="35"/>
      <c r="T5120" s="147"/>
    </row>
    <row r="5121">
      <c r="A5121" s="147"/>
      <c r="B5121" s="64"/>
      <c r="C5121" s="147" t="s">
        <v>217</v>
      </c>
      <c r="E5121" s="161"/>
      <c r="F5121" s="162"/>
      <c r="G5121" s="147"/>
      <c r="H5121" s="146"/>
      <c r="J5121" s="146"/>
      <c r="L5121" s="150"/>
      <c r="N5121" s="163"/>
      <c r="O5121" s="146"/>
      <c r="P5121" s="146"/>
      <c r="Q5121" s="146"/>
      <c r="R5121" s="34"/>
      <c r="S5121" s="35"/>
      <c r="T5121" s="147"/>
    </row>
    <row r="5122">
      <c r="A5122" s="147"/>
      <c r="B5122" s="64"/>
      <c r="C5122" s="147" t="s">
        <v>217</v>
      </c>
      <c r="E5122" s="161"/>
      <c r="F5122" s="162"/>
      <c r="G5122" s="147"/>
      <c r="H5122" s="146"/>
      <c r="J5122" s="146"/>
      <c r="L5122" s="150"/>
      <c r="N5122" s="163"/>
      <c r="O5122" s="146"/>
      <c r="P5122" s="146"/>
      <c r="Q5122" s="146"/>
      <c r="R5122" s="34"/>
      <c r="S5122" s="35"/>
      <c r="T5122" s="147"/>
    </row>
    <row r="5123">
      <c r="A5123" s="147"/>
      <c r="B5123" s="64"/>
      <c r="C5123" s="147" t="s">
        <v>217</v>
      </c>
      <c r="E5123" s="161"/>
      <c r="F5123" s="162"/>
      <c r="G5123" s="147"/>
      <c r="H5123" s="146"/>
      <c r="J5123" s="146"/>
      <c r="L5123" s="150"/>
      <c r="N5123" s="163"/>
      <c r="O5123" s="146"/>
      <c r="P5123" s="146"/>
      <c r="Q5123" s="146"/>
      <c r="R5123" s="34"/>
      <c r="S5123" s="35"/>
      <c r="T5123" s="147"/>
    </row>
    <row r="5124">
      <c r="A5124" s="147"/>
      <c r="B5124" s="64"/>
      <c r="C5124" s="147" t="s">
        <v>217</v>
      </c>
      <c r="E5124" s="161"/>
      <c r="F5124" s="162"/>
      <c r="G5124" s="147"/>
      <c r="H5124" s="146"/>
      <c r="J5124" s="146"/>
      <c r="L5124" s="150"/>
      <c r="N5124" s="163"/>
      <c r="O5124" s="146"/>
      <c r="P5124" s="146"/>
      <c r="Q5124" s="146"/>
      <c r="R5124" s="34"/>
      <c r="S5124" s="35"/>
      <c r="T5124" s="147"/>
    </row>
    <row r="5125">
      <c r="A5125" s="147"/>
      <c r="B5125" s="64"/>
      <c r="C5125" s="147" t="s">
        <v>217</v>
      </c>
      <c r="E5125" s="161"/>
      <c r="F5125" s="162"/>
      <c r="G5125" s="147"/>
      <c r="H5125" s="146"/>
      <c r="J5125" s="146"/>
      <c r="L5125" s="150"/>
      <c r="N5125" s="163"/>
      <c r="O5125" s="146"/>
      <c r="P5125" s="146"/>
      <c r="Q5125" s="146"/>
      <c r="R5125" s="34"/>
      <c r="S5125" s="35"/>
      <c r="T5125" s="147"/>
    </row>
    <row r="5126">
      <c r="A5126" s="147"/>
      <c r="B5126" s="64"/>
      <c r="C5126" s="147" t="s">
        <v>217</v>
      </c>
      <c r="E5126" s="161"/>
      <c r="F5126" s="162"/>
      <c r="G5126" s="147"/>
      <c r="H5126" s="146"/>
      <c r="J5126" s="146"/>
      <c r="L5126" s="150"/>
      <c r="N5126" s="163"/>
      <c r="O5126" s="146"/>
      <c r="P5126" s="146"/>
      <c r="Q5126" s="146"/>
      <c r="R5126" s="34"/>
      <c r="S5126" s="35"/>
      <c r="T5126" s="147"/>
    </row>
    <row r="5127">
      <c r="A5127" s="147"/>
      <c r="B5127" s="64"/>
      <c r="C5127" s="147" t="s">
        <v>217</v>
      </c>
      <c r="E5127" s="161"/>
      <c r="F5127" s="162"/>
      <c r="G5127" s="147"/>
      <c r="H5127" s="146"/>
      <c r="J5127" s="146"/>
      <c r="L5127" s="150"/>
      <c r="N5127" s="163"/>
      <c r="O5127" s="146"/>
      <c r="P5127" s="146"/>
      <c r="Q5127" s="146"/>
      <c r="R5127" s="34"/>
      <c r="S5127" s="35"/>
      <c r="T5127" s="147"/>
    </row>
    <row r="5128">
      <c r="A5128" s="147"/>
      <c r="B5128" s="64"/>
      <c r="C5128" s="147" t="s">
        <v>217</v>
      </c>
      <c r="E5128" s="161"/>
      <c r="F5128" s="162"/>
      <c r="G5128" s="147"/>
      <c r="H5128" s="146"/>
      <c r="J5128" s="146"/>
      <c r="L5128" s="150"/>
      <c r="N5128" s="163"/>
      <c r="O5128" s="146"/>
      <c r="P5128" s="146"/>
      <c r="Q5128" s="146"/>
      <c r="R5128" s="34"/>
      <c r="S5128" s="35"/>
      <c r="T5128" s="147"/>
    </row>
    <row r="5129">
      <c r="A5129" s="147"/>
      <c r="B5129" s="64"/>
      <c r="C5129" s="147" t="s">
        <v>217</v>
      </c>
      <c r="E5129" s="161"/>
      <c r="F5129" s="162"/>
      <c r="G5129" s="147"/>
      <c r="H5129" s="146"/>
      <c r="J5129" s="146"/>
      <c r="L5129" s="150"/>
      <c r="N5129" s="163"/>
      <c r="O5129" s="146"/>
      <c r="P5129" s="146"/>
      <c r="Q5129" s="146"/>
      <c r="R5129" s="34"/>
      <c r="S5129" s="35"/>
      <c r="T5129" s="147"/>
    </row>
    <row r="5130">
      <c r="A5130" s="147"/>
      <c r="B5130" s="64"/>
      <c r="C5130" s="147" t="s">
        <v>217</v>
      </c>
      <c r="E5130" s="161"/>
      <c r="F5130" s="162"/>
      <c r="G5130" s="147"/>
      <c r="H5130" s="146"/>
      <c r="J5130" s="146"/>
      <c r="L5130" s="150"/>
      <c r="N5130" s="163"/>
      <c r="O5130" s="146"/>
      <c r="P5130" s="146"/>
      <c r="Q5130" s="146"/>
      <c r="R5130" s="34"/>
      <c r="S5130" s="35"/>
      <c r="T5130" s="147"/>
    </row>
    <row r="5131">
      <c r="A5131" s="147"/>
      <c r="B5131" s="64"/>
      <c r="C5131" s="147" t="s">
        <v>217</v>
      </c>
      <c r="E5131" s="161"/>
      <c r="F5131" s="162"/>
      <c r="G5131" s="147"/>
      <c r="H5131" s="146"/>
      <c r="J5131" s="146"/>
      <c r="L5131" s="150"/>
      <c r="N5131" s="163"/>
      <c r="O5131" s="146"/>
      <c r="P5131" s="146"/>
      <c r="Q5131" s="146"/>
      <c r="R5131" s="34"/>
      <c r="S5131" s="35"/>
      <c r="T5131" s="147"/>
    </row>
    <row r="5132">
      <c r="A5132" s="147"/>
      <c r="B5132" s="64"/>
      <c r="C5132" s="147" t="s">
        <v>217</v>
      </c>
      <c r="E5132" s="161"/>
      <c r="F5132" s="162"/>
      <c r="G5132" s="147"/>
      <c r="H5132" s="146"/>
      <c r="J5132" s="146"/>
      <c r="L5132" s="150"/>
      <c r="N5132" s="163"/>
      <c r="O5132" s="146"/>
      <c r="P5132" s="146"/>
      <c r="Q5132" s="146"/>
      <c r="R5132" s="34"/>
      <c r="S5132" s="35"/>
      <c r="T5132" s="147"/>
    </row>
    <row r="5133">
      <c r="A5133" s="147"/>
      <c r="B5133" s="64"/>
      <c r="C5133" s="147" t="s">
        <v>217</v>
      </c>
      <c r="E5133" s="161"/>
      <c r="F5133" s="162"/>
      <c r="G5133" s="147"/>
      <c r="H5133" s="146"/>
      <c r="J5133" s="146"/>
      <c r="L5133" s="150"/>
      <c r="N5133" s="163"/>
      <c r="O5133" s="146"/>
      <c r="P5133" s="146"/>
      <c r="Q5133" s="146"/>
      <c r="R5133" s="34"/>
      <c r="S5133" s="35"/>
      <c r="T5133" s="147"/>
    </row>
    <row r="5134">
      <c r="A5134" s="147"/>
      <c r="B5134" s="64"/>
      <c r="C5134" s="147" t="s">
        <v>217</v>
      </c>
      <c r="E5134" s="161"/>
      <c r="F5134" s="162"/>
      <c r="G5134" s="147"/>
      <c r="H5134" s="146"/>
      <c r="J5134" s="146"/>
      <c r="L5134" s="150"/>
      <c r="N5134" s="163"/>
      <c r="O5134" s="146"/>
      <c r="P5134" s="146"/>
      <c r="Q5134" s="146"/>
      <c r="R5134" s="34"/>
      <c r="S5134" s="35"/>
      <c r="T5134" s="147"/>
    </row>
    <row r="5135">
      <c r="A5135" s="147"/>
      <c r="B5135" s="64"/>
      <c r="C5135" s="147" t="s">
        <v>217</v>
      </c>
      <c r="E5135" s="161"/>
      <c r="F5135" s="162"/>
      <c r="G5135" s="147"/>
      <c r="H5135" s="146"/>
      <c r="J5135" s="146"/>
      <c r="L5135" s="150"/>
      <c r="N5135" s="163"/>
      <c r="O5135" s="146"/>
      <c r="P5135" s="146"/>
      <c r="Q5135" s="146"/>
      <c r="R5135" s="34"/>
      <c r="S5135" s="35"/>
      <c r="T5135" s="147"/>
    </row>
    <row r="5136">
      <c r="A5136" s="147"/>
      <c r="B5136" s="64"/>
      <c r="C5136" s="147" t="s">
        <v>217</v>
      </c>
      <c r="E5136" s="161"/>
      <c r="F5136" s="162"/>
      <c r="G5136" s="147"/>
      <c r="H5136" s="146"/>
      <c r="J5136" s="146"/>
      <c r="L5136" s="150"/>
      <c r="N5136" s="163"/>
      <c r="O5136" s="146"/>
      <c r="P5136" s="146"/>
      <c r="Q5136" s="146"/>
      <c r="R5136" s="34"/>
      <c r="S5136" s="35"/>
      <c r="T5136" s="147"/>
    </row>
    <row r="5137">
      <c r="A5137" s="147"/>
      <c r="B5137" s="64"/>
      <c r="C5137" s="147" t="s">
        <v>217</v>
      </c>
      <c r="E5137" s="161"/>
      <c r="F5137" s="162"/>
      <c r="G5137" s="147"/>
      <c r="H5137" s="146"/>
      <c r="J5137" s="146"/>
      <c r="L5137" s="150"/>
      <c r="N5137" s="163"/>
      <c r="O5137" s="146"/>
      <c r="P5137" s="146"/>
      <c r="Q5137" s="146"/>
      <c r="R5137" s="34"/>
      <c r="S5137" s="35"/>
      <c r="T5137" s="147"/>
    </row>
    <row r="5138">
      <c r="A5138" s="147"/>
      <c r="B5138" s="64"/>
      <c r="C5138" s="147" t="s">
        <v>217</v>
      </c>
      <c r="E5138" s="161"/>
      <c r="F5138" s="162"/>
      <c r="G5138" s="147"/>
      <c r="H5138" s="146"/>
      <c r="J5138" s="146"/>
      <c r="L5138" s="150"/>
      <c r="N5138" s="163"/>
      <c r="O5138" s="146"/>
      <c r="P5138" s="146"/>
      <c r="Q5138" s="146"/>
      <c r="R5138" s="34"/>
      <c r="S5138" s="35"/>
      <c r="T5138" s="147"/>
    </row>
    <row r="5139">
      <c r="A5139" s="147"/>
      <c r="B5139" s="64"/>
      <c r="C5139" s="147" t="s">
        <v>217</v>
      </c>
      <c r="E5139" s="161"/>
      <c r="F5139" s="162"/>
      <c r="G5139" s="147"/>
      <c r="H5139" s="146"/>
      <c r="J5139" s="146"/>
      <c r="L5139" s="150"/>
      <c r="N5139" s="163"/>
      <c r="O5139" s="146"/>
      <c r="P5139" s="146"/>
      <c r="Q5139" s="146"/>
      <c r="R5139" s="34"/>
      <c r="S5139" s="35"/>
      <c r="T5139" s="147"/>
    </row>
    <row r="5140">
      <c r="A5140" s="147"/>
      <c r="B5140" s="64"/>
      <c r="C5140" s="147" t="s">
        <v>217</v>
      </c>
      <c r="E5140" s="161"/>
      <c r="F5140" s="162"/>
      <c r="G5140" s="147"/>
      <c r="H5140" s="146"/>
      <c r="J5140" s="146"/>
      <c r="L5140" s="150"/>
      <c r="N5140" s="163"/>
      <c r="O5140" s="146"/>
      <c r="P5140" s="146"/>
      <c r="Q5140" s="146"/>
      <c r="R5140" s="34"/>
      <c r="S5140" s="35"/>
      <c r="T5140" s="147"/>
    </row>
    <row r="5141">
      <c r="A5141" s="147"/>
      <c r="B5141" s="64"/>
      <c r="C5141" s="147" t="s">
        <v>217</v>
      </c>
      <c r="E5141" s="161"/>
      <c r="F5141" s="162"/>
      <c r="G5141" s="147"/>
      <c r="H5141" s="146"/>
      <c r="J5141" s="146"/>
      <c r="L5141" s="150"/>
      <c r="N5141" s="163"/>
      <c r="O5141" s="146"/>
      <c r="P5141" s="146"/>
      <c r="Q5141" s="146"/>
      <c r="R5141" s="34"/>
      <c r="S5141" s="35"/>
      <c r="T5141" s="147"/>
    </row>
    <row r="5142">
      <c r="A5142" s="147"/>
      <c r="B5142" s="64"/>
      <c r="C5142" s="147" t="s">
        <v>217</v>
      </c>
      <c r="E5142" s="161"/>
      <c r="F5142" s="162"/>
      <c r="G5142" s="147"/>
      <c r="H5142" s="146"/>
      <c r="J5142" s="146"/>
      <c r="L5142" s="150"/>
      <c r="N5142" s="163"/>
      <c r="O5142" s="146"/>
      <c r="P5142" s="146"/>
      <c r="Q5142" s="146"/>
      <c r="R5142" s="34"/>
      <c r="S5142" s="35"/>
      <c r="T5142" s="147"/>
    </row>
    <row r="5143">
      <c r="A5143" s="147"/>
      <c r="B5143" s="64"/>
      <c r="C5143" s="147" t="s">
        <v>217</v>
      </c>
      <c r="E5143" s="161"/>
      <c r="F5143" s="162"/>
      <c r="G5143" s="147"/>
      <c r="H5143" s="146"/>
      <c r="J5143" s="146"/>
      <c r="L5143" s="150"/>
      <c r="N5143" s="163"/>
      <c r="O5143" s="146"/>
      <c r="P5143" s="146"/>
      <c r="Q5143" s="146"/>
      <c r="R5143" s="34"/>
      <c r="S5143" s="35"/>
      <c r="T5143" s="147"/>
    </row>
    <row r="5144">
      <c r="A5144" s="147"/>
      <c r="B5144" s="64"/>
      <c r="C5144" s="147" t="s">
        <v>217</v>
      </c>
      <c r="E5144" s="161"/>
      <c r="F5144" s="162"/>
      <c r="G5144" s="147"/>
      <c r="H5144" s="146"/>
      <c r="J5144" s="146"/>
      <c r="L5144" s="150"/>
      <c r="N5144" s="163"/>
      <c r="O5144" s="146"/>
      <c r="P5144" s="146"/>
      <c r="Q5144" s="146"/>
      <c r="R5144" s="34"/>
      <c r="S5144" s="35"/>
      <c r="T5144" s="147"/>
    </row>
    <row r="5145">
      <c r="A5145" s="147"/>
      <c r="B5145" s="64"/>
      <c r="C5145" s="147" t="s">
        <v>217</v>
      </c>
      <c r="E5145" s="161"/>
      <c r="F5145" s="162"/>
      <c r="G5145" s="147"/>
      <c r="H5145" s="146"/>
      <c r="J5145" s="146"/>
      <c r="L5145" s="150"/>
      <c r="N5145" s="163"/>
      <c r="O5145" s="146"/>
      <c r="P5145" s="146"/>
      <c r="Q5145" s="146"/>
      <c r="R5145" s="34"/>
      <c r="S5145" s="35"/>
      <c r="T5145" s="147"/>
    </row>
    <row r="5146">
      <c r="A5146" s="147"/>
      <c r="B5146" s="64"/>
      <c r="C5146" s="147" t="s">
        <v>217</v>
      </c>
      <c r="E5146" s="161"/>
      <c r="F5146" s="162"/>
      <c r="G5146" s="147"/>
      <c r="H5146" s="146"/>
      <c r="J5146" s="146"/>
      <c r="L5146" s="150"/>
      <c r="N5146" s="163"/>
      <c r="O5146" s="146"/>
      <c r="P5146" s="146"/>
      <c r="Q5146" s="146"/>
      <c r="R5146" s="34"/>
      <c r="S5146" s="35"/>
      <c r="T5146" s="147"/>
    </row>
    <row r="5147">
      <c r="A5147" s="147"/>
      <c r="B5147" s="64"/>
      <c r="C5147" s="147" t="s">
        <v>217</v>
      </c>
      <c r="E5147" s="161"/>
      <c r="F5147" s="162"/>
      <c r="G5147" s="147"/>
      <c r="H5147" s="146"/>
      <c r="J5147" s="146"/>
      <c r="L5147" s="150"/>
      <c r="N5147" s="163"/>
      <c r="O5147" s="146"/>
      <c r="P5147" s="146"/>
      <c r="Q5147" s="146"/>
      <c r="R5147" s="34"/>
      <c r="S5147" s="35"/>
      <c r="T5147" s="147"/>
    </row>
    <row r="5148">
      <c r="A5148" s="147"/>
      <c r="B5148" s="64"/>
      <c r="C5148" s="147" t="s">
        <v>217</v>
      </c>
      <c r="E5148" s="161"/>
      <c r="F5148" s="162"/>
      <c r="G5148" s="147"/>
      <c r="H5148" s="146"/>
      <c r="J5148" s="146"/>
      <c r="L5148" s="150"/>
      <c r="N5148" s="163"/>
      <c r="O5148" s="146"/>
      <c r="P5148" s="146"/>
      <c r="Q5148" s="146"/>
      <c r="R5148" s="34"/>
      <c r="S5148" s="35"/>
      <c r="T5148" s="147"/>
    </row>
    <row r="5149">
      <c r="A5149" s="147"/>
      <c r="B5149" s="64"/>
      <c r="C5149" s="147" t="s">
        <v>217</v>
      </c>
      <c r="E5149" s="161"/>
      <c r="F5149" s="162"/>
      <c r="G5149" s="147"/>
      <c r="H5149" s="146"/>
      <c r="J5149" s="146"/>
      <c r="L5149" s="150"/>
      <c r="N5149" s="163"/>
      <c r="O5149" s="146"/>
      <c r="P5149" s="146"/>
      <c r="Q5149" s="146"/>
      <c r="R5149" s="34"/>
      <c r="S5149" s="35"/>
      <c r="T5149" s="147"/>
    </row>
    <row r="5150">
      <c r="A5150" s="147"/>
      <c r="B5150" s="64"/>
      <c r="C5150" s="147" t="s">
        <v>217</v>
      </c>
      <c r="E5150" s="161"/>
      <c r="F5150" s="162"/>
      <c r="G5150" s="147"/>
      <c r="H5150" s="146"/>
      <c r="J5150" s="146"/>
      <c r="L5150" s="150"/>
      <c r="N5150" s="163"/>
      <c r="O5150" s="146"/>
      <c r="P5150" s="146"/>
      <c r="Q5150" s="146"/>
      <c r="R5150" s="34"/>
      <c r="S5150" s="35"/>
      <c r="T5150" s="147"/>
    </row>
    <row r="5151">
      <c r="A5151" s="147"/>
      <c r="B5151" s="64"/>
      <c r="C5151" s="147" t="s">
        <v>217</v>
      </c>
      <c r="E5151" s="161"/>
      <c r="F5151" s="162"/>
      <c r="G5151" s="147"/>
      <c r="H5151" s="146"/>
      <c r="J5151" s="146"/>
      <c r="L5151" s="150"/>
      <c r="N5151" s="163"/>
      <c r="O5151" s="146"/>
      <c r="P5151" s="146"/>
      <c r="Q5151" s="146"/>
      <c r="R5151" s="34"/>
      <c r="S5151" s="35"/>
      <c r="T5151" s="147"/>
    </row>
    <row r="5152">
      <c r="A5152" s="147"/>
      <c r="B5152" s="64"/>
      <c r="C5152" s="147" t="s">
        <v>217</v>
      </c>
      <c r="E5152" s="161"/>
      <c r="F5152" s="162"/>
      <c r="G5152" s="147"/>
      <c r="H5152" s="146"/>
      <c r="J5152" s="146"/>
      <c r="L5152" s="150"/>
      <c r="N5152" s="163"/>
      <c r="O5152" s="146"/>
      <c r="P5152" s="146"/>
      <c r="Q5152" s="146"/>
      <c r="R5152" s="34"/>
      <c r="S5152" s="35"/>
      <c r="T5152" s="147"/>
    </row>
    <row r="5153">
      <c r="A5153" s="147"/>
      <c r="B5153" s="64"/>
      <c r="C5153" s="147" t="s">
        <v>217</v>
      </c>
      <c r="E5153" s="161"/>
      <c r="F5153" s="162"/>
      <c r="G5153" s="147"/>
      <c r="H5153" s="146"/>
      <c r="J5153" s="146"/>
      <c r="L5153" s="150"/>
      <c r="N5153" s="163"/>
      <c r="O5153" s="146"/>
      <c r="P5153" s="146"/>
      <c r="Q5153" s="146"/>
      <c r="R5153" s="34"/>
      <c r="S5153" s="35"/>
      <c r="T5153" s="147"/>
    </row>
    <row r="5154">
      <c r="A5154" s="147"/>
      <c r="B5154" s="64"/>
      <c r="C5154" s="147" t="s">
        <v>217</v>
      </c>
      <c r="E5154" s="161"/>
      <c r="F5154" s="162"/>
      <c r="G5154" s="147"/>
      <c r="H5154" s="146"/>
      <c r="J5154" s="146"/>
      <c r="L5154" s="150"/>
      <c r="N5154" s="163"/>
      <c r="O5154" s="146"/>
      <c r="P5154" s="146"/>
      <c r="Q5154" s="146"/>
      <c r="R5154" s="34"/>
      <c r="S5154" s="35"/>
      <c r="T5154" s="147"/>
    </row>
    <row r="5155">
      <c r="A5155" s="147"/>
      <c r="B5155" s="64"/>
      <c r="C5155" s="147" t="s">
        <v>217</v>
      </c>
      <c r="E5155" s="161"/>
      <c r="F5155" s="162"/>
      <c r="G5155" s="147"/>
      <c r="H5155" s="146"/>
      <c r="J5155" s="146"/>
      <c r="L5155" s="150"/>
      <c r="N5155" s="163"/>
      <c r="O5155" s="146"/>
      <c r="P5155" s="146"/>
      <c r="Q5155" s="146"/>
      <c r="R5155" s="34"/>
      <c r="S5155" s="35"/>
      <c r="T5155" s="147"/>
    </row>
    <row r="5156">
      <c r="A5156" s="147"/>
      <c r="B5156" s="64"/>
      <c r="C5156" s="147" t="s">
        <v>217</v>
      </c>
      <c r="E5156" s="161"/>
      <c r="F5156" s="162"/>
      <c r="G5156" s="147"/>
      <c r="H5156" s="146"/>
      <c r="J5156" s="146"/>
      <c r="L5156" s="150"/>
      <c r="N5156" s="163"/>
      <c r="O5156" s="146"/>
      <c r="P5156" s="146"/>
      <c r="Q5156" s="146"/>
      <c r="R5156" s="34"/>
      <c r="S5156" s="35"/>
      <c r="T5156" s="147"/>
    </row>
    <row r="5157">
      <c r="A5157" s="147"/>
      <c r="B5157" s="64"/>
      <c r="C5157" s="147" t="s">
        <v>217</v>
      </c>
      <c r="E5157" s="161"/>
      <c r="F5157" s="162"/>
      <c r="G5157" s="147"/>
      <c r="H5157" s="146"/>
      <c r="J5157" s="146"/>
      <c r="L5157" s="150"/>
      <c r="N5157" s="163"/>
      <c r="O5157" s="146"/>
      <c r="P5157" s="146"/>
      <c r="Q5157" s="146"/>
      <c r="R5157" s="34"/>
      <c r="S5157" s="35"/>
      <c r="T5157" s="147"/>
    </row>
    <row r="5158">
      <c r="A5158" s="147"/>
      <c r="B5158" s="64"/>
      <c r="C5158" s="147" t="s">
        <v>217</v>
      </c>
      <c r="E5158" s="161"/>
      <c r="F5158" s="162"/>
      <c r="G5158" s="147"/>
      <c r="H5158" s="146"/>
      <c r="J5158" s="146"/>
      <c r="L5158" s="150"/>
      <c r="N5158" s="163"/>
      <c r="O5158" s="146"/>
      <c r="P5158" s="146"/>
      <c r="Q5158" s="146"/>
      <c r="R5158" s="34"/>
      <c r="S5158" s="35"/>
      <c r="T5158" s="147"/>
    </row>
    <row r="5159">
      <c r="A5159" s="147"/>
      <c r="B5159" s="64"/>
      <c r="C5159" s="147" t="s">
        <v>217</v>
      </c>
      <c r="E5159" s="161"/>
      <c r="F5159" s="162"/>
      <c r="G5159" s="147"/>
      <c r="H5159" s="146"/>
      <c r="J5159" s="146"/>
      <c r="L5159" s="150"/>
      <c r="N5159" s="163"/>
      <c r="O5159" s="146"/>
      <c r="P5159" s="146"/>
      <c r="Q5159" s="146"/>
      <c r="R5159" s="34"/>
      <c r="S5159" s="35"/>
      <c r="T5159" s="147"/>
    </row>
    <row r="5160">
      <c r="A5160" s="147"/>
      <c r="B5160" s="64"/>
      <c r="C5160" s="147" t="s">
        <v>217</v>
      </c>
      <c r="E5160" s="161"/>
      <c r="F5160" s="162"/>
      <c r="G5160" s="147"/>
      <c r="H5160" s="146"/>
      <c r="J5160" s="146"/>
      <c r="L5160" s="150"/>
      <c r="N5160" s="163"/>
      <c r="O5160" s="146"/>
      <c r="P5160" s="146"/>
      <c r="Q5160" s="146"/>
      <c r="R5160" s="34"/>
      <c r="S5160" s="35"/>
      <c r="T5160" s="147"/>
    </row>
    <row r="5161">
      <c r="A5161" s="147"/>
      <c r="B5161" s="64"/>
      <c r="C5161" s="147" t="s">
        <v>217</v>
      </c>
      <c r="E5161" s="161"/>
      <c r="F5161" s="162"/>
      <c r="G5161" s="147"/>
      <c r="H5161" s="146"/>
      <c r="J5161" s="146"/>
      <c r="L5161" s="150"/>
      <c r="N5161" s="163"/>
      <c r="O5161" s="146"/>
      <c r="P5161" s="146"/>
      <c r="Q5161" s="146"/>
      <c r="R5161" s="34"/>
      <c r="S5161" s="35"/>
      <c r="T5161" s="147"/>
    </row>
    <row r="5162">
      <c r="A5162" s="147"/>
      <c r="B5162" s="64"/>
      <c r="C5162" s="147" t="s">
        <v>217</v>
      </c>
      <c r="E5162" s="161"/>
      <c r="F5162" s="162"/>
      <c r="G5162" s="147"/>
      <c r="H5162" s="146"/>
      <c r="J5162" s="146"/>
      <c r="L5162" s="150"/>
      <c r="N5162" s="163"/>
      <c r="O5162" s="146"/>
      <c r="P5162" s="146"/>
      <c r="Q5162" s="146"/>
      <c r="R5162" s="34"/>
      <c r="S5162" s="35"/>
      <c r="T5162" s="147"/>
    </row>
    <row r="5163">
      <c r="A5163" s="147"/>
      <c r="B5163" s="64"/>
      <c r="C5163" s="147" t="s">
        <v>217</v>
      </c>
      <c r="E5163" s="161"/>
      <c r="F5163" s="162"/>
      <c r="G5163" s="147"/>
      <c r="H5163" s="146"/>
      <c r="J5163" s="146"/>
      <c r="L5163" s="150"/>
      <c r="N5163" s="163"/>
      <c r="O5163" s="146"/>
      <c r="P5163" s="146"/>
      <c r="Q5163" s="146"/>
      <c r="R5163" s="34"/>
      <c r="S5163" s="35"/>
      <c r="T5163" s="147"/>
    </row>
    <row r="5164">
      <c r="A5164" s="147"/>
      <c r="B5164" s="64"/>
      <c r="C5164" s="147" t="s">
        <v>217</v>
      </c>
      <c r="E5164" s="161"/>
      <c r="F5164" s="162"/>
      <c r="G5164" s="147"/>
      <c r="H5164" s="146"/>
      <c r="J5164" s="146"/>
      <c r="L5164" s="150"/>
      <c r="N5164" s="163"/>
      <c r="O5164" s="146"/>
      <c r="P5164" s="146"/>
      <c r="Q5164" s="146"/>
      <c r="R5164" s="34"/>
      <c r="S5164" s="35"/>
      <c r="T5164" s="147"/>
    </row>
    <row r="5165">
      <c r="A5165" s="147"/>
      <c r="B5165" s="64"/>
      <c r="C5165" s="147" t="s">
        <v>217</v>
      </c>
      <c r="E5165" s="161"/>
      <c r="F5165" s="162"/>
      <c r="G5165" s="147"/>
      <c r="H5165" s="146"/>
      <c r="J5165" s="146"/>
      <c r="L5165" s="150"/>
      <c r="N5165" s="163"/>
      <c r="O5165" s="146"/>
      <c r="P5165" s="146"/>
      <c r="Q5165" s="146"/>
      <c r="R5165" s="34"/>
      <c r="S5165" s="35"/>
      <c r="T5165" s="147"/>
    </row>
    <row r="5166">
      <c r="A5166" s="147"/>
      <c r="B5166" s="64"/>
      <c r="C5166" s="147" t="s">
        <v>217</v>
      </c>
      <c r="E5166" s="161"/>
      <c r="F5166" s="162"/>
      <c r="G5166" s="147"/>
      <c r="H5166" s="146"/>
      <c r="J5166" s="146"/>
      <c r="L5166" s="150"/>
      <c r="N5166" s="163"/>
      <c r="O5166" s="146"/>
      <c r="P5166" s="146"/>
      <c r="Q5166" s="146"/>
      <c r="R5166" s="34"/>
      <c r="S5166" s="35"/>
      <c r="T5166" s="147"/>
    </row>
    <row r="5167">
      <c r="A5167" s="147"/>
      <c r="B5167" s="64"/>
      <c r="C5167" s="147" t="s">
        <v>217</v>
      </c>
      <c r="E5167" s="161"/>
      <c r="F5167" s="162"/>
      <c r="G5167" s="147"/>
      <c r="H5167" s="146"/>
      <c r="J5167" s="146"/>
      <c r="L5167" s="150"/>
      <c r="N5167" s="163"/>
      <c r="O5167" s="146"/>
      <c r="P5167" s="146"/>
      <c r="Q5167" s="146"/>
      <c r="R5167" s="34"/>
      <c r="S5167" s="35"/>
      <c r="T5167" s="147"/>
    </row>
    <row r="5168">
      <c r="A5168" s="147"/>
      <c r="B5168" s="64"/>
      <c r="C5168" s="147" t="s">
        <v>217</v>
      </c>
      <c r="E5168" s="161"/>
      <c r="F5168" s="162"/>
      <c r="G5168" s="147"/>
      <c r="H5168" s="146"/>
      <c r="J5168" s="146"/>
      <c r="L5168" s="150"/>
      <c r="N5168" s="163"/>
      <c r="O5168" s="146"/>
      <c r="P5168" s="146"/>
      <c r="Q5168" s="146"/>
      <c r="R5168" s="34"/>
      <c r="S5168" s="35"/>
      <c r="T5168" s="147"/>
    </row>
    <row r="5169">
      <c r="A5169" s="147"/>
      <c r="B5169" s="64"/>
      <c r="C5169" s="147" t="s">
        <v>217</v>
      </c>
      <c r="E5169" s="161"/>
      <c r="F5169" s="162"/>
      <c r="G5169" s="147"/>
      <c r="H5169" s="146"/>
      <c r="J5169" s="146"/>
      <c r="L5169" s="150"/>
      <c r="N5169" s="163"/>
      <c r="O5169" s="146"/>
      <c r="P5169" s="146"/>
      <c r="Q5169" s="146"/>
      <c r="R5169" s="34"/>
      <c r="S5169" s="35"/>
      <c r="T5169" s="147"/>
    </row>
    <row r="5170">
      <c r="A5170" s="147"/>
      <c r="B5170" s="64"/>
      <c r="C5170" s="147" t="s">
        <v>217</v>
      </c>
      <c r="E5170" s="161"/>
      <c r="F5170" s="162"/>
      <c r="G5170" s="147"/>
      <c r="H5170" s="146"/>
      <c r="J5170" s="146"/>
      <c r="L5170" s="150"/>
      <c r="N5170" s="163"/>
      <c r="O5170" s="146"/>
      <c r="P5170" s="146"/>
      <c r="Q5170" s="146"/>
      <c r="R5170" s="34"/>
      <c r="S5170" s="35"/>
      <c r="T5170" s="147"/>
    </row>
    <row r="5171">
      <c r="A5171" s="147"/>
      <c r="B5171" s="64"/>
      <c r="C5171" s="147" t="s">
        <v>217</v>
      </c>
      <c r="E5171" s="161"/>
      <c r="F5171" s="162"/>
      <c r="G5171" s="147"/>
      <c r="H5171" s="146"/>
      <c r="J5171" s="146"/>
      <c r="L5171" s="150"/>
      <c r="N5171" s="163"/>
      <c r="O5171" s="146"/>
      <c r="P5171" s="146"/>
      <c r="Q5171" s="146"/>
      <c r="R5171" s="34"/>
      <c r="S5171" s="35"/>
      <c r="T5171" s="147"/>
    </row>
    <row r="5172">
      <c r="A5172" s="147"/>
      <c r="B5172" s="64"/>
      <c r="C5172" s="147" t="s">
        <v>217</v>
      </c>
      <c r="E5172" s="161"/>
      <c r="F5172" s="162"/>
      <c r="G5172" s="147"/>
      <c r="H5172" s="146"/>
      <c r="J5172" s="146"/>
      <c r="L5172" s="150"/>
      <c r="N5172" s="163"/>
      <c r="O5172" s="146"/>
      <c r="P5172" s="146"/>
      <c r="Q5172" s="146"/>
      <c r="R5172" s="34"/>
      <c r="S5172" s="35"/>
      <c r="T5172" s="147"/>
    </row>
    <row r="5173">
      <c r="A5173" s="147"/>
      <c r="B5173" s="64"/>
      <c r="C5173" s="147" t="s">
        <v>217</v>
      </c>
      <c r="E5173" s="161"/>
      <c r="F5173" s="162"/>
      <c r="G5173" s="147"/>
      <c r="H5173" s="146"/>
      <c r="J5173" s="146"/>
      <c r="L5173" s="150"/>
      <c r="N5173" s="163"/>
      <c r="O5173" s="146"/>
      <c r="P5173" s="146"/>
      <c r="Q5173" s="146"/>
      <c r="R5173" s="34"/>
      <c r="S5173" s="35"/>
      <c r="T5173" s="147"/>
    </row>
    <row r="5174">
      <c r="A5174" s="147"/>
      <c r="B5174" s="64"/>
      <c r="C5174" s="147" t="s">
        <v>217</v>
      </c>
      <c r="E5174" s="161"/>
      <c r="F5174" s="162"/>
      <c r="G5174" s="147"/>
      <c r="H5174" s="146"/>
      <c r="J5174" s="146"/>
      <c r="L5174" s="150"/>
      <c r="N5174" s="163"/>
      <c r="O5174" s="146"/>
      <c r="P5174" s="146"/>
      <c r="Q5174" s="146"/>
      <c r="R5174" s="34"/>
      <c r="S5174" s="35"/>
      <c r="T5174" s="147"/>
    </row>
    <row r="5175">
      <c r="A5175" s="147"/>
      <c r="B5175" s="64"/>
      <c r="C5175" s="147" t="s">
        <v>217</v>
      </c>
      <c r="E5175" s="161"/>
      <c r="F5175" s="162"/>
      <c r="G5175" s="147"/>
      <c r="H5175" s="146"/>
      <c r="J5175" s="146"/>
      <c r="L5175" s="150"/>
      <c r="N5175" s="163"/>
      <c r="O5175" s="146"/>
      <c r="P5175" s="146"/>
      <c r="Q5175" s="146"/>
      <c r="R5175" s="34"/>
      <c r="S5175" s="35"/>
      <c r="T5175" s="147"/>
    </row>
    <row r="5176">
      <c r="A5176" s="147"/>
      <c r="B5176" s="64"/>
      <c r="C5176" s="147" t="s">
        <v>217</v>
      </c>
      <c r="E5176" s="161"/>
      <c r="F5176" s="162"/>
      <c r="G5176" s="147"/>
      <c r="H5176" s="146"/>
      <c r="J5176" s="146"/>
      <c r="L5176" s="150"/>
      <c r="N5176" s="163"/>
      <c r="O5176" s="146"/>
      <c r="P5176" s="146"/>
      <c r="Q5176" s="146"/>
      <c r="R5176" s="34"/>
      <c r="S5176" s="35"/>
      <c r="T5176" s="147"/>
    </row>
    <row r="5177">
      <c r="A5177" s="147"/>
      <c r="B5177" s="64"/>
      <c r="C5177" s="147" t="s">
        <v>217</v>
      </c>
      <c r="E5177" s="161"/>
      <c r="F5177" s="162"/>
      <c r="G5177" s="147"/>
      <c r="H5177" s="146"/>
      <c r="J5177" s="146"/>
      <c r="L5177" s="150"/>
      <c r="N5177" s="163"/>
      <c r="O5177" s="146"/>
      <c r="P5177" s="146"/>
      <c r="Q5177" s="146"/>
      <c r="R5177" s="34"/>
      <c r="S5177" s="35"/>
      <c r="T5177" s="147"/>
    </row>
    <row r="5178">
      <c r="A5178" s="147"/>
      <c r="B5178" s="64"/>
      <c r="C5178" s="147" t="s">
        <v>217</v>
      </c>
      <c r="E5178" s="161"/>
      <c r="F5178" s="162"/>
      <c r="G5178" s="147"/>
      <c r="H5178" s="146"/>
      <c r="J5178" s="146"/>
      <c r="L5178" s="150"/>
      <c r="N5178" s="163"/>
      <c r="O5178" s="146"/>
      <c r="P5178" s="146"/>
      <c r="Q5178" s="146"/>
      <c r="R5178" s="34"/>
      <c r="S5178" s="35"/>
      <c r="T5178" s="147"/>
    </row>
    <row r="5179">
      <c r="A5179" s="147"/>
      <c r="B5179" s="64"/>
      <c r="C5179" s="147" t="s">
        <v>217</v>
      </c>
      <c r="E5179" s="161"/>
      <c r="F5179" s="162"/>
      <c r="G5179" s="147"/>
      <c r="H5179" s="146"/>
      <c r="J5179" s="146"/>
      <c r="L5179" s="150"/>
      <c r="N5179" s="163"/>
      <c r="O5179" s="146"/>
      <c r="P5179" s="146"/>
      <c r="Q5179" s="146"/>
      <c r="R5179" s="34"/>
      <c r="S5179" s="35"/>
      <c r="T5179" s="147"/>
    </row>
    <row r="5180">
      <c r="A5180" s="147"/>
      <c r="B5180" s="64"/>
      <c r="C5180" s="147" t="s">
        <v>217</v>
      </c>
      <c r="E5180" s="161"/>
      <c r="F5180" s="162"/>
      <c r="G5180" s="147"/>
      <c r="H5180" s="146"/>
      <c r="J5180" s="146"/>
      <c r="L5180" s="150"/>
      <c r="N5180" s="163"/>
      <c r="O5180" s="146"/>
      <c r="P5180" s="146"/>
      <c r="Q5180" s="146"/>
      <c r="R5180" s="34"/>
      <c r="S5180" s="35"/>
      <c r="T5180" s="147"/>
    </row>
    <row r="5181">
      <c r="A5181" s="147"/>
      <c r="B5181" s="64"/>
      <c r="C5181" s="147" t="s">
        <v>217</v>
      </c>
      <c r="E5181" s="161"/>
      <c r="F5181" s="162"/>
      <c r="G5181" s="147"/>
      <c r="H5181" s="146"/>
      <c r="J5181" s="146"/>
      <c r="L5181" s="150"/>
      <c r="N5181" s="163"/>
      <c r="O5181" s="146"/>
      <c r="P5181" s="146"/>
      <c r="Q5181" s="146"/>
      <c r="R5181" s="34"/>
      <c r="S5181" s="35"/>
      <c r="T5181" s="147"/>
    </row>
    <row r="5182">
      <c r="A5182" s="147"/>
      <c r="B5182" s="64"/>
      <c r="C5182" s="147" t="s">
        <v>217</v>
      </c>
      <c r="E5182" s="161"/>
      <c r="F5182" s="162"/>
      <c r="G5182" s="147"/>
      <c r="H5182" s="146"/>
      <c r="J5182" s="146"/>
      <c r="L5182" s="150"/>
      <c r="N5182" s="163"/>
      <c r="O5182" s="146"/>
      <c r="P5182" s="146"/>
      <c r="Q5182" s="146"/>
      <c r="R5182" s="34"/>
      <c r="S5182" s="35"/>
      <c r="T5182" s="147"/>
    </row>
    <row r="5183">
      <c r="A5183" s="147"/>
      <c r="B5183" s="64"/>
      <c r="C5183" s="147" t="s">
        <v>217</v>
      </c>
      <c r="E5183" s="161"/>
      <c r="F5183" s="162"/>
      <c r="G5183" s="147"/>
      <c r="H5183" s="146"/>
      <c r="J5183" s="146"/>
      <c r="L5183" s="150"/>
      <c r="N5183" s="163"/>
      <c r="O5183" s="146"/>
      <c r="P5183" s="146"/>
      <c r="Q5183" s="146"/>
      <c r="R5183" s="34"/>
      <c r="S5183" s="35"/>
      <c r="T5183" s="147"/>
    </row>
    <row r="5184">
      <c r="A5184" s="147"/>
      <c r="B5184" s="64"/>
      <c r="C5184" s="147" t="s">
        <v>217</v>
      </c>
      <c r="E5184" s="161"/>
      <c r="F5184" s="162"/>
      <c r="G5184" s="147"/>
      <c r="H5184" s="146"/>
      <c r="J5184" s="146"/>
      <c r="L5184" s="150"/>
      <c r="N5184" s="163"/>
      <c r="O5184" s="146"/>
      <c r="P5184" s="146"/>
      <c r="Q5184" s="146"/>
      <c r="R5184" s="34"/>
      <c r="S5184" s="35"/>
      <c r="T5184" s="147"/>
    </row>
    <row r="5185">
      <c r="A5185" s="147"/>
      <c r="B5185" s="64"/>
      <c r="C5185" s="147" t="s">
        <v>217</v>
      </c>
      <c r="E5185" s="161"/>
      <c r="F5185" s="162"/>
      <c r="G5185" s="147"/>
      <c r="H5185" s="146"/>
      <c r="J5185" s="146"/>
      <c r="L5185" s="150"/>
      <c r="N5185" s="163"/>
      <c r="O5185" s="146"/>
      <c r="P5185" s="146"/>
      <c r="Q5185" s="146"/>
      <c r="R5185" s="34"/>
      <c r="S5185" s="35"/>
      <c r="T5185" s="147"/>
    </row>
    <row r="5186">
      <c r="A5186" s="147"/>
      <c r="B5186" s="64"/>
      <c r="C5186" s="147" t="s">
        <v>217</v>
      </c>
      <c r="E5186" s="161"/>
      <c r="F5186" s="162"/>
      <c r="G5186" s="147"/>
      <c r="H5186" s="146"/>
      <c r="J5186" s="146"/>
      <c r="L5186" s="150"/>
      <c r="N5186" s="163"/>
      <c r="O5186" s="146"/>
      <c r="P5186" s="146"/>
      <c r="Q5186" s="146"/>
      <c r="R5186" s="34"/>
      <c r="S5186" s="35"/>
      <c r="T5186" s="147"/>
    </row>
    <row r="5187">
      <c r="A5187" s="147"/>
      <c r="B5187" s="64"/>
      <c r="C5187" s="147" t="s">
        <v>217</v>
      </c>
      <c r="E5187" s="161"/>
      <c r="F5187" s="162"/>
      <c r="G5187" s="147"/>
      <c r="H5187" s="146"/>
      <c r="J5187" s="146"/>
      <c r="L5187" s="150"/>
      <c r="N5187" s="163"/>
      <c r="O5187" s="146"/>
      <c r="P5187" s="146"/>
      <c r="Q5187" s="146"/>
      <c r="R5187" s="34"/>
      <c r="S5187" s="35"/>
      <c r="T5187" s="147"/>
    </row>
    <row r="5188">
      <c r="A5188" s="147"/>
      <c r="B5188" s="64"/>
      <c r="C5188" s="147" t="s">
        <v>217</v>
      </c>
      <c r="E5188" s="161"/>
      <c r="F5188" s="162"/>
      <c r="G5188" s="147"/>
      <c r="H5188" s="146"/>
      <c r="J5188" s="146"/>
      <c r="L5188" s="150"/>
      <c r="N5188" s="163"/>
      <c r="O5188" s="146"/>
      <c r="P5188" s="146"/>
      <c r="Q5188" s="146"/>
      <c r="R5188" s="34"/>
      <c r="S5188" s="35"/>
      <c r="T5188" s="147"/>
    </row>
    <row r="5189">
      <c r="A5189" s="147"/>
      <c r="B5189" s="64"/>
      <c r="C5189" s="147" t="s">
        <v>217</v>
      </c>
      <c r="E5189" s="161"/>
      <c r="F5189" s="162"/>
      <c r="G5189" s="147"/>
      <c r="H5189" s="146"/>
      <c r="J5189" s="146"/>
      <c r="L5189" s="150"/>
      <c r="N5189" s="163"/>
      <c r="O5189" s="146"/>
      <c r="P5189" s="146"/>
      <c r="Q5189" s="146"/>
      <c r="R5189" s="34"/>
      <c r="S5189" s="35"/>
      <c r="T5189" s="147"/>
    </row>
    <row r="5190">
      <c r="A5190" s="147"/>
      <c r="B5190" s="64"/>
      <c r="C5190" s="147" t="s">
        <v>217</v>
      </c>
      <c r="E5190" s="161"/>
      <c r="F5190" s="162"/>
      <c r="G5190" s="147"/>
      <c r="H5190" s="146"/>
      <c r="J5190" s="146"/>
      <c r="L5190" s="150"/>
      <c r="N5190" s="163"/>
      <c r="O5190" s="146"/>
      <c r="P5190" s="146"/>
      <c r="Q5190" s="146"/>
      <c r="R5190" s="34"/>
      <c r="S5190" s="35"/>
      <c r="T5190" s="147"/>
    </row>
    <row r="5191">
      <c r="A5191" s="147"/>
      <c r="B5191" s="64"/>
      <c r="C5191" s="147" t="s">
        <v>217</v>
      </c>
      <c r="E5191" s="161"/>
      <c r="F5191" s="162"/>
      <c r="G5191" s="147"/>
      <c r="H5191" s="146"/>
      <c r="J5191" s="146"/>
      <c r="L5191" s="150"/>
      <c r="N5191" s="163"/>
      <c r="O5191" s="146"/>
      <c r="P5191" s="146"/>
      <c r="Q5191" s="146"/>
      <c r="R5191" s="34"/>
      <c r="S5191" s="35"/>
      <c r="T5191" s="147"/>
    </row>
    <row r="5192">
      <c r="A5192" s="147"/>
      <c r="B5192" s="64"/>
      <c r="C5192" s="147" t="s">
        <v>217</v>
      </c>
      <c r="E5192" s="161"/>
      <c r="F5192" s="162"/>
      <c r="G5192" s="147"/>
      <c r="H5192" s="146"/>
      <c r="J5192" s="146"/>
      <c r="L5192" s="150"/>
      <c r="N5192" s="163"/>
      <c r="O5192" s="146"/>
      <c r="P5192" s="146"/>
      <c r="Q5192" s="146"/>
      <c r="R5192" s="34"/>
      <c r="S5192" s="35"/>
      <c r="T5192" s="147"/>
    </row>
    <row r="5193">
      <c r="A5193" s="147"/>
      <c r="B5193" s="64"/>
      <c r="C5193" s="147" t="s">
        <v>217</v>
      </c>
      <c r="E5193" s="161"/>
      <c r="F5193" s="162"/>
      <c r="G5193" s="147"/>
      <c r="H5193" s="146"/>
      <c r="J5193" s="146"/>
      <c r="L5193" s="150"/>
      <c r="N5193" s="163"/>
      <c r="O5193" s="146"/>
      <c r="P5193" s="146"/>
      <c r="Q5193" s="146"/>
      <c r="R5193" s="34"/>
      <c r="S5193" s="35"/>
      <c r="T5193" s="147"/>
    </row>
    <row r="5194">
      <c r="A5194" s="147"/>
      <c r="B5194" s="64"/>
      <c r="C5194" s="147" t="s">
        <v>217</v>
      </c>
      <c r="E5194" s="161"/>
      <c r="F5194" s="162"/>
      <c r="G5194" s="147"/>
      <c r="H5194" s="146"/>
      <c r="J5194" s="146"/>
      <c r="L5194" s="150"/>
      <c r="N5194" s="163"/>
      <c r="O5194" s="146"/>
      <c r="P5194" s="146"/>
      <c r="Q5194" s="146"/>
      <c r="R5194" s="34"/>
      <c r="S5194" s="35"/>
      <c r="T5194" s="147"/>
    </row>
    <row r="5195">
      <c r="A5195" s="147"/>
      <c r="B5195" s="64"/>
      <c r="C5195" s="147" t="s">
        <v>217</v>
      </c>
      <c r="E5195" s="161"/>
      <c r="F5195" s="162"/>
      <c r="G5195" s="147"/>
      <c r="H5195" s="146"/>
      <c r="J5195" s="146"/>
      <c r="L5195" s="150"/>
      <c r="N5195" s="163"/>
      <c r="O5195" s="146"/>
      <c r="P5195" s="146"/>
      <c r="Q5195" s="146"/>
      <c r="R5195" s="34"/>
      <c r="S5195" s="35"/>
      <c r="T5195" s="147"/>
    </row>
    <row r="5196">
      <c r="A5196" s="147"/>
      <c r="B5196" s="64"/>
      <c r="C5196" s="147" t="s">
        <v>217</v>
      </c>
      <c r="E5196" s="161"/>
      <c r="F5196" s="162"/>
      <c r="G5196" s="147"/>
      <c r="H5196" s="146"/>
      <c r="J5196" s="146"/>
      <c r="L5196" s="150"/>
      <c r="N5196" s="163"/>
      <c r="O5196" s="146"/>
      <c r="P5196" s="146"/>
      <c r="Q5196" s="146"/>
      <c r="R5196" s="34"/>
      <c r="S5196" s="35"/>
      <c r="T5196" s="147"/>
    </row>
    <row r="5197">
      <c r="A5197" s="147"/>
      <c r="B5197" s="64"/>
      <c r="C5197" s="147" t="s">
        <v>217</v>
      </c>
      <c r="E5197" s="161"/>
      <c r="F5197" s="162"/>
      <c r="G5197" s="147"/>
      <c r="H5197" s="146"/>
      <c r="J5197" s="146"/>
      <c r="L5197" s="150"/>
      <c r="N5197" s="163"/>
      <c r="O5197" s="146"/>
      <c r="P5197" s="146"/>
      <c r="Q5197" s="146"/>
      <c r="R5197" s="34"/>
      <c r="S5197" s="35"/>
      <c r="T5197" s="147"/>
    </row>
    <row r="5198">
      <c r="A5198" s="147"/>
      <c r="B5198" s="64"/>
      <c r="C5198" s="147" t="s">
        <v>217</v>
      </c>
      <c r="E5198" s="161"/>
      <c r="F5198" s="162"/>
      <c r="G5198" s="147"/>
      <c r="H5198" s="146"/>
      <c r="J5198" s="146"/>
      <c r="L5198" s="150"/>
      <c r="N5198" s="163"/>
      <c r="O5198" s="146"/>
      <c r="P5198" s="146"/>
      <c r="Q5198" s="146"/>
      <c r="R5198" s="34"/>
      <c r="S5198" s="35"/>
      <c r="T5198" s="147"/>
    </row>
    <row r="5199">
      <c r="A5199" s="147"/>
      <c r="B5199" s="64"/>
      <c r="C5199" s="147" t="s">
        <v>217</v>
      </c>
      <c r="E5199" s="161"/>
      <c r="F5199" s="162"/>
      <c r="G5199" s="147"/>
      <c r="H5199" s="146"/>
      <c r="J5199" s="146"/>
      <c r="L5199" s="150"/>
      <c r="N5199" s="163"/>
      <c r="O5199" s="146"/>
      <c r="P5199" s="146"/>
      <c r="Q5199" s="146"/>
      <c r="R5199" s="34"/>
      <c r="S5199" s="35"/>
      <c r="T5199" s="147"/>
    </row>
    <row r="5200">
      <c r="A5200" s="147"/>
      <c r="B5200" s="64"/>
      <c r="C5200" s="147" t="s">
        <v>217</v>
      </c>
      <c r="E5200" s="161"/>
      <c r="F5200" s="162"/>
      <c r="G5200" s="147"/>
      <c r="H5200" s="146"/>
      <c r="J5200" s="146"/>
      <c r="L5200" s="150"/>
      <c r="N5200" s="163"/>
      <c r="O5200" s="146"/>
      <c r="P5200" s="146"/>
      <c r="Q5200" s="146"/>
      <c r="R5200" s="34"/>
      <c r="S5200" s="35"/>
      <c r="T5200" s="147"/>
    </row>
    <row r="5201">
      <c r="A5201" s="147"/>
      <c r="B5201" s="64"/>
      <c r="C5201" s="147" t="s">
        <v>217</v>
      </c>
      <c r="E5201" s="161"/>
      <c r="F5201" s="162"/>
      <c r="G5201" s="147"/>
      <c r="H5201" s="146"/>
      <c r="J5201" s="146"/>
      <c r="L5201" s="150"/>
      <c r="N5201" s="163"/>
      <c r="O5201" s="146"/>
      <c r="P5201" s="146"/>
      <c r="Q5201" s="146"/>
      <c r="R5201" s="34"/>
      <c r="S5201" s="35"/>
      <c r="T5201" s="147"/>
    </row>
    <row r="5202">
      <c r="A5202" s="147"/>
      <c r="B5202" s="64"/>
      <c r="C5202" s="147" t="s">
        <v>217</v>
      </c>
      <c r="E5202" s="161"/>
      <c r="F5202" s="162"/>
      <c r="G5202" s="147"/>
      <c r="H5202" s="146"/>
      <c r="J5202" s="146"/>
      <c r="L5202" s="150"/>
      <c r="N5202" s="163"/>
      <c r="O5202" s="146"/>
      <c r="P5202" s="146"/>
      <c r="Q5202" s="146"/>
      <c r="R5202" s="34"/>
      <c r="S5202" s="35"/>
      <c r="T5202" s="147"/>
    </row>
    <row r="5203">
      <c r="A5203" s="147"/>
      <c r="B5203" s="64"/>
      <c r="C5203" s="147" t="s">
        <v>217</v>
      </c>
      <c r="E5203" s="161"/>
      <c r="F5203" s="162"/>
      <c r="G5203" s="147"/>
      <c r="H5203" s="146"/>
      <c r="J5203" s="146"/>
      <c r="L5203" s="150"/>
      <c r="N5203" s="163"/>
      <c r="O5203" s="146"/>
      <c r="P5203" s="146"/>
      <c r="Q5203" s="146"/>
      <c r="R5203" s="34"/>
      <c r="S5203" s="35"/>
      <c r="T5203" s="147"/>
    </row>
    <row r="5204">
      <c r="A5204" s="147"/>
      <c r="B5204" s="64"/>
      <c r="C5204" s="147" t="s">
        <v>217</v>
      </c>
      <c r="E5204" s="161"/>
      <c r="F5204" s="162"/>
      <c r="G5204" s="147"/>
      <c r="H5204" s="146"/>
      <c r="J5204" s="146"/>
      <c r="L5204" s="150"/>
      <c r="N5204" s="163"/>
      <c r="O5204" s="146"/>
      <c r="P5204" s="146"/>
      <c r="Q5204" s="146"/>
      <c r="R5204" s="34"/>
      <c r="S5204" s="35"/>
      <c r="T5204" s="147"/>
    </row>
    <row r="5205">
      <c r="A5205" s="147"/>
      <c r="B5205" s="64"/>
      <c r="C5205" s="147" t="s">
        <v>217</v>
      </c>
      <c r="E5205" s="161"/>
      <c r="F5205" s="162"/>
      <c r="G5205" s="147"/>
      <c r="H5205" s="146"/>
      <c r="J5205" s="146"/>
      <c r="L5205" s="150"/>
      <c r="N5205" s="163"/>
      <c r="O5205" s="146"/>
      <c r="P5205" s="146"/>
      <c r="Q5205" s="146"/>
      <c r="R5205" s="34"/>
      <c r="S5205" s="35"/>
      <c r="T5205" s="147"/>
    </row>
    <row r="5206">
      <c r="A5206" s="147"/>
      <c r="B5206" s="64"/>
      <c r="C5206" s="147" t="s">
        <v>217</v>
      </c>
      <c r="E5206" s="161"/>
      <c r="F5206" s="162"/>
      <c r="G5206" s="147"/>
      <c r="H5206" s="146"/>
      <c r="J5206" s="146"/>
      <c r="L5206" s="150"/>
      <c r="N5206" s="163"/>
      <c r="O5206" s="146"/>
      <c r="P5206" s="146"/>
      <c r="Q5206" s="146"/>
      <c r="R5206" s="34"/>
      <c r="S5206" s="35"/>
      <c r="T5206" s="147"/>
    </row>
    <row r="5207">
      <c r="A5207" s="147"/>
      <c r="B5207" s="64"/>
      <c r="C5207" s="147" t="s">
        <v>217</v>
      </c>
      <c r="E5207" s="161"/>
      <c r="F5207" s="162"/>
      <c r="G5207" s="147"/>
      <c r="H5207" s="146"/>
      <c r="J5207" s="146"/>
      <c r="L5207" s="150"/>
      <c r="N5207" s="163"/>
      <c r="O5207" s="146"/>
      <c r="P5207" s="146"/>
      <c r="Q5207" s="146"/>
      <c r="R5207" s="34"/>
      <c r="S5207" s="35"/>
      <c r="T5207" s="147"/>
    </row>
    <row r="5208">
      <c r="A5208" s="147"/>
      <c r="B5208" s="64"/>
      <c r="C5208" s="147" t="s">
        <v>217</v>
      </c>
      <c r="E5208" s="161"/>
      <c r="F5208" s="162"/>
      <c r="G5208" s="147"/>
      <c r="H5208" s="146"/>
      <c r="J5208" s="146"/>
      <c r="L5208" s="150"/>
      <c r="N5208" s="163"/>
      <c r="O5208" s="146"/>
      <c r="P5208" s="146"/>
      <c r="Q5208" s="146"/>
      <c r="R5208" s="34"/>
      <c r="S5208" s="35"/>
      <c r="T5208" s="147"/>
    </row>
    <row r="5209">
      <c r="A5209" s="147"/>
      <c r="B5209" s="64"/>
      <c r="C5209" s="147" t="s">
        <v>217</v>
      </c>
      <c r="E5209" s="161"/>
      <c r="F5209" s="162"/>
      <c r="G5209" s="147"/>
      <c r="H5209" s="146"/>
      <c r="J5209" s="146"/>
      <c r="L5209" s="150"/>
      <c r="N5209" s="163"/>
      <c r="O5209" s="146"/>
      <c r="P5209" s="146"/>
      <c r="Q5209" s="146"/>
      <c r="R5209" s="34"/>
      <c r="S5209" s="35"/>
      <c r="T5209" s="147"/>
    </row>
    <row r="5210">
      <c r="A5210" s="147"/>
      <c r="B5210" s="64"/>
      <c r="C5210" s="147" t="s">
        <v>217</v>
      </c>
      <c r="E5210" s="161"/>
      <c r="F5210" s="162"/>
      <c r="G5210" s="147"/>
      <c r="H5210" s="146"/>
      <c r="J5210" s="146"/>
      <c r="L5210" s="150"/>
      <c r="N5210" s="163"/>
      <c r="O5210" s="146"/>
      <c r="P5210" s="146"/>
      <c r="Q5210" s="146"/>
      <c r="R5210" s="34"/>
      <c r="S5210" s="35"/>
      <c r="T5210" s="147"/>
    </row>
    <row r="5211">
      <c r="A5211" s="147"/>
      <c r="B5211" s="64"/>
      <c r="C5211" s="147" t="s">
        <v>217</v>
      </c>
      <c r="E5211" s="161"/>
      <c r="F5211" s="162"/>
      <c r="G5211" s="147"/>
      <c r="H5211" s="146"/>
      <c r="J5211" s="146"/>
      <c r="L5211" s="150"/>
      <c r="N5211" s="163"/>
      <c r="O5211" s="146"/>
      <c r="P5211" s="146"/>
      <c r="Q5211" s="146"/>
      <c r="R5211" s="34"/>
      <c r="S5211" s="35"/>
      <c r="T5211" s="147"/>
    </row>
    <row r="5212">
      <c r="A5212" s="147"/>
      <c r="B5212" s="64"/>
      <c r="C5212" s="147" t="s">
        <v>217</v>
      </c>
      <c r="E5212" s="161"/>
      <c r="F5212" s="162"/>
      <c r="G5212" s="147"/>
      <c r="H5212" s="146"/>
      <c r="J5212" s="146"/>
      <c r="L5212" s="150"/>
      <c r="N5212" s="163"/>
      <c r="O5212" s="146"/>
      <c r="P5212" s="146"/>
      <c r="Q5212" s="146"/>
      <c r="R5212" s="34"/>
      <c r="S5212" s="35"/>
      <c r="T5212" s="147"/>
    </row>
    <row r="5213">
      <c r="A5213" s="147"/>
      <c r="B5213" s="64"/>
      <c r="C5213" s="147" t="s">
        <v>217</v>
      </c>
      <c r="E5213" s="161"/>
      <c r="F5213" s="162"/>
      <c r="G5213" s="147"/>
      <c r="H5213" s="146"/>
      <c r="J5213" s="146"/>
      <c r="L5213" s="150"/>
      <c r="N5213" s="163"/>
      <c r="O5213" s="146"/>
      <c r="P5213" s="146"/>
      <c r="Q5213" s="146"/>
      <c r="R5213" s="34"/>
      <c r="S5213" s="35"/>
      <c r="T5213" s="147"/>
    </row>
    <row r="5214">
      <c r="A5214" s="147"/>
      <c r="B5214" s="64"/>
      <c r="C5214" s="147" t="s">
        <v>217</v>
      </c>
      <c r="E5214" s="161"/>
      <c r="F5214" s="162"/>
      <c r="G5214" s="147"/>
      <c r="H5214" s="146"/>
      <c r="J5214" s="146"/>
      <c r="L5214" s="150"/>
      <c r="N5214" s="163"/>
      <c r="O5214" s="146"/>
      <c r="P5214" s="146"/>
      <c r="Q5214" s="146"/>
      <c r="R5214" s="34"/>
      <c r="S5214" s="35"/>
      <c r="T5214" s="147"/>
    </row>
    <row r="5215">
      <c r="A5215" s="147"/>
      <c r="B5215" s="64"/>
      <c r="C5215" s="147" t="s">
        <v>217</v>
      </c>
      <c r="E5215" s="161"/>
      <c r="F5215" s="162"/>
      <c r="G5215" s="147"/>
      <c r="H5215" s="146"/>
      <c r="J5215" s="146"/>
      <c r="L5215" s="150"/>
      <c r="N5215" s="163"/>
      <c r="O5215" s="146"/>
      <c r="P5215" s="146"/>
      <c r="Q5215" s="146"/>
      <c r="R5215" s="34"/>
      <c r="S5215" s="35"/>
      <c r="T5215" s="147"/>
    </row>
    <row r="5216">
      <c r="A5216" s="147"/>
      <c r="B5216" s="64"/>
      <c r="C5216" s="147" t="s">
        <v>217</v>
      </c>
      <c r="E5216" s="161"/>
      <c r="F5216" s="162"/>
      <c r="G5216" s="147"/>
      <c r="H5216" s="146"/>
      <c r="J5216" s="146"/>
      <c r="L5216" s="150"/>
      <c r="N5216" s="163"/>
      <c r="O5216" s="146"/>
      <c r="P5216" s="146"/>
      <c r="Q5216" s="146"/>
      <c r="R5216" s="34"/>
      <c r="S5216" s="35"/>
      <c r="T5216" s="147"/>
    </row>
    <row r="5217">
      <c r="A5217" s="147"/>
      <c r="B5217" s="64"/>
      <c r="C5217" s="147" t="s">
        <v>217</v>
      </c>
      <c r="E5217" s="161"/>
      <c r="F5217" s="162"/>
      <c r="G5217" s="147"/>
      <c r="H5217" s="146"/>
      <c r="J5217" s="146"/>
      <c r="L5217" s="150"/>
      <c r="N5217" s="163"/>
      <c r="O5217" s="146"/>
      <c r="P5217" s="146"/>
      <c r="Q5217" s="146"/>
      <c r="R5217" s="34"/>
      <c r="S5217" s="35"/>
      <c r="T5217" s="147"/>
    </row>
    <row r="5218">
      <c r="A5218" s="147"/>
      <c r="B5218" s="64"/>
      <c r="C5218" s="147" t="s">
        <v>217</v>
      </c>
      <c r="E5218" s="161"/>
      <c r="F5218" s="162"/>
      <c r="G5218" s="147"/>
      <c r="H5218" s="146"/>
      <c r="J5218" s="146"/>
      <c r="L5218" s="150"/>
      <c r="N5218" s="163"/>
      <c r="O5218" s="146"/>
      <c r="P5218" s="146"/>
      <c r="Q5218" s="146"/>
      <c r="R5218" s="34"/>
      <c r="S5218" s="35"/>
      <c r="T5218" s="147"/>
    </row>
    <row r="5219">
      <c r="A5219" s="147"/>
      <c r="B5219" s="64"/>
      <c r="C5219" s="147" t="s">
        <v>217</v>
      </c>
      <c r="E5219" s="161"/>
      <c r="F5219" s="162"/>
      <c r="G5219" s="147"/>
      <c r="H5219" s="146"/>
      <c r="J5219" s="146"/>
      <c r="L5219" s="150"/>
      <c r="N5219" s="163"/>
      <c r="O5219" s="146"/>
      <c r="P5219" s="146"/>
      <c r="Q5219" s="146"/>
      <c r="R5219" s="34"/>
      <c r="S5219" s="35"/>
      <c r="T5219" s="147"/>
    </row>
    <row r="5220">
      <c r="A5220" s="147"/>
      <c r="B5220" s="64"/>
      <c r="C5220" s="147" t="s">
        <v>217</v>
      </c>
      <c r="E5220" s="161"/>
      <c r="F5220" s="162"/>
      <c r="G5220" s="147"/>
      <c r="H5220" s="146"/>
      <c r="J5220" s="146"/>
      <c r="L5220" s="150"/>
      <c r="N5220" s="163"/>
      <c r="O5220" s="146"/>
      <c r="P5220" s="146"/>
      <c r="Q5220" s="146"/>
      <c r="R5220" s="34"/>
      <c r="S5220" s="35"/>
      <c r="T5220" s="147"/>
    </row>
    <row r="5221">
      <c r="A5221" s="147"/>
      <c r="B5221" s="64"/>
      <c r="C5221" s="147" t="s">
        <v>217</v>
      </c>
      <c r="E5221" s="161"/>
      <c r="F5221" s="162"/>
      <c r="G5221" s="147"/>
      <c r="H5221" s="146"/>
      <c r="J5221" s="146"/>
      <c r="L5221" s="150"/>
      <c r="N5221" s="163"/>
      <c r="O5221" s="146"/>
      <c r="P5221" s="146"/>
      <c r="Q5221" s="146"/>
      <c r="R5221" s="34"/>
      <c r="S5221" s="35"/>
      <c r="T5221" s="147"/>
    </row>
    <row r="5222">
      <c r="A5222" s="147"/>
      <c r="B5222" s="64"/>
      <c r="C5222" s="147" t="s">
        <v>217</v>
      </c>
      <c r="E5222" s="161"/>
      <c r="F5222" s="162"/>
      <c r="G5222" s="147"/>
      <c r="H5222" s="146"/>
      <c r="J5222" s="146"/>
      <c r="L5222" s="150"/>
      <c r="N5222" s="163"/>
      <c r="O5222" s="146"/>
      <c r="P5222" s="146"/>
      <c r="Q5222" s="146"/>
      <c r="R5222" s="34"/>
      <c r="S5222" s="35"/>
      <c r="T5222" s="147"/>
    </row>
    <row r="5223">
      <c r="A5223" s="147"/>
      <c r="B5223" s="64"/>
      <c r="C5223" s="147" t="s">
        <v>217</v>
      </c>
      <c r="E5223" s="161"/>
      <c r="F5223" s="162"/>
      <c r="G5223" s="147"/>
      <c r="H5223" s="146"/>
      <c r="J5223" s="146"/>
      <c r="L5223" s="150"/>
      <c r="N5223" s="163"/>
      <c r="O5223" s="146"/>
      <c r="P5223" s="146"/>
      <c r="Q5223" s="146"/>
      <c r="R5223" s="34"/>
      <c r="S5223" s="35"/>
      <c r="T5223" s="147"/>
    </row>
    <row r="5224">
      <c r="A5224" s="147"/>
      <c r="B5224" s="64"/>
      <c r="C5224" s="147" t="s">
        <v>217</v>
      </c>
      <c r="E5224" s="161"/>
      <c r="F5224" s="162"/>
      <c r="G5224" s="147"/>
      <c r="H5224" s="146"/>
      <c r="J5224" s="146"/>
      <c r="L5224" s="150"/>
      <c r="N5224" s="163"/>
      <c r="O5224" s="146"/>
      <c r="P5224" s="146"/>
      <c r="Q5224" s="146"/>
      <c r="R5224" s="34"/>
      <c r="S5224" s="35"/>
      <c r="T5224" s="147"/>
    </row>
    <row r="5225">
      <c r="A5225" s="147"/>
      <c r="B5225" s="64"/>
      <c r="C5225" s="147" t="s">
        <v>217</v>
      </c>
      <c r="E5225" s="161"/>
      <c r="F5225" s="162"/>
      <c r="G5225" s="147"/>
      <c r="H5225" s="146"/>
      <c r="J5225" s="146"/>
      <c r="L5225" s="150"/>
      <c r="N5225" s="163"/>
      <c r="O5225" s="146"/>
      <c r="P5225" s="146"/>
      <c r="Q5225" s="146"/>
      <c r="R5225" s="34"/>
      <c r="S5225" s="35"/>
      <c r="T5225" s="147"/>
    </row>
    <row r="5226">
      <c r="A5226" s="147"/>
      <c r="B5226" s="64"/>
      <c r="C5226" s="147" t="s">
        <v>217</v>
      </c>
      <c r="E5226" s="161"/>
      <c r="F5226" s="162"/>
      <c r="G5226" s="147"/>
      <c r="H5226" s="146"/>
      <c r="J5226" s="146"/>
      <c r="L5226" s="150"/>
      <c r="N5226" s="163"/>
      <c r="O5226" s="146"/>
      <c r="P5226" s="146"/>
      <c r="Q5226" s="146"/>
      <c r="R5226" s="34"/>
      <c r="S5226" s="35"/>
      <c r="T5226" s="147"/>
    </row>
    <row r="5227">
      <c r="A5227" s="147"/>
      <c r="B5227" s="64"/>
      <c r="C5227" s="147" t="s">
        <v>217</v>
      </c>
      <c r="E5227" s="161"/>
      <c r="F5227" s="162"/>
      <c r="G5227" s="147"/>
      <c r="H5227" s="146"/>
      <c r="J5227" s="146"/>
      <c r="L5227" s="150"/>
      <c r="N5227" s="163"/>
      <c r="O5227" s="146"/>
      <c r="P5227" s="146"/>
      <c r="Q5227" s="146"/>
      <c r="R5227" s="34"/>
      <c r="S5227" s="35"/>
      <c r="T5227" s="147"/>
    </row>
    <row r="5228">
      <c r="A5228" s="147"/>
      <c r="B5228" s="64"/>
      <c r="C5228" s="147" t="s">
        <v>217</v>
      </c>
      <c r="E5228" s="161"/>
      <c r="F5228" s="162"/>
      <c r="G5228" s="147"/>
      <c r="H5228" s="146"/>
      <c r="J5228" s="146"/>
      <c r="L5228" s="150"/>
      <c r="N5228" s="163"/>
      <c r="O5228" s="146"/>
      <c r="P5228" s="146"/>
      <c r="Q5228" s="146"/>
      <c r="R5228" s="34"/>
      <c r="S5228" s="35"/>
      <c r="T5228" s="147"/>
    </row>
    <row r="5229">
      <c r="A5229" s="147"/>
      <c r="B5229" s="64"/>
      <c r="C5229" s="147" t="s">
        <v>217</v>
      </c>
      <c r="E5229" s="161"/>
      <c r="F5229" s="162"/>
      <c r="G5229" s="147"/>
      <c r="H5229" s="146"/>
      <c r="J5229" s="146"/>
      <c r="L5229" s="150"/>
      <c r="N5229" s="163"/>
      <c r="O5229" s="146"/>
      <c r="P5229" s="146"/>
      <c r="Q5229" s="146"/>
      <c r="R5229" s="34"/>
      <c r="S5229" s="35"/>
      <c r="T5229" s="147"/>
    </row>
    <row r="5230">
      <c r="A5230" s="147"/>
      <c r="B5230" s="64"/>
      <c r="C5230" s="147" t="s">
        <v>217</v>
      </c>
      <c r="E5230" s="161"/>
      <c r="F5230" s="162"/>
      <c r="G5230" s="147"/>
      <c r="H5230" s="146"/>
      <c r="J5230" s="146"/>
      <c r="L5230" s="150"/>
      <c r="N5230" s="163"/>
      <c r="O5230" s="146"/>
      <c r="P5230" s="146"/>
      <c r="Q5230" s="146"/>
      <c r="R5230" s="34"/>
      <c r="S5230" s="35"/>
      <c r="T5230" s="147"/>
    </row>
    <row r="5231">
      <c r="A5231" s="147"/>
      <c r="B5231" s="64"/>
      <c r="C5231" s="147" t="s">
        <v>217</v>
      </c>
      <c r="E5231" s="161"/>
      <c r="F5231" s="162"/>
      <c r="G5231" s="147"/>
      <c r="H5231" s="146"/>
      <c r="J5231" s="146"/>
      <c r="L5231" s="150"/>
      <c r="N5231" s="163"/>
      <c r="O5231" s="146"/>
      <c r="P5231" s="146"/>
      <c r="Q5231" s="146"/>
      <c r="R5231" s="34"/>
      <c r="S5231" s="35"/>
      <c r="T5231" s="147"/>
    </row>
    <row r="5232">
      <c r="A5232" s="147"/>
      <c r="B5232" s="64"/>
      <c r="C5232" s="147" t="s">
        <v>217</v>
      </c>
      <c r="E5232" s="161"/>
      <c r="F5232" s="162"/>
      <c r="G5232" s="147"/>
      <c r="H5232" s="146"/>
      <c r="J5232" s="146"/>
      <c r="L5232" s="150"/>
      <c r="N5232" s="163"/>
      <c r="O5232" s="146"/>
      <c r="P5232" s="146"/>
      <c r="Q5232" s="146"/>
      <c r="R5232" s="34"/>
      <c r="S5232" s="35"/>
      <c r="T5232" s="147"/>
    </row>
    <row r="5233">
      <c r="A5233" s="147"/>
      <c r="B5233" s="64"/>
      <c r="C5233" s="147" t="s">
        <v>217</v>
      </c>
      <c r="E5233" s="161"/>
      <c r="F5233" s="162"/>
      <c r="G5233" s="147"/>
      <c r="H5233" s="146"/>
      <c r="J5233" s="146"/>
      <c r="L5233" s="150"/>
      <c r="N5233" s="163"/>
      <c r="O5233" s="146"/>
      <c r="P5233" s="146"/>
      <c r="Q5233" s="146"/>
      <c r="R5233" s="34"/>
      <c r="S5233" s="35"/>
      <c r="T5233" s="147"/>
    </row>
    <row r="5234">
      <c r="A5234" s="147"/>
      <c r="B5234" s="64"/>
      <c r="C5234" s="147" t="s">
        <v>217</v>
      </c>
      <c r="E5234" s="161"/>
      <c r="F5234" s="162"/>
      <c r="G5234" s="147"/>
      <c r="H5234" s="146"/>
      <c r="J5234" s="146"/>
      <c r="L5234" s="150"/>
      <c r="N5234" s="163"/>
      <c r="O5234" s="146"/>
      <c r="P5234" s="146"/>
      <c r="Q5234" s="146"/>
      <c r="R5234" s="34"/>
      <c r="S5234" s="35"/>
      <c r="T5234" s="147"/>
    </row>
    <row r="5235">
      <c r="A5235" s="147"/>
      <c r="B5235" s="64"/>
      <c r="C5235" s="147" t="s">
        <v>217</v>
      </c>
      <c r="E5235" s="161"/>
      <c r="F5235" s="162"/>
      <c r="G5235" s="147"/>
      <c r="H5235" s="146"/>
      <c r="J5235" s="146"/>
      <c r="L5235" s="150"/>
      <c r="N5235" s="163"/>
      <c r="O5235" s="146"/>
      <c r="P5235" s="146"/>
      <c r="Q5235" s="146"/>
      <c r="R5235" s="34"/>
      <c r="S5235" s="35"/>
      <c r="T5235" s="147"/>
    </row>
    <row r="5236">
      <c r="A5236" s="147"/>
      <c r="B5236" s="64"/>
      <c r="C5236" s="147" t="s">
        <v>217</v>
      </c>
      <c r="E5236" s="161"/>
      <c r="F5236" s="162"/>
      <c r="G5236" s="147"/>
      <c r="H5236" s="146"/>
      <c r="J5236" s="146"/>
      <c r="L5236" s="150"/>
      <c r="N5236" s="163"/>
      <c r="O5236" s="146"/>
      <c r="P5236" s="146"/>
      <c r="Q5236" s="146"/>
      <c r="R5236" s="34"/>
      <c r="S5236" s="35"/>
      <c r="T5236" s="147"/>
    </row>
    <row r="5237">
      <c r="A5237" s="147"/>
      <c r="B5237" s="64"/>
      <c r="C5237" s="147" t="s">
        <v>217</v>
      </c>
      <c r="E5237" s="161"/>
      <c r="F5237" s="162"/>
      <c r="G5237" s="147"/>
      <c r="H5237" s="146"/>
      <c r="J5237" s="146"/>
      <c r="L5237" s="150"/>
      <c r="N5237" s="163"/>
      <c r="O5237" s="146"/>
      <c r="P5237" s="146"/>
      <c r="Q5237" s="146"/>
      <c r="R5237" s="34"/>
      <c r="S5237" s="35"/>
      <c r="T5237" s="147"/>
    </row>
    <row r="5238">
      <c r="A5238" s="147"/>
      <c r="B5238" s="64"/>
      <c r="C5238" s="147" t="s">
        <v>217</v>
      </c>
      <c r="E5238" s="161"/>
      <c r="F5238" s="162"/>
      <c r="G5238" s="147"/>
      <c r="H5238" s="146"/>
      <c r="J5238" s="146"/>
      <c r="L5238" s="150"/>
      <c r="N5238" s="163"/>
      <c r="O5238" s="146"/>
      <c r="P5238" s="146"/>
      <c r="Q5238" s="146"/>
      <c r="R5238" s="34"/>
      <c r="S5238" s="35"/>
      <c r="T5238" s="147"/>
    </row>
    <row r="5239">
      <c r="A5239" s="147"/>
      <c r="B5239" s="64"/>
      <c r="C5239" s="147" t="s">
        <v>217</v>
      </c>
      <c r="E5239" s="161"/>
      <c r="F5239" s="162"/>
      <c r="G5239" s="147"/>
      <c r="H5239" s="146"/>
      <c r="J5239" s="146"/>
      <c r="L5239" s="150"/>
      <c r="N5239" s="163"/>
      <c r="O5239" s="146"/>
      <c r="P5239" s="146"/>
      <c r="Q5239" s="146"/>
      <c r="R5239" s="34"/>
      <c r="S5239" s="35"/>
      <c r="T5239" s="147"/>
    </row>
    <row r="5240">
      <c r="A5240" s="147"/>
      <c r="B5240" s="64"/>
      <c r="C5240" s="147" t="s">
        <v>217</v>
      </c>
      <c r="E5240" s="161"/>
      <c r="F5240" s="162"/>
      <c r="G5240" s="147"/>
      <c r="H5240" s="146"/>
      <c r="J5240" s="146"/>
      <c r="L5240" s="150"/>
      <c r="N5240" s="163"/>
      <c r="O5240" s="146"/>
      <c r="P5240" s="146"/>
      <c r="Q5240" s="146"/>
      <c r="R5240" s="34"/>
      <c r="S5240" s="35"/>
      <c r="T5240" s="147"/>
    </row>
    <row r="5241">
      <c r="A5241" s="147"/>
      <c r="B5241" s="64"/>
      <c r="C5241" s="147" t="s">
        <v>217</v>
      </c>
      <c r="E5241" s="161"/>
      <c r="F5241" s="162"/>
      <c r="G5241" s="147"/>
      <c r="H5241" s="146"/>
      <c r="J5241" s="146"/>
      <c r="L5241" s="150"/>
      <c r="N5241" s="163"/>
      <c r="O5241" s="146"/>
      <c r="P5241" s="146"/>
      <c r="Q5241" s="146"/>
      <c r="R5241" s="34"/>
      <c r="S5241" s="35"/>
      <c r="T5241" s="147"/>
    </row>
    <row r="5242">
      <c r="A5242" s="147"/>
      <c r="B5242" s="64"/>
      <c r="C5242" s="147" t="s">
        <v>217</v>
      </c>
      <c r="E5242" s="161"/>
      <c r="F5242" s="162"/>
      <c r="G5242" s="147"/>
      <c r="H5242" s="146"/>
      <c r="J5242" s="146"/>
      <c r="L5242" s="150"/>
      <c r="N5242" s="163"/>
      <c r="O5242" s="146"/>
      <c r="P5242" s="146"/>
      <c r="Q5242" s="146"/>
      <c r="R5242" s="34"/>
      <c r="S5242" s="35"/>
      <c r="T5242" s="147"/>
    </row>
    <row r="5243">
      <c r="A5243" s="147"/>
      <c r="B5243" s="64"/>
      <c r="C5243" s="147" t="s">
        <v>217</v>
      </c>
      <c r="E5243" s="161"/>
      <c r="F5243" s="162"/>
      <c r="G5243" s="147"/>
      <c r="H5243" s="146"/>
      <c r="J5243" s="146"/>
      <c r="L5243" s="150"/>
      <c r="N5243" s="163"/>
      <c r="O5243" s="146"/>
      <c r="P5243" s="146"/>
      <c r="Q5243" s="146"/>
      <c r="R5243" s="34"/>
      <c r="S5243" s="35"/>
      <c r="T5243" s="147"/>
    </row>
    <row r="5244">
      <c r="A5244" s="147"/>
      <c r="B5244" s="64"/>
      <c r="C5244" s="147" t="s">
        <v>217</v>
      </c>
      <c r="E5244" s="161"/>
      <c r="F5244" s="162"/>
      <c r="G5244" s="147"/>
      <c r="H5244" s="146"/>
      <c r="J5244" s="146"/>
      <c r="L5244" s="150"/>
      <c r="N5244" s="163"/>
      <c r="O5244" s="146"/>
      <c r="P5244" s="146"/>
      <c r="Q5244" s="146"/>
      <c r="R5244" s="34"/>
      <c r="S5244" s="35"/>
      <c r="T5244" s="147"/>
    </row>
    <row r="5245">
      <c r="A5245" s="147"/>
      <c r="B5245" s="64"/>
      <c r="C5245" s="147" t="s">
        <v>217</v>
      </c>
      <c r="E5245" s="161"/>
      <c r="F5245" s="162"/>
      <c r="G5245" s="147"/>
      <c r="H5245" s="146"/>
      <c r="J5245" s="146"/>
      <c r="L5245" s="150"/>
      <c r="N5245" s="163"/>
      <c r="O5245" s="146"/>
      <c r="P5245" s="146"/>
      <c r="Q5245" s="146"/>
      <c r="R5245" s="34"/>
      <c r="S5245" s="35"/>
      <c r="T5245" s="147"/>
    </row>
    <row r="5246">
      <c r="A5246" s="147"/>
      <c r="B5246" s="64"/>
      <c r="C5246" s="147" t="s">
        <v>217</v>
      </c>
      <c r="E5246" s="161"/>
      <c r="F5246" s="162"/>
      <c r="G5246" s="147"/>
      <c r="H5246" s="146"/>
      <c r="J5246" s="146"/>
      <c r="L5246" s="150"/>
      <c r="N5246" s="163"/>
      <c r="O5246" s="146"/>
      <c r="P5246" s="146"/>
      <c r="Q5246" s="146"/>
      <c r="R5246" s="34"/>
      <c r="S5246" s="35"/>
      <c r="T5246" s="147"/>
    </row>
    <row r="5247">
      <c r="A5247" s="147"/>
      <c r="B5247" s="64"/>
      <c r="C5247" s="147" t="s">
        <v>217</v>
      </c>
      <c r="E5247" s="161"/>
      <c r="F5247" s="162"/>
      <c r="G5247" s="147"/>
      <c r="H5247" s="146"/>
      <c r="J5247" s="146"/>
      <c r="L5247" s="150"/>
      <c r="N5247" s="163"/>
      <c r="O5247" s="146"/>
      <c r="P5247" s="146"/>
      <c r="Q5247" s="146"/>
      <c r="R5247" s="34"/>
      <c r="S5247" s="35"/>
      <c r="T5247" s="147"/>
    </row>
    <row r="5248">
      <c r="A5248" s="147"/>
      <c r="B5248" s="64"/>
      <c r="C5248" s="147" t="s">
        <v>217</v>
      </c>
      <c r="E5248" s="161"/>
      <c r="F5248" s="162"/>
      <c r="G5248" s="147"/>
      <c r="H5248" s="146"/>
      <c r="J5248" s="146"/>
      <c r="L5248" s="150"/>
      <c r="N5248" s="163"/>
      <c r="O5248" s="146"/>
      <c r="P5248" s="146"/>
      <c r="Q5248" s="146"/>
      <c r="R5248" s="34"/>
      <c r="S5248" s="35"/>
      <c r="T5248" s="147"/>
    </row>
    <row r="5249">
      <c r="A5249" s="147"/>
      <c r="B5249" s="64"/>
      <c r="C5249" s="147" t="s">
        <v>217</v>
      </c>
      <c r="E5249" s="161"/>
      <c r="F5249" s="162"/>
      <c r="G5249" s="147"/>
      <c r="H5249" s="146"/>
      <c r="J5249" s="146"/>
      <c r="L5249" s="150"/>
      <c r="N5249" s="163"/>
      <c r="O5249" s="146"/>
      <c r="P5249" s="146"/>
      <c r="Q5249" s="146"/>
      <c r="R5249" s="34"/>
      <c r="S5249" s="35"/>
      <c r="T5249" s="147"/>
    </row>
    <row r="5250">
      <c r="A5250" s="147"/>
      <c r="B5250" s="64"/>
      <c r="C5250" s="147" t="s">
        <v>217</v>
      </c>
      <c r="E5250" s="161"/>
      <c r="F5250" s="162"/>
      <c r="G5250" s="147"/>
      <c r="H5250" s="146"/>
      <c r="J5250" s="146"/>
      <c r="L5250" s="150"/>
      <c r="N5250" s="163"/>
      <c r="O5250" s="146"/>
      <c r="P5250" s="146"/>
      <c r="Q5250" s="146"/>
      <c r="R5250" s="34"/>
      <c r="S5250" s="35"/>
      <c r="T5250" s="147"/>
    </row>
    <row r="5251">
      <c r="A5251" s="147"/>
      <c r="B5251" s="64"/>
      <c r="C5251" s="147" t="s">
        <v>217</v>
      </c>
      <c r="E5251" s="161"/>
      <c r="F5251" s="162"/>
      <c r="G5251" s="147"/>
      <c r="H5251" s="146"/>
      <c r="J5251" s="146"/>
      <c r="L5251" s="150"/>
      <c r="N5251" s="163"/>
      <c r="O5251" s="146"/>
      <c r="P5251" s="146"/>
      <c r="Q5251" s="146"/>
      <c r="R5251" s="34"/>
      <c r="S5251" s="35"/>
      <c r="T5251" s="147"/>
    </row>
    <row r="5252">
      <c r="A5252" s="147"/>
      <c r="B5252" s="64"/>
      <c r="C5252" s="147" t="s">
        <v>217</v>
      </c>
      <c r="E5252" s="161"/>
      <c r="F5252" s="162"/>
      <c r="G5252" s="147"/>
      <c r="H5252" s="146"/>
      <c r="J5252" s="146"/>
      <c r="L5252" s="150"/>
      <c r="N5252" s="163"/>
      <c r="O5252" s="146"/>
      <c r="P5252" s="146"/>
      <c r="Q5252" s="146"/>
      <c r="R5252" s="34"/>
      <c r="S5252" s="35"/>
      <c r="T5252" s="147"/>
    </row>
    <row r="5253">
      <c r="A5253" s="147"/>
      <c r="B5253" s="64"/>
      <c r="C5253" s="147" t="s">
        <v>217</v>
      </c>
      <c r="E5253" s="161"/>
      <c r="F5253" s="162"/>
      <c r="G5253" s="147"/>
      <c r="H5253" s="146"/>
      <c r="J5253" s="146"/>
      <c r="L5253" s="150"/>
      <c r="N5253" s="163"/>
      <c r="O5253" s="146"/>
      <c r="P5253" s="146"/>
      <c r="Q5253" s="146"/>
      <c r="R5253" s="34"/>
      <c r="S5253" s="35"/>
      <c r="T5253" s="147"/>
    </row>
    <row r="5254">
      <c r="A5254" s="147"/>
      <c r="B5254" s="64"/>
      <c r="C5254" s="147" t="s">
        <v>217</v>
      </c>
      <c r="E5254" s="161"/>
      <c r="F5254" s="162"/>
      <c r="G5254" s="147"/>
      <c r="H5254" s="146"/>
      <c r="J5254" s="146"/>
      <c r="L5254" s="150"/>
      <c r="N5254" s="163"/>
      <c r="O5254" s="146"/>
      <c r="P5254" s="146"/>
      <c r="Q5254" s="146"/>
      <c r="R5254" s="34"/>
      <c r="S5254" s="35"/>
      <c r="T5254" s="147"/>
    </row>
    <row r="5255">
      <c r="A5255" s="147"/>
      <c r="B5255" s="64"/>
      <c r="C5255" s="147" t="s">
        <v>217</v>
      </c>
      <c r="E5255" s="161"/>
      <c r="F5255" s="162"/>
      <c r="G5255" s="147"/>
      <c r="H5255" s="146"/>
      <c r="J5255" s="146"/>
      <c r="L5255" s="150"/>
      <c r="N5255" s="163"/>
      <c r="O5255" s="146"/>
      <c r="P5255" s="146"/>
      <c r="Q5255" s="146"/>
      <c r="R5255" s="34"/>
      <c r="S5255" s="35"/>
      <c r="T5255" s="147"/>
    </row>
    <row r="5256">
      <c r="A5256" s="147"/>
      <c r="B5256" s="64"/>
      <c r="C5256" s="147" t="s">
        <v>217</v>
      </c>
      <c r="E5256" s="161"/>
      <c r="F5256" s="162"/>
      <c r="G5256" s="147"/>
      <c r="H5256" s="146"/>
      <c r="J5256" s="146"/>
      <c r="L5256" s="150"/>
      <c r="N5256" s="163"/>
      <c r="O5256" s="146"/>
      <c r="P5256" s="146"/>
      <c r="Q5256" s="146"/>
      <c r="R5256" s="34"/>
      <c r="S5256" s="35"/>
      <c r="T5256" s="147"/>
    </row>
    <row r="5257">
      <c r="A5257" s="147"/>
      <c r="B5257" s="64"/>
      <c r="C5257" s="147" t="s">
        <v>217</v>
      </c>
      <c r="E5257" s="161"/>
      <c r="F5257" s="162"/>
      <c r="G5257" s="147"/>
      <c r="H5257" s="146"/>
      <c r="J5257" s="146"/>
      <c r="L5257" s="150"/>
      <c r="N5257" s="163"/>
      <c r="O5257" s="146"/>
      <c r="P5257" s="146"/>
      <c r="Q5257" s="146"/>
      <c r="R5257" s="34"/>
      <c r="S5257" s="35"/>
      <c r="T5257" s="147"/>
    </row>
    <row r="5258">
      <c r="A5258" s="147"/>
      <c r="B5258" s="64"/>
      <c r="C5258" s="147" t="s">
        <v>217</v>
      </c>
      <c r="E5258" s="161"/>
      <c r="F5258" s="162"/>
      <c r="G5258" s="147"/>
      <c r="H5258" s="146"/>
      <c r="J5258" s="146"/>
      <c r="L5258" s="150"/>
      <c r="N5258" s="163"/>
      <c r="O5258" s="146"/>
      <c r="P5258" s="146"/>
      <c r="Q5258" s="146"/>
      <c r="R5258" s="34"/>
      <c r="S5258" s="35"/>
      <c r="T5258" s="147"/>
    </row>
    <row r="5259">
      <c r="A5259" s="147"/>
      <c r="B5259" s="64"/>
      <c r="C5259" s="147" t="s">
        <v>217</v>
      </c>
      <c r="E5259" s="161"/>
      <c r="F5259" s="162"/>
      <c r="G5259" s="147"/>
      <c r="H5259" s="146"/>
      <c r="J5259" s="146"/>
      <c r="L5259" s="150"/>
      <c r="N5259" s="163"/>
      <c r="O5259" s="146"/>
      <c r="P5259" s="146"/>
      <c r="Q5259" s="146"/>
      <c r="R5259" s="34"/>
      <c r="S5259" s="35"/>
      <c r="T5259" s="147"/>
    </row>
    <row r="5260">
      <c r="A5260" s="147"/>
      <c r="B5260" s="64"/>
      <c r="C5260" s="147" t="s">
        <v>217</v>
      </c>
      <c r="E5260" s="161"/>
      <c r="F5260" s="162"/>
      <c r="G5260" s="147"/>
      <c r="H5260" s="146"/>
      <c r="J5260" s="146"/>
      <c r="L5260" s="150"/>
      <c r="N5260" s="163"/>
      <c r="O5260" s="146"/>
      <c r="P5260" s="146"/>
      <c r="Q5260" s="146"/>
      <c r="R5260" s="34"/>
      <c r="S5260" s="35"/>
      <c r="T5260" s="147"/>
    </row>
    <row r="5261">
      <c r="A5261" s="147"/>
      <c r="B5261" s="64"/>
      <c r="C5261" s="147" t="s">
        <v>217</v>
      </c>
      <c r="E5261" s="161"/>
      <c r="F5261" s="162"/>
      <c r="G5261" s="147"/>
      <c r="H5261" s="146"/>
      <c r="J5261" s="146"/>
      <c r="L5261" s="150"/>
      <c r="N5261" s="163"/>
      <c r="O5261" s="146"/>
      <c r="P5261" s="146"/>
      <c r="Q5261" s="146"/>
      <c r="R5261" s="34"/>
      <c r="S5261" s="35"/>
      <c r="T5261" s="147"/>
    </row>
    <row r="5262">
      <c r="A5262" s="147"/>
      <c r="B5262" s="64"/>
      <c r="C5262" s="147" t="s">
        <v>217</v>
      </c>
      <c r="E5262" s="161"/>
      <c r="F5262" s="162"/>
      <c r="G5262" s="147"/>
      <c r="H5262" s="146"/>
      <c r="J5262" s="146"/>
      <c r="L5262" s="150"/>
      <c r="N5262" s="163"/>
      <c r="O5262" s="146"/>
      <c r="P5262" s="146"/>
      <c r="Q5262" s="146"/>
      <c r="R5262" s="34"/>
      <c r="S5262" s="35"/>
      <c r="T5262" s="147"/>
    </row>
    <row r="5263">
      <c r="A5263" s="147"/>
      <c r="B5263" s="64"/>
      <c r="C5263" s="147" t="s">
        <v>217</v>
      </c>
      <c r="E5263" s="161"/>
      <c r="F5263" s="162"/>
      <c r="G5263" s="147"/>
      <c r="H5263" s="146"/>
      <c r="J5263" s="146"/>
      <c r="L5263" s="150"/>
      <c r="N5263" s="163"/>
      <c r="O5263" s="146"/>
      <c r="P5263" s="146"/>
      <c r="Q5263" s="146"/>
      <c r="R5263" s="34"/>
      <c r="S5263" s="35"/>
      <c r="T5263" s="147"/>
    </row>
    <row r="5264">
      <c r="A5264" s="147"/>
      <c r="B5264" s="64"/>
      <c r="C5264" s="147" t="s">
        <v>217</v>
      </c>
      <c r="E5264" s="161"/>
      <c r="F5264" s="162"/>
      <c r="G5264" s="147"/>
      <c r="H5264" s="146"/>
      <c r="J5264" s="146"/>
      <c r="L5264" s="150"/>
      <c r="N5264" s="163"/>
      <c r="O5264" s="146"/>
      <c r="P5264" s="146"/>
      <c r="Q5264" s="146"/>
      <c r="R5264" s="34"/>
      <c r="S5264" s="35"/>
      <c r="T5264" s="147"/>
    </row>
    <row r="5265">
      <c r="A5265" s="147"/>
      <c r="B5265" s="64"/>
      <c r="C5265" s="147" t="s">
        <v>217</v>
      </c>
      <c r="E5265" s="161"/>
      <c r="F5265" s="162"/>
      <c r="G5265" s="147"/>
      <c r="H5265" s="146"/>
      <c r="J5265" s="146"/>
      <c r="L5265" s="150"/>
      <c r="N5265" s="163"/>
      <c r="O5265" s="146"/>
      <c r="P5265" s="146"/>
      <c r="Q5265" s="146"/>
      <c r="R5265" s="34"/>
      <c r="S5265" s="35"/>
      <c r="T5265" s="147"/>
    </row>
    <row r="5266">
      <c r="A5266" s="147"/>
      <c r="B5266" s="64"/>
      <c r="C5266" s="147" t="s">
        <v>217</v>
      </c>
      <c r="E5266" s="161"/>
      <c r="F5266" s="162"/>
      <c r="G5266" s="147"/>
      <c r="H5266" s="146"/>
      <c r="J5266" s="146"/>
      <c r="L5266" s="150"/>
      <c r="N5266" s="163"/>
      <c r="O5266" s="146"/>
      <c r="P5266" s="146"/>
      <c r="Q5266" s="146"/>
      <c r="R5266" s="34"/>
      <c r="S5266" s="35"/>
      <c r="T5266" s="147"/>
    </row>
    <row r="5267">
      <c r="A5267" s="147"/>
      <c r="B5267" s="64"/>
      <c r="C5267" s="147" t="s">
        <v>217</v>
      </c>
      <c r="E5267" s="161"/>
      <c r="F5267" s="162"/>
      <c r="G5267" s="147"/>
      <c r="H5267" s="146"/>
      <c r="J5267" s="146"/>
      <c r="L5267" s="150"/>
      <c r="N5267" s="163"/>
      <c r="O5267" s="146"/>
      <c r="P5267" s="146"/>
      <c r="Q5267" s="146"/>
      <c r="R5267" s="34"/>
      <c r="S5267" s="35"/>
      <c r="T5267" s="147"/>
    </row>
    <row r="5268">
      <c r="A5268" s="147"/>
      <c r="B5268" s="64"/>
      <c r="C5268" s="147" t="s">
        <v>217</v>
      </c>
      <c r="E5268" s="161"/>
      <c r="F5268" s="162"/>
      <c r="G5268" s="147"/>
      <c r="H5268" s="146"/>
      <c r="J5268" s="146"/>
      <c r="L5268" s="150"/>
      <c r="N5268" s="163"/>
      <c r="O5268" s="146"/>
      <c r="P5268" s="146"/>
      <c r="Q5268" s="146"/>
      <c r="R5268" s="34"/>
      <c r="S5268" s="35"/>
      <c r="T5268" s="147"/>
    </row>
    <row r="5269">
      <c r="A5269" s="147"/>
      <c r="B5269" s="64"/>
      <c r="C5269" s="147" t="s">
        <v>217</v>
      </c>
      <c r="E5269" s="161"/>
      <c r="F5269" s="162"/>
      <c r="G5269" s="147"/>
      <c r="H5269" s="146"/>
      <c r="J5269" s="146"/>
      <c r="L5269" s="150"/>
      <c r="N5269" s="163"/>
      <c r="O5269" s="146"/>
      <c r="P5269" s="146"/>
      <c r="Q5269" s="146"/>
      <c r="R5269" s="34"/>
      <c r="S5269" s="35"/>
      <c r="T5269" s="147"/>
    </row>
    <row r="5270">
      <c r="A5270" s="147"/>
      <c r="B5270" s="64"/>
      <c r="C5270" s="147" t="s">
        <v>217</v>
      </c>
      <c r="E5270" s="161"/>
      <c r="F5270" s="162"/>
      <c r="G5270" s="147"/>
      <c r="H5270" s="146"/>
      <c r="J5270" s="146"/>
      <c r="L5270" s="150"/>
      <c r="N5270" s="163"/>
      <c r="O5270" s="146"/>
      <c r="P5270" s="146"/>
      <c r="Q5270" s="146"/>
      <c r="R5270" s="34"/>
      <c r="S5270" s="35"/>
      <c r="T5270" s="147"/>
    </row>
    <row r="5271">
      <c r="A5271" s="147"/>
      <c r="B5271" s="64"/>
      <c r="C5271" s="147" t="s">
        <v>217</v>
      </c>
      <c r="E5271" s="161"/>
      <c r="F5271" s="162"/>
      <c r="G5271" s="147"/>
      <c r="H5271" s="146"/>
      <c r="J5271" s="146"/>
      <c r="L5271" s="150"/>
      <c r="N5271" s="163"/>
      <c r="O5271" s="146"/>
      <c r="P5271" s="146"/>
      <c r="Q5271" s="146"/>
      <c r="R5271" s="34"/>
      <c r="S5271" s="35"/>
      <c r="T5271" s="147"/>
    </row>
    <row r="5272">
      <c r="A5272" s="147"/>
      <c r="B5272" s="64"/>
      <c r="C5272" s="147" t="s">
        <v>217</v>
      </c>
      <c r="E5272" s="161"/>
      <c r="F5272" s="162"/>
      <c r="G5272" s="147"/>
      <c r="H5272" s="146"/>
      <c r="J5272" s="146"/>
      <c r="L5272" s="150"/>
      <c r="N5272" s="163"/>
      <c r="O5272" s="146"/>
      <c r="P5272" s="146"/>
      <c r="Q5272" s="146"/>
      <c r="R5272" s="34"/>
      <c r="S5272" s="35"/>
      <c r="T5272" s="147"/>
    </row>
    <row r="5273">
      <c r="A5273" s="147"/>
      <c r="B5273" s="64"/>
      <c r="C5273" s="147" t="s">
        <v>217</v>
      </c>
      <c r="E5273" s="161"/>
      <c r="F5273" s="162"/>
      <c r="G5273" s="147"/>
      <c r="H5273" s="146"/>
      <c r="J5273" s="146"/>
      <c r="L5273" s="150"/>
      <c r="N5273" s="163"/>
      <c r="O5273" s="146"/>
      <c r="P5273" s="146"/>
      <c r="Q5273" s="146"/>
      <c r="R5273" s="34"/>
      <c r="S5273" s="35"/>
      <c r="T5273" s="147"/>
    </row>
    <row r="5274">
      <c r="A5274" s="147"/>
      <c r="B5274" s="64"/>
      <c r="C5274" s="147" t="s">
        <v>217</v>
      </c>
      <c r="E5274" s="161"/>
      <c r="F5274" s="162"/>
      <c r="G5274" s="147"/>
      <c r="H5274" s="146"/>
      <c r="J5274" s="146"/>
      <c r="L5274" s="150"/>
      <c r="N5274" s="163"/>
      <c r="O5274" s="146"/>
      <c r="P5274" s="146"/>
      <c r="Q5274" s="146"/>
      <c r="R5274" s="34"/>
      <c r="S5274" s="35"/>
      <c r="T5274" s="147"/>
    </row>
    <row r="5275">
      <c r="A5275" s="147"/>
      <c r="B5275" s="64"/>
      <c r="C5275" s="147" t="s">
        <v>217</v>
      </c>
      <c r="E5275" s="161"/>
      <c r="F5275" s="162"/>
      <c r="G5275" s="147"/>
      <c r="H5275" s="146"/>
      <c r="J5275" s="146"/>
      <c r="L5275" s="150"/>
      <c r="N5275" s="163"/>
      <c r="O5275" s="146"/>
      <c r="P5275" s="146"/>
      <c r="Q5275" s="146"/>
      <c r="R5275" s="34"/>
      <c r="S5275" s="35"/>
      <c r="T5275" s="147"/>
    </row>
    <row r="5276">
      <c r="A5276" s="147"/>
      <c r="B5276" s="64"/>
      <c r="C5276" s="147" t="s">
        <v>217</v>
      </c>
      <c r="E5276" s="161"/>
      <c r="F5276" s="162"/>
      <c r="G5276" s="147"/>
      <c r="H5276" s="146"/>
      <c r="J5276" s="146"/>
      <c r="L5276" s="150"/>
      <c r="N5276" s="163"/>
      <c r="O5276" s="146"/>
      <c r="P5276" s="146"/>
      <c r="Q5276" s="146"/>
      <c r="R5276" s="34"/>
      <c r="S5276" s="35"/>
      <c r="T5276" s="147"/>
    </row>
    <row r="5277">
      <c r="A5277" s="147"/>
      <c r="B5277" s="64"/>
      <c r="C5277" s="147" t="s">
        <v>217</v>
      </c>
      <c r="E5277" s="161"/>
      <c r="F5277" s="162"/>
      <c r="G5277" s="147"/>
      <c r="H5277" s="146"/>
      <c r="J5277" s="146"/>
      <c r="L5277" s="150"/>
      <c r="N5277" s="163"/>
      <c r="O5277" s="146"/>
      <c r="P5277" s="146"/>
      <c r="Q5277" s="146"/>
      <c r="R5277" s="34"/>
      <c r="S5277" s="35"/>
      <c r="T5277" s="147"/>
    </row>
    <row r="5278">
      <c r="A5278" s="147"/>
      <c r="B5278" s="64"/>
      <c r="C5278" s="147" t="s">
        <v>217</v>
      </c>
      <c r="E5278" s="161"/>
      <c r="F5278" s="162"/>
      <c r="G5278" s="147"/>
      <c r="H5278" s="146"/>
      <c r="J5278" s="146"/>
      <c r="L5278" s="150"/>
      <c r="N5278" s="163"/>
      <c r="O5278" s="146"/>
      <c r="P5278" s="146"/>
      <c r="Q5278" s="146"/>
      <c r="R5278" s="34"/>
      <c r="S5278" s="35"/>
      <c r="T5278" s="147"/>
    </row>
    <row r="5279">
      <c r="A5279" s="147"/>
      <c r="B5279" s="64"/>
      <c r="C5279" s="147" t="s">
        <v>217</v>
      </c>
      <c r="E5279" s="161"/>
      <c r="F5279" s="162"/>
      <c r="G5279" s="147"/>
      <c r="H5279" s="146"/>
      <c r="J5279" s="146"/>
      <c r="L5279" s="150"/>
      <c r="N5279" s="163"/>
      <c r="O5279" s="146"/>
      <c r="P5279" s="146"/>
      <c r="Q5279" s="146"/>
      <c r="R5279" s="34"/>
      <c r="S5279" s="35"/>
      <c r="T5279" s="147"/>
    </row>
    <row r="5280">
      <c r="A5280" s="147"/>
      <c r="B5280" s="64"/>
      <c r="C5280" s="147" t="s">
        <v>217</v>
      </c>
      <c r="E5280" s="161"/>
      <c r="F5280" s="162"/>
      <c r="G5280" s="147"/>
      <c r="H5280" s="146"/>
      <c r="J5280" s="146"/>
      <c r="L5280" s="150"/>
      <c r="N5280" s="163"/>
      <c r="O5280" s="146"/>
      <c r="P5280" s="146"/>
      <c r="Q5280" s="146"/>
      <c r="R5280" s="34"/>
      <c r="S5280" s="35"/>
      <c r="T5280" s="147"/>
    </row>
    <row r="5281">
      <c r="A5281" s="147"/>
      <c r="B5281" s="64"/>
      <c r="C5281" s="147" t="s">
        <v>217</v>
      </c>
      <c r="E5281" s="161"/>
      <c r="F5281" s="162"/>
      <c r="G5281" s="147"/>
      <c r="H5281" s="146"/>
      <c r="J5281" s="146"/>
      <c r="L5281" s="150"/>
      <c r="N5281" s="163"/>
      <c r="O5281" s="146"/>
      <c r="P5281" s="146"/>
      <c r="Q5281" s="146"/>
      <c r="R5281" s="34"/>
      <c r="S5281" s="35"/>
      <c r="T5281" s="147"/>
    </row>
    <row r="5282">
      <c r="A5282" s="147"/>
      <c r="B5282" s="64"/>
      <c r="C5282" s="147" t="s">
        <v>217</v>
      </c>
      <c r="E5282" s="161"/>
      <c r="F5282" s="162"/>
      <c r="G5282" s="147"/>
      <c r="H5282" s="146"/>
      <c r="J5282" s="146"/>
      <c r="L5282" s="150"/>
      <c r="N5282" s="163"/>
      <c r="O5282" s="146"/>
      <c r="P5282" s="146"/>
      <c r="Q5282" s="146"/>
      <c r="R5282" s="34"/>
      <c r="S5282" s="35"/>
      <c r="T5282" s="147"/>
    </row>
    <row r="5283">
      <c r="A5283" s="147"/>
      <c r="B5283" s="64"/>
      <c r="C5283" s="147" t="s">
        <v>217</v>
      </c>
      <c r="E5283" s="161"/>
      <c r="F5283" s="162"/>
      <c r="G5283" s="147"/>
      <c r="H5283" s="146"/>
      <c r="J5283" s="146"/>
      <c r="L5283" s="150"/>
      <c r="N5283" s="163"/>
      <c r="O5283" s="146"/>
      <c r="P5283" s="146"/>
      <c r="Q5283" s="146"/>
      <c r="R5283" s="34"/>
      <c r="S5283" s="35"/>
      <c r="T5283" s="147"/>
    </row>
    <row r="5284">
      <c r="A5284" s="147"/>
      <c r="B5284" s="64"/>
      <c r="C5284" s="147" t="s">
        <v>217</v>
      </c>
      <c r="E5284" s="161"/>
      <c r="F5284" s="162"/>
      <c r="G5284" s="147"/>
      <c r="H5284" s="146"/>
      <c r="J5284" s="146"/>
      <c r="L5284" s="150"/>
      <c r="N5284" s="163"/>
      <c r="O5284" s="146"/>
      <c r="P5284" s="146"/>
      <c r="Q5284" s="146"/>
      <c r="R5284" s="34"/>
      <c r="S5284" s="35"/>
      <c r="T5284" s="147"/>
    </row>
    <row r="5285">
      <c r="A5285" s="147"/>
      <c r="B5285" s="64"/>
      <c r="C5285" s="147" t="s">
        <v>217</v>
      </c>
      <c r="E5285" s="161"/>
      <c r="F5285" s="162"/>
      <c r="G5285" s="147"/>
      <c r="H5285" s="146"/>
      <c r="J5285" s="146"/>
      <c r="L5285" s="150"/>
      <c r="N5285" s="163"/>
      <c r="O5285" s="146"/>
      <c r="P5285" s="146"/>
      <c r="Q5285" s="146"/>
      <c r="R5285" s="34"/>
      <c r="S5285" s="35"/>
      <c r="T5285" s="147"/>
    </row>
    <row r="5286">
      <c r="A5286" s="147"/>
      <c r="B5286" s="64"/>
      <c r="C5286" s="147" t="s">
        <v>217</v>
      </c>
      <c r="E5286" s="161"/>
      <c r="F5286" s="162"/>
      <c r="G5286" s="147"/>
      <c r="H5286" s="146"/>
      <c r="J5286" s="146"/>
      <c r="L5286" s="150"/>
      <c r="N5286" s="163"/>
      <c r="O5286" s="146"/>
      <c r="P5286" s="146"/>
      <c r="Q5286" s="146"/>
      <c r="R5286" s="34"/>
      <c r="S5286" s="35"/>
      <c r="T5286" s="147"/>
    </row>
    <row r="5287">
      <c r="A5287" s="147"/>
      <c r="B5287" s="64"/>
      <c r="C5287" s="147" t="s">
        <v>217</v>
      </c>
      <c r="E5287" s="161"/>
      <c r="F5287" s="162"/>
      <c r="G5287" s="147"/>
      <c r="H5287" s="146"/>
      <c r="J5287" s="146"/>
      <c r="L5287" s="150"/>
      <c r="N5287" s="163"/>
      <c r="O5287" s="146"/>
      <c r="P5287" s="146"/>
      <c r="Q5287" s="146"/>
      <c r="R5287" s="34"/>
      <c r="S5287" s="35"/>
      <c r="T5287" s="147"/>
    </row>
    <row r="5288">
      <c r="A5288" s="147"/>
      <c r="B5288" s="64"/>
      <c r="C5288" s="147" t="s">
        <v>217</v>
      </c>
      <c r="E5288" s="161"/>
      <c r="F5288" s="162"/>
      <c r="G5288" s="147"/>
      <c r="H5288" s="146"/>
      <c r="J5288" s="146"/>
      <c r="L5288" s="150"/>
      <c r="N5288" s="163"/>
      <c r="O5288" s="146"/>
      <c r="P5288" s="146"/>
      <c r="Q5288" s="146"/>
      <c r="R5288" s="34"/>
      <c r="S5288" s="35"/>
      <c r="T5288" s="147"/>
    </row>
    <row r="5289">
      <c r="A5289" s="147"/>
      <c r="B5289" s="64"/>
      <c r="C5289" s="147" t="s">
        <v>217</v>
      </c>
      <c r="E5289" s="161"/>
      <c r="F5289" s="162"/>
      <c r="G5289" s="147"/>
      <c r="H5289" s="146"/>
      <c r="J5289" s="146"/>
      <c r="L5289" s="150"/>
      <c r="N5289" s="163"/>
      <c r="O5289" s="146"/>
      <c r="P5289" s="146"/>
      <c r="Q5289" s="146"/>
      <c r="R5289" s="34"/>
      <c r="S5289" s="35"/>
      <c r="T5289" s="147"/>
    </row>
    <row r="5290">
      <c r="A5290" s="147"/>
      <c r="B5290" s="64"/>
      <c r="C5290" s="147" t="s">
        <v>217</v>
      </c>
      <c r="E5290" s="161"/>
      <c r="F5290" s="162"/>
      <c r="G5290" s="147"/>
      <c r="H5290" s="146"/>
      <c r="J5290" s="146"/>
      <c r="L5290" s="150"/>
      <c r="N5290" s="163"/>
      <c r="O5290" s="146"/>
      <c r="P5290" s="146"/>
      <c r="Q5290" s="146"/>
      <c r="R5290" s="34"/>
      <c r="S5290" s="35"/>
      <c r="T5290" s="147"/>
    </row>
    <row r="5291">
      <c r="A5291" s="147"/>
      <c r="B5291" s="64"/>
      <c r="C5291" s="147" t="s">
        <v>217</v>
      </c>
      <c r="E5291" s="161"/>
      <c r="F5291" s="162"/>
      <c r="G5291" s="147"/>
      <c r="H5291" s="146"/>
      <c r="J5291" s="146"/>
      <c r="L5291" s="150"/>
      <c r="N5291" s="163"/>
      <c r="O5291" s="146"/>
      <c r="P5291" s="146"/>
      <c r="Q5291" s="146"/>
      <c r="R5291" s="34"/>
      <c r="S5291" s="35"/>
      <c r="T5291" s="147"/>
    </row>
    <row r="5292">
      <c r="A5292" s="147"/>
      <c r="B5292" s="64"/>
      <c r="C5292" s="147" t="s">
        <v>217</v>
      </c>
      <c r="E5292" s="161"/>
      <c r="F5292" s="162"/>
      <c r="G5292" s="147"/>
      <c r="H5292" s="146"/>
      <c r="J5292" s="146"/>
      <c r="L5292" s="150"/>
      <c r="N5292" s="163"/>
      <c r="O5292" s="146"/>
      <c r="P5292" s="146"/>
      <c r="Q5292" s="146"/>
      <c r="R5292" s="34"/>
      <c r="S5292" s="35"/>
      <c r="T5292" s="147"/>
    </row>
    <row r="5293">
      <c r="A5293" s="147"/>
      <c r="B5293" s="64"/>
      <c r="C5293" s="147" t="s">
        <v>217</v>
      </c>
      <c r="E5293" s="161"/>
      <c r="F5293" s="162"/>
      <c r="G5293" s="147"/>
      <c r="H5293" s="146"/>
      <c r="J5293" s="146"/>
      <c r="L5293" s="150"/>
      <c r="N5293" s="163"/>
      <c r="O5293" s="146"/>
      <c r="P5293" s="146"/>
      <c r="Q5293" s="146"/>
      <c r="R5293" s="34"/>
      <c r="S5293" s="35"/>
      <c r="T5293" s="147"/>
    </row>
    <row r="5294">
      <c r="A5294" s="147"/>
      <c r="B5294" s="64"/>
      <c r="C5294" s="147" t="s">
        <v>217</v>
      </c>
      <c r="E5294" s="161"/>
      <c r="F5294" s="162"/>
      <c r="G5294" s="147"/>
      <c r="H5294" s="146"/>
      <c r="J5294" s="146"/>
      <c r="L5294" s="150"/>
      <c r="N5294" s="163"/>
      <c r="O5294" s="146"/>
      <c r="P5294" s="146"/>
      <c r="Q5294" s="146"/>
      <c r="R5294" s="34"/>
      <c r="S5294" s="35"/>
      <c r="T5294" s="147"/>
    </row>
    <row r="5295">
      <c r="A5295" s="147"/>
      <c r="B5295" s="64"/>
      <c r="C5295" s="147" t="s">
        <v>217</v>
      </c>
      <c r="E5295" s="161"/>
      <c r="F5295" s="162"/>
      <c r="G5295" s="147"/>
      <c r="H5295" s="146"/>
      <c r="J5295" s="146"/>
      <c r="L5295" s="150"/>
      <c r="N5295" s="163"/>
      <c r="O5295" s="146"/>
      <c r="P5295" s="146"/>
      <c r="Q5295" s="146"/>
      <c r="R5295" s="34"/>
      <c r="S5295" s="35"/>
      <c r="T5295" s="147"/>
    </row>
    <row r="5296">
      <c r="A5296" s="147"/>
      <c r="B5296" s="64"/>
      <c r="C5296" s="147" t="s">
        <v>217</v>
      </c>
      <c r="E5296" s="161"/>
      <c r="F5296" s="162"/>
      <c r="G5296" s="147"/>
      <c r="H5296" s="146"/>
      <c r="J5296" s="146"/>
      <c r="L5296" s="150"/>
      <c r="N5296" s="163"/>
      <c r="O5296" s="146"/>
      <c r="P5296" s="146"/>
      <c r="Q5296" s="146"/>
      <c r="R5296" s="34"/>
      <c r="S5296" s="35"/>
      <c r="T5296" s="147"/>
    </row>
    <row r="5297">
      <c r="A5297" s="147"/>
      <c r="B5297" s="64"/>
      <c r="C5297" s="147" t="s">
        <v>217</v>
      </c>
      <c r="E5297" s="161"/>
      <c r="F5297" s="162"/>
      <c r="G5297" s="147"/>
      <c r="H5297" s="146"/>
      <c r="J5297" s="146"/>
      <c r="L5297" s="150"/>
      <c r="N5297" s="163"/>
      <c r="O5297" s="146"/>
      <c r="P5297" s="146"/>
      <c r="Q5297" s="146"/>
      <c r="R5297" s="34"/>
      <c r="S5297" s="35"/>
      <c r="T5297" s="147"/>
    </row>
    <row r="5298">
      <c r="A5298" s="147"/>
      <c r="B5298" s="64"/>
      <c r="C5298" s="147" t="s">
        <v>217</v>
      </c>
      <c r="E5298" s="161"/>
      <c r="F5298" s="162"/>
      <c r="G5298" s="147"/>
      <c r="H5298" s="146"/>
      <c r="J5298" s="146"/>
      <c r="L5298" s="150"/>
      <c r="N5298" s="163"/>
      <c r="O5298" s="146"/>
      <c r="P5298" s="146"/>
      <c r="Q5298" s="146"/>
      <c r="R5298" s="34"/>
      <c r="S5298" s="35"/>
      <c r="T5298" s="147"/>
    </row>
    <row r="5299">
      <c r="A5299" s="147"/>
      <c r="B5299" s="64"/>
      <c r="C5299" s="147" t="s">
        <v>217</v>
      </c>
      <c r="E5299" s="161"/>
      <c r="F5299" s="162"/>
      <c r="G5299" s="147"/>
      <c r="H5299" s="146"/>
      <c r="J5299" s="146"/>
      <c r="L5299" s="150"/>
      <c r="N5299" s="163"/>
      <c r="O5299" s="146"/>
      <c r="P5299" s="146"/>
      <c r="Q5299" s="146"/>
      <c r="R5299" s="34"/>
      <c r="S5299" s="35"/>
      <c r="T5299" s="147"/>
    </row>
    <row r="5300">
      <c r="A5300" s="147"/>
      <c r="B5300" s="64"/>
      <c r="C5300" s="147" t="s">
        <v>217</v>
      </c>
      <c r="E5300" s="161"/>
      <c r="F5300" s="162"/>
      <c r="G5300" s="147"/>
      <c r="H5300" s="146"/>
      <c r="J5300" s="146"/>
      <c r="L5300" s="150"/>
      <c r="N5300" s="163"/>
      <c r="O5300" s="146"/>
      <c r="P5300" s="146"/>
      <c r="Q5300" s="146"/>
      <c r="R5300" s="34"/>
      <c r="S5300" s="35"/>
      <c r="T5300" s="147"/>
    </row>
    <row r="5301">
      <c r="A5301" s="147"/>
      <c r="B5301" s="64"/>
      <c r="C5301" s="147" t="s">
        <v>217</v>
      </c>
      <c r="E5301" s="161"/>
      <c r="F5301" s="162"/>
      <c r="G5301" s="147"/>
      <c r="H5301" s="146"/>
      <c r="J5301" s="146"/>
      <c r="L5301" s="150"/>
      <c r="N5301" s="163"/>
      <c r="O5301" s="146"/>
      <c r="P5301" s="146"/>
      <c r="Q5301" s="146"/>
      <c r="R5301" s="34"/>
      <c r="S5301" s="35"/>
      <c r="T5301" s="147"/>
    </row>
    <row r="5302">
      <c r="A5302" s="147"/>
      <c r="B5302" s="64"/>
      <c r="C5302" s="147" t="s">
        <v>217</v>
      </c>
      <c r="E5302" s="161"/>
      <c r="F5302" s="162"/>
      <c r="G5302" s="147"/>
      <c r="H5302" s="146"/>
      <c r="J5302" s="146"/>
      <c r="L5302" s="150"/>
      <c r="N5302" s="163"/>
      <c r="O5302" s="146"/>
      <c r="P5302" s="146"/>
      <c r="Q5302" s="146"/>
      <c r="R5302" s="34"/>
      <c r="S5302" s="35"/>
      <c r="T5302" s="147"/>
    </row>
    <row r="5303">
      <c r="A5303" s="147"/>
      <c r="B5303" s="64"/>
      <c r="C5303" s="147" t="s">
        <v>217</v>
      </c>
      <c r="E5303" s="161"/>
      <c r="F5303" s="162"/>
      <c r="G5303" s="147"/>
      <c r="H5303" s="146"/>
      <c r="J5303" s="146"/>
      <c r="L5303" s="150"/>
      <c r="N5303" s="163"/>
      <c r="O5303" s="146"/>
      <c r="P5303" s="146"/>
      <c r="Q5303" s="146"/>
      <c r="R5303" s="34"/>
      <c r="S5303" s="35"/>
      <c r="T5303" s="147"/>
    </row>
    <row r="5304">
      <c r="A5304" s="147"/>
      <c r="B5304" s="64"/>
      <c r="C5304" s="147" t="s">
        <v>217</v>
      </c>
      <c r="E5304" s="161"/>
      <c r="F5304" s="162"/>
      <c r="G5304" s="147"/>
      <c r="H5304" s="146"/>
      <c r="J5304" s="146"/>
      <c r="L5304" s="150"/>
      <c r="N5304" s="163"/>
      <c r="O5304" s="146"/>
      <c r="P5304" s="146"/>
      <c r="Q5304" s="146"/>
      <c r="R5304" s="34"/>
      <c r="S5304" s="35"/>
      <c r="T5304" s="147"/>
    </row>
    <row r="5305">
      <c r="A5305" s="147"/>
      <c r="B5305" s="64"/>
      <c r="C5305" s="147" t="s">
        <v>217</v>
      </c>
      <c r="E5305" s="161"/>
      <c r="F5305" s="162"/>
      <c r="G5305" s="147"/>
      <c r="H5305" s="146"/>
      <c r="J5305" s="146"/>
      <c r="L5305" s="150"/>
      <c r="N5305" s="163"/>
      <c r="O5305" s="146"/>
      <c r="P5305" s="146"/>
      <c r="Q5305" s="146"/>
      <c r="R5305" s="34"/>
      <c r="S5305" s="35"/>
      <c r="T5305" s="147"/>
    </row>
    <row r="5306">
      <c r="A5306" s="147"/>
      <c r="B5306" s="64"/>
      <c r="C5306" s="147" t="s">
        <v>217</v>
      </c>
      <c r="E5306" s="161"/>
      <c r="F5306" s="162"/>
      <c r="G5306" s="147"/>
      <c r="H5306" s="146"/>
      <c r="J5306" s="146"/>
      <c r="L5306" s="150"/>
      <c r="N5306" s="163"/>
      <c r="O5306" s="146"/>
      <c r="P5306" s="146"/>
      <c r="Q5306" s="146"/>
      <c r="R5306" s="34"/>
      <c r="S5306" s="35"/>
      <c r="T5306" s="147"/>
    </row>
    <row r="5307">
      <c r="A5307" s="147"/>
      <c r="B5307" s="64"/>
      <c r="C5307" s="147" t="s">
        <v>217</v>
      </c>
      <c r="E5307" s="161"/>
      <c r="F5307" s="162"/>
      <c r="G5307" s="147"/>
      <c r="H5307" s="146"/>
      <c r="J5307" s="146"/>
      <c r="L5307" s="150"/>
      <c r="N5307" s="163"/>
      <c r="O5307" s="146"/>
      <c r="P5307" s="146"/>
      <c r="Q5307" s="146"/>
      <c r="R5307" s="34"/>
      <c r="S5307" s="35"/>
      <c r="T5307" s="147"/>
    </row>
    <row r="5308">
      <c r="A5308" s="147"/>
      <c r="B5308" s="64"/>
      <c r="C5308" s="147" t="s">
        <v>217</v>
      </c>
      <c r="E5308" s="161"/>
      <c r="F5308" s="162"/>
      <c r="G5308" s="147"/>
      <c r="H5308" s="146"/>
      <c r="J5308" s="146"/>
      <c r="L5308" s="150"/>
      <c r="N5308" s="163"/>
      <c r="O5308" s="146"/>
      <c r="P5308" s="146"/>
      <c r="Q5308" s="146"/>
      <c r="R5308" s="34"/>
      <c r="S5308" s="35"/>
      <c r="T5308" s="147"/>
    </row>
    <row r="5309">
      <c r="A5309" s="147"/>
      <c r="B5309" s="64"/>
      <c r="C5309" s="147" t="s">
        <v>217</v>
      </c>
      <c r="E5309" s="161"/>
      <c r="F5309" s="162"/>
      <c r="G5309" s="147"/>
      <c r="H5309" s="146"/>
      <c r="J5309" s="146"/>
      <c r="L5309" s="150"/>
      <c r="N5309" s="163"/>
      <c r="O5309" s="146"/>
      <c r="P5309" s="146"/>
      <c r="Q5309" s="146"/>
      <c r="R5309" s="34"/>
      <c r="S5309" s="35"/>
      <c r="T5309" s="147"/>
    </row>
    <row r="5310">
      <c r="A5310" s="147"/>
      <c r="B5310" s="64"/>
      <c r="C5310" s="147" t="s">
        <v>217</v>
      </c>
      <c r="E5310" s="161"/>
      <c r="F5310" s="162"/>
      <c r="G5310" s="147"/>
      <c r="H5310" s="146"/>
      <c r="J5310" s="146"/>
      <c r="L5310" s="150"/>
      <c r="N5310" s="163"/>
      <c r="O5310" s="146"/>
      <c r="P5310" s="146"/>
      <c r="Q5310" s="146"/>
      <c r="R5310" s="34"/>
      <c r="S5310" s="35"/>
      <c r="T5310" s="147"/>
    </row>
    <row r="5311">
      <c r="A5311" s="147"/>
      <c r="B5311" s="64"/>
      <c r="C5311" s="147" t="s">
        <v>217</v>
      </c>
      <c r="E5311" s="161"/>
      <c r="F5311" s="162"/>
      <c r="G5311" s="147"/>
      <c r="H5311" s="146"/>
      <c r="J5311" s="146"/>
      <c r="L5311" s="150"/>
      <c r="N5311" s="163"/>
      <c r="O5311" s="146"/>
      <c r="P5311" s="146"/>
      <c r="Q5311" s="146"/>
      <c r="R5311" s="34"/>
      <c r="S5311" s="35"/>
      <c r="T5311" s="147"/>
    </row>
    <row r="5312">
      <c r="A5312" s="147"/>
      <c r="B5312" s="64"/>
      <c r="C5312" s="147" t="s">
        <v>217</v>
      </c>
      <c r="E5312" s="161"/>
      <c r="F5312" s="162"/>
      <c r="G5312" s="147"/>
      <c r="H5312" s="146"/>
      <c r="J5312" s="146"/>
      <c r="L5312" s="150"/>
      <c r="N5312" s="163"/>
      <c r="O5312" s="146"/>
      <c r="P5312" s="146"/>
      <c r="Q5312" s="146"/>
      <c r="R5312" s="34"/>
      <c r="S5312" s="35"/>
      <c r="T5312" s="147"/>
    </row>
    <row r="5313">
      <c r="A5313" s="147"/>
      <c r="B5313" s="64"/>
      <c r="C5313" s="147" t="s">
        <v>217</v>
      </c>
      <c r="E5313" s="161"/>
      <c r="F5313" s="162"/>
      <c r="G5313" s="147"/>
      <c r="H5313" s="146"/>
      <c r="J5313" s="146"/>
      <c r="L5313" s="150"/>
      <c r="N5313" s="163"/>
      <c r="O5313" s="146"/>
      <c r="P5313" s="146"/>
      <c r="Q5313" s="146"/>
      <c r="R5313" s="34"/>
      <c r="S5313" s="35"/>
      <c r="T5313" s="147"/>
    </row>
    <row r="5314">
      <c r="A5314" s="147"/>
      <c r="B5314" s="64"/>
      <c r="C5314" s="147" t="s">
        <v>217</v>
      </c>
      <c r="E5314" s="161"/>
      <c r="F5314" s="162"/>
      <c r="G5314" s="147"/>
      <c r="H5314" s="146"/>
      <c r="J5314" s="146"/>
      <c r="L5314" s="150"/>
      <c r="N5314" s="163"/>
      <c r="O5314" s="146"/>
      <c r="P5314" s="146"/>
      <c r="Q5314" s="146"/>
      <c r="R5314" s="34"/>
      <c r="S5314" s="35"/>
      <c r="T5314" s="147"/>
    </row>
    <row r="5315">
      <c r="A5315" s="147"/>
      <c r="B5315" s="64"/>
      <c r="C5315" s="147" t="s">
        <v>217</v>
      </c>
      <c r="E5315" s="161"/>
      <c r="F5315" s="162"/>
      <c r="G5315" s="147"/>
      <c r="H5315" s="146"/>
      <c r="J5315" s="146"/>
      <c r="L5315" s="150"/>
      <c r="N5315" s="163"/>
      <c r="O5315" s="146"/>
      <c r="P5315" s="146"/>
      <c r="Q5315" s="146"/>
      <c r="R5315" s="34"/>
      <c r="S5315" s="35"/>
      <c r="T5315" s="147"/>
    </row>
    <row r="5316">
      <c r="A5316" s="147"/>
      <c r="B5316" s="64"/>
      <c r="C5316" s="147" t="s">
        <v>217</v>
      </c>
      <c r="E5316" s="161"/>
      <c r="F5316" s="162"/>
      <c r="G5316" s="147"/>
      <c r="H5316" s="146"/>
      <c r="J5316" s="146"/>
      <c r="L5316" s="150"/>
      <c r="N5316" s="163"/>
      <c r="O5316" s="146"/>
      <c r="P5316" s="146"/>
      <c r="Q5316" s="146"/>
      <c r="R5316" s="34"/>
      <c r="S5316" s="35"/>
      <c r="T5316" s="147"/>
    </row>
    <row r="5317">
      <c r="A5317" s="147"/>
      <c r="B5317" s="64"/>
      <c r="C5317" s="147" t="s">
        <v>217</v>
      </c>
      <c r="E5317" s="161"/>
      <c r="F5317" s="162"/>
      <c r="G5317" s="147"/>
      <c r="H5317" s="146"/>
      <c r="J5317" s="146"/>
      <c r="L5317" s="150"/>
      <c r="N5317" s="163"/>
      <c r="O5317" s="146"/>
      <c r="P5317" s="146"/>
      <c r="Q5317" s="146"/>
      <c r="R5317" s="34"/>
      <c r="S5317" s="35"/>
      <c r="T5317" s="147"/>
    </row>
    <row r="5318">
      <c r="A5318" s="147"/>
      <c r="B5318" s="64"/>
      <c r="C5318" s="147" t="s">
        <v>217</v>
      </c>
      <c r="E5318" s="161"/>
      <c r="F5318" s="162"/>
      <c r="G5318" s="147"/>
      <c r="H5318" s="146"/>
      <c r="J5318" s="146"/>
      <c r="L5318" s="150"/>
      <c r="N5318" s="163"/>
      <c r="O5318" s="146"/>
      <c r="P5318" s="146"/>
      <c r="Q5318" s="146"/>
      <c r="R5318" s="34"/>
      <c r="S5318" s="35"/>
      <c r="T5318" s="147"/>
    </row>
    <row r="5319">
      <c r="A5319" s="147"/>
      <c r="B5319" s="64"/>
      <c r="C5319" s="147" t="s">
        <v>217</v>
      </c>
      <c r="E5319" s="161"/>
      <c r="F5319" s="162"/>
      <c r="G5319" s="147"/>
      <c r="H5319" s="146"/>
      <c r="J5319" s="146"/>
      <c r="L5319" s="150"/>
      <c r="N5319" s="163"/>
      <c r="O5319" s="146"/>
      <c r="P5319" s="146"/>
      <c r="Q5319" s="146"/>
      <c r="R5319" s="34"/>
      <c r="S5319" s="35"/>
      <c r="T5319" s="147"/>
    </row>
    <row r="5320">
      <c r="A5320" s="147"/>
      <c r="B5320" s="64"/>
      <c r="C5320" s="147" t="s">
        <v>217</v>
      </c>
      <c r="E5320" s="161"/>
      <c r="F5320" s="162"/>
      <c r="G5320" s="147"/>
      <c r="H5320" s="146"/>
      <c r="J5320" s="146"/>
      <c r="L5320" s="150"/>
      <c r="N5320" s="163"/>
      <c r="O5320" s="146"/>
      <c r="P5320" s="146"/>
      <c r="Q5320" s="146"/>
      <c r="R5320" s="34"/>
      <c r="S5320" s="35"/>
      <c r="T5320" s="147"/>
    </row>
    <row r="5321">
      <c r="A5321" s="147"/>
      <c r="B5321" s="64"/>
      <c r="C5321" s="147" t="s">
        <v>217</v>
      </c>
      <c r="E5321" s="161"/>
      <c r="F5321" s="162"/>
      <c r="G5321" s="147"/>
      <c r="H5321" s="146"/>
      <c r="J5321" s="146"/>
      <c r="L5321" s="150"/>
      <c r="N5321" s="163"/>
      <c r="O5321" s="146"/>
      <c r="P5321" s="146"/>
      <c r="Q5321" s="146"/>
      <c r="R5321" s="34"/>
      <c r="S5321" s="35"/>
      <c r="T5321" s="147"/>
    </row>
    <row r="5322">
      <c r="A5322" s="147"/>
      <c r="B5322" s="64"/>
      <c r="C5322" s="147" t="s">
        <v>217</v>
      </c>
      <c r="E5322" s="161"/>
      <c r="F5322" s="162"/>
      <c r="G5322" s="147"/>
      <c r="H5322" s="146"/>
      <c r="J5322" s="146"/>
      <c r="L5322" s="150"/>
      <c r="N5322" s="163"/>
      <c r="O5322" s="146"/>
      <c r="P5322" s="146"/>
      <c r="Q5322" s="146"/>
      <c r="R5322" s="34"/>
      <c r="S5322" s="35"/>
      <c r="T5322" s="147"/>
    </row>
    <row r="5323">
      <c r="A5323" s="147"/>
      <c r="B5323" s="64"/>
      <c r="C5323" s="147" t="s">
        <v>217</v>
      </c>
      <c r="E5323" s="161"/>
      <c r="F5323" s="162"/>
      <c r="G5323" s="147"/>
      <c r="H5323" s="146"/>
      <c r="J5323" s="146"/>
      <c r="L5323" s="150"/>
      <c r="N5323" s="163"/>
      <c r="O5323" s="146"/>
      <c r="P5323" s="146"/>
      <c r="Q5323" s="146"/>
      <c r="R5323" s="34"/>
      <c r="S5323" s="35"/>
      <c r="T5323" s="147"/>
    </row>
    <row r="5324">
      <c r="A5324" s="147"/>
      <c r="B5324" s="64"/>
      <c r="C5324" s="147" t="s">
        <v>217</v>
      </c>
      <c r="E5324" s="161"/>
      <c r="F5324" s="162"/>
      <c r="G5324" s="147"/>
      <c r="H5324" s="146"/>
      <c r="J5324" s="146"/>
      <c r="L5324" s="150"/>
      <c r="N5324" s="163"/>
      <c r="O5324" s="146"/>
      <c r="P5324" s="146"/>
      <c r="Q5324" s="146"/>
      <c r="R5324" s="34"/>
      <c r="S5324" s="35"/>
      <c r="T5324" s="147"/>
    </row>
    <row r="5325">
      <c r="A5325" s="147"/>
      <c r="B5325" s="64"/>
      <c r="C5325" s="147" t="s">
        <v>217</v>
      </c>
      <c r="E5325" s="161"/>
      <c r="F5325" s="162"/>
      <c r="G5325" s="147"/>
      <c r="H5325" s="146"/>
      <c r="J5325" s="146"/>
      <c r="L5325" s="150"/>
      <c r="N5325" s="163"/>
      <c r="O5325" s="146"/>
      <c r="P5325" s="146"/>
      <c r="Q5325" s="146"/>
      <c r="R5325" s="34"/>
      <c r="S5325" s="35"/>
      <c r="T5325" s="147"/>
    </row>
    <row r="5326">
      <c r="A5326" s="147"/>
      <c r="B5326" s="64"/>
      <c r="C5326" s="147" t="s">
        <v>217</v>
      </c>
      <c r="E5326" s="161"/>
      <c r="F5326" s="162"/>
      <c r="G5326" s="147"/>
      <c r="H5326" s="146"/>
      <c r="J5326" s="146"/>
      <c r="L5326" s="150"/>
      <c r="N5326" s="163"/>
      <c r="O5326" s="146"/>
      <c r="P5326" s="146"/>
      <c r="Q5326" s="146"/>
      <c r="R5326" s="34"/>
      <c r="S5326" s="35"/>
      <c r="T5326" s="147"/>
    </row>
    <row r="5327">
      <c r="A5327" s="147"/>
      <c r="B5327" s="64"/>
      <c r="C5327" s="147" t="s">
        <v>217</v>
      </c>
      <c r="E5327" s="161"/>
      <c r="F5327" s="162"/>
      <c r="G5327" s="147"/>
      <c r="H5327" s="146"/>
      <c r="J5327" s="146"/>
      <c r="L5327" s="150"/>
      <c r="N5327" s="163"/>
      <c r="O5327" s="146"/>
      <c r="P5327" s="146"/>
      <c r="Q5327" s="146"/>
      <c r="R5327" s="34"/>
      <c r="S5327" s="35"/>
      <c r="T5327" s="147"/>
    </row>
    <row r="5328">
      <c r="A5328" s="147"/>
      <c r="B5328" s="64"/>
      <c r="C5328" s="147" t="s">
        <v>217</v>
      </c>
      <c r="E5328" s="161"/>
      <c r="F5328" s="162"/>
      <c r="G5328" s="147"/>
      <c r="H5328" s="146"/>
      <c r="J5328" s="146"/>
      <c r="L5328" s="150"/>
      <c r="N5328" s="163"/>
      <c r="O5328" s="146"/>
      <c r="P5328" s="146"/>
      <c r="Q5328" s="146"/>
      <c r="R5328" s="34"/>
      <c r="S5328" s="35"/>
      <c r="T5328" s="147"/>
    </row>
    <row r="5329">
      <c r="A5329" s="147"/>
      <c r="B5329" s="64"/>
      <c r="C5329" s="147" t="s">
        <v>217</v>
      </c>
      <c r="E5329" s="161"/>
      <c r="F5329" s="162"/>
      <c r="G5329" s="147"/>
      <c r="H5329" s="146"/>
      <c r="J5329" s="146"/>
      <c r="L5329" s="150"/>
      <c r="N5329" s="163"/>
      <c r="O5329" s="146"/>
      <c r="P5329" s="146"/>
      <c r="Q5329" s="146"/>
      <c r="R5329" s="34"/>
      <c r="S5329" s="35"/>
      <c r="T5329" s="147"/>
    </row>
    <row r="5330">
      <c r="A5330" s="147"/>
      <c r="B5330" s="64"/>
      <c r="C5330" s="147" t="s">
        <v>217</v>
      </c>
      <c r="E5330" s="161"/>
      <c r="F5330" s="162"/>
      <c r="G5330" s="147"/>
      <c r="H5330" s="146"/>
      <c r="J5330" s="146"/>
      <c r="L5330" s="150"/>
      <c r="N5330" s="163"/>
      <c r="O5330" s="146"/>
      <c r="P5330" s="146"/>
      <c r="Q5330" s="146"/>
      <c r="R5330" s="34"/>
      <c r="S5330" s="35"/>
      <c r="T5330" s="147"/>
    </row>
    <row r="5331">
      <c r="A5331" s="147"/>
      <c r="B5331" s="64"/>
      <c r="C5331" s="147" t="s">
        <v>217</v>
      </c>
      <c r="E5331" s="161"/>
      <c r="F5331" s="162"/>
      <c r="G5331" s="147"/>
      <c r="H5331" s="146"/>
      <c r="J5331" s="146"/>
      <c r="L5331" s="150"/>
      <c r="N5331" s="163"/>
      <c r="O5331" s="146"/>
      <c r="P5331" s="146"/>
      <c r="Q5331" s="146"/>
      <c r="R5331" s="34"/>
      <c r="S5331" s="35"/>
      <c r="T5331" s="147"/>
    </row>
    <row r="5332">
      <c r="A5332" s="147"/>
      <c r="B5332" s="64"/>
      <c r="C5332" s="147" t="s">
        <v>217</v>
      </c>
      <c r="E5332" s="161"/>
      <c r="F5332" s="162"/>
      <c r="G5332" s="147"/>
      <c r="H5332" s="146"/>
      <c r="J5332" s="146"/>
      <c r="L5332" s="150"/>
      <c r="N5332" s="163"/>
      <c r="O5332" s="146"/>
      <c r="P5332" s="146"/>
      <c r="Q5332" s="146"/>
      <c r="R5332" s="34"/>
      <c r="S5332" s="35"/>
      <c r="T5332" s="147"/>
    </row>
    <row r="5333">
      <c r="A5333" s="147"/>
      <c r="B5333" s="64"/>
      <c r="C5333" s="147" t="s">
        <v>217</v>
      </c>
      <c r="E5333" s="161"/>
      <c r="F5333" s="162"/>
      <c r="G5333" s="147"/>
      <c r="H5333" s="146"/>
      <c r="J5333" s="146"/>
      <c r="L5333" s="150"/>
      <c r="N5333" s="163"/>
      <c r="O5333" s="146"/>
      <c r="P5333" s="146"/>
      <c r="Q5333" s="146"/>
      <c r="R5333" s="34"/>
      <c r="S5333" s="35"/>
      <c r="T5333" s="147"/>
    </row>
    <row r="5334">
      <c r="A5334" s="147"/>
      <c r="B5334" s="64"/>
      <c r="C5334" s="147" t="s">
        <v>217</v>
      </c>
      <c r="E5334" s="161"/>
      <c r="F5334" s="162"/>
      <c r="G5334" s="147"/>
      <c r="H5334" s="146"/>
      <c r="J5334" s="146"/>
      <c r="L5334" s="150"/>
      <c r="N5334" s="163"/>
      <c r="O5334" s="146"/>
      <c r="P5334" s="146"/>
      <c r="Q5334" s="146"/>
      <c r="R5334" s="34"/>
      <c r="S5334" s="35"/>
      <c r="T5334" s="147"/>
    </row>
    <row r="5335">
      <c r="A5335" s="147"/>
      <c r="B5335" s="64"/>
      <c r="C5335" s="147" t="s">
        <v>217</v>
      </c>
      <c r="E5335" s="161"/>
      <c r="F5335" s="162"/>
      <c r="G5335" s="147"/>
      <c r="H5335" s="146"/>
      <c r="J5335" s="146"/>
      <c r="L5335" s="150"/>
      <c r="N5335" s="163"/>
      <c r="O5335" s="146"/>
      <c r="P5335" s="146"/>
      <c r="Q5335" s="146"/>
      <c r="R5335" s="34"/>
      <c r="S5335" s="35"/>
      <c r="T5335" s="147"/>
    </row>
    <row r="5336">
      <c r="A5336" s="147"/>
      <c r="B5336" s="64"/>
      <c r="C5336" s="147" t="s">
        <v>217</v>
      </c>
      <c r="E5336" s="161"/>
      <c r="F5336" s="162"/>
      <c r="G5336" s="147"/>
      <c r="H5336" s="146"/>
      <c r="J5336" s="146"/>
      <c r="L5336" s="150"/>
      <c r="N5336" s="163"/>
      <c r="O5336" s="146"/>
      <c r="P5336" s="146"/>
      <c r="Q5336" s="146"/>
      <c r="R5336" s="34"/>
      <c r="S5336" s="35"/>
      <c r="T5336" s="147"/>
    </row>
    <row r="5337">
      <c r="A5337" s="147"/>
      <c r="B5337" s="64"/>
      <c r="C5337" s="147" t="s">
        <v>217</v>
      </c>
      <c r="E5337" s="161"/>
      <c r="F5337" s="162"/>
      <c r="G5337" s="147"/>
      <c r="H5337" s="146"/>
      <c r="J5337" s="146"/>
      <c r="L5337" s="150"/>
      <c r="N5337" s="163"/>
      <c r="O5337" s="146"/>
      <c r="P5337" s="146"/>
      <c r="Q5337" s="146"/>
      <c r="R5337" s="34"/>
      <c r="S5337" s="35"/>
      <c r="T5337" s="147"/>
    </row>
    <row r="5338">
      <c r="A5338" s="147"/>
      <c r="B5338" s="64"/>
      <c r="C5338" s="147" t="s">
        <v>217</v>
      </c>
      <c r="E5338" s="161"/>
      <c r="F5338" s="162"/>
      <c r="G5338" s="147"/>
      <c r="H5338" s="146"/>
      <c r="J5338" s="146"/>
      <c r="L5338" s="150"/>
      <c r="N5338" s="163"/>
      <c r="O5338" s="146"/>
      <c r="P5338" s="146"/>
      <c r="Q5338" s="146"/>
      <c r="R5338" s="34"/>
      <c r="S5338" s="35"/>
      <c r="T5338" s="147"/>
    </row>
    <row r="5339">
      <c r="A5339" s="147"/>
      <c r="B5339" s="64"/>
      <c r="C5339" s="147" t="s">
        <v>217</v>
      </c>
      <c r="E5339" s="161"/>
      <c r="F5339" s="162"/>
      <c r="G5339" s="147"/>
      <c r="H5339" s="146"/>
      <c r="J5339" s="146"/>
      <c r="L5339" s="150"/>
      <c r="N5339" s="163"/>
      <c r="O5339" s="146"/>
      <c r="P5339" s="146"/>
      <c r="Q5339" s="146"/>
      <c r="R5339" s="34"/>
      <c r="S5339" s="35"/>
      <c r="T5339" s="147"/>
    </row>
    <row r="5340">
      <c r="A5340" s="147"/>
      <c r="B5340" s="64"/>
      <c r="C5340" s="147" t="s">
        <v>217</v>
      </c>
      <c r="E5340" s="161"/>
      <c r="F5340" s="162"/>
      <c r="G5340" s="147"/>
      <c r="H5340" s="146"/>
      <c r="J5340" s="146"/>
      <c r="L5340" s="150"/>
      <c r="N5340" s="163"/>
      <c r="O5340" s="146"/>
      <c r="P5340" s="146"/>
      <c r="Q5340" s="146"/>
      <c r="R5340" s="34"/>
      <c r="S5340" s="35"/>
      <c r="T5340" s="147"/>
    </row>
    <row r="5341">
      <c r="A5341" s="147"/>
      <c r="B5341" s="64"/>
      <c r="C5341" s="147" t="s">
        <v>217</v>
      </c>
      <c r="E5341" s="161"/>
      <c r="F5341" s="162"/>
      <c r="G5341" s="147"/>
      <c r="H5341" s="146"/>
      <c r="J5341" s="146"/>
      <c r="L5341" s="150"/>
      <c r="N5341" s="163"/>
      <c r="O5341" s="146"/>
      <c r="P5341" s="146"/>
      <c r="Q5341" s="146"/>
      <c r="R5341" s="34"/>
      <c r="S5341" s="35"/>
      <c r="T5341" s="147"/>
    </row>
    <row r="5342">
      <c r="A5342" s="147"/>
      <c r="B5342" s="64"/>
      <c r="C5342" s="147" t="s">
        <v>217</v>
      </c>
      <c r="E5342" s="161"/>
      <c r="F5342" s="162"/>
      <c r="G5342" s="147"/>
      <c r="H5342" s="146"/>
      <c r="J5342" s="146"/>
      <c r="L5342" s="150"/>
      <c r="N5342" s="163"/>
      <c r="O5342" s="146"/>
      <c r="P5342" s="146"/>
      <c r="Q5342" s="146"/>
      <c r="R5342" s="34"/>
      <c r="S5342" s="35"/>
      <c r="T5342" s="147"/>
    </row>
    <row r="5343">
      <c r="A5343" s="147"/>
      <c r="B5343" s="64"/>
      <c r="C5343" s="147" t="s">
        <v>217</v>
      </c>
      <c r="E5343" s="161"/>
      <c r="F5343" s="162"/>
      <c r="G5343" s="147"/>
      <c r="H5343" s="146"/>
      <c r="J5343" s="146"/>
      <c r="L5343" s="150"/>
      <c r="N5343" s="163"/>
      <c r="O5343" s="146"/>
      <c r="P5343" s="146"/>
      <c r="Q5343" s="146"/>
      <c r="R5343" s="34"/>
      <c r="S5343" s="35"/>
      <c r="T5343" s="147"/>
    </row>
    <row r="5344">
      <c r="A5344" s="147"/>
      <c r="B5344" s="64"/>
      <c r="C5344" s="147" t="s">
        <v>217</v>
      </c>
      <c r="E5344" s="161"/>
      <c r="F5344" s="162"/>
      <c r="G5344" s="147"/>
      <c r="H5344" s="146"/>
      <c r="J5344" s="146"/>
      <c r="L5344" s="150"/>
      <c r="N5344" s="163"/>
      <c r="O5344" s="146"/>
      <c r="P5344" s="146"/>
      <c r="Q5344" s="146"/>
      <c r="R5344" s="34"/>
      <c r="S5344" s="35"/>
      <c r="T5344" s="147"/>
    </row>
    <row r="5345">
      <c r="A5345" s="147"/>
      <c r="B5345" s="64"/>
      <c r="C5345" s="147" t="s">
        <v>217</v>
      </c>
      <c r="E5345" s="161"/>
      <c r="F5345" s="162"/>
      <c r="G5345" s="147"/>
      <c r="H5345" s="146"/>
      <c r="J5345" s="146"/>
      <c r="L5345" s="150"/>
      <c r="N5345" s="163"/>
      <c r="O5345" s="146"/>
      <c r="P5345" s="146"/>
      <c r="Q5345" s="146"/>
      <c r="R5345" s="34"/>
      <c r="S5345" s="35"/>
      <c r="T5345" s="147"/>
    </row>
    <row r="5346">
      <c r="A5346" s="147"/>
      <c r="B5346" s="64"/>
      <c r="C5346" s="147" t="s">
        <v>217</v>
      </c>
      <c r="E5346" s="161"/>
      <c r="F5346" s="162"/>
      <c r="G5346" s="147"/>
      <c r="H5346" s="146"/>
      <c r="J5346" s="146"/>
      <c r="L5346" s="150"/>
      <c r="N5346" s="163"/>
      <c r="O5346" s="146"/>
      <c r="P5346" s="146"/>
      <c r="Q5346" s="146"/>
      <c r="R5346" s="34"/>
      <c r="S5346" s="35"/>
      <c r="T5346" s="147"/>
    </row>
    <row r="5347">
      <c r="A5347" s="147"/>
      <c r="B5347" s="64"/>
      <c r="C5347" s="147" t="s">
        <v>217</v>
      </c>
      <c r="E5347" s="161"/>
      <c r="F5347" s="162"/>
      <c r="G5347" s="147"/>
      <c r="H5347" s="146"/>
      <c r="J5347" s="146"/>
      <c r="L5347" s="150"/>
      <c r="N5347" s="163"/>
      <c r="O5347" s="146"/>
      <c r="P5347" s="146"/>
      <c r="Q5347" s="146"/>
      <c r="R5347" s="34"/>
      <c r="S5347" s="35"/>
      <c r="T5347" s="147"/>
    </row>
    <row r="5348">
      <c r="A5348" s="147"/>
      <c r="B5348" s="64"/>
      <c r="C5348" s="147" t="s">
        <v>217</v>
      </c>
      <c r="E5348" s="161"/>
      <c r="F5348" s="162"/>
      <c r="G5348" s="147"/>
      <c r="H5348" s="146"/>
      <c r="J5348" s="146"/>
      <c r="L5348" s="150"/>
      <c r="N5348" s="163"/>
      <c r="O5348" s="146"/>
      <c r="P5348" s="146"/>
      <c r="Q5348" s="146"/>
      <c r="R5348" s="34"/>
      <c r="S5348" s="35"/>
      <c r="T5348" s="147"/>
    </row>
    <row r="5349">
      <c r="A5349" s="147"/>
      <c r="B5349" s="64"/>
      <c r="C5349" s="147" t="s">
        <v>217</v>
      </c>
      <c r="E5349" s="161"/>
      <c r="F5349" s="162"/>
      <c r="G5349" s="147"/>
      <c r="H5349" s="146"/>
      <c r="J5349" s="146"/>
      <c r="L5349" s="150"/>
      <c r="N5349" s="163"/>
      <c r="O5349" s="146"/>
      <c r="P5349" s="146"/>
      <c r="Q5349" s="146"/>
      <c r="R5349" s="34"/>
      <c r="S5349" s="35"/>
      <c r="T5349" s="147"/>
    </row>
    <row r="5350">
      <c r="A5350" s="147"/>
      <c r="B5350" s="64"/>
      <c r="C5350" s="147" t="s">
        <v>217</v>
      </c>
      <c r="E5350" s="161"/>
      <c r="F5350" s="162"/>
      <c r="G5350" s="147"/>
      <c r="H5350" s="146"/>
      <c r="J5350" s="146"/>
      <c r="L5350" s="150"/>
      <c r="N5350" s="163"/>
      <c r="O5350" s="146"/>
      <c r="P5350" s="146"/>
      <c r="Q5350" s="146"/>
      <c r="R5350" s="34"/>
      <c r="S5350" s="35"/>
      <c r="T5350" s="147"/>
    </row>
    <row r="5351">
      <c r="A5351" s="147"/>
      <c r="B5351" s="64"/>
      <c r="C5351" s="147" t="s">
        <v>217</v>
      </c>
      <c r="E5351" s="161"/>
      <c r="F5351" s="162"/>
      <c r="G5351" s="147"/>
      <c r="H5351" s="146"/>
      <c r="J5351" s="146"/>
      <c r="L5351" s="150"/>
      <c r="N5351" s="163"/>
      <c r="O5351" s="146"/>
      <c r="P5351" s="146"/>
      <c r="Q5351" s="146"/>
      <c r="R5351" s="34"/>
      <c r="S5351" s="35"/>
      <c r="T5351" s="147"/>
    </row>
    <row r="5352">
      <c r="A5352" s="147"/>
      <c r="B5352" s="64"/>
      <c r="C5352" s="147" t="s">
        <v>217</v>
      </c>
      <c r="E5352" s="161"/>
      <c r="F5352" s="162"/>
      <c r="G5352" s="147"/>
      <c r="H5352" s="146"/>
      <c r="J5352" s="146"/>
      <c r="L5352" s="150"/>
      <c r="N5352" s="163"/>
      <c r="O5352" s="146"/>
      <c r="P5352" s="146"/>
      <c r="Q5352" s="146"/>
      <c r="R5352" s="34"/>
      <c r="S5352" s="35"/>
      <c r="T5352" s="147"/>
    </row>
    <row r="5353">
      <c r="A5353" s="147"/>
      <c r="B5353" s="64"/>
      <c r="C5353" s="147" t="s">
        <v>217</v>
      </c>
      <c r="E5353" s="161"/>
      <c r="F5353" s="162"/>
      <c r="G5353" s="147"/>
      <c r="H5353" s="146"/>
      <c r="J5353" s="146"/>
      <c r="L5353" s="150"/>
      <c r="N5353" s="163"/>
      <c r="O5353" s="146"/>
      <c r="P5353" s="146"/>
      <c r="Q5353" s="146"/>
      <c r="R5353" s="34"/>
      <c r="S5353" s="35"/>
      <c r="T5353" s="147"/>
    </row>
    <row r="5354">
      <c r="A5354" s="147"/>
      <c r="B5354" s="64"/>
      <c r="C5354" s="147" t="s">
        <v>217</v>
      </c>
      <c r="E5354" s="161"/>
      <c r="F5354" s="162"/>
      <c r="G5354" s="147"/>
      <c r="H5354" s="146"/>
      <c r="J5354" s="146"/>
      <c r="L5354" s="150"/>
      <c r="N5354" s="163"/>
      <c r="O5354" s="146"/>
      <c r="P5354" s="146"/>
      <c r="Q5354" s="146"/>
      <c r="R5354" s="34"/>
      <c r="S5354" s="35"/>
      <c r="T5354" s="147"/>
    </row>
    <row r="5355">
      <c r="A5355" s="147"/>
      <c r="B5355" s="64"/>
      <c r="C5355" s="147" t="s">
        <v>217</v>
      </c>
      <c r="E5355" s="161"/>
      <c r="F5355" s="162"/>
      <c r="G5355" s="147"/>
      <c r="H5355" s="146"/>
      <c r="J5355" s="146"/>
      <c r="L5355" s="150"/>
      <c r="N5355" s="163"/>
      <c r="O5355" s="146"/>
      <c r="P5355" s="146"/>
      <c r="Q5355" s="146"/>
      <c r="R5355" s="34"/>
      <c r="S5355" s="35"/>
      <c r="T5355" s="147"/>
    </row>
    <row r="5356">
      <c r="A5356" s="147"/>
      <c r="B5356" s="64"/>
      <c r="C5356" s="147" t="s">
        <v>217</v>
      </c>
      <c r="E5356" s="161"/>
      <c r="F5356" s="162"/>
      <c r="G5356" s="147"/>
      <c r="H5356" s="146"/>
      <c r="J5356" s="146"/>
      <c r="L5356" s="150"/>
      <c r="N5356" s="163"/>
      <c r="O5356" s="146"/>
      <c r="P5356" s="146"/>
      <c r="Q5356" s="146"/>
      <c r="R5356" s="34"/>
      <c r="S5356" s="35"/>
      <c r="T5356" s="147"/>
    </row>
    <row r="5357">
      <c r="A5357" s="147"/>
      <c r="B5357" s="64"/>
      <c r="C5357" s="147" t="s">
        <v>217</v>
      </c>
      <c r="E5357" s="161"/>
      <c r="F5357" s="162"/>
      <c r="G5357" s="147"/>
      <c r="H5357" s="146"/>
      <c r="J5357" s="146"/>
      <c r="L5357" s="150"/>
      <c r="N5357" s="163"/>
      <c r="O5357" s="146"/>
      <c r="P5357" s="146"/>
      <c r="Q5357" s="146"/>
      <c r="R5357" s="34"/>
      <c r="S5357" s="35"/>
      <c r="T5357" s="147"/>
    </row>
    <row r="5358">
      <c r="A5358" s="147"/>
      <c r="B5358" s="64"/>
      <c r="C5358" s="147" t="s">
        <v>217</v>
      </c>
      <c r="E5358" s="161"/>
      <c r="F5358" s="162"/>
      <c r="G5358" s="147"/>
      <c r="H5358" s="146"/>
      <c r="J5358" s="146"/>
      <c r="L5358" s="150"/>
      <c r="N5358" s="163"/>
      <c r="O5358" s="146"/>
      <c r="P5358" s="146"/>
      <c r="Q5358" s="146"/>
      <c r="R5358" s="34"/>
      <c r="S5358" s="35"/>
      <c r="T5358" s="147"/>
    </row>
    <row r="5359">
      <c r="A5359" s="147"/>
      <c r="B5359" s="64"/>
      <c r="C5359" s="147" t="s">
        <v>217</v>
      </c>
      <c r="E5359" s="161"/>
      <c r="F5359" s="162"/>
      <c r="G5359" s="147"/>
      <c r="H5359" s="146"/>
      <c r="J5359" s="146"/>
      <c r="L5359" s="150"/>
      <c r="N5359" s="163"/>
      <c r="O5359" s="146"/>
      <c r="P5359" s="146"/>
      <c r="Q5359" s="146"/>
      <c r="R5359" s="34"/>
      <c r="S5359" s="35"/>
      <c r="T5359" s="147"/>
    </row>
    <row r="5360">
      <c r="A5360" s="147"/>
      <c r="B5360" s="64"/>
      <c r="C5360" s="147" t="s">
        <v>217</v>
      </c>
      <c r="E5360" s="161"/>
      <c r="F5360" s="162"/>
      <c r="G5360" s="147"/>
      <c r="H5360" s="146"/>
      <c r="J5360" s="146"/>
      <c r="L5360" s="150"/>
      <c r="N5360" s="163"/>
      <c r="O5360" s="146"/>
      <c r="P5360" s="146"/>
      <c r="Q5360" s="146"/>
      <c r="R5360" s="34"/>
      <c r="S5360" s="35"/>
      <c r="T5360" s="147"/>
    </row>
    <row r="5361">
      <c r="A5361" s="147"/>
      <c r="B5361" s="64"/>
      <c r="C5361" s="147" t="s">
        <v>217</v>
      </c>
      <c r="E5361" s="161"/>
      <c r="F5361" s="162"/>
      <c r="G5361" s="147"/>
      <c r="H5361" s="146"/>
      <c r="J5361" s="146"/>
      <c r="L5361" s="150"/>
      <c r="N5361" s="163"/>
      <c r="O5361" s="146"/>
      <c r="P5361" s="146"/>
      <c r="Q5361" s="146"/>
      <c r="R5361" s="34"/>
      <c r="S5361" s="35"/>
      <c r="T5361" s="147"/>
    </row>
    <row r="5362">
      <c r="A5362" s="147"/>
      <c r="B5362" s="64"/>
      <c r="C5362" s="147" t="s">
        <v>217</v>
      </c>
      <c r="E5362" s="161"/>
      <c r="F5362" s="162"/>
      <c r="G5362" s="147"/>
      <c r="H5362" s="146"/>
      <c r="J5362" s="146"/>
      <c r="L5362" s="150"/>
      <c r="N5362" s="163"/>
      <c r="O5362" s="146"/>
      <c r="P5362" s="146"/>
      <c r="Q5362" s="146"/>
      <c r="R5362" s="34"/>
      <c r="S5362" s="35"/>
      <c r="T5362" s="147"/>
    </row>
    <row r="5363">
      <c r="A5363" s="147"/>
      <c r="B5363" s="64"/>
      <c r="C5363" s="147" t="s">
        <v>217</v>
      </c>
      <c r="E5363" s="161"/>
      <c r="F5363" s="162"/>
      <c r="G5363" s="147"/>
      <c r="H5363" s="146"/>
      <c r="J5363" s="146"/>
      <c r="L5363" s="150"/>
      <c r="N5363" s="163"/>
      <c r="O5363" s="146"/>
      <c r="P5363" s="146"/>
      <c r="Q5363" s="146"/>
      <c r="R5363" s="34"/>
      <c r="S5363" s="35"/>
      <c r="T5363" s="147"/>
    </row>
    <row r="5364">
      <c r="A5364" s="147"/>
      <c r="B5364" s="64"/>
      <c r="C5364" s="147" t="s">
        <v>217</v>
      </c>
      <c r="E5364" s="161"/>
      <c r="F5364" s="162"/>
      <c r="G5364" s="147"/>
      <c r="H5364" s="146"/>
      <c r="J5364" s="146"/>
      <c r="L5364" s="150"/>
      <c r="N5364" s="163"/>
      <c r="O5364" s="146"/>
      <c r="P5364" s="146"/>
      <c r="Q5364" s="146"/>
      <c r="R5364" s="34"/>
      <c r="S5364" s="35"/>
      <c r="T5364" s="147"/>
    </row>
    <row r="5365">
      <c r="A5365" s="147"/>
      <c r="B5365" s="64"/>
      <c r="C5365" s="147" t="s">
        <v>217</v>
      </c>
      <c r="E5365" s="161"/>
      <c r="F5365" s="162"/>
      <c r="G5365" s="147"/>
      <c r="H5365" s="146"/>
      <c r="J5365" s="146"/>
      <c r="L5365" s="150"/>
      <c r="N5365" s="163"/>
      <c r="O5365" s="146"/>
      <c r="P5365" s="146"/>
      <c r="Q5365" s="146"/>
      <c r="R5365" s="34"/>
      <c r="S5365" s="35"/>
      <c r="T5365" s="147"/>
    </row>
    <row r="5366">
      <c r="A5366" s="147"/>
      <c r="B5366" s="64"/>
      <c r="C5366" s="147" t="s">
        <v>217</v>
      </c>
      <c r="E5366" s="161"/>
      <c r="F5366" s="162"/>
      <c r="G5366" s="147"/>
      <c r="H5366" s="146"/>
      <c r="J5366" s="146"/>
      <c r="L5366" s="150"/>
      <c r="N5366" s="163"/>
      <c r="O5366" s="146"/>
      <c r="P5366" s="146"/>
      <c r="Q5366" s="146"/>
      <c r="R5366" s="34"/>
      <c r="S5366" s="35"/>
      <c r="T5366" s="147"/>
    </row>
    <row r="5367">
      <c r="A5367" s="147"/>
      <c r="B5367" s="64"/>
      <c r="C5367" s="147" t="s">
        <v>217</v>
      </c>
      <c r="E5367" s="161"/>
      <c r="F5367" s="162"/>
      <c r="G5367" s="147"/>
      <c r="H5367" s="146"/>
      <c r="J5367" s="146"/>
      <c r="L5367" s="150"/>
      <c r="N5367" s="163"/>
      <c r="O5367" s="146"/>
      <c r="P5367" s="146"/>
      <c r="Q5367" s="146"/>
      <c r="R5367" s="34"/>
      <c r="S5367" s="35"/>
      <c r="T5367" s="147"/>
    </row>
    <row r="5368">
      <c r="A5368" s="147"/>
      <c r="B5368" s="64"/>
      <c r="C5368" s="147" t="s">
        <v>217</v>
      </c>
      <c r="E5368" s="161"/>
      <c r="F5368" s="162"/>
      <c r="G5368" s="147"/>
      <c r="H5368" s="146"/>
      <c r="J5368" s="146"/>
      <c r="L5368" s="150"/>
      <c r="N5368" s="163"/>
      <c r="O5368" s="146"/>
      <c r="P5368" s="146"/>
      <c r="Q5368" s="146"/>
      <c r="R5368" s="34"/>
      <c r="S5368" s="35"/>
      <c r="T5368" s="147"/>
    </row>
    <row r="5369">
      <c r="A5369" s="147"/>
      <c r="B5369" s="64"/>
      <c r="C5369" s="147" t="s">
        <v>217</v>
      </c>
      <c r="E5369" s="161"/>
      <c r="F5369" s="162"/>
      <c r="G5369" s="147"/>
      <c r="H5369" s="146"/>
      <c r="J5369" s="146"/>
      <c r="L5369" s="150"/>
      <c r="N5369" s="163"/>
      <c r="O5369" s="146"/>
      <c r="P5369" s="146"/>
      <c r="Q5369" s="146"/>
      <c r="R5369" s="34"/>
      <c r="S5369" s="35"/>
      <c r="T5369" s="147"/>
    </row>
    <row r="5370">
      <c r="A5370" s="147"/>
      <c r="B5370" s="64"/>
      <c r="C5370" s="147" t="s">
        <v>217</v>
      </c>
      <c r="E5370" s="161"/>
      <c r="F5370" s="162"/>
      <c r="G5370" s="147"/>
      <c r="H5370" s="146"/>
      <c r="J5370" s="146"/>
      <c r="L5370" s="150"/>
      <c r="N5370" s="163"/>
      <c r="O5370" s="146"/>
      <c r="P5370" s="146"/>
      <c r="Q5370" s="146"/>
      <c r="R5370" s="34"/>
      <c r="S5370" s="35"/>
      <c r="T5370" s="147"/>
    </row>
    <row r="5371">
      <c r="A5371" s="147"/>
      <c r="B5371" s="64"/>
      <c r="C5371" s="147" t="s">
        <v>217</v>
      </c>
      <c r="E5371" s="161"/>
      <c r="F5371" s="162"/>
      <c r="G5371" s="147"/>
      <c r="H5371" s="146"/>
      <c r="J5371" s="146"/>
      <c r="L5371" s="150"/>
      <c r="N5371" s="163"/>
      <c r="O5371" s="146"/>
      <c r="P5371" s="146"/>
      <c r="Q5371" s="146"/>
      <c r="R5371" s="34"/>
      <c r="S5371" s="35"/>
      <c r="T5371" s="147"/>
    </row>
    <row r="5372">
      <c r="A5372" s="147"/>
      <c r="B5372" s="64"/>
      <c r="C5372" s="147" t="s">
        <v>217</v>
      </c>
      <c r="E5372" s="161"/>
      <c r="F5372" s="162"/>
      <c r="G5372" s="147"/>
      <c r="H5372" s="146"/>
      <c r="J5372" s="146"/>
      <c r="L5372" s="150"/>
      <c r="N5372" s="163"/>
      <c r="O5372" s="146"/>
      <c r="P5372" s="146"/>
      <c r="Q5372" s="146"/>
      <c r="R5372" s="34"/>
      <c r="S5372" s="35"/>
      <c r="T5372" s="147"/>
    </row>
    <row r="5373">
      <c r="A5373" s="147"/>
      <c r="B5373" s="64"/>
      <c r="C5373" s="147" t="s">
        <v>217</v>
      </c>
      <c r="E5373" s="161"/>
      <c r="F5373" s="162"/>
      <c r="G5373" s="147"/>
      <c r="H5373" s="146"/>
      <c r="J5373" s="146"/>
      <c r="L5373" s="150"/>
      <c r="N5373" s="163"/>
      <c r="O5373" s="146"/>
      <c r="P5373" s="146"/>
      <c r="Q5373" s="146"/>
      <c r="R5373" s="34"/>
      <c r="S5373" s="35"/>
      <c r="T5373" s="147"/>
    </row>
    <row r="5374">
      <c r="A5374" s="147"/>
      <c r="B5374" s="64"/>
      <c r="C5374" s="147" t="s">
        <v>217</v>
      </c>
      <c r="E5374" s="161"/>
      <c r="F5374" s="162"/>
      <c r="G5374" s="147"/>
      <c r="H5374" s="146"/>
      <c r="J5374" s="146"/>
      <c r="L5374" s="150"/>
      <c r="N5374" s="163"/>
      <c r="O5374" s="146"/>
      <c r="P5374" s="146"/>
      <c r="Q5374" s="146"/>
      <c r="R5374" s="34"/>
      <c r="S5374" s="35"/>
      <c r="T5374" s="147"/>
    </row>
    <row r="5375">
      <c r="A5375" s="147"/>
      <c r="B5375" s="64"/>
      <c r="C5375" s="147" t="s">
        <v>217</v>
      </c>
      <c r="E5375" s="161"/>
      <c r="F5375" s="162"/>
      <c r="G5375" s="147"/>
      <c r="H5375" s="146"/>
      <c r="J5375" s="146"/>
      <c r="L5375" s="150"/>
      <c r="N5375" s="163"/>
      <c r="O5375" s="146"/>
      <c r="P5375" s="146"/>
      <c r="Q5375" s="146"/>
      <c r="R5375" s="34"/>
      <c r="S5375" s="35"/>
      <c r="T5375" s="147"/>
    </row>
    <row r="5376">
      <c r="A5376" s="147"/>
      <c r="B5376" s="64"/>
      <c r="C5376" s="147" t="s">
        <v>217</v>
      </c>
      <c r="E5376" s="161"/>
      <c r="F5376" s="162"/>
      <c r="G5376" s="147"/>
      <c r="H5376" s="146"/>
      <c r="J5376" s="146"/>
      <c r="L5376" s="150"/>
      <c r="N5376" s="163"/>
      <c r="O5376" s="146"/>
      <c r="P5376" s="146"/>
      <c r="Q5376" s="146"/>
      <c r="R5376" s="34"/>
      <c r="S5376" s="35"/>
      <c r="T5376" s="147"/>
    </row>
    <row r="5377">
      <c r="A5377" s="147"/>
      <c r="B5377" s="64"/>
      <c r="C5377" s="147" t="s">
        <v>217</v>
      </c>
      <c r="E5377" s="161"/>
      <c r="F5377" s="162"/>
      <c r="G5377" s="147"/>
      <c r="H5377" s="146"/>
      <c r="J5377" s="146"/>
      <c r="L5377" s="150"/>
      <c r="N5377" s="163"/>
      <c r="O5377" s="146"/>
      <c r="P5377" s="146"/>
      <c r="Q5377" s="146"/>
      <c r="R5377" s="34"/>
      <c r="S5377" s="35"/>
      <c r="T5377" s="147"/>
    </row>
    <row r="5378">
      <c r="A5378" s="147"/>
      <c r="B5378" s="64"/>
      <c r="C5378" s="147" t="s">
        <v>217</v>
      </c>
      <c r="E5378" s="161"/>
      <c r="F5378" s="162"/>
      <c r="G5378" s="147"/>
      <c r="H5378" s="146"/>
      <c r="J5378" s="146"/>
      <c r="L5378" s="150"/>
      <c r="N5378" s="163"/>
      <c r="O5378" s="146"/>
      <c r="P5378" s="146"/>
      <c r="Q5378" s="146"/>
      <c r="R5378" s="34"/>
      <c r="S5378" s="35"/>
      <c r="T5378" s="147"/>
    </row>
    <row r="5379">
      <c r="A5379" s="147"/>
      <c r="B5379" s="64"/>
      <c r="C5379" s="147" t="s">
        <v>217</v>
      </c>
      <c r="E5379" s="161"/>
      <c r="F5379" s="162"/>
      <c r="G5379" s="147"/>
      <c r="H5379" s="146"/>
      <c r="J5379" s="146"/>
      <c r="L5379" s="150"/>
      <c r="N5379" s="163"/>
      <c r="O5379" s="146"/>
      <c r="P5379" s="146"/>
      <c r="Q5379" s="146"/>
      <c r="R5379" s="34"/>
      <c r="S5379" s="35"/>
      <c r="T5379" s="147"/>
    </row>
    <row r="5380">
      <c r="A5380" s="147"/>
      <c r="B5380" s="64"/>
      <c r="C5380" s="147" t="s">
        <v>217</v>
      </c>
      <c r="E5380" s="161"/>
      <c r="F5380" s="162"/>
      <c r="G5380" s="147"/>
      <c r="H5380" s="146"/>
      <c r="J5380" s="146"/>
      <c r="L5380" s="150"/>
      <c r="N5380" s="163"/>
      <c r="O5380" s="146"/>
      <c r="P5380" s="146"/>
      <c r="Q5380" s="146"/>
      <c r="R5380" s="34"/>
      <c r="S5380" s="35"/>
      <c r="T5380" s="147"/>
    </row>
    <row r="5381">
      <c r="A5381" s="147"/>
      <c r="B5381" s="64"/>
      <c r="C5381" s="147" t="s">
        <v>217</v>
      </c>
      <c r="E5381" s="161"/>
      <c r="F5381" s="162"/>
      <c r="G5381" s="147"/>
      <c r="H5381" s="146"/>
      <c r="J5381" s="146"/>
      <c r="L5381" s="150"/>
      <c r="N5381" s="163"/>
      <c r="O5381" s="146"/>
      <c r="P5381" s="146"/>
      <c r="Q5381" s="146"/>
      <c r="R5381" s="34"/>
      <c r="S5381" s="35"/>
      <c r="T5381" s="147"/>
    </row>
    <row r="5382">
      <c r="A5382" s="147"/>
      <c r="B5382" s="64"/>
      <c r="C5382" s="147" t="s">
        <v>217</v>
      </c>
      <c r="E5382" s="161"/>
      <c r="F5382" s="162"/>
      <c r="G5382" s="147"/>
      <c r="H5382" s="146"/>
      <c r="J5382" s="146"/>
      <c r="L5382" s="150"/>
      <c r="N5382" s="163"/>
      <c r="O5382" s="146"/>
      <c r="P5382" s="146"/>
      <c r="Q5382" s="146"/>
      <c r="R5382" s="34"/>
      <c r="S5382" s="35"/>
      <c r="T5382" s="147"/>
    </row>
    <row r="5383">
      <c r="A5383" s="147"/>
      <c r="B5383" s="64"/>
      <c r="C5383" s="147" t="s">
        <v>217</v>
      </c>
      <c r="E5383" s="161"/>
      <c r="F5383" s="162"/>
      <c r="G5383" s="147"/>
      <c r="H5383" s="146"/>
      <c r="J5383" s="146"/>
      <c r="L5383" s="150"/>
      <c r="N5383" s="163"/>
      <c r="O5383" s="146"/>
      <c r="P5383" s="146"/>
      <c r="Q5383" s="146"/>
      <c r="R5383" s="34"/>
      <c r="S5383" s="35"/>
      <c r="T5383" s="147"/>
    </row>
    <row r="5384">
      <c r="A5384" s="147"/>
      <c r="B5384" s="64"/>
      <c r="C5384" s="147" t="s">
        <v>217</v>
      </c>
      <c r="E5384" s="161"/>
      <c r="F5384" s="162"/>
      <c r="G5384" s="147"/>
      <c r="H5384" s="146"/>
      <c r="J5384" s="146"/>
      <c r="L5384" s="150"/>
      <c r="N5384" s="163"/>
      <c r="O5384" s="146"/>
      <c r="P5384" s="146"/>
      <c r="Q5384" s="146"/>
      <c r="R5384" s="34"/>
      <c r="S5384" s="35"/>
      <c r="T5384" s="147"/>
    </row>
    <row r="5385">
      <c r="A5385" s="147"/>
      <c r="B5385" s="64"/>
      <c r="C5385" s="147" t="s">
        <v>217</v>
      </c>
      <c r="E5385" s="161"/>
      <c r="F5385" s="162"/>
      <c r="G5385" s="147"/>
      <c r="H5385" s="146"/>
      <c r="J5385" s="146"/>
      <c r="L5385" s="150"/>
      <c r="N5385" s="163"/>
      <c r="O5385" s="146"/>
      <c r="P5385" s="146"/>
      <c r="Q5385" s="146"/>
      <c r="R5385" s="34"/>
      <c r="S5385" s="35"/>
      <c r="T5385" s="147"/>
    </row>
    <row r="5386">
      <c r="A5386" s="147"/>
      <c r="B5386" s="64"/>
      <c r="C5386" s="147" t="s">
        <v>217</v>
      </c>
      <c r="E5386" s="161"/>
      <c r="F5386" s="162"/>
      <c r="G5386" s="147"/>
      <c r="H5386" s="146"/>
      <c r="J5386" s="146"/>
      <c r="L5386" s="150"/>
      <c r="N5386" s="163"/>
      <c r="O5386" s="146"/>
      <c r="P5386" s="146"/>
      <c r="Q5386" s="146"/>
      <c r="R5386" s="34"/>
      <c r="S5386" s="35"/>
      <c r="T5386" s="147"/>
    </row>
    <row r="5387">
      <c r="A5387" s="147"/>
      <c r="B5387" s="64"/>
      <c r="C5387" s="147" t="s">
        <v>217</v>
      </c>
      <c r="E5387" s="161"/>
      <c r="F5387" s="162"/>
      <c r="G5387" s="147"/>
      <c r="H5387" s="146"/>
      <c r="J5387" s="146"/>
      <c r="L5387" s="150"/>
      <c r="N5387" s="163"/>
      <c r="O5387" s="146"/>
      <c r="P5387" s="146"/>
      <c r="Q5387" s="146"/>
      <c r="R5387" s="34"/>
      <c r="S5387" s="35"/>
      <c r="T5387" s="147"/>
    </row>
    <row r="5388">
      <c r="A5388" s="147"/>
      <c r="B5388" s="64"/>
      <c r="C5388" s="147" t="s">
        <v>217</v>
      </c>
      <c r="E5388" s="161"/>
      <c r="F5388" s="162"/>
      <c r="G5388" s="147"/>
      <c r="H5388" s="146"/>
      <c r="J5388" s="146"/>
      <c r="L5388" s="150"/>
      <c r="N5388" s="163"/>
      <c r="O5388" s="146"/>
      <c r="P5388" s="146"/>
      <c r="Q5388" s="146"/>
      <c r="R5388" s="34"/>
      <c r="S5388" s="35"/>
      <c r="T5388" s="147"/>
    </row>
    <row r="5389">
      <c r="A5389" s="147"/>
      <c r="B5389" s="64"/>
      <c r="C5389" s="147" t="s">
        <v>217</v>
      </c>
      <c r="E5389" s="161"/>
      <c r="F5389" s="162"/>
      <c r="G5389" s="147"/>
      <c r="H5389" s="146"/>
      <c r="J5389" s="146"/>
      <c r="L5389" s="150"/>
      <c r="N5389" s="163"/>
      <c r="O5389" s="146"/>
      <c r="P5389" s="146"/>
      <c r="Q5389" s="146"/>
      <c r="R5389" s="34"/>
      <c r="S5389" s="35"/>
      <c r="T5389" s="147"/>
    </row>
    <row r="5390">
      <c r="A5390" s="147"/>
      <c r="B5390" s="64"/>
      <c r="C5390" s="147" t="s">
        <v>217</v>
      </c>
      <c r="E5390" s="161"/>
      <c r="F5390" s="162"/>
      <c r="G5390" s="147"/>
      <c r="H5390" s="146"/>
      <c r="J5390" s="146"/>
      <c r="L5390" s="150"/>
      <c r="N5390" s="163"/>
      <c r="O5390" s="146"/>
      <c r="P5390" s="146"/>
      <c r="Q5390" s="146"/>
      <c r="R5390" s="34"/>
      <c r="S5390" s="35"/>
      <c r="T5390" s="147"/>
    </row>
    <row r="5391">
      <c r="A5391" s="147"/>
      <c r="B5391" s="64"/>
      <c r="C5391" s="147" t="s">
        <v>217</v>
      </c>
      <c r="E5391" s="161"/>
      <c r="F5391" s="162"/>
      <c r="G5391" s="147"/>
      <c r="H5391" s="146"/>
      <c r="J5391" s="146"/>
      <c r="L5391" s="150"/>
      <c r="N5391" s="163"/>
      <c r="O5391" s="146"/>
      <c r="P5391" s="146"/>
      <c r="Q5391" s="146"/>
      <c r="R5391" s="34"/>
      <c r="S5391" s="35"/>
      <c r="T5391" s="147"/>
    </row>
    <row r="5392">
      <c r="A5392" s="147"/>
      <c r="B5392" s="64"/>
      <c r="C5392" s="147" t="s">
        <v>217</v>
      </c>
      <c r="E5392" s="161"/>
      <c r="F5392" s="162"/>
      <c r="G5392" s="147"/>
      <c r="H5392" s="146"/>
      <c r="J5392" s="146"/>
      <c r="L5392" s="150"/>
      <c r="N5392" s="163"/>
      <c r="O5392" s="146"/>
      <c r="P5392" s="146"/>
      <c r="Q5392" s="146"/>
      <c r="R5392" s="34"/>
      <c r="S5392" s="35"/>
      <c r="T5392" s="147"/>
    </row>
    <row r="5393">
      <c r="A5393" s="147"/>
      <c r="B5393" s="64"/>
      <c r="C5393" s="147" t="s">
        <v>217</v>
      </c>
      <c r="E5393" s="161"/>
      <c r="F5393" s="162"/>
      <c r="G5393" s="147"/>
      <c r="H5393" s="146"/>
      <c r="J5393" s="146"/>
      <c r="L5393" s="150"/>
      <c r="N5393" s="163"/>
      <c r="O5393" s="146"/>
      <c r="P5393" s="146"/>
      <c r="Q5393" s="146"/>
      <c r="R5393" s="34"/>
      <c r="S5393" s="35"/>
      <c r="T5393" s="147"/>
    </row>
    <row r="5394">
      <c r="A5394" s="147"/>
      <c r="B5394" s="64"/>
      <c r="C5394" s="147" t="s">
        <v>217</v>
      </c>
      <c r="E5394" s="161"/>
      <c r="F5394" s="162"/>
      <c r="G5394" s="147"/>
      <c r="H5394" s="146"/>
      <c r="J5394" s="146"/>
      <c r="L5394" s="150"/>
      <c r="N5394" s="163"/>
      <c r="O5394" s="146"/>
      <c r="P5394" s="146"/>
      <c r="Q5394" s="146"/>
      <c r="R5394" s="34"/>
      <c r="S5394" s="35"/>
      <c r="T5394" s="147"/>
    </row>
    <row r="5395">
      <c r="A5395" s="147"/>
      <c r="B5395" s="64"/>
      <c r="C5395" s="147" t="s">
        <v>217</v>
      </c>
      <c r="E5395" s="161"/>
      <c r="F5395" s="162"/>
      <c r="G5395" s="147"/>
      <c r="H5395" s="146"/>
      <c r="J5395" s="146"/>
      <c r="L5395" s="150"/>
      <c r="N5395" s="163"/>
      <c r="O5395" s="146"/>
      <c r="P5395" s="146"/>
      <c r="Q5395" s="146"/>
      <c r="R5395" s="34"/>
      <c r="S5395" s="35"/>
      <c r="T5395" s="147"/>
    </row>
    <row r="5396">
      <c r="A5396" s="147"/>
      <c r="B5396" s="64"/>
      <c r="C5396" s="147" t="s">
        <v>217</v>
      </c>
      <c r="E5396" s="161"/>
      <c r="F5396" s="162"/>
      <c r="G5396" s="147"/>
      <c r="H5396" s="146"/>
      <c r="J5396" s="146"/>
      <c r="L5396" s="150"/>
      <c r="N5396" s="163"/>
      <c r="O5396" s="146"/>
      <c r="P5396" s="146"/>
      <c r="Q5396" s="146"/>
      <c r="R5396" s="34"/>
      <c r="S5396" s="35"/>
      <c r="T5396" s="147"/>
    </row>
    <row r="5397">
      <c r="A5397" s="147"/>
      <c r="B5397" s="64"/>
      <c r="C5397" s="147" t="s">
        <v>217</v>
      </c>
      <c r="E5397" s="161"/>
      <c r="F5397" s="162"/>
      <c r="G5397" s="147"/>
      <c r="H5397" s="146"/>
      <c r="J5397" s="146"/>
      <c r="L5397" s="150"/>
      <c r="N5397" s="163"/>
      <c r="O5397" s="146"/>
      <c r="P5397" s="146"/>
      <c r="Q5397" s="146"/>
      <c r="R5397" s="34"/>
      <c r="S5397" s="35"/>
      <c r="T5397" s="147"/>
    </row>
    <row r="5398">
      <c r="A5398" s="147"/>
      <c r="B5398" s="64"/>
      <c r="C5398" s="147" t="s">
        <v>217</v>
      </c>
      <c r="E5398" s="161"/>
      <c r="F5398" s="162"/>
      <c r="G5398" s="147"/>
      <c r="H5398" s="146"/>
      <c r="J5398" s="146"/>
      <c r="L5398" s="150"/>
      <c r="N5398" s="163"/>
      <c r="O5398" s="146"/>
      <c r="P5398" s="146"/>
      <c r="Q5398" s="146"/>
      <c r="R5398" s="34"/>
      <c r="S5398" s="35"/>
      <c r="T5398" s="147"/>
    </row>
    <row r="5399">
      <c r="A5399" s="147"/>
      <c r="B5399" s="64"/>
      <c r="C5399" s="147" t="s">
        <v>217</v>
      </c>
      <c r="E5399" s="161"/>
      <c r="F5399" s="162"/>
      <c r="G5399" s="147"/>
      <c r="H5399" s="146"/>
      <c r="J5399" s="146"/>
      <c r="L5399" s="150"/>
      <c r="N5399" s="163"/>
      <c r="O5399" s="146"/>
      <c r="P5399" s="146"/>
      <c r="Q5399" s="146"/>
      <c r="R5399" s="34"/>
      <c r="S5399" s="35"/>
      <c r="T5399" s="147"/>
    </row>
    <row r="5400">
      <c r="A5400" s="147"/>
      <c r="B5400" s="64"/>
      <c r="C5400" s="147" t="s">
        <v>217</v>
      </c>
      <c r="E5400" s="161"/>
      <c r="F5400" s="162"/>
      <c r="G5400" s="147"/>
      <c r="H5400" s="146"/>
      <c r="J5400" s="146"/>
      <c r="L5400" s="150"/>
      <c r="N5400" s="163"/>
      <c r="O5400" s="146"/>
      <c r="P5400" s="146"/>
      <c r="Q5400" s="146"/>
      <c r="R5400" s="34"/>
      <c r="S5400" s="35"/>
      <c r="T5400" s="147"/>
    </row>
    <row r="5401">
      <c r="A5401" s="147"/>
      <c r="B5401" s="64"/>
      <c r="C5401" s="147" t="s">
        <v>217</v>
      </c>
      <c r="E5401" s="161"/>
      <c r="F5401" s="162"/>
      <c r="G5401" s="147"/>
      <c r="H5401" s="146"/>
      <c r="J5401" s="146"/>
      <c r="L5401" s="150"/>
      <c r="N5401" s="163"/>
      <c r="O5401" s="146"/>
      <c r="P5401" s="146"/>
      <c r="Q5401" s="146"/>
      <c r="R5401" s="34"/>
      <c r="S5401" s="35"/>
      <c r="T5401" s="147"/>
    </row>
    <row r="5402">
      <c r="A5402" s="147"/>
      <c r="B5402" s="64"/>
      <c r="C5402" s="147" t="s">
        <v>217</v>
      </c>
      <c r="E5402" s="161"/>
      <c r="F5402" s="162"/>
      <c r="G5402" s="147"/>
      <c r="H5402" s="146"/>
      <c r="J5402" s="146"/>
      <c r="L5402" s="150"/>
      <c r="N5402" s="163"/>
      <c r="O5402" s="146"/>
      <c r="P5402" s="146"/>
      <c r="Q5402" s="146"/>
      <c r="R5402" s="34"/>
      <c r="S5402" s="35"/>
      <c r="T5402" s="147"/>
    </row>
    <row r="5403">
      <c r="A5403" s="147"/>
      <c r="B5403" s="64"/>
      <c r="C5403" s="147" t="s">
        <v>217</v>
      </c>
      <c r="E5403" s="161"/>
      <c r="F5403" s="162"/>
      <c r="G5403" s="147"/>
      <c r="H5403" s="146"/>
      <c r="J5403" s="146"/>
      <c r="L5403" s="150"/>
      <c r="N5403" s="163"/>
      <c r="O5403" s="146"/>
      <c r="P5403" s="146"/>
      <c r="Q5403" s="146"/>
      <c r="R5403" s="34"/>
      <c r="S5403" s="35"/>
      <c r="T5403" s="147"/>
    </row>
    <row r="5404">
      <c r="A5404" s="147"/>
      <c r="B5404" s="64"/>
      <c r="C5404" s="147" t="s">
        <v>217</v>
      </c>
      <c r="E5404" s="161"/>
      <c r="F5404" s="162"/>
      <c r="G5404" s="147"/>
      <c r="H5404" s="146"/>
      <c r="J5404" s="146"/>
      <c r="L5404" s="150"/>
      <c r="N5404" s="163"/>
      <c r="O5404" s="146"/>
      <c r="P5404" s="146"/>
      <c r="Q5404" s="146"/>
      <c r="R5404" s="34"/>
      <c r="S5404" s="35"/>
      <c r="T5404" s="147"/>
    </row>
    <row r="5405">
      <c r="A5405" s="147"/>
      <c r="B5405" s="64"/>
      <c r="C5405" s="147" t="s">
        <v>217</v>
      </c>
      <c r="E5405" s="161"/>
      <c r="F5405" s="162"/>
      <c r="G5405" s="147"/>
      <c r="H5405" s="146"/>
      <c r="J5405" s="146"/>
      <c r="L5405" s="150"/>
      <c r="N5405" s="163"/>
      <c r="O5405" s="146"/>
      <c r="P5405" s="146"/>
      <c r="Q5405" s="146"/>
      <c r="R5405" s="34"/>
      <c r="S5405" s="35"/>
      <c r="T5405" s="147"/>
    </row>
    <row r="5406">
      <c r="A5406" s="147"/>
      <c r="B5406" s="64"/>
      <c r="C5406" s="147" t="s">
        <v>217</v>
      </c>
      <c r="E5406" s="161"/>
      <c r="F5406" s="162"/>
      <c r="G5406" s="147"/>
      <c r="H5406" s="146"/>
      <c r="J5406" s="146"/>
      <c r="L5406" s="150"/>
      <c r="N5406" s="163"/>
      <c r="O5406" s="146"/>
      <c r="P5406" s="146"/>
      <c r="Q5406" s="146"/>
      <c r="R5406" s="34"/>
      <c r="S5406" s="35"/>
      <c r="T5406" s="147"/>
    </row>
    <row r="5407">
      <c r="A5407" s="147"/>
      <c r="B5407" s="64"/>
      <c r="C5407" s="147" t="s">
        <v>217</v>
      </c>
      <c r="E5407" s="161"/>
      <c r="F5407" s="162"/>
      <c r="G5407" s="147"/>
      <c r="H5407" s="146"/>
      <c r="J5407" s="146"/>
      <c r="L5407" s="150"/>
      <c r="N5407" s="163"/>
      <c r="O5407" s="146"/>
      <c r="P5407" s="146"/>
      <c r="Q5407" s="146"/>
      <c r="R5407" s="34"/>
      <c r="S5407" s="35"/>
      <c r="T5407" s="147"/>
    </row>
    <row r="5408">
      <c r="A5408" s="147"/>
      <c r="B5408" s="64"/>
      <c r="C5408" s="147" t="s">
        <v>217</v>
      </c>
      <c r="E5408" s="161"/>
      <c r="F5408" s="162"/>
      <c r="G5408" s="147"/>
      <c r="H5408" s="146"/>
      <c r="J5408" s="146"/>
      <c r="L5408" s="150"/>
      <c r="N5408" s="163"/>
      <c r="O5408" s="146"/>
      <c r="P5408" s="146"/>
      <c r="Q5408" s="146"/>
      <c r="R5408" s="34"/>
      <c r="S5408" s="35"/>
      <c r="T5408" s="147"/>
    </row>
    <row r="5409">
      <c r="A5409" s="147"/>
      <c r="B5409" s="64"/>
      <c r="C5409" s="147" t="s">
        <v>217</v>
      </c>
      <c r="E5409" s="161"/>
      <c r="F5409" s="162"/>
      <c r="G5409" s="147"/>
      <c r="H5409" s="146"/>
      <c r="J5409" s="146"/>
      <c r="L5409" s="150"/>
      <c r="N5409" s="163"/>
      <c r="O5409" s="146"/>
      <c r="P5409" s="146"/>
      <c r="Q5409" s="146"/>
      <c r="R5409" s="34"/>
      <c r="S5409" s="35"/>
      <c r="T5409" s="147"/>
    </row>
    <row r="5410">
      <c r="A5410" s="147"/>
      <c r="B5410" s="64"/>
      <c r="C5410" s="147" t="s">
        <v>217</v>
      </c>
      <c r="E5410" s="161"/>
      <c r="F5410" s="162"/>
      <c r="G5410" s="147"/>
      <c r="H5410" s="146"/>
      <c r="J5410" s="146"/>
      <c r="L5410" s="150"/>
      <c r="N5410" s="163"/>
      <c r="O5410" s="146"/>
      <c r="P5410" s="146"/>
      <c r="Q5410" s="146"/>
      <c r="R5410" s="34"/>
      <c r="S5410" s="35"/>
      <c r="T5410" s="147"/>
    </row>
    <row r="5411">
      <c r="A5411" s="147"/>
      <c r="B5411" s="64"/>
      <c r="C5411" s="147" t="s">
        <v>217</v>
      </c>
      <c r="E5411" s="161"/>
      <c r="F5411" s="162"/>
      <c r="G5411" s="147"/>
      <c r="H5411" s="146"/>
      <c r="J5411" s="146"/>
      <c r="L5411" s="150"/>
      <c r="N5411" s="163"/>
      <c r="O5411" s="146"/>
      <c r="P5411" s="146"/>
      <c r="Q5411" s="146"/>
      <c r="R5411" s="34"/>
      <c r="S5411" s="35"/>
      <c r="T5411" s="147"/>
    </row>
    <row r="5412">
      <c r="A5412" s="147"/>
      <c r="B5412" s="64"/>
      <c r="C5412" s="147" t="s">
        <v>217</v>
      </c>
      <c r="E5412" s="161"/>
      <c r="F5412" s="162"/>
      <c r="G5412" s="147"/>
      <c r="H5412" s="146"/>
      <c r="J5412" s="146"/>
      <c r="L5412" s="150"/>
      <c r="N5412" s="163"/>
      <c r="O5412" s="146"/>
      <c r="P5412" s="146"/>
      <c r="Q5412" s="146"/>
      <c r="R5412" s="34"/>
      <c r="S5412" s="35"/>
      <c r="T5412" s="147"/>
    </row>
    <row r="5413">
      <c r="A5413" s="147"/>
      <c r="B5413" s="64"/>
      <c r="C5413" s="147" t="s">
        <v>217</v>
      </c>
      <c r="E5413" s="161"/>
      <c r="F5413" s="162"/>
      <c r="G5413" s="147"/>
      <c r="H5413" s="146"/>
      <c r="J5413" s="146"/>
      <c r="L5413" s="150"/>
      <c r="N5413" s="163"/>
      <c r="O5413" s="146"/>
      <c r="P5413" s="146"/>
      <c r="Q5413" s="146"/>
      <c r="R5413" s="34"/>
      <c r="S5413" s="35"/>
      <c r="T5413" s="147"/>
    </row>
    <row r="5414">
      <c r="A5414" s="147"/>
      <c r="B5414" s="64"/>
      <c r="C5414" s="147" t="s">
        <v>217</v>
      </c>
      <c r="E5414" s="161"/>
      <c r="F5414" s="162"/>
      <c r="G5414" s="147"/>
      <c r="H5414" s="146"/>
      <c r="J5414" s="146"/>
      <c r="L5414" s="150"/>
      <c r="N5414" s="163"/>
      <c r="O5414" s="146"/>
      <c r="P5414" s="146"/>
      <c r="Q5414" s="146"/>
      <c r="R5414" s="34"/>
      <c r="S5414" s="35"/>
      <c r="T5414" s="147"/>
    </row>
    <row r="5415">
      <c r="A5415" s="147"/>
      <c r="B5415" s="64"/>
      <c r="C5415" s="147" t="s">
        <v>217</v>
      </c>
      <c r="E5415" s="161"/>
      <c r="F5415" s="162"/>
      <c r="G5415" s="147"/>
      <c r="H5415" s="146"/>
      <c r="J5415" s="146"/>
      <c r="L5415" s="150"/>
      <c r="N5415" s="163"/>
      <c r="O5415" s="146"/>
      <c r="P5415" s="146"/>
      <c r="Q5415" s="146"/>
      <c r="R5415" s="34"/>
      <c r="S5415" s="35"/>
      <c r="T5415" s="147"/>
    </row>
    <row r="5416">
      <c r="A5416" s="147"/>
      <c r="B5416" s="64"/>
      <c r="C5416" s="147" t="s">
        <v>217</v>
      </c>
      <c r="E5416" s="161"/>
      <c r="F5416" s="162"/>
      <c r="G5416" s="147"/>
      <c r="H5416" s="146"/>
      <c r="J5416" s="146"/>
      <c r="L5416" s="150"/>
      <c r="N5416" s="163"/>
      <c r="O5416" s="146"/>
      <c r="P5416" s="146"/>
      <c r="Q5416" s="146"/>
      <c r="R5416" s="34"/>
      <c r="S5416" s="35"/>
      <c r="T5416" s="147"/>
    </row>
    <row r="5417">
      <c r="A5417" s="147"/>
      <c r="B5417" s="64"/>
      <c r="C5417" s="147" t="s">
        <v>217</v>
      </c>
      <c r="E5417" s="161"/>
      <c r="F5417" s="162"/>
      <c r="G5417" s="147"/>
      <c r="H5417" s="146"/>
      <c r="J5417" s="146"/>
      <c r="L5417" s="150"/>
      <c r="N5417" s="163"/>
      <c r="O5417" s="146"/>
      <c r="P5417" s="146"/>
      <c r="Q5417" s="146"/>
      <c r="R5417" s="34"/>
      <c r="S5417" s="35"/>
      <c r="T5417" s="147"/>
    </row>
    <row r="5418">
      <c r="A5418" s="147"/>
      <c r="B5418" s="64"/>
      <c r="C5418" s="147" t="s">
        <v>217</v>
      </c>
      <c r="E5418" s="161"/>
      <c r="F5418" s="162"/>
      <c r="G5418" s="147"/>
      <c r="H5418" s="146"/>
      <c r="J5418" s="146"/>
      <c r="L5418" s="150"/>
      <c r="N5418" s="163"/>
      <c r="O5418" s="146"/>
      <c r="P5418" s="146"/>
      <c r="Q5418" s="146"/>
      <c r="R5418" s="34"/>
      <c r="S5418" s="35"/>
      <c r="T5418" s="147"/>
    </row>
    <row r="5419">
      <c r="A5419" s="147"/>
      <c r="B5419" s="64"/>
      <c r="C5419" s="147" t="s">
        <v>217</v>
      </c>
      <c r="E5419" s="161"/>
      <c r="F5419" s="162"/>
      <c r="G5419" s="147"/>
      <c r="H5419" s="146"/>
      <c r="J5419" s="146"/>
      <c r="L5419" s="150"/>
      <c r="N5419" s="163"/>
      <c r="O5419" s="146"/>
      <c r="P5419" s="146"/>
      <c r="Q5419" s="146"/>
      <c r="R5419" s="34"/>
      <c r="S5419" s="35"/>
      <c r="T5419" s="147"/>
    </row>
    <row r="5420">
      <c r="A5420" s="147"/>
      <c r="B5420" s="64"/>
      <c r="C5420" s="147" t="s">
        <v>217</v>
      </c>
      <c r="E5420" s="161"/>
      <c r="F5420" s="162"/>
      <c r="G5420" s="147"/>
      <c r="H5420" s="146"/>
      <c r="J5420" s="146"/>
      <c r="L5420" s="150"/>
      <c r="N5420" s="163"/>
      <c r="O5420" s="146"/>
      <c r="P5420" s="146"/>
      <c r="Q5420" s="146"/>
      <c r="R5420" s="34"/>
      <c r="S5420" s="35"/>
      <c r="T5420" s="147"/>
    </row>
    <row r="5421">
      <c r="A5421" s="147"/>
      <c r="B5421" s="64"/>
      <c r="C5421" s="147" t="s">
        <v>217</v>
      </c>
      <c r="E5421" s="161"/>
      <c r="F5421" s="162"/>
      <c r="G5421" s="147"/>
      <c r="H5421" s="146"/>
      <c r="J5421" s="146"/>
      <c r="L5421" s="150"/>
      <c r="N5421" s="163"/>
      <c r="O5421" s="146"/>
      <c r="P5421" s="146"/>
      <c r="Q5421" s="146"/>
      <c r="R5421" s="34"/>
      <c r="S5421" s="35"/>
      <c r="T5421" s="147"/>
    </row>
    <row r="5422">
      <c r="A5422" s="147"/>
      <c r="B5422" s="64"/>
      <c r="C5422" s="147" t="s">
        <v>217</v>
      </c>
      <c r="E5422" s="161"/>
      <c r="F5422" s="162"/>
      <c r="G5422" s="147"/>
      <c r="H5422" s="146"/>
      <c r="J5422" s="146"/>
      <c r="L5422" s="150"/>
      <c r="N5422" s="163"/>
      <c r="O5422" s="146"/>
      <c r="P5422" s="146"/>
      <c r="Q5422" s="146"/>
      <c r="R5422" s="34"/>
      <c r="S5422" s="35"/>
      <c r="T5422" s="147"/>
    </row>
    <row r="5423">
      <c r="A5423" s="147"/>
      <c r="B5423" s="64"/>
      <c r="C5423" s="147" t="s">
        <v>217</v>
      </c>
      <c r="E5423" s="161"/>
      <c r="F5423" s="162"/>
      <c r="G5423" s="147"/>
      <c r="H5423" s="146"/>
      <c r="J5423" s="146"/>
      <c r="L5423" s="150"/>
      <c r="N5423" s="163"/>
      <c r="O5423" s="146"/>
      <c r="P5423" s="146"/>
      <c r="Q5423" s="146"/>
      <c r="R5423" s="34"/>
      <c r="S5423" s="35"/>
      <c r="T5423" s="147"/>
    </row>
    <row r="5424">
      <c r="A5424" s="147"/>
      <c r="B5424" s="64"/>
      <c r="C5424" s="147" t="s">
        <v>217</v>
      </c>
      <c r="E5424" s="161"/>
      <c r="F5424" s="162"/>
      <c r="G5424" s="147"/>
      <c r="H5424" s="146"/>
      <c r="J5424" s="146"/>
      <c r="L5424" s="150"/>
      <c r="N5424" s="163"/>
      <c r="O5424" s="146"/>
      <c r="P5424" s="146"/>
      <c r="Q5424" s="146"/>
      <c r="R5424" s="34"/>
      <c r="S5424" s="35"/>
      <c r="T5424" s="147"/>
    </row>
    <row r="5425">
      <c r="A5425" s="147"/>
      <c r="B5425" s="64"/>
      <c r="C5425" s="147" t="s">
        <v>217</v>
      </c>
      <c r="E5425" s="161"/>
      <c r="F5425" s="162"/>
      <c r="G5425" s="147"/>
      <c r="H5425" s="146"/>
      <c r="J5425" s="146"/>
      <c r="L5425" s="150"/>
      <c r="N5425" s="163"/>
      <c r="O5425" s="146"/>
      <c r="P5425" s="146"/>
      <c r="Q5425" s="146"/>
      <c r="R5425" s="34"/>
      <c r="S5425" s="35"/>
      <c r="T5425" s="147"/>
    </row>
    <row r="5426">
      <c r="A5426" s="147"/>
      <c r="B5426" s="64"/>
      <c r="C5426" s="147" t="s">
        <v>217</v>
      </c>
      <c r="E5426" s="161"/>
      <c r="F5426" s="162"/>
      <c r="G5426" s="147"/>
      <c r="H5426" s="146"/>
      <c r="J5426" s="146"/>
      <c r="L5426" s="150"/>
      <c r="N5426" s="163"/>
      <c r="O5426" s="146"/>
      <c r="P5426" s="146"/>
      <c r="Q5426" s="146"/>
      <c r="R5426" s="34"/>
      <c r="S5426" s="35"/>
      <c r="T5426" s="147"/>
    </row>
    <row r="5427">
      <c r="A5427" s="147"/>
      <c r="B5427" s="64"/>
      <c r="C5427" s="147" t="s">
        <v>217</v>
      </c>
      <c r="E5427" s="161"/>
      <c r="F5427" s="162"/>
      <c r="G5427" s="147"/>
      <c r="H5427" s="146"/>
      <c r="J5427" s="146"/>
      <c r="L5427" s="150"/>
      <c r="N5427" s="163"/>
      <c r="O5427" s="146"/>
      <c r="P5427" s="146"/>
      <c r="Q5427" s="146"/>
      <c r="R5427" s="34"/>
      <c r="S5427" s="35"/>
      <c r="T5427" s="147"/>
    </row>
    <row r="5428">
      <c r="A5428" s="147"/>
      <c r="B5428" s="64"/>
      <c r="C5428" s="147" t="s">
        <v>217</v>
      </c>
      <c r="E5428" s="161"/>
      <c r="F5428" s="162"/>
      <c r="G5428" s="147"/>
      <c r="H5428" s="146"/>
      <c r="J5428" s="146"/>
      <c r="L5428" s="150"/>
      <c r="N5428" s="163"/>
      <c r="O5428" s="146"/>
      <c r="P5428" s="146"/>
      <c r="Q5428" s="146"/>
      <c r="R5428" s="34"/>
      <c r="S5428" s="35"/>
      <c r="T5428" s="147"/>
    </row>
    <row r="5429">
      <c r="A5429" s="147"/>
      <c r="B5429" s="64"/>
      <c r="C5429" s="147" t="s">
        <v>217</v>
      </c>
      <c r="E5429" s="161"/>
      <c r="F5429" s="162"/>
      <c r="G5429" s="147"/>
      <c r="H5429" s="146"/>
      <c r="J5429" s="146"/>
      <c r="L5429" s="150"/>
      <c r="N5429" s="163"/>
      <c r="O5429" s="146"/>
      <c r="P5429" s="146"/>
      <c r="Q5429" s="146"/>
      <c r="R5429" s="34"/>
      <c r="S5429" s="35"/>
      <c r="T5429" s="147"/>
    </row>
    <row r="5430">
      <c r="A5430" s="147"/>
      <c r="B5430" s="64"/>
      <c r="C5430" s="147" t="s">
        <v>217</v>
      </c>
      <c r="E5430" s="161"/>
      <c r="F5430" s="162"/>
      <c r="G5430" s="147"/>
      <c r="H5430" s="146"/>
      <c r="J5430" s="146"/>
      <c r="L5430" s="150"/>
      <c r="N5430" s="163"/>
      <c r="O5430" s="146"/>
      <c r="P5430" s="146"/>
      <c r="Q5430" s="146"/>
      <c r="R5430" s="34"/>
      <c r="S5430" s="35"/>
      <c r="T5430" s="147"/>
    </row>
    <row r="5431">
      <c r="A5431" s="147"/>
      <c r="B5431" s="64"/>
      <c r="C5431" s="147" t="s">
        <v>217</v>
      </c>
      <c r="E5431" s="161"/>
      <c r="F5431" s="162"/>
      <c r="G5431" s="147"/>
      <c r="H5431" s="146"/>
      <c r="J5431" s="146"/>
      <c r="L5431" s="150"/>
      <c r="N5431" s="163"/>
      <c r="O5431" s="146"/>
      <c r="P5431" s="146"/>
      <c r="Q5431" s="146"/>
      <c r="R5431" s="34"/>
      <c r="S5431" s="35"/>
      <c r="T5431" s="147"/>
    </row>
    <row r="5432">
      <c r="A5432" s="147"/>
      <c r="B5432" s="64"/>
      <c r="C5432" s="147" t="s">
        <v>217</v>
      </c>
      <c r="E5432" s="161"/>
      <c r="F5432" s="162"/>
      <c r="G5432" s="147"/>
      <c r="H5432" s="146"/>
      <c r="J5432" s="146"/>
      <c r="L5432" s="150"/>
      <c r="N5432" s="163"/>
      <c r="O5432" s="146"/>
      <c r="P5432" s="146"/>
      <c r="Q5432" s="146"/>
      <c r="R5432" s="34"/>
      <c r="S5432" s="35"/>
      <c r="T5432" s="147"/>
    </row>
    <row r="5433">
      <c r="A5433" s="147"/>
      <c r="B5433" s="64"/>
      <c r="C5433" s="147" t="s">
        <v>217</v>
      </c>
      <c r="E5433" s="161"/>
      <c r="F5433" s="162"/>
      <c r="G5433" s="147"/>
      <c r="H5433" s="146"/>
      <c r="J5433" s="146"/>
      <c r="L5433" s="150"/>
      <c r="N5433" s="163"/>
      <c r="O5433" s="146"/>
      <c r="P5433" s="146"/>
      <c r="Q5433" s="146"/>
      <c r="R5433" s="34"/>
      <c r="S5433" s="35"/>
      <c r="T5433" s="147"/>
    </row>
    <row r="5434">
      <c r="A5434" s="147"/>
      <c r="B5434" s="64"/>
      <c r="C5434" s="147" t="s">
        <v>217</v>
      </c>
      <c r="E5434" s="161"/>
      <c r="F5434" s="162"/>
      <c r="G5434" s="147"/>
      <c r="H5434" s="146"/>
      <c r="J5434" s="146"/>
      <c r="L5434" s="150"/>
      <c r="N5434" s="163"/>
      <c r="O5434" s="146"/>
      <c r="P5434" s="146"/>
      <c r="Q5434" s="146"/>
      <c r="R5434" s="34"/>
      <c r="S5434" s="35"/>
      <c r="T5434" s="147"/>
    </row>
    <row r="5435">
      <c r="A5435" s="147"/>
      <c r="B5435" s="64"/>
      <c r="C5435" s="147" t="s">
        <v>217</v>
      </c>
      <c r="E5435" s="161"/>
      <c r="F5435" s="162"/>
      <c r="G5435" s="147"/>
      <c r="H5435" s="146"/>
      <c r="J5435" s="146"/>
      <c r="L5435" s="150"/>
      <c r="N5435" s="163"/>
      <c r="O5435" s="146"/>
      <c r="P5435" s="146"/>
      <c r="Q5435" s="146"/>
      <c r="R5435" s="34"/>
      <c r="S5435" s="35"/>
      <c r="T5435" s="147"/>
    </row>
    <row r="5436">
      <c r="A5436" s="147"/>
      <c r="B5436" s="64"/>
      <c r="C5436" s="147" t="s">
        <v>217</v>
      </c>
      <c r="E5436" s="161"/>
      <c r="F5436" s="162"/>
      <c r="G5436" s="147"/>
      <c r="H5436" s="146"/>
      <c r="J5436" s="146"/>
      <c r="L5436" s="150"/>
      <c r="N5436" s="163"/>
      <c r="O5436" s="146"/>
      <c r="P5436" s="146"/>
      <c r="Q5436" s="146"/>
      <c r="R5436" s="34"/>
      <c r="S5436" s="35"/>
      <c r="T5436" s="147"/>
    </row>
    <row r="5437">
      <c r="A5437" s="147"/>
      <c r="B5437" s="64"/>
      <c r="C5437" s="147" t="s">
        <v>217</v>
      </c>
      <c r="E5437" s="161"/>
      <c r="F5437" s="162"/>
      <c r="G5437" s="147"/>
      <c r="H5437" s="146"/>
      <c r="J5437" s="146"/>
      <c r="L5437" s="150"/>
      <c r="N5437" s="163"/>
      <c r="O5437" s="146"/>
      <c r="P5437" s="146"/>
      <c r="Q5437" s="146"/>
      <c r="R5437" s="34"/>
      <c r="S5437" s="35"/>
      <c r="T5437" s="147"/>
    </row>
    <row r="5438">
      <c r="A5438" s="147"/>
      <c r="B5438" s="64"/>
      <c r="C5438" s="147" t="s">
        <v>217</v>
      </c>
      <c r="E5438" s="161"/>
      <c r="F5438" s="162"/>
      <c r="G5438" s="147"/>
      <c r="H5438" s="146"/>
      <c r="J5438" s="146"/>
      <c r="L5438" s="150"/>
      <c r="N5438" s="163"/>
      <c r="O5438" s="146"/>
      <c r="P5438" s="146"/>
      <c r="Q5438" s="146"/>
      <c r="R5438" s="34"/>
      <c r="S5438" s="35"/>
      <c r="T5438" s="147"/>
    </row>
    <row r="5439">
      <c r="A5439" s="147"/>
      <c r="B5439" s="64"/>
      <c r="C5439" s="147" t="s">
        <v>217</v>
      </c>
      <c r="E5439" s="161"/>
      <c r="F5439" s="162"/>
      <c r="G5439" s="147"/>
      <c r="H5439" s="146"/>
      <c r="J5439" s="146"/>
      <c r="L5439" s="150"/>
      <c r="N5439" s="163"/>
      <c r="O5439" s="146"/>
      <c r="P5439" s="146"/>
      <c r="Q5439" s="146"/>
      <c r="R5439" s="34"/>
      <c r="S5439" s="35"/>
      <c r="T5439" s="147"/>
    </row>
    <row r="5440">
      <c r="A5440" s="147"/>
      <c r="B5440" s="64"/>
      <c r="C5440" s="147" t="s">
        <v>217</v>
      </c>
      <c r="E5440" s="161"/>
      <c r="F5440" s="162"/>
      <c r="G5440" s="147"/>
      <c r="H5440" s="146"/>
      <c r="J5440" s="146"/>
      <c r="L5440" s="150"/>
      <c r="N5440" s="163"/>
      <c r="O5440" s="146"/>
      <c r="P5440" s="146"/>
      <c r="Q5440" s="146"/>
      <c r="R5440" s="34"/>
      <c r="S5440" s="35"/>
      <c r="T5440" s="147"/>
    </row>
    <row r="5441">
      <c r="A5441" s="147"/>
      <c r="B5441" s="64"/>
      <c r="C5441" s="147" t="s">
        <v>217</v>
      </c>
      <c r="E5441" s="161"/>
      <c r="F5441" s="162"/>
      <c r="G5441" s="147"/>
      <c r="H5441" s="146"/>
      <c r="J5441" s="146"/>
      <c r="L5441" s="150"/>
      <c r="N5441" s="163"/>
      <c r="O5441" s="146"/>
      <c r="P5441" s="146"/>
      <c r="Q5441" s="146"/>
      <c r="R5441" s="34"/>
      <c r="S5441" s="35"/>
      <c r="T5441" s="147"/>
    </row>
    <row r="5442">
      <c r="A5442" s="147"/>
      <c r="B5442" s="64"/>
      <c r="C5442" s="147" t="s">
        <v>217</v>
      </c>
      <c r="E5442" s="161"/>
      <c r="F5442" s="162"/>
      <c r="G5442" s="147"/>
      <c r="H5442" s="146"/>
      <c r="J5442" s="146"/>
      <c r="L5442" s="150"/>
      <c r="N5442" s="163"/>
      <c r="O5442" s="146"/>
      <c r="P5442" s="146"/>
      <c r="Q5442" s="146"/>
      <c r="R5442" s="34"/>
      <c r="S5442" s="35"/>
      <c r="T5442" s="147"/>
    </row>
    <row r="5443">
      <c r="A5443" s="147"/>
      <c r="B5443" s="64"/>
      <c r="C5443" s="147" t="s">
        <v>217</v>
      </c>
      <c r="E5443" s="161"/>
      <c r="F5443" s="162"/>
      <c r="G5443" s="147"/>
      <c r="H5443" s="146"/>
      <c r="J5443" s="146"/>
      <c r="L5443" s="150"/>
      <c r="N5443" s="163"/>
      <c r="O5443" s="146"/>
      <c r="P5443" s="146"/>
      <c r="Q5443" s="146"/>
      <c r="R5443" s="34"/>
      <c r="S5443" s="35"/>
      <c r="T5443" s="147"/>
    </row>
    <row r="5444">
      <c r="A5444" s="147"/>
      <c r="B5444" s="64"/>
      <c r="C5444" s="147" t="s">
        <v>217</v>
      </c>
      <c r="E5444" s="161"/>
      <c r="F5444" s="162"/>
      <c r="G5444" s="147"/>
      <c r="H5444" s="146"/>
      <c r="J5444" s="146"/>
      <c r="L5444" s="150"/>
      <c r="N5444" s="163"/>
      <c r="O5444" s="146"/>
      <c r="P5444" s="146"/>
      <c r="Q5444" s="146"/>
      <c r="R5444" s="34"/>
      <c r="S5444" s="35"/>
      <c r="T5444" s="147"/>
    </row>
    <row r="5445">
      <c r="A5445" s="147"/>
      <c r="B5445" s="64"/>
      <c r="C5445" s="147" t="s">
        <v>217</v>
      </c>
      <c r="E5445" s="161"/>
      <c r="F5445" s="162"/>
      <c r="G5445" s="147"/>
      <c r="H5445" s="146"/>
      <c r="J5445" s="146"/>
      <c r="L5445" s="150"/>
      <c r="N5445" s="163"/>
      <c r="O5445" s="146"/>
      <c r="P5445" s="146"/>
      <c r="Q5445" s="146"/>
      <c r="R5445" s="34"/>
      <c r="S5445" s="35"/>
      <c r="T5445" s="147"/>
    </row>
    <row r="5446">
      <c r="A5446" s="147"/>
      <c r="B5446" s="64"/>
      <c r="C5446" s="147" t="s">
        <v>217</v>
      </c>
      <c r="E5446" s="161"/>
      <c r="F5446" s="162"/>
      <c r="G5446" s="147"/>
      <c r="H5446" s="146"/>
      <c r="J5446" s="146"/>
      <c r="L5446" s="150"/>
      <c r="N5446" s="163"/>
      <c r="O5446" s="146"/>
      <c r="P5446" s="146"/>
      <c r="Q5446" s="146"/>
      <c r="R5446" s="34"/>
      <c r="S5446" s="35"/>
      <c r="T5446" s="147"/>
    </row>
    <row r="5447">
      <c r="A5447" s="147"/>
      <c r="B5447" s="64"/>
      <c r="C5447" s="147" t="s">
        <v>217</v>
      </c>
      <c r="E5447" s="161"/>
      <c r="F5447" s="162"/>
      <c r="G5447" s="147"/>
      <c r="H5447" s="146"/>
      <c r="J5447" s="146"/>
      <c r="L5447" s="150"/>
      <c r="N5447" s="163"/>
      <c r="O5447" s="146"/>
      <c r="P5447" s="146"/>
      <c r="Q5447" s="146"/>
      <c r="R5447" s="34"/>
      <c r="S5447" s="35"/>
      <c r="T5447" s="147"/>
    </row>
    <row r="5448">
      <c r="A5448" s="147"/>
      <c r="B5448" s="64"/>
      <c r="C5448" s="147" t="s">
        <v>217</v>
      </c>
      <c r="E5448" s="161"/>
      <c r="F5448" s="162"/>
      <c r="G5448" s="147"/>
      <c r="H5448" s="146"/>
      <c r="J5448" s="146"/>
      <c r="L5448" s="150"/>
      <c r="N5448" s="163"/>
      <c r="O5448" s="146"/>
      <c r="P5448" s="146"/>
      <c r="Q5448" s="146"/>
      <c r="R5448" s="34"/>
      <c r="S5448" s="35"/>
      <c r="T5448" s="147"/>
    </row>
    <row r="5449">
      <c r="A5449" s="147"/>
      <c r="B5449" s="64"/>
      <c r="C5449" s="147" t="s">
        <v>217</v>
      </c>
      <c r="E5449" s="161"/>
      <c r="F5449" s="162"/>
      <c r="G5449" s="147"/>
      <c r="H5449" s="146"/>
      <c r="J5449" s="146"/>
      <c r="L5449" s="150"/>
      <c r="N5449" s="163"/>
      <c r="O5449" s="146"/>
      <c r="P5449" s="146"/>
      <c r="Q5449" s="146"/>
      <c r="R5449" s="34"/>
      <c r="S5449" s="35"/>
      <c r="T5449" s="147"/>
    </row>
    <row r="5450">
      <c r="A5450" s="147"/>
      <c r="B5450" s="64"/>
      <c r="C5450" s="147" t="s">
        <v>217</v>
      </c>
      <c r="E5450" s="161"/>
      <c r="F5450" s="162"/>
      <c r="G5450" s="147"/>
      <c r="H5450" s="146"/>
      <c r="J5450" s="146"/>
      <c r="L5450" s="150"/>
      <c r="N5450" s="163"/>
      <c r="O5450" s="146"/>
      <c r="P5450" s="146"/>
      <c r="Q5450" s="146"/>
      <c r="R5450" s="34"/>
      <c r="S5450" s="35"/>
      <c r="T5450" s="147"/>
    </row>
    <row r="5451">
      <c r="A5451" s="147"/>
      <c r="B5451" s="64"/>
      <c r="C5451" s="147" t="s">
        <v>217</v>
      </c>
      <c r="E5451" s="161"/>
      <c r="F5451" s="162"/>
      <c r="G5451" s="147"/>
      <c r="H5451" s="146"/>
      <c r="J5451" s="146"/>
      <c r="L5451" s="150"/>
      <c r="N5451" s="163"/>
      <c r="O5451" s="146"/>
      <c r="P5451" s="146"/>
      <c r="Q5451" s="146"/>
      <c r="R5451" s="34"/>
      <c r="S5451" s="35"/>
      <c r="T5451" s="147"/>
    </row>
    <row r="5452">
      <c r="A5452" s="147"/>
      <c r="B5452" s="64"/>
      <c r="C5452" s="147" t="s">
        <v>217</v>
      </c>
      <c r="E5452" s="161"/>
      <c r="F5452" s="162"/>
      <c r="G5452" s="147"/>
      <c r="H5452" s="146"/>
      <c r="J5452" s="146"/>
      <c r="L5452" s="150"/>
      <c r="N5452" s="163"/>
      <c r="O5452" s="146"/>
      <c r="P5452" s="146"/>
      <c r="Q5452" s="146"/>
      <c r="R5452" s="34"/>
      <c r="S5452" s="35"/>
      <c r="T5452" s="147"/>
    </row>
    <row r="5453">
      <c r="A5453" s="147"/>
      <c r="B5453" s="64"/>
      <c r="C5453" s="147" t="s">
        <v>217</v>
      </c>
      <c r="E5453" s="161"/>
      <c r="F5453" s="162"/>
      <c r="G5453" s="147"/>
      <c r="H5453" s="146"/>
      <c r="J5453" s="146"/>
      <c r="L5453" s="150"/>
      <c r="N5453" s="163"/>
      <c r="O5453" s="146"/>
      <c r="P5453" s="146"/>
      <c r="Q5453" s="146"/>
      <c r="R5453" s="34"/>
      <c r="S5453" s="35"/>
      <c r="T5453" s="147"/>
    </row>
    <row r="5454">
      <c r="A5454" s="147"/>
      <c r="B5454" s="64"/>
      <c r="C5454" s="147" t="s">
        <v>217</v>
      </c>
      <c r="E5454" s="161"/>
      <c r="F5454" s="162"/>
      <c r="G5454" s="147"/>
      <c r="H5454" s="146"/>
      <c r="J5454" s="146"/>
      <c r="L5454" s="150"/>
      <c r="N5454" s="163"/>
      <c r="O5454" s="146"/>
      <c r="P5454" s="146"/>
      <c r="Q5454" s="146"/>
      <c r="R5454" s="34"/>
      <c r="S5454" s="35"/>
      <c r="T5454" s="147"/>
    </row>
    <row r="5455">
      <c r="A5455" s="147"/>
      <c r="B5455" s="64"/>
      <c r="C5455" s="147" t="s">
        <v>217</v>
      </c>
      <c r="E5455" s="161"/>
      <c r="F5455" s="162"/>
      <c r="G5455" s="147"/>
      <c r="H5455" s="146"/>
      <c r="J5455" s="146"/>
      <c r="L5455" s="150"/>
      <c r="N5455" s="163"/>
      <c r="O5455" s="146"/>
      <c r="P5455" s="146"/>
      <c r="Q5455" s="146"/>
      <c r="R5455" s="34"/>
      <c r="S5455" s="35"/>
      <c r="T5455" s="147"/>
    </row>
    <row r="5456">
      <c r="A5456" s="147"/>
      <c r="B5456" s="64"/>
      <c r="C5456" s="147" t="s">
        <v>217</v>
      </c>
      <c r="E5456" s="161"/>
      <c r="F5456" s="162"/>
      <c r="G5456" s="147"/>
      <c r="H5456" s="146"/>
      <c r="J5456" s="146"/>
      <c r="L5456" s="150"/>
      <c r="N5456" s="163"/>
      <c r="O5456" s="146"/>
      <c r="P5456" s="146"/>
      <c r="Q5456" s="146"/>
      <c r="R5456" s="34"/>
      <c r="S5456" s="35"/>
      <c r="T5456" s="147"/>
    </row>
    <row r="5457">
      <c r="A5457" s="147"/>
      <c r="B5457" s="64"/>
      <c r="C5457" s="147" t="s">
        <v>217</v>
      </c>
      <c r="E5457" s="161"/>
      <c r="F5457" s="162"/>
      <c r="G5457" s="147"/>
      <c r="H5457" s="146"/>
      <c r="J5457" s="146"/>
      <c r="L5457" s="150"/>
      <c r="N5457" s="163"/>
      <c r="O5457" s="146"/>
      <c r="P5457" s="146"/>
      <c r="Q5457" s="146"/>
      <c r="R5457" s="34"/>
      <c r="S5457" s="35"/>
      <c r="T5457" s="147"/>
    </row>
    <row r="5458">
      <c r="A5458" s="147"/>
      <c r="B5458" s="64"/>
      <c r="C5458" s="147" t="s">
        <v>217</v>
      </c>
      <c r="E5458" s="161"/>
      <c r="F5458" s="162"/>
      <c r="G5458" s="147"/>
      <c r="H5458" s="146"/>
      <c r="J5458" s="146"/>
      <c r="L5458" s="150"/>
      <c r="N5458" s="163"/>
      <c r="O5458" s="146"/>
      <c r="P5458" s="146"/>
      <c r="Q5458" s="146"/>
      <c r="R5458" s="34"/>
      <c r="S5458" s="35"/>
      <c r="T5458" s="147"/>
    </row>
    <row r="5459">
      <c r="A5459" s="147"/>
      <c r="B5459" s="64"/>
      <c r="C5459" s="147" t="s">
        <v>217</v>
      </c>
      <c r="E5459" s="161"/>
      <c r="F5459" s="162"/>
      <c r="G5459" s="147"/>
      <c r="H5459" s="146"/>
      <c r="J5459" s="146"/>
      <c r="L5459" s="150"/>
      <c r="N5459" s="163"/>
      <c r="O5459" s="146"/>
      <c r="P5459" s="146"/>
      <c r="Q5459" s="146"/>
      <c r="R5459" s="34"/>
      <c r="S5459" s="35"/>
      <c r="T5459" s="147"/>
    </row>
    <row r="5460">
      <c r="A5460" s="147"/>
      <c r="B5460" s="64"/>
      <c r="C5460" s="147" t="s">
        <v>217</v>
      </c>
      <c r="E5460" s="161"/>
      <c r="F5460" s="162"/>
      <c r="G5460" s="147"/>
      <c r="H5460" s="146"/>
      <c r="J5460" s="146"/>
      <c r="L5460" s="150"/>
      <c r="N5460" s="163"/>
      <c r="O5460" s="146"/>
      <c r="P5460" s="146"/>
      <c r="Q5460" s="146"/>
      <c r="R5460" s="34"/>
      <c r="S5460" s="35"/>
      <c r="T5460" s="147"/>
    </row>
    <row r="5461">
      <c r="A5461" s="147"/>
      <c r="B5461" s="64"/>
      <c r="C5461" s="147" t="s">
        <v>217</v>
      </c>
      <c r="E5461" s="161"/>
      <c r="F5461" s="162"/>
      <c r="G5461" s="147"/>
      <c r="H5461" s="146"/>
      <c r="J5461" s="146"/>
      <c r="L5461" s="150"/>
      <c r="N5461" s="163"/>
      <c r="O5461" s="146"/>
      <c r="P5461" s="146"/>
      <c r="Q5461" s="146"/>
      <c r="R5461" s="34"/>
      <c r="S5461" s="35"/>
      <c r="T5461" s="147"/>
    </row>
    <row r="5462">
      <c r="A5462" s="147"/>
      <c r="B5462" s="64"/>
      <c r="C5462" s="147" t="s">
        <v>217</v>
      </c>
      <c r="E5462" s="161"/>
      <c r="F5462" s="162"/>
      <c r="G5462" s="147"/>
      <c r="H5462" s="146"/>
      <c r="J5462" s="146"/>
      <c r="L5462" s="150"/>
      <c r="N5462" s="163"/>
      <c r="O5462" s="146"/>
      <c r="P5462" s="146"/>
      <c r="Q5462" s="146"/>
      <c r="R5462" s="34"/>
      <c r="S5462" s="35"/>
      <c r="T5462" s="147"/>
    </row>
    <row r="5463">
      <c r="A5463" s="147"/>
      <c r="B5463" s="64"/>
      <c r="C5463" s="147" t="s">
        <v>217</v>
      </c>
      <c r="E5463" s="161"/>
      <c r="F5463" s="162"/>
      <c r="G5463" s="147"/>
      <c r="H5463" s="146"/>
      <c r="J5463" s="146"/>
      <c r="L5463" s="150"/>
      <c r="N5463" s="163"/>
      <c r="O5463" s="146"/>
      <c r="P5463" s="146"/>
      <c r="Q5463" s="146"/>
      <c r="R5463" s="34"/>
      <c r="S5463" s="35"/>
      <c r="T5463" s="147"/>
    </row>
    <row r="5464">
      <c r="A5464" s="147"/>
      <c r="B5464" s="64"/>
      <c r="C5464" s="147" t="s">
        <v>217</v>
      </c>
      <c r="E5464" s="161"/>
      <c r="F5464" s="162"/>
      <c r="G5464" s="147"/>
      <c r="H5464" s="146"/>
      <c r="J5464" s="146"/>
      <c r="L5464" s="150"/>
      <c r="N5464" s="163"/>
      <c r="O5464" s="146"/>
      <c r="P5464" s="146"/>
      <c r="Q5464" s="146"/>
      <c r="R5464" s="34"/>
      <c r="S5464" s="35"/>
      <c r="T5464" s="147"/>
    </row>
    <row r="5465">
      <c r="A5465" s="147"/>
      <c r="B5465" s="64"/>
      <c r="C5465" s="147" t="s">
        <v>217</v>
      </c>
      <c r="E5465" s="161"/>
      <c r="F5465" s="162"/>
      <c r="G5465" s="147"/>
      <c r="H5465" s="146"/>
      <c r="J5465" s="146"/>
      <c r="L5465" s="150"/>
      <c r="N5465" s="163"/>
      <c r="O5465" s="146"/>
      <c r="P5465" s="146"/>
      <c r="Q5465" s="146"/>
      <c r="R5465" s="34"/>
      <c r="S5465" s="35"/>
      <c r="T5465" s="147"/>
    </row>
    <row r="5466">
      <c r="A5466" s="147"/>
      <c r="B5466" s="64"/>
      <c r="C5466" s="147" t="s">
        <v>217</v>
      </c>
      <c r="E5466" s="161"/>
      <c r="F5466" s="162"/>
      <c r="G5466" s="147"/>
      <c r="H5466" s="146"/>
      <c r="J5466" s="146"/>
      <c r="L5466" s="150"/>
      <c r="N5466" s="163"/>
      <c r="O5466" s="146"/>
      <c r="P5466" s="146"/>
      <c r="Q5466" s="146"/>
      <c r="R5466" s="34"/>
      <c r="S5466" s="35"/>
      <c r="T5466" s="147"/>
    </row>
    <row r="5467">
      <c r="A5467" s="147"/>
      <c r="B5467" s="64"/>
      <c r="C5467" s="147" t="s">
        <v>217</v>
      </c>
      <c r="E5467" s="161"/>
      <c r="F5467" s="162"/>
      <c r="G5467" s="147"/>
      <c r="H5467" s="146"/>
      <c r="J5467" s="146"/>
      <c r="L5467" s="150"/>
      <c r="N5467" s="163"/>
      <c r="O5467" s="146"/>
      <c r="P5467" s="146"/>
      <c r="Q5467" s="146"/>
      <c r="R5467" s="34"/>
      <c r="S5467" s="35"/>
      <c r="T5467" s="147"/>
    </row>
    <row r="5468">
      <c r="A5468" s="147"/>
      <c r="B5468" s="64"/>
      <c r="C5468" s="147" t="s">
        <v>217</v>
      </c>
      <c r="E5468" s="161"/>
      <c r="F5468" s="162"/>
      <c r="G5468" s="147"/>
      <c r="H5468" s="146"/>
      <c r="J5468" s="146"/>
      <c r="L5468" s="150"/>
      <c r="N5468" s="163"/>
      <c r="O5468" s="146"/>
      <c r="P5468" s="146"/>
      <c r="Q5468" s="146"/>
      <c r="R5468" s="34"/>
      <c r="S5468" s="35"/>
      <c r="T5468" s="147"/>
    </row>
    <row r="5469">
      <c r="A5469" s="147"/>
      <c r="B5469" s="64"/>
      <c r="C5469" s="147" t="s">
        <v>217</v>
      </c>
      <c r="E5469" s="161"/>
      <c r="F5469" s="162"/>
      <c r="G5469" s="147"/>
      <c r="H5469" s="146"/>
      <c r="J5469" s="146"/>
      <c r="L5469" s="150"/>
      <c r="N5469" s="163"/>
      <c r="O5469" s="146"/>
      <c r="P5469" s="146"/>
      <c r="Q5469" s="146"/>
      <c r="R5469" s="34"/>
      <c r="S5469" s="35"/>
      <c r="T5469" s="147"/>
    </row>
    <row r="5470">
      <c r="A5470" s="147"/>
      <c r="B5470" s="64"/>
      <c r="C5470" s="147" t="s">
        <v>217</v>
      </c>
      <c r="E5470" s="161"/>
      <c r="F5470" s="162"/>
      <c r="G5470" s="147"/>
      <c r="H5470" s="146"/>
      <c r="J5470" s="146"/>
      <c r="L5470" s="150"/>
      <c r="N5470" s="163"/>
      <c r="O5470" s="146"/>
      <c r="P5470" s="146"/>
      <c r="Q5470" s="146"/>
      <c r="R5470" s="34"/>
      <c r="S5470" s="35"/>
      <c r="T5470" s="147"/>
    </row>
    <row r="5471">
      <c r="A5471" s="147"/>
      <c r="B5471" s="64"/>
      <c r="C5471" s="147" t="s">
        <v>217</v>
      </c>
      <c r="E5471" s="161"/>
      <c r="F5471" s="162"/>
      <c r="G5471" s="147"/>
      <c r="H5471" s="146"/>
      <c r="J5471" s="146"/>
      <c r="L5471" s="150"/>
      <c r="N5471" s="163"/>
      <c r="O5471" s="146"/>
      <c r="P5471" s="146"/>
      <c r="Q5471" s="146"/>
      <c r="R5471" s="34"/>
      <c r="S5471" s="35"/>
      <c r="T5471" s="147"/>
    </row>
    <row r="5472">
      <c r="A5472" s="147"/>
      <c r="B5472" s="64"/>
      <c r="C5472" s="147" t="s">
        <v>217</v>
      </c>
      <c r="E5472" s="161"/>
      <c r="F5472" s="162"/>
      <c r="G5472" s="147"/>
      <c r="H5472" s="146"/>
      <c r="J5472" s="146"/>
      <c r="L5472" s="150"/>
      <c r="N5472" s="163"/>
      <c r="O5472" s="146"/>
      <c r="P5472" s="146"/>
      <c r="Q5472" s="146"/>
      <c r="R5472" s="34"/>
      <c r="S5472" s="35"/>
      <c r="T5472" s="147"/>
    </row>
    <row r="5473">
      <c r="A5473" s="147"/>
      <c r="B5473" s="64"/>
      <c r="C5473" s="147" t="s">
        <v>217</v>
      </c>
      <c r="E5473" s="161"/>
      <c r="F5473" s="162"/>
      <c r="G5473" s="147"/>
      <c r="H5473" s="146"/>
      <c r="J5473" s="146"/>
      <c r="L5473" s="150"/>
      <c r="N5473" s="163"/>
      <c r="O5473" s="146"/>
      <c r="P5473" s="146"/>
      <c r="Q5473" s="146"/>
      <c r="R5473" s="34"/>
      <c r="S5473" s="35"/>
      <c r="T5473" s="147"/>
    </row>
    <row r="5474">
      <c r="A5474" s="147"/>
      <c r="B5474" s="64"/>
      <c r="C5474" s="147" t="s">
        <v>217</v>
      </c>
      <c r="E5474" s="161"/>
      <c r="F5474" s="162"/>
      <c r="G5474" s="147"/>
      <c r="H5474" s="146"/>
      <c r="J5474" s="146"/>
      <c r="L5474" s="150"/>
      <c r="N5474" s="163"/>
      <c r="O5474" s="146"/>
      <c r="P5474" s="146"/>
      <c r="Q5474" s="146"/>
      <c r="R5474" s="34"/>
      <c r="S5474" s="35"/>
      <c r="T5474" s="147"/>
    </row>
    <row r="5475">
      <c r="A5475" s="147"/>
      <c r="B5475" s="64"/>
      <c r="C5475" s="147" t="s">
        <v>217</v>
      </c>
      <c r="E5475" s="161"/>
      <c r="F5475" s="162"/>
      <c r="G5475" s="147"/>
      <c r="H5475" s="146"/>
      <c r="J5475" s="146"/>
      <c r="L5475" s="150"/>
      <c r="N5475" s="163"/>
      <c r="O5475" s="146"/>
      <c r="P5475" s="146"/>
      <c r="Q5475" s="146"/>
      <c r="R5475" s="34"/>
      <c r="S5475" s="35"/>
      <c r="T5475" s="147"/>
    </row>
    <row r="5476">
      <c r="A5476" s="147"/>
      <c r="B5476" s="64"/>
      <c r="C5476" s="147" t="s">
        <v>217</v>
      </c>
      <c r="E5476" s="161"/>
      <c r="F5476" s="162"/>
      <c r="G5476" s="147"/>
      <c r="H5476" s="146"/>
      <c r="J5476" s="146"/>
      <c r="L5476" s="150"/>
      <c r="N5476" s="163"/>
      <c r="O5476" s="146"/>
      <c r="P5476" s="146"/>
      <c r="Q5476" s="146"/>
      <c r="R5476" s="34"/>
      <c r="S5476" s="35"/>
      <c r="T5476" s="147"/>
    </row>
    <row r="5477">
      <c r="A5477" s="147"/>
      <c r="B5477" s="64"/>
      <c r="C5477" s="147" t="s">
        <v>217</v>
      </c>
      <c r="E5477" s="161"/>
      <c r="F5477" s="162"/>
      <c r="G5477" s="147"/>
      <c r="H5477" s="146"/>
      <c r="J5477" s="146"/>
      <c r="L5477" s="150"/>
      <c r="N5477" s="163"/>
      <c r="O5477" s="146"/>
      <c r="P5477" s="146"/>
      <c r="Q5477" s="146"/>
      <c r="R5477" s="34"/>
      <c r="S5477" s="35"/>
      <c r="T5477" s="147"/>
    </row>
    <row r="5478">
      <c r="A5478" s="147"/>
      <c r="B5478" s="64"/>
      <c r="C5478" s="147" t="s">
        <v>217</v>
      </c>
      <c r="E5478" s="161"/>
      <c r="F5478" s="162"/>
      <c r="G5478" s="147"/>
      <c r="H5478" s="146"/>
      <c r="J5478" s="146"/>
      <c r="L5478" s="150"/>
      <c r="N5478" s="163"/>
      <c r="O5478" s="146"/>
      <c r="P5478" s="146"/>
      <c r="Q5478" s="146"/>
      <c r="R5478" s="34"/>
      <c r="S5478" s="35"/>
      <c r="T5478" s="147"/>
    </row>
    <row r="5479">
      <c r="A5479" s="147"/>
      <c r="B5479" s="64"/>
      <c r="C5479" s="147" t="s">
        <v>217</v>
      </c>
      <c r="E5479" s="161"/>
      <c r="F5479" s="162"/>
      <c r="G5479" s="147"/>
      <c r="H5479" s="146"/>
      <c r="J5479" s="146"/>
      <c r="L5479" s="150"/>
      <c r="N5479" s="163"/>
      <c r="O5479" s="146"/>
      <c r="P5479" s="146"/>
      <c r="Q5479" s="146"/>
      <c r="R5479" s="34"/>
      <c r="S5479" s="35"/>
      <c r="T5479" s="147"/>
    </row>
    <row r="5480">
      <c r="A5480" s="147"/>
      <c r="B5480" s="64"/>
      <c r="C5480" s="147" t="s">
        <v>217</v>
      </c>
      <c r="E5480" s="161"/>
      <c r="F5480" s="162"/>
      <c r="G5480" s="147"/>
      <c r="H5480" s="146"/>
      <c r="J5480" s="146"/>
      <c r="L5480" s="150"/>
      <c r="N5480" s="163"/>
      <c r="O5480" s="146"/>
      <c r="P5480" s="146"/>
      <c r="Q5480" s="146"/>
      <c r="R5480" s="34"/>
      <c r="S5480" s="35"/>
      <c r="T5480" s="147"/>
    </row>
    <row r="5481">
      <c r="A5481" s="147"/>
      <c r="B5481" s="64"/>
      <c r="C5481" s="147" t="s">
        <v>217</v>
      </c>
      <c r="E5481" s="161"/>
      <c r="F5481" s="162"/>
      <c r="G5481" s="147"/>
      <c r="H5481" s="146"/>
      <c r="J5481" s="146"/>
      <c r="L5481" s="150"/>
      <c r="N5481" s="163"/>
      <c r="O5481" s="146"/>
      <c r="P5481" s="146"/>
      <c r="Q5481" s="146"/>
      <c r="R5481" s="34"/>
      <c r="S5481" s="35"/>
      <c r="T5481" s="147"/>
    </row>
    <row r="5482">
      <c r="A5482" s="147"/>
      <c r="B5482" s="64"/>
      <c r="C5482" s="147" t="s">
        <v>217</v>
      </c>
      <c r="E5482" s="161"/>
      <c r="F5482" s="162"/>
      <c r="G5482" s="147"/>
      <c r="H5482" s="146"/>
      <c r="J5482" s="146"/>
      <c r="L5482" s="150"/>
      <c r="N5482" s="163"/>
      <c r="O5482" s="146"/>
      <c r="P5482" s="146"/>
      <c r="Q5482" s="146"/>
      <c r="R5482" s="34"/>
      <c r="S5482" s="35"/>
      <c r="T5482" s="147"/>
    </row>
    <row r="5483">
      <c r="A5483" s="147"/>
      <c r="B5483" s="64"/>
      <c r="C5483" s="147" t="s">
        <v>217</v>
      </c>
      <c r="E5483" s="161"/>
      <c r="F5483" s="162"/>
      <c r="G5483" s="147"/>
      <c r="H5483" s="146"/>
      <c r="J5483" s="146"/>
      <c r="L5483" s="150"/>
      <c r="N5483" s="163"/>
      <c r="O5483" s="146"/>
      <c r="P5483" s="146"/>
      <c r="Q5483" s="146"/>
      <c r="R5483" s="34"/>
      <c r="S5483" s="35"/>
      <c r="T5483" s="147"/>
    </row>
    <row r="5484">
      <c r="A5484" s="147"/>
      <c r="B5484" s="64"/>
      <c r="C5484" s="147" t="s">
        <v>217</v>
      </c>
      <c r="E5484" s="161"/>
      <c r="F5484" s="162"/>
      <c r="G5484" s="147"/>
      <c r="H5484" s="146"/>
      <c r="J5484" s="146"/>
      <c r="L5484" s="150"/>
      <c r="N5484" s="163"/>
      <c r="O5484" s="146"/>
      <c r="P5484" s="146"/>
      <c r="Q5484" s="146"/>
      <c r="R5484" s="34"/>
      <c r="S5484" s="35"/>
      <c r="T5484" s="147"/>
    </row>
    <row r="5485">
      <c r="A5485" s="147"/>
      <c r="B5485" s="64"/>
      <c r="C5485" s="147" t="s">
        <v>217</v>
      </c>
      <c r="E5485" s="161"/>
      <c r="F5485" s="162"/>
      <c r="G5485" s="147"/>
      <c r="H5485" s="146"/>
      <c r="J5485" s="146"/>
      <c r="L5485" s="150"/>
      <c r="N5485" s="163"/>
      <c r="O5485" s="146"/>
      <c r="P5485" s="146"/>
      <c r="Q5485" s="146"/>
      <c r="R5485" s="34"/>
      <c r="S5485" s="35"/>
      <c r="T5485" s="147"/>
    </row>
    <row r="5486">
      <c r="A5486" s="147"/>
      <c r="B5486" s="64"/>
      <c r="C5486" s="147" t="s">
        <v>217</v>
      </c>
      <c r="E5486" s="161"/>
      <c r="F5486" s="162"/>
      <c r="G5486" s="147"/>
      <c r="H5486" s="146"/>
      <c r="J5486" s="146"/>
      <c r="L5486" s="150"/>
      <c r="N5486" s="163"/>
      <c r="O5486" s="146"/>
      <c r="P5486" s="146"/>
      <c r="Q5486" s="146"/>
      <c r="R5486" s="34"/>
      <c r="S5486" s="35"/>
      <c r="T5486" s="147"/>
    </row>
    <row r="5487">
      <c r="A5487" s="147"/>
      <c r="B5487" s="64"/>
      <c r="C5487" s="147" t="s">
        <v>217</v>
      </c>
      <c r="E5487" s="161"/>
      <c r="F5487" s="162"/>
      <c r="G5487" s="147"/>
      <c r="H5487" s="146"/>
      <c r="J5487" s="146"/>
      <c r="L5487" s="150"/>
      <c r="N5487" s="163"/>
      <c r="O5487" s="146"/>
      <c r="P5487" s="146"/>
      <c r="Q5487" s="146"/>
      <c r="R5487" s="34"/>
      <c r="S5487" s="35"/>
      <c r="T5487" s="147"/>
    </row>
    <row r="5488">
      <c r="A5488" s="147"/>
      <c r="B5488" s="64"/>
      <c r="C5488" s="147" t="s">
        <v>217</v>
      </c>
      <c r="E5488" s="161"/>
      <c r="F5488" s="162"/>
      <c r="G5488" s="147"/>
      <c r="H5488" s="146"/>
      <c r="J5488" s="146"/>
      <c r="L5488" s="150"/>
      <c r="N5488" s="163"/>
      <c r="O5488" s="146"/>
      <c r="P5488" s="146"/>
      <c r="Q5488" s="146"/>
      <c r="R5488" s="34"/>
      <c r="S5488" s="35"/>
      <c r="T5488" s="147"/>
    </row>
    <row r="5489">
      <c r="A5489" s="147"/>
      <c r="B5489" s="64"/>
      <c r="C5489" s="147" t="s">
        <v>217</v>
      </c>
      <c r="E5489" s="161"/>
      <c r="F5489" s="162"/>
      <c r="G5489" s="147"/>
      <c r="H5489" s="146"/>
      <c r="J5489" s="146"/>
      <c r="L5489" s="150"/>
      <c r="N5489" s="163"/>
      <c r="O5489" s="146"/>
      <c r="P5489" s="146"/>
      <c r="Q5489" s="146"/>
      <c r="R5489" s="34"/>
      <c r="S5489" s="35"/>
      <c r="T5489" s="147"/>
    </row>
    <row r="5490">
      <c r="A5490" s="147"/>
      <c r="B5490" s="64"/>
      <c r="C5490" s="147" t="s">
        <v>217</v>
      </c>
      <c r="E5490" s="161"/>
      <c r="F5490" s="162"/>
      <c r="G5490" s="147"/>
      <c r="H5490" s="146"/>
      <c r="J5490" s="146"/>
      <c r="L5490" s="150"/>
      <c r="N5490" s="163"/>
      <c r="O5490" s="146"/>
      <c r="P5490" s="146"/>
      <c r="Q5490" s="146"/>
      <c r="R5490" s="34"/>
      <c r="S5490" s="35"/>
      <c r="T5490" s="147"/>
    </row>
    <row r="5491">
      <c r="A5491" s="147"/>
      <c r="B5491" s="64"/>
      <c r="C5491" s="147" t="s">
        <v>217</v>
      </c>
      <c r="E5491" s="161"/>
      <c r="F5491" s="162"/>
      <c r="G5491" s="147"/>
      <c r="H5491" s="146"/>
      <c r="J5491" s="146"/>
      <c r="L5491" s="150"/>
      <c r="N5491" s="163"/>
      <c r="O5491" s="146"/>
      <c r="P5491" s="146"/>
      <c r="Q5491" s="146"/>
      <c r="R5491" s="34"/>
      <c r="S5491" s="35"/>
      <c r="T5491" s="147"/>
    </row>
    <row r="5492">
      <c r="A5492" s="147"/>
      <c r="B5492" s="64"/>
      <c r="C5492" s="147" t="s">
        <v>217</v>
      </c>
      <c r="E5492" s="161"/>
      <c r="F5492" s="162"/>
      <c r="G5492" s="147"/>
      <c r="H5492" s="146"/>
      <c r="J5492" s="146"/>
      <c r="L5492" s="150"/>
      <c r="N5492" s="163"/>
      <c r="O5492" s="146"/>
      <c r="P5492" s="146"/>
      <c r="Q5492" s="146"/>
      <c r="R5492" s="34"/>
      <c r="S5492" s="35"/>
      <c r="T5492" s="147"/>
    </row>
    <row r="5493">
      <c r="A5493" s="147"/>
      <c r="B5493" s="64"/>
      <c r="C5493" s="147" t="s">
        <v>217</v>
      </c>
      <c r="E5493" s="161"/>
      <c r="F5493" s="162"/>
      <c r="G5493" s="147"/>
      <c r="H5493" s="146"/>
      <c r="J5493" s="146"/>
      <c r="L5493" s="150"/>
      <c r="N5493" s="163"/>
      <c r="O5493" s="146"/>
      <c r="P5493" s="146"/>
      <c r="Q5493" s="146"/>
      <c r="R5493" s="34"/>
      <c r="S5493" s="35"/>
      <c r="T5493" s="147"/>
    </row>
    <row r="5494">
      <c r="A5494" s="147"/>
      <c r="B5494" s="64"/>
      <c r="C5494" s="147" t="s">
        <v>217</v>
      </c>
      <c r="E5494" s="161"/>
      <c r="F5494" s="162"/>
      <c r="G5494" s="147"/>
      <c r="H5494" s="146"/>
      <c r="J5494" s="146"/>
      <c r="L5494" s="150"/>
      <c r="N5494" s="163"/>
      <c r="O5494" s="146"/>
      <c r="P5494" s="146"/>
      <c r="Q5494" s="146"/>
      <c r="R5494" s="34"/>
      <c r="S5494" s="35"/>
      <c r="T5494" s="147"/>
    </row>
    <row r="5495">
      <c r="A5495" s="147"/>
      <c r="B5495" s="64"/>
      <c r="C5495" s="147" t="s">
        <v>217</v>
      </c>
      <c r="E5495" s="161"/>
      <c r="F5495" s="162"/>
      <c r="G5495" s="147"/>
      <c r="H5495" s="146"/>
      <c r="J5495" s="146"/>
      <c r="L5495" s="150"/>
      <c r="N5495" s="163"/>
      <c r="O5495" s="146"/>
      <c r="P5495" s="146"/>
      <c r="Q5495" s="146"/>
      <c r="R5495" s="34"/>
      <c r="S5495" s="35"/>
      <c r="T5495" s="147"/>
    </row>
    <row r="5496">
      <c r="A5496" s="147"/>
      <c r="B5496" s="64"/>
      <c r="C5496" s="147" t="s">
        <v>217</v>
      </c>
      <c r="E5496" s="161"/>
      <c r="F5496" s="162"/>
      <c r="G5496" s="147"/>
      <c r="H5496" s="146"/>
      <c r="J5496" s="146"/>
      <c r="L5496" s="150"/>
      <c r="N5496" s="163"/>
      <c r="O5496" s="146"/>
      <c r="P5496" s="146"/>
      <c r="Q5496" s="146"/>
      <c r="R5496" s="34"/>
      <c r="S5496" s="35"/>
      <c r="T5496" s="147"/>
    </row>
    <row r="5497">
      <c r="A5497" s="147"/>
      <c r="B5497" s="64"/>
      <c r="C5497" s="147" t="s">
        <v>217</v>
      </c>
      <c r="E5497" s="161"/>
      <c r="F5497" s="162"/>
      <c r="G5497" s="147"/>
      <c r="H5497" s="146"/>
      <c r="J5497" s="146"/>
      <c r="L5497" s="150"/>
      <c r="N5497" s="163"/>
      <c r="O5497" s="146"/>
      <c r="P5497" s="146"/>
      <c r="Q5497" s="146"/>
      <c r="R5497" s="34"/>
      <c r="S5497" s="35"/>
      <c r="T5497" s="147"/>
    </row>
    <row r="5498">
      <c r="A5498" s="147"/>
      <c r="B5498" s="64"/>
      <c r="C5498" s="147" t="s">
        <v>217</v>
      </c>
      <c r="E5498" s="161"/>
      <c r="F5498" s="162"/>
      <c r="G5498" s="147"/>
      <c r="H5498" s="146"/>
      <c r="J5498" s="146"/>
      <c r="L5498" s="150"/>
      <c r="N5498" s="163"/>
      <c r="O5498" s="146"/>
      <c r="P5498" s="146"/>
      <c r="Q5498" s="146"/>
      <c r="R5498" s="34"/>
      <c r="S5498" s="35"/>
      <c r="T5498" s="147"/>
    </row>
    <row r="5499">
      <c r="A5499" s="147"/>
      <c r="B5499" s="64"/>
      <c r="C5499" s="147" t="s">
        <v>217</v>
      </c>
      <c r="E5499" s="161"/>
      <c r="F5499" s="162"/>
      <c r="G5499" s="147"/>
      <c r="H5499" s="146"/>
      <c r="J5499" s="146"/>
      <c r="L5499" s="150"/>
      <c r="N5499" s="163"/>
      <c r="O5499" s="146"/>
      <c r="P5499" s="146"/>
      <c r="Q5499" s="146"/>
      <c r="R5499" s="34"/>
      <c r="S5499" s="35"/>
      <c r="T5499" s="147"/>
    </row>
    <row r="5500">
      <c r="A5500" s="147"/>
      <c r="B5500" s="64"/>
      <c r="C5500" s="147" t="s">
        <v>217</v>
      </c>
      <c r="E5500" s="161"/>
      <c r="F5500" s="162"/>
      <c r="G5500" s="147"/>
      <c r="H5500" s="146"/>
      <c r="J5500" s="146"/>
      <c r="L5500" s="150"/>
      <c r="N5500" s="163"/>
      <c r="O5500" s="146"/>
      <c r="P5500" s="146"/>
      <c r="Q5500" s="146"/>
      <c r="R5500" s="34"/>
      <c r="S5500" s="35"/>
      <c r="T5500" s="147"/>
    </row>
    <row r="5501">
      <c r="A5501" s="147"/>
      <c r="B5501" s="64"/>
      <c r="C5501" s="147" t="s">
        <v>217</v>
      </c>
      <c r="E5501" s="161"/>
      <c r="F5501" s="162"/>
      <c r="G5501" s="147"/>
      <c r="H5501" s="146"/>
      <c r="J5501" s="146"/>
      <c r="L5501" s="150"/>
      <c r="N5501" s="163"/>
      <c r="O5501" s="146"/>
      <c r="P5501" s="146"/>
      <c r="Q5501" s="146"/>
      <c r="R5501" s="34"/>
      <c r="S5501" s="35"/>
      <c r="T5501" s="147"/>
    </row>
    <row r="5502">
      <c r="A5502" s="147"/>
      <c r="B5502" s="64"/>
      <c r="C5502" s="147" t="s">
        <v>217</v>
      </c>
      <c r="E5502" s="161"/>
      <c r="F5502" s="162"/>
      <c r="G5502" s="147"/>
      <c r="H5502" s="146"/>
      <c r="J5502" s="146"/>
      <c r="L5502" s="150"/>
      <c r="N5502" s="163"/>
      <c r="O5502" s="146"/>
      <c r="P5502" s="146"/>
      <c r="Q5502" s="146"/>
      <c r="R5502" s="34"/>
      <c r="S5502" s="35"/>
      <c r="T5502" s="147"/>
    </row>
    <row r="5503">
      <c r="A5503" s="147"/>
      <c r="B5503" s="64"/>
      <c r="C5503" s="147" t="s">
        <v>217</v>
      </c>
      <c r="E5503" s="161"/>
      <c r="F5503" s="162"/>
      <c r="G5503" s="147"/>
      <c r="H5503" s="146"/>
      <c r="J5503" s="146"/>
      <c r="L5503" s="150"/>
      <c r="N5503" s="163"/>
      <c r="O5503" s="146"/>
      <c r="P5503" s="146"/>
      <c r="Q5503" s="146"/>
      <c r="R5503" s="34"/>
      <c r="S5503" s="35"/>
      <c r="T5503" s="147"/>
    </row>
    <row r="5504">
      <c r="A5504" s="147"/>
      <c r="B5504" s="64"/>
      <c r="C5504" s="147" t="s">
        <v>217</v>
      </c>
      <c r="E5504" s="161"/>
      <c r="F5504" s="162"/>
      <c r="G5504" s="147"/>
      <c r="H5504" s="146"/>
      <c r="J5504" s="146"/>
      <c r="L5504" s="150"/>
      <c r="N5504" s="163"/>
      <c r="O5504" s="146"/>
      <c r="P5504" s="146"/>
      <c r="Q5504" s="146"/>
      <c r="R5504" s="34"/>
      <c r="S5504" s="35"/>
      <c r="T5504" s="147"/>
    </row>
    <row r="5505">
      <c r="A5505" s="147"/>
      <c r="B5505" s="64"/>
      <c r="C5505" s="147" t="s">
        <v>217</v>
      </c>
      <c r="E5505" s="161"/>
      <c r="F5505" s="162"/>
      <c r="G5505" s="147"/>
      <c r="H5505" s="146"/>
      <c r="J5505" s="146"/>
      <c r="L5505" s="150"/>
      <c r="N5505" s="163"/>
      <c r="O5505" s="146"/>
      <c r="P5505" s="146"/>
      <c r="Q5505" s="146"/>
      <c r="R5505" s="34"/>
      <c r="S5505" s="35"/>
      <c r="T5505" s="147"/>
    </row>
    <row r="5506">
      <c r="A5506" s="147"/>
      <c r="B5506" s="64"/>
      <c r="C5506" s="147" t="s">
        <v>217</v>
      </c>
      <c r="E5506" s="161"/>
      <c r="F5506" s="162"/>
      <c r="G5506" s="147"/>
      <c r="H5506" s="146"/>
      <c r="J5506" s="146"/>
      <c r="L5506" s="150"/>
      <c r="N5506" s="163"/>
      <c r="O5506" s="146"/>
      <c r="P5506" s="146"/>
      <c r="Q5506" s="146"/>
      <c r="R5506" s="34"/>
      <c r="S5506" s="35"/>
      <c r="T5506" s="147"/>
    </row>
    <row r="5507">
      <c r="A5507" s="147"/>
      <c r="B5507" s="64"/>
      <c r="C5507" s="147" t="s">
        <v>217</v>
      </c>
      <c r="E5507" s="161"/>
      <c r="F5507" s="162"/>
      <c r="G5507" s="147"/>
      <c r="H5507" s="146"/>
      <c r="J5507" s="146"/>
      <c r="L5507" s="150"/>
      <c r="N5507" s="163"/>
      <c r="O5507" s="146"/>
      <c r="P5507" s="146"/>
      <c r="Q5507" s="146"/>
      <c r="R5507" s="34"/>
      <c r="S5507" s="35"/>
      <c r="T5507" s="147"/>
    </row>
    <row r="5508">
      <c r="A5508" s="147"/>
      <c r="B5508" s="64"/>
      <c r="C5508" s="147" t="s">
        <v>217</v>
      </c>
      <c r="E5508" s="161"/>
      <c r="F5508" s="162"/>
      <c r="G5508" s="147"/>
      <c r="H5508" s="146"/>
      <c r="J5508" s="146"/>
      <c r="L5508" s="150"/>
      <c r="N5508" s="163"/>
      <c r="O5508" s="146"/>
      <c r="P5508" s="146"/>
      <c r="Q5508" s="146"/>
      <c r="R5508" s="34"/>
      <c r="S5508" s="35"/>
      <c r="T5508" s="147"/>
    </row>
    <row r="5509">
      <c r="A5509" s="147"/>
      <c r="B5509" s="64"/>
      <c r="C5509" s="147" t="s">
        <v>217</v>
      </c>
      <c r="E5509" s="161"/>
      <c r="F5509" s="162"/>
      <c r="G5509" s="147"/>
      <c r="H5509" s="146"/>
      <c r="J5509" s="146"/>
      <c r="L5509" s="150"/>
      <c r="N5509" s="163"/>
      <c r="O5509" s="146"/>
      <c r="P5509" s="146"/>
      <c r="Q5509" s="146"/>
      <c r="R5509" s="34"/>
      <c r="S5509" s="35"/>
      <c r="T5509" s="147"/>
    </row>
    <row r="5510">
      <c r="A5510" s="147"/>
      <c r="B5510" s="64"/>
      <c r="C5510" s="147" t="s">
        <v>217</v>
      </c>
      <c r="E5510" s="161"/>
      <c r="F5510" s="162"/>
      <c r="G5510" s="147"/>
      <c r="H5510" s="146"/>
      <c r="J5510" s="146"/>
      <c r="L5510" s="150"/>
      <c r="N5510" s="163"/>
      <c r="O5510" s="146"/>
      <c r="P5510" s="146"/>
      <c r="Q5510" s="146"/>
      <c r="R5510" s="34"/>
      <c r="S5510" s="35"/>
      <c r="T5510" s="147"/>
    </row>
    <row r="5511">
      <c r="A5511" s="147"/>
      <c r="B5511" s="64"/>
      <c r="C5511" s="147" t="s">
        <v>217</v>
      </c>
      <c r="E5511" s="161"/>
      <c r="F5511" s="162"/>
      <c r="G5511" s="147"/>
      <c r="H5511" s="146"/>
      <c r="J5511" s="146"/>
      <c r="L5511" s="150"/>
      <c r="N5511" s="163"/>
      <c r="O5511" s="146"/>
      <c r="P5511" s="146"/>
      <c r="Q5511" s="146"/>
      <c r="R5511" s="34"/>
      <c r="S5511" s="35"/>
      <c r="T5511" s="147"/>
    </row>
    <row r="5512">
      <c r="A5512" s="147"/>
      <c r="B5512" s="64"/>
      <c r="C5512" s="147" t="s">
        <v>217</v>
      </c>
      <c r="E5512" s="161"/>
      <c r="F5512" s="162"/>
      <c r="G5512" s="147"/>
      <c r="H5512" s="146"/>
      <c r="J5512" s="146"/>
      <c r="L5512" s="150"/>
      <c r="N5512" s="163"/>
      <c r="O5512" s="146"/>
      <c r="P5512" s="146"/>
      <c r="Q5512" s="146"/>
      <c r="R5512" s="34"/>
      <c r="S5512" s="35"/>
      <c r="T5512" s="147"/>
    </row>
    <row r="5513">
      <c r="A5513" s="147"/>
      <c r="B5513" s="64"/>
      <c r="C5513" s="147" t="s">
        <v>217</v>
      </c>
      <c r="E5513" s="161"/>
      <c r="F5513" s="162"/>
      <c r="G5513" s="147"/>
      <c r="H5513" s="146"/>
      <c r="J5513" s="146"/>
      <c r="L5513" s="150"/>
      <c r="N5513" s="163"/>
      <c r="O5513" s="146"/>
      <c r="P5513" s="146"/>
      <c r="Q5513" s="146"/>
      <c r="R5513" s="34"/>
      <c r="S5513" s="35"/>
      <c r="T5513" s="147"/>
    </row>
    <row r="5514">
      <c r="A5514" s="147"/>
      <c r="B5514" s="64"/>
      <c r="C5514" s="147" t="s">
        <v>217</v>
      </c>
      <c r="E5514" s="161"/>
      <c r="F5514" s="162"/>
      <c r="G5514" s="147"/>
      <c r="H5514" s="146"/>
      <c r="J5514" s="146"/>
      <c r="L5514" s="150"/>
      <c r="N5514" s="163"/>
      <c r="O5514" s="146"/>
      <c r="P5514" s="146"/>
      <c r="Q5514" s="146"/>
      <c r="R5514" s="34"/>
      <c r="S5514" s="35"/>
      <c r="T5514" s="147"/>
    </row>
    <row r="5515">
      <c r="A5515" s="147"/>
      <c r="B5515" s="64"/>
      <c r="C5515" s="147" t="s">
        <v>217</v>
      </c>
      <c r="E5515" s="161"/>
      <c r="F5515" s="162"/>
      <c r="G5515" s="147"/>
      <c r="H5515" s="146"/>
      <c r="J5515" s="146"/>
      <c r="L5515" s="150"/>
      <c r="N5515" s="163"/>
      <c r="O5515" s="146"/>
      <c r="P5515" s="146"/>
      <c r="Q5515" s="146"/>
      <c r="R5515" s="34"/>
      <c r="S5515" s="35"/>
      <c r="T5515" s="147"/>
    </row>
    <row r="5516">
      <c r="A5516" s="147"/>
      <c r="B5516" s="64"/>
      <c r="C5516" s="147" t="s">
        <v>217</v>
      </c>
      <c r="E5516" s="161"/>
      <c r="F5516" s="162"/>
      <c r="G5516" s="147"/>
      <c r="H5516" s="146"/>
      <c r="J5516" s="146"/>
      <c r="L5516" s="150"/>
      <c r="N5516" s="163"/>
      <c r="O5516" s="146"/>
      <c r="P5516" s="146"/>
      <c r="Q5516" s="146"/>
      <c r="R5516" s="34"/>
      <c r="S5516" s="35"/>
      <c r="T5516" s="147"/>
    </row>
    <row r="5517">
      <c r="A5517" s="147"/>
      <c r="B5517" s="64"/>
      <c r="C5517" s="147" t="s">
        <v>217</v>
      </c>
      <c r="E5517" s="161"/>
      <c r="F5517" s="162"/>
      <c r="G5517" s="147"/>
      <c r="H5517" s="146"/>
      <c r="J5517" s="146"/>
      <c r="L5517" s="150"/>
      <c r="N5517" s="163"/>
      <c r="O5517" s="146"/>
      <c r="P5517" s="146"/>
      <c r="Q5517" s="146"/>
      <c r="R5517" s="34"/>
      <c r="S5517" s="35"/>
      <c r="T5517" s="147"/>
    </row>
    <row r="5518">
      <c r="A5518" s="147"/>
      <c r="B5518" s="64"/>
      <c r="C5518" s="147" t="s">
        <v>217</v>
      </c>
      <c r="E5518" s="161"/>
      <c r="F5518" s="162"/>
      <c r="G5518" s="147"/>
      <c r="H5518" s="146"/>
      <c r="J5518" s="146"/>
      <c r="L5518" s="150"/>
      <c r="N5518" s="163"/>
      <c r="O5518" s="146"/>
      <c r="P5518" s="146"/>
      <c r="Q5518" s="146"/>
      <c r="R5518" s="34"/>
      <c r="S5518" s="35"/>
      <c r="T5518" s="147"/>
    </row>
    <row r="5519">
      <c r="A5519" s="147"/>
      <c r="B5519" s="64"/>
      <c r="C5519" s="147" t="s">
        <v>217</v>
      </c>
      <c r="E5519" s="161"/>
      <c r="F5519" s="162"/>
      <c r="G5519" s="147"/>
      <c r="H5519" s="146"/>
      <c r="J5519" s="146"/>
      <c r="L5519" s="150"/>
      <c r="N5519" s="163"/>
      <c r="O5519" s="146"/>
      <c r="P5519" s="146"/>
      <c r="Q5519" s="146"/>
      <c r="R5519" s="34"/>
      <c r="S5519" s="35"/>
      <c r="T5519" s="147"/>
    </row>
    <row r="5520">
      <c r="A5520" s="147"/>
      <c r="B5520" s="64"/>
      <c r="C5520" s="147" t="s">
        <v>217</v>
      </c>
      <c r="E5520" s="161"/>
      <c r="F5520" s="162"/>
      <c r="G5520" s="147"/>
      <c r="H5520" s="146"/>
      <c r="J5520" s="146"/>
      <c r="L5520" s="150"/>
      <c r="N5520" s="163"/>
      <c r="O5520" s="146"/>
      <c r="P5520" s="146"/>
      <c r="Q5520" s="146"/>
      <c r="R5520" s="34"/>
      <c r="S5520" s="35"/>
      <c r="T5520" s="147"/>
    </row>
    <row r="5521">
      <c r="A5521" s="147"/>
      <c r="B5521" s="64"/>
      <c r="C5521" s="147" t="s">
        <v>217</v>
      </c>
      <c r="E5521" s="161"/>
      <c r="F5521" s="162"/>
      <c r="G5521" s="147"/>
      <c r="H5521" s="146"/>
      <c r="J5521" s="146"/>
      <c r="L5521" s="150"/>
      <c r="N5521" s="163"/>
      <c r="O5521" s="146"/>
      <c r="P5521" s="146"/>
      <c r="Q5521" s="146"/>
      <c r="R5521" s="34"/>
      <c r="S5521" s="35"/>
      <c r="T5521" s="147"/>
    </row>
    <row r="5522">
      <c r="A5522" s="147"/>
      <c r="B5522" s="64"/>
      <c r="C5522" s="147" t="s">
        <v>217</v>
      </c>
      <c r="E5522" s="161"/>
      <c r="F5522" s="162"/>
      <c r="G5522" s="147"/>
      <c r="H5522" s="146"/>
      <c r="J5522" s="146"/>
      <c r="L5522" s="150"/>
      <c r="N5522" s="163"/>
      <c r="O5522" s="146"/>
      <c r="P5522" s="146"/>
      <c r="Q5522" s="146"/>
      <c r="R5522" s="34"/>
      <c r="S5522" s="35"/>
      <c r="T5522" s="147"/>
    </row>
    <row r="5523">
      <c r="A5523" s="147"/>
      <c r="B5523" s="64"/>
      <c r="C5523" s="147" t="s">
        <v>217</v>
      </c>
      <c r="E5523" s="161"/>
      <c r="F5523" s="162"/>
      <c r="G5523" s="147"/>
      <c r="H5523" s="146"/>
      <c r="J5523" s="146"/>
      <c r="L5523" s="150"/>
      <c r="N5523" s="163"/>
      <c r="O5523" s="146"/>
      <c r="P5523" s="146"/>
      <c r="Q5523" s="146"/>
      <c r="R5523" s="34"/>
      <c r="S5523" s="35"/>
      <c r="T5523" s="147"/>
    </row>
    <row r="5524">
      <c r="A5524" s="147"/>
      <c r="B5524" s="64"/>
      <c r="C5524" s="147" t="s">
        <v>217</v>
      </c>
      <c r="E5524" s="161"/>
      <c r="F5524" s="162"/>
      <c r="G5524" s="147"/>
      <c r="H5524" s="146"/>
      <c r="J5524" s="146"/>
      <c r="L5524" s="150"/>
      <c r="N5524" s="163"/>
      <c r="O5524" s="146"/>
      <c r="P5524" s="146"/>
      <c r="Q5524" s="146"/>
      <c r="R5524" s="34"/>
      <c r="S5524" s="35"/>
      <c r="T5524" s="147"/>
    </row>
    <row r="5525">
      <c r="A5525" s="147"/>
      <c r="B5525" s="64"/>
      <c r="C5525" s="147" t="s">
        <v>217</v>
      </c>
      <c r="E5525" s="161"/>
      <c r="F5525" s="162"/>
      <c r="G5525" s="147"/>
      <c r="H5525" s="146"/>
      <c r="J5525" s="146"/>
      <c r="L5525" s="150"/>
      <c r="N5525" s="163"/>
      <c r="O5525" s="146"/>
      <c r="P5525" s="146"/>
      <c r="Q5525" s="146"/>
      <c r="R5525" s="34"/>
      <c r="S5525" s="35"/>
      <c r="T5525" s="147"/>
    </row>
    <row r="5526">
      <c r="A5526" s="147"/>
      <c r="B5526" s="64"/>
      <c r="C5526" s="147" t="s">
        <v>217</v>
      </c>
      <c r="E5526" s="161"/>
      <c r="F5526" s="162"/>
      <c r="G5526" s="147"/>
      <c r="H5526" s="146"/>
      <c r="J5526" s="146"/>
      <c r="L5526" s="150"/>
      <c r="N5526" s="163"/>
      <c r="O5526" s="146"/>
      <c r="P5526" s="146"/>
      <c r="Q5526" s="146"/>
      <c r="R5526" s="34"/>
      <c r="S5526" s="35"/>
      <c r="T5526" s="147"/>
    </row>
    <row r="5527">
      <c r="A5527" s="147"/>
      <c r="B5527" s="64"/>
      <c r="C5527" s="147" t="s">
        <v>217</v>
      </c>
      <c r="E5527" s="161"/>
      <c r="F5527" s="162"/>
      <c r="G5527" s="147"/>
      <c r="H5527" s="146"/>
      <c r="J5527" s="146"/>
      <c r="L5527" s="150"/>
      <c r="N5527" s="163"/>
      <c r="O5527" s="146"/>
      <c r="P5527" s="146"/>
      <c r="Q5527" s="146"/>
      <c r="R5527" s="34"/>
      <c r="S5527" s="35"/>
      <c r="T5527" s="147"/>
    </row>
    <row r="5528">
      <c r="A5528" s="147"/>
      <c r="B5528" s="64"/>
      <c r="C5528" s="147" t="s">
        <v>217</v>
      </c>
      <c r="E5528" s="161"/>
      <c r="F5528" s="162"/>
      <c r="G5528" s="147"/>
      <c r="H5528" s="146"/>
      <c r="J5528" s="146"/>
      <c r="L5528" s="150"/>
      <c r="N5528" s="163"/>
      <c r="O5528" s="146"/>
      <c r="P5528" s="146"/>
      <c r="Q5528" s="146"/>
      <c r="R5528" s="34"/>
      <c r="S5528" s="35"/>
      <c r="T5528" s="147"/>
    </row>
    <row r="5529">
      <c r="A5529" s="147"/>
      <c r="B5529" s="64"/>
      <c r="C5529" s="147" t="s">
        <v>217</v>
      </c>
      <c r="E5529" s="161"/>
      <c r="F5529" s="162"/>
      <c r="G5529" s="147"/>
      <c r="H5529" s="146"/>
      <c r="J5529" s="146"/>
      <c r="L5529" s="150"/>
      <c r="N5529" s="163"/>
      <c r="O5529" s="146"/>
      <c r="P5529" s="146"/>
      <c r="Q5529" s="146"/>
      <c r="R5529" s="34"/>
      <c r="S5529" s="35"/>
      <c r="T5529" s="147"/>
    </row>
    <row r="5530">
      <c r="A5530" s="147"/>
      <c r="B5530" s="64"/>
      <c r="C5530" s="147" t="s">
        <v>217</v>
      </c>
      <c r="E5530" s="161"/>
      <c r="F5530" s="162"/>
      <c r="G5530" s="147"/>
      <c r="H5530" s="146"/>
      <c r="J5530" s="146"/>
      <c r="L5530" s="150"/>
      <c r="N5530" s="163"/>
      <c r="O5530" s="146"/>
      <c r="P5530" s="146"/>
      <c r="Q5530" s="146"/>
      <c r="R5530" s="34"/>
      <c r="S5530" s="35"/>
      <c r="T5530" s="147"/>
    </row>
    <row r="5531">
      <c r="A5531" s="147"/>
      <c r="B5531" s="64"/>
      <c r="C5531" s="147" t="s">
        <v>217</v>
      </c>
      <c r="E5531" s="161"/>
      <c r="F5531" s="162"/>
      <c r="G5531" s="147"/>
      <c r="H5531" s="146"/>
      <c r="J5531" s="146"/>
      <c r="L5531" s="150"/>
      <c r="N5531" s="163"/>
      <c r="O5531" s="146"/>
      <c r="P5531" s="146"/>
      <c r="Q5531" s="146"/>
      <c r="R5531" s="34"/>
      <c r="S5531" s="35"/>
      <c r="T5531" s="147"/>
    </row>
    <row r="5532">
      <c r="A5532" s="147"/>
      <c r="B5532" s="64"/>
      <c r="C5532" s="147" t="s">
        <v>217</v>
      </c>
      <c r="E5532" s="161"/>
      <c r="F5532" s="162"/>
      <c r="G5532" s="147"/>
      <c r="H5532" s="146"/>
      <c r="J5532" s="146"/>
      <c r="L5532" s="150"/>
      <c r="N5532" s="163"/>
      <c r="O5532" s="146"/>
      <c r="P5532" s="146"/>
      <c r="Q5532" s="146"/>
      <c r="R5532" s="34"/>
      <c r="S5532" s="35"/>
      <c r="T5532" s="147"/>
    </row>
    <row r="5533">
      <c r="A5533" s="147"/>
      <c r="B5533" s="64"/>
      <c r="C5533" s="147" t="s">
        <v>217</v>
      </c>
      <c r="E5533" s="161"/>
      <c r="F5533" s="162"/>
      <c r="G5533" s="147"/>
      <c r="H5533" s="146"/>
      <c r="J5533" s="146"/>
      <c r="L5533" s="150"/>
      <c r="N5533" s="163"/>
      <c r="O5533" s="146"/>
      <c r="P5533" s="146"/>
      <c r="Q5533" s="146"/>
      <c r="R5533" s="34"/>
      <c r="S5533" s="35"/>
      <c r="T5533" s="147"/>
    </row>
    <row r="5534">
      <c r="A5534" s="147"/>
      <c r="B5534" s="64"/>
      <c r="C5534" s="147" t="s">
        <v>217</v>
      </c>
      <c r="E5534" s="161"/>
      <c r="F5534" s="162"/>
      <c r="G5534" s="147"/>
      <c r="H5534" s="146"/>
      <c r="J5534" s="146"/>
      <c r="L5534" s="150"/>
      <c r="N5534" s="163"/>
      <c r="O5534" s="146"/>
      <c r="P5534" s="146"/>
      <c r="Q5534" s="146"/>
      <c r="R5534" s="34"/>
      <c r="S5534" s="35"/>
      <c r="T5534" s="147"/>
    </row>
    <row r="5535">
      <c r="A5535" s="147"/>
      <c r="B5535" s="64"/>
      <c r="C5535" s="147" t="s">
        <v>217</v>
      </c>
      <c r="E5535" s="161"/>
      <c r="F5535" s="162"/>
      <c r="G5535" s="147"/>
      <c r="H5535" s="146"/>
      <c r="J5535" s="146"/>
      <c r="L5535" s="150"/>
      <c r="N5535" s="163"/>
      <c r="O5535" s="146"/>
      <c r="P5535" s="146"/>
      <c r="Q5535" s="146"/>
      <c r="R5535" s="34"/>
      <c r="S5535" s="35"/>
      <c r="T5535" s="147"/>
    </row>
    <row r="5536">
      <c r="A5536" s="147"/>
      <c r="B5536" s="64"/>
      <c r="C5536" s="147" t="s">
        <v>217</v>
      </c>
      <c r="E5536" s="161"/>
      <c r="F5536" s="162"/>
      <c r="G5536" s="147"/>
      <c r="H5536" s="146"/>
      <c r="J5536" s="146"/>
      <c r="L5536" s="150"/>
      <c r="N5536" s="163"/>
      <c r="O5536" s="146"/>
      <c r="P5536" s="146"/>
      <c r="Q5536" s="146"/>
      <c r="R5536" s="34"/>
      <c r="S5536" s="35"/>
      <c r="T5536" s="147"/>
    </row>
    <row r="5537">
      <c r="A5537" s="147"/>
      <c r="B5537" s="64"/>
      <c r="C5537" s="147" t="s">
        <v>217</v>
      </c>
      <c r="E5537" s="161"/>
      <c r="F5537" s="162"/>
      <c r="G5537" s="147"/>
      <c r="H5537" s="146"/>
      <c r="J5537" s="146"/>
      <c r="L5537" s="150"/>
      <c r="N5537" s="163"/>
      <c r="O5537" s="146"/>
      <c r="P5537" s="146"/>
      <c r="Q5537" s="146"/>
      <c r="R5537" s="34"/>
      <c r="S5537" s="35"/>
      <c r="T5537" s="147"/>
    </row>
    <row r="5538">
      <c r="A5538" s="147"/>
      <c r="B5538" s="64"/>
      <c r="C5538" s="147" t="s">
        <v>217</v>
      </c>
      <c r="E5538" s="161"/>
      <c r="F5538" s="162"/>
      <c r="G5538" s="147"/>
      <c r="H5538" s="146"/>
      <c r="J5538" s="146"/>
      <c r="L5538" s="150"/>
      <c r="N5538" s="163"/>
      <c r="O5538" s="146"/>
      <c r="P5538" s="146"/>
      <c r="Q5538" s="146"/>
      <c r="R5538" s="34"/>
      <c r="S5538" s="35"/>
      <c r="T5538" s="147"/>
    </row>
    <row r="5539">
      <c r="A5539" s="147"/>
      <c r="B5539" s="64"/>
      <c r="C5539" s="147" t="s">
        <v>217</v>
      </c>
      <c r="E5539" s="161"/>
      <c r="F5539" s="162"/>
      <c r="G5539" s="147"/>
      <c r="H5539" s="146"/>
      <c r="J5539" s="146"/>
      <c r="L5539" s="150"/>
      <c r="N5539" s="163"/>
      <c r="O5539" s="146"/>
      <c r="P5539" s="146"/>
      <c r="Q5539" s="146"/>
      <c r="R5539" s="34"/>
      <c r="S5539" s="35"/>
      <c r="T5539" s="147"/>
    </row>
    <row r="5540">
      <c r="A5540" s="147"/>
      <c r="B5540" s="64"/>
      <c r="C5540" s="147" t="s">
        <v>217</v>
      </c>
      <c r="E5540" s="161"/>
      <c r="F5540" s="162"/>
      <c r="G5540" s="147"/>
      <c r="H5540" s="146"/>
      <c r="J5540" s="146"/>
      <c r="L5540" s="150"/>
      <c r="N5540" s="163"/>
      <c r="O5540" s="146"/>
      <c r="P5540" s="146"/>
      <c r="Q5540" s="146"/>
      <c r="R5540" s="34"/>
      <c r="S5540" s="35"/>
      <c r="T5540" s="147"/>
    </row>
    <row r="5541">
      <c r="A5541" s="147"/>
      <c r="B5541" s="64"/>
      <c r="C5541" s="147" t="s">
        <v>217</v>
      </c>
      <c r="E5541" s="161"/>
      <c r="F5541" s="162"/>
      <c r="G5541" s="147"/>
      <c r="H5541" s="146"/>
      <c r="J5541" s="146"/>
      <c r="L5541" s="150"/>
      <c r="N5541" s="163"/>
      <c r="O5541" s="146"/>
      <c r="P5541" s="146"/>
      <c r="Q5541" s="146"/>
      <c r="R5541" s="34"/>
      <c r="S5541" s="35"/>
      <c r="T5541" s="147"/>
    </row>
    <row r="5542">
      <c r="A5542" s="147"/>
      <c r="B5542" s="64"/>
      <c r="C5542" s="147" t="s">
        <v>217</v>
      </c>
      <c r="E5542" s="161"/>
      <c r="F5542" s="162"/>
      <c r="G5542" s="147"/>
      <c r="H5542" s="146"/>
      <c r="J5542" s="146"/>
      <c r="L5542" s="150"/>
      <c r="N5542" s="163"/>
      <c r="O5542" s="146"/>
      <c r="P5542" s="146"/>
      <c r="Q5542" s="146"/>
      <c r="R5542" s="34"/>
      <c r="S5542" s="35"/>
      <c r="T5542" s="147"/>
    </row>
    <row r="5543">
      <c r="A5543" s="147"/>
      <c r="B5543" s="64"/>
      <c r="C5543" s="147" t="s">
        <v>217</v>
      </c>
      <c r="E5543" s="161"/>
      <c r="F5543" s="162"/>
      <c r="G5543" s="147"/>
      <c r="H5543" s="146"/>
      <c r="J5543" s="146"/>
      <c r="L5543" s="150"/>
      <c r="N5543" s="163"/>
      <c r="O5543" s="146"/>
      <c r="P5543" s="146"/>
      <c r="Q5543" s="146"/>
      <c r="R5543" s="34"/>
      <c r="S5543" s="35"/>
      <c r="T5543" s="147"/>
    </row>
    <row r="5544">
      <c r="A5544" s="147"/>
      <c r="B5544" s="64"/>
      <c r="C5544" s="147" t="s">
        <v>217</v>
      </c>
      <c r="E5544" s="161"/>
      <c r="F5544" s="162"/>
      <c r="G5544" s="147"/>
      <c r="H5544" s="146"/>
      <c r="J5544" s="146"/>
      <c r="L5544" s="150"/>
      <c r="N5544" s="163"/>
      <c r="O5544" s="146"/>
      <c r="P5544" s="146"/>
      <c r="Q5544" s="146"/>
      <c r="R5544" s="34"/>
      <c r="S5544" s="35"/>
      <c r="T5544" s="147"/>
    </row>
    <row r="5545">
      <c r="A5545" s="147"/>
      <c r="B5545" s="64"/>
      <c r="C5545" s="147" t="s">
        <v>217</v>
      </c>
      <c r="E5545" s="161"/>
      <c r="F5545" s="162"/>
      <c r="G5545" s="147"/>
      <c r="H5545" s="146"/>
      <c r="J5545" s="146"/>
      <c r="L5545" s="150"/>
      <c r="N5545" s="163"/>
      <c r="O5545" s="146"/>
      <c r="P5545" s="146"/>
      <c r="Q5545" s="146"/>
      <c r="R5545" s="34"/>
      <c r="S5545" s="35"/>
      <c r="T5545" s="147"/>
    </row>
    <row r="5546">
      <c r="A5546" s="147"/>
      <c r="B5546" s="64"/>
      <c r="C5546" s="147" t="s">
        <v>217</v>
      </c>
      <c r="E5546" s="161"/>
      <c r="F5546" s="162"/>
      <c r="G5546" s="147"/>
      <c r="H5546" s="146"/>
      <c r="J5546" s="146"/>
      <c r="L5546" s="150"/>
      <c r="N5546" s="163"/>
      <c r="O5546" s="146"/>
      <c r="P5546" s="146"/>
      <c r="Q5546" s="146"/>
      <c r="R5546" s="34"/>
      <c r="S5546" s="35"/>
      <c r="T5546" s="147"/>
    </row>
    <row r="5547">
      <c r="A5547" s="147"/>
      <c r="B5547" s="64"/>
      <c r="C5547" s="147" t="s">
        <v>217</v>
      </c>
      <c r="E5547" s="161"/>
      <c r="F5547" s="162"/>
      <c r="G5547" s="147"/>
      <c r="H5547" s="146"/>
      <c r="J5547" s="146"/>
      <c r="L5547" s="150"/>
      <c r="N5547" s="163"/>
      <c r="O5547" s="146"/>
      <c r="P5547" s="146"/>
      <c r="Q5547" s="146"/>
      <c r="R5547" s="34"/>
      <c r="S5547" s="35"/>
      <c r="T5547" s="147"/>
    </row>
    <row r="5548">
      <c r="A5548" s="147"/>
      <c r="B5548" s="64"/>
      <c r="C5548" s="147" t="s">
        <v>217</v>
      </c>
      <c r="E5548" s="161"/>
      <c r="F5548" s="162"/>
      <c r="G5548" s="147"/>
      <c r="H5548" s="146"/>
      <c r="J5548" s="146"/>
      <c r="L5548" s="150"/>
      <c r="N5548" s="163"/>
      <c r="O5548" s="146"/>
      <c r="P5548" s="146"/>
      <c r="Q5548" s="146"/>
      <c r="R5548" s="34"/>
      <c r="S5548" s="35"/>
      <c r="T5548" s="147"/>
    </row>
    <row r="5549">
      <c r="A5549" s="147"/>
      <c r="B5549" s="64"/>
      <c r="C5549" s="147" t="s">
        <v>217</v>
      </c>
      <c r="E5549" s="161"/>
      <c r="F5549" s="162"/>
      <c r="G5549" s="147"/>
      <c r="H5549" s="146"/>
      <c r="J5549" s="146"/>
      <c r="L5549" s="150"/>
      <c r="N5549" s="163"/>
      <c r="O5549" s="146"/>
      <c r="P5549" s="146"/>
      <c r="Q5549" s="146"/>
      <c r="R5549" s="34"/>
      <c r="S5549" s="35"/>
      <c r="T5549" s="147"/>
    </row>
    <row r="5550">
      <c r="A5550" s="147"/>
      <c r="B5550" s="64"/>
      <c r="C5550" s="147" t="s">
        <v>217</v>
      </c>
      <c r="E5550" s="161"/>
      <c r="F5550" s="162"/>
      <c r="G5550" s="147"/>
      <c r="H5550" s="146"/>
      <c r="J5550" s="146"/>
      <c r="L5550" s="150"/>
      <c r="N5550" s="163"/>
      <c r="O5550" s="146"/>
      <c r="P5550" s="146"/>
      <c r="Q5550" s="146"/>
      <c r="R5550" s="34"/>
      <c r="S5550" s="35"/>
      <c r="T5550" s="147"/>
    </row>
    <row r="5551">
      <c r="A5551" s="147"/>
      <c r="B5551" s="64"/>
      <c r="C5551" s="147" t="s">
        <v>217</v>
      </c>
      <c r="E5551" s="161"/>
      <c r="F5551" s="162"/>
      <c r="G5551" s="147"/>
      <c r="H5551" s="146"/>
      <c r="J5551" s="146"/>
      <c r="L5551" s="150"/>
      <c r="N5551" s="163"/>
      <c r="O5551" s="146"/>
      <c r="P5551" s="146"/>
      <c r="Q5551" s="146"/>
      <c r="R5551" s="34"/>
      <c r="S5551" s="35"/>
      <c r="T5551" s="147"/>
    </row>
    <row r="5552">
      <c r="A5552" s="147"/>
      <c r="B5552" s="64"/>
      <c r="C5552" s="147" t="s">
        <v>217</v>
      </c>
      <c r="E5552" s="161"/>
      <c r="F5552" s="162"/>
      <c r="G5552" s="147"/>
      <c r="H5552" s="146"/>
      <c r="J5552" s="146"/>
      <c r="L5552" s="150"/>
      <c r="N5552" s="163"/>
      <c r="O5552" s="146"/>
      <c r="P5552" s="146"/>
      <c r="Q5552" s="146"/>
      <c r="R5552" s="34"/>
      <c r="S5552" s="35"/>
      <c r="T5552" s="147"/>
    </row>
    <row r="5553">
      <c r="A5553" s="147"/>
      <c r="B5553" s="64"/>
      <c r="C5553" s="147" t="s">
        <v>217</v>
      </c>
      <c r="E5553" s="161"/>
      <c r="F5553" s="162"/>
      <c r="G5553" s="147"/>
      <c r="H5553" s="146"/>
      <c r="J5553" s="146"/>
      <c r="L5553" s="150"/>
      <c r="N5553" s="163"/>
      <c r="O5553" s="146"/>
      <c r="P5553" s="146"/>
      <c r="Q5553" s="146"/>
      <c r="R5553" s="34"/>
      <c r="S5553" s="35"/>
      <c r="T5553" s="147"/>
    </row>
    <row r="5554">
      <c r="A5554" s="147"/>
      <c r="B5554" s="64"/>
      <c r="C5554" s="147" t="s">
        <v>217</v>
      </c>
      <c r="E5554" s="161"/>
      <c r="F5554" s="162"/>
      <c r="G5554" s="147"/>
      <c r="H5554" s="146"/>
      <c r="J5554" s="146"/>
      <c r="L5554" s="150"/>
      <c r="N5554" s="163"/>
      <c r="O5554" s="146"/>
      <c r="P5554" s="146"/>
      <c r="Q5554" s="146"/>
      <c r="R5554" s="34"/>
      <c r="S5554" s="35"/>
      <c r="T5554" s="147"/>
    </row>
    <row r="5555">
      <c r="A5555" s="147"/>
      <c r="B5555" s="64"/>
      <c r="C5555" s="147" t="s">
        <v>217</v>
      </c>
      <c r="E5555" s="161"/>
      <c r="F5555" s="162"/>
      <c r="G5555" s="147"/>
      <c r="H5555" s="146"/>
      <c r="J5555" s="146"/>
      <c r="L5555" s="150"/>
      <c r="N5555" s="163"/>
      <c r="O5555" s="146"/>
      <c r="P5555" s="146"/>
      <c r="Q5555" s="146"/>
      <c r="R5555" s="34"/>
      <c r="S5555" s="35"/>
      <c r="T5555" s="147"/>
    </row>
    <row r="5556">
      <c r="A5556" s="147"/>
      <c r="B5556" s="64"/>
      <c r="C5556" s="147" t="s">
        <v>217</v>
      </c>
      <c r="E5556" s="161"/>
      <c r="F5556" s="162"/>
      <c r="G5556" s="147"/>
      <c r="H5556" s="146"/>
      <c r="J5556" s="146"/>
      <c r="L5556" s="150"/>
      <c r="N5556" s="163"/>
      <c r="O5556" s="146"/>
      <c r="P5556" s="146"/>
      <c r="Q5556" s="146"/>
      <c r="R5556" s="34"/>
      <c r="S5556" s="35"/>
      <c r="T5556" s="147"/>
    </row>
    <row r="5557">
      <c r="A5557" s="147"/>
      <c r="B5557" s="64"/>
      <c r="C5557" s="147" t="s">
        <v>217</v>
      </c>
      <c r="E5557" s="161"/>
      <c r="F5557" s="162"/>
      <c r="G5557" s="147"/>
      <c r="H5557" s="146"/>
      <c r="J5557" s="146"/>
      <c r="L5557" s="150"/>
      <c r="N5557" s="163"/>
      <c r="O5557" s="146"/>
      <c r="P5557" s="146"/>
      <c r="Q5557" s="146"/>
      <c r="R5557" s="34"/>
      <c r="S5557" s="35"/>
      <c r="T5557" s="147"/>
    </row>
    <row r="5558">
      <c r="A5558" s="147"/>
      <c r="B5558" s="64"/>
      <c r="C5558" s="147" t="s">
        <v>217</v>
      </c>
      <c r="E5558" s="161"/>
      <c r="F5558" s="162"/>
      <c r="G5558" s="147"/>
      <c r="H5558" s="146"/>
      <c r="J5558" s="146"/>
      <c r="L5558" s="150"/>
      <c r="N5558" s="163"/>
      <c r="O5558" s="146"/>
      <c r="P5558" s="146"/>
      <c r="Q5558" s="146"/>
      <c r="R5558" s="34"/>
      <c r="S5558" s="35"/>
      <c r="T5558" s="147"/>
    </row>
    <row r="5559">
      <c r="A5559" s="147"/>
      <c r="B5559" s="64"/>
      <c r="C5559" s="147" t="s">
        <v>217</v>
      </c>
      <c r="E5559" s="161"/>
      <c r="F5559" s="162"/>
      <c r="G5559" s="147"/>
      <c r="H5559" s="146"/>
      <c r="J5559" s="146"/>
      <c r="L5559" s="150"/>
      <c r="N5559" s="163"/>
      <c r="O5559" s="146"/>
      <c r="P5559" s="146"/>
      <c r="Q5559" s="146"/>
      <c r="R5559" s="34"/>
      <c r="S5559" s="35"/>
      <c r="T5559" s="147"/>
    </row>
    <row r="5560">
      <c r="A5560" s="147"/>
      <c r="B5560" s="64"/>
      <c r="C5560" s="147" t="s">
        <v>217</v>
      </c>
      <c r="E5560" s="161"/>
      <c r="F5560" s="162"/>
      <c r="G5560" s="147"/>
      <c r="H5560" s="146"/>
      <c r="J5560" s="146"/>
      <c r="L5560" s="150"/>
      <c r="N5560" s="163"/>
      <c r="O5560" s="146"/>
      <c r="P5560" s="146"/>
      <c r="Q5560" s="146"/>
      <c r="R5560" s="34"/>
      <c r="S5560" s="35"/>
      <c r="T5560" s="147"/>
    </row>
    <row r="5561">
      <c r="A5561" s="147"/>
      <c r="B5561" s="64"/>
      <c r="C5561" s="147" t="s">
        <v>217</v>
      </c>
      <c r="E5561" s="161"/>
      <c r="F5561" s="162"/>
      <c r="G5561" s="147"/>
      <c r="H5561" s="146"/>
      <c r="J5561" s="146"/>
      <c r="L5561" s="150"/>
      <c r="N5561" s="163"/>
      <c r="O5561" s="146"/>
      <c r="P5561" s="146"/>
      <c r="Q5561" s="146"/>
      <c r="R5561" s="34"/>
      <c r="S5561" s="35"/>
      <c r="T5561" s="147"/>
    </row>
    <row r="5562">
      <c r="A5562" s="147"/>
      <c r="B5562" s="64"/>
      <c r="C5562" s="147" t="s">
        <v>217</v>
      </c>
      <c r="E5562" s="161"/>
      <c r="F5562" s="162"/>
      <c r="G5562" s="147"/>
      <c r="H5562" s="146"/>
      <c r="J5562" s="146"/>
      <c r="L5562" s="150"/>
      <c r="N5562" s="163"/>
      <c r="O5562" s="146"/>
      <c r="P5562" s="146"/>
      <c r="Q5562" s="146"/>
      <c r="R5562" s="34"/>
      <c r="S5562" s="35"/>
      <c r="T5562" s="147"/>
    </row>
    <row r="5563">
      <c r="A5563" s="147"/>
      <c r="B5563" s="64"/>
      <c r="C5563" s="147" t="s">
        <v>217</v>
      </c>
      <c r="E5563" s="161"/>
      <c r="F5563" s="162"/>
      <c r="G5563" s="147"/>
      <c r="H5563" s="146"/>
      <c r="J5563" s="146"/>
      <c r="L5563" s="150"/>
      <c r="N5563" s="163"/>
      <c r="O5563" s="146"/>
      <c r="P5563" s="146"/>
      <c r="Q5563" s="146"/>
      <c r="R5563" s="34"/>
      <c r="S5563" s="35"/>
      <c r="T5563" s="147"/>
    </row>
    <row r="5564">
      <c r="A5564" s="147"/>
      <c r="B5564" s="64"/>
      <c r="C5564" s="147" t="s">
        <v>217</v>
      </c>
      <c r="E5564" s="161"/>
      <c r="F5564" s="162"/>
      <c r="G5564" s="147"/>
      <c r="H5564" s="146"/>
      <c r="J5564" s="146"/>
      <c r="L5564" s="150"/>
      <c r="N5564" s="163"/>
      <c r="O5564" s="146"/>
      <c r="P5564" s="146"/>
      <c r="Q5564" s="146"/>
      <c r="R5564" s="34"/>
      <c r="S5564" s="35"/>
      <c r="T5564" s="147"/>
    </row>
    <row r="5565">
      <c r="A5565" s="147"/>
      <c r="B5565" s="64"/>
      <c r="C5565" s="147" t="s">
        <v>217</v>
      </c>
      <c r="E5565" s="161"/>
      <c r="F5565" s="162"/>
      <c r="G5565" s="147"/>
      <c r="H5565" s="146"/>
      <c r="J5565" s="146"/>
      <c r="L5565" s="150"/>
      <c r="N5565" s="163"/>
      <c r="O5565" s="146"/>
      <c r="P5565" s="146"/>
      <c r="Q5565" s="146"/>
      <c r="R5565" s="34"/>
      <c r="S5565" s="35"/>
      <c r="T5565" s="147"/>
    </row>
    <row r="5566">
      <c r="A5566" s="147"/>
      <c r="B5566" s="64"/>
      <c r="C5566" s="147" t="s">
        <v>217</v>
      </c>
      <c r="E5566" s="161"/>
      <c r="F5566" s="162"/>
      <c r="G5566" s="147"/>
      <c r="H5566" s="146"/>
      <c r="J5566" s="146"/>
      <c r="L5566" s="150"/>
      <c r="N5566" s="163"/>
      <c r="O5566" s="146"/>
      <c r="P5566" s="146"/>
      <c r="Q5566" s="146"/>
      <c r="R5566" s="34"/>
      <c r="S5566" s="35"/>
      <c r="T5566" s="147"/>
    </row>
    <row r="5567">
      <c r="A5567" s="147"/>
      <c r="B5567" s="64"/>
      <c r="C5567" s="147" t="s">
        <v>217</v>
      </c>
      <c r="E5567" s="161"/>
      <c r="F5567" s="162"/>
      <c r="G5567" s="147"/>
      <c r="H5567" s="146"/>
      <c r="J5567" s="146"/>
      <c r="L5567" s="150"/>
      <c r="N5567" s="163"/>
      <c r="O5567" s="146"/>
      <c r="P5567" s="146"/>
      <c r="Q5567" s="146"/>
      <c r="R5567" s="34"/>
      <c r="S5567" s="35"/>
      <c r="T5567" s="147"/>
    </row>
    <row r="5568">
      <c r="A5568" s="147"/>
      <c r="B5568" s="64"/>
      <c r="C5568" s="147" t="s">
        <v>217</v>
      </c>
      <c r="E5568" s="161"/>
      <c r="F5568" s="162"/>
      <c r="G5568" s="147"/>
      <c r="H5568" s="146"/>
      <c r="J5568" s="146"/>
      <c r="L5568" s="150"/>
      <c r="N5568" s="163"/>
      <c r="O5568" s="146"/>
      <c r="P5568" s="146"/>
      <c r="Q5568" s="146"/>
      <c r="R5568" s="34"/>
      <c r="S5568" s="35"/>
      <c r="T5568" s="147"/>
    </row>
    <row r="5569">
      <c r="A5569" s="147"/>
      <c r="B5569" s="64"/>
      <c r="C5569" s="147" t="s">
        <v>217</v>
      </c>
      <c r="E5569" s="161"/>
      <c r="F5569" s="162"/>
      <c r="G5569" s="147"/>
      <c r="H5569" s="146"/>
      <c r="J5569" s="146"/>
      <c r="L5569" s="150"/>
      <c r="N5569" s="163"/>
      <c r="O5569" s="146"/>
      <c r="P5569" s="146"/>
      <c r="Q5569" s="146"/>
      <c r="R5569" s="34"/>
      <c r="S5569" s="35"/>
      <c r="T5569" s="147"/>
    </row>
    <row r="5570">
      <c r="A5570" s="147"/>
      <c r="B5570" s="64"/>
      <c r="C5570" s="147" t="s">
        <v>217</v>
      </c>
      <c r="E5570" s="161"/>
      <c r="F5570" s="162"/>
      <c r="G5570" s="147"/>
      <c r="H5570" s="146"/>
      <c r="J5570" s="146"/>
      <c r="L5570" s="150"/>
      <c r="N5570" s="163"/>
      <c r="O5570" s="146"/>
      <c r="P5570" s="146"/>
      <c r="Q5570" s="146"/>
      <c r="R5570" s="34"/>
      <c r="S5570" s="35"/>
      <c r="T5570" s="147"/>
    </row>
    <row r="5571">
      <c r="A5571" s="147"/>
      <c r="B5571" s="64"/>
      <c r="C5571" s="147" t="s">
        <v>217</v>
      </c>
      <c r="E5571" s="161"/>
      <c r="F5571" s="162"/>
      <c r="G5571" s="147"/>
      <c r="H5571" s="146"/>
      <c r="J5571" s="146"/>
      <c r="L5571" s="150"/>
      <c r="N5571" s="163"/>
      <c r="O5571" s="146"/>
      <c r="P5571" s="146"/>
      <c r="Q5571" s="146"/>
      <c r="R5571" s="34"/>
      <c r="S5571" s="35"/>
      <c r="T5571" s="147"/>
    </row>
    <row r="5572">
      <c r="A5572" s="147"/>
      <c r="B5572" s="64"/>
      <c r="C5572" s="147" t="s">
        <v>217</v>
      </c>
      <c r="E5572" s="161"/>
      <c r="F5572" s="162"/>
      <c r="G5572" s="147"/>
      <c r="H5572" s="146"/>
      <c r="J5572" s="146"/>
      <c r="L5572" s="150"/>
      <c r="N5572" s="163"/>
      <c r="O5572" s="146"/>
      <c r="P5572" s="146"/>
      <c r="Q5572" s="146"/>
      <c r="R5572" s="34"/>
      <c r="S5572" s="35"/>
      <c r="T5572" s="147"/>
    </row>
    <row r="5573">
      <c r="A5573" s="147"/>
      <c r="B5573" s="64"/>
      <c r="C5573" s="147" t="s">
        <v>217</v>
      </c>
      <c r="E5573" s="161"/>
      <c r="F5573" s="162"/>
      <c r="G5573" s="147"/>
      <c r="H5573" s="146"/>
      <c r="J5573" s="146"/>
      <c r="L5573" s="150"/>
      <c r="N5573" s="163"/>
      <c r="O5573" s="146"/>
      <c r="P5573" s="146"/>
      <c r="Q5573" s="146"/>
      <c r="R5573" s="34"/>
      <c r="S5573" s="35"/>
      <c r="T5573" s="147"/>
    </row>
    <row r="5574">
      <c r="A5574" s="147"/>
      <c r="B5574" s="64"/>
      <c r="C5574" s="147" t="s">
        <v>217</v>
      </c>
      <c r="E5574" s="161"/>
      <c r="F5574" s="162"/>
      <c r="G5574" s="147"/>
      <c r="H5574" s="146"/>
      <c r="J5574" s="146"/>
      <c r="L5574" s="150"/>
      <c r="N5574" s="163"/>
      <c r="O5574" s="146"/>
      <c r="P5574" s="146"/>
      <c r="Q5574" s="146"/>
      <c r="R5574" s="34"/>
      <c r="S5574" s="35"/>
      <c r="T5574" s="147"/>
    </row>
    <row r="5575">
      <c r="A5575" s="147"/>
      <c r="B5575" s="64"/>
      <c r="C5575" s="147" t="s">
        <v>217</v>
      </c>
      <c r="E5575" s="161"/>
      <c r="F5575" s="162"/>
      <c r="G5575" s="147"/>
      <c r="H5575" s="146"/>
      <c r="J5575" s="146"/>
      <c r="L5575" s="150"/>
      <c r="N5575" s="163"/>
      <c r="O5575" s="146"/>
      <c r="P5575" s="146"/>
      <c r="Q5575" s="146"/>
      <c r="R5575" s="34"/>
      <c r="S5575" s="35"/>
      <c r="T5575" s="147"/>
    </row>
    <row r="5576">
      <c r="A5576" s="147"/>
      <c r="B5576" s="64"/>
      <c r="C5576" s="147" t="s">
        <v>217</v>
      </c>
      <c r="E5576" s="161"/>
      <c r="F5576" s="162"/>
      <c r="G5576" s="147"/>
      <c r="H5576" s="146"/>
      <c r="J5576" s="146"/>
      <c r="L5576" s="150"/>
      <c r="N5576" s="163"/>
      <c r="O5576" s="146"/>
      <c r="P5576" s="146"/>
      <c r="Q5576" s="146"/>
      <c r="R5576" s="34"/>
      <c r="S5576" s="35"/>
      <c r="T5576" s="147"/>
    </row>
    <row r="5577">
      <c r="A5577" s="147"/>
      <c r="B5577" s="64"/>
      <c r="C5577" s="147" t="s">
        <v>217</v>
      </c>
      <c r="E5577" s="161"/>
      <c r="F5577" s="162"/>
      <c r="G5577" s="147"/>
      <c r="H5577" s="146"/>
      <c r="J5577" s="146"/>
      <c r="L5577" s="150"/>
      <c r="N5577" s="163"/>
      <c r="O5577" s="146"/>
      <c r="P5577" s="146"/>
      <c r="Q5577" s="146"/>
      <c r="R5577" s="34"/>
      <c r="S5577" s="35"/>
      <c r="T5577" s="147"/>
    </row>
    <row r="5578">
      <c r="A5578" s="147"/>
      <c r="B5578" s="64"/>
      <c r="C5578" s="147" t="s">
        <v>217</v>
      </c>
      <c r="E5578" s="161"/>
      <c r="F5578" s="162"/>
      <c r="G5578" s="147"/>
      <c r="H5578" s="146"/>
      <c r="J5578" s="146"/>
      <c r="L5578" s="150"/>
      <c r="N5578" s="163"/>
      <c r="O5578" s="146"/>
      <c r="P5578" s="146"/>
      <c r="Q5578" s="146"/>
      <c r="R5578" s="34"/>
      <c r="S5578" s="35"/>
      <c r="T5578" s="147"/>
    </row>
    <row r="5579">
      <c r="A5579" s="147"/>
      <c r="B5579" s="64"/>
      <c r="C5579" s="147" t="s">
        <v>217</v>
      </c>
      <c r="E5579" s="161"/>
      <c r="F5579" s="162"/>
      <c r="G5579" s="147"/>
      <c r="H5579" s="146"/>
      <c r="J5579" s="146"/>
      <c r="L5579" s="150"/>
      <c r="N5579" s="163"/>
      <c r="O5579" s="146"/>
      <c r="P5579" s="146"/>
      <c r="Q5579" s="146"/>
      <c r="R5579" s="34"/>
      <c r="S5579" s="35"/>
      <c r="T5579" s="147"/>
    </row>
    <row r="5580">
      <c r="A5580" s="147"/>
      <c r="B5580" s="64"/>
      <c r="C5580" s="147" t="s">
        <v>217</v>
      </c>
      <c r="E5580" s="161"/>
      <c r="F5580" s="162"/>
      <c r="G5580" s="147"/>
      <c r="H5580" s="146"/>
      <c r="J5580" s="146"/>
      <c r="L5580" s="150"/>
      <c r="N5580" s="163"/>
      <c r="O5580" s="146"/>
      <c r="P5580" s="146"/>
      <c r="Q5580" s="146"/>
      <c r="R5580" s="34"/>
      <c r="S5580" s="35"/>
      <c r="T5580" s="147"/>
    </row>
    <row r="5581">
      <c r="A5581" s="147"/>
      <c r="B5581" s="64"/>
      <c r="C5581" s="147" t="s">
        <v>217</v>
      </c>
      <c r="E5581" s="161"/>
      <c r="F5581" s="162"/>
      <c r="G5581" s="147"/>
      <c r="H5581" s="146"/>
      <c r="J5581" s="146"/>
      <c r="L5581" s="150"/>
      <c r="N5581" s="163"/>
      <c r="O5581" s="146"/>
      <c r="P5581" s="146"/>
      <c r="Q5581" s="146"/>
      <c r="R5581" s="34"/>
      <c r="S5581" s="35"/>
      <c r="T5581" s="147"/>
    </row>
    <row r="5582">
      <c r="A5582" s="147"/>
      <c r="B5582" s="64"/>
      <c r="C5582" s="147" t="s">
        <v>217</v>
      </c>
      <c r="E5582" s="161"/>
      <c r="F5582" s="162"/>
      <c r="G5582" s="147"/>
      <c r="H5582" s="146"/>
      <c r="J5582" s="146"/>
      <c r="L5582" s="150"/>
      <c r="N5582" s="163"/>
      <c r="O5582" s="146"/>
      <c r="P5582" s="146"/>
      <c r="Q5582" s="146"/>
      <c r="R5582" s="34"/>
      <c r="S5582" s="35"/>
      <c r="T5582" s="147"/>
    </row>
    <row r="5583">
      <c r="A5583" s="147"/>
      <c r="B5583" s="64"/>
      <c r="C5583" s="147" t="s">
        <v>217</v>
      </c>
      <c r="E5583" s="161"/>
      <c r="F5583" s="162"/>
      <c r="G5583" s="147"/>
      <c r="H5583" s="146"/>
      <c r="J5583" s="146"/>
      <c r="L5583" s="150"/>
      <c r="N5583" s="163"/>
      <c r="O5583" s="146"/>
      <c r="P5583" s="146"/>
      <c r="Q5583" s="146"/>
      <c r="R5583" s="34"/>
      <c r="S5583" s="35"/>
      <c r="T5583" s="147"/>
    </row>
    <row r="5584">
      <c r="A5584" s="147"/>
      <c r="B5584" s="64"/>
      <c r="C5584" s="147" t="s">
        <v>217</v>
      </c>
      <c r="E5584" s="161"/>
      <c r="F5584" s="162"/>
      <c r="G5584" s="147"/>
      <c r="H5584" s="146"/>
      <c r="J5584" s="146"/>
      <c r="L5584" s="150"/>
      <c r="N5584" s="163"/>
      <c r="O5584" s="146"/>
      <c r="P5584" s="146"/>
      <c r="Q5584" s="146"/>
      <c r="R5584" s="34"/>
      <c r="S5584" s="35"/>
      <c r="T5584" s="147"/>
    </row>
    <row r="5585">
      <c r="A5585" s="147"/>
      <c r="B5585" s="64"/>
      <c r="C5585" s="147" t="s">
        <v>217</v>
      </c>
      <c r="E5585" s="161"/>
      <c r="F5585" s="162"/>
      <c r="G5585" s="147"/>
      <c r="H5585" s="146"/>
      <c r="J5585" s="146"/>
      <c r="L5585" s="150"/>
      <c r="N5585" s="163"/>
      <c r="O5585" s="146"/>
      <c r="P5585" s="146"/>
      <c r="Q5585" s="146"/>
      <c r="R5585" s="34"/>
      <c r="S5585" s="35"/>
      <c r="T5585" s="147"/>
    </row>
    <row r="5586">
      <c r="A5586" s="147"/>
      <c r="B5586" s="64"/>
      <c r="C5586" s="147" t="s">
        <v>217</v>
      </c>
      <c r="E5586" s="161"/>
      <c r="F5586" s="162"/>
      <c r="G5586" s="147"/>
      <c r="H5586" s="146"/>
      <c r="J5586" s="146"/>
      <c r="L5586" s="150"/>
      <c r="N5586" s="163"/>
      <c r="O5586" s="146"/>
      <c r="P5586" s="146"/>
      <c r="Q5586" s="146"/>
      <c r="R5586" s="34"/>
      <c r="S5586" s="35"/>
      <c r="T5586" s="147"/>
    </row>
    <row r="5587">
      <c r="A5587" s="147"/>
      <c r="B5587" s="64"/>
      <c r="C5587" s="147" t="s">
        <v>217</v>
      </c>
      <c r="E5587" s="161"/>
      <c r="F5587" s="162"/>
      <c r="G5587" s="147"/>
      <c r="H5587" s="146"/>
      <c r="J5587" s="146"/>
      <c r="L5587" s="150"/>
      <c r="N5587" s="163"/>
      <c r="O5587" s="146"/>
      <c r="P5587" s="146"/>
      <c r="Q5587" s="146"/>
      <c r="R5587" s="34"/>
      <c r="S5587" s="35"/>
      <c r="T5587" s="147"/>
    </row>
    <row r="5588">
      <c r="A5588" s="147"/>
      <c r="B5588" s="64"/>
      <c r="C5588" s="147" t="s">
        <v>217</v>
      </c>
      <c r="E5588" s="161"/>
      <c r="F5588" s="162"/>
      <c r="G5588" s="147"/>
      <c r="H5588" s="146"/>
      <c r="J5588" s="146"/>
      <c r="L5588" s="150"/>
      <c r="N5588" s="163"/>
      <c r="O5588" s="146"/>
      <c r="P5588" s="146"/>
      <c r="Q5588" s="146"/>
      <c r="R5588" s="34"/>
      <c r="S5588" s="35"/>
      <c r="T5588" s="147"/>
    </row>
    <row r="5589">
      <c r="A5589" s="147"/>
      <c r="B5589" s="64"/>
      <c r="C5589" s="147" t="s">
        <v>217</v>
      </c>
      <c r="E5589" s="161"/>
      <c r="F5589" s="162"/>
      <c r="G5589" s="147"/>
      <c r="H5589" s="146"/>
      <c r="J5589" s="146"/>
      <c r="L5589" s="150"/>
      <c r="N5589" s="163"/>
      <c r="O5589" s="146"/>
      <c r="P5589" s="146"/>
      <c r="Q5589" s="146"/>
      <c r="R5589" s="34"/>
      <c r="S5589" s="35"/>
      <c r="T5589" s="147"/>
    </row>
    <row r="5590">
      <c r="A5590" s="147"/>
      <c r="B5590" s="64"/>
      <c r="C5590" s="147" t="s">
        <v>217</v>
      </c>
      <c r="E5590" s="161"/>
      <c r="F5590" s="162"/>
      <c r="G5590" s="147"/>
      <c r="H5590" s="146"/>
      <c r="J5590" s="146"/>
      <c r="L5590" s="150"/>
      <c r="N5590" s="163"/>
      <c r="O5590" s="146"/>
      <c r="P5590" s="146"/>
      <c r="Q5590" s="146"/>
      <c r="R5590" s="34"/>
      <c r="S5590" s="35"/>
      <c r="T5590" s="147"/>
    </row>
    <row r="5591">
      <c r="A5591" s="147"/>
      <c r="B5591" s="64"/>
      <c r="C5591" s="147" t="s">
        <v>217</v>
      </c>
      <c r="E5591" s="161"/>
      <c r="F5591" s="162"/>
      <c r="G5591" s="147"/>
      <c r="H5591" s="146"/>
      <c r="J5591" s="146"/>
      <c r="L5591" s="150"/>
      <c r="N5591" s="163"/>
      <c r="O5591" s="146"/>
      <c r="P5591" s="146"/>
      <c r="Q5591" s="146"/>
      <c r="R5591" s="34"/>
      <c r="S5591" s="35"/>
      <c r="T5591" s="147"/>
    </row>
    <row r="5592">
      <c r="A5592" s="147"/>
      <c r="B5592" s="64"/>
      <c r="C5592" s="147" t="s">
        <v>217</v>
      </c>
      <c r="E5592" s="161"/>
      <c r="F5592" s="162"/>
      <c r="G5592" s="147"/>
      <c r="H5592" s="146"/>
      <c r="J5592" s="146"/>
      <c r="L5592" s="150"/>
      <c r="N5592" s="163"/>
      <c r="O5592" s="146"/>
      <c r="P5592" s="146"/>
      <c r="Q5592" s="146"/>
      <c r="R5592" s="34"/>
      <c r="S5592" s="35"/>
      <c r="T5592" s="147"/>
    </row>
    <row r="5593">
      <c r="A5593" s="147"/>
      <c r="B5593" s="64"/>
      <c r="C5593" s="147" t="s">
        <v>217</v>
      </c>
      <c r="E5593" s="161"/>
      <c r="F5593" s="162"/>
      <c r="G5593" s="147"/>
      <c r="H5593" s="146"/>
      <c r="J5593" s="146"/>
      <c r="L5593" s="150"/>
      <c r="N5593" s="163"/>
      <c r="O5593" s="146"/>
      <c r="P5593" s="146"/>
      <c r="Q5593" s="146"/>
      <c r="R5593" s="34"/>
      <c r="S5593" s="35"/>
      <c r="T5593" s="147"/>
    </row>
    <row r="5594">
      <c r="A5594" s="147"/>
      <c r="B5594" s="64"/>
      <c r="C5594" s="147" t="s">
        <v>217</v>
      </c>
      <c r="E5594" s="161"/>
      <c r="F5594" s="162"/>
      <c r="G5594" s="147"/>
      <c r="H5594" s="146"/>
      <c r="J5594" s="146"/>
      <c r="L5594" s="150"/>
      <c r="N5594" s="163"/>
      <c r="O5594" s="146"/>
      <c r="P5594" s="146"/>
      <c r="Q5594" s="146"/>
      <c r="R5594" s="34"/>
      <c r="S5594" s="35"/>
      <c r="T5594" s="147"/>
    </row>
    <row r="5595">
      <c r="A5595" s="147"/>
      <c r="B5595" s="64"/>
      <c r="C5595" s="147" t="s">
        <v>217</v>
      </c>
      <c r="E5595" s="161"/>
      <c r="F5595" s="162"/>
      <c r="G5595" s="147"/>
      <c r="H5595" s="146"/>
      <c r="J5595" s="146"/>
      <c r="L5595" s="150"/>
      <c r="N5595" s="163"/>
      <c r="O5595" s="146"/>
      <c r="P5595" s="146"/>
      <c r="Q5595" s="146"/>
      <c r="R5595" s="34"/>
      <c r="S5595" s="35"/>
      <c r="T5595" s="147"/>
    </row>
    <row r="5596">
      <c r="A5596" s="147"/>
      <c r="B5596" s="64"/>
      <c r="C5596" s="147" t="s">
        <v>217</v>
      </c>
      <c r="E5596" s="161"/>
      <c r="F5596" s="162"/>
      <c r="G5596" s="147"/>
      <c r="H5596" s="146"/>
      <c r="J5596" s="146"/>
      <c r="L5596" s="150"/>
      <c r="N5596" s="163"/>
      <c r="O5596" s="146"/>
      <c r="P5596" s="146"/>
      <c r="Q5596" s="146"/>
      <c r="R5596" s="34"/>
      <c r="S5596" s="35"/>
      <c r="T5596" s="147"/>
    </row>
    <row r="5597">
      <c r="A5597" s="147"/>
      <c r="B5597" s="64"/>
      <c r="C5597" s="147" t="s">
        <v>217</v>
      </c>
      <c r="E5597" s="161"/>
      <c r="F5597" s="162"/>
      <c r="G5597" s="147"/>
      <c r="H5597" s="146"/>
      <c r="J5597" s="146"/>
      <c r="L5597" s="150"/>
      <c r="N5597" s="163"/>
      <c r="O5597" s="146"/>
      <c r="P5597" s="146"/>
      <c r="Q5597" s="146"/>
      <c r="R5597" s="34"/>
      <c r="S5597" s="35"/>
      <c r="T5597" s="147"/>
    </row>
    <row r="5598">
      <c r="A5598" s="147"/>
      <c r="B5598" s="64"/>
      <c r="C5598" s="147" t="s">
        <v>217</v>
      </c>
      <c r="E5598" s="161"/>
      <c r="F5598" s="162"/>
      <c r="G5598" s="147"/>
      <c r="H5598" s="146"/>
      <c r="J5598" s="146"/>
      <c r="L5598" s="150"/>
      <c r="N5598" s="163"/>
      <c r="O5598" s="146"/>
      <c r="P5598" s="146"/>
      <c r="Q5598" s="146"/>
      <c r="R5598" s="34"/>
      <c r="S5598" s="35"/>
      <c r="T5598" s="147"/>
    </row>
    <row r="5599">
      <c r="A5599" s="147"/>
      <c r="B5599" s="64"/>
      <c r="C5599" s="147" t="s">
        <v>217</v>
      </c>
      <c r="E5599" s="161"/>
      <c r="F5599" s="162"/>
      <c r="G5599" s="147"/>
      <c r="H5599" s="146"/>
      <c r="J5599" s="146"/>
      <c r="L5599" s="150"/>
      <c r="N5599" s="163"/>
      <c r="O5599" s="146"/>
      <c r="P5599" s="146"/>
      <c r="Q5599" s="146"/>
      <c r="R5599" s="34"/>
      <c r="S5599" s="35"/>
      <c r="T5599" s="147"/>
    </row>
    <row r="5600">
      <c r="A5600" s="147"/>
      <c r="B5600" s="64"/>
      <c r="C5600" s="147" t="s">
        <v>217</v>
      </c>
      <c r="E5600" s="161"/>
      <c r="F5600" s="162"/>
      <c r="G5600" s="147"/>
      <c r="H5600" s="146"/>
      <c r="J5600" s="146"/>
      <c r="L5600" s="150"/>
      <c r="N5600" s="163"/>
      <c r="O5600" s="146"/>
      <c r="P5600" s="146"/>
      <c r="Q5600" s="146"/>
      <c r="R5600" s="34"/>
      <c r="S5600" s="35"/>
      <c r="T5600" s="147"/>
    </row>
    <row r="5601">
      <c r="A5601" s="147"/>
      <c r="B5601" s="64"/>
      <c r="C5601" s="147" t="s">
        <v>217</v>
      </c>
      <c r="E5601" s="161"/>
      <c r="F5601" s="162"/>
      <c r="G5601" s="147"/>
      <c r="H5601" s="146"/>
      <c r="J5601" s="146"/>
      <c r="L5601" s="150"/>
      <c r="N5601" s="163"/>
      <c r="O5601" s="146"/>
      <c r="P5601" s="146"/>
      <c r="Q5601" s="146"/>
      <c r="R5601" s="34"/>
      <c r="S5601" s="35"/>
      <c r="T5601" s="147"/>
    </row>
    <row r="5602">
      <c r="A5602" s="147"/>
      <c r="B5602" s="64"/>
      <c r="C5602" s="147" t="s">
        <v>217</v>
      </c>
      <c r="E5602" s="161"/>
      <c r="F5602" s="162"/>
      <c r="G5602" s="147"/>
      <c r="H5602" s="146"/>
      <c r="J5602" s="146"/>
      <c r="L5602" s="150"/>
      <c r="N5602" s="163"/>
      <c r="O5602" s="146"/>
      <c r="P5602" s="146"/>
      <c r="Q5602" s="146"/>
      <c r="R5602" s="34"/>
      <c r="S5602" s="35"/>
      <c r="T5602" s="147"/>
    </row>
    <row r="5603">
      <c r="A5603" s="147"/>
      <c r="B5603" s="64"/>
      <c r="C5603" s="147" t="s">
        <v>217</v>
      </c>
      <c r="E5603" s="161"/>
      <c r="F5603" s="162"/>
      <c r="G5603" s="147"/>
      <c r="H5603" s="146"/>
      <c r="J5603" s="146"/>
      <c r="L5603" s="150"/>
      <c r="N5603" s="163"/>
      <c r="O5603" s="146"/>
      <c r="P5603" s="146"/>
      <c r="Q5603" s="146"/>
      <c r="R5603" s="34"/>
      <c r="S5603" s="35"/>
      <c r="T5603" s="147"/>
    </row>
    <row r="5604">
      <c r="A5604" s="147"/>
      <c r="B5604" s="64"/>
      <c r="C5604" s="147" t="s">
        <v>217</v>
      </c>
      <c r="E5604" s="161"/>
      <c r="F5604" s="162"/>
      <c r="G5604" s="147"/>
      <c r="H5604" s="146"/>
      <c r="J5604" s="146"/>
      <c r="L5604" s="150"/>
      <c r="N5604" s="163"/>
      <c r="O5604" s="146"/>
      <c r="P5604" s="146"/>
      <c r="Q5604" s="146"/>
      <c r="R5604" s="34"/>
      <c r="S5604" s="35"/>
      <c r="T5604" s="147"/>
    </row>
    <row r="5605">
      <c r="A5605" s="147"/>
      <c r="B5605" s="64"/>
      <c r="C5605" s="147" t="s">
        <v>217</v>
      </c>
      <c r="E5605" s="161"/>
      <c r="F5605" s="162"/>
      <c r="G5605" s="147"/>
      <c r="H5605" s="146"/>
      <c r="J5605" s="146"/>
      <c r="L5605" s="150"/>
      <c r="N5605" s="163"/>
      <c r="O5605" s="146"/>
      <c r="P5605" s="146"/>
      <c r="Q5605" s="146"/>
      <c r="R5605" s="34"/>
      <c r="S5605" s="35"/>
      <c r="T5605" s="147"/>
    </row>
    <row r="5606">
      <c r="A5606" s="147"/>
      <c r="B5606" s="64"/>
      <c r="C5606" s="147" t="s">
        <v>217</v>
      </c>
      <c r="E5606" s="161"/>
      <c r="F5606" s="162"/>
      <c r="G5606" s="147"/>
      <c r="H5606" s="146"/>
      <c r="J5606" s="146"/>
      <c r="L5606" s="150"/>
      <c r="N5606" s="163"/>
      <c r="O5606" s="146"/>
      <c r="P5606" s="146"/>
      <c r="Q5606" s="146"/>
      <c r="R5606" s="34"/>
      <c r="S5606" s="35"/>
      <c r="T5606" s="147"/>
    </row>
    <row r="5607">
      <c r="A5607" s="147"/>
      <c r="B5607" s="64"/>
      <c r="C5607" s="147" t="s">
        <v>217</v>
      </c>
      <c r="E5607" s="161"/>
      <c r="F5607" s="162"/>
      <c r="G5607" s="147"/>
      <c r="H5607" s="146"/>
      <c r="J5607" s="146"/>
      <c r="L5607" s="150"/>
      <c r="N5607" s="163"/>
      <c r="O5607" s="146"/>
      <c r="P5607" s="146"/>
      <c r="Q5607" s="146"/>
      <c r="R5607" s="34"/>
      <c r="S5607" s="35"/>
      <c r="T5607" s="147"/>
    </row>
    <row r="5608">
      <c r="A5608" s="147"/>
      <c r="B5608" s="64"/>
      <c r="C5608" s="147" t="s">
        <v>217</v>
      </c>
      <c r="E5608" s="161"/>
      <c r="F5608" s="162"/>
      <c r="G5608" s="147"/>
      <c r="H5608" s="146"/>
      <c r="J5608" s="146"/>
      <c r="L5608" s="150"/>
      <c r="N5608" s="163"/>
      <c r="O5608" s="146"/>
      <c r="P5608" s="146"/>
      <c r="Q5608" s="146"/>
      <c r="R5608" s="34"/>
      <c r="S5608" s="35"/>
      <c r="T5608" s="147"/>
    </row>
    <row r="5609">
      <c r="A5609" s="147"/>
      <c r="B5609" s="64"/>
      <c r="C5609" s="147" t="s">
        <v>217</v>
      </c>
      <c r="E5609" s="161"/>
      <c r="F5609" s="162"/>
      <c r="G5609" s="147"/>
      <c r="H5609" s="146"/>
      <c r="J5609" s="146"/>
      <c r="L5609" s="150"/>
      <c r="N5609" s="163"/>
      <c r="O5609" s="146"/>
      <c r="P5609" s="146"/>
      <c r="Q5609" s="146"/>
      <c r="R5609" s="34"/>
      <c r="S5609" s="35"/>
      <c r="T5609" s="147"/>
    </row>
    <row r="5610">
      <c r="A5610" s="147"/>
      <c r="B5610" s="64"/>
      <c r="C5610" s="147" t="s">
        <v>217</v>
      </c>
      <c r="E5610" s="161"/>
      <c r="F5610" s="162"/>
      <c r="G5610" s="147"/>
      <c r="H5610" s="146"/>
      <c r="J5610" s="146"/>
      <c r="L5610" s="150"/>
      <c r="N5610" s="163"/>
      <c r="O5610" s="146"/>
      <c r="P5610" s="146"/>
      <c r="Q5610" s="146"/>
      <c r="R5610" s="34"/>
      <c r="S5610" s="35"/>
      <c r="T5610" s="147"/>
    </row>
    <row r="5611">
      <c r="A5611" s="147"/>
      <c r="B5611" s="64"/>
      <c r="C5611" s="147" t="s">
        <v>217</v>
      </c>
      <c r="E5611" s="161"/>
      <c r="F5611" s="162"/>
      <c r="G5611" s="147"/>
      <c r="H5611" s="146"/>
      <c r="J5611" s="146"/>
      <c r="L5611" s="150"/>
      <c r="N5611" s="163"/>
      <c r="O5611" s="146"/>
      <c r="P5611" s="146"/>
      <c r="Q5611" s="146"/>
      <c r="R5611" s="34"/>
      <c r="S5611" s="35"/>
      <c r="T5611" s="147"/>
    </row>
    <row r="5612">
      <c r="A5612" s="147"/>
      <c r="B5612" s="64"/>
      <c r="C5612" s="147" t="s">
        <v>217</v>
      </c>
      <c r="E5612" s="161"/>
      <c r="F5612" s="162"/>
      <c r="G5612" s="147"/>
      <c r="H5612" s="146"/>
      <c r="J5612" s="146"/>
      <c r="L5612" s="150"/>
      <c r="N5612" s="163"/>
      <c r="O5612" s="146"/>
      <c r="P5612" s="146"/>
      <c r="Q5612" s="146"/>
      <c r="R5612" s="34"/>
      <c r="S5612" s="35"/>
      <c r="T5612" s="147"/>
    </row>
    <row r="5613">
      <c r="A5613" s="147"/>
      <c r="B5613" s="64"/>
      <c r="C5613" s="147" t="s">
        <v>217</v>
      </c>
      <c r="E5613" s="161"/>
      <c r="F5613" s="162"/>
      <c r="G5613" s="147"/>
      <c r="H5613" s="146"/>
      <c r="J5613" s="146"/>
      <c r="L5613" s="150"/>
      <c r="N5613" s="163"/>
      <c r="O5613" s="146"/>
      <c r="P5613" s="146"/>
      <c r="Q5613" s="146"/>
      <c r="R5613" s="34"/>
      <c r="S5613" s="35"/>
      <c r="T5613" s="147"/>
    </row>
    <row r="5614">
      <c r="A5614" s="147"/>
      <c r="B5614" s="64"/>
      <c r="C5614" s="147" t="s">
        <v>217</v>
      </c>
      <c r="E5614" s="161"/>
      <c r="F5614" s="162"/>
      <c r="G5614" s="147"/>
      <c r="H5614" s="146"/>
      <c r="J5614" s="146"/>
      <c r="L5614" s="150"/>
      <c r="N5614" s="163"/>
      <c r="O5614" s="146"/>
      <c r="P5614" s="146"/>
      <c r="Q5614" s="146"/>
      <c r="R5614" s="34"/>
      <c r="S5614" s="35"/>
      <c r="T5614" s="147"/>
    </row>
    <row r="5615">
      <c r="A5615" s="147"/>
      <c r="B5615" s="64"/>
      <c r="C5615" s="147" t="s">
        <v>217</v>
      </c>
      <c r="E5615" s="161"/>
      <c r="F5615" s="162"/>
      <c r="G5615" s="147"/>
      <c r="H5615" s="146"/>
      <c r="J5615" s="146"/>
      <c r="L5615" s="150"/>
      <c r="N5615" s="163"/>
      <c r="O5615" s="146"/>
      <c r="P5615" s="146"/>
      <c r="Q5615" s="146"/>
      <c r="R5615" s="34"/>
      <c r="S5615" s="35"/>
      <c r="T5615" s="147"/>
    </row>
    <row r="5616">
      <c r="A5616" s="147"/>
      <c r="B5616" s="64"/>
      <c r="C5616" s="147" t="s">
        <v>217</v>
      </c>
      <c r="E5616" s="161"/>
      <c r="F5616" s="162"/>
      <c r="G5616" s="147"/>
      <c r="H5616" s="146"/>
      <c r="J5616" s="146"/>
      <c r="L5616" s="150"/>
      <c r="N5616" s="163"/>
      <c r="O5616" s="146"/>
      <c r="P5616" s="146"/>
      <c r="Q5616" s="146"/>
      <c r="R5616" s="34"/>
      <c r="S5616" s="35"/>
      <c r="T5616" s="147"/>
    </row>
    <row r="5617">
      <c r="A5617" s="147"/>
      <c r="B5617" s="64"/>
      <c r="C5617" s="147" t="s">
        <v>217</v>
      </c>
      <c r="E5617" s="161"/>
      <c r="F5617" s="162"/>
      <c r="G5617" s="147"/>
      <c r="H5617" s="146"/>
      <c r="J5617" s="146"/>
      <c r="L5617" s="150"/>
      <c r="N5617" s="163"/>
      <c r="O5617" s="146"/>
      <c r="P5617" s="146"/>
      <c r="Q5617" s="146"/>
      <c r="R5617" s="34"/>
      <c r="S5617" s="35"/>
      <c r="T5617" s="147"/>
    </row>
    <row r="5618">
      <c r="A5618" s="147"/>
      <c r="B5618" s="64"/>
      <c r="C5618" s="147" t="s">
        <v>217</v>
      </c>
      <c r="E5618" s="161"/>
      <c r="F5618" s="162"/>
      <c r="G5618" s="147"/>
      <c r="H5618" s="146"/>
      <c r="J5618" s="146"/>
      <c r="L5618" s="150"/>
      <c r="N5618" s="163"/>
      <c r="O5618" s="146"/>
      <c r="P5618" s="146"/>
      <c r="Q5618" s="146"/>
      <c r="R5618" s="34"/>
      <c r="S5618" s="35"/>
      <c r="T5618" s="147"/>
    </row>
    <row r="5619">
      <c r="A5619" s="147"/>
      <c r="B5619" s="64"/>
      <c r="C5619" s="147" t="s">
        <v>217</v>
      </c>
      <c r="E5619" s="161"/>
      <c r="F5619" s="162"/>
      <c r="G5619" s="147"/>
      <c r="H5619" s="146"/>
      <c r="J5619" s="146"/>
      <c r="L5619" s="150"/>
      <c r="N5619" s="163"/>
      <c r="O5619" s="146"/>
      <c r="P5619" s="146"/>
      <c r="Q5619" s="146"/>
      <c r="R5619" s="34"/>
      <c r="S5619" s="35"/>
      <c r="T5619" s="147"/>
    </row>
    <row r="5620">
      <c r="A5620" s="147"/>
      <c r="B5620" s="64"/>
      <c r="C5620" s="147" t="s">
        <v>217</v>
      </c>
      <c r="E5620" s="161"/>
      <c r="F5620" s="162"/>
      <c r="G5620" s="147"/>
      <c r="H5620" s="146"/>
      <c r="J5620" s="146"/>
      <c r="L5620" s="150"/>
      <c r="N5620" s="163"/>
      <c r="O5620" s="146"/>
      <c r="P5620" s="146"/>
      <c r="Q5620" s="146"/>
      <c r="R5620" s="34"/>
      <c r="S5620" s="35"/>
      <c r="T5620" s="147"/>
    </row>
    <row r="5621">
      <c r="A5621" s="147"/>
      <c r="B5621" s="64"/>
      <c r="C5621" s="147" t="s">
        <v>217</v>
      </c>
      <c r="E5621" s="161"/>
      <c r="F5621" s="162"/>
      <c r="G5621" s="147"/>
      <c r="H5621" s="146"/>
      <c r="J5621" s="146"/>
      <c r="L5621" s="150"/>
      <c r="N5621" s="163"/>
      <c r="O5621" s="146"/>
      <c r="P5621" s="146"/>
      <c r="Q5621" s="146"/>
      <c r="R5621" s="34"/>
      <c r="S5621" s="35"/>
      <c r="T5621" s="147"/>
    </row>
    <row r="5622">
      <c r="A5622" s="147"/>
      <c r="B5622" s="64"/>
      <c r="C5622" s="147" t="s">
        <v>217</v>
      </c>
      <c r="E5622" s="161"/>
      <c r="F5622" s="162"/>
      <c r="G5622" s="147"/>
      <c r="H5622" s="146"/>
      <c r="J5622" s="146"/>
      <c r="L5622" s="150"/>
      <c r="N5622" s="163"/>
      <c r="O5622" s="146"/>
      <c r="P5622" s="146"/>
      <c r="Q5622" s="146"/>
      <c r="R5622" s="34"/>
      <c r="S5622" s="35"/>
      <c r="T5622" s="147"/>
    </row>
    <row r="5623">
      <c r="A5623" s="147"/>
      <c r="B5623" s="64"/>
      <c r="C5623" s="147" t="s">
        <v>217</v>
      </c>
      <c r="E5623" s="161"/>
      <c r="F5623" s="162"/>
      <c r="G5623" s="147"/>
      <c r="H5623" s="146"/>
      <c r="J5623" s="146"/>
      <c r="L5623" s="150"/>
      <c r="N5623" s="163"/>
      <c r="O5623" s="146"/>
      <c r="P5623" s="146"/>
      <c r="Q5623" s="146"/>
      <c r="R5623" s="34"/>
      <c r="S5623" s="35"/>
      <c r="T5623" s="147"/>
    </row>
    <row r="5624">
      <c r="A5624" s="147"/>
      <c r="B5624" s="64"/>
      <c r="C5624" s="147" t="s">
        <v>217</v>
      </c>
      <c r="E5624" s="161"/>
      <c r="F5624" s="162"/>
      <c r="G5624" s="147"/>
      <c r="H5624" s="146"/>
      <c r="J5624" s="146"/>
      <c r="L5624" s="150"/>
      <c r="N5624" s="163"/>
      <c r="O5624" s="146"/>
      <c r="P5624" s="146"/>
      <c r="Q5624" s="146"/>
      <c r="R5624" s="34"/>
      <c r="S5624" s="35"/>
      <c r="T5624" s="147"/>
    </row>
    <row r="5625">
      <c r="A5625" s="147"/>
      <c r="B5625" s="64"/>
      <c r="C5625" s="147" t="s">
        <v>217</v>
      </c>
      <c r="E5625" s="161"/>
      <c r="F5625" s="162"/>
      <c r="G5625" s="147"/>
      <c r="H5625" s="146"/>
      <c r="J5625" s="146"/>
      <c r="L5625" s="150"/>
      <c r="N5625" s="163"/>
      <c r="O5625" s="146"/>
      <c r="P5625" s="146"/>
      <c r="Q5625" s="146"/>
      <c r="R5625" s="34"/>
      <c r="S5625" s="35"/>
      <c r="T5625" s="147"/>
    </row>
    <row r="5626">
      <c r="A5626" s="147"/>
      <c r="B5626" s="64"/>
      <c r="C5626" s="147" t="s">
        <v>217</v>
      </c>
      <c r="E5626" s="161"/>
      <c r="F5626" s="162"/>
      <c r="G5626" s="147"/>
      <c r="H5626" s="146"/>
      <c r="J5626" s="146"/>
      <c r="L5626" s="150"/>
      <c r="N5626" s="163"/>
      <c r="O5626" s="146"/>
      <c r="P5626" s="146"/>
      <c r="Q5626" s="146"/>
      <c r="R5626" s="34"/>
      <c r="S5626" s="35"/>
      <c r="T5626" s="147"/>
    </row>
    <row r="5627">
      <c r="A5627" s="147"/>
      <c r="B5627" s="64"/>
      <c r="C5627" s="147" t="s">
        <v>217</v>
      </c>
      <c r="E5627" s="161"/>
      <c r="F5627" s="162"/>
      <c r="G5627" s="147"/>
      <c r="H5627" s="146"/>
      <c r="J5627" s="146"/>
      <c r="L5627" s="150"/>
      <c r="N5627" s="163"/>
      <c r="O5627" s="146"/>
      <c r="P5627" s="146"/>
      <c r="Q5627" s="146"/>
      <c r="R5627" s="34"/>
      <c r="S5627" s="35"/>
      <c r="T5627" s="147"/>
    </row>
    <row r="5628">
      <c r="A5628" s="147"/>
      <c r="B5628" s="64"/>
      <c r="C5628" s="147" t="s">
        <v>217</v>
      </c>
      <c r="E5628" s="161"/>
      <c r="F5628" s="162"/>
      <c r="G5628" s="147"/>
      <c r="H5628" s="146"/>
      <c r="J5628" s="146"/>
      <c r="L5628" s="150"/>
      <c r="N5628" s="163"/>
      <c r="O5628" s="146"/>
      <c r="P5628" s="146"/>
      <c r="Q5628" s="146"/>
      <c r="R5628" s="34"/>
      <c r="S5628" s="35"/>
      <c r="T5628" s="147"/>
    </row>
    <row r="5629">
      <c r="A5629" s="147"/>
      <c r="B5629" s="64"/>
      <c r="C5629" s="147" t="s">
        <v>217</v>
      </c>
      <c r="E5629" s="161"/>
      <c r="F5629" s="162"/>
      <c r="G5629" s="147"/>
      <c r="H5629" s="146"/>
      <c r="J5629" s="146"/>
      <c r="L5629" s="150"/>
      <c r="N5629" s="163"/>
      <c r="O5629" s="146"/>
      <c r="P5629" s="146"/>
      <c r="Q5629" s="146"/>
      <c r="R5629" s="34"/>
      <c r="S5629" s="35"/>
      <c r="T5629" s="147"/>
    </row>
    <row r="5630">
      <c r="A5630" s="147"/>
      <c r="B5630" s="64"/>
      <c r="C5630" s="147" t="s">
        <v>217</v>
      </c>
      <c r="E5630" s="161"/>
      <c r="F5630" s="162"/>
      <c r="G5630" s="147"/>
      <c r="H5630" s="146"/>
      <c r="J5630" s="146"/>
      <c r="L5630" s="150"/>
      <c r="N5630" s="163"/>
      <c r="O5630" s="146"/>
      <c r="P5630" s="146"/>
      <c r="Q5630" s="146"/>
      <c r="R5630" s="34"/>
      <c r="S5630" s="35"/>
      <c r="T5630" s="147"/>
    </row>
    <row r="5631">
      <c r="A5631" s="147"/>
      <c r="B5631" s="64"/>
      <c r="C5631" s="147" t="s">
        <v>217</v>
      </c>
      <c r="E5631" s="161"/>
      <c r="F5631" s="162"/>
      <c r="G5631" s="147"/>
      <c r="H5631" s="146"/>
      <c r="J5631" s="146"/>
      <c r="L5631" s="150"/>
      <c r="N5631" s="163"/>
      <c r="O5631" s="146"/>
      <c r="P5631" s="146"/>
      <c r="Q5631" s="146"/>
      <c r="R5631" s="34"/>
      <c r="S5631" s="35"/>
      <c r="T5631" s="147"/>
    </row>
    <row r="5632">
      <c r="A5632" s="147"/>
      <c r="B5632" s="64"/>
      <c r="C5632" s="147" t="s">
        <v>217</v>
      </c>
      <c r="E5632" s="161"/>
      <c r="F5632" s="162"/>
      <c r="G5632" s="147"/>
      <c r="H5632" s="146"/>
      <c r="J5632" s="146"/>
      <c r="L5632" s="150"/>
      <c r="N5632" s="163"/>
      <c r="O5632" s="146"/>
      <c r="P5632" s="146"/>
      <c r="Q5632" s="146"/>
      <c r="R5632" s="34"/>
      <c r="S5632" s="35"/>
      <c r="T5632" s="147"/>
    </row>
    <row r="5633">
      <c r="A5633" s="147"/>
      <c r="B5633" s="64"/>
      <c r="C5633" s="147" t="s">
        <v>217</v>
      </c>
      <c r="E5633" s="161"/>
      <c r="F5633" s="162"/>
      <c r="G5633" s="147"/>
      <c r="H5633" s="146"/>
      <c r="J5633" s="146"/>
      <c r="L5633" s="150"/>
      <c r="N5633" s="163"/>
      <c r="O5633" s="146"/>
      <c r="P5633" s="146"/>
      <c r="Q5633" s="146"/>
      <c r="R5633" s="34"/>
      <c r="S5633" s="35"/>
      <c r="T5633" s="147"/>
    </row>
    <row r="5634">
      <c r="A5634" s="147"/>
      <c r="B5634" s="64"/>
      <c r="C5634" s="147" t="s">
        <v>217</v>
      </c>
      <c r="E5634" s="161"/>
      <c r="F5634" s="162"/>
      <c r="G5634" s="147"/>
      <c r="H5634" s="146"/>
      <c r="J5634" s="146"/>
      <c r="L5634" s="150"/>
      <c r="N5634" s="163"/>
      <c r="O5634" s="146"/>
      <c r="P5634" s="146"/>
      <c r="Q5634" s="146"/>
      <c r="R5634" s="34"/>
      <c r="S5634" s="35"/>
      <c r="T5634" s="147"/>
    </row>
    <row r="5635">
      <c r="A5635" s="147"/>
      <c r="B5635" s="64"/>
      <c r="C5635" s="147" t="s">
        <v>217</v>
      </c>
      <c r="E5635" s="161"/>
      <c r="F5635" s="162"/>
      <c r="G5635" s="147"/>
      <c r="H5635" s="146"/>
      <c r="J5635" s="146"/>
      <c r="L5635" s="150"/>
      <c r="N5635" s="163"/>
      <c r="O5635" s="146"/>
      <c r="P5635" s="146"/>
      <c r="Q5635" s="146"/>
      <c r="R5635" s="34"/>
      <c r="S5635" s="35"/>
      <c r="T5635" s="147"/>
    </row>
    <row r="5636">
      <c r="A5636" s="147"/>
      <c r="B5636" s="64"/>
      <c r="C5636" s="147" t="s">
        <v>217</v>
      </c>
      <c r="E5636" s="161"/>
      <c r="F5636" s="162"/>
      <c r="G5636" s="147"/>
      <c r="H5636" s="146"/>
      <c r="J5636" s="146"/>
      <c r="L5636" s="150"/>
      <c r="N5636" s="163"/>
      <c r="O5636" s="146"/>
      <c r="P5636" s="146"/>
      <c r="Q5636" s="146"/>
      <c r="R5636" s="34"/>
      <c r="S5636" s="35"/>
      <c r="T5636" s="147"/>
    </row>
    <row r="5637">
      <c r="A5637" s="147"/>
      <c r="B5637" s="64"/>
      <c r="C5637" s="147" t="s">
        <v>217</v>
      </c>
      <c r="E5637" s="161"/>
      <c r="F5637" s="162"/>
      <c r="G5637" s="147"/>
      <c r="H5637" s="146"/>
      <c r="J5637" s="146"/>
      <c r="L5637" s="150"/>
      <c r="N5637" s="163"/>
      <c r="O5637" s="146"/>
      <c r="P5637" s="146"/>
      <c r="Q5637" s="146"/>
      <c r="R5637" s="34"/>
      <c r="S5637" s="35"/>
      <c r="T5637" s="147"/>
    </row>
    <row r="5638">
      <c r="A5638" s="147"/>
      <c r="B5638" s="64"/>
      <c r="C5638" s="147" t="s">
        <v>217</v>
      </c>
      <c r="E5638" s="161"/>
      <c r="F5638" s="162"/>
      <c r="G5638" s="147"/>
      <c r="H5638" s="146"/>
      <c r="J5638" s="146"/>
      <c r="L5638" s="150"/>
      <c r="N5638" s="163"/>
      <c r="O5638" s="146"/>
      <c r="P5638" s="146"/>
      <c r="Q5638" s="146"/>
      <c r="R5638" s="34"/>
      <c r="S5638" s="35"/>
      <c r="T5638" s="147"/>
    </row>
    <row r="5639">
      <c r="A5639" s="147"/>
      <c r="B5639" s="64"/>
      <c r="C5639" s="147" t="s">
        <v>217</v>
      </c>
      <c r="E5639" s="161"/>
      <c r="F5639" s="162"/>
      <c r="G5639" s="147"/>
      <c r="H5639" s="146"/>
      <c r="J5639" s="146"/>
      <c r="L5639" s="150"/>
      <c r="N5639" s="163"/>
      <c r="O5639" s="146"/>
      <c r="P5639" s="146"/>
      <c r="Q5639" s="146"/>
      <c r="R5639" s="34"/>
      <c r="S5639" s="35"/>
      <c r="T5639" s="147"/>
    </row>
    <row r="5640">
      <c r="A5640" s="147"/>
      <c r="B5640" s="64"/>
      <c r="C5640" s="147" t="s">
        <v>217</v>
      </c>
      <c r="E5640" s="161"/>
      <c r="F5640" s="162"/>
      <c r="G5640" s="147"/>
      <c r="H5640" s="146"/>
      <c r="J5640" s="146"/>
      <c r="L5640" s="150"/>
      <c r="N5640" s="163"/>
      <c r="O5640" s="146"/>
      <c r="P5640" s="146"/>
      <c r="Q5640" s="146"/>
      <c r="R5640" s="34"/>
      <c r="S5640" s="35"/>
      <c r="T5640" s="147"/>
    </row>
    <row r="5641">
      <c r="A5641" s="147"/>
      <c r="B5641" s="64"/>
      <c r="C5641" s="147" t="s">
        <v>217</v>
      </c>
      <c r="E5641" s="161"/>
      <c r="F5641" s="162"/>
      <c r="G5641" s="147"/>
      <c r="H5641" s="146"/>
      <c r="J5641" s="146"/>
      <c r="L5641" s="150"/>
      <c r="N5641" s="163"/>
      <c r="O5641" s="146"/>
      <c r="P5641" s="146"/>
      <c r="Q5641" s="146"/>
      <c r="R5641" s="34"/>
      <c r="S5641" s="35"/>
      <c r="T5641" s="147"/>
    </row>
    <row r="5642">
      <c r="A5642" s="147"/>
      <c r="B5642" s="64"/>
      <c r="C5642" s="147" t="s">
        <v>217</v>
      </c>
      <c r="E5642" s="161"/>
      <c r="F5642" s="162"/>
      <c r="G5642" s="147"/>
      <c r="H5642" s="146"/>
      <c r="J5642" s="146"/>
      <c r="L5642" s="150"/>
      <c r="N5642" s="163"/>
      <c r="O5642" s="146"/>
      <c r="P5642" s="146"/>
      <c r="Q5642" s="146"/>
      <c r="R5642" s="34"/>
      <c r="S5642" s="35"/>
      <c r="T5642" s="147"/>
    </row>
    <row r="5643">
      <c r="A5643" s="147"/>
      <c r="B5643" s="64"/>
      <c r="C5643" s="147" t="s">
        <v>217</v>
      </c>
      <c r="E5643" s="161"/>
      <c r="F5643" s="162"/>
      <c r="G5643" s="147"/>
      <c r="H5643" s="146"/>
      <c r="J5643" s="146"/>
      <c r="L5643" s="150"/>
      <c r="N5643" s="163"/>
      <c r="O5643" s="146"/>
      <c r="P5643" s="146"/>
      <c r="Q5643" s="146"/>
      <c r="R5643" s="34"/>
      <c r="S5643" s="35"/>
      <c r="T5643" s="147"/>
    </row>
    <row r="5644">
      <c r="A5644" s="147"/>
      <c r="B5644" s="64"/>
      <c r="C5644" s="147" t="s">
        <v>217</v>
      </c>
      <c r="E5644" s="161"/>
      <c r="F5644" s="162"/>
      <c r="G5644" s="147"/>
      <c r="H5644" s="146"/>
      <c r="J5644" s="146"/>
      <c r="L5644" s="150"/>
      <c r="N5644" s="163"/>
      <c r="O5644" s="146"/>
      <c r="P5644" s="146"/>
      <c r="Q5644" s="146"/>
      <c r="R5644" s="34"/>
      <c r="S5644" s="35"/>
      <c r="T5644" s="147"/>
    </row>
    <row r="5645">
      <c r="A5645" s="147"/>
      <c r="B5645" s="64"/>
      <c r="C5645" s="147" t="s">
        <v>217</v>
      </c>
      <c r="E5645" s="161"/>
      <c r="F5645" s="162"/>
      <c r="G5645" s="147"/>
      <c r="H5645" s="146"/>
      <c r="J5645" s="146"/>
      <c r="L5645" s="150"/>
      <c r="N5645" s="163"/>
      <c r="O5645" s="146"/>
      <c r="P5645" s="146"/>
      <c r="Q5645" s="146"/>
      <c r="R5645" s="34"/>
      <c r="S5645" s="35"/>
      <c r="T5645" s="147"/>
    </row>
    <row r="5646">
      <c r="A5646" s="147"/>
      <c r="B5646" s="64"/>
      <c r="C5646" s="147" t="s">
        <v>217</v>
      </c>
      <c r="E5646" s="161"/>
      <c r="F5646" s="162"/>
      <c r="G5646" s="147"/>
      <c r="H5646" s="146"/>
      <c r="J5646" s="146"/>
      <c r="L5646" s="150"/>
      <c r="N5646" s="163"/>
      <c r="O5646" s="146"/>
      <c r="P5646" s="146"/>
      <c r="Q5646" s="146"/>
      <c r="R5646" s="34"/>
      <c r="S5646" s="35"/>
      <c r="T5646" s="147"/>
    </row>
    <row r="5647">
      <c r="A5647" s="147"/>
      <c r="B5647" s="64"/>
      <c r="C5647" s="147" t="s">
        <v>217</v>
      </c>
      <c r="E5647" s="161"/>
      <c r="F5647" s="162"/>
      <c r="G5647" s="147"/>
      <c r="H5647" s="146"/>
      <c r="J5647" s="146"/>
      <c r="L5647" s="150"/>
      <c r="N5647" s="163"/>
      <c r="O5647" s="146"/>
      <c r="P5647" s="146"/>
      <c r="Q5647" s="146"/>
      <c r="R5647" s="34"/>
      <c r="S5647" s="35"/>
      <c r="T5647" s="147"/>
    </row>
    <row r="5648">
      <c r="A5648" s="147"/>
      <c r="B5648" s="64"/>
      <c r="C5648" s="147" t="s">
        <v>217</v>
      </c>
      <c r="E5648" s="161"/>
      <c r="F5648" s="162"/>
      <c r="G5648" s="147"/>
      <c r="H5648" s="146"/>
      <c r="J5648" s="146"/>
      <c r="L5648" s="150"/>
      <c r="N5648" s="163"/>
      <c r="O5648" s="146"/>
      <c r="P5648" s="146"/>
      <c r="Q5648" s="146"/>
      <c r="R5648" s="34"/>
      <c r="S5648" s="35"/>
      <c r="T5648" s="147"/>
    </row>
    <row r="5649">
      <c r="A5649" s="147"/>
      <c r="B5649" s="64"/>
      <c r="C5649" s="147" t="s">
        <v>217</v>
      </c>
      <c r="E5649" s="161"/>
      <c r="F5649" s="162"/>
      <c r="G5649" s="147"/>
      <c r="H5649" s="146"/>
      <c r="J5649" s="146"/>
      <c r="L5649" s="150"/>
      <c r="N5649" s="163"/>
      <c r="O5649" s="146"/>
      <c r="P5649" s="146"/>
      <c r="Q5649" s="146"/>
      <c r="R5649" s="34"/>
      <c r="S5649" s="35"/>
      <c r="T5649" s="147"/>
    </row>
    <row r="5650">
      <c r="A5650" s="147"/>
      <c r="B5650" s="64"/>
      <c r="C5650" s="147" t="s">
        <v>217</v>
      </c>
      <c r="E5650" s="161"/>
      <c r="F5650" s="162"/>
      <c r="G5650" s="147"/>
      <c r="H5650" s="146"/>
      <c r="J5650" s="146"/>
      <c r="L5650" s="150"/>
      <c r="N5650" s="163"/>
      <c r="O5650" s="146"/>
      <c r="P5650" s="146"/>
      <c r="Q5650" s="146"/>
      <c r="R5650" s="34"/>
      <c r="S5650" s="35"/>
      <c r="T5650" s="147"/>
    </row>
    <row r="5651">
      <c r="A5651" s="147"/>
      <c r="B5651" s="64"/>
      <c r="C5651" s="147" t="s">
        <v>217</v>
      </c>
      <c r="E5651" s="161"/>
      <c r="F5651" s="162"/>
      <c r="G5651" s="147"/>
      <c r="H5651" s="146"/>
      <c r="J5651" s="146"/>
      <c r="L5651" s="150"/>
      <c r="N5651" s="163"/>
      <c r="O5651" s="146"/>
      <c r="P5651" s="146"/>
      <c r="Q5651" s="146"/>
      <c r="R5651" s="34"/>
      <c r="S5651" s="35"/>
      <c r="T5651" s="147"/>
    </row>
    <row r="5652">
      <c r="A5652" s="147"/>
      <c r="B5652" s="64"/>
      <c r="C5652" s="147" t="s">
        <v>217</v>
      </c>
      <c r="E5652" s="161"/>
      <c r="F5652" s="162"/>
      <c r="G5652" s="147"/>
      <c r="H5652" s="146"/>
      <c r="J5652" s="146"/>
      <c r="L5652" s="150"/>
      <c r="N5652" s="163"/>
      <c r="O5652" s="146"/>
      <c r="P5652" s="146"/>
      <c r="Q5652" s="146"/>
      <c r="R5652" s="34"/>
      <c r="S5652" s="35"/>
      <c r="T5652" s="147"/>
    </row>
    <row r="5653">
      <c r="A5653" s="147"/>
      <c r="B5653" s="64"/>
      <c r="C5653" s="147" t="s">
        <v>217</v>
      </c>
      <c r="E5653" s="161"/>
      <c r="F5653" s="162"/>
      <c r="G5653" s="147"/>
      <c r="H5653" s="146"/>
      <c r="J5653" s="146"/>
      <c r="L5653" s="150"/>
      <c r="N5653" s="163"/>
      <c r="O5653" s="146"/>
      <c r="P5653" s="146"/>
      <c r="Q5653" s="146"/>
      <c r="R5653" s="34"/>
      <c r="S5653" s="35"/>
      <c r="T5653" s="147"/>
    </row>
    <row r="5654">
      <c r="A5654" s="147"/>
      <c r="B5654" s="64"/>
      <c r="C5654" s="147" t="s">
        <v>217</v>
      </c>
      <c r="E5654" s="161"/>
      <c r="F5654" s="162"/>
      <c r="G5654" s="147"/>
      <c r="H5654" s="146"/>
      <c r="J5654" s="146"/>
      <c r="L5654" s="150"/>
      <c r="N5654" s="163"/>
      <c r="O5654" s="146"/>
      <c r="P5654" s="146"/>
      <c r="Q5654" s="146"/>
      <c r="R5654" s="34"/>
      <c r="S5654" s="35"/>
      <c r="T5654" s="147"/>
    </row>
    <row r="5655">
      <c r="A5655" s="147"/>
      <c r="B5655" s="64"/>
      <c r="C5655" s="147" t="s">
        <v>217</v>
      </c>
      <c r="E5655" s="161"/>
      <c r="F5655" s="162"/>
      <c r="G5655" s="147"/>
      <c r="H5655" s="146"/>
      <c r="J5655" s="146"/>
      <c r="L5655" s="150"/>
      <c r="N5655" s="163"/>
      <c r="O5655" s="146"/>
      <c r="P5655" s="146"/>
      <c r="Q5655" s="146"/>
      <c r="R5655" s="34"/>
      <c r="S5655" s="35"/>
      <c r="T5655" s="147"/>
    </row>
    <row r="5656">
      <c r="A5656" s="147"/>
      <c r="B5656" s="64"/>
      <c r="C5656" s="147" t="s">
        <v>217</v>
      </c>
      <c r="E5656" s="161"/>
      <c r="F5656" s="162"/>
      <c r="G5656" s="147"/>
      <c r="H5656" s="146"/>
      <c r="J5656" s="146"/>
      <c r="L5656" s="150"/>
      <c r="N5656" s="163"/>
      <c r="O5656" s="146"/>
      <c r="P5656" s="146"/>
      <c r="Q5656" s="146"/>
      <c r="R5656" s="34"/>
      <c r="S5656" s="35"/>
      <c r="T5656" s="147"/>
    </row>
    <row r="5657">
      <c r="A5657" s="147"/>
      <c r="B5657" s="64"/>
      <c r="C5657" s="147" t="s">
        <v>217</v>
      </c>
      <c r="E5657" s="161"/>
      <c r="F5657" s="162"/>
      <c r="G5657" s="147"/>
      <c r="H5657" s="146"/>
      <c r="J5657" s="146"/>
      <c r="L5657" s="150"/>
      <c r="N5657" s="163"/>
      <c r="O5657" s="146"/>
      <c r="P5657" s="146"/>
      <c r="Q5657" s="146"/>
      <c r="R5657" s="34"/>
      <c r="S5657" s="35"/>
      <c r="T5657" s="147"/>
    </row>
    <row r="5658">
      <c r="A5658" s="147"/>
      <c r="B5658" s="64"/>
      <c r="C5658" s="147" t="s">
        <v>217</v>
      </c>
      <c r="E5658" s="161"/>
      <c r="F5658" s="162"/>
      <c r="G5658" s="147"/>
      <c r="H5658" s="146"/>
      <c r="J5658" s="146"/>
      <c r="L5658" s="150"/>
      <c r="N5658" s="163"/>
      <c r="O5658" s="146"/>
      <c r="P5658" s="146"/>
      <c r="Q5658" s="146"/>
      <c r="R5658" s="34"/>
      <c r="S5658" s="35"/>
      <c r="T5658" s="147"/>
    </row>
    <row r="5659">
      <c r="A5659" s="147"/>
      <c r="B5659" s="64"/>
      <c r="C5659" s="147" t="s">
        <v>217</v>
      </c>
      <c r="E5659" s="161"/>
      <c r="F5659" s="162"/>
      <c r="G5659" s="147"/>
      <c r="H5659" s="146"/>
      <c r="J5659" s="146"/>
      <c r="L5659" s="150"/>
      <c r="N5659" s="163"/>
      <c r="O5659" s="146"/>
      <c r="P5659" s="146"/>
      <c r="Q5659" s="146"/>
      <c r="R5659" s="34"/>
      <c r="S5659" s="35"/>
      <c r="T5659" s="147"/>
    </row>
    <row r="5660">
      <c r="A5660" s="147"/>
      <c r="B5660" s="64"/>
      <c r="C5660" s="147" t="s">
        <v>217</v>
      </c>
      <c r="E5660" s="161"/>
      <c r="F5660" s="162"/>
      <c r="G5660" s="147"/>
      <c r="H5660" s="146"/>
      <c r="J5660" s="146"/>
      <c r="L5660" s="150"/>
      <c r="N5660" s="163"/>
      <c r="O5660" s="146"/>
      <c r="P5660" s="146"/>
      <c r="Q5660" s="146"/>
      <c r="R5660" s="34"/>
      <c r="S5660" s="35"/>
      <c r="T5660" s="147"/>
    </row>
    <row r="5661">
      <c r="A5661" s="147"/>
      <c r="B5661" s="64"/>
      <c r="C5661" s="147" t="s">
        <v>217</v>
      </c>
      <c r="E5661" s="161"/>
      <c r="F5661" s="162"/>
      <c r="G5661" s="147"/>
      <c r="H5661" s="146"/>
      <c r="J5661" s="146"/>
      <c r="L5661" s="150"/>
      <c r="N5661" s="163"/>
      <c r="O5661" s="146"/>
      <c r="P5661" s="146"/>
      <c r="Q5661" s="146"/>
      <c r="R5661" s="34"/>
      <c r="S5661" s="35"/>
      <c r="T5661" s="147"/>
    </row>
    <row r="5662">
      <c r="A5662" s="147"/>
      <c r="B5662" s="64"/>
      <c r="C5662" s="147" t="s">
        <v>217</v>
      </c>
      <c r="E5662" s="161"/>
      <c r="F5662" s="162"/>
      <c r="G5662" s="147"/>
      <c r="H5662" s="146"/>
      <c r="J5662" s="146"/>
      <c r="L5662" s="150"/>
      <c r="N5662" s="163"/>
      <c r="O5662" s="146"/>
      <c r="P5662" s="146"/>
      <c r="Q5662" s="146"/>
      <c r="R5662" s="34"/>
      <c r="S5662" s="35"/>
      <c r="T5662" s="147"/>
    </row>
    <row r="5663">
      <c r="A5663" s="147"/>
      <c r="B5663" s="64"/>
      <c r="C5663" s="147" t="s">
        <v>217</v>
      </c>
      <c r="E5663" s="161"/>
      <c r="F5663" s="162"/>
      <c r="G5663" s="147"/>
      <c r="H5663" s="146"/>
      <c r="J5663" s="146"/>
      <c r="L5663" s="150"/>
      <c r="N5663" s="163"/>
      <c r="O5663" s="146"/>
      <c r="P5663" s="146"/>
      <c r="Q5663" s="146"/>
      <c r="R5663" s="34"/>
      <c r="S5663" s="35"/>
      <c r="T5663" s="147"/>
    </row>
    <row r="5664">
      <c r="A5664" s="147"/>
      <c r="B5664" s="64"/>
      <c r="C5664" s="147" t="s">
        <v>217</v>
      </c>
      <c r="E5664" s="161"/>
      <c r="F5664" s="162"/>
      <c r="G5664" s="147"/>
      <c r="H5664" s="146"/>
      <c r="J5664" s="146"/>
      <c r="L5664" s="150"/>
      <c r="N5664" s="163"/>
      <c r="O5664" s="146"/>
      <c r="P5664" s="146"/>
      <c r="Q5664" s="146"/>
      <c r="R5664" s="34"/>
      <c r="S5664" s="35"/>
      <c r="T5664" s="147"/>
    </row>
    <row r="5665">
      <c r="A5665" s="147"/>
      <c r="B5665" s="64"/>
      <c r="C5665" s="147" t="s">
        <v>217</v>
      </c>
      <c r="E5665" s="161"/>
      <c r="F5665" s="162"/>
      <c r="G5665" s="147"/>
      <c r="H5665" s="146"/>
      <c r="J5665" s="146"/>
      <c r="L5665" s="150"/>
      <c r="N5665" s="163"/>
      <c r="O5665" s="146"/>
      <c r="P5665" s="146"/>
      <c r="Q5665" s="146"/>
      <c r="R5665" s="34"/>
      <c r="S5665" s="35"/>
      <c r="T5665" s="147"/>
    </row>
    <row r="5666">
      <c r="A5666" s="147"/>
      <c r="B5666" s="64"/>
      <c r="C5666" s="147" t="s">
        <v>217</v>
      </c>
      <c r="E5666" s="161"/>
      <c r="F5666" s="162"/>
      <c r="G5666" s="147"/>
      <c r="H5666" s="146"/>
      <c r="J5666" s="146"/>
      <c r="L5666" s="150"/>
      <c r="N5666" s="163"/>
      <c r="O5666" s="146"/>
      <c r="P5666" s="146"/>
      <c r="Q5666" s="146"/>
      <c r="R5666" s="34"/>
      <c r="S5666" s="35"/>
      <c r="T5666" s="147"/>
    </row>
    <row r="5667">
      <c r="A5667" s="147"/>
      <c r="B5667" s="64"/>
      <c r="C5667" s="147" t="s">
        <v>217</v>
      </c>
      <c r="E5667" s="161"/>
      <c r="F5667" s="162"/>
      <c r="G5667" s="147"/>
      <c r="H5667" s="146"/>
      <c r="J5667" s="146"/>
      <c r="L5667" s="150"/>
      <c r="N5667" s="163"/>
      <c r="O5667" s="146"/>
      <c r="P5667" s="146"/>
      <c r="Q5667" s="146"/>
      <c r="R5667" s="34"/>
      <c r="S5667" s="35"/>
      <c r="T5667" s="147"/>
    </row>
    <row r="5668">
      <c r="A5668" s="147"/>
      <c r="B5668" s="64"/>
      <c r="C5668" s="147" t="s">
        <v>217</v>
      </c>
      <c r="E5668" s="161"/>
      <c r="F5668" s="162"/>
      <c r="G5668" s="147"/>
      <c r="H5668" s="146"/>
      <c r="J5668" s="146"/>
      <c r="L5668" s="150"/>
      <c r="N5668" s="163"/>
      <c r="O5668" s="146"/>
      <c r="P5668" s="146"/>
      <c r="Q5668" s="146"/>
      <c r="R5668" s="34"/>
      <c r="S5668" s="35"/>
      <c r="T5668" s="147"/>
    </row>
    <row r="5669">
      <c r="A5669" s="147"/>
      <c r="B5669" s="64"/>
      <c r="C5669" s="147" t="s">
        <v>217</v>
      </c>
      <c r="E5669" s="161"/>
      <c r="F5669" s="162"/>
      <c r="G5669" s="147"/>
      <c r="H5669" s="146"/>
      <c r="J5669" s="146"/>
      <c r="L5669" s="150"/>
      <c r="N5669" s="163"/>
      <c r="O5669" s="146"/>
      <c r="P5669" s="146"/>
      <c r="Q5669" s="146"/>
      <c r="R5669" s="34"/>
      <c r="S5669" s="35"/>
      <c r="T5669" s="147"/>
    </row>
    <row r="5670">
      <c r="A5670" s="147"/>
      <c r="B5670" s="64"/>
      <c r="C5670" s="147" t="s">
        <v>217</v>
      </c>
      <c r="E5670" s="161"/>
      <c r="F5670" s="162"/>
      <c r="G5670" s="147"/>
      <c r="H5670" s="146"/>
      <c r="J5670" s="146"/>
      <c r="L5670" s="150"/>
      <c r="N5670" s="163"/>
      <c r="O5670" s="146"/>
      <c r="P5670" s="146"/>
      <c r="Q5670" s="146"/>
      <c r="R5670" s="34"/>
      <c r="S5670" s="35"/>
      <c r="T5670" s="147"/>
    </row>
    <row r="5671">
      <c r="A5671" s="147"/>
      <c r="B5671" s="64"/>
      <c r="C5671" s="147" t="s">
        <v>217</v>
      </c>
      <c r="E5671" s="161"/>
      <c r="F5671" s="162"/>
      <c r="G5671" s="147"/>
      <c r="H5671" s="146"/>
      <c r="J5671" s="146"/>
      <c r="L5671" s="150"/>
      <c r="N5671" s="163"/>
      <c r="O5671" s="146"/>
      <c r="P5671" s="146"/>
      <c r="Q5671" s="146"/>
      <c r="R5671" s="34"/>
      <c r="S5671" s="35"/>
      <c r="T5671" s="147"/>
    </row>
    <row r="5672">
      <c r="A5672" s="147"/>
      <c r="B5672" s="64"/>
      <c r="C5672" s="147" t="s">
        <v>217</v>
      </c>
      <c r="E5672" s="161"/>
      <c r="F5672" s="162"/>
      <c r="G5672" s="147"/>
      <c r="H5672" s="146"/>
      <c r="J5672" s="146"/>
      <c r="L5672" s="150"/>
      <c r="N5672" s="163"/>
      <c r="O5672" s="146"/>
      <c r="P5672" s="146"/>
      <c r="Q5672" s="146"/>
      <c r="R5672" s="34"/>
      <c r="S5672" s="35"/>
      <c r="T5672" s="147"/>
    </row>
    <row r="5673">
      <c r="A5673" s="147"/>
      <c r="B5673" s="64"/>
      <c r="C5673" s="147" t="s">
        <v>217</v>
      </c>
      <c r="E5673" s="161"/>
      <c r="F5673" s="162"/>
      <c r="G5673" s="147"/>
      <c r="H5673" s="146"/>
      <c r="J5673" s="146"/>
      <c r="L5673" s="150"/>
      <c r="N5673" s="163"/>
      <c r="O5673" s="146"/>
      <c r="P5673" s="146"/>
      <c r="Q5673" s="146"/>
      <c r="R5673" s="34"/>
      <c r="S5673" s="35"/>
      <c r="T5673" s="147"/>
    </row>
    <row r="5674">
      <c r="A5674" s="147"/>
      <c r="B5674" s="64"/>
      <c r="C5674" s="147" t="s">
        <v>217</v>
      </c>
      <c r="E5674" s="161"/>
      <c r="F5674" s="162"/>
      <c r="G5674" s="147"/>
      <c r="H5674" s="146"/>
      <c r="J5674" s="146"/>
      <c r="L5674" s="150"/>
      <c r="N5674" s="163"/>
      <c r="O5674" s="146"/>
      <c r="P5674" s="146"/>
      <c r="Q5674" s="146"/>
      <c r="R5674" s="34"/>
      <c r="S5674" s="35"/>
      <c r="T5674" s="147"/>
    </row>
    <row r="5675">
      <c r="A5675" s="147"/>
      <c r="B5675" s="64"/>
      <c r="C5675" s="147" t="s">
        <v>217</v>
      </c>
      <c r="E5675" s="161"/>
      <c r="F5675" s="162"/>
      <c r="G5675" s="147"/>
      <c r="H5675" s="146"/>
      <c r="J5675" s="146"/>
      <c r="L5675" s="150"/>
      <c r="N5675" s="163"/>
      <c r="O5675" s="146"/>
      <c r="P5675" s="146"/>
      <c r="Q5675" s="146"/>
      <c r="R5675" s="34"/>
      <c r="S5675" s="35"/>
      <c r="T5675" s="147"/>
    </row>
    <row r="5676">
      <c r="A5676" s="147"/>
      <c r="B5676" s="64"/>
      <c r="C5676" s="147" t="s">
        <v>217</v>
      </c>
      <c r="E5676" s="161"/>
      <c r="F5676" s="162"/>
      <c r="G5676" s="147"/>
      <c r="H5676" s="146"/>
      <c r="J5676" s="146"/>
      <c r="L5676" s="150"/>
      <c r="N5676" s="163"/>
      <c r="O5676" s="146"/>
      <c r="P5676" s="146"/>
      <c r="Q5676" s="146"/>
      <c r="R5676" s="34"/>
      <c r="S5676" s="35"/>
      <c r="T5676" s="147"/>
    </row>
    <row r="5677">
      <c r="A5677" s="147"/>
      <c r="B5677" s="64"/>
      <c r="C5677" s="147" t="s">
        <v>217</v>
      </c>
      <c r="E5677" s="161"/>
      <c r="F5677" s="162"/>
      <c r="G5677" s="147"/>
      <c r="H5677" s="146"/>
      <c r="J5677" s="146"/>
      <c r="L5677" s="150"/>
      <c r="N5677" s="163"/>
      <c r="O5677" s="146"/>
      <c r="P5677" s="146"/>
      <c r="Q5677" s="146"/>
      <c r="R5677" s="34"/>
      <c r="S5677" s="35"/>
      <c r="T5677" s="147"/>
    </row>
    <row r="5678">
      <c r="A5678" s="147"/>
      <c r="B5678" s="64"/>
      <c r="C5678" s="147" t="s">
        <v>217</v>
      </c>
      <c r="E5678" s="161"/>
      <c r="F5678" s="162"/>
      <c r="G5678" s="147"/>
      <c r="H5678" s="146"/>
      <c r="J5678" s="146"/>
      <c r="L5678" s="150"/>
      <c r="N5678" s="163"/>
      <c r="O5678" s="146"/>
      <c r="P5678" s="146"/>
      <c r="Q5678" s="146"/>
      <c r="R5678" s="34"/>
      <c r="S5678" s="35"/>
      <c r="T5678" s="147"/>
    </row>
    <row r="5679">
      <c r="A5679" s="147"/>
      <c r="B5679" s="64"/>
      <c r="C5679" s="147" t="s">
        <v>217</v>
      </c>
      <c r="E5679" s="161"/>
      <c r="F5679" s="162"/>
      <c r="G5679" s="147"/>
      <c r="H5679" s="146"/>
      <c r="J5679" s="146"/>
      <c r="L5679" s="150"/>
      <c r="N5679" s="163"/>
      <c r="O5679" s="146"/>
      <c r="P5679" s="146"/>
      <c r="Q5679" s="146"/>
      <c r="R5679" s="34"/>
      <c r="S5679" s="35"/>
      <c r="T5679" s="147"/>
    </row>
    <row r="5680">
      <c r="A5680" s="147"/>
      <c r="B5680" s="64"/>
      <c r="C5680" s="147" t="s">
        <v>217</v>
      </c>
      <c r="E5680" s="161"/>
      <c r="F5680" s="162"/>
      <c r="G5680" s="147"/>
      <c r="H5680" s="146"/>
      <c r="J5680" s="146"/>
      <c r="L5680" s="150"/>
      <c r="N5680" s="163"/>
      <c r="O5680" s="146"/>
      <c r="P5680" s="146"/>
      <c r="Q5680" s="146"/>
      <c r="R5680" s="34"/>
      <c r="S5680" s="35"/>
      <c r="T5680" s="147"/>
    </row>
    <row r="5681">
      <c r="A5681" s="147"/>
      <c r="B5681" s="64"/>
      <c r="C5681" s="147" t="s">
        <v>217</v>
      </c>
      <c r="E5681" s="161"/>
      <c r="F5681" s="162"/>
      <c r="G5681" s="147"/>
      <c r="H5681" s="146"/>
      <c r="J5681" s="146"/>
      <c r="L5681" s="150"/>
      <c r="N5681" s="163"/>
      <c r="O5681" s="146"/>
      <c r="P5681" s="146"/>
      <c r="Q5681" s="146"/>
      <c r="R5681" s="34"/>
      <c r="S5681" s="35"/>
      <c r="T5681" s="147"/>
    </row>
    <row r="5682">
      <c r="A5682" s="147"/>
      <c r="B5682" s="64"/>
      <c r="C5682" s="147" t="s">
        <v>217</v>
      </c>
      <c r="E5682" s="161"/>
      <c r="F5682" s="162"/>
      <c r="G5682" s="147"/>
      <c r="H5682" s="146"/>
      <c r="J5682" s="146"/>
      <c r="L5682" s="150"/>
      <c r="N5682" s="163"/>
      <c r="O5682" s="146"/>
      <c r="P5682" s="146"/>
      <c r="Q5682" s="146"/>
      <c r="R5682" s="34"/>
      <c r="S5682" s="35"/>
      <c r="T5682" s="147"/>
    </row>
    <row r="5683">
      <c r="A5683" s="147"/>
      <c r="B5683" s="64"/>
      <c r="C5683" s="147" t="s">
        <v>217</v>
      </c>
      <c r="E5683" s="161"/>
      <c r="F5683" s="162"/>
      <c r="G5683" s="147"/>
      <c r="H5683" s="146"/>
      <c r="J5683" s="146"/>
      <c r="L5683" s="150"/>
      <c r="N5683" s="163"/>
      <c r="O5683" s="146"/>
      <c r="P5683" s="146"/>
      <c r="Q5683" s="146"/>
      <c r="R5683" s="34"/>
      <c r="S5683" s="35"/>
      <c r="T5683" s="147"/>
    </row>
    <row r="5684">
      <c r="A5684" s="147"/>
      <c r="B5684" s="64"/>
      <c r="C5684" s="147" t="s">
        <v>217</v>
      </c>
      <c r="E5684" s="161"/>
      <c r="F5684" s="162"/>
      <c r="G5684" s="147"/>
      <c r="H5684" s="146"/>
      <c r="J5684" s="146"/>
      <c r="L5684" s="150"/>
      <c r="N5684" s="163"/>
      <c r="O5684" s="146"/>
      <c r="P5684" s="146"/>
      <c r="Q5684" s="146"/>
      <c r="R5684" s="34"/>
      <c r="S5684" s="35"/>
      <c r="T5684" s="147"/>
    </row>
    <row r="5685">
      <c r="A5685" s="147"/>
      <c r="B5685" s="64"/>
      <c r="C5685" s="147" t="s">
        <v>217</v>
      </c>
      <c r="E5685" s="161"/>
      <c r="F5685" s="162"/>
      <c r="G5685" s="147"/>
      <c r="H5685" s="146"/>
      <c r="J5685" s="146"/>
      <c r="L5685" s="150"/>
      <c r="N5685" s="163"/>
      <c r="O5685" s="146"/>
      <c r="P5685" s="146"/>
      <c r="Q5685" s="146"/>
      <c r="R5685" s="34"/>
      <c r="S5685" s="35"/>
      <c r="T5685" s="147"/>
    </row>
    <row r="5686">
      <c r="A5686" s="147"/>
      <c r="B5686" s="64"/>
      <c r="C5686" s="147" t="s">
        <v>217</v>
      </c>
      <c r="E5686" s="161"/>
      <c r="F5686" s="162"/>
      <c r="G5686" s="147"/>
      <c r="H5686" s="146"/>
      <c r="J5686" s="146"/>
      <c r="L5686" s="150"/>
      <c r="N5686" s="163"/>
      <c r="O5686" s="146"/>
      <c r="P5686" s="146"/>
      <c r="Q5686" s="146"/>
      <c r="R5686" s="34"/>
      <c r="S5686" s="35"/>
      <c r="T5686" s="147"/>
    </row>
    <row r="5687">
      <c r="A5687" s="147"/>
      <c r="B5687" s="64"/>
      <c r="C5687" s="147" t="s">
        <v>217</v>
      </c>
      <c r="E5687" s="161"/>
      <c r="F5687" s="162"/>
      <c r="G5687" s="147"/>
      <c r="H5687" s="146"/>
      <c r="J5687" s="146"/>
      <c r="L5687" s="150"/>
      <c r="N5687" s="163"/>
      <c r="O5687" s="146"/>
      <c r="P5687" s="146"/>
      <c r="Q5687" s="146"/>
      <c r="R5687" s="34"/>
      <c r="S5687" s="35"/>
      <c r="T5687" s="147"/>
    </row>
    <row r="5688">
      <c r="A5688" s="147"/>
      <c r="B5688" s="64"/>
      <c r="C5688" s="147" t="s">
        <v>217</v>
      </c>
      <c r="E5688" s="161"/>
      <c r="F5688" s="162"/>
      <c r="G5688" s="147"/>
      <c r="H5688" s="146"/>
      <c r="J5688" s="146"/>
      <c r="L5688" s="150"/>
      <c r="N5688" s="163"/>
      <c r="O5688" s="146"/>
      <c r="P5688" s="146"/>
      <c r="Q5688" s="146"/>
      <c r="R5688" s="34"/>
      <c r="S5688" s="35"/>
      <c r="T5688" s="147"/>
    </row>
    <row r="5689">
      <c r="A5689" s="147"/>
      <c r="B5689" s="64"/>
      <c r="C5689" s="147" t="s">
        <v>217</v>
      </c>
      <c r="E5689" s="161"/>
      <c r="F5689" s="162"/>
      <c r="G5689" s="147"/>
      <c r="H5689" s="146"/>
      <c r="J5689" s="146"/>
      <c r="L5689" s="150"/>
      <c r="N5689" s="163"/>
      <c r="O5689" s="146"/>
      <c r="P5689" s="146"/>
      <c r="Q5689" s="146"/>
      <c r="R5689" s="34"/>
      <c r="S5689" s="35"/>
      <c r="T5689" s="147"/>
    </row>
    <row r="5690">
      <c r="A5690" s="147"/>
      <c r="B5690" s="64"/>
      <c r="C5690" s="147" t="s">
        <v>217</v>
      </c>
      <c r="E5690" s="161"/>
      <c r="F5690" s="162"/>
      <c r="G5690" s="147"/>
      <c r="H5690" s="146"/>
      <c r="J5690" s="146"/>
      <c r="L5690" s="150"/>
      <c r="N5690" s="163"/>
      <c r="O5690" s="146"/>
      <c r="P5690" s="146"/>
      <c r="Q5690" s="146"/>
      <c r="R5690" s="34"/>
      <c r="S5690" s="35"/>
      <c r="T5690" s="147"/>
    </row>
    <row r="5691">
      <c r="A5691" s="147"/>
      <c r="B5691" s="64"/>
      <c r="C5691" s="147" t="s">
        <v>217</v>
      </c>
      <c r="E5691" s="161"/>
      <c r="F5691" s="162"/>
      <c r="G5691" s="147"/>
      <c r="H5691" s="146"/>
      <c r="J5691" s="146"/>
      <c r="L5691" s="150"/>
      <c r="N5691" s="163"/>
      <c r="O5691" s="146"/>
      <c r="P5691" s="146"/>
      <c r="Q5691" s="146"/>
      <c r="R5691" s="34"/>
      <c r="S5691" s="35"/>
      <c r="T5691" s="147"/>
    </row>
    <row r="5692">
      <c r="A5692" s="147"/>
      <c r="B5692" s="64"/>
      <c r="C5692" s="147" t="s">
        <v>217</v>
      </c>
      <c r="E5692" s="161"/>
      <c r="F5692" s="162"/>
      <c r="G5692" s="147"/>
      <c r="H5692" s="146"/>
      <c r="J5692" s="146"/>
      <c r="L5692" s="150"/>
      <c r="N5692" s="163"/>
      <c r="O5692" s="146"/>
      <c r="P5692" s="146"/>
      <c r="Q5692" s="146"/>
      <c r="R5692" s="34"/>
      <c r="S5692" s="35"/>
      <c r="T5692" s="147"/>
    </row>
    <row r="5693">
      <c r="A5693" s="147"/>
      <c r="B5693" s="64"/>
      <c r="C5693" s="147" t="s">
        <v>217</v>
      </c>
      <c r="E5693" s="161"/>
      <c r="F5693" s="162"/>
      <c r="G5693" s="147"/>
      <c r="H5693" s="146"/>
      <c r="J5693" s="146"/>
      <c r="L5693" s="150"/>
      <c r="N5693" s="163"/>
      <c r="O5693" s="146"/>
      <c r="P5693" s="146"/>
      <c r="Q5693" s="146"/>
      <c r="R5693" s="34"/>
      <c r="S5693" s="35"/>
      <c r="T5693" s="147"/>
    </row>
    <row r="5694">
      <c r="A5694" s="147"/>
      <c r="B5694" s="64"/>
      <c r="C5694" s="147" t="s">
        <v>217</v>
      </c>
      <c r="E5694" s="161"/>
      <c r="F5694" s="162"/>
      <c r="G5694" s="147"/>
      <c r="H5694" s="146"/>
      <c r="J5694" s="146"/>
      <c r="L5694" s="150"/>
      <c r="N5694" s="163"/>
      <c r="O5694" s="146"/>
      <c r="P5694" s="146"/>
      <c r="Q5694" s="146"/>
      <c r="R5694" s="34"/>
      <c r="S5694" s="35"/>
      <c r="T5694" s="147"/>
    </row>
    <row r="5695">
      <c r="A5695" s="147"/>
      <c r="B5695" s="64"/>
      <c r="C5695" s="147" t="s">
        <v>217</v>
      </c>
      <c r="E5695" s="161"/>
      <c r="F5695" s="162"/>
      <c r="G5695" s="147"/>
      <c r="H5695" s="146"/>
      <c r="J5695" s="146"/>
      <c r="L5695" s="150"/>
      <c r="N5695" s="163"/>
      <c r="O5695" s="146"/>
      <c r="P5695" s="146"/>
      <c r="Q5695" s="146"/>
      <c r="R5695" s="34"/>
      <c r="S5695" s="35"/>
      <c r="T5695" s="147"/>
    </row>
    <row r="5696">
      <c r="A5696" s="147"/>
      <c r="B5696" s="64"/>
      <c r="C5696" s="147" t="s">
        <v>217</v>
      </c>
      <c r="E5696" s="161"/>
      <c r="F5696" s="162"/>
      <c r="G5696" s="147"/>
      <c r="H5696" s="146"/>
      <c r="J5696" s="146"/>
      <c r="L5696" s="150"/>
      <c r="N5696" s="163"/>
      <c r="O5696" s="146"/>
      <c r="P5696" s="146"/>
      <c r="Q5696" s="146"/>
      <c r="R5696" s="34"/>
      <c r="S5696" s="35"/>
      <c r="T5696" s="147"/>
    </row>
    <row r="5697">
      <c r="A5697" s="147"/>
      <c r="B5697" s="64"/>
      <c r="C5697" s="147" t="s">
        <v>217</v>
      </c>
      <c r="E5697" s="161"/>
      <c r="F5697" s="162"/>
      <c r="G5697" s="147"/>
      <c r="H5697" s="146"/>
      <c r="J5697" s="146"/>
      <c r="L5697" s="150"/>
      <c r="N5697" s="163"/>
      <c r="O5697" s="146"/>
      <c r="P5697" s="146"/>
      <c r="Q5697" s="146"/>
      <c r="R5697" s="34"/>
      <c r="S5697" s="35"/>
      <c r="T5697" s="147"/>
    </row>
    <row r="5698">
      <c r="A5698" s="147"/>
      <c r="B5698" s="64"/>
      <c r="C5698" s="147" t="s">
        <v>217</v>
      </c>
      <c r="E5698" s="161"/>
      <c r="F5698" s="162"/>
      <c r="G5698" s="147"/>
      <c r="H5698" s="146"/>
      <c r="J5698" s="146"/>
      <c r="L5698" s="150"/>
      <c r="N5698" s="163"/>
      <c r="O5698" s="146"/>
      <c r="P5698" s="146"/>
      <c r="Q5698" s="146"/>
      <c r="R5698" s="34"/>
      <c r="S5698" s="35"/>
      <c r="T5698" s="147"/>
    </row>
    <row r="5699">
      <c r="A5699" s="147"/>
      <c r="B5699" s="64"/>
      <c r="C5699" s="147" t="s">
        <v>217</v>
      </c>
      <c r="E5699" s="161"/>
      <c r="F5699" s="162"/>
      <c r="G5699" s="147"/>
      <c r="H5699" s="146"/>
      <c r="J5699" s="146"/>
      <c r="L5699" s="150"/>
      <c r="N5699" s="163"/>
      <c r="O5699" s="146"/>
      <c r="P5699" s="146"/>
      <c r="Q5699" s="146"/>
      <c r="R5699" s="34"/>
      <c r="S5699" s="35"/>
      <c r="T5699" s="147"/>
    </row>
    <row r="5700">
      <c r="A5700" s="147"/>
      <c r="B5700" s="64"/>
      <c r="C5700" s="147" t="s">
        <v>217</v>
      </c>
      <c r="E5700" s="161"/>
      <c r="F5700" s="162"/>
      <c r="G5700" s="147"/>
      <c r="H5700" s="146"/>
      <c r="J5700" s="146"/>
      <c r="L5700" s="150"/>
      <c r="N5700" s="163"/>
      <c r="O5700" s="146"/>
      <c r="P5700" s="146"/>
      <c r="Q5700" s="146"/>
      <c r="R5700" s="34"/>
      <c r="S5700" s="35"/>
      <c r="T5700" s="147"/>
    </row>
    <row r="5701">
      <c r="A5701" s="147"/>
      <c r="B5701" s="64"/>
      <c r="C5701" s="147" t="s">
        <v>217</v>
      </c>
      <c r="E5701" s="161"/>
      <c r="F5701" s="162"/>
      <c r="G5701" s="147"/>
      <c r="H5701" s="146"/>
      <c r="J5701" s="146"/>
      <c r="L5701" s="150"/>
      <c r="N5701" s="163"/>
      <c r="O5701" s="146"/>
      <c r="P5701" s="146"/>
      <c r="Q5701" s="146"/>
      <c r="R5701" s="34"/>
      <c r="S5701" s="35"/>
      <c r="T5701" s="147"/>
    </row>
    <row r="5702">
      <c r="A5702" s="147"/>
      <c r="B5702" s="64"/>
      <c r="C5702" s="147" t="s">
        <v>217</v>
      </c>
      <c r="E5702" s="161"/>
      <c r="F5702" s="162"/>
      <c r="G5702" s="147"/>
      <c r="H5702" s="146"/>
      <c r="J5702" s="146"/>
      <c r="L5702" s="150"/>
      <c r="N5702" s="163"/>
      <c r="O5702" s="146"/>
      <c r="P5702" s="146"/>
      <c r="Q5702" s="146"/>
      <c r="R5702" s="34"/>
      <c r="S5702" s="35"/>
      <c r="T5702" s="147"/>
    </row>
    <row r="5703">
      <c r="A5703" s="147"/>
      <c r="B5703" s="64"/>
      <c r="C5703" s="147" t="s">
        <v>217</v>
      </c>
      <c r="E5703" s="161"/>
      <c r="F5703" s="162"/>
      <c r="G5703" s="147"/>
      <c r="H5703" s="146"/>
      <c r="J5703" s="146"/>
      <c r="L5703" s="150"/>
      <c r="N5703" s="163"/>
      <c r="O5703" s="146"/>
      <c r="P5703" s="146"/>
      <c r="Q5703" s="146"/>
      <c r="R5703" s="34"/>
      <c r="S5703" s="35"/>
      <c r="T5703" s="147"/>
    </row>
    <row r="5704">
      <c r="A5704" s="147"/>
      <c r="B5704" s="64"/>
      <c r="C5704" s="147" t="s">
        <v>217</v>
      </c>
      <c r="E5704" s="161"/>
      <c r="F5704" s="162"/>
      <c r="G5704" s="147"/>
      <c r="H5704" s="146"/>
      <c r="J5704" s="146"/>
      <c r="L5704" s="150"/>
      <c r="N5704" s="163"/>
      <c r="O5704" s="146"/>
      <c r="P5704" s="146"/>
      <c r="Q5704" s="146"/>
      <c r="R5704" s="34"/>
      <c r="S5704" s="35"/>
      <c r="T5704" s="147"/>
    </row>
    <row r="5705">
      <c r="A5705" s="147"/>
      <c r="B5705" s="64"/>
      <c r="C5705" s="147" t="s">
        <v>217</v>
      </c>
      <c r="E5705" s="161"/>
      <c r="F5705" s="162"/>
      <c r="G5705" s="147"/>
      <c r="H5705" s="146"/>
      <c r="J5705" s="146"/>
      <c r="L5705" s="150"/>
      <c r="N5705" s="163"/>
      <c r="O5705" s="146"/>
      <c r="P5705" s="146"/>
      <c r="Q5705" s="146"/>
      <c r="R5705" s="34"/>
      <c r="S5705" s="35"/>
      <c r="T5705" s="147"/>
    </row>
    <row r="5706">
      <c r="A5706" s="147"/>
      <c r="B5706" s="64"/>
      <c r="C5706" s="147" t="s">
        <v>217</v>
      </c>
      <c r="E5706" s="161"/>
      <c r="F5706" s="162"/>
      <c r="G5706" s="147"/>
      <c r="H5706" s="146"/>
      <c r="J5706" s="146"/>
      <c r="L5706" s="150"/>
      <c r="N5706" s="163"/>
      <c r="O5706" s="146"/>
      <c r="P5706" s="146"/>
      <c r="Q5706" s="146"/>
      <c r="R5706" s="34"/>
      <c r="S5706" s="35"/>
      <c r="T5706" s="147"/>
    </row>
    <row r="5707">
      <c r="A5707" s="147"/>
      <c r="B5707" s="64"/>
      <c r="C5707" s="147" t="s">
        <v>217</v>
      </c>
      <c r="E5707" s="161"/>
      <c r="F5707" s="162"/>
      <c r="G5707" s="147"/>
      <c r="H5707" s="146"/>
      <c r="J5707" s="146"/>
      <c r="L5707" s="150"/>
      <c r="N5707" s="163"/>
      <c r="O5707" s="146"/>
      <c r="P5707" s="146"/>
      <c r="Q5707" s="146"/>
      <c r="R5707" s="34"/>
      <c r="S5707" s="35"/>
      <c r="T5707" s="147"/>
    </row>
    <row r="5708">
      <c r="A5708" s="147"/>
      <c r="B5708" s="64"/>
      <c r="C5708" s="147" t="s">
        <v>217</v>
      </c>
      <c r="E5708" s="161"/>
      <c r="F5708" s="162"/>
      <c r="G5708" s="147"/>
      <c r="H5708" s="146"/>
      <c r="J5708" s="146"/>
      <c r="L5708" s="150"/>
      <c r="N5708" s="163"/>
      <c r="O5708" s="146"/>
      <c r="P5708" s="146"/>
      <c r="Q5708" s="146"/>
      <c r="R5708" s="34"/>
      <c r="S5708" s="35"/>
      <c r="T5708" s="147"/>
    </row>
    <row r="5709">
      <c r="A5709" s="147"/>
      <c r="B5709" s="64"/>
      <c r="C5709" s="147" t="s">
        <v>217</v>
      </c>
      <c r="E5709" s="161"/>
      <c r="F5709" s="162"/>
      <c r="G5709" s="147"/>
      <c r="H5709" s="146"/>
      <c r="J5709" s="146"/>
      <c r="L5709" s="150"/>
      <c r="N5709" s="163"/>
      <c r="O5709" s="146"/>
      <c r="P5709" s="146"/>
      <c r="Q5709" s="146"/>
      <c r="R5709" s="34"/>
      <c r="S5709" s="35"/>
      <c r="T5709" s="147"/>
    </row>
    <row r="5710">
      <c r="A5710" s="147"/>
      <c r="B5710" s="64"/>
      <c r="C5710" s="147" t="s">
        <v>217</v>
      </c>
      <c r="E5710" s="161"/>
      <c r="F5710" s="162"/>
      <c r="G5710" s="147"/>
      <c r="H5710" s="146"/>
      <c r="J5710" s="146"/>
      <c r="L5710" s="150"/>
      <c r="N5710" s="163"/>
      <c r="O5710" s="146"/>
      <c r="P5710" s="146"/>
      <c r="Q5710" s="146"/>
      <c r="R5710" s="34"/>
      <c r="S5710" s="35"/>
      <c r="T5710" s="147"/>
    </row>
    <row r="5711">
      <c r="A5711" s="147"/>
      <c r="B5711" s="64"/>
      <c r="C5711" s="147" t="s">
        <v>217</v>
      </c>
      <c r="E5711" s="161"/>
      <c r="F5711" s="162"/>
      <c r="G5711" s="147"/>
      <c r="H5711" s="146"/>
      <c r="J5711" s="146"/>
      <c r="L5711" s="150"/>
      <c r="N5711" s="163"/>
      <c r="O5711" s="146"/>
      <c r="P5711" s="146"/>
      <c r="Q5711" s="146"/>
      <c r="R5711" s="34"/>
      <c r="S5711" s="35"/>
      <c r="T5711" s="147"/>
    </row>
    <row r="5712">
      <c r="A5712" s="147"/>
      <c r="B5712" s="64"/>
      <c r="C5712" s="147" t="s">
        <v>217</v>
      </c>
      <c r="E5712" s="161"/>
      <c r="F5712" s="162"/>
      <c r="G5712" s="147"/>
      <c r="H5712" s="146"/>
      <c r="J5712" s="146"/>
      <c r="L5712" s="150"/>
      <c r="N5712" s="163"/>
      <c r="O5712" s="146"/>
      <c r="P5712" s="146"/>
      <c r="Q5712" s="146"/>
      <c r="R5712" s="34"/>
      <c r="S5712" s="35"/>
      <c r="T5712" s="147"/>
    </row>
    <row r="5713">
      <c r="A5713" s="147"/>
      <c r="B5713" s="64"/>
      <c r="C5713" s="147" t="s">
        <v>217</v>
      </c>
      <c r="E5713" s="161"/>
      <c r="F5713" s="162"/>
      <c r="G5713" s="147"/>
      <c r="H5713" s="146"/>
      <c r="J5713" s="146"/>
      <c r="L5713" s="150"/>
      <c r="N5713" s="163"/>
      <c r="O5713" s="146"/>
      <c r="P5713" s="146"/>
      <c r="Q5713" s="146"/>
      <c r="R5713" s="34"/>
      <c r="S5713" s="35"/>
      <c r="T5713" s="147"/>
    </row>
    <row r="5714">
      <c r="A5714" s="147"/>
      <c r="B5714" s="64"/>
      <c r="C5714" s="147" t="s">
        <v>217</v>
      </c>
      <c r="E5714" s="161"/>
      <c r="F5714" s="162"/>
      <c r="G5714" s="147"/>
      <c r="H5714" s="146"/>
      <c r="J5714" s="146"/>
      <c r="L5714" s="150"/>
      <c r="N5714" s="163"/>
      <c r="O5714" s="146"/>
      <c r="P5714" s="146"/>
      <c r="Q5714" s="146"/>
      <c r="R5714" s="34"/>
      <c r="S5714" s="35"/>
      <c r="T5714" s="147"/>
    </row>
    <row r="5715">
      <c r="A5715" s="147"/>
      <c r="B5715" s="64"/>
      <c r="C5715" s="147" t="s">
        <v>217</v>
      </c>
      <c r="E5715" s="161"/>
      <c r="F5715" s="162"/>
      <c r="G5715" s="147"/>
      <c r="H5715" s="146"/>
      <c r="J5715" s="146"/>
      <c r="L5715" s="150"/>
      <c r="N5715" s="163"/>
      <c r="O5715" s="146"/>
      <c r="P5715" s="146"/>
      <c r="Q5715" s="146"/>
      <c r="R5715" s="34"/>
      <c r="S5715" s="35"/>
      <c r="T5715" s="147"/>
    </row>
    <row r="5716">
      <c r="A5716" s="147"/>
      <c r="B5716" s="64"/>
      <c r="C5716" s="147" t="s">
        <v>217</v>
      </c>
      <c r="E5716" s="161"/>
      <c r="F5716" s="162"/>
      <c r="G5716" s="147"/>
      <c r="H5716" s="146"/>
      <c r="J5716" s="146"/>
      <c r="L5716" s="150"/>
      <c r="N5716" s="163"/>
      <c r="O5716" s="146"/>
      <c r="P5716" s="146"/>
      <c r="Q5716" s="146"/>
      <c r="R5716" s="34"/>
      <c r="S5716" s="35"/>
      <c r="T5716" s="147"/>
    </row>
    <row r="5717">
      <c r="A5717" s="147"/>
      <c r="B5717" s="64"/>
      <c r="C5717" s="147" t="s">
        <v>217</v>
      </c>
      <c r="E5717" s="161"/>
      <c r="F5717" s="162"/>
      <c r="G5717" s="147"/>
      <c r="H5717" s="146"/>
      <c r="J5717" s="146"/>
      <c r="L5717" s="150"/>
      <c r="N5717" s="163"/>
      <c r="O5717" s="146"/>
      <c r="P5717" s="146"/>
      <c r="Q5717" s="146"/>
      <c r="R5717" s="34"/>
      <c r="S5717" s="35"/>
      <c r="T5717" s="147"/>
    </row>
    <row r="5718">
      <c r="A5718" s="147"/>
      <c r="B5718" s="64"/>
      <c r="C5718" s="147" t="s">
        <v>217</v>
      </c>
      <c r="E5718" s="161"/>
      <c r="F5718" s="162"/>
      <c r="G5718" s="147"/>
      <c r="H5718" s="146"/>
      <c r="J5718" s="146"/>
      <c r="L5718" s="150"/>
      <c r="N5718" s="163"/>
      <c r="O5718" s="146"/>
      <c r="P5718" s="146"/>
      <c r="Q5718" s="146"/>
      <c r="R5718" s="34"/>
      <c r="S5718" s="35"/>
      <c r="T5718" s="147"/>
    </row>
    <row r="5719">
      <c r="A5719" s="147"/>
      <c r="B5719" s="64"/>
      <c r="C5719" s="147" t="s">
        <v>217</v>
      </c>
      <c r="E5719" s="161"/>
      <c r="F5719" s="162"/>
      <c r="G5719" s="147"/>
      <c r="H5719" s="146"/>
      <c r="J5719" s="146"/>
      <c r="L5719" s="150"/>
      <c r="N5719" s="163"/>
      <c r="O5719" s="146"/>
      <c r="P5719" s="146"/>
      <c r="Q5719" s="146"/>
      <c r="R5719" s="34"/>
      <c r="S5719" s="35"/>
      <c r="T5719" s="147"/>
    </row>
    <row r="5720">
      <c r="A5720" s="147"/>
      <c r="B5720" s="64"/>
      <c r="C5720" s="147" t="s">
        <v>217</v>
      </c>
      <c r="E5720" s="161"/>
      <c r="F5720" s="162"/>
      <c r="G5720" s="147"/>
      <c r="H5720" s="146"/>
      <c r="J5720" s="146"/>
      <c r="L5720" s="150"/>
      <c r="N5720" s="163"/>
      <c r="O5720" s="146"/>
      <c r="P5720" s="146"/>
      <c r="Q5720" s="146"/>
      <c r="R5720" s="34"/>
      <c r="S5720" s="35"/>
      <c r="T5720" s="147"/>
    </row>
    <row r="5721">
      <c r="A5721" s="147"/>
      <c r="B5721" s="64"/>
      <c r="C5721" s="147" t="s">
        <v>217</v>
      </c>
      <c r="E5721" s="161"/>
      <c r="F5721" s="162"/>
      <c r="G5721" s="147"/>
      <c r="H5721" s="146"/>
      <c r="J5721" s="146"/>
      <c r="L5721" s="150"/>
      <c r="N5721" s="163"/>
      <c r="O5721" s="146"/>
      <c r="P5721" s="146"/>
      <c r="Q5721" s="146"/>
      <c r="R5721" s="34"/>
      <c r="S5721" s="35"/>
      <c r="T5721" s="147"/>
    </row>
    <row r="5722">
      <c r="A5722" s="147"/>
      <c r="B5722" s="64"/>
      <c r="C5722" s="147" t="s">
        <v>217</v>
      </c>
      <c r="E5722" s="161"/>
      <c r="F5722" s="162"/>
      <c r="G5722" s="147"/>
      <c r="H5722" s="146"/>
      <c r="J5722" s="146"/>
      <c r="L5722" s="150"/>
      <c r="N5722" s="163"/>
      <c r="O5722" s="146"/>
      <c r="P5722" s="146"/>
      <c r="Q5722" s="146"/>
      <c r="R5722" s="34"/>
      <c r="S5722" s="35"/>
      <c r="T5722" s="147"/>
    </row>
    <row r="5723">
      <c r="A5723" s="147"/>
      <c r="B5723" s="64"/>
      <c r="C5723" s="147" t="s">
        <v>217</v>
      </c>
      <c r="E5723" s="161"/>
      <c r="F5723" s="162"/>
      <c r="G5723" s="147"/>
      <c r="H5723" s="146"/>
      <c r="J5723" s="146"/>
      <c r="L5723" s="150"/>
      <c r="N5723" s="163"/>
      <c r="O5723" s="146"/>
      <c r="P5723" s="146"/>
      <c r="Q5723" s="146"/>
      <c r="R5723" s="34"/>
      <c r="S5723" s="35"/>
      <c r="T5723" s="147"/>
    </row>
    <row r="5724">
      <c r="A5724" s="147"/>
      <c r="B5724" s="64"/>
      <c r="C5724" s="147" t="s">
        <v>217</v>
      </c>
      <c r="E5724" s="161"/>
      <c r="F5724" s="162"/>
      <c r="G5724" s="147"/>
      <c r="H5724" s="146"/>
      <c r="J5724" s="146"/>
      <c r="L5724" s="150"/>
      <c r="N5724" s="163"/>
      <c r="O5724" s="146"/>
      <c r="P5724" s="146"/>
      <c r="Q5724" s="146"/>
      <c r="R5724" s="34"/>
      <c r="S5724" s="35"/>
      <c r="T5724" s="147"/>
    </row>
    <row r="5725">
      <c r="A5725" s="147"/>
      <c r="B5725" s="64"/>
      <c r="C5725" s="147" t="s">
        <v>217</v>
      </c>
      <c r="E5725" s="161"/>
      <c r="F5725" s="162"/>
      <c r="G5725" s="147"/>
      <c r="H5725" s="146"/>
      <c r="J5725" s="146"/>
      <c r="L5725" s="150"/>
      <c r="N5725" s="163"/>
      <c r="O5725" s="146"/>
      <c r="P5725" s="146"/>
      <c r="Q5725" s="146"/>
      <c r="R5725" s="34"/>
      <c r="S5725" s="35"/>
      <c r="T5725" s="147"/>
    </row>
    <row r="5726">
      <c r="A5726" s="147"/>
      <c r="B5726" s="64"/>
      <c r="C5726" s="147" t="s">
        <v>217</v>
      </c>
      <c r="E5726" s="161"/>
      <c r="F5726" s="162"/>
      <c r="G5726" s="147"/>
      <c r="H5726" s="146"/>
      <c r="J5726" s="146"/>
      <c r="L5726" s="150"/>
      <c r="N5726" s="163"/>
      <c r="O5726" s="146"/>
      <c r="P5726" s="146"/>
      <c r="Q5726" s="146"/>
      <c r="R5726" s="34"/>
      <c r="S5726" s="35"/>
      <c r="T5726" s="147"/>
    </row>
    <row r="5727">
      <c r="A5727" s="147"/>
      <c r="B5727" s="64"/>
      <c r="C5727" s="147" t="s">
        <v>217</v>
      </c>
      <c r="E5727" s="161"/>
      <c r="F5727" s="162"/>
      <c r="G5727" s="147"/>
      <c r="H5727" s="146"/>
      <c r="J5727" s="146"/>
      <c r="L5727" s="150"/>
      <c r="N5727" s="163"/>
      <c r="O5727" s="146"/>
      <c r="P5727" s="146"/>
      <c r="Q5727" s="146"/>
      <c r="R5727" s="34"/>
      <c r="S5727" s="35"/>
      <c r="T5727" s="147"/>
    </row>
    <row r="5728">
      <c r="A5728" s="147"/>
      <c r="B5728" s="64"/>
      <c r="C5728" s="147" t="s">
        <v>217</v>
      </c>
      <c r="E5728" s="161"/>
      <c r="F5728" s="162"/>
      <c r="G5728" s="147"/>
      <c r="H5728" s="146"/>
      <c r="J5728" s="146"/>
      <c r="L5728" s="150"/>
      <c r="N5728" s="163"/>
      <c r="O5728" s="146"/>
      <c r="P5728" s="146"/>
      <c r="Q5728" s="146"/>
      <c r="R5728" s="34"/>
      <c r="S5728" s="35"/>
      <c r="T5728" s="147"/>
    </row>
    <row r="5729">
      <c r="A5729" s="147"/>
      <c r="B5729" s="64"/>
      <c r="C5729" s="147" t="s">
        <v>217</v>
      </c>
      <c r="E5729" s="161"/>
      <c r="F5729" s="162"/>
      <c r="G5729" s="147"/>
      <c r="H5729" s="146"/>
      <c r="J5729" s="146"/>
      <c r="L5729" s="150"/>
      <c r="N5729" s="163"/>
      <c r="O5729" s="146"/>
      <c r="P5729" s="146"/>
      <c r="Q5729" s="146"/>
      <c r="R5729" s="34"/>
      <c r="S5729" s="35"/>
      <c r="T5729" s="147"/>
    </row>
    <row r="5730">
      <c r="A5730" s="147"/>
      <c r="B5730" s="64"/>
      <c r="C5730" s="147" t="s">
        <v>217</v>
      </c>
      <c r="E5730" s="161"/>
      <c r="F5730" s="162"/>
      <c r="G5730" s="147"/>
      <c r="H5730" s="146"/>
      <c r="J5730" s="146"/>
      <c r="L5730" s="150"/>
      <c r="N5730" s="163"/>
      <c r="O5730" s="146"/>
      <c r="P5730" s="146"/>
      <c r="Q5730" s="146"/>
      <c r="R5730" s="34"/>
      <c r="S5730" s="35"/>
      <c r="T5730" s="147"/>
    </row>
    <row r="5731">
      <c r="A5731" s="147"/>
      <c r="B5731" s="64"/>
      <c r="C5731" s="147" t="s">
        <v>217</v>
      </c>
      <c r="E5731" s="161"/>
      <c r="F5731" s="162"/>
      <c r="G5731" s="147"/>
      <c r="H5731" s="146"/>
      <c r="J5731" s="146"/>
      <c r="L5731" s="150"/>
      <c r="N5731" s="163"/>
      <c r="O5731" s="146"/>
      <c r="P5731" s="146"/>
      <c r="Q5731" s="146"/>
      <c r="R5731" s="34"/>
      <c r="S5731" s="35"/>
      <c r="T5731" s="147"/>
    </row>
    <row r="5732">
      <c r="A5732" s="147"/>
      <c r="B5732" s="64"/>
      <c r="C5732" s="147" t="s">
        <v>217</v>
      </c>
      <c r="E5732" s="161"/>
      <c r="F5732" s="162"/>
      <c r="G5732" s="147"/>
      <c r="H5732" s="146"/>
      <c r="J5732" s="146"/>
      <c r="L5732" s="150"/>
      <c r="N5732" s="163"/>
      <c r="O5732" s="146"/>
      <c r="P5732" s="146"/>
      <c r="Q5732" s="146"/>
      <c r="R5732" s="34"/>
      <c r="S5732" s="35"/>
      <c r="T5732" s="147"/>
    </row>
    <row r="5733">
      <c r="A5733" s="147"/>
      <c r="B5733" s="64"/>
      <c r="C5733" s="147" t="s">
        <v>217</v>
      </c>
      <c r="E5733" s="161"/>
      <c r="F5733" s="162"/>
      <c r="G5733" s="147"/>
      <c r="H5733" s="146"/>
      <c r="J5733" s="146"/>
      <c r="L5733" s="150"/>
      <c r="N5733" s="163"/>
      <c r="O5733" s="146"/>
      <c r="P5733" s="146"/>
      <c r="Q5733" s="146"/>
      <c r="R5733" s="34"/>
      <c r="S5733" s="35"/>
      <c r="T5733" s="147"/>
    </row>
    <row r="5734">
      <c r="A5734" s="147"/>
      <c r="B5734" s="64"/>
      <c r="C5734" s="147" t="s">
        <v>217</v>
      </c>
      <c r="E5734" s="161"/>
      <c r="F5734" s="162"/>
      <c r="G5734" s="147"/>
      <c r="H5734" s="146"/>
      <c r="J5734" s="146"/>
      <c r="L5734" s="150"/>
      <c r="N5734" s="163"/>
      <c r="O5734" s="146"/>
      <c r="P5734" s="146"/>
      <c r="Q5734" s="146"/>
      <c r="R5734" s="34"/>
      <c r="S5734" s="35"/>
      <c r="T5734" s="147"/>
    </row>
    <row r="5735">
      <c r="A5735" s="147"/>
      <c r="B5735" s="64"/>
      <c r="C5735" s="147" t="s">
        <v>217</v>
      </c>
      <c r="E5735" s="161"/>
      <c r="F5735" s="162"/>
      <c r="G5735" s="147"/>
      <c r="H5735" s="146"/>
      <c r="J5735" s="146"/>
      <c r="L5735" s="150"/>
      <c r="N5735" s="163"/>
      <c r="O5735" s="146"/>
      <c r="P5735" s="146"/>
      <c r="Q5735" s="146"/>
      <c r="R5735" s="34"/>
      <c r="S5735" s="35"/>
      <c r="T5735" s="147"/>
    </row>
    <row r="5736">
      <c r="A5736" s="147"/>
      <c r="B5736" s="64"/>
      <c r="C5736" s="147" t="s">
        <v>217</v>
      </c>
      <c r="E5736" s="161"/>
      <c r="F5736" s="162"/>
      <c r="G5736" s="147"/>
      <c r="H5736" s="146"/>
      <c r="J5736" s="146"/>
      <c r="L5736" s="150"/>
      <c r="N5736" s="163"/>
      <c r="O5736" s="146"/>
      <c r="P5736" s="146"/>
      <c r="Q5736" s="146"/>
      <c r="R5736" s="34"/>
      <c r="S5736" s="35"/>
      <c r="T5736" s="147"/>
    </row>
    <row r="5737">
      <c r="A5737" s="147"/>
      <c r="B5737" s="64"/>
      <c r="C5737" s="147" t="s">
        <v>217</v>
      </c>
      <c r="E5737" s="161"/>
      <c r="F5737" s="162"/>
      <c r="G5737" s="147"/>
      <c r="H5737" s="146"/>
      <c r="J5737" s="146"/>
      <c r="L5737" s="150"/>
      <c r="N5737" s="163"/>
      <c r="O5737" s="146"/>
      <c r="P5737" s="146"/>
      <c r="Q5737" s="146"/>
      <c r="R5737" s="34"/>
      <c r="S5737" s="35"/>
      <c r="T5737" s="147"/>
    </row>
    <row r="5738">
      <c r="A5738" s="147"/>
      <c r="B5738" s="64"/>
      <c r="C5738" s="147" t="s">
        <v>217</v>
      </c>
      <c r="E5738" s="161"/>
      <c r="F5738" s="162"/>
      <c r="G5738" s="147"/>
      <c r="H5738" s="146"/>
      <c r="J5738" s="146"/>
      <c r="L5738" s="150"/>
      <c r="N5738" s="163"/>
      <c r="O5738" s="146"/>
      <c r="P5738" s="146"/>
      <c r="Q5738" s="146"/>
      <c r="R5738" s="34"/>
      <c r="S5738" s="35"/>
      <c r="T5738" s="147"/>
    </row>
    <row r="5739">
      <c r="A5739" s="147"/>
      <c r="B5739" s="64"/>
      <c r="C5739" s="147" t="s">
        <v>217</v>
      </c>
      <c r="E5739" s="161"/>
      <c r="F5739" s="162"/>
      <c r="G5739" s="147"/>
      <c r="H5739" s="146"/>
      <c r="J5739" s="146"/>
      <c r="L5739" s="150"/>
      <c r="N5739" s="163"/>
      <c r="O5739" s="146"/>
      <c r="P5739" s="146"/>
      <c r="Q5739" s="146"/>
      <c r="R5739" s="34"/>
      <c r="S5739" s="35"/>
      <c r="T5739" s="147"/>
    </row>
    <row r="5740">
      <c r="A5740" s="147"/>
      <c r="B5740" s="64"/>
      <c r="C5740" s="147" t="s">
        <v>217</v>
      </c>
      <c r="E5740" s="161"/>
      <c r="F5740" s="162"/>
      <c r="G5740" s="147"/>
      <c r="H5740" s="146"/>
      <c r="J5740" s="146"/>
      <c r="L5740" s="150"/>
      <c r="N5740" s="163"/>
      <c r="O5740" s="146"/>
      <c r="P5740" s="146"/>
      <c r="Q5740" s="146"/>
      <c r="R5740" s="34"/>
      <c r="S5740" s="35"/>
      <c r="T5740" s="147"/>
    </row>
    <row r="5741">
      <c r="A5741" s="147"/>
      <c r="B5741" s="64"/>
      <c r="C5741" s="147" t="s">
        <v>217</v>
      </c>
      <c r="E5741" s="161"/>
      <c r="F5741" s="162"/>
      <c r="G5741" s="147"/>
      <c r="H5741" s="146"/>
      <c r="J5741" s="146"/>
      <c r="L5741" s="150"/>
      <c r="N5741" s="163"/>
      <c r="O5741" s="146"/>
      <c r="P5741" s="146"/>
      <c r="Q5741" s="146"/>
      <c r="R5741" s="34"/>
      <c r="S5741" s="35"/>
      <c r="T5741" s="147"/>
    </row>
    <row r="5742">
      <c r="A5742" s="147"/>
      <c r="B5742" s="64"/>
      <c r="C5742" s="147" t="s">
        <v>217</v>
      </c>
      <c r="E5742" s="161"/>
      <c r="F5742" s="162"/>
      <c r="G5742" s="147"/>
      <c r="H5742" s="146"/>
      <c r="J5742" s="146"/>
      <c r="L5742" s="150"/>
      <c r="N5742" s="163"/>
      <c r="O5742" s="146"/>
      <c r="P5742" s="146"/>
      <c r="Q5742" s="146"/>
      <c r="R5742" s="34"/>
      <c r="S5742" s="35"/>
      <c r="T5742" s="147"/>
    </row>
    <row r="5743">
      <c r="A5743" s="147"/>
      <c r="B5743" s="64"/>
      <c r="C5743" s="147" t="s">
        <v>217</v>
      </c>
      <c r="E5743" s="161"/>
      <c r="F5743" s="162"/>
      <c r="G5743" s="147"/>
      <c r="H5743" s="146"/>
      <c r="J5743" s="146"/>
      <c r="L5743" s="150"/>
      <c r="N5743" s="163"/>
      <c r="O5743" s="146"/>
      <c r="P5743" s="146"/>
      <c r="Q5743" s="146"/>
      <c r="R5743" s="34"/>
      <c r="S5743" s="35"/>
      <c r="T5743" s="147"/>
    </row>
    <row r="5744">
      <c r="A5744" s="147"/>
      <c r="B5744" s="64"/>
      <c r="C5744" s="147" t="s">
        <v>217</v>
      </c>
      <c r="E5744" s="161"/>
      <c r="F5744" s="162"/>
      <c r="G5744" s="147"/>
      <c r="H5744" s="146"/>
      <c r="J5744" s="146"/>
      <c r="L5744" s="150"/>
      <c r="N5744" s="163"/>
      <c r="O5744" s="146"/>
      <c r="P5744" s="146"/>
      <c r="Q5744" s="146"/>
      <c r="R5744" s="34"/>
      <c r="S5744" s="35"/>
      <c r="T5744" s="147"/>
    </row>
    <row r="5745">
      <c r="A5745" s="147"/>
      <c r="B5745" s="64"/>
      <c r="C5745" s="147" t="s">
        <v>217</v>
      </c>
      <c r="E5745" s="161"/>
      <c r="F5745" s="162"/>
      <c r="G5745" s="147"/>
      <c r="H5745" s="146"/>
      <c r="J5745" s="146"/>
      <c r="L5745" s="150"/>
      <c r="N5745" s="163"/>
      <c r="O5745" s="146"/>
      <c r="P5745" s="146"/>
      <c r="Q5745" s="146"/>
      <c r="R5745" s="34"/>
      <c r="S5745" s="35"/>
      <c r="T5745" s="147"/>
    </row>
    <row r="5746">
      <c r="A5746" s="147"/>
      <c r="B5746" s="64"/>
      <c r="C5746" s="147" t="s">
        <v>217</v>
      </c>
      <c r="E5746" s="161"/>
      <c r="F5746" s="162"/>
      <c r="G5746" s="147"/>
      <c r="H5746" s="146"/>
      <c r="J5746" s="146"/>
      <c r="L5746" s="150"/>
      <c r="N5746" s="163"/>
      <c r="O5746" s="146"/>
      <c r="P5746" s="146"/>
      <c r="Q5746" s="146"/>
      <c r="R5746" s="34"/>
      <c r="S5746" s="35"/>
      <c r="T5746" s="147"/>
    </row>
    <row r="5747">
      <c r="A5747" s="147"/>
      <c r="B5747" s="64"/>
      <c r="C5747" s="147" t="s">
        <v>217</v>
      </c>
      <c r="E5747" s="161"/>
      <c r="F5747" s="162"/>
      <c r="G5747" s="147"/>
      <c r="H5747" s="146"/>
      <c r="J5747" s="146"/>
      <c r="L5747" s="150"/>
      <c r="N5747" s="163"/>
      <c r="O5747" s="146"/>
      <c r="P5747" s="146"/>
      <c r="Q5747" s="146"/>
      <c r="R5747" s="34"/>
      <c r="S5747" s="35"/>
      <c r="T5747" s="147"/>
    </row>
    <row r="5748">
      <c r="A5748" s="147"/>
      <c r="B5748" s="64"/>
      <c r="C5748" s="147" t="s">
        <v>217</v>
      </c>
      <c r="E5748" s="161"/>
      <c r="F5748" s="162"/>
      <c r="G5748" s="147"/>
      <c r="H5748" s="146"/>
      <c r="J5748" s="146"/>
      <c r="L5748" s="150"/>
      <c r="N5748" s="163"/>
      <c r="O5748" s="146"/>
      <c r="P5748" s="146"/>
      <c r="Q5748" s="146"/>
      <c r="R5748" s="34"/>
      <c r="S5748" s="35"/>
      <c r="T5748" s="147"/>
    </row>
    <row r="5749">
      <c r="A5749" s="147"/>
      <c r="B5749" s="64"/>
      <c r="C5749" s="147" t="s">
        <v>217</v>
      </c>
      <c r="E5749" s="161"/>
      <c r="F5749" s="162"/>
      <c r="G5749" s="147"/>
      <c r="H5749" s="146"/>
      <c r="J5749" s="146"/>
      <c r="L5749" s="150"/>
      <c r="N5749" s="163"/>
      <c r="O5749" s="146"/>
      <c r="P5749" s="146"/>
      <c r="Q5749" s="146"/>
      <c r="R5749" s="34"/>
      <c r="S5749" s="35"/>
      <c r="T5749" s="147"/>
    </row>
    <row r="5750">
      <c r="A5750" s="147"/>
      <c r="B5750" s="64"/>
      <c r="C5750" s="147" t="s">
        <v>217</v>
      </c>
      <c r="E5750" s="161"/>
      <c r="F5750" s="162"/>
      <c r="G5750" s="147"/>
      <c r="H5750" s="146"/>
      <c r="J5750" s="146"/>
      <c r="L5750" s="150"/>
      <c r="N5750" s="163"/>
      <c r="O5750" s="146"/>
      <c r="P5750" s="146"/>
      <c r="Q5750" s="146"/>
      <c r="R5750" s="34"/>
      <c r="S5750" s="35"/>
      <c r="T5750" s="147"/>
    </row>
    <row r="5751">
      <c r="A5751" s="147"/>
      <c r="B5751" s="64"/>
      <c r="C5751" s="147" t="s">
        <v>217</v>
      </c>
      <c r="E5751" s="161"/>
      <c r="F5751" s="162"/>
      <c r="G5751" s="147"/>
      <c r="H5751" s="146"/>
      <c r="J5751" s="146"/>
      <c r="L5751" s="150"/>
      <c r="N5751" s="163"/>
      <c r="O5751" s="146"/>
      <c r="P5751" s="146"/>
      <c r="Q5751" s="146"/>
      <c r="R5751" s="34"/>
      <c r="S5751" s="35"/>
      <c r="T5751" s="147"/>
    </row>
    <row r="5752">
      <c r="A5752" s="147"/>
      <c r="B5752" s="64"/>
      <c r="C5752" s="147" t="s">
        <v>217</v>
      </c>
      <c r="E5752" s="161"/>
      <c r="F5752" s="162"/>
      <c r="G5752" s="147"/>
      <c r="H5752" s="146"/>
      <c r="J5752" s="146"/>
      <c r="L5752" s="150"/>
      <c r="N5752" s="163"/>
      <c r="O5752" s="146"/>
      <c r="P5752" s="146"/>
      <c r="Q5752" s="146"/>
      <c r="R5752" s="34"/>
      <c r="S5752" s="35"/>
      <c r="T5752" s="147"/>
    </row>
    <row r="5753">
      <c r="A5753" s="147"/>
      <c r="B5753" s="64"/>
      <c r="C5753" s="147" t="s">
        <v>217</v>
      </c>
      <c r="E5753" s="161"/>
      <c r="F5753" s="162"/>
      <c r="G5753" s="147"/>
      <c r="H5753" s="146"/>
      <c r="J5753" s="146"/>
      <c r="L5753" s="150"/>
      <c r="N5753" s="163"/>
      <c r="O5753" s="146"/>
      <c r="P5753" s="146"/>
      <c r="Q5753" s="146"/>
      <c r="R5753" s="34"/>
      <c r="S5753" s="35"/>
      <c r="T5753" s="147"/>
    </row>
    <row r="5754">
      <c r="A5754" s="147"/>
      <c r="B5754" s="64"/>
      <c r="C5754" s="147" t="s">
        <v>217</v>
      </c>
      <c r="E5754" s="161"/>
      <c r="F5754" s="162"/>
      <c r="G5754" s="147"/>
      <c r="H5754" s="146"/>
      <c r="J5754" s="146"/>
      <c r="L5754" s="150"/>
      <c r="N5754" s="163"/>
      <c r="O5754" s="146"/>
      <c r="P5754" s="146"/>
      <c r="Q5754" s="146"/>
      <c r="R5754" s="34"/>
      <c r="S5754" s="35"/>
      <c r="T5754" s="147"/>
    </row>
    <row r="5755">
      <c r="A5755" s="147"/>
      <c r="B5755" s="64"/>
      <c r="C5755" s="147" t="s">
        <v>217</v>
      </c>
      <c r="E5755" s="161"/>
      <c r="F5755" s="162"/>
      <c r="G5755" s="147"/>
      <c r="H5755" s="146"/>
      <c r="J5755" s="146"/>
      <c r="L5755" s="150"/>
      <c r="N5755" s="163"/>
      <c r="O5755" s="146"/>
      <c r="P5755" s="146"/>
      <c r="Q5755" s="146"/>
      <c r="R5755" s="34"/>
      <c r="S5755" s="35"/>
      <c r="T5755" s="147"/>
    </row>
    <row r="5756">
      <c r="A5756" s="147"/>
      <c r="B5756" s="64"/>
      <c r="C5756" s="147" t="s">
        <v>217</v>
      </c>
      <c r="E5756" s="161"/>
      <c r="F5756" s="162"/>
      <c r="G5756" s="147"/>
      <c r="H5756" s="146"/>
      <c r="J5756" s="146"/>
      <c r="L5756" s="150"/>
      <c r="N5756" s="163"/>
      <c r="O5756" s="146"/>
      <c r="P5756" s="146"/>
      <c r="Q5756" s="146"/>
      <c r="R5756" s="34"/>
      <c r="S5756" s="35"/>
      <c r="T5756" s="147"/>
    </row>
    <row r="5757">
      <c r="A5757" s="147"/>
      <c r="B5757" s="64"/>
      <c r="C5757" s="147" t="s">
        <v>217</v>
      </c>
      <c r="E5757" s="161"/>
      <c r="F5757" s="162"/>
      <c r="G5757" s="147"/>
      <c r="H5757" s="146"/>
      <c r="J5757" s="146"/>
      <c r="L5757" s="150"/>
      <c r="N5757" s="163"/>
      <c r="O5757" s="146"/>
      <c r="P5757" s="146"/>
      <c r="Q5757" s="146"/>
      <c r="R5757" s="34"/>
      <c r="S5757" s="35"/>
      <c r="T5757" s="147"/>
    </row>
    <row r="5758">
      <c r="A5758" s="147"/>
      <c r="B5758" s="64"/>
      <c r="C5758" s="147" t="s">
        <v>217</v>
      </c>
      <c r="E5758" s="161"/>
      <c r="F5758" s="162"/>
      <c r="G5758" s="147"/>
      <c r="H5758" s="146"/>
      <c r="J5758" s="146"/>
      <c r="L5758" s="150"/>
      <c r="N5758" s="163"/>
      <c r="O5758" s="146"/>
      <c r="P5758" s="146"/>
      <c r="Q5758" s="146"/>
      <c r="R5758" s="34"/>
      <c r="S5758" s="35"/>
      <c r="T5758" s="147"/>
    </row>
    <row r="5759">
      <c r="A5759" s="147"/>
      <c r="B5759" s="64"/>
      <c r="C5759" s="147" t="s">
        <v>217</v>
      </c>
      <c r="E5759" s="161"/>
      <c r="F5759" s="162"/>
      <c r="G5759" s="147"/>
      <c r="H5759" s="146"/>
      <c r="J5759" s="146"/>
      <c r="L5759" s="150"/>
      <c r="N5759" s="163"/>
      <c r="O5759" s="146"/>
      <c r="P5759" s="146"/>
      <c r="Q5759" s="146"/>
      <c r="R5759" s="34"/>
      <c r="S5759" s="35"/>
      <c r="T5759" s="147"/>
    </row>
    <row r="5760">
      <c r="A5760" s="147"/>
      <c r="B5760" s="64"/>
      <c r="C5760" s="147" t="s">
        <v>217</v>
      </c>
      <c r="E5760" s="161"/>
      <c r="F5760" s="162"/>
      <c r="G5760" s="147"/>
      <c r="H5760" s="146"/>
      <c r="J5760" s="146"/>
      <c r="L5760" s="150"/>
      <c r="N5760" s="163"/>
      <c r="O5760" s="146"/>
      <c r="P5760" s="146"/>
      <c r="Q5760" s="146"/>
      <c r="R5760" s="34"/>
      <c r="S5760" s="35"/>
      <c r="T5760" s="147"/>
    </row>
    <row r="5761">
      <c r="A5761" s="147"/>
      <c r="B5761" s="64"/>
      <c r="C5761" s="147" t="s">
        <v>217</v>
      </c>
      <c r="E5761" s="161"/>
      <c r="F5761" s="162"/>
      <c r="G5761" s="147"/>
      <c r="H5761" s="146"/>
      <c r="J5761" s="146"/>
      <c r="L5761" s="150"/>
      <c r="N5761" s="163"/>
      <c r="O5761" s="146"/>
      <c r="P5761" s="146"/>
      <c r="Q5761" s="146"/>
      <c r="R5761" s="34"/>
      <c r="S5761" s="35"/>
      <c r="T5761" s="147"/>
    </row>
    <row r="5762">
      <c r="A5762" s="147"/>
      <c r="B5762" s="64"/>
      <c r="C5762" s="147" t="s">
        <v>217</v>
      </c>
      <c r="E5762" s="161"/>
      <c r="F5762" s="162"/>
      <c r="G5762" s="147"/>
      <c r="H5762" s="146"/>
      <c r="J5762" s="146"/>
      <c r="L5762" s="150"/>
      <c r="N5762" s="163"/>
      <c r="O5762" s="146"/>
      <c r="P5762" s="146"/>
      <c r="Q5762" s="146"/>
      <c r="R5762" s="34"/>
      <c r="S5762" s="35"/>
      <c r="T5762" s="147"/>
    </row>
    <row r="5763">
      <c r="A5763" s="147"/>
      <c r="B5763" s="64"/>
      <c r="C5763" s="147" t="s">
        <v>217</v>
      </c>
      <c r="E5763" s="161"/>
      <c r="F5763" s="162"/>
      <c r="G5763" s="147"/>
      <c r="H5763" s="146"/>
      <c r="J5763" s="146"/>
      <c r="L5763" s="150"/>
      <c r="N5763" s="163"/>
      <c r="O5763" s="146"/>
      <c r="P5763" s="146"/>
      <c r="Q5763" s="146"/>
      <c r="R5763" s="34"/>
      <c r="S5763" s="35"/>
      <c r="T5763" s="147"/>
    </row>
    <row r="5764">
      <c r="A5764" s="147"/>
      <c r="B5764" s="64"/>
      <c r="C5764" s="147" t="s">
        <v>217</v>
      </c>
      <c r="E5764" s="161"/>
      <c r="F5764" s="162"/>
      <c r="G5764" s="147"/>
      <c r="H5764" s="146"/>
      <c r="J5764" s="146"/>
      <c r="L5764" s="150"/>
      <c r="N5764" s="163"/>
      <c r="O5764" s="146"/>
      <c r="P5764" s="146"/>
      <c r="Q5764" s="146"/>
      <c r="R5764" s="34"/>
      <c r="S5764" s="35"/>
      <c r="T5764" s="147"/>
    </row>
    <row r="5765">
      <c r="A5765" s="147"/>
      <c r="B5765" s="64"/>
      <c r="C5765" s="147" t="s">
        <v>217</v>
      </c>
      <c r="E5765" s="161"/>
      <c r="F5765" s="162"/>
      <c r="G5765" s="147"/>
      <c r="H5765" s="146"/>
      <c r="J5765" s="146"/>
      <c r="L5765" s="150"/>
      <c r="N5765" s="163"/>
      <c r="O5765" s="146"/>
      <c r="P5765" s="146"/>
      <c r="Q5765" s="146"/>
      <c r="R5765" s="34"/>
      <c r="S5765" s="35"/>
      <c r="T5765" s="147"/>
    </row>
    <row r="5766">
      <c r="A5766" s="147"/>
      <c r="B5766" s="64"/>
      <c r="C5766" s="147" t="s">
        <v>217</v>
      </c>
      <c r="E5766" s="161"/>
      <c r="F5766" s="162"/>
      <c r="G5766" s="147"/>
      <c r="H5766" s="146"/>
      <c r="J5766" s="146"/>
      <c r="L5766" s="150"/>
      <c r="N5766" s="163"/>
      <c r="O5766" s="146"/>
      <c r="P5766" s="146"/>
      <c r="Q5766" s="146"/>
      <c r="R5766" s="34"/>
      <c r="S5766" s="35"/>
      <c r="T5766" s="147"/>
    </row>
    <row r="5767">
      <c r="A5767" s="147"/>
      <c r="B5767" s="64"/>
      <c r="C5767" s="147" t="s">
        <v>217</v>
      </c>
      <c r="E5767" s="161"/>
      <c r="F5767" s="162"/>
      <c r="G5767" s="147"/>
      <c r="H5767" s="146"/>
      <c r="J5767" s="146"/>
      <c r="L5767" s="150"/>
      <c r="N5767" s="163"/>
      <c r="O5767" s="146"/>
      <c r="P5767" s="146"/>
      <c r="Q5767" s="146"/>
      <c r="R5767" s="34"/>
      <c r="S5767" s="35"/>
      <c r="T5767" s="147"/>
    </row>
    <row r="5768">
      <c r="A5768" s="147"/>
      <c r="B5768" s="64"/>
      <c r="C5768" s="147" t="s">
        <v>217</v>
      </c>
      <c r="E5768" s="161"/>
      <c r="F5768" s="162"/>
      <c r="G5768" s="147"/>
      <c r="H5768" s="146"/>
      <c r="J5768" s="146"/>
      <c r="L5768" s="150"/>
      <c r="N5768" s="163"/>
      <c r="O5768" s="146"/>
      <c r="P5768" s="146"/>
      <c r="Q5768" s="146"/>
      <c r="R5768" s="34"/>
      <c r="S5768" s="35"/>
      <c r="T5768" s="147"/>
    </row>
    <row r="5769">
      <c r="A5769" s="147"/>
      <c r="B5769" s="64"/>
      <c r="C5769" s="147" t="s">
        <v>217</v>
      </c>
      <c r="E5769" s="161"/>
      <c r="F5769" s="162"/>
      <c r="G5769" s="147"/>
      <c r="H5769" s="146"/>
      <c r="J5769" s="146"/>
      <c r="L5769" s="150"/>
      <c r="N5769" s="163"/>
      <c r="O5769" s="146"/>
      <c r="P5769" s="146"/>
      <c r="Q5769" s="146"/>
      <c r="R5769" s="34"/>
      <c r="S5769" s="35"/>
      <c r="T5769" s="147"/>
    </row>
    <row r="5770">
      <c r="A5770" s="147"/>
      <c r="B5770" s="64"/>
      <c r="C5770" s="147" t="s">
        <v>217</v>
      </c>
      <c r="E5770" s="161"/>
      <c r="F5770" s="162"/>
      <c r="G5770" s="147"/>
      <c r="H5770" s="146"/>
      <c r="J5770" s="146"/>
      <c r="L5770" s="150"/>
      <c r="N5770" s="163"/>
      <c r="O5770" s="146"/>
      <c r="P5770" s="146"/>
      <c r="Q5770" s="146"/>
      <c r="R5770" s="34"/>
      <c r="S5770" s="35"/>
      <c r="T5770" s="147"/>
    </row>
    <row r="5771">
      <c r="A5771" s="147"/>
      <c r="B5771" s="64"/>
      <c r="C5771" s="147" t="s">
        <v>217</v>
      </c>
      <c r="E5771" s="161"/>
      <c r="F5771" s="162"/>
      <c r="G5771" s="147"/>
      <c r="H5771" s="146"/>
      <c r="J5771" s="146"/>
      <c r="L5771" s="150"/>
      <c r="N5771" s="163"/>
      <c r="O5771" s="146"/>
      <c r="P5771" s="146"/>
      <c r="Q5771" s="146"/>
      <c r="R5771" s="34"/>
      <c r="S5771" s="35"/>
      <c r="T5771" s="147"/>
    </row>
    <row r="5772">
      <c r="A5772" s="147"/>
      <c r="B5772" s="64"/>
      <c r="C5772" s="147" t="s">
        <v>217</v>
      </c>
      <c r="E5772" s="161"/>
      <c r="F5772" s="162"/>
      <c r="G5772" s="147"/>
      <c r="H5772" s="146"/>
      <c r="J5772" s="146"/>
      <c r="L5772" s="150"/>
      <c r="N5772" s="163"/>
      <c r="O5772" s="146"/>
      <c r="P5772" s="146"/>
      <c r="Q5772" s="146"/>
      <c r="R5772" s="34"/>
      <c r="S5772" s="35"/>
      <c r="T5772" s="147"/>
    </row>
    <row r="5773">
      <c r="A5773" s="147"/>
      <c r="B5773" s="64"/>
      <c r="C5773" s="147" t="s">
        <v>217</v>
      </c>
      <c r="E5773" s="161"/>
      <c r="F5773" s="162"/>
      <c r="G5773" s="147"/>
      <c r="H5773" s="146"/>
      <c r="J5773" s="146"/>
      <c r="L5773" s="150"/>
      <c r="N5773" s="163"/>
      <c r="O5773" s="146"/>
      <c r="P5773" s="146"/>
      <c r="Q5773" s="146"/>
      <c r="R5773" s="34"/>
      <c r="S5773" s="35"/>
      <c r="T5773" s="147"/>
    </row>
    <row r="5774">
      <c r="A5774" s="147"/>
      <c r="B5774" s="64"/>
      <c r="C5774" s="147" t="s">
        <v>217</v>
      </c>
      <c r="E5774" s="161"/>
      <c r="F5774" s="162"/>
      <c r="G5774" s="147"/>
      <c r="H5774" s="146"/>
      <c r="J5774" s="146"/>
      <c r="L5774" s="150"/>
      <c r="N5774" s="163"/>
      <c r="O5774" s="146"/>
      <c r="P5774" s="146"/>
      <c r="Q5774" s="146"/>
      <c r="R5774" s="34"/>
      <c r="S5774" s="35"/>
      <c r="T5774" s="147"/>
    </row>
    <row r="5775">
      <c r="A5775" s="147"/>
      <c r="B5775" s="64"/>
      <c r="C5775" s="147" t="s">
        <v>217</v>
      </c>
      <c r="E5775" s="161"/>
      <c r="F5775" s="162"/>
      <c r="G5775" s="147"/>
      <c r="H5775" s="146"/>
      <c r="J5775" s="146"/>
      <c r="L5775" s="150"/>
      <c r="N5775" s="163"/>
      <c r="O5775" s="146"/>
      <c r="P5775" s="146"/>
      <c r="Q5775" s="146"/>
      <c r="R5775" s="34"/>
      <c r="S5775" s="35"/>
      <c r="T5775" s="147"/>
    </row>
    <row r="5776">
      <c r="A5776" s="147"/>
      <c r="B5776" s="64"/>
      <c r="C5776" s="147" t="s">
        <v>217</v>
      </c>
      <c r="E5776" s="161"/>
      <c r="F5776" s="162"/>
      <c r="G5776" s="147"/>
      <c r="H5776" s="146"/>
      <c r="J5776" s="146"/>
      <c r="L5776" s="150"/>
      <c r="N5776" s="163"/>
      <c r="O5776" s="146"/>
      <c r="P5776" s="146"/>
      <c r="Q5776" s="146"/>
      <c r="R5776" s="34"/>
      <c r="S5776" s="35"/>
      <c r="T5776" s="147"/>
    </row>
    <row r="5777">
      <c r="A5777" s="147"/>
      <c r="B5777" s="64"/>
      <c r="C5777" s="147" t="s">
        <v>217</v>
      </c>
      <c r="E5777" s="161"/>
      <c r="F5777" s="162"/>
      <c r="G5777" s="147"/>
      <c r="H5777" s="146"/>
      <c r="J5777" s="146"/>
      <c r="L5777" s="150"/>
      <c r="N5777" s="163"/>
      <c r="O5777" s="146"/>
      <c r="P5777" s="146"/>
      <c r="Q5777" s="146"/>
      <c r="R5777" s="34"/>
      <c r="S5777" s="35"/>
      <c r="T5777" s="147"/>
    </row>
    <row r="5778">
      <c r="A5778" s="147"/>
      <c r="B5778" s="64"/>
      <c r="C5778" s="147" t="s">
        <v>217</v>
      </c>
      <c r="E5778" s="161"/>
      <c r="F5778" s="162"/>
      <c r="G5778" s="147"/>
      <c r="H5778" s="146"/>
      <c r="J5778" s="146"/>
      <c r="L5778" s="150"/>
      <c r="N5778" s="163"/>
      <c r="O5778" s="146"/>
      <c r="P5778" s="146"/>
      <c r="Q5778" s="146"/>
      <c r="R5778" s="34"/>
      <c r="S5778" s="35"/>
      <c r="T5778" s="147"/>
    </row>
    <row r="5779">
      <c r="A5779" s="147"/>
      <c r="B5779" s="64"/>
      <c r="C5779" s="147" t="s">
        <v>217</v>
      </c>
      <c r="E5779" s="161"/>
      <c r="F5779" s="162"/>
      <c r="G5779" s="147"/>
      <c r="H5779" s="146"/>
      <c r="J5779" s="146"/>
      <c r="L5779" s="150"/>
      <c r="N5779" s="163"/>
      <c r="O5779" s="146"/>
      <c r="P5779" s="146"/>
      <c r="Q5779" s="146"/>
      <c r="R5779" s="34"/>
      <c r="S5779" s="35"/>
      <c r="T5779" s="147"/>
    </row>
    <row r="5780">
      <c r="A5780" s="147"/>
      <c r="B5780" s="64"/>
      <c r="C5780" s="147" t="s">
        <v>217</v>
      </c>
      <c r="E5780" s="161"/>
      <c r="F5780" s="162"/>
      <c r="G5780" s="147"/>
      <c r="H5780" s="146"/>
      <c r="J5780" s="146"/>
      <c r="L5780" s="150"/>
      <c r="N5780" s="163"/>
      <c r="O5780" s="146"/>
      <c r="P5780" s="146"/>
      <c r="Q5780" s="146"/>
      <c r="R5780" s="34"/>
      <c r="S5780" s="35"/>
      <c r="T5780" s="147"/>
    </row>
    <row r="5781">
      <c r="A5781" s="147"/>
      <c r="B5781" s="64"/>
      <c r="C5781" s="147" t="s">
        <v>217</v>
      </c>
      <c r="E5781" s="161"/>
      <c r="F5781" s="162"/>
      <c r="G5781" s="147"/>
      <c r="H5781" s="146"/>
      <c r="J5781" s="146"/>
      <c r="L5781" s="150"/>
      <c r="N5781" s="163"/>
      <c r="O5781" s="146"/>
      <c r="P5781" s="146"/>
      <c r="Q5781" s="146"/>
      <c r="R5781" s="34"/>
      <c r="S5781" s="35"/>
      <c r="T5781" s="147"/>
    </row>
    <row r="5782">
      <c r="A5782" s="147"/>
      <c r="B5782" s="64"/>
      <c r="C5782" s="147" t="s">
        <v>217</v>
      </c>
      <c r="E5782" s="161"/>
      <c r="F5782" s="162"/>
      <c r="G5782" s="147"/>
      <c r="H5782" s="146"/>
      <c r="J5782" s="146"/>
      <c r="L5782" s="150"/>
      <c r="N5782" s="163"/>
      <c r="O5782" s="146"/>
      <c r="P5782" s="146"/>
      <c r="Q5782" s="146"/>
      <c r="R5782" s="34"/>
      <c r="S5782" s="35"/>
      <c r="T5782" s="147"/>
    </row>
    <row r="5783">
      <c r="A5783" s="147"/>
      <c r="B5783" s="64"/>
      <c r="C5783" s="147" t="s">
        <v>217</v>
      </c>
      <c r="E5783" s="161"/>
      <c r="F5783" s="162"/>
      <c r="G5783" s="147"/>
      <c r="H5783" s="146"/>
      <c r="J5783" s="146"/>
      <c r="L5783" s="150"/>
      <c r="N5783" s="163"/>
      <c r="O5783" s="146"/>
      <c r="P5783" s="146"/>
      <c r="Q5783" s="146"/>
      <c r="R5783" s="34"/>
      <c r="S5783" s="35"/>
      <c r="T5783" s="147"/>
    </row>
    <row r="5784">
      <c r="A5784" s="147"/>
      <c r="B5784" s="64"/>
      <c r="C5784" s="147" t="s">
        <v>217</v>
      </c>
      <c r="E5784" s="161"/>
      <c r="F5784" s="162"/>
      <c r="G5784" s="147"/>
      <c r="H5784" s="146"/>
      <c r="J5784" s="146"/>
      <c r="L5784" s="150"/>
      <c r="N5784" s="163"/>
      <c r="O5784" s="146"/>
      <c r="P5784" s="146"/>
      <c r="Q5784" s="146"/>
      <c r="R5784" s="34"/>
      <c r="S5784" s="35"/>
      <c r="T5784" s="147"/>
    </row>
    <row r="5785">
      <c r="A5785" s="147"/>
      <c r="B5785" s="64"/>
      <c r="C5785" s="147" t="s">
        <v>217</v>
      </c>
      <c r="E5785" s="161"/>
      <c r="F5785" s="162"/>
      <c r="G5785" s="147"/>
      <c r="H5785" s="146"/>
      <c r="J5785" s="146"/>
      <c r="L5785" s="150"/>
      <c r="N5785" s="163"/>
      <c r="O5785" s="146"/>
      <c r="P5785" s="146"/>
      <c r="Q5785" s="146"/>
      <c r="R5785" s="34"/>
      <c r="S5785" s="35"/>
      <c r="T5785" s="147"/>
    </row>
    <row r="5786">
      <c r="A5786" s="147"/>
      <c r="B5786" s="64"/>
      <c r="C5786" s="147" t="s">
        <v>217</v>
      </c>
      <c r="E5786" s="161"/>
      <c r="F5786" s="162"/>
      <c r="G5786" s="147"/>
      <c r="H5786" s="146"/>
      <c r="J5786" s="146"/>
      <c r="L5786" s="150"/>
      <c r="N5786" s="163"/>
      <c r="O5786" s="146"/>
      <c r="P5786" s="146"/>
      <c r="Q5786" s="146"/>
      <c r="R5786" s="34"/>
      <c r="S5786" s="35"/>
      <c r="T5786" s="147"/>
    </row>
    <row r="5787">
      <c r="A5787" s="147"/>
      <c r="B5787" s="64"/>
      <c r="C5787" s="147" t="s">
        <v>217</v>
      </c>
      <c r="E5787" s="161"/>
      <c r="F5787" s="162"/>
      <c r="G5787" s="147"/>
      <c r="H5787" s="146"/>
      <c r="J5787" s="146"/>
      <c r="L5787" s="150"/>
      <c r="N5787" s="163"/>
      <c r="O5787" s="146"/>
      <c r="P5787" s="146"/>
      <c r="Q5787" s="146"/>
      <c r="R5787" s="34"/>
      <c r="S5787" s="35"/>
      <c r="T5787" s="147"/>
    </row>
    <row r="5788">
      <c r="A5788" s="147"/>
      <c r="B5788" s="64"/>
      <c r="C5788" s="147" t="s">
        <v>217</v>
      </c>
      <c r="E5788" s="161"/>
      <c r="F5788" s="162"/>
      <c r="G5788" s="147"/>
      <c r="H5788" s="146"/>
      <c r="J5788" s="146"/>
      <c r="L5788" s="150"/>
      <c r="N5788" s="163"/>
      <c r="O5788" s="146"/>
      <c r="P5788" s="146"/>
      <c r="Q5788" s="146"/>
      <c r="R5788" s="34"/>
      <c r="S5788" s="35"/>
      <c r="T5788" s="147"/>
    </row>
    <row r="5789">
      <c r="A5789" s="147"/>
      <c r="B5789" s="64"/>
      <c r="C5789" s="147" t="s">
        <v>217</v>
      </c>
      <c r="E5789" s="161"/>
      <c r="F5789" s="162"/>
      <c r="G5789" s="147"/>
      <c r="H5789" s="146"/>
      <c r="J5789" s="146"/>
      <c r="L5789" s="150"/>
      <c r="N5789" s="163"/>
      <c r="O5789" s="146"/>
      <c r="P5789" s="146"/>
      <c r="Q5789" s="146"/>
      <c r="R5789" s="34"/>
      <c r="S5789" s="35"/>
      <c r="T5789" s="147"/>
    </row>
    <row r="5790">
      <c r="A5790" s="147"/>
      <c r="B5790" s="64"/>
      <c r="C5790" s="147" t="s">
        <v>217</v>
      </c>
      <c r="E5790" s="161"/>
      <c r="F5790" s="162"/>
      <c r="G5790" s="147"/>
      <c r="H5790" s="146"/>
      <c r="J5790" s="146"/>
      <c r="L5790" s="150"/>
      <c r="N5790" s="163"/>
      <c r="O5790" s="146"/>
      <c r="P5790" s="146"/>
      <c r="Q5790" s="146"/>
      <c r="R5790" s="34"/>
      <c r="S5790" s="35"/>
      <c r="T5790" s="147"/>
    </row>
    <row r="5791">
      <c r="A5791" s="147"/>
      <c r="B5791" s="64"/>
      <c r="C5791" s="147" t="s">
        <v>217</v>
      </c>
      <c r="E5791" s="161"/>
      <c r="F5791" s="162"/>
      <c r="G5791" s="147"/>
      <c r="H5791" s="146"/>
      <c r="J5791" s="146"/>
      <c r="L5791" s="150"/>
      <c r="N5791" s="163"/>
      <c r="O5791" s="146"/>
      <c r="P5791" s="146"/>
      <c r="Q5791" s="146"/>
      <c r="R5791" s="34"/>
      <c r="S5791" s="35"/>
      <c r="T5791" s="147"/>
    </row>
    <row r="5792">
      <c r="A5792" s="147"/>
      <c r="B5792" s="64"/>
      <c r="C5792" s="147" t="s">
        <v>217</v>
      </c>
      <c r="E5792" s="161"/>
      <c r="F5792" s="162"/>
      <c r="G5792" s="147"/>
      <c r="H5792" s="146"/>
      <c r="J5792" s="146"/>
      <c r="L5792" s="150"/>
      <c r="N5792" s="163"/>
      <c r="O5792" s="146"/>
      <c r="P5792" s="146"/>
      <c r="Q5792" s="146"/>
      <c r="R5792" s="34"/>
      <c r="S5792" s="35"/>
      <c r="T5792" s="147"/>
    </row>
    <row r="5793">
      <c r="A5793" s="147"/>
      <c r="B5793" s="64"/>
      <c r="C5793" s="147" t="s">
        <v>217</v>
      </c>
      <c r="E5793" s="161"/>
      <c r="F5793" s="162"/>
      <c r="G5793" s="147"/>
      <c r="H5793" s="146"/>
      <c r="J5793" s="146"/>
      <c r="L5793" s="150"/>
      <c r="N5793" s="163"/>
      <c r="O5793" s="146"/>
      <c r="P5793" s="146"/>
      <c r="Q5793" s="146"/>
      <c r="R5793" s="34"/>
      <c r="S5793" s="35"/>
      <c r="T5793" s="147"/>
    </row>
    <row r="5794">
      <c r="A5794" s="147"/>
      <c r="B5794" s="64"/>
      <c r="C5794" s="147" t="s">
        <v>217</v>
      </c>
      <c r="E5794" s="161"/>
      <c r="F5794" s="162"/>
      <c r="G5794" s="147"/>
      <c r="H5794" s="146"/>
      <c r="J5794" s="146"/>
      <c r="L5794" s="150"/>
      <c r="N5794" s="163"/>
      <c r="O5794" s="146"/>
      <c r="P5794" s="146"/>
      <c r="Q5794" s="146"/>
      <c r="R5794" s="34"/>
      <c r="S5794" s="35"/>
      <c r="T5794" s="147"/>
    </row>
    <row r="5795">
      <c r="A5795" s="147"/>
      <c r="B5795" s="64"/>
      <c r="C5795" s="147" t="s">
        <v>217</v>
      </c>
      <c r="E5795" s="161"/>
      <c r="F5795" s="162"/>
      <c r="G5795" s="147"/>
      <c r="H5795" s="146"/>
      <c r="J5795" s="146"/>
      <c r="L5795" s="150"/>
      <c r="N5795" s="163"/>
      <c r="O5795" s="146"/>
      <c r="P5795" s="146"/>
      <c r="Q5795" s="146"/>
      <c r="R5795" s="34"/>
      <c r="S5795" s="35"/>
      <c r="T5795" s="147"/>
    </row>
    <row r="5796">
      <c r="A5796" s="147"/>
      <c r="B5796" s="64"/>
      <c r="C5796" s="147" t="s">
        <v>217</v>
      </c>
      <c r="E5796" s="161"/>
      <c r="F5796" s="162"/>
      <c r="G5796" s="147"/>
      <c r="H5796" s="146"/>
      <c r="J5796" s="146"/>
      <c r="L5796" s="150"/>
      <c r="N5796" s="163"/>
      <c r="O5796" s="146"/>
      <c r="P5796" s="146"/>
      <c r="Q5796" s="146"/>
      <c r="R5796" s="34"/>
      <c r="S5796" s="35"/>
      <c r="T5796" s="147"/>
    </row>
    <row r="5797">
      <c r="A5797" s="147"/>
      <c r="B5797" s="64"/>
      <c r="C5797" s="147" t="s">
        <v>217</v>
      </c>
      <c r="E5797" s="161"/>
      <c r="F5797" s="162"/>
      <c r="G5797" s="147"/>
      <c r="H5797" s="146"/>
      <c r="J5797" s="146"/>
      <c r="L5797" s="150"/>
      <c r="N5797" s="163"/>
      <c r="O5797" s="146"/>
      <c r="P5797" s="146"/>
      <c r="Q5797" s="146"/>
      <c r="R5797" s="34"/>
      <c r="S5797" s="35"/>
      <c r="T5797" s="147"/>
    </row>
    <row r="5798">
      <c r="A5798" s="147"/>
      <c r="B5798" s="64"/>
      <c r="C5798" s="147" t="s">
        <v>217</v>
      </c>
      <c r="E5798" s="161"/>
      <c r="F5798" s="162"/>
      <c r="G5798" s="147"/>
      <c r="H5798" s="146"/>
      <c r="J5798" s="146"/>
      <c r="L5798" s="150"/>
      <c r="N5798" s="163"/>
      <c r="O5798" s="146"/>
      <c r="P5798" s="146"/>
      <c r="Q5798" s="146"/>
      <c r="R5798" s="34"/>
      <c r="S5798" s="35"/>
      <c r="T5798" s="147"/>
    </row>
    <row r="5799">
      <c r="A5799" s="147"/>
      <c r="B5799" s="64"/>
      <c r="C5799" s="147" t="s">
        <v>217</v>
      </c>
      <c r="E5799" s="161"/>
      <c r="F5799" s="162"/>
      <c r="G5799" s="147"/>
      <c r="H5799" s="146"/>
      <c r="J5799" s="146"/>
      <c r="L5799" s="150"/>
      <c r="N5799" s="163"/>
      <c r="O5799" s="146"/>
      <c r="P5799" s="146"/>
      <c r="Q5799" s="146"/>
      <c r="R5799" s="34"/>
      <c r="S5799" s="35"/>
      <c r="T5799" s="147"/>
    </row>
    <row r="5800">
      <c r="A5800" s="147"/>
      <c r="B5800" s="64"/>
      <c r="C5800" s="147" t="s">
        <v>217</v>
      </c>
      <c r="E5800" s="161"/>
      <c r="F5800" s="162"/>
      <c r="G5800" s="147"/>
      <c r="H5800" s="146"/>
      <c r="J5800" s="146"/>
      <c r="L5800" s="150"/>
      <c r="N5800" s="163"/>
      <c r="O5800" s="146"/>
      <c r="P5800" s="146"/>
      <c r="Q5800" s="146"/>
      <c r="R5800" s="34"/>
      <c r="S5800" s="35"/>
      <c r="T5800" s="147"/>
    </row>
    <row r="5801">
      <c r="A5801" s="147"/>
      <c r="B5801" s="64"/>
      <c r="C5801" s="147" t="s">
        <v>217</v>
      </c>
      <c r="E5801" s="161"/>
      <c r="F5801" s="162"/>
      <c r="G5801" s="147"/>
      <c r="H5801" s="146"/>
      <c r="J5801" s="146"/>
      <c r="L5801" s="150"/>
      <c r="N5801" s="163"/>
      <c r="O5801" s="146"/>
      <c r="P5801" s="146"/>
      <c r="Q5801" s="146"/>
      <c r="R5801" s="34"/>
      <c r="S5801" s="35"/>
      <c r="T5801" s="147"/>
    </row>
    <row r="5802">
      <c r="A5802" s="147"/>
      <c r="B5802" s="64"/>
      <c r="C5802" s="147" t="s">
        <v>217</v>
      </c>
      <c r="E5802" s="161"/>
      <c r="F5802" s="162"/>
      <c r="G5802" s="147"/>
      <c r="H5802" s="146"/>
      <c r="J5802" s="146"/>
      <c r="L5802" s="150"/>
      <c r="N5802" s="163"/>
      <c r="O5802" s="146"/>
      <c r="P5802" s="146"/>
      <c r="Q5802" s="146"/>
      <c r="R5802" s="34"/>
      <c r="S5802" s="35"/>
      <c r="T5802" s="147"/>
    </row>
    <row r="5803">
      <c r="A5803" s="147"/>
      <c r="B5803" s="64"/>
      <c r="C5803" s="147" t="s">
        <v>217</v>
      </c>
      <c r="E5803" s="161"/>
      <c r="F5803" s="162"/>
      <c r="G5803" s="147"/>
      <c r="H5803" s="146"/>
      <c r="J5803" s="146"/>
      <c r="L5803" s="150"/>
      <c r="N5803" s="163"/>
      <c r="O5803" s="146"/>
      <c r="P5803" s="146"/>
      <c r="Q5803" s="146"/>
      <c r="R5803" s="34"/>
      <c r="S5803" s="35"/>
      <c r="T5803" s="147"/>
    </row>
    <row r="5804">
      <c r="A5804" s="147"/>
      <c r="B5804" s="64"/>
      <c r="C5804" s="147" t="s">
        <v>217</v>
      </c>
      <c r="E5804" s="161"/>
      <c r="F5804" s="162"/>
      <c r="G5804" s="147"/>
      <c r="H5804" s="146"/>
      <c r="J5804" s="146"/>
      <c r="L5804" s="150"/>
      <c r="N5804" s="163"/>
      <c r="O5804" s="146"/>
      <c r="P5804" s="146"/>
      <c r="Q5804" s="146"/>
      <c r="R5804" s="34"/>
      <c r="S5804" s="35"/>
      <c r="T5804" s="147"/>
    </row>
    <row r="5805">
      <c r="A5805" s="147"/>
      <c r="B5805" s="64"/>
      <c r="C5805" s="147" t="s">
        <v>217</v>
      </c>
      <c r="E5805" s="161"/>
      <c r="F5805" s="162"/>
      <c r="G5805" s="147"/>
      <c r="H5805" s="146"/>
      <c r="J5805" s="146"/>
      <c r="L5805" s="150"/>
      <c r="N5805" s="163"/>
      <c r="O5805" s="146"/>
      <c r="P5805" s="146"/>
      <c r="Q5805" s="146"/>
      <c r="R5805" s="34"/>
      <c r="S5805" s="35"/>
      <c r="T5805" s="147"/>
    </row>
    <row r="5806">
      <c r="A5806" s="147"/>
      <c r="B5806" s="64"/>
      <c r="C5806" s="147" t="s">
        <v>217</v>
      </c>
      <c r="E5806" s="161"/>
      <c r="F5806" s="162"/>
      <c r="G5806" s="147"/>
      <c r="H5806" s="146"/>
      <c r="J5806" s="146"/>
      <c r="L5806" s="150"/>
      <c r="N5806" s="163"/>
      <c r="O5806" s="146"/>
      <c r="P5806" s="146"/>
      <c r="Q5806" s="146"/>
      <c r="R5806" s="34"/>
      <c r="S5806" s="35"/>
      <c r="T5806" s="147"/>
    </row>
    <row r="5807">
      <c r="A5807" s="147"/>
      <c r="B5807" s="64"/>
      <c r="C5807" s="147" t="s">
        <v>217</v>
      </c>
      <c r="E5807" s="161"/>
      <c r="F5807" s="162"/>
      <c r="G5807" s="147"/>
      <c r="H5807" s="146"/>
      <c r="J5807" s="146"/>
      <c r="L5807" s="150"/>
      <c r="N5807" s="163"/>
      <c r="O5807" s="146"/>
      <c r="P5807" s="146"/>
      <c r="Q5807" s="146"/>
      <c r="R5807" s="34"/>
      <c r="S5807" s="35"/>
      <c r="T5807" s="147"/>
    </row>
    <row r="5808">
      <c r="A5808" s="147"/>
      <c r="B5808" s="64"/>
      <c r="C5808" s="147" t="s">
        <v>217</v>
      </c>
      <c r="E5808" s="161"/>
      <c r="F5808" s="162"/>
      <c r="G5808" s="147"/>
      <c r="H5808" s="146"/>
      <c r="J5808" s="146"/>
      <c r="L5808" s="150"/>
      <c r="N5808" s="163"/>
      <c r="O5808" s="146"/>
      <c r="P5808" s="146"/>
      <c r="Q5808" s="146"/>
      <c r="R5808" s="34"/>
      <c r="S5808" s="35"/>
      <c r="T5808" s="147"/>
    </row>
    <row r="5809">
      <c r="A5809" s="147"/>
      <c r="B5809" s="64"/>
      <c r="C5809" s="147" t="s">
        <v>217</v>
      </c>
      <c r="E5809" s="161"/>
      <c r="F5809" s="162"/>
      <c r="G5809" s="147"/>
      <c r="H5809" s="146"/>
      <c r="J5809" s="146"/>
      <c r="L5809" s="150"/>
      <c r="N5809" s="163"/>
      <c r="O5809" s="146"/>
      <c r="P5809" s="146"/>
      <c r="Q5809" s="146"/>
      <c r="R5809" s="34"/>
      <c r="S5809" s="35"/>
      <c r="T5809" s="147"/>
    </row>
    <row r="5810">
      <c r="A5810" s="147"/>
      <c r="B5810" s="64"/>
      <c r="C5810" s="147" t="s">
        <v>217</v>
      </c>
      <c r="E5810" s="161"/>
      <c r="F5810" s="162"/>
      <c r="G5810" s="147"/>
      <c r="H5810" s="146"/>
      <c r="J5810" s="146"/>
      <c r="L5810" s="150"/>
      <c r="N5810" s="163"/>
      <c r="O5810" s="146"/>
      <c r="P5810" s="146"/>
      <c r="Q5810" s="146"/>
      <c r="R5810" s="34"/>
      <c r="S5810" s="35"/>
      <c r="T5810" s="147"/>
    </row>
    <row r="5811">
      <c r="A5811" s="147"/>
      <c r="B5811" s="64"/>
      <c r="C5811" s="147" t="s">
        <v>217</v>
      </c>
      <c r="E5811" s="161"/>
      <c r="F5811" s="162"/>
      <c r="G5811" s="147"/>
      <c r="H5811" s="146"/>
      <c r="J5811" s="146"/>
      <c r="L5811" s="150"/>
      <c r="N5811" s="163"/>
      <c r="O5811" s="146"/>
      <c r="P5811" s="146"/>
      <c r="Q5811" s="146"/>
      <c r="R5811" s="34"/>
      <c r="S5811" s="35"/>
      <c r="T5811" s="147"/>
    </row>
    <row r="5812">
      <c r="A5812" s="147"/>
      <c r="B5812" s="64"/>
      <c r="C5812" s="147" t="s">
        <v>217</v>
      </c>
      <c r="E5812" s="161"/>
      <c r="F5812" s="162"/>
      <c r="G5812" s="147"/>
      <c r="H5812" s="146"/>
      <c r="J5812" s="146"/>
      <c r="L5812" s="150"/>
      <c r="N5812" s="163"/>
      <c r="O5812" s="146"/>
      <c r="P5812" s="146"/>
      <c r="Q5812" s="146"/>
      <c r="R5812" s="34"/>
      <c r="S5812" s="35"/>
      <c r="T5812" s="147"/>
    </row>
    <row r="5813">
      <c r="A5813" s="147"/>
      <c r="B5813" s="64"/>
      <c r="C5813" s="147" t="s">
        <v>217</v>
      </c>
      <c r="E5813" s="161"/>
      <c r="F5813" s="162"/>
      <c r="G5813" s="147"/>
      <c r="H5813" s="146"/>
      <c r="J5813" s="146"/>
      <c r="L5813" s="150"/>
      <c r="N5813" s="163"/>
      <c r="O5813" s="146"/>
      <c r="P5813" s="146"/>
      <c r="Q5813" s="146"/>
      <c r="R5813" s="34"/>
      <c r="S5813" s="35"/>
      <c r="T5813" s="147"/>
    </row>
    <row r="5814">
      <c r="A5814" s="147"/>
      <c r="B5814" s="64"/>
      <c r="C5814" s="147" t="s">
        <v>217</v>
      </c>
      <c r="E5814" s="161"/>
      <c r="F5814" s="162"/>
      <c r="G5814" s="147"/>
      <c r="H5814" s="146"/>
      <c r="J5814" s="146"/>
      <c r="L5814" s="150"/>
      <c r="N5814" s="163"/>
      <c r="O5814" s="146"/>
      <c r="P5814" s="146"/>
      <c r="Q5814" s="146"/>
      <c r="R5814" s="34"/>
      <c r="S5814" s="35"/>
      <c r="T5814" s="147"/>
    </row>
    <row r="5815">
      <c r="A5815" s="147"/>
      <c r="B5815" s="64"/>
      <c r="C5815" s="147" t="s">
        <v>217</v>
      </c>
      <c r="E5815" s="161"/>
      <c r="F5815" s="162"/>
      <c r="G5815" s="147"/>
      <c r="H5815" s="146"/>
      <c r="J5815" s="146"/>
      <c r="L5815" s="150"/>
      <c r="N5815" s="163"/>
      <c r="O5815" s="146"/>
      <c r="P5815" s="146"/>
      <c r="Q5815" s="146"/>
      <c r="R5815" s="34"/>
      <c r="S5815" s="35"/>
      <c r="T5815" s="147"/>
    </row>
    <row r="5816">
      <c r="A5816" s="147"/>
      <c r="B5816" s="64"/>
      <c r="C5816" s="147" t="s">
        <v>217</v>
      </c>
      <c r="E5816" s="161"/>
      <c r="F5816" s="162"/>
      <c r="G5816" s="147"/>
      <c r="H5816" s="146"/>
      <c r="J5816" s="146"/>
      <c r="L5816" s="150"/>
      <c r="N5816" s="163"/>
      <c r="O5816" s="146"/>
      <c r="P5816" s="146"/>
      <c r="Q5816" s="146"/>
      <c r="R5816" s="34"/>
      <c r="S5816" s="35"/>
      <c r="T5816" s="147"/>
    </row>
    <row r="5817">
      <c r="A5817" s="147"/>
      <c r="B5817" s="64"/>
      <c r="C5817" s="147" t="s">
        <v>217</v>
      </c>
      <c r="E5817" s="161"/>
      <c r="F5817" s="162"/>
      <c r="G5817" s="147"/>
      <c r="H5817" s="146"/>
      <c r="J5817" s="146"/>
      <c r="L5817" s="150"/>
      <c r="N5817" s="163"/>
      <c r="O5817" s="146"/>
      <c r="P5817" s="146"/>
      <c r="Q5817" s="146"/>
      <c r="R5817" s="34"/>
      <c r="S5817" s="35"/>
      <c r="T5817" s="147"/>
    </row>
    <row r="5818">
      <c r="A5818" s="147"/>
      <c r="B5818" s="64"/>
      <c r="C5818" s="147" t="s">
        <v>217</v>
      </c>
      <c r="E5818" s="161"/>
      <c r="F5818" s="162"/>
      <c r="G5818" s="147"/>
      <c r="H5818" s="146"/>
      <c r="J5818" s="146"/>
      <c r="L5818" s="150"/>
      <c r="N5818" s="163"/>
      <c r="O5818" s="146"/>
      <c r="P5818" s="146"/>
      <c r="Q5818" s="146"/>
      <c r="R5818" s="34"/>
      <c r="S5818" s="35"/>
      <c r="T5818" s="147"/>
    </row>
    <row r="5819">
      <c r="A5819" s="147"/>
      <c r="B5819" s="64"/>
      <c r="C5819" s="147" t="s">
        <v>217</v>
      </c>
      <c r="E5819" s="161"/>
      <c r="F5819" s="162"/>
      <c r="G5819" s="147"/>
      <c r="H5819" s="146"/>
      <c r="J5819" s="146"/>
      <c r="L5819" s="150"/>
      <c r="N5819" s="163"/>
      <c r="O5819" s="146"/>
      <c r="P5819" s="146"/>
      <c r="Q5819" s="146"/>
      <c r="R5819" s="34"/>
      <c r="S5819" s="35"/>
      <c r="T5819" s="147"/>
    </row>
    <row r="5820">
      <c r="A5820" s="147"/>
      <c r="B5820" s="64"/>
      <c r="C5820" s="147" t="s">
        <v>217</v>
      </c>
      <c r="E5820" s="161"/>
      <c r="F5820" s="162"/>
      <c r="G5820" s="147"/>
      <c r="H5820" s="146"/>
      <c r="J5820" s="146"/>
      <c r="L5820" s="150"/>
      <c r="N5820" s="163"/>
      <c r="O5820" s="146"/>
      <c r="P5820" s="146"/>
      <c r="Q5820" s="146"/>
      <c r="R5820" s="34"/>
      <c r="S5820" s="35"/>
      <c r="T5820" s="147"/>
    </row>
    <row r="5821">
      <c r="A5821" s="147"/>
      <c r="B5821" s="64"/>
      <c r="C5821" s="147" t="s">
        <v>217</v>
      </c>
      <c r="E5821" s="161"/>
      <c r="F5821" s="162"/>
      <c r="G5821" s="147"/>
      <c r="H5821" s="146"/>
      <c r="J5821" s="146"/>
      <c r="L5821" s="150"/>
      <c r="N5821" s="163"/>
      <c r="O5821" s="146"/>
      <c r="P5821" s="146"/>
      <c r="Q5821" s="146"/>
      <c r="R5821" s="34"/>
      <c r="S5821" s="35"/>
      <c r="T5821" s="147"/>
    </row>
    <row r="5822">
      <c r="A5822" s="147"/>
      <c r="B5822" s="64"/>
      <c r="C5822" s="147" t="s">
        <v>217</v>
      </c>
      <c r="E5822" s="161"/>
      <c r="F5822" s="162"/>
      <c r="G5822" s="147"/>
      <c r="H5822" s="146"/>
      <c r="J5822" s="146"/>
      <c r="L5822" s="150"/>
      <c r="N5822" s="163"/>
      <c r="O5822" s="146"/>
      <c r="P5822" s="146"/>
      <c r="Q5822" s="146"/>
      <c r="R5822" s="34"/>
      <c r="S5822" s="35"/>
      <c r="T5822" s="147"/>
    </row>
    <row r="5823">
      <c r="A5823" s="147"/>
      <c r="B5823" s="64"/>
      <c r="C5823" s="147" t="s">
        <v>217</v>
      </c>
      <c r="E5823" s="161"/>
      <c r="F5823" s="162"/>
      <c r="G5823" s="147"/>
      <c r="H5823" s="146"/>
      <c r="J5823" s="146"/>
      <c r="L5823" s="150"/>
      <c r="N5823" s="163"/>
      <c r="O5823" s="146"/>
      <c r="P5823" s="146"/>
      <c r="Q5823" s="146"/>
      <c r="R5823" s="34"/>
      <c r="S5823" s="35"/>
      <c r="T5823" s="147"/>
    </row>
    <row r="5824">
      <c r="A5824" s="147"/>
      <c r="B5824" s="64"/>
      <c r="C5824" s="147" t="s">
        <v>217</v>
      </c>
      <c r="E5824" s="161"/>
      <c r="F5824" s="162"/>
      <c r="G5824" s="147"/>
      <c r="H5824" s="146"/>
      <c r="J5824" s="146"/>
      <c r="L5824" s="150"/>
      <c r="N5824" s="163"/>
      <c r="O5824" s="146"/>
      <c r="P5824" s="146"/>
      <c r="Q5824" s="146"/>
      <c r="R5824" s="34"/>
      <c r="S5824" s="35"/>
      <c r="T5824" s="147"/>
    </row>
    <row r="5825">
      <c r="A5825" s="147"/>
      <c r="B5825" s="64"/>
      <c r="C5825" s="147" t="s">
        <v>217</v>
      </c>
      <c r="E5825" s="161"/>
      <c r="F5825" s="162"/>
      <c r="G5825" s="147"/>
      <c r="H5825" s="146"/>
      <c r="J5825" s="146"/>
      <c r="L5825" s="150"/>
      <c r="N5825" s="163"/>
      <c r="O5825" s="146"/>
      <c r="P5825" s="146"/>
      <c r="Q5825" s="146"/>
      <c r="R5825" s="34"/>
      <c r="S5825" s="35"/>
      <c r="T5825" s="147"/>
    </row>
    <row r="5826">
      <c r="A5826" s="147"/>
      <c r="B5826" s="64"/>
      <c r="C5826" s="147" t="s">
        <v>217</v>
      </c>
      <c r="E5826" s="161"/>
      <c r="F5826" s="162"/>
      <c r="G5826" s="147"/>
      <c r="H5826" s="146"/>
      <c r="J5826" s="146"/>
      <c r="L5826" s="150"/>
      <c r="N5826" s="163"/>
      <c r="O5826" s="146"/>
      <c r="P5826" s="146"/>
      <c r="Q5826" s="146"/>
      <c r="R5826" s="34"/>
      <c r="S5826" s="35"/>
      <c r="T5826" s="147"/>
    </row>
    <row r="5827">
      <c r="A5827" s="147"/>
      <c r="B5827" s="64"/>
      <c r="C5827" s="147" t="s">
        <v>217</v>
      </c>
      <c r="E5827" s="161"/>
      <c r="F5827" s="162"/>
      <c r="G5827" s="147"/>
      <c r="H5827" s="146"/>
      <c r="J5827" s="146"/>
      <c r="L5827" s="150"/>
      <c r="N5827" s="163"/>
      <c r="O5827" s="146"/>
      <c r="P5827" s="146"/>
      <c r="Q5827" s="146"/>
      <c r="R5827" s="34"/>
      <c r="S5827" s="35"/>
      <c r="T5827" s="147"/>
    </row>
    <row r="5828">
      <c r="A5828" s="147"/>
      <c r="B5828" s="64"/>
      <c r="C5828" s="147" t="s">
        <v>217</v>
      </c>
      <c r="E5828" s="161"/>
      <c r="F5828" s="162"/>
      <c r="G5828" s="147"/>
      <c r="H5828" s="146"/>
      <c r="J5828" s="146"/>
      <c r="L5828" s="150"/>
      <c r="N5828" s="163"/>
      <c r="O5828" s="146"/>
      <c r="P5828" s="146"/>
      <c r="Q5828" s="146"/>
      <c r="R5828" s="34"/>
      <c r="S5828" s="35"/>
      <c r="T5828" s="147"/>
    </row>
    <row r="5829">
      <c r="A5829" s="147"/>
      <c r="B5829" s="64"/>
      <c r="C5829" s="147" t="s">
        <v>217</v>
      </c>
      <c r="E5829" s="161"/>
      <c r="F5829" s="162"/>
      <c r="G5829" s="147"/>
      <c r="H5829" s="146"/>
      <c r="J5829" s="146"/>
      <c r="L5829" s="150"/>
      <c r="N5829" s="163"/>
      <c r="O5829" s="146"/>
      <c r="P5829" s="146"/>
      <c r="Q5829" s="146"/>
      <c r="R5829" s="34"/>
      <c r="S5829" s="35"/>
      <c r="T5829" s="147"/>
    </row>
    <row r="5830">
      <c r="A5830" s="147"/>
      <c r="B5830" s="64"/>
      <c r="C5830" s="147" t="s">
        <v>217</v>
      </c>
      <c r="E5830" s="161"/>
      <c r="F5830" s="162"/>
      <c r="G5830" s="147"/>
      <c r="H5830" s="146"/>
      <c r="J5830" s="146"/>
      <c r="L5830" s="150"/>
      <c r="N5830" s="163"/>
      <c r="O5830" s="146"/>
      <c r="P5830" s="146"/>
      <c r="Q5830" s="146"/>
      <c r="R5830" s="34"/>
      <c r="S5830" s="35"/>
      <c r="T5830" s="147"/>
    </row>
    <row r="5831">
      <c r="A5831" s="147"/>
      <c r="B5831" s="64"/>
      <c r="C5831" s="147" t="s">
        <v>217</v>
      </c>
      <c r="E5831" s="161"/>
      <c r="F5831" s="162"/>
      <c r="G5831" s="147"/>
      <c r="H5831" s="146"/>
      <c r="J5831" s="146"/>
      <c r="L5831" s="150"/>
      <c r="N5831" s="163"/>
      <c r="O5831" s="146"/>
      <c r="P5831" s="146"/>
      <c r="Q5831" s="146"/>
      <c r="R5831" s="34"/>
      <c r="S5831" s="35"/>
      <c r="T5831" s="147"/>
    </row>
    <row r="5832">
      <c r="A5832" s="147"/>
      <c r="B5832" s="64"/>
      <c r="C5832" s="147" t="s">
        <v>217</v>
      </c>
      <c r="E5832" s="161"/>
      <c r="F5832" s="162"/>
      <c r="G5832" s="147"/>
      <c r="H5832" s="146"/>
      <c r="J5832" s="146"/>
      <c r="L5832" s="150"/>
      <c r="N5832" s="163"/>
      <c r="O5832" s="146"/>
      <c r="P5832" s="146"/>
      <c r="Q5832" s="146"/>
      <c r="R5832" s="34"/>
      <c r="S5832" s="35"/>
      <c r="T5832" s="147"/>
    </row>
    <row r="5833">
      <c r="A5833" s="147"/>
      <c r="B5833" s="64"/>
      <c r="C5833" s="147" t="s">
        <v>217</v>
      </c>
      <c r="E5833" s="161"/>
      <c r="F5833" s="162"/>
      <c r="G5833" s="147"/>
      <c r="H5833" s="146"/>
      <c r="J5833" s="146"/>
      <c r="L5833" s="150"/>
      <c r="N5833" s="163"/>
      <c r="O5833" s="146"/>
      <c r="P5833" s="146"/>
      <c r="Q5833" s="146"/>
      <c r="R5833" s="34"/>
      <c r="S5833" s="35"/>
      <c r="T5833" s="147"/>
    </row>
    <row r="5834">
      <c r="A5834" s="147"/>
      <c r="B5834" s="64"/>
      <c r="C5834" s="147" t="s">
        <v>217</v>
      </c>
      <c r="E5834" s="161"/>
      <c r="F5834" s="162"/>
      <c r="G5834" s="147"/>
      <c r="H5834" s="146"/>
      <c r="J5834" s="146"/>
      <c r="L5834" s="150"/>
      <c r="N5834" s="163"/>
      <c r="O5834" s="146"/>
      <c r="P5834" s="146"/>
      <c r="Q5834" s="146"/>
      <c r="R5834" s="34"/>
      <c r="S5834" s="35"/>
      <c r="T5834" s="147"/>
    </row>
    <row r="5835">
      <c r="A5835" s="147"/>
      <c r="B5835" s="64"/>
      <c r="C5835" s="147" t="s">
        <v>217</v>
      </c>
      <c r="E5835" s="161"/>
      <c r="F5835" s="162"/>
      <c r="G5835" s="147"/>
      <c r="H5835" s="146"/>
      <c r="J5835" s="146"/>
      <c r="L5835" s="150"/>
      <c r="N5835" s="163"/>
      <c r="O5835" s="146"/>
      <c r="P5835" s="146"/>
      <c r="Q5835" s="146"/>
      <c r="R5835" s="34"/>
      <c r="S5835" s="35"/>
      <c r="T5835" s="147"/>
    </row>
    <row r="5836">
      <c r="A5836" s="147"/>
      <c r="B5836" s="64"/>
      <c r="C5836" s="147" t="s">
        <v>217</v>
      </c>
      <c r="E5836" s="161"/>
      <c r="F5836" s="162"/>
      <c r="G5836" s="147"/>
      <c r="H5836" s="146"/>
      <c r="J5836" s="146"/>
      <c r="L5836" s="150"/>
      <c r="N5836" s="163"/>
      <c r="O5836" s="146"/>
      <c r="P5836" s="146"/>
      <c r="Q5836" s="146"/>
      <c r="R5836" s="34"/>
      <c r="S5836" s="35"/>
      <c r="T5836" s="147"/>
    </row>
    <row r="5837">
      <c r="A5837" s="147"/>
      <c r="B5837" s="64"/>
      <c r="C5837" s="147" t="s">
        <v>217</v>
      </c>
      <c r="E5837" s="161"/>
      <c r="F5837" s="162"/>
      <c r="G5837" s="147"/>
      <c r="H5837" s="146"/>
      <c r="J5837" s="146"/>
      <c r="L5837" s="150"/>
      <c r="N5837" s="163"/>
      <c r="O5837" s="146"/>
      <c r="P5837" s="146"/>
      <c r="Q5837" s="146"/>
      <c r="R5837" s="34"/>
      <c r="S5837" s="35"/>
      <c r="T5837" s="147"/>
    </row>
    <row r="5838">
      <c r="A5838" s="147"/>
      <c r="B5838" s="64"/>
      <c r="C5838" s="147" t="s">
        <v>217</v>
      </c>
      <c r="E5838" s="161"/>
      <c r="F5838" s="162"/>
      <c r="G5838" s="147"/>
      <c r="H5838" s="146"/>
      <c r="J5838" s="146"/>
      <c r="L5838" s="150"/>
      <c r="N5838" s="163"/>
      <c r="O5838" s="146"/>
      <c r="P5838" s="146"/>
      <c r="Q5838" s="146"/>
      <c r="R5838" s="34"/>
      <c r="S5838" s="35"/>
      <c r="T5838" s="147"/>
    </row>
    <row r="5839">
      <c r="A5839" s="147"/>
      <c r="B5839" s="64"/>
      <c r="C5839" s="147" t="s">
        <v>217</v>
      </c>
      <c r="E5839" s="161"/>
      <c r="F5839" s="162"/>
      <c r="G5839" s="147"/>
      <c r="H5839" s="146"/>
      <c r="J5839" s="146"/>
      <c r="L5839" s="150"/>
      <c r="N5839" s="163"/>
      <c r="O5839" s="146"/>
      <c r="P5839" s="146"/>
      <c r="Q5839" s="146"/>
      <c r="R5839" s="34"/>
      <c r="S5839" s="35"/>
      <c r="T5839" s="147"/>
    </row>
    <row r="5840">
      <c r="A5840" s="147"/>
      <c r="B5840" s="64"/>
      <c r="C5840" s="147" t="s">
        <v>217</v>
      </c>
      <c r="E5840" s="161"/>
      <c r="F5840" s="162"/>
      <c r="G5840" s="147"/>
      <c r="H5840" s="146"/>
      <c r="J5840" s="146"/>
      <c r="L5840" s="150"/>
      <c r="N5840" s="163"/>
      <c r="O5840" s="146"/>
      <c r="P5840" s="146"/>
      <c r="Q5840" s="146"/>
      <c r="R5840" s="34"/>
      <c r="S5840" s="35"/>
      <c r="T5840" s="147"/>
    </row>
    <row r="5841">
      <c r="A5841" s="147"/>
      <c r="B5841" s="64"/>
      <c r="C5841" s="147" t="s">
        <v>217</v>
      </c>
      <c r="E5841" s="161"/>
      <c r="F5841" s="162"/>
      <c r="G5841" s="147"/>
      <c r="H5841" s="146"/>
      <c r="J5841" s="146"/>
      <c r="L5841" s="150"/>
      <c r="N5841" s="163"/>
      <c r="O5841" s="146"/>
      <c r="P5841" s="146"/>
      <c r="Q5841" s="146"/>
      <c r="R5841" s="34"/>
      <c r="S5841" s="35"/>
      <c r="T5841" s="147"/>
    </row>
    <row r="5842">
      <c r="A5842" s="147"/>
      <c r="B5842" s="64"/>
      <c r="C5842" s="147" t="s">
        <v>217</v>
      </c>
      <c r="E5842" s="161"/>
      <c r="F5842" s="162"/>
      <c r="G5842" s="147"/>
      <c r="H5842" s="146"/>
      <c r="J5842" s="146"/>
      <c r="L5842" s="150"/>
      <c r="N5842" s="163"/>
      <c r="O5842" s="146"/>
      <c r="P5842" s="146"/>
      <c r="Q5842" s="146"/>
      <c r="R5842" s="34"/>
      <c r="S5842" s="35"/>
      <c r="T5842" s="147"/>
    </row>
    <row r="5843">
      <c r="A5843" s="147"/>
      <c r="B5843" s="64"/>
      <c r="C5843" s="147" t="s">
        <v>217</v>
      </c>
      <c r="E5843" s="161"/>
      <c r="F5843" s="162"/>
      <c r="G5843" s="147"/>
      <c r="H5843" s="146"/>
      <c r="J5843" s="146"/>
      <c r="L5843" s="150"/>
      <c r="N5843" s="163"/>
      <c r="O5843" s="146"/>
      <c r="P5843" s="146"/>
      <c r="Q5843" s="146"/>
      <c r="R5843" s="34"/>
      <c r="S5843" s="35"/>
      <c r="T5843" s="147"/>
    </row>
    <row r="5844">
      <c r="A5844" s="147"/>
      <c r="B5844" s="64"/>
      <c r="C5844" s="147" t="s">
        <v>217</v>
      </c>
      <c r="E5844" s="161"/>
      <c r="F5844" s="162"/>
      <c r="G5844" s="147"/>
      <c r="H5844" s="146"/>
      <c r="J5844" s="146"/>
      <c r="L5844" s="150"/>
      <c r="N5844" s="163"/>
      <c r="O5844" s="146"/>
      <c r="P5844" s="146"/>
      <c r="Q5844" s="146"/>
      <c r="R5844" s="34"/>
      <c r="S5844" s="35"/>
      <c r="T5844" s="147"/>
    </row>
    <row r="5845">
      <c r="A5845" s="147"/>
      <c r="B5845" s="64"/>
      <c r="C5845" s="147" t="s">
        <v>217</v>
      </c>
      <c r="E5845" s="161"/>
      <c r="F5845" s="162"/>
      <c r="G5845" s="147"/>
      <c r="H5845" s="146"/>
      <c r="J5845" s="146"/>
      <c r="L5845" s="150"/>
      <c r="N5845" s="163"/>
      <c r="O5845" s="146"/>
      <c r="P5845" s="146"/>
      <c r="Q5845" s="146"/>
      <c r="R5845" s="34"/>
      <c r="S5845" s="35"/>
      <c r="T5845" s="147"/>
    </row>
    <row r="5846">
      <c r="A5846" s="147"/>
      <c r="B5846" s="64"/>
      <c r="C5846" s="147" t="s">
        <v>217</v>
      </c>
      <c r="E5846" s="161"/>
      <c r="F5846" s="162"/>
      <c r="G5846" s="147"/>
      <c r="H5846" s="146"/>
      <c r="J5846" s="146"/>
      <c r="L5846" s="150"/>
      <c r="N5846" s="163"/>
      <c r="O5846" s="146"/>
      <c r="P5846" s="146"/>
      <c r="Q5846" s="146"/>
      <c r="R5846" s="34"/>
      <c r="S5846" s="35"/>
      <c r="T5846" s="147"/>
    </row>
    <row r="5847">
      <c r="A5847" s="147"/>
      <c r="B5847" s="64"/>
      <c r="C5847" s="147" t="s">
        <v>217</v>
      </c>
      <c r="E5847" s="161"/>
      <c r="F5847" s="162"/>
      <c r="G5847" s="147"/>
      <c r="H5847" s="146"/>
      <c r="J5847" s="146"/>
      <c r="L5847" s="150"/>
      <c r="N5847" s="163"/>
      <c r="O5847" s="146"/>
      <c r="P5847" s="146"/>
      <c r="Q5847" s="146"/>
      <c r="R5847" s="34"/>
      <c r="S5847" s="35"/>
      <c r="T5847" s="147"/>
    </row>
    <row r="5848">
      <c r="A5848" s="147"/>
      <c r="B5848" s="64"/>
      <c r="C5848" s="147" t="s">
        <v>217</v>
      </c>
      <c r="E5848" s="161"/>
      <c r="F5848" s="162"/>
      <c r="G5848" s="147"/>
      <c r="H5848" s="146"/>
      <c r="J5848" s="146"/>
      <c r="L5848" s="150"/>
      <c r="N5848" s="163"/>
      <c r="O5848" s="146"/>
      <c r="P5848" s="146"/>
      <c r="Q5848" s="146"/>
      <c r="R5848" s="34"/>
      <c r="S5848" s="35"/>
      <c r="T5848" s="147"/>
    </row>
    <row r="5849">
      <c r="A5849" s="147"/>
      <c r="B5849" s="64"/>
      <c r="C5849" s="147" t="s">
        <v>217</v>
      </c>
      <c r="E5849" s="161"/>
      <c r="F5849" s="162"/>
      <c r="G5849" s="147"/>
      <c r="H5849" s="146"/>
      <c r="J5849" s="146"/>
      <c r="L5849" s="150"/>
      <c r="N5849" s="163"/>
      <c r="O5849" s="146"/>
      <c r="P5849" s="146"/>
      <c r="Q5849" s="146"/>
      <c r="R5849" s="34"/>
      <c r="S5849" s="35"/>
      <c r="T5849" s="147"/>
    </row>
    <row r="5850">
      <c r="A5850" s="147"/>
      <c r="B5850" s="64"/>
      <c r="C5850" s="147" t="s">
        <v>217</v>
      </c>
      <c r="E5850" s="161"/>
      <c r="F5850" s="162"/>
      <c r="G5850" s="147"/>
      <c r="H5850" s="146"/>
      <c r="J5850" s="146"/>
      <c r="L5850" s="150"/>
      <c r="N5850" s="163"/>
      <c r="O5850" s="146"/>
      <c r="P5850" s="146"/>
      <c r="Q5850" s="146"/>
      <c r="R5850" s="34"/>
      <c r="S5850" s="35"/>
      <c r="T5850" s="147"/>
    </row>
    <row r="5851">
      <c r="A5851" s="147"/>
      <c r="B5851" s="64"/>
      <c r="C5851" s="147" t="s">
        <v>217</v>
      </c>
      <c r="E5851" s="161"/>
      <c r="F5851" s="162"/>
      <c r="G5851" s="147"/>
      <c r="H5851" s="146"/>
      <c r="J5851" s="146"/>
      <c r="L5851" s="150"/>
      <c r="N5851" s="163"/>
      <c r="O5851" s="146"/>
      <c r="P5851" s="146"/>
      <c r="Q5851" s="146"/>
      <c r="R5851" s="34"/>
      <c r="S5851" s="35"/>
      <c r="T5851" s="147"/>
    </row>
    <row r="5852">
      <c r="A5852" s="147"/>
      <c r="B5852" s="64"/>
      <c r="C5852" s="147" t="s">
        <v>217</v>
      </c>
      <c r="E5852" s="161"/>
      <c r="F5852" s="162"/>
      <c r="G5852" s="147"/>
      <c r="H5852" s="146"/>
      <c r="J5852" s="146"/>
      <c r="L5852" s="150"/>
      <c r="N5852" s="163"/>
      <c r="O5852" s="146"/>
      <c r="P5852" s="146"/>
      <c r="Q5852" s="146"/>
      <c r="R5852" s="34"/>
      <c r="S5852" s="35"/>
      <c r="T5852" s="147"/>
    </row>
    <row r="5853">
      <c r="A5853" s="147"/>
      <c r="B5853" s="64"/>
      <c r="C5853" s="147" t="s">
        <v>217</v>
      </c>
      <c r="E5853" s="161"/>
      <c r="F5853" s="162"/>
      <c r="G5853" s="147"/>
      <c r="H5853" s="146"/>
      <c r="J5853" s="146"/>
      <c r="L5853" s="150"/>
      <c r="N5853" s="163"/>
      <c r="O5853" s="146"/>
      <c r="P5853" s="146"/>
      <c r="Q5853" s="146"/>
      <c r="R5853" s="34"/>
      <c r="S5853" s="35"/>
      <c r="T5853" s="147"/>
    </row>
    <row r="5854">
      <c r="A5854" s="147"/>
      <c r="B5854" s="64"/>
      <c r="C5854" s="147" t="s">
        <v>217</v>
      </c>
      <c r="E5854" s="161"/>
      <c r="F5854" s="162"/>
      <c r="G5854" s="147"/>
      <c r="H5854" s="146"/>
      <c r="J5854" s="146"/>
      <c r="L5854" s="150"/>
      <c r="N5854" s="163"/>
      <c r="O5854" s="146"/>
      <c r="P5854" s="146"/>
      <c r="Q5854" s="146"/>
      <c r="R5854" s="34"/>
      <c r="S5854" s="35"/>
      <c r="T5854" s="147"/>
    </row>
    <row r="5855">
      <c r="A5855" s="147"/>
      <c r="B5855" s="64"/>
      <c r="C5855" s="147" t="s">
        <v>217</v>
      </c>
      <c r="E5855" s="161"/>
      <c r="F5855" s="162"/>
      <c r="G5855" s="147"/>
      <c r="H5855" s="146"/>
      <c r="J5855" s="146"/>
      <c r="L5855" s="150"/>
      <c r="N5855" s="163"/>
      <c r="O5855" s="146"/>
      <c r="P5855" s="146"/>
      <c r="Q5855" s="146"/>
      <c r="R5855" s="34"/>
      <c r="S5855" s="35"/>
      <c r="T5855" s="147"/>
    </row>
    <row r="5856">
      <c r="A5856" s="147"/>
      <c r="B5856" s="64"/>
      <c r="C5856" s="147" t="s">
        <v>217</v>
      </c>
      <c r="E5856" s="161"/>
      <c r="F5856" s="162"/>
      <c r="G5856" s="147"/>
      <c r="H5856" s="146"/>
      <c r="J5856" s="146"/>
      <c r="L5856" s="150"/>
      <c r="N5856" s="163"/>
      <c r="O5856" s="146"/>
      <c r="P5856" s="146"/>
      <c r="Q5856" s="146"/>
      <c r="R5856" s="34"/>
      <c r="S5856" s="35"/>
      <c r="T5856" s="147"/>
    </row>
    <row r="5857">
      <c r="A5857" s="147"/>
      <c r="B5857" s="64"/>
      <c r="C5857" s="147" t="s">
        <v>217</v>
      </c>
      <c r="E5857" s="161"/>
      <c r="F5857" s="162"/>
      <c r="G5857" s="147"/>
      <c r="H5857" s="146"/>
      <c r="J5857" s="146"/>
      <c r="L5857" s="150"/>
      <c r="N5857" s="163"/>
      <c r="O5857" s="146"/>
      <c r="P5857" s="146"/>
      <c r="Q5857" s="146"/>
      <c r="R5857" s="34"/>
      <c r="S5857" s="35"/>
      <c r="T5857" s="147"/>
    </row>
    <row r="5858">
      <c r="A5858" s="147"/>
      <c r="B5858" s="64"/>
      <c r="C5858" s="147" t="s">
        <v>217</v>
      </c>
      <c r="E5858" s="161"/>
      <c r="F5858" s="162"/>
      <c r="G5858" s="147"/>
      <c r="H5858" s="146"/>
      <c r="J5858" s="146"/>
      <c r="L5858" s="150"/>
      <c r="N5858" s="163"/>
      <c r="O5858" s="146"/>
      <c r="P5858" s="146"/>
      <c r="Q5858" s="146"/>
      <c r="R5858" s="34"/>
      <c r="S5858" s="35"/>
      <c r="T5858" s="147"/>
    </row>
    <row r="5859">
      <c r="A5859" s="147"/>
      <c r="B5859" s="64"/>
      <c r="C5859" s="147" t="s">
        <v>217</v>
      </c>
      <c r="E5859" s="161"/>
      <c r="F5859" s="162"/>
      <c r="G5859" s="147"/>
      <c r="H5859" s="146"/>
      <c r="J5859" s="146"/>
      <c r="L5859" s="150"/>
      <c r="N5859" s="163"/>
      <c r="O5859" s="146"/>
      <c r="P5859" s="146"/>
      <c r="Q5859" s="146"/>
      <c r="R5859" s="34"/>
      <c r="S5859" s="35"/>
      <c r="T5859" s="147"/>
    </row>
    <row r="5860">
      <c r="A5860" s="147"/>
      <c r="B5860" s="64"/>
      <c r="C5860" s="147" t="s">
        <v>217</v>
      </c>
      <c r="E5860" s="161"/>
      <c r="F5860" s="162"/>
      <c r="G5860" s="147"/>
      <c r="H5860" s="146"/>
      <c r="J5860" s="146"/>
      <c r="L5860" s="150"/>
      <c r="N5860" s="163"/>
      <c r="O5860" s="146"/>
      <c r="P5860" s="146"/>
      <c r="Q5860" s="146"/>
      <c r="R5860" s="34"/>
      <c r="S5860" s="35"/>
      <c r="T5860" s="147"/>
    </row>
    <row r="5861">
      <c r="A5861" s="147"/>
      <c r="B5861" s="64"/>
      <c r="C5861" s="147" t="s">
        <v>217</v>
      </c>
      <c r="E5861" s="161"/>
      <c r="F5861" s="162"/>
      <c r="G5861" s="147"/>
      <c r="H5861" s="146"/>
      <c r="J5861" s="146"/>
      <c r="L5861" s="150"/>
      <c r="N5861" s="163"/>
      <c r="O5861" s="146"/>
      <c r="P5861" s="146"/>
      <c r="Q5861" s="146"/>
      <c r="R5861" s="34"/>
      <c r="S5861" s="35"/>
      <c r="T5861" s="147"/>
    </row>
    <row r="5862">
      <c r="A5862" s="147"/>
      <c r="B5862" s="64"/>
      <c r="C5862" s="147" t="s">
        <v>217</v>
      </c>
      <c r="E5862" s="161"/>
      <c r="F5862" s="162"/>
      <c r="G5862" s="147"/>
      <c r="H5862" s="146"/>
      <c r="J5862" s="146"/>
      <c r="L5862" s="150"/>
      <c r="N5862" s="163"/>
      <c r="O5862" s="146"/>
      <c r="P5862" s="146"/>
      <c r="Q5862" s="146"/>
      <c r="R5862" s="34"/>
      <c r="S5862" s="35"/>
      <c r="T5862" s="147"/>
    </row>
    <row r="5863">
      <c r="A5863" s="147"/>
      <c r="B5863" s="64"/>
      <c r="C5863" s="147" t="s">
        <v>217</v>
      </c>
      <c r="E5863" s="161"/>
      <c r="F5863" s="162"/>
      <c r="G5863" s="147"/>
      <c r="H5863" s="146"/>
      <c r="J5863" s="146"/>
      <c r="L5863" s="150"/>
      <c r="N5863" s="163"/>
      <c r="O5863" s="146"/>
      <c r="P5863" s="146"/>
      <c r="Q5863" s="146"/>
      <c r="R5863" s="34"/>
      <c r="S5863" s="35"/>
      <c r="T5863" s="147"/>
    </row>
    <row r="5864">
      <c r="A5864" s="147"/>
      <c r="B5864" s="64"/>
      <c r="C5864" s="147" t="s">
        <v>217</v>
      </c>
      <c r="E5864" s="161"/>
      <c r="F5864" s="162"/>
      <c r="G5864" s="147"/>
      <c r="H5864" s="146"/>
      <c r="J5864" s="146"/>
      <c r="L5864" s="150"/>
      <c r="N5864" s="163"/>
      <c r="O5864" s="146"/>
      <c r="P5864" s="146"/>
      <c r="Q5864" s="146"/>
      <c r="R5864" s="34"/>
      <c r="S5864" s="35"/>
      <c r="T5864" s="147"/>
    </row>
    <row r="5865">
      <c r="A5865" s="147"/>
      <c r="B5865" s="64"/>
      <c r="C5865" s="147" t="s">
        <v>217</v>
      </c>
      <c r="E5865" s="161"/>
      <c r="F5865" s="162"/>
      <c r="G5865" s="147"/>
      <c r="H5865" s="146"/>
      <c r="J5865" s="146"/>
      <c r="L5865" s="150"/>
      <c r="N5865" s="163"/>
      <c r="O5865" s="146"/>
      <c r="P5865" s="146"/>
      <c r="Q5865" s="146"/>
      <c r="R5865" s="34"/>
      <c r="S5865" s="35"/>
      <c r="T5865" s="147"/>
    </row>
    <row r="5866">
      <c r="A5866" s="147"/>
      <c r="B5866" s="64"/>
      <c r="C5866" s="147" t="s">
        <v>217</v>
      </c>
      <c r="E5866" s="161"/>
      <c r="F5866" s="162"/>
      <c r="G5866" s="147"/>
      <c r="H5866" s="146"/>
      <c r="J5866" s="146"/>
      <c r="L5866" s="150"/>
      <c r="N5866" s="163"/>
      <c r="O5866" s="146"/>
      <c r="P5866" s="146"/>
      <c r="Q5866" s="146"/>
      <c r="R5866" s="34"/>
      <c r="S5866" s="35"/>
      <c r="T5866" s="147"/>
    </row>
    <row r="5867">
      <c r="A5867" s="147"/>
      <c r="B5867" s="64"/>
      <c r="C5867" s="147" t="s">
        <v>217</v>
      </c>
      <c r="E5867" s="161"/>
      <c r="F5867" s="162"/>
      <c r="G5867" s="147"/>
      <c r="H5867" s="146"/>
      <c r="J5867" s="146"/>
      <c r="L5867" s="150"/>
      <c r="N5867" s="163"/>
      <c r="O5867" s="146"/>
      <c r="P5867" s="146"/>
      <c r="Q5867" s="146"/>
      <c r="R5867" s="34"/>
      <c r="S5867" s="35"/>
      <c r="T5867" s="147"/>
    </row>
    <row r="5868">
      <c r="A5868" s="147"/>
      <c r="B5868" s="64"/>
      <c r="C5868" s="147" t="s">
        <v>217</v>
      </c>
      <c r="E5868" s="161"/>
      <c r="F5868" s="162"/>
      <c r="G5868" s="147"/>
      <c r="H5868" s="146"/>
      <c r="J5868" s="146"/>
      <c r="L5868" s="150"/>
      <c r="N5868" s="163"/>
      <c r="O5868" s="146"/>
      <c r="P5868" s="146"/>
      <c r="Q5868" s="146"/>
      <c r="R5868" s="34"/>
      <c r="S5868" s="35"/>
      <c r="T5868" s="147"/>
    </row>
    <row r="5869">
      <c r="A5869" s="147"/>
      <c r="B5869" s="64"/>
      <c r="C5869" s="147" t="s">
        <v>217</v>
      </c>
      <c r="E5869" s="161"/>
      <c r="F5869" s="162"/>
      <c r="G5869" s="147"/>
      <c r="H5869" s="146"/>
      <c r="J5869" s="146"/>
      <c r="L5869" s="150"/>
      <c r="N5869" s="163"/>
      <c r="O5869" s="146"/>
      <c r="P5869" s="146"/>
      <c r="Q5869" s="146"/>
      <c r="R5869" s="34"/>
      <c r="S5869" s="35"/>
      <c r="T5869" s="147"/>
    </row>
    <row r="5870">
      <c r="A5870" s="147"/>
      <c r="B5870" s="64"/>
      <c r="C5870" s="147" t="s">
        <v>217</v>
      </c>
      <c r="E5870" s="161"/>
      <c r="F5870" s="162"/>
      <c r="G5870" s="147"/>
      <c r="H5870" s="146"/>
      <c r="J5870" s="146"/>
      <c r="L5870" s="150"/>
      <c r="N5870" s="163"/>
      <c r="O5870" s="146"/>
      <c r="P5870" s="146"/>
      <c r="Q5870" s="146"/>
      <c r="R5870" s="34"/>
      <c r="S5870" s="35"/>
      <c r="T5870" s="147"/>
    </row>
    <row r="5871">
      <c r="A5871" s="147"/>
      <c r="B5871" s="64"/>
      <c r="C5871" s="147" t="s">
        <v>217</v>
      </c>
      <c r="E5871" s="161"/>
      <c r="F5871" s="162"/>
      <c r="G5871" s="147"/>
      <c r="H5871" s="146"/>
      <c r="J5871" s="146"/>
      <c r="L5871" s="150"/>
      <c r="N5871" s="163"/>
      <c r="O5871" s="146"/>
      <c r="P5871" s="146"/>
      <c r="Q5871" s="146"/>
      <c r="R5871" s="34"/>
      <c r="S5871" s="35"/>
      <c r="T5871" s="147"/>
    </row>
    <row r="5872">
      <c r="A5872" s="147"/>
      <c r="B5872" s="64"/>
      <c r="C5872" s="147" t="s">
        <v>217</v>
      </c>
      <c r="E5872" s="161"/>
      <c r="F5872" s="162"/>
      <c r="G5872" s="147"/>
      <c r="H5872" s="146"/>
      <c r="J5872" s="146"/>
      <c r="L5872" s="150"/>
      <c r="N5872" s="163"/>
      <c r="O5872" s="146"/>
      <c r="P5872" s="146"/>
      <c r="Q5872" s="146"/>
      <c r="R5872" s="34"/>
      <c r="S5872" s="35"/>
      <c r="T5872" s="147"/>
    </row>
    <row r="5873">
      <c r="A5873" s="147"/>
      <c r="B5873" s="64"/>
      <c r="C5873" s="147" t="s">
        <v>217</v>
      </c>
      <c r="E5873" s="161"/>
      <c r="F5873" s="162"/>
      <c r="G5873" s="147"/>
      <c r="H5873" s="146"/>
      <c r="J5873" s="146"/>
      <c r="L5873" s="150"/>
      <c r="N5873" s="163"/>
      <c r="O5873" s="146"/>
      <c r="P5873" s="146"/>
      <c r="Q5873" s="146"/>
      <c r="R5873" s="34"/>
      <c r="S5873" s="35"/>
      <c r="T5873" s="147"/>
    </row>
    <row r="5874">
      <c r="A5874" s="147"/>
      <c r="B5874" s="64"/>
      <c r="C5874" s="147" t="s">
        <v>217</v>
      </c>
      <c r="E5874" s="161"/>
      <c r="F5874" s="162"/>
      <c r="G5874" s="147"/>
      <c r="H5874" s="146"/>
      <c r="J5874" s="146"/>
      <c r="L5874" s="150"/>
      <c r="N5874" s="163"/>
      <c r="O5874" s="146"/>
      <c r="P5874" s="146"/>
      <c r="Q5874" s="146"/>
      <c r="R5874" s="34"/>
      <c r="S5874" s="35"/>
      <c r="T5874" s="147"/>
    </row>
    <row r="5875">
      <c r="A5875" s="147"/>
      <c r="B5875" s="64"/>
      <c r="C5875" s="147" t="s">
        <v>217</v>
      </c>
      <c r="E5875" s="161"/>
      <c r="F5875" s="162"/>
      <c r="G5875" s="147"/>
      <c r="H5875" s="146"/>
      <c r="J5875" s="146"/>
      <c r="L5875" s="150"/>
      <c r="N5875" s="163"/>
      <c r="O5875" s="146"/>
      <c r="P5875" s="146"/>
      <c r="Q5875" s="146"/>
      <c r="R5875" s="34"/>
      <c r="S5875" s="35"/>
      <c r="T5875" s="147"/>
    </row>
    <row r="5876">
      <c r="A5876" s="147"/>
      <c r="B5876" s="64"/>
      <c r="C5876" s="147" t="s">
        <v>217</v>
      </c>
      <c r="E5876" s="161"/>
      <c r="F5876" s="162"/>
      <c r="G5876" s="147"/>
      <c r="H5876" s="146"/>
      <c r="J5876" s="146"/>
      <c r="L5876" s="150"/>
      <c r="N5876" s="163"/>
      <c r="O5876" s="146"/>
      <c r="P5876" s="146"/>
      <c r="Q5876" s="146"/>
      <c r="R5876" s="34"/>
      <c r="S5876" s="35"/>
      <c r="T5876" s="147"/>
    </row>
    <row r="5877">
      <c r="A5877" s="147"/>
      <c r="B5877" s="64"/>
      <c r="C5877" s="147" t="s">
        <v>217</v>
      </c>
      <c r="E5877" s="161"/>
      <c r="F5877" s="162"/>
      <c r="G5877" s="147"/>
      <c r="H5877" s="146"/>
      <c r="J5877" s="146"/>
      <c r="L5877" s="150"/>
      <c r="N5877" s="163"/>
      <c r="O5877" s="146"/>
      <c r="P5877" s="146"/>
      <c r="Q5877" s="146"/>
      <c r="R5877" s="34"/>
      <c r="S5877" s="35"/>
      <c r="T5877" s="147"/>
    </row>
    <row r="5878">
      <c r="A5878" s="147"/>
      <c r="B5878" s="64"/>
      <c r="C5878" s="147" t="s">
        <v>217</v>
      </c>
      <c r="E5878" s="161"/>
      <c r="F5878" s="162"/>
      <c r="G5878" s="147"/>
      <c r="H5878" s="146"/>
      <c r="J5878" s="146"/>
      <c r="L5878" s="150"/>
      <c r="N5878" s="163"/>
      <c r="O5878" s="146"/>
      <c r="P5878" s="146"/>
      <c r="Q5878" s="146"/>
      <c r="R5878" s="34"/>
      <c r="S5878" s="35"/>
      <c r="T5878" s="147"/>
    </row>
    <row r="5879">
      <c r="A5879" s="147"/>
      <c r="B5879" s="64"/>
      <c r="C5879" s="147" t="s">
        <v>217</v>
      </c>
      <c r="E5879" s="161"/>
      <c r="F5879" s="162"/>
      <c r="G5879" s="147"/>
      <c r="H5879" s="146"/>
      <c r="J5879" s="146"/>
      <c r="L5879" s="150"/>
      <c r="N5879" s="163"/>
      <c r="O5879" s="146"/>
      <c r="P5879" s="146"/>
      <c r="Q5879" s="146"/>
      <c r="R5879" s="34"/>
      <c r="S5879" s="35"/>
      <c r="T5879" s="147"/>
    </row>
    <row r="5880">
      <c r="A5880" s="147"/>
      <c r="B5880" s="64"/>
      <c r="C5880" s="147" t="s">
        <v>217</v>
      </c>
      <c r="E5880" s="161"/>
      <c r="F5880" s="162"/>
      <c r="G5880" s="147"/>
      <c r="H5880" s="146"/>
      <c r="J5880" s="146"/>
      <c r="L5880" s="150"/>
      <c r="N5880" s="163"/>
      <c r="O5880" s="146"/>
      <c r="P5880" s="146"/>
      <c r="Q5880" s="146"/>
      <c r="R5880" s="34"/>
      <c r="S5880" s="35"/>
      <c r="T5880" s="147"/>
    </row>
    <row r="5881">
      <c r="A5881" s="147"/>
      <c r="B5881" s="64"/>
      <c r="C5881" s="147" t="s">
        <v>217</v>
      </c>
      <c r="E5881" s="161"/>
      <c r="F5881" s="162"/>
      <c r="G5881" s="147"/>
      <c r="H5881" s="146"/>
      <c r="J5881" s="146"/>
      <c r="L5881" s="150"/>
      <c r="N5881" s="163"/>
      <c r="O5881" s="146"/>
      <c r="P5881" s="146"/>
      <c r="Q5881" s="146"/>
      <c r="R5881" s="34"/>
      <c r="S5881" s="35"/>
      <c r="T5881" s="147"/>
    </row>
    <row r="5882">
      <c r="A5882" s="147"/>
      <c r="B5882" s="64"/>
      <c r="C5882" s="147" t="s">
        <v>217</v>
      </c>
      <c r="E5882" s="161"/>
      <c r="F5882" s="162"/>
      <c r="G5882" s="147"/>
      <c r="H5882" s="146"/>
      <c r="J5882" s="146"/>
      <c r="L5882" s="150"/>
      <c r="N5882" s="163"/>
      <c r="O5882" s="146"/>
      <c r="P5882" s="146"/>
      <c r="Q5882" s="146"/>
      <c r="R5882" s="34"/>
      <c r="S5882" s="35"/>
      <c r="T5882" s="147"/>
    </row>
    <row r="5883">
      <c r="A5883" s="147"/>
      <c r="B5883" s="64"/>
      <c r="C5883" s="147" t="s">
        <v>217</v>
      </c>
      <c r="E5883" s="161"/>
      <c r="F5883" s="162"/>
      <c r="G5883" s="147"/>
      <c r="H5883" s="146"/>
      <c r="J5883" s="146"/>
      <c r="L5883" s="150"/>
      <c r="N5883" s="163"/>
      <c r="O5883" s="146"/>
      <c r="P5883" s="146"/>
      <c r="Q5883" s="146"/>
      <c r="R5883" s="34"/>
      <c r="S5883" s="35"/>
      <c r="T5883" s="147"/>
    </row>
    <row r="5884">
      <c r="A5884" s="147"/>
      <c r="B5884" s="64"/>
      <c r="C5884" s="147" t="s">
        <v>217</v>
      </c>
      <c r="E5884" s="161"/>
      <c r="F5884" s="162"/>
      <c r="G5884" s="147"/>
      <c r="H5884" s="146"/>
      <c r="J5884" s="146"/>
      <c r="L5884" s="150"/>
      <c r="N5884" s="163"/>
      <c r="O5884" s="146"/>
      <c r="P5884" s="146"/>
      <c r="Q5884" s="146"/>
      <c r="R5884" s="34"/>
      <c r="S5884" s="35"/>
      <c r="T5884" s="147"/>
    </row>
    <row r="5885">
      <c r="A5885" s="147"/>
      <c r="B5885" s="64"/>
      <c r="C5885" s="147" t="s">
        <v>217</v>
      </c>
      <c r="E5885" s="161"/>
      <c r="F5885" s="162"/>
      <c r="G5885" s="147"/>
      <c r="H5885" s="146"/>
      <c r="J5885" s="146"/>
      <c r="L5885" s="150"/>
      <c r="N5885" s="163"/>
      <c r="O5885" s="146"/>
      <c r="P5885" s="146"/>
      <c r="Q5885" s="146"/>
      <c r="R5885" s="34"/>
      <c r="S5885" s="35"/>
      <c r="T5885" s="147"/>
    </row>
    <row r="5886">
      <c r="A5886" s="147"/>
      <c r="B5886" s="64"/>
      <c r="C5886" s="147" t="s">
        <v>217</v>
      </c>
      <c r="E5886" s="161"/>
      <c r="F5886" s="162"/>
      <c r="G5886" s="147"/>
      <c r="H5886" s="146"/>
      <c r="J5886" s="146"/>
      <c r="L5886" s="150"/>
      <c r="N5886" s="163"/>
      <c r="O5886" s="146"/>
      <c r="P5886" s="146"/>
      <c r="Q5886" s="146"/>
      <c r="R5886" s="34"/>
      <c r="S5886" s="35"/>
      <c r="T5886" s="147"/>
    </row>
    <row r="5887">
      <c r="A5887" s="147"/>
      <c r="B5887" s="64"/>
      <c r="C5887" s="147" t="s">
        <v>217</v>
      </c>
      <c r="E5887" s="161"/>
      <c r="F5887" s="162"/>
      <c r="G5887" s="147"/>
      <c r="H5887" s="146"/>
      <c r="J5887" s="146"/>
      <c r="L5887" s="150"/>
      <c r="N5887" s="163"/>
      <c r="O5887" s="146"/>
      <c r="P5887" s="146"/>
      <c r="Q5887" s="146"/>
      <c r="R5887" s="34"/>
      <c r="S5887" s="35"/>
      <c r="T5887" s="147"/>
    </row>
    <row r="5888">
      <c r="A5888" s="147"/>
      <c r="B5888" s="64"/>
      <c r="C5888" s="147" t="s">
        <v>217</v>
      </c>
      <c r="E5888" s="161"/>
      <c r="F5888" s="162"/>
      <c r="G5888" s="147"/>
      <c r="H5888" s="146"/>
      <c r="J5888" s="146"/>
      <c r="L5888" s="150"/>
      <c r="N5888" s="163"/>
      <c r="O5888" s="146"/>
      <c r="P5888" s="146"/>
      <c r="Q5888" s="146"/>
      <c r="R5888" s="34"/>
      <c r="S5888" s="35"/>
      <c r="T5888" s="147"/>
    </row>
    <row r="5889">
      <c r="A5889" s="147"/>
      <c r="B5889" s="64"/>
      <c r="C5889" s="147" t="s">
        <v>217</v>
      </c>
      <c r="E5889" s="161"/>
      <c r="F5889" s="162"/>
      <c r="G5889" s="147"/>
      <c r="H5889" s="146"/>
      <c r="J5889" s="146"/>
      <c r="L5889" s="150"/>
      <c r="N5889" s="163"/>
      <c r="O5889" s="146"/>
      <c r="P5889" s="146"/>
      <c r="Q5889" s="146"/>
      <c r="R5889" s="34"/>
      <c r="S5889" s="35"/>
      <c r="T5889" s="147"/>
    </row>
    <row r="5890">
      <c r="A5890" s="147"/>
      <c r="B5890" s="64"/>
      <c r="C5890" s="147" t="s">
        <v>217</v>
      </c>
      <c r="E5890" s="161"/>
      <c r="F5890" s="162"/>
      <c r="G5890" s="147"/>
      <c r="H5890" s="146"/>
      <c r="J5890" s="146"/>
      <c r="L5890" s="150"/>
      <c r="N5890" s="163"/>
      <c r="O5890" s="146"/>
      <c r="P5890" s="146"/>
      <c r="Q5890" s="146"/>
      <c r="R5890" s="34"/>
      <c r="S5890" s="35"/>
      <c r="T5890" s="147"/>
    </row>
    <row r="5891">
      <c r="A5891" s="147"/>
      <c r="B5891" s="64"/>
      <c r="C5891" s="147" t="s">
        <v>217</v>
      </c>
      <c r="E5891" s="161"/>
      <c r="F5891" s="162"/>
      <c r="G5891" s="147"/>
      <c r="H5891" s="146"/>
      <c r="J5891" s="146"/>
      <c r="L5891" s="150"/>
      <c r="N5891" s="163"/>
      <c r="O5891" s="146"/>
      <c r="P5891" s="146"/>
      <c r="Q5891" s="146"/>
      <c r="R5891" s="34"/>
      <c r="S5891" s="35"/>
      <c r="T5891" s="147"/>
    </row>
    <row r="5892">
      <c r="A5892" s="147"/>
      <c r="B5892" s="64"/>
      <c r="C5892" s="147" t="s">
        <v>217</v>
      </c>
      <c r="E5892" s="161"/>
      <c r="F5892" s="162"/>
      <c r="G5892" s="147"/>
      <c r="H5892" s="146"/>
      <c r="J5892" s="146"/>
      <c r="L5892" s="150"/>
      <c r="N5892" s="163"/>
      <c r="O5892" s="146"/>
      <c r="P5892" s="146"/>
      <c r="Q5892" s="146"/>
      <c r="R5892" s="34"/>
      <c r="S5892" s="35"/>
      <c r="T5892" s="147"/>
    </row>
    <row r="5893">
      <c r="A5893" s="147"/>
      <c r="B5893" s="64"/>
      <c r="C5893" s="147" t="s">
        <v>217</v>
      </c>
      <c r="E5893" s="161"/>
      <c r="F5893" s="162"/>
      <c r="G5893" s="147"/>
      <c r="H5893" s="146"/>
      <c r="J5893" s="146"/>
      <c r="L5893" s="150"/>
      <c r="N5893" s="163"/>
      <c r="O5893" s="146"/>
      <c r="P5893" s="146"/>
      <c r="Q5893" s="146"/>
      <c r="R5893" s="34"/>
      <c r="S5893" s="35"/>
      <c r="T5893" s="147"/>
    </row>
    <row r="5894">
      <c r="A5894" s="147"/>
      <c r="B5894" s="64"/>
      <c r="C5894" s="147" t="s">
        <v>217</v>
      </c>
      <c r="E5894" s="161"/>
      <c r="F5894" s="162"/>
      <c r="G5894" s="147"/>
      <c r="H5894" s="146"/>
      <c r="J5894" s="146"/>
      <c r="L5894" s="150"/>
      <c r="N5894" s="163"/>
      <c r="O5894" s="146"/>
      <c r="P5894" s="146"/>
      <c r="Q5894" s="146"/>
      <c r="R5894" s="34"/>
      <c r="S5894" s="35"/>
      <c r="T5894" s="147"/>
    </row>
    <row r="5895">
      <c r="A5895" s="147"/>
      <c r="B5895" s="64"/>
      <c r="C5895" s="147" t="s">
        <v>217</v>
      </c>
      <c r="E5895" s="161"/>
      <c r="F5895" s="162"/>
      <c r="G5895" s="147"/>
      <c r="H5895" s="146"/>
      <c r="J5895" s="146"/>
      <c r="L5895" s="150"/>
      <c r="N5895" s="163"/>
      <c r="O5895" s="146"/>
      <c r="P5895" s="146"/>
      <c r="Q5895" s="146"/>
      <c r="R5895" s="34"/>
      <c r="S5895" s="35"/>
      <c r="T5895" s="147"/>
    </row>
    <row r="5896">
      <c r="A5896" s="147"/>
      <c r="B5896" s="64"/>
      <c r="C5896" s="147" t="s">
        <v>217</v>
      </c>
      <c r="E5896" s="161"/>
      <c r="F5896" s="162"/>
      <c r="G5896" s="147"/>
      <c r="H5896" s="146"/>
      <c r="J5896" s="146"/>
      <c r="L5896" s="150"/>
      <c r="N5896" s="163"/>
      <c r="O5896" s="146"/>
      <c r="P5896" s="146"/>
      <c r="Q5896" s="146"/>
      <c r="R5896" s="34"/>
      <c r="S5896" s="35"/>
      <c r="T5896" s="147"/>
    </row>
    <row r="5897">
      <c r="A5897" s="147"/>
      <c r="B5897" s="64"/>
      <c r="C5897" s="147" t="s">
        <v>217</v>
      </c>
      <c r="E5897" s="161"/>
      <c r="F5897" s="162"/>
      <c r="G5897" s="147"/>
      <c r="H5897" s="146"/>
      <c r="J5897" s="146"/>
      <c r="L5897" s="150"/>
      <c r="N5897" s="163"/>
      <c r="O5897" s="146"/>
      <c r="P5897" s="146"/>
      <c r="Q5897" s="146"/>
      <c r="R5897" s="34"/>
      <c r="S5897" s="35"/>
      <c r="T5897" s="147"/>
    </row>
    <row r="5898">
      <c r="A5898" s="147"/>
      <c r="B5898" s="64"/>
      <c r="C5898" s="147" t="s">
        <v>217</v>
      </c>
      <c r="E5898" s="161"/>
      <c r="F5898" s="162"/>
      <c r="G5898" s="147"/>
      <c r="H5898" s="146"/>
      <c r="J5898" s="146"/>
      <c r="L5898" s="150"/>
      <c r="N5898" s="163"/>
      <c r="O5898" s="146"/>
      <c r="P5898" s="146"/>
      <c r="Q5898" s="146"/>
      <c r="R5898" s="34"/>
      <c r="S5898" s="35"/>
      <c r="T5898" s="147"/>
    </row>
    <row r="5899">
      <c r="A5899" s="147"/>
      <c r="B5899" s="64"/>
      <c r="C5899" s="147" t="s">
        <v>217</v>
      </c>
      <c r="E5899" s="161"/>
      <c r="F5899" s="162"/>
      <c r="G5899" s="147"/>
      <c r="H5899" s="146"/>
      <c r="J5899" s="146"/>
      <c r="L5899" s="150"/>
      <c r="N5899" s="163"/>
      <c r="O5899" s="146"/>
      <c r="P5899" s="146"/>
      <c r="Q5899" s="146"/>
      <c r="R5899" s="34"/>
      <c r="S5899" s="35"/>
      <c r="T5899" s="147"/>
    </row>
    <row r="5900">
      <c r="A5900" s="147"/>
      <c r="B5900" s="64"/>
      <c r="C5900" s="147" t="s">
        <v>217</v>
      </c>
      <c r="E5900" s="161"/>
      <c r="F5900" s="162"/>
      <c r="G5900" s="147"/>
      <c r="H5900" s="146"/>
      <c r="J5900" s="146"/>
      <c r="L5900" s="150"/>
      <c r="N5900" s="163"/>
      <c r="O5900" s="146"/>
      <c r="P5900" s="146"/>
      <c r="Q5900" s="146"/>
      <c r="R5900" s="34"/>
      <c r="S5900" s="35"/>
      <c r="T5900" s="147"/>
    </row>
    <row r="5901">
      <c r="A5901" s="147"/>
      <c r="B5901" s="64"/>
      <c r="C5901" s="147" t="s">
        <v>217</v>
      </c>
      <c r="E5901" s="161"/>
      <c r="F5901" s="162"/>
      <c r="G5901" s="147"/>
      <c r="H5901" s="146"/>
      <c r="J5901" s="146"/>
      <c r="L5901" s="150"/>
      <c r="N5901" s="163"/>
      <c r="O5901" s="146"/>
      <c r="P5901" s="146"/>
      <c r="Q5901" s="146"/>
      <c r="R5901" s="34"/>
      <c r="S5901" s="35"/>
      <c r="T5901" s="147"/>
    </row>
    <row r="5902">
      <c r="A5902" s="147"/>
      <c r="B5902" s="64"/>
      <c r="C5902" s="147" t="s">
        <v>217</v>
      </c>
      <c r="E5902" s="161"/>
      <c r="F5902" s="162"/>
      <c r="G5902" s="147"/>
      <c r="H5902" s="146"/>
      <c r="J5902" s="146"/>
      <c r="L5902" s="150"/>
      <c r="N5902" s="163"/>
      <c r="O5902" s="146"/>
      <c r="P5902" s="146"/>
      <c r="Q5902" s="146"/>
      <c r="R5902" s="34"/>
      <c r="S5902" s="35"/>
      <c r="T5902" s="147"/>
    </row>
    <row r="5903">
      <c r="A5903" s="147"/>
      <c r="B5903" s="64"/>
      <c r="C5903" s="147" t="s">
        <v>217</v>
      </c>
      <c r="E5903" s="161"/>
      <c r="F5903" s="162"/>
      <c r="G5903" s="147"/>
      <c r="H5903" s="146"/>
      <c r="J5903" s="146"/>
      <c r="L5903" s="150"/>
      <c r="N5903" s="163"/>
      <c r="O5903" s="146"/>
      <c r="P5903" s="146"/>
      <c r="Q5903" s="146"/>
      <c r="R5903" s="34"/>
      <c r="S5903" s="35"/>
      <c r="T5903" s="147"/>
    </row>
    <row r="5904">
      <c r="A5904" s="147"/>
      <c r="B5904" s="64"/>
      <c r="C5904" s="147" t="s">
        <v>217</v>
      </c>
      <c r="E5904" s="161"/>
      <c r="F5904" s="162"/>
      <c r="G5904" s="147"/>
      <c r="H5904" s="146"/>
      <c r="J5904" s="146"/>
      <c r="L5904" s="150"/>
      <c r="N5904" s="163"/>
      <c r="O5904" s="146"/>
      <c r="P5904" s="146"/>
      <c r="Q5904" s="146"/>
      <c r="R5904" s="34"/>
      <c r="S5904" s="35"/>
      <c r="T5904" s="147"/>
    </row>
    <row r="5905">
      <c r="A5905" s="147"/>
      <c r="B5905" s="64"/>
      <c r="C5905" s="147" t="s">
        <v>217</v>
      </c>
      <c r="E5905" s="161"/>
      <c r="F5905" s="162"/>
      <c r="G5905" s="147"/>
      <c r="H5905" s="146"/>
      <c r="J5905" s="146"/>
      <c r="L5905" s="150"/>
      <c r="N5905" s="163"/>
      <c r="O5905" s="146"/>
      <c r="P5905" s="146"/>
      <c r="Q5905" s="146"/>
      <c r="R5905" s="34"/>
      <c r="S5905" s="35"/>
      <c r="T5905" s="147"/>
    </row>
    <row r="5906">
      <c r="A5906" s="147"/>
      <c r="B5906" s="64"/>
      <c r="C5906" s="147" t="s">
        <v>217</v>
      </c>
      <c r="E5906" s="161"/>
      <c r="F5906" s="162"/>
      <c r="G5906" s="147"/>
      <c r="H5906" s="146"/>
      <c r="J5906" s="146"/>
      <c r="L5906" s="150"/>
      <c r="N5906" s="163"/>
      <c r="O5906" s="146"/>
      <c r="P5906" s="146"/>
      <c r="Q5906" s="146"/>
      <c r="R5906" s="34"/>
      <c r="S5906" s="35"/>
      <c r="T5906" s="147"/>
    </row>
    <row r="5907">
      <c r="A5907" s="147"/>
      <c r="B5907" s="64"/>
      <c r="C5907" s="147" t="s">
        <v>217</v>
      </c>
      <c r="E5907" s="161"/>
      <c r="F5907" s="162"/>
      <c r="G5907" s="147"/>
      <c r="H5907" s="146"/>
      <c r="J5907" s="146"/>
      <c r="L5907" s="150"/>
      <c r="N5907" s="163"/>
      <c r="O5907" s="146"/>
      <c r="P5907" s="146"/>
      <c r="Q5907" s="146"/>
      <c r="R5907" s="34"/>
      <c r="S5907" s="35"/>
      <c r="T5907" s="147"/>
    </row>
    <row r="5908">
      <c r="A5908" s="147"/>
      <c r="B5908" s="64"/>
      <c r="C5908" s="147" t="s">
        <v>217</v>
      </c>
      <c r="E5908" s="161"/>
      <c r="F5908" s="162"/>
      <c r="G5908" s="147"/>
      <c r="H5908" s="146"/>
      <c r="J5908" s="146"/>
      <c r="L5908" s="150"/>
      <c r="N5908" s="163"/>
      <c r="O5908" s="146"/>
      <c r="P5908" s="146"/>
      <c r="Q5908" s="146"/>
      <c r="R5908" s="34"/>
      <c r="S5908" s="35"/>
      <c r="T5908" s="147"/>
    </row>
    <row r="5909">
      <c r="A5909" s="147"/>
      <c r="B5909" s="64"/>
      <c r="C5909" s="147" t="s">
        <v>217</v>
      </c>
      <c r="E5909" s="161"/>
      <c r="F5909" s="162"/>
      <c r="G5909" s="147"/>
      <c r="H5909" s="146"/>
      <c r="J5909" s="146"/>
      <c r="L5909" s="150"/>
      <c r="N5909" s="163"/>
      <c r="O5909" s="146"/>
      <c r="P5909" s="146"/>
      <c r="Q5909" s="146"/>
      <c r="R5909" s="34"/>
      <c r="S5909" s="35"/>
      <c r="T5909" s="147"/>
    </row>
    <row r="5910">
      <c r="A5910" s="147"/>
      <c r="B5910" s="64"/>
      <c r="C5910" s="147" t="s">
        <v>217</v>
      </c>
      <c r="E5910" s="161"/>
      <c r="F5910" s="162"/>
      <c r="G5910" s="147"/>
      <c r="H5910" s="146"/>
      <c r="J5910" s="146"/>
      <c r="L5910" s="150"/>
      <c r="N5910" s="163"/>
      <c r="O5910" s="146"/>
      <c r="P5910" s="146"/>
      <c r="Q5910" s="146"/>
      <c r="R5910" s="34"/>
      <c r="S5910" s="35"/>
      <c r="T5910" s="147"/>
    </row>
    <row r="5911">
      <c r="A5911" s="147"/>
      <c r="B5911" s="64"/>
      <c r="C5911" s="147" t="s">
        <v>217</v>
      </c>
      <c r="E5911" s="161"/>
      <c r="F5911" s="162"/>
      <c r="G5911" s="147"/>
      <c r="H5911" s="146"/>
      <c r="J5911" s="146"/>
      <c r="L5911" s="150"/>
      <c r="N5911" s="163"/>
      <c r="O5911" s="146"/>
      <c r="P5911" s="146"/>
      <c r="Q5911" s="146"/>
      <c r="R5911" s="34"/>
      <c r="S5911" s="35"/>
      <c r="T5911" s="147"/>
    </row>
    <row r="5912">
      <c r="A5912" s="147"/>
      <c r="B5912" s="64"/>
      <c r="C5912" s="147" t="s">
        <v>217</v>
      </c>
      <c r="E5912" s="161"/>
      <c r="F5912" s="162"/>
      <c r="G5912" s="147"/>
      <c r="H5912" s="146"/>
      <c r="J5912" s="146"/>
      <c r="L5912" s="150"/>
      <c r="N5912" s="163"/>
      <c r="O5912" s="146"/>
      <c r="P5912" s="146"/>
      <c r="Q5912" s="146"/>
      <c r="R5912" s="34"/>
      <c r="S5912" s="35"/>
      <c r="T5912" s="147"/>
    </row>
    <row r="5913">
      <c r="A5913" s="147"/>
      <c r="B5913" s="64"/>
      <c r="C5913" s="147" t="s">
        <v>217</v>
      </c>
      <c r="E5913" s="161"/>
      <c r="F5913" s="162"/>
      <c r="G5913" s="147"/>
      <c r="H5913" s="146"/>
      <c r="J5913" s="146"/>
      <c r="L5913" s="150"/>
      <c r="N5913" s="163"/>
      <c r="O5913" s="146"/>
      <c r="P5913" s="146"/>
      <c r="Q5913" s="146"/>
      <c r="R5913" s="34"/>
      <c r="S5913" s="35"/>
      <c r="T5913" s="147"/>
    </row>
    <row r="5914">
      <c r="A5914" s="147"/>
      <c r="B5914" s="64"/>
      <c r="C5914" s="147" t="s">
        <v>217</v>
      </c>
      <c r="E5914" s="161"/>
      <c r="F5914" s="162"/>
      <c r="G5914" s="147"/>
      <c r="H5914" s="146"/>
      <c r="J5914" s="146"/>
      <c r="L5914" s="150"/>
      <c r="N5914" s="163"/>
      <c r="O5914" s="146"/>
      <c r="P5914" s="146"/>
      <c r="Q5914" s="146"/>
      <c r="R5914" s="34"/>
      <c r="S5914" s="35"/>
      <c r="T5914" s="147"/>
    </row>
    <row r="5915">
      <c r="A5915" s="147"/>
      <c r="B5915" s="64"/>
      <c r="C5915" s="147" t="s">
        <v>217</v>
      </c>
      <c r="E5915" s="161"/>
      <c r="F5915" s="162"/>
      <c r="G5915" s="147"/>
      <c r="H5915" s="146"/>
      <c r="J5915" s="146"/>
      <c r="L5915" s="150"/>
      <c r="N5915" s="163"/>
      <c r="O5915" s="146"/>
      <c r="P5915" s="146"/>
      <c r="Q5915" s="146"/>
      <c r="R5915" s="34"/>
      <c r="S5915" s="35"/>
      <c r="T5915" s="147"/>
    </row>
    <row r="5916">
      <c r="A5916" s="147"/>
      <c r="B5916" s="64"/>
      <c r="C5916" s="147" t="s">
        <v>217</v>
      </c>
      <c r="E5916" s="161"/>
      <c r="F5916" s="162"/>
      <c r="G5916" s="147"/>
      <c r="H5916" s="146"/>
      <c r="J5916" s="146"/>
      <c r="L5916" s="150"/>
      <c r="N5916" s="163"/>
      <c r="O5916" s="146"/>
      <c r="P5916" s="146"/>
      <c r="Q5916" s="146"/>
      <c r="R5916" s="34"/>
      <c r="S5916" s="35"/>
      <c r="T5916" s="147"/>
    </row>
    <row r="5917">
      <c r="A5917" s="147"/>
      <c r="B5917" s="64"/>
      <c r="C5917" s="147" t="s">
        <v>217</v>
      </c>
      <c r="E5917" s="161"/>
      <c r="F5917" s="162"/>
      <c r="G5917" s="147"/>
      <c r="H5917" s="146"/>
      <c r="J5917" s="146"/>
      <c r="L5917" s="150"/>
      <c r="N5917" s="163"/>
      <c r="O5917" s="146"/>
      <c r="P5917" s="146"/>
      <c r="Q5917" s="146"/>
      <c r="R5917" s="34"/>
      <c r="S5917" s="35"/>
      <c r="T5917" s="147"/>
    </row>
    <row r="5918">
      <c r="A5918" s="147"/>
      <c r="B5918" s="64"/>
      <c r="C5918" s="147" t="s">
        <v>217</v>
      </c>
      <c r="E5918" s="161"/>
      <c r="F5918" s="162"/>
      <c r="G5918" s="147"/>
      <c r="H5918" s="146"/>
      <c r="J5918" s="146"/>
      <c r="L5918" s="150"/>
      <c r="N5918" s="163"/>
      <c r="O5918" s="146"/>
      <c r="P5918" s="146"/>
      <c r="Q5918" s="146"/>
      <c r="R5918" s="34"/>
      <c r="S5918" s="35"/>
      <c r="T5918" s="147"/>
    </row>
    <row r="5919">
      <c r="A5919" s="147"/>
      <c r="B5919" s="64"/>
      <c r="C5919" s="147" t="s">
        <v>217</v>
      </c>
      <c r="E5919" s="161"/>
      <c r="F5919" s="162"/>
      <c r="G5919" s="147"/>
      <c r="H5919" s="146"/>
      <c r="J5919" s="146"/>
      <c r="L5919" s="150"/>
      <c r="N5919" s="163"/>
      <c r="O5919" s="146"/>
      <c r="P5919" s="146"/>
      <c r="Q5919" s="146"/>
      <c r="R5919" s="34"/>
      <c r="S5919" s="35"/>
      <c r="T5919" s="147"/>
    </row>
    <row r="5920">
      <c r="A5920" s="147"/>
      <c r="B5920" s="64"/>
      <c r="C5920" s="147" t="s">
        <v>217</v>
      </c>
      <c r="E5920" s="161"/>
      <c r="F5920" s="162"/>
      <c r="G5920" s="147"/>
      <c r="H5920" s="146"/>
      <c r="J5920" s="146"/>
      <c r="L5920" s="150"/>
      <c r="N5920" s="163"/>
      <c r="O5920" s="146"/>
      <c r="P5920" s="146"/>
      <c r="Q5920" s="146"/>
      <c r="R5920" s="34"/>
      <c r="S5920" s="35"/>
      <c r="T5920" s="147"/>
    </row>
    <row r="5921">
      <c r="A5921" s="147"/>
      <c r="B5921" s="64"/>
      <c r="C5921" s="147" t="s">
        <v>217</v>
      </c>
      <c r="E5921" s="161"/>
      <c r="F5921" s="162"/>
      <c r="G5921" s="147"/>
      <c r="H5921" s="146"/>
      <c r="J5921" s="146"/>
      <c r="L5921" s="150"/>
      <c r="N5921" s="163"/>
      <c r="O5921" s="146"/>
      <c r="P5921" s="146"/>
      <c r="Q5921" s="146"/>
      <c r="R5921" s="34"/>
      <c r="S5921" s="35"/>
      <c r="T5921" s="147"/>
    </row>
    <row r="5922">
      <c r="A5922" s="147"/>
      <c r="B5922" s="64"/>
      <c r="C5922" s="147" t="s">
        <v>217</v>
      </c>
      <c r="E5922" s="161"/>
      <c r="F5922" s="162"/>
      <c r="G5922" s="147"/>
      <c r="H5922" s="146"/>
      <c r="J5922" s="146"/>
      <c r="L5922" s="150"/>
      <c r="N5922" s="163"/>
      <c r="O5922" s="146"/>
      <c r="P5922" s="146"/>
      <c r="Q5922" s="146"/>
      <c r="R5922" s="34"/>
      <c r="S5922" s="35"/>
      <c r="T5922" s="147"/>
    </row>
    <row r="5923">
      <c r="A5923" s="147"/>
      <c r="B5923" s="64"/>
      <c r="C5923" s="147" t="s">
        <v>217</v>
      </c>
      <c r="E5923" s="161"/>
      <c r="F5923" s="162"/>
      <c r="G5923" s="147"/>
      <c r="H5923" s="146"/>
      <c r="J5923" s="146"/>
      <c r="L5923" s="150"/>
      <c r="N5923" s="163"/>
      <c r="O5923" s="146"/>
      <c r="P5923" s="146"/>
      <c r="Q5923" s="146"/>
      <c r="R5923" s="34"/>
      <c r="S5923" s="35"/>
      <c r="T5923" s="147"/>
    </row>
    <row r="5924">
      <c r="A5924" s="147"/>
      <c r="B5924" s="64"/>
      <c r="C5924" s="147" t="s">
        <v>217</v>
      </c>
      <c r="E5924" s="161"/>
      <c r="F5924" s="162"/>
      <c r="G5924" s="147"/>
      <c r="H5924" s="146"/>
      <c r="J5924" s="146"/>
      <c r="L5924" s="150"/>
      <c r="N5924" s="163"/>
      <c r="O5924" s="146"/>
      <c r="P5924" s="146"/>
      <c r="Q5924" s="146"/>
      <c r="R5924" s="34"/>
      <c r="S5924" s="35"/>
      <c r="T5924" s="147"/>
    </row>
    <row r="5925">
      <c r="A5925" s="147"/>
      <c r="B5925" s="64"/>
      <c r="C5925" s="147" t="s">
        <v>217</v>
      </c>
      <c r="E5925" s="161"/>
      <c r="F5925" s="162"/>
      <c r="G5925" s="147"/>
      <c r="H5925" s="146"/>
      <c r="J5925" s="146"/>
      <c r="L5925" s="150"/>
      <c r="N5925" s="163"/>
      <c r="O5925" s="146"/>
      <c r="P5925" s="146"/>
      <c r="Q5925" s="146"/>
      <c r="R5925" s="34"/>
      <c r="S5925" s="35"/>
      <c r="T5925" s="147"/>
    </row>
    <row r="5926">
      <c r="A5926" s="147"/>
      <c r="B5926" s="64"/>
      <c r="C5926" s="147" t="s">
        <v>217</v>
      </c>
      <c r="E5926" s="161"/>
      <c r="F5926" s="162"/>
      <c r="G5926" s="147"/>
      <c r="H5926" s="146"/>
      <c r="J5926" s="146"/>
      <c r="L5926" s="150"/>
      <c r="N5926" s="163"/>
      <c r="O5926" s="146"/>
      <c r="P5926" s="146"/>
      <c r="Q5926" s="146"/>
      <c r="R5926" s="34"/>
      <c r="S5926" s="35"/>
      <c r="T5926" s="147"/>
    </row>
    <row r="5927">
      <c r="A5927" s="147"/>
      <c r="B5927" s="64"/>
      <c r="C5927" s="147" t="s">
        <v>217</v>
      </c>
      <c r="E5927" s="161"/>
      <c r="F5927" s="162"/>
      <c r="G5927" s="147"/>
      <c r="H5927" s="146"/>
      <c r="J5927" s="146"/>
      <c r="L5927" s="150"/>
      <c r="N5927" s="163"/>
      <c r="O5927" s="146"/>
      <c r="P5927" s="146"/>
      <c r="Q5927" s="146"/>
      <c r="R5927" s="34"/>
      <c r="S5927" s="35"/>
      <c r="T5927" s="147"/>
    </row>
    <row r="5928">
      <c r="A5928" s="147"/>
      <c r="B5928" s="64"/>
      <c r="C5928" s="147" t="s">
        <v>217</v>
      </c>
      <c r="E5928" s="161"/>
      <c r="F5928" s="162"/>
      <c r="G5928" s="147"/>
      <c r="H5928" s="146"/>
      <c r="J5928" s="146"/>
      <c r="L5928" s="150"/>
      <c r="N5928" s="163"/>
      <c r="O5928" s="146"/>
      <c r="P5928" s="146"/>
      <c r="Q5928" s="146"/>
      <c r="R5928" s="34"/>
      <c r="S5928" s="35"/>
      <c r="T5928" s="147"/>
    </row>
    <row r="5929">
      <c r="A5929" s="147"/>
      <c r="B5929" s="64"/>
      <c r="C5929" s="147" t="s">
        <v>217</v>
      </c>
      <c r="E5929" s="161"/>
      <c r="F5929" s="162"/>
      <c r="G5929" s="147"/>
      <c r="H5929" s="146"/>
      <c r="J5929" s="146"/>
      <c r="L5929" s="150"/>
      <c r="N5929" s="163"/>
      <c r="O5929" s="146"/>
      <c r="P5929" s="146"/>
      <c r="Q5929" s="146"/>
      <c r="R5929" s="34"/>
      <c r="S5929" s="35"/>
      <c r="T5929" s="147"/>
    </row>
    <row r="5930">
      <c r="A5930" s="147"/>
      <c r="B5930" s="64"/>
      <c r="C5930" s="147" t="s">
        <v>217</v>
      </c>
      <c r="E5930" s="161"/>
      <c r="F5930" s="162"/>
      <c r="G5930" s="147"/>
      <c r="H5930" s="146"/>
      <c r="J5930" s="146"/>
      <c r="L5930" s="150"/>
      <c r="N5930" s="163"/>
      <c r="O5930" s="146"/>
      <c r="P5930" s="146"/>
      <c r="Q5930" s="146"/>
      <c r="R5930" s="34"/>
      <c r="S5930" s="35"/>
      <c r="T5930" s="147"/>
    </row>
    <row r="5931">
      <c r="A5931" s="147"/>
      <c r="B5931" s="64"/>
      <c r="C5931" s="147" t="s">
        <v>217</v>
      </c>
      <c r="E5931" s="161"/>
      <c r="F5931" s="162"/>
      <c r="G5931" s="147"/>
      <c r="H5931" s="146"/>
      <c r="J5931" s="146"/>
      <c r="L5931" s="150"/>
      <c r="N5931" s="163"/>
      <c r="O5931" s="146"/>
      <c r="P5931" s="146"/>
      <c r="Q5931" s="146"/>
      <c r="R5931" s="34"/>
      <c r="S5931" s="35"/>
      <c r="T5931" s="147"/>
    </row>
    <row r="5932">
      <c r="A5932" s="147"/>
      <c r="B5932" s="64"/>
      <c r="C5932" s="147" t="s">
        <v>217</v>
      </c>
      <c r="E5932" s="161"/>
      <c r="F5932" s="162"/>
      <c r="G5932" s="147"/>
      <c r="H5932" s="146"/>
      <c r="J5932" s="146"/>
      <c r="L5932" s="150"/>
      <c r="N5932" s="163"/>
      <c r="O5932" s="146"/>
      <c r="P5932" s="146"/>
      <c r="Q5932" s="146"/>
      <c r="R5932" s="34"/>
      <c r="S5932" s="35"/>
      <c r="T5932" s="147"/>
    </row>
    <row r="5933">
      <c r="A5933" s="147"/>
      <c r="B5933" s="64"/>
      <c r="C5933" s="147" t="s">
        <v>217</v>
      </c>
      <c r="E5933" s="161"/>
      <c r="F5933" s="162"/>
      <c r="G5933" s="147"/>
      <c r="H5933" s="146"/>
      <c r="J5933" s="146"/>
      <c r="L5933" s="150"/>
      <c r="N5933" s="163"/>
      <c r="O5933" s="146"/>
      <c r="P5933" s="146"/>
      <c r="Q5933" s="146"/>
      <c r="R5933" s="34"/>
      <c r="S5933" s="35"/>
      <c r="T5933" s="147"/>
    </row>
    <row r="5934">
      <c r="A5934" s="147"/>
      <c r="B5934" s="64"/>
      <c r="C5934" s="147" t="s">
        <v>217</v>
      </c>
      <c r="E5934" s="161"/>
      <c r="F5934" s="162"/>
      <c r="G5934" s="147"/>
      <c r="H5934" s="146"/>
      <c r="J5934" s="146"/>
      <c r="L5934" s="150"/>
      <c r="N5934" s="163"/>
      <c r="O5934" s="146"/>
      <c r="P5934" s="146"/>
      <c r="Q5934" s="146"/>
      <c r="R5934" s="34"/>
      <c r="S5934" s="35"/>
      <c r="T5934" s="147"/>
    </row>
    <row r="5935">
      <c r="A5935" s="147"/>
      <c r="B5935" s="64"/>
      <c r="C5935" s="147" t="s">
        <v>217</v>
      </c>
      <c r="E5935" s="161"/>
      <c r="F5935" s="162"/>
      <c r="G5935" s="147"/>
      <c r="H5935" s="146"/>
      <c r="J5935" s="146"/>
      <c r="L5935" s="150"/>
      <c r="N5935" s="163"/>
      <c r="O5935" s="146"/>
      <c r="P5935" s="146"/>
      <c r="Q5935" s="146"/>
      <c r="R5935" s="34"/>
      <c r="S5935" s="35"/>
      <c r="T5935" s="147"/>
    </row>
    <row r="5936">
      <c r="A5936" s="147"/>
      <c r="B5936" s="64"/>
      <c r="C5936" s="147" t="s">
        <v>217</v>
      </c>
      <c r="E5936" s="161"/>
      <c r="F5936" s="162"/>
      <c r="G5936" s="147"/>
      <c r="H5936" s="146"/>
      <c r="J5936" s="146"/>
      <c r="L5936" s="150"/>
      <c r="N5936" s="163"/>
      <c r="O5936" s="146"/>
      <c r="P5936" s="146"/>
      <c r="Q5936" s="146"/>
      <c r="R5936" s="34"/>
      <c r="S5936" s="35"/>
      <c r="T5936" s="147"/>
    </row>
    <row r="5937">
      <c r="A5937" s="147"/>
      <c r="B5937" s="64"/>
      <c r="C5937" s="147" t="s">
        <v>217</v>
      </c>
      <c r="E5937" s="161"/>
      <c r="F5937" s="162"/>
      <c r="G5937" s="147"/>
      <c r="H5937" s="146"/>
      <c r="J5937" s="146"/>
      <c r="L5937" s="150"/>
      <c r="N5937" s="163"/>
      <c r="O5937" s="146"/>
      <c r="P5937" s="146"/>
      <c r="Q5937" s="146"/>
      <c r="R5937" s="34"/>
      <c r="S5937" s="35"/>
      <c r="T5937" s="147"/>
    </row>
    <row r="5938">
      <c r="A5938" s="147"/>
      <c r="B5938" s="64"/>
      <c r="C5938" s="147" t="s">
        <v>217</v>
      </c>
      <c r="E5938" s="161"/>
      <c r="F5938" s="162"/>
      <c r="G5938" s="147"/>
      <c r="H5938" s="146"/>
      <c r="J5938" s="146"/>
      <c r="L5938" s="150"/>
      <c r="N5938" s="163"/>
      <c r="O5938" s="146"/>
      <c r="P5938" s="146"/>
      <c r="Q5938" s="146"/>
      <c r="R5938" s="34"/>
      <c r="S5938" s="35"/>
      <c r="T5938" s="147"/>
    </row>
    <row r="5939">
      <c r="A5939" s="147"/>
      <c r="B5939" s="64"/>
      <c r="C5939" s="147" t="s">
        <v>217</v>
      </c>
      <c r="E5939" s="161"/>
      <c r="F5939" s="162"/>
      <c r="G5939" s="147"/>
      <c r="H5939" s="146"/>
      <c r="J5939" s="146"/>
      <c r="L5939" s="150"/>
      <c r="N5939" s="163"/>
      <c r="O5939" s="146"/>
      <c r="P5939" s="146"/>
      <c r="Q5939" s="146"/>
      <c r="R5939" s="34"/>
      <c r="S5939" s="35"/>
      <c r="T5939" s="147"/>
    </row>
    <row r="5940">
      <c r="A5940" s="147"/>
      <c r="B5940" s="64"/>
      <c r="C5940" s="147" t="s">
        <v>217</v>
      </c>
      <c r="E5940" s="161"/>
      <c r="F5940" s="162"/>
      <c r="G5940" s="147"/>
      <c r="H5940" s="146"/>
      <c r="J5940" s="146"/>
      <c r="L5940" s="150"/>
      <c r="N5940" s="163"/>
      <c r="O5940" s="146"/>
      <c r="P5940" s="146"/>
      <c r="Q5940" s="146"/>
      <c r="R5940" s="34"/>
      <c r="S5940" s="35"/>
      <c r="T5940" s="147"/>
    </row>
    <row r="5941">
      <c r="A5941" s="147"/>
      <c r="B5941" s="64"/>
      <c r="C5941" s="147" t="s">
        <v>217</v>
      </c>
      <c r="E5941" s="161"/>
      <c r="F5941" s="162"/>
      <c r="G5941" s="147"/>
      <c r="H5941" s="146"/>
      <c r="J5941" s="146"/>
      <c r="L5941" s="150"/>
      <c r="N5941" s="163"/>
      <c r="O5941" s="146"/>
      <c r="P5941" s="146"/>
      <c r="Q5941" s="146"/>
      <c r="R5941" s="34"/>
      <c r="S5941" s="35"/>
      <c r="T5941" s="147"/>
    </row>
    <row r="5942">
      <c r="A5942" s="147"/>
      <c r="B5942" s="64"/>
      <c r="C5942" s="147" t="s">
        <v>217</v>
      </c>
      <c r="E5942" s="161"/>
      <c r="F5942" s="162"/>
      <c r="G5942" s="147"/>
      <c r="H5942" s="146"/>
      <c r="J5942" s="146"/>
      <c r="L5942" s="150"/>
      <c r="N5942" s="163"/>
      <c r="O5942" s="146"/>
      <c r="P5942" s="146"/>
      <c r="Q5942" s="146"/>
      <c r="R5942" s="34"/>
      <c r="S5942" s="35"/>
      <c r="T5942" s="147"/>
    </row>
    <row r="5943">
      <c r="A5943" s="147"/>
      <c r="B5943" s="64"/>
      <c r="C5943" s="147" t="s">
        <v>217</v>
      </c>
      <c r="E5943" s="161"/>
      <c r="F5943" s="162"/>
      <c r="G5943" s="147"/>
      <c r="H5943" s="146"/>
      <c r="J5943" s="146"/>
      <c r="L5943" s="150"/>
      <c r="N5943" s="163"/>
      <c r="O5943" s="146"/>
      <c r="P5943" s="146"/>
      <c r="Q5943" s="146"/>
      <c r="R5943" s="34"/>
      <c r="S5943" s="35"/>
      <c r="T5943" s="147"/>
    </row>
    <row r="5944">
      <c r="A5944" s="147"/>
      <c r="B5944" s="64"/>
      <c r="C5944" s="147" t="s">
        <v>217</v>
      </c>
      <c r="E5944" s="161"/>
      <c r="F5944" s="162"/>
      <c r="G5944" s="147"/>
      <c r="H5944" s="146"/>
      <c r="J5944" s="146"/>
      <c r="L5944" s="150"/>
      <c r="N5944" s="163"/>
      <c r="O5944" s="146"/>
      <c r="P5944" s="146"/>
      <c r="Q5944" s="146"/>
      <c r="R5944" s="34"/>
      <c r="S5944" s="35"/>
      <c r="T5944" s="147"/>
    </row>
    <row r="5945">
      <c r="A5945" s="147"/>
      <c r="B5945" s="64"/>
      <c r="C5945" s="147" t="s">
        <v>217</v>
      </c>
      <c r="E5945" s="161"/>
      <c r="F5945" s="162"/>
      <c r="G5945" s="147"/>
      <c r="H5945" s="146"/>
      <c r="J5945" s="146"/>
      <c r="L5945" s="150"/>
      <c r="N5945" s="163"/>
      <c r="O5945" s="146"/>
      <c r="P5945" s="146"/>
      <c r="Q5945" s="146"/>
      <c r="R5945" s="34"/>
      <c r="S5945" s="35"/>
      <c r="T5945" s="147"/>
    </row>
    <row r="5946">
      <c r="A5946" s="147"/>
      <c r="B5946" s="64"/>
      <c r="C5946" s="147" t="s">
        <v>217</v>
      </c>
      <c r="E5946" s="161"/>
      <c r="F5946" s="162"/>
      <c r="G5946" s="147"/>
      <c r="H5946" s="146"/>
      <c r="J5946" s="146"/>
      <c r="L5946" s="150"/>
      <c r="N5946" s="163"/>
      <c r="O5946" s="146"/>
      <c r="P5946" s="146"/>
      <c r="Q5946" s="146"/>
      <c r="R5946" s="34"/>
      <c r="S5946" s="35"/>
      <c r="T5946" s="147"/>
    </row>
    <row r="5947">
      <c r="A5947" s="147"/>
      <c r="B5947" s="64"/>
      <c r="C5947" s="147" t="s">
        <v>217</v>
      </c>
      <c r="E5947" s="161"/>
      <c r="F5947" s="162"/>
      <c r="G5947" s="147"/>
      <c r="H5947" s="146"/>
      <c r="J5947" s="146"/>
      <c r="L5947" s="150"/>
      <c r="N5947" s="163"/>
      <c r="O5947" s="146"/>
      <c r="P5947" s="146"/>
      <c r="Q5947" s="146"/>
      <c r="R5947" s="34"/>
      <c r="S5947" s="35"/>
      <c r="T5947" s="147"/>
    </row>
    <row r="5948">
      <c r="A5948" s="147"/>
      <c r="B5948" s="64"/>
      <c r="C5948" s="147" t="s">
        <v>217</v>
      </c>
      <c r="E5948" s="161"/>
      <c r="F5948" s="162"/>
      <c r="G5948" s="147"/>
      <c r="H5948" s="146"/>
      <c r="J5948" s="146"/>
      <c r="L5948" s="150"/>
      <c r="N5948" s="163"/>
      <c r="O5948" s="146"/>
      <c r="P5948" s="146"/>
      <c r="Q5948" s="146"/>
      <c r="R5948" s="34"/>
      <c r="S5948" s="35"/>
      <c r="T5948" s="147"/>
    </row>
    <row r="5949">
      <c r="A5949" s="147"/>
      <c r="B5949" s="64"/>
      <c r="C5949" s="147" t="s">
        <v>217</v>
      </c>
      <c r="E5949" s="161"/>
      <c r="F5949" s="162"/>
      <c r="G5949" s="147"/>
      <c r="H5949" s="146"/>
      <c r="J5949" s="146"/>
      <c r="L5949" s="150"/>
      <c r="N5949" s="163"/>
      <c r="O5949" s="146"/>
      <c r="P5949" s="146"/>
      <c r="Q5949" s="146"/>
      <c r="R5949" s="34"/>
      <c r="S5949" s="35"/>
      <c r="T5949" s="147"/>
    </row>
    <row r="5950">
      <c r="A5950" s="147"/>
      <c r="B5950" s="64"/>
      <c r="C5950" s="147" t="s">
        <v>217</v>
      </c>
      <c r="E5950" s="161"/>
      <c r="F5950" s="162"/>
      <c r="G5950" s="147"/>
      <c r="H5950" s="146"/>
      <c r="J5950" s="146"/>
      <c r="L5950" s="150"/>
      <c r="N5950" s="163"/>
      <c r="O5950" s="146"/>
      <c r="P5950" s="146"/>
      <c r="Q5950" s="146"/>
      <c r="R5950" s="34"/>
      <c r="S5950" s="35"/>
      <c r="T5950" s="147"/>
    </row>
    <row r="5951">
      <c r="A5951" s="147"/>
      <c r="B5951" s="64"/>
      <c r="C5951" s="147" t="s">
        <v>217</v>
      </c>
      <c r="E5951" s="161"/>
      <c r="F5951" s="162"/>
      <c r="G5951" s="147"/>
      <c r="H5951" s="146"/>
      <c r="J5951" s="146"/>
      <c r="L5951" s="150"/>
      <c r="N5951" s="163"/>
      <c r="O5951" s="146"/>
      <c r="P5951" s="146"/>
      <c r="Q5951" s="146"/>
      <c r="R5951" s="34"/>
      <c r="S5951" s="35"/>
      <c r="T5951" s="147"/>
    </row>
    <row r="5952">
      <c r="A5952" s="147"/>
      <c r="B5952" s="64"/>
      <c r="C5952" s="147" t="s">
        <v>217</v>
      </c>
      <c r="E5952" s="161"/>
      <c r="F5952" s="162"/>
      <c r="G5952" s="147"/>
      <c r="H5952" s="146"/>
      <c r="J5952" s="146"/>
      <c r="L5952" s="150"/>
      <c r="N5952" s="163"/>
      <c r="O5952" s="146"/>
      <c r="P5952" s="146"/>
      <c r="Q5952" s="146"/>
      <c r="R5952" s="34"/>
      <c r="S5952" s="35"/>
      <c r="T5952" s="147"/>
    </row>
    <row r="5953">
      <c r="A5953" s="147"/>
      <c r="B5953" s="64"/>
      <c r="C5953" s="147" t="s">
        <v>217</v>
      </c>
      <c r="E5953" s="161"/>
      <c r="F5953" s="162"/>
      <c r="G5953" s="147"/>
      <c r="H5953" s="146"/>
      <c r="J5953" s="146"/>
      <c r="L5953" s="150"/>
      <c r="N5953" s="163"/>
      <c r="O5953" s="146"/>
      <c r="P5953" s="146"/>
      <c r="Q5953" s="146"/>
      <c r="R5953" s="34"/>
      <c r="S5953" s="35"/>
      <c r="T5953" s="147"/>
    </row>
    <row r="5954">
      <c r="A5954" s="147"/>
      <c r="B5954" s="64"/>
      <c r="C5954" s="147" t="s">
        <v>217</v>
      </c>
      <c r="E5954" s="161"/>
      <c r="F5954" s="162"/>
      <c r="G5954" s="147"/>
      <c r="H5954" s="146"/>
      <c r="J5954" s="146"/>
      <c r="L5954" s="150"/>
      <c r="N5954" s="163"/>
      <c r="O5954" s="146"/>
      <c r="P5954" s="146"/>
      <c r="Q5954" s="146"/>
      <c r="R5954" s="34"/>
      <c r="S5954" s="35"/>
      <c r="T5954" s="147"/>
    </row>
    <row r="5955">
      <c r="A5955" s="147"/>
      <c r="B5955" s="64"/>
      <c r="C5955" s="147" t="s">
        <v>217</v>
      </c>
      <c r="E5955" s="161"/>
      <c r="F5955" s="162"/>
      <c r="G5955" s="147"/>
      <c r="H5955" s="146"/>
      <c r="J5955" s="146"/>
      <c r="L5955" s="150"/>
      <c r="N5955" s="163"/>
      <c r="O5955" s="146"/>
      <c r="P5955" s="146"/>
      <c r="Q5955" s="146"/>
      <c r="R5955" s="34"/>
      <c r="S5955" s="35"/>
      <c r="T5955" s="147"/>
    </row>
    <row r="5956">
      <c r="A5956" s="147"/>
      <c r="B5956" s="64"/>
      <c r="C5956" s="147" t="s">
        <v>217</v>
      </c>
      <c r="E5956" s="161"/>
      <c r="F5956" s="162"/>
      <c r="G5956" s="147"/>
      <c r="H5956" s="146"/>
      <c r="J5956" s="146"/>
      <c r="L5956" s="150"/>
      <c r="N5956" s="163"/>
      <c r="O5956" s="146"/>
      <c r="P5956" s="146"/>
      <c r="Q5956" s="146"/>
      <c r="R5956" s="34"/>
      <c r="S5956" s="35"/>
      <c r="T5956" s="147"/>
    </row>
    <row r="5957">
      <c r="A5957" s="147"/>
      <c r="B5957" s="64"/>
      <c r="C5957" s="147" t="s">
        <v>217</v>
      </c>
      <c r="E5957" s="161"/>
      <c r="F5957" s="162"/>
      <c r="G5957" s="147"/>
      <c r="H5957" s="146"/>
      <c r="J5957" s="146"/>
      <c r="L5957" s="150"/>
      <c r="N5957" s="163"/>
      <c r="O5957" s="146"/>
      <c r="P5957" s="146"/>
      <c r="Q5957" s="146"/>
      <c r="R5957" s="34"/>
      <c r="S5957" s="35"/>
      <c r="T5957" s="147"/>
    </row>
    <row r="5958">
      <c r="A5958" s="147"/>
      <c r="B5958" s="64"/>
      <c r="C5958" s="147" t="s">
        <v>217</v>
      </c>
      <c r="E5958" s="161"/>
      <c r="F5958" s="162"/>
      <c r="G5958" s="147"/>
      <c r="H5958" s="146"/>
      <c r="J5958" s="146"/>
      <c r="L5958" s="150"/>
      <c r="N5958" s="163"/>
      <c r="O5958" s="146"/>
      <c r="P5958" s="146"/>
      <c r="Q5958" s="146"/>
      <c r="R5958" s="34"/>
      <c r="S5958" s="35"/>
      <c r="T5958" s="147"/>
    </row>
    <row r="5959">
      <c r="A5959" s="147"/>
      <c r="B5959" s="64"/>
      <c r="C5959" s="147" t="s">
        <v>217</v>
      </c>
      <c r="E5959" s="161"/>
      <c r="F5959" s="162"/>
      <c r="G5959" s="147"/>
      <c r="H5959" s="146"/>
      <c r="J5959" s="146"/>
      <c r="L5959" s="150"/>
      <c r="N5959" s="163"/>
      <c r="O5959" s="146"/>
      <c r="P5959" s="146"/>
      <c r="Q5959" s="146"/>
      <c r="R5959" s="34"/>
      <c r="S5959" s="35"/>
      <c r="T5959" s="147"/>
    </row>
    <row r="5960">
      <c r="A5960" s="147"/>
      <c r="B5960" s="64"/>
      <c r="C5960" s="147" t="s">
        <v>217</v>
      </c>
      <c r="E5960" s="161"/>
      <c r="F5960" s="162"/>
      <c r="G5960" s="147"/>
      <c r="H5960" s="146"/>
      <c r="J5960" s="146"/>
      <c r="L5960" s="150"/>
      <c r="N5960" s="163"/>
      <c r="O5960" s="146"/>
      <c r="P5960" s="146"/>
      <c r="Q5960" s="146"/>
      <c r="R5960" s="34"/>
      <c r="S5960" s="35"/>
      <c r="T5960" s="147"/>
    </row>
    <row r="5961">
      <c r="A5961" s="147"/>
      <c r="B5961" s="64"/>
      <c r="C5961" s="147" t="s">
        <v>217</v>
      </c>
      <c r="E5961" s="161"/>
      <c r="F5961" s="162"/>
      <c r="G5961" s="147"/>
      <c r="H5961" s="146"/>
      <c r="J5961" s="146"/>
      <c r="L5961" s="150"/>
      <c r="N5961" s="163"/>
      <c r="O5961" s="146"/>
      <c r="P5961" s="146"/>
      <c r="Q5961" s="146"/>
      <c r="R5961" s="34"/>
      <c r="S5961" s="35"/>
      <c r="T5961" s="147"/>
    </row>
    <row r="5962">
      <c r="A5962" s="147"/>
      <c r="B5962" s="64"/>
      <c r="C5962" s="147" t="s">
        <v>217</v>
      </c>
      <c r="E5962" s="161"/>
      <c r="F5962" s="162"/>
      <c r="G5962" s="147"/>
      <c r="H5962" s="146"/>
      <c r="J5962" s="146"/>
      <c r="L5962" s="150"/>
      <c r="N5962" s="163"/>
      <c r="O5962" s="146"/>
      <c r="P5962" s="146"/>
      <c r="Q5962" s="146"/>
      <c r="R5962" s="34"/>
      <c r="S5962" s="35"/>
      <c r="T5962" s="147"/>
    </row>
    <row r="5963">
      <c r="A5963" s="147"/>
      <c r="B5963" s="64"/>
      <c r="C5963" s="147" t="s">
        <v>217</v>
      </c>
      <c r="E5963" s="161"/>
      <c r="F5963" s="162"/>
      <c r="G5963" s="147"/>
      <c r="H5963" s="146"/>
      <c r="J5963" s="146"/>
      <c r="L5963" s="150"/>
      <c r="N5963" s="163"/>
      <c r="O5963" s="146"/>
      <c r="P5963" s="146"/>
      <c r="Q5963" s="146"/>
      <c r="R5963" s="34"/>
      <c r="S5963" s="35"/>
      <c r="T5963" s="147"/>
    </row>
    <row r="5964">
      <c r="A5964" s="147"/>
      <c r="B5964" s="64"/>
      <c r="C5964" s="147" t="s">
        <v>217</v>
      </c>
      <c r="E5964" s="161"/>
      <c r="F5964" s="162"/>
      <c r="G5964" s="147"/>
      <c r="H5964" s="146"/>
      <c r="J5964" s="146"/>
      <c r="L5964" s="150"/>
      <c r="N5964" s="163"/>
      <c r="O5964" s="146"/>
      <c r="P5964" s="146"/>
      <c r="Q5964" s="146"/>
      <c r="R5964" s="34"/>
      <c r="S5964" s="35"/>
      <c r="T5964" s="147"/>
    </row>
    <row r="5965">
      <c r="A5965" s="147"/>
      <c r="B5965" s="64"/>
      <c r="C5965" s="147" t="s">
        <v>217</v>
      </c>
      <c r="E5965" s="161"/>
      <c r="F5965" s="162"/>
      <c r="G5965" s="147"/>
      <c r="H5965" s="146"/>
      <c r="J5965" s="146"/>
      <c r="L5965" s="150"/>
      <c r="N5965" s="163"/>
      <c r="O5965" s="146"/>
      <c r="P5965" s="146"/>
      <c r="Q5965" s="146"/>
      <c r="R5965" s="34"/>
      <c r="S5965" s="35"/>
      <c r="T5965" s="147"/>
    </row>
    <row r="5966">
      <c r="A5966" s="147"/>
      <c r="B5966" s="64"/>
      <c r="C5966" s="147" t="s">
        <v>217</v>
      </c>
      <c r="E5966" s="161"/>
      <c r="F5966" s="162"/>
      <c r="G5966" s="147"/>
      <c r="H5966" s="146"/>
      <c r="J5966" s="146"/>
      <c r="L5966" s="150"/>
      <c r="N5966" s="163"/>
      <c r="O5966" s="146"/>
      <c r="P5966" s="146"/>
      <c r="Q5966" s="146"/>
      <c r="R5966" s="34"/>
      <c r="S5966" s="35"/>
      <c r="T5966" s="147"/>
    </row>
    <row r="5967">
      <c r="A5967" s="147"/>
      <c r="B5967" s="64"/>
      <c r="C5967" s="147" t="s">
        <v>217</v>
      </c>
      <c r="E5967" s="161"/>
      <c r="F5967" s="162"/>
      <c r="G5967" s="147"/>
      <c r="H5967" s="146"/>
      <c r="J5967" s="146"/>
      <c r="L5967" s="150"/>
      <c r="N5967" s="163"/>
      <c r="O5967" s="146"/>
      <c r="P5967" s="146"/>
      <c r="Q5967" s="146"/>
      <c r="R5967" s="34"/>
      <c r="S5967" s="35"/>
      <c r="T5967" s="147"/>
    </row>
    <row r="5968">
      <c r="A5968" s="147"/>
      <c r="B5968" s="64"/>
      <c r="C5968" s="147" t="s">
        <v>217</v>
      </c>
      <c r="E5968" s="161"/>
      <c r="F5968" s="162"/>
      <c r="G5968" s="147"/>
      <c r="H5968" s="146"/>
      <c r="J5968" s="146"/>
      <c r="L5968" s="150"/>
      <c r="N5968" s="163"/>
      <c r="O5968" s="146"/>
      <c r="P5968" s="146"/>
      <c r="Q5968" s="146"/>
      <c r="R5968" s="34"/>
      <c r="S5968" s="35"/>
      <c r="T5968" s="147"/>
    </row>
    <row r="5969">
      <c r="A5969" s="147"/>
      <c r="B5969" s="64"/>
      <c r="C5969" s="147" t="s">
        <v>217</v>
      </c>
      <c r="E5969" s="161"/>
      <c r="F5969" s="162"/>
      <c r="G5969" s="147"/>
      <c r="H5969" s="146"/>
      <c r="J5969" s="146"/>
      <c r="L5969" s="150"/>
      <c r="N5969" s="163"/>
      <c r="O5969" s="146"/>
      <c r="P5969" s="146"/>
      <c r="Q5969" s="146"/>
      <c r="R5969" s="34"/>
      <c r="S5969" s="35"/>
      <c r="T5969" s="147"/>
    </row>
    <row r="5970">
      <c r="A5970" s="147"/>
      <c r="B5970" s="64"/>
      <c r="C5970" s="147" t="s">
        <v>217</v>
      </c>
      <c r="E5970" s="161"/>
      <c r="F5970" s="162"/>
      <c r="G5970" s="147"/>
      <c r="H5970" s="146"/>
      <c r="J5970" s="146"/>
      <c r="L5970" s="150"/>
      <c r="N5970" s="163"/>
      <c r="O5970" s="146"/>
      <c r="P5970" s="146"/>
      <c r="Q5970" s="146"/>
      <c r="R5970" s="34"/>
      <c r="S5970" s="35"/>
      <c r="T5970" s="147"/>
    </row>
    <row r="5971">
      <c r="A5971" s="147"/>
      <c r="B5971" s="64"/>
      <c r="C5971" s="147" t="s">
        <v>217</v>
      </c>
      <c r="E5971" s="161"/>
      <c r="F5971" s="162"/>
      <c r="G5971" s="147"/>
      <c r="H5971" s="146"/>
      <c r="J5971" s="146"/>
      <c r="L5971" s="150"/>
      <c r="N5971" s="163"/>
      <c r="O5971" s="146"/>
      <c r="P5971" s="146"/>
      <c r="Q5971" s="146"/>
      <c r="R5971" s="34"/>
      <c r="S5971" s="35"/>
      <c r="T5971" s="147"/>
    </row>
    <row r="5972">
      <c r="A5972" s="147"/>
      <c r="B5972" s="64"/>
      <c r="C5972" s="147" t="s">
        <v>217</v>
      </c>
      <c r="E5972" s="161"/>
      <c r="F5972" s="162"/>
      <c r="G5972" s="147"/>
      <c r="H5972" s="146"/>
      <c r="J5972" s="146"/>
      <c r="L5972" s="150"/>
      <c r="N5972" s="163"/>
      <c r="O5972" s="146"/>
      <c r="P5972" s="146"/>
      <c r="Q5972" s="146"/>
      <c r="R5972" s="34"/>
      <c r="S5972" s="35"/>
      <c r="T5972" s="147"/>
    </row>
    <row r="5973">
      <c r="A5973" s="147"/>
      <c r="B5973" s="64"/>
      <c r="C5973" s="147" t="s">
        <v>217</v>
      </c>
      <c r="E5973" s="161"/>
      <c r="F5973" s="162"/>
      <c r="G5973" s="147"/>
      <c r="H5973" s="146"/>
      <c r="J5973" s="146"/>
      <c r="L5973" s="150"/>
      <c r="N5973" s="163"/>
      <c r="O5973" s="146"/>
      <c r="P5973" s="146"/>
      <c r="Q5973" s="146"/>
      <c r="R5973" s="34"/>
      <c r="S5973" s="35"/>
      <c r="T5973" s="147"/>
    </row>
    <row r="5974">
      <c r="A5974" s="147"/>
      <c r="B5974" s="64"/>
      <c r="C5974" s="147" t="s">
        <v>217</v>
      </c>
      <c r="E5974" s="161"/>
      <c r="F5974" s="162"/>
      <c r="G5974" s="147"/>
      <c r="H5974" s="146"/>
      <c r="J5974" s="146"/>
      <c r="L5974" s="150"/>
      <c r="N5974" s="163"/>
      <c r="O5974" s="146"/>
      <c r="P5974" s="146"/>
      <c r="Q5974" s="146"/>
      <c r="R5974" s="34"/>
      <c r="S5974" s="35"/>
      <c r="T5974" s="147"/>
    </row>
    <row r="5975">
      <c r="A5975" s="147"/>
      <c r="B5975" s="64"/>
      <c r="C5975" s="147" t="s">
        <v>217</v>
      </c>
      <c r="E5975" s="161"/>
      <c r="F5975" s="162"/>
      <c r="G5975" s="147"/>
      <c r="H5975" s="146"/>
      <c r="J5975" s="146"/>
      <c r="L5975" s="150"/>
      <c r="N5975" s="163"/>
      <c r="O5975" s="146"/>
      <c r="P5975" s="146"/>
      <c r="Q5975" s="146"/>
      <c r="R5975" s="34"/>
      <c r="S5975" s="35"/>
      <c r="T5975" s="147"/>
    </row>
    <row r="5976">
      <c r="A5976" s="147"/>
      <c r="B5976" s="64"/>
      <c r="C5976" s="147" t="s">
        <v>217</v>
      </c>
      <c r="E5976" s="161"/>
      <c r="F5976" s="162"/>
      <c r="G5976" s="147"/>
      <c r="H5976" s="146"/>
      <c r="J5976" s="146"/>
      <c r="L5976" s="150"/>
      <c r="N5976" s="163"/>
      <c r="O5976" s="146"/>
      <c r="P5976" s="146"/>
      <c r="Q5976" s="146"/>
      <c r="R5976" s="34"/>
      <c r="S5976" s="35"/>
      <c r="T5976" s="147"/>
    </row>
    <row r="5977">
      <c r="A5977" s="147"/>
      <c r="B5977" s="64"/>
      <c r="C5977" s="147" t="s">
        <v>217</v>
      </c>
      <c r="E5977" s="161"/>
      <c r="F5977" s="162"/>
      <c r="G5977" s="147"/>
      <c r="H5977" s="146"/>
      <c r="J5977" s="146"/>
      <c r="L5977" s="150"/>
      <c r="N5977" s="163"/>
      <c r="O5977" s="146"/>
      <c r="P5977" s="146"/>
      <c r="Q5977" s="146"/>
      <c r="R5977" s="34"/>
      <c r="S5977" s="35"/>
      <c r="T5977" s="147"/>
    </row>
    <row r="5978">
      <c r="A5978" s="147"/>
      <c r="B5978" s="64"/>
      <c r="C5978" s="147" t="s">
        <v>217</v>
      </c>
      <c r="E5978" s="161"/>
      <c r="F5978" s="162"/>
      <c r="G5978" s="147"/>
      <c r="H5978" s="146"/>
      <c r="J5978" s="146"/>
      <c r="L5978" s="150"/>
      <c r="N5978" s="163"/>
      <c r="O5978" s="146"/>
      <c r="P5978" s="146"/>
      <c r="Q5978" s="146"/>
      <c r="R5978" s="34"/>
      <c r="S5978" s="35"/>
      <c r="T5978" s="147"/>
    </row>
    <row r="5979">
      <c r="A5979" s="147"/>
      <c r="B5979" s="64"/>
      <c r="C5979" s="147" t="s">
        <v>217</v>
      </c>
      <c r="E5979" s="161"/>
      <c r="F5979" s="162"/>
      <c r="G5979" s="147"/>
      <c r="H5979" s="146"/>
      <c r="J5979" s="146"/>
      <c r="L5979" s="150"/>
      <c r="N5979" s="163"/>
      <c r="O5979" s="146"/>
      <c r="P5979" s="146"/>
      <c r="Q5979" s="146"/>
      <c r="R5979" s="34"/>
      <c r="S5979" s="35"/>
      <c r="T5979" s="147"/>
    </row>
    <row r="5980">
      <c r="A5980" s="147"/>
      <c r="B5980" s="64"/>
      <c r="C5980" s="147" t="s">
        <v>217</v>
      </c>
      <c r="E5980" s="161"/>
      <c r="F5980" s="162"/>
      <c r="G5980" s="147"/>
      <c r="H5980" s="146"/>
      <c r="J5980" s="146"/>
      <c r="L5980" s="150"/>
      <c r="N5980" s="163"/>
      <c r="O5980" s="146"/>
      <c r="P5980" s="146"/>
      <c r="Q5980" s="146"/>
      <c r="R5980" s="34"/>
      <c r="S5980" s="35"/>
      <c r="T5980" s="147"/>
    </row>
    <row r="5981">
      <c r="A5981" s="147"/>
      <c r="B5981" s="64"/>
      <c r="C5981" s="147" t="s">
        <v>217</v>
      </c>
      <c r="E5981" s="161"/>
      <c r="F5981" s="162"/>
      <c r="G5981" s="147"/>
      <c r="H5981" s="146"/>
      <c r="J5981" s="146"/>
      <c r="L5981" s="150"/>
      <c r="N5981" s="163"/>
      <c r="O5981" s="146"/>
      <c r="P5981" s="146"/>
      <c r="Q5981" s="146"/>
      <c r="R5981" s="34"/>
      <c r="S5981" s="35"/>
      <c r="T5981" s="147"/>
    </row>
    <row r="5982">
      <c r="A5982" s="147"/>
      <c r="B5982" s="64"/>
      <c r="C5982" s="147" t="s">
        <v>217</v>
      </c>
      <c r="E5982" s="161"/>
      <c r="F5982" s="162"/>
      <c r="G5982" s="147"/>
      <c r="H5982" s="146"/>
      <c r="J5982" s="146"/>
      <c r="L5982" s="150"/>
      <c r="N5982" s="163"/>
      <c r="O5982" s="146"/>
      <c r="P5982" s="146"/>
      <c r="Q5982" s="146"/>
      <c r="R5982" s="34"/>
      <c r="S5982" s="35"/>
      <c r="T5982" s="147"/>
    </row>
    <row r="5983">
      <c r="A5983" s="147"/>
      <c r="B5983" s="64"/>
      <c r="C5983" s="147" t="s">
        <v>217</v>
      </c>
      <c r="E5983" s="161"/>
      <c r="F5983" s="162"/>
      <c r="G5983" s="147"/>
      <c r="H5983" s="146"/>
      <c r="J5983" s="146"/>
      <c r="L5983" s="150"/>
      <c r="N5983" s="163"/>
      <c r="O5983" s="146"/>
      <c r="P5983" s="146"/>
      <c r="Q5983" s="146"/>
      <c r="R5983" s="34"/>
      <c r="S5983" s="35"/>
      <c r="T5983" s="147"/>
    </row>
    <row r="5984">
      <c r="A5984" s="147"/>
      <c r="B5984" s="64"/>
      <c r="C5984" s="147" t="s">
        <v>217</v>
      </c>
      <c r="E5984" s="161"/>
      <c r="F5984" s="162"/>
      <c r="G5984" s="147"/>
      <c r="H5984" s="146"/>
      <c r="J5984" s="146"/>
      <c r="L5984" s="150"/>
      <c r="N5984" s="163"/>
      <c r="O5984" s="146"/>
      <c r="P5984" s="146"/>
      <c r="Q5984" s="146"/>
      <c r="R5984" s="34"/>
      <c r="S5984" s="35"/>
      <c r="T5984" s="147"/>
    </row>
    <row r="5985">
      <c r="A5985" s="147"/>
      <c r="B5985" s="64"/>
      <c r="C5985" s="147" t="s">
        <v>217</v>
      </c>
      <c r="E5985" s="161"/>
      <c r="F5985" s="162"/>
      <c r="G5985" s="147"/>
      <c r="H5985" s="146"/>
      <c r="J5985" s="146"/>
      <c r="L5985" s="150"/>
      <c r="N5985" s="163"/>
      <c r="O5985" s="146"/>
      <c r="P5985" s="146"/>
      <c r="Q5985" s="146"/>
      <c r="R5985" s="34"/>
      <c r="S5985" s="35"/>
      <c r="T5985" s="147"/>
    </row>
    <row r="5986">
      <c r="A5986" s="147"/>
      <c r="B5986" s="64"/>
      <c r="C5986" s="147" t="s">
        <v>217</v>
      </c>
      <c r="E5986" s="161"/>
      <c r="F5986" s="162"/>
      <c r="G5986" s="147"/>
      <c r="H5986" s="146"/>
      <c r="J5986" s="146"/>
      <c r="L5986" s="150"/>
      <c r="N5986" s="163"/>
      <c r="O5986" s="146"/>
      <c r="P5986" s="146"/>
      <c r="Q5986" s="146"/>
      <c r="R5986" s="34"/>
      <c r="S5986" s="35"/>
      <c r="T5986" s="147"/>
    </row>
    <row r="5987">
      <c r="A5987" s="147"/>
      <c r="B5987" s="64"/>
      <c r="C5987" s="147" t="s">
        <v>217</v>
      </c>
      <c r="E5987" s="161"/>
      <c r="F5987" s="162"/>
      <c r="G5987" s="147"/>
      <c r="H5987" s="146"/>
      <c r="J5987" s="146"/>
      <c r="L5987" s="150"/>
      <c r="N5987" s="163"/>
      <c r="O5987" s="146"/>
      <c r="P5987" s="146"/>
      <c r="Q5987" s="146"/>
      <c r="R5987" s="34"/>
      <c r="S5987" s="35"/>
      <c r="T5987" s="147"/>
    </row>
    <row r="5988">
      <c r="A5988" s="147"/>
      <c r="B5988" s="64"/>
      <c r="C5988" s="147" t="s">
        <v>217</v>
      </c>
      <c r="E5988" s="161"/>
      <c r="F5988" s="162"/>
      <c r="G5988" s="147"/>
      <c r="H5988" s="146"/>
      <c r="J5988" s="146"/>
      <c r="L5988" s="150"/>
      <c r="N5988" s="163"/>
      <c r="O5988" s="146"/>
      <c r="P5988" s="146"/>
      <c r="Q5988" s="146"/>
      <c r="R5988" s="34"/>
      <c r="S5988" s="35"/>
      <c r="T5988" s="147"/>
    </row>
    <row r="5989">
      <c r="A5989" s="147"/>
      <c r="B5989" s="64"/>
      <c r="C5989" s="147" t="s">
        <v>217</v>
      </c>
      <c r="E5989" s="161"/>
      <c r="F5989" s="162"/>
      <c r="G5989" s="147"/>
      <c r="H5989" s="146"/>
      <c r="J5989" s="146"/>
      <c r="L5989" s="150"/>
      <c r="N5989" s="163"/>
      <c r="O5989" s="146"/>
      <c r="P5989" s="146"/>
      <c r="Q5989" s="146"/>
      <c r="R5989" s="34"/>
      <c r="S5989" s="35"/>
      <c r="T5989" s="147"/>
    </row>
    <row r="5990">
      <c r="A5990" s="147"/>
      <c r="B5990" s="64"/>
      <c r="C5990" s="147" t="s">
        <v>217</v>
      </c>
      <c r="E5990" s="161"/>
      <c r="F5990" s="162"/>
      <c r="G5990" s="147"/>
      <c r="H5990" s="146"/>
      <c r="J5990" s="146"/>
      <c r="L5990" s="150"/>
      <c r="N5990" s="163"/>
      <c r="O5990" s="146"/>
      <c r="P5990" s="146"/>
      <c r="Q5990" s="146"/>
      <c r="R5990" s="34"/>
      <c r="S5990" s="35"/>
      <c r="T5990" s="147"/>
    </row>
    <row r="5991">
      <c r="A5991" s="147"/>
      <c r="B5991" s="64"/>
      <c r="C5991" s="147" t="s">
        <v>217</v>
      </c>
      <c r="E5991" s="161"/>
      <c r="F5991" s="162"/>
      <c r="G5991" s="147"/>
      <c r="H5991" s="146"/>
      <c r="J5991" s="146"/>
      <c r="L5991" s="150"/>
      <c r="N5991" s="163"/>
      <c r="O5991" s="146"/>
      <c r="P5991" s="146"/>
      <c r="Q5991" s="146"/>
      <c r="R5991" s="34"/>
      <c r="S5991" s="35"/>
      <c r="T5991" s="147"/>
    </row>
    <row r="5992">
      <c r="A5992" s="147"/>
      <c r="B5992" s="64"/>
      <c r="C5992" s="147" t="s">
        <v>217</v>
      </c>
      <c r="E5992" s="161"/>
      <c r="F5992" s="162"/>
      <c r="G5992" s="147"/>
      <c r="H5992" s="146"/>
      <c r="J5992" s="146"/>
      <c r="L5992" s="150"/>
      <c r="N5992" s="163"/>
      <c r="O5992" s="146"/>
      <c r="P5992" s="146"/>
      <c r="Q5992" s="146"/>
      <c r="R5992" s="34"/>
      <c r="S5992" s="35"/>
      <c r="T5992" s="147"/>
    </row>
    <row r="5993">
      <c r="A5993" s="147"/>
      <c r="B5993" s="64"/>
      <c r="C5993" s="147" t="s">
        <v>217</v>
      </c>
      <c r="E5993" s="161"/>
      <c r="F5993" s="162"/>
      <c r="G5993" s="147"/>
      <c r="H5993" s="146"/>
      <c r="J5993" s="146"/>
      <c r="L5993" s="150"/>
      <c r="N5993" s="163"/>
      <c r="O5993" s="146"/>
      <c r="P5993" s="146"/>
      <c r="Q5993" s="146"/>
      <c r="R5993" s="34"/>
      <c r="S5993" s="35"/>
      <c r="T5993" s="147"/>
    </row>
    <row r="5994">
      <c r="A5994" s="147"/>
      <c r="B5994" s="64"/>
      <c r="C5994" s="147" t="s">
        <v>217</v>
      </c>
      <c r="E5994" s="161"/>
      <c r="F5994" s="162"/>
      <c r="G5994" s="147"/>
      <c r="H5994" s="146"/>
      <c r="J5994" s="146"/>
      <c r="L5994" s="150"/>
      <c r="N5994" s="163"/>
      <c r="O5994" s="146"/>
      <c r="P5994" s="146"/>
      <c r="Q5994" s="146"/>
      <c r="R5994" s="34"/>
      <c r="S5994" s="35"/>
      <c r="T5994" s="147"/>
    </row>
    <row r="5995">
      <c r="A5995" s="147"/>
      <c r="B5995" s="64"/>
      <c r="C5995" s="147" t="s">
        <v>217</v>
      </c>
      <c r="E5995" s="161"/>
      <c r="F5995" s="162"/>
      <c r="G5995" s="147"/>
      <c r="H5995" s="146"/>
      <c r="J5995" s="146"/>
      <c r="L5995" s="150"/>
      <c r="N5995" s="163"/>
      <c r="O5995" s="146"/>
      <c r="P5995" s="146"/>
      <c r="Q5995" s="146"/>
      <c r="R5995" s="34"/>
      <c r="S5995" s="35"/>
      <c r="T5995" s="147"/>
    </row>
    <row r="5996">
      <c r="A5996" s="147"/>
      <c r="B5996" s="64"/>
      <c r="C5996" s="147" t="s">
        <v>217</v>
      </c>
      <c r="E5996" s="161"/>
      <c r="F5996" s="162"/>
      <c r="G5996" s="147"/>
      <c r="H5996" s="146"/>
      <c r="J5996" s="146"/>
      <c r="L5996" s="150"/>
      <c r="N5996" s="163"/>
      <c r="O5996" s="146"/>
      <c r="P5996" s="146"/>
      <c r="Q5996" s="146"/>
      <c r="R5996" s="34"/>
      <c r="S5996" s="35"/>
      <c r="T5996" s="147"/>
    </row>
    <row r="5997">
      <c r="A5997" s="147"/>
      <c r="B5997" s="64"/>
      <c r="C5997" s="147" t="s">
        <v>217</v>
      </c>
      <c r="E5997" s="161"/>
      <c r="F5997" s="162"/>
      <c r="G5997" s="147"/>
      <c r="H5997" s="146"/>
      <c r="J5997" s="146"/>
      <c r="L5997" s="150"/>
      <c r="N5997" s="163"/>
      <c r="O5997" s="146"/>
      <c r="P5997" s="146"/>
      <c r="Q5997" s="146"/>
      <c r="R5997" s="34"/>
      <c r="S5997" s="35"/>
      <c r="T5997" s="147"/>
    </row>
    <row r="5998">
      <c r="A5998" s="147"/>
      <c r="B5998" s="64"/>
      <c r="C5998" s="147" t="s">
        <v>217</v>
      </c>
      <c r="E5998" s="161"/>
      <c r="F5998" s="162"/>
      <c r="G5998" s="147"/>
      <c r="H5998" s="146"/>
      <c r="J5998" s="146"/>
      <c r="L5998" s="150"/>
      <c r="N5998" s="163"/>
      <c r="O5998" s="146"/>
      <c r="P5998" s="146"/>
      <c r="Q5998" s="146"/>
      <c r="R5998" s="34"/>
      <c r="S5998" s="35"/>
      <c r="T5998" s="147"/>
    </row>
    <row r="5999">
      <c r="A5999" s="147"/>
      <c r="B5999" s="64"/>
      <c r="C5999" s="147" t="s">
        <v>217</v>
      </c>
      <c r="E5999" s="161"/>
      <c r="F5999" s="162"/>
      <c r="G5999" s="147"/>
      <c r="H5999" s="146"/>
      <c r="J5999" s="146"/>
      <c r="L5999" s="150"/>
      <c r="N5999" s="163"/>
      <c r="O5999" s="146"/>
      <c r="P5999" s="146"/>
      <c r="Q5999" s="146"/>
      <c r="R5999" s="34"/>
      <c r="S5999" s="35"/>
      <c r="T5999" s="147"/>
    </row>
    <row r="6000">
      <c r="A6000" s="147"/>
      <c r="B6000" s="64"/>
      <c r="C6000" s="147" t="s">
        <v>217</v>
      </c>
      <c r="E6000" s="161"/>
      <c r="F6000" s="162"/>
      <c r="G6000" s="147"/>
      <c r="H6000" s="146"/>
      <c r="J6000" s="146"/>
      <c r="L6000" s="150"/>
      <c r="N6000" s="163"/>
      <c r="O6000" s="146"/>
      <c r="P6000" s="146"/>
      <c r="Q6000" s="146"/>
      <c r="R6000" s="34"/>
      <c r="S6000" s="35"/>
      <c r="T6000" s="147"/>
    </row>
    <row r="6001">
      <c r="A6001" s="147"/>
      <c r="B6001" s="64"/>
      <c r="C6001" s="147" t="s">
        <v>217</v>
      </c>
      <c r="E6001" s="161"/>
      <c r="F6001" s="162"/>
      <c r="G6001" s="147"/>
      <c r="H6001" s="146"/>
      <c r="J6001" s="146"/>
      <c r="L6001" s="150"/>
      <c r="N6001" s="163"/>
      <c r="O6001" s="146"/>
      <c r="P6001" s="146"/>
      <c r="Q6001" s="146"/>
      <c r="R6001" s="34"/>
      <c r="S6001" s="35"/>
      <c r="T6001" s="147"/>
    </row>
    <row r="6002">
      <c r="A6002" s="147"/>
      <c r="B6002" s="64"/>
      <c r="C6002" s="147" t="s">
        <v>217</v>
      </c>
      <c r="E6002" s="161"/>
      <c r="F6002" s="162"/>
      <c r="G6002" s="147"/>
      <c r="H6002" s="146"/>
      <c r="J6002" s="146"/>
      <c r="L6002" s="150"/>
      <c r="N6002" s="163"/>
      <c r="O6002" s="146"/>
      <c r="P6002" s="146"/>
      <c r="Q6002" s="146"/>
      <c r="R6002" s="34"/>
      <c r="S6002" s="35"/>
      <c r="T6002" s="147"/>
    </row>
    <row r="6003">
      <c r="A6003" s="147"/>
      <c r="B6003" s="64"/>
      <c r="C6003" s="147" t="s">
        <v>217</v>
      </c>
      <c r="E6003" s="161"/>
      <c r="F6003" s="162"/>
      <c r="G6003" s="147"/>
      <c r="H6003" s="146"/>
      <c r="J6003" s="146"/>
      <c r="L6003" s="150"/>
      <c r="N6003" s="163"/>
      <c r="O6003" s="146"/>
      <c r="P6003" s="146"/>
      <c r="Q6003" s="146"/>
      <c r="R6003" s="34"/>
      <c r="S6003" s="35"/>
      <c r="T6003" s="147"/>
    </row>
    <row r="6004">
      <c r="A6004" s="147"/>
      <c r="B6004" s="64"/>
      <c r="C6004" s="147" t="s">
        <v>217</v>
      </c>
      <c r="E6004" s="161"/>
      <c r="F6004" s="162"/>
      <c r="G6004" s="147"/>
      <c r="H6004" s="146"/>
      <c r="J6004" s="146"/>
      <c r="L6004" s="150"/>
      <c r="N6004" s="163"/>
      <c r="O6004" s="146"/>
      <c r="P6004" s="146"/>
      <c r="Q6004" s="146"/>
      <c r="R6004" s="34"/>
      <c r="S6004" s="35"/>
      <c r="T6004" s="147"/>
    </row>
    <row r="6005">
      <c r="A6005" s="147"/>
      <c r="B6005" s="64"/>
      <c r="C6005" s="147" t="s">
        <v>217</v>
      </c>
      <c r="E6005" s="161"/>
      <c r="F6005" s="162"/>
      <c r="G6005" s="147"/>
      <c r="H6005" s="146"/>
      <c r="J6005" s="146"/>
      <c r="L6005" s="150"/>
      <c r="N6005" s="163"/>
      <c r="O6005" s="146"/>
      <c r="P6005" s="146"/>
      <c r="Q6005" s="146"/>
      <c r="R6005" s="34"/>
      <c r="S6005" s="35"/>
      <c r="T6005" s="147"/>
    </row>
    <row r="6006">
      <c r="A6006" s="147"/>
      <c r="B6006" s="64"/>
      <c r="C6006" s="147" t="s">
        <v>217</v>
      </c>
      <c r="E6006" s="161"/>
      <c r="F6006" s="162"/>
      <c r="G6006" s="147"/>
      <c r="H6006" s="146"/>
      <c r="J6006" s="146"/>
      <c r="L6006" s="150"/>
      <c r="N6006" s="163"/>
      <c r="O6006" s="146"/>
      <c r="P6006" s="146"/>
      <c r="Q6006" s="146"/>
      <c r="R6006" s="34"/>
      <c r="S6006" s="35"/>
      <c r="T6006" s="147"/>
    </row>
    <row r="6007">
      <c r="A6007" s="147"/>
      <c r="B6007" s="64"/>
      <c r="C6007" s="147" t="s">
        <v>217</v>
      </c>
      <c r="E6007" s="161"/>
      <c r="F6007" s="162"/>
      <c r="G6007" s="147"/>
      <c r="H6007" s="146"/>
      <c r="J6007" s="146"/>
      <c r="L6007" s="150"/>
      <c r="N6007" s="163"/>
      <c r="O6007" s="146"/>
      <c r="P6007" s="146"/>
      <c r="Q6007" s="146"/>
      <c r="R6007" s="34"/>
      <c r="S6007" s="35"/>
      <c r="T6007" s="147"/>
    </row>
    <row r="6008">
      <c r="A6008" s="147"/>
      <c r="B6008" s="64"/>
      <c r="C6008" s="147" t="s">
        <v>217</v>
      </c>
      <c r="E6008" s="161"/>
      <c r="F6008" s="162"/>
      <c r="G6008" s="147"/>
      <c r="H6008" s="146"/>
      <c r="J6008" s="146"/>
      <c r="L6008" s="150"/>
      <c r="N6008" s="163"/>
      <c r="O6008" s="146"/>
      <c r="P6008" s="146"/>
      <c r="Q6008" s="146"/>
      <c r="R6008" s="34"/>
      <c r="S6008" s="35"/>
      <c r="T6008" s="147"/>
    </row>
    <row r="6009">
      <c r="A6009" s="147"/>
      <c r="B6009" s="64"/>
      <c r="C6009" s="147" t="s">
        <v>217</v>
      </c>
      <c r="E6009" s="161"/>
      <c r="F6009" s="162"/>
      <c r="G6009" s="147"/>
      <c r="H6009" s="146"/>
      <c r="J6009" s="146"/>
      <c r="L6009" s="150"/>
      <c r="N6009" s="163"/>
      <c r="O6009" s="146"/>
      <c r="P6009" s="146"/>
      <c r="Q6009" s="146"/>
      <c r="R6009" s="34"/>
      <c r="S6009" s="35"/>
      <c r="T6009" s="147"/>
    </row>
    <row r="6010">
      <c r="A6010" s="147"/>
      <c r="B6010" s="64"/>
      <c r="C6010" s="147" t="s">
        <v>217</v>
      </c>
      <c r="E6010" s="161"/>
      <c r="F6010" s="162"/>
      <c r="G6010" s="147"/>
      <c r="H6010" s="146"/>
      <c r="J6010" s="146"/>
      <c r="L6010" s="150"/>
      <c r="N6010" s="163"/>
      <c r="O6010" s="146"/>
      <c r="P6010" s="146"/>
      <c r="Q6010" s="146"/>
      <c r="R6010" s="34"/>
      <c r="S6010" s="35"/>
      <c r="T6010" s="147"/>
    </row>
    <row r="6011">
      <c r="A6011" s="147"/>
      <c r="B6011" s="64"/>
      <c r="C6011" s="147" t="s">
        <v>217</v>
      </c>
      <c r="E6011" s="161"/>
      <c r="F6011" s="162"/>
      <c r="G6011" s="147"/>
      <c r="H6011" s="146"/>
      <c r="J6011" s="146"/>
      <c r="L6011" s="150"/>
      <c r="N6011" s="163"/>
      <c r="O6011" s="146"/>
      <c r="P6011" s="146"/>
      <c r="Q6011" s="146"/>
      <c r="R6011" s="34"/>
      <c r="S6011" s="35"/>
      <c r="T6011" s="147"/>
    </row>
    <row r="6012">
      <c r="A6012" s="147"/>
      <c r="B6012" s="64"/>
      <c r="C6012" s="147" t="s">
        <v>217</v>
      </c>
      <c r="E6012" s="161"/>
      <c r="F6012" s="162"/>
      <c r="G6012" s="147"/>
      <c r="H6012" s="146"/>
      <c r="J6012" s="146"/>
      <c r="L6012" s="150"/>
      <c r="N6012" s="163"/>
      <c r="O6012" s="146"/>
      <c r="P6012" s="146"/>
      <c r="Q6012" s="146"/>
      <c r="R6012" s="34"/>
      <c r="S6012" s="35"/>
      <c r="T6012" s="147"/>
    </row>
    <row r="6013">
      <c r="A6013" s="147"/>
      <c r="B6013" s="64"/>
      <c r="C6013" s="147" t="s">
        <v>217</v>
      </c>
      <c r="E6013" s="161"/>
      <c r="F6013" s="162"/>
      <c r="G6013" s="147"/>
      <c r="H6013" s="146"/>
      <c r="J6013" s="146"/>
      <c r="L6013" s="150"/>
      <c r="N6013" s="163"/>
      <c r="O6013" s="146"/>
      <c r="P6013" s="146"/>
      <c r="Q6013" s="146"/>
      <c r="R6013" s="34"/>
      <c r="S6013" s="35"/>
      <c r="T6013" s="147"/>
    </row>
    <row r="6014">
      <c r="A6014" s="147"/>
      <c r="B6014" s="64"/>
      <c r="C6014" s="147" t="s">
        <v>217</v>
      </c>
      <c r="E6014" s="161"/>
      <c r="F6014" s="162"/>
      <c r="G6014" s="147"/>
      <c r="H6014" s="146"/>
      <c r="J6014" s="146"/>
      <c r="L6014" s="150"/>
      <c r="N6014" s="163"/>
      <c r="O6014" s="146"/>
      <c r="P6014" s="146"/>
      <c r="Q6014" s="146"/>
      <c r="R6014" s="34"/>
      <c r="S6014" s="35"/>
      <c r="T6014" s="147"/>
    </row>
    <row r="6015">
      <c r="A6015" s="147"/>
      <c r="B6015" s="64"/>
      <c r="C6015" s="147" t="s">
        <v>217</v>
      </c>
      <c r="E6015" s="161"/>
      <c r="F6015" s="162"/>
      <c r="G6015" s="147"/>
      <c r="H6015" s="146"/>
      <c r="J6015" s="146"/>
      <c r="L6015" s="150"/>
      <c r="N6015" s="163"/>
      <c r="O6015" s="146"/>
      <c r="P6015" s="146"/>
      <c r="Q6015" s="146"/>
      <c r="R6015" s="34"/>
      <c r="S6015" s="35"/>
      <c r="T6015" s="147"/>
    </row>
    <row r="6016">
      <c r="A6016" s="147"/>
      <c r="B6016" s="64"/>
      <c r="C6016" s="147" t="s">
        <v>217</v>
      </c>
      <c r="E6016" s="161"/>
      <c r="F6016" s="162"/>
      <c r="G6016" s="147"/>
      <c r="H6016" s="146"/>
      <c r="J6016" s="146"/>
      <c r="L6016" s="150"/>
      <c r="N6016" s="163"/>
      <c r="O6016" s="146"/>
      <c r="P6016" s="146"/>
      <c r="Q6016" s="146"/>
      <c r="R6016" s="34"/>
      <c r="S6016" s="35"/>
      <c r="T6016" s="147"/>
    </row>
    <row r="6017">
      <c r="A6017" s="147"/>
      <c r="B6017" s="64"/>
      <c r="C6017" s="147" t="s">
        <v>217</v>
      </c>
      <c r="E6017" s="161"/>
      <c r="F6017" s="162"/>
      <c r="G6017" s="147"/>
      <c r="H6017" s="146"/>
      <c r="J6017" s="146"/>
      <c r="L6017" s="150"/>
      <c r="N6017" s="163"/>
      <c r="O6017" s="146"/>
      <c r="P6017" s="146"/>
      <c r="Q6017" s="146"/>
      <c r="R6017" s="34"/>
      <c r="S6017" s="35"/>
      <c r="T6017" s="147"/>
    </row>
    <row r="6018">
      <c r="A6018" s="147"/>
      <c r="B6018" s="64"/>
      <c r="C6018" s="147" t="s">
        <v>217</v>
      </c>
      <c r="E6018" s="161"/>
      <c r="F6018" s="162"/>
      <c r="G6018" s="147"/>
      <c r="H6018" s="146"/>
      <c r="J6018" s="146"/>
      <c r="L6018" s="150"/>
      <c r="N6018" s="163"/>
      <c r="O6018" s="146"/>
      <c r="P6018" s="146"/>
      <c r="Q6018" s="146"/>
      <c r="R6018" s="34"/>
      <c r="S6018" s="35"/>
      <c r="T6018" s="147"/>
    </row>
    <row r="6019">
      <c r="A6019" s="147"/>
      <c r="B6019" s="64"/>
      <c r="C6019" s="147" t="s">
        <v>217</v>
      </c>
      <c r="E6019" s="161"/>
      <c r="F6019" s="162"/>
      <c r="G6019" s="147"/>
      <c r="H6019" s="146"/>
      <c r="J6019" s="146"/>
      <c r="L6019" s="150"/>
      <c r="N6019" s="163"/>
      <c r="O6019" s="146"/>
      <c r="P6019" s="146"/>
      <c r="Q6019" s="146"/>
      <c r="R6019" s="34"/>
      <c r="S6019" s="35"/>
      <c r="T6019" s="147"/>
    </row>
    <row r="6020">
      <c r="A6020" s="147"/>
      <c r="B6020" s="64"/>
      <c r="C6020" s="147" t="s">
        <v>217</v>
      </c>
      <c r="E6020" s="161"/>
      <c r="F6020" s="162"/>
      <c r="G6020" s="147"/>
      <c r="H6020" s="146"/>
      <c r="J6020" s="146"/>
      <c r="L6020" s="150"/>
      <c r="N6020" s="163"/>
      <c r="O6020" s="146"/>
      <c r="P6020" s="146"/>
      <c r="Q6020" s="146"/>
      <c r="R6020" s="34"/>
      <c r="S6020" s="35"/>
      <c r="T6020" s="147"/>
    </row>
    <row r="6021">
      <c r="A6021" s="147"/>
      <c r="B6021" s="64"/>
      <c r="C6021" s="147" t="s">
        <v>217</v>
      </c>
      <c r="E6021" s="161"/>
      <c r="F6021" s="162"/>
      <c r="G6021" s="147"/>
      <c r="H6021" s="146"/>
      <c r="J6021" s="146"/>
      <c r="L6021" s="150"/>
      <c r="N6021" s="163"/>
      <c r="O6021" s="146"/>
      <c r="P6021" s="146"/>
      <c r="Q6021" s="146"/>
      <c r="R6021" s="34"/>
      <c r="S6021" s="35"/>
      <c r="T6021" s="147"/>
    </row>
    <row r="6022">
      <c r="A6022" s="147"/>
      <c r="B6022" s="64"/>
      <c r="C6022" s="147" t="s">
        <v>217</v>
      </c>
      <c r="E6022" s="161"/>
      <c r="F6022" s="162"/>
      <c r="G6022" s="147"/>
      <c r="H6022" s="146"/>
      <c r="J6022" s="146"/>
      <c r="L6022" s="150"/>
      <c r="N6022" s="163"/>
      <c r="O6022" s="146"/>
      <c r="P6022" s="146"/>
      <c r="Q6022" s="146"/>
      <c r="R6022" s="34"/>
      <c r="S6022" s="35"/>
      <c r="T6022" s="147"/>
    </row>
    <row r="6023">
      <c r="A6023" s="147"/>
      <c r="B6023" s="64"/>
      <c r="C6023" s="147" t="s">
        <v>217</v>
      </c>
      <c r="E6023" s="161"/>
      <c r="F6023" s="162"/>
      <c r="G6023" s="147"/>
      <c r="H6023" s="146"/>
      <c r="J6023" s="146"/>
      <c r="L6023" s="150"/>
      <c r="N6023" s="163"/>
      <c r="O6023" s="146"/>
      <c r="P6023" s="146"/>
      <c r="Q6023" s="146"/>
      <c r="R6023" s="34"/>
      <c r="S6023" s="35"/>
      <c r="T6023" s="147"/>
    </row>
    <row r="6024">
      <c r="A6024" s="147"/>
      <c r="B6024" s="64"/>
      <c r="C6024" s="147" t="s">
        <v>217</v>
      </c>
      <c r="E6024" s="161"/>
      <c r="F6024" s="162"/>
      <c r="G6024" s="147"/>
      <c r="H6024" s="146"/>
      <c r="J6024" s="146"/>
      <c r="L6024" s="150"/>
      <c r="N6024" s="163"/>
      <c r="O6024" s="146"/>
      <c r="P6024" s="146"/>
      <c r="Q6024" s="146"/>
      <c r="R6024" s="34"/>
      <c r="S6024" s="35"/>
      <c r="T6024" s="147"/>
    </row>
    <row r="6025">
      <c r="A6025" s="147"/>
      <c r="B6025" s="64"/>
      <c r="C6025" s="147" t="s">
        <v>217</v>
      </c>
      <c r="E6025" s="161"/>
      <c r="F6025" s="162"/>
      <c r="G6025" s="147"/>
      <c r="H6025" s="146"/>
      <c r="J6025" s="146"/>
      <c r="L6025" s="150"/>
      <c r="N6025" s="163"/>
      <c r="O6025" s="146"/>
      <c r="P6025" s="146"/>
      <c r="Q6025" s="146"/>
      <c r="R6025" s="34"/>
      <c r="S6025" s="35"/>
      <c r="T6025" s="147"/>
    </row>
    <row r="6026">
      <c r="A6026" s="147"/>
      <c r="B6026" s="64"/>
      <c r="C6026" s="147" t="s">
        <v>217</v>
      </c>
      <c r="E6026" s="161"/>
      <c r="F6026" s="162"/>
      <c r="G6026" s="147"/>
      <c r="H6026" s="146"/>
      <c r="J6026" s="146"/>
      <c r="L6026" s="150"/>
      <c r="N6026" s="163"/>
      <c r="O6026" s="146"/>
      <c r="P6026" s="146"/>
      <c r="Q6026" s="146"/>
      <c r="R6026" s="34"/>
      <c r="S6026" s="35"/>
      <c r="T6026" s="147"/>
    </row>
    <row r="6027">
      <c r="A6027" s="147"/>
      <c r="B6027" s="64"/>
      <c r="C6027" s="147" t="s">
        <v>217</v>
      </c>
      <c r="E6027" s="161"/>
      <c r="F6027" s="162"/>
      <c r="G6027" s="147"/>
      <c r="H6027" s="146"/>
      <c r="J6027" s="146"/>
      <c r="L6027" s="150"/>
      <c r="N6027" s="163"/>
      <c r="O6027" s="146"/>
      <c r="P6027" s="146"/>
      <c r="Q6027" s="146"/>
      <c r="R6027" s="34"/>
      <c r="S6027" s="35"/>
      <c r="T6027" s="147"/>
    </row>
    <row r="6028">
      <c r="A6028" s="147"/>
      <c r="B6028" s="64"/>
      <c r="C6028" s="147" t="s">
        <v>217</v>
      </c>
      <c r="E6028" s="161"/>
      <c r="F6028" s="162"/>
      <c r="G6028" s="147"/>
      <c r="H6028" s="146"/>
      <c r="J6028" s="146"/>
      <c r="L6028" s="150"/>
      <c r="N6028" s="163"/>
      <c r="O6028" s="146"/>
      <c r="P6028" s="146"/>
      <c r="Q6028" s="146"/>
      <c r="R6028" s="34"/>
      <c r="S6028" s="35"/>
      <c r="T6028" s="147"/>
    </row>
    <row r="6029">
      <c r="A6029" s="147"/>
      <c r="B6029" s="64"/>
      <c r="C6029" s="147" t="s">
        <v>217</v>
      </c>
      <c r="E6029" s="161"/>
      <c r="F6029" s="162"/>
      <c r="G6029" s="147"/>
      <c r="H6029" s="146"/>
      <c r="J6029" s="146"/>
      <c r="L6029" s="150"/>
      <c r="N6029" s="163"/>
      <c r="O6029" s="146"/>
      <c r="P6029" s="146"/>
      <c r="Q6029" s="146"/>
      <c r="R6029" s="34"/>
      <c r="S6029" s="35"/>
      <c r="T6029" s="147"/>
    </row>
    <row r="6030">
      <c r="A6030" s="147"/>
      <c r="B6030" s="64"/>
      <c r="C6030" s="147" t="s">
        <v>217</v>
      </c>
      <c r="E6030" s="161"/>
      <c r="F6030" s="162"/>
      <c r="G6030" s="147"/>
      <c r="H6030" s="146"/>
      <c r="J6030" s="146"/>
      <c r="L6030" s="150"/>
      <c r="N6030" s="163"/>
      <c r="O6030" s="146"/>
      <c r="P6030" s="146"/>
      <c r="Q6030" s="146"/>
      <c r="R6030" s="34"/>
      <c r="S6030" s="35"/>
      <c r="T6030" s="147"/>
    </row>
    <row r="6031">
      <c r="A6031" s="147"/>
      <c r="B6031" s="64"/>
      <c r="C6031" s="147" t="s">
        <v>217</v>
      </c>
      <c r="E6031" s="161"/>
      <c r="F6031" s="162"/>
      <c r="G6031" s="147"/>
      <c r="H6031" s="146"/>
      <c r="J6031" s="146"/>
      <c r="L6031" s="150"/>
      <c r="N6031" s="163"/>
      <c r="O6031" s="146"/>
      <c r="P6031" s="146"/>
      <c r="Q6031" s="146"/>
      <c r="R6031" s="34"/>
      <c r="S6031" s="35"/>
      <c r="T6031" s="147"/>
    </row>
    <row r="6032">
      <c r="A6032" s="147"/>
      <c r="B6032" s="64"/>
      <c r="C6032" s="147" t="s">
        <v>217</v>
      </c>
      <c r="E6032" s="161"/>
      <c r="F6032" s="162"/>
      <c r="G6032" s="147"/>
      <c r="H6032" s="146"/>
      <c r="J6032" s="146"/>
      <c r="L6032" s="150"/>
      <c r="N6032" s="163"/>
      <c r="O6032" s="146"/>
      <c r="P6032" s="146"/>
      <c r="Q6032" s="146"/>
      <c r="R6032" s="34"/>
      <c r="S6032" s="35"/>
      <c r="T6032" s="147"/>
    </row>
    <row r="6033">
      <c r="A6033" s="147"/>
      <c r="B6033" s="64"/>
      <c r="C6033" s="147" t="s">
        <v>217</v>
      </c>
      <c r="E6033" s="161"/>
      <c r="F6033" s="162"/>
      <c r="G6033" s="147"/>
      <c r="H6033" s="146"/>
      <c r="J6033" s="146"/>
      <c r="L6033" s="150"/>
      <c r="N6033" s="163"/>
      <c r="O6033" s="146"/>
      <c r="P6033" s="146"/>
      <c r="Q6033" s="146"/>
      <c r="R6033" s="34"/>
      <c r="S6033" s="35"/>
      <c r="T6033" s="147"/>
    </row>
    <row r="6034">
      <c r="A6034" s="147"/>
      <c r="B6034" s="64"/>
      <c r="C6034" s="147" t="s">
        <v>217</v>
      </c>
      <c r="E6034" s="161"/>
      <c r="F6034" s="162"/>
      <c r="G6034" s="147"/>
      <c r="H6034" s="146"/>
      <c r="J6034" s="146"/>
      <c r="L6034" s="150"/>
      <c r="N6034" s="163"/>
      <c r="O6034" s="146"/>
      <c r="P6034" s="146"/>
      <c r="Q6034" s="146"/>
      <c r="R6034" s="34"/>
      <c r="S6034" s="35"/>
      <c r="T6034" s="147"/>
    </row>
    <row r="6035">
      <c r="A6035" s="147"/>
      <c r="B6035" s="64"/>
      <c r="C6035" s="147" t="s">
        <v>217</v>
      </c>
      <c r="E6035" s="161"/>
      <c r="F6035" s="162"/>
      <c r="G6035" s="147"/>
      <c r="H6035" s="146"/>
      <c r="J6035" s="146"/>
      <c r="L6035" s="150"/>
      <c r="N6035" s="163"/>
      <c r="O6035" s="146"/>
      <c r="P6035" s="146"/>
      <c r="Q6035" s="146"/>
      <c r="R6035" s="34"/>
      <c r="S6035" s="35"/>
      <c r="T6035" s="147"/>
    </row>
    <row r="6036">
      <c r="A6036" s="147"/>
      <c r="B6036" s="64"/>
      <c r="C6036" s="147" t="s">
        <v>217</v>
      </c>
      <c r="E6036" s="161"/>
      <c r="F6036" s="162"/>
      <c r="G6036" s="147"/>
      <c r="H6036" s="146"/>
      <c r="J6036" s="146"/>
      <c r="L6036" s="150"/>
      <c r="N6036" s="163"/>
      <c r="O6036" s="146"/>
      <c r="P6036" s="146"/>
      <c r="Q6036" s="146"/>
      <c r="R6036" s="34"/>
      <c r="S6036" s="35"/>
      <c r="T6036" s="147"/>
    </row>
    <row r="6037">
      <c r="A6037" s="147"/>
      <c r="B6037" s="64"/>
      <c r="C6037" s="147" t="s">
        <v>217</v>
      </c>
      <c r="E6037" s="161"/>
      <c r="F6037" s="162"/>
      <c r="G6037" s="147"/>
      <c r="H6037" s="146"/>
      <c r="J6037" s="146"/>
      <c r="L6037" s="150"/>
      <c r="N6037" s="163"/>
      <c r="O6037" s="146"/>
      <c r="P6037" s="146"/>
      <c r="Q6037" s="146"/>
      <c r="R6037" s="34"/>
      <c r="S6037" s="35"/>
      <c r="T6037" s="147"/>
    </row>
    <row r="6038">
      <c r="A6038" s="147"/>
      <c r="B6038" s="64"/>
      <c r="C6038" s="147" t="s">
        <v>217</v>
      </c>
      <c r="E6038" s="161"/>
      <c r="F6038" s="162"/>
      <c r="G6038" s="147"/>
      <c r="H6038" s="146"/>
      <c r="J6038" s="146"/>
      <c r="L6038" s="150"/>
      <c r="N6038" s="163"/>
      <c r="O6038" s="146"/>
      <c r="P6038" s="146"/>
      <c r="Q6038" s="146"/>
      <c r="R6038" s="34"/>
      <c r="S6038" s="35"/>
      <c r="T6038" s="147"/>
    </row>
    <row r="6039">
      <c r="A6039" s="147"/>
      <c r="B6039" s="64"/>
      <c r="C6039" s="147" t="s">
        <v>217</v>
      </c>
      <c r="E6039" s="161"/>
      <c r="F6039" s="162"/>
      <c r="G6039" s="147"/>
      <c r="H6039" s="146"/>
      <c r="J6039" s="146"/>
      <c r="L6039" s="150"/>
      <c r="N6039" s="163"/>
      <c r="O6039" s="146"/>
      <c r="P6039" s="146"/>
      <c r="Q6039" s="146"/>
      <c r="R6039" s="34"/>
      <c r="S6039" s="35"/>
      <c r="T6039" s="147"/>
    </row>
    <row r="6040">
      <c r="A6040" s="147"/>
      <c r="B6040" s="64"/>
      <c r="C6040" s="147" t="s">
        <v>217</v>
      </c>
      <c r="E6040" s="161"/>
      <c r="F6040" s="162"/>
      <c r="G6040" s="147"/>
      <c r="H6040" s="146"/>
      <c r="J6040" s="146"/>
      <c r="L6040" s="150"/>
      <c r="N6040" s="163"/>
      <c r="O6040" s="146"/>
      <c r="P6040" s="146"/>
      <c r="Q6040" s="146"/>
      <c r="R6040" s="34"/>
      <c r="S6040" s="35"/>
      <c r="T6040" s="147"/>
    </row>
    <row r="6041">
      <c r="A6041" s="147"/>
      <c r="B6041" s="64"/>
      <c r="C6041" s="147" t="s">
        <v>217</v>
      </c>
      <c r="E6041" s="161"/>
      <c r="F6041" s="162"/>
      <c r="G6041" s="147"/>
      <c r="H6041" s="146"/>
      <c r="J6041" s="146"/>
      <c r="L6041" s="150"/>
      <c r="N6041" s="163"/>
      <c r="O6041" s="146"/>
      <c r="P6041" s="146"/>
      <c r="Q6041" s="146"/>
      <c r="R6041" s="34"/>
      <c r="S6041" s="35"/>
      <c r="T6041" s="147"/>
    </row>
    <row r="6042">
      <c r="A6042" s="147"/>
      <c r="B6042" s="64"/>
      <c r="C6042" s="147" t="s">
        <v>217</v>
      </c>
      <c r="E6042" s="161"/>
      <c r="F6042" s="162"/>
      <c r="G6042" s="147"/>
      <c r="H6042" s="146"/>
      <c r="J6042" s="146"/>
      <c r="L6042" s="150"/>
      <c r="N6042" s="163"/>
      <c r="O6042" s="146"/>
      <c r="P6042" s="146"/>
      <c r="Q6042" s="146"/>
      <c r="R6042" s="34"/>
      <c r="S6042" s="35"/>
      <c r="T6042" s="147"/>
    </row>
    <row r="6043">
      <c r="A6043" s="147"/>
      <c r="B6043" s="64"/>
      <c r="C6043" s="147" t="s">
        <v>217</v>
      </c>
      <c r="E6043" s="161"/>
      <c r="F6043" s="162"/>
      <c r="G6043" s="147"/>
      <c r="H6043" s="146"/>
      <c r="J6043" s="146"/>
      <c r="L6043" s="150"/>
      <c r="N6043" s="163"/>
      <c r="O6043" s="146"/>
      <c r="P6043" s="146"/>
      <c r="Q6043" s="146"/>
      <c r="R6043" s="34"/>
      <c r="S6043" s="35"/>
      <c r="T6043" s="147"/>
    </row>
    <row r="6044">
      <c r="A6044" s="147"/>
      <c r="B6044" s="64"/>
      <c r="C6044" s="147" t="s">
        <v>217</v>
      </c>
      <c r="E6044" s="161"/>
      <c r="F6044" s="162"/>
      <c r="G6044" s="147"/>
      <c r="H6044" s="146"/>
      <c r="J6044" s="146"/>
      <c r="L6044" s="150"/>
      <c r="N6044" s="163"/>
      <c r="O6044" s="146"/>
      <c r="P6044" s="146"/>
      <c r="Q6044" s="146"/>
      <c r="R6044" s="34"/>
      <c r="S6044" s="35"/>
      <c r="T6044" s="147"/>
    </row>
    <row r="6045">
      <c r="A6045" s="147"/>
      <c r="B6045" s="64"/>
      <c r="C6045" s="147" t="s">
        <v>217</v>
      </c>
      <c r="E6045" s="161"/>
      <c r="F6045" s="162"/>
      <c r="G6045" s="147"/>
      <c r="H6045" s="146"/>
      <c r="J6045" s="146"/>
      <c r="L6045" s="150"/>
      <c r="N6045" s="163"/>
      <c r="O6045" s="146"/>
      <c r="P6045" s="146"/>
      <c r="Q6045" s="146"/>
      <c r="R6045" s="34"/>
      <c r="S6045" s="35"/>
      <c r="T6045" s="147"/>
    </row>
    <row r="6046">
      <c r="A6046" s="147"/>
      <c r="B6046" s="64"/>
      <c r="C6046" s="147" t="s">
        <v>217</v>
      </c>
      <c r="E6046" s="161"/>
      <c r="F6046" s="162"/>
      <c r="G6046" s="147"/>
      <c r="H6046" s="146"/>
      <c r="J6046" s="146"/>
      <c r="L6046" s="150"/>
      <c r="N6046" s="163"/>
      <c r="O6046" s="146"/>
      <c r="P6046" s="146"/>
      <c r="Q6046" s="146"/>
      <c r="R6046" s="34"/>
      <c r="S6046" s="35"/>
      <c r="T6046" s="147"/>
    </row>
    <row r="6047">
      <c r="A6047" s="147"/>
      <c r="B6047" s="64"/>
      <c r="C6047" s="147" t="s">
        <v>217</v>
      </c>
      <c r="E6047" s="161"/>
      <c r="F6047" s="162"/>
      <c r="G6047" s="147"/>
      <c r="H6047" s="146"/>
      <c r="J6047" s="146"/>
      <c r="L6047" s="150"/>
      <c r="N6047" s="163"/>
      <c r="O6047" s="146"/>
      <c r="P6047" s="146"/>
      <c r="Q6047" s="146"/>
      <c r="R6047" s="34"/>
      <c r="S6047" s="35"/>
      <c r="T6047" s="147"/>
    </row>
    <row r="6048">
      <c r="A6048" s="147"/>
      <c r="B6048" s="64"/>
      <c r="C6048" s="147" t="s">
        <v>217</v>
      </c>
      <c r="E6048" s="161"/>
      <c r="F6048" s="162"/>
      <c r="G6048" s="147"/>
      <c r="H6048" s="146"/>
      <c r="J6048" s="146"/>
      <c r="L6048" s="150"/>
      <c r="N6048" s="163"/>
      <c r="O6048" s="146"/>
      <c r="P6048" s="146"/>
      <c r="Q6048" s="146"/>
      <c r="R6048" s="34"/>
      <c r="S6048" s="35"/>
      <c r="T6048" s="147"/>
    </row>
    <row r="6049">
      <c r="A6049" s="147"/>
      <c r="B6049" s="64"/>
      <c r="C6049" s="147" t="s">
        <v>217</v>
      </c>
      <c r="E6049" s="161"/>
      <c r="F6049" s="162"/>
      <c r="G6049" s="147"/>
      <c r="H6049" s="146"/>
      <c r="J6049" s="146"/>
      <c r="L6049" s="150"/>
      <c r="N6049" s="163"/>
      <c r="O6049" s="146"/>
      <c r="P6049" s="146"/>
      <c r="Q6049" s="146"/>
      <c r="R6049" s="34"/>
      <c r="S6049" s="35"/>
      <c r="T6049" s="147"/>
    </row>
    <row r="6050">
      <c r="A6050" s="147"/>
      <c r="B6050" s="64"/>
      <c r="C6050" s="147" t="s">
        <v>217</v>
      </c>
      <c r="E6050" s="161"/>
      <c r="F6050" s="162"/>
      <c r="G6050" s="147"/>
      <c r="H6050" s="146"/>
      <c r="J6050" s="146"/>
      <c r="L6050" s="150"/>
      <c r="N6050" s="163"/>
      <c r="O6050" s="146"/>
      <c r="P6050" s="146"/>
      <c r="Q6050" s="146"/>
      <c r="R6050" s="34"/>
      <c r="S6050" s="35"/>
      <c r="T6050" s="147"/>
    </row>
    <row r="6051">
      <c r="A6051" s="147"/>
      <c r="B6051" s="64"/>
      <c r="C6051" s="147" t="s">
        <v>217</v>
      </c>
      <c r="E6051" s="161"/>
      <c r="F6051" s="162"/>
      <c r="G6051" s="147"/>
      <c r="H6051" s="146"/>
      <c r="J6051" s="146"/>
      <c r="L6051" s="150"/>
      <c r="N6051" s="163"/>
      <c r="O6051" s="146"/>
      <c r="P6051" s="146"/>
      <c r="Q6051" s="146"/>
      <c r="R6051" s="34"/>
      <c r="S6051" s="35"/>
      <c r="T6051" s="147"/>
    </row>
    <row r="6052">
      <c r="A6052" s="147"/>
      <c r="B6052" s="64"/>
      <c r="C6052" s="147" t="s">
        <v>217</v>
      </c>
      <c r="E6052" s="161"/>
      <c r="F6052" s="162"/>
      <c r="G6052" s="147"/>
      <c r="H6052" s="146"/>
      <c r="J6052" s="146"/>
      <c r="L6052" s="150"/>
      <c r="N6052" s="163"/>
      <c r="O6052" s="146"/>
      <c r="P6052" s="146"/>
      <c r="Q6052" s="146"/>
      <c r="R6052" s="34"/>
      <c r="S6052" s="35"/>
      <c r="T6052" s="147"/>
    </row>
    <row r="6053">
      <c r="A6053" s="147"/>
      <c r="B6053" s="64"/>
      <c r="C6053" s="147" t="s">
        <v>217</v>
      </c>
      <c r="E6053" s="161"/>
      <c r="F6053" s="162"/>
      <c r="G6053" s="147"/>
      <c r="H6053" s="146"/>
      <c r="J6053" s="146"/>
      <c r="L6053" s="150"/>
      <c r="N6053" s="163"/>
      <c r="O6053" s="146"/>
      <c r="P6053" s="146"/>
      <c r="Q6053" s="146"/>
      <c r="R6053" s="34"/>
      <c r="S6053" s="35"/>
      <c r="T6053" s="147"/>
    </row>
    <row r="6054">
      <c r="A6054" s="147"/>
      <c r="B6054" s="64"/>
      <c r="C6054" s="147" t="s">
        <v>217</v>
      </c>
      <c r="E6054" s="161"/>
      <c r="F6054" s="162"/>
      <c r="G6054" s="147"/>
      <c r="H6054" s="146"/>
      <c r="J6054" s="146"/>
      <c r="L6054" s="150"/>
      <c r="N6054" s="163"/>
      <c r="O6054" s="146"/>
      <c r="P6054" s="146"/>
      <c r="Q6054" s="146"/>
      <c r="R6054" s="34"/>
      <c r="S6054" s="35"/>
      <c r="T6054" s="147"/>
    </row>
    <row r="6055">
      <c r="A6055" s="147"/>
      <c r="B6055" s="64"/>
      <c r="C6055" s="147" t="s">
        <v>217</v>
      </c>
      <c r="E6055" s="161"/>
      <c r="F6055" s="162"/>
      <c r="G6055" s="147"/>
      <c r="H6055" s="146"/>
      <c r="J6055" s="146"/>
      <c r="L6055" s="150"/>
      <c r="N6055" s="163"/>
      <c r="O6055" s="146"/>
      <c r="P6055" s="146"/>
      <c r="Q6055" s="146"/>
      <c r="R6055" s="34"/>
      <c r="S6055" s="35"/>
      <c r="T6055" s="147"/>
    </row>
    <row r="6056">
      <c r="A6056" s="147"/>
      <c r="B6056" s="64"/>
      <c r="C6056" s="147" t="s">
        <v>217</v>
      </c>
      <c r="E6056" s="161"/>
      <c r="F6056" s="162"/>
      <c r="G6056" s="147"/>
      <c r="H6056" s="146"/>
      <c r="J6056" s="146"/>
      <c r="L6056" s="150"/>
      <c r="N6056" s="163"/>
      <c r="O6056" s="146"/>
      <c r="P6056" s="146"/>
      <c r="Q6056" s="146"/>
      <c r="R6056" s="34"/>
      <c r="S6056" s="35"/>
      <c r="T6056" s="147"/>
    </row>
    <row r="6057">
      <c r="A6057" s="147"/>
      <c r="B6057" s="64"/>
      <c r="C6057" s="147" t="s">
        <v>217</v>
      </c>
      <c r="E6057" s="161"/>
      <c r="F6057" s="162"/>
      <c r="G6057" s="147"/>
      <c r="H6057" s="146"/>
      <c r="J6057" s="146"/>
      <c r="L6057" s="150"/>
      <c r="N6057" s="163"/>
      <c r="O6057" s="146"/>
      <c r="P6057" s="146"/>
      <c r="Q6057" s="146"/>
      <c r="R6057" s="34"/>
      <c r="S6057" s="35"/>
      <c r="T6057" s="147"/>
    </row>
    <row r="6058">
      <c r="A6058" s="147"/>
      <c r="B6058" s="64"/>
      <c r="C6058" s="147" t="s">
        <v>217</v>
      </c>
      <c r="E6058" s="161"/>
      <c r="F6058" s="162"/>
      <c r="G6058" s="147"/>
      <c r="H6058" s="146"/>
      <c r="J6058" s="146"/>
      <c r="L6058" s="150"/>
      <c r="N6058" s="163"/>
      <c r="O6058" s="146"/>
      <c r="P6058" s="146"/>
      <c r="Q6058" s="146"/>
      <c r="R6058" s="34"/>
      <c r="S6058" s="35"/>
      <c r="T6058" s="147"/>
    </row>
    <row r="6059">
      <c r="A6059" s="147"/>
      <c r="B6059" s="64"/>
      <c r="C6059" s="147" t="s">
        <v>217</v>
      </c>
      <c r="E6059" s="161"/>
      <c r="F6059" s="162"/>
      <c r="G6059" s="147"/>
      <c r="H6059" s="146"/>
      <c r="J6059" s="146"/>
      <c r="L6059" s="150"/>
      <c r="N6059" s="163"/>
      <c r="O6059" s="146"/>
      <c r="P6059" s="146"/>
      <c r="Q6059" s="146"/>
      <c r="R6059" s="34"/>
      <c r="S6059" s="35"/>
      <c r="T6059" s="147"/>
    </row>
    <row r="6060">
      <c r="A6060" s="147"/>
      <c r="B6060" s="64"/>
      <c r="C6060" s="147" t="s">
        <v>217</v>
      </c>
      <c r="E6060" s="161"/>
      <c r="F6060" s="162"/>
      <c r="G6060" s="147"/>
      <c r="H6060" s="146"/>
      <c r="J6060" s="146"/>
      <c r="L6060" s="150"/>
      <c r="N6060" s="163"/>
      <c r="O6060" s="146"/>
      <c r="P6060" s="146"/>
      <c r="Q6060" s="146"/>
      <c r="R6060" s="34"/>
      <c r="S6060" s="35"/>
      <c r="T6060" s="147"/>
    </row>
    <row r="6061">
      <c r="A6061" s="147"/>
      <c r="B6061" s="64"/>
      <c r="C6061" s="147" t="s">
        <v>217</v>
      </c>
      <c r="E6061" s="161"/>
      <c r="F6061" s="162"/>
      <c r="G6061" s="147"/>
      <c r="H6061" s="146"/>
      <c r="J6061" s="146"/>
      <c r="L6061" s="150"/>
      <c r="N6061" s="163"/>
      <c r="O6061" s="146"/>
      <c r="P6061" s="146"/>
      <c r="Q6061" s="146"/>
      <c r="R6061" s="34"/>
      <c r="S6061" s="35"/>
      <c r="T6061" s="147"/>
    </row>
    <row r="6062">
      <c r="A6062" s="147"/>
      <c r="B6062" s="64"/>
      <c r="C6062" s="147" t="s">
        <v>217</v>
      </c>
      <c r="E6062" s="161"/>
      <c r="F6062" s="162"/>
      <c r="G6062" s="147"/>
      <c r="H6062" s="146"/>
      <c r="J6062" s="146"/>
      <c r="L6062" s="150"/>
      <c r="N6062" s="163"/>
      <c r="O6062" s="146"/>
      <c r="P6062" s="146"/>
      <c r="Q6062" s="146"/>
      <c r="R6062" s="34"/>
      <c r="S6062" s="35"/>
      <c r="T6062" s="147"/>
    </row>
    <row r="6063">
      <c r="A6063" s="147"/>
      <c r="B6063" s="64"/>
      <c r="C6063" s="147" t="s">
        <v>217</v>
      </c>
      <c r="E6063" s="161"/>
      <c r="F6063" s="162"/>
      <c r="G6063" s="147"/>
      <c r="H6063" s="146"/>
      <c r="J6063" s="146"/>
      <c r="L6063" s="150"/>
      <c r="N6063" s="163"/>
      <c r="O6063" s="146"/>
      <c r="P6063" s="146"/>
      <c r="Q6063" s="146"/>
      <c r="R6063" s="34"/>
      <c r="S6063" s="35"/>
      <c r="T6063" s="147"/>
    </row>
    <row r="6064">
      <c r="A6064" s="147"/>
      <c r="B6064" s="64"/>
      <c r="C6064" s="147" t="s">
        <v>217</v>
      </c>
      <c r="E6064" s="161"/>
      <c r="F6064" s="162"/>
      <c r="G6064" s="147"/>
      <c r="H6064" s="146"/>
      <c r="J6064" s="146"/>
      <c r="L6064" s="150"/>
      <c r="N6064" s="163"/>
      <c r="O6064" s="146"/>
      <c r="P6064" s="146"/>
      <c r="Q6064" s="146"/>
      <c r="R6064" s="34"/>
      <c r="S6064" s="35"/>
      <c r="T6064" s="147"/>
    </row>
    <row r="6065">
      <c r="A6065" s="147"/>
      <c r="B6065" s="64"/>
      <c r="C6065" s="147" t="s">
        <v>217</v>
      </c>
      <c r="E6065" s="161"/>
      <c r="F6065" s="162"/>
      <c r="G6065" s="147"/>
      <c r="H6065" s="146"/>
      <c r="J6065" s="146"/>
      <c r="L6065" s="150"/>
      <c r="N6065" s="163"/>
      <c r="O6065" s="146"/>
      <c r="P6065" s="146"/>
      <c r="Q6065" s="146"/>
      <c r="R6065" s="34"/>
      <c r="S6065" s="35"/>
      <c r="T6065" s="147"/>
    </row>
    <row r="6066">
      <c r="A6066" s="147"/>
      <c r="B6066" s="64"/>
      <c r="C6066" s="147" t="s">
        <v>217</v>
      </c>
      <c r="E6066" s="161"/>
      <c r="F6066" s="162"/>
      <c r="G6066" s="147"/>
      <c r="H6066" s="146"/>
      <c r="J6066" s="146"/>
      <c r="L6066" s="150"/>
      <c r="N6066" s="163"/>
      <c r="O6066" s="146"/>
      <c r="P6066" s="146"/>
      <c r="Q6066" s="146"/>
      <c r="R6066" s="34"/>
      <c r="S6066" s="35"/>
      <c r="T6066" s="147"/>
    </row>
    <row r="6067">
      <c r="A6067" s="147"/>
      <c r="B6067" s="64"/>
      <c r="C6067" s="147" t="s">
        <v>217</v>
      </c>
      <c r="E6067" s="161"/>
      <c r="F6067" s="162"/>
      <c r="G6067" s="147"/>
      <c r="H6067" s="146"/>
      <c r="J6067" s="146"/>
      <c r="L6067" s="150"/>
      <c r="N6067" s="163"/>
      <c r="O6067" s="146"/>
      <c r="P6067" s="146"/>
      <c r="Q6067" s="146"/>
      <c r="R6067" s="34"/>
      <c r="S6067" s="35"/>
      <c r="T6067" s="147"/>
    </row>
    <row r="6068">
      <c r="A6068" s="147"/>
      <c r="B6068" s="64"/>
      <c r="C6068" s="147" t="s">
        <v>217</v>
      </c>
      <c r="E6068" s="161"/>
      <c r="F6068" s="162"/>
      <c r="G6068" s="147"/>
      <c r="H6068" s="146"/>
      <c r="J6068" s="146"/>
      <c r="L6068" s="150"/>
      <c r="N6068" s="163"/>
      <c r="O6068" s="146"/>
      <c r="P6068" s="146"/>
      <c r="Q6068" s="146"/>
      <c r="R6068" s="34"/>
      <c r="S6068" s="35"/>
      <c r="T6068" s="147"/>
    </row>
    <row r="6069">
      <c r="A6069" s="147"/>
      <c r="B6069" s="64"/>
      <c r="C6069" s="147" t="s">
        <v>217</v>
      </c>
      <c r="E6069" s="161"/>
      <c r="F6069" s="162"/>
      <c r="G6069" s="147"/>
      <c r="H6069" s="146"/>
      <c r="J6069" s="146"/>
      <c r="L6069" s="150"/>
      <c r="N6069" s="163"/>
      <c r="O6069" s="146"/>
      <c r="P6069" s="146"/>
      <c r="Q6069" s="146"/>
      <c r="R6069" s="34"/>
      <c r="S6069" s="35"/>
      <c r="T6069" s="147"/>
    </row>
    <row r="6070">
      <c r="A6070" s="147"/>
      <c r="B6070" s="64"/>
      <c r="C6070" s="147" t="s">
        <v>217</v>
      </c>
      <c r="E6070" s="161"/>
      <c r="F6070" s="162"/>
      <c r="G6070" s="147"/>
      <c r="H6070" s="146"/>
      <c r="J6070" s="146"/>
      <c r="L6070" s="150"/>
      <c r="N6070" s="163"/>
      <c r="O6070" s="146"/>
      <c r="P6070" s="146"/>
      <c r="Q6070" s="146"/>
      <c r="R6070" s="34"/>
      <c r="S6070" s="35"/>
      <c r="T6070" s="147"/>
    </row>
    <row r="6071">
      <c r="A6071" s="147"/>
      <c r="B6071" s="64"/>
      <c r="C6071" s="147" t="s">
        <v>217</v>
      </c>
      <c r="E6071" s="161"/>
      <c r="F6071" s="162"/>
      <c r="G6071" s="147"/>
      <c r="H6071" s="146"/>
      <c r="J6071" s="146"/>
      <c r="L6071" s="150"/>
      <c r="N6071" s="163"/>
      <c r="O6071" s="146"/>
      <c r="P6071" s="146"/>
      <c r="Q6071" s="146"/>
      <c r="R6071" s="34"/>
      <c r="S6071" s="35"/>
      <c r="T6071" s="147"/>
    </row>
    <row r="6072">
      <c r="A6072" s="147"/>
      <c r="B6072" s="64"/>
      <c r="C6072" s="147" t="s">
        <v>217</v>
      </c>
      <c r="E6072" s="161"/>
      <c r="F6072" s="162"/>
      <c r="G6072" s="147"/>
      <c r="H6072" s="146"/>
      <c r="J6072" s="146"/>
      <c r="L6072" s="150"/>
      <c r="N6072" s="163"/>
      <c r="O6072" s="146"/>
      <c r="P6072" s="146"/>
      <c r="Q6072" s="146"/>
      <c r="R6072" s="34"/>
      <c r="S6072" s="35"/>
      <c r="T6072" s="147"/>
    </row>
    <row r="6073">
      <c r="A6073" s="147"/>
      <c r="B6073" s="64"/>
      <c r="C6073" s="147" t="s">
        <v>217</v>
      </c>
      <c r="E6073" s="161"/>
      <c r="F6073" s="162"/>
      <c r="G6073" s="147"/>
      <c r="H6073" s="146"/>
      <c r="J6073" s="146"/>
      <c r="L6073" s="150"/>
      <c r="N6073" s="163"/>
      <c r="O6073" s="146"/>
      <c r="P6073" s="146"/>
      <c r="Q6073" s="146"/>
      <c r="R6073" s="34"/>
      <c r="S6073" s="35"/>
      <c r="T6073" s="147"/>
    </row>
    <row r="6074">
      <c r="A6074" s="147"/>
      <c r="B6074" s="64"/>
      <c r="C6074" s="147" t="s">
        <v>217</v>
      </c>
      <c r="E6074" s="161"/>
      <c r="F6074" s="162"/>
      <c r="G6074" s="147"/>
      <c r="H6074" s="146"/>
      <c r="J6074" s="146"/>
      <c r="L6074" s="150"/>
      <c r="N6074" s="163"/>
      <c r="O6074" s="146"/>
      <c r="P6074" s="146"/>
      <c r="Q6074" s="146"/>
      <c r="R6074" s="34"/>
      <c r="S6074" s="35"/>
      <c r="T6074" s="147"/>
    </row>
    <row r="6075">
      <c r="A6075" s="147"/>
      <c r="B6075" s="64"/>
      <c r="C6075" s="147" t="s">
        <v>217</v>
      </c>
      <c r="E6075" s="161"/>
      <c r="F6075" s="162"/>
      <c r="G6075" s="147"/>
      <c r="H6075" s="146"/>
      <c r="J6075" s="146"/>
      <c r="L6075" s="150"/>
      <c r="N6075" s="163"/>
      <c r="O6075" s="146"/>
      <c r="P6075" s="146"/>
      <c r="Q6075" s="146"/>
      <c r="R6075" s="34"/>
      <c r="S6075" s="35"/>
      <c r="T6075" s="147"/>
    </row>
    <row r="6076">
      <c r="A6076" s="147"/>
      <c r="B6076" s="64"/>
      <c r="C6076" s="147" t="s">
        <v>217</v>
      </c>
      <c r="E6076" s="161"/>
      <c r="F6076" s="162"/>
      <c r="G6076" s="147"/>
      <c r="H6076" s="146"/>
      <c r="J6076" s="146"/>
      <c r="L6076" s="150"/>
      <c r="N6076" s="163"/>
      <c r="O6076" s="146"/>
      <c r="P6076" s="146"/>
      <c r="Q6076" s="146"/>
      <c r="R6076" s="34"/>
      <c r="S6076" s="35"/>
      <c r="T6076" s="147"/>
    </row>
    <row r="6077">
      <c r="A6077" s="147"/>
      <c r="B6077" s="64"/>
      <c r="C6077" s="147" t="s">
        <v>217</v>
      </c>
      <c r="E6077" s="161"/>
      <c r="F6077" s="162"/>
      <c r="G6077" s="147"/>
      <c r="H6077" s="146"/>
      <c r="J6077" s="146"/>
      <c r="L6077" s="150"/>
      <c r="N6077" s="163"/>
      <c r="O6077" s="146"/>
      <c r="P6077" s="146"/>
      <c r="Q6077" s="146"/>
      <c r="R6077" s="34"/>
      <c r="S6077" s="35"/>
      <c r="T6077" s="147"/>
    </row>
    <row r="6078">
      <c r="A6078" s="147"/>
      <c r="B6078" s="64"/>
      <c r="C6078" s="147" t="s">
        <v>217</v>
      </c>
      <c r="E6078" s="161"/>
      <c r="F6078" s="162"/>
      <c r="G6078" s="147"/>
      <c r="H6078" s="146"/>
      <c r="J6078" s="146"/>
      <c r="L6078" s="150"/>
      <c r="N6078" s="163"/>
      <c r="O6078" s="146"/>
      <c r="P6078" s="146"/>
      <c r="Q6078" s="146"/>
      <c r="R6078" s="34"/>
      <c r="S6078" s="35"/>
      <c r="T6078" s="147"/>
    </row>
    <row r="6079">
      <c r="A6079" s="147"/>
      <c r="B6079" s="64"/>
      <c r="C6079" s="147" t="s">
        <v>217</v>
      </c>
      <c r="E6079" s="161"/>
      <c r="F6079" s="162"/>
      <c r="G6079" s="147"/>
      <c r="H6079" s="146"/>
      <c r="J6079" s="146"/>
      <c r="L6079" s="150"/>
      <c r="N6079" s="163"/>
      <c r="O6079" s="146"/>
      <c r="P6079" s="146"/>
      <c r="Q6079" s="146"/>
      <c r="R6079" s="34"/>
      <c r="S6079" s="35"/>
      <c r="T6079" s="147"/>
    </row>
    <row r="6080">
      <c r="A6080" s="147"/>
      <c r="B6080" s="64"/>
      <c r="C6080" s="147" t="s">
        <v>217</v>
      </c>
      <c r="E6080" s="161"/>
      <c r="F6080" s="162"/>
      <c r="G6080" s="147"/>
      <c r="H6080" s="146"/>
      <c r="J6080" s="146"/>
      <c r="L6080" s="150"/>
      <c r="N6080" s="163"/>
      <c r="O6080" s="146"/>
      <c r="P6080" s="146"/>
      <c r="Q6080" s="146"/>
      <c r="R6080" s="34"/>
      <c r="S6080" s="35"/>
      <c r="T6080" s="147"/>
    </row>
    <row r="6081">
      <c r="A6081" s="147"/>
      <c r="B6081" s="64"/>
      <c r="C6081" s="147" t="s">
        <v>217</v>
      </c>
      <c r="E6081" s="161"/>
      <c r="F6081" s="162"/>
      <c r="G6081" s="147"/>
      <c r="H6081" s="146"/>
      <c r="J6081" s="146"/>
      <c r="L6081" s="150"/>
      <c r="N6081" s="163"/>
      <c r="O6081" s="146"/>
      <c r="P6081" s="146"/>
      <c r="Q6081" s="146"/>
      <c r="R6081" s="34"/>
      <c r="S6081" s="35"/>
      <c r="T6081" s="147"/>
    </row>
    <row r="6082">
      <c r="A6082" s="147"/>
      <c r="B6082" s="64"/>
      <c r="C6082" s="147" t="s">
        <v>217</v>
      </c>
      <c r="E6082" s="161"/>
      <c r="F6082" s="162"/>
      <c r="G6082" s="147"/>
      <c r="H6082" s="146"/>
      <c r="J6082" s="146"/>
      <c r="L6082" s="150"/>
      <c r="N6082" s="163"/>
      <c r="O6082" s="146"/>
      <c r="P6082" s="146"/>
      <c r="Q6082" s="146"/>
      <c r="R6082" s="34"/>
      <c r="S6082" s="35"/>
      <c r="T6082" s="147"/>
    </row>
    <row r="6083">
      <c r="A6083" s="147"/>
      <c r="B6083" s="64"/>
      <c r="C6083" s="147" t="s">
        <v>217</v>
      </c>
      <c r="E6083" s="161"/>
      <c r="F6083" s="162"/>
      <c r="G6083" s="147"/>
      <c r="H6083" s="146"/>
      <c r="J6083" s="146"/>
      <c r="L6083" s="150"/>
      <c r="N6083" s="163"/>
      <c r="O6083" s="146"/>
      <c r="P6083" s="146"/>
      <c r="Q6083" s="146"/>
      <c r="R6083" s="34"/>
      <c r="S6083" s="35"/>
      <c r="T6083" s="147"/>
    </row>
    <row r="6084">
      <c r="A6084" s="147"/>
      <c r="B6084" s="64"/>
      <c r="C6084" s="147" t="s">
        <v>217</v>
      </c>
      <c r="E6084" s="161"/>
      <c r="F6084" s="162"/>
      <c r="G6084" s="147"/>
      <c r="H6084" s="146"/>
      <c r="J6084" s="146"/>
      <c r="L6084" s="150"/>
      <c r="N6084" s="163"/>
      <c r="O6084" s="146"/>
      <c r="P6084" s="146"/>
      <c r="Q6084" s="146"/>
      <c r="R6084" s="34"/>
      <c r="S6084" s="35"/>
      <c r="T6084" s="147"/>
    </row>
    <row r="6085">
      <c r="A6085" s="147"/>
      <c r="B6085" s="64"/>
      <c r="C6085" s="147" t="s">
        <v>217</v>
      </c>
      <c r="E6085" s="161"/>
      <c r="F6085" s="162"/>
      <c r="G6085" s="147"/>
      <c r="H6085" s="146"/>
      <c r="J6085" s="146"/>
      <c r="L6085" s="150"/>
      <c r="N6085" s="163"/>
      <c r="O6085" s="146"/>
      <c r="P6085" s="146"/>
      <c r="Q6085" s="146"/>
      <c r="R6085" s="34"/>
      <c r="S6085" s="35"/>
      <c r="T6085" s="147"/>
    </row>
    <row r="6086">
      <c r="A6086" s="147"/>
      <c r="B6086" s="64"/>
      <c r="C6086" s="147" t="s">
        <v>217</v>
      </c>
      <c r="E6086" s="161"/>
      <c r="F6086" s="162"/>
      <c r="G6086" s="147"/>
      <c r="H6086" s="146"/>
      <c r="J6086" s="146"/>
      <c r="L6086" s="150"/>
      <c r="N6086" s="163"/>
      <c r="O6086" s="146"/>
      <c r="P6086" s="146"/>
      <c r="Q6086" s="146"/>
      <c r="R6086" s="34"/>
      <c r="S6086" s="35"/>
      <c r="T6086" s="147"/>
    </row>
    <row r="6087">
      <c r="A6087" s="147"/>
      <c r="B6087" s="64"/>
      <c r="C6087" s="147" t="s">
        <v>217</v>
      </c>
      <c r="E6087" s="161"/>
      <c r="F6087" s="162"/>
      <c r="G6087" s="147"/>
      <c r="H6087" s="146"/>
      <c r="J6087" s="146"/>
      <c r="L6087" s="150"/>
      <c r="N6087" s="163"/>
      <c r="O6087" s="146"/>
      <c r="P6087" s="146"/>
      <c r="Q6087" s="146"/>
      <c r="R6087" s="34"/>
      <c r="S6087" s="35"/>
      <c r="T6087" s="147"/>
    </row>
    <row r="6088">
      <c r="A6088" s="147"/>
      <c r="B6088" s="64"/>
      <c r="C6088" s="147" t="s">
        <v>217</v>
      </c>
      <c r="E6088" s="161"/>
      <c r="F6088" s="162"/>
      <c r="G6088" s="147"/>
      <c r="H6088" s="146"/>
      <c r="J6088" s="146"/>
      <c r="L6088" s="150"/>
      <c r="N6088" s="163"/>
      <c r="O6088" s="146"/>
      <c r="P6088" s="146"/>
      <c r="Q6088" s="146"/>
      <c r="R6088" s="34"/>
      <c r="S6088" s="35"/>
      <c r="T6088" s="147"/>
    </row>
    <row r="6089">
      <c r="A6089" s="147"/>
      <c r="B6089" s="64"/>
      <c r="C6089" s="147" t="s">
        <v>217</v>
      </c>
      <c r="E6089" s="161"/>
      <c r="F6089" s="162"/>
      <c r="G6089" s="147"/>
      <c r="H6089" s="146"/>
      <c r="J6089" s="146"/>
      <c r="L6089" s="150"/>
      <c r="N6089" s="163"/>
      <c r="O6089" s="146"/>
      <c r="P6089" s="146"/>
      <c r="Q6089" s="146"/>
      <c r="R6089" s="34"/>
      <c r="S6089" s="35"/>
      <c r="T6089" s="147"/>
    </row>
    <row r="6090">
      <c r="A6090" s="147"/>
      <c r="B6090" s="64"/>
      <c r="C6090" s="147" t="s">
        <v>217</v>
      </c>
      <c r="E6090" s="161"/>
      <c r="F6090" s="162"/>
      <c r="G6090" s="147"/>
      <c r="H6090" s="146"/>
      <c r="J6090" s="146"/>
      <c r="L6090" s="150"/>
      <c r="N6090" s="163"/>
      <c r="O6090" s="146"/>
      <c r="P6090" s="146"/>
      <c r="Q6090" s="146"/>
      <c r="R6090" s="34"/>
      <c r="S6090" s="35"/>
      <c r="T6090" s="147"/>
    </row>
    <row r="6091">
      <c r="A6091" s="147"/>
      <c r="B6091" s="64"/>
      <c r="C6091" s="147" t="s">
        <v>217</v>
      </c>
      <c r="E6091" s="161"/>
      <c r="F6091" s="162"/>
      <c r="G6091" s="147"/>
      <c r="H6091" s="146"/>
      <c r="J6091" s="146"/>
      <c r="L6091" s="150"/>
      <c r="N6091" s="163"/>
      <c r="O6091" s="146"/>
      <c r="P6091" s="146"/>
      <c r="Q6091" s="146"/>
      <c r="R6091" s="34"/>
      <c r="S6091" s="35"/>
      <c r="T6091" s="147"/>
    </row>
    <row r="6092">
      <c r="A6092" s="147"/>
      <c r="B6092" s="64"/>
      <c r="C6092" s="147" t="s">
        <v>217</v>
      </c>
      <c r="E6092" s="161"/>
      <c r="F6092" s="162"/>
      <c r="G6092" s="147"/>
      <c r="H6092" s="146"/>
      <c r="J6092" s="146"/>
      <c r="L6092" s="150"/>
      <c r="N6092" s="163"/>
      <c r="O6092" s="146"/>
      <c r="P6092" s="146"/>
      <c r="Q6092" s="146"/>
      <c r="R6092" s="34"/>
      <c r="S6092" s="35"/>
      <c r="T6092" s="147"/>
    </row>
    <row r="6093">
      <c r="A6093" s="147"/>
      <c r="B6093" s="64"/>
      <c r="C6093" s="147" t="s">
        <v>217</v>
      </c>
      <c r="E6093" s="161"/>
      <c r="F6093" s="162"/>
      <c r="G6093" s="147"/>
      <c r="H6093" s="146"/>
      <c r="J6093" s="146"/>
      <c r="L6093" s="150"/>
      <c r="N6093" s="163"/>
      <c r="O6093" s="146"/>
      <c r="P6093" s="146"/>
      <c r="Q6093" s="146"/>
      <c r="R6093" s="34"/>
      <c r="S6093" s="35"/>
      <c r="T6093" s="147"/>
    </row>
    <row r="6094">
      <c r="A6094" s="147"/>
      <c r="B6094" s="64"/>
      <c r="C6094" s="147" t="s">
        <v>217</v>
      </c>
      <c r="E6094" s="161"/>
      <c r="F6094" s="162"/>
      <c r="G6094" s="147"/>
      <c r="H6094" s="146"/>
      <c r="J6094" s="146"/>
      <c r="L6094" s="150"/>
      <c r="N6094" s="163"/>
      <c r="O6094" s="146"/>
      <c r="P6094" s="146"/>
      <c r="Q6094" s="146"/>
      <c r="R6094" s="34"/>
      <c r="S6094" s="35"/>
      <c r="T6094" s="147"/>
    </row>
    <row r="6095">
      <c r="A6095" s="147"/>
      <c r="B6095" s="64"/>
      <c r="C6095" s="147" t="s">
        <v>217</v>
      </c>
      <c r="E6095" s="161"/>
      <c r="F6095" s="162"/>
      <c r="G6095" s="147"/>
      <c r="H6095" s="146"/>
      <c r="J6095" s="146"/>
      <c r="L6095" s="150"/>
      <c r="N6095" s="163"/>
      <c r="O6095" s="146"/>
      <c r="P6095" s="146"/>
      <c r="Q6095" s="146"/>
      <c r="R6095" s="34"/>
      <c r="S6095" s="35"/>
      <c r="T6095" s="147"/>
    </row>
    <row r="6096">
      <c r="A6096" s="147"/>
      <c r="B6096" s="64"/>
      <c r="C6096" s="147" t="s">
        <v>217</v>
      </c>
      <c r="E6096" s="161"/>
      <c r="F6096" s="162"/>
      <c r="G6096" s="147"/>
      <c r="H6096" s="146"/>
      <c r="J6096" s="146"/>
      <c r="L6096" s="150"/>
      <c r="N6096" s="163"/>
      <c r="O6096" s="146"/>
      <c r="P6096" s="146"/>
      <c r="Q6096" s="146"/>
      <c r="R6096" s="34"/>
      <c r="S6096" s="35"/>
      <c r="T6096" s="147"/>
    </row>
    <row r="6097">
      <c r="A6097" s="147"/>
      <c r="B6097" s="64"/>
      <c r="C6097" s="147" t="s">
        <v>217</v>
      </c>
      <c r="E6097" s="161"/>
      <c r="F6097" s="162"/>
      <c r="G6097" s="147"/>
      <c r="H6097" s="146"/>
      <c r="J6097" s="146"/>
      <c r="L6097" s="150"/>
      <c r="N6097" s="163"/>
      <c r="O6097" s="146"/>
      <c r="P6097" s="146"/>
      <c r="Q6097" s="146"/>
      <c r="R6097" s="34"/>
      <c r="S6097" s="35"/>
      <c r="T6097" s="147"/>
    </row>
    <row r="6098">
      <c r="A6098" s="147"/>
      <c r="B6098" s="64"/>
      <c r="C6098" s="147" t="s">
        <v>217</v>
      </c>
      <c r="E6098" s="161"/>
      <c r="F6098" s="162"/>
      <c r="G6098" s="147"/>
      <c r="H6098" s="146"/>
      <c r="J6098" s="146"/>
      <c r="L6098" s="150"/>
      <c r="N6098" s="163"/>
      <c r="O6098" s="146"/>
      <c r="P6098" s="146"/>
      <c r="Q6098" s="146"/>
      <c r="R6098" s="34"/>
      <c r="S6098" s="35"/>
      <c r="T6098" s="147"/>
    </row>
    <row r="6099">
      <c r="A6099" s="147"/>
      <c r="B6099" s="64"/>
      <c r="C6099" s="147" t="s">
        <v>217</v>
      </c>
      <c r="E6099" s="161"/>
      <c r="F6099" s="162"/>
      <c r="G6099" s="147"/>
      <c r="H6099" s="146"/>
      <c r="J6099" s="146"/>
      <c r="L6099" s="150"/>
      <c r="N6099" s="163"/>
      <c r="O6099" s="146"/>
      <c r="P6099" s="146"/>
      <c r="Q6099" s="146"/>
      <c r="R6099" s="34"/>
      <c r="S6099" s="35"/>
      <c r="T6099" s="147"/>
    </row>
    <row r="6100">
      <c r="A6100" s="147"/>
      <c r="B6100" s="64"/>
      <c r="C6100" s="147" t="s">
        <v>217</v>
      </c>
      <c r="E6100" s="161"/>
      <c r="F6100" s="162"/>
      <c r="G6100" s="147"/>
      <c r="H6100" s="146"/>
      <c r="J6100" s="146"/>
      <c r="L6100" s="150"/>
      <c r="N6100" s="163"/>
      <c r="O6100" s="146"/>
      <c r="P6100" s="146"/>
      <c r="Q6100" s="146"/>
      <c r="R6100" s="34"/>
      <c r="S6100" s="35"/>
      <c r="T6100" s="147"/>
    </row>
    <row r="6101">
      <c r="A6101" s="147"/>
      <c r="B6101" s="64"/>
      <c r="C6101" s="147" t="s">
        <v>217</v>
      </c>
      <c r="E6101" s="161"/>
      <c r="F6101" s="162"/>
      <c r="G6101" s="147"/>
      <c r="H6101" s="146"/>
      <c r="J6101" s="146"/>
      <c r="L6101" s="150"/>
      <c r="N6101" s="163"/>
      <c r="O6101" s="146"/>
      <c r="P6101" s="146"/>
      <c r="Q6101" s="146"/>
      <c r="R6101" s="34"/>
      <c r="S6101" s="35"/>
      <c r="T6101" s="147"/>
    </row>
    <row r="6102">
      <c r="A6102" s="147"/>
      <c r="B6102" s="64"/>
      <c r="C6102" s="147" t="s">
        <v>217</v>
      </c>
      <c r="E6102" s="161"/>
      <c r="F6102" s="162"/>
      <c r="G6102" s="147"/>
      <c r="H6102" s="146"/>
      <c r="J6102" s="146"/>
      <c r="L6102" s="150"/>
      <c r="N6102" s="163"/>
      <c r="O6102" s="146"/>
      <c r="P6102" s="146"/>
      <c r="Q6102" s="146"/>
      <c r="R6102" s="34"/>
      <c r="S6102" s="35"/>
      <c r="T6102" s="147"/>
    </row>
    <row r="6103">
      <c r="A6103" s="147"/>
      <c r="B6103" s="64"/>
      <c r="C6103" s="147" t="s">
        <v>217</v>
      </c>
      <c r="E6103" s="161"/>
      <c r="F6103" s="162"/>
      <c r="G6103" s="147"/>
      <c r="H6103" s="146"/>
      <c r="J6103" s="146"/>
      <c r="L6103" s="150"/>
      <c r="N6103" s="163"/>
      <c r="O6103" s="146"/>
      <c r="P6103" s="146"/>
      <c r="Q6103" s="146"/>
      <c r="R6103" s="34"/>
      <c r="S6103" s="35"/>
      <c r="T6103" s="147"/>
    </row>
    <row r="6104">
      <c r="A6104" s="147"/>
      <c r="B6104" s="64"/>
      <c r="C6104" s="147" t="s">
        <v>217</v>
      </c>
      <c r="E6104" s="161"/>
      <c r="F6104" s="162"/>
      <c r="G6104" s="147"/>
      <c r="H6104" s="146"/>
      <c r="J6104" s="146"/>
      <c r="L6104" s="150"/>
      <c r="N6104" s="163"/>
      <c r="O6104" s="146"/>
      <c r="P6104" s="146"/>
      <c r="Q6104" s="146"/>
      <c r="R6104" s="34"/>
      <c r="S6104" s="35"/>
      <c r="T6104" s="147"/>
    </row>
    <row r="6105">
      <c r="A6105" s="147"/>
      <c r="B6105" s="64"/>
      <c r="C6105" s="147" t="s">
        <v>217</v>
      </c>
      <c r="E6105" s="161"/>
      <c r="F6105" s="162"/>
      <c r="G6105" s="147"/>
      <c r="H6105" s="146"/>
      <c r="J6105" s="146"/>
      <c r="L6105" s="150"/>
      <c r="N6105" s="163"/>
      <c r="O6105" s="146"/>
      <c r="P6105" s="146"/>
      <c r="Q6105" s="146"/>
      <c r="R6105" s="34"/>
      <c r="S6105" s="35"/>
      <c r="T6105" s="147"/>
    </row>
    <row r="6106">
      <c r="A6106" s="147"/>
      <c r="B6106" s="64"/>
      <c r="C6106" s="147" t="s">
        <v>217</v>
      </c>
      <c r="E6106" s="161"/>
      <c r="F6106" s="162"/>
      <c r="G6106" s="147"/>
      <c r="H6106" s="146"/>
      <c r="J6106" s="146"/>
      <c r="L6106" s="150"/>
      <c r="N6106" s="163"/>
      <c r="O6106" s="146"/>
      <c r="P6106" s="146"/>
      <c r="Q6106" s="146"/>
      <c r="R6106" s="34"/>
      <c r="S6106" s="35"/>
      <c r="T6106" s="147"/>
    </row>
    <row r="6107">
      <c r="A6107" s="147"/>
      <c r="B6107" s="64"/>
      <c r="C6107" s="147" t="s">
        <v>217</v>
      </c>
      <c r="E6107" s="161"/>
      <c r="F6107" s="162"/>
      <c r="G6107" s="147"/>
      <c r="H6107" s="146"/>
      <c r="J6107" s="146"/>
      <c r="L6107" s="150"/>
      <c r="N6107" s="163"/>
      <c r="O6107" s="146"/>
      <c r="P6107" s="146"/>
      <c r="Q6107" s="146"/>
      <c r="R6107" s="34"/>
      <c r="S6107" s="35"/>
      <c r="T6107" s="147"/>
    </row>
    <row r="6108">
      <c r="A6108" s="147"/>
      <c r="B6108" s="64"/>
      <c r="C6108" s="147" t="s">
        <v>217</v>
      </c>
      <c r="E6108" s="161"/>
      <c r="F6108" s="162"/>
      <c r="G6108" s="147"/>
      <c r="H6108" s="146"/>
      <c r="J6108" s="146"/>
      <c r="L6108" s="150"/>
      <c r="N6108" s="163"/>
      <c r="O6108" s="146"/>
      <c r="P6108" s="146"/>
      <c r="Q6108" s="146"/>
      <c r="R6108" s="34"/>
      <c r="S6108" s="35"/>
      <c r="T6108" s="147"/>
    </row>
    <row r="6109">
      <c r="A6109" s="147"/>
      <c r="B6109" s="64"/>
      <c r="C6109" s="147" t="s">
        <v>217</v>
      </c>
      <c r="E6109" s="161"/>
      <c r="F6109" s="162"/>
      <c r="G6109" s="147"/>
      <c r="H6109" s="146"/>
      <c r="J6109" s="146"/>
      <c r="L6109" s="150"/>
      <c r="N6109" s="163"/>
      <c r="O6109" s="146"/>
      <c r="P6109" s="146"/>
      <c r="Q6109" s="146"/>
      <c r="R6109" s="34"/>
      <c r="S6109" s="35"/>
      <c r="T6109" s="147"/>
    </row>
    <row r="6110">
      <c r="A6110" s="147"/>
      <c r="B6110" s="64"/>
      <c r="C6110" s="147" t="s">
        <v>217</v>
      </c>
      <c r="E6110" s="161"/>
      <c r="F6110" s="162"/>
      <c r="G6110" s="147"/>
      <c r="H6110" s="146"/>
      <c r="J6110" s="146"/>
      <c r="L6110" s="150"/>
      <c r="N6110" s="163"/>
      <c r="O6110" s="146"/>
      <c r="P6110" s="146"/>
      <c r="Q6110" s="146"/>
      <c r="R6110" s="34"/>
      <c r="S6110" s="35"/>
      <c r="T6110" s="147"/>
    </row>
    <row r="6111">
      <c r="A6111" s="147"/>
      <c r="B6111" s="64"/>
      <c r="C6111" s="147" t="s">
        <v>217</v>
      </c>
      <c r="E6111" s="161"/>
      <c r="F6111" s="162"/>
      <c r="G6111" s="147"/>
      <c r="H6111" s="146"/>
      <c r="J6111" s="146"/>
      <c r="L6111" s="150"/>
      <c r="N6111" s="163"/>
      <c r="O6111" s="146"/>
      <c r="P6111" s="146"/>
      <c r="Q6111" s="146"/>
      <c r="R6111" s="34"/>
      <c r="S6111" s="35"/>
      <c r="T6111" s="147"/>
    </row>
    <row r="6112">
      <c r="A6112" s="147"/>
      <c r="B6112" s="64"/>
      <c r="C6112" s="147" t="s">
        <v>217</v>
      </c>
      <c r="E6112" s="161"/>
      <c r="F6112" s="162"/>
      <c r="G6112" s="147"/>
      <c r="H6112" s="146"/>
      <c r="J6112" s="146"/>
      <c r="L6112" s="150"/>
      <c r="N6112" s="163"/>
      <c r="O6112" s="146"/>
      <c r="P6112" s="146"/>
      <c r="Q6112" s="146"/>
      <c r="R6112" s="34"/>
      <c r="S6112" s="35"/>
      <c r="T6112" s="147"/>
    </row>
    <row r="6113">
      <c r="A6113" s="147"/>
      <c r="B6113" s="64"/>
      <c r="C6113" s="147" t="s">
        <v>217</v>
      </c>
      <c r="E6113" s="161"/>
      <c r="F6113" s="162"/>
      <c r="G6113" s="147"/>
      <c r="H6113" s="146"/>
      <c r="J6113" s="146"/>
      <c r="L6113" s="150"/>
      <c r="N6113" s="163"/>
      <c r="O6113" s="146"/>
      <c r="P6113" s="146"/>
      <c r="Q6113" s="146"/>
      <c r="R6113" s="34"/>
      <c r="S6113" s="35"/>
      <c r="T6113" s="147"/>
    </row>
    <row r="6114">
      <c r="A6114" s="147"/>
      <c r="B6114" s="64"/>
      <c r="C6114" s="147" t="s">
        <v>217</v>
      </c>
      <c r="E6114" s="161"/>
      <c r="F6114" s="162"/>
      <c r="G6114" s="147"/>
      <c r="H6114" s="146"/>
      <c r="J6114" s="146"/>
      <c r="L6114" s="150"/>
      <c r="N6114" s="163"/>
      <c r="O6114" s="146"/>
      <c r="P6114" s="146"/>
      <c r="Q6114" s="146"/>
      <c r="R6114" s="34"/>
      <c r="S6114" s="35"/>
      <c r="T6114" s="147"/>
    </row>
    <row r="6115">
      <c r="A6115" s="147"/>
      <c r="B6115" s="64"/>
      <c r="C6115" s="147" t="s">
        <v>217</v>
      </c>
      <c r="E6115" s="161"/>
      <c r="F6115" s="162"/>
      <c r="G6115" s="147"/>
      <c r="H6115" s="146"/>
      <c r="J6115" s="146"/>
      <c r="L6115" s="150"/>
      <c r="N6115" s="163"/>
      <c r="O6115" s="146"/>
      <c r="P6115" s="146"/>
      <c r="Q6115" s="146"/>
      <c r="R6115" s="34"/>
      <c r="S6115" s="35"/>
      <c r="T6115" s="147"/>
    </row>
    <row r="6116">
      <c r="A6116" s="147"/>
      <c r="B6116" s="64"/>
      <c r="C6116" s="147" t="s">
        <v>217</v>
      </c>
      <c r="E6116" s="161"/>
      <c r="F6116" s="162"/>
      <c r="G6116" s="147"/>
      <c r="H6116" s="146"/>
      <c r="J6116" s="146"/>
      <c r="L6116" s="150"/>
      <c r="N6116" s="163"/>
      <c r="O6116" s="146"/>
      <c r="P6116" s="146"/>
      <c r="Q6116" s="146"/>
      <c r="R6116" s="34"/>
      <c r="S6116" s="35"/>
      <c r="T6116" s="147"/>
    </row>
    <row r="6117">
      <c r="A6117" s="147"/>
      <c r="B6117" s="64"/>
      <c r="C6117" s="147" t="s">
        <v>217</v>
      </c>
      <c r="E6117" s="161"/>
      <c r="F6117" s="162"/>
      <c r="G6117" s="147"/>
      <c r="H6117" s="146"/>
      <c r="J6117" s="146"/>
      <c r="L6117" s="150"/>
      <c r="N6117" s="163"/>
      <c r="O6117" s="146"/>
      <c r="P6117" s="146"/>
      <c r="Q6117" s="146"/>
      <c r="R6117" s="34"/>
      <c r="S6117" s="35"/>
      <c r="T6117" s="147"/>
    </row>
    <row r="6118">
      <c r="A6118" s="147"/>
      <c r="B6118" s="64"/>
      <c r="C6118" s="147" t="s">
        <v>217</v>
      </c>
      <c r="E6118" s="161"/>
      <c r="F6118" s="162"/>
      <c r="G6118" s="147"/>
      <c r="H6118" s="146"/>
      <c r="J6118" s="146"/>
      <c r="L6118" s="150"/>
      <c r="N6118" s="163"/>
      <c r="O6118" s="146"/>
      <c r="P6118" s="146"/>
      <c r="Q6118" s="146"/>
      <c r="R6118" s="34"/>
      <c r="S6118" s="35"/>
      <c r="T6118" s="147"/>
    </row>
    <row r="6119">
      <c r="A6119" s="147"/>
      <c r="B6119" s="64"/>
      <c r="C6119" s="147" t="s">
        <v>217</v>
      </c>
      <c r="E6119" s="161"/>
      <c r="F6119" s="162"/>
      <c r="G6119" s="147"/>
      <c r="H6119" s="146"/>
      <c r="J6119" s="146"/>
      <c r="L6119" s="150"/>
      <c r="N6119" s="163"/>
      <c r="O6119" s="146"/>
      <c r="P6119" s="146"/>
      <c r="Q6119" s="146"/>
      <c r="R6119" s="34"/>
      <c r="S6119" s="35"/>
      <c r="T6119" s="147"/>
    </row>
    <row r="6120">
      <c r="A6120" s="147"/>
      <c r="B6120" s="64"/>
      <c r="C6120" s="147" t="s">
        <v>217</v>
      </c>
      <c r="E6120" s="161"/>
      <c r="F6120" s="162"/>
      <c r="G6120" s="147"/>
      <c r="H6120" s="146"/>
      <c r="J6120" s="146"/>
      <c r="L6120" s="150"/>
      <c r="N6120" s="163"/>
      <c r="O6120" s="146"/>
      <c r="P6120" s="146"/>
      <c r="Q6120" s="146"/>
      <c r="R6120" s="34"/>
      <c r="S6120" s="35"/>
      <c r="T6120" s="147"/>
    </row>
    <row r="6121">
      <c r="A6121" s="147"/>
      <c r="B6121" s="64"/>
      <c r="C6121" s="147" t="s">
        <v>217</v>
      </c>
      <c r="E6121" s="161"/>
      <c r="F6121" s="162"/>
      <c r="G6121" s="147"/>
      <c r="H6121" s="146"/>
      <c r="J6121" s="146"/>
      <c r="L6121" s="150"/>
      <c r="N6121" s="163"/>
      <c r="O6121" s="146"/>
      <c r="P6121" s="146"/>
      <c r="Q6121" s="146"/>
      <c r="R6121" s="34"/>
      <c r="S6121" s="35"/>
      <c r="T6121" s="147"/>
    </row>
    <row r="6122">
      <c r="A6122" s="147"/>
      <c r="B6122" s="64"/>
      <c r="C6122" s="147" t="s">
        <v>217</v>
      </c>
      <c r="E6122" s="161"/>
      <c r="F6122" s="162"/>
      <c r="G6122" s="147"/>
      <c r="H6122" s="146"/>
      <c r="J6122" s="146"/>
      <c r="L6122" s="150"/>
      <c r="N6122" s="163"/>
      <c r="O6122" s="146"/>
      <c r="P6122" s="146"/>
      <c r="Q6122" s="146"/>
      <c r="R6122" s="34"/>
      <c r="S6122" s="35"/>
      <c r="T6122" s="147"/>
    </row>
    <row r="6123">
      <c r="A6123" s="147"/>
      <c r="B6123" s="64"/>
      <c r="C6123" s="147" t="s">
        <v>217</v>
      </c>
      <c r="E6123" s="161"/>
      <c r="F6123" s="162"/>
      <c r="G6123" s="147"/>
      <c r="H6123" s="146"/>
      <c r="J6123" s="146"/>
      <c r="L6123" s="150"/>
      <c r="N6123" s="163"/>
      <c r="O6123" s="146"/>
      <c r="P6123" s="146"/>
      <c r="Q6123" s="146"/>
      <c r="R6123" s="34"/>
      <c r="S6123" s="35"/>
      <c r="T6123" s="147"/>
    </row>
    <row r="6124">
      <c r="A6124" s="147"/>
      <c r="B6124" s="64"/>
      <c r="C6124" s="147" t="s">
        <v>217</v>
      </c>
      <c r="E6124" s="161"/>
      <c r="F6124" s="162"/>
      <c r="G6124" s="147"/>
      <c r="H6124" s="146"/>
      <c r="J6124" s="146"/>
      <c r="L6124" s="150"/>
      <c r="N6124" s="163"/>
      <c r="O6124" s="146"/>
      <c r="P6124" s="146"/>
      <c r="Q6124" s="146"/>
      <c r="R6124" s="34"/>
      <c r="S6124" s="35"/>
      <c r="T6124" s="147"/>
    </row>
    <row r="6125">
      <c r="A6125" s="147"/>
      <c r="B6125" s="64"/>
      <c r="C6125" s="147" t="s">
        <v>217</v>
      </c>
      <c r="E6125" s="161"/>
      <c r="F6125" s="162"/>
      <c r="G6125" s="147"/>
      <c r="H6125" s="146"/>
      <c r="J6125" s="146"/>
      <c r="L6125" s="150"/>
      <c r="N6125" s="163"/>
      <c r="O6125" s="146"/>
      <c r="P6125" s="146"/>
      <c r="Q6125" s="146"/>
      <c r="R6125" s="34"/>
      <c r="S6125" s="35"/>
      <c r="T6125" s="147"/>
    </row>
    <row r="6126">
      <c r="A6126" s="147"/>
      <c r="B6126" s="64"/>
      <c r="C6126" s="147" t="s">
        <v>217</v>
      </c>
      <c r="E6126" s="161"/>
      <c r="F6126" s="162"/>
      <c r="G6126" s="147"/>
      <c r="H6126" s="146"/>
      <c r="J6126" s="146"/>
      <c r="L6126" s="150"/>
      <c r="N6126" s="163"/>
      <c r="O6126" s="146"/>
      <c r="P6126" s="146"/>
      <c r="Q6126" s="146"/>
      <c r="R6126" s="34"/>
      <c r="S6126" s="35"/>
      <c r="T6126" s="147"/>
    </row>
    <row r="6127">
      <c r="A6127" s="147"/>
      <c r="B6127" s="64"/>
      <c r="C6127" s="147" t="s">
        <v>217</v>
      </c>
      <c r="E6127" s="161"/>
      <c r="F6127" s="162"/>
      <c r="G6127" s="147"/>
      <c r="H6127" s="146"/>
      <c r="J6127" s="146"/>
      <c r="L6127" s="150"/>
      <c r="N6127" s="163"/>
      <c r="O6127" s="146"/>
      <c r="P6127" s="146"/>
      <c r="Q6127" s="146"/>
      <c r="R6127" s="34"/>
      <c r="S6127" s="35"/>
      <c r="T6127" s="147"/>
    </row>
    <row r="6128">
      <c r="A6128" s="147"/>
      <c r="B6128" s="64"/>
      <c r="C6128" s="147" t="s">
        <v>217</v>
      </c>
      <c r="E6128" s="161"/>
      <c r="F6128" s="162"/>
      <c r="G6128" s="147"/>
      <c r="H6128" s="146"/>
      <c r="J6128" s="146"/>
      <c r="L6128" s="150"/>
      <c r="N6128" s="163"/>
      <c r="O6128" s="146"/>
      <c r="P6128" s="146"/>
      <c r="Q6128" s="146"/>
      <c r="R6128" s="34"/>
      <c r="S6128" s="35"/>
      <c r="T6128" s="147"/>
    </row>
    <row r="6129">
      <c r="A6129" s="147"/>
      <c r="B6129" s="64"/>
      <c r="C6129" s="147" t="s">
        <v>217</v>
      </c>
      <c r="E6129" s="161"/>
      <c r="F6129" s="162"/>
      <c r="G6129" s="147"/>
      <c r="H6129" s="146"/>
      <c r="J6129" s="146"/>
      <c r="L6129" s="150"/>
      <c r="N6129" s="163"/>
      <c r="O6129" s="146"/>
      <c r="P6129" s="146"/>
      <c r="Q6129" s="146"/>
      <c r="R6129" s="34"/>
      <c r="S6129" s="35"/>
      <c r="T6129" s="147"/>
    </row>
    <row r="6130">
      <c r="A6130" s="147"/>
      <c r="B6130" s="64"/>
      <c r="C6130" s="147" t="s">
        <v>217</v>
      </c>
      <c r="E6130" s="161"/>
      <c r="F6130" s="162"/>
      <c r="G6130" s="147"/>
      <c r="H6130" s="146"/>
      <c r="J6130" s="146"/>
      <c r="L6130" s="150"/>
      <c r="N6130" s="163"/>
      <c r="O6130" s="146"/>
      <c r="P6130" s="146"/>
      <c r="Q6130" s="146"/>
      <c r="R6130" s="34"/>
      <c r="S6130" s="35"/>
      <c r="T6130" s="147"/>
    </row>
    <row r="6131">
      <c r="A6131" s="147"/>
      <c r="B6131" s="64"/>
      <c r="C6131" s="147" t="s">
        <v>217</v>
      </c>
      <c r="E6131" s="161"/>
      <c r="F6131" s="162"/>
      <c r="G6131" s="147"/>
      <c r="H6131" s="146"/>
      <c r="J6131" s="146"/>
      <c r="L6131" s="150"/>
      <c r="N6131" s="163"/>
      <c r="O6131" s="146"/>
      <c r="P6131" s="146"/>
      <c r="Q6131" s="146"/>
      <c r="R6131" s="34"/>
      <c r="S6131" s="35"/>
      <c r="T6131" s="147"/>
    </row>
    <row r="6132">
      <c r="A6132" s="147"/>
      <c r="B6132" s="64"/>
      <c r="C6132" s="147" t="s">
        <v>217</v>
      </c>
      <c r="E6132" s="161"/>
      <c r="F6132" s="162"/>
      <c r="G6132" s="147"/>
      <c r="H6132" s="146"/>
      <c r="J6132" s="146"/>
      <c r="L6132" s="150"/>
      <c r="N6132" s="163"/>
      <c r="O6132" s="146"/>
      <c r="P6132" s="146"/>
      <c r="Q6132" s="146"/>
      <c r="R6132" s="34"/>
      <c r="S6132" s="35"/>
      <c r="T6132" s="147"/>
    </row>
    <row r="6133">
      <c r="A6133" s="147"/>
      <c r="B6133" s="64"/>
      <c r="C6133" s="147" t="s">
        <v>217</v>
      </c>
      <c r="E6133" s="161"/>
      <c r="F6133" s="162"/>
      <c r="G6133" s="147"/>
      <c r="H6133" s="146"/>
      <c r="J6133" s="146"/>
      <c r="L6133" s="150"/>
      <c r="N6133" s="163"/>
      <c r="O6133" s="146"/>
      <c r="P6133" s="146"/>
      <c r="Q6133" s="146"/>
      <c r="R6133" s="34"/>
      <c r="S6133" s="35"/>
      <c r="T6133" s="147"/>
    </row>
    <row r="6134">
      <c r="A6134" s="147"/>
      <c r="B6134" s="64"/>
      <c r="C6134" s="147" t="s">
        <v>217</v>
      </c>
      <c r="E6134" s="161"/>
      <c r="F6134" s="162"/>
      <c r="G6134" s="147"/>
      <c r="H6134" s="146"/>
      <c r="J6134" s="146"/>
      <c r="L6134" s="150"/>
      <c r="N6134" s="163"/>
      <c r="O6134" s="146"/>
      <c r="P6134" s="146"/>
      <c r="Q6134" s="146"/>
      <c r="R6134" s="34"/>
      <c r="S6134" s="35"/>
      <c r="T6134" s="147"/>
    </row>
    <row r="6135">
      <c r="A6135" s="147"/>
      <c r="B6135" s="64"/>
      <c r="C6135" s="147" t="s">
        <v>217</v>
      </c>
      <c r="E6135" s="161"/>
      <c r="F6135" s="162"/>
      <c r="G6135" s="147"/>
      <c r="H6135" s="146"/>
      <c r="J6135" s="146"/>
      <c r="L6135" s="150"/>
      <c r="N6135" s="163"/>
      <c r="O6135" s="146"/>
      <c r="P6135" s="146"/>
      <c r="Q6135" s="146"/>
      <c r="R6135" s="34"/>
      <c r="S6135" s="35"/>
      <c r="T6135" s="147"/>
    </row>
    <row r="6136">
      <c r="A6136" s="147"/>
      <c r="B6136" s="64"/>
      <c r="C6136" s="147" t="s">
        <v>217</v>
      </c>
      <c r="E6136" s="161"/>
      <c r="F6136" s="162"/>
      <c r="G6136" s="147"/>
      <c r="H6136" s="146"/>
      <c r="J6136" s="146"/>
      <c r="L6136" s="150"/>
      <c r="N6136" s="163"/>
      <c r="O6136" s="146"/>
      <c r="P6136" s="146"/>
      <c r="Q6136" s="146"/>
      <c r="R6136" s="34"/>
      <c r="S6136" s="35"/>
      <c r="T6136" s="147"/>
    </row>
    <row r="6137">
      <c r="A6137" s="147"/>
      <c r="B6137" s="64"/>
      <c r="C6137" s="147" t="s">
        <v>217</v>
      </c>
      <c r="E6137" s="161"/>
      <c r="F6137" s="162"/>
      <c r="G6137" s="147"/>
      <c r="H6137" s="146"/>
      <c r="J6137" s="146"/>
      <c r="L6137" s="150"/>
      <c r="N6137" s="163"/>
      <c r="O6137" s="146"/>
      <c r="P6137" s="146"/>
      <c r="Q6137" s="146"/>
      <c r="R6137" s="34"/>
      <c r="S6137" s="35"/>
      <c r="T6137" s="147"/>
    </row>
    <row r="6138">
      <c r="A6138" s="147"/>
      <c r="B6138" s="64"/>
      <c r="C6138" s="147" t="s">
        <v>217</v>
      </c>
      <c r="E6138" s="161"/>
      <c r="F6138" s="162"/>
      <c r="G6138" s="147"/>
      <c r="H6138" s="146"/>
      <c r="J6138" s="146"/>
      <c r="L6138" s="150"/>
      <c r="N6138" s="163"/>
      <c r="O6138" s="146"/>
      <c r="P6138" s="146"/>
      <c r="Q6138" s="146"/>
      <c r="R6138" s="34"/>
      <c r="S6138" s="35"/>
      <c r="T6138" s="147"/>
    </row>
    <row r="6139">
      <c r="A6139" s="147"/>
      <c r="B6139" s="64"/>
      <c r="C6139" s="147" t="s">
        <v>217</v>
      </c>
      <c r="E6139" s="161"/>
      <c r="F6139" s="162"/>
      <c r="G6139" s="147"/>
      <c r="H6139" s="146"/>
      <c r="J6139" s="146"/>
      <c r="L6139" s="150"/>
      <c r="N6139" s="163"/>
      <c r="O6139" s="146"/>
      <c r="P6139" s="146"/>
      <c r="Q6139" s="146"/>
      <c r="R6139" s="34"/>
      <c r="S6139" s="35"/>
      <c r="T6139" s="147"/>
    </row>
    <row r="6140">
      <c r="A6140" s="147"/>
      <c r="B6140" s="64"/>
      <c r="C6140" s="147" t="s">
        <v>217</v>
      </c>
      <c r="E6140" s="161"/>
      <c r="F6140" s="162"/>
      <c r="G6140" s="147"/>
      <c r="H6140" s="146"/>
      <c r="J6140" s="146"/>
      <c r="L6140" s="150"/>
      <c r="N6140" s="163"/>
      <c r="O6140" s="146"/>
      <c r="P6140" s="146"/>
      <c r="Q6140" s="146"/>
      <c r="R6140" s="34"/>
      <c r="S6140" s="35"/>
      <c r="T6140" s="147"/>
    </row>
    <row r="6141">
      <c r="A6141" s="147"/>
      <c r="B6141" s="64"/>
      <c r="C6141" s="147" t="s">
        <v>217</v>
      </c>
      <c r="E6141" s="161"/>
      <c r="F6141" s="162"/>
      <c r="G6141" s="147"/>
      <c r="H6141" s="146"/>
      <c r="J6141" s="146"/>
      <c r="L6141" s="150"/>
      <c r="N6141" s="163"/>
      <c r="O6141" s="146"/>
      <c r="P6141" s="146"/>
      <c r="Q6141" s="146"/>
      <c r="R6141" s="34"/>
      <c r="S6141" s="35"/>
      <c r="T6141" s="147"/>
    </row>
    <row r="6142">
      <c r="A6142" s="147"/>
      <c r="B6142" s="64"/>
      <c r="C6142" s="147" t="s">
        <v>217</v>
      </c>
      <c r="E6142" s="161"/>
      <c r="F6142" s="162"/>
      <c r="G6142" s="147"/>
      <c r="H6142" s="146"/>
      <c r="J6142" s="146"/>
      <c r="L6142" s="150"/>
      <c r="N6142" s="163"/>
      <c r="O6142" s="146"/>
      <c r="P6142" s="146"/>
      <c r="Q6142" s="146"/>
      <c r="R6142" s="34"/>
      <c r="S6142" s="35"/>
      <c r="T6142" s="147"/>
    </row>
    <row r="6143">
      <c r="A6143" s="147"/>
      <c r="B6143" s="64"/>
      <c r="C6143" s="147" t="s">
        <v>217</v>
      </c>
      <c r="E6143" s="161"/>
      <c r="F6143" s="162"/>
      <c r="G6143" s="147"/>
      <c r="H6143" s="146"/>
      <c r="J6143" s="146"/>
      <c r="L6143" s="150"/>
      <c r="N6143" s="163"/>
      <c r="O6143" s="146"/>
      <c r="P6143" s="146"/>
      <c r="Q6143" s="146"/>
      <c r="R6143" s="34"/>
      <c r="S6143" s="35"/>
      <c r="T6143" s="147"/>
    </row>
    <row r="6144">
      <c r="A6144" s="147"/>
      <c r="B6144" s="64"/>
      <c r="C6144" s="147" t="s">
        <v>217</v>
      </c>
      <c r="E6144" s="161"/>
      <c r="F6144" s="162"/>
      <c r="G6144" s="147"/>
      <c r="H6144" s="146"/>
      <c r="J6144" s="146"/>
      <c r="L6144" s="150"/>
      <c r="N6144" s="163"/>
      <c r="O6144" s="146"/>
      <c r="P6144" s="146"/>
      <c r="Q6144" s="146"/>
      <c r="R6144" s="34"/>
      <c r="S6144" s="35"/>
      <c r="T6144" s="147"/>
    </row>
    <row r="6145">
      <c r="A6145" s="147"/>
      <c r="B6145" s="64"/>
      <c r="C6145" s="147" t="s">
        <v>217</v>
      </c>
      <c r="E6145" s="161"/>
      <c r="F6145" s="162"/>
      <c r="G6145" s="147"/>
      <c r="H6145" s="146"/>
      <c r="J6145" s="146"/>
      <c r="L6145" s="150"/>
      <c r="N6145" s="163"/>
      <c r="O6145" s="146"/>
      <c r="P6145" s="146"/>
      <c r="Q6145" s="146"/>
      <c r="R6145" s="34"/>
      <c r="S6145" s="35"/>
      <c r="T6145" s="147"/>
    </row>
    <row r="6146">
      <c r="A6146" s="147"/>
      <c r="B6146" s="64"/>
      <c r="C6146" s="147" t="s">
        <v>217</v>
      </c>
      <c r="E6146" s="161"/>
      <c r="F6146" s="162"/>
      <c r="G6146" s="147"/>
      <c r="H6146" s="146"/>
      <c r="J6146" s="146"/>
      <c r="L6146" s="150"/>
      <c r="N6146" s="163"/>
      <c r="O6146" s="146"/>
      <c r="P6146" s="146"/>
      <c r="Q6146" s="146"/>
      <c r="R6146" s="34"/>
      <c r="S6146" s="35"/>
      <c r="T6146" s="147"/>
    </row>
    <row r="6147">
      <c r="A6147" s="147"/>
      <c r="B6147" s="64"/>
      <c r="C6147" s="147" t="s">
        <v>217</v>
      </c>
      <c r="E6147" s="161"/>
      <c r="F6147" s="162"/>
      <c r="G6147" s="147"/>
      <c r="H6147" s="146"/>
      <c r="J6147" s="146"/>
      <c r="L6147" s="150"/>
      <c r="N6147" s="163"/>
      <c r="O6147" s="146"/>
      <c r="P6147" s="146"/>
      <c r="Q6147" s="146"/>
      <c r="R6147" s="34"/>
      <c r="S6147" s="35"/>
      <c r="T6147" s="147"/>
    </row>
    <row r="6148">
      <c r="A6148" s="147"/>
      <c r="B6148" s="64"/>
      <c r="C6148" s="147" t="s">
        <v>217</v>
      </c>
      <c r="E6148" s="161"/>
      <c r="F6148" s="162"/>
      <c r="G6148" s="147"/>
      <c r="H6148" s="146"/>
      <c r="J6148" s="146"/>
      <c r="L6148" s="150"/>
      <c r="N6148" s="163"/>
      <c r="O6148" s="146"/>
      <c r="P6148" s="146"/>
      <c r="Q6148" s="146"/>
      <c r="R6148" s="34"/>
      <c r="S6148" s="35"/>
      <c r="T6148" s="147"/>
    </row>
    <row r="6149">
      <c r="A6149" s="147"/>
      <c r="B6149" s="64"/>
      <c r="C6149" s="147" t="s">
        <v>217</v>
      </c>
      <c r="E6149" s="161"/>
      <c r="F6149" s="162"/>
      <c r="G6149" s="147"/>
      <c r="H6149" s="146"/>
      <c r="J6149" s="146"/>
      <c r="L6149" s="150"/>
      <c r="N6149" s="163"/>
      <c r="O6149" s="146"/>
      <c r="P6149" s="146"/>
      <c r="Q6149" s="146"/>
      <c r="R6149" s="34"/>
      <c r="S6149" s="35"/>
      <c r="T6149" s="147"/>
    </row>
    <row r="6150">
      <c r="A6150" s="147"/>
      <c r="B6150" s="64"/>
      <c r="C6150" s="147" t="s">
        <v>217</v>
      </c>
      <c r="E6150" s="161"/>
      <c r="F6150" s="162"/>
      <c r="G6150" s="147"/>
      <c r="H6150" s="146"/>
      <c r="J6150" s="146"/>
      <c r="L6150" s="150"/>
      <c r="N6150" s="163"/>
      <c r="O6150" s="146"/>
      <c r="P6150" s="146"/>
      <c r="Q6150" s="146"/>
      <c r="R6150" s="34"/>
      <c r="S6150" s="35"/>
      <c r="T6150" s="147"/>
    </row>
    <row r="6151">
      <c r="A6151" s="147"/>
      <c r="B6151" s="64"/>
      <c r="C6151" s="147" t="s">
        <v>217</v>
      </c>
      <c r="E6151" s="161"/>
      <c r="F6151" s="162"/>
      <c r="G6151" s="147"/>
      <c r="H6151" s="146"/>
      <c r="J6151" s="146"/>
      <c r="L6151" s="150"/>
      <c r="N6151" s="163"/>
      <c r="O6151" s="146"/>
      <c r="P6151" s="146"/>
      <c r="Q6151" s="146"/>
      <c r="R6151" s="34"/>
      <c r="S6151" s="35"/>
      <c r="T6151" s="147"/>
    </row>
    <row r="6152">
      <c r="A6152" s="147"/>
      <c r="B6152" s="64"/>
      <c r="C6152" s="147" t="s">
        <v>217</v>
      </c>
      <c r="E6152" s="161"/>
      <c r="F6152" s="162"/>
      <c r="G6152" s="147"/>
      <c r="H6152" s="146"/>
      <c r="J6152" s="146"/>
      <c r="L6152" s="150"/>
      <c r="N6152" s="163"/>
      <c r="O6152" s="146"/>
      <c r="P6152" s="146"/>
      <c r="Q6152" s="146"/>
      <c r="R6152" s="34"/>
      <c r="S6152" s="35"/>
      <c r="T6152" s="147"/>
    </row>
    <row r="6153">
      <c r="A6153" s="147"/>
      <c r="B6153" s="64"/>
      <c r="C6153" s="147" t="s">
        <v>217</v>
      </c>
      <c r="E6153" s="161"/>
      <c r="F6153" s="162"/>
      <c r="G6153" s="147"/>
      <c r="H6153" s="146"/>
      <c r="J6153" s="146"/>
      <c r="L6153" s="150"/>
      <c r="N6153" s="163"/>
      <c r="O6153" s="146"/>
      <c r="P6153" s="146"/>
      <c r="Q6153" s="146"/>
      <c r="R6153" s="34"/>
      <c r="S6153" s="35"/>
      <c r="T6153" s="147"/>
    </row>
    <row r="6154">
      <c r="A6154" s="147"/>
      <c r="B6154" s="64"/>
      <c r="C6154" s="147" t="s">
        <v>217</v>
      </c>
      <c r="E6154" s="161"/>
      <c r="F6154" s="162"/>
      <c r="G6154" s="147"/>
      <c r="H6154" s="146"/>
      <c r="J6154" s="146"/>
      <c r="L6154" s="150"/>
      <c r="N6154" s="163"/>
      <c r="O6154" s="146"/>
      <c r="P6154" s="146"/>
      <c r="Q6154" s="146"/>
      <c r="R6154" s="34"/>
      <c r="S6154" s="35"/>
      <c r="T6154" s="147"/>
    </row>
    <row r="6155">
      <c r="A6155" s="147"/>
      <c r="B6155" s="64"/>
      <c r="C6155" s="147" t="s">
        <v>217</v>
      </c>
      <c r="E6155" s="161"/>
      <c r="F6155" s="162"/>
      <c r="G6155" s="147"/>
      <c r="H6155" s="146"/>
      <c r="J6155" s="146"/>
      <c r="L6155" s="150"/>
      <c r="N6155" s="163"/>
      <c r="O6155" s="146"/>
      <c r="P6155" s="146"/>
      <c r="Q6155" s="146"/>
      <c r="R6155" s="34"/>
      <c r="S6155" s="35"/>
      <c r="T6155" s="147"/>
    </row>
    <row r="6156">
      <c r="A6156" s="147"/>
      <c r="B6156" s="64"/>
      <c r="C6156" s="147" t="s">
        <v>217</v>
      </c>
      <c r="E6156" s="161"/>
      <c r="F6156" s="162"/>
      <c r="G6156" s="147"/>
      <c r="H6156" s="146"/>
      <c r="J6156" s="146"/>
      <c r="L6156" s="150"/>
      <c r="N6156" s="163"/>
      <c r="O6156" s="146"/>
      <c r="P6156" s="146"/>
      <c r="Q6156" s="146"/>
      <c r="R6156" s="34"/>
      <c r="S6156" s="35"/>
      <c r="T6156" s="147"/>
    </row>
    <row r="6157">
      <c r="A6157" s="147"/>
      <c r="B6157" s="64"/>
      <c r="C6157" s="147" t="s">
        <v>217</v>
      </c>
      <c r="E6157" s="161"/>
      <c r="F6157" s="162"/>
      <c r="G6157" s="147"/>
      <c r="H6157" s="146"/>
      <c r="J6157" s="146"/>
      <c r="L6157" s="150"/>
      <c r="N6157" s="163"/>
      <c r="O6157" s="146"/>
      <c r="P6157" s="146"/>
      <c r="Q6157" s="146"/>
      <c r="R6157" s="34"/>
      <c r="S6157" s="35"/>
      <c r="T6157" s="147"/>
    </row>
    <row r="6158">
      <c r="A6158" s="147"/>
      <c r="B6158" s="64"/>
      <c r="C6158" s="147" t="s">
        <v>217</v>
      </c>
      <c r="E6158" s="161"/>
      <c r="F6158" s="162"/>
      <c r="G6158" s="147"/>
      <c r="H6158" s="146"/>
      <c r="J6158" s="146"/>
      <c r="L6158" s="150"/>
      <c r="N6158" s="163"/>
      <c r="O6158" s="146"/>
      <c r="P6158" s="146"/>
      <c r="Q6158" s="146"/>
      <c r="R6158" s="34"/>
      <c r="S6158" s="35"/>
      <c r="T6158" s="147"/>
    </row>
    <row r="6159">
      <c r="A6159" s="147"/>
      <c r="B6159" s="64"/>
      <c r="C6159" s="147" t="s">
        <v>217</v>
      </c>
      <c r="E6159" s="161"/>
      <c r="F6159" s="162"/>
      <c r="G6159" s="147"/>
      <c r="H6159" s="146"/>
      <c r="J6159" s="146"/>
      <c r="L6159" s="150"/>
      <c r="N6159" s="163"/>
      <c r="O6159" s="146"/>
      <c r="P6159" s="146"/>
      <c r="Q6159" s="146"/>
      <c r="R6159" s="34"/>
      <c r="S6159" s="35"/>
      <c r="T6159" s="147"/>
    </row>
    <row r="6160">
      <c r="A6160" s="147"/>
      <c r="B6160" s="64"/>
      <c r="C6160" s="147" t="s">
        <v>217</v>
      </c>
      <c r="E6160" s="161"/>
      <c r="F6160" s="162"/>
      <c r="G6160" s="147"/>
      <c r="H6160" s="146"/>
      <c r="J6160" s="146"/>
      <c r="L6160" s="150"/>
      <c r="N6160" s="163"/>
      <c r="O6160" s="146"/>
      <c r="P6160" s="146"/>
      <c r="Q6160" s="146"/>
      <c r="R6160" s="34"/>
      <c r="S6160" s="35"/>
      <c r="T6160" s="147"/>
    </row>
    <row r="6161">
      <c r="A6161" s="147"/>
      <c r="B6161" s="64"/>
      <c r="C6161" s="147" t="s">
        <v>217</v>
      </c>
      <c r="E6161" s="161"/>
      <c r="F6161" s="162"/>
      <c r="G6161" s="147"/>
      <c r="H6161" s="146"/>
      <c r="J6161" s="146"/>
      <c r="L6161" s="150"/>
      <c r="N6161" s="163"/>
      <c r="O6161" s="146"/>
      <c r="P6161" s="146"/>
      <c r="Q6161" s="146"/>
      <c r="R6161" s="34"/>
      <c r="S6161" s="35"/>
      <c r="T6161" s="147"/>
    </row>
    <row r="6162">
      <c r="A6162" s="147"/>
      <c r="B6162" s="64"/>
      <c r="C6162" s="147" t="s">
        <v>217</v>
      </c>
      <c r="E6162" s="161"/>
      <c r="F6162" s="162"/>
      <c r="G6162" s="147"/>
      <c r="H6162" s="146"/>
      <c r="J6162" s="146"/>
      <c r="L6162" s="150"/>
      <c r="N6162" s="163"/>
      <c r="O6162" s="146"/>
      <c r="P6162" s="146"/>
      <c r="Q6162" s="146"/>
      <c r="R6162" s="34"/>
      <c r="S6162" s="35"/>
      <c r="T6162" s="147"/>
    </row>
    <row r="6163">
      <c r="A6163" s="147"/>
      <c r="B6163" s="64"/>
      <c r="C6163" s="147" t="s">
        <v>217</v>
      </c>
      <c r="E6163" s="161"/>
      <c r="F6163" s="162"/>
      <c r="G6163" s="147"/>
      <c r="H6163" s="146"/>
      <c r="J6163" s="146"/>
      <c r="L6163" s="150"/>
      <c r="N6163" s="163"/>
      <c r="O6163" s="146"/>
      <c r="P6163" s="146"/>
      <c r="Q6163" s="146"/>
      <c r="R6163" s="34"/>
      <c r="S6163" s="35"/>
      <c r="T6163" s="147"/>
    </row>
    <row r="6164">
      <c r="A6164" s="147"/>
      <c r="B6164" s="64"/>
      <c r="C6164" s="147" t="s">
        <v>217</v>
      </c>
      <c r="E6164" s="161"/>
      <c r="F6164" s="162"/>
      <c r="G6164" s="147"/>
      <c r="H6164" s="146"/>
      <c r="J6164" s="146"/>
      <c r="L6164" s="150"/>
      <c r="N6164" s="163"/>
      <c r="O6164" s="146"/>
      <c r="P6164" s="146"/>
      <c r="Q6164" s="146"/>
      <c r="R6164" s="34"/>
      <c r="S6164" s="35"/>
      <c r="T6164" s="147"/>
    </row>
    <row r="6165">
      <c r="A6165" s="147"/>
      <c r="B6165" s="64"/>
      <c r="C6165" s="147" t="s">
        <v>217</v>
      </c>
      <c r="E6165" s="161"/>
      <c r="F6165" s="162"/>
      <c r="G6165" s="147"/>
      <c r="H6165" s="146"/>
      <c r="J6165" s="146"/>
      <c r="L6165" s="150"/>
      <c r="N6165" s="163"/>
      <c r="O6165" s="146"/>
      <c r="P6165" s="146"/>
      <c r="Q6165" s="146"/>
      <c r="R6165" s="34"/>
      <c r="S6165" s="35"/>
      <c r="T6165" s="147"/>
    </row>
    <row r="6166">
      <c r="A6166" s="147"/>
      <c r="B6166" s="64"/>
      <c r="C6166" s="147" t="s">
        <v>217</v>
      </c>
      <c r="E6166" s="161"/>
      <c r="F6166" s="162"/>
      <c r="G6166" s="147"/>
      <c r="H6166" s="146"/>
      <c r="J6166" s="146"/>
      <c r="L6166" s="150"/>
      <c r="N6166" s="163"/>
      <c r="O6166" s="146"/>
      <c r="P6166" s="146"/>
      <c r="Q6166" s="146"/>
      <c r="R6166" s="34"/>
      <c r="S6166" s="35"/>
      <c r="T6166" s="147"/>
    </row>
    <row r="6167">
      <c r="A6167" s="147"/>
      <c r="B6167" s="64"/>
      <c r="C6167" s="147" t="s">
        <v>217</v>
      </c>
      <c r="E6167" s="161"/>
      <c r="F6167" s="162"/>
      <c r="G6167" s="147"/>
      <c r="H6167" s="146"/>
      <c r="J6167" s="146"/>
      <c r="L6167" s="150"/>
      <c r="N6167" s="163"/>
      <c r="O6167" s="146"/>
      <c r="P6167" s="146"/>
      <c r="Q6167" s="146"/>
      <c r="R6167" s="34"/>
      <c r="S6167" s="35"/>
      <c r="T6167" s="147"/>
    </row>
    <row r="6168">
      <c r="A6168" s="147"/>
      <c r="B6168" s="64"/>
      <c r="C6168" s="147" t="s">
        <v>217</v>
      </c>
      <c r="E6168" s="161"/>
      <c r="F6168" s="162"/>
      <c r="G6168" s="147"/>
      <c r="H6168" s="146"/>
      <c r="J6168" s="146"/>
      <c r="L6168" s="150"/>
      <c r="N6168" s="163"/>
      <c r="O6168" s="146"/>
      <c r="P6168" s="146"/>
      <c r="Q6168" s="146"/>
      <c r="R6168" s="34"/>
      <c r="S6168" s="35"/>
      <c r="T6168" s="147"/>
    </row>
    <row r="6169">
      <c r="A6169" s="147"/>
      <c r="B6169" s="64"/>
      <c r="C6169" s="147" t="s">
        <v>217</v>
      </c>
      <c r="E6169" s="161"/>
      <c r="F6169" s="162"/>
      <c r="G6169" s="147"/>
      <c r="H6169" s="146"/>
      <c r="J6169" s="146"/>
      <c r="L6169" s="150"/>
      <c r="N6169" s="163"/>
      <c r="O6169" s="146"/>
      <c r="P6169" s="146"/>
      <c r="Q6169" s="146"/>
      <c r="R6169" s="34"/>
      <c r="S6169" s="35"/>
      <c r="T6169" s="147"/>
    </row>
    <row r="6170">
      <c r="A6170" s="147"/>
      <c r="B6170" s="64"/>
      <c r="C6170" s="147" t="s">
        <v>217</v>
      </c>
      <c r="E6170" s="161"/>
      <c r="F6170" s="162"/>
      <c r="G6170" s="147"/>
      <c r="H6170" s="146"/>
      <c r="J6170" s="146"/>
      <c r="L6170" s="150"/>
      <c r="N6170" s="163"/>
      <c r="O6170" s="146"/>
      <c r="P6170" s="146"/>
      <c r="Q6170" s="146"/>
      <c r="R6170" s="34"/>
      <c r="S6170" s="35"/>
      <c r="T6170" s="147"/>
    </row>
    <row r="6171">
      <c r="A6171" s="147"/>
      <c r="B6171" s="64"/>
      <c r="C6171" s="147" t="s">
        <v>217</v>
      </c>
      <c r="E6171" s="161"/>
      <c r="F6171" s="162"/>
      <c r="G6171" s="147"/>
      <c r="H6171" s="146"/>
      <c r="J6171" s="146"/>
      <c r="L6171" s="150"/>
      <c r="N6171" s="163"/>
      <c r="O6171" s="146"/>
      <c r="P6171" s="146"/>
      <c r="Q6171" s="146"/>
      <c r="R6171" s="34"/>
      <c r="S6171" s="35"/>
      <c r="T6171" s="147"/>
    </row>
    <row r="6172">
      <c r="A6172" s="147"/>
      <c r="B6172" s="64"/>
      <c r="C6172" s="147" t="s">
        <v>217</v>
      </c>
      <c r="E6172" s="161"/>
      <c r="F6172" s="162"/>
      <c r="G6172" s="147"/>
      <c r="H6172" s="146"/>
      <c r="J6172" s="146"/>
      <c r="L6172" s="150"/>
      <c r="N6172" s="163"/>
      <c r="O6172" s="146"/>
      <c r="P6172" s="146"/>
      <c r="Q6172" s="146"/>
      <c r="R6172" s="34"/>
      <c r="S6172" s="35"/>
      <c r="T6172" s="147"/>
    </row>
    <row r="6173">
      <c r="A6173" s="147"/>
      <c r="B6173" s="64"/>
      <c r="C6173" s="147" t="s">
        <v>217</v>
      </c>
      <c r="E6173" s="161"/>
      <c r="F6173" s="162"/>
      <c r="G6173" s="147"/>
      <c r="H6173" s="146"/>
      <c r="J6173" s="146"/>
      <c r="L6173" s="150"/>
      <c r="N6173" s="163"/>
      <c r="O6173" s="146"/>
      <c r="P6173" s="146"/>
      <c r="Q6173" s="146"/>
      <c r="R6173" s="34"/>
      <c r="S6173" s="35"/>
      <c r="T6173" s="147"/>
    </row>
    <row r="6174">
      <c r="A6174" s="147"/>
      <c r="B6174" s="64"/>
      <c r="C6174" s="147" t="s">
        <v>217</v>
      </c>
      <c r="E6174" s="161"/>
      <c r="F6174" s="162"/>
      <c r="G6174" s="147"/>
      <c r="H6174" s="146"/>
      <c r="J6174" s="146"/>
      <c r="L6174" s="150"/>
      <c r="N6174" s="163"/>
      <c r="O6174" s="146"/>
      <c r="P6174" s="146"/>
      <c r="Q6174" s="146"/>
      <c r="R6174" s="34"/>
      <c r="S6174" s="35"/>
      <c r="T6174" s="147"/>
    </row>
    <row r="6175">
      <c r="A6175" s="147"/>
      <c r="B6175" s="64"/>
      <c r="C6175" s="147" t="s">
        <v>217</v>
      </c>
      <c r="E6175" s="161"/>
      <c r="F6175" s="162"/>
      <c r="G6175" s="147"/>
      <c r="H6175" s="146"/>
      <c r="J6175" s="146"/>
      <c r="L6175" s="150"/>
      <c r="N6175" s="163"/>
      <c r="O6175" s="146"/>
      <c r="P6175" s="146"/>
      <c r="Q6175" s="146"/>
      <c r="R6175" s="34"/>
      <c r="S6175" s="35"/>
      <c r="T6175" s="147"/>
    </row>
    <row r="6176">
      <c r="A6176" s="147"/>
      <c r="B6176" s="64"/>
      <c r="C6176" s="147" t="s">
        <v>217</v>
      </c>
      <c r="E6176" s="161"/>
      <c r="F6176" s="162"/>
      <c r="G6176" s="147"/>
      <c r="H6176" s="146"/>
      <c r="J6176" s="146"/>
      <c r="L6176" s="150"/>
      <c r="N6176" s="163"/>
      <c r="O6176" s="146"/>
      <c r="P6176" s="146"/>
      <c r="Q6176" s="146"/>
      <c r="R6176" s="34"/>
      <c r="S6176" s="35"/>
      <c r="T6176" s="147"/>
    </row>
    <row r="6177">
      <c r="A6177" s="147"/>
      <c r="B6177" s="64"/>
      <c r="C6177" s="147" t="s">
        <v>217</v>
      </c>
      <c r="E6177" s="161"/>
      <c r="F6177" s="162"/>
      <c r="G6177" s="147"/>
      <c r="H6177" s="146"/>
      <c r="J6177" s="146"/>
      <c r="L6177" s="150"/>
      <c r="N6177" s="163"/>
      <c r="O6177" s="146"/>
      <c r="P6177" s="146"/>
      <c r="Q6177" s="146"/>
      <c r="R6177" s="34"/>
      <c r="S6177" s="35"/>
      <c r="T6177" s="147"/>
    </row>
    <row r="6178">
      <c r="A6178" s="147"/>
      <c r="B6178" s="64"/>
      <c r="C6178" s="147" t="s">
        <v>217</v>
      </c>
      <c r="E6178" s="161"/>
      <c r="F6178" s="162"/>
      <c r="G6178" s="147"/>
      <c r="H6178" s="146"/>
      <c r="J6178" s="146"/>
      <c r="L6178" s="150"/>
      <c r="N6178" s="163"/>
      <c r="O6178" s="146"/>
      <c r="P6178" s="146"/>
      <c r="Q6178" s="146"/>
      <c r="R6178" s="34"/>
      <c r="S6178" s="35"/>
      <c r="T6178" s="147"/>
    </row>
    <row r="6179">
      <c r="A6179" s="147"/>
      <c r="B6179" s="64"/>
      <c r="C6179" s="147" t="s">
        <v>217</v>
      </c>
      <c r="E6179" s="161"/>
      <c r="F6179" s="162"/>
      <c r="G6179" s="147"/>
      <c r="H6179" s="146"/>
      <c r="J6179" s="146"/>
      <c r="L6179" s="150"/>
      <c r="N6179" s="163"/>
      <c r="O6179" s="146"/>
      <c r="P6179" s="146"/>
      <c r="Q6179" s="146"/>
      <c r="R6179" s="34"/>
      <c r="S6179" s="35"/>
      <c r="T6179" s="147"/>
    </row>
    <row r="6180">
      <c r="A6180" s="147"/>
      <c r="B6180" s="64"/>
      <c r="C6180" s="147" t="s">
        <v>217</v>
      </c>
      <c r="E6180" s="161"/>
      <c r="F6180" s="162"/>
      <c r="G6180" s="147"/>
      <c r="H6180" s="146"/>
      <c r="J6180" s="146"/>
      <c r="L6180" s="150"/>
      <c r="N6180" s="163"/>
      <c r="O6180" s="146"/>
      <c r="P6180" s="146"/>
      <c r="Q6180" s="146"/>
      <c r="R6180" s="34"/>
      <c r="S6180" s="35"/>
      <c r="T6180" s="147"/>
    </row>
    <row r="6181">
      <c r="A6181" s="147"/>
      <c r="B6181" s="64"/>
      <c r="C6181" s="147" t="s">
        <v>217</v>
      </c>
      <c r="E6181" s="161"/>
      <c r="F6181" s="162"/>
      <c r="G6181" s="147"/>
      <c r="H6181" s="146"/>
      <c r="J6181" s="146"/>
      <c r="L6181" s="150"/>
      <c r="N6181" s="163"/>
      <c r="O6181" s="146"/>
      <c r="P6181" s="146"/>
      <c r="Q6181" s="146"/>
      <c r="R6181" s="34"/>
      <c r="S6181" s="35"/>
      <c r="T6181" s="147"/>
    </row>
    <row r="6182">
      <c r="A6182" s="147"/>
      <c r="B6182" s="64"/>
      <c r="C6182" s="147" t="s">
        <v>217</v>
      </c>
      <c r="E6182" s="161"/>
      <c r="F6182" s="162"/>
      <c r="G6182" s="147"/>
      <c r="H6182" s="146"/>
      <c r="J6182" s="146"/>
      <c r="L6182" s="150"/>
      <c r="N6182" s="163"/>
      <c r="O6182" s="146"/>
      <c r="P6182" s="146"/>
      <c r="Q6182" s="146"/>
      <c r="R6182" s="34"/>
      <c r="S6182" s="35"/>
      <c r="T6182" s="147"/>
    </row>
    <row r="6183">
      <c r="A6183" s="147"/>
      <c r="B6183" s="64"/>
      <c r="C6183" s="147" t="s">
        <v>217</v>
      </c>
      <c r="E6183" s="161"/>
      <c r="F6183" s="162"/>
      <c r="G6183" s="147"/>
      <c r="H6183" s="146"/>
      <c r="J6183" s="146"/>
      <c r="L6183" s="150"/>
      <c r="N6183" s="163"/>
      <c r="O6183" s="146"/>
      <c r="P6183" s="146"/>
      <c r="Q6183" s="146"/>
      <c r="R6183" s="34"/>
      <c r="S6183" s="35"/>
      <c r="T6183" s="147"/>
    </row>
    <row r="6184">
      <c r="A6184" s="147"/>
      <c r="B6184" s="64"/>
      <c r="C6184" s="147" t="s">
        <v>217</v>
      </c>
      <c r="E6184" s="161"/>
      <c r="F6184" s="162"/>
      <c r="G6184" s="147"/>
      <c r="H6184" s="146"/>
      <c r="J6184" s="146"/>
      <c r="L6184" s="150"/>
      <c r="N6184" s="163"/>
      <c r="O6184" s="146"/>
      <c r="P6184" s="146"/>
      <c r="Q6184" s="146"/>
      <c r="R6184" s="34"/>
      <c r="S6184" s="35"/>
      <c r="T6184" s="147"/>
    </row>
    <row r="6185">
      <c r="A6185" s="147"/>
      <c r="B6185" s="64"/>
      <c r="C6185" s="147" t="s">
        <v>217</v>
      </c>
      <c r="E6185" s="161"/>
      <c r="F6185" s="162"/>
      <c r="G6185" s="147"/>
      <c r="H6185" s="146"/>
      <c r="J6185" s="146"/>
      <c r="L6185" s="150"/>
      <c r="N6185" s="163"/>
      <c r="O6185" s="146"/>
      <c r="P6185" s="146"/>
      <c r="Q6185" s="146"/>
      <c r="R6185" s="34"/>
      <c r="S6185" s="35"/>
      <c r="T6185" s="147"/>
    </row>
    <row r="6186">
      <c r="A6186" s="147"/>
      <c r="B6186" s="64"/>
      <c r="C6186" s="147" t="s">
        <v>217</v>
      </c>
      <c r="E6186" s="161"/>
      <c r="F6186" s="162"/>
      <c r="G6186" s="147"/>
      <c r="H6186" s="146"/>
      <c r="J6186" s="146"/>
      <c r="L6186" s="150"/>
      <c r="N6186" s="163"/>
      <c r="O6186" s="146"/>
      <c r="P6186" s="146"/>
      <c r="Q6186" s="146"/>
      <c r="R6186" s="34"/>
      <c r="S6186" s="35"/>
      <c r="T6186" s="147"/>
    </row>
    <row r="6187">
      <c r="A6187" s="147"/>
      <c r="B6187" s="64"/>
      <c r="C6187" s="147" t="s">
        <v>217</v>
      </c>
      <c r="E6187" s="161"/>
      <c r="F6187" s="162"/>
      <c r="G6187" s="147"/>
      <c r="H6187" s="146"/>
      <c r="J6187" s="146"/>
      <c r="L6187" s="150"/>
      <c r="N6187" s="163"/>
      <c r="O6187" s="146"/>
      <c r="P6187" s="146"/>
      <c r="Q6187" s="146"/>
      <c r="R6187" s="34"/>
      <c r="S6187" s="35"/>
      <c r="T6187" s="147"/>
    </row>
    <row r="6188">
      <c r="A6188" s="147"/>
      <c r="B6188" s="64"/>
      <c r="C6188" s="147" t="s">
        <v>217</v>
      </c>
      <c r="E6188" s="161"/>
      <c r="F6188" s="162"/>
      <c r="G6188" s="147"/>
      <c r="H6188" s="146"/>
      <c r="J6188" s="146"/>
      <c r="L6188" s="150"/>
      <c r="N6188" s="163"/>
      <c r="O6188" s="146"/>
      <c r="P6188" s="146"/>
      <c r="Q6188" s="146"/>
      <c r="R6188" s="34"/>
      <c r="S6188" s="35"/>
      <c r="T6188" s="147"/>
    </row>
    <row r="6189">
      <c r="A6189" s="147"/>
      <c r="B6189" s="64"/>
      <c r="C6189" s="147" t="s">
        <v>217</v>
      </c>
      <c r="E6189" s="161"/>
      <c r="F6189" s="162"/>
      <c r="G6189" s="147"/>
      <c r="H6189" s="146"/>
      <c r="J6189" s="146"/>
      <c r="L6189" s="150"/>
      <c r="N6189" s="163"/>
      <c r="O6189" s="146"/>
      <c r="P6189" s="146"/>
      <c r="Q6189" s="146"/>
      <c r="R6189" s="34"/>
      <c r="S6189" s="35"/>
      <c r="T6189" s="147"/>
    </row>
    <row r="6190">
      <c r="A6190" s="147"/>
      <c r="B6190" s="64"/>
      <c r="C6190" s="147" t="s">
        <v>217</v>
      </c>
      <c r="E6190" s="161"/>
      <c r="F6190" s="162"/>
      <c r="G6190" s="147"/>
      <c r="H6190" s="146"/>
      <c r="J6190" s="146"/>
      <c r="L6190" s="150"/>
      <c r="N6190" s="163"/>
      <c r="O6190" s="146"/>
      <c r="P6190" s="146"/>
      <c r="Q6190" s="146"/>
      <c r="R6190" s="34"/>
      <c r="S6190" s="35"/>
      <c r="T6190" s="147"/>
    </row>
    <row r="6191">
      <c r="A6191" s="147"/>
      <c r="B6191" s="64"/>
      <c r="C6191" s="147" t="s">
        <v>217</v>
      </c>
      <c r="E6191" s="161"/>
      <c r="F6191" s="162"/>
      <c r="G6191" s="147"/>
      <c r="H6191" s="146"/>
      <c r="J6191" s="146"/>
      <c r="L6191" s="150"/>
      <c r="N6191" s="163"/>
      <c r="O6191" s="146"/>
      <c r="P6191" s="146"/>
      <c r="Q6191" s="146"/>
      <c r="R6191" s="34"/>
      <c r="S6191" s="35"/>
      <c r="T6191" s="147"/>
    </row>
    <row r="6192">
      <c r="A6192" s="147"/>
      <c r="B6192" s="64"/>
      <c r="C6192" s="147" t="s">
        <v>217</v>
      </c>
      <c r="E6192" s="161"/>
      <c r="F6192" s="162"/>
      <c r="G6192" s="147"/>
      <c r="H6192" s="146"/>
      <c r="J6192" s="146"/>
      <c r="L6192" s="150"/>
      <c r="N6192" s="163"/>
      <c r="O6192" s="146"/>
      <c r="P6192" s="146"/>
      <c r="Q6192" s="146"/>
      <c r="R6192" s="34"/>
      <c r="S6192" s="35"/>
      <c r="T6192" s="147"/>
    </row>
    <row r="6193">
      <c r="A6193" s="147"/>
      <c r="B6193" s="64"/>
      <c r="C6193" s="147" t="s">
        <v>217</v>
      </c>
      <c r="E6193" s="161"/>
      <c r="F6193" s="162"/>
      <c r="G6193" s="147"/>
      <c r="H6193" s="146"/>
      <c r="J6193" s="146"/>
      <c r="L6193" s="150"/>
      <c r="N6193" s="163"/>
      <c r="O6193" s="146"/>
      <c r="P6193" s="146"/>
      <c r="Q6193" s="146"/>
      <c r="R6193" s="34"/>
      <c r="S6193" s="35"/>
      <c r="T6193" s="147"/>
    </row>
    <row r="6194">
      <c r="A6194" s="147"/>
      <c r="B6194" s="64"/>
      <c r="C6194" s="147" t="s">
        <v>217</v>
      </c>
      <c r="E6194" s="161"/>
      <c r="F6194" s="162"/>
      <c r="G6194" s="147"/>
      <c r="H6194" s="146"/>
      <c r="J6194" s="146"/>
      <c r="L6194" s="150"/>
      <c r="N6194" s="163"/>
      <c r="O6194" s="146"/>
      <c r="P6194" s="146"/>
      <c r="Q6194" s="146"/>
      <c r="R6194" s="34"/>
      <c r="S6194" s="35"/>
      <c r="T6194" s="147"/>
    </row>
    <row r="6195">
      <c r="A6195" s="147"/>
      <c r="B6195" s="64"/>
      <c r="C6195" s="147" t="s">
        <v>217</v>
      </c>
      <c r="E6195" s="161"/>
      <c r="F6195" s="162"/>
      <c r="G6195" s="147"/>
      <c r="H6195" s="146"/>
      <c r="J6195" s="146"/>
      <c r="L6195" s="150"/>
      <c r="N6195" s="163"/>
      <c r="O6195" s="146"/>
      <c r="P6195" s="146"/>
      <c r="Q6195" s="146"/>
      <c r="R6195" s="34"/>
      <c r="S6195" s="35"/>
      <c r="T6195" s="147"/>
    </row>
    <row r="6196">
      <c r="A6196" s="147"/>
      <c r="B6196" s="64"/>
      <c r="C6196" s="147" t="s">
        <v>217</v>
      </c>
      <c r="E6196" s="161"/>
      <c r="F6196" s="162"/>
      <c r="G6196" s="147"/>
      <c r="H6196" s="146"/>
      <c r="J6196" s="146"/>
      <c r="L6196" s="150"/>
      <c r="N6196" s="163"/>
      <c r="O6196" s="146"/>
      <c r="P6196" s="146"/>
      <c r="Q6196" s="146"/>
      <c r="R6196" s="34"/>
      <c r="S6196" s="35"/>
      <c r="T6196" s="147"/>
    </row>
    <row r="6197">
      <c r="A6197" s="147"/>
      <c r="B6197" s="64"/>
      <c r="C6197" s="147" t="s">
        <v>217</v>
      </c>
      <c r="E6197" s="161"/>
      <c r="F6197" s="162"/>
      <c r="G6197" s="147"/>
      <c r="H6197" s="146"/>
      <c r="J6197" s="146"/>
      <c r="L6197" s="150"/>
      <c r="N6197" s="163"/>
      <c r="O6197" s="146"/>
      <c r="P6197" s="146"/>
      <c r="Q6197" s="146"/>
      <c r="R6197" s="34"/>
      <c r="S6197" s="35"/>
      <c r="T6197" s="147"/>
    </row>
    <row r="6198">
      <c r="A6198" s="147"/>
      <c r="B6198" s="64"/>
      <c r="C6198" s="147" t="s">
        <v>217</v>
      </c>
      <c r="E6198" s="161"/>
      <c r="F6198" s="162"/>
      <c r="G6198" s="147"/>
      <c r="H6198" s="146"/>
      <c r="J6198" s="146"/>
      <c r="L6198" s="150"/>
      <c r="N6198" s="163"/>
      <c r="O6198" s="146"/>
      <c r="P6198" s="146"/>
      <c r="Q6198" s="146"/>
      <c r="R6198" s="34"/>
      <c r="S6198" s="35"/>
      <c r="T6198" s="147"/>
    </row>
    <row r="6199">
      <c r="A6199" s="147"/>
      <c r="B6199" s="64"/>
      <c r="C6199" s="147" t="s">
        <v>217</v>
      </c>
      <c r="E6199" s="161"/>
      <c r="F6199" s="162"/>
      <c r="G6199" s="147"/>
      <c r="H6199" s="146"/>
      <c r="J6199" s="146"/>
      <c r="L6199" s="150"/>
      <c r="N6199" s="163"/>
      <c r="O6199" s="146"/>
      <c r="P6199" s="146"/>
      <c r="Q6199" s="146"/>
      <c r="R6199" s="34"/>
      <c r="S6199" s="35"/>
      <c r="T6199" s="147"/>
    </row>
    <row r="6200">
      <c r="A6200" s="147"/>
      <c r="B6200" s="64"/>
      <c r="C6200" s="147" t="s">
        <v>217</v>
      </c>
      <c r="E6200" s="161"/>
      <c r="F6200" s="162"/>
      <c r="G6200" s="147"/>
      <c r="H6200" s="146"/>
      <c r="J6200" s="146"/>
      <c r="L6200" s="150"/>
      <c r="N6200" s="163"/>
      <c r="O6200" s="146"/>
      <c r="P6200" s="146"/>
      <c r="Q6200" s="146"/>
      <c r="R6200" s="34"/>
      <c r="S6200" s="35"/>
      <c r="T6200" s="147"/>
    </row>
    <row r="6201">
      <c r="A6201" s="147"/>
      <c r="B6201" s="64"/>
      <c r="C6201" s="147" t="s">
        <v>217</v>
      </c>
      <c r="E6201" s="161"/>
      <c r="F6201" s="162"/>
      <c r="G6201" s="147"/>
      <c r="H6201" s="146"/>
      <c r="J6201" s="146"/>
      <c r="L6201" s="150"/>
      <c r="N6201" s="163"/>
      <c r="O6201" s="146"/>
      <c r="P6201" s="146"/>
      <c r="Q6201" s="146"/>
      <c r="R6201" s="34"/>
      <c r="S6201" s="35"/>
      <c r="T6201" s="147"/>
    </row>
    <row r="6202">
      <c r="A6202" s="147"/>
      <c r="B6202" s="64"/>
      <c r="C6202" s="147" t="s">
        <v>217</v>
      </c>
      <c r="E6202" s="161"/>
      <c r="F6202" s="162"/>
      <c r="G6202" s="147"/>
      <c r="H6202" s="146"/>
      <c r="J6202" s="146"/>
      <c r="L6202" s="150"/>
      <c r="N6202" s="163"/>
      <c r="O6202" s="146"/>
      <c r="P6202" s="146"/>
      <c r="Q6202" s="146"/>
      <c r="R6202" s="34"/>
      <c r="S6202" s="35"/>
      <c r="T6202" s="147"/>
    </row>
    <row r="6203">
      <c r="A6203" s="147"/>
      <c r="B6203" s="64"/>
      <c r="C6203" s="147" t="s">
        <v>217</v>
      </c>
      <c r="E6203" s="161"/>
      <c r="F6203" s="162"/>
      <c r="G6203" s="147"/>
      <c r="H6203" s="146"/>
      <c r="J6203" s="146"/>
      <c r="L6203" s="150"/>
      <c r="N6203" s="163"/>
      <c r="O6203" s="146"/>
      <c r="P6203" s="146"/>
      <c r="Q6203" s="146"/>
      <c r="R6203" s="34"/>
      <c r="S6203" s="35"/>
      <c r="T6203" s="147"/>
    </row>
    <row r="6204">
      <c r="A6204" s="147"/>
      <c r="B6204" s="64"/>
      <c r="C6204" s="147" t="s">
        <v>217</v>
      </c>
      <c r="E6204" s="161"/>
      <c r="F6204" s="162"/>
      <c r="G6204" s="147"/>
      <c r="H6204" s="146"/>
      <c r="J6204" s="146"/>
      <c r="L6204" s="150"/>
      <c r="N6204" s="163"/>
      <c r="O6204" s="146"/>
      <c r="P6204" s="146"/>
      <c r="Q6204" s="146"/>
      <c r="R6204" s="34"/>
      <c r="S6204" s="35"/>
      <c r="T6204" s="147"/>
    </row>
    <row r="6205">
      <c r="A6205" s="147"/>
      <c r="B6205" s="64"/>
      <c r="C6205" s="147" t="s">
        <v>217</v>
      </c>
      <c r="E6205" s="161"/>
      <c r="F6205" s="162"/>
      <c r="G6205" s="147"/>
      <c r="H6205" s="146"/>
      <c r="J6205" s="146"/>
      <c r="L6205" s="150"/>
      <c r="N6205" s="163"/>
      <c r="O6205" s="146"/>
      <c r="P6205" s="146"/>
      <c r="Q6205" s="146"/>
      <c r="R6205" s="34"/>
      <c r="S6205" s="35"/>
      <c r="T6205" s="147"/>
    </row>
    <row r="6206">
      <c r="A6206" s="147"/>
      <c r="B6206" s="64"/>
      <c r="C6206" s="147" t="s">
        <v>217</v>
      </c>
      <c r="E6206" s="161"/>
      <c r="F6206" s="162"/>
      <c r="G6206" s="147"/>
      <c r="H6206" s="146"/>
      <c r="J6206" s="146"/>
      <c r="L6206" s="150"/>
      <c r="N6206" s="163"/>
      <c r="O6206" s="146"/>
      <c r="P6206" s="146"/>
      <c r="Q6206" s="146"/>
      <c r="R6206" s="34"/>
      <c r="S6206" s="35"/>
      <c r="T6206" s="147"/>
    </row>
    <row r="6207">
      <c r="A6207" s="147"/>
      <c r="B6207" s="64"/>
      <c r="C6207" s="147" t="s">
        <v>217</v>
      </c>
      <c r="E6207" s="161"/>
      <c r="F6207" s="162"/>
      <c r="G6207" s="147"/>
      <c r="H6207" s="146"/>
      <c r="J6207" s="146"/>
      <c r="L6207" s="150"/>
      <c r="N6207" s="163"/>
      <c r="O6207" s="146"/>
      <c r="P6207" s="146"/>
      <c r="Q6207" s="146"/>
      <c r="R6207" s="34"/>
      <c r="S6207" s="35"/>
      <c r="T6207" s="147"/>
    </row>
    <row r="6208">
      <c r="A6208" s="147"/>
      <c r="B6208" s="64"/>
      <c r="C6208" s="147" t="s">
        <v>217</v>
      </c>
      <c r="E6208" s="161"/>
      <c r="F6208" s="162"/>
      <c r="G6208" s="147"/>
      <c r="H6208" s="146"/>
      <c r="J6208" s="146"/>
      <c r="L6208" s="150"/>
      <c r="N6208" s="163"/>
      <c r="O6208" s="146"/>
      <c r="P6208" s="146"/>
      <c r="Q6208" s="146"/>
      <c r="R6208" s="34"/>
      <c r="S6208" s="35"/>
      <c r="T6208" s="147"/>
    </row>
    <row r="6209">
      <c r="A6209" s="147"/>
      <c r="B6209" s="64"/>
      <c r="C6209" s="147" t="s">
        <v>217</v>
      </c>
      <c r="E6209" s="161"/>
      <c r="F6209" s="162"/>
      <c r="G6209" s="147"/>
      <c r="H6209" s="146"/>
      <c r="J6209" s="146"/>
      <c r="L6209" s="150"/>
      <c r="N6209" s="163"/>
      <c r="O6209" s="146"/>
      <c r="P6209" s="146"/>
      <c r="Q6209" s="146"/>
      <c r="R6209" s="34"/>
      <c r="S6209" s="35"/>
      <c r="T6209" s="147"/>
    </row>
    <row r="6210">
      <c r="A6210" s="147"/>
      <c r="B6210" s="64"/>
      <c r="C6210" s="147" t="s">
        <v>217</v>
      </c>
      <c r="E6210" s="161"/>
      <c r="F6210" s="162"/>
      <c r="G6210" s="147"/>
      <c r="H6210" s="146"/>
      <c r="J6210" s="146"/>
      <c r="L6210" s="150"/>
      <c r="N6210" s="163"/>
      <c r="O6210" s="146"/>
      <c r="P6210" s="146"/>
      <c r="Q6210" s="146"/>
      <c r="R6210" s="34"/>
      <c r="S6210" s="35"/>
      <c r="T6210" s="147"/>
    </row>
    <row r="6211">
      <c r="A6211" s="147"/>
      <c r="B6211" s="64"/>
      <c r="C6211" s="147" t="s">
        <v>217</v>
      </c>
      <c r="E6211" s="161"/>
      <c r="F6211" s="162"/>
      <c r="G6211" s="147"/>
      <c r="H6211" s="146"/>
      <c r="J6211" s="146"/>
      <c r="L6211" s="150"/>
      <c r="N6211" s="163"/>
      <c r="O6211" s="146"/>
      <c r="P6211" s="146"/>
      <c r="Q6211" s="146"/>
      <c r="R6211" s="34"/>
      <c r="S6211" s="35"/>
      <c r="T6211" s="147"/>
    </row>
    <row r="6212">
      <c r="A6212" s="147"/>
      <c r="B6212" s="64"/>
      <c r="C6212" s="147" t="s">
        <v>217</v>
      </c>
      <c r="E6212" s="161"/>
      <c r="F6212" s="162"/>
      <c r="G6212" s="147"/>
      <c r="H6212" s="146"/>
      <c r="J6212" s="146"/>
      <c r="L6212" s="150"/>
      <c r="N6212" s="163"/>
      <c r="O6212" s="146"/>
      <c r="P6212" s="146"/>
      <c r="Q6212" s="146"/>
      <c r="R6212" s="34"/>
      <c r="S6212" s="35"/>
      <c r="T6212" s="147"/>
    </row>
    <row r="6213">
      <c r="A6213" s="147"/>
      <c r="B6213" s="64"/>
      <c r="C6213" s="147" t="s">
        <v>217</v>
      </c>
      <c r="E6213" s="161"/>
      <c r="F6213" s="162"/>
      <c r="G6213" s="147"/>
      <c r="H6213" s="146"/>
      <c r="J6213" s="146"/>
      <c r="L6213" s="150"/>
      <c r="N6213" s="163"/>
      <c r="O6213" s="146"/>
      <c r="P6213" s="146"/>
      <c r="Q6213" s="146"/>
      <c r="R6213" s="34"/>
      <c r="S6213" s="35"/>
      <c r="T6213" s="147"/>
    </row>
    <row r="6214">
      <c r="A6214" s="147"/>
      <c r="B6214" s="64"/>
      <c r="C6214" s="147" t="s">
        <v>217</v>
      </c>
      <c r="E6214" s="161"/>
      <c r="F6214" s="162"/>
      <c r="G6214" s="147"/>
      <c r="H6214" s="146"/>
      <c r="J6214" s="146"/>
      <c r="L6214" s="150"/>
      <c r="N6214" s="163"/>
      <c r="O6214" s="146"/>
      <c r="P6214" s="146"/>
      <c r="Q6214" s="146"/>
      <c r="R6214" s="34"/>
      <c r="S6214" s="35"/>
      <c r="T6214" s="147"/>
    </row>
    <row r="6215">
      <c r="A6215" s="147"/>
      <c r="B6215" s="64"/>
      <c r="C6215" s="147" t="s">
        <v>217</v>
      </c>
      <c r="E6215" s="161"/>
      <c r="F6215" s="162"/>
      <c r="G6215" s="147"/>
      <c r="H6215" s="146"/>
      <c r="J6215" s="146"/>
      <c r="L6215" s="150"/>
      <c r="N6215" s="163"/>
      <c r="O6215" s="146"/>
      <c r="P6215" s="146"/>
      <c r="Q6215" s="146"/>
      <c r="R6215" s="34"/>
      <c r="S6215" s="35"/>
      <c r="T6215" s="147"/>
    </row>
    <row r="6216">
      <c r="A6216" s="147"/>
      <c r="B6216" s="64"/>
      <c r="C6216" s="147" t="s">
        <v>217</v>
      </c>
      <c r="E6216" s="161"/>
      <c r="F6216" s="162"/>
      <c r="G6216" s="147"/>
      <c r="H6216" s="146"/>
      <c r="J6216" s="146"/>
      <c r="L6216" s="150"/>
      <c r="N6216" s="163"/>
      <c r="O6216" s="146"/>
      <c r="P6216" s="146"/>
      <c r="Q6216" s="146"/>
      <c r="R6216" s="34"/>
      <c r="S6216" s="35"/>
      <c r="T6216" s="147"/>
    </row>
    <row r="6217">
      <c r="A6217" s="147"/>
      <c r="B6217" s="64"/>
      <c r="C6217" s="147" t="s">
        <v>217</v>
      </c>
      <c r="E6217" s="161"/>
      <c r="F6217" s="162"/>
      <c r="G6217" s="147"/>
      <c r="H6217" s="146"/>
      <c r="J6217" s="146"/>
      <c r="L6217" s="150"/>
      <c r="N6217" s="163"/>
      <c r="O6217" s="146"/>
      <c r="P6217" s="146"/>
      <c r="Q6217" s="146"/>
      <c r="R6217" s="34"/>
      <c r="S6217" s="35"/>
      <c r="T6217" s="147"/>
    </row>
    <row r="6218">
      <c r="A6218" s="147"/>
      <c r="B6218" s="64"/>
      <c r="C6218" s="147" t="s">
        <v>217</v>
      </c>
      <c r="E6218" s="161"/>
      <c r="F6218" s="162"/>
      <c r="G6218" s="147"/>
      <c r="H6218" s="146"/>
      <c r="J6218" s="146"/>
      <c r="L6218" s="150"/>
      <c r="N6218" s="163"/>
      <c r="O6218" s="146"/>
      <c r="P6218" s="146"/>
      <c r="Q6218" s="146"/>
      <c r="R6218" s="34"/>
      <c r="S6218" s="35"/>
      <c r="T6218" s="147"/>
    </row>
    <row r="6219">
      <c r="A6219" s="147"/>
      <c r="B6219" s="64"/>
      <c r="C6219" s="147" t="s">
        <v>217</v>
      </c>
      <c r="E6219" s="161"/>
      <c r="F6219" s="162"/>
      <c r="G6219" s="147"/>
      <c r="H6219" s="146"/>
      <c r="J6219" s="146"/>
      <c r="L6219" s="150"/>
      <c r="N6219" s="163"/>
      <c r="O6219" s="146"/>
      <c r="P6219" s="146"/>
      <c r="Q6219" s="146"/>
      <c r="R6219" s="34"/>
      <c r="S6219" s="35"/>
      <c r="T6219" s="147"/>
    </row>
    <row r="6220">
      <c r="A6220" s="147"/>
      <c r="B6220" s="64"/>
      <c r="C6220" s="147" t="s">
        <v>217</v>
      </c>
      <c r="E6220" s="161"/>
      <c r="F6220" s="162"/>
      <c r="G6220" s="147"/>
      <c r="H6220" s="146"/>
      <c r="J6220" s="146"/>
      <c r="L6220" s="150"/>
      <c r="N6220" s="163"/>
      <c r="O6220" s="146"/>
      <c r="P6220" s="146"/>
      <c r="Q6220" s="146"/>
      <c r="R6220" s="34"/>
      <c r="S6220" s="35"/>
      <c r="T6220" s="147"/>
    </row>
    <row r="6221">
      <c r="A6221" s="147"/>
      <c r="B6221" s="64"/>
      <c r="C6221" s="147" t="s">
        <v>217</v>
      </c>
      <c r="E6221" s="161"/>
      <c r="F6221" s="162"/>
      <c r="G6221" s="147"/>
      <c r="H6221" s="146"/>
      <c r="J6221" s="146"/>
      <c r="L6221" s="150"/>
      <c r="N6221" s="163"/>
      <c r="O6221" s="146"/>
      <c r="P6221" s="146"/>
      <c r="Q6221" s="146"/>
      <c r="R6221" s="34"/>
      <c r="S6221" s="35"/>
      <c r="T6221" s="147"/>
    </row>
    <row r="6222">
      <c r="A6222" s="147"/>
      <c r="B6222" s="64"/>
      <c r="C6222" s="147" t="s">
        <v>217</v>
      </c>
      <c r="E6222" s="161"/>
      <c r="F6222" s="162"/>
      <c r="G6222" s="147"/>
      <c r="H6222" s="146"/>
      <c r="J6222" s="146"/>
      <c r="L6222" s="150"/>
      <c r="N6222" s="163"/>
      <c r="O6222" s="146"/>
      <c r="P6222" s="146"/>
      <c r="Q6222" s="146"/>
      <c r="R6222" s="34"/>
      <c r="S6222" s="35"/>
      <c r="T6222" s="147"/>
    </row>
    <row r="6223">
      <c r="A6223" s="147"/>
      <c r="B6223" s="64"/>
      <c r="C6223" s="147" t="s">
        <v>217</v>
      </c>
      <c r="E6223" s="161"/>
      <c r="F6223" s="162"/>
      <c r="G6223" s="147"/>
      <c r="H6223" s="146"/>
      <c r="J6223" s="146"/>
      <c r="L6223" s="150"/>
      <c r="N6223" s="163"/>
      <c r="O6223" s="146"/>
      <c r="P6223" s="146"/>
      <c r="Q6223" s="146"/>
      <c r="R6223" s="34"/>
      <c r="S6223" s="35"/>
      <c r="T6223" s="147"/>
    </row>
    <row r="6224">
      <c r="A6224" s="147"/>
      <c r="B6224" s="64"/>
      <c r="C6224" s="147" t="s">
        <v>217</v>
      </c>
      <c r="E6224" s="161"/>
      <c r="F6224" s="162"/>
      <c r="G6224" s="147"/>
      <c r="H6224" s="146"/>
      <c r="J6224" s="146"/>
      <c r="L6224" s="150"/>
      <c r="N6224" s="163"/>
      <c r="O6224" s="146"/>
      <c r="P6224" s="146"/>
      <c r="Q6224" s="146"/>
      <c r="R6224" s="34"/>
      <c r="S6224" s="35"/>
      <c r="T6224" s="147"/>
    </row>
    <row r="6225">
      <c r="A6225" s="147"/>
      <c r="B6225" s="64"/>
      <c r="C6225" s="147" t="s">
        <v>217</v>
      </c>
      <c r="E6225" s="161"/>
      <c r="F6225" s="162"/>
      <c r="G6225" s="147"/>
      <c r="H6225" s="146"/>
      <c r="J6225" s="146"/>
      <c r="L6225" s="150"/>
      <c r="N6225" s="163"/>
      <c r="O6225" s="146"/>
      <c r="P6225" s="146"/>
      <c r="Q6225" s="146"/>
      <c r="R6225" s="34"/>
      <c r="S6225" s="35"/>
      <c r="T6225" s="147"/>
    </row>
    <row r="6226">
      <c r="A6226" s="147"/>
      <c r="B6226" s="64"/>
      <c r="C6226" s="147" t="s">
        <v>217</v>
      </c>
      <c r="E6226" s="161"/>
      <c r="F6226" s="162"/>
      <c r="G6226" s="147"/>
      <c r="H6226" s="146"/>
      <c r="J6226" s="146"/>
      <c r="L6226" s="150"/>
      <c r="N6226" s="163"/>
      <c r="O6226" s="146"/>
      <c r="P6226" s="146"/>
      <c r="Q6226" s="146"/>
      <c r="R6226" s="34"/>
      <c r="S6226" s="35"/>
      <c r="T6226" s="147"/>
    </row>
    <row r="6227">
      <c r="A6227" s="147"/>
      <c r="B6227" s="64"/>
      <c r="C6227" s="147" t="s">
        <v>217</v>
      </c>
      <c r="E6227" s="161"/>
      <c r="F6227" s="162"/>
      <c r="G6227" s="147"/>
      <c r="H6227" s="146"/>
      <c r="J6227" s="146"/>
      <c r="L6227" s="150"/>
      <c r="N6227" s="163"/>
      <c r="O6227" s="146"/>
      <c r="P6227" s="146"/>
      <c r="Q6227" s="146"/>
      <c r="R6227" s="34"/>
      <c r="S6227" s="35"/>
      <c r="T6227" s="147"/>
    </row>
    <row r="6228">
      <c r="A6228" s="147"/>
      <c r="B6228" s="64"/>
      <c r="C6228" s="147" t="s">
        <v>217</v>
      </c>
      <c r="E6228" s="161"/>
      <c r="F6228" s="162"/>
      <c r="G6228" s="147"/>
      <c r="H6228" s="146"/>
      <c r="J6228" s="146"/>
      <c r="L6228" s="150"/>
      <c r="N6228" s="163"/>
      <c r="O6228" s="146"/>
      <c r="P6228" s="146"/>
      <c r="Q6228" s="146"/>
      <c r="R6228" s="34"/>
      <c r="S6228" s="35"/>
      <c r="T6228" s="147"/>
    </row>
    <row r="6229">
      <c r="A6229" s="147"/>
      <c r="B6229" s="64"/>
      <c r="C6229" s="147" t="s">
        <v>217</v>
      </c>
      <c r="E6229" s="161"/>
      <c r="F6229" s="162"/>
      <c r="G6229" s="147"/>
      <c r="H6229" s="146"/>
      <c r="J6229" s="146"/>
      <c r="L6229" s="150"/>
      <c r="N6229" s="163"/>
      <c r="O6229" s="146"/>
      <c r="P6229" s="146"/>
      <c r="Q6229" s="146"/>
      <c r="R6229" s="34"/>
      <c r="S6229" s="35"/>
      <c r="T6229" s="147"/>
    </row>
    <row r="6230">
      <c r="A6230" s="147"/>
      <c r="B6230" s="64"/>
      <c r="C6230" s="147" t="s">
        <v>217</v>
      </c>
      <c r="E6230" s="161"/>
      <c r="F6230" s="162"/>
      <c r="G6230" s="147"/>
      <c r="H6230" s="146"/>
      <c r="J6230" s="146"/>
      <c r="L6230" s="150"/>
      <c r="N6230" s="163"/>
      <c r="O6230" s="146"/>
      <c r="P6230" s="146"/>
      <c r="Q6230" s="146"/>
      <c r="R6230" s="34"/>
      <c r="S6230" s="35"/>
      <c r="T6230" s="147"/>
    </row>
    <row r="6231">
      <c r="A6231" s="147"/>
      <c r="B6231" s="64"/>
      <c r="C6231" s="147" t="s">
        <v>217</v>
      </c>
      <c r="E6231" s="161"/>
      <c r="F6231" s="162"/>
      <c r="G6231" s="147"/>
      <c r="H6231" s="146"/>
      <c r="J6231" s="146"/>
      <c r="L6231" s="150"/>
      <c r="N6231" s="163"/>
      <c r="O6231" s="146"/>
      <c r="P6231" s="146"/>
      <c r="Q6231" s="146"/>
      <c r="R6231" s="34"/>
      <c r="S6231" s="35"/>
      <c r="T6231" s="147"/>
    </row>
    <row r="6232">
      <c r="A6232" s="147"/>
      <c r="B6232" s="64"/>
      <c r="C6232" s="147" t="s">
        <v>217</v>
      </c>
      <c r="E6232" s="161"/>
      <c r="F6232" s="162"/>
      <c r="G6232" s="147"/>
      <c r="H6232" s="146"/>
      <c r="J6232" s="146"/>
      <c r="L6232" s="150"/>
      <c r="N6232" s="163"/>
      <c r="O6232" s="146"/>
      <c r="P6232" s="146"/>
      <c r="Q6232" s="146"/>
      <c r="R6232" s="34"/>
      <c r="S6232" s="35"/>
      <c r="T6232" s="147"/>
    </row>
    <row r="6233">
      <c r="A6233" s="147"/>
      <c r="B6233" s="64"/>
      <c r="C6233" s="147" t="s">
        <v>217</v>
      </c>
      <c r="E6233" s="161"/>
      <c r="F6233" s="162"/>
      <c r="G6233" s="147"/>
      <c r="H6233" s="146"/>
      <c r="J6233" s="146"/>
      <c r="L6233" s="150"/>
      <c r="N6233" s="163"/>
      <c r="O6233" s="146"/>
      <c r="P6233" s="146"/>
      <c r="Q6233" s="146"/>
      <c r="R6233" s="34"/>
      <c r="S6233" s="35"/>
      <c r="T6233" s="147"/>
    </row>
    <row r="6234">
      <c r="A6234" s="147"/>
      <c r="B6234" s="64"/>
      <c r="C6234" s="147" t="s">
        <v>217</v>
      </c>
      <c r="E6234" s="161"/>
      <c r="F6234" s="162"/>
      <c r="G6234" s="147"/>
      <c r="H6234" s="146"/>
      <c r="J6234" s="146"/>
      <c r="L6234" s="150"/>
      <c r="N6234" s="163"/>
      <c r="O6234" s="146"/>
      <c r="P6234" s="146"/>
      <c r="Q6234" s="146"/>
      <c r="R6234" s="34"/>
      <c r="S6234" s="35"/>
      <c r="T6234" s="147"/>
    </row>
    <row r="6235">
      <c r="A6235" s="147"/>
      <c r="B6235" s="64"/>
      <c r="C6235" s="147" t="s">
        <v>217</v>
      </c>
      <c r="E6235" s="161"/>
      <c r="F6235" s="162"/>
      <c r="G6235" s="147"/>
      <c r="H6235" s="146"/>
      <c r="J6235" s="146"/>
      <c r="L6235" s="150"/>
      <c r="N6235" s="163"/>
      <c r="O6235" s="146"/>
      <c r="P6235" s="146"/>
      <c r="Q6235" s="146"/>
      <c r="R6235" s="34"/>
      <c r="S6235" s="35"/>
      <c r="T6235" s="147"/>
    </row>
    <row r="6236">
      <c r="A6236" s="147"/>
      <c r="B6236" s="64"/>
      <c r="C6236" s="147" t="s">
        <v>217</v>
      </c>
      <c r="E6236" s="161"/>
      <c r="F6236" s="162"/>
      <c r="G6236" s="147"/>
      <c r="H6236" s="146"/>
      <c r="J6236" s="146"/>
      <c r="L6236" s="150"/>
      <c r="N6236" s="163"/>
      <c r="O6236" s="146"/>
      <c r="P6236" s="146"/>
      <c r="Q6236" s="146"/>
      <c r="R6236" s="34"/>
      <c r="S6236" s="35"/>
      <c r="T6236" s="147"/>
    </row>
    <row r="6237">
      <c r="A6237" s="147"/>
      <c r="B6237" s="64"/>
      <c r="C6237" s="147" t="s">
        <v>217</v>
      </c>
      <c r="E6237" s="161"/>
      <c r="F6237" s="162"/>
      <c r="G6237" s="147"/>
      <c r="H6237" s="146"/>
      <c r="J6237" s="146"/>
      <c r="L6237" s="150"/>
      <c r="N6237" s="163"/>
      <c r="O6237" s="146"/>
      <c r="P6237" s="146"/>
      <c r="Q6237" s="146"/>
      <c r="R6237" s="34"/>
      <c r="S6237" s="35"/>
      <c r="T6237" s="147"/>
    </row>
    <row r="6238">
      <c r="A6238" s="147"/>
      <c r="B6238" s="64"/>
      <c r="C6238" s="147" t="s">
        <v>217</v>
      </c>
      <c r="E6238" s="161"/>
      <c r="F6238" s="162"/>
      <c r="G6238" s="147"/>
      <c r="H6238" s="146"/>
      <c r="J6238" s="146"/>
      <c r="L6238" s="150"/>
      <c r="N6238" s="163"/>
      <c r="O6238" s="146"/>
      <c r="P6238" s="146"/>
      <c r="Q6238" s="146"/>
      <c r="R6238" s="34"/>
      <c r="S6238" s="35"/>
      <c r="T6238" s="147"/>
    </row>
    <row r="6239">
      <c r="A6239" s="147"/>
      <c r="B6239" s="64"/>
      <c r="C6239" s="147" t="s">
        <v>217</v>
      </c>
      <c r="E6239" s="161"/>
      <c r="F6239" s="162"/>
      <c r="G6239" s="147"/>
      <c r="H6239" s="146"/>
      <c r="J6239" s="146"/>
      <c r="L6239" s="150"/>
      <c r="N6239" s="163"/>
      <c r="O6239" s="146"/>
      <c r="P6239" s="146"/>
      <c r="Q6239" s="146"/>
      <c r="R6239" s="34"/>
      <c r="S6239" s="35"/>
      <c r="T6239" s="147"/>
    </row>
    <row r="6240">
      <c r="A6240" s="147"/>
      <c r="B6240" s="64"/>
      <c r="C6240" s="147" t="s">
        <v>217</v>
      </c>
      <c r="E6240" s="161"/>
      <c r="F6240" s="162"/>
      <c r="G6240" s="147"/>
      <c r="H6240" s="146"/>
      <c r="J6240" s="146"/>
      <c r="L6240" s="150"/>
      <c r="N6240" s="163"/>
      <c r="O6240" s="146"/>
      <c r="P6240" s="146"/>
      <c r="Q6240" s="146"/>
      <c r="R6240" s="34"/>
      <c r="S6240" s="35"/>
      <c r="T6240" s="147"/>
    </row>
    <row r="6241">
      <c r="A6241" s="147"/>
      <c r="B6241" s="64"/>
      <c r="C6241" s="147" t="s">
        <v>217</v>
      </c>
      <c r="E6241" s="161"/>
      <c r="F6241" s="162"/>
      <c r="G6241" s="147"/>
      <c r="H6241" s="146"/>
      <c r="J6241" s="146"/>
      <c r="L6241" s="150"/>
      <c r="N6241" s="163"/>
      <c r="O6241" s="146"/>
      <c r="P6241" s="146"/>
      <c r="Q6241" s="146"/>
      <c r="R6241" s="34"/>
      <c r="S6241" s="35"/>
      <c r="T6241" s="147"/>
    </row>
    <row r="6242">
      <c r="A6242" s="147"/>
      <c r="B6242" s="64"/>
      <c r="C6242" s="147" t="s">
        <v>217</v>
      </c>
      <c r="E6242" s="161"/>
      <c r="F6242" s="162"/>
      <c r="G6242" s="147"/>
      <c r="H6242" s="146"/>
      <c r="J6242" s="146"/>
      <c r="L6242" s="150"/>
      <c r="N6242" s="163"/>
      <c r="O6242" s="146"/>
      <c r="P6242" s="146"/>
      <c r="Q6242" s="146"/>
      <c r="R6242" s="34"/>
      <c r="S6242" s="35"/>
      <c r="T6242" s="147"/>
    </row>
    <row r="6243">
      <c r="A6243" s="147"/>
      <c r="B6243" s="64"/>
      <c r="C6243" s="147" t="s">
        <v>217</v>
      </c>
      <c r="E6243" s="161"/>
      <c r="F6243" s="162"/>
      <c r="G6243" s="147"/>
      <c r="H6243" s="146"/>
      <c r="J6243" s="146"/>
      <c r="L6243" s="150"/>
      <c r="N6243" s="163"/>
      <c r="O6243" s="146"/>
      <c r="P6243" s="146"/>
      <c r="Q6243" s="146"/>
      <c r="R6243" s="34"/>
      <c r="S6243" s="35"/>
      <c r="T6243" s="147"/>
    </row>
    <row r="6244">
      <c r="A6244" s="147"/>
      <c r="B6244" s="64"/>
      <c r="C6244" s="147" t="s">
        <v>217</v>
      </c>
      <c r="E6244" s="161"/>
      <c r="F6244" s="162"/>
      <c r="G6244" s="147"/>
      <c r="H6244" s="146"/>
      <c r="J6244" s="146"/>
      <c r="L6244" s="150"/>
      <c r="N6244" s="163"/>
      <c r="O6244" s="146"/>
      <c r="P6244" s="146"/>
      <c r="Q6244" s="146"/>
      <c r="R6244" s="34"/>
      <c r="S6244" s="35"/>
      <c r="T6244" s="147"/>
    </row>
    <row r="6245">
      <c r="A6245" s="147"/>
      <c r="B6245" s="64"/>
      <c r="C6245" s="147" t="s">
        <v>217</v>
      </c>
      <c r="E6245" s="161"/>
      <c r="F6245" s="162"/>
      <c r="G6245" s="147"/>
      <c r="H6245" s="146"/>
      <c r="J6245" s="146"/>
      <c r="L6245" s="150"/>
      <c r="N6245" s="163"/>
      <c r="O6245" s="146"/>
      <c r="P6245" s="146"/>
      <c r="Q6245" s="146"/>
      <c r="R6245" s="34"/>
      <c r="S6245" s="35"/>
      <c r="T6245" s="147"/>
    </row>
    <row r="6246">
      <c r="A6246" s="147"/>
      <c r="B6246" s="64"/>
      <c r="C6246" s="147" t="s">
        <v>217</v>
      </c>
      <c r="E6246" s="161"/>
      <c r="F6246" s="162"/>
      <c r="G6246" s="147"/>
      <c r="H6246" s="146"/>
      <c r="J6246" s="146"/>
      <c r="L6246" s="150"/>
      <c r="N6246" s="163"/>
      <c r="O6246" s="146"/>
      <c r="P6246" s="146"/>
      <c r="Q6246" s="146"/>
      <c r="R6246" s="34"/>
      <c r="S6246" s="35"/>
      <c r="T6246" s="147"/>
    </row>
    <row r="6247">
      <c r="A6247" s="147"/>
      <c r="B6247" s="64"/>
      <c r="C6247" s="147" t="s">
        <v>217</v>
      </c>
      <c r="E6247" s="161"/>
      <c r="F6247" s="162"/>
      <c r="G6247" s="147"/>
      <c r="H6247" s="146"/>
      <c r="J6247" s="146"/>
      <c r="L6247" s="150"/>
      <c r="N6247" s="163"/>
      <c r="O6247" s="146"/>
      <c r="P6247" s="146"/>
      <c r="Q6247" s="146"/>
      <c r="R6247" s="34"/>
      <c r="S6247" s="35"/>
      <c r="T6247" s="147"/>
    </row>
    <row r="6248">
      <c r="A6248" s="147"/>
      <c r="B6248" s="64"/>
      <c r="C6248" s="147" t="s">
        <v>217</v>
      </c>
      <c r="E6248" s="161"/>
      <c r="F6248" s="162"/>
      <c r="G6248" s="147"/>
      <c r="H6248" s="146"/>
      <c r="J6248" s="146"/>
      <c r="L6248" s="150"/>
      <c r="N6248" s="163"/>
      <c r="O6248" s="146"/>
      <c r="P6248" s="146"/>
      <c r="Q6248" s="146"/>
      <c r="R6248" s="34"/>
      <c r="S6248" s="35"/>
      <c r="T6248" s="147"/>
    </row>
    <row r="6249">
      <c r="A6249" s="147"/>
      <c r="B6249" s="64"/>
      <c r="C6249" s="147" t="s">
        <v>217</v>
      </c>
      <c r="E6249" s="161"/>
      <c r="F6249" s="162"/>
      <c r="G6249" s="147"/>
      <c r="H6249" s="146"/>
      <c r="J6249" s="146"/>
      <c r="L6249" s="150"/>
      <c r="N6249" s="163"/>
      <c r="O6249" s="146"/>
      <c r="P6249" s="146"/>
      <c r="Q6249" s="146"/>
      <c r="R6249" s="34"/>
      <c r="S6249" s="35"/>
      <c r="T6249" s="147"/>
    </row>
    <row r="6250">
      <c r="A6250" s="147"/>
      <c r="B6250" s="64"/>
      <c r="C6250" s="147" t="s">
        <v>217</v>
      </c>
      <c r="E6250" s="161"/>
      <c r="F6250" s="162"/>
      <c r="G6250" s="147"/>
      <c r="H6250" s="146"/>
      <c r="J6250" s="146"/>
      <c r="L6250" s="150"/>
      <c r="N6250" s="163"/>
      <c r="O6250" s="146"/>
      <c r="P6250" s="146"/>
      <c r="Q6250" s="146"/>
      <c r="R6250" s="34"/>
      <c r="S6250" s="35"/>
      <c r="T6250" s="147"/>
    </row>
    <row r="6251">
      <c r="A6251" s="147"/>
      <c r="B6251" s="64"/>
      <c r="C6251" s="147" t="s">
        <v>217</v>
      </c>
      <c r="E6251" s="161"/>
      <c r="F6251" s="162"/>
      <c r="G6251" s="147"/>
      <c r="H6251" s="146"/>
      <c r="J6251" s="146"/>
      <c r="L6251" s="150"/>
      <c r="N6251" s="163"/>
      <c r="O6251" s="146"/>
      <c r="P6251" s="146"/>
      <c r="Q6251" s="146"/>
      <c r="R6251" s="34"/>
      <c r="S6251" s="35"/>
      <c r="T6251" s="147"/>
    </row>
    <row r="6252">
      <c r="A6252" s="147"/>
      <c r="B6252" s="64"/>
      <c r="C6252" s="147" t="s">
        <v>217</v>
      </c>
      <c r="E6252" s="161"/>
      <c r="F6252" s="162"/>
      <c r="G6252" s="147"/>
      <c r="H6252" s="146"/>
      <c r="J6252" s="146"/>
      <c r="L6252" s="150"/>
      <c r="N6252" s="163"/>
      <c r="O6252" s="146"/>
      <c r="P6252" s="146"/>
      <c r="Q6252" s="146"/>
      <c r="R6252" s="34"/>
      <c r="S6252" s="35"/>
      <c r="T6252" s="147"/>
    </row>
    <row r="6253">
      <c r="A6253" s="147"/>
      <c r="B6253" s="64"/>
      <c r="C6253" s="147" t="s">
        <v>217</v>
      </c>
      <c r="E6253" s="161"/>
      <c r="F6253" s="162"/>
      <c r="G6253" s="147"/>
      <c r="H6253" s="146"/>
      <c r="J6253" s="146"/>
      <c r="L6253" s="150"/>
      <c r="N6253" s="163"/>
      <c r="O6253" s="146"/>
      <c r="P6253" s="146"/>
      <c r="Q6253" s="146"/>
      <c r="R6253" s="34"/>
      <c r="S6253" s="35"/>
      <c r="T6253" s="147"/>
    </row>
    <row r="6254">
      <c r="A6254" s="147"/>
      <c r="B6254" s="64"/>
      <c r="C6254" s="147" t="s">
        <v>217</v>
      </c>
      <c r="E6254" s="161"/>
      <c r="F6254" s="162"/>
      <c r="G6254" s="147"/>
      <c r="H6254" s="146"/>
      <c r="J6254" s="146"/>
      <c r="L6254" s="150"/>
      <c r="N6254" s="163"/>
      <c r="O6254" s="146"/>
      <c r="P6254" s="146"/>
      <c r="Q6254" s="146"/>
      <c r="R6254" s="34"/>
      <c r="S6254" s="35"/>
      <c r="T6254" s="147"/>
    </row>
    <row r="6255">
      <c r="A6255" s="147"/>
      <c r="B6255" s="64"/>
      <c r="C6255" s="147" t="s">
        <v>217</v>
      </c>
      <c r="E6255" s="161"/>
      <c r="F6255" s="162"/>
      <c r="G6255" s="147"/>
      <c r="H6255" s="146"/>
      <c r="J6255" s="146"/>
      <c r="L6255" s="150"/>
      <c r="N6255" s="163"/>
      <c r="O6255" s="146"/>
      <c r="P6255" s="146"/>
      <c r="Q6255" s="146"/>
      <c r="R6255" s="34"/>
      <c r="S6255" s="35"/>
      <c r="T6255" s="147"/>
    </row>
    <row r="6256">
      <c r="A6256" s="147"/>
      <c r="B6256" s="64"/>
      <c r="C6256" s="147" t="s">
        <v>217</v>
      </c>
      <c r="E6256" s="161"/>
      <c r="F6256" s="162"/>
      <c r="G6256" s="147"/>
      <c r="H6256" s="146"/>
      <c r="J6256" s="146"/>
      <c r="L6256" s="150"/>
      <c r="N6256" s="163"/>
      <c r="O6256" s="146"/>
      <c r="P6256" s="146"/>
      <c r="Q6256" s="146"/>
      <c r="R6256" s="34"/>
      <c r="S6256" s="35"/>
      <c r="T6256" s="147"/>
    </row>
    <row r="6257">
      <c r="A6257" s="147"/>
      <c r="B6257" s="64"/>
      <c r="C6257" s="147" t="s">
        <v>217</v>
      </c>
      <c r="E6257" s="161"/>
      <c r="F6257" s="162"/>
      <c r="G6257" s="147"/>
      <c r="H6257" s="146"/>
      <c r="J6257" s="146"/>
      <c r="L6257" s="150"/>
      <c r="N6257" s="163"/>
      <c r="O6257" s="146"/>
      <c r="P6257" s="146"/>
      <c r="Q6257" s="146"/>
      <c r="R6257" s="34"/>
      <c r="S6257" s="35"/>
      <c r="T6257" s="147"/>
    </row>
    <row r="6258">
      <c r="A6258" s="147"/>
      <c r="B6258" s="64"/>
      <c r="C6258" s="147" t="s">
        <v>217</v>
      </c>
      <c r="E6258" s="161"/>
      <c r="F6258" s="162"/>
      <c r="G6258" s="147"/>
      <c r="H6258" s="146"/>
      <c r="J6258" s="146"/>
      <c r="L6258" s="150"/>
      <c r="N6258" s="163"/>
      <c r="O6258" s="146"/>
      <c r="P6258" s="146"/>
      <c r="Q6258" s="146"/>
      <c r="R6258" s="34"/>
      <c r="S6258" s="35"/>
      <c r="T6258" s="147"/>
    </row>
    <row r="6259">
      <c r="A6259" s="147"/>
      <c r="B6259" s="64"/>
      <c r="C6259" s="147" t="s">
        <v>217</v>
      </c>
      <c r="E6259" s="161"/>
      <c r="F6259" s="162"/>
      <c r="G6259" s="147"/>
      <c r="H6259" s="146"/>
      <c r="J6259" s="146"/>
      <c r="L6259" s="150"/>
      <c r="N6259" s="163"/>
      <c r="O6259" s="146"/>
      <c r="P6259" s="146"/>
      <c r="Q6259" s="146"/>
      <c r="R6259" s="34"/>
      <c r="S6259" s="35"/>
      <c r="T6259" s="147"/>
    </row>
    <row r="6260">
      <c r="A6260" s="147"/>
      <c r="B6260" s="64"/>
      <c r="C6260" s="147" t="s">
        <v>217</v>
      </c>
      <c r="E6260" s="161"/>
      <c r="F6260" s="162"/>
      <c r="G6260" s="147"/>
      <c r="H6260" s="146"/>
      <c r="J6260" s="146"/>
      <c r="L6260" s="150"/>
      <c r="N6260" s="163"/>
      <c r="O6260" s="146"/>
      <c r="P6260" s="146"/>
      <c r="Q6260" s="146"/>
      <c r="R6260" s="34"/>
      <c r="S6260" s="35"/>
      <c r="T6260" s="147"/>
    </row>
    <row r="6261">
      <c r="A6261" s="147"/>
      <c r="B6261" s="64"/>
      <c r="C6261" s="147" t="s">
        <v>217</v>
      </c>
      <c r="E6261" s="161"/>
      <c r="F6261" s="162"/>
      <c r="G6261" s="147"/>
      <c r="H6261" s="146"/>
      <c r="J6261" s="146"/>
      <c r="L6261" s="150"/>
      <c r="N6261" s="163"/>
      <c r="O6261" s="146"/>
      <c r="P6261" s="146"/>
      <c r="Q6261" s="146"/>
      <c r="R6261" s="34"/>
      <c r="S6261" s="35"/>
      <c r="T6261" s="147"/>
    </row>
    <row r="6262">
      <c r="A6262" s="147"/>
      <c r="B6262" s="64"/>
      <c r="C6262" s="147" t="s">
        <v>217</v>
      </c>
      <c r="E6262" s="161"/>
      <c r="F6262" s="162"/>
      <c r="G6262" s="147"/>
      <c r="H6262" s="146"/>
      <c r="J6262" s="146"/>
      <c r="L6262" s="150"/>
      <c r="N6262" s="163"/>
      <c r="O6262" s="146"/>
      <c r="P6262" s="146"/>
      <c r="Q6262" s="146"/>
      <c r="R6262" s="34"/>
      <c r="S6262" s="35"/>
      <c r="T6262" s="147"/>
    </row>
    <row r="6263">
      <c r="A6263" s="147"/>
      <c r="B6263" s="64"/>
      <c r="C6263" s="147" t="s">
        <v>217</v>
      </c>
      <c r="E6263" s="161"/>
      <c r="F6263" s="162"/>
      <c r="G6263" s="147"/>
      <c r="H6263" s="146"/>
      <c r="J6263" s="146"/>
      <c r="L6263" s="150"/>
      <c r="N6263" s="163"/>
      <c r="O6263" s="146"/>
      <c r="P6263" s="146"/>
      <c r="Q6263" s="146"/>
      <c r="R6263" s="34"/>
      <c r="S6263" s="35"/>
      <c r="T6263" s="147"/>
    </row>
    <row r="6264">
      <c r="A6264" s="147"/>
      <c r="B6264" s="64"/>
      <c r="C6264" s="147" t="s">
        <v>217</v>
      </c>
      <c r="E6264" s="161"/>
      <c r="F6264" s="162"/>
      <c r="G6264" s="147"/>
      <c r="H6264" s="146"/>
      <c r="J6264" s="146"/>
      <c r="L6264" s="150"/>
      <c r="N6264" s="163"/>
      <c r="O6264" s="146"/>
      <c r="P6264" s="146"/>
      <c r="Q6264" s="146"/>
      <c r="R6264" s="34"/>
      <c r="S6264" s="35"/>
      <c r="T6264" s="147"/>
    </row>
    <row r="6265">
      <c r="A6265" s="147"/>
      <c r="B6265" s="64"/>
      <c r="C6265" s="147" t="s">
        <v>217</v>
      </c>
      <c r="E6265" s="161"/>
      <c r="F6265" s="162"/>
      <c r="G6265" s="147"/>
      <c r="H6265" s="146"/>
      <c r="J6265" s="146"/>
      <c r="L6265" s="150"/>
      <c r="N6265" s="163"/>
      <c r="O6265" s="146"/>
      <c r="P6265" s="146"/>
      <c r="Q6265" s="146"/>
      <c r="R6265" s="34"/>
      <c r="S6265" s="35"/>
      <c r="T6265" s="147"/>
    </row>
    <row r="6266">
      <c r="A6266" s="147"/>
      <c r="B6266" s="64"/>
      <c r="C6266" s="147" t="s">
        <v>217</v>
      </c>
      <c r="E6266" s="161"/>
      <c r="F6266" s="162"/>
      <c r="G6266" s="147"/>
      <c r="H6266" s="146"/>
      <c r="J6266" s="146"/>
      <c r="L6266" s="150"/>
      <c r="N6266" s="163"/>
      <c r="O6266" s="146"/>
      <c r="P6266" s="146"/>
      <c r="Q6266" s="146"/>
      <c r="R6266" s="34"/>
      <c r="S6266" s="35"/>
      <c r="T6266" s="147"/>
    </row>
    <row r="6267">
      <c r="A6267" s="147"/>
      <c r="B6267" s="64"/>
      <c r="C6267" s="147" t="s">
        <v>217</v>
      </c>
      <c r="E6267" s="161"/>
      <c r="F6267" s="162"/>
      <c r="G6267" s="147"/>
      <c r="H6267" s="146"/>
      <c r="J6267" s="146"/>
      <c r="L6267" s="150"/>
      <c r="N6267" s="163"/>
      <c r="O6267" s="146"/>
      <c r="P6267" s="146"/>
      <c r="Q6267" s="146"/>
      <c r="R6267" s="34"/>
      <c r="S6267" s="35"/>
      <c r="T6267" s="147"/>
    </row>
    <row r="6268">
      <c r="A6268" s="147"/>
      <c r="B6268" s="64"/>
      <c r="C6268" s="147" t="s">
        <v>217</v>
      </c>
      <c r="E6268" s="161"/>
      <c r="F6268" s="162"/>
      <c r="G6268" s="147"/>
      <c r="H6268" s="146"/>
      <c r="J6268" s="146"/>
      <c r="L6268" s="150"/>
      <c r="N6268" s="163"/>
      <c r="O6268" s="146"/>
      <c r="P6268" s="146"/>
      <c r="Q6268" s="146"/>
      <c r="R6268" s="34"/>
      <c r="S6268" s="35"/>
      <c r="T6268" s="147"/>
    </row>
    <row r="6269">
      <c r="A6269" s="147"/>
      <c r="B6269" s="64"/>
      <c r="C6269" s="147" t="s">
        <v>217</v>
      </c>
      <c r="E6269" s="161"/>
      <c r="F6269" s="162"/>
      <c r="G6269" s="147"/>
      <c r="H6269" s="146"/>
      <c r="J6269" s="146"/>
      <c r="L6269" s="150"/>
      <c r="N6269" s="163"/>
      <c r="O6269" s="146"/>
      <c r="P6269" s="146"/>
      <c r="Q6269" s="146"/>
      <c r="R6269" s="34"/>
      <c r="S6269" s="35"/>
      <c r="T6269" s="147"/>
    </row>
    <row r="6270">
      <c r="A6270" s="147"/>
      <c r="B6270" s="64"/>
      <c r="C6270" s="147" t="s">
        <v>217</v>
      </c>
      <c r="E6270" s="161"/>
      <c r="F6270" s="162"/>
      <c r="G6270" s="147"/>
      <c r="H6270" s="146"/>
      <c r="J6270" s="146"/>
      <c r="L6270" s="150"/>
      <c r="N6270" s="163"/>
      <c r="O6270" s="146"/>
      <c r="P6270" s="146"/>
      <c r="Q6270" s="146"/>
      <c r="R6270" s="34"/>
      <c r="S6270" s="35"/>
      <c r="T6270" s="147"/>
    </row>
    <row r="6271">
      <c r="A6271" s="147"/>
      <c r="B6271" s="64"/>
      <c r="C6271" s="147" t="s">
        <v>217</v>
      </c>
      <c r="E6271" s="161"/>
      <c r="F6271" s="162"/>
      <c r="G6271" s="147"/>
      <c r="H6271" s="146"/>
      <c r="J6271" s="146"/>
      <c r="L6271" s="150"/>
      <c r="N6271" s="163"/>
      <c r="O6271" s="146"/>
      <c r="P6271" s="146"/>
      <c r="Q6271" s="146"/>
      <c r="R6271" s="34"/>
      <c r="S6271" s="35"/>
      <c r="T6271" s="147"/>
    </row>
    <row r="6272">
      <c r="A6272" s="147"/>
      <c r="B6272" s="64"/>
      <c r="C6272" s="147" t="s">
        <v>217</v>
      </c>
      <c r="E6272" s="161"/>
      <c r="F6272" s="162"/>
      <c r="G6272" s="147"/>
      <c r="H6272" s="146"/>
      <c r="J6272" s="146"/>
      <c r="L6272" s="150"/>
      <c r="N6272" s="163"/>
      <c r="O6272" s="146"/>
      <c r="P6272" s="146"/>
      <c r="Q6272" s="146"/>
      <c r="R6272" s="34"/>
      <c r="S6272" s="35"/>
      <c r="T6272" s="147"/>
    </row>
    <row r="6273">
      <c r="A6273" s="147"/>
      <c r="B6273" s="64"/>
      <c r="C6273" s="147" t="s">
        <v>217</v>
      </c>
      <c r="E6273" s="161"/>
      <c r="F6273" s="162"/>
      <c r="G6273" s="147"/>
      <c r="H6273" s="146"/>
      <c r="J6273" s="146"/>
      <c r="L6273" s="150"/>
      <c r="N6273" s="163"/>
      <c r="O6273" s="146"/>
      <c r="P6273" s="146"/>
      <c r="Q6273" s="146"/>
      <c r="R6273" s="34"/>
      <c r="S6273" s="35"/>
      <c r="T6273" s="147"/>
    </row>
    <row r="6274">
      <c r="A6274" s="147"/>
      <c r="B6274" s="64"/>
      <c r="C6274" s="147" t="s">
        <v>217</v>
      </c>
      <c r="E6274" s="161"/>
      <c r="F6274" s="162"/>
      <c r="G6274" s="147"/>
      <c r="H6274" s="146"/>
      <c r="J6274" s="146"/>
      <c r="L6274" s="150"/>
      <c r="N6274" s="163"/>
      <c r="O6274" s="146"/>
      <c r="P6274" s="146"/>
      <c r="Q6274" s="146"/>
      <c r="R6274" s="34"/>
      <c r="S6274" s="35"/>
      <c r="T6274" s="147"/>
    </row>
    <row r="6275">
      <c r="A6275" s="147"/>
      <c r="B6275" s="64"/>
      <c r="C6275" s="147" t="s">
        <v>217</v>
      </c>
      <c r="E6275" s="161"/>
      <c r="F6275" s="162"/>
      <c r="G6275" s="147"/>
      <c r="H6275" s="146"/>
      <c r="J6275" s="146"/>
      <c r="L6275" s="150"/>
      <c r="N6275" s="163"/>
      <c r="O6275" s="146"/>
      <c r="P6275" s="146"/>
      <c r="Q6275" s="146"/>
      <c r="R6275" s="34"/>
      <c r="S6275" s="35"/>
      <c r="T6275" s="147"/>
    </row>
    <row r="6276">
      <c r="A6276" s="147"/>
      <c r="B6276" s="64"/>
      <c r="C6276" s="147" t="s">
        <v>217</v>
      </c>
      <c r="E6276" s="161"/>
      <c r="F6276" s="162"/>
      <c r="G6276" s="147"/>
      <c r="H6276" s="146"/>
      <c r="J6276" s="146"/>
      <c r="L6276" s="150"/>
      <c r="N6276" s="163"/>
      <c r="O6276" s="146"/>
      <c r="P6276" s="146"/>
      <c r="Q6276" s="146"/>
      <c r="R6276" s="34"/>
      <c r="S6276" s="35"/>
      <c r="T6276" s="147"/>
    </row>
    <row r="6277">
      <c r="A6277" s="147"/>
      <c r="B6277" s="64"/>
      <c r="C6277" s="147" t="s">
        <v>217</v>
      </c>
      <c r="E6277" s="161"/>
      <c r="F6277" s="162"/>
      <c r="G6277" s="147"/>
      <c r="H6277" s="146"/>
      <c r="J6277" s="146"/>
      <c r="L6277" s="150"/>
      <c r="N6277" s="163"/>
      <c r="O6277" s="146"/>
      <c r="P6277" s="146"/>
      <c r="Q6277" s="146"/>
      <c r="R6277" s="34"/>
      <c r="S6277" s="35"/>
      <c r="T6277" s="147"/>
    </row>
    <row r="6278">
      <c r="A6278" s="147"/>
      <c r="B6278" s="64"/>
      <c r="C6278" s="147" t="s">
        <v>217</v>
      </c>
      <c r="E6278" s="161"/>
      <c r="F6278" s="162"/>
      <c r="G6278" s="147"/>
      <c r="H6278" s="146"/>
      <c r="J6278" s="146"/>
      <c r="L6278" s="150"/>
      <c r="N6278" s="163"/>
      <c r="O6278" s="146"/>
      <c r="P6278" s="146"/>
      <c r="Q6278" s="146"/>
      <c r="R6278" s="34"/>
      <c r="S6278" s="35"/>
      <c r="T6278" s="147"/>
    </row>
    <row r="6279">
      <c r="A6279" s="147"/>
      <c r="B6279" s="64"/>
      <c r="C6279" s="147" t="s">
        <v>217</v>
      </c>
      <c r="E6279" s="161"/>
      <c r="F6279" s="162"/>
      <c r="G6279" s="147"/>
      <c r="H6279" s="146"/>
      <c r="J6279" s="146"/>
      <c r="L6279" s="150"/>
      <c r="N6279" s="163"/>
      <c r="O6279" s="146"/>
      <c r="P6279" s="146"/>
      <c r="Q6279" s="146"/>
      <c r="R6279" s="34"/>
      <c r="S6279" s="35"/>
      <c r="T6279" s="147"/>
    </row>
    <row r="6280">
      <c r="A6280" s="147"/>
      <c r="B6280" s="64"/>
      <c r="C6280" s="147" t="s">
        <v>217</v>
      </c>
      <c r="E6280" s="161"/>
      <c r="F6280" s="162"/>
      <c r="G6280" s="147"/>
      <c r="H6280" s="146"/>
      <c r="J6280" s="146"/>
      <c r="L6280" s="150"/>
      <c r="N6280" s="163"/>
      <c r="O6280" s="146"/>
      <c r="P6280" s="146"/>
      <c r="Q6280" s="146"/>
      <c r="R6280" s="34"/>
      <c r="S6280" s="35"/>
      <c r="T6280" s="147"/>
    </row>
    <row r="6281">
      <c r="A6281" s="147"/>
      <c r="B6281" s="64"/>
      <c r="C6281" s="147" t="s">
        <v>217</v>
      </c>
      <c r="E6281" s="161"/>
      <c r="F6281" s="162"/>
      <c r="G6281" s="147"/>
      <c r="H6281" s="146"/>
      <c r="J6281" s="146"/>
      <c r="L6281" s="150"/>
      <c r="N6281" s="163"/>
      <c r="O6281" s="146"/>
      <c r="P6281" s="146"/>
      <c r="Q6281" s="146"/>
      <c r="R6281" s="34"/>
      <c r="S6281" s="35"/>
      <c r="T6281" s="147"/>
    </row>
    <row r="6282">
      <c r="A6282" s="147"/>
      <c r="B6282" s="64"/>
      <c r="C6282" s="147" t="s">
        <v>217</v>
      </c>
      <c r="E6282" s="161"/>
      <c r="F6282" s="162"/>
      <c r="G6282" s="147"/>
      <c r="H6282" s="146"/>
      <c r="J6282" s="146"/>
      <c r="L6282" s="150"/>
      <c r="N6282" s="163"/>
      <c r="O6282" s="146"/>
      <c r="P6282" s="146"/>
      <c r="Q6282" s="146"/>
      <c r="R6282" s="34"/>
      <c r="S6282" s="35"/>
      <c r="T6282" s="147"/>
    </row>
    <row r="6283">
      <c r="A6283" s="147"/>
      <c r="B6283" s="64"/>
      <c r="C6283" s="147" t="s">
        <v>217</v>
      </c>
      <c r="E6283" s="161"/>
      <c r="F6283" s="162"/>
      <c r="G6283" s="147"/>
      <c r="H6283" s="146"/>
      <c r="J6283" s="146"/>
      <c r="L6283" s="150"/>
      <c r="N6283" s="163"/>
      <c r="O6283" s="146"/>
      <c r="P6283" s="146"/>
      <c r="Q6283" s="146"/>
      <c r="R6283" s="34"/>
      <c r="S6283" s="35"/>
      <c r="T6283" s="147"/>
    </row>
    <row r="6284">
      <c r="A6284" s="147"/>
      <c r="B6284" s="64"/>
      <c r="C6284" s="147" t="s">
        <v>217</v>
      </c>
      <c r="E6284" s="161"/>
      <c r="F6284" s="162"/>
      <c r="G6284" s="147"/>
      <c r="H6284" s="146"/>
      <c r="J6284" s="146"/>
      <c r="L6284" s="150"/>
      <c r="N6284" s="163"/>
      <c r="O6284" s="146"/>
      <c r="P6284" s="146"/>
      <c r="Q6284" s="146"/>
      <c r="R6284" s="34"/>
      <c r="S6284" s="35"/>
      <c r="T6284" s="147"/>
    </row>
    <row r="6285">
      <c r="A6285" s="147"/>
      <c r="B6285" s="64"/>
      <c r="C6285" s="147" t="s">
        <v>217</v>
      </c>
      <c r="E6285" s="161"/>
      <c r="F6285" s="162"/>
      <c r="G6285" s="147"/>
      <c r="H6285" s="146"/>
      <c r="J6285" s="146"/>
      <c r="L6285" s="150"/>
      <c r="N6285" s="163"/>
      <c r="O6285" s="146"/>
      <c r="P6285" s="146"/>
      <c r="Q6285" s="146"/>
      <c r="R6285" s="34"/>
      <c r="S6285" s="35"/>
      <c r="T6285" s="147"/>
    </row>
    <row r="6286">
      <c r="A6286" s="147"/>
      <c r="B6286" s="64"/>
      <c r="C6286" s="147" t="s">
        <v>217</v>
      </c>
      <c r="E6286" s="161"/>
      <c r="F6286" s="162"/>
      <c r="G6286" s="147"/>
      <c r="H6286" s="146"/>
      <c r="J6286" s="146"/>
      <c r="L6286" s="150"/>
      <c r="N6286" s="163"/>
      <c r="O6286" s="146"/>
      <c r="P6286" s="146"/>
      <c r="Q6286" s="146"/>
      <c r="R6286" s="34"/>
      <c r="S6286" s="35"/>
      <c r="T6286" s="147"/>
    </row>
    <row r="6287">
      <c r="A6287" s="147"/>
      <c r="B6287" s="64"/>
      <c r="C6287" s="147" t="s">
        <v>217</v>
      </c>
      <c r="E6287" s="161"/>
      <c r="F6287" s="162"/>
      <c r="G6287" s="147"/>
      <c r="H6287" s="146"/>
      <c r="J6287" s="146"/>
      <c r="L6287" s="150"/>
      <c r="N6287" s="163"/>
      <c r="O6287" s="146"/>
      <c r="P6287" s="146"/>
      <c r="Q6287" s="146"/>
      <c r="R6287" s="34"/>
      <c r="S6287" s="35"/>
      <c r="T6287" s="147"/>
    </row>
    <row r="6288">
      <c r="A6288" s="147"/>
      <c r="B6288" s="64"/>
      <c r="C6288" s="147" t="s">
        <v>217</v>
      </c>
      <c r="E6288" s="161"/>
      <c r="F6288" s="162"/>
      <c r="G6288" s="147"/>
      <c r="H6288" s="146"/>
      <c r="J6288" s="146"/>
      <c r="L6288" s="150"/>
      <c r="N6288" s="163"/>
      <c r="O6288" s="146"/>
      <c r="P6288" s="146"/>
      <c r="Q6288" s="146"/>
      <c r="R6288" s="34"/>
      <c r="S6288" s="35"/>
      <c r="T6288" s="147"/>
    </row>
    <row r="6289">
      <c r="A6289" s="147"/>
      <c r="B6289" s="64"/>
      <c r="C6289" s="147" t="s">
        <v>217</v>
      </c>
      <c r="E6289" s="161"/>
      <c r="F6289" s="162"/>
      <c r="G6289" s="147"/>
      <c r="H6289" s="146"/>
      <c r="J6289" s="146"/>
      <c r="L6289" s="150"/>
      <c r="N6289" s="163"/>
      <c r="O6289" s="146"/>
      <c r="P6289" s="146"/>
      <c r="Q6289" s="146"/>
      <c r="R6289" s="34"/>
      <c r="S6289" s="35"/>
      <c r="T6289" s="147"/>
    </row>
    <row r="6290">
      <c r="A6290" s="147"/>
      <c r="B6290" s="64"/>
      <c r="C6290" s="147" t="s">
        <v>217</v>
      </c>
      <c r="E6290" s="161"/>
      <c r="F6290" s="162"/>
      <c r="G6290" s="147"/>
      <c r="H6290" s="146"/>
      <c r="J6290" s="146"/>
      <c r="L6290" s="150"/>
      <c r="N6290" s="163"/>
      <c r="O6290" s="146"/>
      <c r="P6290" s="146"/>
      <c r="Q6290" s="146"/>
      <c r="R6290" s="34"/>
      <c r="S6290" s="35"/>
      <c r="T6290" s="147"/>
    </row>
    <row r="6291">
      <c r="A6291" s="147"/>
      <c r="B6291" s="64"/>
      <c r="C6291" s="147" t="s">
        <v>217</v>
      </c>
      <c r="E6291" s="161"/>
      <c r="F6291" s="162"/>
      <c r="G6291" s="147"/>
      <c r="H6291" s="146"/>
      <c r="J6291" s="146"/>
      <c r="L6291" s="150"/>
      <c r="N6291" s="163"/>
      <c r="O6291" s="146"/>
      <c r="P6291" s="146"/>
      <c r="Q6291" s="146"/>
      <c r="R6291" s="34"/>
      <c r="S6291" s="35"/>
      <c r="T6291" s="147"/>
    </row>
    <row r="6292">
      <c r="A6292" s="147"/>
      <c r="B6292" s="64"/>
      <c r="C6292" s="147" t="s">
        <v>217</v>
      </c>
      <c r="E6292" s="161"/>
      <c r="F6292" s="162"/>
      <c r="G6292" s="147"/>
      <c r="H6292" s="146"/>
      <c r="J6292" s="146"/>
      <c r="L6292" s="150"/>
      <c r="N6292" s="163"/>
      <c r="O6292" s="146"/>
      <c r="P6292" s="146"/>
      <c r="Q6292" s="146"/>
      <c r="R6292" s="34"/>
      <c r="S6292" s="35"/>
      <c r="T6292" s="147"/>
    </row>
    <row r="6293">
      <c r="A6293" s="147"/>
      <c r="B6293" s="64"/>
      <c r="C6293" s="147" t="s">
        <v>217</v>
      </c>
      <c r="E6293" s="161"/>
      <c r="F6293" s="162"/>
      <c r="G6293" s="147"/>
      <c r="H6293" s="146"/>
      <c r="J6293" s="146"/>
      <c r="L6293" s="150"/>
      <c r="N6293" s="163"/>
      <c r="O6293" s="146"/>
      <c r="P6293" s="146"/>
      <c r="Q6293" s="146"/>
      <c r="R6293" s="34"/>
      <c r="S6293" s="35"/>
      <c r="T6293" s="147"/>
    </row>
    <row r="6294">
      <c r="A6294" s="147"/>
      <c r="B6294" s="64"/>
      <c r="C6294" s="147" t="s">
        <v>217</v>
      </c>
      <c r="E6294" s="161"/>
      <c r="F6294" s="162"/>
      <c r="G6294" s="147"/>
      <c r="H6294" s="146"/>
      <c r="J6294" s="146"/>
      <c r="L6294" s="150"/>
      <c r="N6294" s="163"/>
      <c r="O6294" s="146"/>
      <c r="P6294" s="146"/>
      <c r="Q6294" s="146"/>
      <c r="R6294" s="34"/>
      <c r="S6294" s="35"/>
      <c r="T6294" s="147"/>
    </row>
    <row r="6295">
      <c r="A6295" s="147"/>
      <c r="B6295" s="64"/>
      <c r="C6295" s="147" t="s">
        <v>217</v>
      </c>
      <c r="E6295" s="161"/>
      <c r="F6295" s="162"/>
      <c r="G6295" s="147"/>
      <c r="H6295" s="146"/>
      <c r="J6295" s="146"/>
      <c r="L6295" s="150"/>
      <c r="N6295" s="163"/>
      <c r="O6295" s="146"/>
      <c r="P6295" s="146"/>
      <c r="Q6295" s="146"/>
      <c r="R6295" s="34"/>
      <c r="S6295" s="35"/>
      <c r="T6295" s="147"/>
    </row>
    <row r="6296">
      <c r="A6296" s="147"/>
      <c r="B6296" s="64"/>
      <c r="C6296" s="147" t="s">
        <v>217</v>
      </c>
      <c r="E6296" s="161"/>
      <c r="F6296" s="162"/>
      <c r="G6296" s="147"/>
      <c r="H6296" s="146"/>
      <c r="J6296" s="146"/>
      <c r="L6296" s="150"/>
      <c r="N6296" s="163"/>
      <c r="O6296" s="146"/>
      <c r="P6296" s="146"/>
      <c r="Q6296" s="146"/>
      <c r="R6296" s="34"/>
      <c r="S6296" s="35"/>
      <c r="T6296" s="147"/>
    </row>
    <row r="6297">
      <c r="A6297" s="147"/>
      <c r="B6297" s="64"/>
      <c r="C6297" s="147" t="s">
        <v>217</v>
      </c>
      <c r="E6297" s="161"/>
      <c r="F6297" s="162"/>
      <c r="G6297" s="147"/>
      <c r="H6297" s="146"/>
      <c r="J6297" s="146"/>
      <c r="L6297" s="150"/>
      <c r="N6297" s="163"/>
      <c r="O6297" s="146"/>
      <c r="P6297" s="146"/>
      <c r="Q6297" s="146"/>
      <c r="R6297" s="34"/>
      <c r="S6297" s="35"/>
      <c r="T6297" s="147"/>
    </row>
    <row r="6298">
      <c r="A6298" s="147"/>
      <c r="B6298" s="64"/>
      <c r="C6298" s="147" t="s">
        <v>217</v>
      </c>
      <c r="E6298" s="161"/>
      <c r="F6298" s="162"/>
      <c r="G6298" s="147"/>
      <c r="H6298" s="146"/>
      <c r="J6298" s="146"/>
      <c r="L6298" s="150"/>
      <c r="N6298" s="163"/>
      <c r="O6298" s="146"/>
      <c r="P6298" s="146"/>
      <c r="Q6298" s="146"/>
      <c r="R6298" s="34"/>
      <c r="S6298" s="35"/>
      <c r="T6298" s="147"/>
    </row>
    <row r="6299">
      <c r="A6299" s="147"/>
      <c r="B6299" s="64"/>
      <c r="C6299" s="147" t="s">
        <v>217</v>
      </c>
      <c r="E6299" s="161"/>
      <c r="F6299" s="162"/>
      <c r="G6299" s="147"/>
      <c r="H6299" s="146"/>
      <c r="J6299" s="146"/>
      <c r="L6299" s="150"/>
      <c r="N6299" s="163"/>
      <c r="O6299" s="146"/>
      <c r="P6299" s="146"/>
      <c r="Q6299" s="146"/>
      <c r="R6299" s="34"/>
      <c r="S6299" s="35"/>
      <c r="T6299" s="147"/>
    </row>
    <row r="6300">
      <c r="A6300" s="147"/>
      <c r="B6300" s="64"/>
      <c r="C6300" s="147" t="s">
        <v>217</v>
      </c>
      <c r="E6300" s="161"/>
      <c r="F6300" s="162"/>
      <c r="G6300" s="147"/>
      <c r="H6300" s="146"/>
      <c r="J6300" s="146"/>
      <c r="L6300" s="150"/>
      <c r="N6300" s="163"/>
      <c r="O6300" s="146"/>
      <c r="P6300" s="146"/>
      <c r="Q6300" s="146"/>
      <c r="R6300" s="34"/>
      <c r="S6300" s="35"/>
      <c r="T6300" s="147"/>
    </row>
    <row r="6301">
      <c r="A6301" s="147"/>
      <c r="B6301" s="64"/>
      <c r="C6301" s="147" t="s">
        <v>217</v>
      </c>
      <c r="E6301" s="161"/>
      <c r="F6301" s="162"/>
      <c r="G6301" s="147"/>
      <c r="H6301" s="146"/>
      <c r="J6301" s="146"/>
      <c r="L6301" s="150"/>
      <c r="N6301" s="163"/>
      <c r="O6301" s="146"/>
      <c r="P6301" s="146"/>
      <c r="Q6301" s="146"/>
      <c r="R6301" s="34"/>
      <c r="S6301" s="35"/>
      <c r="T6301" s="147"/>
    </row>
    <row r="6302">
      <c r="A6302" s="147"/>
      <c r="B6302" s="64"/>
      <c r="C6302" s="147" t="s">
        <v>217</v>
      </c>
      <c r="E6302" s="161"/>
      <c r="F6302" s="162"/>
      <c r="G6302" s="147"/>
      <c r="H6302" s="146"/>
      <c r="J6302" s="146"/>
      <c r="L6302" s="150"/>
      <c r="N6302" s="163"/>
      <c r="O6302" s="146"/>
      <c r="P6302" s="146"/>
      <c r="Q6302" s="146"/>
      <c r="R6302" s="34"/>
      <c r="S6302" s="35"/>
      <c r="T6302" s="147"/>
    </row>
    <row r="6303">
      <c r="A6303" s="147"/>
      <c r="B6303" s="64"/>
      <c r="C6303" s="147" t="s">
        <v>217</v>
      </c>
      <c r="E6303" s="161"/>
      <c r="F6303" s="162"/>
      <c r="G6303" s="147"/>
      <c r="H6303" s="146"/>
      <c r="J6303" s="146"/>
      <c r="L6303" s="150"/>
      <c r="N6303" s="163"/>
      <c r="O6303" s="146"/>
      <c r="P6303" s="146"/>
      <c r="Q6303" s="146"/>
      <c r="R6303" s="34"/>
      <c r="S6303" s="35"/>
      <c r="T6303" s="147"/>
    </row>
    <row r="6304">
      <c r="A6304" s="147"/>
      <c r="B6304" s="64"/>
      <c r="C6304" s="147" t="s">
        <v>217</v>
      </c>
      <c r="E6304" s="161"/>
      <c r="F6304" s="162"/>
      <c r="G6304" s="147"/>
      <c r="H6304" s="146"/>
      <c r="J6304" s="146"/>
      <c r="L6304" s="150"/>
      <c r="N6304" s="163"/>
      <c r="O6304" s="146"/>
      <c r="P6304" s="146"/>
      <c r="Q6304" s="146"/>
      <c r="R6304" s="34"/>
      <c r="S6304" s="35"/>
      <c r="T6304" s="147"/>
    </row>
    <row r="6305">
      <c r="A6305" s="147"/>
      <c r="B6305" s="64"/>
      <c r="C6305" s="147" t="s">
        <v>217</v>
      </c>
      <c r="E6305" s="161"/>
      <c r="F6305" s="162"/>
      <c r="G6305" s="147"/>
      <c r="H6305" s="146"/>
      <c r="J6305" s="146"/>
      <c r="L6305" s="150"/>
      <c r="N6305" s="163"/>
      <c r="O6305" s="146"/>
      <c r="P6305" s="146"/>
      <c r="Q6305" s="146"/>
      <c r="R6305" s="34"/>
      <c r="S6305" s="35"/>
      <c r="T6305" s="147"/>
    </row>
    <row r="6306">
      <c r="A6306" s="147"/>
      <c r="B6306" s="64"/>
      <c r="C6306" s="147" t="s">
        <v>217</v>
      </c>
      <c r="E6306" s="161"/>
      <c r="F6306" s="162"/>
      <c r="G6306" s="147"/>
      <c r="H6306" s="146"/>
      <c r="J6306" s="146"/>
      <c r="L6306" s="150"/>
      <c r="N6306" s="163"/>
      <c r="O6306" s="146"/>
      <c r="P6306" s="146"/>
      <c r="Q6306" s="146"/>
      <c r="R6306" s="34"/>
      <c r="S6306" s="35"/>
      <c r="T6306" s="147"/>
    </row>
    <row r="6307">
      <c r="A6307" s="147"/>
      <c r="B6307" s="64"/>
      <c r="C6307" s="147" t="s">
        <v>217</v>
      </c>
      <c r="E6307" s="161"/>
      <c r="F6307" s="162"/>
      <c r="G6307" s="147"/>
      <c r="H6307" s="146"/>
      <c r="J6307" s="146"/>
      <c r="L6307" s="150"/>
      <c r="N6307" s="163"/>
      <c r="O6307" s="146"/>
      <c r="P6307" s="146"/>
      <c r="Q6307" s="146"/>
      <c r="R6307" s="34"/>
      <c r="S6307" s="35"/>
      <c r="T6307" s="147"/>
    </row>
    <row r="6308">
      <c r="A6308" s="147"/>
      <c r="B6308" s="64"/>
      <c r="C6308" s="147" t="s">
        <v>217</v>
      </c>
      <c r="E6308" s="161"/>
      <c r="F6308" s="162"/>
      <c r="G6308" s="147"/>
      <c r="H6308" s="146"/>
      <c r="J6308" s="146"/>
      <c r="L6308" s="150"/>
      <c r="N6308" s="163"/>
      <c r="O6308" s="146"/>
      <c r="P6308" s="146"/>
      <c r="Q6308" s="146"/>
      <c r="R6308" s="34"/>
      <c r="S6308" s="35"/>
      <c r="T6308" s="147"/>
    </row>
    <row r="6309">
      <c r="A6309" s="147"/>
      <c r="B6309" s="64"/>
      <c r="C6309" s="147" t="s">
        <v>217</v>
      </c>
      <c r="E6309" s="161"/>
      <c r="F6309" s="162"/>
      <c r="G6309" s="147"/>
      <c r="H6309" s="146"/>
      <c r="J6309" s="146"/>
      <c r="L6309" s="150"/>
      <c r="N6309" s="163"/>
      <c r="O6309" s="146"/>
      <c r="P6309" s="146"/>
      <c r="Q6309" s="146"/>
      <c r="R6309" s="34"/>
      <c r="S6309" s="35"/>
      <c r="T6309" s="147"/>
    </row>
    <row r="6310">
      <c r="A6310" s="147"/>
      <c r="B6310" s="64"/>
      <c r="C6310" s="147" t="s">
        <v>217</v>
      </c>
      <c r="E6310" s="161"/>
      <c r="F6310" s="162"/>
      <c r="G6310" s="147"/>
      <c r="H6310" s="146"/>
      <c r="J6310" s="146"/>
      <c r="L6310" s="150"/>
      <c r="N6310" s="163"/>
      <c r="O6310" s="146"/>
      <c r="P6310" s="146"/>
      <c r="Q6310" s="146"/>
      <c r="R6310" s="34"/>
      <c r="S6310" s="35"/>
      <c r="T6310" s="147"/>
    </row>
    <row r="6311">
      <c r="A6311" s="147"/>
      <c r="B6311" s="64"/>
      <c r="C6311" s="147" t="s">
        <v>217</v>
      </c>
      <c r="E6311" s="161"/>
      <c r="F6311" s="162"/>
      <c r="G6311" s="147"/>
      <c r="H6311" s="146"/>
      <c r="J6311" s="146"/>
      <c r="L6311" s="150"/>
      <c r="N6311" s="163"/>
      <c r="O6311" s="146"/>
      <c r="P6311" s="146"/>
      <c r="Q6311" s="146"/>
      <c r="R6311" s="34"/>
      <c r="S6311" s="35"/>
      <c r="T6311" s="147"/>
    </row>
    <row r="6312">
      <c r="A6312" s="147"/>
      <c r="B6312" s="64"/>
      <c r="C6312" s="147" t="s">
        <v>217</v>
      </c>
      <c r="E6312" s="161"/>
      <c r="F6312" s="162"/>
      <c r="G6312" s="147"/>
      <c r="H6312" s="146"/>
      <c r="J6312" s="146"/>
      <c r="L6312" s="150"/>
      <c r="N6312" s="163"/>
      <c r="O6312" s="146"/>
      <c r="P6312" s="146"/>
      <c r="Q6312" s="146"/>
      <c r="R6312" s="34"/>
      <c r="S6312" s="35"/>
      <c r="T6312" s="147"/>
    </row>
    <row r="6313">
      <c r="A6313" s="147"/>
      <c r="B6313" s="64"/>
      <c r="C6313" s="147" t="s">
        <v>217</v>
      </c>
      <c r="E6313" s="161"/>
      <c r="F6313" s="162"/>
      <c r="G6313" s="147"/>
      <c r="H6313" s="146"/>
      <c r="J6313" s="146"/>
      <c r="L6313" s="150"/>
      <c r="N6313" s="163"/>
      <c r="O6313" s="146"/>
      <c r="P6313" s="146"/>
      <c r="Q6313" s="146"/>
      <c r="R6313" s="34"/>
      <c r="S6313" s="35"/>
      <c r="T6313" s="147"/>
    </row>
    <row r="6314">
      <c r="A6314" s="147"/>
      <c r="B6314" s="64"/>
      <c r="C6314" s="147" t="s">
        <v>217</v>
      </c>
      <c r="E6314" s="161"/>
      <c r="F6314" s="162"/>
      <c r="G6314" s="147"/>
      <c r="H6314" s="146"/>
      <c r="J6314" s="146"/>
      <c r="L6314" s="150"/>
      <c r="N6314" s="163"/>
      <c r="O6314" s="146"/>
      <c r="P6314" s="146"/>
      <c r="Q6314" s="146"/>
      <c r="R6314" s="34"/>
      <c r="S6314" s="35"/>
      <c r="T6314" s="147"/>
    </row>
    <row r="6315">
      <c r="A6315" s="147"/>
      <c r="B6315" s="64"/>
      <c r="C6315" s="147" t="s">
        <v>217</v>
      </c>
      <c r="E6315" s="161"/>
      <c r="F6315" s="162"/>
      <c r="G6315" s="147"/>
      <c r="H6315" s="146"/>
      <c r="J6315" s="146"/>
      <c r="L6315" s="150"/>
      <c r="N6315" s="163"/>
      <c r="O6315" s="146"/>
      <c r="P6315" s="146"/>
      <c r="Q6315" s="146"/>
      <c r="R6315" s="34"/>
      <c r="S6315" s="35"/>
      <c r="T6315" s="147"/>
    </row>
    <row r="6316">
      <c r="A6316" s="147"/>
      <c r="B6316" s="64"/>
      <c r="C6316" s="147" t="s">
        <v>217</v>
      </c>
      <c r="E6316" s="161"/>
      <c r="F6316" s="162"/>
      <c r="G6316" s="147"/>
      <c r="H6316" s="146"/>
      <c r="J6316" s="146"/>
      <c r="L6316" s="150"/>
      <c r="N6316" s="163"/>
      <c r="O6316" s="146"/>
      <c r="P6316" s="146"/>
      <c r="Q6316" s="146"/>
      <c r="R6316" s="34"/>
      <c r="S6316" s="35"/>
      <c r="T6316" s="147"/>
    </row>
    <row r="6317">
      <c r="A6317" s="147"/>
      <c r="B6317" s="64"/>
      <c r="C6317" s="147" t="s">
        <v>217</v>
      </c>
      <c r="E6317" s="161"/>
      <c r="F6317" s="162"/>
      <c r="G6317" s="147"/>
      <c r="H6317" s="146"/>
      <c r="J6317" s="146"/>
      <c r="L6317" s="150"/>
      <c r="N6317" s="163"/>
      <c r="O6317" s="146"/>
      <c r="P6317" s="146"/>
      <c r="Q6317" s="146"/>
      <c r="R6317" s="34"/>
      <c r="S6317" s="35"/>
      <c r="T6317" s="147"/>
    </row>
    <row r="6318">
      <c r="A6318" s="147"/>
      <c r="B6318" s="64"/>
      <c r="C6318" s="147" t="s">
        <v>217</v>
      </c>
      <c r="E6318" s="161"/>
      <c r="F6318" s="162"/>
      <c r="G6318" s="147"/>
      <c r="H6318" s="146"/>
      <c r="J6318" s="146"/>
      <c r="L6318" s="150"/>
      <c r="N6318" s="163"/>
      <c r="O6318" s="146"/>
      <c r="P6318" s="146"/>
      <c r="Q6318" s="146"/>
      <c r="R6318" s="34"/>
      <c r="S6318" s="35"/>
      <c r="T6318" s="147"/>
    </row>
    <row r="6319">
      <c r="A6319" s="147"/>
      <c r="B6319" s="64"/>
      <c r="C6319" s="147" t="s">
        <v>217</v>
      </c>
      <c r="E6319" s="161"/>
      <c r="F6319" s="162"/>
      <c r="G6319" s="147"/>
      <c r="H6319" s="146"/>
      <c r="J6319" s="146"/>
      <c r="L6319" s="150"/>
      <c r="N6319" s="163"/>
      <c r="O6319" s="146"/>
      <c r="P6319" s="146"/>
      <c r="Q6319" s="146"/>
      <c r="R6319" s="34"/>
      <c r="S6319" s="35"/>
      <c r="T6319" s="147"/>
    </row>
    <row r="6320">
      <c r="A6320" s="147"/>
      <c r="B6320" s="64"/>
      <c r="C6320" s="147" t="s">
        <v>217</v>
      </c>
      <c r="E6320" s="161"/>
      <c r="F6320" s="162"/>
      <c r="G6320" s="147"/>
      <c r="H6320" s="146"/>
      <c r="J6320" s="146"/>
      <c r="L6320" s="150"/>
      <c r="N6320" s="163"/>
      <c r="O6320" s="146"/>
      <c r="P6320" s="146"/>
      <c r="Q6320" s="146"/>
      <c r="R6320" s="34"/>
      <c r="S6320" s="35"/>
      <c r="T6320" s="147"/>
    </row>
    <row r="6321">
      <c r="A6321" s="147"/>
      <c r="B6321" s="64"/>
      <c r="C6321" s="147" t="s">
        <v>217</v>
      </c>
      <c r="E6321" s="161"/>
      <c r="F6321" s="162"/>
      <c r="G6321" s="147"/>
      <c r="H6321" s="146"/>
      <c r="J6321" s="146"/>
      <c r="L6321" s="150"/>
      <c r="N6321" s="163"/>
      <c r="O6321" s="146"/>
      <c r="P6321" s="146"/>
      <c r="Q6321" s="146"/>
      <c r="R6321" s="34"/>
      <c r="S6321" s="35"/>
      <c r="T6321" s="147"/>
    </row>
    <row r="6322">
      <c r="A6322" s="147"/>
      <c r="B6322" s="64"/>
      <c r="C6322" s="147" t="s">
        <v>217</v>
      </c>
      <c r="E6322" s="161"/>
      <c r="F6322" s="162"/>
      <c r="G6322" s="147"/>
      <c r="H6322" s="146"/>
      <c r="J6322" s="146"/>
      <c r="L6322" s="150"/>
      <c r="N6322" s="163"/>
      <c r="O6322" s="146"/>
      <c r="P6322" s="146"/>
      <c r="Q6322" s="146"/>
      <c r="R6322" s="34"/>
      <c r="S6322" s="35"/>
      <c r="T6322" s="147"/>
    </row>
    <row r="6323">
      <c r="A6323" s="147"/>
      <c r="B6323" s="64"/>
      <c r="C6323" s="147" t="s">
        <v>217</v>
      </c>
      <c r="E6323" s="161"/>
      <c r="F6323" s="162"/>
      <c r="G6323" s="147"/>
      <c r="H6323" s="146"/>
      <c r="J6323" s="146"/>
      <c r="L6323" s="150"/>
      <c r="N6323" s="163"/>
      <c r="O6323" s="146"/>
      <c r="P6323" s="146"/>
      <c r="Q6323" s="146"/>
      <c r="R6323" s="34"/>
      <c r="S6323" s="35"/>
      <c r="T6323" s="147"/>
    </row>
    <row r="6324">
      <c r="A6324" s="147"/>
      <c r="B6324" s="64"/>
      <c r="C6324" s="147" t="s">
        <v>217</v>
      </c>
      <c r="E6324" s="161"/>
      <c r="F6324" s="162"/>
      <c r="G6324" s="147"/>
      <c r="H6324" s="146"/>
      <c r="J6324" s="146"/>
      <c r="L6324" s="150"/>
      <c r="N6324" s="163"/>
      <c r="O6324" s="146"/>
      <c r="P6324" s="146"/>
      <c r="Q6324" s="146"/>
      <c r="R6324" s="34"/>
      <c r="S6324" s="35"/>
      <c r="T6324" s="147"/>
    </row>
    <row r="6325">
      <c r="A6325" s="147"/>
      <c r="B6325" s="64"/>
      <c r="C6325" s="147" t="s">
        <v>217</v>
      </c>
      <c r="E6325" s="161"/>
      <c r="F6325" s="162"/>
      <c r="G6325" s="147"/>
      <c r="H6325" s="146"/>
      <c r="J6325" s="146"/>
      <c r="L6325" s="150"/>
      <c r="N6325" s="163"/>
      <c r="O6325" s="146"/>
      <c r="P6325" s="146"/>
      <c r="Q6325" s="146"/>
      <c r="R6325" s="34"/>
      <c r="S6325" s="35"/>
      <c r="T6325" s="147"/>
    </row>
    <row r="6326">
      <c r="A6326" s="147"/>
      <c r="B6326" s="64"/>
      <c r="C6326" s="147" t="s">
        <v>217</v>
      </c>
      <c r="E6326" s="161"/>
      <c r="F6326" s="162"/>
      <c r="G6326" s="147"/>
      <c r="H6326" s="146"/>
      <c r="J6326" s="146"/>
      <c r="L6326" s="150"/>
      <c r="N6326" s="163"/>
      <c r="O6326" s="146"/>
      <c r="P6326" s="146"/>
      <c r="Q6326" s="146"/>
      <c r="R6326" s="34"/>
      <c r="S6326" s="35"/>
      <c r="T6326" s="147"/>
    </row>
    <row r="6327">
      <c r="A6327" s="147"/>
      <c r="B6327" s="64"/>
      <c r="C6327" s="147" t="s">
        <v>217</v>
      </c>
      <c r="E6327" s="161"/>
      <c r="F6327" s="162"/>
      <c r="G6327" s="147"/>
      <c r="H6327" s="146"/>
      <c r="J6327" s="146"/>
      <c r="L6327" s="150"/>
      <c r="N6327" s="163"/>
      <c r="O6327" s="146"/>
      <c r="P6327" s="146"/>
      <c r="Q6327" s="146"/>
      <c r="R6327" s="34"/>
      <c r="S6327" s="35"/>
      <c r="T6327" s="147"/>
    </row>
    <row r="6328">
      <c r="A6328" s="147"/>
      <c r="B6328" s="64"/>
      <c r="C6328" s="147" t="s">
        <v>217</v>
      </c>
      <c r="E6328" s="161"/>
      <c r="F6328" s="162"/>
      <c r="G6328" s="147"/>
      <c r="H6328" s="146"/>
      <c r="J6328" s="146"/>
      <c r="L6328" s="150"/>
      <c r="N6328" s="163"/>
      <c r="O6328" s="146"/>
      <c r="P6328" s="146"/>
      <c r="Q6328" s="146"/>
      <c r="R6328" s="34"/>
      <c r="S6328" s="35"/>
      <c r="T6328" s="147"/>
    </row>
    <row r="6329">
      <c r="A6329" s="147"/>
      <c r="B6329" s="64"/>
      <c r="C6329" s="147" t="s">
        <v>217</v>
      </c>
      <c r="E6329" s="161"/>
      <c r="F6329" s="162"/>
      <c r="G6329" s="147"/>
      <c r="H6329" s="146"/>
      <c r="J6329" s="146"/>
      <c r="L6329" s="150"/>
      <c r="N6329" s="163"/>
      <c r="O6329" s="146"/>
      <c r="P6329" s="146"/>
      <c r="Q6329" s="146"/>
      <c r="R6329" s="34"/>
      <c r="S6329" s="35"/>
      <c r="T6329" s="147"/>
    </row>
    <row r="6330">
      <c r="A6330" s="147"/>
      <c r="B6330" s="64"/>
      <c r="C6330" s="147" t="s">
        <v>217</v>
      </c>
      <c r="E6330" s="161"/>
      <c r="F6330" s="162"/>
      <c r="G6330" s="147"/>
      <c r="H6330" s="146"/>
      <c r="J6330" s="146"/>
      <c r="L6330" s="150"/>
      <c r="N6330" s="163"/>
      <c r="O6330" s="146"/>
      <c r="P6330" s="146"/>
      <c r="Q6330" s="146"/>
      <c r="R6330" s="34"/>
      <c r="S6330" s="35"/>
      <c r="T6330" s="147"/>
    </row>
    <row r="6331">
      <c r="A6331" s="147"/>
      <c r="B6331" s="64"/>
      <c r="C6331" s="147" t="s">
        <v>217</v>
      </c>
      <c r="E6331" s="161"/>
      <c r="F6331" s="162"/>
      <c r="G6331" s="147"/>
      <c r="H6331" s="146"/>
      <c r="J6331" s="146"/>
      <c r="L6331" s="150"/>
      <c r="N6331" s="163"/>
      <c r="O6331" s="146"/>
      <c r="P6331" s="146"/>
      <c r="Q6331" s="146"/>
      <c r="R6331" s="34"/>
      <c r="S6331" s="35"/>
      <c r="T6331" s="147"/>
    </row>
    <row r="6332">
      <c r="A6332" s="147"/>
      <c r="B6332" s="64"/>
      <c r="C6332" s="147" t="s">
        <v>217</v>
      </c>
      <c r="E6332" s="161"/>
      <c r="F6332" s="162"/>
      <c r="G6332" s="147"/>
      <c r="H6332" s="146"/>
      <c r="J6332" s="146"/>
      <c r="L6332" s="150"/>
      <c r="N6332" s="163"/>
      <c r="O6332" s="146"/>
      <c r="P6332" s="146"/>
      <c r="Q6332" s="146"/>
      <c r="R6332" s="34"/>
      <c r="S6332" s="35"/>
      <c r="T6332" s="147"/>
    </row>
    <row r="6333">
      <c r="A6333" s="147"/>
      <c r="B6333" s="64"/>
      <c r="C6333" s="147" t="s">
        <v>217</v>
      </c>
      <c r="E6333" s="161"/>
      <c r="F6333" s="162"/>
      <c r="G6333" s="147"/>
      <c r="H6333" s="146"/>
      <c r="J6333" s="146"/>
      <c r="L6333" s="150"/>
      <c r="N6333" s="163"/>
      <c r="O6333" s="146"/>
      <c r="P6333" s="146"/>
      <c r="Q6333" s="146"/>
      <c r="R6333" s="34"/>
      <c r="S6333" s="35"/>
      <c r="T6333" s="147"/>
    </row>
    <row r="6334">
      <c r="A6334" s="147"/>
      <c r="B6334" s="64"/>
      <c r="C6334" s="147" t="s">
        <v>217</v>
      </c>
      <c r="E6334" s="161"/>
      <c r="F6334" s="162"/>
      <c r="G6334" s="147"/>
      <c r="H6334" s="146"/>
      <c r="J6334" s="146"/>
      <c r="L6334" s="150"/>
      <c r="N6334" s="163"/>
      <c r="O6334" s="146"/>
      <c r="P6334" s="146"/>
      <c r="Q6334" s="146"/>
      <c r="R6334" s="34"/>
      <c r="S6334" s="35"/>
      <c r="T6334" s="147"/>
    </row>
    <row r="6335">
      <c r="A6335" s="147"/>
      <c r="B6335" s="64"/>
      <c r="C6335" s="147" t="s">
        <v>217</v>
      </c>
      <c r="E6335" s="161"/>
      <c r="F6335" s="162"/>
      <c r="G6335" s="147"/>
      <c r="H6335" s="146"/>
      <c r="J6335" s="146"/>
      <c r="L6335" s="150"/>
      <c r="N6335" s="163"/>
      <c r="O6335" s="146"/>
      <c r="P6335" s="146"/>
      <c r="Q6335" s="146"/>
      <c r="R6335" s="34"/>
      <c r="S6335" s="35"/>
      <c r="T6335" s="147"/>
    </row>
    <row r="6336">
      <c r="A6336" s="147"/>
      <c r="B6336" s="64"/>
      <c r="C6336" s="147" t="s">
        <v>217</v>
      </c>
      <c r="E6336" s="161"/>
      <c r="F6336" s="162"/>
      <c r="G6336" s="147"/>
      <c r="H6336" s="146"/>
      <c r="J6336" s="146"/>
      <c r="L6336" s="150"/>
      <c r="N6336" s="163"/>
      <c r="O6336" s="146"/>
      <c r="P6336" s="146"/>
      <c r="Q6336" s="146"/>
      <c r="R6336" s="34"/>
      <c r="S6336" s="35"/>
      <c r="T6336" s="147"/>
    </row>
    <row r="6337">
      <c r="A6337" s="147"/>
      <c r="B6337" s="64"/>
      <c r="C6337" s="147" t="s">
        <v>217</v>
      </c>
      <c r="E6337" s="161"/>
      <c r="F6337" s="162"/>
      <c r="G6337" s="147"/>
      <c r="H6337" s="146"/>
      <c r="J6337" s="146"/>
      <c r="L6337" s="150"/>
      <c r="N6337" s="163"/>
      <c r="O6337" s="146"/>
      <c r="P6337" s="146"/>
      <c r="Q6337" s="146"/>
      <c r="R6337" s="34"/>
      <c r="S6337" s="35"/>
      <c r="T6337" s="147"/>
    </row>
    <row r="6338">
      <c r="A6338" s="147"/>
      <c r="B6338" s="64"/>
      <c r="C6338" s="147" t="s">
        <v>217</v>
      </c>
      <c r="E6338" s="161"/>
      <c r="F6338" s="162"/>
      <c r="G6338" s="147"/>
      <c r="H6338" s="146"/>
      <c r="J6338" s="146"/>
      <c r="L6338" s="150"/>
      <c r="N6338" s="163"/>
      <c r="O6338" s="146"/>
      <c r="P6338" s="146"/>
      <c r="Q6338" s="146"/>
      <c r="R6338" s="34"/>
      <c r="S6338" s="35"/>
      <c r="T6338" s="147"/>
    </row>
    <row r="6339">
      <c r="A6339" s="147"/>
      <c r="B6339" s="64"/>
      <c r="C6339" s="147" t="s">
        <v>217</v>
      </c>
      <c r="E6339" s="161"/>
      <c r="F6339" s="162"/>
      <c r="G6339" s="147"/>
      <c r="H6339" s="146"/>
      <c r="J6339" s="146"/>
      <c r="L6339" s="150"/>
      <c r="N6339" s="163"/>
      <c r="O6339" s="146"/>
      <c r="P6339" s="146"/>
      <c r="Q6339" s="146"/>
      <c r="R6339" s="34"/>
      <c r="S6339" s="35"/>
      <c r="T6339" s="147"/>
    </row>
    <row r="6340">
      <c r="A6340" s="147"/>
      <c r="B6340" s="64"/>
      <c r="C6340" s="147" t="s">
        <v>217</v>
      </c>
      <c r="E6340" s="161"/>
      <c r="F6340" s="162"/>
      <c r="G6340" s="147"/>
      <c r="H6340" s="146"/>
      <c r="J6340" s="146"/>
      <c r="L6340" s="150"/>
      <c r="N6340" s="163"/>
      <c r="O6340" s="146"/>
      <c r="P6340" s="146"/>
      <c r="Q6340" s="146"/>
      <c r="R6340" s="34"/>
      <c r="S6340" s="35"/>
      <c r="T6340" s="147"/>
    </row>
    <row r="6341">
      <c r="A6341" s="147"/>
      <c r="B6341" s="64"/>
      <c r="C6341" s="147" t="s">
        <v>217</v>
      </c>
      <c r="E6341" s="161"/>
      <c r="F6341" s="162"/>
      <c r="G6341" s="147"/>
      <c r="H6341" s="146"/>
      <c r="J6341" s="146"/>
      <c r="L6341" s="150"/>
      <c r="N6341" s="163"/>
      <c r="O6341" s="146"/>
      <c r="P6341" s="146"/>
      <c r="Q6341" s="146"/>
      <c r="R6341" s="34"/>
      <c r="S6341" s="35"/>
      <c r="T6341" s="147"/>
    </row>
    <row r="6342">
      <c r="A6342" s="147"/>
      <c r="B6342" s="64"/>
      <c r="C6342" s="147" t="s">
        <v>217</v>
      </c>
      <c r="E6342" s="161"/>
      <c r="F6342" s="162"/>
      <c r="G6342" s="147"/>
      <c r="H6342" s="146"/>
      <c r="J6342" s="146"/>
      <c r="L6342" s="150"/>
      <c r="N6342" s="163"/>
      <c r="O6342" s="146"/>
      <c r="P6342" s="146"/>
      <c r="Q6342" s="146"/>
      <c r="R6342" s="34"/>
      <c r="S6342" s="35"/>
      <c r="T6342" s="147"/>
    </row>
    <row r="6343">
      <c r="A6343" s="147"/>
      <c r="B6343" s="64"/>
      <c r="C6343" s="147" t="s">
        <v>217</v>
      </c>
      <c r="E6343" s="161"/>
      <c r="F6343" s="162"/>
      <c r="G6343" s="147"/>
      <c r="H6343" s="146"/>
      <c r="J6343" s="146"/>
      <c r="L6343" s="150"/>
      <c r="N6343" s="163"/>
      <c r="O6343" s="146"/>
      <c r="P6343" s="146"/>
      <c r="Q6343" s="146"/>
      <c r="R6343" s="34"/>
      <c r="S6343" s="35"/>
      <c r="T6343" s="147"/>
    </row>
    <row r="6344">
      <c r="A6344" s="147"/>
      <c r="B6344" s="64"/>
      <c r="C6344" s="147" t="s">
        <v>217</v>
      </c>
      <c r="E6344" s="161"/>
      <c r="F6344" s="162"/>
      <c r="G6344" s="147"/>
      <c r="H6344" s="146"/>
      <c r="J6344" s="146"/>
      <c r="L6344" s="150"/>
      <c r="N6344" s="163"/>
      <c r="O6344" s="146"/>
      <c r="P6344" s="146"/>
      <c r="Q6344" s="146"/>
      <c r="R6344" s="34"/>
      <c r="S6344" s="35"/>
      <c r="T6344" s="147"/>
    </row>
    <row r="6345">
      <c r="A6345" s="147"/>
      <c r="B6345" s="64"/>
      <c r="C6345" s="147" t="s">
        <v>217</v>
      </c>
      <c r="E6345" s="161"/>
      <c r="F6345" s="162"/>
      <c r="G6345" s="147"/>
      <c r="H6345" s="146"/>
      <c r="J6345" s="146"/>
      <c r="L6345" s="150"/>
      <c r="N6345" s="163"/>
      <c r="O6345" s="146"/>
      <c r="P6345" s="146"/>
      <c r="Q6345" s="146"/>
      <c r="R6345" s="34"/>
      <c r="S6345" s="35"/>
      <c r="T6345" s="147"/>
    </row>
    <row r="6346">
      <c r="A6346" s="147"/>
      <c r="B6346" s="64"/>
      <c r="C6346" s="147" t="s">
        <v>217</v>
      </c>
      <c r="E6346" s="161"/>
      <c r="F6346" s="162"/>
      <c r="G6346" s="147"/>
      <c r="H6346" s="146"/>
      <c r="J6346" s="146"/>
      <c r="L6346" s="150"/>
      <c r="N6346" s="163"/>
      <c r="O6346" s="146"/>
      <c r="P6346" s="146"/>
      <c r="Q6346" s="146"/>
      <c r="R6346" s="34"/>
      <c r="S6346" s="35"/>
      <c r="T6346" s="147"/>
    </row>
    <row r="6347">
      <c r="A6347" s="147"/>
      <c r="B6347" s="64"/>
      <c r="C6347" s="147" t="s">
        <v>217</v>
      </c>
      <c r="E6347" s="161"/>
      <c r="F6347" s="162"/>
      <c r="G6347" s="147"/>
      <c r="H6347" s="146"/>
      <c r="J6347" s="146"/>
      <c r="L6347" s="150"/>
      <c r="N6347" s="163"/>
      <c r="O6347" s="146"/>
      <c r="P6347" s="146"/>
      <c r="Q6347" s="146"/>
      <c r="R6347" s="34"/>
      <c r="S6347" s="35"/>
      <c r="T6347" s="147"/>
    </row>
    <row r="6348">
      <c r="A6348" s="147"/>
      <c r="B6348" s="64"/>
      <c r="C6348" s="147" t="s">
        <v>217</v>
      </c>
      <c r="E6348" s="161"/>
      <c r="F6348" s="162"/>
      <c r="G6348" s="147"/>
      <c r="H6348" s="146"/>
      <c r="J6348" s="146"/>
      <c r="L6348" s="150"/>
      <c r="N6348" s="163"/>
      <c r="O6348" s="146"/>
      <c r="P6348" s="146"/>
      <c r="Q6348" s="146"/>
      <c r="R6348" s="34"/>
      <c r="S6348" s="35"/>
      <c r="T6348" s="147"/>
    </row>
    <row r="6349">
      <c r="A6349" s="147"/>
      <c r="B6349" s="64"/>
      <c r="C6349" s="147" t="s">
        <v>217</v>
      </c>
      <c r="E6349" s="161"/>
      <c r="F6349" s="162"/>
      <c r="G6349" s="147"/>
      <c r="H6349" s="146"/>
      <c r="J6349" s="146"/>
      <c r="L6349" s="150"/>
      <c r="N6349" s="163"/>
      <c r="O6349" s="146"/>
      <c r="P6349" s="146"/>
      <c r="Q6349" s="146"/>
      <c r="R6349" s="34"/>
      <c r="S6349" s="35"/>
      <c r="T6349" s="147"/>
    </row>
    <row r="6350">
      <c r="A6350" s="147"/>
      <c r="B6350" s="64"/>
      <c r="C6350" s="147" t="s">
        <v>217</v>
      </c>
      <c r="E6350" s="161"/>
      <c r="F6350" s="162"/>
      <c r="G6350" s="147"/>
      <c r="H6350" s="146"/>
      <c r="J6350" s="146"/>
      <c r="L6350" s="150"/>
      <c r="N6350" s="163"/>
      <c r="O6350" s="146"/>
      <c r="P6350" s="146"/>
      <c r="Q6350" s="146"/>
      <c r="R6350" s="34"/>
      <c r="S6350" s="35"/>
      <c r="T6350" s="147"/>
    </row>
    <row r="6351">
      <c r="A6351" s="147"/>
      <c r="B6351" s="64"/>
      <c r="C6351" s="147" t="s">
        <v>217</v>
      </c>
      <c r="E6351" s="161"/>
      <c r="F6351" s="162"/>
      <c r="G6351" s="147"/>
      <c r="H6351" s="146"/>
      <c r="J6351" s="146"/>
      <c r="L6351" s="150"/>
      <c r="N6351" s="163"/>
      <c r="O6351" s="146"/>
      <c r="P6351" s="146"/>
      <c r="Q6351" s="146"/>
      <c r="R6351" s="34"/>
      <c r="S6351" s="35"/>
      <c r="T6351" s="147"/>
    </row>
    <row r="6352">
      <c r="A6352" s="147"/>
      <c r="B6352" s="64"/>
      <c r="C6352" s="147" t="s">
        <v>217</v>
      </c>
      <c r="E6352" s="161"/>
      <c r="F6352" s="162"/>
      <c r="G6352" s="147"/>
      <c r="H6352" s="146"/>
      <c r="J6352" s="146"/>
      <c r="L6352" s="150"/>
      <c r="N6352" s="163"/>
      <c r="O6352" s="146"/>
      <c r="P6352" s="146"/>
      <c r="Q6352" s="146"/>
      <c r="R6352" s="34"/>
      <c r="S6352" s="35"/>
      <c r="T6352" s="147"/>
    </row>
    <row r="6353">
      <c r="A6353" s="147"/>
      <c r="B6353" s="64"/>
      <c r="C6353" s="147" t="s">
        <v>217</v>
      </c>
      <c r="E6353" s="161"/>
      <c r="F6353" s="162"/>
      <c r="G6353" s="147"/>
      <c r="H6353" s="146"/>
      <c r="J6353" s="146"/>
      <c r="L6353" s="150"/>
      <c r="N6353" s="163"/>
      <c r="O6353" s="146"/>
      <c r="P6353" s="146"/>
      <c r="Q6353" s="146"/>
      <c r="R6353" s="34"/>
      <c r="S6353" s="35"/>
      <c r="T6353" s="147"/>
    </row>
    <row r="6354">
      <c r="A6354" s="147"/>
      <c r="B6354" s="64"/>
      <c r="C6354" s="147" t="s">
        <v>217</v>
      </c>
      <c r="E6354" s="161"/>
      <c r="F6354" s="162"/>
      <c r="G6354" s="147"/>
      <c r="H6354" s="146"/>
      <c r="J6354" s="146"/>
      <c r="L6354" s="150"/>
      <c r="N6354" s="163"/>
      <c r="O6354" s="146"/>
      <c r="P6354" s="146"/>
      <c r="Q6354" s="146"/>
      <c r="R6354" s="34"/>
      <c r="S6354" s="35"/>
      <c r="T6354" s="147"/>
    </row>
    <row r="6355">
      <c r="A6355" s="147"/>
      <c r="B6355" s="64"/>
      <c r="C6355" s="147" t="s">
        <v>217</v>
      </c>
      <c r="E6355" s="161"/>
      <c r="F6355" s="162"/>
      <c r="G6355" s="147"/>
      <c r="H6355" s="146"/>
      <c r="J6355" s="146"/>
      <c r="L6355" s="150"/>
      <c r="N6355" s="163"/>
      <c r="O6355" s="146"/>
      <c r="P6355" s="146"/>
      <c r="Q6355" s="146"/>
      <c r="R6355" s="34"/>
      <c r="S6355" s="35"/>
      <c r="T6355" s="147"/>
    </row>
    <row r="6356">
      <c r="A6356" s="147"/>
      <c r="B6356" s="64"/>
      <c r="C6356" s="147" t="s">
        <v>217</v>
      </c>
      <c r="E6356" s="161"/>
      <c r="F6356" s="162"/>
      <c r="G6356" s="147"/>
      <c r="H6356" s="146"/>
      <c r="J6356" s="146"/>
      <c r="L6356" s="150"/>
      <c r="N6356" s="163"/>
      <c r="O6356" s="146"/>
      <c r="P6356" s="146"/>
      <c r="Q6356" s="146"/>
      <c r="R6356" s="34"/>
      <c r="S6356" s="35"/>
      <c r="T6356" s="147"/>
    </row>
    <row r="6357">
      <c r="A6357" s="147"/>
      <c r="B6357" s="64"/>
      <c r="C6357" s="147" t="s">
        <v>217</v>
      </c>
      <c r="E6357" s="161"/>
      <c r="F6357" s="162"/>
      <c r="G6357" s="147"/>
      <c r="H6357" s="146"/>
      <c r="J6357" s="146"/>
      <c r="L6357" s="150"/>
      <c r="N6357" s="163"/>
      <c r="O6357" s="146"/>
      <c r="P6357" s="146"/>
      <c r="Q6357" s="146"/>
      <c r="R6357" s="34"/>
      <c r="S6357" s="35"/>
      <c r="T6357" s="147"/>
    </row>
    <row r="6358">
      <c r="A6358" s="147"/>
      <c r="B6358" s="64"/>
      <c r="C6358" s="147" t="s">
        <v>217</v>
      </c>
      <c r="E6358" s="161"/>
      <c r="F6358" s="162"/>
      <c r="G6358" s="147"/>
      <c r="H6358" s="146"/>
      <c r="J6358" s="146"/>
      <c r="L6358" s="150"/>
      <c r="N6358" s="163"/>
      <c r="O6358" s="146"/>
      <c r="P6358" s="146"/>
      <c r="Q6358" s="146"/>
      <c r="R6358" s="34"/>
      <c r="S6358" s="35"/>
      <c r="T6358" s="147"/>
    </row>
    <row r="6359">
      <c r="A6359" s="147"/>
      <c r="B6359" s="64"/>
      <c r="C6359" s="147" t="s">
        <v>217</v>
      </c>
      <c r="E6359" s="161"/>
      <c r="F6359" s="162"/>
      <c r="G6359" s="147"/>
      <c r="H6359" s="146"/>
      <c r="J6359" s="146"/>
      <c r="L6359" s="150"/>
      <c r="N6359" s="163"/>
      <c r="O6359" s="146"/>
      <c r="P6359" s="146"/>
      <c r="Q6359" s="146"/>
      <c r="R6359" s="34"/>
      <c r="S6359" s="35"/>
      <c r="T6359" s="147"/>
    </row>
    <row r="6360">
      <c r="A6360" s="147"/>
      <c r="B6360" s="64"/>
      <c r="C6360" s="147" t="s">
        <v>217</v>
      </c>
      <c r="E6360" s="161"/>
      <c r="F6360" s="162"/>
      <c r="G6360" s="147"/>
      <c r="H6360" s="146"/>
      <c r="J6360" s="146"/>
      <c r="L6360" s="150"/>
      <c r="N6360" s="163"/>
      <c r="O6360" s="146"/>
      <c r="P6360" s="146"/>
      <c r="Q6360" s="146"/>
      <c r="R6360" s="34"/>
      <c r="S6360" s="35"/>
      <c r="T6360" s="147"/>
    </row>
    <row r="6361">
      <c r="A6361" s="147"/>
      <c r="B6361" s="64"/>
      <c r="C6361" s="147" t="s">
        <v>217</v>
      </c>
      <c r="E6361" s="161"/>
      <c r="F6361" s="162"/>
      <c r="G6361" s="147"/>
      <c r="H6361" s="146"/>
      <c r="J6361" s="146"/>
      <c r="L6361" s="150"/>
      <c r="N6361" s="163"/>
      <c r="O6361" s="146"/>
      <c r="P6361" s="146"/>
      <c r="Q6361" s="146"/>
      <c r="R6361" s="34"/>
      <c r="S6361" s="35"/>
      <c r="T6361" s="147"/>
    </row>
    <row r="6362">
      <c r="A6362" s="147"/>
      <c r="B6362" s="64"/>
      <c r="C6362" s="147" t="s">
        <v>217</v>
      </c>
      <c r="E6362" s="161"/>
      <c r="F6362" s="162"/>
      <c r="G6362" s="147"/>
      <c r="H6362" s="146"/>
      <c r="J6362" s="146"/>
      <c r="L6362" s="150"/>
      <c r="N6362" s="163"/>
      <c r="O6362" s="146"/>
      <c r="P6362" s="146"/>
      <c r="Q6362" s="146"/>
      <c r="R6362" s="34"/>
      <c r="S6362" s="35"/>
      <c r="T6362" s="147"/>
    </row>
    <row r="6363">
      <c r="A6363" s="147"/>
      <c r="B6363" s="64"/>
      <c r="C6363" s="147" t="s">
        <v>217</v>
      </c>
      <c r="E6363" s="161"/>
      <c r="F6363" s="162"/>
      <c r="G6363" s="147"/>
      <c r="H6363" s="146"/>
      <c r="J6363" s="146"/>
      <c r="L6363" s="150"/>
      <c r="N6363" s="163"/>
      <c r="O6363" s="146"/>
      <c r="P6363" s="146"/>
      <c r="Q6363" s="146"/>
      <c r="R6363" s="34"/>
      <c r="S6363" s="35"/>
      <c r="T6363" s="147"/>
    </row>
    <row r="6364">
      <c r="A6364" s="147"/>
      <c r="B6364" s="64"/>
      <c r="C6364" s="147" t="s">
        <v>217</v>
      </c>
      <c r="E6364" s="161"/>
      <c r="F6364" s="162"/>
      <c r="G6364" s="147"/>
      <c r="H6364" s="146"/>
      <c r="J6364" s="146"/>
      <c r="L6364" s="150"/>
      <c r="N6364" s="163"/>
      <c r="O6364" s="146"/>
      <c r="P6364" s="146"/>
      <c r="Q6364" s="146"/>
      <c r="R6364" s="34"/>
      <c r="S6364" s="35"/>
      <c r="T6364" s="147"/>
    </row>
    <row r="6365">
      <c r="A6365" s="147"/>
      <c r="B6365" s="64"/>
      <c r="C6365" s="147" t="s">
        <v>217</v>
      </c>
      <c r="E6365" s="161"/>
      <c r="F6365" s="162"/>
      <c r="G6365" s="147"/>
      <c r="H6365" s="146"/>
      <c r="J6365" s="146"/>
      <c r="L6365" s="150"/>
      <c r="N6365" s="163"/>
      <c r="O6365" s="146"/>
      <c r="P6365" s="146"/>
      <c r="Q6365" s="146"/>
      <c r="R6365" s="34"/>
      <c r="S6365" s="35"/>
      <c r="T6365" s="147"/>
    </row>
    <row r="6366">
      <c r="A6366" s="147"/>
      <c r="B6366" s="64"/>
      <c r="C6366" s="147" t="s">
        <v>217</v>
      </c>
      <c r="E6366" s="161"/>
      <c r="F6366" s="162"/>
      <c r="G6366" s="147"/>
      <c r="H6366" s="146"/>
      <c r="J6366" s="146"/>
      <c r="L6366" s="150"/>
      <c r="N6366" s="163"/>
      <c r="O6366" s="146"/>
      <c r="P6366" s="146"/>
      <c r="Q6366" s="146"/>
      <c r="R6366" s="34"/>
      <c r="S6366" s="35"/>
      <c r="T6366" s="147"/>
    </row>
    <row r="6367">
      <c r="A6367" s="147"/>
      <c r="B6367" s="64"/>
      <c r="C6367" s="147" t="s">
        <v>217</v>
      </c>
      <c r="E6367" s="161"/>
      <c r="F6367" s="162"/>
      <c r="G6367" s="147"/>
      <c r="H6367" s="146"/>
      <c r="J6367" s="146"/>
      <c r="L6367" s="150"/>
      <c r="N6367" s="163"/>
      <c r="O6367" s="146"/>
      <c r="P6367" s="146"/>
      <c r="Q6367" s="146"/>
      <c r="R6367" s="34"/>
      <c r="S6367" s="35"/>
      <c r="T6367" s="147"/>
    </row>
    <row r="6368">
      <c r="A6368" s="147"/>
      <c r="B6368" s="64"/>
      <c r="C6368" s="147" t="s">
        <v>217</v>
      </c>
      <c r="E6368" s="161"/>
      <c r="F6368" s="162"/>
      <c r="G6368" s="147"/>
      <c r="H6368" s="146"/>
      <c r="J6368" s="146"/>
      <c r="L6368" s="150"/>
      <c r="N6368" s="163"/>
      <c r="O6368" s="146"/>
      <c r="P6368" s="146"/>
      <c r="Q6368" s="146"/>
      <c r="R6368" s="34"/>
      <c r="S6368" s="35"/>
      <c r="T6368" s="147"/>
    </row>
    <row r="6369">
      <c r="A6369" s="147"/>
      <c r="B6369" s="64"/>
      <c r="C6369" s="147" t="s">
        <v>217</v>
      </c>
      <c r="E6369" s="161"/>
      <c r="F6369" s="162"/>
      <c r="G6369" s="147"/>
      <c r="H6369" s="146"/>
      <c r="J6369" s="146"/>
      <c r="L6369" s="150"/>
      <c r="N6369" s="163"/>
      <c r="O6369" s="146"/>
      <c r="P6369" s="146"/>
      <c r="Q6369" s="146"/>
      <c r="R6369" s="34"/>
      <c r="S6369" s="35"/>
      <c r="T6369" s="147"/>
    </row>
    <row r="6370">
      <c r="A6370" s="147"/>
      <c r="B6370" s="64"/>
      <c r="C6370" s="147" t="s">
        <v>217</v>
      </c>
      <c r="E6370" s="161"/>
      <c r="F6370" s="162"/>
      <c r="G6370" s="147"/>
      <c r="H6370" s="146"/>
      <c r="J6370" s="146"/>
      <c r="L6370" s="150"/>
      <c r="N6370" s="163"/>
      <c r="O6370" s="146"/>
      <c r="P6370" s="146"/>
      <c r="Q6370" s="146"/>
      <c r="R6370" s="34"/>
      <c r="S6370" s="35"/>
      <c r="T6370" s="147"/>
    </row>
    <row r="6371">
      <c r="A6371" s="147"/>
      <c r="B6371" s="64"/>
      <c r="C6371" s="147" t="s">
        <v>217</v>
      </c>
      <c r="E6371" s="161"/>
      <c r="F6371" s="162"/>
      <c r="G6371" s="147"/>
      <c r="H6371" s="146"/>
      <c r="J6371" s="146"/>
      <c r="L6371" s="150"/>
      <c r="N6371" s="163"/>
      <c r="O6371" s="146"/>
      <c r="P6371" s="146"/>
      <c r="Q6371" s="146"/>
      <c r="R6371" s="34"/>
      <c r="S6371" s="35"/>
      <c r="T6371" s="147"/>
    </row>
    <row r="6372">
      <c r="A6372" s="147"/>
      <c r="B6372" s="64"/>
      <c r="C6372" s="147" t="s">
        <v>217</v>
      </c>
      <c r="E6372" s="161"/>
      <c r="F6372" s="162"/>
      <c r="G6372" s="147"/>
      <c r="H6372" s="146"/>
      <c r="J6372" s="146"/>
      <c r="L6372" s="150"/>
      <c r="N6372" s="163"/>
      <c r="O6372" s="146"/>
      <c r="P6372" s="146"/>
      <c r="Q6372" s="146"/>
      <c r="R6372" s="34"/>
      <c r="S6372" s="35"/>
      <c r="T6372" s="147"/>
    </row>
    <row r="6373">
      <c r="A6373" s="147"/>
      <c r="B6373" s="64"/>
      <c r="C6373" s="147" t="s">
        <v>217</v>
      </c>
      <c r="E6373" s="161"/>
      <c r="F6373" s="162"/>
      <c r="G6373" s="147"/>
      <c r="H6373" s="146"/>
      <c r="J6373" s="146"/>
      <c r="L6373" s="150"/>
      <c r="N6373" s="163"/>
      <c r="O6373" s="146"/>
      <c r="P6373" s="146"/>
      <c r="Q6373" s="146"/>
      <c r="R6373" s="34"/>
      <c r="S6373" s="35"/>
      <c r="T6373" s="147"/>
    </row>
    <row r="6374">
      <c r="A6374" s="147"/>
      <c r="B6374" s="64"/>
      <c r="C6374" s="147" t="s">
        <v>217</v>
      </c>
      <c r="E6374" s="161"/>
      <c r="F6374" s="162"/>
      <c r="G6374" s="147"/>
      <c r="H6374" s="146"/>
      <c r="J6374" s="146"/>
      <c r="L6374" s="150"/>
      <c r="N6374" s="163"/>
      <c r="O6374" s="146"/>
      <c r="P6374" s="146"/>
      <c r="Q6374" s="146"/>
      <c r="R6374" s="34"/>
      <c r="S6374" s="35"/>
      <c r="T6374" s="147"/>
    </row>
    <row r="6375">
      <c r="A6375" s="147"/>
      <c r="B6375" s="64"/>
      <c r="C6375" s="147" t="s">
        <v>217</v>
      </c>
      <c r="E6375" s="161"/>
      <c r="F6375" s="162"/>
      <c r="G6375" s="147"/>
      <c r="H6375" s="146"/>
      <c r="J6375" s="146"/>
      <c r="L6375" s="150"/>
      <c r="N6375" s="163"/>
      <c r="O6375" s="146"/>
      <c r="P6375" s="146"/>
      <c r="Q6375" s="146"/>
      <c r="R6375" s="34"/>
      <c r="S6375" s="35"/>
      <c r="T6375" s="147"/>
    </row>
    <row r="6376">
      <c r="A6376" s="147"/>
      <c r="B6376" s="64"/>
      <c r="C6376" s="147" t="s">
        <v>217</v>
      </c>
      <c r="E6376" s="161"/>
      <c r="F6376" s="162"/>
      <c r="G6376" s="147"/>
      <c r="H6376" s="146"/>
      <c r="J6376" s="146"/>
      <c r="L6376" s="150"/>
      <c r="N6376" s="163"/>
      <c r="O6376" s="146"/>
      <c r="P6376" s="146"/>
      <c r="Q6376" s="146"/>
      <c r="R6376" s="34"/>
      <c r="S6376" s="35"/>
      <c r="T6376" s="147"/>
    </row>
    <row r="6377">
      <c r="A6377" s="147"/>
      <c r="B6377" s="64"/>
      <c r="C6377" s="147" t="s">
        <v>217</v>
      </c>
      <c r="E6377" s="161"/>
      <c r="F6377" s="162"/>
      <c r="G6377" s="147"/>
      <c r="H6377" s="146"/>
      <c r="J6377" s="146"/>
      <c r="L6377" s="150"/>
      <c r="N6377" s="163"/>
      <c r="O6377" s="146"/>
      <c r="P6377" s="146"/>
      <c r="Q6377" s="146"/>
      <c r="R6377" s="34"/>
      <c r="S6377" s="35"/>
      <c r="T6377" s="147"/>
    </row>
    <row r="6378">
      <c r="A6378" s="147"/>
      <c r="B6378" s="64"/>
      <c r="C6378" s="147" t="s">
        <v>217</v>
      </c>
      <c r="E6378" s="161"/>
      <c r="F6378" s="162"/>
      <c r="G6378" s="147"/>
      <c r="H6378" s="146"/>
      <c r="J6378" s="146"/>
      <c r="L6378" s="150"/>
      <c r="N6378" s="163"/>
      <c r="O6378" s="146"/>
      <c r="P6378" s="146"/>
      <c r="Q6378" s="146"/>
      <c r="R6378" s="34"/>
      <c r="S6378" s="35"/>
      <c r="T6378" s="147"/>
    </row>
    <row r="6379">
      <c r="A6379" s="147"/>
      <c r="B6379" s="64"/>
      <c r="C6379" s="147" t="s">
        <v>217</v>
      </c>
      <c r="E6379" s="161"/>
      <c r="F6379" s="162"/>
      <c r="G6379" s="147"/>
      <c r="H6379" s="146"/>
      <c r="J6379" s="146"/>
      <c r="L6379" s="150"/>
      <c r="N6379" s="163"/>
      <c r="O6379" s="146"/>
      <c r="P6379" s="146"/>
      <c r="Q6379" s="146"/>
      <c r="R6379" s="34"/>
      <c r="S6379" s="35"/>
      <c r="T6379" s="147"/>
    </row>
    <row r="6380">
      <c r="A6380" s="147"/>
      <c r="B6380" s="64"/>
      <c r="C6380" s="147" t="s">
        <v>217</v>
      </c>
      <c r="E6380" s="161"/>
      <c r="F6380" s="162"/>
      <c r="G6380" s="147"/>
      <c r="H6380" s="146"/>
      <c r="J6380" s="146"/>
      <c r="L6380" s="150"/>
      <c r="N6380" s="163"/>
      <c r="O6380" s="146"/>
      <c r="P6380" s="146"/>
      <c r="Q6380" s="146"/>
      <c r="R6380" s="34"/>
      <c r="S6380" s="35"/>
      <c r="T6380" s="147"/>
    </row>
    <row r="6381">
      <c r="A6381" s="147"/>
      <c r="B6381" s="64"/>
      <c r="C6381" s="147" t="s">
        <v>217</v>
      </c>
      <c r="E6381" s="161"/>
      <c r="F6381" s="162"/>
      <c r="G6381" s="147"/>
      <c r="H6381" s="146"/>
      <c r="J6381" s="146"/>
      <c r="L6381" s="150"/>
      <c r="N6381" s="163"/>
      <c r="O6381" s="146"/>
      <c r="P6381" s="146"/>
      <c r="Q6381" s="146"/>
      <c r="R6381" s="34"/>
      <c r="S6381" s="35"/>
      <c r="T6381" s="147"/>
    </row>
    <row r="6382">
      <c r="A6382" s="147"/>
      <c r="B6382" s="64"/>
      <c r="C6382" s="147" t="s">
        <v>217</v>
      </c>
      <c r="E6382" s="161"/>
      <c r="F6382" s="162"/>
      <c r="G6382" s="147"/>
      <c r="H6382" s="146"/>
      <c r="J6382" s="146"/>
      <c r="L6382" s="150"/>
      <c r="N6382" s="163"/>
      <c r="O6382" s="146"/>
      <c r="P6382" s="146"/>
      <c r="Q6382" s="146"/>
      <c r="R6382" s="34"/>
      <c r="S6382" s="35"/>
      <c r="T6382" s="147"/>
    </row>
    <row r="6383">
      <c r="A6383" s="147"/>
      <c r="B6383" s="64"/>
      <c r="C6383" s="147" t="s">
        <v>217</v>
      </c>
      <c r="E6383" s="161"/>
      <c r="F6383" s="162"/>
      <c r="G6383" s="147"/>
      <c r="H6383" s="146"/>
      <c r="J6383" s="146"/>
      <c r="L6383" s="150"/>
      <c r="N6383" s="163"/>
      <c r="O6383" s="146"/>
      <c r="P6383" s="146"/>
      <c r="Q6383" s="146"/>
      <c r="R6383" s="34"/>
      <c r="S6383" s="35"/>
      <c r="T6383" s="147"/>
    </row>
    <row r="6384">
      <c r="A6384" s="147"/>
      <c r="B6384" s="64"/>
      <c r="C6384" s="147" t="s">
        <v>217</v>
      </c>
      <c r="E6384" s="161"/>
      <c r="F6384" s="162"/>
      <c r="G6384" s="147"/>
      <c r="H6384" s="146"/>
      <c r="J6384" s="146"/>
      <c r="L6384" s="150"/>
      <c r="N6384" s="163"/>
      <c r="O6384" s="146"/>
      <c r="P6384" s="146"/>
      <c r="Q6384" s="146"/>
      <c r="R6384" s="34"/>
      <c r="S6384" s="35"/>
      <c r="T6384" s="147"/>
    </row>
    <row r="6385">
      <c r="A6385" s="147"/>
      <c r="B6385" s="64"/>
      <c r="C6385" s="147" t="s">
        <v>217</v>
      </c>
      <c r="E6385" s="161"/>
      <c r="F6385" s="162"/>
      <c r="G6385" s="147"/>
      <c r="H6385" s="146"/>
      <c r="J6385" s="146"/>
      <c r="L6385" s="150"/>
      <c r="N6385" s="163"/>
      <c r="O6385" s="146"/>
      <c r="P6385" s="146"/>
      <c r="Q6385" s="146"/>
      <c r="R6385" s="34"/>
      <c r="S6385" s="35"/>
      <c r="T6385" s="147"/>
    </row>
    <row r="6386">
      <c r="A6386" s="147"/>
      <c r="B6386" s="64"/>
      <c r="C6386" s="147" t="s">
        <v>217</v>
      </c>
      <c r="E6386" s="161"/>
      <c r="F6386" s="162"/>
      <c r="G6386" s="147"/>
      <c r="H6386" s="146"/>
      <c r="J6386" s="146"/>
      <c r="L6386" s="150"/>
      <c r="N6386" s="163"/>
      <c r="O6386" s="146"/>
      <c r="P6386" s="146"/>
      <c r="Q6386" s="146"/>
      <c r="R6386" s="34"/>
      <c r="S6386" s="35"/>
      <c r="T6386" s="147"/>
    </row>
    <row r="6387">
      <c r="A6387" s="147"/>
      <c r="B6387" s="64"/>
      <c r="C6387" s="147" t="s">
        <v>217</v>
      </c>
      <c r="E6387" s="161"/>
      <c r="F6387" s="162"/>
      <c r="G6387" s="147"/>
      <c r="H6387" s="146"/>
      <c r="J6387" s="146"/>
      <c r="L6387" s="150"/>
      <c r="N6387" s="163"/>
      <c r="O6387" s="146"/>
      <c r="P6387" s="146"/>
      <c r="Q6387" s="146"/>
      <c r="R6387" s="34"/>
      <c r="S6387" s="35"/>
      <c r="T6387" s="147"/>
    </row>
    <row r="6388">
      <c r="A6388" s="147"/>
      <c r="B6388" s="64"/>
      <c r="C6388" s="147" t="s">
        <v>217</v>
      </c>
      <c r="E6388" s="161"/>
      <c r="F6388" s="162"/>
      <c r="G6388" s="147"/>
      <c r="H6388" s="146"/>
      <c r="J6388" s="146"/>
      <c r="L6388" s="150"/>
      <c r="N6388" s="163"/>
      <c r="O6388" s="146"/>
      <c r="P6388" s="146"/>
      <c r="Q6388" s="146"/>
      <c r="R6388" s="34"/>
      <c r="S6388" s="35"/>
      <c r="T6388" s="147"/>
    </row>
    <row r="6389">
      <c r="A6389" s="147"/>
      <c r="B6389" s="64"/>
      <c r="C6389" s="147" t="s">
        <v>217</v>
      </c>
      <c r="E6389" s="161"/>
      <c r="F6389" s="162"/>
      <c r="G6389" s="147"/>
      <c r="H6389" s="146"/>
      <c r="J6389" s="146"/>
      <c r="L6389" s="150"/>
      <c r="N6389" s="163"/>
      <c r="O6389" s="146"/>
      <c r="P6389" s="146"/>
      <c r="Q6389" s="146"/>
      <c r="R6389" s="34"/>
      <c r="S6389" s="35"/>
      <c r="T6389" s="147"/>
    </row>
    <row r="6390">
      <c r="A6390" s="147"/>
      <c r="B6390" s="64"/>
      <c r="C6390" s="147" t="s">
        <v>217</v>
      </c>
      <c r="E6390" s="161"/>
      <c r="F6390" s="162"/>
      <c r="G6390" s="147"/>
      <c r="H6390" s="146"/>
      <c r="J6390" s="146"/>
      <c r="L6390" s="150"/>
      <c r="N6390" s="163"/>
      <c r="O6390" s="146"/>
      <c r="P6390" s="146"/>
      <c r="Q6390" s="146"/>
      <c r="R6390" s="34"/>
      <c r="S6390" s="35"/>
      <c r="T6390" s="147"/>
    </row>
    <row r="6391">
      <c r="A6391" s="147"/>
      <c r="B6391" s="64"/>
      <c r="C6391" s="147" t="s">
        <v>217</v>
      </c>
      <c r="E6391" s="161"/>
      <c r="F6391" s="162"/>
      <c r="G6391" s="147"/>
      <c r="H6391" s="146"/>
      <c r="J6391" s="146"/>
      <c r="L6391" s="150"/>
      <c r="N6391" s="163"/>
      <c r="O6391" s="146"/>
      <c r="P6391" s="146"/>
      <c r="Q6391" s="146"/>
      <c r="R6391" s="34"/>
      <c r="S6391" s="35"/>
      <c r="T6391" s="147"/>
    </row>
    <row r="6392">
      <c r="A6392" s="147"/>
      <c r="B6392" s="64"/>
      <c r="C6392" s="147" t="s">
        <v>217</v>
      </c>
      <c r="E6392" s="161"/>
      <c r="F6392" s="162"/>
      <c r="G6392" s="147"/>
      <c r="H6392" s="146"/>
      <c r="J6392" s="146"/>
      <c r="L6392" s="150"/>
      <c r="N6392" s="163"/>
      <c r="O6392" s="146"/>
      <c r="P6392" s="146"/>
      <c r="Q6392" s="146"/>
      <c r="R6392" s="34"/>
      <c r="S6392" s="35"/>
      <c r="T6392" s="147"/>
    </row>
    <row r="6393">
      <c r="A6393" s="147"/>
      <c r="B6393" s="64"/>
      <c r="C6393" s="147" t="s">
        <v>217</v>
      </c>
      <c r="E6393" s="161"/>
      <c r="F6393" s="162"/>
      <c r="G6393" s="147"/>
      <c r="H6393" s="146"/>
      <c r="J6393" s="146"/>
      <c r="L6393" s="150"/>
      <c r="N6393" s="163"/>
      <c r="O6393" s="146"/>
      <c r="P6393" s="146"/>
      <c r="Q6393" s="146"/>
      <c r="R6393" s="34"/>
      <c r="S6393" s="35"/>
      <c r="T6393" s="147"/>
    </row>
    <row r="6394">
      <c r="A6394" s="147"/>
      <c r="B6394" s="64"/>
      <c r="C6394" s="147" t="s">
        <v>217</v>
      </c>
      <c r="E6394" s="161"/>
      <c r="F6394" s="162"/>
      <c r="G6394" s="147"/>
      <c r="H6394" s="146"/>
      <c r="J6394" s="146"/>
      <c r="L6394" s="150"/>
      <c r="N6394" s="163"/>
      <c r="O6394" s="146"/>
      <c r="P6394" s="146"/>
      <c r="Q6394" s="146"/>
      <c r="R6394" s="34"/>
      <c r="S6394" s="35"/>
      <c r="T6394" s="147"/>
    </row>
    <row r="6395">
      <c r="A6395" s="147"/>
      <c r="B6395" s="64"/>
      <c r="C6395" s="147" t="s">
        <v>217</v>
      </c>
      <c r="E6395" s="161"/>
      <c r="F6395" s="162"/>
      <c r="G6395" s="147"/>
      <c r="H6395" s="146"/>
      <c r="J6395" s="146"/>
      <c r="L6395" s="150"/>
      <c r="N6395" s="163"/>
      <c r="O6395" s="146"/>
      <c r="P6395" s="146"/>
      <c r="Q6395" s="146"/>
      <c r="R6395" s="34"/>
      <c r="S6395" s="35"/>
      <c r="T6395" s="147"/>
    </row>
    <row r="6396">
      <c r="A6396" s="147"/>
      <c r="B6396" s="64"/>
      <c r="C6396" s="147" t="s">
        <v>217</v>
      </c>
      <c r="E6396" s="161"/>
      <c r="F6396" s="162"/>
      <c r="G6396" s="147"/>
      <c r="H6396" s="146"/>
      <c r="J6396" s="146"/>
      <c r="L6396" s="150"/>
      <c r="N6396" s="163"/>
      <c r="O6396" s="146"/>
      <c r="P6396" s="146"/>
      <c r="Q6396" s="146"/>
      <c r="R6396" s="34"/>
      <c r="S6396" s="35"/>
      <c r="T6396" s="147"/>
    </row>
    <row r="6397">
      <c r="A6397" s="147"/>
      <c r="B6397" s="64"/>
      <c r="C6397" s="147" t="s">
        <v>217</v>
      </c>
      <c r="E6397" s="161"/>
      <c r="F6397" s="162"/>
      <c r="G6397" s="147"/>
      <c r="H6397" s="146"/>
      <c r="J6397" s="146"/>
      <c r="L6397" s="150"/>
      <c r="N6397" s="163"/>
      <c r="O6397" s="146"/>
      <c r="P6397" s="146"/>
      <c r="Q6397" s="146"/>
      <c r="R6397" s="34"/>
      <c r="S6397" s="35"/>
      <c r="T6397" s="147"/>
    </row>
    <row r="6398">
      <c r="A6398" s="147"/>
      <c r="B6398" s="64"/>
      <c r="C6398" s="147" t="s">
        <v>217</v>
      </c>
      <c r="E6398" s="161"/>
      <c r="F6398" s="162"/>
      <c r="G6398" s="147"/>
      <c r="H6398" s="146"/>
      <c r="J6398" s="146"/>
      <c r="L6398" s="150"/>
      <c r="N6398" s="163"/>
      <c r="O6398" s="146"/>
      <c r="P6398" s="146"/>
      <c r="Q6398" s="146"/>
      <c r="R6398" s="34"/>
      <c r="S6398" s="35"/>
      <c r="T6398" s="147"/>
    </row>
    <row r="6399">
      <c r="A6399" s="147"/>
      <c r="B6399" s="64"/>
      <c r="C6399" s="147" t="s">
        <v>217</v>
      </c>
      <c r="E6399" s="161"/>
      <c r="F6399" s="162"/>
      <c r="G6399" s="147"/>
      <c r="H6399" s="146"/>
      <c r="J6399" s="146"/>
      <c r="L6399" s="150"/>
      <c r="N6399" s="163"/>
      <c r="O6399" s="146"/>
      <c r="P6399" s="146"/>
      <c r="Q6399" s="146"/>
      <c r="R6399" s="34"/>
      <c r="S6399" s="35"/>
      <c r="T6399" s="147"/>
    </row>
    <row r="6400">
      <c r="A6400" s="147"/>
      <c r="B6400" s="64"/>
      <c r="C6400" s="147" t="s">
        <v>217</v>
      </c>
      <c r="E6400" s="161"/>
      <c r="F6400" s="162"/>
      <c r="G6400" s="147"/>
      <c r="H6400" s="146"/>
      <c r="J6400" s="146"/>
      <c r="L6400" s="150"/>
      <c r="N6400" s="163"/>
      <c r="O6400" s="146"/>
      <c r="P6400" s="146"/>
      <c r="Q6400" s="146"/>
      <c r="R6400" s="34"/>
      <c r="S6400" s="35"/>
      <c r="T6400" s="147"/>
    </row>
    <row r="6401">
      <c r="A6401" s="147"/>
      <c r="B6401" s="64"/>
      <c r="C6401" s="147" t="s">
        <v>217</v>
      </c>
      <c r="E6401" s="161"/>
      <c r="F6401" s="162"/>
      <c r="G6401" s="147"/>
      <c r="H6401" s="146"/>
      <c r="J6401" s="146"/>
      <c r="L6401" s="150"/>
      <c r="N6401" s="163"/>
      <c r="O6401" s="146"/>
      <c r="P6401" s="146"/>
      <c r="Q6401" s="146"/>
      <c r="R6401" s="34"/>
      <c r="S6401" s="35"/>
      <c r="T6401" s="147"/>
    </row>
    <row r="6402">
      <c r="A6402" s="147"/>
      <c r="B6402" s="64"/>
      <c r="C6402" s="147" t="s">
        <v>217</v>
      </c>
      <c r="E6402" s="161"/>
      <c r="F6402" s="162"/>
      <c r="G6402" s="147"/>
      <c r="H6402" s="146"/>
      <c r="J6402" s="146"/>
      <c r="L6402" s="150"/>
      <c r="N6402" s="163"/>
      <c r="O6402" s="146"/>
      <c r="P6402" s="146"/>
      <c r="Q6402" s="146"/>
      <c r="R6402" s="34"/>
      <c r="S6402" s="35"/>
      <c r="T6402" s="147"/>
    </row>
    <row r="6403">
      <c r="A6403" s="147"/>
      <c r="B6403" s="64"/>
      <c r="C6403" s="147" t="s">
        <v>217</v>
      </c>
      <c r="E6403" s="161"/>
      <c r="F6403" s="162"/>
      <c r="G6403" s="147"/>
      <c r="H6403" s="146"/>
      <c r="J6403" s="146"/>
      <c r="L6403" s="150"/>
      <c r="N6403" s="163"/>
      <c r="O6403" s="146"/>
      <c r="P6403" s="146"/>
      <c r="Q6403" s="146"/>
      <c r="R6403" s="34"/>
      <c r="S6403" s="35"/>
      <c r="T6403" s="147"/>
    </row>
    <row r="6404">
      <c r="A6404" s="147"/>
      <c r="B6404" s="64"/>
      <c r="C6404" s="147" t="s">
        <v>217</v>
      </c>
      <c r="E6404" s="161"/>
      <c r="F6404" s="162"/>
      <c r="G6404" s="147"/>
      <c r="H6404" s="146"/>
      <c r="J6404" s="146"/>
      <c r="L6404" s="150"/>
      <c r="N6404" s="163"/>
      <c r="O6404" s="146"/>
      <c r="P6404" s="146"/>
      <c r="Q6404" s="146"/>
      <c r="R6404" s="34"/>
      <c r="S6404" s="35"/>
      <c r="T6404" s="147"/>
    </row>
    <row r="6405">
      <c r="A6405" s="147"/>
      <c r="B6405" s="64"/>
      <c r="C6405" s="147" t="s">
        <v>217</v>
      </c>
      <c r="E6405" s="161"/>
      <c r="F6405" s="162"/>
      <c r="G6405" s="147"/>
      <c r="H6405" s="146"/>
      <c r="J6405" s="146"/>
      <c r="L6405" s="150"/>
      <c r="N6405" s="163"/>
      <c r="O6405" s="146"/>
      <c r="P6405" s="146"/>
      <c r="Q6405" s="146"/>
      <c r="R6405" s="34"/>
      <c r="S6405" s="35"/>
      <c r="T6405" s="147"/>
    </row>
    <row r="6406">
      <c r="A6406" s="147"/>
      <c r="B6406" s="64"/>
      <c r="C6406" s="147" t="s">
        <v>217</v>
      </c>
      <c r="E6406" s="161"/>
      <c r="F6406" s="162"/>
      <c r="G6406" s="147"/>
      <c r="H6406" s="146"/>
      <c r="J6406" s="146"/>
      <c r="L6406" s="150"/>
      <c r="N6406" s="163"/>
      <c r="O6406" s="146"/>
      <c r="P6406" s="146"/>
      <c r="Q6406" s="146"/>
      <c r="R6406" s="34"/>
      <c r="S6406" s="35"/>
      <c r="T6406" s="147"/>
    </row>
    <row r="6407">
      <c r="A6407" s="147"/>
      <c r="B6407" s="64"/>
      <c r="C6407" s="147" t="s">
        <v>217</v>
      </c>
      <c r="E6407" s="161"/>
      <c r="F6407" s="162"/>
      <c r="G6407" s="147"/>
      <c r="H6407" s="146"/>
      <c r="J6407" s="146"/>
      <c r="L6407" s="150"/>
      <c r="N6407" s="163"/>
      <c r="O6407" s="146"/>
      <c r="P6407" s="146"/>
      <c r="Q6407" s="146"/>
      <c r="R6407" s="34"/>
      <c r="S6407" s="35"/>
      <c r="T6407" s="147"/>
    </row>
    <row r="6408">
      <c r="A6408" s="147"/>
      <c r="B6408" s="64"/>
      <c r="C6408" s="147" t="s">
        <v>217</v>
      </c>
      <c r="E6408" s="161"/>
      <c r="F6408" s="162"/>
      <c r="G6408" s="147"/>
      <c r="H6408" s="146"/>
      <c r="J6408" s="146"/>
      <c r="L6408" s="150"/>
      <c r="N6408" s="163"/>
      <c r="O6408" s="146"/>
      <c r="P6408" s="146"/>
      <c r="Q6408" s="146"/>
      <c r="R6408" s="34"/>
      <c r="S6408" s="35"/>
      <c r="T6408" s="147"/>
    </row>
    <row r="6409">
      <c r="A6409" s="147"/>
      <c r="B6409" s="64"/>
      <c r="C6409" s="147" t="s">
        <v>217</v>
      </c>
      <c r="E6409" s="161"/>
      <c r="F6409" s="162"/>
      <c r="G6409" s="147"/>
      <c r="H6409" s="146"/>
      <c r="J6409" s="146"/>
      <c r="L6409" s="150"/>
      <c r="N6409" s="163"/>
      <c r="O6409" s="146"/>
      <c r="P6409" s="146"/>
      <c r="Q6409" s="146"/>
      <c r="R6409" s="34"/>
      <c r="S6409" s="35"/>
      <c r="T6409" s="147"/>
    </row>
    <row r="6410">
      <c r="A6410" s="147"/>
      <c r="B6410" s="64"/>
      <c r="C6410" s="147" t="s">
        <v>217</v>
      </c>
      <c r="E6410" s="161"/>
      <c r="F6410" s="162"/>
      <c r="G6410" s="147"/>
      <c r="H6410" s="146"/>
      <c r="J6410" s="146"/>
      <c r="L6410" s="150"/>
      <c r="N6410" s="163"/>
      <c r="O6410" s="146"/>
      <c r="P6410" s="146"/>
      <c r="Q6410" s="146"/>
      <c r="R6410" s="34"/>
      <c r="S6410" s="35"/>
      <c r="T6410" s="147"/>
    </row>
    <row r="6411">
      <c r="A6411" s="147"/>
      <c r="B6411" s="64"/>
      <c r="C6411" s="147" t="s">
        <v>217</v>
      </c>
      <c r="E6411" s="161"/>
      <c r="F6411" s="162"/>
      <c r="G6411" s="147"/>
      <c r="H6411" s="146"/>
      <c r="J6411" s="146"/>
      <c r="L6411" s="150"/>
      <c r="N6411" s="163"/>
      <c r="O6411" s="146"/>
      <c r="P6411" s="146"/>
      <c r="Q6411" s="146"/>
      <c r="R6411" s="34"/>
      <c r="S6411" s="35"/>
      <c r="T6411" s="147"/>
    </row>
    <row r="6412">
      <c r="A6412" s="147"/>
      <c r="B6412" s="64"/>
      <c r="C6412" s="147" t="s">
        <v>217</v>
      </c>
      <c r="E6412" s="161"/>
      <c r="F6412" s="162"/>
      <c r="G6412" s="147"/>
      <c r="H6412" s="146"/>
      <c r="J6412" s="146"/>
      <c r="L6412" s="150"/>
      <c r="N6412" s="163"/>
      <c r="O6412" s="146"/>
      <c r="P6412" s="146"/>
      <c r="Q6412" s="146"/>
      <c r="R6412" s="34"/>
      <c r="S6412" s="35"/>
      <c r="T6412" s="147"/>
    </row>
    <row r="6413">
      <c r="A6413" s="147"/>
      <c r="B6413" s="64"/>
      <c r="C6413" s="147" t="s">
        <v>217</v>
      </c>
      <c r="E6413" s="161"/>
      <c r="F6413" s="162"/>
      <c r="G6413" s="147"/>
      <c r="H6413" s="146"/>
      <c r="J6413" s="146"/>
      <c r="L6413" s="150"/>
      <c r="N6413" s="163"/>
      <c r="O6413" s="146"/>
      <c r="P6413" s="146"/>
      <c r="Q6413" s="146"/>
      <c r="R6413" s="34"/>
      <c r="S6413" s="35"/>
      <c r="T6413" s="147"/>
    </row>
    <row r="6414">
      <c r="A6414" s="147"/>
      <c r="B6414" s="64"/>
      <c r="C6414" s="147" t="s">
        <v>217</v>
      </c>
      <c r="E6414" s="161"/>
      <c r="F6414" s="162"/>
      <c r="G6414" s="147"/>
      <c r="H6414" s="146"/>
      <c r="J6414" s="146"/>
      <c r="L6414" s="150"/>
      <c r="N6414" s="163"/>
      <c r="O6414" s="146"/>
      <c r="P6414" s="146"/>
      <c r="Q6414" s="146"/>
      <c r="R6414" s="34"/>
      <c r="S6414" s="35"/>
      <c r="T6414" s="147"/>
    </row>
    <row r="6415">
      <c r="A6415" s="147"/>
      <c r="B6415" s="64"/>
      <c r="C6415" s="147" t="s">
        <v>217</v>
      </c>
      <c r="E6415" s="161"/>
      <c r="F6415" s="162"/>
      <c r="G6415" s="147"/>
      <c r="H6415" s="146"/>
      <c r="J6415" s="146"/>
      <c r="L6415" s="150"/>
      <c r="N6415" s="163"/>
      <c r="O6415" s="146"/>
      <c r="P6415" s="146"/>
      <c r="Q6415" s="146"/>
      <c r="R6415" s="34"/>
      <c r="S6415" s="35"/>
      <c r="T6415" s="147"/>
    </row>
    <row r="6416">
      <c r="A6416" s="147"/>
      <c r="B6416" s="64"/>
      <c r="C6416" s="147" t="s">
        <v>217</v>
      </c>
      <c r="E6416" s="161"/>
      <c r="F6416" s="162"/>
      <c r="G6416" s="147"/>
      <c r="H6416" s="146"/>
      <c r="J6416" s="146"/>
      <c r="L6416" s="150"/>
      <c r="N6416" s="163"/>
      <c r="O6416" s="146"/>
      <c r="P6416" s="146"/>
      <c r="Q6416" s="146"/>
      <c r="R6416" s="34"/>
      <c r="S6416" s="35"/>
      <c r="T6416" s="147"/>
    </row>
    <row r="6417">
      <c r="A6417" s="147"/>
      <c r="B6417" s="64"/>
      <c r="C6417" s="147" t="s">
        <v>217</v>
      </c>
      <c r="E6417" s="161"/>
      <c r="F6417" s="162"/>
      <c r="G6417" s="147"/>
      <c r="H6417" s="146"/>
      <c r="J6417" s="146"/>
      <c r="L6417" s="150"/>
      <c r="N6417" s="163"/>
      <c r="O6417" s="146"/>
      <c r="P6417" s="146"/>
      <c r="Q6417" s="146"/>
      <c r="R6417" s="34"/>
      <c r="S6417" s="35"/>
      <c r="T6417" s="147"/>
    </row>
    <row r="6418">
      <c r="A6418" s="147"/>
      <c r="B6418" s="64"/>
      <c r="C6418" s="147" t="s">
        <v>217</v>
      </c>
      <c r="E6418" s="161"/>
      <c r="F6418" s="162"/>
      <c r="G6418" s="147"/>
      <c r="H6418" s="146"/>
      <c r="J6418" s="146"/>
      <c r="L6418" s="150"/>
      <c r="N6418" s="163"/>
      <c r="O6418" s="146"/>
      <c r="P6418" s="146"/>
      <c r="Q6418" s="146"/>
      <c r="R6418" s="34"/>
      <c r="S6418" s="35"/>
      <c r="T6418" s="147"/>
    </row>
    <row r="6419">
      <c r="A6419" s="147"/>
      <c r="B6419" s="64"/>
      <c r="C6419" s="147" t="s">
        <v>217</v>
      </c>
      <c r="E6419" s="161"/>
      <c r="F6419" s="162"/>
      <c r="G6419" s="147"/>
      <c r="H6419" s="146"/>
      <c r="J6419" s="146"/>
      <c r="L6419" s="150"/>
      <c r="N6419" s="163"/>
      <c r="O6419" s="146"/>
      <c r="P6419" s="146"/>
      <c r="Q6419" s="146"/>
      <c r="R6419" s="34"/>
      <c r="S6419" s="35"/>
      <c r="T6419" s="147"/>
    </row>
    <row r="6420">
      <c r="A6420" s="147"/>
      <c r="B6420" s="64"/>
      <c r="C6420" s="147" t="s">
        <v>217</v>
      </c>
      <c r="E6420" s="161"/>
      <c r="F6420" s="162"/>
      <c r="G6420" s="147"/>
      <c r="H6420" s="146"/>
      <c r="J6420" s="146"/>
      <c r="L6420" s="150"/>
      <c r="N6420" s="163"/>
      <c r="O6420" s="146"/>
      <c r="P6420" s="146"/>
      <c r="Q6420" s="146"/>
      <c r="R6420" s="34"/>
      <c r="S6420" s="35"/>
      <c r="T6420" s="147"/>
    </row>
    <row r="6421">
      <c r="A6421" s="147"/>
      <c r="B6421" s="64"/>
      <c r="C6421" s="147" t="s">
        <v>217</v>
      </c>
      <c r="E6421" s="161"/>
      <c r="F6421" s="162"/>
      <c r="G6421" s="147"/>
      <c r="H6421" s="146"/>
      <c r="J6421" s="146"/>
      <c r="L6421" s="150"/>
      <c r="N6421" s="163"/>
      <c r="O6421" s="146"/>
      <c r="P6421" s="146"/>
      <c r="Q6421" s="146"/>
      <c r="R6421" s="34"/>
      <c r="S6421" s="35"/>
      <c r="T6421" s="147"/>
    </row>
    <row r="6422">
      <c r="A6422" s="147"/>
      <c r="B6422" s="64"/>
      <c r="C6422" s="147" t="s">
        <v>217</v>
      </c>
      <c r="E6422" s="161"/>
      <c r="F6422" s="162"/>
      <c r="G6422" s="147"/>
      <c r="H6422" s="146"/>
      <c r="J6422" s="146"/>
      <c r="L6422" s="150"/>
      <c r="N6422" s="163"/>
      <c r="O6422" s="146"/>
      <c r="P6422" s="146"/>
      <c r="Q6422" s="146"/>
      <c r="R6422" s="34"/>
      <c r="S6422" s="35"/>
      <c r="T6422" s="147"/>
    </row>
    <row r="6423">
      <c r="A6423" s="147"/>
      <c r="B6423" s="64"/>
      <c r="C6423" s="147" t="s">
        <v>217</v>
      </c>
      <c r="E6423" s="161"/>
      <c r="F6423" s="162"/>
      <c r="G6423" s="147"/>
      <c r="H6423" s="146"/>
      <c r="J6423" s="146"/>
      <c r="L6423" s="150"/>
      <c r="N6423" s="163"/>
      <c r="O6423" s="146"/>
      <c r="P6423" s="146"/>
      <c r="Q6423" s="146"/>
      <c r="R6423" s="34"/>
      <c r="S6423" s="35"/>
      <c r="T6423" s="147"/>
    </row>
    <row r="6424">
      <c r="A6424" s="147"/>
      <c r="B6424" s="64"/>
      <c r="C6424" s="147" t="s">
        <v>217</v>
      </c>
      <c r="E6424" s="161"/>
      <c r="F6424" s="162"/>
      <c r="G6424" s="147"/>
      <c r="H6424" s="146"/>
      <c r="J6424" s="146"/>
      <c r="L6424" s="150"/>
      <c r="N6424" s="163"/>
      <c r="O6424" s="146"/>
      <c r="P6424" s="146"/>
      <c r="Q6424" s="146"/>
      <c r="R6424" s="34"/>
      <c r="S6424" s="35"/>
      <c r="T6424" s="147"/>
    </row>
    <row r="6425">
      <c r="A6425" s="147"/>
      <c r="B6425" s="64"/>
      <c r="C6425" s="147" t="s">
        <v>217</v>
      </c>
      <c r="E6425" s="161"/>
      <c r="F6425" s="162"/>
      <c r="G6425" s="147"/>
      <c r="H6425" s="146"/>
      <c r="J6425" s="146"/>
      <c r="L6425" s="150"/>
      <c r="N6425" s="163"/>
      <c r="O6425" s="146"/>
      <c r="P6425" s="146"/>
      <c r="Q6425" s="146"/>
      <c r="R6425" s="34"/>
      <c r="S6425" s="35"/>
      <c r="T6425" s="147"/>
    </row>
    <row r="6426">
      <c r="A6426" s="147"/>
      <c r="B6426" s="64"/>
      <c r="C6426" s="147" t="s">
        <v>217</v>
      </c>
      <c r="E6426" s="161"/>
      <c r="F6426" s="162"/>
      <c r="G6426" s="147"/>
      <c r="H6426" s="146"/>
      <c r="J6426" s="146"/>
      <c r="L6426" s="150"/>
      <c r="N6426" s="163"/>
      <c r="O6426" s="146"/>
      <c r="P6426" s="146"/>
      <c r="Q6426" s="146"/>
      <c r="R6426" s="34"/>
      <c r="S6426" s="35"/>
      <c r="T6426" s="147"/>
    </row>
    <row r="6427">
      <c r="A6427" s="147"/>
      <c r="B6427" s="64"/>
      <c r="C6427" s="147" t="s">
        <v>217</v>
      </c>
      <c r="E6427" s="161"/>
      <c r="F6427" s="162"/>
      <c r="G6427" s="147"/>
      <c r="H6427" s="146"/>
      <c r="J6427" s="146"/>
      <c r="L6427" s="150"/>
      <c r="N6427" s="163"/>
      <c r="O6427" s="146"/>
      <c r="P6427" s="146"/>
      <c r="Q6427" s="146"/>
      <c r="R6427" s="34"/>
      <c r="S6427" s="35"/>
      <c r="T6427" s="147"/>
    </row>
    <row r="6428">
      <c r="A6428" s="147"/>
      <c r="B6428" s="64"/>
      <c r="C6428" s="147" t="s">
        <v>217</v>
      </c>
      <c r="E6428" s="161"/>
      <c r="F6428" s="162"/>
      <c r="G6428" s="147"/>
      <c r="H6428" s="146"/>
      <c r="J6428" s="146"/>
      <c r="L6428" s="150"/>
      <c r="N6428" s="163"/>
      <c r="O6428" s="146"/>
      <c r="P6428" s="146"/>
      <c r="Q6428" s="146"/>
      <c r="R6428" s="34"/>
      <c r="S6428" s="35"/>
      <c r="T6428" s="147"/>
    </row>
    <row r="6429">
      <c r="A6429" s="147"/>
      <c r="B6429" s="64"/>
      <c r="C6429" s="147" t="s">
        <v>217</v>
      </c>
      <c r="E6429" s="161"/>
      <c r="F6429" s="162"/>
      <c r="G6429" s="147"/>
      <c r="H6429" s="146"/>
      <c r="J6429" s="146"/>
      <c r="L6429" s="150"/>
      <c r="N6429" s="163"/>
      <c r="O6429" s="146"/>
      <c r="P6429" s="146"/>
      <c r="Q6429" s="146"/>
      <c r="R6429" s="34"/>
      <c r="S6429" s="35"/>
      <c r="T6429" s="147"/>
    </row>
    <row r="6430">
      <c r="A6430" s="147"/>
      <c r="B6430" s="64"/>
      <c r="C6430" s="147" t="s">
        <v>217</v>
      </c>
      <c r="E6430" s="161"/>
      <c r="F6430" s="162"/>
      <c r="G6430" s="147"/>
      <c r="H6430" s="146"/>
      <c r="J6430" s="146"/>
      <c r="L6430" s="150"/>
      <c r="N6430" s="163"/>
      <c r="O6430" s="146"/>
      <c r="P6430" s="146"/>
      <c r="Q6430" s="146"/>
      <c r="R6430" s="34"/>
      <c r="S6430" s="35"/>
      <c r="T6430" s="147"/>
    </row>
    <row r="6431">
      <c r="A6431" s="147"/>
      <c r="B6431" s="64"/>
      <c r="C6431" s="147" t="s">
        <v>217</v>
      </c>
      <c r="E6431" s="161"/>
      <c r="F6431" s="162"/>
      <c r="G6431" s="147"/>
      <c r="H6431" s="146"/>
      <c r="J6431" s="146"/>
      <c r="L6431" s="150"/>
      <c r="N6431" s="163"/>
      <c r="O6431" s="146"/>
      <c r="P6431" s="146"/>
      <c r="Q6431" s="146"/>
      <c r="R6431" s="34"/>
      <c r="S6431" s="35"/>
      <c r="T6431" s="147"/>
    </row>
    <row r="6432">
      <c r="A6432" s="147"/>
      <c r="B6432" s="64"/>
      <c r="C6432" s="147" t="s">
        <v>217</v>
      </c>
      <c r="E6432" s="161"/>
      <c r="F6432" s="162"/>
      <c r="G6432" s="147"/>
      <c r="H6432" s="146"/>
      <c r="J6432" s="146"/>
      <c r="L6432" s="150"/>
      <c r="N6432" s="163"/>
      <c r="O6432" s="146"/>
      <c r="P6432" s="146"/>
      <c r="Q6432" s="146"/>
      <c r="R6432" s="34"/>
      <c r="S6432" s="35"/>
      <c r="T6432" s="147"/>
    </row>
    <row r="6433">
      <c r="A6433" s="147"/>
      <c r="B6433" s="64"/>
      <c r="C6433" s="147" t="s">
        <v>217</v>
      </c>
      <c r="E6433" s="161"/>
      <c r="F6433" s="162"/>
      <c r="G6433" s="147"/>
      <c r="H6433" s="146"/>
      <c r="J6433" s="146"/>
      <c r="L6433" s="150"/>
      <c r="N6433" s="163"/>
      <c r="O6433" s="146"/>
      <c r="P6433" s="146"/>
      <c r="Q6433" s="146"/>
      <c r="R6433" s="34"/>
      <c r="S6433" s="35"/>
      <c r="T6433" s="147"/>
    </row>
    <row r="6434">
      <c r="A6434" s="147"/>
      <c r="B6434" s="64"/>
      <c r="C6434" s="147" t="s">
        <v>217</v>
      </c>
      <c r="E6434" s="161"/>
      <c r="F6434" s="162"/>
      <c r="G6434" s="147"/>
      <c r="H6434" s="146"/>
      <c r="J6434" s="146"/>
      <c r="L6434" s="150"/>
      <c r="N6434" s="163"/>
      <c r="O6434" s="146"/>
      <c r="P6434" s="146"/>
      <c r="Q6434" s="146"/>
      <c r="R6434" s="34"/>
      <c r="S6434" s="35"/>
      <c r="T6434" s="147"/>
    </row>
    <row r="6435">
      <c r="A6435" s="147"/>
      <c r="B6435" s="64"/>
      <c r="C6435" s="147" t="s">
        <v>217</v>
      </c>
      <c r="E6435" s="161"/>
      <c r="F6435" s="162"/>
      <c r="G6435" s="147"/>
      <c r="H6435" s="146"/>
      <c r="J6435" s="146"/>
      <c r="L6435" s="150"/>
      <c r="N6435" s="163"/>
      <c r="O6435" s="146"/>
      <c r="P6435" s="146"/>
      <c r="Q6435" s="146"/>
      <c r="R6435" s="34"/>
      <c r="S6435" s="35"/>
      <c r="T6435" s="147"/>
    </row>
    <row r="6436">
      <c r="A6436" s="147"/>
      <c r="B6436" s="64"/>
      <c r="C6436" s="147" t="s">
        <v>217</v>
      </c>
      <c r="E6436" s="161"/>
      <c r="F6436" s="162"/>
      <c r="G6436" s="147"/>
      <c r="H6436" s="146"/>
      <c r="J6436" s="146"/>
      <c r="L6436" s="150"/>
      <c r="N6436" s="163"/>
      <c r="O6436" s="146"/>
      <c r="P6436" s="146"/>
      <c r="Q6436" s="146"/>
      <c r="R6436" s="34"/>
      <c r="S6436" s="35"/>
      <c r="T6436" s="147"/>
    </row>
    <row r="6437">
      <c r="A6437" s="147"/>
      <c r="B6437" s="64"/>
      <c r="C6437" s="147" t="s">
        <v>217</v>
      </c>
      <c r="E6437" s="161"/>
      <c r="F6437" s="162"/>
      <c r="G6437" s="147"/>
      <c r="H6437" s="146"/>
      <c r="J6437" s="146"/>
      <c r="L6437" s="150"/>
      <c r="N6437" s="163"/>
      <c r="O6437" s="146"/>
      <c r="P6437" s="146"/>
      <c r="Q6437" s="146"/>
      <c r="R6437" s="34"/>
      <c r="S6437" s="35"/>
      <c r="T6437" s="147"/>
    </row>
    <row r="6438">
      <c r="A6438" s="147"/>
      <c r="B6438" s="64"/>
      <c r="C6438" s="147" t="s">
        <v>217</v>
      </c>
      <c r="E6438" s="161"/>
      <c r="F6438" s="162"/>
      <c r="G6438" s="147"/>
      <c r="H6438" s="146"/>
      <c r="J6438" s="146"/>
      <c r="L6438" s="150"/>
      <c r="N6438" s="163"/>
      <c r="O6438" s="146"/>
      <c r="P6438" s="146"/>
      <c r="Q6438" s="146"/>
      <c r="R6438" s="34"/>
      <c r="S6438" s="35"/>
      <c r="T6438" s="147"/>
    </row>
    <row r="6439">
      <c r="A6439" s="147"/>
      <c r="B6439" s="64"/>
      <c r="C6439" s="147" t="s">
        <v>217</v>
      </c>
      <c r="E6439" s="161"/>
      <c r="F6439" s="162"/>
      <c r="G6439" s="147"/>
      <c r="H6439" s="146"/>
      <c r="J6439" s="146"/>
      <c r="L6439" s="150"/>
      <c r="N6439" s="163"/>
      <c r="O6439" s="146"/>
      <c r="P6439" s="146"/>
      <c r="Q6439" s="146"/>
      <c r="R6439" s="34"/>
      <c r="S6439" s="35"/>
      <c r="T6439" s="147"/>
    </row>
    <row r="6440">
      <c r="A6440" s="147"/>
      <c r="B6440" s="64"/>
      <c r="C6440" s="147" t="s">
        <v>217</v>
      </c>
      <c r="E6440" s="161"/>
      <c r="F6440" s="162"/>
      <c r="G6440" s="147"/>
      <c r="H6440" s="146"/>
      <c r="J6440" s="146"/>
      <c r="L6440" s="150"/>
      <c r="N6440" s="163"/>
      <c r="O6440" s="146"/>
      <c r="P6440" s="146"/>
      <c r="Q6440" s="146"/>
      <c r="R6440" s="34"/>
      <c r="S6440" s="35"/>
      <c r="T6440" s="147"/>
    </row>
    <row r="6441">
      <c r="A6441" s="147"/>
      <c r="B6441" s="64"/>
      <c r="C6441" s="147" t="s">
        <v>217</v>
      </c>
      <c r="E6441" s="161"/>
      <c r="F6441" s="162"/>
      <c r="G6441" s="147"/>
      <c r="H6441" s="146"/>
      <c r="J6441" s="146"/>
      <c r="L6441" s="150"/>
      <c r="N6441" s="163"/>
      <c r="O6441" s="146"/>
      <c r="P6441" s="146"/>
      <c r="Q6441" s="146"/>
      <c r="R6441" s="34"/>
      <c r="S6441" s="35"/>
      <c r="T6441" s="147"/>
    </row>
    <row r="6442">
      <c r="A6442" s="147"/>
      <c r="B6442" s="64"/>
      <c r="C6442" s="147" t="s">
        <v>217</v>
      </c>
      <c r="E6442" s="161"/>
      <c r="F6442" s="162"/>
      <c r="G6442" s="147"/>
      <c r="H6442" s="146"/>
      <c r="J6442" s="146"/>
      <c r="L6442" s="150"/>
      <c r="N6442" s="163"/>
      <c r="O6442" s="146"/>
      <c r="P6442" s="146"/>
      <c r="Q6442" s="146"/>
      <c r="R6442" s="34"/>
      <c r="S6442" s="35"/>
      <c r="T6442" s="147"/>
    </row>
    <row r="6443">
      <c r="A6443" s="147"/>
      <c r="B6443" s="64"/>
      <c r="C6443" s="147" t="s">
        <v>217</v>
      </c>
      <c r="E6443" s="161"/>
      <c r="F6443" s="162"/>
      <c r="G6443" s="147"/>
      <c r="H6443" s="146"/>
      <c r="J6443" s="146"/>
      <c r="L6443" s="150"/>
      <c r="N6443" s="163"/>
      <c r="O6443" s="146"/>
      <c r="P6443" s="146"/>
      <c r="Q6443" s="146"/>
      <c r="R6443" s="34"/>
      <c r="S6443" s="35"/>
      <c r="T6443" s="147"/>
    </row>
    <row r="6444">
      <c r="A6444" s="147"/>
      <c r="B6444" s="64"/>
      <c r="C6444" s="147" t="s">
        <v>217</v>
      </c>
      <c r="E6444" s="161"/>
      <c r="F6444" s="162"/>
      <c r="G6444" s="147"/>
      <c r="H6444" s="146"/>
      <c r="J6444" s="146"/>
      <c r="L6444" s="150"/>
      <c r="N6444" s="163"/>
      <c r="O6444" s="146"/>
      <c r="P6444" s="146"/>
      <c r="Q6444" s="146"/>
      <c r="R6444" s="34"/>
      <c r="S6444" s="35"/>
      <c r="T6444" s="147"/>
    </row>
    <row r="6445">
      <c r="A6445" s="147"/>
      <c r="B6445" s="64"/>
      <c r="C6445" s="147" t="s">
        <v>217</v>
      </c>
      <c r="E6445" s="161"/>
      <c r="F6445" s="162"/>
      <c r="G6445" s="147"/>
      <c r="H6445" s="146"/>
      <c r="J6445" s="146"/>
      <c r="L6445" s="150"/>
      <c r="N6445" s="163"/>
      <c r="O6445" s="146"/>
      <c r="P6445" s="146"/>
      <c r="Q6445" s="146"/>
      <c r="R6445" s="34"/>
      <c r="S6445" s="35"/>
      <c r="T6445" s="147"/>
    </row>
    <row r="6446">
      <c r="A6446" s="147"/>
      <c r="B6446" s="64"/>
      <c r="C6446" s="147" t="s">
        <v>217</v>
      </c>
      <c r="E6446" s="161"/>
      <c r="F6446" s="162"/>
      <c r="G6446" s="147"/>
      <c r="H6446" s="146"/>
      <c r="J6446" s="146"/>
      <c r="L6446" s="150"/>
      <c r="N6446" s="163"/>
      <c r="O6446" s="146"/>
      <c r="P6446" s="146"/>
      <c r="Q6446" s="146"/>
      <c r="R6446" s="34"/>
      <c r="S6446" s="35"/>
      <c r="T6446" s="147"/>
    </row>
    <row r="6447">
      <c r="A6447" s="147"/>
      <c r="B6447" s="64"/>
      <c r="C6447" s="147" t="s">
        <v>217</v>
      </c>
      <c r="E6447" s="161"/>
      <c r="F6447" s="162"/>
      <c r="G6447" s="147"/>
      <c r="H6447" s="146"/>
      <c r="J6447" s="146"/>
      <c r="L6447" s="150"/>
      <c r="N6447" s="163"/>
      <c r="O6447" s="146"/>
      <c r="P6447" s="146"/>
      <c r="Q6447" s="146"/>
      <c r="R6447" s="34"/>
      <c r="S6447" s="35"/>
      <c r="T6447" s="147"/>
    </row>
    <row r="6448">
      <c r="A6448" s="147"/>
      <c r="B6448" s="64"/>
      <c r="C6448" s="147" t="s">
        <v>217</v>
      </c>
      <c r="E6448" s="161"/>
      <c r="F6448" s="162"/>
      <c r="G6448" s="147"/>
      <c r="H6448" s="146"/>
      <c r="J6448" s="146"/>
      <c r="L6448" s="150"/>
      <c r="N6448" s="163"/>
      <c r="O6448" s="146"/>
      <c r="P6448" s="146"/>
      <c r="Q6448" s="146"/>
      <c r="R6448" s="34"/>
      <c r="S6448" s="35"/>
      <c r="T6448" s="147"/>
    </row>
    <row r="6449">
      <c r="A6449" s="147"/>
      <c r="B6449" s="64"/>
      <c r="C6449" s="147" t="s">
        <v>217</v>
      </c>
      <c r="E6449" s="161"/>
      <c r="F6449" s="162"/>
      <c r="G6449" s="147"/>
      <c r="H6449" s="146"/>
      <c r="J6449" s="146"/>
      <c r="L6449" s="150"/>
      <c r="N6449" s="163"/>
      <c r="O6449" s="146"/>
      <c r="P6449" s="146"/>
      <c r="Q6449" s="146"/>
      <c r="R6449" s="34"/>
      <c r="S6449" s="35"/>
      <c r="T6449" s="147"/>
    </row>
    <row r="6450">
      <c r="A6450" s="147"/>
      <c r="B6450" s="64"/>
      <c r="C6450" s="147" t="s">
        <v>217</v>
      </c>
      <c r="E6450" s="161"/>
      <c r="F6450" s="162"/>
      <c r="G6450" s="147"/>
      <c r="H6450" s="146"/>
      <c r="J6450" s="146"/>
      <c r="L6450" s="150"/>
      <c r="N6450" s="163"/>
      <c r="O6450" s="146"/>
      <c r="P6450" s="146"/>
      <c r="Q6450" s="146"/>
      <c r="R6450" s="34"/>
      <c r="S6450" s="35"/>
      <c r="T6450" s="147"/>
    </row>
    <row r="6451">
      <c r="A6451" s="147"/>
      <c r="B6451" s="64"/>
      <c r="C6451" s="147" t="s">
        <v>217</v>
      </c>
      <c r="E6451" s="161"/>
      <c r="F6451" s="162"/>
      <c r="G6451" s="147"/>
      <c r="H6451" s="146"/>
      <c r="J6451" s="146"/>
      <c r="L6451" s="150"/>
      <c r="N6451" s="163"/>
      <c r="O6451" s="146"/>
      <c r="P6451" s="146"/>
      <c r="Q6451" s="146"/>
      <c r="R6451" s="34"/>
      <c r="S6451" s="35"/>
      <c r="T6451" s="147"/>
    </row>
    <row r="6452">
      <c r="A6452" s="147"/>
      <c r="B6452" s="64"/>
      <c r="C6452" s="147" t="s">
        <v>217</v>
      </c>
      <c r="E6452" s="161"/>
      <c r="F6452" s="162"/>
      <c r="G6452" s="147"/>
      <c r="H6452" s="146"/>
      <c r="J6452" s="146"/>
      <c r="L6452" s="150"/>
      <c r="N6452" s="163"/>
      <c r="O6452" s="146"/>
      <c r="P6452" s="146"/>
      <c r="Q6452" s="146"/>
      <c r="R6452" s="34"/>
      <c r="S6452" s="35"/>
      <c r="T6452" s="147"/>
    </row>
    <row r="6453">
      <c r="A6453" s="147"/>
      <c r="B6453" s="64"/>
      <c r="C6453" s="147" t="s">
        <v>217</v>
      </c>
      <c r="E6453" s="161"/>
      <c r="F6453" s="162"/>
      <c r="G6453" s="147"/>
      <c r="H6453" s="146"/>
      <c r="J6453" s="146"/>
      <c r="L6453" s="150"/>
      <c r="N6453" s="163"/>
      <c r="O6453" s="146"/>
      <c r="P6453" s="146"/>
      <c r="Q6453" s="146"/>
      <c r="R6453" s="34"/>
      <c r="S6453" s="35"/>
      <c r="T6453" s="147"/>
    </row>
    <row r="6454">
      <c r="A6454" s="147"/>
      <c r="B6454" s="64"/>
      <c r="C6454" s="147" t="s">
        <v>217</v>
      </c>
      <c r="E6454" s="161"/>
      <c r="F6454" s="162"/>
      <c r="G6454" s="147"/>
      <c r="H6454" s="146"/>
      <c r="J6454" s="146"/>
      <c r="L6454" s="150"/>
      <c r="N6454" s="163"/>
      <c r="O6454" s="146"/>
      <c r="P6454" s="146"/>
      <c r="Q6454" s="146"/>
      <c r="R6454" s="34"/>
      <c r="S6454" s="35"/>
      <c r="T6454" s="147"/>
    </row>
    <row r="6455">
      <c r="A6455" s="147"/>
      <c r="B6455" s="64"/>
      <c r="C6455" s="147" t="s">
        <v>217</v>
      </c>
      <c r="E6455" s="161"/>
      <c r="F6455" s="162"/>
      <c r="G6455" s="147"/>
      <c r="H6455" s="146"/>
      <c r="J6455" s="146"/>
      <c r="L6455" s="150"/>
      <c r="N6455" s="163"/>
      <c r="O6455" s="146"/>
      <c r="P6455" s="146"/>
      <c r="Q6455" s="146"/>
      <c r="R6455" s="34"/>
      <c r="S6455" s="35"/>
      <c r="T6455" s="147"/>
    </row>
    <row r="6456">
      <c r="A6456" s="147"/>
      <c r="B6456" s="64"/>
      <c r="C6456" s="147" t="s">
        <v>217</v>
      </c>
      <c r="E6456" s="161"/>
      <c r="F6456" s="162"/>
      <c r="G6456" s="147"/>
      <c r="H6456" s="146"/>
      <c r="J6456" s="146"/>
      <c r="L6456" s="150"/>
      <c r="N6456" s="163"/>
      <c r="O6456" s="146"/>
      <c r="P6456" s="146"/>
      <c r="Q6456" s="146"/>
      <c r="R6456" s="34"/>
      <c r="S6456" s="35"/>
      <c r="T6456" s="147"/>
    </row>
    <row r="6457">
      <c r="A6457" s="147"/>
      <c r="B6457" s="64"/>
      <c r="C6457" s="147" t="s">
        <v>217</v>
      </c>
      <c r="E6457" s="161"/>
      <c r="F6457" s="162"/>
      <c r="G6457" s="147"/>
      <c r="H6457" s="146"/>
      <c r="J6457" s="146"/>
      <c r="L6457" s="150"/>
      <c r="N6457" s="163"/>
      <c r="O6457" s="146"/>
      <c r="P6457" s="146"/>
      <c r="Q6457" s="146"/>
      <c r="R6457" s="34"/>
      <c r="S6457" s="35"/>
      <c r="T6457" s="147"/>
    </row>
    <row r="6458">
      <c r="A6458" s="147"/>
      <c r="B6458" s="64"/>
      <c r="C6458" s="147" t="s">
        <v>217</v>
      </c>
      <c r="E6458" s="161"/>
      <c r="F6458" s="162"/>
      <c r="G6458" s="147"/>
      <c r="H6458" s="146"/>
      <c r="J6458" s="146"/>
      <c r="L6458" s="150"/>
      <c r="N6458" s="163"/>
      <c r="O6458" s="146"/>
      <c r="P6458" s="146"/>
      <c r="Q6458" s="146"/>
      <c r="R6458" s="34"/>
      <c r="S6458" s="35"/>
      <c r="T6458" s="147"/>
    </row>
    <row r="6459">
      <c r="A6459" s="147"/>
      <c r="B6459" s="64"/>
      <c r="C6459" s="147" t="s">
        <v>217</v>
      </c>
      <c r="E6459" s="161"/>
      <c r="F6459" s="162"/>
      <c r="G6459" s="147"/>
      <c r="H6459" s="146"/>
      <c r="J6459" s="146"/>
      <c r="L6459" s="150"/>
      <c r="N6459" s="163"/>
      <c r="O6459" s="146"/>
      <c r="P6459" s="146"/>
      <c r="Q6459" s="146"/>
      <c r="R6459" s="34"/>
      <c r="S6459" s="35"/>
      <c r="T6459" s="147"/>
    </row>
    <row r="6460">
      <c r="A6460" s="147"/>
      <c r="B6460" s="64"/>
      <c r="C6460" s="147" t="s">
        <v>217</v>
      </c>
      <c r="E6460" s="161"/>
      <c r="F6460" s="162"/>
      <c r="G6460" s="147"/>
      <c r="H6460" s="146"/>
      <c r="J6460" s="146"/>
      <c r="L6460" s="150"/>
      <c r="N6460" s="163"/>
      <c r="O6460" s="146"/>
      <c r="P6460" s="146"/>
      <c r="Q6460" s="146"/>
      <c r="R6460" s="34"/>
      <c r="S6460" s="35"/>
      <c r="T6460" s="147"/>
    </row>
    <row r="6461">
      <c r="A6461" s="147"/>
      <c r="B6461" s="64"/>
      <c r="C6461" s="147" t="s">
        <v>217</v>
      </c>
      <c r="E6461" s="161"/>
      <c r="F6461" s="162"/>
      <c r="G6461" s="147"/>
      <c r="H6461" s="146"/>
      <c r="J6461" s="146"/>
      <c r="L6461" s="150"/>
      <c r="N6461" s="163"/>
      <c r="O6461" s="146"/>
      <c r="P6461" s="146"/>
      <c r="Q6461" s="146"/>
      <c r="R6461" s="34"/>
      <c r="S6461" s="35"/>
      <c r="T6461" s="147"/>
    </row>
    <row r="6462">
      <c r="A6462" s="147"/>
      <c r="B6462" s="64"/>
      <c r="C6462" s="147" t="s">
        <v>217</v>
      </c>
      <c r="E6462" s="161"/>
      <c r="F6462" s="162"/>
      <c r="G6462" s="147"/>
      <c r="H6462" s="146"/>
      <c r="J6462" s="146"/>
      <c r="L6462" s="150"/>
      <c r="N6462" s="163"/>
      <c r="O6462" s="146"/>
      <c r="P6462" s="146"/>
      <c r="Q6462" s="146"/>
      <c r="R6462" s="34"/>
      <c r="S6462" s="35"/>
      <c r="T6462" s="147"/>
    </row>
    <row r="6463">
      <c r="A6463" s="147"/>
      <c r="B6463" s="64"/>
      <c r="C6463" s="147" t="s">
        <v>217</v>
      </c>
      <c r="E6463" s="161"/>
      <c r="F6463" s="162"/>
      <c r="G6463" s="147"/>
      <c r="H6463" s="146"/>
      <c r="J6463" s="146"/>
      <c r="L6463" s="150"/>
      <c r="N6463" s="163"/>
      <c r="O6463" s="146"/>
      <c r="P6463" s="146"/>
      <c r="Q6463" s="146"/>
      <c r="R6463" s="34"/>
      <c r="S6463" s="35"/>
      <c r="T6463" s="147"/>
    </row>
    <row r="6464">
      <c r="A6464" s="147"/>
      <c r="B6464" s="64"/>
      <c r="C6464" s="147" t="s">
        <v>217</v>
      </c>
      <c r="E6464" s="161"/>
      <c r="F6464" s="162"/>
      <c r="G6464" s="147"/>
      <c r="H6464" s="146"/>
      <c r="J6464" s="146"/>
      <c r="L6464" s="150"/>
      <c r="N6464" s="163"/>
      <c r="O6464" s="146"/>
      <c r="P6464" s="146"/>
      <c r="Q6464" s="146"/>
      <c r="R6464" s="34"/>
      <c r="S6464" s="35"/>
      <c r="T6464" s="147"/>
    </row>
    <row r="6465">
      <c r="A6465" s="147"/>
      <c r="B6465" s="64"/>
      <c r="C6465" s="147" t="s">
        <v>217</v>
      </c>
      <c r="E6465" s="161"/>
      <c r="F6465" s="162"/>
      <c r="G6465" s="147"/>
      <c r="H6465" s="146"/>
      <c r="J6465" s="146"/>
      <c r="L6465" s="150"/>
      <c r="N6465" s="163"/>
      <c r="O6465" s="146"/>
      <c r="P6465" s="146"/>
      <c r="Q6465" s="146"/>
      <c r="R6465" s="34"/>
      <c r="S6465" s="35"/>
      <c r="T6465" s="147"/>
    </row>
    <row r="6466">
      <c r="A6466" s="147"/>
      <c r="B6466" s="64"/>
      <c r="C6466" s="147" t="s">
        <v>217</v>
      </c>
      <c r="E6466" s="161"/>
      <c r="F6466" s="162"/>
      <c r="G6466" s="147"/>
      <c r="H6466" s="146"/>
      <c r="J6466" s="146"/>
      <c r="L6466" s="150"/>
      <c r="N6466" s="163"/>
      <c r="O6466" s="146"/>
      <c r="P6466" s="146"/>
      <c r="Q6466" s="146"/>
      <c r="R6466" s="34"/>
      <c r="S6466" s="35"/>
      <c r="T6466" s="147"/>
    </row>
    <row r="6467">
      <c r="A6467" s="147"/>
      <c r="B6467" s="64"/>
      <c r="C6467" s="147" t="s">
        <v>217</v>
      </c>
      <c r="E6467" s="161"/>
      <c r="F6467" s="162"/>
      <c r="G6467" s="147"/>
      <c r="H6467" s="146"/>
      <c r="J6467" s="146"/>
      <c r="L6467" s="150"/>
      <c r="N6467" s="163"/>
      <c r="O6467" s="146"/>
      <c r="P6467" s="146"/>
      <c r="Q6467" s="146"/>
      <c r="R6467" s="34"/>
      <c r="S6467" s="35"/>
      <c r="T6467" s="147"/>
    </row>
    <row r="6468">
      <c r="A6468" s="147"/>
      <c r="B6468" s="64"/>
      <c r="C6468" s="147" t="s">
        <v>217</v>
      </c>
      <c r="E6468" s="161"/>
      <c r="F6468" s="162"/>
      <c r="G6468" s="147"/>
      <c r="H6468" s="146"/>
      <c r="J6468" s="146"/>
      <c r="L6468" s="150"/>
      <c r="N6468" s="163"/>
      <c r="O6468" s="146"/>
      <c r="P6468" s="146"/>
      <c r="Q6468" s="146"/>
      <c r="R6468" s="34"/>
      <c r="S6468" s="35"/>
      <c r="T6468" s="147"/>
    </row>
    <row r="6469">
      <c r="A6469" s="147"/>
      <c r="B6469" s="64"/>
      <c r="C6469" s="147" t="s">
        <v>217</v>
      </c>
      <c r="E6469" s="161"/>
      <c r="F6469" s="162"/>
      <c r="G6469" s="147"/>
      <c r="H6469" s="146"/>
      <c r="J6469" s="146"/>
      <c r="L6469" s="150"/>
      <c r="N6469" s="163"/>
      <c r="O6469" s="146"/>
      <c r="P6469" s="146"/>
      <c r="Q6469" s="146"/>
      <c r="R6469" s="34"/>
      <c r="S6469" s="35"/>
      <c r="T6469" s="147"/>
    </row>
    <row r="6470">
      <c r="A6470" s="147"/>
      <c r="B6470" s="64"/>
      <c r="C6470" s="147" t="s">
        <v>217</v>
      </c>
      <c r="E6470" s="161"/>
      <c r="F6470" s="162"/>
      <c r="G6470" s="147"/>
      <c r="H6470" s="146"/>
      <c r="J6470" s="146"/>
      <c r="L6470" s="150"/>
      <c r="N6470" s="163"/>
      <c r="O6470" s="146"/>
      <c r="P6470" s="146"/>
      <c r="Q6470" s="146"/>
      <c r="R6470" s="34"/>
      <c r="S6470" s="35"/>
      <c r="T6470" s="147"/>
    </row>
    <row r="6471">
      <c r="A6471" s="147"/>
      <c r="B6471" s="64"/>
      <c r="C6471" s="147" t="s">
        <v>217</v>
      </c>
      <c r="E6471" s="161"/>
      <c r="F6471" s="162"/>
      <c r="G6471" s="147"/>
      <c r="H6471" s="146"/>
      <c r="J6471" s="146"/>
      <c r="L6471" s="150"/>
      <c r="N6471" s="163"/>
      <c r="O6471" s="146"/>
      <c r="P6471" s="146"/>
      <c r="Q6471" s="146"/>
      <c r="R6471" s="34"/>
      <c r="S6471" s="35"/>
      <c r="T6471" s="147"/>
    </row>
    <row r="6472">
      <c r="A6472" s="147"/>
      <c r="B6472" s="64"/>
      <c r="C6472" s="147" t="s">
        <v>217</v>
      </c>
      <c r="E6472" s="161"/>
      <c r="F6472" s="162"/>
      <c r="G6472" s="147"/>
      <c r="H6472" s="146"/>
      <c r="J6472" s="146"/>
      <c r="L6472" s="150"/>
      <c r="N6472" s="163"/>
      <c r="O6472" s="146"/>
      <c r="P6472" s="146"/>
      <c r="Q6472" s="146"/>
      <c r="R6472" s="34"/>
      <c r="S6472" s="35"/>
      <c r="T6472" s="147"/>
    </row>
    <row r="6473">
      <c r="A6473" s="147"/>
      <c r="B6473" s="64"/>
      <c r="C6473" s="147" t="s">
        <v>217</v>
      </c>
      <c r="E6473" s="161"/>
      <c r="F6473" s="162"/>
      <c r="G6473" s="147"/>
      <c r="H6473" s="146"/>
      <c r="J6473" s="146"/>
      <c r="L6473" s="150"/>
      <c r="N6473" s="163"/>
      <c r="O6473" s="146"/>
      <c r="P6473" s="146"/>
      <c r="Q6473" s="146"/>
      <c r="R6473" s="34"/>
      <c r="S6473" s="35"/>
      <c r="T6473" s="147"/>
    </row>
    <row r="6474">
      <c r="A6474" s="147"/>
      <c r="B6474" s="64"/>
      <c r="C6474" s="147" t="s">
        <v>217</v>
      </c>
      <c r="E6474" s="161"/>
      <c r="F6474" s="162"/>
      <c r="G6474" s="147"/>
      <c r="H6474" s="146"/>
      <c r="J6474" s="146"/>
      <c r="L6474" s="150"/>
      <c r="N6474" s="163"/>
      <c r="O6474" s="146"/>
      <c r="P6474" s="146"/>
      <c r="Q6474" s="146"/>
      <c r="R6474" s="34"/>
      <c r="S6474" s="35"/>
      <c r="T6474" s="147"/>
    </row>
    <row r="6475">
      <c r="A6475" s="147"/>
      <c r="B6475" s="64"/>
      <c r="C6475" s="147" t="s">
        <v>217</v>
      </c>
      <c r="E6475" s="161"/>
      <c r="F6475" s="162"/>
      <c r="G6475" s="147"/>
      <c r="H6475" s="146"/>
      <c r="J6475" s="146"/>
      <c r="L6475" s="150"/>
      <c r="N6475" s="163"/>
      <c r="O6475" s="146"/>
      <c r="P6475" s="146"/>
      <c r="Q6475" s="146"/>
      <c r="R6475" s="34"/>
      <c r="S6475" s="35"/>
      <c r="T6475" s="147"/>
    </row>
    <row r="6476">
      <c r="A6476" s="147"/>
      <c r="B6476" s="64"/>
      <c r="C6476" s="147" t="s">
        <v>217</v>
      </c>
      <c r="E6476" s="161"/>
      <c r="F6476" s="162"/>
      <c r="G6476" s="147"/>
      <c r="H6476" s="146"/>
      <c r="J6476" s="146"/>
      <c r="L6476" s="150"/>
      <c r="N6476" s="163"/>
      <c r="O6476" s="146"/>
      <c r="P6476" s="146"/>
      <c r="Q6476" s="146"/>
      <c r="R6476" s="34"/>
      <c r="S6476" s="35"/>
      <c r="T6476" s="147"/>
    </row>
    <row r="6477">
      <c r="A6477" s="147"/>
      <c r="B6477" s="64"/>
      <c r="C6477" s="147" t="s">
        <v>217</v>
      </c>
      <c r="E6477" s="161"/>
      <c r="F6477" s="162"/>
      <c r="G6477" s="147"/>
      <c r="H6477" s="146"/>
      <c r="J6477" s="146"/>
      <c r="L6477" s="150"/>
      <c r="N6477" s="163"/>
      <c r="O6477" s="146"/>
      <c r="P6477" s="146"/>
      <c r="Q6477" s="146"/>
      <c r="R6477" s="34"/>
      <c r="S6477" s="35"/>
      <c r="T6477" s="147"/>
    </row>
    <row r="6478">
      <c r="A6478" s="147"/>
      <c r="B6478" s="64"/>
      <c r="C6478" s="147" t="s">
        <v>217</v>
      </c>
      <c r="E6478" s="161"/>
      <c r="F6478" s="162"/>
      <c r="G6478" s="147"/>
      <c r="H6478" s="146"/>
      <c r="J6478" s="146"/>
      <c r="L6478" s="150"/>
      <c r="N6478" s="163"/>
      <c r="O6478" s="146"/>
      <c r="P6478" s="146"/>
      <c r="Q6478" s="146"/>
      <c r="R6478" s="34"/>
      <c r="S6478" s="35"/>
      <c r="T6478" s="147"/>
    </row>
    <row r="6479">
      <c r="A6479" s="147"/>
      <c r="B6479" s="64"/>
      <c r="C6479" s="147" t="s">
        <v>217</v>
      </c>
      <c r="E6479" s="161"/>
      <c r="F6479" s="162"/>
      <c r="G6479" s="147"/>
      <c r="H6479" s="146"/>
      <c r="J6479" s="146"/>
      <c r="L6479" s="150"/>
      <c r="N6479" s="163"/>
      <c r="O6479" s="146"/>
      <c r="P6479" s="146"/>
      <c r="Q6479" s="146"/>
      <c r="R6479" s="34"/>
      <c r="S6479" s="35"/>
      <c r="T6479" s="147"/>
    </row>
    <row r="6480">
      <c r="A6480" s="147"/>
      <c r="B6480" s="64"/>
      <c r="C6480" s="147" t="s">
        <v>217</v>
      </c>
      <c r="E6480" s="161"/>
      <c r="F6480" s="162"/>
      <c r="G6480" s="147"/>
      <c r="H6480" s="146"/>
      <c r="J6480" s="146"/>
      <c r="L6480" s="150"/>
      <c r="N6480" s="163"/>
      <c r="O6480" s="146"/>
      <c r="P6480" s="146"/>
      <c r="Q6480" s="146"/>
      <c r="R6480" s="34"/>
      <c r="S6480" s="35"/>
      <c r="T6480" s="147"/>
    </row>
    <row r="6481">
      <c r="A6481" s="147"/>
      <c r="B6481" s="64"/>
      <c r="C6481" s="147" t="s">
        <v>217</v>
      </c>
      <c r="E6481" s="161"/>
      <c r="F6481" s="162"/>
      <c r="G6481" s="147"/>
      <c r="H6481" s="146"/>
      <c r="J6481" s="146"/>
      <c r="L6481" s="150"/>
      <c r="N6481" s="163"/>
      <c r="O6481" s="146"/>
      <c r="P6481" s="146"/>
      <c r="Q6481" s="146"/>
      <c r="R6481" s="34"/>
      <c r="S6481" s="35"/>
      <c r="T6481" s="147"/>
    </row>
    <row r="6482">
      <c r="A6482" s="147"/>
      <c r="B6482" s="64"/>
      <c r="C6482" s="147" t="s">
        <v>217</v>
      </c>
      <c r="E6482" s="161"/>
      <c r="F6482" s="162"/>
      <c r="G6482" s="147"/>
      <c r="H6482" s="146"/>
      <c r="J6482" s="146"/>
      <c r="L6482" s="150"/>
      <c r="N6482" s="163"/>
      <c r="O6482" s="146"/>
      <c r="P6482" s="146"/>
      <c r="Q6482" s="146"/>
      <c r="R6482" s="34"/>
      <c r="S6482" s="35"/>
      <c r="T6482" s="147"/>
    </row>
    <row r="6483">
      <c r="A6483" s="147"/>
      <c r="B6483" s="64"/>
      <c r="C6483" s="147" t="s">
        <v>217</v>
      </c>
      <c r="E6483" s="161"/>
      <c r="F6483" s="162"/>
      <c r="G6483" s="147"/>
      <c r="H6483" s="146"/>
      <c r="J6483" s="146"/>
      <c r="L6483" s="150"/>
      <c r="N6483" s="163"/>
      <c r="O6483" s="146"/>
      <c r="P6483" s="146"/>
      <c r="Q6483" s="146"/>
      <c r="R6483" s="34"/>
      <c r="S6483" s="35"/>
      <c r="T6483" s="147"/>
    </row>
    <row r="6484">
      <c r="A6484" s="147"/>
      <c r="B6484" s="64"/>
      <c r="C6484" s="147" t="s">
        <v>217</v>
      </c>
      <c r="E6484" s="161"/>
      <c r="F6484" s="162"/>
      <c r="G6484" s="147"/>
      <c r="H6484" s="146"/>
      <c r="J6484" s="146"/>
      <c r="L6484" s="150"/>
      <c r="N6484" s="163"/>
      <c r="O6484" s="146"/>
      <c r="P6484" s="146"/>
      <c r="Q6484" s="146"/>
      <c r="R6484" s="34"/>
      <c r="S6484" s="35"/>
      <c r="T6484" s="147"/>
    </row>
    <row r="6485">
      <c r="A6485" s="147"/>
      <c r="B6485" s="64"/>
      <c r="C6485" s="147" t="s">
        <v>217</v>
      </c>
      <c r="E6485" s="161"/>
      <c r="F6485" s="162"/>
      <c r="G6485" s="147"/>
      <c r="H6485" s="146"/>
      <c r="J6485" s="146"/>
      <c r="L6485" s="150"/>
      <c r="N6485" s="163"/>
      <c r="O6485" s="146"/>
      <c r="P6485" s="146"/>
      <c r="Q6485" s="146"/>
      <c r="R6485" s="34"/>
      <c r="S6485" s="35"/>
      <c r="T6485" s="147"/>
    </row>
    <row r="6486">
      <c r="A6486" s="147"/>
      <c r="B6486" s="64"/>
      <c r="C6486" s="147" t="s">
        <v>217</v>
      </c>
      <c r="E6486" s="161"/>
      <c r="F6486" s="162"/>
      <c r="G6486" s="147"/>
      <c r="H6486" s="146"/>
      <c r="J6486" s="146"/>
      <c r="L6486" s="150"/>
      <c r="N6486" s="163"/>
      <c r="O6486" s="146"/>
      <c r="P6486" s="146"/>
      <c r="Q6486" s="146"/>
      <c r="R6486" s="34"/>
      <c r="S6486" s="35"/>
      <c r="T6486" s="147"/>
    </row>
    <row r="6487">
      <c r="A6487" s="147"/>
      <c r="B6487" s="64"/>
      <c r="C6487" s="147" t="s">
        <v>217</v>
      </c>
      <c r="E6487" s="161"/>
      <c r="F6487" s="162"/>
      <c r="G6487" s="147"/>
      <c r="H6487" s="146"/>
      <c r="J6487" s="146"/>
      <c r="L6487" s="150"/>
      <c r="N6487" s="163"/>
      <c r="O6487" s="146"/>
      <c r="P6487" s="146"/>
      <c r="Q6487" s="146"/>
      <c r="R6487" s="34"/>
      <c r="S6487" s="35"/>
      <c r="T6487" s="147"/>
    </row>
    <row r="6488">
      <c r="A6488" s="147"/>
      <c r="B6488" s="64"/>
      <c r="C6488" s="147" t="s">
        <v>217</v>
      </c>
      <c r="E6488" s="161"/>
      <c r="F6488" s="162"/>
      <c r="G6488" s="147"/>
      <c r="H6488" s="146"/>
      <c r="J6488" s="146"/>
      <c r="L6488" s="150"/>
      <c r="N6488" s="163"/>
      <c r="O6488" s="146"/>
      <c r="P6488" s="146"/>
      <c r="Q6488" s="146"/>
      <c r="R6488" s="34"/>
      <c r="S6488" s="35"/>
      <c r="T6488" s="147"/>
    </row>
    <row r="6489">
      <c r="A6489" s="147"/>
      <c r="B6489" s="64"/>
      <c r="C6489" s="147" t="s">
        <v>217</v>
      </c>
      <c r="E6489" s="161"/>
      <c r="F6489" s="162"/>
      <c r="G6489" s="147"/>
      <c r="H6489" s="146"/>
      <c r="J6489" s="146"/>
      <c r="L6489" s="150"/>
      <c r="N6489" s="163"/>
      <c r="O6489" s="146"/>
      <c r="P6489" s="146"/>
      <c r="Q6489" s="146"/>
      <c r="R6489" s="34"/>
      <c r="S6489" s="35"/>
      <c r="T6489" s="147"/>
    </row>
    <row r="6490">
      <c r="A6490" s="147"/>
      <c r="B6490" s="64"/>
      <c r="C6490" s="147" t="s">
        <v>217</v>
      </c>
      <c r="E6490" s="161"/>
      <c r="F6490" s="162"/>
      <c r="G6490" s="147"/>
      <c r="H6490" s="146"/>
      <c r="J6490" s="146"/>
      <c r="L6490" s="150"/>
      <c r="N6490" s="163"/>
      <c r="O6490" s="146"/>
      <c r="P6490" s="146"/>
      <c r="Q6490" s="146"/>
      <c r="R6490" s="34"/>
      <c r="S6490" s="35"/>
      <c r="T6490" s="147"/>
    </row>
    <row r="6491">
      <c r="A6491" s="147"/>
      <c r="B6491" s="64"/>
      <c r="C6491" s="147" t="s">
        <v>217</v>
      </c>
      <c r="E6491" s="161"/>
      <c r="F6491" s="162"/>
      <c r="G6491" s="147"/>
      <c r="H6491" s="146"/>
      <c r="J6491" s="146"/>
      <c r="L6491" s="150"/>
      <c r="N6491" s="163"/>
      <c r="O6491" s="146"/>
      <c r="P6491" s="146"/>
      <c r="Q6491" s="146"/>
      <c r="R6491" s="34"/>
      <c r="S6491" s="35"/>
      <c r="T6491" s="147"/>
    </row>
    <row r="6492">
      <c r="A6492" s="147"/>
      <c r="B6492" s="64"/>
      <c r="C6492" s="147" t="s">
        <v>217</v>
      </c>
      <c r="E6492" s="161"/>
      <c r="F6492" s="162"/>
      <c r="G6492" s="147"/>
      <c r="H6492" s="146"/>
      <c r="J6492" s="146"/>
      <c r="L6492" s="150"/>
      <c r="N6492" s="163"/>
      <c r="O6492" s="146"/>
      <c r="P6492" s="146"/>
      <c r="Q6492" s="146"/>
      <c r="R6492" s="34"/>
      <c r="S6492" s="35"/>
      <c r="T6492" s="147"/>
    </row>
    <row r="6493">
      <c r="A6493" s="147"/>
      <c r="B6493" s="64"/>
      <c r="C6493" s="147" t="s">
        <v>217</v>
      </c>
      <c r="E6493" s="161"/>
      <c r="F6493" s="162"/>
      <c r="G6493" s="147"/>
      <c r="H6493" s="146"/>
      <c r="J6493" s="146"/>
      <c r="L6493" s="150"/>
      <c r="N6493" s="163"/>
      <c r="O6493" s="146"/>
      <c r="P6493" s="146"/>
      <c r="Q6493" s="146"/>
      <c r="R6493" s="34"/>
      <c r="S6493" s="35"/>
      <c r="T6493" s="147"/>
    </row>
    <row r="6494">
      <c r="A6494" s="147"/>
      <c r="B6494" s="64"/>
      <c r="C6494" s="147" t="s">
        <v>217</v>
      </c>
      <c r="E6494" s="161"/>
      <c r="F6494" s="162"/>
      <c r="G6494" s="147"/>
      <c r="H6494" s="146"/>
      <c r="J6494" s="146"/>
      <c r="L6494" s="150"/>
      <c r="N6494" s="163"/>
      <c r="O6494" s="146"/>
      <c r="P6494" s="146"/>
      <c r="Q6494" s="146"/>
      <c r="R6494" s="34"/>
      <c r="S6494" s="35"/>
      <c r="T6494" s="147"/>
    </row>
    <row r="6495">
      <c r="A6495" s="147"/>
      <c r="B6495" s="64"/>
      <c r="C6495" s="147" t="s">
        <v>217</v>
      </c>
      <c r="E6495" s="161"/>
      <c r="F6495" s="162"/>
      <c r="G6495" s="147"/>
      <c r="H6495" s="146"/>
      <c r="J6495" s="146"/>
      <c r="L6495" s="150"/>
      <c r="N6495" s="163"/>
      <c r="O6495" s="146"/>
      <c r="P6495" s="146"/>
      <c r="Q6495" s="146"/>
      <c r="R6495" s="34"/>
      <c r="S6495" s="35"/>
      <c r="T6495" s="147"/>
    </row>
    <row r="6496">
      <c r="A6496" s="147"/>
      <c r="B6496" s="64"/>
      <c r="C6496" s="147" t="s">
        <v>217</v>
      </c>
      <c r="E6496" s="161"/>
      <c r="F6496" s="162"/>
      <c r="G6496" s="147"/>
      <c r="H6496" s="146"/>
      <c r="J6496" s="146"/>
      <c r="L6496" s="150"/>
      <c r="N6496" s="163"/>
      <c r="O6496" s="146"/>
      <c r="P6496" s="146"/>
      <c r="Q6496" s="146"/>
      <c r="R6496" s="34"/>
      <c r="S6496" s="35"/>
      <c r="T6496" s="147"/>
    </row>
    <row r="6497">
      <c r="A6497" s="147"/>
      <c r="B6497" s="64"/>
      <c r="C6497" s="147" t="s">
        <v>217</v>
      </c>
      <c r="E6497" s="161"/>
      <c r="F6497" s="162"/>
      <c r="G6497" s="147"/>
      <c r="H6497" s="146"/>
      <c r="J6497" s="146"/>
      <c r="L6497" s="150"/>
      <c r="N6497" s="163"/>
      <c r="O6497" s="146"/>
      <c r="P6497" s="146"/>
      <c r="Q6497" s="146"/>
      <c r="R6497" s="34"/>
      <c r="S6497" s="35"/>
      <c r="T6497" s="147"/>
    </row>
    <row r="6498">
      <c r="A6498" s="147"/>
      <c r="B6498" s="64"/>
      <c r="C6498" s="147" t="s">
        <v>217</v>
      </c>
      <c r="E6498" s="161"/>
      <c r="F6498" s="162"/>
      <c r="G6498" s="147"/>
      <c r="H6498" s="146"/>
      <c r="J6498" s="146"/>
      <c r="L6498" s="150"/>
      <c r="N6498" s="163"/>
      <c r="O6498" s="146"/>
      <c r="P6498" s="146"/>
      <c r="Q6498" s="146"/>
      <c r="R6498" s="34"/>
      <c r="S6498" s="35"/>
      <c r="T6498" s="147"/>
    </row>
    <row r="6499">
      <c r="A6499" s="147"/>
      <c r="B6499" s="64"/>
      <c r="C6499" s="147" t="s">
        <v>217</v>
      </c>
      <c r="E6499" s="161"/>
      <c r="F6499" s="162"/>
      <c r="G6499" s="147"/>
      <c r="H6499" s="146"/>
      <c r="J6499" s="146"/>
      <c r="L6499" s="150"/>
      <c r="N6499" s="163"/>
      <c r="O6499" s="146"/>
      <c r="P6499" s="146"/>
      <c r="Q6499" s="146"/>
      <c r="R6499" s="34"/>
      <c r="S6499" s="35"/>
      <c r="T6499" s="147"/>
    </row>
    <row r="6500">
      <c r="A6500" s="147"/>
      <c r="B6500" s="64"/>
      <c r="C6500" s="147" t="s">
        <v>217</v>
      </c>
      <c r="E6500" s="161"/>
      <c r="F6500" s="162"/>
      <c r="G6500" s="147"/>
      <c r="H6500" s="146"/>
      <c r="J6500" s="146"/>
      <c r="L6500" s="150"/>
      <c r="N6500" s="163"/>
      <c r="O6500" s="146"/>
      <c r="P6500" s="146"/>
      <c r="Q6500" s="146"/>
      <c r="R6500" s="34"/>
      <c r="S6500" s="35"/>
      <c r="T6500" s="147"/>
    </row>
    <row r="6501">
      <c r="A6501" s="147"/>
      <c r="B6501" s="64"/>
      <c r="C6501" s="147" t="s">
        <v>217</v>
      </c>
      <c r="E6501" s="161"/>
      <c r="F6501" s="162"/>
      <c r="G6501" s="147"/>
      <c r="H6501" s="146"/>
      <c r="J6501" s="146"/>
      <c r="L6501" s="150"/>
      <c r="N6501" s="163"/>
      <c r="O6501" s="146"/>
      <c r="P6501" s="146"/>
      <c r="Q6501" s="146"/>
      <c r="R6501" s="34"/>
      <c r="S6501" s="35"/>
      <c r="T6501" s="147"/>
    </row>
    <row r="6502">
      <c r="A6502" s="147"/>
      <c r="B6502" s="64"/>
      <c r="C6502" s="147" t="s">
        <v>217</v>
      </c>
      <c r="E6502" s="161"/>
      <c r="F6502" s="162"/>
      <c r="G6502" s="147"/>
      <c r="H6502" s="146"/>
      <c r="J6502" s="146"/>
      <c r="L6502" s="150"/>
      <c r="N6502" s="163"/>
      <c r="O6502" s="146"/>
      <c r="P6502" s="146"/>
      <c r="Q6502" s="146"/>
      <c r="R6502" s="34"/>
      <c r="S6502" s="35"/>
      <c r="T6502" s="147"/>
    </row>
    <row r="6503">
      <c r="A6503" s="147"/>
      <c r="B6503" s="64"/>
      <c r="C6503" s="147" t="s">
        <v>217</v>
      </c>
      <c r="E6503" s="161"/>
      <c r="F6503" s="162"/>
      <c r="G6503" s="147"/>
      <c r="H6503" s="146"/>
      <c r="J6503" s="146"/>
      <c r="L6503" s="150"/>
      <c r="N6503" s="163"/>
      <c r="O6503" s="146"/>
      <c r="P6503" s="146"/>
      <c r="Q6503" s="146"/>
      <c r="R6503" s="34"/>
      <c r="S6503" s="35"/>
      <c r="T6503" s="147"/>
    </row>
    <row r="6504">
      <c r="A6504" s="147"/>
      <c r="B6504" s="64"/>
      <c r="C6504" s="147" t="s">
        <v>217</v>
      </c>
      <c r="E6504" s="161"/>
      <c r="F6504" s="162"/>
      <c r="G6504" s="147"/>
      <c r="H6504" s="146"/>
      <c r="J6504" s="146"/>
      <c r="L6504" s="150"/>
      <c r="N6504" s="163"/>
      <c r="O6504" s="146"/>
      <c r="P6504" s="146"/>
      <c r="Q6504" s="146"/>
      <c r="R6504" s="34"/>
      <c r="S6504" s="35"/>
      <c r="T6504" s="147"/>
    </row>
    <row r="6505">
      <c r="A6505" s="147"/>
      <c r="B6505" s="64"/>
      <c r="C6505" s="147" t="s">
        <v>217</v>
      </c>
      <c r="E6505" s="161"/>
      <c r="F6505" s="162"/>
      <c r="G6505" s="147"/>
      <c r="H6505" s="146"/>
      <c r="J6505" s="146"/>
      <c r="L6505" s="150"/>
      <c r="N6505" s="163"/>
      <c r="O6505" s="146"/>
      <c r="P6505" s="146"/>
      <c r="Q6505" s="146"/>
      <c r="R6505" s="34"/>
      <c r="S6505" s="35"/>
      <c r="T6505" s="147"/>
    </row>
    <row r="6506">
      <c r="A6506" s="147"/>
      <c r="B6506" s="64"/>
      <c r="C6506" s="147" t="s">
        <v>217</v>
      </c>
      <c r="E6506" s="161"/>
      <c r="F6506" s="162"/>
      <c r="G6506" s="147"/>
      <c r="H6506" s="146"/>
      <c r="J6506" s="146"/>
      <c r="L6506" s="150"/>
      <c r="N6506" s="163"/>
      <c r="O6506" s="146"/>
      <c r="P6506" s="146"/>
      <c r="Q6506" s="146"/>
      <c r="R6506" s="34"/>
      <c r="S6506" s="35"/>
      <c r="T6506" s="147"/>
    </row>
    <row r="6507">
      <c r="A6507" s="147"/>
      <c r="B6507" s="64"/>
      <c r="C6507" s="147" t="s">
        <v>217</v>
      </c>
      <c r="E6507" s="161"/>
      <c r="F6507" s="162"/>
      <c r="G6507" s="147"/>
      <c r="H6507" s="146"/>
      <c r="J6507" s="146"/>
      <c r="L6507" s="150"/>
      <c r="N6507" s="163"/>
      <c r="O6507" s="146"/>
      <c r="P6507" s="146"/>
      <c r="Q6507" s="146"/>
      <c r="R6507" s="34"/>
      <c r="S6507" s="35"/>
      <c r="T6507" s="147"/>
    </row>
    <row r="6508">
      <c r="A6508" s="147"/>
      <c r="B6508" s="64"/>
      <c r="C6508" s="147" t="s">
        <v>217</v>
      </c>
      <c r="E6508" s="161"/>
      <c r="F6508" s="162"/>
      <c r="G6508" s="147"/>
      <c r="H6508" s="146"/>
      <c r="J6508" s="146"/>
      <c r="L6508" s="150"/>
      <c r="N6508" s="163"/>
      <c r="O6508" s="146"/>
      <c r="P6508" s="146"/>
      <c r="Q6508" s="146"/>
      <c r="R6508" s="34"/>
      <c r="S6508" s="35"/>
      <c r="T6508" s="147"/>
    </row>
    <row r="6509">
      <c r="A6509" s="147"/>
      <c r="B6509" s="64"/>
      <c r="C6509" s="147" t="s">
        <v>217</v>
      </c>
      <c r="E6509" s="161"/>
      <c r="F6509" s="162"/>
      <c r="G6509" s="147"/>
      <c r="H6509" s="146"/>
      <c r="J6509" s="146"/>
      <c r="L6509" s="150"/>
      <c r="N6509" s="163"/>
      <c r="O6509" s="146"/>
      <c r="P6509" s="146"/>
      <c r="Q6509" s="146"/>
      <c r="R6509" s="34"/>
      <c r="S6509" s="35"/>
      <c r="T6509" s="147"/>
    </row>
    <row r="6510">
      <c r="A6510" s="147"/>
      <c r="B6510" s="64"/>
      <c r="C6510" s="147" t="s">
        <v>217</v>
      </c>
      <c r="E6510" s="161"/>
      <c r="F6510" s="162"/>
      <c r="G6510" s="147"/>
      <c r="H6510" s="146"/>
      <c r="J6510" s="146"/>
      <c r="L6510" s="150"/>
      <c r="N6510" s="163"/>
      <c r="O6510" s="146"/>
      <c r="P6510" s="146"/>
      <c r="Q6510" s="146"/>
      <c r="R6510" s="34"/>
      <c r="S6510" s="35"/>
      <c r="T6510" s="147"/>
    </row>
    <row r="6511">
      <c r="A6511" s="147"/>
      <c r="B6511" s="64"/>
      <c r="C6511" s="147" t="s">
        <v>217</v>
      </c>
      <c r="E6511" s="161"/>
      <c r="F6511" s="162"/>
      <c r="G6511" s="147"/>
      <c r="H6511" s="146"/>
      <c r="J6511" s="146"/>
      <c r="L6511" s="150"/>
      <c r="N6511" s="163"/>
      <c r="O6511" s="146"/>
      <c r="P6511" s="146"/>
      <c r="Q6511" s="146"/>
      <c r="R6511" s="34"/>
      <c r="S6511" s="35"/>
      <c r="T6511" s="147"/>
    </row>
    <row r="6512">
      <c r="A6512" s="147"/>
      <c r="B6512" s="64"/>
      <c r="C6512" s="147" t="s">
        <v>217</v>
      </c>
      <c r="E6512" s="161"/>
      <c r="F6512" s="162"/>
      <c r="G6512" s="147"/>
      <c r="H6512" s="146"/>
      <c r="J6512" s="146"/>
      <c r="L6512" s="150"/>
      <c r="N6512" s="163"/>
      <c r="O6512" s="146"/>
      <c r="P6512" s="146"/>
      <c r="Q6512" s="146"/>
      <c r="R6512" s="34"/>
      <c r="S6512" s="35"/>
      <c r="T6512" s="147"/>
    </row>
    <row r="6513">
      <c r="A6513" s="147"/>
      <c r="B6513" s="64"/>
      <c r="C6513" s="147" t="s">
        <v>217</v>
      </c>
      <c r="E6513" s="161"/>
      <c r="F6513" s="162"/>
      <c r="G6513" s="147"/>
      <c r="H6513" s="146"/>
      <c r="J6513" s="146"/>
      <c r="L6513" s="150"/>
      <c r="N6513" s="163"/>
      <c r="O6513" s="146"/>
      <c r="P6513" s="146"/>
      <c r="Q6513" s="146"/>
      <c r="R6513" s="34"/>
      <c r="S6513" s="35"/>
      <c r="T6513" s="147"/>
    </row>
    <row r="6514">
      <c r="A6514" s="147"/>
      <c r="B6514" s="64"/>
      <c r="C6514" s="147" t="s">
        <v>217</v>
      </c>
      <c r="E6514" s="161"/>
      <c r="F6514" s="162"/>
      <c r="G6514" s="147"/>
      <c r="H6514" s="146"/>
      <c r="J6514" s="146"/>
      <c r="L6514" s="150"/>
      <c r="N6514" s="163"/>
      <c r="O6514" s="146"/>
      <c r="P6514" s="146"/>
      <c r="Q6514" s="146"/>
      <c r="R6514" s="34"/>
      <c r="S6514" s="35"/>
      <c r="T6514" s="147"/>
    </row>
    <row r="6515">
      <c r="A6515" s="147"/>
      <c r="B6515" s="64"/>
      <c r="C6515" s="147" t="s">
        <v>217</v>
      </c>
      <c r="E6515" s="161"/>
      <c r="F6515" s="162"/>
      <c r="G6515" s="147"/>
      <c r="H6515" s="146"/>
      <c r="J6515" s="146"/>
      <c r="L6515" s="150"/>
      <c r="N6515" s="163"/>
      <c r="O6515" s="146"/>
      <c r="P6515" s="146"/>
      <c r="Q6515" s="146"/>
      <c r="R6515" s="34"/>
      <c r="S6515" s="35"/>
      <c r="T6515" s="147"/>
    </row>
    <row r="6516">
      <c r="A6516" s="147"/>
      <c r="B6516" s="64"/>
      <c r="C6516" s="147" t="s">
        <v>217</v>
      </c>
      <c r="E6516" s="161"/>
      <c r="F6516" s="162"/>
      <c r="G6516" s="147"/>
      <c r="H6516" s="146"/>
      <c r="J6516" s="146"/>
      <c r="L6516" s="150"/>
      <c r="N6516" s="163"/>
      <c r="O6516" s="146"/>
      <c r="P6516" s="146"/>
      <c r="Q6516" s="146"/>
      <c r="R6516" s="34"/>
      <c r="S6516" s="35"/>
      <c r="T6516" s="147"/>
    </row>
    <row r="6517">
      <c r="A6517" s="147"/>
      <c r="B6517" s="64"/>
      <c r="C6517" s="147" t="s">
        <v>217</v>
      </c>
      <c r="E6517" s="161"/>
      <c r="F6517" s="162"/>
      <c r="G6517" s="147"/>
      <c r="H6517" s="146"/>
      <c r="J6517" s="146"/>
      <c r="L6517" s="150"/>
      <c r="N6517" s="163"/>
      <c r="O6517" s="146"/>
      <c r="P6517" s="146"/>
      <c r="Q6517" s="146"/>
      <c r="R6517" s="34"/>
      <c r="S6517" s="35"/>
      <c r="T6517" s="147"/>
    </row>
    <row r="6518">
      <c r="A6518" s="147"/>
      <c r="B6518" s="64"/>
      <c r="C6518" s="147" t="s">
        <v>217</v>
      </c>
      <c r="E6518" s="161"/>
      <c r="F6518" s="162"/>
      <c r="G6518" s="147"/>
      <c r="H6518" s="146"/>
      <c r="J6518" s="146"/>
      <c r="L6518" s="150"/>
      <c r="N6518" s="163"/>
      <c r="O6518" s="146"/>
      <c r="P6518" s="146"/>
      <c r="Q6518" s="146"/>
      <c r="R6518" s="34"/>
      <c r="S6518" s="35"/>
      <c r="T6518" s="147"/>
    </row>
    <row r="6519">
      <c r="A6519" s="147"/>
      <c r="B6519" s="64"/>
      <c r="C6519" s="147" t="s">
        <v>217</v>
      </c>
      <c r="E6519" s="161"/>
      <c r="F6519" s="162"/>
      <c r="G6519" s="147"/>
      <c r="H6519" s="146"/>
      <c r="J6519" s="146"/>
      <c r="L6519" s="150"/>
      <c r="N6519" s="163"/>
      <c r="O6519" s="146"/>
      <c r="P6519" s="146"/>
      <c r="Q6519" s="146"/>
      <c r="R6519" s="34"/>
      <c r="S6519" s="35"/>
      <c r="T6519" s="147"/>
    </row>
    <row r="6520">
      <c r="A6520" s="147"/>
      <c r="B6520" s="64"/>
      <c r="C6520" s="147" t="s">
        <v>217</v>
      </c>
      <c r="E6520" s="161"/>
      <c r="F6520" s="162"/>
      <c r="G6520" s="147"/>
      <c r="H6520" s="146"/>
      <c r="J6520" s="146"/>
      <c r="L6520" s="150"/>
      <c r="N6520" s="163"/>
      <c r="O6520" s="146"/>
      <c r="P6520" s="146"/>
      <c r="Q6520" s="146"/>
      <c r="R6520" s="34"/>
      <c r="S6520" s="35"/>
      <c r="T6520" s="147"/>
    </row>
    <row r="6521">
      <c r="A6521" s="147"/>
      <c r="B6521" s="64"/>
      <c r="C6521" s="147" t="s">
        <v>217</v>
      </c>
      <c r="E6521" s="161"/>
      <c r="F6521" s="162"/>
      <c r="G6521" s="147"/>
      <c r="H6521" s="146"/>
      <c r="J6521" s="146"/>
      <c r="L6521" s="150"/>
      <c r="N6521" s="163"/>
      <c r="O6521" s="146"/>
      <c r="P6521" s="146"/>
      <c r="Q6521" s="146"/>
      <c r="R6521" s="34"/>
      <c r="S6521" s="35"/>
      <c r="T6521" s="147"/>
    </row>
    <row r="6522">
      <c r="A6522" s="147"/>
      <c r="B6522" s="64"/>
      <c r="C6522" s="147" t="s">
        <v>217</v>
      </c>
      <c r="E6522" s="161"/>
      <c r="F6522" s="162"/>
      <c r="G6522" s="147"/>
      <c r="H6522" s="146"/>
      <c r="J6522" s="146"/>
      <c r="L6522" s="150"/>
      <c r="N6522" s="163"/>
      <c r="O6522" s="146"/>
      <c r="P6522" s="146"/>
      <c r="Q6522" s="146"/>
      <c r="R6522" s="34"/>
      <c r="S6522" s="35"/>
      <c r="T6522" s="147"/>
    </row>
    <row r="6523">
      <c r="A6523" s="147"/>
      <c r="B6523" s="64"/>
      <c r="C6523" s="147" t="s">
        <v>217</v>
      </c>
      <c r="E6523" s="161"/>
      <c r="F6523" s="162"/>
      <c r="G6523" s="147"/>
      <c r="H6523" s="146"/>
      <c r="J6523" s="146"/>
      <c r="L6523" s="150"/>
      <c r="N6523" s="163"/>
      <c r="O6523" s="146"/>
      <c r="P6523" s="146"/>
      <c r="Q6523" s="146"/>
      <c r="R6523" s="34"/>
      <c r="S6523" s="35"/>
      <c r="T6523" s="147"/>
    </row>
    <row r="6524">
      <c r="A6524" s="147"/>
      <c r="B6524" s="64"/>
      <c r="C6524" s="147" t="s">
        <v>217</v>
      </c>
      <c r="E6524" s="161"/>
      <c r="F6524" s="162"/>
      <c r="G6524" s="147"/>
      <c r="H6524" s="146"/>
      <c r="J6524" s="146"/>
      <c r="L6524" s="150"/>
      <c r="N6524" s="163"/>
      <c r="O6524" s="146"/>
      <c r="P6524" s="146"/>
      <c r="Q6524" s="146"/>
      <c r="R6524" s="34"/>
      <c r="S6524" s="35"/>
      <c r="T6524" s="147"/>
    </row>
    <row r="6525">
      <c r="A6525" s="147"/>
      <c r="B6525" s="64"/>
      <c r="C6525" s="147" t="s">
        <v>217</v>
      </c>
      <c r="E6525" s="161"/>
      <c r="F6525" s="162"/>
      <c r="G6525" s="147"/>
      <c r="H6525" s="146"/>
      <c r="J6525" s="146"/>
      <c r="L6525" s="150"/>
      <c r="N6525" s="163"/>
      <c r="O6525" s="146"/>
      <c r="P6525" s="146"/>
      <c r="Q6525" s="146"/>
      <c r="R6525" s="34"/>
      <c r="S6525" s="35"/>
      <c r="T6525" s="147"/>
    </row>
    <row r="6526">
      <c r="A6526" s="147"/>
      <c r="B6526" s="64"/>
      <c r="C6526" s="147" t="s">
        <v>217</v>
      </c>
      <c r="E6526" s="161"/>
      <c r="F6526" s="162"/>
      <c r="G6526" s="147"/>
      <c r="H6526" s="146"/>
      <c r="J6526" s="146"/>
      <c r="L6526" s="150"/>
      <c r="N6526" s="163"/>
      <c r="O6526" s="146"/>
      <c r="P6526" s="146"/>
      <c r="Q6526" s="146"/>
      <c r="R6526" s="34"/>
      <c r="S6526" s="35"/>
      <c r="T6526" s="147"/>
    </row>
    <row r="6527">
      <c r="A6527" s="147"/>
      <c r="B6527" s="64"/>
      <c r="C6527" s="147" t="s">
        <v>217</v>
      </c>
      <c r="E6527" s="161"/>
      <c r="F6527" s="162"/>
      <c r="G6527" s="147"/>
      <c r="H6527" s="146"/>
      <c r="J6527" s="146"/>
      <c r="L6527" s="150"/>
      <c r="N6527" s="163"/>
      <c r="O6527" s="146"/>
      <c r="P6527" s="146"/>
      <c r="Q6527" s="146"/>
      <c r="R6527" s="34"/>
      <c r="S6527" s="35"/>
      <c r="T6527" s="147"/>
    </row>
    <row r="6528">
      <c r="A6528" s="147"/>
      <c r="B6528" s="64"/>
      <c r="C6528" s="147" t="s">
        <v>217</v>
      </c>
      <c r="E6528" s="161"/>
      <c r="F6528" s="162"/>
      <c r="G6528" s="147"/>
      <c r="H6528" s="146"/>
      <c r="J6528" s="146"/>
      <c r="L6528" s="150"/>
      <c r="N6528" s="163"/>
      <c r="O6528" s="146"/>
      <c r="P6528" s="146"/>
      <c r="Q6528" s="146"/>
      <c r="R6528" s="34"/>
      <c r="S6528" s="35"/>
      <c r="T6528" s="147"/>
    </row>
    <row r="6529">
      <c r="A6529" s="147"/>
      <c r="B6529" s="64"/>
      <c r="C6529" s="147" t="s">
        <v>217</v>
      </c>
      <c r="E6529" s="161"/>
      <c r="F6529" s="162"/>
      <c r="G6529" s="147"/>
      <c r="H6529" s="146"/>
      <c r="J6529" s="146"/>
      <c r="L6529" s="150"/>
      <c r="N6529" s="163"/>
      <c r="O6529" s="146"/>
      <c r="P6529" s="146"/>
      <c r="Q6529" s="146"/>
      <c r="R6529" s="34"/>
      <c r="S6529" s="35"/>
      <c r="T6529" s="147"/>
    </row>
    <row r="6530">
      <c r="A6530" s="147"/>
      <c r="B6530" s="64"/>
      <c r="C6530" s="147" t="s">
        <v>217</v>
      </c>
      <c r="E6530" s="161"/>
      <c r="F6530" s="162"/>
      <c r="G6530" s="147"/>
      <c r="H6530" s="146"/>
      <c r="J6530" s="146"/>
      <c r="L6530" s="150"/>
      <c r="N6530" s="163"/>
      <c r="O6530" s="146"/>
      <c r="P6530" s="146"/>
      <c r="Q6530" s="146"/>
      <c r="R6530" s="34"/>
      <c r="S6530" s="35"/>
      <c r="T6530" s="147"/>
    </row>
    <row r="6531">
      <c r="A6531" s="147"/>
      <c r="B6531" s="64"/>
      <c r="C6531" s="147" t="s">
        <v>217</v>
      </c>
      <c r="E6531" s="161"/>
      <c r="F6531" s="162"/>
      <c r="G6531" s="147"/>
      <c r="H6531" s="146"/>
      <c r="J6531" s="146"/>
      <c r="L6531" s="150"/>
      <c r="N6531" s="163"/>
      <c r="O6531" s="146"/>
      <c r="P6531" s="146"/>
      <c r="Q6531" s="146"/>
      <c r="R6531" s="34"/>
      <c r="S6531" s="35"/>
      <c r="T6531" s="147"/>
    </row>
    <row r="6532">
      <c r="A6532" s="147"/>
      <c r="B6532" s="64"/>
      <c r="C6532" s="147" t="s">
        <v>217</v>
      </c>
      <c r="E6532" s="161"/>
      <c r="F6532" s="162"/>
      <c r="G6532" s="147"/>
      <c r="H6532" s="146"/>
      <c r="J6532" s="146"/>
      <c r="L6532" s="150"/>
      <c r="N6532" s="163"/>
      <c r="O6532" s="146"/>
      <c r="P6532" s="146"/>
      <c r="Q6532" s="146"/>
      <c r="R6532" s="34"/>
      <c r="S6532" s="35"/>
      <c r="T6532" s="147"/>
    </row>
    <row r="6533">
      <c r="A6533" s="147"/>
      <c r="B6533" s="64"/>
      <c r="C6533" s="147" t="s">
        <v>217</v>
      </c>
      <c r="E6533" s="161"/>
      <c r="F6533" s="162"/>
      <c r="G6533" s="147"/>
      <c r="H6533" s="146"/>
      <c r="J6533" s="146"/>
      <c r="L6533" s="150"/>
      <c r="N6533" s="163"/>
      <c r="O6533" s="146"/>
      <c r="P6533" s="146"/>
      <c r="Q6533" s="146"/>
      <c r="R6533" s="34"/>
      <c r="S6533" s="35"/>
      <c r="T6533" s="147"/>
    </row>
    <row r="6534">
      <c r="A6534" s="147"/>
      <c r="B6534" s="64"/>
      <c r="C6534" s="147" t="s">
        <v>217</v>
      </c>
      <c r="E6534" s="161"/>
      <c r="F6534" s="162"/>
      <c r="G6534" s="147"/>
      <c r="H6534" s="146"/>
      <c r="J6534" s="146"/>
      <c r="L6534" s="150"/>
      <c r="N6534" s="163"/>
      <c r="O6534" s="146"/>
      <c r="P6534" s="146"/>
      <c r="Q6534" s="146"/>
      <c r="R6534" s="34"/>
      <c r="S6534" s="35"/>
      <c r="T6534" s="147"/>
    </row>
    <row r="6535">
      <c r="A6535" s="147"/>
      <c r="B6535" s="64"/>
      <c r="C6535" s="147" t="s">
        <v>217</v>
      </c>
      <c r="E6535" s="161"/>
      <c r="F6535" s="162"/>
      <c r="G6535" s="147"/>
      <c r="H6535" s="146"/>
      <c r="J6535" s="146"/>
      <c r="L6535" s="150"/>
      <c r="N6535" s="163"/>
      <c r="O6535" s="146"/>
      <c r="P6535" s="146"/>
      <c r="Q6535" s="146"/>
      <c r="R6535" s="34"/>
      <c r="S6535" s="35"/>
      <c r="T6535" s="147"/>
    </row>
    <row r="6536">
      <c r="A6536" s="147"/>
      <c r="B6536" s="64"/>
      <c r="C6536" s="147" t="s">
        <v>217</v>
      </c>
      <c r="E6536" s="161"/>
      <c r="F6536" s="162"/>
      <c r="G6536" s="147"/>
      <c r="H6536" s="146"/>
      <c r="J6536" s="146"/>
      <c r="L6536" s="150"/>
      <c r="N6536" s="163"/>
      <c r="O6536" s="146"/>
      <c r="P6536" s="146"/>
      <c r="Q6536" s="146"/>
      <c r="R6536" s="34"/>
      <c r="S6536" s="35"/>
      <c r="T6536" s="147"/>
    </row>
    <row r="6537">
      <c r="A6537" s="147"/>
      <c r="B6537" s="64"/>
      <c r="C6537" s="147" t="s">
        <v>217</v>
      </c>
      <c r="E6537" s="161"/>
      <c r="F6537" s="162"/>
      <c r="G6537" s="147"/>
      <c r="H6537" s="146"/>
      <c r="J6537" s="146"/>
      <c r="L6537" s="150"/>
      <c r="N6537" s="163"/>
      <c r="O6537" s="146"/>
      <c r="P6537" s="146"/>
      <c r="Q6537" s="146"/>
      <c r="R6537" s="34"/>
      <c r="S6537" s="35"/>
      <c r="T6537" s="147"/>
    </row>
    <row r="6538">
      <c r="A6538" s="147"/>
      <c r="B6538" s="64"/>
      <c r="C6538" s="147" t="s">
        <v>217</v>
      </c>
      <c r="E6538" s="161"/>
      <c r="F6538" s="162"/>
      <c r="G6538" s="147"/>
      <c r="H6538" s="146"/>
      <c r="J6538" s="146"/>
      <c r="L6538" s="150"/>
      <c r="N6538" s="163"/>
      <c r="O6538" s="146"/>
      <c r="P6538" s="146"/>
      <c r="Q6538" s="146"/>
      <c r="R6538" s="34"/>
      <c r="S6538" s="35"/>
      <c r="T6538" s="147"/>
    </row>
    <row r="6539">
      <c r="A6539" s="147"/>
      <c r="B6539" s="64"/>
      <c r="C6539" s="147" t="s">
        <v>217</v>
      </c>
      <c r="E6539" s="161"/>
      <c r="F6539" s="162"/>
      <c r="G6539" s="147"/>
      <c r="H6539" s="146"/>
      <c r="J6539" s="146"/>
      <c r="L6539" s="150"/>
      <c r="N6539" s="163"/>
      <c r="O6539" s="146"/>
      <c r="P6539" s="146"/>
      <c r="Q6539" s="146"/>
      <c r="R6539" s="34"/>
      <c r="S6539" s="35"/>
      <c r="T6539" s="147"/>
    </row>
    <row r="6540">
      <c r="A6540" s="147"/>
      <c r="B6540" s="64"/>
      <c r="C6540" s="147" t="s">
        <v>217</v>
      </c>
      <c r="E6540" s="161"/>
      <c r="F6540" s="162"/>
      <c r="G6540" s="147"/>
      <c r="H6540" s="146"/>
      <c r="J6540" s="146"/>
      <c r="L6540" s="150"/>
      <c r="N6540" s="163"/>
      <c r="O6540" s="146"/>
      <c r="P6540" s="146"/>
      <c r="Q6540" s="146"/>
      <c r="R6540" s="34"/>
      <c r="S6540" s="35"/>
      <c r="T6540" s="147"/>
    </row>
    <row r="6541">
      <c r="A6541" s="147"/>
      <c r="B6541" s="64"/>
      <c r="C6541" s="147" t="s">
        <v>217</v>
      </c>
      <c r="E6541" s="161"/>
      <c r="F6541" s="162"/>
      <c r="G6541" s="147"/>
      <c r="H6541" s="146"/>
      <c r="J6541" s="146"/>
      <c r="L6541" s="150"/>
      <c r="N6541" s="163"/>
      <c r="O6541" s="146"/>
      <c r="P6541" s="146"/>
      <c r="Q6541" s="146"/>
      <c r="R6541" s="34"/>
      <c r="S6541" s="35"/>
      <c r="T6541" s="147"/>
    </row>
    <row r="6542">
      <c r="A6542" s="147"/>
      <c r="B6542" s="64"/>
      <c r="C6542" s="147" t="s">
        <v>217</v>
      </c>
      <c r="E6542" s="161"/>
      <c r="F6542" s="162"/>
      <c r="G6542" s="147"/>
      <c r="H6542" s="146"/>
      <c r="J6542" s="146"/>
      <c r="L6542" s="150"/>
      <c r="N6542" s="163"/>
      <c r="O6542" s="146"/>
      <c r="P6542" s="146"/>
      <c r="Q6542" s="146"/>
      <c r="R6542" s="34"/>
      <c r="S6542" s="35"/>
      <c r="T6542" s="147"/>
    </row>
    <row r="6543">
      <c r="A6543" s="147"/>
      <c r="B6543" s="64"/>
      <c r="C6543" s="147" t="s">
        <v>217</v>
      </c>
      <c r="E6543" s="161"/>
      <c r="F6543" s="162"/>
      <c r="G6543" s="147"/>
      <c r="H6543" s="146"/>
      <c r="J6543" s="146"/>
      <c r="L6543" s="150"/>
      <c r="N6543" s="163"/>
      <c r="O6543" s="146"/>
      <c r="P6543" s="146"/>
      <c r="Q6543" s="146"/>
      <c r="R6543" s="34"/>
      <c r="S6543" s="35"/>
      <c r="T6543" s="147"/>
    </row>
    <row r="6544">
      <c r="A6544" s="147"/>
      <c r="B6544" s="64"/>
      <c r="C6544" s="147" t="s">
        <v>217</v>
      </c>
      <c r="E6544" s="161"/>
      <c r="F6544" s="162"/>
      <c r="G6544" s="147"/>
      <c r="H6544" s="146"/>
      <c r="J6544" s="146"/>
      <c r="L6544" s="150"/>
      <c r="N6544" s="163"/>
      <c r="O6544" s="146"/>
      <c r="P6544" s="146"/>
      <c r="Q6544" s="146"/>
      <c r="R6544" s="34"/>
      <c r="S6544" s="35"/>
      <c r="T6544" s="147"/>
    </row>
    <row r="6545">
      <c r="A6545" s="147"/>
      <c r="B6545" s="64"/>
      <c r="C6545" s="147" t="s">
        <v>217</v>
      </c>
      <c r="E6545" s="161"/>
      <c r="F6545" s="162"/>
      <c r="G6545" s="147"/>
      <c r="H6545" s="146"/>
      <c r="J6545" s="146"/>
      <c r="L6545" s="150"/>
      <c r="N6545" s="163"/>
      <c r="O6545" s="146"/>
      <c r="P6545" s="146"/>
      <c r="Q6545" s="146"/>
      <c r="R6545" s="34"/>
      <c r="S6545" s="35"/>
      <c r="T6545" s="147"/>
    </row>
    <row r="6546">
      <c r="A6546" s="147"/>
      <c r="B6546" s="64"/>
      <c r="C6546" s="147" t="s">
        <v>217</v>
      </c>
      <c r="E6546" s="161"/>
      <c r="F6546" s="162"/>
      <c r="G6546" s="147"/>
      <c r="H6546" s="146"/>
      <c r="J6546" s="146"/>
      <c r="L6546" s="150"/>
      <c r="N6546" s="163"/>
      <c r="O6546" s="146"/>
      <c r="P6546" s="146"/>
      <c r="Q6546" s="146"/>
      <c r="R6546" s="34"/>
      <c r="S6546" s="35"/>
      <c r="T6546" s="147"/>
    </row>
    <row r="6547">
      <c r="A6547" s="147"/>
      <c r="B6547" s="64"/>
      <c r="C6547" s="147" t="s">
        <v>217</v>
      </c>
      <c r="E6547" s="161"/>
      <c r="F6547" s="162"/>
      <c r="G6547" s="147"/>
      <c r="H6547" s="146"/>
      <c r="J6547" s="146"/>
      <c r="L6547" s="150"/>
      <c r="N6547" s="163"/>
      <c r="O6547" s="146"/>
      <c r="P6547" s="146"/>
      <c r="Q6547" s="146"/>
      <c r="R6547" s="34"/>
      <c r="S6547" s="35"/>
      <c r="T6547" s="147"/>
    </row>
    <row r="6548">
      <c r="A6548" s="147"/>
      <c r="B6548" s="64"/>
      <c r="C6548" s="147" t="s">
        <v>217</v>
      </c>
      <c r="E6548" s="161"/>
      <c r="F6548" s="162"/>
      <c r="G6548" s="147"/>
      <c r="H6548" s="146"/>
      <c r="J6548" s="146"/>
      <c r="L6548" s="150"/>
      <c r="N6548" s="163"/>
      <c r="O6548" s="146"/>
      <c r="P6548" s="146"/>
      <c r="Q6548" s="146"/>
      <c r="R6548" s="34"/>
      <c r="S6548" s="35"/>
      <c r="T6548" s="147"/>
    </row>
    <row r="6549">
      <c r="A6549" s="147"/>
      <c r="B6549" s="64"/>
      <c r="C6549" s="147" t="s">
        <v>217</v>
      </c>
      <c r="E6549" s="161"/>
      <c r="F6549" s="162"/>
      <c r="G6549" s="147"/>
      <c r="H6549" s="146"/>
      <c r="J6549" s="146"/>
      <c r="L6549" s="150"/>
      <c r="N6549" s="163"/>
      <c r="O6549" s="146"/>
      <c r="P6549" s="146"/>
      <c r="Q6549" s="146"/>
      <c r="R6549" s="34"/>
      <c r="S6549" s="35"/>
      <c r="T6549" s="147"/>
    </row>
    <row r="6550">
      <c r="A6550" s="147"/>
      <c r="B6550" s="64"/>
      <c r="C6550" s="147" t="s">
        <v>217</v>
      </c>
      <c r="E6550" s="161"/>
      <c r="F6550" s="162"/>
      <c r="G6550" s="147"/>
      <c r="H6550" s="146"/>
      <c r="J6550" s="146"/>
      <c r="L6550" s="150"/>
      <c r="N6550" s="163"/>
      <c r="O6550" s="146"/>
      <c r="P6550" s="146"/>
      <c r="Q6550" s="146"/>
      <c r="R6550" s="34"/>
      <c r="S6550" s="35"/>
      <c r="T6550" s="147"/>
    </row>
    <row r="6551">
      <c r="A6551" s="147"/>
      <c r="B6551" s="64"/>
      <c r="C6551" s="147" t="s">
        <v>217</v>
      </c>
      <c r="E6551" s="161"/>
      <c r="F6551" s="162"/>
      <c r="G6551" s="147"/>
      <c r="H6551" s="146"/>
      <c r="J6551" s="146"/>
      <c r="L6551" s="150"/>
      <c r="N6551" s="163"/>
      <c r="O6551" s="146"/>
      <c r="P6551" s="146"/>
      <c r="Q6551" s="146"/>
      <c r="R6551" s="34"/>
      <c r="S6551" s="35"/>
      <c r="T6551" s="147"/>
    </row>
    <row r="6552">
      <c r="A6552" s="147"/>
      <c r="B6552" s="64"/>
      <c r="C6552" s="147" t="s">
        <v>217</v>
      </c>
      <c r="E6552" s="161"/>
      <c r="F6552" s="162"/>
      <c r="G6552" s="147"/>
      <c r="H6552" s="146"/>
      <c r="J6552" s="146"/>
      <c r="L6552" s="150"/>
      <c r="N6552" s="163"/>
      <c r="O6552" s="146"/>
      <c r="P6552" s="146"/>
      <c r="Q6552" s="146"/>
      <c r="R6552" s="34"/>
      <c r="S6552" s="35"/>
      <c r="T6552" s="147"/>
    </row>
    <row r="6553">
      <c r="A6553" s="147"/>
      <c r="B6553" s="64"/>
      <c r="C6553" s="147" t="s">
        <v>217</v>
      </c>
      <c r="E6553" s="161"/>
      <c r="F6553" s="162"/>
      <c r="G6553" s="147"/>
      <c r="H6553" s="146"/>
      <c r="J6553" s="146"/>
      <c r="L6553" s="150"/>
      <c r="N6553" s="163"/>
      <c r="O6553" s="146"/>
      <c r="P6553" s="146"/>
      <c r="Q6553" s="146"/>
      <c r="R6553" s="34"/>
      <c r="S6553" s="35"/>
      <c r="T6553" s="147"/>
    </row>
    <row r="6554">
      <c r="A6554" s="147"/>
      <c r="B6554" s="64"/>
      <c r="C6554" s="147" t="s">
        <v>217</v>
      </c>
      <c r="E6554" s="161"/>
      <c r="F6554" s="162"/>
      <c r="G6554" s="147"/>
      <c r="H6554" s="146"/>
      <c r="J6554" s="146"/>
      <c r="L6554" s="150"/>
      <c r="N6554" s="163"/>
      <c r="O6554" s="146"/>
      <c r="P6554" s="146"/>
      <c r="Q6554" s="146"/>
      <c r="R6554" s="34"/>
      <c r="S6554" s="35"/>
      <c r="T6554" s="147"/>
    </row>
    <row r="6555">
      <c r="A6555" s="147"/>
      <c r="B6555" s="64"/>
      <c r="C6555" s="147" t="s">
        <v>217</v>
      </c>
      <c r="E6555" s="161"/>
      <c r="F6555" s="162"/>
      <c r="G6555" s="147"/>
      <c r="H6555" s="146"/>
      <c r="J6555" s="146"/>
      <c r="L6555" s="150"/>
      <c r="N6555" s="163"/>
      <c r="O6555" s="146"/>
      <c r="P6555" s="146"/>
      <c r="Q6555" s="146"/>
      <c r="R6555" s="34"/>
      <c r="S6555" s="35"/>
      <c r="T6555" s="147"/>
    </row>
    <row r="6556">
      <c r="A6556" s="147"/>
      <c r="B6556" s="64"/>
      <c r="C6556" s="147" t="s">
        <v>217</v>
      </c>
      <c r="E6556" s="161"/>
      <c r="F6556" s="162"/>
      <c r="G6556" s="147"/>
      <c r="H6556" s="146"/>
      <c r="J6556" s="146"/>
      <c r="L6556" s="150"/>
      <c r="N6556" s="163"/>
      <c r="O6556" s="146"/>
      <c r="P6556" s="146"/>
      <c r="Q6556" s="146"/>
      <c r="R6556" s="34"/>
      <c r="S6556" s="35"/>
      <c r="T6556" s="147"/>
    </row>
    <row r="6557">
      <c r="A6557" s="147"/>
      <c r="B6557" s="64"/>
      <c r="C6557" s="147" t="s">
        <v>217</v>
      </c>
      <c r="E6557" s="161"/>
      <c r="F6557" s="162"/>
      <c r="G6557" s="147"/>
      <c r="H6557" s="146"/>
      <c r="J6557" s="146"/>
      <c r="L6557" s="150"/>
      <c r="N6557" s="163"/>
      <c r="O6557" s="146"/>
      <c r="P6557" s="146"/>
      <c r="Q6557" s="146"/>
      <c r="R6557" s="34"/>
      <c r="S6557" s="35"/>
      <c r="T6557" s="147"/>
    </row>
    <row r="6558">
      <c r="A6558" s="147"/>
      <c r="B6558" s="64"/>
      <c r="C6558" s="147" t="s">
        <v>217</v>
      </c>
      <c r="E6558" s="161"/>
      <c r="F6558" s="162"/>
      <c r="G6558" s="147"/>
      <c r="H6558" s="146"/>
      <c r="J6558" s="146"/>
      <c r="L6558" s="150"/>
      <c r="N6558" s="163"/>
      <c r="O6558" s="146"/>
      <c r="P6558" s="146"/>
      <c r="Q6558" s="146"/>
      <c r="R6558" s="34"/>
      <c r="S6558" s="35"/>
      <c r="T6558" s="147"/>
    </row>
    <row r="6559">
      <c r="A6559" s="147"/>
      <c r="B6559" s="64"/>
      <c r="C6559" s="147" t="s">
        <v>217</v>
      </c>
      <c r="E6559" s="161"/>
      <c r="F6559" s="162"/>
      <c r="G6559" s="147"/>
      <c r="H6559" s="146"/>
      <c r="J6559" s="146"/>
      <c r="L6559" s="150"/>
      <c r="N6559" s="163"/>
      <c r="O6559" s="146"/>
      <c r="P6559" s="146"/>
      <c r="Q6559" s="146"/>
      <c r="R6559" s="34"/>
      <c r="S6559" s="35"/>
      <c r="T6559" s="147"/>
    </row>
    <row r="6560">
      <c r="A6560" s="147"/>
      <c r="B6560" s="64"/>
      <c r="C6560" s="147" t="s">
        <v>217</v>
      </c>
      <c r="E6560" s="161"/>
      <c r="F6560" s="162"/>
      <c r="G6560" s="147"/>
      <c r="H6560" s="146"/>
      <c r="J6560" s="146"/>
      <c r="L6560" s="150"/>
      <c r="N6560" s="163"/>
      <c r="O6560" s="146"/>
      <c r="P6560" s="146"/>
      <c r="Q6560" s="146"/>
      <c r="R6560" s="34"/>
      <c r="S6560" s="35"/>
      <c r="T6560" s="147"/>
    </row>
    <row r="6561">
      <c r="A6561" s="147"/>
      <c r="B6561" s="64"/>
      <c r="C6561" s="147" t="s">
        <v>217</v>
      </c>
      <c r="E6561" s="161"/>
      <c r="F6561" s="162"/>
      <c r="G6561" s="147"/>
      <c r="H6561" s="146"/>
      <c r="J6561" s="146"/>
      <c r="L6561" s="150"/>
      <c r="N6561" s="163"/>
      <c r="O6561" s="146"/>
      <c r="P6561" s="146"/>
      <c r="Q6561" s="146"/>
      <c r="R6561" s="34"/>
      <c r="S6561" s="35"/>
      <c r="T6561" s="147"/>
    </row>
    <row r="6562">
      <c r="A6562" s="147"/>
      <c r="B6562" s="64"/>
      <c r="C6562" s="147" t="s">
        <v>217</v>
      </c>
      <c r="E6562" s="161"/>
      <c r="F6562" s="162"/>
      <c r="G6562" s="147"/>
      <c r="H6562" s="146"/>
      <c r="J6562" s="146"/>
      <c r="L6562" s="150"/>
      <c r="N6562" s="163"/>
      <c r="O6562" s="146"/>
      <c r="P6562" s="146"/>
      <c r="Q6562" s="146"/>
      <c r="R6562" s="34"/>
      <c r="S6562" s="35"/>
      <c r="T6562" s="147"/>
    </row>
    <row r="6563">
      <c r="A6563" s="147"/>
      <c r="B6563" s="64"/>
      <c r="C6563" s="147" t="s">
        <v>217</v>
      </c>
      <c r="E6563" s="161"/>
      <c r="F6563" s="162"/>
      <c r="G6563" s="147"/>
      <c r="H6563" s="146"/>
      <c r="J6563" s="146"/>
      <c r="L6563" s="150"/>
      <c r="N6563" s="163"/>
      <c r="O6563" s="146"/>
      <c r="P6563" s="146"/>
      <c r="Q6563" s="146"/>
      <c r="R6563" s="34"/>
      <c r="S6563" s="35"/>
      <c r="T6563" s="147"/>
    </row>
    <row r="6564">
      <c r="A6564" s="147"/>
      <c r="B6564" s="64"/>
      <c r="C6564" s="147" t="s">
        <v>217</v>
      </c>
      <c r="E6564" s="161"/>
      <c r="F6564" s="162"/>
      <c r="G6564" s="147"/>
      <c r="H6564" s="146"/>
      <c r="J6564" s="146"/>
      <c r="L6564" s="150"/>
      <c r="N6564" s="163"/>
      <c r="O6564" s="146"/>
      <c r="P6564" s="146"/>
      <c r="Q6564" s="146"/>
      <c r="R6564" s="34"/>
      <c r="S6564" s="35"/>
      <c r="T6564" s="147"/>
    </row>
    <row r="6565">
      <c r="A6565" s="147"/>
      <c r="B6565" s="64"/>
      <c r="C6565" s="147" t="s">
        <v>217</v>
      </c>
      <c r="E6565" s="161"/>
      <c r="F6565" s="162"/>
      <c r="G6565" s="147"/>
      <c r="H6565" s="146"/>
      <c r="J6565" s="146"/>
      <c r="L6565" s="150"/>
      <c r="N6565" s="163"/>
      <c r="O6565" s="146"/>
      <c r="P6565" s="146"/>
      <c r="Q6565" s="146"/>
      <c r="R6565" s="34"/>
      <c r="S6565" s="35"/>
      <c r="T6565" s="147"/>
    </row>
    <row r="6566">
      <c r="A6566" s="147"/>
      <c r="B6566" s="64"/>
      <c r="C6566" s="147" t="s">
        <v>217</v>
      </c>
      <c r="E6566" s="161"/>
      <c r="F6566" s="162"/>
      <c r="G6566" s="147"/>
      <c r="H6566" s="146"/>
      <c r="J6566" s="146"/>
      <c r="L6566" s="150"/>
      <c r="N6566" s="163"/>
      <c r="O6566" s="146"/>
      <c r="P6566" s="146"/>
      <c r="Q6566" s="146"/>
      <c r="R6566" s="34"/>
      <c r="S6566" s="35"/>
      <c r="T6566" s="147"/>
    </row>
    <row r="6567">
      <c r="A6567" s="147"/>
      <c r="B6567" s="64"/>
      <c r="C6567" s="147" t="s">
        <v>217</v>
      </c>
      <c r="E6567" s="161"/>
      <c r="F6567" s="162"/>
      <c r="G6567" s="147"/>
      <c r="H6567" s="146"/>
      <c r="J6567" s="146"/>
      <c r="L6567" s="150"/>
      <c r="N6567" s="163"/>
      <c r="O6567" s="146"/>
      <c r="P6567" s="146"/>
      <c r="Q6567" s="146"/>
      <c r="R6567" s="34"/>
      <c r="S6567" s="35"/>
      <c r="T6567" s="147"/>
    </row>
    <row r="6568">
      <c r="A6568" s="147"/>
      <c r="B6568" s="64"/>
      <c r="C6568" s="147" t="s">
        <v>217</v>
      </c>
      <c r="E6568" s="161"/>
      <c r="F6568" s="162"/>
      <c r="G6568" s="147"/>
      <c r="H6568" s="146"/>
      <c r="J6568" s="146"/>
      <c r="L6568" s="150"/>
      <c r="N6568" s="163"/>
      <c r="O6568" s="146"/>
      <c r="P6568" s="146"/>
      <c r="Q6568" s="146"/>
      <c r="R6568" s="34"/>
      <c r="S6568" s="35"/>
      <c r="T6568" s="147"/>
    </row>
    <row r="6569">
      <c r="A6569" s="147"/>
      <c r="B6569" s="64"/>
      <c r="C6569" s="147" t="s">
        <v>217</v>
      </c>
      <c r="E6569" s="161"/>
      <c r="F6569" s="162"/>
      <c r="G6569" s="147"/>
      <c r="H6569" s="146"/>
      <c r="J6569" s="146"/>
      <c r="L6569" s="150"/>
      <c r="N6569" s="163"/>
      <c r="O6569" s="146"/>
      <c r="P6569" s="146"/>
      <c r="Q6569" s="146"/>
      <c r="R6569" s="34"/>
      <c r="S6569" s="35"/>
      <c r="T6569" s="147"/>
    </row>
    <row r="6570">
      <c r="A6570" s="147"/>
      <c r="B6570" s="64"/>
      <c r="C6570" s="147" t="s">
        <v>217</v>
      </c>
      <c r="E6570" s="161"/>
      <c r="F6570" s="162"/>
      <c r="G6570" s="147"/>
      <c r="H6570" s="146"/>
      <c r="J6570" s="146"/>
      <c r="L6570" s="150"/>
      <c r="N6570" s="163"/>
      <c r="O6570" s="146"/>
      <c r="P6570" s="146"/>
      <c r="Q6570" s="146"/>
      <c r="R6570" s="34"/>
      <c r="S6570" s="35"/>
      <c r="T6570" s="147"/>
    </row>
    <row r="6571">
      <c r="A6571" s="147"/>
      <c r="B6571" s="64"/>
      <c r="C6571" s="147" t="s">
        <v>217</v>
      </c>
      <c r="E6571" s="161"/>
      <c r="F6571" s="162"/>
      <c r="G6571" s="147"/>
      <c r="H6571" s="146"/>
      <c r="J6571" s="146"/>
      <c r="L6571" s="150"/>
      <c r="N6571" s="163"/>
      <c r="O6571" s="146"/>
      <c r="P6571" s="146"/>
      <c r="Q6571" s="146"/>
      <c r="R6571" s="34"/>
      <c r="S6571" s="35"/>
      <c r="T6571" s="147"/>
    </row>
    <row r="6572">
      <c r="A6572" s="147"/>
      <c r="B6572" s="64"/>
      <c r="C6572" s="147" t="s">
        <v>217</v>
      </c>
      <c r="E6572" s="161"/>
      <c r="F6572" s="162"/>
      <c r="G6572" s="147"/>
      <c r="H6572" s="146"/>
      <c r="J6572" s="146"/>
      <c r="L6572" s="150"/>
      <c r="N6572" s="163"/>
      <c r="O6572" s="146"/>
      <c r="P6572" s="146"/>
      <c r="Q6572" s="146"/>
      <c r="R6572" s="34"/>
      <c r="S6572" s="35"/>
      <c r="T6572" s="147"/>
    </row>
    <row r="6573">
      <c r="A6573" s="147"/>
      <c r="B6573" s="64"/>
      <c r="C6573" s="147" t="s">
        <v>217</v>
      </c>
      <c r="E6573" s="161"/>
      <c r="F6573" s="162"/>
      <c r="G6573" s="147"/>
      <c r="H6573" s="146"/>
      <c r="J6573" s="146"/>
      <c r="L6573" s="150"/>
      <c r="N6573" s="163"/>
      <c r="O6573" s="146"/>
      <c r="P6573" s="146"/>
      <c r="Q6573" s="146"/>
      <c r="R6573" s="34"/>
      <c r="S6573" s="35"/>
      <c r="T6573" s="147"/>
    </row>
    <row r="6574">
      <c r="A6574" s="147"/>
      <c r="B6574" s="64"/>
      <c r="C6574" s="147" t="s">
        <v>217</v>
      </c>
      <c r="E6574" s="161"/>
      <c r="F6574" s="162"/>
      <c r="G6574" s="147"/>
      <c r="H6574" s="146"/>
      <c r="J6574" s="146"/>
      <c r="L6574" s="150"/>
      <c r="N6574" s="163"/>
      <c r="O6574" s="146"/>
      <c r="P6574" s="146"/>
      <c r="Q6574" s="146"/>
      <c r="R6574" s="34"/>
      <c r="S6574" s="35"/>
      <c r="T6574" s="147"/>
    </row>
    <row r="6575">
      <c r="A6575" s="147"/>
      <c r="B6575" s="64"/>
      <c r="C6575" s="147" t="s">
        <v>217</v>
      </c>
      <c r="E6575" s="161"/>
      <c r="F6575" s="162"/>
      <c r="G6575" s="147"/>
      <c r="H6575" s="146"/>
      <c r="J6575" s="146"/>
      <c r="L6575" s="150"/>
      <c r="N6575" s="163"/>
      <c r="O6575" s="146"/>
      <c r="P6575" s="146"/>
      <c r="Q6575" s="146"/>
      <c r="R6575" s="34"/>
      <c r="S6575" s="35"/>
      <c r="T6575" s="147"/>
    </row>
    <row r="6576">
      <c r="A6576" s="147"/>
      <c r="B6576" s="64"/>
      <c r="C6576" s="147" t="s">
        <v>217</v>
      </c>
      <c r="E6576" s="161"/>
      <c r="F6576" s="162"/>
      <c r="G6576" s="147"/>
      <c r="H6576" s="146"/>
      <c r="J6576" s="146"/>
      <c r="L6576" s="150"/>
      <c r="N6576" s="163"/>
      <c r="O6576" s="146"/>
      <c r="P6576" s="146"/>
      <c r="Q6576" s="146"/>
      <c r="R6576" s="34"/>
      <c r="S6576" s="35"/>
      <c r="T6576" s="147"/>
    </row>
    <row r="6577">
      <c r="A6577" s="147"/>
      <c r="B6577" s="64"/>
      <c r="C6577" s="147" t="s">
        <v>217</v>
      </c>
      <c r="E6577" s="161"/>
      <c r="F6577" s="162"/>
      <c r="G6577" s="147"/>
      <c r="H6577" s="146"/>
      <c r="J6577" s="146"/>
      <c r="L6577" s="150"/>
      <c r="N6577" s="163"/>
      <c r="O6577" s="146"/>
      <c r="P6577" s="146"/>
      <c r="Q6577" s="146"/>
      <c r="R6577" s="34"/>
      <c r="S6577" s="35"/>
      <c r="T6577" s="147"/>
    </row>
    <row r="6578">
      <c r="A6578" s="147"/>
      <c r="B6578" s="64"/>
      <c r="C6578" s="147" t="s">
        <v>217</v>
      </c>
      <c r="E6578" s="161"/>
      <c r="F6578" s="162"/>
      <c r="G6578" s="147"/>
      <c r="H6578" s="146"/>
      <c r="J6578" s="146"/>
      <c r="L6578" s="150"/>
      <c r="N6578" s="163"/>
      <c r="O6578" s="146"/>
      <c r="P6578" s="146"/>
      <c r="Q6578" s="146"/>
      <c r="R6578" s="34"/>
      <c r="S6578" s="35"/>
      <c r="T6578" s="147"/>
    </row>
    <row r="6579">
      <c r="A6579" s="147"/>
      <c r="B6579" s="64"/>
      <c r="C6579" s="147" t="s">
        <v>217</v>
      </c>
      <c r="E6579" s="161"/>
      <c r="F6579" s="162"/>
      <c r="G6579" s="147"/>
      <c r="H6579" s="146"/>
      <c r="J6579" s="146"/>
      <c r="L6579" s="150"/>
      <c r="N6579" s="163"/>
      <c r="O6579" s="146"/>
      <c r="P6579" s="146"/>
      <c r="Q6579" s="146"/>
      <c r="R6579" s="34"/>
      <c r="S6579" s="35"/>
      <c r="T6579" s="147"/>
    </row>
    <row r="6580">
      <c r="A6580" s="147"/>
      <c r="B6580" s="64"/>
      <c r="C6580" s="147" t="s">
        <v>217</v>
      </c>
      <c r="E6580" s="161"/>
      <c r="F6580" s="162"/>
      <c r="G6580" s="147"/>
      <c r="H6580" s="146"/>
      <c r="J6580" s="146"/>
      <c r="L6580" s="150"/>
      <c r="N6580" s="163"/>
      <c r="O6580" s="146"/>
      <c r="P6580" s="146"/>
      <c r="Q6580" s="146"/>
      <c r="R6580" s="34"/>
      <c r="S6580" s="35"/>
      <c r="T6580" s="147"/>
    </row>
    <row r="6581">
      <c r="A6581" s="147"/>
      <c r="B6581" s="64"/>
      <c r="C6581" s="147" t="s">
        <v>217</v>
      </c>
      <c r="E6581" s="161"/>
      <c r="F6581" s="162"/>
      <c r="G6581" s="147"/>
      <c r="H6581" s="146"/>
      <c r="J6581" s="146"/>
      <c r="L6581" s="150"/>
      <c r="N6581" s="163"/>
      <c r="O6581" s="146"/>
      <c r="P6581" s="146"/>
      <c r="Q6581" s="146"/>
      <c r="R6581" s="34"/>
      <c r="S6581" s="35"/>
      <c r="T6581" s="147"/>
    </row>
    <row r="6582">
      <c r="A6582" s="147"/>
      <c r="B6582" s="64"/>
      <c r="C6582" s="147" t="s">
        <v>217</v>
      </c>
      <c r="E6582" s="161"/>
      <c r="F6582" s="162"/>
      <c r="G6582" s="147"/>
      <c r="H6582" s="146"/>
      <c r="J6582" s="146"/>
      <c r="L6582" s="150"/>
      <c r="N6582" s="163"/>
      <c r="O6582" s="146"/>
      <c r="P6582" s="146"/>
      <c r="Q6582" s="146"/>
      <c r="R6582" s="34"/>
      <c r="S6582" s="35"/>
      <c r="T6582" s="147"/>
    </row>
    <row r="6583">
      <c r="A6583" s="147"/>
      <c r="B6583" s="64"/>
      <c r="C6583" s="147" t="s">
        <v>217</v>
      </c>
      <c r="E6583" s="161"/>
      <c r="F6583" s="162"/>
      <c r="G6583" s="147"/>
      <c r="H6583" s="146"/>
      <c r="J6583" s="146"/>
      <c r="L6583" s="150"/>
      <c r="N6583" s="163"/>
      <c r="O6583" s="146"/>
      <c r="P6583" s="146"/>
      <c r="Q6583" s="146"/>
      <c r="R6583" s="34"/>
      <c r="S6583" s="35"/>
      <c r="T6583" s="147"/>
    </row>
    <row r="6584">
      <c r="A6584" s="147"/>
      <c r="B6584" s="64"/>
      <c r="C6584" s="147" t="s">
        <v>217</v>
      </c>
      <c r="E6584" s="161"/>
      <c r="F6584" s="162"/>
      <c r="G6584" s="147"/>
      <c r="H6584" s="146"/>
      <c r="J6584" s="146"/>
      <c r="L6584" s="150"/>
      <c r="N6584" s="163"/>
      <c r="O6584" s="146"/>
      <c r="P6584" s="146"/>
      <c r="Q6584" s="146"/>
      <c r="R6584" s="34"/>
      <c r="S6584" s="35"/>
      <c r="T6584" s="147"/>
    </row>
    <row r="6585">
      <c r="A6585" s="147"/>
      <c r="B6585" s="64"/>
      <c r="C6585" s="147" t="s">
        <v>217</v>
      </c>
      <c r="E6585" s="161"/>
      <c r="F6585" s="162"/>
      <c r="G6585" s="147"/>
      <c r="H6585" s="146"/>
      <c r="J6585" s="146"/>
      <c r="L6585" s="150"/>
      <c r="N6585" s="163"/>
      <c r="O6585" s="146"/>
      <c r="P6585" s="146"/>
      <c r="Q6585" s="146"/>
      <c r="R6585" s="34"/>
      <c r="S6585" s="35"/>
      <c r="T6585" s="147"/>
    </row>
    <row r="6586">
      <c r="A6586" s="147"/>
      <c r="B6586" s="64"/>
      <c r="C6586" s="147" t="s">
        <v>217</v>
      </c>
      <c r="E6586" s="161"/>
      <c r="F6586" s="162"/>
      <c r="G6586" s="147"/>
      <c r="H6586" s="146"/>
      <c r="J6586" s="146"/>
      <c r="L6586" s="150"/>
      <c r="N6586" s="163"/>
      <c r="O6586" s="146"/>
      <c r="P6586" s="146"/>
      <c r="Q6586" s="146"/>
      <c r="R6586" s="34"/>
      <c r="S6586" s="35"/>
      <c r="T6586" s="147"/>
    </row>
    <row r="6587">
      <c r="A6587" s="147"/>
      <c r="B6587" s="64"/>
      <c r="C6587" s="147" t="s">
        <v>217</v>
      </c>
      <c r="E6587" s="161"/>
      <c r="F6587" s="162"/>
      <c r="G6587" s="147"/>
      <c r="H6587" s="146"/>
      <c r="J6587" s="146"/>
      <c r="L6587" s="150"/>
      <c r="N6587" s="163"/>
      <c r="O6587" s="146"/>
      <c r="P6587" s="146"/>
      <c r="Q6587" s="146"/>
      <c r="R6587" s="34"/>
      <c r="S6587" s="35"/>
      <c r="T6587" s="147"/>
    </row>
    <row r="6588">
      <c r="A6588" s="147"/>
      <c r="B6588" s="64"/>
      <c r="C6588" s="147" t="s">
        <v>217</v>
      </c>
      <c r="E6588" s="161"/>
      <c r="F6588" s="162"/>
      <c r="G6588" s="147"/>
      <c r="H6588" s="146"/>
      <c r="J6588" s="146"/>
      <c r="L6588" s="150"/>
      <c r="N6588" s="163"/>
      <c r="O6588" s="146"/>
      <c r="P6588" s="146"/>
      <c r="Q6588" s="146"/>
      <c r="R6588" s="34"/>
      <c r="S6588" s="35"/>
      <c r="T6588" s="147"/>
    </row>
    <row r="6589">
      <c r="A6589" s="147"/>
      <c r="B6589" s="64"/>
      <c r="C6589" s="147" t="s">
        <v>217</v>
      </c>
      <c r="E6589" s="161"/>
      <c r="F6589" s="162"/>
      <c r="G6589" s="147"/>
      <c r="H6589" s="146"/>
      <c r="J6589" s="146"/>
      <c r="L6589" s="150"/>
      <c r="N6589" s="163"/>
      <c r="O6589" s="146"/>
      <c r="P6589" s="146"/>
      <c r="Q6589" s="146"/>
      <c r="R6589" s="34"/>
      <c r="S6589" s="35"/>
      <c r="T6589" s="147"/>
    </row>
    <row r="6590">
      <c r="A6590" s="147"/>
      <c r="B6590" s="64"/>
      <c r="C6590" s="147" t="s">
        <v>217</v>
      </c>
      <c r="E6590" s="161"/>
      <c r="F6590" s="162"/>
      <c r="G6590" s="147"/>
      <c r="H6590" s="146"/>
      <c r="J6590" s="146"/>
      <c r="L6590" s="150"/>
      <c r="N6590" s="163"/>
      <c r="O6590" s="146"/>
      <c r="P6590" s="146"/>
      <c r="Q6590" s="146"/>
      <c r="R6590" s="34"/>
      <c r="S6590" s="35"/>
      <c r="T6590" s="147"/>
    </row>
    <row r="6591">
      <c r="A6591" s="147"/>
      <c r="B6591" s="64"/>
      <c r="C6591" s="147" t="s">
        <v>217</v>
      </c>
      <c r="E6591" s="161"/>
      <c r="F6591" s="162"/>
      <c r="G6591" s="147"/>
      <c r="H6591" s="146"/>
      <c r="J6591" s="146"/>
      <c r="L6591" s="150"/>
      <c r="N6591" s="163"/>
      <c r="O6591" s="146"/>
      <c r="P6591" s="146"/>
      <c r="Q6591" s="146"/>
      <c r="R6591" s="34"/>
      <c r="S6591" s="35"/>
      <c r="T6591" s="147"/>
    </row>
    <row r="6592">
      <c r="A6592" s="147"/>
      <c r="B6592" s="64"/>
      <c r="C6592" s="147" t="s">
        <v>217</v>
      </c>
      <c r="E6592" s="161"/>
      <c r="F6592" s="162"/>
      <c r="G6592" s="147"/>
      <c r="H6592" s="146"/>
      <c r="J6592" s="146"/>
      <c r="L6592" s="150"/>
      <c r="N6592" s="163"/>
      <c r="O6592" s="146"/>
      <c r="P6592" s="146"/>
      <c r="Q6592" s="146"/>
      <c r="R6592" s="34"/>
      <c r="S6592" s="35"/>
      <c r="T6592" s="147"/>
    </row>
    <row r="6593">
      <c r="A6593" s="147"/>
      <c r="B6593" s="64"/>
      <c r="C6593" s="147" t="s">
        <v>217</v>
      </c>
      <c r="E6593" s="161"/>
      <c r="F6593" s="162"/>
      <c r="G6593" s="147"/>
      <c r="H6593" s="146"/>
      <c r="J6593" s="146"/>
      <c r="L6593" s="150"/>
      <c r="N6593" s="163"/>
      <c r="O6593" s="146"/>
      <c r="P6593" s="146"/>
      <c r="Q6593" s="146"/>
      <c r="R6593" s="34"/>
      <c r="S6593" s="35"/>
      <c r="T6593" s="147"/>
    </row>
    <row r="6594">
      <c r="A6594" s="147"/>
      <c r="B6594" s="64"/>
      <c r="C6594" s="147" t="s">
        <v>217</v>
      </c>
      <c r="E6594" s="161"/>
      <c r="F6594" s="162"/>
      <c r="G6594" s="147"/>
      <c r="H6594" s="146"/>
      <c r="J6594" s="146"/>
      <c r="L6594" s="150"/>
      <c r="N6594" s="163"/>
      <c r="O6594" s="146"/>
      <c r="P6594" s="146"/>
      <c r="Q6594" s="146"/>
      <c r="R6594" s="34"/>
      <c r="S6594" s="35"/>
      <c r="T6594" s="147"/>
    </row>
    <row r="6595">
      <c r="A6595" s="147"/>
      <c r="B6595" s="64"/>
      <c r="C6595" s="147" t="s">
        <v>217</v>
      </c>
      <c r="E6595" s="161"/>
      <c r="F6595" s="162"/>
      <c r="G6595" s="147"/>
      <c r="H6595" s="146"/>
      <c r="J6595" s="146"/>
      <c r="L6595" s="150"/>
      <c r="N6595" s="163"/>
      <c r="O6595" s="146"/>
      <c r="P6595" s="146"/>
      <c r="Q6595" s="146"/>
      <c r="R6595" s="34"/>
      <c r="S6595" s="35"/>
      <c r="T6595" s="147"/>
    </row>
    <row r="6596">
      <c r="A6596" s="147"/>
      <c r="B6596" s="64"/>
      <c r="C6596" s="147" t="s">
        <v>217</v>
      </c>
      <c r="E6596" s="161"/>
      <c r="F6596" s="162"/>
      <c r="G6596" s="147"/>
      <c r="H6596" s="146"/>
      <c r="J6596" s="146"/>
      <c r="L6596" s="150"/>
      <c r="N6596" s="163"/>
      <c r="O6596" s="146"/>
      <c r="P6596" s="146"/>
      <c r="Q6596" s="146"/>
      <c r="R6596" s="34"/>
      <c r="S6596" s="35"/>
      <c r="T6596" s="147"/>
    </row>
    <row r="6597">
      <c r="A6597" s="147"/>
      <c r="B6597" s="64"/>
      <c r="C6597" s="147" t="s">
        <v>217</v>
      </c>
      <c r="E6597" s="161"/>
      <c r="F6597" s="162"/>
      <c r="G6597" s="147"/>
      <c r="H6597" s="146"/>
      <c r="J6597" s="146"/>
      <c r="L6597" s="150"/>
      <c r="N6597" s="163"/>
      <c r="O6597" s="146"/>
      <c r="P6597" s="146"/>
      <c r="Q6597" s="146"/>
      <c r="R6597" s="34"/>
      <c r="S6597" s="35"/>
      <c r="T6597" s="147"/>
    </row>
    <row r="6598">
      <c r="A6598" s="147"/>
      <c r="B6598" s="64"/>
      <c r="C6598" s="147" t="s">
        <v>217</v>
      </c>
      <c r="E6598" s="161"/>
      <c r="F6598" s="162"/>
      <c r="G6598" s="147"/>
      <c r="H6598" s="146"/>
      <c r="J6598" s="146"/>
      <c r="L6598" s="150"/>
      <c r="N6598" s="163"/>
      <c r="O6598" s="146"/>
      <c r="P6598" s="146"/>
      <c r="Q6598" s="146"/>
      <c r="R6598" s="34"/>
      <c r="S6598" s="35"/>
      <c r="T6598" s="147"/>
    </row>
    <row r="6599">
      <c r="A6599" s="147"/>
      <c r="B6599" s="64"/>
      <c r="C6599" s="147" t="s">
        <v>217</v>
      </c>
      <c r="E6599" s="161"/>
      <c r="F6599" s="162"/>
      <c r="G6599" s="147"/>
      <c r="H6599" s="146"/>
      <c r="J6599" s="146"/>
      <c r="L6599" s="150"/>
      <c r="N6599" s="163"/>
      <c r="O6599" s="146"/>
      <c r="P6599" s="146"/>
      <c r="Q6599" s="146"/>
      <c r="R6599" s="34"/>
      <c r="S6599" s="35"/>
      <c r="T6599" s="147"/>
    </row>
    <row r="6600">
      <c r="A6600" s="147"/>
      <c r="B6600" s="64"/>
      <c r="C6600" s="147" t="s">
        <v>217</v>
      </c>
      <c r="E6600" s="161"/>
      <c r="F6600" s="162"/>
      <c r="G6600" s="147"/>
      <c r="H6600" s="146"/>
      <c r="J6600" s="146"/>
      <c r="L6600" s="150"/>
      <c r="N6600" s="163"/>
      <c r="O6600" s="146"/>
      <c r="P6600" s="146"/>
      <c r="Q6600" s="146"/>
      <c r="R6600" s="34"/>
      <c r="S6600" s="35"/>
      <c r="T6600" s="147"/>
    </row>
    <row r="6601">
      <c r="A6601" s="147"/>
      <c r="B6601" s="64"/>
      <c r="C6601" s="147" t="s">
        <v>217</v>
      </c>
      <c r="E6601" s="161"/>
      <c r="F6601" s="162"/>
      <c r="G6601" s="147"/>
      <c r="H6601" s="146"/>
      <c r="J6601" s="146"/>
      <c r="L6601" s="150"/>
      <c r="N6601" s="163"/>
      <c r="O6601" s="146"/>
      <c r="P6601" s="146"/>
      <c r="Q6601" s="146"/>
      <c r="R6601" s="34"/>
      <c r="S6601" s="35"/>
      <c r="T6601" s="147"/>
    </row>
    <row r="6602">
      <c r="A6602" s="147"/>
      <c r="B6602" s="64"/>
      <c r="C6602" s="147" t="s">
        <v>217</v>
      </c>
      <c r="E6602" s="161"/>
      <c r="F6602" s="162"/>
      <c r="G6602" s="147"/>
      <c r="H6602" s="146"/>
      <c r="J6602" s="146"/>
      <c r="L6602" s="150"/>
      <c r="N6602" s="163"/>
      <c r="O6602" s="146"/>
      <c r="P6602" s="146"/>
      <c r="Q6602" s="146"/>
      <c r="R6602" s="34"/>
      <c r="S6602" s="35"/>
      <c r="T6602" s="147"/>
    </row>
    <row r="6603">
      <c r="A6603" s="147"/>
      <c r="B6603" s="64"/>
      <c r="C6603" s="147" t="s">
        <v>217</v>
      </c>
      <c r="E6603" s="161"/>
      <c r="F6603" s="162"/>
      <c r="G6603" s="147"/>
      <c r="H6603" s="146"/>
      <c r="J6603" s="146"/>
      <c r="L6603" s="150"/>
      <c r="N6603" s="163"/>
      <c r="O6603" s="146"/>
      <c r="P6603" s="146"/>
      <c r="Q6603" s="146"/>
      <c r="R6603" s="34"/>
      <c r="S6603" s="35"/>
      <c r="T6603" s="147"/>
    </row>
    <row r="6604">
      <c r="A6604" s="147"/>
      <c r="B6604" s="64"/>
      <c r="C6604" s="147" t="s">
        <v>217</v>
      </c>
      <c r="E6604" s="161"/>
      <c r="F6604" s="162"/>
      <c r="G6604" s="147"/>
      <c r="H6604" s="146"/>
      <c r="J6604" s="146"/>
      <c r="L6604" s="150"/>
      <c r="N6604" s="163"/>
      <c r="O6604" s="146"/>
      <c r="P6604" s="146"/>
      <c r="Q6604" s="146"/>
      <c r="R6604" s="34"/>
      <c r="S6604" s="35"/>
      <c r="T6604" s="147"/>
    </row>
    <row r="6605">
      <c r="A6605" s="147"/>
      <c r="B6605" s="64"/>
      <c r="C6605" s="147" t="s">
        <v>217</v>
      </c>
      <c r="E6605" s="161"/>
      <c r="F6605" s="162"/>
      <c r="G6605" s="147"/>
      <c r="H6605" s="146"/>
      <c r="J6605" s="146"/>
      <c r="L6605" s="150"/>
      <c r="N6605" s="163"/>
      <c r="O6605" s="146"/>
      <c r="P6605" s="146"/>
      <c r="Q6605" s="146"/>
      <c r="R6605" s="34"/>
      <c r="S6605" s="35"/>
      <c r="T6605" s="147"/>
    </row>
    <row r="6606">
      <c r="A6606" s="147"/>
      <c r="B6606" s="64"/>
      <c r="C6606" s="147" t="s">
        <v>217</v>
      </c>
      <c r="E6606" s="161"/>
      <c r="F6606" s="162"/>
      <c r="G6606" s="147"/>
      <c r="H6606" s="146"/>
      <c r="J6606" s="146"/>
      <c r="L6606" s="150"/>
      <c r="N6606" s="163"/>
      <c r="O6606" s="146"/>
      <c r="P6606" s="146"/>
      <c r="Q6606" s="146"/>
      <c r="R6606" s="34"/>
      <c r="S6606" s="35"/>
      <c r="T6606" s="147"/>
    </row>
    <row r="6607">
      <c r="A6607" s="147"/>
      <c r="B6607" s="64"/>
      <c r="C6607" s="147" t="s">
        <v>217</v>
      </c>
      <c r="E6607" s="161"/>
      <c r="F6607" s="162"/>
      <c r="G6607" s="147"/>
      <c r="H6607" s="146"/>
      <c r="J6607" s="146"/>
      <c r="L6607" s="150"/>
      <c r="N6607" s="163"/>
      <c r="O6607" s="146"/>
      <c r="P6607" s="146"/>
      <c r="Q6607" s="146"/>
      <c r="R6607" s="34"/>
      <c r="S6607" s="35"/>
      <c r="T6607" s="147"/>
    </row>
    <row r="6608">
      <c r="A6608" s="147"/>
      <c r="B6608" s="64"/>
      <c r="C6608" s="147" t="s">
        <v>217</v>
      </c>
      <c r="E6608" s="161"/>
      <c r="F6608" s="162"/>
      <c r="G6608" s="147"/>
      <c r="H6608" s="146"/>
      <c r="J6608" s="146"/>
      <c r="L6608" s="150"/>
      <c r="N6608" s="163"/>
      <c r="O6608" s="146"/>
      <c r="P6608" s="146"/>
      <c r="Q6608" s="146"/>
      <c r="R6608" s="34"/>
      <c r="S6608" s="35"/>
      <c r="T6608" s="147"/>
    </row>
    <row r="6609">
      <c r="A6609" s="147"/>
      <c r="B6609" s="64"/>
      <c r="C6609" s="147" t="s">
        <v>217</v>
      </c>
      <c r="E6609" s="161"/>
      <c r="F6609" s="162"/>
      <c r="G6609" s="147"/>
      <c r="H6609" s="146"/>
      <c r="J6609" s="146"/>
      <c r="L6609" s="150"/>
      <c r="N6609" s="163"/>
      <c r="O6609" s="146"/>
      <c r="P6609" s="146"/>
      <c r="Q6609" s="146"/>
      <c r="R6609" s="34"/>
      <c r="S6609" s="35"/>
      <c r="T6609" s="147"/>
    </row>
    <row r="6610">
      <c r="A6610" s="147"/>
      <c r="B6610" s="64"/>
      <c r="C6610" s="147" t="s">
        <v>217</v>
      </c>
      <c r="E6610" s="161"/>
      <c r="F6610" s="162"/>
      <c r="G6610" s="147"/>
      <c r="H6610" s="146"/>
      <c r="J6610" s="146"/>
      <c r="L6610" s="150"/>
      <c r="N6610" s="163"/>
      <c r="O6610" s="146"/>
      <c r="P6610" s="146"/>
      <c r="Q6610" s="146"/>
      <c r="R6610" s="34"/>
      <c r="S6610" s="35"/>
      <c r="T6610" s="147"/>
    </row>
    <row r="6611">
      <c r="A6611" s="147"/>
      <c r="B6611" s="64"/>
      <c r="C6611" s="147" t="s">
        <v>217</v>
      </c>
      <c r="E6611" s="161"/>
      <c r="F6611" s="162"/>
      <c r="G6611" s="147"/>
      <c r="H6611" s="146"/>
      <c r="J6611" s="146"/>
      <c r="L6611" s="150"/>
      <c r="N6611" s="163"/>
      <c r="O6611" s="146"/>
      <c r="P6611" s="146"/>
      <c r="Q6611" s="146"/>
      <c r="R6611" s="34"/>
      <c r="S6611" s="35"/>
      <c r="T6611" s="147"/>
    </row>
    <row r="6612">
      <c r="A6612" s="147"/>
      <c r="B6612" s="64"/>
      <c r="C6612" s="147" t="s">
        <v>217</v>
      </c>
      <c r="E6612" s="161"/>
      <c r="F6612" s="162"/>
      <c r="G6612" s="147"/>
      <c r="H6612" s="146"/>
      <c r="J6612" s="146"/>
      <c r="L6612" s="150"/>
      <c r="N6612" s="163"/>
      <c r="O6612" s="146"/>
      <c r="P6612" s="146"/>
      <c r="Q6612" s="146"/>
      <c r="R6612" s="34"/>
      <c r="S6612" s="35"/>
      <c r="T6612" s="147"/>
    </row>
    <row r="6613">
      <c r="A6613" s="147"/>
      <c r="B6613" s="64"/>
      <c r="C6613" s="147" t="s">
        <v>217</v>
      </c>
      <c r="E6613" s="161"/>
      <c r="F6613" s="162"/>
      <c r="G6613" s="147"/>
      <c r="H6613" s="146"/>
      <c r="J6613" s="146"/>
      <c r="L6613" s="150"/>
      <c r="N6613" s="163"/>
      <c r="O6613" s="146"/>
      <c r="P6613" s="146"/>
      <c r="Q6613" s="146"/>
      <c r="R6613" s="34"/>
      <c r="S6613" s="35"/>
      <c r="T6613" s="147"/>
    </row>
    <row r="6614">
      <c r="A6614" s="147"/>
      <c r="B6614" s="64"/>
      <c r="C6614" s="147" t="s">
        <v>217</v>
      </c>
      <c r="E6614" s="161"/>
      <c r="F6614" s="162"/>
      <c r="G6614" s="147"/>
      <c r="H6614" s="146"/>
      <c r="J6614" s="146"/>
      <c r="L6614" s="150"/>
      <c r="N6614" s="163"/>
      <c r="O6614" s="146"/>
      <c r="P6614" s="146"/>
      <c r="Q6614" s="146"/>
      <c r="R6614" s="34"/>
      <c r="S6614" s="35"/>
      <c r="T6614" s="147"/>
    </row>
    <row r="6615">
      <c r="A6615" s="147"/>
      <c r="B6615" s="64"/>
      <c r="C6615" s="147" t="s">
        <v>217</v>
      </c>
      <c r="E6615" s="161"/>
      <c r="F6615" s="162"/>
      <c r="G6615" s="147"/>
      <c r="H6615" s="146"/>
      <c r="J6615" s="146"/>
      <c r="L6615" s="150"/>
      <c r="N6615" s="163"/>
      <c r="O6615" s="146"/>
      <c r="P6615" s="146"/>
      <c r="Q6615" s="146"/>
      <c r="R6615" s="34"/>
      <c r="S6615" s="35"/>
      <c r="T6615" s="147"/>
    </row>
    <row r="6616">
      <c r="A6616" s="147"/>
      <c r="B6616" s="64"/>
      <c r="C6616" s="147" t="s">
        <v>217</v>
      </c>
      <c r="E6616" s="161"/>
      <c r="F6616" s="162"/>
      <c r="G6616" s="147"/>
      <c r="H6616" s="146"/>
      <c r="J6616" s="146"/>
      <c r="L6616" s="150"/>
      <c r="N6616" s="163"/>
      <c r="O6616" s="146"/>
      <c r="P6616" s="146"/>
      <c r="Q6616" s="146"/>
      <c r="R6616" s="34"/>
      <c r="S6616" s="35"/>
      <c r="T6616" s="147"/>
    </row>
    <row r="6617">
      <c r="A6617" s="147"/>
      <c r="B6617" s="64"/>
      <c r="C6617" s="147" t="s">
        <v>217</v>
      </c>
      <c r="E6617" s="161"/>
      <c r="F6617" s="162"/>
      <c r="G6617" s="147"/>
      <c r="H6617" s="146"/>
      <c r="J6617" s="146"/>
      <c r="L6617" s="150"/>
      <c r="N6617" s="163"/>
      <c r="O6617" s="146"/>
      <c r="P6617" s="146"/>
      <c r="Q6617" s="146"/>
      <c r="R6617" s="34"/>
      <c r="S6617" s="35"/>
      <c r="T6617" s="147"/>
    </row>
    <row r="6618">
      <c r="A6618" s="147"/>
      <c r="B6618" s="64"/>
      <c r="C6618" s="147" t="s">
        <v>217</v>
      </c>
      <c r="E6618" s="161"/>
      <c r="F6618" s="162"/>
      <c r="G6618" s="147"/>
      <c r="H6618" s="146"/>
      <c r="J6618" s="146"/>
      <c r="L6618" s="150"/>
      <c r="N6618" s="163"/>
      <c r="O6618" s="146"/>
      <c r="P6618" s="146"/>
      <c r="Q6618" s="146"/>
      <c r="R6618" s="34"/>
      <c r="S6618" s="35"/>
      <c r="T6618" s="147"/>
    </row>
    <row r="6619">
      <c r="A6619" s="147"/>
      <c r="B6619" s="64"/>
      <c r="C6619" s="147" t="s">
        <v>217</v>
      </c>
      <c r="E6619" s="161"/>
      <c r="F6619" s="162"/>
      <c r="G6619" s="147"/>
      <c r="H6619" s="146"/>
      <c r="J6619" s="146"/>
      <c r="L6619" s="150"/>
      <c r="N6619" s="163"/>
      <c r="O6619" s="146"/>
      <c r="P6619" s="146"/>
      <c r="Q6619" s="146"/>
      <c r="R6619" s="34"/>
      <c r="S6619" s="35"/>
      <c r="T6619" s="147"/>
    </row>
    <row r="6620">
      <c r="A6620" s="147"/>
      <c r="B6620" s="64"/>
      <c r="C6620" s="147" t="s">
        <v>217</v>
      </c>
      <c r="E6620" s="161"/>
      <c r="F6620" s="162"/>
      <c r="G6620" s="147"/>
      <c r="H6620" s="146"/>
      <c r="J6620" s="146"/>
      <c r="L6620" s="150"/>
      <c r="N6620" s="163"/>
      <c r="O6620" s="146"/>
      <c r="P6620" s="146"/>
      <c r="Q6620" s="146"/>
      <c r="R6620" s="34"/>
      <c r="S6620" s="35"/>
      <c r="T6620" s="147"/>
    </row>
    <row r="6621">
      <c r="A6621" s="147"/>
      <c r="B6621" s="64"/>
      <c r="C6621" s="147" t="s">
        <v>217</v>
      </c>
      <c r="E6621" s="161"/>
      <c r="F6621" s="162"/>
      <c r="G6621" s="147"/>
      <c r="H6621" s="146"/>
      <c r="J6621" s="146"/>
      <c r="L6621" s="150"/>
      <c r="N6621" s="163"/>
      <c r="O6621" s="146"/>
      <c r="P6621" s="146"/>
      <c r="Q6621" s="146"/>
      <c r="R6621" s="34"/>
      <c r="S6621" s="35"/>
      <c r="T6621" s="147"/>
    </row>
    <row r="6622">
      <c r="A6622" s="147"/>
      <c r="B6622" s="64"/>
      <c r="C6622" s="147" t="s">
        <v>217</v>
      </c>
      <c r="E6622" s="161"/>
      <c r="F6622" s="162"/>
      <c r="G6622" s="147"/>
      <c r="H6622" s="146"/>
      <c r="J6622" s="146"/>
      <c r="L6622" s="150"/>
      <c r="N6622" s="163"/>
      <c r="O6622" s="146"/>
      <c r="P6622" s="146"/>
      <c r="Q6622" s="146"/>
      <c r="R6622" s="34"/>
      <c r="S6622" s="35"/>
      <c r="T6622" s="147"/>
    </row>
    <row r="6623">
      <c r="A6623" s="147"/>
      <c r="B6623" s="64"/>
      <c r="C6623" s="147" t="s">
        <v>217</v>
      </c>
      <c r="E6623" s="161"/>
      <c r="F6623" s="162"/>
      <c r="G6623" s="147"/>
      <c r="H6623" s="146"/>
      <c r="J6623" s="146"/>
      <c r="L6623" s="150"/>
      <c r="N6623" s="163"/>
      <c r="O6623" s="146"/>
      <c r="P6623" s="146"/>
      <c r="Q6623" s="146"/>
      <c r="R6623" s="34"/>
      <c r="S6623" s="35"/>
      <c r="T6623" s="147"/>
    </row>
    <row r="6624">
      <c r="A6624" s="147"/>
      <c r="B6624" s="64"/>
      <c r="C6624" s="147" t="s">
        <v>217</v>
      </c>
      <c r="E6624" s="161"/>
      <c r="F6624" s="162"/>
      <c r="G6624" s="147"/>
      <c r="H6624" s="146"/>
      <c r="J6624" s="146"/>
      <c r="L6624" s="150"/>
      <c r="N6624" s="163"/>
      <c r="O6624" s="146"/>
      <c r="P6624" s="146"/>
      <c r="Q6624" s="146"/>
      <c r="R6624" s="34"/>
      <c r="S6624" s="35"/>
      <c r="T6624" s="147"/>
    </row>
    <row r="6625">
      <c r="A6625" s="147"/>
      <c r="B6625" s="64"/>
      <c r="C6625" s="147" t="s">
        <v>217</v>
      </c>
      <c r="E6625" s="161"/>
      <c r="F6625" s="162"/>
      <c r="G6625" s="147"/>
      <c r="H6625" s="146"/>
      <c r="J6625" s="146"/>
      <c r="L6625" s="150"/>
      <c r="N6625" s="163"/>
      <c r="O6625" s="146"/>
      <c r="P6625" s="146"/>
      <c r="Q6625" s="146"/>
      <c r="R6625" s="34"/>
      <c r="S6625" s="35"/>
      <c r="T6625" s="147"/>
    </row>
    <row r="6626">
      <c r="A6626" s="147"/>
      <c r="B6626" s="64"/>
      <c r="C6626" s="147" t="s">
        <v>217</v>
      </c>
      <c r="E6626" s="161"/>
      <c r="F6626" s="162"/>
      <c r="G6626" s="147"/>
      <c r="H6626" s="146"/>
      <c r="J6626" s="146"/>
      <c r="L6626" s="150"/>
      <c r="N6626" s="163"/>
      <c r="O6626" s="146"/>
      <c r="P6626" s="146"/>
      <c r="Q6626" s="146"/>
      <c r="R6626" s="34"/>
      <c r="S6626" s="35"/>
      <c r="T6626" s="147"/>
    </row>
    <row r="6627">
      <c r="A6627" s="147"/>
      <c r="B6627" s="64"/>
      <c r="C6627" s="147" t="s">
        <v>217</v>
      </c>
      <c r="E6627" s="161"/>
      <c r="F6627" s="162"/>
      <c r="G6627" s="147"/>
      <c r="H6627" s="146"/>
      <c r="J6627" s="146"/>
      <c r="L6627" s="150"/>
      <c r="N6627" s="163"/>
      <c r="O6627" s="146"/>
      <c r="P6627" s="146"/>
      <c r="Q6627" s="146"/>
      <c r="R6627" s="34"/>
      <c r="S6627" s="35"/>
      <c r="T6627" s="147"/>
    </row>
    <row r="6628">
      <c r="A6628" s="147"/>
      <c r="B6628" s="64"/>
      <c r="C6628" s="147" t="s">
        <v>217</v>
      </c>
      <c r="E6628" s="161"/>
      <c r="F6628" s="162"/>
      <c r="G6628" s="147"/>
      <c r="H6628" s="146"/>
      <c r="J6628" s="146"/>
      <c r="L6628" s="150"/>
      <c r="N6628" s="163"/>
      <c r="O6628" s="146"/>
      <c r="P6628" s="146"/>
      <c r="Q6628" s="146"/>
      <c r="R6628" s="34"/>
      <c r="S6628" s="35"/>
      <c r="T6628" s="147"/>
    </row>
    <row r="6629">
      <c r="A6629" s="147"/>
      <c r="B6629" s="64"/>
      <c r="C6629" s="147" t="s">
        <v>217</v>
      </c>
      <c r="E6629" s="161"/>
      <c r="F6629" s="162"/>
      <c r="G6629" s="147"/>
      <c r="H6629" s="146"/>
      <c r="J6629" s="146"/>
      <c r="L6629" s="150"/>
      <c r="N6629" s="163"/>
      <c r="O6629" s="146"/>
      <c r="P6629" s="146"/>
      <c r="Q6629" s="146"/>
      <c r="R6629" s="34"/>
      <c r="S6629" s="35"/>
      <c r="T6629" s="147"/>
    </row>
    <row r="6630">
      <c r="A6630" s="147"/>
      <c r="B6630" s="64"/>
      <c r="C6630" s="147" t="s">
        <v>217</v>
      </c>
      <c r="E6630" s="161"/>
      <c r="F6630" s="162"/>
      <c r="G6630" s="147"/>
      <c r="H6630" s="146"/>
      <c r="J6630" s="146"/>
      <c r="L6630" s="150"/>
      <c r="N6630" s="163"/>
      <c r="O6630" s="146"/>
      <c r="P6630" s="146"/>
      <c r="Q6630" s="146"/>
      <c r="R6630" s="34"/>
      <c r="S6630" s="35"/>
      <c r="T6630" s="147"/>
    </row>
    <row r="6631">
      <c r="A6631" s="147"/>
      <c r="B6631" s="64"/>
      <c r="C6631" s="147" t="s">
        <v>217</v>
      </c>
      <c r="E6631" s="161"/>
      <c r="F6631" s="162"/>
      <c r="G6631" s="147"/>
      <c r="H6631" s="146"/>
      <c r="J6631" s="146"/>
      <c r="L6631" s="150"/>
      <c r="N6631" s="163"/>
      <c r="O6631" s="146"/>
      <c r="P6631" s="146"/>
      <c r="Q6631" s="146"/>
      <c r="R6631" s="34"/>
      <c r="S6631" s="35"/>
      <c r="T6631" s="147"/>
    </row>
    <row r="6632">
      <c r="A6632" s="147"/>
      <c r="B6632" s="64"/>
      <c r="C6632" s="147" t="s">
        <v>217</v>
      </c>
      <c r="E6632" s="161"/>
      <c r="F6632" s="162"/>
      <c r="G6632" s="147"/>
      <c r="H6632" s="146"/>
      <c r="J6632" s="146"/>
      <c r="L6632" s="150"/>
      <c r="N6632" s="163"/>
      <c r="O6632" s="146"/>
      <c r="P6632" s="146"/>
      <c r="Q6632" s="146"/>
      <c r="R6632" s="34"/>
      <c r="S6632" s="35"/>
      <c r="T6632" s="147"/>
    </row>
    <row r="6633">
      <c r="A6633" s="147"/>
      <c r="B6633" s="64"/>
      <c r="C6633" s="147" t="s">
        <v>217</v>
      </c>
      <c r="E6633" s="161"/>
      <c r="F6633" s="162"/>
      <c r="G6633" s="147"/>
      <c r="H6633" s="146"/>
      <c r="J6633" s="146"/>
      <c r="L6633" s="150"/>
      <c r="N6633" s="163"/>
      <c r="O6633" s="146"/>
      <c r="P6633" s="146"/>
      <c r="Q6633" s="146"/>
      <c r="R6633" s="34"/>
      <c r="S6633" s="35"/>
      <c r="T6633" s="147"/>
    </row>
    <row r="6634">
      <c r="A6634" s="147"/>
      <c r="B6634" s="64"/>
      <c r="C6634" s="147" t="s">
        <v>217</v>
      </c>
      <c r="E6634" s="161"/>
      <c r="F6634" s="162"/>
      <c r="G6634" s="147"/>
      <c r="H6634" s="146"/>
      <c r="J6634" s="146"/>
      <c r="L6634" s="150"/>
      <c r="N6634" s="163"/>
      <c r="O6634" s="146"/>
      <c r="P6634" s="146"/>
      <c r="Q6634" s="146"/>
      <c r="R6634" s="34"/>
      <c r="S6634" s="35"/>
      <c r="T6634" s="147"/>
    </row>
    <row r="6635">
      <c r="A6635" s="147"/>
      <c r="B6635" s="64"/>
      <c r="C6635" s="147" t="s">
        <v>217</v>
      </c>
      <c r="E6635" s="161"/>
      <c r="F6635" s="162"/>
      <c r="G6635" s="147"/>
      <c r="H6635" s="146"/>
      <c r="J6635" s="146"/>
      <c r="L6635" s="150"/>
      <c r="N6635" s="163"/>
      <c r="O6635" s="146"/>
      <c r="P6635" s="146"/>
      <c r="Q6635" s="146"/>
      <c r="R6635" s="34"/>
      <c r="S6635" s="35"/>
      <c r="T6635" s="147"/>
    </row>
    <row r="6636">
      <c r="A6636" s="147"/>
      <c r="B6636" s="64"/>
      <c r="C6636" s="147" t="s">
        <v>217</v>
      </c>
      <c r="E6636" s="161"/>
      <c r="F6636" s="162"/>
      <c r="G6636" s="147"/>
      <c r="H6636" s="146"/>
      <c r="J6636" s="146"/>
      <c r="L6636" s="150"/>
      <c r="N6636" s="163"/>
      <c r="O6636" s="146"/>
      <c r="P6636" s="146"/>
      <c r="Q6636" s="146"/>
      <c r="R6636" s="34"/>
      <c r="S6636" s="35"/>
      <c r="T6636" s="147"/>
    </row>
    <row r="6637">
      <c r="A6637" s="147"/>
      <c r="B6637" s="64"/>
      <c r="C6637" s="147" t="s">
        <v>217</v>
      </c>
      <c r="E6637" s="161"/>
      <c r="F6637" s="162"/>
      <c r="G6637" s="147"/>
      <c r="H6637" s="146"/>
      <c r="J6637" s="146"/>
      <c r="L6637" s="150"/>
      <c r="N6637" s="163"/>
      <c r="O6637" s="146"/>
      <c r="P6637" s="146"/>
      <c r="Q6637" s="146"/>
      <c r="R6637" s="34"/>
      <c r="S6637" s="35"/>
      <c r="T6637" s="147"/>
    </row>
    <row r="6638">
      <c r="A6638" s="147"/>
      <c r="B6638" s="64"/>
      <c r="C6638" s="147" t="s">
        <v>217</v>
      </c>
      <c r="E6638" s="161"/>
      <c r="F6638" s="162"/>
      <c r="G6638" s="147"/>
      <c r="H6638" s="146"/>
      <c r="J6638" s="146"/>
      <c r="L6638" s="150"/>
      <c r="N6638" s="163"/>
      <c r="O6638" s="146"/>
      <c r="P6638" s="146"/>
      <c r="Q6638" s="146"/>
      <c r="R6638" s="34"/>
      <c r="S6638" s="35"/>
      <c r="T6638" s="147"/>
    </row>
    <row r="6639">
      <c r="A6639" s="147"/>
      <c r="B6639" s="64"/>
      <c r="C6639" s="147" t="s">
        <v>217</v>
      </c>
      <c r="E6639" s="161"/>
      <c r="F6639" s="162"/>
      <c r="G6639" s="147"/>
      <c r="H6639" s="146"/>
      <c r="J6639" s="146"/>
      <c r="L6639" s="150"/>
      <c r="N6639" s="163"/>
      <c r="O6639" s="146"/>
      <c r="P6639" s="146"/>
      <c r="Q6639" s="146"/>
      <c r="R6639" s="34"/>
      <c r="S6639" s="35"/>
      <c r="T6639" s="147"/>
    </row>
    <row r="6640">
      <c r="A6640" s="147"/>
      <c r="B6640" s="64"/>
      <c r="C6640" s="147" t="s">
        <v>217</v>
      </c>
      <c r="E6640" s="161"/>
      <c r="F6640" s="162"/>
      <c r="G6640" s="147"/>
      <c r="H6640" s="146"/>
      <c r="J6640" s="146"/>
      <c r="L6640" s="150"/>
      <c r="N6640" s="163"/>
      <c r="O6640" s="146"/>
      <c r="P6640" s="146"/>
      <c r="Q6640" s="146"/>
      <c r="R6640" s="34"/>
      <c r="S6640" s="35"/>
      <c r="T6640" s="147"/>
    </row>
    <row r="6641">
      <c r="A6641" s="147"/>
      <c r="B6641" s="64"/>
      <c r="C6641" s="147" t="s">
        <v>217</v>
      </c>
      <c r="E6641" s="161"/>
      <c r="F6641" s="162"/>
      <c r="G6641" s="147"/>
      <c r="H6641" s="146"/>
      <c r="J6641" s="146"/>
      <c r="L6641" s="150"/>
      <c r="N6641" s="163"/>
      <c r="O6641" s="146"/>
      <c r="P6641" s="146"/>
      <c r="Q6641" s="146"/>
      <c r="R6641" s="34"/>
      <c r="S6641" s="35"/>
      <c r="T6641" s="147"/>
    </row>
    <row r="6642">
      <c r="A6642" s="147"/>
      <c r="B6642" s="64"/>
      <c r="C6642" s="147" t="s">
        <v>217</v>
      </c>
      <c r="E6642" s="161"/>
      <c r="F6642" s="162"/>
      <c r="G6642" s="147"/>
      <c r="H6642" s="146"/>
      <c r="J6642" s="146"/>
      <c r="L6642" s="150"/>
      <c r="N6642" s="163"/>
      <c r="O6642" s="146"/>
      <c r="P6642" s="146"/>
      <c r="Q6642" s="146"/>
      <c r="R6642" s="34"/>
      <c r="S6642" s="35"/>
      <c r="T6642" s="147"/>
    </row>
    <row r="6643">
      <c r="A6643" s="147"/>
      <c r="B6643" s="64"/>
      <c r="C6643" s="147" t="s">
        <v>217</v>
      </c>
      <c r="E6643" s="161"/>
      <c r="F6643" s="162"/>
      <c r="G6643" s="147"/>
      <c r="H6643" s="146"/>
      <c r="J6643" s="146"/>
      <c r="L6643" s="150"/>
      <c r="N6643" s="163"/>
      <c r="O6643" s="146"/>
      <c r="P6643" s="146"/>
      <c r="Q6643" s="146"/>
      <c r="R6643" s="34"/>
      <c r="S6643" s="35"/>
      <c r="T6643" s="147"/>
    </row>
    <row r="6644">
      <c r="A6644" s="147"/>
      <c r="B6644" s="64"/>
      <c r="C6644" s="147" t="s">
        <v>217</v>
      </c>
      <c r="E6644" s="161"/>
      <c r="F6644" s="162"/>
      <c r="G6644" s="147"/>
      <c r="H6644" s="146"/>
      <c r="J6644" s="146"/>
      <c r="L6644" s="150"/>
      <c r="N6644" s="163"/>
      <c r="O6644" s="146"/>
      <c r="P6644" s="146"/>
      <c r="Q6644" s="146"/>
      <c r="R6644" s="34"/>
      <c r="S6644" s="35"/>
      <c r="T6644" s="147"/>
    </row>
    <row r="6645">
      <c r="A6645" s="147"/>
      <c r="B6645" s="64"/>
      <c r="C6645" s="147" t="s">
        <v>217</v>
      </c>
      <c r="E6645" s="161"/>
      <c r="F6645" s="162"/>
      <c r="G6645" s="147"/>
      <c r="H6645" s="146"/>
      <c r="J6645" s="146"/>
      <c r="L6645" s="150"/>
      <c r="N6645" s="163"/>
      <c r="O6645" s="146"/>
      <c r="P6645" s="146"/>
      <c r="Q6645" s="146"/>
      <c r="R6645" s="34"/>
      <c r="S6645" s="35"/>
      <c r="T6645" s="147"/>
    </row>
    <row r="6646">
      <c r="A6646" s="147"/>
      <c r="B6646" s="64"/>
      <c r="C6646" s="147" t="s">
        <v>217</v>
      </c>
      <c r="E6646" s="161"/>
      <c r="F6646" s="162"/>
      <c r="G6646" s="147"/>
      <c r="H6646" s="146"/>
      <c r="J6646" s="146"/>
      <c r="L6646" s="150"/>
      <c r="N6646" s="163"/>
      <c r="O6646" s="146"/>
      <c r="P6646" s="146"/>
      <c r="Q6646" s="146"/>
      <c r="R6646" s="34"/>
      <c r="S6646" s="35"/>
      <c r="T6646" s="147"/>
    </row>
    <row r="6647">
      <c r="A6647" s="147"/>
      <c r="B6647" s="64"/>
      <c r="C6647" s="147" t="s">
        <v>217</v>
      </c>
      <c r="E6647" s="161"/>
      <c r="F6647" s="162"/>
      <c r="G6647" s="147"/>
      <c r="H6647" s="146"/>
      <c r="J6647" s="146"/>
      <c r="L6647" s="150"/>
      <c r="N6647" s="163"/>
      <c r="O6647" s="146"/>
      <c r="P6647" s="146"/>
      <c r="Q6647" s="146"/>
      <c r="R6647" s="34"/>
      <c r="S6647" s="35"/>
      <c r="T6647" s="147"/>
    </row>
    <row r="6648">
      <c r="A6648" s="147"/>
      <c r="B6648" s="64"/>
      <c r="C6648" s="147" t="s">
        <v>217</v>
      </c>
      <c r="E6648" s="161"/>
      <c r="F6648" s="162"/>
      <c r="G6648" s="147"/>
      <c r="H6648" s="146"/>
      <c r="J6648" s="146"/>
      <c r="L6648" s="150"/>
      <c r="N6648" s="163"/>
      <c r="O6648" s="146"/>
      <c r="P6648" s="146"/>
      <c r="Q6648" s="146"/>
      <c r="R6648" s="34"/>
      <c r="S6648" s="35"/>
      <c r="T6648" s="147"/>
    </row>
    <row r="6649">
      <c r="A6649" s="147"/>
      <c r="B6649" s="64"/>
      <c r="C6649" s="147" t="s">
        <v>217</v>
      </c>
      <c r="E6649" s="161"/>
      <c r="F6649" s="162"/>
      <c r="G6649" s="147"/>
      <c r="H6649" s="146"/>
      <c r="J6649" s="146"/>
      <c r="L6649" s="150"/>
      <c r="N6649" s="163"/>
      <c r="O6649" s="146"/>
      <c r="P6649" s="146"/>
      <c r="Q6649" s="146"/>
      <c r="R6649" s="34"/>
      <c r="S6649" s="35"/>
      <c r="T6649" s="147"/>
    </row>
    <row r="6650">
      <c r="A6650" s="147"/>
      <c r="B6650" s="64"/>
      <c r="C6650" s="147" t="s">
        <v>217</v>
      </c>
      <c r="E6650" s="161"/>
      <c r="F6650" s="162"/>
      <c r="G6650" s="147"/>
      <c r="H6650" s="146"/>
      <c r="J6650" s="146"/>
      <c r="L6650" s="150"/>
      <c r="N6650" s="163"/>
      <c r="O6650" s="146"/>
      <c r="P6650" s="146"/>
      <c r="Q6650" s="146"/>
      <c r="R6650" s="34"/>
      <c r="S6650" s="35"/>
      <c r="T6650" s="147"/>
    </row>
    <row r="6651">
      <c r="A6651" s="147"/>
      <c r="B6651" s="64"/>
      <c r="C6651" s="147" t="s">
        <v>217</v>
      </c>
      <c r="E6651" s="161"/>
      <c r="F6651" s="162"/>
      <c r="G6651" s="147"/>
      <c r="H6651" s="146"/>
      <c r="J6651" s="146"/>
      <c r="L6651" s="150"/>
      <c r="N6651" s="163"/>
      <c r="O6651" s="146"/>
      <c r="P6651" s="146"/>
      <c r="Q6651" s="146"/>
      <c r="R6651" s="34"/>
      <c r="S6651" s="35"/>
      <c r="T6651" s="147"/>
    </row>
    <row r="6652">
      <c r="A6652" s="147"/>
      <c r="B6652" s="64"/>
      <c r="C6652" s="147" t="s">
        <v>217</v>
      </c>
      <c r="E6652" s="161"/>
      <c r="F6652" s="162"/>
      <c r="G6652" s="147"/>
      <c r="H6652" s="146"/>
      <c r="J6652" s="146"/>
      <c r="L6652" s="150"/>
      <c r="N6652" s="163"/>
      <c r="O6652" s="146"/>
      <c r="P6652" s="146"/>
      <c r="Q6652" s="146"/>
      <c r="R6652" s="34"/>
      <c r="S6652" s="35"/>
      <c r="T6652" s="147"/>
    </row>
    <row r="6653">
      <c r="A6653" s="147"/>
      <c r="B6653" s="64"/>
      <c r="C6653" s="147" t="s">
        <v>217</v>
      </c>
      <c r="E6653" s="161"/>
      <c r="F6653" s="162"/>
      <c r="G6653" s="147"/>
      <c r="H6653" s="146"/>
      <c r="J6653" s="146"/>
      <c r="L6653" s="150"/>
      <c r="N6653" s="163"/>
      <c r="O6653" s="146"/>
      <c r="P6653" s="146"/>
      <c r="Q6653" s="146"/>
      <c r="R6653" s="34"/>
      <c r="S6653" s="35"/>
      <c r="T6653" s="147"/>
    </row>
    <row r="6654">
      <c r="A6654" s="147"/>
      <c r="B6654" s="64"/>
      <c r="C6654" s="147" t="s">
        <v>217</v>
      </c>
      <c r="E6654" s="161"/>
      <c r="F6654" s="162"/>
      <c r="G6654" s="147"/>
      <c r="H6654" s="146"/>
      <c r="J6654" s="146"/>
      <c r="L6654" s="150"/>
      <c r="N6654" s="163"/>
      <c r="O6654" s="146"/>
      <c r="P6654" s="146"/>
      <c r="Q6654" s="146"/>
      <c r="R6654" s="34"/>
      <c r="S6654" s="35"/>
      <c r="T6654" s="147"/>
    </row>
    <row r="6655">
      <c r="A6655" s="147"/>
      <c r="B6655" s="64"/>
      <c r="C6655" s="147" t="s">
        <v>217</v>
      </c>
      <c r="E6655" s="161"/>
      <c r="F6655" s="162"/>
      <c r="G6655" s="147"/>
      <c r="H6655" s="146"/>
      <c r="J6655" s="146"/>
      <c r="L6655" s="150"/>
      <c r="N6655" s="163"/>
      <c r="O6655" s="146"/>
      <c r="P6655" s="146"/>
      <c r="Q6655" s="146"/>
      <c r="R6655" s="34"/>
      <c r="S6655" s="35"/>
      <c r="T6655" s="147"/>
    </row>
    <row r="6656">
      <c r="A6656" s="147"/>
      <c r="B6656" s="64"/>
      <c r="C6656" s="147" t="s">
        <v>217</v>
      </c>
      <c r="E6656" s="161"/>
      <c r="F6656" s="162"/>
      <c r="G6656" s="147"/>
      <c r="H6656" s="146"/>
      <c r="J6656" s="146"/>
      <c r="L6656" s="150"/>
      <c r="N6656" s="163"/>
      <c r="O6656" s="146"/>
      <c r="P6656" s="146"/>
      <c r="Q6656" s="146"/>
      <c r="R6656" s="34"/>
      <c r="S6656" s="35"/>
      <c r="T6656" s="147"/>
    </row>
    <row r="6657">
      <c r="A6657" s="147"/>
      <c r="B6657" s="64"/>
      <c r="C6657" s="147" t="s">
        <v>217</v>
      </c>
      <c r="E6657" s="161"/>
      <c r="F6657" s="162"/>
      <c r="G6657" s="147"/>
      <c r="H6657" s="146"/>
      <c r="J6657" s="146"/>
      <c r="L6657" s="150"/>
      <c r="N6657" s="163"/>
      <c r="O6657" s="146"/>
      <c r="P6657" s="146"/>
      <c r="Q6657" s="146"/>
      <c r="R6657" s="34"/>
      <c r="S6657" s="35"/>
      <c r="T6657" s="147"/>
    </row>
    <row r="6658">
      <c r="A6658" s="147"/>
      <c r="B6658" s="64"/>
      <c r="C6658" s="147" t="s">
        <v>217</v>
      </c>
      <c r="E6658" s="161"/>
      <c r="F6658" s="162"/>
      <c r="G6658" s="147"/>
      <c r="H6658" s="146"/>
      <c r="J6658" s="146"/>
      <c r="L6658" s="150"/>
      <c r="N6658" s="163"/>
      <c r="O6658" s="146"/>
      <c r="P6658" s="146"/>
      <c r="Q6658" s="146"/>
      <c r="R6658" s="34"/>
      <c r="S6658" s="35"/>
      <c r="T6658" s="147"/>
    </row>
    <row r="6659">
      <c r="A6659" s="147"/>
      <c r="B6659" s="64"/>
      <c r="C6659" s="147" t="s">
        <v>217</v>
      </c>
      <c r="E6659" s="161"/>
      <c r="F6659" s="162"/>
      <c r="G6659" s="147"/>
      <c r="H6659" s="146"/>
      <c r="J6659" s="146"/>
      <c r="L6659" s="150"/>
      <c r="N6659" s="163"/>
      <c r="O6659" s="146"/>
      <c r="P6659" s="146"/>
      <c r="Q6659" s="146"/>
      <c r="R6659" s="34"/>
      <c r="S6659" s="35"/>
      <c r="T6659" s="147"/>
    </row>
    <row r="6660">
      <c r="A6660" s="147"/>
      <c r="B6660" s="64"/>
      <c r="C6660" s="147" t="s">
        <v>217</v>
      </c>
      <c r="E6660" s="161"/>
      <c r="F6660" s="162"/>
      <c r="G6660" s="147"/>
      <c r="H6660" s="146"/>
      <c r="J6660" s="146"/>
      <c r="L6660" s="150"/>
      <c r="N6660" s="163"/>
      <c r="O6660" s="146"/>
      <c r="P6660" s="146"/>
      <c r="Q6660" s="146"/>
      <c r="R6660" s="34"/>
      <c r="S6660" s="35"/>
      <c r="T6660" s="147"/>
    </row>
    <row r="6661">
      <c r="A6661" s="147"/>
      <c r="B6661" s="64"/>
      <c r="C6661" s="147" t="s">
        <v>217</v>
      </c>
      <c r="E6661" s="161"/>
      <c r="F6661" s="162"/>
      <c r="G6661" s="147"/>
      <c r="H6661" s="146"/>
      <c r="J6661" s="146"/>
      <c r="L6661" s="150"/>
      <c r="N6661" s="163"/>
      <c r="O6661" s="146"/>
      <c r="P6661" s="146"/>
      <c r="Q6661" s="146"/>
      <c r="R6661" s="34"/>
      <c r="S6661" s="35"/>
      <c r="T6661" s="147"/>
    </row>
    <row r="6662">
      <c r="A6662" s="147"/>
      <c r="B6662" s="64"/>
      <c r="C6662" s="147" t="s">
        <v>217</v>
      </c>
      <c r="E6662" s="161"/>
      <c r="F6662" s="162"/>
      <c r="G6662" s="147"/>
      <c r="H6662" s="146"/>
      <c r="J6662" s="146"/>
      <c r="L6662" s="150"/>
      <c r="N6662" s="163"/>
      <c r="O6662" s="146"/>
      <c r="P6662" s="146"/>
      <c r="Q6662" s="146"/>
      <c r="R6662" s="34"/>
      <c r="S6662" s="35"/>
      <c r="T6662" s="147"/>
    </row>
    <row r="6663">
      <c r="A6663" s="147"/>
      <c r="B6663" s="64"/>
      <c r="C6663" s="147" t="s">
        <v>217</v>
      </c>
      <c r="E6663" s="161"/>
      <c r="F6663" s="162"/>
      <c r="G6663" s="147"/>
      <c r="H6663" s="146"/>
      <c r="J6663" s="146"/>
      <c r="L6663" s="150"/>
      <c r="N6663" s="163"/>
      <c r="O6663" s="146"/>
      <c r="P6663" s="146"/>
      <c r="Q6663" s="146"/>
      <c r="R6663" s="34"/>
      <c r="S6663" s="35"/>
      <c r="T6663" s="147"/>
    </row>
    <row r="6664">
      <c r="A6664" s="147"/>
      <c r="B6664" s="64"/>
      <c r="C6664" s="147" t="s">
        <v>217</v>
      </c>
      <c r="E6664" s="161"/>
      <c r="F6664" s="162"/>
      <c r="G6664" s="147"/>
      <c r="H6664" s="146"/>
      <c r="J6664" s="146"/>
      <c r="L6664" s="150"/>
      <c r="N6664" s="163"/>
      <c r="O6664" s="146"/>
      <c r="P6664" s="146"/>
      <c r="Q6664" s="146"/>
      <c r="R6664" s="34"/>
      <c r="S6664" s="35"/>
      <c r="T6664" s="147"/>
    </row>
    <row r="6665">
      <c r="A6665" s="147"/>
      <c r="B6665" s="64"/>
      <c r="C6665" s="147" t="s">
        <v>217</v>
      </c>
      <c r="E6665" s="161"/>
      <c r="F6665" s="162"/>
      <c r="G6665" s="147"/>
      <c r="H6665" s="146"/>
      <c r="J6665" s="146"/>
      <c r="L6665" s="150"/>
      <c r="N6665" s="163"/>
      <c r="O6665" s="146"/>
      <c r="P6665" s="146"/>
      <c r="Q6665" s="146"/>
      <c r="R6665" s="34"/>
      <c r="S6665" s="35"/>
      <c r="T6665" s="147"/>
    </row>
    <row r="6666">
      <c r="A6666" s="147"/>
      <c r="B6666" s="64"/>
      <c r="C6666" s="147" t="s">
        <v>217</v>
      </c>
      <c r="E6666" s="161"/>
      <c r="F6666" s="162"/>
      <c r="G6666" s="147"/>
      <c r="H6666" s="146"/>
      <c r="J6666" s="146"/>
      <c r="L6666" s="150"/>
      <c r="N6666" s="163"/>
      <c r="O6666" s="146"/>
      <c r="P6666" s="146"/>
      <c r="Q6666" s="146"/>
      <c r="R6666" s="34"/>
      <c r="S6666" s="35"/>
      <c r="T6666" s="147"/>
    </row>
    <row r="6667">
      <c r="A6667" s="147"/>
      <c r="B6667" s="64"/>
      <c r="C6667" s="147" t="s">
        <v>217</v>
      </c>
      <c r="E6667" s="161"/>
      <c r="F6667" s="162"/>
      <c r="G6667" s="147"/>
      <c r="H6667" s="146"/>
      <c r="J6667" s="146"/>
      <c r="L6667" s="150"/>
      <c r="N6667" s="163"/>
      <c r="O6667" s="146"/>
      <c r="P6667" s="146"/>
      <c r="Q6667" s="146"/>
      <c r="R6667" s="34"/>
      <c r="S6667" s="35"/>
      <c r="T6667" s="147"/>
    </row>
    <row r="6668">
      <c r="A6668" s="147"/>
      <c r="B6668" s="64"/>
      <c r="C6668" s="147" t="s">
        <v>217</v>
      </c>
      <c r="E6668" s="161"/>
      <c r="F6668" s="162"/>
      <c r="G6668" s="147"/>
      <c r="H6668" s="146"/>
      <c r="J6668" s="146"/>
      <c r="L6668" s="150"/>
      <c r="N6668" s="163"/>
      <c r="O6668" s="146"/>
      <c r="P6668" s="146"/>
      <c r="Q6668" s="146"/>
      <c r="R6668" s="34"/>
      <c r="S6668" s="35"/>
      <c r="T6668" s="147"/>
    </row>
    <row r="6669">
      <c r="A6669" s="147"/>
      <c r="B6669" s="64"/>
      <c r="C6669" s="147" t="s">
        <v>217</v>
      </c>
      <c r="E6669" s="161"/>
      <c r="F6669" s="162"/>
      <c r="G6669" s="147"/>
      <c r="H6669" s="146"/>
      <c r="J6669" s="146"/>
      <c r="L6669" s="150"/>
      <c r="N6669" s="163"/>
      <c r="O6669" s="146"/>
      <c r="P6669" s="146"/>
      <c r="Q6669" s="146"/>
      <c r="R6669" s="34"/>
      <c r="S6669" s="35"/>
      <c r="T6669" s="147"/>
    </row>
    <row r="6670">
      <c r="A6670" s="147"/>
      <c r="B6670" s="64"/>
      <c r="C6670" s="147" t="s">
        <v>217</v>
      </c>
      <c r="E6670" s="161"/>
      <c r="F6670" s="162"/>
      <c r="G6670" s="147"/>
      <c r="H6670" s="146"/>
      <c r="J6670" s="146"/>
      <c r="L6670" s="150"/>
      <c r="N6670" s="163"/>
      <c r="O6670" s="146"/>
      <c r="P6670" s="146"/>
      <c r="Q6670" s="146"/>
      <c r="R6670" s="34"/>
      <c r="S6670" s="35"/>
      <c r="T6670" s="147"/>
    </row>
    <row r="6671">
      <c r="A6671" s="147"/>
      <c r="B6671" s="64"/>
      <c r="C6671" s="147" t="s">
        <v>217</v>
      </c>
      <c r="E6671" s="161"/>
      <c r="F6671" s="162"/>
      <c r="G6671" s="147"/>
      <c r="H6671" s="146"/>
      <c r="J6671" s="146"/>
      <c r="L6671" s="150"/>
      <c r="N6671" s="163"/>
      <c r="O6671" s="146"/>
      <c r="P6671" s="146"/>
      <c r="Q6671" s="146"/>
      <c r="R6671" s="34"/>
      <c r="S6671" s="35"/>
      <c r="T6671" s="147"/>
    </row>
    <row r="6672">
      <c r="A6672" s="147"/>
      <c r="B6672" s="64"/>
      <c r="C6672" s="147" t="s">
        <v>217</v>
      </c>
      <c r="E6672" s="161"/>
      <c r="F6672" s="162"/>
      <c r="G6672" s="147"/>
      <c r="H6672" s="146"/>
      <c r="J6672" s="146"/>
      <c r="L6672" s="150"/>
      <c r="N6672" s="163"/>
      <c r="O6672" s="146"/>
      <c r="P6672" s="146"/>
      <c r="Q6672" s="146"/>
      <c r="R6672" s="34"/>
      <c r="S6672" s="35"/>
      <c r="T6672" s="147"/>
    </row>
    <row r="6673">
      <c r="A6673" s="147"/>
      <c r="B6673" s="64"/>
      <c r="C6673" s="147" t="s">
        <v>217</v>
      </c>
      <c r="E6673" s="161"/>
      <c r="F6673" s="162"/>
      <c r="G6673" s="147"/>
      <c r="H6673" s="146"/>
      <c r="J6673" s="146"/>
      <c r="L6673" s="150"/>
      <c r="N6673" s="163"/>
      <c r="O6673" s="146"/>
      <c r="P6673" s="146"/>
      <c r="Q6673" s="146"/>
      <c r="R6673" s="34"/>
      <c r="S6673" s="35"/>
      <c r="T6673" s="147"/>
    </row>
    <row r="6674">
      <c r="A6674" s="147"/>
      <c r="B6674" s="64"/>
      <c r="C6674" s="147" t="s">
        <v>217</v>
      </c>
      <c r="E6674" s="161"/>
      <c r="F6674" s="162"/>
      <c r="G6674" s="147"/>
      <c r="H6674" s="146"/>
      <c r="J6674" s="146"/>
      <c r="L6674" s="150"/>
      <c r="N6674" s="163"/>
      <c r="O6674" s="146"/>
      <c r="P6674" s="146"/>
      <c r="Q6674" s="146"/>
      <c r="R6674" s="34"/>
      <c r="S6674" s="35"/>
      <c r="T6674" s="147"/>
    </row>
    <row r="6675">
      <c r="A6675" s="147"/>
      <c r="B6675" s="64"/>
      <c r="C6675" s="147" t="s">
        <v>217</v>
      </c>
      <c r="E6675" s="161"/>
      <c r="F6675" s="162"/>
      <c r="G6675" s="147"/>
      <c r="H6675" s="146"/>
      <c r="J6675" s="146"/>
      <c r="L6675" s="150"/>
      <c r="N6675" s="163"/>
      <c r="O6675" s="146"/>
      <c r="P6675" s="146"/>
      <c r="Q6675" s="146"/>
      <c r="R6675" s="34"/>
      <c r="S6675" s="35"/>
      <c r="T6675" s="147"/>
    </row>
    <row r="6676">
      <c r="A6676" s="147"/>
      <c r="B6676" s="64"/>
      <c r="C6676" s="147" t="s">
        <v>217</v>
      </c>
      <c r="E6676" s="161"/>
      <c r="F6676" s="162"/>
      <c r="G6676" s="147"/>
      <c r="H6676" s="146"/>
      <c r="J6676" s="146"/>
      <c r="L6676" s="150"/>
      <c r="N6676" s="163"/>
      <c r="O6676" s="146"/>
      <c r="P6676" s="146"/>
      <c r="Q6676" s="146"/>
      <c r="R6676" s="34"/>
      <c r="S6676" s="35"/>
      <c r="T6676" s="147"/>
    </row>
    <row r="6677">
      <c r="A6677" s="147"/>
      <c r="B6677" s="64"/>
      <c r="C6677" s="147" t="s">
        <v>217</v>
      </c>
      <c r="E6677" s="161"/>
      <c r="F6677" s="162"/>
      <c r="G6677" s="147"/>
      <c r="H6677" s="146"/>
      <c r="J6677" s="146"/>
      <c r="L6677" s="150"/>
      <c r="N6677" s="163"/>
      <c r="O6677" s="146"/>
      <c r="P6677" s="146"/>
      <c r="Q6677" s="146"/>
      <c r="R6677" s="34"/>
      <c r="S6677" s="35"/>
      <c r="T6677" s="147"/>
    </row>
    <row r="6678">
      <c r="A6678" s="147"/>
      <c r="B6678" s="64"/>
      <c r="C6678" s="147" t="s">
        <v>217</v>
      </c>
      <c r="E6678" s="161"/>
      <c r="F6678" s="162"/>
      <c r="G6678" s="147"/>
      <c r="H6678" s="146"/>
      <c r="J6678" s="146"/>
      <c r="L6678" s="150"/>
      <c r="N6678" s="163"/>
      <c r="O6678" s="146"/>
      <c r="P6678" s="146"/>
      <c r="Q6678" s="146"/>
      <c r="R6678" s="34"/>
      <c r="S6678" s="35"/>
      <c r="T6678" s="147"/>
    </row>
    <row r="6679">
      <c r="A6679" s="147"/>
      <c r="B6679" s="64"/>
      <c r="C6679" s="147" t="s">
        <v>217</v>
      </c>
      <c r="E6679" s="161"/>
      <c r="F6679" s="162"/>
      <c r="G6679" s="147"/>
      <c r="H6679" s="146"/>
      <c r="J6679" s="146"/>
      <c r="L6679" s="150"/>
      <c r="N6679" s="163"/>
      <c r="O6679" s="146"/>
      <c r="P6679" s="146"/>
      <c r="Q6679" s="146"/>
      <c r="R6679" s="34"/>
      <c r="S6679" s="35"/>
      <c r="T6679" s="147"/>
    </row>
    <row r="6680">
      <c r="A6680" s="147"/>
      <c r="B6680" s="64"/>
      <c r="C6680" s="147" t="s">
        <v>217</v>
      </c>
      <c r="E6680" s="161"/>
      <c r="F6680" s="162"/>
      <c r="G6680" s="147"/>
      <c r="H6680" s="146"/>
      <c r="J6680" s="146"/>
      <c r="L6680" s="150"/>
      <c r="N6680" s="163"/>
      <c r="O6680" s="146"/>
      <c r="P6680" s="146"/>
      <c r="Q6680" s="146"/>
      <c r="R6680" s="34"/>
      <c r="S6680" s="35"/>
      <c r="T6680" s="147"/>
    </row>
    <row r="6681">
      <c r="A6681" s="147"/>
      <c r="B6681" s="64"/>
      <c r="C6681" s="147" t="s">
        <v>217</v>
      </c>
      <c r="E6681" s="161"/>
      <c r="F6681" s="162"/>
      <c r="G6681" s="147"/>
      <c r="H6681" s="146"/>
      <c r="J6681" s="146"/>
      <c r="L6681" s="150"/>
      <c r="N6681" s="163"/>
      <c r="O6681" s="146"/>
      <c r="P6681" s="146"/>
      <c r="Q6681" s="146"/>
      <c r="R6681" s="34"/>
      <c r="S6681" s="35"/>
      <c r="T6681" s="147"/>
    </row>
    <row r="6682">
      <c r="A6682" s="147"/>
      <c r="B6682" s="64"/>
      <c r="C6682" s="147" t="s">
        <v>217</v>
      </c>
      <c r="E6682" s="161"/>
      <c r="F6682" s="162"/>
      <c r="G6682" s="147"/>
      <c r="H6682" s="146"/>
      <c r="J6682" s="146"/>
      <c r="L6682" s="150"/>
      <c r="N6682" s="163"/>
      <c r="O6682" s="146"/>
      <c r="P6682" s="146"/>
      <c r="Q6682" s="146"/>
      <c r="R6682" s="34"/>
      <c r="S6682" s="35"/>
      <c r="T6682" s="147"/>
    </row>
    <row r="6683">
      <c r="A6683" s="147"/>
      <c r="B6683" s="64"/>
      <c r="C6683" s="147" t="s">
        <v>217</v>
      </c>
      <c r="E6683" s="161"/>
      <c r="F6683" s="162"/>
      <c r="G6683" s="147"/>
      <c r="H6683" s="146"/>
      <c r="J6683" s="146"/>
      <c r="L6683" s="150"/>
      <c r="N6683" s="163"/>
      <c r="O6683" s="146"/>
      <c r="P6683" s="146"/>
      <c r="Q6683" s="146"/>
      <c r="R6683" s="34"/>
      <c r="S6683" s="35"/>
      <c r="T6683" s="147"/>
    </row>
    <row r="6684">
      <c r="A6684" s="147"/>
      <c r="B6684" s="64"/>
      <c r="C6684" s="147" t="s">
        <v>217</v>
      </c>
      <c r="E6684" s="161"/>
      <c r="F6684" s="162"/>
      <c r="G6684" s="147"/>
      <c r="H6684" s="146"/>
      <c r="J6684" s="146"/>
      <c r="L6684" s="150"/>
      <c r="N6684" s="163"/>
      <c r="O6684" s="146"/>
      <c r="P6684" s="146"/>
      <c r="Q6684" s="146"/>
      <c r="R6684" s="34"/>
      <c r="S6684" s="35"/>
      <c r="T6684" s="147"/>
    </row>
    <row r="6685">
      <c r="A6685" s="147"/>
      <c r="B6685" s="64"/>
      <c r="C6685" s="147" t="s">
        <v>217</v>
      </c>
      <c r="E6685" s="161"/>
      <c r="F6685" s="162"/>
      <c r="G6685" s="147"/>
      <c r="H6685" s="146"/>
      <c r="J6685" s="146"/>
      <c r="L6685" s="150"/>
      <c r="N6685" s="163"/>
      <c r="O6685" s="146"/>
      <c r="P6685" s="146"/>
      <c r="Q6685" s="146"/>
      <c r="R6685" s="34"/>
      <c r="S6685" s="35"/>
      <c r="T6685" s="147"/>
    </row>
    <row r="6686">
      <c r="A6686" s="147"/>
      <c r="B6686" s="64"/>
      <c r="C6686" s="147" t="s">
        <v>217</v>
      </c>
      <c r="E6686" s="161"/>
      <c r="F6686" s="162"/>
      <c r="G6686" s="147"/>
      <c r="H6686" s="146"/>
      <c r="J6686" s="146"/>
      <c r="L6686" s="150"/>
      <c r="N6686" s="163"/>
      <c r="O6686" s="146"/>
      <c r="P6686" s="146"/>
      <c r="Q6686" s="146"/>
      <c r="R6686" s="34"/>
      <c r="S6686" s="35"/>
      <c r="T6686" s="147"/>
    </row>
    <row r="6687">
      <c r="A6687" s="147"/>
      <c r="B6687" s="64"/>
      <c r="C6687" s="147" t="s">
        <v>217</v>
      </c>
      <c r="E6687" s="161"/>
      <c r="F6687" s="162"/>
      <c r="G6687" s="147"/>
      <c r="H6687" s="146"/>
      <c r="J6687" s="146"/>
      <c r="L6687" s="150"/>
      <c r="N6687" s="163"/>
      <c r="O6687" s="146"/>
      <c r="P6687" s="146"/>
      <c r="Q6687" s="146"/>
      <c r="R6687" s="34"/>
      <c r="S6687" s="35"/>
      <c r="T6687" s="147"/>
    </row>
    <row r="6688">
      <c r="A6688" s="147"/>
      <c r="B6688" s="64"/>
      <c r="C6688" s="147" t="s">
        <v>217</v>
      </c>
      <c r="E6688" s="161"/>
      <c r="F6688" s="162"/>
      <c r="G6688" s="147"/>
      <c r="H6688" s="146"/>
      <c r="J6688" s="146"/>
      <c r="L6688" s="150"/>
      <c r="N6688" s="163"/>
      <c r="O6688" s="146"/>
      <c r="P6688" s="146"/>
      <c r="Q6688" s="146"/>
      <c r="R6688" s="34"/>
      <c r="S6688" s="35"/>
      <c r="T6688" s="147"/>
    </row>
    <row r="6689">
      <c r="A6689" s="147"/>
      <c r="B6689" s="64"/>
      <c r="C6689" s="147" t="s">
        <v>217</v>
      </c>
      <c r="E6689" s="161"/>
      <c r="F6689" s="162"/>
      <c r="G6689" s="147"/>
      <c r="H6689" s="146"/>
      <c r="J6689" s="146"/>
      <c r="L6689" s="150"/>
      <c r="N6689" s="163"/>
      <c r="O6689" s="146"/>
      <c r="P6689" s="146"/>
      <c r="Q6689" s="146"/>
      <c r="R6689" s="34"/>
      <c r="S6689" s="35"/>
      <c r="T6689" s="147"/>
    </row>
    <row r="6690">
      <c r="A6690" s="147"/>
      <c r="B6690" s="64"/>
      <c r="C6690" s="147" t="s">
        <v>217</v>
      </c>
      <c r="E6690" s="161"/>
      <c r="F6690" s="162"/>
      <c r="G6690" s="147"/>
      <c r="H6690" s="146"/>
      <c r="J6690" s="146"/>
      <c r="L6690" s="150"/>
      <c r="N6690" s="163"/>
      <c r="O6690" s="146"/>
      <c r="P6690" s="146"/>
      <c r="Q6690" s="146"/>
      <c r="R6690" s="34"/>
      <c r="S6690" s="35"/>
      <c r="T6690" s="147"/>
    </row>
    <row r="6691">
      <c r="A6691" s="147"/>
      <c r="B6691" s="64"/>
      <c r="C6691" s="147" t="s">
        <v>217</v>
      </c>
      <c r="E6691" s="161"/>
      <c r="F6691" s="162"/>
      <c r="G6691" s="147"/>
      <c r="H6691" s="146"/>
      <c r="J6691" s="146"/>
      <c r="L6691" s="150"/>
      <c r="N6691" s="163"/>
      <c r="O6691" s="146"/>
      <c r="P6691" s="146"/>
      <c r="Q6691" s="146"/>
      <c r="R6691" s="34"/>
      <c r="S6691" s="35"/>
      <c r="T6691" s="147"/>
    </row>
    <row r="6692">
      <c r="A6692" s="147"/>
      <c r="B6692" s="64"/>
      <c r="C6692" s="147" t="s">
        <v>217</v>
      </c>
      <c r="E6692" s="161"/>
      <c r="F6692" s="162"/>
      <c r="G6692" s="147"/>
      <c r="H6692" s="146"/>
      <c r="J6692" s="146"/>
      <c r="L6692" s="150"/>
      <c r="N6692" s="163"/>
      <c r="O6692" s="146"/>
      <c r="P6692" s="146"/>
      <c r="Q6692" s="146"/>
      <c r="R6692" s="34"/>
      <c r="S6692" s="35"/>
      <c r="T6692" s="147"/>
    </row>
    <row r="6693">
      <c r="A6693" s="147"/>
      <c r="B6693" s="64"/>
      <c r="C6693" s="147" t="s">
        <v>217</v>
      </c>
      <c r="E6693" s="161"/>
      <c r="F6693" s="162"/>
      <c r="G6693" s="147"/>
      <c r="H6693" s="146"/>
      <c r="J6693" s="146"/>
      <c r="L6693" s="150"/>
      <c r="N6693" s="163"/>
      <c r="O6693" s="146"/>
      <c r="P6693" s="146"/>
      <c r="Q6693" s="146"/>
      <c r="R6693" s="34"/>
      <c r="S6693" s="35"/>
      <c r="T6693" s="147"/>
    </row>
    <row r="6694">
      <c r="A6694" s="147"/>
      <c r="B6694" s="64"/>
      <c r="C6694" s="147" t="s">
        <v>217</v>
      </c>
      <c r="E6694" s="161"/>
      <c r="F6694" s="162"/>
      <c r="G6694" s="147"/>
      <c r="H6694" s="146"/>
      <c r="J6694" s="146"/>
      <c r="L6694" s="150"/>
      <c r="N6694" s="163"/>
      <c r="O6694" s="146"/>
      <c r="P6694" s="146"/>
      <c r="Q6694" s="146"/>
      <c r="R6694" s="34"/>
      <c r="S6694" s="35"/>
      <c r="T6694" s="147"/>
    </row>
    <row r="6695">
      <c r="A6695" s="147"/>
      <c r="B6695" s="64"/>
      <c r="C6695" s="147" t="s">
        <v>217</v>
      </c>
      <c r="E6695" s="161"/>
      <c r="F6695" s="162"/>
      <c r="G6695" s="147"/>
      <c r="H6695" s="146"/>
      <c r="J6695" s="146"/>
      <c r="L6695" s="150"/>
      <c r="N6695" s="163"/>
      <c r="O6695" s="146"/>
      <c r="P6695" s="146"/>
      <c r="Q6695" s="146"/>
      <c r="R6695" s="34"/>
      <c r="S6695" s="35"/>
      <c r="T6695" s="147"/>
    </row>
    <row r="6696">
      <c r="A6696" s="147"/>
      <c r="B6696" s="64"/>
      <c r="C6696" s="147" t="s">
        <v>217</v>
      </c>
      <c r="E6696" s="161"/>
      <c r="F6696" s="162"/>
      <c r="G6696" s="147"/>
      <c r="H6696" s="146"/>
      <c r="J6696" s="146"/>
      <c r="L6696" s="150"/>
      <c r="N6696" s="163"/>
      <c r="O6696" s="146"/>
      <c r="P6696" s="146"/>
      <c r="Q6696" s="146"/>
      <c r="R6696" s="34"/>
      <c r="S6696" s="35"/>
      <c r="T6696" s="147"/>
    </row>
    <row r="6697">
      <c r="A6697" s="147"/>
      <c r="B6697" s="64"/>
      <c r="C6697" s="147" t="s">
        <v>217</v>
      </c>
      <c r="E6697" s="161"/>
      <c r="F6697" s="162"/>
      <c r="G6697" s="147"/>
      <c r="H6697" s="146"/>
      <c r="J6697" s="146"/>
      <c r="L6697" s="150"/>
      <c r="N6697" s="163"/>
      <c r="O6697" s="146"/>
      <c r="P6697" s="146"/>
      <c r="Q6697" s="146"/>
      <c r="R6697" s="34"/>
      <c r="S6697" s="35"/>
      <c r="T6697" s="147"/>
    </row>
    <row r="6698">
      <c r="A6698" s="147"/>
      <c r="B6698" s="64"/>
      <c r="C6698" s="147" t="s">
        <v>217</v>
      </c>
      <c r="E6698" s="161"/>
      <c r="F6698" s="162"/>
      <c r="G6698" s="147"/>
      <c r="H6698" s="146"/>
      <c r="J6698" s="146"/>
      <c r="L6698" s="150"/>
      <c r="N6698" s="163"/>
      <c r="O6698" s="146"/>
      <c r="P6698" s="146"/>
      <c r="Q6698" s="146"/>
      <c r="R6698" s="34"/>
      <c r="S6698" s="35"/>
      <c r="T6698" s="147"/>
    </row>
    <row r="6699">
      <c r="A6699" s="147"/>
      <c r="B6699" s="64"/>
      <c r="C6699" s="147" t="s">
        <v>217</v>
      </c>
      <c r="E6699" s="161"/>
      <c r="F6699" s="162"/>
      <c r="G6699" s="147"/>
      <c r="H6699" s="146"/>
      <c r="J6699" s="146"/>
      <c r="L6699" s="150"/>
      <c r="N6699" s="163"/>
      <c r="O6699" s="146"/>
      <c r="P6699" s="146"/>
      <c r="Q6699" s="146"/>
      <c r="R6699" s="34"/>
      <c r="S6699" s="35"/>
      <c r="T6699" s="147"/>
    </row>
    <row r="6700">
      <c r="A6700" s="147"/>
      <c r="B6700" s="64"/>
      <c r="C6700" s="147" t="s">
        <v>217</v>
      </c>
      <c r="E6700" s="161"/>
      <c r="F6700" s="162"/>
      <c r="G6700" s="147"/>
      <c r="H6700" s="146"/>
      <c r="J6700" s="146"/>
      <c r="L6700" s="150"/>
      <c r="N6700" s="163"/>
      <c r="O6700" s="146"/>
      <c r="P6700" s="146"/>
      <c r="Q6700" s="146"/>
      <c r="R6700" s="34"/>
      <c r="S6700" s="35"/>
      <c r="T6700" s="147"/>
    </row>
    <row r="6701">
      <c r="A6701" s="147"/>
      <c r="B6701" s="64"/>
      <c r="C6701" s="147" t="s">
        <v>217</v>
      </c>
      <c r="E6701" s="161"/>
      <c r="F6701" s="162"/>
      <c r="G6701" s="147"/>
      <c r="H6701" s="146"/>
      <c r="J6701" s="146"/>
      <c r="L6701" s="150"/>
      <c r="N6701" s="163"/>
      <c r="O6701" s="146"/>
      <c r="P6701" s="146"/>
      <c r="Q6701" s="146"/>
      <c r="R6701" s="34"/>
      <c r="S6701" s="35"/>
      <c r="T6701" s="147"/>
    </row>
    <row r="6702">
      <c r="A6702" s="147"/>
      <c r="B6702" s="64"/>
      <c r="C6702" s="147" t="s">
        <v>217</v>
      </c>
      <c r="E6702" s="161"/>
      <c r="F6702" s="162"/>
      <c r="G6702" s="147"/>
      <c r="H6702" s="146"/>
      <c r="J6702" s="146"/>
      <c r="L6702" s="150"/>
      <c r="N6702" s="163"/>
      <c r="O6702" s="146"/>
      <c r="P6702" s="146"/>
      <c r="Q6702" s="146"/>
      <c r="R6702" s="34"/>
      <c r="S6702" s="35"/>
      <c r="T6702" s="147"/>
    </row>
    <row r="6703">
      <c r="A6703" s="147"/>
      <c r="B6703" s="64"/>
      <c r="C6703" s="147" t="s">
        <v>217</v>
      </c>
      <c r="E6703" s="161"/>
      <c r="F6703" s="162"/>
      <c r="G6703" s="147"/>
      <c r="H6703" s="146"/>
      <c r="J6703" s="146"/>
      <c r="L6703" s="150"/>
      <c r="N6703" s="163"/>
      <c r="O6703" s="146"/>
      <c r="P6703" s="146"/>
      <c r="Q6703" s="146"/>
      <c r="R6703" s="34"/>
      <c r="S6703" s="35"/>
      <c r="T6703" s="147"/>
    </row>
    <row r="6704">
      <c r="A6704" s="147"/>
      <c r="B6704" s="64"/>
      <c r="C6704" s="147" t="s">
        <v>217</v>
      </c>
      <c r="E6704" s="161"/>
      <c r="F6704" s="162"/>
      <c r="G6704" s="147"/>
      <c r="H6704" s="146"/>
      <c r="J6704" s="146"/>
      <c r="L6704" s="150"/>
      <c r="N6704" s="163"/>
      <c r="O6704" s="146"/>
      <c r="P6704" s="146"/>
      <c r="Q6704" s="146"/>
      <c r="R6704" s="34"/>
      <c r="S6704" s="35"/>
      <c r="T6704" s="147"/>
    </row>
    <row r="6705">
      <c r="A6705" s="147"/>
      <c r="B6705" s="64"/>
      <c r="C6705" s="147" t="s">
        <v>217</v>
      </c>
      <c r="E6705" s="161"/>
      <c r="F6705" s="162"/>
      <c r="G6705" s="147"/>
      <c r="H6705" s="146"/>
      <c r="J6705" s="146"/>
      <c r="L6705" s="150"/>
      <c r="N6705" s="163"/>
      <c r="O6705" s="146"/>
      <c r="P6705" s="146"/>
      <c r="Q6705" s="146"/>
      <c r="R6705" s="34"/>
      <c r="S6705" s="35"/>
      <c r="T6705" s="147"/>
    </row>
    <row r="6706">
      <c r="A6706" s="147"/>
      <c r="B6706" s="64"/>
      <c r="C6706" s="147" t="s">
        <v>217</v>
      </c>
      <c r="E6706" s="161"/>
      <c r="F6706" s="162"/>
      <c r="G6706" s="147"/>
      <c r="H6706" s="146"/>
      <c r="J6706" s="146"/>
      <c r="L6706" s="150"/>
      <c r="N6706" s="163"/>
      <c r="O6706" s="146"/>
      <c r="P6706" s="146"/>
      <c r="Q6706" s="146"/>
      <c r="R6706" s="34"/>
      <c r="S6706" s="35"/>
      <c r="T6706" s="147"/>
    </row>
    <row r="6707">
      <c r="A6707" s="147"/>
      <c r="B6707" s="64"/>
      <c r="C6707" s="147" t="s">
        <v>217</v>
      </c>
      <c r="E6707" s="161"/>
      <c r="F6707" s="162"/>
      <c r="G6707" s="147"/>
      <c r="H6707" s="146"/>
      <c r="J6707" s="146"/>
      <c r="L6707" s="150"/>
      <c r="N6707" s="163"/>
      <c r="O6707" s="146"/>
      <c r="P6707" s="146"/>
      <c r="Q6707" s="146"/>
      <c r="R6707" s="34"/>
      <c r="S6707" s="35"/>
      <c r="T6707" s="147"/>
    </row>
    <row r="6708">
      <c r="A6708" s="147"/>
      <c r="B6708" s="64"/>
      <c r="C6708" s="147" t="s">
        <v>217</v>
      </c>
      <c r="E6708" s="161"/>
      <c r="F6708" s="162"/>
      <c r="G6708" s="147"/>
      <c r="H6708" s="146"/>
      <c r="J6708" s="146"/>
      <c r="L6708" s="150"/>
      <c r="N6708" s="163"/>
      <c r="O6708" s="146"/>
      <c r="P6708" s="146"/>
      <c r="Q6708" s="146"/>
      <c r="R6708" s="34"/>
      <c r="S6708" s="35"/>
      <c r="T6708" s="147"/>
    </row>
    <row r="6709">
      <c r="A6709" s="147"/>
      <c r="B6709" s="64"/>
      <c r="C6709" s="147" t="s">
        <v>217</v>
      </c>
      <c r="E6709" s="161"/>
      <c r="F6709" s="162"/>
      <c r="G6709" s="147"/>
      <c r="H6709" s="146"/>
      <c r="J6709" s="146"/>
      <c r="L6709" s="150"/>
      <c r="N6709" s="163"/>
      <c r="O6709" s="146"/>
      <c r="P6709" s="146"/>
      <c r="Q6709" s="146"/>
      <c r="R6709" s="34"/>
      <c r="S6709" s="35"/>
      <c r="T6709" s="147"/>
    </row>
    <row r="6710">
      <c r="A6710" s="147"/>
      <c r="B6710" s="64"/>
      <c r="C6710" s="147" t="s">
        <v>217</v>
      </c>
      <c r="E6710" s="161"/>
      <c r="F6710" s="162"/>
      <c r="G6710" s="147"/>
      <c r="H6710" s="146"/>
      <c r="J6710" s="146"/>
      <c r="L6710" s="150"/>
      <c r="N6710" s="163"/>
      <c r="O6710" s="146"/>
      <c r="P6710" s="146"/>
      <c r="Q6710" s="146"/>
      <c r="R6710" s="34"/>
      <c r="S6710" s="35"/>
      <c r="T6710" s="147"/>
    </row>
    <row r="6711">
      <c r="A6711" s="147"/>
      <c r="B6711" s="64"/>
      <c r="C6711" s="147" t="s">
        <v>217</v>
      </c>
      <c r="E6711" s="161"/>
      <c r="F6711" s="162"/>
      <c r="G6711" s="147"/>
      <c r="H6711" s="146"/>
      <c r="J6711" s="146"/>
      <c r="L6711" s="150"/>
      <c r="N6711" s="163"/>
      <c r="O6711" s="146"/>
      <c r="P6711" s="146"/>
      <c r="Q6711" s="146"/>
      <c r="R6711" s="34"/>
      <c r="S6711" s="35"/>
      <c r="T6711" s="147"/>
    </row>
    <row r="6712">
      <c r="A6712" s="147"/>
      <c r="B6712" s="64"/>
      <c r="C6712" s="147" t="s">
        <v>217</v>
      </c>
      <c r="E6712" s="161"/>
      <c r="F6712" s="162"/>
      <c r="G6712" s="147"/>
      <c r="H6712" s="146"/>
      <c r="J6712" s="146"/>
      <c r="L6712" s="150"/>
      <c r="N6712" s="163"/>
      <c r="O6712" s="146"/>
      <c r="P6712" s="146"/>
      <c r="Q6712" s="146"/>
      <c r="R6712" s="34"/>
      <c r="S6712" s="35"/>
      <c r="T6712" s="147"/>
    </row>
    <row r="6713">
      <c r="A6713" s="147"/>
      <c r="B6713" s="64"/>
      <c r="C6713" s="147" t="s">
        <v>217</v>
      </c>
      <c r="E6713" s="161"/>
      <c r="F6713" s="162"/>
      <c r="G6713" s="147"/>
      <c r="H6713" s="146"/>
      <c r="J6713" s="146"/>
      <c r="L6713" s="150"/>
      <c r="N6713" s="163"/>
      <c r="O6713" s="146"/>
      <c r="P6713" s="146"/>
      <c r="Q6713" s="146"/>
      <c r="R6713" s="34"/>
      <c r="S6713" s="35"/>
      <c r="T6713" s="147"/>
    </row>
    <row r="6714">
      <c r="A6714" s="147"/>
      <c r="B6714" s="64"/>
      <c r="C6714" s="147" t="s">
        <v>217</v>
      </c>
      <c r="E6714" s="161"/>
      <c r="F6714" s="162"/>
      <c r="G6714" s="147"/>
      <c r="H6714" s="146"/>
      <c r="J6714" s="146"/>
      <c r="L6714" s="150"/>
      <c r="N6714" s="163"/>
      <c r="O6714" s="146"/>
      <c r="P6714" s="146"/>
      <c r="Q6714" s="146"/>
      <c r="R6714" s="34"/>
      <c r="S6714" s="35"/>
      <c r="T6714" s="147"/>
    </row>
    <row r="6715">
      <c r="A6715" s="147"/>
      <c r="B6715" s="64"/>
      <c r="C6715" s="147" t="s">
        <v>217</v>
      </c>
      <c r="E6715" s="161"/>
      <c r="F6715" s="162"/>
      <c r="G6715" s="147"/>
      <c r="H6715" s="146"/>
      <c r="J6715" s="146"/>
      <c r="L6715" s="150"/>
      <c r="N6715" s="163"/>
      <c r="O6715" s="146"/>
      <c r="P6715" s="146"/>
      <c r="Q6715" s="146"/>
      <c r="R6715" s="34"/>
      <c r="S6715" s="35"/>
      <c r="T6715" s="147"/>
    </row>
    <row r="6716">
      <c r="A6716" s="147"/>
      <c r="B6716" s="64"/>
      <c r="C6716" s="147" t="s">
        <v>217</v>
      </c>
      <c r="E6716" s="161"/>
      <c r="F6716" s="162"/>
      <c r="G6716" s="147"/>
      <c r="H6716" s="146"/>
      <c r="J6716" s="146"/>
      <c r="L6716" s="150"/>
      <c r="N6716" s="163"/>
      <c r="O6716" s="146"/>
      <c r="P6716" s="146"/>
      <c r="Q6716" s="146"/>
      <c r="R6716" s="34"/>
      <c r="S6716" s="35"/>
      <c r="T6716" s="147"/>
    </row>
    <row r="6717">
      <c r="A6717" s="147"/>
      <c r="B6717" s="64"/>
      <c r="C6717" s="147" t="s">
        <v>217</v>
      </c>
      <c r="E6717" s="161"/>
      <c r="F6717" s="162"/>
      <c r="G6717" s="147"/>
      <c r="H6717" s="146"/>
      <c r="J6717" s="146"/>
      <c r="L6717" s="150"/>
      <c r="N6717" s="163"/>
      <c r="O6717" s="146"/>
      <c r="P6717" s="146"/>
      <c r="Q6717" s="146"/>
      <c r="R6717" s="34"/>
      <c r="S6717" s="35"/>
      <c r="T6717" s="147"/>
    </row>
    <row r="6718">
      <c r="A6718" s="147"/>
      <c r="B6718" s="64"/>
      <c r="C6718" s="147" t="s">
        <v>217</v>
      </c>
      <c r="E6718" s="161"/>
      <c r="F6718" s="162"/>
      <c r="G6718" s="147"/>
      <c r="H6718" s="146"/>
      <c r="J6718" s="146"/>
      <c r="L6718" s="150"/>
      <c r="N6718" s="163"/>
      <c r="O6718" s="146"/>
      <c r="P6718" s="146"/>
      <c r="Q6718" s="146"/>
      <c r="R6718" s="34"/>
      <c r="S6718" s="35"/>
      <c r="T6718" s="147"/>
    </row>
    <row r="6719">
      <c r="A6719" s="147"/>
      <c r="B6719" s="64"/>
      <c r="C6719" s="147" t="s">
        <v>217</v>
      </c>
      <c r="E6719" s="161"/>
      <c r="F6719" s="162"/>
      <c r="G6719" s="147"/>
      <c r="H6719" s="146"/>
      <c r="J6719" s="146"/>
      <c r="L6719" s="150"/>
      <c r="N6719" s="163"/>
      <c r="O6719" s="146"/>
      <c r="P6719" s="146"/>
      <c r="Q6719" s="146"/>
      <c r="R6719" s="34"/>
      <c r="S6719" s="35"/>
      <c r="T6719" s="147"/>
    </row>
    <row r="6720">
      <c r="A6720" s="147"/>
      <c r="B6720" s="64"/>
      <c r="C6720" s="147" t="s">
        <v>217</v>
      </c>
      <c r="E6720" s="161"/>
      <c r="F6720" s="162"/>
      <c r="G6720" s="147"/>
      <c r="H6720" s="146"/>
      <c r="J6720" s="146"/>
      <c r="L6720" s="150"/>
      <c r="N6720" s="163"/>
      <c r="O6720" s="146"/>
      <c r="P6720" s="146"/>
      <c r="Q6720" s="146"/>
      <c r="R6720" s="34"/>
      <c r="S6720" s="35"/>
      <c r="T6720" s="147"/>
    </row>
    <row r="6721">
      <c r="A6721" s="147"/>
      <c r="B6721" s="64"/>
      <c r="C6721" s="147" t="s">
        <v>217</v>
      </c>
      <c r="E6721" s="161"/>
      <c r="F6721" s="162"/>
      <c r="G6721" s="147"/>
      <c r="H6721" s="146"/>
      <c r="J6721" s="146"/>
      <c r="L6721" s="150"/>
      <c r="N6721" s="163"/>
      <c r="O6721" s="146"/>
      <c r="P6721" s="146"/>
      <c r="Q6721" s="146"/>
      <c r="R6721" s="34"/>
      <c r="S6721" s="35"/>
      <c r="T6721" s="147"/>
    </row>
    <row r="6722">
      <c r="A6722" s="147"/>
      <c r="B6722" s="64"/>
      <c r="C6722" s="147" t="s">
        <v>217</v>
      </c>
      <c r="E6722" s="161"/>
      <c r="F6722" s="162"/>
      <c r="G6722" s="147"/>
      <c r="H6722" s="146"/>
      <c r="J6722" s="146"/>
      <c r="L6722" s="150"/>
      <c r="N6722" s="163"/>
      <c r="O6722" s="146"/>
      <c r="P6722" s="146"/>
      <c r="Q6722" s="146"/>
      <c r="R6722" s="34"/>
      <c r="S6722" s="35"/>
      <c r="T6722" s="147"/>
    </row>
    <row r="6723">
      <c r="A6723" s="147"/>
      <c r="B6723" s="64"/>
      <c r="C6723" s="147" t="s">
        <v>217</v>
      </c>
      <c r="E6723" s="161"/>
      <c r="F6723" s="162"/>
      <c r="G6723" s="147"/>
      <c r="H6723" s="146"/>
      <c r="J6723" s="146"/>
      <c r="L6723" s="150"/>
      <c r="N6723" s="163"/>
      <c r="O6723" s="146"/>
      <c r="P6723" s="146"/>
      <c r="Q6723" s="146"/>
      <c r="R6723" s="34"/>
      <c r="S6723" s="35"/>
      <c r="T6723" s="147"/>
    </row>
    <row r="6724">
      <c r="A6724" s="147"/>
      <c r="B6724" s="64"/>
      <c r="C6724" s="147" t="s">
        <v>217</v>
      </c>
      <c r="E6724" s="161"/>
      <c r="F6724" s="162"/>
      <c r="G6724" s="147"/>
      <c r="H6724" s="146"/>
      <c r="J6724" s="146"/>
      <c r="L6724" s="150"/>
      <c r="N6724" s="163"/>
      <c r="O6724" s="146"/>
      <c r="P6724" s="146"/>
      <c r="Q6724" s="146"/>
      <c r="R6724" s="34"/>
      <c r="S6724" s="35"/>
      <c r="T6724" s="147"/>
    </row>
    <row r="6725">
      <c r="A6725" s="147"/>
      <c r="B6725" s="64"/>
      <c r="C6725" s="147" t="s">
        <v>217</v>
      </c>
      <c r="E6725" s="161"/>
      <c r="F6725" s="162"/>
      <c r="G6725" s="147"/>
      <c r="H6725" s="146"/>
      <c r="J6725" s="146"/>
      <c r="L6725" s="150"/>
      <c r="N6725" s="163"/>
      <c r="O6725" s="146"/>
      <c r="P6725" s="146"/>
      <c r="Q6725" s="146"/>
      <c r="R6725" s="34"/>
      <c r="S6725" s="35"/>
      <c r="T6725" s="147"/>
    </row>
    <row r="6726">
      <c r="A6726" s="147"/>
      <c r="B6726" s="64"/>
      <c r="C6726" s="147" t="s">
        <v>217</v>
      </c>
      <c r="E6726" s="161"/>
      <c r="F6726" s="162"/>
      <c r="G6726" s="147"/>
      <c r="H6726" s="146"/>
      <c r="J6726" s="146"/>
      <c r="L6726" s="150"/>
      <c r="N6726" s="163"/>
      <c r="O6726" s="146"/>
      <c r="P6726" s="146"/>
      <c r="Q6726" s="146"/>
      <c r="R6726" s="34"/>
      <c r="S6726" s="35"/>
      <c r="T6726" s="147"/>
    </row>
    <row r="6727">
      <c r="A6727" s="147"/>
      <c r="B6727" s="64"/>
      <c r="C6727" s="147" t="s">
        <v>217</v>
      </c>
      <c r="E6727" s="161"/>
      <c r="F6727" s="162"/>
      <c r="G6727" s="147"/>
      <c r="H6727" s="146"/>
      <c r="J6727" s="146"/>
      <c r="L6727" s="150"/>
      <c r="N6727" s="163"/>
      <c r="O6727" s="146"/>
      <c r="P6727" s="146"/>
      <c r="Q6727" s="146"/>
      <c r="R6727" s="34"/>
      <c r="S6727" s="35"/>
      <c r="T6727" s="147"/>
    </row>
    <row r="6728">
      <c r="A6728" s="147"/>
      <c r="B6728" s="64"/>
      <c r="C6728" s="147" t="s">
        <v>217</v>
      </c>
      <c r="E6728" s="161"/>
      <c r="F6728" s="162"/>
      <c r="G6728" s="147"/>
      <c r="H6728" s="146"/>
      <c r="J6728" s="146"/>
      <c r="L6728" s="150"/>
      <c r="N6728" s="163"/>
      <c r="O6728" s="146"/>
      <c r="P6728" s="146"/>
      <c r="Q6728" s="146"/>
      <c r="R6728" s="34"/>
      <c r="S6728" s="35"/>
      <c r="T6728" s="147"/>
    </row>
    <row r="6729">
      <c r="A6729" s="147"/>
      <c r="B6729" s="64"/>
      <c r="C6729" s="147" t="s">
        <v>217</v>
      </c>
      <c r="E6729" s="161"/>
      <c r="F6729" s="162"/>
      <c r="G6729" s="147"/>
      <c r="H6729" s="146"/>
      <c r="J6729" s="146"/>
      <c r="L6729" s="150"/>
      <c r="N6729" s="163"/>
      <c r="O6729" s="146"/>
      <c r="P6729" s="146"/>
      <c r="Q6729" s="146"/>
      <c r="R6729" s="34"/>
      <c r="S6729" s="35"/>
      <c r="T6729" s="147"/>
    </row>
    <row r="6730">
      <c r="A6730" s="147"/>
      <c r="B6730" s="64"/>
      <c r="C6730" s="147" t="s">
        <v>217</v>
      </c>
      <c r="E6730" s="161"/>
      <c r="F6730" s="162"/>
      <c r="G6730" s="147"/>
      <c r="H6730" s="146"/>
      <c r="J6730" s="146"/>
      <c r="L6730" s="150"/>
      <c r="N6730" s="163"/>
      <c r="O6730" s="146"/>
      <c r="P6730" s="146"/>
      <c r="Q6730" s="146"/>
      <c r="R6730" s="34"/>
      <c r="S6730" s="35"/>
      <c r="T6730" s="147"/>
    </row>
    <row r="6731">
      <c r="A6731" s="147"/>
      <c r="B6731" s="64"/>
      <c r="C6731" s="147" t="s">
        <v>217</v>
      </c>
      <c r="E6731" s="161"/>
      <c r="F6731" s="162"/>
      <c r="G6731" s="147"/>
      <c r="H6731" s="146"/>
      <c r="J6731" s="146"/>
      <c r="L6731" s="150"/>
      <c r="N6731" s="163"/>
      <c r="O6731" s="146"/>
      <c r="P6731" s="146"/>
      <c r="Q6731" s="146"/>
      <c r="R6731" s="34"/>
      <c r="S6731" s="35"/>
      <c r="T6731" s="147"/>
    </row>
    <row r="6732">
      <c r="A6732" s="147"/>
      <c r="B6732" s="64"/>
      <c r="C6732" s="147" t="s">
        <v>217</v>
      </c>
      <c r="E6732" s="161"/>
      <c r="F6732" s="162"/>
      <c r="G6732" s="147"/>
      <c r="H6732" s="146"/>
      <c r="J6732" s="146"/>
      <c r="L6732" s="150"/>
      <c r="N6732" s="163"/>
      <c r="O6732" s="146"/>
      <c r="P6732" s="146"/>
      <c r="Q6732" s="146"/>
      <c r="R6732" s="34"/>
      <c r="S6732" s="35"/>
      <c r="T6732" s="147"/>
    </row>
    <row r="6733">
      <c r="A6733" s="147"/>
      <c r="B6733" s="64"/>
      <c r="C6733" s="147" t="s">
        <v>217</v>
      </c>
      <c r="E6733" s="161"/>
      <c r="F6733" s="162"/>
      <c r="G6733" s="147"/>
      <c r="H6733" s="146"/>
      <c r="J6733" s="146"/>
      <c r="L6733" s="150"/>
      <c r="N6733" s="163"/>
      <c r="O6733" s="146"/>
      <c r="P6733" s="146"/>
      <c r="Q6733" s="146"/>
      <c r="R6733" s="34"/>
      <c r="S6733" s="35"/>
      <c r="T6733" s="147"/>
    </row>
    <row r="6734">
      <c r="A6734" s="147"/>
      <c r="B6734" s="64"/>
      <c r="C6734" s="147" t="s">
        <v>217</v>
      </c>
      <c r="E6734" s="161"/>
      <c r="F6734" s="162"/>
      <c r="G6734" s="147"/>
      <c r="H6734" s="146"/>
      <c r="J6734" s="146"/>
      <c r="L6734" s="150"/>
      <c r="N6734" s="163"/>
      <c r="O6734" s="146"/>
      <c r="P6734" s="146"/>
      <c r="Q6734" s="146"/>
      <c r="R6734" s="34"/>
      <c r="S6734" s="35"/>
      <c r="T6734" s="147"/>
    </row>
    <row r="6735">
      <c r="A6735" s="147"/>
      <c r="B6735" s="64"/>
      <c r="C6735" s="147" t="s">
        <v>217</v>
      </c>
      <c r="E6735" s="161"/>
      <c r="F6735" s="162"/>
      <c r="G6735" s="147"/>
      <c r="H6735" s="146"/>
      <c r="J6735" s="146"/>
      <c r="L6735" s="150"/>
      <c r="N6735" s="163"/>
      <c r="O6735" s="146"/>
      <c r="P6735" s="146"/>
      <c r="Q6735" s="146"/>
      <c r="R6735" s="34"/>
      <c r="S6735" s="35"/>
      <c r="T6735" s="147"/>
    </row>
    <row r="6736">
      <c r="A6736" s="147"/>
      <c r="B6736" s="64"/>
      <c r="C6736" s="147" t="s">
        <v>217</v>
      </c>
      <c r="E6736" s="161"/>
      <c r="F6736" s="162"/>
      <c r="G6736" s="147"/>
      <c r="H6736" s="146"/>
      <c r="J6736" s="146"/>
      <c r="L6736" s="150"/>
      <c r="N6736" s="163"/>
      <c r="O6736" s="146"/>
      <c r="P6736" s="146"/>
      <c r="Q6736" s="146"/>
      <c r="R6736" s="34"/>
      <c r="S6736" s="35"/>
      <c r="T6736" s="147"/>
    </row>
    <row r="6737">
      <c r="A6737" s="147"/>
      <c r="B6737" s="64"/>
      <c r="C6737" s="147" t="s">
        <v>217</v>
      </c>
      <c r="E6737" s="161"/>
      <c r="F6737" s="162"/>
      <c r="G6737" s="147"/>
      <c r="H6737" s="146"/>
      <c r="J6737" s="146"/>
      <c r="L6737" s="150"/>
      <c r="N6737" s="163"/>
      <c r="O6737" s="146"/>
      <c r="P6737" s="146"/>
      <c r="Q6737" s="146"/>
      <c r="R6737" s="34"/>
      <c r="S6737" s="35"/>
      <c r="T6737" s="147"/>
    </row>
    <row r="6738">
      <c r="A6738" s="147"/>
      <c r="B6738" s="64"/>
      <c r="C6738" s="147" t="s">
        <v>217</v>
      </c>
      <c r="E6738" s="161"/>
      <c r="F6738" s="162"/>
      <c r="G6738" s="147"/>
      <c r="H6738" s="146"/>
      <c r="J6738" s="146"/>
      <c r="L6738" s="150"/>
      <c r="N6738" s="163"/>
      <c r="O6738" s="146"/>
      <c r="P6738" s="146"/>
      <c r="Q6738" s="146"/>
      <c r="R6738" s="34"/>
      <c r="S6738" s="35"/>
      <c r="T6738" s="147"/>
    </row>
    <row r="6739">
      <c r="A6739" s="147"/>
      <c r="B6739" s="64"/>
      <c r="C6739" s="147" t="s">
        <v>217</v>
      </c>
      <c r="E6739" s="161"/>
      <c r="F6739" s="162"/>
      <c r="G6739" s="147"/>
      <c r="H6739" s="146"/>
      <c r="J6739" s="146"/>
      <c r="L6739" s="150"/>
      <c r="N6739" s="163"/>
      <c r="O6739" s="146"/>
      <c r="P6739" s="146"/>
      <c r="Q6739" s="146"/>
      <c r="R6739" s="34"/>
      <c r="S6739" s="35"/>
      <c r="T6739" s="147"/>
    </row>
    <row r="6740">
      <c r="A6740" s="147"/>
      <c r="B6740" s="64"/>
      <c r="C6740" s="147" t="s">
        <v>217</v>
      </c>
      <c r="E6740" s="161"/>
      <c r="F6740" s="162"/>
      <c r="G6740" s="147"/>
      <c r="H6740" s="146"/>
      <c r="J6740" s="146"/>
      <c r="L6740" s="150"/>
      <c r="N6740" s="163"/>
      <c r="O6740" s="146"/>
      <c r="P6740" s="146"/>
      <c r="Q6740" s="146"/>
      <c r="R6740" s="34"/>
      <c r="S6740" s="35"/>
      <c r="T6740" s="147"/>
    </row>
    <row r="6741">
      <c r="A6741" s="147"/>
      <c r="B6741" s="64"/>
      <c r="C6741" s="147" t="s">
        <v>217</v>
      </c>
      <c r="E6741" s="161"/>
      <c r="F6741" s="162"/>
      <c r="G6741" s="147"/>
      <c r="H6741" s="146"/>
      <c r="J6741" s="146"/>
      <c r="L6741" s="150"/>
      <c r="N6741" s="163"/>
      <c r="O6741" s="146"/>
      <c r="P6741" s="146"/>
      <c r="Q6741" s="146"/>
      <c r="R6741" s="34"/>
      <c r="S6741" s="35"/>
      <c r="T6741" s="147"/>
    </row>
    <row r="6742">
      <c r="A6742" s="147"/>
      <c r="B6742" s="64"/>
      <c r="C6742" s="147" t="s">
        <v>217</v>
      </c>
      <c r="E6742" s="161"/>
      <c r="F6742" s="162"/>
      <c r="G6742" s="147"/>
      <c r="H6742" s="146"/>
      <c r="J6742" s="146"/>
      <c r="L6742" s="150"/>
      <c r="N6742" s="163"/>
      <c r="O6742" s="146"/>
      <c r="P6742" s="146"/>
      <c r="Q6742" s="146"/>
      <c r="R6742" s="34"/>
      <c r="S6742" s="35"/>
      <c r="T6742" s="147"/>
    </row>
    <row r="6743">
      <c r="A6743" s="147"/>
      <c r="B6743" s="64"/>
      <c r="C6743" s="147" t="s">
        <v>217</v>
      </c>
      <c r="E6743" s="161"/>
      <c r="F6743" s="162"/>
      <c r="G6743" s="147"/>
      <c r="H6743" s="146"/>
      <c r="J6743" s="146"/>
      <c r="L6743" s="150"/>
      <c r="N6743" s="163"/>
      <c r="O6743" s="146"/>
      <c r="P6743" s="146"/>
      <c r="Q6743" s="146"/>
      <c r="R6743" s="34"/>
      <c r="S6743" s="35"/>
      <c r="T6743" s="147"/>
    </row>
    <row r="6744">
      <c r="A6744" s="147"/>
      <c r="B6744" s="64"/>
      <c r="C6744" s="147" t="s">
        <v>217</v>
      </c>
      <c r="E6744" s="161"/>
      <c r="F6744" s="162"/>
      <c r="G6744" s="147"/>
      <c r="H6744" s="146"/>
      <c r="J6744" s="146"/>
      <c r="L6744" s="150"/>
      <c r="N6744" s="163"/>
      <c r="O6744" s="146"/>
      <c r="P6744" s="146"/>
      <c r="Q6744" s="146"/>
      <c r="R6744" s="34"/>
      <c r="S6744" s="35"/>
      <c r="T6744" s="147"/>
    </row>
    <row r="6745">
      <c r="A6745" s="147"/>
      <c r="B6745" s="64"/>
      <c r="C6745" s="147" t="s">
        <v>217</v>
      </c>
      <c r="E6745" s="161"/>
      <c r="F6745" s="162"/>
      <c r="G6745" s="147"/>
      <c r="H6745" s="146"/>
      <c r="J6745" s="146"/>
      <c r="L6745" s="150"/>
      <c r="N6745" s="163"/>
      <c r="O6745" s="146"/>
      <c r="P6745" s="146"/>
      <c r="Q6745" s="146"/>
      <c r="R6745" s="34"/>
      <c r="S6745" s="35"/>
      <c r="T6745" s="147"/>
    </row>
    <row r="6746">
      <c r="A6746" s="147"/>
      <c r="B6746" s="64"/>
      <c r="C6746" s="147" t="s">
        <v>217</v>
      </c>
      <c r="E6746" s="161"/>
      <c r="F6746" s="162"/>
      <c r="G6746" s="147"/>
      <c r="H6746" s="146"/>
      <c r="J6746" s="146"/>
      <c r="L6746" s="150"/>
      <c r="N6746" s="163"/>
      <c r="O6746" s="146"/>
      <c r="P6746" s="146"/>
      <c r="Q6746" s="146"/>
      <c r="R6746" s="34"/>
      <c r="S6746" s="35"/>
      <c r="T6746" s="147"/>
    </row>
    <row r="6747">
      <c r="A6747" s="147"/>
      <c r="B6747" s="64"/>
      <c r="C6747" s="147" t="s">
        <v>217</v>
      </c>
      <c r="E6747" s="161"/>
      <c r="F6747" s="162"/>
      <c r="G6747" s="147"/>
      <c r="H6747" s="146"/>
      <c r="J6747" s="146"/>
      <c r="L6747" s="150"/>
      <c r="N6747" s="163"/>
      <c r="O6747" s="146"/>
      <c r="P6747" s="146"/>
      <c r="Q6747" s="146"/>
      <c r="R6747" s="34"/>
      <c r="S6747" s="35"/>
      <c r="T6747" s="147"/>
    </row>
    <row r="6748">
      <c r="A6748" s="147"/>
      <c r="B6748" s="64"/>
      <c r="C6748" s="147" t="s">
        <v>217</v>
      </c>
      <c r="E6748" s="161"/>
      <c r="F6748" s="162"/>
      <c r="G6748" s="147"/>
      <c r="H6748" s="146"/>
      <c r="J6748" s="146"/>
      <c r="L6748" s="150"/>
      <c r="N6748" s="163"/>
      <c r="O6748" s="146"/>
      <c r="P6748" s="146"/>
      <c r="Q6748" s="146"/>
      <c r="R6748" s="34"/>
      <c r="S6748" s="35"/>
      <c r="T6748" s="147"/>
    </row>
    <row r="6749">
      <c r="A6749" s="147"/>
      <c r="B6749" s="64"/>
      <c r="C6749" s="147" t="s">
        <v>217</v>
      </c>
      <c r="E6749" s="161"/>
      <c r="F6749" s="162"/>
      <c r="G6749" s="147"/>
      <c r="H6749" s="146"/>
      <c r="J6749" s="146"/>
      <c r="L6749" s="150"/>
      <c r="N6749" s="163"/>
      <c r="O6749" s="146"/>
      <c r="P6749" s="146"/>
      <c r="Q6749" s="146"/>
      <c r="R6749" s="34"/>
      <c r="S6749" s="35"/>
      <c r="T6749" s="147"/>
    </row>
    <row r="6750">
      <c r="A6750" s="147"/>
      <c r="B6750" s="64"/>
      <c r="C6750" s="147" t="s">
        <v>217</v>
      </c>
      <c r="E6750" s="161"/>
      <c r="F6750" s="162"/>
      <c r="G6750" s="147"/>
      <c r="H6750" s="146"/>
      <c r="J6750" s="146"/>
      <c r="L6750" s="150"/>
      <c r="N6750" s="163"/>
      <c r="O6750" s="146"/>
      <c r="P6750" s="146"/>
      <c r="Q6750" s="146"/>
      <c r="R6750" s="34"/>
      <c r="S6750" s="35"/>
      <c r="T6750" s="147"/>
    </row>
    <row r="6751">
      <c r="A6751" s="147"/>
      <c r="B6751" s="64"/>
      <c r="C6751" s="147" t="s">
        <v>217</v>
      </c>
      <c r="E6751" s="161"/>
      <c r="F6751" s="162"/>
      <c r="G6751" s="147"/>
      <c r="H6751" s="146"/>
      <c r="J6751" s="146"/>
      <c r="L6751" s="150"/>
      <c r="N6751" s="163"/>
      <c r="O6751" s="146"/>
      <c r="P6751" s="146"/>
      <c r="Q6751" s="146"/>
      <c r="R6751" s="34"/>
      <c r="S6751" s="35"/>
      <c r="T6751" s="147"/>
    </row>
    <row r="6752">
      <c r="A6752" s="147"/>
      <c r="B6752" s="64"/>
      <c r="C6752" s="147" t="s">
        <v>217</v>
      </c>
      <c r="E6752" s="161"/>
      <c r="F6752" s="162"/>
      <c r="G6752" s="147"/>
      <c r="H6752" s="146"/>
      <c r="J6752" s="146"/>
      <c r="L6752" s="150"/>
      <c r="N6752" s="163"/>
      <c r="O6752" s="146"/>
      <c r="P6752" s="146"/>
      <c r="Q6752" s="146"/>
      <c r="R6752" s="34"/>
      <c r="S6752" s="35"/>
      <c r="T6752" s="147"/>
    </row>
    <row r="6753">
      <c r="A6753" s="147"/>
      <c r="B6753" s="64"/>
      <c r="C6753" s="147" t="s">
        <v>217</v>
      </c>
      <c r="E6753" s="161"/>
      <c r="F6753" s="162"/>
      <c r="G6753" s="147"/>
      <c r="H6753" s="146"/>
      <c r="J6753" s="146"/>
      <c r="L6753" s="150"/>
      <c r="N6753" s="163"/>
      <c r="O6753" s="146"/>
      <c r="P6753" s="146"/>
      <c r="Q6753" s="146"/>
      <c r="R6753" s="34"/>
      <c r="S6753" s="35"/>
      <c r="T6753" s="147"/>
    </row>
    <row r="6754">
      <c r="A6754" s="147"/>
      <c r="B6754" s="64"/>
      <c r="C6754" s="147" t="s">
        <v>217</v>
      </c>
      <c r="E6754" s="161"/>
      <c r="F6754" s="162"/>
      <c r="G6754" s="147"/>
      <c r="H6754" s="146"/>
      <c r="J6754" s="146"/>
      <c r="L6754" s="150"/>
      <c r="N6754" s="163"/>
      <c r="O6754" s="146"/>
      <c r="P6754" s="146"/>
      <c r="Q6754" s="146"/>
      <c r="R6754" s="34"/>
      <c r="S6754" s="35"/>
      <c r="T6754" s="147"/>
    </row>
    <row r="6755">
      <c r="A6755" s="147"/>
      <c r="B6755" s="64"/>
      <c r="C6755" s="147" t="s">
        <v>217</v>
      </c>
      <c r="E6755" s="161"/>
      <c r="F6755" s="162"/>
      <c r="G6755" s="147"/>
      <c r="H6755" s="146"/>
      <c r="J6755" s="146"/>
      <c r="L6755" s="150"/>
      <c r="N6755" s="163"/>
      <c r="O6755" s="146"/>
      <c r="P6755" s="146"/>
      <c r="Q6755" s="146"/>
      <c r="R6755" s="34"/>
      <c r="S6755" s="35"/>
      <c r="T6755" s="147"/>
    </row>
    <row r="6756">
      <c r="A6756" s="147"/>
      <c r="B6756" s="64"/>
      <c r="C6756" s="147" t="s">
        <v>217</v>
      </c>
      <c r="E6756" s="161"/>
      <c r="F6756" s="162"/>
      <c r="G6756" s="147"/>
      <c r="H6756" s="146"/>
      <c r="J6756" s="146"/>
      <c r="L6756" s="150"/>
      <c r="N6756" s="163"/>
      <c r="O6756" s="146"/>
      <c r="P6756" s="146"/>
      <c r="Q6756" s="146"/>
      <c r="R6756" s="34"/>
      <c r="S6756" s="35"/>
      <c r="T6756" s="147"/>
    </row>
    <row r="6757">
      <c r="A6757" s="147"/>
      <c r="B6757" s="64"/>
      <c r="C6757" s="147" t="s">
        <v>217</v>
      </c>
      <c r="E6757" s="161"/>
      <c r="F6757" s="162"/>
      <c r="G6757" s="147"/>
      <c r="H6757" s="146"/>
      <c r="J6757" s="146"/>
      <c r="L6757" s="150"/>
      <c r="N6757" s="163"/>
      <c r="O6757" s="146"/>
      <c r="P6757" s="146"/>
      <c r="Q6757" s="146"/>
      <c r="R6757" s="34"/>
      <c r="S6757" s="35"/>
      <c r="T6757" s="147"/>
    </row>
    <row r="6758">
      <c r="A6758" s="147"/>
      <c r="B6758" s="64"/>
      <c r="C6758" s="147" t="s">
        <v>217</v>
      </c>
      <c r="E6758" s="161"/>
      <c r="F6758" s="162"/>
      <c r="G6758" s="147"/>
      <c r="H6758" s="146"/>
      <c r="J6758" s="146"/>
      <c r="L6758" s="150"/>
      <c r="N6758" s="163"/>
      <c r="O6758" s="146"/>
      <c r="P6758" s="146"/>
      <c r="Q6758" s="146"/>
      <c r="R6758" s="34"/>
      <c r="S6758" s="35"/>
      <c r="T6758" s="147"/>
    </row>
    <row r="6759">
      <c r="A6759" s="147"/>
      <c r="B6759" s="64"/>
      <c r="C6759" s="147" t="s">
        <v>217</v>
      </c>
      <c r="E6759" s="161"/>
      <c r="F6759" s="162"/>
      <c r="G6759" s="147"/>
      <c r="H6759" s="146"/>
      <c r="J6759" s="146"/>
      <c r="L6759" s="150"/>
      <c r="N6759" s="163"/>
      <c r="O6759" s="146"/>
      <c r="P6759" s="146"/>
      <c r="Q6759" s="146"/>
      <c r="R6759" s="34"/>
      <c r="S6759" s="35"/>
      <c r="T6759" s="147"/>
    </row>
    <row r="6760">
      <c r="A6760" s="147"/>
      <c r="B6760" s="64"/>
      <c r="C6760" s="147" t="s">
        <v>217</v>
      </c>
      <c r="E6760" s="161"/>
      <c r="F6760" s="162"/>
      <c r="G6760" s="147"/>
      <c r="H6760" s="146"/>
      <c r="J6760" s="146"/>
      <c r="L6760" s="150"/>
      <c r="N6760" s="163"/>
      <c r="O6760" s="146"/>
      <c r="P6760" s="146"/>
      <c r="Q6760" s="146"/>
      <c r="R6760" s="34"/>
      <c r="S6760" s="35"/>
      <c r="T6760" s="147"/>
    </row>
    <row r="6761">
      <c r="A6761" s="147"/>
      <c r="B6761" s="64"/>
      <c r="C6761" s="147" t="s">
        <v>217</v>
      </c>
      <c r="E6761" s="161"/>
      <c r="F6761" s="162"/>
      <c r="G6761" s="147"/>
      <c r="H6761" s="146"/>
      <c r="J6761" s="146"/>
      <c r="L6761" s="150"/>
      <c r="N6761" s="163"/>
      <c r="O6761" s="146"/>
      <c r="P6761" s="146"/>
      <c r="Q6761" s="146"/>
      <c r="R6761" s="34"/>
      <c r="S6761" s="35"/>
      <c r="T6761" s="147"/>
    </row>
    <row r="6762">
      <c r="A6762" s="147"/>
      <c r="B6762" s="64"/>
      <c r="C6762" s="147" t="s">
        <v>217</v>
      </c>
      <c r="E6762" s="161"/>
      <c r="F6762" s="162"/>
      <c r="G6762" s="147"/>
      <c r="H6762" s="146"/>
      <c r="J6762" s="146"/>
      <c r="L6762" s="150"/>
      <c r="N6762" s="163"/>
      <c r="O6762" s="146"/>
      <c r="P6762" s="146"/>
      <c r="Q6762" s="146"/>
      <c r="R6762" s="34"/>
      <c r="S6762" s="35"/>
      <c r="T6762" s="147"/>
    </row>
    <row r="6763">
      <c r="A6763" s="147"/>
      <c r="B6763" s="64"/>
      <c r="C6763" s="147" t="s">
        <v>217</v>
      </c>
      <c r="E6763" s="161"/>
      <c r="F6763" s="162"/>
      <c r="G6763" s="147"/>
      <c r="H6763" s="146"/>
      <c r="J6763" s="146"/>
      <c r="L6763" s="150"/>
      <c r="N6763" s="163"/>
      <c r="O6763" s="146"/>
      <c r="P6763" s="146"/>
      <c r="Q6763" s="146"/>
      <c r="R6763" s="34"/>
      <c r="S6763" s="35"/>
      <c r="T6763" s="147"/>
    </row>
    <row r="6764">
      <c r="A6764" s="147"/>
      <c r="B6764" s="64"/>
      <c r="C6764" s="147" t="s">
        <v>217</v>
      </c>
      <c r="E6764" s="161"/>
      <c r="F6764" s="162"/>
      <c r="G6764" s="147"/>
      <c r="H6764" s="146"/>
      <c r="J6764" s="146"/>
      <c r="L6764" s="150"/>
      <c r="N6764" s="163"/>
      <c r="O6764" s="146"/>
      <c r="P6764" s="146"/>
      <c r="Q6764" s="146"/>
      <c r="R6764" s="34"/>
      <c r="S6764" s="35"/>
      <c r="T6764" s="147"/>
    </row>
    <row r="6765">
      <c r="A6765" s="147"/>
      <c r="B6765" s="64"/>
      <c r="C6765" s="147" t="s">
        <v>217</v>
      </c>
      <c r="E6765" s="161"/>
      <c r="F6765" s="162"/>
      <c r="G6765" s="147"/>
      <c r="H6765" s="146"/>
      <c r="J6765" s="146"/>
      <c r="L6765" s="150"/>
      <c r="N6765" s="163"/>
      <c r="O6765" s="146"/>
      <c r="P6765" s="146"/>
      <c r="Q6765" s="146"/>
      <c r="R6765" s="34"/>
      <c r="S6765" s="35"/>
      <c r="T6765" s="147"/>
    </row>
    <row r="6766">
      <c r="A6766" s="147"/>
      <c r="B6766" s="64"/>
      <c r="C6766" s="147" t="s">
        <v>217</v>
      </c>
      <c r="E6766" s="161"/>
      <c r="F6766" s="162"/>
      <c r="G6766" s="147"/>
      <c r="H6766" s="146"/>
      <c r="J6766" s="146"/>
      <c r="L6766" s="150"/>
      <c r="N6766" s="163"/>
      <c r="O6766" s="146"/>
      <c r="P6766" s="146"/>
      <c r="Q6766" s="146"/>
      <c r="R6766" s="34"/>
      <c r="S6766" s="35"/>
      <c r="T6766" s="147"/>
    </row>
    <row r="6767">
      <c r="A6767" s="147"/>
      <c r="B6767" s="64"/>
      <c r="C6767" s="147" t="s">
        <v>217</v>
      </c>
      <c r="E6767" s="161"/>
      <c r="F6767" s="162"/>
      <c r="G6767" s="147"/>
      <c r="H6767" s="146"/>
      <c r="J6767" s="146"/>
      <c r="L6767" s="150"/>
      <c r="N6767" s="163"/>
      <c r="O6767" s="146"/>
      <c r="P6767" s="146"/>
      <c r="Q6767" s="146"/>
      <c r="R6767" s="34"/>
      <c r="S6767" s="35"/>
      <c r="T6767" s="147"/>
    </row>
    <row r="6768">
      <c r="A6768" s="147"/>
      <c r="B6768" s="64"/>
      <c r="C6768" s="147" t="s">
        <v>217</v>
      </c>
      <c r="E6768" s="161"/>
      <c r="F6768" s="162"/>
      <c r="G6768" s="147"/>
      <c r="H6768" s="146"/>
      <c r="J6768" s="146"/>
      <c r="L6768" s="150"/>
      <c r="N6768" s="163"/>
      <c r="O6768" s="146"/>
      <c r="P6768" s="146"/>
      <c r="Q6768" s="146"/>
      <c r="R6768" s="34"/>
      <c r="S6768" s="35"/>
      <c r="T6768" s="147"/>
    </row>
    <row r="6769">
      <c r="A6769" s="147"/>
      <c r="B6769" s="64"/>
      <c r="C6769" s="147" t="s">
        <v>217</v>
      </c>
      <c r="E6769" s="161"/>
      <c r="F6769" s="162"/>
      <c r="G6769" s="147"/>
      <c r="H6769" s="146"/>
      <c r="J6769" s="146"/>
      <c r="L6769" s="150"/>
      <c r="N6769" s="163"/>
      <c r="O6769" s="146"/>
      <c r="P6769" s="146"/>
      <c r="Q6769" s="146"/>
      <c r="R6769" s="34"/>
      <c r="S6769" s="35"/>
      <c r="T6769" s="147"/>
    </row>
    <row r="6770">
      <c r="A6770" s="147"/>
      <c r="B6770" s="64"/>
      <c r="C6770" s="147" t="s">
        <v>217</v>
      </c>
      <c r="E6770" s="161"/>
      <c r="F6770" s="162"/>
      <c r="G6770" s="147"/>
      <c r="H6770" s="146"/>
      <c r="J6770" s="146"/>
      <c r="L6770" s="150"/>
      <c r="N6770" s="163"/>
      <c r="O6770" s="146"/>
      <c r="P6770" s="146"/>
      <c r="Q6770" s="146"/>
      <c r="R6770" s="34"/>
      <c r="S6770" s="35"/>
      <c r="T6770" s="147"/>
    </row>
    <row r="6771">
      <c r="A6771" s="147"/>
      <c r="B6771" s="64"/>
      <c r="C6771" s="147" t="s">
        <v>217</v>
      </c>
      <c r="E6771" s="161"/>
      <c r="F6771" s="162"/>
      <c r="G6771" s="147"/>
      <c r="H6771" s="146"/>
      <c r="J6771" s="146"/>
      <c r="L6771" s="150"/>
      <c r="N6771" s="163"/>
      <c r="O6771" s="146"/>
      <c r="P6771" s="146"/>
      <c r="Q6771" s="146"/>
      <c r="R6771" s="34"/>
      <c r="S6771" s="35"/>
      <c r="T6771" s="147"/>
    </row>
    <row r="6772">
      <c r="A6772" s="147"/>
      <c r="B6772" s="64"/>
      <c r="C6772" s="147" t="s">
        <v>217</v>
      </c>
      <c r="E6772" s="161"/>
      <c r="F6772" s="162"/>
      <c r="G6772" s="147"/>
      <c r="H6772" s="146"/>
      <c r="J6772" s="146"/>
      <c r="L6772" s="150"/>
      <c r="N6772" s="163"/>
      <c r="O6772" s="146"/>
      <c r="P6772" s="146"/>
      <c r="Q6772" s="146"/>
      <c r="R6772" s="34"/>
      <c r="S6772" s="35"/>
      <c r="T6772" s="147"/>
    </row>
    <row r="6773">
      <c r="A6773" s="147"/>
      <c r="B6773" s="64"/>
      <c r="C6773" s="147" t="s">
        <v>217</v>
      </c>
      <c r="E6773" s="161"/>
      <c r="F6773" s="162"/>
      <c r="G6773" s="147"/>
      <c r="H6773" s="146"/>
      <c r="J6773" s="146"/>
      <c r="L6773" s="150"/>
      <c r="N6773" s="163"/>
      <c r="O6773" s="146"/>
      <c r="P6773" s="146"/>
      <c r="Q6773" s="146"/>
      <c r="R6773" s="34"/>
      <c r="S6773" s="35"/>
      <c r="T6773" s="147"/>
    </row>
    <row r="6774">
      <c r="A6774" s="147"/>
      <c r="B6774" s="64"/>
      <c r="C6774" s="147" t="s">
        <v>217</v>
      </c>
      <c r="E6774" s="161"/>
      <c r="F6774" s="162"/>
      <c r="G6774" s="147"/>
      <c r="H6774" s="146"/>
      <c r="J6774" s="146"/>
      <c r="L6774" s="150"/>
      <c r="N6774" s="163"/>
      <c r="O6774" s="146"/>
      <c r="P6774" s="146"/>
      <c r="Q6774" s="146"/>
      <c r="R6774" s="34"/>
      <c r="S6774" s="35"/>
      <c r="T6774" s="147"/>
    </row>
    <row r="6775">
      <c r="A6775" s="147"/>
      <c r="B6775" s="64"/>
      <c r="C6775" s="147" t="s">
        <v>217</v>
      </c>
      <c r="E6775" s="161"/>
      <c r="F6775" s="162"/>
      <c r="G6775" s="147"/>
      <c r="H6775" s="146"/>
      <c r="J6775" s="146"/>
      <c r="L6775" s="150"/>
      <c r="N6775" s="163"/>
      <c r="O6775" s="146"/>
      <c r="P6775" s="146"/>
      <c r="Q6775" s="146"/>
      <c r="R6775" s="34"/>
      <c r="S6775" s="35"/>
      <c r="T6775" s="147"/>
    </row>
    <row r="6776">
      <c r="A6776" s="147"/>
      <c r="B6776" s="64"/>
      <c r="C6776" s="147" t="s">
        <v>217</v>
      </c>
      <c r="E6776" s="161"/>
      <c r="F6776" s="162"/>
      <c r="G6776" s="147"/>
      <c r="H6776" s="146"/>
      <c r="J6776" s="146"/>
      <c r="L6776" s="150"/>
      <c r="N6776" s="163"/>
      <c r="O6776" s="146"/>
      <c r="P6776" s="146"/>
      <c r="Q6776" s="146"/>
      <c r="R6776" s="34"/>
      <c r="S6776" s="35"/>
      <c r="T6776" s="147"/>
    </row>
    <row r="6777">
      <c r="A6777" s="147"/>
      <c r="B6777" s="64"/>
      <c r="C6777" s="147" t="s">
        <v>217</v>
      </c>
      <c r="E6777" s="161"/>
      <c r="F6777" s="162"/>
      <c r="G6777" s="147"/>
      <c r="H6777" s="146"/>
      <c r="J6777" s="146"/>
      <c r="L6777" s="150"/>
      <c r="N6777" s="163"/>
      <c r="O6777" s="146"/>
      <c r="P6777" s="146"/>
      <c r="Q6777" s="146"/>
      <c r="R6777" s="34"/>
      <c r="S6777" s="35"/>
      <c r="T6777" s="147"/>
    </row>
    <row r="6778">
      <c r="A6778" s="147"/>
      <c r="B6778" s="64"/>
      <c r="C6778" s="147" t="s">
        <v>217</v>
      </c>
      <c r="E6778" s="161"/>
      <c r="F6778" s="162"/>
      <c r="G6778" s="147"/>
      <c r="H6778" s="146"/>
      <c r="J6778" s="146"/>
      <c r="L6778" s="150"/>
      <c r="N6778" s="163"/>
      <c r="O6778" s="146"/>
      <c r="P6778" s="146"/>
      <c r="Q6778" s="146"/>
      <c r="R6778" s="34"/>
      <c r="S6778" s="35"/>
      <c r="T6778" s="147"/>
    </row>
    <row r="6779">
      <c r="A6779" s="147"/>
      <c r="B6779" s="64"/>
      <c r="C6779" s="147" t="s">
        <v>217</v>
      </c>
      <c r="E6779" s="161"/>
      <c r="F6779" s="162"/>
      <c r="G6779" s="147"/>
      <c r="H6779" s="146"/>
      <c r="J6779" s="146"/>
      <c r="L6779" s="150"/>
      <c r="N6779" s="163"/>
      <c r="O6779" s="146"/>
      <c r="P6779" s="146"/>
      <c r="Q6779" s="146"/>
      <c r="R6779" s="34"/>
      <c r="S6779" s="35"/>
      <c r="T6779" s="147"/>
    </row>
    <row r="6780">
      <c r="A6780" s="147"/>
      <c r="B6780" s="64"/>
      <c r="C6780" s="147" t="s">
        <v>217</v>
      </c>
      <c r="E6780" s="161"/>
      <c r="F6780" s="162"/>
      <c r="G6780" s="147"/>
      <c r="H6780" s="146"/>
      <c r="J6780" s="146"/>
      <c r="L6780" s="150"/>
      <c r="N6780" s="163"/>
      <c r="O6780" s="146"/>
      <c r="P6780" s="146"/>
      <c r="Q6780" s="146"/>
      <c r="R6780" s="34"/>
      <c r="S6780" s="35"/>
      <c r="T6780" s="147"/>
    </row>
    <row r="6781">
      <c r="A6781" s="147"/>
      <c r="B6781" s="64"/>
      <c r="C6781" s="147" t="s">
        <v>217</v>
      </c>
      <c r="E6781" s="161"/>
      <c r="F6781" s="162"/>
      <c r="G6781" s="147"/>
      <c r="H6781" s="146"/>
      <c r="J6781" s="146"/>
      <c r="L6781" s="150"/>
      <c r="N6781" s="163"/>
      <c r="O6781" s="146"/>
      <c r="P6781" s="146"/>
      <c r="Q6781" s="146"/>
      <c r="R6781" s="34"/>
      <c r="S6781" s="35"/>
      <c r="T6781" s="147"/>
    </row>
    <row r="6782">
      <c r="A6782" s="147"/>
      <c r="B6782" s="64"/>
      <c r="C6782" s="147" t="s">
        <v>217</v>
      </c>
      <c r="E6782" s="161"/>
      <c r="F6782" s="162"/>
      <c r="G6782" s="147"/>
      <c r="H6782" s="146"/>
      <c r="J6782" s="146"/>
      <c r="L6782" s="150"/>
      <c r="N6782" s="163"/>
      <c r="O6782" s="146"/>
      <c r="P6782" s="146"/>
      <c r="Q6782" s="146"/>
      <c r="R6782" s="34"/>
      <c r="S6782" s="35"/>
      <c r="T6782" s="147"/>
    </row>
    <row r="6783">
      <c r="A6783" s="147"/>
      <c r="B6783" s="64"/>
      <c r="C6783" s="147" t="s">
        <v>217</v>
      </c>
      <c r="E6783" s="161"/>
      <c r="F6783" s="162"/>
      <c r="G6783" s="147"/>
      <c r="H6783" s="146"/>
      <c r="J6783" s="146"/>
      <c r="L6783" s="150"/>
      <c r="N6783" s="163"/>
      <c r="O6783" s="146"/>
      <c r="P6783" s="146"/>
      <c r="Q6783" s="146"/>
      <c r="R6783" s="34"/>
      <c r="S6783" s="35"/>
      <c r="T6783" s="147"/>
    </row>
    <row r="6784">
      <c r="A6784" s="147"/>
      <c r="B6784" s="64"/>
      <c r="C6784" s="147" t="s">
        <v>217</v>
      </c>
      <c r="E6784" s="161"/>
      <c r="F6784" s="162"/>
      <c r="G6784" s="147"/>
      <c r="H6784" s="146"/>
      <c r="J6784" s="146"/>
      <c r="L6784" s="150"/>
      <c r="N6784" s="163"/>
      <c r="O6784" s="146"/>
      <c r="P6784" s="146"/>
      <c r="Q6784" s="146"/>
      <c r="R6784" s="34"/>
      <c r="S6784" s="35"/>
      <c r="T6784" s="147"/>
    </row>
    <row r="6785">
      <c r="A6785" s="147"/>
      <c r="B6785" s="64"/>
      <c r="C6785" s="147" t="s">
        <v>217</v>
      </c>
      <c r="E6785" s="161"/>
      <c r="F6785" s="162"/>
      <c r="G6785" s="147"/>
      <c r="H6785" s="146"/>
      <c r="J6785" s="146"/>
      <c r="L6785" s="150"/>
      <c r="N6785" s="163"/>
      <c r="O6785" s="146"/>
      <c r="P6785" s="146"/>
      <c r="Q6785" s="146"/>
      <c r="R6785" s="34"/>
      <c r="S6785" s="35"/>
      <c r="T6785" s="147"/>
    </row>
    <row r="6786">
      <c r="A6786" s="147"/>
      <c r="B6786" s="64"/>
      <c r="C6786" s="147" t="s">
        <v>217</v>
      </c>
      <c r="E6786" s="161"/>
      <c r="F6786" s="162"/>
      <c r="G6786" s="147"/>
      <c r="H6786" s="146"/>
      <c r="J6786" s="146"/>
      <c r="L6786" s="150"/>
      <c r="N6786" s="163"/>
      <c r="O6786" s="146"/>
      <c r="P6786" s="146"/>
      <c r="Q6786" s="146"/>
      <c r="R6786" s="34"/>
      <c r="S6786" s="35"/>
      <c r="T6786" s="147"/>
    </row>
    <row r="6787">
      <c r="A6787" s="147"/>
      <c r="B6787" s="64"/>
      <c r="C6787" s="147" t="s">
        <v>217</v>
      </c>
      <c r="E6787" s="161"/>
      <c r="F6787" s="162"/>
      <c r="G6787" s="147"/>
      <c r="H6787" s="146"/>
      <c r="J6787" s="146"/>
      <c r="L6787" s="150"/>
      <c r="N6787" s="163"/>
      <c r="O6787" s="146"/>
      <c r="P6787" s="146"/>
      <c r="Q6787" s="146"/>
      <c r="R6787" s="34"/>
      <c r="S6787" s="35"/>
      <c r="T6787" s="147"/>
    </row>
    <row r="6788">
      <c r="A6788" s="147"/>
      <c r="B6788" s="64"/>
      <c r="C6788" s="147" t="s">
        <v>217</v>
      </c>
      <c r="E6788" s="161"/>
      <c r="F6788" s="162"/>
      <c r="G6788" s="147"/>
      <c r="H6788" s="146"/>
      <c r="J6788" s="146"/>
      <c r="L6788" s="150"/>
      <c r="N6788" s="163"/>
      <c r="O6788" s="146"/>
      <c r="P6788" s="146"/>
      <c r="Q6788" s="146"/>
      <c r="R6788" s="34"/>
      <c r="S6788" s="35"/>
      <c r="T6788" s="147"/>
    </row>
    <row r="6789">
      <c r="A6789" s="147"/>
      <c r="B6789" s="64"/>
      <c r="C6789" s="147" t="s">
        <v>217</v>
      </c>
      <c r="E6789" s="161"/>
      <c r="F6789" s="162"/>
      <c r="G6789" s="147"/>
      <c r="H6789" s="146"/>
      <c r="J6789" s="146"/>
      <c r="L6789" s="150"/>
      <c r="N6789" s="163"/>
      <c r="O6789" s="146"/>
      <c r="P6789" s="146"/>
      <c r="Q6789" s="146"/>
      <c r="R6789" s="34"/>
      <c r="S6789" s="35"/>
      <c r="T6789" s="147"/>
    </row>
    <row r="6790">
      <c r="A6790" s="147"/>
      <c r="B6790" s="64"/>
      <c r="C6790" s="147" t="s">
        <v>217</v>
      </c>
      <c r="E6790" s="161"/>
      <c r="F6790" s="162"/>
      <c r="G6790" s="147"/>
      <c r="H6790" s="146"/>
      <c r="J6790" s="146"/>
      <c r="L6790" s="150"/>
      <c r="N6790" s="163"/>
      <c r="O6790" s="146"/>
      <c r="P6790" s="146"/>
      <c r="Q6790" s="146"/>
      <c r="R6790" s="34"/>
      <c r="S6790" s="35"/>
      <c r="T6790" s="147"/>
    </row>
    <row r="6791">
      <c r="A6791" s="147"/>
      <c r="B6791" s="64"/>
      <c r="C6791" s="147" t="s">
        <v>217</v>
      </c>
      <c r="E6791" s="161"/>
      <c r="F6791" s="162"/>
      <c r="G6791" s="147"/>
      <c r="H6791" s="146"/>
      <c r="J6791" s="146"/>
      <c r="L6791" s="150"/>
      <c r="N6791" s="163"/>
      <c r="O6791" s="146"/>
      <c r="P6791" s="146"/>
      <c r="Q6791" s="146"/>
      <c r="R6791" s="34"/>
      <c r="S6791" s="35"/>
      <c r="T6791" s="147"/>
    </row>
    <row r="6792">
      <c r="A6792" s="147"/>
      <c r="B6792" s="64"/>
      <c r="C6792" s="147" t="s">
        <v>217</v>
      </c>
      <c r="E6792" s="161"/>
      <c r="F6792" s="162"/>
      <c r="G6792" s="147"/>
      <c r="H6792" s="146"/>
      <c r="J6792" s="146"/>
      <c r="L6792" s="150"/>
      <c r="N6792" s="163"/>
      <c r="O6792" s="146"/>
      <c r="P6792" s="146"/>
      <c r="Q6792" s="146"/>
      <c r="R6792" s="34"/>
      <c r="S6792" s="35"/>
      <c r="T6792" s="147"/>
    </row>
    <row r="6793">
      <c r="A6793" s="147"/>
      <c r="B6793" s="64"/>
      <c r="C6793" s="147" t="s">
        <v>217</v>
      </c>
      <c r="E6793" s="161"/>
      <c r="F6793" s="162"/>
      <c r="G6793" s="147"/>
      <c r="H6793" s="146"/>
      <c r="J6793" s="146"/>
      <c r="L6793" s="150"/>
      <c r="N6793" s="163"/>
      <c r="O6793" s="146"/>
      <c r="P6793" s="146"/>
      <c r="Q6793" s="146"/>
      <c r="R6793" s="34"/>
      <c r="S6793" s="35"/>
      <c r="T6793" s="147"/>
    </row>
    <row r="6794">
      <c r="A6794" s="147"/>
      <c r="B6794" s="64"/>
      <c r="C6794" s="147" t="s">
        <v>217</v>
      </c>
      <c r="E6794" s="161"/>
      <c r="F6794" s="162"/>
      <c r="G6794" s="147"/>
      <c r="H6794" s="146"/>
      <c r="J6794" s="146"/>
      <c r="L6794" s="150"/>
      <c r="N6794" s="163"/>
      <c r="O6794" s="146"/>
      <c r="P6794" s="146"/>
      <c r="Q6794" s="146"/>
      <c r="R6794" s="34"/>
      <c r="S6794" s="35"/>
      <c r="T6794" s="147"/>
    </row>
    <row r="6795">
      <c r="A6795" s="147"/>
      <c r="B6795" s="64"/>
      <c r="C6795" s="147" t="s">
        <v>217</v>
      </c>
      <c r="E6795" s="161"/>
      <c r="F6795" s="162"/>
      <c r="G6795" s="147"/>
      <c r="H6795" s="146"/>
      <c r="J6795" s="146"/>
      <c r="L6795" s="150"/>
      <c r="N6795" s="163"/>
      <c r="O6795" s="146"/>
      <c r="P6795" s="146"/>
      <c r="Q6795" s="146"/>
      <c r="R6795" s="34"/>
      <c r="S6795" s="35"/>
      <c r="T6795" s="147"/>
    </row>
    <row r="6796">
      <c r="A6796" s="147"/>
      <c r="B6796" s="64"/>
      <c r="C6796" s="147" t="s">
        <v>217</v>
      </c>
      <c r="E6796" s="161"/>
      <c r="F6796" s="162"/>
      <c r="G6796" s="147"/>
      <c r="H6796" s="146"/>
      <c r="J6796" s="146"/>
      <c r="L6796" s="150"/>
      <c r="N6796" s="163"/>
      <c r="O6796" s="146"/>
      <c r="P6796" s="146"/>
      <c r="Q6796" s="146"/>
      <c r="R6796" s="34"/>
      <c r="S6796" s="35"/>
      <c r="T6796" s="147"/>
    </row>
    <row r="6797">
      <c r="A6797" s="147"/>
      <c r="B6797" s="64"/>
      <c r="C6797" s="147" t="s">
        <v>217</v>
      </c>
      <c r="E6797" s="161"/>
      <c r="F6797" s="162"/>
      <c r="G6797" s="147"/>
      <c r="H6797" s="146"/>
      <c r="J6797" s="146"/>
      <c r="L6797" s="150"/>
      <c r="N6797" s="163"/>
      <c r="O6797" s="146"/>
      <c r="P6797" s="146"/>
      <c r="Q6797" s="146"/>
      <c r="R6797" s="34"/>
      <c r="S6797" s="35"/>
      <c r="T6797" s="147"/>
    </row>
    <row r="6798">
      <c r="A6798" s="147"/>
      <c r="B6798" s="64"/>
      <c r="C6798" s="147" t="s">
        <v>217</v>
      </c>
      <c r="E6798" s="161"/>
      <c r="F6798" s="162"/>
      <c r="G6798" s="147"/>
      <c r="H6798" s="146"/>
      <c r="J6798" s="146"/>
      <c r="L6798" s="150"/>
      <c r="N6798" s="163"/>
      <c r="O6798" s="146"/>
      <c r="P6798" s="146"/>
      <c r="Q6798" s="146"/>
      <c r="R6798" s="34"/>
      <c r="S6798" s="35"/>
      <c r="T6798" s="147"/>
    </row>
    <row r="6799">
      <c r="A6799" s="147"/>
      <c r="B6799" s="64"/>
      <c r="C6799" s="147" t="s">
        <v>217</v>
      </c>
      <c r="E6799" s="161"/>
      <c r="F6799" s="162"/>
      <c r="G6799" s="147"/>
      <c r="H6799" s="146"/>
      <c r="J6799" s="146"/>
      <c r="L6799" s="150"/>
      <c r="N6799" s="163"/>
      <c r="O6799" s="146"/>
      <c r="P6799" s="146"/>
      <c r="Q6799" s="146"/>
      <c r="R6799" s="34"/>
      <c r="S6799" s="35"/>
      <c r="T6799" s="147"/>
    </row>
    <row r="6800">
      <c r="A6800" s="147"/>
      <c r="B6800" s="64"/>
      <c r="C6800" s="147" t="s">
        <v>217</v>
      </c>
      <c r="E6800" s="161"/>
      <c r="F6800" s="162"/>
      <c r="G6800" s="147"/>
      <c r="H6800" s="146"/>
      <c r="J6800" s="146"/>
      <c r="L6800" s="150"/>
      <c r="N6800" s="163"/>
      <c r="O6800" s="146"/>
      <c r="P6800" s="146"/>
      <c r="Q6800" s="146"/>
      <c r="R6800" s="34"/>
      <c r="S6800" s="35"/>
      <c r="T6800" s="147"/>
    </row>
    <row r="6801">
      <c r="A6801" s="147"/>
      <c r="B6801" s="64"/>
      <c r="C6801" s="147" t="s">
        <v>217</v>
      </c>
      <c r="E6801" s="161"/>
      <c r="F6801" s="162"/>
      <c r="G6801" s="147"/>
      <c r="H6801" s="146"/>
      <c r="J6801" s="146"/>
      <c r="L6801" s="150"/>
      <c r="N6801" s="163"/>
      <c r="O6801" s="146"/>
      <c r="P6801" s="146"/>
      <c r="Q6801" s="146"/>
      <c r="R6801" s="34"/>
      <c r="S6801" s="35"/>
      <c r="T6801" s="147"/>
    </row>
    <row r="6802">
      <c r="A6802" s="147"/>
      <c r="B6802" s="64"/>
      <c r="C6802" s="147" t="s">
        <v>217</v>
      </c>
      <c r="E6802" s="161"/>
      <c r="F6802" s="162"/>
      <c r="G6802" s="147"/>
      <c r="H6802" s="146"/>
      <c r="J6802" s="146"/>
      <c r="L6802" s="150"/>
      <c r="N6802" s="163"/>
      <c r="O6802" s="146"/>
      <c r="P6802" s="146"/>
      <c r="Q6802" s="146"/>
      <c r="R6802" s="34"/>
      <c r="S6802" s="35"/>
      <c r="T6802" s="147"/>
    </row>
    <row r="6803">
      <c r="A6803" s="147"/>
      <c r="B6803" s="64"/>
      <c r="C6803" s="147" t="s">
        <v>217</v>
      </c>
      <c r="E6803" s="161"/>
      <c r="F6803" s="162"/>
      <c r="G6803" s="147"/>
      <c r="H6803" s="146"/>
      <c r="J6803" s="146"/>
      <c r="L6803" s="150"/>
      <c r="N6803" s="163"/>
      <c r="O6803" s="146"/>
      <c r="P6803" s="146"/>
      <c r="Q6803" s="146"/>
      <c r="R6803" s="34"/>
      <c r="S6803" s="35"/>
      <c r="T6803" s="147"/>
    </row>
    <row r="6804">
      <c r="A6804" s="147"/>
      <c r="B6804" s="64"/>
      <c r="C6804" s="147" t="s">
        <v>217</v>
      </c>
      <c r="E6804" s="161"/>
      <c r="F6804" s="162"/>
      <c r="G6804" s="147"/>
      <c r="H6804" s="146"/>
      <c r="J6804" s="146"/>
      <c r="L6804" s="150"/>
      <c r="N6804" s="163"/>
      <c r="O6804" s="146"/>
      <c r="P6804" s="146"/>
      <c r="Q6804" s="146"/>
      <c r="R6804" s="34"/>
      <c r="S6804" s="35"/>
      <c r="T6804" s="147"/>
    </row>
    <row r="6805">
      <c r="A6805" s="147"/>
      <c r="B6805" s="64"/>
      <c r="C6805" s="147" t="s">
        <v>217</v>
      </c>
      <c r="E6805" s="161"/>
      <c r="F6805" s="162"/>
      <c r="G6805" s="147"/>
      <c r="H6805" s="146"/>
      <c r="J6805" s="146"/>
      <c r="L6805" s="150"/>
      <c r="N6805" s="163"/>
      <c r="O6805" s="146"/>
      <c r="P6805" s="146"/>
      <c r="Q6805" s="146"/>
      <c r="R6805" s="34"/>
      <c r="S6805" s="35"/>
      <c r="T6805" s="147"/>
    </row>
    <row r="6806">
      <c r="A6806" s="147"/>
      <c r="B6806" s="64"/>
      <c r="C6806" s="147" t="s">
        <v>217</v>
      </c>
      <c r="E6806" s="161"/>
      <c r="F6806" s="162"/>
      <c r="G6806" s="147"/>
      <c r="H6806" s="146"/>
      <c r="J6806" s="146"/>
      <c r="L6806" s="150"/>
      <c r="N6806" s="163"/>
      <c r="O6806" s="146"/>
      <c r="P6806" s="146"/>
      <c r="Q6806" s="146"/>
      <c r="R6806" s="34"/>
      <c r="S6806" s="35"/>
      <c r="T6806" s="147"/>
    </row>
    <row r="6807">
      <c r="A6807" s="147"/>
      <c r="B6807" s="64"/>
      <c r="C6807" s="147" t="s">
        <v>217</v>
      </c>
      <c r="E6807" s="161"/>
      <c r="F6807" s="162"/>
      <c r="G6807" s="147"/>
      <c r="H6807" s="146"/>
      <c r="J6807" s="146"/>
      <c r="L6807" s="150"/>
      <c r="N6807" s="163"/>
      <c r="O6807" s="146"/>
      <c r="P6807" s="146"/>
      <c r="Q6807" s="146"/>
      <c r="R6807" s="34"/>
      <c r="S6807" s="35"/>
      <c r="T6807" s="147"/>
    </row>
    <row r="6808">
      <c r="A6808" s="147"/>
      <c r="B6808" s="64"/>
      <c r="C6808" s="147" t="s">
        <v>217</v>
      </c>
      <c r="E6808" s="161"/>
      <c r="F6808" s="162"/>
      <c r="G6808" s="147"/>
      <c r="H6808" s="146"/>
      <c r="J6808" s="146"/>
      <c r="L6808" s="150"/>
      <c r="N6808" s="163"/>
      <c r="O6808" s="146"/>
      <c r="P6808" s="146"/>
      <c r="Q6808" s="146"/>
      <c r="R6808" s="34"/>
      <c r="S6808" s="35"/>
      <c r="T6808" s="147"/>
    </row>
    <row r="6809">
      <c r="A6809" s="147"/>
      <c r="B6809" s="64"/>
      <c r="C6809" s="147" t="s">
        <v>217</v>
      </c>
      <c r="E6809" s="161"/>
      <c r="F6809" s="162"/>
      <c r="G6809" s="147"/>
      <c r="H6809" s="146"/>
      <c r="J6809" s="146"/>
      <c r="L6809" s="150"/>
      <c r="N6809" s="163"/>
      <c r="O6809" s="146"/>
      <c r="P6809" s="146"/>
      <c r="Q6809" s="146"/>
      <c r="R6809" s="34"/>
      <c r="S6809" s="35"/>
      <c r="T6809" s="147"/>
    </row>
    <row r="6810">
      <c r="A6810" s="147"/>
      <c r="B6810" s="64"/>
      <c r="C6810" s="147" t="s">
        <v>217</v>
      </c>
      <c r="E6810" s="161"/>
      <c r="F6810" s="162"/>
      <c r="G6810" s="147"/>
      <c r="H6810" s="146"/>
      <c r="J6810" s="146"/>
      <c r="L6810" s="150"/>
      <c r="N6810" s="163"/>
      <c r="O6810" s="146"/>
      <c r="P6810" s="146"/>
      <c r="Q6810" s="146"/>
      <c r="R6810" s="34"/>
      <c r="S6810" s="35"/>
      <c r="T6810" s="147"/>
    </row>
    <row r="6811">
      <c r="A6811" s="147"/>
      <c r="B6811" s="64"/>
      <c r="C6811" s="147" t="s">
        <v>217</v>
      </c>
      <c r="E6811" s="161"/>
      <c r="F6811" s="162"/>
      <c r="G6811" s="147"/>
      <c r="H6811" s="146"/>
      <c r="J6811" s="146"/>
      <c r="L6811" s="150"/>
      <c r="N6811" s="163"/>
      <c r="O6811" s="146"/>
      <c r="P6811" s="146"/>
      <c r="Q6811" s="146"/>
      <c r="R6811" s="34"/>
      <c r="S6811" s="35"/>
      <c r="T6811" s="147"/>
    </row>
    <row r="6812">
      <c r="A6812" s="147"/>
      <c r="B6812" s="64"/>
      <c r="C6812" s="147" t="s">
        <v>217</v>
      </c>
      <c r="E6812" s="161"/>
      <c r="F6812" s="162"/>
      <c r="G6812" s="147"/>
      <c r="H6812" s="146"/>
      <c r="J6812" s="146"/>
      <c r="L6812" s="150"/>
      <c r="N6812" s="163"/>
      <c r="O6812" s="146"/>
      <c r="P6812" s="146"/>
      <c r="Q6812" s="146"/>
      <c r="R6812" s="34"/>
      <c r="S6812" s="35"/>
      <c r="T6812" s="147"/>
    </row>
    <row r="6813">
      <c r="A6813" s="147"/>
      <c r="B6813" s="64"/>
      <c r="C6813" s="147" t="s">
        <v>217</v>
      </c>
      <c r="E6813" s="161"/>
      <c r="F6813" s="162"/>
      <c r="G6813" s="147"/>
      <c r="H6813" s="146"/>
      <c r="J6813" s="146"/>
      <c r="L6813" s="150"/>
      <c r="N6813" s="163"/>
      <c r="O6813" s="146"/>
      <c r="P6813" s="146"/>
      <c r="Q6813" s="146"/>
      <c r="R6813" s="34"/>
      <c r="S6813" s="35"/>
      <c r="T6813" s="147"/>
    </row>
    <row r="6814">
      <c r="A6814" s="147"/>
      <c r="B6814" s="64"/>
      <c r="C6814" s="147" t="s">
        <v>217</v>
      </c>
      <c r="E6814" s="161"/>
      <c r="F6814" s="162"/>
      <c r="G6814" s="147"/>
      <c r="H6814" s="146"/>
      <c r="J6814" s="146"/>
      <c r="L6814" s="150"/>
      <c r="N6814" s="163"/>
      <c r="O6814" s="146"/>
      <c r="P6814" s="146"/>
      <c r="Q6814" s="146"/>
      <c r="R6814" s="34"/>
      <c r="S6814" s="35"/>
      <c r="T6814" s="147"/>
    </row>
    <row r="6815">
      <c r="A6815" s="147"/>
      <c r="B6815" s="64"/>
      <c r="C6815" s="147" t="s">
        <v>217</v>
      </c>
      <c r="E6815" s="161"/>
      <c r="F6815" s="162"/>
      <c r="G6815" s="147"/>
      <c r="H6815" s="146"/>
      <c r="J6815" s="146"/>
      <c r="L6815" s="150"/>
      <c r="N6815" s="163"/>
      <c r="O6815" s="146"/>
      <c r="P6815" s="146"/>
      <c r="Q6815" s="146"/>
      <c r="R6815" s="34"/>
      <c r="S6815" s="35"/>
      <c r="T6815" s="147"/>
    </row>
    <row r="6816">
      <c r="A6816" s="147"/>
      <c r="B6816" s="64"/>
      <c r="C6816" s="147" t="s">
        <v>217</v>
      </c>
      <c r="E6816" s="161"/>
      <c r="F6816" s="162"/>
      <c r="G6816" s="147"/>
      <c r="H6816" s="146"/>
      <c r="J6816" s="146"/>
      <c r="L6816" s="150"/>
      <c r="N6816" s="163"/>
      <c r="O6816" s="146"/>
      <c r="P6816" s="146"/>
      <c r="Q6816" s="146"/>
      <c r="R6816" s="34"/>
      <c r="S6816" s="35"/>
      <c r="T6816" s="147"/>
    </row>
    <row r="6817">
      <c r="A6817" s="147"/>
      <c r="B6817" s="64"/>
      <c r="C6817" s="147" t="s">
        <v>217</v>
      </c>
      <c r="E6817" s="161"/>
      <c r="F6817" s="162"/>
      <c r="G6817" s="147"/>
      <c r="H6817" s="146"/>
      <c r="J6817" s="146"/>
      <c r="L6817" s="150"/>
      <c r="N6817" s="163"/>
      <c r="O6817" s="146"/>
      <c r="P6817" s="146"/>
      <c r="Q6817" s="146"/>
      <c r="R6817" s="34"/>
      <c r="S6817" s="35"/>
      <c r="T6817" s="147"/>
    </row>
    <row r="6818">
      <c r="A6818" s="147"/>
      <c r="B6818" s="64"/>
      <c r="C6818" s="147" t="s">
        <v>217</v>
      </c>
      <c r="E6818" s="161"/>
      <c r="F6818" s="162"/>
      <c r="G6818" s="147"/>
      <c r="H6818" s="146"/>
      <c r="J6818" s="146"/>
      <c r="L6818" s="150"/>
      <c r="N6818" s="163"/>
      <c r="O6818" s="146"/>
      <c r="P6818" s="146"/>
      <c r="Q6818" s="146"/>
      <c r="R6818" s="34"/>
      <c r="S6818" s="35"/>
      <c r="T6818" s="147"/>
    </row>
    <row r="6819">
      <c r="A6819" s="147"/>
      <c r="B6819" s="64"/>
      <c r="C6819" s="147" t="s">
        <v>217</v>
      </c>
      <c r="E6819" s="161"/>
      <c r="F6819" s="162"/>
      <c r="G6819" s="147"/>
      <c r="H6819" s="146"/>
      <c r="J6819" s="146"/>
      <c r="L6819" s="150"/>
      <c r="N6819" s="163"/>
      <c r="O6819" s="146"/>
      <c r="P6819" s="146"/>
      <c r="Q6819" s="146"/>
      <c r="R6819" s="34"/>
      <c r="S6819" s="35"/>
      <c r="T6819" s="147"/>
    </row>
    <row r="6820">
      <c r="A6820" s="147"/>
      <c r="B6820" s="64"/>
      <c r="C6820" s="147" t="s">
        <v>217</v>
      </c>
      <c r="E6820" s="161"/>
      <c r="F6820" s="162"/>
      <c r="G6820" s="147"/>
      <c r="H6820" s="146"/>
      <c r="J6820" s="146"/>
      <c r="L6820" s="150"/>
      <c r="N6820" s="163"/>
      <c r="O6820" s="146"/>
      <c r="P6820" s="146"/>
      <c r="Q6820" s="146"/>
      <c r="R6820" s="34"/>
      <c r="S6820" s="35"/>
      <c r="T6820" s="147"/>
    </row>
    <row r="6821">
      <c r="A6821" s="147"/>
      <c r="B6821" s="64"/>
      <c r="C6821" s="147" t="s">
        <v>217</v>
      </c>
      <c r="E6821" s="161"/>
      <c r="F6821" s="162"/>
      <c r="G6821" s="147"/>
      <c r="H6821" s="146"/>
      <c r="J6821" s="146"/>
      <c r="L6821" s="150"/>
      <c r="N6821" s="163"/>
      <c r="O6821" s="146"/>
      <c r="P6821" s="146"/>
      <c r="Q6821" s="146"/>
      <c r="R6821" s="34"/>
      <c r="S6821" s="35"/>
      <c r="T6821" s="147"/>
    </row>
    <row r="6822">
      <c r="A6822" s="147"/>
      <c r="B6822" s="64"/>
      <c r="C6822" s="147" t="s">
        <v>217</v>
      </c>
      <c r="E6822" s="161"/>
      <c r="F6822" s="162"/>
      <c r="G6822" s="147"/>
      <c r="H6822" s="146"/>
      <c r="J6822" s="146"/>
      <c r="L6822" s="150"/>
      <c r="N6822" s="163"/>
      <c r="O6822" s="146"/>
      <c r="P6822" s="146"/>
      <c r="Q6822" s="146"/>
      <c r="R6822" s="34"/>
      <c r="S6822" s="35"/>
      <c r="T6822" s="147"/>
    </row>
    <row r="6823">
      <c r="A6823" s="147"/>
      <c r="B6823" s="64"/>
      <c r="C6823" s="147" t="s">
        <v>217</v>
      </c>
      <c r="E6823" s="161"/>
      <c r="F6823" s="162"/>
      <c r="G6823" s="147"/>
      <c r="H6823" s="146"/>
      <c r="J6823" s="146"/>
      <c r="L6823" s="150"/>
      <c r="N6823" s="163"/>
      <c r="O6823" s="146"/>
      <c r="P6823" s="146"/>
      <c r="Q6823" s="146"/>
      <c r="R6823" s="34"/>
      <c r="S6823" s="35"/>
      <c r="T6823" s="147"/>
    </row>
    <row r="6824">
      <c r="A6824" s="147"/>
      <c r="B6824" s="64"/>
      <c r="C6824" s="147" t="s">
        <v>217</v>
      </c>
      <c r="E6824" s="161"/>
      <c r="F6824" s="162"/>
      <c r="G6824" s="147"/>
      <c r="H6824" s="146"/>
      <c r="J6824" s="146"/>
      <c r="L6824" s="150"/>
      <c r="N6824" s="163"/>
      <c r="O6824" s="146"/>
      <c r="P6824" s="146"/>
      <c r="Q6824" s="146"/>
      <c r="R6824" s="34"/>
      <c r="S6824" s="35"/>
      <c r="T6824" s="147"/>
    </row>
    <row r="6825">
      <c r="A6825" s="147"/>
      <c r="B6825" s="64"/>
      <c r="C6825" s="147" t="s">
        <v>217</v>
      </c>
      <c r="E6825" s="161"/>
      <c r="F6825" s="162"/>
      <c r="G6825" s="147"/>
      <c r="H6825" s="146"/>
      <c r="J6825" s="146"/>
      <c r="L6825" s="150"/>
      <c r="N6825" s="163"/>
      <c r="O6825" s="146"/>
      <c r="P6825" s="146"/>
      <c r="Q6825" s="146"/>
      <c r="R6825" s="34"/>
      <c r="S6825" s="35"/>
      <c r="T6825" s="147"/>
    </row>
    <row r="6826">
      <c r="A6826" s="147"/>
      <c r="B6826" s="64"/>
      <c r="C6826" s="147" t="s">
        <v>217</v>
      </c>
      <c r="E6826" s="161"/>
      <c r="F6826" s="162"/>
      <c r="G6826" s="147"/>
      <c r="H6826" s="146"/>
      <c r="J6826" s="146"/>
      <c r="L6826" s="150"/>
      <c r="N6826" s="163"/>
      <c r="O6826" s="146"/>
      <c r="P6826" s="146"/>
      <c r="Q6826" s="146"/>
      <c r="R6826" s="34"/>
      <c r="S6826" s="35"/>
      <c r="T6826" s="147"/>
    </row>
    <row r="6827">
      <c r="A6827" s="147"/>
      <c r="B6827" s="64"/>
      <c r="C6827" s="147" t="s">
        <v>217</v>
      </c>
      <c r="E6827" s="161"/>
      <c r="F6827" s="162"/>
      <c r="G6827" s="147"/>
      <c r="H6827" s="146"/>
      <c r="J6827" s="146"/>
      <c r="L6827" s="150"/>
      <c r="N6827" s="163"/>
      <c r="O6827" s="146"/>
      <c r="P6827" s="146"/>
      <c r="Q6827" s="146"/>
      <c r="R6827" s="34"/>
      <c r="S6827" s="35"/>
      <c r="T6827" s="147"/>
    </row>
    <row r="6828">
      <c r="A6828" s="147"/>
      <c r="B6828" s="64"/>
      <c r="C6828" s="147" t="s">
        <v>217</v>
      </c>
      <c r="E6828" s="161"/>
      <c r="F6828" s="162"/>
      <c r="G6828" s="147"/>
      <c r="H6828" s="146"/>
      <c r="J6828" s="146"/>
      <c r="L6828" s="150"/>
      <c r="N6828" s="163"/>
      <c r="O6828" s="146"/>
      <c r="P6828" s="146"/>
      <c r="Q6828" s="146"/>
      <c r="R6828" s="34"/>
      <c r="S6828" s="35"/>
      <c r="T6828" s="147"/>
    </row>
    <row r="6829">
      <c r="A6829" s="147"/>
      <c r="B6829" s="64"/>
      <c r="C6829" s="147" t="s">
        <v>217</v>
      </c>
      <c r="E6829" s="161"/>
      <c r="F6829" s="162"/>
      <c r="G6829" s="147"/>
      <c r="H6829" s="146"/>
      <c r="J6829" s="146"/>
      <c r="L6829" s="150"/>
      <c r="N6829" s="163"/>
      <c r="O6829" s="146"/>
      <c r="P6829" s="146"/>
      <c r="Q6829" s="146"/>
      <c r="R6829" s="34"/>
      <c r="S6829" s="35"/>
      <c r="T6829" s="147"/>
    </row>
    <row r="6830">
      <c r="A6830" s="147"/>
      <c r="B6830" s="64"/>
      <c r="C6830" s="147" t="s">
        <v>217</v>
      </c>
      <c r="E6830" s="161"/>
      <c r="F6830" s="162"/>
      <c r="G6830" s="147"/>
      <c r="H6830" s="146"/>
      <c r="J6830" s="146"/>
      <c r="L6830" s="150"/>
      <c r="N6830" s="163"/>
      <c r="O6830" s="146"/>
      <c r="P6830" s="146"/>
      <c r="Q6830" s="146"/>
      <c r="R6830" s="34"/>
      <c r="S6830" s="35"/>
      <c r="T6830" s="147"/>
    </row>
    <row r="6831">
      <c r="A6831" s="147"/>
      <c r="B6831" s="64"/>
      <c r="C6831" s="147" t="s">
        <v>217</v>
      </c>
      <c r="E6831" s="161"/>
      <c r="F6831" s="162"/>
      <c r="G6831" s="147"/>
      <c r="H6831" s="146"/>
      <c r="J6831" s="146"/>
      <c r="L6831" s="150"/>
      <c r="N6831" s="163"/>
      <c r="O6831" s="146"/>
      <c r="P6831" s="146"/>
      <c r="Q6831" s="146"/>
      <c r="R6831" s="34"/>
      <c r="S6831" s="35"/>
      <c r="T6831" s="147"/>
    </row>
    <row r="6832">
      <c r="A6832" s="147"/>
      <c r="B6832" s="64"/>
      <c r="C6832" s="147" t="s">
        <v>217</v>
      </c>
      <c r="E6832" s="161"/>
      <c r="F6832" s="162"/>
      <c r="G6832" s="147"/>
      <c r="H6832" s="146"/>
      <c r="J6832" s="146"/>
      <c r="L6832" s="150"/>
      <c r="N6832" s="163"/>
      <c r="O6832" s="146"/>
      <c r="P6832" s="146"/>
      <c r="Q6832" s="146"/>
      <c r="R6832" s="34"/>
      <c r="S6832" s="35"/>
      <c r="T6832" s="147"/>
    </row>
    <row r="6833">
      <c r="A6833" s="147"/>
      <c r="B6833" s="64"/>
      <c r="C6833" s="147" t="s">
        <v>217</v>
      </c>
      <c r="E6833" s="161"/>
      <c r="F6833" s="162"/>
      <c r="G6833" s="147"/>
      <c r="H6833" s="146"/>
      <c r="J6833" s="146"/>
      <c r="L6833" s="150"/>
      <c r="N6833" s="163"/>
      <c r="O6833" s="146"/>
      <c r="P6833" s="146"/>
      <c r="Q6833" s="146"/>
      <c r="R6833" s="34"/>
      <c r="S6833" s="35"/>
      <c r="T6833" s="147"/>
    </row>
    <row r="6834">
      <c r="A6834" s="147"/>
      <c r="B6834" s="64"/>
      <c r="C6834" s="147" t="s">
        <v>217</v>
      </c>
      <c r="E6834" s="161"/>
      <c r="F6834" s="162"/>
      <c r="G6834" s="147"/>
      <c r="H6834" s="146"/>
      <c r="J6834" s="146"/>
      <c r="L6834" s="150"/>
      <c r="N6834" s="163"/>
      <c r="O6834" s="146"/>
      <c r="P6834" s="146"/>
      <c r="Q6834" s="146"/>
      <c r="R6834" s="34"/>
      <c r="S6834" s="35"/>
      <c r="T6834" s="147"/>
    </row>
    <row r="6835">
      <c r="A6835" s="147"/>
      <c r="B6835" s="64"/>
      <c r="C6835" s="147" t="s">
        <v>217</v>
      </c>
      <c r="E6835" s="161"/>
      <c r="F6835" s="162"/>
      <c r="G6835" s="147"/>
      <c r="H6835" s="146"/>
      <c r="J6835" s="146"/>
      <c r="L6835" s="150"/>
      <c r="N6835" s="163"/>
      <c r="O6835" s="146"/>
      <c r="P6835" s="146"/>
      <c r="Q6835" s="146"/>
      <c r="R6835" s="34"/>
      <c r="S6835" s="35"/>
      <c r="T6835" s="147"/>
    </row>
    <row r="6836">
      <c r="A6836" s="147"/>
      <c r="B6836" s="64"/>
      <c r="C6836" s="147" t="s">
        <v>217</v>
      </c>
      <c r="E6836" s="161"/>
      <c r="F6836" s="162"/>
      <c r="G6836" s="147"/>
      <c r="H6836" s="146"/>
      <c r="J6836" s="146"/>
      <c r="L6836" s="150"/>
      <c r="N6836" s="163"/>
      <c r="O6836" s="146"/>
      <c r="P6836" s="146"/>
      <c r="Q6836" s="146"/>
      <c r="R6836" s="34"/>
      <c r="S6836" s="35"/>
      <c r="T6836" s="147"/>
    </row>
    <row r="6837">
      <c r="A6837" s="147"/>
      <c r="B6837" s="64"/>
      <c r="C6837" s="147" t="s">
        <v>217</v>
      </c>
      <c r="E6837" s="161"/>
      <c r="F6837" s="162"/>
      <c r="G6837" s="147"/>
      <c r="H6837" s="146"/>
      <c r="J6837" s="146"/>
      <c r="L6837" s="150"/>
      <c r="N6837" s="163"/>
      <c r="O6837" s="146"/>
      <c r="P6837" s="146"/>
      <c r="Q6837" s="146"/>
      <c r="R6837" s="34"/>
      <c r="S6837" s="35"/>
      <c r="T6837" s="147"/>
    </row>
    <row r="6838">
      <c r="A6838" s="147"/>
      <c r="B6838" s="64"/>
      <c r="C6838" s="147" t="s">
        <v>217</v>
      </c>
      <c r="E6838" s="161"/>
      <c r="F6838" s="162"/>
      <c r="G6838" s="147"/>
      <c r="H6838" s="146"/>
      <c r="J6838" s="146"/>
      <c r="L6838" s="150"/>
      <c r="N6838" s="163"/>
      <c r="O6838" s="146"/>
      <c r="P6838" s="146"/>
      <c r="Q6838" s="146"/>
      <c r="R6838" s="34"/>
      <c r="S6838" s="35"/>
      <c r="T6838" s="147"/>
    </row>
    <row r="6839">
      <c r="A6839" s="147"/>
      <c r="B6839" s="64"/>
      <c r="C6839" s="147" t="s">
        <v>217</v>
      </c>
      <c r="E6839" s="161"/>
      <c r="F6839" s="162"/>
      <c r="G6839" s="147"/>
      <c r="H6839" s="146"/>
      <c r="J6839" s="146"/>
      <c r="L6839" s="150"/>
      <c r="N6839" s="163"/>
      <c r="O6839" s="146"/>
      <c r="P6839" s="146"/>
      <c r="Q6839" s="146"/>
      <c r="R6839" s="34"/>
      <c r="S6839" s="35"/>
      <c r="T6839" s="147"/>
    </row>
    <row r="6840">
      <c r="A6840" s="147"/>
      <c r="B6840" s="64"/>
      <c r="C6840" s="147" t="s">
        <v>217</v>
      </c>
      <c r="E6840" s="161"/>
      <c r="F6840" s="162"/>
      <c r="G6840" s="147"/>
      <c r="H6840" s="146"/>
      <c r="J6840" s="146"/>
      <c r="L6840" s="150"/>
      <c r="N6840" s="163"/>
      <c r="O6840" s="146"/>
      <c r="P6840" s="146"/>
      <c r="Q6840" s="146"/>
      <c r="R6840" s="34"/>
      <c r="S6840" s="35"/>
      <c r="T6840" s="147"/>
    </row>
    <row r="6841">
      <c r="A6841" s="147"/>
      <c r="B6841" s="64"/>
      <c r="C6841" s="147" t="s">
        <v>217</v>
      </c>
      <c r="E6841" s="161"/>
      <c r="F6841" s="162"/>
      <c r="G6841" s="147"/>
      <c r="H6841" s="146"/>
      <c r="J6841" s="146"/>
      <c r="L6841" s="150"/>
      <c r="N6841" s="163"/>
      <c r="O6841" s="146"/>
      <c r="P6841" s="146"/>
      <c r="Q6841" s="146"/>
      <c r="R6841" s="34"/>
      <c r="S6841" s="35"/>
      <c r="T6841" s="147"/>
    </row>
    <row r="6842">
      <c r="A6842" s="147"/>
      <c r="B6842" s="64"/>
      <c r="C6842" s="147" t="s">
        <v>217</v>
      </c>
      <c r="E6842" s="161"/>
      <c r="F6842" s="162"/>
      <c r="G6842" s="147"/>
      <c r="H6842" s="146"/>
      <c r="J6842" s="146"/>
      <c r="L6842" s="150"/>
      <c r="N6842" s="163"/>
      <c r="O6842" s="146"/>
      <c r="P6842" s="146"/>
      <c r="Q6842" s="146"/>
      <c r="R6842" s="34"/>
      <c r="S6842" s="35"/>
      <c r="T6842" s="147"/>
    </row>
    <row r="6843">
      <c r="A6843" s="147"/>
      <c r="B6843" s="64"/>
      <c r="C6843" s="147" t="s">
        <v>217</v>
      </c>
      <c r="E6843" s="161"/>
      <c r="F6843" s="162"/>
      <c r="G6843" s="147"/>
      <c r="H6843" s="146"/>
      <c r="J6843" s="146"/>
      <c r="L6843" s="150"/>
      <c r="N6843" s="163"/>
      <c r="O6843" s="146"/>
      <c r="P6843" s="146"/>
      <c r="Q6843" s="146"/>
      <c r="R6843" s="34"/>
      <c r="S6843" s="35"/>
      <c r="T6843" s="147"/>
    </row>
    <row r="6844">
      <c r="A6844" s="147"/>
      <c r="B6844" s="64"/>
      <c r="C6844" s="147" t="s">
        <v>217</v>
      </c>
      <c r="E6844" s="161"/>
      <c r="F6844" s="162"/>
      <c r="G6844" s="147"/>
      <c r="H6844" s="146"/>
      <c r="J6844" s="146"/>
      <c r="L6844" s="150"/>
      <c r="N6844" s="163"/>
      <c r="O6844" s="146"/>
      <c r="P6844" s="146"/>
      <c r="Q6844" s="146"/>
      <c r="R6844" s="34"/>
      <c r="S6844" s="35"/>
      <c r="T6844" s="147"/>
    </row>
    <row r="6845">
      <c r="A6845" s="147"/>
      <c r="B6845" s="64"/>
      <c r="C6845" s="147" t="s">
        <v>217</v>
      </c>
      <c r="E6845" s="161"/>
      <c r="F6845" s="162"/>
      <c r="G6845" s="147"/>
      <c r="H6845" s="146"/>
      <c r="J6845" s="146"/>
      <c r="L6845" s="150"/>
      <c r="N6845" s="163"/>
      <c r="O6845" s="146"/>
      <c r="P6845" s="146"/>
      <c r="Q6845" s="146"/>
      <c r="R6845" s="34"/>
      <c r="S6845" s="35"/>
      <c r="T6845" s="147"/>
    </row>
    <row r="6846">
      <c r="A6846" s="147"/>
      <c r="B6846" s="64"/>
      <c r="C6846" s="147" t="s">
        <v>217</v>
      </c>
      <c r="E6846" s="161"/>
      <c r="F6846" s="162"/>
      <c r="G6846" s="147"/>
      <c r="H6846" s="146"/>
      <c r="J6846" s="146"/>
      <c r="L6846" s="150"/>
      <c r="N6846" s="163"/>
      <c r="O6846" s="146"/>
      <c r="P6846" s="146"/>
      <c r="Q6846" s="146"/>
      <c r="R6846" s="34"/>
      <c r="S6846" s="35"/>
      <c r="T6846" s="147"/>
    </row>
    <row r="6847">
      <c r="A6847" s="147"/>
      <c r="B6847" s="64"/>
      <c r="C6847" s="147" t="s">
        <v>217</v>
      </c>
      <c r="E6847" s="161"/>
      <c r="F6847" s="162"/>
      <c r="G6847" s="147"/>
      <c r="H6847" s="146"/>
      <c r="J6847" s="146"/>
      <c r="L6847" s="150"/>
      <c r="N6847" s="163"/>
      <c r="O6847" s="146"/>
      <c r="P6847" s="146"/>
      <c r="Q6847" s="146"/>
      <c r="R6847" s="34"/>
      <c r="S6847" s="35"/>
      <c r="T6847" s="147"/>
    </row>
    <row r="6848">
      <c r="A6848" s="147"/>
      <c r="B6848" s="64"/>
      <c r="C6848" s="147" t="s">
        <v>217</v>
      </c>
      <c r="E6848" s="161"/>
      <c r="F6848" s="162"/>
      <c r="G6848" s="147"/>
      <c r="H6848" s="146"/>
      <c r="J6848" s="146"/>
      <c r="L6848" s="150"/>
      <c r="N6848" s="163"/>
      <c r="O6848" s="146"/>
      <c r="P6848" s="146"/>
      <c r="Q6848" s="146"/>
      <c r="R6848" s="34"/>
      <c r="S6848" s="35"/>
      <c r="T6848" s="147"/>
    </row>
    <row r="6849">
      <c r="A6849" s="147"/>
      <c r="B6849" s="64"/>
      <c r="C6849" s="147" t="s">
        <v>217</v>
      </c>
      <c r="E6849" s="161"/>
      <c r="F6849" s="162"/>
      <c r="G6849" s="147"/>
      <c r="H6849" s="146"/>
      <c r="J6849" s="146"/>
      <c r="L6849" s="150"/>
      <c r="N6849" s="163"/>
      <c r="O6849" s="146"/>
      <c r="P6849" s="146"/>
      <c r="Q6849" s="146"/>
      <c r="R6849" s="34"/>
      <c r="S6849" s="35"/>
      <c r="T6849" s="147"/>
    </row>
    <row r="6850">
      <c r="A6850" s="147"/>
      <c r="B6850" s="64"/>
      <c r="C6850" s="147" t="s">
        <v>217</v>
      </c>
      <c r="E6850" s="161"/>
      <c r="F6850" s="162"/>
      <c r="G6850" s="147"/>
      <c r="H6850" s="146"/>
      <c r="J6850" s="146"/>
      <c r="L6850" s="150"/>
      <c r="N6850" s="163"/>
      <c r="O6850" s="146"/>
      <c r="P6850" s="146"/>
      <c r="Q6850" s="146"/>
      <c r="R6850" s="34"/>
      <c r="S6850" s="35"/>
      <c r="T6850" s="147"/>
    </row>
    <row r="6851">
      <c r="A6851" s="147"/>
      <c r="B6851" s="64"/>
      <c r="C6851" s="147" t="s">
        <v>217</v>
      </c>
      <c r="E6851" s="161"/>
      <c r="F6851" s="162"/>
      <c r="G6851" s="147"/>
      <c r="H6851" s="146"/>
      <c r="J6851" s="146"/>
      <c r="L6851" s="150"/>
      <c r="N6851" s="163"/>
      <c r="O6851" s="146"/>
      <c r="P6851" s="146"/>
      <c r="Q6851" s="146"/>
      <c r="R6851" s="34"/>
      <c r="S6851" s="35"/>
      <c r="T6851" s="147"/>
    </row>
    <row r="6852">
      <c r="A6852" s="147"/>
      <c r="B6852" s="64"/>
      <c r="C6852" s="147" t="s">
        <v>217</v>
      </c>
      <c r="E6852" s="161"/>
      <c r="F6852" s="162"/>
      <c r="G6852" s="147"/>
      <c r="H6852" s="146"/>
      <c r="J6852" s="146"/>
      <c r="L6852" s="150"/>
      <c r="N6852" s="163"/>
      <c r="O6852" s="146"/>
      <c r="P6852" s="146"/>
      <c r="Q6852" s="146"/>
      <c r="R6852" s="34"/>
      <c r="S6852" s="35"/>
      <c r="T6852" s="147"/>
    </row>
    <row r="6853">
      <c r="A6853" s="147"/>
      <c r="B6853" s="64"/>
      <c r="C6853" s="147" t="s">
        <v>217</v>
      </c>
      <c r="E6853" s="161"/>
      <c r="F6853" s="162"/>
      <c r="G6853" s="147"/>
      <c r="H6853" s="146"/>
      <c r="J6853" s="146"/>
      <c r="L6853" s="150"/>
      <c r="N6853" s="163"/>
      <c r="O6853" s="146"/>
      <c r="P6853" s="146"/>
      <c r="Q6853" s="146"/>
      <c r="R6853" s="34"/>
      <c r="S6853" s="35"/>
      <c r="T6853" s="147"/>
    </row>
    <row r="6854">
      <c r="A6854" s="147"/>
      <c r="B6854" s="64"/>
      <c r="C6854" s="147" t="s">
        <v>217</v>
      </c>
      <c r="E6854" s="161"/>
      <c r="F6854" s="162"/>
      <c r="G6854" s="147"/>
      <c r="H6854" s="146"/>
      <c r="J6854" s="146"/>
      <c r="L6854" s="150"/>
      <c r="N6854" s="163"/>
      <c r="O6854" s="146"/>
      <c r="P6854" s="146"/>
      <c r="Q6854" s="146"/>
      <c r="R6854" s="34"/>
      <c r="S6854" s="35"/>
      <c r="T6854" s="147"/>
    </row>
    <row r="6855">
      <c r="A6855" s="147"/>
      <c r="B6855" s="64"/>
      <c r="C6855" s="147" t="s">
        <v>217</v>
      </c>
      <c r="E6855" s="161"/>
      <c r="F6855" s="162"/>
      <c r="G6855" s="147"/>
      <c r="H6855" s="146"/>
      <c r="J6855" s="146"/>
      <c r="L6855" s="150"/>
      <c r="N6855" s="163"/>
      <c r="O6855" s="146"/>
      <c r="P6855" s="146"/>
      <c r="Q6855" s="146"/>
      <c r="R6855" s="34"/>
      <c r="S6855" s="35"/>
      <c r="T6855" s="147"/>
    </row>
    <row r="6856">
      <c r="A6856" s="147"/>
      <c r="B6856" s="64"/>
      <c r="C6856" s="147" t="s">
        <v>217</v>
      </c>
      <c r="E6856" s="161"/>
      <c r="F6856" s="162"/>
      <c r="G6856" s="147"/>
      <c r="H6856" s="146"/>
      <c r="J6856" s="146"/>
      <c r="L6856" s="150"/>
      <c r="N6856" s="163"/>
      <c r="O6856" s="146"/>
      <c r="P6856" s="146"/>
      <c r="Q6856" s="146"/>
      <c r="R6856" s="34"/>
      <c r="S6856" s="35"/>
      <c r="T6856" s="147"/>
    </row>
    <row r="6857">
      <c r="A6857" s="147"/>
      <c r="B6857" s="64"/>
      <c r="C6857" s="147" t="s">
        <v>217</v>
      </c>
      <c r="E6857" s="161"/>
      <c r="F6857" s="162"/>
      <c r="G6857" s="147"/>
      <c r="H6857" s="146"/>
      <c r="J6857" s="146"/>
      <c r="L6857" s="150"/>
      <c r="N6857" s="163"/>
      <c r="O6857" s="146"/>
      <c r="P6857" s="146"/>
      <c r="Q6857" s="146"/>
      <c r="R6857" s="34"/>
      <c r="S6857" s="35"/>
      <c r="T6857" s="147"/>
    </row>
    <row r="6858">
      <c r="A6858" s="147"/>
      <c r="B6858" s="64"/>
      <c r="C6858" s="147" t="s">
        <v>217</v>
      </c>
      <c r="E6858" s="161"/>
      <c r="F6858" s="162"/>
      <c r="G6858" s="147"/>
      <c r="H6858" s="146"/>
      <c r="J6858" s="146"/>
      <c r="L6858" s="150"/>
      <c r="N6858" s="163"/>
      <c r="O6858" s="146"/>
      <c r="P6858" s="146"/>
      <c r="Q6858" s="146"/>
      <c r="R6858" s="34"/>
      <c r="S6858" s="35"/>
      <c r="T6858" s="147"/>
    </row>
    <row r="6859">
      <c r="A6859" s="147"/>
      <c r="B6859" s="64"/>
      <c r="C6859" s="147" t="s">
        <v>217</v>
      </c>
      <c r="E6859" s="161"/>
      <c r="F6859" s="162"/>
      <c r="G6859" s="147"/>
      <c r="H6859" s="146"/>
      <c r="J6859" s="146"/>
      <c r="L6859" s="150"/>
      <c r="N6859" s="163"/>
      <c r="O6859" s="146"/>
      <c r="P6859" s="146"/>
      <c r="Q6859" s="146"/>
      <c r="R6859" s="34"/>
      <c r="S6859" s="35"/>
      <c r="T6859" s="147"/>
    </row>
    <row r="6860">
      <c r="A6860" s="147"/>
      <c r="B6860" s="64"/>
      <c r="C6860" s="147" t="s">
        <v>217</v>
      </c>
      <c r="E6860" s="161"/>
      <c r="F6860" s="162"/>
      <c r="G6860" s="147"/>
      <c r="H6860" s="146"/>
      <c r="J6860" s="146"/>
      <c r="L6860" s="150"/>
      <c r="N6860" s="163"/>
      <c r="O6860" s="146"/>
      <c r="P6860" s="146"/>
      <c r="Q6860" s="146"/>
      <c r="R6860" s="34"/>
      <c r="S6860" s="35"/>
      <c r="T6860" s="147"/>
    </row>
    <row r="6861">
      <c r="A6861" s="147"/>
      <c r="B6861" s="64"/>
      <c r="C6861" s="147" t="s">
        <v>217</v>
      </c>
      <c r="E6861" s="161"/>
      <c r="F6861" s="162"/>
      <c r="G6861" s="147"/>
      <c r="H6861" s="146"/>
      <c r="J6861" s="146"/>
      <c r="L6861" s="150"/>
      <c r="N6861" s="163"/>
      <c r="O6861" s="146"/>
      <c r="P6861" s="146"/>
      <c r="Q6861" s="146"/>
      <c r="R6861" s="34"/>
      <c r="S6861" s="35"/>
      <c r="T6861" s="147"/>
    </row>
    <row r="6862">
      <c r="A6862" s="147"/>
      <c r="B6862" s="64"/>
      <c r="C6862" s="147" t="s">
        <v>217</v>
      </c>
      <c r="E6862" s="161"/>
      <c r="F6862" s="162"/>
      <c r="G6862" s="147"/>
      <c r="H6862" s="146"/>
      <c r="J6862" s="146"/>
      <c r="L6862" s="150"/>
      <c r="N6862" s="163"/>
      <c r="O6862" s="146"/>
      <c r="P6862" s="146"/>
      <c r="Q6862" s="146"/>
      <c r="R6862" s="34"/>
      <c r="S6862" s="35"/>
      <c r="T6862" s="147"/>
    </row>
    <row r="6863">
      <c r="A6863" s="147"/>
      <c r="B6863" s="64"/>
      <c r="C6863" s="147" t="s">
        <v>217</v>
      </c>
      <c r="E6863" s="161"/>
      <c r="F6863" s="162"/>
      <c r="G6863" s="147"/>
      <c r="H6863" s="146"/>
      <c r="J6863" s="146"/>
      <c r="L6863" s="150"/>
      <c r="N6863" s="163"/>
      <c r="O6863" s="146"/>
      <c r="P6863" s="146"/>
      <c r="Q6863" s="146"/>
      <c r="R6863" s="34"/>
      <c r="S6863" s="35"/>
      <c r="T6863" s="147"/>
    </row>
    <row r="6864">
      <c r="A6864" s="147"/>
      <c r="B6864" s="64"/>
      <c r="C6864" s="147" t="s">
        <v>217</v>
      </c>
      <c r="E6864" s="161"/>
      <c r="F6864" s="162"/>
      <c r="G6864" s="147"/>
      <c r="H6864" s="146"/>
      <c r="J6864" s="146"/>
      <c r="L6864" s="150"/>
      <c r="N6864" s="163"/>
      <c r="O6864" s="146"/>
      <c r="P6864" s="146"/>
      <c r="Q6864" s="146"/>
      <c r="R6864" s="34"/>
      <c r="S6864" s="35"/>
      <c r="T6864" s="147"/>
    </row>
    <row r="6865">
      <c r="A6865" s="147"/>
      <c r="B6865" s="64"/>
      <c r="C6865" s="147" t="s">
        <v>217</v>
      </c>
      <c r="E6865" s="161"/>
      <c r="F6865" s="162"/>
      <c r="G6865" s="147"/>
      <c r="H6865" s="146"/>
      <c r="J6865" s="146"/>
      <c r="L6865" s="150"/>
      <c r="N6865" s="163"/>
      <c r="O6865" s="146"/>
      <c r="P6865" s="146"/>
      <c r="Q6865" s="146"/>
      <c r="R6865" s="34"/>
      <c r="S6865" s="35"/>
      <c r="T6865" s="147"/>
    </row>
    <row r="6866">
      <c r="A6866" s="147"/>
      <c r="B6866" s="64"/>
      <c r="C6866" s="147" t="s">
        <v>217</v>
      </c>
      <c r="E6866" s="161"/>
      <c r="F6866" s="162"/>
      <c r="G6866" s="147"/>
      <c r="H6866" s="146"/>
      <c r="J6866" s="146"/>
      <c r="L6866" s="150"/>
      <c r="N6866" s="163"/>
      <c r="O6866" s="146"/>
      <c r="P6866" s="146"/>
      <c r="Q6866" s="146"/>
      <c r="R6866" s="34"/>
      <c r="S6866" s="35"/>
      <c r="T6866" s="147"/>
    </row>
    <row r="6867">
      <c r="A6867" s="147"/>
      <c r="B6867" s="64"/>
      <c r="C6867" s="147" t="s">
        <v>217</v>
      </c>
      <c r="E6867" s="161"/>
      <c r="F6867" s="162"/>
      <c r="G6867" s="147"/>
      <c r="H6867" s="146"/>
      <c r="J6867" s="146"/>
      <c r="L6867" s="150"/>
      <c r="N6867" s="163"/>
      <c r="O6867" s="146"/>
      <c r="P6867" s="146"/>
      <c r="Q6867" s="146"/>
      <c r="R6867" s="34"/>
      <c r="S6867" s="35"/>
      <c r="T6867" s="147"/>
    </row>
    <row r="6868">
      <c r="A6868" s="147"/>
      <c r="B6868" s="64"/>
      <c r="C6868" s="147" t="s">
        <v>217</v>
      </c>
      <c r="E6868" s="161"/>
      <c r="F6868" s="162"/>
      <c r="G6868" s="147"/>
      <c r="H6868" s="146"/>
      <c r="J6868" s="146"/>
      <c r="L6868" s="150"/>
      <c r="N6868" s="163"/>
      <c r="O6868" s="146"/>
      <c r="P6868" s="146"/>
      <c r="Q6868" s="146"/>
      <c r="R6868" s="34"/>
      <c r="S6868" s="35"/>
      <c r="T6868" s="147"/>
    </row>
    <row r="6869">
      <c r="A6869" s="147"/>
      <c r="B6869" s="64"/>
      <c r="C6869" s="147" t="s">
        <v>217</v>
      </c>
      <c r="E6869" s="161"/>
      <c r="F6869" s="162"/>
      <c r="G6869" s="147"/>
      <c r="H6869" s="146"/>
      <c r="J6869" s="146"/>
      <c r="L6869" s="150"/>
      <c r="N6869" s="163"/>
      <c r="O6869" s="146"/>
      <c r="P6869" s="146"/>
      <c r="Q6869" s="146"/>
      <c r="R6869" s="34"/>
      <c r="S6869" s="35"/>
      <c r="T6869" s="147"/>
    </row>
    <row r="6870">
      <c r="A6870" s="147"/>
      <c r="B6870" s="64"/>
      <c r="C6870" s="147" t="s">
        <v>217</v>
      </c>
      <c r="E6870" s="161"/>
      <c r="F6870" s="162"/>
      <c r="G6870" s="147"/>
      <c r="H6870" s="146"/>
      <c r="J6870" s="146"/>
      <c r="L6870" s="150"/>
      <c r="N6870" s="163"/>
      <c r="O6870" s="146"/>
      <c r="P6870" s="146"/>
      <c r="Q6870" s="146"/>
      <c r="R6870" s="34"/>
      <c r="S6870" s="35"/>
      <c r="T6870" s="147"/>
    </row>
    <row r="6871">
      <c r="A6871" s="147"/>
      <c r="B6871" s="64"/>
      <c r="C6871" s="147" t="s">
        <v>217</v>
      </c>
      <c r="E6871" s="161"/>
      <c r="F6871" s="162"/>
      <c r="G6871" s="147"/>
      <c r="H6871" s="146"/>
      <c r="J6871" s="146"/>
      <c r="L6871" s="150"/>
      <c r="N6871" s="163"/>
      <c r="O6871" s="146"/>
      <c r="P6871" s="146"/>
      <c r="Q6871" s="146"/>
      <c r="R6871" s="34"/>
      <c r="S6871" s="35"/>
      <c r="T6871" s="147"/>
    </row>
    <row r="6872">
      <c r="A6872" s="147"/>
      <c r="B6872" s="64"/>
      <c r="C6872" s="147" t="s">
        <v>217</v>
      </c>
      <c r="E6872" s="161"/>
      <c r="F6872" s="162"/>
      <c r="G6872" s="147"/>
      <c r="H6872" s="146"/>
      <c r="J6872" s="146"/>
      <c r="L6872" s="150"/>
      <c r="N6872" s="163"/>
      <c r="O6872" s="146"/>
      <c r="P6872" s="146"/>
      <c r="Q6872" s="146"/>
      <c r="R6872" s="34"/>
      <c r="S6872" s="35"/>
      <c r="T6872" s="147"/>
    </row>
    <row r="6873">
      <c r="A6873" s="147"/>
      <c r="B6873" s="64"/>
      <c r="C6873" s="147" t="s">
        <v>217</v>
      </c>
      <c r="E6873" s="161"/>
      <c r="F6873" s="162"/>
      <c r="G6873" s="147"/>
      <c r="H6873" s="146"/>
      <c r="J6873" s="146"/>
      <c r="L6873" s="150"/>
      <c r="N6873" s="163"/>
      <c r="O6873" s="146"/>
      <c r="P6873" s="146"/>
      <c r="Q6873" s="146"/>
      <c r="R6873" s="34"/>
      <c r="S6873" s="35"/>
      <c r="T6873" s="147"/>
    </row>
    <row r="6874">
      <c r="A6874" s="147"/>
      <c r="B6874" s="64"/>
      <c r="C6874" s="147" t="s">
        <v>217</v>
      </c>
      <c r="E6874" s="161"/>
      <c r="F6874" s="162"/>
      <c r="G6874" s="147"/>
      <c r="H6874" s="146"/>
      <c r="J6874" s="146"/>
      <c r="L6874" s="150"/>
      <c r="N6874" s="163"/>
      <c r="O6874" s="146"/>
      <c r="P6874" s="146"/>
      <c r="Q6874" s="146"/>
      <c r="R6874" s="34"/>
      <c r="S6874" s="35"/>
      <c r="T6874" s="147"/>
    </row>
    <row r="6875">
      <c r="A6875" s="147"/>
      <c r="B6875" s="64"/>
      <c r="C6875" s="147" t="s">
        <v>217</v>
      </c>
      <c r="E6875" s="161"/>
      <c r="F6875" s="162"/>
      <c r="G6875" s="147"/>
      <c r="H6875" s="146"/>
      <c r="J6875" s="146"/>
      <c r="L6875" s="150"/>
      <c r="N6875" s="163"/>
      <c r="O6875" s="146"/>
      <c r="P6875" s="146"/>
      <c r="Q6875" s="146"/>
      <c r="R6875" s="34"/>
      <c r="S6875" s="35"/>
      <c r="T6875" s="147"/>
    </row>
    <row r="6876">
      <c r="A6876" s="147"/>
      <c r="B6876" s="64"/>
      <c r="C6876" s="147" t="s">
        <v>217</v>
      </c>
      <c r="E6876" s="161"/>
      <c r="F6876" s="162"/>
      <c r="G6876" s="147"/>
      <c r="H6876" s="146"/>
      <c r="J6876" s="146"/>
      <c r="L6876" s="150"/>
      <c r="N6876" s="163"/>
      <c r="O6876" s="146"/>
      <c r="P6876" s="146"/>
      <c r="Q6876" s="146"/>
      <c r="R6876" s="34"/>
      <c r="S6876" s="35"/>
      <c r="T6876" s="147"/>
    </row>
    <row r="6877">
      <c r="A6877" s="147"/>
      <c r="B6877" s="64"/>
      <c r="C6877" s="147" t="s">
        <v>217</v>
      </c>
      <c r="E6877" s="161"/>
      <c r="F6877" s="162"/>
      <c r="G6877" s="147"/>
      <c r="H6877" s="146"/>
      <c r="J6877" s="146"/>
      <c r="L6877" s="150"/>
      <c r="N6877" s="163"/>
      <c r="O6877" s="146"/>
      <c r="P6877" s="146"/>
      <c r="Q6877" s="146"/>
      <c r="R6877" s="34"/>
      <c r="S6877" s="35"/>
      <c r="T6877" s="147"/>
    </row>
    <row r="6878">
      <c r="A6878" s="147"/>
      <c r="B6878" s="64"/>
      <c r="C6878" s="147" t="s">
        <v>217</v>
      </c>
      <c r="E6878" s="161"/>
      <c r="F6878" s="162"/>
      <c r="G6878" s="147"/>
      <c r="H6878" s="146"/>
      <c r="J6878" s="146"/>
      <c r="L6878" s="150"/>
      <c r="N6878" s="163"/>
      <c r="O6878" s="146"/>
      <c r="P6878" s="146"/>
      <c r="Q6878" s="146"/>
      <c r="R6878" s="34"/>
      <c r="S6878" s="35"/>
      <c r="T6878" s="147"/>
    </row>
    <row r="6879">
      <c r="A6879" s="147"/>
      <c r="B6879" s="64"/>
      <c r="C6879" s="147" t="s">
        <v>217</v>
      </c>
      <c r="E6879" s="161"/>
      <c r="F6879" s="162"/>
      <c r="G6879" s="147"/>
      <c r="H6879" s="146"/>
      <c r="J6879" s="146"/>
      <c r="L6879" s="150"/>
      <c r="N6879" s="163"/>
      <c r="O6879" s="146"/>
      <c r="P6879" s="146"/>
      <c r="Q6879" s="146"/>
      <c r="R6879" s="34"/>
      <c r="S6879" s="35"/>
      <c r="T6879" s="147"/>
    </row>
    <row r="6880">
      <c r="A6880" s="147"/>
      <c r="B6880" s="64"/>
      <c r="C6880" s="147" t="s">
        <v>217</v>
      </c>
      <c r="E6880" s="161"/>
      <c r="F6880" s="162"/>
      <c r="G6880" s="147"/>
      <c r="H6880" s="146"/>
      <c r="J6880" s="146"/>
      <c r="L6880" s="150"/>
      <c r="N6880" s="163"/>
      <c r="O6880" s="146"/>
      <c r="P6880" s="146"/>
      <c r="Q6880" s="146"/>
      <c r="R6880" s="34"/>
      <c r="S6880" s="35"/>
      <c r="T6880" s="147"/>
    </row>
    <row r="6881">
      <c r="A6881" s="147"/>
      <c r="B6881" s="64"/>
      <c r="C6881" s="147" t="s">
        <v>217</v>
      </c>
      <c r="E6881" s="161"/>
      <c r="F6881" s="162"/>
      <c r="G6881" s="147"/>
      <c r="H6881" s="146"/>
      <c r="J6881" s="146"/>
      <c r="L6881" s="150"/>
      <c r="N6881" s="163"/>
      <c r="O6881" s="146"/>
      <c r="P6881" s="146"/>
      <c r="Q6881" s="146"/>
      <c r="R6881" s="34"/>
      <c r="S6881" s="35"/>
      <c r="T6881" s="147"/>
    </row>
    <row r="6882">
      <c r="A6882" s="147"/>
      <c r="B6882" s="64"/>
      <c r="C6882" s="147" t="s">
        <v>217</v>
      </c>
      <c r="E6882" s="161"/>
      <c r="F6882" s="162"/>
      <c r="G6882" s="147"/>
      <c r="H6882" s="146"/>
      <c r="J6882" s="146"/>
      <c r="L6882" s="150"/>
      <c r="N6882" s="163"/>
      <c r="O6882" s="146"/>
      <c r="P6882" s="146"/>
      <c r="Q6882" s="146"/>
      <c r="R6882" s="34"/>
      <c r="S6882" s="35"/>
      <c r="T6882" s="147"/>
    </row>
    <row r="6883">
      <c r="A6883" s="147"/>
      <c r="B6883" s="64"/>
      <c r="C6883" s="147" t="s">
        <v>217</v>
      </c>
      <c r="E6883" s="161"/>
      <c r="F6883" s="162"/>
      <c r="G6883" s="147"/>
      <c r="H6883" s="146"/>
      <c r="J6883" s="146"/>
      <c r="L6883" s="150"/>
      <c r="N6883" s="163"/>
      <c r="O6883" s="146"/>
      <c r="P6883" s="146"/>
      <c r="Q6883" s="146"/>
      <c r="R6883" s="34"/>
      <c r="S6883" s="35"/>
      <c r="T6883" s="147"/>
    </row>
    <row r="6884">
      <c r="A6884" s="147"/>
      <c r="B6884" s="64"/>
      <c r="C6884" s="147" t="s">
        <v>217</v>
      </c>
      <c r="E6884" s="161"/>
      <c r="F6884" s="162"/>
      <c r="G6884" s="147"/>
      <c r="H6884" s="146"/>
      <c r="J6884" s="146"/>
      <c r="L6884" s="150"/>
      <c r="N6884" s="163"/>
      <c r="O6884" s="146"/>
      <c r="P6884" s="146"/>
      <c r="Q6884" s="146"/>
      <c r="R6884" s="34"/>
      <c r="S6884" s="35"/>
      <c r="T6884" s="147"/>
    </row>
    <row r="6885">
      <c r="A6885" s="147"/>
      <c r="B6885" s="64"/>
      <c r="C6885" s="147" t="s">
        <v>217</v>
      </c>
      <c r="E6885" s="161"/>
      <c r="F6885" s="162"/>
      <c r="G6885" s="147"/>
      <c r="H6885" s="146"/>
      <c r="J6885" s="146"/>
      <c r="L6885" s="150"/>
      <c r="N6885" s="163"/>
      <c r="O6885" s="146"/>
      <c r="P6885" s="146"/>
      <c r="Q6885" s="146"/>
      <c r="R6885" s="34"/>
      <c r="S6885" s="35"/>
      <c r="T6885" s="147"/>
    </row>
    <row r="6886">
      <c r="A6886" s="147"/>
      <c r="B6886" s="64"/>
      <c r="C6886" s="147" t="s">
        <v>217</v>
      </c>
      <c r="E6886" s="161"/>
      <c r="F6886" s="162"/>
      <c r="G6886" s="147"/>
      <c r="H6886" s="146"/>
      <c r="J6886" s="146"/>
      <c r="L6886" s="150"/>
      <c r="N6886" s="163"/>
      <c r="O6886" s="146"/>
      <c r="P6886" s="146"/>
      <c r="Q6886" s="146"/>
      <c r="R6886" s="34"/>
      <c r="S6886" s="35"/>
      <c r="T6886" s="147"/>
    </row>
    <row r="6887">
      <c r="A6887" s="147"/>
      <c r="B6887" s="64"/>
      <c r="C6887" s="147" t="s">
        <v>217</v>
      </c>
      <c r="E6887" s="161"/>
      <c r="F6887" s="162"/>
      <c r="G6887" s="147"/>
      <c r="H6887" s="146"/>
      <c r="J6887" s="146"/>
      <c r="L6887" s="150"/>
      <c r="N6887" s="163"/>
      <c r="O6887" s="146"/>
      <c r="P6887" s="146"/>
      <c r="Q6887" s="146"/>
      <c r="R6887" s="34"/>
      <c r="S6887" s="35"/>
      <c r="T6887" s="147"/>
    </row>
    <row r="6888">
      <c r="A6888" s="147"/>
      <c r="B6888" s="64"/>
      <c r="C6888" s="147" t="s">
        <v>217</v>
      </c>
      <c r="E6888" s="161"/>
      <c r="F6888" s="162"/>
      <c r="G6888" s="147"/>
      <c r="H6888" s="146"/>
      <c r="J6888" s="146"/>
      <c r="L6888" s="150"/>
      <c r="N6888" s="163"/>
      <c r="O6888" s="146"/>
      <c r="P6888" s="146"/>
      <c r="Q6888" s="146"/>
      <c r="R6888" s="34"/>
      <c r="S6888" s="35"/>
      <c r="T6888" s="147"/>
    </row>
    <row r="6889">
      <c r="A6889" s="147"/>
      <c r="B6889" s="64"/>
      <c r="C6889" s="147" t="s">
        <v>217</v>
      </c>
      <c r="E6889" s="161"/>
      <c r="F6889" s="162"/>
      <c r="G6889" s="147"/>
      <c r="H6889" s="146"/>
      <c r="J6889" s="146"/>
      <c r="L6889" s="150"/>
      <c r="N6889" s="163"/>
      <c r="O6889" s="146"/>
      <c r="P6889" s="146"/>
      <c r="Q6889" s="146"/>
      <c r="R6889" s="34"/>
      <c r="S6889" s="35"/>
      <c r="T6889" s="147"/>
    </row>
    <row r="6890">
      <c r="A6890" s="147"/>
      <c r="B6890" s="64"/>
      <c r="C6890" s="147" t="s">
        <v>217</v>
      </c>
      <c r="E6890" s="161"/>
      <c r="F6890" s="162"/>
      <c r="G6890" s="147"/>
      <c r="H6890" s="146"/>
      <c r="J6890" s="146"/>
      <c r="L6890" s="150"/>
      <c r="N6890" s="163"/>
      <c r="O6890" s="146"/>
      <c r="P6890" s="146"/>
      <c r="Q6890" s="146"/>
      <c r="R6890" s="34"/>
      <c r="S6890" s="35"/>
      <c r="T6890" s="147"/>
    </row>
    <row r="6891">
      <c r="A6891" s="147"/>
      <c r="B6891" s="64"/>
      <c r="C6891" s="147" t="s">
        <v>217</v>
      </c>
      <c r="E6891" s="161"/>
      <c r="F6891" s="162"/>
      <c r="G6891" s="147"/>
      <c r="H6891" s="146"/>
      <c r="J6891" s="146"/>
      <c r="L6891" s="150"/>
      <c r="N6891" s="163"/>
      <c r="O6891" s="146"/>
      <c r="P6891" s="146"/>
      <c r="Q6891" s="146"/>
      <c r="R6891" s="34"/>
      <c r="S6891" s="35"/>
      <c r="T6891" s="147"/>
    </row>
    <row r="6892">
      <c r="A6892" s="147"/>
      <c r="B6892" s="64"/>
      <c r="C6892" s="147" t="s">
        <v>217</v>
      </c>
      <c r="E6892" s="161"/>
      <c r="F6892" s="162"/>
      <c r="G6892" s="147"/>
      <c r="H6892" s="146"/>
      <c r="J6892" s="146"/>
      <c r="L6892" s="150"/>
      <c r="N6892" s="163"/>
      <c r="O6892" s="146"/>
      <c r="P6892" s="146"/>
      <c r="Q6892" s="146"/>
      <c r="R6892" s="34"/>
      <c r="S6892" s="35"/>
      <c r="T6892" s="147"/>
    </row>
    <row r="6893">
      <c r="A6893" s="147"/>
      <c r="B6893" s="64"/>
      <c r="C6893" s="147" t="s">
        <v>217</v>
      </c>
      <c r="E6893" s="161"/>
      <c r="F6893" s="162"/>
      <c r="G6893" s="147"/>
      <c r="H6893" s="146"/>
      <c r="J6893" s="146"/>
      <c r="L6893" s="150"/>
      <c r="N6893" s="163"/>
      <c r="O6893" s="146"/>
      <c r="P6893" s="146"/>
      <c r="Q6893" s="146"/>
      <c r="R6893" s="34"/>
      <c r="S6893" s="35"/>
      <c r="T6893" s="147"/>
    </row>
    <row r="6894">
      <c r="A6894" s="147"/>
      <c r="B6894" s="64"/>
      <c r="C6894" s="147" t="s">
        <v>217</v>
      </c>
      <c r="E6894" s="161"/>
      <c r="F6894" s="162"/>
      <c r="G6894" s="147"/>
      <c r="H6894" s="146"/>
      <c r="J6894" s="146"/>
      <c r="L6894" s="150"/>
      <c r="N6894" s="163"/>
      <c r="O6894" s="146"/>
      <c r="P6894" s="146"/>
      <c r="Q6894" s="146"/>
      <c r="R6894" s="34"/>
      <c r="S6894" s="35"/>
      <c r="T6894" s="147"/>
    </row>
    <row r="6895">
      <c r="A6895" s="147"/>
      <c r="B6895" s="64"/>
      <c r="C6895" s="147" t="s">
        <v>217</v>
      </c>
      <c r="E6895" s="161"/>
      <c r="F6895" s="162"/>
      <c r="G6895" s="147"/>
      <c r="H6895" s="146"/>
      <c r="J6895" s="146"/>
      <c r="L6895" s="150"/>
      <c r="N6895" s="163"/>
      <c r="O6895" s="146"/>
      <c r="P6895" s="146"/>
      <c r="Q6895" s="146"/>
      <c r="R6895" s="34"/>
      <c r="S6895" s="35"/>
      <c r="T6895" s="147"/>
    </row>
    <row r="6896">
      <c r="A6896" s="147"/>
      <c r="B6896" s="64"/>
      <c r="C6896" s="147" t="s">
        <v>217</v>
      </c>
      <c r="E6896" s="161"/>
      <c r="F6896" s="162"/>
      <c r="G6896" s="147"/>
      <c r="H6896" s="146"/>
      <c r="J6896" s="146"/>
      <c r="L6896" s="150"/>
      <c r="N6896" s="163"/>
      <c r="O6896" s="146"/>
      <c r="P6896" s="146"/>
      <c r="Q6896" s="146"/>
      <c r="R6896" s="34"/>
      <c r="S6896" s="35"/>
      <c r="T6896" s="147"/>
    </row>
    <row r="6897">
      <c r="A6897" s="147"/>
      <c r="B6897" s="64"/>
      <c r="C6897" s="147" t="s">
        <v>217</v>
      </c>
      <c r="E6897" s="161"/>
      <c r="F6897" s="162"/>
      <c r="G6897" s="147"/>
      <c r="H6897" s="146"/>
      <c r="J6897" s="146"/>
      <c r="L6897" s="150"/>
      <c r="N6897" s="163"/>
      <c r="O6897" s="146"/>
      <c r="P6897" s="146"/>
      <c r="Q6897" s="146"/>
      <c r="R6897" s="34"/>
      <c r="S6897" s="35"/>
      <c r="T6897" s="147"/>
    </row>
    <row r="6898">
      <c r="A6898" s="147"/>
      <c r="B6898" s="64"/>
      <c r="C6898" s="147" t="s">
        <v>217</v>
      </c>
      <c r="E6898" s="161"/>
      <c r="F6898" s="162"/>
      <c r="G6898" s="147"/>
      <c r="H6898" s="146"/>
      <c r="J6898" s="146"/>
      <c r="L6898" s="150"/>
      <c r="N6898" s="163"/>
      <c r="O6898" s="146"/>
      <c r="P6898" s="146"/>
      <c r="Q6898" s="146"/>
      <c r="R6898" s="34"/>
      <c r="S6898" s="35"/>
      <c r="T6898" s="147"/>
    </row>
    <row r="6899">
      <c r="A6899" s="147"/>
      <c r="B6899" s="64"/>
      <c r="C6899" s="147" t="s">
        <v>217</v>
      </c>
      <c r="E6899" s="161"/>
      <c r="F6899" s="162"/>
      <c r="G6899" s="147"/>
      <c r="H6899" s="146"/>
      <c r="J6899" s="146"/>
      <c r="L6899" s="150"/>
      <c r="N6899" s="163"/>
      <c r="O6899" s="146"/>
      <c r="P6899" s="146"/>
      <c r="Q6899" s="146"/>
      <c r="R6899" s="34"/>
      <c r="S6899" s="35"/>
      <c r="T6899" s="147"/>
    </row>
    <row r="6900">
      <c r="A6900" s="147"/>
      <c r="B6900" s="64"/>
      <c r="C6900" s="147" t="s">
        <v>217</v>
      </c>
      <c r="E6900" s="161"/>
      <c r="F6900" s="162"/>
      <c r="G6900" s="147"/>
      <c r="H6900" s="146"/>
      <c r="J6900" s="146"/>
      <c r="L6900" s="150"/>
      <c r="N6900" s="163"/>
      <c r="O6900" s="146"/>
      <c r="P6900" s="146"/>
      <c r="Q6900" s="146"/>
      <c r="R6900" s="34"/>
      <c r="S6900" s="35"/>
      <c r="T6900" s="147"/>
    </row>
    <row r="6901">
      <c r="A6901" s="147"/>
      <c r="B6901" s="64"/>
      <c r="C6901" s="147" t="s">
        <v>217</v>
      </c>
      <c r="E6901" s="161"/>
      <c r="F6901" s="162"/>
      <c r="G6901" s="147"/>
      <c r="H6901" s="146"/>
      <c r="J6901" s="146"/>
      <c r="L6901" s="150"/>
      <c r="N6901" s="163"/>
      <c r="O6901" s="146"/>
      <c r="P6901" s="146"/>
      <c r="Q6901" s="146"/>
      <c r="R6901" s="34"/>
      <c r="S6901" s="35"/>
      <c r="T6901" s="147"/>
    </row>
    <row r="6902">
      <c r="A6902" s="147"/>
      <c r="B6902" s="64"/>
      <c r="C6902" s="147" t="s">
        <v>217</v>
      </c>
      <c r="E6902" s="161"/>
      <c r="F6902" s="162"/>
      <c r="G6902" s="147"/>
      <c r="H6902" s="146"/>
      <c r="J6902" s="146"/>
      <c r="L6902" s="150"/>
      <c r="N6902" s="163"/>
      <c r="O6902" s="146"/>
      <c r="P6902" s="146"/>
      <c r="Q6902" s="146"/>
      <c r="R6902" s="34"/>
      <c r="S6902" s="35"/>
      <c r="T6902" s="147"/>
    </row>
    <row r="6903">
      <c r="A6903" s="147"/>
      <c r="B6903" s="64"/>
      <c r="C6903" s="147" t="s">
        <v>217</v>
      </c>
      <c r="E6903" s="161"/>
      <c r="F6903" s="162"/>
      <c r="G6903" s="147"/>
      <c r="H6903" s="146"/>
      <c r="J6903" s="146"/>
      <c r="L6903" s="150"/>
      <c r="N6903" s="163"/>
      <c r="O6903" s="146"/>
      <c r="P6903" s="146"/>
      <c r="Q6903" s="146"/>
      <c r="R6903" s="34"/>
      <c r="S6903" s="35"/>
      <c r="T6903" s="147"/>
    </row>
    <row r="6904">
      <c r="A6904" s="147"/>
      <c r="B6904" s="64"/>
      <c r="C6904" s="147" t="s">
        <v>217</v>
      </c>
      <c r="E6904" s="161"/>
      <c r="F6904" s="162"/>
      <c r="G6904" s="147"/>
      <c r="H6904" s="146"/>
      <c r="J6904" s="146"/>
      <c r="L6904" s="150"/>
      <c r="N6904" s="163"/>
      <c r="O6904" s="146"/>
      <c r="P6904" s="146"/>
      <c r="Q6904" s="146"/>
      <c r="R6904" s="34"/>
      <c r="S6904" s="35"/>
      <c r="T6904" s="147"/>
    </row>
    <row r="6905">
      <c r="A6905" s="147"/>
      <c r="B6905" s="64"/>
      <c r="C6905" s="147" t="s">
        <v>217</v>
      </c>
      <c r="E6905" s="161"/>
      <c r="F6905" s="162"/>
      <c r="G6905" s="147"/>
      <c r="H6905" s="146"/>
      <c r="J6905" s="146"/>
      <c r="L6905" s="150"/>
      <c r="N6905" s="163"/>
      <c r="O6905" s="146"/>
      <c r="P6905" s="146"/>
      <c r="Q6905" s="146"/>
      <c r="R6905" s="34"/>
      <c r="S6905" s="35"/>
      <c r="T6905" s="147"/>
    </row>
    <row r="6906">
      <c r="A6906" s="147"/>
      <c r="B6906" s="64"/>
      <c r="C6906" s="147" t="s">
        <v>217</v>
      </c>
      <c r="E6906" s="161"/>
      <c r="F6906" s="162"/>
      <c r="G6906" s="147"/>
      <c r="H6906" s="146"/>
      <c r="J6906" s="146"/>
      <c r="L6906" s="150"/>
      <c r="N6906" s="163"/>
      <c r="O6906" s="146"/>
      <c r="P6906" s="146"/>
      <c r="Q6906" s="146"/>
      <c r="R6906" s="34"/>
      <c r="S6906" s="35"/>
      <c r="T6906" s="147"/>
    </row>
    <row r="6907">
      <c r="A6907" s="147"/>
      <c r="B6907" s="64"/>
      <c r="C6907" s="147" t="s">
        <v>217</v>
      </c>
      <c r="E6907" s="161"/>
      <c r="F6907" s="162"/>
      <c r="G6907" s="147"/>
      <c r="H6907" s="146"/>
      <c r="J6907" s="146"/>
      <c r="L6907" s="150"/>
      <c r="N6907" s="163"/>
      <c r="O6907" s="146"/>
      <c r="P6907" s="146"/>
      <c r="Q6907" s="146"/>
      <c r="R6907" s="34"/>
      <c r="S6907" s="35"/>
      <c r="T6907" s="147"/>
    </row>
    <row r="6908">
      <c r="A6908" s="147"/>
      <c r="B6908" s="64"/>
      <c r="C6908" s="147" t="s">
        <v>217</v>
      </c>
      <c r="E6908" s="161"/>
      <c r="F6908" s="162"/>
      <c r="G6908" s="147"/>
      <c r="H6908" s="146"/>
      <c r="J6908" s="146"/>
      <c r="L6908" s="150"/>
      <c r="N6908" s="163"/>
      <c r="O6908" s="146"/>
      <c r="P6908" s="146"/>
      <c r="Q6908" s="146"/>
      <c r="R6908" s="34"/>
      <c r="S6908" s="35"/>
      <c r="T6908" s="147"/>
    </row>
    <row r="6909">
      <c r="A6909" s="147"/>
      <c r="B6909" s="64"/>
      <c r="C6909" s="147" t="s">
        <v>217</v>
      </c>
      <c r="E6909" s="161"/>
      <c r="F6909" s="162"/>
      <c r="G6909" s="147"/>
      <c r="H6909" s="146"/>
      <c r="J6909" s="146"/>
      <c r="L6909" s="150"/>
      <c r="N6909" s="163"/>
      <c r="O6909" s="146"/>
      <c r="P6909" s="146"/>
      <c r="Q6909" s="146"/>
      <c r="R6909" s="34"/>
      <c r="S6909" s="35"/>
      <c r="T6909" s="147"/>
    </row>
    <row r="6910">
      <c r="A6910" s="147"/>
      <c r="B6910" s="64"/>
      <c r="C6910" s="147" t="s">
        <v>217</v>
      </c>
      <c r="E6910" s="161"/>
      <c r="F6910" s="162"/>
      <c r="G6910" s="147"/>
      <c r="H6910" s="146"/>
      <c r="J6910" s="146"/>
      <c r="L6910" s="150"/>
      <c r="N6910" s="163"/>
      <c r="O6910" s="146"/>
      <c r="P6910" s="146"/>
      <c r="Q6910" s="146"/>
      <c r="R6910" s="34"/>
      <c r="S6910" s="35"/>
      <c r="T6910" s="147"/>
    </row>
    <row r="6911">
      <c r="A6911" s="147"/>
      <c r="B6911" s="64"/>
      <c r="C6911" s="147" t="s">
        <v>217</v>
      </c>
      <c r="E6911" s="161"/>
      <c r="F6911" s="162"/>
      <c r="G6911" s="147"/>
      <c r="H6911" s="146"/>
      <c r="J6911" s="146"/>
      <c r="L6911" s="150"/>
      <c r="N6911" s="163"/>
      <c r="O6911" s="146"/>
      <c r="P6911" s="146"/>
      <c r="Q6911" s="146"/>
      <c r="R6911" s="34"/>
      <c r="S6911" s="35"/>
      <c r="T6911" s="147"/>
    </row>
    <row r="6912">
      <c r="A6912" s="147"/>
      <c r="B6912" s="64"/>
      <c r="C6912" s="147" t="s">
        <v>217</v>
      </c>
      <c r="E6912" s="161"/>
      <c r="F6912" s="162"/>
      <c r="G6912" s="147"/>
      <c r="H6912" s="146"/>
      <c r="J6912" s="146"/>
      <c r="L6912" s="150"/>
      <c r="N6912" s="163"/>
      <c r="O6912" s="146"/>
      <c r="P6912" s="146"/>
      <c r="Q6912" s="146"/>
      <c r="R6912" s="34"/>
      <c r="S6912" s="35"/>
      <c r="T6912" s="147"/>
    </row>
    <row r="6913">
      <c r="A6913" s="147"/>
      <c r="B6913" s="64"/>
      <c r="C6913" s="147" t="s">
        <v>217</v>
      </c>
      <c r="E6913" s="161"/>
      <c r="F6913" s="162"/>
      <c r="G6913" s="147"/>
      <c r="H6913" s="146"/>
      <c r="J6913" s="146"/>
      <c r="L6913" s="150"/>
      <c r="N6913" s="163"/>
      <c r="O6913" s="146"/>
      <c r="P6913" s="146"/>
      <c r="Q6913" s="146"/>
      <c r="R6913" s="34"/>
      <c r="S6913" s="35"/>
      <c r="T6913" s="147"/>
    </row>
    <row r="6914">
      <c r="A6914" s="147"/>
      <c r="B6914" s="64"/>
      <c r="C6914" s="147" t="s">
        <v>217</v>
      </c>
      <c r="E6914" s="161"/>
      <c r="F6914" s="162"/>
      <c r="G6914" s="147"/>
      <c r="H6914" s="146"/>
      <c r="J6914" s="146"/>
      <c r="L6914" s="150"/>
      <c r="N6914" s="163"/>
      <c r="O6914" s="146"/>
      <c r="P6914" s="146"/>
      <c r="Q6914" s="146"/>
      <c r="R6914" s="34"/>
      <c r="S6914" s="35"/>
      <c r="T6914" s="147"/>
    </row>
    <row r="6915">
      <c r="A6915" s="147"/>
      <c r="B6915" s="64"/>
      <c r="C6915" s="147" t="s">
        <v>217</v>
      </c>
      <c r="E6915" s="161"/>
      <c r="F6915" s="162"/>
      <c r="G6915" s="147"/>
      <c r="H6915" s="146"/>
      <c r="J6915" s="146"/>
      <c r="L6915" s="150"/>
      <c r="N6915" s="163"/>
      <c r="O6915" s="146"/>
      <c r="P6915" s="146"/>
      <c r="Q6915" s="146"/>
      <c r="R6915" s="34"/>
      <c r="S6915" s="35"/>
      <c r="T6915" s="147"/>
    </row>
    <row r="6916">
      <c r="A6916" s="147"/>
      <c r="B6916" s="64"/>
      <c r="C6916" s="147" t="s">
        <v>217</v>
      </c>
      <c r="E6916" s="161"/>
      <c r="F6916" s="162"/>
      <c r="G6916" s="147"/>
      <c r="H6916" s="146"/>
      <c r="J6916" s="146"/>
      <c r="L6916" s="150"/>
      <c r="N6916" s="163"/>
      <c r="O6916" s="146"/>
      <c r="P6916" s="146"/>
      <c r="Q6916" s="146"/>
      <c r="R6916" s="34"/>
      <c r="S6916" s="35"/>
      <c r="T6916" s="147"/>
    </row>
    <row r="6917">
      <c r="A6917" s="147"/>
      <c r="B6917" s="64"/>
      <c r="C6917" s="147" t="s">
        <v>217</v>
      </c>
      <c r="E6917" s="161"/>
      <c r="F6917" s="162"/>
      <c r="G6917" s="147"/>
      <c r="H6917" s="146"/>
      <c r="J6917" s="146"/>
      <c r="L6917" s="150"/>
      <c r="N6917" s="163"/>
      <c r="O6917" s="146"/>
      <c r="P6917" s="146"/>
      <c r="Q6917" s="146"/>
      <c r="R6917" s="34"/>
      <c r="S6917" s="35"/>
      <c r="T6917" s="147"/>
    </row>
    <row r="6918">
      <c r="A6918" s="147"/>
      <c r="B6918" s="64"/>
      <c r="C6918" s="147" t="s">
        <v>217</v>
      </c>
      <c r="E6918" s="161"/>
      <c r="F6918" s="162"/>
      <c r="G6918" s="147"/>
      <c r="H6918" s="146"/>
      <c r="J6918" s="146"/>
      <c r="L6918" s="150"/>
      <c r="N6918" s="163"/>
      <c r="O6918" s="146"/>
      <c r="P6918" s="146"/>
      <c r="Q6918" s="146"/>
      <c r="R6918" s="34"/>
      <c r="S6918" s="35"/>
      <c r="T6918" s="147"/>
    </row>
    <row r="6919">
      <c r="A6919" s="147"/>
      <c r="B6919" s="64"/>
      <c r="C6919" s="147" t="s">
        <v>217</v>
      </c>
      <c r="E6919" s="161"/>
      <c r="F6919" s="162"/>
      <c r="G6919" s="147"/>
      <c r="H6919" s="146"/>
      <c r="J6919" s="146"/>
      <c r="L6919" s="150"/>
      <c r="N6919" s="163"/>
      <c r="O6919" s="146"/>
      <c r="P6919" s="146"/>
      <c r="Q6919" s="146"/>
      <c r="R6919" s="34"/>
      <c r="S6919" s="35"/>
      <c r="T6919" s="147"/>
    </row>
    <row r="6920">
      <c r="A6920" s="147"/>
      <c r="B6920" s="64"/>
      <c r="C6920" s="147" t="s">
        <v>217</v>
      </c>
      <c r="E6920" s="161"/>
      <c r="F6920" s="162"/>
      <c r="G6920" s="147"/>
      <c r="H6920" s="146"/>
      <c r="J6920" s="146"/>
      <c r="L6920" s="150"/>
      <c r="N6920" s="163"/>
      <c r="O6920" s="146"/>
      <c r="P6920" s="146"/>
      <c r="Q6920" s="146"/>
      <c r="R6920" s="34"/>
      <c r="S6920" s="35"/>
      <c r="T6920" s="147"/>
    </row>
    <row r="6921">
      <c r="A6921" s="147"/>
      <c r="B6921" s="64"/>
      <c r="C6921" s="147" t="s">
        <v>217</v>
      </c>
      <c r="E6921" s="161"/>
      <c r="F6921" s="162"/>
      <c r="G6921" s="147"/>
      <c r="H6921" s="146"/>
      <c r="J6921" s="146"/>
      <c r="L6921" s="150"/>
      <c r="N6921" s="163"/>
      <c r="O6921" s="146"/>
      <c r="P6921" s="146"/>
      <c r="Q6921" s="146"/>
      <c r="R6921" s="34"/>
      <c r="S6921" s="35"/>
      <c r="T6921" s="147"/>
    </row>
    <row r="6922">
      <c r="A6922" s="147"/>
      <c r="B6922" s="64"/>
      <c r="C6922" s="147" t="s">
        <v>217</v>
      </c>
      <c r="E6922" s="161"/>
      <c r="F6922" s="162"/>
      <c r="G6922" s="147"/>
      <c r="H6922" s="146"/>
      <c r="J6922" s="146"/>
      <c r="L6922" s="150"/>
      <c r="N6922" s="163"/>
      <c r="O6922" s="146"/>
      <c r="P6922" s="146"/>
      <c r="Q6922" s="146"/>
      <c r="R6922" s="34"/>
      <c r="S6922" s="35"/>
      <c r="T6922" s="147"/>
    </row>
    <row r="6923">
      <c r="A6923" s="147"/>
      <c r="B6923" s="64"/>
      <c r="C6923" s="147" t="s">
        <v>217</v>
      </c>
      <c r="E6923" s="161"/>
      <c r="F6923" s="162"/>
      <c r="G6923" s="147"/>
      <c r="H6923" s="146"/>
      <c r="J6923" s="146"/>
      <c r="L6923" s="150"/>
      <c r="N6923" s="163"/>
      <c r="O6923" s="146"/>
      <c r="P6923" s="146"/>
      <c r="Q6923" s="146"/>
      <c r="R6923" s="34"/>
      <c r="S6923" s="35"/>
      <c r="T6923" s="147"/>
    </row>
    <row r="6924">
      <c r="A6924" s="147"/>
      <c r="B6924" s="64"/>
      <c r="C6924" s="147" t="s">
        <v>217</v>
      </c>
      <c r="E6924" s="161"/>
      <c r="F6924" s="162"/>
      <c r="G6924" s="147"/>
      <c r="H6924" s="146"/>
      <c r="J6924" s="146"/>
      <c r="L6924" s="150"/>
      <c r="N6924" s="163"/>
      <c r="O6924" s="146"/>
      <c r="P6924" s="146"/>
      <c r="Q6924" s="146"/>
      <c r="R6924" s="34"/>
      <c r="S6924" s="35"/>
      <c r="T6924" s="147"/>
    </row>
    <row r="6925">
      <c r="A6925" s="147"/>
      <c r="B6925" s="64"/>
      <c r="C6925" s="147" t="s">
        <v>217</v>
      </c>
      <c r="E6925" s="161"/>
      <c r="F6925" s="162"/>
      <c r="G6925" s="147"/>
      <c r="H6925" s="146"/>
      <c r="J6925" s="146"/>
      <c r="L6925" s="150"/>
      <c r="N6925" s="163"/>
      <c r="O6925" s="146"/>
      <c r="P6925" s="146"/>
      <c r="Q6925" s="146"/>
      <c r="R6925" s="34"/>
      <c r="S6925" s="35"/>
      <c r="T6925" s="147"/>
    </row>
    <row r="6926">
      <c r="A6926" s="147"/>
      <c r="B6926" s="64"/>
      <c r="C6926" s="147" t="s">
        <v>217</v>
      </c>
      <c r="E6926" s="161"/>
      <c r="F6926" s="162"/>
      <c r="G6926" s="147"/>
      <c r="H6926" s="146"/>
      <c r="J6926" s="146"/>
      <c r="L6926" s="150"/>
      <c r="N6926" s="163"/>
      <c r="O6926" s="146"/>
      <c r="P6926" s="146"/>
      <c r="Q6926" s="146"/>
      <c r="R6926" s="34"/>
      <c r="S6926" s="35"/>
      <c r="T6926" s="147"/>
    </row>
    <row r="6927">
      <c r="A6927" s="147"/>
      <c r="B6927" s="64"/>
      <c r="C6927" s="147" t="s">
        <v>217</v>
      </c>
      <c r="E6927" s="161"/>
      <c r="F6927" s="162"/>
      <c r="G6927" s="147"/>
      <c r="H6927" s="146"/>
      <c r="J6927" s="146"/>
      <c r="L6927" s="150"/>
      <c r="N6927" s="163"/>
      <c r="O6927" s="146"/>
      <c r="P6927" s="146"/>
      <c r="Q6927" s="146"/>
      <c r="R6927" s="34"/>
      <c r="S6927" s="35"/>
      <c r="T6927" s="147"/>
    </row>
    <row r="6928">
      <c r="A6928" s="147"/>
      <c r="B6928" s="64"/>
      <c r="C6928" s="147" t="s">
        <v>217</v>
      </c>
      <c r="E6928" s="161"/>
      <c r="F6928" s="162"/>
      <c r="G6928" s="147"/>
      <c r="H6928" s="146"/>
      <c r="J6928" s="146"/>
      <c r="L6928" s="150"/>
      <c r="N6928" s="163"/>
      <c r="O6928" s="146"/>
      <c r="P6928" s="146"/>
      <c r="Q6928" s="146"/>
      <c r="R6928" s="34"/>
      <c r="S6928" s="35"/>
      <c r="T6928" s="147"/>
    </row>
    <row r="6929">
      <c r="A6929" s="147"/>
      <c r="B6929" s="64"/>
      <c r="C6929" s="147" t="s">
        <v>217</v>
      </c>
      <c r="E6929" s="161"/>
      <c r="F6929" s="162"/>
      <c r="G6929" s="147"/>
      <c r="H6929" s="146"/>
      <c r="J6929" s="146"/>
      <c r="L6929" s="150"/>
      <c r="N6929" s="163"/>
      <c r="O6929" s="146"/>
      <c r="P6929" s="146"/>
      <c r="Q6929" s="146"/>
      <c r="R6929" s="34"/>
      <c r="S6929" s="35"/>
      <c r="T6929" s="147"/>
    </row>
    <row r="6930">
      <c r="A6930" s="147"/>
      <c r="B6930" s="64"/>
      <c r="C6930" s="147" t="s">
        <v>217</v>
      </c>
      <c r="E6930" s="161"/>
      <c r="F6930" s="162"/>
      <c r="G6930" s="147"/>
      <c r="H6930" s="146"/>
      <c r="J6930" s="146"/>
      <c r="L6930" s="150"/>
      <c r="N6930" s="163"/>
      <c r="O6930" s="146"/>
      <c r="P6930" s="146"/>
      <c r="Q6930" s="146"/>
      <c r="R6930" s="34"/>
      <c r="S6930" s="35"/>
      <c r="T6930" s="147"/>
    </row>
    <row r="6931">
      <c r="A6931" s="147"/>
      <c r="B6931" s="64"/>
      <c r="C6931" s="147" t="s">
        <v>217</v>
      </c>
      <c r="E6931" s="161"/>
      <c r="F6931" s="162"/>
      <c r="G6931" s="147"/>
      <c r="H6931" s="146"/>
      <c r="J6931" s="146"/>
      <c r="L6931" s="150"/>
      <c r="N6931" s="163"/>
      <c r="O6931" s="146"/>
      <c r="P6931" s="146"/>
      <c r="Q6931" s="146"/>
      <c r="R6931" s="34"/>
      <c r="S6931" s="35"/>
      <c r="T6931" s="147"/>
    </row>
    <row r="6932">
      <c r="A6932" s="147"/>
      <c r="B6932" s="64"/>
      <c r="C6932" s="147" t="s">
        <v>217</v>
      </c>
      <c r="E6932" s="161"/>
      <c r="F6932" s="162"/>
      <c r="G6932" s="147"/>
      <c r="H6932" s="146"/>
      <c r="J6932" s="146"/>
      <c r="L6932" s="150"/>
      <c r="N6932" s="163"/>
      <c r="O6932" s="146"/>
      <c r="P6932" s="146"/>
      <c r="Q6932" s="146"/>
      <c r="R6932" s="34"/>
      <c r="S6932" s="35"/>
      <c r="T6932" s="147"/>
    </row>
    <row r="6933">
      <c r="A6933" s="147"/>
      <c r="B6933" s="64"/>
      <c r="C6933" s="147" t="s">
        <v>217</v>
      </c>
      <c r="E6933" s="161"/>
      <c r="F6933" s="162"/>
      <c r="G6933" s="147"/>
      <c r="H6933" s="146"/>
      <c r="J6933" s="146"/>
      <c r="L6933" s="150"/>
      <c r="N6933" s="163"/>
      <c r="O6933" s="146"/>
      <c r="P6933" s="146"/>
      <c r="Q6933" s="146"/>
      <c r="R6933" s="34"/>
      <c r="S6933" s="35"/>
      <c r="T6933" s="147"/>
    </row>
    <row r="6934">
      <c r="A6934" s="147"/>
      <c r="B6934" s="64"/>
      <c r="C6934" s="147" t="s">
        <v>217</v>
      </c>
      <c r="E6934" s="161"/>
      <c r="F6934" s="162"/>
      <c r="G6934" s="147"/>
      <c r="H6934" s="146"/>
      <c r="J6934" s="146"/>
      <c r="L6934" s="150"/>
      <c r="N6934" s="163"/>
      <c r="O6934" s="146"/>
      <c r="P6934" s="146"/>
      <c r="Q6934" s="146"/>
      <c r="R6934" s="34"/>
      <c r="S6934" s="35"/>
      <c r="T6934" s="147"/>
    </row>
    <row r="6935">
      <c r="A6935" s="147"/>
      <c r="B6935" s="64"/>
      <c r="C6935" s="147" t="s">
        <v>217</v>
      </c>
      <c r="E6935" s="161"/>
      <c r="F6935" s="162"/>
      <c r="G6935" s="147"/>
      <c r="H6935" s="146"/>
      <c r="J6935" s="146"/>
      <c r="L6935" s="150"/>
      <c r="N6935" s="163"/>
      <c r="O6935" s="146"/>
      <c r="P6935" s="146"/>
      <c r="Q6935" s="146"/>
      <c r="R6935" s="34"/>
      <c r="S6935" s="35"/>
      <c r="T6935" s="147"/>
    </row>
    <row r="6936">
      <c r="A6936" s="147"/>
      <c r="B6936" s="64"/>
      <c r="C6936" s="147" t="s">
        <v>217</v>
      </c>
      <c r="E6936" s="161"/>
      <c r="F6936" s="162"/>
      <c r="G6936" s="147"/>
      <c r="H6936" s="146"/>
      <c r="J6936" s="146"/>
      <c r="L6936" s="150"/>
      <c r="N6936" s="163"/>
      <c r="O6936" s="146"/>
      <c r="P6936" s="146"/>
      <c r="Q6936" s="146"/>
      <c r="R6936" s="34"/>
      <c r="S6936" s="35"/>
      <c r="T6936" s="147"/>
    </row>
    <row r="6937">
      <c r="A6937" s="147"/>
      <c r="B6937" s="64"/>
      <c r="C6937" s="147" t="s">
        <v>217</v>
      </c>
      <c r="E6937" s="161"/>
      <c r="F6937" s="162"/>
      <c r="G6937" s="147"/>
      <c r="H6937" s="146"/>
      <c r="J6937" s="146"/>
      <c r="L6937" s="150"/>
      <c r="N6937" s="163"/>
      <c r="O6937" s="146"/>
      <c r="P6937" s="146"/>
      <c r="Q6937" s="146"/>
      <c r="R6937" s="34"/>
      <c r="S6937" s="35"/>
      <c r="T6937" s="147"/>
    </row>
    <row r="6938">
      <c r="A6938" s="147"/>
      <c r="B6938" s="64"/>
      <c r="C6938" s="147" t="s">
        <v>217</v>
      </c>
      <c r="E6938" s="161"/>
      <c r="F6938" s="162"/>
      <c r="G6938" s="147"/>
      <c r="H6938" s="146"/>
      <c r="J6938" s="146"/>
      <c r="L6938" s="150"/>
      <c r="N6938" s="163"/>
      <c r="O6938" s="146"/>
      <c r="P6938" s="146"/>
      <c r="Q6938" s="146"/>
      <c r="R6938" s="34"/>
      <c r="S6938" s="35"/>
      <c r="T6938" s="147"/>
    </row>
    <row r="6939">
      <c r="A6939" s="147"/>
      <c r="B6939" s="64"/>
      <c r="C6939" s="147" t="s">
        <v>217</v>
      </c>
      <c r="E6939" s="161"/>
      <c r="F6939" s="162"/>
      <c r="G6939" s="147"/>
      <c r="H6939" s="146"/>
      <c r="J6939" s="146"/>
      <c r="L6939" s="150"/>
      <c r="N6939" s="163"/>
      <c r="O6939" s="146"/>
      <c r="P6939" s="146"/>
      <c r="Q6939" s="146"/>
      <c r="R6939" s="34"/>
      <c r="S6939" s="35"/>
      <c r="T6939" s="147"/>
    </row>
    <row r="6940">
      <c r="A6940" s="147"/>
      <c r="B6940" s="64"/>
      <c r="C6940" s="147" t="s">
        <v>217</v>
      </c>
      <c r="E6940" s="161"/>
      <c r="F6940" s="162"/>
      <c r="G6940" s="147"/>
      <c r="H6940" s="146"/>
      <c r="J6940" s="146"/>
      <c r="L6940" s="150"/>
      <c r="N6940" s="163"/>
      <c r="O6940" s="146"/>
      <c r="P6940" s="146"/>
      <c r="Q6940" s="146"/>
      <c r="R6940" s="34"/>
      <c r="S6940" s="35"/>
      <c r="T6940" s="147"/>
    </row>
    <row r="6941">
      <c r="A6941" s="147"/>
      <c r="B6941" s="64"/>
      <c r="C6941" s="147" t="s">
        <v>217</v>
      </c>
      <c r="E6941" s="161"/>
      <c r="F6941" s="162"/>
      <c r="G6941" s="147"/>
      <c r="H6941" s="146"/>
      <c r="J6941" s="146"/>
      <c r="L6941" s="150"/>
      <c r="N6941" s="163"/>
      <c r="O6941" s="146"/>
      <c r="P6941" s="146"/>
      <c r="Q6941" s="146"/>
      <c r="R6941" s="34"/>
      <c r="S6941" s="35"/>
      <c r="T6941" s="147"/>
    </row>
    <row r="6942">
      <c r="A6942" s="147"/>
      <c r="B6942" s="64"/>
      <c r="C6942" s="147" t="s">
        <v>217</v>
      </c>
      <c r="E6942" s="161"/>
      <c r="F6942" s="162"/>
      <c r="G6942" s="147"/>
      <c r="H6942" s="146"/>
      <c r="J6942" s="146"/>
      <c r="L6942" s="150"/>
      <c r="N6942" s="163"/>
      <c r="O6942" s="146"/>
      <c r="P6942" s="146"/>
      <c r="Q6942" s="146"/>
      <c r="R6942" s="34"/>
      <c r="S6942" s="35"/>
      <c r="T6942" s="147"/>
    </row>
    <row r="6943">
      <c r="A6943" s="147"/>
      <c r="B6943" s="64"/>
      <c r="C6943" s="147" t="s">
        <v>217</v>
      </c>
      <c r="E6943" s="161"/>
      <c r="F6943" s="162"/>
      <c r="G6943" s="147"/>
      <c r="H6943" s="146"/>
      <c r="J6943" s="146"/>
      <c r="L6943" s="150"/>
      <c r="N6943" s="163"/>
      <c r="O6943" s="146"/>
      <c r="P6943" s="146"/>
      <c r="Q6943" s="146"/>
      <c r="R6943" s="34"/>
      <c r="S6943" s="35"/>
      <c r="T6943" s="147"/>
    </row>
    <row r="6944">
      <c r="A6944" s="147"/>
      <c r="B6944" s="64"/>
      <c r="C6944" s="147" t="s">
        <v>217</v>
      </c>
      <c r="E6944" s="161"/>
      <c r="F6944" s="162"/>
      <c r="G6944" s="147"/>
      <c r="H6944" s="146"/>
      <c r="J6944" s="146"/>
      <c r="L6944" s="150"/>
      <c r="N6944" s="163"/>
      <c r="O6944" s="146"/>
      <c r="P6944" s="146"/>
      <c r="Q6944" s="146"/>
      <c r="R6944" s="34"/>
      <c r="S6944" s="35"/>
      <c r="T6944" s="147"/>
    </row>
    <row r="6945">
      <c r="A6945" s="147"/>
      <c r="B6945" s="64"/>
      <c r="C6945" s="147" t="s">
        <v>217</v>
      </c>
      <c r="E6945" s="161"/>
      <c r="F6945" s="162"/>
      <c r="G6945" s="147"/>
      <c r="H6945" s="146"/>
      <c r="J6945" s="146"/>
      <c r="L6945" s="150"/>
      <c r="N6945" s="163"/>
      <c r="O6945" s="146"/>
      <c r="P6945" s="146"/>
      <c r="Q6945" s="146"/>
      <c r="R6945" s="34"/>
      <c r="S6945" s="35"/>
      <c r="T6945" s="147"/>
    </row>
    <row r="6946">
      <c r="A6946" s="147"/>
      <c r="B6946" s="64"/>
      <c r="C6946" s="147" t="s">
        <v>217</v>
      </c>
      <c r="E6946" s="161"/>
      <c r="F6946" s="162"/>
      <c r="G6946" s="147"/>
      <c r="H6946" s="146"/>
      <c r="J6946" s="146"/>
      <c r="L6946" s="150"/>
      <c r="N6946" s="163"/>
      <c r="O6946" s="146"/>
      <c r="P6946" s="146"/>
      <c r="Q6946" s="146"/>
      <c r="R6946" s="34"/>
      <c r="S6946" s="35"/>
      <c r="T6946" s="147"/>
    </row>
    <row r="6947">
      <c r="A6947" s="147"/>
      <c r="B6947" s="64"/>
      <c r="C6947" s="147" t="s">
        <v>217</v>
      </c>
      <c r="E6947" s="161"/>
      <c r="F6947" s="162"/>
      <c r="G6947" s="147"/>
      <c r="H6947" s="146"/>
      <c r="J6947" s="146"/>
      <c r="L6947" s="150"/>
      <c r="N6947" s="163"/>
      <c r="O6947" s="146"/>
      <c r="P6947" s="146"/>
      <c r="Q6947" s="146"/>
      <c r="R6947" s="34"/>
      <c r="S6947" s="35"/>
      <c r="T6947" s="147"/>
    </row>
    <row r="6948">
      <c r="A6948" s="147"/>
      <c r="B6948" s="64"/>
      <c r="C6948" s="147" t="s">
        <v>217</v>
      </c>
      <c r="E6948" s="161"/>
      <c r="F6948" s="162"/>
      <c r="G6948" s="147"/>
      <c r="H6948" s="146"/>
      <c r="J6948" s="146"/>
      <c r="L6948" s="150"/>
      <c r="N6948" s="163"/>
      <c r="O6948" s="146"/>
      <c r="P6948" s="146"/>
      <c r="Q6948" s="146"/>
      <c r="R6948" s="34"/>
      <c r="S6948" s="35"/>
      <c r="T6948" s="147"/>
    </row>
    <row r="6949">
      <c r="A6949" s="147"/>
      <c r="B6949" s="64"/>
      <c r="C6949" s="147" t="s">
        <v>217</v>
      </c>
      <c r="E6949" s="161"/>
      <c r="F6949" s="162"/>
      <c r="G6949" s="147"/>
      <c r="H6949" s="146"/>
      <c r="J6949" s="146"/>
      <c r="L6949" s="150"/>
      <c r="N6949" s="163"/>
      <c r="O6949" s="146"/>
      <c r="P6949" s="146"/>
      <c r="Q6949" s="146"/>
      <c r="R6949" s="34"/>
      <c r="S6949" s="35"/>
      <c r="T6949" s="147"/>
    </row>
    <row r="6950">
      <c r="A6950" s="147"/>
      <c r="B6950" s="64"/>
      <c r="C6950" s="147" t="s">
        <v>217</v>
      </c>
      <c r="E6950" s="161"/>
      <c r="F6950" s="162"/>
      <c r="G6950" s="147"/>
      <c r="H6950" s="146"/>
      <c r="J6950" s="146"/>
      <c r="L6950" s="150"/>
      <c r="N6950" s="163"/>
      <c r="O6950" s="146"/>
      <c r="P6950" s="146"/>
      <c r="Q6950" s="146"/>
      <c r="R6950" s="34"/>
      <c r="S6950" s="35"/>
      <c r="T6950" s="147"/>
    </row>
    <row r="6951">
      <c r="A6951" s="147"/>
      <c r="B6951" s="64"/>
      <c r="C6951" s="147" t="s">
        <v>217</v>
      </c>
      <c r="E6951" s="161"/>
      <c r="F6951" s="162"/>
      <c r="G6951" s="147"/>
      <c r="H6951" s="146"/>
      <c r="J6951" s="146"/>
      <c r="L6951" s="150"/>
      <c r="N6951" s="163"/>
      <c r="O6951" s="146"/>
      <c r="P6951" s="146"/>
      <c r="Q6951" s="146"/>
      <c r="R6951" s="34"/>
      <c r="S6951" s="35"/>
      <c r="T6951" s="147"/>
    </row>
    <row r="6952">
      <c r="A6952" s="147"/>
      <c r="B6952" s="64"/>
      <c r="C6952" s="147" t="s">
        <v>217</v>
      </c>
      <c r="E6952" s="161"/>
      <c r="F6952" s="162"/>
      <c r="G6952" s="147"/>
      <c r="H6952" s="146"/>
      <c r="J6952" s="146"/>
      <c r="L6952" s="150"/>
      <c r="N6952" s="163"/>
      <c r="O6952" s="146"/>
      <c r="P6952" s="146"/>
      <c r="Q6952" s="146"/>
      <c r="R6952" s="34"/>
      <c r="S6952" s="35"/>
      <c r="T6952" s="147"/>
    </row>
    <row r="6953">
      <c r="A6953" s="147"/>
      <c r="B6953" s="64"/>
      <c r="C6953" s="147" t="s">
        <v>217</v>
      </c>
      <c r="E6953" s="161"/>
      <c r="F6953" s="162"/>
      <c r="G6953" s="147"/>
      <c r="H6953" s="146"/>
      <c r="J6953" s="146"/>
      <c r="L6953" s="150"/>
      <c r="N6953" s="163"/>
      <c r="O6953" s="146"/>
      <c r="P6953" s="146"/>
      <c r="Q6953" s="146"/>
      <c r="R6953" s="34"/>
      <c r="S6953" s="35"/>
      <c r="T6953" s="147"/>
    </row>
    <row r="6954">
      <c r="A6954" s="147"/>
      <c r="B6954" s="64"/>
      <c r="C6954" s="147" t="s">
        <v>217</v>
      </c>
      <c r="E6954" s="161"/>
      <c r="F6954" s="162"/>
      <c r="G6954" s="147"/>
      <c r="H6954" s="146"/>
      <c r="J6954" s="146"/>
      <c r="L6954" s="150"/>
      <c r="N6954" s="163"/>
      <c r="O6954" s="146"/>
      <c r="P6954" s="146"/>
      <c r="Q6954" s="146"/>
      <c r="R6954" s="34"/>
      <c r="S6954" s="35"/>
      <c r="T6954" s="147"/>
    </row>
    <row r="6955">
      <c r="A6955" s="147"/>
      <c r="B6955" s="64"/>
      <c r="C6955" s="147" t="s">
        <v>217</v>
      </c>
      <c r="E6955" s="161"/>
      <c r="F6955" s="162"/>
      <c r="G6955" s="147"/>
      <c r="H6955" s="146"/>
      <c r="J6955" s="146"/>
      <c r="L6955" s="150"/>
      <c r="N6955" s="163"/>
      <c r="O6955" s="146"/>
      <c r="P6955" s="146"/>
      <c r="Q6955" s="146"/>
      <c r="R6955" s="34"/>
      <c r="S6955" s="35"/>
      <c r="T6955" s="147"/>
    </row>
    <row r="6956">
      <c r="A6956" s="147"/>
      <c r="B6956" s="64"/>
      <c r="C6956" s="147" t="s">
        <v>217</v>
      </c>
      <c r="E6956" s="161"/>
      <c r="F6956" s="162"/>
      <c r="G6956" s="147"/>
      <c r="H6956" s="146"/>
      <c r="J6956" s="146"/>
      <c r="L6956" s="150"/>
      <c r="N6956" s="163"/>
      <c r="O6956" s="146"/>
      <c r="P6956" s="146"/>
      <c r="Q6956" s="146"/>
      <c r="R6956" s="34"/>
      <c r="S6956" s="35"/>
      <c r="T6956" s="147"/>
    </row>
    <row r="6957">
      <c r="A6957" s="147"/>
      <c r="B6957" s="64"/>
      <c r="C6957" s="147" t="s">
        <v>217</v>
      </c>
      <c r="E6957" s="161"/>
      <c r="F6957" s="162"/>
      <c r="G6957" s="147"/>
      <c r="H6957" s="146"/>
      <c r="J6957" s="146"/>
      <c r="L6957" s="150"/>
      <c r="N6957" s="163"/>
      <c r="O6957" s="146"/>
      <c r="P6957" s="146"/>
      <c r="Q6957" s="146"/>
      <c r="R6957" s="34"/>
      <c r="S6957" s="35"/>
      <c r="T6957" s="147"/>
    </row>
    <row r="6958">
      <c r="A6958" s="147"/>
      <c r="B6958" s="64"/>
      <c r="C6958" s="147" t="s">
        <v>217</v>
      </c>
      <c r="E6958" s="161"/>
      <c r="F6958" s="162"/>
      <c r="G6958" s="147"/>
      <c r="H6958" s="146"/>
      <c r="J6958" s="146"/>
      <c r="L6958" s="150"/>
      <c r="N6958" s="163"/>
      <c r="O6958" s="146"/>
      <c r="P6958" s="146"/>
      <c r="Q6958" s="146"/>
      <c r="R6958" s="34"/>
      <c r="S6958" s="35"/>
      <c r="T6958" s="147"/>
    </row>
    <row r="6959">
      <c r="A6959" s="147"/>
      <c r="B6959" s="64"/>
      <c r="C6959" s="147" t="s">
        <v>217</v>
      </c>
      <c r="E6959" s="161"/>
      <c r="F6959" s="162"/>
      <c r="G6959" s="147"/>
      <c r="H6959" s="146"/>
      <c r="J6959" s="146"/>
      <c r="L6959" s="150"/>
      <c r="N6959" s="163"/>
      <c r="O6959" s="146"/>
      <c r="P6959" s="146"/>
      <c r="Q6959" s="146"/>
      <c r="R6959" s="34"/>
      <c r="S6959" s="35"/>
      <c r="T6959" s="147"/>
    </row>
    <row r="6960">
      <c r="A6960" s="147"/>
      <c r="B6960" s="64"/>
      <c r="C6960" s="147" t="s">
        <v>217</v>
      </c>
      <c r="E6960" s="161"/>
      <c r="F6960" s="162"/>
      <c r="G6960" s="147"/>
      <c r="H6960" s="146"/>
      <c r="J6960" s="146"/>
      <c r="L6960" s="150"/>
      <c r="N6960" s="163"/>
      <c r="O6960" s="146"/>
      <c r="P6960" s="146"/>
      <c r="Q6960" s="146"/>
      <c r="R6960" s="34"/>
      <c r="S6960" s="35"/>
      <c r="T6960" s="147"/>
    </row>
    <row r="6961">
      <c r="A6961" s="147"/>
      <c r="B6961" s="64"/>
      <c r="C6961" s="147" t="s">
        <v>217</v>
      </c>
      <c r="E6961" s="161"/>
      <c r="F6961" s="162"/>
      <c r="G6961" s="147"/>
      <c r="H6961" s="146"/>
      <c r="J6961" s="146"/>
      <c r="L6961" s="150"/>
      <c r="N6961" s="163"/>
      <c r="O6961" s="146"/>
      <c r="P6961" s="146"/>
      <c r="Q6961" s="146"/>
      <c r="R6961" s="34"/>
      <c r="S6961" s="35"/>
      <c r="T6961" s="147"/>
    </row>
    <row r="6962">
      <c r="A6962" s="147"/>
      <c r="B6962" s="64"/>
      <c r="C6962" s="147" t="s">
        <v>217</v>
      </c>
      <c r="E6962" s="161"/>
      <c r="F6962" s="162"/>
      <c r="G6962" s="147"/>
      <c r="H6962" s="146"/>
      <c r="J6962" s="146"/>
      <c r="L6962" s="150"/>
      <c r="N6962" s="163"/>
      <c r="O6962" s="146"/>
      <c r="P6962" s="146"/>
      <c r="Q6962" s="146"/>
      <c r="R6962" s="34"/>
      <c r="S6962" s="35"/>
      <c r="T6962" s="147"/>
    </row>
    <row r="6963">
      <c r="A6963" s="147"/>
      <c r="B6963" s="64"/>
      <c r="C6963" s="147" t="s">
        <v>217</v>
      </c>
      <c r="E6963" s="161"/>
      <c r="F6963" s="162"/>
      <c r="G6963" s="147"/>
      <c r="H6963" s="146"/>
      <c r="J6963" s="146"/>
      <c r="L6963" s="150"/>
      <c r="N6963" s="163"/>
      <c r="O6963" s="146"/>
      <c r="P6963" s="146"/>
      <c r="Q6963" s="146"/>
      <c r="R6963" s="34"/>
      <c r="S6963" s="35"/>
      <c r="T6963" s="147"/>
    </row>
    <row r="6964">
      <c r="A6964" s="147"/>
      <c r="B6964" s="64"/>
      <c r="C6964" s="147" t="s">
        <v>217</v>
      </c>
      <c r="E6964" s="161"/>
      <c r="F6964" s="162"/>
      <c r="G6964" s="147"/>
      <c r="H6964" s="146"/>
      <c r="J6964" s="146"/>
      <c r="L6964" s="150"/>
      <c r="N6964" s="163"/>
      <c r="O6964" s="146"/>
      <c r="P6964" s="146"/>
      <c r="Q6964" s="146"/>
      <c r="R6964" s="34"/>
      <c r="S6964" s="35"/>
      <c r="T6964" s="147"/>
    </row>
    <row r="6965">
      <c r="A6965" s="147"/>
      <c r="B6965" s="64"/>
      <c r="C6965" s="147" t="s">
        <v>217</v>
      </c>
      <c r="E6965" s="161"/>
      <c r="F6965" s="162"/>
      <c r="G6965" s="147"/>
      <c r="H6965" s="146"/>
      <c r="J6965" s="146"/>
      <c r="L6965" s="150"/>
      <c r="N6965" s="163"/>
      <c r="O6965" s="146"/>
      <c r="P6965" s="146"/>
      <c r="Q6965" s="146"/>
      <c r="R6965" s="34"/>
      <c r="S6965" s="35"/>
      <c r="T6965" s="147"/>
    </row>
    <row r="6966">
      <c r="A6966" s="147"/>
      <c r="B6966" s="64"/>
      <c r="C6966" s="147" t="s">
        <v>217</v>
      </c>
      <c r="E6966" s="161"/>
      <c r="F6966" s="162"/>
      <c r="G6966" s="147"/>
      <c r="H6966" s="146"/>
      <c r="J6966" s="146"/>
      <c r="L6966" s="150"/>
      <c r="N6966" s="163"/>
      <c r="O6966" s="146"/>
      <c r="P6966" s="146"/>
      <c r="Q6966" s="146"/>
      <c r="R6966" s="34"/>
      <c r="S6966" s="35"/>
      <c r="T6966" s="147"/>
    </row>
    <row r="6967">
      <c r="A6967" s="147"/>
      <c r="B6967" s="64"/>
      <c r="C6967" s="147" t="s">
        <v>217</v>
      </c>
      <c r="E6967" s="161"/>
      <c r="F6967" s="162"/>
      <c r="G6967" s="147"/>
      <c r="H6967" s="146"/>
      <c r="J6967" s="146"/>
      <c r="L6967" s="150"/>
      <c r="N6967" s="163"/>
      <c r="O6967" s="146"/>
      <c r="P6967" s="146"/>
      <c r="Q6967" s="146"/>
      <c r="R6967" s="34"/>
      <c r="S6967" s="35"/>
      <c r="T6967" s="147"/>
    </row>
    <row r="6968">
      <c r="A6968" s="147"/>
      <c r="B6968" s="64"/>
      <c r="C6968" s="147" t="s">
        <v>217</v>
      </c>
      <c r="E6968" s="161"/>
      <c r="F6968" s="162"/>
      <c r="G6968" s="147"/>
      <c r="H6968" s="146"/>
      <c r="J6968" s="146"/>
      <c r="L6968" s="150"/>
      <c r="N6968" s="163"/>
      <c r="O6968" s="146"/>
      <c r="P6968" s="146"/>
      <c r="Q6968" s="146"/>
      <c r="R6968" s="34"/>
      <c r="S6968" s="35"/>
      <c r="T6968" s="147"/>
    </row>
    <row r="6969">
      <c r="A6969" s="147"/>
      <c r="B6969" s="64"/>
      <c r="C6969" s="147" t="s">
        <v>217</v>
      </c>
      <c r="E6969" s="161"/>
      <c r="F6969" s="162"/>
      <c r="G6969" s="147"/>
      <c r="H6969" s="146"/>
      <c r="J6969" s="146"/>
      <c r="L6969" s="150"/>
      <c r="N6969" s="163"/>
      <c r="O6969" s="146"/>
      <c r="P6969" s="146"/>
      <c r="Q6969" s="146"/>
      <c r="R6969" s="34"/>
      <c r="S6969" s="35"/>
      <c r="T6969" s="147"/>
    </row>
    <row r="6970">
      <c r="A6970" s="147"/>
      <c r="B6970" s="64"/>
      <c r="C6970" s="147" t="s">
        <v>217</v>
      </c>
      <c r="E6970" s="161"/>
      <c r="F6970" s="162"/>
      <c r="G6970" s="147"/>
      <c r="H6970" s="146"/>
      <c r="J6970" s="146"/>
      <c r="L6970" s="150"/>
      <c r="N6970" s="163"/>
      <c r="O6970" s="146"/>
      <c r="P6970" s="146"/>
      <c r="Q6970" s="146"/>
      <c r="R6970" s="34"/>
      <c r="S6970" s="35"/>
      <c r="T6970" s="147"/>
    </row>
    <row r="6971">
      <c r="A6971" s="147"/>
      <c r="B6971" s="64"/>
      <c r="C6971" s="147" t="s">
        <v>217</v>
      </c>
      <c r="E6971" s="161"/>
      <c r="F6971" s="162"/>
      <c r="G6971" s="147"/>
      <c r="H6971" s="146"/>
      <c r="J6971" s="146"/>
      <c r="L6971" s="150"/>
      <c r="N6971" s="163"/>
      <c r="O6971" s="146"/>
      <c r="P6971" s="146"/>
      <c r="Q6971" s="146"/>
      <c r="R6971" s="34"/>
      <c r="S6971" s="35"/>
      <c r="T6971" s="147"/>
    </row>
    <row r="6972">
      <c r="A6972" s="147"/>
      <c r="B6972" s="64"/>
      <c r="C6972" s="147" t="s">
        <v>217</v>
      </c>
      <c r="E6972" s="161"/>
      <c r="F6972" s="162"/>
      <c r="G6972" s="147"/>
      <c r="H6972" s="146"/>
      <c r="J6972" s="146"/>
      <c r="L6972" s="150"/>
      <c r="N6972" s="163"/>
      <c r="O6972" s="146"/>
      <c r="P6972" s="146"/>
      <c r="Q6972" s="146"/>
      <c r="R6972" s="34"/>
      <c r="S6972" s="35"/>
      <c r="T6972" s="147"/>
    </row>
    <row r="6973">
      <c r="A6973" s="147"/>
      <c r="B6973" s="64"/>
      <c r="C6973" s="147" t="s">
        <v>217</v>
      </c>
      <c r="E6973" s="161"/>
      <c r="F6973" s="162"/>
      <c r="G6973" s="147"/>
      <c r="H6973" s="146"/>
      <c r="J6973" s="146"/>
      <c r="L6973" s="150"/>
      <c r="N6973" s="163"/>
      <c r="O6973" s="146"/>
      <c r="P6973" s="146"/>
      <c r="Q6973" s="146"/>
      <c r="R6973" s="34"/>
      <c r="S6973" s="35"/>
      <c r="T6973" s="147"/>
    </row>
    <row r="6974">
      <c r="A6974" s="147"/>
      <c r="B6974" s="64"/>
      <c r="C6974" s="147" t="s">
        <v>217</v>
      </c>
      <c r="E6974" s="161"/>
      <c r="F6974" s="162"/>
      <c r="G6974" s="147"/>
      <c r="H6974" s="146"/>
      <c r="J6974" s="146"/>
      <c r="L6974" s="150"/>
      <c r="N6974" s="163"/>
      <c r="O6974" s="146"/>
      <c r="P6974" s="146"/>
      <c r="Q6974" s="146"/>
      <c r="R6974" s="34"/>
      <c r="S6974" s="35"/>
      <c r="T6974" s="147"/>
    </row>
    <row r="6975">
      <c r="A6975" s="147"/>
      <c r="B6975" s="64"/>
      <c r="C6975" s="147" t="s">
        <v>217</v>
      </c>
      <c r="E6975" s="161"/>
      <c r="F6975" s="162"/>
      <c r="G6975" s="147"/>
      <c r="H6975" s="146"/>
      <c r="J6975" s="146"/>
      <c r="L6975" s="150"/>
      <c r="N6975" s="163"/>
      <c r="O6975" s="146"/>
      <c r="P6975" s="146"/>
      <c r="Q6975" s="146"/>
      <c r="R6975" s="34"/>
      <c r="S6975" s="35"/>
      <c r="T6975" s="147"/>
    </row>
    <row r="6976">
      <c r="A6976" s="147"/>
      <c r="B6976" s="64"/>
      <c r="C6976" s="147" t="s">
        <v>217</v>
      </c>
      <c r="E6976" s="161"/>
      <c r="F6976" s="162"/>
      <c r="G6976" s="147"/>
      <c r="H6976" s="146"/>
      <c r="J6976" s="146"/>
      <c r="L6976" s="150"/>
      <c r="N6976" s="163"/>
      <c r="O6976" s="146"/>
      <c r="P6976" s="146"/>
      <c r="Q6976" s="146"/>
      <c r="R6976" s="34"/>
      <c r="S6976" s="35"/>
      <c r="T6976" s="147"/>
    </row>
    <row r="6977">
      <c r="A6977" s="147"/>
      <c r="B6977" s="64"/>
      <c r="C6977" s="147" t="s">
        <v>217</v>
      </c>
      <c r="E6977" s="161"/>
      <c r="F6977" s="162"/>
      <c r="G6977" s="147"/>
      <c r="H6977" s="146"/>
      <c r="J6977" s="146"/>
      <c r="L6977" s="150"/>
      <c r="N6977" s="163"/>
      <c r="O6977" s="146"/>
      <c r="P6977" s="146"/>
      <c r="Q6977" s="146"/>
      <c r="R6977" s="34"/>
      <c r="S6977" s="35"/>
      <c r="T6977" s="147"/>
    </row>
    <row r="6978">
      <c r="A6978" s="147"/>
      <c r="B6978" s="64"/>
      <c r="C6978" s="147" t="s">
        <v>217</v>
      </c>
      <c r="E6978" s="161"/>
      <c r="F6978" s="162"/>
      <c r="G6978" s="147"/>
      <c r="H6978" s="146"/>
      <c r="J6978" s="146"/>
      <c r="L6978" s="150"/>
      <c r="N6978" s="163"/>
      <c r="O6978" s="146"/>
      <c r="P6978" s="146"/>
      <c r="Q6978" s="146"/>
      <c r="R6978" s="34"/>
      <c r="S6978" s="35"/>
      <c r="T6978" s="147"/>
    </row>
    <row r="6979">
      <c r="A6979" s="147"/>
      <c r="B6979" s="64"/>
      <c r="C6979" s="147" t="s">
        <v>217</v>
      </c>
      <c r="E6979" s="161"/>
      <c r="F6979" s="162"/>
      <c r="G6979" s="147"/>
      <c r="H6979" s="146"/>
      <c r="J6979" s="146"/>
      <c r="L6979" s="150"/>
      <c r="N6979" s="163"/>
      <c r="O6979" s="146"/>
      <c r="P6979" s="146"/>
      <c r="Q6979" s="146"/>
      <c r="R6979" s="34"/>
      <c r="S6979" s="35"/>
      <c r="T6979" s="147"/>
    </row>
    <row r="6980">
      <c r="A6980" s="147"/>
      <c r="B6980" s="64"/>
      <c r="C6980" s="147" t="s">
        <v>217</v>
      </c>
      <c r="E6980" s="161"/>
      <c r="F6980" s="162"/>
      <c r="G6980" s="147"/>
      <c r="H6980" s="146"/>
      <c r="J6980" s="146"/>
      <c r="L6980" s="150"/>
      <c r="N6980" s="163"/>
      <c r="O6980" s="146"/>
      <c r="P6980" s="146"/>
      <c r="Q6980" s="146"/>
      <c r="R6980" s="34"/>
      <c r="S6980" s="35"/>
      <c r="T6980" s="147"/>
    </row>
    <row r="6981">
      <c r="A6981" s="147"/>
      <c r="B6981" s="64"/>
      <c r="C6981" s="147" t="s">
        <v>217</v>
      </c>
      <c r="E6981" s="161"/>
      <c r="F6981" s="162"/>
      <c r="G6981" s="147"/>
      <c r="H6981" s="146"/>
      <c r="J6981" s="146"/>
      <c r="L6981" s="150"/>
      <c r="N6981" s="163"/>
      <c r="O6981" s="146"/>
      <c r="P6981" s="146"/>
      <c r="Q6981" s="146"/>
      <c r="R6981" s="34"/>
      <c r="S6981" s="35"/>
      <c r="T6981" s="147"/>
    </row>
    <row r="6982">
      <c r="A6982" s="147"/>
      <c r="B6982" s="64"/>
      <c r="C6982" s="147" t="s">
        <v>217</v>
      </c>
      <c r="E6982" s="161"/>
      <c r="F6982" s="162"/>
      <c r="G6982" s="147"/>
      <c r="H6982" s="146"/>
      <c r="J6982" s="146"/>
      <c r="L6982" s="150"/>
      <c r="N6982" s="163"/>
      <c r="O6982" s="146"/>
      <c r="P6982" s="146"/>
      <c r="Q6982" s="146"/>
      <c r="R6982" s="34"/>
      <c r="S6982" s="35"/>
      <c r="T6982" s="147"/>
    </row>
    <row r="6983">
      <c r="A6983" s="147"/>
      <c r="B6983" s="64"/>
      <c r="C6983" s="147" t="s">
        <v>217</v>
      </c>
      <c r="E6983" s="161"/>
      <c r="F6983" s="162"/>
      <c r="G6983" s="147"/>
      <c r="H6983" s="146"/>
      <c r="J6983" s="146"/>
      <c r="L6983" s="150"/>
      <c r="N6983" s="163"/>
      <c r="O6983" s="146"/>
      <c r="P6983" s="146"/>
      <c r="Q6983" s="146"/>
      <c r="R6983" s="34"/>
      <c r="S6983" s="35"/>
      <c r="T6983" s="147"/>
    </row>
    <row r="6984">
      <c r="A6984" s="147"/>
      <c r="B6984" s="64"/>
      <c r="C6984" s="147" t="s">
        <v>217</v>
      </c>
      <c r="E6984" s="161"/>
      <c r="F6984" s="162"/>
      <c r="G6984" s="147"/>
      <c r="H6984" s="146"/>
      <c r="J6984" s="146"/>
      <c r="L6984" s="150"/>
      <c r="N6984" s="163"/>
      <c r="O6984" s="146"/>
      <c r="P6984" s="146"/>
      <c r="Q6984" s="146"/>
      <c r="R6984" s="34"/>
      <c r="S6984" s="35"/>
      <c r="T6984" s="147"/>
    </row>
    <row r="6985">
      <c r="A6985" s="147"/>
      <c r="B6985" s="64"/>
      <c r="C6985" s="147" t="s">
        <v>217</v>
      </c>
      <c r="E6985" s="161"/>
      <c r="F6985" s="162"/>
      <c r="G6985" s="147"/>
      <c r="H6985" s="146"/>
      <c r="J6985" s="146"/>
      <c r="L6985" s="150"/>
      <c r="N6985" s="163"/>
      <c r="O6985" s="146"/>
      <c r="P6985" s="146"/>
      <c r="Q6985" s="146"/>
      <c r="R6985" s="34"/>
      <c r="S6985" s="35"/>
      <c r="T6985" s="147"/>
    </row>
    <row r="6986">
      <c r="A6986" s="147"/>
      <c r="B6986" s="64"/>
      <c r="C6986" s="147" t="s">
        <v>217</v>
      </c>
      <c r="E6986" s="161"/>
      <c r="F6986" s="162"/>
      <c r="G6986" s="147"/>
      <c r="H6986" s="146"/>
      <c r="J6986" s="146"/>
      <c r="L6986" s="150"/>
      <c r="N6986" s="163"/>
      <c r="O6986" s="146"/>
      <c r="P6986" s="146"/>
      <c r="Q6986" s="146"/>
      <c r="R6986" s="34"/>
      <c r="S6986" s="35"/>
      <c r="T6986" s="147"/>
    </row>
    <row r="6987">
      <c r="A6987" s="147"/>
      <c r="B6987" s="64"/>
      <c r="C6987" s="147" t="s">
        <v>217</v>
      </c>
      <c r="E6987" s="161"/>
      <c r="F6987" s="162"/>
      <c r="G6987" s="147"/>
      <c r="H6987" s="146"/>
      <c r="J6987" s="146"/>
      <c r="L6987" s="150"/>
      <c r="N6987" s="163"/>
      <c r="O6987" s="146"/>
      <c r="P6987" s="146"/>
      <c r="Q6987" s="146"/>
      <c r="R6987" s="34"/>
      <c r="S6987" s="35"/>
      <c r="T6987" s="147"/>
    </row>
    <row r="6988">
      <c r="A6988" s="147"/>
      <c r="B6988" s="64"/>
      <c r="C6988" s="147" t="s">
        <v>217</v>
      </c>
      <c r="E6988" s="161"/>
      <c r="F6988" s="162"/>
      <c r="G6988" s="147"/>
      <c r="H6988" s="146"/>
      <c r="J6988" s="146"/>
      <c r="L6988" s="150"/>
      <c r="N6988" s="163"/>
      <c r="O6988" s="146"/>
      <c r="P6988" s="146"/>
      <c r="Q6988" s="146"/>
      <c r="R6988" s="34"/>
      <c r="S6988" s="35"/>
      <c r="T6988" s="147"/>
    </row>
    <row r="6989">
      <c r="A6989" s="147"/>
      <c r="B6989" s="64"/>
      <c r="C6989" s="147" t="s">
        <v>217</v>
      </c>
      <c r="E6989" s="161"/>
      <c r="F6989" s="162"/>
      <c r="G6989" s="147"/>
      <c r="H6989" s="146"/>
      <c r="J6989" s="146"/>
      <c r="L6989" s="150"/>
      <c r="N6989" s="163"/>
      <c r="O6989" s="146"/>
      <c r="P6989" s="146"/>
      <c r="Q6989" s="146"/>
      <c r="R6989" s="34"/>
      <c r="S6989" s="35"/>
      <c r="T6989" s="147"/>
    </row>
    <row r="6990">
      <c r="A6990" s="147"/>
      <c r="B6990" s="64"/>
      <c r="C6990" s="147" t="s">
        <v>217</v>
      </c>
      <c r="E6990" s="161"/>
      <c r="F6990" s="162"/>
      <c r="G6990" s="147"/>
      <c r="H6990" s="146"/>
      <c r="J6990" s="146"/>
      <c r="L6990" s="150"/>
      <c r="N6990" s="163"/>
      <c r="O6990" s="146"/>
      <c r="P6990" s="146"/>
      <c r="Q6990" s="146"/>
      <c r="R6990" s="34"/>
      <c r="S6990" s="35"/>
      <c r="T6990" s="147"/>
    </row>
    <row r="6991">
      <c r="A6991" s="147"/>
      <c r="B6991" s="64"/>
      <c r="C6991" s="147" t="s">
        <v>217</v>
      </c>
      <c r="E6991" s="161"/>
      <c r="F6991" s="162"/>
      <c r="G6991" s="147"/>
      <c r="H6991" s="146"/>
      <c r="J6991" s="146"/>
      <c r="L6991" s="150"/>
      <c r="N6991" s="163"/>
      <c r="O6991" s="146"/>
      <c r="P6991" s="146"/>
      <c r="Q6991" s="146"/>
      <c r="R6991" s="34"/>
      <c r="S6991" s="35"/>
      <c r="T6991" s="147"/>
    </row>
    <row r="6992">
      <c r="A6992" s="147"/>
      <c r="B6992" s="64"/>
      <c r="C6992" s="147" t="s">
        <v>217</v>
      </c>
      <c r="E6992" s="161"/>
      <c r="F6992" s="162"/>
      <c r="G6992" s="147"/>
      <c r="H6992" s="146"/>
      <c r="J6992" s="146"/>
      <c r="L6992" s="150"/>
      <c r="N6992" s="163"/>
      <c r="O6992" s="146"/>
      <c r="P6992" s="146"/>
      <c r="Q6992" s="146"/>
      <c r="R6992" s="34"/>
      <c r="S6992" s="35"/>
      <c r="T6992" s="147"/>
    </row>
    <row r="6993">
      <c r="A6993" s="147"/>
      <c r="B6993" s="64"/>
      <c r="C6993" s="147" t="s">
        <v>217</v>
      </c>
      <c r="E6993" s="161"/>
      <c r="F6993" s="162"/>
      <c r="G6993" s="147"/>
      <c r="H6993" s="146"/>
      <c r="J6993" s="146"/>
      <c r="L6993" s="150"/>
      <c r="N6993" s="163"/>
      <c r="O6993" s="146"/>
      <c r="P6993" s="146"/>
      <c r="Q6993" s="146"/>
      <c r="R6993" s="34"/>
      <c r="S6993" s="35"/>
      <c r="T6993" s="147"/>
    </row>
    <row r="6994">
      <c r="A6994" s="147"/>
      <c r="B6994" s="64"/>
      <c r="C6994" s="147" t="s">
        <v>217</v>
      </c>
      <c r="E6994" s="161"/>
      <c r="F6994" s="162"/>
      <c r="G6994" s="147"/>
      <c r="H6994" s="146"/>
      <c r="J6994" s="146"/>
      <c r="L6994" s="150"/>
      <c r="N6994" s="163"/>
      <c r="O6994" s="146"/>
      <c r="P6994" s="146"/>
      <c r="Q6994" s="146"/>
      <c r="R6994" s="34"/>
      <c r="S6994" s="35"/>
      <c r="T6994" s="147"/>
    </row>
    <row r="6995">
      <c r="A6995" s="147"/>
      <c r="B6995" s="64"/>
      <c r="C6995" s="147" t="s">
        <v>217</v>
      </c>
      <c r="E6995" s="161"/>
      <c r="F6995" s="162"/>
      <c r="G6995" s="147"/>
      <c r="H6995" s="146"/>
      <c r="J6995" s="146"/>
      <c r="L6995" s="150"/>
      <c r="N6995" s="163"/>
      <c r="O6995" s="146"/>
      <c r="P6995" s="146"/>
      <c r="Q6995" s="146"/>
      <c r="R6995" s="34"/>
      <c r="S6995" s="35"/>
      <c r="T6995" s="147"/>
    </row>
    <row r="6996">
      <c r="A6996" s="147"/>
      <c r="B6996" s="64"/>
      <c r="C6996" s="147" t="s">
        <v>217</v>
      </c>
      <c r="E6996" s="161"/>
      <c r="F6996" s="162"/>
      <c r="G6996" s="147"/>
      <c r="H6996" s="146"/>
      <c r="J6996" s="146"/>
      <c r="L6996" s="150"/>
      <c r="N6996" s="163"/>
      <c r="O6996" s="146"/>
      <c r="P6996" s="146"/>
      <c r="Q6996" s="146"/>
      <c r="R6996" s="34"/>
      <c r="S6996" s="35"/>
      <c r="T6996" s="147"/>
    </row>
    <row r="6997">
      <c r="A6997" s="147"/>
      <c r="B6997" s="64"/>
      <c r="C6997" s="147" t="s">
        <v>217</v>
      </c>
      <c r="E6997" s="161"/>
      <c r="F6997" s="162"/>
      <c r="G6997" s="147"/>
      <c r="H6997" s="146"/>
      <c r="J6997" s="146"/>
      <c r="L6997" s="150"/>
      <c r="N6997" s="163"/>
      <c r="O6997" s="146"/>
      <c r="P6997" s="146"/>
      <c r="Q6997" s="146"/>
      <c r="R6997" s="34"/>
      <c r="S6997" s="35"/>
      <c r="T6997" s="147"/>
    </row>
    <row r="6998">
      <c r="A6998" s="147"/>
      <c r="B6998" s="64"/>
      <c r="C6998" s="147" t="s">
        <v>217</v>
      </c>
      <c r="E6998" s="161"/>
      <c r="F6998" s="162"/>
      <c r="G6998" s="147"/>
      <c r="H6998" s="146"/>
      <c r="J6998" s="146"/>
      <c r="L6998" s="150"/>
      <c r="N6998" s="163"/>
      <c r="O6998" s="146"/>
      <c r="P6998" s="146"/>
      <c r="Q6998" s="146"/>
      <c r="R6998" s="34"/>
      <c r="S6998" s="35"/>
      <c r="T6998" s="147"/>
    </row>
    <row r="6999">
      <c r="A6999" s="147"/>
      <c r="B6999" s="64"/>
      <c r="C6999" s="147" t="s">
        <v>217</v>
      </c>
      <c r="E6999" s="161"/>
      <c r="F6999" s="162"/>
      <c r="G6999" s="147"/>
      <c r="H6999" s="146"/>
      <c r="J6999" s="146"/>
      <c r="L6999" s="150"/>
      <c r="N6999" s="163"/>
      <c r="O6999" s="146"/>
      <c r="P6999" s="146"/>
      <c r="Q6999" s="146"/>
      <c r="R6999" s="34"/>
      <c r="S6999" s="35"/>
      <c r="T6999" s="147"/>
    </row>
    <row r="7000">
      <c r="A7000" s="147"/>
      <c r="B7000" s="64"/>
      <c r="C7000" s="147" t="s">
        <v>217</v>
      </c>
      <c r="E7000" s="161"/>
      <c r="F7000" s="162"/>
      <c r="G7000" s="147"/>
      <c r="H7000" s="146"/>
      <c r="J7000" s="146"/>
      <c r="L7000" s="150"/>
      <c r="N7000" s="163"/>
      <c r="O7000" s="146"/>
      <c r="P7000" s="146"/>
      <c r="Q7000" s="146"/>
      <c r="R7000" s="34"/>
      <c r="S7000" s="35"/>
      <c r="T7000" s="147"/>
    </row>
    <row r="7001">
      <c r="A7001" s="147"/>
      <c r="B7001" s="64"/>
      <c r="C7001" s="147" t="s">
        <v>217</v>
      </c>
      <c r="E7001" s="161"/>
      <c r="F7001" s="162"/>
      <c r="G7001" s="147"/>
      <c r="H7001" s="146"/>
      <c r="J7001" s="146"/>
      <c r="L7001" s="150"/>
      <c r="N7001" s="163"/>
      <c r="O7001" s="146"/>
      <c r="P7001" s="146"/>
      <c r="Q7001" s="146"/>
      <c r="R7001" s="34"/>
      <c r="S7001" s="35"/>
      <c r="T7001" s="147"/>
    </row>
    <row r="7002">
      <c r="A7002" s="147"/>
      <c r="B7002" s="64"/>
      <c r="C7002" s="147" t="s">
        <v>217</v>
      </c>
      <c r="E7002" s="161"/>
      <c r="F7002" s="162"/>
      <c r="G7002" s="147"/>
      <c r="H7002" s="146"/>
      <c r="J7002" s="146"/>
      <c r="L7002" s="150"/>
      <c r="N7002" s="163"/>
      <c r="O7002" s="146"/>
      <c r="P7002" s="146"/>
      <c r="Q7002" s="146"/>
      <c r="R7002" s="34"/>
      <c r="S7002" s="35"/>
      <c r="T7002" s="147"/>
    </row>
    <row r="7003">
      <c r="A7003" s="147"/>
      <c r="B7003" s="64"/>
      <c r="C7003" s="147" t="s">
        <v>217</v>
      </c>
      <c r="E7003" s="161"/>
      <c r="F7003" s="162"/>
      <c r="G7003" s="147"/>
      <c r="H7003" s="146"/>
      <c r="J7003" s="146"/>
      <c r="L7003" s="150"/>
      <c r="N7003" s="163"/>
      <c r="O7003" s="146"/>
      <c r="P7003" s="146"/>
      <c r="Q7003" s="146"/>
      <c r="R7003" s="34"/>
      <c r="S7003" s="35"/>
      <c r="T7003" s="147"/>
    </row>
    <row r="7004">
      <c r="A7004" s="147"/>
      <c r="B7004" s="64"/>
      <c r="C7004" s="147" t="s">
        <v>217</v>
      </c>
      <c r="E7004" s="161"/>
      <c r="F7004" s="162"/>
      <c r="G7004" s="147"/>
      <c r="H7004" s="146"/>
      <c r="J7004" s="146"/>
      <c r="L7004" s="150"/>
      <c r="N7004" s="163"/>
      <c r="O7004" s="146"/>
      <c r="P7004" s="146"/>
      <c r="Q7004" s="146"/>
      <c r="R7004" s="34"/>
      <c r="S7004" s="35"/>
      <c r="T7004" s="147"/>
    </row>
    <row r="7005">
      <c r="A7005" s="147"/>
      <c r="B7005" s="64"/>
      <c r="C7005" s="147" t="s">
        <v>217</v>
      </c>
      <c r="E7005" s="161"/>
      <c r="F7005" s="162"/>
      <c r="G7005" s="147"/>
      <c r="H7005" s="146"/>
      <c r="J7005" s="146"/>
      <c r="L7005" s="150"/>
      <c r="N7005" s="163"/>
      <c r="O7005" s="146"/>
      <c r="P7005" s="146"/>
      <c r="Q7005" s="146"/>
      <c r="R7005" s="34"/>
      <c r="S7005" s="35"/>
      <c r="T7005" s="147"/>
    </row>
    <row r="7006">
      <c r="A7006" s="147"/>
      <c r="B7006" s="64"/>
      <c r="C7006" s="147" t="s">
        <v>217</v>
      </c>
      <c r="E7006" s="161"/>
      <c r="F7006" s="162"/>
      <c r="G7006" s="147"/>
      <c r="H7006" s="146"/>
      <c r="J7006" s="146"/>
      <c r="L7006" s="150"/>
      <c r="N7006" s="163"/>
      <c r="O7006" s="146"/>
      <c r="P7006" s="146"/>
      <c r="Q7006" s="146"/>
      <c r="R7006" s="34"/>
      <c r="S7006" s="35"/>
      <c r="T7006" s="147"/>
    </row>
    <row r="7007">
      <c r="A7007" s="147"/>
      <c r="B7007" s="64"/>
      <c r="C7007" s="147" t="s">
        <v>217</v>
      </c>
      <c r="E7007" s="161"/>
      <c r="F7007" s="162"/>
      <c r="G7007" s="147"/>
      <c r="H7007" s="146"/>
      <c r="J7007" s="146"/>
      <c r="L7007" s="150"/>
      <c r="N7007" s="163"/>
      <c r="O7007" s="146"/>
      <c r="P7007" s="146"/>
      <c r="Q7007" s="146"/>
      <c r="R7007" s="34"/>
      <c r="S7007" s="35"/>
      <c r="T7007" s="147"/>
    </row>
    <row r="7008">
      <c r="A7008" s="147"/>
      <c r="B7008" s="64"/>
      <c r="C7008" s="147" t="s">
        <v>217</v>
      </c>
      <c r="E7008" s="161"/>
      <c r="F7008" s="162"/>
      <c r="G7008" s="147"/>
      <c r="H7008" s="146"/>
      <c r="J7008" s="146"/>
      <c r="L7008" s="150"/>
      <c r="N7008" s="163"/>
      <c r="O7008" s="146"/>
      <c r="P7008" s="146"/>
      <c r="Q7008" s="146"/>
      <c r="R7008" s="34"/>
      <c r="S7008" s="35"/>
      <c r="T7008" s="147"/>
    </row>
    <row r="7009">
      <c r="A7009" s="147"/>
      <c r="B7009" s="64"/>
      <c r="C7009" s="147" t="s">
        <v>217</v>
      </c>
      <c r="E7009" s="161"/>
      <c r="F7009" s="162"/>
      <c r="G7009" s="147"/>
      <c r="H7009" s="146"/>
      <c r="J7009" s="146"/>
      <c r="L7009" s="150"/>
      <c r="N7009" s="163"/>
      <c r="O7009" s="146"/>
      <c r="P7009" s="146"/>
      <c r="Q7009" s="146"/>
      <c r="R7009" s="34"/>
      <c r="S7009" s="35"/>
      <c r="T7009" s="147"/>
    </row>
    <row r="7010">
      <c r="A7010" s="147"/>
      <c r="B7010" s="64"/>
      <c r="C7010" s="147" t="s">
        <v>217</v>
      </c>
      <c r="E7010" s="161"/>
      <c r="F7010" s="162"/>
      <c r="G7010" s="147"/>
      <c r="H7010" s="146"/>
      <c r="J7010" s="146"/>
      <c r="L7010" s="150"/>
      <c r="N7010" s="163"/>
      <c r="O7010" s="146"/>
      <c r="P7010" s="146"/>
      <c r="Q7010" s="146"/>
      <c r="R7010" s="34"/>
      <c r="S7010" s="35"/>
      <c r="T7010" s="147"/>
    </row>
    <row r="7011">
      <c r="A7011" s="147"/>
      <c r="B7011" s="64"/>
      <c r="C7011" s="147" t="s">
        <v>217</v>
      </c>
      <c r="E7011" s="161"/>
      <c r="F7011" s="162"/>
      <c r="G7011" s="147"/>
      <c r="H7011" s="146"/>
      <c r="J7011" s="146"/>
      <c r="L7011" s="150"/>
      <c r="N7011" s="163"/>
      <c r="O7011" s="146"/>
      <c r="P7011" s="146"/>
      <c r="Q7011" s="146"/>
      <c r="R7011" s="34"/>
      <c r="S7011" s="35"/>
      <c r="T7011" s="147"/>
    </row>
    <row r="7012">
      <c r="A7012" s="147"/>
      <c r="B7012" s="64"/>
      <c r="C7012" s="147" t="s">
        <v>217</v>
      </c>
      <c r="E7012" s="161"/>
      <c r="F7012" s="162"/>
      <c r="G7012" s="147"/>
      <c r="H7012" s="146"/>
      <c r="J7012" s="146"/>
      <c r="L7012" s="150"/>
      <c r="N7012" s="163"/>
      <c r="O7012" s="146"/>
      <c r="P7012" s="146"/>
      <c r="Q7012" s="146"/>
      <c r="R7012" s="34"/>
      <c r="S7012" s="35"/>
      <c r="T7012" s="147"/>
    </row>
    <row r="7013">
      <c r="A7013" s="147"/>
      <c r="B7013" s="64"/>
      <c r="C7013" s="147" t="s">
        <v>217</v>
      </c>
      <c r="E7013" s="161"/>
      <c r="F7013" s="162"/>
      <c r="G7013" s="147"/>
      <c r="H7013" s="146"/>
      <c r="J7013" s="146"/>
      <c r="L7013" s="150"/>
      <c r="N7013" s="163"/>
      <c r="O7013" s="146"/>
      <c r="P7013" s="146"/>
      <c r="Q7013" s="146"/>
      <c r="R7013" s="34"/>
      <c r="S7013" s="35"/>
      <c r="T7013" s="147"/>
    </row>
    <row r="7014">
      <c r="A7014" s="147"/>
      <c r="B7014" s="64"/>
      <c r="C7014" s="147" t="s">
        <v>217</v>
      </c>
      <c r="E7014" s="161"/>
      <c r="F7014" s="162"/>
      <c r="G7014" s="147"/>
      <c r="H7014" s="146"/>
      <c r="J7014" s="146"/>
      <c r="L7014" s="150"/>
      <c r="N7014" s="163"/>
      <c r="O7014" s="146"/>
      <c r="P7014" s="146"/>
      <c r="Q7014" s="146"/>
      <c r="R7014" s="34"/>
      <c r="S7014" s="35"/>
      <c r="T7014" s="147"/>
    </row>
    <row r="7015">
      <c r="A7015" s="147"/>
      <c r="B7015" s="64"/>
      <c r="C7015" s="147" t="s">
        <v>217</v>
      </c>
      <c r="E7015" s="161"/>
      <c r="F7015" s="162"/>
      <c r="G7015" s="147"/>
      <c r="H7015" s="146"/>
      <c r="J7015" s="146"/>
      <c r="L7015" s="150"/>
      <c r="N7015" s="163"/>
      <c r="O7015" s="146"/>
      <c r="P7015" s="146"/>
      <c r="Q7015" s="146"/>
      <c r="R7015" s="34"/>
      <c r="S7015" s="35"/>
      <c r="T7015" s="147"/>
    </row>
    <row r="7016">
      <c r="A7016" s="147"/>
      <c r="B7016" s="64"/>
      <c r="C7016" s="147" t="s">
        <v>217</v>
      </c>
      <c r="E7016" s="161"/>
      <c r="F7016" s="162"/>
      <c r="G7016" s="147"/>
      <c r="H7016" s="146"/>
      <c r="J7016" s="146"/>
      <c r="L7016" s="150"/>
      <c r="N7016" s="163"/>
      <c r="O7016" s="146"/>
      <c r="P7016" s="146"/>
      <c r="Q7016" s="146"/>
      <c r="R7016" s="34"/>
      <c r="S7016" s="35"/>
      <c r="T7016" s="147"/>
    </row>
    <row r="7017">
      <c r="A7017" s="147"/>
      <c r="B7017" s="64"/>
      <c r="C7017" s="147" t="s">
        <v>217</v>
      </c>
      <c r="E7017" s="161"/>
      <c r="F7017" s="162"/>
      <c r="G7017" s="147"/>
      <c r="H7017" s="146"/>
      <c r="J7017" s="146"/>
      <c r="L7017" s="150"/>
      <c r="N7017" s="163"/>
      <c r="O7017" s="146"/>
      <c r="P7017" s="146"/>
      <c r="Q7017" s="146"/>
      <c r="R7017" s="34"/>
      <c r="S7017" s="35"/>
      <c r="T7017" s="147"/>
    </row>
    <row r="7018">
      <c r="A7018" s="147"/>
      <c r="B7018" s="64"/>
      <c r="C7018" s="147" t="s">
        <v>217</v>
      </c>
      <c r="E7018" s="161"/>
      <c r="F7018" s="162"/>
      <c r="G7018" s="147"/>
      <c r="H7018" s="146"/>
      <c r="J7018" s="146"/>
      <c r="L7018" s="150"/>
      <c r="N7018" s="163"/>
      <c r="O7018" s="146"/>
      <c r="P7018" s="146"/>
      <c r="Q7018" s="146"/>
      <c r="R7018" s="34"/>
      <c r="S7018" s="35"/>
      <c r="T7018" s="147"/>
    </row>
    <row r="7019">
      <c r="A7019" s="147"/>
      <c r="B7019" s="64"/>
      <c r="C7019" s="147" t="s">
        <v>217</v>
      </c>
      <c r="E7019" s="161"/>
      <c r="F7019" s="162"/>
      <c r="G7019" s="147"/>
      <c r="H7019" s="146"/>
      <c r="J7019" s="146"/>
      <c r="L7019" s="150"/>
      <c r="N7019" s="163"/>
      <c r="O7019" s="146"/>
      <c r="P7019" s="146"/>
      <c r="Q7019" s="146"/>
      <c r="R7019" s="34"/>
      <c r="S7019" s="35"/>
      <c r="T7019" s="147"/>
    </row>
    <row r="7020">
      <c r="A7020" s="147"/>
      <c r="B7020" s="64"/>
      <c r="C7020" s="147" t="s">
        <v>217</v>
      </c>
      <c r="E7020" s="161"/>
      <c r="F7020" s="162"/>
      <c r="G7020" s="147"/>
      <c r="H7020" s="146"/>
      <c r="J7020" s="146"/>
      <c r="L7020" s="150"/>
      <c r="N7020" s="163"/>
      <c r="O7020" s="146"/>
      <c r="P7020" s="146"/>
      <c r="Q7020" s="146"/>
      <c r="R7020" s="34"/>
      <c r="S7020" s="35"/>
      <c r="T7020" s="147"/>
    </row>
    <row r="7021">
      <c r="A7021" s="147"/>
      <c r="B7021" s="64"/>
      <c r="C7021" s="147" t="s">
        <v>217</v>
      </c>
      <c r="E7021" s="161"/>
      <c r="F7021" s="162"/>
      <c r="G7021" s="147"/>
      <c r="H7021" s="146"/>
      <c r="J7021" s="146"/>
      <c r="L7021" s="150"/>
      <c r="N7021" s="163"/>
      <c r="O7021" s="146"/>
      <c r="P7021" s="146"/>
      <c r="Q7021" s="146"/>
      <c r="R7021" s="34"/>
      <c r="S7021" s="35"/>
      <c r="T7021" s="147"/>
    </row>
    <row r="7022">
      <c r="A7022" s="147"/>
      <c r="B7022" s="64"/>
      <c r="C7022" s="147" t="s">
        <v>217</v>
      </c>
      <c r="E7022" s="161"/>
      <c r="F7022" s="162"/>
      <c r="G7022" s="147"/>
      <c r="H7022" s="146"/>
      <c r="J7022" s="146"/>
      <c r="L7022" s="150"/>
      <c r="N7022" s="163"/>
      <c r="O7022" s="146"/>
      <c r="P7022" s="146"/>
      <c r="Q7022" s="146"/>
      <c r="R7022" s="34"/>
      <c r="S7022" s="35"/>
      <c r="T7022" s="147"/>
    </row>
    <row r="7023">
      <c r="A7023" s="147"/>
      <c r="B7023" s="64"/>
      <c r="C7023" s="147" t="s">
        <v>217</v>
      </c>
      <c r="E7023" s="161"/>
      <c r="F7023" s="162"/>
      <c r="G7023" s="147"/>
      <c r="H7023" s="146"/>
      <c r="J7023" s="146"/>
      <c r="L7023" s="150"/>
      <c r="N7023" s="163"/>
      <c r="O7023" s="146"/>
      <c r="P7023" s="146"/>
      <c r="Q7023" s="146"/>
      <c r="R7023" s="34"/>
      <c r="S7023" s="35"/>
      <c r="T7023" s="147"/>
    </row>
    <row r="7024">
      <c r="A7024" s="147"/>
      <c r="B7024" s="64"/>
      <c r="C7024" s="147" t="s">
        <v>217</v>
      </c>
      <c r="E7024" s="161"/>
      <c r="F7024" s="162"/>
      <c r="G7024" s="147"/>
      <c r="H7024" s="146"/>
      <c r="J7024" s="146"/>
      <c r="L7024" s="150"/>
      <c r="N7024" s="163"/>
      <c r="O7024" s="146"/>
      <c r="P7024" s="146"/>
      <c r="Q7024" s="146"/>
      <c r="R7024" s="34"/>
      <c r="S7024" s="35"/>
      <c r="T7024" s="147"/>
    </row>
    <row r="7025">
      <c r="A7025" s="147"/>
      <c r="B7025" s="64"/>
      <c r="C7025" s="147" t="s">
        <v>217</v>
      </c>
      <c r="E7025" s="161"/>
      <c r="F7025" s="162"/>
      <c r="G7025" s="147"/>
      <c r="H7025" s="146"/>
      <c r="J7025" s="146"/>
      <c r="L7025" s="150"/>
      <c r="N7025" s="163"/>
      <c r="O7025" s="146"/>
      <c r="P7025" s="146"/>
      <c r="Q7025" s="146"/>
      <c r="R7025" s="34"/>
      <c r="S7025" s="35"/>
      <c r="T7025" s="147"/>
    </row>
    <row r="7026">
      <c r="A7026" s="147"/>
      <c r="B7026" s="64"/>
      <c r="C7026" s="147" t="s">
        <v>217</v>
      </c>
      <c r="E7026" s="161"/>
      <c r="F7026" s="162"/>
      <c r="G7026" s="147"/>
      <c r="H7026" s="146"/>
      <c r="J7026" s="146"/>
      <c r="L7026" s="150"/>
      <c r="N7026" s="163"/>
      <c r="O7026" s="146"/>
      <c r="P7026" s="146"/>
      <c r="Q7026" s="146"/>
      <c r="R7026" s="34"/>
      <c r="S7026" s="35"/>
      <c r="T7026" s="147"/>
    </row>
    <row r="7027">
      <c r="A7027" s="147"/>
      <c r="B7027" s="64"/>
      <c r="C7027" s="147" t="s">
        <v>217</v>
      </c>
      <c r="E7027" s="161"/>
      <c r="F7027" s="162"/>
      <c r="G7027" s="147"/>
      <c r="H7027" s="146"/>
      <c r="J7027" s="146"/>
      <c r="L7027" s="150"/>
      <c r="N7027" s="163"/>
      <c r="O7027" s="146"/>
      <c r="P7027" s="146"/>
      <c r="Q7027" s="146"/>
      <c r="R7027" s="34"/>
      <c r="S7027" s="35"/>
      <c r="T7027" s="147"/>
    </row>
    <row r="7028">
      <c r="A7028" s="147"/>
      <c r="B7028" s="64"/>
      <c r="C7028" s="147" t="s">
        <v>217</v>
      </c>
      <c r="E7028" s="161"/>
      <c r="F7028" s="162"/>
      <c r="G7028" s="147"/>
      <c r="H7028" s="146"/>
      <c r="J7028" s="146"/>
      <c r="L7028" s="150"/>
      <c r="N7028" s="163"/>
      <c r="O7028" s="146"/>
      <c r="P7028" s="146"/>
      <c r="Q7028" s="146"/>
      <c r="R7028" s="34"/>
      <c r="S7028" s="35"/>
      <c r="T7028" s="147"/>
    </row>
    <row r="7029">
      <c r="A7029" s="147"/>
      <c r="B7029" s="64"/>
      <c r="C7029" s="147" t="s">
        <v>217</v>
      </c>
      <c r="E7029" s="161"/>
      <c r="F7029" s="162"/>
      <c r="G7029" s="147"/>
      <c r="H7029" s="146"/>
      <c r="J7029" s="146"/>
      <c r="L7029" s="150"/>
      <c r="N7029" s="163"/>
      <c r="O7029" s="146"/>
      <c r="P7029" s="146"/>
      <c r="Q7029" s="146"/>
      <c r="R7029" s="34"/>
      <c r="S7029" s="35"/>
      <c r="T7029" s="147"/>
    </row>
    <row r="7030">
      <c r="A7030" s="147"/>
      <c r="B7030" s="64"/>
      <c r="C7030" s="147" t="s">
        <v>217</v>
      </c>
      <c r="E7030" s="161"/>
      <c r="F7030" s="162"/>
      <c r="G7030" s="147"/>
      <c r="H7030" s="146"/>
      <c r="J7030" s="146"/>
      <c r="L7030" s="150"/>
      <c r="N7030" s="163"/>
      <c r="O7030" s="146"/>
      <c r="P7030" s="146"/>
      <c r="Q7030" s="146"/>
      <c r="R7030" s="34"/>
      <c r="S7030" s="35"/>
      <c r="T7030" s="147"/>
    </row>
    <row r="7031">
      <c r="A7031" s="147"/>
      <c r="B7031" s="64"/>
      <c r="C7031" s="147" t="s">
        <v>217</v>
      </c>
      <c r="E7031" s="161"/>
      <c r="F7031" s="162"/>
      <c r="G7031" s="147"/>
      <c r="H7031" s="146"/>
      <c r="J7031" s="146"/>
      <c r="L7031" s="150"/>
      <c r="N7031" s="163"/>
      <c r="O7031" s="146"/>
      <c r="P7031" s="146"/>
      <c r="Q7031" s="146"/>
      <c r="R7031" s="34"/>
      <c r="S7031" s="35"/>
      <c r="T7031" s="147"/>
    </row>
    <row r="7032">
      <c r="A7032" s="147"/>
      <c r="B7032" s="64"/>
      <c r="C7032" s="147" t="s">
        <v>217</v>
      </c>
      <c r="E7032" s="161"/>
      <c r="F7032" s="162"/>
      <c r="G7032" s="147"/>
      <c r="H7032" s="146"/>
      <c r="J7032" s="146"/>
      <c r="L7032" s="150"/>
      <c r="N7032" s="163"/>
      <c r="O7032" s="146"/>
      <c r="P7032" s="146"/>
      <c r="Q7032" s="146"/>
      <c r="R7032" s="34"/>
      <c r="S7032" s="35"/>
      <c r="T7032" s="147"/>
    </row>
    <row r="7033">
      <c r="A7033" s="147"/>
      <c r="B7033" s="64"/>
      <c r="C7033" s="147" t="s">
        <v>217</v>
      </c>
      <c r="E7033" s="161"/>
      <c r="F7033" s="162"/>
      <c r="G7033" s="147"/>
      <c r="H7033" s="146"/>
      <c r="J7033" s="146"/>
      <c r="L7033" s="150"/>
      <c r="N7033" s="163"/>
      <c r="O7033" s="146"/>
      <c r="P7033" s="146"/>
      <c r="Q7033" s="146"/>
      <c r="R7033" s="34"/>
      <c r="S7033" s="35"/>
      <c r="T7033" s="147"/>
    </row>
    <row r="7034">
      <c r="A7034" s="147"/>
      <c r="B7034" s="64"/>
      <c r="C7034" s="147" t="s">
        <v>217</v>
      </c>
      <c r="E7034" s="161"/>
      <c r="F7034" s="162"/>
      <c r="G7034" s="147"/>
      <c r="H7034" s="146"/>
      <c r="J7034" s="146"/>
      <c r="L7034" s="150"/>
      <c r="N7034" s="163"/>
      <c r="O7034" s="146"/>
      <c r="P7034" s="146"/>
      <c r="Q7034" s="146"/>
      <c r="R7034" s="34"/>
      <c r="S7034" s="35"/>
      <c r="T7034" s="147"/>
    </row>
    <row r="7035">
      <c r="A7035" s="147"/>
      <c r="B7035" s="64"/>
      <c r="C7035" s="147" t="s">
        <v>217</v>
      </c>
      <c r="E7035" s="161"/>
      <c r="F7035" s="162"/>
      <c r="G7035" s="147"/>
      <c r="H7035" s="146"/>
      <c r="J7035" s="146"/>
      <c r="L7035" s="150"/>
      <c r="N7035" s="163"/>
      <c r="O7035" s="146"/>
      <c r="P7035" s="146"/>
      <c r="Q7035" s="146"/>
      <c r="R7035" s="34"/>
      <c r="S7035" s="35"/>
      <c r="T7035" s="147"/>
    </row>
    <row r="7036">
      <c r="A7036" s="147"/>
      <c r="B7036" s="64"/>
      <c r="C7036" s="147" t="s">
        <v>217</v>
      </c>
      <c r="E7036" s="161"/>
      <c r="F7036" s="162"/>
      <c r="G7036" s="147"/>
      <c r="H7036" s="146"/>
      <c r="J7036" s="146"/>
      <c r="L7036" s="150"/>
      <c r="N7036" s="163"/>
      <c r="O7036" s="146"/>
      <c r="P7036" s="146"/>
      <c r="Q7036" s="146"/>
      <c r="R7036" s="34"/>
      <c r="S7036" s="35"/>
      <c r="T7036" s="147"/>
    </row>
    <row r="7037">
      <c r="A7037" s="147"/>
      <c r="B7037" s="64"/>
      <c r="C7037" s="147" t="s">
        <v>217</v>
      </c>
      <c r="E7037" s="161"/>
      <c r="F7037" s="162"/>
      <c r="G7037" s="147"/>
      <c r="H7037" s="146"/>
      <c r="J7037" s="146"/>
      <c r="L7037" s="150"/>
      <c r="N7037" s="163"/>
      <c r="O7037" s="146"/>
      <c r="P7037" s="146"/>
      <c r="Q7037" s="146"/>
      <c r="R7037" s="34"/>
      <c r="S7037" s="35"/>
      <c r="T7037" s="147"/>
    </row>
    <row r="7038">
      <c r="A7038" s="147"/>
      <c r="B7038" s="64"/>
      <c r="C7038" s="147" t="s">
        <v>217</v>
      </c>
      <c r="E7038" s="161"/>
      <c r="F7038" s="162"/>
      <c r="G7038" s="147"/>
      <c r="H7038" s="146"/>
      <c r="J7038" s="146"/>
      <c r="L7038" s="150"/>
      <c r="N7038" s="163"/>
      <c r="O7038" s="146"/>
      <c r="P7038" s="146"/>
      <c r="Q7038" s="146"/>
      <c r="R7038" s="34"/>
      <c r="S7038" s="35"/>
      <c r="T7038" s="147"/>
    </row>
    <row r="7039">
      <c r="A7039" s="147"/>
      <c r="B7039" s="64"/>
      <c r="C7039" s="147" t="s">
        <v>217</v>
      </c>
      <c r="E7039" s="161"/>
      <c r="F7039" s="162"/>
      <c r="G7039" s="147"/>
      <c r="H7039" s="146"/>
      <c r="J7039" s="146"/>
      <c r="L7039" s="150"/>
      <c r="N7039" s="163"/>
      <c r="O7039" s="146"/>
      <c r="P7039" s="146"/>
      <c r="Q7039" s="146"/>
      <c r="R7039" s="34"/>
      <c r="S7039" s="35"/>
      <c r="T7039" s="147"/>
    </row>
    <row r="7040">
      <c r="A7040" s="147"/>
      <c r="B7040" s="64"/>
      <c r="C7040" s="147" t="s">
        <v>217</v>
      </c>
      <c r="E7040" s="161"/>
      <c r="F7040" s="162"/>
      <c r="G7040" s="147"/>
      <c r="H7040" s="146"/>
      <c r="J7040" s="146"/>
      <c r="L7040" s="150"/>
      <c r="N7040" s="163"/>
      <c r="O7040" s="146"/>
      <c r="P7040" s="146"/>
      <c r="Q7040" s="146"/>
      <c r="R7040" s="34"/>
      <c r="S7040" s="35"/>
      <c r="T7040" s="147"/>
    </row>
    <row r="7041">
      <c r="A7041" s="147"/>
      <c r="B7041" s="64"/>
      <c r="C7041" s="147" t="s">
        <v>217</v>
      </c>
      <c r="E7041" s="161"/>
      <c r="F7041" s="162"/>
      <c r="G7041" s="147"/>
      <c r="H7041" s="146"/>
      <c r="J7041" s="146"/>
      <c r="L7041" s="150"/>
      <c r="N7041" s="163"/>
      <c r="O7041" s="146"/>
      <c r="P7041" s="146"/>
      <c r="Q7041" s="146"/>
      <c r="R7041" s="34"/>
      <c r="S7041" s="35"/>
      <c r="T7041" s="147"/>
    </row>
    <row r="7042">
      <c r="A7042" s="147"/>
      <c r="B7042" s="64"/>
      <c r="C7042" s="147" t="s">
        <v>217</v>
      </c>
      <c r="E7042" s="161"/>
      <c r="F7042" s="162"/>
      <c r="G7042" s="147"/>
      <c r="H7042" s="146"/>
      <c r="J7042" s="146"/>
      <c r="L7042" s="150"/>
      <c r="N7042" s="163"/>
      <c r="O7042" s="146"/>
      <c r="P7042" s="146"/>
      <c r="Q7042" s="146"/>
      <c r="R7042" s="34"/>
      <c r="S7042" s="35"/>
      <c r="T7042" s="147"/>
    </row>
    <row r="7043">
      <c r="A7043" s="147"/>
      <c r="B7043" s="64"/>
      <c r="C7043" s="147" t="s">
        <v>217</v>
      </c>
      <c r="E7043" s="161"/>
      <c r="F7043" s="162"/>
      <c r="G7043" s="147"/>
      <c r="H7043" s="146"/>
      <c r="J7043" s="146"/>
      <c r="L7043" s="150"/>
      <c r="N7043" s="163"/>
      <c r="O7043" s="146"/>
      <c r="P7043" s="146"/>
      <c r="Q7043" s="146"/>
      <c r="R7043" s="34"/>
      <c r="S7043" s="35"/>
      <c r="T7043" s="147"/>
    </row>
    <row r="7044">
      <c r="A7044" s="147"/>
      <c r="B7044" s="64"/>
      <c r="C7044" s="147" t="s">
        <v>217</v>
      </c>
      <c r="E7044" s="161"/>
      <c r="F7044" s="162"/>
      <c r="G7044" s="147"/>
      <c r="H7044" s="146"/>
      <c r="J7044" s="146"/>
      <c r="L7044" s="150"/>
      <c r="N7044" s="163"/>
      <c r="O7044" s="146"/>
      <c r="P7044" s="146"/>
      <c r="Q7044" s="146"/>
      <c r="R7044" s="34"/>
      <c r="S7044" s="35"/>
      <c r="T7044" s="147"/>
    </row>
    <row r="7045">
      <c r="A7045" s="147"/>
      <c r="B7045" s="64"/>
      <c r="C7045" s="147" t="s">
        <v>217</v>
      </c>
      <c r="E7045" s="161"/>
      <c r="F7045" s="162"/>
      <c r="G7045" s="147"/>
      <c r="H7045" s="146"/>
      <c r="J7045" s="146"/>
      <c r="L7045" s="150"/>
      <c r="N7045" s="163"/>
      <c r="O7045" s="146"/>
      <c r="P7045" s="146"/>
      <c r="Q7045" s="146"/>
      <c r="R7045" s="34"/>
      <c r="S7045" s="35"/>
      <c r="T7045" s="147"/>
    </row>
    <row r="7046">
      <c r="A7046" s="147"/>
      <c r="B7046" s="64"/>
      <c r="C7046" s="147" t="s">
        <v>217</v>
      </c>
      <c r="E7046" s="161"/>
      <c r="F7046" s="162"/>
      <c r="G7046" s="147"/>
      <c r="H7046" s="146"/>
      <c r="J7046" s="146"/>
      <c r="L7046" s="150"/>
      <c r="N7046" s="163"/>
      <c r="O7046" s="146"/>
      <c r="P7046" s="146"/>
      <c r="Q7046" s="146"/>
      <c r="R7046" s="34"/>
      <c r="S7046" s="35"/>
      <c r="T7046" s="147"/>
    </row>
    <row r="7047">
      <c r="A7047" s="147"/>
      <c r="B7047" s="64"/>
      <c r="C7047" s="147" t="s">
        <v>217</v>
      </c>
      <c r="E7047" s="161"/>
      <c r="F7047" s="162"/>
      <c r="G7047" s="147"/>
      <c r="H7047" s="146"/>
      <c r="J7047" s="146"/>
      <c r="L7047" s="150"/>
      <c r="N7047" s="163"/>
      <c r="O7047" s="146"/>
      <c r="P7047" s="146"/>
      <c r="Q7047" s="146"/>
      <c r="R7047" s="34"/>
      <c r="S7047" s="35"/>
      <c r="T7047" s="147"/>
    </row>
    <row r="7048">
      <c r="A7048" s="147"/>
      <c r="B7048" s="64"/>
      <c r="C7048" s="147" t="s">
        <v>217</v>
      </c>
      <c r="E7048" s="161"/>
      <c r="F7048" s="162"/>
      <c r="G7048" s="147"/>
      <c r="H7048" s="146"/>
      <c r="J7048" s="146"/>
      <c r="L7048" s="150"/>
      <c r="N7048" s="163"/>
      <c r="O7048" s="146"/>
      <c r="P7048" s="146"/>
      <c r="Q7048" s="146"/>
      <c r="R7048" s="34"/>
      <c r="S7048" s="35"/>
      <c r="T7048" s="147"/>
    </row>
    <row r="7049">
      <c r="A7049" s="147"/>
      <c r="B7049" s="64"/>
      <c r="C7049" s="147" t="s">
        <v>217</v>
      </c>
      <c r="E7049" s="161"/>
      <c r="F7049" s="162"/>
      <c r="G7049" s="147"/>
      <c r="H7049" s="146"/>
      <c r="J7049" s="146"/>
      <c r="L7049" s="150"/>
      <c r="N7049" s="163"/>
      <c r="O7049" s="146"/>
      <c r="P7049" s="146"/>
      <c r="Q7049" s="146"/>
      <c r="R7049" s="34"/>
      <c r="S7049" s="35"/>
      <c r="T7049" s="147"/>
    </row>
    <row r="7050">
      <c r="A7050" s="147"/>
      <c r="B7050" s="64"/>
      <c r="C7050" s="147" t="s">
        <v>217</v>
      </c>
      <c r="E7050" s="161"/>
      <c r="F7050" s="162"/>
      <c r="G7050" s="147"/>
      <c r="H7050" s="146"/>
      <c r="J7050" s="146"/>
      <c r="L7050" s="150"/>
      <c r="N7050" s="163"/>
      <c r="O7050" s="146"/>
      <c r="P7050" s="146"/>
      <c r="Q7050" s="146"/>
      <c r="R7050" s="34"/>
      <c r="S7050" s="35"/>
      <c r="T7050" s="147"/>
    </row>
    <row r="7051">
      <c r="A7051" s="147"/>
      <c r="B7051" s="64"/>
      <c r="C7051" s="147" t="s">
        <v>217</v>
      </c>
      <c r="E7051" s="161"/>
      <c r="F7051" s="162"/>
      <c r="G7051" s="147"/>
      <c r="H7051" s="146"/>
      <c r="J7051" s="146"/>
      <c r="L7051" s="150"/>
      <c r="N7051" s="163"/>
      <c r="O7051" s="146"/>
      <c r="P7051" s="146"/>
      <c r="Q7051" s="146"/>
      <c r="R7051" s="34"/>
      <c r="S7051" s="35"/>
      <c r="T7051" s="147"/>
    </row>
    <row r="7052">
      <c r="A7052" s="147"/>
      <c r="B7052" s="64"/>
      <c r="C7052" s="147" t="s">
        <v>217</v>
      </c>
      <c r="E7052" s="161"/>
      <c r="F7052" s="162"/>
      <c r="G7052" s="147"/>
      <c r="H7052" s="146"/>
      <c r="J7052" s="146"/>
      <c r="L7052" s="150"/>
      <c r="N7052" s="163"/>
      <c r="O7052" s="146"/>
      <c r="P7052" s="146"/>
      <c r="Q7052" s="146"/>
      <c r="R7052" s="34"/>
      <c r="S7052" s="35"/>
      <c r="T7052" s="147"/>
    </row>
    <row r="7053">
      <c r="A7053" s="147"/>
      <c r="B7053" s="64"/>
      <c r="C7053" s="147" t="s">
        <v>217</v>
      </c>
      <c r="E7053" s="161"/>
      <c r="F7053" s="162"/>
      <c r="G7053" s="147"/>
      <c r="H7053" s="146"/>
      <c r="J7053" s="146"/>
      <c r="L7053" s="150"/>
      <c r="N7053" s="163"/>
      <c r="O7053" s="146"/>
      <c r="P7053" s="146"/>
      <c r="Q7053" s="146"/>
      <c r="R7053" s="34"/>
      <c r="S7053" s="35"/>
      <c r="T7053" s="147"/>
    </row>
    <row r="7054">
      <c r="A7054" s="147"/>
      <c r="B7054" s="64"/>
      <c r="C7054" s="147" t="s">
        <v>217</v>
      </c>
      <c r="E7054" s="161"/>
      <c r="F7054" s="162"/>
      <c r="G7054" s="147"/>
      <c r="H7054" s="146"/>
      <c r="J7054" s="146"/>
      <c r="L7054" s="150"/>
      <c r="N7054" s="163"/>
      <c r="O7054" s="146"/>
      <c r="P7054" s="146"/>
      <c r="Q7054" s="146"/>
      <c r="R7054" s="34"/>
      <c r="S7054" s="35"/>
      <c r="T7054" s="147"/>
    </row>
    <row r="7055">
      <c r="A7055" s="147"/>
      <c r="B7055" s="64"/>
      <c r="C7055" s="147" t="s">
        <v>217</v>
      </c>
      <c r="E7055" s="161"/>
      <c r="F7055" s="162"/>
      <c r="G7055" s="147"/>
      <c r="H7055" s="146"/>
      <c r="J7055" s="146"/>
      <c r="L7055" s="150"/>
      <c r="N7055" s="163"/>
      <c r="O7055" s="146"/>
      <c r="P7055" s="146"/>
      <c r="Q7055" s="146"/>
      <c r="R7055" s="34"/>
      <c r="S7055" s="35"/>
      <c r="T7055" s="147"/>
    </row>
    <row r="7056">
      <c r="A7056" s="147"/>
      <c r="B7056" s="64"/>
      <c r="C7056" s="147" t="s">
        <v>217</v>
      </c>
      <c r="E7056" s="161"/>
      <c r="F7056" s="162"/>
      <c r="G7056" s="147"/>
      <c r="H7056" s="146"/>
      <c r="J7056" s="146"/>
      <c r="L7056" s="150"/>
      <c r="N7056" s="163"/>
      <c r="O7056" s="146"/>
      <c r="P7056" s="146"/>
      <c r="Q7056" s="146"/>
      <c r="R7056" s="34"/>
      <c r="S7056" s="35"/>
      <c r="T7056" s="147"/>
    </row>
    <row r="7057">
      <c r="A7057" s="147"/>
      <c r="B7057" s="64"/>
      <c r="C7057" s="147" t="s">
        <v>217</v>
      </c>
      <c r="E7057" s="161"/>
      <c r="F7057" s="162"/>
      <c r="G7057" s="147"/>
      <c r="H7057" s="146"/>
      <c r="J7057" s="146"/>
      <c r="L7057" s="150"/>
      <c r="N7057" s="163"/>
      <c r="O7057" s="146"/>
      <c r="P7057" s="146"/>
      <c r="Q7057" s="146"/>
      <c r="R7057" s="34"/>
      <c r="S7057" s="35"/>
      <c r="T7057" s="147"/>
    </row>
    <row r="7058">
      <c r="A7058" s="147"/>
      <c r="B7058" s="64"/>
      <c r="C7058" s="147" t="s">
        <v>217</v>
      </c>
      <c r="E7058" s="161"/>
      <c r="F7058" s="162"/>
      <c r="G7058" s="147"/>
      <c r="H7058" s="146"/>
      <c r="J7058" s="146"/>
      <c r="L7058" s="150"/>
      <c r="N7058" s="163"/>
      <c r="O7058" s="146"/>
      <c r="P7058" s="146"/>
      <c r="Q7058" s="146"/>
      <c r="R7058" s="34"/>
      <c r="S7058" s="35"/>
      <c r="T7058" s="147"/>
    </row>
    <row r="7059">
      <c r="A7059" s="147"/>
      <c r="B7059" s="64"/>
      <c r="C7059" s="147" t="s">
        <v>217</v>
      </c>
      <c r="E7059" s="161"/>
      <c r="F7059" s="162"/>
      <c r="G7059" s="147"/>
      <c r="H7059" s="146"/>
      <c r="J7059" s="146"/>
      <c r="L7059" s="150"/>
      <c r="N7059" s="163"/>
      <c r="O7059" s="146"/>
      <c r="P7059" s="146"/>
      <c r="Q7059" s="146"/>
      <c r="R7059" s="34"/>
      <c r="S7059" s="35"/>
      <c r="T7059" s="147"/>
    </row>
    <row r="7060">
      <c r="A7060" s="147"/>
      <c r="B7060" s="64"/>
      <c r="C7060" s="147" t="s">
        <v>217</v>
      </c>
      <c r="E7060" s="161"/>
      <c r="F7060" s="162"/>
      <c r="G7060" s="147"/>
      <c r="H7060" s="146"/>
      <c r="J7060" s="146"/>
      <c r="L7060" s="150"/>
      <c r="N7060" s="163"/>
      <c r="O7060" s="146"/>
      <c r="P7060" s="146"/>
      <c r="Q7060" s="146"/>
      <c r="R7060" s="34"/>
      <c r="S7060" s="35"/>
      <c r="T7060" s="147"/>
    </row>
    <row r="7061">
      <c r="A7061" s="147"/>
      <c r="B7061" s="64"/>
      <c r="C7061" s="147" t="s">
        <v>217</v>
      </c>
      <c r="E7061" s="161"/>
      <c r="F7061" s="162"/>
      <c r="G7061" s="147"/>
      <c r="H7061" s="146"/>
      <c r="J7061" s="146"/>
      <c r="L7061" s="150"/>
      <c r="N7061" s="163"/>
      <c r="O7061" s="146"/>
      <c r="P7061" s="146"/>
      <c r="Q7061" s="146"/>
      <c r="R7061" s="34"/>
      <c r="S7061" s="35"/>
      <c r="T7061" s="147"/>
    </row>
    <row r="7062">
      <c r="A7062" s="147"/>
      <c r="B7062" s="64"/>
      <c r="C7062" s="147" t="s">
        <v>217</v>
      </c>
      <c r="E7062" s="161"/>
      <c r="F7062" s="162"/>
      <c r="G7062" s="147"/>
      <c r="H7062" s="146"/>
      <c r="J7062" s="146"/>
      <c r="L7062" s="150"/>
      <c r="N7062" s="163"/>
      <c r="O7062" s="146"/>
      <c r="P7062" s="146"/>
      <c r="Q7062" s="146"/>
      <c r="R7062" s="34"/>
      <c r="S7062" s="35"/>
      <c r="T7062" s="147"/>
    </row>
    <row r="7063">
      <c r="A7063" s="147"/>
      <c r="B7063" s="64"/>
      <c r="C7063" s="147" t="s">
        <v>217</v>
      </c>
      <c r="E7063" s="161"/>
      <c r="F7063" s="162"/>
      <c r="G7063" s="147"/>
      <c r="H7063" s="146"/>
      <c r="J7063" s="146"/>
      <c r="L7063" s="150"/>
      <c r="N7063" s="163"/>
      <c r="O7063" s="146"/>
      <c r="P7063" s="146"/>
      <c r="Q7063" s="146"/>
      <c r="R7063" s="34"/>
      <c r="S7063" s="35"/>
      <c r="T7063" s="147"/>
    </row>
    <row r="7064">
      <c r="A7064" s="147"/>
      <c r="B7064" s="64"/>
      <c r="C7064" s="147" t="s">
        <v>217</v>
      </c>
      <c r="E7064" s="161"/>
      <c r="F7064" s="162"/>
      <c r="G7064" s="147"/>
      <c r="H7064" s="146"/>
      <c r="J7064" s="146"/>
      <c r="L7064" s="150"/>
      <c r="N7064" s="163"/>
      <c r="O7064" s="146"/>
      <c r="P7064" s="146"/>
      <c r="Q7064" s="146"/>
      <c r="R7064" s="34"/>
      <c r="S7064" s="35"/>
      <c r="T7064" s="147"/>
    </row>
    <row r="7065">
      <c r="A7065" s="147"/>
      <c r="B7065" s="64"/>
      <c r="C7065" s="147" t="s">
        <v>217</v>
      </c>
      <c r="E7065" s="161"/>
      <c r="F7065" s="162"/>
      <c r="G7065" s="147"/>
      <c r="H7065" s="146"/>
      <c r="J7065" s="146"/>
      <c r="L7065" s="150"/>
      <c r="N7065" s="163"/>
      <c r="O7065" s="146"/>
      <c r="P7065" s="146"/>
      <c r="Q7065" s="146"/>
      <c r="R7065" s="34"/>
      <c r="S7065" s="35"/>
      <c r="T7065" s="147"/>
    </row>
    <row r="7066">
      <c r="A7066" s="147"/>
      <c r="B7066" s="64"/>
      <c r="C7066" s="147" t="s">
        <v>217</v>
      </c>
      <c r="E7066" s="161"/>
      <c r="F7066" s="162"/>
      <c r="G7066" s="147"/>
      <c r="H7066" s="146"/>
      <c r="J7066" s="146"/>
      <c r="L7066" s="150"/>
      <c r="N7066" s="163"/>
      <c r="O7066" s="146"/>
      <c r="P7066" s="146"/>
      <c r="Q7066" s="146"/>
      <c r="R7066" s="34"/>
      <c r="S7066" s="35"/>
      <c r="T7066" s="147"/>
    </row>
    <row r="7067">
      <c r="A7067" s="147"/>
      <c r="B7067" s="64"/>
      <c r="C7067" s="147" t="s">
        <v>217</v>
      </c>
      <c r="E7067" s="161"/>
      <c r="F7067" s="162"/>
      <c r="G7067" s="147"/>
      <c r="H7067" s="146"/>
      <c r="J7067" s="146"/>
      <c r="L7067" s="150"/>
      <c r="N7067" s="163"/>
      <c r="O7067" s="146"/>
      <c r="P7067" s="146"/>
      <c r="Q7067" s="146"/>
      <c r="R7067" s="34"/>
      <c r="S7067" s="35"/>
      <c r="T7067" s="147"/>
    </row>
    <row r="7068">
      <c r="A7068" s="147"/>
      <c r="B7068" s="64"/>
      <c r="C7068" s="147" t="s">
        <v>217</v>
      </c>
      <c r="E7068" s="161"/>
      <c r="F7068" s="162"/>
      <c r="G7068" s="147"/>
      <c r="H7068" s="146"/>
      <c r="J7068" s="146"/>
      <c r="L7068" s="150"/>
      <c r="N7068" s="163"/>
      <c r="O7068" s="146"/>
      <c r="P7068" s="146"/>
      <c r="Q7068" s="146"/>
      <c r="R7068" s="34"/>
      <c r="S7068" s="35"/>
      <c r="T7068" s="147"/>
    </row>
    <row r="7069">
      <c r="A7069" s="147"/>
      <c r="B7069" s="64"/>
      <c r="C7069" s="147" t="s">
        <v>217</v>
      </c>
      <c r="E7069" s="161"/>
      <c r="F7069" s="162"/>
      <c r="G7069" s="147"/>
      <c r="H7069" s="146"/>
      <c r="J7069" s="146"/>
      <c r="L7069" s="150"/>
      <c r="N7069" s="163"/>
      <c r="O7069" s="146"/>
      <c r="P7069" s="146"/>
      <c r="Q7069" s="146"/>
      <c r="R7069" s="34"/>
      <c r="S7069" s="35"/>
      <c r="T7069" s="147"/>
    </row>
    <row r="7070">
      <c r="A7070" s="147"/>
      <c r="B7070" s="64"/>
      <c r="C7070" s="147" t="s">
        <v>217</v>
      </c>
      <c r="E7070" s="161"/>
      <c r="F7070" s="162"/>
      <c r="G7070" s="147"/>
      <c r="H7070" s="146"/>
      <c r="J7070" s="146"/>
      <c r="L7070" s="150"/>
      <c r="N7070" s="163"/>
      <c r="O7070" s="146"/>
      <c r="P7070" s="146"/>
      <c r="Q7070" s="146"/>
      <c r="R7070" s="34"/>
      <c r="S7070" s="35"/>
      <c r="T7070" s="147"/>
    </row>
    <row r="7071">
      <c r="A7071" s="147"/>
      <c r="B7071" s="64"/>
      <c r="C7071" s="147" t="s">
        <v>217</v>
      </c>
      <c r="E7071" s="161"/>
      <c r="F7071" s="162"/>
      <c r="G7071" s="147"/>
      <c r="H7071" s="146"/>
      <c r="J7071" s="146"/>
      <c r="L7071" s="150"/>
      <c r="N7071" s="163"/>
      <c r="O7071" s="146"/>
      <c r="P7071" s="146"/>
      <c r="Q7071" s="146"/>
      <c r="R7071" s="34"/>
      <c r="S7071" s="35"/>
      <c r="T7071" s="147"/>
    </row>
    <row r="7072">
      <c r="A7072" s="147"/>
      <c r="B7072" s="64"/>
      <c r="C7072" s="147" t="s">
        <v>217</v>
      </c>
      <c r="E7072" s="161"/>
      <c r="F7072" s="162"/>
      <c r="G7072" s="147"/>
      <c r="H7072" s="146"/>
      <c r="J7072" s="146"/>
      <c r="L7072" s="150"/>
      <c r="N7072" s="163"/>
      <c r="O7072" s="146"/>
      <c r="P7072" s="146"/>
      <c r="Q7072" s="146"/>
      <c r="R7072" s="34"/>
      <c r="S7072" s="35"/>
      <c r="T7072" s="147"/>
    </row>
    <row r="7073">
      <c r="A7073" s="147"/>
      <c r="B7073" s="64"/>
      <c r="C7073" s="147" t="s">
        <v>217</v>
      </c>
      <c r="E7073" s="161"/>
      <c r="F7073" s="162"/>
      <c r="G7073" s="147"/>
      <c r="H7073" s="146"/>
      <c r="J7073" s="146"/>
      <c r="L7073" s="150"/>
      <c r="N7073" s="163"/>
      <c r="O7073" s="146"/>
      <c r="P7073" s="146"/>
      <c r="Q7073" s="146"/>
      <c r="R7073" s="34"/>
      <c r="S7073" s="35"/>
      <c r="T7073" s="147"/>
    </row>
    <row r="7074">
      <c r="A7074" s="147"/>
      <c r="B7074" s="64"/>
      <c r="C7074" s="147" t="s">
        <v>217</v>
      </c>
      <c r="E7074" s="161"/>
      <c r="F7074" s="162"/>
      <c r="G7074" s="147"/>
      <c r="H7074" s="146"/>
      <c r="J7074" s="146"/>
      <c r="L7074" s="150"/>
      <c r="N7074" s="163"/>
      <c r="O7074" s="146"/>
      <c r="P7074" s="146"/>
      <c r="Q7074" s="146"/>
      <c r="R7074" s="34"/>
      <c r="S7074" s="35"/>
      <c r="T7074" s="147"/>
    </row>
    <row r="7075">
      <c r="A7075" s="147"/>
      <c r="B7075" s="64"/>
      <c r="C7075" s="147" t="s">
        <v>217</v>
      </c>
      <c r="E7075" s="161"/>
      <c r="F7075" s="162"/>
      <c r="G7075" s="147"/>
      <c r="H7075" s="146"/>
      <c r="J7075" s="146"/>
      <c r="L7075" s="150"/>
      <c r="N7075" s="163"/>
      <c r="O7075" s="146"/>
      <c r="P7075" s="146"/>
      <c r="Q7075" s="146"/>
      <c r="R7075" s="34"/>
      <c r="S7075" s="35"/>
      <c r="T7075" s="147"/>
    </row>
    <row r="7076">
      <c r="A7076" s="147"/>
      <c r="B7076" s="64"/>
      <c r="C7076" s="147" t="s">
        <v>217</v>
      </c>
      <c r="E7076" s="161"/>
      <c r="F7076" s="162"/>
      <c r="G7076" s="147"/>
      <c r="H7076" s="146"/>
      <c r="J7076" s="146"/>
      <c r="L7076" s="150"/>
      <c r="N7076" s="163"/>
      <c r="O7076" s="146"/>
      <c r="P7076" s="146"/>
      <c r="Q7076" s="146"/>
      <c r="R7076" s="34"/>
      <c r="S7076" s="35"/>
      <c r="T7076" s="147"/>
    </row>
    <row r="7077">
      <c r="A7077" s="147"/>
      <c r="B7077" s="64"/>
      <c r="C7077" s="147" t="s">
        <v>217</v>
      </c>
      <c r="E7077" s="161"/>
      <c r="F7077" s="162"/>
      <c r="G7077" s="147"/>
      <c r="H7077" s="146"/>
      <c r="J7077" s="146"/>
      <c r="L7077" s="150"/>
      <c r="N7077" s="163"/>
      <c r="O7077" s="146"/>
      <c r="P7077" s="146"/>
      <c r="Q7077" s="146"/>
      <c r="R7077" s="34"/>
      <c r="S7077" s="35"/>
      <c r="T7077" s="147"/>
    </row>
    <row r="7078">
      <c r="A7078" s="147"/>
      <c r="B7078" s="64"/>
      <c r="C7078" s="147" t="s">
        <v>217</v>
      </c>
      <c r="E7078" s="161"/>
      <c r="F7078" s="162"/>
      <c r="G7078" s="147"/>
      <c r="H7078" s="146"/>
      <c r="J7078" s="146"/>
      <c r="L7078" s="150"/>
      <c r="N7078" s="163"/>
      <c r="O7078" s="146"/>
      <c r="P7078" s="146"/>
      <c r="Q7078" s="146"/>
      <c r="R7078" s="34"/>
      <c r="S7078" s="35"/>
      <c r="T7078" s="147"/>
    </row>
    <row r="7079">
      <c r="A7079" s="147"/>
      <c r="B7079" s="64"/>
      <c r="C7079" s="147" t="s">
        <v>217</v>
      </c>
      <c r="E7079" s="161"/>
      <c r="F7079" s="162"/>
      <c r="G7079" s="147"/>
      <c r="H7079" s="146"/>
      <c r="J7079" s="146"/>
      <c r="L7079" s="150"/>
      <c r="N7079" s="163"/>
      <c r="O7079" s="146"/>
      <c r="P7079" s="146"/>
      <c r="Q7079" s="146"/>
      <c r="R7079" s="34"/>
      <c r="S7079" s="35"/>
      <c r="T7079" s="147"/>
    </row>
    <row r="7080">
      <c r="A7080" s="147"/>
      <c r="B7080" s="64"/>
      <c r="C7080" s="147" t="s">
        <v>217</v>
      </c>
      <c r="E7080" s="161"/>
      <c r="F7080" s="162"/>
      <c r="G7080" s="147"/>
      <c r="H7080" s="146"/>
      <c r="J7080" s="146"/>
      <c r="L7080" s="150"/>
      <c r="N7080" s="163"/>
      <c r="O7080" s="146"/>
      <c r="P7080" s="146"/>
      <c r="Q7080" s="146"/>
      <c r="R7080" s="34"/>
      <c r="S7080" s="35"/>
      <c r="T7080" s="147"/>
    </row>
    <row r="7081">
      <c r="A7081" s="147"/>
      <c r="B7081" s="64"/>
      <c r="C7081" s="147" t="s">
        <v>217</v>
      </c>
      <c r="E7081" s="161"/>
      <c r="F7081" s="162"/>
      <c r="G7081" s="147"/>
      <c r="H7081" s="146"/>
      <c r="J7081" s="146"/>
      <c r="L7081" s="150"/>
      <c r="N7081" s="163"/>
      <c r="O7081" s="146"/>
      <c r="P7081" s="146"/>
      <c r="Q7081" s="146"/>
      <c r="R7081" s="34"/>
      <c r="S7081" s="35"/>
      <c r="T7081" s="147"/>
    </row>
    <row r="7082">
      <c r="A7082" s="147"/>
      <c r="B7082" s="64"/>
      <c r="C7082" s="147" t="s">
        <v>217</v>
      </c>
      <c r="E7082" s="161"/>
      <c r="F7082" s="162"/>
      <c r="G7082" s="147"/>
      <c r="H7082" s="146"/>
      <c r="J7082" s="146"/>
      <c r="L7082" s="150"/>
      <c r="N7082" s="163"/>
      <c r="O7082" s="146"/>
      <c r="P7082" s="146"/>
      <c r="Q7082" s="146"/>
      <c r="R7082" s="34"/>
      <c r="S7082" s="35"/>
      <c r="T7082" s="147"/>
    </row>
    <row r="7083">
      <c r="A7083" s="147"/>
      <c r="B7083" s="64"/>
      <c r="C7083" s="147" t="s">
        <v>217</v>
      </c>
      <c r="E7083" s="161"/>
      <c r="F7083" s="162"/>
      <c r="G7083" s="147"/>
      <c r="H7083" s="146"/>
      <c r="J7083" s="146"/>
      <c r="L7083" s="150"/>
      <c r="N7083" s="163"/>
      <c r="O7083" s="146"/>
      <c r="P7083" s="146"/>
      <c r="Q7083" s="146"/>
      <c r="R7083" s="34"/>
      <c r="S7083" s="35"/>
      <c r="T7083" s="147"/>
    </row>
    <row r="7084">
      <c r="A7084" s="147"/>
      <c r="B7084" s="64"/>
      <c r="C7084" s="147" t="s">
        <v>217</v>
      </c>
      <c r="E7084" s="161"/>
      <c r="F7084" s="162"/>
      <c r="G7084" s="147"/>
      <c r="H7084" s="146"/>
      <c r="J7084" s="146"/>
      <c r="L7084" s="150"/>
      <c r="N7084" s="163"/>
      <c r="O7084" s="146"/>
      <c r="P7084" s="146"/>
      <c r="Q7084" s="146"/>
      <c r="R7084" s="34"/>
      <c r="S7084" s="35"/>
      <c r="T7084" s="147"/>
    </row>
    <row r="7085">
      <c r="A7085" s="147"/>
      <c r="B7085" s="64"/>
      <c r="C7085" s="147" t="s">
        <v>217</v>
      </c>
      <c r="E7085" s="161"/>
      <c r="F7085" s="162"/>
      <c r="G7085" s="147"/>
      <c r="H7085" s="146"/>
      <c r="J7085" s="146"/>
      <c r="L7085" s="150"/>
      <c r="N7085" s="163"/>
      <c r="O7085" s="146"/>
      <c r="P7085" s="146"/>
      <c r="Q7085" s="146"/>
      <c r="R7085" s="34"/>
      <c r="S7085" s="35"/>
      <c r="T7085" s="147"/>
    </row>
    <row r="7086">
      <c r="A7086" s="147"/>
      <c r="B7086" s="64"/>
      <c r="C7086" s="147" t="s">
        <v>217</v>
      </c>
      <c r="E7086" s="161"/>
      <c r="F7086" s="162"/>
      <c r="G7086" s="147"/>
      <c r="H7086" s="146"/>
      <c r="J7086" s="146"/>
      <c r="L7086" s="150"/>
      <c r="N7086" s="163"/>
      <c r="O7086" s="146"/>
      <c r="P7086" s="146"/>
      <c r="Q7086" s="146"/>
      <c r="R7086" s="34"/>
      <c r="S7086" s="35"/>
      <c r="T7086" s="147"/>
    </row>
    <row r="7087">
      <c r="A7087" s="147"/>
      <c r="B7087" s="64"/>
      <c r="C7087" s="147" t="s">
        <v>217</v>
      </c>
      <c r="E7087" s="161"/>
      <c r="F7087" s="162"/>
      <c r="G7087" s="147"/>
      <c r="H7087" s="146"/>
      <c r="J7087" s="146"/>
      <c r="L7087" s="150"/>
      <c r="N7087" s="163"/>
      <c r="O7087" s="146"/>
      <c r="P7087" s="146"/>
      <c r="Q7087" s="146"/>
      <c r="R7087" s="34"/>
      <c r="S7087" s="35"/>
      <c r="T7087" s="147"/>
    </row>
    <row r="7088">
      <c r="A7088" s="147"/>
      <c r="B7088" s="64"/>
      <c r="C7088" s="147" t="s">
        <v>217</v>
      </c>
      <c r="E7088" s="161"/>
      <c r="F7088" s="162"/>
      <c r="G7088" s="147"/>
      <c r="H7088" s="146"/>
      <c r="J7088" s="146"/>
      <c r="L7088" s="150"/>
      <c r="N7088" s="163"/>
      <c r="O7088" s="146"/>
      <c r="P7088" s="146"/>
      <c r="Q7088" s="146"/>
      <c r="R7088" s="34"/>
      <c r="S7088" s="35"/>
      <c r="T7088" s="147"/>
    </row>
    <row r="7089">
      <c r="A7089" s="147"/>
      <c r="B7089" s="64"/>
      <c r="C7089" s="147" t="s">
        <v>217</v>
      </c>
      <c r="E7089" s="161"/>
      <c r="F7089" s="162"/>
      <c r="G7089" s="147"/>
      <c r="H7089" s="146"/>
      <c r="J7089" s="146"/>
      <c r="L7089" s="150"/>
      <c r="N7089" s="163"/>
      <c r="O7089" s="146"/>
      <c r="P7089" s="146"/>
      <c r="Q7089" s="146"/>
      <c r="R7089" s="34"/>
      <c r="S7089" s="35"/>
      <c r="T7089" s="147"/>
    </row>
    <row r="7090">
      <c r="A7090" s="147"/>
      <c r="B7090" s="64"/>
      <c r="C7090" s="147" t="s">
        <v>217</v>
      </c>
      <c r="E7090" s="161"/>
      <c r="F7090" s="162"/>
      <c r="G7090" s="147"/>
      <c r="H7090" s="146"/>
      <c r="J7090" s="146"/>
      <c r="L7090" s="150"/>
      <c r="N7090" s="163"/>
      <c r="O7090" s="146"/>
      <c r="P7090" s="146"/>
      <c r="Q7090" s="146"/>
      <c r="R7090" s="34"/>
      <c r="S7090" s="35"/>
      <c r="T7090" s="147"/>
    </row>
    <row r="7091">
      <c r="A7091" s="147"/>
      <c r="B7091" s="64"/>
      <c r="C7091" s="147" t="s">
        <v>217</v>
      </c>
      <c r="E7091" s="161"/>
      <c r="F7091" s="162"/>
      <c r="G7091" s="147"/>
      <c r="H7091" s="146"/>
      <c r="J7091" s="146"/>
      <c r="L7091" s="150"/>
      <c r="N7091" s="163"/>
      <c r="O7091" s="146"/>
      <c r="P7091" s="146"/>
      <c r="Q7091" s="146"/>
      <c r="R7091" s="34"/>
      <c r="S7091" s="35"/>
      <c r="T7091" s="147"/>
    </row>
    <row r="7092">
      <c r="A7092" s="147"/>
      <c r="B7092" s="64"/>
      <c r="C7092" s="147" t="s">
        <v>217</v>
      </c>
      <c r="E7092" s="161"/>
      <c r="F7092" s="162"/>
      <c r="G7092" s="147"/>
      <c r="H7092" s="146"/>
      <c r="J7092" s="146"/>
      <c r="L7092" s="150"/>
      <c r="N7092" s="163"/>
      <c r="O7092" s="146"/>
      <c r="P7092" s="146"/>
      <c r="Q7092" s="146"/>
      <c r="R7092" s="34"/>
      <c r="S7092" s="35"/>
      <c r="T7092" s="147"/>
    </row>
    <row r="7093">
      <c r="A7093" s="147"/>
      <c r="B7093" s="64"/>
      <c r="C7093" s="147" t="s">
        <v>217</v>
      </c>
      <c r="E7093" s="161"/>
      <c r="F7093" s="162"/>
      <c r="G7093" s="147"/>
      <c r="H7093" s="146"/>
      <c r="J7093" s="146"/>
      <c r="L7093" s="150"/>
      <c r="N7093" s="163"/>
      <c r="O7093" s="146"/>
      <c r="P7093" s="146"/>
      <c r="Q7093" s="146"/>
      <c r="R7093" s="34"/>
      <c r="S7093" s="35"/>
      <c r="T7093" s="147"/>
    </row>
    <row r="7094">
      <c r="A7094" s="147"/>
      <c r="B7094" s="64"/>
      <c r="C7094" s="147" t="s">
        <v>217</v>
      </c>
      <c r="E7094" s="161"/>
      <c r="F7094" s="162"/>
      <c r="G7094" s="147"/>
      <c r="H7094" s="146"/>
      <c r="J7094" s="146"/>
      <c r="L7094" s="150"/>
      <c r="N7094" s="163"/>
      <c r="O7094" s="146"/>
      <c r="P7094" s="146"/>
      <c r="Q7094" s="146"/>
      <c r="R7094" s="34"/>
      <c r="S7094" s="35"/>
      <c r="T7094" s="147"/>
    </row>
    <row r="7095">
      <c r="A7095" s="147"/>
      <c r="B7095" s="64"/>
      <c r="C7095" s="147" t="s">
        <v>217</v>
      </c>
      <c r="E7095" s="161"/>
      <c r="F7095" s="162"/>
      <c r="G7095" s="147"/>
      <c r="H7095" s="146"/>
      <c r="J7095" s="146"/>
      <c r="L7095" s="150"/>
      <c r="N7095" s="163"/>
      <c r="O7095" s="146"/>
      <c r="P7095" s="146"/>
      <c r="Q7095" s="146"/>
      <c r="R7095" s="34"/>
      <c r="S7095" s="35"/>
      <c r="T7095" s="147"/>
    </row>
    <row r="7096">
      <c r="A7096" s="147"/>
      <c r="B7096" s="64"/>
      <c r="C7096" s="147" t="s">
        <v>217</v>
      </c>
      <c r="E7096" s="161"/>
      <c r="F7096" s="162"/>
      <c r="G7096" s="147"/>
      <c r="H7096" s="146"/>
      <c r="J7096" s="146"/>
      <c r="L7096" s="150"/>
      <c r="N7096" s="163"/>
      <c r="O7096" s="146"/>
      <c r="P7096" s="146"/>
      <c r="Q7096" s="146"/>
      <c r="R7096" s="34"/>
      <c r="S7096" s="35"/>
      <c r="T7096" s="147"/>
    </row>
    <row r="7097">
      <c r="A7097" s="147"/>
      <c r="B7097" s="64"/>
      <c r="C7097" s="147" t="s">
        <v>217</v>
      </c>
      <c r="E7097" s="161"/>
      <c r="F7097" s="162"/>
      <c r="G7097" s="147"/>
      <c r="H7097" s="146"/>
      <c r="J7097" s="146"/>
      <c r="L7097" s="150"/>
      <c r="N7097" s="163"/>
      <c r="O7097" s="146"/>
      <c r="P7097" s="146"/>
      <c r="Q7097" s="146"/>
      <c r="R7097" s="34"/>
      <c r="S7097" s="35"/>
      <c r="T7097" s="147"/>
    </row>
    <row r="7098">
      <c r="A7098" s="147"/>
      <c r="B7098" s="64"/>
      <c r="C7098" s="147" t="s">
        <v>217</v>
      </c>
      <c r="E7098" s="161"/>
      <c r="F7098" s="162"/>
      <c r="G7098" s="147"/>
      <c r="H7098" s="146"/>
      <c r="J7098" s="146"/>
      <c r="L7098" s="150"/>
      <c r="N7098" s="163"/>
      <c r="O7098" s="146"/>
      <c r="P7098" s="146"/>
      <c r="Q7098" s="146"/>
      <c r="R7098" s="34"/>
      <c r="S7098" s="35"/>
      <c r="T7098" s="147"/>
    </row>
    <row r="7099">
      <c r="A7099" s="147"/>
      <c r="B7099" s="64"/>
      <c r="C7099" s="147" t="s">
        <v>217</v>
      </c>
      <c r="E7099" s="161"/>
      <c r="F7099" s="162"/>
      <c r="G7099" s="147"/>
      <c r="H7099" s="146"/>
      <c r="J7099" s="146"/>
      <c r="L7099" s="150"/>
      <c r="N7099" s="163"/>
      <c r="O7099" s="146"/>
      <c r="P7099" s="146"/>
      <c r="Q7099" s="146"/>
      <c r="R7099" s="34"/>
      <c r="S7099" s="35"/>
      <c r="T7099" s="147"/>
    </row>
    <row r="7100">
      <c r="A7100" s="147"/>
      <c r="B7100" s="64"/>
      <c r="C7100" s="147" t="s">
        <v>217</v>
      </c>
      <c r="E7100" s="161"/>
      <c r="F7100" s="162"/>
      <c r="G7100" s="147"/>
      <c r="H7100" s="146"/>
      <c r="J7100" s="146"/>
      <c r="L7100" s="150"/>
      <c r="N7100" s="163"/>
      <c r="O7100" s="146"/>
      <c r="P7100" s="146"/>
      <c r="Q7100" s="146"/>
      <c r="R7100" s="34"/>
      <c r="S7100" s="35"/>
      <c r="T7100" s="147"/>
    </row>
    <row r="7101">
      <c r="A7101" s="147"/>
      <c r="B7101" s="64"/>
      <c r="C7101" s="147" t="s">
        <v>217</v>
      </c>
      <c r="E7101" s="161"/>
      <c r="F7101" s="162"/>
      <c r="G7101" s="147"/>
      <c r="H7101" s="146"/>
      <c r="J7101" s="146"/>
      <c r="L7101" s="150"/>
      <c r="N7101" s="163"/>
      <c r="O7101" s="146"/>
      <c r="P7101" s="146"/>
      <c r="Q7101" s="146"/>
      <c r="R7101" s="34"/>
      <c r="S7101" s="35"/>
      <c r="T7101" s="147"/>
    </row>
    <row r="7102">
      <c r="A7102" s="147"/>
      <c r="B7102" s="64"/>
      <c r="C7102" s="147" t="s">
        <v>217</v>
      </c>
      <c r="E7102" s="161"/>
      <c r="F7102" s="162"/>
      <c r="G7102" s="147"/>
      <c r="H7102" s="146"/>
      <c r="J7102" s="146"/>
      <c r="L7102" s="150"/>
      <c r="N7102" s="163"/>
      <c r="O7102" s="146"/>
      <c r="P7102" s="146"/>
      <c r="Q7102" s="146"/>
      <c r="R7102" s="34"/>
      <c r="S7102" s="35"/>
      <c r="T7102" s="147"/>
    </row>
    <row r="7103">
      <c r="A7103" s="147"/>
      <c r="B7103" s="64"/>
      <c r="C7103" s="147" t="s">
        <v>217</v>
      </c>
      <c r="E7103" s="161"/>
      <c r="F7103" s="162"/>
      <c r="G7103" s="147"/>
      <c r="H7103" s="146"/>
      <c r="J7103" s="146"/>
      <c r="L7103" s="150"/>
      <c r="N7103" s="163"/>
      <c r="O7103" s="146"/>
      <c r="P7103" s="146"/>
      <c r="Q7103" s="146"/>
      <c r="R7103" s="34"/>
      <c r="S7103" s="35"/>
      <c r="T7103" s="147"/>
    </row>
    <row r="7104">
      <c r="A7104" s="147"/>
      <c r="B7104" s="64"/>
      <c r="C7104" s="147" t="s">
        <v>217</v>
      </c>
      <c r="E7104" s="161"/>
      <c r="F7104" s="162"/>
      <c r="G7104" s="147"/>
      <c r="H7104" s="146"/>
      <c r="J7104" s="146"/>
      <c r="L7104" s="150"/>
      <c r="N7104" s="163"/>
      <c r="O7104" s="146"/>
      <c r="P7104" s="146"/>
      <c r="Q7104" s="146"/>
      <c r="R7104" s="34"/>
      <c r="S7104" s="35"/>
      <c r="T7104" s="147"/>
    </row>
    <row r="7105">
      <c r="A7105" s="147"/>
      <c r="B7105" s="64"/>
      <c r="C7105" s="147" t="s">
        <v>217</v>
      </c>
      <c r="E7105" s="161"/>
      <c r="F7105" s="162"/>
      <c r="G7105" s="147"/>
      <c r="H7105" s="146"/>
      <c r="J7105" s="146"/>
      <c r="L7105" s="150"/>
      <c r="N7105" s="163"/>
      <c r="O7105" s="146"/>
      <c r="P7105" s="146"/>
      <c r="Q7105" s="146"/>
      <c r="R7105" s="34"/>
      <c r="S7105" s="35"/>
      <c r="T7105" s="147"/>
    </row>
    <row r="7106">
      <c r="A7106" s="147"/>
      <c r="B7106" s="64"/>
      <c r="C7106" s="147" t="s">
        <v>217</v>
      </c>
      <c r="E7106" s="161"/>
      <c r="F7106" s="162"/>
      <c r="G7106" s="147"/>
      <c r="H7106" s="146"/>
      <c r="J7106" s="146"/>
      <c r="L7106" s="150"/>
      <c r="N7106" s="163"/>
      <c r="O7106" s="146"/>
      <c r="P7106" s="146"/>
      <c r="Q7106" s="146"/>
      <c r="R7106" s="34"/>
      <c r="S7106" s="35"/>
      <c r="T7106" s="147"/>
    </row>
    <row r="7107">
      <c r="A7107" s="147"/>
      <c r="B7107" s="64"/>
      <c r="C7107" s="147" t="s">
        <v>217</v>
      </c>
      <c r="E7107" s="161"/>
      <c r="F7107" s="162"/>
      <c r="G7107" s="147"/>
      <c r="H7107" s="146"/>
      <c r="J7107" s="146"/>
      <c r="L7107" s="150"/>
      <c r="N7107" s="163"/>
      <c r="O7107" s="146"/>
      <c r="P7107" s="146"/>
      <c r="Q7107" s="146"/>
      <c r="R7107" s="34"/>
      <c r="S7107" s="35"/>
      <c r="T7107" s="147"/>
    </row>
    <row r="7108">
      <c r="A7108" s="147"/>
      <c r="B7108" s="64"/>
      <c r="C7108" s="147" t="s">
        <v>217</v>
      </c>
      <c r="E7108" s="161"/>
      <c r="F7108" s="162"/>
      <c r="G7108" s="147"/>
      <c r="H7108" s="146"/>
      <c r="J7108" s="146"/>
      <c r="L7108" s="150"/>
      <c r="N7108" s="163"/>
      <c r="O7108" s="146"/>
      <c r="P7108" s="146"/>
      <c r="Q7108" s="146"/>
      <c r="R7108" s="34"/>
      <c r="S7108" s="35"/>
      <c r="T7108" s="147"/>
    </row>
    <row r="7109">
      <c r="A7109" s="147"/>
      <c r="B7109" s="64"/>
      <c r="C7109" s="147" t="s">
        <v>217</v>
      </c>
      <c r="E7109" s="161"/>
      <c r="F7109" s="162"/>
      <c r="G7109" s="147"/>
      <c r="H7109" s="146"/>
      <c r="J7109" s="146"/>
      <c r="L7109" s="150"/>
      <c r="N7109" s="163"/>
      <c r="O7109" s="146"/>
      <c r="P7109" s="146"/>
      <c r="Q7109" s="146"/>
      <c r="R7109" s="34"/>
      <c r="S7109" s="35"/>
      <c r="T7109" s="147"/>
    </row>
    <row r="7110">
      <c r="A7110" s="147"/>
      <c r="B7110" s="64"/>
      <c r="C7110" s="147" t="s">
        <v>217</v>
      </c>
      <c r="E7110" s="161"/>
      <c r="F7110" s="162"/>
      <c r="G7110" s="147"/>
      <c r="H7110" s="146"/>
      <c r="J7110" s="146"/>
      <c r="L7110" s="150"/>
      <c r="N7110" s="163"/>
      <c r="O7110" s="146"/>
      <c r="P7110" s="146"/>
      <c r="Q7110" s="146"/>
      <c r="R7110" s="34"/>
      <c r="S7110" s="35"/>
      <c r="T7110" s="147"/>
    </row>
    <row r="7111">
      <c r="A7111" s="147"/>
      <c r="B7111" s="64"/>
      <c r="C7111" s="147" t="s">
        <v>217</v>
      </c>
      <c r="E7111" s="161"/>
      <c r="F7111" s="162"/>
      <c r="G7111" s="147"/>
      <c r="H7111" s="146"/>
      <c r="J7111" s="146"/>
      <c r="L7111" s="150"/>
      <c r="N7111" s="163"/>
      <c r="O7111" s="146"/>
      <c r="P7111" s="146"/>
      <c r="Q7111" s="146"/>
      <c r="R7111" s="34"/>
      <c r="S7111" s="35"/>
      <c r="T7111" s="147"/>
    </row>
    <row r="7112">
      <c r="A7112" s="147"/>
      <c r="B7112" s="64"/>
      <c r="C7112" s="147" t="s">
        <v>217</v>
      </c>
      <c r="E7112" s="161"/>
      <c r="F7112" s="162"/>
      <c r="G7112" s="147"/>
      <c r="H7112" s="146"/>
      <c r="J7112" s="146"/>
      <c r="L7112" s="150"/>
      <c r="N7112" s="163"/>
      <c r="O7112" s="146"/>
      <c r="P7112" s="146"/>
      <c r="Q7112" s="146"/>
      <c r="R7112" s="34"/>
      <c r="S7112" s="35"/>
      <c r="T7112" s="147"/>
    </row>
    <row r="7113">
      <c r="A7113" s="147"/>
      <c r="B7113" s="64"/>
      <c r="C7113" s="147" t="s">
        <v>217</v>
      </c>
      <c r="E7113" s="161"/>
      <c r="F7113" s="162"/>
      <c r="G7113" s="147"/>
      <c r="H7113" s="146"/>
      <c r="J7113" s="146"/>
      <c r="L7113" s="150"/>
      <c r="N7113" s="163"/>
      <c r="O7113" s="146"/>
      <c r="P7113" s="146"/>
      <c r="Q7113" s="146"/>
      <c r="R7113" s="34"/>
      <c r="S7113" s="35"/>
      <c r="T7113" s="147"/>
    </row>
    <row r="7114">
      <c r="A7114" s="147"/>
      <c r="B7114" s="64"/>
      <c r="C7114" s="147" t="s">
        <v>217</v>
      </c>
      <c r="E7114" s="161"/>
      <c r="F7114" s="162"/>
      <c r="G7114" s="147"/>
      <c r="H7114" s="146"/>
      <c r="J7114" s="146"/>
      <c r="L7114" s="150"/>
      <c r="N7114" s="163"/>
      <c r="O7114" s="146"/>
      <c r="P7114" s="146"/>
      <c r="Q7114" s="146"/>
      <c r="R7114" s="34"/>
      <c r="S7114" s="35"/>
      <c r="T7114" s="147"/>
    </row>
    <row r="7115">
      <c r="A7115" s="147"/>
      <c r="B7115" s="64"/>
      <c r="C7115" s="147" t="s">
        <v>217</v>
      </c>
      <c r="E7115" s="161"/>
      <c r="F7115" s="162"/>
      <c r="G7115" s="147"/>
      <c r="H7115" s="146"/>
      <c r="J7115" s="146"/>
      <c r="L7115" s="150"/>
      <c r="N7115" s="163"/>
      <c r="O7115" s="146"/>
      <c r="P7115" s="146"/>
      <c r="Q7115" s="146"/>
      <c r="R7115" s="34"/>
      <c r="S7115" s="35"/>
      <c r="T7115" s="147"/>
    </row>
    <row r="7116">
      <c r="A7116" s="147"/>
      <c r="B7116" s="64"/>
      <c r="C7116" s="147" t="s">
        <v>217</v>
      </c>
      <c r="E7116" s="161"/>
      <c r="F7116" s="162"/>
      <c r="G7116" s="147"/>
      <c r="H7116" s="146"/>
      <c r="J7116" s="146"/>
      <c r="L7116" s="150"/>
      <c r="N7116" s="163"/>
      <c r="O7116" s="146"/>
      <c r="P7116" s="146"/>
      <c r="Q7116" s="146"/>
      <c r="R7116" s="34"/>
      <c r="S7116" s="35"/>
      <c r="T7116" s="147"/>
    </row>
    <row r="7117">
      <c r="A7117" s="147"/>
      <c r="B7117" s="64"/>
      <c r="C7117" s="147" t="s">
        <v>217</v>
      </c>
      <c r="E7117" s="161"/>
      <c r="F7117" s="162"/>
      <c r="G7117" s="147"/>
      <c r="H7117" s="146"/>
      <c r="J7117" s="146"/>
      <c r="L7117" s="150"/>
      <c r="N7117" s="163"/>
      <c r="O7117" s="146"/>
      <c r="P7117" s="146"/>
      <c r="Q7117" s="146"/>
      <c r="R7117" s="34"/>
      <c r="S7117" s="35"/>
      <c r="T7117" s="147"/>
    </row>
    <row r="7118">
      <c r="A7118" s="147"/>
      <c r="B7118" s="64"/>
      <c r="C7118" s="147" t="s">
        <v>217</v>
      </c>
      <c r="E7118" s="161"/>
      <c r="F7118" s="162"/>
      <c r="G7118" s="147"/>
      <c r="H7118" s="146"/>
      <c r="J7118" s="146"/>
      <c r="L7118" s="150"/>
      <c r="N7118" s="163"/>
      <c r="O7118" s="146"/>
      <c r="P7118" s="146"/>
      <c r="Q7118" s="146"/>
      <c r="R7118" s="34"/>
      <c r="S7118" s="35"/>
      <c r="T7118" s="147"/>
    </row>
    <row r="7119">
      <c r="A7119" s="147"/>
      <c r="B7119" s="64"/>
      <c r="C7119" s="147" t="s">
        <v>217</v>
      </c>
      <c r="E7119" s="161"/>
      <c r="F7119" s="162"/>
      <c r="G7119" s="147"/>
      <c r="H7119" s="146"/>
      <c r="J7119" s="146"/>
      <c r="L7119" s="150"/>
      <c r="N7119" s="163"/>
      <c r="O7119" s="146"/>
      <c r="P7119" s="146"/>
      <c r="Q7119" s="146"/>
      <c r="R7119" s="34"/>
      <c r="S7119" s="35"/>
      <c r="T7119" s="147"/>
    </row>
    <row r="7120">
      <c r="A7120" s="147"/>
      <c r="B7120" s="64"/>
      <c r="C7120" s="147" t="s">
        <v>217</v>
      </c>
      <c r="E7120" s="161"/>
      <c r="F7120" s="162"/>
      <c r="G7120" s="147"/>
      <c r="H7120" s="146"/>
      <c r="J7120" s="146"/>
      <c r="L7120" s="150"/>
      <c r="N7120" s="163"/>
      <c r="O7120" s="146"/>
      <c r="P7120" s="146"/>
      <c r="Q7120" s="146"/>
      <c r="R7120" s="34"/>
      <c r="S7120" s="35"/>
      <c r="T7120" s="147"/>
    </row>
    <row r="7121">
      <c r="A7121" s="147"/>
      <c r="B7121" s="64"/>
      <c r="C7121" s="147" t="s">
        <v>217</v>
      </c>
      <c r="E7121" s="161"/>
      <c r="F7121" s="162"/>
      <c r="G7121" s="147"/>
      <c r="H7121" s="146"/>
      <c r="J7121" s="146"/>
      <c r="L7121" s="150"/>
      <c r="N7121" s="163"/>
      <c r="O7121" s="146"/>
      <c r="P7121" s="146"/>
      <c r="Q7121" s="146"/>
      <c r="R7121" s="34"/>
      <c r="S7121" s="35"/>
      <c r="T7121" s="147"/>
    </row>
    <row r="7122">
      <c r="A7122" s="147"/>
      <c r="B7122" s="64"/>
      <c r="C7122" s="147" t="s">
        <v>217</v>
      </c>
      <c r="E7122" s="161"/>
      <c r="F7122" s="162"/>
      <c r="G7122" s="147"/>
      <c r="H7122" s="146"/>
      <c r="J7122" s="146"/>
      <c r="L7122" s="150"/>
      <c r="N7122" s="163"/>
      <c r="O7122" s="146"/>
      <c r="P7122" s="146"/>
      <c r="Q7122" s="146"/>
      <c r="R7122" s="34"/>
      <c r="S7122" s="35"/>
      <c r="T7122" s="147"/>
    </row>
    <row r="7123">
      <c r="A7123" s="147"/>
      <c r="B7123" s="64"/>
      <c r="C7123" s="147" t="s">
        <v>217</v>
      </c>
      <c r="E7123" s="161"/>
      <c r="F7123" s="162"/>
      <c r="G7123" s="147"/>
      <c r="H7123" s="146"/>
      <c r="J7123" s="146"/>
      <c r="L7123" s="150"/>
      <c r="N7123" s="163"/>
      <c r="O7123" s="146"/>
      <c r="P7123" s="146"/>
      <c r="Q7123" s="146"/>
      <c r="R7123" s="34"/>
      <c r="S7123" s="35"/>
      <c r="T7123" s="147"/>
    </row>
    <row r="7124">
      <c r="A7124" s="147"/>
      <c r="B7124" s="64"/>
      <c r="C7124" s="147" t="s">
        <v>217</v>
      </c>
      <c r="E7124" s="161"/>
      <c r="F7124" s="162"/>
      <c r="G7124" s="147"/>
      <c r="H7124" s="146"/>
      <c r="J7124" s="146"/>
      <c r="L7124" s="150"/>
      <c r="N7124" s="163"/>
      <c r="O7124" s="146"/>
      <c r="P7124" s="146"/>
      <c r="Q7124" s="146"/>
      <c r="R7124" s="34"/>
      <c r="S7124" s="35"/>
      <c r="T7124" s="147"/>
    </row>
    <row r="7125">
      <c r="A7125" s="147"/>
      <c r="B7125" s="64"/>
      <c r="C7125" s="147" t="s">
        <v>217</v>
      </c>
      <c r="E7125" s="161"/>
      <c r="F7125" s="162"/>
      <c r="G7125" s="147"/>
      <c r="H7125" s="146"/>
      <c r="J7125" s="146"/>
      <c r="L7125" s="150"/>
      <c r="N7125" s="163"/>
      <c r="O7125" s="146"/>
      <c r="P7125" s="146"/>
      <c r="Q7125" s="146"/>
      <c r="R7125" s="34"/>
      <c r="S7125" s="35"/>
      <c r="T7125" s="147"/>
    </row>
    <row r="7126">
      <c r="A7126" s="147"/>
      <c r="B7126" s="64"/>
      <c r="C7126" s="147" t="s">
        <v>217</v>
      </c>
      <c r="E7126" s="161"/>
      <c r="F7126" s="162"/>
      <c r="G7126" s="147"/>
      <c r="H7126" s="146"/>
      <c r="J7126" s="146"/>
      <c r="L7126" s="150"/>
      <c r="N7126" s="163"/>
      <c r="O7126" s="146"/>
      <c r="P7126" s="146"/>
      <c r="Q7126" s="146"/>
      <c r="R7126" s="34"/>
      <c r="S7126" s="35"/>
      <c r="T7126" s="147"/>
    </row>
    <row r="7127">
      <c r="A7127" s="147"/>
      <c r="B7127" s="64"/>
      <c r="C7127" s="147" t="s">
        <v>217</v>
      </c>
      <c r="E7127" s="161"/>
      <c r="F7127" s="162"/>
      <c r="G7127" s="147"/>
      <c r="H7127" s="146"/>
      <c r="J7127" s="146"/>
      <c r="L7127" s="150"/>
      <c r="N7127" s="163"/>
      <c r="O7127" s="146"/>
      <c r="P7127" s="146"/>
      <c r="Q7127" s="146"/>
      <c r="R7127" s="34"/>
      <c r="S7127" s="35"/>
      <c r="T7127" s="147"/>
    </row>
    <row r="7128">
      <c r="A7128" s="147"/>
      <c r="B7128" s="64"/>
      <c r="C7128" s="147" t="s">
        <v>217</v>
      </c>
      <c r="E7128" s="161"/>
      <c r="F7128" s="162"/>
      <c r="G7128" s="147"/>
      <c r="H7128" s="146"/>
      <c r="J7128" s="146"/>
      <c r="L7128" s="150"/>
      <c r="N7128" s="163"/>
      <c r="O7128" s="146"/>
      <c r="P7128" s="146"/>
      <c r="Q7128" s="146"/>
      <c r="R7128" s="34"/>
      <c r="S7128" s="35"/>
      <c r="T7128" s="147"/>
    </row>
    <row r="7129">
      <c r="A7129" s="147"/>
      <c r="B7129" s="64"/>
      <c r="C7129" s="147" t="s">
        <v>217</v>
      </c>
      <c r="E7129" s="161"/>
      <c r="F7129" s="162"/>
      <c r="G7129" s="147"/>
      <c r="H7129" s="146"/>
      <c r="J7129" s="146"/>
      <c r="L7129" s="150"/>
      <c r="N7129" s="163"/>
      <c r="O7129" s="146"/>
      <c r="P7129" s="146"/>
      <c r="Q7129" s="146"/>
      <c r="R7129" s="34"/>
      <c r="S7129" s="35"/>
      <c r="T7129" s="147"/>
    </row>
    <row r="7130">
      <c r="A7130" s="147"/>
      <c r="B7130" s="64"/>
      <c r="C7130" s="147" t="s">
        <v>217</v>
      </c>
      <c r="E7130" s="161"/>
      <c r="F7130" s="162"/>
      <c r="G7130" s="147"/>
      <c r="H7130" s="146"/>
      <c r="J7130" s="146"/>
      <c r="L7130" s="150"/>
      <c r="N7130" s="163"/>
      <c r="O7130" s="146"/>
      <c r="P7130" s="146"/>
      <c r="Q7130" s="146"/>
      <c r="R7130" s="34"/>
      <c r="S7130" s="35"/>
      <c r="T7130" s="147"/>
    </row>
    <row r="7131">
      <c r="A7131" s="147"/>
      <c r="B7131" s="64"/>
      <c r="C7131" s="147" t="s">
        <v>217</v>
      </c>
      <c r="E7131" s="161"/>
      <c r="F7131" s="162"/>
      <c r="G7131" s="147"/>
      <c r="H7131" s="146"/>
      <c r="J7131" s="146"/>
      <c r="L7131" s="150"/>
      <c r="N7131" s="163"/>
      <c r="O7131" s="146"/>
      <c r="P7131" s="146"/>
      <c r="Q7131" s="146"/>
      <c r="R7131" s="34"/>
      <c r="S7131" s="35"/>
      <c r="T7131" s="147"/>
    </row>
    <row r="7132">
      <c r="A7132" s="147"/>
      <c r="B7132" s="64"/>
      <c r="C7132" s="147" t="s">
        <v>217</v>
      </c>
      <c r="E7132" s="161"/>
      <c r="F7132" s="162"/>
      <c r="G7132" s="147"/>
      <c r="H7132" s="146"/>
      <c r="J7132" s="146"/>
      <c r="L7132" s="150"/>
      <c r="N7132" s="163"/>
      <c r="O7132" s="146"/>
      <c r="P7132" s="146"/>
      <c r="Q7132" s="146"/>
      <c r="R7132" s="34"/>
      <c r="S7132" s="35"/>
      <c r="T7132" s="147"/>
    </row>
    <row r="7133">
      <c r="A7133" s="147"/>
      <c r="B7133" s="64"/>
      <c r="C7133" s="147" t="s">
        <v>217</v>
      </c>
      <c r="E7133" s="161"/>
      <c r="F7133" s="162"/>
      <c r="G7133" s="147"/>
      <c r="H7133" s="146"/>
      <c r="J7133" s="146"/>
      <c r="L7133" s="150"/>
      <c r="N7133" s="163"/>
      <c r="O7133" s="146"/>
      <c r="P7133" s="146"/>
      <c r="Q7133" s="146"/>
      <c r="R7133" s="34"/>
      <c r="S7133" s="35"/>
      <c r="T7133" s="147"/>
    </row>
    <row r="7134">
      <c r="A7134" s="147"/>
      <c r="B7134" s="64"/>
      <c r="C7134" s="147" t="s">
        <v>217</v>
      </c>
      <c r="E7134" s="161"/>
      <c r="F7134" s="162"/>
      <c r="G7134" s="147"/>
      <c r="H7134" s="146"/>
      <c r="J7134" s="146"/>
      <c r="L7134" s="150"/>
      <c r="N7134" s="163"/>
      <c r="O7134" s="146"/>
      <c r="P7134" s="146"/>
      <c r="Q7134" s="146"/>
      <c r="R7134" s="34"/>
      <c r="S7134" s="35"/>
      <c r="T7134" s="147"/>
    </row>
    <row r="7135">
      <c r="A7135" s="147"/>
      <c r="B7135" s="64"/>
      <c r="C7135" s="147" t="s">
        <v>217</v>
      </c>
      <c r="E7135" s="161"/>
      <c r="F7135" s="162"/>
      <c r="G7135" s="147"/>
      <c r="H7135" s="146"/>
      <c r="J7135" s="146"/>
      <c r="L7135" s="150"/>
      <c r="N7135" s="163"/>
      <c r="O7135" s="146"/>
      <c r="P7135" s="146"/>
      <c r="Q7135" s="146"/>
      <c r="R7135" s="34"/>
      <c r="S7135" s="35"/>
      <c r="T7135" s="147"/>
    </row>
    <row r="7136">
      <c r="A7136" s="147"/>
      <c r="B7136" s="64"/>
      <c r="C7136" s="147" t="s">
        <v>217</v>
      </c>
      <c r="E7136" s="161"/>
      <c r="F7136" s="162"/>
      <c r="G7136" s="147"/>
      <c r="H7136" s="146"/>
      <c r="J7136" s="146"/>
      <c r="L7136" s="150"/>
      <c r="N7136" s="163"/>
      <c r="O7136" s="146"/>
      <c r="P7136" s="146"/>
      <c r="Q7136" s="146"/>
      <c r="R7136" s="34"/>
      <c r="S7136" s="35"/>
      <c r="T7136" s="147"/>
    </row>
    <row r="7137">
      <c r="A7137" s="147"/>
      <c r="B7137" s="64"/>
      <c r="C7137" s="147" t="s">
        <v>217</v>
      </c>
      <c r="E7137" s="161"/>
      <c r="F7137" s="162"/>
      <c r="G7137" s="147"/>
      <c r="H7137" s="146"/>
      <c r="J7137" s="146"/>
      <c r="L7137" s="150"/>
      <c r="N7137" s="163"/>
      <c r="O7137" s="146"/>
      <c r="P7137" s="146"/>
      <c r="Q7137" s="146"/>
      <c r="R7137" s="34"/>
      <c r="S7137" s="35"/>
      <c r="T7137" s="147"/>
    </row>
    <row r="7138">
      <c r="A7138" s="147"/>
      <c r="B7138" s="64"/>
      <c r="C7138" s="147" t="s">
        <v>217</v>
      </c>
      <c r="E7138" s="161"/>
      <c r="F7138" s="162"/>
      <c r="G7138" s="147"/>
      <c r="H7138" s="146"/>
      <c r="J7138" s="146"/>
      <c r="L7138" s="150"/>
      <c r="N7138" s="163"/>
      <c r="O7138" s="146"/>
      <c r="P7138" s="146"/>
      <c r="Q7138" s="146"/>
      <c r="R7138" s="34"/>
      <c r="S7138" s="35"/>
      <c r="T7138" s="147"/>
    </row>
    <row r="7139">
      <c r="A7139" s="147"/>
      <c r="B7139" s="64"/>
      <c r="C7139" s="147" t="s">
        <v>217</v>
      </c>
      <c r="E7139" s="161"/>
      <c r="F7139" s="162"/>
      <c r="G7139" s="147"/>
      <c r="H7139" s="146"/>
      <c r="J7139" s="146"/>
      <c r="L7139" s="150"/>
      <c r="N7139" s="163"/>
      <c r="O7139" s="146"/>
      <c r="P7139" s="146"/>
      <c r="Q7139" s="146"/>
      <c r="R7139" s="34"/>
      <c r="S7139" s="35"/>
      <c r="T7139" s="147"/>
    </row>
    <row r="7140">
      <c r="A7140" s="147"/>
      <c r="B7140" s="64"/>
      <c r="C7140" s="147" t="s">
        <v>217</v>
      </c>
      <c r="E7140" s="161"/>
      <c r="F7140" s="162"/>
      <c r="G7140" s="147"/>
      <c r="H7140" s="146"/>
      <c r="J7140" s="146"/>
      <c r="L7140" s="150"/>
      <c r="N7140" s="163"/>
      <c r="O7140" s="146"/>
      <c r="P7140" s="146"/>
      <c r="Q7140" s="146"/>
      <c r="R7140" s="34"/>
      <c r="S7140" s="35"/>
      <c r="T7140" s="147"/>
    </row>
    <row r="7141">
      <c r="A7141" s="147"/>
      <c r="B7141" s="64"/>
      <c r="C7141" s="147" t="s">
        <v>217</v>
      </c>
      <c r="E7141" s="161"/>
      <c r="F7141" s="162"/>
      <c r="G7141" s="147"/>
      <c r="H7141" s="146"/>
      <c r="J7141" s="146"/>
      <c r="L7141" s="150"/>
      <c r="N7141" s="163"/>
      <c r="O7141" s="146"/>
      <c r="P7141" s="146"/>
      <c r="Q7141" s="146"/>
      <c r="R7141" s="34"/>
      <c r="S7141" s="35"/>
      <c r="T7141" s="147"/>
    </row>
    <row r="7142">
      <c r="A7142" s="147"/>
      <c r="B7142" s="64"/>
      <c r="C7142" s="147" t="s">
        <v>217</v>
      </c>
      <c r="E7142" s="161"/>
      <c r="F7142" s="162"/>
      <c r="G7142" s="147"/>
      <c r="H7142" s="146"/>
      <c r="J7142" s="146"/>
      <c r="L7142" s="150"/>
      <c r="N7142" s="163"/>
      <c r="O7142" s="146"/>
      <c r="P7142" s="146"/>
      <c r="Q7142" s="146"/>
      <c r="R7142" s="34"/>
      <c r="S7142" s="35"/>
      <c r="T7142" s="147"/>
    </row>
    <row r="7143">
      <c r="A7143" s="147"/>
      <c r="B7143" s="64"/>
      <c r="C7143" s="147" t="s">
        <v>217</v>
      </c>
      <c r="E7143" s="161"/>
      <c r="F7143" s="162"/>
      <c r="G7143" s="147"/>
      <c r="H7143" s="146"/>
      <c r="J7143" s="146"/>
      <c r="L7143" s="150"/>
      <c r="N7143" s="163"/>
      <c r="O7143" s="146"/>
      <c r="P7143" s="146"/>
      <c r="Q7143" s="146"/>
      <c r="R7143" s="34"/>
      <c r="S7143" s="35"/>
      <c r="T7143" s="147"/>
    </row>
    <row r="7144">
      <c r="A7144" s="147"/>
      <c r="B7144" s="64"/>
      <c r="C7144" s="147" t="s">
        <v>217</v>
      </c>
      <c r="E7144" s="161"/>
      <c r="F7144" s="162"/>
      <c r="G7144" s="147"/>
      <c r="H7144" s="146"/>
      <c r="J7144" s="146"/>
      <c r="L7144" s="150"/>
      <c r="N7144" s="163"/>
      <c r="O7144" s="146"/>
      <c r="P7144" s="146"/>
      <c r="Q7144" s="146"/>
      <c r="R7144" s="34"/>
      <c r="S7144" s="35"/>
      <c r="T7144" s="147"/>
    </row>
    <row r="7145">
      <c r="A7145" s="147"/>
      <c r="B7145" s="64"/>
      <c r="C7145" s="147" t="s">
        <v>217</v>
      </c>
      <c r="E7145" s="161"/>
      <c r="F7145" s="162"/>
      <c r="G7145" s="147"/>
      <c r="H7145" s="146"/>
      <c r="J7145" s="146"/>
      <c r="L7145" s="150"/>
      <c r="N7145" s="163"/>
      <c r="O7145" s="146"/>
      <c r="P7145" s="146"/>
      <c r="Q7145" s="146"/>
      <c r="R7145" s="34"/>
      <c r="S7145" s="35"/>
      <c r="T7145" s="147"/>
    </row>
    <row r="7146">
      <c r="A7146" s="147"/>
      <c r="B7146" s="64"/>
      <c r="C7146" s="147" t="s">
        <v>217</v>
      </c>
      <c r="E7146" s="161"/>
      <c r="F7146" s="162"/>
      <c r="G7146" s="147"/>
      <c r="H7146" s="146"/>
      <c r="J7146" s="146"/>
      <c r="L7146" s="150"/>
      <c r="N7146" s="163"/>
      <c r="O7146" s="146"/>
      <c r="P7146" s="146"/>
      <c r="Q7146" s="146"/>
      <c r="R7146" s="34"/>
      <c r="S7146" s="35"/>
      <c r="T7146" s="147"/>
    </row>
    <row r="7147">
      <c r="A7147" s="147"/>
      <c r="B7147" s="64"/>
      <c r="C7147" s="147" t="s">
        <v>217</v>
      </c>
      <c r="E7147" s="161"/>
      <c r="F7147" s="162"/>
      <c r="G7147" s="147"/>
      <c r="H7147" s="146"/>
      <c r="J7147" s="146"/>
      <c r="L7147" s="150"/>
      <c r="N7147" s="163"/>
      <c r="O7147" s="146"/>
      <c r="P7147" s="146"/>
      <c r="Q7147" s="146"/>
      <c r="R7147" s="34"/>
      <c r="S7147" s="35"/>
      <c r="T7147" s="147"/>
    </row>
    <row r="7148">
      <c r="A7148" s="147"/>
      <c r="B7148" s="64"/>
      <c r="C7148" s="147" t="s">
        <v>217</v>
      </c>
      <c r="E7148" s="161"/>
      <c r="F7148" s="162"/>
      <c r="G7148" s="147"/>
      <c r="H7148" s="146"/>
      <c r="J7148" s="146"/>
      <c r="L7148" s="150"/>
      <c r="N7148" s="163"/>
      <c r="O7148" s="146"/>
      <c r="P7148" s="146"/>
      <c r="Q7148" s="146"/>
      <c r="R7148" s="34"/>
      <c r="S7148" s="35"/>
      <c r="T7148" s="147"/>
    </row>
    <row r="7149">
      <c r="A7149" s="147"/>
      <c r="B7149" s="64"/>
      <c r="C7149" s="147" t="s">
        <v>217</v>
      </c>
      <c r="E7149" s="161"/>
      <c r="F7149" s="162"/>
      <c r="G7149" s="147"/>
      <c r="H7149" s="146"/>
      <c r="J7149" s="146"/>
      <c r="L7149" s="150"/>
      <c r="N7149" s="163"/>
      <c r="O7149" s="146"/>
      <c r="P7149" s="146"/>
      <c r="Q7149" s="146"/>
      <c r="R7149" s="34"/>
      <c r="S7149" s="35"/>
      <c r="T7149" s="147"/>
    </row>
    <row r="7150">
      <c r="A7150" s="147"/>
      <c r="B7150" s="64"/>
      <c r="C7150" s="147" t="s">
        <v>217</v>
      </c>
      <c r="E7150" s="161"/>
      <c r="F7150" s="162"/>
      <c r="G7150" s="147"/>
      <c r="H7150" s="146"/>
      <c r="J7150" s="146"/>
      <c r="L7150" s="150"/>
      <c r="N7150" s="163"/>
      <c r="O7150" s="146"/>
      <c r="P7150" s="146"/>
      <c r="Q7150" s="146"/>
      <c r="R7150" s="34"/>
      <c r="S7150" s="35"/>
      <c r="T7150" s="147"/>
    </row>
    <row r="7151">
      <c r="A7151" s="147"/>
      <c r="B7151" s="64"/>
      <c r="C7151" s="147" t="s">
        <v>217</v>
      </c>
      <c r="E7151" s="161"/>
      <c r="F7151" s="162"/>
      <c r="G7151" s="147"/>
      <c r="H7151" s="146"/>
      <c r="J7151" s="146"/>
      <c r="L7151" s="150"/>
      <c r="N7151" s="163"/>
      <c r="O7151" s="146"/>
      <c r="P7151" s="146"/>
      <c r="Q7151" s="146"/>
      <c r="R7151" s="34"/>
      <c r="S7151" s="35"/>
      <c r="T7151" s="147"/>
    </row>
    <row r="7152">
      <c r="A7152" s="147"/>
      <c r="B7152" s="64"/>
      <c r="C7152" s="147" t="s">
        <v>217</v>
      </c>
      <c r="E7152" s="161"/>
      <c r="F7152" s="162"/>
      <c r="G7152" s="147"/>
      <c r="H7152" s="146"/>
      <c r="J7152" s="146"/>
      <c r="L7152" s="150"/>
      <c r="N7152" s="163"/>
      <c r="O7152" s="146"/>
      <c r="P7152" s="146"/>
      <c r="Q7152" s="146"/>
      <c r="R7152" s="34"/>
      <c r="S7152" s="35"/>
      <c r="T7152" s="147"/>
    </row>
    <row r="7153">
      <c r="A7153" s="147"/>
      <c r="B7153" s="64"/>
      <c r="C7153" s="147" t="s">
        <v>217</v>
      </c>
      <c r="E7153" s="161"/>
      <c r="F7153" s="162"/>
      <c r="G7153" s="147"/>
      <c r="H7153" s="146"/>
      <c r="J7153" s="146"/>
      <c r="L7153" s="150"/>
      <c r="N7153" s="163"/>
      <c r="O7153" s="146"/>
      <c r="P7153" s="146"/>
      <c r="Q7153" s="146"/>
      <c r="R7153" s="34"/>
      <c r="S7153" s="35"/>
      <c r="T7153" s="147"/>
    </row>
    <row r="7154">
      <c r="A7154" s="147"/>
      <c r="B7154" s="64"/>
      <c r="C7154" s="147" t="s">
        <v>217</v>
      </c>
      <c r="E7154" s="161"/>
      <c r="F7154" s="162"/>
      <c r="G7154" s="147"/>
      <c r="H7154" s="146"/>
      <c r="J7154" s="146"/>
      <c r="L7154" s="150"/>
      <c r="N7154" s="163"/>
      <c r="O7154" s="146"/>
      <c r="P7154" s="146"/>
      <c r="Q7154" s="146"/>
      <c r="R7154" s="34"/>
      <c r="S7154" s="35"/>
      <c r="T7154" s="147"/>
    </row>
    <row r="7155">
      <c r="A7155" s="147"/>
      <c r="B7155" s="64"/>
      <c r="C7155" s="147" t="s">
        <v>217</v>
      </c>
      <c r="E7155" s="161"/>
      <c r="F7155" s="162"/>
      <c r="G7155" s="147"/>
      <c r="H7155" s="146"/>
      <c r="J7155" s="146"/>
      <c r="L7155" s="150"/>
      <c r="N7155" s="163"/>
      <c r="O7155" s="146"/>
      <c r="P7155" s="146"/>
      <c r="Q7155" s="146"/>
      <c r="R7155" s="34"/>
      <c r="S7155" s="35"/>
      <c r="T7155" s="147"/>
    </row>
    <row r="7156">
      <c r="A7156" s="147"/>
      <c r="B7156" s="64"/>
      <c r="C7156" s="147" t="s">
        <v>217</v>
      </c>
      <c r="E7156" s="161"/>
      <c r="F7156" s="162"/>
      <c r="G7156" s="147"/>
      <c r="H7156" s="146"/>
      <c r="J7156" s="146"/>
      <c r="L7156" s="150"/>
      <c r="N7156" s="163"/>
      <c r="O7156" s="146"/>
      <c r="P7156" s="146"/>
      <c r="Q7156" s="146"/>
      <c r="R7156" s="34"/>
      <c r="S7156" s="35"/>
      <c r="T7156" s="147"/>
    </row>
    <row r="7157">
      <c r="A7157" s="147"/>
      <c r="B7157" s="64"/>
      <c r="C7157" s="147" t="s">
        <v>217</v>
      </c>
      <c r="E7157" s="161"/>
      <c r="F7157" s="162"/>
      <c r="G7157" s="147"/>
      <c r="H7157" s="146"/>
      <c r="J7157" s="146"/>
      <c r="L7157" s="150"/>
      <c r="N7157" s="163"/>
      <c r="O7157" s="146"/>
      <c r="P7157" s="146"/>
      <c r="Q7157" s="146"/>
      <c r="R7157" s="34"/>
      <c r="S7157" s="35"/>
      <c r="T7157" s="147"/>
    </row>
    <row r="7158">
      <c r="A7158" s="147"/>
      <c r="B7158" s="64"/>
      <c r="C7158" s="147" t="s">
        <v>217</v>
      </c>
      <c r="E7158" s="161"/>
      <c r="F7158" s="162"/>
      <c r="G7158" s="147"/>
      <c r="H7158" s="146"/>
      <c r="J7158" s="146"/>
      <c r="L7158" s="150"/>
      <c r="N7158" s="163"/>
      <c r="O7158" s="146"/>
      <c r="P7158" s="146"/>
      <c r="Q7158" s="146"/>
      <c r="R7158" s="34"/>
      <c r="S7158" s="35"/>
      <c r="T7158" s="147"/>
    </row>
    <row r="7159">
      <c r="A7159" s="147"/>
      <c r="B7159" s="64"/>
      <c r="C7159" s="147" t="s">
        <v>217</v>
      </c>
      <c r="E7159" s="161"/>
      <c r="F7159" s="162"/>
      <c r="G7159" s="147"/>
      <c r="H7159" s="146"/>
      <c r="J7159" s="146"/>
      <c r="L7159" s="150"/>
      <c r="N7159" s="163"/>
      <c r="O7159" s="146"/>
      <c r="P7159" s="146"/>
      <c r="Q7159" s="146"/>
      <c r="R7159" s="34"/>
      <c r="S7159" s="35"/>
      <c r="T7159" s="147"/>
    </row>
    <row r="7160">
      <c r="A7160" s="147"/>
      <c r="B7160" s="64"/>
      <c r="C7160" s="147" t="s">
        <v>217</v>
      </c>
      <c r="E7160" s="161"/>
      <c r="F7160" s="162"/>
      <c r="G7160" s="147"/>
      <c r="H7160" s="146"/>
      <c r="J7160" s="146"/>
      <c r="L7160" s="150"/>
      <c r="N7160" s="163"/>
      <c r="O7160" s="146"/>
      <c r="P7160" s="146"/>
      <c r="Q7160" s="146"/>
      <c r="R7160" s="34"/>
      <c r="S7160" s="35"/>
      <c r="T7160" s="147"/>
    </row>
    <row r="7161">
      <c r="A7161" s="147"/>
      <c r="B7161" s="64"/>
      <c r="C7161" s="147" t="s">
        <v>217</v>
      </c>
      <c r="E7161" s="161"/>
      <c r="F7161" s="162"/>
      <c r="G7161" s="147"/>
      <c r="H7161" s="146"/>
      <c r="J7161" s="146"/>
      <c r="L7161" s="150"/>
      <c r="N7161" s="163"/>
      <c r="O7161" s="146"/>
      <c r="P7161" s="146"/>
      <c r="Q7161" s="146"/>
      <c r="R7161" s="34"/>
      <c r="S7161" s="35"/>
      <c r="T7161" s="147"/>
    </row>
    <row r="7162">
      <c r="A7162" s="147"/>
      <c r="B7162" s="64"/>
      <c r="C7162" s="147" t="s">
        <v>217</v>
      </c>
      <c r="E7162" s="161"/>
      <c r="F7162" s="162"/>
      <c r="G7162" s="147"/>
      <c r="H7162" s="146"/>
      <c r="J7162" s="146"/>
      <c r="L7162" s="150"/>
      <c r="N7162" s="163"/>
      <c r="O7162" s="146"/>
      <c r="P7162" s="146"/>
      <c r="Q7162" s="146"/>
      <c r="R7162" s="34"/>
      <c r="S7162" s="35"/>
      <c r="T7162" s="147"/>
    </row>
    <row r="7163">
      <c r="A7163" s="147"/>
      <c r="B7163" s="64"/>
      <c r="C7163" s="147" t="s">
        <v>217</v>
      </c>
      <c r="E7163" s="161"/>
      <c r="F7163" s="162"/>
      <c r="G7163" s="147"/>
      <c r="H7163" s="146"/>
      <c r="J7163" s="146"/>
      <c r="L7163" s="150"/>
      <c r="N7163" s="163"/>
      <c r="O7163" s="146"/>
      <c r="P7163" s="146"/>
      <c r="Q7163" s="146"/>
      <c r="R7163" s="34"/>
      <c r="S7163" s="35"/>
      <c r="T7163" s="147"/>
    </row>
    <row r="7164">
      <c r="A7164" s="147"/>
      <c r="B7164" s="64"/>
      <c r="C7164" s="147" t="s">
        <v>217</v>
      </c>
      <c r="E7164" s="161"/>
      <c r="F7164" s="162"/>
      <c r="G7164" s="147"/>
      <c r="H7164" s="146"/>
      <c r="J7164" s="146"/>
      <c r="L7164" s="150"/>
      <c r="N7164" s="163"/>
      <c r="O7164" s="146"/>
      <c r="P7164" s="146"/>
      <c r="Q7164" s="146"/>
      <c r="R7164" s="34"/>
      <c r="S7164" s="35"/>
      <c r="T7164" s="147"/>
    </row>
    <row r="7165">
      <c r="A7165" s="147"/>
      <c r="B7165" s="64"/>
      <c r="C7165" s="147" t="s">
        <v>217</v>
      </c>
      <c r="E7165" s="161"/>
      <c r="F7165" s="162"/>
      <c r="G7165" s="147"/>
      <c r="H7165" s="146"/>
      <c r="J7165" s="146"/>
      <c r="L7165" s="150"/>
      <c r="N7165" s="163"/>
      <c r="O7165" s="146"/>
      <c r="P7165" s="146"/>
      <c r="Q7165" s="146"/>
      <c r="R7165" s="34"/>
      <c r="S7165" s="35"/>
      <c r="T7165" s="147"/>
    </row>
    <row r="7166">
      <c r="A7166" s="147"/>
      <c r="B7166" s="64"/>
      <c r="C7166" s="147" t="s">
        <v>217</v>
      </c>
      <c r="E7166" s="161"/>
      <c r="F7166" s="162"/>
      <c r="G7166" s="147"/>
      <c r="H7166" s="146"/>
      <c r="J7166" s="146"/>
      <c r="L7166" s="150"/>
      <c r="N7166" s="163"/>
      <c r="O7166" s="146"/>
      <c r="P7166" s="146"/>
      <c r="Q7166" s="146"/>
      <c r="R7166" s="34"/>
      <c r="S7166" s="35"/>
      <c r="T7166" s="147"/>
    </row>
    <row r="7167">
      <c r="A7167" s="147"/>
      <c r="B7167" s="64"/>
      <c r="C7167" s="147" t="s">
        <v>217</v>
      </c>
      <c r="E7167" s="161"/>
      <c r="F7167" s="162"/>
      <c r="G7167" s="147"/>
      <c r="H7167" s="146"/>
      <c r="J7167" s="146"/>
      <c r="L7167" s="150"/>
      <c r="N7167" s="163"/>
      <c r="O7167" s="146"/>
      <c r="P7167" s="146"/>
      <c r="Q7167" s="146"/>
      <c r="R7167" s="34"/>
      <c r="S7167" s="35"/>
      <c r="T7167" s="147"/>
    </row>
    <row r="7168">
      <c r="A7168" s="147"/>
      <c r="B7168" s="64"/>
      <c r="C7168" s="147" t="s">
        <v>217</v>
      </c>
      <c r="E7168" s="161"/>
      <c r="F7168" s="162"/>
      <c r="G7168" s="147"/>
      <c r="H7168" s="146"/>
      <c r="J7168" s="146"/>
      <c r="L7168" s="150"/>
      <c r="N7168" s="163"/>
      <c r="O7168" s="146"/>
      <c r="P7168" s="146"/>
      <c r="Q7168" s="146"/>
      <c r="R7168" s="34"/>
      <c r="S7168" s="35"/>
      <c r="T7168" s="147"/>
    </row>
    <row r="7169">
      <c r="A7169" s="147"/>
      <c r="B7169" s="64"/>
      <c r="C7169" s="147" t="s">
        <v>217</v>
      </c>
      <c r="E7169" s="161"/>
      <c r="F7169" s="162"/>
      <c r="G7169" s="147"/>
      <c r="H7169" s="146"/>
      <c r="J7169" s="146"/>
      <c r="L7169" s="150"/>
      <c r="N7169" s="163"/>
      <c r="O7169" s="146"/>
      <c r="P7169" s="146"/>
      <c r="Q7169" s="146"/>
      <c r="R7169" s="34"/>
      <c r="S7169" s="35"/>
      <c r="T7169" s="147"/>
    </row>
    <row r="7170">
      <c r="A7170" s="147"/>
      <c r="B7170" s="64"/>
      <c r="C7170" s="147" t="s">
        <v>217</v>
      </c>
      <c r="E7170" s="161"/>
      <c r="F7170" s="162"/>
      <c r="G7170" s="147"/>
      <c r="H7170" s="146"/>
      <c r="J7170" s="146"/>
      <c r="L7170" s="150"/>
      <c r="N7170" s="163"/>
      <c r="O7170" s="146"/>
      <c r="P7170" s="146"/>
      <c r="Q7170" s="146"/>
      <c r="R7170" s="34"/>
      <c r="S7170" s="35"/>
      <c r="T7170" s="147"/>
    </row>
    <row r="7171">
      <c r="A7171" s="147"/>
      <c r="B7171" s="64"/>
      <c r="C7171" s="147" t="s">
        <v>217</v>
      </c>
      <c r="E7171" s="161"/>
      <c r="F7171" s="162"/>
      <c r="G7171" s="147"/>
      <c r="H7171" s="146"/>
      <c r="J7171" s="146"/>
      <c r="L7171" s="150"/>
      <c r="N7171" s="163"/>
      <c r="O7171" s="146"/>
      <c r="P7171" s="146"/>
      <c r="Q7171" s="146"/>
      <c r="R7171" s="34"/>
      <c r="S7171" s="35"/>
      <c r="T7171" s="147"/>
    </row>
    <row r="7172">
      <c r="A7172" s="147"/>
      <c r="B7172" s="64"/>
      <c r="C7172" s="147" t="s">
        <v>217</v>
      </c>
      <c r="E7172" s="161"/>
      <c r="F7172" s="162"/>
      <c r="G7172" s="147"/>
      <c r="H7172" s="146"/>
      <c r="J7172" s="146"/>
      <c r="L7172" s="150"/>
      <c r="N7172" s="163"/>
      <c r="O7172" s="146"/>
      <c r="P7172" s="146"/>
      <c r="Q7172" s="146"/>
      <c r="R7172" s="34"/>
      <c r="S7172" s="35"/>
      <c r="T7172" s="147"/>
    </row>
    <row r="7173">
      <c r="A7173" s="147"/>
      <c r="B7173" s="64"/>
      <c r="C7173" s="147" t="s">
        <v>217</v>
      </c>
      <c r="E7173" s="161"/>
      <c r="F7173" s="162"/>
      <c r="G7173" s="147"/>
      <c r="H7173" s="146"/>
      <c r="J7173" s="146"/>
      <c r="L7173" s="150"/>
      <c r="N7173" s="163"/>
      <c r="O7173" s="146"/>
      <c r="P7173" s="146"/>
      <c r="Q7173" s="146"/>
      <c r="R7173" s="34"/>
      <c r="S7173" s="35"/>
      <c r="T7173" s="147"/>
    </row>
    <row r="7174">
      <c r="A7174" s="147"/>
      <c r="B7174" s="64"/>
      <c r="C7174" s="147" t="s">
        <v>217</v>
      </c>
      <c r="E7174" s="161"/>
      <c r="F7174" s="162"/>
      <c r="G7174" s="147"/>
      <c r="H7174" s="146"/>
      <c r="J7174" s="146"/>
      <c r="L7174" s="150"/>
      <c r="N7174" s="163"/>
      <c r="O7174" s="146"/>
      <c r="P7174" s="146"/>
      <c r="Q7174" s="146"/>
      <c r="R7174" s="34"/>
      <c r="S7174" s="35"/>
      <c r="T7174" s="147"/>
    </row>
    <row r="7175">
      <c r="A7175" s="147"/>
      <c r="B7175" s="64"/>
      <c r="C7175" s="147" t="s">
        <v>217</v>
      </c>
      <c r="E7175" s="161"/>
      <c r="F7175" s="162"/>
      <c r="G7175" s="147"/>
      <c r="H7175" s="146"/>
      <c r="J7175" s="146"/>
      <c r="L7175" s="150"/>
      <c r="N7175" s="163"/>
      <c r="O7175" s="146"/>
      <c r="P7175" s="146"/>
      <c r="Q7175" s="146"/>
      <c r="R7175" s="34"/>
      <c r="S7175" s="35"/>
      <c r="T7175" s="147"/>
    </row>
    <row r="7176">
      <c r="A7176" s="147"/>
      <c r="B7176" s="64"/>
      <c r="C7176" s="147" t="s">
        <v>217</v>
      </c>
      <c r="E7176" s="161"/>
      <c r="F7176" s="162"/>
      <c r="G7176" s="147"/>
      <c r="H7176" s="146"/>
      <c r="J7176" s="146"/>
      <c r="L7176" s="150"/>
      <c r="N7176" s="163"/>
      <c r="O7176" s="146"/>
      <c r="P7176" s="146"/>
      <c r="Q7176" s="146"/>
      <c r="R7176" s="34"/>
      <c r="S7176" s="35"/>
      <c r="T7176" s="147"/>
    </row>
    <row r="7177">
      <c r="A7177" s="147"/>
      <c r="B7177" s="64"/>
      <c r="C7177" s="147" t="s">
        <v>217</v>
      </c>
      <c r="E7177" s="161"/>
      <c r="F7177" s="162"/>
      <c r="G7177" s="147"/>
      <c r="H7177" s="146"/>
      <c r="J7177" s="146"/>
      <c r="L7177" s="150"/>
      <c r="N7177" s="163"/>
      <c r="O7177" s="146"/>
      <c r="P7177" s="146"/>
      <c r="Q7177" s="146"/>
      <c r="R7177" s="34"/>
      <c r="S7177" s="35"/>
      <c r="T7177" s="147"/>
    </row>
    <row r="7178">
      <c r="A7178" s="147"/>
      <c r="B7178" s="64"/>
      <c r="C7178" s="147" t="s">
        <v>217</v>
      </c>
      <c r="E7178" s="161"/>
      <c r="F7178" s="162"/>
      <c r="G7178" s="147"/>
      <c r="H7178" s="146"/>
      <c r="J7178" s="146"/>
      <c r="L7178" s="150"/>
      <c r="N7178" s="163"/>
      <c r="O7178" s="146"/>
      <c r="P7178" s="146"/>
      <c r="Q7178" s="146"/>
      <c r="R7178" s="34"/>
      <c r="S7178" s="35"/>
      <c r="T7178" s="147"/>
    </row>
    <row r="7179">
      <c r="A7179" s="147"/>
      <c r="B7179" s="64"/>
      <c r="C7179" s="147" t="s">
        <v>217</v>
      </c>
      <c r="E7179" s="161"/>
      <c r="F7179" s="162"/>
      <c r="G7179" s="147"/>
      <c r="H7179" s="146"/>
      <c r="J7179" s="146"/>
      <c r="L7179" s="150"/>
      <c r="N7179" s="163"/>
      <c r="O7179" s="146"/>
      <c r="P7179" s="146"/>
      <c r="Q7179" s="146"/>
      <c r="R7179" s="34"/>
      <c r="S7179" s="35"/>
      <c r="T7179" s="147"/>
    </row>
    <row r="7180">
      <c r="A7180" s="147"/>
      <c r="B7180" s="64"/>
      <c r="C7180" s="147" t="s">
        <v>217</v>
      </c>
      <c r="E7180" s="161"/>
      <c r="F7180" s="162"/>
      <c r="G7180" s="147"/>
      <c r="H7180" s="146"/>
      <c r="J7180" s="146"/>
      <c r="L7180" s="150"/>
      <c r="N7180" s="163"/>
      <c r="O7180" s="146"/>
      <c r="P7180" s="146"/>
      <c r="Q7180" s="146"/>
      <c r="R7180" s="34"/>
      <c r="S7180" s="35"/>
      <c r="T7180" s="147"/>
    </row>
    <row r="7181">
      <c r="A7181" s="147"/>
      <c r="B7181" s="64"/>
      <c r="C7181" s="147" t="s">
        <v>217</v>
      </c>
      <c r="E7181" s="161"/>
      <c r="F7181" s="162"/>
      <c r="G7181" s="147"/>
      <c r="H7181" s="146"/>
      <c r="J7181" s="146"/>
      <c r="L7181" s="150"/>
      <c r="N7181" s="163"/>
      <c r="O7181" s="146"/>
      <c r="P7181" s="146"/>
      <c r="Q7181" s="146"/>
      <c r="R7181" s="34"/>
      <c r="S7181" s="35"/>
      <c r="T7181" s="147"/>
    </row>
    <row r="7182">
      <c r="A7182" s="147"/>
      <c r="B7182" s="64"/>
      <c r="C7182" s="147" t="s">
        <v>217</v>
      </c>
      <c r="E7182" s="161"/>
      <c r="F7182" s="162"/>
      <c r="G7182" s="147"/>
      <c r="H7182" s="146"/>
      <c r="J7182" s="146"/>
      <c r="L7182" s="150"/>
      <c r="N7182" s="163"/>
      <c r="O7182" s="146"/>
      <c r="P7182" s="146"/>
      <c r="Q7182" s="146"/>
      <c r="R7182" s="34"/>
      <c r="S7182" s="35"/>
      <c r="T7182" s="147"/>
    </row>
    <row r="7183">
      <c r="A7183" s="147"/>
      <c r="B7183" s="64"/>
      <c r="C7183" s="147" t="s">
        <v>217</v>
      </c>
      <c r="E7183" s="161"/>
      <c r="F7183" s="162"/>
      <c r="G7183" s="147"/>
      <c r="H7183" s="146"/>
      <c r="J7183" s="146"/>
      <c r="L7183" s="150"/>
      <c r="N7183" s="163"/>
      <c r="O7183" s="146"/>
      <c r="P7183" s="146"/>
      <c r="Q7183" s="146"/>
      <c r="R7183" s="34"/>
      <c r="S7183" s="35"/>
      <c r="T7183" s="147"/>
    </row>
    <row r="7184">
      <c r="A7184" s="147"/>
      <c r="B7184" s="64"/>
      <c r="C7184" s="147" t="s">
        <v>217</v>
      </c>
      <c r="E7184" s="161"/>
      <c r="F7184" s="162"/>
      <c r="G7184" s="147"/>
      <c r="H7184" s="146"/>
      <c r="J7184" s="146"/>
      <c r="L7184" s="150"/>
      <c r="N7184" s="163"/>
      <c r="O7184" s="146"/>
      <c r="P7184" s="146"/>
      <c r="Q7184" s="146"/>
      <c r="R7184" s="34"/>
      <c r="S7184" s="35"/>
      <c r="T7184" s="147"/>
    </row>
    <row r="7185">
      <c r="A7185" s="147"/>
      <c r="B7185" s="64"/>
      <c r="C7185" s="147" t="s">
        <v>217</v>
      </c>
      <c r="E7185" s="161"/>
      <c r="F7185" s="162"/>
      <c r="G7185" s="147"/>
      <c r="H7185" s="146"/>
      <c r="J7185" s="146"/>
      <c r="L7185" s="150"/>
      <c r="N7185" s="163"/>
      <c r="O7185" s="146"/>
      <c r="P7185" s="146"/>
      <c r="Q7185" s="146"/>
      <c r="R7185" s="34"/>
      <c r="S7185" s="35"/>
      <c r="T7185" s="147"/>
    </row>
    <row r="7186">
      <c r="A7186" s="147"/>
      <c r="B7186" s="64"/>
      <c r="C7186" s="147" t="s">
        <v>217</v>
      </c>
      <c r="E7186" s="161"/>
      <c r="F7186" s="162"/>
      <c r="G7186" s="147"/>
      <c r="H7186" s="146"/>
      <c r="J7186" s="146"/>
      <c r="L7186" s="150"/>
      <c r="N7186" s="163"/>
      <c r="O7186" s="146"/>
      <c r="P7186" s="146"/>
      <c r="Q7186" s="146"/>
      <c r="R7186" s="34"/>
      <c r="S7186" s="35"/>
      <c r="T7186" s="147"/>
    </row>
    <row r="7187">
      <c r="A7187" s="147"/>
      <c r="B7187" s="64"/>
      <c r="C7187" s="147" t="s">
        <v>217</v>
      </c>
      <c r="E7187" s="161"/>
      <c r="F7187" s="162"/>
      <c r="G7187" s="147"/>
      <c r="H7187" s="146"/>
      <c r="J7187" s="146"/>
      <c r="L7187" s="150"/>
      <c r="N7187" s="163"/>
      <c r="O7187" s="146"/>
      <c r="P7187" s="146"/>
      <c r="Q7187" s="146"/>
      <c r="R7187" s="34"/>
      <c r="S7187" s="35"/>
      <c r="T7187" s="147"/>
    </row>
    <row r="7188">
      <c r="A7188" s="147"/>
      <c r="B7188" s="64"/>
      <c r="C7188" s="147" t="s">
        <v>217</v>
      </c>
      <c r="E7188" s="161"/>
      <c r="F7188" s="162"/>
      <c r="G7188" s="147"/>
      <c r="H7188" s="146"/>
      <c r="J7188" s="146"/>
      <c r="L7188" s="150"/>
      <c r="N7188" s="163"/>
      <c r="O7188" s="146"/>
      <c r="P7188" s="146"/>
      <c r="Q7188" s="146"/>
      <c r="R7188" s="34"/>
      <c r="S7188" s="35"/>
      <c r="T7188" s="147"/>
    </row>
    <row r="7189">
      <c r="A7189" s="147"/>
      <c r="B7189" s="64"/>
      <c r="C7189" s="147" t="s">
        <v>217</v>
      </c>
      <c r="E7189" s="161"/>
      <c r="F7189" s="162"/>
      <c r="G7189" s="147"/>
      <c r="H7189" s="146"/>
      <c r="J7189" s="146"/>
      <c r="L7189" s="150"/>
      <c r="N7189" s="163"/>
      <c r="O7189" s="146"/>
      <c r="P7189" s="146"/>
      <c r="Q7189" s="146"/>
      <c r="R7189" s="34"/>
      <c r="S7189" s="35"/>
      <c r="T7189" s="147"/>
    </row>
    <row r="7190">
      <c r="A7190" s="147"/>
      <c r="B7190" s="64"/>
      <c r="C7190" s="147" t="s">
        <v>217</v>
      </c>
      <c r="E7190" s="161"/>
      <c r="F7190" s="162"/>
      <c r="G7190" s="147"/>
      <c r="H7190" s="146"/>
      <c r="J7190" s="146"/>
      <c r="L7190" s="150"/>
      <c r="N7190" s="163"/>
      <c r="O7190" s="146"/>
      <c r="P7190" s="146"/>
      <c r="Q7190" s="146"/>
      <c r="R7190" s="34"/>
      <c r="S7190" s="35"/>
      <c r="T7190" s="147"/>
    </row>
    <row r="7191">
      <c r="A7191" s="147"/>
      <c r="B7191" s="64"/>
      <c r="C7191" s="147" t="s">
        <v>217</v>
      </c>
      <c r="E7191" s="161"/>
      <c r="F7191" s="162"/>
      <c r="G7191" s="147"/>
      <c r="H7191" s="146"/>
      <c r="J7191" s="146"/>
      <c r="L7191" s="150"/>
      <c r="N7191" s="163"/>
      <c r="O7191" s="146"/>
      <c r="P7191" s="146"/>
      <c r="Q7191" s="146"/>
      <c r="R7191" s="34"/>
      <c r="S7191" s="35"/>
      <c r="T7191" s="147"/>
    </row>
    <row r="7192">
      <c r="A7192" s="147"/>
      <c r="B7192" s="64"/>
      <c r="C7192" s="147" t="s">
        <v>217</v>
      </c>
      <c r="E7192" s="161"/>
      <c r="F7192" s="162"/>
      <c r="G7192" s="147"/>
      <c r="H7192" s="146"/>
      <c r="J7192" s="146"/>
      <c r="L7192" s="150"/>
      <c r="N7192" s="163"/>
      <c r="O7192" s="146"/>
      <c r="P7192" s="146"/>
      <c r="Q7192" s="146"/>
      <c r="R7192" s="34"/>
      <c r="S7192" s="35"/>
      <c r="T7192" s="147"/>
    </row>
    <row r="7193">
      <c r="A7193" s="147"/>
      <c r="B7193" s="64"/>
      <c r="C7193" s="147" t="s">
        <v>217</v>
      </c>
      <c r="E7193" s="161"/>
      <c r="F7193" s="162"/>
      <c r="G7193" s="147"/>
      <c r="H7193" s="146"/>
      <c r="J7193" s="146"/>
      <c r="L7193" s="150"/>
      <c r="N7193" s="163"/>
      <c r="O7193" s="146"/>
      <c r="P7193" s="146"/>
      <c r="Q7193" s="146"/>
      <c r="R7193" s="34"/>
      <c r="S7193" s="35"/>
      <c r="T7193" s="147"/>
    </row>
    <row r="7194">
      <c r="A7194" s="147"/>
      <c r="B7194" s="64"/>
      <c r="C7194" s="147" t="s">
        <v>217</v>
      </c>
      <c r="E7194" s="161"/>
      <c r="F7194" s="162"/>
      <c r="G7194" s="147"/>
      <c r="H7194" s="146"/>
      <c r="J7194" s="146"/>
      <c r="L7194" s="150"/>
      <c r="N7194" s="163"/>
      <c r="O7194" s="146"/>
      <c r="P7194" s="146"/>
      <c r="Q7194" s="146"/>
      <c r="R7194" s="34"/>
      <c r="S7194" s="35"/>
      <c r="T7194" s="147"/>
    </row>
    <row r="7195">
      <c r="A7195" s="147"/>
      <c r="B7195" s="64"/>
      <c r="C7195" s="147" t="s">
        <v>217</v>
      </c>
      <c r="E7195" s="161"/>
      <c r="F7195" s="162"/>
      <c r="G7195" s="147"/>
      <c r="H7195" s="146"/>
      <c r="J7195" s="146"/>
      <c r="L7195" s="150"/>
      <c r="N7195" s="163"/>
      <c r="O7195" s="146"/>
      <c r="P7195" s="146"/>
      <c r="Q7195" s="146"/>
      <c r="R7195" s="34"/>
      <c r="S7195" s="35"/>
      <c r="T7195" s="147"/>
    </row>
    <row r="7196">
      <c r="A7196" s="147"/>
      <c r="B7196" s="64"/>
      <c r="C7196" s="147" t="s">
        <v>217</v>
      </c>
      <c r="E7196" s="161"/>
      <c r="F7196" s="162"/>
      <c r="G7196" s="147"/>
      <c r="H7196" s="146"/>
      <c r="J7196" s="146"/>
      <c r="L7196" s="150"/>
      <c r="N7196" s="163"/>
      <c r="O7196" s="146"/>
      <c r="P7196" s="146"/>
      <c r="Q7196" s="146"/>
      <c r="R7196" s="34"/>
      <c r="S7196" s="35"/>
      <c r="T7196" s="147"/>
    </row>
    <row r="7197">
      <c r="A7197" s="147"/>
      <c r="B7197" s="64"/>
      <c r="C7197" s="147" t="s">
        <v>217</v>
      </c>
      <c r="E7197" s="161"/>
      <c r="F7197" s="162"/>
      <c r="G7197" s="147"/>
      <c r="H7197" s="146"/>
      <c r="J7197" s="146"/>
      <c r="L7197" s="150"/>
      <c r="N7197" s="163"/>
      <c r="O7197" s="146"/>
      <c r="P7197" s="146"/>
      <c r="Q7197" s="146"/>
      <c r="R7197" s="34"/>
      <c r="S7197" s="35"/>
      <c r="T7197" s="147"/>
    </row>
    <row r="7198">
      <c r="A7198" s="147"/>
      <c r="B7198" s="64"/>
      <c r="C7198" s="147" t="s">
        <v>217</v>
      </c>
      <c r="E7198" s="161"/>
      <c r="F7198" s="162"/>
      <c r="G7198" s="147"/>
      <c r="H7198" s="146"/>
      <c r="J7198" s="146"/>
      <c r="L7198" s="150"/>
      <c r="N7198" s="163"/>
      <c r="O7198" s="146"/>
      <c r="P7198" s="146"/>
      <c r="Q7198" s="146"/>
      <c r="R7198" s="34"/>
      <c r="S7198" s="35"/>
      <c r="T7198" s="147"/>
    </row>
    <row r="7199">
      <c r="A7199" s="147"/>
      <c r="B7199" s="64"/>
      <c r="C7199" s="147" t="s">
        <v>217</v>
      </c>
      <c r="E7199" s="161"/>
      <c r="F7199" s="162"/>
      <c r="G7199" s="147"/>
      <c r="H7199" s="146"/>
      <c r="J7199" s="146"/>
      <c r="L7199" s="150"/>
      <c r="N7199" s="163"/>
      <c r="O7199" s="146"/>
      <c r="P7199" s="146"/>
      <c r="Q7199" s="146"/>
      <c r="R7199" s="34"/>
      <c r="S7199" s="35"/>
      <c r="T7199" s="147"/>
    </row>
    <row r="7200">
      <c r="A7200" s="147"/>
      <c r="B7200" s="64"/>
      <c r="C7200" s="147" t="s">
        <v>217</v>
      </c>
      <c r="E7200" s="161"/>
      <c r="F7200" s="162"/>
      <c r="G7200" s="147"/>
      <c r="H7200" s="146"/>
      <c r="J7200" s="146"/>
      <c r="L7200" s="150"/>
      <c r="N7200" s="163"/>
      <c r="O7200" s="146"/>
      <c r="P7200" s="146"/>
      <c r="Q7200" s="146"/>
      <c r="R7200" s="34"/>
      <c r="S7200" s="35"/>
      <c r="T7200" s="147"/>
    </row>
    <row r="7201">
      <c r="A7201" s="147"/>
      <c r="B7201" s="64"/>
      <c r="C7201" s="147" t="s">
        <v>217</v>
      </c>
      <c r="E7201" s="161"/>
      <c r="F7201" s="162"/>
      <c r="G7201" s="147"/>
      <c r="H7201" s="146"/>
      <c r="J7201" s="146"/>
      <c r="L7201" s="150"/>
      <c r="N7201" s="163"/>
      <c r="O7201" s="146"/>
      <c r="P7201" s="146"/>
      <c r="Q7201" s="146"/>
      <c r="R7201" s="34"/>
      <c r="S7201" s="35"/>
      <c r="T7201" s="147"/>
    </row>
    <row r="7202">
      <c r="A7202" s="147"/>
      <c r="B7202" s="64"/>
      <c r="C7202" s="147" t="s">
        <v>217</v>
      </c>
      <c r="E7202" s="161"/>
      <c r="F7202" s="162"/>
      <c r="G7202" s="147"/>
      <c r="H7202" s="146"/>
      <c r="J7202" s="146"/>
      <c r="L7202" s="150"/>
      <c r="N7202" s="163"/>
      <c r="O7202" s="146"/>
      <c r="P7202" s="146"/>
      <c r="Q7202" s="146"/>
      <c r="R7202" s="34"/>
      <c r="S7202" s="35"/>
      <c r="T7202" s="147"/>
    </row>
    <row r="7203">
      <c r="A7203" s="147"/>
      <c r="B7203" s="64"/>
      <c r="C7203" s="147" t="s">
        <v>217</v>
      </c>
      <c r="E7203" s="161"/>
      <c r="F7203" s="162"/>
      <c r="G7203" s="147"/>
      <c r="H7203" s="146"/>
      <c r="J7203" s="146"/>
      <c r="L7203" s="150"/>
      <c r="N7203" s="163"/>
      <c r="O7203" s="146"/>
      <c r="P7203" s="146"/>
      <c r="Q7203" s="146"/>
      <c r="R7203" s="34"/>
      <c r="S7203" s="35"/>
      <c r="T7203" s="147"/>
    </row>
    <row r="7204">
      <c r="A7204" s="147"/>
      <c r="B7204" s="64"/>
      <c r="C7204" s="147" t="s">
        <v>217</v>
      </c>
      <c r="E7204" s="161"/>
      <c r="F7204" s="162"/>
      <c r="G7204" s="147"/>
      <c r="H7204" s="146"/>
      <c r="J7204" s="146"/>
      <c r="L7204" s="150"/>
      <c r="N7204" s="163"/>
      <c r="O7204" s="146"/>
      <c r="P7204" s="146"/>
      <c r="Q7204" s="146"/>
      <c r="R7204" s="34"/>
      <c r="S7204" s="35"/>
      <c r="T7204" s="147"/>
    </row>
    <row r="7205">
      <c r="A7205" s="147"/>
      <c r="B7205" s="64"/>
      <c r="C7205" s="147" t="s">
        <v>217</v>
      </c>
      <c r="E7205" s="161"/>
      <c r="F7205" s="162"/>
      <c r="G7205" s="147"/>
      <c r="H7205" s="146"/>
      <c r="J7205" s="146"/>
      <c r="L7205" s="150"/>
      <c r="N7205" s="163"/>
      <c r="O7205" s="146"/>
      <c r="P7205" s="146"/>
      <c r="Q7205" s="146"/>
      <c r="R7205" s="34"/>
      <c r="S7205" s="35"/>
      <c r="T7205" s="147"/>
    </row>
    <row r="7206">
      <c r="A7206" s="147"/>
      <c r="B7206" s="64"/>
      <c r="C7206" s="147" t="s">
        <v>217</v>
      </c>
      <c r="E7206" s="161"/>
      <c r="F7206" s="162"/>
      <c r="G7206" s="147"/>
      <c r="H7206" s="146"/>
      <c r="J7206" s="146"/>
      <c r="L7206" s="150"/>
      <c r="N7206" s="163"/>
      <c r="O7206" s="146"/>
      <c r="P7206" s="146"/>
      <c r="Q7206" s="146"/>
      <c r="R7206" s="34"/>
      <c r="S7206" s="35"/>
      <c r="T7206" s="147"/>
    </row>
    <row r="7207">
      <c r="A7207" s="147"/>
      <c r="B7207" s="64"/>
      <c r="C7207" s="147" t="s">
        <v>217</v>
      </c>
      <c r="E7207" s="161"/>
      <c r="F7207" s="162"/>
      <c r="G7207" s="147"/>
      <c r="H7207" s="146"/>
      <c r="J7207" s="146"/>
      <c r="L7207" s="150"/>
      <c r="N7207" s="163"/>
      <c r="O7207" s="146"/>
      <c r="P7207" s="146"/>
      <c r="Q7207" s="146"/>
      <c r="R7207" s="34"/>
      <c r="S7207" s="35"/>
      <c r="T7207" s="147"/>
    </row>
    <row r="7208">
      <c r="A7208" s="147"/>
      <c r="B7208" s="64"/>
      <c r="C7208" s="147" t="s">
        <v>217</v>
      </c>
      <c r="E7208" s="161"/>
      <c r="F7208" s="162"/>
      <c r="G7208" s="147"/>
      <c r="H7208" s="146"/>
      <c r="J7208" s="146"/>
      <c r="L7208" s="150"/>
      <c r="N7208" s="163"/>
      <c r="O7208" s="146"/>
      <c r="P7208" s="146"/>
      <c r="Q7208" s="146"/>
      <c r="R7208" s="34"/>
      <c r="S7208" s="35"/>
      <c r="T7208" s="147"/>
    </row>
    <row r="7209">
      <c r="A7209" s="147"/>
      <c r="B7209" s="64"/>
      <c r="C7209" s="147" t="s">
        <v>217</v>
      </c>
      <c r="E7209" s="161"/>
      <c r="F7209" s="162"/>
      <c r="G7209" s="147"/>
      <c r="H7209" s="146"/>
      <c r="J7209" s="146"/>
      <c r="L7209" s="150"/>
      <c r="N7209" s="163"/>
      <c r="O7209" s="146"/>
      <c r="P7209" s="146"/>
      <c r="Q7209" s="146"/>
      <c r="R7209" s="34"/>
      <c r="S7209" s="35"/>
      <c r="T7209" s="147"/>
    </row>
    <row r="7210">
      <c r="A7210" s="147"/>
      <c r="B7210" s="64"/>
      <c r="C7210" s="147" t="s">
        <v>217</v>
      </c>
      <c r="E7210" s="161"/>
      <c r="F7210" s="162"/>
      <c r="G7210" s="147"/>
      <c r="H7210" s="146"/>
      <c r="J7210" s="146"/>
      <c r="L7210" s="150"/>
      <c r="N7210" s="163"/>
      <c r="O7210" s="146"/>
      <c r="P7210" s="146"/>
      <c r="Q7210" s="146"/>
      <c r="R7210" s="34"/>
      <c r="S7210" s="35"/>
      <c r="T7210" s="147"/>
    </row>
    <row r="7211">
      <c r="A7211" s="147"/>
      <c r="B7211" s="64"/>
      <c r="C7211" s="147" t="s">
        <v>217</v>
      </c>
      <c r="E7211" s="161"/>
      <c r="F7211" s="162"/>
      <c r="G7211" s="147"/>
      <c r="H7211" s="146"/>
      <c r="J7211" s="146"/>
      <c r="L7211" s="150"/>
      <c r="N7211" s="163"/>
      <c r="O7211" s="146"/>
      <c r="P7211" s="146"/>
      <c r="Q7211" s="146"/>
      <c r="R7211" s="34"/>
      <c r="S7211" s="35"/>
      <c r="T7211" s="147"/>
    </row>
    <row r="7212">
      <c r="A7212" s="147"/>
      <c r="B7212" s="64"/>
      <c r="C7212" s="147" t="s">
        <v>217</v>
      </c>
      <c r="E7212" s="161"/>
      <c r="F7212" s="162"/>
      <c r="G7212" s="147"/>
      <c r="H7212" s="146"/>
      <c r="J7212" s="146"/>
      <c r="L7212" s="150"/>
      <c r="N7212" s="163"/>
      <c r="O7212" s="146"/>
      <c r="P7212" s="146"/>
      <c r="Q7212" s="146"/>
      <c r="R7212" s="34"/>
      <c r="S7212" s="35"/>
      <c r="T7212" s="147"/>
    </row>
    <row r="7213">
      <c r="A7213" s="147"/>
      <c r="B7213" s="64"/>
      <c r="C7213" s="147" t="s">
        <v>217</v>
      </c>
      <c r="E7213" s="161"/>
      <c r="F7213" s="162"/>
      <c r="G7213" s="147"/>
      <c r="H7213" s="146"/>
      <c r="J7213" s="146"/>
      <c r="L7213" s="150"/>
      <c r="N7213" s="163"/>
      <c r="O7213" s="146"/>
      <c r="P7213" s="146"/>
      <c r="Q7213" s="146"/>
      <c r="R7213" s="34"/>
      <c r="S7213" s="35"/>
      <c r="T7213" s="147"/>
    </row>
    <row r="7214">
      <c r="A7214" s="147"/>
      <c r="B7214" s="64"/>
      <c r="C7214" s="147" t="s">
        <v>217</v>
      </c>
      <c r="E7214" s="161"/>
      <c r="F7214" s="162"/>
      <c r="G7214" s="147"/>
      <c r="H7214" s="146"/>
      <c r="J7214" s="146"/>
      <c r="L7214" s="150"/>
      <c r="N7214" s="163"/>
      <c r="O7214" s="146"/>
      <c r="P7214" s="146"/>
      <c r="Q7214" s="146"/>
      <c r="R7214" s="34"/>
      <c r="S7214" s="35"/>
      <c r="T7214" s="147"/>
    </row>
    <row r="7215">
      <c r="A7215" s="147"/>
      <c r="B7215" s="64"/>
      <c r="C7215" s="147" t="s">
        <v>217</v>
      </c>
      <c r="E7215" s="161"/>
      <c r="F7215" s="162"/>
      <c r="G7215" s="147"/>
      <c r="H7215" s="146"/>
      <c r="J7215" s="146"/>
      <c r="L7215" s="150"/>
      <c r="N7215" s="163"/>
      <c r="O7215" s="146"/>
      <c r="P7215" s="146"/>
      <c r="Q7215" s="146"/>
      <c r="R7215" s="34"/>
      <c r="S7215" s="35"/>
      <c r="T7215" s="147"/>
    </row>
    <row r="7216">
      <c r="A7216" s="147"/>
      <c r="B7216" s="64"/>
      <c r="C7216" s="147" t="s">
        <v>217</v>
      </c>
      <c r="E7216" s="161"/>
      <c r="F7216" s="162"/>
      <c r="G7216" s="147"/>
      <c r="H7216" s="146"/>
      <c r="J7216" s="146"/>
      <c r="L7216" s="150"/>
      <c r="N7216" s="163"/>
      <c r="O7216" s="146"/>
      <c r="P7216" s="146"/>
      <c r="Q7216" s="146"/>
      <c r="R7216" s="34"/>
      <c r="S7216" s="35"/>
      <c r="T7216" s="147"/>
    </row>
    <row r="7217">
      <c r="A7217" s="147"/>
      <c r="B7217" s="64"/>
      <c r="C7217" s="147" t="s">
        <v>217</v>
      </c>
      <c r="E7217" s="161"/>
      <c r="F7217" s="162"/>
      <c r="G7217" s="147"/>
      <c r="H7217" s="146"/>
      <c r="J7217" s="146"/>
      <c r="L7217" s="150"/>
      <c r="N7217" s="163"/>
      <c r="O7217" s="146"/>
      <c r="P7217" s="146"/>
      <c r="Q7217" s="146"/>
      <c r="R7217" s="34"/>
      <c r="S7217" s="35"/>
      <c r="T7217" s="147"/>
    </row>
    <row r="7218">
      <c r="A7218" s="147"/>
      <c r="B7218" s="64"/>
      <c r="C7218" s="147" t="s">
        <v>217</v>
      </c>
      <c r="E7218" s="161"/>
      <c r="F7218" s="162"/>
      <c r="G7218" s="147"/>
      <c r="H7218" s="146"/>
      <c r="J7218" s="146"/>
      <c r="L7218" s="150"/>
      <c r="N7218" s="163"/>
      <c r="O7218" s="146"/>
      <c r="P7218" s="146"/>
      <c r="Q7218" s="146"/>
      <c r="R7218" s="34"/>
      <c r="S7218" s="35"/>
      <c r="T7218" s="147"/>
    </row>
    <row r="7219">
      <c r="A7219" s="147"/>
      <c r="B7219" s="64"/>
      <c r="C7219" s="147" t="s">
        <v>217</v>
      </c>
      <c r="E7219" s="161"/>
      <c r="F7219" s="162"/>
      <c r="G7219" s="147"/>
      <c r="H7219" s="146"/>
      <c r="J7219" s="146"/>
      <c r="L7219" s="150"/>
      <c r="N7219" s="163"/>
      <c r="O7219" s="146"/>
      <c r="P7219" s="146"/>
      <c r="Q7219" s="146"/>
      <c r="R7219" s="34"/>
      <c r="S7219" s="35"/>
      <c r="T7219" s="147"/>
    </row>
    <row r="7220">
      <c r="A7220" s="147"/>
      <c r="B7220" s="64"/>
      <c r="C7220" s="147" t="s">
        <v>217</v>
      </c>
      <c r="E7220" s="161"/>
      <c r="F7220" s="162"/>
      <c r="G7220" s="147"/>
      <c r="H7220" s="146"/>
      <c r="J7220" s="146"/>
      <c r="L7220" s="150"/>
      <c r="N7220" s="163"/>
      <c r="O7220" s="146"/>
      <c r="P7220" s="146"/>
      <c r="Q7220" s="146"/>
      <c r="R7220" s="34"/>
      <c r="S7220" s="35"/>
      <c r="T7220" s="147"/>
    </row>
    <row r="7221">
      <c r="A7221" s="147"/>
      <c r="B7221" s="64"/>
      <c r="C7221" s="147" t="s">
        <v>217</v>
      </c>
      <c r="E7221" s="161"/>
      <c r="F7221" s="162"/>
      <c r="G7221" s="147"/>
      <c r="H7221" s="146"/>
      <c r="J7221" s="146"/>
      <c r="L7221" s="150"/>
      <c r="N7221" s="163"/>
      <c r="O7221" s="146"/>
      <c r="P7221" s="146"/>
      <c r="Q7221" s="146"/>
      <c r="R7221" s="34"/>
      <c r="S7221" s="35"/>
      <c r="T7221" s="147"/>
    </row>
    <row r="7222">
      <c r="A7222" s="147"/>
      <c r="B7222" s="64"/>
      <c r="C7222" s="147" t="s">
        <v>217</v>
      </c>
      <c r="E7222" s="161"/>
      <c r="F7222" s="162"/>
      <c r="G7222" s="147"/>
      <c r="H7222" s="146"/>
      <c r="J7222" s="146"/>
      <c r="L7222" s="150"/>
      <c r="N7222" s="163"/>
      <c r="O7222" s="146"/>
      <c r="P7222" s="146"/>
      <c r="Q7222" s="146"/>
      <c r="R7222" s="34"/>
      <c r="S7222" s="35"/>
      <c r="T7222" s="147"/>
    </row>
    <row r="7223">
      <c r="A7223" s="147"/>
      <c r="B7223" s="64"/>
      <c r="C7223" s="147" t="s">
        <v>217</v>
      </c>
      <c r="E7223" s="161"/>
      <c r="F7223" s="162"/>
      <c r="G7223" s="147"/>
      <c r="H7223" s="146"/>
      <c r="J7223" s="146"/>
      <c r="L7223" s="150"/>
      <c r="N7223" s="163"/>
      <c r="O7223" s="146"/>
      <c r="P7223" s="146"/>
      <c r="Q7223" s="146"/>
      <c r="R7223" s="34"/>
      <c r="S7223" s="35"/>
      <c r="T7223" s="147"/>
    </row>
    <row r="7224">
      <c r="A7224" s="147"/>
      <c r="B7224" s="64"/>
      <c r="C7224" s="147" t="s">
        <v>217</v>
      </c>
      <c r="E7224" s="161"/>
      <c r="F7224" s="162"/>
      <c r="G7224" s="147"/>
      <c r="H7224" s="146"/>
      <c r="J7224" s="146"/>
      <c r="L7224" s="150"/>
      <c r="N7224" s="163"/>
      <c r="O7224" s="146"/>
      <c r="P7224" s="146"/>
      <c r="Q7224" s="146"/>
      <c r="R7224" s="34"/>
      <c r="S7224" s="35"/>
      <c r="T7224" s="147"/>
    </row>
    <row r="7225">
      <c r="A7225" s="147"/>
      <c r="B7225" s="64"/>
      <c r="C7225" s="147" t="s">
        <v>217</v>
      </c>
      <c r="E7225" s="161"/>
      <c r="F7225" s="162"/>
      <c r="G7225" s="147"/>
      <c r="H7225" s="146"/>
      <c r="J7225" s="146"/>
      <c r="L7225" s="150"/>
      <c r="N7225" s="163"/>
      <c r="O7225" s="146"/>
      <c r="P7225" s="146"/>
      <c r="Q7225" s="146"/>
      <c r="R7225" s="34"/>
      <c r="S7225" s="35"/>
      <c r="T7225" s="147"/>
    </row>
    <row r="7226">
      <c r="A7226" s="147"/>
      <c r="B7226" s="64"/>
      <c r="C7226" s="147" t="s">
        <v>217</v>
      </c>
      <c r="E7226" s="161"/>
      <c r="F7226" s="162"/>
      <c r="G7226" s="147"/>
      <c r="H7226" s="146"/>
      <c r="J7226" s="146"/>
      <c r="L7226" s="150"/>
      <c r="N7226" s="163"/>
      <c r="O7226" s="146"/>
      <c r="P7226" s="146"/>
      <c r="Q7226" s="146"/>
      <c r="R7226" s="34"/>
      <c r="S7226" s="35"/>
      <c r="T7226" s="147"/>
    </row>
    <row r="7227">
      <c r="A7227" s="147"/>
      <c r="B7227" s="64"/>
      <c r="C7227" s="147" t="s">
        <v>217</v>
      </c>
      <c r="E7227" s="161"/>
      <c r="F7227" s="162"/>
      <c r="G7227" s="147"/>
      <c r="H7227" s="146"/>
      <c r="J7227" s="146"/>
      <c r="L7227" s="150"/>
      <c r="N7227" s="163"/>
      <c r="O7227" s="146"/>
      <c r="P7227" s="146"/>
      <c r="Q7227" s="146"/>
      <c r="R7227" s="34"/>
      <c r="S7227" s="35"/>
      <c r="T7227" s="147"/>
    </row>
    <row r="7228">
      <c r="A7228" s="147"/>
      <c r="B7228" s="64"/>
      <c r="C7228" s="147" t="s">
        <v>217</v>
      </c>
      <c r="E7228" s="161"/>
      <c r="F7228" s="162"/>
      <c r="G7228" s="147"/>
      <c r="H7228" s="146"/>
      <c r="J7228" s="146"/>
      <c r="L7228" s="150"/>
      <c r="N7228" s="163"/>
      <c r="O7228" s="146"/>
      <c r="P7228" s="146"/>
      <c r="Q7228" s="146"/>
      <c r="R7228" s="34"/>
      <c r="S7228" s="35"/>
      <c r="T7228" s="147"/>
    </row>
    <row r="7229">
      <c r="A7229" s="147"/>
      <c r="B7229" s="64"/>
      <c r="C7229" s="147" t="s">
        <v>217</v>
      </c>
      <c r="E7229" s="161"/>
      <c r="F7229" s="162"/>
      <c r="G7229" s="147"/>
      <c r="H7229" s="146"/>
      <c r="J7229" s="146"/>
      <c r="L7229" s="150"/>
      <c r="N7229" s="163"/>
      <c r="O7229" s="146"/>
      <c r="P7229" s="146"/>
      <c r="Q7229" s="146"/>
      <c r="R7229" s="34"/>
      <c r="S7229" s="35"/>
      <c r="T7229" s="147"/>
    </row>
    <row r="7230">
      <c r="A7230" s="147"/>
      <c r="B7230" s="64"/>
      <c r="C7230" s="147" t="s">
        <v>217</v>
      </c>
      <c r="E7230" s="161"/>
      <c r="F7230" s="162"/>
      <c r="G7230" s="147"/>
      <c r="H7230" s="146"/>
      <c r="J7230" s="146"/>
      <c r="L7230" s="150"/>
      <c r="N7230" s="163"/>
      <c r="O7230" s="146"/>
      <c r="P7230" s="146"/>
      <c r="Q7230" s="146"/>
      <c r="R7230" s="34"/>
      <c r="S7230" s="35"/>
      <c r="T7230" s="147"/>
    </row>
    <row r="7231">
      <c r="A7231" s="147"/>
      <c r="B7231" s="64"/>
      <c r="C7231" s="147" t="s">
        <v>217</v>
      </c>
      <c r="E7231" s="161"/>
      <c r="F7231" s="162"/>
      <c r="G7231" s="147"/>
      <c r="H7231" s="146"/>
      <c r="J7231" s="146"/>
      <c r="L7231" s="150"/>
      <c r="N7231" s="163"/>
      <c r="O7231" s="146"/>
      <c r="P7231" s="146"/>
      <c r="Q7231" s="146"/>
      <c r="R7231" s="34"/>
      <c r="S7231" s="35"/>
      <c r="T7231" s="147"/>
    </row>
    <row r="7232">
      <c r="A7232" s="147"/>
      <c r="B7232" s="64"/>
      <c r="C7232" s="147" t="s">
        <v>217</v>
      </c>
      <c r="E7232" s="161"/>
      <c r="F7232" s="162"/>
      <c r="G7232" s="147"/>
      <c r="H7232" s="146"/>
      <c r="J7232" s="146"/>
      <c r="L7232" s="150"/>
      <c r="N7232" s="163"/>
      <c r="O7232" s="146"/>
      <c r="P7232" s="146"/>
      <c r="Q7232" s="146"/>
      <c r="R7232" s="34"/>
      <c r="S7232" s="35"/>
      <c r="T7232" s="147"/>
    </row>
    <row r="7233">
      <c r="A7233" s="147"/>
      <c r="B7233" s="64"/>
      <c r="C7233" s="147" t="s">
        <v>217</v>
      </c>
      <c r="E7233" s="161"/>
      <c r="F7233" s="162"/>
      <c r="G7233" s="147"/>
      <c r="H7233" s="146"/>
      <c r="J7233" s="146"/>
      <c r="L7233" s="150"/>
      <c r="N7233" s="163"/>
      <c r="O7233" s="146"/>
      <c r="P7233" s="146"/>
      <c r="Q7233" s="146"/>
      <c r="R7233" s="34"/>
      <c r="S7233" s="35"/>
      <c r="T7233" s="147"/>
    </row>
    <row r="7234">
      <c r="A7234" s="147"/>
      <c r="B7234" s="64"/>
      <c r="C7234" s="147" t="s">
        <v>217</v>
      </c>
      <c r="E7234" s="161"/>
      <c r="F7234" s="162"/>
      <c r="G7234" s="147"/>
      <c r="H7234" s="146"/>
      <c r="J7234" s="146"/>
      <c r="L7234" s="150"/>
      <c r="N7234" s="163"/>
      <c r="O7234" s="146"/>
      <c r="P7234" s="146"/>
      <c r="Q7234" s="146"/>
      <c r="R7234" s="34"/>
      <c r="S7234" s="35"/>
      <c r="T7234" s="147"/>
    </row>
    <row r="7235">
      <c r="A7235" s="147"/>
      <c r="B7235" s="64"/>
      <c r="C7235" s="147" t="s">
        <v>217</v>
      </c>
      <c r="E7235" s="161"/>
      <c r="F7235" s="162"/>
      <c r="G7235" s="147"/>
      <c r="H7235" s="146"/>
      <c r="J7235" s="146"/>
      <c r="L7235" s="150"/>
      <c r="N7235" s="163"/>
      <c r="O7235" s="146"/>
      <c r="P7235" s="146"/>
      <c r="Q7235" s="146"/>
      <c r="R7235" s="34"/>
      <c r="S7235" s="35"/>
      <c r="T7235" s="147"/>
    </row>
    <row r="7236">
      <c r="A7236" s="147"/>
      <c r="B7236" s="64"/>
      <c r="C7236" s="147" t="s">
        <v>217</v>
      </c>
      <c r="E7236" s="161"/>
      <c r="F7236" s="162"/>
      <c r="G7236" s="147"/>
      <c r="H7236" s="146"/>
      <c r="J7236" s="146"/>
      <c r="L7236" s="150"/>
      <c r="N7236" s="163"/>
      <c r="O7236" s="146"/>
      <c r="P7236" s="146"/>
      <c r="Q7236" s="146"/>
      <c r="R7236" s="34"/>
      <c r="S7236" s="35"/>
      <c r="T7236" s="147"/>
    </row>
    <row r="7237">
      <c r="A7237" s="147"/>
      <c r="B7237" s="64"/>
      <c r="C7237" s="147" t="s">
        <v>217</v>
      </c>
      <c r="E7237" s="161"/>
      <c r="F7237" s="162"/>
      <c r="G7237" s="147"/>
      <c r="H7237" s="146"/>
      <c r="J7237" s="146"/>
      <c r="L7237" s="150"/>
      <c r="N7237" s="163"/>
      <c r="O7237" s="146"/>
      <c r="P7237" s="146"/>
      <c r="Q7237" s="146"/>
      <c r="R7237" s="34"/>
      <c r="S7237" s="35"/>
      <c r="T7237" s="147"/>
    </row>
    <row r="7238">
      <c r="A7238" s="147"/>
      <c r="B7238" s="64"/>
      <c r="C7238" s="147" t="s">
        <v>217</v>
      </c>
      <c r="E7238" s="161"/>
      <c r="F7238" s="162"/>
      <c r="G7238" s="147"/>
      <c r="H7238" s="146"/>
      <c r="J7238" s="146"/>
      <c r="L7238" s="150"/>
      <c r="N7238" s="163"/>
      <c r="O7238" s="146"/>
      <c r="P7238" s="146"/>
      <c r="Q7238" s="146"/>
      <c r="R7238" s="34"/>
      <c r="S7238" s="35"/>
      <c r="T7238" s="147"/>
    </row>
    <row r="7239">
      <c r="A7239" s="147"/>
      <c r="B7239" s="64"/>
      <c r="C7239" s="147" t="s">
        <v>217</v>
      </c>
      <c r="E7239" s="161"/>
      <c r="F7239" s="162"/>
      <c r="G7239" s="147"/>
      <c r="H7239" s="146"/>
      <c r="J7239" s="146"/>
      <c r="L7239" s="150"/>
      <c r="N7239" s="163"/>
      <c r="O7239" s="146"/>
      <c r="P7239" s="146"/>
      <c r="Q7239" s="146"/>
      <c r="R7239" s="34"/>
      <c r="S7239" s="35"/>
      <c r="T7239" s="147"/>
    </row>
    <row r="7240">
      <c r="A7240" s="147"/>
      <c r="B7240" s="64"/>
      <c r="C7240" s="147" t="s">
        <v>217</v>
      </c>
      <c r="E7240" s="161"/>
      <c r="F7240" s="162"/>
      <c r="G7240" s="147"/>
      <c r="H7240" s="146"/>
      <c r="J7240" s="146"/>
      <c r="L7240" s="150"/>
      <c r="N7240" s="163"/>
      <c r="O7240" s="146"/>
      <c r="P7240" s="146"/>
      <c r="Q7240" s="146"/>
      <c r="R7240" s="34"/>
      <c r="S7240" s="35"/>
      <c r="T7240" s="147"/>
    </row>
    <row r="7241">
      <c r="A7241" s="147"/>
      <c r="B7241" s="64"/>
      <c r="C7241" s="147" t="s">
        <v>217</v>
      </c>
      <c r="E7241" s="161"/>
      <c r="F7241" s="162"/>
      <c r="G7241" s="147"/>
      <c r="H7241" s="146"/>
      <c r="J7241" s="146"/>
      <c r="L7241" s="150"/>
      <c r="N7241" s="163"/>
      <c r="O7241" s="146"/>
      <c r="P7241" s="146"/>
      <c r="Q7241" s="146"/>
      <c r="R7241" s="34"/>
      <c r="S7241" s="35"/>
      <c r="T7241" s="147"/>
    </row>
    <row r="7242">
      <c r="A7242" s="147"/>
      <c r="B7242" s="64"/>
      <c r="C7242" s="147" t="s">
        <v>217</v>
      </c>
      <c r="E7242" s="161"/>
      <c r="F7242" s="162"/>
      <c r="G7242" s="147"/>
      <c r="H7242" s="146"/>
      <c r="J7242" s="146"/>
      <c r="L7242" s="150"/>
      <c r="N7242" s="163"/>
      <c r="O7242" s="146"/>
      <c r="P7242" s="146"/>
      <c r="Q7242" s="146"/>
      <c r="R7242" s="34"/>
      <c r="S7242" s="35"/>
      <c r="T7242" s="147"/>
    </row>
    <row r="7243">
      <c r="A7243" s="147"/>
      <c r="B7243" s="64"/>
      <c r="C7243" s="147" t="s">
        <v>217</v>
      </c>
      <c r="E7243" s="161"/>
      <c r="F7243" s="162"/>
      <c r="G7243" s="147"/>
      <c r="H7243" s="146"/>
      <c r="J7243" s="146"/>
      <c r="L7243" s="150"/>
      <c r="N7243" s="163"/>
      <c r="O7243" s="146"/>
      <c r="P7243" s="146"/>
      <c r="Q7243" s="146"/>
      <c r="R7243" s="34"/>
      <c r="S7243" s="35"/>
      <c r="T7243" s="147"/>
    </row>
    <row r="7244">
      <c r="A7244" s="147"/>
      <c r="B7244" s="64"/>
      <c r="C7244" s="147" t="s">
        <v>217</v>
      </c>
      <c r="E7244" s="161"/>
      <c r="F7244" s="162"/>
      <c r="G7244" s="147"/>
      <c r="H7244" s="146"/>
      <c r="J7244" s="146"/>
      <c r="L7244" s="150"/>
      <c r="N7244" s="163"/>
      <c r="O7244" s="146"/>
      <c r="P7244" s="146"/>
      <c r="Q7244" s="146"/>
      <c r="R7244" s="34"/>
      <c r="S7244" s="35"/>
      <c r="T7244" s="147"/>
    </row>
    <row r="7245">
      <c r="A7245" s="147"/>
      <c r="B7245" s="64"/>
      <c r="C7245" s="147" t="s">
        <v>217</v>
      </c>
      <c r="E7245" s="161"/>
      <c r="F7245" s="162"/>
      <c r="G7245" s="147"/>
      <c r="H7245" s="146"/>
      <c r="J7245" s="146"/>
      <c r="L7245" s="150"/>
      <c r="N7245" s="163"/>
      <c r="O7245" s="146"/>
      <c r="P7245" s="146"/>
      <c r="Q7245" s="146"/>
      <c r="R7245" s="34"/>
      <c r="S7245" s="35"/>
      <c r="T7245" s="147"/>
    </row>
    <row r="7246">
      <c r="A7246" s="147"/>
      <c r="B7246" s="64"/>
      <c r="C7246" s="147" t="s">
        <v>217</v>
      </c>
      <c r="E7246" s="161"/>
      <c r="F7246" s="162"/>
      <c r="G7246" s="147"/>
      <c r="H7246" s="146"/>
      <c r="J7246" s="146"/>
      <c r="L7246" s="150"/>
      <c r="N7246" s="163"/>
      <c r="O7246" s="146"/>
      <c r="P7246" s="146"/>
      <c r="Q7246" s="146"/>
      <c r="R7246" s="34"/>
      <c r="S7246" s="35"/>
      <c r="T7246" s="147"/>
    </row>
    <row r="7247">
      <c r="A7247" s="147"/>
      <c r="B7247" s="64"/>
      <c r="C7247" s="147" t="s">
        <v>217</v>
      </c>
      <c r="E7247" s="161"/>
      <c r="F7247" s="162"/>
      <c r="G7247" s="147"/>
      <c r="H7247" s="146"/>
      <c r="J7247" s="146"/>
      <c r="L7247" s="150"/>
      <c r="N7247" s="163"/>
      <c r="O7247" s="146"/>
      <c r="P7247" s="146"/>
      <c r="Q7247" s="146"/>
      <c r="R7247" s="34"/>
      <c r="S7247" s="35"/>
      <c r="T7247" s="147"/>
    </row>
    <row r="7248">
      <c r="A7248" s="147"/>
      <c r="B7248" s="64"/>
      <c r="C7248" s="147" t="s">
        <v>217</v>
      </c>
      <c r="E7248" s="161"/>
      <c r="F7248" s="162"/>
      <c r="G7248" s="147"/>
      <c r="H7248" s="146"/>
      <c r="J7248" s="146"/>
      <c r="L7248" s="150"/>
      <c r="N7248" s="163"/>
      <c r="O7248" s="146"/>
      <c r="P7248" s="146"/>
      <c r="Q7248" s="146"/>
      <c r="R7248" s="34"/>
      <c r="S7248" s="35"/>
      <c r="T7248" s="147"/>
    </row>
    <row r="7249">
      <c r="A7249" s="147"/>
      <c r="B7249" s="64"/>
      <c r="C7249" s="147" t="s">
        <v>217</v>
      </c>
      <c r="E7249" s="161"/>
      <c r="F7249" s="162"/>
      <c r="G7249" s="147"/>
      <c r="H7249" s="146"/>
      <c r="J7249" s="146"/>
      <c r="L7249" s="150"/>
      <c r="N7249" s="163"/>
      <c r="O7249" s="146"/>
      <c r="P7249" s="146"/>
      <c r="Q7249" s="146"/>
      <c r="R7249" s="34"/>
      <c r="S7249" s="35"/>
      <c r="T7249" s="147"/>
    </row>
    <row r="7250">
      <c r="A7250" s="147"/>
      <c r="B7250" s="64"/>
      <c r="C7250" s="147" t="s">
        <v>217</v>
      </c>
      <c r="E7250" s="161"/>
      <c r="F7250" s="162"/>
      <c r="G7250" s="147"/>
      <c r="H7250" s="146"/>
      <c r="J7250" s="146"/>
      <c r="L7250" s="150"/>
      <c r="N7250" s="163"/>
      <c r="O7250" s="146"/>
      <c r="P7250" s="146"/>
      <c r="Q7250" s="146"/>
      <c r="R7250" s="34"/>
      <c r="S7250" s="35"/>
      <c r="T7250" s="147"/>
    </row>
    <row r="7251">
      <c r="A7251" s="147"/>
      <c r="B7251" s="64"/>
      <c r="C7251" s="147" t="s">
        <v>217</v>
      </c>
      <c r="E7251" s="161"/>
      <c r="F7251" s="162"/>
      <c r="G7251" s="147"/>
      <c r="H7251" s="146"/>
      <c r="J7251" s="146"/>
      <c r="L7251" s="150"/>
      <c r="N7251" s="163"/>
      <c r="O7251" s="146"/>
      <c r="P7251" s="146"/>
      <c r="Q7251" s="146"/>
      <c r="R7251" s="34"/>
      <c r="S7251" s="35"/>
      <c r="T7251" s="147"/>
    </row>
    <row r="7252">
      <c r="A7252" s="147"/>
      <c r="B7252" s="64"/>
      <c r="C7252" s="147" t="s">
        <v>217</v>
      </c>
      <c r="E7252" s="161"/>
      <c r="F7252" s="162"/>
      <c r="G7252" s="147"/>
      <c r="H7252" s="146"/>
      <c r="J7252" s="146"/>
      <c r="L7252" s="150"/>
      <c r="N7252" s="163"/>
      <c r="O7252" s="146"/>
      <c r="P7252" s="146"/>
      <c r="Q7252" s="146"/>
      <c r="R7252" s="34"/>
      <c r="S7252" s="35"/>
      <c r="T7252" s="147"/>
    </row>
    <row r="7253">
      <c r="A7253" s="147"/>
      <c r="B7253" s="64"/>
      <c r="C7253" s="147" t="s">
        <v>217</v>
      </c>
      <c r="E7253" s="161"/>
      <c r="F7253" s="162"/>
      <c r="G7253" s="147"/>
      <c r="H7253" s="146"/>
      <c r="J7253" s="146"/>
      <c r="L7253" s="150"/>
      <c r="N7253" s="163"/>
      <c r="O7253" s="146"/>
      <c r="P7253" s="146"/>
      <c r="Q7253" s="146"/>
      <c r="R7253" s="34"/>
      <c r="S7253" s="35"/>
      <c r="T7253" s="147"/>
    </row>
    <row r="7254">
      <c r="A7254" s="147"/>
      <c r="B7254" s="64"/>
      <c r="C7254" s="147" t="s">
        <v>217</v>
      </c>
      <c r="E7254" s="161"/>
      <c r="F7254" s="162"/>
      <c r="G7254" s="147"/>
      <c r="H7254" s="146"/>
      <c r="J7254" s="146"/>
      <c r="L7254" s="150"/>
      <c r="N7254" s="163"/>
      <c r="O7254" s="146"/>
      <c r="P7254" s="146"/>
      <c r="Q7254" s="146"/>
      <c r="R7254" s="34"/>
      <c r="S7254" s="35"/>
      <c r="T7254" s="147"/>
    </row>
    <row r="7255">
      <c r="A7255" s="147"/>
      <c r="B7255" s="64"/>
      <c r="C7255" s="147" t="s">
        <v>217</v>
      </c>
      <c r="E7255" s="161"/>
      <c r="F7255" s="162"/>
      <c r="G7255" s="147"/>
      <c r="H7255" s="146"/>
      <c r="J7255" s="146"/>
      <c r="L7255" s="150"/>
      <c r="N7255" s="163"/>
      <c r="O7255" s="146"/>
      <c r="P7255" s="146"/>
      <c r="Q7255" s="146"/>
      <c r="R7255" s="34"/>
      <c r="S7255" s="35"/>
      <c r="T7255" s="147"/>
    </row>
    <row r="7256">
      <c r="A7256" s="147"/>
      <c r="B7256" s="64"/>
      <c r="C7256" s="147" t="s">
        <v>217</v>
      </c>
      <c r="E7256" s="161"/>
      <c r="F7256" s="162"/>
      <c r="G7256" s="147"/>
      <c r="H7256" s="146"/>
      <c r="J7256" s="146"/>
      <c r="L7256" s="150"/>
      <c r="N7256" s="163"/>
      <c r="O7256" s="146"/>
      <c r="P7256" s="146"/>
      <c r="Q7256" s="146"/>
      <c r="R7256" s="34"/>
      <c r="S7256" s="35"/>
      <c r="T7256" s="147"/>
    </row>
    <row r="7257">
      <c r="A7257" s="147"/>
      <c r="B7257" s="64"/>
      <c r="C7257" s="147" t="s">
        <v>217</v>
      </c>
      <c r="E7257" s="161"/>
      <c r="F7257" s="162"/>
      <c r="G7257" s="147"/>
      <c r="H7257" s="146"/>
      <c r="J7257" s="146"/>
      <c r="L7257" s="150"/>
      <c r="N7257" s="163"/>
      <c r="O7257" s="146"/>
      <c r="P7257" s="146"/>
      <c r="Q7257" s="146"/>
      <c r="R7257" s="34"/>
      <c r="S7257" s="35"/>
      <c r="T7257" s="147"/>
    </row>
    <row r="7258">
      <c r="A7258" s="147"/>
      <c r="B7258" s="64"/>
      <c r="C7258" s="147" t="s">
        <v>217</v>
      </c>
      <c r="E7258" s="161"/>
      <c r="F7258" s="162"/>
      <c r="G7258" s="147"/>
      <c r="H7258" s="146"/>
      <c r="J7258" s="146"/>
      <c r="L7258" s="150"/>
      <c r="N7258" s="163"/>
      <c r="O7258" s="146"/>
      <c r="P7258" s="146"/>
      <c r="Q7258" s="146"/>
      <c r="R7258" s="34"/>
      <c r="S7258" s="35"/>
      <c r="T7258" s="147"/>
    </row>
    <row r="7259">
      <c r="A7259" s="147"/>
      <c r="B7259" s="64"/>
      <c r="C7259" s="147" t="s">
        <v>217</v>
      </c>
      <c r="E7259" s="161"/>
      <c r="F7259" s="162"/>
      <c r="G7259" s="147"/>
      <c r="H7259" s="146"/>
      <c r="J7259" s="146"/>
      <c r="L7259" s="150"/>
      <c r="N7259" s="163"/>
      <c r="O7259" s="146"/>
      <c r="P7259" s="146"/>
      <c r="Q7259" s="146"/>
      <c r="R7259" s="34"/>
      <c r="S7259" s="35"/>
      <c r="T7259" s="147"/>
    </row>
    <row r="7260">
      <c r="A7260" s="147"/>
      <c r="B7260" s="64"/>
      <c r="C7260" s="147" t="s">
        <v>217</v>
      </c>
      <c r="E7260" s="161"/>
      <c r="F7260" s="162"/>
      <c r="G7260" s="147"/>
      <c r="H7260" s="146"/>
      <c r="J7260" s="146"/>
      <c r="L7260" s="150"/>
      <c r="N7260" s="163"/>
      <c r="O7260" s="146"/>
      <c r="P7260" s="146"/>
      <c r="Q7260" s="146"/>
      <c r="R7260" s="34"/>
      <c r="S7260" s="35"/>
      <c r="T7260" s="147"/>
    </row>
    <row r="7261">
      <c r="A7261" s="147"/>
      <c r="B7261" s="64"/>
      <c r="C7261" s="147" t="s">
        <v>217</v>
      </c>
      <c r="E7261" s="161"/>
      <c r="F7261" s="162"/>
      <c r="G7261" s="147"/>
      <c r="H7261" s="146"/>
      <c r="J7261" s="146"/>
      <c r="L7261" s="150"/>
      <c r="N7261" s="163"/>
      <c r="O7261" s="146"/>
      <c r="P7261" s="146"/>
      <c r="Q7261" s="146"/>
      <c r="R7261" s="34"/>
      <c r="S7261" s="35"/>
      <c r="T7261" s="147"/>
    </row>
    <row r="7262">
      <c r="A7262" s="147"/>
      <c r="B7262" s="64"/>
      <c r="C7262" s="147" t="s">
        <v>217</v>
      </c>
      <c r="E7262" s="161"/>
      <c r="F7262" s="162"/>
      <c r="G7262" s="147"/>
      <c r="H7262" s="146"/>
      <c r="J7262" s="146"/>
      <c r="L7262" s="150"/>
      <c r="N7262" s="163"/>
      <c r="O7262" s="146"/>
      <c r="P7262" s="146"/>
      <c r="Q7262" s="146"/>
      <c r="R7262" s="34"/>
      <c r="S7262" s="35"/>
      <c r="T7262" s="147"/>
    </row>
    <row r="7263">
      <c r="A7263" s="147"/>
      <c r="B7263" s="64"/>
      <c r="C7263" s="147" t="s">
        <v>217</v>
      </c>
      <c r="E7263" s="161"/>
      <c r="F7263" s="162"/>
      <c r="G7263" s="147"/>
      <c r="H7263" s="146"/>
      <c r="J7263" s="146"/>
      <c r="L7263" s="150"/>
      <c r="N7263" s="163"/>
      <c r="O7263" s="146"/>
      <c r="P7263" s="146"/>
      <c r="Q7263" s="146"/>
      <c r="R7263" s="34"/>
      <c r="S7263" s="35"/>
      <c r="T7263" s="147"/>
    </row>
    <row r="7264">
      <c r="A7264" s="147"/>
      <c r="B7264" s="64"/>
      <c r="C7264" s="147" t="s">
        <v>217</v>
      </c>
      <c r="E7264" s="161"/>
      <c r="F7264" s="162"/>
      <c r="G7264" s="147"/>
      <c r="H7264" s="146"/>
      <c r="J7264" s="146"/>
      <c r="L7264" s="150"/>
      <c r="N7264" s="163"/>
      <c r="O7264" s="146"/>
      <c r="P7264" s="146"/>
      <c r="Q7264" s="146"/>
      <c r="R7264" s="34"/>
      <c r="S7264" s="35"/>
      <c r="T7264" s="147"/>
    </row>
    <row r="7265">
      <c r="A7265" s="147"/>
      <c r="B7265" s="64"/>
      <c r="C7265" s="147" t="s">
        <v>217</v>
      </c>
      <c r="E7265" s="161"/>
      <c r="F7265" s="162"/>
      <c r="G7265" s="147"/>
      <c r="H7265" s="146"/>
      <c r="J7265" s="146"/>
      <c r="L7265" s="150"/>
      <c r="N7265" s="163"/>
      <c r="O7265" s="146"/>
      <c r="P7265" s="146"/>
      <c r="Q7265" s="146"/>
      <c r="R7265" s="34"/>
      <c r="S7265" s="35"/>
      <c r="T7265" s="147"/>
    </row>
    <row r="7266">
      <c r="A7266" s="147"/>
      <c r="B7266" s="64"/>
      <c r="C7266" s="147" t="s">
        <v>217</v>
      </c>
      <c r="E7266" s="161"/>
      <c r="F7266" s="162"/>
      <c r="G7266" s="147"/>
      <c r="H7266" s="146"/>
      <c r="J7266" s="146"/>
      <c r="L7266" s="150"/>
      <c r="N7266" s="163"/>
      <c r="O7266" s="146"/>
      <c r="P7266" s="146"/>
      <c r="Q7266" s="146"/>
      <c r="R7266" s="34"/>
      <c r="S7266" s="35"/>
      <c r="T7266" s="147"/>
    </row>
    <row r="7267">
      <c r="A7267" s="147"/>
      <c r="B7267" s="64"/>
      <c r="C7267" s="147" t="s">
        <v>217</v>
      </c>
      <c r="E7267" s="161"/>
      <c r="F7267" s="162"/>
      <c r="G7267" s="147"/>
      <c r="H7267" s="146"/>
      <c r="J7267" s="146"/>
      <c r="L7267" s="150"/>
      <c r="N7267" s="163"/>
      <c r="O7267" s="146"/>
      <c r="P7267" s="146"/>
      <c r="Q7267" s="146"/>
      <c r="R7267" s="34"/>
      <c r="S7267" s="35"/>
      <c r="T7267" s="147"/>
    </row>
    <row r="7268">
      <c r="A7268" s="147"/>
      <c r="B7268" s="64"/>
      <c r="C7268" s="147" t="s">
        <v>217</v>
      </c>
      <c r="E7268" s="161"/>
      <c r="F7268" s="162"/>
      <c r="G7268" s="147"/>
      <c r="H7268" s="146"/>
      <c r="J7268" s="146"/>
      <c r="L7268" s="150"/>
      <c r="N7268" s="163"/>
      <c r="O7268" s="146"/>
      <c r="P7268" s="146"/>
      <c r="Q7268" s="146"/>
      <c r="R7268" s="34"/>
      <c r="S7268" s="35"/>
      <c r="T7268" s="147"/>
    </row>
    <row r="7269">
      <c r="A7269" s="147"/>
      <c r="B7269" s="64"/>
      <c r="C7269" s="147" t="s">
        <v>217</v>
      </c>
      <c r="E7269" s="161"/>
      <c r="F7269" s="162"/>
      <c r="G7269" s="147"/>
      <c r="H7269" s="146"/>
      <c r="J7269" s="146"/>
      <c r="L7269" s="150"/>
      <c r="N7269" s="163"/>
      <c r="O7269" s="146"/>
      <c r="P7269" s="146"/>
      <c r="Q7269" s="146"/>
      <c r="R7269" s="34"/>
      <c r="S7269" s="35"/>
      <c r="T7269" s="147"/>
    </row>
    <row r="7270">
      <c r="A7270" s="147"/>
      <c r="B7270" s="64"/>
      <c r="C7270" s="147" t="s">
        <v>217</v>
      </c>
      <c r="E7270" s="161"/>
      <c r="F7270" s="162"/>
      <c r="G7270" s="147"/>
      <c r="H7270" s="146"/>
      <c r="J7270" s="146"/>
      <c r="L7270" s="150"/>
      <c r="N7270" s="163"/>
      <c r="O7270" s="146"/>
      <c r="P7270" s="146"/>
      <c r="Q7270" s="146"/>
      <c r="R7270" s="34"/>
      <c r="S7270" s="35"/>
      <c r="T7270" s="147"/>
    </row>
    <row r="7271">
      <c r="A7271" s="147"/>
      <c r="B7271" s="64"/>
      <c r="C7271" s="147" t="s">
        <v>217</v>
      </c>
      <c r="E7271" s="161"/>
      <c r="F7271" s="162"/>
      <c r="G7271" s="147"/>
      <c r="H7271" s="146"/>
      <c r="J7271" s="146"/>
      <c r="L7271" s="150"/>
      <c r="N7271" s="163"/>
      <c r="O7271" s="146"/>
      <c r="P7271" s="146"/>
      <c r="Q7271" s="146"/>
      <c r="R7271" s="34"/>
      <c r="S7271" s="35"/>
      <c r="T7271" s="147"/>
    </row>
    <row r="7272">
      <c r="A7272" s="147"/>
      <c r="B7272" s="64"/>
      <c r="C7272" s="147" t="s">
        <v>217</v>
      </c>
      <c r="E7272" s="161"/>
      <c r="F7272" s="162"/>
      <c r="G7272" s="147"/>
      <c r="H7272" s="146"/>
      <c r="J7272" s="146"/>
      <c r="L7272" s="150"/>
      <c r="N7272" s="163"/>
      <c r="O7272" s="146"/>
      <c r="P7272" s="146"/>
      <c r="Q7272" s="146"/>
      <c r="R7272" s="34"/>
      <c r="S7272" s="35"/>
      <c r="T7272" s="147"/>
    </row>
    <row r="7273">
      <c r="A7273" s="147"/>
      <c r="B7273" s="64"/>
      <c r="C7273" s="147" t="s">
        <v>217</v>
      </c>
      <c r="E7273" s="161"/>
      <c r="F7273" s="162"/>
      <c r="G7273" s="147"/>
      <c r="H7273" s="146"/>
      <c r="J7273" s="146"/>
      <c r="L7273" s="150"/>
      <c r="N7273" s="163"/>
      <c r="O7273" s="146"/>
      <c r="P7273" s="146"/>
      <c r="Q7273" s="146"/>
      <c r="R7273" s="34"/>
      <c r="S7273" s="35"/>
      <c r="T7273" s="147"/>
    </row>
    <row r="7274">
      <c r="A7274" s="147"/>
      <c r="B7274" s="64"/>
      <c r="C7274" s="147" t="s">
        <v>217</v>
      </c>
      <c r="E7274" s="161"/>
      <c r="F7274" s="162"/>
      <c r="G7274" s="147"/>
      <c r="H7274" s="146"/>
      <c r="J7274" s="146"/>
      <c r="L7274" s="150"/>
      <c r="N7274" s="163"/>
      <c r="O7274" s="146"/>
      <c r="P7274" s="146"/>
      <c r="Q7274" s="146"/>
      <c r="R7274" s="34"/>
      <c r="S7274" s="35"/>
      <c r="T7274" s="147"/>
    </row>
    <row r="7275">
      <c r="A7275" s="147"/>
      <c r="B7275" s="64"/>
      <c r="C7275" s="147" t="s">
        <v>217</v>
      </c>
      <c r="E7275" s="161"/>
      <c r="F7275" s="162"/>
      <c r="G7275" s="147"/>
      <c r="H7275" s="146"/>
      <c r="J7275" s="146"/>
      <c r="L7275" s="150"/>
      <c r="N7275" s="163"/>
      <c r="O7275" s="146"/>
      <c r="P7275" s="146"/>
      <c r="Q7275" s="146"/>
      <c r="R7275" s="34"/>
      <c r="S7275" s="35"/>
      <c r="T7275" s="147"/>
    </row>
    <row r="7276">
      <c r="A7276" s="147"/>
      <c r="B7276" s="64"/>
      <c r="C7276" s="147" t="s">
        <v>217</v>
      </c>
      <c r="E7276" s="161"/>
      <c r="F7276" s="162"/>
      <c r="G7276" s="147"/>
      <c r="H7276" s="146"/>
      <c r="J7276" s="146"/>
      <c r="L7276" s="150"/>
      <c r="N7276" s="163"/>
      <c r="O7276" s="146"/>
      <c r="P7276" s="146"/>
      <c r="Q7276" s="146"/>
      <c r="R7276" s="34"/>
      <c r="S7276" s="35"/>
      <c r="T7276" s="147"/>
    </row>
    <row r="7277">
      <c r="A7277" s="147"/>
      <c r="B7277" s="64"/>
      <c r="C7277" s="147" t="s">
        <v>217</v>
      </c>
      <c r="E7277" s="161"/>
      <c r="F7277" s="162"/>
      <c r="G7277" s="147"/>
      <c r="H7277" s="146"/>
      <c r="J7277" s="146"/>
      <c r="L7277" s="150"/>
      <c r="N7277" s="163"/>
      <c r="O7277" s="146"/>
      <c r="P7277" s="146"/>
      <c r="Q7277" s="146"/>
      <c r="R7277" s="34"/>
      <c r="S7277" s="35"/>
      <c r="T7277" s="147"/>
    </row>
    <row r="7278">
      <c r="A7278" s="147"/>
      <c r="B7278" s="64"/>
      <c r="C7278" s="147" t="s">
        <v>217</v>
      </c>
      <c r="E7278" s="161"/>
      <c r="F7278" s="162"/>
      <c r="G7278" s="147"/>
      <c r="H7278" s="146"/>
      <c r="J7278" s="146"/>
      <c r="L7278" s="150"/>
      <c r="N7278" s="163"/>
      <c r="O7278" s="146"/>
      <c r="P7278" s="146"/>
      <c r="Q7278" s="146"/>
      <c r="R7278" s="34"/>
      <c r="S7278" s="35"/>
      <c r="T7278" s="147"/>
    </row>
    <row r="7279">
      <c r="A7279" s="147"/>
      <c r="B7279" s="64"/>
      <c r="C7279" s="147" t="s">
        <v>217</v>
      </c>
      <c r="E7279" s="161"/>
      <c r="F7279" s="162"/>
      <c r="G7279" s="147"/>
      <c r="H7279" s="146"/>
      <c r="J7279" s="146"/>
      <c r="L7279" s="150"/>
      <c r="N7279" s="163"/>
      <c r="O7279" s="146"/>
      <c r="P7279" s="146"/>
      <c r="Q7279" s="146"/>
      <c r="R7279" s="34"/>
      <c r="S7279" s="35"/>
      <c r="T7279" s="147"/>
    </row>
    <row r="7280">
      <c r="A7280" s="147"/>
      <c r="B7280" s="64"/>
      <c r="C7280" s="147" t="s">
        <v>217</v>
      </c>
      <c r="E7280" s="161"/>
      <c r="F7280" s="162"/>
      <c r="G7280" s="147"/>
      <c r="H7280" s="146"/>
      <c r="J7280" s="146"/>
      <c r="L7280" s="150"/>
      <c r="N7280" s="163"/>
      <c r="O7280" s="146"/>
      <c r="P7280" s="146"/>
      <c r="Q7280" s="146"/>
      <c r="R7280" s="34"/>
      <c r="S7280" s="35"/>
      <c r="T7280" s="147"/>
    </row>
    <row r="7281">
      <c r="A7281" s="147"/>
      <c r="B7281" s="64"/>
      <c r="C7281" s="147" t="s">
        <v>217</v>
      </c>
      <c r="E7281" s="161"/>
      <c r="F7281" s="162"/>
      <c r="G7281" s="147"/>
      <c r="H7281" s="146"/>
      <c r="J7281" s="146"/>
      <c r="L7281" s="150"/>
      <c r="N7281" s="163"/>
      <c r="O7281" s="146"/>
      <c r="P7281" s="146"/>
      <c r="Q7281" s="146"/>
      <c r="R7281" s="34"/>
      <c r="S7281" s="35"/>
      <c r="T7281" s="147"/>
    </row>
    <row r="7282">
      <c r="A7282" s="147"/>
      <c r="B7282" s="64"/>
      <c r="C7282" s="147" t="s">
        <v>217</v>
      </c>
      <c r="E7282" s="161"/>
      <c r="F7282" s="162"/>
      <c r="G7282" s="147"/>
      <c r="H7282" s="146"/>
      <c r="J7282" s="146"/>
      <c r="L7282" s="150"/>
      <c r="N7282" s="163"/>
      <c r="O7282" s="146"/>
      <c r="P7282" s="146"/>
      <c r="Q7282" s="146"/>
      <c r="R7282" s="34"/>
      <c r="S7282" s="35"/>
      <c r="T7282" s="147"/>
    </row>
    <row r="7283">
      <c r="A7283" s="147"/>
      <c r="B7283" s="64"/>
      <c r="C7283" s="147" t="s">
        <v>217</v>
      </c>
      <c r="E7283" s="161"/>
      <c r="F7283" s="162"/>
      <c r="G7283" s="147"/>
      <c r="H7283" s="146"/>
      <c r="J7283" s="146"/>
      <c r="L7283" s="150"/>
      <c r="N7283" s="163"/>
      <c r="O7283" s="146"/>
      <c r="P7283" s="146"/>
      <c r="Q7283" s="146"/>
      <c r="R7283" s="34"/>
      <c r="S7283" s="35"/>
      <c r="T7283" s="147"/>
    </row>
    <row r="7284">
      <c r="A7284" s="147"/>
      <c r="B7284" s="64"/>
      <c r="C7284" s="147" t="s">
        <v>217</v>
      </c>
      <c r="E7284" s="161"/>
      <c r="F7284" s="162"/>
      <c r="G7284" s="147"/>
      <c r="H7284" s="146"/>
      <c r="J7284" s="146"/>
      <c r="L7284" s="150"/>
      <c r="N7284" s="163"/>
      <c r="O7284" s="146"/>
      <c r="P7284" s="146"/>
      <c r="Q7284" s="146"/>
      <c r="R7284" s="34"/>
      <c r="S7284" s="35"/>
      <c r="T7284" s="147"/>
    </row>
    <row r="7285">
      <c r="A7285" s="147"/>
      <c r="B7285" s="64"/>
      <c r="C7285" s="147" t="s">
        <v>217</v>
      </c>
      <c r="E7285" s="161"/>
      <c r="F7285" s="162"/>
      <c r="G7285" s="147"/>
      <c r="H7285" s="146"/>
      <c r="J7285" s="146"/>
      <c r="L7285" s="150"/>
      <c r="N7285" s="163"/>
      <c r="O7285" s="146"/>
      <c r="P7285" s="146"/>
      <c r="Q7285" s="146"/>
      <c r="R7285" s="34"/>
      <c r="S7285" s="35"/>
      <c r="T7285" s="147"/>
    </row>
    <row r="7286">
      <c r="A7286" s="147"/>
      <c r="B7286" s="64"/>
      <c r="C7286" s="147" t="s">
        <v>217</v>
      </c>
      <c r="E7286" s="161"/>
      <c r="F7286" s="162"/>
      <c r="G7286" s="147"/>
      <c r="H7286" s="146"/>
      <c r="J7286" s="146"/>
      <c r="L7286" s="150"/>
      <c r="N7286" s="163"/>
      <c r="O7286" s="146"/>
      <c r="P7286" s="146"/>
      <c r="Q7286" s="146"/>
      <c r="R7286" s="34"/>
      <c r="S7286" s="35"/>
      <c r="T7286" s="147"/>
    </row>
    <row r="7287">
      <c r="A7287" s="147"/>
      <c r="B7287" s="64"/>
      <c r="C7287" s="147" t="s">
        <v>217</v>
      </c>
      <c r="E7287" s="161"/>
      <c r="F7287" s="162"/>
      <c r="G7287" s="147"/>
      <c r="H7287" s="146"/>
      <c r="J7287" s="146"/>
      <c r="L7287" s="150"/>
      <c r="N7287" s="163"/>
      <c r="O7287" s="146"/>
      <c r="P7287" s="146"/>
      <c r="Q7287" s="146"/>
      <c r="R7287" s="34"/>
      <c r="S7287" s="35"/>
      <c r="T7287" s="147"/>
    </row>
    <row r="7288">
      <c r="A7288" s="147"/>
      <c r="B7288" s="64"/>
      <c r="C7288" s="147" t="s">
        <v>217</v>
      </c>
      <c r="E7288" s="161"/>
      <c r="F7288" s="162"/>
      <c r="G7288" s="147"/>
      <c r="H7288" s="146"/>
      <c r="J7288" s="146"/>
      <c r="L7288" s="150"/>
      <c r="N7288" s="163"/>
      <c r="O7288" s="146"/>
      <c r="P7288" s="146"/>
      <c r="Q7288" s="146"/>
      <c r="R7288" s="34"/>
      <c r="S7288" s="35"/>
      <c r="T7288" s="147"/>
    </row>
    <row r="7289">
      <c r="A7289" s="147"/>
      <c r="B7289" s="64"/>
      <c r="C7289" s="147" t="s">
        <v>217</v>
      </c>
      <c r="E7289" s="161"/>
      <c r="F7289" s="162"/>
      <c r="G7289" s="147"/>
      <c r="H7289" s="146"/>
      <c r="J7289" s="146"/>
      <c r="L7289" s="150"/>
      <c r="N7289" s="163"/>
      <c r="O7289" s="146"/>
      <c r="P7289" s="146"/>
      <c r="Q7289" s="146"/>
      <c r="R7289" s="34"/>
      <c r="S7289" s="35"/>
      <c r="T7289" s="147"/>
    </row>
    <row r="7290">
      <c r="A7290" s="147"/>
      <c r="B7290" s="64"/>
      <c r="C7290" s="147" t="s">
        <v>217</v>
      </c>
      <c r="E7290" s="161"/>
      <c r="F7290" s="162"/>
      <c r="G7290" s="147"/>
      <c r="H7290" s="146"/>
      <c r="J7290" s="146"/>
      <c r="L7290" s="150"/>
      <c r="N7290" s="163"/>
      <c r="O7290" s="146"/>
      <c r="P7290" s="146"/>
      <c r="Q7290" s="146"/>
      <c r="R7290" s="34"/>
      <c r="S7290" s="35"/>
      <c r="T7290" s="147"/>
    </row>
    <row r="7291">
      <c r="A7291" s="147"/>
      <c r="B7291" s="64"/>
      <c r="C7291" s="147" t="s">
        <v>217</v>
      </c>
      <c r="E7291" s="161"/>
      <c r="F7291" s="162"/>
      <c r="G7291" s="147"/>
      <c r="H7291" s="146"/>
      <c r="J7291" s="146"/>
      <c r="L7291" s="150"/>
      <c r="N7291" s="163"/>
      <c r="O7291" s="146"/>
      <c r="P7291" s="146"/>
      <c r="Q7291" s="146"/>
      <c r="R7291" s="34"/>
      <c r="S7291" s="35"/>
      <c r="T7291" s="147"/>
    </row>
    <row r="7292">
      <c r="A7292" s="147"/>
      <c r="B7292" s="64"/>
      <c r="C7292" s="147" t="s">
        <v>217</v>
      </c>
      <c r="E7292" s="161"/>
      <c r="F7292" s="162"/>
      <c r="G7292" s="147"/>
      <c r="H7292" s="146"/>
      <c r="J7292" s="146"/>
      <c r="L7292" s="150"/>
      <c r="N7292" s="163"/>
      <c r="O7292" s="146"/>
      <c r="P7292" s="146"/>
      <c r="Q7292" s="146"/>
      <c r="R7292" s="34"/>
      <c r="S7292" s="35"/>
      <c r="T7292" s="147"/>
    </row>
    <row r="7293">
      <c r="A7293" s="147"/>
      <c r="B7293" s="64"/>
      <c r="C7293" s="147" t="s">
        <v>217</v>
      </c>
      <c r="E7293" s="161"/>
      <c r="F7293" s="162"/>
      <c r="G7293" s="147"/>
      <c r="H7293" s="146"/>
      <c r="J7293" s="146"/>
      <c r="L7293" s="150"/>
      <c r="N7293" s="163"/>
      <c r="O7293" s="146"/>
      <c r="P7293" s="146"/>
      <c r="Q7293" s="146"/>
      <c r="R7293" s="34"/>
      <c r="S7293" s="35"/>
      <c r="T7293" s="147"/>
    </row>
    <row r="7294">
      <c r="A7294" s="147"/>
      <c r="B7294" s="64"/>
      <c r="C7294" s="147" t="s">
        <v>217</v>
      </c>
      <c r="E7294" s="161"/>
      <c r="F7294" s="162"/>
      <c r="G7294" s="147"/>
      <c r="H7294" s="146"/>
      <c r="J7294" s="146"/>
      <c r="L7294" s="150"/>
      <c r="N7294" s="163"/>
      <c r="O7294" s="146"/>
      <c r="P7294" s="146"/>
      <c r="Q7294" s="146"/>
      <c r="R7294" s="34"/>
      <c r="S7294" s="35"/>
      <c r="T7294" s="147"/>
    </row>
    <row r="7295">
      <c r="A7295" s="147"/>
      <c r="B7295" s="64"/>
      <c r="C7295" s="147" t="s">
        <v>217</v>
      </c>
      <c r="E7295" s="161"/>
      <c r="F7295" s="162"/>
      <c r="G7295" s="147"/>
      <c r="H7295" s="146"/>
      <c r="J7295" s="146"/>
      <c r="L7295" s="150"/>
      <c r="N7295" s="163"/>
      <c r="O7295" s="146"/>
      <c r="P7295" s="146"/>
      <c r="Q7295" s="146"/>
      <c r="R7295" s="34"/>
      <c r="S7295" s="35"/>
      <c r="T7295" s="147"/>
    </row>
    <row r="7296">
      <c r="A7296" s="147"/>
      <c r="B7296" s="64"/>
      <c r="C7296" s="147" t="s">
        <v>217</v>
      </c>
      <c r="E7296" s="161"/>
      <c r="F7296" s="162"/>
      <c r="G7296" s="147"/>
      <c r="H7296" s="146"/>
      <c r="J7296" s="146"/>
      <c r="L7296" s="150"/>
      <c r="N7296" s="163"/>
      <c r="O7296" s="146"/>
      <c r="P7296" s="146"/>
      <c r="Q7296" s="146"/>
      <c r="R7296" s="34"/>
      <c r="S7296" s="35"/>
      <c r="T7296" s="147"/>
    </row>
    <row r="7297">
      <c r="A7297" s="147"/>
      <c r="B7297" s="64"/>
      <c r="C7297" s="147" t="s">
        <v>217</v>
      </c>
      <c r="E7297" s="161"/>
      <c r="F7297" s="162"/>
      <c r="G7297" s="147"/>
      <c r="H7297" s="146"/>
      <c r="J7297" s="146"/>
      <c r="L7297" s="150"/>
      <c r="N7297" s="163"/>
      <c r="O7297" s="146"/>
      <c r="P7297" s="146"/>
      <c r="Q7297" s="146"/>
      <c r="R7297" s="34"/>
      <c r="S7297" s="35"/>
      <c r="T7297" s="147"/>
    </row>
    <row r="7298">
      <c r="A7298" s="147"/>
      <c r="B7298" s="64"/>
      <c r="C7298" s="147" t="s">
        <v>217</v>
      </c>
      <c r="E7298" s="161"/>
      <c r="F7298" s="162"/>
      <c r="G7298" s="147"/>
      <c r="H7298" s="146"/>
      <c r="J7298" s="146"/>
      <c r="L7298" s="150"/>
      <c r="N7298" s="163"/>
      <c r="O7298" s="146"/>
      <c r="P7298" s="146"/>
      <c r="Q7298" s="146"/>
      <c r="R7298" s="34"/>
      <c r="S7298" s="35"/>
      <c r="T7298" s="147"/>
    </row>
    <row r="7299">
      <c r="A7299" s="147"/>
      <c r="B7299" s="64"/>
      <c r="C7299" s="147" t="s">
        <v>217</v>
      </c>
      <c r="E7299" s="161"/>
      <c r="F7299" s="162"/>
      <c r="G7299" s="147"/>
      <c r="H7299" s="146"/>
      <c r="J7299" s="146"/>
      <c r="L7299" s="150"/>
      <c r="N7299" s="163"/>
      <c r="O7299" s="146"/>
      <c r="P7299" s="146"/>
      <c r="Q7299" s="146"/>
      <c r="R7299" s="34"/>
      <c r="S7299" s="35"/>
      <c r="T7299" s="147"/>
    </row>
    <row r="7300">
      <c r="A7300" s="147"/>
      <c r="B7300" s="64"/>
      <c r="C7300" s="147" t="s">
        <v>217</v>
      </c>
      <c r="E7300" s="161"/>
      <c r="F7300" s="162"/>
      <c r="G7300" s="147"/>
      <c r="H7300" s="146"/>
      <c r="J7300" s="146"/>
      <c r="L7300" s="150"/>
      <c r="N7300" s="163"/>
      <c r="O7300" s="146"/>
      <c r="P7300" s="146"/>
      <c r="Q7300" s="146"/>
      <c r="R7300" s="34"/>
      <c r="S7300" s="35"/>
      <c r="T7300" s="147"/>
    </row>
    <row r="7301">
      <c r="A7301" s="147"/>
      <c r="B7301" s="64"/>
      <c r="C7301" s="147" t="s">
        <v>217</v>
      </c>
      <c r="E7301" s="161"/>
      <c r="F7301" s="162"/>
      <c r="G7301" s="147"/>
      <c r="H7301" s="146"/>
      <c r="J7301" s="146"/>
      <c r="L7301" s="150"/>
      <c r="N7301" s="163"/>
      <c r="O7301" s="146"/>
      <c r="P7301" s="146"/>
      <c r="Q7301" s="146"/>
      <c r="R7301" s="34"/>
      <c r="S7301" s="35"/>
      <c r="T7301" s="147"/>
    </row>
    <row r="7302">
      <c r="A7302" s="147"/>
      <c r="B7302" s="64"/>
      <c r="C7302" s="147" t="s">
        <v>217</v>
      </c>
      <c r="E7302" s="161"/>
      <c r="F7302" s="162"/>
      <c r="G7302" s="147"/>
      <c r="H7302" s="146"/>
      <c r="J7302" s="146"/>
      <c r="L7302" s="150"/>
      <c r="N7302" s="163"/>
      <c r="O7302" s="146"/>
      <c r="P7302" s="146"/>
      <c r="Q7302" s="146"/>
      <c r="R7302" s="34"/>
      <c r="S7302" s="35"/>
      <c r="T7302" s="147"/>
    </row>
    <row r="7303">
      <c r="A7303" s="147"/>
      <c r="B7303" s="64"/>
      <c r="C7303" s="147" t="s">
        <v>217</v>
      </c>
      <c r="E7303" s="161"/>
      <c r="F7303" s="162"/>
      <c r="G7303" s="147"/>
      <c r="H7303" s="146"/>
      <c r="J7303" s="146"/>
      <c r="L7303" s="150"/>
      <c r="N7303" s="163"/>
      <c r="O7303" s="146"/>
      <c r="P7303" s="146"/>
      <c r="Q7303" s="146"/>
      <c r="R7303" s="34"/>
      <c r="S7303" s="35"/>
      <c r="T7303" s="147"/>
    </row>
    <row r="7304">
      <c r="A7304" s="147"/>
      <c r="B7304" s="64"/>
      <c r="C7304" s="147" t="s">
        <v>217</v>
      </c>
      <c r="E7304" s="161"/>
      <c r="F7304" s="162"/>
      <c r="G7304" s="147"/>
      <c r="H7304" s="146"/>
      <c r="J7304" s="146"/>
      <c r="L7304" s="150"/>
      <c r="N7304" s="163"/>
      <c r="O7304" s="146"/>
      <c r="P7304" s="146"/>
      <c r="Q7304" s="146"/>
      <c r="R7304" s="34"/>
      <c r="S7304" s="35"/>
      <c r="T7304" s="147"/>
    </row>
    <row r="7305">
      <c r="A7305" s="147"/>
      <c r="B7305" s="64"/>
      <c r="C7305" s="147" t="s">
        <v>217</v>
      </c>
      <c r="E7305" s="161"/>
      <c r="F7305" s="162"/>
      <c r="G7305" s="147"/>
      <c r="H7305" s="146"/>
      <c r="J7305" s="146"/>
      <c r="L7305" s="150"/>
      <c r="N7305" s="163"/>
      <c r="O7305" s="146"/>
      <c r="P7305" s="146"/>
      <c r="Q7305" s="146"/>
      <c r="R7305" s="34"/>
      <c r="S7305" s="35"/>
      <c r="T7305" s="147"/>
    </row>
    <row r="7306">
      <c r="A7306" s="147"/>
      <c r="B7306" s="64"/>
      <c r="C7306" s="147" t="s">
        <v>217</v>
      </c>
      <c r="E7306" s="161"/>
      <c r="F7306" s="162"/>
      <c r="G7306" s="147"/>
      <c r="H7306" s="146"/>
      <c r="J7306" s="146"/>
      <c r="L7306" s="150"/>
      <c r="N7306" s="163"/>
      <c r="O7306" s="146"/>
      <c r="P7306" s="146"/>
      <c r="Q7306" s="146"/>
      <c r="R7306" s="34"/>
      <c r="S7306" s="35"/>
      <c r="T7306" s="147"/>
    </row>
    <row r="7307">
      <c r="A7307" s="147"/>
      <c r="B7307" s="64"/>
      <c r="C7307" s="147" t="s">
        <v>217</v>
      </c>
      <c r="E7307" s="161"/>
      <c r="F7307" s="162"/>
      <c r="G7307" s="147"/>
      <c r="H7307" s="146"/>
      <c r="J7307" s="146"/>
      <c r="L7307" s="150"/>
      <c r="N7307" s="163"/>
      <c r="O7307" s="146"/>
      <c r="P7307" s="146"/>
      <c r="Q7307" s="146"/>
      <c r="R7307" s="34"/>
      <c r="S7307" s="35"/>
      <c r="T7307" s="147"/>
    </row>
    <row r="7308">
      <c r="A7308" s="147"/>
      <c r="B7308" s="64"/>
      <c r="C7308" s="147" t="s">
        <v>217</v>
      </c>
      <c r="E7308" s="161"/>
      <c r="F7308" s="162"/>
      <c r="G7308" s="147"/>
      <c r="H7308" s="146"/>
      <c r="J7308" s="146"/>
      <c r="L7308" s="150"/>
      <c r="N7308" s="163"/>
      <c r="O7308" s="146"/>
      <c r="P7308" s="146"/>
      <c r="Q7308" s="146"/>
      <c r="R7308" s="34"/>
      <c r="S7308" s="35"/>
      <c r="T7308" s="147"/>
    </row>
    <row r="7309">
      <c r="A7309" s="147"/>
      <c r="B7309" s="64"/>
      <c r="C7309" s="147" t="s">
        <v>217</v>
      </c>
      <c r="E7309" s="161"/>
      <c r="F7309" s="162"/>
      <c r="G7309" s="147"/>
      <c r="H7309" s="146"/>
      <c r="J7309" s="146"/>
      <c r="L7309" s="150"/>
      <c r="N7309" s="163"/>
      <c r="O7309" s="146"/>
      <c r="P7309" s="146"/>
      <c r="Q7309" s="146"/>
      <c r="R7309" s="34"/>
      <c r="S7309" s="35"/>
      <c r="T7309" s="147"/>
    </row>
    <row r="7310">
      <c r="A7310" s="147"/>
      <c r="B7310" s="64"/>
      <c r="C7310" s="147" t="s">
        <v>217</v>
      </c>
      <c r="E7310" s="161"/>
      <c r="F7310" s="162"/>
      <c r="G7310" s="147"/>
      <c r="H7310" s="146"/>
      <c r="J7310" s="146"/>
      <c r="L7310" s="150"/>
      <c r="N7310" s="163"/>
      <c r="O7310" s="146"/>
      <c r="P7310" s="146"/>
      <c r="Q7310" s="146"/>
      <c r="R7310" s="34"/>
      <c r="S7310" s="35"/>
      <c r="T7310" s="147"/>
    </row>
    <row r="7311">
      <c r="A7311" s="147"/>
      <c r="B7311" s="64"/>
      <c r="C7311" s="147" t="s">
        <v>217</v>
      </c>
      <c r="E7311" s="161"/>
      <c r="F7311" s="162"/>
      <c r="G7311" s="147"/>
      <c r="H7311" s="146"/>
      <c r="J7311" s="146"/>
      <c r="L7311" s="150"/>
      <c r="N7311" s="163"/>
      <c r="O7311" s="146"/>
      <c r="P7311" s="146"/>
      <c r="Q7311" s="146"/>
      <c r="R7311" s="34"/>
      <c r="S7311" s="35"/>
      <c r="T7311" s="147"/>
    </row>
    <row r="7312">
      <c r="A7312" s="147"/>
      <c r="B7312" s="64"/>
      <c r="C7312" s="147" t="s">
        <v>217</v>
      </c>
      <c r="E7312" s="161"/>
      <c r="F7312" s="162"/>
      <c r="G7312" s="147"/>
      <c r="H7312" s="146"/>
      <c r="J7312" s="146"/>
      <c r="L7312" s="150"/>
      <c r="N7312" s="163"/>
      <c r="O7312" s="146"/>
      <c r="P7312" s="146"/>
      <c r="Q7312" s="146"/>
      <c r="R7312" s="34"/>
      <c r="S7312" s="35"/>
      <c r="T7312" s="147"/>
    </row>
    <row r="7313">
      <c r="A7313" s="147"/>
      <c r="B7313" s="64"/>
      <c r="C7313" s="147" t="s">
        <v>217</v>
      </c>
      <c r="E7313" s="161"/>
      <c r="F7313" s="162"/>
      <c r="G7313" s="147"/>
      <c r="H7313" s="146"/>
      <c r="J7313" s="146"/>
      <c r="L7313" s="150"/>
      <c r="N7313" s="163"/>
      <c r="O7313" s="146"/>
      <c r="P7313" s="146"/>
      <c r="Q7313" s="146"/>
      <c r="R7313" s="34"/>
      <c r="S7313" s="35"/>
      <c r="T7313" s="147"/>
    </row>
    <row r="7314">
      <c r="A7314" s="147"/>
      <c r="B7314" s="64"/>
      <c r="C7314" s="147" t="s">
        <v>217</v>
      </c>
      <c r="E7314" s="161"/>
      <c r="F7314" s="162"/>
      <c r="G7314" s="147"/>
      <c r="H7314" s="146"/>
      <c r="J7314" s="146"/>
      <c r="L7314" s="150"/>
      <c r="N7314" s="163"/>
      <c r="O7314" s="146"/>
      <c r="P7314" s="146"/>
      <c r="Q7314" s="146"/>
      <c r="R7314" s="34"/>
      <c r="S7314" s="35"/>
      <c r="T7314" s="147"/>
    </row>
    <row r="7315">
      <c r="A7315" s="147"/>
      <c r="B7315" s="64"/>
      <c r="C7315" s="147" t="s">
        <v>217</v>
      </c>
      <c r="E7315" s="161"/>
      <c r="F7315" s="162"/>
      <c r="G7315" s="147"/>
      <c r="H7315" s="146"/>
      <c r="J7315" s="146"/>
      <c r="L7315" s="150"/>
      <c r="N7315" s="163"/>
      <c r="O7315" s="146"/>
      <c r="P7315" s="146"/>
      <c r="Q7315" s="146"/>
      <c r="R7315" s="34"/>
      <c r="S7315" s="35"/>
      <c r="T7315" s="147"/>
    </row>
    <row r="7316">
      <c r="A7316" s="147"/>
      <c r="B7316" s="64"/>
      <c r="C7316" s="147" t="s">
        <v>217</v>
      </c>
      <c r="E7316" s="161"/>
      <c r="F7316" s="162"/>
      <c r="G7316" s="147"/>
      <c r="H7316" s="146"/>
      <c r="J7316" s="146"/>
      <c r="L7316" s="150"/>
      <c r="N7316" s="163"/>
      <c r="O7316" s="146"/>
      <c r="P7316" s="146"/>
      <c r="Q7316" s="146"/>
      <c r="R7316" s="34"/>
      <c r="S7316" s="35"/>
      <c r="T7316" s="147"/>
    </row>
    <row r="7317">
      <c r="A7317" s="147"/>
      <c r="B7317" s="64"/>
      <c r="C7317" s="147" t="s">
        <v>217</v>
      </c>
      <c r="E7317" s="161"/>
      <c r="F7317" s="162"/>
      <c r="G7317" s="147"/>
      <c r="H7317" s="146"/>
      <c r="J7317" s="146"/>
      <c r="L7317" s="150"/>
      <c r="N7317" s="163"/>
      <c r="O7317" s="146"/>
      <c r="P7317" s="146"/>
      <c r="Q7317" s="146"/>
      <c r="R7317" s="34"/>
      <c r="S7317" s="35"/>
      <c r="T7317" s="147"/>
    </row>
    <row r="7318">
      <c r="A7318" s="147"/>
      <c r="B7318" s="64"/>
      <c r="C7318" s="147" t="s">
        <v>217</v>
      </c>
      <c r="E7318" s="161"/>
      <c r="F7318" s="162"/>
      <c r="G7318" s="147"/>
      <c r="H7318" s="146"/>
      <c r="J7318" s="146"/>
      <c r="L7318" s="150"/>
      <c r="N7318" s="163"/>
      <c r="O7318" s="146"/>
      <c r="P7318" s="146"/>
      <c r="Q7318" s="146"/>
      <c r="R7318" s="34"/>
      <c r="S7318" s="35"/>
      <c r="T7318" s="147"/>
    </row>
    <row r="7319">
      <c r="A7319" s="147"/>
      <c r="B7319" s="64"/>
      <c r="C7319" s="147" t="s">
        <v>217</v>
      </c>
      <c r="E7319" s="161"/>
      <c r="F7319" s="162"/>
      <c r="G7319" s="147"/>
      <c r="H7319" s="146"/>
      <c r="J7319" s="146"/>
      <c r="L7319" s="150"/>
      <c r="N7319" s="163"/>
      <c r="O7319" s="146"/>
      <c r="P7319" s="146"/>
      <c r="Q7319" s="146"/>
      <c r="R7319" s="34"/>
      <c r="S7319" s="35"/>
      <c r="T7319" s="147"/>
    </row>
    <row r="7320">
      <c r="A7320" s="147"/>
      <c r="B7320" s="64"/>
      <c r="C7320" s="147" t="s">
        <v>217</v>
      </c>
      <c r="E7320" s="161"/>
      <c r="F7320" s="162"/>
      <c r="G7320" s="147"/>
      <c r="H7320" s="146"/>
      <c r="J7320" s="146"/>
      <c r="L7320" s="150"/>
      <c r="N7320" s="163"/>
      <c r="O7320" s="146"/>
      <c r="P7320" s="146"/>
      <c r="Q7320" s="146"/>
      <c r="R7320" s="34"/>
      <c r="S7320" s="35"/>
      <c r="T7320" s="147"/>
    </row>
    <row r="7321">
      <c r="A7321" s="147"/>
      <c r="B7321" s="64"/>
      <c r="C7321" s="147" t="s">
        <v>217</v>
      </c>
      <c r="E7321" s="161"/>
      <c r="F7321" s="162"/>
      <c r="G7321" s="147"/>
      <c r="H7321" s="146"/>
      <c r="J7321" s="146"/>
      <c r="L7321" s="150"/>
      <c r="N7321" s="163"/>
      <c r="O7321" s="146"/>
      <c r="P7321" s="146"/>
      <c r="Q7321" s="146"/>
      <c r="R7321" s="34"/>
      <c r="S7321" s="35"/>
      <c r="T7321" s="147"/>
    </row>
    <row r="7322">
      <c r="A7322" s="147"/>
      <c r="B7322" s="64"/>
      <c r="C7322" s="147" t="s">
        <v>217</v>
      </c>
      <c r="E7322" s="161"/>
      <c r="F7322" s="162"/>
      <c r="G7322" s="147"/>
      <c r="H7322" s="146"/>
      <c r="J7322" s="146"/>
      <c r="L7322" s="150"/>
      <c r="N7322" s="163"/>
      <c r="O7322" s="146"/>
      <c r="P7322" s="146"/>
      <c r="Q7322" s="146"/>
      <c r="R7322" s="34"/>
      <c r="S7322" s="35"/>
      <c r="T7322" s="147"/>
    </row>
    <row r="7323">
      <c r="A7323" s="147"/>
      <c r="B7323" s="64"/>
      <c r="C7323" s="147" t="s">
        <v>217</v>
      </c>
      <c r="E7323" s="161"/>
      <c r="F7323" s="162"/>
      <c r="G7323" s="147"/>
      <c r="H7323" s="146"/>
      <c r="J7323" s="146"/>
      <c r="L7323" s="150"/>
      <c r="N7323" s="163"/>
      <c r="O7323" s="146"/>
      <c r="P7323" s="146"/>
      <c r="Q7323" s="146"/>
      <c r="R7323" s="34"/>
      <c r="S7323" s="35"/>
      <c r="T7323" s="147"/>
    </row>
    <row r="7324">
      <c r="A7324" s="147"/>
      <c r="B7324" s="64"/>
      <c r="C7324" s="147" t="s">
        <v>217</v>
      </c>
      <c r="E7324" s="161"/>
      <c r="F7324" s="162"/>
      <c r="G7324" s="147"/>
      <c r="H7324" s="146"/>
      <c r="J7324" s="146"/>
      <c r="L7324" s="150"/>
      <c r="N7324" s="163"/>
      <c r="O7324" s="146"/>
      <c r="P7324" s="146"/>
      <c r="Q7324" s="146"/>
      <c r="R7324" s="34"/>
      <c r="S7324" s="35"/>
      <c r="T7324" s="147"/>
    </row>
    <row r="7325">
      <c r="A7325" s="147"/>
      <c r="B7325" s="64"/>
      <c r="C7325" s="147" t="s">
        <v>217</v>
      </c>
      <c r="E7325" s="161"/>
      <c r="F7325" s="162"/>
      <c r="G7325" s="147"/>
      <c r="H7325" s="146"/>
      <c r="J7325" s="146"/>
      <c r="L7325" s="150"/>
      <c r="N7325" s="163"/>
      <c r="O7325" s="146"/>
      <c r="P7325" s="146"/>
      <c r="Q7325" s="146"/>
      <c r="R7325" s="34"/>
      <c r="S7325" s="35"/>
      <c r="T7325" s="147"/>
    </row>
    <row r="7326">
      <c r="A7326" s="147"/>
      <c r="B7326" s="64"/>
      <c r="C7326" s="147" t="s">
        <v>217</v>
      </c>
      <c r="E7326" s="161"/>
      <c r="F7326" s="162"/>
      <c r="G7326" s="147"/>
      <c r="H7326" s="146"/>
      <c r="J7326" s="146"/>
      <c r="L7326" s="150"/>
      <c r="N7326" s="163"/>
      <c r="O7326" s="146"/>
      <c r="P7326" s="146"/>
      <c r="Q7326" s="146"/>
      <c r="R7326" s="34"/>
      <c r="S7326" s="35"/>
      <c r="T7326" s="147"/>
    </row>
    <row r="7327">
      <c r="A7327" s="147"/>
      <c r="B7327" s="64"/>
      <c r="C7327" s="147" t="s">
        <v>217</v>
      </c>
      <c r="E7327" s="161"/>
      <c r="F7327" s="162"/>
      <c r="G7327" s="147"/>
      <c r="H7327" s="146"/>
      <c r="J7327" s="146"/>
      <c r="L7327" s="150"/>
      <c r="N7327" s="163"/>
      <c r="O7327" s="146"/>
      <c r="P7327" s="146"/>
      <c r="Q7327" s="146"/>
      <c r="R7327" s="34"/>
      <c r="S7327" s="35"/>
      <c r="T7327" s="147"/>
    </row>
    <row r="7328">
      <c r="A7328" s="147"/>
      <c r="B7328" s="64"/>
      <c r="C7328" s="147" t="s">
        <v>217</v>
      </c>
      <c r="E7328" s="161"/>
      <c r="F7328" s="162"/>
      <c r="G7328" s="147"/>
      <c r="H7328" s="146"/>
      <c r="J7328" s="146"/>
      <c r="L7328" s="150"/>
      <c r="N7328" s="163"/>
      <c r="O7328" s="146"/>
      <c r="P7328" s="146"/>
      <c r="Q7328" s="146"/>
      <c r="R7328" s="34"/>
      <c r="S7328" s="35"/>
      <c r="T7328" s="147"/>
    </row>
    <row r="7329">
      <c r="A7329" s="147"/>
      <c r="B7329" s="64"/>
      <c r="C7329" s="147" t="s">
        <v>217</v>
      </c>
      <c r="E7329" s="161"/>
      <c r="F7329" s="162"/>
      <c r="G7329" s="147"/>
      <c r="H7329" s="146"/>
      <c r="J7329" s="146"/>
      <c r="L7329" s="150"/>
      <c r="N7329" s="163"/>
      <c r="O7329" s="146"/>
      <c r="P7329" s="146"/>
      <c r="Q7329" s="146"/>
      <c r="R7329" s="34"/>
      <c r="S7329" s="35"/>
      <c r="T7329" s="147"/>
    </row>
    <row r="7330">
      <c r="A7330" s="147"/>
      <c r="B7330" s="64"/>
      <c r="C7330" s="147" t="s">
        <v>217</v>
      </c>
      <c r="E7330" s="161"/>
      <c r="F7330" s="162"/>
      <c r="G7330" s="147"/>
      <c r="H7330" s="146"/>
      <c r="J7330" s="146"/>
      <c r="L7330" s="150"/>
      <c r="N7330" s="163"/>
      <c r="O7330" s="146"/>
      <c r="P7330" s="146"/>
      <c r="Q7330" s="146"/>
      <c r="R7330" s="34"/>
      <c r="S7330" s="35"/>
      <c r="T7330" s="147"/>
    </row>
    <row r="7331">
      <c r="A7331" s="147"/>
      <c r="B7331" s="64"/>
      <c r="C7331" s="147" t="s">
        <v>217</v>
      </c>
      <c r="E7331" s="161"/>
      <c r="F7331" s="162"/>
      <c r="G7331" s="147"/>
      <c r="H7331" s="146"/>
      <c r="J7331" s="146"/>
      <c r="L7331" s="150"/>
      <c r="N7331" s="163"/>
      <c r="O7331" s="146"/>
      <c r="P7331" s="146"/>
      <c r="Q7331" s="146"/>
      <c r="R7331" s="34"/>
      <c r="S7331" s="35"/>
      <c r="T7331" s="147"/>
    </row>
    <row r="7332">
      <c r="A7332" s="147"/>
      <c r="B7332" s="64"/>
      <c r="C7332" s="147" t="s">
        <v>217</v>
      </c>
      <c r="E7332" s="161"/>
      <c r="F7332" s="162"/>
      <c r="G7332" s="147"/>
      <c r="H7332" s="146"/>
      <c r="J7332" s="146"/>
      <c r="L7332" s="150"/>
      <c r="N7332" s="163"/>
      <c r="O7332" s="146"/>
      <c r="P7332" s="146"/>
      <c r="Q7332" s="146"/>
      <c r="R7332" s="34"/>
      <c r="S7332" s="35"/>
      <c r="T7332" s="147"/>
    </row>
    <row r="7333">
      <c r="A7333" s="147"/>
      <c r="B7333" s="64"/>
      <c r="C7333" s="147" t="s">
        <v>217</v>
      </c>
      <c r="E7333" s="161"/>
      <c r="F7333" s="162"/>
      <c r="G7333" s="147"/>
      <c r="H7333" s="146"/>
      <c r="J7333" s="146"/>
      <c r="L7333" s="150"/>
      <c r="N7333" s="163"/>
      <c r="O7333" s="146"/>
      <c r="P7333" s="146"/>
      <c r="Q7333" s="146"/>
      <c r="R7333" s="34"/>
      <c r="S7333" s="35"/>
      <c r="T7333" s="147"/>
    </row>
    <row r="7334">
      <c r="A7334" s="147"/>
      <c r="B7334" s="64"/>
      <c r="C7334" s="147" t="s">
        <v>217</v>
      </c>
      <c r="E7334" s="161"/>
      <c r="F7334" s="162"/>
      <c r="G7334" s="147"/>
      <c r="H7334" s="146"/>
      <c r="J7334" s="146"/>
      <c r="L7334" s="150"/>
      <c r="N7334" s="163"/>
      <c r="O7334" s="146"/>
      <c r="P7334" s="146"/>
      <c r="Q7334" s="146"/>
      <c r="R7334" s="34"/>
      <c r="S7334" s="35"/>
      <c r="T7334" s="147"/>
    </row>
    <row r="7335">
      <c r="A7335" s="147"/>
      <c r="B7335" s="64"/>
      <c r="C7335" s="147" t="s">
        <v>217</v>
      </c>
      <c r="E7335" s="161"/>
      <c r="F7335" s="162"/>
      <c r="G7335" s="147"/>
      <c r="H7335" s="146"/>
      <c r="J7335" s="146"/>
      <c r="L7335" s="150"/>
      <c r="N7335" s="163"/>
      <c r="O7335" s="146"/>
      <c r="P7335" s="146"/>
      <c r="Q7335" s="146"/>
      <c r="R7335" s="34"/>
      <c r="S7335" s="35"/>
      <c r="T7335" s="147"/>
    </row>
    <row r="7336">
      <c r="A7336" s="147"/>
      <c r="B7336" s="64"/>
      <c r="C7336" s="147" t="s">
        <v>217</v>
      </c>
      <c r="E7336" s="161"/>
      <c r="F7336" s="162"/>
      <c r="G7336" s="147"/>
      <c r="H7336" s="146"/>
      <c r="J7336" s="146"/>
      <c r="L7336" s="150"/>
      <c r="N7336" s="163"/>
      <c r="O7336" s="146"/>
      <c r="P7336" s="146"/>
      <c r="Q7336" s="146"/>
      <c r="R7336" s="34"/>
      <c r="S7336" s="35"/>
      <c r="T7336" s="147"/>
    </row>
    <row r="7337">
      <c r="A7337" s="147"/>
      <c r="B7337" s="64"/>
      <c r="C7337" s="147" t="s">
        <v>217</v>
      </c>
      <c r="E7337" s="161"/>
      <c r="F7337" s="162"/>
      <c r="G7337" s="147"/>
      <c r="H7337" s="146"/>
      <c r="J7337" s="146"/>
      <c r="L7337" s="150"/>
      <c r="N7337" s="163"/>
      <c r="O7337" s="146"/>
      <c r="P7337" s="146"/>
      <c r="Q7337" s="146"/>
      <c r="R7337" s="34"/>
      <c r="S7337" s="35"/>
      <c r="T7337" s="147"/>
    </row>
    <row r="7338">
      <c r="A7338" s="147"/>
      <c r="B7338" s="64"/>
      <c r="C7338" s="147" t="s">
        <v>217</v>
      </c>
      <c r="E7338" s="161"/>
      <c r="F7338" s="162"/>
      <c r="G7338" s="147"/>
      <c r="H7338" s="146"/>
      <c r="J7338" s="146"/>
      <c r="L7338" s="150"/>
      <c r="N7338" s="163"/>
      <c r="O7338" s="146"/>
      <c r="P7338" s="146"/>
      <c r="Q7338" s="146"/>
      <c r="R7338" s="34"/>
      <c r="S7338" s="35"/>
      <c r="T7338" s="147"/>
    </row>
    <row r="7339">
      <c r="A7339" s="147"/>
      <c r="B7339" s="64"/>
      <c r="C7339" s="147" t="s">
        <v>217</v>
      </c>
      <c r="E7339" s="161"/>
      <c r="F7339" s="162"/>
      <c r="G7339" s="147"/>
      <c r="H7339" s="146"/>
      <c r="J7339" s="146"/>
      <c r="L7339" s="150"/>
      <c r="N7339" s="163"/>
      <c r="O7339" s="146"/>
      <c r="P7339" s="146"/>
      <c r="Q7339" s="146"/>
      <c r="R7339" s="34"/>
      <c r="S7339" s="35"/>
      <c r="T7339" s="147"/>
    </row>
    <row r="7340">
      <c r="A7340" s="147"/>
      <c r="B7340" s="64"/>
      <c r="C7340" s="147" t="s">
        <v>217</v>
      </c>
      <c r="E7340" s="161"/>
      <c r="F7340" s="162"/>
      <c r="G7340" s="147"/>
      <c r="H7340" s="146"/>
      <c r="J7340" s="146"/>
      <c r="L7340" s="150"/>
      <c r="N7340" s="163"/>
      <c r="O7340" s="146"/>
      <c r="P7340" s="146"/>
      <c r="Q7340" s="146"/>
      <c r="R7340" s="34"/>
      <c r="S7340" s="35"/>
      <c r="T7340" s="147"/>
    </row>
    <row r="7341">
      <c r="A7341" s="147"/>
      <c r="B7341" s="64"/>
      <c r="C7341" s="147" t="s">
        <v>217</v>
      </c>
      <c r="E7341" s="161"/>
      <c r="F7341" s="162"/>
      <c r="G7341" s="147"/>
      <c r="H7341" s="146"/>
      <c r="J7341" s="146"/>
      <c r="L7341" s="150"/>
      <c r="N7341" s="163"/>
      <c r="O7341" s="146"/>
      <c r="P7341" s="146"/>
      <c r="Q7341" s="146"/>
      <c r="R7341" s="34"/>
      <c r="S7341" s="35"/>
      <c r="T7341" s="147"/>
    </row>
    <row r="7342">
      <c r="A7342" s="147"/>
      <c r="B7342" s="64"/>
      <c r="C7342" s="147" t="s">
        <v>217</v>
      </c>
      <c r="E7342" s="161"/>
      <c r="F7342" s="162"/>
      <c r="G7342" s="147"/>
      <c r="H7342" s="146"/>
      <c r="J7342" s="146"/>
      <c r="L7342" s="150"/>
      <c r="N7342" s="163"/>
      <c r="O7342" s="146"/>
      <c r="P7342" s="146"/>
      <c r="Q7342" s="146"/>
      <c r="R7342" s="34"/>
      <c r="S7342" s="35"/>
      <c r="T7342" s="147"/>
    </row>
    <row r="7343">
      <c r="A7343" s="147"/>
      <c r="B7343" s="64"/>
      <c r="C7343" s="147" t="s">
        <v>217</v>
      </c>
      <c r="E7343" s="161"/>
      <c r="F7343" s="162"/>
      <c r="G7343" s="147"/>
      <c r="H7343" s="146"/>
      <c r="J7343" s="146"/>
      <c r="L7343" s="150"/>
      <c r="N7343" s="163"/>
      <c r="O7343" s="146"/>
      <c r="P7343" s="146"/>
      <c r="Q7343" s="146"/>
      <c r="R7343" s="34"/>
      <c r="S7343" s="35"/>
      <c r="T7343" s="147"/>
    </row>
    <row r="7344">
      <c r="A7344" s="147"/>
      <c r="B7344" s="64"/>
      <c r="C7344" s="147" t="s">
        <v>217</v>
      </c>
      <c r="E7344" s="161"/>
      <c r="F7344" s="162"/>
      <c r="G7344" s="147"/>
      <c r="H7344" s="146"/>
      <c r="J7344" s="146"/>
      <c r="L7344" s="150"/>
      <c r="N7344" s="163"/>
      <c r="O7344" s="146"/>
      <c r="P7344" s="146"/>
      <c r="Q7344" s="146"/>
      <c r="R7344" s="34"/>
      <c r="S7344" s="35"/>
      <c r="T7344" s="147"/>
    </row>
    <row r="7345">
      <c r="A7345" s="147"/>
      <c r="B7345" s="64"/>
      <c r="C7345" s="147" t="s">
        <v>217</v>
      </c>
      <c r="E7345" s="161"/>
      <c r="F7345" s="162"/>
      <c r="G7345" s="147"/>
      <c r="H7345" s="146"/>
      <c r="J7345" s="146"/>
      <c r="L7345" s="150"/>
      <c r="N7345" s="163"/>
      <c r="O7345" s="146"/>
      <c r="P7345" s="146"/>
      <c r="Q7345" s="146"/>
      <c r="R7345" s="34"/>
      <c r="S7345" s="35"/>
      <c r="T7345" s="147"/>
    </row>
    <row r="7346">
      <c r="A7346" s="147"/>
      <c r="B7346" s="64"/>
      <c r="C7346" s="147" t="s">
        <v>217</v>
      </c>
      <c r="E7346" s="161"/>
      <c r="F7346" s="162"/>
      <c r="G7346" s="147"/>
      <c r="H7346" s="146"/>
      <c r="J7346" s="146"/>
      <c r="L7346" s="150"/>
      <c r="N7346" s="163"/>
      <c r="O7346" s="146"/>
      <c r="P7346" s="146"/>
      <c r="Q7346" s="146"/>
      <c r="R7346" s="34"/>
      <c r="S7346" s="35"/>
      <c r="T7346" s="147"/>
    </row>
    <row r="7347">
      <c r="A7347" s="147"/>
      <c r="B7347" s="64"/>
      <c r="C7347" s="147" t="s">
        <v>217</v>
      </c>
      <c r="E7347" s="161"/>
      <c r="F7347" s="162"/>
      <c r="G7347" s="147"/>
      <c r="H7347" s="146"/>
      <c r="J7347" s="146"/>
      <c r="L7347" s="150"/>
      <c r="N7347" s="163"/>
      <c r="O7347" s="146"/>
      <c r="P7347" s="146"/>
      <c r="Q7347" s="146"/>
      <c r="R7347" s="34"/>
      <c r="S7347" s="35"/>
      <c r="T7347" s="147"/>
    </row>
    <row r="7348">
      <c r="A7348" s="147"/>
      <c r="B7348" s="64"/>
      <c r="C7348" s="147" t="s">
        <v>217</v>
      </c>
      <c r="E7348" s="161"/>
      <c r="F7348" s="162"/>
      <c r="G7348" s="147"/>
      <c r="H7348" s="146"/>
      <c r="J7348" s="146"/>
      <c r="L7348" s="150"/>
      <c r="N7348" s="163"/>
      <c r="O7348" s="146"/>
      <c r="P7348" s="146"/>
      <c r="Q7348" s="146"/>
      <c r="R7348" s="34"/>
      <c r="S7348" s="35"/>
      <c r="T7348" s="147"/>
    </row>
    <row r="7349">
      <c r="A7349" s="147"/>
      <c r="B7349" s="64"/>
      <c r="C7349" s="147" t="s">
        <v>217</v>
      </c>
      <c r="E7349" s="161"/>
      <c r="F7349" s="162"/>
      <c r="G7349" s="147"/>
      <c r="H7349" s="146"/>
      <c r="J7349" s="146"/>
      <c r="L7349" s="150"/>
      <c r="N7349" s="163"/>
      <c r="O7349" s="146"/>
      <c r="P7349" s="146"/>
      <c r="Q7349" s="146"/>
      <c r="R7349" s="34"/>
      <c r="S7349" s="35"/>
      <c r="T7349" s="147"/>
    </row>
    <row r="7350">
      <c r="A7350" s="147"/>
      <c r="B7350" s="64"/>
      <c r="C7350" s="147" t="s">
        <v>217</v>
      </c>
      <c r="E7350" s="161"/>
      <c r="F7350" s="162"/>
      <c r="G7350" s="147"/>
      <c r="H7350" s="146"/>
      <c r="J7350" s="146"/>
      <c r="L7350" s="150"/>
      <c r="N7350" s="163"/>
      <c r="O7350" s="146"/>
      <c r="P7350" s="146"/>
      <c r="Q7350" s="146"/>
      <c r="R7350" s="34"/>
      <c r="S7350" s="35"/>
      <c r="T7350" s="147"/>
    </row>
    <row r="7351">
      <c r="A7351" s="147"/>
      <c r="B7351" s="64"/>
      <c r="C7351" s="147" t="s">
        <v>217</v>
      </c>
      <c r="E7351" s="161"/>
      <c r="F7351" s="162"/>
      <c r="G7351" s="147"/>
      <c r="H7351" s="146"/>
      <c r="J7351" s="146"/>
      <c r="L7351" s="150"/>
      <c r="N7351" s="163"/>
      <c r="O7351" s="146"/>
      <c r="P7351" s="146"/>
      <c r="Q7351" s="146"/>
      <c r="R7351" s="34"/>
      <c r="S7351" s="35"/>
      <c r="T7351" s="147"/>
    </row>
    <row r="7352">
      <c r="A7352" s="147"/>
      <c r="B7352" s="64"/>
      <c r="C7352" s="147" t="s">
        <v>217</v>
      </c>
      <c r="E7352" s="161"/>
      <c r="F7352" s="162"/>
      <c r="G7352" s="147"/>
      <c r="H7352" s="146"/>
      <c r="J7352" s="146"/>
      <c r="L7352" s="150"/>
      <c r="N7352" s="163"/>
      <c r="O7352" s="146"/>
      <c r="P7352" s="146"/>
      <c r="Q7352" s="146"/>
      <c r="R7352" s="34"/>
      <c r="S7352" s="35"/>
      <c r="T7352" s="147"/>
    </row>
    <row r="7353">
      <c r="A7353" s="147"/>
      <c r="B7353" s="64"/>
      <c r="C7353" s="147" t="s">
        <v>217</v>
      </c>
      <c r="E7353" s="161"/>
      <c r="F7353" s="162"/>
      <c r="G7353" s="147"/>
      <c r="H7353" s="146"/>
      <c r="J7353" s="146"/>
      <c r="L7353" s="150"/>
      <c r="N7353" s="163"/>
      <c r="O7353" s="146"/>
      <c r="P7353" s="146"/>
      <c r="Q7353" s="146"/>
      <c r="R7353" s="34"/>
      <c r="S7353" s="35"/>
      <c r="T7353" s="147"/>
    </row>
    <row r="7354">
      <c r="A7354" s="147"/>
      <c r="B7354" s="64"/>
      <c r="C7354" s="147" t="s">
        <v>217</v>
      </c>
      <c r="E7354" s="161"/>
      <c r="F7354" s="162"/>
      <c r="G7354" s="147"/>
      <c r="H7354" s="146"/>
      <c r="J7354" s="146"/>
      <c r="L7354" s="150"/>
      <c r="N7354" s="163"/>
      <c r="O7354" s="146"/>
      <c r="P7354" s="146"/>
      <c r="Q7354" s="146"/>
      <c r="R7354" s="34"/>
      <c r="S7354" s="35"/>
      <c r="T7354" s="147"/>
    </row>
    <row r="7355">
      <c r="A7355" s="147"/>
      <c r="B7355" s="64"/>
      <c r="C7355" s="147" t="s">
        <v>217</v>
      </c>
      <c r="E7355" s="161"/>
      <c r="F7355" s="162"/>
      <c r="G7355" s="147"/>
      <c r="H7355" s="146"/>
      <c r="J7355" s="146"/>
      <c r="L7355" s="150"/>
      <c r="N7355" s="163"/>
      <c r="O7355" s="146"/>
      <c r="P7355" s="146"/>
      <c r="Q7355" s="146"/>
      <c r="R7355" s="34"/>
      <c r="S7355" s="35"/>
      <c r="T7355" s="147"/>
    </row>
    <row r="7356">
      <c r="A7356" s="147"/>
      <c r="B7356" s="64"/>
      <c r="C7356" s="147" t="s">
        <v>217</v>
      </c>
      <c r="E7356" s="161"/>
      <c r="F7356" s="162"/>
      <c r="G7356" s="147"/>
      <c r="H7356" s="146"/>
      <c r="J7356" s="146"/>
      <c r="L7356" s="150"/>
      <c r="N7356" s="163"/>
      <c r="O7356" s="146"/>
      <c r="P7356" s="146"/>
      <c r="Q7356" s="146"/>
      <c r="R7356" s="34"/>
      <c r="S7356" s="35"/>
      <c r="T7356" s="147"/>
    </row>
    <row r="7357">
      <c r="A7357" s="147"/>
      <c r="B7357" s="64"/>
      <c r="C7357" s="147" t="s">
        <v>217</v>
      </c>
      <c r="E7357" s="161"/>
      <c r="F7357" s="162"/>
      <c r="G7357" s="147"/>
      <c r="H7357" s="146"/>
      <c r="J7357" s="146"/>
      <c r="L7357" s="150"/>
      <c r="N7357" s="163"/>
      <c r="O7357" s="146"/>
      <c r="P7357" s="146"/>
      <c r="Q7357" s="146"/>
      <c r="R7357" s="34"/>
      <c r="S7357" s="35"/>
      <c r="T7357" s="147"/>
    </row>
    <row r="7358">
      <c r="A7358" s="147"/>
      <c r="B7358" s="64"/>
      <c r="C7358" s="147" t="s">
        <v>217</v>
      </c>
      <c r="E7358" s="161"/>
      <c r="F7358" s="162"/>
      <c r="G7358" s="147"/>
      <c r="H7358" s="146"/>
      <c r="J7358" s="146"/>
      <c r="L7358" s="150"/>
      <c r="N7358" s="163"/>
      <c r="O7358" s="146"/>
      <c r="P7358" s="146"/>
      <c r="Q7358" s="146"/>
      <c r="R7358" s="34"/>
      <c r="S7358" s="35"/>
      <c r="T7358" s="147"/>
    </row>
    <row r="7359">
      <c r="A7359" s="147"/>
      <c r="B7359" s="64"/>
      <c r="C7359" s="147" t="s">
        <v>217</v>
      </c>
      <c r="E7359" s="161"/>
      <c r="F7359" s="162"/>
      <c r="G7359" s="147"/>
      <c r="H7359" s="146"/>
      <c r="J7359" s="146"/>
      <c r="L7359" s="150"/>
      <c r="N7359" s="163"/>
      <c r="O7359" s="146"/>
      <c r="P7359" s="146"/>
      <c r="Q7359" s="146"/>
      <c r="R7359" s="34"/>
      <c r="S7359" s="35"/>
      <c r="T7359" s="147"/>
    </row>
    <row r="7360">
      <c r="A7360" s="147"/>
      <c r="B7360" s="64"/>
      <c r="C7360" s="147" t="s">
        <v>217</v>
      </c>
      <c r="E7360" s="161"/>
      <c r="F7360" s="162"/>
      <c r="G7360" s="147"/>
      <c r="H7360" s="146"/>
      <c r="J7360" s="146"/>
      <c r="L7360" s="150"/>
      <c r="N7360" s="163"/>
      <c r="O7360" s="146"/>
      <c r="P7360" s="146"/>
      <c r="Q7360" s="146"/>
      <c r="R7360" s="34"/>
      <c r="S7360" s="35"/>
      <c r="T7360" s="147"/>
    </row>
    <row r="7361">
      <c r="A7361" s="147"/>
      <c r="B7361" s="64"/>
      <c r="C7361" s="147" t="s">
        <v>217</v>
      </c>
      <c r="E7361" s="161"/>
      <c r="F7361" s="162"/>
      <c r="G7361" s="147"/>
      <c r="H7361" s="146"/>
      <c r="J7361" s="146"/>
      <c r="L7361" s="150"/>
      <c r="N7361" s="163"/>
      <c r="O7361" s="146"/>
      <c r="P7361" s="146"/>
      <c r="Q7361" s="146"/>
      <c r="R7361" s="34"/>
      <c r="S7361" s="35"/>
      <c r="T7361" s="147"/>
    </row>
    <row r="7362">
      <c r="A7362" s="147"/>
      <c r="B7362" s="64"/>
      <c r="C7362" s="147" t="s">
        <v>217</v>
      </c>
      <c r="E7362" s="161"/>
      <c r="F7362" s="162"/>
      <c r="G7362" s="147"/>
      <c r="H7362" s="146"/>
      <c r="J7362" s="146"/>
      <c r="L7362" s="150"/>
      <c r="N7362" s="163"/>
      <c r="O7362" s="146"/>
      <c r="P7362" s="146"/>
      <c r="Q7362" s="146"/>
      <c r="R7362" s="34"/>
      <c r="S7362" s="35"/>
      <c r="T7362" s="147"/>
    </row>
    <row r="7363">
      <c r="A7363" s="147"/>
      <c r="B7363" s="64"/>
      <c r="C7363" s="147" t="s">
        <v>217</v>
      </c>
      <c r="E7363" s="161"/>
      <c r="F7363" s="162"/>
      <c r="G7363" s="147"/>
      <c r="H7363" s="146"/>
      <c r="J7363" s="146"/>
      <c r="L7363" s="150"/>
      <c r="N7363" s="163"/>
      <c r="O7363" s="146"/>
      <c r="P7363" s="146"/>
      <c r="Q7363" s="146"/>
      <c r="R7363" s="34"/>
      <c r="S7363" s="35"/>
      <c r="T7363" s="147"/>
    </row>
    <row r="7364">
      <c r="A7364" s="147"/>
      <c r="B7364" s="64"/>
      <c r="C7364" s="147" t="s">
        <v>217</v>
      </c>
      <c r="E7364" s="161"/>
      <c r="F7364" s="162"/>
      <c r="G7364" s="147"/>
      <c r="H7364" s="146"/>
      <c r="J7364" s="146"/>
      <c r="L7364" s="150"/>
      <c r="N7364" s="163"/>
      <c r="O7364" s="146"/>
      <c r="P7364" s="146"/>
      <c r="Q7364" s="146"/>
      <c r="R7364" s="34"/>
      <c r="S7364" s="35"/>
      <c r="T7364" s="147"/>
    </row>
    <row r="7365">
      <c r="A7365" s="147"/>
      <c r="B7365" s="64"/>
      <c r="C7365" s="147" t="s">
        <v>217</v>
      </c>
      <c r="E7365" s="161"/>
      <c r="F7365" s="162"/>
      <c r="G7365" s="147"/>
      <c r="H7365" s="146"/>
      <c r="J7365" s="146"/>
      <c r="L7365" s="150"/>
      <c r="N7365" s="163"/>
      <c r="O7365" s="146"/>
      <c r="P7365" s="146"/>
      <c r="Q7365" s="146"/>
      <c r="R7365" s="34"/>
      <c r="S7365" s="35"/>
      <c r="T7365" s="147"/>
    </row>
    <row r="7366">
      <c r="A7366" s="147"/>
      <c r="B7366" s="64"/>
      <c r="C7366" s="147" t="s">
        <v>217</v>
      </c>
      <c r="E7366" s="161"/>
      <c r="F7366" s="162"/>
      <c r="G7366" s="147"/>
      <c r="H7366" s="146"/>
      <c r="J7366" s="146"/>
      <c r="L7366" s="150"/>
      <c r="N7366" s="163"/>
      <c r="O7366" s="146"/>
      <c r="P7366" s="146"/>
      <c r="Q7366" s="146"/>
      <c r="R7366" s="34"/>
      <c r="S7366" s="35"/>
      <c r="T7366" s="147"/>
    </row>
    <row r="7367">
      <c r="A7367" s="147"/>
      <c r="B7367" s="64"/>
      <c r="C7367" s="147" t="s">
        <v>217</v>
      </c>
      <c r="E7367" s="161"/>
      <c r="F7367" s="162"/>
      <c r="G7367" s="147"/>
      <c r="H7367" s="146"/>
      <c r="J7367" s="146"/>
      <c r="L7367" s="150"/>
      <c r="N7367" s="163"/>
      <c r="O7367" s="146"/>
      <c r="P7367" s="146"/>
      <c r="Q7367" s="146"/>
      <c r="R7367" s="34"/>
      <c r="S7367" s="35"/>
      <c r="T7367" s="147"/>
    </row>
    <row r="7368">
      <c r="A7368" s="147"/>
      <c r="B7368" s="64"/>
      <c r="C7368" s="147" t="s">
        <v>217</v>
      </c>
      <c r="E7368" s="161"/>
      <c r="F7368" s="162"/>
      <c r="G7368" s="147"/>
      <c r="H7368" s="146"/>
      <c r="J7368" s="146"/>
      <c r="L7368" s="150"/>
      <c r="N7368" s="163"/>
      <c r="O7368" s="146"/>
      <c r="P7368" s="146"/>
      <c r="Q7368" s="146"/>
      <c r="R7368" s="34"/>
      <c r="S7368" s="35"/>
      <c r="T7368" s="147"/>
    </row>
    <row r="7369">
      <c r="A7369" s="147"/>
      <c r="B7369" s="64"/>
      <c r="C7369" s="147" t="s">
        <v>217</v>
      </c>
      <c r="E7369" s="161"/>
      <c r="F7369" s="162"/>
      <c r="G7369" s="147"/>
      <c r="H7369" s="146"/>
      <c r="J7369" s="146"/>
      <c r="L7369" s="150"/>
      <c r="N7369" s="163"/>
      <c r="O7369" s="146"/>
      <c r="P7369" s="146"/>
      <c r="Q7369" s="146"/>
      <c r="R7369" s="34"/>
      <c r="S7369" s="35"/>
      <c r="T7369" s="147"/>
    </row>
    <row r="7370">
      <c r="A7370" s="147"/>
      <c r="B7370" s="64"/>
      <c r="C7370" s="147" t="s">
        <v>217</v>
      </c>
      <c r="E7370" s="161"/>
      <c r="F7370" s="162"/>
      <c r="G7370" s="147"/>
      <c r="H7370" s="146"/>
      <c r="J7370" s="146"/>
      <c r="L7370" s="150"/>
      <c r="N7370" s="163"/>
      <c r="O7370" s="146"/>
      <c r="P7370" s="146"/>
      <c r="Q7370" s="146"/>
      <c r="R7370" s="34"/>
      <c r="S7370" s="35"/>
      <c r="T7370" s="147"/>
    </row>
    <row r="7371">
      <c r="A7371" s="147"/>
      <c r="B7371" s="64"/>
      <c r="C7371" s="147" t="s">
        <v>217</v>
      </c>
      <c r="E7371" s="161"/>
      <c r="F7371" s="162"/>
      <c r="G7371" s="147"/>
      <c r="H7371" s="146"/>
      <c r="J7371" s="146"/>
      <c r="L7371" s="150"/>
      <c r="N7371" s="163"/>
      <c r="O7371" s="146"/>
      <c r="P7371" s="146"/>
      <c r="Q7371" s="146"/>
      <c r="R7371" s="34"/>
      <c r="S7371" s="35"/>
      <c r="T7371" s="147"/>
    </row>
    <row r="7372">
      <c r="A7372" s="147"/>
      <c r="B7372" s="64"/>
      <c r="C7372" s="147" t="s">
        <v>217</v>
      </c>
      <c r="E7372" s="161"/>
      <c r="F7372" s="162"/>
      <c r="G7372" s="147"/>
      <c r="H7372" s="146"/>
      <c r="J7372" s="146"/>
      <c r="L7372" s="150"/>
      <c r="N7372" s="163"/>
      <c r="O7372" s="146"/>
      <c r="P7372" s="146"/>
      <c r="Q7372" s="146"/>
      <c r="R7372" s="34"/>
      <c r="S7372" s="35"/>
      <c r="T7372" s="147"/>
    </row>
    <row r="7373">
      <c r="A7373" s="147"/>
      <c r="B7373" s="64"/>
      <c r="C7373" s="147" t="s">
        <v>217</v>
      </c>
      <c r="E7373" s="161"/>
      <c r="F7373" s="162"/>
      <c r="G7373" s="147"/>
      <c r="H7373" s="146"/>
      <c r="J7373" s="146"/>
      <c r="L7373" s="150"/>
      <c r="N7373" s="163"/>
      <c r="O7373" s="146"/>
      <c r="P7373" s="146"/>
      <c r="Q7373" s="146"/>
      <c r="R7373" s="34"/>
      <c r="S7373" s="35"/>
      <c r="T7373" s="147"/>
    </row>
    <row r="7374">
      <c r="A7374" s="147"/>
      <c r="B7374" s="64"/>
      <c r="C7374" s="147" t="s">
        <v>217</v>
      </c>
      <c r="E7374" s="161"/>
      <c r="F7374" s="162"/>
      <c r="G7374" s="147"/>
      <c r="H7374" s="146"/>
      <c r="J7374" s="146"/>
      <c r="L7374" s="150"/>
      <c r="N7374" s="163"/>
      <c r="O7374" s="146"/>
      <c r="P7374" s="146"/>
      <c r="Q7374" s="146"/>
      <c r="R7374" s="34"/>
      <c r="S7374" s="35"/>
      <c r="T7374" s="147"/>
    </row>
    <row r="7375">
      <c r="A7375" s="147"/>
      <c r="B7375" s="64"/>
      <c r="C7375" s="147" t="s">
        <v>217</v>
      </c>
      <c r="E7375" s="161"/>
      <c r="F7375" s="162"/>
      <c r="G7375" s="147"/>
      <c r="H7375" s="146"/>
      <c r="J7375" s="146"/>
      <c r="L7375" s="150"/>
      <c r="N7375" s="163"/>
      <c r="O7375" s="146"/>
      <c r="P7375" s="146"/>
      <c r="Q7375" s="146"/>
      <c r="R7375" s="34"/>
      <c r="S7375" s="35"/>
      <c r="T7375" s="147"/>
    </row>
    <row r="7376">
      <c r="A7376" s="147"/>
      <c r="B7376" s="64"/>
      <c r="C7376" s="147" t="s">
        <v>217</v>
      </c>
      <c r="E7376" s="161"/>
      <c r="F7376" s="162"/>
      <c r="G7376" s="147"/>
      <c r="H7376" s="146"/>
      <c r="J7376" s="146"/>
      <c r="L7376" s="150"/>
      <c r="N7376" s="163"/>
      <c r="O7376" s="146"/>
      <c r="P7376" s="146"/>
      <c r="Q7376" s="146"/>
      <c r="R7376" s="34"/>
      <c r="S7376" s="35"/>
      <c r="T7376" s="147"/>
    </row>
    <row r="7377">
      <c r="A7377" s="147"/>
      <c r="B7377" s="64"/>
      <c r="C7377" s="147" t="s">
        <v>217</v>
      </c>
      <c r="E7377" s="161"/>
      <c r="F7377" s="162"/>
      <c r="G7377" s="147"/>
      <c r="H7377" s="146"/>
      <c r="J7377" s="146"/>
      <c r="L7377" s="150"/>
      <c r="N7377" s="163"/>
      <c r="O7377" s="146"/>
      <c r="P7377" s="146"/>
      <c r="Q7377" s="146"/>
      <c r="R7377" s="34"/>
      <c r="S7377" s="35"/>
      <c r="T7377" s="147"/>
    </row>
    <row r="7378">
      <c r="A7378" s="147"/>
      <c r="B7378" s="64"/>
      <c r="C7378" s="147" t="s">
        <v>217</v>
      </c>
      <c r="E7378" s="161"/>
      <c r="F7378" s="162"/>
      <c r="G7378" s="147"/>
      <c r="H7378" s="146"/>
      <c r="J7378" s="146"/>
      <c r="L7378" s="150"/>
      <c r="N7378" s="163"/>
      <c r="O7378" s="146"/>
      <c r="P7378" s="146"/>
      <c r="Q7378" s="146"/>
      <c r="R7378" s="34"/>
      <c r="S7378" s="35"/>
      <c r="T7378" s="147"/>
    </row>
    <row r="7379">
      <c r="A7379" s="147"/>
      <c r="B7379" s="64"/>
      <c r="C7379" s="147" t="s">
        <v>217</v>
      </c>
      <c r="E7379" s="161"/>
      <c r="F7379" s="162"/>
      <c r="G7379" s="147"/>
      <c r="H7379" s="146"/>
      <c r="J7379" s="146"/>
      <c r="L7379" s="150"/>
      <c r="N7379" s="163"/>
      <c r="O7379" s="146"/>
      <c r="P7379" s="146"/>
      <c r="Q7379" s="146"/>
      <c r="R7379" s="34"/>
      <c r="S7379" s="35"/>
      <c r="T7379" s="147"/>
    </row>
    <row r="7380">
      <c r="A7380" s="147"/>
      <c r="B7380" s="64"/>
      <c r="C7380" s="147" t="s">
        <v>217</v>
      </c>
      <c r="E7380" s="161"/>
      <c r="F7380" s="162"/>
      <c r="G7380" s="147"/>
      <c r="H7380" s="146"/>
      <c r="J7380" s="146"/>
      <c r="L7380" s="150"/>
      <c r="N7380" s="163"/>
      <c r="O7380" s="146"/>
      <c r="P7380" s="146"/>
      <c r="Q7380" s="146"/>
      <c r="R7380" s="34"/>
      <c r="S7380" s="35"/>
      <c r="T7380" s="147"/>
    </row>
    <row r="7381">
      <c r="A7381" s="147"/>
      <c r="B7381" s="64"/>
      <c r="C7381" s="147" t="s">
        <v>217</v>
      </c>
      <c r="E7381" s="161"/>
      <c r="F7381" s="162"/>
      <c r="G7381" s="147"/>
      <c r="H7381" s="146"/>
      <c r="J7381" s="146"/>
      <c r="L7381" s="150"/>
      <c r="N7381" s="163"/>
      <c r="O7381" s="146"/>
      <c r="P7381" s="146"/>
      <c r="Q7381" s="146"/>
      <c r="R7381" s="34"/>
      <c r="S7381" s="35"/>
      <c r="T7381" s="147"/>
    </row>
    <row r="7382">
      <c r="A7382" s="147"/>
      <c r="B7382" s="64"/>
      <c r="C7382" s="147" t="s">
        <v>217</v>
      </c>
      <c r="E7382" s="161"/>
      <c r="F7382" s="162"/>
      <c r="G7382" s="147"/>
      <c r="H7382" s="146"/>
      <c r="J7382" s="146"/>
      <c r="L7382" s="150"/>
      <c r="N7382" s="163"/>
      <c r="O7382" s="146"/>
      <c r="P7382" s="146"/>
      <c r="Q7382" s="146"/>
      <c r="R7382" s="34"/>
      <c r="S7382" s="35"/>
      <c r="T7382" s="147"/>
    </row>
    <row r="7383">
      <c r="A7383" s="147"/>
      <c r="B7383" s="64"/>
      <c r="C7383" s="147" t="s">
        <v>217</v>
      </c>
      <c r="E7383" s="161"/>
      <c r="F7383" s="162"/>
      <c r="G7383" s="147"/>
      <c r="H7383" s="146"/>
      <c r="J7383" s="146"/>
      <c r="L7383" s="150"/>
      <c r="N7383" s="163"/>
      <c r="O7383" s="146"/>
      <c r="P7383" s="146"/>
      <c r="Q7383" s="146"/>
      <c r="R7383" s="34"/>
      <c r="S7383" s="35"/>
      <c r="T7383" s="147"/>
    </row>
    <row r="7384">
      <c r="A7384" s="147"/>
      <c r="B7384" s="64"/>
      <c r="C7384" s="147" t="s">
        <v>217</v>
      </c>
      <c r="E7384" s="161"/>
      <c r="F7384" s="162"/>
      <c r="G7384" s="147"/>
      <c r="H7384" s="146"/>
      <c r="J7384" s="146"/>
      <c r="L7384" s="150"/>
      <c r="N7384" s="163"/>
      <c r="O7384" s="146"/>
      <c r="P7384" s="146"/>
      <c r="Q7384" s="146"/>
      <c r="R7384" s="34"/>
      <c r="S7384" s="35"/>
      <c r="T7384" s="147"/>
    </row>
    <row r="7385">
      <c r="A7385" s="147"/>
      <c r="B7385" s="64"/>
      <c r="C7385" s="147" t="s">
        <v>217</v>
      </c>
      <c r="E7385" s="161"/>
      <c r="F7385" s="162"/>
      <c r="G7385" s="147"/>
      <c r="H7385" s="146"/>
      <c r="J7385" s="146"/>
      <c r="L7385" s="150"/>
      <c r="N7385" s="163"/>
      <c r="O7385" s="146"/>
      <c r="P7385" s="146"/>
      <c r="Q7385" s="146"/>
      <c r="R7385" s="34"/>
      <c r="S7385" s="35"/>
      <c r="T7385" s="147"/>
    </row>
    <row r="7386">
      <c r="A7386" s="147"/>
      <c r="B7386" s="64"/>
      <c r="C7386" s="147" t="s">
        <v>217</v>
      </c>
      <c r="E7386" s="161"/>
      <c r="F7386" s="162"/>
      <c r="G7386" s="147"/>
      <c r="H7386" s="146"/>
      <c r="J7386" s="146"/>
      <c r="L7386" s="150"/>
      <c r="N7386" s="163"/>
      <c r="O7386" s="146"/>
      <c r="P7386" s="146"/>
      <c r="Q7386" s="146"/>
      <c r="R7386" s="34"/>
      <c r="S7386" s="35"/>
      <c r="T7386" s="147"/>
    </row>
    <row r="7387">
      <c r="A7387" s="147"/>
      <c r="B7387" s="64"/>
      <c r="C7387" s="147" t="s">
        <v>217</v>
      </c>
      <c r="E7387" s="161"/>
      <c r="F7387" s="162"/>
      <c r="G7387" s="147"/>
      <c r="H7387" s="146"/>
      <c r="J7387" s="146"/>
      <c r="L7387" s="150"/>
      <c r="N7387" s="163"/>
      <c r="O7387" s="146"/>
      <c r="P7387" s="146"/>
      <c r="Q7387" s="146"/>
      <c r="R7387" s="34"/>
      <c r="S7387" s="35"/>
      <c r="T7387" s="147"/>
    </row>
    <row r="7388">
      <c r="A7388" s="147"/>
      <c r="B7388" s="64"/>
      <c r="C7388" s="147" t="s">
        <v>217</v>
      </c>
      <c r="E7388" s="161"/>
      <c r="F7388" s="162"/>
      <c r="G7388" s="147"/>
      <c r="H7388" s="146"/>
      <c r="J7388" s="146"/>
      <c r="L7388" s="150"/>
      <c r="N7388" s="163"/>
      <c r="O7388" s="146"/>
      <c r="P7388" s="146"/>
      <c r="Q7388" s="146"/>
      <c r="R7388" s="34"/>
      <c r="S7388" s="35"/>
      <c r="T7388" s="147"/>
    </row>
    <row r="7389">
      <c r="A7389" s="147"/>
      <c r="B7389" s="64"/>
      <c r="C7389" s="147" t="s">
        <v>217</v>
      </c>
      <c r="E7389" s="161"/>
      <c r="F7389" s="162"/>
      <c r="G7389" s="147"/>
      <c r="H7389" s="146"/>
      <c r="J7389" s="146"/>
      <c r="L7389" s="150"/>
      <c r="N7389" s="163"/>
      <c r="O7389" s="146"/>
      <c r="P7389" s="146"/>
      <c r="Q7389" s="146"/>
      <c r="R7389" s="34"/>
      <c r="S7389" s="35"/>
      <c r="T7389" s="147"/>
    </row>
    <row r="7390">
      <c r="A7390" s="147"/>
      <c r="B7390" s="64"/>
      <c r="C7390" s="147" t="s">
        <v>217</v>
      </c>
      <c r="E7390" s="161"/>
      <c r="F7390" s="162"/>
      <c r="G7390" s="147"/>
      <c r="H7390" s="146"/>
      <c r="J7390" s="146"/>
      <c r="L7390" s="150"/>
      <c r="N7390" s="163"/>
      <c r="O7390" s="146"/>
      <c r="P7390" s="146"/>
      <c r="Q7390" s="146"/>
      <c r="R7390" s="34"/>
      <c r="S7390" s="35"/>
      <c r="T7390" s="147"/>
    </row>
    <row r="7391">
      <c r="A7391" s="147"/>
      <c r="B7391" s="64"/>
      <c r="C7391" s="147" t="s">
        <v>217</v>
      </c>
      <c r="E7391" s="161"/>
      <c r="F7391" s="162"/>
      <c r="G7391" s="147"/>
      <c r="H7391" s="146"/>
      <c r="J7391" s="146"/>
      <c r="L7391" s="150"/>
      <c r="N7391" s="163"/>
      <c r="O7391" s="146"/>
      <c r="P7391" s="146"/>
      <c r="Q7391" s="146"/>
      <c r="R7391" s="34"/>
      <c r="S7391" s="35"/>
      <c r="T7391" s="147"/>
    </row>
    <row r="7392">
      <c r="A7392" s="147"/>
      <c r="B7392" s="64"/>
      <c r="C7392" s="147" t="s">
        <v>217</v>
      </c>
      <c r="E7392" s="161"/>
      <c r="F7392" s="162"/>
      <c r="G7392" s="147"/>
      <c r="H7392" s="146"/>
      <c r="J7392" s="146"/>
      <c r="L7392" s="150"/>
      <c r="N7392" s="163"/>
      <c r="O7392" s="146"/>
      <c r="P7392" s="146"/>
      <c r="Q7392" s="146"/>
      <c r="R7392" s="34"/>
      <c r="S7392" s="35"/>
      <c r="T7392" s="147"/>
    </row>
    <row r="7393">
      <c r="A7393" s="147"/>
      <c r="B7393" s="64"/>
      <c r="C7393" s="147" t="s">
        <v>217</v>
      </c>
      <c r="E7393" s="161"/>
      <c r="F7393" s="162"/>
      <c r="G7393" s="147"/>
      <c r="H7393" s="146"/>
      <c r="J7393" s="146"/>
      <c r="L7393" s="150"/>
      <c r="N7393" s="163"/>
      <c r="O7393" s="146"/>
      <c r="P7393" s="146"/>
      <c r="Q7393" s="146"/>
      <c r="R7393" s="34"/>
      <c r="S7393" s="35"/>
      <c r="T7393" s="147"/>
    </row>
    <row r="7394">
      <c r="A7394" s="147"/>
      <c r="B7394" s="64"/>
      <c r="C7394" s="147" t="s">
        <v>217</v>
      </c>
      <c r="E7394" s="161"/>
      <c r="F7394" s="162"/>
      <c r="G7394" s="147"/>
      <c r="H7394" s="146"/>
      <c r="J7394" s="146"/>
      <c r="L7394" s="150"/>
      <c r="N7394" s="163"/>
      <c r="O7394" s="146"/>
      <c r="P7394" s="146"/>
      <c r="Q7394" s="146"/>
      <c r="R7394" s="34"/>
      <c r="S7394" s="35"/>
      <c r="T7394" s="147"/>
    </row>
    <row r="7395">
      <c r="A7395" s="147"/>
      <c r="B7395" s="64"/>
      <c r="C7395" s="147" t="s">
        <v>217</v>
      </c>
      <c r="E7395" s="161"/>
      <c r="F7395" s="162"/>
      <c r="G7395" s="147"/>
      <c r="H7395" s="146"/>
      <c r="J7395" s="146"/>
      <c r="L7395" s="150"/>
      <c r="N7395" s="163"/>
      <c r="O7395" s="146"/>
      <c r="P7395" s="146"/>
      <c r="Q7395" s="146"/>
      <c r="R7395" s="34"/>
      <c r="S7395" s="35"/>
      <c r="T7395" s="147"/>
    </row>
    <row r="7396">
      <c r="A7396" s="147"/>
      <c r="B7396" s="64"/>
      <c r="C7396" s="147" t="s">
        <v>217</v>
      </c>
      <c r="E7396" s="161"/>
      <c r="F7396" s="162"/>
      <c r="G7396" s="147"/>
      <c r="H7396" s="146"/>
      <c r="J7396" s="146"/>
      <c r="L7396" s="150"/>
      <c r="N7396" s="163"/>
      <c r="O7396" s="146"/>
      <c r="P7396" s="146"/>
      <c r="Q7396" s="146"/>
      <c r="R7396" s="34"/>
      <c r="S7396" s="35"/>
      <c r="T7396" s="147"/>
    </row>
    <row r="7397">
      <c r="A7397" s="147"/>
      <c r="B7397" s="64"/>
      <c r="C7397" s="147" t="s">
        <v>217</v>
      </c>
      <c r="E7397" s="161"/>
      <c r="F7397" s="162"/>
      <c r="G7397" s="147"/>
      <c r="H7397" s="146"/>
      <c r="J7397" s="146"/>
      <c r="L7397" s="150"/>
      <c r="N7397" s="163"/>
      <c r="O7397" s="146"/>
      <c r="P7397" s="146"/>
      <c r="Q7397" s="146"/>
      <c r="R7397" s="34"/>
      <c r="S7397" s="35"/>
      <c r="T7397" s="147"/>
    </row>
    <row r="7398">
      <c r="A7398" s="147"/>
      <c r="B7398" s="64"/>
      <c r="C7398" s="147" t="s">
        <v>217</v>
      </c>
      <c r="E7398" s="161"/>
      <c r="F7398" s="162"/>
      <c r="G7398" s="147"/>
      <c r="H7398" s="146"/>
      <c r="J7398" s="146"/>
      <c r="L7398" s="150"/>
      <c r="N7398" s="163"/>
      <c r="O7398" s="146"/>
      <c r="P7398" s="146"/>
      <c r="Q7398" s="146"/>
      <c r="R7398" s="34"/>
      <c r="S7398" s="35"/>
      <c r="T7398" s="147"/>
    </row>
    <row r="7399">
      <c r="A7399" s="147"/>
      <c r="B7399" s="64"/>
      <c r="C7399" s="147" t="s">
        <v>217</v>
      </c>
      <c r="E7399" s="161"/>
      <c r="F7399" s="162"/>
      <c r="G7399" s="147"/>
      <c r="H7399" s="146"/>
      <c r="J7399" s="146"/>
      <c r="L7399" s="150"/>
      <c r="N7399" s="163"/>
      <c r="O7399" s="146"/>
      <c r="P7399" s="146"/>
      <c r="Q7399" s="146"/>
      <c r="R7399" s="34"/>
      <c r="S7399" s="35"/>
      <c r="T7399" s="147"/>
    </row>
    <row r="7400">
      <c r="A7400" s="147"/>
      <c r="B7400" s="64"/>
      <c r="C7400" s="147" t="s">
        <v>217</v>
      </c>
      <c r="E7400" s="161"/>
      <c r="F7400" s="162"/>
      <c r="G7400" s="147"/>
      <c r="H7400" s="146"/>
      <c r="J7400" s="146"/>
      <c r="L7400" s="150"/>
      <c r="N7400" s="163"/>
      <c r="O7400" s="146"/>
      <c r="P7400" s="146"/>
      <c r="Q7400" s="146"/>
      <c r="R7400" s="34"/>
      <c r="S7400" s="35"/>
      <c r="T7400" s="147"/>
    </row>
    <row r="7401">
      <c r="A7401" s="147"/>
      <c r="B7401" s="64"/>
      <c r="C7401" s="147" t="s">
        <v>217</v>
      </c>
      <c r="E7401" s="161"/>
      <c r="F7401" s="162"/>
      <c r="G7401" s="147"/>
      <c r="H7401" s="146"/>
      <c r="J7401" s="146"/>
      <c r="L7401" s="150"/>
      <c r="N7401" s="163"/>
      <c r="O7401" s="146"/>
      <c r="P7401" s="146"/>
      <c r="Q7401" s="146"/>
      <c r="R7401" s="34"/>
      <c r="S7401" s="35"/>
      <c r="T7401" s="147"/>
    </row>
    <row r="7402">
      <c r="A7402" s="147"/>
      <c r="B7402" s="64"/>
      <c r="C7402" s="147" t="s">
        <v>217</v>
      </c>
      <c r="E7402" s="161"/>
      <c r="F7402" s="162"/>
      <c r="G7402" s="147"/>
      <c r="H7402" s="146"/>
      <c r="J7402" s="146"/>
      <c r="L7402" s="150"/>
      <c r="N7402" s="163"/>
      <c r="O7402" s="146"/>
      <c r="P7402" s="146"/>
      <c r="Q7402" s="146"/>
      <c r="R7402" s="34"/>
      <c r="S7402" s="35"/>
      <c r="T7402" s="147"/>
    </row>
    <row r="7403">
      <c r="A7403" s="147"/>
      <c r="B7403" s="64"/>
      <c r="C7403" s="147" t="s">
        <v>217</v>
      </c>
      <c r="E7403" s="161"/>
      <c r="F7403" s="162"/>
      <c r="G7403" s="147"/>
      <c r="H7403" s="146"/>
      <c r="J7403" s="146"/>
      <c r="L7403" s="150"/>
      <c r="N7403" s="163"/>
      <c r="O7403" s="146"/>
      <c r="P7403" s="146"/>
      <c r="Q7403" s="146"/>
      <c r="R7403" s="34"/>
      <c r="S7403" s="35"/>
      <c r="T7403" s="147"/>
    </row>
    <row r="7404">
      <c r="A7404" s="147"/>
      <c r="B7404" s="64"/>
      <c r="C7404" s="147" t="s">
        <v>217</v>
      </c>
      <c r="E7404" s="161"/>
      <c r="F7404" s="162"/>
      <c r="G7404" s="147"/>
      <c r="H7404" s="146"/>
      <c r="J7404" s="146"/>
      <c r="L7404" s="150"/>
      <c r="N7404" s="163"/>
      <c r="O7404" s="146"/>
      <c r="P7404" s="146"/>
      <c r="Q7404" s="146"/>
      <c r="R7404" s="34"/>
      <c r="S7404" s="35"/>
      <c r="T7404" s="147"/>
    </row>
    <row r="7405">
      <c r="A7405" s="147"/>
      <c r="B7405" s="64"/>
      <c r="C7405" s="147" t="s">
        <v>217</v>
      </c>
      <c r="E7405" s="161"/>
      <c r="F7405" s="162"/>
      <c r="G7405" s="147"/>
      <c r="H7405" s="146"/>
      <c r="J7405" s="146"/>
      <c r="L7405" s="150"/>
      <c r="N7405" s="163"/>
      <c r="O7405" s="146"/>
      <c r="P7405" s="146"/>
      <c r="Q7405" s="146"/>
      <c r="R7405" s="34"/>
      <c r="S7405" s="35"/>
      <c r="T7405" s="147"/>
    </row>
    <row r="7406">
      <c r="A7406" s="147"/>
      <c r="B7406" s="64"/>
      <c r="C7406" s="147" t="s">
        <v>217</v>
      </c>
      <c r="E7406" s="161"/>
      <c r="F7406" s="162"/>
      <c r="G7406" s="147"/>
      <c r="H7406" s="146"/>
      <c r="J7406" s="146"/>
      <c r="L7406" s="150"/>
      <c r="N7406" s="163"/>
      <c r="O7406" s="146"/>
      <c r="P7406" s="146"/>
      <c r="Q7406" s="146"/>
      <c r="R7406" s="34"/>
      <c r="S7406" s="35"/>
      <c r="T7406" s="147"/>
    </row>
    <row r="7407">
      <c r="A7407" s="147"/>
      <c r="B7407" s="64"/>
      <c r="C7407" s="147" t="s">
        <v>217</v>
      </c>
      <c r="E7407" s="161"/>
      <c r="F7407" s="162"/>
      <c r="G7407" s="147"/>
      <c r="H7407" s="146"/>
      <c r="J7407" s="146"/>
      <c r="L7407" s="150"/>
      <c r="N7407" s="163"/>
      <c r="O7407" s="146"/>
      <c r="P7407" s="146"/>
      <c r="Q7407" s="146"/>
      <c r="R7407" s="34"/>
      <c r="S7407" s="35"/>
      <c r="T7407" s="147"/>
    </row>
    <row r="7408">
      <c r="A7408" s="147"/>
      <c r="B7408" s="64"/>
      <c r="C7408" s="147" t="s">
        <v>217</v>
      </c>
      <c r="E7408" s="161"/>
      <c r="F7408" s="162"/>
      <c r="G7408" s="147"/>
      <c r="H7408" s="146"/>
      <c r="J7408" s="146"/>
      <c r="L7408" s="150"/>
      <c r="N7408" s="163"/>
      <c r="O7408" s="146"/>
      <c r="P7408" s="146"/>
      <c r="Q7408" s="146"/>
      <c r="R7408" s="34"/>
      <c r="S7408" s="35"/>
      <c r="T7408" s="147"/>
    </row>
    <row r="7409">
      <c r="A7409" s="147"/>
      <c r="B7409" s="64"/>
      <c r="C7409" s="147" t="s">
        <v>217</v>
      </c>
      <c r="E7409" s="161"/>
      <c r="F7409" s="162"/>
      <c r="G7409" s="147"/>
      <c r="H7409" s="146"/>
      <c r="J7409" s="146"/>
      <c r="L7409" s="150"/>
      <c r="N7409" s="163"/>
      <c r="O7409" s="146"/>
      <c r="P7409" s="146"/>
      <c r="Q7409" s="146"/>
      <c r="R7409" s="34"/>
      <c r="S7409" s="35"/>
      <c r="T7409" s="147"/>
    </row>
    <row r="7410">
      <c r="A7410" s="147"/>
      <c r="B7410" s="64"/>
      <c r="C7410" s="147" t="s">
        <v>217</v>
      </c>
      <c r="E7410" s="161"/>
      <c r="F7410" s="162"/>
      <c r="G7410" s="147"/>
      <c r="H7410" s="146"/>
      <c r="J7410" s="146"/>
      <c r="L7410" s="150"/>
      <c r="N7410" s="163"/>
      <c r="O7410" s="146"/>
      <c r="P7410" s="146"/>
      <c r="Q7410" s="146"/>
      <c r="R7410" s="34"/>
      <c r="S7410" s="35"/>
      <c r="T7410" s="147"/>
    </row>
    <row r="7411">
      <c r="A7411" s="147"/>
      <c r="B7411" s="64"/>
      <c r="C7411" s="147" t="s">
        <v>217</v>
      </c>
      <c r="E7411" s="161"/>
      <c r="F7411" s="162"/>
      <c r="G7411" s="147"/>
      <c r="H7411" s="146"/>
      <c r="J7411" s="146"/>
      <c r="L7411" s="150"/>
      <c r="N7411" s="163"/>
      <c r="O7411" s="146"/>
      <c r="P7411" s="146"/>
      <c r="Q7411" s="146"/>
      <c r="R7411" s="34"/>
      <c r="S7411" s="35"/>
      <c r="T7411" s="147"/>
    </row>
    <row r="7412">
      <c r="A7412" s="147"/>
      <c r="B7412" s="64"/>
      <c r="C7412" s="147" t="s">
        <v>217</v>
      </c>
      <c r="E7412" s="161"/>
      <c r="F7412" s="162"/>
      <c r="G7412" s="147"/>
      <c r="H7412" s="146"/>
      <c r="J7412" s="146"/>
      <c r="L7412" s="150"/>
      <c r="N7412" s="163"/>
      <c r="O7412" s="146"/>
      <c r="P7412" s="146"/>
      <c r="Q7412" s="146"/>
      <c r="R7412" s="34"/>
      <c r="S7412" s="35"/>
      <c r="T7412" s="147"/>
    </row>
    <row r="7413">
      <c r="A7413" s="147"/>
      <c r="B7413" s="64"/>
      <c r="C7413" s="147" t="s">
        <v>217</v>
      </c>
      <c r="E7413" s="161"/>
      <c r="F7413" s="162"/>
      <c r="G7413" s="147"/>
      <c r="H7413" s="146"/>
      <c r="J7413" s="146"/>
      <c r="L7413" s="150"/>
      <c r="N7413" s="163"/>
      <c r="O7413" s="146"/>
      <c r="P7413" s="146"/>
      <c r="Q7413" s="146"/>
      <c r="R7413" s="34"/>
      <c r="S7413" s="35"/>
      <c r="T7413" s="147"/>
    </row>
    <row r="7414">
      <c r="A7414" s="147"/>
      <c r="B7414" s="64"/>
      <c r="C7414" s="147" t="s">
        <v>217</v>
      </c>
      <c r="E7414" s="161"/>
      <c r="F7414" s="162"/>
      <c r="G7414" s="147"/>
      <c r="H7414" s="146"/>
      <c r="J7414" s="146"/>
      <c r="L7414" s="150"/>
      <c r="N7414" s="163"/>
      <c r="O7414" s="146"/>
      <c r="P7414" s="146"/>
      <c r="Q7414" s="146"/>
      <c r="R7414" s="34"/>
      <c r="S7414" s="35"/>
      <c r="T7414" s="147"/>
    </row>
    <row r="7415">
      <c r="A7415" s="147"/>
      <c r="B7415" s="64"/>
      <c r="C7415" s="147" t="s">
        <v>217</v>
      </c>
      <c r="E7415" s="161"/>
      <c r="F7415" s="162"/>
      <c r="G7415" s="147"/>
      <c r="H7415" s="146"/>
      <c r="J7415" s="146"/>
      <c r="L7415" s="150"/>
      <c r="N7415" s="163"/>
      <c r="O7415" s="146"/>
      <c r="P7415" s="146"/>
      <c r="Q7415" s="146"/>
      <c r="R7415" s="34"/>
      <c r="S7415" s="35"/>
      <c r="T7415" s="147"/>
    </row>
    <row r="7416">
      <c r="A7416" s="147"/>
      <c r="B7416" s="64"/>
      <c r="C7416" s="147" t="s">
        <v>217</v>
      </c>
      <c r="E7416" s="161"/>
      <c r="F7416" s="162"/>
      <c r="G7416" s="147"/>
      <c r="H7416" s="146"/>
      <c r="J7416" s="146"/>
      <c r="L7416" s="150"/>
      <c r="N7416" s="163"/>
      <c r="O7416" s="146"/>
      <c r="P7416" s="146"/>
      <c r="Q7416" s="146"/>
      <c r="R7416" s="34"/>
      <c r="S7416" s="35"/>
      <c r="T7416" s="147"/>
    </row>
    <row r="7417">
      <c r="A7417" s="147"/>
      <c r="B7417" s="64"/>
      <c r="C7417" s="147" t="s">
        <v>217</v>
      </c>
      <c r="E7417" s="161"/>
      <c r="F7417" s="162"/>
      <c r="G7417" s="147"/>
      <c r="H7417" s="146"/>
      <c r="J7417" s="146"/>
      <c r="L7417" s="150"/>
      <c r="N7417" s="163"/>
      <c r="O7417" s="146"/>
      <c r="P7417" s="146"/>
      <c r="Q7417" s="146"/>
      <c r="R7417" s="34"/>
      <c r="S7417" s="35"/>
      <c r="T7417" s="147"/>
    </row>
    <row r="7418">
      <c r="A7418" s="147"/>
      <c r="B7418" s="64"/>
      <c r="C7418" s="147" t="s">
        <v>217</v>
      </c>
      <c r="E7418" s="161"/>
      <c r="F7418" s="162"/>
      <c r="G7418" s="147"/>
      <c r="H7418" s="146"/>
      <c r="J7418" s="146"/>
      <c r="L7418" s="150"/>
      <c r="N7418" s="163"/>
      <c r="O7418" s="146"/>
      <c r="P7418" s="146"/>
      <c r="Q7418" s="146"/>
      <c r="R7418" s="34"/>
      <c r="S7418" s="35"/>
      <c r="T7418" s="147"/>
    </row>
    <row r="7419">
      <c r="A7419" s="147"/>
      <c r="B7419" s="64"/>
      <c r="C7419" s="147" t="s">
        <v>217</v>
      </c>
      <c r="E7419" s="161"/>
      <c r="F7419" s="162"/>
      <c r="G7419" s="147"/>
      <c r="H7419" s="146"/>
      <c r="J7419" s="146"/>
      <c r="L7419" s="150"/>
      <c r="N7419" s="163"/>
      <c r="O7419" s="146"/>
      <c r="P7419" s="146"/>
      <c r="Q7419" s="146"/>
      <c r="R7419" s="34"/>
      <c r="S7419" s="35"/>
      <c r="T7419" s="147"/>
    </row>
    <row r="7420">
      <c r="A7420" s="147"/>
      <c r="B7420" s="64"/>
      <c r="C7420" s="147" t="s">
        <v>217</v>
      </c>
      <c r="E7420" s="161"/>
      <c r="F7420" s="162"/>
      <c r="G7420" s="147"/>
      <c r="H7420" s="146"/>
      <c r="J7420" s="146"/>
      <c r="L7420" s="150"/>
      <c r="N7420" s="163"/>
      <c r="O7420" s="146"/>
      <c r="P7420" s="146"/>
      <c r="Q7420" s="146"/>
      <c r="R7420" s="34"/>
      <c r="S7420" s="35"/>
      <c r="T7420" s="147"/>
    </row>
    <row r="7421">
      <c r="A7421" s="147"/>
      <c r="B7421" s="64"/>
      <c r="C7421" s="147" t="s">
        <v>217</v>
      </c>
      <c r="E7421" s="161"/>
      <c r="F7421" s="162"/>
      <c r="G7421" s="147"/>
      <c r="H7421" s="146"/>
      <c r="J7421" s="146"/>
      <c r="L7421" s="150"/>
      <c r="N7421" s="163"/>
      <c r="O7421" s="146"/>
      <c r="P7421" s="146"/>
      <c r="Q7421" s="146"/>
      <c r="R7421" s="34"/>
      <c r="S7421" s="35"/>
      <c r="T7421" s="147"/>
    </row>
    <row r="7422">
      <c r="A7422" s="147"/>
      <c r="B7422" s="64"/>
      <c r="C7422" s="147" t="s">
        <v>217</v>
      </c>
      <c r="E7422" s="161"/>
      <c r="F7422" s="162"/>
      <c r="G7422" s="147"/>
      <c r="H7422" s="146"/>
      <c r="J7422" s="146"/>
      <c r="L7422" s="150"/>
      <c r="N7422" s="163"/>
      <c r="O7422" s="146"/>
      <c r="P7422" s="146"/>
      <c r="Q7422" s="146"/>
      <c r="R7422" s="34"/>
      <c r="S7422" s="35"/>
      <c r="T7422" s="147"/>
    </row>
    <row r="7423">
      <c r="A7423" s="147"/>
      <c r="B7423" s="64"/>
      <c r="C7423" s="147" t="s">
        <v>217</v>
      </c>
      <c r="E7423" s="161"/>
      <c r="F7423" s="162"/>
      <c r="G7423" s="147"/>
      <c r="H7423" s="146"/>
      <c r="J7423" s="146"/>
      <c r="L7423" s="150"/>
      <c r="N7423" s="163"/>
      <c r="O7423" s="146"/>
      <c r="P7423" s="146"/>
      <c r="Q7423" s="146"/>
      <c r="R7423" s="34"/>
      <c r="S7423" s="35"/>
      <c r="T7423" s="147"/>
    </row>
    <row r="7424">
      <c r="A7424" s="147"/>
      <c r="B7424" s="64"/>
      <c r="C7424" s="147" t="s">
        <v>217</v>
      </c>
      <c r="E7424" s="161"/>
      <c r="F7424" s="162"/>
      <c r="G7424" s="147"/>
      <c r="H7424" s="146"/>
      <c r="J7424" s="146"/>
      <c r="L7424" s="150"/>
      <c r="N7424" s="163"/>
      <c r="O7424" s="146"/>
      <c r="P7424" s="146"/>
      <c r="Q7424" s="146"/>
      <c r="R7424" s="34"/>
      <c r="S7424" s="35"/>
      <c r="T7424" s="147"/>
    </row>
    <row r="7425">
      <c r="A7425" s="147"/>
      <c r="B7425" s="64"/>
      <c r="C7425" s="147" t="s">
        <v>217</v>
      </c>
      <c r="E7425" s="161"/>
      <c r="F7425" s="162"/>
      <c r="G7425" s="147"/>
      <c r="H7425" s="146"/>
      <c r="J7425" s="146"/>
      <c r="L7425" s="150"/>
      <c r="N7425" s="163"/>
      <c r="O7425" s="146"/>
      <c r="P7425" s="146"/>
      <c r="Q7425" s="146"/>
      <c r="R7425" s="34"/>
      <c r="S7425" s="35"/>
      <c r="T7425" s="147"/>
    </row>
    <row r="7426">
      <c r="A7426" s="147"/>
      <c r="B7426" s="64"/>
      <c r="C7426" s="147" t="s">
        <v>217</v>
      </c>
      <c r="E7426" s="161"/>
      <c r="F7426" s="162"/>
      <c r="G7426" s="147"/>
      <c r="H7426" s="146"/>
      <c r="J7426" s="146"/>
      <c r="L7426" s="150"/>
      <c r="N7426" s="163"/>
      <c r="O7426" s="146"/>
      <c r="P7426" s="146"/>
      <c r="Q7426" s="146"/>
      <c r="R7426" s="34"/>
      <c r="S7426" s="35"/>
      <c r="T7426" s="147"/>
    </row>
    <row r="7427">
      <c r="A7427" s="147"/>
      <c r="B7427" s="64"/>
      <c r="C7427" s="147" t="s">
        <v>217</v>
      </c>
      <c r="E7427" s="161"/>
      <c r="F7427" s="162"/>
      <c r="G7427" s="147"/>
      <c r="H7427" s="146"/>
      <c r="J7427" s="146"/>
      <c r="L7427" s="150"/>
      <c r="N7427" s="163"/>
      <c r="O7427" s="146"/>
      <c r="P7427" s="146"/>
      <c r="Q7427" s="146"/>
      <c r="R7427" s="34"/>
      <c r="S7427" s="35"/>
      <c r="T7427" s="147"/>
    </row>
    <row r="7428">
      <c r="A7428" s="147"/>
      <c r="B7428" s="64"/>
      <c r="C7428" s="147" t="s">
        <v>217</v>
      </c>
      <c r="E7428" s="161"/>
      <c r="F7428" s="162"/>
      <c r="G7428" s="147"/>
      <c r="H7428" s="146"/>
      <c r="J7428" s="146"/>
      <c r="L7428" s="150"/>
      <c r="N7428" s="163"/>
      <c r="O7428" s="146"/>
      <c r="P7428" s="146"/>
      <c r="Q7428" s="146"/>
      <c r="R7428" s="34"/>
      <c r="S7428" s="35"/>
      <c r="T7428" s="147"/>
    </row>
    <row r="7429">
      <c r="A7429" s="147"/>
      <c r="B7429" s="64"/>
      <c r="C7429" s="147" t="s">
        <v>217</v>
      </c>
      <c r="E7429" s="161"/>
      <c r="F7429" s="162"/>
      <c r="G7429" s="147"/>
      <c r="H7429" s="146"/>
      <c r="J7429" s="146"/>
      <c r="L7429" s="150"/>
      <c r="N7429" s="163"/>
      <c r="O7429" s="146"/>
      <c r="P7429" s="146"/>
      <c r="Q7429" s="146"/>
      <c r="R7429" s="34"/>
      <c r="S7429" s="35"/>
      <c r="T7429" s="147"/>
    </row>
    <row r="7430">
      <c r="A7430" s="147"/>
      <c r="B7430" s="64"/>
      <c r="C7430" s="147" t="s">
        <v>217</v>
      </c>
      <c r="E7430" s="161"/>
      <c r="F7430" s="162"/>
      <c r="G7430" s="147"/>
      <c r="H7430" s="146"/>
      <c r="J7430" s="146"/>
      <c r="L7430" s="150"/>
      <c r="N7430" s="163"/>
      <c r="O7430" s="146"/>
      <c r="P7430" s="146"/>
      <c r="Q7430" s="146"/>
      <c r="R7430" s="34"/>
      <c r="S7430" s="35"/>
      <c r="T7430" s="147"/>
    </row>
    <row r="7431">
      <c r="A7431" s="147"/>
      <c r="B7431" s="64"/>
      <c r="C7431" s="147" t="s">
        <v>217</v>
      </c>
      <c r="E7431" s="161"/>
      <c r="F7431" s="162"/>
      <c r="G7431" s="147"/>
      <c r="H7431" s="146"/>
      <c r="J7431" s="146"/>
      <c r="L7431" s="150"/>
      <c r="N7431" s="163"/>
      <c r="O7431" s="146"/>
      <c r="P7431" s="146"/>
      <c r="Q7431" s="146"/>
      <c r="R7431" s="34"/>
      <c r="S7431" s="35"/>
      <c r="T7431" s="147"/>
    </row>
    <row r="7432">
      <c r="A7432" s="147"/>
      <c r="B7432" s="64"/>
      <c r="C7432" s="147" t="s">
        <v>217</v>
      </c>
      <c r="E7432" s="161"/>
      <c r="F7432" s="162"/>
      <c r="G7432" s="147"/>
      <c r="H7432" s="146"/>
      <c r="J7432" s="146"/>
      <c r="L7432" s="150"/>
      <c r="N7432" s="163"/>
      <c r="O7432" s="146"/>
      <c r="P7432" s="146"/>
      <c r="Q7432" s="146"/>
      <c r="R7432" s="34"/>
      <c r="S7432" s="35"/>
      <c r="T7432" s="147"/>
    </row>
    <row r="7433">
      <c r="A7433" s="147"/>
      <c r="B7433" s="64"/>
      <c r="C7433" s="147" t="s">
        <v>217</v>
      </c>
      <c r="E7433" s="161"/>
      <c r="F7433" s="162"/>
      <c r="G7433" s="147"/>
      <c r="H7433" s="146"/>
      <c r="J7433" s="146"/>
      <c r="L7433" s="150"/>
      <c r="N7433" s="163"/>
      <c r="O7433" s="146"/>
      <c r="P7433" s="146"/>
      <c r="Q7433" s="146"/>
      <c r="R7433" s="34"/>
      <c r="S7433" s="35"/>
      <c r="T7433" s="147"/>
    </row>
    <row r="7434">
      <c r="A7434" s="147"/>
      <c r="B7434" s="64"/>
      <c r="C7434" s="147" t="s">
        <v>217</v>
      </c>
      <c r="E7434" s="161"/>
      <c r="F7434" s="162"/>
      <c r="G7434" s="147"/>
      <c r="H7434" s="146"/>
      <c r="J7434" s="146"/>
      <c r="L7434" s="150"/>
      <c r="N7434" s="163"/>
      <c r="O7434" s="146"/>
      <c r="P7434" s="146"/>
      <c r="Q7434" s="146"/>
      <c r="R7434" s="34"/>
      <c r="S7434" s="35"/>
      <c r="T7434" s="147"/>
    </row>
    <row r="7435">
      <c r="A7435" s="147"/>
      <c r="B7435" s="64"/>
      <c r="C7435" s="147" t="s">
        <v>217</v>
      </c>
      <c r="E7435" s="161"/>
      <c r="F7435" s="162"/>
      <c r="G7435" s="147"/>
      <c r="H7435" s="146"/>
      <c r="J7435" s="146"/>
      <c r="L7435" s="150"/>
      <c r="N7435" s="163"/>
      <c r="O7435" s="146"/>
      <c r="P7435" s="146"/>
      <c r="Q7435" s="146"/>
      <c r="R7435" s="34"/>
      <c r="S7435" s="35"/>
      <c r="T7435" s="147"/>
    </row>
    <row r="7436">
      <c r="A7436" s="147"/>
      <c r="B7436" s="64"/>
      <c r="C7436" s="147" t="s">
        <v>217</v>
      </c>
      <c r="E7436" s="161"/>
      <c r="F7436" s="162"/>
      <c r="G7436" s="147"/>
      <c r="H7436" s="146"/>
      <c r="J7436" s="146"/>
      <c r="L7436" s="150"/>
      <c r="N7436" s="163"/>
      <c r="O7436" s="146"/>
      <c r="P7436" s="146"/>
      <c r="Q7436" s="146"/>
      <c r="R7436" s="34"/>
      <c r="S7436" s="35"/>
      <c r="T7436" s="147"/>
    </row>
    <row r="7437">
      <c r="A7437" s="147"/>
      <c r="B7437" s="64"/>
      <c r="C7437" s="147" t="s">
        <v>217</v>
      </c>
      <c r="E7437" s="161"/>
      <c r="F7437" s="162"/>
      <c r="G7437" s="147"/>
      <c r="H7437" s="146"/>
      <c r="J7437" s="146"/>
      <c r="L7437" s="150"/>
      <c r="N7437" s="163"/>
      <c r="O7437" s="146"/>
      <c r="P7437" s="146"/>
      <c r="Q7437" s="146"/>
      <c r="R7437" s="34"/>
      <c r="S7437" s="35"/>
      <c r="T7437" s="147"/>
    </row>
    <row r="7438">
      <c r="A7438" s="147"/>
      <c r="B7438" s="64"/>
      <c r="C7438" s="147" t="s">
        <v>217</v>
      </c>
      <c r="E7438" s="161"/>
      <c r="F7438" s="162"/>
      <c r="G7438" s="147"/>
      <c r="H7438" s="146"/>
      <c r="J7438" s="146"/>
      <c r="L7438" s="150"/>
      <c r="N7438" s="163"/>
      <c r="O7438" s="146"/>
      <c r="P7438" s="146"/>
      <c r="Q7438" s="146"/>
      <c r="R7438" s="34"/>
      <c r="S7438" s="35"/>
      <c r="T7438" s="147"/>
    </row>
    <row r="7439">
      <c r="A7439" s="147"/>
      <c r="B7439" s="64"/>
      <c r="C7439" s="147" t="s">
        <v>217</v>
      </c>
      <c r="E7439" s="161"/>
      <c r="F7439" s="162"/>
      <c r="G7439" s="147"/>
      <c r="H7439" s="146"/>
      <c r="J7439" s="146"/>
      <c r="L7439" s="150"/>
      <c r="N7439" s="163"/>
      <c r="O7439" s="146"/>
      <c r="P7439" s="146"/>
      <c r="Q7439" s="146"/>
      <c r="R7439" s="34"/>
      <c r="S7439" s="35"/>
      <c r="T7439" s="147"/>
    </row>
    <row r="7440">
      <c r="A7440" s="147"/>
      <c r="B7440" s="64"/>
      <c r="C7440" s="147" t="s">
        <v>217</v>
      </c>
      <c r="E7440" s="161"/>
      <c r="F7440" s="162"/>
      <c r="G7440" s="147"/>
      <c r="H7440" s="146"/>
      <c r="J7440" s="146"/>
      <c r="L7440" s="150"/>
      <c r="N7440" s="163"/>
      <c r="O7440" s="146"/>
      <c r="P7440" s="146"/>
      <c r="Q7440" s="146"/>
      <c r="R7440" s="34"/>
      <c r="S7440" s="35"/>
      <c r="T7440" s="147"/>
    </row>
    <row r="7441">
      <c r="A7441" s="147"/>
      <c r="B7441" s="64"/>
      <c r="C7441" s="147" t="s">
        <v>217</v>
      </c>
      <c r="E7441" s="161"/>
      <c r="F7441" s="162"/>
      <c r="G7441" s="147"/>
      <c r="H7441" s="146"/>
      <c r="J7441" s="146"/>
      <c r="L7441" s="150"/>
      <c r="N7441" s="163"/>
      <c r="O7441" s="146"/>
      <c r="P7441" s="146"/>
      <c r="Q7441" s="146"/>
      <c r="R7441" s="34"/>
      <c r="S7441" s="35"/>
      <c r="T7441" s="147"/>
    </row>
    <row r="7442">
      <c r="A7442" s="147"/>
      <c r="B7442" s="64"/>
      <c r="C7442" s="147" t="s">
        <v>217</v>
      </c>
      <c r="E7442" s="161"/>
      <c r="F7442" s="162"/>
      <c r="G7442" s="147"/>
      <c r="H7442" s="146"/>
      <c r="J7442" s="146"/>
      <c r="L7442" s="150"/>
      <c r="N7442" s="163"/>
      <c r="O7442" s="146"/>
      <c r="P7442" s="146"/>
      <c r="Q7442" s="146"/>
      <c r="R7442" s="34"/>
      <c r="S7442" s="35"/>
      <c r="T7442" s="147"/>
    </row>
    <row r="7443">
      <c r="A7443" s="147"/>
      <c r="B7443" s="64"/>
      <c r="C7443" s="147" t="s">
        <v>217</v>
      </c>
      <c r="E7443" s="161"/>
      <c r="F7443" s="162"/>
      <c r="G7443" s="147"/>
      <c r="H7443" s="146"/>
      <c r="J7443" s="146"/>
      <c r="L7443" s="150"/>
      <c r="N7443" s="163"/>
      <c r="O7443" s="146"/>
      <c r="P7443" s="146"/>
      <c r="Q7443" s="146"/>
      <c r="R7443" s="34"/>
      <c r="S7443" s="35"/>
      <c r="T7443" s="147"/>
    </row>
    <row r="7444">
      <c r="A7444" s="147"/>
      <c r="B7444" s="64"/>
      <c r="C7444" s="147" t="s">
        <v>217</v>
      </c>
      <c r="E7444" s="161"/>
      <c r="F7444" s="162"/>
      <c r="G7444" s="147"/>
      <c r="H7444" s="146"/>
      <c r="J7444" s="146"/>
      <c r="L7444" s="150"/>
      <c r="N7444" s="163"/>
      <c r="O7444" s="146"/>
      <c r="P7444" s="146"/>
      <c r="Q7444" s="146"/>
      <c r="R7444" s="34"/>
      <c r="S7444" s="35"/>
      <c r="T7444" s="147"/>
    </row>
    <row r="7445">
      <c r="A7445" s="147"/>
      <c r="B7445" s="64"/>
      <c r="C7445" s="147" t="s">
        <v>217</v>
      </c>
      <c r="E7445" s="161"/>
      <c r="F7445" s="162"/>
      <c r="G7445" s="147"/>
      <c r="H7445" s="146"/>
      <c r="J7445" s="146"/>
      <c r="L7445" s="150"/>
      <c r="N7445" s="163"/>
      <c r="O7445" s="146"/>
      <c r="P7445" s="146"/>
      <c r="Q7445" s="146"/>
      <c r="R7445" s="34"/>
      <c r="S7445" s="35"/>
      <c r="T7445" s="147"/>
    </row>
    <row r="7446">
      <c r="A7446" s="147"/>
      <c r="B7446" s="64"/>
      <c r="C7446" s="147" t="s">
        <v>217</v>
      </c>
      <c r="E7446" s="161"/>
      <c r="F7446" s="162"/>
      <c r="G7446" s="147"/>
      <c r="H7446" s="146"/>
      <c r="J7446" s="146"/>
      <c r="L7446" s="150"/>
      <c r="N7446" s="163"/>
      <c r="O7446" s="146"/>
      <c r="P7446" s="146"/>
      <c r="Q7446" s="146"/>
      <c r="R7446" s="34"/>
      <c r="S7446" s="35"/>
      <c r="T7446" s="147"/>
    </row>
    <row r="7447">
      <c r="A7447" s="147"/>
      <c r="B7447" s="64"/>
      <c r="C7447" s="147" t="s">
        <v>217</v>
      </c>
      <c r="E7447" s="161"/>
      <c r="F7447" s="162"/>
      <c r="G7447" s="147"/>
      <c r="H7447" s="146"/>
      <c r="J7447" s="146"/>
      <c r="L7447" s="150"/>
      <c r="N7447" s="163"/>
      <c r="O7447" s="146"/>
      <c r="P7447" s="146"/>
      <c r="Q7447" s="146"/>
      <c r="R7447" s="34"/>
      <c r="S7447" s="35"/>
      <c r="T7447" s="147"/>
    </row>
    <row r="7448">
      <c r="A7448" s="147"/>
      <c r="B7448" s="64"/>
      <c r="C7448" s="147" t="s">
        <v>217</v>
      </c>
      <c r="E7448" s="161"/>
      <c r="F7448" s="162"/>
      <c r="G7448" s="147"/>
      <c r="H7448" s="146"/>
      <c r="J7448" s="146"/>
      <c r="L7448" s="150"/>
      <c r="N7448" s="163"/>
      <c r="O7448" s="146"/>
      <c r="P7448" s="146"/>
      <c r="Q7448" s="146"/>
      <c r="R7448" s="34"/>
      <c r="S7448" s="35"/>
      <c r="T7448" s="147"/>
    </row>
    <row r="7449">
      <c r="A7449" s="147"/>
      <c r="B7449" s="64"/>
      <c r="C7449" s="147" t="s">
        <v>217</v>
      </c>
      <c r="E7449" s="161"/>
      <c r="F7449" s="162"/>
      <c r="G7449" s="147"/>
      <c r="H7449" s="146"/>
      <c r="J7449" s="146"/>
      <c r="L7449" s="150"/>
      <c r="N7449" s="163"/>
      <c r="O7449" s="146"/>
      <c r="P7449" s="146"/>
      <c r="Q7449" s="146"/>
      <c r="R7449" s="34"/>
      <c r="S7449" s="35"/>
      <c r="T7449" s="147"/>
    </row>
    <row r="7450">
      <c r="A7450" s="147"/>
      <c r="B7450" s="64"/>
      <c r="C7450" s="147" t="s">
        <v>217</v>
      </c>
      <c r="E7450" s="161"/>
      <c r="F7450" s="162"/>
      <c r="G7450" s="147"/>
      <c r="H7450" s="146"/>
      <c r="J7450" s="146"/>
      <c r="L7450" s="150"/>
      <c r="N7450" s="163"/>
      <c r="O7450" s="146"/>
      <c r="P7450" s="146"/>
      <c r="Q7450" s="146"/>
      <c r="R7450" s="34"/>
      <c r="S7450" s="35"/>
      <c r="T7450" s="147"/>
    </row>
    <row r="7451">
      <c r="A7451" s="147"/>
      <c r="B7451" s="64"/>
      <c r="C7451" s="147" t="s">
        <v>217</v>
      </c>
      <c r="E7451" s="161"/>
      <c r="F7451" s="162"/>
      <c r="G7451" s="147"/>
      <c r="H7451" s="146"/>
      <c r="J7451" s="146"/>
      <c r="L7451" s="150"/>
      <c r="N7451" s="163"/>
      <c r="O7451" s="146"/>
      <c r="P7451" s="146"/>
      <c r="Q7451" s="146"/>
      <c r="R7451" s="34"/>
      <c r="S7451" s="35"/>
      <c r="T7451" s="147"/>
    </row>
    <row r="7452">
      <c r="A7452" s="147"/>
      <c r="B7452" s="64"/>
      <c r="C7452" s="147" t="s">
        <v>217</v>
      </c>
      <c r="E7452" s="161"/>
      <c r="F7452" s="162"/>
      <c r="G7452" s="147"/>
      <c r="H7452" s="146"/>
      <c r="J7452" s="146"/>
      <c r="L7452" s="150"/>
      <c r="N7452" s="163"/>
      <c r="O7452" s="146"/>
      <c r="P7452" s="146"/>
      <c r="Q7452" s="146"/>
      <c r="R7452" s="34"/>
      <c r="S7452" s="35"/>
      <c r="T7452" s="147"/>
    </row>
    <row r="7453">
      <c r="A7453" s="147"/>
      <c r="B7453" s="64"/>
      <c r="C7453" s="147" t="s">
        <v>217</v>
      </c>
      <c r="E7453" s="161"/>
      <c r="F7453" s="162"/>
      <c r="G7453" s="147"/>
      <c r="H7453" s="146"/>
      <c r="J7453" s="146"/>
      <c r="L7453" s="150"/>
      <c r="N7453" s="163"/>
      <c r="O7453" s="146"/>
      <c r="P7453" s="146"/>
      <c r="Q7453" s="146"/>
      <c r="R7453" s="34"/>
      <c r="S7453" s="35"/>
      <c r="T7453" s="147"/>
    </row>
    <row r="7454">
      <c r="A7454" s="147"/>
      <c r="B7454" s="64"/>
      <c r="C7454" s="147" t="s">
        <v>217</v>
      </c>
      <c r="E7454" s="161"/>
      <c r="F7454" s="162"/>
      <c r="G7454" s="147"/>
      <c r="H7454" s="146"/>
      <c r="J7454" s="146"/>
      <c r="L7454" s="150"/>
      <c r="N7454" s="163"/>
      <c r="O7454" s="146"/>
      <c r="P7454" s="146"/>
      <c r="Q7454" s="146"/>
      <c r="R7454" s="34"/>
      <c r="S7454" s="35"/>
      <c r="T7454" s="147"/>
    </row>
    <row r="7455">
      <c r="A7455" s="147"/>
      <c r="B7455" s="64"/>
      <c r="C7455" s="147" t="s">
        <v>217</v>
      </c>
      <c r="E7455" s="161"/>
      <c r="F7455" s="162"/>
      <c r="G7455" s="147"/>
      <c r="H7455" s="146"/>
      <c r="J7455" s="146"/>
      <c r="L7455" s="150"/>
      <c r="N7455" s="163"/>
      <c r="O7455" s="146"/>
      <c r="P7455" s="146"/>
      <c r="Q7455" s="146"/>
      <c r="R7455" s="34"/>
      <c r="S7455" s="35"/>
      <c r="T7455" s="147"/>
    </row>
    <row r="7456">
      <c r="A7456" s="147"/>
      <c r="B7456" s="64"/>
      <c r="C7456" s="147" t="s">
        <v>217</v>
      </c>
      <c r="E7456" s="161"/>
      <c r="F7456" s="162"/>
      <c r="G7456" s="147"/>
      <c r="H7456" s="146"/>
      <c r="J7456" s="146"/>
      <c r="L7456" s="150"/>
      <c r="N7456" s="163"/>
      <c r="O7456" s="146"/>
      <c r="P7456" s="146"/>
      <c r="Q7456" s="146"/>
      <c r="R7456" s="34"/>
      <c r="S7456" s="35"/>
      <c r="T7456" s="147"/>
    </row>
    <row r="7457">
      <c r="A7457" s="147"/>
      <c r="B7457" s="64"/>
      <c r="C7457" s="147" t="s">
        <v>217</v>
      </c>
      <c r="E7457" s="161"/>
      <c r="F7457" s="162"/>
      <c r="G7457" s="147"/>
      <c r="H7457" s="146"/>
      <c r="J7457" s="146"/>
      <c r="L7457" s="150"/>
      <c r="N7457" s="163"/>
      <c r="O7457" s="146"/>
      <c r="P7457" s="146"/>
      <c r="Q7457" s="146"/>
      <c r="R7457" s="34"/>
      <c r="S7457" s="35"/>
      <c r="T7457" s="147"/>
    </row>
    <row r="7458">
      <c r="A7458" s="147"/>
      <c r="B7458" s="64"/>
      <c r="C7458" s="147" t="s">
        <v>217</v>
      </c>
      <c r="E7458" s="161"/>
      <c r="F7458" s="162"/>
      <c r="G7458" s="147"/>
      <c r="H7458" s="146"/>
      <c r="J7458" s="146"/>
      <c r="L7458" s="150"/>
      <c r="N7458" s="163"/>
      <c r="O7458" s="146"/>
      <c r="P7458" s="146"/>
      <c r="Q7458" s="146"/>
      <c r="R7458" s="34"/>
      <c r="S7458" s="35"/>
      <c r="T7458" s="147"/>
    </row>
    <row r="7459">
      <c r="A7459" s="147"/>
      <c r="B7459" s="64"/>
      <c r="C7459" s="147" t="s">
        <v>217</v>
      </c>
      <c r="E7459" s="161"/>
      <c r="F7459" s="162"/>
      <c r="G7459" s="147"/>
      <c r="H7459" s="146"/>
      <c r="J7459" s="146"/>
      <c r="L7459" s="150"/>
      <c r="N7459" s="163"/>
      <c r="O7459" s="146"/>
      <c r="P7459" s="146"/>
      <c r="Q7459" s="146"/>
      <c r="R7459" s="34"/>
      <c r="S7459" s="35"/>
      <c r="T7459" s="147"/>
    </row>
    <row r="7460">
      <c r="A7460" s="147"/>
      <c r="B7460" s="64"/>
      <c r="C7460" s="147" t="s">
        <v>217</v>
      </c>
      <c r="E7460" s="161"/>
      <c r="F7460" s="162"/>
      <c r="G7460" s="147"/>
      <c r="H7460" s="146"/>
      <c r="J7460" s="146"/>
      <c r="L7460" s="150"/>
      <c r="N7460" s="163"/>
      <c r="O7460" s="146"/>
      <c r="P7460" s="146"/>
      <c r="Q7460" s="146"/>
      <c r="R7460" s="34"/>
      <c r="S7460" s="35"/>
      <c r="T7460" s="147"/>
    </row>
    <row r="7461">
      <c r="A7461" s="147"/>
      <c r="B7461" s="64"/>
      <c r="C7461" s="147" t="s">
        <v>217</v>
      </c>
      <c r="E7461" s="161"/>
      <c r="F7461" s="162"/>
      <c r="G7461" s="147"/>
      <c r="H7461" s="146"/>
      <c r="J7461" s="146"/>
      <c r="L7461" s="150"/>
      <c r="N7461" s="163"/>
      <c r="O7461" s="146"/>
      <c r="P7461" s="146"/>
      <c r="Q7461" s="146"/>
      <c r="R7461" s="34"/>
      <c r="S7461" s="35"/>
      <c r="T7461" s="147"/>
    </row>
    <row r="7462">
      <c r="A7462" s="147"/>
      <c r="B7462" s="64"/>
      <c r="C7462" s="147" t="s">
        <v>217</v>
      </c>
      <c r="E7462" s="161"/>
      <c r="F7462" s="162"/>
      <c r="G7462" s="147"/>
      <c r="H7462" s="146"/>
      <c r="J7462" s="146"/>
      <c r="L7462" s="150"/>
      <c r="N7462" s="163"/>
      <c r="O7462" s="146"/>
      <c r="P7462" s="146"/>
      <c r="Q7462" s="146"/>
      <c r="R7462" s="34"/>
      <c r="S7462" s="35"/>
      <c r="T7462" s="147"/>
    </row>
    <row r="7463">
      <c r="A7463" s="147"/>
      <c r="B7463" s="64"/>
      <c r="C7463" s="147" t="s">
        <v>217</v>
      </c>
      <c r="E7463" s="161"/>
      <c r="F7463" s="162"/>
      <c r="G7463" s="147"/>
      <c r="H7463" s="146"/>
      <c r="J7463" s="146"/>
      <c r="L7463" s="150"/>
      <c r="N7463" s="163"/>
      <c r="O7463" s="146"/>
      <c r="P7463" s="146"/>
      <c r="Q7463" s="146"/>
      <c r="R7463" s="34"/>
      <c r="S7463" s="35"/>
      <c r="T7463" s="147"/>
    </row>
    <row r="7464">
      <c r="A7464" s="147"/>
      <c r="B7464" s="64"/>
      <c r="C7464" s="147" t="s">
        <v>217</v>
      </c>
      <c r="E7464" s="161"/>
      <c r="F7464" s="162"/>
      <c r="G7464" s="147"/>
      <c r="H7464" s="146"/>
      <c r="J7464" s="146"/>
      <c r="L7464" s="150"/>
      <c r="N7464" s="163"/>
      <c r="O7464" s="146"/>
      <c r="P7464" s="146"/>
      <c r="Q7464" s="146"/>
      <c r="R7464" s="34"/>
      <c r="S7464" s="35"/>
      <c r="T7464" s="147"/>
    </row>
    <row r="7465">
      <c r="A7465" s="147"/>
      <c r="B7465" s="64"/>
      <c r="C7465" s="147" t="s">
        <v>217</v>
      </c>
      <c r="E7465" s="161"/>
      <c r="F7465" s="162"/>
      <c r="G7465" s="147"/>
      <c r="H7465" s="146"/>
      <c r="J7465" s="146"/>
      <c r="L7465" s="150"/>
      <c r="N7465" s="163"/>
      <c r="O7465" s="146"/>
      <c r="P7465" s="146"/>
      <c r="Q7465" s="146"/>
      <c r="R7465" s="34"/>
      <c r="S7465" s="35"/>
      <c r="T7465" s="147"/>
    </row>
    <row r="7466">
      <c r="A7466" s="147"/>
      <c r="B7466" s="64"/>
      <c r="C7466" s="147" t="s">
        <v>217</v>
      </c>
      <c r="E7466" s="161"/>
      <c r="F7466" s="162"/>
      <c r="G7466" s="147"/>
      <c r="H7466" s="146"/>
      <c r="J7466" s="146"/>
      <c r="L7466" s="150"/>
      <c r="N7466" s="163"/>
      <c r="O7466" s="146"/>
      <c r="P7466" s="146"/>
      <c r="Q7466" s="146"/>
      <c r="R7466" s="34"/>
      <c r="S7466" s="35"/>
      <c r="T7466" s="147"/>
    </row>
    <row r="7467">
      <c r="A7467" s="147"/>
      <c r="B7467" s="64"/>
      <c r="C7467" s="147" t="s">
        <v>217</v>
      </c>
      <c r="E7467" s="161"/>
      <c r="F7467" s="162"/>
      <c r="G7467" s="147"/>
      <c r="H7467" s="146"/>
      <c r="J7467" s="146"/>
      <c r="L7467" s="150"/>
      <c r="N7467" s="163"/>
      <c r="O7467" s="146"/>
      <c r="P7467" s="146"/>
      <c r="Q7467" s="146"/>
      <c r="R7467" s="34"/>
      <c r="S7467" s="35"/>
      <c r="T7467" s="147"/>
    </row>
    <row r="7468">
      <c r="A7468" s="147"/>
      <c r="B7468" s="64"/>
      <c r="C7468" s="147" t="s">
        <v>217</v>
      </c>
      <c r="E7468" s="161"/>
      <c r="F7468" s="162"/>
      <c r="G7468" s="147"/>
      <c r="H7468" s="146"/>
      <c r="J7468" s="146"/>
      <c r="L7468" s="150"/>
      <c r="N7468" s="163"/>
      <c r="O7468" s="146"/>
      <c r="P7468" s="146"/>
      <c r="Q7468" s="146"/>
      <c r="R7468" s="34"/>
      <c r="S7468" s="35"/>
      <c r="T7468" s="147"/>
    </row>
    <row r="7469">
      <c r="A7469" s="147"/>
      <c r="B7469" s="64"/>
      <c r="C7469" s="147" t="s">
        <v>217</v>
      </c>
      <c r="E7469" s="161"/>
      <c r="F7469" s="162"/>
      <c r="G7469" s="147"/>
      <c r="H7469" s="146"/>
      <c r="J7469" s="146"/>
      <c r="L7469" s="150"/>
      <c r="N7469" s="163"/>
      <c r="O7469" s="146"/>
      <c r="P7469" s="146"/>
      <c r="Q7469" s="146"/>
      <c r="R7469" s="34"/>
      <c r="S7469" s="35"/>
      <c r="T7469" s="147"/>
    </row>
    <row r="7470">
      <c r="A7470" s="147"/>
      <c r="B7470" s="64"/>
      <c r="C7470" s="147" t="s">
        <v>217</v>
      </c>
      <c r="E7470" s="161"/>
      <c r="F7470" s="162"/>
      <c r="G7470" s="147"/>
      <c r="H7470" s="146"/>
      <c r="J7470" s="146"/>
      <c r="L7470" s="150"/>
      <c r="N7470" s="163"/>
      <c r="O7470" s="146"/>
      <c r="P7470" s="146"/>
      <c r="Q7470" s="146"/>
      <c r="R7470" s="34"/>
      <c r="S7470" s="35"/>
      <c r="T7470" s="147"/>
    </row>
    <row r="7471">
      <c r="A7471" s="147"/>
      <c r="B7471" s="64"/>
      <c r="C7471" s="147" t="s">
        <v>217</v>
      </c>
      <c r="E7471" s="161"/>
      <c r="F7471" s="162"/>
      <c r="G7471" s="147"/>
      <c r="H7471" s="146"/>
      <c r="J7471" s="146"/>
      <c r="L7471" s="150"/>
      <c r="N7471" s="163"/>
      <c r="O7471" s="146"/>
      <c r="P7471" s="146"/>
      <c r="Q7471" s="146"/>
      <c r="R7471" s="34"/>
      <c r="S7471" s="35"/>
      <c r="T7471" s="147"/>
    </row>
    <row r="7472">
      <c r="A7472" s="147"/>
      <c r="B7472" s="64"/>
      <c r="C7472" s="147" t="s">
        <v>217</v>
      </c>
      <c r="E7472" s="161"/>
      <c r="F7472" s="162"/>
      <c r="G7472" s="147"/>
      <c r="H7472" s="146"/>
      <c r="J7472" s="146"/>
      <c r="L7472" s="150"/>
      <c r="N7472" s="163"/>
      <c r="O7472" s="146"/>
      <c r="P7472" s="146"/>
      <c r="Q7472" s="146"/>
      <c r="R7472" s="34"/>
      <c r="S7472" s="35"/>
      <c r="T7472" s="147"/>
    </row>
    <row r="7473">
      <c r="A7473" s="147"/>
      <c r="B7473" s="64"/>
      <c r="C7473" s="147" t="s">
        <v>217</v>
      </c>
      <c r="E7473" s="161"/>
      <c r="F7473" s="162"/>
      <c r="G7473" s="147"/>
      <c r="H7473" s="146"/>
      <c r="J7473" s="146"/>
      <c r="L7473" s="150"/>
      <c r="N7473" s="163"/>
      <c r="O7473" s="146"/>
      <c r="P7473" s="146"/>
      <c r="Q7473" s="146"/>
      <c r="R7473" s="34"/>
      <c r="S7473" s="35"/>
      <c r="T7473" s="147"/>
    </row>
    <row r="7474">
      <c r="A7474" s="147"/>
      <c r="B7474" s="64"/>
      <c r="C7474" s="147" t="s">
        <v>217</v>
      </c>
      <c r="E7474" s="161"/>
      <c r="F7474" s="162"/>
      <c r="G7474" s="147"/>
      <c r="H7474" s="146"/>
      <c r="J7474" s="146"/>
      <c r="L7474" s="150"/>
      <c r="N7474" s="163"/>
      <c r="O7474" s="146"/>
      <c r="P7474" s="146"/>
      <c r="Q7474" s="146"/>
      <c r="R7474" s="34"/>
      <c r="S7474" s="35"/>
      <c r="T7474" s="147"/>
    </row>
    <row r="7475">
      <c r="A7475" s="147"/>
      <c r="B7475" s="64"/>
      <c r="C7475" s="147" t="s">
        <v>217</v>
      </c>
      <c r="E7475" s="161"/>
      <c r="F7475" s="162"/>
      <c r="G7475" s="147"/>
      <c r="H7475" s="146"/>
      <c r="J7475" s="146"/>
      <c r="L7475" s="150"/>
      <c r="N7475" s="163"/>
      <c r="O7475" s="146"/>
      <c r="P7475" s="146"/>
      <c r="Q7475" s="146"/>
      <c r="R7475" s="34"/>
      <c r="S7475" s="35"/>
      <c r="T7475" s="147"/>
    </row>
    <row r="7476">
      <c r="A7476" s="147"/>
      <c r="B7476" s="64"/>
      <c r="C7476" s="147" t="s">
        <v>217</v>
      </c>
      <c r="E7476" s="161"/>
      <c r="F7476" s="162"/>
      <c r="G7476" s="147"/>
      <c r="H7476" s="146"/>
      <c r="J7476" s="146"/>
      <c r="L7476" s="150"/>
      <c r="N7476" s="163"/>
      <c r="O7476" s="146"/>
      <c r="P7476" s="146"/>
      <c r="Q7476" s="146"/>
      <c r="R7476" s="34"/>
      <c r="S7476" s="35"/>
      <c r="T7476" s="147"/>
    </row>
    <row r="7477">
      <c r="A7477" s="147"/>
      <c r="B7477" s="64"/>
      <c r="C7477" s="147" t="s">
        <v>217</v>
      </c>
      <c r="E7477" s="161"/>
      <c r="F7477" s="162"/>
      <c r="G7477" s="147"/>
      <c r="H7477" s="146"/>
      <c r="J7477" s="146"/>
      <c r="L7477" s="150"/>
      <c r="N7477" s="163"/>
      <c r="O7477" s="146"/>
      <c r="P7477" s="146"/>
      <c r="Q7477" s="146"/>
      <c r="R7477" s="34"/>
      <c r="S7477" s="35"/>
      <c r="T7477" s="147"/>
    </row>
    <row r="7478">
      <c r="A7478" s="147"/>
      <c r="B7478" s="64"/>
      <c r="C7478" s="147" t="s">
        <v>217</v>
      </c>
      <c r="E7478" s="161"/>
      <c r="F7478" s="162"/>
      <c r="G7478" s="147"/>
      <c r="H7478" s="146"/>
      <c r="J7478" s="146"/>
      <c r="L7478" s="150"/>
      <c r="N7478" s="163"/>
      <c r="O7478" s="146"/>
      <c r="P7478" s="146"/>
      <c r="Q7478" s="146"/>
      <c r="R7478" s="34"/>
      <c r="S7478" s="35"/>
      <c r="T7478" s="147"/>
    </row>
    <row r="7479">
      <c r="A7479" s="147"/>
      <c r="B7479" s="64"/>
      <c r="C7479" s="147" t="s">
        <v>217</v>
      </c>
      <c r="E7479" s="161"/>
      <c r="F7479" s="162"/>
      <c r="G7479" s="147"/>
      <c r="H7479" s="146"/>
      <c r="J7479" s="146"/>
      <c r="L7479" s="150"/>
      <c r="N7479" s="163"/>
      <c r="O7479" s="146"/>
      <c r="P7479" s="146"/>
      <c r="Q7479" s="146"/>
      <c r="R7479" s="34"/>
      <c r="S7479" s="35"/>
      <c r="T7479" s="147"/>
    </row>
    <row r="7480">
      <c r="A7480" s="147"/>
      <c r="B7480" s="64"/>
      <c r="C7480" s="147" t="s">
        <v>217</v>
      </c>
      <c r="E7480" s="161"/>
      <c r="F7480" s="162"/>
      <c r="G7480" s="147"/>
      <c r="H7480" s="146"/>
      <c r="J7480" s="146"/>
      <c r="L7480" s="150"/>
      <c r="N7480" s="163"/>
      <c r="O7480" s="146"/>
      <c r="P7480" s="146"/>
      <c r="Q7480" s="146"/>
      <c r="R7480" s="34"/>
      <c r="S7480" s="35"/>
      <c r="T7480" s="147"/>
    </row>
    <row r="7481">
      <c r="A7481" s="147"/>
      <c r="B7481" s="64"/>
      <c r="C7481" s="147" t="s">
        <v>217</v>
      </c>
      <c r="E7481" s="161"/>
      <c r="F7481" s="162"/>
      <c r="G7481" s="147"/>
      <c r="H7481" s="146"/>
      <c r="J7481" s="146"/>
      <c r="L7481" s="150"/>
      <c r="N7481" s="163"/>
      <c r="O7481" s="146"/>
      <c r="P7481" s="146"/>
      <c r="Q7481" s="146"/>
      <c r="R7481" s="34"/>
      <c r="S7481" s="35"/>
      <c r="T7481" s="147"/>
    </row>
    <row r="7482">
      <c r="A7482" s="147"/>
      <c r="B7482" s="64"/>
      <c r="C7482" s="147" t="s">
        <v>217</v>
      </c>
      <c r="E7482" s="161"/>
      <c r="F7482" s="162"/>
      <c r="G7482" s="147"/>
      <c r="H7482" s="146"/>
      <c r="J7482" s="146"/>
      <c r="L7482" s="150"/>
      <c r="N7482" s="163"/>
      <c r="O7482" s="146"/>
      <c r="P7482" s="146"/>
      <c r="Q7482" s="146"/>
      <c r="R7482" s="34"/>
      <c r="S7482" s="35"/>
      <c r="T7482" s="147"/>
    </row>
    <row r="7483">
      <c r="A7483" s="147"/>
      <c r="B7483" s="64"/>
      <c r="C7483" s="147" t="s">
        <v>217</v>
      </c>
      <c r="E7483" s="161"/>
      <c r="F7483" s="162"/>
      <c r="G7483" s="147"/>
      <c r="H7483" s="146"/>
      <c r="J7483" s="146"/>
      <c r="L7483" s="150"/>
      <c r="N7483" s="163"/>
      <c r="O7483" s="146"/>
      <c r="P7483" s="146"/>
      <c r="Q7483" s="146"/>
      <c r="R7483" s="34"/>
      <c r="S7483" s="35"/>
      <c r="T7483" s="147"/>
    </row>
    <row r="7484">
      <c r="A7484" s="147"/>
      <c r="B7484" s="64"/>
      <c r="C7484" s="147" t="s">
        <v>217</v>
      </c>
      <c r="E7484" s="161"/>
      <c r="F7484" s="162"/>
      <c r="G7484" s="147"/>
      <c r="H7484" s="146"/>
      <c r="J7484" s="146"/>
      <c r="L7484" s="150"/>
      <c r="N7484" s="163"/>
      <c r="O7484" s="146"/>
      <c r="P7484" s="146"/>
      <c r="Q7484" s="146"/>
      <c r="R7484" s="34"/>
      <c r="S7484" s="35"/>
      <c r="T7484" s="147"/>
    </row>
    <row r="7485">
      <c r="A7485" s="147"/>
      <c r="B7485" s="64"/>
      <c r="C7485" s="147" t="s">
        <v>217</v>
      </c>
      <c r="E7485" s="161"/>
      <c r="F7485" s="162"/>
      <c r="G7485" s="147"/>
      <c r="H7485" s="146"/>
      <c r="J7485" s="146"/>
      <c r="L7485" s="150"/>
      <c r="N7485" s="163"/>
      <c r="O7485" s="146"/>
      <c r="P7485" s="146"/>
      <c r="Q7485" s="146"/>
      <c r="R7485" s="34"/>
      <c r="S7485" s="35"/>
      <c r="T7485" s="147"/>
    </row>
    <row r="7486">
      <c r="A7486" s="147"/>
      <c r="B7486" s="64"/>
      <c r="C7486" s="147" t="s">
        <v>217</v>
      </c>
      <c r="E7486" s="161"/>
      <c r="F7486" s="162"/>
      <c r="G7486" s="147"/>
      <c r="H7486" s="146"/>
      <c r="J7486" s="146"/>
      <c r="L7486" s="150"/>
      <c r="N7486" s="163"/>
      <c r="O7486" s="146"/>
      <c r="P7486" s="146"/>
      <c r="Q7486" s="146"/>
      <c r="R7486" s="34"/>
      <c r="S7486" s="35"/>
      <c r="T7486" s="147"/>
    </row>
    <row r="7487">
      <c r="A7487" s="147"/>
      <c r="B7487" s="64"/>
      <c r="C7487" s="147" t="s">
        <v>217</v>
      </c>
      <c r="E7487" s="161"/>
      <c r="F7487" s="162"/>
      <c r="G7487" s="147"/>
      <c r="H7487" s="146"/>
      <c r="J7487" s="146"/>
      <c r="L7487" s="150"/>
      <c r="N7487" s="163"/>
      <c r="O7487" s="146"/>
      <c r="P7487" s="146"/>
      <c r="Q7487" s="146"/>
      <c r="R7487" s="34"/>
      <c r="S7487" s="35"/>
      <c r="T7487" s="147"/>
    </row>
    <row r="7488">
      <c r="A7488" s="147"/>
      <c r="B7488" s="64"/>
      <c r="C7488" s="147" t="s">
        <v>217</v>
      </c>
      <c r="E7488" s="161"/>
      <c r="F7488" s="162"/>
      <c r="G7488" s="147"/>
      <c r="H7488" s="146"/>
      <c r="J7488" s="146"/>
      <c r="L7488" s="150"/>
      <c r="N7488" s="163"/>
      <c r="O7488" s="146"/>
      <c r="P7488" s="146"/>
      <c r="Q7488" s="146"/>
      <c r="R7488" s="34"/>
      <c r="S7488" s="35"/>
      <c r="T7488" s="147"/>
    </row>
    <row r="7489">
      <c r="A7489" s="147"/>
      <c r="B7489" s="64"/>
      <c r="C7489" s="147" t="s">
        <v>217</v>
      </c>
      <c r="E7489" s="161"/>
      <c r="F7489" s="162"/>
      <c r="G7489" s="147"/>
      <c r="H7489" s="146"/>
      <c r="J7489" s="146"/>
      <c r="L7489" s="150"/>
      <c r="N7489" s="163"/>
      <c r="O7489" s="146"/>
      <c r="P7489" s="146"/>
      <c r="Q7489" s="146"/>
      <c r="R7489" s="34"/>
      <c r="S7489" s="35"/>
      <c r="T7489" s="147"/>
    </row>
    <row r="7490">
      <c r="A7490" s="147"/>
      <c r="B7490" s="64"/>
      <c r="C7490" s="147" t="s">
        <v>217</v>
      </c>
      <c r="E7490" s="161"/>
      <c r="F7490" s="162"/>
      <c r="G7490" s="147"/>
      <c r="H7490" s="146"/>
      <c r="J7490" s="146"/>
      <c r="L7490" s="150"/>
      <c r="N7490" s="163"/>
      <c r="O7490" s="146"/>
      <c r="P7490" s="146"/>
      <c r="Q7490" s="146"/>
      <c r="R7490" s="34"/>
      <c r="S7490" s="35"/>
      <c r="T7490" s="147"/>
    </row>
    <row r="7491">
      <c r="A7491" s="147"/>
      <c r="B7491" s="64"/>
      <c r="C7491" s="147" t="s">
        <v>217</v>
      </c>
      <c r="E7491" s="161"/>
      <c r="F7491" s="162"/>
      <c r="G7491" s="147"/>
      <c r="H7491" s="146"/>
      <c r="J7491" s="146"/>
      <c r="L7491" s="150"/>
      <c r="N7491" s="163"/>
      <c r="O7491" s="146"/>
      <c r="P7491" s="146"/>
      <c r="Q7491" s="146"/>
      <c r="R7491" s="34"/>
      <c r="S7491" s="35"/>
      <c r="T7491" s="147"/>
    </row>
    <row r="7492">
      <c r="A7492" s="147"/>
      <c r="B7492" s="64"/>
      <c r="C7492" s="147" t="s">
        <v>217</v>
      </c>
      <c r="E7492" s="161"/>
      <c r="F7492" s="162"/>
      <c r="G7492" s="147"/>
      <c r="H7492" s="146"/>
      <c r="J7492" s="146"/>
      <c r="L7492" s="150"/>
      <c r="N7492" s="163"/>
      <c r="O7492" s="146"/>
      <c r="P7492" s="146"/>
      <c r="Q7492" s="146"/>
      <c r="R7492" s="34"/>
      <c r="S7492" s="35"/>
      <c r="T7492" s="147"/>
    </row>
    <row r="7493">
      <c r="A7493" s="147"/>
      <c r="B7493" s="64"/>
      <c r="C7493" s="147" t="s">
        <v>217</v>
      </c>
      <c r="E7493" s="161"/>
      <c r="F7493" s="162"/>
      <c r="G7493" s="147"/>
      <c r="H7493" s="146"/>
      <c r="J7493" s="146"/>
      <c r="L7493" s="150"/>
      <c r="N7493" s="163"/>
      <c r="O7493" s="146"/>
      <c r="P7493" s="146"/>
      <c r="Q7493" s="146"/>
      <c r="R7493" s="34"/>
      <c r="S7493" s="35"/>
      <c r="T7493" s="147"/>
    </row>
    <row r="7494">
      <c r="A7494" s="147"/>
      <c r="B7494" s="64"/>
      <c r="C7494" s="147" t="s">
        <v>217</v>
      </c>
      <c r="E7494" s="161"/>
      <c r="F7494" s="162"/>
      <c r="G7494" s="147"/>
      <c r="H7494" s="146"/>
      <c r="J7494" s="146"/>
      <c r="L7494" s="150"/>
      <c r="N7494" s="163"/>
      <c r="O7494" s="146"/>
      <c r="P7494" s="146"/>
      <c r="Q7494" s="146"/>
      <c r="R7494" s="34"/>
      <c r="S7494" s="35"/>
      <c r="T7494" s="147"/>
    </row>
    <row r="7495">
      <c r="A7495" s="147"/>
      <c r="B7495" s="64"/>
      <c r="C7495" s="147" t="s">
        <v>217</v>
      </c>
      <c r="E7495" s="161"/>
      <c r="F7495" s="162"/>
      <c r="G7495" s="147"/>
      <c r="H7495" s="146"/>
      <c r="J7495" s="146"/>
      <c r="L7495" s="150"/>
      <c r="N7495" s="163"/>
      <c r="O7495" s="146"/>
      <c r="P7495" s="146"/>
      <c r="Q7495" s="146"/>
      <c r="R7495" s="34"/>
      <c r="S7495" s="35"/>
      <c r="T7495" s="147"/>
    </row>
    <row r="7496">
      <c r="A7496" s="147"/>
      <c r="B7496" s="64"/>
      <c r="C7496" s="147" t="s">
        <v>217</v>
      </c>
      <c r="E7496" s="161"/>
      <c r="F7496" s="162"/>
      <c r="G7496" s="147"/>
      <c r="H7496" s="146"/>
      <c r="J7496" s="146"/>
      <c r="L7496" s="150"/>
      <c r="N7496" s="163"/>
      <c r="O7496" s="146"/>
      <c r="P7496" s="146"/>
      <c r="Q7496" s="146"/>
      <c r="R7496" s="34"/>
      <c r="S7496" s="35"/>
      <c r="T7496" s="147"/>
    </row>
    <row r="7497">
      <c r="A7497" s="147"/>
      <c r="B7497" s="64"/>
      <c r="C7497" s="147" t="s">
        <v>217</v>
      </c>
      <c r="E7497" s="161"/>
      <c r="F7497" s="162"/>
      <c r="G7497" s="147"/>
      <c r="H7497" s="146"/>
      <c r="J7497" s="146"/>
      <c r="L7497" s="150"/>
      <c r="N7497" s="163"/>
      <c r="O7497" s="146"/>
      <c r="P7497" s="146"/>
      <c r="Q7497" s="146"/>
      <c r="R7497" s="34"/>
      <c r="S7497" s="35"/>
      <c r="T7497" s="147"/>
    </row>
    <row r="7498">
      <c r="A7498" s="147"/>
      <c r="B7498" s="64"/>
      <c r="C7498" s="147" t="s">
        <v>217</v>
      </c>
      <c r="E7498" s="161"/>
      <c r="F7498" s="162"/>
      <c r="G7498" s="147"/>
      <c r="H7498" s="146"/>
      <c r="J7498" s="146"/>
      <c r="L7498" s="150"/>
      <c r="N7498" s="163"/>
      <c r="O7498" s="146"/>
      <c r="P7498" s="146"/>
      <c r="Q7498" s="146"/>
      <c r="R7498" s="34"/>
      <c r="S7498" s="35"/>
      <c r="T7498" s="147"/>
    </row>
    <row r="7499">
      <c r="A7499" s="147"/>
      <c r="B7499" s="64"/>
      <c r="C7499" s="147" t="s">
        <v>217</v>
      </c>
      <c r="E7499" s="161"/>
      <c r="F7499" s="162"/>
      <c r="G7499" s="147"/>
      <c r="H7499" s="146"/>
      <c r="J7499" s="146"/>
      <c r="L7499" s="150"/>
      <c r="N7499" s="163"/>
      <c r="O7499" s="146"/>
      <c r="P7499" s="146"/>
      <c r="Q7499" s="146"/>
      <c r="R7499" s="34"/>
      <c r="S7499" s="35"/>
      <c r="T7499" s="147"/>
    </row>
    <row r="7500">
      <c r="A7500" s="147"/>
      <c r="B7500" s="64"/>
      <c r="C7500" s="147" t="s">
        <v>217</v>
      </c>
      <c r="E7500" s="161"/>
      <c r="F7500" s="162"/>
      <c r="G7500" s="147"/>
      <c r="H7500" s="146"/>
      <c r="J7500" s="146"/>
      <c r="L7500" s="150"/>
      <c r="N7500" s="163"/>
      <c r="O7500" s="146"/>
      <c r="P7500" s="146"/>
      <c r="Q7500" s="146"/>
      <c r="R7500" s="34"/>
      <c r="S7500" s="35"/>
      <c r="T7500" s="147"/>
    </row>
    <row r="7501">
      <c r="A7501" s="147"/>
      <c r="B7501" s="64"/>
      <c r="C7501" s="147" t="s">
        <v>217</v>
      </c>
      <c r="E7501" s="161"/>
      <c r="F7501" s="162"/>
      <c r="G7501" s="147"/>
      <c r="H7501" s="146"/>
      <c r="J7501" s="146"/>
      <c r="L7501" s="150"/>
      <c r="N7501" s="163"/>
      <c r="O7501" s="146"/>
      <c r="P7501" s="146"/>
      <c r="Q7501" s="146"/>
      <c r="R7501" s="34"/>
      <c r="S7501" s="35"/>
      <c r="T7501" s="147"/>
    </row>
    <row r="7502">
      <c r="A7502" s="147"/>
      <c r="B7502" s="64"/>
      <c r="C7502" s="147" t="s">
        <v>217</v>
      </c>
      <c r="E7502" s="161"/>
      <c r="F7502" s="162"/>
      <c r="G7502" s="147"/>
      <c r="H7502" s="146"/>
      <c r="J7502" s="146"/>
      <c r="L7502" s="150"/>
      <c r="N7502" s="163"/>
      <c r="O7502" s="146"/>
      <c r="P7502" s="146"/>
      <c r="Q7502" s="146"/>
      <c r="R7502" s="34"/>
      <c r="S7502" s="35"/>
      <c r="T7502" s="147"/>
    </row>
    <row r="7503">
      <c r="A7503" s="147"/>
      <c r="B7503" s="64"/>
      <c r="C7503" s="147" t="s">
        <v>217</v>
      </c>
      <c r="E7503" s="161"/>
      <c r="F7503" s="162"/>
      <c r="G7503" s="147"/>
      <c r="H7503" s="146"/>
      <c r="J7503" s="146"/>
      <c r="L7503" s="150"/>
      <c r="N7503" s="163"/>
      <c r="O7503" s="146"/>
      <c r="P7503" s="146"/>
      <c r="Q7503" s="146"/>
      <c r="R7503" s="34"/>
      <c r="S7503" s="35"/>
      <c r="T7503" s="147"/>
    </row>
    <row r="7504">
      <c r="A7504" s="147"/>
      <c r="B7504" s="64"/>
      <c r="C7504" s="147" t="s">
        <v>217</v>
      </c>
      <c r="E7504" s="161"/>
      <c r="F7504" s="162"/>
      <c r="G7504" s="147"/>
      <c r="H7504" s="146"/>
      <c r="J7504" s="146"/>
      <c r="L7504" s="150"/>
      <c r="N7504" s="163"/>
      <c r="O7504" s="146"/>
      <c r="P7504" s="146"/>
      <c r="Q7504" s="146"/>
      <c r="R7504" s="34"/>
      <c r="S7504" s="35"/>
      <c r="T7504" s="147"/>
    </row>
    <row r="7505">
      <c r="A7505" s="147"/>
      <c r="B7505" s="64"/>
      <c r="C7505" s="147" t="s">
        <v>217</v>
      </c>
      <c r="E7505" s="161"/>
      <c r="F7505" s="162"/>
      <c r="G7505" s="147"/>
      <c r="H7505" s="146"/>
      <c r="J7505" s="146"/>
      <c r="L7505" s="150"/>
      <c r="N7505" s="163"/>
      <c r="O7505" s="146"/>
      <c r="P7505" s="146"/>
      <c r="Q7505" s="146"/>
      <c r="R7505" s="34"/>
      <c r="S7505" s="35"/>
      <c r="T7505" s="147"/>
    </row>
    <row r="7506">
      <c r="A7506" s="147"/>
      <c r="B7506" s="64"/>
      <c r="C7506" s="147" t="s">
        <v>217</v>
      </c>
      <c r="E7506" s="161"/>
      <c r="F7506" s="162"/>
      <c r="G7506" s="147"/>
      <c r="H7506" s="146"/>
      <c r="J7506" s="146"/>
      <c r="L7506" s="150"/>
      <c r="N7506" s="163"/>
      <c r="O7506" s="146"/>
      <c r="P7506" s="146"/>
      <c r="Q7506" s="146"/>
      <c r="R7506" s="34"/>
      <c r="S7506" s="35"/>
      <c r="T7506" s="147"/>
    </row>
    <row r="7507">
      <c r="A7507" s="147"/>
      <c r="B7507" s="64"/>
      <c r="C7507" s="147" t="s">
        <v>217</v>
      </c>
      <c r="E7507" s="161"/>
      <c r="F7507" s="162"/>
      <c r="G7507" s="147"/>
      <c r="H7507" s="146"/>
      <c r="J7507" s="146"/>
      <c r="L7507" s="150"/>
      <c r="N7507" s="163"/>
      <c r="O7507" s="146"/>
      <c r="P7507" s="146"/>
      <c r="Q7507" s="146"/>
      <c r="R7507" s="34"/>
      <c r="S7507" s="35"/>
      <c r="T7507" s="147"/>
    </row>
    <row r="7508">
      <c r="A7508" s="147"/>
      <c r="B7508" s="64"/>
      <c r="C7508" s="147" t="s">
        <v>217</v>
      </c>
      <c r="E7508" s="161"/>
      <c r="F7508" s="162"/>
      <c r="G7508" s="147"/>
      <c r="H7508" s="146"/>
      <c r="J7508" s="146"/>
      <c r="L7508" s="150"/>
      <c r="N7508" s="163"/>
      <c r="O7508" s="146"/>
      <c r="P7508" s="146"/>
      <c r="Q7508" s="146"/>
      <c r="R7508" s="34"/>
      <c r="S7508" s="35"/>
      <c r="T7508" s="147"/>
    </row>
    <row r="7509">
      <c r="A7509" s="147"/>
      <c r="B7509" s="64"/>
      <c r="C7509" s="147" t="s">
        <v>217</v>
      </c>
      <c r="E7509" s="161"/>
      <c r="F7509" s="162"/>
      <c r="G7509" s="147"/>
      <c r="H7509" s="146"/>
      <c r="J7509" s="146"/>
      <c r="L7509" s="150"/>
      <c r="N7509" s="163"/>
      <c r="O7509" s="146"/>
      <c r="P7509" s="146"/>
      <c r="Q7509" s="146"/>
      <c r="R7509" s="34"/>
      <c r="S7509" s="35"/>
      <c r="T7509" s="147"/>
    </row>
    <row r="7510">
      <c r="A7510" s="147"/>
      <c r="B7510" s="64"/>
      <c r="C7510" s="147" t="s">
        <v>217</v>
      </c>
      <c r="E7510" s="161"/>
      <c r="F7510" s="162"/>
      <c r="G7510" s="147"/>
      <c r="H7510" s="146"/>
      <c r="J7510" s="146"/>
      <c r="L7510" s="150"/>
      <c r="N7510" s="163"/>
      <c r="O7510" s="146"/>
      <c r="P7510" s="146"/>
      <c r="Q7510" s="146"/>
      <c r="R7510" s="34"/>
      <c r="S7510" s="35"/>
      <c r="T7510" s="147"/>
    </row>
    <row r="7511">
      <c r="A7511" s="147"/>
      <c r="B7511" s="64"/>
      <c r="C7511" s="147" t="s">
        <v>217</v>
      </c>
      <c r="E7511" s="161"/>
      <c r="F7511" s="162"/>
      <c r="G7511" s="147"/>
      <c r="H7511" s="146"/>
      <c r="J7511" s="146"/>
      <c r="L7511" s="150"/>
      <c r="N7511" s="163"/>
      <c r="O7511" s="146"/>
      <c r="P7511" s="146"/>
      <c r="Q7511" s="146"/>
      <c r="R7511" s="34"/>
      <c r="S7511" s="35"/>
      <c r="T7511" s="147"/>
    </row>
    <row r="7512">
      <c r="A7512" s="147"/>
      <c r="B7512" s="64"/>
      <c r="C7512" s="147" t="s">
        <v>217</v>
      </c>
      <c r="E7512" s="161"/>
      <c r="F7512" s="162"/>
      <c r="G7512" s="147"/>
      <c r="H7512" s="146"/>
      <c r="J7512" s="146"/>
      <c r="L7512" s="150"/>
      <c r="N7512" s="163"/>
      <c r="O7512" s="146"/>
      <c r="P7512" s="146"/>
      <c r="Q7512" s="146"/>
      <c r="R7512" s="34"/>
      <c r="S7512" s="35"/>
      <c r="T7512" s="147"/>
    </row>
    <row r="7513">
      <c r="A7513" s="147"/>
      <c r="B7513" s="64"/>
      <c r="C7513" s="147" t="s">
        <v>217</v>
      </c>
      <c r="E7513" s="161"/>
      <c r="F7513" s="162"/>
      <c r="G7513" s="147"/>
      <c r="H7513" s="146"/>
      <c r="J7513" s="146"/>
      <c r="L7513" s="150"/>
      <c r="N7513" s="163"/>
      <c r="O7513" s="146"/>
      <c r="P7513" s="146"/>
      <c r="Q7513" s="146"/>
      <c r="R7513" s="34"/>
      <c r="S7513" s="35"/>
      <c r="T7513" s="147"/>
    </row>
    <row r="7514">
      <c r="A7514" s="147"/>
      <c r="B7514" s="64"/>
      <c r="C7514" s="147" t="s">
        <v>217</v>
      </c>
      <c r="E7514" s="161"/>
      <c r="F7514" s="162"/>
      <c r="G7514" s="147"/>
      <c r="H7514" s="146"/>
      <c r="J7514" s="146"/>
      <c r="L7514" s="150"/>
      <c r="N7514" s="163"/>
      <c r="O7514" s="146"/>
      <c r="P7514" s="146"/>
      <c r="Q7514" s="146"/>
      <c r="R7514" s="34"/>
      <c r="S7514" s="35"/>
      <c r="T7514" s="147"/>
    </row>
    <row r="7515">
      <c r="A7515" s="147"/>
      <c r="B7515" s="64"/>
      <c r="C7515" s="147" t="s">
        <v>217</v>
      </c>
      <c r="E7515" s="161"/>
      <c r="F7515" s="162"/>
      <c r="G7515" s="147"/>
      <c r="H7515" s="146"/>
      <c r="J7515" s="146"/>
      <c r="L7515" s="150"/>
      <c r="N7515" s="163"/>
      <c r="O7515" s="146"/>
      <c r="P7515" s="146"/>
      <c r="Q7515" s="146"/>
      <c r="R7515" s="34"/>
      <c r="S7515" s="35"/>
      <c r="T7515" s="147"/>
    </row>
    <row r="7516">
      <c r="A7516" s="147"/>
      <c r="B7516" s="64"/>
      <c r="C7516" s="147" t="s">
        <v>217</v>
      </c>
      <c r="E7516" s="161"/>
      <c r="F7516" s="162"/>
      <c r="G7516" s="147"/>
      <c r="H7516" s="146"/>
      <c r="J7516" s="146"/>
      <c r="L7516" s="150"/>
      <c r="N7516" s="163"/>
      <c r="O7516" s="146"/>
      <c r="P7516" s="146"/>
      <c r="Q7516" s="146"/>
      <c r="R7516" s="34"/>
      <c r="S7516" s="35"/>
      <c r="T7516" s="147"/>
    </row>
    <row r="7517">
      <c r="A7517" s="147"/>
      <c r="B7517" s="64"/>
      <c r="C7517" s="147" t="s">
        <v>217</v>
      </c>
      <c r="E7517" s="161"/>
      <c r="F7517" s="162"/>
      <c r="G7517" s="147"/>
      <c r="H7517" s="146"/>
      <c r="J7517" s="146"/>
      <c r="L7517" s="150"/>
      <c r="N7517" s="163"/>
      <c r="O7517" s="146"/>
      <c r="P7517" s="146"/>
      <c r="Q7517" s="146"/>
      <c r="R7517" s="34"/>
      <c r="S7517" s="35"/>
      <c r="T7517" s="147"/>
    </row>
    <row r="7518">
      <c r="A7518" s="147"/>
      <c r="B7518" s="64"/>
      <c r="C7518" s="147" t="s">
        <v>217</v>
      </c>
      <c r="E7518" s="161"/>
      <c r="F7518" s="162"/>
      <c r="G7518" s="147"/>
      <c r="H7518" s="146"/>
      <c r="J7518" s="146"/>
      <c r="L7518" s="150"/>
      <c r="N7518" s="163"/>
      <c r="O7518" s="146"/>
      <c r="P7518" s="146"/>
      <c r="Q7518" s="146"/>
      <c r="R7518" s="34"/>
      <c r="S7518" s="35"/>
      <c r="T7518" s="147"/>
    </row>
    <row r="7519">
      <c r="A7519" s="147"/>
      <c r="B7519" s="64"/>
      <c r="C7519" s="147" t="s">
        <v>217</v>
      </c>
      <c r="E7519" s="161"/>
      <c r="F7519" s="162"/>
      <c r="G7519" s="147"/>
      <c r="H7519" s="146"/>
      <c r="J7519" s="146"/>
      <c r="L7519" s="150"/>
      <c r="N7519" s="163"/>
      <c r="O7519" s="146"/>
      <c r="P7519" s="146"/>
      <c r="Q7519" s="146"/>
      <c r="R7519" s="34"/>
      <c r="S7519" s="35"/>
      <c r="T7519" s="147"/>
    </row>
    <row r="7520">
      <c r="A7520" s="147"/>
      <c r="B7520" s="64"/>
      <c r="C7520" s="147" t="s">
        <v>217</v>
      </c>
      <c r="E7520" s="161"/>
      <c r="F7520" s="162"/>
      <c r="G7520" s="147"/>
      <c r="H7520" s="146"/>
      <c r="J7520" s="146"/>
      <c r="L7520" s="150"/>
      <c r="N7520" s="163"/>
      <c r="O7520" s="146"/>
      <c r="P7520" s="146"/>
      <c r="Q7520" s="146"/>
      <c r="R7520" s="34"/>
      <c r="S7520" s="35"/>
      <c r="T7520" s="147"/>
    </row>
    <row r="7521">
      <c r="A7521" s="147"/>
      <c r="B7521" s="64"/>
      <c r="C7521" s="147" t="s">
        <v>217</v>
      </c>
      <c r="E7521" s="161"/>
      <c r="F7521" s="162"/>
      <c r="G7521" s="147"/>
      <c r="H7521" s="146"/>
      <c r="J7521" s="146"/>
      <c r="L7521" s="150"/>
      <c r="N7521" s="163"/>
      <c r="O7521" s="146"/>
      <c r="P7521" s="146"/>
      <c r="Q7521" s="146"/>
      <c r="R7521" s="34"/>
      <c r="S7521" s="35"/>
      <c r="T7521" s="147"/>
    </row>
    <row r="7522">
      <c r="A7522" s="147"/>
      <c r="B7522" s="64"/>
      <c r="C7522" s="147" t="s">
        <v>217</v>
      </c>
      <c r="E7522" s="161"/>
      <c r="F7522" s="162"/>
      <c r="G7522" s="147"/>
      <c r="H7522" s="146"/>
      <c r="J7522" s="146"/>
      <c r="L7522" s="150"/>
      <c r="N7522" s="163"/>
      <c r="O7522" s="146"/>
      <c r="P7522" s="146"/>
      <c r="Q7522" s="146"/>
      <c r="R7522" s="34"/>
      <c r="S7522" s="35"/>
      <c r="T7522" s="147"/>
    </row>
    <row r="7523">
      <c r="A7523" s="147"/>
      <c r="B7523" s="64"/>
      <c r="C7523" s="147" t="s">
        <v>217</v>
      </c>
      <c r="E7523" s="161"/>
      <c r="F7523" s="162"/>
      <c r="G7523" s="147"/>
      <c r="H7523" s="146"/>
      <c r="J7523" s="146"/>
      <c r="L7523" s="150"/>
      <c r="N7523" s="163"/>
      <c r="O7523" s="146"/>
      <c r="P7523" s="146"/>
      <c r="Q7523" s="146"/>
      <c r="R7523" s="34"/>
      <c r="S7523" s="35"/>
      <c r="T7523" s="147"/>
    </row>
    <row r="7524">
      <c r="A7524" s="147"/>
      <c r="B7524" s="64"/>
      <c r="C7524" s="147" t="s">
        <v>217</v>
      </c>
      <c r="E7524" s="161"/>
      <c r="F7524" s="162"/>
      <c r="G7524" s="147"/>
      <c r="H7524" s="146"/>
      <c r="J7524" s="146"/>
      <c r="L7524" s="150"/>
      <c r="N7524" s="163"/>
      <c r="O7524" s="146"/>
      <c r="P7524" s="146"/>
      <c r="Q7524" s="146"/>
      <c r="R7524" s="34"/>
      <c r="S7524" s="35"/>
      <c r="T7524" s="147"/>
    </row>
    <row r="7525">
      <c r="A7525" s="147"/>
      <c r="B7525" s="64"/>
      <c r="C7525" s="147" t="s">
        <v>217</v>
      </c>
      <c r="E7525" s="161"/>
      <c r="F7525" s="162"/>
      <c r="G7525" s="147"/>
      <c r="H7525" s="146"/>
      <c r="J7525" s="146"/>
      <c r="L7525" s="150"/>
      <c r="N7525" s="163"/>
      <c r="O7525" s="146"/>
      <c r="P7525" s="146"/>
      <c r="Q7525" s="146"/>
      <c r="R7525" s="34"/>
      <c r="S7525" s="35"/>
      <c r="T7525" s="147"/>
    </row>
    <row r="7526">
      <c r="A7526" s="147"/>
      <c r="B7526" s="64"/>
      <c r="C7526" s="147" t="s">
        <v>217</v>
      </c>
      <c r="E7526" s="161"/>
      <c r="F7526" s="162"/>
      <c r="G7526" s="147"/>
      <c r="H7526" s="146"/>
      <c r="J7526" s="146"/>
      <c r="L7526" s="150"/>
      <c r="N7526" s="163"/>
      <c r="O7526" s="146"/>
      <c r="P7526" s="146"/>
      <c r="Q7526" s="146"/>
      <c r="R7526" s="34"/>
      <c r="S7526" s="35"/>
      <c r="T7526" s="147"/>
    </row>
    <row r="7527">
      <c r="A7527" s="147"/>
      <c r="B7527" s="64"/>
      <c r="C7527" s="147" t="s">
        <v>217</v>
      </c>
      <c r="E7527" s="161"/>
      <c r="F7527" s="162"/>
      <c r="G7527" s="147"/>
      <c r="H7527" s="146"/>
      <c r="J7527" s="146"/>
      <c r="L7527" s="150"/>
      <c r="N7527" s="163"/>
      <c r="O7527" s="146"/>
      <c r="P7527" s="146"/>
      <c r="Q7527" s="146"/>
      <c r="R7527" s="34"/>
      <c r="S7527" s="35"/>
      <c r="T7527" s="147"/>
    </row>
    <row r="7528">
      <c r="A7528" s="147"/>
      <c r="B7528" s="64"/>
      <c r="C7528" s="147" t="s">
        <v>217</v>
      </c>
      <c r="E7528" s="161"/>
      <c r="F7528" s="162"/>
      <c r="G7528" s="147"/>
      <c r="H7528" s="146"/>
      <c r="J7528" s="146"/>
      <c r="L7528" s="150"/>
      <c r="N7528" s="163"/>
      <c r="O7528" s="146"/>
      <c r="P7528" s="146"/>
      <c r="Q7528" s="146"/>
      <c r="R7528" s="34"/>
      <c r="S7528" s="35"/>
      <c r="T7528" s="147"/>
    </row>
    <row r="7529">
      <c r="A7529" s="147"/>
      <c r="B7529" s="64"/>
      <c r="C7529" s="147" t="s">
        <v>217</v>
      </c>
      <c r="E7529" s="161"/>
      <c r="F7529" s="162"/>
      <c r="G7529" s="147"/>
      <c r="H7529" s="146"/>
      <c r="J7529" s="146"/>
      <c r="L7529" s="150"/>
      <c r="N7529" s="163"/>
      <c r="O7529" s="146"/>
      <c r="P7529" s="146"/>
      <c r="Q7529" s="146"/>
      <c r="R7529" s="34"/>
      <c r="S7529" s="35"/>
      <c r="T7529" s="147"/>
    </row>
    <row r="7530">
      <c r="A7530" s="147"/>
      <c r="B7530" s="64"/>
      <c r="C7530" s="147" t="s">
        <v>217</v>
      </c>
      <c r="E7530" s="161"/>
      <c r="F7530" s="162"/>
      <c r="G7530" s="147"/>
      <c r="H7530" s="146"/>
      <c r="J7530" s="146"/>
      <c r="L7530" s="150"/>
      <c r="N7530" s="163"/>
      <c r="O7530" s="146"/>
      <c r="P7530" s="146"/>
      <c r="Q7530" s="146"/>
      <c r="R7530" s="34"/>
      <c r="S7530" s="35"/>
      <c r="T7530" s="147"/>
    </row>
    <row r="7531">
      <c r="A7531" s="147"/>
      <c r="B7531" s="64"/>
      <c r="C7531" s="147" t="s">
        <v>217</v>
      </c>
      <c r="E7531" s="161"/>
      <c r="F7531" s="162"/>
      <c r="G7531" s="147"/>
      <c r="H7531" s="146"/>
      <c r="J7531" s="146"/>
      <c r="L7531" s="150"/>
      <c r="N7531" s="163"/>
      <c r="O7531" s="146"/>
      <c r="P7531" s="146"/>
      <c r="Q7531" s="146"/>
      <c r="R7531" s="34"/>
      <c r="S7531" s="35"/>
      <c r="T7531" s="147"/>
    </row>
    <row r="7532">
      <c r="A7532" s="147"/>
      <c r="B7532" s="64"/>
      <c r="C7532" s="147" t="s">
        <v>217</v>
      </c>
      <c r="E7532" s="161"/>
      <c r="F7532" s="162"/>
      <c r="G7532" s="147"/>
      <c r="H7532" s="146"/>
      <c r="J7532" s="146"/>
      <c r="L7532" s="150"/>
      <c r="N7532" s="163"/>
      <c r="O7532" s="146"/>
      <c r="P7532" s="146"/>
      <c r="Q7532" s="146"/>
      <c r="R7532" s="34"/>
      <c r="S7532" s="35"/>
      <c r="T7532" s="147"/>
    </row>
    <row r="7533">
      <c r="A7533" s="147"/>
      <c r="B7533" s="64"/>
      <c r="C7533" s="147" t="s">
        <v>217</v>
      </c>
      <c r="E7533" s="161"/>
      <c r="F7533" s="162"/>
      <c r="G7533" s="147"/>
      <c r="H7533" s="146"/>
      <c r="J7533" s="146"/>
      <c r="L7533" s="150"/>
      <c r="N7533" s="163"/>
      <c r="O7533" s="146"/>
      <c r="P7533" s="146"/>
      <c r="Q7533" s="146"/>
      <c r="R7533" s="34"/>
      <c r="S7533" s="35"/>
      <c r="T7533" s="147"/>
    </row>
    <row r="7534">
      <c r="A7534" s="147"/>
      <c r="B7534" s="64"/>
      <c r="C7534" s="147" t="s">
        <v>217</v>
      </c>
      <c r="E7534" s="161"/>
      <c r="F7534" s="162"/>
      <c r="G7534" s="147"/>
      <c r="H7534" s="146"/>
      <c r="J7534" s="146"/>
      <c r="L7534" s="150"/>
      <c r="N7534" s="163"/>
      <c r="O7534" s="146"/>
      <c r="P7534" s="146"/>
      <c r="Q7534" s="146"/>
      <c r="R7534" s="34"/>
      <c r="S7534" s="35"/>
      <c r="T7534" s="147"/>
    </row>
    <row r="7535">
      <c r="A7535" s="147"/>
      <c r="B7535" s="64"/>
      <c r="C7535" s="147" t="s">
        <v>217</v>
      </c>
      <c r="E7535" s="161"/>
      <c r="F7535" s="162"/>
      <c r="G7535" s="147"/>
      <c r="H7535" s="146"/>
      <c r="J7535" s="146"/>
      <c r="L7535" s="150"/>
      <c r="N7535" s="163"/>
      <c r="O7535" s="146"/>
      <c r="P7535" s="146"/>
      <c r="Q7535" s="146"/>
      <c r="R7535" s="34"/>
      <c r="S7535" s="35"/>
      <c r="T7535" s="147"/>
    </row>
    <row r="7536">
      <c r="A7536" s="147"/>
      <c r="B7536" s="64"/>
      <c r="C7536" s="147" t="s">
        <v>217</v>
      </c>
      <c r="E7536" s="161"/>
      <c r="F7536" s="162"/>
      <c r="G7536" s="147"/>
      <c r="H7536" s="146"/>
      <c r="J7536" s="146"/>
      <c r="L7536" s="150"/>
      <c r="N7536" s="163"/>
      <c r="O7536" s="146"/>
      <c r="P7536" s="146"/>
      <c r="Q7536" s="146"/>
      <c r="R7536" s="34"/>
      <c r="S7536" s="35"/>
      <c r="T7536" s="147"/>
    </row>
    <row r="7537">
      <c r="A7537" s="147"/>
      <c r="B7537" s="64"/>
      <c r="C7537" s="147" t="s">
        <v>217</v>
      </c>
      <c r="E7537" s="161"/>
      <c r="F7537" s="162"/>
      <c r="G7537" s="147"/>
      <c r="H7537" s="146"/>
      <c r="J7537" s="146"/>
      <c r="L7537" s="150"/>
      <c r="N7537" s="163"/>
      <c r="O7537" s="146"/>
      <c r="P7537" s="146"/>
      <c r="Q7537" s="146"/>
      <c r="R7537" s="34"/>
      <c r="S7537" s="35"/>
      <c r="T7537" s="147"/>
    </row>
    <row r="7538">
      <c r="A7538" s="147"/>
      <c r="B7538" s="64"/>
      <c r="C7538" s="147" t="s">
        <v>217</v>
      </c>
      <c r="E7538" s="161"/>
      <c r="F7538" s="162"/>
      <c r="G7538" s="147"/>
      <c r="H7538" s="146"/>
      <c r="J7538" s="146"/>
      <c r="L7538" s="150"/>
      <c r="N7538" s="163"/>
      <c r="O7538" s="146"/>
      <c r="P7538" s="146"/>
      <c r="Q7538" s="146"/>
      <c r="R7538" s="34"/>
      <c r="S7538" s="35"/>
      <c r="T7538" s="147"/>
    </row>
    <row r="7539">
      <c r="A7539" s="147"/>
      <c r="B7539" s="64"/>
      <c r="C7539" s="147" t="s">
        <v>217</v>
      </c>
      <c r="E7539" s="161"/>
      <c r="F7539" s="162"/>
      <c r="G7539" s="147"/>
      <c r="H7539" s="146"/>
      <c r="J7539" s="146"/>
      <c r="L7539" s="150"/>
      <c r="N7539" s="163"/>
      <c r="O7539" s="146"/>
      <c r="P7539" s="146"/>
      <c r="Q7539" s="146"/>
      <c r="R7539" s="34"/>
      <c r="S7539" s="35"/>
      <c r="T7539" s="147"/>
    </row>
    <row r="7540">
      <c r="A7540" s="147"/>
      <c r="B7540" s="64"/>
      <c r="C7540" s="147" t="s">
        <v>217</v>
      </c>
      <c r="E7540" s="161"/>
      <c r="F7540" s="162"/>
      <c r="G7540" s="147"/>
      <c r="H7540" s="146"/>
      <c r="J7540" s="146"/>
      <c r="L7540" s="150"/>
      <c r="N7540" s="163"/>
      <c r="O7540" s="146"/>
      <c r="P7540" s="146"/>
      <c r="Q7540" s="146"/>
      <c r="R7540" s="34"/>
      <c r="S7540" s="35"/>
      <c r="T7540" s="147"/>
    </row>
    <row r="7541">
      <c r="A7541" s="147"/>
      <c r="B7541" s="64"/>
      <c r="C7541" s="147" t="s">
        <v>217</v>
      </c>
      <c r="E7541" s="161"/>
      <c r="F7541" s="162"/>
      <c r="G7541" s="147"/>
      <c r="H7541" s="146"/>
      <c r="J7541" s="146"/>
      <c r="L7541" s="150"/>
      <c r="N7541" s="163"/>
      <c r="O7541" s="146"/>
      <c r="P7541" s="146"/>
      <c r="Q7541" s="146"/>
      <c r="R7541" s="34"/>
      <c r="S7541" s="35"/>
      <c r="T7541" s="147"/>
    </row>
    <row r="7542">
      <c r="A7542" s="147"/>
      <c r="B7542" s="64"/>
      <c r="C7542" s="147" t="s">
        <v>217</v>
      </c>
      <c r="E7542" s="161"/>
      <c r="F7542" s="162"/>
      <c r="G7542" s="147"/>
      <c r="H7542" s="146"/>
      <c r="J7542" s="146"/>
      <c r="L7542" s="150"/>
      <c r="N7542" s="163"/>
      <c r="O7542" s="146"/>
      <c r="P7542" s="146"/>
      <c r="Q7542" s="146"/>
      <c r="R7542" s="34"/>
      <c r="S7542" s="35"/>
      <c r="T7542" s="147"/>
    </row>
    <row r="7543">
      <c r="A7543" s="147"/>
      <c r="B7543" s="64"/>
      <c r="C7543" s="147" t="s">
        <v>217</v>
      </c>
      <c r="E7543" s="161"/>
      <c r="F7543" s="162"/>
      <c r="G7543" s="147"/>
      <c r="H7543" s="146"/>
      <c r="J7543" s="146"/>
      <c r="L7543" s="150"/>
      <c r="N7543" s="163"/>
      <c r="O7543" s="146"/>
      <c r="P7543" s="146"/>
      <c r="Q7543" s="146"/>
      <c r="R7543" s="34"/>
      <c r="S7543" s="35"/>
      <c r="T7543" s="147"/>
    </row>
    <row r="7544">
      <c r="A7544" s="147"/>
      <c r="B7544" s="64"/>
      <c r="C7544" s="147" t="s">
        <v>217</v>
      </c>
      <c r="E7544" s="161"/>
      <c r="F7544" s="162"/>
      <c r="G7544" s="147"/>
      <c r="H7544" s="146"/>
      <c r="J7544" s="146"/>
      <c r="L7544" s="150"/>
      <c r="N7544" s="163"/>
      <c r="O7544" s="146"/>
      <c r="P7544" s="146"/>
      <c r="Q7544" s="146"/>
      <c r="R7544" s="34"/>
      <c r="S7544" s="35"/>
      <c r="T7544" s="147"/>
    </row>
    <row r="7545">
      <c r="A7545" s="147"/>
      <c r="B7545" s="64"/>
      <c r="C7545" s="147" t="s">
        <v>217</v>
      </c>
      <c r="E7545" s="161"/>
      <c r="F7545" s="162"/>
      <c r="G7545" s="147"/>
      <c r="H7545" s="146"/>
      <c r="J7545" s="146"/>
      <c r="L7545" s="150"/>
      <c r="N7545" s="163"/>
      <c r="O7545" s="146"/>
      <c r="P7545" s="146"/>
      <c r="Q7545" s="146"/>
      <c r="R7545" s="34"/>
      <c r="S7545" s="35"/>
      <c r="T7545" s="147"/>
    </row>
    <row r="7546">
      <c r="A7546" s="147"/>
      <c r="B7546" s="64"/>
      <c r="C7546" s="147" t="s">
        <v>217</v>
      </c>
      <c r="E7546" s="161"/>
      <c r="F7546" s="162"/>
      <c r="G7546" s="147"/>
      <c r="H7546" s="146"/>
      <c r="J7546" s="146"/>
      <c r="L7546" s="150"/>
      <c r="N7546" s="163"/>
      <c r="O7546" s="146"/>
      <c r="P7546" s="146"/>
      <c r="Q7546" s="146"/>
      <c r="R7546" s="34"/>
      <c r="S7546" s="35"/>
      <c r="T7546" s="147"/>
    </row>
    <row r="7547">
      <c r="A7547" s="147"/>
      <c r="B7547" s="64"/>
      <c r="C7547" s="147" t="s">
        <v>217</v>
      </c>
      <c r="E7547" s="161"/>
      <c r="F7547" s="162"/>
      <c r="G7547" s="147"/>
      <c r="H7547" s="146"/>
      <c r="J7547" s="146"/>
      <c r="L7547" s="150"/>
      <c r="N7547" s="163"/>
      <c r="O7547" s="146"/>
      <c r="P7547" s="146"/>
      <c r="Q7547" s="146"/>
      <c r="R7547" s="34"/>
      <c r="S7547" s="35"/>
      <c r="T7547" s="147"/>
    </row>
    <row r="7548">
      <c r="A7548" s="147"/>
      <c r="B7548" s="64"/>
      <c r="C7548" s="147" t="s">
        <v>217</v>
      </c>
      <c r="E7548" s="161"/>
      <c r="F7548" s="162"/>
      <c r="G7548" s="147"/>
      <c r="H7548" s="146"/>
      <c r="J7548" s="146"/>
      <c r="L7548" s="150"/>
      <c r="N7548" s="163"/>
      <c r="O7548" s="146"/>
      <c r="P7548" s="146"/>
      <c r="Q7548" s="146"/>
      <c r="R7548" s="34"/>
      <c r="S7548" s="35"/>
      <c r="T7548" s="147"/>
    </row>
    <row r="7549">
      <c r="A7549" s="147"/>
      <c r="B7549" s="64"/>
      <c r="C7549" s="147" t="s">
        <v>217</v>
      </c>
      <c r="E7549" s="161"/>
      <c r="F7549" s="162"/>
      <c r="G7549" s="147"/>
      <c r="H7549" s="146"/>
      <c r="J7549" s="146"/>
      <c r="L7549" s="150"/>
      <c r="N7549" s="163"/>
      <c r="O7549" s="146"/>
      <c r="P7549" s="146"/>
      <c r="Q7549" s="146"/>
      <c r="R7549" s="34"/>
      <c r="S7549" s="35"/>
      <c r="T7549" s="147"/>
    </row>
    <row r="7550">
      <c r="A7550" s="147"/>
      <c r="B7550" s="64"/>
      <c r="C7550" s="147" t="s">
        <v>217</v>
      </c>
      <c r="E7550" s="161"/>
      <c r="F7550" s="162"/>
      <c r="G7550" s="147"/>
      <c r="H7550" s="146"/>
      <c r="J7550" s="146"/>
      <c r="L7550" s="150"/>
      <c r="N7550" s="163"/>
      <c r="O7550" s="146"/>
      <c r="P7550" s="146"/>
      <c r="Q7550" s="146"/>
      <c r="R7550" s="34"/>
      <c r="S7550" s="35"/>
      <c r="T7550" s="147"/>
    </row>
    <row r="7551">
      <c r="A7551" s="147"/>
      <c r="B7551" s="64"/>
      <c r="C7551" s="147" t="s">
        <v>217</v>
      </c>
      <c r="E7551" s="161"/>
      <c r="F7551" s="162"/>
      <c r="G7551" s="147"/>
      <c r="H7551" s="146"/>
      <c r="J7551" s="146"/>
      <c r="L7551" s="150"/>
      <c r="N7551" s="163"/>
      <c r="O7551" s="146"/>
      <c r="P7551" s="146"/>
      <c r="Q7551" s="146"/>
      <c r="R7551" s="34"/>
      <c r="S7551" s="35"/>
      <c r="T7551" s="147"/>
    </row>
    <row r="7552">
      <c r="A7552" s="147"/>
      <c r="B7552" s="64"/>
      <c r="C7552" s="147" t="s">
        <v>217</v>
      </c>
      <c r="E7552" s="161"/>
      <c r="F7552" s="162"/>
      <c r="G7552" s="147"/>
      <c r="H7552" s="146"/>
      <c r="J7552" s="146"/>
      <c r="L7552" s="150"/>
      <c r="N7552" s="163"/>
      <c r="O7552" s="146"/>
      <c r="P7552" s="146"/>
      <c r="Q7552" s="146"/>
      <c r="R7552" s="34"/>
      <c r="S7552" s="35"/>
      <c r="T7552" s="147"/>
    </row>
    <row r="7553">
      <c r="A7553" s="147"/>
      <c r="B7553" s="64"/>
      <c r="C7553" s="147" t="s">
        <v>217</v>
      </c>
      <c r="E7553" s="161"/>
      <c r="F7553" s="162"/>
      <c r="G7553" s="147"/>
      <c r="H7553" s="146"/>
      <c r="J7553" s="146"/>
      <c r="L7553" s="150"/>
      <c r="N7553" s="163"/>
      <c r="O7553" s="146"/>
      <c r="P7553" s="146"/>
      <c r="Q7553" s="146"/>
      <c r="R7553" s="34"/>
      <c r="S7553" s="35"/>
      <c r="T7553" s="147"/>
    </row>
    <row r="7554">
      <c r="A7554" s="147"/>
      <c r="B7554" s="64"/>
      <c r="C7554" s="147" t="s">
        <v>217</v>
      </c>
      <c r="E7554" s="161"/>
      <c r="F7554" s="162"/>
      <c r="G7554" s="147"/>
      <c r="H7554" s="146"/>
      <c r="J7554" s="146"/>
      <c r="L7554" s="150"/>
      <c r="N7554" s="163"/>
      <c r="O7554" s="146"/>
      <c r="P7554" s="146"/>
      <c r="Q7554" s="146"/>
      <c r="R7554" s="34"/>
      <c r="S7554" s="35"/>
      <c r="T7554" s="147"/>
    </row>
    <row r="7555">
      <c r="A7555" s="147"/>
      <c r="B7555" s="64"/>
      <c r="C7555" s="147" t="s">
        <v>217</v>
      </c>
      <c r="E7555" s="161"/>
      <c r="F7555" s="162"/>
      <c r="G7555" s="147"/>
      <c r="H7555" s="146"/>
      <c r="J7555" s="146"/>
      <c r="L7555" s="150"/>
      <c r="N7555" s="163"/>
      <c r="O7555" s="146"/>
      <c r="P7555" s="146"/>
      <c r="Q7555" s="146"/>
      <c r="R7555" s="34"/>
      <c r="S7555" s="35"/>
      <c r="T7555" s="147"/>
    </row>
    <row r="7556">
      <c r="A7556" s="147"/>
      <c r="B7556" s="64"/>
      <c r="C7556" s="147" t="s">
        <v>217</v>
      </c>
      <c r="E7556" s="161"/>
      <c r="F7556" s="162"/>
      <c r="G7556" s="147"/>
      <c r="H7556" s="146"/>
      <c r="J7556" s="146"/>
      <c r="L7556" s="150"/>
      <c r="N7556" s="163"/>
      <c r="O7556" s="146"/>
      <c r="P7556" s="146"/>
      <c r="Q7556" s="146"/>
      <c r="R7556" s="34"/>
      <c r="S7556" s="35"/>
      <c r="T7556" s="147"/>
    </row>
    <row r="7557">
      <c r="A7557" s="147"/>
      <c r="B7557" s="64"/>
      <c r="C7557" s="147" t="s">
        <v>217</v>
      </c>
      <c r="E7557" s="161"/>
      <c r="F7557" s="162"/>
      <c r="G7557" s="147"/>
      <c r="H7557" s="146"/>
      <c r="J7557" s="146"/>
      <c r="L7557" s="150"/>
      <c r="N7557" s="163"/>
      <c r="O7557" s="146"/>
      <c r="P7557" s="146"/>
      <c r="Q7557" s="146"/>
      <c r="R7557" s="34"/>
      <c r="S7557" s="35"/>
      <c r="T7557" s="147"/>
    </row>
    <row r="7558">
      <c r="A7558" s="147"/>
      <c r="B7558" s="64"/>
      <c r="C7558" s="147" t="s">
        <v>217</v>
      </c>
      <c r="E7558" s="161"/>
      <c r="F7558" s="162"/>
      <c r="G7558" s="147"/>
      <c r="H7558" s="146"/>
      <c r="J7558" s="146"/>
      <c r="L7558" s="150"/>
      <c r="N7558" s="163"/>
      <c r="O7558" s="146"/>
      <c r="P7558" s="146"/>
      <c r="Q7558" s="146"/>
      <c r="R7558" s="34"/>
      <c r="S7558" s="35"/>
      <c r="T7558" s="147"/>
    </row>
    <row r="7559">
      <c r="A7559" s="147"/>
      <c r="B7559" s="64"/>
      <c r="C7559" s="147" t="s">
        <v>217</v>
      </c>
      <c r="E7559" s="161"/>
      <c r="F7559" s="162"/>
      <c r="G7559" s="147"/>
      <c r="H7559" s="146"/>
      <c r="J7559" s="146"/>
      <c r="L7559" s="150"/>
      <c r="N7559" s="163"/>
      <c r="O7559" s="146"/>
      <c r="P7559" s="146"/>
      <c r="Q7559" s="146"/>
      <c r="R7559" s="34"/>
      <c r="S7559" s="35"/>
      <c r="T7559" s="147"/>
    </row>
    <row r="7560">
      <c r="A7560" s="147"/>
      <c r="B7560" s="64"/>
      <c r="C7560" s="147" t="s">
        <v>217</v>
      </c>
      <c r="E7560" s="161"/>
      <c r="F7560" s="162"/>
      <c r="G7560" s="147"/>
      <c r="H7560" s="146"/>
      <c r="J7560" s="146"/>
      <c r="L7560" s="150"/>
      <c r="N7560" s="163"/>
      <c r="O7560" s="146"/>
      <c r="P7560" s="146"/>
      <c r="Q7560" s="146"/>
      <c r="R7560" s="34"/>
      <c r="S7560" s="35"/>
      <c r="T7560" s="147"/>
    </row>
    <row r="7561">
      <c r="A7561" s="147"/>
      <c r="B7561" s="64"/>
      <c r="C7561" s="147" t="s">
        <v>217</v>
      </c>
      <c r="E7561" s="161"/>
      <c r="F7561" s="162"/>
      <c r="G7561" s="147"/>
      <c r="H7561" s="146"/>
      <c r="J7561" s="146"/>
      <c r="L7561" s="150"/>
      <c r="N7561" s="163"/>
      <c r="O7561" s="146"/>
      <c r="P7561" s="146"/>
      <c r="Q7561" s="146"/>
      <c r="R7561" s="34"/>
      <c r="S7561" s="35"/>
      <c r="T7561" s="147"/>
    </row>
    <row r="7562">
      <c r="A7562" s="147"/>
      <c r="B7562" s="64"/>
      <c r="C7562" s="147" t="s">
        <v>217</v>
      </c>
      <c r="E7562" s="161"/>
      <c r="F7562" s="162"/>
      <c r="G7562" s="147"/>
      <c r="H7562" s="146"/>
      <c r="J7562" s="146"/>
      <c r="L7562" s="150"/>
      <c r="N7562" s="163"/>
      <c r="O7562" s="146"/>
      <c r="P7562" s="146"/>
      <c r="Q7562" s="146"/>
      <c r="R7562" s="34"/>
      <c r="S7562" s="35"/>
      <c r="T7562" s="147"/>
    </row>
    <row r="7563">
      <c r="A7563" s="147"/>
      <c r="B7563" s="64"/>
      <c r="C7563" s="147" t="s">
        <v>217</v>
      </c>
      <c r="E7563" s="161"/>
      <c r="F7563" s="162"/>
      <c r="G7563" s="147"/>
      <c r="H7563" s="146"/>
      <c r="J7563" s="146"/>
      <c r="L7563" s="150"/>
      <c r="N7563" s="163"/>
      <c r="O7563" s="146"/>
      <c r="P7563" s="146"/>
      <c r="Q7563" s="146"/>
      <c r="R7563" s="34"/>
      <c r="S7563" s="35"/>
      <c r="T7563" s="147"/>
    </row>
    <row r="7564">
      <c r="A7564" s="147"/>
      <c r="B7564" s="64"/>
      <c r="C7564" s="147" t="s">
        <v>217</v>
      </c>
      <c r="E7564" s="161"/>
      <c r="F7564" s="162"/>
      <c r="G7564" s="147"/>
      <c r="H7564" s="146"/>
      <c r="J7564" s="146"/>
      <c r="L7564" s="150"/>
      <c r="N7564" s="163"/>
      <c r="O7564" s="146"/>
      <c r="P7564" s="146"/>
      <c r="Q7564" s="146"/>
      <c r="R7564" s="34"/>
      <c r="S7564" s="35"/>
      <c r="T7564" s="147"/>
    </row>
    <row r="7565">
      <c r="A7565" s="147"/>
      <c r="B7565" s="64"/>
      <c r="C7565" s="147" t="s">
        <v>217</v>
      </c>
      <c r="E7565" s="161"/>
      <c r="F7565" s="162"/>
      <c r="G7565" s="147"/>
      <c r="H7565" s="146"/>
      <c r="J7565" s="146"/>
      <c r="L7565" s="150"/>
      <c r="N7565" s="163"/>
      <c r="O7565" s="146"/>
      <c r="P7565" s="146"/>
      <c r="Q7565" s="146"/>
      <c r="R7565" s="34"/>
      <c r="S7565" s="35"/>
      <c r="T7565" s="147"/>
    </row>
    <row r="7566">
      <c r="A7566" s="147"/>
      <c r="B7566" s="64"/>
      <c r="C7566" s="147" t="s">
        <v>217</v>
      </c>
      <c r="E7566" s="161"/>
      <c r="F7566" s="162"/>
      <c r="G7566" s="147"/>
      <c r="H7566" s="146"/>
      <c r="J7566" s="146"/>
      <c r="L7566" s="150"/>
      <c r="N7566" s="163"/>
      <c r="O7566" s="146"/>
      <c r="P7566" s="146"/>
      <c r="Q7566" s="146"/>
      <c r="R7566" s="34"/>
      <c r="S7566" s="35"/>
      <c r="T7566" s="147"/>
    </row>
    <row r="7567">
      <c r="A7567" s="147"/>
      <c r="B7567" s="64"/>
      <c r="C7567" s="147" t="s">
        <v>217</v>
      </c>
      <c r="E7567" s="161"/>
      <c r="F7567" s="162"/>
      <c r="G7567" s="147"/>
      <c r="H7567" s="146"/>
      <c r="J7567" s="146"/>
      <c r="L7567" s="150"/>
      <c r="N7567" s="163"/>
      <c r="O7567" s="146"/>
      <c r="P7567" s="146"/>
      <c r="Q7567" s="146"/>
      <c r="R7567" s="34"/>
      <c r="S7567" s="35"/>
      <c r="T7567" s="147"/>
    </row>
    <row r="7568">
      <c r="A7568" s="147"/>
      <c r="B7568" s="64"/>
      <c r="C7568" s="147" t="s">
        <v>217</v>
      </c>
      <c r="E7568" s="161"/>
      <c r="F7568" s="162"/>
      <c r="G7568" s="147"/>
      <c r="H7568" s="146"/>
      <c r="J7568" s="146"/>
      <c r="L7568" s="150"/>
      <c r="N7568" s="163"/>
      <c r="O7568" s="146"/>
      <c r="P7568" s="146"/>
      <c r="Q7568" s="146"/>
      <c r="R7568" s="34"/>
      <c r="S7568" s="35"/>
      <c r="T7568" s="147"/>
    </row>
    <row r="7569">
      <c r="A7569" s="147"/>
      <c r="B7569" s="64"/>
      <c r="C7569" s="147" t="s">
        <v>217</v>
      </c>
      <c r="E7569" s="161"/>
      <c r="F7569" s="162"/>
      <c r="G7569" s="147"/>
      <c r="H7569" s="146"/>
      <c r="J7569" s="146"/>
      <c r="L7569" s="150"/>
      <c r="N7569" s="163"/>
      <c r="O7569" s="146"/>
      <c r="P7569" s="146"/>
      <c r="Q7569" s="146"/>
      <c r="R7569" s="34"/>
      <c r="S7569" s="35"/>
      <c r="T7569" s="147"/>
    </row>
    <row r="7570">
      <c r="A7570" s="147"/>
      <c r="B7570" s="64"/>
      <c r="C7570" s="147" t="s">
        <v>217</v>
      </c>
      <c r="E7570" s="161"/>
      <c r="F7570" s="162"/>
      <c r="G7570" s="147"/>
      <c r="H7570" s="146"/>
      <c r="J7570" s="146"/>
      <c r="L7570" s="150"/>
      <c r="N7570" s="163"/>
      <c r="O7570" s="146"/>
      <c r="P7570" s="146"/>
      <c r="Q7570" s="146"/>
      <c r="R7570" s="34"/>
      <c r="S7570" s="35"/>
      <c r="T7570" s="147"/>
    </row>
    <row r="7571">
      <c r="A7571" s="147"/>
      <c r="B7571" s="64"/>
      <c r="C7571" s="147" t="s">
        <v>217</v>
      </c>
      <c r="E7571" s="161"/>
      <c r="F7571" s="162"/>
      <c r="G7571" s="147"/>
      <c r="H7571" s="146"/>
      <c r="J7571" s="146"/>
      <c r="L7571" s="150"/>
      <c r="N7571" s="163"/>
      <c r="O7571" s="146"/>
      <c r="P7571" s="146"/>
      <c r="Q7571" s="146"/>
      <c r="R7571" s="34"/>
      <c r="S7571" s="35"/>
      <c r="T7571" s="147"/>
    </row>
    <row r="7572">
      <c r="A7572" s="147"/>
      <c r="B7572" s="64"/>
      <c r="C7572" s="147" t="s">
        <v>217</v>
      </c>
      <c r="E7572" s="161"/>
      <c r="F7572" s="162"/>
      <c r="G7572" s="147"/>
      <c r="H7572" s="146"/>
      <c r="J7572" s="146"/>
      <c r="L7572" s="150"/>
      <c r="N7572" s="163"/>
      <c r="O7572" s="146"/>
      <c r="P7572" s="146"/>
      <c r="Q7572" s="146"/>
      <c r="R7572" s="34"/>
      <c r="S7572" s="35"/>
      <c r="T7572" s="147"/>
    </row>
    <row r="7573">
      <c r="A7573" s="147"/>
      <c r="B7573" s="64"/>
      <c r="C7573" s="147" t="s">
        <v>217</v>
      </c>
      <c r="E7573" s="161"/>
      <c r="F7573" s="162"/>
      <c r="G7573" s="147"/>
      <c r="H7573" s="146"/>
      <c r="J7573" s="146"/>
      <c r="L7573" s="150"/>
      <c r="N7573" s="163"/>
      <c r="O7573" s="146"/>
      <c r="P7573" s="146"/>
      <c r="Q7573" s="146"/>
      <c r="R7573" s="34"/>
      <c r="S7573" s="35"/>
      <c r="T7573" s="147"/>
    </row>
    <row r="7574">
      <c r="A7574" s="147"/>
      <c r="B7574" s="64"/>
      <c r="C7574" s="147" t="s">
        <v>217</v>
      </c>
      <c r="E7574" s="161"/>
      <c r="F7574" s="162"/>
      <c r="G7574" s="147"/>
      <c r="H7574" s="146"/>
      <c r="J7574" s="146"/>
      <c r="L7574" s="150"/>
      <c r="N7574" s="163"/>
      <c r="O7574" s="146"/>
      <c r="P7574" s="146"/>
      <c r="Q7574" s="146"/>
      <c r="R7574" s="34"/>
      <c r="S7574" s="35"/>
      <c r="T7574" s="147"/>
    </row>
    <row r="7575">
      <c r="A7575" s="147"/>
      <c r="B7575" s="64"/>
      <c r="C7575" s="147" t="s">
        <v>217</v>
      </c>
      <c r="E7575" s="161"/>
      <c r="F7575" s="162"/>
      <c r="G7575" s="147"/>
      <c r="H7575" s="146"/>
      <c r="J7575" s="146"/>
      <c r="L7575" s="150"/>
      <c r="N7575" s="163"/>
      <c r="O7575" s="146"/>
      <c r="P7575" s="146"/>
      <c r="Q7575" s="146"/>
      <c r="R7575" s="34"/>
      <c r="S7575" s="35"/>
      <c r="T7575" s="147"/>
    </row>
    <row r="7576">
      <c r="A7576" s="147"/>
      <c r="B7576" s="64"/>
      <c r="C7576" s="147" t="s">
        <v>217</v>
      </c>
      <c r="E7576" s="161"/>
      <c r="F7576" s="162"/>
      <c r="G7576" s="147"/>
      <c r="H7576" s="146"/>
      <c r="J7576" s="146"/>
      <c r="L7576" s="150"/>
      <c r="N7576" s="163"/>
      <c r="O7576" s="146"/>
      <c r="P7576" s="146"/>
      <c r="Q7576" s="146"/>
      <c r="R7576" s="34"/>
      <c r="S7576" s="35"/>
      <c r="T7576" s="147"/>
    </row>
    <row r="7577">
      <c r="A7577" s="147"/>
      <c r="B7577" s="64"/>
      <c r="C7577" s="147" t="s">
        <v>217</v>
      </c>
      <c r="E7577" s="161"/>
      <c r="F7577" s="162"/>
      <c r="G7577" s="147"/>
      <c r="H7577" s="146"/>
      <c r="J7577" s="146"/>
      <c r="L7577" s="150"/>
      <c r="N7577" s="163"/>
      <c r="O7577" s="146"/>
      <c r="P7577" s="146"/>
      <c r="Q7577" s="146"/>
      <c r="R7577" s="34"/>
      <c r="S7577" s="35"/>
      <c r="T7577" s="147"/>
    </row>
    <row r="7578">
      <c r="A7578" s="147"/>
      <c r="B7578" s="64"/>
      <c r="C7578" s="147" t="s">
        <v>217</v>
      </c>
      <c r="E7578" s="161"/>
      <c r="F7578" s="162"/>
      <c r="G7578" s="147"/>
      <c r="H7578" s="146"/>
      <c r="J7578" s="146"/>
      <c r="L7578" s="150"/>
      <c r="N7578" s="163"/>
      <c r="O7578" s="146"/>
      <c r="P7578" s="146"/>
      <c r="Q7578" s="146"/>
      <c r="R7578" s="34"/>
      <c r="S7578" s="35"/>
      <c r="T7578" s="147"/>
    </row>
    <row r="7579">
      <c r="A7579" s="147"/>
      <c r="B7579" s="64"/>
      <c r="C7579" s="147" t="s">
        <v>217</v>
      </c>
      <c r="E7579" s="161"/>
      <c r="F7579" s="162"/>
      <c r="G7579" s="147"/>
      <c r="H7579" s="146"/>
      <c r="J7579" s="146"/>
      <c r="L7579" s="150"/>
      <c r="N7579" s="163"/>
      <c r="O7579" s="146"/>
      <c r="P7579" s="146"/>
      <c r="Q7579" s="146"/>
      <c r="R7579" s="34"/>
      <c r="S7579" s="35"/>
      <c r="T7579" s="147"/>
    </row>
    <row r="7580">
      <c r="A7580" s="147"/>
      <c r="B7580" s="64"/>
      <c r="C7580" s="147" t="s">
        <v>217</v>
      </c>
      <c r="E7580" s="161"/>
      <c r="F7580" s="162"/>
      <c r="G7580" s="147"/>
      <c r="H7580" s="146"/>
      <c r="J7580" s="146"/>
      <c r="L7580" s="150"/>
      <c r="N7580" s="163"/>
      <c r="O7580" s="146"/>
      <c r="P7580" s="146"/>
      <c r="Q7580" s="146"/>
      <c r="R7580" s="34"/>
      <c r="S7580" s="35"/>
      <c r="T7580" s="147"/>
    </row>
    <row r="7581">
      <c r="A7581" s="147"/>
      <c r="B7581" s="64"/>
      <c r="C7581" s="147" t="s">
        <v>217</v>
      </c>
      <c r="E7581" s="161"/>
      <c r="F7581" s="162"/>
      <c r="G7581" s="147"/>
      <c r="H7581" s="146"/>
      <c r="J7581" s="146"/>
      <c r="L7581" s="150"/>
      <c r="N7581" s="163"/>
      <c r="O7581" s="146"/>
      <c r="P7581" s="146"/>
      <c r="Q7581" s="146"/>
      <c r="R7581" s="34"/>
      <c r="S7581" s="35"/>
      <c r="T7581" s="147"/>
    </row>
    <row r="7582">
      <c r="A7582" s="147"/>
      <c r="B7582" s="64"/>
      <c r="C7582" s="147" t="s">
        <v>217</v>
      </c>
      <c r="E7582" s="161"/>
      <c r="F7582" s="162"/>
      <c r="G7582" s="147"/>
      <c r="H7582" s="146"/>
      <c r="J7582" s="146"/>
      <c r="L7582" s="150"/>
      <c r="N7582" s="163"/>
      <c r="O7582" s="146"/>
      <c r="P7582" s="146"/>
      <c r="Q7582" s="146"/>
      <c r="R7582" s="34"/>
      <c r="S7582" s="35"/>
      <c r="T7582" s="147"/>
    </row>
    <row r="7583">
      <c r="A7583" s="147"/>
      <c r="B7583" s="64"/>
      <c r="C7583" s="147" t="s">
        <v>217</v>
      </c>
      <c r="E7583" s="161"/>
      <c r="F7583" s="162"/>
      <c r="G7583" s="147"/>
      <c r="H7583" s="146"/>
      <c r="J7583" s="146"/>
      <c r="L7583" s="150"/>
      <c r="N7583" s="163"/>
      <c r="O7583" s="146"/>
      <c r="P7583" s="146"/>
      <c r="Q7583" s="146"/>
      <c r="R7583" s="34"/>
      <c r="S7583" s="35"/>
      <c r="T7583" s="147"/>
    </row>
    <row r="7584">
      <c r="A7584" s="147"/>
      <c r="B7584" s="64"/>
      <c r="C7584" s="147" t="s">
        <v>217</v>
      </c>
      <c r="E7584" s="161"/>
      <c r="F7584" s="162"/>
      <c r="G7584" s="147"/>
      <c r="H7584" s="146"/>
      <c r="J7584" s="146"/>
      <c r="L7584" s="150"/>
      <c r="N7584" s="163"/>
      <c r="O7584" s="146"/>
      <c r="P7584" s="146"/>
      <c r="Q7584" s="146"/>
      <c r="R7584" s="34"/>
      <c r="S7584" s="35"/>
      <c r="T7584" s="147"/>
    </row>
    <row r="7585">
      <c r="A7585" s="147"/>
      <c r="B7585" s="64"/>
      <c r="C7585" s="147" t="s">
        <v>217</v>
      </c>
      <c r="E7585" s="161"/>
      <c r="F7585" s="162"/>
      <c r="G7585" s="147"/>
      <c r="H7585" s="146"/>
      <c r="J7585" s="146"/>
      <c r="L7585" s="150"/>
      <c r="N7585" s="163"/>
      <c r="O7585" s="146"/>
      <c r="P7585" s="146"/>
      <c r="Q7585" s="146"/>
      <c r="R7585" s="34"/>
      <c r="S7585" s="35"/>
      <c r="T7585" s="147"/>
    </row>
    <row r="7586">
      <c r="A7586" s="147"/>
      <c r="B7586" s="64"/>
      <c r="C7586" s="147" t="s">
        <v>217</v>
      </c>
      <c r="E7586" s="161"/>
      <c r="F7586" s="162"/>
      <c r="G7586" s="147"/>
      <c r="H7586" s="146"/>
      <c r="J7586" s="146"/>
      <c r="L7586" s="150"/>
      <c r="N7586" s="163"/>
      <c r="O7586" s="146"/>
      <c r="P7586" s="146"/>
      <c r="Q7586" s="146"/>
      <c r="R7586" s="34"/>
      <c r="S7586" s="35"/>
      <c r="T7586" s="147"/>
    </row>
    <row r="7587">
      <c r="A7587" s="147"/>
      <c r="B7587" s="64"/>
      <c r="C7587" s="147" t="s">
        <v>217</v>
      </c>
      <c r="E7587" s="161"/>
      <c r="F7587" s="162"/>
      <c r="G7587" s="147"/>
      <c r="H7587" s="146"/>
      <c r="J7587" s="146"/>
      <c r="L7587" s="150"/>
      <c r="N7587" s="163"/>
      <c r="O7587" s="146"/>
      <c r="P7587" s="146"/>
      <c r="Q7587" s="146"/>
      <c r="R7587" s="34"/>
      <c r="S7587" s="35"/>
      <c r="T7587" s="147"/>
    </row>
    <row r="7588">
      <c r="A7588" s="147"/>
      <c r="B7588" s="64"/>
      <c r="C7588" s="147" t="s">
        <v>217</v>
      </c>
      <c r="E7588" s="161"/>
      <c r="F7588" s="162"/>
      <c r="G7588" s="147"/>
      <c r="H7588" s="146"/>
      <c r="J7588" s="146"/>
      <c r="L7588" s="150"/>
      <c r="N7588" s="163"/>
      <c r="O7588" s="146"/>
      <c r="P7588" s="146"/>
      <c r="Q7588" s="146"/>
      <c r="R7588" s="34"/>
      <c r="S7588" s="35"/>
      <c r="T7588" s="147"/>
    </row>
    <row r="7589">
      <c r="A7589" s="147"/>
      <c r="B7589" s="64"/>
      <c r="C7589" s="147" t="s">
        <v>217</v>
      </c>
      <c r="E7589" s="161"/>
      <c r="F7589" s="162"/>
      <c r="G7589" s="147"/>
      <c r="H7589" s="146"/>
      <c r="J7589" s="146"/>
      <c r="L7589" s="150"/>
      <c r="N7589" s="163"/>
      <c r="O7589" s="146"/>
      <c r="P7589" s="146"/>
      <c r="Q7589" s="146"/>
      <c r="R7589" s="34"/>
      <c r="S7589" s="35"/>
      <c r="T7589" s="147"/>
    </row>
    <row r="7590">
      <c r="A7590" s="147"/>
      <c r="B7590" s="64"/>
      <c r="C7590" s="147" t="s">
        <v>217</v>
      </c>
      <c r="E7590" s="161"/>
      <c r="F7590" s="162"/>
      <c r="G7590" s="147"/>
      <c r="H7590" s="146"/>
      <c r="J7590" s="146"/>
      <c r="L7590" s="150"/>
      <c r="N7590" s="163"/>
      <c r="O7590" s="146"/>
      <c r="P7590" s="146"/>
      <c r="Q7590" s="146"/>
      <c r="R7590" s="34"/>
      <c r="S7590" s="35"/>
      <c r="T7590" s="147"/>
    </row>
    <row r="7591">
      <c r="A7591" s="147"/>
      <c r="B7591" s="64"/>
      <c r="C7591" s="147" t="s">
        <v>217</v>
      </c>
      <c r="E7591" s="161"/>
      <c r="F7591" s="162"/>
      <c r="G7591" s="147"/>
      <c r="H7591" s="146"/>
      <c r="J7591" s="146"/>
      <c r="L7591" s="150"/>
      <c r="N7591" s="163"/>
      <c r="O7591" s="146"/>
      <c r="P7591" s="146"/>
      <c r="Q7591" s="146"/>
      <c r="R7591" s="34"/>
      <c r="S7591" s="35"/>
      <c r="T7591" s="147"/>
    </row>
    <row r="7592">
      <c r="A7592" s="147"/>
      <c r="B7592" s="64"/>
      <c r="C7592" s="147" t="s">
        <v>217</v>
      </c>
      <c r="E7592" s="161"/>
      <c r="F7592" s="162"/>
      <c r="G7592" s="147"/>
      <c r="H7592" s="146"/>
      <c r="J7592" s="146"/>
      <c r="L7592" s="150"/>
      <c r="N7592" s="163"/>
      <c r="O7592" s="146"/>
      <c r="P7592" s="146"/>
      <c r="Q7592" s="146"/>
      <c r="R7592" s="34"/>
      <c r="S7592" s="35"/>
      <c r="T7592" s="147"/>
    </row>
    <row r="7593">
      <c r="A7593" s="147"/>
      <c r="B7593" s="64"/>
      <c r="C7593" s="147" t="s">
        <v>217</v>
      </c>
      <c r="E7593" s="161"/>
      <c r="F7593" s="162"/>
      <c r="G7593" s="147"/>
      <c r="H7593" s="146"/>
      <c r="J7593" s="146"/>
      <c r="L7593" s="150"/>
      <c r="N7593" s="163"/>
      <c r="O7593" s="146"/>
      <c r="P7593" s="146"/>
      <c r="Q7593" s="146"/>
      <c r="R7593" s="34"/>
      <c r="S7593" s="35"/>
      <c r="T7593" s="147"/>
    </row>
    <row r="7594">
      <c r="A7594" s="147"/>
      <c r="B7594" s="64"/>
      <c r="C7594" s="147" t="s">
        <v>217</v>
      </c>
      <c r="E7594" s="161"/>
      <c r="F7594" s="162"/>
      <c r="G7594" s="147"/>
      <c r="H7594" s="146"/>
      <c r="J7594" s="146"/>
      <c r="L7594" s="150"/>
      <c r="N7594" s="163"/>
      <c r="O7594" s="146"/>
      <c r="P7594" s="146"/>
      <c r="Q7594" s="146"/>
      <c r="R7594" s="34"/>
      <c r="S7594" s="35"/>
      <c r="T7594" s="147"/>
    </row>
    <row r="7595">
      <c r="A7595" s="147"/>
      <c r="B7595" s="64"/>
      <c r="C7595" s="147" t="s">
        <v>217</v>
      </c>
      <c r="E7595" s="161"/>
      <c r="F7595" s="162"/>
      <c r="G7595" s="147"/>
      <c r="H7595" s="146"/>
      <c r="J7595" s="146"/>
      <c r="L7595" s="150"/>
      <c r="N7595" s="163"/>
      <c r="O7595" s="146"/>
      <c r="P7595" s="146"/>
      <c r="Q7595" s="146"/>
      <c r="R7595" s="34"/>
      <c r="S7595" s="35"/>
      <c r="T7595" s="147"/>
    </row>
    <row r="7596">
      <c r="A7596" s="147"/>
      <c r="B7596" s="64"/>
      <c r="C7596" s="147" t="s">
        <v>217</v>
      </c>
      <c r="E7596" s="161"/>
      <c r="F7596" s="162"/>
      <c r="G7596" s="147"/>
      <c r="H7596" s="146"/>
      <c r="J7596" s="146"/>
      <c r="L7596" s="150"/>
      <c r="N7596" s="163"/>
      <c r="O7596" s="146"/>
      <c r="P7596" s="146"/>
      <c r="Q7596" s="146"/>
      <c r="R7596" s="34"/>
      <c r="S7596" s="35"/>
      <c r="T7596" s="147"/>
    </row>
    <row r="7597">
      <c r="A7597" s="147"/>
      <c r="B7597" s="64"/>
      <c r="C7597" s="147" t="s">
        <v>217</v>
      </c>
      <c r="E7597" s="161"/>
      <c r="F7597" s="162"/>
      <c r="G7597" s="147"/>
      <c r="H7597" s="146"/>
      <c r="J7597" s="146"/>
      <c r="L7597" s="150"/>
      <c r="N7597" s="163"/>
      <c r="O7597" s="146"/>
      <c r="P7597" s="146"/>
      <c r="Q7597" s="146"/>
      <c r="R7597" s="34"/>
      <c r="S7597" s="35"/>
      <c r="T7597" s="147"/>
    </row>
    <row r="7598">
      <c r="A7598" s="147"/>
      <c r="B7598" s="64"/>
      <c r="C7598" s="147" t="s">
        <v>217</v>
      </c>
      <c r="E7598" s="161"/>
      <c r="F7598" s="162"/>
      <c r="G7598" s="147"/>
      <c r="H7598" s="146"/>
      <c r="J7598" s="146"/>
      <c r="L7598" s="150"/>
      <c r="N7598" s="163"/>
      <c r="O7598" s="146"/>
      <c r="P7598" s="146"/>
      <c r="Q7598" s="146"/>
      <c r="R7598" s="34"/>
      <c r="S7598" s="35"/>
      <c r="T7598" s="147"/>
    </row>
    <row r="7599">
      <c r="A7599" s="147"/>
      <c r="B7599" s="64"/>
      <c r="C7599" s="147" t="s">
        <v>217</v>
      </c>
      <c r="E7599" s="161"/>
      <c r="F7599" s="162"/>
      <c r="G7599" s="147"/>
      <c r="H7599" s="146"/>
      <c r="J7599" s="146"/>
      <c r="L7599" s="150"/>
      <c r="N7599" s="163"/>
      <c r="O7599" s="146"/>
      <c r="P7599" s="146"/>
      <c r="Q7599" s="146"/>
      <c r="R7599" s="34"/>
      <c r="S7599" s="35"/>
      <c r="T7599" s="147"/>
    </row>
    <row r="7600">
      <c r="A7600" s="147"/>
      <c r="B7600" s="64"/>
      <c r="C7600" s="147" t="s">
        <v>217</v>
      </c>
      <c r="E7600" s="161"/>
      <c r="F7600" s="162"/>
      <c r="G7600" s="147"/>
      <c r="H7600" s="146"/>
      <c r="J7600" s="146"/>
      <c r="L7600" s="150"/>
      <c r="N7600" s="163"/>
      <c r="O7600" s="146"/>
      <c r="P7600" s="146"/>
      <c r="Q7600" s="146"/>
      <c r="R7600" s="34"/>
      <c r="S7600" s="35"/>
      <c r="T7600" s="147"/>
    </row>
    <row r="7601">
      <c r="A7601" s="147"/>
      <c r="B7601" s="64"/>
      <c r="C7601" s="147" t="s">
        <v>217</v>
      </c>
      <c r="E7601" s="161"/>
      <c r="F7601" s="162"/>
      <c r="G7601" s="147"/>
      <c r="H7601" s="146"/>
      <c r="J7601" s="146"/>
      <c r="L7601" s="150"/>
      <c r="N7601" s="163"/>
      <c r="O7601" s="146"/>
      <c r="P7601" s="146"/>
      <c r="Q7601" s="146"/>
      <c r="R7601" s="34"/>
      <c r="S7601" s="35"/>
      <c r="T7601" s="147"/>
    </row>
    <row r="7602">
      <c r="A7602" s="147"/>
      <c r="B7602" s="64"/>
      <c r="C7602" s="147" t="s">
        <v>217</v>
      </c>
      <c r="E7602" s="161"/>
      <c r="F7602" s="162"/>
      <c r="G7602" s="147"/>
      <c r="H7602" s="146"/>
      <c r="J7602" s="146"/>
      <c r="L7602" s="150"/>
      <c r="N7602" s="163"/>
      <c r="O7602" s="146"/>
      <c r="P7602" s="146"/>
      <c r="Q7602" s="146"/>
      <c r="R7602" s="34"/>
      <c r="S7602" s="35"/>
      <c r="T7602" s="147"/>
    </row>
    <row r="7603">
      <c r="A7603" s="147"/>
      <c r="B7603" s="64"/>
      <c r="C7603" s="147" t="s">
        <v>217</v>
      </c>
      <c r="E7603" s="161"/>
      <c r="F7603" s="162"/>
      <c r="G7603" s="147"/>
      <c r="H7603" s="146"/>
      <c r="J7603" s="146"/>
      <c r="L7603" s="150"/>
      <c r="N7603" s="163"/>
      <c r="O7603" s="146"/>
      <c r="P7603" s="146"/>
      <c r="Q7603" s="146"/>
      <c r="R7603" s="34"/>
      <c r="S7603" s="35"/>
      <c r="T7603" s="147"/>
    </row>
    <row r="7604">
      <c r="A7604" s="147"/>
      <c r="B7604" s="64"/>
      <c r="C7604" s="147" t="s">
        <v>217</v>
      </c>
      <c r="E7604" s="161"/>
      <c r="F7604" s="162"/>
      <c r="G7604" s="147"/>
      <c r="H7604" s="146"/>
      <c r="J7604" s="146"/>
      <c r="L7604" s="150"/>
      <c r="N7604" s="163"/>
      <c r="O7604" s="146"/>
      <c r="P7604" s="146"/>
      <c r="Q7604" s="146"/>
      <c r="R7604" s="34"/>
      <c r="S7604" s="35"/>
      <c r="T7604" s="147"/>
    </row>
    <row r="7605">
      <c r="A7605" s="147"/>
      <c r="B7605" s="64"/>
      <c r="C7605" s="147" t="s">
        <v>217</v>
      </c>
      <c r="E7605" s="161"/>
      <c r="F7605" s="162"/>
      <c r="G7605" s="147"/>
      <c r="H7605" s="146"/>
      <c r="J7605" s="146"/>
      <c r="L7605" s="150"/>
      <c r="N7605" s="163"/>
      <c r="O7605" s="146"/>
      <c r="P7605" s="146"/>
      <c r="Q7605" s="146"/>
      <c r="R7605" s="34"/>
      <c r="S7605" s="35"/>
      <c r="T7605" s="147"/>
    </row>
    <row r="7606">
      <c r="A7606" s="147"/>
      <c r="B7606" s="64"/>
      <c r="C7606" s="147" t="s">
        <v>217</v>
      </c>
      <c r="E7606" s="161"/>
      <c r="F7606" s="162"/>
      <c r="G7606" s="147"/>
      <c r="H7606" s="146"/>
      <c r="J7606" s="146"/>
      <c r="L7606" s="150"/>
      <c r="N7606" s="163"/>
      <c r="O7606" s="146"/>
      <c r="P7606" s="146"/>
      <c r="Q7606" s="146"/>
      <c r="R7606" s="34"/>
      <c r="S7606" s="35"/>
      <c r="T7606" s="147"/>
    </row>
    <row r="7607">
      <c r="A7607" s="147"/>
      <c r="B7607" s="64"/>
      <c r="C7607" s="147" t="s">
        <v>217</v>
      </c>
      <c r="E7607" s="161"/>
      <c r="F7607" s="162"/>
      <c r="G7607" s="147"/>
      <c r="H7607" s="146"/>
      <c r="J7607" s="146"/>
      <c r="L7607" s="150"/>
      <c r="N7607" s="163"/>
      <c r="O7607" s="146"/>
      <c r="P7607" s="146"/>
      <c r="Q7607" s="146"/>
      <c r="R7607" s="34"/>
      <c r="S7607" s="35"/>
      <c r="T7607" s="147"/>
    </row>
    <row r="7608">
      <c r="A7608" s="147"/>
      <c r="B7608" s="64"/>
      <c r="C7608" s="147" t="s">
        <v>217</v>
      </c>
      <c r="E7608" s="161"/>
      <c r="F7608" s="162"/>
      <c r="G7608" s="147"/>
      <c r="H7608" s="146"/>
      <c r="J7608" s="146"/>
      <c r="L7608" s="150"/>
      <c r="N7608" s="163"/>
      <c r="O7608" s="146"/>
      <c r="P7608" s="146"/>
      <c r="Q7608" s="146"/>
      <c r="R7608" s="34"/>
      <c r="S7608" s="35"/>
      <c r="T7608" s="147"/>
    </row>
    <row r="7609">
      <c r="A7609" s="147"/>
      <c r="B7609" s="64"/>
      <c r="C7609" s="147" t="s">
        <v>217</v>
      </c>
      <c r="E7609" s="161"/>
      <c r="F7609" s="162"/>
      <c r="G7609" s="147"/>
      <c r="H7609" s="146"/>
      <c r="J7609" s="146"/>
      <c r="L7609" s="150"/>
      <c r="N7609" s="163"/>
      <c r="O7609" s="146"/>
      <c r="P7609" s="146"/>
      <c r="Q7609" s="146"/>
      <c r="R7609" s="34"/>
      <c r="S7609" s="35"/>
      <c r="T7609" s="147"/>
    </row>
    <row r="7610">
      <c r="A7610" s="147"/>
      <c r="B7610" s="64"/>
      <c r="C7610" s="147" t="s">
        <v>217</v>
      </c>
      <c r="E7610" s="161"/>
      <c r="F7610" s="162"/>
      <c r="G7610" s="147"/>
      <c r="H7610" s="146"/>
      <c r="J7610" s="146"/>
      <c r="L7610" s="150"/>
      <c r="N7610" s="163"/>
      <c r="O7610" s="146"/>
      <c r="P7610" s="146"/>
      <c r="Q7610" s="146"/>
      <c r="R7610" s="34"/>
      <c r="S7610" s="35"/>
      <c r="T7610" s="147"/>
    </row>
    <row r="7611">
      <c r="A7611" s="147"/>
      <c r="B7611" s="64"/>
      <c r="C7611" s="147" t="s">
        <v>217</v>
      </c>
      <c r="E7611" s="161"/>
      <c r="F7611" s="162"/>
      <c r="G7611" s="147"/>
      <c r="H7611" s="146"/>
      <c r="J7611" s="146"/>
      <c r="L7611" s="150"/>
      <c r="N7611" s="163"/>
      <c r="O7611" s="146"/>
      <c r="P7611" s="146"/>
      <c r="Q7611" s="146"/>
      <c r="R7611" s="34"/>
      <c r="S7611" s="35"/>
      <c r="T7611" s="147"/>
    </row>
    <row r="7612">
      <c r="A7612" s="147"/>
      <c r="B7612" s="64"/>
      <c r="C7612" s="147" t="s">
        <v>217</v>
      </c>
      <c r="E7612" s="161"/>
      <c r="F7612" s="162"/>
      <c r="G7612" s="147"/>
      <c r="H7612" s="146"/>
      <c r="J7612" s="146"/>
      <c r="L7612" s="150"/>
      <c r="N7612" s="163"/>
      <c r="O7612" s="146"/>
      <c r="P7612" s="146"/>
      <c r="Q7612" s="146"/>
      <c r="R7612" s="34"/>
      <c r="S7612" s="35"/>
      <c r="T7612" s="147"/>
    </row>
    <row r="7613">
      <c r="A7613" s="147"/>
      <c r="B7613" s="64"/>
      <c r="C7613" s="147" t="s">
        <v>217</v>
      </c>
      <c r="E7613" s="161"/>
      <c r="F7613" s="162"/>
      <c r="G7613" s="147"/>
      <c r="H7613" s="146"/>
      <c r="J7613" s="146"/>
      <c r="L7613" s="150"/>
      <c r="N7613" s="163"/>
      <c r="O7613" s="146"/>
      <c r="P7613" s="146"/>
      <c r="Q7613" s="146"/>
      <c r="R7613" s="34"/>
      <c r="S7613" s="35"/>
      <c r="T7613" s="147"/>
    </row>
    <row r="7614">
      <c r="A7614" s="147"/>
      <c r="B7614" s="64"/>
      <c r="C7614" s="147" t="s">
        <v>217</v>
      </c>
      <c r="E7614" s="161"/>
      <c r="F7614" s="162"/>
      <c r="G7614" s="147"/>
      <c r="H7614" s="146"/>
      <c r="J7614" s="146"/>
      <c r="L7614" s="150"/>
      <c r="N7614" s="163"/>
      <c r="O7614" s="146"/>
      <c r="P7614" s="146"/>
      <c r="Q7614" s="146"/>
      <c r="R7614" s="34"/>
      <c r="S7614" s="35"/>
      <c r="T7614" s="147"/>
    </row>
    <row r="7615">
      <c r="A7615" s="147"/>
      <c r="B7615" s="64"/>
      <c r="C7615" s="147" t="s">
        <v>217</v>
      </c>
      <c r="E7615" s="161"/>
      <c r="F7615" s="162"/>
      <c r="G7615" s="147"/>
      <c r="H7615" s="146"/>
      <c r="J7615" s="146"/>
      <c r="L7615" s="150"/>
      <c r="N7615" s="163"/>
      <c r="O7615" s="146"/>
      <c r="P7615" s="146"/>
      <c r="Q7615" s="146"/>
      <c r="R7615" s="34"/>
      <c r="S7615" s="35"/>
      <c r="T7615" s="147"/>
    </row>
    <row r="7616">
      <c r="A7616" s="147"/>
      <c r="B7616" s="64"/>
      <c r="C7616" s="147" t="s">
        <v>217</v>
      </c>
      <c r="E7616" s="161"/>
      <c r="F7616" s="162"/>
      <c r="G7616" s="147"/>
      <c r="H7616" s="146"/>
      <c r="J7616" s="146"/>
      <c r="L7616" s="150"/>
      <c r="N7616" s="163"/>
      <c r="O7616" s="146"/>
      <c r="P7616" s="146"/>
      <c r="Q7616" s="146"/>
      <c r="R7616" s="34"/>
      <c r="S7616" s="35"/>
      <c r="T7616" s="147"/>
    </row>
    <row r="7617">
      <c r="A7617" s="147"/>
      <c r="B7617" s="64"/>
      <c r="C7617" s="147" t="s">
        <v>217</v>
      </c>
      <c r="E7617" s="161"/>
      <c r="F7617" s="162"/>
      <c r="G7617" s="147"/>
      <c r="H7617" s="146"/>
      <c r="J7617" s="146"/>
      <c r="L7617" s="150"/>
      <c r="N7617" s="163"/>
      <c r="O7617" s="146"/>
      <c r="P7617" s="146"/>
      <c r="Q7617" s="146"/>
      <c r="R7617" s="34"/>
      <c r="S7617" s="35"/>
      <c r="T7617" s="147"/>
    </row>
    <row r="7618">
      <c r="A7618" s="147"/>
      <c r="B7618" s="64"/>
      <c r="C7618" s="147" t="s">
        <v>217</v>
      </c>
      <c r="E7618" s="161"/>
      <c r="F7618" s="162"/>
      <c r="G7618" s="147"/>
      <c r="H7618" s="146"/>
      <c r="J7618" s="146"/>
      <c r="L7618" s="150"/>
      <c r="N7618" s="163"/>
      <c r="O7618" s="146"/>
      <c r="P7618" s="146"/>
      <c r="Q7618" s="146"/>
      <c r="R7618" s="34"/>
      <c r="S7618" s="35"/>
      <c r="T7618" s="147"/>
    </row>
    <row r="7619">
      <c r="A7619" s="147"/>
      <c r="B7619" s="64"/>
      <c r="C7619" s="147" t="s">
        <v>217</v>
      </c>
      <c r="E7619" s="161"/>
      <c r="F7619" s="162"/>
      <c r="G7619" s="147"/>
      <c r="H7619" s="146"/>
      <c r="J7619" s="146"/>
      <c r="L7619" s="150"/>
      <c r="N7619" s="163"/>
      <c r="O7619" s="146"/>
      <c r="P7619" s="146"/>
      <c r="Q7619" s="146"/>
      <c r="R7619" s="34"/>
      <c r="S7619" s="35"/>
      <c r="T7619" s="147"/>
    </row>
    <row r="7620">
      <c r="A7620" s="147"/>
      <c r="B7620" s="64"/>
      <c r="C7620" s="147" t="s">
        <v>217</v>
      </c>
      <c r="E7620" s="161"/>
      <c r="F7620" s="162"/>
      <c r="G7620" s="147"/>
      <c r="H7620" s="146"/>
      <c r="J7620" s="146"/>
      <c r="L7620" s="150"/>
      <c r="N7620" s="163"/>
      <c r="O7620" s="146"/>
      <c r="P7620" s="146"/>
      <c r="Q7620" s="146"/>
      <c r="R7620" s="34"/>
      <c r="S7620" s="35"/>
      <c r="T7620" s="147"/>
    </row>
    <row r="7621">
      <c r="A7621" s="147"/>
      <c r="B7621" s="64"/>
      <c r="C7621" s="147" t="s">
        <v>217</v>
      </c>
      <c r="E7621" s="161"/>
      <c r="F7621" s="162"/>
      <c r="G7621" s="147"/>
      <c r="H7621" s="146"/>
      <c r="J7621" s="146"/>
      <c r="L7621" s="150"/>
      <c r="N7621" s="163"/>
      <c r="O7621" s="146"/>
      <c r="P7621" s="146"/>
      <c r="Q7621" s="146"/>
      <c r="R7621" s="34"/>
      <c r="S7621" s="35"/>
      <c r="T7621" s="147"/>
    </row>
    <row r="7622">
      <c r="A7622" s="147"/>
      <c r="B7622" s="64"/>
      <c r="C7622" s="147" t="s">
        <v>217</v>
      </c>
      <c r="E7622" s="161"/>
      <c r="F7622" s="162"/>
      <c r="G7622" s="147"/>
      <c r="H7622" s="146"/>
      <c r="J7622" s="146"/>
      <c r="L7622" s="150"/>
      <c r="N7622" s="163"/>
      <c r="O7622" s="146"/>
      <c r="P7622" s="146"/>
      <c r="Q7622" s="146"/>
      <c r="R7622" s="34"/>
      <c r="S7622" s="35"/>
      <c r="T7622" s="147"/>
    </row>
    <row r="7623">
      <c r="A7623" s="147"/>
      <c r="B7623" s="64"/>
      <c r="C7623" s="147" t="s">
        <v>217</v>
      </c>
      <c r="E7623" s="161"/>
      <c r="F7623" s="162"/>
      <c r="G7623" s="147"/>
      <c r="H7623" s="146"/>
      <c r="J7623" s="146"/>
      <c r="L7623" s="150"/>
      <c r="N7623" s="163"/>
      <c r="O7623" s="146"/>
      <c r="P7623" s="146"/>
      <c r="Q7623" s="146"/>
      <c r="R7623" s="34"/>
      <c r="S7623" s="35"/>
      <c r="T7623" s="147"/>
    </row>
    <row r="7624">
      <c r="A7624" s="147"/>
      <c r="B7624" s="64"/>
      <c r="C7624" s="147" t="s">
        <v>217</v>
      </c>
      <c r="E7624" s="161"/>
      <c r="F7624" s="162"/>
      <c r="G7624" s="147"/>
      <c r="H7624" s="146"/>
      <c r="J7624" s="146"/>
      <c r="L7624" s="150"/>
      <c r="N7624" s="163"/>
      <c r="O7624" s="146"/>
      <c r="P7624" s="146"/>
      <c r="Q7624" s="146"/>
      <c r="R7624" s="34"/>
      <c r="S7624" s="35"/>
      <c r="T7624" s="147"/>
    </row>
    <row r="7625">
      <c r="A7625" s="147"/>
      <c r="B7625" s="64"/>
      <c r="C7625" s="147" t="s">
        <v>217</v>
      </c>
      <c r="E7625" s="161"/>
      <c r="F7625" s="162"/>
      <c r="G7625" s="147"/>
      <c r="H7625" s="146"/>
      <c r="J7625" s="146"/>
      <c r="L7625" s="150"/>
      <c r="N7625" s="163"/>
      <c r="O7625" s="146"/>
      <c r="P7625" s="146"/>
      <c r="Q7625" s="146"/>
      <c r="R7625" s="34"/>
      <c r="S7625" s="35"/>
      <c r="T7625" s="147"/>
    </row>
    <row r="7626">
      <c r="A7626" s="147"/>
      <c r="B7626" s="64"/>
      <c r="C7626" s="147" t="s">
        <v>217</v>
      </c>
      <c r="E7626" s="161"/>
      <c r="F7626" s="162"/>
      <c r="G7626" s="147"/>
      <c r="H7626" s="146"/>
      <c r="J7626" s="146"/>
      <c r="L7626" s="150"/>
      <c r="N7626" s="163"/>
      <c r="O7626" s="146"/>
      <c r="P7626" s="146"/>
      <c r="Q7626" s="146"/>
      <c r="R7626" s="34"/>
      <c r="S7626" s="35"/>
      <c r="T7626" s="147"/>
    </row>
    <row r="7627">
      <c r="A7627" s="147"/>
      <c r="B7627" s="64"/>
      <c r="C7627" s="147" t="s">
        <v>217</v>
      </c>
      <c r="E7627" s="161"/>
      <c r="F7627" s="162"/>
      <c r="G7627" s="147"/>
      <c r="H7627" s="146"/>
      <c r="J7627" s="146"/>
      <c r="L7627" s="150"/>
      <c r="N7627" s="163"/>
      <c r="O7627" s="146"/>
      <c r="P7627" s="146"/>
      <c r="Q7627" s="146"/>
      <c r="R7627" s="34"/>
      <c r="S7627" s="35"/>
      <c r="T7627" s="147"/>
    </row>
    <row r="7628">
      <c r="A7628" s="147"/>
      <c r="B7628" s="64"/>
      <c r="C7628" s="147" t="s">
        <v>217</v>
      </c>
      <c r="E7628" s="161"/>
      <c r="F7628" s="162"/>
      <c r="G7628" s="147"/>
      <c r="H7628" s="146"/>
      <c r="J7628" s="146"/>
      <c r="L7628" s="150"/>
      <c r="N7628" s="163"/>
      <c r="O7628" s="146"/>
      <c r="P7628" s="146"/>
      <c r="Q7628" s="146"/>
      <c r="R7628" s="34"/>
      <c r="S7628" s="35"/>
      <c r="T7628" s="147"/>
    </row>
    <row r="7629">
      <c r="A7629" s="147"/>
      <c r="B7629" s="64"/>
      <c r="C7629" s="147" t="s">
        <v>217</v>
      </c>
      <c r="E7629" s="161"/>
      <c r="F7629" s="162"/>
      <c r="G7629" s="147"/>
      <c r="H7629" s="146"/>
      <c r="J7629" s="146"/>
      <c r="L7629" s="150"/>
      <c r="N7629" s="163"/>
      <c r="O7629" s="146"/>
      <c r="P7629" s="146"/>
      <c r="Q7629" s="146"/>
      <c r="R7629" s="34"/>
      <c r="S7629" s="35"/>
      <c r="T7629" s="147"/>
    </row>
    <row r="7630">
      <c r="A7630" s="147"/>
      <c r="B7630" s="64"/>
      <c r="C7630" s="147" t="s">
        <v>217</v>
      </c>
      <c r="E7630" s="161"/>
      <c r="F7630" s="162"/>
      <c r="G7630" s="147"/>
      <c r="H7630" s="146"/>
      <c r="J7630" s="146"/>
      <c r="L7630" s="150"/>
      <c r="N7630" s="163"/>
      <c r="O7630" s="146"/>
      <c r="P7630" s="146"/>
      <c r="Q7630" s="146"/>
      <c r="R7630" s="34"/>
      <c r="S7630" s="35"/>
      <c r="T7630" s="147"/>
    </row>
    <row r="7631">
      <c r="A7631" s="147"/>
      <c r="B7631" s="64"/>
      <c r="C7631" s="147" t="s">
        <v>217</v>
      </c>
      <c r="E7631" s="161"/>
      <c r="F7631" s="162"/>
      <c r="G7631" s="147"/>
      <c r="H7631" s="146"/>
      <c r="J7631" s="146"/>
      <c r="L7631" s="150"/>
      <c r="N7631" s="163"/>
      <c r="O7631" s="146"/>
      <c r="P7631" s="146"/>
      <c r="Q7631" s="146"/>
      <c r="R7631" s="34"/>
      <c r="S7631" s="35"/>
      <c r="T7631" s="147"/>
    </row>
    <row r="7632">
      <c r="A7632" s="147"/>
      <c r="B7632" s="64"/>
      <c r="C7632" s="147" t="s">
        <v>217</v>
      </c>
      <c r="E7632" s="161"/>
      <c r="F7632" s="162"/>
      <c r="G7632" s="147"/>
      <c r="H7632" s="146"/>
      <c r="J7632" s="146"/>
      <c r="L7632" s="150"/>
      <c r="N7632" s="163"/>
      <c r="O7632" s="146"/>
      <c r="P7632" s="146"/>
      <c r="Q7632" s="146"/>
      <c r="R7632" s="34"/>
      <c r="S7632" s="35"/>
      <c r="T7632" s="147"/>
    </row>
    <row r="7633">
      <c r="A7633" s="147"/>
      <c r="B7633" s="64"/>
      <c r="C7633" s="147" t="s">
        <v>217</v>
      </c>
      <c r="E7633" s="161"/>
      <c r="F7633" s="162"/>
      <c r="G7633" s="147"/>
      <c r="H7633" s="146"/>
      <c r="J7633" s="146"/>
      <c r="L7633" s="150"/>
      <c r="N7633" s="163"/>
      <c r="O7633" s="146"/>
      <c r="P7633" s="146"/>
      <c r="Q7633" s="146"/>
      <c r="R7633" s="34"/>
      <c r="S7633" s="35"/>
      <c r="T7633" s="147"/>
    </row>
    <row r="7634">
      <c r="A7634" s="147"/>
      <c r="B7634" s="64"/>
      <c r="C7634" s="147" t="s">
        <v>217</v>
      </c>
      <c r="E7634" s="161"/>
      <c r="F7634" s="162"/>
      <c r="G7634" s="147"/>
      <c r="H7634" s="146"/>
      <c r="J7634" s="146"/>
      <c r="L7634" s="150"/>
      <c r="N7634" s="163"/>
      <c r="O7634" s="146"/>
      <c r="P7634" s="146"/>
      <c r="Q7634" s="146"/>
      <c r="R7634" s="34"/>
      <c r="S7634" s="35"/>
      <c r="T7634" s="147"/>
    </row>
    <row r="7635">
      <c r="A7635" s="147"/>
      <c r="B7635" s="64"/>
      <c r="C7635" s="147" t="s">
        <v>217</v>
      </c>
      <c r="E7635" s="161"/>
      <c r="F7635" s="162"/>
      <c r="G7635" s="147"/>
      <c r="H7635" s="146"/>
      <c r="J7635" s="146"/>
      <c r="L7635" s="150"/>
      <c r="N7635" s="163"/>
      <c r="O7635" s="146"/>
      <c r="P7635" s="146"/>
      <c r="Q7635" s="146"/>
      <c r="R7635" s="34"/>
      <c r="S7635" s="35"/>
      <c r="T7635" s="147"/>
    </row>
    <row r="7636">
      <c r="A7636" s="147"/>
      <c r="B7636" s="64"/>
      <c r="C7636" s="147" t="s">
        <v>217</v>
      </c>
      <c r="E7636" s="161"/>
      <c r="F7636" s="162"/>
      <c r="G7636" s="147"/>
      <c r="H7636" s="146"/>
      <c r="J7636" s="146"/>
      <c r="L7636" s="150"/>
      <c r="N7636" s="163"/>
      <c r="O7636" s="146"/>
      <c r="P7636" s="146"/>
      <c r="Q7636" s="146"/>
      <c r="R7636" s="34"/>
      <c r="S7636" s="35"/>
      <c r="T7636" s="147"/>
    </row>
    <row r="7637">
      <c r="A7637" s="147"/>
      <c r="B7637" s="64"/>
      <c r="C7637" s="147" t="s">
        <v>217</v>
      </c>
      <c r="E7637" s="161"/>
      <c r="F7637" s="162"/>
      <c r="G7637" s="147"/>
      <c r="H7637" s="146"/>
      <c r="J7637" s="146"/>
      <c r="L7637" s="150"/>
      <c r="N7637" s="163"/>
      <c r="O7637" s="146"/>
      <c r="P7637" s="146"/>
      <c r="Q7637" s="146"/>
      <c r="R7637" s="34"/>
      <c r="S7637" s="35"/>
      <c r="T7637" s="147"/>
    </row>
    <row r="7638">
      <c r="A7638" s="147"/>
      <c r="B7638" s="64"/>
      <c r="C7638" s="147" t="s">
        <v>217</v>
      </c>
      <c r="E7638" s="161"/>
      <c r="F7638" s="162"/>
      <c r="G7638" s="147"/>
      <c r="H7638" s="146"/>
      <c r="J7638" s="146"/>
      <c r="L7638" s="150"/>
      <c r="N7638" s="163"/>
      <c r="O7638" s="146"/>
      <c r="P7638" s="146"/>
      <c r="Q7638" s="146"/>
      <c r="R7638" s="34"/>
      <c r="S7638" s="35"/>
      <c r="T7638" s="147"/>
    </row>
    <row r="7639">
      <c r="A7639" s="147"/>
      <c r="B7639" s="64"/>
      <c r="C7639" s="147" t="s">
        <v>217</v>
      </c>
      <c r="E7639" s="161"/>
      <c r="F7639" s="162"/>
      <c r="G7639" s="147"/>
      <c r="H7639" s="146"/>
      <c r="J7639" s="146"/>
      <c r="L7639" s="150"/>
      <c r="N7639" s="163"/>
      <c r="O7639" s="146"/>
      <c r="P7639" s="146"/>
      <c r="Q7639" s="146"/>
      <c r="R7639" s="34"/>
      <c r="S7639" s="35"/>
      <c r="T7639" s="147"/>
    </row>
    <row r="7640">
      <c r="A7640" s="147"/>
      <c r="B7640" s="64"/>
      <c r="C7640" s="147" t="s">
        <v>217</v>
      </c>
      <c r="E7640" s="161"/>
      <c r="F7640" s="162"/>
      <c r="G7640" s="147"/>
      <c r="H7640" s="146"/>
      <c r="J7640" s="146"/>
      <c r="L7640" s="150"/>
      <c r="N7640" s="163"/>
      <c r="O7640" s="146"/>
      <c r="P7640" s="146"/>
      <c r="Q7640" s="146"/>
      <c r="R7640" s="34"/>
      <c r="S7640" s="35"/>
      <c r="T7640" s="147"/>
    </row>
    <row r="7641">
      <c r="A7641" s="147"/>
      <c r="B7641" s="64"/>
      <c r="C7641" s="147" t="s">
        <v>217</v>
      </c>
      <c r="E7641" s="161"/>
      <c r="F7641" s="162"/>
      <c r="G7641" s="147"/>
      <c r="H7641" s="146"/>
      <c r="J7641" s="146"/>
      <c r="L7641" s="150"/>
      <c r="N7641" s="163"/>
      <c r="O7641" s="146"/>
      <c r="P7641" s="146"/>
      <c r="Q7641" s="146"/>
      <c r="R7641" s="34"/>
      <c r="S7641" s="35"/>
      <c r="T7641" s="147"/>
    </row>
    <row r="7642">
      <c r="A7642" s="147"/>
      <c r="B7642" s="64"/>
      <c r="C7642" s="147" t="s">
        <v>217</v>
      </c>
      <c r="E7642" s="161"/>
      <c r="F7642" s="162"/>
      <c r="G7642" s="147"/>
      <c r="H7642" s="146"/>
      <c r="J7642" s="146"/>
      <c r="L7642" s="150"/>
      <c r="N7642" s="163"/>
      <c r="O7642" s="146"/>
      <c r="P7642" s="146"/>
      <c r="Q7642" s="146"/>
      <c r="R7642" s="34"/>
      <c r="S7642" s="35"/>
      <c r="T7642" s="147"/>
    </row>
    <row r="7643">
      <c r="A7643" s="147"/>
      <c r="B7643" s="64"/>
      <c r="C7643" s="147" t="s">
        <v>217</v>
      </c>
      <c r="E7643" s="161"/>
      <c r="F7643" s="162"/>
      <c r="G7643" s="147"/>
      <c r="H7643" s="146"/>
      <c r="J7643" s="146"/>
      <c r="L7643" s="150"/>
      <c r="N7643" s="163"/>
      <c r="O7643" s="146"/>
      <c r="P7643" s="146"/>
      <c r="Q7643" s="146"/>
      <c r="R7643" s="34"/>
      <c r="S7643" s="35"/>
      <c r="T7643" s="147"/>
    </row>
    <row r="7644">
      <c r="A7644" s="147"/>
      <c r="B7644" s="64"/>
      <c r="C7644" s="147" t="s">
        <v>217</v>
      </c>
      <c r="E7644" s="161"/>
      <c r="F7644" s="162"/>
      <c r="G7644" s="147"/>
      <c r="H7644" s="146"/>
      <c r="J7644" s="146"/>
      <c r="L7644" s="150"/>
      <c r="N7644" s="163"/>
      <c r="O7644" s="146"/>
      <c r="P7644" s="146"/>
      <c r="Q7644" s="146"/>
      <c r="R7644" s="34"/>
      <c r="S7644" s="35"/>
      <c r="T7644" s="147"/>
    </row>
    <row r="7645">
      <c r="A7645" s="147"/>
      <c r="B7645" s="64"/>
      <c r="C7645" s="147" t="s">
        <v>217</v>
      </c>
      <c r="E7645" s="161"/>
      <c r="F7645" s="162"/>
      <c r="G7645" s="147"/>
      <c r="H7645" s="146"/>
      <c r="J7645" s="146"/>
      <c r="L7645" s="150"/>
      <c r="N7645" s="163"/>
      <c r="O7645" s="146"/>
      <c r="P7645" s="146"/>
      <c r="Q7645" s="146"/>
      <c r="R7645" s="34"/>
      <c r="S7645" s="35"/>
      <c r="T7645" s="147"/>
    </row>
    <row r="7646">
      <c r="A7646" s="147"/>
      <c r="B7646" s="64"/>
      <c r="C7646" s="147" t="s">
        <v>217</v>
      </c>
      <c r="E7646" s="161"/>
      <c r="F7646" s="162"/>
      <c r="G7646" s="147"/>
      <c r="H7646" s="146"/>
      <c r="J7646" s="146"/>
      <c r="L7646" s="150"/>
      <c r="N7646" s="163"/>
      <c r="O7646" s="146"/>
      <c r="P7646" s="146"/>
      <c r="Q7646" s="146"/>
      <c r="R7646" s="34"/>
      <c r="S7646" s="35"/>
      <c r="T7646" s="147"/>
    </row>
    <row r="7647">
      <c r="A7647" s="147"/>
      <c r="B7647" s="64"/>
      <c r="C7647" s="147" t="s">
        <v>217</v>
      </c>
      <c r="E7647" s="161"/>
      <c r="F7647" s="162"/>
      <c r="G7647" s="147"/>
      <c r="H7647" s="146"/>
      <c r="J7647" s="146"/>
      <c r="L7647" s="150"/>
      <c r="N7647" s="163"/>
      <c r="O7647" s="146"/>
      <c r="P7647" s="146"/>
      <c r="Q7647" s="146"/>
      <c r="R7647" s="34"/>
      <c r="S7647" s="35"/>
      <c r="T7647" s="147"/>
    </row>
    <row r="7648">
      <c r="A7648" s="147"/>
      <c r="B7648" s="64"/>
      <c r="C7648" s="147" t="s">
        <v>217</v>
      </c>
      <c r="E7648" s="161"/>
      <c r="F7648" s="162"/>
      <c r="G7648" s="147"/>
      <c r="H7648" s="146"/>
      <c r="J7648" s="146"/>
      <c r="L7648" s="150"/>
      <c r="N7648" s="163"/>
      <c r="O7648" s="146"/>
      <c r="P7648" s="146"/>
      <c r="Q7648" s="146"/>
      <c r="R7648" s="34"/>
      <c r="S7648" s="35"/>
      <c r="T7648" s="147"/>
    </row>
    <row r="7649">
      <c r="A7649" s="147"/>
      <c r="B7649" s="64"/>
      <c r="C7649" s="147" t="s">
        <v>217</v>
      </c>
      <c r="E7649" s="161"/>
      <c r="F7649" s="162"/>
      <c r="G7649" s="147"/>
      <c r="H7649" s="146"/>
      <c r="J7649" s="146"/>
      <c r="L7649" s="150"/>
      <c r="N7649" s="163"/>
      <c r="O7649" s="146"/>
      <c r="P7649" s="146"/>
      <c r="Q7649" s="146"/>
      <c r="R7649" s="34"/>
      <c r="S7649" s="35"/>
      <c r="T7649" s="147"/>
    </row>
    <row r="7650">
      <c r="A7650" s="147"/>
      <c r="B7650" s="64"/>
      <c r="C7650" s="147" t="s">
        <v>217</v>
      </c>
      <c r="E7650" s="161"/>
      <c r="F7650" s="162"/>
      <c r="G7650" s="147"/>
      <c r="H7650" s="146"/>
      <c r="J7650" s="146"/>
      <c r="L7650" s="150"/>
      <c r="N7650" s="163"/>
      <c r="O7650" s="146"/>
      <c r="P7650" s="146"/>
      <c r="Q7650" s="146"/>
      <c r="R7650" s="34"/>
      <c r="S7650" s="35"/>
      <c r="T7650" s="147"/>
    </row>
    <row r="7651">
      <c r="A7651" s="147"/>
      <c r="B7651" s="64"/>
      <c r="C7651" s="147" t="s">
        <v>217</v>
      </c>
      <c r="E7651" s="161"/>
      <c r="F7651" s="162"/>
      <c r="G7651" s="147"/>
      <c r="H7651" s="146"/>
      <c r="J7651" s="146"/>
      <c r="L7651" s="150"/>
      <c r="N7651" s="163"/>
      <c r="O7651" s="146"/>
      <c r="P7651" s="146"/>
      <c r="Q7651" s="146"/>
      <c r="R7651" s="34"/>
      <c r="S7651" s="35"/>
      <c r="T7651" s="147"/>
    </row>
    <row r="7652">
      <c r="A7652" s="147"/>
      <c r="B7652" s="64"/>
      <c r="C7652" s="147" t="s">
        <v>217</v>
      </c>
      <c r="E7652" s="161"/>
      <c r="F7652" s="162"/>
      <c r="G7652" s="147"/>
      <c r="H7652" s="146"/>
      <c r="J7652" s="146"/>
      <c r="L7652" s="150"/>
      <c r="N7652" s="163"/>
      <c r="O7652" s="146"/>
      <c r="P7652" s="146"/>
      <c r="Q7652" s="146"/>
      <c r="R7652" s="34"/>
      <c r="S7652" s="35"/>
      <c r="T7652" s="147"/>
    </row>
    <row r="7653">
      <c r="A7653" s="147"/>
      <c r="B7653" s="64"/>
      <c r="C7653" s="147" t="s">
        <v>217</v>
      </c>
      <c r="E7653" s="161"/>
      <c r="F7653" s="162"/>
      <c r="G7653" s="147"/>
      <c r="H7653" s="146"/>
      <c r="J7653" s="146"/>
      <c r="L7653" s="150"/>
      <c r="N7653" s="163"/>
      <c r="O7653" s="146"/>
      <c r="P7653" s="146"/>
      <c r="Q7653" s="146"/>
      <c r="R7653" s="34"/>
      <c r="S7653" s="35"/>
      <c r="T7653" s="147"/>
    </row>
    <row r="7654">
      <c r="A7654" s="147"/>
      <c r="B7654" s="64"/>
      <c r="C7654" s="147" t="s">
        <v>217</v>
      </c>
      <c r="E7654" s="161"/>
      <c r="F7654" s="162"/>
      <c r="G7654" s="147"/>
      <c r="H7654" s="146"/>
      <c r="J7654" s="146"/>
      <c r="L7654" s="150"/>
      <c r="N7654" s="163"/>
      <c r="O7654" s="146"/>
      <c r="P7654" s="146"/>
      <c r="Q7654" s="146"/>
      <c r="R7654" s="34"/>
      <c r="S7654" s="35"/>
      <c r="T7654" s="147"/>
    </row>
    <row r="7655">
      <c r="A7655" s="147"/>
      <c r="B7655" s="64"/>
      <c r="C7655" s="147" t="s">
        <v>217</v>
      </c>
      <c r="E7655" s="161"/>
      <c r="F7655" s="162"/>
      <c r="G7655" s="147"/>
      <c r="H7655" s="146"/>
      <c r="J7655" s="146"/>
      <c r="L7655" s="150"/>
      <c r="N7655" s="163"/>
      <c r="O7655" s="146"/>
      <c r="P7655" s="146"/>
      <c r="Q7655" s="146"/>
      <c r="R7655" s="34"/>
      <c r="S7655" s="35"/>
      <c r="T7655" s="147"/>
    </row>
    <row r="7656">
      <c r="A7656" s="147"/>
      <c r="B7656" s="64"/>
      <c r="C7656" s="147" t="s">
        <v>217</v>
      </c>
      <c r="E7656" s="161"/>
      <c r="F7656" s="162"/>
      <c r="G7656" s="147"/>
      <c r="H7656" s="146"/>
      <c r="J7656" s="146"/>
      <c r="L7656" s="150"/>
      <c r="N7656" s="163"/>
      <c r="O7656" s="146"/>
      <c r="P7656" s="146"/>
      <c r="Q7656" s="146"/>
      <c r="R7656" s="34"/>
      <c r="S7656" s="35"/>
      <c r="T7656" s="147"/>
    </row>
    <row r="7657">
      <c r="A7657" s="147"/>
      <c r="B7657" s="64"/>
      <c r="C7657" s="147" t="s">
        <v>217</v>
      </c>
      <c r="E7657" s="161"/>
      <c r="F7657" s="162"/>
      <c r="G7657" s="147"/>
      <c r="H7657" s="146"/>
      <c r="J7657" s="146"/>
      <c r="L7657" s="150"/>
      <c r="N7657" s="163"/>
      <c r="O7657" s="146"/>
      <c r="P7657" s="146"/>
      <c r="Q7657" s="146"/>
      <c r="R7657" s="34"/>
      <c r="S7657" s="35"/>
      <c r="T7657" s="147"/>
    </row>
    <row r="7658">
      <c r="A7658" s="147"/>
      <c r="B7658" s="64"/>
      <c r="C7658" s="147" t="s">
        <v>217</v>
      </c>
      <c r="E7658" s="161"/>
      <c r="F7658" s="162"/>
      <c r="G7658" s="147"/>
      <c r="H7658" s="146"/>
      <c r="J7658" s="146"/>
      <c r="L7658" s="150"/>
      <c r="N7658" s="163"/>
      <c r="O7658" s="146"/>
      <c r="P7658" s="146"/>
      <c r="Q7658" s="146"/>
      <c r="R7658" s="34"/>
      <c r="S7658" s="35"/>
      <c r="T7658" s="147"/>
    </row>
    <row r="7659">
      <c r="A7659" s="147"/>
      <c r="B7659" s="64"/>
      <c r="C7659" s="147" t="s">
        <v>217</v>
      </c>
      <c r="E7659" s="161"/>
      <c r="F7659" s="162"/>
      <c r="G7659" s="147"/>
      <c r="H7659" s="146"/>
      <c r="J7659" s="146"/>
      <c r="L7659" s="150"/>
      <c r="N7659" s="163"/>
      <c r="O7659" s="146"/>
      <c r="P7659" s="146"/>
      <c r="Q7659" s="146"/>
      <c r="R7659" s="34"/>
      <c r="S7659" s="35"/>
      <c r="T7659" s="147"/>
    </row>
    <row r="7660">
      <c r="A7660" s="147"/>
      <c r="B7660" s="64"/>
      <c r="C7660" s="147" t="s">
        <v>217</v>
      </c>
      <c r="E7660" s="161"/>
      <c r="F7660" s="162"/>
      <c r="G7660" s="147"/>
      <c r="H7660" s="146"/>
      <c r="J7660" s="146"/>
      <c r="L7660" s="150"/>
      <c r="N7660" s="163"/>
      <c r="O7660" s="146"/>
      <c r="P7660" s="146"/>
      <c r="Q7660" s="146"/>
      <c r="R7660" s="34"/>
      <c r="S7660" s="35"/>
      <c r="T7660" s="147"/>
    </row>
    <row r="7661">
      <c r="A7661" s="147"/>
      <c r="B7661" s="64"/>
      <c r="C7661" s="147" t="s">
        <v>217</v>
      </c>
      <c r="E7661" s="161"/>
      <c r="F7661" s="162"/>
      <c r="G7661" s="147"/>
      <c r="H7661" s="146"/>
      <c r="J7661" s="146"/>
      <c r="L7661" s="150"/>
      <c r="N7661" s="163"/>
      <c r="O7661" s="146"/>
      <c r="P7661" s="146"/>
      <c r="Q7661" s="146"/>
      <c r="R7661" s="34"/>
      <c r="S7661" s="35"/>
      <c r="T7661" s="147"/>
    </row>
    <row r="7662">
      <c r="A7662" s="147"/>
      <c r="B7662" s="64"/>
      <c r="C7662" s="147" t="s">
        <v>217</v>
      </c>
      <c r="E7662" s="161"/>
      <c r="F7662" s="162"/>
      <c r="G7662" s="147"/>
      <c r="H7662" s="146"/>
      <c r="J7662" s="146"/>
      <c r="L7662" s="150"/>
      <c r="N7662" s="163"/>
      <c r="O7662" s="146"/>
      <c r="P7662" s="146"/>
      <c r="Q7662" s="146"/>
      <c r="R7662" s="34"/>
      <c r="S7662" s="35"/>
      <c r="T7662" s="147"/>
    </row>
    <row r="7663">
      <c r="A7663" s="147"/>
      <c r="B7663" s="64"/>
      <c r="C7663" s="147" t="s">
        <v>217</v>
      </c>
      <c r="E7663" s="161"/>
      <c r="F7663" s="162"/>
      <c r="G7663" s="147"/>
      <c r="H7663" s="146"/>
      <c r="J7663" s="146"/>
      <c r="L7663" s="150"/>
      <c r="N7663" s="163"/>
      <c r="O7663" s="146"/>
      <c r="P7663" s="146"/>
      <c r="Q7663" s="146"/>
      <c r="R7663" s="34"/>
      <c r="S7663" s="35"/>
      <c r="T7663" s="147"/>
    </row>
    <row r="7664">
      <c r="A7664" s="147"/>
      <c r="B7664" s="64"/>
      <c r="C7664" s="147" t="s">
        <v>217</v>
      </c>
      <c r="E7664" s="161"/>
      <c r="F7664" s="162"/>
      <c r="G7664" s="147"/>
      <c r="H7664" s="146"/>
      <c r="J7664" s="146"/>
      <c r="L7664" s="150"/>
      <c r="N7664" s="163"/>
      <c r="O7664" s="146"/>
      <c r="P7664" s="146"/>
      <c r="Q7664" s="146"/>
      <c r="R7664" s="34"/>
      <c r="S7664" s="35"/>
      <c r="T7664" s="147"/>
    </row>
    <row r="7665">
      <c r="A7665" s="147"/>
      <c r="B7665" s="64"/>
      <c r="C7665" s="147" t="s">
        <v>217</v>
      </c>
      <c r="E7665" s="161"/>
      <c r="F7665" s="162"/>
      <c r="G7665" s="147"/>
      <c r="H7665" s="146"/>
      <c r="J7665" s="146"/>
      <c r="L7665" s="150"/>
      <c r="N7665" s="163"/>
      <c r="O7665" s="146"/>
      <c r="P7665" s="146"/>
      <c r="Q7665" s="146"/>
      <c r="R7665" s="34"/>
      <c r="S7665" s="35"/>
      <c r="T7665" s="147"/>
    </row>
    <row r="7666">
      <c r="A7666" s="147"/>
      <c r="B7666" s="64"/>
      <c r="C7666" s="147" t="s">
        <v>217</v>
      </c>
      <c r="E7666" s="161"/>
      <c r="F7666" s="162"/>
      <c r="G7666" s="147"/>
      <c r="H7666" s="146"/>
      <c r="J7666" s="146"/>
      <c r="L7666" s="150"/>
      <c r="N7666" s="163"/>
      <c r="O7666" s="146"/>
      <c r="P7666" s="146"/>
      <c r="Q7666" s="146"/>
      <c r="R7666" s="34"/>
      <c r="S7666" s="35"/>
      <c r="T7666" s="147"/>
    </row>
    <row r="7667">
      <c r="A7667" s="147"/>
      <c r="B7667" s="64"/>
      <c r="C7667" s="147" t="s">
        <v>217</v>
      </c>
      <c r="E7667" s="161"/>
      <c r="F7667" s="162"/>
      <c r="G7667" s="147"/>
      <c r="H7667" s="146"/>
      <c r="J7667" s="146"/>
      <c r="L7667" s="150"/>
      <c r="N7667" s="163"/>
      <c r="O7667" s="146"/>
      <c r="P7667" s="146"/>
      <c r="Q7667" s="146"/>
      <c r="R7667" s="34"/>
      <c r="S7667" s="35"/>
      <c r="T7667" s="147"/>
    </row>
    <row r="7668">
      <c r="A7668" s="147"/>
      <c r="B7668" s="64"/>
      <c r="C7668" s="147" t="s">
        <v>217</v>
      </c>
      <c r="E7668" s="161"/>
      <c r="F7668" s="162"/>
      <c r="G7668" s="147"/>
      <c r="H7668" s="146"/>
      <c r="J7668" s="146"/>
      <c r="L7668" s="150"/>
      <c r="N7668" s="163"/>
      <c r="O7668" s="146"/>
      <c r="P7668" s="146"/>
      <c r="Q7668" s="146"/>
      <c r="R7668" s="34"/>
      <c r="S7668" s="35"/>
      <c r="T7668" s="147"/>
    </row>
    <row r="7669">
      <c r="A7669" s="147"/>
      <c r="B7669" s="64"/>
      <c r="C7669" s="147" t="s">
        <v>217</v>
      </c>
      <c r="E7669" s="161"/>
      <c r="F7669" s="162"/>
      <c r="G7669" s="147"/>
      <c r="H7669" s="146"/>
      <c r="J7669" s="146"/>
      <c r="L7669" s="150"/>
      <c r="N7669" s="163"/>
      <c r="O7669" s="146"/>
      <c r="P7669" s="146"/>
      <c r="Q7669" s="146"/>
      <c r="R7669" s="34"/>
      <c r="S7669" s="35"/>
      <c r="T7669" s="147"/>
    </row>
    <row r="7670">
      <c r="A7670" s="147"/>
      <c r="B7670" s="64"/>
      <c r="C7670" s="147" t="s">
        <v>217</v>
      </c>
      <c r="E7670" s="161"/>
      <c r="F7670" s="162"/>
      <c r="G7670" s="147"/>
      <c r="H7670" s="146"/>
      <c r="J7670" s="146"/>
      <c r="L7670" s="150"/>
      <c r="N7670" s="163"/>
      <c r="O7670" s="146"/>
      <c r="P7670" s="146"/>
      <c r="Q7670" s="146"/>
      <c r="R7670" s="34"/>
      <c r="S7670" s="35"/>
      <c r="T7670" s="147"/>
    </row>
    <row r="7671">
      <c r="A7671" s="147"/>
      <c r="B7671" s="64"/>
      <c r="C7671" s="147" t="s">
        <v>217</v>
      </c>
      <c r="E7671" s="161"/>
      <c r="F7671" s="162"/>
      <c r="G7671" s="147"/>
      <c r="H7671" s="146"/>
      <c r="J7671" s="146"/>
      <c r="L7671" s="150"/>
      <c r="N7671" s="163"/>
      <c r="O7671" s="146"/>
      <c r="P7671" s="146"/>
      <c r="Q7671" s="146"/>
      <c r="R7671" s="34"/>
      <c r="S7671" s="35"/>
      <c r="T7671" s="147"/>
    </row>
    <row r="7672">
      <c r="A7672" s="147"/>
      <c r="B7672" s="64"/>
      <c r="C7672" s="147" t="s">
        <v>217</v>
      </c>
      <c r="E7672" s="161"/>
      <c r="F7672" s="162"/>
      <c r="G7672" s="147"/>
      <c r="H7672" s="146"/>
      <c r="J7672" s="146"/>
      <c r="L7672" s="150"/>
      <c r="N7672" s="163"/>
      <c r="O7672" s="146"/>
      <c r="P7672" s="146"/>
      <c r="Q7672" s="146"/>
      <c r="R7672" s="34"/>
      <c r="S7672" s="35"/>
      <c r="T7672" s="147"/>
    </row>
    <row r="7673">
      <c r="A7673" s="147"/>
      <c r="B7673" s="64"/>
      <c r="C7673" s="147" t="s">
        <v>217</v>
      </c>
      <c r="E7673" s="161"/>
      <c r="F7673" s="162"/>
      <c r="G7673" s="147"/>
      <c r="H7673" s="146"/>
      <c r="J7673" s="146"/>
      <c r="L7673" s="150"/>
      <c r="N7673" s="163"/>
      <c r="O7673" s="146"/>
      <c r="P7673" s="146"/>
      <c r="Q7673" s="146"/>
      <c r="R7673" s="34"/>
      <c r="S7673" s="35"/>
      <c r="T7673" s="147"/>
    </row>
    <row r="7674">
      <c r="A7674" s="147"/>
      <c r="B7674" s="64"/>
      <c r="C7674" s="147" t="s">
        <v>217</v>
      </c>
      <c r="E7674" s="161"/>
      <c r="F7674" s="162"/>
      <c r="G7674" s="147"/>
      <c r="H7674" s="146"/>
      <c r="J7674" s="146"/>
      <c r="L7674" s="150"/>
      <c r="N7674" s="163"/>
      <c r="O7674" s="146"/>
      <c r="P7674" s="146"/>
      <c r="Q7674" s="146"/>
      <c r="R7674" s="34"/>
      <c r="S7674" s="35"/>
      <c r="T7674" s="147"/>
    </row>
    <row r="7675">
      <c r="A7675" s="147"/>
      <c r="B7675" s="64"/>
      <c r="C7675" s="147" t="s">
        <v>217</v>
      </c>
      <c r="E7675" s="161"/>
      <c r="F7675" s="162"/>
      <c r="G7675" s="147"/>
      <c r="H7675" s="146"/>
      <c r="J7675" s="146"/>
      <c r="L7675" s="150"/>
      <c r="N7675" s="163"/>
      <c r="O7675" s="146"/>
      <c r="P7675" s="146"/>
      <c r="Q7675" s="146"/>
      <c r="R7675" s="34"/>
      <c r="S7675" s="35"/>
      <c r="T7675" s="147"/>
    </row>
    <row r="7676">
      <c r="A7676" s="147"/>
      <c r="B7676" s="64"/>
      <c r="C7676" s="147" t="s">
        <v>217</v>
      </c>
      <c r="E7676" s="161"/>
      <c r="F7676" s="162"/>
      <c r="G7676" s="147"/>
      <c r="H7676" s="146"/>
      <c r="J7676" s="146"/>
      <c r="L7676" s="150"/>
      <c r="N7676" s="163"/>
      <c r="O7676" s="146"/>
      <c r="P7676" s="146"/>
      <c r="Q7676" s="146"/>
      <c r="R7676" s="34"/>
      <c r="S7676" s="35"/>
      <c r="T7676" s="147"/>
    </row>
    <row r="7677">
      <c r="A7677" s="147"/>
      <c r="B7677" s="64"/>
      <c r="C7677" s="147" t="s">
        <v>217</v>
      </c>
      <c r="E7677" s="161"/>
      <c r="F7677" s="162"/>
      <c r="G7677" s="147"/>
      <c r="H7677" s="146"/>
      <c r="J7677" s="146"/>
      <c r="L7677" s="150"/>
      <c r="N7677" s="163"/>
      <c r="O7677" s="146"/>
      <c r="P7677" s="146"/>
      <c r="Q7677" s="146"/>
      <c r="R7677" s="34"/>
      <c r="S7677" s="35"/>
      <c r="T7677" s="147"/>
    </row>
    <row r="7678">
      <c r="A7678" s="147"/>
      <c r="B7678" s="64"/>
      <c r="C7678" s="147" t="s">
        <v>217</v>
      </c>
      <c r="E7678" s="161"/>
      <c r="F7678" s="162"/>
      <c r="G7678" s="147"/>
      <c r="H7678" s="146"/>
      <c r="J7678" s="146"/>
      <c r="L7678" s="150"/>
      <c r="N7678" s="163"/>
      <c r="O7678" s="146"/>
      <c r="P7678" s="146"/>
      <c r="Q7678" s="146"/>
      <c r="R7678" s="34"/>
      <c r="S7678" s="35"/>
      <c r="T7678" s="147"/>
    </row>
    <row r="7679">
      <c r="A7679" s="147"/>
      <c r="B7679" s="64"/>
      <c r="C7679" s="147" t="s">
        <v>217</v>
      </c>
      <c r="E7679" s="161"/>
      <c r="F7679" s="162"/>
      <c r="G7679" s="147"/>
      <c r="H7679" s="146"/>
      <c r="J7679" s="146"/>
      <c r="L7679" s="150"/>
      <c r="N7679" s="163"/>
      <c r="O7679" s="146"/>
      <c r="P7679" s="146"/>
      <c r="Q7679" s="146"/>
      <c r="R7679" s="34"/>
      <c r="S7679" s="35"/>
      <c r="T7679" s="147"/>
    </row>
    <row r="7680">
      <c r="A7680" s="147"/>
      <c r="B7680" s="64"/>
      <c r="C7680" s="147" t="s">
        <v>217</v>
      </c>
      <c r="E7680" s="161"/>
      <c r="F7680" s="162"/>
      <c r="G7680" s="147"/>
      <c r="H7680" s="146"/>
      <c r="J7680" s="146"/>
      <c r="L7680" s="150"/>
      <c r="N7680" s="163"/>
      <c r="O7680" s="146"/>
      <c r="P7680" s="146"/>
      <c r="Q7680" s="146"/>
      <c r="R7680" s="34"/>
      <c r="S7680" s="35"/>
      <c r="T7680" s="147"/>
    </row>
    <row r="7681">
      <c r="A7681" s="147"/>
      <c r="B7681" s="64"/>
      <c r="C7681" s="147" t="s">
        <v>217</v>
      </c>
      <c r="E7681" s="161"/>
      <c r="F7681" s="162"/>
      <c r="G7681" s="147"/>
      <c r="H7681" s="146"/>
      <c r="J7681" s="146"/>
      <c r="L7681" s="150"/>
      <c r="N7681" s="163"/>
      <c r="O7681" s="146"/>
      <c r="P7681" s="146"/>
      <c r="Q7681" s="146"/>
      <c r="R7681" s="34"/>
      <c r="S7681" s="35"/>
      <c r="T7681" s="147"/>
    </row>
    <row r="7682">
      <c r="A7682" s="147"/>
      <c r="B7682" s="64"/>
      <c r="C7682" s="147" t="s">
        <v>217</v>
      </c>
      <c r="E7682" s="161"/>
      <c r="F7682" s="162"/>
      <c r="G7682" s="147"/>
      <c r="H7682" s="146"/>
      <c r="J7682" s="146"/>
      <c r="L7682" s="150"/>
      <c r="N7682" s="163"/>
      <c r="O7682" s="146"/>
      <c r="P7682" s="146"/>
      <c r="Q7682" s="146"/>
      <c r="R7682" s="34"/>
      <c r="S7682" s="35"/>
      <c r="T7682" s="147"/>
    </row>
    <row r="7683">
      <c r="A7683" s="147"/>
      <c r="B7683" s="64"/>
      <c r="C7683" s="147" t="s">
        <v>217</v>
      </c>
      <c r="E7683" s="161"/>
      <c r="F7683" s="162"/>
      <c r="G7683" s="147"/>
      <c r="H7683" s="146"/>
      <c r="J7683" s="146"/>
      <c r="L7683" s="150"/>
      <c r="N7683" s="163"/>
      <c r="O7683" s="146"/>
      <c r="P7683" s="146"/>
      <c r="Q7683" s="146"/>
      <c r="R7683" s="34"/>
      <c r="S7683" s="35"/>
      <c r="T7683" s="147"/>
    </row>
    <row r="7684">
      <c r="A7684" s="147"/>
      <c r="B7684" s="64"/>
      <c r="C7684" s="147" t="s">
        <v>217</v>
      </c>
      <c r="E7684" s="161"/>
      <c r="F7684" s="162"/>
      <c r="G7684" s="147"/>
      <c r="H7684" s="146"/>
      <c r="J7684" s="146"/>
      <c r="L7684" s="150"/>
      <c r="N7684" s="163"/>
      <c r="O7684" s="146"/>
      <c r="P7684" s="146"/>
      <c r="Q7684" s="146"/>
      <c r="R7684" s="34"/>
      <c r="S7684" s="35"/>
      <c r="T7684" s="147"/>
    </row>
    <row r="7685">
      <c r="A7685" s="147"/>
      <c r="B7685" s="64"/>
      <c r="C7685" s="147" t="s">
        <v>217</v>
      </c>
      <c r="E7685" s="161"/>
      <c r="F7685" s="162"/>
      <c r="G7685" s="147"/>
      <c r="H7685" s="146"/>
      <c r="J7685" s="146"/>
      <c r="L7685" s="150"/>
      <c r="N7685" s="163"/>
      <c r="O7685" s="146"/>
      <c r="P7685" s="146"/>
      <c r="Q7685" s="146"/>
      <c r="R7685" s="34"/>
      <c r="S7685" s="35"/>
      <c r="T7685" s="147"/>
    </row>
    <row r="7686">
      <c r="A7686" s="147"/>
      <c r="B7686" s="64"/>
      <c r="C7686" s="147" t="s">
        <v>217</v>
      </c>
      <c r="E7686" s="161"/>
      <c r="F7686" s="162"/>
      <c r="G7686" s="147"/>
      <c r="H7686" s="146"/>
      <c r="J7686" s="146"/>
      <c r="L7686" s="150"/>
      <c r="N7686" s="163"/>
      <c r="O7686" s="146"/>
      <c r="P7686" s="146"/>
      <c r="Q7686" s="146"/>
      <c r="R7686" s="34"/>
      <c r="S7686" s="35"/>
      <c r="T7686" s="147"/>
    </row>
    <row r="7687">
      <c r="A7687" s="147"/>
      <c r="B7687" s="64"/>
      <c r="C7687" s="147" t="s">
        <v>217</v>
      </c>
      <c r="E7687" s="161"/>
      <c r="F7687" s="162"/>
      <c r="G7687" s="147"/>
      <c r="H7687" s="146"/>
      <c r="J7687" s="146"/>
      <c r="L7687" s="150"/>
      <c r="N7687" s="163"/>
      <c r="O7687" s="146"/>
      <c r="P7687" s="146"/>
      <c r="Q7687" s="146"/>
      <c r="R7687" s="34"/>
      <c r="S7687" s="35"/>
      <c r="T7687" s="147"/>
    </row>
    <row r="7688">
      <c r="A7688" s="147"/>
      <c r="B7688" s="64"/>
      <c r="C7688" s="147" t="s">
        <v>217</v>
      </c>
      <c r="E7688" s="161"/>
      <c r="F7688" s="162"/>
      <c r="G7688" s="147"/>
      <c r="H7688" s="146"/>
      <c r="J7688" s="146"/>
      <c r="L7688" s="150"/>
      <c r="N7688" s="163"/>
      <c r="O7688" s="146"/>
      <c r="P7688" s="146"/>
      <c r="Q7688" s="146"/>
      <c r="R7688" s="34"/>
      <c r="S7688" s="35"/>
      <c r="T7688" s="147"/>
    </row>
    <row r="7689">
      <c r="A7689" s="147"/>
      <c r="B7689" s="64"/>
      <c r="C7689" s="147" t="s">
        <v>217</v>
      </c>
      <c r="E7689" s="161"/>
      <c r="F7689" s="162"/>
      <c r="G7689" s="147"/>
      <c r="H7689" s="146"/>
      <c r="J7689" s="146"/>
      <c r="L7689" s="150"/>
      <c r="N7689" s="163"/>
      <c r="O7689" s="146"/>
      <c r="P7689" s="146"/>
      <c r="Q7689" s="146"/>
      <c r="R7689" s="34"/>
      <c r="S7689" s="35"/>
      <c r="T7689" s="147"/>
    </row>
    <row r="7690">
      <c r="A7690" s="147"/>
      <c r="B7690" s="64"/>
      <c r="C7690" s="147" t="s">
        <v>217</v>
      </c>
      <c r="E7690" s="161"/>
      <c r="F7690" s="162"/>
      <c r="G7690" s="147"/>
      <c r="H7690" s="146"/>
      <c r="J7690" s="146"/>
      <c r="L7690" s="150"/>
      <c r="N7690" s="163"/>
      <c r="O7690" s="146"/>
      <c r="P7690" s="146"/>
      <c r="Q7690" s="146"/>
      <c r="R7690" s="34"/>
      <c r="S7690" s="35"/>
      <c r="T7690" s="147"/>
    </row>
    <row r="7691">
      <c r="A7691" s="147"/>
      <c r="B7691" s="64"/>
      <c r="C7691" s="147" t="s">
        <v>217</v>
      </c>
      <c r="E7691" s="161"/>
      <c r="F7691" s="162"/>
      <c r="G7691" s="147"/>
      <c r="H7691" s="146"/>
      <c r="J7691" s="146"/>
      <c r="L7691" s="150"/>
      <c r="N7691" s="163"/>
      <c r="O7691" s="146"/>
      <c r="P7691" s="146"/>
      <c r="Q7691" s="146"/>
      <c r="R7691" s="34"/>
      <c r="S7691" s="35"/>
      <c r="T7691" s="147"/>
    </row>
    <row r="7692">
      <c r="A7692" s="147"/>
      <c r="B7692" s="64"/>
      <c r="C7692" s="147" t="s">
        <v>217</v>
      </c>
      <c r="E7692" s="161"/>
      <c r="F7692" s="162"/>
      <c r="G7692" s="147"/>
      <c r="H7692" s="146"/>
      <c r="J7692" s="146"/>
      <c r="L7692" s="150"/>
      <c r="N7692" s="163"/>
      <c r="O7692" s="146"/>
      <c r="P7692" s="146"/>
      <c r="Q7692" s="146"/>
      <c r="R7692" s="34"/>
      <c r="S7692" s="35"/>
      <c r="T7692" s="147"/>
    </row>
    <row r="7693">
      <c r="A7693" s="147"/>
      <c r="B7693" s="64"/>
      <c r="C7693" s="147" t="s">
        <v>217</v>
      </c>
      <c r="E7693" s="161"/>
      <c r="F7693" s="162"/>
      <c r="G7693" s="147"/>
      <c r="H7693" s="146"/>
      <c r="J7693" s="146"/>
      <c r="L7693" s="150"/>
      <c r="N7693" s="163"/>
      <c r="O7693" s="146"/>
      <c r="P7693" s="146"/>
      <c r="Q7693" s="146"/>
      <c r="R7693" s="34"/>
      <c r="S7693" s="35"/>
      <c r="T7693" s="147"/>
    </row>
    <row r="7694">
      <c r="A7694" s="147"/>
      <c r="B7694" s="64"/>
      <c r="C7694" s="147" t="s">
        <v>217</v>
      </c>
      <c r="E7694" s="161"/>
      <c r="F7694" s="162"/>
      <c r="G7694" s="147"/>
      <c r="H7694" s="146"/>
      <c r="J7694" s="146"/>
      <c r="L7694" s="150"/>
      <c r="N7694" s="163"/>
      <c r="O7694" s="146"/>
      <c r="P7694" s="146"/>
      <c r="Q7694" s="146"/>
      <c r="R7694" s="34"/>
      <c r="S7694" s="35"/>
      <c r="T7694" s="147"/>
    </row>
    <row r="7695">
      <c r="A7695" s="147"/>
      <c r="B7695" s="64"/>
      <c r="C7695" s="147" t="s">
        <v>217</v>
      </c>
      <c r="E7695" s="161"/>
      <c r="F7695" s="162"/>
      <c r="G7695" s="147"/>
      <c r="H7695" s="146"/>
      <c r="J7695" s="146"/>
      <c r="L7695" s="150"/>
      <c r="N7695" s="163"/>
      <c r="O7695" s="146"/>
      <c r="P7695" s="146"/>
      <c r="Q7695" s="146"/>
      <c r="R7695" s="34"/>
      <c r="S7695" s="35"/>
      <c r="T7695" s="147"/>
    </row>
    <row r="7696">
      <c r="A7696" s="147"/>
      <c r="B7696" s="64"/>
      <c r="C7696" s="147" t="s">
        <v>217</v>
      </c>
      <c r="E7696" s="161"/>
      <c r="F7696" s="162"/>
      <c r="G7696" s="147"/>
      <c r="H7696" s="146"/>
      <c r="J7696" s="146"/>
      <c r="L7696" s="150"/>
      <c r="N7696" s="163"/>
      <c r="O7696" s="146"/>
      <c r="P7696" s="146"/>
      <c r="Q7696" s="146"/>
      <c r="R7696" s="34"/>
      <c r="S7696" s="35"/>
      <c r="T7696" s="147"/>
    </row>
    <row r="7697">
      <c r="A7697" s="147"/>
      <c r="B7697" s="64"/>
      <c r="C7697" s="147" t="s">
        <v>217</v>
      </c>
      <c r="E7697" s="161"/>
      <c r="F7697" s="162"/>
      <c r="G7697" s="147"/>
      <c r="H7697" s="146"/>
      <c r="J7697" s="146"/>
      <c r="L7697" s="150"/>
      <c r="N7697" s="163"/>
      <c r="O7697" s="146"/>
      <c r="P7697" s="146"/>
      <c r="Q7697" s="146"/>
      <c r="R7697" s="34"/>
      <c r="S7697" s="35"/>
      <c r="T7697" s="147"/>
    </row>
    <row r="7698">
      <c r="A7698" s="147"/>
      <c r="B7698" s="64"/>
      <c r="C7698" s="147" t="s">
        <v>217</v>
      </c>
      <c r="E7698" s="161"/>
      <c r="F7698" s="162"/>
      <c r="G7698" s="147"/>
      <c r="H7698" s="146"/>
      <c r="J7698" s="146"/>
      <c r="L7698" s="150"/>
      <c r="N7698" s="163"/>
      <c r="O7698" s="146"/>
      <c r="P7698" s="146"/>
      <c r="Q7698" s="146"/>
      <c r="R7698" s="34"/>
      <c r="S7698" s="35"/>
      <c r="T7698" s="147"/>
    </row>
    <row r="7699">
      <c r="A7699" s="147"/>
      <c r="B7699" s="64"/>
      <c r="C7699" s="147" t="s">
        <v>217</v>
      </c>
      <c r="E7699" s="161"/>
      <c r="F7699" s="162"/>
      <c r="G7699" s="147"/>
      <c r="H7699" s="146"/>
      <c r="J7699" s="146"/>
      <c r="L7699" s="150"/>
      <c r="N7699" s="163"/>
      <c r="O7699" s="146"/>
      <c r="P7699" s="146"/>
      <c r="Q7699" s="146"/>
      <c r="R7699" s="34"/>
      <c r="S7699" s="35"/>
      <c r="T7699" s="147"/>
    </row>
    <row r="7700">
      <c r="A7700" s="147"/>
      <c r="B7700" s="64"/>
      <c r="C7700" s="147" t="s">
        <v>217</v>
      </c>
      <c r="E7700" s="161"/>
      <c r="F7700" s="162"/>
      <c r="G7700" s="147"/>
      <c r="H7700" s="146"/>
      <c r="J7700" s="146"/>
      <c r="L7700" s="150"/>
      <c r="N7700" s="163"/>
      <c r="O7700" s="146"/>
      <c r="P7700" s="146"/>
      <c r="Q7700" s="146"/>
      <c r="R7700" s="34"/>
      <c r="S7700" s="35"/>
      <c r="T7700" s="147"/>
    </row>
    <row r="7701">
      <c r="A7701" s="147"/>
      <c r="B7701" s="64"/>
      <c r="C7701" s="147" t="s">
        <v>217</v>
      </c>
      <c r="E7701" s="161"/>
      <c r="F7701" s="162"/>
      <c r="G7701" s="147"/>
      <c r="H7701" s="146"/>
      <c r="J7701" s="146"/>
      <c r="L7701" s="150"/>
      <c r="N7701" s="163"/>
      <c r="O7701" s="146"/>
      <c r="P7701" s="146"/>
      <c r="Q7701" s="146"/>
      <c r="R7701" s="34"/>
      <c r="S7701" s="35"/>
      <c r="T7701" s="147"/>
    </row>
    <row r="7702">
      <c r="A7702" s="147"/>
      <c r="B7702" s="64"/>
      <c r="C7702" s="147" t="s">
        <v>217</v>
      </c>
      <c r="E7702" s="161"/>
      <c r="F7702" s="162"/>
      <c r="G7702" s="147"/>
      <c r="H7702" s="146"/>
      <c r="J7702" s="146"/>
      <c r="L7702" s="150"/>
      <c r="N7702" s="163"/>
      <c r="O7702" s="146"/>
      <c r="P7702" s="146"/>
      <c r="Q7702" s="146"/>
      <c r="R7702" s="34"/>
      <c r="S7702" s="35"/>
      <c r="T7702" s="147"/>
    </row>
    <row r="7703">
      <c r="A7703" s="147"/>
      <c r="B7703" s="64"/>
      <c r="C7703" s="147" t="s">
        <v>217</v>
      </c>
      <c r="E7703" s="161"/>
      <c r="F7703" s="162"/>
      <c r="G7703" s="147"/>
      <c r="H7703" s="146"/>
      <c r="J7703" s="146"/>
      <c r="L7703" s="150"/>
      <c r="N7703" s="163"/>
      <c r="O7703" s="146"/>
      <c r="P7703" s="146"/>
      <c r="Q7703" s="146"/>
      <c r="R7703" s="34"/>
      <c r="S7703" s="35"/>
      <c r="T7703" s="147"/>
    </row>
    <row r="7704">
      <c r="A7704" s="147"/>
      <c r="B7704" s="64"/>
      <c r="C7704" s="147" t="s">
        <v>217</v>
      </c>
      <c r="E7704" s="161"/>
      <c r="F7704" s="162"/>
      <c r="G7704" s="147"/>
      <c r="H7704" s="146"/>
      <c r="J7704" s="146"/>
      <c r="L7704" s="150"/>
      <c r="N7704" s="163"/>
      <c r="O7704" s="146"/>
      <c r="P7704" s="146"/>
      <c r="Q7704" s="146"/>
      <c r="R7704" s="34"/>
      <c r="S7704" s="35"/>
      <c r="T7704" s="147"/>
    </row>
    <row r="7705">
      <c r="A7705" s="147"/>
      <c r="B7705" s="64"/>
      <c r="C7705" s="147" t="s">
        <v>217</v>
      </c>
      <c r="E7705" s="161"/>
      <c r="F7705" s="162"/>
      <c r="G7705" s="147"/>
      <c r="H7705" s="146"/>
      <c r="J7705" s="146"/>
      <c r="L7705" s="150"/>
      <c r="N7705" s="163"/>
      <c r="O7705" s="146"/>
      <c r="P7705" s="146"/>
      <c r="Q7705" s="146"/>
      <c r="R7705" s="34"/>
      <c r="S7705" s="35"/>
      <c r="T7705" s="147"/>
    </row>
    <row r="7706">
      <c r="A7706" s="147"/>
      <c r="B7706" s="64"/>
      <c r="C7706" s="147" t="s">
        <v>217</v>
      </c>
      <c r="E7706" s="161"/>
      <c r="F7706" s="162"/>
      <c r="G7706" s="147"/>
      <c r="H7706" s="146"/>
      <c r="J7706" s="146"/>
      <c r="L7706" s="150"/>
      <c r="N7706" s="163"/>
      <c r="O7706" s="146"/>
      <c r="P7706" s="146"/>
      <c r="Q7706" s="146"/>
      <c r="R7706" s="34"/>
      <c r="S7706" s="35"/>
      <c r="T7706" s="147"/>
    </row>
    <row r="7707">
      <c r="A7707" s="147"/>
      <c r="B7707" s="64"/>
      <c r="C7707" s="147" t="s">
        <v>217</v>
      </c>
      <c r="E7707" s="161"/>
      <c r="F7707" s="162"/>
      <c r="G7707" s="147"/>
      <c r="H7707" s="146"/>
      <c r="J7707" s="146"/>
      <c r="L7707" s="150"/>
      <c r="N7707" s="163"/>
      <c r="O7707" s="146"/>
      <c r="P7707" s="146"/>
      <c r="Q7707" s="146"/>
      <c r="R7707" s="34"/>
      <c r="S7707" s="35"/>
      <c r="T7707" s="147"/>
    </row>
    <row r="7708">
      <c r="A7708" s="147"/>
      <c r="B7708" s="64"/>
      <c r="C7708" s="147" t="s">
        <v>217</v>
      </c>
      <c r="E7708" s="161"/>
      <c r="F7708" s="162"/>
      <c r="G7708" s="147"/>
      <c r="H7708" s="146"/>
      <c r="J7708" s="146"/>
      <c r="L7708" s="150"/>
      <c r="N7708" s="163"/>
      <c r="O7708" s="146"/>
      <c r="P7708" s="146"/>
      <c r="Q7708" s="146"/>
      <c r="R7708" s="34"/>
      <c r="S7708" s="35"/>
      <c r="T7708" s="147"/>
    </row>
    <row r="7709">
      <c r="A7709" s="147"/>
      <c r="B7709" s="64"/>
      <c r="C7709" s="147" t="s">
        <v>217</v>
      </c>
      <c r="E7709" s="161"/>
      <c r="F7709" s="162"/>
      <c r="G7709" s="147"/>
      <c r="H7709" s="146"/>
      <c r="J7709" s="146"/>
      <c r="L7709" s="150"/>
      <c r="N7709" s="163"/>
      <c r="O7709" s="146"/>
      <c r="P7709" s="146"/>
      <c r="Q7709" s="146"/>
      <c r="R7709" s="34"/>
      <c r="S7709" s="35"/>
      <c r="T7709" s="147"/>
    </row>
    <row r="7710">
      <c r="A7710" s="147"/>
      <c r="B7710" s="64"/>
      <c r="C7710" s="147" t="s">
        <v>217</v>
      </c>
      <c r="E7710" s="161"/>
      <c r="F7710" s="162"/>
      <c r="G7710" s="147"/>
      <c r="H7710" s="146"/>
      <c r="J7710" s="146"/>
      <c r="L7710" s="150"/>
      <c r="N7710" s="163"/>
      <c r="O7710" s="146"/>
      <c r="P7710" s="146"/>
      <c r="Q7710" s="146"/>
      <c r="R7710" s="34"/>
      <c r="S7710" s="35"/>
      <c r="T7710" s="147"/>
    </row>
    <row r="7711">
      <c r="A7711" s="147"/>
      <c r="B7711" s="64"/>
      <c r="C7711" s="147" t="s">
        <v>217</v>
      </c>
      <c r="E7711" s="161"/>
      <c r="F7711" s="162"/>
      <c r="G7711" s="147"/>
      <c r="H7711" s="146"/>
      <c r="J7711" s="146"/>
      <c r="L7711" s="150"/>
      <c r="N7711" s="163"/>
      <c r="O7711" s="146"/>
      <c r="P7711" s="146"/>
      <c r="Q7711" s="146"/>
      <c r="R7711" s="34"/>
      <c r="S7711" s="35"/>
      <c r="T7711" s="147"/>
    </row>
    <row r="7712">
      <c r="A7712" s="147"/>
      <c r="B7712" s="64"/>
      <c r="C7712" s="147" t="s">
        <v>217</v>
      </c>
      <c r="E7712" s="161"/>
      <c r="F7712" s="162"/>
      <c r="G7712" s="147"/>
      <c r="H7712" s="146"/>
      <c r="J7712" s="146"/>
      <c r="L7712" s="150"/>
      <c r="N7712" s="163"/>
      <c r="O7712" s="146"/>
      <c r="P7712" s="146"/>
      <c r="Q7712" s="146"/>
      <c r="R7712" s="34"/>
      <c r="S7712" s="35"/>
      <c r="T7712" s="147"/>
    </row>
    <row r="7713">
      <c r="A7713" s="147"/>
      <c r="B7713" s="64"/>
      <c r="C7713" s="147" t="s">
        <v>217</v>
      </c>
      <c r="E7713" s="161"/>
      <c r="F7713" s="162"/>
      <c r="G7713" s="147"/>
      <c r="H7713" s="146"/>
      <c r="J7713" s="146"/>
      <c r="L7713" s="150"/>
      <c r="N7713" s="163"/>
      <c r="O7713" s="146"/>
      <c r="P7713" s="146"/>
      <c r="Q7713" s="146"/>
      <c r="R7713" s="34"/>
      <c r="S7713" s="35"/>
      <c r="T7713" s="147"/>
    </row>
    <row r="7714">
      <c r="A7714" s="147"/>
      <c r="B7714" s="64"/>
      <c r="C7714" s="147" t="s">
        <v>217</v>
      </c>
      <c r="E7714" s="161"/>
      <c r="F7714" s="162"/>
      <c r="G7714" s="147"/>
      <c r="H7714" s="146"/>
      <c r="J7714" s="146"/>
      <c r="L7714" s="150"/>
      <c r="N7714" s="163"/>
      <c r="O7714" s="146"/>
      <c r="P7714" s="146"/>
      <c r="Q7714" s="146"/>
      <c r="R7714" s="34"/>
      <c r="S7714" s="35"/>
      <c r="T7714" s="147"/>
    </row>
    <row r="7715">
      <c r="A7715" s="147"/>
      <c r="B7715" s="64"/>
      <c r="C7715" s="147" t="s">
        <v>217</v>
      </c>
      <c r="E7715" s="161"/>
      <c r="F7715" s="162"/>
      <c r="G7715" s="147"/>
      <c r="H7715" s="146"/>
      <c r="J7715" s="146"/>
      <c r="L7715" s="150"/>
      <c r="N7715" s="163"/>
      <c r="O7715" s="146"/>
      <c r="P7715" s="146"/>
      <c r="Q7715" s="146"/>
      <c r="R7715" s="34"/>
      <c r="S7715" s="35"/>
      <c r="T7715" s="147"/>
    </row>
    <row r="7716">
      <c r="A7716" s="147"/>
      <c r="B7716" s="64"/>
      <c r="C7716" s="147" t="s">
        <v>217</v>
      </c>
      <c r="E7716" s="161"/>
      <c r="F7716" s="162"/>
      <c r="G7716" s="147"/>
      <c r="H7716" s="146"/>
      <c r="J7716" s="146"/>
      <c r="L7716" s="150"/>
      <c r="N7716" s="163"/>
      <c r="O7716" s="146"/>
      <c r="P7716" s="146"/>
      <c r="Q7716" s="146"/>
      <c r="R7716" s="34"/>
      <c r="S7716" s="35"/>
      <c r="T7716" s="147"/>
    </row>
    <row r="7717">
      <c r="A7717" s="147"/>
      <c r="B7717" s="64"/>
      <c r="C7717" s="147" t="s">
        <v>217</v>
      </c>
      <c r="E7717" s="161"/>
      <c r="F7717" s="162"/>
      <c r="G7717" s="147"/>
      <c r="H7717" s="146"/>
      <c r="J7717" s="146"/>
      <c r="L7717" s="150"/>
      <c r="N7717" s="163"/>
      <c r="O7717" s="146"/>
      <c r="P7717" s="146"/>
      <c r="Q7717" s="146"/>
      <c r="R7717" s="34"/>
      <c r="S7717" s="35"/>
      <c r="T7717" s="147"/>
    </row>
    <row r="7718">
      <c r="A7718" s="147"/>
      <c r="B7718" s="64"/>
      <c r="C7718" s="147" t="s">
        <v>217</v>
      </c>
      <c r="E7718" s="161"/>
      <c r="F7718" s="162"/>
      <c r="G7718" s="147"/>
      <c r="H7718" s="146"/>
      <c r="J7718" s="146"/>
      <c r="L7718" s="150"/>
      <c r="N7718" s="163"/>
      <c r="O7718" s="146"/>
      <c r="P7718" s="146"/>
      <c r="Q7718" s="146"/>
      <c r="R7718" s="34"/>
      <c r="S7718" s="35"/>
      <c r="T7718" s="147"/>
    </row>
    <row r="7719">
      <c r="A7719" s="147"/>
      <c r="B7719" s="64"/>
      <c r="C7719" s="147" t="s">
        <v>217</v>
      </c>
      <c r="E7719" s="161"/>
      <c r="F7719" s="162"/>
      <c r="G7719" s="147"/>
      <c r="H7719" s="146"/>
      <c r="J7719" s="146"/>
      <c r="L7719" s="150"/>
      <c r="N7719" s="163"/>
      <c r="O7719" s="146"/>
      <c r="P7719" s="146"/>
      <c r="Q7719" s="146"/>
      <c r="R7719" s="34"/>
      <c r="S7719" s="35"/>
      <c r="T7719" s="147"/>
    </row>
    <row r="7720">
      <c r="A7720" s="147"/>
      <c r="B7720" s="64"/>
      <c r="C7720" s="147" t="s">
        <v>217</v>
      </c>
      <c r="E7720" s="161"/>
      <c r="F7720" s="162"/>
      <c r="G7720" s="147"/>
      <c r="H7720" s="146"/>
      <c r="J7720" s="146"/>
      <c r="L7720" s="150"/>
      <c r="N7720" s="163"/>
      <c r="O7720" s="146"/>
      <c r="P7720" s="146"/>
      <c r="Q7720" s="146"/>
      <c r="R7720" s="34"/>
      <c r="S7720" s="35"/>
      <c r="T7720" s="147"/>
    </row>
    <row r="7721">
      <c r="A7721" s="147"/>
      <c r="B7721" s="64"/>
      <c r="C7721" s="147" t="s">
        <v>217</v>
      </c>
      <c r="E7721" s="161"/>
      <c r="F7721" s="162"/>
      <c r="G7721" s="147"/>
      <c r="H7721" s="146"/>
      <c r="J7721" s="146"/>
      <c r="L7721" s="150"/>
      <c r="N7721" s="163"/>
      <c r="O7721" s="146"/>
      <c r="P7721" s="146"/>
      <c r="Q7721" s="146"/>
      <c r="R7721" s="34"/>
      <c r="S7721" s="35"/>
      <c r="T7721" s="147"/>
    </row>
    <row r="7722">
      <c r="A7722" s="147"/>
      <c r="B7722" s="64"/>
      <c r="C7722" s="147" t="s">
        <v>217</v>
      </c>
      <c r="E7722" s="161"/>
      <c r="F7722" s="162"/>
      <c r="G7722" s="147"/>
      <c r="H7722" s="146"/>
      <c r="J7722" s="146"/>
      <c r="L7722" s="150"/>
      <c r="N7722" s="163"/>
      <c r="O7722" s="146"/>
      <c r="P7722" s="146"/>
      <c r="Q7722" s="146"/>
      <c r="R7722" s="34"/>
      <c r="S7722" s="35"/>
      <c r="T7722" s="147"/>
    </row>
    <row r="7723">
      <c r="A7723" s="147"/>
      <c r="B7723" s="64"/>
      <c r="C7723" s="147" t="s">
        <v>217</v>
      </c>
      <c r="E7723" s="161"/>
      <c r="F7723" s="162"/>
      <c r="G7723" s="147"/>
      <c r="H7723" s="146"/>
      <c r="J7723" s="146"/>
      <c r="L7723" s="150"/>
      <c r="N7723" s="163"/>
      <c r="O7723" s="146"/>
      <c r="P7723" s="146"/>
      <c r="Q7723" s="146"/>
      <c r="R7723" s="34"/>
      <c r="S7723" s="35"/>
      <c r="T7723" s="147"/>
    </row>
    <row r="7724">
      <c r="A7724" s="147"/>
      <c r="B7724" s="64"/>
      <c r="C7724" s="147" t="s">
        <v>217</v>
      </c>
      <c r="E7724" s="161"/>
      <c r="F7724" s="162"/>
      <c r="G7724" s="147"/>
      <c r="H7724" s="146"/>
      <c r="J7724" s="146"/>
      <c r="L7724" s="150"/>
      <c r="N7724" s="163"/>
      <c r="O7724" s="146"/>
      <c r="P7724" s="146"/>
      <c r="Q7724" s="146"/>
      <c r="R7724" s="34"/>
      <c r="S7724" s="35"/>
      <c r="T7724" s="147"/>
    </row>
    <row r="7725">
      <c r="A7725" s="147"/>
      <c r="B7725" s="64"/>
      <c r="C7725" s="147" t="s">
        <v>217</v>
      </c>
      <c r="E7725" s="161"/>
      <c r="F7725" s="162"/>
      <c r="G7725" s="147"/>
      <c r="H7725" s="146"/>
      <c r="J7725" s="146"/>
      <c r="L7725" s="150"/>
      <c r="N7725" s="163"/>
      <c r="O7725" s="146"/>
      <c r="P7725" s="146"/>
      <c r="Q7725" s="146"/>
      <c r="R7725" s="34"/>
      <c r="S7725" s="35"/>
      <c r="T7725" s="147"/>
    </row>
    <row r="7726">
      <c r="A7726" s="147"/>
      <c r="B7726" s="64"/>
      <c r="C7726" s="147" t="s">
        <v>217</v>
      </c>
      <c r="E7726" s="161"/>
      <c r="F7726" s="162"/>
      <c r="G7726" s="147"/>
      <c r="H7726" s="146"/>
      <c r="J7726" s="146"/>
      <c r="L7726" s="150"/>
      <c r="N7726" s="163"/>
      <c r="O7726" s="146"/>
      <c r="P7726" s="146"/>
      <c r="Q7726" s="146"/>
      <c r="R7726" s="34"/>
      <c r="S7726" s="35"/>
      <c r="T7726" s="147"/>
    </row>
    <row r="7727">
      <c r="A7727" s="147"/>
      <c r="B7727" s="64"/>
      <c r="C7727" s="147" t="s">
        <v>217</v>
      </c>
      <c r="E7727" s="161"/>
      <c r="F7727" s="162"/>
      <c r="G7727" s="147"/>
      <c r="H7727" s="146"/>
      <c r="J7727" s="146"/>
      <c r="L7727" s="150"/>
      <c r="N7727" s="163"/>
      <c r="O7727" s="146"/>
      <c r="P7727" s="146"/>
      <c r="Q7727" s="146"/>
      <c r="R7727" s="34"/>
      <c r="S7727" s="35"/>
      <c r="T7727" s="147"/>
    </row>
    <row r="7728">
      <c r="A7728" s="147"/>
      <c r="B7728" s="64"/>
      <c r="C7728" s="147" t="s">
        <v>217</v>
      </c>
      <c r="E7728" s="161"/>
      <c r="F7728" s="162"/>
      <c r="G7728" s="147"/>
      <c r="H7728" s="146"/>
      <c r="J7728" s="146"/>
      <c r="L7728" s="150"/>
      <c r="N7728" s="163"/>
      <c r="O7728" s="146"/>
      <c r="P7728" s="146"/>
      <c r="Q7728" s="146"/>
      <c r="R7728" s="34"/>
      <c r="S7728" s="35"/>
      <c r="T7728" s="147"/>
    </row>
    <row r="7729">
      <c r="A7729" s="147"/>
      <c r="B7729" s="64"/>
      <c r="C7729" s="147" t="s">
        <v>217</v>
      </c>
      <c r="E7729" s="161"/>
      <c r="F7729" s="162"/>
      <c r="G7729" s="147"/>
      <c r="H7729" s="146"/>
      <c r="J7729" s="146"/>
      <c r="L7729" s="150"/>
      <c r="N7729" s="163"/>
      <c r="O7729" s="146"/>
      <c r="P7729" s="146"/>
      <c r="Q7729" s="146"/>
      <c r="R7729" s="34"/>
      <c r="S7729" s="35"/>
      <c r="T7729" s="147"/>
    </row>
    <row r="7730">
      <c r="A7730" s="147"/>
      <c r="B7730" s="64"/>
      <c r="C7730" s="147" t="s">
        <v>217</v>
      </c>
      <c r="E7730" s="161"/>
      <c r="F7730" s="162"/>
      <c r="G7730" s="147"/>
      <c r="H7730" s="146"/>
      <c r="J7730" s="146"/>
      <c r="L7730" s="150"/>
      <c r="N7730" s="163"/>
      <c r="O7730" s="146"/>
      <c r="P7730" s="146"/>
      <c r="Q7730" s="146"/>
      <c r="R7730" s="34"/>
      <c r="S7730" s="35"/>
      <c r="T7730" s="147"/>
    </row>
    <row r="7731">
      <c r="A7731" s="147"/>
      <c r="B7731" s="64"/>
      <c r="C7731" s="147" t="s">
        <v>217</v>
      </c>
      <c r="E7731" s="161"/>
      <c r="F7731" s="162"/>
      <c r="G7731" s="147"/>
      <c r="H7731" s="146"/>
      <c r="J7731" s="146"/>
      <c r="L7731" s="150"/>
      <c r="N7731" s="163"/>
      <c r="O7731" s="146"/>
      <c r="P7731" s="146"/>
      <c r="Q7731" s="146"/>
      <c r="R7731" s="34"/>
      <c r="S7731" s="35"/>
      <c r="T7731" s="147"/>
    </row>
    <row r="7732">
      <c r="A7732" s="147"/>
      <c r="B7732" s="64"/>
      <c r="C7732" s="147" t="s">
        <v>217</v>
      </c>
      <c r="E7732" s="161"/>
      <c r="F7732" s="162"/>
      <c r="G7732" s="147"/>
      <c r="H7732" s="146"/>
      <c r="J7732" s="146"/>
      <c r="L7732" s="150"/>
      <c r="N7732" s="163"/>
      <c r="O7732" s="146"/>
      <c r="P7732" s="146"/>
      <c r="Q7732" s="146"/>
      <c r="R7732" s="34"/>
      <c r="S7732" s="35"/>
      <c r="T7732" s="147"/>
    </row>
    <row r="7733">
      <c r="A7733" s="147"/>
      <c r="B7733" s="64"/>
      <c r="C7733" s="147" t="s">
        <v>217</v>
      </c>
      <c r="E7733" s="161"/>
      <c r="F7733" s="162"/>
      <c r="G7733" s="147"/>
      <c r="H7733" s="146"/>
      <c r="J7733" s="146"/>
      <c r="L7733" s="150"/>
      <c r="N7733" s="163"/>
      <c r="O7733" s="146"/>
      <c r="P7733" s="146"/>
      <c r="Q7733" s="146"/>
      <c r="R7733" s="34"/>
      <c r="S7733" s="35"/>
      <c r="T7733" s="147"/>
    </row>
    <row r="7734">
      <c r="A7734" s="147"/>
      <c r="B7734" s="64"/>
      <c r="C7734" s="147" t="s">
        <v>217</v>
      </c>
      <c r="E7734" s="161"/>
      <c r="F7734" s="162"/>
      <c r="G7734" s="147"/>
      <c r="H7734" s="146"/>
      <c r="J7734" s="146"/>
      <c r="L7734" s="150"/>
      <c r="N7734" s="163"/>
      <c r="O7734" s="146"/>
      <c r="P7734" s="146"/>
      <c r="Q7734" s="146"/>
      <c r="R7734" s="34"/>
      <c r="S7734" s="35"/>
      <c r="T7734" s="147"/>
    </row>
    <row r="7735">
      <c r="A7735" s="147"/>
      <c r="B7735" s="64"/>
      <c r="C7735" s="147" t="s">
        <v>217</v>
      </c>
      <c r="E7735" s="161"/>
      <c r="F7735" s="162"/>
      <c r="G7735" s="147"/>
      <c r="H7735" s="146"/>
      <c r="J7735" s="146"/>
      <c r="L7735" s="150"/>
      <c r="N7735" s="163"/>
      <c r="O7735" s="146"/>
      <c r="P7735" s="146"/>
      <c r="Q7735" s="146"/>
      <c r="R7735" s="34"/>
      <c r="S7735" s="35"/>
      <c r="T7735" s="147"/>
    </row>
    <row r="7736">
      <c r="A7736" s="147"/>
      <c r="B7736" s="64"/>
      <c r="C7736" s="147" t="s">
        <v>217</v>
      </c>
      <c r="E7736" s="161"/>
      <c r="F7736" s="162"/>
      <c r="G7736" s="147"/>
      <c r="H7736" s="146"/>
      <c r="J7736" s="146"/>
      <c r="L7736" s="150"/>
      <c r="N7736" s="163"/>
      <c r="O7736" s="146"/>
      <c r="P7736" s="146"/>
      <c r="Q7736" s="146"/>
      <c r="R7736" s="34"/>
      <c r="S7736" s="35"/>
      <c r="T7736" s="147"/>
    </row>
    <row r="7737">
      <c r="A7737" s="147"/>
      <c r="B7737" s="64"/>
      <c r="C7737" s="147" t="s">
        <v>217</v>
      </c>
      <c r="E7737" s="161"/>
      <c r="F7737" s="162"/>
      <c r="G7737" s="147"/>
      <c r="H7737" s="146"/>
      <c r="J7737" s="146"/>
      <c r="L7737" s="150"/>
      <c r="N7737" s="163"/>
      <c r="O7737" s="146"/>
      <c r="P7737" s="146"/>
      <c r="Q7737" s="146"/>
      <c r="R7737" s="34"/>
      <c r="S7737" s="35"/>
      <c r="T7737" s="147"/>
    </row>
    <row r="7738">
      <c r="A7738" s="147"/>
      <c r="B7738" s="64"/>
      <c r="C7738" s="147" t="s">
        <v>217</v>
      </c>
      <c r="E7738" s="161"/>
      <c r="F7738" s="162"/>
      <c r="G7738" s="147"/>
      <c r="H7738" s="146"/>
      <c r="J7738" s="146"/>
      <c r="L7738" s="150"/>
      <c r="N7738" s="163"/>
      <c r="O7738" s="146"/>
      <c r="P7738" s="146"/>
      <c r="Q7738" s="146"/>
      <c r="R7738" s="34"/>
      <c r="S7738" s="35"/>
      <c r="T7738" s="147"/>
    </row>
    <row r="7739">
      <c r="A7739" s="147"/>
      <c r="B7739" s="64"/>
      <c r="C7739" s="147" t="s">
        <v>217</v>
      </c>
      <c r="E7739" s="161"/>
      <c r="F7739" s="162"/>
      <c r="G7739" s="147"/>
      <c r="H7739" s="146"/>
      <c r="J7739" s="146"/>
      <c r="L7739" s="150"/>
      <c r="N7739" s="163"/>
      <c r="O7739" s="146"/>
      <c r="P7739" s="146"/>
      <c r="Q7739" s="146"/>
      <c r="R7739" s="34"/>
      <c r="S7739" s="35"/>
      <c r="T7739" s="147"/>
    </row>
    <row r="7740">
      <c r="A7740" s="147"/>
      <c r="B7740" s="64"/>
      <c r="C7740" s="147" t="s">
        <v>217</v>
      </c>
      <c r="E7740" s="161"/>
      <c r="F7740" s="162"/>
      <c r="G7740" s="147"/>
      <c r="H7740" s="146"/>
      <c r="J7740" s="146"/>
      <c r="L7740" s="150"/>
      <c r="N7740" s="163"/>
      <c r="O7740" s="146"/>
      <c r="P7740" s="146"/>
      <c r="Q7740" s="146"/>
      <c r="R7740" s="34"/>
      <c r="S7740" s="35"/>
      <c r="T7740" s="147"/>
    </row>
    <row r="7741">
      <c r="A7741" s="147"/>
      <c r="B7741" s="64"/>
      <c r="C7741" s="147" t="s">
        <v>217</v>
      </c>
      <c r="E7741" s="161"/>
      <c r="F7741" s="162"/>
      <c r="G7741" s="147"/>
      <c r="H7741" s="146"/>
      <c r="J7741" s="146"/>
      <c r="L7741" s="150"/>
      <c r="N7741" s="163"/>
      <c r="O7741" s="146"/>
      <c r="P7741" s="146"/>
      <c r="Q7741" s="146"/>
      <c r="R7741" s="34"/>
      <c r="S7741" s="35"/>
      <c r="T7741" s="147"/>
    </row>
    <row r="7742">
      <c r="A7742" s="147"/>
      <c r="B7742" s="64"/>
      <c r="C7742" s="147" t="s">
        <v>217</v>
      </c>
      <c r="E7742" s="161"/>
      <c r="F7742" s="162"/>
      <c r="G7742" s="147"/>
      <c r="H7742" s="146"/>
      <c r="J7742" s="146"/>
      <c r="L7742" s="150"/>
      <c r="N7742" s="163"/>
      <c r="O7742" s="146"/>
      <c r="P7742" s="146"/>
      <c r="Q7742" s="146"/>
      <c r="R7742" s="34"/>
      <c r="S7742" s="35"/>
      <c r="T7742" s="147"/>
    </row>
    <row r="7743">
      <c r="A7743" s="147"/>
      <c r="B7743" s="64"/>
      <c r="C7743" s="147" t="s">
        <v>217</v>
      </c>
      <c r="E7743" s="161"/>
      <c r="F7743" s="162"/>
      <c r="G7743" s="147"/>
      <c r="H7743" s="146"/>
      <c r="J7743" s="146"/>
      <c r="L7743" s="150"/>
      <c r="N7743" s="163"/>
      <c r="O7743" s="146"/>
      <c r="P7743" s="146"/>
      <c r="Q7743" s="146"/>
      <c r="R7743" s="34"/>
      <c r="S7743" s="35"/>
      <c r="T7743" s="147"/>
    </row>
    <row r="7744">
      <c r="A7744" s="147"/>
      <c r="B7744" s="64"/>
      <c r="C7744" s="147" t="s">
        <v>217</v>
      </c>
      <c r="E7744" s="161"/>
      <c r="F7744" s="162"/>
      <c r="G7744" s="147"/>
      <c r="H7744" s="146"/>
      <c r="J7744" s="146"/>
      <c r="L7744" s="150"/>
      <c r="N7744" s="163"/>
      <c r="O7744" s="146"/>
      <c r="P7744" s="146"/>
      <c r="Q7744" s="146"/>
      <c r="R7744" s="34"/>
      <c r="S7744" s="35"/>
      <c r="T7744" s="147"/>
    </row>
    <row r="7745">
      <c r="A7745" s="147"/>
      <c r="B7745" s="64"/>
      <c r="C7745" s="147" t="s">
        <v>217</v>
      </c>
      <c r="E7745" s="161"/>
      <c r="F7745" s="162"/>
      <c r="G7745" s="147"/>
      <c r="H7745" s="146"/>
      <c r="J7745" s="146"/>
      <c r="L7745" s="150"/>
      <c r="N7745" s="163"/>
      <c r="O7745" s="146"/>
      <c r="P7745" s="146"/>
      <c r="Q7745" s="146"/>
      <c r="R7745" s="34"/>
      <c r="S7745" s="35"/>
      <c r="T7745" s="147"/>
    </row>
    <row r="7746">
      <c r="A7746" s="147"/>
      <c r="B7746" s="64"/>
      <c r="C7746" s="147" t="s">
        <v>217</v>
      </c>
      <c r="E7746" s="161"/>
      <c r="F7746" s="162"/>
      <c r="G7746" s="147"/>
      <c r="H7746" s="146"/>
      <c r="J7746" s="146"/>
      <c r="L7746" s="150"/>
      <c r="N7746" s="163"/>
      <c r="O7746" s="146"/>
      <c r="P7746" s="146"/>
      <c r="Q7746" s="146"/>
      <c r="R7746" s="34"/>
      <c r="S7746" s="35"/>
      <c r="T7746" s="147"/>
    </row>
    <row r="7747">
      <c r="A7747" s="147"/>
      <c r="B7747" s="64"/>
      <c r="C7747" s="147" t="s">
        <v>217</v>
      </c>
      <c r="E7747" s="161"/>
      <c r="F7747" s="162"/>
      <c r="G7747" s="147"/>
      <c r="H7747" s="146"/>
      <c r="J7747" s="146"/>
      <c r="L7747" s="150"/>
      <c r="N7747" s="163"/>
      <c r="O7747" s="146"/>
      <c r="P7747" s="146"/>
      <c r="Q7747" s="146"/>
      <c r="R7747" s="34"/>
      <c r="S7747" s="35"/>
      <c r="T7747" s="147"/>
    </row>
    <row r="7748">
      <c r="A7748" s="147"/>
      <c r="B7748" s="64"/>
      <c r="C7748" s="147" t="s">
        <v>217</v>
      </c>
      <c r="E7748" s="161"/>
      <c r="F7748" s="162"/>
      <c r="G7748" s="147"/>
      <c r="H7748" s="146"/>
      <c r="J7748" s="146"/>
      <c r="L7748" s="150"/>
      <c r="N7748" s="163"/>
      <c r="O7748" s="146"/>
      <c r="P7748" s="146"/>
      <c r="Q7748" s="146"/>
      <c r="R7748" s="34"/>
      <c r="S7748" s="35"/>
      <c r="T7748" s="147"/>
    </row>
    <row r="7749">
      <c r="A7749" s="147"/>
      <c r="B7749" s="64"/>
      <c r="C7749" s="147" t="s">
        <v>217</v>
      </c>
      <c r="E7749" s="161"/>
      <c r="F7749" s="162"/>
      <c r="G7749" s="147"/>
      <c r="H7749" s="146"/>
      <c r="J7749" s="146"/>
      <c r="L7749" s="150"/>
      <c r="N7749" s="163"/>
      <c r="O7749" s="146"/>
      <c r="P7749" s="146"/>
      <c r="Q7749" s="146"/>
      <c r="R7749" s="34"/>
      <c r="S7749" s="35"/>
      <c r="T7749" s="147"/>
    </row>
    <row r="7750">
      <c r="A7750" s="147"/>
      <c r="B7750" s="64"/>
      <c r="C7750" s="147" t="s">
        <v>217</v>
      </c>
      <c r="E7750" s="161"/>
      <c r="F7750" s="162"/>
      <c r="G7750" s="147"/>
      <c r="H7750" s="146"/>
      <c r="J7750" s="146"/>
      <c r="L7750" s="150"/>
      <c r="N7750" s="163"/>
      <c r="O7750" s="146"/>
      <c r="P7750" s="146"/>
      <c r="Q7750" s="146"/>
      <c r="R7750" s="34"/>
      <c r="S7750" s="35"/>
      <c r="T7750" s="147"/>
    </row>
    <row r="7751">
      <c r="A7751" s="147"/>
      <c r="B7751" s="64"/>
      <c r="C7751" s="147" t="s">
        <v>217</v>
      </c>
      <c r="E7751" s="161"/>
      <c r="F7751" s="162"/>
      <c r="G7751" s="147"/>
      <c r="H7751" s="146"/>
      <c r="J7751" s="146"/>
      <c r="L7751" s="150"/>
      <c r="N7751" s="163"/>
      <c r="O7751" s="146"/>
      <c r="P7751" s="146"/>
      <c r="Q7751" s="146"/>
      <c r="R7751" s="34"/>
      <c r="S7751" s="35"/>
      <c r="T7751" s="147"/>
    </row>
    <row r="7752">
      <c r="A7752" s="147"/>
      <c r="B7752" s="64"/>
      <c r="C7752" s="147" t="s">
        <v>217</v>
      </c>
      <c r="E7752" s="161"/>
      <c r="F7752" s="162"/>
      <c r="G7752" s="147"/>
      <c r="H7752" s="146"/>
      <c r="J7752" s="146"/>
      <c r="L7752" s="150"/>
      <c r="N7752" s="163"/>
      <c r="O7752" s="146"/>
      <c r="P7752" s="146"/>
      <c r="Q7752" s="146"/>
      <c r="R7752" s="34"/>
      <c r="S7752" s="35"/>
      <c r="T7752" s="147"/>
    </row>
    <row r="7753">
      <c r="A7753" s="147"/>
      <c r="B7753" s="64"/>
      <c r="C7753" s="147" t="s">
        <v>217</v>
      </c>
      <c r="E7753" s="161"/>
      <c r="F7753" s="162"/>
      <c r="G7753" s="147"/>
      <c r="H7753" s="146"/>
      <c r="J7753" s="146"/>
      <c r="L7753" s="150"/>
      <c r="N7753" s="163"/>
      <c r="O7753" s="146"/>
      <c r="P7753" s="146"/>
      <c r="Q7753" s="146"/>
      <c r="R7753" s="34"/>
      <c r="S7753" s="35"/>
      <c r="T7753" s="147"/>
    </row>
    <row r="7754">
      <c r="A7754" s="147"/>
      <c r="B7754" s="64"/>
      <c r="C7754" s="147" t="s">
        <v>217</v>
      </c>
      <c r="E7754" s="161"/>
      <c r="F7754" s="162"/>
      <c r="G7754" s="147"/>
      <c r="H7754" s="146"/>
      <c r="J7754" s="146"/>
      <c r="L7754" s="150"/>
      <c r="N7754" s="163"/>
      <c r="O7754" s="146"/>
      <c r="P7754" s="146"/>
      <c r="Q7754" s="146"/>
      <c r="R7754" s="34"/>
      <c r="S7754" s="35"/>
      <c r="T7754" s="147"/>
    </row>
    <row r="7755">
      <c r="A7755" s="147"/>
      <c r="B7755" s="64"/>
      <c r="C7755" s="147" t="s">
        <v>217</v>
      </c>
      <c r="E7755" s="161"/>
      <c r="F7755" s="162"/>
      <c r="G7755" s="147"/>
      <c r="H7755" s="146"/>
      <c r="J7755" s="146"/>
      <c r="L7755" s="150"/>
      <c r="N7755" s="163"/>
      <c r="O7755" s="146"/>
      <c r="P7755" s="146"/>
      <c r="Q7755" s="146"/>
      <c r="R7755" s="34"/>
      <c r="S7755" s="35"/>
      <c r="T7755" s="147"/>
    </row>
    <row r="7756">
      <c r="A7756" s="147"/>
      <c r="B7756" s="64"/>
      <c r="C7756" s="147" t="s">
        <v>217</v>
      </c>
      <c r="E7756" s="161"/>
      <c r="F7756" s="162"/>
      <c r="G7756" s="147"/>
      <c r="H7756" s="146"/>
      <c r="J7756" s="146"/>
      <c r="L7756" s="150"/>
      <c r="N7756" s="163"/>
      <c r="O7756" s="146"/>
      <c r="P7756" s="146"/>
      <c r="Q7756" s="146"/>
      <c r="R7756" s="34"/>
      <c r="S7756" s="35"/>
      <c r="T7756" s="147"/>
    </row>
    <row r="7757">
      <c r="A7757" s="147"/>
      <c r="B7757" s="64"/>
      <c r="C7757" s="147" t="s">
        <v>217</v>
      </c>
      <c r="E7757" s="161"/>
      <c r="F7757" s="162"/>
      <c r="G7757" s="147"/>
      <c r="H7757" s="146"/>
      <c r="J7757" s="146"/>
      <c r="L7757" s="150"/>
      <c r="N7757" s="163"/>
      <c r="O7757" s="146"/>
      <c r="P7757" s="146"/>
      <c r="Q7757" s="146"/>
      <c r="R7757" s="34"/>
      <c r="S7757" s="35"/>
      <c r="T7757" s="147"/>
    </row>
    <row r="7758">
      <c r="A7758" s="147"/>
      <c r="B7758" s="64"/>
      <c r="C7758" s="147" t="s">
        <v>217</v>
      </c>
      <c r="E7758" s="161"/>
      <c r="F7758" s="162"/>
      <c r="G7758" s="147"/>
      <c r="H7758" s="146"/>
      <c r="J7758" s="146"/>
      <c r="L7758" s="150"/>
      <c r="N7758" s="163"/>
      <c r="O7758" s="146"/>
      <c r="P7758" s="146"/>
      <c r="Q7758" s="146"/>
      <c r="R7758" s="34"/>
      <c r="S7758" s="35"/>
      <c r="T7758" s="147"/>
    </row>
    <row r="7759">
      <c r="A7759" s="147"/>
      <c r="B7759" s="64"/>
      <c r="C7759" s="147" t="s">
        <v>217</v>
      </c>
      <c r="E7759" s="161"/>
      <c r="F7759" s="162"/>
      <c r="G7759" s="147"/>
      <c r="H7759" s="146"/>
      <c r="J7759" s="146"/>
      <c r="L7759" s="150"/>
      <c r="N7759" s="163"/>
      <c r="O7759" s="146"/>
      <c r="P7759" s="146"/>
      <c r="Q7759" s="146"/>
      <c r="R7759" s="34"/>
      <c r="S7759" s="35"/>
      <c r="T7759" s="147"/>
    </row>
    <row r="7760">
      <c r="A7760" s="147"/>
      <c r="B7760" s="64"/>
      <c r="C7760" s="147" t="s">
        <v>217</v>
      </c>
      <c r="E7760" s="161"/>
      <c r="F7760" s="162"/>
      <c r="G7760" s="147"/>
      <c r="H7760" s="146"/>
      <c r="J7760" s="146"/>
      <c r="L7760" s="150"/>
      <c r="N7760" s="163"/>
      <c r="O7760" s="146"/>
      <c r="P7760" s="146"/>
      <c r="Q7760" s="146"/>
      <c r="R7760" s="34"/>
      <c r="S7760" s="35"/>
      <c r="T7760" s="147"/>
    </row>
    <row r="7761">
      <c r="A7761" s="147"/>
      <c r="B7761" s="64"/>
      <c r="C7761" s="147" t="s">
        <v>217</v>
      </c>
      <c r="E7761" s="161"/>
      <c r="F7761" s="162"/>
      <c r="G7761" s="147"/>
      <c r="H7761" s="146"/>
      <c r="J7761" s="146"/>
      <c r="L7761" s="150"/>
      <c r="N7761" s="163"/>
      <c r="O7761" s="146"/>
      <c r="P7761" s="146"/>
      <c r="Q7761" s="146"/>
      <c r="R7761" s="34"/>
      <c r="S7761" s="35"/>
      <c r="T7761" s="147"/>
    </row>
    <row r="7762">
      <c r="A7762" s="147"/>
      <c r="B7762" s="64"/>
      <c r="C7762" s="147" t="s">
        <v>217</v>
      </c>
      <c r="E7762" s="161"/>
      <c r="F7762" s="162"/>
      <c r="G7762" s="147"/>
      <c r="H7762" s="146"/>
      <c r="J7762" s="146"/>
      <c r="L7762" s="150"/>
      <c r="N7762" s="163"/>
      <c r="O7762" s="146"/>
      <c r="P7762" s="146"/>
      <c r="Q7762" s="146"/>
      <c r="R7762" s="34"/>
      <c r="S7762" s="35"/>
      <c r="T7762" s="147"/>
    </row>
    <row r="7763">
      <c r="A7763" s="147"/>
      <c r="B7763" s="64"/>
      <c r="C7763" s="147" t="s">
        <v>217</v>
      </c>
      <c r="E7763" s="161"/>
      <c r="F7763" s="162"/>
      <c r="G7763" s="147"/>
      <c r="H7763" s="146"/>
      <c r="J7763" s="146"/>
      <c r="L7763" s="150"/>
      <c r="N7763" s="163"/>
      <c r="O7763" s="146"/>
      <c r="P7763" s="146"/>
      <c r="Q7763" s="146"/>
      <c r="R7763" s="34"/>
      <c r="S7763" s="35"/>
      <c r="T7763" s="147"/>
    </row>
    <row r="7764">
      <c r="A7764" s="147"/>
      <c r="B7764" s="64"/>
      <c r="C7764" s="147" t="s">
        <v>217</v>
      </c>
      <c r="E7764" s="161"/>
      <c r="F7764" s="162"/>
      <c r="G7764" s="147"/>
      <c r="H7764" s="146"/>
      <c r="J7764" s="146"/>
      <c r="L7764" s="150"/>
      <c r="N7764" s="163"/>
      <c r="O7764" s="146"/>
      <c r="P7764" s="146"/>
      <c r="Q7764" s="146"/>
      <c r="R7764" s="34"/>
      <c r="S7764" s="35"/>
      <c r="T7764" s="147"/>
    </row>
    <row r="7765">
      <c r="A7765" s="147"/>
      <c r="B7765" s="64"/>
      <c r="C7765" s="147" t="s">
        <v>217</v>
      </c>
      <c r="E7765" s="161"/>
      <c r="F7765" s="162"/>
      <c r="G7765" s="147"/>
      <c r="H7765" s="146"/>
      <c r="J7765" s="146"/>
      <c r="L7765" s="150"/>
      <c r="N7765" s="163"/>
      <c r="O7765" s="146"/>
      <c r="P7765" s="146"/>
      <c r="Q7765" s="146"/>
      <c r="R7765" s="34"/>
      <c r="S7765" s="35"/>
      <c r="T7765" s="147"/>
    </row>
    <row r="7766">
      <c r="A7766" s="147"/>
      <c r="B7766" s="64"/>
      <c r="C7766" s="147" t="s">
        <v>217</v>
      </c>
      <c r="E7766" s="161"/>
      <c r="F7766" s="162"/>
      <c r="G7766" s="147"/>
      <c r="H7766" s="146"/>
      <c r="J7766" s="146"/>
      <c r="L7766" s="150"/>
      <c r="N7766" s="163"/>
      <c r="O7766" s="146"/>
      <c r="P7766" s="146"/>
      <c r="Q7766" s="146"/>
      <c r="R7766" s="34"/>
      <c r="S7766" s="35"/>
      <c r="T7766" s="147"/>
    </row>
    <row r="7767">
      <c r="A7767" s="147"/>
      <c r="B7767" s="64"/>
      <c r="C7767" s="147" t="s">
        <v>217</v>
      </c>
      <c r="E7767" s="161"/>
      <c r="F7767" s="162"/>
      <c r="G7767" s="147"/>
      <c r="H7767" s="146"/>
      <c r="J7767" s="146"/>
      <c r="L7767" s="150"/>
      <c r="N7767" s="163"/>
      <c r="O7767" s="146"/>
      <c r="P7767" s="146"/>
      <c r="Q7767" s="146"/>
      <c r="R7767" s="34"/>
      <c r="S7767" s="35"/>
      <c r="T7767" s="147"/>
    </row>
    <row r="7768">
      <c r="A7768" s="147"/>
      <c r="B7768" s="64"/>
      <c r="C7768" s="147" t="s">
        <v>217</v>
      </c>
      <c r="E7768" s="161"/>
      <c r="F7768" s="162"/>
      <c r="G7768" s="147"/>
      <c r="H7768" s="146"/>
      <c r="J7768" s="146"/>
      <c r="L7768" s="150"/>
      <c r="N7768" s="163"/>
      <c r="O7768" s="146"/>
      <c r="P7768" s="146"/>
      <c r="Q7768" s="146"/>
      <c r="R7768" s="34"/>
      <c r="S7768" s="35"/>
      <c r="T7768" s="147"/>
    </row>
    <row r="7769">
      <c r="A7769" s="147"/>
      <c r="B7769" s="64"/>
      <c r="C7769" s="147" t="s">
        <v>217</v>
      </c>
      <c r="E7769" s="161"/>
      <c r="F7769" s="162"/>
      <c r="G7769" s="147"/>
      <c r="H7769" s="146"/>
      <c r="J7769" s="146"/>
      <c r="L7769" s="150"/>
      <c r="N7769" s="163"/>
      <c r="O7769" s="146"/>
      <c r="P7769" s="146"/>
      <c r="Q7769" s="146"/>
      <c r="R7769" s="34"/>
      <c r="S7769" s="35"/>
      <c r="T7769" s="147"/>
    </row>
    <row r="7770">
      <c r="A7770" s="147"/>
      <c r="B7770" s="64"/>
      <c r="C7770" s="147" t="s">
        <v>217</v>
      </c>
      <c r="E7770" s="161"/>
      <c r="F7770" s="162"/>
      <c r="G7770" s="147"/>
      <c r="H7770" s="146"/>
      <c r="J7770" s="146"/>
      <c r="L7770" s="150"/>
      <c r="N7770" s="163"/>
      <c r="O7770" s="146"/>
      <c r="P7770" s="146"/>
      <c r="Q7770" s="146"/>
      <c r="R7770" s="34"/>
      <c r="S7770" s="35"/>
      <c r="T7770" s="147"/>
    </row>
    <row r="7771">
      <c r="A7771" s="147"/>
      <c r="B7771" s="64"/>
      <c r="C7771" s="147" t="s">
        <v>217</v>
      </c>
      <c r="E7771" s="161"/>
      <c r="F7771" s="162"/>
      <c r="G7771" s="147"/>
      <c r="H7771" s="146"/>
      <c r="J7771" s="146"/>
      <c r="L7771" s="150"/>
      <c r="N7771" s="163"/>
      <c r="O7771" s="146"/>
      <c r="P7771" s="146"/>
      <c r="Q7771" s="146"/>
      <c r="R7771" s="34"/>
      <c r="S7771" s="35"/>
      <c r="T7771" s="147"/>
    </row>
    <row r="7772">
      <c r="A7772" s="147"/>
      <c r="B7772" s="64"/>
      <c r="C7772" s="147" t="s">
        <v>217</v>
      </c>
      <c r="E7772" s="161"/>
      <c r="F7772" s="162"/>
      <c r="G7772" s="147"/>
      <c r="H7772" s="146"/>
      <c r="J7772" s="146"/>
      <c r="L7772" s="150"/>
      <c r="N7772" s="163"/>
      <c r="O7772" s="146"/>
      <c r="P7772" s="146"/>
      <c r="Q7772" s="146"/>
      <c r="R7772" s="34"/>
      <c r="S7772" s="35"/>
      <c r="T7772" s="147"/>
    </row>
    <row r="7773">
      <c r="A7773" s="147"/>
      <c r="B7773" s="64"/>
      <c r="C7773" s="147" t="s">
        <v>217</v>
      </c>
      <c r="E7773" s="161"/>
      <c r="F7773" s="162"/>
      <c r="G7773" s="147"/>
      <c r="H7773" s="146"/>
      <c r="J7773" s="146"/>
      <c r="L7773" s="150"/>
      <c r="N7773" s="163"/>
      <c r="O7773" s="146"/>
      <c r="P7773" s="146"/>
      <c r="Q7773" s="146"/>
      <c r="R7773" s="34"/>
      <c r="S7773" s="35"/>
      <c r="T7773" s="147"/>
    </row>
    <row r="7774">
      <c r="A7774" s="147"/>
      <c r="B7774" s="64"/>
      <c r="C7774" s="147" t="s">
        <v>217</v>
      </c>
      <c r="E7774" s="161"/>
      <c r="F7774" s="162"/>
      <c r="G7774" s="147"/>
      <c r="H7774" s="146"/>
      <c r="J7774" s="146"/>
      <c r="L7774" s="150"/>
      <c r="N7774" s="163"/>
      <c r="O7774" s="146"/>
      <c r="P7774" s="146"/>
      <c r="Q7774" s="146"/>
      <c r="R7774" s="34"/>
      <c r="S7774" s="35"/>
      <c r="T7774" s="147"/>
    </row>
    <row r="7775">
      <c r="A7775" s="147"/>
      <c r="B7775" s="64"/>
      <c r="C7775" s="147" t="s">
        <v>217</v>
      </c>
      <c r="E7775" s="161"/>
      <c r="F7775" s="162"/>
      <c r="G7775" s="147"/>
      <c r="H7775" s="146"/>
      <c r="J7775" s="146"/>
      <c r="L7775" s="150"/>
      <c r="N7775" s="163"/>
      <c r="O7775" s="146"/>
      <c r="P7775" s="146"/>
      <c r="Q7775" s="146"/>
      <c r="R7775" s="34"/>
      <c r="S7775" s="35"/>
      <c r="T7775" s="147"/>
    </row>
    <row r="7776">
      <c r="A7776" s="147"/>
      <c r="B7776" s="64"/>
      <c r="C7776" s="147" t="s">
        <v>217</v>
      </c>
      <c r="E7776" s="161"/>
      <c r="F7776" s="162"/>
      <c r="G7776" s="147"/>
      <c r="H7776" s="146"/>
      <c r="J7776" s="146"/>
      <c r="L7776" s="150"/>
      <c r="N7776" s="163"/>
      <c r="O7776" s="146"/>
      <c r="P7776" s="146"/>
      <c r="Q7776" s="146"/>
      <c r="R7776" s="34"/>
      <c r="S7776" s="35"/>
      <c r="T7776" s="147"/>
    </row>
    <row r="7777">
      <c r="A7777" s="147"/>
      <c r="B7777" s="64"/>
      <c r="C7777" s="147" t="s">
        <v>217</v>
      </c>
      <c r="E7777" s="161"/>
      <c r="F7777" s="162"/>
      <c r="G7777" s="147"/>
      <c r="H7777" s="146"/>
      <c r="J7777" s="146"/>
      <c r="L7777" s="150"/>
      <c r="N7777" s="163"/>
      <c r="O7777" s="146"/>
      <c r="P7777" s="146"/>
      <c r="Q7777" s="146"/>
      <c r="R7777" s="34"/>
      <c r="S7777" s="35"/>
      <c r="T7777" s="147"/>
    </row>
    <row r="7778">
      <c r="A7778" s="147"/>
      <c r="B7778" s="64"/>
      <c r="C7778" s="147" t="s">
        <v>217</v>
      </c>
      <c r="E7778" s="161"/>
      <c r="F7778" s="162"/>
      <c r="G7778" s="147"/>
      <c r="H7778" s="146"/>
      <c r="J7778" s="146"/>
      <c r="L7778" s="150"/>
      <c r="N7778" s="163"/>
      <c r="O7778" s="146"/>
      <c r="P7778" s="146"/>
      <c r="Q7778" s="146"/>
      <c r="R7778" s="34"/>
      <c r="S7778" s="35"/>
      <c r="T7778" s="147"/>
    </row>
    <row r="7779">
      <c r="A7779" s="147"/>
      <c r="B7779" s="64"/>
      <c r="C7779" s="147" t="s">
        <v>217</v>
      </c>
      <c r="E7779" s="161"/>
      <c r="F7779" s="162"/>
      <c r="G7779" s="147"/>
      <c r="H7779" s="146"/>
      <c r="J7779" s="146"/>
      <c r="L7779" s="150"/>
      <c r="N7779" s="163"/>
      <c r="O7779" s="146"/>
      <c r="P7779" s="146"/>
      <c r="Q7779" s="146"/>
      <c r="R7779" s="34"/>
      <c r="S7779" s="35"/>
      <c r="T7779" s="147"/>
    </row>
    <row r="7780">
      <c r="A7780" s="147"/>
      <c r="B7780" s="64"/>
      <c r="C7780" s="147" t="s">
        <v>217</v>
      </c>
      <c r="E7780" s="161"/>
      <c r="F7780" s="162"/>
      <c r="G7780" s="147"/>
      <c r="H7780" s="146"/>
      <c r="J7780" s="146"/>
      <c r="L7780" s="150"/>
      <c r="N7780" s="163"/>
      <c r="O7780" s="146"/>
      <c r="P7780" s="146"/>
      <c r="Q7780" s="146"/>
      <c r="R7780" s="34"/>
      <c r="S7780" s="35"/>
      <c r="T7780" s="147"/>
    </row>
    <row r="7781">
      <c r="A7781" s="147"/>
      <c r="B7781" s="64"/>
      <c r="C7781" s="147" t="s">
        <v>217</v>
      </c>
      <c r="E7781" s="161"/>
      <c r="F7781" s="162"/>
      <c r="G7781" s="147"/>
      <c r="H7781" s="146"/>
      <c r="J7781" s="146"/>
      <c r="L7781" s="150"/>
      <c r="N7781" s="163"/>
      <c r="O7781" s="146"/>
      <c r="P7781" s="146"/>
      <c r="Q7781" s="146"/>
      <c r="R7781" s="34"/>
      <c r="S7781" s="35"/>
      <c r="T7781" s="147"/>
    </row>
    <row r="7782">
      <c r="A7782" s="147"/>
      <c r="B7782" s="64"/>
      <c r="C7782" s="147" t="s">
        <v>217</v>
      </c>
      <c r="E7782" s="161"/>
      <c r="F7782" s="162"/>
      <c r="G7782" s="147"/>
      <c r="H7782" s="146"/>
      <c r="J7782" s="146"/>
      <c r="L7782" s="150"/>
      <c r="N7782" s="163"/>
      <c r="O7782" s="146"/>
      <c r="P7782" s="146"/>
      <c r="Q7782" s="146"/>
      <c r="R7782" s="34"/>
      <c r="S7782" s="35"/>
      <c r="T7782" s="147"/>
    </row>
    <row r="7783">
      <c r="A7783" s="147"/>
      <c r="B7783" s="64"/>
      <c r="C7783" s="147" t="s">
        <v>217</v>
      </c>
      <c r="E7783" s="161"/>
      <c r="F7783" s="162"/>
      <c r="G7783" s="147"/>
      <c r="H7783" s="146"/>
      <c r="J7783" s="146"/>
      <c r="L7783" s="150"/>
      <c r="N7783" s="163"/>
      <c r="O7783" s="146"/>
      <c r="P7783" s="146"/>
      <c r="Q7783" s="146"/>
      <c r="R7783" s="34"/>
      <c r="S7783" s="35"/>
      <c r="T7783" s="147"/>
    </row>
    <row r="7784">
      <c r="A7784" s="147"/>
      <c r="B7784" s="64"/>
      <c r="C7784" s="147" t="s">
        <v>217</v>
      </c>
      <c r="E7784" s="161"/>
      <c r="F7784" s="162"/>
      <c r="G7784" s="147"/>
      <c r="H7784" s="146"/>
      <c r="J7784" s="146"/>
      <c r="L7784" s="150"/>
      <c r="N7784" s="163"/>
      <c r="O7784" s="146"/>
      <c r="P7784" s="146"/>
      <c r="Q7784" s="146"/>
      <c r="R7784" s="34"/>
      <c r="S7784" s="35"/>
      <c r="T7784" s="147"/>
    </row>
    <row r="7785">
      <c r="A7785" s="147"/>
      <c r="B7785" s="64"/>
      <c r="C7785" s="147" t="s">
        <v>217</v>
      </c>
      <c r="E7785" s="161"/>
      <c r="F7785" s="162"/>
      <c r="G7785" s="147"/>
      <c r="H7785" s="146"/>
      <c r="J7785" s="146"/>
      <c r="L7785" s="150"/>
      <c r="N7785" s="163"/>
      <c r="O7785" s="146"/>
      <c r="P7785" s="146"/>
      <c r="Q7785" s="146"/>
      <c r="R7785" s="34"/>
      <c r="S7785" s="35"/>
      <c r="T7785" s="147"/>
    </row>
    <row r="7786">
      <c r="A7786" s="147"/>
      <c r="B7786" s="64"/>
      <c r="C7786" s="147" t="s">
        <v>217</v>
      </c>
      <c r="E7786" s="161"/>
      <c r="F7786" s="162"/>
      <c r="G7786" s="147"/>
      <c r="H7786" s="146"/>
      <c r="J7786" s="146"/>
      <c r="L7786" s="150"/>
      <c r="N7786" s="163"/>
      <c r="O7786" s="146"/>
      <c r="P7786" s="146"/>
      <c r="Q7786" s="146"/>
      <c r="R7786" s="34"/>
      <c r="S7786" s="35"/>
      <c r="T7786" s="147"/>
    </row>
    <row r="7787">
      <c r="A7787" s="147"/>
      <c r="B7787" s="64"/>
      <c r="C7787" s="147" t="s">
        <v>217</v>
      </c>
      <c r="E7787" s="161"/>
      <c r="F7787" s="162"/>
      <c r="G7787" s="147"/>
      <c r="H7787" s="146"/>
      <c r="J7787" s="146"/>
      <c r="L7787" s="150"/>
      <c r="N7787" s="163"/>
      <c r="O7787" s="146"/>
      <c r="P7787" s="146"/>
      <c r="Q7787" s="146"/>
      <c r="R7787" s="34"/>
      <c r="S7787" s="35"/>
      <c r="T7787" s="147"/>
    </row>
    <row r="7788">
      <c r="A7788" s="147"/>
      <c r="B7788" s="64"/>
      <c r="C7788" s="147" t="s">
        <v>217</v>
      </c>
      <c r="E7788" s="161"/>
      <c r="F7788" s="162"/>
      <c r="G7788" s="147"/>
      <c r="H7788" s="146"/>
      <c r="J7788" s="146"/>
      <c r="L7788" s="150"/>
      <c r="N7788" s="163"/>
      <c r="O7788" s="146"/>
      <c r="P7788" s="146"/>
      <c r="Q7788" s="146"/>
      <c r="R7788" s="34"/>
      <c r="S7788" s="35"/>
      <c r="T7788" s="147"/>
    </row>
    <row r="7789">
      <c r="A7789" s="147"/>
      <c r="B7789" s="64"/>
      <c r="C7789" s="147" t="s">
        <v>217</v>
      </c>
      <c r="E7789" s="161"/>
      <c r="F7789" s="162"/>
      <c r="G7789" s="147"/>
      <c r="H7789" s="146"/>
      <c r="J7789" s="146"/>
      <c r="L7789" s="150"/>
      <c r="N7789" s="163"/>
      <c r="O7789" s="146"/>
      <c r="P7789" s="146"/>
      <c r="Q7789" s="146"/>
      <c r="R7789" s="34"/>
      <c r="S7789" s="35"/>
      <c r="T7789" s="147"/>
    </row>
    <row r="7790">
      <c r="A7790" s="147"/>
      <c r="B7790" s="64"/>
      <c r="C7790" s="147" t="s">
        <v>217</v>
      </c>
      <c r="E7790" s="161"/>
      <c r="F7790" s="162"/>
      <c r="G7790" s="147"/>
      <c r="H7790" s="146"/>
      <c r="J7790" s="146"/>
      <c r="L7790" s="150"/>
      <c r="N7790" s="163"/>
      <c r="O7790" s="146"/>
      <c r="P7790" s="146"/>
      <c r="Q7790" s="146"/>
      <c r="R7790" s="34"/>
      <c r="S7790" s="35"/>
      <c r="T7790" s="147"/>
    </row>
    <row r="7791">
      <c r="A7791" s="147"/>
      <c r="B7791" s="64"/>
      <c r="C7791" s="147" t="s">
        <v>217</v>
      </c>
      <c r="E7791" s="161"/>
      <c r="F7791" s="162"/>
      <c r="G7791" s="147"/>
      <c r="H7791" s="146"/>
      <c r="J7791" s="146"/>
      <c r="L7791" s="150"/>
      <c r="N7791" s="163"/>
      <c r="O7791" s="146"/>
      <c r="P7791" s="146"/>
      <c r="Q7791" s="146"/>
      <c r="R7791" s="34"/>
      <c r="S7791" s="35"/>
      <c r="T7791" s="147"/>
    </row>
    <row r="7792">
      <c r="A7792" s="147"/>
      <c r="B7792" s="64"/>
      <c r="C7792" s="147" t="s">
        <v>217</v>
      </c>
      <c r="E7792" s="161"/>
      <c r="F7792" s="162"/>
      <c r="G7792" s="147"/>
      <c r="H7792" s="146"/>
      <c r="J7792" s="146"/>
      <c r="L7792" s="150"/>
      <c r="N7792" s="163"/>
      <c r="O7792" s="146"/>
      <c r="P7792" s="146"/>
      <c r="Q7792" s="146"/>
      <c r="R7792" s="34"/>
      <c r="S7792" s="35"/>
      <c r="T7792" s="147"/>
    </row>
    <row r="7793">
      <c r="A7793" s="147"/>
      <c r="B7793" s="64"/>
      <c r="C7793" s="147" t="s">
        <v>217</v>
      </c>
      <c r="E7793" s="161"/>
      <c r="F7793" s="162"/>
      <c r="G7793" s="147"/>
      <c r="H7793" s="146"/>
      <c r="J7793" s="146"/>
      <c r="L7793" s="150"/>
      <c r="N7793" s="163"/>
      <c r="O7793" s="146"/>
      <c r="P7793" s="146"/>
      <c r="Q7793" s="146"/>
      <c r="R7793" s="34"/>
      <c r="S7793" s="35"/>
      <c r="T7793" s="147"/>
    </row>
    <row r="7794">
      <c r="A7794" s="147"/>
      <c r="B7794" s="64"/>
      <c r="C7794" s="147" t="s">
        <v>217</v>
      </c>
      <c r="E7794" s="161"/>
      <c r="F7794" s="162"/>
      <c r="G7794" s="147"/>
      <c r="H7794" s="146"/>
      <c r="J7794" s="146"/>
      <c r="L7794" s="150"/>
      <c r="N7794" s="163"/>
      <c r="O7794" s="146"/>
      <c r="P7794" s="146"/>
      <c r="Q7794" s="146"/>
      <c r="R7794" s="34"/>
      <c r="S7794" s="35"/>
      <c r="T7794" s="147"/>
    </row>
    <row r="7795">
      <c r="A7795" s="147"/>
      <c r="B7795" s="64"/>
      <c r="C7795" s="147" t="s">
        <v>217</v>
      </c>
      <c r="E7795" s="161"/>
      <c r="F7795" s="162"/>
      <c r="G7795" s="147"/>
      <c r="H7795" s="146"/>
      <c r="J7795" s="146"/>
      <c r="L7795" s="150"/>
      <c r="N7795" s="163"/>
      <c r="O7795" s="146"/>
      <c r="P7795" s="146"/>
      <c r="Q7795" s="146"/>
      <c r="R7795" s="34"/>
      <c r="S7795" s="35"/>
      <c r="T7795" s="147"/>
    </row>
    <row r="7796">
      <c r="A7796" s="147"/>
      <c r="B7796" s="64"/>
      <c r="C7796" s="147" t="s">
        <v>217</v>
      </c>
      <c r="E7796" s="161"/>
      <c r="F7796" s="162"/>
      <c r="G7796" s="147"/>
      <c r="H7796" s="146"/>
      <c r="J7796" s="146"/>
      <c r="L7796" s="150"/>
      <c r="N7796" s="163"/>
      <c r="O7796" s="146"/>
      <c r="P7796" s="146"/>
      <c r="Q7796" s="146"/>
      <c r="R7796" s="34"/>
      <c r="S7796" s="35"/>
      <c r="T7796" s="147"/>
    </row>
    <row r="7797">
      <c r="A7797" s="147"/>
      <c r="B7797" s="64"/>
      <c r="C7797" s="147" t="s">
        <v>217</v>
      </c>
      <c r="E7797" s="161"/>
      <c r="F7797" s="162"/>
      <c r="G7797" s="147"/>
      <c r="H7797" s="146"/>
      <c r="J7797" s="146"/>
      <c r="L7797" s="150"/>
      <c r="N7797" s="163"/>
      <c r="O7797" s="146"/>
      <c r="P7797" s="146"/>
      <c r="Q7797" s="146"/>
      <c r="R7797" s="34"/>
      <c r="S7797" s="35"/>
      <c r="T7797" s="147"/>
    </row>
    <row r="7798">
      <c r="A7798" s="147"/>
      <c r="B7798" s="64"/>
      <c r="C7798" s="147" t="s">
        <v>217</v>
      </c>
      <c r="E7798" s="161"/>
      <c r="F7798" s="162"/>
      <c r="G7798" s="147"/>
      <c r="H7798" s="146"/>
      <c r="J7798" s="146"/>
      <c r="L7798" s="150"/>
      <c r="N7798" s="163"/>
      <c r="O7798" s="146"/>
      <c r="P7798" s="146"/>
      <c r="Q7798" s="146"/>
      <c r="R7798" s="34"/>
      <c r="S7798" s="35"/>
      <c r="T7798" s="147"/>
    </row>
    <row r="7799">
      <c r="A7799" s="147"/>
      <c r="B7799" s="64"/>
      <c r="C7799" s="147" t="s">
        <v>217</v>
      </c>
      <c r="E7799" s="161"/>
      <c r="F7799" s="162"/>
      <c r="G7799" s="147"/>
      <c r="H7799" s="146"/>
      <c r="J7799" s="146"/>
      <c r="L7799" s="150"/>
      <c r="N7799" s="163"/>
      <c r="O7799" s="146"/>
      <c r="P7799" s="146"/>
      <c r="Q7799" s="146"/>
      <c r="R7799" s="34"/>
      <c r="S7799" s="35"/>
      <c r="T7799" s="147"/>
    </row>
    <row r="7800">
      <c r="A7800" s="147"/>
      <c r="B7800" s="64"/>
      <c r="C7800" s="147" t="s">
        <v>217</v>
      </c>
      <c r="E7800" s="161"/>
      <c r="F7800" s="162"/>
      <c r="G7800" s="147"/>
      <c r="H7800" s="146"/>
      <c r="J7800" s="146"/>
      <c r="L7800" s="150"/>
      <c r="N7800" s="163"/>
      <c r="O7800" s="146"/>
      <c r="P7800" s="146"/>
      <c r="Q7800" s="146"/>
      <c r="R7800" s="34"/>
      <c r="S7800" s="35"/>
      <c r="T7800" s="147"/>
    </row>
    <row r="7801">
      <c r="A7801" s="147"/>
      <c r="B7801" s="64"/>
      <c r="C7801" s="147" t="s">
        <v>217</v>
      </c>
      <c r="E7801" s="161"/>
      <c r="F7801" s="162"/>
      <c r="G7801" s="147"/>
      <c r="H7801" s="146"/>
      <c r="J7801" s="146"/>
      <c r="L7801" s="150"/>
      <c r="N7801" s="163"/>
      <c r="O7801" s="146"/>
      <c r="P7801" s="146"/>
      <c r="Q7801" s="146"/>
      <c r="R7801" s="34"/>
      <c r="S7801" s="35"/>
      <c r="T7801" s="147"/>
    </row>
    <row r="7802">
      <c r="A7802" s="147"/>
      <c r="B7802" s="64"/>
      <c r="C7802" s="147" t="s">
        <v>217</v>
      </c>
      <c r="E7802" s="161"/>
      <c r="F7802" s="162"/>
      <c r="G7802" s="147"/>
      <c r="H7802" s="146"/>
      <c r="J7802" s="146"/>
      <c r="L7802" s="150"/>
      <c r="N7802" s="163"/>
      <c r="O7802" s="146"/>
      <c r="P7802" s="146"/>
      <c r="Q7802" s="146"/>
      <c r="R7802" s="34"/>
      <c r="S7802" s="35"/>
      <c r="T7802" s="147"/>
    </row>
    <row r="7803">
      <c r="A7803" s="147"/>
      <c r="B7803" s="64"/>
      <c r="C7803" s="147" t="s">
        <v>217</v>
      </c>
      <c r="E7803" s="161"/>
      <c r="F7803" s="162"/>
      <c r="G7803" s="147"/>
      <c r="H7803" s="146"/>
      <c r="J7803" s="146"/>
      <c r="L7803" s="150"/>
      <c r="N7803" s="163"/>
      <c r="O7803" s="146"/>
      <c r="P7803" s="146"/>
      <c r="Q7803" s="146"/>
      <c r="R7803" s="34"/>
      <c r="S7803" s="35"/>
      <c r="T7803" s="147"/>
    </row>
    <row r="7804">
      <c r="A7804" s="147"/>
      <c r="B7804" s="64"/>
      <c r="C7804" s="147" t="s">
        <v>217</v>
      </c>
      <c r="E7804" s="161"/>
      <c r="F7804" s="162"/>
      <c r="G7804" s="147"/>
      <c r="H7804" s="146"/>
      <c r="J7804" s="146"/>
      <c r="L7804" s="150"/>
      <c r="N7804" s="163"/>
      <c r="O7804" s="146"/>
      <c r="P7804" s="146"/>
      <c r="Q7804" s="146"/>
      <c r="R7804" s="34"/>
      <c r="S7804" s="35"/>
      <c r="T7804" s="147"/>
    </row>
    <row r="7805">
      <c r="A7805" s="147"/>
      <c r="B7805" s="64"/>
      <c r="C7805" s="147" t="s">
        <v>217</v>
      </c>
      <c r="E7805" s="161"/>
      <c r="F7805" s="162"/>
      <c r="G7805" s="147"/>
      <c r="H7805" s="146"/>
      <c r="J7805" s="146"/>
      <c r="L7805" s="150"/>
      <c r="N7805" s="163"/>
      <c r="O7805" s="146"/>
      <c r="P7805" s="146"/>
      <c r="Q7805" s="146"/>
      <c r="R7805" s="34"/>
      <c r="S7805" s="35"/>
      <c r="T7805" s="147"/>
    </row>
    <row r="7806">
      <c r="A7806" s="147"/>
      <c r="B7806" s="64"/>
      <c r="C7806" s="147" t="s">
        <v>217</v>
      </c>
      <c r="E7806" s="161"/>
      <c r="F7806" s="162"/>
      <c r="G7806" s="147"/>
      <c r="H7806" s="146"/>
      <c r="J7806" s="146"/>
      <c r="L7806" s="150"/>
      <c r="N7806" s="163"/>
      <c r="O7806" s="146"/>
      <c r="P7806" s="146"/>
      <c r="Q7806" s="146"/>
      <c r="R7806" s="34"/>
      <c r="S7806" s="35"/>
      <c r="T7806" s="147"/>
    </row>
    <row r="7807">
      <c r="A7807" s="147"/>
      <c r="B7807" s="64"/>
      <c r="C7807" s="147" t="s">
        <v>217</v>
      </c>
      <c r="E7807" s="161"/>
      <c r="F7807" s="162"/>
      <c r="G7807" s="147"/>
      <c r="H7807" s="146"/>
      <c r="J7807" s="146"/>
      <c r="L7807" s="150"/>
      <c r="N7807" s="163"/>
      <c r="O7807" s="146"/>
      <c r="P7807" s="146"/>
      <c r="Q7807" s="146"/>
      <c r="R7807" s="34"/>
      <c r="S7807" s="35"/>
      <c r="T7807" s="147"/>
    </row>
    <row r="7808">
      <c r="A7808" s="147"/>
      <c r="B7808" s="64"/>
      <c r="C7808" s="147" t="s">
        <v>217</v>
      </c>
      <c r="E7808" s="161"/>
      <c r="F7808" s="162"/>
      <c r="G7808" s="147"/>
      <c r="H7808" s="146"/>
      <c r="J7808" s="146"/>
      <c r="L7808" s="150"/>
      <c r="N7808" s="163"/>
      <c r="O7808" s="146"/>
      <c r="P7808" s="146"/>
      <c r="Q7808" s="146"/>
      <c r="R7808" s="34"/>
      <c r="S7808" s="35"/>
      <c r="T7808" s="147"/>
    </row>
    <row r="7809">
      <c r="A7809" s="147"/>
      <c r="B7809" s="64"/>
      <c r="C7809" s="147" t="s">
        <v>217</v>
      </c>
      <c r="E7809" s="161"/>
      <c r="F7809" s="162"/>
      <c r="G7809" s="147"/>
      <c r="H7809" s="146"/>
      <c r="J7809" s="146"/>
      <c r="L7809" s="150"/>
      <c r="N7809" s="163"/>
      <c r="O7809" s="146"/>
      <c r="P7809" s="146"/>
      <c r="Q7809" s="146"/>
      <c r="R7809" s="34"/>
      <c r="S7809" s="35"/>
      <c r="T7809" s="147"/>
    </row>
    <row r="7810">
      <c r="A7810" s="147"/>
      <c r="B7810" s="64"/>
      <c r="C7810" s="147" t="s">
        <v>217</v>
      </c>
      <c r="E7810" s="161"/>
      <c r="F7810" s="162"/>
      <c r="G7810" s="147"/>
      <c r="H7810" s="146"/>
      <c r="J7810" s="146"/>
      <c r="L7810" s="150"/>
      <c r="N7810" s="163"/>
      <c r="O7810" s="146"/>
      <c r="P7810" s="146"/>
      <c r="Q7810" s="146"/>
      <c r="R7810" s="34"/>
      <c r="S7810" s="35"/>
      <c r="T7810" s="147"/>
    </row>
    <row r="7811">
      <c r="A7811" s="147"/>
      <c r="B7811" s="64"/>
      <c r="C7811" s="147" t="s">
        <v>217</v>
      </c>
      <c r="E7811" s="161"/>
      <c r="F7811" s="162"/>
      <c r="G7811" s="147"/>
      <c r="H7811" s="146"/>
      <c r="J7811" s="146"/>
      <c r="L7811" s="150"/>
      <c r="N7811" s="163"/>
      <c r="O7811" s="146"/>
      <c r="P7811" s="146"/>
      <c r="Q7811" s="146"/>
      <c r="R7811" s="34"/>
      <c r="S7811" s="35"/>
      <c r="T7811" s="147"/>
    </row>
    <row r="7812">
      <c r="A7812" s="147"/>
      <c r="B7812" s="64"/>
      <c r="C7812" s="147" t="s">
        <v>217</v>
      </c>
      <c r="E7812" s="161"/>
      <c r="F7812" s="162"/>
      <c r="G7812" s="147"/>
      <c r="H7812" s="146"/>
      <c r="J7812" s="146"/>
      <c r="L7812" s="150"/>
      <c r="N7812" s="163"/>
      <c r="O7812" s="146"/>
      <c r="P7812" s="146"/>
      <c r="Q7812" s="146"/>
      <c r="R7812" s="34"/>
      <c r="S7812" s="35"/>
      <c r="T7812" s="147"/>
    </row>
    <row r="7813">
      <c r="A7813" s="147"/>
      <c r="B7813" s="64"/>
      <c r="C7813" s="147" t="s">
        <v>217</v>
      </c>
      <c r="E7813" s="161"/>
      <c r="F7813" s="162"/>
      <c r="G7813" s="147"/>
      <c r="H7813" s="146"/>
      <c r="J7813" s="146"/>
      <c r="L7813" s="150"/>
      <c r="N7813" s="163"/>
      <c r="O7813" s="146"/>
      <c r="P7813" s="146"/>
      <c r="Q7813" s="146"/>
      <c r="R7813" s="34"/>
      <c r="S7813" s="35"/>
      <c r="T7813" s="147"/>
    </row>
    <row r="7814">
      <c r="A7814" s="147"/>
      <c r="B7814" s="64"/>
      <c r="C7814" s="147" t="s">
        <v>217</v>
      </c>
      <c r="E7814" s="161"/>
      <c r="F7814" s="162"/>
      <c r="G7814" s="147"/>
      <c r="H7814" s="146"/>
      <c r="J7814" s="146"/>
      <c r="L7814" s="150"/>
      <c r="N7814" s="163"/>
      <c r="O7814" s="146"/>
      <c r="P7814" s="146"/>
      <c r="Q7814" s="146"/>
      <c r="R7814" s="34"/>
      <c r="S7814" s="35"/>
      <c r="T7814" s="147"/>
    </row>
    <row r="7815">
      <c r="A7815" s="147"/>
      <c r="B7815" s="64"/>
      <c r="C7815" s="147" t="s">
        <v>217</v>
      </c>
      <c r="E7815" s="161"/>
      <c r="F7815" s="162"/>
      <c r="G7815" s="147"/>
      <c r="H7815" s="146"/>
      <c r="J7815" s="146"/>
      <c r="L7815" s="150"/>
      <c r="N7815" s="163"/>
      <c r="O7815" s="146"/>
      <c r="P7815" s="146"/>
      <c r="Q7815" s="146"/>
      <c r="R7815" s="34"/>
      <c r="S7815" s="35"/>
      <c r="T7815" s="147"/>
    </row>
    <row r="7816">
      <c r="A7816" s="147"/>
      <c r="B7816" s="64"/>
      <c r="C7816" s="147" t="s">
        <v>217</v>
      </c>
      <c r="E7816" s="161"/>
      <c r="F7816" s="162"/>
      <c r="G7816" s="147"/>
      <c r="H7816" s="146"/>
      <c r="J7816" s="146"/>
      <c r="L7816" s="150"/>
      <c r="N7816" s="163"/>
      <c r="O7816" s="146"/>
      <c r="P7816" s="146"/>
      <c r="Q7816" s="146"/>
      <c r="R7816" s="34"/>
      <c r="S7816" s="35"/>
      <c r="T7816" s="147"/>
    </row>
    <row r="7817">
      <c r="A7817" s="147"/>
      <c r="B7817" s="64"/>
      <c r="C7817" s="147" t="s">
        <v>217</v>
      </c>
      <c r="E7817" s="161"/>
      <c r="F7817" s="162"/>
      <c r="G7817" s="147"/>
      <c r="H7817" s="146"/>
      <c r="J7817" s="146"/>
      <c r="L7817" s="150"/>
      <c r="N7817" s="163"/>
      <c r="O7817" s="146"/>
      <c r="P7817" s="146"/>
      <c r="Q7817" s="146"/>
      <c r="R7817" s="34"/>
      <c r="S7817" s="35"/>
      <c r="T7817" s="147"/>
    </row>
    <row r="7818">
      <c r="A7818" s="147"/>
      <c r="B7818" s="64"/>
      <c r="C7818" s="147" t="s">
        <v>217</v>
      </c>
      <c r="E7818" s="161"/>
      <c r="F7818" s="162"/>
      <c r="G7818" s="147"/>
      <c r="H7818" s="146"/>
      <c r="J7818" s="146"/>
      <c r="L7818" s="150"/>
      <c r="N7818" s="163"/>
      <c r="O7818" s="146"/>
      <c r="P7818" s="146"/>
      <c r="Q7818" s="146"/>
      <c r="R7818" s="34"/>
      <c r="S7818" s="35"/>
      <c r="T7818" s="147"/>
    </row>
    <row r="7819">
      <c r="A7819" s="147"/>
      <c r="B7819" s="64"/>
      <c r="C7819" s="147" t="s">
        <v>217</v>
      </c>
      <c r="E7819" s="161"/>
      <c r="F7819" s="162"/>
      <c r="G7819" s="147"/>
      <c r="H7819" s="146"/>
      <c r="J7819" s="146"/>
      <c r="L7819" s="150"/>
      <c r="N7819" s="163"/>
      <c r="O7819" s="146"/>
      <c r="P7819" s="146"/>
      <c r="Q7819" s="146"/>
      <c r="R7819" s="34"/>
      <c r="S7819" s="35"/>
      <c r="T7819" s="147"/>
    </row>
    <row r="7820">
      <c r="A7820" s="147"/>
      <c r="B7820" s="64"/>
      <c r="C7820" s="147" t="s">
        <v>217</v>
      </c>
      <c r="E7820" s="161"/>
      <c r="F7820" s="162"/>
      <c r="G7820" s="147"/>
      <c r="H7820" s="146"/>
      <c r="J7820" s="146"/>
      <c r="L7820" s="150"/>
      <c r="N7820" s="163"/>
      <c r="O7820" s="146"/>
      <c r="P7820" s="146"/>
      <c r="Q7820" s="146"/>
      <c r="R7820" s="34"/>
      <c r="S7820" s="35"/>
      <c r="T7820" s="147"/>
    </row>
    <row r="7821">
      <c r="A7821" s="147"/>
      <c r="B7821" s="64"/>
      <c r="C7821" s="147" t="s">
        <v>217</v>
      </c>
      <c r="E7821" s="161"/>
      <c r="F7821" s="162"/>
      <c r="G7821" s="147"/>
      <c r="H7821" s="146"/>
      <c r="J7821" s="146"/>
      <c r="L7821" s="150"/>
      <c r="N7821" s="163"/>
      <c r="O7821" s="146"/>
      <c r="P7821" s="146"/>
      <c r="Q7821" s="146"/>
      <c r="R7821" s="34"/>
      <c r="S7821" s="35"/>
      <c r="T7821" s="147"/>
    </row>
    <row r="7822">
      <c r="A7822" s="147"/>
      <c r="B7822" s="64"/>
      <c r="C7822" s="147" t="s">
        <v>217</v>
      </c>
      <c r="E7822" s="161"/>
      <c r="F7822" s="162"/>
      <c r="G7822" s="147"/>
      <c r="H7822" s="146"/>
      <c r="J7822" s="146"/>
      <c r="L7822" s="150"/>
      <c r="N7822" s="163"/>
      <c r="O7822" s="146"/>
      <c r="P7822" s="146"/>
      <c r="Q7822" s="146"/>
      <c r="R7822" s="34"/>
      <c r="S7822" s="35"/>
      <c r="T7822" s="147"/>
    </row>
    <row r="7823">
      <c r="A7823" s="147"/>
      <c r="B7823" s="64"/>
      <c r="C7823" s="147" t="s">
        <v>217</v>
      </c>
      <c r="E7823" s="161"/>
      <c r="F7823" s="162"/>
      <c r="G7823" s="147"/>
      <c r="H7823" s="146"/>
      <c r="J7823" s="146"/>
      <c r="L7823" s="150"/>
      <c r="N7823" s="163"/>
      <c r="O7823" s="146"/>
      <c r="P7823" s="146"/>
      <c r="Q7823" s="146"/>
      <c r="R7823" s="34"/>
      <c r="S7823" s="35"/>
      <c r="T7823" s="147"/>
    </row>
    <row r="7824">
      <c r="A7824" s="147"/>
      <c r="B7824" s="64"/>
      <c r="C7824" s="147" t="s">
        <v>217</v>
      </c>
      <c r="E7824" s="161"/>
      <c r="F7824" s="162"/>
      <c r="G7824" s="147"/>
      <c r="H7824" s="146"/>
      <c r="J7824" s="146"/>
      <c r="L7824" s="150"/>
      <c r="N7824" s="163"/>
      <c r="O7824" s="146"/>
      <c r="P7824" s="146"/>
      <c r="Q7824" s="146"/>
      <c r="R7824" s="34"/>
      <c r="S7824" s="35"/>
      <c r="T7824" s="147"/>
    </row>
    <row r="7825">
      <c r="A7825" s="147"/>
      <c r="B7825" s="64"/>
      <c r="C7825" s="147" t="s">
        <v>217</v>
      </c>
      <c r="E7825" s="161"/>
      <c r="F7825" s="162"/>
      <c r="G7825" s="147"/>
      <c r="H7825" s="146"/>
      <c r="J7825" s="146"/>
      <c r="L7825" s="150"/>
      <c r="N7825" s="163"/>
      <c r="O7825" s="146"/>
      <c r="P7825" s="146"/>
      <c r="Q7825" s="146"/>
      <c r="R7825" s="34"/>
      <c r="S7825" s="35"/>
      <c r="T7825" s="147"/>
    </row>
    <row r="7826">
      <c r="A7826" s="147"/>
      <c r="B7826" s="64"/>
      <c r="C7826" s="147" t="s">
        <v>217</v>
      </c>
      <c r="E7826" s="161"/>
      <c r="F7826" s="162"/>
      <c r="G7826" s="147"/>
      <c r="H7826" s="146"/>
      <c r="J7826" s="146"/>
      <c r="L7826" s="150"/>
      <c r="N7826" s="163"/>
      <c r="O7826" s="146"/>
      <c r="P7826" s="146"/>
      <c r="Q7826" s="146"/>
      <c r="R7826" s="34"/>
      <c r="S7826" s="35"/>
      <c r="T7826" s="147"/>
    </row>
    <row r="7827">
      <c r="A7827" s="147"/>
      <c r="B7827" s="64"/>
      <c r="C7827" s="147" t="s">
        <v>217</v>
      </c>
      <c r="E7827" s="161"/>
      <c r="F7827" s="162"/>
      <c r="G7827" s="147"/>
      <c r="H7827" s="146"/>
      <c r="J7827" s="146"/>
      <c r="L7827" s="150"/>
      <c r="N7827" s="163"/>
      <c r="O7827" s="146"/>
      <c r="P7827" s="146"/>
      <c r="Q7827" s="146"/>
      <c r="R7827" s="34"/>
      <c r="S7827" s="35"/>
      <c r="T7827" s="147"/>
    </row>
    <row r="7828">
      <c r="A7828" s="147"/>
      <c r="B7828" s="64"/>
      <c r="C7828" s="147" t="s">
        <v>217</v>
      </c>
      <c r="E7828" s="161"/>
      <c r="F7828" s="162"/>
      <c r="G7828" s="147"/>
      <c r="H7828" s="146"/>
      <c r="J7828" s="146"/>
      <c r="L7828" s="150"/>
      <c r="N7828" s="163"/>
      <c r="O7828" s="146"/>
      <c r="P7828" s="146"/>
      <c r="Q7828" s="146"/>
      <c r="R7828" s="34"/>
      <c r="S7828" s="35"/>
      <c r="T7828" s="147"/>
    </row>
    <row r="7829">
      <c r="A7829" s="147"/>
      <c r="B7829" s="64"/>
      <c r="C7829" s="147" t="s">
        <v>217</v>
      </c>
      <c r="E7829" s="161"/>
      <c r="F7829" s="162"/>
      <c r="G7829" s="147"/>
      <c r="H7829" s="146"/>
      <c r="J7829" s="146"/>
      <c r="L7829" s="150"/>
      <c r="N7829" s="163"/>
      <c r="O7829" s="146"/>
      <c r="P7829" s="146"/>
      <c r="Q7829" s="146"/>
      <c r="R7829" s="34"/>
      <c r="S7829" s="35"/>
      <c r="T7829" s="147"/>
    </row>
    <row r="7830">
      <c r="A7830" s="147"/>
      <c r="B7830" s="64"/>
      <c r="C7830" s="147" t="s">
        <v>217</v>
      </c>
      <c r="E7830" s="161"/>
      <c r="F7830" s="162"/>
      <c r="G7830" s="147"/>
      <c r="H7830" s="146"/>
      <c r="J7830" s="146"/>
      <c r="L7830" s="150"/>
      <c r="N7830" s="163"/>
      <c r="O7830" s="146"/>
      <c r="P7830" s="146"/>
      <c r="Q7830" s="146"/>
      <c r="R7830" s="34"/>
      <c r="S7830" s="35"/>
      <c r="T7830" s="147"/>
    </row>
    <row r="7831">
      <c r="A7831" s="147"/>
      <c r="B7831" s="64"/>
      <c r="C7831" s="147" t="s">
        <v>217</v>
      </c>
      <c r="E7831" s="161"/>
      <c r="F7831" s="162"/>
      <c r="G7831" s="147"/>
      <c r="H7831" s="146"/>
      <c r="J7831" s="146"/>
      <c r="L7831" s="150"/>
      <c r="N7831" s="163"/>
      <c r="O7831" s="146"/>
      <c r="P7831" s="146"/>
      <c r="Q7831" s="146"/>
      <c r="R7831" s="34"/>
      <c r="S7831" s="35"/>
      <c r="T7831" s="147"/>
    </row>
    <row r="7832">
      <c r="A7832" s="147"/>
      <c r="B7832" s="64"/>
      <c r="C7832" s="147" t="s">
        <v>217</v>
      </c>
      <c r="E7832" s="161"/>
      <c r="F7832" s="162"/>
      <c r="G7832" s="147"/>
      <c r="H7832" s="146"/>
      <c r="J7832" s="146"/>
      <c r="L7832" s="150"/>
      <c r="N7832" s="163"/>
      <c r="O7832" s="146"/>
      <c r="P7832" s="146"/>
      <c r="Q7832" s="146"/>
      <c r="R7832" s="34"/>
      <c r="S7832" s="35"/>
      <c r="T7832" s="147"/>
    </row>
    <row r="7833">
      <c r="A7833" s="147"/>
      <c r="B7833" s="64"/>
      <c r="C7833" s="147" t="s">
        <v>217</v>
      </c>
      <c r="E7833" s="161"/>
      <c r="F7833" s="162"/>
      <c r="G7833" s="147"/>
      <c r="H7833" s="146"/>
      <c r="J7833" s="146"/>
      <c r="L7833" s="150"/>
      <c r="N7833" s="163"/>
      <c r="O7833" s="146"/>
      <c r="P7833" s="146"/>
      <c r="Q7833" s="146"/>
      <c r="R7833" s="34"/>
      <c r="S7833" s="35"/>
      <c r="T7833" s="147"/>
    </row>
    <row r="7834">
      <c r="A7834" s="147"/>
      <c r="B7834" s="64"/>
      <c r="C7834" s="147" t="s">
        <v>217</v>
      </c>
      <c r="E7834" s="161"/>
      <c r="F7834" s="162"/>
      <c r="G7834" s="147"/>
      <c r="H7834" s="146"/>
      <c r="J7834" s="146"/>
      <c r="L7834" s="150"/>
      <c r="N7834" s="163"/>
      <c r="O7834" s="146"/>
      <c r="P7834" s="146"/>
      <c r="Q7834" s="146"/>
      <c r="R7834" s="34"/>
      <c r="S7834" s="35"/>
      <c r="T7834" s="147"/>
    </row>
    <row r="7835">
      <c r="A7835" s="147"/>
      <c r="B7835" s="64"/>
      <c r="C7835" s="147" t="s">
        <v>217</v>
      </c>
      <c r="E7835" s="161"/>
      <c r="F7835" s="162"/>
      <c r="G7835" s="147"/>
      <c r="H7835" s="146"/>
      <c r="J7835" s="146"/>
      <c r="L7835" s="150"/>
      <c r="N7835" s="163"/>
      <c r="O7835" s="146"/>
      <c r="P7835" s="146"/>
      <c r="Q7835" s="146"/>
      <c r="R7835" s="34"/>
      <c r="S7835" s="35"/>
      <c r="T7835" s="147"/>
    </row>
    <row r="7836">
      <c r="A7836" s="147"/>
      <c r="B7836" s="64"/>
      <c r="C7836" s="147" t="s">
        <v>217</v>
      </c>
      <c r="E7836" s="161"/>
      <c r="F7836" s="162"/>
      <c r="G7836" s="147"/>
      <c r="H7836" s="146"/>
      <c r="J7836" s="146"/>
      <c r="L7836" s="150"/>
      <c r="N7836" s="163"/>
      <c r="O7836" s="146"/>
      <c r="P7836" s="146"/>
      <c r="Q7836" s="146"/>
      <c r="R7836" s="34"/>
      <c r="S7836" s="35"/>
      <c r="T7836" s="147"/>
    </row>
    <row r="7837">
      <c r="A7837" s="147"/>
      <c r="B7837" s="64"/>
      <c r="C7837" s="147" t="s">
        <v>217</v>
      </c>
      <c r="E7837" s="161"/>
      <c r="F7837" s="162"/>
      <c r="G7837" s="147"/>
      <c r="H7837" s="146"/>
      <c r="J7837" s="146"/>
      <c r="L7837" s="150"/>
      <c r="N7837" s="163"/>
      <c r="O7837" s="146"/>
      <c r="P7837" s="146"/>
      <c r="Q7837" s="146"/>
      <c r="R7837" s="34"/>
      <c r="S7837" s="35"/>
      <c r="T7837" s="147"/>
    </row>
    <row r="7838">
      <c r="A7838" s="147"/>
      <c r="B7838" s="64"/>
      <c r="C7838" s="147" t="s">
        <v>217</v>
      </c>
      <c r="E7838" s="161"/>
      <c r="F7838" s="162"/>
      <c r="G7838" s="147"/>
      <c r="H7838" s="146"/>
      <c r="J7838" s="146"/>
      <c r="L7838" s="150"/>
      <c r="N7838" s="163"/>
      <c r="O7838" s="146"/>
      <c r="P7838" s="146"/>
      <c r="Q7838" s="146"/>
      <c r="R7838" s="34"/>
      <c r="S7838" s="35"/>
      <c r="T7838" s="147"/>
    </row>
    <row r="7839">
      <c r="A7839" s="147"/>
      <c r="B7839" s="64"/>
      <c r="C7839" s="147" t="s">
        <v>217</v>
      </c>
      <c r="E7839" s="161"/>
      <c r="F7839" s="162"/>
      <c r="G7839" s="147"/>
      <c r="H7839" s="146"/>
      <c r="J7839" s="146"/>
      <c r="L7839" s="150"/>
      <c r="N7839" s="163"/>
      <c r="O7839" s="146"/>
      <c r="P7839" s="146"/>
      <c r="Q7839" s="146"/>
      <c r="R7839" s="34"/>
      <c r="S7839" s="35"/>
      <c r="T7839" s="147"/>
    </row>
    <row r="7840">
      <c r="A7840" s="147"/>
      <c r="B7840" s="64"/>
      <c r="C7840" s="147" t="s">
        <v>217</v>
      </c>
      <c r="E7840" s="161"/>
      <c r="F7840" s="162"/>
      <c r="G7840" s="147"/>
      <c r="H7840" s="146"/>
      <c r="J7840" s="146"/>
      <c r="L7840" s="150"/>
      <c r="N7840" s="163"/>
      <c r="O7840" s="146"/>
      <c r="P7840" s="146"/>
      <c r="Q7840" s="146"/>
      <c r="R7840" s="34"/>
      <c r="S7840" s="35"/>
      <c r="T7840" s="147"/>
    </row>
    <row r="7841">
      <c r="A7841" s="147"/>
      <c r="B7841" s="64"/>
      <c r="C7841" s="147" t="s">
        <v>217</v>
      </c>
      <c r="E7841" s="161"/>
      <c r="F7841" s="162"/>
      <c r="G7841" s="147"/>
      <c r="H7841" s="146"/>
      <c r="J7841" s="146"/>
      <c r="L7841" s="150"/>
      <c r="N7841" s="163"/>
      <c r="O7841" s="146"/>
      <c r="P7841" s="146"/>
      <c r="Q7841" s="146"/>
      <c r="R7841" s="34"/>
      <c r="S7841" s="35"/>
      <c r="T7841" s="147"/>
    </row>
    <row r="7842">
      <c r="A7842" s="147"/>
      <c r="B7842" s="64"/>
      <c r="C7842" s="147" t="s">
        <v>217</v>
      </c>
      <c r="E7842" s="161"/>
      <c r="F7842" s="162"/>
      <c r="G7842" s="147"/>
      <c r="H7842" s="146"/>
      <c r="J7842" s="146"/>
      <c r="L7842" s="150"/>
      <c r="N7842" s="163"/>
      <c r="O7842" s="146"/>
      <c r="P7842" s="146"/>
      <c r="Q7842" s="146"/>
      <c r="R7842" s="34"/>
      <c r="S7842" s="35"/>
      <c r="T7842" s="147"/>
    </row>
    <row r="7843">
      <c r="A7843" s="147"/>
      <c r="B7843" s="64"/>
      <c r="C7843" s="147" t="s">
        <v>217</v>
      </c>
      <c r="E7843" s="161"/>
      <c r="F7843" s="162"/>
      <c r="G7843" s="147"/>
      <c r="H7843" s="146"/>
      <c r="J7843" s="146"/>
      <c r="L7843" s="150"/>
      <c r="N7843" s="163"/>
      <c r="O7843" s="146"/>
      <c r="P7843" s="146"/>
      <c r="Q7843" s="146"/>
      <c r="R7843" s="34"/>
      <c r="S7843" s="35"/>
      <c r="T7843" s="147"/>
    </row>
    <row r="7844">
      <c r="A7844" s="147"/>
      <c r="B7844" s="64"/>
      <c r="C7844" s="147" t="s">
        <v>217</v>
      </c>
      <c r="E7844" s="161"/>
      <c r="F7844" s="162"/>
      <c r="G7844" s="147"/>
      <c r="H7844" s="146"/>
      <c r="J7844" s="146"/>
      <c r="L7844" s="150"/>
      <c r="N7844" s="163"/>
      <c r="O7844" s="146"/>
      <c r="P7844" s="146"/>
      <c r="Q7844" s="146"/>
      <c r="R7844" s="34"/>
      <c r="S7844" s="35"/>
      <c r="T7844" s="147"/>
    </row>
    <row r="7845">
      <c r="A7845" s="147"/>
      <c r="B7845" s="64"/>
      <c r="C7845" s="147" t="s">
        <v>217</v>
      </c>
      <c r="E7845" s="161"/>
      <c r="F7845" s="162"/>
      <c r="G7845" s="147"/>
      <c r="H7845" s="146"/>
      <c r="J7845" s="146"/>
      <c r="L7845" s="150"/>
      <c r="N7845" s="163"/>
      <c r="O7845" s="146"/>
      <c r="P7845" s="146"/>
      <c r="Q7845" s="146"/>
      <c r="R7845" s="34"/>
      <c r="S7845" s="35"/>
      <c r="T7845" s="147"/>
    </row>
    <row r="7846">
      <c r="A7846" s="147"/>
      <c r="B7846" s="64"/>
      <c r="C7846" s="147" t="s">
        <v>217</v>
      </c>
      <c r="E7846" s="161"/>
      <c r="F7846" s="162"/>
      <c r="G7846" s="147"/>
      <c r="H7846" s="146"/>
      <c r="J7846" s="146"/>
      <c r="L7846" s="150"/>
      <c r="N7846" s="163"/>
      <c r="O7846" s="146"/>
      <c r="P7846" s="146"/>
      <c r="Q7846" s="146"/>
      <c r="R7846" s="34"/>
      <c r="S7846" s="35"/>
      <c r="T7846" s="147"/>
    </row>
    <row r="7847">
      <c r="A7847" s="147"/>
      <c r="B7847" s="64"/>
      <c r="C7847" s="147" t="s">
        <v>217</v>
      </c>
      <c r="E7847" s="161"/>
      <c r="F7847" s="162"/>
      <c r="G7847" s="147"/>
      <c r="H7847" s="146"/>
      <c r="J7847" s="146"/>
      <c r="L7847" s="150"/>
      <c r="N7847" s="163"/>
      <c r="O7847" s="146"/>
      <c r="P7847" s="146"/>
      <c r="Q7847" s="146"/>
      <c r="R7847" s="34"/>
      <c r="S7847" s="35"/>
      <c r="T7847" s="147"/>
    </row>
    <row r="7848">
      <c r="A7848" s="147"/>
      <c r="B7848" s="64"/>
      <c r="C7848" s="147" t="s">
        <v>217</v>
      </c>
      <c r="E7848" s="161"/>
      <c r="F7848" s="162"/>
      <c r="G7848" s="147"/>
      <c r="H7848" s="146"/>
      <c r="J7848" s="146"/>
      <c r="L7848" s="150"/>
      <c r="N7848" s="163"/>
      <c r="O7848" s="146"/>
      <c r="P7848" s="146"/>
      <c r="Q7848" s="146"/>
      <c r="R7848" s="34"/>
      <c r="S7848" s="35"/>
      <c r="T7848" s="147"/>
    </row>
    <row r="7849">
      <c r="A7849" s="147"/>
      <c r="B7849" s="64"/>
      <c r="C7849" s="147" t="s">
        <v>217</v>
      </c>
      <c r="E7849" s="161"/>
      <c r="F7849" s="162"/>
      <c r="G7849" s="147"/>
      <c r="H7849" s="146"/>
      <c r="J7849" s="146"/>
      <c r="L7849" s="150"/>
      <c r="N7849" s="163"/>
      <c r="O7849" s="146"/>
      <c r="P7849" s="146"/>
      <c r="Q7849" s="146"/>
      <c r="R7849" s="34"/>
      <c r="S7849" s="35"/>
      <c r="T7849" s="147"/>
    </row>
    <row r="7850">
      <c r="A7850" s="147"/>
      <c r="B7850" s="64"/>
      <c r="C7850" s="147" t="s">
        <v>217</v>
      </c>
      <c r="E7850" s="161"/>
      <c r="F7850" s="162"/>
      <c r="G7850" s="147"/>
      <c r="H7850" s="146"/>
      <c r="J7850" s="146"/>
      <c r="L7850" s="150"/>
      <c r="N7850" s="163"/>
      <c r="O7850" s="146"/>
      <c r="P7850" s="146"/>
      <c r="Q7850" s="146"/>
      <c r="R7850" s="34"/>
      <c r="S7850" s="35"/>
      <c r="T7850" s="147"/>
    </row>
    <row r="7851">
      <c r="A7851" s="147"/>
      <c r="B7851" s="64"/>
      <c r="C7851" s="147" t="s">
        <v>217</v>
      </c>
      <c r="E7851" s="161"/>
      <c r="F7851" s="162"/>
      <c r="G7851" s="147"/>
      <c r="H7851" s="146"/>
      <c r="J7851" s="146"/>
      <c r="L7851" s="150"/>
      <c r="N7851" s="163"/>
      <c r="O7851" s="146"/>
      <c r="P7851" s="146"/>
      <c r="Q7851" s="146"/>
      <c r="R7851" s="34"/>
      <c r="S7851" s="35"/>
      <c r="T7851" s="147"/>
    </row>
    <row r="7852">
      <c r="A7852" s="147"/>
      <c r="B7852" s="64"/>
      <c r="C7852" s="147" t="s">
        <v>217</v>
      </c>
      <c r="E7852" s="161"/>
      <c r="F7852" s="162"/>
      <c r="G7852" s="147"/>
      <c r="H7852" s="146"/>
      <c r="J7852" s="146"/>
      <c r="L7852" s="150"/>
      <c r="N7852" s="163"/>
      <c r="O7852" s="146"/>
      <c r="P7852" s="146"/>
      <c r="Q7852" s="146"/>
      <c r="R7852" s="34"/>
      <c r="S7852" s="35"/>
      <c r="T7852" s="147"/>
    </row>
    <row r="7853">
      <c r="A7853" s="147"/>
      <c r="B7853" s="64"/>
      <c r="C7853" s="147" t="s">
        <v>217</v>
      </c>
      <c r="E7853" s="161"/>
      <c r="F7853" s="162"/>
      <c r="G7853" s="147"/>
      <c r="H7853" s="146"/>
      <c r="J7853" s="146"/>
      <c r="L7853" s="150"/>
      <c r="N7853" s="163"/>
      <c r="O7853" s="146"/>
      <c r="P7853" s="146"/>
      <c r="Q7853" s="146"/>
      <c r="R7853" s="34"/>
      <c r="S7853" s="35"/>
      <c r="T7853" s="147"/>
    </row>
    <row r="7854">
      <c r="A7854" s="147"/>
      <c r="B7854" s="64"/>
      <c r="C7854" s="147" t="s">
        <v>217</v>
      </c>
      <c r="E7854" s="161"/>
      <c r="F7854" s="162"/>
      <c r="G7854" s="147"/>
      <c r="H7854" s="146"/>
      <c r="J7854" s="146"/>
      <c r="L7854" s="150"/>
      <c r="N7854" s="163"/>
      <c r="O7854" s="146"/>
      <c r="P7854" s="146"/>
      <c r="Q7854" s="146"/>
      <c r="R7854" s="34"/>
      <c r="S7854" s="35"/>
      <c r="T7854" s="147"/>
    </row>
    <row r="7855">
      <c r="A7855" s="147"/>
      <c r="B7855" s="64"/>
      <c r="C7855" s="147" t="s">
        <v>217</v>
      </c>
      <c r="E7855" s="161"/>
      <c r="F7855" s="162"/>
      <c r="G7855" s="147"/>
      <c r="H7855" s="146"/>
      <c r="J7855" s="146"/>
      <c r="L7855" s="150"/>
      <c r="N7855" s="163"/>
      <c r="O7855" s="146"/>
      <c r="P7855" s="146"/>
      <c r="Q7855" s="146"/>
      <c r="R7855" s="34"/>
      <c r="S7855" s="35"/>
      <c r="T7855" s="147"/>
    </row>
    <row r="7856">
      <c r="A7856" s="147"/>
      <c r="B7856" s="64"/>
      <c r="C7856" s="147" t="s">
        <v>217</v>
      </c>
      <c r="E7856" s="161"/>
      <c r="F7856" s="162"/>
      <c r="G7856" s="147"/>
      <c r="H7856" s="146"/>
      <c r="J7856" s="146"/>
      <c r="L7856" s="150"/>
      <c r="N7856" s="163"/>
      <c r="O7856" s="146"/>
      <c r="P7856" s="146"/>
      <c r="Q7856" s="146"/>
      <c r="R7856" s="34"/>
      <c r="S7856" s="35"/>
      <c r="T7856" s="147"/>
    </row>
    <row r="7857">
      <c r="A7857" s="147"/>
      <c r="B7857" s="64"/>
      <c r="C7857" s="147" t="s">
        <v>217</v>
      </c>
      <c r="E7857" s="161"/>
      <c r="F7857" s="162"/>
      <c r="G7857" s="147"/>
      <c r="H7857" s="146"/>
      <c r="J7857" s="146"/>
      <c r="L7857" s="150"/>
      <c r="N7857" s="163"/>
      <c r="O7857" s="146"/>
      <c r="P7857" s="146"/>
      <c r="Q7857" s="146"/>
      <c r="R7857" s="34"/>
      <c r="S7857" s="35"/>
      <c r="T7857" s="147"/>
    </row>
    <row r="7858">
      <c r="A7858" s="147"/>
      <c r="B7858" s="64"/>
      <c r="C7858" s="147" t="s">
        <v>217</v>
      </c>
      <c r="E7858" s="161"/>
      <c r="F7858" s="162"/>
      <c r="G7858" s="147"/>
      <c r="H7858" s="146"/>
      <c r="J7858" s="146"/>
      <c r="L7858" s="150"/>
      <c r="N7858" s="163"/>
      <c r="O7858" s="146"/>
      <c r="P7858" s="146"/>
      <c r="Q7858" s="146"/>
      <c r="R7858" s="34"/>
      <c r="S7858" s="35"/>
      <c r="T7858" s="147"/>
    </row>
    <row r="7859">
      <c r="A7859" s="147"/>
      <c r="B7859" s="64"/>
      <c r="C7859" s="147" t="s">
        <v>217</v>
      </c>
      <c r="E7859" s="161"/>
      <c r="F7859" s="162"/>
      <c r="G7859" s="147"/>
      <c r="H7859" s="146"/>
      <c r="J7859" s="146"/>
      <c r="L7859" s="150"/>
      <c r="N7859" s="163"/>
      <c r="O7859" s="146"/>
      <c r="P7859" s="146"/>
      <c r="Q7859" s="146"/>
      <c r="R7859" s="34"/>
      <c r="S7859" s="35"/>
      <c r="T7859" s="147"/>
    </row>
    <row r="7860">
      <c r="A7860" s="147"/>
      <c r="B7860" s="64"/>
      <c r="C7860" s="147" t="s">
        <v>217</v>
      </c>
      <c r="E7860" s="161"/>
      <c r="F7860" s="162"/>
      <c r="G7860" s="147"/>
      <c r="H7860" s="146"/>
      <c r="J7860" s="146"/>
      <c r="L7860" s="150"/>
      <c r="N7860" s="163"/>
      <c r="O7860" s="146"/>
      <c r="P7860" s="146"/>
      <c r="Q7860" s="146"/>
      <c r="R7860" s="34"/>
      <c r="S7860" s="35"/>
      <c r="T7860" s="147"/>
    </row>
    <row r="7861">
      <c r="A7861" s="147"/>
      <c r="B7861" s="64"/>
      <c r="C7861" s="147" t="s">
        <v>217</v>
      </c>
      <c r="E7861" s="161"/>
      <c r="F7861" s="162"/>
      <c r="G7861" s="147"/>
      <c r="H7861" s="146"/>
      <c r="J7861" s="146"/>
      <c r="L7861" s="150"/>
      <c r="N7861" s="163"/>
      <c r="O7861" s="146"/>
      <c r="P7861" s="146"/>
      <c r="Q7861" s="146"/>
      <c r="R7861" s="34"/>
      <c r="S7861" s="35"/>
      <c r="T7861" s="147"/>
    </row>
    <row r="7862">
      <c r="A7862" s="147"/>
      <c r="B7862" s="64"/>
      <c r="C7862" s="147" t="s">
        <v>217</v>
      </c>
      <c r="E7862" s="161"/>
      <c r="F7862" s="162"/>
      <c r="G7862" s="147"/>
      <c r="H7862" s="146"/>
      <c r="J7862" s="146"/>
      <c r="L7862" s="150"/>
      <c r="N7862" s="163"/>
      <c r="O7862" s="146"/>
      <c r="P7862" s="146"/>
      <c r="Q7862" s="146"/>
      <c r="R7862" s="34"/>
      <c r="S7862" s="35"/>
      <c r="T7862" s="147"/>
    </row>
    <row r="7863">
      <c r="A7863" s="147"/>
      <c r="B7863" s="64"/>
      <c r="C7863" s="147" t="s">
        <v>217</v>
      </c>
      <c r="E7863" s="161"/>
      <c r="F7863" s="162"/>
      <c r="G7863" s="147"/>
      <c r="H7863" s="146"/>
      <c r="J7863" s="146"/>
      <c r="L7863" s="150"/>
      <c r="N7863" s="163"/>
      <c r="O7863" s="146"/>
      <c r="P7863" s="146"/>
      <c r="Q7863" s="146"/>
      <c r="R7863" s="34"/>
      <c r="S7863" s="35"/>
      <c r="T7863" s="147"/>
    </row>
    <row r="7864">
      <c r="A7864" s="147"/>
      <c r="B7864" s="64"/>
      <c r="C7864" s="147" t="s">
        <v>217</v>
      </c>
      <c r="E7864" s="161"/>
      <c r="F7864" s="162"/>
      <c r="G7864" s="147"/>
      <c r="H7864" s="146"/>
      <c r="J7864" s="146"/>
      <c r="L7864" s="150"/>
      <c r="N7864" s="163"/>
      <c r="O7864" s="146"/>
      <c r="P7864" s="146"/>
      <c r="Q7864" s="146"/>
      <c r="R7864" s="34"/>
      <c r="S7864" s="35"/>
      <c r="T7864" s="147"/>
    </row>
    <row r="7865">
      <c r="A7865" s="147"/>
      <c r="B7865" s="64"/>
      <c r="C7865" s="147" t="s">
        <v>217</v>
      </c>
      <c r="E7865" s="161"/>
      <c r="F7865" s="162"/>
      <c r="G7865" s="147"/>
      <c r="H7865" s="146"/>
      <c r="J7865" s="146"/>
      <c r="L7865" s="150"/>
      <c r="N7865" s="163"/>
      <c r="O7865" s="146"/>
      <c r="P7865" s="146"/>
      <c r="Q7865" s="146"/>
      <c r="R7865" s="34"/>
      <c r="S7865" s="35"/>
      <c r="T7865" s="147"/>
    </row>
    <row r="7866">
      <c r="A7866" s="147"/>
      <c r="B7866" s="64"/>
      <c r="C7866" s="147" t="s">
        <v>217</v>
      </c>
      <c r="E7866" s="161"/>
      <c r="F7866" s="162"/>
      <c r="G7866" s="147"/>
      <c r="H7866" s="146"/>
      <c r="J7866" s="146"/>
      <c r="L7866" s="150"/>
      <c r="N7866" s="163"/>
      <c r="O7866" s="146"/>
      <c r="P7866" s="146"/>
      <c r="Q7866" s="146"/>
      <c r="R7866" s="34"/>
      <c r="S7866" s="35"/>
      <c r="T7866" s="147"/>
    </row>
    <row r="7867">
      <c r="A7867" s="147"/>
      <c r="B7867" s="64"/>
      <c r="C7867" s="147" t="s">
        <v>217</v>
      </c>
      <c r="E7867" s="161"/>
      <c r="F7867" s="162"/>
      <c r="G7867" s="147"/>
      <c r="H7867" s="146"/>
      <c r="J7867" s="146"/>
      <c r="L7867" s="150"/>
      <c r="N7867" s="163"/>
      <c r="O7867" s="146"/>
      <c r="P7867" s="146"/>
      <c r="Q7867" s="146"/>
      <c r="R7867" s="34"/>
      <c r="S7867" s="35"/>
      <c r="T7867" s="147"/>
    </row>
    <row r="7868">
      <c r="A7868" s="147"/>
      <c r="B7868" s="64"/>
      <c r="C7868" s="147" t="s">
        <v>217</v>
      </c>
      <c r="E7868" s="161"/>
      <c r="F7868" s="162"/>
      <c r="G7868" s="147"/>
      <c r="H7868" s="146"/>
      <c r="J7868" s="146"/>
      <c r="L7868" s="150"/>
      <c r="N7868" s="163"/>
      <c r="O7868" s="146"/>
      <c r="P7868" s="146"/>
      <c r="Q7868" s="146"/>
      <c r="R7868" s="34"/>
      <c r="S7868" s="35"/>
      <c r="T7868" s="147"/>
    </row>
    <row r="7869">
      <c r="A7869" s="147"/>
      <c r="B7869" s="64"/>
      <c r="C7869" s="147" t="s">
        <v>217</v>
      </c>
      <c r="E7869" s="161"/>
      <c r="F7869" s="162"/>
      <c r="G7869" s="147"/>
      <c r="H7869" s="146"/>
      <c r="J7869" s="146"/>
      <c r="L7869" s="150"/>
      <c r="N7869" s="163"/>
      <c r="O7869" s="146"/>
      <c r="P7869" s="146"/>
      <c r="Q7869" s="146"/>
      <c r="R7869" s="34"/>
      <c r="S7869" s="35"/>
      <c r="T7869" s="147"/>
    </row>
    <row r="7870">
      <c r="A7870" s="147"/>
      <c r="B7870" s="64"/>
      <c r="C7870" s="147" t="s">
        <v>217</v>
      </c>
      <c r="E7870" s="161"/>
      <c r="F7870" s="162"/>
      <c r="G7870" s="147"/>
      <c r="H7870" s="146"/>
      <c r="J7870" s="146"/>
      <c r="L7870" s="150"/>
      <c r="N7870" s="163"/>
      <c r="O7870" s="146"/>
      <c r="P7870" s="146"/>
      <c r="Q7870" s="146"/>
      <c r="R7870" s="34"/>
      <c r="S7870" s="35"/>
      <c r="T7870" s="147"/>
    </row>
    <row r="7871">
      <c r="A7871" s="147"/>
      <c r="B7871" s="64"/>
      <c r="C7871" s="147" t="s">
        <v>217</v>
      </c>
      <c r="E7871" s="161"/>
      <c r="F7871" s="162"/>
      <c r="G7871" s="147"/>
      <c r="H7871" s="146"/>
      <c r="J7871" s="146"/>
      <c r="L7871" s="150"/>
      <c r="N7871" s="163"/>
      <c r="O7871" s="146"/>
      <c r="P7871" s="146"/>
      <c r="Q7871" s="146"/>
      <c r="R7871" s="34"/>
      <c r="S7871" s="35"/>
      <c r="T7871" s="147"/>
    </row>
    <row r="7872">
      <c r="A7872" s="147"/>
      <c r="B7872" s="64"/>
      <c r="C7872" s="147" t="s">
        <v>217</v>
      </c>
      <c r="E7872" s="161"/>
      <c r="F7872" s="162"/>
      <c r="G7872" s="147"/>
      <c r="H7872" s="146"/>
      <c r="J7872" s="146"/>
      <c r="L7872" s="150"/>
      <c r="N7872" s="163"/>
      <c r="O7872" s="146"/>
      <c r="P7872" s="146"/>
      <c r="Q7872" s="146"/>
      <c r="R7872" s="34"/>
      <c r="S7872" s="35"/>
      <c r="T7872" s="147"/>
    </row>
    <row r="7873">
      <c r="A7873" s="147"/>
      <c r="B7873" s="64"/>
      <c r="C7873" s="147" t="s">
        <v>217</v>
      </c>
      <c r="E7873" s="161"/>
      <c r="F7873" s="162"/>
      <c r="G7873" s="147"/>
      <c r="H7873" s="146"/>
      <c r="J7873" s="146"/>
      <c r="L7873" s="150"/>
      <c r="N7873" s="163"/>
      <c r="O7873" s="146"/>
      <c r="P7873" s="146"/>
      <c r="Q7873" s="146"/>
      <c r="R7873" s="34"/>
      <c r="S7873" s="35"/>
      <c r="T7873" s="147"/>
    </row>
    <row r="7874">
      <c r="A7874" s="147"/>
      <c r="B7874" s="64"/>
      <c r="C7874" s="147" t="s">
        <v>217</v>
      </c>
      <c r="E7874" s="161"/>
      <c r="F7874" s="162"/>
      <c r="G7874" s="147"/>
      <c r="H7874" s="146"/>
      <c r="J7874" s="146"/>
      <c r="L7874" s="150"/>
      <c r="N7874" s="163"/>
      <c r="O7874" s="146"/>
      <c r="P7874" s="146"/>
      <c r="Q7874" s="146"/>
      <c r="R7874" s="34"/>
      <c r="S7874" s="35"/>
      <c r="T7874" s="147"/>
    </row>
    <row r="7875">
      <c r="A7875" s="147"/>
      <c r="B7875" s="64"/>
      <c r="C7875" s="147" t="s">
        <v>217</v>
      </c>
      <c r="E7875" s="161"/>
      <c r="F7875" s="162"/>
      <c r="G7875" s="147"/>
      <c r="H7875" s="146"/>
      <c r="J7875" s="146"/>
      <c r="L7875" s="150"/>
      <c r="N7875" s="163"/>
      <c r="O7875" s="146"/>
      <c r="P7875" s="146"/>
      <c r="Q7875" s="146"/>
      <c r="R7875" s="34"/>
      <c r="S7875" s="35"/>
      <c r="T7875" s="147"/>
    </row>
    <row r="7876">
      <c r="A7876" s="147"/>
      <c r="B7876" s="64"/>
      <c r="C7876" s="147" t="s">
        <v>217</v>
      </c>
      <c r="E7876" s="161"/>
      <c r="F7876" s="162"/>
      <c r="G7876" s="147"/>
      <c r="H7876" s="146"/>
      <c r="J7876" s="146"/>
      <c r="L7876" s="150"/>
      <c r="N7876" s="163"/>
      <c r="O7876" s="146"/>
      <c r="P7876" s="146"/>
      <c r="Q7876" s="146"/>
      <c r="R7876" s="34"/>
      <c r="S7876" s="35"/>
      <c r="T7876" s="147"/>
    </row>
    <row r="7877">
      <c r="A7877" s="147"/>
      <c r="B7877" s="64"/>
      <c r="C7877" s="147" t="s">
        <v>217</v>
      </c>
      <c r="E7877" s="161"/>
      <c r="F7877" s="162"/>
      <c r="G7877" s="147"/>
      <c r="H7877" s="146"/>
      <c r="J7877" s="146"/>
      <c r="L7877" s="150"/>
      <c r="N7877" s="163"/>
      <c r="O7877" s="146"/>
      <c r="P7877" s="146"/>
      <c r="Q7877" s="146"/>
      <c r="R7877" s="34"/>
      <c r="S7877" s="35"/>
      <c r="T7877" s="147"/>
    </row>
    <row r="7878">
      <c r="A7878" s="147"/>
      <c r="B7878" s="64"/>
      <c r="C7878" s="147" t="s">
        <v>217</v>
      </c>
      <c r="E7878" s="161"/>
      <c r="F7878" s="162"/>
      <c r="G7878" s="147"/>
      <c r="H7878" s="146"/>
      <c r="J7878" s="146"/>
      <c r="L7878" s="150"/>
      <c r="N7878" s="163"/>
      <c r="O7878" s="146"/>
      <c r="P7878" s="146"/>
      <c r="Q7878" s="146"/>
      <c r="R7878" s="34"/>
      <c r="S7878" s="35"/>
      <c r="T7878" s="147"/>
    </row>
    <row r="7879">
      <c r="A7879" s="147"/>
      <c r="B7879" s="64"/>
      <c r="C7879" s="147" t="s">
        <v>217</v>
      </c>
      <c r="E7879" s="161"/>
      <c r="F7879" s="162"/>
      <c r="G7879" s="147"/>
      <c r="H7879" s="146"/>
      <c r="J7879" s="146"/>
      <c r="L7879" s="150"/>
      <c r="N7879" s="163"/>
      <c r="O7879" s="146"/>
      <c r="P7879" s="146"/>
      <c r="Q7879" s="146"/>
      <c r="R7879" s="34"/>
      <c r="S7879" s="35"/>
      <c r="T7879" s="147"/>
    </row>
    <row r="7880">
      <c r="A7880" s="147"/>
      <c r="B7880" s="64"/>
      <c r="C7880" s="147" t="s">
        <v>217</v>
      </c>
      <c r="E7880" s="161"/>
      <c r="F7880" s="162"/>
      <c r="G7880" s="147"/>
      <c r="H7880" s="146"/>
      <c r="J7880" s="146"/>
      <c r="L7880" s="150"/>
      <c r="N7880" s="163"/>
      <c r="O7880" s="146"/>
      <c r="P7880" s="146"/>
      <c r="Q7880" s="146"/>
      <c r="R7880" s="34"/>
      <c r="S7880" s="35"/>
      <c r="T7880" s="147"/>
    </row>
    <row r="7881">
      <c r="A7881" s="147"/>
      <c r="B7881" s="64"/>
      <c r="C7881" s="147" t="s">
        <v>217</v>
      </c>
      <c r="E7881" s="161"/>
      <c r="F7881" s="162"/>
      <c r="G7881" s="147"/>
      <c r="H7881" s="146"/>
      <c r="J7881" s="146"/>
      <c r="L7881" s="150"/>
      <c r="N7881" s="163"/>
      <c r="O7881" s="146"/>
      <c r="P7881" s="146"/>
      <c r="Q7881" s="146"/>
      <c r="R7881" s="34"/>
      <c r="S7881" s="35"/>
      <c r="T7881" s="147"/>
    </row>
    <row r="7882">
      <c r="A7882" s="147"/>
      <c r="B7882" s="64"/>
      <c r="C7882" s="147" t="s">
        <v>217</v>
      </c>
      <c r="E7882" s="161"/>
      <c r="F7882" s="162"/>
      <c r="G7882" s="147"/>
      <c r="H7882" s="146"/>
      <c r="J7882" s="146"/>
      <c r="L7882" s="150"/>
      <c r="N7882" s="163"/>
      <c r="O7882" s="146"/>
      <c r="P7882" s="146"/>
      <c r="Q7882" s="146"/>
      <c r="R7882" s="34"/>
      <c r="S7882" s="35"/>
      <c r="T7882" s="147"/>
    </row>
    <row r="7883">
      <c r="A7883" s="147"/>
      <c r="B7883" s="64"/>
      <c r="C7883" s="147" t="s">
        <v>217</v>
      </c>
      <c r="E7883" s="161"/>
      <c r="F7883" s="162"/>
      <c r="G7883" s="147"/>
      <c r="H7883" s="146"/>
      <c r="J7883" s="146"/>
      <c r="L7883" s="150"/>
      <c r="N7883" s="163"/>
      <c r="O7883" s="146"/>
      <c r="P7883" s="146"/>
      <c r="Q7883" s="146"/>
      <c r="R7883" s="34"/>
      <c r="S7883" s="35"/>
      <c r="T7883" s="147"/>
    </row>
    <row r="7884">
      <c r="A7884" s="147"/>
      <c r="B7884" s="64"/>
      <c r="C7884" s="147" t="s">
        <v>217</v>
      </c>
      <c r="E7884" s="161"/>
      <c r="F7884" s="162"/>
      <c r="G7884" s="147"/>
      <c r="H7884" s="146"/>
      <c r="J7884" s="146"/>
      <c r="L7884" s="150"/>
      <c r="N7884" s="163"/>
      <c r="O7884" s="146"/>
      <c r="P7884" s="146"/>
      <c r="Q7884" s="146"/>
      <c r="R7884" s="34"/>
      <c r="S7884" s="35"/>
      <c r="T7884" s="147"/>
    </row>
    <row r="7885">
      <c r="A7885" s="147"/>
      <c r="B7885" s="64"/>
      <c r="C7885" s="147" t="s">
        <v>217</v>
      </c>
      <c r="E7885" s="161"/>
      <c r="F7885" s="162"/>
      <c r="G7885" s="147"/>
      <c r="H7885" s="146"/>
      <c r="J7885" s="146"/>
      <c r="L7885" s="150"/>
      <c r="N7885" s="163"/>
      <c r="O7885" s="146"/>
      <c r="P7885" s="146"/>
      <c r="Q7885" s="146"/>
      <c r="R7885" s="34"/>
      <c r="S7885" s="35"/>
      <c r="T7885" s="147"/>
    </row>
    <row r="7886">
      <c r="A7886" s="147"/>
      <c r="B7886" s="64"/>
      <c r="C7886" s="147" t="s">
        <v>217</v>
      </c>
      <c r="E7886" s="161"/>
      <c r="F7886" s="162"/>
      <c r="G7886" s="147"/>
      <c r="H7886" s="146"/>
      <c r="J7886" s="146"/>
      <c r="L7886" s="150"/>
      <c r="N7886" s="163"/>
      <c r="O7886" s="146"/>
      <c r="P7886" s="146"/>
      <c r="Q7886" s="146"/>
      <c r="R7886" s="34"/>
      <c r="S7886" s="35"/>
      <c r="T7886" s="147"/>
    </row>
    <row r="7887">
      <c r="A7887" s="147"/>
      <c r="B7887" s="64"/>
      <c r="C7887" s="147" t="s">
        <v>217</v>
      </c>
      <c r="E7887" s="161"/>
      <c r="F7887" s="162"/>
      <c r="G7887" s="147"/>
      <c r="H7887" s="146"/>
      <c r="J7887" s="146"/>
      <c r="L7887" s="150"/>
      <c r="N7887" s="163"/>
      <c r="O7887" s="146"/>
      <c r="P7887" s="146"/>
      <c r="Q7887" s="146"/>
      <c r="R7887" s="34"/>
      <c r="S7887" s="35"/>
      <c r="T7887" s="147"/>
    </row>
    <row r="7888">
      <c r="A7888" s="147"/>
      <c r="B7888" s="64"/>
      <c r="C7888" s="147" t="s">
        <v>217</v>
      </c>
      <c r="E7888" s="161"/>
      <c r="F7888" s="162"/>
      <c r="G7888" s="147"/>
      <c r="H7888" s="146"/>
      <c r="J7888" s="146"/>
      <c r="L7888" s="150"/>
      <c r="N7888" s="163"/>
      <c r="O7888" s="146"/>
      <c r="P7888" s="146"/>
      <c r="Q7888" s="146"/>
      <c r="R7888" s="34"/>
      <c r="S7888" s="35"/>
      <c r="T7888" s="147"/>
    </row>
    <row r="7889">
      <c r="A7889" s="147"/>
      <c r="B7889" s="64"/>
      <c r="C7889" s="147" t="s">
        <v>217</v>
      </c>
      <c r="E7889" s="161"/>
      <c r="F7889" s="162"/>
      <c r="G7889" s="147"/>
      <c r="H7889" s="146"/>
      <c r="J7889" s="146"/>
      <c r="L7889" s="150"/>
      <c r="N7889" s="163"/>
      <c r="O7889" s="146"/>
      <c r="P7889" s="146"/>
      <c r="Q7889" s="146"/>
      <c r="R7889" s="34"/>
      <c r="S7889" s="35"/>
      <c r="T7889" s="147"/>
    </row>
    <row r="7890">
      <c r="A7890" s="147"/>
      <c r="B7890" s="64"/>
      <c r="C7890" s="147" t="s">
        <v>217</v>
      </c>
      <c r="E7890" s="161"/>
      <c r="F7890" s="162"/>
      <c r="G7890" s="147"/>
      <c r="H7890" s="146"/>
      <c r="J7890" s="146"/>
      <c r="L7890" s="150"/>
      <c r="N7890" s="163"/>
      <c r="O7890" s="146"/>
      <c r="P7890" s="146"/>
      <c r="Q7890" s="146"/>
      <c r="R7890" s="34"/>
      <c r="S7890" s="35"/>
      <c r="T7890" s="147"/>
    </row>
    <row r="7891">
      <c r="A7891" s="147"/>
      <c r="B7891" s="64"/>
      <c r="C7891" s="147" t="s">
        <v>217</v>
      </c>
      <c r="E7891" s="161"/>
      <c r="F7891" s="162"/>
      <c r="G7891" s="147"/>
      <c r="H7891" s="146"/>
      <c r="J7891" s="146"/>
      <c r="L7891" s="150"/>
      <c r="N7891" s="163"/>
      <c r="O7891" s="146"/>
      <c r="P7891" s="146"/>
      <c r="Q7891" s="146"/>
      <c r="R7891" s="34"/>
      <c r="S7891" s="35"/>
      <c r="T7891" s="147"/>
    </row>
    <row r="7892">
      <c r="A7892" s="147"/>
      <c r="B7892" s="64"/>
      <c r="C7892" s="147" t="s">
        <v>217</v>
      </c>
      <c r="E7892" s="161"/>
      <c r="F7892" s="162"/>
      <c r="G7892" s="147"/>
      <c r="H7892" s="146"/>
      <c r="J7892" s="146"/>
      <c r="L7892" s="150"/>
      <c r="N7892" s="163"/>
      <c r="O7892" s="146"/>
      <c r="P7892" s="146"/>
      <c r="Q7892" s="146"/>
      <c r="R7892" s="34"/>
      <c r="S7892" s="35"/>
      <c r="T7892" s="147"/>
    </row>
    <row r="7893">
      <c r="A7893" s="147"/>
      <c r="B7893" s="64"/>
      <c r="C7893" s="147" t="s">
        <v>217</v>
      </c>
      <c r="E7893" s="161"/>
      <c r="F7893" s="162"/>
      <c r="G7893" s="147"/>
      <c r="H7893" s="146"/>
      <c r="J7893" s="146"/>
      <c r="L7893" s="150"/>
      <c r="N7893" s="163"/>
      <c r="O7893" s="146"/>
      <c r="P7893" s="146"/>
      <c r="Q7893" s="146"/>
      <c r="R7893" s="34"/>
      <c r="S7893" s="35"/>
      <c r="T7893" s="147"/>
    </row>
    <row r="7894">
      <c r="A7894" s="147"/>
      <c r="B7894" s="64"/>
      <c r="C7894" s="147" t="s">
        <v>217</v>
      </c>
      <c r="E7894" s="161"/>
      <c r="F7894" s="162"/>
      <c r="G7894" s="147"/>
      <c r="H7894" s="146"/>
      <c r="J7894" s="146"/>
      <c r="L7894" s="150"/>
      <c r="N7894" s="163"/>
      <c r="O7894" s="146"/>
      <c r="P7894" s="146"/>
      <c r="Q7894" s="146"/>
      <c r="R7894" s="34"/>
      <c r="S7894" s="35"/>
      <c r="T7894" s="147"/>
    </row>
    <row r="7895">
      <c r="A7895" s="147"/>
      <c r="B7895" s="64"/>
      <c r="C7895" s="147" t="s">
        <v>217</v>
      </c>
      <c r="E7895" s="161"/>
      <c r="F7895" s="162"/>
      <c r="G7895" s="147"/>
      <c r="H7895" s="146"/>
      <c r="J7895" s="146"/>
      <c r="L7895" s="150"/>
      <c r="N7895" s="163"/>
      <c r="O7895" s="146"/>
      <c r="P7895" s="146"/>
      <c r="Q7895" s="146"/>
      <c r="R7895" s="34"/>
      <c r="S7895" s="35"/>
      <c r="T7895" s="147"/>
    </row>
    <row r="7896">
      <c r="A7896" s="147"/>
      <c r="B7896" s="64"/>
      <c r="C7896" s="147" t="s">
        <v>217</v>
      </c>
      <c r="E7896" s="161"/>
      <c r="F7896" s="162"/>
      <c r="G7896" s="147"/>
      <c r="H7896" s="146"/>
      <c r="J7896" s="146"/>
      <c r="L7896" s="150"/>
      <c r="N7896" s="163"/>
      <c r="O7896" s="146"/>
      <c r="P7896" s="146"/>
      <c r="Q7896" s="146"/>
      <c r="R7896" s="34"/>
      <c r="S7896" s="35"/>
      <c r="T7896" s="147"/>
    </row>
    <row r="7897">
      <c r="A7897" s="147"/>
      <c r="B7897" s="64"/>
      <c r="C7897" s="147" t="s">
        <v>217</v>
      </c>
      <c r="E7897" s="161"/>
      <c r="F7897" s="162"/>
      <c r="G7897" s="147"/>
      <c r="H7897" s="146"/>
      <c r="J7897" s="146"/>
      <c r="L7897" s="150"/>
      <c r="N7897" s="163"/>
      <c r="O7897" s="146"/>
      <c r="P7897" s="146"/>
      <c r="Q7897" s="146"/>
      <c r="R7897" s="34"/>
      <c r="S7897" s="35"/>
      <c r="T7897" s="147"/>
    </row>
    <row r="7898">
      <c r="A7898" s="147"/>
      <c r="B7898" s="64"/>
      <c r="C7898" s="147" t="s">
        <v>217</v>
      </c>
      <c r="E7898" s="161"/>
      <c r="F7898" s="162"/>
      <c r="G7898" s="147"/>
      <c r="H7898" s="146"/>
      <c r="J7898" s="146"/>
      <c r="L7898" s="150"/>
      <c r="N7898" s="163"/>
      <c r="O7898" s="146"/>
      <c r="P7898" s="146"/>
      <c r="Q7898" s="146"/>
      <c r="R7898" s="34"/>
      <c r="S7898" s="35"/>
      <c r="T7898" s="147"/>
    </row>
    <row r="7899">
      <c r="A7899" s="147"/>
      <c r="B7899" s="64"/>
      <c r="C7899" s="147" t="s">
        <v>217</v>
      </c>
      <c r="E7899" s="161"/>
      <c r="F7899" s="162"/>
      <c r="G7899" s="147"/>
      <c r="H7899" s="146"/>
      <c r="J7899" s="146"/>
      <c r="L7899" s="150"/>
      <c r="N7899" s="163"/>
      <c r="O7899" s="146"/>
      <c r="P7899" s="146"/>
      <c r="Q7899" s="146"/>
      <c r="R7899" s="34"/>
      <c r="S7899" s="35"/>
      <c r="T7899" s="147"/>
    </row>
    <row r="7900">
      <c r="A7900" s="147"/>
      <c r="B7900" s="64"/>
      <c r="C7900" s="147" t="s">
        <v>217</v>
      </c>
      <c r="E7900" s="161"/>
      <c r="F7900" s="162"/>
      <c r="G7900" s="147"/>
      <c r="H7900" s="146"/>
      <c r="J7900" s="146"/>
      <c r="L7900" s="150"/>
      <c r="N7900" s="163"/>
      <c r="O7900" s="146"/>
      <c r="P7900" s="146"/>
      <c r="Q7900" s="146"/>
      <c r="R7900" s="34"/>
      <c r="S7900" s="35"/>
      <c r="T7900" s="147"/>
    </row>
    <row r="7901">
      <c r="A7901" s="147"/>
      <c r="B7901" s="64"/>
      <c r="C7901" s="147" t="s">
        <v>217</v>
      </c>
      <c r="E7901" s="161"/>
      <c r="F7901" s="162"/>
      <c r="G7901" s="147"/>
      <c r="H7901" s="146"/>
      <c r="J7901" s="146"/>
      <c r="L7901" s="150"/>
      <c r="N7901" s="163"/>
      <c r="O7901" s="146"/>
      <c r="P7901" s="146"/>
      <c r="Q7901" s="146"/>
      <c r="R7901" s="34"/>
      <c r="S7901" s="35"/>
      <c r="T7901" s="147"/>
    </row>
    <row r="7902">
      <c r="A7902" s="147"/>
      <c r="B7902" s="64"/>
      <c r="C7902" s="147" t="s">
        <v>217</v>
      </c>
      <c r="E7902" s="161"/>
      <c r="F7902" s="162"/>
      <c r="G7902" s="147"/>
      <c r="H7902" s="146"/>
      <c r="J7902" s="146"/>
      <c r="L7902" s="150"/>
      <c r="N7902" s="163"/>
      <c r="O7902" s="146"/>
      <c r="P7902" s="146"/>
      <c r="Q7902" s="146"/>
      <c r="R7902" s="34"/>
      <c r="S7902" s="35"/>
      <c r="T7902" s="147"/>
    </row>
    <row r="7903">
      <c r="A7903" s="147"/>
      <c r="B7903" s="64"/>
      <c r="C7903" s="147" t="s">
        <v>217</v>
      </c>
      <c r="E7903" s="161"/>
      <c r="F7903" s="162"/>
      <c r="G7903" s="147"/>
      <c r="H7903" s="146"/>
      <c r="J7903" s="146"/>
      <c r="L7903" s="150"/>
      <c r="N7903" s="163"/>
      <c r="O7903" s="146"/>
      <c r="P7903" s="146"/>
      <c r="Q7903" s="146"/>
      <c r="R7903" s="34"/>
      <c r="S7903" s="35"/>
      <c r="T7903" s="147"/>
    </row>
    <row r="7904">
      <c r="A7904" s="147"/>
      <c r="B7904" s="64"/>
      <c r="C7904" s="147" t="s">
        <v>217</v>
      </c>
      <c r="E7904" s="161"/>
      <c r="F7904" s="162"/>
      <c r="G7904" s="147"/>
      <c r="H7904" s="146"/>
      <c r="J7904" s="146"/>
      <c r="L7904" s="150"/>
      <c r="N7904" s="163"/>
      <c r="O7904" s="146"/>
      <c r="P7904" s="146"/>
      <c r="Q7904" s="146"/>
      <c r="R7904" s="34"/>
      <c r="S7904" s="35"/>
      <c r="T7904" s="147"/>
    </row>
    <row r="7905">
      <c r="A7905" s="147"/>
      <c r="B7905" s="64"/>
      <c r="C7905" s="147" t="s">
        <v>217</v>
      </c>
      <c r="E7905" s="161"/>
      <c r="F7905" s="162"/>
      <c r="G7905" s="147"/>
      <c r="H7905" s="146"/>
      <c r="J7905" s="146"/>
      <c r="L7905" s="150"/>
      <c r="N7905" s="163"/>
      <c r="O7905" s="146"/>
      <c r="P7905" s="146"/>
      <c r="Q7905" s="146"/>
      <c r="R7905" s="34"/>
      <c r="S7905" s="35"/>
      <c r="T7905" s="147"/>
    </row>
    <row r="7906">
      <c r="A7906" s="147"/>
      <c r="B7906" s="64"/>
      <c r="C7906" s="147" t="s">
        <v>217</v>
      </c>
      <c r="E7906" s="161"/>
      <c r="F7906" s="162"/>
      <c r="G7906" s="147"/>
      <c r="H7906" s="146"/>
      <c r="J7906" s="146"/>
      <c r="L7906" s="150"/>
      <c r="N7906" s="163"/>
      <c r="O7906" s="146"/>
      <c r="P7906" s="146"/>
      <c r="Q7906" s="146"/>
      <c r="R7906" s="34"/>
      <c r="S7906" s="35"/>
      <c r="T7906" s="147"/>
    </row>
    <row r="7907">
      <c r="A7907" s="147"/>
      <c r="B7907" s="64"/>
      <c r="C7907" s="147" t="s">
        <v>217</v>
      </c>
      <c r="E7907" s="161"/>
      <c r="F7907" s="162"/>
      <c r="G7907" s="147"/>
      <c r="H7907" s="146"/>
      <c r="J7907" s="146"/>
      <c r="L7907" s="150"/>
      <c r="N7907" s="163"/>
      <c r="O7907" s="146"/>
      <c r="P7907" s="146"/>
      <c r="Q7907" s="146"/>
      <c r="R7907" s="34"/>
      <c r="S7907" s="35"/>
      <c r="T7907" s="147"/>
    </row>
    <row r="7908">
      <c r="A7908" s="147"/>
      <c r="B7908" s="64"/>
      <c r="C7908" s="147" t="s">
        <v>217</v>
      </c>
      <c r="E7908" s="161"/>
      <c r="F7908" s="162"/>
      <c r="G7908" s="147"/>
      <c r="H7908" s="146"/>
      <c r="J7908" s="146"/>
      <c r="L7908" s="150"/>
      <c r="N7908" s="163"/>
      <c r="O7908" s="146"/>
      <c r="P7908" s="146"/>
      <c r="Q7908" s="146"/>
      <c r="R7908" s="34"/>
      <c r="S7908" s="35"/>
      <c r="T7908" s="147"/>
    </row>
    <row r="7909">
      <c r="A7909" s="147"/>
      <c r="B7909" s="64"/>
      <c r="C7909" s="147" t="s">
        <v>217</v>
      </c>
      <c r="E7909" s="161"/>
      <c r="F7909" s="162"/>
      <c r="G7909" s="147"/>
      <c r="H7909" s="146"/>
      <c r="J7909" s="146"/>
      <c r="L7909" s="150"/>
      <c r="N7909" s="163"/>
      <c r="O7909" s="146"/>
      <c r="P7909" s="146"/>
      <c r="Q7909" s="146"/>
      <c r="R7909" s="34"/>
      <c r="S7909" s="35"/>
      <c r="T7909" s="147"/>
    </row>
    <row r="7910">
      <c r="A7910" s="147"/>
      <c r="B7910" s="64"/>
      <c r="C7910" s="147" t="s">
        <v>217</v>
      </c>
      <c r="E7910" s="161"/>
      <c r="F7910" s="162"/>
      <c r="G7910" s="147"/>
      <c r="H7910" s="146"/>
      <c r="J7910" s="146"/>
      <c r="L7910" s="150"/>
      <c r="N7910" s="163"/>
      <c r="O7910" s="146"/>
      <c r="P7910" s="146"/>
      <c r="Q7910" s="146"/>
      <c r="R7910" s="34"/>
      <c r="S7910" s="35"/>
      <c r="T7910" s="147"/>
    </row>
    <row r="7911">
      <c r="A7911" s="147"/>
      <c r="B7911" s="64"/>
      <c r="C7911" s="147" t="s">
        <v>217</v>
      </c>
      <c r="E7911" s="161"/>
      <c r="F7911" s="162"/>
      <c r="G7911" s="147"/>
      <c r="H7911" s="146"/>
      <c r="J7911" s="146"/>
      <c r="L7911" s="150"/>
      <c r="N7911" s="163"/>
      <c r="O7911" s="146"/>
      <c r="P7911" s="146"/>
      <c r="Q7911" s="146"/>
      <c r="R7911" s="34"/>
      <c r="S7911" s="35"/>
      <c r="T7911" s="147"/>
    </row>
    <row r="7912">
      <c r="A7912" s="147"/>
      <c r="B7912" s="64"/>
      <c r="C7912" s="147" t="s">
        <v>217</v>
      </c>
      <c r="E7912" s="161"/>
      <c r="F7912" s="162"/>
      <c r="G7912" s="147"/>
      <c r="H7912" s="146"/>
      <c r="J7912" s="146"/>
      <c r="L7912" s="150"/>
      <c r="N7912" s="163"/>
      <c r="O7912" s="146"/>
      <c r="P7912" s="146"/>
      <c r="Q7912" s="146"/>
      <c r="R7912" s="34"/>
      <c r="S7912" s="35"/>
      <c r="T7912" s="147"/>
    </row>
    <row r="7913">
      <c r="A7913" s="147"/>
      <c r="B7913" s="64"/>
      <c r="C7913" s="147" t="s">
        <v>217</v>
      </c>
      <c r="E7913" s="161"/>
      <c r="F7913" s="162"/>
      <c r="G7913" s="147"/>
      <c r="H7913" s="146"/>
      <c r="J7913" s="146"/>
      <c r="L7913" s="150"/>
      <c r="N7913" s="163"/>
      <c r="O7913" s="146"/>
      <c r="P7913" s="146"/>
      <c r="Q7913" s="146"/>
      <c r="R7913" s="34"/>
      <c r="S7913" s="35"/>
      <c r="T7913" s="147"/>
    </row>
    <row r="7914">
      <c r="A7914" s="147"/>
      <c r="B7914" s="64"/>
      <c r="C7914" s="147" t="s">
        <v>217</v>
      </c>
      <c r="E7914" s="161"/>
      <c r="F7914" s="162"/>
      <c r="G7914" s="147"/>
      <c r="H7914" s="146"/>
      <c r="J7914" s="146"/>
      <c r="L7914" s="150"/>
      <c r="N7914" s="163"/>
      <c r="O7914" s="146"/>
      <c r="P7914" s="146"/>
      <c r="Q7914" s="146"/>
      <c r="R7914" s="34"/>
      <c r="S7914" s="35"/>
      <c r="T7914" s="147"/>
    </row>
    <row r="7915">
      <c r="A7915" s="147"/>
      <c r="B7915" s="64"/>
      <c r="C7915" s="147" t="s">
        <v>217</v>
      </c>
      <c r="E7915" s="161"/>
      <c r="F7915" s="162"/>
      <c r="G7915" s="147"/>
      <c r="H7915" s="146"/>
      <c r="J7915" s="146"/>
      <c r="L7915" s="150"/>
      <c r="N7915" s="163"/>
      <c r="O7915" s="146"/>
      <c r="P7915" s="146"/>
      <c r="Q7915" s="146"/>
      <c r="R7915" s="34"/>
      <c r="S7915" s="35"/>
      <c r="T7915" s="147"/>
    </row>
    <row r="7916">
      <c r="A7916" s="147"/>
      <c r="B7916" s="64"/>
      <c r="C7916" s="147" t="s">
        <v>217</v>
      </c>
      <c r="E7916" s="161"/>
      <c r="F7916" s="162"/>
      <c r="G7916" s="147"/>
      <c r="H7916" s="146"/>
      <c r="J7916" s="146"/>
      <c r="L7916" s="150"/>
      <c r="N7916" s="163"/>
      <c r="O7916" s="146"/>
      <c r="P7916" s="146"/>
      <c r="Q7916" s="146"/>
      <c r="R7916" s="34"/>
      <c r="S7916" s="35"/>
      <c r="T7916" s="147"/>
    </row>
    <row r="7917">
      <c r="A7917" s="147"/>
      <c r="B7917" s="64"/>
      <c r="C7917" s="147" t="s">
        <v>217</v>
      </c>
      <c r="E7917" s="161"/>
      <c r="F7917" s="162"/>
      <c r="G7917" s="147"/>
      <c r="H7917" s="146"/>
      <c r="J7917" s="146"/>
      <c r="L7917" s="150"/>
      <c r="N7917" s="163"/>
      <c r="O7917" s="146"/>
      <c r="P7917" s="146"/>
      <c r="Q7917" s="146"/>
      <c r="R7917" s="34"/>
      <c r="S7917" s="35"/>
      <c r="T7917" s="147"/>
    </row>
    <row r="7918">
      <c r="A7918" s="147"/>
      <c r="B7918" s="64"/>
      <c r="C7918" s="147" t="s">
        <v>217</v>
      </c>
      <c r="E7918" s="161"/>
      <c r="F7918" s="162"/>
      <c r="G7918" s="147"/>
      <c r="H7918" s="146"/>
      <c r="J7918" s="146"/>
      <c r="L7918" s="150"/>
      <c r="N7918" s="163"/>
      <c r="O7918" s="146"/>
      <c r="P7918" s="146"/>
      <c r="Q7918" s="146"/>
      <c r="R7918" s="34"/>
      <c r="S7918" s="35"/>
      <c r="T7918" s="147"/>
    </row>
    <row r="7919">
      <c r="A7919" s="147"/>
      <c r="B7919" s="64"/>
      <c r="C7919" s="147" t="s">
        <v>217</v>
      </c>
      <c r="E7919" s="161"/>
      <c r="F7919" s="162"/>
      <c r="G7919" s="147"/>
      <c r="H7919" s="146"/>
      <c r="J7919" s="146"/>
      <c r="L7919" s="150"/>
      <c r="N7919" s="163"/>
      <c r="O7919" s="146"/>
      <c r="P7919" s="146"/>
      <c r="Q7919" s="146"/>
      <c r="R7919" s="34"/>
      <c r="S7919" s="35"/>
      <c r="T7919" s="147"/>
    </row>
    <row r="7920">
      <c r="A7920" s="147"/>
      <c r="B7920" s="64"/>
      <c r="C7920" s="147" t="s">
        <v>217</v>
      </c>
      <c r="E7920" s="161"/>
      <c r="F7920" s="162"/>
      <c r="G7920" s="147"/>
      <c r="H7920" s="146"/>
      <c r="J7920" s="146"/>
      <c r="L7920" s="150"/>
      <c r="N7920" s="163"/>
      <c r="O7920" s="146"/>
      <c r="P7920" s="146"/>
      <c r="Q7920" s="146"/>
      <c r="R7920" s="34"/>
      <c r="S7920" s="35"/>
      <c r="T7920" s="147"/>
    </row>
    <row r="7921">
      <c r="A7921" s="147"/>
      <c r="B7921" s="64"/>
      <c r="C7921" s="147" t="s">
        <v>217</v>
      </c>
      <c r="E7921" s="161"/>
      <c r="F7921" s="162"/>
      <c r="G7921" s="147"/>
      <c r="H7921" s="146"/>
      <c r="J7921" s="146"/>
      <c r="L7921" s="150"/>
      <c r="N7921" s="163"/>
      <c r="O7921" s="146"/>
      <c r="P7921" s="146"/>
      <c r="Q7921" s="146"/>
      <c r="R7921" s="34"/>
      <c r="S7921" s="35"/>
      <c r="T7921" s="147"/>
    </row>
    <row r="7922">
      <c r="A7922" s="147"/>
      <c r="B7922" s="64"/>
      <c r="C7922" s="147" t="s">
        <v>217</v>
      </c>
      <c r="E7922" s="161"/>
      <c r="F7922" s="162"/>
      <c r="G7922" s="147"/>
      <c r="H7922" s="146"/>
      <c r="J7922" s="146"/>
      <c r="L7922" s="150"/>
      <c r="N7922" s="163"/>
      <c r="O7922" s="146"/>
      <c r="P7922" s="146"/>
      <c r="Q7922" s="146"/>
      <c r="R7922" s="34"/>
      <c r="S7922" s="35"/>
      <c r="T7922" s="147"/>
    </row>
    <row r="7923">
      <c r="A7923" s="147"/>
      <c r="B7923" s="64"/>
      <c r="C7923" s="147" t="s">
        <v>217</v>
      </c>
      <c r="E7923" s="161"/>
      <c r="F7923" s="162"/>
      <c r="G7923" s="147"/>
      <c r="H7923" s="146"/>
      <c r="J7923" s="146"/>
      <c r="L7923" s="150"/>
      <c r="N7923" s="163"/>
      <c r="O7923" s="146"/>
      <c r="P7923" s="146"/>
      <c r="Q7923" s="146"/>
      <c r="R7923" s="34"/>
      <c r="S7923" s="35"/>
      <c r="T7923" s="147"/>
    </row>
    <row r="7924">
      <c r="A7924" s="147"/>
      <c r="B7924" s="64"/>
      <c r="C7924" s="147" t="s">
        <v>217</v>
      </c>
      <c r="E7924" s="161"/>
      <c r="F7924" s="162"/>
      <c r="G7924" s="147"/>
      <c r="H7924" s="146"/>
      <c r="J7924" s="146"/>
      <c r="L7924" s="150"/>
      <c r="N7924" s="163"/>
      <c r="O7924" s="146"/>
      <c r="P7924" s="146"/>
      <c r="Q7924" s="146"/>
      <c r="R7924" s="34"/>
      <c r="S7924" s="35"/>
      <c r="T7924" s="147"/>
    </row>
    <row r="7925">
      <c r="A7925" s="147"/>
      <c r="B7925" s="64"/>
      <c r="C7925" s="147" t="s">
        <v>217</v>
      </c>
      <c r="E7925" s="161"/>
      <c r="F7925" s="162"/>
      <c r="G7925" s="147"/>
      <c r="H7925" s="146"/>
      <c r="J7925" s="146"/>
      <c r="L7925" s="150"/>
      <c r="N7925" s="163"/>
      <c r="O7925" s="146"/>
      <c r="P7925" s="146"/>
      <c r="Q7925" s="146"/>
      <c r="R7925" s="34"/>
      <c r="S7925" s="35"/>
      <c r="T7925" s="147"/>
    </row>
    <row r="7926">
      <c r="A7926" s="147"/>
      <c r="B7926" s="64"/>
      <c r="C7926" s="147" t="s">
        <v>217</v>
      </c>
      <c r="E7926" s="161"/>
      <c r="F7926" s="162"/>
      <c r="G7926" s="147"/>
      <c r="H7926" s="146"/>
      <c r="J7926" s="146"/>
      <c r="L7926" s="150"/>
      <c r="N7926" s="163"/>
      <c r="O7926" s="146"/>
      <c r="P7926" s="146"/>
      <c r="Q7926" s="146"/>
      <c r="R7926" s="34"/>
      <c r="S7926" s="35"/>
      <c r="T7926" s="147"/>
    </row>
    <row r="7927">
      <c r="A7927" s="147"/>
      <c r="B7927" s="64"/>
      <c r="C7927" s="147" t="s">
        <v>217</v>
      </c>
      <c r="E7927" s="161"/>
      <c r="F7927" s="162"/>
      <c r="G7927" s="147"/>
      <c r="H7927" s="146"/>
      <c r="J7927" s="146"/>
      <c r="L7927" s="150"/>
      <c r="N7927" s="163"/>
      <c r="O7927" s="146"/>
      <c r="P7927" s="146"/>
      <c r="Q7927" s="146"/>
      <c r="R7927" s="34"/>
      <c r="S7927" s="35"/>
      <c r="T7927" s="147"/>
    </row>
    <row r="7928">
      <c r="A7928" s="147"/>
      <c r="B7928" s="64"/>
      <c r="C7928" s="147" t="s">
        <v>217</v>
      </c>
      <c r="E7928" s="161"/>
      <c r="F7928" s="162"/>
      <c r="G7928" s="147"/>
      <c r="H7928" s="146"/>
      <c r="J7928" s="146"/>
      <c r="L7928" s="150"/>
      <c r="N7928" s="163"/>
      <c r="O7928" s="146"/>
      <c r="P7928" s="146"/>
      <c r="Q7928" s="146"/>
      <c r="R7928" s="34"/>
      <c r="S7928" s="35"/>
      <c r="T7928" s="147"/>
    </row>
    <row r="7929">
      <c r="A7929" s="147"/>
      <c r="B7929" s="64"/>
      <c r="C7929" s="147" t="s">
        <v>217</v>
      </c>
      <c r="E7929" s="161"/>
      <c r="F7929" s="162"/>
      <c r="G7929" s="147"/>
      <c r="H7929" s="146"/>
      <c r="J7929" s="146"/>
      <c r="L7929" s="150"/>
      <c r="N7929" s="163"/>
      <c r="O7929" s="146"/>
      <c r="P7929" s="146"/>
      <c r="Q7929" s="146"/>
      <c r="R7929" s="34"/>
      <c r="S7929" s="35"/>
      <c r="T7929" s="147"/>
    </row>
    <row r="7930">
      <c r="A7930" s="147"/>
      <c r="B7930" s="64"/>
      <c r="C7930" s="147" t="s">
        <v>217</v>
      </c>
      <c r="E7930" s="161"/>
      <c r="F7930" s="162"/>
      <c r="G7930" s="147"/>
      <c r="H7930" s="146"/>
      <c r="J7930" s="146"/>
      <c r="L7930" s="150"/>
      <c r="N7930" s="163"/>
      <c r="O7930" s="146"/>
      <c r="P7930" s="146"/>
      <c r="Q7930" s="146"/>
      <c r="R7930" s="34"/>
      <c r="S7930" s="35"/>
      <c r="T7930" s="147"/>
    </row>
    <row r="7931">
      <c r="A7931" s="147"/>
      <c r="B7931" s="64"/>
      <c r="C7931" s="147" t="s">
        <v>217</v>
      </c>
      <c r="E7931" s="161"/>
      <c r="F7931" s="162"/>
      <c r="G7931" s="147"/>
      <c r="H7931" s="146"/>
      <c r="J7931" s="146"/>
      <c r="L7931" s="150"/>
      <c r="N7931" s="163"/>
      <c r="O7931" s="146"/>
      <c r="P7931" s="146"/>
      <c r="Q7931" s="146"/>
      <c r="R7931" s="34"/>
      <c r="S7931" s="35"/>
      <c r="T7931" s="147"/>
    </row>
    <row r="7932">
      <c r="A7932" s="147"/>
      <c r="B7932" s="64"/>
      <c r="C7932" s="147" t="s">
        <v>217</v>
      </c>
      <c r="E7932" s="161"/>
      <c r="F7932" s="162"/>
      <c r="G7932" s="147"/>
      <c r="H7932" s="146"/>
      <c r="J7932" s="146"/>
      <c r="L7932" s="150"/>
      <c r="N7932" s="163"/>
      <c r="O7932" s="146"/>
      <c r="P7932" s="146"/>
      <c r="Q7932" s="146"/>
      <c r="R7932" s="34"/>
      <c r="S7932" s="35"/>
      <c r="T7932" s="147"/>
    </row>
    <row r="7933">
      <c r="A7933" s="147"/>
      <c r="B7933" s="64"/>
      <c r="C7933" s="147" t="s">
        <v>217</v>
      </c>
      <c r="E7933" s="161"/>
      <c r="F7933" s="162"/>
      <c r="G7933" s="147"/>
      <c r="H7933" s="146"/>
      <c r="J7933" s="146"/>
      <c r="L7933" s="150"/>
      <c r="N7933" s="163"/>
      <c r="O7933" s="146"/>
      <c r="P7933" s="146"/>
      <c r="Q7933" s="146"/>
      <c r="R7933" s="34"/>
      <c r="S7933" s="35"/>
      <c r="T7933" s="147"/>
    </row>
    <row r="7934">
      <c r="A7934" s="147"/>
      <c r="B7934" s="64"/>
      <c r="C7934" s="147" t="s">
        <v>217</v>
      </c>
      <c r="E7934" s="161"/>
      <c r="F7934" s="162"/>
      <c r="G7934" s="147"/>
      <c r="H7934" s="146"/>
      <c r="J7934" s="146"/>
      <c r="L7934" s="150"/>
      <c r="N7934" s="163"/>
      <c r="O7934" s="146"/>
      <c r="P7934" s="146"/>
      <c r="Q7934" s="146"/>
      <c r="R7934" s="34"/>
      <c r="S7934" s="35"/>
      <c r="T7934" s="147"/>
    </row>
    <row r="7935">
      <c r="A7935" s="147"/>
      <c r="B7935" s="64"/>
      <c r="C7935" s="147" t="s">
        <v>217</v>
      </c>
      <c r="E7935" s="161"/>
      <c r="F7935" s="162"/>
      <c r="G7935" s="147"/>
      <c r="H7935" s="146"/>
      <c r="J7935" s="146"/>
      <c r="L7935" s="150"/>
      <c r="N7935" s="163"/>
      <c r="O7935" s="146"/>
      <c r="P7935" s="146"/>
      <c r="Q7935" s="146"/>
      <c r="R7935" s="34"/>
      <c r="S7935" s="35"/>
      <c r="T7935" s="147"/>
    </row>
    <row r="7936">
      <c r="A7936" s="147"/>
      <c r="B7936" s="64"/>
      <c r="C7936" s="147" t="s">
        <v>217</v>
      </c>
      <c r="E7936" s="161"/>
      <c r="F7936" s="162"/>
      <c r="G7936" s="147"/>
      <c r="H7936" s="146"/>
      <c r="J7936" s="146"/>
      <c r="L7936" s="150"/>
      <c r="N7936" s="163"/>
      <c r="O7936" s="146"/>
      <c r="P7936" s="146"/>
      <c r="Q7936" s="146"/>
      <c r="R7936" s="34"/>
      <c r="S7936" s="35"/>
      <c r="T7936" s="147"/>
    </row>
    <row r="7937">
      <c r="A7937" s="147"/>
      <c r="B7937" s="64"/>
      <c r="C7937" s="147" t="s">
        <v>217</v>
      </c>
      <c r="E7937" s="161"/>
      <c r="F7937" s="162"/>
      <c r="G7937" s="147"/>
      <c r="H7937" s="146"/>
      <c r="J7937" s="146"/>
      <c r="L7937" s="150"/>
      <c r="N7937" s="163"/>
      <c r="O7937" s="146"/>
      <c r="P7937" s="146"/>
      <c r="Q7937" s="146"/>
      <c r="R7937" s="34"/>
      <c r="S7937" s="35"/>
      <c r="T7937" s="147"/>
    </row>
    <row r="7938">
      <c r="A7938" s="147"/>
      <c r="B7938" s="64"/>
      <c r="C7938" s="147" t="s">
        <v>217</v>
      </c>
      <c r="E7938" s="161"/>
      <c r="F7938" s="162"/>
      <c r="G7938" s="147"/>
      <c r="H7938" s="146"/>
      <c r="J7938" s="146"/>
      <c r="L7938" s="150"/>
      <c r="N7938" s="163"/>
      <c r="O7938" s="146"/>
      <c r="P7938" s="146"/>
      <c r="Q7938" s="146"/>
      <c r="R7938" s="34"/>
      <c r="S7938" s="35"/>
      <c r="T7938" s="147"/>
    </row>
    <row r="7939">
      <c r="A7939" s="147"/>
      <c r="B7939" s="64"/>
      <c r="C7939" s="147" t="s">
        <v>217</v>
      </c>
      <c r="E7939" s="161"/>
      <c r="F7939" s="162"/>
      <c r="G7939" s="147"/>
      <c r="H7939" s="146"/>
      <c r="J7939" s="146"/>
      <c r="L7939" s="150"/>
      <c r="N7939" s="163"/>
      <c r="O7939" s="146"/>
      <c r="P7939" s="146"/>
      <c r="Q7939" s="146"/>
      <c r="R7939" s="34"/>
      <c r="S7939" s="35"/>
      <c r="T7939" s="147"/>
    </row>
    <row r="7940">
      <c r="A7940" s="147"/>
      <c r="B7940" s="64"/>
      <c r="C7940" s="147" t="s">
        <v>217</v>
      </c>
      <c r="E7940" s="161"/>
      <c r="F7940" s="162"/>
      <c r="G7940" s="147"/>
      <c r="H7940" s="146"/>
      <c r="J7940" s="146"/>
      <c r="L7940" s="150"/>
      <c r="N7940" s="163"/>
      <c r="O7940" s="146"/>
      <c r="P7940" s="146"/>
      <c r="Q7940" s="146"/>
      <c r="R7940" s="34"/>
      <c r="S7940" s="35"/>
      <c r="T7940" s="147"/>
    </row>
    <row r="7941">
      <c r="A7941" s="147"/>
      <c r="B7941" s="64"/>
      <c r="C7941" s="147" t="s">
        <v>217</v>
      </c>
      <c r="E7941" s="161"/>
      <c r="F7941" s="162"/>
      <c r="G7941" s="147"/>
      <c r="H7941" s="146"/>
      <c r="J7941" s="146"/>
      <c r="L7941" s="150"/>
      <c r="N7941" s="163"/>
      <c r="O7941" s="146"/>
      <c r="P7941" s="146"/>
      <c r="Q7941" s="146"/>
      <c r="R7941" s="34"/>
      <c r="S7941" s="35"/>
      <c r="T7941" s="147"/>
    </row>
    <row r="7942">
      <c r="A7942" s="147"/>
      <c r="B7942" s="64"/>
      <c r="C7942" s="147" t="s">
        <v>217</v>
      </c>
      <c r="E7942" s="161"/>
      <c r="F7942" s="162"/>
      <c r="G7942" s="147"/>
      <c r="H7942" s="146"/>
      <c r="J7942" s="146"/>
      <c r="L7942" s="150"/>
      <c r="N7942" s="163"/>
      <c r="O7942" s="146"/>
      <c r="P7942" s="146"/>
      <c r="Q7942" s="146"/>
      <c r="R7942" s="34"/>
      <c r="S7942" s="35"/>
      <c r="T7942" s="147"/>
    </row>
    <row r="7943">
      <c r="A7943" s="147"/>
      <c r="B7943" s="64"/>
      <c r="C7943" s="147" t="s">
        <v>217</v>
      </c>
      <c r="E7943" s="161"/>
      <c r="F7943" s="162"/>
      <c r="G7943" s="147"/>
      <c r="H7943" s="146"/>
      <c r="J7943" s="146"/>
      <c r="L7943" s="150"/>
      <c r="N7943" s="163"/>
      <c r="O7943" s="146"/>
      <c r="P7943" s="146"/>
      <c r="Q7943" s="146"/>
      <c r="R7943" s="34"/>
      <c r="S7943" s="35"/>
      <c r="T7943" s="147"/>
    </row>
    <row r="7944">
      <c r="A7944" s="147"/>
      <c r="B7944" s="64"/>
      <c r="C7944" s="147" t="s">
        <v>217</v>
      </c>
      <c r="E7944" s="161"/>
      <c r="F7944" s="162"/>
      <c r="G7944" s="147"/>
      <c r="H7944" s="146"/>
      <c r="J7944" s="146"/>
      <c r="L7944" s="150"/>
      <c r="N7944" s="163"/>
      <c r="O7944" s="146"/>
      <c r="P7944" s="146"/>
      <c r="Q7944" s="146"/>
      <c r="R7944" s="34"/>
      <c r="S7944" s="35"/>
      <c r="T7944" s="147"/>
    </row>
    <row r="7945">
      <c r="A7945" s="147"/>
      <c r="B7945" s="64"/>
      <c r="C7945" s="147" t="s">
        <v>217</v>
      </c>
      <c r="E7945" s="161"/>
      <c r="F7945" s="162"/>
      <c r="G7945" s="147"/>
      <c r="H7945" s="146"/>
      <c r="J7945" s="146"/>
      <c r="L7945" s="150"/>
      <c r="N7945" s="163"/>
      <c r="O7945" s="146"/>
      <c r="P7945" s="146"/>
      <c r="Q7945" s="146"/>
      <c r="R7945" s="34"/>
      <c r="S7945" s="35"/>
      <c r="T7945" s="147"/>
    </row>
    <row r="7946">
      <c r="A7946" s="147"/>
      <c r="B7946" s="64"/>
      <c r="C7946" s="147" t="s">
        <v>217</v>
      </c>
      <c r="E7946" s="161"/>
      <c r="F7946" s="162"/>
      <c r="G7946" s="147"/>
      <c r="H7946" s="146"/>
      <c r="J7946" s="146"/>
      <c r="L7946" s="150"/>
      <c r="N7946" s="163"/>
      <c r="O7946" s="146"/>
      <c r="P7946" s="146"/>
      <c r="Q7946" s="146"/>
      <c r="R7946" s="34"/>
      <c r="S7946" s="35"/>
      <c r="T7946" s="147"/>
    </row>
    <row r="7947">
      <c r="A7947" s="147"/>
      <c r="B7947" s="64"/>
      <c r="C7947" s="147" t="s">
        <v>217</v>
      </c>
      <c r="E7947" s="161"/>
      <c r="F7947" s="162"/>
      <c r="G7947" s="147"/>
      <c r="H7947" s="146"/>
      <c r="J7947" s="146"/>
      <c r="L7947" s="150"/>
      <c r="N7947" s="163"/>
      <c r="O7947" s="146"/>
      <c r="P7947" s="146"/>
      <c r="Q7947" s="146"/>
      <c r="R7947" s="34"/>
      <c r="S7947" s="35"/>
      <c r="T7947" s="147"/>
    </row>
    <row r="7948">
      <c r="A7948" s="147"/>
      <c r="B7948" s="64"/>
      <c r="C7948" s="147" t="s">
        <v>217</v>
      </c>
      <c r="E7948" s="161"/>
      <c r="F7948" s="162"/>
      <c r="G7948" s="147"/>
      <c r="H7948" s="146"/>
      <c r="J7948" s="146"/>
      <c r="L7948" s="150"/>
      <c r="N7948" s="163"/>
      <c r="O7948" s="146"/>
      <c r="P7948" s="146"/>
      <c r="Q7948" s="146"/>
      <c r="R7948" s="34"/>
      <c r="S7948" s="35"/>
      <c r="T7948" s="147"/>
    </row>
    <row r="7949">
      <c r="A7949" s="147"/>
      <c r="B7949" s="64"/>
      <c r="C7949" s="147" t="s">
        <v>217</v>
      </c>
      <c r="E7949" s="161"/>
      <c r="F7949" s="162"/>
      <c r="G7949" s="147"/>
      <c r="H7949" s="146"/>
      <c r="J7949" s="146"/>
      <c r="L7949" s="150"/>
      <c r="N7949" s="163"/>
      <c r="O7949" s="146"/>
      <c r="P7949" s="146"/>
      <c r="Q7949" s="146"/>
      <c r="R7949" s="34"/>
      <c r="S7949" s="35"/>
      <c r="T7949" s="147"/>
    </row>
    <row r="7950">
      <c r="A7950" s="147"/>
      <c r="B7950" s="64"/>
      <c r="C7950" s="147" t="s">
        <v>217</v>
      </c>
      <c r="E7950" s="161"/>
      <c r="F7950" s="162"/>
      <c r="G7950" s="147"/>
      <c r="H7950" s="146"/>
      <c r="J7950" s="146"/>
      <c r="L7950" s="150"/>
      <c r="N7950" s="163"/>
      <c r="O7950" s="146"/>
      <c r="P7950" s="146"/>
      <c r="Q7950" s="146"/>
      <c r="R7950" s="34"/>
      <c r="S7950" s="35"/>
      <c r="T7950" s="147"/>
    </row>
    <row r="7951">
      <c r="A7951" s="147"/>
      <c r="B7951" s="64"/>
      <c r="C7951" s="147" t="s">
        <v>217</v>
      </c>
      <c r="E7951" s="161"/>
      <c r="F7951" s="162"/>
      <c r="G7951" s="147"/>
      <c r="H7951" s="146"/>
      <c r="J7951" s="146"/>
      <c r="L7951" s="150"/>
      <c r="N7951" s="163"/>
      <c r="O7951" s="146"/>
      <c r="P7951" s="146"/>
      <c r="Q7951" s="146"/>
      <c r="R7951" s="34"/>
      <c r="S7951" s="35"/>
      <c r="T7951" s="147"/>
    </row>
    <row r="7952">
      <c r="A7952" s="147"/>
      <c r="B7952" s="64"/>
      <c r="C7952" s="147" t="s">
        <v>217</v>
      </c>
      <c r="E7952" s="161"/>
      <c r="F7952" s="162"/>
      <c r="G7952" s="147"/>
      <c r="H7952" s="146"/>
      <c r="J7952" s="146"/>
      <c r="L7952" s="150"/>
      <c r="N7952" s="163"/>
      <c r="O7952" s="146"/>
      <c r="P7952" s="146"/>
      <c r="Q7952" s="146"/>
      <c r="R7952" s="34"/>
      <c r="S7952" s="35"/>
      <c r="T7952" s="147"/>
    </row>
    <row r="7953">
      <c r="A7953" s="147"/>
      <c r="B7953" s="64"/>
      <c r="C7953" s="147" t="s">
        <v>217</v>
      </c>
      <c r="E7953" s="161"/>
      <c r="F7953" s="162"/>
      <c r="G7953" s="147"/>
      <c r="H7953" s="146"/>
      <c r="J7953" s="146"/>
      <c r="L7953" s="150"/>
      <c r="N7953" s="163"/>
      <c r="O7953" s="146"/>
      <c r="P7953" s="146"/>
      <c r="Q7953" s="146"/>
      <c r="R7953" s="34"/>
      <c r="S7953" s="35"/>
      <c r="T7953" s="147"/>
    </row>
    <row r="7954">
      <c r="A7954" s="147"/>
      <c r="B7954" s="64"/>
      <c r="C7954" s="147" t="s">
        <v>217</v>
      </c>
      <c r="E7954" s="161"/>
      <c r="F7954" s="162"/>
      <c r="G7954" s="147"/>
      <c r="H7954" s="146"/>
      <c r="J7954" s="146"/>
      <c r="L7954" s="150"/>
      <c r="N7954" s="163"/>
      <c r="O7954" s="146"/>
      <c r="P7954" s="146"/>
      <c r="Q7954" s="146"/>
      <c r="R7954" s="34"/>
      <c r="S7954" s="35"/>
      <c r="T7954" s="147"/>
    </row>
    <row r="7955">
      <c r="A7955" s="147"/>
      <c r="B7955" s="64"/>
      <c r="C7955" s="147" t="s">
        <v>217</v>
      </c>
      <c r="E7955" s="161"/>
      <c r="F7955" s="162"/>
      <c r="G7955" s="147"/>
      <c r="H7955" s="146"/>
      <c r="J7955" s="146"/>
      <c r="L7955" s="150"/>
      <c r="N7955" s="163"/>
      <c r="O7955" s="146"/>
      <c r="P7955" s="146"/>
      <c r="Q7955" s="146"/>
      <c r="R7955" s="34"/>
      <c r="S7955" s="35"/>
      <c r="T7955" s="147"/>
    </row>
    <row r="7956">
      <c r="A7956" s="147"/>
      <c r="B7956" s="64"/>
      <c r="C7956" s="147" t="s">
        <v>217</v>
      </c>
      <c r="E7956" s="161"/>
      <c r="F7956" s="162"/>
      <c r="G7956" s="147"/>
      <c r="H7956" s="146"/>
      <c r="J7956" s="146"/>
      <c r="L7956" s="150"/>
      <c r="N7956" s="163"/>
      <c r="O7956" s="146"/>
      <c r="P7956" s="146"/>
      <c r="Q7956" s="146"/>
      <c r="R7956" s="34"/>
      <c r="S7956" s="35"/>
      <c r="T7956" s="147"/>
    </row>
    <row r="7957">
      <c r="A7957" s="147"/>
      <c r="B7957" s="64"/>
      <c r="C7957" s="147" t="s">
        <v>217</v>
      </c>
      <c r="E7957" s="161"/>
      <c r="F7957" s="162"/>
      <c r="G7957" s="147"/>
      <c r="H7957" s="146"/>
      <c r="J7957" s="146"/>
      <c r="L7957" s="150"/>
      <c r="N7957" s="163"/>
      <c r="O7957" s="146"/>
      <c r="P7957" s="146"/>
      <c r="Q7957" s="146"/>
      <c r="R7957" s="34"/>
      <c r="S7957" s="35"/>
      <c r="T7957" s="147"/>
    </row>
    <row r="7958">
      <c r="A7958" s="147"/>
      <c r="B7958" s="64"/>
      <c r="C7958" s="147" t="s">
        <v>217</v>
      </c>
      <c r="E7958" s="161"/>
      <c r="F7958" s="162"/>
      <c r="G7958" s="147"/>
      <c r="H7958" s="146"/>
      <c r="J7958" s="146"/>
      <c r="L7958" s="150"/>
      <c r="N7958" s="163"/>
      <c r="O7958" s="146"/>
      <c r="P7958" s="146"/>
      <c r="Q7958" s="146"/>
      <c r="R7958" s="34"/>
      <c r="S7958" s="35"/>
      <c r="T7958" s="147"/>
    </row>
    <row r="7959">
      <c r="A7959" s="147"/>
      <c r="B7959" s="64"/>
      <c r="C7959" s="147" t="s">
        <v>217</v>
      </c>
      <c r="E7959" s="161"/>
      <c r="F7959" s="162"/>
      <c r="G7959" s="147"/>
      <c r="H7959" s="146"/>
      <c r="J7959" s="146"/>
      <c r="L7959" s="150"/>
      <c r="N7959" s="163"/>
      <c r="O7959" s="146"/>
      <c r="P7959" s="146"/>
      <c r="Q7959" s="146"/>
      <c r="R7959" s="34"/>
      <c r="S7959" s="35"/>
      <c r="T7959" s="147"/>
    </row>
    <row r="7960">
      <c r="A7960" s="147"/>
      <c r="B7960" s="64"/>
      <c r="C7960" s="147" t="s">
        <v>217</v>
      </c>
      <c r="E7960" s="161"/>
      <c r="F7960" s="162"/>
      <c r="G7960" s="147"/>
      <c r="H7960" s="146"/>
      <c r="J7960" s="146"/>
      <c r="L7960" s="150"/>
      <c r="N7960" s="163"/>
      <c r="O7960" s="146"/>
      <c r="P7960" s="146"/>
      <c r="Q7960" s="146"/>
      <c r="R7960" s="34"/>
      <c r="S7960" s="35"/>
      <c r="T7960" s="147"/>
    </row>
    <row r="7961">
      <c r="A7961" s="147"/>
      <c r="B7961" s="64"/>
      <c r="C7961" s="147" t="s">
        <v>217</v>
      </c>
      <c r="E7961" s="161"/>
      <c r="F7961" s="162"/>
      <c r="G7961" s="147"/>
      <c r="H7961" s="146"/>
      <c r="J7961" s="146"/>
      <c r="L7961" s="150"/>
      <c r="N7961" s="163"/>
      <c r="O7961" s="146"/>
      <c r="P7961" s="146"/>
      <c r="Q7961" s="146"/>
      <c r="R7961" s="34"/>
      <c r="S7961" s="35"/>
      <c r="T7961" s="147"/>
    </row>
    <row r="7962">
      <c r="A7962" s="147"/>
      <c r="B7962" s="64"/>
      <c r="C7962" s="147" t="s">
        <v>217</v>
      </c>
      <c r="E7962" s="161"/>
      <c r="F7962" s="162"/>
      <c r="G7962" s="147"/>
      <c r="H7962" s="146"/>
      <c r="J7962" s="146"/>
      <c r="L7962" s="150"/>
      <c r="N7962" s="163"/>
      <c r="O7962" s="146"/>
      <c r="P7962" s="146"/>
      <c r="Q7962" s="146"/>
      <c r="R7962" s="34"/>
      <c r="S7962" s="35"/>
      <c r="T7962" s="147"/>
    </row>
    <row r="7963">
      <c r="A7963" s="147"/>
      <c r="B7963" s="64"/>
      <c r="C7963" s="147" t="s">
        <v>217</v>
      </c>
      <c r="E7963" s="161"/>
      <c r="F7963" s="162"/>
      <c r="G7963" s="147"/>
      <c r="H7963" s="146"/>
      <c r="J7963" s="146"/>
      <c r="L7963" s="150"/>
      <c r="N7963" s="163"/>
      <c r="O7963" s="146"/>
      <c r="P7963" s="146"/>
      <c r="Q7963" s="146"/>
      <c r="R7963" s="34"/>
      <c r="S7963" s="35"/>
      <c r="T7963" s="147"/>
    </row>
    <row r="7964">
      <c r="A7964" s="147"/>
      <c r="B7964" s="64"/>
      <c r="C7964" s="147" t="s">
        <v>217</v>
      </c>
      <c r="E7964" s="161"/>
      <c r="F7964" s="162"/>
      <c r="G7964" s="147"/>
      <c r="H7964" s="146"/>
      <c r="J7964" s="146"/>
      <c r="L7964" s="150"/>
      <c r="N7964" s="163"/>
      <c r="O7964" s="146"/>
      <c r="P7964" s="146"/>
      <c r="Q7964" s="146"/>
      <c r="R7964" s="34"/>
      <c r="S7964" s="35"/>
      <c r="T7964" s="147"/>
    </row>
    <row r="7965">
      <c r="A7965" s="147"/>
      <c r="B7965" s="64"/>
      <c r="C7965" s="147" t="s">
        <v>217</v>
      </c>
      <c r="E7965" s="161"/>
      <c r="F7965" s="162"/>
      <c r="G7965" s="147"/>
      <c r="H7965" s="146"/>
      <c r="J7965" s="146"/>
      <c r="L7965" s="150"/>
      <c r="N7965" s="163"/>
      <c r="O7965" s="146"/>
      <c r="P7965" s="146"/>
      <c r="Q7965" s="146"/>
      <c r="R7965" s="34"/>
      <c r="S7965" s="35"/>
      <c r="T7965" s="147"/>
    </row>
    <row r="7966">
      <c r="A7966" s="147"/>
      <c r="B7966" s="64"/>
      <c r="C7966" s="147" t="s">
        <v>217</v>
      </c>
      <c r="E7966" s="161"/>
      <c r="F7966" s="162"/>
      <c r="G7966" s="147"/>
      <c r="H7966" s="146"/>
      <c r="J7966" s="146"/>
      <c r="L7966" s="150"/>
      <c r="N7966" s="163"/>
      <c r="O7966" s="146"/>
      <c r="P7966" s="146"/>
      <c r="Q7966" s="146"/>
      <c r="R7966" s="34"/>
      <c r="S7966" s="35"/>
      <c r="T7966" s="147"/>
    </row>
    <row r="7967">
      <c r="A7967" s="147"/>
      <c r="B7967" s="64"/>
      <c r="C7967" s="147" t="s">
        <v>217</v>
      </c>
      <c r="E7967" s="161"/>
      <c r="F7967" s="162"/>
      <c r="G7967" s="147"/>
      <c r="H7967" s="146"/>
      <c r="J7967" s="146"/>
      <c r="L7967" s="150"/>
      <c r="N7967" s="163"/>
      <c r="O7967" s="146"/>
      <c r="P7967" s="146"/>
      <c r="Q7967" s="146"/>
      <c r="R7967" s="34"/>
      <c r="S7967" s="35"/>
      <c r="T7967" s="147"/>
    </row>
    <row r="7968">
      <c r="A7968" s="147"/>
      <c r="B7968" s="64"/>
      <c r="C7968" s="147" t="s">
        <v>217</v>
      </c>
      <c r="E7968" s="161"/>
      <c r="F7968" s="162"/>
      <c r="G7968" s="147"/>
      <c r="H7968" s="146"/>
      <c r="J7968" s="146"/>
      <c r="L7968" s="150"/>
      <c r="N7968" s="163"/>
      <c r="O7968" s="146"/>
      <c r="P7968" s="146"/>
      <c r="Q7968" s="146"/>
      <c r="R7968" s="34"/>
      <c r="S7968" s="35"/>
      <c r="T7968" s="147"/>
    </row>
    <row r="7969">
      <c r="A7969" s="147"/>
      <c r="B7969" s="64"/>
      <c r="C7969" s="147" t="s">
        <v>217</v>
      </c>
      <c r="E7969" s="161"/>
      <c r="F7969" s="162"/>
      <c r="G7969" s="147"/>
      <c r="H7969" s="146"/>
      <c r="J7969" s="146"/>
      <c r="L7969" s="150"/>
      <c r="N7969" s="163"/>
      <c r="O7969" s="146"/>
      <c r="P7969" s="146"/>
      <c r="Q7969" s="146"/>
      <c r="R7969" s="34"/>
      <c r="S7969" s="35"/>
      <c r="T7969" s="147"/>
    </row>
    <row r="7970">
      <c r="A7970" s="147"/>
      <c r="B7970" s="64"/>
      <c r="C7970" s="147" t="s">
        <v>217</v>
      </c>
      <c r="E7970" s="161"/>
      <c r="F7970" s="162"/>
      <c r="G7970" s="147"/>
      <c r="H7970" s="146"/>
      <c r="J7970" s="146"/>
      <c r="L7970" s="150"/>
      <c r="N7970" s="163"/>
      <c r="O7970" s="146"/>
      <c r="P7970" s="146"/>
      <c r="Q7970" s="146"/>
      <c r="R7970" s="34"/>
      <c r="S7970" s="35"/>
      <c r="T7970" s="147"/>
    </row>
    <row r="7971">
      <c r="A7971" s="147"/>
      <c r="B7971" s="64"/>
      <c r="C7971" s="147" t="s">
        <v>217</v>
      </c>
      <c r="E7971" s="161"/>
      <c r="F7971" s="162"/>
      <c r="G7971" s="147"/>
      <c r="H7971" s="146"/>
      <c r="J7971" s="146"/>
      <c r="L7971" s="150"/>
      <c r="N7971" s="163"/>
      <c r="O7971" s="146"/>
      <c r="P7971" s="146"/>
      <c r="Q7971" s="146"/>
      <c r="R7971" s="34"/>
      <c r="S7971" s="35"/>
      <c r="T7971" s="147"/>
    </row>
    <row r="7972">
      <c r="A7972" s="147"/>
      <c r="B7972" s="64"/>
      <c r="C7972" s="147" t="s">
        <v>217</v>
      </c>
      <c r="E7972" s="161"/>
      <c r="F7972" s="162"/>
      <c r="G7972" s="147"/>
      <c r="H7972" s="146"/>
      <c r="J7972" s="146"/>
      <c r="L7972" s="150"/>
      <c r="N7972" s="163"/>
      <c r="O7972" s="146"/>
      <c r="P7972" s="146"/>
      <c r="Q7972" s="146"/>
      <c r="R7972" s="34"/>
      <c r="S7972" s="35"/>
      <c r="T7972" s="147"/>
    </row>
    <row r="7973">
      <c r="A7973" s="147"/>
      <c r="B7973" s="64"/>
      <c r="C7973" s="147" t="s">
        <v>217</v>
      </c>
      <c r="E7973" s="161"/>
      <c r="F7973" s="162"/>
      <c r="G7973" s="147"/>
      <c r="H7973" s="146"/>
      <c r="J7973" s="146"/>
      <c r="L7973" s="150"/>
      <c r="N7973" s="163"/>
      <c r="O7973" s="146"/>
      <c r="P7973" s="146"/>
      <c r="Q7973" s="146"/>
      <c r="R7973" s="34"/>
      <c r="S7973" s="35"/>
      <c r="T7973" s="147"/>
    </row>
    <row r="7974">
      <c r="A7974" s="147"/>
      <c r="B7974" s="64"/>
      <c r="C7974" s="147" t="s">
        <v>217</v>
      </c>
      <c r="E7974" s="161"/>
      <c r="F7974" s="162"/>
      <c r="G7974" s="147"/>
      <c r="H7974" s="146"/>
      <c r="J7974" s="146"/>
      <c r="L7974" s="150"/>
      <c r="N7974" s="163"/>
      <c r="O7974" s="146"/>
      <c r="P7974" s="146"/>
      <c r="Q7974" s="146"/>
      <c r="R7974" s="34"/>
      <c r="S7974" s="35"/>
      <c r="T7974" s="147"/>
    </row>
    <row r="7975">
      <c r="A7975" s="147"/>
      <c r="B7975" s="64"/>
      <c r="C7975" s="147" t="s">
        <v>217</v>
      </c>
      <c r="E7975" s="161"/>
      <c r="F7975" s="162"/>
      <c r="G7975" s="147"/>
      <c r="H7975" s="146"/>
      <c r="J7975" s="146"/>
      <c r="L7975" s="150"/>
      <c r="N7975" s="163"/>
      <c r="O7975" s="146"/>
      <c r="P7975" s="146"/>
      <c r="Q7975" s="146"/>
      <c r="R7975" s="34"/>
      <c r="S7975" s="35"/>
      <c r="T7975" s="147"/>
    </row>
    <row r="7976">
      <c r="A7976" s="147"/>
      <c r="B7976" s="64"/>
      <c r="C7976" s="147" t="s">
        <v>217</v>
      </c>
      <c r="E7976" s="161"/>
      <c r="F7976" s="162"/>
      <c r="G7976" s="147"/>
      <c r="H7976" s="146"/>
      <c r="J7976" s="146"/>
      <c r="L7976" s="150"/>
      <c r="N7976" s="163"/>
      <c r="O7976" s="146"/>
      <c r="P7976" s="146"/>
      <c r="Q7976" s="146"/>
      <c r="R7976" s="34"/>
      <c r="S7976" s="35"/>
      <c r="T7976" s="147"/>
    </row>
    <row r="7977">
      <c r="A7977" s="147"/>
      <c r="B7977" s="64"/>
      <c r="C7977" s="147" t="s">
        <v>217</v>
      </c>
      <c r="E7977" s="161"/>
      <c r="F7977" s="162"/>
      <c r="G7977" s="147"/>
      <c r="H7977" s="146"/>
      <c r="J7977" s="146"/>
      <c r="L7977" s="150"/>
      <c r="N7977" s="163"/>
      <c r="O7977" s="146"/>
      <c r="P7977" s="146"/>
      <c r="Q7977" s="146"/>
      <c r="R7977" s="34"/>
      <c r="S7977" s="35"/>
      <c r="T7977" s="147"/>
    </row>
    <row r="7978">
      <c r="A7978" s="147"/>
      <c r="B7978" s="64"/>
      <c r="C7978" s="147" t="s">
        <v>217</v>
      </c>
      <c r="E7978" s="161"/>
      <c r="F7978" s="162"/>
      <c r="G7978" s="147"/>
      <c r="H7978" s="146"/>
      <c r="J7978" s="146"/>
      <c r="L7978" s="150"/>
      <c r="N7978" s="163"/>
      <c r="O7978" s="146"/>
      <c r="P7978" s="146"/>
      <c r="Q7978" s="146"/>
      <c r="R7978" s="34"/>
      <c r="S7978" s="35"/>
      <c r="T7978" s="147"/>
    </row>
    <row r="7979">
      <c r="A7979" s="147"/>
      <c r="B7979" s="64"/>
      <c r="C7979" s="147" t="s">
        <v>217</v>
      </c>
      <c r="E7979" s="161"/>
      <c r="F7979" s="162"/>
      <c r="G7979" s="147"/>
      <c r="H7979" s="146"/>
      <c r="J7979" s="146"/>
      <c r="L7979" s="150"/>
      <c r="N7979" s="163"/>
      <c r="O7979" s="146"/>
      <c r="P7979" s="146"/>
      <c r="Q7979" s="146"/>
      <c r="R7979" s="34"/>
      <c r="S7979" s="35"/>
      <c r="T7979" s="147"/>
    </row>
    <row r="7980">
      <c r="A7980" s="147"/>
      <c r="B7980" s="64"/>
      <c r="C7980" s="147" t="s">
        <v>217</v>
      </c>
      <c r="E7980" s="161"/>
      <c r="F7980" s="162"/>
      <c r="G7980" s="147"/>
      <c r="H7980" s="146"/>
      <c r="J7980" s="146"/>
      <c r="L7980" s="150"/>
      <c r="N7980" s="163"/>
      <c r="O7980" s="146"/>
      <c r="P7980" s="146"/>
      <c r="Q7980" s="146"/>
      <c r="R7980" s="34"/>
      <c r="S7980" s="35"/>
      <c r="T7980" s="147"/>
    </row>
    <row r="7981">
      <c r="A7981" s="147"/>
      <c r="B7981" s="64"/>
      <c r="C7981" s="147" t="s">
        <v>217</v>
      </c>
      <c r="E7981" s="161"/>
      <c r="F7981" s="162"/>
      <c r="G7981" s="147"/>
      <c r="H7981" s="146"/>
      <c r="J7981" s="146"/>
      <c r="L7981" s="150"/>
      <c r="N7981" s="163"/>
      <c r="O7981" s="146"/>
      <c r="P7981" s="146"/>
      <c r="Q7981" s="146"/>
      <c r="R7981" s="34"/>
      <c r="S7981" s="35"/>
      <c r="T7981" s="147"/>
    </row>
    <row r="7982">
      <c r="A7982" s="147"/>
      <c r="B7982" s="64"/>
      <c r="C7982" s="147" t="s">
        <v>217</v>
      </c>
      <c r="E7982" s="161"/>
      <c r="F7982" s="162"/>
      <c r="G7982" s="147"/>
      <c r="H7982" s="146"/>
      <c r="J7982" s="146"/>
      <c r="L7982" s="150"/>
      <c r="N7982" s="163"/>
      <c r="O7982" s="146"/>
      <c r="P7982" s="146"/>
      <c r="Q7982" s="146"/>
      <c r="R7982" s="34"/>
      <c r="S7982" s="35"/>
      <c r="T7982" s="147"/>
    </row>
    <row r="7983">
      <c r="A7983" s="147"/>
      <c r="B7983" s="64"/>
      <c r="C7983" s="147" t="s">
        <v>217</v>
      </c>
      <c r="E7983" s="161"/>
      <c r="F7983" s="162"/>
      <c r="G7983" s="147"/>
      <c r="H7983" s="146"/>
      <c r="J7983" s="146"/>
      <c r="L7983" s="150"/>
      <c r="N7983" s="163"/>
      <c r="O7983" s="146"/>
      <c r="P7983" s="146"/>
      <c r="Q7983" s="146"/>
      <c r="R7983" s="34"/>
      <c r="S7983" s="35"/>
      <c r="T7983" s="147"/>
    </row>
    <row r="7984">
      <c r="A7984" s="147"/>
      <c r="B7984" s="64"/>
      <c r="C7984" s="147" t="s">
        <v>217</v>
      </c>
      <c r="E7984" s="161"/>
      <c r="F7984" s="162"/>
      <c r="G7984" s="147"/>
      <c r="H7984" s="146"/>
      <c r="J7984" s="146"/>
      <c r="L7984" s="150"/>
      <c r="N7984" s="163"/>
      <c r="O7984" s="146"/>
      <c r="P7984" s="146"/>
      <c r="Q7984" s="146"/>
      <c r="R7984" s="34"/>
      <c r="S7984" s="35"/>
      <c r="T7984" s="147"/>
    </row>
    <row r="7985">
      <c r="A7985" s="147"/>
      <c r="B7985" s="64"/>
      <c r="C7985" s="147" t="s">
        <v>217</v>
      </c>
      <c r="E7985" s="161"/>
      <c r="F7985" s="162"/>
      <c r="G7985" s="147"/>
      <c r="H7985" s="146"/>
      <c r="J7985" s="146"/>
      <c r="L7985" s="150"/>
      <c r="N7985" s="163"/>
      <c r="O7985" s="146"/>
      <c r="P7985" s="146"/>
      <c r="Q7985" s="146"/>
      <c r="R7985" s="34"/>
      <c r="S7985" s="35"/>
      <c r="T7985" s="147"/>
    </row>
    <row r="7986">
      <c r="A7986" s="147"/>
      <c r="B7986" s="64"/>
      <c r="C7986" s="147" t="s">
        <v>217</v>
      </c>
      <c r="E7986" s="161"/>
      <c r="F7986" s="162"/>
      <c r="G7986" s="147"/>
      <c r="H7986" s="146"/>
      <c r="J7986" s="146"/>
      <c r="L7986" s="150"/>
      <c r="N7986" s="163"/>
      <c r="O7986" s="146"/>
      <c r="P7986" s="146"/>
      <c r="Q7986" s="146"/>
      <c r="R7986" s="34"/>
      <c r="S7986" s="35"/>
      <c r="T7986" s="147"/>
    </row>
    <row r="7987">
      <c r="A7987" s="147"/>
      <c r="B7987" s="64"/>
      <c r="C7987" s="147" t="s">
        <v>217</v>
      </c>
      <c r="E7987" s="161"/>
      <c r="F7987" s="162"/>
      <c r="G7987" s="147"/>
      <c r="H7987" s="146"/>
      <c r="J7987" s="146"/>
      <c r="L7987" s="150"/>
      <c r="N7987" s="163"/>
      <c r="O7987" s="146"/>
      <c r="P7987" s="146"/>
      <c r="Q7987" s="146"/>
      <c r="R7987" s="34"/>
      <c r="S7987" s="35"/>
      <c r="T7987" s="147"/>
    </row>
    <row r="7988">
      <c r="A7988" s="147"/>
      <c r="B7988" s="64"/>
      <c r="C7988" s="147" t="s">
        <v>217</v>
      </c>
      <c r="E7988" s="161"/>
      <c r="F7988" s="162"/>
      <c r="G7988" s="147"/>
      <c r="H7988" s="146"/>
      <c r="J7988" s="146"/>
      <c r="L7988" s="150"/>
      <c r="N7988" s="163"/>
      <c r="O7988" s="146"/>
      <c r="P7988" s="146"/>
      <c r="Q7988" s="146"/>
      <c r="R7988" s="34"/>
      <c r="S7988" s="35"/>
      <c r="T7988" s="147"/>
    </row>
    <row r="7989">
      <c r="A7989" s="147"/>
      <c r="B7989" s="64"/>
      <c r="C7989" s="147" t="s">
        <v>217</v>
      </c>
      <c r="E7989" s="161"/>
      <c r="F7989" s="162"/>
      <c r="G7989" s="147"/>
      <c r="H7989" s="146"/>
      <c r="J7989" s="146"/>
      <c r="L7989" s="150"/>
      <c r="N7989" s="163"/>
      <c r="O7989" s="146"/>
      <c r="P7989" s="146"/>
      <c r="Q7989" s="146"/>
      <c r="R7989" s="34"/>
      <c r="S7989" s="35"/>
      <c r="T7989" s="147"/>
    </row>
    <row r="7990">
      <c r="A7990" s="147"/>
      <c r="B7990" s="64"/>
      <c r="C7990" s="147" t="s">
        <v>217</v>
      </c>
      <c r="E7990" s="161"/>
      <c r="F7990" s="162"/>
      <c r="G7990" s="147"/>
      <c r="H7990" s="146"/>
      <c r="J7990" s="146"/>
      <c r="L7990" s="150"/>
      <c r="N7990" s="163"/>
      <c r="O7990" s="146"/>
      <c r="P7990" s="146"/>
      <c r="Q7990" s="146"/>
      <c r="R7990" s="34"/>
      <c r="S7990" s="35"/>
      <c r="T7990" s="147"/>
    </row>
    <row r="7991">
      <c r="A7991" s="147"/>
      <c r="B7991" s="64"/>
      <c r="C7991" s="147" t="s">
        <v>217</v>
      </c>
      <c r="E7991" s="161"/>
      <c r="F7991" s="162"/>
      <c r="G7991" s="147"/>
      <c r="H7991" s="146"/>
      <c r="J7991" s="146"/>
      <c r="L7991" s="150"/>
      <c r="N7991" s="163"/>
      <c r="O7991" s="146"/>
      <c r="P7991" s="146"/>
      <c r="Q7991" s="146"/>
      <c r="R7991" s="34"/>
      <c r="S7991" s="35"/>
      <c r="T7991" s="147"/>
    </row>
    <row r="7992">
      <c r="A7992" s="147"/>
      <c r="B7992" s="64"/>
      <c r="C7992" s="147" t="s">
        <v>217</v>
      </c>
      <c r="E7992" s="161"/>
      <c r="F7992" s="162"/>
      <c r="G7992" s="147"/>
      <c r="H7992" s="146"/>
      <c r="J7992" s="146"/>
      <c r="L7992" s="150"/>
      <c r="N7992" s="163"/>
      <c r="O7992" s="146"/>
      <c r="P7992" s="146"/>
      <c r="Q7992" s="146"/>
      <c r="R7992" s="34"/>
      <c r="S7992" s="35"/>
      <c r="T7992" s="147"/>
    </row>
    <row r="7993">
      <c r="A7993" s="147"/>
      <c r="B7993" s="64"/>
      <c r="C7993" s="147" t="s">
        <v>217</v>
      </c>
      <c r="E7993" s="161"/>
      <c r="F7993" s="162"/>
      <c r="G7993" s="147"/>
      <c r="H7993" s="146"/>
      <c r="J7993" s="146"/>
      <c r="L7993" s="150"/>
      <c r="N7993" s="163"/>
      <c r="O7993" s="146"/>
      <c r="P7993" s="146"/>
      <c r="Q7993" s="146"/>
      <c r="R7993" s="34"/>
      <c r="S7993" s="35"/>
      <c r="T7993" s="147"/>
    </row>
    <row r="7994">
      <c r="A7994" s="147"/>
      <c r="B7994" s="64"/>
      <c r="C7994" s="147" t="s">
        <v>217</v>
      </c>
      <c r="E7994" s="161"/>
      <c r="F7994" s="162"/>
      <c r="G7994" s="147"/>
      <c r="H7994" s="146"/>
      <c r="J7994" s="146"/>
      <c r="L7994" s="150"/>
      <c r="N7994" s="163"/>
      <c r="O7994" s="146"/>
      <c r="P7994" s="146"/>
      <c r="Q7994" s="146"/>
      <c r="R7994" s="34"/>
      <c r="S7994" s="35"/>
      <c r="T7994" s="147"/>
    </row>
    <row r="7995">
      <c r="A7995" s="147"/>
      <c r="B7995" s="64"/>
      <c r="C7995" s="147" t="s">
        <v>217</v>
      </c>
      <c r="E7995" s="161"/>
      <c r="F7995" s="162"/>
      <c r="G7995" s="147"/>
      <c r="H7995" s="146"/>
      <c r="J7995" s="146"/>
      <c r="L7995" s="150"/>
      <c r="N7995" s="163"/>
      <c r="O7995" s="146"/>
      <c r="P7995" s="146"/>
      <c r="Q7995" s="146"/>
      <c r="R7995" s="34"/>
      <c r="S7995" s="35"/>
      <c r="T7995" s="147"/>
    </row>
    <row r="7996">
      <c r="A7996" s="147"/>
      <c r="B7996" s="64"/>
      <c r="C7996" s="147" t="s">
        <v>217</v>
      </c>
      <c r="E7996" s="161"/>
      <c r="F7996" s="162"/>
      <c r="G7996" s="147"/>
      <c r="H7996" s="146"/>
      <c r="J7996" s="146"/>
      <c r="L7996" s="150"/>
      <c r="N7996" s="163"/>
      <c r="O7996" s="146"/>
      <c r="P7996" s="146"/>
      <c r="Q7996" s="146"/>
      <c r="R7996" s="34"/>
      <c r="S7996" s="35"/>
      <c r="T7996" s="147"/>
    </row>
    <row r="7997">
      <c r="A7997" s="147"/>
      <c r="B7997" s="64"/>
      <c r="C7997" s="147" t="s">
        <v>217</v>
      </c>
      <c r="E7997" s="161"/>
      <c r="F7997" s="162"/>
      <c r="G7997" s="147"/>
      <c r="H7997" s="146"/>
      <c r="J7997" s="146"/>
      <c r="L7997" s="150"/>
      <c r="N7997" s="163"/>
      <c r="O7997" s="146"/>
      <c r="P7997" s="146"/>
      <c r="Q7997" s="146"/>
      <c r="R7997" s="34"/>
      <c r="S7997" s="35"/>
      <c r="T7997" s="147"/>
    </row>
    <row r="7998">
      <c r="A7998" s="147"/>
      <c r="B7998" s="64"/>
      <c r="C7998" s="147" t="s">
        <v>217</v>
      </c>
      <c r="E7998" s="161"/>
      <c r="F7998" s="162"/>
      <c r="G7998" s="147"/>
      <c r="H7998" s="146"/>
      <c r="J7998" s="146"/>
      <c r="L7998" s="150"/>
      <c r="N7998" s="163"/>
      <c r="O7998" s="146"/>
      <c r="P7998" s="146"/>
      <c r="Q7998" s="146"/>
      <c r="R7998" s="34"/>
      <c r="S7998" s="35"/>
      <c r="T7998" s="147"/>
    </row>
    <row r="7999">
      <c r="A7999" s="147"/>
      <c r="B7999" s="64"/>
      <c r="C7999" s="147" t="s">
        <v>217</v>
      </c>
      <c r="E7999" s="161"/>
      <c r="F7999" s="162"/>
      <c r="G7999" s="147"/>
      <c r="H7999" s="146"/>
      <c r="J7999" s="146"/>
      <c r="L7999" s="150"/>
      <c r="N7999" s="163"/>
      <c r="O7999" s="146"/>
      <c r="P7999" s="146"/>
      <c r="Q7999" s="146"/>
      <c r="R7999" s="34"/>
      <c r="S7999" s="35"/>
      <c r="T7999" s="147"/>
    </row>
    <row r="8000">
      <c r="A8000" s="147"/>
      <c r="B8000" s="64"/>
      <c r="C8000" s="147" t="s">
        <v>217</v>
      </c>
      <c r="E8000" s="161"/>
      <c r="F8000" s="162"/>
      <c r="G8000" s="147"/>
      <c r="H8000" s="146"/>
      <c r="J8000" s="146"/>
      <c r="L8000" s="150"/>
      <c r="N8000" s="163"/>
      <c r="O8000" s="146"/>
      <c r="P8000" s="146"/>
      <c r="Q8000" s="146"/>
      <c r="R8000" s="34"/>
      <c r="S8000" s="35"/>
      <c r="T8000" s="147"/>
    </row>
    <row r="8001">
      <c r="A8001" s="147"/>
      <c r="B8001" s="64"/>
      <c r="C8001" s="147" t="s">
        <v>217</v>
      </c>
      <c r="E8001" s="161"/>
      <c r="F8001" s="162"/>
      <c r="G8001" s="147"/>
      <c r="H8001" s="146"/>
      <c r="J8001" s="146"/>
      <c r="L8001" s="150"/>
      <c r="N8001" s="163"/>
      <c r="O8001" s="146"/>
      <c r="P8001" s="146"/>
      <c r="Q8001" s="146"/>
      <c r="R8001" s="34"/>
      <c r="S8001" s="35"/>
      <c r="T8001" s="147"/>
    </row>
    <row r="8002">
      <c r="A8002" s="147"/>
      <c r="B8002" s="64"/>
      <c r="C8002" s="147" t="s">
        <v>217</v>
      </c>
      <c r="E8002" s="161"/>
      <c r="F8002" s="162"/>
      <c r="G8002" s="147"/>
      <c r="H8002" s="146"/>
      <c r="J8002" s="146"/>
      <c r="L8002" s="150"/>
      <c r="N8002" s="163"/>
      <c r="O8002" s="146"/>
      <c r="P8002" s="146"/>
      <c r="Q8002" s="146"/>
      <c r="R8002" s="34"/>
      <c r="S8002" s="35"/>
      <c r="T8002" s="147"/>
    </row>
    <row r="8003">
      <c r="A8003" s="147"/>
      <c r="B8003" s="64"/>
      <c r="C8003" s="147" t="s">
        <v>217</v>
      </c>
      <c r="E8003" s="161"/>
      <c r="F8003" s="162"/>
      <c r="G8003" s="147"/>
      <c r="H8003" s="146"/>
      <c r="J8003" s="146"/>
      <c r="L8003" s="150"/>
      <c r="N8003" s="163"/>
      <c r="O8003" s="146"/>
      <c r="P8003" s="146"/>
      <c r="Q8003" s="146"/>
      <c r="R8003" s="34"/>
      <c r="S8003" s="35"/>
      <c r="T8003" s="147"/>
    </row>
    <row r="8004">
      <c r="A8004" s="147"/>
      <c r="B8004" s="64"/>
      <c r="C8004" s="147" t="s">
        <v>217</v>
      </c>
      <c r="E8004" s="161"/>
      <c r="F8004" s="162"/>
      <c r="G8004" s="147"/>
      <c r="H8004" s="146"/>
      <c r="J8004" s="146"/>
      <c r="L8004" s="150"/>
      <c r="N8004" s="163"/>
      <c r="O8004" s="146"/>
      <c r="P8004" s="146"/>
      <c r="Q8004" s="146"/>
      <c r="R8004" s="34"/>
      <c r="S8004" s="35"/>
      <c r="T8004" s="147"/>
    </row>
    <row r="8005">
      <c r="A8005" s="147"/>
      <c r="B8005" s="64"/>
      <c r="C8005" s="147" t="s">
        <v>217</v>
      </c>
      <c r="E8005" s="161"/>
      <c r="F8005" s="162"/>
      <c r="G8005" s="147"/>
      <c r="H8005" s="146"/>
      <c r="J8005" s="146"/>
      <c r="L8005" s="150"/>
      <c r="N8005" s="163"/>
      <c r="O8005" s="146"/>
      <c r="P8005" s="146"/>
      <c r="Q8005" s="146"/>
      <c r="R8005" s="34"/>
      <c r="S8005" s="35"/>
      <c r="T8005" s="147"/>
    </row>
    <row r="8006">
      <c r="A8006" s="147"/>
      <c r="B8006" s="64"/>
      <c r="C8006" s="147" t="s">
        <v>217</v>
      </c>
      <c r="E8006" s="161"/>
      <c r="F8006" s="162"/>
      <c r="G8006" s="147"/>
      <c r="H8006" s="146"/>
      <c r="J8006" s="146"/>
      <c r="L8006" s="150"/>
      <c r="N8006" s="163"/>
      <c r="O8006" s="146"/>
      <c r="P8006" s="146"/>
      <c r="Q8006" s="146"/>
      <c r="R8006" s="34"/>
      <c r="S8006" s="35"/>
      <c r="T8006" s="147"/>
    </row>
    <row r="8007">
      <c r="A8007" s="147"/>
      <c r="B8007" s="64"/>
      <c r="C8007" s="147" t="s">
        <v>217</v>
      </c>
      <c r="E8007" s="161"/>
      <c r="F8007" s="162"/>
      <c r="G8007" s="147"/>
      <c r="H8007" s="146"/>
      <c r="J8007" s="146"/>
      <c r="L8007" s="150"/>
      <c r="N8007" s="163"/>
      <c r="O8007" s="146"/>
      <c r="P8007" s="146"/>
      <c r="Q8007" s="146"/>
      <c r="R8007" s="34"/>
      <c r="S8007" s="35"/>
      <c r="T8007" s="147"/>
    </row>
    <row r="8008">
      <c r="A8008" s="147"/>
      <c r="B8008" s="64"/>
      <c r="C8008" s="147" t="s">
        <v>217</v>
      </c>
      <c r="E8008" s="161"/>
      <c r="F8008" s="162"/>
      <c r="G8008" s="147"/>
      <c r="H8008" s="146"/>
      <c r="J8008" s="146"/>
      <c r="L8008" s="150"/>
      <c r="N8008" s="163"/>
      <c r="O8008" s="146"/>
      <c r="P8008" s="146"/>
      <c r="Q8008" s="146"/>
      <c r="R8008" s="34"/>
      <c r="S8008" s="35"/>
      <c r="T8008" s="147"/>
    </row>
    <row r="8009">
      <c r="A8009" s="147"/>
      <c r="B8009" s="64"/>
      <c r="C8009" s="147" t="s">
        <v>217</v>
      </c>
      <c r="E8009" s="161"/>
      <c r="F8009" s="162"/>
      <c r="G8009" s="147"/>
      <c r="H8009" s="146"/>
      <c r="J8009" s="146"/>
      <c r="L8009" s="150"/>
      <c r="N8009" s="163"/>
      <c r="O8009" s="146"/>
      <c r="P8009" s="146"/>
      <c r="Q8009" s="146"/>
      <c r="R8009" s="34"/>
      <c r="S8009" s="35"/>
      <c r="T8009" s="147"/>
    </row>
    <row r="8010">
      <c r="A8010" s="147"/>
      <c r="B8010" s="64"/>
      <c r="C8010" s="147" t="s">
        <v>217</v>
      </c>
      <c r="E8010" s="161"/>
      <c r="F8010" s="162"/>
      <c r="G8010" s="147"/>
      <c r="H8010" s="146"/>
      <c r="J8010" s="146"/>
      <c r="L8010" s="150"/>
      <c r="N8010" s="163"/>
      <c r="O8010" s="146"/>
      <c r="P8010" s="146"/>
      <c r="Q8010" s="146"/>
      <c r="R8010" s="34"/>
      <c r="S8010" s="35"/>
      <c r="T8010" s="147"/>
    </row>
    <row r="8011">
      <c r="A8011" s="147"/>
      <c r="B8011" s="64"/>
      <c r="C8011" s="147" t="s">
        <v>217</v>
      </c>
      <c r="E8011" s="161"/>
      <c r="F8011" s="162"/>
      <c r="G8011" s="147"/>
      <c r="H8011" s="146"/>
      <c r="J8011" s="146"/>
      <c r="L8011" s="150"/>
      <c r="N8011" s="163"/>
      <c r="O8011" s="146"/>
      <c r="P8011" s="146"/>
      <c r="Q8011" s="146"/>
      <c r="R8011" s="34"/>
      <c r="S8011" s="35"/>
      <c r="T8011" s="147"/>
    </row>
    <row r="8012">
      <c r="A8012" s="147"/>
      <c r="B8012" s="64"/>
      <c r="C8012" s="147" t="s">
        <v>217</v>
      </c>
      <c r="E8012" s="161"/>
      <c r="F8012" s="162"/>
      <c r="G8012" s="147"/>
      <c r="H8012" s="146"/>
      <c r="J8012" s="146"/>
      <c r="L8012" s="150"/>
      <c r="N8012" s="163"/>
      <c r="O8012" s="146"/>
      <c r="P8012" s="146"/>
      <c r="Q8012" s="146"/>
      <c r="R8012" s="34"/>
      <c r="S8012" s="35"/>
      <c r="T8012" s="147"/>
    </row>
    <row r="8013">
      <c r="A8013" s="147"/>
      <c r="B8013" s="64"/>
      <c r="C8013" s="147" t="s">
        <v>217</v>
      </c>
      <c r="E8013" s="161"/>
      <c r="F8013" s="162"/>
      <c r="G8013" s="147"/>
      <c r="H8013" s="146"/>
      <c r="J8013" s="146"/>
      <c r="L8013" s="150"/>
      <c r="N8013" s="163"/>
      <c r="O8013" s="146"/>
      <c r="P8013" s="146"/>
      <c r="Q8013" s="146"/>
      <c r="R8013" s="34"/>
      <c r="S8013" s="35"/>
      <c r="T8013" s="147"/>
    </row>
    <row r="8014">
      <c r="A8014" s="147"/>
      <c r="B8014" s="64"/>
      <c r="C8014" s="147" t="s">
        <v>217</v>
      </c>
      <c r="E8014" s="161"/>
      <c r="F8014" s="162"/>
      <c r="G8014" s="147"/>
      <c r="H8014" s="146"/>
      <c r="J8014" s="146"/>
      <c r="L8014" s="150"/>
      <c r="N8014" s="163"/>
      <c r="O8014" s="146"/>
      <c r="P8014" s="146"/>
      <c r="Q8014" s="146"/>
      <c r="R8014" s="34"/>
      <c r="S8014" s="35"/>
      <c r="T8014" s="147"/>
    </row>
    <row r="8015">
      <c r="A8015" s="147"/>
      <c r="B8015" s="64"/>
      <c r="C8015" s="147" t="s">
        <v>217</v>
      </c>
      <c r="E8015" s="161"/>
      <c r="F8015" s="162"/>
      <c r="G8015" s="147"/>
      <c r="H8015" s="146"/>
      <c r="J8015" s="146"/>
      <c r="L8015" s="150"/>
      <c r="N8015" s="163"/>
      <c r="O8015" s="146"/>
      <c r="P8015" s="146"/>
      <c r="Q8015" s="146"/>
      <c r="R8015" s="34"/>
      <c r="S8015" s="35"/>
      <c r="T8015" s="147"/>
    </row>
    <row r="8016">
      <c r="A8016" s="147"/>
      <c r="B8016" s="64"/>
      <c r="C8016" s="147" t="s">
        <v>217</v>
      </c>
      <c r="E8016" s="161"/>
      <c r="F8016" s="162"/>
      <c r="G8016" s="147"/>
      <c r="H8016" s="146"/>
      <c r="J8016" s="146"/>
      <c r="L8016" s="150"/>
      <c r="N8016" s="163"/>
      <c r="O8016" s="146"/>
      <c r="P8016" s="146"/>
      <c r="Q8016" s="146"/>
      <c r="R8016" s="34"/>
      <c r="S8016" s="35"/>
      <c r="T8016" s="147"/>
    </row>
    <row r="8017">
      <c r="A8017" s="147"/>
      <c r="B8017" s="64"/>
      <c r="C8017" s="147" t="s">
        <v>217</v>
      </c>
      <c r="E8017" s="161"/>
      <c r="F8017" s="162"/>
      <c r="G8017" s="147"/>
      <c r="H8017" s="146"/>
      <c r="J8017" s="146"/>
      <c r="L8017" s="150"/>
      <c r="N8017" s="163"/>
      <c r="O8017" s="146"/>
      <c r="P8017" s="146"/>
      <c r="Q8017" s="146"/>
      <c r="R8017" s="34"/>
      <c r="S8017" s="35"/>
      <c r="T8017" s="147"/>
    </row>
    <row r="8018">
      <c r="A8018" s="147"/>
      <c r="B8018" s="64"/>
      <c r="C8018" s="147" t="s">
        <v>217</v>
      </c>
      <c r="E8018" s="161"/>
      <c r="F8018" s="162"/>
      <c r="G8018" s="147"/>
      <c r="H8018" s="146"/>
      <c r="J8018" s="146"/>
      <c r="L8018" s="150"/>
      <c r="N8018" s="163"/>
      <c r="O8018" s="146"/>
      <c r="P8018" s="146"/>
      <c r="Q8018" s="146"/>
      <c r="R8018" s="34"/>
      <c r="S8018" s="35"/>
      <c r="T8018" s="147"/>
    </row>
    <row r="8019">
      <c r="A8019" s="147"/>
      <c r="B8019" s="64"/>
      <c r="C8019" s="147" t="s">
        <v>217</v>
      </c>
      <c r="E8019" s="161"/>
      <c r="F8019" s="162"/>
      <c r="G8019" s="147"/>
      <c r="H8019" s="146"/>
      <c r="J8019" s="146"/>
      <c r="L8019" s="150"/>
      <c r="N8019" s="163"/>
      <c r="O8019" s="146"/>
      <c r="P8019" s="146"/>
      <c r="Q8019" s="146"/>
      <c r="R8019" s="34"/>
      <c r="S8019" s="35"/>
      <c r="T8019" s="147"/>
    </row>
    <row r="8020">
      <c r="A8020" s="147"/>
      <c r="B8020" s="64"/>
      <c r="C8020" s="147" t="s">
        <v>217</v>
      </c>
      <c r="E8020" s="161"/>
      <c r="F8020" s="162"/>
      <c r="G8020" s="147"/>
      <c r="H8020" s="146"/>
      <c r="J8020" s="146"/>
      <c r="L8020" s="150"/>
      <c r="N8020" s="163"/>
      <c r="O8020" s="146"/>
      <c r="P8020" s="146"/>
      <c r="Q8020" s="146"/>
      <c r="R8020" s="34"/>
      <c r="S8020" s="35"/>
      <c r="T8020" s="147"/>
    </row>
    <row r="8021">
      <c r="A8021" s="147"/>
      <c r="B8021" s="64"/>
      <c r="C8021" s="147" t="s">
        <v>217</v>
      </c>
      <c r="E8021" s="161"/>
      <c r="F8021" s="162"/>
      <c r="G8021" s="147"/>
      <c r="H8021" s="146"/>
      <c r="J8021" s="146"/>
      <c r="L8021" s="150"/>
      <c r="N8021" s="163"/>
      <c r="O8021" s="146"/>
      <c r="P8021" s="146"/>
      <c r="Q8021" s="146"/>
      <c r="R8021" s="34"/>
      <c r="S8021" s="35"/>
      <c r="T8021" s="147"/>
    </row>
    <row r="8022">
      <c r="A8022" s="147"/>
      <c r="B8022" s="64"/>
      <c r="C8022" s="147" t="s">
        <v>217</v>
      </c>
      <c r="E8022" s="161"/>
      <c r="F8022" s="162"/>
      <c r="G8022" s="147"/>
      <c r="H8022" s="146"/>
      <c r="J8022" s="146"/>
      <c r="L8022" s="150"/>
      <c r="N8022" s="163"/>
      <c r="O8022" s="146"/>
      <c r="P8022" s="146"/>
      <c r="Q8022" s="146"/>
      <c r="R8022" s="34"/>
      <c r="S8022" s="35"/>
      <c r="T8022" s="147"/>
    </row>
    <row r="8023">
      <c r="A8023" s="147"/>
      <c r="B8023" s="64"/>
      <c r="C8023" s="147" t="s">
        <v>217</v>
      </c>
      <c r="E8023" s="161"/>
      <c r="F8023" s="162"/>
      <c r="G8023" s="147"/>
      <c r="H8023" s="146"/>
      <c r="J8023" s="146"/>
      <c r="L8023" s="150"/>
      <c r="N8023" s="163"/>
      <c r="O8023" s="146"/>
      <c r="P8023" s="146"/>
      <c r="Q8023" s="146"/>
      <c r="R8023" s="34"/>
      <c r="S8023" s="35"/>
      <c r="T8023" s="147"/>
    </row>
    <row r="8024">
      <c r="A8024" s="147"/>
      <c r="B8024" s="64"/>
      <c r="C8024" s="147" t="s">
        <v>217</v>
      </c>
      <c r="E8024" s="161"/>
      <c r="F8024" s="162"/>
      <c r="G8024" s="147"/>
      <c r="H8024" s="146"/>
      <c r="J8024" s="146"/>
      <c r="L8024" s="150"/>
      <c r="N8024" s="163"/>
      <c r="O8024" s="146"/>
      <c r="P8024" s="146"/>
      <c r="Q8024" s="146"/>
      <c r="R8024" s="34"/>
      <c r="S8024" s="35"/>
      <c r="T8024" s="147"/>
    </row>
    <row r="8025">
      <c r="A8025" s="147"/>
      <c r="B8025" s="64"/>
      <c r="C8025" s="147" t="s">
        <v>217</v>
      </c>
      <c r="E8025" s="161"/>
      <c r="F8025" s="162"/>
      <c r="G8025" s="147"/>
      <c r="H8025" s="146"/>
      <c r="J8025" s="146"/>
      <c r="L8025" s="150"/>
      <c r="N8025" s="163"/>
      <c r="O8025" s="146"/>
      <c r="P8025" s="146"/>
      <c r="Q8025" s="146"/>
      <c r="R8025" s="34"/>
      <c r="S8025" s="35"/>
      <c r="T8025" s="147"/>
    </row>
    <row r="8026">
      <c r="A8026" s="147"/>
      <c r="B8026" s="64"/>
      <c r="C8026" s="147" t="s">
        <v>217</v>
      </c>
      <c r="E8026" s="161"/>
      <c r="F8026" s="162"/>
      <c r="G8026" s="147"/>
      <c r="H8026" s="146"/>
      <c r="J8026" s="146"/>
      <c r="L8026" s="150"/>
      <c r="N8026" s="163"/>
      <c r="O8026" s="146"/>
      <c r="P8026" s="146"/>
      <c r="Q8026" s="146"/>
      <c r="R8026" s="34"/>
      <c r="S8026" s="35"/>
      <c r="T8026" s="147"/>
    </row>
    <row r="8027">
      <c r="A8027" s="147"/>
      <c r="B8027" s="64"/>
      <c r="C8027" s="147" t="s">
        <v>217</v>
      </c>
      <c r="E8027" s="161"/>
      <c r="F8027" s="162"/>
      <c r="G8027" s="147"/>
      <c r="H8027" s="146"/>
      <c r="J8027" s="146"/>
      <c r="L8027" s="150"/>
      <c r="N8027" s="163"/>
      <c r="O8027" s="146"/>
      <c r="P8027" s="146"/>
      <c r="Q8027" s="146"/>
      <c r="R8027" s="34"/>
      <c r="S8027" s="35"/>
      <c r="T8027" s="147"/>
    </row>
    <row r="8028">
      <c r="A8028" s="147"/>
      <c r="B8028" s="64"/>
      <c r="C8028" s="147" t="s">
        <v>217</v>
      </c>
      <c r="E8028" s="161"/>
      <c r="F8028" s="162"/>
      <c r="G8028" s="147"/>
      <c r="H8028" s="146"/>
      <c r="J8028" s="146"/>
      <c r="L8028" s="150"/>
      <c r="N8028" s="163"/>
      <c r="O8028" s="146"/>
      <c r="P8028" s="146"/>
      <c r="Q8028" s="146"/>
      <c r="R8028" s="34"/>
      <c r="S8028" s="35"/>
      <c r="T8028" s="147"/>
    </row>
    <row r="8029">
      <c r="A8029" s="147"/>
      <c r="B8029" s="64"/>
      <c r="C8029" s="147" t="s">
        <v>217</v>
      </c>
      <c r="E8029" s="161"/>
      <c r="F8029" s="162"/>
      <c r="G8029" s="147"/>
      <c r="H8029" s="146"/>
      <c r="J8029" s="146"/>
      <c r="L8029" s="150"/>
      <c r="N8029" s="163"/>
      <c r="O8029" s="146"/>
      <c r="P8029" s="146"/>
      <c r="Q8029" s="146"/>
      <c r="R8029" s="34"/>
      <c r="S8029" s="35"/>
      <c r="T8029" s="147"/>
    </row>
    <row r="8030">
      <c r="A8030" s="147"/>
      <c r="B8030" s="64"/>
      <c r="C8030" s="147" t="s">
        <v>217</v>
      </c>
      <c r="E8030" s="161"/>
      <c r="F8030" s="162"/>
      <c r="G8030" s="147"/>
      <c r="H8030" s="146"/>
      <c r="J8030" s="146"/>
      <c r="L8030" s="150"/>
      <c r="N8030" s="163"/>
      <c r="O8030" s="146"/>
      <c r="P8030" s="146"/>
      <c r="Q8030" s="146"/>
      <c r="R8030" s="34"/>
      <c r="S8030" s="35"/>
      <c r="T8030" s="147"/>
    </row>
    <row r="8031">
      <c r="A8031" s="147"/>
      <c r="B8031" s="64"/>
      <c r="C8031" s="147" t="s">
        <v>217</v>
      </c>
      <c r="E8031" s="161"/>
      <c r="F8031" s="162"/>
      <c r="G8031" s="147"/>
      <c r="H8031" s="146"/>
      <c r="J8031" s="146"/>
      <c r="L8031" s="150"/>
      <c r="N8031" s="163"/>
      <c r="O8031" s="146"/>
      <c r="P8031" s="146"/>
      <c r="Q8031" s="146"/>
      <c r="R8031" s="34"/>
      <c r="S8031" s="35"/>
      <c r="T8031" s="147"/>
    </row>
    <row r="8032">
      <c r="A8032" s="147"/>
      <c r="B8032" s="64"/>
      <c r="C8032" s="147" t="s">
        <v>217</v>
      </c>
      <c r="E8032" s="161"/>
      <c r="F8032" s="162"/>
      <c r="G8032" s="147"/>
      <c r="H8032" s="146"/>
      <c r="J8032" s="146"/>
      <c r="L8032" s="150"/>
      <c r="N8032" s="163"/>
      <c r="O8032" s="146"/>
      <c r="P8032" s="146"/>
      <c r="Q8032" s="146"/>
      <c r="R8032" s="34"/>
      <c r="S8032" s="35"/>
      <c r="T8032" s="147"/>
    </row>
    <row r="8033">
      <c r="A8033" s="147"/>
      <c r="B8033" s="64"/>
      <c r="C8033" s="147" t="s">
        <v>217</v>
      </c>
      <c r="E8033" s="161"/>
      <c r="F8033" s="162"/>
      <c r="G8033" s="147"/>
      <c r="H8033" s="146"/>
      <c r="J8033" s="146"/>
      <c r="L8033" s="150"/>
      <c r="N8033" s="163"/>
      <c r="O8033" s="146"/>
      <c r="P8033" s="146"/>
      <c r="Q8033" s="146"/>
      <c r="R8033" s="34"/>
      <c r="S8033" s="35"/>
      <c r="T8033" s="147"/>
    </row>
    <row r="8034">
      <c r="A8034" s="147"/>
      <c r="B8034" s="64"/>
      <c r="C8034" s="147" t="s">
        <v>217</v>
      </c>
      <c r="E8034" s="161"/>
      <c r="F8034" s="162"/>
      <c r="G8034" s="147"/>
      <c r="H8034" s="146"/>
      <c r="J8034" s="146"/>
      <c r="L8034" s="150"/>
      <c r="N8034" s="163"/>
      <c r="O8034" s="146"/>
      <c r="P8034" s="146"/>
      <c r="Q8034" s="146"/>
      <c r="R8034" s="34"/>
      <c r="S8034" s="35"/>
      <c r="T8034" s="147"/>
    </row>
    <row r="8035">
      <c r="A8035" s="147"/>
      <c r="B8035" s="64"/>
      <c r="C8035" s="147" t="s">
        <v>217</v>
      </c>
      <c r="E8035" s="161"/>
      <c r="F8035" s="162"/>
      <c r="G8035" s="147"/>
      <c r="H8035" s="146"/>
      <c r="J8035" s="146"/>
      <c r="L8035" s="150"/>
      <c r="N8035" s="163"/>
      <c r="O8035" s="146"/>
      <c r="P8035" s="146"/>
      <c r="Q8035" s="146"/>
      <c r="R8035" s="34"/>
      <c r="S8035" s="35"/>
      <c r="T8035" s="147"/>
    </row>
    <row r="8036">
      <c r="A8036" s="147"/>
      <c r="B8036" s="64"/>
      <c r="C8036" s="147" t="s">
        <v>217</v>
      </c>
      <c r="E8036" s="161"/>
      <c r="F8036" s="162"/>
      <c r="G8036" s="147"/>
      <c r="H8036" s="146"/>
      <c r="J8036" s="146"/>
      <c r="L8036" s="150"/>
      <c r="N8036" s="163"/>
      <c r="O8036" s="146"/>
      <c r="P8036" s="146"/>
      <c r="Q8036" s="146"/>
      <c r="R8036" s="34"/>
      <c r="S8036" s="35"/>
      <c r="T8036" s="147"/>
    </row>
    <row r="8037">
      <c r="A8037" s="147"/>
      <c r="B8037" s="64"/>
      <c r="C8037" s="147" t="s">
        <v>217</v>
      </c>
      <c r="E8037" s="161"/>
      <c r="F8037" s="162"/>
      <c r="G8037" s="147"/>
      <c r="H8037" s="146"/>
      <c r="J8037" s="146"/>
      <c r="L8037" s="150"/>
      <c r="N8037" s="163"/>
      <c r="O8037" s="146"/>
      <c r="P8037" s="146"/>
      <c r="Q8037" s="146"/>
      <c r="R8037" s="34"/>
      <c r="S8037" s="35"/>
      <c r="T8037" s="147"/>
    </row>
    <row r="8038">
      <c r="A8038" s="147"/>
      <c r="B8038" s="64"/>
      <c r="C8038" s="147" t="s">
        <v>217</v>
      </c>
      <c r="E8038" s="161"/>
      <c r="F8038" s="162"/>
      <c r="G8038" s="147"/>
      <c r="H8038" s="146"/>
      <c r="J8038" s="146"/>
      <c r="L8038" s="150"/>
      <c r="N8038" s="163"/>
      <c r="O8038" s="146"/>
      <c r="P8038" s="146"/>
      <c r="Q8038" s="146"/>
      <c r="R8038" s="34"/>
      <c r="S8038" s="35"/>
      <c r="T8038" s="147"/>
    </row>
    <row r="8039">
      <c r="A8039" s="147"/>
      <c r="B8039" s="64"/>
      <c r="C8039" s="147" t="s">
        <v>217</v>
      </c>
      <c r="E8039" s="161"/>
      <c r="F8039" s="162"/>
      <c r="G8039" s="147"/>
      <c r="H8039" s="146"/>
      <c r="J8039" s="146"/>
      <c r="L8039" s="150"/>
      <c r="N8039" s="163"/>
      <c r="O8039" s="146"/>
      <c r="P8039" s="146"/>
      <c r="Q8039" s="146"/>
      <c r="R8039" s="34"/>
      <c r="S8039" s="35"/>
      <c r="T8039" s="147"/>
    </row>
    <row r="8040">
      <c r="A8040" s="147"/>
      <c r="B8040" s="64"/>
      <c r="C8040" s="147" t="s">
        <v>217</v>
      </c>
      <c r="E8040" s="161"/>
      <c r="F8040" s="162"/>
      <c r="G8040" s="147"/>
      <c r="H8040" s="146"/>
      <c r="J8040" s="146"/>
      <c r="L8040" s="150"/>
      <c r="N8040" s="163"/>
      <c r="O8040" s="146"/>
      <c r="P8040" s="146"/>
      <c r="Q8040" s="146"/>
      <c r="R8040" s="34"/>
      <c r="S8040" s="35"/>
      <c r="T8040" s="147"/>
    </row>
    <row r="8041">
      <c r="A8041" s="147"/>
      <c r="B8041" s="64"/>
      <c r="C8041" s="147" t="s">
        <v>217</v>
      </c>
      <c r="E8041" s="161"/>
      <c r="F8041" s="162"/>
      <c r="G8041" s="147"/>
      <c r="H8041" s="146"/>
      <c r="J8041" s="146"/>
      <c r="L8041" s="150"/>
      <c r="N8041" s="163"/>
      <c r="O8041" s="146"/>
      <c r="P8041" s="146"/>
      <c r="Q8041" s="146"/>
      <c r="R8041" s="34"/>
      <c r="S8041" s="35"/>
      <c r="T8041" s="147"/>
    </row>
    <row r="8042">
      <c r="A8042" s="147"/>
      <c r="B8042" s="64"/>
      <c r="C8042" s="147" t="s">
        <v>217</v>
      </c>
      <c r="E8042" s="161"/>
      <c r="F8042" s="162"/>
      <c r="G8042" s="147"/>
      <c r="H8042" s="146"/>
      <c r="J8042" s="146"/>
      <c r="L8042" s="150"/>
      <c r="N8042" s="163"/>
      <c r="O8042" s="146"/>
      <c r="P8042" s="146"/>
      <c r="Q8042" s="146"/>
      <c r="R8042" s="34"/>
      <c r="S8042" s="35"/>
      <c r="T8042" s="147"/>
    </row>
    <row r="8043">
      <c r="A8043" s="147"/>
      <c r="B8043" s="64"/>
      <c r="C8043" s="147" t="s">
        <v>217</v>
      </c>
      <c r="E8043" s="161"/>
      <c r="F8043" s="162"/>
      <c r="G8043" s="147"/>
      <c r="H8043" s="146"/>
      <c r="J8043" s="146"/>
      <c r="L8043" s="150"/>
      <c r="N8043" s="163"/>
      <c r="O8043" s="146"/>
      <c r="P8043" s="146"/>
      <c r="Q8043" s="146"/>
      <c r="R8043" s="34"/>
      <c r="S8043" s="35"/>
      <c r="T8043" s="147"/>
    </row>
    <row r="8044">
      <c r="A8044" s="147"/>
      <c r="B8044" s="64"/>
      <c r="C8044" s="147" t="s">
        <v>217</v>
      </c>
      <c r="E8044" s="161"/>
      <c r="F8044" s="162"/>
      <c r="G8044" s="147"/>
      <c r="H8044" s="146"/>
      <c r="J8044" s="146"/>
      <c r="L8044" s="150"/>
      <c r="N8044" s="163"/>
      <c r="O8044" s="146"/>
      <c r="P8044" s="146"/>
      <c r="Q8044" s="146"/>
      <c r="R8044" s="34"/>
      <c r="S8044" s="35"/>
      <c r="T8044" s="147"/>
    </row>
    <row r="8045">
      <c r="A8045" s="147"/>
      <c r="B8045" s="64"/>
      <c r="C8045" s="147" t="s">
        <v>217</v>
      </c>
      <c r="E8045" s="161"/>
      <c r="F8045" s="162"/>
      <c r="G8045" s="147"/>
      <c r="H8045" s="146"/>
      <c r="J8045" s="146"/>
      <c r="L8045" s="150"/>
      <c r="N8045" s="163"/>
      <c r="O8045" s="146"/>
      <c r="P8045" s="146"/>
      <c r="Q8045" s="146"/>
      <c r="R8045" s="34"/>
      <c r="S8045" s="35"/>
      <c r="T8045" s="147"/>
    </row>
    <row r="8046">
      <c r="A8046" s="147"/>
      <c r="B8046" s="64"/>
      <c r="C8046" s="147" t="s">
        <v>217</v>
      </c>
      <c r="E8046" s="161"/>
      <c r="F8046" s="162"/>
      <c r="G8046" s="147"/>
      <c r="H8046" s="146"/>
      <c r="J8046" s="146"/>
      <c r="L8046" s="150"/>
      <c r="N8046" s="163"/>
      <c r="O8046" s="146"/>
      <c r="P8046" s="146"/>
      <c r="Q8046" s="146"/>
      <c r="R8046" s="34"/>
      <c r="S8046" s="35"/>
      <c r="T8046" s="147"/>
    </row>
    <row r="8047">
      <c r="A8047" s="147"/>
      <c r="B8047" s="64"/>
      <c r="C8047" s="147" t="s">
        <v>217</v>
      </c>
      <c r="E8047" s="161"/>
      <c r="F8047" s="162"/>
      <c r="G8047" s="147"/>
      <c r="H8047" s="146"/>
      <c r="J8047" s="146"/>
      <c r="L8047" s="150"/>
      <c r="N8047" s="163"/>
      <c r="O8047" s="146"/>
      <c r="P8047" s="146"/>
      <c r="Q8047" s="146"/>
      <c r="R8047" s="34"/>
      <c r="S8047" s="35"/>
      <c r="T8047" s="147"/>
    </row>
    <row r="8048">
      <c r="A8048" s="147"/>
      <c r="B8048" s="64"/>
      <c r="C8048" s="147" t="s">
        <v>217</v>
      </c>
      <c r="E8048" s="161"/>
      <c r="F8048" s="162"/>
      <c r="G8048" s="147"/>
      <c r="H8048" s="146"/>
      <c r="J8048" s="146"/>
      <c r="L8048" s="150"/>
      <c r="N8048" s="163"/>
      <c r="O8048" s="146"/>
      <c r="P8048" s="146"/>
      <c r="Q8048" s="146"/>
      <c r="R8048" s="34"/>
      <c r="S8048" s="35"/>
      <c r="T8048" s="147"/>
    </row>
    <row r="8049">
      <c r="A8049" s="147"/>
      <c r="B8049" s="64"/>
      <c r="C8049" s="147" t="s">
        <v>217</v>
      </c>
      <c r="E8049" s="161"/>
      <c r="F8049" s="162"/>
      <c r="G8049" s="147"/>
      <c r="H8049" s="146"/>
      <c r="J8049" s="146"/>
      <c r="L8049" s="150"/>
      <c r="N8049" s="163"/>
      <c r="O8049" s="146"/>
      <c r="P8049" s="146"/>
      <c r="Q8049" s="146"/>
      <c r="R8049" s="34"/>
      <c r="S8049" s="35"/>
      <c r="T8049" s="147"/>
    </row>
    <row r="8050">
      <c r="A8050" s="147"/>
      <c r="B8050" s="64"/>
      <c r="C8050" s="147" t="s">
        <v>217</v>
      </c>
      <c r="E8050" s="161"/>
      <c r="F8050" s="162"/>
      <c r="G8050" s="147"/>
      <c r="H8050" s="146"/>
      <c r="J8050" s="146"/>
      <c r="L8050" s="150"/>
      <c r="N8050" s="163"/>
      <c r="O8050" s="146"/>
      <c r="P8050" s="146"/>
      <c r="Q8050" s="146"/>
      <c r="R8050" s="34"/>
      <c r="S8050" s="35"/>
      <c r="T8050" s="147"/>
    </row>
    <row r="8051">
      <c r="A8051" s="147"/>
      <c r="B8051" s="64"/>
      <c r="C8051" s="147" t="s">
        <v>217</v>
      </c>
      <c r="E8051" s="161"/>
      <c r="F8051" s="162"/>
      <c r="G8051" s="147"/>
      <c r="H8051" s="146"/>
      <c r="J8051" s="146"/>
      <c r="L8051" s="150"/>
      <c r="N8051" s="163"/>
      <c r="O8051" s="146"/>
      <c r="P8051" s="146"/>
      <c r="Q8051" s="146"/>
      <c r="R8051" s="34"/>
      <c r="S8051" s="35"/>
      <c r="T8051" s="147"/>
    </row>
    <row r="8052">
      <c r="A8052" s="147"/>
      <c r="B8052" s="64"/>
      <c r="C8052" s="147" t="s">
        <v>217</v>
      </c>
      <c r="E8052" s="161"/>
      <c r="F8052" s="162"/>
      <c r="G8052" s="147"/>
      <c r="H8052" s="146"/>
      <c r="J8052" s="146"/>
      <c r="L8052" s="150"/>
      <c r="N8052" s="163"/>
      <c r="O8052" s="146"/>
      <c r="P8052" s="146"/>
      <c r="Q8052" s="146"/>
      <c r="R8052" s="34"/>
      <c r="S8052" s="35"/>
      <c r="T8052" s="147"/>
    </row>
    <row r="8053">
      <c r="A8053" s="147"/>
      <c r="B8053" s="64"/>
      <c r="C8053" s="147" t="s">
        <v>217</v>
      </c>
      <c r="E8053" s="161"/>
      <c r="F8053" s="162"/>
      <c r="G8053" s="147"/>
      <c r="H8053" s="146"/>
      <c r="J8053" s="146"/>
      <c r="L8053" s="150"/>
      <c r="N8053" s="163"/>
      <c r="O8053" s="146"/>
      <c r="P8053" s="146"/>
      <c r="Q8053" s="146"/>
      <c r="R8053" s="34"/>
      <c r="S8053" s="35"/>
      <c r="T8053" s="147"/>
    </row>
    <row r="8054">
      <c r="A8054" s="147"/>
      <c r="B8054" s="64"/>
      <c r="C8054" s="147" t="s">
        <v>217</v>
      </c>
      <c r="E8054" s="161"/>
      <c r="F8054" s="162"/>
      <c r="G8054" s="147"/>
      <c r="H8054" s="146"/>
      <c r="J8054" s="146"/>
      <c r="L8054" s="150"/>
      <c r="N8054" s="163"/>
      <c r="O8054" s="146"/>
      <c r="P8054" s="146"/>
      <c r="Q8054" s="146"/>
      <c r="R8054" s="34"/>
      <c r="S8054" s="35"/>
      <c r="T8054" s="147"/>
    </row>
    <row r="8055">
      <c r="A8055" s="147"/>
      <c r="B8055" s="64"/>
      <c r="C8055" s="147" t="s">
        <v>217</v>
      </c>
      <c r="E8055" s="161"/>
      <c r="F8055" s="162"/>
      <c r="G8055" s="147"/>
      <c r="H8055" s="146"/>
      <c r="J8055" s="146"/>
      <c r="L8055" s="150"/>
      <c r="N8055" s="163"/>
      <c r="O8055" s="146"/>
      <c r="P8055" s="146"/>
      <c r="Q8055" s="146"/>
      <c r="R8055" s="34"/>
      <c r="S8055" s="35"/>
      <c r="T8055" s="147"/>
    </row>
    <row r="8056">
      <c r="A8056" s="147"/>
      <c r="B8056" s="64"/>
      <c r="C8056" s="147" t="s">
        <v>217</v>
      </c>
      <c r="E8056" s="161"/>
      <c r="F8056" s="162"/>
      <c r="G8056" s="147"/>
      <c r="H8056" s="146"/>
      <c r="J8056" s="146"/>
      <c r="L8056" s="150"/>
      <c r="N8056" s="163"/>
      <c r="O8056" s="146"/>
      <c r="P8056" s="146"/>
      <c r="Q8056" s="146"/>
      <c r="R8056" s="34"/>
      <c r="S8056" s="35"/>
      <c r="T8056" s="147"/>
    </row>
    <row r="8057">
      <c r="A8057" s="147"/>
      <c r="B8057" s="64"/>
      <c r="C8057" s="147" t="s">
        <v>217</v>
      </c>
      <c r="E8057" s="161"/>
      <c r="F8057" s="162"/>
      <c r="G8057" s="147"/>
      <c r="H8057" s="146"/>
      <c r="J8057" s="146"/>
      <c r="L8057" s="150"/>
      <c r="N8057" s="163"/>
      <c r="O8057" s="146"/>
      <c r="P8057" s="146"/>
      <c r="Q8057" s="146"/>
      <c r="R8057" s="34"/>
      <c r="S8057" s="35"/>
      <c r="T8057" s="147"/>
    </row>
    <row r="8058">
      <c r="A8058" s="147"/>
      <c r="B8058" s="64"/>
      <c r="C8058" s="147" t="s">
        <v>217</v>
      </c>
      <c r="E8058" s="161"/>
      <c r="F8058" s="162"/>
      <c r="G8058" s="147"/>
      <c r="H8058" s="146"/>
      <c r="J8058" s="146"/>
      <c r="L8058" s="150"/>
      <c r="N8058" s="163"/>
      <c r="O8058" s="146"/>
      <c r="P8058" s="146"/>
      <c r="Q8058" s="146"/>
      <c r="R8058" s="34"/>
      <c r="S8058" s="35"/>
      <c r="T8058" s="147"/>
    </row>
    <row r="8059">
      <c r="A8059" s="147"/>
      <c r="B8059" s="64"/>
      <c r="C8059" s="147" t="s">
        <v>217</v>
      </c>
      <c r="E8059" s="161"/>
      <c r="F8059" s="162"/>
      <c r="G8059" s="147"/>
      <c r="H8059" s="146"/>
      <c r="J8059" s="146"/>
      <c r="L8059" s="150"/>
      <c r="N8059" s="163"/>
      <c r="O8059" s="146"/>
      <c r="P8059" s="146"/>
      <c r="Q8059" s="146"/>
      <c r="R8059" s="34"/>
      <c r="S8059" s="35"/>
      <c r="T8059" s="147"/>
    </row>
    <row r="8060">
      <c r="A8060" s="147"/>
      <c r="B8060" s="64"/>
      <c r="C8060" s="147" t="s">
        <v>217</v>
      </c>
      <c r="E8060" s="161"/>
      <c r="F8060" s="162"/>
      <c r="G8060" s="147"/>
      <c r="H8060" s="146"/>
      <c r="J8060" s="146"/>
      <c r="L8060" s="150"/>
      <c r="N8060" s="163"/>
      <c r="O8060" s="146"/>
      <c r="P8060" s="146"/>
      <c r="Q8060" s="146"/>
      <c r="R8060" s="34"/>
      <c r="S8060" s="35"/>
      <c r="T8060" s="147"/>
    </row>
    <row r="8061">
      <c r="A8061" s="147"/>
      <c r="B8061" s="64"/>
      <c r="C8061" s="147" t="s">
        <v>217</v>
      </c>
      <c r="E8061" s="161"/>
      <c r="F8061" s="162"/>
      <c r="G8061" s="147"/>
      <c r="H8061" s="146"/>
      <c r="J8061" s="146"/>
      <c r="L8061" s="150"/>
      <c r="N8061" s="163"/>
      <c r="O8061" s="146"/>
      <c r="P8061" s="146"/>
      <c r="Q8061" s="146"/>
      <c r="R8061" s="34"/>
      <c r="S8061" s="35"/>
      <c r="T8061" s="147"/>
    </row>
    <row r="8062">
      <c r="A8062" s="147"/>
      <c r="B8062" s="64"/>
      <c r="C8062" s="147" t="s">
        <v>217</v>
      </c>
      <c r="E8062" s="161"/>
      <c r="F8062" s="162"/>
      <c r="G8062" s="147"/>
      <c r="H8062" s="146"/>
      <c r="J8062" s="146"/>
      <c r="L8062" s="150"/>
      <c r="N8062" s="163"/>
      <c r="O8062" s="146"/>
      <c r="P8062" s="146"/>
      <c r="Q8062" s="146"/>
      <c r="R8062" s="34"/>
      <c r="S8062" s="35"/>
      <c r="T8062" s="147"/>
    </row>
    <row r="8063">
      <c r="A8063" s="147"/>
      <c r="B8063" s="64"/>
      <c r="C8063" s="147" t="s">
        <v>217</v>
      </c>
      <c r="E8063" s="161"/>
      <c r="F8063" s="162"/>
      <c r="G8063" s="147"/>
      <c r="H8063" s="146"/>
      <c r="J8063" s="146"/>
      <c r="L8063" s="150"/>
      <c r="N8063" s="163"/>
      <c r="O8063" s="146"/>
      <c r="P8063" s="146"/>
      <c r="Q8063" s="146"/>
      <c r="R8063" s="34"/>
      <c r="S8063" s="35"/>
      <c r="T8063" s="147"/>
    </row>
    <row r="8064">
      <c r="A8064" s="147"/>
      <c r="B8064" s="64"/>
      <c r="C8064" s="147" t="s">
        <v>217</v>
      </c>
      <c r="E8064" s="161"/>
      <c r="F8064" s="162"/>
      <c r="G8064" s="147"/>
      <c r="H8064" s="146"/>
      <c r="J8064" s="146"/>
      <c r="L8064" s="150"/>
      <c r="N8064" s="163"/>
      <c r="O8064" s="146"/>
      <c r="P8064" s="146"/>
      <c r="Q8064" s="146"/>
      <c r="R8064" s="34"/>
      <c r="S8064" s="35"/>
      <c r="T8064" s="147"/>
    </row>
    <row r="8065">
      <c r="A8065" s="147"/>
      <c r="B8065" s="64"/>
      <c r="C8065" s="147" t="s">
        <v>217</v>
      </c>
      <c r="E8065" s="161"/>
      <c r="F8065" s="162"/>
      <c r="G8065" s="147"/>
      <c r="H8065" s="146"/>
      <c r="J8065" s="146"/>
      <c r="L8065" s="150"/>
      <c r="N8065" s="163"/>
      <c r="O8065" s="146"/>
      <c r="P8065" s="146"/>
      <c r="Q8065" s="146"/>
      <c r="R8065" s="34"/>
      <c r="S8065" s="35"/>
      <c r="T8065" s="147"/>
    </row>
    <row r="8066">
      <c r="A8066" s="147"/>
      <c r="B8066" s="64"/>
      <c r="C8066" s="147" t="s">
        <v>217</v>
      </c>
      <c r="E8066" s="161"/>
      <c r="F8066" s="162"/>
      <c r="G8066" s="147"/>
      <c r="H8066" s="146"/>
      <c r="J8066" s="146"/>
      <c r="L8066" s="150"/>
      <c r="N8066" s="163"/>
      <c r="O8066" s="146"/>
      <c r="P8066" s="146"/>
      <c r="Q8066" s="146"/>
      <c r="R8066" s="34"/>
      <c r="S8066" s="35"/>
      <c r="T8066" s="147"/>
    </row>
    <row r="8067">
      <c r="A8067" s="147"/>
      <c r="B8067" s="64"/>
      <c r="C8067" s="147" t="s">
        <v>217</v>
      </c>
      <c r="E8067" s="161"/>
      <c r="F8067" s="162"/>
      <c r="G8067" s="147"/>
      <c r="H8067" s="146"/>
      <c r="J8067" s="146"/>
      <c r="L8067" s="150"/>
      <c r="N8067" s="163"/>
      <c r="O8067" s="146"/>
      <c r="P8067" s="146"/>
      <c r="Q8067" s="146"/>
      <c r="R8067" s="34"/>
      <c r="S8067" s="35"/>
      <c r="T8067" s="147"/>
    </row>
    <row r="8068">
      <c r="A8068" s="147"/>
      <c r="B8068" s="64"/>
      <c r="C8068" s="147" t="s">
        <v>217</v>
      </c>
      <c r="E8068" s="161"/>
      <c r="F8068" s="162"/>
      <c r="G8068" s="147"/>
      <c r="H8068" s="146"/>
      <c r="J8068" s="146"/>
      <c r="L8068" s="150"/>
      <c r="N8068" s="163"/>
      <c r="O8068" s="146"/>
      <c r="P8068" s="146"/>
      <c r="Q8068" s="146"/>
      <c r="R8068" s="34"/>
      <c r="S8068" s="35"/>
      <c r="T8068" s="147"/>
    </row>
    <row r="8069">
      <c r="A8069" s="147"/>
      <c r="B8069" s="64"/>
      <c r="C8069" s="147" t="s">
        <v>217</v>
      </c>
      <c r="E8069" s="161"/>
      <c r="F8069" s="162"/>
      <c r="G8069" s="147"/>
      <c r="H8069" s="146"/>
      <c r="J8069" s="146"/>
      <c r="L8069" s="150"/>
      <c r="N8069" s="163"/>
      <c r="O8069" s="146"/>
      <c r="P8069" s="146"/>
      <c r="Q8069" s="146"/>
      <c r="R8069" s="34"/>
      <c r="S8069" s="35"/>
      <c r="T8069" s="147"/>
    </row>
    <row r="8070">
      <c r="A8070" s="147"/>
      <c r="B8070" s="64"/>
      <c r="C8070" s="147" t="s">
        <v>217</v>
      </c>
      <c r="E8070" s="161"/>
      <c r="F8070" s="162"/>
      <c r="G8070" s="147"/>
      <c r="H8070" s="146"/>
      <c r="J8070" s="146"/>
      <c r="L8070" s="150"/>
      <c r="N8070" s="163"/>
      <c r="O8070" s="146"/>
      <c r="P8070" s="146"/>
      <c r="Q8070" s="146"/>
      <c r="R8070" s="34"/>
      <c r="S8070" s="35"/>
      <c r="T8070" s="147"/>
    </row>
    <row r="8071">
      <c r="A8071" s="147"/>
      <c r="B8071" s="64"/>
      <c r="C8071" s="147" t="s">
        <v>217</v>
      </c>
      <c r="E8071" s="161"/>
      <c r="F8071" s="162"/>
      <c r="G8071" s="147"/>
      <c r="H8071" s="146"/>
      <c r="J8071" s="146"/>
      <c r="L8071" s="150"/>
      <c r="N8071" s="163"/>
      <c r="O8071" s="146"/>
      <c r="P8071" s="146"/>
      <c r="Q8071" s="146"/>
      <c r="R8071" s="34"/>
      <c r="S8071" s="35"/>
      <c r="T8071" s="147"/>
    </row>
    <row r="8072">
      <c r="A8072" s="147"/>
      <c r="B8072" s="64"/>
      <c r="C8072" s="147" t="s">
        <v>217</v>
      </c>
      <c r="E8072" s="161"/>
      <c r="F8072" s="162"/>
      <c r="G8072" s="147"/>
      <c r="H8072" s="146"/>
      <c r="J8072" s="146"/>
      <c r="L8072" s="150"/>
      <c r="N8072" s="163"/>
      <c r="O8072" s="146"/>
      <c r="P8072" s="146"/>
      <c r="Q8072" s="146"/>
      <c r="R8072" s="34"/>
      <c r="S8072" s="35"/>
      <c r="T8072" s="147"/>
    </row>
    <row r="8073">
      <c r="A8073" s="147"/>
      <c r="B8073" s="64"/>
      <c r="C8073" s="147" t="s">
        <v>217</v>
      </c>
      <c r="E8073" s="161"/>
      <c r="F8073" s="162"/>
      <c r="G8073" s="147"/>
      <c r="H8073" s="146"/>
      <c r="J8073" s="146"/>
      <c r="L8073" s="150"/>
      <c r="N8073" s="163"/>
      <c r="O8073" s="146"/>
      <c r="P8073" s="146"/>
      <c r="Q8073" s="146"/>
      <c r="R8073" s="34"/>
      <c r="S8073" s="35"/>
      <c r="T8073" s="147"/>
    </row>
    <row r="8074">
      <c r="A8074" s="147"/>
      <c r="B8074" s="64"/>
      <c r="C8074" s="147" t="s">
        <v>217</v>
      </c>
      <c r="E8074" s="161"/>
      <c r="F8074" s="162"/>
      <c r="G8074" s="147"/>
      <c r="H8074" s="146"/>
      <c r="J8074" s="146"/>
      <c r="L8074" s="150"/>
      <c r="N8074" s="163"/>
      <c r="O8074" s="146"/>
      <c r="P8074" s="146"/>
      <c r="Q8074" s="146"/>
      <c r="R8074" s="34"/>
      <c r="S8074" s="35"/>
      <c r="T8074" s="147"/>
    </row>
    <row r="8075">
      <c r="A8075" s="147"/>
      <c r="B8075" s="64"/>
      <c r="C8075" s="147" t="s">
        <v>217</v>
      </c>
      <c r="E8075" s="161"/>
      <c r="F8075" s="162"/>
      <c r="G8075" s="147"/>
      <c r="H8075" s="146"/>
      <c r="J8075" s="146"/>
      <c r="L8075" s="150"/>
      <c r="N8075" s="163"/>
      <c r="O8075" s="146"/>
      <c r="P8075" s="146"/>
      <c r="Q8075" s="146"/>
      <c r="R8075" s="34"/>
      <c r="S8075" s="35"/>
      <c r="T8075" s="147"/>
    </row>
    <row r="8076">
      <c r="A8076" s="147"/>
      <c r="B8076" s="64"/>
      <c r="C8076" s="147" t="s">
        <v>217</v>
      </c>
      <c r="E8076" s="161"/>
      <c r="F8076" s="162"/>
      <c r="G8076" s="147"/>
      <c r="H8076" s="146"/>
      <c r="J8076" s="146"/>
      <c r="L8076" s="150"/>
      <c r="N8076" s="163"/>
      <c r="O8076" s="146"/>
      <c r="P8076" s="146"/>
      <c r="Q8076" s="146"/>
      <c r="R8076" s="34"/>
      <c r="S8076" s="35"/>
      <c r="T8076" s="147"/>
    </row>
    <row r="8077">
      <c r="A8077" s="147"/>
      <c r="B8077" s="64"/>
      <c r="C8077" s="147" t="s">
        <v>217</v>
      </c>
      <c r="E8077" s="161"/>
      <c r="F8077" s="162"/>
      <c r="G8077" s="147"/>
      <c r="H8077" s="146"/>
      <c r="J8077" s="146"/>
      <c r="L8077" s="150"/>
      <c r="N8077" s="163"/>
      <c r="O8077" s="146"/>
      <c r="P8077" s="146"/>
      <c r="Q8077" s="146"/>
      <c r="R8077" s="34"/>
      <c r="S8077" s="35"/>
      <c r="T8077" s="147"/>
    </row>
    <row r="8078">
      <c r="A8078" s="147"/>
      <c r="B8078" s="64"/>
      <c r="C8078" s="147" t="s">
        <v>217</v>
      </c>
      <c r="E8078" s="161"/>
      <c r="F8078" s="162"/>
      <c r="G8078" s="147"/>
      <c r="H8078" s="146"/>
      <c r="J8078" s="146"/>
      <c r="L8078" s="150"/>
      <c r="N8078" s="163"/>
      <c r="O8078" s="146"/>
      <c r="P8078" s="146"/>
      <c r="Q8078" s="146"/>
      <c r="R8078" s="34"/>
      <c r="S8078" s="35"/>
      <c r="T8078" s="147"/>
    </row>
    <row r="8079">
      <c r="A8079" s="147"/>
      <c r="B8079" s="64"/>
      <c r="C8079" s="147" t="s">
        <v>217</v>
      </c>
      <c r="E8079" s="161"/>
      <c r="F8079" s="162"/>
      <c r="G8079" s="147"/>
      <c r="H8079" s="146"/>
      <c r="J8079" s="146"/>
      <c r="L8079" s="150"/>
      <c r="N8079" s="163"/>
      <c r="O8079" s="146"/>
      <c r="P8079" s="146"/>
      <c r="Q8079" s="146"/>
      <c r="R8079" s="34"/>
      <c r="S8079" s="35"/>
      <c r="T8079" s="147"/>
    </row>
    <row r="8080">
      <c r="A8080" s="147"/>
      <c r="B8080" s="64"/>
      <c r="C8080" s="147" t="s">
        <v>217</v>
      </c>
      <c r="E8080" s="161"/>
      <c r="F8080" s="162"/>
      <c r="G8080" s="147"/>
      <c r="H8080" s="146"/>
      <c r="J8080" s="146"/>
      <c r="L8080" s="150"/>
      <c r="N8080" s="163"/>
      <c r="O8080" s="146"/>
      <c r="P8080" s="146"/>
      <c r="Q8080" s="146"/>
      <c r="R8080" s="34"/>
      <c r="S8080" s="35"/>
      <c r="T8080" s="147"/>
    </row>
    <row r="8081">
      <c r="A8081" s="147"/>
      <c r="B8081" s="64"/>
      <c r="C8081" s="147" t="s">
        <v>217</v>
      </c>
      <c r="E8081" s="161"/>
      <c r="F8081" s="162"/>
      <c r="G8081" s="147"/>
      <c r="H8081" s="146"/>
      <c r="J8081" s="146"/>
      <c r="L8081" s="150"/>
      <c r="N8081" s="163"/>
      <c r="O8081" s="146"/>
      <c r="P8081" s="146"/>
      <c r="Q8081" s="146"/>
      <c r="R8081" s="34"/>
      <c r="S8081" s="35"/>
      <c r="T8081" s="147"/>
    </row>
    <row r="8082">
      <c r="A8082" s="147"/>
      <c r="B8082" s="64"/>
      <c r="C8082" s="147" t="s">
        <v>217</v>
      </c>
      <c r="E8082" s="161"/>
      <c r="F8082" s="162"/>
      <c r="G8082" s="147"/>
      <c r="H8082" s="146"/>
      <c r="J8082" s="146"/>
      <c r="L8082" s="150"/>
      <c r="N8082" s="163"/>
      <c r="O8082" s="146"/>
      <c r="P8082" s="146"/>
      <c r="Q8082" s="146"/>
      <c r="R8082" s="34"/>
      <c r="S8082" s="35"/>
      <c r="T8082" s="147"/>
    </row>
    <row r="8083">
      <c r="A8083" s="147"/>
      <c r="B8083" s="64"/>
      <c r="C8083" s="147" t="s">
        <v>217</v>
      </c>
      <c r="E8083" s="161"/>
      <c r="F8083" s="162"/>
      <c r="G8083" s="147"/>
      <c r="H8083" s="146"/>
      <c r="J8083" s="146"/>
      <c r="L8083" s="150"/>
      <c r="N8083" s="163"/>
      <c r="O8083" s="146"/>
      <c r="P8083" s="146"/>
      <c r="Q8083" s="146"/>
      <c r="R8083" s="34"/>
      <c r="S8083" s="35"/>
      <c r="T8083" s="147"/>
    </row>
    <row r="8084">
      <c r="A8084" s="147"/>
      <c r="B8084" s="64"/>
      <c r="C8084" s="147" t="s">
        <v>217</v>
      </c>
      <c r="E8084" s="161"/>
      <c r="F8084" s="162"/>
      <c r="G8084" s="147"/>
      <c r="H8084" s="146"/>
      <c r="J8084" s="146"/>
      <c r="L8084" s="150"/>
      <c r="N8084" s="163"/>
      <c r="O8084" s="146"/>
      <c r="P8084" s="146"/>
      <c r="Q8084" s="146"/>
      <c r="R8084" s="34"/>
      <c r="S8084" s="35"/>
      <c r="T8084" s="147"/>
    </row>
    <row r="8085">
      <c r="A8085" s="147"/>
      <c r="B8085" s="64"/>
      <c r="C8085" s="147" t="s">
        <v>217</v>
      </c>
      <c r="E8085" s="161"/>
      <c r="F8085" s="162"/>
      <c r="G8085" s="147"/>
      <c r="H8085" s="146"/>
      <c r="J8085" s="146"/>
      <c r="L8085" s="150"/>
      <c r="N8085" s="163"/>
      <c r="O8085" s="146"/>
      <c r="P8085" s="146"/>
      <c r="Q8085" s="146"/>
      <c r="R8085" s="34"/>
      <c r="S8085" s="35"/>
      <c r="T8085" s="147"/>
    </row>
    <row r="8086">
      <c r="A8086" s="147"/>
      <c r="B8086" s="64"/>
      <c r="C8086" s="147" t="s">
        <v>217</v>
      </c>
      <c r="E8086" s="161"/>
      <c r="F8086" s="162"/>
      <c r="G8086" s="147"/>
      <c r="H8086" s="146"/>
      <c r="J8086" s="146"/>
      <c r="L8086" s="150"/>
      <c r="N8086" s="163"/>
      <c r="O8086" s="146"/>
      <c r="P8086" s="146"/>
      <c r="Q8086" s="146"/>
      <c r="R8086" s="34"/>
      <c r="S8086" s="35"/>
      <c r="T8086" s="147"/>
    </row>
    <row r="8087">
      <c r="A8087" s="147"/>
      <c r="B8087" s="64"/>
      <c r="C8087" s="147" t="s">
        <v>217</v>
      </c>
      <c r="E8087" s="161"/>
      <c r="F8087" s="162"/>
      <c r="G8087" s="147"/>
      <c r="H8087" s="146"/>
      <c r="J8087" s="146"/>
      <c r="L8087" s="150"/>
      <c r="N8087" s="163"/>
      <c r="O8087" s="146"/>
      <c r="P8087" s="146"/>
      <c r="Q8087" s="146"/>
      <c r="R8087" s="34"/>
      <c r="S8087" s="35"/>
      <c r="T8087" s="147"/>
    </row>
    <row r="8088">
      <c r="A8088" s="147"/>
      <c r="B8088" s="64"/>
      <c r="C8088" s="147" t="s">
        <v>217</v>
      </c>
      <c r="E8088" s="161"/>
      <c r="F8088" s="162"/>
      <c r="G8088" s="147"/>
      <c r="H8088" s="146"/>
      <c r="J8088" s="146"/>
      <c r="L8088" s="150"/>
      <c r="N8088" s="163"/>
      <c r="O8088" s="146"/>
      <c r="P8088" s="146"/>
      <c r="Q8088" s="146"/>
      <c r="R8088" s="34"/>
      <c r="S8088" s="35"/>
      <c r="T8088" s="147"/>
    </row>
    <row r="8089">
      <c r="A8089" s="147"/>
      <c r="B8089" s="64"/>
      <c r="C8089" s="147" t="s">
        <v>217</v>
      </c>
      <c r="E8089" s="161"/>
      <c r="F8089" s="162"/>
      <c r="G8089" s="147"/>
      <c r="H8089" s="146"/>
      <c r="J8089" s="146"/>
      <c r="L8089" s="150"/>
      <c r="N8089" s="163"/>
      <c r="O8089" s="146"/>
      <c r="P8089" s="146"/>
      <c r="Q8089" s="146"/>
      <c r="R8089" s="34"/>
      <c r="S8089" s="35"/>
      <c r="T8089" s="147"/>
    </row>
    <row r="8090">
      <c r="A8090" s="147"/>
      <c r="B8090" s="64"/>
      <c r="C8090" s="147" t="s">
        <v>217</v>
      </c>
      <c r="E8090" s="161"/>
      <c r="F8090" s="162"/>
      <c r="G8090" s="147"/>
      <c r="H8090" s="146"/>
      <c r="J8090" s="146"/>
      <c r="L8090" s="150"/>
      <c r="N8090" s="163"/>
      <c r="O8090" s="146"/>
      <c r="P8090" s="146"/>
      <c r="Q8090" s="146"/>
      <c r="R8090" s="34"/>
      <c r="S8090" s="35"/>
      <c r="T8090" s="147"/>
    </row>
    <row r="8091">
      <c r="A8091" s="147"/>
      <c r="B8091" s="64"/>
      <c r="C8091" s="147" t="s">
        <v>217</v>
      </c>
      <c r="E8091" s="161"/>
      <c r="F8091" s="162"/>
      <c r="G8091" s="147"/>
      <c r="H8091" s="146"/>
      <c r="J8091" s="146"/>
      <c r="L8091" s="150"/>
      <c r="N8091" s="163"/>
      <c r="O8091" s="146"/>
      <c r="P8091" s="146"/>
      <c r="Q8091" s="146"/>
      <c r="R8091" s="34"/>
      <c r="S8091" s="35"/>
      <c r="T8091" s="147"/>
    </row>
    <row r="8092">
      <c r="A8092" s="147"/>
      <c r="B8092" s="64"/>
      <c r="C8092" s="147" t="s">
        <v>217</v>
      </c>
      <c r="E8092" s="161"/>
      <c r="F8092" s="162"/>
      <c r="G8092" s="147"/>
      <c r="H8092" s="146"/>
      <c r="J8092" s="146"/>
      <c r="L8092" s="150"/>
      <c r="N8092" s="163"/>
      <c r="O8092" s="146"/>
      <c r="P8092" s="146"/>
      <c r="Q8092" s="146"/>
      <c r="R8092" s="34"/>
      <c r="S8092" s="35"/>
      <c r="T8092" s="147"/>
    </row>
    <row r="8093">
      <c r="A8093" s="147"/>
      <c r="B8093" s="64"/>
      <c r="C8093" s="147" t="s">
        <v>217</v>
      </c>
      <c r="E8093" s="161"/>
      <c r="F8093" s="162"/>
      <c r="G8093" s="147"/>
      <c r="H8093" s="146"/>
      <c r="J8093" s="146"/>
      <c r="L8093" s="150"/>
      <c r="N8093" s="163"/>
      <c r="O8093" s="146"/>
      <c r="P8093" s="146"/>
      <c r="Q8093" s="146"/>
      <c r="R8093" s="34"/>
      <c r="S8093" s="35"/>
      <c r="T8093" s="147"/>
    </row>
    <row r="8094">
      <c r="A8094" s="147"/>
      <c r="B8094" s="64"/>
      <c r="C8094" s="147" t="s">
        <v>217</v>
      </c>
      <c r="E8094" s="161"/>
      <c r="F8094" s="162"/>
      <c r="G8094" s="147"/>
      <c r="H8094" s="146"/>
      <c r="J8094" s="146"/>
      <c r="L8094" s="150"/>
      <c r="N8094" s="163"/>
      <c r="O8094" s="146"/>
      <c r="P8094" s="146"/>
      <c r="Q8094" s="146"/>
      <c r="R8094" s="34"/>
      <c r="S8094" s="35"/>
      <c r="T8094" s="147"/>
    </row>
    <row r="8095">
      <c r="A8095" s="147"/>
      <c r="B8095" s="64"/>
      <c r="C8095" s="147" t="s">
        <v>217</v>
      </c>
      <c r="E8095" s="161"/>
      <c r="F8095" s="162"/>
      <c r="G8095" s="147"/>
      <c r="H8095" s="146"/>
      <c r="J8095" s="146"/>
      <c r="L8095" s="150"/>
      <c r="N8095" s="163"/>
      <c r="O8095" s="146"/>
      <c r="P8095" s="146"/>
      <c r="Q8095" s="146"/>
      <c r="R8095" s="34"/>
      <c r="S8095" s="35"/>
      <c r="T8095" s="147"/>
    </row>
    <row r="8096">
      <c r="A8096" s="147"/>
      <c r="B8096" s="64"/>
      <c r="C8096" s="147" t="s">
        <v>217</v>
      </c>
      <c r="E8096" s="161"/>
      <c r="F8096" s="162"/>
      <c r="G8096" s="147"/>
      <c r="H8096" s="146"/>
      <c r="J8096" s="146"/>
      <c r="L8096" s="150"/>
      <c r="N8096" s="163"/>
      <c r="O8096" s="146"/>
      <c r="P8096" s="146"/>
      <c r="Q8096" s="146"/>
      <c r="R8096" s="34"/>
      <c r="S8096" s="35"/>
      <c r="T8096" s="147"/>
    </row>
    <row r="8097">
      <c r="A8097" s="147"/>
      <c r="B8097" s="64"/>
      <c r="C8097" s="147" t="s">
        <v>217</v>
      </c>
      <c r="E8097" s="161"/>
      <c r="F8097" s="162"/>
      <c r="G8097" s="147"/>
      <c r="H8097" s="146"/>
      <c r="J8097" s="146"/>
      <c r="L8097" s="150"/>
      <c r="N8097" s="163"/>
      <c r="O8097" s="146"/>
      <c r="P8097" s="146"/>
      <c r="Q8097" s="146"/>
      <c r="R8097" s="34"/>
      <c r="S8097" s="35"/>
      <c r="T8097" s="147"/>
    </row>
    <row r="8098">
      <c r="A8098" s="147"/>
      <c r="B8098" s="64"/>
      <c r="C8098" s="147" t="s">
        <v>217</v>
      </c>
      <c r="E8098" s="161"/>
      <c r="F8098" s="162"/>
      <c r="G8098" s="147"/>
      <c r="H8098" s="146"/>
      <c r="J8098" s="146"/>
      <c r="L8098" s="150"/>
      <c r="N8098" s="163"/>
      <c r="O8098" s="146"/>
      <c r="P8098" s="146"/>
      <c r="Q8098" s="146"/>
      <c r="R8098" s="34"/>
      <c r="S8098" s="35"/>
      <c r="T8098" s="147"/>
    </row>
    <row r="8099">
      <c r="A8099" s="147"/>
      <c r="B8099" s="64"/>
      <c r="C8099" s="147" t="s">
        <v>217</v>
      </c>
      <c r="E8099" s="161"/>
      <c r="F8099" s="162"/>
      <c r="G8099" s="147"/>
      <c r="H8099" s="146"/>
      <c r="J8099" s="146"/>
      <c r="L8099" s="150"/>
      <c r="N8099" s="163"/>
      <c r="O8099" s="146"/>
      <c r="P8099" s="146"/>
      <c r="Q8099" s="146"/>
      <c r="R8099" s="34"/>
      <c r="S8099" s="35"/>
      <c r="T8099" s="147"/>
    </row>
    <row r="8100">
      <c r="A8100" s="147"/>
      <c r="B8100" s="64"/>
      <c r="C8100" s="147" t="s">
        <v>217</v>
      </c>
      <c r="E8100" s="161"/>
      <c r="F8100" s="162"/>
      <c r="G8100" s="147"/>
      <c r="H8100" s="146"/>
      <c r="J8100" s="146"/>
      <c r="L8100" s="150"/>
      <c r="N8100" s="163"/>
      <c r="O8100" s="146"/>
      <c r="P8100" s="146"/>
      <c r="Q8100" s="146"/>
      <c r="R8100" s="34"/>
      <c r="S8100" s="35"/>
      <c r="T8100" s="147"/>
    </row>
    <row r="8101">
      <c r="A8101" s="147"/>
      <c r="B8101" s="64"/>
      <c r="C8101" s="147" t="s">
        <v>217</v>
      </c>
      <c r="E8101" s="161"/>
      <c r="F8101" s="162"/>
      <c r="G8101" s="147"/>
      <c r="H8101" s="146"/>
      <c r="J8101" s="146"/>
      <c r="L8101" s="150"/>
      <c r="N8101" s="163"/>
      <c r="O8101" s="146"/>
      <c r="P8101" s="146"/>
      <c r="Q8101" s="146"/>
      <c r="R8101" s="34"/>
      <c r="S8101" s="35"/>
      <c r="T8101" s="147"/>
    </row>
    <row r="8102">
      <c r="A8102" s="147"/>
      <c r="B8102" s="64"/>
      <c r="C8102" s="147" t="s">
        <v>217</v>
      </c>
      <c r="E8102" s="161"/>
      <c r="F8102" s="162"/>
      <c r="G8102" s="147"/>
      <c r="H8102" s="146"/>
      <c r="J8102" s="146"/>
      <c r="L8102" s="150"/>
      <c r="N8102" s="163"/>
      <c r="O8102" s="146"/>
      <c r="P8102" s="146"/>
      <c r="Q8102" s="146"/>
      <c r="R8102" s="34"/>
      <c r="S8102" s="35"/>
      <c r="T8102" s="147"/>
    </row>
    <row r="8103">
      <c r="A8103" s="147"/>
      <c r="B8103" s="64"/>
      <c r="C8103" s="147" t="s">
        <v>217</v>
      </c>
      <c r="E8103" s="161"/>
      <c r="F8103" s="162"/>
      <c r="G8103" s="147"/>
      <c r="H8103" s="146"/>
      <c r="J8103" s="146"/>
      <c r="L8103" s="150"/>
      <c r="N8103" s="163"/>
      <c r="O8103" s="146"/>
      <c r="P8103" s="146"/>
      <c r="Q8103" s="146"/>
      <c r="R8103" s="34"/>
      <c r="S8103" s="35"/>
      <c r="T8103" s="147"/>
    </row>
    <row r="8104">
      <c r="A8104" s="147"/>
      <c r="B8104" s="64"/>
      <c r="C8104" s="147" t="s">
        <v>217</v>
      </c>
      <c r="E8104" s="161"/>
      <c r="F8104" s="162"/>
      <c r="G8104" s="147"/>
      <c r="H8104" s="146"/>
      <c r="J8104" s="146"/>
      <c r="L8104" s="150"/>
      <c r="N8104" s="163"/>
      <c r="O8104" s="146"/>
      <c r="P8104" s="146"/>
      <c r="Q8104" s="146"/>
      <c r="R8104" s="34"/>
      <c r="S8104" s="35"/>
      <c r="T8104" s="147"/>
    </row>
    <row r="8105">
      <c r="A8105" s="147"/>
      <c r="B8105" s="64"/>
      <c r="C8105" s="147" t="s">
        <v>217</v>
      </c>
      <c r="E8105" s="161"/>
      <c r="F8105" s="162"/>
      <c r="G8105" s="147"/>
      <c r="H8105" s="146"/>
      <c r="J8105" s="146"/>
      <c r="L8105" s="150"/>
      <c r="N8105" s="163"/>
      <c r="O8105" s="146"/>
      <c r="P8105" s="146"/>
      <c r="Q8105" s="146"/>
      <c r="R8105" s="34"/>
      <c r="S8105" s="35"/>
      <c r="T8105" s="147"/>
    </row>
    <row r="8106">
      <c r="A8106" s="147"/>
      <c r="B8106" s="64"/>
      <c r="C8106" s="147" t="s">
        <v>217</v>
      </c>
      <c r="E8106" s="161"/>
      <c r="F8106" s="162"/>
      <c r="G8106" s="147"/>
      <c r="H8106" s="146"/>
      <c r="J8106" s="146"/>
      <c r="L8106" s="150"/>
      <c r="N8106" s="163"/>
      <c r="O8106" s="146"/>
      <c r="P8106" s="146"/>
      <c r="Q8106" s="146"/>
      <c r="R8106" s="34"/>
      <c r="S8106" s="35"/>
      <c r="T8106" s="147"/>
    </row>
    <row r="8107">
      <c r="A8107" s="147"/>
      <c r="B8107" s="64"/>
      <c r="C8107" s="147" t="s">
        <v>217</v>
      </c>
      <c r="E8107" s="161"/>
      <c r="F8107" s="162"/>
      <c r="G8107" s="147"/>
      <c r="H8107" s="146"/>
      <c r="J8107" s="146"/>
      <c r="L8107" s="150"/>
      <c r="N8107" s="163"/>
      <c r="O8107" s="146"/>
      <c r="P8107" s="146"/>
      <c r="Q8107" s="146"/>
      <c r="R8107" s="34"/>
      <c r="S8107" s="35"/>
      <c r="T8107" s="147"/>
    </row>
    <row r="8108">
      <c r="A8108" s="147"/>
      <c r="B8108" s="64"/>
      <c r="C8108" s="147" t="s">
        <v>217</v>
      </c>
      <c r="E8108" s="161"/>
      <c r="F8108" s="162"/>
      <c r="G8108" s="147"/>
      <c r="H8108" s="146"/>
      <c r="J8108" s="146"/>
      <c r="L8108" s="150"/>
      <c r="N8108" s="163"/>
      <c r="O8108" s="146"/>
      <c r="P8108" s="146"/>
      <c r="Q8108" s="146"/>
      <c r="R8108" s="34"/>
      <c r="S8108" s="35"/>
      <c r="T8108" s="147"/>
    </row>
    <row r="8109">
      <c r="A8109" s="147"/>
      <c r="B8109" s="64"/>
      <c r="C8109" s="147" t="s">
        <v>217</v>
      </c>
      <c r="E8109" s="161"/>
      <c r="F8109" s="162"/>
      <c r="G8109" s="147"/>
      <c r="H8109" s="146"/>
      <c r="J8109" s="146"/>
      <c r="L8109" s="150"/>
      <c r="N8109" s="163"/>
      <c r="O8109" s="146"/>
      <c r="P8109" s="146"/>
      <c r="Q8109" s="146"/>
      <c r="R8109" s="34"/>
      <c r="S8109" s="35"/>
      <c r="T8109" s="147"/>
    </row>
    <row r="8110">
      <c r="A8110" s="147"/>
      <c r="B8110" s="64"/>
      <c r="C8110" s="147" t="s">
        <v>217</v>
      </c>
      <c r="E8110" s="161"/>
      <c r="F8110" s="162"/>
      <c r="G8110" s="147"/>
      <c r="H8110" s="146"/>
      <c r="J8110" s="146"/>
      <c r="L8110" s="150"/>
      <c r="N8110" s="163"/>
      <c r="O8110" s="146"/>
      <c r="P8110" s="146"/>
      <c r="Q8110" s="146"/>
      <c r="R8110" s="34"/>
      <c r="S8110" s="35"/>
      <c r="T8110" s="147"/>
    </row>
    <row r="8111">
      <c r="A8111" s="147"/>
      <c r="B8111" s="64"/>
      <c r="C8111" s="147" t="s">
        <v>217</v>
      </c>
      <c r="E8111" s="161"/>
      <c r="F8111" s="162"/>
      <c r="G8111" s="147"/>
      <c r="H8111" s="146"/>
      <c r="J8111" s="146"/>
      <c r="L8111" s="150"/>
      <c r="N8111" s="163"/>
      <c r="O8111" s="146"/>
      <c r="P8111" s="146"/>
      <c r="Q8111" s="146"/>
      <c r="R8111" s="34"/>
      <c r="S8111" s="35"/>
      <c r="T8111" s="147"/>
    </row>
    <row r="8112">
      <c r="A8112" s="147"/>
      <c r="B8112" s="64"/>
      <c r="C8112" s="147" t="s">
        <v>217</v>
      </c>
      <c r="E8112" s="161"/>
      <c r="F8112" s="162"/>
      <c r="G8112" s="147"/>
      <c r="H8112" s="146"/>
      <c r="J8112" s="146"/>
      <c r="L8112" s="150"/>
      <c r="N8112" s="163"/>
      <c r="O8112" s="146"/>
      <c r="P8112" s="146"/>
      <c r="Q8112" s="146"/>
      <c r="R8112" s="34"/>
      <c r="S8112" s="35"/>
      <c r="T8112" s="147"/>
    </row>
    <row r="8113">
      <c r="A8113" s="147"/>
      <c r="B8113" s="64"/>
      <c r="C8113" s="147" t="s">
        <v>217</v>
      </c>
      <c r="E8113" s="161"/>
      <c r="F8113" s="162"/>
      <c r="G8113" s="147"/>
      <c r="H8113" s="146"/>
      <c r="J8113" s="146"/>
      <c r="L8113" s="150"/>
      <c r="N8113" s="163"/>
      <c r="O8113" s="146"/>
      <c r="P8113" s="146"/>
      <c r="Q8113" s="146"/>
      <c r="R8113" s="34"/>
      <c r="S8113" s="35"/>
      <c r="T8113" s="147"/>
    </row>
    <row r="8114">
      <c r="A8114" s="147"/>
      <c r="B8114" s="64"/>
      <c r="C8114" s="147" t="s">
        <v>217</v>
      </c>
      <c r="E8114" s="161"/>
      <c r="F8114" s="162"/>
      <c r="G8114" s="147"/>
      <c r="H8114" s="146"/>
      <c r="J8114" s="146"/>
      <c r="L8114" s="150"/>
      <c r="N8114" s="163"/>
      <c r="O8114" s="146"/>
      <c r="P8114" s="146"/>
      <c r="Q8114" s="146"/>
      <c r="R8114" s="34"/>
      <c r="S8114" s="35"/>
      <c r="T8114" s="147"/>
    </row>
    <row r="8115">
      <c r="A8115" s="147"/>
      <c r="B8115" s="64"/>
      <c r="C8115" s="147" t="s">
        <v>217</v>
      </c>
      <c r="E8115" s="161"/>
      <c r="F8115" s="162"/>
      <c r="G8115" s="147"/>
      <c r="H8115" s="146"/>
      <c r="J8115" s="146"/>
      <c r="L8115" s="150"/>
      <c r="N8115" s="163"/>
      <c r="O8115" s="146"/>
      <c r="P8115" s="146"/>
      <c r="Q8115" s="146"/>
      <c r="R8115" s="34"/>
      <c r="S8115" s="35"/>
      <c r="T8115" s="147"/>
    </row>
    <row r="8116">
      <c r="A8116" s="147"/>
      <c r="B8116" s="64"/>
      <c r="C8116" s="147" t="s">
        <v>217</v>
      </c>
      <c r="E8116" s="161"/>
      <c r="F8116" s="162"/>
      <c r="G8116" s="147"/>
      <c r="H8116" s="146"/>
      <c r="J8116" s="146"/>
      <c r="L8116" s="150"/>
      <c r="N8116" s="163"/>
      <c r="O8116" s="146"/>
      <c r="P8116" s="146"/>
      <c r="Q8116" s="146"/>
      <c r="R8116" s="34"/>
      <c r="S8116" s="35"/>
      <c r="T8116" s="147"/>
    </row>
    <row r="8117">
      <c r="A8117" s="147"/>
      <c r="B8117" s="64"/>
      <c r="C8117" s="147" t="s">
        <v>217</v>
      </c>
      <c r="E8117" s="161"/>
      <c r="F8117" s="162"/>
      <c r="G8117" s="147"/>
      <c r="H8117" s="146"/>
      <c r="J8117" s="146"/>
      <c r="L8117" s="150"/>
      <c r="N8117" s="163"/>
      <c r="O8117" s="146"/>
      <c r="P8117" s="146"/>
      <c r="Q8117" s="146"/>
      <c r="R8117" s="34"/>
      <c r="S8117" s="35"/>
      <c r="T8117" s="147"/>
    </row>
    <row r="8118">
      <c r="A8118" s="147"/>
      <c r="B8118" s="64"/>
      <c r="C8118" s="147" t="s">
        <v>217</v>
      </c>
      <c r="E8118" s="161"/>
      <c r="F8118" s="162"/>
      <c r="G8118" s="147"/>
      <c r="H8118" s="146"/>
      <c r="J8118" s="146"/>
      <c r="L8118" s="150"/>
      <c r="N8118" s="163"/>
      <c r="O8118" s="146"/>
      <c r="P8118" s="146"/>
      <c r="Q8118" s="146"/>
      <c r="R8118" s="34"/>
      <c r="S8118" s="35"/>
      <c r="T8118" s="147"/>
    </row>
    <row r="8119">
      <c r="A8119" s="147"/>
      <c r="B8119" s="64"/>
      <c r="C8119" s="147" t="s">
        <v>217</v>
      </c>
      <c r="E8119" s="161"/>
      <c r="F8119" s="162"/>
      <c r="G8119" s="147"/>
      <c r="H8119" s="146"/>
      <c r="J8119" s="146"/>
      <c r="L8119" s="150"/>
      <c r="N8119" s="163"/>
      <c r="O8119" s="146"/>
      <c r="P8119" s="146"/>
      <c r="Q8119" s="146"/>
      <c r="R8119" s="34"/>
      <c r="S8119" s="35"/>
      <c r="T8119" s="147"/>
    </row>
    <row r="8120">
      <c r="A8120" s="147"/>
      <c r="B8120" s="64"/>
      <c r="C8120" s="147" t="s">
        <v>217</v>
      </c>
      <c r="E8120" s="161"/>
      <c r="F8120" s="162"/>
      <c r="G8120" s="147"/>
      <c r="H8120" s="146"/>
      <c r="J8120" s="146"/>
      <c r="L8120" s="150"/>
      <c r="N8120" s="163"/>
      <c r="O8120" s="146"/>
      <c r="P8120" s="146"/>
      <c r="Q8120" s="146"/>
      <c r="R8120" s="34"/>
      <c r="S8120" s="35"/>
      <c r="T8120" s="147"/>
    </row>
    <row r="8121">
      <c r="A8121" s="147"/>
      <c r="B8121" s="64"/>
      <c r="C8121" s="147" t="s">
        <v>217</v>
      </c>
      <c r="E8121" s="161"/>
      <c r="F8121" s="162"/>
      <c r="G8121" s="147"/>
      <c r="H8121" s="146"/>
      <c r="J8121" s="146"/>
      <c r="L8121" s="150"/>
      <c r="N8121" s="163"/>
      <c r="O8121" s="146"/>
      <c r="P8121" s="146"/>
      <c r="Q8121" s="146"/>
      <c r="R8121" s="34"/>
      <c r="S8121" s="35"/>
      <c r="T8121" s="147"/>
    </row>
    <row r="8122">
      <c r="A8122" s="147"/>
      <c r="B8122" s="64"/>
      <c r="C8122" s="147" t="s">
        <v>217</v>
      </c>
      <c r="E8122" s="161"/>
      <c r="F8122" s="162"/>
      <c r="G8122" s="147"/>
      <c r="H8122" s="146"/>
      <c r="J8122" s="146"/>
      <c r="L8122" s="150"/>
      <c r="N8122" s="163"/>
      <c r="O8122" s="146"/>
      <c r="P8122" s="146"/>
      <c r="Q8122" s="146"/>
      <c r="R8122" s="34"/>
      <c r="S8122" s="35"/>
      <c r="T8122" s="147"/>
    </row>
    <row r="8123">
      <c r="A8123" s="147"/>
      <c r="B8123" s="64"/>
      <c r="C8123" s="147" t="s">
        <v>217</v>
      </c>
      <c r="E8123" s="161"/>
      <c r="F8123" s="162"/>
      <c r="G8123" s="147"/>
      <c r="H8123" s="146"/>
      <c r="J8123" s="146"/>
      <c r="L8123" s="150"/>
      <c r="N8123" s="163"/>
      <c r="O8123" s="146"/>
      <c r="P8123" s="146"/>
      <c r="Q8123" s="146"/>
      <c r="R8123" s="34"/>
      <c r="S8123" s="35"/>
      <c r="T8123" s="147"/>
    </row>
    <row r="8124">
      <c r="A8124" s="147"/>
      <c r="B8124" s="64"/>
      <c r="C8124" s="147" t="s">
        <v>217</v>
      </c>
      <c r="E8124" s="161"/>
      <c r="F8124" s="162"/>
      <c r="G8124" s="147"/>
      <c r="H8124" s="146"/>
      <c r="J8124" s="146"/>
      <c r="L8124" s="150"/>
      <c r="N8124" s="163"/>
      <c r="O8124" s="146"/>
      <c r="P8124" s="146"/>
      <c r="Q8124" s="146"/>
      <c r="R8124" s="34"/>
      <c r="S8124" s="35"/>
      <c r="T8124" s="147"/>
    </row>
    <row r="8125">
      <c r="A8125" s="147"/>
      <c r="B8125" s="64"/>
      <c r="C8125" s="147" t="s">
        <v>217</v>
      </c>
      <c r="E8125" s="161"/>
      <c r="F8125" s="162"/>
      <c r="G8125" s="147"/>
      <c r="H8125" s="146"/>
      <c r="J8125" s="146"/>
      <c r="L8125" s="150"/>
      <c r="N8125" s="163"/>
      <c r="O8125" s="146"/>
      <c r="P8125" s="146"/>
      <c r="Q8125" s="146"/>
      <c r="R8125" s="34"/>
      <c r="S8125" s="35"/>
      <c r="T8125" s="147"/>
    </row>
    <row r="8126">
      <c r="A8126" s="147"/>
      <c r="B8126" s="64"/>
      <c r="C8126" s="147" t="s">
        <v>217</v>
      </c>
      <c r="E8126" s="161"/>
      <c r="F8126" s="162"/>
      <c r="G8126" s="147"/>
      <c r="H8126" s="146"/>
      <c r="J8126" s="146"/>
      <c r="L8126" s="150"/>
      <c r="N8126" s="163"/>
      <c r="O8126" s="146"/>
      <c r="P8126" s="146"/>
      <c r="Q8126" s="146"/>
      <c r="R8126" s="34"/>
      <c r="S8126" s="35"/>
      <c r="T8126" s="147"/>
    </row>
    <row r="8127">
      <c r="A8127" s="147"/>
      <c r="B8127" s="64"/>
      <c r="C8127" s="147" t="s">
        <v>217</v>
      </c>
      <c r="E8127" s="161"/>
      <c r="F8127" s="162"/>
      <c r="G8127" s="147"/>
      <c r="H8127" s="146"/>
      <c r="J8127" s="146"/>
      <c r="L8127" s="150"/>
      <c r="N8127" s="163"/>
      <c r="O8127" s="146"/>
      <c r="P8127" s="146"/>
      <c r="Q8127" s="146"/>
      <c r="R8127" s="34"/>
      <c r="S8127" s="35"/>
      <c r="T8127" s="147"/>
    </row>
    <row r="8128">
      <c r="A8128" s="147"/>
      <c r="B8128" s="64"/>
      <c r="C8128" s="147" t="s">
        <v>217</v>
      </c>
      <c r="E8128" s="161"/>
      <c r="F8128" s="162"/>
      <c r="G8128" s="147"/>
      <c r="H8128" s="146"/>
      <c r="J8128" s="146"/>
      <c r="L8128" s="150"/>
      <c r="N8128" s="163"/>
      <c r="O8128" s="146"/>
      <c r="P8128" s="146"/>
      <c r="Q8128" s="146"/>
      <c r="R8128" s="34"/>
      <c r="S8128" s="35"/>
      <c r="T8128" s="147"/>
    </row>
    <row r="8129">
      <c r="A8129" s="147"/>
      <c r="B8129" s="64"/>
      <c r="C8129" s="147" t="s">
        <v>217</v>
      </c>
      <c r="E8129" s="161"/>
      <c r="F8129" s="162"/>
      <c r="G8129" s="147"/>
      <c r="H8129" s="146"/>
      <c r="J8129" s="146"/>
      <c r="L8129" s="150"/>
      <c r="N8129" s="163"/>
      <c r="O8129" s="146"/>
      <c r="P8129" s="146"/>
      <c r="Q8129" s="146"/>
      <c r="R8129" s="34"/>
      <c r="S8129" s="35"/>
      <c r="T8129" s="147"/>
    </row>
    <row r="8130">
      <c r="A8130" s="147"/>
      <c r="B8130" s="64"/>
      <c r="C8130" s="147" t="s">
        <v>217</v>
      </c>
      <c r="E8130" s="161"/>
      <c r="F8130" s="162"/>
      <c r="G8130" s="147"/>
      <c r="H8130" s="146"/>
      <c r="J8130" s="146"/>
      <c r="L8130" s="150"/>
      <c r="N8130" s="163"/>
      <c r="O8130" s="146"/>
      <c r="P8130" s="146"/>
      <c r="Q8130" s="146"/>
      <c r="R8130" s="34"/>
      <c r="S8130" s="35"/>
      <c r="T8130" s="147"/>
    </row>
    <row r="8131">
      <c r="A8131" s="147"/>
      <c r="B8131" s="64"/>
      <c r="C8131" s="147" t="s">
        <v>217</v>
      </c>
      <c r="E8131" s="161"/>
      <c r="F8131" s="162"/>
      <c r="G8131" s="147"/>
      <c r="H8131" s="146"/>
      <c r="J8131" s="146"/>
      <c r="L8131" s="150"/>
      <c r="N8131" s="163"/>
      <c r="O8131" s="146"/>
      <c r="P8131" s="146"/>
      <c r="Q8131" s="146"/>
      <c r="R8131" s="34"/>
      <c r="S8131" s="35"/>
      <c r="T8131" s="147"/>
    </row>
    <row r="8132">
      <c r="A8132" s="147"/>
      <c r="B8132" s="64"/>
      <c r="C8132" s="147" t="s">
        <v>217</v>
      </c>
      <c r="E8132" s="161"/>
      <c r="F8132" s="162"/>
      <c r="G8132" s="147"/>
      <c r="H8132" s="146"/>
      <c r="J8132" s="146"/>
      <c r="L8132" s="150"/>
      <c r="N8132" s="163"/>
      <c r="O8132" s="146"/>
      <c r="P8132" s="146"/>
      <c r="Q8132" s="146"/>
      <c r="R8132" s="34"/>
      <c r="S8132" s="35"/>
      <c r="T8132" s="147"/>
    </row>
    <row r="8133">
      <c r="A8133" s="147"/>
      <c r="B8133" s="64"/>
      <c r="C8133" s="147" t="s">
        <v>217</v>
      </c>
      <c r="E8133" s="161"/>
      <c r="F8133" s="162"/>
      <c r="G8133" s="147"/>
      <c r="H8133" s="146"/>
      <c r="J8133" s="146"/>
      <c r="L8133" s="150"/>
      <c r="N8133" s="163"/>
      <c r="O8133" s="146"/>
      <c r="P8133" s="146"/>
      <c r="Q8133" s="146"/>
      <c r="R8133" s="34"/>
      <c r="S8133" s="35"/>
      <c r="T8133" s="147"/>
    </row>
    <row r="8134">
      <c r="A8134" s="147"/>
      <c r="B8134" s="64"/>
      <c r="C8134" s="147" t="s">
        <v>217</v>
      </c>
      <c r="E8134" s="161"/>
      <c r="F8134" s="162"/>
      <c r="G8134" s="147"/>
      <c r="H8134" s="146"/>
      <c r="J8134" s="146"/>
      <c r="L8134" s="150"/>
      <c r="N8134" s="163"/>
      <c r="O8134" s="146"/>
      <c r="P8134" s="146"/>
      <c r="Q8134" s="146"/>
      <c r="R8134" s="34"/>
      <c r="S8134" s="35"/>
      <c r="T8134" s="147"/>
    </row>
    <row r="8135">
      <c r="A8135" s="147"/>
      <c r="B8135" s="64"/>
      <c r="C8135" s="147" t="s">
        <v>217</v>
      </c>
      <c r="E8135" s="161"/>
      <c r="F8135" s="162"/>
      <c r="G8135" s="147"/>
      <c r="H8135" s="146"/>
      <c r="J8135" s="146"/>
      <c r="L8135" s="150"/>
      <c r="N8135" s="163"/>
      <c r="O8135" s="146"/>
      <c r="P8135" s="146"/>
      <c r="Q8135" s="146"/>
      <c r="R8135" s="34"/>
      <c r="S8135" s="35"/>
      <c r="T8135" s="147"/>
    </row>
    <row r="8136">
      <c r="A8136" s="147"/>
      <c r="B8136" s="64"/>
      <c r="C8136" s="147" t="s">
        <v>217</v>
      </c>
      <c r="E8136" s="161"/>
      <c r="F8136" s="162"/>
      <c r="G8136" s="147"/>
      <c r="H8136" s="146"/>
      <c r="J8136" s="146"/>
      <c r="L8136" s="150"/>
      <c r="N8136" s="163"/>
      <c r="O8136" s="146"/>
      <c r="P8136" s="146"/>
      <c r="Q8136" s="146"/>
      <c r="R8136" s="34"/>
      <c r="S8136" s="35"/>
      <c r="T8136" s="147"/>
    </row>
    <row r="8137">
      <c r="A8137" s="147"/>
      <c r="B8137" s="64"/>
      <c r="C8137" s="147" t="s">
        <v>217</v>
      </c>
      <c r="E8137" s="161"/>
      <c r="F8137" s="162"/>
      <c r="G8137" s="147"/>
      <c r="H8137" s="146"/>
      <c r="J8137" s="146"/>
      <c r="L8137" s="150"/>
      <c r="N8137" s="163"/>
      <c r="O8137" s="146"/>
      <c r="P8137" s="146"/>
      <c r="Q8137" s="146"/>
      <c r="R8137" s="34"/>
      <c r="S8137" s="35"/>
      <c r="T8137" s="147"/>
    </row>
    <row r="8138">
      <c r="A8138" s="147"/>
      <c r="B8138" s="64"/>
      <c r="C8138" s="147" t="s">
        <v>217</v>
      </c>
      <c r="E8138" s="161"/>
      <c r="F8138" s="162"/>
      <c r="G8138" s="147"/>
      <c r="H8138" s="146"/>
      <c r="J8138" s="146"/>
      <c r="L8138" s="150"/>
      <c r="N8138" s="163"/>
      <c r="O8138" s="146"/>
      <c r="P8138" s="146"/>
      <c r="Q8138" s="146"/>
      <c r="R8138" s="34"/>
      <c r="S8138" s="35"/>
      <c r="T8138" s="147"/>
    </row>
    <row r="8139">
      <c r="A8139" s="147"/>
      <c r="B8139" s="64"/>
      <c r="C8139" s="147" t="s">
        <v>217</v>
      </c>
      <c r="E8139" s="161"/>
      <c r="F8139" s="162"/>
      <c r="G8139" s="147"/>
      <c r="H8139" s="146"/>
      <c r="J8139" s="146"/>
      <c r="L8139" s="150"/>
      <c r="N8139" s="163"/>
      <c r="O8139" s="146"/>
      <c r="P8139" s="146"/>
      <c r="Q8139" s="146"/>
      <c r="R8139" s="34"/>
      <c r="S8139" s="35"/>
      <c r="T8139" s="147"/>
    </row>
    <row r="8140">
      <c r="A8140" s="147"/>
      <c r="B8140" s="64"/>
      <c r="C8140" s="147" t="s">
        <v>217</v>
      </c>
      <c r="E8140" s="161"/>
      <c r="F8140" s="162"/>
      <c r="G8140" s="147"/>
      <c r="H8140" s="146"/>
      <c r="J8140" s="146"/>
      <c r="L8140" s="150"/>
      <c r="N8140" s="163"/>
      <c r="O8140" s="146"/>
      <c r="P8140" s="146"/>
      <c r="Q8140" s="146"/>
      <c r="R8140" s="34"/>
      <c r="S8140" s="35"/>
      <c r="T8140" s="147"/>
    </row>
    <row r="8141">
      <c r="A8141" s="147"/>
      <c r="B8141" s="64"/>
      <c r="C8141" s="147" t="s">
        <v>217</v>
      </c>
      <c r="E8141" s="161"/>
      <c r="F8141" s="162"/>
      <c r="G8141" s="147"/>
      <c r="H8141" s="146"/>
      <c r="J8141" s="146"/>
      <c r="L8141" s="150"/>
      <c r="N8141" s="163"/>
      <c r="O8141" s="146"/>
      <c r="P8141" s="146"/>
      <c r="Q8141" s="146"/>
      <c r="R8141" s="34"/>
      <c r="S8141" s="35"/>
      <c r="T8141" s="147"/>
    </row>
    <row r="8142">
      <c r="A8142" s="147"/>
      <c r="B8142" s="64"/>
      <c r="C8142" s="147" t="s">
        <v>217</v>
      </c>
      <c r="E8142" s="161"/>
      <c r="F8142" s="162"/>
      <c r="G8142" s="147"/>
      <c r="H8142" s="146"/>
      <c r="J8142" s="146"/>
      <c r="L8142" s="150"/>
      <c r="N8142" s="163"/>
      <c r="O8142" s="146"/>
      <c r="P8142" s="146"/>
      <c r="Q8142" s="146"/>
      <c r="R8142" s="34"/>
      <c r="S8142" s="35"/>
      <c r="T8142" s="147"/>
    </row>
    <row r="8143">
      <c r="A8143" s="147"/>
      <c r="B8143" s="64"/>
      <c r="C8143" s="147" t="s">
        <v>217</v>
      </c>
      <c r="E8143" s="161"/>
      <c r="F8143" s="162"/>
      <c r="G8143" s="147"/>
      <c r="H8143" s="146"/>
      <c r="J8143" s="146"/>
      <c r="L8143" s="150"/>
      <c r="N8143" s="163"/>
      <c r="O8143" s="146"/>
      <c r="P8143" s="146"/>
      <c r="Q8143" s="146"/>
      <c r="R8143" s="34"/>
      <c r="S8143" s="35"/>
      <c r="T8143" s="147"/>
    </row>
    <row r="8144">
      <c r="A8144" s="147"/>
      <c r="B8144" s="64"/>
      <c r="C8144" s="147" t="s">
        <v>217</v>
      </c>
      <c r="E8144" s="161"/>
      <c r="F8144" s="162"/>
      <c r="G8144" s="147"/>
      <c r="H8144" s="146"/>
      <c r="J8144" s="146"/>
      <c r="L8144" s="150"/>
      <c r="N8144" s="163"/>
      <c r="O8144" s="146"/>
      <c r="P8144" s="146"/>
      <c r="Q8144" s="146"/>
      <c r="R8144" s="34"/>
      <c r="S8144" s="35"/>
      <c r="T8144" s="147"/>
    </row>
    <row r="8145">
      <c r="A8145" s="147"/>
      <c r="B8145" s="64"/>
      <c r="C8145" s="147" t="s">
        <v>217</v>
      </c>
      <c r="E8145" s="161"/>
      <c r="F8145" s="162"/>
      <c r="G8145" s="147"/>
      <c r="H8145" s="146"/>
      <c r="J8145" s="146"/>
      <c r="L8145" s="150"/>
      <c r="N8145" s="163"/>
      <c r="O8145" s="146"/>
      <c r="P8145" s="146"/>
      <c r="Q8145" s="146"/>
      <c r="R8145" s="34"/>
      <c r="S8145" s="35"/>
      <c r="T8145" s="147"/>
    </row>
    <row r="8146">
      <c r="A8146" s="147"/>
      <c r="B8146" s="64"/>
      <c r="C8146" s="147" t="s">
        <v>217</v>
      </c>
      <c r="E8146" s="161"/>
      <c r="F8146" s="162"/>
      <c r="G8146" s="147"/>
      <c r="H8146" s="146"/>
      <c r="J8146" s="146"/>
      <c r="L8146" s="150"/>
      <c r="N8146" s="163"/>
      <c r="O8146" s="146"/>
      <c r="P8146" s="146"/>
      <c r="Q8146" s="146"/>
      <c r="R8146" s="34"/>
      <c r="S8146" s="35"/>
      <c r="T8146" s="147"/>
    </row>
    <row r="8147">
      <c r="A8147" s="147"/>
      <c r="B8147" s="64"/>
      <c r="C8147" s="147" t="s">
        <v>217</v>
      </c>
      <c r="E8147" s="161"/>
      <c r="F8147" s="162"/>
      <c r="G8147" s="147"/>
      <c r="H8147" s="146"/>
      <c r="J8147" s="146"/>
      <c r="L8147" s="150"/>
      <c r="N8147" s="163"/>
      <c r="O8147" s="146"/>
      <c r="P8147" s="146"/>
      <c r="Q8147" s="146"/>
      <c r="R8147" s="34"/>
      <c r="S8147" s="35"/>
      <c r="T8147" s="147"/>
    </row>
    <row r="8148">
      <c r="A8148" s="147"/>
      <c r="B8148" s="64"/>
      <c r="C8148" s="147" t="s">
        <v>217</v>
      </c>
      <c r="E8148" s="161"/>
      <c r="F8148" s="162"/>
      <c r="G8148" s="147"/>
      <c r="H8148" s="146"/>
      <c r="J8148" s="146"/>
      <c r="L8148" s="150"/>
      <c r="N8148" s="163"/>
      <c r="O8148" s="146"/>
      <c r="P8148" s="146"/>
      <c r="Q8148" s="146"/>
      <c r="R8148" s="34"/>
      <c r="S8148" s="35"/>
      <c r="T8148" s="147"/>
    </row>
    <row r="8149">
      <c r="A8149" s="147"/>
      <c r="B8149" s="64"/>
      <c r="C8149" s="147" t="s">
        <v>217</v>
      </c>
      <c r="E8149" s="161"/>
      <c r="F8149" s="162"/>
      <c r="G8149" s="147"/>
      <c r="H8149" s="146"/>
      <c r="J8149" s="146"/>
      <c r="L8149" s="150"/>
      <c r="N8149" s="163"/>
      <c r="O8149" s="146"/>
      <c r="P8149" s="146"/>
      <c r="Q8149" s="146"/>
      <c r="R8149" s="34"/>
      <c r="S8149" s="35"/>
      <c r="T8149" s="147"/>
    </row>
    <row r="8150">
      <c r="A8150" s="147"/>
      <c r="B8150" s="64"/>
      <c r="C8150" s="147" t="s">
        <v>217</v>
      </c>
      <c r="E8150" s="161"/>
      <c r="F8150" s="162"/>
      <c r="G8150" s="147"/>
      <c r="H8150" s="146"/>
      <c r="J8150" s="146"/>
      <c r="L8150" s="150"/>
      <c r="N8150" s="163"/>
      <c r="O8150" s="146"/>
      <c r="P8150" s="146"/>
      <c r="Q8150" s="146"/>
      <c r="R8150" s="34"/>
      <c r="S8150" s="35"/>
      <c r="T8150" s="147"/>
    </row>
    <row r="8151">
      <c r="A8151" s="147"/>
      <c r="B8151" s="64"/>
      <c r="C8151" s="147" t="s">
        <v>217</v>
      </c>
      <c r="E8151" s="161"/>
      <c r="F8151" s="162"/>
      <c r="G8151" s="147"/>
      <c r="H8151" s="146"/>
      <c r="J8151" s="146"/>
      <c r="L8151" s="150"/>
      <c r="N8151" s="163"/>
      <c r="O8151" s="146"/>
      <c r="P8151" s="146"/>
      <c r="Q8151" s="146"/>
      <c r="R8151" s="34"/>
      <c r="S8151" s="35"/>
      <c r="T8151" s="147"/>
    </row>
    <row r="8152">
      <c r="A8152" s="147"/>
      <c r="B8152" s="64"/>
      <c r="C8152" s="147" t="s">
        <v>217</v>
      </c>
      <c r="E8152" s="161"/>
      <c r="F8152" s="162"/>
      <c r="G8152" s="147"/>
      <c r="H8152" s="146"/>
      <c r="J8152" s="146"/>
      <c r="L8152" s="150"/>
      <c r="N8152" s="163"/>
      <c r="O8152" s="146"/>
      <c r="P8152" s="146"/>
      <c r="Q8152" s="146"/>
      <c r="R8152" s="34"/>
      <c r="S8152" s="35"/>
      <c r="T8152" s="147"/>
    </row>
    <row r="8153">
      <c r="A8153" s="147"/>
      <c r="B8153" s="64"/>
      <c r="C8153" s="147" t="s">
        <v>217</v>
      </c>
      <c r="E8153" s="161"/>
      <c r="F8153" s="162"/>
      <c r="G8153" s="147"/>
      <c r="H8153" s="146"/>
      <c r="J8153" s="146"/>
      <c r="L8153" s="150"/>
      <c r="N8153" s="163"/>
      <c r="O8153" s="146"/>
      <c r="P8153" s="146"/>
      <c r="Q8153" s="146"/>
      <c r="R8153" s="34"/>
      <c r="S8153" s="35"/>
      <c r="T8153" s="147"/>
    </row>
    <row r="8154">
      <c r="A8154" s="147"/>
      <c r="B8154" s="64"/>
      <c r="C8154" s="147" t="s">
        <v>217</v>
      </c>
      <c r="E8154" s="161"/>
      <c r="F8154" s="162"/>
      <c r="G8154" s="147"/>
      <c r="H8154" s="146"/>
      <c r="J8154" s="146"/>
      <c r="L8154" s="150"/>
      <c r="N8154" s="163"/>
      <c r="O8154" s="146"/>
      <c r="P8154" s="146"/>
      <c r="Q8154" s="146"/>
      <c r="R8154" s="34"/>
      <c r="S8154" s="35"/>
      <c r="T8154" s="147"/>
    </row>
    <row r="8155">
      <c r="A8155" s="147"/>
      <c r="B8155" s="64"/>
      <c r="C8155" s="147" t="s">
        <v>217</v>
      </c>
      <c r="E8155" s="161"/>
      <c r="F8155" s="162"/>
      <c r="G8155" s="147"/>
      <c r="H8155" s="146"/>
      <c r="J8155" s="146"/>
      <c r="L8155" s="150"/>
      <c r="N8155" s="163"/>
      <c r="O8155" s="146"/>
      <c r="P8155" s="146"/>
      <c r="Q8155" s="146"/>
      <c r="R8155" s="34"/>
      <c r="S8155" s="35"/>
      <c r="T8155" s="147"/>
    </row>
    <row r="8156">
      <c r="A8156" s="147"/>
      <c r="B8156" s="64"/>
      <c r="C8156" s="147" t="s">
        <v>217</v>
      </c>
      <c r="E8156" s="161"/>
      <c r="F8156" s="162"/>
      <c r="G8156" s="147"/>
      <c r="H8156" s="146"/>
      <c r="J8156" s="146"/>
      <c r="L8156" s="150"/>
      <c r="N8156" s="163"/>
      <c r="O8156" s="146"/>
      <c r="P8156" s="146"/>
      <c r="Q8156" s="146"/>
      <c r="R8156" s="34"/>
      <c r="S8156" s="35"/>
      <c r="T8156" s="147"/>
    </row>
    <row r="8157">
      <c r="A8157" s="147"/>
      <c r="B8157" s="64"/>
      <c r="C8157" s="147" t="s">
        <v>217</v>
      </c>
      <c r="E8157" s="161"/>
      <c r="F8157" s="162"/>
      <c r="G8157" s="147"/>
      <c r="H8157" s="146"/>
      <c r="J8157" s="146"/>
      <c r="L8157" s="150"/>
      <c r="N8157" s="163"/>
      <c r="O8157" s="146"/>
      <c r="P8157" s="146"/>
      <c r="Q8157" s="146"/>
      <c r="R8157" s="34"/>
      <c r="S8157" s="35"/>
      <c r="T8157" s="147"/>
    </row>
    <row r="8158">
      <c r="A8158" s="147"/>
      <c r="B8158" s="64"/>
      <c r="C8158" s="147" t="s">
        <v>217</v>
      </c>
      <c r="E8158" s="161"/>
      <c r="F8158" s="162"/>
      <c r="G8158" s="147"/>
      <c r="H8158" s="146"/>
      <c r="J8158" s="146"/>
      <c r="L8158" s="150"/>
      <c r="N8158" s="163"/>
      <c r="O8158" s="146"/>
      <c r="P8158" s="146"/>
      <c r="Q8158" s="146"/>
      <c r="R8158" s="34"/>
      <c r="S8158" s="35"/>
      <c r="T8158" s="147"/>
    </row>
    <row r="8159">
      <c r="A8159" s="147"/>
      <c r="B8159" s="64"/>
      <c r="C8159" s="147" t="s">
        <v>217</v>
      </c>
      <c r="E8159" s="161"/>
      <c r="F8159" s="162"/>
      <c r="G8159" s="147"/>
      <c r="H8159" s="146"/>
      <c r="J8159" s="146"/>
      <c r="L8159" s="150"/>
      <c r="N8159" s="163"/>
      <c r="O8159" s="146"/>
      <c r="P8159" s="146"/>
      <c r="Q8159" s="146"/>
      <c r="R8159" s="34"/>
      <c r="S8159" s="35"/>
      <c r="T8159" s="147"/>
    </row>
    <row r="8160">
      <c r="A8160" s="147"/>
      <c r="B8160" s="64"/>
      <c r="C8160" s="147" t="s">
        <v>217</v>
      </c>
      <c r="E8160" s="161"/>
      <c r="F8160" s="162"/>
      <c r="G8160" s="147"/>
      <c r="H8160" s="146"/>
      <c r="J8160" s="146"/>
      <c r="L8160" s="150"/>
      <c r="N8160" s="163"/>
      <c r="O8160" s="146"/>
      <c r="P8160" s="146"/>
      <c r="Q8160" s="146"/>
      <c r="R8160" s="34"/>
      <c r="S8160" s="35"/>
      <c r="T8160" s="147"/>
    </row>
    <row r="8161">
      <c r="A8161" s="147"/>
      <c r="B8161" s="64"/>
      <c r="C8161" s="147" t="s">
        <v>217</v>
      </c>
      <c r="E8161" s="161"/>
      <c r="F8161" s="162"/>
      <c r="G8161" s="147"/>
      <c r="H8161" s="146"/>
      <c r="J8161" s="146"/>
      <c r="L8161" s="150"/>
      <c r="N8161" s="163"/>
      <c r="O8161" s="146"/>
      <c r="P8161" s="146"/>
      <c r="Q8161" s="146"/>
      <c r="R8161" s="34"/>
      <c r="S8161" s="35"/>
      <c r="T8161" s="147"/>
    </row>
    <row r="8162">
      <c r="A8162" s="147"/>
      <c r="B8162" s="64"/>
      <c r="C8162" s="147" t="s">
        <v>217</v>
      </c>
      <c r="E8162" s="161"/>
      <c r="F8162" s="162"/>
      <c r="G8162" s="147"/>
      <c r="H8162" s="146"/>
      <c r="J8162" s="146"/>
      <c r="L8162" s="150"/>
      <c r="N8162" s="163"/>
      <c r="O8162" s="146"/>
      <c r="P8162" s="146"/>
      <c r="Q8162" s="146"/>
      <c r="R8162" s="34"/>
      <c r="S8162" s="35"/>
      <c r="T8162" s="147"/>
    </row>
    <row r="8163">
      <c r="A8163" s="147"/>
      <c r="B8163" s="64"/>
      <c r="C8163" s="147" t="s">
        <v>217</v>
      </c>
      <c r="E8163" s="161"/>
      <c r="F8163" s="162"/>
      <c r="G8163" s="147"/>
      <c r="H8163" s="146"/>
      <c r="J8163" s="146"/>
      <c r="L8163" s="150"/>
      <c r="N8163" s="163"/>
      <c r="O8163" s="146"/>
      <c r="P8163" s="146"/>
      <c r="Q8163" s="146"/>
      <c r="R8163" s="34"/>
      <c r="S8163" s="35"/>
      <c r="T8163" s="147"/>
    </row>
    <row r="8164">
      <c r="A8164" s="147"/>
      <c r="B8164" s="64"/>
      <c r="C8164" s="147" t="s">
        <v>217</v>
      </c>
      <c r="E8164" s="161"/>
      <c r="F8164" s="162"/>
      <c r="G8164" s="147"/>
      <c r="H8164" s="146"/>
      <c r="J8164" s="146"/>
      <c r="L8164" s="150"/>
      <c r="N8164" s="163"/>
      <c r="O8164" s="146"/>
      <c r="P8164" s="146"/>
      <c r="Q8164" s="146"/>
      <c r="R8164" s="34"/>
      <c r="S8164" s="35"/>
      <c r="T8164" s="147"/>
    </row>
    <row r="8165">
      <c r="A8165" s="147"/>
      <c r="B8165" s="64"/>
      <c r="C8165" s="147" t="s">
        <v>217</v>
      </c>
      <c r="E8165" s="161"/>
      <c r="F8165" s="162"/>
      <c r="G8165" s="147"/>
      <c r="H8165" s="146"/>
      <c r="J8165" s="146"/>
      <c r="L8165" s="150"/>
      <c r="N8165" s="163"/>
      <c r="O8165" s="146"/>
      <c r="P8165" s="146"/>
      <c r="Q8165" s="146"/>
      <c r="R8165" s="34"/>
      <c r="S8165" s="35"/>
      <c r="T8165" s="147"/>
    </row>
    <row r="8166">
      <c r="A8166" s="147"/>
      <c r="B8166" s="64"/>
      <c r="C8166" s="147" t="s">
        <v>217</v>
      </c>
      <c r="E8166" s="161"/>
      <c r="F8166" s="162"/>
      <c r="G8166" s="147"/>
      <c r="H8166" s="146"/>
      <c r="J8166" s="146"/>
      <c r="L8166" s="150"/>
      <c r="N8166" s="163"/>
      <c r="O8166" s="146"/>
      <c r="P8166" s="146"/>
      <c r="Q8166" s="146"/>
      <c r="R8166" s="34"/>
      <c r="S8166" s="35"/>
      <c r="T8166" s="147"/>
    </row>
    <row r="8167">
      <c r="A8167" s="147"/>
      <c r="B8167" s="64"/>
      <c r="C8167" s="147" t="s">
        <v>217</v>
      </c>
      <c r="E8167" s="161"/>
      <c r="F8167" s="162"/>
      <c r="G8167" s="147"/>
      <c r="H8167" s="146"/>
      <c r="J8167" s="146"/>
      <c r="L8167" s="150"/>
      <c r="N8167" s="163"/>
      <c r="O8167" s="146"/>
      <c r="P8167" s="146"/>
      <c r="Q8167" s="146"/>
      <c r="R8167" s="34"/>
      <c r="S8167" s="35"/>
      <c r="T8167" s="147"/>
    </row>
    <row r="8168">
      <c r="A8168" s="147"/>
      <c r="B8168" s="64"/>
      <c r="C8168" s="147" t="s">
        <v>217</v>
      </c>
      <c r="E8168" s="161"/>
      <c r="F8168" s="162"/>
      <c r="G8168" s="147"/>
      <c r="H8168" s="146"/>
      <c r="J8168" s="146"/>
      <c r="L8168" s="150"/>
      <c r="N8168" s="163"/>
      <c r="O8168" s="146"/>
      <c r="P8168" s="146"/>
      <c r="Q8168" s="146"/>
      <c r="R8168" s="34"/>
      <c r="S8168" s="35"/>
      <c r="T8168" s="147"/>
    </row>
    <row r="8169">
      <c r="A8169" s="147"/>
      <c r="B8169" s="64"/>
      <c r="C8169" s="147" t="s">
        <v>217</v>
      </c>
      <c r="E8169" s="161"/>
      <c r="F8169" s="162"/>
      <c r="G8169" s="147"/>
      <c r="H8169" s="146"/>
      <c r="J8169" s="146"/>
      <c r="L8169" s="150"/>
      <c r="N8169" s="163"/>
      <c r="O8169" s="146"/>
      <c r="P8169" s="146"/>
      <c r="Q8169" s="146"/>
      <c r="R8169" s="34"/>
      <c r="S8169" s="35"/>
      <c r="T8169" s="147"/>
    </row>
    <row r="8170">
      <c r="A8170" s="147"/>
      <c r="B8170" s="64"/>
      <c r="C8170" s="147" t="s">
        <v>217</v>
      </c>
      <c r="E8170" s="161"/>
      <c r="F8170" s="162"/>
      <c r="G8170" s="147"/>
      <c r="H8170" s="146"/>
      <c r="J8170" s="146"/>
      <c r="L8170" s="150"/>
      <c r="N8170" s="163"/>
      <c r="O8170" s="146"/>
      <c r="P8170" s="146"/>
      <c r="Q8170" s="146"/>
      <c r="R8170" s="34"/>
      <c r="S8170" s="35"/>
      <c r="T8170" s="147"/>
    </row>
    <row r="8171">
      <c r="A8171" s="147"/>
      <c r="B8171" s="64"/>
      <c r="C8171" s="147" t="s">
        <v>217</v>
      </c>
      <c r="E8171" s="161"/>
      <c r="F8171" s="162"/>
      <c r="G8171" s="147"/>
      <c r="H8171" s="146"/>
      <c r="J8171" s="146"/>
      <c r="L8171" s="150"/>
      <c r="N8171" s="163"/>
      <c r="O8171" s="146"/>
      <c r="P8171" s="146"/>
      <c r="Q8171" s="146"/>
      <c r="R8171" s="34"/>
      <c r="S8171" s="35"/>
      <c r="T8171" s="147"/>
    </row>
    <row r="8172">
      <c r="A8172" s="147"/>
      <c r="B8172" s="64"/>
      <c r="C8172" s="147" t="s">
        <v>217</v>
      </c>
      <c r="E8172" s="161"/>
      <c r="F8172" s="162"/>
      <c r="G8172" s="147"/>
      <c r="H8172" s="146"/>
      <c r="J8172" s="146"/>
      <c r="L8172" s="150"/>
      <c r="N8172" s="163"/>
      <c r="O8172" s="146"/>
      <c r="P8172" s="146"/>
      <c r="Q8172" s="146"/>
      <c r="R8172" s="34"/>
      <c r="S8172" s="35"/>
      <c r="T8172" s="147"/>
    </row>
    <row r="8173">
      <c r="A8173" s="147"/>
      <c r="B8173" s="64"/>
      <c r="C8173" s="147" t="s">
        <v>217</v>
      </c>
      <c r="E8173" s="161"/>
      <c r="F8173" s="162"/>
      <c r="G8173" s="147"/>
      <c r="H8173" s="146"/>
      <c r="J8173" s="146"/>
      <c r="L8173" s="150"/>
      <c r="N8173" s="163"/>
      <c r="O8173" s="146"/>
      <c r="P8173" s="146"/>
      <c r="Q8173" s="146"/>
      <c r="R8173" s="34"/>
      <c r="S8173" s="35"/>
      <c r="T8173" s="147"/>
    </row>
    <row r="8174">
      <c r="A8174" s="147"/>
      <c r="B8174" s="64"/>
      <c r="C8174" s="147" t="s">
        <v>217</v>
      </c>
      <c r="E8174" s="161"/>
      <c r="F8174" s="162"/>
      <c r="G8174" s="147"/>
      <c r="H8174" s="146"/>
      <c r="J8174" s="146"/>
      <c r="L8174" s="150"/>
      <c r="N8174" s="163"/>
      <c r="O8174" s="146"/>
      <c r="P8174" s="146"/>
      <c r="Q8174" s="146"/>
      <c r="R8174" s="34"/>
      <c r="S8174" s="35"/>
      <c r="T8174" s="147"/>
    </row>
    <row r="8175">
      <c r="A8175" s="147"/>
      <c r="B8175" s="64"/>
      <c r="C8175" s="147" t="s">
        <v>217</v>
      </c>
      <c r="E8175" s="161"/>
      <c r="F8175" s="162"/>
      <c r="G8175" s="147"/>
      <c r="H8175" s="146"/>
      <c r="J8175" s="146"/>
      <c r="L8175" s="150"/>
      <c r="N8175" s="163"/>
      <c r="O8175" s="146"/>
      <c r="P8175" s="146"/>
      <c r="Q8175" s="146"/>
      <c r="R8175" s="34"/>
      <c r="S8175" s="35"/>
      <c r="T8175" s="147"/>
    </row>
    <row r="8176">
      <c r="A8176" s="147"/>
      <c r="B8176" s="64"/>
      <c r="C8176" s="147" t="s">
        <v>217</v>
      </c>
      <c r="E8176" s="161"/>
      <c r="F8176" s="162"/>
      <c r="G8176" s="147"/>
      <c r="H8176" s="146"/>
      <c r="J8176" s="146"/>
      <c r="L8176" s="150"/>
      <c r="N8176" s="163"/>
      <c r="O8176" s="146"/>
      <c r="P8176" s="146"/>
      <c r="Q8176" s="146"/>
      <c r="R8176" s="34"/>
      <c r="S8176" s="35"/>
      <c r="T8176" s="147"/>
    </row>
    <row r="8177">
      <c r="A8177" s="147"/>
      <c r="B8177" s="64"/>
      <c r="C8177" s="147" t="s">
        <v>217</v>
      </c>
      <c r="E8177" s="161"/>
      <c r="F8177" s="162"/>
      <c r="G8177" s="147"/>
      <c r="H8177" s="146"/>
      <c r="J8177" s="146"/>
      <c r="L8177" s="150"/>
      <c r="N8177" s="163"/>
      <c r="O8177" s="146"/>
      <c r="P8177" s="146"/>
      <c r="Q8177" s="146"/>
      <c r="R8177" s="34"/>
      <c r="S8177" s="35"/>
      <c r="T8177" s="147"/>
    </row>
    <row r="8178">
      <c r="A8178" s="147"/>
      <c r="B8178" s="64"/>
      <c r="C8178" s="147" t="s">
        <v>217</v>
      </c>
      <c r="E8178" s="161"/>
      <c r="F8178" s="162"/>
      <c r="G8178" s="147"/>
      <c r="H8178" s="146"/>
      <c r="J8178" s="146"/>
      <c r="L8178" s="150"/>
      <c r="N8178" s="163"/>
      <c r="O8178" s="146"/>
      <c r="P8178" s="146"/>
      <c r="Q8178" s="146"/>
      <c r="R8178" s="34"/>
      <c r="S8178" s="35"/>
      <c r="T8178" s="147"/>
    </row>
    <row r="8179">
      <c r="A8179" s="147"/>
      <c r="B8179" s="64"/>
      <c r="C8179" s="147" t="s">
        <v>217</v>
      </c>
      <c r="E8179" s="161"/>
      <c r="F8179" s="162"/>
      <c r="G8179" s="147"/>
      <c r="H8179" s="146"/>
      <c r="J8179" s="146"/>
      <c r="L8179" s="150"/>
      <c r="N8179" s="163"/>
      <c r="O8179" s="146"/>
      <c r="P8179" s="146"/>
      <c r="Q8179" s="146"/>
      <c r="R8179" s="34"/>
      <c r="S8179" s="35"/>
      <c r="T8179" s="147"/>
    </row>
    <row r="8180">
      <c r="A8180" s="147"/>
      <c r="B8180" s="64"/>
      <c r="C8180" s="147" t="s">
        <v>217</v>
      </c>
      <c r="E8180" s="161"/>
      <c r="F8180" s="162"/>
      <c r="G8180" s="147"/>
      <c r="H8180" s="146"/>
      <c r="J8180" s="146"/>
      <c r="L8180" s="150"/>
      <c r="N8180" s="163"/>
      <c r="O8180" s="146"/>
      <c r="P8180" s="146"/>
      <c r="Q8180" s="146"/>
      <c r="R8180" s="34"/>
      <c r="S8180" s="35"/>
      <c r="T8180" s="147"/>
    </row>
    <row r="8181">
      <c r="A8181" s="147"/>
      <c r="B8181" s="64"/>
      <c r="C8181" s="147" t="s">
        <v>217</v>
      </c>
      <c r="E8181" s="161"/>
      <c r="F8181" s="162"/>
      <c r="G8181" s="147"/>
      <c r="H8181" s="146"/>
      <c r="J8181" s="146"/>
      <c r="L8181" s="150"/>
      <c r="N8181" s="163"/>
      <c r="O8181" s="146"/>
      <c r="P8181" s="146"/>
      <c r="Q8181" s="146"/>
      <c r="R8181" s="34"/>
      <c r="S8181" s="35"/>
      <c r="T8181" s="147"/>
    </row>
    <row r="8182">
      <c r="A8182" s="147"/>
      <c r="B8182" s="64"/>
      <c r="C8182" s="147" t="s">
        <v>217</v>
      </c>
      <c r="E8182" s="161"/>
      <c r="F8182" s="162"/>
      <c r="G8182" s="147"/>
      <c r="H8182" s="146"/>
      <c r="J8182" s="146"/>
      <c r="L8182" s="150"/>
      <c r="N8182" s="163"/>
      <c r="O8182" s="146"/>
      <c r="P8182" s="146"/>
      <c r="Q8182" s="146"/>
      <c r="R8182" s="34"/>
      <c r="S8182" s="35"/>
      <c r="T8182" s="147"/>
    </row>
    <row r="8183">
      <c r="A8183" s="147"/>
      <c r="B8183" s="64"/>
      <c r="C8183" s="147" t="s">
        <v>217</v>
      </c>
      <c r="E8183" s="161"/>
      <c r="F8183" s="162"/>
      <c r="G8183" s="147"/>
      <c r="H8183" s="146"/>
      <c r="J8183" s="146"/>
      <c r="L8183" s="150"/>
      <c r="N8183" s="163"/>
      <c r="O8183" s="146"/>
      <c r="P8183" s="146"/>
      <c r="Q8183" s="146"/>
      <c r="R8183" s="34"/>
      <c r="S8183" s="35"/>
      <c r="T8183" s="147"/>
    </row>
    <row r="8184">
      <c r="A8184" s="147"/>
      <c r="B8184" s="64"/>
      <c r="C8184" s="147" t="s">
        <v>217</v>
      </c>
      <c r="E8184" s="161"/>
      <c r="F8184" s="162"/>
      <c r="G8184" s="147"/>
      <c r="H8184" s="146"/>
      <c r="J8184" s="146"/>
      <c r="L8184" s="150"/>
      <c r="N8184" s="163"/>
      <c r="O8184" s="146"/>
      <c r="P8184" s="146"/>
      <c r="Q8184" s="146"/>
      <c r="R8184" s="34"/>
      <c r="S8184" s="35"/>
      <c r="T8184" s="147"/>
    </row>
    <row r="8185">
      <c r="A8185" s="147"/>
      <c r="B8185" s="64"/>
      <c r="C8185" s="147" t="s">
        <v>217</v>
      </c>
      <c r="E8185" s="161"/>
      <c r="F8185" s="162"/>
      <c r="G8185" s="147"/>
      <c r="H8185" s="146"/>
      <c r="J8185" s="146"/>
      <c r="L8185" s="150"/>
      <c r="N8185" s="163"/>
      <c r="O8185" s="146"/>
      <c r="P8185" s="146"/>
      <c r="Q8185" s="146"/>
      <c r="R8185" s="34"/>
      <c r="S8185" s="35"/>
      <c r="T8185" s="147"/>
    </row>
    <row r="8186">
      <c r="A8186" s="147"/>
      <c r="B8186" s="64"/>
      <c r="C8186" s="147" t="s">
        <v>217</v>
      </c>
      <c r="E8186" s="161"/>
      <c r="F8186" s="162"/>
      <c r="G8186" s="147"/>
      <c r="H8186" s="146"/>
      <c r="J8186" s="146"/>
      <c r="L8186" s="150"/>
      <c r="N8186" s="163"/>
      <c r="O8186" s="146"/>
      <c r="P8186" s="146"/>
      <c r="Q8186" s="146"/>
      <c r="R8186" s="34"/>
      <c r="S8186" s="35"/>
      <c r="T8186" s="147"/>
    </row>
    <row r="8187">
      <c r="A8187" s="147"/>
      <c r="B8187" s="64"/>
      <c r="C8187" s="147" t="s">
        <v>217</v>
      </c>
      <c r="E8187" s="161"/>
      <c r="F8187" s="162"/>
      <c r="G8187" s="147"/>
      <c r="H8187" s="146"/>
      <c r="J8187" s="146"/>
      <c r="L8187" s="150"/>
      <c r="N8187" s="163"/>
      <c r="O8187" s="146"/>
      <c r="P8187" s="146"/>
      <c r="Q8187" s="146"/>
      <c r="R8187" s="34"/>
      <c r="S8187" s="35"/>
      <c r="T8187" s="147"/>
    </row>
    <row r="8188">
      <c r="A8188" s="147"/>
      <c r="B8188" s="64"/>
      <c r="C8188" s="147" t="s">
        <v>217</v>
      </c>
      <c r="E8188" s="161"/>
      <c r="F8188" s="162"/>
      <c r="G8188" s="147"/>
      <c r="H8188" s="146"/>
      <c r="J8188" s="146"/>
      <c r="L8188" s="150"/>
      <c r="N8188" s="163"/>
      <c r="O8188" s="146"/>
      <c r="P8188" s="146"/>
      <c r="Q8188" s="146"/>
      <c r="R8188" s="34"/>
      <c r="S8188" s="35"/>
      <c r="T8188" s="147"/>
    </row>
    <row r="8189">
      <c r="A8189" s="147"/>
      <c r="B8189" s="64"/>
      <c r="C8189" s="147" t="s">
        <v>217</v>
      </c>
      <c r="E8189" s="161"/>
      <c r="F8189" s="162"/>
      <c r="G8189" s="147"/>
      <c r="H8189" s="146"/>
      <c r="J8189" s="146"/>
      <c r="L8189" s="150"/>
      <c r="N8189" s="163"/>
      <c r="O8189" s="146"/>
      <c r="P8189" s="146"/>
      <c r="Q8189" s="146"/>
      <c r="R8189" s="34"/>
      <c r="S8189" s="35"/>
      <c r="T8189" s="147"/>
    </row>
    <row r="8190">
      <c r="A8190" s="147"/>
      <c r="B8190" s="64"/>
      <c r="C8190" s="147" t="s">
        <v>217</v>
      </c>
      <c r="E8190" s="161"/>
      <c r="F8190" s="162"/>
      <c r="G8190" s="147"/>
      <c r="H8190" s="146"/>
      <c r="J8190" s="146"/>
      <c r="L8190" s="150"/>
      <c r="N8190" s="163"/>
      <c r="O8190" s="146"/>
      <c r="P8190" s="146"/>
      <c r="Q8190" s="146"/>
      <c r="R8190" s="34"/>
      <c r="S8190" s="35"/>
      <c r="T8190" s="147"/>
    </row>
    <row r="8191">
      <c r="A8191" s="147"/>
      <c r="B8191" s="64"/>
      <c r="C8191" s="147" t="s">
        <v>217</v>
      </c>
      <c r="E8191" s="161"/>
      <c r="F8191" s="162"/>
      <c r="G8191" s="147"/>
      <c r="H8191" s="146"/>
      <c r="J8191" s="146"/>
      <c r="L8191" s="150"/>
      <c r="N8191" s="163"/>
      <c r="O8191" s="146"/>
      <c r="P8191" s="146"/>
      <c r="Q8191" s="146"/>
      <c r="R8191" s="34"/>
      <c r="S8191" s="35"/>
      <c r="T8191" s="147"/>
    </row>
    <row r="8192">
      <c r="A8192" s="147"/>
      <c r="B8192" s="64"/>
      <c r="C8192" s="147" t="s">
        <v>217</v>
      </c>
      <c r="E8192" s="161"/>
      <c r="F8192" s="162"/>
      <c r="G8192" s="147"/>
      <c r="H8192" s="146"/>
      <c r="J8192" s="146"/>
      <c r="L8192" s="150"/>
      <c r="N8192" s="163"/>
      <c r="O8192" s="146"/>
      <c r="P8192" s="146"/>
      <c r="Q8192" s="146"/>
      <c r="R8192" s="34"/>
      <c r="S8192" s="35"/>
      <c r="T8192" s="147"/>
    </row>
    <row r="8193">
      <c r="A8193" s="147"/>
      <c r="B8193" s="64"/>
      <c r="C8193" s="147" t="s">
        <v>217</v>
      </c>
      <c r="E8193" s="161"/>
      <c r="F8193" s="162"/>
      <c r="G8193" s="147"/>
      <c r="H8193" s="146"/>
      <c r="J8193" s="146"/>
      <c r="L8193" s="150"/>
      <c r="N8193" s="163"/>
      <c r="O8193" s="146"/>
      <c r="P8193" s="146"/>
      <c r="Q8193" s="146"/>
      <c r="R8193" s="34"/>
      <c r="S8193" s="35"/>
      <c r="T8193" s="147"/>
    </row>
    <row r="8194">
      <c r="A8194" s="147"/>
      <c r="B8194" s="64"/>
      <c r="C8194" s="147" t="s">
        <v>217</v>
      </c>
      <c r="E8194" s="161"/>
      <c r="F8194" s="162"/>
      <c r="G8194" s="147"/>
      <c r="H8194" s="146"/>
      <c r="J8194" s="146"/>
      <c r="L8194" s="150"/>
      <c r="N8194" s="163"/>
      <c r="O8194" s="146"/>
      <c r="P8194" s="146"/>
      <c r="Q8194" s="146"/>
      <c r="R8194" s="34"/>
      <c r="S8194" s="35"/>
      <c r="T8194" s="147"/>
    </row>
    <row r="8195">
      <c r="A8195" s="147"/>
      <c r="B8195" s="64"/>
      <c r="C8195" s="147" t="s">
        <v>217</v>
      </c>
      <c r="E8195" s="161"/>
      <c r="F8195" s="162"/>
      <c r="G8195" s="147"/>
      <c r="H8195" s="146"/>
      <c r="J8195" s="146"/>
      <c r="L8195" s="150"/>
      <c r="N8195" s="163"/>
      <c r="O8195" s="146"/>
      <c r="P8195" s="146"/>
      <c r="Q8195" s="146"/>
      <c r="R8195" s="34"/>
      <c r="S8195" s="35"/>
      <c r="T8195" s="147"/>
    </row>
    <row r="8196">
      <c r="A8196" s="147"/>
      <c r="B8196" s="64"/>
      <c r="C8196" s="147" t="s">
        <v>217</v>
      </c>
      <c r="E8196" s="161"/>
      <c r="F8196" s="162"/>
      <c r="G8196" s="147"/>
      <c r="H8196" s="146"/>
      <c r="J8196" s="146"/>
      <c r="L8196" s="150"/>
      <c r="N8196" s="163"/>
      <c r="O8196" s="146"/>
      <c r="P8196" s="146"/>
      <c r="Q8196" s="146"/>
      <c r="R8196" s="34"/>
      <c r="S8196" s="35"/>
      <c r="T8196" s="147"/>
    </row>
    <row r="8197">
      <c r="A8197" s="147"/>
      <c r="B8197" s="64"/>
      <c r="C8197" s="147" t="s">
        <v>217</v>
      </c>
      <c r="E8197" s="161"/>
      <c r="F8197" s="162"/>
      <c r="G8197" s="147"/>
      <c r="H8197" s="146"/>
      <c r="J8197" s="146"/>
      <c r="L8197" s="150"/>
      <c r="N8197" s="163"/>
      <c r="O8197" s="146"/>
      <c r="P8197" s="146"/>
      <c r="Q8197" s="146"/>
      <c r="R8197" s="34"/>
      <c r="S8197" s="35"/>
      <c r="T8197" s="147"/>
    </row>
    <row r="8198">
      <c r="A8198" s="147"/>
      <c r="B8198" s="64"/>
      <c r="C8198" s="147" t="s">
        <v>217</v>
      </c>
      <c r="E8198" s="161"/>
      <c r="F8198" s="162"/>
      <c r="G8198" s="147"/>
      <c r="H8198" s="146"/>
      <c r="J8198" s="146"/>
      <c r="L8198" s="150"/>
      <c r="N8198" s="163"/>
      <c r="O8198" s="146"/>
      <c r="P8198" s="146"/>
      <c r="Q8198" s="146"/>
      <c r="R8198" s="34"/>
      <c r="S8198" s="35"/>
      <c r="T8198" s="147"/>
    </row>
    <row r="8199">
      <c r="A8199" s="147"/>
      <c r="B8199" s="64"/>
      <c r="C8199" s="147" t="s">
        <v>217</v>
      </c>
      <c r="E8199" s="161"/>
      <c r="F8199" s="162"/>
      <c r="G8199" s="147"/>
      <c r="H8199" s="146"/>
      <c r="J8199" s="146"/>
      <c r="L8199" s="150"/>
      <c r="N8199" s="163"/>
      <c r="O8199" s="146"/>
      <c r="P8199" s="146"/>
      <c r="Q8199" s="146"/>
      <c r="R8199" s="34"/>
      <c r="S8199" s="35"/>
      <c r="T8199" s="147"/>
    </row>
    <row r="8200">
      <c r="A8200" s="147"/>
      <c r="B8200" s="64"/>
      <c r="C8200" s="147" t="s">
        <v>217</v>
      </c>
      <c r="E8200" s="161"/>
      <c r="F8200" s="162"/>
      <c r="G8200" s="147"/>
      <c r="H8200" s="146"/>
      <c r="J8200" s="146"/>
      <c r="L8200" s="150"/>
      <c r="N8200" s="163"/>
      <c r="O8200" s="146"/>
      <c r="P8200" s="146"/>
      <c r="Q8200" s="146"/>
      <c r="R8200" s="34"/>
      <c r="S8200" s="35"/>
      <c r="T8200" s="147"/>
    </row>
    <row r="8201">
      <c r="A8201" s="147"/>
      <c r="B8201" s="64"/>
      <c r="C8201" s="147" t="s">
        <v>217</v>
      </c>
      <c r="E8201" s="161"/>
      <c r="F8201" s="162"/>
      <c r="G8201" s="147"/>
      <c r="H8201" s="146"/>
      <c r="J8201" s="146"/>
      <c r="L8201" s="150"/>
      <c r="N8201" s="163"/>
      <c r="O8201" s="146"/>
      <c r="P8201" s="146"/>
      <c r="Q8201" s="146"/>
      <c r="R8201" s="34"/>
      <c r="S8201" s="35"/>
      <c r="T8201" s="147"/>
    </row>
    <row r="8202">
      <c r="A8202" s="147"/>
      <c r="B8202" s="64"/>
      <c r="C8202" s="147" t="s">
        <v>217</v>
      </c>
      <c r="E8202" s="161"/>
      <c r="F8202" s="162"/>
      <c r="G8202" s="147"/>
      <c r="H8202" s="146"/>
      <c r="J8202" s="146"/>
      <c r="L8202" s="150"/>
      <c r="N8202" s="163"/>
      <c r="O8202" s="146"/>
      <c r="P8202" s="146"/>
      <c r="Q8202" s="146"/>
      <c r="R8202" s="34"/>
      <c r="S8202" s="35"/>
      <c r="T8202" s="147"/>
    </row>
    <row r="8203">
      <c r="A8203" s="147"/>
      <c r="B8203" s="64"/>
      <c r="C8203" s="147" t="s">
        <v>217</v>
      </c>
      <c r="E8203" s="161"/>
      <c r="F8203" s="162"/>
      <c r="G8203" s="147"/>
      <c r="H8203" s="146"/>
      <c r="J8203" s="146"/>
      <c r="L8203" s="150"/>
      <c r="N8203" s="163"/>
      <c r="O8203" s="146"/>
      <c r="P8203" s="146"/>
      <c r="Q8203" s="146"/>
      <c r="R8203" s="34"/>
      <c r="S8203" s="35"/>
      <c r="T8203" s="147"/>
    </row>
    <row r="8204">
      <c r="A8204" s="147"/>
      <c r="B8204" s="64"/>
      <c r="C8204" s="147" t="s">
        <v>217</v>
      </c>
      <c r="E8204" s="161"/>
      <c r="F8204" s="162"/>
      <c r="G8204" s="147"/>
      <c r="H8204" s="146"/>
      <c r="J8204" s="146"/>
      <c r="L8204" s="150"/>
      <c r="N8204" s="163"/>
      <c r="O8204" s="146"/>
      <c r="P8204" s="146"/>
      <c r="Q8204" s="146"/>
      <c r="R8204" s="34"/>
      <c r="S8204" s="35"/>
      <c r="T8204" s="147"/>
    </row>
    <row r="8205">
      <c r="A8205" s="147"/>
      <c r="B8205" s="64"/>
      <c r="C8205" s="147" t="s">
        <v>217</v>
      </c>
      <c r="E8205" s="161"/>
      <c r="F8205" s="162"/>
      <c r="G8205" s="147"/>
      <c r="H8205" s="146"/>
      <c r="J8205" s="146"/>
      <c r="L8205" s="150"/>
      <c r="N8205" s="163"/>
      <c r="O8205" s="146"/>
      <c r="P8205" s="146"/>
      <c r="Q8205" s="146"/>
      <c r="R8205" s="34"/>
      <c r="S8205" s="35"/>
      <c r="T8205" s="147"/>
    </row>
    <row r="8206">
      <c r="A8206" s="147"/>
      <c r="B8206" s="64"/>
      <c r="C8206" s="147" t="s">
        <v>217</v>
      </c>
      <c r="E8206" s="161"/>
      <c r="F8206" s="162"/>
      <c r="G8206" s="147"/>
      <c r="H8206" s="146"/>
      <c r="J8206" s="146"/>
      <c r="L8206" s="150"/>
      <c r="N8206" s="163"/>
      <c r="O8206" s="146"/>
      <c r="P8206" s="146"/>
      <c r="Q8206" s="146"/>
      <c r="R8206" s="34"/>
      <c r="S8206" s="35"/>
      <c r="T8206" s="147"/>
    </row>
    <row r="8207">
      <c r="A8207" s="147"/>
      <c r="B8207" s="64"/>
      <c r="C8207" s="147" t="s">
        <v>217</v>
      </c>
      <c r="E8207" s="161"/>
      <c r="F8207" s="162"/>
      <c r="G8207" s="147"/>
      <c r="H8207" s="146"/>
      <c r="J8207" s="146"/>
      <c r="L8207" s="150"/>
      <c r="N8207" s="163"/>
      <c r="O8207" s="146"/>
      <c r="P8207" s="146"/>
      <c r="Q8207" s="146"/>
      <c r="R8207" s="34"/>
      <c r="S8207" s="35"/>
      <c r="T8207" s="147"/>
    </row>
    <row r="8208">
      <c r="A8208" s="147"/>
      <c r="B8208" s="64"/>
      <c r="C8208" s="147" t="s">
        <v>217</v>
      </c>
      <c r="E8208" s="161"/>
      <c r="F8208" s="162"/>
      <c r="G8208" s="147"/>
      <c r="H8208" s="146"/>
      <c r="J8208" s="146"/>
      <c r="L8208" s="150"/>
      <c r="N8208" s="163"/>
      <c r="O8208" s="146"/>
      <c r="P8208" s="146"/>
      <c r="Q8208" s="146"/>
      <c r="R8208" s="34"/>
      <c r="S8208" s="35"/>
      <c r="T8208" s="147"/>
    </row>
    <row r="8209">
      <c r="A8209" s="147"/>
      <c r="B8209" s="64"/>
      <c r="C8209" s="147" t="s">
        <v>217</v>
      </c>
      <c r="E8209" s="161"/>
      <c r="F8209" s="162"/>
      <c r="G8209" s="147"/>
      <c r="H8209" s="146"/>
      <c r="J8209" s="146"/>
      <c r="L8209" s="150"/>
      <c r="N8209" s="163"/>
      <c r="O8209" s="146"/>
      <c r="P8209" s="146"/>
      <c r="Q8209" s="146"/>
      <c r="R8209" s="34"/>
      <c r="S8209" s="35"/>
      <c r="T8209" s="147"/>
    </row>
    <row r="8210">
      <c r="A8210" s="147"/>
      <c r="B8210" s="64"/>
      <c r="C8210" s="147" t="s">
        <v>217</v>
      </c>
      <c r="E8210" s="161"/>
      <c r="F8210" s="162"/>
      <c r="G8210" s="147"/>
      <c r="H8210" s="146"/>
      <c r="J8210" s="146"/>
      <c r="L8210" s="150"/>
      <c r="N8210" s="163"/>
      <c r="O8210" s="146"/>
      <c r="P8210" s="146"/>
      <c r="Q8210" s="146"/>
      <c r="R8210" s="34"/>
      <c r="S8210" s="35"/>
      <c r="T8210" s="147"/>
    </row>
    <row r="8211">
      <c r="A8211" s="147"/>
      <c r="B8211" s="64"/>
      <c r="C8211" s="147" t="s">
        <v>217</v>
      </c>
      <c r="E8211" s="161"/>
      <c r="F8211" s="162"/>
      <c r="G8211" s="147"/>
      <c r="H8211" s="146"/>
      <c r="J8211" s="146"/>
      <c r="L8211" s="150"/>
      <c r="N8211" s="163"/>
      <c r="O8211" s="146"/>
      <c r="P8211" s="146"/>
      <c r="Q8211" s="146"/>
      <c r="R8211" s="34"/>
      <c r="S8211" s="35"/>
      <c r="T8211" s="147"/>
    </row>
    <row r="8212">
      <c r="A8212" s="147"/>
      <c r="B8212" s="64"/>
      <c r="C8212" s="147" t="s">
        <v>217</v>
      </c>
      <c r="E8212" s="161"/>
      <c r="F8212" s="162"/>
      <c r="G8212" s="147"/>
      <c r="H8212" s="146"/>
      <c r="J8212" s="146"/>
      <c r="L8212" s="150"/>
      <c r="N8212" s="163"/>
      <c r="O8212" s="146"/>
      <c r="P8212" s="146"/>
      <c r="Q8212" s="146"/>
      <c r="R8212" s="34"/>
      <c r="S8212" s="35"/>
      <c r="T8212" s="147"/>
    </row>
    <row r="8213">
      <c r="A8213" s="147"/>
      <c r="B8213" s="64"/>
      <c r="C8213" s="147" t="s">
        <v>217</v>
      </c>
      <c r="E8213" s="161"/>
      <c r="F8213" s="162"/>
      <c r="G8213" s="147"/>
      <c r="H8213" s="146"/>
      <c r="J8213" s="146"/>
      <c r="L8213" s="150"/>
      <c r="N8213" s="163"/>
      <c r="O8213" s="146"/>
      <c r="P8213" s="146"/>
      <c r="Q8213" s="146"/>
      <c r="R8213" s="34"/>
      <c r="S8213" s="35"/>
      <c r="T8213" s="147"/>
    </row>
    <row r="8214">
      <c r="A8214" s="147"/>
      <c r="B8214" s="64"/>
      <c r="C8214" s="147" t="s">
        <v>217</v>
      </c>
      <c r="E8214" s="161"/>
      <c r="F8214" s="162"/>
      <c r="G8214" s="147"/>
      <c r="H8214" s="146"/>
      <c r="J8214" s="146"/>
      <c r="L8214" s="150"/>
      <c r="N8214" s="163"/>
      <c r="O8214" s="146"/>
      <c r="P8214" s="146"/>
      <c r="Q8214" s="146"/>
      <c r="R8214" s="34"/>
      <c r="S8214" s="35"/>
      <c r="T8214" s="147"/>
    </row>
    <row r="8215">
      <c r="A8215" s="147"/>
      <c r="B8215" s="64"/>
      <c r="C8215" s="147" t="s">
        <v>217</v>
      </c>
      <c r="E8215" s="161"/>
      <c r="F8215" s="162"/>
      <c r="G8215" s="147"/>
      <c r="H8215" s="146"/>
      <c r="J8215" s="146"/>
      <c r="L8215" s="150"/>
      <c r="N8215" s="163"/>
      <c r="O8215" s="146"/>
      <c r="P8215" s="146"/>
      <c r="Q8215" s="146"/>
      <c r="R8215" s="34"/>
      <c r="S8215" s="35"/>
      <c r="T8215" s="147"/>
    </row>
    <row r="8216">
      <c r="A8216" s="147"/>
      <c r="B8216" s="64"/>
      <c r="C8216" s="147" t="s">
        <v>217</v>
      </c>
      <c r="E8216" s="161"/>
      <c r="F8216" s="162"/>
      <c r="G8216" s="147"/>
      <c r="H8216" s="146"/>
      <c r="J8216" s="146"/>
      <c r="L8216" s="150"/>
      <c r="N8216" s="163"/>
      <c r="O8216" s="146"/>
      <c r="P8216" s="146"/>
      <c r="Q8216" s="146"/>
      <c r="R8216" s="34"/>
      <c r="S8216" s="35"/>
      <c r="T8216" s="147"/>
    </row>
    <row r="8217">
      <c r="A8217" s="147"/>
      <c r="B8217" s="64"/>
      <c r="C8217" s="147" t="s">
        <v>217</v>
      </c>
      <c r="E8217" s="161"/>
      <c r="F8217" s="162"/>
      <c r="G8217" s="147"/>
      <c r="H8217" s="146"/>
      <c r="J8217" s="146"/>
      <c r="L8217" s="150"/>
      <c r="N8217" s="163"/>
      <c r="O8217" s="146"/>
      <c r="P8217" s="146"/>
      <c r="Q8217" s="146"/>
      <c r="R8217" s="34"/>
      <c r="S8217" s="35"/>
      <c r="T8217" s="147"/>
    </row>
    <row r="8218">
      <c r="A8218" s="147"/>
      <c r="B8218" s="64"/>
      <c r="C8218" s="147" t="s">
        <v>217</v>
      </c>
      <c r="E8218" s="161"/>
      <c r="F8218" s="162"/>
      <c r="G8218" s="147"/>
      <c r="H8218" s="146"/>
      <c r="J8218" s="146"/>
      <c r="L8218" s="150"/>
      <c r="N8218" s="163"/>
      <c r="O8218" s="146"/>
      <c r="P8218" s="146"/>
      <c r="Q8218" s="146"/>
      <c r="R8218" s="34"/>
      <c r="S8218" s="35"/>
      <c r="T8218" s="147"/>
    </row>
    <row r="8219">
      <c r="A8219" s="147"/>
      <c r="B8219" s="64"/>
      <c r="C8219" s="147" t="s">
        <v>217</v>
      </c>
      <c r="E8219" s="161"/>
      <c r="F8219" s="162"/>
      <c r="G8219" s="147"/>
      <c r="H8219" s="146"/>
      <c r="J8219" s="146"/>
      <c r="L8219" s="150"/>
      <c r="N8219" s="163"/>
      <c r="O8219" s="146"/>
      <c r="P8219" s="146"/>
      <c r="Q8219" s="146"/>
      <c r="R8219" s="34"/>
      <c r="S8219" s="35"/>
      <c r="T8219" s="147"/>
    </row>
    <row r="8220">
      <c r="A8220" s="147"/>
      <c r="B8220" s="64"/>
      <c r="C8220" s="147" t="s">
        <v>217</v>
      </c>
      <c r="E8220" s="161"/>
      <c r="F8220" s="162"/>
      <c r="G8220" s="147"/>
      <c r="H8220" s="146"/>
      <c r="J8220" s="146"/>
      <c r="L8220" s="150"/>
      <c r="N8220" s="163"/>
      <c r="O8220" s="146"/>
      <c r="P8220" s="146"/>
      <c r="Q8220" s="146"/>
      <c r="R8220" s="34"/>
      <c r="S8220" s="35"/>
      <c r="T8220" s="147"/>
    </row>
    <row r="8221">
      <c r="A8221" s="147"/>
      <c r="B8221" s="64"/>
      <c r="C8221" s="147" t="s">
        <v>217</v>
      </c>
      <c r="E8221" s="161"/>
      <c r="F8221" s="162"/>
      <c r="G8221" s="147"/>
      <c r="H8221" s="146"/>
      <c r="J8221" s="146"/>
      <c r="L8221" s="150"/>
      <c r="N8221" s="163"/>
      <c r="O8221" s="146"/>
      <c r="P8221" s="146"/>
      <c r="Q8221" s="146"/>
      <c r="R8221" s="34"/>
      <c r="S8221" s="35"/>
      <c r="T8221" s="147"/>
    </row>
    <row r="8222">
      <c r="A8222" s="147"/>
      <c r="B8222" s="64"/>
      <c r="C8222" s="147" t="s">
        <v>217</v>
      </c>
      <c r="E8222" s="161"/>
      <c r="F8222" s="162"/>
      <c r="G8222" s="147"/>
      <c r="H8222" s="146"/>
      <c r="J8222" s="146"/>
      <c r="L8222" s="150"/>
      <c r="N8222" s="163"/>
      <c r="O8222" s="146"/>
      <c r="P8222" s="146"/>
      <c r="Q8222" s="146"/>
      <c r="R8222" s="34"/>
      <c r="S8222" s="35"/>
      <c r="T8222" s="147"/>
    </row>
    <row r="8223">
      <c r="A8223" s="147"/>
      <c r="B8223" s="64"/>
      <c r="C8223" s="147" t="s">
        <v>217</v>
      </c>
      <c r="E8223" s="161"/>
      <c r="F8223" s="162"/>
      <c r="G8223" s="147"/>
      <c r="H8223" s="146"/>
      <c r="J8223" s="146"/>
      <c r="L8223" s="150"/>
      <c r="N8223" s="163"/>
      <c r="O8223" s="146"/>
      <c r="P8223" s="146"/>
      <c r="Q8223" s="146"/>
      <c r="R8223" s="34"/>
      <c r="S8223" s="35"/>
      <c r="T8223" s="147"/>
    </row>
    <row r="8224">
      <c r="A8224" s="147"/>
      <c r="B8224" s="64"/>
      <c r="C8224" s="147" t="s">
        <v>217</v>
      </c>
      <c r="E8224" s="161"/>
      <c r="F8224" s="162"/>
      <c r="G8224" s="147"/>
      <c r="H8224" s="146"/>
      <c r="J8224" s="146"/>
      <c r="L8224" s="150"/>
      <c r="N8224" s="163"/>
      <c r="O8224" s="146"/>
      <c r="P8224" s="146"/>
      <c r="Q8224" s="146"/>
      <c r="R8224" s="34"/>
      <c r="S8224" s="35"/>
      <c r="T8224" s="147"/>
    </row>
    <row r="8225">
      <c r="A8225" s="147"/>
      <c r="B8225" s="64"/>
      <c r="C8225" s="147" t="s">
        <v>217</v>
      </c>
      <c r="E8225" s="161"/>
      <c r="F8225" s="162"/>
      <c r="G8225" s="147"/>
      <c r="H8225" s="146"/>
      <c r="J8225" s="146"/>
      <c r="L8225" s="150"/>
      <c r="N8225" s="163"/>
      <c r="O8225" s="146"/>
      <c r="P8225" s="146"/>
      <c r="Q8225" s="146"/>
      <c r="R8225" s="34"/>
      <c r="S8225" s="35"/>
      <c r="T8225" s="147"/>
    </row>
    <row r="8226">
      <c r="A8226" s="147"/>
      <c r="B8226" s="64"/>
      <c r="C8226" s="147" t="s">
        <v>217</v>
      </c>
      <c r="E8226" s="161"/>
      <c r="F8226" s="162"/>
      <c r="G8226" s="147"/>
      <c r="H8226" s="146"/>
      <c r="J8226" s="146"/>
      <c r="L8226" s="150"/>
      <c r="N8226" s="163"/>
      <c r="O8226" s="146"/>
      <c r="P8226" s="146"/>
      <c r="Q8226" s="146"/>
      <c r="R8226" s="34"/>
      <c r="S8226" s="35"/>
      <c r="T8226" s="147"/>
    </row>
    <row r="8227">
      <c r="A8227" s="147"/>
      <c r="B8227" s="64"/>
      <c r="C8227" s="147" t="s">
        <v>217</v>
      </c>
      <c r="E8227" s="161"/>
      <c r="F8227" s="162"/>
      <c r="G8227" s="147"/>
      <c r="H8227" s="146"/>
      <c r="J8227" s="146"/>
      <c r="L8227" s="150"/>
      <c r="N8227" s="163"/>
      <c r="O8227" s="146"/>
      <c r="P8227" s="146"/>
      <c r="Q8227" s="146"/>
      <c r="R8227" s="34"/>
      <c r="S8227" s="35"/>
      <c r="T8227" s="147"/>
    </row>
    <row r="8228">
      <c r="A8228" s="147"/>
      <c r="B8228" s="64"/>
      <c r="C8228" s="147" t="s">
        <v>217</v>
      </c>
      <c r="E8228" s="161"/>
      <c r="F8228" s="162"/>
      <c r="G8228" s="147"/>
      <c r="H8228" s="146"/>
      <c r="J8228" s="146"/>
      <c r="L8228" s="150"/>
      <c r="N8228" s="163"/>
      <c r="O8228" s="146"/>
      <c r="P8228" s="146"/>
      <c r="Q8228" s="146"/>
      <c r="R8228" s="34"/>
      <c r="S8228" s="35"/>
      <c r="T8228" s="147"/>
    </row>
    <row r="8229">
      <c r="A8229" s="147"/>
      <c r="B8229" s="64"/>
      <c r="C8229" s="147" t="s">
        <v>217</v>
      </c>
      <c r="E8229" s="161"/>
      <c r="F8229" s="162"/>
      <c r="G8229" s="147"/>
      <c r="H8229" s="146"/>
      <c r="J8229" s="146"/>
      <c r="L8229" s="150"/>
      <c r="N8229" s="163"/>
      <c r="O8229" s="146"/>
      <c r="P8229" s="146"/>
      <c r="Q8229" s="146"/>
      <c r="R8229" s="34"/>
      <c r="S8229" s="35"/>
      <c r="T8229" s="147"/>
    </row>
    <row r="8230">
      <c r="A8230" s="147"/>
      <c r="B8230" s="64"/>
      <c r="C8230" s="147" t="s">
        <v>217</v>
      </c>
      <c r="E8230" s="161"/>
      <c r="F8230" s="162"/>
      <c r="G8230" s="147"/>
      <c r="H8230" s="146"/>
      <c r="J8230" s="146"/>
      <c r="L8230" s="150"/>
      <c r="N8230" s="163"/>
      <c r="O8230" s="146"/>
      <c r="P8230" s="146"/>
      <c r="Q8230" s="146"/>
      <c r="R8230" s="34"/>
      <c r="S8230" s="35"/>
      <c r="T8230" s="147"/>
    </row>
    <row r="8231">
      <c r="A8231" s="147"/>
      <c r="B8231" s="64"/>
      <c r="C8231" s="147" t="s">
        <v>217</v>
      </c>
      <c r="E8231" s="161"/>
      <c r="F8231" s="162"/>
      <c r="G8231" s="147"/>
      <c r="H8231" s="146"/>
      <c r="J8231" s="146"/>
      <c r="L8231" s="150"/>
      <c r="N8231" s="163"/>
      <c r="O8231" s="146"/>
      <c r="P8231" s="146"/>
      <c r="Q8231" s="146"/>
      <c r="R8231" s="34"/>
      <c r="S8231" s="35"/>
      <c r="T8231" s="147"/>
    </row>
    <row r="8232">
      <c r="A8232" s="147"/>
      <c r="B8232" s="64"/>
      <c r="C8232" s="147" t="s">
        <v>217</v>
      </c>
      <c r="E8232" s="161"/>
      <c r="F8232" s="162"/>
      <c r="G8232" s="147"/>
      <c r="H8232" s="146"/>
      <c r="J8232" s="146"/>
      <c r="L8232" s="150"/>
      <c r="N8232" s="163"/>
      <c r="O8232" s="146"/>
      <c r="P8232" s="146"/>
      <c r="Q8232" s="146"/>
      <c r="R8232" s="34"/>
      <c r="S8232" s="35"/>
      <c r="T8232" s="147"/>
    </row>
    <row r="8233">
      <c r="A8233" s="147"/>
      <c r="B8233" s="64"/>
      <c r="C8233" s="147" t="s">
        <v>217</v>
      </c>
      <c r="E8233" s="161"/>
      <c r="F8233" s="162"/>
      <c r="G8233" s="147"/>
      <c r="H8233" s="146"/>
      <c r="J8233" s="146"/>
      <c r="L8233" s="150"/>
      <c r="N8233" s="163"/>
      <c r="O8233" s="146"/>
      <c r="P8233" s="146"/>
      <c r="Q8233" s="146"/>
      <c r="R8233" s="34"/>
      <c r="S8233" s="35"/>
      <c r="T8233" s="147"/>
    </row>
    <row r="8234">
      <c r="A8234" s="147"/>
      <c r="B8234" s="64"/>
      <c r="C8234" s="147" t="s">
        <v>217</v>
      </c>
      <c r="E8234" s="161"/>
      <c r="F8234" s="162"/>
      <c r="G8234" s="147"/>
      <c r="H8234" s="146"/>
      <c r="J8234" s="146"/>
      <c r="L8234" s="150"/>
      <c r="N8234" s="163"/>
      <c r="O8234" s="146"/>
      <c r="P8234" s="146"/>
      <c r="Q8234" s="146"/>
      <c r="R8234" s="34"/>
      <c r="S8234" s="35"/>
      <c r="T8234" s="147"/>
    </row>
    <row r="8235">
      <c r="A8235" s="147"/>
      <c r="B8235" s="64"/>
      <c r="C8235" s="147" t="s">
        <v>217</v>
      </c>
      <c r="E8235" s="161"/>
      <c r="F8235" s="162"/>
      <c r="G8235" s="147"/>
      <c r="H8235" s="146"/>
      <c r="J8235" s="146"/>
      <c r="L8235" s="150"/>
      <c r="N8235" s="163"/>
      <c r="O8235" s="146"/>
      <c r="P8235" s="146"/>
      <c r="Q8235" s="146"/>
      <c r="R8235" s="34"/>
      <c r="S8235" s="35"/>
      <c r="T8235" s="147"/>
    </row>
    <row r="8236">
      <c r="A8236" s="147"/>
      <c r="B8236" s="64"/>
      <c r="C8236" s="147" t="s">
        <v>217</v>
      </c>
      <c r="E8236" s="161"/>
      <c r="F8236" s="162"/>
      <c r="G8236" s="147"/>
      <c r="H8236" s="146"/>
      <c r="J8236" s="146"/>
      <c r="L8236" s="150"/>
      <c r="N8236" s="163"/>
      <c r="O8236" s="146"/>
      <c r="P8236" s="146"/>
      <c r="Q8236" s="146"/>
      <c r="R8236" s="34"/>
      <c r="S8236" s="35"/>
      <c r="T8236" s="147"/>
    </row>
    <row r="8237">
      <c r="A8237" s="147"/>
      <c r="B8237" s="64"/>
      <c r="C8237" s="147" t="s">
        <v>217</v>
      </c>
      <c r="E8237" s="161"/>
      <c r="F8237" s="162"/>
      <c r="G8237" s="147"/>
      <c r="H8237" s="146"/>
      <c r="J8237" s="146"/>
      <c r="L8237" s="150"/>
      <c r="N8237" s="163"/>
      <c r="O8237" s="146"/>
      <c r="P8237" s="146"/>
      <c r="Q8237" s="146"/>
      <c r="R8237" s="34"/>
      <c r="S8237" s="35"/>
      <c r="T8237" s="147"/>
    </row>
    <row r="8238">
      <c r="A8238" s="147"/>
      <c r="B8238" s="64"/>
      <c r="C8238" s="147" t="s">
        <v>217</v>
      </c>
      <c r="E8238" s="161"/>
      <c r="F8238" s="162"/>
      <c r="G8238" s="147"/>
      <c r="H8238" s="146"/>
      <c r="J8238" s="146"/>
      <c r="L8238" s="150"/>
      <c r="N8238" s="163"/>
      <c r="O8238" s="146"/>
      <c r="P8238" s="146"/>
      <c r="Q8238" s="146"/>
      <c r="R8238" s="34"/>
      <c r="S8238" s="35"/>
      <c r="T8238" s="147"/>
    </row>
    <row r="8239">
      <c r="A8239" s="147"/>
      <c r="B8239" s="64"/>
      <c r="C8239" s="147" t="s">
        <v>217</v>
      </c>
      <c r="E8239" s="161"/>
      <c r="F8239" s="162"/>
      <c r="G8239" s="147"/>
      <c r="H8239" s="146"/>
      <c r="J8239" s="146"/>
      <c r="L8239" s="150"/>
      <c r="N8239" s="163"/>
      <c r="O8239" s="146"/>
      <c r="P8239" s="146"/>
      <c r="Q8239" s="146"/>
      <c r="R8239" s="34"/>
      <c r="S8239" s="35"/>
      <c r="T8239" s="147"/>
    </row>
    <row r="8240">
      <c r="A8240" s="147"/>
      <c r="B8240" s="64"/>
      <c r="C8240" s="147" t="s">
        <v>217</v>
      </c>
      <c r="E8240" s="161"/>
      <c r="F8240" s="162"/>
      <c r="G8240" s="147"/>
      <c r="H8240" s="146"/>
      <c r="J8240" s="146"/>
      <c r="L8240" s="150"/>
      <c r="N8240" s="163"/>
      <c r="O8240" s="146"/>
      <c r="P8240" s="146"/>
      <c r="Q8240" s="146"/>
      <c r="R8240" s="34"/>
      <c r="S8240" s="35"/>
      <c r="T8240" s="147"/>
    </row>
    <row r="8241">
      <c r="A8241" s="147"/>
      <c r="B8241" s="64"/>
      <c r="C8241" s="147" t="s">
        <v>217</v>
      </c>
      <c r="E8241" s="161"/>
      <c r="F8241" s="162"/>
      <c r="G8241" s="147"/>
      <c r="H8241" s="146"/>
      <c r="J8241" s="146"/>
      <c r="L8241" s="150"/>
      <c r="N8241" s="163"/>
      <c r="O8241" s="146"/>
      <c r="P8241" s="146"/>
      <c r="Q8241" s="146"/>
      <c r="R8241" s="34"/>
      <c r="S8241" s="35"/>
      <c r="T8241" s="147"/>
    </row>
    <row r="8242">
      <c r="A8242" s="147"/>
      <c r="B8242" s="64"/>
      <c r="C8242" s="147" t="s">
        <v>217</v>
      </c>
      <c r="E8242" s="161"/>
      <c r="F8242" s="162"/>
      <c r="G8242" s="147"/>
      <c r="H8242" s="146"/>
      <c r="J8242" s="146"/>
      <c r="L8242" s="150"/>
      <c r="N8242" s="163"/>
      <c r="O8242" s="146"/>
      <c r="P8242" s="146"/>
      <c r="Q8242" s="146"/>
      <c r="R8242" s="34"/>
      <c r="S8242" s="35"/>
      <c r="T8242" s="147"/>
    </row>
    <row r="8243">
      <c r="A8243" s="147"/>
      <c r="B8243" s="64"/>
      <c r="C8243" s="147" t="s">
        <v>217</v>
      </c>
      <c r="E8243" s="161"/>
      <c r="F8243" s="162"/>
      <c r="G8243" s="147"/>
      <c r="H8243" s="146"/>
      <c r="J8243" s="146"/>
      <c r="L8243" s="150"/>
      <c r="N8243" s="163"/>
      <c r="O8243" s="146"/>
      <c r="P8243" s="146"/>
      <c r="Q8243" s="146"/>
      <c r="R8243" s="34"/>
      <c r="S8243" s="35"/>
      <c r="T8243" s="147"/>
    </row>
    <row r="8244">
      <c r="A8244" s="147"/>
      <c r="B8244" s="64"/>
      <c r="C8244" s="147" t="s">
        <v>217</v>
      </c>
      <c r="E8244" s="161"/>
      <c r="F8244" s="162"/>
      <c r="G8244" s="147"/>
      <c r="H8244" s="146"/>
      <c r="J8244" s="146"/>
      <c r="L8244" s="150"/>
      <c r="N8244" s="163"/>
      <c r="O8244" s="146"/>
      <c r="P8244" s="146"/>
      <c r="Q8244" s="146"/>
      <c r="R8244" s="34"/>
      <c r="S8244" s="35"/>
      <c r="T8244" s="147"/>
    </row>
    <row r="8245">
      <c r="A8245" s="147"/>
      <c r="B8245" s="64"/>
      <c r="C8245" s="147" t="s">
        <v>217</v>
      </c>
      <c r="E8245" s="161"/>
      <c r="F8245" s="162"/>
      <c r="G8245" s="147"/>
      <c r="H8245" s="146"/>
      <c r="J8245" s="146"/>
      <c r="L8245" s="150"/>
      <c r="N8245" s="163"/>
      <c r="O8245" s="146"/>
      <c r="P8245" s="146"/>
      <c r="Q8245" s="146"/>
      <c r="R8245" s="34"/>
      <c r="S8245" s="35"/>
      <c r="T8245" s="147"/>
    </row>
    <row r="8246">
      <c r="A8246" s="147"/>
      <c r="B8246" s="64"/>
      <c r="C8246" s="147" t="s">
        <v>217</v>
      </c>
      <c r="E8246" s="161"/>
      <c r="F8246" s="162"/>
      <c r="G8246" s="147"/>
      <c r="H8246" s="146"/>
      <c r="J8246" s="146"/>
      <c r="L8246" s="150"/>
      <c r="N8246" s="163"/>
      <c r="O8246" s="146"/>
      <c r="P8246" s="146"/>
      <c r="Q8246" s="146"/>
      <c r="R8246" s="34"/>
      <c r="S8246" s="35"/>
      <c r="T8246" s="147"/>
    </row>
    <row r="8247">
      <c r="A8247" s="147"/>
      <c r="B8247" s="64"/>
      <c r="C8247" s="147" t="s">
        <v>217</v>
      </c>
      <c r="E8247" s="161"/>
      <c r="F8247" s="162"/>
      <c r="G8247" s="147"/>
      <c r="H8247" s="146"/>
      <c r="J8247" s="146"/>
      <c r="L8247" s="150"/>
      <c r="N8247" s="163"/>
      <c r="O8247" s="146"/>
      <c r="P8247" s="146"/>
      <c r="Q8247" s="146"/>
      <c r="R8247" s="34"/>
      <c r="S8247" s="35"/>
      <c r="T8247" s="147"/>
    </row>
    <row r="8248">
      <c r="A8248" s="147"/>
      <c r="B8248" s="64"/>
      <c r="C8248" s="147" t="s">
        <v>217</v>
      </c>
      <c r="E8248" s="161"/>
      <c r="F8248" s="162"/>
      <c r="G8248" s="147"/>
      <c r="H8248" s="146"/>
      <c r="J8248" s="146"/>
      <c r="L8248" s="150"/>
      <c r="N8248" s="163"/>
      <c r="O8248" s="146"/>
      <c r="P8248" s="146"/>
      <c r="Q8248" s="146"/>
      <c r="R8248" s="34"/>
      <c r="S8248" s="35"/>
      <c r="T8248" s="147"/>
    </row>
    <row r="8249">
      <c r="A8249" s="147"/>
      <c r="B8249" s="64"/>
      <c r="C8249" s="147" t="s">
        <v>217</v>
      </c>
      <c r="E8249" s="161"/>
      <c r="F8249" s="162"/>
      <c r="G8249" s="147"/>
      <c r="H8249" s="146"/>
      <c r="J8249" s="146"/>
      <c r="L8249" s="150"/>
      <c r="N8249" s="163"/>
      <c r="O8249" s="146"/>
      <c r="P8249" s="146"/>
      <c r="Q8249" s="146"/>
      <c r="R8249" s="34"/>
      <c r="S8249" s="35"/>
      <c r="T8249" s="147"/>
    </row>
    <row r="8250">
      <c r="A8250" s="147"/>
      <c r="B8250" s="64"/>
      <c r="C8250" s="147" t="s">
        <v>217</v>
      </c>
      <c r="E8250" s="161"/>
      <c r="F8250" s="162"/>
      <c r="G8250" s="147"/>
      <c r="H8250" s="146"/>
      <c r="J8250" s="146"/>
      <c r="L8250" s="150"/>
      <c r="N8250" s="163"/>
      <c r="O8250" s="146"/>
      <c r="P8250" s="146"/>
      <c r="Q8250" s="146"/>
      <c r="R8250" s="34"/>
      <c r="S8250" s="35"/>
      <c r="T8250" s="147"/>
    </row>
    <row r="8251">
      <c r="A8251" s="147"/>
      <c r="B8251" s="64"/>
      <c r="C8251" s="147" t="s">
        <v>217</v>
      </c>
      <c r="E8251" s="161"/>
      <c r="F8251" s="162"/>
      <c r="G8251" s="147"/>
      <c r="H8251" s="146"/>
      <c r="J8251" s="146"/>
      <c r="L8251" s="150"/>
      <c r="N8251" s="163"/>
      <c r="O8251" s="146"/>
      <c r="P8251" s="146"/>
      <c r="Q8251" s="146"/>
      <c r="R8251" s="34"/>
      <c r="S8251" s="35"/>
      <c r="T8251" s="147"/>
    </row>
    <row r="8252">
      <c r="A8252" s="147"/>
      <c r="B8252" s="64"/>
      <c r="C8252" s="147" t="s">
        <v>217</v>
      </c>
      <c r="E8252" s="161"/>
      <c r="F8252" s="162"/>
      <c r="G8252" s="147"/>
      <c r="H8252" s="146"/>
      <c r="J8252" s="146"/>
      <c r="L8252" s="150"/>
      <c r="N8252" s="163"/>
      <c r="O8252" s="146"/>
      <c r="P8252" s="146"/>
      <c r="Q8252" s="146"/>
      <c r="R8252" s="34"/>
      <c r="S8252" s="35"/>
      <c r="T8252" s="147"/>
    </row>
    <row r="8253">
      <c r="A8253" s="147"/>
      <c r="B8253" s="64"/>
      <c r="C8253" s="147" t="s">
        <v>217</v>
      </c>
      <c r="E8253" s="161"/>
      <c r="F8253" s="162"/>
      <c r="G8253" s="147"/>
      <c r="H8253" s="146"/>
      <c r="J8253" s="146"/>
      <c r="L8253" s="150"/>
      <c r="N8253" s="163"/>
      <c r="O8253" s="146"/>
      <c r="P8253" s="146"/>
      <c r="Q8253" s="146"/>
      <c r="R8253" s="34"/>
      <c r="S8253" s="35"/>
      <c r="T8253" s="147"/>
    </row>
    <row r="8254">
      <c r="A8254" s="147"/>
      <c r="B8254" s="64"/>
      <c r="C8254" s="147" t="s">
        <v>217</v>
      </c>
      <c r="E8254" s="161"/>
      <c r="F8254" s="162"/>
      <c r="G8254" s="147"/>
      <c r="H8254" s="146"/>
      <c r="J8254" s="146"/>
      <c r="L8254" s="150"/>
      <c r="N8254" s="163"/>
      <c r="O8254" s="146"/>
      <c r="P8254" s="146"/>
      <c r="Q8254" s="146"/>
      <c r="R8254" s="34"/>
      <c r="S8254" s="35"/>
      <c r="T8254" s="147"/>
    </row>
    <row r="8255">
      <c r="A8255" s="147"/>
      <c r="B8255" s="64"/>
      <c r="C8255" s="147" t="s">
        <v>217</v>
      </c>
      <c r="E8255" s="161"/>
      <c r="F8255" s="162"/>
      <c r="G8255" s="147"/>
      <c r="H8255" s="146"/>
      <c r="J8255" s="146"/>
      <c r="L8255" s="150"/>
      <c r="N8255" s="163"/>
      <c r="O8255" s="146"/>
      <c r="P8255" s="146"/>
      <c r="Q8255" s="146"/>
      <c r="R8255" s="34"/>
      <c r="S8255" s="35"/>
      <c r="T8255" s="147"/>
    </row>
    <row r="8256">
      <c r="A8256" s="147"/>
      <c r="B8256" s="64"/>
      <c r="C8256" s="147" t="s">
        <v>217</v>
      </c>
      <c r="E8256" s="161"/>
      <c r="F8256" s="162"/>
      <c r="G8256" s="147"/>
      <c r="H8256" s="146"/>
      <c r="J8256" s="146"/>
      <c r="L8256" s="150"/>
      <c r="N8256" s="163"/>
      <c r="O8256" s="146"/>
      <c r="P8256" s="146"/>
      <c r="Q8256" s="146"/>
      <c r="R8256" s="34"/>
      <c r="S8256" s="35"/>
      <c r="T8256" s="147"/>
    </row>
    <row r="8257">
      <c r="A8257" s="147"/>
      <c r="B8257" s="64"/>
      <c r="C8257" s="147" t="s">
        <v>217</v>
      </c>
      <c r="E8257" s="161"/>
      <c r="F8257" s="162"/>
      <c r="G8257" s="147"/>
      <c r="H8257" s="146"/>
      <c r="J8257" s="146"/>
      <c r="L8257" s="150"/>
      <c r="N8257" s="163"/>
      <c r="O8257" s="146"/>
      <c r="P8257" s="146"/>
      <c r="Q8257" s="146"/>
      <c r="R8257" s="34"/>
      <c r="S8257" s="35"/>
      <c r="T8257" s="147"/>
    </row>
    <row r="8258">
      <c r="A8258" s="147"/>
      <c r="B8258" s="64"/>
      <c r="C8258" s="147" t="s">
        <v>217</v>
      </c>
      <c r="E8258" s="161"/>
      <c r="F8258" s="162"/>
      <c r="G8258" s="147"/>
      <c r="H8258" s="146"/>
      <c r="J8258" s="146"/>
      <c r="L8258" s="150"/>
      <c r="N8258" s="163"/>
      <c r="O8258" s="146"/>
      <c r="P8258" s="146"/>
      <c r="Q8258" s="146"/>
      <c r="R8258" s="34"/>
      <c r="S8258" s="35"/>
      <c r="T8258" s="147"/>
    </row>
    <row r="8259">
      <c r="A8259" s="147"/>
      <c r="B8259" s="64"/>
      <c r="C8259" s="147" t="s">
        <v>217</v>
      </c>
      <c r="E8259" s="161"/>
      <c r="F8259" s="162"/>
      <c r="G8259" s="147"/>
      <c r="H8259" s="146"/>
      <c r="J8259" s="146"/>
      <c r="L8259" s="150"/>
      <c r="N8259" s="163"/>
      <c r="O8259" s="146"/>
      <c r="P8259" s="146"/>
      <c r="Q8259" s="146"/>
      <c r="R8259" s="34"/>
      <c r="S8259" s="35"/>
      <c r="T8259" s="147"/>
    </row>
    <row r="8260">
      <c r="A8260" s="147"/>
      <c r="B8260" s="64"/>
      <c r="C8260" s="147" t="s">
        <v>217</v>
      </c>
      <c r="E8260" s="161"/>
      <c r="F8260" s="162"/>
      <c r="G8260" s="147"/>
      <c r="H8260" s="146"/>
      <c r="J8260" s="146"/>
      <c r="L8260" s="150"/>
      <c r="N8260" s="163"/>
      <c r="O8260" s="146"/>
      <c r="P8260" s="146"/>
      <c r="Q8260" s="146"/>
      <c r="R8260" s="34"/>
      <c r="S8260" s="35"/>
      <c r="T8260" s="147"/>
    </row>
    <row r="8261">
      <c r="A8261" s="147"/>
      <c r="B8261" s="64"/>
      <c r="C8261" s="147" t="s">
        <v>217</v>
      </c>
      <c r="E8261" s="161"/>
      <c r="F8261" s="162"/>
      <c r="G8261" s="147"/>
      <c r="H8261" s="146"/>
      <c r="J8261" s="146"/>
      <c r="L8261" s="150"/>
      <c r="N8261" s="163"/>
      <c r="O8261" s="146"/>
      <c r="P8261" s="146"/>
      <c r="Q8261" s="146"/>
      <c r="R8261" s="34"/>
      <c r="S8261" s="35"/>
      <c r="T8261" s="147"/>
    </row>
    <row r="8262">
      <c r="A8262" s="147"/>
      <c r="B8262" s="64"/>
      <c r="C8262" s="147" t="s">
        <v>217</v>
      </c>
      <c r="E8262" s="161"/>
      <c r="F8262" s="162"/>
      <c r="G8262" s="147"/>
      <c r="H8262" s="146"/>
      <c r="J8262" s="146"/>
      <c r="L8262" s="150"/>
      <c r="N8262" s="163"/>
      <c r="O8262" s="146"/>
      <c r="P8262" s="146"/>
      <c r="Q8262" s="146"/>
      <c r="R8262" s="34"/>
      <c r="S8262" s="35"/>
      <c r="T8262" s="147"/>
    </row>
    <row r="8263">
      <c r="A8263" s="147"/>
      <c r="B8263" s="64"/>
      <c r="C8263" s="147" t="s">
        <v>217</v>
      </c>
      <c r="E8263" s="161"/>
      <c r="F8263" s="162"/>
      <c r="G8263" s="147"/>
      <c r="H8263" s="146"/>
      <c r="J8263" s="146"/>
      <c r="L8263" s="150"/>
      <c r="N8263" s="163"/>
      <c r="O8263" s="146"/>
      <c r="P8263" s="146"/>
      <c r="Q8263" s="146"/>
      <c r="R8263" s="34"/>
      <c r="S8263" s="35"/>
      <c r="T8263" s="147"/>
    </row>
    <row r="8264">
      <c r="A8264" s="147"/>
      <c r="B8264" s="64"/>
      <c r="C8264" s="147" t="s">
        <v>217</v>
      </c>
      <c r="E8264" s="161"/>
      <c r="F8264" s="162"/>
      <c r="G8264" s="147"/>
      <c r="H8264" s="146"/>
      <c r="J8264" s="146"/>
      <c r="L8264" s="150"/>
      <c r="N8264" s="163"/>
      <c r="O8264" s="146"/>
      <c r="P8264" s="146"/>
      <c r="Q8264" s="146"/>
      <c r="R8264" s="34"/>
      <c r="S8264" s="35"/>
      <c r="T8264" s="147"/>
    </row>
    <row r="8265">
      <c r="A8265" s="147"/>
      <c r="B8265" s="64"/>
      <c r="C8265" s="147" t="s">
        <v>217</v>
      </c>
      <c r="E8265" s="161"/>
      <c r="F8265" s="162"/>
      <c r="G8265" s="147"/>
      <c r="H8265" s="146"/>
      <c r="J8265" s="146"/>
      <c r="L8265" s="150"/>
      <c r="N8265" s="163"/>
      <c r="O8265" s="146"/>
      <c r="P8265" s="146"/>
      <c r="Q8265" s="146"/>
      <c r="R8265" s="34"/>
      <c r="S8265" s="35"/>
      <c r="T8265" s="147"/>
    </row>
    <row r="8266">
      <c r="A8266" s="147"/>
      <c r="B8266" s="64"/>
      <c r="C8266" s="147" t="s">
        <v>217</v>
      </c>
      <c r="E8266" s="161"/>
      <c r="F8266" s="162"/>
      <c r="G8266" s="147"/>
      <c r="H8266" s="146"/>
      <c r="J8266" s="146"/>
      <c r="L8266" s="150"/>
      <c r="N8266" s="163"/>
      <c r="O8266" s="146"/>
      <c r="P8266" s="146"/>
      <c r="Q8266" s="146"/>
      <c r="R8266" s="34"/>
      <c r="S8266" s="35"/>
      <c r="T8266" s="147"/>
    </row>
    <row r="8267">
      <c r="A8267" s="147"/>
      <c r="B8267" s="64"/>
      <c r="C8267" s="147" t="s">
        <v>217</v>
      </c>
      <c r="E8267" s="161"/>
      <c r="F8267" s="162"/>
      <c r="G8267" s="147"/>
      <c r="H8267" s="146"/>
      <c r="J8267" s="146"/>
      <c r="L8267" s="150"/>
      <c r="N8267" s="163"/>
      <c r="O8267" s="146"/>
      <c r="P8267" s="146"/>
      <c r="Q8267" s="146"/>
      <c r="R8267" s="34"/>
      <c r="S8267" s="35"/>
      <c r="T8267" s="147"/>
    </row>
    <row r="8268">
      <c r="A8268" s="147"/>
      <c r="B8268" s="64"/>
      <c r="C8268" s="147" t="s">
        <v>217</v>
      </c>
      <c r="E8268" s="161"/>
      <c r="F8268" s="162"/>
      <c r="G8268" s="147"/>
      <c r="H8268" s="146"/>
      <c r="J8268" s="146"/>
      <c r="L8268" s="150"/>
      <c r="N8268" s="163"/>
      <c r="O8268" s="146"/>
      <c r="P8268" s="146"/>
      <c r="Q8268" s="146"/>
      <c r="R8268" s="34"/>
      <c r="S8268" s="35"/>
      <c r="T8268" s="147"/>
    </row>
    <row r="8269">
      <c r="A8269" s="147"/>
      <c r="B8269" s="64"/>
      <c r="C8269" s="147" t="s">
        <v>217</v>
      </c>
      <c r="E8269" s="161"/>
      <c r="F8269" s="162"/>
      <c r="G8269" s="147"/>
      <c r="H8269" s="146"/>
      <c r="J8269" s="146"/>
      <c r="L8269" s="150"/>
      <c r="N8269" s="163"/>
      <c r="O8269" s="146"/>
      <c r="P8269" s="146"/>
      <c r="Q8269" s="146"/>
      <c r="R8269" s="34"/>
      <c r="S8269" s="35"/>
      <c r="T8269" s="147"/>
    </row>
    <row r="8270">
      <c r="A8270" s="147"/>
      <c r="B8270" s="64"/>
      <c r="C8270" s="147" t="s">
        <v>217</v>
      </c>
      <c r="E8270" s="161"/>
      <c r="F8270" s="162"/>
      <c r="G8270" s="147"/>
      <c r="H8270" s="146"/>
      <c r="J8270" s="146"/>
      <c r="L8270" s="150"/>
      <c r="N8270" s="163"/>
      <c r="O8270" s="146"/>
      <c r="P8270" s="146"/>
      <c r="Q8270" s="146"/>
      <c r="R8270" s="34"/>
      <c r="S8270" s="35"/>
      <c r="T8270" s="147"/>
    </row>
    <row r="8271">
      <c r="A8271" s="147"/>
      <c r="B8271" s="64"/>
      <c r="C8271" s="147" t="s">
        <v>217</v>
      </c>
      <c r="E8271" s="161"/>
      <c r="F8271" s="162"/>
      <c r="G8271" s="147"/>
      <c r="H8271" s="146"/>
      <c r="J8271" s="146"/>
      <c r="L8271" s="150"/>
      <c r="N8271" s="163"/>
      <c r="O8271" s="146"/>
      <c r="P8271" s="146"/>
      <c r="Q8271" s="146"/>
      <c r="R8271" s="34"/>
      <c r="S8271" s="35"/>
      <c r="T8271" s="147"/>
    </row>
    <row r="8272">
      <c r="A8272" s="147"/>
      <c r="B8272" s="64"/>
      <c r="C8272" s="147" t="s">
        <v>217</v>
      </c>
      <c r="E8272" s="161"/>
      <c r="F8272" s="162"/>
      <c r="G8272" s="147"/>
      <c r="H8272" s="146"/>
      <c r="J8272" s="146"/>
      <c r="L8272" s="150"/>
      <c r="N8272" s="163"/>
      <c r="O8272" s="146"/>
      <c r="P8272" s="146"/>
      <c r="Q8272" s="146"/>
      <c r="R8272" s="34"/>
      <c r="S8272" s="35"/>
      <c r="T8272" s="147"/>
    </row>
    <row r="8273">
      <c r="A8273" s="147"/>
      <c r="B8273" s="64"/>
      <c r="C8273" s="147" t="s">
        <v>217</v>
      </c>
      <c r="E8273" s="161"/>
      <c r="F8273" s="162"/>
      <c r="G8273" s="147"/>
      <c r="H8273" s="146"/>
      <c r="J8273" s="146"/>
      <c r="L8273" s="150"/>
      <c r="N8273" s="163"/>
      <c r="O8273" s="146"/>
      <c r="P8273" s="146"/>
      <c r="Q8273" s="146"/>
      <c r="R8273" s="34"/>
      <c r="S8273" s="35"/>
      <c r="T8273" s="147"/>
    </row>
    <row r="8274">
      <c r="A8274" s="147"/>
      <c r="B8274" s="64"/>
      <c r="C8274" s="147" t="s">
        <v>217</v>
      </c>
      <c r="E8274" s="161"/>
      <c r="F8274" s="162"/>
      <c r="G8274" s="147"/>
      <c r="H8274" s="146"/>
      <c r="J8274" s="146"/>
      <c r="L8274" s="150"/>
      <c r="N8274" s="163"/>
      <c r="O8274" s="146"/>
      <c r="P8274" s="146"/>
      <c r="Q8274" s="146"/>
      <c r="R8274" s="34"/>
      <c r="S8274" s="35"/>
      <c r="T8274" s="147"/>
    </row>
    <row r="8275">
      <c r="A8275" s="147"/>
      <c r="B8275" s="64"/>
      <c r="C8275" s="147" t="s">
        <v>217</v>
      </c>
      <c r="E8275" s="161"/>
      <c r="F8275" s="162"/>
      <c r="G8275" s="147"/>
      <c r="H8275" s="146"/>
      <c r="J8275" s="146"/>
      <c r="L8275" s="150"/>
      <c r="N8275" s="163"/>
      <c r="O8275" s="146"/>
      <c r="P8275" s="146"/>
      <c r="Q8275" s="146"/>
      <c r="R8275" s="34"/>
      <c r="S8275" s="35"/>
      <c r="T8275" s="147"/>
    </row>
    <row r="8276">
      <c r="A8276" s="147"/>
      <c r="B8276" s="64"/>
      <c r="C8276" s="147" t="s">
        <v>217</v>
      </c>
      <c r="E8276" s="161"/>
      <c r="F8276" s="162"/>
      <c r="G8276" s="147"/>
      <c r="H8276" s="146"/>
      <c r="J8276" s="146"/>
      <c r="L8276" s="150"/>
      <c r="N8276" s="163"/>
      <c r="O8276" s="146"/>
      <c r="P8276" s="146"/>
      <c r="Q8276" s="146"/>
      <c r="R8276" s="34"/>
      <c r="S8276" s="35"/>
      <c r="T8276" s="147"/>
    </row>
    <row r="8277">
      <c r="A8277" s="147"/>
      <c r="B8277" s="64"/>
      <c r="C8277" s="147" t="s">
        <v>217</v>
      </c>
      <c r="E8277" s="161"/>
      <c r="F8277" s="162"/>
      <c r="G8277" s="147"/>
      <c r="H8277" s="146"/>
      <c r="J8277" s="146"/>
      <c r="L8277" s="150"/>
      <c r="N8277" s="163"/>
      <c r="O8277" s="146"/>
      <c r="P8277" s="146"/>
      <c r="Q8277" s="146"/>
      <c r="R8277" s="34"/>
      <c r="S8277" s="35"/>
      <c r="T8277" s="147"/>
    </row>
    <row r="8278">
      <c r="A8278" s="147"/>
      <c r="B8278" s="64"/>
      <c r="C8278" s="147" t="s">
        <v>217</v>
      </c>
      <c r="E8278" s="161"/>
      <c r="F8278" s="162"/>
      <c r="G8278" s="147"/>
      <c r="H8278" s="146"/>
      <c r="J8278" s="146"/>
      <c r="L8278" s="150"/>
      <c r="N8278" s="163"/>
      <c r="O8278" s="146"/>
      <c r="P8278" s="146"/>
      <c r="Q8278" s="146"/>
      <c r="R8278" s="34"/>
      <c r="S8278" s="35"/>
      <c r="T8278" s="147"/>
    </row>
    <row r="8279">
      <c r="A8279" s="147"/>
      <c r="B8279" s="64"/>
      <c r="C8279" s="147" t="s">
        <v>217</v>
      </c>
      <c r="E8279" s="161"/>
      <c r="F8279" s="162"/>
      <c r="G8279" s="147"/>
      <c r="H8279" s="146"/>
      <c r="J8279" s="146"/>
      <c r="L8279" s="150"/>
      <c r="N8279" s="163"/>
      <c r="O8279" s="146"/>
      <c r="P8279" s="146"/>
      <c r="Q8279" s="146"/>
      <c r="R8279" s="34"/>
      <c r="S8279" s="35"/>
      <c r="T8279" s="147"/>
    </row>
    <row r="8280">
      <c r="A8280" s="147"/>
      <c r="B8280" s="64"/>
      <c r="C8280" s="147" t="s">
        <v>217</v>
      </c>
      <c r="E8280" s="161"/>
      <c r="F8280" s="162"/>
      <c r="G8280" s="147"/>
      <c r="H8280" s="146"/>
      <c r="J8280" s="146"/>
      <c r="L8280" s="150"/>
      <c r="N8280" s="163"/>
      <c r="O8280" s="146"/>
      <c r="P8280" s="146"/>
      <c r="Q8280" s="146"/>
      <c r="R8280" s="34"/>
      <c r="S8280" s="35"/>
      <c r="T8280" s="147"/>
    </row>
    <row r="8281">
      <c r="A8281" s="147"/>
      <c r="B8281" s="64"/>
      <c r="C8281" s="147" t="s">
        <v>217</v>
      </c>
      <c r="E8281" s="161"/>
      <c r="F8281" s="162"/>
      <c r="G8281" s="147"/>
      <c r="H8281" s="146"/>
      <c r="J8281" s="146"/>
      <c r="L8281" s="150"/>
      <c r="N8281" s="163"/>
      <c r="O8281" s="146"/>
      <c r="P8281" s="146"/>
      <c r="Q8281" s="146"/>
      <c r="R8281" s="34"/>
      <c r="S8281" s="35"/>
      <c r="T8281" s="147"/>
    </row>
    <row r="8282">
      <c r="A8282" s="147"/>
      <c r="B8282" s="64"/>
      <c r="C8282" s="147" t="s">
        <v>217</v>
      </c>
      <c r="E8282" s="161"/>
      <c r="F8282" s="162"/>
      <c r="G8282" s="147"/>
      <c r="H8282" s="146"/>
      <c r="J8282" s="146"/>
      <c r="L8282" s="150"/>
      <c r="N8282" s="163"/>
      <c r="O8282" s="146"/>
      <c r="P8282" s="146"/>
      <c r="Q8282" s="146"/>
      <c r="R8282" s="34"/>
      <c r="S8282" s="35"/>
      <c r="T8282" s="147"/>
    </row>
    <row r="8283">
      <c r="A8283" s="147"/>
      <c r="B8283" s="64"/>
      <c r="C8283" s="147" t="s">
        <v>217</v>
      </c>
      <c r="E8283" s="161"/>
      <c r="F8283" s="162"/>
      <c r="G8283" s="147"/>
      <c r="H8283" s="146"/>
      <c r="J8283" s="146"/>
      <c r="L8283" s="150"/>
      <c r="N8283" s="163"/>
      <c r="O8283" s="146"/>
      <c r="P8283" s="146"/>
      <c r="Q8283" s="146"/>
      <c r="R8283" s="34"/>
      <c r="S8283" s="35"/>
      <c r="T8283" s="147"/>
    </row>
    <row r="8284">
      <c r="A8284" s="147"/>
      <c r="B8284" s="64"/>
      <c r="C8284" s="147" t="s">
        <v>217</v>
      </c>
      <c r="E8284" s="161"/>
      <c r="F8284" s="162"/>
      <c r="G8284" s="147"/>
      <c r="H8284" s="146"/>
      <c r="J8284" s="146"/>
      <c r="L8284" s="150"/>
      <c r="N8284" s="163"/>
      <c r="O8284" s="146"/>
      <c r="P8284" s="146"/>
      <c r="Q8284" s="146"/>
      <c r="R8284" s="34"/>
      <c r="S8284" s="35"/>
      <c r="T8284" s="147"/>
    </row>
    <row r="8285">
      <c r="A8285" s="147"/>
      <c r="B8285" s="64"/>
      <c r="C8285" s="147" t="s">
        <v>217</v>
      </c>
      <c r="E8285" s="161"/>
      <c r="F8285" s="162"/>
      <c r="G8285" s="147"/>
      <c r="H8285" s="146"/>
      <c r="J8285" s="146"/>
      <c r="L8285" s="150"/>
      <c r="N8285" s="163"/>
      <c r="O8285" s="146"/>
      <c r="P8285" s="146"/>
      <c r="Q8285" s="146"/>
      <c r="R8285" s="34"/>
      <c r="S8285" s="35"/>
      <c r="T8285" s="147"/>
    </row>
    <row r="8286">
      <c r="A8286" s="147"/>
      <c r="B8286" s="64"/>
      <c r="C8286" s="147" t="s">
        <v>217</v>
      </c>
      <c r="E8286" s="161"/>
      <c r="F8286" s="162"/>
      <c r="G8286" s="147"/>
      <c r="H8286" s="146"/>
      <c r="J8286" s="146"/>
      <c r="L8286" s="150"/>
      <c r="N8286" s="163"/>
      <c r="O8286" s="146"/>
      <c r="P8286" s="146"/>
      <c r="Q8286" s="146"/>
      <c r="R8286" s="34"/>
      <c r="S8286" s="35"/>
      <c r="T8286" s="147"/>
    </row>
    <row r="8287">
      <c r="A8287" s="147"/>
      <c r="B8287" s="64"/>
      <c r="C8287" s="147" t="s">
        <v>217</v>
      </c>
      <c r="E8287" s="161"/>
      <c r="F8287" s="162"/>
      <c r="G8287" s="147"/>
      <c r="H8287" s="146"/>
      <c r="J8287" s="146"/>
      <c r="L8287" s="150"/>
      <c r="N8287" s="163"/>
      <c r="O8287" s="146"/>
      <c r="P8287" s="146"/>
      <c r="Q8287" s="146"/>
      <c r="R8287" s="34"/>
      <c r="S8287" s="35"/>
      <c r="T8287" s="147"/>
    </row>
    <row r="8288">
      <c r="A8288" s="147"/>
      <c r="B8288" s="64"/>
      <c r="C8288" s="147" t="s">
        <v>217</v>
      </c>
      <c r="E8288" s="161"/>
      <c r="F8288" s="162"/>
      <c r="G8288" s="147"/>
      <c r="H8288" s="146"/>
      <c r="J8288" s="146"/>
      <c r="L8288" s="150"/>
      <c r="N8288" s="163"/>
      <c r="O8288" s="146"/>
      <c r="P8288" s="146"/>
      <c r="Q8288" s="146"/>
      <c r="R8288" s="34"/>
      <c r="S8288" s="35"/>
      <c r="T8288" s="147"/>
    </row>
    <row r="8289">
      <c r="A8289" s="147"/>
      <c r="B8289" s="64"/>
      <c r="C8289" s="147" t="s">
        <v>217</v>
      </c>
      <c r="E8289" s="161"/>
      <c r="F8289" s="162"/>
      <c r="G8289" s="147"/>
      <c r="H8289" s="146"/>
      <c r="J8289" s="146"/>
      <c r="L8289" s="150"/>
      <c r="N8289" s="163"/>
      <c r="O8289" s="146"/>
      <c r="P8289" s="146"/>
      <c r="Q8289" s="146"/>
      <c r="R8289" s="34"/>
      <c r="S8289" s="35"/>
      <c r="T8289" s="147"/>
    </row>
    <row r="8290">
      <c r="A8290" s="147"/>
      <c r="B8290" s="64"/>
      <c r="C8290" s="147" t="s">
        <v>217</v>
      </c>
      <c r="E8290" s="161"/>
      <c r="F8290" s="162"/>
      <c r="G8290" s="147"/>
      <c r="H8290" s="146"/>
      <c r="J8290" s="146"/>
      <c r="L8290" s="150"/>
      <c r="N8290" s="163"/>
      <c r="O8290" s="146"/>
      <c r="P8290" s="146"/>
      <c r="Q8290" s="146"/>
      <c r="R8290" s="34"/>
      <c r="S8290" s="35"/>
      <c r="T8290" s="147"/>
    </row>
    <row r="8291">
      <c r="A8291" s="147"/>
      <c r="B8291" s="64"/>
      <c r="C8291" s="147" t="s">
        <v>217</v>
      </c>
      <c r="E8291" s="161"/>
      <c r="F8291" s="162"/>
      <c r="G8291" s="147"/>
      <c r="H8291" s="146"/>
      <c r="J8291" s="146"/>
      <c r="L8291" s="150"/>
      <c r="N8291" s="163"/>
      <c r="O8291" s="146"/>
      <c r="P8291" s="146"/>
      <c r="Q8291" s="146"/>
      <c r="R8291" s="34"/>
      <c r="S8291" s="35"/>
      <c r="T8291" s="147"/>
    </row>
    <row r="8292">
      <c r="A8292" s="147"/>
      <c r="B8292" s="64"/>
      <c r="C8292" s="147" t="s">
        <v>217</v>
      </c>
      <c r="E8292" s="161"/>
      <c r="F8292" s="162"/>
      <c r="G8292" s="147"/>
      <c r="H8292" s="146"/>
      <c r="J8292" s="146"/>
      <c r="L8292" s="150"/>
      <c r="N8292" s="163"/>
      <c r="O8292" s="146"/>
      <c r="P8292" s="146"/>
      <c r="Q8292" s="146"/>
      <c r="R8292" s="34"/>
      <c r="S8292" s="35"/>
      <c r="T8292" s="147"/>
    </row>
    <row r="8293">
      <c r="A8293" s="147"/>
      <c r="B8293" s="64"/>
      <c r="C8293" s="147" t="s">
        <v>217</v>
      </c>
      <c r="E8293" s="161"/>
      <c r="F8293" s="162"/>
      <c r="G8293" s="147"/>
      <c r="H8293" s="146"/>
      <c r="J8293" s="146"/>
      <c r="L8293" s="150"/>
      <c r="N8293" s="163"/>
      <c r="O8293" s="146"/>
      <c r="P8293" s="146"/>
      <c r="Q8293" s="146"/>
      <c r="R8293" s="34"/>
      <c r="S8293" s="35"/>
      <c r="T8293" s="147"/>
    </row>
    <row r="8294">
      <c r="A8294" s="147"/>
      <c r="B8294" s="64"/>
      <c r="C8294" s="147" t="s">
        <v>217</v>
      </c>
      <c r="E8294" s="161"/>
      <c r="F8294" s="162"/>
      <c r="G8294" s="147"/>
      <c r="H8294" s="146"/>
      <c r="J8294" s="146"/>
      <c r="L8294" s="150"/>
      <c r="N8294" s="163"/>
      <c r="O8294" s="146"/>
      <c r="P8294" s="146"/>
      <c r="Q8294" s="146"/>
      <c r="R8294" s="34"/>
      <c r="S8294" s="35"/>
      <c r="T8294" s="147"/>
    </row>
    <row r="8295">
      <c r="A8295" s="147"/>
      <c r="B8295" s="64"/>
      <c r="C8295" s="147" t="s">
        <v>217</v>
      </c>
      <c r="E8295" s="161"/>
      <c r="F8295" s="162"/>
      <c r="G8295" s="147"/>
      <c r="H8295" s="146"/>
      <c r="J8295" s="146"/>
      <c r="L8295" s="150"/>
      <c r="N8295" s="163"/>
      <c r="O8295" s="146"/>
      <c r="P8295" s="146"/>
      <c r="Q8295" s="146"/>
      <c r="R8295" s="34"/>
      <c r="S8295" s="35"/>
      <c r="T8295" s="147"/>
    </row>
    <row r="8296">
      <c r="A8296" s="147"/>
      <c r="B8296" s="64"/>
      <c r="C8296" s="147" t="s">
        <v>217</v>
      </c>
      <c r="E8296" s="161"/>
      <c r="F8296" s="162"/>
      <c r="G8296" s="147"/>
      <c r="H8296" s="146"/>
      <c r="J8296" s="146"/>
      <c r="L8296" s="150"/>
      <c r="N8296" s="163"/>
      <c r="O8296" s="146"/>
      <c r="P8296" s="146"/>
      <c r="Q8296" s="146"/>
      <c r="R8296" s="34"/>
      <c r="S8296" s="35"/>
      <c r="T8296" s="147"/>
    </row>
    <row r="8297">
      <c r="A8297" s="147"/>
      <c r="B8297" s="64"/>
      <c r="C8297" s="147" t="s">
        <v>217</v>
      </c>
      <c r="E8297" s="161"/>
      <c r="F8297" s="162"/>
      <c r="G8297" s="147"/>
      <c r="H8297" s="146"/>
      <c r="J8297" s="146"/>
      <c r="L8297" s="150"/>
      <c r="N8297" s="163"/>
      <c r="O8297" s="146"/>
      <c r="P8297" s="146"/>
      <c r="Q8297" s="146"/>
      <c r="R8297" s="34"/>
      <c r="S8297" s="35"/>
      <c r="T8297" s="147"/>
    </row>
    <row r="8298">
      <c r="A8298" s="147"/>
      <c r="B8298" s="64"/>
      <c r="C8298" s="147" t="s">
        <v>217</v>
      </c>
      <c r="E8298" s="161"/>
      <c r="F8298" s="162"/>
      <c r="G8298" s="147"/>
      <c r="H8298" s="146"/>
      <c r="J8298" s="146"/>
      <c r="L8298" s="150"/>
      <c r="N8298" s="163"/>
      <c r="O8298" s="146"/>
      <c r="P8298" s="146"/>
      <c r="Q8298" s="146"/>
      <c r="R8298" s="34"/>
      <c r="S8298" s="35"/>
      <c r="T8298" s="147"/>
    </row>
    <row r="8299">
      <c r="A8299" s="147"/>
      <c r="B8299" s="64"/>
      <c r="C8299" s="147" t="s">
        <v>217</v>
      </c>
      <c r="E8299" s="161"/>
      <c r="F8299" s="162"/>
      <c r="G8299" s="147"/>
      <c r="H8299" s="146"/>
      <c r="J8299" s="146"/>
      <c r="L8299" s="150"/>
      <c r="N8299" s="163"/>
      <c r="O8299" s="146"/>
      <c r="P8299" s="146"/>
      <c r="Q8299" s="146"/>
      <c r="R8299" s="34"/>
      <c r="S8299" s="35"/>
      <c r="T8299" s="147"/>
    </row>
    <row r="8300">
      <c r="A8300" s="147"/>
      <c r="B8300" s="64"/>
      <c r="C8300" s="147" t="s">
        <v>217</v>
      </c>
      <c r="E8300" s="161"/>
      <c r="F8300" s="162"/>
      <c r="G8300" s="147"/>
      <c r="H8300" s="146"/>
      <c r="J8300" s="146"/>
      <c r="L8300" s="150"/>
      <c r="N8300" s="163"/>
      <c r="O8300" s="146"/>
      <c r="P8300" s="146"/>
      <c r="Q8300" s="146"/>
      <c r="R8300" s="34"/>
      <c r="S8300" s="35"/>
      <c r="T8300" s="147"/>
    </row>
    <row r="8301">
      <c r="A8301" s="147"/>
      <c r="B8301" s="64"/>
      <c r="C8301" s="147" t="s">
        <v>217</v>
      </c>
      <c r="E8301" s="161"/>
      <c r="F8301" s="162"/>
      <c r="G8301" s="147"/>
      <c r="H8301" s="146"/>
      <c r="J8301" s="146"/>
      <c r="L8301" s="150"/>
      <c r="N8301" s="163"/>
      <c r="O8301" s="146"/>
      <c r="P8301" s="146"/>
      <c r="Q8301" s="146"/>
      <c r="R8301" s="34"/>
      <c r="S8301" s="35"/>
      <c r="T8301" s="147"/>
    </row>
    <row r="8302">
      <c r="A8302" s="147"/>
      <c r="B8302" s="64"/>
      <c r="C8302" s="147" t="s">
        <v>217</v>
      </c>
      <c r="E8302" s="161"/>
      <c r="F8302" s="162"/>
      <c r="G8302" s="147"/>
      <c r="H8302" s="146"/>
      <c r="J8302" s="146"/>
      <c r="L8302" s="150"/>
      <c r="N8302" s="163"/>
      <c r="O8302" s="146"/>
      <c r="P8302" s="146"/>
      <c r="Q8302" s="146"/>
      <c r="R8302" s="34"/>
      <c r="S8302" s="35"/>
      <c r="T8302" s="147"/>
    </row>
    <row r="8303">
      <c r="A8303" s="147"/>
      <c r="B8303" s="64"/>
      <c r="C8303" s="147" t="s">
        <v>217</v>
      </c>
      <c r="E8303" s="161"/>
      <c r="F8303" s="162"/>
      <c r="G8303" s="147"/>
      <c r="H8303" s="146"/>
      <c r="J8303" s="146"/>
      <c r="L8303" s="150"/>
      <c r="N8303" s="163"/>
      <c r="O8303" s="146"/>
      <c r="P8303" s="146"/>
      <c r="Q8303" s="146"/>
      <c r="R8303" s="34"/>
      <c r="S8303" s="35"/>
      <c r="T8303" s="147"/>
    </row>
    <row r="8304">
      <c r="A8304" s="147"/>
      <c r="B8304" s="64"/>
      <c r="C8304" s="147" t="s">
        <v>217</v>
      </c>
      <c r="E8304" s="161"/>
      <c r="F8304" s="162"/>
      <c r="G8304" s="147"/>
      <c r="H8304" s="146"/>
      <c r="J8304" s="146"/>
      <c r="L8304" s="150"/>
      <c r="N8304" s="163"/>
      <c r="O8304" s="146"/>
      <c r="P8304" s="146"/>
      <c r="Q8304" s="146"/>
      <c r="R8304" s="34"/>
      <c r="S8304" s="35"/>
      <c r="T8304" s="147"/>
    </row>
    <row r="8305">
      <c r="A8305" s="147"/>
      <c r="B8305" s="64"/>
      <c r="C8305" s="147" t="s">
        <v>217</v>
      </c>
      <c r="E8305" s="161"/>
      <c r="F8305" s="162"/>
      <c r="G8305" s="147"/>
      <c r="H8305" s="146"/>
      <c r="J8305" s="146"/>
      <c r="L8305" s="150"/>
      <c r="N8305" s="163"/>
      <c r="O8305" s="146"/>
      <c r="P8305" s="146"/>
      <c r="Q8305" s="146"/>
      <c r="R8305" s="34"/>
      <c r="S8305" s="35"/>
      <c r="T8305" s="147"/>
    </row>
    <row r="8306">
      <c r="A8306" s="147"/>
      <c r="B8306" s="64"/>
      <c r="C8306" s="147" t="s">
        <v>217</v>
      </c>
      <c r="E8306" s="161"/>
      <c r="F8306" s="162"/>
      <c r="G8306" s="147"/>
      <c r="H8306" s="146"/>
      <c r="J8306" s="146"/>
      <c r="L8306" s="150"/>
      <c r="N8306" s="163"/>
      <c r="O8306" s="146"/>
      <c r="P8306" s="146"/>
      <c r="Q8306" s="146"/>
      <c r="R8306" s="34"/>
      <c r="S8306" s="35"/>
      <c r="T8306" s="147"/>
    </row>
    <row r="8307">
      <c r="A8307" s="147"/>
      <c r="B8307" s="64"/>
      <c r="C8307" s="147" t="s">
        <v>217</v>
      </c>
      <c r="E8307" s="161"/>
      <c r="F8307" s="162"/>
      <c r="G8307" s="147"/>
      <c r="H8307" s="146"/>
      <c r="J8307" s="146"/>
      <c r="L8307" s="150"/>
      <c r="N8307" s="163"/>
      <c r="O8307" s="146"/>
      <c r="P8307" s="146"/>
      <c r="Q8307" s="146"/>
      <c r="R8307" s="34"/>
      <c r="S8307" s="35"/>
      <c r="T8307" s="147"/>
    </row>
    <row r="8308">
      <c r="A8308" s="147"/>
      <c r="B8308" s="64"/>
      <c r="C8308" s="147" t="s">
        <v>217</v>
      </c>
      <c r="E8308" s="161"/>
      <c r="F8308" s="162"/>
      <c r="G8308" s="147"/>
      <c r="H8308" s="146"/>
      <c r="J8308" s="146"/>
      <c r="L8308" s="150"/>
      <c r="N8308" s="163"/>
      <c r="O8308" s="146"/>
      <c r="P8308" s="146"/>
      <c r="Q8308" s="146"/>
      <c r="R8308" s="34"/>
      <c r="S8308" s="35"/>
      <c r="T8308" s="147"/>
    </row>
    <row r="8309">
      <c r="A8309" s="147"/>
      <c r="B8309" s="64"/>
      <c r="C8309" s="147" t="s">
        <v>217</v>
      </c>
      <c r="E8309" s="161"/>
      <c r="F8309" s="162"/>
      <c r="G8309" s="147"/>
      <c r="H8309" s="146"/>
      <c r="J8309" s="146"/>
      <c r="L8309" s="150"/>
      <c r="N8309" s="163"/>
      <c r="O8309" s="146"/>
      <c r="P8309" s="146"/>
      <c r="Q8309" s="146"/>
      <c r="R8309" s="34"/>
      <c r="S8309" s="35"/>
      <c r="T8309" s="147"/>
    </row>
    <row r="8310">
      <c r="A8310" s="147"/>
      <c r="B8310" s="64"/>
      <c r="C8310" s="147" t="s">
        <v>217</v>
      </c>
      <c r="E8310" s="161"/>
      <c r="F8310" s="162"/>
      <c r="G8310" s="147"/>
      <c r="H8310" s="146"/>
      <c r="J8310" s="146"/>
      <c r="L8310" s="150"/>
      <c r="N8310" s="163"/>
      <c r="O8310" s="146"/>
      <c r="P8310" s="146"/>
      <c r="Q8310" s="146"/>
      <c r="R8310" s="34"/>
      <c r="S8310" s="35"/>
      <c r="T8310" s="147"/>
    </row>
    <row r="8311">
      <c r="A8311" s="147"/>
      <c r="B8311" s="64"/>
      <c r="C8311" s="147" t="s">
        <v>217</v>
      </c>
      <c r="E8311" s="161"/>
      <c r="F8311" s="162"/>
      <c r="G8311" s="147"/>
      <c r="H8311" s="146"/>
      <c r="J8311" s="146"/>
      <c r="L8311" s="150"/>
      <c r="N8311" s="163"/>
      <c r="O8311" s="146"/>
      <c r="P8311" s="146"/>
      <c r="Q8311" s="146"/>
      <c r="R8311" s="34"/>
      <c r="S8311" s="35"/>
      <c r="T8311" s="147"/>
    </row>
    <row r="8312">
      <c r="A8312" s="147"/>
      <c r="B8312" s="64"/>
      <c r="C8312" s="147" t="s">
        <v>217</v>
      </c>
      <c r="E8312" s="161"/>
      <c r="F8312" s="162"/>
      <c r="G8312" s="147"/>
      <c r="H8312" s="146"/>
      <c r="J8312" s="146"/>
      <c r="L8312" s="150"/>
      <c r="N8312" s="163"/>
      <c r="O8312" s="146"/>
      <c r="P8312" s="146"/>
      <c r="Q8312" s="146"/>
      <c r="R8312" s="34"/>
      <c r="S8312" s="35"/>
      <c r="T8312" s="147"/>
    </row>
    <row r="8313">
      <c r="A8313" s="147"/>
      <c r="B8313" s="64"/>
      <c r="C8313" s="147" t="s">
        <v>217</v>
      </c>
      <c r="E8313" s="161"/>
      <c r="F8313" s="162"/>
      <c r="G8313" s="147"/>
      <c r="H8313" s="146"/>
      <c r="J8313" s="146"/>
      <c r="L8313" s="150"/>
      <c r="N8313" s="163"/>
      <c r="O8313" s="146"/>
      <c r="P8313" s="146"/>
      <c r="Q8313" s="146"/>
      <c r="R8313" s="34"/>
      <c r="S8313" s="35"/>
      <c r="T8313" s="147"/>
    </row>
    <row r="8314">
      <c r="A8314" s="147"/>
      <c r="B8314" s="64"/>
      <c r="C8314" s="147" t="s">
        <v>217</v>
      </c>
      <c r="E8314" s="161"/>
      <c r="F8314" s="162"/>
      <c r="G8314" s="147"/>
      <c r="H8314" s="146"/>
      <c r="J8314" s="146"/>
      <c r="L8314" s="150"/>
      <c r="N8314" s="163"/>
      <c r="O8314" s="146"/>
      <c r="P8314" s="146"/>
      <c r="Q8314" s="146"/>
      <c r="R8314" s="34"/>
      <c r="S8314" s="35"/>
      <c r="T8314" s="147"/>
    </row>
    <row r="8315">
      <c r="A8315" s="147"/>
      <c r="B8315" s="64"/>
      <c r="C8315" s="147" t="s">
        <v>217</v>
      </c>
      <c r="E8315" s="161"/>
      <c r="F8315" s="162"/>
      <c r="G8315" s="147"/>
      <c r="H8315" s="146"/>
      <c r="J8315" s="146"/>
      <c r="L8315" s="150"/>
      <c r="N8315" s="163"/>
      <c r="O8315" s="146"/>
      <c r="P8315" s="146"/>
      <c r="Q8315" s="146"/>
      <c r="R8315" s="34"/>
      <c r="S8315" s="35"/>
      <c r="T8315" s="147"/>
    </row>
    <row r="8316">
      <c r="A8316" s="147"/>
      <c r="B8316" s="64"/>
      <c r="C8316" s="147" t="s">
        <v>217</v>
      </c>
      <c r="E8316" s="161"/>
      <c r="F8316" s="162"/>
      <c r="G8316" s="147"/>
      <c r="H8316" s="146"/>
      <c r="J8316" s="146"/>
      <c r="L8316" s="150"/>
      <c r="N8316" s="163"/>
      <c r="O8316" s="146"/>
      <c r="P8316" s="146"/>
      <c r="Q8316" s="146"/>
      <c r="R8316" s="34"/>
      <c r="S8316" s="35"/>
      <c r="T8316" s="147"/>
    </row>
    <row r="8317">
      <c r="A8317" s="147"/>
      <c r="B8317" s="64"/>
      <c r="C8317" s="147" t="s">
        <v>217</v>
      </c>
      <c r="E8317" s="161"/>
      <c r="F8317" s="162"/>
      <c r="G8317" s="147"/>
      <c r="H8317" s="146"/>
      <c r="J8317" s="146"/>
      <c r="L8317" s="150"/>
      <c r="N8317" s="163"/>
      <c r="O8317" s="146"/>
      <c r="P8317" s="146"/>
      <c r="Q8317" s="146"/>
      <c r="R8317" s="34"/>
      <c r="S8317" s="35"/>
      <c r="T8317" s="147"/>
    </row>
    <row r="8318">
      <c r="A8318" s="147"/>
      <c r="B8318" s="64"/>
      <c r="C8318" s="147" t="s">
        <v>217</v>
      </c>
      <c r="E8318" s="161"/>
      <c r="F8318" s="162"/>
      <c r="G8318" s="147"/>
      <c r="H8318" s="146"/>
      <c r="J8318" s="146"/>
      <c r="L8318" s="150"/>
      <c r="N8318" s="163"/>
      <c r="O8318" s="146"/>
      <c r="P8318" s="146"/>
      <c r="Q8318" s="146"/>
      <c r="R8318" s="34"/>
      <c r="S8318" s="35"/>
      <c r="T8318" s="147"/>
    </row>
    <row r="8319">
      <c r="A8319" s="147"/>
      <c r="B8319" s="64"/>
      <c r="C8319" s="147" t="s">
        <v>217</v>
      </c>
      <c r="E8319" s="161"/>
      <c r="F8319" s="162"/>
      <c r="G8319" s="147"/>
      <c r="H8319" s="146"/>
      <c r="J8319" s="146"/>
      <c r="L8319" s="150"/>
      <c r="N8319" s="163"/>
      <c r="O8319" s="146"/>
      <c r="P8319" s="146"/>
      <c r="Q8319" s="146"/>
      <c r="R8319" s="34"/>
      <c r="S8319" s="35"/>
      <c r="T8319" s="147"/>
    </row>
    <row r="8320">
      <c r="A8320" s="147"/>
      <c r="B8320" s="64"/>
      <c r="C8320" s="147" t="s">
        <v>217</v>
      </c>
      <c r="E8320" s="161"/>
      <c r="F8320" s="162"/>
      <c r="G8320" s="147"/>
      <c r="H8320" s="146"/>
      <c r="J8320" s="146"/>
      <c r="L8320" s="150"/>
      <c r="N8320" s="163"/>
      <c r="O8320" s="146"/>
      <c r="P8320" s="146"/>
      <c r="Q8320" s="146"/>
      <c r="R8320" s="34"/>
      <c r="S8320" s="35"/>
      <c r="T8320" s="147"/>
    </row>
    <row r="8321">
      <c r="A8321" s="147"/>
      <c r="B8321" s="64"/>
      <c r="C8321" s="147" t="s">
        <v>217</v>
      </c>
      <c r="E8321" s="161"/>
      <c r="F8321" s="162"/>
      <c r="G8321" s="147"/>
      <c r="H8321" s="146"/>
      <c r="J8321" s="146"/>
      <c r="L8321" s="150"/>
      <c r="N8321" s="163"/>
      <c r="O8321" s="146"/>
      <c r="P8321" s="146"/>
      <c r="Q8321" s="146"/>
      <c r="R8321" s="34"/>
      <c r="S8321" s="35"/>
      <c r="T8321" s="147"/>
    </row>
    <row r="8322">
      <c r="A8322" s="147"/>
      <c r="B8322" s="64"/>
      <c r="C8322" s="147" t="s">
        <v>217</v>
      </c>
      <c r="E8322" s="161"/>
      <c r="F8322" s="162"/>
      <c r="G8322" s="147"/>
      <c r="H8322" s="146"/>
      <c r="J8322" s="146"/>
      <c r="L8322" s="150"/>
      <c r="N8322" s="163"/>
      <c r="O8322" s="146"/>
      <c r="P8322" s="146"/>
      <c r="Q8322" s="146"/>
      <c r="R8322" s="34"/>
      <c r="S8322" s="35"/>
      <c r="T8322" s="147"/>
    </row>
    <row r="8323">
      <c r="A8323" s="147"/>
      <c r="B8323" s="64"/>
      <c r="C8323" s="147" t="s">
        <v>217</v>
      </c>
      <c r="E8323" s="161"/>
      <c r="F8323" s="162"/>
      <c r="G8323" s="147"/>
      <c r="H8323" s="146"/>
      <c r="J8323" s="146"/>
      <c r="L8323" s="150"/>
      <c r="N8323" s="163"/>
      <c r="O8323" s="146"/>
      <c r="P8323" s="146"/>
      <c r="Q8323" s="146"/>
      <c r="R8323" s="34"/>
      <c r="S8323" s="35"/>
      <c r="T8323" s="147"/>
    </row>
    <row r="8324">
      <c r="A8324" s="147"/>
      <c r="B8324" s="64"/>
      <c r="C8324" s="147" t="s">
        <v>217</v>
      </c>
      <c r="E8324" s="161"/>
      <c r="F8324" s="162"/>
      <c r="G8324" s="147"/>
      <c r="H8324" s="146"/>
      <c r="J8324" s="146"/>
      <c r="L8324" s="150"/>
      <c r="N8324" s="163"/>
      <c r="O8324" s="146"/>
      <c r="P8324" s="146"/>
      <c r="Q8324" s="146"/>
      <c r="R8324" s="34"/>
      <c r="S8324" s="35"/>
      <c r="T8324" s="147"/>
    </row>
    <row r="8325">
      <c r="A8325" s="147"/>
      <c r="B8325" s="64"/>
      <c r="C8325" s="147" t="s">
        <v>217</v>
      </c>
      <c r="E8325" s="161"/>
      <c r="F8325" s="162"/>
      <c r="G8325" s="147"/>
      <c r="H8325" s="146"/>
      <c r="J8325" s="146"/>
      <c r="L8325" s="150"/>
      <c r="N8325" s="163"/>
      <c r="O8325" s="146"/>
      <c r="P8325" s="146"/>
      <c r="Q8325" s="146"/>
      <c r="R8325" s="34"/>
      <c r="S8325" s="35"/>
      <c r="T8325" s="147"/>
    </row>
    <row r="8326">
      <c r="A8326" s="147"/>
      <c r="B8326" s="64"/>
      <c r="C8326" s="147" t="s">
        <v>217</v>
      </c>
      <c r="E8326" s="161"/>
      <c r="F8326" s="162"/>
      <c r="G8326" s="147"/>
      <c r="H8326" s="146"/>
      <c r="J8326" s="146"/>
      <c r="L8326" s="150"/>
      <c r="N8326" s="163"/>
      <c r="O8326" s="146"/>
      <c r="P8326" s="146"/>
      <c r="Q8326" s="146"/>
      <c r="R8326" s="34"/>
      <c r="S8326" s="35"/>
      <c r="T8326" s="147"/>
    </row>
    <row r="8327">
      <c r="A8327" s="147"/>
      <c r="B8327" s="64"/>
      <c r="C8327" s="147" t="s">
        <v>217</v>
      </c>
      <c r="E8327" s="161"/>
      <c r="F8327" s="162"/>
      <c r="G8327" s="147"/>
      <c r="H8327" s="146"/>
      <c r="J8327" s="146"/>
      <c r="L8327" s="150"/>
      <c r="N8327" s="163"/>
      <c r="O8327" s="146"/>
      <c r="P8327" s="146"/>
      <c r="Q8327" s="146"/>
      <c r="R8327" s="34"/>
      <c r="S8327" s="35"/>
      <c r="T8327" s="147"/>
    </row>
    <row r="8328">
      <c r="A8328" s="147"/>
      <c r="B8328" s="64"/>
      <c r="C8328" s="147" t="s">
        <v>217</v>
      </c>
      <c r="E8328" s="161"/>
      <c r="F8328" s="162"/>
      <c r="G8328" s="147"/>
      <c r="H8328" s="146"/>
      <c r="J8328" s="146"/>
      <c r="L8328" s="150"/>
      <c r="N8328" s="163"/>
      <c r="O8328" s="146"/>
      <c r="P8328" s="146"/>
      <c r="Q8328" s="146"/>
      <c r="R8328" s="34"/>
      <c r="S8328" s="35"/>
      <c r="T8328" s="147"/>
    </row>
    <row r="8329">
      <c r="A8329" s="147"/>
      <c r="B8329" s="64"/>
      <c r="C8329" s="147" t="s">
        <v>217</v>
      </c>
      <c r="E8329" s="161"/>
      <c r="F8329" s="162"/>
      <c r="G8329" s="147"/>
      <c r="H8329" s="146"/>
      <c r="J8329" s="146"/>
      <c r="L8329" s="150"/>
      <c r="N8329" s="163"/>
      <c r="O8329" s="146"/>
      <c r="P8329" s="146"/>
      <c r="Q8329" s="146"/>
      <c r="R8329" s="34"/>
      <c r="S8329" s="35"/>
      <c r="T8329" s="147"/>
    </row>
    <row r="8330">
      <c r="A8330" s="147"/>
      <c r="B8330" s="64"/>
      <c r="C8330" s="147" t="s">
        <v>217</v>
      </c>
      <c r="E8330" s="161"/>
      <c r="F8330" s="162"/>
      <c r="G8330" s="147"/>
      <c r="H8330" s="146"/>
      <c r="J8330" s="146"/>
      <c r="L8330" s="150"/>
      <c r="N8330" s="163"/>
      <c r="O8330" s="146"/>
      <c r="P8330" s="146"/>
      <c r="Q8330" s="146"/>
      <c r="R8330" s="34"/>
      <c r="S8330" s="35"/>
      <c r="T8330" s="147"/>
    </row>
    <row r="8331">
      <c r="A8331" s="147"/>
      <c r="B8331" s="64"/>
      <c r="C8331" s="147" t="s">
        <v>217</v>
      </c>
      <c r="E8331" s="161"/>
      <c r="F8331" s="162"/>
      <c r="G8331" s="147"/>
      <c r="H8331" s="146"/>
      <c r="J8331" s="146"/>
      <c r="L8331" s="150"/>
      <c r="N8331" s="163"/>
      <c r="O8331" s="146"/>
      <c r="P8331" s="146"/>
      <c r="Q8331" s="146"/>
      <c r="R8331" s="34"/>
      <c r="S8331" s="35"/>
      <c r="T8331" s="147"/>
    </row>
    <row r="8332">
      <c r="A8332" s="147"/>
      <c r="B8332" s="64"/>
      <c r="C8332" s="147" t="s">
        <v>217</v>
      </c>
      <c r="E8332" s="161"/>
      <c r="F8332" s="162"/>
      <c r="G8332" s="147"/>
      <c r="H8332" s="146"/>
      <c r="J8332" s="146"/>
      <c r="L8332" s="150"/>
      <c r="N8332" s="163"/>
      <c r="O8332" s="146"/>
      <c r="P8332" s="146"/>
      <c r="Q8332" s="146"/>
      <c r="R8332" s="34"/>
      <c r="S8332" s="35"/>
      <c r="T8332" s="147"/>
    </row>
    <row r="8333">
      <c r="A8333" s="147"/>
      <c r="B8333" s="64"/>
      <c r="C8333" s="147" t="s">
        <v>217</v>
      </c>
      <c r="E8333" s="161"/>
      <c r="F8333" s="162"/>
      <c r="G8333" s="147"/>
      <c r="H8333" s="146"/>
      <c r="J8333" s="146"/>
      <c r="L8333" s="150"/>
      <c r="N8333" s="163"/>
      <c r="O8333" s="146"/>
      <c r="P8333" s="146"/>
      <c r="Q8333" s="146"/>
      <c r="R8333" s="34"/>
      <c r="S8333" s="35"/>
      <c r="T8333" s="147"/>
    </row>
    <row r="8334">
      <c r="A8334" s="147"/>
      <c r="B8334" s="64"/>
      <c r="C8334" s="147" t="s">
        <v>217</v>
      </c>
      <c r="E8334" s="161"/>
      <c r="F8334" s="162"/>
      <c r="G8334" s="147"/>
      <c r="H8334" s="146"/>
      <c r="J8334" s="146"/>
      <c r="L8334" s="150"/>
      <c r="N8334" s="163"/>
      <c r="O8334" s="146"/>
      <c r="P8334" s="146"/>
      <c r="Q8334" s="146"/>
      <c r="R8334" s="34"/>
      <c r="S8334" s="35"/>
      <c r="T8334" s="147"/>
    </row>
    <row r="8335">
      <c r="A8335" s="147"/>
      <c r="B8335" s="64"/>
      <c r="C8335" s="147" t="s">
        <v>217</v>
      </c>
      <c r="E8335" s="161"/>
      <c r="F8335" s="162"/>
      <c r="G8335" s="147"/>
      <c r="H8335" s="146"/>
      <c r="J8335" s="146"/>
      <c r="L8335" s="150"/>
      <c r="N8335" s="163"/>
      <c r="O8335" s="146"/>
      <c r="P8335" s="146"/>
      <c r="Q8335" s="146"/>
      <c r="R8335" s="34"/>
      <c r="S8335" s="35"/>
      <c r="T8335" s="147"/>
    </row>
    <row r="8336">
      <c r="A8336" s="147"/>
      <c r="B8336" s="64"/>
      <c r="C8336" s="147" t="s">
        <v>217</v>
      </c>
      <c r="E8336" s="161"/>
      <c r="F8336" s="162"/>
      <c r="G8336" s="147"/>
      <c r="H8336" s="146"/>
      <c r="J8336" s="146"/>
      <c r="L8336" s="150"/>
      <c r="N8336" s="163"/>
      <c r="O8336" s="146"/>
      <c r="P8336" s="146"/>
      <c r="Q8336" s="146"/>
      <c r="R8336" s="34"/>
      <c r="S8336" s="35"/>
      <c r="T8336" s="147"/>
    </row>
    <row r="8337">
      <c r="A8337" s="147"/>
      <c r="B8337" s="64"/>
      <c r="C8337" s="147" t="s">
        <v>217</v>
      </c>
      <c r="E8337" s="161"/>
      <c r="F8337" s="162"/>
      <c r="G8337" s="147"/>
      <c r="H8337" s="146"/>
      <c r="J8337" s="146"/>
      <c r="L8337" s="150"/>
      <c r="N8337" s="163"/>
      <c r="O8337" s="146"/>
      <c r="P8337" s="146"/>
      <c r="Q8337" s="146"/>
      <c r="R8337" s="34"/>
      <c r="S8337" s="35"/>
      <c r="T8337" s="147"/>
    </row>
    <row r="8338">
      <c r="A8338" s="147"/>
      <c r="B8338" s="64"/>
      <c r="C8338" s="147" t="s">
        <v>217</v>
      </c>
      <c r="E8338" s="161"/>
      <c r="F8338" s="162"/>
      <c r="G8338" s="147"/>
      <c r="H8338" s="146"/>
      <c r="J8338" s="146"/>
      <c r="L8338" s="150"/>
      <c r="N8338" s="163"/>
      <c r="O8338" s="146"/>
      <c r="P8338" s="146"/>
      <c r="Q8338" s="146"/>
      <c r="R8338" s="34"/>
      <c r="S8338" s="35"/>
      <c r="T8338" s="147"/>
    </row>
    <row r="8339">
      <c r="A8339" s="147"/>
      <c r="B8339" s="64"/>
      <c r="C8339" s="147" t="s">
        <v>217</v>
      </c>
      <c r="E8339" s="161"/>
      <c r="F8339" s="162"/>
      <c r="G8339" s="147"/>
      <c r="H8339" s="146"/>
      <c r="J8339" s="146"/>
      <c r="L8339" s="150"/>
      <c r="N8339" s="163"/>
      <c r="O8339" s="146"/>
      <c r="P8339" s="146"/>
      <c r="Q8339" s="146"/>
      <c r="R8339" s="34"/>
      <c r="S8339" s="35"/>
      <c r="T8339" s="147"/>
    </row>
    <row r="8340">
      <c r="A8340" s="147"/>
      <c r="B8340" s="64"/>
      <c r="C8340" s="147" t="s">
        <v>217</v>
      </c>
      <c r="E8340" s="161"/>
      <c r="F8340" s="162"/>
      <c r="G8340" s="147"/>
      <c r="H8340" s="146"/>
      <c r="J8340" s="146"/>
      <c r="L8340" s="150"/>
      <c r="N8340" s="163"/>
      <c r="O8340" s="146"/>
      <c r="P8340" s="146"/>
      <c r="Q8340" s="146"/>
      <c r="R8340" s="34"/>
      <c r="S8340" s="35"/>
      <c r="T8340" s="147"/>
    </row>
    <row r="8341">
      <c r="A8341" s="147"/>
      <c r="B8341" s="64"/>
      <c r="C8341" s="147" t="s">
        <v>217</v>
      </c>
      <c r="E8341" s="161"/>
      <c r="F8341" s="162"/>
      <c r="G8341" s="147"/>
      <c r="H8341" s="146"/>
      <c r="J8341" s="146"/>
      <c r="L8341" s="150"/>
      <c r="N8341" s="163"/>
      <c r="O8341" s="146"/>
      <c r="P8341" s="146"/>
      <c r="Q8341" s="146"/>
      <c r="R8341" s="34"/>
      <c r="S8341" s="35"/>
      <c r="T8341" s="147"/>
    </row>
    <row r="8342">
      <c r="A8342" s="147"/>
      <c r="B8342" s="64"/>
      <c r="C8342" s="147" t="s">
        <v>217</v>
      </c>
      <c r="E8342" s="161"/>
      <c r="F8342" s="162"/>
      <c r="G8342" s="147"/>
      <c r="H8342" s="146"/>
      <c r="J8342" s="146"/>
      <c r="L8342" s="150"/>
      <c r="N8342" s="163"/>
      <c r="O8342" s="146"/>
      <c r="P8342" s="146"/>
      <c r="Q8342" s="146"/>
      <c r="R8342" s="34"/>
      <c r="S8342" s="35"/>
      <c r="T8342" s="147"/>
    </row>
    <row r="8343">
      <c r="A8343" s="147"/>
      <c r="B8343" s="64"/>
      <c r="C8343" s="147" t="s">
        <v>217</v>
      </c>
      <c r="E8343" s="161"/>
      <c r="F8343" s="162"/>
      <c r="G8343" s="147"/>
      <c r="H8343" s="146"/>
      <c r="J8343" s="146"/>
      <c r="L8343" s="150"/>
      <c r="N8343" s="163"/>
      <c r="O8343" s="146"/>
      <c r="P8343" s="146"/>
      <c r="Q8343" s="146"/>
      <c r="R8343" s="34"/>
      <c r="S8343" s="35"/>
      <c r="T8343" s="147"/>
    </row>
    <row r="8344">
      <c r="A8344" s="147"/>
      <c r="B8344" s="64"/>
      <c r="C8344" s="147" t="s">
        <v>217</v>
      </c>
      <c r="E8344" s="161"/>
      <c r="F8344" s="162"/>
      <c r="G8344" s="147"/>
      <c r="H8344" s="146"/>
      <c r="J8344" s="146"/>
      <c r="L8344" s="150"/>
      <c r="N8344" s="163"/>
      <c r="O8344" s="146"/>
      <c r="P8344" s="146"/>
      <c r="Q8344" s="146"/>
      <c r="R8344" s="34"/>
      <c r="S8344" s="35"/>
      <c r="T8344" s="147"/>
    </row>
    <row r="8345">
      <c r="A8345" s="147"/>
      <c r="B8345" s="64"/>
      <c r="C8345" s="147" t="s">
        <v>217</v>
      </c>
      <c r="E8345" s="161"/>
      <c r="F8345" s="162"/>
      <c r="G8345" s="147"/>
      <c r="H8345" s="146"/>
      <c r="J8345" s="146"/>
      <c r="L8345" s="150"/>
      <c r="N8345" s="163"/>
      <c r="O8345" s="146"/>
      <c r="P8345" s="146"/>
      <c r="Q8345" s="146"/>
      <c r="R8345" s="34"/>
      <c r="S8345" s="35"/>
      <c r="T8345" s="147"/>
    </row>
    <row r="8346">
      <c r="A8346" s="147"/>
      <c r="B8346" s="64"/>
      <c r="C8346" s="147" t="s">
        <v>217</v>
      </c>
      <c r="E8346" s="161"/>
      <c r="F8346" s="162"/>
      <c r="G8346" s="147"/>
      <c r="H8346" s="146"/>
      <c r="J8346" s="146"/>
      <c r="L8346" s="150"/>
      <c r="N8346" s="163"/>
      <c r="O8346" s="146"/>
      <c r="P8346" s="146"/>
      <c r="Q8346" s="146"/>
      <c r="R8346" s="34"/>
      <c r="S8346" s="35"/>
      <c r="T8346" s="147"/>
    </row>
    <row r="8347">
      <c r="A8347" s="147"/>
      <c r="B8347" s="64"/>
      <c r="C8347" s="147" t="s">
        <v>217</v>
      </c>
      <c r="E8347" s="161"/>
      <c r="F8347" s="162"/>
      <c r="G8347" s="147"/>
      <c r="H8347" s="146"/>
      <c r="J8347" s="146"/>
      <c r="L8347" s="150"/>
      <c r="N8347" s="163"/>
      <c r="O8347" s="146"/>
      <c r="P8347" s="146"/>
      <c r="Q8347" s="146"/>
      <c r="R8347" s="34"/>
      <c r="S8347" s="35"/>
      <c r="T8347" s="147"/>
    </row>
    <row r="8348">
      <c r="A8348" s="147"/>
      <c r="B8348" s="64"/>
      <c r="C8348" s="147" t="s">
        <v>217</v>
      </c>
      <c r="E8348" s="161"/>
      <c r="F8348" s="162"/>
      <c r="G8348" s="147"/>
      <c r="H8348" s="146"/>
      <c r="J8348" s="146"/>
      <c r="L8348" s="150"/>
      <c r="N8348" s="163"/>
      <c r="O8348" s="146"/>
      <c r="P8348" s="146"/>
      <c r="Q8348" s="146"/>
      <c r="R8348" s="34"/>
      <c r="S8348" s="35"/>
      <c r="T8348" s="147"/>
    </row>
    <row r="8349">
      <c r="A8349" s="147"/>
      <c r="B8349" s="64"/>
      <c r="C8349" s="147" t="s">
        <v>217</v>
      </c>
      <c r="E8349" s="161"/>
      <c r="F8349" s="162"/>
      <c r="G8349" s="147"/>
      <c r="H8349" s="146"/>
      <c r="J8349" s="146"/>
      <c r="L8349" s="150"/>
      <c r="N8349" s="163"/>
      <c r="O8349" s="146"/>
      <c r="P8349" s="146"/>
      <c r="Q8349" s="146"/>
      <c r="R8349" s="34"/>
      <c r="S8349" s="35"/>
      <c r="T8349" s="147"/>
    </row>
    <row r="8350">
      <c r="A8350" s="147"/>
      <c r="B8350" s="64"/>
      <c r="C8350" s="147" t="s">
        <v>217</v>
      </c>
      <c r="E8350" s="161"/>
      <c r="F8350" s="162"/>
      <c r="G8350" s="147"/>
      <c r="H8350" s="146"/>
      <c r="J8350" s="146"/>
      <c r="L8350" s="150"/>
      <c r="N8350" s="163"/>
      <c r="O8350" s="146"/>
      <c r="P8350" s="146"/>
      <c r="Q8350" s="146"/>
      <c r="R8350" s="34"/>
      <c r="S8350" s="35"/>
      <c r="T8350" s="147"/>
    </row>
    <row r="8351">
      <c r="A8351" s="147"/>
      <c r="B8351" s="64"/>
      <c r="C8351" s="147" t="s">
        <v>217</v>
      </c>
      <c r="E8351" s="161"/>
      <c r="F8351" s="162"/>
      <c r="G8351" s="147"/>
      <c r="H8351" s="146"/>
      <c r="J8351" s="146"/>
      <c r="L8351" s="150"/>
      <c r="N8351" s="163"/>
      <c r="O8351" s="146"/>
      <c r="P8351" s="146"/>
      <c r="Q8351" s="146"/>
      <c r="R8351" s="34"/>
      <c r="S8351" s="35"/>
      <c r="T8351" s="147"/>
    </row>
    <row r="8352">
      <c r="A8352" s="147"/>
      <c r="B8352" s="64"/>
      <c r="C8352" s="147" t="s">
        <v>217</v>
      </c>
      <c r="E8352" s="161"/>
      <c r="F8352" s="162"/>
      <c r="G8352" s="147"/>
      <c r="H8352" s="146"/>
      <c r="J8352" s="146"/>
      <c r="L8352" s="150"/>
      <c r="N8352" s="163"/>
      <c r="O8352" s="146"/>
      <c r="P8352" s="146"/>
      <c r="Q8352" s="146"/>
      <c r="R8352" s="34"/>
      <c r="S8352" s="35"/>
      <c r="T8352" s="147"/>
    </row>
    <row r="8353">
      <c r="A8353" s="147"/>
      <c r="B8353" s="64"/>
      <c r="C8353" s="147" t="s">
        <v>217</v>
      </c>
      <c r="E8353" s="161"/>
      <c r="F8353" s="162"/>
      <c r="G8353" s="147"/>
      <c r="H8353" s="146"/>
      <c r="J8353" s="146"/>
      <c r="L8353" s="150"/>
      <c r="N8353" s="163"/>
      <c r="O8353" s="146"/>
      <c r="P8353" s="146"/>
      <c r="Q8353" s="146"/>
      <c r="R8353" s="34"/>
      <c r="S8353" s="35"/>
      <c r="T8353" s="147"/>
    </row>
    <row r="8354">
      <c r="A8354" s="147"/>
      <c r="B8354" s="64"/>
      <c r="C8354" s="147" t="s">
        <v>217</v>
      </c>
      <c r="E8354" s="161"/>
      <c r="F8354" s="162"/>
      <c r="G8354" s="147"/>
      <c r="H8354" s="146"/>
      <c r="J8354" s="146"/>
      <c r="L8354" s="150"/>
      <c r="N8354" s="163"/>
      <c r="O8354" s="146"/>
      <c r="P8354" s="146"/>
      <c r="Q8354" s="146"/>
      <c r="R8354" s="34"/>
      <c r="S8354" s="35"/>
      <c r="T8354" s="147"/>
    </row>
    <row r="8355">
      <c r="A8355" s="147"/>
      <c r="B8355" s="64"/>
      <c r="C8355" s="147" t="s">
        <v>217</v>
      </c>
      <c r="E8355" s="161"/>
      <c r="F8355" s="162"/>
      <c r="G8355" s="147"/>
      <c r="H8355" s="146"/>
      <c r="J8355" s="146"/>
      <c r="L8355" s="150"/>
      <c r="N8355" s="163"/>
      <c r="O8355" s="146"/>
      <c r="P8355" s="146"/>
      <c r="Q8355" s="146"/>
      <c r="R8355" s="34"/>
      <c r="S8355" s="35"/>
      <c r="T8355" s="147"/>
    </row>
    <row r="8356">
      <c r="A8356" s="147"/>
      <c r="B8356" s="64"/>
      <c r="C8356" s="147" t="s">
        <v>217</v>
      </c>
      <c r="E8356" s="161"/>
      <c r="F8356" s="162"/>
      <c r="G8356" s="147"/>
      <c r="H8356" s="146"/>
      <c r="J8356" s="146"/>
      <c r="L8356" s="150"/>
      <c r="N8356" s="163"/>
      <c r="O8356" s="146"/>
      <c r="P8356" s="146"/>
      <c r="Q8356" s="146"/>
      <c r="R8356" s="34"/>
      <c r="S8356" s="35"/>
      <c r="T8356" s="147"/>
    </row>
    <row r="8357">
      <c r="A8357" s="147"/>
      <c r="B8357" s="64"/>
      <c r="C8357" s="147" t="s">
        <v>217</v>
      </c>
      <c r="E8357" s="161"/>
      <c r="F8357" s="162"/>
      <c r="G8357" s="147"/>
      <c r="H8357" s="146"/>
      <c r="J8357" s="146"/>
      <c r="L8357" s="150"/>
      <c r="N8357" s="163"/>
      <c r="O8357" s="146"/>
      <c r="P8357" s="146"/>
      <c r="Q8357" s="146"/>
      <c r="R8357" s="34"/>
      <c r="S8357" s="35"/>
      <c r="T8357" s="147"/>
    </row>
    <row r="8358">
      <c r="A8358" s="147"/>
      <c r="B8358" s="64"/>
      <c r="C8358" s="147" t="s">
        <v>217</v>
      </c>
      <c r="E8358" s="161"/>
      <c r="F8358" s="162"/>
      <c r="G8358" s="147"/>
      <c r="H8358" s="146"/>
      <c r="J8358" s="146"/>
      <c r="L8358" s="150"/>
      <c r="N8358" s="163"/>
      <c r="O8358" s="146"/>
      <c r="P8358" s="146"/>
      <c r="Q8358" s="146"/>
      <c r="R8358" s="34"/>
      <c r="S8358" s="35"/>
      <c r="T8358" s="147"/>
    </row>
    <row r="8359">
      <c r="A8359" s="147"/>
      <c r="B8359" s="64"/>
      <c r="C8359" s="147" t="s">
        <v>217</v>
      </c>
      <c r="E8359" s="161"/>
      <c r="F8359" s="162"/>
      <c r="G8359" s="147"/>
      <c r="H8359" s="146"/>
      <c r="J8359" s="146"/>
      <c r="L8359" s="150"/>
      <c r="N8359" s="163"/>
      <c r="O8359" s="146"/>
      <c r="P8359" s="146"/>
      <c r="Q8359" s="146"/>
      <c r="R8359" s="34"/>
      <c r="S8359" s="35"/>
      <c r="T8359" s="147"/>
    </row>
    <row r="8360">
      <c r="A8360" s="147"/>
      <c r="B8360" s="64"/>
      <c r="C8360" s="147" t="s">
        <v>217</v>
      </c>
      <c r="E8360" s="161"/>
      <c r="F8360" s="162"/>
      <c r="G8360" s="147"/>
      <c r="H8360" s="146"/>
      <c r="J8360" s="146"/>
      <c r="L8360" s="150"/>
      <c r="N8360" s="163"/>
      <c r="O8360" s="146"/>
      <c r="P8360" s="146"/>
      <c r="Q8360" s="146"/>
      <c r="R8360" s="34"/>
      <c r="S8360" s="35"/>
      <c r="T8360" s="147"/>
    </row>
    <row r="8361">
      <c r="A8361" s="147"/>
      <c r="B8361" s="64"/>
      <c r="C8361" s="147" t="s">
        <v>217</v>
      </c>
      <c r="E8361" s="161"/>
      <c r="F8361" s="162"/>
      <c r="G8361" s="147"/>
      <c r="H8361" s="146"/>
      <c r="J8361" s="146"/>
      <c r="L8361" s="150"/>
      <c r="N8361" s="163"/>
      <c r="O8361" s="146"/>
      <c r="P8361" s="146"/>
      <c r="Q8361" s="146"/>
      <c r="R8361" s="34"/>
      <c r="S8361" s="35"/>
      <c r="T8361" s="147"/>
    </row>
    <row r="8362">
      <c r="A8362" s="147"/>
      <c r="B8362" s="64"/>
      <c r="C8362" s="147" t="s">
        <v>217</v>
      </c>
      <c r="E8362" s="161"/>
      <c r="F8362" s="162"/>
      <c r="G8362" s="147"/>
      <c r="H8362" s="146"/>
      <c r="J8362" s="146"/>
      <c r="L8362" s="150"/>
      <c r="N8362" s="163"/>
      <c r="O8362" s="146"/>
      <c r="P8362" s="146"/>
      <c r="Q8362" s="146"/>
      <c r="R8362" s="34"/>
      <c r="S8362" s="35"/>
      <c r="T8362" s="147"/>
    </row>
    <row r="8363">
      <c r="A8363" s="147"/>
      <c r="B8363" s="64"/>
      <c r="C8363" s="147" t="s">
        <v>217</v>
      </c>
      <c r="E8363" s="161"/>
      <c r="F8363" s="162"/>
      <c r="G8363" s="147"/>
      <c r="H8363" s="146"/>
      <c r="J8363" s="146"/>
      <c r="L8363" s="150"/>
      <c r="N8363" s="163"/>
      <c r="O8363" s="146"/>
      <c r="P8363" s="146"/>
      <c r="Q8363" s="146"/>
      <c r="R8363" s="34"/>
      <c r="S8363" s="35"/>
      <c r="T8363" s="147"/>
    </row>
    <row r="8364">
      <c r="A8364" s="147"/>
      <c r="B8364" s="64"/>
      <c r="C8364" s="147" t="s">
        <v>217</v>
      </c>
      <c r="E8364" s="161"/>
      <c r="F8364" s="162"/>
      <c r="G8364" s="147"/>
      <c r="H8364" s="146"/>
      <c r="J8364" s="146"/>
      <c r="L8364" s="150"/>
      <c r="N8364" s="163"/>
      <c r="O8364" s="146"/>
      <c r="P8364" s="146"/>
      <c r="Q8364" s="146"/>
      <c r="R8364" s="34"/>
      <c r="S8364" s="35"/>
      <c r="T8364" s="147"/>
    </row>
    <row r="8365">
      <c r="A8365" s="147"/>
      <c r="B8365" s="64"/>
      <c r="C8365" s="147" t="s">
        <v>217</v>
      </c>
      <c r="E8365" s="161"/>
      <c r="F8365" s="162"/>
      <c r="G8365" s="147"/>
      <c r="H8365" s="146"/>
      <c r="J8365" s="146"/>
      <c r="L8365" s="150"/>
      <c r="N8365" s="163"/>
      <c r="O8365" s="146"/>
      <c r="P8365" s="146"/>
      <c r="Q8365" s="146"/>
      <c r="R8365" s="34"/>
      <c r="S8365" s="35"/>
      <c r="T8365" s="147"/>
    </row>
    <row r="8366">
      <c r="A8366" s="147"/>
      <c r="B8366" s="64"/>
      <c r="C8366" s="147" t="s">
        <v>217</v>
      </c>
      <c r="E8366" s="161"/>
      <c r="F8366" s="162"/>
      <c r="G8366" s="147"/>
      <c r="H8366" s="146"/>
      <c r="J8366" s="146"/>
      <c r="L8366" s="150"/>
      <c r="N8366" s="163"/>
      <c r="O8366" s="146"/>
      <c r="P8366" s="146"/>
      <c r="Q8366" s="146"/>
      <c r="R8366" s="34"/>
      <c r="S8366" s="35"/>
      <c r="T8366" s="147"/>
    </row>
    <row r="8367">
      <c r="A8367" s="147"/>
      <c r="B8367" s="64"/>
      <c r="C8367" s="147" t="s">
        <v>217</v>
      </c>
      <c r="E8367" s="161"/>
      <c r="F8367" s="162"/>
      <c r="G8367" s="147"/>
      <c r="H8367" s="146"/>
      <c r="J8367" s="146"/>
      <c r="L8367" s="150"/>
      <c r="N8367" s="163"/>
      <c r="O8367" s="146"/>
      <c r="P8367" s="146"/>
      <c r="Q8367" s="146"/>
      <c r="R8367" s="34"/>
      <c r="S8367" s="35"/>
      <c r="T8367" s="147"/>
    </row>
    <row r="8368">
      <c r="A8368" s="147"/>
      <c r="B8368" s="64"/>
      <c r="C8368" s="147" t="s">
        <v>217</v>
      </c>
      <c r="E8368" s="161"/>
      <c r="F8368" s="162"/>
      <c r="G8368" s="147"/>
      <c r="H8368" s="146"/>
      <c r="J8368" s="146"/>
      <c r="L8368" s="150"/>
      <c r="N8368" s="163"/>
      <c r="O8368" s="146"/>
      <c r="P8368" s="146"/>
      <c r="Q8368" s="146"/>
      <c r="R8368" s="34"/>
      <c r="S8368" s="35"/>
      <c r="T8368" s="147"/>
    </row>
    <row r="8369">
      <c r="A8369" s="147"/>
      <c r="B8369" s="64"/>
      <c r="C8369" s="147" t="s">
        <v>217</v>
      </c>
      <c r="E8369" s="161"/>
      <c r="F8369" s="162"/>
      <c r="G8369" s="147"/>
      <c r="H8369" s="146"/>
      <c r="J8369" s="146"/>
      <c r="L8369" s="150"/>
      <c r="N8369" s="163"/>
      <c r="O8369" s="146"/>
      <c r="P8369" s="146"/>
      <c r="Q8369" s="146"/>
      <c r="R8369" s="34"/>
      <c r="S8369" s="35"/>
      <c r="T8369" s="147"/>
    </row>
    <row r="8370">
      <c r="A8370" s="147"/>
      <c r="B8370" s="64"/>
      <c r="C8370" s="147" t="s">
        <v>217</v>
      </c>
      <c r="E8370" s="161"/>
      <c r="F8370" s="162"/>
      <c r="G8370" s="147"/>
      <c r="H8370" s="146"/>
      <c r="J8370" s="146"/>
      <c r="L8370" s="150"/>
      <c r="N8370" s="163"/>
      <c r="O8370" s="146"/>
      <c r="P8370" s="146"/>
      <c r="Q8370" s="146"/>
      <c r="R8370" s="34"/>
      <c r="S8370" s="35"/>
      <c r="T8370" s="147"/>
    </row>
    <row r="8371">
      <c r="A8371" s="147"/>
      <c r="B8371" s="64"/>
      <c r="C8371" s="147" t="s">
        <v>217</v>
      </c>
      <c r="E8371" s="161"/>
      <c r="F8371" s="162"/>
      <c r="G8371" s="147"/>
      <c r="H8371" s="146"/>
      <c r="J8371" s="146"/>
      <c r="L8371" s="150"/>
      <c r="N8371" s="163"/>
      <c r="O8371" s="146"/>
      <c r="P8371" s="146"/>
      <c r="Q8371" s="146"/>
      <c r="R8371" s="34"/>
      <c r="S8371" s="35"/>
      <c r="T8371" s="147"/>
    </row>
    <row r="8372">
      <c r="A8372" s="147"/>
      <c r="B8372" s="64"/>
      <c r="C8372" s="147" t="s">
        <v>217</v>
      </c>
      <c r="E8372" s="161"/>
      <c r="F8372" s="162"/>
      <c r="G8372" s="147"/>
      <c r="H8372" s="146"/>
      <c r="J8372" s="146"/>
      <c r="L8372" s="150"/>
      <c r="N8372" s="163"/>
      <c r="O8372" s="146"/>
      <c r="P8372" s="146"/>
      <c r="Q8372" s="146"/>
      <c r="R8372" s="34"/>
      <c r="S8372" s="35"/>
      <c r="T8372" s="147"/>
    </row>
    <row r="8373">
      <c r="A8373" s="147"/>
      <c r="B8373" s="64"/>
      <c r="C8373" s="147" t="s">
        <v>217</v>
      </c>
      <c r="E8373" s="161"/>
      <c r="F8373" s="162"/>
      <c r="G8373" s="147"/>
      <c r="H8373" s="146"/>
      <c r="J8373" s="146"/>
      <c r="L8373" s="150"/>
      <c r="N8373" s="163"/>
      <c r="O8373" s="146"/>
      <c r="P8373" s="146"/>
      <c r="Q8373" s="146"/>
      <c r="R8373" s="34"/>
      <c r="S8373" s="35"/>
      <c r="T8373" s="147"/>
    </row>
    <row r="8374">
      <c r="A8374" s="147"/>
      <c r="B8374" s="64"/>
      <c r="C8374" s="147" t="s">
        <v>217</v>
      </c>
      <c r="E8374" s="161"/>
      <c r="F8374" s="162"/>
      <c r="G8374" s="147"/>
      <c r="H8374" s="146"/>
      <c r="J8374" s="146"/>
      <c r="L8374" s="150"/>
      <c r="N8374" s="163"/>
      <c r="O8374" s="146"/>
      <c r="P8374" s="146"/>
      <c r="Q8374" s="146"/>
      <c r="R8374" s="34"/>
      <c r="S8374" s="35"/>
      <c r="T8374" s="147"/>
    </row>
    <row r="8375">
      <c r="A8375" s="147"/>
      <c r="B8375" s="64"/>
      <c r="C8375" s="147" t="s">
        <v>217</v>
      </c>
      <c r="E8375" s="161"/>
      <c r="F8375" s="162"/>
      <c r="G8375" s="147"/>
      <c r="H8375" s="146"/>
      <c r="J8375" s="146"/>
      <c r="L8375" s="150"/>
      <c r="N8375" s="163"/>
      <c r="O8375" s="146"/>
      <c r="P8375" s="146"/>
      <c r="Q8375" s="146"/>
      <c r="R8375" s="34"/>
      <c r="S8375" s="35"/>
      <c r="T8375" s="147"/>
    </row>
    <row r="8376">
      <c r="A8376" s="147"/>
      <c r="B8376" s="64"/>
      <c r="C8376" s="147" t="s">
        <v>217</v>
      </c>
      <c r="E8376" s="161"/>
      <c r="F8376" s="162"/>
      <c r="G8376" s="147"/>
      <c r="H8376" s="146"/>
      <c r="J8376" s="146"/>
      <c r="L8376" s="150"/>
      <c r="N8376" s="163"/>
      <c r="O8376" s="146"/>
      <c r="P8376" s="146"/>
      <c r="Q8376" s="146"/>
      <c r="R8376" s="34"/>
      <c r="S8376" s="35"/>
      <c r="T8376" s="147"/>
    </row>
    <row r="8377">
      <c r="A8377" s="147"/>
      <c r="B8377" s="64"/>
      <c r="C8377" s="147" t="s">
        <v>217</v>
      </c>
      <c r="E8377" s="161"/>
      <c r="F8377" s="162"/>
      <c r="G8377" s="147"/>
      <c r="H8377" s="146"/>
      <c r="J8377" s="146"/>
      <c r="L8377" s="150"/>
      <c r="N8377" s="163"/>
      <c r="O8377" s="146"/>
      <c r="P8377" s="146"/>
      <c r="Q8377" s="146"/>
      <c r="R8377" s="34"/>
      <c r="S8377" s="35"/>
      <c r="T8377" s="147"/>
    </row>
    <row r="8378">
      <c r="A8378" s="147"/>
      <c r="B8378" s="64"/>
      <c r="C8378" s="147" t="s">
        <v>217</v>
      </c>
      <c r="E8378" s="161"/>
      <c r="F8378" s="162"/>
      <c r="G8378" s="147"/>
      <c r="H8378" s="146"/>
      <c r="J8378" s="146"/>
      <c r="L8378" s="150"/>
      <c r="N8378" s="163"/>
      <c r="O8378" s="146"/>
      <c r="P8378" s="146"/>
      <c r="Q8378" s="146"/>
      <c r="R8378" s="34"/>
      <c r="S8378" s="35"/>
      <c r="T8378" s="147"/>
    </row>
    <row r="8379">
      <c r="A8379" s="147"/>
      <c r="B8379" s="64"/>
      <c r="C8379" s="147" t="s">
        <v>217</v>
      </c>
      <c r="E8379" s="161"/>
      <c r="F8379" s="162"/>
      <c r="G8379" s="147"/>
      <c r="H8379" s="146"/>
      <c r="J8379" s="146"/>
      <c r="L8379" s="150"/>
      <c r="N8379" s="163"/>
      <c r="O8379" s="146"/>
      <c r="P8379" s="146"/>
      <c r="Q8379" s="146"/>
      <c r="R8379" s="34"/>
      <c r="S8379" s="35"/>
      <c r="T8379" s="147"/>
    </row>
    <row r="8380">
      <c r="A8380" s="147"/>
      <c r="B8380" s="64"/>
      <c r="C8380" s="147" t="s">
        <v>217</v>
      </c>
      <c r="E8380" s="161"/>
      <c r="F8380" s="162"/>
      <c r="G8380" s="147"/>
      <c r="H8380" s="146"/>
      <c r="J8380" s="146"/>
      <c r="L8380" s="150"/>
      <c r="N8380" s="163"/>
      <c r="O8380" s="146"/>
      <c r="P8380" s="146"/>
      <c r="Q8380" s="146"/>
      <c r="R8380" s="34"/>
      <c r="S8380" s="35"/>
      <c r="T8380" s="147"/>
    </row>
    <row r="8381">
      <c r="A8381" s="147"/>
      <c r="B8381" s="64"/>
      <c r="C8381" s="147" t="s">
        <v>217</v>
      </c>
      <c r="E8381" s="161"/>
      <c r="F8381" s="162"/>
      <c r="G8381" s="147"/>
      <c r="H8381" s="146"/>
      <c r="J8381" s="146"/>
      <c r="L8381" s="150"/>
      <c r="N8381" s="163"/>
      <c r="O8381" s="146"/>
      <c r="P8381" s="146"/>
      <c r="Q8381" s="146"/>
      <c r="R8381" s="34"/>
      <c r="S8381" s="35"/>
      <c r="T8381" s="147"/>
    </row>
    <row r="8382">
      <c r="A8382" s="147"/>
      <c r="B8382" s="64"/>
      <c r="C8382" s="147" t="s">
        <v>217</v>
      </c>
      <c r="E8382" s="161"/>
      <c r="F8382" s="162"/>
      <c r="G8382" s="147"/>
      <c r="H8382" s="146"/>
      <c r="J8382" s="146"/>
      <c r="L8382" s="150"/>
      <c r="N8382" s="163"/>
      <c r="O8382" s="146"/>
      <c r="P8382" s="146"/>
      <c r="Q8382" s="146"/>
      <c r="R8382" s="34"/>
      <c r="S8382" s="35"/>
      <c r="T8382" s="147"/>
    </row>
    <row r="8383">
      <c r="A8383" s="147"/>
      <c r="B8383" s="64"/>
      <c r="C8383" s="147" t="s">
        <v>217</v>
      </c>
      <c r="E8383" s="161"/>
      <c r="F8383" s="162"/>
      <c r="G8383" s="147"/>
      <c r="H8383" s="146"/>
      <c r="J8383" s="146"/>
      <c r="L8383" s="150"/>
      <c r="N8383" s="163"/>
      <c r="O8383" s="146"/>
      <c r="P8383" s="146"/>
      <c r="Q8383" s="146"/>
      <c r="R8383" s="34"/>
      <c r="S8383" s="35"/>
      <c r="T8383" s="147"/>
    </row>
    <row r="8384">
      <c r="A8384" s="147"/>
      <c r="B8384" s="64"/>
      <c r="C8384" s="147" t="s">
        <v>217</v>
      </c>
      <c r="E8384" s="161"/>
      <c r="F8384" s="162"/>
      <c r="G8384" s="147"/>
      <c r="H8384" s="146"/>
      <c r="J8384" s="146"/>
      <c r="L8384" s="150"/>
      <c r="N8384" s="163"/>
      <c r="O8384" s="146"/>
      <c r="P8384" s="146"/>
      <c r="Q8384" s="146"/>
      <c r="R8384" s="34"/>
      <c r="S8384" s="35"/>
      <c r="T8384" s="147"/>
    </row>
    <row r="8385">
      <c r="A8385" s="147"/>
      <c r="B8385" s="64"/>
      <c r="C8385" s="147" t="s">
        <v>217</v>
      </c>
      <c r="E8385" s="161"/>
      <c r="F8385" s="162"/>
      <c r="G8385" s="147"/>
      <c r="H8385" s="146"/>
      <c r="J8385" s="146"/>
      <c r="L8385" s="150"/>
      <c r="N8385" s="163"/>
      <c r="O8385" s="146"/>
      <c r="P8385" s="146"/>
      <c r="Q8385" s="146"/>
      <c r="R8385" s="34"/>
      <c r="S8385" s="35"/>
      <c r="T8385" s="147"/>
    </row>
    <row r="8386">
      <c r="A8386" s="147"/>
      <c r="B8386" s="64"/>
      <c r="C8386" s="147" t="s">
        <v>217</v>
      </c>
      <c r="E8386" s="161"/>
      <c r="F8386" s="162"/>
      <c r="G8386" s="147"/>
      <c r="H8386" s="146"/>
      <c r="J8386" s="146"/>
      <c r="L8386" s="150"/>
      <c r="N8386" s="163"/>
      <c r="O8386" s="146"/>
      <c r="P8386" s="146"/>
      <c r="Q8386" s="146"/>
      <c r="R8386" s="34"/>
      <c r="S8386" s="35"/>
      <c r="T8386" s="147"/>
    </row>
    <row r="8387">
      <c r="A8387" s="147"/>
      <c r="B8387" s="64"/>
      <c r="C8387" s="147" t="s">
        <v>217</v>
      </c>
      <c r="E8387" s="161"/>
      <c r="F8387" s="162"/>
      <c r="G8387" s="147"/>
      <c r="H8387" s="146"/>
      <c r="J8387" s="146"/>
      <c r="L8387" s="150"/>
      <c r="N8387" s="163"/>
      <c r="O8387" s="146"/>
      <c r="P8387" s="146"/>
      <c r="Q8387" s="146"/>
      <c r="R8387" s="34"/>
      <c r="S8387" s="35"/>
      <c r="T8387" s="147"/>
    </row>
    <row r="8388">
      <c r="A8388" s="147"/>
      <c r="B8388" s="64"/>
      <c r="C8388" s="147" t="s">
        <v>217</v>
      </c>
      <c r="E8388" s="161"/>
      <c r="F8388" s="162"/>
      <c r="G8388" s="147"/>
      <c r="H8388" s="146"/>
      <c r="J8388" s="146"/>
      <c r="L8388" s="150"/>
      <c r="N8388" s="163"/>
      <c r="O8388" s="146"/>
      <c r="P8388" s="146"/>
      <c r="Q8388" s="146"/>
      <c r="R8388" s="34"/>
      <c r="S8388" s="35"/>
      <c r="T8388" s="147"/>
    </row>
    <row r="8389">
      <c r="A8389" s="147"/>
      <c r="B8389" s="64"/>
      <c r="C8389" s="147" t="s">
        <v>217</v>
      </c>
      <c r="E8389" s="161"/>
      <c r="F8389" s="162"/>
      <c r="G8389" s="147"/>
      <c r="H8389" s="146"/>
      <c r="J8389" s="146"/>
      <c r="L8389" s="150"/>
      <c r="N8389" s="163"/>
      <c r="O8389" s="146"/>
      <c r="P8389" s="146"/>
      <c r="Q8389" s="146"/>
      <c r="R8389" s="34"/>
      <c r="S8389" s="35"/>
      <c r="T8389" s="147"/>
    </row>
    <row r="8390">
      <c r="A8390" s="147"/>
      <c r="B8390" s="64"/>
      <c r="C8390" s="147" t="s">
        <v>217</v>
      </c>
      <c r="E8390" s="161"/>
      <c r="F8390" s="162"/>
      <c r="G8390" s="147"/>
      <c r="H8390" s="146"/>
      <c r="J8390" s="146"/>
      <c r="L8390" s="150"/>
      <c r="N8390" s="163"/>
      <c r="O8390" s="146"/>
      <c r="P8390" s="146"/>
      <c r="Q8390" s="146"/>
      <c r="R8390" s="34"/>
      <c r="S8390" s="35"/>
      <c r="T8390" s="147"/>
    </row>
    <row r="8391">
      <c r="A8391" s="147"/>
      <c r="B8391" s="64"/>
      <c r="C8391" s="147" t="s">
        <v>217</v>
      </c>
      <c r="E8391" s="161"/>
      <c r="F8391" s="162"/>
      <c r="G8391" s="147"/>
      <c r="H8391" s="146"/>
      <c r="J8391" s="146"/>
      <c r="L8391" s="150"/>
      <c r="N8391" s="163"/>
      <c r="O8391" s="146"/>
      <c r="P8391" s="146"/>
      <c r="Q8391" s="146"/>
      <c r="R8391" s="34"/>
      <c r="S8391" s="35"/>
      <c r="T8391" s="147"/>
    </row>
    <row r="8392">
      <c r="A8392" s="147"/>
      <c r="B8392" s="64"/>
      <c r="C8392" s="147" t="s">
        <v>217</v>
      </c>
      <c r="E8392" s="161"/>
      <c r="F8392" s="162"/>
      <c r="G8392" s="147"/>
      <c r="H8392" s="146"/>
      <c r="J8392" s="146"/>
      <c r="L8392" s="150"/>
      <c r="N8392" s="163"/>
      <c r="O8392" s="146"/>
      <c r="P8392" s="146"/>
      <c r="Q8392" s="146"/>
      <c r="R8392" s="34"/>
      <c r="S8392" s="35"/>
      <c r="T8392" s="147"/>
    </row>
    <row r="8393">
      <c r="A8393" s="147"/>
      <c r="B8393" s="64"/>
      <c r="C8393" s="147" t="s">
        <v>217</v>
      </c>
      <c r="E8393" s="161"/>
      <c r="F8393" s="162"/>
      <c r="G8393" s="147"/>
      <c r="H8393" s="146"/>
      <c r="J8393" s="146"/>
      <c r="L8393" s="150"/>
      <c r="N8393" s="163"/>
      <c r="O8393" s="146"/>
      <c r="P8393" s="146"/>
      <c r="Q8393" s="146"/>
      <c r="R8393" s="34"/>
      <c r="S8393" s="35"/>
      <c r="T8393" s="147"/>
    </row>
    <row r="8394">
      <c r="A8394" s="147"/>
      <c r="B8394" s="64"/>
      <c r="C8394" s="147" t="s">
        <v>217</v>
      </c>
      <c r="E8394" s="161"/>
      <c r="F8394" s="162"/>
      <c r="G8394" s="147"/>
      <c r="H8394" s="146"/>
      <c r="J8394" s="146"/>
      <c r="L8394" s="150"/>
      <c r="N8394" s="163"/>
      <c r="O8394" s="146"/>
      <c r="P8394" s="146"/>
      <c r="Q8394" s="146"/>
      <c r="R8394" s="34"/>
      <c r="S8394" s="35"/>
      <c r="T8394" s="147"/>
    </row>
    <row r="8395">
      <c r="A8395" s="147"/>
      <c r="B8395" s="64"/>
      <c r="C8395" s="147" t="s">
        <v>217</v>
      </c>
      <c r="E8395" s="161"/>
      <c r="F8395" s="162"/>
      <c r="G8395" s="147"/>
      <c r="H8395" s="146"/>
      <c r="J8395" s="146"/>
      <c r="L8395" s="150"/>
      <c r="N8395" s="163"/>
      <c r="O8395" s="146"/>
      <c r="P8395" s="146"/>
      <c r="Q8395" s="146"/>
      <c r="R8395" s="34"/>
      <c r="S8395" s="35"/>
      <c r="T8395" s="147"/>
    </row>
    <row r="8396">
      <c r="A8396" s="147"/>
      <c r="B8396" s="64"/>
      <c r="C8396" s="147" t="s">
        <v>217</v>
      </c>
      <c r="E8396" s="161"/>
      <c r="F8396" s="162"/>
      <c r="G8396" s="147"/>
      <c r="H8396" s="146"/>
      <c r="J8396" s="146"/>
      <c r="L8396" s="150"/>
      <c r="N8396" s="163"/>
      <c r="O8396" s="146"/>
      <c r="P8396" s="146"/>
      <c r="Q8396" s="146"/>
      <c r="R8396" s="34"/>
      <c r="S8396" s="35"/>
      <c r="T8396" s="147"/>
    </row>
    <row r="8397">
      <c r="A8397" s="147"/>
      <c r="B8397" s="64"/>
      <c r="C8397" s="147" t="s">
        <v>217</v>
      </c>
      <c r="E8397" s="161"/>
      <c r="F8397" s="162"/>
      <c r="G8397" s="147"/>
      <c r="H8397" s="146"/>
      <c r="J8397" s="146"/>
      <c r="L8397" s="150"/>
      <c r="N8397" s="163"/>
      <c r="O8397" s="146"/>
      <c r="P8397" s="146"/>
      <c r="Q8397" s="146"/>
      <c r="R8397" s="34"/>
      <c r="S8397" s="35"/>
      <c r="T8397" s="147"/>
    </row>
    <row r="8398">
      <c r="A8398" s="147"/>
      <c r="B8398" s="64"/>
      <c r="C8398" s="147" t="s">
        <v>217</v>
      </c>
      <c r="E8398" s="161"/>
      <c r="F8398" s="162"/>
      <c r="G8398" s="147"/>
      <c r="H8398" s="146"/>
      <c r="J8398" s="146"/>
      <c r="L8398" s="150"/>
      <c r="N8398" s="163"/>
      <c r="O8398" s="146"/>
      <c r="P8398" s="146"/>
      <c r="Q8398" s="146"/>
      <c r="R8398" s="34"/>
      <c r="S8398" s="35"/>
      <c r="T8398" s="147"/>
    </row>
    <row r="8399">
      <c r="A8399" s="147"/>
      <c r="B8399" s="64"/>
      <c r="C8399" s="147" t="s">
        <v>217</v>
      </c>
      <c r="E8399" s="161"/>
      <c r="F8399" s="162"/>
      <c r="G8399" s="147"/>
      <c r="H8399" s="146"/>
      <c r="J8399" s="146"/>
      <c r="L8399" s="150"/>
      <c r="N8399" s="163"/>
      <c r="O8399" s="146"/>
      <c r="P8399" s="146"/>
      <c r="Q8399" s="146"/>
      <c r="R8399" s="34"/>
      <c r="S8399" s="35"/>
      <c r="T8399" s="147"/>
    </row>
    <row r="8400">
      <c r="A8400" s="147"/>
      <c r="B8400" s="64"/>
      <c r="C8400" s="147" t="s">
        <v>217</v>
      </c>
      <c r="E8400" s="161"/>
      <c r="F8400" s="162"/>
      <c r="G8400" s="147"/>
      <c r="H8400" s="146"/>
      <c r="J8400" s="146"/>
      <c r="L8400" s="150"/>
      <c r="N8400" s="163"/>
      <c r="O8400" s="146"/>
      <c r="P8400" s="146"/>
      <c r="Q8400" s="146"/>
      <c r="R8400" s="34"/>
      <c r="S8400" s="35"/>
      <c r="T8400" s="147"/>
    </row>
    <row r="8401">
      <c r="A8401" s="147"/>
      <c r="B8401" s="64"/>
      <c r="C8401" s="147" t="s">
        <v>217</v>
      </c>
      <c r="E8401" s="161"/>
      <c r="F8401" s="162"/>
      <c r="G8401" s="147"/>
      <c r="H8401" s="146"/>
      <c r="J8401" s="146"/>
      <c r="L8401" s="150"/>
      <c r="N8401" s="163"/>
      <c r="O8401" s="146"/>
      <c r="P8401" s="146"/>
      <c r="Q8401" s="146"/>
      <c r="R8401" s="34"/>
      <c r="S8401" s="35"/>
      <c r="T8401" s="147"/>
    </row>
    <row r="8402">
      <c r="A8402" s="147"/>
      <c r="B8402" s="64"/>
      <c r="C8402" s="147" t="s">
        <v>217</v>
      </c>
      <c r="E8402" s="161"/>
      <c r="F8402" s="162"/>
      <c r="G8402" s="147"/>
      <c r="H8402" s="146"/>
      <c r="J8402" s="146"/>
      <c r="L8402" s="150"/>
      <c r="N8402" s="163"/>
      <c r="O8402" s="146"/>
      <c r="P8402" s="146"/>
      <c r="Q8402" s="146"/>
      <c r="R8402" s="34"/>
      <c r="S8402" s="35"/>
      <c r="T8402" s="147"/>
    </row>
    <row r="8403">
      <c r="A8403" s="147"/>
      <c r="B8403" s="64"/>
      <c r="C8403" s="147" t="s">
        <v>217</v>
      </c>
      <c r="E8403" s="161"/>
      <c r="F8403" s="162"/>
      <c r="G8403" s="147"/>
      <c r="H8403" s="146"/>
      <c r="J8403" s="146"/>
      <c r="L8403" s="150"/>
      <c r="N8403" s="163"/>
      <c r="O8403" s="146"/>
      <c r="P8403" s="146"/>
      <c r="Q8403" s="146"/>
      <c r="R8403" s="34"/>
      <c r="S8403" s="35"/>
      <c r="T8403" s="147"/>
    </row>
    <row r="8404">
      <c r="A8404" s="147"/>
      <c r="B8404" s="64"/>
      <c r="C8404" s="147" t="s">
        <v>217</v>
      </c>
      <c r="E8404" s="161"/>
      <c r="F8404" s="162"/>
      <c r="G8404" s="147"/>
      <c r="H8404" s="146"/>
      <c r="J8404" s="146"/>
      <c r="L8404" s="150"/>
      <c r="N8404" s="163"/>
      <c r="O8404" s="146"/>
      <c r="P8404" s="146"/>
      <c r="Q8404" s="146"/>
      <c r="R8404" s="34"/>
      <c r="S8404" s="35"/>
      <c r="T8404" s="147"/>
    </row>
    <row r="8405">
      <c r="A8405" s="147"/>
      <c r="B8405" s="64"/>
      <c r="C8405" s="147" t="s">
        <v>217</v>
      </c>
      <c r="E8405" s="161"/>
      <c r="F8405" s="162"/>
      <c r="G8405" s="147"/>
      <c r="H8405" s="146"/>
      <c r="J8405" s="146"/>
      <c r="L8405" s="150"/>
      <c r="N8405" s="163"/>
      <c r="O8405" s="146"/>
      <c r="P8405" s="146"/>
      <c r="Q8405" s="146"/>
      <c r="R8405" s="34"/>
      <c r="S8405" s="35"/>
      <c r="T8405" s="147"/>
    </row>
    <row r="8406">
      <c r="A8406" s="147"/>
      <c r="B8406" s="64"/>
      <c r="C8406" s="147" t="s">
        <v>217</v>
      </c>
      <c r="E8406" s="161"/>
      <c r="F8406" s="162"/>
      <c r="G8406" s="147"/>
      <c r="H8406" s="146"/>
      <c r="J8406" s="146"/>
      <c r="L8406" s="150"/>
      <c r="N8406" s="163"/>
      <c r="O8406" s="146"/>
      <c r="P8406" s="146"/>
      <c r="Q8406" s="146"/>
      <c r="R8406" s="34"/>
      <c r="S8406" s="35"/>
      <c r="T8406" s="147"/>
    </row>
    <row r="8407">
      <c r="A8407" s="147"/>
      <c r="B8407" s="64"/>
      <c r="C8407" s="147" t="s">
        <v>217</v>
      </c>
      <c r="E8407" s="161"/>
      <c r="F8407" s="162"/>
      <c r="G8407" s="147"/>
      <c r="H8407" s="146"/>
      <c r="J8407" s="146"/>
      <c r="L8407" s="150"/>
      <c r="N8407" s="163"/>
      <c r="O8407" s="146"/>
      <c r="P8407" s="146"/>
      <c r="Q8407" s="146"/>
      <c r="R8407" s="34"/>
      <c r="S8407" s="35"/>
      <c r="T8407" s="147"/>
    </row>
    <row r="8408">
      <c r="A8408" s="147"/>
      <c r="B8408" s="64"/>
      <c r="C8408" s="147" t="s">
        <v>217</v>
      </c>
      <c r="E8408" s="161"/>
      <c r="F8408" s="162"/>
      <c r="G8408" s="147"/>
      <c r="H8408" s="146"/>
      <c r="J8408" s="146"/>
      <c r="L8408" s="150"/>
      <c r="N8408" s="163"/>
      <c r="O8408" s="146"/>
      <c r="P8408" s="146"/>
      <c r="Q8408" s="146"/>
      <c r="R8408" s="34"/>
      <c r="S8408" s="35"/>
      <c r="T8408" s="147"/>
    </row>
    <row r="8409">
      <c r="A8409" s="147"/>
      <c r="B8409" s="64"/>
      <c r="C8409" s="147" t="s">
        <v>217</v>
      </c>
      <c r="E8409" s="161"/>
      <c r="F8409" s="162"/>
      <c r="G8409" s="147"/>
      <c r="H8409" s="146"/>
      <c r="J8409" s="146"/>
      <c r="L8409" s="150"/>
      <c r="N8409" s="163"/>
      <c r="O8409" s="146"/>
      <c r="P8409" s="146"/>
      <c r="Q8409" s="146"/>
      <c r="R8409" s="34"/>
      <c r="S8409" s="35"/>
      <c r="T8409" s="147"/>
    </row>
    <row r="8410">
      <c r="A8410" s="147"/>
      <c r="B8410" s="64"/>
      <c r="C8410" s="147" t="s">
        <v>217</v>
      </c>
      <c r="E8410" s="161"/>
      <c r="F8410" s="162"/>
      <c r="G8410" s="147"/>
      <c r="H8410" s="146"/>
      <c r="J8410" s="146"/>
      <c r="L8410" s="150"/>
      <c r="N8410" s="163"/>
      <c r="O8410" s="146"/>
      <c r="P8410" s="146"/>
      <c r="Q8410" s="146"/>
      <c r="R8410" s="34"/>
      <c r="S8410" s="35"/>
      <c r="T8410" s="147"/>
    </row>
    <row r="8411">
      <c r="A8411" s="147"/>
      <c r="B8411" s="64"/>
      <c r="C8411" s="147" t="s">
        <v>217</v>
      </c>
      <c r="E8411" s="161"/>
      <c r="F8411" s="162"/>
      <c r="G8411" s="147"/>
      <c r="H8411" s="146"/>
      <c r="J8411" s="146"/>
      <c r="L8411" s="150"/>
      <c r="N8411" s="163"/>
      <c r="O8411" s="146"/>
      <c r="P8411" s="146"/>
      <c r="Q8411" s="146"/>
      <c r="R8411" s="34"/>
      <c r="S8411" s="35"/>
      <c r="T8411" s="147"/>
    </row>
    <row r="8412">
      <c r="A8412" s="147"/>
      <c r="B8412" s="64"/>
      <c r="C8412" s="147" t="s">
        <v>217</v>
      </c>
      <c r="E8412" s="161"/>
      <c r="F8412" s="162"/>
      <c r="G8412" s="147"/>
      <c r="H8412" s="146"/>
      <c r="J8412" s="146"/>
      <c r="L8412" s="150"/>
      <c r="N8412" s="163"/>
      <c r="O8412" s="146"/>
      <c r="P8412" s="146"/>
      <c r="Q8412" s="146"/>
      <c r="R8412" s="34"/>
      <c r="S8412" s="35"/>
      <c r="T8412" s="147"/>
    </row>
    <row r="8413">
      <c r="A8413" s="147"/>
      <c r="B8413" s="64"/>
      <c r="C8413" s="147" t="s">
        <v>217</v>
      </c>
      <c r="E8413" s="161"/>
      <c r="F8413" s="162"/>
      <c r="G8413" s="147"/>
      <c r="H8413" s="146"/>
      <c r="J8413" s="146"/>
      <c r="L8413" s="150"/>
      <c r="N8413" s="163"/>
      <c r="O8413" s="146"/>
      <c r="P8413" s="146"/>
      <c r="Q8413" s="146"/>
      <c r="R8413" s="34"/>
      <c r="S8413" s="35"/>
      <c r="T8413" s="147"/>
    </row>
    <row r="8414">
      <c r="A8414" s="147"/>
      <c r="B8414" s="64"/>
      <c r="C8414" s="147" t="s">
        <v>217</v>
      </c>
      <c r="E8414" s="161"/>
      <c r="F8414" s="162"/>
      <c r="G8414" s="147"/>
      <c r="H8414" s="146"/>
      <c r="J8414" s="146"/>
      <c r="L8414" s="150"/>
      <c r="N8414" s="163"/>
      <c r="O8414" s="146"/>
      <c r="P8414" s="146"/>
      <c r="Q8414" s="146"/>
      <c r="R8414" s="34"/>
      <c r="S8414" s="35"/>
      <c r="T8414" s="147"/>
    </row>
    <row r="8415">
      <c r="A8415" s="147"/>
      <c r="B8415" s="64"/>
      <c r="C8415" s="147" t="s">
        <v>217</v>
      </c>
      <c r="E8415" s="161"/>
      <c r="F8415" s="162"/>
      <c r="G8415" s="147"/>
      <c r="H8415" s="146"/>
      <c r="J8415" s="146"/>
      <c r="L8415" s="150"/>
      <c r="N8415" s="163"/>
      <c r="O8415" s="146"/>
      <c r="P8415" s="146"/>
      <c r="Q8415" s="146"/>
      <c r="R8415" s="34"/>
      <c r="S8415" s="35"/>
      <c r="T8415" s="147"/>
    </row>
    <row r="8416">
      <c r="A8416" s="147"/>
      <c r="B8416" s="64"/>
      <c r="C8416" s="147" t="s">
        <v>217</v>
      </c>
      <c r="E8416" s="161"/>
      <c r="F8416" s="162"/>
      <c r="G8416" s="147"/>
      <c r="H8416" s="146"/>
      <c r="J8416" s="146"/>
      <c r="L8416" s="150"/>
      <c r="N8416" s="163"/>
      <c r="O8416" s="146"/>
      <c r="P8416" s="146"/>
      <c r="Q8416" s="146"/>
      <c r="R8416" s="34"/>
      <c r="S8416" s="35"/>
      <c r="T8416" s="147"/>
    </row>
    <row r="8417">
      <c r="A8417" s="147"/>
      <c r="B8417" s="64"/>
      <c r="C8417" s="147" t="s">
        <v>217</v>
      </c>
      <c r="E8417" s="161"/>
      <c r="F8417" s="162"/>
      <c r="G8417" s="147"/>
      <c r="H8417" s="146"/>
      <c r="J8417" s="146"/>
      <c r="L8417" s="150"/>
      <c r="N8417" s="163"/>
      <c r="O8417" s="146"/>
      <c r="P8417" s="146"/>
      <c r="Q8417" s="146"/>
      <c r="R8417" s="34"/>
      <c r="S8417" s="35"/>
      <c r="T8417" s="147"/>
    </row>
    <row r="8418">
      <c r="A8418" s="147"/>
      <c r="B8418" s="64"/>
      <c r="C8418" s="147" t="s">
        <v>217</v>
      </c>
      <c r="E8418" s="161"/>
      <c r="F8418" s="162"/>
      <c r="G8418" s="147"/>
      <c r="H8418" s="146"/>
      <c r="J8418" s="146"/>
      <c r="L8418" s="150"/>
      <c r="N8418" s="163"/>
      <c r="O8418" s="146"/>
      <c r="P8418" s="146"/>
      <c r="Q8418" s="146"/>
      <c r="R8418" s="34"/>
      <c r="S8418" s="35"/>
      <c r="T8418" s="147"/>
    </row>
    <row r="8419">
      <c r="A8419" s="147"/>
      <c r="B8419" s="64"/>
      <c r="C8419" s="147" t="s">
        <v>217</v>
      </c>
      <c r="E8419" s="161"/>
      <c r="F8419" s="162"/>
      <c r="G8419" s="147"/>
      <c r="H8419" s="146"/>
      <c r="J8419" s="146"/>
      <c r="L8419" s="150"/>
      <c r="N8419" s="163"/>
      <c r="O8419" s="146"/>
      <c r="P8419" s="146"/>
      <c r="Q8419" s="146"/>
      <c r="R8419" s="34"/>
      <c r="S8419" s="35"/>
      <c r="T8419" s="147"/>
    </row>
    <row r="8420">
      <c r="A8420" s="147"/>
      <c r="B8420" s="64"/>
      <c r="C8420" s="147" t="s">
        <v>217</v>
      </c>
      <c r="E8420" s="161"/>
      <c r="F8420" s="162"/>
      <c r="G8420" s="147"/>
      <c r="H8420" s="146"/>
      <c r="J8420" s="146"/>
      <c r="L8420" s="150"/>
      <c r="N8420" s="163"/>
      <c r="O8420" s="146"/>
      <c r="P8420" s="146"/>
      <c r="Q8420" s="146"/>
      <c r="R8420" s="34"/>
      <c r="S8420" s="35"/>
      <c r="T8420" s="147"/>
    </row>
    <row r="8421">
      <c r="A8421" s="147"/>
      <c r="B8421" s="64"/>
      <c r="C8421" s="147" t="s">
        <v>217</v>
      </c>
      <c r="E8421" s="161"/>
      <c r="F8421" s="162"/>
      <c r="G8421" s="147"/>
      <c r="H8421" s="146"/>
      <c r="J8421" s="146"/>
      <c r="L8421" s="150"/>
      <c r="N8421" s="163"/>
      <c r="O8421" s="146"/>
      <c r="P8421" s="146"/>
      <c r="Q8421" s="146"/>
      <c r="R8421" s="34"/>
      <c r="S8421" s="35"/>
      <c r="T8421" s="147"/>
    </row>
    <row r="8422">
      <c r="A8422" s="147"/>
      <c r="B8422" s="64"/>
      <c r="C8422" s="147" t="s">
        <v>217</v>
      </c>
      <c r="E8422" s="161"/>
      <c r="F8422" s="162"/>
      <c r="G8422" s="147"/>
      <c r="H8422" s="146"/>
      <c r="J8422" s="146"/>
      <c r="L8422" s="150"/>
      <c r="N8422" s="163"/>
      <c r="O8422" s="146"/>
      <c r="P8422" s="146"/>
      <c r="Q8422" s="146"/>
      <c r="R8422" s="34"/>
      <c r="S8422" s="35"/>
      <c r="T8422" s="147"/>
    </row>
    <row r="8423">
      <c r="A8423" s="147"/>
      <c r="B8423" s="64"/>
      <c r="C8423" s="147" t="s">
        <v>217</v>
      </c>
      <c r="E8423" s="161"/>
      <c r="F8423" s="162"/>
      <c r="G8423" s="147"/>
      <c r="H8423" s="146"/>
      <c r="J8423" s="146"/>
      <c r="L8423" s="150"/>
      <c r="N8423" s="163"/>
      <c r="O8423" s="146"/>
      <c r="P8423" s="146"/>
      <c r="Q8423" s="146"/>
      <c r="R8423" s="34"/>
      <c r="S8423" s="35"/>
      <c r="T8423" s="147"/>
    </row>
    <row r="8424">
      <c r="A8424" s="147"/>
      <c r="B8424" s="64"/>
      <c r="C8424" s="147" t="s">
        <v>217</v>
      </c>
      <c r="E8424" s="161"/>
      <c r="F8424" s="162"/>
      <c r="G8424" s="147"/>
      <c r="H8424" s="146"/>
      <c r="J8424" s="146"/>
      <c r="L8424" s="150"/>
      <c r="N8424" s="163"/>
      <c r="O8424" s="146"/>
      <c r="P8424" s="146"/>
      <c r="Q8424" s="146"/>
      <c r="R8424" s="34"/>
      <c r="S8424" s="35"/>
      <c r="T8424" s="147"/>
    </row>
    <row r="8425">
      <c r="A8425" s="147"/>
      <c r="B8425" s="64"/>
      <c r="C8425" s="147" t="s">
        <v>217</v>
      </c>
      <c r="E8425" s="161"/>
      <c r="F8425" s="162"/>
      <c r="G8425" s="147"/>
      <c r="H8425" s="146"/>
      <c r="J8425" s="146"/>
      <c r="L8425" s="150"/>
      <c r="N8425" s="163"/>
      <c r="O8425" s="146"/>
      <c r="P8425" s="146"/>
      <c r="Q8425" s="146"/>
      <c r="R8425" s="34"/>
      <c r="S8425" s="35"/>
      <c r="T8425" s="147"/>
    </row>
    <row r="8426">
      <c r="A8426" s="147"/>
      <c r="B8426" s="64"/>
      <c r="C8426" s="147" t="s">
        <v>217</v>
      </c>
      <c r="E8426" s="161"/>
      <c r="F8426" s="162"/>
      <c r="G8426" s="147"/>
      <c r="H8426" s="146"/>
      <c r="J8426" s="146"/>
      <c r="L8426" s="150"/>
      <c r="N8426" s="163"/>
      <c r="O8426" s="146"/>
      <c r="P8426" s="146"/>
      <c r="Q8426" s="146"/>
      <c r="R8426" s="34"/>
      <c r="S8426" s="35"/>
      <c r="T8426" s="147"/>
    </row>
    <row r="8427">
      <c r="A8427" s="147"/>
      <c r="B8427" s="64"/>
      <c r="C8427" s="147" t="s">
        <v>217</v>
      </c>
      <c r="E8427" s="161"/>
      <c r="F8427" s="162"/>
      <c r="G8427" s="147"/>
      <c r="H8427" s="146"/>
      <c r="J8427" s="146"/>
      <c r="L8427" s="150"/>
      <c r="N8427" s="163"/>
      <c r="O8427" s="146"/>
      <c r="P8427" s="146"/>
      <c r="Q8427" s="146"/>
      <c r="R8427" s="34"/>
      <c r="S8427" s="35"/>
      <c r="T8427" s="147"/>
    </row>
    <row r="8428">
      <c r="A8428" s="147"/>
      <c r="B8428" s="64"/>
      <c r="C8428" s="147" t="s">
        <v>217</v>
      </c>
      <c r="E8428" s="161"/>
      <c r="F8428" s="162"/>
      <c r="G8428" s="147"/>
      <c r="H8428" s="146"/>
      <c r="J8428" s="146"/>
      <c r="L8428" s="150"/>
      <c r="N8428" s="163"/>
      <c r="O8428" s="146"/>
      <c r="P8428" s="146"/>
      <c r="Q8428" s="146"/>
      <c r="R8428" s="34"/>
      <c r="S8428" s="35"/>
      <c r="T8428" s="147"/>
    </row>
    <row r="8429">
      <c r="A8429" s="147"/>
      <c r="B8429" s="64"/>
      <c r="C8429" s="147" t="s">
        <v>217</v>
      </c>
      <c r="E8429" s="161"/>
      <c r="F8429" s="162"/>
      <c r="G8429" s="147"/>
      <c r="H8429" s="146"/>
      <c r="J8429" s="146"/>
      <c r="L8429" s="150"/>
      <c r="N8429" s="163"/>
      <c r="O8429" s="146"/>
      <c r="P8429" s="146"/>
      <c r="Q8429" s="146"/>
      <c r="R8429" s="34"/>
      <c r="S8429" s="35"/>
      <c r="T8429" s="147"/>
    </row>
    <row r="8430">
      <c r="A8430" s="147"/>
      <c r="B8430" s="64"/>
      <c r="C8430" s="147" t="s">
        <v>217</v>
      </c>
      <c r="E8430" s="161"/>
      <c r="F8430" s="162"/>
      <c r="G8430" s="147"/>
      <c r="H8430" s="146"/>
      <c r="J8430" s="146"/>
      <c r="L8430" s="150"/>
      <c r="N8430" s="163"/>
      <c r="O8430" s="146"/>
      <c r="P8430" s="146"/>
      <c r="Q8430" s="146"/>
      <c r="R8430" s="34"/>
      <c r="S8430" s="35"/>
      <c r="T8430" s="147"/>
    </row>
    <row r="8431">
      <c r="A8431" s="147"/>
      <c r="B8431" s="64"/>
      <c r="C8431" s="147" t="s">
        <v>217</v>
      </c>
      <c r="E8431" s="161"/>
      <c r="F8431" s="162"/>
      <c r="G8431" s="147"/>
      <c r="H8431" s="146"/>
      <c r="J8431" s="146"/>
      <c r="L8431" s="150"/>
      <c r="N8431" s="163"/>
      <c r="O8431" s="146"/>
      <c r="P8431" s="146"/>
      <c r="Q8431" s="146"/>
      <c r="R8431" s="34"/>
      <c r="S8431" s="35"/>
      <c r="T8431" s="147"/>
    </row>
    <row r="8432">
      <c r="A8432" s="147"/>
      <c r="B8432" s="64"/>
      <c r="C8432" s="147" t="s">
        <v>217</v>
      </c>
      <c r="E8432" s="161"/>
      <c r="F8432" s="162"/>
      <c r="G8432" s="147"/>
      <c r="H8432" s="146"/>
      <c r="J8432" s="146"/>
      <c r="L8432" s="150"/>
      <c r="N8432" s="163"/>
      <c r="O8432" s="146"/>
      <c r="P8432" s="146"/>
      <c r="Q8432" s="146"/>
      <c r="R8432" s="34"/>
      <c r="S8432" s="35"/>
      <c r="T8432" s="147"/>
    </row>
    <row r="8433">
      <c r="A8433" s="147"/>
      <c r="B8433" s="64"/>
      <c r="C8433" s="147" t="s">
        <v>217</v>
      </c>
      <c r="E8433" s="161"/>
      <c r="F8433" s="162"/>
      <c r="G8433" s="147"/>
      <c r="H8433" s="146"/>
      <c r="J8433" s="146"/>
      <c r="L8433" s="150"/>
      <c r="N8433" s="163"/>
      <c r="O8433" s="146"/>
      <c r="P8433" s="146"/>
      <c r="Q8433" s="146"/>
      <c r="R8433" s="34"/>
      <c r="S8433" s="35"/>
      <c r="T8433" s="147"/>
    </row>
    <row r="8434">
      <c r="A8434" s="147"/>
      <c r="B8434" s="64"/>
      <c r="C8434" s="147" t="s">
        <v>217</v>
      </c>
      <c r="E8434" s="161"/>
      <c r="F8434" s="162"/>
      <c r="G8434" s="147"/>
      <c r="H8434" s="146"/>
      <c r="J8434" s="146"/>
      <c r="L8434" s="150"/>
      <c r="N8434" s="163"/>
      <c r="O8434" s="146"/>
      <c r="P8434" s="146"/>
      <c r="Q8434" s="146"/>
      <c r="R8434" s="34"/>
      <c r="S8434" s="35"/>
      <c r="T8434" s="147"/>
    </row>
    <row r="8435">
      <c r="A8435" s="147"/>
      <c r="B8435" s="64"/>
      <c r="C8435" s="147" t="s">
        <v>217</v>
      </c>
      <c r="E8435" s="161"/>
      <c r="F8435" s="162"/>
      <c r="G8435" s="147"/>
      <c r="H8435" s="146"/>
      <c r="J8435" s="146"/>
      <c r="L8435" s="150"/>
      <c r="N8435" s="163"/>
      <c r="O8435" s="146"/>
      <c r="P8435" s="146"/>
      <c r="Q8435" s="146"/>
      <c r="R8435" s="34"/>
      <c r="S8435" s="35"/>
      <c r="T8435" s="147"/>
    </row>
    <row r="8436">
      <c r="A8436" s="147"/>
      <c r="B8436" s="64"/>
      <c r="C8436" s="147" t="s">
        <v>217</v>
      </c>
      <c r="E8436" s="161"/>
      <c r="F8436" s="162"/>
      <c r="G8436" s="147"/>
      <c r="H8436" s="146"/>
      <c r="J8436" s="146"/>
      <c r="L8436" s="150"/>
      <c r="N8436" s="163"/>
      <c r="O8436" s="146"/>
      <c r="P8436" s="146"/>
      <c r="Q8436" s="146"/>
      <c r="R8436" s="34"/>
      <c r="S8436" s="35"/>
      <c r="T8436" s="147"/>
    </row>
    <row r="8437">
      <c r="A8437" s="147"/>
      <c r="B8437" s="64"/>
      <c r="C8437" s="147" t="s">
        <v>217</v>
      </c>
      <c r="E8437" s="161"/>
      <c r="F8437" s="162"/>
      <c r="G8437" s="147"/>
      <c r="H8437" s="146"/>
      <c r="J8437" s="146"/>
      <c r="L8437" s="150"/>
      <c r="N8437" s="163"/>
      <c r="O8437" s="146"/>
      <c r="P8437" s="146"/>
      <c r="Q8437" s="146"/>
      <c r="R8437" s="34"/>
      <c r="S8437" s="35"/>
      <c r="T8437" s="147"/>
    </row>
    <row r="8438">
      <c r="A8438" s="147"/>
      <c r="B8438" s="64"/>
      <c r="C8438" s="147" t="s">
        <v>217</v>
      </c>
      <c r="E8438" s="161"/>
      <c r="F8438" s="162"/>
      <c r="G8438" s="147"/>
      <c r="H8438" s="146"/>
      <c r="J8438" s="146"/>
      <c r="L8438" s="150"/>
      <c r="N8438" s="163"/>
      <c r="O8438" s="146"/>
      <c r="P8438" s="146"/>
      <c r="Q8438" s="146"/>
      <c r="R8438" s="34"/>
      <c r="S8438" s="35"/>
      <c r="T8438" s="147"/>
    </row>
    <row r="8439">
      <c r="A8439" s="147"/>
      <c r="B8439" s="64"/>
      <c r="C8439" s="147" t="s">
        <v>217</v>
      </c>
      <c r="E8439" s="161"/>
      <c r="F8439" s="162"/>
      <c r="G8439" s="147"/>
      <c r="H8439" s="146"/>
      <c r="J8439" s="146"/>
      <c r="L8439" s="150"/>
      <c r="N8439" s="163"/>
      <c r="O8439" s="146"/>
      <c r="P8439" s="146"/>
      <c r="Q8439" s="146"/>
      <c r="R8439" s="34"/>
      <c r="S8439" s="35"/>
      <c r="T8439" s="147"/>
    </row>
    <row r="8440">
      <c r="A8440" s="147"/>
      <c r="B8440" s="64"/>
      <c r="C8440" s="147" t="s">
        <v>217</v>
      </c>
      <c r="E8440" s="161"/>
      <c r="F8440" s="162"/>
      <c r="G8440" s="147"/>
      <c r="H8440" s="146"/>
      <c r="J8440" s="146"/>
      <c r="L8440" s="150"/>
      <c r="N8440" s="163"/>
      <c r="O8440" s="146"/>
      <c r="P8440" s="146"/>
      <c r="Q8440" s="146"/>
      <c r="R8440" s="34"/>
      <c r="S8440" s="35"/>
      <c r="T8440" s="147"/>
    </row>
    <row r="8441">
      <c r="A8441" s="147"/>
      <c r="B8441" s="64"/>
      <c r="C8441" s="147" t="s">
        <v>217</v>
      </c>
      <c r="E8441" s="161"/>
      <c r="F8441" s="162"/>
      <c r="G8441" s="147"/>
      <c r="H8441" s="146"/>
      <c r="J8441" s="146"/>
      <c r="L8441" s="150"/>
      <c r="N8441" s="163"/>
      <c r="O8441" s="146"/>
      <c r="P8441" s="146"/>
      <c r="Q8441" s="146"/>
      <c r="R8441" s="34"/>
      <c r="S8441" s="35"/>
      <c r="T8441" s="147"/>
    </row>
    <row r="8442">
      <c r="A8442" s="147"/>
      <c r="B8442" s="64"/>
      <c r="C8442" s="147" t="s">
        <v>217</v>
      </c>
      <c r="E8442" s="161"/>
      <c r="F8442" s="162"/>
      <c r="G8442" s="147"/>
      <c r="H8442" s="146"/>
      <c r="J8442" s="146"/>
      <c r="L8442" s="150"/>
      <c r="N8442" s="163"/>
      <c r="O8442" s="146"/>
      <c r="P8442" s="146"/>
      <c r="Q8442" s="146"/>
      <c r="R8442" s="34"/>
      <c r="S8442" s="35"/>
      <c r="T8442" s="147"/>
    </row>
    <row r="8443">
      <c r="A8443" s="147"/>
      <c r="B8443" s="64"/>
      <c r="C8443" s="147" t="s">
        <v>217</v>
      </c>
      <c r="E8443" s="161"/>
      <c r="F8443" s="162"/>
      <c r="G8443" s="147"/>
      <c r="H8443" s="146"/>
      <c r="J8443" s="146"/>
      <c r="L8443" s="150"/>
      <c r="N8443" s="163"/>
      <c r="O8443" s="146"/>
      <c r="P8443" s="146"/>
      <c r="Q8443" s="146"/>
      <c r="R8443" s="34"/>
      <c r="S8443" s="35"/>
      <c r="T8443" s="147"/>
    </row>
    <row r="8444">
      <c r="A8444" s="147"/>
      <c r="B8444" s="64"/>
      <c r="C8444" s="147" t="s">
        <v>217</v>
      </c>
      <c r="E8444" s="161"/>
      <c r="F8444" s="162"/>
      <c r="G8444" s="147"/>
      <c r="H8444" s="146"/>
      <c r="J8444" s="146"/>
      <c r="L8444" s="150"/>
      <c r="N8444" s="163"/>
      <c r="O8444" s="146"/>
      <c r="P8444" s="146"/>
      <c r="Q8444" s="146"/>
      <c r="R8444" s="34"/>
      <c r="S8444" s="35"/>
      <c r="T8444" s="147"/>
    </row>
    <row r="8445">
      <c r="A8445" s="147"/>
      <c r="B8445" s="64"/>
      <c r="C8445" s="147" t="s">
        <v>217</v>
      </c>
      <c r="E8445" s="161"/>
      <c r="F8445" s="162"/>
      <c r="G8445" s="147"/>
      <c r="H8445" s="146"/>
      <c r="J8445" s="146"/>
      <c r="L8445" s="150"/>
      <c r="N8445" s="163"/>
      <c r="O8445" s="146"/>
      <c r="P8445" s="146"/>
      <c r="Q8445" s="146"/>
      <c r="R8445" s="34"/>
      <c r="S8445" s="35"/>
      <c r="T8445" s="147"/>
    </row>
    <row r="8446">
      <c r="A8446" s="147"/>
      <c r="B8446" s="64"/>
      <c r="C8446" s="147" t="s">
        <v>217</v>
      </c>
      <c r="E8446" s="161"/>
      <c r="F8446" s="162"/>
      <c r="G8446" s="147"/>
      <c r="H8446" s="146"/>
      <c r="J8446" s="146"/>
      <c r="L8446" s="150"/>
      <c r="N8446" s="163"/>
      <c r="O8446" s="146"/>
      <c r="P8446" s="146"/>
      <c r="Q8446" s="146"/>
      <c r="R8446" s="34"/>
      <c r="S8446" s="35"/>
      <c r="T8446" s="147"/>
    </row>
    <row r="8447">
      <c r="A8447" s="147"/>
      <c r="B8447" s="64"/>
      <c r="C8447" s="147" t="s">
        <v>217</v>
      </c>
      <c r="E8447" s="161"/>
      <c r="F8447" s="162"/>
      <c r="G8447" s="147"/>
      <c r="H8447" s="146"/>
      <c r="J8447" s="146"/>
      <c r="L8447" s="150"/>
      <c r="N8447" s="163"/>
      <c r="O8447" s="146"/>
      <c r="P8447" s="146"/>
      <c r="Q8447" s="146"/>
      <c r="R8447" s="34"/>
      <c r="S8447" s="35"/>
      <c r="T8447" s="147"/>
    </row>
    <row r="8448">
      <c r="A8448" s="147"/>
      <c r="B8448" s="64"/>
      <c r="C8448" s="147" t="s">
        <v>217</v>
      </c>
      <c r="E8448" s="161"/>
      <c r="F8448" s="162"/>
      <c r="G8448" s="147"/>
      <c r="H8448" s="146"/>
      <c r="J8448" s="146"/>
      <c r="L8448" s="150"/>
      <c r="N8448" s="163"/>
      <c r="O8448" s="146"/>
      <c r="P8448" s="146"/>
      <c r="Q8448" s="146"/>
      <c r="R8448" s="34"/>
      <c r="S8448" s="35"/>
      <c r="T8448" s="147"/>
    </row>
    <row r="8449">
      <c r="A8449" s="147"/>
      <c r="B8449" s="64"/>
      <c r="C8449" s="147" t="s">
        <v>217</v>
      </c>
      <c r="E8449" s="161"/>
      <c r="F8449" s="162"/>
      <c r="G8449" s="147"/>
      <c r="H8449" s="146"/>
      <c r="J8449" s="146"/>
      <c r="L8449" s="150"/>
      <c r="N8449" s="163"/>
      <c r="O8449" s="146"/>
      <c r="P8449" s="146"/>
      <c r="Q8449" s="146"/>
      <c r="R8449" s="34"/>
      <c r="S8449" s="35"/>
      <c r="T8449" s="147"/>
    </row>
    <row r="8450">
      <c r="A8450" s="147"/>
      <c r="B8450" s="64"/>
      <c r="C8450" s="147" t="s">
        <v>217</v>
      </c>
      <c r="E8450" s="161"/>
      <c r="F8450" s="162"/>
      <c r="G8450" s="147"/>
      <c r="H8450" s="146"/>
      <c r="J8450" s="146"/>
      <c r="L8450" s="150"/>
      <c r="N8450" s="163"/>
      <c r="O8450" s="146"/>
      <c r="P8450" s="146"/>
      <c r="Q8450" s="146"/>
      <c r="R8450" s="34"/>
      <c r="S8450" s="35"/>
      <c r="T8450" s="147"/>
    </row>
    <row r="8451">
      <c r="A8451" s="147"/>
      <c r="B8451" s="64"/>
      <c r="C8451" s="147" t="s">
        <v>217</v>
      </c>
      <c r="E8451" s="161"/>
      <c r="F8451" s="162"/>
      <c r="G8451" s="147"/>
      <c r="H8451" s="146"/>
      <c r="J8451" s="146"/>
      <c r="L8451" s="150"/>
      <c r="N8451" s="163"/>
      <c r="O8451" s="146"/>
      <c r="P8451" s="146"/>
      <c r="Q8451" s="146"/>
      <c r="R8451" s="34"/>
      <c r="S8451" s="35"/>
      <c r="T8451" s="147"/>
    </row>
    <row r="8452">
      <c r="A8452" s="147"/>
      <c r="B8452" s="64"/>
      <c r="C8452" s="147" t="s">
        <v>217</v>
      </c>
      <c r="E8452" s="161"/>
      <c r="F8452" s="162"/>
      <c r="G8452" s="147"/>
      <c r="H8452" s="146"/>
      <c r="J8452" s="146"/>
      <c r="L8452" s="150"/>
      <c r="N8452" s="163"/>
      <c r="O8452" s="146"/>
      <c r="P8452" s="146"/>
      <c r="Q8452" s="146"/>
      <c r="R8452" s="34"/>
      <c r="S8452" s="35"/>
      <c r="T8452" s="147"/>
    </row>
    <row r="8453">
      <c r="A8453" s="147"/>
      <c r="B8453" s="64"/>
      <c r="C8453" s="147" t="s">
        <v>217</v>
      </c>
      <c r="E8453" s="161"/>
      <c r="F8453" s="162"/>
      <c r="G8453" s="147"/>
      <c r="H8453" s="146"/>
      <c r="J8453" s="146"/>
      <c r="L8453" s="150"/>
      <c r="N8453" s="163"/>
      <c r="O8453" s="146"/>
      <c r="P8453" s="146"/>
      <c r="Q8453" s="146"/>
      <c r="R8453" s="34"/>
      <c r="S8453" s="35"/>
      <c r="T8453" s="147"/>
    </row>
    <row r="8454">
      <c r="A8454" s="147"/>
      <c r="B8454" s="64"/>
      <c r="C8454" s="147" t="s">
        <v>217</v>
      </c>
      <c r="E8454" s="161"/>
      <c r="F8454" s="162"/>
      <c r="G8454" s="147"/>
      <c r="H8454" s="146"/>
      <c r="J8454" s="146"/>
      <c r="L8454" s="150"/>
      <c r="N8454" s="163"/>
      <c r="O8454" s="146"/>
      <c r="P8454" s="146"/>
      <c r="Q8454" s="146"/>
      <c r="R8454" s="34"/>
      <c r="S8454" s="35"/>
      <c r="T8454" s="147"/>
    </row>
    <row r="8455">
      <c r="A8455" s="147"/>
      <c r="B8455" s="64"/>
      <c r="C8455" s="147" t="s">
        <v>217</v>
      </c>
      <c r="E8455" s="161"/>
      <c r="F8455" s="162"/>
      <c r="G8455" s="147"/>
      <c r="H8455" s="146"/>
      <c r="J8455" s="146"/>
      <c r="L8455" s="150"/>
      <c r="N8455" s="163"/>
      <c r="O8455" s="146"/>
      <c r="P8455" s="146"/>
      <c r="Q8455" s="146"/>
      <c r="R8455" s="34"/>
      <c r="S8455" s="35"/>
      <c r="T8455" s="147"/>
    </row>
    <row r="8456">
      <c r="A8456" s="147"/>
      <c r="B8456" s="64"/>
      <c r="C8456" s="147" t="s">
        <v>217</v>
      </c>
      <c r="E8456" s="161"/>
      <c r="F8456" s="162"/>
      <c r="G8456" s="147"/>
      <c r="H8456" s="146"/>
      <c r="J8456" s="146"/>
      <c r="L8456" s="150"/>
      <c r="N8456" s="163"/>
      <c r="O8456" s="146"/>
      <c r="P8456" s="146"/>
      <c r="Q8456" s="146"/>
      <c r="R8456" s="34"/>
      <c r="S8456" s="35"/>
      <c r="T8456" s="147"/>
    </row>
    <row r="8457">
      <c r="A8457" s="147"/>
      <c r="B8457" s="64"/>
      <c r="C8457" s="147" t="s">
        <v>217</v>
      </c>
      <c r="E8457" s="161"/>
      <c r="F8457" s="162"/>
      <c r="G8457" s="147"/>
      <c r="H8457" s="146"/>
      <c r="J8457" s="146"/>
      <c r="L8457" s="150"/>
      <c r="N8457" s="163"/>
      <c r="O8457" s="146"/>
      <c r="P8457" s="146"/>
      <c r="Q8457" s="146"/>
      <c r="R8457" s="34"/>
      <c r="S8457" s="35"/>
      <c r="T8457" s="147"/>
    </row>
    <row r="8458">
      <c r="A8458" s="147"/>
      <c r="B8458" s="64"/>
      <c r="C8458" s="147" t="s">
        <v>217</v>
      </c>
      <c r="E8458" s="161"/>
      <c r="F8458" s="162"/>
      <c r="G8458" s="147"/>
      <c r="H8458" s="146"/>
      <c r="J8458" s="146"/>
      <c r="L8458" s="150"/>
      <c r="N8458" s="163"/>
      <c r="O8458" s="146"/>
      <c r="P8458" s="146"/>
      <c r="Q8458" s="146"/>
      <c r="R8458" s="34"/>
      <c r="S8458" s="35"/>
      <c r="T8458" s="147"/>
    </row>
    <row r="8459">
      <c r="A8459" s="147"/>
      <c r="B8459" s="64"/>
      <c r="C8459" s="147" t="s">
        <v>217</v>
      </c>
      <c r="E8459" s="161"/>
      <c r="F8459" s="162"/>
      <c r="G8459" s="147"/>
      <c r="H8459" s="146"/>
      <c r="J8459" s="146"/>
      <c r="L8459" s="150"/>
      <c r="N8459" s="163"/>
      <c r="O8459" s="146"/>
      <c r="P8459" s="146"/>
      <c r="Q8459" s="146"/>
      <c r="R8459" s="34"/>
      <c r="S8459" s="35"/>
      <c r="T8459" s="147"/>
    </row>
    <row r="8460">
      <c r="A8460" s="147"/>
      <c r="B8460" s="64"/>
      <c r="C8460" s="147" t="s">
        <v>217</v>
      </c>
      <c r="E8460" s="161"/>
      <c r="F8460" s="162"/>
      <c r="G8460" s="147"/>
      <c r="H8460" s="146"/>
      <c r="J8460" s="146"/>
      <c r="L8460" s="150"/>
      <c r="N8460" s="163"/>
      <c r="O8460" s="146"/>
      <c r="P8460" s="146"/>
      <c r="Q8460" s="146"/>
      <c r="R8460" s="34"/>
      <c r="S8460" s="35"/>
      <c r="T8460" s="147"/>
    </row>
    <row r="8461">
      <c r="A8461" s="147"/>
      <c r="B8461" s="64"/>
      <c r="C8461" s="147" t="s">
        <v>217</v>
      </c>
      <c r="E8461" s="161"/>
      <c r="F8461" s="162"/>
      <c r="G8461" s="147"/>
      <c r="H8461" s="146"/>
      <c r="J8461" s="146"/>
      <c r="L8461" s="150"/>
      <c r="N8461" s="163"/>
      <c r="O8461" s="146"/>
      <c r="P8461" s="146"/>
      <c r="Q8461" s="146"/>
      <c r="R8461" s="34"/>
      <c r="S8461" s="35"/>
      <c r="T8461" s="147"/>
    </row>
    <row r="8462">
      <c r="A8462" s="147"/>
      <c r="B8462" s="64"/>
      <c r="C8462" s="147" t="s">
        <v>217</v>
      </c>
      <c r="E8462" s="161"/>
      <c r="F8462" s="162"/>
      <c r="G8462" s="147"/>
      <c r="H8462" s="146"/>
      <c r="J8462" s="146"/>
      <c r="L8462" s="150"/>
      <c r="N8462" s="163"/>
      <c r="O8462" s="146"/>
      <c r="P8462" s="146"/>
      <c r="Q8462" s="146"/>
      <c r="R8462" s="34"/>
      <c r="S8462" s="35"/>
      <c r="T8462" s="147"/>
    </row>
    <row r="8463">
      <c r="A8463" s="147"/>
      <c r="B8463" s="64"/>
      <c r="C8463" s="147" t="s">
        <v>217</v>
      </c>
      <c r="E8463" s="161"/>
      <c r="F8463" s="162"/>
      <c r="G8463" s="147"/>
      <c r="H8463" s="146"/>
      <c r="J8463" s="146"/>
      <c r="L8463" s="150"/>
      <c r="N8463" s="163"/>
      <c r="O8463" s="146"/>
      <c r="P8463" s="146"/>
      <c r="Q8463" s="146"/>
      <c r="R8463" s="34"/>
      <c r="S8463" s="35"/>
      <c r="T8463" s="147"/>
    </row>
    <row r="8464">
      <c r="A8464" s="147"/>
      <c r="B8464" s="64"/>
      <c r="C8464" s="147" t="s">
        <v>217</v>
      </c>
      <c r="E8464" s="161"/>
      <c r="F8464" s="162"/>
      <c r="G8464" s="147"/>
      <c r="H8464" s="146"/>
      <c r="J8464" s="146"/>
      <c r="L8464" s="150"/>
      <c r="N8464" s="163"/>
      <c r="O8464" s="146"/>
      <c r="P8464" s="146"/>
      <c r="Q8464" s="146"/>
      <c r="R8464" s="34"/>
      <c r="S8464" s="35"/>
      <c r="T8464" s="147"/>
    </row>
    <row r="8465">
      <c r="A8465" s="147"/>
      <c r="B8465" s="64"/>
      <c r="C8465" s="147" t="s">
        <v>217</v>
      </c>
      <c r="E8465" s="161"/>
      <c r="F8465" s="162"/>
      <c r="G8465" s="147"/>
      <c r="H8465" s="146"/>
      <c r="J8465" s="146"/>
      <c r="L8465" s="150"/>
      <c r="N8465" s="163"/>
      <c r="O8465" s="146"/>
      <c r="P8465" s="146"/>
      <c r="Q8465" s="146"/>
      <c r="R8465" s="34"/>
      <c r="S8465" s="35"/>
      <c r="T8465" s="147"/>
    </row>
    <row r="8466">
      <c r="A8466" s="147"/>
      <c r="B8466" s="64"/>
      <c r="C8466" s="147" t="s">
        <v>217</v>
      </c>
      <c r="E8466" s="161"/>
      <c r="F8466" s="162"/>
      <c r="G8466" s="147"/>
      <c r="H8466" s="146"/>
      <c r="J8466" s="146"/>
      <c r="L8466" s="150"/>
      <c r="N8466" s="163"/>
      <c r="O8466" s="146"/>
      <c r="P8466" s="146"/>
      <c r="Q8466" s="146"/>
      <c r="R8466" s="34"/>
      <c r="S8466" s="35"/>
      <c r="T8466" s="147"/>
    </row>
    <row r="8467">
      <c r="A8467" s="147"/>
      <c r="B8467" s="64"/>
      <c r="C8467" s="147" t="s">
        <v>217</v>
      </c>
      <c r="E8467" s="161"/>
      <c r="F8467" s="162"/>
      <c r="G8467" s="147"/>
      <c r="H8467" s="146"/>
      <c r="J8467" s="146"/>
      <c r="L8467" s="150"/>
      <c r="N8467" s="163"/>
      <c r="O8467" s="146"/>
      <c r="P8467" s="146"/>
      <c r="Q8467" s="146"/>
      <c r="R8467" s="34"/>
      <c r="S8467" s="35"/>
      <c r="T8467" s="147"/>
    </row>
    <row r="8468">
      <c r="A8468" s="147"/>
      <c r="B8468" s="64"/>
      <c r="C8468" s="147" t="s">
        <v>217</v>
      </c>
      <c r="E8468" s="161"/>
      <c r="F8468" s="162"/>
      <c r="G8468" s="147"/>
      <c r="H8468" s="146"/>
      <c r="J8468" s="146"/>
      <c r="L8468" s="150"/>
      <c r="N8468" s="163"/>
      <c r="O8468" s="146"/>
      <c r="P8468" s="146"/>
      <c r="Q8468" s="146"/>
      <c r="R8468" s="34"/>
      <c r="S8468" s="35"/>
      <c r="T8468" s="147"/>
    </row>
    <row r="8469">
      <c r="A8469" s="147"/>
      <c r="B8469" s="64"/>
      <c r="C8469" s="147" t="s">
        <v>217</v>
      </c>
      <c r="E8469" s="161"/>
      <c r="F8469" s="162"/>
      <c r="G8469" s="147"/>
      <c r="H8469" s="146"/>
      <c r="J8469" s="146"/>
      <c r="L8469" s="150"/>
      <c r="N8469" s="163"/>
      <c r="O8469" s="146"/>
      <c r="P8469" s="146"/>
      <c r="Q8469" s="146"/>
      <c r="R8469" s="34"/>
      <c r="S8469" s="35"/>
      <c r="T8469" s="147"/>
    </row>
    <row r="8470">
      <c r="A8470" s="147"/>
      <c r="B8470" s="64"/>
      <c r="C8470" s="147" t="s">
        <v>217</v>
      </c>
      <c r="E8470" s="161"/>
      <c r="F8470" s="162"/>
      <c r="G8470" s="147"/>
      <c r="H8470" s="146"/>
      <c r="J8470" s="146"/>
      <c r="L8470" s="150"/>
      <c r="N8470" s="163"/>
      <c r="O8470" s="146"/>
      <c r="P8470" s="146"/>
      <c r="Q8470" s="146"/>
      <c r="R8470" s="34"/>
      <c r="S8470" s="35"/>
      <c r="T8470" s="147"/>
    </row>
    <row r="8471">
      <c r="A8471" s="147"/>
      <c r="B8471" s="64"/>
      <c r="C8471" s="147" t="s">
        <v>217</v>
      </c>
      <c r="E8471" s="161"/>
      <c r="F8471" s="162"/>
      <c r="G8471" s="147"/>
      <c r="H8471" s="146"/>
      <c r="J8471" s="146"/>
      <c r="L8471" s="150"/>
      <c r="N8471" s="163"/>
      <c r="O8471" s="146"/>
      <c r="P8471" s="146"/>
      <c r="Q8471" s="146"/>
      <c r="R8471" s="34"/>
      <c r="S8471" s="35"/>
      <c r="T8471" s="147"/>
    </row>
    <row r="8472">
      <c r="A8472" s="147"/>
      <c r="B8472" s="64"/>
      <c r="C8472" s="147" t="s">
        <v>217</v>
      </c>
      <c r="E8472" s="161"/>
      <c r="F8472" s="162"/>
      <c r="G8472" s="147"/>
      <c r="H8472" s="146"/>
      <c r="J8472" s="146"/>
      <c r="L8472" s="150"/>
      <c r="N8472" s="163"/>
      <c r="O8472" s="146"/>
      <c r="P8472" s="146"/>
      <c r="Q8472" s="146"/>
      <c r="R8472" s="34"/>
      <c r="S8472" s="35"/>
      <c r="T8472" s="147"/>
    </row>
    <row r="8473">
      <c r="A8473" s="147"/>
      <c r="B8473" s="64"/>
      <c r="C8473" s="147" t="s">
        <v>217</v>
      </c>
      <c r="E8473" s="161"/>
      <c r="F8473" s="162"/>
      <c r="G8473" s="147"/>
      <c r="H8473" s="146"/>
      <c r="J8473" s="146"/>
      <c r="L8473" s="150"/>
      <c r="N8473" s="163"/>
      <c r="O8473" s="146"/>
      <c r="P8473" s="146"/>
      <c r="Q8473" s="146"/>
      <c r="R8473" s="34"/>
      <c r="S8473" s="35"/>
      <c r="T8473" s="147"/>
    </row>
    <row r="8474">
      <c r="A8474" s="147"/>
      <c r="B8474" s="64"/>
      <c r="C8474" s="147" t="s">
        <v>217</v>
      </c>
      <c r="E8474" s="161"/>
      <c r="F8474" s="162"/>
      <c r="G8474" s="147"/>
      <c r="H8474" s="146"/>
      <c r="J8474" s="146"/>
      <c r="L8474" s="150"/>
      <c r="N8474" s="163"/>
      <c r="O8474" s="146"/>
      <c r="P8474" s="146"/>
      <c r="Q8474" s="146"/>
      <c r="R8474" s="34"/>
      <c r="S8474" s="35"/>
      <c r="T8474" s="147"/>
    </row>
    <row r="8475">
      <c r="A8475" s="147"/>
      <c r="B8475" s="64"/>
      <c r="C8475" s="147" t="s">
        <v>217</v>
      </c>
      <c r="E8475" s="161"/>
      <c r="F8475" s="162"/>
      <c r="G8475" s="147"/>
      <c r="H8475" s="146"/>
      <c r="J8475" s="146"/>
      <c r="L8475" s="150"/>
      <c r="N8475" s="163"/>
      <c r="O8475" s="146"/>
      <c r="P8475" s="146"/>
      <c r="Q8475" s="146"/>
      <c r="R8475" s="34"/>
      <c r="S8475" s="35"/>
      <c r="T8475" s="147"/>
    </row>
    <row r="8476">
      <c r="A8476" s="147"/>
      <c r="B8476" s="64"/>
      <c r="C8476" s="147" t="s">
        <v>217</v>
      </c>
      <c r="E8476" s="161"/>
      <c r="F8476" s="162"/>
      <c r="G8476" s="147"/>
      <c r="H8476" s="146"/>
      <c r="J8476" s="146"/>
      <c r="L8476" s="150"/>
      <c r="N8476" s="163"/>
      <c r="O8476" s="146"/>
      <c r="P8476" s="146"/>
      <c r="Q8476" s="146"/>
      <c r="R8476" s="34"/>
      <c r="S8476" s="35"/>
      <c r="T8476" s="147"/>
    </row>
    <row r="8477">
      <c r="A8477" s="147"/>
      <c r="B8477" s="64"/>
      <c r="C8477" s="147" t="s">
        <v>217</v>
      </c>
      <c r="E8477" s="161"/>
      <c r="F8477" s="162"/>
      <c r="G8477" s="147"/>
      <c r="H8477" s="146"/>
      <c r="J8477" s="146"/>
      <c r="L8477" s="150"/>
      <c r="N8477" s="163"/>
      <c r="O8477" s="146"/>
      <c r="P8477" s="146"/>
      <c r="Q8477" s="146"/>
      <c r="R8477" s="34"/>
      <c r="S8477" s="35"/>
      <c r="T8477" s="147"/>
    </row>
    <row r="8478">
      <c r="A8478" s="147"/>
      <c r="B8478" s="64"/>
      <c r="C8478" s="147" t="s">
        <v>217</v>
      </c>
      <c r="E8478" s="161"/>
      <c r="F8478" s="162"/>
      <c r="G8478" s="147"/>
      <c r="H8478" s="146"/>
      <c r="J8478" s="146"/>
      <c r="L8478" s="150"/>
      <c r="N8478" s="163"/>
      <c r="O8478" s="146"/>
      <c r="P8478" s="146"/>
      <c r="Q8478" s="146"/>
      <c r="R8478" s="34"/>
      <c r="S8478" s="35"/>
      <c r="T8478" s="147"/>
    </row>
    <row r="8479">
      <c r="A8479" s="147"/>
      <c r="B8479" s="64"/>
      <c r="C8479" s="147" t="s">
        <v>217</v>
      </c>
      <c r="E8479" s="161"/>
      <c r="F8479" s="162"/>
      <c r="G8479" s="147"/>
      <c r="H8479" s="146"/>
      <c r="J8479" s="146"/>
      <c r="L8479" s="150"/>
      <c r="N8479" s="163"/>
      <c r="O8479" s="146"/>
      <c r="P8479" s="146"/>
      <c r="Q8479" s="146"/>
      <c r="R8479" s="34"/>
      <c r="S8479" s="35"/>
      <c r="T8479" s="147"/>
    </row>
    <row r="8480">
      <c r="A8480" s="147"/>
      <c r="B8480" s="64"/>
      <c r="C8480" s="147" t="s">
        <v>217</v>
      </c>
      <c r="E8480" s="161"/>
      <c r="F8480" s="162"/>
      <c r="G8480" s="147"/>
      <c r="H8480" s="146"/>
      <c r="J8480" s="146"/>
      <c r="L8480" s="150"/>
      <c r="N8480" s="163"/>
      <c r="O8480" s="146"/>
      <c r="P8480" s="146"/>
      <c r="Q8480" s="146"/>
      <c r="R8480" s="34"/>
      <c r="S8480" s="35"/>
      <c r="T8480" s="147"/>
    </row>
    <row r="8481">
      <c r="A8481" s="147"/>
      <c r="B8481" s="64"/>
      <c r="C8481" s="147" t="s">
        <v>217</v>
      </c>
      <c r="E8481" s="161"/>
      <c r="F8481" s="162"/>
      <c r="G8481" s="147"/>
      <c r="H8481" s="146"/>
      <c r="J8481" s="146"/>
      <c r="L8481" s="150"/>
      <c r="N8481" s="163"/>
      <c r="O8481" s="146"/>
      <c r="P8481" s="146"/>
      <c r="Q8481" s="146"/>
      <c r="R8481" s="34"/>
      <c r="S8481" s="35"/>
      <c r="T8481" s="147"/>
    </row>
    <row r="8482">
      <c r="A8482" s="147"/>
      <c r="B8482" s="64"/>
      <c r="C8482" s="147" t="s">
        <v>217</v>
      </c>
      <c r="E8482" s="161"/>
      <c r="F8482" s="162"/>
      <c r="G8482" s="147"/>
      <c r="H8482" s="146"/>
      <c r="J8482" s="146"/>
      <c r="L8482" s="150"/>
      <c r="N8482" s="163"/>
      <c r="O8482" s="146"/>
      <c r="P8482" s="146"/>
      <c r="Q8482" s="146"/>
      <c r="R8482" s="34"/>
      <c r="S8482" s="35"/>
      <c r="T8482" s="147"/>
    </row>
    <row r="8483">
      <c r="A8483" s="147"/>
      <c r="B8483" s="64"/>
      <c r="C8483" s="147" t="s">
        <v>217</v>
      </c>
      <c r="E8483" s="161"/>
      <c r="F8483" s="162"/>
      <c r="G8483" s="147"/>
      <c r="H8483" s="146"/>
      <c r="J8483" s="146"/>
      <c r="L8483" s="150"/>
      <c r="N8483" s="163"/>
      <c r="O8483" s="146"/>
      <c r="P8483" s="146"/>
      <c r="Q8483" s="146"/>
      <c r="R8483" s="34"/>
      <c r="S8483" s="35"/>
      <c r="T8483" s="147"/>
    </row>
    <row r="8484">
      <c r="A8484" s="147"/>
      <c r="B8484" s="64"/>
      <c r="C8484" s="147" t="s">
        <v>217</v>
      </c>
      <c r="E8484" s="161"/>
      <c r="F8484" s="162"/>
      <c r="G8484" s="147"/>
      <c r="H8484" s="146"/>
      <c r="J8484" s="146"/>
      <c r="L8484" s="150"/>
      <c r="N8484" s="163"/>
      <c r="O8484" s="146"/>
      <c r="P8484" s="146"/>
      <c r="Q8484" s="146"/>
      <c r="R8484" s="34"/>
      <c r="S8484" s="35"/>
      <c r="T8484" s="147"/>
    </row>
    <row r="8485">
      <c r="A8485" s="147"/>
      <c r="B8485" s="64"/>
      <c r="C8485" s="147" t="s">
        <v>217</v>
      </c>
      <c r="E8485" s="161"/>
      <c r="F8485" s="162"/>
      <c r="G8485" s="147"/>
      <c r="H8485" s="146"/>
      <c r="J8485" s="146"/>
      <c r="L8485" s="150"/>
      <c r="N8485" s="163"/>
      <c r="O8485" s="146"/>
      <c r="P8485" s="146"/>
      <c r="Q8485" s="146"/>
      <c r="R8485" s="34"/>
      <c r="S8485" s="35"/>
      <c r="T8485" s="147"/>
    </row>
    <row r="8486">
      <c r="A8486" s="147"/>
      <c r="B8486" s="64"/>
      <c r="C8486" s="147" t="s">
        <v>217</v>
      </c>
      <c r="E8486" s="161"/>
      <c r="F8486" s="162"/>
      <c r="G8486" s="147"/>
      <c r="H8486" s="146"/>
      <c r="J8486" s="146"/>
      <c r="L8486" s="150"/>
      <c r="N8486" s="163"/>
      <c r="O8486" s="146"/>
      <c r="P8486" s="146"/>
      <c r="Q8486" s="146"/>
      <c r="R8486" s="34"/>
      <c r="S8486" s="35"/>
      <c r="T8486" s="147"/>
    </row>
    <row r="8487">
      <c r="A8487" s="147"/>
      <c r="B8487" s="64"/>
      <c r="C8487" s="147" t="s">
        <v>217</v>
      </c>
      <c r="E8487" s="161"/>
      <c r="F8487" s="162"/>
      <c r="G8487" s="147"/>
      <c r="H8487" s="146"/>
      <c r="J8487" s="146"/>
      <c r="L8487" s="150"/>
      <c r="N8487" s="163"/>
      <c r="O8487" s="146"/>
      <c r="P8487" s="146"/>
      <c r="Q8487" s="146"/>
      <c r="R8487" s="34"/>
      <c r="S8487" s="35"/>
      <c r="T8487" s="147"/>
    </row>
    <row r="8488">
      <c r="A8488" s="147"/>
      <c r="B8488" s="64"/>
      <c r="C8488" s="147" t="s">
        <v>217</v>
      </c>
      <c r="E8488" s="161"/>
      <c r="F8488" s="162"/>
      <c r="G8488" s="147"/>
      <c r="H8488" s="146"/>
      <c r="J8488" s="146"/>
      <c r="L8488" s="150"/>
      <c r="N8488" s="163"/>
      <c r="O8488" s="146"/>
      <c r="P8488" s="146"/>
      <c r="Q8488" s="146"/>
      <c r="R8488" s="34"/>
      <c r="S8488" s="35"/>
      <c r="T8488" s="147"/>
    </row>
    <row r="8489">
      <c r="A8489" s="147"/>
      <c r="B8489" s="64"/>
      <c r="C8489" s="147" t="s">
        <v>217</v>
      </c>
      <c r="E8489" s="161"/>
      <c r="F8489" s="162"/>
      <c r="G8489" s="147"/>
      <c r="H8489" s="146"/>
      <c r="J8489" s="146"/>
      <c r="L8489" s="150"/>
      <c r="N8489" s="163"/>
      <c r="O8489" s="146"/>
      <c r="P8489" s="146"/>
      <c r="Q8489" s="146"/>
      <c r="R8489" s="34"/>
      <c r="S8489" s="35"/>
      <c r="T8489" s="147"/>
    </row>
    <row r="8490">
      <c r="A8490" s="147"/>
      <c r="B8490" s="64"/>
      <c r="C8490" s="147" t="s">
        <v>217</v>
      </c>
      <c r="E8490" s="161"/>
      <c r="F8490" s="162"/>
      <c r="G8490" s="147"/>
      <c r="H8490" s="146"/>
      <c r="J8490" s="146"/>
      <c r="L8490" s="150"/>
      <c r="N8490" s="163"/>
      <c r="O8490" s="146"/>
      <c r="P8490" s="146"/>
      <c r="Q8490" s="146"/>
      <c r="R8490" s="34"/>
      <c r="S8490" s="35"/>
      <c r="T8490" s="147"/>
    </row>
    <row r="8491">
      <c r="A8491" s="147"/>
      <c r="B8491" s="64"/>
      <c r="C8491" s="147" t="s">
        <v>217</v>
      </c>
      <c r="E8491" s="161"/>
      <c r="F8491" s="162"/>
      <c r="G8491" s="147"/>
      <c r="H8491" s="146"/>
      <c r="J8491" s="146"/>
      <c r="L8491" s="150"/>
      <c r="N8491" s="163"/>
      <c r="O8491" s="146"/>
      <c r="P8491" s="146"/>
      <c r="Q8491" s="146"/>
      <c r="R8491" s="34"/>
      <c r="S8491" s="35"/>
      <c r="T8491" s="147"/>
    </row>
    <row r="8492">
      <c r="A8492" s="147"/>
      <c r="B8492" s="64"/>
      <c r="C8492" s="147" t="s">
        <v>217</v>
      </c>
      <c r="E8492" s="161"/>
      <c r="F8492" s="162"/>
      <c r="G8492" s="147"/>
      <c r="H8492" s="146"/>
      <c r="J8492" s="146"/>
      <c r="L8492" s="150"/>
      <c r="N8492" s="163"/>
      <c r="O8492" s="146"/>
      <c r="P8492" s="146"/>
      <c r="Q8492" s="146"/>
      <c r="R8492" s="34"/>
      <c r="S8492" s="35"/>
      <c r="T8492" s="147"/>
    </row>
    <row r="8493">
      <c r="A8493" s="147"/>
      <c r="B8493" s="64"/>
      <c r="C8493" s="147" t="s">
        <v>217</v>
      </c>
      <c r="E8493" s="161"/>
      <c r="F8493" s="162"/>
      <c r="G8493" s="147"/>
      <c r="H8493" s="146"/>
      <c r="J8493" s="146"/>
      <c r="L8493" s="150"/>
      <c r="N8493" s="163"/>
      <c r="O8493" s="146"/>
      <c r="P8493" s="146"/>
      <c r="Q8493" s="146"/>
      <c r="R8493" s="34"/>
      <c r="S8493" s="35"/>
      <c r="T8493" s="147"/>
    </row>
    <row r="8494">
      <c r="A8494" s="147"/>
      <c r="B8494" s="64"/>
      <c r="C8494" s="147" t="s">
        <v>217</v>
      </c>
      <c r="E8494" s="161"/>
      <c r="F8494" s="162"/>
      <c r="G8494" s="147"/>
      <c r="H8494" s="146"/>
      <c r="J8494" s="146"/>
      <c r="L8494" s="150"/>
      <c r="N8494" s="163"/>
      <c r="O8494" s="146"/>
      <c r="P8494" s="146"/>
      <c r="Q8494" s="146"/>
      <c r="R8494" s="34"/>
      <c r="S8494" s="35"/>
      <c r="T8494" s="147"/>
    </row>
    <row r="8495">
      <c r="A8495" s="147"/>
      <c r="B8495" s="64"/>
      <c r="C8495" s="147" t="s">
        <v>217</v>
      </c>
      <c r="E8495" s="161"/>
      <c r="F8495" s="162"/>
      <c r="G8495" s="147"/>
      <c r="H8495" s="146"/>
      <c r="J8495" s="146"/>
      <c r="L8495" s="150"/>
      <c r="N8495" s="163"/>
      <c r="O8495" s="146"/>
      <c r="P8495" s="146"/>
      <c r="Q8495" s="146"/>
      <c r="R8495" s="34"/>
      <c r="S8495" s="35"/>
      <c r="T8495" s="147"/>
    </row>
    <row r="8496">
      <c r="A8496" s="147"/>
      <c r="B8496" s="64"/>
      <c r="C8496" s="147" t="s">
        <v>217</v>
      </c>
      <c r="E8496" s="161"/>
      <c r="F8496" s="162"/>
      <c r="G8496" s="147"/>
      <c r="H8496" s="146"/>
      <c r="J8496" s="146"/>
      <c r="L8496" s="150"/>
      <c r="N8496" s="163"/>
      <c r="O8496" s="146"/>
      <c r="P8496" s="146"/>
      <c r="Q8496" s="146"/>
      <c r="R8496" s="34"/>
      <c r="S8496" s="35"/>
      <c r="T8496" s="147"/>
    </row>
    <row r="8497">
      <c r="A8497" s="147"/>
      <c r="B8497" s="64"/>
      <c r="C8497" s="147" t="s">
        <v>217</v>
      </c>
      <c r="E8497" s="161"/>
      <c r="F8497" s="162"/>
      <c r="G8497" s="147"/>
      <c r="H8497" s="146"/>
      <c r="J8497" s="146"/>
      <c r="L8497" s="150"/>
      <c r="N8497" s="163"/>
      <c r="O8497" s="146"/>
      <c r="P8497" s="146"/>
      <c r="Q8497" s="146"/>
      <c r="R8497" s="34"/>
      <c r="S8497" s="35"/>
      <c r="T8497" s="147"/>
    </row>
    <row r="8498">
      <c r="A8498" s="147"/>
      <c r="B8498" s="64"/>
      <c r="C8498" s="147" t="s">
        <v>217</v>
      </c>
      <c r="E8498" s="161"/>
      <c r="F8498" s="162"/>
      <c r="G8498" s="147"/>
      <c r="H8498" s="146"/>
      <c r="J8498" s="146"/>
      <c r="L8498" s="150"/>
      <c r="N8498" s="163"/>
      <c r="O8498" s="146"/>
      <c r="P8498" s="146"/>
      <c r="Q8498" s="146"/>
      <c r="R8498" s="34"/>
      <c r="S8498" s="35"/>
      <c r="T8498" s="147"/>
    </row>
    <row r="8499">
      <c r="A8499" s="147"/>
      <c r="B8499" s="64"/>
      <c r="C8499" s="147" t="s">
        <v>217</v>
      </c>
      <c r="E8499" s="161"/>
      <c r="F8499" s="162"/>
      <c r="G8499" s="147"/>
      <c r="H8499" s="146"/>
      <c r="J8499" s="146"/>
      <c r="L8499" s="150"/>
      <c r="N8499" s="163"/>
      <c r="O8499" s="146"/>
      <c r="P8499" s="146"/>
      <c r="Q8499" s="146"/>
      <c r="R8499" s="34"/>
      <c r="S8499" s="35"/>
      <c r="T8499" s="147"/>
    </row>
    <row r="8500">
      <c r="A8500" s="147"/>
      <c r="B8500" s="64"/>
      <c r="C8500" s="147" t="s">
        <v>217</v>
      </c>
      <c r="E8500" s="161"/>
      <c r="F8500" s="162"/>
      <c r="G8500" s="147"/>
      <c r="H8500" s="146"/>
      <c r="J8500" s="146"/>
      <c r="L8500" s="150"/>
      <c r="N8500" s="163"/>
      <c r="O8500" s="146"/>
      <c r="P8500" s="146"/>
      <c r="Q8500" s="146"/>
      <c r="R8500" s="34"/>
      <c r="S8500" s="35"/>
      <c r="T8500" s="147"/>
    </row>
    <row r="8501">
      <c r="A8501" s="147"/>
      <c r="B8501" s="64"/>
      <c r="C8501" s="147" t="s">
        <v>217</v>
      </c>
      <c r="E8501" s="161"/>
      <c r="F8501" s="162"/>
      <c r="G8501" s="147"/>
      <c r="H8501" s="146"/>
      <c r="J8501" s="146"/>
      <c r="L8501" s="150"/>
      <c r="N8501" s="163"/>
      <c r="O8501" s="146"/>
      <c r="P8501" s="146"/>
      <c r="Q8501" s="146"/>
      <c r="R8501" s="34"/>
      <c r="S8501" s="35"/>
      <c r="T8501" s="147"/>
    </row>
    <row r="8502">
      <c r="A8502" s="147"/>
      <c r="B8502" s="64"/>
      <c r="C8502" s="147" t="s">
        <v>217</v>
      </c>
      <c r="E8502" s="161"/>
      <c r="F8502" s="162"/>
      <c r="G8502" s="147"/>
      <c r="H8502" s="146"/>
      <c r="J8502" s="146"/>
      <c r="L8502" s="150"/>
      <c r="N8502" s="163"/>
      <c r="O8502" s="146"/>
      <c r="P8502" s="146"/>
      <c r="Q8502" s="146"/>
      <c r="R8502" s="34"/>
      <c r="S8502" s="35"/>
      <c r="T8502" s="147"/>
    </row>
    <row r="8503">
      <c r="A8503" s="147"/>
      <c r="B8503" s="64"/>
      <c r="C8503" s="147" t="s">
        <v>217</v>
      </c>
      <c r="E8503" s="161"/>
      <c r="F8503" s="162"/>
      <c r="G8503" s="147"/>
      <c r="H8503" s="146"/>
      <c r="J8503" s="146"/>
      <c r="L8503" s="150"/>
      <c r="N8503" s="163"/>
      <c r="O8503" s="146"/>
      <c r="P8503" s="146"/>
      <c r="Q8503" s="146"/>
      <c r="R8503" s="34"/>
      <c r="S8503" s="35"/>
      <c r="T8503" s="147"/>
    </row>
    <row r="8504">
      <c r="A8504" s="147"/>
      <c r="B8504" s="64"/>
      <c r="C8504" s="147" t="s">
        <v>217</v>
      </c>
      <c r="E8504" s="161"/>
      <c r="F8504" s="162"/>
      <c r="G8504" s="147"/>
      <c r="H8504" s="146"/>
      <c r="J8504" s="146"/>
      <c r="L8504" s="150"/>
      <c r="N8504" s="163"/>
      <c r="O8504" s="146"/>
      <c r="P8504" s="146"/>
      <c r="Q8504" s="146"/>
      <c r="R8504" s="34"/>
      <c r="S8504" s="35"/>
      <c r="T8504" s="147"/>
    </row>
    <row r="8505">
      <c r="A8505" s="147"/>
      <c r="B8505" s="64"/>
      <c r="C8505" s="147" t="s">
        <v>217</v>
      </c>
      <c r="E8505" s="161"/>
      <c r="F8505" s="162"/>
      <c r="G8505" s="147"/>
      <c r="H8505" s="146"/>
      <c r="J8505" s="146"/>
      <c r="L8505" s="150"/>
      <c r="N8505" s="163"/>
      <c r="O8505" s="146"/>
      <c r="P8505" s="146"/>
      <c r="Q8505" s="146"/>
      <c r="R8505" s="34"/>
      <c r="S8505" s="35"/>
      <c r="T8505" s="147"/>
    </row>
    <row r="8506">
      <c r="A8506" s="147"/>
      <c r="B8506" s="64"/>
      <c r="C8506" s="147" t="s">
        <v>217</v>
      </c>
      <c r="E8506" s="161"/>
      <c r="F8506" s="162"/>
      <c r="G8506" s="147"/>
      <c r="H8506" s="146"/>
      <c r="J8506" s="146"/>
      <c r="L8506" s="150"/>
      <c r="N8506" s="163"/>
      <c r="O8506" s="146"/>
      <c r="P8506" s="146"/>
      <c r="Q8506" s="146"/>
      <c r="R8506" s="34"/>
      <c r="S8506" s="35"/>
      <c r="T8506" s="147"/>
    </row>
    <row r="8507">
      <c r="A8507" s="147"/>
      <c r="B8507" s="64"/>
      <c r="C8507" s="147" t="s">
        <v>217</v>
      </c>
      <c r="E8507" s="161"/>
      <c r="F8507" s="162"/>
      <c r="G8507" s="147"/>
      <c r="H8507" s="146"/>
      <c r="J8507" s="146"/>
      <c r="L8507" s="150"/>
      <c r="N8507" s="163"/>
      <c r="O8507" s="146"/>
      <c r="P8507" s="146"/>
      <c r="Q8507" s="146"/>
      <c r="R8507" s="34"/>
      <c r="S8507" s="35"/>
      <c r="T8507" s="147"/>
    </row>
    <row r="8508">
      <c r="A8508" s="147"/>
      <c r="B8508" s="64"/>
      <c r="C8508" s="147" t="s">
        <v>217</v>
      </c>
      <c r="E8508" s="161"/>
      <c r="F8508" s="162"/>
      <c r="G8508" s="147"/>
      <c r="H8508" s="146"/>
      <c r="J8508" s="146"/>
      <c r="L8508" s="150"/>
      <c r="N8508" s="163"/>
      <c r="O8508" s="146"/>
      <c r="P8508" s="146"/>
      <c r="Q8508" s="146"/>
      <c r="R8508" s="34"/>
      <c r="S8508" s="35"/>
      <c r="T8508" s="147"/>
    </row>
    <row r="8509">
      <c r="A8509" s="147"/>
      <c r="B8509" s="64"/>
      <c r="C8509" s="147" t="s">
        <v>217</v>
      </c>
      <c r="E8509" s="161"/>
      <c r="F8509" s="162"/>
      <c r="G8509" s="147"/>
      <c r="H8509" s="146"/>
      <c r="J8509" s="146"/>
      <c r="L8509" s="150"/>
      <c r="N8509" s="163"/>
      <c r="O8509" s="146"/>
      <c r="P8509" s="146"/>
      <c r="Q8509" s="146"/>
      <c r="R8509" s="34"/>
      <c r="S8509" s="35"/>
      <c r="T8509" s="147"/>
    </row>
    <row r="8510">
      <c r="A8510" s="147"/>
      <c r="B8510" s="64"/>
      <c r="C8510" s="147" t="s">
        <v>217</v>
      </c>
      <c r="E8510" s="161"/>
      <c r="F8510" s="162"/>
      <c r="G8510" s="147"/>
      <c r="H8510" s="146"/>
      <c r="J8510" s="146"/>
      <c r="L8510" s="150"/>
      <c r="N8510" s="163"/>
      <c r="O8510" s="146"/>
      <c r="P8510" s="146"/>
      <c r="Q8510" s="146"/>
      <c r="R8510" s="34"/>
      <c r="S8510" s="35"/>
      <c r="T8510" s="147"/>
    </row>
    <row r="8511">
      <c r="A8511" s="147"/>
      <c r="B8511" s="64"/>
      <c r="C8511" s="147" t="s">
        <v>217</v>
      </c>
      <c r="E8511" s="161"/>
      <c r="F8511" s="162"/>
      <c r="G8511" s="147"/>
      <c r="H8511" s="146"/>
      <c r="J8511" s="146"/>
      <c r="L8511" s="150"/>
      <c r="N8511" s="163"/>
      <c r="O8511" s="146"/>
      <c r="P8511" s="146"/>
      <c r="Q8511" s="146"/>
      <c r="R8511" s="34"/>
      <c r="S8511" s="35"/>
      <c r="T8511" s="147"/>
    </row>
    <row r="8512">
      <c r="A8512" s="147"/>
      <c r="B8512" s="64"/>
      <c r="C8512" s="147" t="s">
        <v>217</v>
      </c>
      <c r="E8512" s="161"/>
      <c r="F8512" s="162"/>
      <c r="G8512" s="147"/>
      <c r="H8512" s="146"/>
      <c r="J8512" s="146"/>
      <c r="L8512" s="150"/>
      <c r="N8512" s="163"/>
      <c r="O8512" s="146"/>
      <c r="P8512" s="146"/>
      <c r="Q8512" s="146"/>
      <c r="R8512" s="34"/>
      <c r="S8512" s="35"/>
      <c r="T8512" s="147"/>
    </row>
    <row r="8513">
      <c r="A8513" s="147"/>
      <c r="B8513" s="64"/>
      <c r="C8513" s="147" t="s">
        <v>217</v>
      </c>
      <c r="E8513" s="161"/>
      <c r="F8513" s="162"/>
      <c r="G8513" s="147"/>
      <c r="H8513" s="146"/>
      <c r="J8513" s="146"/>
      <c r="L8513" s="150"/>
      <c r="N8513" s="163"/>
      <c r="O8513" s="146"/>
      <c r="P8513" s="146"/>
      <c r="Q8513" s="146"/>
      <c r="R8513" s="34"/>
      <c r="S8513" s="35"/>
      <c r="T8513" s="147"/>
    </row>
    <row r="8514">
      <c r="A8514" s="147"/>
      <c r="B8514" s="64"/>
      <c r="C8514" s="147" t="s">
        <v>217</v>
      </c>
      <c r="E8514" s="161"/>
      <c r="F8514" s="162"/>
      <c r="G8514" s="147"/>
      <c r="H8514" s="146"/>
      <c r="J8514" s="146"/>
      <c r="L8514" s="150"/>
      <c r="N8514" s="163"/>
      <c r="O8514" s="146"/>
      <c r="P8514" s="146"/>
      <c r="Q8514" s="146"/>
      <c r="R8514" s="34"/>
      <c r="S8514" s="35"/>
      <c r="T8514" s="147"/>
    </row>
    <row r="8515">
      <c r="A8515" s="147"/>
      <c r="B8515" s="64"/>
      <c r="C8515" s="147" t="s">
        <v>217</v>
      </c>
      <c r="E8515" s="161"/>
      <c r="F8515" s="162"/>
      <c r="G8515" s="147"/>
      <c r="H8515" s="146"/>
      <c r="J8515" s="146"/>
      <c r="L8515" s="150"/>
      <c r="N8515" s="163"/>
      <c r="O8515" s="146"/>
      <c r="P8515" s="146"/>
      <c r="Q8515" s="146"/>
      <c r="R8515" s="34"/>
      <c r="S8515" s="35"/>
      <c r="T8515" s="147"/>
    </row>
    <row r="8516">
      <c r="A8516" s="147"/>
      <c r="B8516" s="64"/>
      <c r="C8516" s="147" t="s">
        <v>217</v>
      </c>
      <c r="E8516" s="161"/>
      <c r="F8516" s="162"/>
      <c r="G8516" s="147"/>
      <c r="H8516" s="146"/>
      <c r="J8516" s="146"/>
      <c r="L8516" s="150"/>
      <c r="N8516" s="163"/>
      <c r="O8516" s="146"/>
      <c r="P8516" s="146"/>
      <c r="Q8516" s="146"/>
      <c r="R8516" s="34"/>
      <c r="S8516" s="35"/>
      <c r="T8516" s="147"/>
    </row>
    <row r="8517">
      <c r="A8517" s="147"/>
      <c r="B8517" s="64"/>
      <c r="C8517" s="147" t="s">
        <v>217</v>
      </c>
      <c r="E8517" s="161"/>
      <c r="F8517" s="162"/>
      <c r="G8517" s="147"/>
      <c r="H8517" s="146"/>
      <c r="J8517" s="146"/>
      <c r="L8517" s="150"/>
      <c r="N8517" s="163"/>
      <c r="O8517" s="146"/>
      <c r="P8517" s="146"/>
      <c r="Q8517" s="146"/>
      <c r="R8517" s="34"/>
      <c r="S8517" s="35"/>
      <c r="T8517" s="147"/>
    </row>
    <row r="8518">
      <c r="A8518" s="147"/>
      <c r="B8518" s="64"/>
      <c r="C8518" s="147" t="s">
        <v>217</v>
      </c>
      <c r="E8518" s="161"/>
      <c r="F8518" s="162"/>
      <c r="G8518" s="147"/>
      <c r="H8518" s="146"/>
      <c r="J8518" s="146"/>
      <c r="L8518" s="150"/>
      <c r="N8518" s="163"/>
      <c r="O8518" s="146"/>
      <c r="P8518" s="146"/>
      <c r="Q8518" s="146"/>
      <c r="R8518" s="34"/>
      <c r="S8518" s="35"/>
      <c r="T8518" s="147"/>
    </row>
    <row r="8519">
      <c r="A8519" s="147"/>
      <c r="B8519" s="64"/>
      <c r="C8519" s="147" t="s">
        <v>217</v>
      </c>
      <c r="E8519" s="161"/>
      <c r="F8519" s="162"/>
      <c r="G8519" s="147"/>
      <c r="H8519" s="146"/>
      <c r="J8519" s="146"/>
      <c r="L8519" s="150"/>
      <c r="N8519" s="163"/>
      <c r="O8519" s="146"/>
      <c r="P8519" s="146"/>
      <c r="Q8519" s="146"/>
      <c r="R8519" s="34"/>
      <c r="S8519" s="35"/>
      <c r="T8519" s="147"/>
    </row>
    <row r="8520">
      <c r="A8520" s="147"/>
      <c r="B8520" s="64"/>
      <c r="C8520" s="147" t="s">
        <v>217</v>
      </c>
      <c r="E8520" s="161"/>
      <c r="F8520" s="162"/>
      <c r="G8520" s="147"/>
      <c r="H8520" s="146"/>
      <c r="J8520" s="146"/>
      <c r="L8520" s="150"/>
      <c r="N8520" s="163"/>
      <c r="O8520" s="146"/>
      <c r="P8520" s="146"/>
      <c r="Q8520" s="146"/>
      <c r="R8520" s="34"/>
      <c r="S8520" s="35"/>
      <c r="T8520" s="147"/>
    </row>
    <row r="8521">
      <c r="A8521" s="147"/>
      <c r="B8521" s="64"/>
      <c r="C8521" s="147" t="s">
        <v>217</v>
      </c>
      <c r="E8521" s="161"/>
      <c r="F8521" s="162"/>
      <c r="G8521" s="147"/>
      <c r="H8521" s="146"/>
      <c r="J8521" s="146"/>
      <c r="L8521" s="150"/>
      <c r="N8521" s="163"/>
      <c r="O8521" s="146"/>
      <c r="P8521" s="146"/>
      <c r="Q8521" s="146"/>
      <c r="R8521" s="34"/>
      <c r="S8521" s="35"/>
      <c r="T8521" s="147"/>
    </row>
    <row r="8522">
      <c r="A8522" s="147"/>
      <c r="B8522" s="64"/>
      <c r="C8522" s="147" t="s">
        <v>217</v>
      </c>
      <c r="E8522" s="161"/>
      <c r="F8522" s="162"/>
      <c r="G8522" s="147"/>
      <c r="H8522" s="146"/>
      <c r="J8522" s="146"/>
      <c r="L8522" s="150"/>
      <c r="N8522" s="163"/>
      <c r="O8522" s="146"/>
      <c r="P8522" s="146"/>
      <c r="Q8522" s="146"/>
      <c r="R8522" s="34"/>
      <c r="S8522" s="35"/>
      <c r="T8522" s="147"/>
    </row>
    <row r="8523">
      <c r="A8523" s="147"/>
      <c r="B8523" s="64"/>
      <c r="C8523" s="147" t="s">
        <v>217</v>
      </c>
      <c r="E8523" s="161"/>
      <c r="F8523" s="162"/>
      <c r="G8523" s="147"/>
      <c r="H8523" s="146"/>
      <c r="J8523" s="146"/>
      <c r="L8523" s="150"/>
      <c r="N8523" s="163"/>
      <c r="O8523" s="146"/>
      <c r="P8523" s="146"/>
      <c r="Q8523" s="146"/>
      <c r="R8523" s="34"/>
      <c r="S8523" s="35"/>
      <c r="T8523" s="147"/>
    </row>
    <row r="8524">
      <c r="A8524" s="147"/>
      <c r="B8524" s="64"/>
      <c r="C8524" s="147" t="s">
        <v>217</v>
      </c>
      <c r="E8524" s="161"/>
      <c r="F8524" s="162"/>
      <c r="G8524" s="147"/>
      <c r="H8524" s="146"/>
      <c r="J8524" s="146"/>
      <c r="L8524" s="150"/>
      <c r="N8524" s="163"/>
      <c r="O8524" s="146"/>
      <c r="P8524" s="146"/>
      <c r="Q8524" s="146"/>
      <c r="R8524" s="34"/>
      <c r="S8524" s="35"/>
      <c r="T8524" s="147"/>
    </row>
    <row r="8525">
      <c r="A8525" s="147"/>
      <c r="B8525" s="64"/>
      <c r="C8525" s="147" t="s">
        <v>217</v>
      </c>
      <c r="E8525" s="161"/>
      <c r="F8525" s="162"/>
      <c r="G8525" s="147"/>
      <c r="H8525" s="146"/>
      <c r="J8525" s="146"/>
      <c r="L8525" s="150"/>
      <c r="N8525" s="163"/>
      <c r="O8525" s="146"/>
      <c r="P8525" s="146"/>
      <c r="Q8525" s="146"/>
      <c r="R8525" s="34"/>
      <c r="S8525" s="35"/>
      <c r="T8525" s="147"/>
    </row>
    <row r="8526">
      <c r="A8526" s="147"/>
      <c r="B8526" s="64"/>
      <c r="C8526" s="147" t="s">
        <v>217</v>
      </c>
      <c r="E8526" s="161"/>
      <c r="F8526" s="162"/>
      <c r="G8526" s="147"/>
      <c r="H8526" s="146"/>
      <c r="J8526" s="146"/>
      <c r="L8526" s="150"/>
      <c r="N8526" s="163"/>
      <c r="O8526" s="146"/>
      <c r="P8526" s="146"/>
      <c r="Q8526" s="146"/>
      <c r="R8526" s="34"/>
      <c r="S8526" s="35"/>
      <c r="T8526" s="147"/>
    </row>
    <row r="8527">
      <c r="A8527" s="147"/>
      <c r="B8527" s="64"/>
      <c r="C8527" s="147" t="s">
        <v>217</v>
      </c>
      <c r="E8527" s="161"/>
      <c r="F8527" s="162"/>
      <c r="G8527" s="147"/>
      <c r="H8527" s="146"/>
      <c r="J8527" s="146"/>
      <c r="L8527" s="150"/>
      <c r="N8527" s="163"/>
      <c r="O8527" s="146"/>
      <c r="P8527" s="146"/>
      <c r="Q8527" s="146"/>
      <c r="R8527" s="34"/>
      <c r="S8527" s="35"/>
      <c r="T8527" s="147"/>
    </row>
    <row r="8528">
      <c r="A8528" s="147"/>
      <c r="B8528" s="64"/>
      <c r="C8528" s="147" t="s">
        <v>217</v>
      </c>
      <c r="E8528" s="161"/>
      <c r="F8528" s="162"/>
      <c r="G8528" s="147"/>
      <c r="H8528" s="146"/>
      <c r="J8528" s="146"/>
      <c r="L8528" s="150"/>
      <c r="N8528" s="163"/>
      <c r="O8528" s="146"/>
      <c r="P8528" s="146"/>
      <c r="Q8528" s="146"/>
      <c r="R8528" s="34"/>
      <c r="S8528" s="35"/>
      <c r="T8528" s="147"/>
    </row>
    <row r="8529">
      <c r="A8529" s="147"/>
      <c r="B8529" s="64"/>
      <c r="C8529" s="147" t="s">
        <v>217</v>
      </c>
      <c r="E8529" s="161"/>
      <c r="F8529" s="162"/>
      <c r="G8529" s="147"/>
      <c r="H8529" s="146"/>
      <c r="J8529" s="146"/>
      <c r="L8529" s="150"/>
      <c r="N8529" s="163"/>
      <c r="O8529" s="146"/>
      <c r="P8529" s="146"/>
      <c r="Q8529" s="146"/>
      <c r="R8529" s="34"/>
      <c r="S8529" s="35"/>
      <c r="T8529" s="147"/>
    </row>
    <row r="8530">
      <c r="A8530" s="147"/>
      <c r="B8530" s="64"/>
      <c r="C8530" s="147" t="s">
        <v>217</v>
      </c>
      <c r="E8530" s="161"/>
      <c r="F8530" s="162"/>
      <c r="G8530" s="147"/>
      <c r="H8530" s="146"/>
      <c r="J8530" s="146"/>
      <c r="L8530" s="150"/>
      <c r="N8530" s="163"/>
      <c r="O8530" s="146"/>
      <c r="P8530" s="146"/>
      <c r="Q8530" s="146"/>
      <c r="R8530" s="34"/>
      <c r="S8530" s="35"/>
      <c r="T8530" s="147"/>
    </row>
    <row r="8531">
      <c r="A8531" s="147"/>
      <c r="B8531" s="64"/>
      <c r="C8531" s="147" t="s">
        <v>217</v>
      </c>
      <c r="E8531" s="161"/>
      <c r="F8531" s="162"/>
      <c r="G8531" s="147"/>
      <c r="H8531" s="146"/>
      <c r="J8531" s="146"/>
      <c r="L8531" s="150"/>
      <c r="N8531" s="163"/>
      <c r="O8531" s="146"/>
      <c r="P8531" s="146"/>
      <c r="Q8531" s="146"/>
      <c r="R8531" s="34"/>
      <c r="S8531" s="35"/>
      <c r="T8531" s="147"/>
    </row>
    <row r="8532">
      <c r="A8532" s="147"/>
      <c r="B8532" s="64"/>
      <c r="C8532" s="147" t="s">
        <v>217</v>
      </c>
      <c r="E8532" s="161"/>
      <c r="F8532" s="162"/>
      <c r="G8532" s="147"/>
      <c r="H8532" s="146"/>
      <c r="J8532" s="146"/>
      <c r="L8532" s="150"/>
      <c r="N8532" s="163"/>
      <c r="O8532" s="146"/>
      <c r="P8532" s="146"/>
      <c r="Q8532" s="146"/>
      <c r="R8532" s="34"/>
      <c r="S8532" s="35"/>
      <c r="T8532" s="147"/>
    </row>
    <row r="8533">
      <c r="A8533" s="147"/>
      <c r="B8533" s="64"/>
      <c r="C8533" s="147" t="s">
        <v>217</v>
      </c>
      <c r="E8533" s="161"/>
      <c r="F8533" s="162"/>
      <c r="G8533" s="147"/>
      <c r="H8533" s="146"/>
      <c r="J8533" s="146"/>
      <c r="L8533" s="150"/>
      <c r="N8533" s="163"/>
      <c r="O8533" s="146"/>
      <c r="P8533" s="146"/>
      <c r="Q8533" s="146"/>
      <c r="R8533" s="34"/>
      <c r="S8533" s="35"/>
      <c r="T8533" s="147"/>
    </row>
    <row r="8534">
      <c r="A8534" s="147"/>
      <c r="B8534" s="64"/>
      <c r="C8534" s="147" t="s">
        <v>217</v>
      </c>
      <c r="E8534" s="161"/>
      <c r="F8534" s="162"/>
      <c r="G8534" s="147"/>
      <c r="H8534" s="146"/>
      <c r="J8534" s="146"/>
      <c r="L8534" s="150"/>
      <c r="N8534" s="163"/>
      <c r="O8534" s="146"/>
      <c r="P8534" s="146"/>
      <c r="Q8534" s="146"/>
      <c r="R8534" s="34"/>
      <c r="S8534" s="35"/>
      <c r="T8534" s="147"/>
    </row>
    <row r="8535">
      <c r="A8535" s="147"/>
      <c r="B8535" s="64"/>
      <c r="C8535" s="147" t="s">
        <v>217</v>
      </c>
      <c r="E8535" s="161"/>
      <c r="F8535" s="162"/>
      <c r="G8535" s="147"/>
      <c r="H8535" s="146"/>
      <c r="J8535" s="146"/>
      <c r="L8535" s="150"/>
      <c r="N8535" s="163"/>
      <c r="O8535" s="146"/>
      <c r="P8535" s="146"/>
      <c r="Q8535" s="146"/>
      <c r="R8535" s="34"/>
      <c r="S8535" s="35"/>
      <c r="T8535" s="147"/>
    </row>
    <row r="8536">
      <c r="A8536" s="147"/>
      <c r="B8536" s="64"/>
      <c r="C8536" s="147" t="s">
        <v>217</v>
      </c>
      <c r="E8536" s="161"/>
      <c r="F8536" s="162"/>
      <c r="G8536" s="147"/>
      <c r="H8536" s="146"/>
      <c r="J8536" s="146"/>
      <c r="L8536" s="150"/>
      <c r="N8536" s="163"/>
      <c r="O8536" s="146"/>
      <c r="P8536" s="146"/>
      <c r="Q8536" s="146"/>
      <c r="R8536" s="34"/>
      <c r="S8536" s="35"/>
      <c r="T8536" s="147"/>
    </row>
    <row r="8537">
      <c r="A8537" s="147"/>
      <c r="B8537" s="64"/>
      <c r="C8537" s="147" t="s">
        <v>217</v>
      </c>
      <c r="E8537" s="161"/>
      <c r="F8537" s="162"/>
      <c r="G8537" s="147"/>
      <c r="H8537" s="146"/>
      <c r="J8537" s="146"/>
      <c r="L8537" s="150"/>
      <c r="N8537" s="163"/>
      <c r="O8537" s="146"/>
      <c r="P8537" s="146"/>
      <c r="Q8537" s="146"/>
      <c r="R8537" s="34"/>
      <c r="S8537" s="35"/>
      <c r="T8537" s="147"/>
    </row>
    <row r="8538">
      <c r="A8538" s="147"/>
      <c r="B8538" s="64"/>
      <c r="C8538" s="147" t="s">
        <v>217</v>
      </c>
      <c r="E8538" s="161"/>
      <c r="F8538" s="162"/>
      <c r="G8538" s="147"/>
      <c r="H8538" s="146"/>
      <c r="J8538" s="146"/>
      <c r="L8538" s="150"/>
      <c r="N8538" s="163"/>
      <c r="O8538" s="146"/>
      <c r="P8538" s="146"/>
      <c r="Q8538" s="146"/>
      <c r="R8538" s="34"/>
      <c r="S8538" s="35"/>
      <c r="T8538" s="147"/>
    </row>
    <row r="8539">
      <c r="A8539" s="147"/>
      <c r="B8539" s="64"/>
      <c r="C8539" s="147" t="s">
        <v>217</v>
      </c>
      <c r="E8539" s="161"/>
      <c r="F8539" s="162"/>
      <c r="G8539" s="147"/>
      <c r="H8539" s="146"/>
      <c r="J8539" s="146"/>
      <c r="L8539" s="150"/>
      <c r="N8539" s="163"/>
      <c r="O8539" s="146"/>
      <c r="P8539" s="146"/>
      <c r="Q8539" s="146"/>
      <c r="R8539" s="34"/>
      <c r="S8539" s="35"/>
      <c r="T8539" s="147"/>
    </row>
    <row r="8540">
      <c r="A8540" s="147"/>
      <c r="B8540" s="64"/>
      <c r="C8540" s="147" t="s">
        <v>217</v>
      </c>
      <c r="E8540" s="161"/>
      <c r="F8540" s="162"/>
      <c r="G8540" s="147"/>
      <c r="H8540" s="146"/>
      <c r="J8540" s="146"/>
      <c r="L8540" s="150"/>
      <c r="N8540" s="163"/>
      <c r="O8540" s="146"/>
      <c r="P8540" s="146"/>
      <c r="Q8540" s="146"/>
      <c r="R8540" s="34"/>
      <c r="S8540" s="35"/>
      <c r="T8540" s="147"/>
    </row>
    <row r="8541">
      <c r="A8541" s="147"/>
      <c r="B8541" s="64"/>
      <c r="C8541" s="147" t="s">
        <v>217</v>
      </c>
      <c r="E8541" s="161"/>
      <c r="F8541" s="162"/>
      <c r="G8541" s="147"/>
      <c r="H8541" s="146"/>
      <c r="J8541" s="146"/>
      <c r="L8541" s="150"/>
      <c r="N8541" s="163"/>
      <c r="O8541" s="146"/>
      <c r="P8541" s="146"/>
      <c r="Q8541" s="146"/>
      <c r="R8541" s="34"/>
      <c r="S8541" s="35"/>
      <c r="T8541" s="147"/>
    </row>
    <row r="8542">
      <c r="A8542" s="147"/>
      <c r="B8542" s="64"/>
      <c r="C8542" s="147" t="s">
        <v>217</v>
      </c>
      <c r="E8542" s="161"/>
      <c r="F8542" s="162"/>
      <c r="G8542" s="147"/>
      <c r="H8542" s="146"/>
      <c r="J8542" s="146"/>
      <c r="L8542" s="150"/>
      <c r="N8542" s="163"/>
      <c r="O8542" s="146"/>
      <c r="P8542" s="146"/>
      <c r="Q8542" s="146"/>
      <c r="R8542" s="34"/>
      <c r="S8542" s="35"/>
      <c r="T8542" s="147"/>
    </row>
    <row r="8543">
      <c r="A8543" s="147"/>
      <c r="B8543" s="64"/>
      <c r="C8543" s="147" t="s">
        <v>217</v>
      </c>
      <c r="E8543" s="161"/>
      <c r="F8543" s="162"/>
      <c r="G8543" s="147"/>
      <c r="H8543" s="146"/>
      <c r="J8543" s="146"/>
      <c r="L8543" s="150"/>
      <c r="N8543" s="163"/>
      <c r="O8543" s="146"/>
      <c r="P8543" s="146"/>
      <c r="Q8543" s="146"/>
      <c r="R8543" s="34"/>
      <c r="S8543" s="35"/>
      <c r="T8543" s="147"/>
    </row>
    <row r="8544">
      <c r="A8544" s="147"/>
      <c r="B8544" s="64"/>
      <c r="C8544" s="147" t="s">
        <v>217</v>
      </c>
      <c r="E8544" s="161"/>
      <c r="F8544" s="162"/>
      <c r="G8544" s="147"/>
      <c r="H8544" s="146"/>
      <c r="J8544" s="146"/>
      <c r="L8544" s="150"/>
      <c r="N8544" s="163"/>
      <c r="O8544" s="146"/>
      <c r="P8544" s="146"/>
      <c r="Q8544" s="146"/>
      <c r="R8544" s="34"/>
      <c r="S8544" s="35"/>
      <c r="T8544" s="147"/>
    </row>
    <row r="8545">
      <c r="A8545" s="147"/>
      <c r="B8545" s="64"/>
      <c r="C8545" s="147" t="s">
        <v>217</v>
      </c>
      <c r="E8545" s="161"/>
      <c r="F8545" s="162"/>
      <c r="G8545" s="147"/>
      <c r="H8545" s="146"/>
      <c r="J8545" s="146"/>
      <c r="L8545" s="150"/>
      <c r="N8545" s="163"/>
      <c r="O8545" s="146"/>
      <c r="P8545" s="146"/>
      <c r="Q8545" s="146"/>
      <c r="R8545" s="34"/>
      <c r="S8545" s="35"/>
      <c r="T8545" s="147"/>
    </row>
    <row r="8546">
      <c r="A8546" s="147"/>
      <c r="B8546" s="64"/>
      <c r="C8546" s="147" t="s">
        <v>217</v>
      </c>
      <c r="E8546" s="161"/>
      <c r="F8546" s="162"/>
      <c r="G8546" s="147"/>
      <c r="H8546" s="146"/>
      <c r="J8546" s="146"/>
      <c r="L8546" s="150"/>
      <c r="N8546" s="163"/>
      <c r="O8546" s="146"/>
      <c r="P8546" s="146"/>
      <c r="Q8546" s="146"/>
      <c r="R8546" s="34"/>
      <c r="S8546" s="35"/>
      <c r="T8546" s="147"/>
    </row>
    <row r="8547">
      <c r="A8547" s="147"/>
      <c r="B8547" s="64"/>
      <c r="C8547" s="147" t="s">
        <v>217</v>
      </c>
      <c r="E8547" s="161"/>
      <c r="F8547" s="162"/>
      <c r="G8547" s="147"/>
      <c r="H8547" s="146"/>
      <c r="J8547" s="146"/>
      <c r="L8547" s="150"/>
      <c r="N8547" s="163"/>
      <c r="O8547" s="146"/>
      <c r="P8547" s="146"/>
      <c r="Q8547" s="146"/>
      <c r="R8547" s="34"/>
      <c r="S8547" s="35"/>
      <c r="T8547" s="147"/>
    </row>
    <row r="8548">
      <c r="A8548" s="147"/>
      <c r="B8548" s="64"/>
      <c r="C8548" s="147" t="s">
        <v>217</v>
      </c>
      <c r="E8548" s="161"/>
      <c r="F8548" s="162"/>
      <c r="G8548" s="147"/>
      <c r="H8548" s="146"/>
      <c r="J8548" s="146"/>
      <c r="L8548" s="150"/>
      <c r="N8548" s="163"/>
      <c r="O8548" s="146"/>
      <c r="P8548" s="146"/>
      <c r="Q8548" s="146"/>
      <c r="R8548" s="34"/>
      <c r="S8548" s="35"/>
      <c r="T8548" s="147"/>
    </row>
    <row r="8549">
      <c r="A8549" s="147"/>
      <c r="B8549" s="64"/>
      <c r="C8549" s="147" t="s">
        <v>217</v>
      </c>
      <c r="E8549" s="161"/>
      <c r="F8549" s="162"/>
      <c r="G8549" s="147"/>
      <c r="H8549" s="146"/>
      <c r="J8549" s="146"/>
      <c r="L8549" s="150"/>
      <c r="N8549" s="163"/>
      <c r="O8549" s="146"/>
      <c r="P8549" s="146"/>
      <c r="Q8549" s="146"/>
      <c r="R8549" s="34"/>
      <c r="S8549" s="35"/>
      <c r="T8549" s="147"/>
    </row>
    <row r="8550">
      <c r="A8550" s="147"/>
      <c r="B8550" s="64"/>
      <c r="C8550" s="147" t="s">
        <v>217</v>
      </c>
      <c r="E8550" s="161"/>
      <c r="F8550" s="162"/>
      <c r="G8550" s="147"/>
      <c r="H8550" s="146"/>
      <c r="J8550" s="146"/>
      <c r="L8550" s="150"/>
      <c r="N8550" s="163"/>
      <c r="O8550" s="146"/>
      <c r="P8550" s="146"/>
      <c r="Q8550" s="146"/>
      <c r="R8550" s="34"/>
      <c r="S8550" s="35"/>
      <c r="T8550" s="147"/>
    </row>
    <row r="8551">
      <c r="A8551" s="147"/>
      <c r="B8551" s="64"/>
      <c r="C8551" s="147" t="s">
        <v>217</v>
      </c>
      <c r="E8551" s="161"/>
      <c r="F8551" s="162"/>
      <c r="G8551" s="147"/>
      <c r="H8551" s="146"/>
      <c r="J8551" s="146"/>
      <c r="L8551" s="150"/>
      <c r="N8551" s="163"/>
      <c r="O8551" s="146"/>
      <c r="P8551" s="146"/>
      <c r="Q8551" s="146"/>
      <c r="R8551" s="34"/>
      <c r="S8551" s="35"/>
      <c r="T8551" s="147"/>
    </row>
    <row r="8552">
      <c r="A8552" s="147"/>
      <c r="B8552" s="64"/>
      <c r="C8552" s="147" t="s">
        <v>217</v>
      </c>
      <c r="E8552" s="161"/>
      <c r="F8552" s="162"/>
      <c r="G8552" s="147"/>
      <c r="H8552" s="146"/>
      <c r="J8552" s="146"/>
      <c r="L8552" s="150"/>
      <c r="N8552" s="163"/>
      <c r="O8552" s="146"/>
      <c r="P8552" s="146"/>
      <c r="Q8552" s="146"/>
      <c r="R8552" s="34"/>
      <c r="S8552" s="35"/>
      <c r="T8552" s="147"/>
    </row>
    <row r="8553">
      <c r="A8553" s="147"/>
      <c r="B8553" s="64"/>
      <c r="C8553" s="147" t="s">
        <v>217</v>
      </c>
      <c r="E8553" s="161"/>
      <c r="F8553" s="162"/>
      <c r="G8553" s="147"/>
      <c r="H8553" s="146"/>
      <c r="J8553" s="146"/>
      <c r="L8553" s="150"/>
      <c r="N8553" s="163"/>
      <c r="O8553" s="146"/>
      <c r="P8553" s="146"/>
      <c r="Q8553" s="146"/>
      <c r="R8553" s="34"/>
      <c r="S8553" s="35"/>
      <c r="T8553" s="147"/>
    </row>
    <row r="8554">
      <c r="A8554" s="147"/>
      <c r="B8554" s="64"/>
      <c r="C8554" s="147" t="s">
        <v>217</v>
      </c>
      <c r="E8554" s="161"/>
      <c r="F8554" s="162"/>
      <c r="G8554" s="147"/>
      <c r="H8554" s="146"/>
      <c r="J8554" s="146"/>
      <c r="L8554" s="150"/>
      <c r="N8554" s="163"/>
      <c r="O8554" s="146"/>
      <c r="P8554" s="146"/>
      <c r="Q8554" s="146"/>
      <c r="R8554" s="34"/>
      <c r="S8554" s="35"/>
      <c r="T8554" s="147"/>
    </row>
    <row r="8555">
      <c r="A8555" s="147"/>
      <c r="B8555" s="64"/>
      <c r="C8555" s="147" t="s">
        <v>217</v>
      </c>
      <c r="E8555" s="161"/>
      <c r="F8555" s="162"/>
      <c r="G8555" s="147"/>
      <c r="H8555" s="146"/>
      <c r="J8555" s="146"/>
      <c r="L8555" s="150"/>
      <c r="N8555" s="163"/>
      <c r="O8555" s="146"/>
      <c r="P8555" s="146"/>
      <c r="Q8555" s="146"/>
      <c r="R8555" s="34"/>
      <c r="S8555" s="35"/>
      <c r="T8555" s="147"/>
    </row>
    <row r="8556">
      <c r="A8556" s="147"/>
      <c r="B8556" s="64"/>
      <c r="C8556" s="147" t="s">
        <v>217</v>
      </c>
      <c r="E8556" s="161"/>
      <c r="F8556" s="162"/>
      <c r="G8556" s="147"/>
      <c r="H8556" s="146"/>
      <c r="J8556" s="146"/>
      <c r="L8556" s="150"/>
      <c r="N8556" s="163"/>
      <c r="O8556" s="146"/>
      <c r="P8556" s="146"/>
      <c r="Q8556" s="146"/>
      <c r="R8556" s="34"/>
      <c r="S8556" s="35"/>
      <c r="T8556" s="147"/>
    </row>
    <row r="8557">
      <c r="A8557" s="147"/>
      <c r="B8557" s="64"/>
      <c r="C8557" s="147" t="s">
        <v>217</v>
      </c>
      <c r="E8557" s="161"/>
      <c r="F8557" s="162"/>
      <c r="G8557" s="147"/>
      <c r="H8557" s="146"/>
      <c r="J8557" s="146"/>
      <c r="L8557" s="150"/>
      <c r="N8557" s="163"/>
      <c r="O8557" s="146"/>
      <c r="P8557" s="146"/>
      <c r="Q8557" s="146"/>
      <c r="R8557" s="34"/>
      <c r="S8557" s="35"/>
      <c r="T8557" s="147"/>
    </row>
    <row r="8558">
      <c r="A8558" s="147"/>
      <c r="B8558" s="64"/>
      <c r="C8558" s="147" t="s">
        <v>217</v>
      </c>
      <c r="E8558" s="161"/>
      <c r="F8558" s="162"/>
      <c r="G8558" s="147"/>
      <c r="H8558" s="146"/>
      <c r="J8558" s="146"/>
      <c r="L8558" s="150"/>
      <c r="N8558" s="163"/>
      <c r="O8558" s="146"/>
      <c r="P8558" s="146"/>
      <c r="Q8558" s="146"/>
      <c r="R8558" s="34"/>
      <c r="S8558" s="35"/>
      <c r="T8558" s="147"/>
    </row>
    <row r="8559">
      <c r="A8559" s="147"/>
      <c r="B8559" s="64"/>
      <c r="C8559" s="147" t="s">
        <v>217</v>
      </c>
      <c r="E8559" s="161"/>
      <c r="F8559" s="162"/>
      <c r="G8559" s="147"/>
      <c r="H8559" s="146"/>
      <c r="J8559" s="146"/>
      <c r="L8559" s="150"/>
      <c r="N8559" s="163"/>
      <c r="O8559" s="146"/>
      <c r="P8559" s="146"/>
      <c r="Q8559" s="146"/>
      <c r="R8559" s="34"/>
      <c r="S8559" s="35"/>
      <c r="T8559" s="147"/>
    </row>
    <row r="8560">
      <c r="A8560" s="147"/>
      <c r="B8560" s="64"/>
      <c r="C8560" s="147" t="s">
        <v>217</v>
      </c>
      <c r="E8560" s="161"/>
      <c r="F8560" s="162"/>
      <c r="G8560" s="147"/>
      <c r="H8560" s="146"/>
      <c r="J8560" s="146"/>
      <c r="L8560" s="150"/>
      <c r="N8560" s="163"/>
      <c r="O8560" s="146"/>
      <c r="P8560" s="146"/>
      <c r="Q8560" s="146"/>
      <c r="R8560" s="34"/>
      <c r="S8560" s="35"/>
      <c r="T8560" s="147"/>
    </row>
    <row r="8561">
      <c r="A8561" s="147"/>
      <c r="B8561" s="64"/>
      <c r="C8561" s="147" t="s">
        <v>217</v>
      </c>
      <c r="E8561" s="161"/>
      <c r="F8561" s="162"/>
      <c r="G8561" s="147"/>
      <c r="H8561" s="146"/>
      <c r="J8561" s="146"/>
      <c r="L8561" s="150"/>
      <c r="N8561" s="163"/>
      <c r="O8561" s="146"/>
      <c r="P8561" s="146"/>
      <c r="Q8561" s="146"/>
      <c r="R8561" s="34"/>
      <c r="S8561" s="35"/>
      <c r="T8561" s="147"/>
    </row>
    <row r="8562">
      <c r="A8562" s="147"/>
      <c r="B8562" s="64"/>
      <c r="C8562" s="147" t="s">
        <v>217</v>
      </c>
      <c r="E8562" s="161"/>
      <c r="F8562" s="162"/>
      <c r="G8562" s="147"/>
      <c r="H8562" s="146"/>
      <c r="J8562" s="146"/>
      <c r="L8562" s="150"/>
      <c r="N8562" s="163"/>
      <c r="O8562" s="146"/>
      <c r="P8562" s="146"/>
      <c r="Q8562" s="146"/>
      <c r="R8562" s="34"/>
      <c r="S8562" s="35"/>
      <c r="T8562" s="147"/>
    </row>
    <row r="8563">
      <c r="A8563" s="147"/>
      <c r="B8563" s="64"/>
      <c r="C8563" s="147" t="s">
        <v>217</v>
      </c>
      <c r="E8563" s="161"/>
      <c r="F8563" s="162"/>
      <c r="G8563" s="147"/>
      <c r="H8563" s="146"/>
      <c r="J8563" s="146"/>
      <c r="L8563" s="150"/>
      <c r="N8563" s="163"/>
      <c r="O8563" s="146"/>
      <c r="P8563" s="146"/>
      <c r="Q8563" s="146"/>
      <c r="R8563" s="34"/>
      <c r="S8563" s="35"/>
      <c r="T8563" s="147"/>
    </row>
    <row r="8564">
      <c r="A8564" s="147"/>
      <c r="B8564" s="64"/>
      <c r="C8564" s="147" t="s">
        <v>217</v>
      </c>
      <c r="E8564" s="161"/>
      <c r="F8564" s="162"/>
      <c r="G8564" s="147"/>
      <c r="H8564" s="146"/>
      <c r="J8564" s="146"/>
      <c r="L8564" s="150"/>
      <c r="N8564" s="163"/>
      <c r="O8564" s="146"/>
      <c r="P8564" s="146"/>
      <c r="Q8564" s="146"/>
      <c r="R8564" s="34"/>
      <c r="S8564" s="35"/>
      <c r="T8564" s="147"/>
    </row>
    <row r="8565">
      <c r="A8565" s="147"/>
      <c r="B8565" s="64"/>
      <c r="C8565" s="147" t="s">
        <v>217</v>
      </c>
      <c r="E8565" s="161"/>
      <c r="F8565" s="162"/>
      <c r="G8565" s="147"/>
      <c r="H8565" s="146"/>
      <c r="J8565" s="146"/>
      <c r="L8565" s="150"/>
      <c r="N8565" s="163"/>
      <c r="O8565" s="146"/>
      <c r="P8565" s="146"/>
      <c r="Q8565" s="146"/>
      <c r="R8565" s="34"/>
      <c r="S8565" s="35"/>
      <c r="T8565" s="147"/>
    </row>
    <row r="8566">
      <c r="A8566" s="147"/>
      <c r="B8566" s="64"/>
      <c r="C8566" s="147" t="s">
        <v>217</v>
      </c>
      <c r="E8566" s="161"/>
      <c r="F8566" s="162"/>
      <c r="G8566" s="147"/>
      <c r="H8566" s="146"/>
      <c r="J8566" s="146"/>
      <c r="L8566" s="150"/>
      <c r="N8566" s="163"/>
      <c r="O8566" s="146"/>
      <c r="P8566" s="146"/>
      <c r="Q8566" s="146"/>
      <c r="R8566" s="34"/>
      <c r="S8566" s="35"/>
      <c r="T8566" s="147"/>
    </row>
    <row r="8567">
      <c r="A8567" s="147"/>
      <c r="B8567" s="64"/>
      <c r="C8567" s="147" t="s">
        <v>217</v>
      </c>
      <c r="E8567" s="161"/>
      <c r="F8567" s="162"/>
      <c r="G8567" s="147"/>
      <c r="H8567" s="146"/>
      <c r="J8567" s="146"/>
      <c r="L8567" s="150"/>
      <c r="N8567" s="163"/>
      <c r="O8567" s="146"/>
      <c r="P8567" s="146"/>
      <c r="Q8567" s="146"/>
      <c r="R8567" s="34"/>
      <c r="S8567" s="35"/>
      <c r="T8567" s="147"/>
    </row>
    <row r="8568">
      <c r="A8568" s="147"/>
      <c r="B8568" s="64"/>
      <c r="C8568" s="147" t="s">
        <v>217</v>
      </c>
      <c r="E8568" s="161"/>
      <c r="F8568" s="162"/>
      <c r="G8568" s="147"/>
      <c r="H8568" s="146"/>
      <c r="J8568" s="146"/>
      <c r="L8568" s="150"/>
      <c r="N8568" s="163"/>
      <c r="O8568" s="146"/>
      <c r="P8568" s="146"/>
      <c r="Q8568" s="146"/>
      <c r="R8568" s="34"/>
      <c r="S8568" s="35"/>
      <c r="T8568" s="147"/>
    </row>
    <row r="8569">
      <c r="A8569" s="147"/>
      <c r="B8569" s="64"/>
      <c r="C8569" s="147" t="s">
        <v>217</v>
      </c>
      <c r="E8569" s="161"/>
      <c r="F8569" s="162"/>
      <c r="G8569" s="147"/>
      <c r="H8569" s="146"/>
      <c r="J8569" s="146"/>
      <c r="L8569" s="150"/>
      <c r="N8569" s="163"/>
      <c r="O8569" s="146"/>
      <c r="P8569" s="146"/>
      <c r="Q8569" s="146"/>
      <c r="R8569" s="34"/>
      <c r="S8569" s="35"/>
      <c r="T8569" s="147"/>
    </row>
    <row r="8570">
      <c r="A8570" s="147"/>
      <c r="B8570" s="64"/>
      <c r="C8570" s="147" t="s">
        <v>217</v>
      </c>
      <c r="E8570" s="161"/>
      <c r="F8570" s="162"/>
      <c r="G8570" s="147"/>
      <c r="H8570" s="146"/>
      <c r="J8570" s="146"/>
      <c r="L8570" s="150"/>
      <c r="N8570" s="163"/>
      <c r="O8570" s="146"/>
      <c r="P8570" s="146"/>
      <c r="Q8570" s="146"/>
      <c r="R8570" s="34"/>
      <c r="S8570" s="35"/>
      <c r="T8570" s="147"/>
    </row>
    <row r="8571">
      <c r="A8571" s="147"/>
      <c r="B8571" s="64"/>
      <c r="C8571" s="147" t="s">
        <v>217</v>
      </c>
      <c r="E8571" s="161"/>
      <c r="F8571" s="162"/>
      <c r="G8571" s="147"/>
      <c r="H8571" s="146"/>
      <c r="J8571" s="146"/>
      <c r="L8571" s="150"/>
      <c r="N8571" s="163"/>
      <c r="O8571" s="146"/>
      <c r="P8571" s="146"/>
      <c r="Q8571" s="146"/>
      <c r="R8571" s="34"/>
      <c r="S8571" s="35"/>
      <c r="T8571" s="147"/>
    </row>
    <row r="8572">
      <c r="A8572" s="147"/>
      <c r="B8572" s="64"/>
      <c r="C8572" s="147" t="s">
        <v>217</v>
      </c>
      <c r="E8572" s="161"/>
      <c r="F8572" s="162"/>
      <c r="G8572" s="147"/>
      <c r="H8572" s="146"/>
      <c r="J8572" s="146"/>
      <c r="L8572" s="150"/>
      <c r="N8572" s="163"/>
      <c r="O8572" s="146"/>
      <c r="P8572" s="146"/>
      <c r="Q8572" s="146"/>
      <c r="R8572" s="34"/>
      <c r="S8572" s="35"/>
      <c r="T8572" s="147"/>
    </row>
    <row r="8573">
      <c r="A8573" s="147"/>
      <c r="B8573" s="64"/>
      <c r="C8573" s="147" t="s">
        <v>217</v>
      </c>
      <c r="E8573" s="161"/>
      <c r="F8573" s="162"/>
      <c r="G8573" s="147"/>
      <c r="H8573" s="146"/>
      <c r="J8573" s="146"/>
      <c r="L8573" s="150"/>
      <c r="N8573" s="163"/>
      <c r="O8573" s="146"/>
      <c r="P8573" s="146"/>
      <c r="Q8573" s="146"/>
      <c r="R8573" s="34"/>
      <c r="S8573" s="35"/>
      <c r="T8573" s="147"/>
    </row>
    <row r="8574">
      <c r="A8574" s="147"/>
      <c r="B8574" s="64"/>
      <c r="C8574" s="147" t="s">
        <v>217</v>
      </c>
      <c r="E8574" s="161"/>
      <c r="F8574" s="162"/>
      <c r="G8574" s="147"/>
      <c r="H8574" s="146"/>
      <c r="J8574" s="146"/>
      <c r="L8574" s="150"/>
      <c r="N8574" s="163"/>
      <c r="O8574" s="146"/>
      <c r="P8574" s="146"/>
      <c r="Q8574" s="146"/>
      <c r="R8574" s="34"/>
      <c r="S8574" s="35"/>
      <c r="T8574" s="147"/>
    </row>
    <row r="8575">
      <c r="A8575" s="147"/>
      <c r="B8575" s="64"/>
      <c r="C8575" s="147" t="s">
        <v>217</v>
      </c>
      <c r="E8575" s="161"/>
      <c r="F8575" s="162"/>
      <c r="G8575" s="147"/>
      <c r="H8575" s="146"/>
      <c r="J8575" s="146"/>
      <c r="L8575" s="150"/>
      <c r="N8575" s="163"/>
      <c r="O8575" s="146"/>
      <c r="P8575" s="146"/>
      <c r="Q8575" s="146"/>
      <c r="R8575" s="34"/>
      <c r="S8575" s="35"/>
      <c r="T8575" s="147"/>
    </row>
    <row r="8576">
      <c r="A8576" s="147"/>
      <c r="B8576" s="64"/>
      <c r="C8576" s="147" t="s">
        <v>217</v>
      </c>
      <c r="E8576" s="161"/>
      <c r="F8576" s="162"/>
      <c r="G8576" s="147"/>
      <c r="H8576" s="146"/>
      <c r="J8576" s="146"/>
      <c r="L8576" s="150"/>
      <c r="N8576" s="163"/>
      <c r="O8576" s="146"/>
      <c r="P8576" s="146"/>
      <c r="Q8576" s="146"/>
      <c r="R8576" s="34"/>
      <c r="S8576" s="35"/>
      <c r="T8576" s="147"/>
    </row>
    <row r="8577">
      <c r="A8577" s="147"/>
      <c r="B8577" s="64"/>
      <c r="C8577" s="147" t="s">
        <v>217</v>
      </c>
      <c r="E8577" s="161"/>
      <c r="F8577" s="162"/>
      <c r="G8577" s="147"/>
      <c r="H8577" s="146"/>
      <c r="J8577" s="146"/>
      <c r="L8577" s="150"/>
      <c r="N8577" s="163"/>
      <c r="O8577" s="146"/>
      <c r="P8577" s="146"/>
      <c r="Q8577" s="146"/>
      <c r="R8577" s="34"/>
      <c r="S8577" s="35"/>
      <c r="T8577" s="147"/>
    </row>
    <row r="8578">
      <c r="A8578" s="147"/>
      <c r="B8578" s="64"/>
      <c r="C8578" s="147" t="s">
        <v>217</v>
      </c>
      <c r="E8578" s="161"/>
      <c r="F8578" s="162"/>
      <c r="G8578" s="147"/>
      <c r="H8578" s="146"/>
      <c r="J8578" s="146"/>
      <c r="L8578" s="150"/>
      <c r="N8578" s="163"/>
      <c r="O8578" s="146"/>
      <c r="P8578" s="146"/>
      <c r="Q8578" s="146"/>
      <c r="R8578" s="34"/>
      <c r="S8578" s="35"/>
      <c r="T8578" s="147"/>
    </row>
    <row r="8579">
      <c r="A8579" s="147"/>
      <c r="B8579" s="64"/>
      <c r="C8579" s="147" t="s">
        <v>217</v>
      </c>
      <c r="E8579" s="161"/>
      <c r="F8579" s="162"/>
      <c r="G8579" s="147"/>
      <c r="H8579" s="146"/>
      <c r="J8579" s="146"/>
      <c r="L8579" s="150"/>
      <c r="N8579" s="163"/>
      <c r="O8579" s="146"/>
      <c r="P8579" s="146"/>
      <c r="Q8579" s="146"/>
      <c r="R8579" s="34"/>
      <c r="S8579" s="35"/>
      <c r="T8579" s="147"/>
    </row>
    <row r="8580">
      <c r="A8580" s="147"/>
      <c r="B8580" s="64"/>
      <c r="C8580" s="147" t="s">
        <v>217</v>
      </c>
      <c r="E8580" s="161"/>
      <c r="F8580" s="162"/>
      <c r="G8580" s="147"/>
      <c r="H8580" s="146"/>
      <c r="J8580" s="146"/>
      <c r="L8580" s="150"/>
      <c r="N8580" s="163"/>
      <c r="O8580" s="146"/>
      <c r="P8580" s="146"/>
      <c r="Q8580" s="146"/>
      <c r="R8580" s="34"/>
      <c r="S8580" s="35"/>
      <c r="T8580" s="147"/>
    </row>
    <row r="8581">
      <c r="A8581" s="147"/>
      <c r="B8581" s="64"/>
      <c r="C8581" s="147" t="s">
        <v>217</v>
      </c>
      <c r="E8581" s="161"/>
      <c r="F8581" s="162"/>
      <c r="G8581" s="147"/>
      <c r="H8581" s="146"/>
      <c r="J8581" s="146"/>
      <c r="L8581" s="150"/>
      <c r="N8581" s="163"/>
      <c r="O8581" s="146"/>
      <c r="P8581" s="146"/>
      <c r="Q8581" s="146"/>
      <c r="R8581" s="34"/>
      <c r="S8581" s="35"/>
      <c r="T8581" s="147"/>
    </row>
    <row r="8582">
      <c r="A8582" s="147"/>
      <c r="B8582" s="64"/>
      <c r="C8582" s="147" t="s">
        <v>217</v>
      </c>
      <c r="E8582" s="161"/>
      <c r="F8582" s="162"/>
      <c r="G8582" s="147"/>
      <c r="H8582" s="146"/>
      <c r="J8582" s="146"/>
      <c r="L8582" s="150"/>
      <c r="N8582" s="163"/>
      <c r="O8582" s="146"/>
      <c r="P8582" s="146"/>
      <c r="Q8582" s="146"/>
      <c r="R8582" s="34"/>
      <c r="S8582" s="35"/>
      <c r="T8582" s="147"/>
    </row>
    <row r="8583">
      <c r="A8583" s="147"/>
      <c r="B8583" s="64"/>
      <c r="C8583" s="147" t="s">
        <v>217</v>
      </c>
      <c r="E8583" s="161"/>
      <c r="F8583" s="162"/>
      <c r="G8583" s="147"/>
      <c r="H8583" s="146"/>
      <c r="J8583" s="146"/>
      <c r="L8583" s="150"/>
      <c r="N8583" s="163"/>
      <c r="O8583" s="146"/>
      <c r="P8583" s="146"/>
      <c r="Q8583" s="146"/>
      <c r="R8583" s="34"/>
      <c r="S8583" s="35"/>
      <c r="T8583" s="147"/>
    </row>
    <row r="8584">
      <c r="A8584" s="147"/>
      <c r="B8584" s="64"/>
      <c r="C8584" s="147" t="s">
        <v>217</v>
      </c>
      <c r="E8584" s="161"/>
      <c r="F8584" s="162"/>
      <c r="G8584" s="147"/>
      <c r="H8584" s="146"/>
      <c r="J8584" s="146"/>
      <c r="L8584" s="150"/>
      <c r="N8584" s="163"/>
      <c r="O8584" s="146"/>
      <c r="P8584" s="146"/>
      <c r="Q8584" s="146"/>
      <c r="R8584" s="34"/>
      <c r="S8584" s="35"/>
      <c r="T8584" s="147"/>
    </row>
    <row r="8585">
      <c r="A8585" s="147"/>
      <c r="B8585" s="64"/>
      <c r="C8585" s="147" t="s">
        <v>217</v>
      </c>
      <c r="E8585" s="161"/>
      <c r="F8585" s="162"/>
      <c r="G8585" s="147"/>
      <c r="H8585" s="146"/>
      <c r="J8585" s="146"/>
      <c r="L8585" s="150"/>
      <c r="N8585" s="163"/>
      <c r="O8585" s="146"/>
      <c r="P8585" s="146"/>
      <c r="Q8585" s="146"/>
      <c r="R8585" s="34"/>
      <c r="S8585" s="35"/>
      <c r="T8585" s="147"/>
    </row>
    <row r="8586">
      <c r="A8586" s="147"/>
      <c r="B8586" s="64"/>
      <c r="C8586" s="147" t="s">
        <v>217</v>
      </c>
      <c r="E8586" s="161"/>
      <c r="F8586" s="162"/>
      <c r="G8586" s="147"/>
      <c r="H8586" s="146"/>
      <c r="J8586" s="146"/>
      <c r="L8586" s="150"/>
      <c r="N8586" s="163"/>
      <c r="O8586" s="146"/>
      <c r="P8586" s="146"/>
      <c r="Q8586" s="146"/>
      <c r="R8586" s="34"/>
      <c r="S8586" s="35"/>
      <c r="T8586" s="147"/>
    </row>
    <row r="8587">
      <c r="A8587" s="147"/>
      <c r="B8587" s="64"/>
      <c r="C8587" s="147" t="s">
        <v>217</v>
      </c>
      <c r="E8587" s="161"/>
      <c r="F8587" s="162"/>
      <c r="G8587" s="147"/>
      <c r="H8587" s="146"/>
      <c r="J8587" s="146"/>
      <c r="L8587" s="150"/>
      <c r="N8587" s="163"/>
      <c r="O8587" s="146"/>
      <c r="P8587" s="146"/>
      <c r="Q8587" s="146"/>
      <c r="R8587" s="34"/>
      <c r="S8587" s="35"/>
      <c r="T8587" s="147"/>
    </row>
    <row r="8588">
      <c r="A8588" s="147"/>
      <c r="B8588" s="64"/>
      <c r="C8588" s="147" t="s">
        <v>217</v>
      </c>
      <c r="E8588" s="161"/>
      <c r="F8588" s="162"/>
      <c r="G8588" s="147"/>
      <c r="H8588" s="146"/>
      <c r="J8588" s="146"/>
      <c r="L8588" s="150"/>
      <c r="N8588" s="163"/>
      <c r="O8588" s="146"/>
      <c r="P8588" s="146"/>
      <c r="Q8588" s="146"/>
      <c r="R8588" s="34"/>
      <c r="S8588" s="35"/>
      <c r="T8588" s="147"/>
    </row>
    <row r="8589">
      <c r="A8589" s="147"/>
      <c r="B8589" s="64"/>
      <c r="C8589" s="147" t="s">
        <v>217</v>
      </c>
      <c r="E8589" s="161"/>
      <c r="F8589" s="162"/>
      <c r="G8589" s="147"/>
      <c r="H8589" s="146"/>
      <c r="J8589" s="146"/>
      <c r="L8589" s="150"/>
      <c r="N8589" s="163"/>
      <c r="O8589" s="146"/>
      <c r="P8589" s="146"/>
      <c r="Q8589" s="146"/>
      <c r="R8589" s="34"/>
      <c r="S8589" s="35"/>
      <c r="T8589" s="147"/>
    </row>
    <row r="8590">
      <c r="A8590" s="147"/>
      <c r="B8590" s="64"/>
      <c r="C8590" s="147" t="s">
        <v>217</v>
      </c>
      <c r="E8590" s="161"/>
      <c r="F8590" s="162"/>
      <c r="G8590" s="147"/>
      <c r="H8590" s="146"/>
      <c r="J8590" s="146"/>
      <c r="L8590" s="150"/>
      <c r="N8590" s="163"/>
      <c r="O8590" s="146"/>
      <c r="P8590" s="146"/>
      <c r="Q8590" s="146"/>
      <c r="R8590" s="34"/>
      <c r="S8590" s="35"/>
      <c r="T8590" s="147"/>
    </row>
    <row r="8591">
      <c r="A8591" s="147"/>
      <c r="B8591" s="64"/>
      <c r="C8591" s="147" t="s">
        <v>217</v>
      </c>
      <c r="E8591" s="161"/>
      <c r="F8591" s="162"/>
      <c r="G8591" s="147"/>
      <c r="H8591" s="146"/>
      <c r="J8591" s="146"/>
      <c r="L8591" s="150"/>
      <c r="N8591" s="163"/>
      <c r="O8591" s="146"/>
      <c r="P8591" s="146"/>
      <c r="Q8591" s="146"/>
      <c r="R8591" s="34"/>
      <c r="S8591" s="35"/>
      <c r="T8591" s="147"/>
    </row>
    <row r="8592">
      <c r="A8592" s="147"/>
      <c r="B8592" s="64"/>
      <c r="C8592" s="147" t="s">
        <v>217</v>
      </c>
      <c r="E8592" s="161"/>
      <c r="F8592" s="162"/>
      <c r="G8592" s="147"/>
      <c r="H8592" s="146"/>
      <c r="J8592" s="146"/>
      <c r="L8592" s="150"/>
      <c r="N8592" s="163"/>
      <c r="O8592" s="146"/>
      <c r="P8592" s="146"/>
      <c r="Q8592" s="146"/>
      <c r="R8592" s="34"/>
      <c r="S8592" s="35"/>
      <c r="T8592" s="147"/>
    </row>
    <row r="8593">
      <c r="A8593" s="147"/>
      <c r="B8593" s="64"/>
      <c r="C8593" s="147" t="s">
        <v>217</v>
      </c>
      <c r="E8593" s="161"/>
      <c r="F8593" s="162"/>
      <c r="G8593" s="147"/>
      <c r="H8593" s="146"/>
      <c r="J8593" s="146"/>
      <c r="L8593" s="150"/>
      <c r="N8593" s="163"/>
      <c r="O8593" s="146"/>
      <c r="P8593" s="146"/>
      <c r="Q8593" s="146"/>
      <c r="R8593" s="34"/>
      <c r="S8593" s="35"/>
      <c r="T8593" s="147"/>
    </row>
    <row r="8594">
      <c r="A8594" s="147"/>
      <c r="B8594" s="64"/>
      <c r="C8594" s="147" t="s">
        <v>217</v>
      </c>
      <c r="E8594" s="161"/>
      <c r="F8594" s="162"/>
      <c r="G8594" s="147"/>
      <c r="H8594" s="146"/>
      <c r="J8594" s="146"/>
      <c r="L8594" s="150"/>
      <c r="N8594" s="163"/>
      <c r="O8594" s="146"/>
      <c r="P8594" s="146"/>
      <c r="Q8594" s="146"/>
      <c r="R8594" s="34"/>
      <c r="S8594" s="35"/>
      <c r="T8594" s="147"/>
    </row>
    <row r="8595">
      <c r="A8595" s="147"/>
      <c r="B8595" s="64"/>
      <c r="C8595" s="147" t="s">
        <v>217</v>
      </c>
      <c r="E8595" s="161"/>
      <c r="F8595" s="162"/>
      <c r="G8595" s="147"/>
      <c r="H8595" s="146"/>
      <c r="J8595" s="146"/>
      <c r="L8595" s="150"/>
      <c r="N8595" s="163"/>
      <c r="O8595" s="146"/>
      <c r="P8595" s="146"/>
      <c r="Q8595" s="146"/>
      <c r="R8595" s="34"/>
      <c r="S8595" s="35"/>
      <c r="T8595" s="147"/>
    </row>
    <row r="8596">
      <c r="A8596" s="147"/>
      <c r="B8596" s="64"/>
      <c r="C8596" s="147" t="s">
        <v>217</v>
      </c>
      <c r="E8596" s="161"/>
      <c r="F8596" s="162"/>
      <c r="G8596" s="147"/>
      <c r="H8596" s="146"/>
      <c r="J8596" s="146"/>
      <c r="L8596" s="150"/>
      <c r="N8596" s="163"/>
      <c r="O8596" s="146"/>
      <c r="P8596" s="146"/>
      <c r="Q8596" s="146"/>
      <c r="R8596" s="34"/>
      <c r="S8596" s="35"/>
      <c r="T8596" s="147"/>
    </row>
    <row r="8597">
      <c r="A8597" s="147"/>
      <c r="B8597" s="64"/>
      <c r="C8597" s="147" t="s">
        <v>217</v>
      </c>
      <c r="E8597" s="161"/>
      <c r="F8597" s="162"/>
      <c r="G8597" s="147"/>
      <c r="H8597" s="146"/>
      <c r="J8597" s="146"/>
      <c r="L8597" s="150"/>
      <c r="N8597" s="163"/>
      <c r="O8597" s="146"/>
      <c r="P8597" s="146"/>
      <c r="Q8597" s="146"/>
      <c r="R8597" s="34"/>
      <c r="S8597" s="35"/>
      <c r="T8597" s="147"/>
    </row>
    <row r="8598">
      <c r="A8598" s="147"/>
      <c r="B8598" s="64"/>
      <c r="C8598" s="147" t="s">
        <v>217</v>
      </c>
      <c r="E8598" s="161"/>
      <c r="F8598" s="162"/>
      <c r="G8598" s="147"/>
      <c r="H8598" s="146"/>
      <c r="J8598" s="146"/>
      <c r="L8598" s="150"/>
      <c r="N8598" s="163"/>
      <c r="O8598" s="146"/>
      <c r="P8598" s="146"/>
      <c r="Q8598" s="146"/>
      <c r="R8598" s="34"/>
      <c r="S8598" s="35"/>
      <c r="T8598" s="147"/>
    </row>
    <row r="8599">
      <c r="A8599" s="147"/>
      <c r="B8599" s="64"/>
      <c r="C8599" s="147" t="s">
        <v>217</v>
      </c>
      <c r="E8599" s="161"/>
      <c r="F8599" s="162"/>
      <c r="G8599" s="147"/>
      <c r="H8599" s="146"/>
      <c r="J8599" s="146"/>
      <c r="L8599" s="150"/>
      <c r="N8599" s="163"/>
      <c r="O8599" s="146"/>
      <c r="P8599" s="146"/>
      <c r="Q8599" s="146"/>
      <c r="R8599" s="34"/>
      <c r="S8599" s="35"/>
      <c r="T8599" s="147"/>
    </row>
    <row r="8600">
      <c r="A8600" s="147"/>
      <c r="B8600" s="64"/>
      <c r="C8600" s="147" t="s">
        <v>217</v>
      </c>
      <c r="E8600" s="161"/>
      <c r="F8600" s="162"/>
      <c r="G8600" s="147"/>
      <c r="H8600" s="146"/>
      <c r="J8600" s="146"/>
      <c r="L8600" s="150"/>
      <c r="N8600" s="163"/>
      <c r="O8600" s="146"/>
      <c r="P8600" s="146"/>
      <c r="Q8600" s="146"/>
      <c r="R8600" s="34"/>
      <c r="S8600" s="35"/>
      <c r="T8600" s="147"/>
    </row>
    <row r="8601">
      <c r="A8601" s="147"/>
      <c r="B8601" s="64"/>
      <c r="C8601" s="147" t="s">
        <v>217</v>
      </c>
      <c r="E8601" s="161"/>
      <c r="F8601" s="162"/>
      <c r="G8601" s="147"/>
      <c r="H8601" s="146"/>
      <c r="J8601" s="146"/>
      <c r="L8601" s="150"/>
      <c r="N8601" s="163"/>
      <c r="O8601" s="146"/>
      <c r="P8601" s="146"/>
      <c r="Q8601" s="146"/>
      <c r="R8601" s="34"/>
      <c r="S8601" s="35"/>
      <c r="T8601" s="147"/>
    </row>
    <row r="8602">
      <c r="A8602" s="147"/>
      <c r="B8602" s="64"/>
      <c r="C8602" s="147" t="s">
        <v>217</v>
      </c>
      <c r="E8602" s="161"/>
      <c r="F8602" s="162"/>
      <c r="G8602" s="147"/>
      <c r="H8602" s="146"/>
      <c r="J8602" s="146"/>
      <c r="L8602" s="150"/>
      <c r="N8602" s="163"/>
      <c r="O8602" s="146"/>
      <c r="P8602" s="146"/>
      <c r="Q8602" s="146"/>
      <c r="R8602" s="34"/>
      <c r="S8602" s="35"/>
      <c r="T8602" s="147"/>
    </row>
    <row r="8603">
      <c r="A8603" s="147"/>
      <c r="B8603" s="64"/>
      <c r="C8603" s="147" t="s">
        <v>217</v>
      </c>
      <c r="E8603" s="161"/>
      <c r="F8603" s="162"/>
      <c r="G8603" s="147"/>
      <c r="H8603" s="146"/>
      <c r="J8603" s="146"/>
      <c r="L8603" s="150"/>
      <c r="N8603" s="163"/>
      <c r="O8603" s="146"/>
      <c r="P8603" s="146"/>
      <c r="Q8603" s="146"/>
      <c r="R8603" s="34"/>
      <c r="S8603" s="35"/>
      <c r="T8603" s="147"/>
    </row>
    <row r="8604">
      <c r="A8604" s="147"/>
      <c r="B8604" s="64"/>
      <c r="C8604" s="147" t="s">
        <v>217</v>
      </c>
      <c r="E8604" s="161"/>
      <c r="F8604" s="162"/>
      <c r="G8604" s="147"/>
      <c r="H8604" s="146"/>
      <c r="J8604" s="146"/>
      <c r="L8604" s="150"/>
      <c r="N8604" s="163"/>
      <c r="O8604" s="146"/>
      <c r="P8604" s="146"/>
      <c r="Q8604" s="146"/>
      <c r="R8604" s="34"/>
      <c r="S8604" s="35"/>
      <c r="T8604" s="147"/>
    </row>
    <row r="8605">
      <c r="A8605" s="147"/>
      <c r="B8605" s="64"/>
      <c r="C8605" s="147" t="s">
        <v>217</v>
      </c>
      <c r="E8605" s="161"/>
      <c r="F8605" s="162"/>
      <c r="G8605" s="147"/>
      <c r="H8605" s="146"/>
      <c r="J8605" s="146"/>
      <c r="L8605" s="150"/>
      <c r="N8605" s="163"/>
      <c r="O8605" s="146"/>
      <c r="P8605" s="146"/>
      <c r="Q8605" s="146"/>
      <c r="R8605" s="34"/>
      <c r="S8605" s="35"/>
      <c r="T8605" s="147"/>
    </row>
    <row r="8606">
      <c r="A8606" s="147"/>
      <c r="B8606" s="64"/>
      <c r="C8606" s="147" t="s">
        <v>217</v>
      </c>
      <c r="E8606" s="161"/>
      <c r="F8606" s="162"/>
      <c r="G8606" s="147"/>
      <c r="H8606" s="146"/>
      <c r="J8606" s="146"/>
      <c r="L8606" s="150"/>
      <c r="N8606" s="163"/>
      <c r="O8606" s="146"/>
      <c r="P8606" s="146"/>
      <c r="Q8606" s="146"/>
      <c r="R8606" s="34"/>
      <c r="S8606" s="35"/>
      <c r="T8606" s="147"/>
    </row>
    <row r="8607">
      <c r="A8607" s="147"/>
      <c r="B8607" s="64"/>
      <c r="C8607" s="147" t="s">
        <v>217</v>
      </c>
      <c r="E8607" s="161"/>
      <c r="F8607" s="162"/>
      <c r="G8607" s="147"/>
      <c r="H8607" s="146"/>
      <c r="J8607" s="146"/>
      <c r="L8607" s="150"/>
      <c r="N8607" s="163"/>
      <c r="O8607" s="146"/>
      <c r="P8607" s="146"/>
      <c r="Q8607" s="146"/>
      <c r="R8607" s="34"/>
      <c r="S8607" s="35"/>
      <c r="T8607" s="147"/>
    </row>
    <row r="8608">
      <c r="A8608" s="147"/>
      <c r="B8608" s="64"/>
      <c r="C8608" s="147" t="s">
        <v>217</v>
      </c>
      <c r="E8608" s="161"/>
      <c r="F8608" s="162"/>
      <c r="G8608" s="147"/>
      <c r="H8608" s="146"/>
      <c r="J8608" s="146"/>
      <c r="L8608" s="150"/>
      <c r="N8608" s="163"/>
      <c r="O8608" s="146"/>
      <c r="P8608" s="146"/>
      <c r="Q8608" s="146"/>
      <c r="R8608" s="34"/>
      <c r="S8608" s="35"/>
      <c r="T8608" s="147"/>
    </row>
    <row r="8609">
      <c r="A8609" s="147"/>
      <c r="B8609" s="64"/>
      <c r="C8609" s="147" t="s">
        <v>217</v>
      </c>
      <c r="E8609" s="161"/>
      <c r="F8609" s="162"/>
      <c r="G8609" s="147"/>
      <c r="H8609" s="146"/>
      <c r="J8609" s="146"/>
      <c r="L8609" s="150"/>
      <c r="N8609" s="163"/>
      <c r="O8609" s="146"/>
      <c r="P8609" s="146"/>
      <c r="Q8609" s="146"/>
      <c r="R8609" s="34"/>
      <c r="S8609" s="35"/>
      <c r="T8609" s="147"/>
    </row>
    <row r="8610">
      <c r="A8610" s="147"/>
      <c r="B8610" s="64"/>
      <c r="C8610" s="147" t="s">
        <v>217</v>
      </c>
      <c r="E8610" s="161"/>
      <c r="F8610" s="162"/>
      <c r="G8610" s="147"/>
      <c r="H8610" s="146"/>
      <c r="J8610" s="146"/>
      <c r="L8610" s="150"/>
      <c r="N8610" s="163"/>
      <c r="O8610" s="146"/>
      <c r="P8610" s="146"/>
      <c r="Q8610" s="146"/>
      <c r="R8610" s="34"/>
      <c r="S8610" s="35"/>
      <c r="T8610" s="147"/>
    </row>
    <row r="8611">
      <c r="A8611" s="147"/>
      <c r="B8611" s="64"/>
      <c r="C8611" s="147" t="s">
        <v>217</v>
      </c>
      <c r="E8611" s="161"/>
      <c r="F8611" s="162"/>
      <c r="G8611" s="147"/>
      <c r="H8611" s="146"/>
      <c r="J8611" s="146"/>
      <c r="L8611" s="150"/>
      <c r="N8611" s="163"/>
      <c r="O8611" s="146"/>
      <c r="P8611" s="146"/>
      <c r="Q8611" s="146"/>
      <c r="R8611" s="34"/>
      <c r="S8611" s="35"/>
      <c r="T8611" s="147"/>
    </row>
    <row r="8612">
      <c r="A8612" s="147"/>
      <c r="B8612" s="64"/>
      <c r="C8612" s="147" t="s">
        <v>217</v>
      </c>
      <c r="E8612" s="161"/>
      <c r="F8612" s="162"/>
      <c r="G8612" s="147"/>
      <c r="H8612" s="146"/>
      <c r="J8612" s="146"/>
      <c r="L8612" s="150"/>
      <c r="N8612" s="163"/>
      <c r="O8612" s="146"/>
      <c r="P8612" s="146"/>
      <c r="Q8612" s="146"/>
      <c r="R8612" s="34"/>
      <c r="S8612" s="35"/>
      <c r="T8612" s="147"/>
    </row>
    <row r="8613">
      <c r="A8613" s="147"/>
      <c r="B8613" s="64"/>
      <c r="C8613" s="147" t="s">
        <v>217</v>
      </c>
      <c r="E8613" s="161"/>
      <c r="F8613" s="162"/>
      <c r="G8613" s="147"/>
      <c r="H8613" s="146"/>
      <c r="J8613" s="146"/>
      <c r="L8613" s="150"/>
      <c r="N8613" s="163"/>
      <c r="O8613" s="146"/>
      <c r="P8613" s="146"/>
      <c r="Q8613" s="146"/>
      <c r="R8613" s="34"/>
      <c r="S8613" s="35"/>
      <c r="T8613" s="147"/>
    </row>
    <row r="8614">
      <c r="A8614" s="147"/>
      <c r="B8614" s="64"/>
      <c r="C8614" s="147" t="s">
        <v>217</v>
      </c>
      <c r="E8614" s="161"/>
      <c r="F8614" s="162"/>
      <c r="G8614" s="147"/>
      <c r="H8614" s="146"/>
      <c r="J8614" s="146"/>
      <c r="L8614" s="150"/>
      <c r="N8614" s="163"/>
      <c r="O8614" s="146"/>
      <c r="P8614" s="146"/>
      <c r="Q8614" s="146"/>
      <c r="R8614" s="34"/>
      <c r="S8614" s="35"/>
      <c r="T8614" s="147"/>
    </row>
    <row r="8615">
      <c r="A8615" s="147"/>
      <c r="B8615" s="64"/>
      <c r="C8615" s="147" t="s">
        <v>217</v>
      </c>
      <c r="E8615" s="161"/>
      <c r="F8615" s="162"/>
      <c r="G8615" s="147"/>
      <c r="H8615" s="146"/>
      <c r="J8615" s="146"/>
      <c r="L8615" s="150"/>
      <c r="N8615" s="163"/>
      <c r="O8615" s="146"/>
      <c r="P8615" s="146"/>
      <c r="Q8615" s="146"/>
      <c r="R8615" s="34"/>
      <c r="S8615" s="35"/>
      <c r="T8615" s="147"/>
    </row>
    <row r="8616">
      <c r="A8616" s="147"/>
      <c r="B8616" s="64"/>
      <c r="C8616" s="147" t="s">
        <v>217</v>
      </c>
      <c r="E8616" s="161"/>
      <c r="F8616" s="162"/>
      <c r="G8616" s="147"/>
      <c r="H8616" s="146"/>
      <c r="J8616" s="146"/>
      <c r="L8616" s="150"/>
      <c r="N8616" s="163"/>
      <c r="O8616" s="146"/>
      <c r="P8616" s="146"/>
      <c r="Q8616" s="146"/>
      <c r="R8616" s="34"/>
      <c r="S8616" s="35"/>
      <c r="T8616" s="147"/>
    </row>
    <row r="8617">
      <c r="A8617" s="147"/>
      <c r="B8617" s="64"/>
      <c r="C8617" s="147" t="s">
        <v>217</v>
      </c>
      <c r="E8617" s="161"/>
      <c r="F8617" s="162"/>
      <c r="G8617" s="147"/>
      <c r="H8617" s="146"/>
      <c r="J8617" s="146"/>
      <c r="L8617" s="150"/>
      <c r="N8617" s="163"/>
      <c r="O8617" s="146"/>
      <c r="P8617" s="146"/>
      <c r="Q8617" s="146"/>
      <c r="R8617" s="34"/>
      <c r="S8617" s="35"/>
      <c r="T8617" s="147"/>
    </row>
    <row r="8618">
      <c r="A8618" s="147"/>
      <c r="B8618" s="64"/>
      <c r="C8618" s="147" t="s">
        <v>217</v>
      </c>
      <c r="E8618" s="161"/>
      <c r="F8618" s="162"/>
      <c r="G8618" s="147"/>
      <c r="H8618" s="146"/>
      <c r="J8618" s="146"/>
      <c r="L8618" s="150"/>
      <c r="N8618" s="163"/>
      <c r="O8618" s="146"/>
      <c r="P8618" s="146"/>
      <c r="Q8618" s="146"/>
      <c r="R8618" s="34"/>
      <c r="S8618" s="35"/>
      <c r="T8618" s="147"/>
    </row>
    <row r="8619">
      <c r="A8619" s="147"/>
      <c r="B8619" s="64"/>
      <c r="C8619" s="147" t="s">
        <v>217</v>
      </c>
      <c r="E8619" s="161"/>
      <c r="F8619" s="162"/>
      <c r="G8619" s="147"/>
      <c r="H8619" s="146"/>
      <c r="J8619" s="146"/>
      <c r="L8619" s="150"/>
      <c r="N8619" s="163"/>
      <c r="O8619" s="146"/>
      <c r="P8619" s="146"/>
      <c r="Q8619" s="146"/>
      <c r="R8619" s="34"/>
      <c r="S8619" s="35"/>
      <c r="T8619" s="147"/>
    </row>
    <row r="8620">
      <c r="A8620" s="147"/>
      <c r="B8620" s="64"/>
      <c r="C8620" s="147" t="s">
        <v>217</v>
      </c>
      <c r="E8620" s="161"/>
      <c r="F8620" s="162"/>
      <c r="G8620" s="147"/>
      <c r="H8620" s="146"/>
      <c r="J8620" s="146"/>
      <c r="L8620" s="150"/>
      <c r="N8620" s="163"/>
      <c r="O8620" s="146"/>
      <c r="P8620" s="146"/>
      <c r="Q8620" s="146"/>
      <c r="R8620" s="34"/>
      <c r="S8620" s="35"/>
      <c r="T8620" s="147"/>
    </row>
    <row r="8621">
      <c r="A8621" s="147"/>
      <c r="B8621" s="64"/>
      <c r="C8621" s="147" t="s">
        <v>217</v>
      </c>
      <c r="E8621" s="161"/>
      <c r="F8621" s="162"/>
      <c r="G8621" s="147"/>
      <c r="H8621" s="146"/>
      <c r="J8621" s="146"/>
      <c r="L8621" s="150"/>
      <c r="N8621" s="163"/>
      <c r="O8621" s="146"/>
      <c r="P8621" s="146"/>
      <c r="Q8621" s="146"/>
      <c r="R8621" s="34"/>
      <c r="S8621" s="35"/>
      <c r="T8621" s="147"/>
    </row>
    <row r="8622">
      <c r="A8622" s="147"/>
      <c r="B8622" s="64"/>
      <c r="C8622" s="147" t="s">
        <v>217</v>
      </c>
      <c r="E8622" s="161"/>
      <c r="F8622" s="162"/>
      <c r="G8622" s="147"/>
      <c r="H8622" s="146"/>
      <c r="J8622" s="146"/>
      <c r="L8622" s="150"/>
      <c r="N8622" s="163"/>
      <c r="O8622" s="146"/>
      <c r="P8622" s="146"/>
      <c r="Q8622" s="146"/>
      <c r="R8622" s="34"/>
      <c r="S8622" s="35"/>
      <c r="T8622" s="147"/>
    </row>
    <row r="8623">
      <c r="A8623" s="147"/>
      <c r="B8623" s="64"/>
      <c r="C8623" s="147" t="s">
        <v>217</v>
      </c>
      <c r="E8623" s="161"/>
      <c r="F8623" s="162"/>
      <c r="G8623" s="147"/>
      <c r="H8623" s="146"/>
      <c r="J8623" s="146"/>
      <c r="L8623" s="150"/>
      <c r="N8623" s="163"/>
      <c r="O8623" s="146"/>
      <c r="P8623" s="146"/>
      <c r="Q8623" s="146"/>
      <c r="R8623" s="34"/>
      <c r="S8623" s="35"/>
      <c r="T8623" s="147"/>
    </row>
    <row r="8624">
      <c r="A8624" s="147"/>
      <c r="B8624" s="64"/>
      <c r="C8624" s="147" t="s">
        <v>217</v>
      </c>
      <c r="E8624" s="161"/>
      <c r="F8624" s="162"/>
      <c r="G8624" s="147"/>
      <c r="H8624" s="146"/>
      <c r="J8624" s="146"/>
      <c r="L8624" s="150"/>
      <c r="N8624" s="163"/>
      <c r="O8624" s="146"/>
      <c r="P8624" s="146"/>
      <c r="Q8624" s="146"/>
      <c r="R8624" s="34"/>
      <c r="S8624" s="35"/>
      <c r="T8624" s="147"/>
    </row>
    <row r="8625">
      <c r="A8625" s="147"/>
      <c r="B8625" s="64"/>
      <c r="C8625" s="147" t="s">
        <v>217</v>
      </c>
      <c r="E8625" s="161"/>
      <c r="F8625" s="162"/>
      <c r="G8625" s="147"/>
      <c r="H8625" s="146"/>
      <c r="J8625" s="146"/>
      <c r="L8625" s="150"/>
      <c r="N8625" s="163"/>
      <c r="O8625" s="146"/>
      <c r="P8625" s="146"/>
      <c r="Q8625" s="146"/>
      <c r="R8625" s="34"/>
      <c r="S8625" s="35"/>
      <c r="T8625" s="147"/>
    </row>
    <row r="8626">
      <c r="A8626" s="147"/>
      <c r="B8626" s="64"/>
      <c r="C8626" s="147" t="s">
        <v>217</v>
      </c>
      <c r="E8626" s="161"/>
      <c r="F8626" s="162"/>
      <c r="G8626" s="147"/>
      <c r="H8626" s="146"/>
      <c r="J8626" s="146"/>
      <c r="L8626" s="150"/>
      <c r="N8626" s="163"/>
      <c r="O8626" s="146"/>
      <c r="P8626" s="146"/>
      <c r="Q8626" s="146"/>
      <c r="R8626" s="34"/>
      <c r="S8626" s="35"/>
      <c r="T8626" s="147"/>
    </row>
    <row r="8627">
      <c r="A8627" s="147"/>
      <c r="B8627" s="64"/>
      <c r="C8627" s="147" t="s">
        <v>217</v>
      </c>
      <c r="E8627" s="161"/>
      <c r="F8627" s="162"/>
      <c r="G8627" s="147"/>
      <c r="H8627" s="146"/>
      <c r="J8627" s="146"/>
      <c r="L8627" s="150"/>
      <c r="N8627" s="163"/>
      <c r="O8627" s="146"/>
      <c r="P8627" s="146"/>
      <c r="Q8627" s="146"/>
      <c r="R8627" s="34"/>
      <c r="S8627" s="35"/>
      <c r="T8627" s="147"/>
    </row>
    <row r="8628">
      <c r="A8628" s="147"/>
      <c r="B8628" s="64"/>
      <c r="C8628" s="147" t="s">
        <v>217</v>
      </c>
      <c r="E8628" s="161"/>
      <c r="F8628" s="162"/>
      <c r="G8628" s="147"/>
      <c r="H8628" s="146"/>
      <c r="J8628" s="146"/>
      <c r="L8628" s="150"/>
      <c r="N8628" s="163"/>
      <c r="O8628" s="146"/>
      <c r="P8628" s="146"/>
      <c r="Q8628" s="146"/>
      <c r="R8628" s="34"/>
      <c r="S8628" s="35"/>
      <c r="T8628" s="147"/>
    </row>
    <row r="8629">
      <c r="A8629" s="147"/>
      <c r="B8629" s="64"/>
      <c r="C8629" s="147" t="s">
        <v>217</v>
      </c>
      <c r="E8629" s="161"/>
      <c r="F8629" s="162"/>
      <c r="G8629" s="147"/>
      <c r="H8629" s="146"/>
      <c r="J8629" s="146"/>
      <c r="L8629" s="150"/>
      <c r="N8629" s="163"/>
      <c r="O8629" s="146"/>
      <c r="P8629" s="146"/>
      <c r="Q8629" s="146"/>
      <c r="R8629" s="34"/>
      <c r="S8629" s="35"/>
      <c r="T8629" s="147"/>
    </row>
    <row r="8630">
      <c r="A8630" s="147"/>
      <c r="B8630" s="64"/>
      <c r="C8630" s="147" t="s">
        <v>217</v>
      </c>
      <c r="E8630" s="161"/>
      <c r="F8630" s="162"/>
      <c r="G8630" s="147"/>
      <c r="H8630" s="146"/>
      <c r="J8630" s="146"/>
      <c r="L8630" s="150"/>
      <c r="N8630" s="163"/>
      <c r="O8630" s="146"/>
      <c r="P8630" s="146"/>
      <c r="Q8630" s="146"/>
      <c r="R8630" s="34"/>
      <c r="S8630" s="35"/>
      <c r="T8630" s="147"/>
    </row>
    <row r="8631">
      <c r="A8631" s="147"/>
      <c r="B8631" s="64"/>
      <c r="C8631" s="147" t="s">
        <v>217</v>
      </c>
      <c r="E8631" s="161"/>
      <c r="F8631" s="162"/>
      <c r="G8631" s="147"/>
      <c r="H8631" s="146"/>
      <c r="J8631" s="146"/>
      <c r="L8631" s="150"/>
      <c r="N8631" s="163"/>
      <c r="O8631" s="146"/>
      <c r="P8631" s="146"/>
      <c r="Q8631" s="146"/>
      <c r="R8631" s="34"/>
      <c r="S8631" s="35"/>
      <c r="T8631" s="147"/>
    </row>
    <row r="8632">
      <c r="A8632" s="147"/>
      <c r="B8632" s="64"/>
      <c r="C8632" s="147" t="s">
        <v>217</v>
      </c>
      <c r="E8632" s="161"/>
      <c r="F8632" s="162"/>
      <c r="G8632" s="147"/>
      <c r="H8632" s="146"/>
      <c r="J8632" s="146"/>
      <c r="L8632" s="150"/>
      <c r="N8632" s="163"/>
      <c r="O8632" s="146"/>
      <c r="P8632" s="146"/>
      <c r="Q8632" s="146"/>
      <c r="R8632" s="34"/>
      <c r="S8632" s="35"/>
      <c r="T8632" s="147"/>
    </row>
    <row r="8633">
      <c r="A8633" s="147"/>
      <c r="B8633" s="64"/>
      <c r="C8633" s="147" t="s">
        <v>217</v>
      </c>
      <c r="E8633" s="161"/>
      <c r="F8633" s="162"/>
      <c r="G8633" s="147"/>
      <c r="H8633" s="146"/>
      <c r="J8633" s="146"/>
      <c r="L8633" s="150"/>
      <c r="N8633" s="163"/>
      <c r="O8633" s="146"/>
      <c r="P8633" s="146"/>
      <c r="Q8633" s="146"/>
      <c r="R8633" s="34"/>
      <c r="S8633" s="35"/>
      <c r="T8633" s="147"/>
    </row>
    <row r="8634">
      <c r="A8634" s="147"/>
      <c r="B8634" s="64"/>
      <c r="C8634" s="147" t="s">
        <v>217</v>
      </c>
      <c r="E8634" s="161"/>
      <c r="F8634" s="162"/>
      <c r="G8634" s="147"/>
      <c r="H8634" s="146"/>
      <c r="J8634" s="146"/>
      <c r="L8634" s="150"/>
      <c r="N8634" s="163"/>
      <c r="O8634" s="146"/>
      <c r="P8634" s="146"/>
      <c r="Q8634" s="146"/>
      <c r="R8634" s="34"/>
      <c r="S8634" s="35"/>
      <c r="T8634" s="147"/>
    </row>
    <row r="8635">
      <c r="A8635" s="147"/>
      <c r="B8635" s="64"/>
      <c r="C8635" s="147" t="s">
        <v>217</v>
      </c>
      <c r="E8635" s="161"/>
      <c r="F8635" s="162"/>
      <c r="G8635" s="147"/>
      <c r="H8635" s="146"/>
      <c r="J8635" s="146"/>
      <c r="L8635" s="150"/>
      <c r="N8635" s="163"/>
      <c r="O8635" s="146"/>
      <c r="P8635" s="146"/>
      <c r="Q8635" s="146"/>
      <c r="R8635" s="34"/>
      <c r="S8635" s="35"/>
      <c r="T8635" s="147"/>
    </row>
    <row r="8636">
      <c r="A8636" s="147"/>
      <c r="B8636" s="64"/>
      <c r="C8636" s="147" t="s">
        <v>217</v>
      </c>
      <c r="E8636" s="161"/>
      <c r="F8636" s="162"/>
      <c r="G8636" s="147"/>
      <c r="H8636" s="146"/>
      <c r="J8636" s="146"/>
      <c r="L8636" s="150"/>
      <c r="N8636" s="163"/>
      <c r="O8636" s="146"/>
      <c r="P8636" s="146"/>
      <c r="Q8636" s="146"/>
      <c r="R8636" s="34"/>
      <c r="S8636" s="35"/>
      <c r="T8636" s="147"/>
    </row>
    <row r="8637">
      <c r="A8637" s="147"/>
      <c r="B8637" s="64"/>
      <c r="C8637" s="147" t="s">
        <v>217</v>
      </c>
      <c r="E8637" s="161"/>
      <c r="F8637" s="162"/>
      <c r="G8637" s="147"/>
      <c r="H8637" s="146"/>
      <c r="J8637" s="146"/>
      <c r="L8637" s="150"/>
      <c r="N8637" s="163"/>
      <c r="O8637" s="146"/>
      <c r="P8637" s="146"/>
      <c r="Q8637" s="146"/>
      <c r="R8637" s="34"/>
      <c r="S8637" s="35"/>
      <c r="T8637" s="147"/>
    </row>
    <row r="8638">
      <c r="A8638" s="147"/>
      <c r="B8638" s="64"/>
      <c r="C8638" s="147" t="s">
        <v>217</v>
      </c>
      <c r="E8638" s="161"/>
      <c r="F8638" s="162"/>
      <c r="G8638" s="147"/>
      <c r="H8638" s="146"/>
      <c r="J8638" s="146"/>
      <c r="L8638" s="150"/>
      <c r="N8638" s="163"/>
      <c r="O8638" s="146"/>
      <c r="P8638" s="146"/>
      <c r="Q8638" s="146"/>
      <c r="R8638" s="34"/>
      <c r="S8638" s="35"/>
      <c r="T8638" s="147"/>
    </row>
    <row r="8639">
      <c r="A8639" s="147"/>
      <c r="B8639" s="64"/>
      <c r="C8639" s="147" t="s">
        <v>217</v>
      </c>
      <c r="E8639" s="161"/>
      <c r="F8639" s="162"/>
      <c r="G8639" s="147"/>
      <c r="H8639" s="146"/>
      <c r="J8639" s="146"/>
      <c r="L8639" s="150"/>
      <c r="N8639" s="163"/>
      <c r="O8639" s="146"/>
      <c r="P8639" s="146"/>
      <c r="Q8639" s="146"/>
      <c r="R8639" s="34"/>
      <c r="S8639" s="35"/>
      <c r="T8639" s="147"/>
    </row>
    <row r="8640">
      <c r="A8640" s="147"/>
      <c r="B8640" s="64"/>
      <c r="C8640" s="147" t="s">
        <v>217</v>
      </c>
      <c r="E8640" s="161"/>
      <c r="F8640" s="162"/>
      <c r="G8640" s="147"/>
      <c r="H8640" s="146"/>
      <c r="J8640" s="146"/>
      <c r="L8640" s="150"/>
      <c r="N8640" s="163"/>
      <c r="O8640" s="146"/>
      <c r="P8640" s="146"/>
      <c r="Q8640" s="146"/>
      <c r="R8640" s="34"/>
      <c r="S8640" s="35"/>
      <c r="T8640" s="147"/>
    </row>
    <row r="8641">
      <c r="A8641" s="147"/>
      <c r="B8641" s="64"/>
      <c r="C8641" s="147" t="s">
        <v>217</v>
      </c>
      <c r="E8641" s="161"/>
      <c r="F8641" s="162"/>
      <c r="G8641" s="147"/>
      <c r="H8641" s="146"/>
      <c r="J8641" s="146"/>
      <c r="L8641" s="150"/>
      <c r="N8641" s="163"/>
      <c r="O8641" s="146"/>
      <c r="P8641" s="146"/>
      <c r="Q8641" s="146"/>
      <c r="R8641" s="34"/>
      <c r="S8641" s="35"/>
      <c r="T8641" s="147"/>
    </row>
    <row r="8642">
      <c r="A8642" s="147"/>
      <c r="B8642" s="64"/>
      <c r="C8642" s="147" t="s">
        <v>217</v>
      </c>
      <c r="E8642" s="161"/>
      <c r="F8642" s="162"/>
      <c r="G8642" s="147"/>
      <c r="H8642" s="146"/>
      <c r="J8642" s="146"/>
      <c r="L8642" s="150"/>
      <c r="N8642" s="163"/>
      <c r="O8642" s="146"/>
      <c r="P8642" s="146"/>
      <c r="Q8642" s="146"/>
      <c r="R8642" s="34"/>
      <c r="S8642" s="35"/>
      <c r="T8642" s="147"/>
    </row>
    <row r="8643">
      <c r="A8643" s="147"/>
      <c r="B8643" s="64"/>
      <c r="C8643" s="147" t="s">
        <v>217</v>
      </c>
      <c r="E8643" s="161"/>
      <c r="F8643" s="162"/>
      <c r="G8643" s="147"/>
      <c r="H8643" s="146"/>
      <c r="J8643" s="146"/>
      <c r="L8643" s="150"/>
      <c r="N8643" s="163"/>
      <c r="O8643" s="146"/>
      <c r="P8643" s="146"/>
      <c r="Q8643" s="146"/>
      <c r="R8643" s="34"/>
      <c r="S8643" s="35"/>
      <c r="T8643" s="147"/>
    </row>
    <row r="8644">
      <c r="A8644" s="147"/>
      <c r="B8644" s="64"/>
      <c r="C8644" s="147" t="s">
        <v>217</v>
      </c>
      <c r="E8644" s="161"/>
      <c r="F8644" s="162"/>
      <c r="G8644" s="147"/>
      <c r="H8644" s="146"/>
      <c r="J8644" s="146"/>
      <c r="L8644" s="150"/>
      <c r="N8644" s="163"/>
      <c r="O8644" s="146"/>
      <c r="P8644" s="146"/>
      <c r="Q8644" s="146"/>
      <c r="R8644" s="34"/>
      <c r="S8644" s="35"/>
      <c r="T8644" s="147"/>
    </row>
    <row r="8645">
      <c r="A8645" s="147"/>
      <c r="B8645" s="64"/>
      <c r="C8645" s="147" t="s">
        <v>217</v>
      </c>
      <c r="E8645" s="161"/>
      <c r="F8645" s="162"/>
      <c r="G8645" s="147"/>
      <c r="H8645" s="146"/>
      <c r="J8645" s="146"/>
      <c r="L8645" s="150"/>
      <c r="N8645" s="163"/>
      <c r="O8645" s="146"/>
      <c r="P8645" s="146"/>
      <c r="Q8645" s="146"/>
      <c r="R8645" s="34"/>
      <c r="S8645" s="35"/>
      <c r="T8645" s="147"/>
    </row>
    <row r="8646">
      <c r="A8646" s="147"/>
      <c r="B8646" s="64"/>
      <c r="C8646" s="147" t="s">
        <v>217</v>
      </c>
      <c r="E8646" s="161"/>
      <c r="F8646" s="162"/>
      <c r="G8646" s="147"/>
      <c r="H8646" s="146"/>
      <c r="J8646" s="146"/>
      <c r="L8646" s="150"/>
      <c r="N8646" s="163"/>
      <c r="O8646" s="146"/>
      <c r="P8646" s="146"/>
      <c r="Q8646" s="146"/>
      <c r="R8646" s="34"/>
      <c r="S8646" s="35"/>
      <c r="T8646" s="147"/>
    </row>
    <row r="8647">
      <c r="A8647" s="147"/>
      <c r="B8647" s="64"/>
      <c r="C8647" s="147" t="s">
        <v>217</v>
      </c>
      <c r="E8647" s="161"/>
      <c r="F8647" s="162"/>
      <c r="G8647" s="147"/>
      <c r="H8647" s="146"/>
      <c r="J8647" s="146"/>
      <c r="L8647" s="150"/>
      <c r="N8647" s="163"/>
      <c r="O8647" s="146"/>
      <c r="P8647" s="146"/>
      <c r="Q8647" s="146"/>
      <c r="R8647" s="34"/>
      <c r="S8647" s="35"/>
      <c r="T8647" s="147"/>
    </row>
    <row r="8648">
      <c r="A8648" s="147"/>
      <c r="B8648" s="64"/>
      <c r="C8648" s="147" t="s">
        <v>217</v>
      </c>
      <c r="E8648" s="161"/>
      <c r="F8648" s="162"/>
      <c r="G8648" s="147"/>
      <c r="H8648" s="146"/>
      <c r="J8648" s="146"/>
      <c r="L8648" s="150"/>
      <c r="N8648" s="163"/>
      <c r="O8648" s="146"/>
      <c r="P8648" s="146"/>
      <c r="Q8648" s="146"/>
      <c r="R8648" s="34"/>
      <c r="S8648" s="35"/>
      <c r="T8648" s="147"/>
    </row>
    <row r="8649">
      <c r="A8649" s="147"/>
      <c r="B8649" s="64"/>
      <c r="C8649" s="147" t="s">
        <v>217</v>
      </c>
      <c r="E8649" s="161"/>
      <c r="F8649" s="162"/>
      <c r="G8649" s="147"/>
      <c r="H8649" s="146"/>
      <c r="J8649" s="146"/>
      <c r="L8649" s="150"/>
      <c r="N8649" s="163"/>
      <c r="O8649" s="146"/>
      <c r="P8649" s="146"/>
      <c r="Q8649" s="146"/>
      <c r="R8649" s="34"/>
      <c r="S8649" s="35"/>
      <c r="T8649" s="147"/>
    </row>
    <row r="8650">
      <c r="A8650" s="147"/>
      <c r="B8650" s="64"/>
      <c r="C8650" s="147" t="s">
        <v>217</v>
      </c>
      <c r="E8650" s="161"/>
      <c r="F8650" s="162"/>
      <c r="G8650" s="147"/>
      <c r="H8650" s="146"/>
      <c r="J8650" s="146"/>
      <c r="L8650" s="150"/>
      <c r="N8650" s="163"/>
      <c r="O8650" s="146"/>
      <c r="P8650" s="146"/>
      <c r="Q8650" s="146"/>
      <c r="R8650" s="34"/>
      <c r="S8650" s="35"/>
      <c r="T8650" s="147"/>
    </row>
    <row r="8651">
      <c r="A8651" s="147"/>
      <c r="B8651" s="64"/>
      <c r="C8651" s="147" t="s">
        <v>217</v>
      </c>
      <c r="E8651" s="161"/>
      <c r="F8651" s="162"/>
      <c r="G8651" s="147"/>
      <c r="H8651" s="146"/>
      <c r="J8651" s="146"/>
      <c r="L8651" s="150"/>
      <c r="N8651" s="163"/>
      <c r="O8651" s="146"/>
      <c r="P8651" s="146"/>
      <c r="Q8651" s="146"/>
      <c r="R8651" s="34"/>
      <c r="S8651" s="35"/>
      <c r="T8651" s="147"/>
    </row>
    <row r="8652">
      <c r="A8652" s="147"/>
      <c r="B8652" s="64"/>
      <c r="C8652" s="147" t="s">
        <v>217</v>
      </c>
      <c r="E8652" s="161"/>
      <c r="F8652" s="162"/>
      <c r="G8652" s="147"/>
      <c r="H8652" s="146"/>
      <c r="J8652" s="146"/>
      <c r="L8652" s="150"/>
      <c r="N8652" s="163"/>
      <c r="O8652" s="146"/>
      <c r="P8652" s="146"/>
      <c r="Q8652" s="146"/>
      <c r="R8652" s="34"/>
      <c r="S8652" s="35"/>
      <c r="T8652" s="147"/>
    </row>
    <row r="8653">
      <c r="A8653" s="147"/>
      <c r="B8653" s="64"/>
      <c r="C8653" s="147" t="s">
        <v>217</v>
      </c>
      <c r="E8653" s="161"/>
      <c r="F8653" s="162"/>
      <c r="G8653" s="147"/>
      <c r="H8653" s="146"/>
      <c r="J8653" s="146"/>
      <c r="L8653" s="150"/>
      <c r="N8653" s="163"/>
      <c r="O8653" s="146"/>
      <c r="P8653" s="146"/>
      <c r="Q8653" s="146"/>
      <c r="R8653" s="34"/>
      <c r="S8653" s="35"/>
      <c r="T8653" s="147"/>
    </row>
    <row r="8654">
      <c r="A8654" s="147"/>
      <c r="B8654" s="64"/>
      <c r="C8654" s="147" t="s">
        <v>217</v>
      </c>
      <c r="E8654" s="161"/>
      <c r="F8654" s="162"/>
      <c r="G8654" s="147"/>
      <c r="H8654" s="146"/>
      <c r="J8654" s="146"/>
      <c r="L8654" s="150"/>
      <c r="N8654" s="163"/>
      <c r="O8654" s="146"/>
      <c r="P8654" s="146"/>
      <c r="Q8654" s="146"/>
      <c r="R8654" s="34"/>
      <c r="S8654" s="35"/>
      <c r="T8654" s="147"/>
    </row>
    <row r="8655">
      <c r="A8655" s="147"/>
      <c r="B8655" s="64"/>
      <c r="C8655" s="147" t="s">
        <v>217</v>
      </c>
      <c r="E8655" s="161"/>
      <c r="F8655" s="162"/>
      <c r="G8655" s="147"/>
      <c r="H8655" s="146"/>
      <c r="J8655" s="146"/>
      <c r="L8655" s="150"/>
      <c r="N8655" s="163"/>
      <c r="O8655" s="146"/>
      <c r="P8655" s="146"/>
      <c r="Q8655" s="146"/>
      <c r="R8655" s="34"/>
      <c r="S8655" s="35"/>
      <c r="T8655" s="147"/>
    </row>
    <row r="8656">
      <c r="A8656" s="147"/>
      <c r="B8656" s="64"/>
      <c r="C8656" s="147" t="s">
        <v>217</v>
      </c>
      <c r="E8656" s="161"/>
      <c r="F8656" s="162"/>
      <c r="G8656" s="147"/>
      <c r="H8656" s="146"/>
      <c r="J8656" s="146"/>
      <c r="L8656" s="150"/>
      <c r="N8656" s="163"/>
      <c r="O8656" s="146"/>
      <c r="P8656" s="146"/>
      <c r="Q8656" s="146"/>
      <c r="R8656" s="34"/>
      <c r="S8656" s="35"/>
      <c r="T8656" s="147"/>
    </row>
    <row r="8657">
      <c r="A8657" s="147"/>
      <c r="B8657" s="64"/>
      <c r="C8657" s="147" t="s">
        <v>217</v>
      </c>
      <c r="E8657" s="161"/>
      <c r="F8657" s="162"/>
      <c r="G8657" s="147"/>
      <c r="H8657" s="146"/>
      <c r="J8657" s="146"/>
      <c r="L8657" s="150"/>
      <c r="N8657" s="163"/>
      <c r="O8657" s="146"/>
      <c r="P8657" s="146"/>
      <c r="Q8657" s="146"/>
      <c r="R8657" s="34"/>
      <c r="S8657" s="35"/>
      <c r="T8657" s="147"/>
    </row>
    <row r="8658">
      <c r="A8658" s="147"/>
      <c r="B8658" s="64"/>
      <c r="C8658" s="147" t="s">
        <v>217</v>
      </c>
      <c r="E8658" s="161"/>
      <c r="F8658" s="162"/>
      <c r="G8658" s="147"/>
      <c r="H8658" s="146"/>
      <c r="J8658" s="146"/>
      <c r="L8658" s="150"/>
      <c r="N8658" s="163"/>
      <c r="O8658" s="146"/>
      <c r="P8658" s="146"/>
      <c r="Q8658" s="146"/>
      <c r="R8658" s="34"/>
      <c r="S8658" s="35"/>
      <c r="T8658" s="147"/>
    </row>
    <row r="8659">
      <c r="A8659" s="147"/>
      <c r="B8659" s="64"/>
      <c r="C8659" s="147" t="s">
        <v>217</v>
      </c>
      <c r="E8659" s="161"/>
      <c r="F8659" s="162"/>
      <c r="G8659" s="147"/>
      <c r="H8659" s="146"/>
      <c r="J8659" s="146"/>
      <c r="L8659" s="150"/>
      <c r="N8659" s="163"/>
      <c r="O8659" s="146"/>
      <c r="P8659" s="146"/>
      <c r="Q8659" s="146"/>
      <c r="R8659" s="34"/>
      <c r="S8659" s="35"/>
      <c r="T8659" s="147"/>
    </row>
    <row r="8660">
      <c r="A8660" s="147"/>
      <c r="B8660" s="64"/>
      <c r="C8660" s="147" t="s">
        <v>217</v>
      </c>
      <c r="E8660" s="161"/>
      <c r="F8660" s="162"/>
      <c r="G8660" s="147"/>
      <c r="H8660" s="146"/>
      <c r="J8660" s="146"/>
      <c r="L8660" s="150"/>
      <c r="N8660" s="163"/>
      <c r="O8660" s="146"/>
      <c r="P8660" s="146"/>
      <c r="Q8660" s="146"/>
      <c r="R8660" s="34"/>
      <c r="S8660" s="35"/>
      <c r="T8660" s="147"/>
    </row>
    <row r="8661">
      <c r="A8661" s="147"/>
      <c r="B8661" s="64"/>
      <c r="C8661" s="147" t="s">
        <v>217</v>
      </c>
      <c r="E8661" s="161"/>
      <c r="F8661" s="162"/>
      <c r="G8661" s="147"/>
      <c r="H8661" s="146"/>
      <c r="J8661" s="146"/>
      <c r="L8661" s="150"/>
      <c r="N8661" s="163"/>
      <c r="O8661" s="146"/>
      <c r="P8661" s="146"/>
      <c r="Q8661" s="146"/>
      <c r="R8661" s="34"/>
      <c r="S8661" s="35"/>
      <c r="T8661" s="147"/>
    </row>
    <row r="8662">
      <c r="A8662" s="147"/>
      <c r="B8662" s="64"/>
      <c r="C8662" s="147" t="s">
        <v>217</v>
      </c>
      <c r="E8662" s="161"/>
      <c r="F8662" s="162"/>
      <c r="G8662" s="147"/>
      <c r="H8662" s="146"/>
      <c r="J8662" s="146"/>
      <c r="L8662" s="150"/>
      <c r="N8662" s="163"/>
      <c r="O8662" s="146"/>
      <c r="P8662" s="146"/>
      <c r="Q8662" s="146"/>
      <c r="R8662" s="34"/>
      <c r="S8662" s="35"/>
      <c r="T8662" s="147"/>
    </row>
    <row r="8663">
      <c r="A8663" s="147"/>
      <c r="B8663" s="64"/>
      <c r="C8663" s="147" t="s">
        <v>217</v>
      </c>
      <c r="E8663" s="161"/>
      <c r="F8663" s="162"/>
      <c r="G8663" s="147"/>
      <c r="H8663" s="146"/>
      <c r="J8663" s="146"/>
      <c r="L8663" s="150"/>
      <c r="N8663" s="163"/>
      <c r="O8663" s="146"/>
      <c r="P8663" s="146"/>
      <c r="Q8663" s="146"/>
      <c r="R8663" s="34"/>
      <c r="S8663" s="35"/>
      <c r="T8663" s="147"/>
    </row>
    <row r="8664">
      <c r="A8664" s="147"/>
      <c r="B8664" s="64"/>
      <c r="C8664" s="147" t="s">
        <v>217</v>
      </c>
      <c r="E8664" s="161"/>
      <c r="F8664" s="162"/>
      <c r="G8664" s="147"/>
      <c r="H8664" s="146"/>
      <c r="J8664" s="146"/>
      <c r="L8664" s="150"/>
      <c r="N8664" s="163"/>
      <c r="O8664" s="146"/>
      <c r="P8664" s="146"/>
      <c r="Q8664" s="146"/>
      <c r="R8664" s="34"/>
      <c r="S8664" s="35"/>
      <c r="T8664" s="147"/>
    </row>
    <row r="8665">
      <c r="A8665" s="147"/>
      <c r="B8665" s="64"/>
      <c r="C8665" s="147" t="s">
        <v>217</v>
      </c>
      <c r="E8665" s="161"/>
      <c r="F8665" s="162"/>
      <c r="G8665" s="147"/>
      <c r="H8665" s="146"/>
      <c r="J8665" s="146"/>
      <c r="L8665" s="150"/>
      <c r="N8665" s="163"/>
      <c r="O8665" s="146"/>
      <c r="P8665" s="146"/>
      <c r="Q8665" s="146"/>
      <c r="R8665" s="34"/>
      <c r="S8665" s="35"/>
      <c r="T8665" s="147"/>
    </row>
    <row r="8666">
      <c r="A8666" s="147"/>
      <c r="B8666" s="64"/>
      <c r="C8666" s="147" t="s">
        <v>217</v>
      </c>
      <c r="E8666" s="161"/>
      <c r="F8666" s="162"/>
      <c r="G8666" s="147"/>
      <c r="H8666" s="146"/>
      <c r="J8666" s="146"/>
      <c r="L8666" s="150"/>
      <c r="N8666" s="163"/>
      <c r="O8666" s="146"/>
      <c r="P8666" s="146"/>
      <c r="Q8666" s="146"/>
      <c r="R8666" s="34"/>
      <c r="S8666" s="35"/>
      <c r="T8666" s="147"/>
    </row>
    <row r="8667">
      <c r="A8667" s="147"/>
      <c r="B8667" s="64"/>
      <c r="C8667" s="147" t="s">
        <v>217</v>
      </c>
      <c r="E8667" s="161"/>
      <c r="F8667" s="162"/>
      <c r="G8667" s="147"/>
      <c r="H8667" s="146"/>
      <c r="J8667" s="146"/>
      <c r="L8667" s="150"/>
      <c r="N8667" s="163"/>
      <c r="O8667" s="146"/>
      <c r="P8667" s="146"/>
      <c r="Q8667" s="146"/>
      <c r="R8667" s="34"/>
      <c r="S8667" s="35"/>
      <c r="T8667" s="147"/>
    </row>
    <row r="8668">
      <c r="A8668" s="147"/>
      <c r="B8668" s="64"/>
      <c r="C8668" s="147" t="s">
        <v>217</v>
      </c>
      <c r="E8668" s="161"/>
      <c r="F8668" s="162"/>
      <c r="G8668" s="147"/>
      <c r="H8668" s="146"/>
      <c r="J8668" s="146"/>
      <c r="L8668" s="150"/>
      <c r="N8668" s="163"/>
      <c r="O8668" s="146"/>
      <c r="P8668" s="146"/>
      <c r="Q8668" s="146"/>
      <c r="R8668" s="34"/>
      <c r="S8668" s="35"/>
      <c r="T8668" s="147"/>
    </row>
    <row r="8669">
      <c r="A8669" s="147"/>
      <c r="B8669" s="64"/>
      <c r="C8669" s="147" t="s">
        <v>217</v>
      </c>
      <c r="E8669" s="161"/>
      <c r="F8669" s="162"/>
      <c r="G8669" s="147"/>
      <c r="H8669" s="146"/>
      <c r="J8669" s="146"/>
      <c r="L8669" s="150"/>
      <c r="N8669" s="163"/>
      <c r="O8669" s="146"/>
      <c r="P8669" s="146"/>
      <c r="Q8669" s="146"/>
      <c r="R8669" s="34"/>
      <c r="S8669" s="35"/>
      <c r="T8669" s="147"/>
    </row>
    <row r="8670">
      <c r="A8670" s="147"/>
      <c r="B8670" s="64"/>
      <c r="C8670" s="147" t="s">
        <v>217</v>
      </c>
      <c r="E8670" s="161"/>
      <c r="F8670" s="162"/>
      <c r="G8670" s="147"/>
      <c r="H8670" s="146"/>
      <c r="J8670" s="146"/>
      <c r="L8670" s="150"/>
      <c r="N8670" s="163"/>
      <c r="O8670" s="146"/>
      <c r="P8670" s="146"/>
      <c r="Q8670" s="146"/>
      <c r="R8670" s="34"/>
      <c r="S8670" s="35"/>
      <c r="T8670" s="147"/>
    </row>
    <row r="8671">
      <c r="A8671" s="147"/>
      <c r="B8671" s="64"/>
      <c r="C8671" s="147" t="s">
        <v>217</v>
      </c>
      <c r="E8671" s="161"/>
      <c r="F8671" s="162"/>
      <c r="G8671" s="147"/>
      <c r="H8671" s="146"/>
      <c r="J8671" s="146"/>
      <c r="L8671" s="150"/>
      <c r="N8671" s="163"/>
      <c r="O8671" s="146"/>
      <c r="P8671" s="146"/>
      <c r="Q8671" s="146"/>
      <c r="R8671" s="34"/>
      <c r="S8671" s="35"/>
      <c r="T8671" s="147"/>
    </row>
    <row r="8672">
      <c r="A8672" s="147"/>
      <c r="B8672" s="64"/>
      <c r="C8672" s="147" t="s">
        <v>217</v>
      </c>
      <c r="E8672" s="161"/>
      <c r="F8672" s="162"/>
      <c r="G8672" s="147"/>
      <c r="H8672" s="146"/>
      <c r="J8672" s="146"/>
      <c r="L8672" s="150"/>
      <c r="N8672" s="163"/>
      <c r="O8672" s="146"/>
      <c r="P8672" s="146"/>
      <c r="Q8672" s="146"/>
      <c r="R8672" s="34"/>
      <c r="S8672" s="35"/>
      <c r="T8672" s="147"/>
    </row>
    <row r="8673">
      <c r="A8673" s="147"/>
      <c r="B8673" s="64"/>
      <c r="C8673" s="147" t="s">
        <v>217</v>
      </c>
      <c r="E8673" s="161"/>
      <c r="F8673" s="162"/>
      <c r="G8673" s="147"/>
      <c r="H8673" s="146"/>
      <c r="J8673" s="146"/>
      <c r="L8673" s="150"/>
      <c r="N8673" s="163"/>
      <c r="O8673" s="146"/>
      <c r="P8673" s="146"/>
      <c r="Q8673" s="146"/>
      <c r="R8673" s="34"/>
      <c r="S8673" s="35"/>
      <c r="T8673" s="147"/>
    </row>
    <row r="8674">
      <c r="A8674" s="147"/>
      <c r="B8674" s="64"/>
      <c r="C8674" s="147" t="s">
        <v>217</v>
      </c>
      <c r="E8674" s="161"/>
      <c r="F8674" s="162"/>
      <c r="G8674" s="147"/>
      <c r="H8674" s="146"/>
      <c r="J8674" s="146"/>
      <c r="L8674" s="150"/>
      <c r="N8674" s="163"/>
      <c r="O8674" s="146"/>
      <c r="P8674" s="146"/>
      <c r="Q8674" s="146"/>
      <c r="R8674" s="34"/>
      <c r="S8674" s="35"/>
      <c r="T8674" s="147"/>
    </row>
    <row r="8675">
      <c r="A8675" s="147"/>
      <c r="B8675" s="64"/>
      <c r="C8675" s="147" t="s">
        <v>217</v>
      </c>
      <c r="E8675" s="161"/>
      <c r="F8675" s="162"/>
      <c r="G8675" s="147"/>
      <c r="H8675" s="146"/>
      <c r="J8675" s="146"/>
      <c r="L8675" s="150"/>
      <c r="N8675" s="163"/>
      <c r="O8675" s="146"/>
      <c r="P8675" s="146"/>
      <c r="Q8675" s="146"/>
      <c r="R8675" s="34"/>
      <c r="S8675" s="35"/>
      <c r="T8675" s="147"/>
    </row>
    <row r="8676">
      <c r="A8676" s="147"/>
      <c r="B8676" s="64"/>
      <c r="C8676" s="147" t="s">
        <v>217</v>
      </c>
      <c r="E8676" s="161"/>
      <c r="F8676" s="162"/>
      <c r="G8676" s="147"/>
      <c r="H8676" s="146"/>
      <c r="J8676" s="146"/>
      <c r="L8676" s="150"/>
      <c r="N8676" s="163"/>
      <c r="O8676" s="146"/>
      <c r="P8676" s="146"/>
      <c r="Q8676" s="146"/>
      <c r="R8676" s="34"/>
      <c r="S8676" s="35"/>
      <c r="T8676" s="147"/>
    </row>
    <row r="8677">
      <c r="A8677" s="147"/>
      <c r="B8677" s="64"/>
      <c r="C8677" s="147" t="s">
        <v>217</v>
      </c>
      <c r="E8677" s="161"/>
      <c r="F8677" s="162"/>
      <c r="G8677" s="147"/>
      <c r="H8677" s="146"/>
      <c r="J8677" s="146"/>
      <c r="L8677" s="150"/>
      <c r="N8677" s="163"/>
      <c r="O8677" s="146"/>
      <c r="P8677" s="146"/>
      <c r="Q8677" s="146"/>
      <c r="R8677" s="34"/>
      <c r="S8677" s="35"/>
      <c r="T8677" s="147"/>
    </row>
    <row r="8678">
      <c r="A8678" s="147"/>
      <c r="B8678" s="64"/>
      <c r="C8678" s="147" t="s">
        <v>217</v>
      </c>
      <c r="E8678" s="161"/>
      <c r="F8678" s="162"/>
      <c r="G8678" s="147"/>
      <c r="H8678" s="146"/>
      <c r="J8678" s="146"/>
      <c r="L8678" s="150"/>
      <c r="N8678" s="163"/>
      <c r="O8678" s="146"/>
      <c r="P8678" s="146"/>
      <c r="Q8678" s="146"/>
      <c r="R8678" s="34"/>
      <c r="S8678" s="35"/>
      <c r="T8678" s="147"/>
    </row>
    <row r="8679">
      <c r="A8679" s="147"/>
      <c r="B8679" s="64"/>
      <c r="C8679" s="147" t="s">
        <v>217</v>
      </c>
      <c r="E8679" s="161"/>
      <c r="F8679" s="162"/>
      <c r="G8679" s="147"/>
      <c r="H8679" s="146"/>
      <c r="J8679" s="146"/>
      <c r="L8679" s="150"/>
      <c r="N8679" s="163"/>
      <c r="O8679" s="146"/>
      <c r="P8679" s="146"/>
      <c r="Q8679" s="146"/>
      <c r="R8679" s="34"/>
      <c r="S8679" s="35"/>
      <c r="T8679" s="147"/>
    </row>
    <row r="8680">
      <c r="A8680" s="147"/>
      <c r="B8680" s="64"/>
      <c r="C8680" s="147" t="s">
        <v>217</v>
      </c>
      <c r="E8680" s="161"/>
      <c r="F8680" s="162"/>
      <c r="G8680" s="147"/>
      <c r="H8680" s="146"/>
      <c r="J8680" s="146"/>
      <c r="L8680" s="150"/>
      <c r="N8680" s="163"/>
      <c r="O8680" s="146"/>
      <c r="P8680" s="146"/>
      <c r="Q8680" s="146"/>
      <c r="R8680" s="34"/>
      <c r="S8680" s="35"/>
      <c r="T8680" s="147"/>
    </row>
    <row r="8681">
      <c r="A8681" s="147"/>
      <c r="B8681" s="64"/>
      <c r="C8681" s="147" t="s">
        <v>217</v>
      </c>
      <c r="E8681" s="161"/>
      <c r="F8681" s="162"/>
      <c r="G8681" s="147"/>
      <c r="H8681" s="146"/>
      <c r="J8681" s="146"/>
      <c r="L8681" s="150"/>
      <c r="N8681" s="163"/>
      <c r="O8681" s="146"/>
      <c r="P8681" s="146"/>
      <c r="Q8681" s="146"/>
      <c r="R8681" s="34"/>
      <c r="S8681" s="35"/>
      <c r="T8681" s="147"/>
    </row>
    <row r="8682">
      <c r="A8682" s="147"/>
      <c r="B8682" s="64"/>
      <c r="C8682" s="147" t="s">
        <v>217</v>
      </c>
      <c r="E8682" s="161"/>
      <c r="F8682" s="162"/>
      <c r="G8682" s="147"/>
      <c r="H8682" s="146"/>
      <c r="J8682" s="146"/>
      <c r="L8682" s="150"/>
      <c r="N8682" s="163"/>
      <c r="O8682" s="146"/>
      <c r="P8682" s="146"/>
      <c r="Q8682" s="146"/>
      <c r="R8682" s="34"/>
      <c r="S8682" s="35"/>
      <c r="T8682" s="147"/>
    </row>
    <row r="8683">
      <c r="A8683" s="147"/>
      <c r="B8683" s="64"/>
      <c r="C8683" s="147" t="s">
        <v>217</v>
      </c>
      <c r="E8683" s="161"/>
      <c r="F8683" s="162"/>
      <c r="G8683" s="147"/>
      <c r="H8683" s="146"/>
      <c r="J8683" s="146"/>
      <c r="L8683" s="150"/>
      <c r="N8683" s="163"/>
      <c r="O8683" s="146"/>
      <c r="P8683" s="146"/>
      <c r="Q8683" s="146"/>
      <c r="R8683" s="34"/>
      <c r="S8683" s="35"/>
      <c r="T8683" s="147"/>
    </row>
    <row r="8684">
      <c r="A8684" s="147"/>
      <c r="B8684" s="64"/>
      <c r="C8684" s="147" t="s">
        <v>217</v>
      </c>
      <c r="E8684" s="161"/>
      <c r="F8684" s="162"/>
      <c r="G8684" s="147"/>
      <c r="H8684" s="146"/>
      <c r="J8684" s="146"/>
      <c r="L8684" s="150"/>
      <c r="N8684" s="163"/>
      <c r="O8684" s="146"/>
      <c r="P8684" s="146"/>
      <c r="Q8684" s="146"/>
      <c r="R8684" s="34"/>
      <c r="S8684" s="35"/>
      <c r="T8684" s="147"/>
    </row>
    <row r="8685">
      <c r="A8685" s="147"/>
      <c r="B8685" s="64"/>
      <c r="C8685" s="147" t="s">
        <v>217</v>
      </c>
      <c r="E8685" s="161"/>
      <c r="F8685" s="162"/>
      <c r="G8685" s="147"/>
      <c r="H8685" s="146"/>
      <c r="J8685" s="146"/>
      <c r="L8685" s="150"/>
      <c r="N8685" s="163"/>
      <c r="O8685" s="146"/>
      <c r="P8685" s="146"/>
      <c r="Q8685" s="146"/>
      <c r="R8685" s="34"/>
      <c r="S8685" s="35"/>
      <c r="T8685" s="147"/>
    </row>
    <row r="8686">
      <c r="A8686" s="147"/>
      <c r="B8686" s="64"/>
      <c r="C8686" s="147" t="s">
        <v>217</v>
      </c>
      <c r="E8686" s="161"/>
      <c r="F8686" s="162"/>
      <c r="G8686" s="147"/>
      <c r="H8686" s="146"/>
      <c r="J8686" s="146"/>
      <c r="L8686" s="150"/>
      <c r="N8686" s="163"/>
      <c r="O8686" s="146"/>
      <c r="P8686" s="146"/>
      <c r="Q8686" s="146"/>
      <c r="R8686" s="34"/>
      <c r="S8686" s="35"/>
      <c r="T8686" s="147"/>
    </row>
    <row r="8687">
      <c r="A8687" s="147"/>
      <c r="B8687" s="64"/>
      <c r="C8687" s="147" t="s">
        <v>217</v>
      </c>
      <c r="E8687" s="161"/>
      <c r="F8687" s="162"/>
      <c r="G8687" s="147"/>
      <c r="H8687" s="146"/>
      <c r="J8687" s="146"/>
      <c r="L8687" s="150"/>
      <c r="N8687" s="163"/>
      <c r="O8687" s="146"/>
      <c r="P8687" s="146"/>
      <c r="Q8687" s="146"/>
      <c r="R8687" s="34"/>
      <c r="S8687" s="35"/>
      <c r="T8687" s="147"/>
    </row>
    <row r="8688">
      <c r="A8688" s="147"/>
      <c r="B8688" s="64"/>
      <c r="C8688" s="147" t="s">
        <v>217</v>
      </c>
      <c r="E8688" s="161"/>
      <c r="F8688" s="162"/>
      <c r="G8688" s="147"/>
      <c r="H8688" s="146"/>
      <c r="J8688" s="146"/>
      <c r="L8688" s="150"/>
      <c r="N8688" s="163"/>
      <c r="O8688" s="146"/>
      <c r="P8688" s="146"/>
      <c r="Q8688" s="146"/>
      <c r="R8688" s="34"/>
      <c r="S8688" s="35"/>
      <c r="T8688" s="147"/>
    </row>
    <row r="8689">
      <c r="A8689" s="147"/>
      <c r="B8689" s="64"/>
      <c r="C8689" s="147" t="s">
        <v>217</v>
      </c>
      <c r="E8689" s="161"/>
      <c r="F8689" s="162"/>
      <c r="G8689" s="147"/>
      <c r="H8689" s="146"/>
      <c r="J8689" s="146"/>
      <c r="L8689" s="150"/>
      <c r="N8689" s="163"/>
      <c r="O8689" s="146"/>
      <c r="P8689" s="146"/>
      <c r="Q8689" s="146"/>
      <c r="R8689" s="34"/>
      <c r="S8689" s="35"/>
      <c r="T8689" s="147"/>
    </row>
    <row r="8690">
      <c r="A8690" s="147"/>
      <c r="B8690" s="64"/>
      <c r="C8690" s="147" t="s">
        <v>217</v>
      </c>
      <c r="E8690" s="161"/>
      <c r="F8690" s="162"/>
      <c r="G8690" s="147"/>
      <c r="H8690" s="146"/>
      <c r="J8690" s="146"/>
      <c r="L8690" s="150"/>
      <c r="N8690" s="163"/>
      <c r="O8690" s="146"/>
      <c r="P8690" s="146"/>
      <c r="Q8690" s="146"/>
      <c r="R8690" s="34"/>
      <c r="S8690" s="35"/>
      <c r="T8690" s="147"/>
    </row>
    <row r="8691">
      <c r="A8691" s="147"/>
      <c r="B8691" s="64"/>
      <c r="C8691" s="147" t="s">
        <v>217</v>
      </c>
      <c r="E8691" s="161"/>
      <c r="F8691" s="162"/>
      <c r="G8691" s="147"/>
      <c r="H8691" s="146"/>
      <c r="J8691" s="146"/>
      <c r="L8691" s="150"/>
      <c r="N8691" s="163"/>
      <c r="O8691" s="146"/>
      <c r="P8691" s="146"/>
      <c r="Q8691" s="146"/>
      <c r="R8691" s="34"/>
      <c r="S8691" s="35"/>
      <c r="T8691" s="147"/>
    </row>
    <row r="8692">
      <c r="A8692" s="147"/>
      <c r="B8692" s="64"/>
      <c r="C8692" s="147" t="s">
        <v>217</v>
      </c>
      <c r="E8692" s="161"/>
      <c r="F8692" s="162"/>
      <c r="G8692" s="147"/>
      <c r="H8692" s="146"/>
      <c r="J8692" s="146"/>
      <c r="L8692" s="150"/>
      <c r="N8692" s="163"/>
      <c r="O8692" s="146"/>
      <c r="P8692" s="146"/>
      <c r="Q8692" s="146"/>
      <c r="R8692" s="34"/>
      <c r="S8692" s="35"/>
      <c r="T8692" s="147"/>
    </row>
    <row r="8693">
      <c r="A8693" s="147"/>
      <c r="B8693" s="64"/>
      <c r="C8693" s="147" t="s">
        <v>217</v>
      </c>
      <c r="E8693" s="161"/>
      <c r="F8693" s="162"/>
      <c r="G8693" s="147"/>
      <c r="H8693" s="146"/>
      <c r="J8693" s="146"/>
      <c r="L8693" s="150"/>
      <c r="N8693" s="163"/>
      <c r="O8693" s="146"/>
      <c r="P8693" s="146"/>
      <c r="Q8693" s="146"/>
      <c r="R8693" s="34"/>
      <c r="S8693" s="35"/>
      <c r="T8693" s="147"/>
    </row>
    <row r="8694">
      <c r="A8694" s="147"/>
      <c r="B8694" s="64"/>
      <c r="C8694" s="147" t="s">
        <v>217</v>
      </c>
      <c r="E8694" s="161"/>
      <c r="F8694" s="162"/>
      <c r="G8694" s="147"/>
      <c r="H8694" s="146"/>
      <c r="J8694" s="146"/>
      <c r="L8694" s="150"/>
      <c r="N8694" s="163"/>
      <c r="O8694" s="146"/>
      <c r="P8694" s="146"/>
      <c r="Q8694" s="146"/>
      <c r="R8694" s="34"/>
      <c r="S8694" s="35"/>
      <c r="T8694" s="147"/>
    </row>
    <row r="8695">
      <c r="A8695" s="147"/>
      <c r="B8695" s="64"/>
      <c r="C8695" s="147" t="s">
        <v>217</v>
      </c>
      <c r="E8695" s="161"/>
      <c r="F8695" s="162"/>
      <c r="G8695" s="147"/>
      <c r="H8695" s="146"/>
      <c r="J8695" s="146"/>
      <c r="L8695" s="150"/>
      <c r="N8695" s="163"/>
      <c r="O8695" s="146"/>
      <c r="P8695" s="146"/>
      <c r="Q8695" s="146"/>
      <c r="R8695" s="34"/>
      <c r="S8695" s="35"/>
      <c r="T8695" s="147"/>
    </row>
    <row r="8696">
      <c r="A8696" s="147"/>
      <c r="B8696" s="64"/>
      <c r="C8696" s="147" t="s">
        <v>217</v>
      </c>
      <c r="E8696" s="161"/>
      <c r="F8696" s="162"/>
      <c r="G8696" s="147"/>
      <c r="H8696" s="146"/>
      <c r="J8696" s="146"/>
      <c r="L8696" s="150"/>
      <c r="N8696" s="163"/>
      <c r="O8696" s="146"/>
      <c r="P8696" s="146"/>
      <c r="Q8696" s="146"/>
      <c r="R8696" s="34"/>
      <c r="S8696" s="35"/>
      <c r="T8696" s="147"/>
    </row>
    <row r="8697">
      <c r="A8697" s="147"/>
      <c r="B8697" s="64"/>
      <c r="C8697" s="147" t="s">
        <v>217</v>
      </c>
      <c r="E8697" s="161"/>
      <c r="F8697" s="162"/>
      <c r="G8697" s="147"/>
      <c r="H8697" s="146"/>
      <c r="J8697" s="146"/>
      <c r="L8697" s="150"/>
      <c r="N8697" s="163"/>
      <c r="O8697" s="146"/>
      <c r="P8697" s="146"/>
      <c r="Q8697" s="146"/>
      <c r="R8697" s="34"/>
      <c r="S8697" s="35"/>
      <c r="T8697" s="147"/>
    </row>
    <row r="8698">
      <c r="A8698" s="147"/>
      <c r="B8698" s="64"/>
      <c r="C8698" s="147" t="s">
        <v>217</v>
      </c>
      <c r="E8698" s="161"/>
      <c r="F8698" s="162"/>
      <c r="G8698" s="147"/>
      <c r="H8698" s="146"/>
      <c r="J8698" s="146"/>
      <c r="L8698" s="150"/>
      <c r="N8698" s="163"/>
      <c r="O8698" s="146"/>
      <c r="P8698" s="146"/>
      <c r="Q8698" s="146"/>
      <c r="R8698" s="34"/>
      <c r="S8698" s="35"/>
      <c r="T8698" s="147"/>
    </row>
    <row r="8699">
      <c r="A8699" s="147"/>
      <c r="B8699" s="64"/>
      <c r="C8699" s="147" t="s">
        <v>217</v>
      </c>
      <c r="E8699" s="161"/>
      <c r="F8699" s="162"/>
      <c r="G8699" s="147"/>
      <c r="H8699" s="146"/>
      <c r="J8699" s="146"/>
      <c r="L8699" s="150"/>
      <c r="N8699" s="163"/>
      <c r="O8699" s="146"/>
      <c r="P8699" s="146"/>
      <c r="Q8699" s="146"/>
      <c r="R8699" s="34"/>
      <c r="S8699" s="35"/>
      <c r="T8699" s="147"/>
    </row>
    <row r="8700">
      <c r="A8700" s="147"/>
      <c r="B8700" s="64"/>
      <c r="C8700" s="147" t="s">
        <v>217</v>
      </c>
      <c r="E8700" s="161"/>
      <c r="F8700" s="162"/>
      <c r="G8700" s="147"/>
      <c r="H8700" s="146"/>
      <c r="J8700" s="146"/>
      <c r="L8700" s="150"/>
      <c r="N8700" s="163"/>
      <c r="O8700" s="146"/>
      <c r="P8700" s="146"/>
      <c r="Q8700" s="146"/>
      <c r="R8700" s="34"/>
      <c r="S8700" s="35"/>
      <c r="T8700" s="147"/>
    </row>
    <row r="8701">
      <c r="A8701" s="147"/>
      <c r="B8701" s="64"/>
      <c r="C8701" s="147" t="s">
        <v>217</v>
      </c>
      <c r="E8701" s="161"/>
      <c r="F8701" s="162"/>
      <c r="G8701" s="147"/>
      <c r="H8701" s="146"/>
      <c r="J8701" s="146"/>
      <c r="L8701" s="150"/>
      <c r="N8701" s="163"/>
      <c r="O8701" s="146"/>
      <c r="P8701" s="146"/>
      <c r="Q8701" s="146"/>
      <c r="R8701" s="34"/>
      <c r="S8701" s="35"/>
      <c r="T8701" s="147"/>
    </row>
    <row r="8702">
      <c r="A8702" s="147"/>
      <c r="B8702" s="64"/>
      <c r="C8702" s="147" t="s">
        <v>217</v>
      </c>
      <c r="E8702" s="161"/>
      <c r="F8702" s="162"/>
      <c r="G8702" s="147"/>
      <c r="H8702" s="146"/>
      <c r="J8702" s="146"/>
      <c r="L8702" s="150"/>
      <c r="N8702" s="163"/>
      <c r="O8702" s="146"/>
      <c r="P8702" s="146"/>
      <c r="Q8702" s="146"/>
      <c r="R8702" s="34"/>
      <c r="S8702" s="35"/>
      <c r="T8702" s="147"/>
    </row>
    <row r="8703">
      <c r="A8703" s="147"/>
      <c r="B8703" s="64"/>
      <c r="C8703" s="147" t="s">
        <v>217</v>
      </c>
      <c r="E8703" s="161"/>
      <c r="F8703" s="162"/>
      <c r="G8703" s="147"/>
      <c r="H8703" s="146"/>
      <c r="J8703" s="146"/>
      <c r="L8703" s="150"/>
      <c r="N8703" s="163"/>
      <c r="O8703" s="146"/>
      <c r="P8703" s="146"/>
      <c r="Q8703" s="146"/>
      <c r="R8703" s="34"/>
      <c r="S8703" s="35"/>
      <c r="T8703" s="147"/>
    </row>
    <row r="8704">
      <c r="A8704" s="147"/>
      <c r="B8704" s="64"/>
      <c r="C8704" s="147" t="s">
        <v>217</v>
      </c>
      <c r="E8704" s="161"/>
      <c r="F8704" s="162"/>
      <c r="G8704" s="147"/>
      <c r="H8704" s="146"/>
      <c r="J8704" s="146"/>
      <c r="L8704" s="150"/>
      <c r="N8704" s="163"/>
      <c r="O8704" s="146"/>
      <c r="P8704" s="146"/>
      <c r="Q8704" s="146"/>
      <c r="R8704" s="34"/>
      <c r="S8704" s="35"/>
      <c r="T8704" s="147"/>
    </row>
    <row r="8705">
      <c r="A8705" s="147"/>
      <c r="B8705" s="64"/>
      <c r="C8705" s="147" t="s">
        <v>217</v>
      </c>
      <c r="E8705" s="161"/>
      <c r="F8705" s="162"/>
      <c r="G8705" s="147"/>
      <c r="H8705" s="146"/>
      <c r="J8705" s="146"/>
      <c r="L8705" s="150"/>
      <c r="N8705" s="163"/>
      <c r="O8705" s="146"/>
      <c r="P8705" s="146"/>
      <c r="Q8705" s="146"/>
      <c r="R8705" s="34"/>
      <c r="S8705" s="35"/>
      <c r="T8705" s="147"/>
    </row>
    <row r="8706">
      <c r="A8706" s="147"/>
      <c r="B8706" s="64"/>
      <c r="C8706" s="147" t="s">
        <v>217</v>
      </c>
      <c r="E8706" s="161"/>
      <c r="F8706" s="162"/>
      <c r="G8706" s="147"/>
      <c r="H8706" s="146"/>
      <c r="J8706" s="146"/>
      <c r="L8706" s="150"/>
      <c r="N8706" s="163"/>
      <c r="O8706" s="146"/>
      <c r="P8706" s="146"/>
      <c r="Q8706" s="146"/>
      <c r="R8706" s="34"/>
      <c r="S8706" s="35"/>
      <c r="T8706" s="147"/>
    </row>
    <row r="8707">
      <c r="A8707" s="147"/>
      <c r="B8707" s="64"/>
      <c r="C8707" s="147" t="s">
        <v>217</v>
      </c>
      <c r="E8707" s="161"/>
      <c r="F8707" s="162"/>
      <c r="G8707" s="147"/>
      <c r="H8707" s="146"/>
      <c r="J8707" s="146"/>
      <c r="L8707" s="150"/>
      <c r="N8707" s="163"/>
      <c r="O8707" s="146"/>
      <c r="P8707" s="146"/>
      <c r="Q8707" s="146"/>
      <c r="R8707" s="34"/>
      <c r="S8707" s="35"/>
      <c r="T8707" s="147"/>
    </row>
    <row r="8708">
      <c r="A8708" s="147"/>
      <c r="B8708" s="64"/>
      <c r="C8708" s="147" t="s">
        <v>217</v>
      </c>
      <c r="E8708" s="161"/>
      <c r="F8708" s="162"/>
      <c r="G8708" s="147"/>
      <c r="H8708" s="146"/>
      <c r="J8708" s="146"/>
      <c r="L8708" s="150"/>
      <c r="N8708" s="163"/>
      <c r="O8708" s="146"/>
      <c r="P8708" s="146"/>
      <c r="Q8708" s="146"/>
      <c r="R8708" s="34"/>
      <c r="S8708" s="35"/>
      <c r="T8708" s="147"/>
    </row>
    <row r="8709">
      <c r="A8709" s="147"/>
      <c r="B8709" s="64"/>
      <c r="C8709" s="147" t="s">
        <v>217</v>
      </c>
      <c r="E8709" s="161"/>
      <c r="F8709" s="162"/>
      <c r="G8709" s="147"/>
      <c r="H8709" s="146"/>
      <c r="J8709" s="146"/>
      <c r="L8709" s="150"/>
      <c r="N8709" s="163"/>
      <c r="O8709" s="146"/>
      <c r="P8709" s="146"/>
      <c r="Q8709" s="146"/>
      <c r="R8709" s="34"/>
      <c r="S8709" s="35"/>
      <c r="T8709" s="147"/>
    </row>
    <row r="8710">
      <c r="A8710" s="147"/>
      <c r="B8710" s="64"/>
      <c r="C8710" s="147" t="s">
        <v>217</v>
      </c>
      <c r="E8710" s="161"/>
      <c r="F8710" s="162"/>
      <c r="G8710" s="147"/>
      <c r="H8710" s="146"/>
      <c r="J8710" s="146"/>
      <c r="L8710" s="150"/>
      <c r="N8710" s="163"/>
      <c r="O8710" s="146"/>
      <c r="P8710" s="146"/>
      <c r="Q8710" s="146"/>
      <c r="R8710" s="34"/>
      <c r="S8710" s="35"/>
      <c r="T8710" s="147"/>
    </row>
    <row r="8711">
      <c r="A8711" s="147"/>
      <c r="B8711" s="64"/>
      <c r="C8711" s="147" t="s">
        <v>217</v>
      </c>
      <c r="E8711" s="161"/>
      <c r="F8711" s="162"/>
      <c r="G8711" s="147"/>
      <c r="H8711" s="146"/>
      <c r="J8711" s="146"/>
      <c r="L8711" s="150"/>
      <c r="N8711" s="163"/>
      <c r="O8711" s="146"/>
      <c r="P8711" s="146"/>
      <c r="Q8711" s="146"/>
      <c r="R8711" s="34"/>
      <c r="S8711" s="35"/>
      <c r="T8711" s="147"/>
    </row>
    <row r="8712">
      <c r="A8712" s="147"/>
      <c r="B8712" s="64"/>
      <c r="C8712" s="147" t="s">
        <v>217</v>
      </c>
      <c r="E8712" s="161"/>
      <c r="F8712" s="162"/>
      <c r="G8712" s="147"/>
      <c r="H8712" s="146"/>
      <c r="J8712" s="146"/>
      <c r="L8712" s="150"/>
      <c r="N8712" s="163"/>
      <c r="O8712" s="146"/>
      <c r="P8712" s="146"/>
      <c r="Q8712" s="146"/>
      <c r="R8712" s="34"/>
      <c r="S8712" s="35"/>
      <c r="T8712" s="147"/>
    </row>
    <row r="8713">
      <c r="A8713" s="147"/>
      <c r="B8713" s="64"/>
      <c r="C8713" s="147" t="s">
        <v>217</v>
      </c>
      <c r="E8713" s="161"/>
      <c r="F8713" s="162"/>
      <c r="G8713" s="147"/>
      <c r="H8713" s="146"/>
      <c r="J8713" s="146"/>
      <c r="L8713" s="150"/>
      <c r="N8713" s="163"/>
      <c r="O8713" s="146"/>
      <c r="P8713" s="146"/>
      <c r="Q8713" s="146"/>
      <c r="R8713" s="34"/>
      <c r="S8713" s="35"/>
      <c r="T8713" s="147"/>
    </row>
    <row r="8714">
      <c r="A8714" s="147"/>
      <c r="B8714" s="64"/>
      <c r="C8714" s="147" t="s">
        <v>217</v>
      </c>
      <c r="E8714" s="161"/>
      <c r="F8714" s="162"/>
      <c r="G8714" s="147"/>
      <c r="H8714" s="146"/>
      <c r="J8714" s="146"/>
      <c r="L8714" s="150"/>
      <c r="N8714" s="163"/>
      <c r="O8714" s="146"/>
      <c r="P8714" s="146"/>
      <c r="Q8714" s="146"/>
      <c r="R8714" s="34"/>
      <c r="S8714" s="35"/>
      <c r="T8714" s="147"/>
    </row>
    <row r="8715">
      <c r="A8715" s="147"/>
      <c r="B8715" s="64"/>
      <c r="C8715" s="147" t="s">
        <v>217</v>
      </c>
      <c r="E8715" s="161"/>
      <c r="F8715" s="162"/>
      <c r="G8715" s="147"/>
      <c r="H8715" s="146"/>
      <c r="J8715" s="146"/>
      <c r="L8715" s="150"/>
      <c r="N8715" s="163"/>
      <c r="O8715" s="146"/>
      <c r="P8715" s="146"/>
      <c r="Q8715" s="146"/>
      <c r="R8715" s="34"/>
      <c r="S8715" s="35"/>
      <c r="T8715" s="147"/>
    </row>
    <row r="8716">
      <c r="A8716" s="147"/>
      <c r="B8716" s="64"/>
      <c r="C8716" s="147" t="s">
        <v>217</v>
      </c>
      <c r="E8716" s="161"/>
      <c r="F8716" s="162"/>
      <c r="G8716" s="147"/>
      <c r="H8716" s="146"/>
      <c r="J8716" s="146"/>
      <c r="L8716" s="150"/>
      <c r="N8716" s="163"/>
      <c r="O8716" s="146"/>
      <c r="P8716" s="146"/>
      <c r="Q8716" s="146"/>
      <c r="R8716" s="34"/>
      <c r="S8716" s="35"/>
      <c r="T8716" s="147"/>
    </row>
    <row r="8717">
      <c r="A8717" s="147"/>
      <c r="B8717" s="64"/>
      <c r="C8717" s="147" t="s">
        <v>217</v>
      </c>
      <c r="E8717" s="161"/>
      <c r="F8717" s="162"/>
      <c r="G8717" s="147"/>
      <c r="H8717" s="146"/>
      <c r="J8717" s="146"/>
      <c r="L8717" s="150"/>
      <c r="N8717" s="163"/>
      <c r="O8717" s="146"/>
      <c r="P8717" s="146"/>
      <c r="Q8717" s="146"/>
      <c r="R8717" s="34"/>
      <c r="S8717" s="35"/>
      <c r="T8717" s="147"/>
    </row>
    <row r="8718">
      <c r="A8718" s="147"/>
      <c r="B8718" s="64"/>
      <c r="C8718" s="147" t="s">
        <v>217</v>
      </c>
      <c r="E8718" s="161"/>
      <c r="F8718" s="162"/>
      <c r="G8718" s="147"/>
      <c r="H8718" s="146"/>
      <c r="J8718" s="146"/>
      <c r="L8718" s="150"/>
      <c r="N8718" s="163"/>
      <c r="O8718" s="146"/>
      <c r="P8718" s="146"/>
      <c r="Q8718" s="146"/>
      <c r="R8718" s="34"/>
      <c r="S8718" s="35"/>
      <c r="T8718" s="147"/>
    </row>
    <row r="8719">
      <c r="A8719" s="147"/>
      <c r="B8719" s="64"/>
      <c r="C8719" s="147" t="s">
        <v>217</v>
      </c>
      <c r="E8719" s="161"/>
      <c r="F8719" s="162"/>
      <c r="G8719" s="147"/>
      <c r="H8719" s="146"/>
      <c r="J8719" s="146"/>
      <c r="L8719" s="150"/>
      <c r="N8719" s="163"/>
      <c r="O8719" s="146"/>
      <c r="P8719" s="146"/>
      <c r="Q8719" s="146"/>
      <c r="R8719" s="34"/>
      <c r="S8719" s="35"/>
      <c r="T8719" s="147"/>
    </row>
    <row r="8720">
      <c r="A8720" s="147"/>
      <c r="B8720" s="64"/>
      <c r="C8720" s="147" t="s">
        <v>217</v>
      </c>
      <c r="E8720" s="161"/>
      <c r="F8720" s="162"/>
      <c r="G8720" s="147"/>
      <c r="H8720" s="146"/>
      <c r="J8720" s="146"/>
      <c r="L8720" s="150"/>
      <c r="N8720" s="163"/>
      <c r="O8720" s="146"/>
      <c r="P8720" s="146"/>
      <c r="Q8720" s="146"/>
      <c r="R8720" s="34"/>
      <c r="S8720" s="35"/>
      <c r="T8720" s="147"/>
    </row>
    <row r="8721">
      <c r="A8721" s="147"/>
      <c r="B8721" s="64"/>
      <c r="C8721" s="147" t="s">
        <v>217</v>
      </c>
      <c r="E8721" s="161"/>
      <c r="F8721" s="162"/>
      <c r="G8721" s="147"/>
      <c r="H8721" s="146"/>
      <c r="J8721" s="146"/>
      <c r="L8721" s="150"/>
      <c r="N8721" s="163"/>
      <c r="O8721" s="146"/>
      <c r="P8721" s="146"/>
      <c r="Q8721" s="146"/>
      <c r="R8721" s="34"/>
      <c r="S8721" s="35"/>
      <c r="T8721" s="147"/>
    </row>
    <row r="8722">
      <c r="A8722" s="147"/>
      <c r="B8722" s="64"/>
      <c r="C8722" s="147" t="s">
        <v>217</v>
      </c>
      <c r="E8722" s="161"/>
      <c r="F8722" s="162"/>
      <c r="G8722" s="147"/>
      <c r="H8722" s="146"/>
      <c r="J8722" s="146"/>
      <c r="L8722" s="150"/>
      <c r="N8722" s="163"/>
      <c r="O8722" s="146"/>
      <c r="P8722" s="146"/>
      <c r="Q8722" s="146"/>
      <c r="R8722" s="34"/>
      <c r="S8722" s="35"/>
      <c r="T8722" s="147"/>
    </row>
    <row r="8723">
      <c r="A8723" s="147"/>
      <c r="B8723" s="64"/>
      <c r="C8723" s="147" t="s">
        <v>217</v>
      </c>
      <c r="E8723" s="161"/>
      <c r="F8723" s="162"/>
      <c r="G8723" s="147"/>
      <c r="H8723" s="146"/>
      <c r="J8723" s="146"/>
      <c r="L8723" s="150"/>
      <c r="N8723" s="163"/>
      <c r="O8723" s="146"/>
      <c r="P8723" s="146"/>
      <c r="Q8723" s="146"/>
      <c r="R8723" s="34"/>
      <c r="S8723" s="35"/>
      <c r="T8723" s="147"/>
    </row>
    <row r="8724">
      <c r="A8724" s="147"/>
      <c r="B8724" s="64"/>
      <c r="C8724" s="147" t="s">
        <v>217</v>
      </c>
      <c r="E8724" s="161"/>
      <c r="F8724" s="162"/>
      <c r="G8724" s="147"/>
      <c r="H8724" s="146"/>
      <c r="J8724" s="146"/>
      <c r="L8724" s="150"/>
      <c r="N8724" s="163"/>
      <c r="O8724" s="146"/>
      <c r="P8724" s="146"/>
      <c r="Q8724" s="146"/>
      <c r="R8724" s="34"/>
      <c r="S8724" s="35"/>
      <c r="T8724" s="147"/>
    </row>
    <row r="8725">
      <c r="A8725" s="147"/>
      <c r="B8725" s="64"/>
      <c r="C8725" s="147" t="s">
        <v>217</v>
      </c>
      <c r="E8725" s="161"/>
      <c r="F8725" s="162"/>
      <c r="G8725" s="147"/>
      <c r="H8725" s="146"/>
      <c r="J8725" s="146"/>
      <c r="L8725" s="150"/>
      <c r="N8725" s="163"/>
      <c r="O8725" s="146"/>
      <c r="P8725" s="146"/>
      <c r="Q8725" s="146"/>
      <c r="R8725" s="34"/>
      <c r="S8725" s="35"/>
      <c r="T8725" s="147"/>
    </row>
    <row r="8726">
      <c r="A8726" s="147"/>
      <c r="B8726" s="64"/>
      <c r="C8726" s="147" t="s">
        <v>217</v>
      </c>
      <c r="E8726" s="161"/>
      <c r="F8726" s="162"/>
      <c r="G8726" s="147"/>
      <c r="H8726" s="146"/>
      <c r="J8726" s="146"/>
      <c r="L8726" s="150"/>
      <c r="N8726" s="163"/>
      <c r="O8726" s="146"/>
      <c r="P8726" s="146"/>
      <c r="Q8726" s="146"/>
      <c r="R8726" s="34"/>
      <c r="S8726" s="35"/>
      <c r="T8726" s="147"/>
    </row>
    <row r="8727">
      <c r="A8727" s="147"/>
      <c r="B8727" s="64"/>
      <c r="C8727" s="147" t="s">
        <v>217</v>
      </c>
      <c r="E8727" s="161"/>
      <c r="F8727" s="162"/>
      <c r="G8727" s="147"/>
      <c r="H8727" s="146"/>
      <c r="J8727" s="146"/>
      <c r="L8727" s="150"/>
      <c r="N8727" s="163"/>
      <c r="O8727" s="146"/>
      <c r="P8727" s="146"/>
      <c r="Q8727" s="146"/>
      <c r="R8727" s="34"/>
      <c r="S8727" s="35"/>
      <c r="T8727" s="147"/>
    </row>
    <row r="8728">
      <c r="A8728" s="147"/>
      <c r="B8728" s="64"/>
      <c r="C8728" s="147" t="s">
        <v>217</v>
      </c>
      <c r="E8728" s="161"/>
      <c r="F8728" s="162"/>
      <c r="G8728" s="147"/>
      <c r="H8728" s="146"/>
      <c r="J8728" s="146"/>
      <c r="L8728" s="150"/>
      <c r="N8728" s="163"/>
      <c r="O8728" s="146"/>
      <c r="P8728" s="146"/>
      <c r="Q8728" s="146"/>
      <c r="R8728" s="34"/>
      <c r="S8728" s="35"/>
      <c r="T8728" s="147"/>
    </row>
    <row r="8729">
      <c r="A8729" s="147"/>
      <c r="B8729" s="64"/>
      <c r="C8729" s="147" t="s">
        <v>217</v>
      </c>
      <c r="E8729" s="161"/>
      <c r="F8729" s="162"/>
      <c r="G8729" s="147"/>
      <c r="H8729" s="146"/>
      <c r="J8729" s="146"/>
      <c r="L8729" s="150"/>
      <c r="N8729" s="163"/>
      <c r="O8729" s="146"/>
      <c r="P8729" s="146"/>
      <c r="Q8729" s="146"/>
      <c r="R8729" s="34"/>
      <c r="S8729" s="35"/>
      <c r="T8729" s="147"/>
    </row>
    <row r="8730">
      <c r="A8730" s="147"/>
      <c r="B8730" s="64"/>
      <c r="C8730" s="147" t="s">
        <v>217</v>
      </c>
      <c r="E8730" s="161"/>
      <c r="F8730" s="162"/>
      <c r="G8730" s="147"/>
      <c r="H8730" s="146"/>
      <c r="J8730" s="146"/>
      <c r="L8730" s="150"/>
      <c r="N8730" s="163"/>
      <c r="O8730" s="146"/>
      <c r="P8730" s="146"/>
      <c r="Q8730" s="146"/>
      <c r="R8730" s="34"/>
      <c r="S8730" s="35"/>
      <c r="T8730" s="147"/>
    </row>
    <row r="8731">
      <c r="A8731" s="147"/>
      <c r="B8731" s="64"/>
      <c r="C8731" s="147" t="s">
        <v>217</v>
      </c>
      <c r="E8731" s="161"/>
      <c r="F8731" s="162"/>
      <c r="G8731" s="147"/>
      <c r="H8731" s="146"/>
      <c r="J8731" s="146"/>
      <c r="L8731" s="150"/>
      <c r="N8731" s="163"/>
      <c r="O8731" s="146"/>
      <c r="P8731" s="146"/>
      <c r="Q8731" s="146"/>
      <c r="R8731" s="34"/>
      <c r="S8731" s="35"/>
      <c r="T8731" s="147"/>
    </row>
    <row r="8732">
      <c r="A8732" s="147"/>
      <c r="B8732" s="64"/>
      <c r="C8732" s="147" t="s">
        <v>217</v>
      </c>
      <c r="E8732" s="161"/>
      <c r="F8732" s="162"/>
      <c r="G8732" s="147"/>
      <c r="H8732" s="146"/>
      <c r="J8732" s="146"/>
      <c r="L8732" s="150"/>
      <c r="N8732" s="163"/>
      <c r="O8732" s="146"/>
      <c r="P8732" s="146"/>
      <c r="Q8732" s="146"/>
      <c r="R8732" s="34"/>
      <c r="S8732" s="35"/>
      <c r="T8732" s="147"/>
    </row>
    <row r="8733">
      <c r="A8733" s="147"/>
      <c r="B8733" s="64"/>
      <c r="C8733" s="147" t="s">
        <v>217</v>
      </c>
      <c r="E8733" s="161"/>
      <c r="F8733" s="162"/>
      <c r="G8733" s="147"/>
      <c r="H8733" s="146"/>
      <c r="J8733" s="146"/>
      <c r="L8733" s="150"/>
      <c r="N8733" s="163"/>
      <c r="O8733" s="146"/>
      <c r="P8733" s="146"/>
      <c r="Q8733" s="146"/>
      <c r="R8733" s="34"/>
      <c r="S8733" s="35"/>
      <c r="T8733" s="147"/>
    </row>
    <row r="8734">
      <c r="A8734" s="147"/>
      <c r="B8734" s="64"/>
      <c r="C8734" s="147" t="s">
        <v>217</v>
      </c>
      <c r="E8734" s="161"/>
      <c r="F8734" s="162"/>
      <c r="G8734" s="147"/>
      <c r="H8734" s="146"/>
      <c r="J8734" s="146"/>
      <c r="L8734" s="150"/>
      <c r="N8734" s="163"/>
      <c r="O8734" s="146"/>
      <c r="P8734" s="146"/>
      <c r="Q8734" s="146"/>
      <c r="R8734" s="34"/>
      <c r="S8734" s="35"/>
      <c r="T8734" s="147"/>
    </row>
    <row r="8735">
      <c r="A8735" s="147"/>
      <c r="B8735" s="64"/>
      <c r="C8735" s="147" t="s">
        <v>217</v>
      </c>
      <c r="E8735" s="161"/>
      <c r="F8735" s="162"/>
      <c r="G8735" s="147"/>
      <c r="H8735" s="146"/>
      <c r="J8735" s="146"/>
      <c r="L8735" s="150"/>
      <c r="N8735" s="163"/>
      <c r="O8735" s="146"/>
      <c r="P8735" s="146"/>
      <c r="Q8735" s="146"/>
      <c r="R8735" s="34"/>
      <c r="S8735" s="35"/>
      <c r="T8735" s="147"/>
    </row>
    <row r="8736">
      <c r="A8736" s="147"/>
      <c r="B8736" s="64"/>
      <c r="C8736" s="147" t="s">
        <v>217</v>
      </c>
      <c r="E8736" s="161"/>
      <c r="F8736" s="162"/>
      <c r="G8736" s="147"/>
      <c r="H8736" s="146"/>
      <c r="J8736" s="146"/>
      <c r="L8736" s="150"/>
      <c r="N8736" s="163"/>
      <c r="O8736" s="146"/>
      <c r="P8736" s="146"/>
      <c r="Q8736" s="146"/>
      <c r="R8736" s="34"/>
      <c r="S8736" s="35"/>
      <c r="T8736" s="147"/>
    </row>
    <row r="8737">
      <c r="A8737" s="147"/>
      <c r="B8737" s="64"/>
      <c r="C8737" s="147" t="s">
        <v>217</v>
      </c>
      <c r="E8737" s="161"/>
      <c r="F8737" s="162"/>
      <c r="G8737" s="147"/>
      <c r="H8737" s="146"/>
      <c r="J8737" s="146"/>
      <c r="L8737" s="150"/>
      <c r="N8737" s="163"/>
      <c r="O8737" s="146"/>
      <c r="P8737" s="146"/>
      <c r="Q8737" s="146"/>
      <c r="R8737" s="34"/>
      <c r="S8737" s="35"/>
      <c r="T8737" s="147"/>
    </row>
    <row r="8738">
      <c r="A8738" s="147"/>
      <c r="B8738" s="64"/>
      <c r="C8738" s="147" t="s">
        <v>217</v>
      </c>
      <c r="E8738" s="161"/>
      <c r="F8738" s="162"/>
      <c r="G8738" s="147"/>
      <c r="H8738" s="146"/>
      <c r="J8738" s="146"/>
      <c r="L8738" s="150"/>
      <c r="N8738" s="163"/>
      <c r="O8738" s="146"/>
      <c r="P8738" s="146"/>
      <c r="Q8738" s="146"/>
      <c r="R8738" s="34"/>
      <c r="S8738" s="35"/>
      <c r="T8738" s="147"/>
    </row>
    <row r="8739">
      <c r="A8739" s="147"/>
      <c r="B8739" s="64"/>
      <c r="C8739" s="147" t="s">
        <v>217</v>
      </c>
      <c r="E8739" s="161"/>
      <c r="F8739" s="162"/>
      <c r="G8739" s="147"/>
      <c r="H8739" s="146"/>
      <c r="J8739" s="146"/>
      <c r="L8739" s="150"/>
      <c r="N8739" s="163"/>
      <c r="O8739" s="146"/>
      <c r="P8739" s="146"/>
      <c r="Q8739" s="146"/>
      <c r="R8739" s="34"/>
      <c r="S8739" s="35"/>
      <c r="T8739" s="147"/>
    </row>
    <row r="8740">
      <c r="A8740" s="147"/>
      <c r="B8740" s="64"/>
      <c r="C8740" s="147" t="s">
        <v>217</v>
      </c>
      <c r="E8740" s="161"/>
      <c r="F8740" s="162"/>
      <c r="G8740" s="147"/>
      <c r="H8740" s="146"/>
      <c r="J8740" s="146"/>
      <c r="L8740" s="150"/>
      <c r="N8740" s="163"/>
      <c r="O8740" s="146"/>
      <c r="P8740" s="146"/>
      <c r="Q8740" s="146"/>
      <c r="R8740" s="34"/>
      <c r="S8740" s="35"/>
      <c r="T8740" s="147"/>
    </row>
    <row r="8741">
      <c r="A8741" s="147"/>
      <c r="B8741" s="64"/>
      <c r="C8741" s="147" t="s">
        <v>217</v>
      </c>
      <c r="E8741" s="161"/>
      <c r="F8741" s="162"/>
      <c r="G8741" s="147"/>
      <c r="H8741" s="146"/>
      <c r="J8741" s="146"/>
      <c r="L8741" s="150"/>
      <c r="N8741" s="163"/>
      <c r="O8741" s="146"/>
      <c r="P8741" s="146"/>
      <c r="Q8741" s="146"/>
      <c r="R8741" s="34"/>
      <c r="S8741" s="35"/>
      <c r="T8741" s="147"/>
    </row>
    <row r="8742">
      <c r="A8742" s="147"/>
      <c r="B8742" s="64"/>
      <c r="C8742" s="147" t="s">
        <v>217</v>
      </c>
      <c r="E8742" s="161"/>
      <c r="F8742" s="162"/>
      <c r="G8742" s="147"/>
      <c r="H8742" s="146"/>
      <c r="J8742" s="146"/>
      <c r="L8742" s="150"/>
      <c r="N8742" s="163"/>
      <c r="O8742" s="146"/>
      <c r="P8742" s="146"/>
      <c r="Q8742" s="146"/>
      <c r="R8742" s="34"/>
      <c r="S8742" s="35"/>
      <c r="T8742" s="147"/>
    </row>
    <row r="8743">
      <c r="A8743" s="147"/>
      <c r="B8743" s="64"/>
      <c r="C8743" s="147" t="s">
        <v>217</v>
      </c>
      <c r="E8743" s="161"/>
      <c r="F8743" s="162"/>
      <c r="G8743" s="147"/>
      <c r="H8743" s="146"/>
      <c r="J8743" s="146"/>
      <c r="L8743" s="150"/>
      <c r="N8743" s="163"/>
      <c r="O8743" s="146"/>
      <c r="P8743" s="146"/>
      <c r="Q8743" s="146"/>
      <c r="R8743" s="34"/>
      <c r="S8743" s="35"/>
      <c r="T8743" s="147"/>
    </row>
    <row r="8744">
      <c r="A8744" s="147"/>
      <c r="B8744" s="64"/>
      <c r="C8744" s="147" t="s">
        <v>217</v>
      </c>
      <c r="E8744" s="161"/>
      <c r="F8744" s="162"/>
      <c r="G8744" s="147"/>
      <c r="H8744" s="146"/>
      <c r="J8744" s="146"/>
      <c r="L8744" s="150"/>
      <c r="N8744" s="163"/>
      <c r="O8744" s="146"/>
      <c r="P8744" s="146"/>
      <c r="Q8744" s="146"/>
      <c r="R8744" s="34"/>
      <c r="S8744" s="35"/>
      <c r="T8744" s="147"/>
    </row>
    <row r="8745">
      <c r="A8745" s="147"/>
      <c r="B8745" s="64"/>
      <c r="C8745" s="147" t="s">
        <v>217</v>
      </c>
      <c r="E8745" s="161"/>
      <c r="F8745" s="162"/>
      <c r="G8745" s="147"/>
      <c r="H8745" s="146"/>
      <c r="J8745" s="146"/>
      <c r="L8745" s="150"/>
      <c r="N8745" s="163"/>
      <c r="O8745" s="146"/>
      <c r="P8745" s="146"/>
      <c r="Q8745" s="146"/>
      <c r="R8745" s="34"/>
      <c r="S8745" s="35"/>
      <c r="T8745" s="147"/>
    </row>
    <row r="8746">
      <c r="A8746" s="147"/>
      <c r="B8746" s="64"/>
      <c r="C8746" s="147" t="s">
        <v>217</v>
      </c>
      <c r="E8746" s="161"/>
      <c r="F8746" s="162"/>
      <c r="G8746" s="147"/>
      <c r="H8746" s="146"/>
      <c r="J8746" s="146"/>
      <c r="L8746" s="150"/>
      <c r="N8746" s="163"/>
      <c r="O8746" s="146"/>
      <c r="P8746" s="146"/>
      <c r="Q8746" s="146"/>
      <c r="R8746" s="34"/>
      <c r="S8746" s="35"/>
      <c r="T8746" s="147"/>
    </row>
    <row r="8747">
      <c r="A8747" s="147"/>
      <c r="B8747" s="64"/>
      <c r="C8747" s="147" t="s">
        <v>217</v>
      </c>
      <c r="E8747" s="161"/>
      <c r="F8747" s="162"/>
      <c r="G8747" s="147"/>
      <c r="H8747" s="146"/>
      <c r="J8747" s="146"/>
      <c r="L8747" s="150"/>
      <c r="N8747" s="163"/>
      <c r="O8747" s="146"/>
      <c r="P8747" s="146"/>
      <c r="Q8747" s="146"/>
      <c r="R8747" s="34"/>
      <c r="S8747" s="35"/>
      <c r="T8747" s="147"/>
    </row>
    <row r="8748">
      <c r="A8748" s="147"/>
      <c r="B8748" s="64"/>
      <c r="C8748" s="147" t="s">
        <v>217</v>
      </c>
      <c r="E8748" s="161"/>
      <c r="F8748" s="162"/>
      <c r="G8748" s="147"/>
      <c r="H8748" s="146"/>
      <c r="J8748" s="146"/>
      <c r="L8748" s="150"/>
      <c r="N8748" s="163"/>
      <c r="O8748" s="146"/>
      <c r="P8748" s="146"/>
      <c r="Q8748" s="146"/>
      <c r="R8748" s="34"/>
      <c r="S8748" s="35"/>
      <c r="T8748" s="147"/>
    </row>
    <row r="8749">
      <c r="A8749" s="147"/>
      <c r="B8749" s="64"/>
      <c r="C8749" s="147" t="s">
        <v>217</v>
      </c>
      <c r="E8749" s="161"/>
      <c r="F8749" s="162"/>
      <c r="G8749" s="147"/>
      <c r="H8749" s="146"/>
      <c r="J8749" s="146"/>
      <c r="L8749" s="150"/>
      <c r="N8749" s="163"/>
      <c r="O8749" s="146"/>
      <c r="P8749" s="146"/>
      <c r="Q8749" s="146"/>
      <c r="R8749" s="34"/>
      <c r="S8749" s="35"/>
      <c r="T8749" s="147"/>
    </row>
    <row r="8750">
      <c r="A8750" s="147"/>
      <c r="B8750" s="64"/>
      <c r="C8750" s="147" t="s">
        <v>217</v>
      </c>
      <c r="E8750" s="161"/>
      <c r="F8750" s="162"/>
      <c r="G8750" s="147"/>
      <c r="H8750" s="146"/>
      <c r="J8750" s="146"/>
      <c r="L8750" s="150"/>
      <c r="N8750" s="163"/>
      <c r="O8750" s="146"/>
      <c r="P8750" s="146"/>
      <c r="Q8750" s="146"/>
      <c r="R8750" s="34"/>
      <c r="S8750" s="35"/>
      <c r="T8750" s="147"/>
    </row>
    <row r="8751">
      <c r="A8751" s="147"/>
      <c r="B8751" s="64"/>
      <c r="C8751" s="147" t="s">
        <v>217</v>
      </c>
      <c r="E8751" s="161"/>
      <c r="F8751" s="162"/>
      <c r="G8751" s="147"/>
      <c r="H8751" s="146"/>
      <c r="J8751" s="146"/>
      <c r="L8751" s="150"/>
      <c r="N8751" s="163"/>
      <c r="O8751" s="146"/>
      <c r="P8751" s="146"/>
      <c r="Q8751" s="146"/>
      <c r="R8751" s="34"/>
      <c r="S8751" s="35"/>
      <c r="T8751" s="147"/>
    </row>
    <row r="8752">
      <c r="A8752" s="147"/>
      <c r="B8752" s="64"/>
      <c r="C8752" s="147" t="s">
        <v>217</v>
      </c>
      <c r="E8752" s="161"/>
      <c r="F8752" s="162"/>
      <c r="G8752" s="147"/>
      <c r="H8752" s="146"/>
      <c r="J8752" s="146"/>
      <c r="L8752" s="150"/>
      <c r="N8752" s="163"/>
      <c r="O8752" s="146"/>
      <c r="P8752" s="146"/>
      <c r="Q8752" s="146"/>
      <c r="R8752" s="34"/>
      <c r="S8752" s="35"/>
      <c r="T8752" s="147"/>
    </row>
    <row r="8753">
      <c r="A8753" s="147"/>
      <c r="B8753" s="64"/>
      <c r="C8753" s="147" t="s">
        <v>217</v>
      </c>
      <c r="E8753" s="161"/>
      <c r="F8753" s="162"/>
      <c r="G8753" s="147"/>
      <c r="H8753" s="146"/>
      <c r="J8753" s="146"/>
      <c r="L8753" s="150"/>
      <c r="N8753" s="163"/>
      <c r="O8753" s="146"/>
      <c r="P8753" s="146"/>
      <c r="Q8753" s="146"/>
      <c r="R8753" s="34"/>
      <c r="S8753" s="35"/>
      <c r="T8753" s="147"/>
    </row>
    <row r="8754">
      <c r="A8754" s="147"/>
      <c r="B8754" s="64"/>
      <c r="C8754" s="147" t="s">
        <v>217</v>
      </c>
      <c r="E8754" s="161"/>
      <c r="F8754" s="162"/>
      <c r="G8754" s="147"/>
      <c r="H8754" s="146"/>
      <c r="J8754" s="146"/>
      <c r="L8754" s="150"/>
      <c r="N8754" s="163"/>
      <c r="O8754" s="146"/>
      <c r="P8754" s="146"/>
      <c r="Q8754" s="146"/>
      <c r="R8754" s="34"/>
      <c r="S8754" s="35"/>
      <c r="T8754" s="147"/>
    </row>
    <row r="8755">
      <c r="A8755" s="147"/>
      <c r="B8755" s="64"/>
      <c r="C8755" s="147" t="s">
        <v>217</v>
      </c>
      <c r="E8755" s="161"/>
      <c r="F8755" s="162"/>
      <c r="G8755" s="147"/>
      <c r="H8755" s="146"/>
      <c r="J8755" s="146"/>
      <c r="L8755" s="150"/>
      <c r="N8755" s="163"/>
      <c r="O8755" s="146"/>
      <c r="P8755" s="146"/>
      <c r="Q8755" s="146"/>
      <c r="R8755" s="34"/>
      <c r="S8755" s="35"/>
      <c r="T8755" s="147"/>
    </row>
    <row r="8756">
      <c r="A8756" s="147"/>
      <c r="B8756" s="64"/>
      <c r="C8756" s="147" t="s">
        <v>217</v>
      </c>
      <c r="E8756" s="161"/>
      <c r="F8756" s="162"/>
      <c r="G8756" s="147"/>
      <c r="H8756" s="146"/>
      <c r="J8756" s="146"/>
      <c r="L8756" s="150"/>
      <c r="N8756" s="163"/>
      <c r="O8756" s="146"/>
      <c r="P8756" s="146"/>
      <c r="Q8756" s="146"/>
      <c r="R8756" s="34"/>
      <c r="S8756" s="35"/>
      <c r="T8756" s="147"/>
    </row>
    <row r="8757">
      <c r="A8757" s="147"/>
      <c r="B8757" s="64"/>
      <c r="C8757" s="147" t="s">
        <v>217</v>
      </c>
      <c r="E8757" s="161"/>
      <c r="F8757" s="162"/>
      <c r="G8757" s="147"/>
      <c r="H8757" s="146"/>
      <c r="J8757" s="146"/>
      <c r="L8757" s="150"/>
      <c r="N8757" s="163"/>
      <c r="O8757" s="146"/>
      <c r="P8757" s="146"/>
      <c r="Q8757" s="146"/>
      <c r="R8757" s="34"/>
      <c r="S8757" s="35"/>
      <c r="T8757" s="147"/>
    </row>
    <row r="8758">
      <c r="A8758" s="147"/>
      <c r="B8758" s="64"/>
      <c r="C8758" s="147" t="s">
        <v>217</v>
      </c>
      <c r="E8758" s="161"/>
      <c r="F8758" s="162"/>
      <c r="G8758" s="147"/>
      <c r="H8758" s="146"/>
      <c r="J8758" s="146"/>
      <c r="L8758" s="150"/>
      <c r="N8758" s="163"/>
      <c r="O8758" s="146"/>
      <c r="P8758" s="146"/>
      <c r="Q8758" s="146"/>
      <c r="R8758" s="34"/>
      <c r="S8758" s="35"/>
      <c r="T8758" s="147"/>
    </row>
    <row r="8759">
      <c r="A8759" s="147"/>
      <c r="B8759" s="64"/>
      <c r="C8759" s="147" t="s">
        <v>217</v>
      </c>
      <c r="E8759" s="161"/>
      <c r="F8759" s="162"/>
      <c r="G8759" s="147"/>
      <c r="H8759" s="146"/>
      <c r="J8759" s="146"/>
      <c r="L8759" s="150"/>
      <c r="N8759" s="163"/>
      <c r="O8759" s="146"/>
      <c r="P8759" s="146"/>
      <c r="Q8759" s="146"/>
      <c r="R8759" s="34"/>
      <c r="S8759" s="35"/>
      <c r="T8759" s="147"/>
    </row>
    <row r="8760">
      <c r="A8760" s="147"/>
      <c r="B8760" s="64"/>
      <c r="C8760" s="147" t="s">
        <v>217</v>
      </c>
      <c r="E8760" s="161"/>
      <c r="F8760" s="162"/>
      <c r="G8760" s="147"/>
      <c r="H8760" s="146"/>
      <c r="J8760" s="146"/>
      <c r="L8760" s="150"/>
      <c r="N8760" s="163"/>
      <c r="O8760" s="146"/>
      <c r="P8760" s="146"/>
      <c r="Q8760" s="146"/>
      <c r="R8760" s="34"/>
      <c r="S8760" s="35"/>
      <c r="T8760" s="147"/>
    </row>
    <row r="8761">
      <c r="A8761" s="147"/>
      <c r="B8761" s="64"/>
      <c r="C8761" s="147" t="s">
        <v>217</v>
      </c>
      <c r="E8761" s="161"/>
      <c r="F8761" s="162"/>
      <c r="G8761" s="147"/>
      <c r="H8761" s="146"/>
      <c r="J8761" s="146"/>
      <c r="L8761" s="150"/>
      <c r="N8761" s="163"/>
      <c r="O8761" s="146"/>
      <c r="P8761" s="146"/>
      <c r="Q8761" s="146"/>
      <c r="R8761" s="34"/>
      <c r="S8761" s="35"/>
      <c r="T8761" s="147"/>
    </row>
    <row r="8762">
      <c r="A8762" s="147"/>
      <c r="B8762" s="64"/>
      <c r="C8762" s="147" t="s">
        <v>217</v>
      </c>
      <c r="E8762" s="161"/>
      <c r="F8762" s="162"/>
      <c r="G8762" s="147"/>
      <c r="H8762" s="146"/>
      <c r="J8762" s="146"/>
      <c r="L8762" s="150"/>
      <c r="N8762" s="163"/>
      <c r="O8762" s="146"/>
      <c r="P8762" s="146"/>
      <c r="Q8762" s="146"/>
      <c r="R8762" s="34"/>
      <c r="S8762" s="35"/>
      <c r="T8762" s="147"/>
    </row>
    <row r="8763">
      <c r="A8763" s="147"/>
      <c r="B8763" s="64"/>
      <c r="C8763" s="147" t="s">
        <v>217</v>
      </c>
      <c r="E8763" s="161"/>
      <c r="F8763" s="162"/>
      <c r="G8763" s="147"/>
      <c r="H8763" s="146"/>
      <c r="J8763" s="146"/>
      <c r="L8763" s="150"/>
      <c r="N8763" s="163"/>
      <c r="O8763" s="146"/>
      <c r="P8763" s="146"/>
      <c r="Q8763" s="146"/>
      <c r="R8763" s="34"/>
      <c r="S8763" s="35"/>
      <c r="T8763" s="147"/>
    </row>
    <row r="8764">
      <c r="A8764" s="147"/>
      <c r="B8764" s="64"/>
      <c r="C8764" s="147" t="s">
        <v>217</v>
      </c>
      <c r="E8764" s="161"/>
      <c r="F8764" s="162"/>
      <c r="G8764" s="147"/>
      <c r="H8764" s="146"/>
      <c r="J8764" s="146"/>
      <c r="L8764" s="150"/>
      <c r="N8764" s="163"/>
      <c r="O8764" s="146"/>
      <c r="P8764" s="146"/>
      <c r="Q8764" s="146"/>
      <c r="R8764" s="34"/>
      <c r="S8764" s="35"/>
      <c r="T8764" s="147"/>
    </row>
    <row r="8765">
      <c r="A8765" s="147"/>
      <c r="B8765" s="64"/>
      <c r="C8765" s="147" t="s">
        <v>217</v>
      </c>
      <c r="E8765" s="161"/>
      <c r="F8765" s="162"/>
      <c r="G8765" s="147"/>
      <c r="H8765" s="146"/>
      <c r="J8765" s="146"/>
      <c r="L8765" s="150"/>
      <c r="N8765" s="163"/>
      <c r="O8765" s="146"/>
      <c r="P8765" s="146"/>
      <c r="Q8765" s="146"/>
      <c r="R8765" s="34"/>
      <c r="S8765" s="35"/>
      <c r="T8765" s="147"/>
    </row>
    <row r="8766">
      <c r="A8766" s="147"/>
      <c r="B8766" s="64"/>
      <c r="C8766" s="147" t="s">
        <v>217</v>
      </c>
      <c r="E8766" s="161"/>
      <c r="F8766" s="162"/>
      <c r="G8766" s="147"/>
      <c r="H8766" s="146"/>
      <c r="J8766" s="146"/>
      <c r="L8766" s="150"/>
      <c r="N8766" s="163"/>
      <c r="O8766" s="146"/>
      <c r="P8766" s="146"/>
      <c r="Q8766" s="146"/>
      <c r="R8766" s="34"/>
      <c r="S8766" s="35"/>
      <c r="T8766" s="147"/>
    </row>
    <row r="8767">
      <c r="A8767" s="147"/>
      <c r="B8767" s="64"/>
      <c r="C8767" s="147" t="s">
        <v>217</v>
      </c>
      <c r="E8767" s="161"/>
      <c r="F8767" s="162"/>
      <c r="G8767" s="147"/>
      <c r="H8767" s="146"/>
      <c r="J8767" s="146"/>
      <c r="L8767" s="150"/>
      <c r="N8767" s="163"/>
      <c r="O8767" s="146"/>
      <c r="P8767" s="146"/>
      <c r="Q8767" s="146"/>
      <c r="R8767" s="34"/>
      <c r="S8767" s="35"/>
      <c r="T8767" s="147"/>
    </row>
    <row r="8768">
      <c r="A8768" s="147"/>
      <c r="B8768" s="64"/>
      <c r="C8768" s="147" t="s">
        <v>217</v>
      </c>
      <c r="E8768" s="161"/>
      <c r="F8768" s="162"/>
      <c r="G8768" s="147"/>
      <c r="H8768" s="146"/>
      <c r="J8768" s="146"/>
      <c r="L8768" s="150"/>
      <c r="N8768" s="163"/>
      <c r="O8768" s="146"/>
      <c r="P8768" s="146"/>
      <c r="Q8768" s="146"/>
      <c r="R8768" s="34"/>
      <c r="S8768" s="35"/>
      <c r="T8768" s="147"/>
    </row>
    <row r="8769">
      <c r="A8769" s="147"/>
      <c r="B8769" s="64"/>
      <c r="C8769" s="147" t="s">
        <v>217</v>
      </c>
      <c r="E8769" s="161"/>
      <c r="F8769" s="162"/>
      <c r="G8769" s="147"/>
      <c r="H8769" s="146"/>
      <c r="J8769" s="146"/>
      <c r="L8769" s="150"/>
      <c r="N8769" s="163"/>
      <c r="O8769" s="146"/>
      <c r="P8769" s="146"/>
      <c r="Q8769" s="146"/>
      <c r="R8769" s="34"/>
      <c r="S8769" s="35"/>
      <c r="T8769" s="147"/>
    </row>
    <row r="8770">
      <c r="A8770" s="147"/>
      <c r="B8770" s="64"/>
      <c r="C8770" s="147" t="s">
        <v>217</v>
      </c>
      <c r="E8770" s="161"/>
      <c r="F8770" s="162"/>
      <c r="G8770" s="147"/>
      <c r="H8770" s="146"/>
      <c r="J8770" s="146"/>
      <c r="L8770" s="150"/>
      <c r="N8770" s="163"/>
      <c r="O8770" s="146"/>
      <c r="P8770" s="146"/>
      <c r="Q8770" s="146"/>
      <c r="R8770" s="34"/>
      <c r="S8770" s="35"/>
      <c r="T8770" s="147"/>
    </row>
    <row r="8771">
      <c r="A8771" s="147"/>
      <c r="B8771" s="64"/>
      <c r="C8771" s="147" t="s">
        <v>217</v>
      </c>
      <c r="E8771" s="161"/>
      <c r="F8771" s="162"/>
      <c r="G8771" s="147"/>
      <c r="H8771" s="146"/>
      <c r="J8771" s="146"/>
      <c r="L8771" s="150"/>
      <c r="N8771" s="163"/>
      <c r="O8771" s="146"/>
      <c r="P8771" s="146"/>
      <c r="Q8771" s="146"/>
      <c r="R8771" s="34"/>
      <c r="S8771" s="35"/>
      <c r="T8771" s="147"/>
    </row>
    <row r="8772">
      <c r="A8772" s="147"/>
      <c r="B8772" s="64"/>
      <c r="C8772" s="147" t="s">
        <v>217</v>
      </c>
      <c r="E8772" s="161"/>
      <c r="F8772" s="162"/>
      <c r="G8772" s="147"/>
      <c r="H8772" s="146"/>
      <c r="J8772" s="146"/>
      <c r="L8772" s="150"/>
      <c r="N8772" s="163"/>
      <c r="O8772" s="146"/>
      <c r="P8772" s="146"/>
      <c r="Q8772" s="146"/>
      <c r="R8772" s="34"/>
      <c r="S8772" s="35"/>
      <c r="T8772" s="147"/>
    </row>
    <row r="8773">
      <c r="A8773" s="147"/>
      <c r="B8773" s="64"/>
      <c r="C8773" s="147" t="s">
        <v>217</v>
      </c>
      <c r="E8773" s="161"/>
      <c r="F8773" s="162"/>
      <c r="G8773" s="147"/>
      <c r="H8773" s="146"/>
      <c r="J8773" s="146"/>
      <c r="L8773" s="150"/>
      <c r="N8773" s="163"/>
      <c r="O8773" s="146"/>
      <c r="P8773" s="146"/>
      <c r="Q8773" s="146"/>
      <c r="R8773" s="34"/>
      <c r="S8773" s="35"/>
      <c r="T8773" s="147"/>
    </row>
    <row r="8774">
      <c r="A8774" s="147"/>
      <c r="B8774" s="64"/>
      <c r="C8774" s="147" t="s">
        <v>217</v>
      </c>
      <c r="E8774" s="161"/>
      <c r="F8774" s="162"/>
      <c r="G8774" s="147"/>
      <c r="H8774" s="146"/>
      <c r="J8774" s="146"/>
      <c r="L8774" s="150"/>
      <c r="N8774" s="163"/>
      <c r="O8774" s="146"/>
      <c r="P8774" s="146"/>
      <c r="Q8774" s="146"/>
      <c r="R8774" s="34"/>
      <c r="S8774" s="35"/>
      <c r="T8774" s="147"/>
    </row>
    <row r="8775">
      <c r="A8775" s="147"/>
      <c r="B8775" s="64"/>
      <c r="C8775" s="147" t="s">
        <v>217</v>
      </c>
      <c r="E8775" s="161"/>
      <c r="F8775" s="162"/>
      <c r="G8775" s="147"/>
      <c r="H8775" s="146"/>
      <c r="J8775" s="146"/>
      <c r="L8775" s="150"/>
      <c r="N8775" s="163"/>
      <c r="O8775" s="146"/>
      <c r="P8775" s="146"/>
      <c r="Q8775" s="146"/>
      <c r="R8775" s="34"/>
      <c r="S8775" s="35"/>
      <c r="T8775" s="147"/>
    </row>
    <row r="8776">
      <c r="A8776" s="147"/>
      <c r="B8776" s="64"/>
      <c r="C8776" s="147" t="s">
        <v>217</v>
      </c>
      <c r="E8776" s="161"/>
      <c r="F8776" s="162"/>
      <c r="G8776" s="147"/>
      <c r="H8776" s="146"/>
      <c r="J8776" s="146"/>
      <c r="L8776" s="150"/>
      <c r="N8776" s="163"/>
      <c r="O8776" s="146"/>
      <c r="P8776" s="146"/>
      <c r="Q8776" s="146"/>
      <c r="R8776" s="34"/>
      <c r="S8776" s="35"/>
      <c r="T8776" s="147"/>
    </row>
    <row r="8777">
      <c r="A8777" s="147"/>
      <c r="B8777" s="64"/>
      <c r="C8777" s="147" t="s">
        <v>217</v>
      </c>
      <c r="E8777" s="161"/>
      <c r="F8777" s="162"/>
      <c r="G8777" s="147"/>
      <c r="H8777" s="146"/>
      <c r="J8777" s="146"/>
      <c r="L8777" s="150"/>
      <c r="N8777" s="163"/>
      <c r="O8777" s="146"/>
      <c r="P8777" s="146"/>
      <c r="Q8777" s="146"/>
      <c r="R8777" s="34"/>
      <c r="S8777" s="35"/>
      <c r="T8777" s="147"/>
    </row>
    <row r="8778">
      <c r="A8778" s="147"/>
      <c r="B8778" s="64"/>
      <c r="C8778" s="147" t="s">
        <v>217</v>
      </c>
      <c r="E8778" s="161"/>
      <c r="F8778" s="162"/>
      <c r="G8778" s="147"/>
      <c r="H8778" s="146"/>
      <c r="J8778" s="146"/>
      <c r="L8778" s="150"/>
      <c r="N8778" s="163"/>
      <c r="O8778" s="146"/>
      <c r="P8778" s="146"/>
      <c r="Q8778" s="146"/>
      <c r="R8778" s="34"/>
      <c r="S8778" s="35"/>
      <c r="T8778" s="147"/>
    </row>
    <row r="8779">
      <c r="A8779" s="147"/>
      <c r="B8779" s="64"/>
      <c r="C8779" s="147" t="s">
        <v>217</v>
      </c>
      <c r="E8779" s="161"/>
      <c r="F8779" s="162"/>
      <c r="G8779" s="147"/>
      <c r="H8779" s="146"/>
      <c r="J8779" s="146"/>
      <c r="L8779" s="150"/>
      <c r="N8779" s="163"/>
      <c r="O8779" s="146"/>
      <c r="P8779" s="146"/>
      <c r="Q8779" s="146"/>
      <c r="R8779" s="34"/>
      <c r="S8779" s="35"/>
      <c r="T8779" s="147"/>
    </row>
    <row r="8780">
      <c r="A8780" s="147"/>
      <c r="B8780" s="64"/>
      <c r="C8780" s="147" t="s">
        <v>217</v>
      </c>
      <c r="E8780" s="161"/>
      <c r="F8780" s="162"/>
      <c r="G8780" s="147"/>
      <c r="H8780" s="146"/>
      <c r="J8780" s="146"/>
      <c r="L8780" s="150"/>
      <c r="N8780" s="163"/>
      <c r="O8780" s="146"/>
      <c r="P8780" s="146"/>
      <c r="Q8780" s="146"/>
      <c r="R8780" s="34"/>
      <c r="S8780" s="35"/>
      <c r="T8780" s="147"/>
    </row>
    <row r="8781">
      <c r="A8781" s="147"/>
      <c r="B8781" s="64"/>
      <c r="C8781" s="147" t="s">
        <v>217</v>
      </c>
      <c r="E8781" s="161"/>
      <c r="F8781" s="162"/>
      <c r="G8781" s="147"/>
      <c r="H8781" s="146"/>
      <c r="J8781" s="146"/>
      <c r="L8781" s="150"/>
      <c r="N8781" s="163"/>
      <c r="O8781" s="146"/>
      <c r="P8781" s="146"/>
      <c r="Q8781" s="146"/>
      <c r="R8781" s="34"/>
      <c r="S8781" s="35"/>
      <c r="T8781" s="147"/>
    </row>
    <row r="8782">
      <c r="A8782" s="147"/>
      <c r="B8782" s="64"/>
      <c r="C8782" s="147" t="s">
        <v>217</v>
      </c>
      <c r="E8782" s="161"/>
      <c r="F8782" s="162"/>
      <c r="G8782" s="147"/>
      <c r="H8782" s="146"/>
      <c r="J8782" s="146"/>
      <c r="L8782" s="150"/>
      <c r="N8782" s="163"/>
      <c r="O8782" s="146"/>
      <c r="P8782" s="146"/>
      <c r="Q8782" s="146"/>
      <c r="R8782" s="34"/>
      <c r="S8782" s="35"/>
      <c r="T8782" s="147"/>
    </row>
    <row r="8783">
      <c r="A8783" s="147"/>
      <c r="B8783" s="64"/>
      <c r="C8783" s="147" t="s">
        <v>217</v>
      </c>
      <c r="E8783" s="161"/>
      <c r="F8783" s="162"/>
      <c r="G8783" s="147"/>
      <c r="H8783" s="146"/>
      <c r="J8783" s="146"/>
      <c r="L8783" s="150"/>
      <c r="N8783" s="163"/>
      <c r="O8783" s="146"/>
      <c r="P8783" s="146"/>
      <c r="Q8783" s="146"/>
      <c r="R8783" s="34"/>
      <c r="S8783" s="35"/>
      <c r="T8783" s="147"/>
    </row>
    <row r="8784">
      <c r="A8784" s="147"/>
      <c r="B8784" s="64"/>
      <c r="C8784" s="147" t="s">
        <v>217</v>
      </c>
      <c r="E8784" s="161"/>
      <c r="F8784" s="162"/>
      <c r="G8784" s="147"/>
      <c r="H8784" s="146"/>
      <c r="J8784" s="146"/>
      <c r="L8784" s="150"/>
      <c r="N8784" s="163"/>
      <c r="O8784" s="146"/>
      <c r="P8784" s="146"/>
      <c r="Q8784" s="146"/>
      <c r="R8784" s="34"/>
      <c r="S8784" s="35"/>
      <c r="T8784" s="147"/>
    </row>
    <row r="8785">
      <c r="A8785" s="147"/>
      <c r="B8785" s="64"/>
      <c r="C8785" s="147" t="s">
        <v>217</v>
      </c>
      <c r="E8785" s="161"/>
      <c r="F8785" s="162"/>
      <c r="G8785" s="147"/>
      <c r="H8785" s="146"/>
      <c r="J8785" s="146"/>
      <c r="L8785" s="150"/>
      <c r="N8785" s="163"/>
      <c r="O8785" s="146"/>
      <c r="P8785" s="146"/>
      <c r="Q8785" s="146"/>
      <c r="R8785" s="34"/>
      <c r="S8785" s="35"/>
      <c r="T8785" s="147"/>
    </row>
    <row r="8786">
      <c r="A8786" s="147"/>
      <c r="B8786" s="64"/>
      <c r="C8786" s="147" t="s">
        <v>217</v>
      </c>
      <c r="E8786" s="161"/>
      <c r="F8786" s="162"/>
      <c r="G8786" s="147"/>
      <c r="H8786" s="146"/>
      <c r="J8786" s="146"/>
      <c r="L8786" s="150"/>
      <c r="N8786" s="163"/>
      <c r="O8786" s="146"/>
      <c r="P8786" s="146"/>
      <c r="Q8786" s="146"/>
      <c r="R8786" s="34"/>
      <c r="S8786" s="35"/>
      <c r="T8786" s="147"/>
    </row>
    <row r="8787">
      <c r="A8787" s="147"/>
      <c r="B8787" s="64"/>
      <c r="C8787" s="147" t="s">
        <v>217</v>
      </c>
      <c r="E8787" s="161"/>
      <c r="F8787" s="162"/>
      <c r="G8787" s="147"/>
      <c r="H8787" s="146"/>
      <c r="J8787" s="146"/>
      <c r="L8787" s="150"/>
      <c r="N8787" s="163"/>
      <c r="O8787" s="146"/>
      <c r="P8787" s="146"/>
      <c r="Q8787" s="146"/>
      <c r="R8787" s="34"/>
      <c r="S8787" s="35"/>
      <c r="T8787" s="147"/>
    </row>
    <row r="8788">
      <c r="A8788" s="147"/>
      <c r="B8788" s="64"/>
      <c r="C8788" s="147" t="s">
        <v>217</v>
      </c>
      <c r="E8788" s="161"/>
      <c r="F8788" s="162"/>
      <c r="G8788" s="147"/>
      <c r="H8788" s="146"/>
      <c r="J8788" s="146"/>
      <c r="L8788" s="150"/>
      <c r="N8788" s="163"/>
      <c r="O8788" s="146"/>
      <c r="P8788" s="146"/>
      <c r="Q8788" s="146"/>
      <c r="R8788" s="34"/>
      <c r="S8788" s="35"/>
      <c r="T8788" s="147"/>
    </row>
    <row r="8789">
      <c r="A8789" s="147"/>
      <c r="B8789" s="64"/>
      <c r="C8789" s="147" t="s">
        <v>217</v>
      </c>
      <c r="E8789" s="161"/>
      <c r="F8789" s="162"/>
      <c r="G8789" s="147"/>
      <c r="H8789" s="146"/>
      <c r="J8789" s="146"/>
      <c r="L8789" s="150"/>
      <c r="N8789" s="163"/>
      <c r="O8789" s="146"/>
      <c r="P8789" s="146"/>
      <c r="Q8789" s="146"/>
      <c r="R8789" s="34"/>
      <c r="S8789" s="35"/>
      <c r="T8789" s="147"/>
    </row>
    <row r="8790">
      <c r="A8790" s="147"/>
      <c r="B8790" s="64"/>
      <c r="C8790" s="147" t="s">
        <v>217</v>
      </c>
      <c r="E8790" s="161"/>
      <c r="F8790" s="162"/>
      <c r="G8790" s="147"/>
      <c r="H8790" s="146"/>
      <c r="J8790" s="146"/>
      <c r="L8790" s="150"/>
      <c r="N8790" s="163"/>
      <c r="O8790" s="146"/>
      <c r="P8790" s="146"/>
      <c r="Q8790" s="146"/>
      <c r="R8790" s="34"/>
      <c r="S8790" s="35"/>
      <c r="T8790" s="147"/>
    </row>
    <row r="8791">
      <c r="A8791" s="147"/>
      <c r="B8791" s="64"/>
      <c r="C8791" s="147" t="s">
        <v>217</v>
      </c>
      <c r="E8791" s="161"/>
      <c r="F8791" s="162"/>
      <c r="G8791" s="147"/>
      <c r="H8791" s="146"/>
      <c r="J8791" s="146"/>
      <c r="L8791" s="150"/>
      <c r="N8791" s="163"/>
      <c r="O8791" s="146"/>
      <c r="P8791" s="146"/>
      <c r="Q8791" s="146"/>
      <c r="R8791" s="34"/>
      <c r="S8791" s="35"/>
      <c r="T8791" s="147"/>
    </row>
    <row r="8792">
      <c r="A8792" s="147"/>
      <c r="B8792" s="64"/>
      <c r="C8792" s="147" t="s">
        <v>217</v>
      </c>
      <c r="E8792" s="161"/>
      <c r="F8792" s="162"/>
      <c r="G8792" s="147"/>
      <c r="H8792" s="146"/>
      <c r="J8792" s="146"/>
      <c r="L8792" s="150"/>
      <c r="N8792" s="163"/>
      <c r="O8792" s="146"/>
      <c r="P8792" s="146"/>
      <c r="Q8792" s="146"/>
      <c r="R8792" s="34"/>
      <c r="S8792" s="35"/>
      <c r="T8792" s="147"/>
    </row>
    <row r="8793">
      <c r="A8793" s="147"/>
      <c r="B8793" s="64"/>
      <c r="C8793" s="147" t="s">
        <v>217</v>
      </c>
      <c r="E8793" s="161"/>
      <c r="F8793" s="162"/>
      <c r="G8793" s="147"/>
      <c r="H8793" s="146"/>
      <c r="J8793" s="146"/>
      <c r="L8793" s="150"/>
      <c r="N8793" s="163"/>
      <c r="O8793" s="146"/>
      <c r="P8793" s="146"/>
      <c r="Q8793" s="146"/>
      <c r="R8793" s="34"/>
      <c r="S8793" s="35"/>
      <c r="T8793" s="147"/>
    </row>
    <row r="8794">
      <c r="A8794" s="147"/>
      <c r="B8794" s="64"/>
      <c r="C8794" s="147" t="s">
        <v>217</v>
      </c>
      <c r="E8794" s="161"/>
      <c r="F8794" s="162"/>
      <c r="G8794" s="147"/>
      <c r="H8794" s="146"/>
      <c r="J8794" s="146"/>
      <c r="L8794" s="150"/>
      <c r="N8794" s="163"/>
      <c r="O8794" s="146"/>
      <c r="P8794" s="146"/>
      <c r="Q8794" s="146"/>
      <c r="R8794" s="34"/>
      <c r="S8794" s="35"/>
      <c r="T8794" s="147"/>
    </row>
    <row r="8795">
      <c r="A8795" s="147"/>
      <c r="B8795" s="64"/>
      <c r="C8795" s="147" t="s">
        <v>217</v>
      </c>
      <c r="E8795" s="161"/>
      <c r="F8795" s="162"/>
      <c r="G8795" s="147"/>
      <c r="H8795" s="146"/>
      <c r="J8795" s="146"/>
      <c r="L8795" s="150"/>
      <c r="N8795" s="163"/>
      <c r="O8795" s="146"/>
      <c r="P8795" s="146"/>
      <c r="Q8795" s="146"/>
      <c r="R8795" s="34"/>
      <c r="S8795" s="35"/>
      <c r="T8795" s="147"/>
    </row>
    <row r="8796">
      <c r="A8796" s="147"/>
      <c r="B8796" s="64"/>
      <c r="C8796" s="147" t="s">
        <v>217</v>
      </c>
      <c r="E8796" s="161"/>
      <c r="F8796" s="162"/>
      <c r="G8796" s="147"/>
      <c r="H8796" s="146"/>
      <c r="J8796" s="146"/>
      <c r="L8796" s="150"/>
      <c r="N8796" s="163"/>
      <c r="O8796" s="146"/>
      <c r="P8796" s="146"/>
      <c r="Q8796" s="146"/>
      <c r="R8796" s="34"/>
      <c r="S8796" s="35"/>
      <c r="T8796" s="147"/>
    </row>
    <row r="8797">
      <c r="A8797" s="147"/>
      <c r="B8797" s="64"/>
      <c r="C8797" s="147" t="s">
        <v>217</v>
      </c>
      <c r="E8797" s="161"/>
      <c r="F8797" s="162"/>
      <c r="G8797" s="147"/>
      <c r="H8797" s="146"/>
      <c r="J8797" s="146"/>
      <c r="L8797" s="150"/>
      <c r="N8797" s="163"/>
      <c r="O8797" s="146"/>
      <c r="P8797" s="146"/>
      <c r="Q8797" s="146"/>
      <c r="R8797" s="34"/>
      <c r="S8797" s="35"/>
      <c r="T8797" s="147"/>
    </row>
    <row r="8798">
      <c r="A8798" s="147"/>
      <c r="B8798" s="64"/>
      <c r="C8798" s="147" t="s">
        <v>217</v>
      </c>
      <c r="E8798" s="161"/>
      <c r="F8798" s="162"/>
      <c r="G8798" s="147"/>
      <c r="H8798" s="146"/>
      <c r="J8798" s="146"/>
      <c r="L8798" s="150"/>
      <c r="N8798" s="163"/>
      <c r="O8798" s="146"/>
      <c r="P8798" s="146"/>
      <c r="Q8798" s="146"/>
      <c r="R8798" s="34"/>
      <c r="S8798" s="35"/>
      <c r="T8798" s="147"/>
    </row>
    <row r="8799">
      <c r="A8799" s="147"/>
      <c r="B8799" s="64"/>
      <c r="C8799" s="147" t="s">
        <v>217</v>
      </c>
      <c r="E8799" s="161"/>
      <c r="F8799" s="162"/>
      <c r="G8799" s="147"/>
      <c r="H8799" s="146"/>
      <c r="J8799" s="146"/>
      <c r="L8799" s="150"/>
      <c r="N8799" s="163"/>
      <c r="O8799" s="146"/>
      <c r="P8799" s="146"/>
      <c r="Q8799" s="146"/>
      <c r="R8799" s="34"/>
      <c r="S8799" s="35"/>
      <c r="T8799" s="147"/>
    </row>
    <row r="8800">
      <c r="A8800" s="147"/>
      <c r="B8800" s="64"/>
      <c r="C8800" s="147" t="s">
        <v>217</v>
      </c>
      <c r="E8800" s="161"/>
      <c r="F8800" s="162"/>
      <c r="G8800" s="147"/>
      <c r="H8800" s="146"/>
      <c r="J8800" s="146"/>
      <c r="L8800" s="150"/>
      <c r="N8800" s="163"/>
      <c r="O8800" s="146"/>
      <c r="P8800" s="146"/>
      <c r="Q8800" s="146"/>
      <c r="R8800" s="34"/>
      <c r="S8800" s="35"/>
      <c r="T8800" s="147"/>
    </row>
    <row r="8801">
      <c r="A8801" s="147"/>
      <c r="B8801" s="64"/>
      <c r="C8801" s="147" t="s">
        <v>217</v>
      </c>
      <c r="E8801" s="161"/>
      <c r="F8801" s="162"/>
      <c r="G8801" s="147"/>
      <c r="H8801" s="146"/>
      <c r="J8801" s="146"/>
      <c r="L8801" s="150"/>
      <c r="N8801" s="163"/>
      <c r="O8801" s="146"/>
      <c r="P8801" s="146"/>
      <c r="Q8801" s="146"/>
      <c r="R8801" s="34"/>
      <c r="S8801" s="35"/>
      <c r="T8801" s="147"/>
    </row>
    <row r="8802">
      <c r="A8802" s="147"/>
      <c r="B8802" s="64"/>
      <c r="C8802" s="147" t="s">
        <v>217</v>
      </c>
      <c r="E8802" s="161"/>
      <c r="F8802" s="162"/>
      <c r="G8802" s="147"/>
      <c r="H8802" s="146"/>
      <c r="J8802" s="146"/>
      <c r="L8802" s="150"/>
      <c r="N8802" s="163"/>
      <c r="O8802" s="146"/>
      <c r="P8802" s="146"/>
      <c r="Q8802" s="146"/>
      <c r="R8802" s="34"/>
      <c r="S8802" s="35"/>
      <c r="T8802" s="147"/>
    </row>
    <row r="8803">
      <c r="A8803" s="147"/>
      <c r="B8803" s="64"/>
      <c r="C8803" s="147" t="s">
        <v>217</v>
      </c>
      <c r="E8803" s="161"/>
      <c r="F8803" s="162"/>
      <c r="G8803" s="147"/>
      <c r="H8803" s="146"/>
      <c r="J8803" s="146"/>
      <c r="L8803" s="150"/>
      <c r="N8803" s="163"/>
      <c r="O8803" s="146"/>
      <c r="P8803" s="146"/>
      <c r="Q8803" s="146"/>
      <c r="R8803" s="34"/>
      <c r="S8803" s="35"/>
      <c r="T8803" s="147"/>
    </row>
    <row r="8804">
      <c r="A8804" s="147"/>
      <c r="B8804" s="64"/>
      <c r="C8804" s="147" t="s">
        <v>217</v>
      </c>
      <c r="E8804" s="161"/>
      <c r="F8804" s="162"/>
      <c r="G8804" s="147"/>
      <c r="H8804" s="146"/>
      <c r="J8804" s="146"/>
      <c r="L8804" s="150"/>
      <c r="N8804" s="163"/>
      <c r="O8804" s="146"/>
      <c r="P8804" s="146"/>
      <c r="Q8804" s="146"/>
      <c r="R8804" s="34"/>
      <c r="S8804" s="35"/>
      <c r="T8804" s="147"/>
    </row>
    <row r="8805">
      <c r="A8805" s="147"/>
      <c r="B8805" s="64"/>
      <c r="C8805" s="147" t="s">
        <v>217</v>
      </c>
      <c r="E8805" s="161"/>
      <c r="F8805" s="162"/>
      <c r="G8805" s="147"/>
      <c r="H8805" s="146"/>
      <c r="J8805" s="146"/>
      <c r="L8805" s="150"/>
      <c r="N8805" s="163"/>
      <c r="O8805" s="146"/>
      <c r="P8805" s="146"/>
      <c r="Q8805" s="146"/>
      <c r="R8805" s="34"/>
      <c r="S8805" s="35"/>
      <c r="T8805" s="147"/>
    </row>
    <row r="8806">
      <c r="A8806" s="147"/>
      <c r="B8806" s="64"/>
      <c r="C8806" s="147" t="s">
        <v>217</v>
      </c>
      <c r="E8806" s="161"/>
      <c r="F8806" s="162"/>
      <c r="G8806" s="147"/>
      <c r="H8806" s="146"/>
      <c r="J8806" s="146"/>
      <c r="L8806" s="150"/>
      <c r="N8806" s="163"/>
      <c r="O8806" s="146"/>
      <c r="P8806" s="146"/>
      <c r="Q8806" s="146"/>
      <c r="R8806" s="34"/>
      <c r="S8806" s="35"/>
      <c r="T8806" s="147"/>
    </row>
    <row r="8807">
      <c r="A8807" s="147"/>
      <c r="B8807" s="64"/>
      <c r="C8807" s="147" t="s">
        <v>217</v>
      </c>
      <c r="E8807" s="161"/>
      <c r="F8807" s="162"/>
      <c r="G8807" s="147"/>
      <c r="H8807" s="146"/>
      <c r="J8807" s="146"/>
      <c r="L8807" s="150"/>
      <c r="N8807" s="163"/>
      <c r="O8807" s="146"/>
      <c r="P8807" s="146"/>
      <c r="Q8807" s="146"/>
      <c r="R8807" s="34"/>
      <c r="S8807" s="35"/>
      <c r="T8807" s="147"/>
    </row>
    <row r="8808">
      <c r="A8808" s="147"/>
      <c r="B8808" s="64"/>
      <c r="C8808" s="147" t="s">
        <v>217</v>
      </c>
      <c r="E8808" s="161"/>
      <c r="F8808" s="162"/>
      <c r="G8808" s="147"/>
      <c r="H8808" s="146"/>
      <c r="J8808" s="146"/>
      <c r="L8808" s="150"/>
      <c r="N8808" s="163"/>
      <c r="O8808" s="146"/>
      <c r="P8808" s="146"/>
      <c r="Q8808" s="146"/>
      <c r="R8808" s="34"/>
      <c r="S8808" s="35"/>
      <c r="T8808" s="147"/>
    </row>
    <row r="8809">
      <c r="A8809" s="147"/>
      <c r="B8809" s="64"/>
      <c r="C8809" s="147" t="s">
        <v>217</v>
      </c>
      <c r="E8809" s="161"/>
      <c r="F8809" s="162"/>
      <c r="G8809" s="147"/>
      <c r="H8809" s="146"/>
      <c r="J8809" s="146"/>
      <c r="L8809" s="150"/>
      <c r="N8809" s="163"/>
      <c r="O8809" s="146"/>
      <c r="P8809" s="146"/>
      <c r="Q8809" s="146"/>
      <c r="R8809" s="34"/>
      <c r="S8809" s="35"/>
      <c r="T8809" s="147"/>
    </row>
    <row r="8810">
      <c r="A8810" s="147"/>
      <c r="B8810" s="64"/>
      <c r="C8810" s="147" t="s">
        <v>217</v>
      </c>
      <c r="E8810" s="161"/>
      <c r="F8810" s="162"/>
      <c r="G8810" s="147"/>
      <c r="H8810" s="146"/>
      <c r="J8810" s="146"/>
      <c r="L8810" s="150"/>
      <c r="N8810" s="163"/>
      <c r="O8810" s="146"/>
      <c r="P8810" s="146"/>
      <c r="Q8810" s="146"/>
      <c r="R8810" s="34"/>
      <c r="S8810" s="35"/>
      <c r="T8810" s="147"/>
    </row>
    <row r="8811">
      <c r="A8811" s="147"/>
      <c r="B8811" s="64"/>
      <c r="C8811" s="147" t="s">
        <v>217</v>
      </c>
      <c r="E8811" s="161"/>
      <c r="F8811" s="162"/>
      <c r="G8811" s="147"/>
      <c r="H8811" s="146"/>
      <c r="J8811" s="146"/>
      <c r="L8811" s="150"/>
      <c r="N8811" s="163"/>
      <c r="O8811" s="146"/>
      <c r="P8811" s="146"/>
      <c r="Q8811" s="146"/>
      <c r="R8811" s="34"/>
      <c r="S8811" s="35"/>
      <c r="T8811" s="147"/>
    </row>
    <row r="8812">
      <c r="A8812" s="147"/>
      <c r="B8812" s="64"/>
      <c r="C8812" s="147" t="s">
        <v>217</v>
      </c>
      <c r="E8812" s="161"/>
      <c r="F8812" s="162"/>
      <c r="G8812" s="147"/>
      <c r="H8812" s="146"/>
      <c r="J8812" s="146"/>
      <c r="L8812" s="150"/>
      <c r="N8812" s="163"/>
      <c r="O8812" s="146"/>
      <c r="P8812" s="146"/>
      <c r="Q8812" s="146"/>
      <c r="R8812" s="34"/>
      <c r="S8812" s="35"/>
      <c r="T8812" s="147"/>
    </row>
    <row r="8813">
      <c r="A8813" s="147"/>
      <c r="B8813" s="64"/>
      <c r="C8813" s="147" t="s">
        <v>217</v>
      </c>
      <c r="E8813" s="161"/>
      <c r="F8813" s="162"/>
      <c r="G8813" s="147"/>
      <c r="H8813" s="146"/>
      <c r="J8813" s="146"/>
      <c r="L8813" s="150"/>
      <c r="N8813" s="163"/>
      <c r="O8813" s="146"/>
      <c r="P8813" s="146"/>
      <c r="Q8813" s="146"/>
      <c r="R8813" s="34"/>
      <c r="S8813" s="35"/>
      <c r="T8813" s="147"/>
    </row>
    <row r="8814">
      <c r="A8814" s="147"/>
      <c r="B8814" s="64"/>
      <c r="C8814" s="147" t="s">
        <v>217</v>
      </c>
      <c r="E8814" s="161"/>
      <c r="F8814" s="162"/>
      <c r="G8814" s="147"/>
      <c r="H8814" s="146"/>
      <c r="J8814" s="146"/>
      <c r="L8814" s="150"/>
      <c r="N8814" s="163"/>
      <c r="O8814" s="146"/>
      <c r="P8814" s="146"/>
      <c r="Q8814" s="146"/>
      <c r="R8814" s="34"/>
      <c r="S8814" s="35"/>
      <c r="T8814" s="147"/>
    </row>
    <row r="8815">
      <c r="A8815" s="147"/>
      <c r="B8815" s="64"/>
      <c r="C8815" s="147" t="s">
        <v>217</v>
      </c>
      <c r="E8815" s="161"/>
      <c r="F8815" s="162"/>
      <c r="G8815" s="147"/>
      <c r="H8815" s="146"/>
      <c r="J8815" s="146"/>
      <c r="L8815" s="150"/>
      <c r="N8815" s="163"/>
      <c r="O8815" s="146"/>
      <c r="P8815" s="146"/>
      <c r="Q8815" s="146"/>
      <c r="R8815" s="34"/>
      <c r="S8815" s="35"/>
      <c r="T8815" s="147"/>
    </row>
    <row r="8816">
      <c r="A8816" s="147"/>
      <c r="B8816" s="64"/>
      <c r="C8816" s="147" t="s">
        <v>217</v>
      </c>
      <c r="E8816" s="161"/>
      <c r="F8816" s="162"/>
      <c r="G8816" s="147"/>
      <c r="H8816" s="146"/>
      <c r="J8816" s="146"/>
      <c r="L8816" s="150"/>
      <c r="N8816" s="163"/>
      <c r="O8816" s="146"/>
      <c r="P8816" s="146"/>
      <c r="Q8816" s="146"/>
      <c r="R8816" s="34"/>
      <c r="S8816" s="35"/>
      <c r="T8816" s="147"/>
    </row>
    <row r="8817">
      <c r="A8817" s="147"/>
      <c r="B8817" s="64"/>
      <c r="C8817" s="147" t="s">
        <v>217</v>
      </c>
      <c r="E8817" s="161"/>
      <c r="F8817" s="162"/>
      <c r="G8817" s="147"/>
      <c r="H8817" s="146"/>
      <c r="J8817" s="146"/>
      <c r="L8817" s="150"/>
      <c r="N8817" s="163"/>
      <c r="O8817" s="146"/>
      <c r="P8817" s="146"/>
      <c r="Q8817" s="146"/>
      <c r="R8817" s="34"/>
      <c r="S8817" s="35"/>
      <c r="T8817" s="147"/>
    </row>
    <row r="8818">
      <c r="A8818" s="147"/>
      <c r="B8818" s="64"/>
      <c r="C8818" s="147" t="s">
        <v>217</v>
      </c>
      <c r="E8818" s="161"/>
      <c r="F8818" s="162"/>
      <c r="G8818" s="147"/>
      <c r="H8818" s="146"/>
      <c r="J8818" s="146"/>
      <c r="L8818" s="150"/>
      <c r="N8818" s="163"/>
      <c r="O8818" s="146"/>
      <c r="P8818" s="146"/>
      <c r="Q8818" s="146"/>
      <c r="R8818" s="34"/>
      <c r="S8818" s="35"/>
      <c r="T8818" s="147"/>
    </row>
    <row r="8819">
      <c r="A8819" s="147"/>
      <c r="B8819" s="64"/>
      <c r="C8819" s="147" t="s">
        <v>217</v>
      </c>
      <c r="E8819" s="161"/>
      <c r="F8819" s="162"/>
      <c r="G8819" s="147"/>
      <c r="H8819" s="146"/>
      <c r="J8819" s="146"/>
      <c r="L8819" s="150"/>
      <c r="N8819" s="163"/>
      <c r="O8819" s="146"/>
      <c r="P8819" s="146"/>
      <c r="Q8819" s="146"/>
      <c r="R8819" s="34"/>
      <c r="S8819" s="35"/>
      <c r="T8819" s="147"/>
    </row>
    <row r="8820">
      <c r="A8820" s="147"/>
      <c r="B8820" s="64"/>
      <c r="C8820" s="147" t="s">
        <v>217</v>
      </c>
      <c r="E8820" s="161"/>
      <c r="F8820" s="162"/>
      <c r="G8820" s="147"/>
      <c r="H8820" s="146"/>
      <c r="J8820" s="146"/>
      <c r="L8820" s="150"/>
      <c r="N8820" s="163"/>
      <c r="O8820" s="146"/>
      <c r="P8820" s="146"/>
      <c r="Q8820" s="146"/>
      <c r="R8820" s="34"/>
      <c r="S8820" s="35"/>
      <c r="T8820" s="147"/>
    </row>
    <row r="8821">
      <c r="A8821" s="147"/>
      <c r="B8821" s="64"/>
      <c r="C8821" s="147" t="s">
        <v>217</v>
      </c>
      <c r="E8821" s="161"/>
      <c r="F8821" s="162"/>
      <c r="G8821" s="147"/>
      <c r="H8821" s="146"/>
      <c r="J8821" s="146"/>
      <c r="L8821" s="150"/>
      <c r="N8821" s="163"/>
      <c r="O8821" s="146"/>
      <c r="P8821" s="146"/>
      <c r="Q8821" s="146"/>
      <c r="R8821" s="34"/>
      <c r="S8821" s="35"/>
      <c r="T8821" s="147"/>
    </row>
    <row r="8822">
      <c r="A8822" s="147"/>
      <c r="B8822" s="64"/>
      <c r="C8822" s="147" t="s">
        <v>217</v>
      </c>
      <c r="E8822" s="161"/>
      <c r="F8822" s="162"/>
      <c r="G8822" s="147"/>
      <c r="H8822" s="146"/>
      <c r="J8822" s="146"/>
      <c r="L8822" s="150"/>
      <c r="N8822" s="163"/>
      <c r="O8822" s="146"/>
      <c r="P8822" s="146"/>
      <c r="Q8822" s="146"/>
      <c r="R8822" s="34"/>
      <c r="S8822" s="35"/>
      <c r="T8822" s="147"/>
    </row>
    <row r="8823">
      <c r="A8823" s="147"/>
      <c r="B8823" s="64"/>
      <c r="C8823" s="147" t="s">
        <v>217</v>
      </c>
      <c r="E8823" s="161"/>
      <c r="F8823" s="162"/>
      <c r="G8823" s="147"/>
      <c r="H8823" s="146"/>
      <c r="J8823" s="146"/>
      <c r="L8823" s="150"/>
      <c r="N8823" s="163"/>
      <c r="O8823" s="146"/>
      <c r="P8823" s="146"/>
      <c r="Q8823" s="146"/>
      <c r="R8823" s="34"/>
      <c r="S8823" s="35"/>
      <c r="T8823" s="147"/>
    </row>
    <row r="8824">
      <c r="A8824" s="147"/>
      <c r="B8824" s="64"/>
      <c r="C8824" s="147" t="s">
        <v>217</v>
      </c>
      <c r="E8824" s="161"/>
      <c r="F8824" s="162"/>
      <c r="G8824" s="147"/>
      <c r="H8824" s="146"/>
      <c r="J8824" s="146"/>
      <c r="L8824" s="150"/>
      <c r="N8824" s="163"/>
      <c r="O8824" s="146"/>
      <c r="P8824" s="146"/>
      <c r="Q8824" s="146"/>
      <c r="R8824" s="34"/>
      <c r="S8824" s="35"/>
      <c r="T8824" s="147"/>
    </row>
    <row r="8825">
      <c r="A8825" s="147"/>
      <c r="B8825" s="64"/>
      <c r="C8825" s="147" t="s">
        <v>217</v>
      </c>
      <c r="E8825" s="161"/>
      <c r="F8825" s="162"/>
      <c r="G8825" s="147"/>
      <c r="H8825" s="146"/>
      <c r="J8825" s="146"/>
      <c r="L8825" s="150"/>
      <c r="N8825" s="163"/>
      <c r="O8825" s="146"/>
      <c r="P8825" s="146"/>
      <c r="Q8825" s="146"/>
      <c r="R8825" s="34"/>
      <c r="S8825" s="35"/>
      <c r="T8825" s="147"/>
    </row>
    <row r="8826">
      <c r="A8826" s="147"/>
      <c r="B8826" s="64"/>
      <c r="C8826" s="147" t="s">
        <v>217</v>
      </c>
      <c r="E8826" s="161"/>
      <c r="F8826" s="162"/>
      <c r="G8826" s="147"/>
      <c r="H8826" s="146"/>
      <c r="J8826" s="146"/>
      <c r="L8826" s="150"/>
      <c r="N8826" s="163"/>
      <c r="O8826" s="146"/>
      <c r="P8826" s="146"/>
      <c r="Q8826" s="146"/>
      <c r="R8826" s="34"/>
      <c r="S8826" s="35"/>
      <c r="T8826" s="147"/>
    </row>
    <row r="8827">
      <c r="A8827" s="147"/>
      <c r="B8827" s="64"/>
      <c r="C8827" s="147" t="s">
        <v>217</v>
      </c>
      <c r="E8827" s="161"/>
      <c r="F8827" s="162"/>
      <c r="G8827" s="147"/>
      <c r="H8827" s="146"/>
      <c r="J8827" s="146"/>
      <c r="L8827" s="150"/>
      <c r="N8827" s="163"/>
      <c r="O8827" s="146"/>
      <c r="P8827" s="146"/>
      <c r="Q8827" s="146"/>
      <c r="R8827" s="34"/>
      <c r="S8827" s="35"/>
      <c r="T8827" s="147"/>
    </row>
    <row r="8828">
      <c r="A8828" s="147"/>
      <c r="B8828" s="64"/>
      <c r="C8828" s="147" t="s">
        <v>217</v>
      </c>
      <c r="E8828" s="161"/>
      <c r="F8828" s="162"/>
      <c r="G8828" s="147"/>
      <c r="H8828" s="146"/>
      <c r="J8828" s="146"/>
      <c r="L8828" s="150"/>
      <c r="N8828" s="163"/>
      <c r="O8828" s="146"/>
      <c r="P8828" s="146"/>
      <c r="Q8828" s="146"/>
      <c r="R8828" s="34"/>
      <c r="S8828" s="35"/>
      <c r="T8828" s="147"/>
    </row>
    <row r="8829">
      <c r="A8829" s="147"/>
      <c r="B8829" s="64"/>
      <c r="C8829" s="147" t="s">
        <v>217</v>
      </c>
      <c r="E8829" s="161"/>
      <c r="F8829" s="162"/>
      <c r="G8829" s="147"/>
      <c r="H8829" s="146"/>
      <c r="J8829" s="146"/>
      <c r="L8829" s="150"/>
      <c r="N8829" s="163"/>
      <c r="O8829" s="146"/>
      <c r="P8829" s="146"/>
      <c r="Q8829" s="146"/>
      <c r="R8829" s="34"/>
      <c r="S8829" s="35"/>
      <c r="T8829" s="147"/>
    </row>
    <row r="8830">
      <c r="A8830" s="147"/>
      <c r="B8830" s="64"/>
      <c r="C8830" s="147" t="s">
        <v>217</v>
      </c>
      <c r="E8830" s="161"/>
      <c r="F8830" s="162"/>
      <c r="G8830" s="147"/>
      <c r="H8830" s="146"/>
      <c r="J8830" s="146"/>
      <c r="L8830" s="150"/>
      <c r="N8830" s="163"/>
      <c r="O8830" s="146"/>
      <c r="P8830" s="146"/>
      <c r="Q8830" s="146"/>
      <c r="R8830" s="34"/>
      <c r="S8830" s="35"/>
      <c r="T8830" s="147"/>
    </row>
    <row r="8831">
      <c r="A8831" s="147"/>
      <c r="B8831" s="64"/>
      <c r="C8831" s="147" t="s">
        <v>217</v>
      </c>
      <c r="E8831" s="161"/>
      <c r="F8831" s="162"/>
      <c r="G8831" s="147"/>
      <c r="H8831" s="146"/>
      <c r="J8831" s="146"/>
      <c r="L8831" s="150"/>
      <c r="N8831" s="163"/>
      <c r="O8831" s="146"/>
      <c r="P8831" s="146"/>
      <c r="Q8831" s="146"/>
      <c r="R8831" s="34"/>
      <c r="S8831" s="35"/>
      <c r="T8831" s="147"/>
    </row>
    <row r="8832">
      <c r="A8832" s="147"/>
      <c r="B8832" s="64"/>
      <c r="C8832" s="147" t="s">
        <v>217</v>
      </c>
      <c r="E8832" s="161"/>
      <c r="F8832" s="162"/>
      <c r="G8832" s="147"/>
      <c r="H8832" s="146"/>
      <c r="J8832" s="146"/>
      <c r="L8832" s="150"/>
      <c r="N8832" s="163"/>
      <c r="O8832" s="146"/>
      <c r="P8832" s="146"/>
      <c r="Q8832" s="146"/>
      <c r="R8832" s="34"/>
      <c r="S8832" s="35"/>
      <c r="T8832" s="147"/>
    </row>
    <row r="8833">
      <c r="A8833" s="147"/>
      <c r="B8833" s="64"/>
      <c r="C8833" s="147" t="s">
        <v>217</v>
      </c>
      <c r="E8833" s="161"/>
      <c r="F8833" s="162"/>
      <c r="G8833" s="147"/>
      <c r="H8833" s="146"/>
      <c r="J8833" s="146"/>
      <c r="L8833" s="150"/>
      <c r="N8833" s="163"/>
      <c r="O8833" s="146"/>
      <c r="P8833" s="146"/>
      <c r="Q8833" s="146"/>
      <c r="R8833" s="34"/>
      <c r="S8833" s="35"/>
      <c r="T8833" s="147"/>
    </row>
    <row r="8834">
      <c r="A8834" s="147"/>
      <c r="B8834" s="64"/>
      <c r="C8834" s="147" t="s">
        <v>217</v>
      </c>
      <c r="E8834" s="161"/>
      <c r="F8834" s="162"/>
      <c r="G8834" s="147"/>
      <c r="H8834" s="146"/>
      <c r="J8834" s="146"/>
      <c r="L8834" s="150"/>
      <c r="N8834" s="163"/>
      <c r="O8834" s="146"/>
      <c r="P8834" s="146"/>
      <c r="Q8834" s="146"/>
      <c r="R8834" s="34"/>
      <c r="S8834" s="35"/>
      <c r="T8834" s="147"/>
    </row>
    <row r="8835">
      <c r="A8835" s="147"/>
      <c r="B8835" s="64"/>
      <c r="C8835" s="147" t="s">
        <v>217</v>
      </c>
      <c r="E8835" s="161"/>
      <c r="F8835" s="162"/>
      <c r="G8835" s="147"/>
      <c r="H8835" s="146"/>
      <c r="J8835" s="146"/>
      <c r="L8835" s="150"/>
      <c r="N8835" s="163"/>
      <c r="O8835" s="146"/>
      <c r="P8835" s="146"/>
      <c r="Q8835" s="146"/>
      <c r="R8835" s="34"/>
      <c r="S8835" s="35"/>
      <c r="T8835" s="147"/>
    </row>
    <row r="8836">
      <c r="A8836" s="147"/>
      <c r="B8836" s="64"/>
      <c r="C8836" s="147" t="s">
        <v>217</v>
      </c>
      <c r="E8836" s="161"/>
      <c r="F8836" s="162"/>
      <c r="G8836" s="147"/>
      <c r="H8836" s="146"/>
      <c r="J8836" s="146"/>
      <c r="L8836" s="150"/>
      <c r="N8836" s="163"/>
      <c r="O8836" s="146"/>
      <c r="P8836" s="146"/>
      <c r="Q8836" s="146"/>
      <c r="R8836" s="34"/>
      <c r="S8836" s="35"/>
      <c r="T8836" s="147"/>
    </row>
    <row r="8837">
      <c r="A8837" s="147"/>
      <c r="B8837" s="64"/>
      <c r="C8837" s="147" t="s">
        <v>217</v>
      </c>
      <c r="E8837" s="161"/>
      <c r="F8837" s="162"/>
      <c r="G8837" s="147"/>
      <c r="H8837" s="146"/>
      <c r="J8837" s="146"/>
      <c r="L8837" s="150"/>
      <c r="N8837" s="163"/>
      <c r="O8837" s="146"/>
      <c r="P8837" s="146"/>
      <c r="Q8837" s="146"/>
      <c r="R8837" s="34"/>
      <c r="S8837" s="35"/>
      <c r="T8837" s="147"/>
    </row>
    <row r="8838">
      <c r="A8838" s="147"/>
      <c r="B8838" s="64"/>
      <c r="C8838" s="147" t="s">
        <v>217</v>
      </c>
      <c r="E8838" s="161"/>
      <c r="F8838" s="162"/>
      <c r="G8838" s="147"/>
      <c r="H8838" s="146"/>
      <c r="J8838" s="146"/>
      <c r="L8838" s="150"/>
      <c r="N8838" s="163"/>
      <c r="O8838" s="146"/>
      <c r="P8838" s="146"/>
      <c r="Q8838" s="146"/>
      <c r="R8838" s="34"/>
      <c r="S8838" s="35"/>
      <c r="T8838" s="147"/>
    </row>
    <row r="8839">
      <c r="A8839" s="147"/>
      <c r="B8839" s="64"/>
      <c r="C8839" s="147" t="s">
        <v>217</v>
      </c>
      <c r="E8839" s="161"/>
      <c r="F8839" s="162"/>
      <c r="G8839" s="147"/>
      <c r="H8839" s="146"/>
      <c r="J8839" s="146"/>
      <c r="L8839" s="150"/>
      <c r="N8839" s="163"/>
      <c r="O8839" s="146"/>
      <c r="P8839" s="146"/>
      <c r="Q8839" s="146"/>
      <c r="R8839" s="34"/>
      <c r="S8839" s="35"/>
      <c r="T8839" s="147"/>
    </row>
    <row r="8840">
      <c r="A8840" s="147"/>
      <c r="B8840" s="64"/>
      <c r="C8840" s="147" t="s">
        <v>217</v>
      </c>
      <c r="E8840" s="161"/>
      <c r="F8840" s="162"/>
      <c r="G8840" s="147"/>
      <c r="H8840" s="146"/>
      <c r="J8840" s="146"/>
      <c r="L8840" s="150"/>
      <c r="N8840" s="163"/>
      <c r="O8840" s="146"/>
      <c r="P8840" s="146"/>
      <c r="Q8840" s="146"/>
      <c r="R8840" s="34"/>
      <c r="S8840" s="35"/>
      <c r="T8840" s="147"/>
    </row>
    <row r="8841">
      <c r="A8841" s="147"/>
      <c r="B8841" s="64"/>
      <c r="C8841" s="147" t="s">
        <v>217</v>
      </c>
      <c r="E8841" s="161"/>
      <c r="F8841" s="162"/>
      <c r="G8841" s="147"/>
      <c r="H8841" s="146"/>
      <c r="J8841" s="146"/>
      <c r="L8841" s="150"/>
      <c r="N8841" s="163"/>
      <c r="O8841" s="146"/>
      <c r="P8841" s="146"/>
      <c r="Q8841" s="146"/>
      <c r="R8841" s="34"/>
      <c r="S8841" s="35"/>
      <c r="T8841" s="147"/>
    </row>
    <row r="8842">
      <c r="A8842" s="147"/>
      <c r="B8842" s="64"/>
      <c r="C8842" s="147" t="s">
        <v>217</v>
      </c>
      <c r="E8842" s="161"/>
      <c r="F8842" s="162"/>
      <c r="G8842" s="147"/>
      <c r="H8842" s="146"/>
      <c r="J8842" s="146"/>
      <c r="L8842" s="150"/>
      <c r="N8842" s="163"/>
      <c r="O8842" s="146"/>
      <c r="P8842" s="146"/>
      <c r="Q8842" s="146"/>
      <c r="R8842" s="34"/>
      <c r="S8842" s="35"/>
      <c r="T8842" s="147"/>
    </row>
    <row r="8843">
      <c r="A8843" s="147"/>
      <c r="B8843" s="64"/>
      <c r="C8843" s="147" t="s">
        <v>217</v>
      </c>
      <c r="E8843" s="161"/>
      <c r="F8843" s="162"/>
      <c r="G8843" s="147"/>
      <c r="H8843" s="146"/>
      <c r="J8843" s="146"/>
      <c r="L8843" s="150"/>
      <c r="N8843" s="163"/>
      <c r="O8843" s="146"/>
      <c r="P8843" s="146"/>
      <c r="Q8843" s="146"/>
      <c r="R8843" s="34"/>
      <c r="S8843" s="35"/>
      <c r="T8843" s="147"/>
    </row>
    <row r="8844">
      <c r="A8844" s="147"/>
      <c r="B8844" s="64"/>
      <c r="C8844" s="147" t="s">
        <v>217</v>
      </c>
      <c r="E8844" s="161"/>
      <c r="F8844" s="162"/>
      <c r="G8844" s="147"/>
      <c r="H8844" s="146"/>
      <c r="J8844" s="146"/>
      <c r="L8844" s="150"/>
      <c r="N8844" s="163"/>
      <c r="O8844" s="146"/>
      <c r="P8844" s="146"/>
      <c r="Q8844" s="146"/>
      <c r="R8844" s="34"/>
      <c r="S8844" s="35"/>
      <c r="T8844" s="147"/>
    </row>
    <row r="8845">
      <c r="A8845" s="147"/>
      <c r="B8845" s="64"/>
      <c r="C8845" s="147" t="s">
        <v>217</v>
      </c>
      <c r="E8845" s="161"/>
      <c r="F8845" s="162"/>
      <c r="G8845" s="147"/>
      <c r="H8845" s="146"/>
      <c r="J8845" s="146"/>
      <c r="L8845" s="150"/>
      <c r="N8845" s="163"/>
      <c r="O8845" s="146"/>
      <c r="P8845" s="146"/>
      <c r="Q8845" s="146"/>
      <c r="R8845" s="34"/>
      <c r="S8845" s="35"/>
      <c r="T8845" s="147"/>
    </row>
    <row r="8846">
      <c r="A8846" s="147"/>
      <c r="B8846" s="64"/>
      <c r="C8846" s="147" t="s">
        <v>217</v>
      </c>
      <c r="E8846" s="161"/>
      <c r="F8846" s="162"/>
      <c r="G8846" s="147"/>
      <c r="H8846" s="146"/>
      <c r="J8846" s="146"/>
      <c r="L8846" s="150"/>
      <c r="N8846" s="163"/>
      <c r="O8846" s="146"/>
      <c r="P8846" s="146"/>
      <c r="Q8846" s="146"/>
      <c r="R8846" s="34"/>
      <c r="S8846" s="35"/>
      <c r="T8846" s="147"/>
    </row>
    <row r="8847">
      <c r="A8847" s="147"/>
      <c r="B8847" s="64"/>
      <c r="C8847" s="147" t="s">
        <v>217</v>
      </c>
      <c r="E8847" s="161"/>
      <c r="F8847" s="162"/>
      <c r="G8847" s="147"/>
      <c r="H8847" s="146"/>
      <c r="J8847" s="146"/>
      <c r="L8847" s="150"/>
      <c r="N8847" s="163"/>
      <c r="O8847" s="146"/>
      <c r="P8847" s="146"/>
      <c r="Q8847" s="146"/>
      <c r="R8847" s="34"/>
      <c r="S8847" s="35"/>
      <c r="T8847" s="147"/>
    </row>
    <row r="8848">
      <c r="A8848" s="147"/>
      <c r="B8848" s="64"/>
      <c r="C8848" s="147" t="s">
        <v>217</v>
      </c>
      <c r="E8848" s="161"/>
      <c r="F8848" s="162"/>
      <c r="G8848" s="147"/>
      <c r="H8848" s="146"/>
      <c r="J8848" s="146"/>
      <c r="L8848" s="150"/>
      <c r="N8848" s="163"/>
      <c r="O8848" s="146"/>
      <c r="P8848" s="146"/>
      <c r="Q8848" s="146"/>
      <c r="R8848" s="34"/>
      <c r="S8848" s="35"/>
      <c r="T8848" s="147"/>
    </row>
    <row r="8849">
      <c r="A8849" s="147"/>
      <c r="B8849" s="64"/>
      <c r="C8849" s="147" t="s">
        <v>217</v>
      </c>
      <c r="E8849" s="161"/>
      <c r="F8849" s="162"/>
      <c r="G8849" s="147"/>
      <c r="H8849" s="146"/>
      <c r="J8849" s="146"/>
      <c r="L8849" s="150"/>
      <c r="N8849" s="163"/>
      <c r="O8849" s="146"/>
      <c r="P8849" s="146"/>
      <c r="Q8849" s="146"/>
      <c r="R8849" s="34"/>
      <c r="S8849" s="35"/>
      <c r="T8849" s="147"/>
    </row>
    <row r="8850">
      <c r="A8850" s="147"/>
      <c r="B8850" s="64"/>
      <c r="C8850" s="147" t="s">
        <v>217</v>
      </c>
      <c r="E8850" s="161"/>
      <c r="F8850" s="162"/>
      <c r="G8850" s="147"/>
      <c r="H8850" s="146"/>
      <c r="J8850" s="146"/>
      <c r="L8850" s="150"/>
      <c r="N8850" s="163"/>
      <c r="O8850" s="146"/>
      <c r="P8850" s="146"/>
      <c r="Q8850" s="146"/>
      <c r="R8850" s="34"/>
      <c r="S8850" s="35"/>
      <c r="T8850" s="147"/>
    </row>
    <row r="8851">
      <c r="A8851" s="147"/>
      <c r="B8851" s="64"/>
      <c r="C8851" s="147" t="s">
        <v>217</v>
      </c>
      <c r="E8851" s="161"/>
      <c r="F8851" s="162"/>
      <c r="G8851" s="147"/>
      <c r="H8851" s="146"/>
      <c r="J8851" s="146"/>
      <c r="L8851" s="150"/>
      <c r="N8851" s="163"/>
      <c r="O8851" s="146"/>
      <c r="P8851" s="146"/>
      <c r="Q8851" s="146"/>
      <c r="R8851" s="34"/>
      <c r="S8851" s="35"/>
      <c r="T8851" s="147"/>
    </row>
    <row r="8852">
      <c r="A8852" s="147"/>
      <c r="B8852" s="64"/>
      <c r="C8852" s="147" t="s">
        <v>217</v>
      </c>
      <c r="E8852" s="161"/>
      <c r="F8852" s="162"/>
      <c r="G8852" s="147"/>
      <c r="H8852" s="146"/>
      <c r="J8852" s="146"/>
      <c r="L8852" s="150"/>
      <c r="N8852" s="163"/>
      <c r="O8852" s="146"/>
      <c r="P8852" s="146"/>
      <c r="Q8852" s="146"/>
      <c r="R8852" s="34"/>
      <c r="S8852" s="35"/>
      <c r="T8852" s="147"/>
    </row>
    <row r="8853">
      <c r="A8853" s="147"/>
      <c r="B8853" s="64"/>
      <c r="C8853" s="147" t="s">
        <v>217</v>
      </c>
      <c r="E8853" s="161"/>
      <c r="F8853" s="162"/>
      <c r="G8853" s="147"/>
      <c r="H8853" s="146"/>
      <c r="J8853" s="146"/>
      <c r="L8853" s="150"/>
      <c r="N8853" s="163"/>
      <c r="O8853" s="146"/>
      <c r="P8853" s="146"/>
      <c r="Q8853" s="146"/>
      <c r="R8853" s="34"/>
      <c r="S8853" s="35"/>
      <c r="T8853" s="147"/>
    </row>
    <row r="8854">
      <c r="A8854" s="147"/>
      <c r="B8854" s="64"/>
      <c r="C8854" s="147" t="s">
        <v>217</v>
      </c>
      <c r="E8854" s="161"/>
      <c r="F8854" s="162"/>
      <c r="G8854" s="147"/>
      <c r="H8854" s="146"/>
      <c r="J8854" s="146"/>
      <c r="L8854" s="150"/>
      <c r="N8854" s="163"/>
      <c r="O8854" s="146"/>
      <c r="P8854" s="146"/>
      <c r="Q8854" s="146"/>
      <c r="R8854" s="34"/>
      <c r="S8854" s="35"/>
      <c r="T8854" s="147"/>
    </row>
    <row r="8855">
      <c r="A8855" s="147"/>
      <c r="B8855" s="64"/>
      <c r="C8855" s="147" t="s">
        <v>217</v>
      </c>
      <c r="E8855" s="161"/>
      <c r="F8855" s="162"/>
      <c r="G8855" s="147"/>
      <c r="H8855" s="146"/>
      <c r="J8855" s="146"/>
      <c r="L8855" s="150"/>
      <c r="N8855" s="163"/>
      <c r="O8855" s="146"/>
      <c r="P8855" s="146"/>
      <c r="Q8855" s="146"/>
      <c r="R8855" s="34"/>
      <c r="S8855" s="35"/>
      <c r="T8855" s="147"/>
    </row>
    <row r="8856">
      <c r="A8856" s="147"/>
      <c r="B8856" s="64"/>
      <c r="C8856" s="147" t="s">
        <v>217</v>
      </c>
      <c r="E8856" s="161"/>
      <c r="F8856" s="162"/>
      <c r="G8856" s="147"/>
      <c r="H8856" s="146"/>
      <c r="J8856" s="146"/>
      <c r="L8856" s="150"/>
      <c r="N8856" s="163"/>
      <c r="O8856" s="146"/>
      <c r="P8856" s="146"/>
      <c r="Q8856" s="146"/>
      <c r="R8856" s="34"/>
      <c r="S8856" s="35"/>
      <c r="T8856" s="147"/>
    </row>
    <row r="8857">
      <c r="A8857" s="147"/>
      <c r="B8857" s="64"/>
      <c r="C8857" s="147" t="s">
        <v>217</v>
      </c>
      <c r="E8857" s="161"/>
      <c r="F8857" s="162"/>
      <c r="G8857" s="147"/>
      <c r="H8857" s="146"/>
      <c r="J8857" s="146"/>
      <c r="L8857" s="150"/>
      <c r="N8857" s="163"/>
      <c r="O8857" s="146"/>
      <c r="P8857" s="146"/>
      <c r="Q8857" s="146"/>
      <c r="R8857" s="34"/>
      <c r="S8857" s="35"/>
      <c r="T8857" s="147"/>
    </row>
    <row r="8858">
      <c r="A8858" s="147"/>
      <c r="B8858" s="64"/>
      <c r="C8858" s="147" t="s">
        <v>217</v>
      </c>
      <c r="E8858" s="161"/>
      <c r="F8858" s="162"/>
      <c r="G8858" s="147"/>
      <c r="H8858" s="146"/>
      <c r="J8858" s="146"/>
      <c r="L8858" s="150"/>
      <c r="N8858" s="163"/>
      <c r="O8858" s="146"/>
      <c r="P8858" s="146"/>
      <c r="Q8858" s="146"/>
      <c r="R8858" s="34"/>
      <c r="S8858" s="35"/>
      <c r="T8858" s="147"/>
    </row>
    <row r="8859">
      <c r="A8859" s="147"/>
      <c r="B8859" s="64"/>
      <c r="C8859" s="147" t="s">
        <v>217</v>
      </c>
      <c r="E8859" s="161"/>
      <c r="F8859" s="162"/>
      <c r="G8859" s="147"/>
      <c r="H8859" s="146"/>
      <c r="J8859" s="146"/>
      <c r="L8859" s="150"/>
      <c r="N8859" s="163"/>
      <c r="O8859" s="146"/>
      <c r="P8859" s="146"/>
      <c r="Q8859" s="146"/>
      <c r="R8859" s="34"/>
      <c r="S8859" s="35"/>
      <c r="T8859" s="147"/>
    </row>
    <row r="8860">
      <c r="A8860" s="147"/>
      <c r="B8860" s="64"/>
      <c r="C8860" s="147" t="s">
        <v>217</v>
      </c>
      <c r="E8860" s="161"/>
      <c r="F8860" s="162"/>
      <c r="G8860" s="147"/>
      <c r="H8860" s="146"/>
      <c r="J8860" s="146"/>
      <c r="L8860" s="150"/>
      <c r="N8860" s="163"/>
      <c r="O8860" s="146"/>
      <c r="P8860" s="146"/>
      <c r="Q8860" s="146"/>
      <c r="R8860" s="34"/>
      <c r="S8860" s="35"/>
      <c r="T8860" s="147"/>
    </row>
    <row r="8861">
      <c r="A8861" s="147"/>
      <c r="B8861" s="64"/>
      <c r="C8861" s="147" t="s">
        <v>217</v>
      </c>
      <c r="E8861" s="161"/>
      <c r="F8861" s="162"/>
      <c r="G8861" s="147"/>
      <c r="H8861" s="146"/>
      <c r="J8861" s="146"/>
      <c r="L8861" s="150"/>
      <c r="N8861" s="163"/>
      <c r="O8861" s="146"/>
      <c r="P8861" s="146"/>
      <c r="Q8861" s="146"/>
      <c r="R8861" s="34"/>
      <c r="S8861" s="35"/>
      <c r="T8861" s="147"/>
    </row>
    <row r="8862">
      <c r="A8862" s="147"/>
      <c r="B8862" s="64"/>
      <c r="C8862" s="147" t="s">
        <v>217</v>
      </c>
      <c r="E8862" s="161"/>
      <c r="F8862" s="162"/>
      <c r="G8862" s="147"/>
      <c r="H8862" s="146"/>
      <c r="J8862" s="146"/>
      <c r="L8862" s="150"/>
      <c r="N8862" s="163"/>
      <c r="O8862" s="146"/>
      <c r="P8862" s="146"/>
      <c r="Q8862" s="146"/>
      <c r="R8862" s="34"/>
      <c r="S8862" s="35"/>
      <c r="T8862" s="147"/>
    </row>
    <row r="8863">
      <c r="A8863" s="147"/>
      <c r="B8863" s="64"/>
      <c r="C8863" s="147" t="s">
        <v>217</v>
      </c>
      <c r="E8863" s="161"/>
      <c r="F8863" s="162"/>
      <c r="G8863" s="147"/>
      <c r="H8863" s="146"/>
      <c r="J8863" s="146"/>
      <c r="L8863" s="150"/>
      <c r="N8863" s="163"/>
      <c r="O8863" s="146"/>
      <c r="P8863" s="146"/>
      <c r="Q8863" s="146"/>
      <c r="R8863" s="34"/>
      <c r="S8863" s="35"/>
      <c r="T8863" s="147"/>
    </row>
    <row r="8864">
      <c r="A8864" s="147"/>
      <c r="B8864" s="64"/>
      <c r="C8864" s="147" t="s">
        <v>217</v>
      </c>
      <c r="E8864" s="161"/>
      <c r="F8864" s="162"/>
      <c r="G8864" s="147"/>
      <c r="H8864" s="146"/>
      <c r="J8864" s="146"/>
      <c r="L8864" s="150"/>
      <c r="N8864" s="163"/>
      <c r="O8864" s="146"/>
      <c r="P8864" s="146"/>
      <c r="Q8864" s="146"/>
      <c r="R8864" s="34"/>
      <c r="S8864" s="35"/>
      <c r="T8864" s="147"/>
    </row>
    <row r="8865">
      <c r="A8865" s="147"/>
      <c r="B8865" s="64"/>
      <c r="C8865" s="147" t="s">
        <v>217</v>
      </c>
      <c r="E8865" s="161"/>
      <c r="F8865" s="162"/>
      <c r="G8865" s="147"/>
      <c r="H8865" s="146"/>
      <c r="J8865" s="146"/>
      <c r="L8865" s="150"/>
      <c r="N8865" s="163"/>
      <c r="O8865" s="146"/>
      <c r="P8865" s="146"/>
      <c r="Q8865" s="146"/>
      <c r="R8865" s="34"/>
      <c r="S8865" s="35"/>
      <c r="T8865" s="147"/>
    </row>
    <row r="8866">
      <c r="A8866" s="147"/>
      <c r="B8866" s="64"/>
      <c r="C8866" s="147" t="s">
        <v>217</v>
      </c>
      <c r="E8866" s="161"/>
      <c r="F8866" s="162"/>
      <c r="G8866" s="147"/>
      <c r="H8866" s="146"/>
      <c r="J8866" s="146"/>
      <c r="L8866" s="150"/>
      <c r="N8866" s="163"/>
      <c r="O8866" s="146"/>
      <c r="P8866" s="146"/>
      <c r="Q8866" s="146"/>
      <c r="R8866" s="34"/>
      <c r="S8866" s="35"/>
      <c r="T8866" s="147"/>
    </row>
    <row r="8867">
      <c r="A8867" s="147"/>
      <c r="B8867" s="64"/>
      <c r="C8867" s="147" t="s">
        <v>217</v>
      </c>
      <c r="E8867" s="161"/>
      <c r="F8867" s="162"/>
      <c r="G8867" s="147"/>
      <c r="H8867" s="146"/>
      <c r="J8867" s="146"/>
      <c r="L8867" s="150"/>
      <c r="N8867" s="163"/>
      <c r="O8867" s="146"/>
      <c r="P8867" s="146"/>
      <c r="Q8867" s="146"/>
      <c r="R8867" s="34"/>
      <c r="S8867" s="35"/>
      <c r="T8867" s="147"/>
    </row>
    <row r="8868">
      <c r="A8868" s="147"/>
      <c r="B8868" s="64"/>
      <c r="C8868" s="147" t="s">
        <v>217</v>
      </c>
      <c r="E8868" s="161"/>
      <c r="F8868" s="162"/>
      <c r="G8868" s="147"/>
      <c r="H8868" s="146"/>
      <c r="J8868" s="146"/>
      <c r="L8868" s="150"/>
      <c r="N8868" s="163"/>
      <c r="O8868" s="146"/>
      <c r="P8868" s="146"/>
      <c r="Q8868" s="146"/>
      <c r="R8868" s="34"/>
      <c r="S8868" s="35"/>
      <c r="T8868" s="147"/>
    </row>
    <row r="8869">
      <c r="A8869" s="147"/>
      <c r="B8869" s="64"/>
      <c r="C8869" s="147" t="s">
        <v>217</v>
      </c>
      <c r="E8869" s="161"/>
      <c r="F8869" s="162"/>
      <c r="G8869" s="147"/>
      <c r="H8869" s="146"/>
      <c r="J8869" s="146"/>
      <c r="L8869" s="150"/>
      <c r="N8869" s="163"/>
      <c r="O8869" s="146"/>
      <c r="P8869" s="146"/>
      <c r="Q8869" s="146"/>
      <c r="R8869" s="34"/>
      <c r="S8869" s="35"/>
      <c r="T8869" s="147"/>
    </row>
    <row r="8870">
      <c r="A8870" s="147"/>
      <c r="B8870" s="64"/>
      <c r="C8870" s="147" t="s">
        <v>217</v>
      </c>
      <c r="E8870" s="161"/>
      <c r="F8870" s="162"/>
      <c r="G8870" s="147"/>
      <c r="H8870" s="146"/>
      <c r="J8870" s="146"/>
      <c r="L8870" s="150"/>
      <c r="N8870" s="163"/>
      <c r="O8870" s="146"/>
      <c r="P8870" s="146"/>
      <c r="Q8870" s="146"/>
      <c r="R8870" s="34"/>
      <c r="S8870" s="35"/>
      <c r="T8870" s="147"/>
    </row>
    <row r="8871">
      <c r="A8871" s="147"/>
      <c r="B8871" s="64"/>
      <c r="C8871" s="147" t="s">
        <v>217</v>
      </c>
      <c r="E8871" s="161"/>
      <c r="F8871" s="162"/>
      <c r="G8871" s="147"/>
      <c r="H8871" s="146"/>
      <c r="J8871" s="146"/>
      <c r="L8871" s="150"/>
      <c r="N8871" s="163"/>
      <c r="O8871" s="146"/>
      <c r="P8871" s="146"/>
      <c r="Q8871" s="146"/>
      <c r="R8871" s="34"/>
      <c r="S8871" s="35"/>
      <c r="T8871" s="147"/>
    </row>
    <row r="8872">
      <c r="A8872" s="147"/>
      <c r="B8872" s="64"/>
      <c r="C8872" s="147" t="s">
        <v>217</v>
      </c>
      <c r="E8872" s="161"/>
      <c r="F8872" s="162"/>
      <c r="G8872" s="147"/>
      <c r="H8872" s="146"/>
      <c r="J8872" s="146"/>
      <c r="L8872" s="150"/>
      <c r="N8872" s="163"/>
      <c r="O8872" s="146"/>
      <c r="P8872" s="146"/>
      <c r="Q8872" s="146"/>
      <c r="R8872" s="34"/>
      <c r="S8872" s="35"/>
      <c r="T8872" s="147"/>
    </row>
    <row r="8873">
      <c r="A8873" s="147"/>
      <c r="B8873" s="64"/>
      <c r="C8873" s="147" t="s">
        <v>217</v>
      </c>
      <c r="E8873" s="161"/>
      <c r="F8873" s="162"/>
      <c r="G8873" s="147"/>
      <c r="H8873" s="146"/>
      <c r="J8873" s="146"/>
      <c r="L8873" s="150"/>
      <c r="N8873" s="163"/>
      <c r="O8873" s="146"/>
      <c r="P8873" s="146"/>
      <c r="Q8873" s="146"/>
      <c r="R8873" s="34"/>
      <c r="S8873" s="35"/>
      <c r="T8873" s="147"/>
    </row>
    <row r="8874">
      <c r="A8874" s="147"/>
      <c r="B8874" s="64"/>
      <c r="C8874" s="147" t="s">
        <v>217</v>
      </c>
      <c r="E8874" s="161"/>
      <c r="F8874" s="162"/>
      <c r="G8874" s="147"/>
      <c r="H8874" s="146"/>
      <c r="J8874" s="146"/>
      <c r="L8874" s="150"/>
      <c r="N8874" s="163"/>
      <c r="O8874" s="146"/>
      <c r="P8874" s="146"/>
      <c r="Q8874" s="146"/>
      <c r="R8874" s="34"/>
      <c r="S8874" s="35"/>
      <c r="T8874" s="147"/>
    </row>
    <row r="8875">
      <c r="A8875" s="147"/>
      <c r="B8875" s="64"/>
      <c r="C8875" s="147" t="s">
        <v>217</v>
      </c>
      <c r="E8875" s="161"/>
      <c r="F8875" s="162"/>
      <c r="G8875" s="147"/>
      <c r="H8875" s="146"/>
      <c r="J8875" s="146"/>
      <c r="L8875" s="150"/>
      <c r="N8875" s="163"/>
      <c r="O8875" s="146"/>
      <c r="P8875" s="146"/>
      <c r="Q8875" s="146"/>
      <c r="R8875" s="34"/>
      <c r="S8875" s="35"/>
      <c r="T8875" s="147"/>
    </row>
    <row r="8876">
      <c r="A8876" s="147"/>
      <c r="B8876" s="64"/>
      <c r="C8876" s="147" t="s">
        <v>217</v>
      </c>
      <c r="E8876" s="161"/>
      <c r="F8876" s="162"/>
      <c r="G8876" s="147"/>
      <c r="H8876" s="146"/>
      <c r="J8876" s="146"/>
      <c r="L8876" s="150"/>
      <c r="N8876" s="163"/>
      <c r="O8876" s="146"/>
      <c r="P8876" s="146"/>
      <c r="Q8876" s="146"/>
      <c r="R8876" s="34"/>
      <c r="S8876" s="35"/>
      <c r="T8876" s="147"/>
    </row>
    <row r="8877">
      <c r="A8877" s="147"/>
      <c r="B8877" s="64"/>
      <c r="C8877" s="147" t="s">
        <v>217</v>
      </c>
      <c r="E8877" s="161"/>
      <c r="F8877" s="162"/>
      <c r="G8877" s="147"/>
      <c r="H8877" s="146"/>
      <c r="J8877" s="146"/>
      <c r="L8877" s="150"/>
      <c r="N8877" s="163"/>
      <c r="O8877" s="146"/>
      <c r="P8877" s="146"/>
      <c r="Q8877" s="146"/>
      <c r="R8877" s="34"/>
      <c r="S8877" s="35"/>
      <c r="T8877" s="147"/>
    </row>
    <row r="8878">
      <c r="A8878" s="147"/>
      <c r="B8878" s="64"/>
      <c r="C8878" s="147" t="s">
        <v>217</v>
      </c>
      <c r="E8878" s="161"/>
      <c r="F8878" s="162"/>
      <c r="G8878" s="147"/>
      <c r="H8878" s="146"/>
      <c r="J8878" s="146"/>
      <c r="L8878" s="150"/>
      <c r="N8878" s="163"/>
      <c r="O8878" s="146"/>
      <c r="P8878" s="146"/>
      <c r="Q8878" s="146"/>
      <c r="R8878" s="34"/>
      <c r="S8878" s="35"/>
      <c r="T8878" s="147"/>
    </row>
    <row r="8879">
      <c r="A8879" s="147"/>
      <c r="B8879" s="64"/>
      <c r="C8879" s="147" t="s">
        <v>217</v>
      </c>
      <c r="E8879" s="161"/>
      <c r="F8879" s="162"/>
      <c r="G8879" s="147"/>
      <c r="H8879" s="146"/>
      <c r="J8879" s="146"/>
      <c r="L8879" s="150"/>
      <c r="N8879" s="163"/>
      <c r="O8879" s="146"/>
      <c r="P8879" s="146"/>
      <c r="Q8879" s="146"/>
      <c r="R8879" s="34"/>
      <c r="S8879" s="35"/>
      <c r="T8879" s="147"/>
    </row>
    <row r="8880">
      <c r="A8880" s="147"/>
      <c r="B8880" s="64"/>
      <c r="C8880" s="147" t="s">
        <v>217</v>
      </c>
      <c r="E8880" s="161"/>
      <c r="F8880" s="162"/>
      <c r="G8880" s="147"/>
      <c r="H8880" s="146"/>
      <c r="J8880" s="146"/>
      <c r="L8880" s="150"/>
      <c r="N8880" s="163"/>
      <c r="O8880" s="146"/>
      <c r="P8880" s="146"/>
      <c r="Q8880" s="146"/>
      <c r="R8880" s="34"/>
      <c r="S8880" s="35"/>
      <c r="T8880" s="147"/>
    </row>
    <row r="8881">
      <c r="A8881" s="147"/>
      <c r="B8881" s="64"/>
      <c r="C8881" s="147" t="s">
        <v>217</v>
      </c>
      <c r="E8881" s="161"/>
      <c r="F8881" s="162"/>
      <c r="G8881" s="147"/>
      <c r="H8881" s="146"/>
      <c r="J8881" s="146"/>
      <c r="L8881" s="150"/>
      <c r="N8881" s="163"/>
      <c r="O8881" s="146"/>
      <c r="P8881" s="146"/>
      <c r="Q8881" s="146"/>
      <c r="R8881" s="34"/>
      <c r="S8881" s="35"/>
      <c r="T8881" s="147"/>
    </row>
    <row r="8882">
      <c r="A8882" s="147"/>
      <c r="B8882" s="64"/>
      <c r="C8882" s="147" t="s">
        <v>217</v>
      </c>
      <c r="E8882" s="161"/>
      <c r="F8882" s="162"/>
      <c r="G8882" s="147"/>
      <c r="H8882" s="146"/>
      <c r="J8882" s="146"/>
      <c r="L8882" s="150"/>
      <c r="N8882" s="163"/>
      <c r="O8882" s="146"/>
      <c r="P8882" s="146"/>
      <c r="Q8882" s="146"/>
      <c r="R8882" s="34"/>
      <c r="S8882" s="35"/>
      <c r="T8882" s="147"/>
    </row>
    <row r="8883">
      <c r="A8883" s="147"/>
      <c r="B8883" s="64"/>
      <c r="C8883" s="147" t="s">
        <v>217</v>
      </c>
      <c r="E8883" s="161"/>
      <c r="F8883" s="162"/>
      <c r="G8883" s="147"/>
      <c r="H8883" s="146"/>
      <c r="J8883" s="146"/>
      <c r="L8883" s="150"/>
      <c r="N8883" s="163"/>
      <c r="O8883" s="146"/>
      <c r="P8883" s="146"/>
      <c r="Q8883" s="146"/>
      <c r="R8883" s="34"/>
      <c r="S8883" s="35"/>
      <c r="T8883" s="147"/>
    </row>
    <row r="8884">
      <c r="A8884" s="147"/>
      <c r="B8884" s="64"/>
      <c r="C8884" s="147" t="s">
        <v>217</v>
      </c>
      <c r="E8884" s="161"/>
      <c r="F8884" s="162"/>
      <c r="G8884" s="147"/>
      <c r="H8884" s="146"/>
      <c r="J8884" s="146"/>
      <c r="L8884" s="150"/>
      <c r="N8884" s="163"/>
      <c r="O8884" s="146"/>
      <c r="P8884" s="146"/>
      <c r="Q8884" s="146"/>
      <c r="R8884" s="34"/>
      <c r="S8884" s="35"/>
      <c r="T8884" s="147"/>
    </row>
    <row r="8885">
      <c r="A8885" s="147"/>
      <c r="B8885" s="64"/>
      <c r="C8885" s="147" t="s">
        <v>217</v>
      </c>
      <c r="E8885" s="161"/>
      <c r="F8885" s="162"/>
      <c r="G8885" s="147"/>
      <c r="H8885" s="146"/>
      <c r="J8885" s="146"/>
      <c r="L8885" s="150"/>
      <c r="N8885" s="163"/>
      <c r="O8885" s="146"/>
      <c r="P8885" s="146"/>
      <c r="Q8885" s="146"/>
      <c r="R8885" s="34"/>
      <c r="S8885" s="35"/>
      <c r="T8885" s="147"/>
    </row>
    <row r="8886">
      <c r="A8886" s="147"/>
      <c r="B8886" s="64"/>
      <c r="C8886" s="147" t="s">
        <v>217</v>
      </c>
      <c r="E8886" s="161"/>
      <c r="F8886" s="162"/>
      <c r="G8886" s="147"/>
      <c r="H8886" s="146"/>
      <c r="J8886" s="146"/>
      <c r="L8886" s="150"/>
      <c r="N8886" s="163"/>
      <c r="O8886" s="146"/>
      <c r="P8886" s="146"/>
      <c r="Q8886" s="146"/>
      <c r="R8886" s="34"/>
      <c r="S8886" s="35"/>
      <c r="T8886" s="147"/>
    </row>
    <row r="8887">
      <c r="A8887" s="147"/>
      <c r="B8887" s="64"/>
      <c r="C8887" s="147" t="s">
        <v>217</v>
      </c>
      <c r="E8887" s="161"/>
      <c r="F8887" s="162"/>
      <c r="G8887" s="147"/>
      <c r="H8887" s="146"/>
      <c r="J8887" s="146"/>
      <c r="L8887" s="150"/>
      <c r="N8887" s="163"/>
      <c r="O8887" s="146"/>
      <c r="P8887" s="146"/>
      <c r="Q8887" s="146"/>
      <c r="R8887" s="34"/>
      <c r="S8887" s="35"/>
      <c r="T8887" s="147"/>
    </row>
    <row r="8888">
      <c r="A8888" s="147"/>
      <c r="B8888" s="64"/>
      <c r="C8888" s="147" t="s">
        <v>217</v>
      </c>
      <c r="E8888" s="161"/>
      <c r="F8888" s="162"/>
      <c r="G8888" s="147"/>
      <c r="H8888" s="146"/>
      <c r="J8888" s="146"/>
      <c r="L8888" s="150"/>
      <c r="N8888" s="163"/>
      <c r="O8888" s="146"/>
      <c r="P8888" s="146"/>
      <c r="Q8888" s="146"/>
      <c r="R8888" s="34"/>
      <c r="S8888" s="35"/>
      <c r="T8888" s="147"/>
    </row>
    <row r="8889">
      <c r="A8889" s="147"/>
      <c r="B8889" s="64"/>
      <c r="C8889" s="147" t="s">
        <v>217</v>
      </c>
      <c r="E8889" s="161"/>
      <c r="F8889" s="162"/>
      <c r="G8889" s="147"/>
      <c r="H8889" s="146"/>
      <c r="J8889" s="146"/>
      <c r="L8889" s="150"/>
      <c r="N8889" s="163"/>
      <c r="O8889" s="146"/>
      <c r="P8889" s="146"/>
      <c r="Q8889" s="146"/>
      <c r="R8889" s="34"/>
      <c r="S8889" s="35"/>
      <c r="T8889" s="147"/>
    </row>
    <row r="8890">
      <c r="A8890" s="147"/>
      <c r="B8890" s="64"/>
      <c r="C8890" s="147" t="s">
        <v>217</v>
      </c>
      <c r="E8890" s="161"/>
      <c r="F8890" s="162"/>
      <c r="G8890" s="147"/>
      <c r="H8890" s="146"/>
      <c r="J8890" s="146"/>
      <c r="L8890" s="150"/>
      <c r="N8890" s="163"/>
      <c r="O8890" s="146"/>
      <c r="P8890" s="146"/>
      <c r="Q8890" s="146"/>
      <c r="R8890" s="34"/>
      <c r="S8890" s="35"/>
      <c r="T8890" s="147"/>
    </row>
    <row r="8891">
      <c r="A8891" s="147"/>
      <c r="B8891" s="64"/>
      <c r="C8891" s="147" t="s">
        <v>217</v>
      </c>
      <c r="E8891" s="161"/>
      <c r="F8891" s="162"/>
      <c r="G8891" s="147"/>
      <c r="H8891" s="146"/>
      <c r="J8891" s="146"/>
      <c r="L8891" s="150"/>
      <c r="N8891" s="163"/>
      <c r="O8891" s="146"/>
      <c r="P8891" s="146"/>
      <c r="Q8891" s="146"/>
      <c r="R8891" s="34"/>
      <c r="S8891" s="35"/>
      <c r="T8891" s="147"/>
    </row>
    <row r="8892">
      <c r="A8892" s="147"/>
      <c r="B8892" s="64"/>
      <c r="C8892" s="147" t="s">
        <v>217</v>
      </c>
      <c r="E8892" s="161"/>
      <c r="F8892" s="162"/>
      <c r="G8892" s="147"/>
      <c r="H8892" s="146"/>
      <c r="J8892" s="146"/>
      <c r="L8892" s="150"/>
      <c r="N8892" s="163"/>
      <c r="O8892" s="146"/>
      <c r="P8892" s="146"/>
      <c r="Q8892" s="146"/>
      <c r="R8892" s="34"/>
      <c r="S8892" s="35"/>
      <c r="T8892" s="147"/>
    </row>
    <row r="8893">
      <c r="A8893" s="147"/>
      <c r="B8893" s="64"/>
      <c r="C8893" s="147" t="s">
        <v>217</v>
      </c>
      <c r="E8893" s="161"/>
      <c r="F8893" s="162"/>
      <c r="G8893" s="147"/>
      <c r="H8893" s="146"/>
      <c r="J8893" s="146"/>
      <c r="L8893" s="150"/>
      <c r="N8893" s="163"/>
      <c r="O8893" s="146"/>
      <c r="P8893" s="146"/>
      <c r="Q8893" s="146"/>
      <c r="R8893" s="34"/>
      <c r="S8893" s="35"/>
      <c r="T8893" s="147"/>
    </row>
    <row r="8894">
      <c r="A8894" s="147"/>
      <c r="B8894" s="64"/>
      <c r="C8894" s="147" t="s">
        <v>217</v>
      </c>
      <c r="E8894" s="161"/>
      <c r="F8894" s="162"/>
      <c r="G8894" s="147"/>
      <c r="H8894" s="146"/>
      <c r="J8894" s="146"/>
      <c r="L8894" s="150"/>
      <c r="N8894" s="163"/>
      <c r="O8894" s="146"/>
      <c r="P8894" s="146"/>
      <c r="Q8894" s="146"/>
      <c r="R8894" s="34"/>
      <c r="S8894" s="35"/>
      <c r="T8894" s="147"/>
    </row>
    <row r="8895">
      <c r="A8895" s="147"/>
      <c r="B8895" s="64"/>
      <c r="C8895" s="147" t="s">
        <v>217</v>
      </c>
      <c r="E8895" s="161"/>
      <c r="F8895" s="162"/>
      <c r="G8895" s="147"/>
      <c r="H8895" s="146"/>
      <c r="J8895" s="146"/>
      <c r="L8895" s="150"/>
      <c r="N8895" s="163"/>
      <c r="O8895" s="146"/>
      <c r="P8895" s="146"/>
      <c r="Q8895" s="146"/>
      <c r="R8895" s="34"/>
      <c r="S8895" s="35"/>
      <c r="T8895" s="147"/>
    </row>
    <row r="8896">
      <c r="A8896" s="147"/>
      <c r="B8896" s="64"/>
      <c r="C8896" s="147" t="s">
        <v>217</v>
      </c>
      <c r="E8896" s="161"/>
      <c r="F8896" s="162"/>
      <c r="G8896" s="147"/>
      <c r="H8896" s="146"/>
      <c r="J8896" s="146"/>
      <c r="L8896" s="150"/>
      <c r="N8896" s="163"/>
      <c r="O8896" s="146"/>
      <c r="P8896" s="146"/>
      <c r="Q8896" s="146"/>
      <c r="R8896" s="34"/>
      <c r="S8896" s="35"/>
      <c r="T8896" s="147"/>
    </row>
    <row r="8897">
      <c r="A8897" s="147"/>
      <c r="B8897" s="64"/>
      <c r="C8897" s="147" t="s">
        <v>217</v>
      </c>
      <c r="E8897" s="161"/>
      <c r="F8897" s="162"/>
      <c r="G8897" s="147"/>
      <c r="H8897" s="146"/>
      <c r="J8897" s="146"/>
      <c r="L8897" s="150"/>
      <c r="N8897" s="163"/>
      <c r="O8897" s="146"/>
      <c r="P8897" s="146"/>
      <c r="Q8897" s="146"/>
      <c r="R8897" s="34"/>
      <c r="S8897" s="35"/>
      <c r="T8897" s="147"/>
    </row>
    <row r="8898">
      <c r="A8898" s="147"/>
      <c r="B8898" s="64"/>
      <c r="C8898" s="147" t="s">
        <v>217</v>
      </c>
      <c r="E8898" s="161"/>
      <c r="F8898" s="162"/>
      <c r="G8898" s="147"/>
      <c r="H8898" s="146"/>
      <c r="J8898" s="146"/>
      <c r="L8898" s="150"/>
      <c r="N8898" s="163"/>
      <c r="O8898" s="146"/>
      <c r="P8898" s="146"/>
      <c r="Q8898" s="146"/>
      <c r="R8898" s="34"/>
      <c r="S8898" s="35"/>
      <c r="T8898" s="147"/>
    </row>
    <row r="8899">
      <c r="A8899" s="147"/>
      <c r="B8899" s="64"/>
      <c r="C8899" s="147" t="s">
        <v>217</v>
      </c>
      <c r="E8899" s="161"/>
      <c r="F8899" s="162"/>
      <c r="G8899" s="147"/>
      <c r="H8899" s="146"/>
      <c r="J8899" s="146"/>
      <c r="L8899" s="150"/>
      <c r="N8899" s="163"/>
      <c r="O8899" s="146"/>
      <c r="P8899" s="146"/>
      <c r="Q8899" s="146"/>
      <c r="R8899" s="34"/>
      <c r="S8899" s="35"/>
      <c r="T8899" s="147"/>
    </row>
    <row r="8900">
      <c r="A8900" s="147"/>
      <c r="B8900" s="64"/>
      <c r="C8900" s="147" t="s">
        <v>217</v>
      </c>
      <c r="E8900" s="161"/>
      <c r="F8900" s="162"/>
      <c r="G8900" s="147"/>
      <c r="H8900" s="146"/>
      <c r="J8900" s="146"/>
      <c r="L8900" s="150"/>
      <c r="N8900" s="163"/>
      <c r="O8900" s="146"/>
      <c r="P8900" s="146"/>
      <c r="Q8900" s="146"/>
      <c r="R8900" s="34"/>
      <c r="S8900" s="35"/>
      <c r="T8900" s="147"/>
    </row>
    <row r="8901">
      <c r="A8901" s="147"/>
      <c r="B8901" s="64"/>
      <c r="C8901" s="147" t="s">
        <v>217</v>
      </c>
      <c r="E8901" s="161"/>
      <c r="F8901" s="162"/>
      <c r="G8901" s="147"/>
      <c r="H8901" s="146"/>
      <c r="J8901" s="146"/>
      <c r="L8901" s="150"/>
      <c r="N8901" s="163"/>
      <c r="O8901" s="146"/>
      <c r="P8901" s="146"/>
      <c r="Q8901" s="146"/>
      <c r="R8901" s="34"/>
      <c r="S8901" s="35"/>
      <c r="T8901" s="147"/>
    </row>
    <row r="8902">
      <c r="A8902" s="147"/>
      <c r="B8902" s="64"/>
      <c r="C8902" s="147" t="s">
        <v>217</v>
      </c>
      <c r="E8902" s="161"/>
      <c r="F8902" s="162"/>
      <c r="G8902" s="147"/>
      <c r="H8902" s="146"/>
      <c r="J8902" s="146"/>
      <c r="L8902" s="150"/>
      <c r="N8902" s="163"/>
      <c r="O8902" s="146"/>
      <c r="P8902" s="146"/>
      <c r="Q8902" s="146"/>
      <c r="R8902" s="34"/>
      <c r="S8902" s="35"/>
      <c r="T8902" s="147"/>
    </row>
    <row r="8903">
      <c r="A8903" s="147"/>
      <c r="B8903" s="64"/>
      <c r="C8903" s="147" t="s">
        <v>217</v>
      </c>
      <c r="E8903" s="161"/>
      <c r="F8903" s="162"/>
      <c r="G8903" s="147"/>
      <c r="H8903" s="146"/>
      <c r="J8903" s="146"/>
      <c r="L8903" s="150"/>
      <c r="N8903" s="163"/>
      <c r="O8903" s="146"/>
      <c r="P8903" s="146"/>
      <c r="Q8903" s="146"/>
      <c r="R8903" s="34"/>
      <c r="S8903" s="35"/>
      <c r="T8903" s="147"/>
    </row>
    <row r="8904">
      <c r="A8904" s="147"/>
      <c r="B8904" s="64"/>
      <c r="C8904" s="147" t="s">
        <v>217</v>
      </c>
      <c r="E8904" s="161"/>
      <c r="F8904" s="162"/>
      <c r="G8904" s="147"/>
      <c r="H8904" s="146"/>
      <c r="J8904" s="146"/>
      <c r="L8904" s="150"/>
      <c r="N8904" s="163"/>
      <c r="O8904" s="146"/>
      <c r="P8904" s="146"/>
      <c r="Q8904" s="146"/>
      <c r="R8904" s="34"/>
      <c r="S8904" s="35"/>
      <c r="T8904" s="147"/>
    </row>
    <row r="8905">
      <c r="A8905" s="147"/>
      <c r="B8905" s="64"/>
      <c r="C8905" s="147" t="s">
        <v>217</v>
      </c>
      <c r="E8905" s="161"/>
      <c r="F8905" s="162"/>
      <c r="G8905" s="147"/>
      <c r="H8905" s="146"/>
      <c r="J8905" s="146"/>
      <c r="L8905" s="150"/>
      <c r="N8905" s="163"/>
      <c r="O8905" s="146"/>
      <c r="P8905" s="146"/>
      <c r="Q8905" s="146"/>
      <c r="R8905" s="34"/>
      <c r="S8905" s="35"/>
      <c r="T8905" s="147"/>
    </row>
    <row r="8906">
      <c r="A8906" s="147"/>
      <c r="B8906" s="64"/>
      <c r="C8906" s="147" t="s">
        <v>217</v>
      </c>
      <c r="E8906" s="161"/>
      <c r="F8906" s="162"/>
      <c r="G8906" s="147"/>
      <c r="H8906" s="146"/>
      <c r="J8906" s="146"/>
      <c r="L8906" s="150"/>
      <c r="N8906" s="163"/>
      <c r="O8906" s="146"/>
      <c r="P8906" s="146"/>
      <c r="Q8906" s="146"/>
      <c r="R8906" s="34"/>
      <c r="S8906" s="35"/>
      <c r="T8906" s="147"/>
    </row>
    <row r="8907">
      <c r="A8907" s="147"/>
      <c r="B8907" s="64"/>
      <c r="C8907" s="147" t="s">
        <v>217</v>
      </c>
      <c r="E8907" s="161"/>
      <c r="F8907" s="162"/>
      <c r="G8907" s="147"/>
      <c r="H8907" s="146"/>
      <c r="J8907" s="146"/>
      <c r="L8907" s="150"/>
      <c r="N8907" s="163"/>
      <c r="O8907" s="146"/>
      <c r="P8907" s="146"/>
      <c r="Q8907" s="146"/>
      <c r="R8907" s="34"/>
      <c r="S8907" s="35"/>
      <c r="T8907" s="147"/>
    </row>
    <row r="8908">
      <c r="A8908" s="147"/>
      <c r="B8908" s="64"/>
      <c r="C8908" s="147" t="s">
        <v>217</v>
      </c>
      <c r="E8908" s="161"/>
      <c r="F8908" s="162"/>
      <c r="G8908" s="147"/>
      <c r="H8908" s="146"/>
      <c r="J8908" s="146"/>
      <c r="L8908" s="150"/>
      <c r="N8908" s="163"/>
      <c r="O8908" s="146"/>
      <c r="P8908" s="146"/>
      <c r="Q8908" s="146"/>
      <c r="R8908" s="34"/>
      <c r="S8908" s="35"/>
      <c r="T8908" s="147"/>
    </row>
    <row r="8909">
      <c r="A8909" s="147"/>
      <c r="B8909" s="64"/>
      <c r="C8909" s="147" t="s">
        <v>217</v>
      </c>
      <c r="E8909" s="161"/>
      <c r="F8909" s="162"/>
      <c r="G8909" s="147"/>
      <c r="H8909" s="146"/>
      <c r="J8909" s="146"/>
      <c r="L8909" s="150"/>
      <c r="N8909" s="163"/>
      <c r="O8909" s="146"/>
      <c r="P8909" s="146"/>
      <c r="Q8909" s="146"/>
      <c r="R8909" s="34"/>
      <c r="S8909" s="35"/>
      <c r="T8909" s="147"/>
    </row>
    <row r="8910">
      <c r="A8910" s="147"/>
      <c r="B8910" s="64"/>
      <c r="C8910" s="147" t="s">
        <v>217</v>
      </c>
      <c r="E8910" s="161"/>
      <c r="F8910" s="162"/>
      <c r="G8910" s="147"/>
      <c r="H8910" s="146"/>
      <c r="J8910" s="146"/>
      <c r="L8910" s="150"/>
      <c r="N8910" s="163"/>
      <c r="O8910" s="146"/>
      <c r="P8910" s="146"/>
      <c r="Q8910" s="146"/>
      <c r="R8910" s="34"/>
      <c r="S8910" s="35"/>
      <c r="T8910" s="147"/>
    </row>
    <row r="8911">
      <c r="A8911" s="147"/>
      <c r="B8911" s="64"/>
      <c r="C8911" s="147" t="s">
        <v>217</v>
      </c>
      <c r="E8911" s="161"/>
      <c r="F8911" s="162"/>
      <c r="G8911" s="147"/>
      <c r="H8911" s="146"/>
      <c r="J8911" s="146"/>
      <c r="L8911" s="150"/>
      <c r="N8911" s="163"/>
      <c r="O8911" s="146"/>
      <c r="P8911" s="146"/>
      <c r="Q8911" s="146"/>
      <c r="R8911" s="34"/>
      <c r="S8911" s="35"/>
      <c r="T8911" s="147"/>
    </row>
    <row r="8912">
      <c r="A8912" s="147"/>
      <c r="B8912" s="64"/>
      <c r="C8912" s="147" t="s">
        <v>217</v>
      </c>
      <c r="E8912" s="161"/>
      <c r="F8912" s="162"/>
      <c r="G8912" s="147"/>
      <c r="H8912" s="146"/>
      <c r="J8912" s="146"/>
      <c r="L8912" s="150"/>
      <c r="N8912" s="163"/>
      <c r="O8912" s="146"/>
      <c r="P8912" s="146"/>
      <c r="Q8912" s="146"/>
      <c r="R8912" s="34"/>
      <c r="S8912" s="35"/>
      <c r="T8912" s="147"/>
    </row>
    <row r="8913">
      <c r="A8913" s="147"/>
      <c r="B8913" s="64"/>
      <c r="C8913" s="147" t="s">
        <v>217</v>
      </c>
      <c r="E8913" s="161"/>
      <c r="F8913" s="162"/>
      <c r="G8913" s="147"/>
      <c r="H8913" s="146"/>
      <c r="J8913" s="146"/>
      <c r="L8913" s="150"/>
      <c r="N8913" s="163"/>
      <c r="O8913" s="146"/>
      <c r="P8913" s="146"/>
      <c r="Q8913" s="146"/>
      <c r="R8913" s="34"/>
      <c r="S8913" s="35"/>
      <c r="T8913" s="147"/>
    </row>
    <row r="8914">
      <c r="A8914" s="147"/>
      <c r="B8914" s="64"/>
      <c r="C8914" s="147" t="s">
        <v>217</v>
      </c>
      <c r="E8914" s="161"/>
      <c r="F8914" s="162"/>
      <c r="G8914" s="147"/>
      <c r="H8914" s="146"/>
      <c r="J8914" s="146"/>
      <c r="L8914" s="150"/>
      <c r="N8914" s="163"/>
      <c r="O8914" s="146"/>
      <c r="P8914" s="146"/>
      <c r="Q8914" s="146"/>
      <c r="R8914" s="34"/>
      <c r="S8914" s="35"/>
      <c r="T8914" s="147"/>
    </row>
    <row r="8915">
      <c r="A8915" s="147"/>
      <c r="B8915" s="64"/>
      <c r="C8915" s="147" t="s">
        <v>217</v>
      </c>
      <c r="E8915" s="161"/>
      <c r="F8915" s="162"/>
      <c r="G8915" s="147"/>
      <c r="H8915" s="146"/>
      <c r="J8915" s="146"/>
      <c r="L8915" s="150"/>
      <c r="N8915" s="163"/>
      <c r="O8915" s="146"/>
      <c r="P8915" s="146"/>
      <c r="Q8915" s="146"/>
      <c r="R8915" s="34"/>
      <c r="S8915" s="35"/>
      <c r="T8915" s="147"/>
    </row>
    <row r="8916">
      <c r="A8916" s="147"/>
      <c r="B8916" s="64"/>
      <c r="C8916" s="147" t="s">
        <v>217</v>
      </c>
      <c r="E8916" s="161"/>
      <c r="F8916" s="162"/>
      <c r="G8916" s="147"/>
      <c r="H8916" s="146"/>
      <c r="J8916" s="146"/>
      <c r="L8916" s="150"/>
      <c r="N8916" s="163"/>
      <c r="O8916" s="146"/>
      <c r="P8916" s="146"/>
      <c r="Q8916" s="146"/>
      <c r="R8916" s="34"/>
      <c r="S8916" s="35"/>
      <c r="T8916" s="147"/>
    </row>
    <row r="8917">
      <c r="A8917" s="147"/>
      <c r="B8917" s="64"/>
      <c r="C8917" s="147" t="s">
        <v>217</v>
      </c>
      <c r="E8917" s="161"/>
      <c r="F8917" s="162"/>
      <c r="G8917" s="147"/>
      <c r="H8917" s="146"/>
      <c r="J8917" s="146"/>
      <c r="L8917" s="150"/>
      <c r="N8917" s="163"/>
      <c r="O8917" s="146"/>
      <c r="P8917" s="146"/>
      <c r="Q8917" s="146"/>
      <c r="R8917" s="34"/>
      <c r="S8917" s="35"/>
      <c r="T8917" s="147"/>
    </row>
    <row r="8918">
      <c r="A8918" s="147"/>
      <c r="B8918" s="64"/>
      <c r="C8918" s="147" t="s">
        <v>217</v>
      </c>
      <c r="E8918" s="161"/>
      <c r="F8918" s="162"/>
      <c r="G8918" s="147"/>
      <c r="H8918" s="146"/>
      <c r="J8918" s="146"/>
      <c r="L8918" s="150"/>
      <c r="N8918" s="163"/>
      <c r="O8918" s="146"/>
      <c r="P8918" s="146"/>
      <c r="Q8918" s="146"/>
      <c r="R8918" s="34"/>
      <c r="S8918" s="35"/>
      <c r="T8918" s="147"/>
    </row>
    <row r="8919">
      <c r="A8919" s="147"/>
      <c r="B8919" s="64"/>
      <c r="C8919" s="147" t="s">
        <v>217</v>
      </c>
      <c r="E8919" s="161"/>
      <c r="F8919" s="162"/>
      <c r="G8919" s="147"/>
      <c r="H8919" s="146"/>
      <c r="J8919" s="146"/>
      <c r="L8919" s="150"/>
      <c r="N8919" s="163"/>
      <c r="O8919" s="146"/>
      <c r="P8919" s="146"/>
      <c r="Q8919" s="146"/>
      <c r="R8919" s="34"/>
      <c r="S8919" s="35"/>
      <c r="T8919" s="147"/>
    </row>
    <row r="8920">
      <c r="A8920" s="147"/>
      <c r="B8920" s="64"/>
      <c r="C8920" s="147" t="s">
        <v>217</v>
      </c>
      <c r="E8920" s="161"/>
      <c r="F8920" s="162"/>
      <c r="G8920" s="147"/>
      <c r="H8920" s="146"/>
      <c r="J8920" s="146"/>
      <c r="L8920" s="150"/>
      <c r="N8920" s="163"/>
      <c r="O8920" s="146"/>
      <c r="P8920" s="146"/>
      <c r="Q8920" s="146"/>
      <c r="R8920" s="34"/>
      <c r="S8920" s="35"/>
      <c r="T8920" s="147"/>
    </row>
    <row r="8921">
      <c r="A8921" s="147"/>
      <c r="B8921" s="64"/>
      <c r="C8921" s="147" t="s">
        <v>217</v>
      </c>
      <c r="E8921" s="161"/>
      <c r="F8921" s="162"/>
      <c r="G8921" s="147"/>
      <c r="H8921" s="146"/>
      <c r="J8921" s="146"/>
      <c r="L8921" s="150"/>
      <c r="N8921" s="163"/>
      <c r="O8921" s="146"/>
      <c r="P8921" s="146"/>
      <c r="Q8921" s="146"/>
      <c r="R8921" s="34"/>
      <c r="S8921" s="35"/>
      <c r="T8921" s="147"/>
    </row>
    <row r="8922">
      <c r="A8922" s="147"/>
      <c r="B8922" s="64"/>
      <c r="C8922" s="147" t="s">
        <v>217</v>
      </c>
      <c r="E8922" s="161"/>
      <c r="F8922" s="162"/>
      <c r="G8922" s="147"/>
      <c r="H8922" s="146"/>
      <c r="J8922" s="146"/>
      <c r="L8922" s="150"/>
      <c r="N8922" s="163"/>
      <c r="O8922" s="146"/>
      <c r="P8922" s="146"/>
      <c r="Q8922" s="146"/>
      <c r="R8922" s="34"/>
      <c r="S8922" s="35"/>
      <c r="T8922" s="147"/>
    </row>
    <row r="8923">
      <c r="A8923" s="147"/>
      <c r="B8923" s="64"/>
      <c r="C8923" s="147" t="s">
        <v>217</v>
      </c>
      <c r="E8923" s="161"/>
      <c r="F8923" s="162"/>
      <c r="G8923" s="147"/>
      <c r="H8923" s="146"/>
      <c r="J8923" s="146"/>
      <c r="L8923" s="150"/>
      <c r="N8923" s="163"/>
      <c r="O8923" s="146"/>
      <c r="P8923" s="146"/>
      <c r="Q8923" s="146"/>
      <c r="R8923" s="34"/>
      <c r="S8923" s="35"/>
      <c r="T8923" s="147"/>
    </row>
    <row r="8924">
      <c r="A8924" s="147"/>
      <c r="B8924" s="64"/>
      <c r="C8924" s="147" t="s">
        <v>217</v>
      </c>
      <c r="E8924" s="161"/>
      <c r="F8924" s="162"/>
      <c r="G8924" s="147"/>
      <c r="H8924" s="146"/>
      <c r="J8924" s="146"/>
      <c r="L8924" s="150"/>
      <c r="N8924" s="163"/>
      <c r="O8924" s="146"/>
      <c r="P8924" s="146"/>
      <c r="Q8924" s="146"/>
      <c r="R8924" s="34"/>
      <c r="S8924" s="35"/>
      <c r="T8924" s="147"/>
    </row>
    <row r="8925">
      <c r="A8925" s="147"/>
      <c r="B8925" s="64"/>
      <c r="C8925" s="147" t="s">
        <v>217</v>
      </c>
      <c r="E8925" s="161"/>
      <c r="F8925" s="162"/>
      <c r="G8925" s="147"/>
      <c r="H8925" s="146"/>
      <c r="J8925" s="146"/>
      <c r="L8925" s="150"/>
      <c r="N8925" s="163"/>
      <c r="O8925" s="146"/>
      <c r="P8925" s="146"/>
      <c r="Q8925" s="146"/>
      <c r="R8925" s="34"/>
      <c r="S8925" s="35"/>
      <c r="T8925" s="147"/>
    </row>
    <row r="8926">
      <c r="A8926" s="147"/>
      <c r="B8926" s="64"/>
      <c r="C8926" s="147" t="s">
        <v>217</v>
      </c>
      <c r="E8926" s="161"/>
      <c r="F8926" s="162"/>
      <c r="G8926" s="147"/>
      <c r="H8926" s="146"/>
      <c r="J8926" s="146"/>
      <c r="L8926" s="150"/>
      <c r="N8926" s="163"/>
      <c r="O8926" s="146"/>
      <c r="P8926" s="146"/>
      <c r="Q8926" s="146"/>
      <c r="R8926" s="34"/>
      <c r="S8926" s="35"/>
      <c r="T8926" s="147"/>
    </row>
    <row r="8927">
      <c r="A8927" s="147"/>
      <c r="B8927" s="64"/>
      <c r="C8927" s="147" t="s">
        <v>217</v>
      </c>
      <c r="E8927" s="161"/>
      <c r="F8927" s="162"/>
      <c r="G8927" s="147"/>
      <c r="H8927" s="146"/>
      <c r="J8927" s="146"/>
      <c r="L8927" s="150"/>
      <c r="N8927" s="163"/>
      <c r="O8927" s="146"/>
      <c r="P8927" s="146"/>
      <c r="Q8927" s="146"/>
      <c r="R8927" s="34"/>
      <c r="S8927" s="35"/>
      <c r="T8927" s="147"/>
    </row>
    <row r="8928">
      <c r="A8928" s="147"/>
      <c r="B8928" s="64"/>
      <c r="C8928" s="147" t="s">
        <v>217</v>
      </c>
      <c r="E8928" s="161"/>
      <c r="F8928" s="162"/>
      <c r="G8928" s="147"/>
      <c r="H8928" s="146"/>
      <c r="J8928" s="146"/>
      <c r="L8928" s="150"/>
      <c r="N8928" s="163"/>
      <c r="O8928" s="146"/>
      <c r="P8928" s="146"/>
      <c r="Q8928" s="146"/>
      <c r="R8928" s="34"/>
      <c r="S8928" s="35"/>
      <c r="T8928" s="147"/>
    </row>
    <row r="8929">
      <c r="A8929" s="147"/>
      <c r="B8929" s="64"/>
      <c r="C8929" s="147" t="s">
        <v>217</v>
      </c>
      <c r="E8929" s="161"/>
      <c r="F8929" s="162"/>
      <c r="G8929" s="147"/>
      <c r="H8929" s="146"/>
      <c r="J8929" s="146"/>
      <c r="L8929" s="150"/>
      <c r="N8929" s="163"/>
      <c r="O8929" s="146"/>
      <c r="P8929" s="146"/>
      <c r="Q8929" s="146"/>
      <c r="R8929" s="34"/>
      <c r="S8929" s="35"/>
      <c r="T8929" s="147"/>
    </row>
    <row r="8930">
      <c r="A8930" s="147"/>
      <c r="B8930" s="64"/>
      <c r="C8930" s="147" t="s">
        <v>217</v>
      </c>
      <c r="E8930" s="161"/>
      <c r="F8930" s="162"/>
      <c r="G8930" s="147"/>
      <c r="H8930" s="146"/>
      <c r="J8930" s="146"/>
      <c r="L8930" s="150"/>
      <c r="N8930" s="163"/>
      <c r="O8930" s="146"/>
      <c r="P8930" s="146"/>
      <c r="Q8930" s="146"/>
      <c r="R8930" s="34"/>
      <c r="S8930" s="35"/>
      <c r="T8930" s="147"/>
    </row>
    <row r="8931">
      <c r="A8931" s="147"/>
      <c r="B8931" s="64"/>
      <c r="C8931" s="147" t="s">
        <v>217</v>
      </c>
      <c r="E8931" s="161"/>
      <c r="F8931" s="162"/>
      <c r="G8931" s="147"/>
      <c r="H8931" s="146"/>
      <c r="J8931" s="146"/>
      <c r="L8931" s="150"/>
      <c r="N8931" s="163"/>
      <c r="O8931" s="146"/>
      <c r="P8931" s="146"/>
      <c r="Q8931" s="146"/>
      <c r="R8931" s="34"/>
      <c r="S8931" s="35"/>
      <c r="T8931" s="147"/>
    </row>
    <row r="8932">
      <c r="A8932" s="147"/>
      <c r="B8932" s="64"/>
      <c r="C8932" s="147" t="s">
        <v>217</v>
      </c>
      <c r="E8932" s="161"/>
      <c r="F8932" s="162"/>
      <c r="G8932" s="147"/>
      <c r="H8932" s="146"/>
      <c r="J8932" s="146"/>
      <c r="L8932" s="150"/>
      <c r="N8932" s="163"/>
      <c r="O8932" s="146"/>
      <c r="P8932" s="146"/>
      <c r="Q8932" s="146"/>
      <c r="R8932" s="34"/>
      <c r="S8932" s="35"/>
      <c r="T8932" s="147"/>
    </row>
    <row r="8933">
      <c r="A8933" s="147"/>
      <c r="B8933" s="64"/>
      <c r="C8933" s="147" t="s">
        <v>217</v>
      </c>
      <c r="E8933" s="161"/>
      <c r="F8933" s="162"/>
      <c r="G8933" s="147"/>
      <c r="H8933" s="146"/>
      <c r="J8933" s="146"/>
      <c r="L8933" s="150"/>
      <c r="N8933" s="163"/>
      <c r="O8933" s="146"/>
      <c r="P8933" s="146"/>
      <c r="Q8933" s="146"/>
      <c r="R8933" s="34"/>
      <c r="S8933" s="35"/>
      <c r="T8933" s="147"/>
    </row>
    <row r="8934">
      <c r="A8934" s="147"/>
      <c r="B8934" s="64"/>
      <c r="C8934" s="147" t="s">
        <v>217</v>
      </c>
      <c r="E8934" s="161"/>
      <c r="F8934" s="162"/>
      <c r="G8934" s="147"/>
      <c r="H8934" s="146"/>
      <c r="J8934" s="146"/>
      <c r="L8934" s="150"/>
      <c r="N8934" s="163"/>
      <c r="O8934" s="146"/>
      <c r="P8934" s="146"/>
      <c r="Q8934" s="146"/>
      <c r="R8934" s="34"/>
      <c r="S8934" s="35"/>
      <c r="T8934" s="147"/>
    </row>
    <row r="8935">
      <c r="A8935" s="147"/>
      <c r="B8935" s="64"/>
      <c r="C8935" s="147" t="s">
        <v>217</v>
      </c>
      <c r="E8935" s="161"/>
      <c r="F8935" s="162"/>
      <c r="G8935" s="147"/>
      <c r="H8935" s="146"/>
      <c r="J8935" s="146"/>
      <c r="L8935" s="150"/>
      <c r="N8935" s="163"/>
      <c r="O8935" s="146"/>
      <c r="P8935" s="146"/>
      <c r="Q8935" s="146"/>
      <c r="R8935" s="34"/>
      <c r="S8935" s="35"/>
      <c r="T8935" s="147"/>
    </row>
    <row r="8936">
      <c r="A8936" s="147"/>
      <c r="B8936" s="64"/>
      <c r="C8936" s="147" t="s">
        <v>217</v>
      </c>
      <c r="E8936" s="161"/>
      <c r="F8936" s="162"/>
      <c r="G8936" s="147"/>
      <c r="H8936" s="146"/>
      <c r="J8936" s="146"/>
      <c r="L8936" s="150"/>
      <c r="N8936" s="163"/>
      <c r="O8936" s="146"/>
      <c r="P8936" s="146"/>
      <c r="Q8936" s="146"/>
      <c r="R8936" s="34"/>
      <c r="S8936" s="35"/>
      <c r="T8936" s="147"/>
    </row>
    <row r="8937">
      <c r="A8937" s="147"/>
      <c r="B8937" s="64"/>
      <c r="C8937" s="147" t="s">
        <v>217</v>
      </c>
      <c r="E8937" s="161"/>
      <c r="F8937" s="162"/>
      <c r="G8937" s="147"/>
      <c r="H8937" s="146"/>
      <c r="J8937" s="146"/>
      <c r="L8937" s="150"/>
      <c r="N8937" s="163"/>
      <c r="O8937" s="146"/>
      <c r="P8937" s="146"/>
      <c r="Q8937" s="146"/>
      <c r="R8937" s="34"/>
      <c r="S8937" s="35"/>
      <c r="T8937" s="147"/>
    </row>
    <row r="8938">
      <c r="A8938" s="147"/>
      <c r="B8938" s="64"/>
      <c r="C8938" s="147" t="s">
        <v>217</v>
      </c>
      <c r="E8938" s="161"/>
      <c r="F8938" s="162"/>
      <c r="G8938" s="147"/>
      <c r="H8938" s="146"/>
      <c r="J8938" s="146"/>
      <c r="L8938" s="150"/>
      <c r="N8938" s="163"/>
      <c r="O8938" s="146"/>
      <c r="P8938" s="146"/>
      <c r="Q8938" s="146"/>
      <c r="R8938" s="34"/>
      <c r="S8938" s="35"/>
      <c r="T8938" s="147"/>
    </row>
    <row r="8939">
      <c r="A8939" s="147"/>
      <c r="B8939" s="64"/>
      <c r="C8939" s="147" t="s">
        <v>217</v>
      </c>
      <c r="E8939" s="161"/>
      <c r="F8939" s="162"/>
      <c r="G8939" s="147"/>
      <c r="H8939" s="146"/>
      <c r="J8939" s="146"/>
      <c r="L8939" s="150"/>
      <c r="N8939" s="163"/>
      <c r="O8939" s="146"/>
      <c r="P8939" s="146"/>
      <c r="Q8939" s="146"/>
      <c r="R8939" s="34"/>
      <c r="S8939" s="35"/>
      <c r="T8939" s="147"/>
    </row>
    <row r="8940">
      <c r="A8940" s="147"/>
      <c r="B8940" s="64"/>
      <c r="C8940" s="147" t="s">
        <v>217</v>
      </c>
      <c r="E8940" s="161"/>
      <c r="F8940" s="162"/>
      <c r="G8940" s="147"/>
      <c r="H8940" s="146"/>
      <c r="J8940" s="146"/>
      <c r="L8940" s="150"/>
      <c r="N8940" s="163"/>
      <c r="O8940" s="146"/>
      <c r="P8940" s="146"/>
      <c r="Q8940" s="146"/>
      <c r="R8940" s="34"/>
      <c r="S8940" s="35"/>
      <c r="T8940" s="147"/>
    </row>
    <row r="8941">
      <c r="A8941" s="147"/>
      <c r="B8941" s="64"/>
      <c r="C8941" s="147" t="s">
        <v>217</v>
      </c>
      <c r="E8941" s="161"/>
      <c r="F8941" s="162"/>
      <c r="G8941" s="147"/>
      <c r="H8941" s="146"/>
      <c r="J8941" s="146"/>
      <c r="L8941" s="150"/>
      <c r="N8941" s="163"/>
      <c r="O8941" s="146"/>
      <c r="P8941" s="146"/>
      <c r="Q8941" s="146"/>
      <c r="R8941" s="34"/>
      <c r="S8941" s="35"/>
      <c r="T8941" s="147"/>
    </row>
    <row r="8942">
      <c r="A8942" s="147"/>
      <c r="B8942" s="64"/>
      <c r="C8942" s="147" t="s">
        <v>217</v>
      </c>
      <c r="E8942" s="161"/>
      <c r="F8942" s="162"/>
      <c r="G8942" s="147"/>
      <c r="H8942" s="146"/>
      <c r="J8942" s="146"/>
      <c r="L8942" s="150"/>
      <c r="N8942" s="163"/>
      <c r="O8942" s="146"/>
      <c r="P8942" s="146"/>
      <c r="Q8942" s="146"/>
      <c r="R8942" s="34"/>
      <c r="S8942" s="35"/>
      <c r="T8942" s="147"/>
    </row>
    <row r="8943">
      <c r="A8943" s="147"/>
      <c r="B8943" s="64"/>
      <c r="C8943" s="147" t="s">
        <v>217</v>
      </c>
      <c r="E8943" s="161"/>
      <c r="F8943" s="162"/>
      <c r="G8943" s="147"/>
      <c r="H8943" s="146"/>
      <c r="J8943" s="146"/>
      <c r="L8943" s="150"/>
      <c r="N8943" s="163"/>
      <c r="O8943" s="146"/>
      <c r="P8943" s="146"/>
      <c r="Q8943" s="146"/>
      <c r="R8943" s="34"/>
      <c r="S8943" s="35"/>
      <c r="T8943" s="147"/>
    </row>
    <row r="8944">
      <c r="A8944" s="147"/>
      <c r="B8944" s="64"/>
      <c r="C8944" s="147" t="s">
        <v>217</v>
      </c>
      <c r="E8944" s="161"/>
      <c r="F8944" s="162"/>
      <c r="G8944" s="147"/>
      <c r="H8944" s="146"/>
      <c r="J8944" s="146"/>
      <c r="L8944" s="150"/>
      <c r="N8944" s="163"/>
      <c r="O8944" s="146"/>
      <c r="P8944" s="146"/>
      <c r="Q8944" s="146"/>
      <c r="R8944" s="34"/>
      <c r="S8944" s="35"/>
      <c r="T8944" s="147"/>
    </row>
    <row r="8945">
      <c r="A8945" s="147"/>
      <c r="B8945" s="64"/>
      <c r="C8945" s="147" t="s">
        <v>217</v>
      </c>
      <c r="E8945" s="161"/>
      <c r="F8945" s="162"/>
      <c r="G8945" s="147"/>
      <c r="H8945" s="146"/>
      <c r="J8945" s="146"/>
      <c r="L8945" s="150"/>
      <c r="N8945" s="163"/>
      <c r="O8945" s="146"/>
      <c r="P8945" s="146"/>
      <c r="Q8945" s="146"/>
      <c r="R8945" s="34"/>
      <c r="S8945" s="35"/>
      <c r="T8945" s="147"/>
    </row>
    <row r="8946">
      <c r="A8946" s="147"/>
      <c r="B8946" s="64"/>
      <c r="C8946" s="147" t="s">
        <v>217</v>
      </c>
      <c r="E8946" s="161"/>
      <c r="F8946" s="162"/>
      <c r="G8946" s="147"/>
      <c r="H8946" s="146"/>
      <c r="J8946" s="146"/>
      <c r="L8946" s="150"/>
      <c r="N8946" s="163"/>
      <c r="O8946" s="146"/>
      <c r="P8946" s="146"/>
      <c r="Q8946" s="146"/>
      <c r="R8946" s="34"/>
      <c r="S8946" s="35"/>
      <c r="T8946" s="147"/>
    </row>
    <row r="8947">
      <c r="A8947" s="147"/>
      <c r="B8947" s="64"/>
      <c r="C8947" s="147" t="s">
        <v>217</v>
      </c>
      <c r="E8947" s="161"/>
      <c r="F8947" s="162"/>
      <c r="G8947" s="147"/>
      <c r="H8947" s="146"/>
      <c r="J8947" s="146"/>
      <c r="L8947" s="150"/>
      <c r="N8947" s="163"/>
      <c r="O8947" s="146"/>
      <c r="P8947" s="146"/>
      <c r="Q8947" s="146"/>
      <c r="R8947" s="34"/>
      <c r="S8947" s="35"/>
      <c r="T8947" s="147"/>
    </row>
    <row r="8948">
      <c r="A8948" s="147"/>
      <c r="B8948" s="64"/>
      <c r="C8948" s="147" t="s">
        <v>217</v>
      </c>
      <c r="E8948" s="161"/>
      <c r="F8948" s="162"/>
      <c r="G8948" s="147"/>
      <c r="H8948" s="146"/>
      <c r="J8948" s="146"/>
      <c r="L8948" s="150"/>
      <c r="N8948" s="163"/>
      <c r="O8948" s="146"/>
      <c r="P8948" s="146"/>
      <c r="Q8948" s="146"/>
      <c r="R8948" s="34"/>
      <c r="S8948" s="35"/>
      <c r="T8948" s="147"/>
    </row>
    <row r="8949">
      <c r="A8949" s="147"/>
      <c r="B8949" s="64"/>
      <c r="C8949" s="147" t="s">
        <v>217</v>
      </c>
      <c r="E8949" s="161"/>
      <c r="F8949" s="162"/>
      <c r="G8949" s="147"/>
      <c r="H8949" s="146"/>
      <c r="J8949" s="146"/>
      <c r="L8949" s="150"/>
      <c r="N8949" s="163"/>
      <c r="O8949" s="146"/>
      <c r="P8949" s="146"/>
      <c r="Q8949" s="146"/>
      <c r="R8949" s="34"/>
      <c r="S8949" s="35"/>
      <c r="T8949" s="147"/>
    </row>
    <row r="8950">
      <c r="A8950" s="147"/>
      <c r="B8950" s="64"/>
      <c r="C8950" s="147" t="s">
        <v>217</v>
      </c>
      <c r="E8950" s="161"/>
      <c r="F8950" s="162"/>
      <c r="G8950" s="147"/>
      <c r="H8950" s="146"/>
      <c r="J8950" s="146"/>
      <c r="L8950" s="150"/>
      <c r="N8950" s="163"/>
      <c r="O8950" s="146"/>
      <c r="P8950" s="146"/>
      <c r="Q8950" s="146"/>
      <c r="R8950" s="34"/>
      <c r="S8950" s="35"/>
      <c r="T8950" s="147"/>
    </row>
    <row r="8951">
      <c r="A8951" s="147"/>
      <c r="B8951" s="64"/>
      <c r="C8951" s="147" t="s">
        <v>217</v>
      </c>
      <c r="E8951" s="161"/>
      <c r="F8951" s="162"/>
      <c r="G8951" s="147"/>
      <c r="H8951" s="146"/>
      <c r="J8951" s="146"/>
      <c r="L8951" s="150"/>
      <c r="N8951" s="163"/>
      <c r="O8951" s="146"/>
      <c r="P8951" s="146"/>
      <c r="Q8951" s="146"/>
      <c r="R8951" s="34"/>
      <c r="S8951" s="35"/>
      <c r="T8951" s="147"/>
    </row>
    <row r="8952">
      <c r="A8952" s="147"/>
      <c r="B8952" s="64"/>
      <c r="C8952" s="147" t="s">
        <v>217</v>
      </c>
      <c r="E8952" s="161"/>
      <c r="F8952" s="162"/>
      <c r="G8952" s="147"/>
      <c r="H8952" s="146"/>
      <c r="J8952" s="146"/>
      <c r="L8952" s="150"/>
      <c r="N8952" s="163"/>
      <c r="O8952" s="146"/>
      <c r="P8952" s="146"/>
      <c r="Q8952" s="146"/>
      <c r="R8952" s="34"/>
      <c r="S8952" s="35"/>
      <c r="T8952" s="147"/>
    </row>
    <row r="8953">
      <c r="A8953" s="147"/>
      <c r="B8953" s="64"/>
      <c r="C8953" s="147" t="s">
        <v>217</v>
      </c>
      <c r="E8953" s="161"/>
      <c r="F8953" s="162"/>
      <c r="G8953" s="147"/>
      <c r="H8953" s="146"/>
      <c r="J8953" s="146"/>
      <c r="L8953" s="150"/>
      <c r="N8953" s="163"/>
      <c r="O8953" s="146"/>
      <c r="P8953" s="146"/>
      <c r="Q8953" s="146"/>
      <c r="R8953" s="34"/>
      <c r="S8953" s="35"/>
      <c r="T8953" s="147"/>
    </row>
    <row r="8954">
      <c r="A8954" s="147"/>
      <c r="B8954" s="64"/>
      <c r="C8954" s="147" t="s">
        <v>217</v>
      </c>
      <c r="E8954" s="161"/>
      <c r="F8954" s="162"/>
      <c r="G8954" s="147"/>
      <c r="H8954" s="146"/>
      <c r="J8954" s="146"/>
      <c r="L8954" s="150"/>
      <c r="N8954" s="163"/>
      <c r="O8954" s="146"/>
      <c r="P8954" s="146"/>
      <c r="Q8954" s="146"/>
      <c r="R8954" s="34"/>
      <c r="S8954" s="35"/>
      <c r="T8954" s="147"/>
    </row>
    <row r="8955">
      <c r="A8955" s="147"/>
      <c r="B8955" s="64"/>
      <c r="C8955" s="147" t="s">
        <v>217</v>
      </c>
      <c r="E8955" s="161"/>
      <c r="F8955" s="162"/>
      <c r="G8955" s="147"/>
      <c r="H8955" s="146"/>
      <c r="J8955" s="146"/>
      <c r="L8955" s="150"/>
      <c r="N8955" s="163"/>
      <c r="O8955" s="146"/>
      <c r="P8955" s="146"/>
      <c r="Q8955" s="146"/>
      <c r="R8955" s="34"/>
      <c r="S8955" s="35"/>
      <c r="T8955" s="147"/>
    </row>
    <row r="8956">
      <c r="A8956" s="147"/>
      <c r="B8956" s="64"/>
      <c r="C8956" s="147" t="s">
        <v>217</v>
      </c>
      <c r="E8956" s="161"/>
      <c r="F8956" s="162"/>
      <c r="G8956" s="147"/>
      <c r="H8956" s="146"/>
      <c r="J8956" s="146"/>
      <c r="L8956" s="150"/>
      <c r="N8956" s="163"/>
      <c r="O8956" s="146"/>
      <c r="P8956" s="146"/>
      <c r="Q8956" s="146"/>
      <c r="R8956" s="34"/>
      <c r="S8956" s="35"/>
      <c r="T8956" s="147"/>
    </row>
    <row r="8957">
      <c r="A8957" s="147"/>
      <c r="B8957" s="64"/>
      <c r="C8957" s="147" t="s">
        <v>217</v>
      </c>
      <c r="E8957" s="161"/>
      <c r="F8957" s="162"/>
      <c r="G8957" s="147"/>
      <c r="H8957" s="146"/>
      <c r="J8957" s="146"/>
      <c r="L8957" s="150"/>
      <c r="N8957" s="163"/>
      <c r="O8957" s="146"/>
      <c r="P8957" s="146"/>
      <c r="Q8957" s="146"/>
      <c r="R8957" s="34"/>
      <c r="S8957" s="35"/>
      <c r="T8957" s="147"/>
    </row>
    <row r="8958">
      <c r="A8958" s="147"/>
      <c r="B8958" s="64"/>
      <c r="C8958" s="147" t="s">
        <v>217</v>
      </c>
      <c r="E8958" s="161"/>
      <c r="F8958" s="162"/>
      <c r="G8958" s="147"/>
      <c r="H8958" s="146"/>
      <c r="J8958" s="146"/>
      <c r="L8958" s="150"/>
      <c r="N8958" s="163"/>
      <c r="O8958" s="146"/>
      <c r="P8958" s="146"/>
      <c r="Q8958" s="146"/>
      <c r="R8958" s="34"/>
      <c r="S8958" s="35"/>
      <c r="T8958" s="147"/>
    </row>
    <row r="8959">
      <c r="A8959" s="147"/>
      <c r="B8959" s="64"/>
      <c r="C8959" s="147" t="s">
        <v>217</v>
      </c>
      <c r="E8959" s="161"/>
      <c r="F8959" s="162"/>
      <c r="G8959" s="147"/>
      <c r="H8959" s="146"/>
      <c r="J8959" s="146"/>
      <c r="L8959" s="150"/>
      <c r="N8959" s="163"/>
      <c r="O8959" s="146"/>
      <c r="P8959" s="146"/>
      <c r="Q8959" s="146"/>
      <c r="R8959" s="34"/>
      <c r="S8959" s="35"/>
      <c r="T8959" s="147"/>
    </row>
    <row r="8960">
      <c r="A8960" s="147"/>
      <c r="B8960" s="64"/>
      <c r="C8960" s="147" t="s">
        <v>217</v>
      </c>
      <c r="E8960" s="161"/>
      <c r="F8960" s="162"/>
      <c r="G8960" s="147"/>
      <c r="H8960" s="146"/>
      <c r="J8960" s="146"/>
      <c r="L8960" s="150"/>
      <c r="N8960" s="163"/>
      <c r="O8960" s="146"/>
      <c r="P8960" s="146"/>
      <c r="Q8960" s="146"/>
      <c r="R8960" s="34"/>
      <c r="S8960" s="35"/>
      <c r="T8960" s="147"/>
    </row>
    <row r="8961">
      <c r="A8961" s="147"/>
      <c r="B8961" s="64"/>
      <c r="C8961" s="147" t="s">
        <v>217</v>
      </c>
      <c r="E8961" s="161"/>
      <c r="F8961" s="162"/>
      <c r="G8961" s="147"/>
      <c r="H8961" s="146"/>
      <c r="J8961" s="146"/>
      <c r="L8961" s="150"/>
      <c r="N8961" s="163"/>
      <c r="O8961" s="146"/>
      <c r="P8961" s="146"/>
      <c r="Q8961" s="146"/>
      <c r="R8961" s="34"/>
      <c r="S8961" s="35"/>
      <c r="T8961" s="147"/>
    </row>
    <row r="8962">
      <c r="A8962" s="147"/>
      <c r="B8962" s="64"/>
      <c r="C8962" s="147" t="s">
        <v>217</v>
      </c>
      <c r="E8962" s="161"/>
      <c r="F8962" s="162"/>
      <c r="G8962" s="147"/>
      <c r="H8962" s="146"/>
      <c r="J8962" s="146"/>
      <c r="L8962" s="150"/>
      <c r="N8962" s="163"/>
      <c r="O8962" s="146"/>
      <c r="P8962" s="146"/>
      <c r="Q8962" s="146"/>
      <c r="R8962" s="34"/>
      <c r="S8962" s="35"/>
      <c r="T8962" s="147"/>
    </row>
    <row r="8963">
      <c r="A8963" s="147"/>
      <c r="B8963" s="64"/>
      <c r="C8963" s="147" t="s">
        <v>217</v>
      </c>
      <c r="E8963" s="161"/>
      <c r="F8963" s="162"/>
      <c r="G8963" s="147"/>
      <c r="H8963" s="146"/>
      <c r="J8963" s="146"/>
      <c r="L8963" s="150"/>
      <c r="N8963" s="163"/>
      <c r="O8963" s="146"/>
      <c r="P8963" s="146"/>
      <c r="Q8963" s="146"/>
      <c r="R8963" s="34"/>
      <c r="S8963" s="35"/>
      <c r="T8963" s="147"/>
    </row>
    <row r="8964">
      <c r="A8964" s="147"/>
      <c r="B8964" s="64"/>
      <c r="C8964" s="147" t="s">
        <v>217</v>
      </c>
      <c r="E8964" s="161"/>
      <c r="F8964" s="162"/>
      <c r="G8964" s="147"/>
      <c r="H8964" s="146"/>
      <c r="J8964" s="146"/>
      <c r="L8964" s="150"/>
      <c r="N8964" s="163"/>
      <c r="O8964" s="146"/>
      <c r="P8964" s="146"/>
      <c r="Q8964" s="146"/>
      <c r="R8964" s="34"/>
      <c r="S8964" s="35"/>
      <c r="T8964" s="147"/>
    </row>
    <row r="8965">
      <c r="A8965" s="147"/>
      <c r="B8965" s="64"/>
      <c r="C8965" s="147" t="s">
        <v>217</v>
      </c>
      <c r="E8965" s="161"/>
      <c r="F8965" s="162"/>
      <c r="G8965" s="147"/>
      <c r="H8965" s="146"/>
      <c r="J8965" s="146"/>
      <c r="L8965" s="150"/>
      <c r="N8965" s="163"/>
      <c r="O8965" s="146"/>
      <c r="P8965" s="146"/>
      <c r="Q8965" s="146"/>
      <c r="R8965" s="34"/>
      <c r="S8965" s="35"/>
      <c r="T8965" s="147"/>
    </row>
    <row r="8966">
      <c r="A8966" s="147"/>
      <c r="B8966" s="64"/>
      <c r="C8966" s="147" t="s">
        <v>217</v>
      </c>
      <c r="E8966" s="161"/>
      <c r="F8966" s="162"/>
      <c r="G8966" s="147"/>
      <c r="H8966" s="146"/>
      <c r="J8966" s="146"/>
      <c r="L8966" s="150"/>
      <c r="N8966" s="163"/>
      <c r="O8966" s="146"/>
      <c r="P8966" s="146"/>
      <c r="Q8966" s="146"/>
      <c r="R8966" s="34"/>
      <c r="S8966" s="35"/>
      <c r="T8966" s="147"/>
    </row>
    <row r="8967">
      <c r="A8967" s="147"/>
      <c r="B8967" s="64"/>
      <c r="C8967" s="147" t="s">
        <v>217</v>
      </c>
      <c r="E8967" s="161"/>
      <c r="F8967" s="162"/>
      <c r="G8967" s="147"/>
      <c r="H8967" s="146"/>
      <c r="J8967" s="146"/>
      <c r="L8967" s="150"/>
      <c r="N8967" s="163"/>
      <c r="O8967" s="146"/>
      <c r="P8967" s="146"/>
      <c r="Q8967" s="146"/>
      <c r="R8967" s="34"/>
      <c r="S8967" s="35"/>
      <c r="T8967" s="147"/>
    </row>
    <row r="8968">
      <c r="A8968" s="147"/>
      <c r="B8968" s="64"/>
      <c r="C8968" s="147" t="s">
        <v>217</v>
      </c>
      <c r="E8968" s="161"/>
      <c r="F8968" s="162"/>
      <c r="G8968" s="147"/>
      <c r="H8968" s="146"/>
      <c r="J8968" s="146"/>
      <c r="L8968" s="150"/>
      <c r="N8968" s="163"/>
      <c r="O8968" s="146"/>
      <c r="P8968" s="146"/>
      <c r="Q8968" s="146"/>
      <c r="R8968" s="34"/>
      <c r="S8968" s="35"/>
      <c r="T8968" s="147"/>
    </row>
    <row r="8969">
      <c r="A8969" s="147"/>
      <c r="B8969" s="64"/>
      <c r="C8969" s="147" t="s">
        <v>217</v>
      </c>
      <c r="E8969" s="161"/>
      <c r="F8969" s="162"/>
      <c r="G8969" s="147"/>
      <c r="H8969" s="146"/>
      <c r="J8969" s="146"/>
      <c r="L8969" s="150"/>
      <c r="N8969" s="163"/>
      <c r="O8969" s="146"/>
      <c r="P8969" s="146"/>
      <c r="Q8969" s="146"/>
      <c r="R8969" s="34"/>
      <c r="S8969" s="35"/>
      <c r="T8969" s="147"/>
    </row>
    <row r="8970">
      <c r="A8970" s="147"/>
      <c r="B8970" s="64"/>
      <c r="C8970" s="147" t="s">
        <v>217</v>
      </c>
      <c r="E8970" s="161"/>
      <c r="F8970" s="162"/>
      <c r="G8970" s="147"/>
      <c r="H8970" s="146"/>
      <c r="J8970" s="146"/>
      <c r="L8970" s="150"/>
      <c r="N8970" s="163"/>
      <c r="O8970" s="146"/>
      <c r="P8970" s="146"/>
      <c r="Q8970" s="146"/>
      <c r="R8970" s="34"/>
      <c r="S8970" s="35"/>
      <c r="T8970" s="147"/>
    </row>
    <row r="8971">
      <c r="A8971" s="147"/>
      <c r="B8971" s="64"/>
      <c r="C8971" s="147" t="s">
        <v>217</v>
      </c>
      <c r="E8971" s="161"/>
      <c r="F8971" s="162"/>
      <c r="G8971" s="147"/>
      <c r="H8971" s="146"/>
      <c r="J8971" s="146"/>
      <c r="L8971" s="150"/>
      <c r="N8971" s="163"/>
      <c r="O8971" s="146"/>
      <c r="P8971" s="146"/>
      <c r="Q8971" s="146"/>
      <c r="R8971" s="34"/>
      <c r="S8971" s="35"/>
      <c r="T8971" s="147"/>
    </row>
    <row r="8972">
      <c r="A8972" s="147"/>
      <c r="B8972" s="64"/>
      <c r="C8972" s="147" t="s">
        <v>217</v>
      </c>
      <c r="E8972" s="161"/>
      <c r="F8972" s="162"/>
      <c r="G8972" s="147"/>
      <c r="H8972" s="146"/>
      <c r="J8972" s="146"/>
      <c r="L8972" s="150"/>
      <c r="N8972" s="163"/>
      <c r="O8972" s="146"/>
      <c r="P8972" s="146"/>
      <c r="Q8972" s="146"/>
      <c r="R8972" s="34"/>
      <c r="S8972" s="35"/>
      <c r="T8972" s="147"/>
    </row>
    <row r="8973">
      <c r="A8973" s="147"/>
      <c r="B8973" s="64"/>
      <c r="C8973" s="147" t="s">
        <v>217</v>
      </c>
      <c r="E8973" s="161"/>
      <c r="F8973" s="162"/>
      <c r="G8973" s="147"/>
      <c r="H8973" s="146"/>
      <c r="J8973" s="146"/>
      <c r="L8973" s="150"/>
      <c r="N8973" s="163"/>
      <c r="O8973" s="146"/>
      <c r="P8973" s="146"/>
      <c r="Q8973" s="146"/>
      <c r="R8973" s="34"/>
      <c r="S8973" s="35"/>
      <c r="T8973" s="147"/>
    </row>
    <row r="8974">
      <c r="A8974" s="147"/>
      <c r="B8974" s="64"/>
      <c r="C8974" s="147" t="s">
        <v>217</v>
      </c>
      <c r="E8974" s="161"/>
      <c r="F8974" s="162"/>
      <c r="G8974" s="147"/>
      <c r="H8974" s="146"/>
      <c r="J8974" s="146"/>
      <c r="L8974" s="150"/>
      <c r="N8974" s="163"/>
      <c r="O8974" s="146"/>
      <c r="P8974" s="146"/>
      <c r="Q8974" s="146"/>
      <c r="R8974" s="34"/>
      <c r="S8974" s="35"/>
      <c r="T8974" s="147"/>
    </row>
    <row r="8975">
      <c r="A8975" s="147"/>
      <c r="B8975" s="64"/>
      <c r="C8975" s="147" t="s">
        <v>217</v>
      </c>
      <c r="E8975" s="161"/>
      <c r="F8975" s="162"/>
      <c r="G8975" s="147"/>
      <c r="H8975" s="146"/>
      <c r="J8975" s="146"/>
      <c r="L8975" s="150"/>
      <c r="N8975" s="163"/>
      <c r="O8975" s="146"/>
      <c r="P8975" s="146"/>
      <c r="Q8975" s="146"/>
      <c r="R8975" s="34"/>
      <c r="S8975" s="35"/>
      <c r="T8975" s="147"/>
    </row>
    <row r="8976">
      <c r="A8976" s="147"/>
      <c r="B8976" s="64"/>
      <c r="C8976" s="147" t="s">
        <v>217</v>
      </c>
      <c r="E8976" s="161"/>
      <c r="F8976" s="162"/>
      <c r="G8976" s="147"/>
      <c r="H8976" s="146"/>
      <c r="J8976" s="146"/>
      <c r="L8976" s="150"/>
      <c r="N8976" s="163"/>
      <c r="O8976" s="146"/>
      <c r="P8976" s="146"/>
      <c r="Q8976" s="146"/>
      <c r="R8976" s="34"/>
      <c r="S8976" s="35"/>
      <c r="T8976" s="147"/>
    </row>
    <row r="8977">
      <c r="A8977" s="147"/>
      <c r="B8977" s="64"/>
      <c r="C8977" s="147" t="s">
        <v>217</v>
      </c>
      <c r="E8977" s="161"/>
      <c r="F8977" s="162"/>
      <c r="G8977" s="147"/>
      <c r="H8977" s="146"/>
      <c r="J8977" s="146"/>
      <c r="L8977" s="150"/>
      <c r="N8977" s="163"/>
      <c r="O8977" s="146"/>
      <c r="P8977" s="146"/>
      <c r="Q8977" s="146"/>
      <c r="R8977" s="34"/>
      <c r="S8977" s="35"/>
      <c r="T8977" s="147"/>
    </row>
    <row r="8978">
      <c r="A8978" s="147"/>
      <c r="B8978" s="64"/>
      <c r="C8978" s="147" t="s">
        <v>217</v>
      </c>
      <c r="E8978" s="161"/>
      <c r="F8978" s="162"/>
      <c r="G8978" s="147"/>
      <c r="H8978" s="146"/>
      <c r="J8978" s="146"/>
      <c r="L8978" s="150"/>
      <c r="N8978" s="163"/>
      <c r="O8978" s="146"/>
      <c r="P8978" s="146"/>
      <c r="Q8978" s="146"/>
      <c r="R8978" s="34"/>
      <c r="S8978" s="35"/>
      <c r="T8978" s="147"/>
    </row>
    <row r="8979">
      <c r="A8979" s="147"/>
      <c r="B8979" s="64"/>
      <c r="C8979" s="147" t="s">
        <v>217</v>
      </c>
      <c r="E8979" s="161"/>
      <c r="F8979" s="162"/>
      <c r="G8979" s="147"/>
      <c r="H8979" s="146"/>
      <c r="J8979" s="146"/>
      <c r="L8979" s="150"/>
      <c r="N8979" s="163"/>
      <c r="O8979" s="146"/>
      <c r="P8979" s="146"/>
      <c r="Q8979" s="146"/>
      <c r="R8979" s="34"/>
      <c r="S8979" s="35"/>
      <c r="T8979" s="147"/>
    </row>
    <row r="8980">
      <c r="A8980" s="147"/>
      <c r="B8980" s="64"/>
      <c r="C8980" s="147" t="s">
        <v>217</v>
      </c>
      <c r="E8980" s="161"/>
      <c r="F8980" s="162"/>
      <c r="G8980" s="147"/>
      <c r="H8980" s="146"/>
      <c r="J8980" s="146"/>
      <c r="L8980" s="150"/>
      <c r="N8980" s="163"/>
      <c r="O8980" s="146"/>
      <c r="P8980" s="146"/>
      <c r="Q8980" s="146"/>
      <c r="R8980" s="34"/>
      <c r="S8980" s="35"/>
      <c r="T8980" s="147"/>
    </row>
    <row r="8981">
      <c r="A8981" s="147"/>
      <c r="B8981" s="64"/>
      <c r="C8981" s="147" t="s">
        <v>217</v>
      </c>
      <c r="E8981" s="161"/>
      <c r="F8981" s="162"/>
      <c r="G8981" s="147"/>
      <c r="H8981" s="146"/>
      <c r="J8981" s="146"/>
      <c r="L8981" s="150"/>
      <c r="N8981" s="163"/>
      <c r="O8981" s="146"/>
      <c r="P8981" s="146"/>
      <c r="Q8981" s="146"/>
      <c r="R8981" s="34"/>
      <c r="S8981" s="35"/>
      <c r="T8981" s="147"/>
    </row>
    <row r="8982">
      <c r="A8982" s="147"/>
      <c r="B8982" s="64"/>
      <c r="C8982" s="147" t="s">
        <v>217</v>
      </c>
      <c r="E8982" s="161"/>
      <c r="F8982" s="162"/>
      <c r="G8982" s="147"/>
      <c r="H8982" s="146"/>
      <c r="J8982" s="146"/>
      <c r="L8982" s="150"/>
      <c r="N8982" s="163"/>
      <c r="O8982" s="146"/>
      <c r="P8982" s="146"/>
      <c r="Q8982" s="146"/>
      <c r="R8982" s="34"/>
      <c r="S8982" s="35"/>
      <c r="T8982" s="147"/>
    </row>
    <row r="8983">
      <c r="A8983" s="147"/>
      <c r="B8983" s="64"/>
      <c r="C8983" s="147" t="s">
        <v>217</v>
      </c>
      <c r="E8983" s="161"/>
      <c r="F8983" s="162"/>
      <c r="G8983" s="147"/>
      <c r="H8983" s="146"/>
      <c r="J8983" s="146"/>
      <c r="L8983" s="150"/>
      <c r="N8983" s="163"/>
      <c r="O8983" s="146"/>
      <c r="P8983" s="146"/>
      <c r="Q8983" s="146"/>
      <c r="R8983" s="34"/>
      <c r="S8983" s="35"/>
      <c r="T8983" s="147"/>
    </row>
    <row r="8984">
      <c r="A8984" s="147"/>
      <c r="B8984" s="64"/>
      <c r="C8984" s="147" t="s">
        <v>217</v>
      </c>
      <c r="E8984" s="161"/>
      <c r="F8984" s="162"/>
      <c r="G8984" s="147"/>
      <c r="H8984" s="146"/>
      <c r="J8984" s="146"/>
      <c r="L8984" s="150"/>
      <c r="N8984" s="163"/>
      <c r="O8984" s="146"/>
      <c r="P8984" s="146"/>
      <c r="Q8984" s="146"/>
      <c r="R8984" s="34"/>
      <c r="S8984" s="35"/>
      <c r="T8984" s="147"/>
    </row>
    <row r="8985">
      <c r="A8985" s="147"/>
      <c r="B8985" s="64"/>
      <c r="C8985" s="147" t="s">
        <v>217</v>
      </c>
      <c r="E8985" s="161"/>
      <c r="F8985" s="162"/>
      <c r="G8985" s="147"/>
      <c r="H8985" s="146"/>
      <c r="J8985" s="146"/>
      <c r="L8985" s="150"/>
      <c r="N8985" s="163"/>
      <c r="O8985" s="146"/>
      <c r="P8985" s="146"/>
      <c r="Q8985" s="146"/>
      <c r="R8985" s="34"/>
      <c r="S8985" s="35"/>
      <c r="T8985" s="147"/>
    </row>
    <row r="8986">
      <c r="A8986" s="147"/>
      <c r="B8986" s="64"/>
      <c r="C8986" s="147" t="s">
        <v>217</v>
      </c>
      <c r="E8986" s="161"/>
      <c r="F8986" s="162"/>
      <c r="G8986" s="147"/>
      <c r="H8986" s="146"/>
      <c r="J8986" s="146"/>
      <c r="L8986" s="150"/>
      <c r="N8986" s="163"/>
      <c r="O8986" s="146"/>
      <c r="P8986" s="146"/>
      <c r="Q8986" s="146"/>
      <c r="R8986" s="34"/>
      <c r="S8986" s="35"/>
      <c r="T8986" s="147"/>
    </row>
    <row r="8987">
      <c r="A8987" s="147"/>
      <c r="B8987" s="64"/>
      <c r="C8987" s="147" t="s">
        <v>217</v>
      </c>
      <c r="E8987" s="161"/>
      <c r="F8987" s="162"/>
      <c r="G8987" s="147"/>
      <c r="H8987" s="146"/>
      <c r="J8987" s="146"/>
      <c r="L8987" s="150"/>
      <c r="N8987" s="163"/>
      <c r="O8987" s="146"/>
      <c r="P8987" s="146"/>
      <c r="Q8987" s="146"/>
      <c r="R8987" s="34"/>
      <c r="S8987" s="35"/>
      <c r="T8987" s="147"/>
    </row>
    <row r="8988">
      <c r="A8988" s="147"/>
      <c r="B8988" s="64"/>
      <c r="C8988" s="147" t="s">
        <v>217</v>
      </c>
      <c r="E8988" s="161"/>
      <c r="F8988" s="162"/>
      <c r="G8988" s="147"/>
      <c r="H8988" s="146"/>
      <c r="J8988" s="146"/>
      <c r="L8988" s="150"/>
      <c r="N8988" s="163"/>
      <c r="O8988" s="146"/>
      <c r="P8988" s="146"/>
      <c r="Q8988" s="146"/>
      <c r="R8988" s="34"/>
      <c r="S8988" s="35"/>
      <c r="T8988" s="147"/>
    </row>
    <row r="8989">
      <c r="A8989" s="147"/>
      <c r="B8989" s="64"/>
      <c r="C8989" s="147" t="s">
        <v>217</v>
      </c>
      <c r="E8989" s="161"/>
      <c r="F8989" s="162"/>
      <c r="G8989" s="147"/>
      <c r="H8989" s="146"/>
      <c r="J8989" s="146"/>
      <c r="L8989" s="150"/>
      <c r="N8989" s="163"/>
      <c r="O8989" s="146"/>
      <c r="P8989" s="146"/>
      <c r="Q8989" s="146"/>
      <c r="R8989" s="34"/>
      <c r="S8989" s="35"/>
      <c r="T8989" s="147"/>
    </row>
    <row r="8990">
      <c r="A8990" s="147"/>
      <c r="B8990" s="64"/>
      <c r="C8990" s="147" t="s">
        <v>217</v>
      </c>
      <c r="E8990" s="161"/>
      <c r="F8990" s="162"/>
      <c r="G8990" s="147"/>
      <c r="H8990" s="146"/>
      <c r="J8990" s="146"/>
      <c r="L8990" s="150"/>
      <c r="N8990" s="163"/>
      <c r="O8990" s="146"/>
      <c r="P8990" s="146"/>
      <c r="Q8990" s="146"/>
      <c r="R8990" s="34"/>
      <c r="S8990" s="35"/>
      <c r="T8990" s="147"/>
    </row>
    <row r="8991">
      <c r="A8991" s="147"/>
      <c r="B8991" s="64"/>
      <c r="C8991" s="147" t="s">
        <v>217</v>
      </c>
      <c r="E8991" s="161"/>
      <c r="F8991" s="162"/>
      <c r="G8991" s="147"/>
      <c r="H8991" s="146"/>
      <c r="J8991" s="146"/>
      <c r="L8991" s="150"/>
      <c r="N8991" s="163"/>
      <c r="O8991" s="146"/>
      <c r="P8991" s="146"/>
      <c r="Q8991" s="146"/>
      <c r="R8991" s="34"/>
      <c r="S8991" s="35"/>
      <c r="T8991" s="147"/>
    </row>
    <row r="8992">
      <c r="A8992" s="147"/>
      <c r="B8992" s="64"/>
      <c r="C8992" s="147" t="s">
        <v>217</v>
      </c>
      <c r="E8992" s="161"/>
      <c r="F8992" s="162"/>
      <c r="G8992" s="147"/>
      <c r="H8992" s="146"/>
      <c r="J8992" s="146"/>
      <c r="L8992" s="150"/>
      <c r="N8992" s="163"/>
      <c r="O8992" s="146"/>
      <c r="P8992" s="146"/>
      <c r="Q8992" s="146"/>
      <c r="R8992" s="34"/>
      <c r="S8992" s="35"/>
      <c r="T8992" s="147"/>
    </row>
    <row r="8993">
      <c r="A8993" s="147"/>
      <c r="B8993" s="64"/>
      <c r="C8993" s="147" t="s">
        <v>217</v>
      </c>
      <c r="E8993" s="161"/>
      <c r="F8993" s="162"/>
      <c r="G8993" s="147"/>
      <c r="H8993" s="146"/>
      <c r="J8993" s="146"/>
      <c r="L8993" s="150"/>
      <c r="N8993" s="163"/>
      <c r="O8993" s="146"/>
      <c r="P8993" s="146"/>
      <c r="Q8993" s="146"/>
      <c r="R8993" s="34"/>
      <c r="S8993" s="35"/>
      <c r="T8993" s="147"/>
    </row>
    <row r="8994">
      <c r="A8994" s="147"/>
      <c r="B8994" s="64"/>
      <c r="C8994" s="147" t="s">
        <v>217</v>
      </c>
      <c r="E8994" s="161"/>
      <c r="F8994" s="162"/>
      <c r="G8994" s="147"/>
      <c r="H8994" s="146"/>
      <c r="J8994" s="146"/>
      <c r="L8994" s="150"/>
      <c r="N8994" s="163"/>
      <c r="O8994" s="146"/>
      <c r="P8994" s="146"/>
      <c r="Q8994" s="146"/>
      <c r="R8994" s="34"/>
      <c r="S8994" s="35"/>
      <c r="T8994" s="147"/>
    </row>
    <row r="8995">
      <c r="A8995" s="147"/>
      <c r="B8995" s="64"/>
      <c r="C8995" s="147" t="s">
        <v>217</v>
      </c>
      <c r="E8995" s="161"/>
      <c r="F8995" s="162"/>
      <c r="G8995" s="147"/>
      <c r="H8995" s="146"/>
      <c r="J8995" s="146"/>
      <c r="L8995" s="150"/>
      <c r="N8995" s="163"/>
      <c r="O8995" s="146"/>
      <c r="P8995" s="146"/>
      <c r="Q8995" s="146"/>
      <c r="R8995" s="34"/>
      <c r="S8995" s="35"/>
      <c r="T8995" s="147"/>
    </row>
    <row r="8996">
      <c r="A8996" s="147"/>
      <c r="B8996" s="64"/>
      <c r="C8996" s="147" t="s">
        <v>217</v>
      </c>
      <c r="E8996" s="161"/>
      <c r="F8996" s="162"/>
      <c r="G8996" s="147"/>
      <c r="H8996" s="146"/>
      <c r="J8996" s="146"/>
      <c r="L8996" s="150"/>
      <c r="N8996" s="163"/>
      <c r="O8996" s="146"/>
      <c r="P8996" s="146"/>
      <c r="Q8996" s="146"/>
      <c r="R8996" s="34"/>
      <c r="S8996" s="35"/>
      <c r="T8996" s="147"/>
    </row>
    <row r="8997">
      <c r="A8997" s="147"/>
      <c r="B8997" s="64"/>
      <c r="C8997" s="147" t="s">
        <v>217</v>
      </c>
      <c r="E8997" s="161"/>
      <c r="F8997" s="162"/>
      <c r="G8997" s="147"/>
      <c r="H8997" s="146"/>
      <c r="J8997" s="146"/>
      <c r="L8997" s="150"/>
      <c r="N8997" s="163"/>
      <c r="O8997" s="146"/>
      <c r="P8997" s="146"/>
      <c r="Q8997" s="146"/>
      <c r="R8997" s="34"/>
      <c r="S8997" s="35"/>
      <c r="T8997" s="147"/>
    </row>
    <row r="8998">
      <c r="A8998" s="147"/>
      <c r="B8998" s="64"/>
      <c r="C8998" s="147" t="s">
        <v>217</v>
      </c>
      <c r="E8998" s="161"/>
      <c r="F8998" s="162"/>
      <c r="G8998" s="147"/>
      <c r="H8998" s="146"/>
      <c r="J8998" s="146"/>
      <c r="L8998" s="150"/>
      <c r="N8998" s="163"/>
      <c r="O8998" s="146"/>
      <c r="P8998" s="146"/>
      <c r="Q8998" s="146"/>
      <c r="R8998" s="34"/>
      <c r="S8998" s="35"/>
      <c r="T8998" s="147"/>
    </row>
    <row r="8999">
      <c r="A8999" s="147"/>
      <c r="B8999" s="64"/>
      <c r="C8999" s="147" t="s">
        <v>217</v>
      </c>
      <c r="E8999" s="161"/>
      <c r="F8999" s="162"/>
      <c r="G8999" s="147"/>
      <c r="H8999" s="146"/>
      <c r="J8999" s="146"/>
      <c r="L8999" s="150"/>
      <c r="N8999" s="163"/>
      <c r="O8999" s="146"/>
      <c r="P8999" s="146"/>
      <c r="Q8999" s="146"/>
      <c r="R8999" s="34"/>
      <c r="S8999" s="35"/>
      <c r="T8999" s="147"/>
    </row>
    <row r="9000">
      <c r="A9000" s="147"/>
      <c r="B9000" s="64"/>
      <c r="C9000" s="147" t="s">
        <v>217</v>
      </c>
      <c r="E9000" s="161"/>
      <c r="F9000" s="162"/>
      <c r="G9000" s="147"/>
      <c r="H9000" s="146"/>
      <c r="J9000" s="146"/>
      <c r="L9000" s="150"/>
      <c r="N9000" s="163"/>
      <c r="O9000" s="146"/>
      <c r="P9000" s="146"/>
      <c r="Q9000" s="146"/>
      <c r="R9000" s="34"/>
      <c r="S9000" s="35"/>
      <c r="T9000" s="147"/>
    </row>
    <row r="9001">
      <c r="A9001" s="147"/>
      <c r="B9001" s="64"/>
      <c r="C9001" s="147" t="s">
        <v>217</v>
      </c>
      <c r="E9001" s="161"/>
      <c r="F9001" s="162"/>
      <c r="G9001" s="147"/>
      <c r="H9001" s="146"/>
      <c r="J9001" s="146"/>
      <c r="L9001" s="150"/>
      <c r="N9001" s="163"/>
      <c r="O9001" s="146"/>
      <c r="P9001" s="146"/>
      <c r="Q9001" s="146"/>
      <c r="R9001" s="34"/>
      <c r="S9001" s="35"/>
      <c r="T9001" s="147"/>
    </row>
    <row r="9002">
      <c r="A9002" s="147"/>
      <c r="B9002" s="64"/>
      <c r="C9002" s="147" t="s">
        <v>217</v>
      </c>
      <c r="E9002" s="161"/>
      <c r="F9002" s="162"/>
      <c r="G9002" s="147"/>
      <c r="H9002" s="146"/>
      <c r="J9002" s="146"/>
      <c r="L9002" s="150"/>
      <c r="N9002" s="163"/>
      <c r="O9002" s="146"/>
      <c r="P9002" s="146"/>
      <c r="Q9002" s="146"/>
      <c r="R9002" s="34"/>
      <c r="S9002" s="35"/>
      <c r="T9002" s="147"/>
    </row>
    <row r="9003">
      <c r="A9003" s="147"/>
      <c r="B9003" s="64"/>
      <c r="C9003" s="147" t="s">
        <v>217</v>
      </c>
      <c r="E9003" s="161"/>
      <c r="F9003" s="162"/>
      <c r="G9003" s="147"/>
      <c r="H9003" s="146"/>
      <c r="J9003" s="146"/>
      <c r="L9003" s="150"/>
      <c r="N9003" s="163"/>
      <c r="O9003" s="146"/>
      <c r="P9003" s="146"/>
      <c r="Q9003" s="146"/>
      <c r="R9003" s="34"/>
      <c r="S9003" s="35"/>
      <c r="T9003" s="147"/>
    </row>
    <row r="9004">
      <c r="A9004" s="147"/>
      <c r="B9004" s="64"/>
      <c r="C9004" s="147" t="s">
        <v>217</v>
      </c>
      <c r="E9004" s="161"/>
      <c r="F9004" s="162"/>
      <c r="G9004" s="147"/>
      <c r="H9004" s="146"/>
      <c r="J9004" s="146"/>
      <c r="L9004" s="150"/>
      <c r="N9004" s="163"/>
      <c r="O9004" s="146"/>
      <c r="P9004" s="146"/>
      <c r="Q9004" s="146"/>
      <c r="R9004" s="34"/>
      <c r="S9004" s="35"/>
      <c r="T9004" s="147"/>
    </row>
    <row r="9005">
      <c r="A9005" s="147"/>
      <c r="B9005" s="64"/>
      <c r="C9005" s="147" t="s">
        <v>217</v>
      </c>
      <c r="E9005" s="161"/>
      <c r="F9005" s="162"/>
      <c r="G9005" s="147"/>
      <c r="H9005" s="146"/>
      <c r="J9005" s="146"/>
      <c r="L9005" s="150"/>
      <c r="N9005" s="163"/>
      <c r="O9005" s="146"/>
      <c r="P9005" s="146"/>
      <c r="Q9005" s="146"/>
      <c r="R9005" s="34"/>
      <c r="S9005" s="35"/>
      <c r="T9005" s="147"/>
    </row>
    <row r="9006">
      <c r="A9006" s="147"/>
      <c r="B9006" s="64"/>
      <c r="C9006" s="147" t="s">
        <v>217</v>
      </c>
      <c r="E9006" s="161"/>
      <c r="F9006" s="162"/>
      <c r="G9006" s="147"/>
      <c r="H9006" s="146"/>
      <c r="J9006" s="146"/>
      <c r="L9006" s="150"/>
      <c r="N9006" s="163"/>
      <c r="O9006" s="146"/>
      <c r="P9006" s="146"/>
      <c r="Q9006" s="146"/>
      <c r="R9006" s="34"/>
      <c r="S9006" s="35"/>
      <c r="T9006" s="147"/>
    </row>
    <row r="9007">
      <c r="A9007" s="147"/>
      <c r="B9007" s="64"/>
      <c r="C9007" s="147" t="s">
        <v>217</v>
      </c>
      <c r="E9007" s="161"/>
      <c r="F9007" s="162"/>
      <c r="G9007" s="147"/>
      <c r="H9007" s="146"/>
      <c r="J9007" s="146"/>
      <c r="L9007" s="150"/>
      <c r="N9007" s="163"/>
      <c r="O9007" s="146"/>
      <c r="P9007" s="146"/>
      <c r="Q9007" s="146"/>
      <c r="R9007" s="34"/>
      <c r="S9007" s="35"/>
      <c r="T9007" s="147"/>
    </row>
    <row r="9008">
      <c r="A9008" s="147"/>
      <c r="B9008" s="64"/>
      <c r="C9008" s="147" t="s">
        <v>217</v>
      </c>
      <c r="E9008" s="161"/>
      <c r="F9008" s="162"/>
      <c r="G9008" s="147"/>
      <c r="H9008" s="146"/>
      <c r="J9008" s="146"/>
      <c r="L9008" s="150"/>
      <c r="N9008" s="163"/>
      <c r="O9008" s="146"/>
      <c r="P9008" s="146"/>
      <c r="Q9008" s="146"/>
      <c r="R9008" s="34"/>
      <c r="S9008" s="35"/>
      <c r="T9008" s="147"/>
    </row>
    <row r="9009">
      <c r="A9009" s="147"/>
      <c r="B9009" s="64"/>
      <c r="C9009" s="147" t="s">
        <v>217</v>
      </c>
      <c r="E9009" s="161"/>
      <c r="F9009" s="162"/>
      <c r="G9009" s="147"/>
      <c r="H9009" s="146"/>
      <c r="J9009" s="146"/>
      <c r="L9009" s="150"/>
      <c r="N9009" s="163"/>
      <c r="O9009" s="146"/>
      <c r="P9009" s="146"/>
      <c r="Q9009" s="146"/>
      <c r="R9009" s="34"/>
      <c r="S9009" s="35"/>
      <c r="T9009" s="147"/>
    </row>
    <row r="9010">
      <c r="A9010" s="147"/>
      <c r="B9010" s="64"/>
      <c r="C9010" s="147" t="s">
        <v>217</v>
      </c>
      <c r="E9010" s="161"/>
      <c r="F9010" s="162"/>
      <c r="G9010" s="147"/>
      <c r="H9010" s="146"/>
      <c r="J9010" s="146"/>
      <c r="L9010" s="150"/>
      <c r="N9010" s="163"/>
      <c r="O9010" s="146"/>
      <c r="P9010" s="146"/>
      <c r="Q9010" s="146"/>
      <c r="R9010" s="34"/>
      <c r="S9010" s="35"/>
      <c r="T9010" s="147"/>
    </row>
    <row r="9011">
      <c r="A9011" s="147"/>
      <c r="B9011" s="64"/>
      <c r="C9011" s="147" t="s">
        <v>217</v>
      </c>
      <c r="E9011" s="161"/>
      <c r="F9011" s="162"/>
      <c r="G9011" s="147"/>
      <c r="H9011" s="146"/>
      <c r="J9011" s="146"/>
      <c r="L9011" s="150"/>
      <c r="N9011" s="163"/>
      <c r="O9011" s="146"/>
      <c r="P9011" s="146"/>
      <c r="Q9011" s="146"/>
      <c r="R9011" s="34"/>
      <c r="S9011" s="35"/>
      <c r="T9011" s="147"/>
    </row>
    <row r="9012">
      <c r="A9012" s="147"/>
      <c r="B9012" s="64"/>
      <c r="C9012" s="147" t="s">
        <v>217</v>
      </c>
      <c r="E9012" s="161"/>
      <c r="F9012" s="162"/>
      <c r="G9012" s="147"/>
      <c r="H9012" s="146"/>
      <c r="J9012" s="146"/>
      <c r="L9012" s="150"/>
      <c r="N9012" s="163"/>
      <c r="O9012" s="146"/>
      <c r="P9012" s="146"/>
      <c r="Q9012" s="146"/>
      <c r="R9012" s="34"/>
      <c r="S9012" s="35"/>
      <c r="T9012" s="147"/>
    </row>
    <row r="9013">
      <c r="A9013" s="147"/>
      <c r="B9013" s="64"/>
      <c r="C9013" s="147" t="s">
        <v>217</v>
      </c>
      <c r="E9013" s="161"/>
      <c r="F9013" s="162"/>
      <c r="G9013" s="147"/>
      <c r="H9013" s="146"/>
      <c r="J9013" s="146"/>
      <c r="L9013" s="150"/>
      <c r="N9013" s="163"/>
      <c r="O9013" s="146"/>
      <c r="P9013" s="146"/>
      <c r="Q9013" s="146"/>
      <c r="R9013" s="34"/>
      <c r="S9013" s="35"/>
      <c r="T9013" s="147"/>
    </row>
    <row r="9014">
      <c r="A9014" s="147"/>
      <c r="B9014" s="64"/>
      <c r="C9014" s="147" t="s">
        <v>217</v>
      </c>
      <c r="E9014" s="161"/>
      <c r="F9014" s="162"/>
      <c r="G9014" s="147"/>
      <c r="H9014" s="146"/>
      <c r="J9014" s="146"/>
      <c r="L9014" s="150"/>
      <c r="N9014" s="163"/>
      <c r="O9014" s="146"/>
      <c r="P9014" s="146"/>
      <c r="Q9014" s="146"/>
      <c r="R9014" s="34"/>
      <c r="S9014" s="35"/>
      <c r="T9014" s="147"/>
    </row>
    <row r="9015">
      <c r="A9015" s="147"/>
      <c r="B9015" s="64"/>
      <c r="C9015" s="147" t="s">
        <v>217</v>
      </c>
      <c r="E9015" s="161"/>
      <c r="F9015" s="162"/>
      <c r="G9015" s="147"/>
      <c r="H9015" s="146"/>
      <c r="J9015" s="146"/>
      <c r="L9015" s="150"/>
      <c r="N9015" s="163"/>
      <c r="O9015" s="146"/>
      <c r="P9015" s="146"/>
      <c r="Q9015" s="146"/>
      <c r="R9015" s="34"/>
      <c r="S9015" s="35"/>
      <c r="T9015" s="147"/>
    </row>
    <row r="9016">
      <c r="A9016" s="147"/>
      <c r="B9016" s="64"/>
      <c r="C9016" s="147" t="s">
        <v>217</v>
      </c>
      <c r="E9016" s="161"/>
      <c r="F9016" s="162"/>
      <c r="G9016" s="147"/>
      <c r="H9016" s="146"/>
      <c r="J9016" s="146"/>
      <c r="L9016" s="150"/>
      <c r="N9016" s="163"/>
      <c r="O9016" s="146"/>
      <c r="P9016" s="146"/>
      <c r="Q9016" s="146"/>
      <c r="R9016" s="34"/>
      <c r="S9016" s="35"/>
      <c r="T9016" s="147"/>
    </row>
    <row r="9017">
      <c r="A9017" s="147"/>
      <c r="B9017" s="64"/>
      <c r="C9017" s="147" t="s">
        <v>217</v>
      </c>
      <c r="E9017" s="161"/>
      <c r="F9017" s="162"/>
      <c r="G9017" s="147"/>
      <c r="H9017" s="146"/>
      <c r="J9017" s="146"/>
      <c r="L9017" s="150"/>
      <c r="N9017" s="163"/>
      <c r="O9017" s="146"/>
      <c r="P9017" s="146"/>
      <c r="Q9017" s="146"/>
      <c r="R9017" s="34"/>
      <c r="S9017" s="35"/>
      <c r="T9017" s="147"/>
    </row>
    <row r="9018">
      <c r="A9018" s="147"/>
      <c r="B9018" s="64"/>
      <c r="C9018" s="147" t="s">
        <v>217</v>
      </c>
      <c r="E9018" s="161"/>
      <c r="F9018" s="162"/>
      <c r="G9018" s="147"/>
      <c r="H9018" s="146"/>
      <c r="J9018" s="146"/>
      <c r="L9018" s="150"/>
      <c r="N9018" s="163"/>
      <c r="O9018" s="146"/>
      <c r="P9018" s="146"/>
      <c r="Q9018" s="146"/>
      <c r="R9018" s="34"/>
      <c r="S9018" s="35"/>
      <c r="T9018" s="147"/>
    </row>
    <row r="9019">
      <c r="A9019" s="147"/>
      <c r="B9019" s="64"/>
      <c r="C9019" s="147" t="s">
        <v>217</v>
      </c>
      <c r="E9019" s="161"/>
      <c r="F9019" s="162"/>
      <c r="G9019" s="147"/>
      <c r="H9019" s="146"/>
      <c r="J9019" s="146"/>
      <c r="L9019" s="150"/>
      <c r="N9019" s="163"/>
      <c r="O9019" s="146"/>
      <c r="P9019" s="146"/>
      <c r="Q9019" s="146"/>
      <c r="R9019" s="34"/>
      <c r="S9019" s="35"/>
      <c r="T9019" s="147"/>
    </row>
    <row r="9020">
      <c r="A9020" s="147"/>
      <c r="B9020" s="64"/>
      <c r="C9020" s="147" t="s">
        <v>217</v>
      </c>
      <c r="E9020" s="161"/>
      <c r="F9020" s="162"/>
      <c r="G9020" s="147"/>
      <c r="H9020" s="146"/>
      <c r="J9020" s="146"/>
      <c r="L9020" s="150"/>
      <c r="N9020" s="163"/>
      <c r="O9020" s="146"/>
      <c r="P9020" s="146"/>
      <c r="Q9020" s="146"/>
      <c r="R9020" s="34"/>
      <c r="S9020" s="35"/>
      <c r="T9020" s="147"/>
    </row>
    <row r="9021">
      <c r="A9021" s="147"/>
      <c r="B9021" s="64"/>
      <c r="C9021" s="147" t="s">
        <v>217</v>
      </c>
      <c r="E9021" s="161"/>
      <c r="F9021" s="162"/>
      <c r="G9021" s="147"/>
      <c r="H9021" s="146"/>
      <c r="J9021" s="146"/>
      <c r="L9021" s="150"/>
      <c r="N9021" s="163"/>
      <c r="O9021" s="146"/>
      <c r="P9021" s="146"/>
      <c r="Q9021" s="146"/>
      <c r="R9021" s="34"/>
      <c r="S9021" s="35"/>
      <c r="T9021" s="147"/>
    </row>
    <row r="9022">
      <c r="A9022" s="147"/>
      <c r="B9022" s="64"/>
      <c r="C9022" s="147" t="s">
        <v>217</v>
      </c>
      <c r="E9022" s="161"/>
      <c r="F9022" s="162"/>
      <c r="G9022" s="147"/>
      <c r="H9022" s="146"/>
      <c r="J9022" s="146"/>
      <c r="L9022" s="150"/>
      <c r="N9022" s="163"/>
      <c r="O9022" s="146"/>
      <c r="P9022" s="146"/>
      <c r="Q9022" s="146"/>
      <c r="R9022" s="34"/>
      <c r="S9022" s="35"/>
      <c r="T9022" s="147"/>
    </row>
    <row r="9023">
      <c r="A9023" s="147"/>
      <c r="B9023" s="64"/>
      <c r="C9023" s="147" t="s">
        <v>217</v>
      </c>
      <c r="E9023" s="161"/>
      <c r="F9023" s="162"/>
      <c r="G9023" s="147"/>
      <c r="H9023" s="146"/>
      <c r="J9023" s="146"/>
      <c r="L9023" s="150"/>
      <c r="N9023" s="163"/>
      <c r="O9023" s="146"/>
      <c r="P9023" s="146"/>
      <c r="Q9023" s="146"/>
      <c r="R9023" s="34"/>
      <c r="S9023" s="35"/>
      <c r="T9023" s="147"/>
    </row>
    <row r="9024">
      <c r="A9024" s="147"/>
      <c r="B9024" s="64"/>
      <c r="C9024" s="147" t="s">
        <v>217</v>
      </c>
      <c r="E9024" s="161"/>
      <c r="F9024" s="162"/>
      <c r="G9024" s="147"/>
      <c r="H9024" s="146"/>
      <c r="J9024" s="146"/>
      <c r="L9024" s="150"/>
      <c r="N9024" s="163"/>
      <c r="O9024" s="146"/>
      <c r="P9024" s="146"/>
      <c r="Q9024" s="146"/>
      <c r="R9024" s="34"/>
      <c r="S9024" s="35"/>
      <c r="T9024" s="147"/>
    </row>
    <row r="9025">
      <c r="A9025" s="147"/>
      <c r="B9025" s="64"/>
      <c r="C9025" s="147" t="s">
        <v>217</v>
      </c>
      <c r="E9025" s="161"/>
      <c r="F9025" s="162"/>
      <c r="G9025" s="147"/>
      <c r="H9025" s="146"/>
      <c r="J9025" s="146"/>
      <c r="L9025" s="150"/>
      <c r="N9025" s="163"/>
      <c r="O9025" s="146"/>
      <c r="P9025" s="146"/>
      <c r="Q9025" s="146"/>
      <c r="R9025" s="34"/>
      <c r="S9025" s="35"/>
      <c r="T9025" s="147"/>
    </row>
    <row r="9026">
      <c r="A9026" s="147"/>
      <c r="B9026" s="64"/>
      <c r="C9026" s="147" t="s">
        <v>217</v>
      </c>
      <c r="E9026" s="161"/>
      <c r="F9026" s="162"/>
      <c r="G9026" s="147"/>
      <c r="H9026" s="146"/>
      <c r="J9026" s="146"/>
      <c r="L9026" s="150"/>
      <c r="N9026" s="163"/>
      <c r="O9026" s="146"/>
      <c r="P9026" s="146"/>
      <c r="Q9026" s="146"/>
      <c r="R9026" s="34"/>
      <c r="S9026" s="35"/>
      <c r="T9026" s="147"/>
    </row>
    <row r="9027">
      <c r="A9027" s="147"/>
      <c r="B9027" s="64"/>
      <c r="C9027" s="147" t="s">
        <v>217</v>
      </c>
      <c r="E9027" s="161"/>
      <c r="F9027" s="162"/>
      <c r="G9027" s="147"/>
      <c r="H9027" s="146"/>
      <c r="J9027" s="146"/>
      <c r="L9027" s="150"/>
      <c r="N9027" s="163"/>
      <c r="O9027" s="146"/>
      <c r="P9027" s="146"/>
      <c r="Q9027" s="146"/>
      <c r="R9027" s="34"/>
      <c r="S9027" s="35"/>
      <c r="T9027" s="147"/>
    </row>
    <row r="9028">
      <c r="A9028" s="147"/>
      <c r="B9028" s="64"/>
      <c r="C9028" s="147" t="s">
        <v>217</v>
      </c>
      <c r="E9028" s="161"/>
      <c r="F9028" s="162"/>
      <c r="G9028" s="147"/>
      <c r="H9028" s="146"/>
      <c r="J9028" s="146"/>
      <c r="L9028" s="150"/>
      <c r="N9028" s="163"/>
      <c r="O9028" s="146"/>
      <c r="P9028" s="146"/>
      <c r="Q9028" s="146"/>
      <c r="R9028" s="34"/>
      <c r="S9028" s="35"/>
      <c r="T9028" s="147"/>
    </row>
    <row r="9029">
      <c r="A9029" s="147"/>
      <c r="B9029" s="64"/>
      <c r="C9029" s="147" t="s">
        <v>217</v>
      </c>
      <c r="E9029" s="161"/>
      <c r="F9029" s="162"/>
      <c r="G9029" s="147"/>
      <c r="H9029" s="146"/>
      <c r="J9029" s="146"/>
      <c r="L9029" s="150"/>
      <c r="N9029" s="163"/>
      <c r="O9029" s="146"/>
      <c r="P9029" s="146"/>
      <c r="Q9029" s="146"/>
      <c r="R9029" s="34"/>
      <c r="S9029" s="35"/>
      <c r="T9029" s="147"/>
    </row>
    <row r="9030">
      <c r="A9030" s="147"/>
      <c r="B9030" s="64"/>
      <c r="C9030" s="147" t="s">
        <v>217</v>
      </c>
      <c r="E9030" s="161"/>
      <c r="F9030" s="162"/>
      <c r="G9030" s="147"/>
      <c r="H9030" s="146"/>
      <c r="J9030" s="146"/>
      <c r="L9030" s="150"/>
      <c r="N9030" s="163"/>
      <c r="O9030" s="146"/>
      <c r="P9030" s="146"/>
      <c r="Q9030" s="146"/>
      <c r="R9030" s="34"/>
      <c r="S9030" s="35"/>
      <c r="T9030" s="147"/>
    </row>
    <row r="9031">
      <c r="A9031" s="147"/>
      <c r="B9031" s="64"/>
      <c r="C9031" s="147" t="s">
        <v>217</v>
      </c>
      <c r="E9031" s="161"/>
      <c r="F9031" s="162"/>
      <c r="G9031" s="147"/>
      <c r="H9031" s="146"/>
      <c r="J9031" s="146"/>
      <c r="L9031" s="150"/>
      <c r="N9031" s="163"/>
      <c r="O9031" s="146"/>
      <c r="P9031" s="146"/>
      <c r="Q9031" s="146"/>
      <c r="R9031" s="34"/>
      <c r="S9031" s="35"/>
      <c r="T9031" s="147"/>
    </row>
    <row r="9032">
      <c r="A9032" s="147"/>
      <c r="B9032" s="64"/>
      <c r="C9032" s="147" t="s">
        <v>217</v>
      </c>
      <c r="E9032" s="161"/>
      <c r="F9032" s="162"/>
      <c r="G9032" s="147"/>
      <c r="H9032" s="146"/>
      <c r="J9032" s="146"/>
      <c r="L9032" s="150"/>
      <c r="N9032" s="163"/>
      <c r="O9032" s="146"/>
      <c r="P9032" s="146"/>
      <c r="Q9032" s="146"/>
      <c r="R9032" s="34"/>
      <c r="S9032" s="35"/>
      <c r="T9032" s="147"/>
    </row>
    <row r="9033">
      <c r="A9033" s="147"/>
      <c r="B9033" s="64"/>
      <c r="C9033" s="147" t="s">
        <v>217</v>
      </c>
      <c r="E9033" s="161"/>
      <c r="F9033" s="162"/>
      <c r="G9033" s="147"/>
      <c r="H9033" s="146"/>
      <c r="J9033" s="146"/>
      <c r="L9033" s="150"/>
      <c r="N9033" s="163"/>
      <c r="O9033" s="146"/>
      <c r="P9033" s="146"/>
      <c r="Q9033" s="146"/>
      <c r="R9033" s="34"/>
      <c r="S9033" s="35"/>
      <c r="T9033" s="147"/>
    </row>
    <row r="9034">
      <c r="A9034" s="147"/>
      <c r="B9034" s="64"/>
      <c r="C9034" s="147" t="s">
        <v>217</v>
      </c>
      <c r="E9034" s="161"/>
      <c r="F9034" s="162"/>
      <c r="G9034" s="147"/>
      <c r="H9034" s="146"/>
      <c r="J9034" s="146"/>
      <c r="L9034" s="150"/>
      <c r="N9034" s="163"/>
      <c r="O9034" s="146"/>
      <c r="P9034" s="146"/>
      <c r="Q9034" s="146"/>
      <c r="R9034" s="34"/>
      <c r="S9034" s="35"/>
      <c r="T9034" s="147"/>
    </row>
    <row r="9035">
      <c r="A9035" s="147"/>
      <c r="B9035" s="64"/>
      <c r="C9035" s="147" t="s">
        <v>217</v>
      </c>
      <c r="E9035" s="161"/>
      <c r="F9035" s="162"/>
      <c r="G9035" s="147"/>
      <c r="H9035" s="146"/>
      <c r="J9035" s="146"/>
      <c r="L9035" s="150"/>
      <c r="N9035" s="163"/>
      <c r="O9035" s="146"/>
      <c r="P9035" s="146"/>
      <c r="Q9035" s="146"/>
      <c r="R9035" s="34"/>
      <c r="S9035" s="35"/>
      <c r="T9035" s="147"/>
    </row>
    <row r="9036">
      <c r="A9036" s="147"/>
      <c r="B9036" s="64"/>
      <c r="C9036" s="147" t="s">
        <v>217</v>
      </c>
      <c r="E9036" s="161"/>
      <c r="F9036" s="162"/>
      <c r="G9036" s="147"/>
      <c r="H9036" s="146"/>
      <c r="J9036" s="146"/>
      <c r="L9036" s="150"/>
      <c r="N9036" s="163"/>
      <c r="O9036" s="146"/>
      <c r="P9036" s="146"/>
      <c r="Q9036" s="146"/>
      <c r="R9036" s="34"/>
      <c r="S9036" s="35"/>
      <c r="T9036" s="147"/>
    </row>
    <row r="9037">
      <c r="A9037" s="147"/>
      <c r="B9037" s="64"/>
      <c r="C9037" s="147" t="s">
        <v>217</v>
      </c>
      <c r="E9037" s="161"/>
      <c r="F9037" s="162"/>
      <c r="G9037" s="147"/>
      <c r="H9037" s="146"/>
      <c r="J9037" s="146"/>
      <c r="L9037" s="150"/>
      <c r="N9037" s="163"/>
      <c r="O9037" s="146"/>
      <c r="P9037" s="146"/>
      <c r="Q9037" s="146"/>
      <c r="R9037" s="34"/>
      <c r="S9037" s="35"/>
      <c r="T9037" s="147"/>
    </row>
    <row r="9038">
      <c r="A9038" s="147"/>
      <c r="B9038" s="64"/>
      <c r="C9038" s="147" t="s">
        <v>217</v>
      </c>
      <c r="E9038" s="161"/>
      <c r="F9038" s="162"/>
      <c r="G9038" s="147"/>
      <c r="H9038" s="146"/>
      <c r="J9038" s="146"/>
      <c r="L9038" s="150"/>
      <c r="N9038" s="163"/>
      <c r="O9038" s="146"/>
      <c r="P9038" s="146"/>
      <c r="Q9038" s="146"/>
      <c r="R9038" s="34"/>
      <c r="S9038" s="35"/>
      <c r="T9038" s="147"/>
    </row>
    <row r="9039">
      <c r="A9039" s="147"/>
      <c r="B9039" s="64"/>
      <c r="C9039" s="147" t="s">
        <v>217</v>
      </c>
      <c r="E9039" s="161"/>
      <c r="F9039" s="162"/>
      <c r="G9039" s="147"/>
      <c r="H9039" s="146"/>
      <c r="J9039" s="146"/>
      <c r="L9039" s="150"/>
      <c r="N9039" s="163"/>
      <c r="O9039" s="146"/>
      <c r="P9039" s="146"/>
      <c r="Q9039" s="146"/>
      <c r="R9039" s="34"/>
      <c r="S9039" s="35"/>
      <c r="T9039" s="147"/>
    </row>
    <row r="9040">
      <c r="A9040" s="147"/>
      <c r="B9040" s="64"/>
      <c r="C9040" s="147" t="s">
        <v>217</v>
      </c>
      <c r="E9040" s="161"/>
      <c r="F9040" s="162"/>
      <c r="G9040" s="147"/>
      <c r="H9040" s="146"/>
      <c r="J9040" s="146"/>
      <c r="L9040" s="150"/>
      <c r="N9040" s="163"/>
      <c r="O9040" s="146"/>
      <c r="P9040" s="146"/>
      <c r="Q9040" s="146"/>
      <c r="R9040" s="34"/>
      <c r="S9040" s="35"/>
      <c r="T9040" s="147"/>
    </row>
    <row r="9041">
      <c r="A9041" s="147"/>
      <c r="B9041" s="64"/>
      <c r="C9041" s="147" t="s">
        <v>217</v>
      </c>
      <c r="E9041" s="161"/>
      <c r="F9041" s="162"/>
      <c r="G9041" s="147"/>
      <c r="H9041" s="146"/>
      <c r="J9041" s="146"/>
      <c r="L9041" s="150"/>
      <c r="N9041" s="163"/>
      <c r="O9041" s="146"/>
      <c r="P9041" s="146"/>
      <c r="Q9041" s="146"/>
      <c r="R9041" s="34"/>
      <c r="S9041" s="35"/>
      <c r="T9041" s="147"/>
    </row>
    <row r="9042">
      <c r="A9042" s="147"/>
      <c r="B9042" s="64"/>
      <c r="C9042" s="147" t="s">
        <v>217</v>
      </c>
      <c r="E9042" s="161"/>
      <c r="F9042" s="162"/>
      <c r="G9042" s="147"/>
      <c r="H9042" s="146"/>
      <c r="J9042" s="146"/>
      <c r="L9042" s="150"/>
      <c r="N9042" s="163"/>
      <c r="O9042" s="146"/>
      <c r="P9042" s="146"/>
      <c r="Q9042" s="146"/>
      <c r="R9042" s="34"/>
      <c r="S9042" s="35"/>
      <c r="T9042" s="147"/>
    </row>
    <row r="9043">
      <c r="A9043" s="147"/>
      <c r="B9043" s="64"/>
      <c r="C9043" s="147" t="s">
        <v>217</v>
      </c>
      <c r="E9043" s="161"/>
      <c r="F9043" s="162"/>
      <c r="G9043" s="147"/>
      <c r="H9043" s="146"/>
      <c r="J9043" s="146"/>
      <c r="L9043" s="150"/>
      <c r="N9043" s="163"/>
      <c r="O9043" s="146"/>
      <c r="P9043" s="146"/>
      <c r="Q9043" s="146"/>
      <c r="R9043" s="34"/>
      <c r="S9043" s="35"/>
      <c r="T9043" s="147"/>
    </row>
    <row r="9044">
      <c r="A9044" s="147"/>
      <c r="B9044" s="64"/>
      <c r="C9044" s="147" t="s">
        <v>217</v>
      </c>
      <c r="E9044" s="161"/>
      <c r="F9044" s="162"/>
      <c r="G9044" s="147"/>
      <c r="H9044" s="146"/>
      <c r="J9044" s="146"/>
      <c r="L9044" s="150"/>
      <c r="N9044" s="163"/>
      <c r="O9044" s="146"/>
      <c r="P9044" s="146"/>
      <c r="Q9044" s="146"/>
      <c r="R9044" s="34"/>
      <c r="S9044" s="35"/>
      <c r="T9044" s="147"/>
    </row>
    <row r="9045">
      <c r="A9045" s="147"/>
      <c r="B9045" s="64"/>
      <c r="C9045" s="147" t="s">
        <v>217</v>
      </c>
      <c r="E9045" s="161"/>
      <c r="F9045" s="162"/>
      <c r="G9045" s="147"/>
      <c r="H9045" s="146"/>
      <c r="J9045" s="146"/>
      <c r="L9045" s="150"/>
      <c r="N9045" s="163"/>
      <c r="O9045" s="146"/>
      <c r="P9045" s="146"/>
      <c r="Q9045" s="146"/>
      <c r="R9045" s="34"/>
      <c r="S9045" s="35"/>
      <c r="T9045" s="147"/>
    </row>
    <row r="9046">
      <c r="A9046" s="147"/>
      <c r="B9046" s="64"/>
      <c r="C9046" s="147" t="s">
        <v>217</v>
      </c>
      <c r="E9046" s="161"/>
      <c r="F9046" s="162"/>
      <c r="G9046" s="147"/>
      <c r="H9046" s="146"/>
      <c r="J9046" s="146"/>
      <c r="L9046" s="150"/>
      <c r="N9046" s="163"/>
      <c r="O9046" s="146"/>
      <c r="P9046" s="146"/>
      <c r="Q9046" s="146"/>
      <c r="R9046" s="34"/>
      <c r="S9046" s="35"/>
      <c r="T9046" s="147"/>
    </row>
    <row r="9047">
      <c r="A9047" s="147"/>
      <c r="B9047" s="64"/>
      <c r="C9047" s="147" t="s">
        <v>217</v>
      </c>
      <c r="E9047" s="161"/>
      <c r="F9047" s="162"/>
      <c r="G9047" s="147"/>
      <c r="H9047" s="146"/>
      <c r="J9047" s="146"/>
      <c r="L9047" s="150"/>
      <c r="N9047" s="163"/>
      <c r="O9047" s="146"/>
      <c r="P9047" s="146"/>
      <c r="Q9047" s="146"/>
      <c r="R9047" s="34"/>
      <c r="S9047" s="35"/>
      <c r="T9047" s="147"/>
    </row>
    <row r="9048">
      <c r="A9048" s="147"/>
      <c r="B9048" s="64"/>
      <c r="C9048" s="147" t="s">
        <v>217</v>
      </c>
      <c r="E9048" s="161"/>
      <c r="F9048" s="162"/>
      <c r="G9048" s="147"/>
      <c r="H9048" s="146"/>
      <c r="J9048" s="146"/>
      <c r="L9048" s="150"/>
      <c r="N9048" s="163"/>
      <c r="O9048" s="146"/>
      <c r="P9048" s="146"/>
      <c r="Q9048" s="146"/>
      <c r="R9048" s="34"/>
      <c r="S9048" s="35"/>
      <c r="T9048" s="147"/>
    </row>
    <row r="9049">
      <c r="A9049" s="147"/>
      <c r="B9049" s="64"/>
      <c r="C9049" s="147" t="s">
        <v>217</v>
      </c>
      <c r="E9049" s="161"/>
      <c r="F9049" s="162"/>
      <c r="G9049" s="147"/>
      <c r="H9049" s="146"/>
      <c r="J9049" s="146"/>
      <c r="L9049" s="150"/>
      <c r="N9049" s="163"/>
      <c r="O9049" s="146"/>
      <c r="P9049" s="146"/>
      <c r="Q9049" s="146"/>
      <c r="R9049" s="34"/>
      <c r="S9049" s="35"/>
      <c r="T9049" s="147"/>
    </row>
    <row r="9050">
      <c r="A9050" s="147"/>
      <c r="B9050" s="64"/>
      <c r="C9050" s="147" t="s">
        <v>217</v>
      </c>
      <c r="E9050" s="161"/>
      <c r="F9050" s="162"/>
      <c r="G9050" s="147"/>
      <c r="H9050" s="146"/>
      <c r="J9050" s="146"/>
      <c r="L9050" s="150"/>
      <c r="N9050" s="163"/>
      <c r="O9050" s="146"/>
      <c r="P9050" s="146"/>
      <c r="Q9050" s="146"/>
      <c r="R9050" s="34"/>
      <c r="S9050" s="35"/>
      <c r="T9050" s="147"/>
    </row>
    <row r="9051">
      <c r="A9051" s="147"/>
      <c r="B9051" s="64"/>
      <c r="C9051" s="147" t="s">
        <v>217</v>
      </c>
      <c r="E9051" s="161"/>
      <c r="F9051" s="162"/>
      <c r="G9051" s="147"/>
      <c r="H9051" s="146"/>
      <c r="J9051" s="146"/>
      <c r="L9051" s="150"/>
      <c r="N9051" s="163"/>
      <c r="O9051" s="146"/>
      <c r="P9051" s="146"/>
      <c r="Q9051" s="146"/>
      <c r="R9051" s="34"/>
      <c r="S9051" s="35"/>
      <c r="T9051" s="147"/>
    </row>
    <row r="9052">
      <c r="A9052" s="147"/>
      <c r="B9052" s="64"/>
      <c r="C9052" s="147" t="s">
        <v>217</v>
      </c>
      <c r="E9052" s="161"/>
      <c r="F9052" s="162"/>
      <c r="G9052" s="147"/>
      <c r="H9052" s="146"/>
      <c r="J9052" s="146"/>
      <c r="L9052" s="150"/>
      <c r="N9052" s="163"/>
      <c r="O9052" s="146"/>
      <c r="P9052" s="146"/>
      <c r="Q9052" s="146"/>
      <c r="R9052" s="34"/>
      <c r="S9052" s="35"/>
      <c r="T9052" s="147"/>
    </row>
    <row r="9053">
      <c r="A9053" s="147"/>
      <c r="B9053" s="64"/>
      <c r="C9053" s="147" t="s">
        <v>217</v>
      </c>
      <c r="E9053" s="161"/>
      <c r="F9053" s="162"/>
      <c r="G9053" s="147"/>
      <c r="H9053" s="146"/>
      <c r="J9053" s="146"/>
      <c r="L9053" s="150"/>
      <c r="N9053" s="163"/>
      <c r="O9053" s="146"/>
      <c r="P9053" s="146"/>
      <c r="Q9053" s="146"/>
      <c r="R9053" s="34"/>
      <c r="S9053" s="35"/>
      <c r="T9053" s="147"/>
    </row>
    <row r="9054">
      <c r="A9054" s="147"/>
      <c r="B9054" s="64"/>
      <c r="C9054" s="147" t="s">
        <v>217</v>
      </c>
      <c r="E9054" s="161"/>
      <c r="F9054" s="162"/>
      <c r="G9054" s="147"/>
      <c r="H9054" s="146"/>
      <c r="J9054" s="146"/>
      <c r="L9054" s="150"/>
      <c r="N9054" s="163"/>
      <c r="O9054" s="146"/>
      <c r="P9054" s="146"/>
      <c r="Q9054" s="146"/>
      <c r="R9054" s="34"/>
      <c r="S9054" s="35"/>
      <c r="T9054" s="147"/>
    </row>
    <row r="9055">
      <c r="A9055" s="147"/>
      <c r="B9055" s="64"/>
      <c r="C9055" s="147" t="s">
        <v>217</v>
      </c>
      <c r="E9055" s="161"/>
      <c r="F9055" s="162"/>
      <c r="G9055" s="147"/>
      <c r="H9055" s="146"/>
      <c r="J9055" s="146"/>
      <c r="L9055" s="150"/>
      <c r="N9055" s="163"/>
      <c r="O9055" s="146"/>
      <c r="P9055" s="146"/>
      <c r="Q9055" s="146"/>
      <c r="R9055" s="34"/>
      <c r="S9055" s="35"/>
      <c r="T9055" s="147"/>
    </row>
    <row r="9056">
      <c r="A9056" s="147"/>
      <c r="B9056" s="64"/>
      <c r="C9056" s="147" t="s">
        <v>217</v>
      </c>
      <c r="E9056" s="161"/>
      <c r="F9056" s="162"/>
      <c r="G9056" s="147"/>
      <c r="H9056" s="146"/>
      <c r="J9056" s="146"/>
      <c r="L9056" s="150"/>
      <c r="N9056" s="163"/>
      <c r="O9056" s="146"/>
      <c r="P9056" s="146"/>
      <c r="Q9056" s="146"/>
      <c r="R9056" s="34"/>
      <c r="S9056" s="35"/>
      <c r="T9056" s="147"/>
    </row>
    <row r="9057">
      <c r="A9057" s="147"/>
      <c r="B9057" s="64"/>
      <c r="C9057" s="147" t="s">
        <v>217</v>
      </c>
      <c r="E9057" s="161"/>
      <c r="F9057" s="162"/>
      <c r="G9057" s="147"/>
      <c r="H9057" s="146"/>
      <c r="J9057" s="146"/>
      <c r="L9057" s="150"/>
      <c r="N9057" s="163"/>
      <c r="O9057" s="146"/>
      <c r="P9057" s="146"/>
      <c r="Q9057" s="146"/>
      <c r="R9057" s="34"/>
      <c r="S9057" s="35"/>
      <c r="T9057" s="147"/>
    </row>
    <row r="9058">
      <c r="A9058" s="147"/>
      <c r="B9058" s="64"/>
      <c r="C9058" s="147" t="s">
        <v>217</v>
      </c>
      <c r="E9058" s="161"/>
      <c r="F9058" s="162"/>
      <c r="G9058" s="147"/>
      <c r="H9058" s="146"/>
      <c r="J9058" s="146"/>
      <c r="L9058" s="150"/>
      <c r="N9058" s="163"/>
      <c r="O9058" s="146"/>
      <c r="P9058" s="146"/>
      <c r="Q9058" s="146"/>
      <c r="R9058" s="34"/>
      <c r="S9058" s="35"/>
      <c r="T9058" s="147"/>
    </row>
    <row r="9059">
      <c r="A9059" s="147"/>
      <c r="B9059" s="64"/>
      <c r="C9059" s="147" t="s">
        <v>217</v>
      </c>
      <c r="E9059" s="161"/>
      <c r="F9059" s="162"/>
      <c r="G9059" s="147"/>
      <c r="H9059" s="146"/>
      <c r="J9059" s="146"/>
      <c r="L9059" s="150"/>
      <c r="N9059" s="163"/>
      <c r="O9059" s="146"/>
      <c r="P9059" s="146"/>
      <c r="Q9059" s="146"/>
      <c r="R9059" s="34"/>
      <c r="S9059" s="35"/>
      <c r="T9059" s="147"/>
    </row>
    <row r="9060">
      <c r="A9060" s="147"/>
      <c r="B9060" s="64"/>
      <c r="C9060" s="147" t="s">
        <v>217</v>
      </c>
      <c r="E9060" s="161"/>
      <c r="F9060" s="162"/>
      <c r="G9060" s="147"/>
      <c r="H9060" s="146"/>
      <c r="J9060" s="146"/>
      <c r="L9060" s="150"/>
      <c r="N9060" s="163"/>
      <c r="O9060" s="146"/>
      <c r="P9060" s="146"/>
      <c r="Q9060" s="146"/>
      <c r="R9060" s="34"/>
      <c r="S9060" s="35"/>
      <c r="T9060" s="147"/>
    </row>
    <row r="9061">
      <c r="A9061" s="147"/>
      <c r="B9061" s="64"/>
      <c r="C9061" s="147" t="s">
        <v>217</v>
      </c>
      <c r="E9061" s="161"/>
      <c r="F9061" s="162"/>
      <c r="G9061" s="147"/>
      <c r="H9061" s="146"/>
      <c r="J9061" s="146"/>
      <c r="L9061" s="150"/>
      <c r="N9061" s="163"/>
      <c r="O9061" s="146"/>
      <c r="P9061" s="146"/>
      <c r="Q9061" s="146"/>
      <c r="R9061" s="34"/>
      <c r="S9061" s="35"/>
      <c r="T9061" s="147"/>
    </row>
    <row r="9062">
      <c r="A9062" s="147"/>
      <c r="B9062" s="64"/>
      <c r="C9062" s="147" t="s">
        <v>217</v>
      </c>
      <c r="E9062" s="161"/>
      <c r="F9062" s="162"/>
      <c r="G9062" s="147"/>
      <c r="H9062" s="146"/>
      <c r="J9062" s="146"/>
      <c r="L9062" s="150"/>
      <c r="N9062" s="163"/>
      <c r="O9062" s="146"/>
      <c r="P9062" s="146"/>
      <c r="Q9062" s="146"/>
      <c r="R9062" s="34"/>
      <c r="S9062" s="35"/>
      <c r="T9062" s="147"/>
    </row>
    <row r="9063">
      <c r="A9063" s="147"/>
      <c r="B9063" s="64"/>
      <c r="C9063" s="147" t="s">
        <v>217</v>
      </c>
      <c r="E9063" s="161"/>
      <c r="F9063" s="162"/>
      <c r="G9063" s="147"/>
      <c r="H9063" s="146"/>
      <c r="J9063" s="146"/>
      <c r="L9063" s="150"/>
      <c r="N9063" s="163"/>
      <c r="O9063" s="146"/>
      <c r="P9063" s="146"/>
      <c r="Q9063" s="146"/>
      <c r="R9063" s="34"/>
      <c r="S9063" s="35"/>
      <c r="T9063" s="147"/>
    </row>
    <row r="9064">
      <c r="A9064" s="147"/>
      <c r="B9064" s="64"/>
      <c r="C9064" s="147" t="s">
        <v>217</v>
      </c>
      <c r="E9064" s="161"/>
      <c r="F9064" s="162"/>
      <c r="G9064" s="147"/>
      <c r="H9064" s="146"/>
      <c r="J9064" s="146"/>
      <c r="L9064" s="150"/>
      <c r="N9064" s="163"/>
      <c r="O9064" s="146"/>
      <c r="P9064" s="146"/>
      <c r="Q9064" s="146"/>
      <c r="R9064" s="34"/>
      <c r="S9064" s="35"/>
      <c r="T9064" s="147"/>
    </row>
    <row r="9065">
      <c r="A9065" s="147"/>
      <c r="B9065" s="64"/>
      <c r="C9065" s="147" t="s">
        <v>217</v>
      </c>
      <c r="E9065" s="161"/>
      <c r="F9065" s="162"/>
      <c r="G9065" s="147"/>
      <c r="H9065" s="146"/>
      <c r="J9065" s="146"/>
      <c r="L9065" s="150"/>
      <c r="N9065" s="163"/>
      <c r="O9065" s="146"/>
      <c r="P9065" s="146"/>
      <c r="Q9065" s="146"/>
      <c r="R9065" s="34"/>
      <c r="S9065" s="35"/>
      <c r="T9065" s="147"/>
    </row>
    <row r="9066">
      <c r="A9066" s="147"/>
      <c r="B9066" s="64"/>
      <c r="C9066" s="147" t="s">
        <v>217</v>
      </c>
      <c r="E9066" s="161"/>
      <c r="F9066" s="162"/>
      <c r="G9066" s="147"/>
      <c r="H9066" s="146"/>
      <c r="J9066" s="146"/>
      <c r="L9066" s="150"/>
      <c r="N9066" s="163"/>
      <c r="O9066" s="146"/>
      <c r="P9066" s="146"/>
      <c r="Q9066" s="146"/>
      <c r="R9066" s="34"/>
      <c r="S9066" s="35"/>
      <c r="T9066" s="147"/>
    </row>
    <row r="9067">
      <c r="A9067" s="147"/>
      <c r="B9067" s="64"/>
      <c r="C9067" s="147" t="s">
        <v>217</v>
      </c>
      <c r="E9067" s="161"/>
      <c r="F9067" s="162"/>
      <c r="G9067" s="147"/>
      <c r="H9067" s="146"/>
      <c r="J9067" s="146"/>
      <c r="L9067" s="150"/>
      <c r="N9067" s="163"/>
      <c r="O9067" s="146"/>
      <c r="P9067" s="146"/>
      <c r="Q9067" s="146"/>
      <c r="R9067" s="34"/>
      <c r="S9067" s="35"/>
      <c r="T9067" s="147"/>
    </row>
    <row r="9068">
      <c r="A9068" s="147"/>
      <c r="B9068" s="64"/>
      <c r="C9068" s="147" t="s">
        <v>217</v>
      </c>
      <c r="E9068" s="161"/>
      <c r="F9068" s="162"/>
      <c r="G9068" s="147"/>
      <c r="H9068" s="146"/>
      <c r="J9068" s="146"/>
      <c r="L9068" s="150"/>
      <c r="N9068" s="163"/>
      <c r="O9068" s="146"/>
      <c r="P9068" s="146"/>
      <c r="Q9068" s="146"/>
      <c r="R9068" s="34"/>
      <c r="S9068" s="35"/>
      <c r="T9068" s="147"/>
    </row>
    <row r="9069">
      <c r="A9069" s="147"/>
      <c r="B9069" s="64"/>
      <c r="C9069" s="147" t="s">
        <v>217</v>
      </c>
      <c r="E9069" s="161"/>
      <c r="F9069" s="162"/>
      <c r="G9069" s="147"/>
      <c r="H9069" s="146"/>
      <c r="J9069" s="146"/>
      <c r="L9069" s="150"/>
      <c r="N9069" s="163"/>
      <c r="O9069" s="146"/>
      <c r="P9069" s="146"/>
      <c r="Q9069" s="146"/>
      <c r="R9069" s="34"/>
      <c r="S9069" s="35"/>
      <c r="T9069" s="147"/>
    </row>
    <row r="9070">
      <c r="A9070" s="147"/>
      <c r="B9070" s="64"/>
      <c r="C9070" s="147" t="s">
        <v>217</v>
      </c>
      <c r="E9070" s="161"/>
      <c r="F9070" s="162"/>
      <c r="G9070" s="147"/>
      <c r="H9070" s="146"/>
      <c r="J9070" s="146"/>
      <c r="L9070" s="150"/>
      <c r="N9070" s="163"/>
      <c r="O9070" s="146"/>
      <c r="P9070" s="146"/>
      <c r="Q9070" s="146"/>
      <c r="R9070" s="34"/>
      <c r="S9070" s="35"/>
      <c r="T9070" s="147"/>
    </row>
    <row r="9071">
      <c r="A9071" s="147"/>
      <c r="B9071" s="64"/>
      <c r="C9071" s="147" t="s">
        <v>217</v>
      </c>
      <c r="E9071" s="161"/>
      <c r="F9071" s="162"/>
      <c r="G9071" s="147"/>
      <c r="H9071" s="146"/>
      <c r="J9071" s="146"/>
      <c r="L9071" s="150"/>
      <c r="N9071" s="163"/>
      <c r="O9071" s="146"/>
      <c r="P9071" s="146"/>
      <c r="Q9071" s="146"/>
      <c r="R9071" s="34"/>
      <c r="S9071" s="35"/>
      <c r="T9071" s="147"/>
    </row>
    <row r="9072">
      <c r="A9072" s="147"/>
      <c r="B9072" s="64"/>
      <c r="C9072" s="147" t="s">
        <v>217</v>
      </c>
      <c r="E9072" s="161"/>
      <c r="F9072" s="162"/>
      <c r="G9072" s="147"/>
      <c r="H9072" s="146"/>
      <c r="J9072" s="146"/>
      <c r="L9072" s="150"/>
      <c r="N9072" s="163"/>
      <c r="O9072" s="146"/>
      <c r="P9072" s="146"/>
      <c r="Q9072" s="146"/>
      <c r="R9072" s="34"/>
      <c r="S9072" s="35"/>
      <c r="T9072" s="147"/>
    </row>
    <row r="9073">
      <c r="A9073" s="147"/>
      <c r="B9073" s="64"/>
      <c r="C9073" s="147" t="s">
        <v>217</v>
      </c>
      <c r="E9073" s="161"/>
      <c r="F9073" s="162"/>
      <c r="G9073" s="147"/>
      <c r="H9073" s="146"/>
      <c r="J9073" s="146"/>
      <c r="L9073" s="150"/>
      <c r="N9073" s="163"/>
      <c r="O9073" s="146"/>
      <c r="P9073" s="146"/>
      <c r="Q9073" s="146"/>
      <c r="R9073" s="34"/>
      <c r="S9073" s="35"/>
      <c r="T9073" s="147"/>
    </row>
    <row r="9074">
      <c r="A9074" s="147"/>
      <c r="B9074" s="64"/>
      <c r="C9074" s="147" t="s">
        <v>217</v>
      </c>
      <c r="E9074" s="161"/>
      <c r="F9074" s="162"/>
      <c r="G9074" s="147"/>
      <c r="H9074" s="146"/>
      <c r="J9074" s="146"/>
      <c r="L9074" s="150"/>
      <c r="N9074" s="163"/>
      <c r="O9074" s="146"/>
      <c r="P9074" s="146"/>
      <c r="Q9074" s="146"/>
      <c r="R9074" s="34"/>
      <c r="S9074" s="35"/>
      <c r="T9074" s="147"/>
    </row>
    <row r="9075">
      <c r="A9075" s="147"/>
      <c r="B9075" s="64"/>
      <c r="C9075" s="147" t="s">
        <v>217</v>
      </c>
      <c r="E9075" s="161"/>
      <c r="F9075" s="162"/>
      <c r="G9075" s="147"/>
      <c r="H9075" s="146"/>
      <c r="J9075" s="146"/>
      <c r="L9075" s="150"/>
      <c r="N9075" s="163"/>
      <c r="O9075" s="146"/>
      <c r="P9075" s="146"/>
      <c r="Q9075" s="146"/>
      <c r="R9075" s="34"/>
      <c r="S9075" s="35"/>
      <c r="T9075" s="147"/>
    </row>
    <row r="9076">
      <c r="A9076" s="147"/>
      <c r="B9076" s="64"/>
      <c r="C9076" s="147" t="s">
        <v>217</v>
      </c>
      <c r="E9076" s="161"/>
      <c r="F9076" s="162"/>
      <c r="G9076" s="147"/>
      <c r="H9076" s="146"/>
      <c r="J9076" s="146"/>
      <c r="L9076" s="150"/>
      <c r="N9076" s="163"/>
      <c r="O9076" s="146"/>
      <c r="P9076" s="146"/>
      <c r="Q9076" s="146"/>
      <c r="R9076" s="34"/>
      <c r="S9076" s="35"/>
      <c r="T9076" s="147"/>
    </row>
    <row r="9077">
      <c r="A9077" s="147"/>
      <c r="B9077" s="64"/>
      <c r="C9077" s="147" t="s">
        <v>217</v>
      </c>
      <c r="E9077" s="161"/>
      <c r="F9077" s="162"/>
      <c r="G9077" s="147"/>
      <c r="H9077" s="146"/>
      <c r="J9077" s="146"/>
      <c r="L9077" s="150"/>
      <c r="N9077" s="163"/>
      <c r="O9077" s="146"/>
      <c r="P9077" s="146"/>
      <c r="Q9077" s="146"/>
      <c r="R9077" s="34"/>
      <c r="S9077" s="35"/>
      <c r="T9077" s="147"/>
    </row>
    <row r="9078">
      <c r="A9078" s="147"/>
      <c r="B9078" s="64"/>
      <c r="C9078" s="147" t="s">
        <v>217</v>
      </c>
      <c r="E9078" s="161"/>
      <c r="F9078" s="162"/>
      <c r="G9078" s="147"/>
      <c r="H9078" s="146"/>
      <c r="J9078" s="146"/>
      <c r="L9078" s="150"/>
      <c r="N9078" s="163"/>
      <c r="O9078" s="146"/>
      <c r="P9078" s="146"/>
      <c r="Q9078" s="146"/>
      <c r="R9078" s="34"/>
      <c r="S9078" s="35"/>
      <c r="T9078" s="147"/>
    </row>
    <row r="9079">
      <c r="A9079" s="147"/>
      <c r="B9079" s="64"/>
      <c r="C9079" s="147" t="s">
        <v>217</v>
      </c>
      <c r="E9079" s="161"/>
      <c r="F9079" s="162"/>
      <c r="G9079" s="147"/>
      <c r="H9079" s="146"/>
      <c r="J9079" s="146"/>
      <c r="L9079" s="150"/>
      <c r="N9079" s="163"/>
      <c r="O9079" s="146"/>
      <c r="P9079" s="146"/>
      <c r="Q9079" s="146"/>
      <c r="R9079" s="34"/>
      <c r="S9079" s="35"/>
      <c r="T9079" s="147"/>
    </row>
    <row r="9080">
      <c r="A9080" s="147"/>
      <c r="B9080" s="64"/>
      <c r="C9080" s="147" t="s">
        <v>217</v>
      </c>
      <c r="E9080" s="161"/>
      <c r="F9080" s="162"/>
      <c r="G9080" s="147"/>
      <c r="H9080" s="146"/>
      <c r="J9080" s="146"/>
      <c r="L9080" s="150"/>
      <c r="N9080" s="163"/>
      <c r="O9080" s="146"/>
      <c r="P9080" s="146"/>
      <c r="Q9080" s="146"/>
      <c r="R9080" s="34"/>
      <c r="S9080" s="35"/>
      <c r="T9080" s="147"/>
    </row>
    <row r="9081">
      <c r="A9081" s="147"/>
      <c r="B9081" s="64"/>
      <c r="C9081" s="147" t="s">
        <v>217</v>
      </c>
      <c r="E9081" s="161"/>
      <c r="F9081" s="162"/>
      <c r="G9081" s="147"/>
      <c r="H9081" s="146"/>
      <c r="J9081" s="146"/>
      <c r="L9081" s="150"/>
      <c r="N9081" s="163"/>
      <c r="O9081" s="146"/>
      <c r="P9081" s="146"/>
      <c r="Q9081" s="146"/>
      <c r="R9081" s="34"/>
      <c r="S9081" s="35"/>
      <c r="T9081" s="147"/>
    </row>
    <row r="9082">
      <c r="A9082" s="147"/>
      <c r="B9082" s="64"/>
      <c r="C9082" s="147" t="s">
        <v>217</v>
      </c>
      <c r="E9082" s="161"/>
      <c r="F9082" s="162"/>
      <c r="G9082" s="147"/>
      <c r="H9082" s="146"/>
      <c r="J9082" s="146"/>
      <c r="L9082" s="150"/>
      <c r="N9082" s="163"/>
      <c r="O9082" s="146"/>
      <c r="P9082" s="146"/>
      <c r="Q9082" s="146"/>
      <c r="R9082" s="34"/>
      <c r="S9082" s="35"/>
      <c r="T9082" s="147"/>
    </row>
    <row r="9083">
      <c r="A9083" s="147"/>
      <c r="B9083" s="64"/>
      <c r="C9083" s="147" t="s">
        <v>217</v>
      </c>
      <c r="E9083" s="161"/>
      <c r="F9083" s="162"/>
      <c r="G9083" s="147"/>
      <c r="H9083" s="146"/>
      <c r="J9083" s="146"/>
      <c r="L9083" s="150"/>
      <c r="N9083" s="163"/>
      <c r="O9083" s="146"/>
      <c r="P9083" s="146"/>
      <c r="Q9083" s="146"/>
      <c r="R9083" s="34"/>
      <c r="S9083" s="35"/>
      <c r="T9083" s="147"/>
    </row>
    <row r="9084">
      <c r="A9084" s="147"/>
      <c r="B9084" s="64"/>
      <c r="C9084" s="147" t="s">
        <v>217</v>
      </c>
      <c r="E9084" s="161"/>
      <c r="F9084" s="162"/>
      <c r="G9084" s="147"/>
      <c r="H9084" s="146"/>
      <c r="J9084" s="146"/>
      <c r="L9084" s="150"/>
      <c r="N9084" s="163"/>
      <c r="O9084" s="146"/>
      <c r="P9084" s="146"/>
      <c r="Q9084" s="146"/>
      <c r="R9084" s="34"/>
      <c r="S9084" s="35"/>
      <c r="T9084" s="147"/>
    </row>
    <row r="9085">
      <c r="A9085" s="147"/>
      <c r="B9085" s="64"/>
      <c r="C9085" s="147" t="s">
        <v>217</v>
      </c>
      <c r="E9085" s="161"/>
      <c r="F9085" s="162"/>
      <c r="G9085" s="147"/>
      <c r="H9085" s="146"/>
      <c r="J9085" s="146"/>
      <c r="L9085" s="150"/>
      <c r="N9085" s="163"/>
      <c r="O9085" s="146"/>
      <c r="P9085" s="146"/>
      <c r="Q9085" s="146"/>
      <c r="R9085" s="34"/>
      <c r="S9085" s="35"/>
      <c r="T9085" s="147"/>
    </row>
    <row r="9086">
      <c r="A9086" s="147"/>
      <c r="B9086" s="64"/>
      <c r="C9086" s="147" t="s">
        <v>217</v>
      </c>
      <c r="E9086" s="161"/>
      <c r="F9086" s="162"/>
      <c r="G9086" s="147"/>
      <c r="H9086" s="146"/>
      <c r="J9086" s="146"/>
      <c r="L9086" s="150"/>
      <c r="N9086" s="163"/>
      <c r="O9086" s="146"/>
      <c r="P9086" s="146"/>
      <c r="Q9086" s="146"/>
      <c r="R9086" s="34"/>
      <c r="S9086" s="35"/>
      <c r="T9086" s="147"/>
    </row>
    <row r="9087">
      <c r="A9087" s="147"/>
      <c r="B9087" s="64"/>
      <c r="C9087" s="147" t="s">
        <v>217</v>
      </c>
      <c r="E9087" s="161"/>
      <c r="F9087" s="162"/>
      <c r="G9087" s="147"/>
      <c r="H9087" s="146"/>
      <c r="J9087" s="146"/>
      <c r="L9087" s="150"/>
      <c r="N9087" s="163"/>
      <c r="O9087" s="146"/>
      <c r="P9087" s="146"/>
      <c r="Q9087" s="146"/>
      <c r="R9087" s="34"/>
      <c r="S9087" s="35"/>
      <c r="T9087" s="147"/>
    </row>
    <row r="9088">
      <c r="A9088" s="147"/>
      <c r="B9088" s="64"/>
      <c r="C9088" s="147" t="s">
        <v>217</v>
      </c>
      <c r="E9088" s="161"/>
      <c r="F9088" s="162"/>
      <c r="G9088" s="147"/>
      <c r="H9088" s="146"/>
      <c r="J9088" s="146"/>
      <c r="L9088" s="150"/>
      <c r="N9088" s="163"/>
      <c r="O9088" s="146"/>
      <c r="P9088" s="146"/>
      <c r="Q9088" s="146"/>
      <c r="R9088" s="34"/>
      <c r="S9088" s="35"/>
      <c r="T9088" s="147"/>
    </row>
    <row r="9089">
      <c r="A9089" s="147"/>
      <c r="B9089" s="64"/>
      <c r="C9089" s="147" t="s">
        <v>217</v>
      </c>
      <c r="E9089" s="161"/>
      <c r="F9089" s="162"/>
      <c r="G9089" s="147"/>
      <c r="H9089" s="146"/>
      <c r="J9089" s="146"/>
      <c r="L9089" s="150"/>
      <c r="N9089" s="163"/>
      <c r="O9089" s="146"/>
      <c r="P9089" s="146"/>
      <c r="Q9089" s="146"/>
      <c r="R9089" s="34"/>
      <c r="S9089" s="35"/>
      <c r="T9089" s="147"/>
    </row>
    <row r="9090">
      <c r="A9090" s="147"/>
      <c r="B9090" s="64"/>
      <c r="C9090" s="147" t="s">
        <v>217</v>
      </c>
      <c r="E9090" s="161"/>
      <c r="F9090" s="162"/>
      <c r="G9090" s="147"/>
      <c r="H9090" s="146"/>
      <c r="J9090" s="146"/>
      <c r="L9090" s="150"/>
      <c r="N9090" s="163"/>
      <c r="O9090" s="146"/>
      <c r="P9090" s="146"/>
      <c r="Q9090" s="146"/>
      <c r="R9090" s="34"/>
      <c r="S9090" s="35"/>
      <c r="T9090" s="147"/>
    </row>
    <row r="9091">
      <c r="A9091" s="147"/>
      <c r="B9091" s="64"/>
      <c r="C9091" s="147" t="s">
        <v>217</v>
      </c>
      <c r="E9091" s="161"/>
      <c r="F9091" s="162"/>
      <c r="G9091" s="147"/>
      <c r="H9091" s="146"/>
      <c r="J9091" s="146"/>
      <c r="L9091" s="150"/>
      <c r="N9091" s="163"/>
      <c r="O9091" s="146"/>
      <c r="P9091" s="146"/>
      <c r="Q9091" s="146"/>
      <c r="R9091" s="34"/>
      <c r="S9091" s="35"/>
      <c r="T9091" s="147"/>
    </row>
    <row r="9092">
      <c r="A9092" s="147"/>
      <c r="B9092" s="64"/>
      <c r="C9092" s="147" t="s">
        <v>217</v>
      </c>
      <c r="E9092" s="161"/>
      <c r="F9092" s="162"/>
      <c r="G9092" s="147"/>
      <c r="H9092" s="146"/>
      <c r="J9092" s="146"/>
      <c r="L9092" s="150"/>
      <c r="N9092" s="163"/>
      <c r="O9092" s="146"/>
      <c r="P9092" s="146"/>
      <c r="Q9092" s="146"/>
      <c r="R9092" s="34"/>
      <c r="S9092" s="35"/>
      <c r="T9092" s="147"/>
    </row>
    <row r="9093">
      <c r="A9093" s="147"/>
      <c r="B9093" s="64"/>
      <c r="C9093" s="147" t="s">
        <v>217</v>
      </c>
      <c r="E9093" s="161"/>
      <c r="F9093" s="162"/>
      <c r="G9093" s="147"/>
      <c r="H9093" s="146"/>
      <c r="J9093" s="146"/>
      <c r="L9093" s="150"/>
      <c r="N9093" s="163"/>
      <c r="O9093" s="146"/>
      <c r="P9093" s="146"/>
      <c r="Q9093" s="146"/>
      <c r="R9093" s="34"/>
      <c r="S9093" s="35"/>
      <c r="T9093" s="147"/>
    </row>
    <row r="9094">
      <c r="A9094" s="147"/>
      <c r="B9094" s="64"/>
      <c r="C9094" s="147" t="s">
        <v>217</v>
      </c>
      <c r="E9094" s="161"/>
      <c r="F9094" s="162"/>
      <c r="G9094" s="147"/>
      <c r="H9094" s="146"/>
      <c r="J9094" s="146"/>
      <c r="L9094" s="150"/>
      <c r="N9094" s="163"/>
      <c r="O9094" s="146"/>
      <c r="P9094" s="146"/>
      <c r="Q9094" s="146"/>
      <c r="R9094" s="34"/>
      <c r="S9094" s="35"/>
      <c r="T9094" s="147"/>
    </row>
    <row r="9095">
      <c r="A9095" s="147"/>
      <c r="B9095" s="64"/>
      <c r="C9095" s="147" t="s">
        <v>217</v>
      </c>
      <c r="E9095" s="161"/>
      <c r="F9095" s="162"/>
      <c r="G9095" s="147"/>
      <c r="H9095" s="146"/>
      <c r="J9095" s="146"/>
      <c r="L9095" s="150"/>
      <c r="N9095" s="163"/>
      <c r="O9095" s="146"/>
      <c r="P9095" s="146"/>
      <c r="Q9095" s="146"/>
      <c r="R9095" s="34"/>
      <c r="S9095" s="35"/>
      <c r="T9095" s="147"/>
    </row>
    <row r="9096">
      <c r="A9096" s="147"/>
      <c r="B9096" s="64"/>
      <c r="C9096" s="147" t="s">
        <v>217</v>
      </c>
      <c r="E9096" s="161"/>
      <c r="F9096" s="162"/>
      <c r="G9096" s="147"/>
      <c r="H9096" s="146"/>
      <c r="J9096" s="146"/>
      <c r="L9096" s="150"/>
      <c r="N9096" s="163"/>
      <c r="O9096" s="146"/>
      <c r="P9096" s="146"/>
      <c r="Q9096" s="146"/>
      <c r="R9096" s="34"/>
      <c r="S9096" s="35"/>
      <c r="T9096" s="147"/>
    </row>
    <row r="9097">
      <c r="A9097" s="147"/>
      <c r="B9097" s="64"/>
      <c r="C9097" s="147" t="s">
        <v>217</v>
      </c>
      <c r="E9097" s="161"/>
      <c r="F9097" s="162"/>
      <c r="G9097" s="147"/>
      <c r="H9097" s="146"/>
      <c r="J9097" s="146"/>
      <c r="L9097" s="150"/>
      <c r="N9097" s="163"/>
      <c r="O9097" s="146"/>
      <c r="P9097" s="146"/>
      <c r="Q9097" s="146"/>
      <c r="R9097" s="34"/>
      <c r="S9097" s="35"/>
      <c r="T9097" s="147"/>
    </row>
    <row r="9098">
      <c r="A9098" s="147"/>
      <c r="B9098" s="64"/>
      <c r="C9098" s="147" t="s">
        <v>217</v>
      </c>
      <c r="E9098" s="161"/>
      <c r="F9098" s="162"/>
      <c r="G9098" s="147"/>
      <c r="H9098" s="146"/>
      <c r="J9098" s="146"/>
      <c r="L9098" s="150"/>
      <c r="N9098" s="163"/>
      <c r="O9098" s="146"/>
      <c r="P9098" s="146"/>
      <c r="Q9098" s="146"/>
      <c r="R9098" s="34"/>
      <c r="S9098" s="35"/>
      <c r="T9098" s="147"/>
    </row>
    <row r="9099">
      <c r="A9099" s="147"/>
      <c r="B9099" s="64"/>
      <c r="C9099" s="147" t="s">
        <v>217</v>
      </c>
      <c r="E9099" s="161"/>
      <c r="F9099" s="162"/>
      <c r="G9099" s="147"/>
      <c r="H9099" s="146"/>
      <c r="J9099" s="146"/>
      <c r="L9099" s="150"/>
      <c r="N9099" s="163"/>
      <c r="O9099" s="146"/>
      <c r="P9099" s="146"/>
      <c r="Q9099" s="146"/>
      <c r="R9099" s="34"/>
      <c r="S9099" s="35"/>
      <c r="T9099" s="147"/>
    </row>
    <row r="9100">
      <c r="A9100" s="147"/>
      <c r="B9100" s="64"/>
      <c r="C9100" s="147" t="s">
        <v>217</v>
      </c>
      <c r="E9100" s="161"/>
      <c r="F9100" s="162"/>
      <c r="G9100" s="147"/>
      <c r="H9100" s="146"/>
      <c r="J9100" s="146"/>
      <c r="L9100" s="150"/>
      <c r="N9100" s="163"/>
      <c r="O9100" s="146"/>
      <c r="P9100" s="146"/>
      <c r="Q9100" s="146"/>
      <c r="R9100" s="34"/>
      <c r="S9100" s="35"/>
      <c r="T9100" s="147"/>
    </row>
    <row r="9101">
      <c r="A9101" s="147"/>
      <c r="B9101" s="64"/>
      <c r="C9101" s="147" t="s">
        <v>217</v>
      </c>
      <c r="E9101" s="161"/>
      <c r="F9101" s="162"/>
      <c r="G9101" s="147"/>
      <c r="H9101" s="146"/>
      <c r="J9101" s="146"/>
      <c r="L9101" s="150"/>
      <c r="N9101" s="163"/>
      <c r="O9101" s="146"/>
      <c r="P9101" s="146"/>
      <c r="Q9101" s="146"/>
      <c r="R9101" s="34"/>
      <c r="S9101" s="35"/>
      <c r="T9101" s="147"/>
    </row>
    <row r="9102">
      <c r="A9102" s="147"/>
      <c r="B9102" s="64"/>
      <c r="C9102" s="147" t="s">
        <v>217</v>
      </c>
      <c r="E9102" s="161"/>
      <c r="F9102" s="162"/>
      <c r="G9102" s="147"/>
      <c r="H9102" s="146"/>
      <c r="J9102" s="146"/>
      <c r="L9102" s="150"/>
      <c r="N9102" s="163"/>
      <c r="O9102" s="146"/>
      <c r="P9102" s="146"/>
      <c r="Q9102" s="146"/>
      <c r="R9102" s="34"/>
      <c r="S9102" s="35"/>
      <c r="T9102" s="147"/>
    </row>
    <row r="9103">
      <c r="A9103" s="147"/>
      <c r="B9103" s="64"/>
      <c r="C9103" s="147" t="s">
        <v>217</v>
      </c>
      <c r="E9103" s="161"/>
      <c r="F9103" s="162"/>
      <c r="G9103" s="147"/>
      <c r="H9103" s="146"/>
      <c r="J9103" s="146"/>
      <c r="L9103" s="150"/>
      <c r="N9103" s="163"/>
      <c r="O9103" s="146"/>
      <c r="P9103" s="146"/>
      <c r="Q9103" s="146"/>
      <c r="R9103" s="34"/>
      <c r="S9103" s="35"/>
      <c r="T9103" s="147"/>
    </row>
    <row r="9104">
      <c r="A9104" s="147"/>
      <c r="B9104" s="64"/>
      <c r="C9104" s="147" t="s">
        <v>217</v>
      </c>
      <c r="E9104" s="161"/>
      <c r="F9104" s="162"/>
      <c r="G9104" s="147"/>
      <c r="H9104" s="146"/>
      <c r="J9104" s="146"/>
      <c r="L9104" s="150"/>
      <c r="N9104" s="163"/>
      <c r="O9104" s="146"/>
      <c r="P9104" s="146"/>
      <c r="Q9104" s="146"/>
      <c r="R9104" s="34"/>
      <c r="S9104" s="35"/>
      <c r="T9104" s="147"/>
    </row>
    <row r="9105">
      <c r="A9105" s="147"/>
      <c r="B9105" s="64"/>
      <c r="C9105" s="147" t="s">
        <v>217</v>
      </c>
      <c r="E9105" s="161"/>
      <c r="F9105" s="162"/>
      <c r="G9105" s="147"/>
      <c r="H9105" s="146"/>
      <c r="J9105" s="146"/>
      <c r="L9105" s="150"/>
      <c r="N9105" s="163"/>
      <c r="O9105" s="146"/>
      <c r="P9105" s="146"/>
      <c r="Q9105" s="146"/>
      <c r="R9105" s="34"/>
      <c r="S9105" s="35"/>
      <c r="T9105" s="147"/>
    </row>
    <row r="9106">
      <c r="A9106" s="147"/>
      <c r="B9106" s="64"/>
      <c r="C9106" s="147" t="s">
        <v>217</v>
      </c>
      <c r="E9106" s="161"/>
      <c r="F9106" s="162"/>
      <c r="G9106" s="147"/>
      <c r="H9106" s="146"/>
      <c r="J9106" s="146"/>
      <c r="L9106" s="150"/>
      <c r="N9106" s="163"/>
      <c r="O9106" s="146"/>
      <c r="P9106" s="146"/>
      <c r="Q9106" s="146"/>
      <c r="R9106" s="34"/>
      <c r="S9106" s="35"/>
      <c r="T9106" s="147"/>
    </row>
    <row r="9107">
      <c r="A9107" s="147"/>
      <c r="B9107" s="64"/>
      <c r="C9107" s="147" t="s">
        <v>217</v>
      </c>
      <c r="E9107" s="161"/>
      <c r="F9107" s="162"/>
      <c r="G9107" s="147"/>
      <c r="H9107" s="146"/>
      <c r="J9107" s="146"/>
      <c r="L9107" s="150"/>
      <c r="N9107" s="163"/>
      <c r="O9107" s="146"/>
      <c r="P9107" s="146"/>
      <c r="Q9107" s="146"/>
      <c r="R9107" s="34"/>
      <c r="S9107" s="35"/>
      <c r="T9107" s="147"/>
    </row>
    <row r="9108">
      <c r="A9108" s="147"/>
      <c r="B9108" s="64"/>
      <c r="C9108" s="147" t="s">
        <v>217</v>
      </c>
      <c r="E9108" s="161"/>
      <c r="F9108" s="162"/>
      <c r="G9108" s="147"/>
      <c r="H9108" s="146"/>
      <c r="J9108" s="146"/>
      <c r="L9108" s="150"/>
      <c r="N9108" s="163"/>
      <c r="O9108" s="146"/>
      <c r="P9108" s="146"/>
      <c r="Q9108" s="146"/>
      <c r="R9108" s="34"/>
      <c r="S9108" s="35"/>
      <c r="T9108" s="147"/>
    </row>
    <row r="9109">
      <c r="A9109" s="147"/>
      <c r="B9109" s="64"/>
      <c r="C9109" s="147" t="s">
        <v>217</v>
      </c>
      <c r="E9109" s="161"/>
      <c r="F9109" s="162"/>
      <c r="G9109" s="147"/>
      <c r="H9109" s="146"/>
      <c r="J9109" s="146"/>
      <c r="L9109" s="150"/>
      <c r="N9109" s="163"/>
      <c r="O9109" s="146"/>
      <c r="P9109" s="146"/>
      <c r="Q9109" s="146"/>
      <c r="R9109" s="34"/>
      <c r="S9109" s="35"/>
      <c r="T9109" s="147"/>
    </row>
    <row r="9110">
      <c r="A9110" s="147"/>
      <c r="B9110" s="64"/>
      <c r="C9110" s="147" t="s">
        <v>217</v>
      </c>
      <c r="E9110" s="161"/>
      <c r="F9110" s="162"/>
      <c r="G9110" s="147"/>
      <c r="H9110" s="146"/>
      <c r="J9110" s="146"/>
      <c r="L9110" s="150"/>
      <c r="N9110" s="163"/>
      <c r="O9110" s="146"/>
      <c r="P9110" s="146"/>
      <c r="Q9110" s="146"/>
      <c r="R9110" s="34"/>
      <c r="S9110" s="35"/>
      <c r="T9110" s="147"/>
    </row>
    <row r="9111">
      <c r="A9111" s="147"/>
      <c r="B9111" s="64"/>
      <c r="C9111" s="147" t="s">
        <v>217</v>
      </c>
      <c r="E9111" s="161"/>
      <c r="F9111" s="162"/>
      <c r="G9111" s="147"/>
      <c r="H9111" s="146"/>
      <c r="J9111" s="146"/>
      <c r="L9111" s="150"/>
      <c r="N9111" s="163"/>
      <c r="O9111" s="146"/>
      <c r="P9111" s="146"/>
      <c r="Q9111" s="146"/>
      <c r="R9111" s="34"/>
      <c r="S9111" s="35"/>
      <c r="T9111" s="147"/>
    </row>
    <row r="9112">
      <c r="A9112" s="147"/>
      <c r="B9112" s="64"/>
      <c r="C9112" s="147" t="s">
        <v>217</v>
      </c>
      <c r="E9112" s="161"/>
      <c r="F9112" s="162"/>
      <c r="G9112" s="147"/>
      <c r="H9112" s="146"/>
      <c r="J9112" s="146"/>
      <c r="L9112" s="150"/>
      <c r="N9112" s="163"/>
      <c r="O9112" s="146"/>
      <c r="P9112" s="146"/>
      <c r="Q9112" s="146"/>
      <c r="R9112" s="34"/>
      <c r="S9112" s="35"/>
      <c r="T9112" s="147"/>
    </row>
    <row r="9113">
      <c r="A9113" s="147"/>
      <c r="B9113" s="64"/>
      <c r="C9113" s="147" t="s">
        <v>217</v>
      </c>
      <c r="E9113" s="161"/>
      <c r="F9113" s="162"/>
      <c r="G9113" s="147"/>
      <c r="H9113" s="146"/>
      <c r="J9113" s="146"/>
      <c r="L9113" s="150"/>
      <c r="N9113" s="163"/>
      <c r="O9113" s="146"/>
      <c r="P9113" s="146"/>
      <c r="Q9113" s="146"/>
      <c r="R9113" s="34"/>
      <c r="S9113" s="35"/>
      <c r="T9113" s="147"/>
    </row>
    <row r="9114">
      <c r="A9114" s="147"/>
      <c r="B9114" s="64"/>
      <c r="C9114" s="147" t="s">
        <v>217</v>
      </c>
      <c r="E9114" s="161"/>
      <c r="F9114" s="162"/>
      <c r="G9114" s="147"/>
      <c r="H9114" s="146"/>
      <c r="J9114" s="146"/>
      <c r="L9114" s="150"/>
      <c r="N9114" s="163"/>
      <c r="O9114" s="146"/>
      <c r="P9114" s="146"/>
      <c r="Q9114" s="146"/>
      <c r="R9114" s="34"/>
      <c r="S9114" s="35"/>
      <c r="T9114" s="147"/>
    </row>
    <row r="9115">
      <c r="A9115" s="147"/>
      <c r="B9115" s="64"/>
      <c r="C9115" s="147" t="s">
        <v>217</v>
      </c>
      <c r="E9115" s="161"/>
      <c r="F9115" s="162"/>
      <c r="G9115" s="147"/>
      <c r="H9115" s="146"/>
      <c r="J9115" s="146"/>
      <c r="L9115" s="150"/>
      <c r="N9115" s="163"/>
      <c r="O9115" s="146"/>
      <c r="P9115" s="146"/>
      <c r="Q9115" s="146"/>
      <c r="R9115" s="34"/>
      <c r="S9115" s="35"/>
      <c r="T9115" s="147"/>
    </row>
    <row r="9116">
      <c r="A9116" s="147"/>
      <c r="B9116" s="64"/>
      <c r="C9116" s="147" t="s">
        <v>217</v>
      </c>
      <c r="E9116" s="161"/>
      <c r="F9116" s="162"/>
      <c r="G9116" s="147"/>
      <c r="H9116" s="146"/>
      <c r="J9116" s="146"/>
      <c r="L9116" s="150"/>
      <c r="N9116" s="163"/>
      <c r="O9116" s="146"/>
      <c r="P9116" s="146"/>
      <c r="Q9116" s="146"/>
      <c r="R9116" s="34"/>
      <c r="S9116" s="35"/>
      <c r="T9116" s="147"/>
    </row>
    <row r="9117">
      <c r="A9117" s="147"/>
      <c r="B9117" s="64"/>
      <c r="C9117" s="147" t="s">
        <v>217</v>
      </c>
      <c r="E9117" s="161"/>
      <c r="F9117" s="162"/>
      <c r="G9117" s="147"/>
      <c r="H9117" s="146"/>
      <c r="J9117" s="146"/>
      <c r="L9117" s="150"/>
      <c r="N9117" s="163"/>
      <c r="O9117" s="146"/>
      <c r="P9117" s="146"/>
      <c r="Q9117" s="146"/>
      <c r="R9117" s="34"/>
      <c r="S9117" s="35"/>
      <c r="T9117" s="147"/>
    </row>
    <row r="9118">
      <c r="A9118" s="147"/>
      <c r="B9118" s="64"/>
      <c r="C9118" s="147" t="s">
        <v>217</v>
      </c>
      <c r="E9118" s="161"/>
      <c r="F9118" s="162"/>
      <c r="G9118" s="147"/>
      <c r="H9118" s="146"/>
      <c r="J9118" s="146"/>
      <c r="L9118" s="150"/>
      <c r="N9118" s="163"/>
      <c r="O9118" s="146"/>
      <c r="P9118" s="146"/>
      <c r="Q9118" s="146"/>
      <c r="R9118" s="34"/>
      <c r="S9118" s="35"/>
      <c r="T9118" s="147"/>
    </row>
    <row r="9119">
      <c r="A9119" s="147"/>
      <c r="B9119" s="64"/>
      <c r="C9119" s="147" t="s">
        <v>217</v>
      </c>
      <c r="E9119" s="161"/>
      <c r="F9119" s="162"/>
      <c r="G9119" s="147"/>
      <c r="H9119" s="146"/>
      <c r="J9119" s="146"/>
      <c r="L9119" s="150"/>
      <c r="N9119" s="163"/>
      <c r="O9119" s="146"/>
      <c r="P9119" s="146"/>
      <c r="Q9119" s="146"/>
      <c r="R9119" s="34"/>
      <c r="S9119" s="35"/>
      <c r="T9119" s="147"/>
    </row>
    <row r="9120">
      <c r="A9120" s="147"/>
      <c r="B9120" s="64"/>
      <c r="C9120" s="147" t="s">
        <v>217</v>
      </c>
      <c r="E9120" s="161"/>
      <c r="F9120" s="162"/>
      <c r="G9120" s="147"/>
      <c r="H9120" s="146"/>
      <c r="J9120" s="146"/>
      <c r="L9120" s="150"/>
      <c r="N9120" s="163"/>
      <c r="O9120" s="146"/>
      <c r="P9120" s="146"/>
      <c r="Q9120" s="146"/>
      <c r="R9120" s="34"/>
      <c r="S9120" s="35"/>
      <c r="T9120" s="147"/>
    </row>
    <row r="9121">
      <c r="A9121" s="147"/>
      <c r="B9121" s="64"/>
      <c r="C9121" s="147" t="s">
        <v>217</v>
      </c>
      <c r="E9121" s="161"/>
      <c r="F9121" s="162"/>
      <c r="G9121" s="147"/>
      <c r="H9121" s="146"/>
      <c r="J9121" s="146"/>
      <c r="L9121" s="150"/>
      <c r="N9121" s="163"/>
      <c r="O9121" s="146"/>
      <c r="P9121" s="146"/>
      <c r="Q9121" s="146"/>
      <c r="R9121" s="34"/>
      <c r="S9121" s="35"/>
      <c r="T9121" s="147"/>
    </row>
    <row r="9122">
      <c r="A9122" s="147"/>
      <c r="B9122" s="64"/>
      <c r="C9122" s="147" t="s">
        <v>217</v>
      </c>
      <c r="E9122" s="161"/>
      <c r="F9122" s="162"/>
      <c r="G9122" s="147"/>
      <c r="H9122" s="146"/>
      <c r="J9122" s="146"/>
      <c r="L9122" s="150"/>
      <c r="N9122" s="163"/>
      <c r="O9122" s="146"/>
      <c r="P9122" s="146"/>
      <c r="Q9122" s="146"/>
      <c r="R9122" s="34"/>
      <c r="S9122" s="35"/>
      <c r="T9122" s="147"/>
    </row>
    <row r="9123">
      <c r="A9123" s="147"/>
      <c r="B9123" s="64"/>
      <c r="C9123" s="147" t="s">
        <v>217</v>
      </c>
      <c r="E9123" s="161"/>
      <c r="F9123" s="162"/>
      <c r="G9123" s="147"/>
      <c r="H9123" s="146"/>
      <c r="J9123" s="146"/>
      <c r="L9123" s="150"/>
      <c r="N9123" s="163"/>
      <c r="O9123" s="146"/>
      <c r="P9123" s="146"/>
      <c r="Q9123" s="146"/>
      <c r="R9123" s="34"/>
      <c r="S9123" s="35"/>
      <c r="T9123" s="147"/>
    </row>
    <row r="9124">
      <c r="A9124" s="147"/>
      <c r="B9124" s="64"/>
      <c r="C9124" s="147" t="s">
        <v>217</v>
      </c>
      <c r="E9124" s="161"/>
      <c r="F9124" s="162"/>
      <c r="G9124" s="147"/>
      <c r="H9124" s="146"/>
      <c r="J9124" s="146"/>
      <c r="L9124" s="150"/>
      <c r="N9124" s="163"/>
      <c r="O9124" s="146"/>
      <c r="P9124" s="146"/>
      <c r="Q9124" s="146"/>
      <c r="R9124" s="34"/>
      <c r="S9124" s="35"/>
      <c r="T9124" s="147"/>
    </row>
    <row r="9125">
      <c r="A9125" s="147"/>
      <c r="B9125" s="64"/>
      <c r="C9125" s="147" t="s">
        <v>217</v>
      </c>
      <c r="E9125" s="161"/>
      <c r="F9125" s="162"/>
      <c r="G9125" s="147"/>
      <c r="H9125" s="146"/>
      <c r="J9125" s="146"/>
      <c r="L9125" s="150"/>
      <c r="N9125" s="163"/>
      <c r="O9125" s="146"/>
      <c r="P9125" s="146"/>
      <c r="Q9125" s="146"/>
      <c r="R9125" s="34"/>
      <c r="S9125" s="35"/>
      <c r="T9125" s="147"/>
    </row>
    <row r="9126">
      <c r="A9126" s="147"/>
      <c r="B9126" s="64"/>
      <c r="C9126" s="147" t="s">
        <v>217</v>
      </c>
      <c r="E9126" s="161"/>
      <c r="F9126" s="162"/>
      <c r="G9126" s="147"/>
      <c r="H9126" s="146"/>
      <c r="J9126" s="146"/>
      <c r="L9126" s="150"/>
      <c r="N9126" s="163"/>
      <c r="O9126" s="146"/>
      <c r="P9126" s="146"/>
      <c r="Q9126" s="146"/>
      <c r="R9126" s="34"/>
      <c r="S9126" s="35"/>
      <c r="T9126" s="147"/>
    </row>
    <row r="9127">
      <c r="A9127" s="147"/>
      <c r="B9127" s="64"/>
      <c r="C9127" s="147" t="s">
        <v>217</v>
      </c>
      <c r="E9127" s="161"/>
      <c r="F9127" s="162"/>
      <c r="G9127" s="147"/>
      <c r="H9127" s="146"/>
      <c r="J9127" s="146"/>
      <c r="L9127" s="150"/>
      <c r="N9127" s="163"/>
      <c r="O9127" s="146"/>
      <c r="P9127" s="146"/>
      <c r="Q9127" s="146"/>
      <c r="R9127" s="34"/>
      <c r="S9127" s="35"/>
      <c r="T9127" s="147"/>
    </row>
    <row r="9128">
      <c r="A9128" s="147"/>
      <c r="B9128" s="64"/>
      <c r="C9128" s="147" t="s">
        <v>217</v>
      </c>
      <c r="E9128" s="161"/>
      <c r="F9128" s="162"/>
      <c r="G9128" s="147"/>
      <c r="H9128" s="146"/>
      <c r="J9128" s="146"/>
      <c r="L9128" s="150"/>
      <c r="N9128" s="163"/>
      <c r="O9128" s="146"/>
      <c r="P9128" s="146"/>
      <c r="Q9128" s="146"/>
      <c r="R9128" s="34"/>
      <c r="S9128" s="35"/>
      <c r="T9128" s="147"/>
    </row>
    <row r="9129">
      <c r="A9129" s="147"/>
      <c r="B9129" s="64"/>
      <c r="C9129" s="147" t="s">
        <v>217</v>
      </c>
      <c r="E9129" s="161"/>
      <c r="F9129" s="162"/>
      <c r="G9129" s="147"/>
      <c r="H9129" s="146"/>
      <c r="J9129" s="146"/>
      <c r="L9129" s="150"/>
      <c r="N9129" s="163"/>
      <c r="O9129" s="146"/>
      <c r="P9129" s="146"/>
      <c r="Q9129" s="146"/>
      <c r="R9129" s="34"/>
      <c r="S9129" s="35"/>
      <c r="T9129" s="147"/>
    </row>
    <row r="9130">
      <c r="A9130" s="147"/>
      <c r="B9130" s="64"/>
      <c r="C9130" s="147" t="s">
        <v>217</v>
      </c>
      <c r="E9130" s="161"/>
      <c r="F9130" s="162"/>
      <c r="G9130" s="147"/>
      <c r="H9130" s="146"/>
      <c r="J9130" s="146"/>
      <c r="L9130" s="150"/>
      <c r="N9130" s="163"/>
      <c r="O9130" s="146"/>
      <c r="P9130" s="146"/>
      <c r="Q9130" s="146"/>
      <c r="R9130" s="34"/>
      <c r="S9130" s="35"/>
      <c r="T9130" s="147"/>
    </row>
    <row r="9131">
      <c r="A9131" s="147"/>
      <c r="B9131" s="64"/>
      <c r="C9131" s="147" t="s">
        <v>217</v>
      </c>
      <c r="E9131" s="161"/>
      <c r="F9131" s="162"/>
      <c r="G9131" s="147"/>
      <c r="H9131" s="146"/>
      <c r="J9131" s="146"/>
      <c r="L9131" s="150"/>
      <c r="N9131" s="163"/>
      <c r="O9131" s="146"/>
      <c r="P9131" s="146"/>
      <c r="Q9131" s="146"/>
      <c r="R9131" s="34"/>
      <c r="S9131" s="35"/>
      <c r="T9131" s="147"/>
    </row>
    <row r="9132">
      <c r="A9132" s="147"/>
      <c r="B9132" s="64"/>
      <c r="C9132" s="147" t="s">
        <v>217</v>
      </c>
      <c r="E9132" s="161"/>
      <c r="F9132" s="162"/>
      <c r="G9132" s="147"/>
      <c r="H9132" s="146"/>
      <c r="J9132" s="146"/>
      <c r="L9132" s="150"/>
      <c r="N9132" s="163"/>
      <c r="O9132" s="146"/>
      <c r="P9132" s="146"/>
      <c r="Q9132" s="146"/>
      <c r="R9132" s="34"/>
      <c r="S9132" s="35"/>
      <c r="T9132" s="147"/>
    </row>
    <row r="9133">
      <c r="A9133" s="147"/>
      <c r="B9133" s="64"/>
      <c r="C9133" s="147" t="s">
        <v>217</v>
      </c>
      <c r="E9133" s="161"/>
      <c r="F9133" s="162"/>
      <c r="G9133" s="147"/>
      <c r="H9133" s="146"/>
      <c r="J9133" s="146"/>
      <c r="L9133" s="150"/>
      <c r="N9133" s="163"/>
      <c r="O9133" s="146"/>
      <c r="P9133" s="146"/>
      <c r="Q9133" s="146"/>
      <c r="R9133" s="34"/>
      <c r="S9133" s="35"/>
      <c r="T9133" s="147"/>
    </row>
    <row r="9134">
      <c r="A9134" s="147"/>
      <c r="B9134" s="64"/>
      <c r="C9134" s="147" t="s">
        <v>217</v>
      </c>
      <c r="E9134" s="161"/>
      <c r="F9134" s="162"/>
      <c r="G9134" s="147"/>
      <c r="H9134" s="146"/>
      <c r="J9134" s="146"/>
      <c r="L9134" s="150"/>
      <c r="N9134" s="163"/>
      <c r="O9134" s="146"/>
      <c r="P9134" s="146"/>
      <c r="Q9134" s="146"/>
      <c r="R9134" s="34"/>
      <c r="S9134" s="35"/>
      <c r="T9134" s="147"/>
    </row>
    <row r="9135">
      <c r="A9135" s="147"/>
      <c r="B9135" s="64"/>
      <c r="C9135" s="147" t="s">
        <v>217</v>
      </c>
      <c r="E9135" s="161"/>
      <c r="F9135" s="162"/>
      <c r="G9135" s="147"/>
      <c r="H9135" s="146"/>
      <c r="J9135" s="146"/>
      <c r="L9135" s="150"/>
      <c r="N9135" s="163"/>
      <c r="O9135" s="146"/>
      <c r="P9135" s="146"/>
      <c r="Q9135" s="146"/>
      <c r="R9135" s="34"/>
      <c r="S9135" s="35"/>
      <c r="T9135" s="147"/>
    </row>
    <row r="9136">
      <c r="A9136" s="147"/>
      <c r="B9136" s="64"/>
      <c r="C9136" s="147" t="s">
        <v>217</v>
      </c>
      <c r="E9136" s="161"/>
      <c r="F9136" s="162"/>
      <c r="G9136" s="147"/>
      <c r="H9136" s="146"/>
      <c r="J9136" s="146"/>
      <c r="L9136" s="150"/>
      <c r="N9136" s="163"/>
      <c r="O9136" s="146"/>
      <c r="P9136" s="146"/>
      <c r="Q9136" s="146"/>
      <c r="R9136" s="34"/>
      <c r="S9136" s="35"/>
      <c r="T9136" s="147"/>
    </row>
    <row r="9137">
      <c r="A9137" s="147"/>
      <c r="B9137" s="64"/>
      <c r="C9137" s="147" t="s">
        <v>217</v>
      </c>
      <c r="E9137" s="161"/>
      <c r="F9137" s="162"/>
      <c r="G9137" s="147"/>
      <c r="H9137" s="146"/>
      <c r="J9137" s="146"/>
      <c r="L9137" s="150"/>
      <c r="N9137" s="163"/>
      <c r="O9137" s="146"/>
      <c r="P9137" s="146"/>
      <c r="Q9137" s="146"/>
      <c r="R9137" s="34"/>
      <c r="S9137" s="35"/>
      <c r="T9137" s="147"/>
    </row>
    <row r="9138">
      <c r="A9138" s="147"/>
      <c r="B9138" s="64"/>
      <c r="C9138" s="147" t="s">
        <v>217</v>
      </c>
      <c r="E9138" s="161"/>
      <c r="F9138" s="162"/>
      <c r="G9138" s="147"/>
      <c r="H9138" s="146"/>
      <c r="J9138" s="146"/>
      <c r="L9138" s="150"/>
      <c r="N9138" s="163"/>
      <c r="O9138" s="146"/>
      <c r="P9138" s="146"/>
      <c r="Q9138" s="146"/>
      <c r="R9138" s="34"/>
      <c r="S9138" s="35"/>
      <c r="T9138" s="147"/>
    </row>
    <row r="9139">
      <c r="A9139" s="147"/>
      <c r="B9139" s="64"/>
      <c r="C9139" s="147" t="s">
        <v>217</v>
      </c>
      <c r="E9139" s="161"/>
      <c r="F9139" s="162"/>
      <c r="G9139" s="147"/>
      <c r="H9139" s="146"/>
      <c r="J9139" s="146"/>
      <c r="L9139" s="150"/>
      <c r="N9139" s="163"/>
      <c r="O9139" s="146"/>
      <c r="P9139" s="146"/>
      <c r="Q9139" s="146"/>
      <c r="R9139" s="34"/>
      <c r="S9139" s="35"/>
      <c r="T9139" s="147"/>
    </row>
    <row r="9140">
      <c r="A9140" s="147"/>
      <c r="B9140" s="64"/>
      <c r="C9140" s="147" t="s">
        <v>217</v>
      </c>
      <c r="E9140" s="161"/>
      <c r="F9140" s="162"/>
      <c r="G9140" s="147"/>
      <c r="H9140" s="146"/>
      <c r="J9140" s="146"/>
      <c r="L9140" s="150"/>
      <c r="N9140" s="163"/>
      <c r="O9140" s="146"/>
      <c r="P9140" s="146"/>
      <c r="Q9140" s="146"/>
      <c r="R9140" s="34"/>
      <c r="S9140" s="35"/>
      <c r="T9140" s="147"/>
    </row>
    <row r="9141">
      <c r="A9141" s="147"/>
      <c r="B9141" s="64"/>
      <c r="C9141" s="147" t="s">
        <v>217</v>
      </c>
      <c r="E9141" s="161"/>
      <c r="F9141" s="162"/>
      <c r="G9141" s="147"/>
      <c r="H9141" s="146"/>
      <c r="J9141" s="146"/>
      <c r="L9141" s="150"/>
      <c r="N9141" s="163"/>
      <c r="O9141" s="146"/>
      <c r="P9141" s="146"/>
      <c r="Q9141" s="146"/>
      <c r="R9141" s="34"/>
      <c r="S9141" s="35"/>
      <c r="T9141" s="147"/>
    </row>
    <row r="9142">
      <c r="A9142" s="147"/>
      <c r="B9142" s="64"/>
      <c r="C9142" s="147" t="s">
        <v>217</v>
      </c>
      <c r="E9142" s="161"/>
      <c r="F9142" s="162"/>
      <c r="G9142" s="147"/>
      <c r="H9142" s="146"/>
      <c r="J9142" s="146"/>
      <c r="L9142" s="150"/>
      <c r="N9142" s="163"/>
      <c r="O9142" s="146"/>
      <c r="P9142" s="146"/>
      <c r="Q9142" s="146"/>
      <c r="R9142" s="34"/>
      <c r="S9142" s="35"/>
      <c r="T9142" s="147"/>
    </row>
    <row r="9143">
      <c r="A9143" s="147"/>
      <c r="B9143" s="64"/>
      <c r="C9143" s="147" t="s">
        <v>217</v>
      </c>
      <c r="E9143" s="161"/>
      <c r="F9143" s="162"/>
      <c r="G9143" s="147"/>
      <c r="H9143" s="146"/>
      <c r="J9143" s="146"/>
      <c r="L9143" s="150"/>
      <c r="N9143" s="163"/>
      <c r="O9143" s="146"/>
      <c r="P9143" s="146"/>
      <c r="Q9143" s="146"/>
      <c r="R9143" s="34"/>
      <c r="S9143" s="35"/>
      <c r="T9143" s="147"/>
    </row>
    <row r="9144">
      <c r="A9144" s="147"/>
      <c r="B9144" s="64"/>
      <c r="C9144" s="147" t="s">
        <v>217</v>
      </c>
      <c r="E9144" s="161"/>
      <c r="F9144" s="162"/>
      <c r="G9144" s="147"/>
      <c r="H9144" s="146"/>
      <c r="J9144" s="146"/>
      <c r="L9144" s="150"/>
      <c r="N9144" s="163"/>
      <c r="O9144" s="146"/>
      <c r="P9144" s="146"/>
      <c r="Q9144" s="146"/>
      <c r="R9144" s="34"/>
      <c r="S9144" s="35"/>
      <c r="T9144" s="147"/>
    </row>
    <row r="9145">
      <c r="A9145" s="147"/>
      <c r="B9145" s="64"/>
      <c r="C9145" s="147" t="s">
        <v>217</v>
      </c>
      <c r="E9145" s="161"/>
      <c r="F9145" s="162"/>
      <c r="G9145" s="147"/>
      <c r="H9145" s="146"/>
      <c r="J9145" s="146"/>
      <c r="L9145" s="150"/>
      <c r="N9145" s="163"/>
      <c r="O9145" s="146"/>
      <c r="P9145" s="146"/>
      <c r="Q9145" s="146"/>
      <c r="R9145" s="34"/>
      <c r="S9145" s="35"/>
      <c r="T9145" s="147"/>
    </row>
    <row r="9146">
      <c r="A9146" s="147"/>
      <c r="B9146" s="64"/>
      <c r="C9146" s="147" t="s">
        <v>217</v>
      </c>
      <c r="E9146" s="161"/>
      <c r="F9146" s="162"/>
      <c r="G9146" s="147"/>
      <c r="H9146" s="146"/>
      <c r="J9146" s="146"/>
      <c r="L9146" s="150"/>
      <c r="N9146" s="163"/>
      <c r="O9146" s="146"/>
      <c r="P9146" s="146"/>
      <c r="Q9146" s="146"/>
      <c r="R9146" s="34"/>
      <c r="S9146" s="35"/>
      <c r="T9146" s="147"/>
    </row>
    <row r="9147">
      <c r="A9147" s="147"/>
      <c r="B9147" s="64"/>
      <c r="C9147" s="147" t="s">
        <v>217</v>
      </c>
      <c r="E9147" s="161"/>
      <c r="F9147" s="162"/>
      <c r="G9147" s="147"/>
      <c r="H9147" s="146"/>
      <c r="J9147" s="146"/>
      <c r="L9147" s="150"/>
      <c r="N9147" s="163"/>
      <c r="O9147" s="146"/>
      <c r="P9147" s="146"/>
      <c r="Q9147" s="146"/>
      <c r="R9147" s="34"/>
      <c r="S9147" s="35"/>
      <c r="T9147" s="147"/>
    </row>
    <row r="9148">
      <c r="A9148" s="147"/>
      <c r="B9148" s="64"/>
      <c r="C9148" s="147" t="s">
        <v>217</v>
      </c>
      <c r="E9148" s="161"/>
      <c r="F9148" s="162"/>
      <c r="G9148" s="147"/>
      <c r="H9148" s="146"/>
      <c r="J9148" s="146"/>
      <c r="L9148" s="150"/>
      <c r="N9148" s="163"/>
      <c r="O9148" s="146"/>
      <c r="P9148" s="146"/>
      <c r="Q9148" s="146"/>
      <c r="R9148" s="34"/>
      <c r="S9148" s="35"/>
      <c r="T9148" s="147"/>
    </row>
    <row r="9149">
      <c r="A9149" s="147"/>
      <c r="B9149" s="64"/>
      <c r="C9149" s="147" t="s">
        <v>217</v>
      </c>
      <c r="E9149" s="161"/>
      <c r="F9149" s="162"/>
      <c r="G9149" s="147"/>
      <c r="H9149" s="146"/>
      <c r="J9149" s="146"/>
      <c r="L9149" s="150"/>
      <c r="N9149" s="163"/>
      <c r="O9149" s="146"/>
      <c r="P9149" s="146"/>
      <c r="Q9149" s="146"/>
      <c r="R9149" s="34"/>
      <c r="S9149" s="35"/>
      <c r="T9149" s="147"/>
    </row>
    <row r="9150">
      <c r="A9150" s="147"/>
      <c r="B9150" s="64"/>
      <c r="C9150" s="147" t="s">
        <v>217</v>
      </c>
      <c r="E9150" s="161"/>
      <c r="F9150" s="162"/>
      <c r="G9150" s="147"/>
      <c r="H9150" s="146"/>
      <c r="J9150" s="146"/>
      <c r="L9150" s="150"/>
      <c r="N9150" s="163"/>
      <c r="O9150" s="146"/>
      <c r="P9150" s="146"/>
      <c r="Q9150" s="146"/>
      <c r="R9150" s="34"/>
      <c r="S9150" s="35"/>
      <c r="T9150" s="147"/>
    </row>
    <row r="9151">
      <c r="A9151" s="147"/>
      <c r="B9151" s="64"/>
      <c r="C9151" s="147" t="s">
        <v>217</v>
      </c>
      <c r="E9151" s="161"/>
      <c r="F9151" s="162"/>
      <c r="G9151" s="147"/>
      <c r="H9151" s="146"/>
      <c r="J9151" s="146"/>
      <c r="L9151" s="150"/>
      <c r="N9151" s="163"/>
      <c r="O9151" s="146"/>
      <c r="P9151" s="146"/>
      <c r="Q9151" s="146"/>
      <c r="R9151" s="34"/>
      <c r="S9151" s="35"/>
      <c r="T9151" s="147"/>
    </row>
    <row r="9152">
      <c r="A9152" s="147"/>
      <c r="B9152" s="64"/>
      <c r="C9152" s="147" t="s">
        <v>217</v>
      </c>
      <c r="E9152" s="161"/>
      <c r="F9152" s="162"/>
      <c r="G9152" s="147"/>
      <c r="H9152" s="146"/>
      <c r="J9152" s="146"/>
      <c r="L9152" s="150"/>
      <c r="N9152" s="163"/>
      <c r="O9152" s="146"/>
      <c r="P9152" s="146"/>
      <c r="Q9152" s="146"/>
      <c r="R9152" s="34"/>
      <c r="S9152" s="35"/>
      <c r="T9152" s="147"/>
    </row>
    <row r="9153">
      <c r="A9153" s="147"/>
      <c r="B9153" s="64"/>
      <c r="C9153" s="147" t="s">
        <v>217</v>
      </c>
      <c r="E9153" s="161"/>
      <c r="F9153" s="162"/>
      <c r="G9153" s="147"/>
      <c r="H9153" s="146"/>
      <c r="J9153" s="146"/>
      <c r="L9153" s="150"/>
      <c r="N9153" s="163"/>
      <c r="O9153" s="146"/>
      <c r="P9153" s="146"/>
      <c r="Q9153" s="146"/>
      <c r="R9153" s="34"/>
      <c r="S9153" s="35"/>
      <c r="T9153" s="147"/>
    </row>
    <row r="9154">
      <c r="A9154" s="147"/>
      <c r="B9154" s="64"/>
      <c r="C9154" s="147" t="s">
        <v>217</v>
      </c>
      <c r="E9154" s="161"/>
      <c r="F9154" s="162"/>
      <c r="G9154" s="147"/>
      <c r="H9154" s="146"/>
      <c r="J9154" s="146"/>
      <c r="L9154" s="150"/>
      <c r="N9154" s="163"/>
      <c r="O9154" s="146"/>
      <c r="P9154" s="146"/>
      <c r="Q9154" s="146"/>
      <c r="R9154" s="34"/>
      <c r="S9154" s="35"/>
      <c r="T9154" s="147"/>
    </row>
    <row r="9155">
      <c r="A9155" s="147"/>
      <c r="B9155" s="64"/>
      <c r="C9155" s="147" t="s">
        <v>217</v>
      </c>
      <c r="E9155" s="161"/>
      <c r="F9155" s="162"/>
      <c r="G9155" s="147"/>
      <c r="H9155" s="146"/>
      <c r="J9155" s="146"/>
      <c r="L9155" s="150"/>
      <c r="N9155" s="163"/>
      <c r="O9155" s="146"/>
      <c r="P9155" s="146"/>
      <c r="Q9155" s="146"/>
      <c r="R9155" s="34"/>
      <c r="S9155" s="35"/>
      <c r="T9155" s="147"/>
    </row>
    <row r="9156">
      <c r="A9156" s="147"/>
      <c r="B9156" s="64"/>
      <c r="C9156" s="147" t="s">
        <v>217</v>
      </c>
      <c r="E9156" s="161"/>
      <c r="F9156" s="162"/>
      <c r="G9156" s="147"/>
      <c r="H9156" s="146"/>
      <c r="J9156" s="146"/>
      <c r="L9156" s="150"/>
      <c r="N9156" s="163"/>
      <c r="O9156" s="146"/>
      <c r="P9156" s="146"/>
      <c r="Q9156" s="146"/>
      <c r="R9156" s="34"/>
      <c r="S9156" s="35"/>
      <c r="T9156" s="147"/>
    </row>
    <row r="9157">
      <c r="A9157" s="147"/>
      <c r="B9157" s="64"/>
      <c r="C9157" s="147" t="s">
        <v>217</v>
      </c>
      <c r="E9157" s="161"/>
      <c r="F9157" s="162"/>
      <c r="G9157" s="147"/>
      <c r="H9157" s="146"/>
      <c r="J9157" s="146"/>
      <c r="L9157" s="150"/>
      <c r="N9157" s="163"/>
      <c r="O9157" s="146"/>
      <c r="P9157" s="146"/>
      <c r="Q9157" s="146"/>
      <c r="R9157" s="34"/>
      <c r="S9157" s="35"/>
      <c r="T9157" s="147"/>
    </row>
    <row r="9158">
      <c r="A9158" s="147"/>
      <c r="B9158" s="64"/>
      <c r="C9158" s="147" t="s">
        <v>217</v>
      </c>
      <c r="E9158" s="161"/>
      <c r="F9158" s="162"/>
      <c r="G9158" s="147"/>
      <c r="H9158" s="146"/>
      <c r="J9158" s="146"/>
      <c r="L9158" s="150"/>
      <c r="N9158" s="163"/>
      <c r="O9158" s="146"/>
      <c r="P9158" s="146"/>
      <c r="Q9158" s="146"/>
      <c r="R9158" s="34"/>
      <c r="S9158" s="35"/>
      <c r="T9158" s="147"/>
    </row>
    <row r="9159">
      <c r="A9159" s="147"/>
      <c r="B9159" s="64"/>
      <c r="C9159" s="147" t="s">
        <v>217</v>
      </c>
      <c r="E9159" s="161"/>
      <c r="F9159" s="162"/>
      <c r="G9159" s="147"/>
      <c r="H9159" s="146"/>
      <c r="J9159" s="146"/>
      <c r="L9159" s="150"/>
      <c r="N9159" s="163"/>
      <c r="O9159" s="146"/>
      <c r="P9159" s="146"/>
      <c r="Q9159" s="146"/>
      <c r="R9159" s="34"/>
      <c r="S9159" s="35"/>
      <c r="T9159" s="147"/>
    </row>
    <row r="9160">
      <c r="A9160" s="147"/>
      <c r="B9160" s="64"/>
      <c r="C9160" s="147" t="s">
        <v>217</v>
      </c>
      <c r="E9160" s="161"/>
      <c r="F9160" s="162"/>
      <c r="G9160" s="147"/>
      <c r="H9160" s="146"/>
      <c r="J9160" s="146"/>
      <c r="L9160" s="150"/>
      <c r="N9160" s="163"/>
      <c r="O9160" s="146"/>
      <c r="P9160" s="146"/>
      <c r="Q9160" s="146"/>
      <c r="R9160" s="34"/>
      <c r="S9160" s="35"/>
      <c r="T9160" s="147"/>
    </row>
    <row r="9161">
      <c r="A9161" s="147"/>
      <c r="B9161" s="64"/>
      <c r="C9161" s="147" t="s">
        <v>217</v>
      </c>
      <c r="E9161" s="161"/>
      <c r="F9161" s="162"/>
      <c r="G9161" s="147"/>
      <c r="H9161" s="146"/>
      <c r="J9161" s="146"/>
      <c r="L9161" s="150"/>
      <c r="N9161" s="163"/>
      <c r="O9161" s="146"/>
      <c r="P9161" s="146"/>
      <c r="Q9161" s="146"/>
      <c r="R9161" s="34"/>
      <c r="S9161" s="35"/>
      <c r="T9161" s="147"/>
    </row>
    <row r="9162">
      <c r="A9162" s="147"/>
      <c r="B9162" s="64"/>
      <c r="C9162" s="147" t="s">
        <v>217</v>
      </c>
      <c r="E9162" s="161"/>
      <c r="F9162" s="162"/>
      <c r="G9162" s="147"/>
      <c r="H9162" s="146"/>
      <c r="J9162" s="146"/>
      <c r="L9162" s="150"/>
      <c r="N9162" s="163"/>
      <c r="O9162" s="146"/>
      <c r="P9162" s="146"/>
      <c r="Q9162" s="146"/>
      <c r="R9162" s="34"/>
      <c r="S9162" s="35"/>
      <c r="T9162" s="147"/>
    </row>
    <row r="9163">
      <c r="A9163" s="147"/>
      <c r="B9163" s="64"/>
      <c r="C9163" s="147" t="s">
        <v>217</v>
      </c>
      <c r="E9163" s="161"/>
      <c r="F9163" s="162"/>
      <c r="G9163" s="147"/>
      <c r="H9163" s="146"/>
      <c r="J9163" s="146"/>
      <c r="L9163" s="150"/>
      <c r="N9163" s="163"/>
      <c r="O9163" s="146"/>
      <c r="P9163" s="146"/>
      <c r="Q9163" s="146"/>
      <c r="R9163" s="34"/>
      <c r="S9163" s="35"/>
      <c r="T9163" s="147"/>
    </row>
    <row r="9164">
      <c r="A9164" s="147"/>
      <c r="B9164" s="64"/>
      <c r="C9164" s="147" t="s">
        <v>217</v>
      </c>
      <c r="E9164" s="161"/>
      <c r="F9164" s="162"/>
      <c r="G9164" s="147"/>
      <c r="H9164" s="146"/>
      <c r="J9164" s="146"/>
      <c r="L9164" s="150"/>
      <c r="N9164" s="163"/>
      <c r="O9164" s="146"/>
      <c r="P9164" s="146"/>
      <c r="Q9164" s="146"/>
      <c r="R9164" s="34"/>
      <c r="S9164" s="35"/>
      <c r="T9164" s="147"/>
    </row>
    <row r="9165">
      <c r="A9165" s="147"/>
      <c r="B9165" s="64"/>
      <c r="C9165" s="147" t="s">
        <v>217</v>
      </c>
      <c r="E9165" s="161"/>
      <c r="F9165" s="162"/>
      <c r="G9165" s="147"/>
      <c r="H9165" s="146"/>
      <c r="J9165" s="146"/>
      <c r="L9165" s="150"/>
      <c r="N9165" s="163"/>
      <c r="O9165" s="146"/>
      <c r="P9165" s="146"/>
      <c r="Q9165" s="146"/>
      <c r="R9165" s="34"/>
      <c r="S9165" s="35"/>
      <c r="T9165" s="147"/>
    </row>
    <row r="9166">
      <c r="A9166" s="147"/>
      <c r="B9166" s="64"/>
      <c r="C9166" s="147" t="s">
        <v>217</v>
      </c>
      <c r="E9166" s="161"/>
      <c r="F9166" s="162"/>
      <c r="G9166" s="147"/>
      <c r="H9166" s="146"/>
      <c r="J9166" s="146"/>
      <c r="L9166" s="150"/>
      <c r="N9166" s="163"/>
      <c r="O9166" s="146"/>
      <c r="P9166" s="146"/>
      <c r="Q9166" s="146"/>
      <c r="R9166" s="34"/>
      <c r="S9166" s="35"/>
      <c r="T9166" s="147"/>
    </row>
    <row r="9167">
      <c r="A9167" s="147"/>
      <c r="B9167" s="64"/>
      <c r="C9167" s="147" t="s">
        <v>217</v>
      </c>
      <c r="E9167" s="161"/>
      <c r="F9167" s="162"/>
      <c r="G9167" s="147"/>
      <c r="H9167" s="146"/>
      <c r="J9167" s="146"/>
      <c r="L9167" s="150"/>
      <c r="N9167" s="163"/>
      <c r="O9167" s="146"/>
      <c r="P9167" s="146"/>
      <c r="Q9167" s="146"/>
      <c r="R9167" s="34"/>
      <c r="S9167" s="35"/>
      <c r="T9167" s="147"/>
    </row>
    <row r="9168">
      <c r="A9168" s="147"/>
      <c r="B9168" s="64"/>
      <c r="C9168" s="147" t="s">
        <v>217</v>
      </c>
      <c r="E9168" s="161"/>
      <c r="F9168" s="162"/>
      <c r="G9168" s="147"/>
      <c r="H9168" s="146"/>
      <c r="J9168" s="146"/>
      <c r="L9168" s="150"/>
      <c r="N9168" s="163"/>
      <c r="O9168" s="146"/>
      <c r="P9168" s="146"/>
      <c r="Q9168" s="146"/>
      <c r="R9168" s="34"/>
      <c r="S9168" s="35"/>
      <c r="T9168" s="147"/>
    </row>
    <row r="9169">
      <c r="A9169" s="147"/>
      <c r="B9169" s="64"/>
      <c r="C9169" s="147" t="s">
        <v>217</v>
      </c>
      <c r="E9169" s="161"/>
      <c r="F9169" s="162"/>
      <c r="G9169" s="147"/>
      <c r="H9169" s="146"/>
      <c r="J9169" s="146"/>
      <c r="L9169" s="150"/>
      <c r="N9169" s="163"/>
      <c r="O9169" s="146"/>
      <c r="P9169" s="146"/>
      <c r="Q9169" s="146"/>
      <c r="R9169" s="34"/>
      <c r="S9169" s="35"/>
      <c r="T9169" s="147"/>
    </row>
    <row r="9170">
      <c r="A9170" s="147"/>
      <c r="B9170" s="64"/>
      <c r="C9170" s="147" t="s">
        <v>217</v>
      </c>
      <c r="E9170" s="161"/>
      <c r="F9170" s="162"/>
      <c r="G9170" s="147"/>
      <c r="H9170" s="146"/>
      <c r="J9170" s="146"/>
      <c r="L9170" s="150"/>
      <c r="N9170" s="163"/>
      <c r="O9170" s="146"/>
      <c r="P9170" s="146"/>
      <c r="Q9170" s="146"/>
      <c r="R9170" s="34"/>
      <c r="S9170" s="35"/>
      <c r="T9170" s="147"/>
    </row>
    <row r="9171">
      <c r="A9171" s="147"/>
      <c r="B9171" s="64"/>
      <c r="C9171" s="147" t="s">
        <v>217</v>
      </c>
      <c r="E9171" s="161"/>
      <c r="F9171" s="162"/>
      <c r="G9171" s="147"/>
      <c r="H9171" s="146"/>
      <c r="J9171" s="146"/>
      <c r="L9171" s="150"/>
      <c r="N9171" s="163"/>
      <c r="O9171" s="146"/>
      <c r="P9171" s="146"/>
      <c r="Q9171" s="146"/>
      <c r="R9171" s="34"/>
      <c r="S9171" s="35"/>
      <c r="T9171" s="147"/>
    </row>
    <row r="9172">
      <c r="A9172" s="147"/>
      <c r="B9172" s="64"/>
      <c r="C9172" s="147" t="s">
        <v>217</v>
      </c>
      <c r="E9172" s="161"/>
      <c r="F9172" s="162"/>
      <c r="G9172" s="147"/>
      <c r="H9172" s="146"/>
      <c r="J9172" s="146"/>
      <c r="L9172" s="150"/>
      <c r="N9172" s="163"/>
      <c r="O9172" s="146"/>
      <c r="P9172" s="146"/>
      <c r="Q9172" s="146"/>
      <c r="R9172" s="34"/>
      <c r="S9172" s="35"/>
      <c r="T9172" s="147"/>
    </row>
    <row r="9173">
      <c r="A9173" s="147"/>
      <c r="B9173" s="64"/>
      <c r="C9173" s="147" t="s">
        <v>217</v>
      </c>
      <c r="E9173" s="161"/>
      <c r="F9173" s="162"/>
      <c r="G9173" s="147"/>
      <c r="H9173" s="146"/>
      <c r="J9173" s="146"/>
      <c r="L9173" s="150"/>
      <c r="N9173" s="163"/>
      <c r="O9173" s="146"/>
      <c r="P9173" s="146"/>
      <c r="Q9173" s="146"/>
      <c r="R9173" s="34"/>
      <c r="S9173" s="35"/>
      <c r="T9173" s="147"/>
    </row>
    <row r="9174">
      <c r="A9174" s="147"/>
      <c r="B9174" s="64"/>
      <c r="C9174" s="147" t="s">
        <v>217</v>
      </c>
      <c r="E9174" s="161"/>
      <c r="F9174" s="162"/>
      <c r="G9174" s="147"/>
      <c r="H9174" s="146"/>
      <c r="J9174" s="146"/>
      <c r="L9174" s="150"/>
      <c r="N9174" s="163"/>
      <c r="O9174" s="146"/>
      <c r="P9174" s="146"/>
      <c r="Q9174" s="146"/>
      <c r="R9174" s="34"/>
      <c r="S9174" s="35"/>
      <c r="T9174" s="147"/>
    </row>
    <row r="9175">
      <c r="A9175" s="147"/>
      <c r="B9175" s="64"/>
      <c r="C9175" s="147" t="s">
        <v>217</v>
      </c>
      <c r="E9175" s="161"/>
      <c r="F9175" s="162"/>
      <c r="G9175" s="147"/>
      <c r="H9175" s="146"/>
      <c r="J9175" s="146"/>
      <c r="L9175" s="150"/>
      <c r="N9175" s="163"/>
      <c r="O9175" s="146"/>
      <c r="P9175" s="146"/>
      <c r="Q9175" s="146"/>
      <c r="R9175" s="34"/>
      <c r="S9175" s="35"/>
      <c r="T9175" s="147"/>
    </row>
    <row r="9176">
      <c r="A9176" s="147"/>
      <c r="B9176" s="64"/>
      <c r="C9176" s="147" t="s">
        <v>217</v>
      </c>
      <c r="E9176" s="161"/>
      <c r="F9176" s="162"/>
      <c r="G9176" s="147"/>
      <c r="H9176" s="146"/>
      <c r="J9176" s="146"/>
      <c r="L9176" s="150"/>
      <c r="N9176" s="163"/>
      <c r="O9176" s="146"/>
      <c r="P9176" s="146"/>
      <c r="Q9176" s="146"/>
      <c r="R9176" s="34"/>
      <c r="S9176" s="35"/>
      <c r="T9176" s="147"/>
    </row>
    <row r="9177">
      <c r="A9177" s="147"/>
      <c r="B9177" s="64"/>
      <c r="C9177" s="147" t="s">
        <v>217</v>
      </c>
      <c r="E9177" s="161"/>
      <c r="F9177" s="162"/>
      <c r="G9177" s="147"/>
      <c r="H9177" s="146"/>
      <c r="J9177" s="146"/>
      <c r="L9177" s="150"/>
      <c r="N9177" s="163"/>
      <c r="O9177" s="146"/>
      <c r="P9177" s="146"/>
      <c r="Q9177" s="146"/>
      <c r="R9177" s="34"/>
      <c r="S9177" s="35"/>
      <c r="T9177" s="147"/>
    </row>
    <row r="9178">
      <c r="A9178" s="147"/>
      <c r="B9178" s="64"/>
      <c r="C9178" s="147" t="s">
        <v>217</v>
      </c>
      <c r="E9178" s="161"/>
      <c r="F9178" s="162"/>
      <c r="G9178" s="147"/>
      <c r="H9178" s="146"/>
      <c r="J9178" s="146"/>
      <c r="L9178" s="150"/>
      <c r="N9178" s="163"/>
      <c r="O9178" s="146"/>
      <c r="P9178" s="146"/>
      <c r="Q9178" s="146"/>
      <c r="R9178" s="34"/>
      <c r="S9178" s="35"/>
      <c r="T9178" s="147"/>
    </row>
    <row r="9179">
      <c r="A9179" s="147"/>
      <c r="B9179" s="64"/>
      <c r="C9179" s="147" t="s">
        <v>217</v>
      </c>
      <c r="E9179" s="161"/>
      <c r="F9179" s="162"/>
      <c r="G9179" s="147"/>
      <c r="H9179" s="146"/>
      <c r="J9179" s="146"/>
      <c r="L9179" s="150"/>
      <c r="N9179" s="163"/>
      <c r="O9179" s="146"/>
      <c r="P9179" s="146"/>
      <c r="Q9179" s="146"/>
      <c r="R9179" s="34"/>
      <c r="S9179" s="35"/>
      <c r="T9179" s="147"/>
    </row>
    <row r="9180">
      <c r="A9180" s="147"/>
      <c r="B9180" s="64"/>
      <c r="C9180" s="147" t="s">
        <v>217</v>
      </c>
      <c r="E9180" s="161"/>
      <c r="F9180" s="162"/>
      <c r="G9180" s="147"/>
      <c r="H9180" s="146"/>
      <c r="J9180" s="146"/>
      <c r="L9180" s="150"/>
      <c r="N9180" s="163"/>
      <c r="O9180" s="146"/>
      <c r="P9180" s="146"/>
      <c r="Q9180" s="146"/>
      <c r="R9180" s="34"/>
      <c r="S9180" s="35"/>
      <c r="T9180" s="147"/>
    </row>
    <row r="9181">
      <c r="A9181" s="147"/>
      <c r="B9181" s="64"/>
      <c r="C9181" s="147" t="s">
        <v>217</v>
      </c>
      <c r="E9181" s="161"/>
      <c r="F9181" s="162"/>
      <c r="G9181" s="147"/>
      <c r="H9181" s="146"/>
      <c r="J9181" s="146"/>
      <c r="L9181" s="150"/>
      <c r="N9181" s="163"/>
      <c r="O9181" s="146"/>
      <c r="P9181" s="146"/>
      <c r="Q9181" s="146"/>
      <c r="R9181" s="34"/>
      <c r="S9181" s="35"/>
      <c r="T9181" s="147"/>
    </row>
    <row r="9182">
      <c r="A9182" s="147"/>
      <c r="B9182" s="64"/>
      <c r="C9182" s="147" t="s">
        <v>217</v>
      </c>
      <c r="E9182" s="161"/>
      <c r="F9182" s="162"/>
      <c r="G9182" s="147"/>
      <c r="H9182" s="146"/>
      <c r="J9182" s="146"/>
      <c r="L9182" s="150"/>
      <c r="N9182" s="163"/>
      <c r="O9182" s="146"/>
      <c r="P9182" s="146"/>
      <c r="Q9182" s="146"/>
      <c r="R9182" s="34"/>
      <c r="S9182" s="35"/>
      <c r="T9182" s="147"/>
    </row>
    <row r="9183">
      <c r="A9183" s="147"/>
      <c r="B9183" s="64"/>
      <c r="C9183" s="147" t="s">
        <v>217</v>
      </c>
      <c r="E9183" s="161"/>
      <c r="F9183" s="162"/>
      <c r="G9183" s="147"/>
      <c r="H9183" s="146"/>
      <c r="J9183" s="146"/>
      <c r="L9183" s="150"/>
      <c r="N9183" s="163"/>
      <c r="O9183" s="146"/>
      <c r="P9183" s="146"/>
      <c r="Q9183" s="146"/>
      <c r="R9183" s="34"/>
      <c r="S9183" s="35"/>
      <c r="T9183" s="147"/>
    </row>
    <row r="9184">
      <c r="A9184" s="147"/>
      <c r="B9184" s="64"/>
      <c r="C9184" s="147" t="s">
        <v>217</v>
      </c>
      <c r="E9184" s="161"/>
      <c r="F9184" s="162"/>
      <c r="G9184" s="147"/>
      <c r="H9184" s="146"/>
      <c r="J9184" s="146"/>
      <c r="L9184" s="150"/>
      <c r="N9184" s="163"/>
      <c r="O9184" s="146"/>
      <c r="P9184" s="146"/>
      <c r="Q9184" s="146"/>
      <c r="R9184" s="34"/>
      <c r="S9184" s="35"/>
      <c r="T9184" s="147"/>
    </row>
    <row r="9185">
      <c r="A9185" s="147"/>
      <c r="B9185" s="64"/>
      <c r="C9185" s="147" t="s">
        <v>217</v>
      </c>
      <c r="E9185" s="161"/>
      <c r="F9185" s="162"/>
      <c r="G9185" s="147"/>
      <c r="H9185" s="146"/>
      <c r="J9185" s="146"/>
      <c r="L9185" s="150"/>
      <c r="N9185" s="163"/>
      <c r="O9185" s="146"/>
      <c r="P9185" s="146"/>
      <c r="Q9185" s="146"/>
      <c r="R9185" s="34"/>
      <c r="S9185" s="35"/>
      <c r="T9185" s="147"/>
    </row>
    <row r="9186">
      <c r="A9186" s="147"/>
      <c r="B9186" s="64"/>
      <c r="C9186" s="147" t="s">
        <v>217</v>
      </c>
      <c r="E9186" s="161"/>
      <c r="F9186" s="162"/>
      <c r="G9186" s="147"/>
      <c r="H9186" s="146"/>
      <c r="J9186" s="146"/>
      <c r="L9186" s="150"/>
      <c r="N9186" s="163"/>
      <c r="O9186" s="146"/>
      <c r="P9186" s="146"/>
      <c r="Q9186" s="146"/>
      <c r="R9186" s="34"/>
      <c r="S9186" s="35"/>
      <c r="T9186" s="147"/>
    </row>
    <row r="9187">
      <c r="A9187" s="147"/>
      <c r="B9187" s="64"/>
      <c r="C9187" s="147" t="s">
        <v>217</v>
      </c>
      <c r="E9187" s="161"/>
      <c r="F9187" s="162"/>
      <c r="G9187" s="147"/>
      <c r="H9187" s="146"/>
      <c r="J9187" s="146"/>
      <c r="L9187" s="150"/>
      <c r="N9187" s="163"/>
      <c r="O9187" s="146"/>
      <c r="P9187" s="146"/>
      <c r="Q9187" s="146"/>
      <c r="R9187" s="34"/>
      <c r="S9187" s="35"/>
      <c r="T9187" s="147"/>
    </row>
    <row r="9188">
      <c r="A9188" s="147"/>
      <c r="B9188" s="64"/>
      <c r="C9188" s="147" t="s">
        <v>217</v>
      </c>
      <c r="E9188" s="161"/>
      <c r="F9188" s="162"/>
      <c r="G9188" s="147"/>
      <c r="H9188" s="146"/>
      <c r="J9188" s="146"/>
      <c r="L9188" s="150"/>
      <c r="N9188" s="163"/>
      <c r="O9188" s="146"/>
      <c r="P9188" s="146"/>
      <c r="Q9188" s="146"/>
      <c r="R9188" s="34"/>
      <c r="S9188" s="35"/>
      <c r="T9188" s="147"/>
    </row>
    <row r="9189">
      <c r="A9189" s="147"/>
      <c r="B9189" s="64"/>
      <c r="C9189" s="147" t="s">
        <v>217</v>
      </c>
      <c r="E9189" s="161"/>
      <c r="F9189" s="162"/>
      <c r="G9189" s="147"/>
      <c r="H9189" s="146"/>
      <c r="J9189" s="146"/>
      <c r="L9189" s="150"/>
      <c r="N9189" s="163"/>
      <c r="O9189" s="146"/>
      <c r="P9189" s="146"/>
      <c r="Q9189" s="146"/>
      <c r="R9189" s="34"/>
      <c r="S9189" s="35"/>
      <c r="T9189" s="147"/>
    </row>
    <row r="9190">
      <c r="A9190" s="147"/>
      <c r="B9190" s="64"/>
      <c r="C9190" s="147" t="s">
        <v>217</v>
      </c>
      <c r="E9190" s="161"/>
      <c r="F9190" s="162"/>
      <c r="G9190" s="147"/>
      <c r="H9190" s="146"/>
      <c r="J9190" s="146"/>
      <c r="L9190" s="150"/>
      <c r="N9190" s="163"/>
      <c r="O9190" s="146"/>
      <c r="P9190" s="146"/>
      <c r="Q9190" s="146"/>
      <c r="R9190" s="34"/>
      <c r="S9190" s="35"/>
      <c r="T9190" s="147"/>
    </row>
    <row r="9191">
      <c r="A9191" s="147"/>
      <c r="B9191" s="64"/>
      <c r="C9191" s="147" t="s">
        <v>217</v>
      </c>
      <c r="E9191" s="161"/>
      <c r="F9191" s="162"/>
      <c r="G9191" s="147"/>
      <c r="H9191" s="146"/>
      <c r="J9191" s="146"/>
      <c r="L9191" s="150"/>
      <c r="N9191" s="163"/>
      <c r="O9191" s="146"/>
      <c r="P9191" s="146"/>
      <c r="Q9191" s="146"/>
      <c r="R9191" s="34"/>
      <c r="S9191" s="35"/>
      <c r="T9191" s="147"/>
    </row>
    <row r="9192">
      <c r="A9192" s="147"/>
      <c r="B9192" s="64"/>
      <c r="C9192" s="147" t="s">
        <v>217</v>
      </c>
      <c r="E9192" s="161"/>
      <c r="F9192" s="162"/>
      <c r="G9192" s="147"/>
      <c r="H9192" s="146"/>
      <c r="J9192" s="146"/>
      <c r="L9192" s="150"/>
      <c r="N9192" s="163"/>
      <c r="O9192" s="146"/>
      <c r="P9192" s="146"/>
      <c r="Q9192" s="146"/>
      <c r="R9192" s="34"/>
      <c r="S9192" s="35"/>
      <c r="T9192" s="147"/>
    </row>
    <row r="9193">
      <c r="A9193" s="147"/>
      <c r="B9193" s="64"/>
      <c r="C9193" s="147" t="s">
        <v>217</v>
      </c>
      <c r="E9193" s="161"/>
      <c r="F9193" s="162"/>
      <c r="G9193" s="147"/>
      <c r="H9193" s="146"/>
      <c r="J9193" s="146"/>
      <c r="L9193" s="150"/>
      <c r="N9193" s="163"/>
      <c r="O9193" s="146"/>
      <c r="P9193" s="146"/>
      <c r="Q9193" s="146"/>
      <c r="R9193" s="34"/>
      <c r="S9193" s="35"/>
      <c r="T9193" s="147"/>
    </row>
    <row r="9194">
      <c r="A9194" s="147"/>
      <c r="B9194" s="64"/>
      <c r="C9194" s="147" t="s">
        <v>217</v>
      </c>
      <c r="E9194" s="161"/>
      <c r="F9194" s="162"/>
      <c r="G9194" s="147"/>
      <c r="H9194" s="146"/>
      <c r="J9194" s="146"/>
      <c r="L9194" s="150"/>
      <c r="N9194" s="163"/>
      <c r="O9194" s="146"/>
      <c r="P9194" s="146"/>
      <c r="Q9194" s="146"/>
      <c r="R9194" s="34"/>
      <c r="S9194" s="35"/>
      <c r="T9194" s="147"/>
    </row>
    <row r="9195">
      <c r="A9195" s="147"/>
      <c r="B9195" s="64"/>
      <c r="C9195" s="147" t="s">
        <v>217</v>
      </c>
      <c r="E9195" s="161"/>
      <c r="F9195" s="162"/>
      <c r="G9195" s="147"/>
      <c r="H9195" s="146"/>
      <c r="J9195" s="146"/>
      <c r="L9195" s="150"/>
      <c r="N9195" s="163"/>
      <c r="O9195" s="146"/>
      <c r="P9195" s="146"/>
      <c r="Q9195" s="146"/>
      <c r="R9195" s="34"/>
      <c r="S9195" s="35"/>
      <c r="T9195" s="147"/>
    </row>
    <row r="9196">
      <c r="A9196" s="147"/>
      <c r="B9196" s="64"/>
      <c r="C9196" s="147" t="s">
        <v>217</v>
      </c>
      <c r="E9196" s="161"/>
      <c r="F9196" s="162"/>
      <c r="G9196" s="147"/>
      <c r="H9196" s="146"/>
      <c r="J9196" s="146"/>
      <c r="L9196" s="150"/>
      <c r="N9196" s="163"/>
      <c r="O9196" s="146"/>
      <c r="P9196" s="146"/>
      <c r="Q9196" s="146"/>
      <c r="R9196" s="34"/>
      <c r="S9196" s="35"/>
      <c r="T9196" s="147"/>
    </row>
    <row r="9197">
      <c r="A9197" s="147"/>
      <c r="B9197" s="64"/>
      <c r="C9197" s="147" t="s">
        <v>217</v>
      </c>
      <c r="E9197" s="161"/>
      <c r="F9197" s="162"/>
      <c r="G9197" s="147"/>
      <c r="H9197" s="146"/>
      <c r="J9197" s="146"/>
      <c r="L9197" s="150"/>
      <c r="N9197" s="163"/>
      <c r="O9197" s="146"/>
      <c r="P9197" s="146"/>
      <c r="Q9197" s="146"/>
      <c r="R9197" s="34"/>
      <c r="S9197" s="35"/>
      <c r="T9197" s="147"/>
    </row>
    <row r="9198">
      <c r="A9198" s="147"/>
      <c r="B9198" s="64"/>
      <c r="C9198" s="147" t="s">
        <v>217</v>
      </c>
      <c r="E9198" s="161"/>
      <c r="F9198" s="162"/>
      <c r="G9198" s="147"/>
      <c r="H9198" s="146"/>
      <c r="J9198" s="146"/>
      <c r="L9198" s="150"/>
      <c r="N9198" s="163"/>
      <c r="O9198" s="146"/>
      <c r="P9198" s="146"/>
      <c r="Q9198" s="146"/>
      <c r="R9198" s="34"/>
      <c r="S9198" s="35"/>
      <c r="T9198" s="147"/>
    </row>
    <row r="9199">
      <c r="A9199" s="147"/>
      <c r="B9199" s="64"/>
      <c r="C9199" s="147" t="s">
        <v>217</v>
      </c>
      <c r="E9199" s="161"/>
      <c r="F9199" s="162"/>
      <c r="G9199" s="147"/>
      <c r="H9199" s="146"/>
      <c r="J9199" s="146"/>
      <c r="L9199" s="150"/>
      <c r="N9199" s="163"/>
      <c r="O9199" s="146"/>
      <c r="P9199" s="146"/>
      <c r="Q9199" s="146"/>
      <c r="R9199" s="34"/>
      <c r="S9199" s="35"/>
      <c r="T9199" s="147"/>
    </row>
    <row r="9200">
      <c r="A9200" s="147"/>
      <c r="B9200" s="64"/>
      <c r="C9200" s="147" t="s">
        <v>217</v>
      </c>
      <c r="E9200" s="161"/>
      <c r="F9200" s="162"/>
      <c r="G9200" s="147"/>
      <c r="H9200" s="146"/>
      <c r="J9200" s="146"/>
      <c r="L9200" s="150"/>
      <c r="N9200" s="163"/>
      <c r="O9200" s="146"/>
      <c r="P9200" s="146"/>
      <c r="Q9200" s="146"/>
      <c r="R9200" s="34"/>
      <c r="S9200" s="35"/>
      <c r="T9200" s="147"/>
    </row>
    <row r="9201">
      <c r="A9201" s="147"/>
      <c r="B9201" s="64"/>
      <c r="C9201" s="147" t="s">
        <v>217</v>
      </c>
      <c r="E9201" s="161"/>
      <c r="F9201" s="162"/>
      <c r="G9201" s="147"/>
      <c r="H9201" s="146"/>
      <c r="J9201" s="146"/>
      <c r="L9201" s="150"/>
      <c r="N9201" s="163"/>
      <c r="O9201" s="146"/>
      <c r="P9201" s="146"/>
      <c r="Q9201" s="146"/>
      <c r="R9201" s="34"/>
      <c r="S9201" s="35"/>
      <c r="T9201" s="147"/>
    </row>
    <row r="9202">
      <c r="A9202" s="147"/>
      <c r="B9202" s="64"/>
      <c r="C9202" s="147" t="s">
        <v>217</v>
      </c>
      <c r="E9202" s="161"/>
      <c r="F9202" s="162"/>
      <c r="G9202" s="147"/>
      <c r="H9202" s="146"/>
      <c r="J9202" s="146"/>
      <c r="L9202" s="150"/>
      <c r="N9202" s="163"/>
      <c r="O9202" s="146"/>
      <c r="P9202" s="146"/>
      <c r="Q9202" s="146"/>
      <c r="R9202" s="34"/>
      <c r="S9202" s="35"/>
      <c r="T9202" s="147"/>
    </row>
    <row r="9203">
      <c r="A9203" s="147"/>
      <c r="B9203" s="64"/>
      <c r="C9203" s="147" t="s">
        <v>217</v>
      </c>
      <c r="E9203" s="161"/>
      <c r="F9203" s="162"/>
      <c r="G9203" s="147"/>
      <c r="H9203" s="146"/>
      <c r="J9203" s="146"/>
      <c r="L9203" s="150"/>
      <c r="N9203" s="163"/>
      <c r="O9203" s="146"/>
      <c r="P9203" s="146"/>
      <c r="Q9203" s="146"/>
      <c r="R9203" s="34"/>
      <c r="S9203" s="35"/>
      <c r="T9203" s="147"/>
    </row>
    <row r="9204">
      <c r="A9204" s="147"/>
      <c r="B9204" s="64"/>
      <c r="C9204" s="147" t="s">
        <v>217</v>
      </c>
      <c r="E9204" s="161"/>
      <c r="F9204" s="162"/>
      <c r="G9204" s="147"/>
      <c r="H9204" s="146"/>
      <c r="J9204" s="146"/>
      <c r="L9204" s="150"/>
      <c r="N9204" s="163"/>
      <c r="O9204" s="146"/>
      <c r="P9204" s="146"/>
      <c r="Q9204" s="146"/>
      <c r="R9204" s="34"/>
      <c r="S9204" s="35"/>
      <c r="T9204" s="147"/>
    </row>
    <row r="9205">
      <c r="A9205" s="147"/>
      <c r="B9205" s="64"/>
      <c r="C9205" s="147" t="s">
        <v>217</v>
      </c>
      <c r="E9205" s="161"/>
      <c r="F9205" s="162"/>
      <c r="G9205" s="147"/>
      <c r="H9205" s="146"/>
      <c r="J9205" s="146"/>
      <c r="L9205" s="150"/>
      <c r="N9205" s="163"/>
      <c r="O9205" s="146"/>
      <c r="P9205" s="146"/>
      <c r="Q9205" s="146"/>
      <c r="R9205" s="34"/>
      <c r="S9205" s="35"/>
      <c r="T9205" s="147"/>
    </row>
    <row r="9206">
      <c r="A9206" s="147"/>
      <c r="B9206" s="64"/>
      <c r="C9206" s="147" t="s">
        <v>217</v>
      </c>
      <c r="E9206" s="161"/>
      <c r="F9206" s="162"/>
      <c r="G9206" s="147"/>
      <c r="H9206" s="146"/>
      <c r="J9206" s="146"/>
      <c r="L9206" s="150"/>
      <c r="N9206" s="163"/>
      <c r="O9206" s="146"/>
      <c r="P9206" s="146"/>
      <c r="Q9206" s="146"/>
      <c r="R9206" s="34"/>
      <c r="S9206" s="35"/>
      <c r="T9206" s="147"/>
    </row>
    <row r="9207">
      <c r="A9207" s="147"/>
      <c r="B9207" s="64"/>
      <c r="C9207" s="147" t="s">
        <v>217</v>
      </c>
      <c r="E9207" s="161"/>
      <c r="F9207" s="162"/>
      <c r="G9207" s="147"/>
      <c r="H9207" s="146"/>
      <c r="J9207" s="146"/>
      <c r="L9207" s="150"/>
      <c r="N9207" s="163"/>
      <c r="O9207" s="146"/>
      <c r="P9207" s="146"/>
      <c r="Q9207" s="146"/>
      <c r="R9207" s="34"/>
      <c r="S9207" s="35"/>
      <c r="T9207" s="147"/>
    </row>
    <row r="9208">
      <c r="A9208" s="147"/>
      <c r="B9208" s="64"/>
      <c r="C9208" s="147" t="s">
        <v>217</v>
      </c>
      <c r="E9208" s="161"/>
      <c r="F9208" s="162"/>
      <c r="G9208" s="147"/>
      <c r="H9208" s="146"/>
      <c r="J9208" s="146"/>
      <c r="L9208" s="150"/>
      <c r="N9208" s="163"/>
      <c r="O9208" s="146"/>
      <c r="P9208" s="146"/>
      <c r="Q9208" s="146"/>
      <c r="R9208" s="34"/>
      <c r="S9208" s="35"/>
      <c r="T9208" s="147"/>
    </row>
    <row r="9209">
      <c r="A9209" s="147"/>
      <c r="B9209" s="64"/>
      <c r="C9209" s="147" t="s">
        <v>217</v>
      </c>
      <c r="E9209" s="161"/>
      <c r="F9209" s="162"/>
      <c r="G9209" s="147"/>
      <c r="H9209" s="146"/>
      <c r="J9209" s="146"/>
      <c r="L9209" s="150"/>
      <c r="N9209" s="163"/>
      <c r="O9209" s="146"/>
      <c r="P9209" s="146"/>
      <c r="Q9209" s="146"/>
      <c r="R9209" s="34"/>
      <c r="S9209" s="35"/>
      <c r="T9209" s="147"/>
    </row>
    <row r="9210">
      <c r="A9210" s="147"/>
      <c r="B9210" s="64"/>
      <c r="C9210" s="147" t="s">
        <v>217</v>
      </c>
      <c r="E9210" s="161"/>
      <c r="F9210" s="162"/>
      <c r="G9210" s="147"/>
      <c r="H9210" s="146"/>
      <c r="J9210" s="146"/>
      <c r="L9210" s="150"/>
      <c r="N9210" s="163"/>
      <c r="O9210" s="146"/>
      <c r="P9210" s="146"/>
      <c r="Q9210" s="146"/>
      <c r="R9210" s="34"/>
      <c r="S9210" s="35"/>
      <c r="T9210" s="147"/>
    </row>
    <row r="9211">
      <c r="A9211" s="147"/>
      <c r="B9211" s="64"/>
      <c r="C9211" s="147" t="s">
        <v>217</v>
      </c>
      <c r="E9211" s="161"/>
      <c r="F9211" s="162"/>
      <c r="G9211" s="147"/>
      <c r="H9211" s="146"/>
      <c r="J9211" s="146"/>
      <c r="L9211" s="150"/>
      <c r="N9211" s="163"/>
      <c r="O9211" s="146"/>
      <c r="P9211" s="146"/>
      <c r="Q9211" s="146"/>
      <c r="R9211" s="34"/>
      <c r="S9211" s="35"/>
      <c r="T9211" s="147"/>
    </row>
    <row r="9212">
      <c r="A9212" s="147"/>
      <c r="B9212" s="64"/>
      <c r="C9212" s="147" t="s">
        <v>217</v>
      </c>
      <c r="E9212" s="161"/>
      <c r="F9212" s="162"/>
      <c r="G9212" s="147"/>
      <c r="H9212" s="146"/>
      <c r="J9212" s="146"/>
      <c r="L9212" s="150"/>
      <c r="N9212" s="163"/>
      <c r="O9212" s="146"/>
      <c r="P9212" s="146"/>
      <c r="Q9212" s="146"/>
      <c r="R9212" s="34"/>
      <c r="S9212" s="35"/>
      <c r="T9212" s="147"/>
    </row>
    <row r="9213">
      <c r="A9213" s="147"/>
      <c r="B9213" s="64"/>
      <c r="C9213" s="147" t="s">
        <v>217</v>
      </c>
      <c r="E9213" s="161"/>
      <c r="F9213" s="162"/>
      <c r="G9213" s="147"/>
      <c r="H9213" s="146"/>
      <c r="J9213" s="146"/>
      <c r="L9213" s="150"/>
      <c r="N9213" s="163"/>
      <c r="O9213" s="146"/>
      <c r="P9213" s="146"/>
      <c r="Q9213" s="146"/>
      <c r="R9213" s="34"/>
      <c r="S9213" s="35"/>
      <c r="T9213" s="147"/>
    </row>
    <row r="9214">
      <c r="A9214" s="147"/>
      <c r="B9214" s="64"/>
      <c r="C9214" s="147" t="s">
        <v>217</v>
      </c>
      <c r="E9214" s="161"/>
      <c r="F9214" s="162"/>
      <c r="G9214" s="147"/>
      <c r="H9214" s="146"/>
      <c r="J9214" s="146"/>
      <c r="L9214" s="150"/>
      <c r="N9214" s="163"/>
      <c r="O9214" s="146"/>
      <c r="P9214" s="146"/>
      <c r="Q9214" s="146"/>
      <c r="R9214" s="34"/>
      <c r="S9214" s="35"/>
      <c r="T9214" s="147"/>
    </row>
    <row r="9215">
      <c r="A9215" s="147"/>
      <c r="B9215" s="64"/>
      <c r="C9215" s="147" t="s">
        <v>217</v>
      </c>
      <c r="E9215" s="161"/>
      <c r="F9215" s="162"/>
      <c r="G9215" s="147"/>
      <c r="H9215" s="146"/>
      <c r="J9215" s="146"/>
      <c r="L9215" s="150"/>
      <c r="N9215" s="163"/>
      <c r="O9215" s="146"/>
      <c r="P9215" s="146"/>
      <c r="Q9215" s="146"/>
      <c r="R9215" s="34"/>
      <c r="S9215" s="35"/>
      <c r="T9215" s="147"/>
    </row>
    <row r="9216">
      <c r="A9216" s="147"/>
      <c r="B9216" s="64"/>
      <c r="C9216" s="147" t="s">
        <v>217</v>
      </c>
      <c r="E9216" s="161"/>
      <c r="F9216" s="162"/>
      <c r="G9216" s="147"/>
      <c r="H9216" s="146"/>
      <c r="J9216" s="146"/>
      <c r="L9216" s="150"/>
      <c r="N9216" s="163"/>
      <c r="O9216" s="146"/>
      <c r="P9216" s="146"/>
      <c r="Q9216" s="146"/>
      <c r="R9216" s="34"/>
      <c r="S9216" s="35"/>
      <c r="T9216" s="147"/>
    </row>
    <row r="9217">
      <c r="A9217" s="147"/>
      <c r="B9217" s="64"/>
      <c r="C9217" s="147" t="s">
        <v>217</v>
      </c>
      <c r="E9217" s="161"/>
      <c r="F9217" s="162"/>
      <c r="G9217" s="147"/>
      <c r="H9217" s="146"/>
      <c r="J9217" s="146"/>
      <c r="L9217" s="150"/>
      <c r="N9217" s="163"/>
      <c r="O9217" s="146"/>
      <c r="P9217" s="146"/>
      <c r="Q9217" s="146"/>
      <c r="R9217" s="34"/>
      <c r="S9217" s="35"/>
      <c r="T9217" s="147"/>
    </row>
    <row r="9218">
      <c r="A9218" s="147"/>
      <c r="B9218" s="64"/>
      <c r="C9218" s="147" t="s">
        <v>217</v>
      </c>
      <c r="E9218" s="161"/>
      <c r="F9218" s="162"/>
      <c r="G9218" s="147"/>
      <c r="H9218" s="146"/>
      <c r="J9218" s="146"/>
      <c r="L9218" s="150"/>
      <c r="N9218" s="163"/>
      <c r="O9218" s="146"/>
      <c r="P9218" s="146"/>
      <c r="Q9218" s="146"/>
      <c r="R9218" s="34"/>
      <c r="S9218" s="35"/>
      <c r="T9218" s="147"/>
    </row>
    <row r="9219">
      <c r="A9219" s="147"/>
      <c r="B9219" s="64"/>
      <c r="C9219" s="147" t="s">
        <v>217</v>
      </c>
      <c r="E9219" s="161"/>
      <c r="F9219" s="162"/>
      <c r="G9219" s="147"/>
      <c r="H9219" s="146"/>
      <c r="J9219" s="146"/>
      <c r="L9219" s="150"/>
      <c r="N9219" s="163"/>
      <c r="O9219" s="146"/>
      <c r="P9219" s="146"/>
      <c r="Q9219" s="146"/>
      <c r="R9219" s="34"/>
      <c r="S9219" s="35"/>
      <c r="T9219" s="147"/>
    </row>
    <row r="9220">
      <c r="A9220" s="147"/>
      <c r="B9220" s="64"/>
      <c r="C9220" s="147" t="s">
        <v>217</v>
      </c>
      <c r="E9220" s="161"/>
      <c r="F9220" s="162"/>
      <c r="G9220" s="147"/>
      <c r="H9220" s="146"/>
      <c r="J9220" s="146"/>
      <c r="L9220" s="150"/>
      <c r="N9220" s="163"/>
      <c r="O9220" s="146"/>
      <c r="P9220" s="146"/>
      <c r="Q9220" s="146"/>
      <c r="R9220" s="34"/>
      <c r="S9220" s="35"/>
      <c r="T9220" s="147"/>
    </row>
    <row r="9221">
      <c r="A9221" s="147"/>
      <c r="B9221" s="64"/>
      <c r="C9221" s="147" t="s">
        <v>217</v>
      </c>
      <c r="E9221" s="161"/>
      <c r="F9221" s="162"/>
      <c r="G9221" s="147"/>
      <c r="H9221" s="146"/>
      <c r="J9221" s="146"/>
      <c r="L9221" s="150"/>
      <c r="N9221" s="163"/>
      <c r="O9221" s="146"/>
      <c r="P9221" s="146"/>
      <c r="Q9221" s="146"/>
      <c r="R9221" s="34"/>
      <c r="S9221" s="35"/>
      <c r="T9221" s="147"/>
    </row>
    <row r="9222">
      <c r="A9222" s="147"/>
      <c r="B9222" s="64"/>
      <c r="C9222" s="147" t="s">
        <v>217</v>
      </c>
      <c r="E9222" s="161"/>
      <c r="F9222" s="162"/>
      <c r="G9222" s="147"/>
      <c r="H9222" s="146"/>
      <c r="J9222" s="146"/>
      <c r="L9222" s="150"/>
      <c r="N9222" s="163"/>
      <c r="O9222" s="146"/>
      <c r="P9222" s="146"/>
      <c r="Q9222" s="146"/>
      <c r="R9222" s="34"/>
      <c r="S9222" s="35"/>
      <c r="T9222" s="147"/>
    </row>
    <row r="9223">
      <c r="A9223" s="147"/>
      <c r="B9223" s="64"/>
      <c r="C9223" s="147" t="s">
        <v>217</v>
      </c>
      <c r="E9223" s="161"/>
      <c r="F9223" s="162"/>
      <c r="G9223" s="147"/>
      <c r="H9223" s="146"/>
      <c r="J9223" s="146"/>
      <c r="L9223" s="150"/>
      <c r="N9223" s="163"/>
      <c r="O9223" s="146"/>
      <c r="P9223" s="146"/>
      <c r="Q9223" s="146"/>
      <c r="R9223" s="34"/>
      <c r="S9223" s="35"/>
      <c r="T9223" s="147"/>
    </row>
    <row r="9224">
      <c r="A9224" s="147"/>
      <c r="B9224" s="64"/>
      <c r="C9224" s="147" t="s">
        <v>217</v>
      </c>
      <c r="E9224" s="161"/>
      <c r="F9224" s="162"/>
      <c r="G9224" s="147"/>
      <c r="H9224" s="146"/>
      <c r="J9224" s="146"/>
      <c r="L9224" s="150"/>
      <c r="N9224" s="163"/>
      <c r="O9224" s="146"/>
      <c r="P9224" s="146"/>
      <c r="Q9224" s="146"/>
      <c r="R9224" s="34"/>
      <c r="S9224" s="35"/>
      <c r="T9224" s="147"/>
    </row>
    <row r="9225">
      <c r="A9225" s="147"/>
      <c r="B9225" s="64"/>
      <c r="C9225" s="147" t="s">
        <v>217</v>
      </c>
      <c r="E9225" s="161"/>
      <c r="F9225" s="162"/>
      <c r="G9225" s="147"/>
      <c r="H9225" s="146"/>
      <c r="J9225" s="146"/>
      <c r="L9225" s="150"/>
      <c r="N9225" s="163"/>
      <c r="O9225" s="146"/>
      <c r="P9225" s="146"/>
      <c r="Q9225" s="146"/>
      <c r="R9225" s="34"/>
      <c r="S9225" s="35"/>
      <c r="T9225" s="147"/>
    </row>
    <row r="9226">
      <c r="A9226" s="147"/>
      <c r="B9226" s="64"/>
      <c r="C9226" s="147" t="s">
        <v>217</v>
      </c>
      <c r="E9226" s="161"/>
      <c r="F9226" s="162"/>
      <c r="G9226" s="147"/>
      <c r="H9226" s="146"/>
      <c r="J9226" s="146"/>
      <c r="L9226" s="150"/>
      <c r="N9226" s="163"/>
      <c r="O9226" s="146"/>
      <c r="P9226" s="146"/>
      <c r="Q9226" s="146"/>
      <c r="R9226" s="34"/>
      <c r="S9226" s="35"/>
      <c r="T9226" s="147"/>
    </row>
    <row r="9227">
      <c r="A9227" s="147"/>
      <c r="B9227" s="64"/>
      <c r="C9227" s="147" t="s">
        <v>217</v>
      </c>
      <c r="E9227" s="161"/>
      <c r="F9227" s="162"/>
      <c r="G9227" s="147"/>
      <c r="H9227" s="146"/>
      <c r="J9227" s="146"/>
      <c r="L9227" s="150"/>
      <c r="N9227" s="163"/>
      <c r="O9227" s="146"/>
      <c r="P9227" s="146"/>
      <c r="Q9227" s="146"/>
      <c r="R9227" s="34"/>
      <c r="S9227" s="35"/>
      <c r="T9227" s="147"/>
    </row>
    <row r="9228">
      <c r="A9228" s="147"/>
      <c r="B9228" s="64"/>
      <c r="C9228" s="147" t="s">
        <v>217</v>
      </c>
      <c r="E9228" s="161"/>
      <c r="F9228" s="162"/>
      <c r="G9228" s="147"/>
      <c r="H9228" s="146"/>
      <c r="J9228" s="146"/>
      <c r="L9228" s="150"/>
      <c r="N9228" s="163"/>
      <c r="O9228" s="146"/>
      <c r="P9228" s="146"/>
      <c r="Q9228" s="146"/>
      <c r="R9228" s="34"/>
      <c r="S9228" s="35"/>
      <c r="T9228" s="147"/>
    </row>
    <row r="9229">
      <c r="A9229" s="147"/>
      <c r="B9229" s="64"/>
      <c r="C9229" s="147" t="s">
        <v>217</v>
      </c>
      <c r="E9229" s="161"/>
      <c r="F9229" s="162"/>
      <c r="G9229" s="147"/>
      <c r="H9229" s="146"/>
      <c r="J9229" s="146"/>
      <c r="L9229" s="150"/>
      <c r="N9229" s="163"/>
      <c r="O9229" s="146"/>
      <c r="P9229" s="146"/>
      <c r="Q9229" s="146"/>
      <c r="R9229" s="34"/>
      <c r="S9229" s="35"/>
      <c r="T9229" s="147"/>
    </row>
    <row r="9230">
      <c r="A9230" s="147"/>
      <c r="B9230" s="64"/>
      <c r="C9230" s="147" t="s">
        <v>217</v>
      </c>
      <c r="E9230" s="161"/>
      <c r="F9230" s="162"/>
      <c r="G9230" s="147"/>
      <c r="H9230" s="146"/>
      <c r="J9230" s="146"/>
      <c r="L9230" s="150"/>
      <c r="N9230" s="163"/>
      <c r="O9230" s="146"/>
      <c r="P9230" s="146"/>
      <c r="Q9230" s="146"/>
      <c r="R9230" s="34"/>
      <c r="S9230" s="35"/>
      <c r="T9230" s="147"/>
    </row>
    <row r="9231">
      <c r="A9231" s="147"/>
      <c r="B9231" s="64"/>
      <c r="C9231" s="147" t="s">
        <v>217</v>
      </c>
      <c r="E9231" s="161"/>
      <c r="F9231" s="162"/>
      <c r="G9231" s="147"/>
      <c r="H9231" s="146"/>
      <c r="J9231" s="146"/>
      <c r="L9231" s="150"/>
      <c r="N9231" s="163"/>
      <c r="O9231" s="146"/>
      <c r="P9231" s="146"/>
      <c r="Q9231" s="146"/>
      <c r="R9231" s="34"/>
      <c r="S9231" s="35"/>
      <c r="T9231" s="147"/>
    </row>
    <row r="9232">
      <c r="A9232" s="147"/>
      <c r="B9232" s="64"/>
      <c r="C9232" s="147" t="s">
        <v>217</v>
      </c>
      <c r="E9232" s="161"/>
      <c r="F9232" s="162"/>
      <c r="G9232" s="147"/>
      <c r="H9232" s="146"/>
      <c r="J9232" s="146"/>
      <c r="L9232" s="150"/>
      <c r="N9232" s="163"/>
      <c r="O9232" s="146"/>
      <c r="P9232" s="146"/>
      <c r="Q9232" s="146"/>
      <c r="R9232" s="34"/>
      <c r="S9232" s="35"/>
      <c r="T9232" s="147"/>
    </row>
    <row r="9233">
      <c r="A9233" s="147"/>
      <c r="B9233" s="64"/>
      <c r="C9233" s="147" t="s">
        <v>217</v>
      </c>
      <c r="E9233" s="161"/>
      <c r="F9233" s="162"/>
      <c r="G9233" s="147"/>
      <c r="H9233" s="146"/>
      <c r="J9233" s="146"/>
      <c r="L9233" s="150"/>
      <c r="N9233" s="163"/>
      <c r="O9233" s="146"/>
      <c r="P9233" s="146"/>
      <c r="Q9233" s="146"/>
      <c r="R9233" s="34"/>
      <c r="S9233" s="35"/>
      <c r="T9233" s="147"/>
    </row>
    <row r="9234">
      <c r="A9234" s="147"/>
      <c r="B9234" s="64"/>
      <c r="C9234" s="147" t="s">
        <v>217</v>
      </c>
      <c r="E9234" s="161"/>
      <c r="F9234" s="162"/>
      <c r="G9234" s="147"/>
      <c r="H9234" s="146"/>
      <c r="J9234" s="146"/>
      <c r="L9234" s="150"/>
      <c r="N9234" s="163"/>
      <c r="O9234" s="146"/>
      <c r="P9234" s="146"/>
      <c r="Q9234" s="146"/>
      <c r="R9234" s="34"/>
      <c r="S9234" s="35"/>
      <c r="T9234" s="147"/>
    </row>
    <row r="9235">
      <c r="A9235" s="147"/>
      <c r="B9235" s="64"/>
      <c r="C9235" s="147" t="s">
        <v>217</v>
      </c>
      <c r="E9235" s="161"/>
      <c r="F9235" s="162"/>
      <c r="G9235" s="147"/>
      <c r="H9235" s="146"/>
      <c r="J9235" s="146"/>
      <c r="L9235" s="150"/>
      <c r="N9235" s="163"/>
      <c r="O9235" s="146"/>
      <c r="P9235" s="146"/>
      <c r="Q9235" s="146"/>
      <c r="R9235" s="34"/>
      <c r="S9235" s="35"/>
      <c r="T9235" s="147"/>
    </row>
    <row r="9236">
      <c r="A9236" s="147"/>
      <c r="B9236" s="64"/>
      <c r="C9236" s="147" t="s">
        <v>217</v>
      </c>
      <c r="E9236" s="161"/>
      <c r="F9236" s="162"/>
      <c r="G9236" s="147"/>
      <c r="H9236" s="146"/>
      <c r="J9236" s="146"/>
      <c r="L9236" s="150"/>
      <c r="N9236" s="163"/>
      <c r="O9236" s="146"/>
      <c r="P9236" s="146"/>
      <c r="Q9236" s="146"/>
      <c r="R9236" s="34"/>
      <c r="S9236" s="35"/>
      <c r="T9236" s="147"/>
    </row>
    <row r="9237">
      <c r="A9237" s="147"/>
      <c r="B9237" s="64"/>
      <c r="C9237" s="147" t="s">
        <v>217</v>
      </c>
      <c r="E9237" s="161"/>
      <c r="F9237" s="162"/>
      <c r="G9237" s="147"/>
      <c r="H9237" s="146"/>
      <c r="J9237" s="146"/>
      <c r="L9237" s="150"/>
      <c r="N9237" s="163"/>
      <c r="O9237" s="146"/>
      <c r="P9237" s="146"/>
      <c r="Q9237" s="146"/>
      <c r="R9237" s="34"/>
      <c r="S9237" s="35"/>
      <c r="T9237" s="147"/>
    </row>
    <row r="9238">
      <c r="A9238" s="147"/>
      <c r="B9238" s="64"/>
      <c r="C9238" s="147" t="s">
        <v>217</v>
      </c>
      <c r="E9238" s="161"/>
      <c r="F9238" s="162"/>
      <c r="G9238" s="147"/>
      <c r="H9238" s="146"/>
      <c r="J9238" s="146"/>
      <c r="L9238" s="150"/>
      <c r="N9238" s="163"/>
      <c r="O9238" s="146"/>
      <c r="P9238" s="146"/>
      <c r="Q9238" s="146"/>
      <c r="R9238" s="34"/>
      <c r="S9238" s="35"/>
      <c r="T9238" s="147"/>
    </row>
    <row r="9239">
      <c r="A9239" s="147"/>
      <c r="B9239" s="64"/>
      <c r="C9239" s="147" t="s">
        <v>217</v>
      </c>
      <c r="E9239" s="161"/>
      <c r="F9239" s="162"/>
      <c r="G9239" s="147"/>
      <c r="H9239" s="146"/>
      <c r="J9239" s="146"/>
      <c r="L9239" s="150"/>
      <c r="N9239" s="163"/>
      <c r="O9239" s="146"/>
      <c r="P9239" s="146"/>
      <c r="Q9239" s="146"/>
      <c r="R9239" s="34"/>
      <c r="S9239" s="35"/>
      <c r="T9239" s="147"/>
    </row>
    <row r="9240">
      <c r="A9240" s="147"/>
      <c r="B9240" s="64"/>
      <c r="C9240" s="147" t="s">
        <v>217</v>
      </c>
      <c r="E9240" s="161"/>
      <c r="F9240" s="162"/>
      <c r="G9240" s="147"/>
      <c r="H9240" s="146"/>
      <c r="J9240" s="146"/>
      <c r="L9240" s="150"/>
      <c r="N9240" s="163"/>
      <c r="O9240" s="146"/>
      <c r="P9240" s="146"/>
      <c r="Q9240" s="146"/>
      <c r="R9240" s="34"/>
      <c r="S9240" s="35"/>
      <c r="T9240" s="147"/>
    </row>
    <row r="9241">
      <c r="A9241" s="147"/>
      <c r="B9241" s="64"/>
      <c r="C9241" s="147" t="s">
        <v>217</v>
      </c>
      <c r="E9241" s="161"/>
      <c r="F9241" s="162"/>
      <c r="G9241" s="147"/>
      <c r="H9241" s="146"/>
      <c r="J9241" s="146"/>
      <c r="L9241" s="150"/>
      <c r="N9241" s="163"/>
      <c r="O9241" s="146"/>
      <c r="P9241" s="146"/>
      <c r="Q9241" s="146"/>
      <c r="R9241" s="34"/>
      <c r="S9241" s="35"/>
      <c r="T9241" s="147"/>
    </row>
    <row r="9242">
      <c r="A9242" s="147"/>
      <c r="B9242" s="64"/>
      <c r="C9242" s="147" t="s">
        <v>217</v>
      </c>
      <c r="E9242" s="161"/>
      <c r="F9242" s="162"/>
      <c r="G9242" s="147"/>
      <c r="H9242" s="146"/>
      <c r="J9242" s="146"/>
      <c r="L9242" s="150"/>
      <c r="N9242" s="163"/>
      <c r="O9242" s="146"/>
      <c r="P9242" s="146"/>
      <c r="Q9242" s="146"/>
      <c r="R9242" s="34"/>
      <c r="S9242" s="35"/>
      <c r="T9242" s="147"/>
    </row>
    <row r="9243">
      <c r="A9243" s="147"/>
      <c r="B9243" s="64"/>
      <c r="C9243" s="147" t="s">
        <v>217</v>
      </c>
      <c r="E9243" s="161"/>
      <c r="F9243" s="162"/>
      <c r="G9243" s="147"/>
      <c r="H9243" s="146"/>
      <c r="J9243" s="146"/>
      <c r="L9243" s="150"/>
      <c r="N9243" s="163"/>
      <c r="O9243" s="146"/>
      <c r="P9243" s="146"/>
      <c r="Q9243" s="146"/>
      <c r="R9243" s="34"/>
      <c r="S9243" s="35"/>
      <c r="T9243" s="147"/>
    </row>
    <row r="9244">
      <c r="A9244" s="147"/>
      <c r="B9244" s="64"/>
      <c r="C9244" s="147" t="s">
        <v>217</v>
      </c>
      <c r="E9244" s="161"/>
      <c r="F9244" s="162"/>
      <c r="G9244" s="147"/>
      <c r="H9244" s="146"/>
      <c r="J9244" s="146"/>
      <c r="L9244" s="150"/>
      <c r="N9244" s="163"/>
      <c r="O9244" s="146"/>
      <c r="P9244" s="146"/>
      <c r="Q9244" s="146"/>
      <c r="R9244" s="34"/>
      <c r="S9244" s="35"/>
      <c r="T9244" s="147"/>
    </row>
    <row r="9245">
      <c r="A9245" s="147"/>
      <c r="B9245" s="64"/>
      <c r="C9245" s="147" t="s">
        <v>217</v>
      </c>
      <c r="E9245" s="161"/>
      <c r="F9245" s="162"/>
      <c r="G9245" s="147"/>
      <c r="H9245" s="146"/>
      <c r="J9245" s="146"/>
      <c r="L9245" s="150"/>
      <c r="N9245" s="163"/>
      <c r="O9245" s="146"/>
      <c r="P9245" s="146"/>
      <c r="Q9245" s="146"/>
      <c r="R9245" s="34"/>
      <c r="S9245" s="35"/>
      <c r="T9245" s="147"/>
    </row>
    <row r="9246">
      <c r="A9246" s="147"/>
      <c r="B9246" s="64"/>
      <c r="C9246" s="147" t="s">
        <v>217</v>
      </c>
      <c r="E9246" s="161"/>
      <c r="F9246" s="162"/>
      <c r="G9246" s="147"/>
      <c r="H9246" s="146"/>
      <c r="J9246" s="146"/>
      <c r="L9246" s="150"/>
      <c r="N9246" s="163"/>
      <c r="O9246" s="146"/>
      <c r="P9246" s="146"/>
      <c r="Q9246" s="146"/>
      <c r="R9246" s="34"/>
      <c r="S9246" s="35"/>
      <c r="T9246" s="147"/>
    </row>
    <row r="9247">
      <c r="A9247" s="147"/>
      <c r="B9247" s="64"/>
      <c r="C9247" s="147" t="s">
        <v>217</v>
      </c>
      <c r="E9247" s="161"/>
      <c r="F9247" s="162"/>
      <c r="G9247" s="147"/>
      <c r="H9247" s="146"/>
      <c r="J9247" s="146"/>
      <c r="L9247" s="150"/>
      <c r="N9247" s="163"/>
      <c r="O9247" s="146"/>
      <c r="P9247" s="146"/>
      <c r="Q9247" s="146"/>
      <c r="R9247" s="34"/>
      <c r="S9247" s="35"/>
      <c r="T9247" s="147"/>
    </row>
    <row r="9248">
      <c r="A9248" s="147"/>
      <c r="B9248" s="64"/>
      <c r="C9248" s="147" t="s">
        <v>217</v>
      </c>
      <c r="E9248" s="161"/>
      <c r="F9248" s="162"/>
      <c r="G9248" s="147"/>
      <c r="H9248" s="146"/>
      <c r="J9248" s="146"/>
      <c r="L9248" s="150"/>
      <c r="N9248" s="163"/>
      <c r="O9248" s="146"/>
      <c r="P9248" s="146"/>
      <c r="Q9248" s="146"/>
      <c r="R9248" s="34"/>
      <c r="S9248" s="35"/>
      <c r="T9248" s="147"/>
    </row>
    <row r="9249">
      <c r="A9249" s="147"/>
      <c r="B9249" s="64"/>
      <c r="C9249" s="147" t="s">
        <v>217</v>
      </c>
      <c r="E9249" s="161"/>
      <c r="F9249" s="162"/>
      <c r="G9249" s="147"/>
      <c r="H9249" s="146"/>
      <c r="J9249" s="146"/>
      <c r="L9249" s="150"/>
      <c r="N9249" s="163"/>
      <c r="O9249" s="146"/>
      <c r="P9249" s="146"/>
      <c r="Q9249" s="146"/>
      <c r="R9249" s="34"/>
      <c r="S9249" s="35"/>
      <c r="T9249" s="147"/>
    </row>
    <row r="9250">
      <c r="A9250" s="147"/>
      <c r="B9250" s="64"/>
      <c r="C9250" s="147" t="s">
        <v>217</v>
      </c>
      <c r="E9250" s="161"/>
      <c r="F9250" s="162"/>
      <c r="G9250" s="147"/>
      <c r="H9250" s="146"/>
      <c r="J9250" s="146"/>
      <c r="L9250" s="150"/>
      <c r="N9250" s="163"/>
      <c r="O9250" s="146"/>
      <c r="P9250" s="146"/>
      <c r="Q9250" s="146"/>
      <c r="R9250" s="34"/>
      <c r="S9250" s="35"/>
      <c r="T9250" s="147"/>
    </row>
    <row r="9251">
      <c r="A9251" s="147"/>
      <c r="B9251" s="64"/>
      <c r="C9251" s="147" t="s">
        <v>217</v>
      </c>
      <c r="E9251" s="161"/>
      <c r="F9251" s="162"/>
      <c r="G9251" s="147"/>
      <c r="H9251" s="146"/>
      <c r="J9251" s="146"/>
      <c r="L9251" s="150"/>
      <c r="N9251" s="163"/>
      <c r="O9251" s="146"/>
      <c r="P9251" s="146"/>
      <c r="Q9251" s="146"/>
      <c r="R9251" s="34"/>
      <c r="S9251" s="35"/>
      <c r="T9251" s="147"/>
    </row>
    <row r="9252">
      <c r="A9252" s="147"/>
      <c r="B9252" s="64"/>
      <c r="C9252" s="147" t="s">
        <v>217</v>
      </c>
      <c r="E9252" s="161"/>
      <c r="F9252" s="162"/>
      <c r="G9252" s="147"/>
      <c r="H9252" s="146"/>
      <c r="J9252" s="146"/>
      <c r="L9252" s="150"/>
      <c r="N9252" s="163"/>
      <c r="O9252" s="146"/>
      <c r="P9252" s="146"/>
      <c r="Q9252" s="146"/>
      <c r="R9252" s="34"/>
      <c r="S9252" s="35"/>
      <c r="T9252" s="147"/>
    </row>
    <row r="9253">
      <c r="A9253" s="147"/>
      <c r="B9253" s="64"/>
      <c r="C9253" s="147" t="s">
        <v>217</v>
      </c>
      <c r="E9253" s="161"/>
      <c r="F9253" s="162"/>
      <c r="G9253" s="147"/>
      <c r="H9253" s="146"/>
      <c r="J9253" s="146"/>
      <c r="L9253" s="150"/>
      <c r="N9253" s="163"/>
      <c r="O9253" s="146"/>
      <c r="P9253" s="146"/>
      <c r="Q9253" s="146"/>
      <c r="R9253" s="34"/>
      <c r="S9253" s="35"/>
      <c r="T9253" s="147"/>
    </row>
    <row r="9254">
      <c r="A9254" s="147"/>
      <c r="B9254" s="64"/>
      <c r="C9254" s="147" t="s">
        <v>217</v>
      </c>
      <c r="E9254" s="161"/>
      <c r="F9254" s="162"/>
      <c r="G9254" s="147"/>
      <c r="H9254" s="146"/>
      <c r="J9254" s="146"/>
      <c r="L9254" s="150"/>
      <c r="N9254" s="163"/>
      <c r="O9254" s="146"/>
      <c r="P9254" s="146"/>
      <c r="Q9254" s="146"/>
      <c r="R9254" s="34"/>
      <c r="S9254" s="35"/>
      <c r="T9254" s="147"/>
    </row>
    <row r="9255">
      <c r="A9255" s="147"/>
      <c r="B9255" s="64"/>
      <c r="C9255" s="147" t="s">
        <v>217</v>
      </c>
      <c r="E9255" s="161"/>
      <c r="F9255" s="162"/>
      <c r="G9255" s="147"/>
      <c r="H9255" s="146"/>
      <c r="J9255" s="146"/>
      <c r="L9255" s="150"/>
      <c r="N9255" s="163"/>
      <c r="O9255" s="146"/>
      <c r="P9255" s="146"/>
      <c r="Q9255" s="146"/>
      <c r="R9255" s="34"/>
      <c r="S9255" s="35"/>
      <c r="T9255" s="147"/>
    </row>
    <row r="9256">
      <c r="A9256" s="147"/>
      <c r="B9256" s="64"/>
      <c r="C9256" s="147" t="s">
        <v>217</v>
      </c>
      <c r="E9256" s="161"/>
      <c r="F9256" s="162"/>
      <c r="G9256" s="147"/>
      <c r="H9256" s="146"/>
      <c r="J9256" s="146"/>
      <c r="L9256" s="150"/>
      <c r="N9256" s="163"/>
      <c r="O9256" s="146"/>
      <c r="P9256" s="146"/>
      <c r="Q9256" s="146"/>
      <c r="R9256" s="34"/>
      <c r="S9256" s="35"/>
      <c r="T9256" s="147"/>
    </row>
    <row r="9257">
      <c r="A9257" s="147"/>
      <c r="B9257" s="64"/>
      <c r="C9257" s="147" t="s">
        <v>217</v>
      </c>
      <c r="E9257" s="161"/>
      <c r="F9257" s="162"/>
      <c r="G9257" s="147"/>
      <c r="H9257" s="146"/>
      <c r="J9257" s="146"/>
      <c r="L9257" s="150"/>
      <c r="N9257" s="163"/>
      <c r="O9257" s="146"/>
      <c r="P9257" s="146"/>
      <c r="Q9257" s="146"/>
      <c r="R9257" s="34"/>
      <c r="S9257" s="35"/>
      <c r="T9257" s="147"/>
    </row>
    <row r="9258">
      <c r="A9258" s="147"/>
      <c r="B9258" s="64"/>
      <c r="C9258" s="147" t="s">
        <v>217</v>
      </c>
      <c r="E9258" s="161"/>
      <c r="F9258" s="162"/>
      <c r="G9258" s="147"/>
      <c r="H9258" s="146"/>
      <c r="J9258" s="146"/>
      <c r="L9258" s="150"/>
      <c r="N9258" s="163"/>
      <c r="O9258" s="146"/>
      <c r="P9258" s="146"/>
      <c r="Q9258" s="146"/>
      <c r="R9258" s="34"/>
      <c r="S9258" s="35"/>
      <c r="T9258" s="147"/>
    </row>
    <row r="9259">
      <c r="A9259" s="147"/>
      <c r="B9259" s="64"/>
      <c r="C9259" s="147" t="s">
        <v>217</v>
      </c>
      <c r="E9259" s="161"/>
      <c r="F9259" s="162"/>
      <c r="G9259" s="147"/>
      <c r="H9259" s="146"/>
      <c r="J9259" s="146"/>
      <c r="L9259" s="150"/>
      <c r="N9259" s="163"/>
      <c r="O9259" s="146"/>
      <c r="P9259" s="146"/>
      <c r="Q9259" s="146"/>
      <c r="R9259" s="34"/>
      <c r="S9259" s="35"/>
      <c r="T9259" s="147"/>
    </row>
    <row r="9260">
      <c r="A9260" s="147"/>
      <c r="B9260" s="64"/>
      <c r="C9260" s="147" t="s">
        <v>217</v>
      </c>
      <c r="E9260" s="161"/>
      <c r="F9260" s="162"/>
      <c r="G9260" s="147"/>
      <c r="H9260" s="146"/>
      <c r="J9260" s="146"/>
      <c r="L9260" s="150"/>
      <c r="N9260" s="163"/>
      <c r="O9260" s="146"/>
      <c r="P9260" s="146"/>
      <c r="Q9260" s="146"/>
      <c r="R9260" s="34"/>
      <c r="S9260" s="35"/>
      <c r="T9260" s="147"/>
    </row>
    <row r="9261">
      <c r="A9261" s="147"/>
      <c r="B9261" s="64"/>
      <c r="C9261" s="147" t="s">
        <v>217</v>
      </c>
      <c r="E9261" s="161"/>
      <c r="F9261" s="162"/>
      <c r="G9261" s="147"/>
      <c r="H9261" s="146"/>
      <c r="J9261" s="146"/>
      <c r="L9261" s="150"/>
      <c r="N9261" s="163"/>
      <c r="O9261" s="146"/>
      <c r="P9261" s="146"/>
      <c r="Q9261" s="146"/>
      <c r="R9261" s="34"/>
      <c r="S9261" s="35"/>
      <c r="T9261" s="147"/>
    </row>
    <row r="9262">
      <c r="A9262" s="147"/>
      <c r="B9262" s="64"/>
      <c r="C9262" s="147" t="s">
        <v>217</v>
      </c>
      <c r="E9262" s="161"/>
      <c r="F9262" s="162"/>
      <c r="G9262" s="147"/>
      <c r="H9262" s="146"/>
      <c r="J9262" s="146"/>
      <c r="L9262" s="150"/>
      <c r="N9262" s="163"/>
      <c r="O9262" s="146"/>
      <c r="P9262" s="146"/>
      <c r="Q9262" s="146"/>
      <c r="R9262" s="34"/>
      <c r="S9262" s="35"/>
      <c r="T9262" s="147"/>
    </row>
    <row r="9263">
      <c r="A9263" s="147"/>
      <c r="B9263" s="64"/>
      <c r="C9263" s="147" t="s">
        <v>217</v>
      </c>
      <c r="E9263" s="161"/>
      <c r="F9263" s="162"/>
      <c r="G9263" s="147"/>
      <c r="H9263" s="146"/>
      <c r="J9263" s="146"/>
      <c r="L9263" s="150"/>
      <c r="N9263" s="163"/>
      <c r="O9263" s="146"/>
      <c r="P9263" s="146"/>
      <c r="Q9263" s="146"/>
      <c r="R9263" s="34"/>
      <c r="S9263" s="35"/>
      <c r="T9263" s="147"/>
    </row>
    <row r="9264">
      <c r="A9264" s="147"/>
      <c r="B9264" s="64"/>
      <c r="C9264" s="147" t="s">
        <v>217</v>
      </c>
      <c r="E9264" s="161"/>
      <c r="F9264" s="162"/>
      <c r="G9264" s="147"/>
      <c r="H9264" s="146"/>
      <c r="J9264" s="146"/>
      <c r="L9264" s="150"/>
      <c r="N9264" s="163"/>
      <c r="O9264" s="146"/>
      <c r="P9264" s="146"/>
      <c r="Q9264" s="146"/>
      <c r="R9264" s="34"/>
      <c r="S9264" s="35"/>
      <c r="T9264" s="147"/>
    </row>
    <row r="9265">
      <c r="A9265" s="147"/>
      <c r="B9265" s="64"/>
      <c r="C9265" s="147" t="s">
        <v>217</v>
      </c>
      <c r="E9265" s="161"/>
      <c r="F9265" s="162"/>
      <c r="G9265" s="147"/>
      <c r="H9265" s="146"/>
      <c r="J9265" s="146"/>
      <c r="L9265" s="150"/>
      <c r="N9265" s="163"/>
      <c r="O9265" s="146"/>
      <c r="P9265" s="146"/>
      <c r="Q9265" s="146"/>
      <c r="R9265" s="34"/>
      <c r="S9265" s="35"/>
      <c r="T9265" s="147"/>
    </row>
    <row r="9266">
      <c r="A9266" s="147"/>
      <c r="B9266" s="64"/>
      <c r="C9266" s="147" t="s">
        <v>217</v>
      </c>
      <c r="E9266" s="161"/>
      <c r="F9266" s="162"/>
      <c r="G9266" s="147"/>
      <c r="H9266" s="146"/>
      <c r="J9266" s="146"/>
      <c r="L9266" s="150"/>
      <c r="N9266" s="163"/>
      <c r="O9266" s="146"/>
      <c r="P9266" s="146"/>
      <c r="Q9266" s="146"/>
      <c r="R9266" s="34"/>
      <c r="S9266" s="35"/>
      <c r="T9266" s="147"/>
    </row>
    <row r="9267">
      <c r="A9267" s="147"/>
      <c r="B9267" s="64"/>
      <c r="C9267" s="147" t="s">
        <v>217</v>
      </c>
      <c r="E9267" s="161"/>
      <c r="F9267" s="162"/>
      <c r="G9267" s="147"/>
      <c r="H9267" s="146"/>
      <c r="J9267" s="146"/>
      <c r="L9267" s="150"/>
      <c r="N9267" s="163"/>
      <c r="O9267" s="146"/>
      <c r="P9267" s="146"/>
      <c r="Q9267" s="146"/>
      <c r="R9267" s="34"/>
      <c r="S9267" s="35"/>
      <c r="T9267" s="147"/>
    </row>
    <row r="9268">
      <c r="A9268" s="147"/>
      <c r="B9268" s="64"/>
      <c r="C9268" s="147" t="s">
        <v>217</v>
      </c>
      <c r="E9268" s="161"/>
      <c r="F9268" s="162"/>
      <c r="G9268" s="147"/>
      <c r="H9268" s="146"/>
      <c r="J9268" s="146"/>
      <c r="L9268" s="150"/>
      <c r="N9268" s="163"/>
      <c r="O9268" s="146"/>
      <c r="P9268" s="146"/>
      <c r="Q9268" s="146"/>
      <c r="R9268" s="34"/>
      <c r="S9268" s="35"/>
      <c r="T9268" s="147"/>
    </row>
    <row r="9269">
      <c r="A9269" s="147"/>
      <c r="B9269" s="64"/>
      <c r="C9269" s="147" t="s">
        <v>217</v>
      </c>
      <c r="E9269" s="161"/>
      <c r="F9269" s="162"/>
      <c r="G9269" s="147"/>
      <c r="H9269" s="146"/>
      <c r="J9269" s="146"/>
      <c r="L9269" s="150"/>
      <c r="N9269" s="163"/>
      <c r="O9269" s="146"/>
      <c r="P9269" s="146"/>
      <c r="Q9269" s="146"/>
      <c r="R9269" s="34"/>
      <c r="S9269" s="35"/>
      <c r="T9269" s="147"/>
    </row>
    <row r="9270">
      <c r="A9270" s="147"/>
      <c r="B9270" s="64"/>
      <c r="C9270" s="147" t="s">
        <v>217</v>
      </c>
      <c r="E9270" s="161"/>
      <c r="F9270" s="162"/>
      <c r="G9270" s="147"/>
      <c r="H9270" s="146"/>
      <c r="J9270" s="146"/>
      <c r="L9270" s="150"/>
      <c r="N9270" s="163"/>
      <c r="O9270" s="146"/>
      <c r="P9270" s="146"/>
      <c r="Q9270" s="146"/>
      <c r="R9270" s="34"/>
      <c r="S9270" s="35"/>
      <c r="T9270" s="147"/>
    </row>
    <row r="9271">
      <c r="A9271" s="147"/>
      <c r="B9271" s="64"/>
      <c r="C9271" s="147" t="s">
        <v>217</v>
      </c>
      <c r="E9271" s="161"/>
      <c r="F9271" s="162"/>
      <c r="G9271" s="147"/>
      <c r="H9271" s="146"/>
      <c r="J9271" s="146"/>
      <c r="L9271" s="150"/>
      <c r="N9271" s="163"/>
      <c r="O9271" s="146"/>
      <c r="P9271" s="146"/>
      <c r="Q9271" s="146"/>
      <c r="R9271" s="34"/>
      <c r="S9271" s="35"/>
      <c r="T9271" s="147"/>
    </row>
    <row r="9272">
      <c r="A9272" s="147"/>
      <c r="B9272" s="64"/>
      <c r="C9272" s="147" t="s">
        <v>217</v>
      </c>
      <c r="E9272" s="161"/>
      <c r="F9272" s="162"/>
      <c r="G9272" s="147"/>
      <c r="H9272" s="146"/>
      <c r="J9272" s="146"/>
      <c r="L9272" s="150"/>
      <c r="N9272" s="163"/>
      <c r="O9272" s="146"/>
      <c r="P9272" s="146"/>
      <c r="Q9272" s="146"/>
      <c r="R9272" s="34"/>
      <c r="S9272" s="35"/>
      <c r="T9272" s="147"/>
    </row>
    <row r="9273">
      <c r="A9273" s="147"/>
      <c r="B9273" s="64"/>
      <c r="C9273" s="147" t="s">
        <v>217</v>
      </c>
      <c r="E9273" s="161"/>
      <c r="F9273" s="162"/>
      <c r="G9273" s="147"/>
      <c r="H9273" s="146"/>
      <c r="J9273" s="146"/>
      <c r="L9273" s="150"/>
      <c r="N9273" s="163"/>
      <c r="O9273" s="146"/>
      <c r="P9273" s="146"/>
      <c r="Q9273" s="146"/>
      <c r="R9273" s="34"/>
      <c r="S9273" s="35"/>
      <c r="T9273" s="147"/>
    </row>
    <row r="9274">
      <c r="A9274" s="147"/>
      <c r="B9274" s="64"/>
      <c r="C9274" s="147" t="s">
        <v>217</v>
      </c>
      <c r="E9274" s="161"/>
      <c r="F9274" s="162"/>
      <c r="G9274" s="147"/>
      <c r="H9274" s="146"/>
      <c r="J9274" s="146"/>
      <c r="L9274" s="150"/>
      <c r="N9274" s="163"/>
      <c r="O9274" s="146"/>
      <c r="P9274" s="146"/>
      <c r="Q9274" s="146"/>
      <c r="R9274" s="34"/>
      <c r="S9274" s="35"/>
      <c r="T9274" s="147"/>
    </row>
    <row r="9275">
      <c r="A9275" s="147"/>
      <c r="B9275" s="64"/>
      <c r="C9275" s="147" t="s">
        <v>217</v>
      </c>
      <c r="E9275" s="161"/>
      <c r="F9275" s="162"/>
      <c r="G9275" s="147"/>
      <c r="H9275" s="146"/>
      <c r="J9275" s="146"/>
      <c r="L9275" s="150"/>
      <c r="N9275" s="163"/>
      <c r="O9275" s="146"/>
      <c r="P9275" s="146"/>
      <c r="Q9275" s="146"/>
      <c r="R9275" s="34"/>
      <c r="S9275" s="35"/>
      <c r="T9275" s="147"/>
    </row>
    <row r="9276">
      <c r="A9276" s="147"/>
      <c r="B9276" s="64"/>
      <c r="C9276" s="147" t="s">
        <v>217</v>
      </c>
      <c r="E9276" s="161"/>
      <c r="F9276" s="162"/>
      <c r="G9276" s="147"/>
      <c r="H9276" s="146"/>
      <c r="J9276" s="146"/>
      <c r="L9276" s="150"/>
      <c r="N9276" s="163"/>
      <c r="O9276" s="146"/>
      <c r="P9276" s="146"/>
      <c r="Q9276" s="146"/>
      <c r="R9276" s="34"/>
      <c r="S9276" s="35"/>
      <c r="T9276" s="147"/>
    </row>
    <row r="9277">
      <c r="A9277" s="147"/>
      <c r="B9277" s="64"/>
      <c r="C9277" s="147" t="s">
        <v>217</v>
      </c>
      <c r="E9277" s="161"/>
      <c r="F9277" s="162"/>
      <c r="G9277" s="147"/>
      <c r="H9277" s="146"/>
      <c r="J9277" s="146"/>
      <c r="L9277" s="150"/>
      <c r="N9277" s="163"/>
      <c r="O9277" s="146"/>
      <c r="P9277" s="146"/>
      <c r="Q9277" s="146"/>
      <c r="R9277" s="34"/>
      <c r="S9277" s="35"/>
      <c r="T9277" s="147"/>
    </row>
    <row r="9278">
      <c r="A9278" s="147"/>
      <c r="B9278" s="64"/>
      <c r="C9278" s="147" t="s">
        <v>217</v>
      </c>
      <c r="E9278" s="161"/>
      <c r="F9278" s="162"/>
      <c r="G9278" s="147"/>
      <c r="H9278" s="146"/>
      <c r="J9278" s="146"/>
      <c r="L9278" s="150"/>
      <c r="N9278" s="163"/>
      <c r="O9278" s="146"/>
      <c r="P9278" s="146"/>
      <c r="Q9278" s="146"/>
      <c r="R9278" s="34"/>
      <c r="S9278" s="35"/>
      <c r="T9278" s="147"/>
    </row>
    <row r="9279">
      <c r="A9279" s="147"/>
      <c r="B9279" s="64"/>
      <c r="C9279" s="147" t="s">
        <v>217</v>
      </c>
      <c r="E9279" s="161"/>
      <c r="F9279" s="162"/>
      <c r="G9279" s="147"/>
      <c r="H9279" s="146"/>
      <c r="J9279" s="146"/>
      <c r="L9279" s="150"/>
      <c r="N9279" s="163"/>
      <c r="O9279" s="146"/>
      <c r="P9279" s="146"/>
      <c r="Q9279" s="146"/>
      <c r="R9279" s="34"/>
      <c r="S9279" s="35"/>
      <c r="T9279" s="147"/>
    </row>
    <row r="9280">
      <c r="A9280" s="147"/>
      <c r="B9280" s="64"/>
      <c r="C9280" s="147" t="s">
        <v>217</v>
      </c>
      <c r="E9280" s="161"/>
      <c r="F9280" s="162"/>
      <c r="G9280" s="147"/>
      <c r="H9280" s="146"/>
      <c r="J9280" s="146"/>
      <c r="L9280" s="150"/>
      <c r="N9280" s="163"/>
      <c r="O9280" s="146"/>
      <c r="P9280" s="146"/>
      <c r="Q9280" s="146"/>
      <c r="R9280" s="34"/>
      <c r="S9280" s="35"/>
      <c r="T9280" s="147"/>
    </row>
    <row r="9281">
      <c r="A9281" s="147"/>
      <c r="B9281" s="64"/>
      <c r="C9281" s="147" t="s">
        <v>217</v>
      </c>
      <c r="E9281" s="161"/>
      <c r="F9281" s="162"/>
      <c r="G9281" s="147"/>
      <c r="H9281" s="146"/>
      <c r="J9281" s="146"/>
      <c r="L9281" s="150"/>
      <c r="N9281" s="163"/>
      <c r="O9281" s="146"/>
      <c r="P9281" s="146"/>
      <c r="Q9281" s="146"/>
      <c r="R9281" s="34"/>
      <c r="S9281" s="35"/>
      <c r="T9281" s="147"/>
    </row>
    <row r="9282">
      <c r="A9282" s="147"/>
      <c r="B9282" s="64"/>
      <c r="C9282" s="147" t="s">
        <v>217</v>
      </c>
      <c r="E9282" s="161"/>
      <c r="F9282" s="162"/>
      <c r="G9282" s="147"/>
      <c r="H9282" s="146"/>
      <c r="J9282" s="146"/>
      <c r="L9282" s="150"/>
      <c r="N9282" s="163"/>
      <c r="O9282" s="146"/>
      <c r="P9282" s="146"/>
      <c r="Q9282" s="146"/>
      <c r="R9282" s="34"/>
      <c r="S9282" s="35"/>
      <c r="T9282" s="147"/>
    </row>
    <row r="9283">
      <c r="A9283" s="147"/>
      <c r="B9283" s="64"/>
      <c r="C9283" s="147" t="s">
        <v>217</v>
      </c>
      <c r="E9283" s="161"/>
      <c r="F9283" s="162"/>
      <c r="G9283" s="147"/>
      <c r="H9283" s="146"/>
      <c r="J9283" s="146"/>
      <c r="L9283" s="150"/>
      <c r="N9283" s="163"/>
      <c r="O9283" s="146"/>
      <c r="P9283" s="146"/>
      <c r="Q9283" s="146"/>
      <c r="R9283" s="34"/>
      <c r="S9283" s="35"/>
      <c r="T9283" s="147"/>
    </row>
    <row r="9284">
      <c r="A9284" s="147"/>
      <c r="B9284" s="64"/>
      <c r="C9284" s="147" t="s">
        <v>217</v>
      </c>
      <c r="E9284" s="161"/>
      <c r="F9284" s="162"/>
      <c r="G9284" s="147"/>
      <c r="H9284" s="146"/>
      <c r="J9284" s="146"/>
      <c r="L9284" s="150"/>
      <c r="N9284" s="163"/>
      <c r="O9284" s="146"/>
      <c r="P9284" s="146"/>
      <c r="Q9284" s="146"/>
      <c r="R9284" s="34"/>
      <c r="S9284" s="35"/>
      <c r="T9284" s="147"/>
    </row>
    <row r="9285">
      <c r="A9285" s="147"/>
      <c r="B9285" s="64"/>
      <c r="C9285" s="147" t="s">
        <v>217</v>
      </c>
      <c r="E9285" s="161"/>
      <c r="F9285" s="162"/>
      <c r="G9285" s="147"/>
      <c r="H9285" s="146"/>
      <c r="J9285" s="146"/>
      <c r="L9285" s="150"/>
      <c r="N9285" s="163"/>
      <c r="O9285" s="146"/>
      <c r="P9285" s="146"/>
      <c r="Q9285" s="146"/>
      <c r="R9285" s="34"/>
      <c r="S9285" s="35"/>
      <c r="T9285" s="147"/>
    </row>
    <row r="9286">
      <c r="A9286" s="147"/>
      <c r="B9286" s="64"/>
      <c r="C9286" s="147" t="s">
        <v>217</v>
      </c>
      <c r="E9286" s="161"/>
      <c r="F9286" s="162"/>
      <c r="G9286" s="147"/>
      <c r="H9286" s="146"/>
      <c r="J9286" s="146"/>
      <c r="L9286" s="150"/>
      <c r="N9286" s="163"/>
      <c r="O9286" s="146"/>
      <c r="P9286" s="146"/>
      <c r="Q9286" s="146"/>
      <c r="R9286" s="34"/>
      <c r="S9286" s="35"/>
      <c r="T9286" s="147"/>
    </row>
    <row r="9287">
      <c r="A9287" s="147"/>
      <c r="B9287" s="64"/>
      <c r="C9287" s="147" t="s">
        <v>217</v>
      </c>
      <c r="E9287" s="161"/>
      <c r="F9287" s="162"/>
      <c r="G9287" s="147"/>
      <c r="H9287" s="146"/>
      <c r="J9287" s="146"/>
      <c r="L9287" s="150"/>
      <c r="N9287" s="163"/>
      <c r="O9287" s="146"/>
      <c r="P9287" s="146"/>
      <c r="Q9287" s="146"/>
      <c r="R9287" s="34"/>
      <c r="S9287" s="35"/>
      <c r="T9287" s="147"/>
    </row>
    <row r="9288">
      <c r="A9288" s="147"/>
      <c r="B9288" s="64"/>
      <c r="C9288" s="147" t="s">
        <v>217</v>
      </c>
      <c r="E9288" s="161"/>
      <c r="F9288" s="162"/>
      <c r="G9288" s="147"/>
      <c r="H9288" s="146"/>
      <c r="J9288" s="146"/>
      <c r="L9288" s="150"/>
      <c r="N9288" s="163"/>
      <c r="O9288" s="146"/>
      <c r="P9288" s="146"/>
      <c r="Q9288" s="146"/>
      <c r="R9288" s="34"/>
      <c r="S9288" s="35"/>
      <c r="T9288" s="147"/>
    </row>
    <row r="9289">
      <c r="A9289" s="147"/>
      <c r="B9289" s="64"/>
      <c r="C9289" s="147" t="s">
        <v>217</v>
      </c>
      <c r="E9289" s="161"/>
      <c r="F9289" s="162"/>
      <c r="G9289" s="147"/>
      <c r="H9289" s="146"/>
      <c r="J9289" s="146"/>
      <c r="L9289" s="150"/>
      <c r="N9289" s="163"/>
      <c r="O9289" s="146"/>
      <c r="P9289" s="146"/>
      <c r="Q9289" s="146"/>
      <c r="R9289" s="34"/>
      <c r="S9289" s="35"/>
      <c r="T9289" s="147"/>
    </row>
    <row r="9290">
      <c r="A9290" s="147"/>
      <c r="B9290" s="64"/>
      <c r="C9290" s="147" t="s">
        <v>217</v>
      </c>
      <c r="E9290" s="161"/>
      <c r="F9290" s="162"/>
      <c r="G9290" s="147"/>
      <c r="H9290" s="146"/>
      <c r="J9290" s="146"/>
      <c r="L9290" s="150"/>
      <c r="N9290" s="163"/>
      <c r="O9290" s="146"/>
      <c r="P9290" s="146"/>
      <c r="Q9290" s="146"/>
      <c r="R9290" s="34"/>
      <c r="S9290" s="35"/>
      <c r="T9290" s="147"/>
    </row>
    <row r="9291">
      <c r="A9291" s="147"/>
      <c r="B9291" s="64"/>
      <c r="C9291" s="147" t="s">
        <v>217</v>
      </c>
      <c r="E9291" s="161"/>
      <c r="F9291" s="162"/>
      <c r="G9291" s="147"/>
      <c r="H9291" s="146"/>
      <c r="J9291" s="146"/>
      <c r="L9291" s="150"/>
      <c r="N9291" s="163"/>
      <c r="O9291" s="146"/>
      <c r="P9291" s="146"/>
      <c r="Q9291" s="146"/>
      <c r="R9291" s="34"/>
      <c r="S9291" s="35"/>
      <c r="T9291" s="147"/>
    </row>
    <row r="9292">
      <c r="A9292" s="147"/>
      <c r="B9292" s="64"/>
      <c r="C9292" s="147" t="s">
        <v>217</v>
      </c>
      <c r="E9292" s="161"/>
      <c r="F9292" s="162"/>
      <c r="G9292" s="147"/>
      <c r="H9292" s="146"/>
      <c r="J9292" s="146"/>
      <c r="L9292" s="150"/>
      <c r="N9292" s="163"/>
      <c r="O9292" s="146"/>
      <c r="P9292" s="146"/>
      <c r="Q9292" s="146"/>
      <c r="R9292" s="34"/>
      <c r="S9292" s="35"/>
      <c r="T9292" s="147"/>
    </row>
    <row r="9293">
      <c r="A9293" s="147"/>
      <c r="B9293" s="64"/>
      <c r="C9293" s="147" t="s">
        <v>217</v>
      </c>
      <c r="E9293" s="161"/>
      <c r="F9293" s="162"/>
      <c r="G9293" s="147"/>
      <c r="H9293" s="146"/>
      <c r="J9293" s="146"/>
      <c r="L9293" s="150"/>
      <c r="N9293" s="163"/>
      <c r="O9293" s="146"/>
      <c r="P9293" s="146"/>
      <c r="Q9293" s="146"/>
      <c r="R9293" s="34"/>
      <c r="S9293" s="35"/>
      <c r="T9293" s="147"/>
    </row>
    <row r="9294">
      <c r="A9294" s="147"/>
      <c r="B9294" s="64"/>
      <c r="C9294" s="147" t="s">
        <v>217</v>
      </c>
      <c r="E9294" s="161"/>
      <c r="F9294" s="162"/>
      <c r="G9294" s="147"/>
      <c r="H9294" s="146"/>
      <c r="J9294" s="146"/>
      <c r="L9294" s="150"/>
      <c r="N9294" s="163"/>
      <c r="O9294" s="146"/>
      <c r="P9294" s="146"/>
      <c r="Q9294" s="146"/>
      <c r="R9294" s="34"/>
      <c r="S9294" s="35"/>
      <c r="T9294" s="147"/>
    </row>
    <row r="9295">
      <c r="A9295" s="147"/>
      <c r="B9295" s="64"/>
      <c r="C9295" s="147" t="s">
        <v>217</v>
      </c>
      <c r="E9295" s="161"/>
      <c r="F9295" s="162"/>
      <c r="G9295" s="147"/>
      <c r="H9295" s="146"/>
      <c r="J9295" s="146"/>
      <c r="L9295" s="150"/>
      <c r="N9295" s="163"/>
      <c r="O9295" s="146"/>
      <c r="P9295" s="146"/>
      <c r="Q9295" s="146"/>
      <c r="R9295" s="34"/>
      <c r="S9295" s="35"/>
      <c r="T9295" s="147"/>
    </row>
    <row r="9296">
      <c r="A9296" s="147"/>
      <c r="B9296" s="64"/>
      <c r="C9296" s="147" t="s">
        <v>217</v>
      </c>
      <c r="E9296" s="161"/>
      <c r="F9296" s="162"/>
      <c r="G9296" s="147"/>
      <c r="H9296" s="146"/>
      <c r="J9296" s="146"/>
      <c r="L9296" s="150"/>
      <c r="N9296" s="163"/>
      <c r="O9296" s="146"/>
      <c r="P9296" s="146"/>
      <c r="Q9296" s="146"/>
      <c r="R9296" s="34"/>
      <c r="S9296" s="35"/>
      <c r="T9296" s="147"/>
    </row>
    <row r="9297">
      <c r="A9297" s="147"/>
      <c r="B9297" s="64"/>
      <c r="C9297" s="147" t="s">
        <v>217</v>
      </c>
      <c r="E9297" s="161"/>
      <c r="F9297" s="162"/>
      <c r="G9297" s="147"/>
      <c r="H9297" s="146"/>
      <c r="J9297" s="146"/>
      <c r="L9297" s="150"/>
      <c r="N9297" s="163"/>
      <c r="O9297" s="146"/>
      <c r="P9297" s="146"/>
      <c r="Q9297" s="146"/>
      <c r="R9297" s="34"/>
      <c r="S9297" s="35"/>
      <c r="T9297" s="147"/>
    </row>
    <row r="9298">
      <c r="A9298" s="147"/>
      <c r="B9298" s="64"/>
      <c r="C9298" s="147" t="s">
        <v>217</v>
      </c>
      <c r="E9298" s="161"/>
      <c r="F9298" s="162"/>
      <c r="G9298" s="147"/>
      <c r="H9298" s="146"/>
      <c r="J9298" s="146"/>
      <c r="L9298" s="150"/>
      <c r="N9298" s="163"/>
      <c r="O9298" s="146"/>
      <c r="P9298" s="146"/>
      <c r="Q9298" s="146"/>
      <c r="R9298" s="34"/>
      <c r="S9298" s="35"/>
      <c r="T9298" s="147"/>
    </row>
    <row r="9299">
      <c r="A9299" s="147"/>
      <c r="B9299" s="64"/>
      <c r="C9299" s="147" t="s">
        <v>217</v>
      </c>
      <c r="E9299" s="161"/>
      <c r="F9299" s="162"/>
      <c r="G9299" s="147"/>
      <c r="H9299" s="146"/>
      <c r="J9299" s="146"/>
      <c r="L9299" s="150"/>
      <c r="N9299" s="163"/>
      <c r="O9299" s="146"/>
      <c r="P9299" s="146"/>
      <c r="Q9299" s="146"/>
      <c r="R9299" s="34"/>
      <c r="S9299" s="35"/>
      <c r="T9299" s="147"/>
    </row>
    <row r="9300">
      <c r="A9300" s="147"/>
      <c r="B9300" s="64"/>
      <c r="C9300" s="147" t="s">
        <v>217</v>
      </c>
      <c r="E9300" s="161"/>
      <c r="F9300" s="162"/>
      <c r="G9300" s="147"/>
      <c r="H9300" s="146"/>
      <c r="J9300" s="146"/>
      <c r="L9300" s="150"/>
      <c r="N9300" s="163"/>
      <c r="O9300" s="146"/>
      <c r="P9300" s="146"/>
      <c r="Q9300" s="146"/>
      <c r="R9300" s="34"/>
      <c r="S9300" s="35"/>
      <c r="T9300" s="147"/>
    </row>
    <row r="9301">
      <c r="A9301" s="147"/>
      <c r="B9301" s="64"/>
      <c r="C9301" s="147" t="s">
        <v>217</v>
      </c>
      <c r="E9301" s="161"/>
      <c r="F9301" s="162"/>
      <c r="G9301" s="147"/>
      <c r="H9301" s="146"/>
      <c r="J9301" s="146"/>
      <c r="L9301" s="150"/>
      <c r="N9301" s="163"/>
      <c r="O9301" s="146"/>
      <c r="P9301" s="146"/>
      <c r="Q9301" s="146"/>
      <c r="R9301" s="34"/>
      <c r="S9301" s="35"/>
      <c r="T9301" s="147"/>
    </row>
    <row r="9302">
      <c r="A9302" s="147"/>
      <c r="B9302" s="64"/>
      <c r="C9302" s="147" t="s">
        <v>217</v>
      </c>
      <c r="E9302" s="161"/>
      <c r="F9302" s="162"/>
      <c r="G9302" s="147"/>
      <c r="H9302" s="146"/>
      <c r="J9302" s="146"/>
      <c r="L9302" s="150"/>
      <c r="N9302" s="163"/>
      <c r="O9302" s="146"/>
      <c r="P9302" s="146"/>
      <c r="Q9302" s="146"/>
      <c r="R9302" s="34"/>
      <c r="S9302" s="35"/>
      <c r="T9302" s="147"/>
    </row>
    <row r="9303">
      <c r="A9303" s="147"/>
      <c r="B9303" s="64"/>
      <c r="C9303" s="147" t="s">
        <v>217</v>
      </c>
      <c r="E9303" s="161"/>
      <c r="F9303" s="162"/>
      <c r="G9303" s="147"/>
      <c r="H9303" s="146"/>
      <c r="J9303" s="146"/>
      <c r="L9303" s="150"/>
      <c r="N9303" s="163"/>
      <c r="O9303" s="146"/>
      <c r="P9303" s="146"/>
      <c r="Q9303" s="146"/>
      <c r="R9303" s="34"/>
      <c r="S9303" s="35"/>
      <c r="T9303" s="147"/>
    </row>
    <row r="9304">
      <c r="A9304" s="147"/>
      <c r="B9304" s="64"/>
      <c r="C9304" s="147" t="s">
        <v>217</v>
      </c>
      <c r="E9304" s="161"/>
      <c r="F9304" s="162"/>
      <c r="G9304" s="147"/>
      <c r="H9304" s="146"/>
      <c r="J9304" s="146"/>
      <c r="L9304" s="150"/>
      <c r="N9304" s="163"/>
      <c r="O9304" s="146"/>
      <c r="P9304" s="146"/>
      <c r="Q9304" s="146"/>
      <c r="R9304" s="34"/>
      <c r="S9304" s="35"/>
      <c r="T9304" s="147"/>
    </row>
    <row r="9305">
      <c r="A9305" s="147"/>
      <c r="B9305" s="64"/>
      <c r="C9305" s="147" t="s">
        <v>217</v>
      </c>
      <c r="E9305" s="161"/>
      <c r="F9305" s="162"/>
      <c r="G9305" s="147"/>
      <c r="H9305" s="146"/>
      <c r="J9305" s="146"/>
      <c r="L9305" s="150"/>
      <c r="N9305" s="163"/>
      <c r="O9305" s="146"/>
      <c r="P9305" s="146"/>
      <c r="Q9305" s="146"/>
      <c r="R9305" s="34"/>
      <c r="S9305" s="35"/>
      <c r="T9305" s="147"/>
    </row>
    <row r="9306">
      <c r="A9306" s="147"/>
      <c r="B9306" s="64"/>
      <c r="C9306" s="147" t="s">
        <v>217</v>
      </c>
      <c r="E9306" s="161"/>
      <c r="F9306" s="162"/>
      <c r="G9306" s="147"/>
      <c r="H9306" s="146"/>
      <c r="J9306" s="146"/>
      <c r="L9306" s="150"/>
      <c r="N9306" s="163"/>
      <c r="O9306" s="146"/>
      <c r="P9306" s="146"/>
      <c r="Q9306" s="146"/>
      <c r="R9306" s="34"/>
      <c r="S9306" s="35"/>
      <c r="T9306" s="147"/>
    </row>
    <row r="9307">
      <c r="A9307" s="147"/>
      <c r="B9307" s="64"/>
      <c r="C9307" s="147" t="s">
        <v>217</v>
      </c>
      <c r="E9307" s="161"/>
      <c r="F9307" s="162"/>
      <c r="G9307" s="147"/>
      <c r="H9307" s="146"/>
      <c r="J9307" s="146"/>
      <c r="L9307" s="150"/>
      <c r="N9307" s="163"/>
      <c r="O9307" s="146"/>
      <c r="P9307" s="146"/>
      <c r="Q9307" s="146"/>
      <c r="R9307" s="34"/>
      <c r="S9307" s="35"/>
      <c r="T9307" s="147"/>
    </row>
    <row r="9308">
      <c r="A9308" s="147"/>
      <c r="B9308" s="64"/>
      <c r="C9308" s="147" t="s">
        <v>217</v>
      </c>
      <c r="E9308" s="161"/>
      <c r="F9308" s="162"/>
      <c r="G9308" s="147"/>
      <c r="H9308" s="146"/>
      <c r="J9308" s="146"/>
      <c r="L9308" s="150"/>
      <c r="N9308" s="163"/>
      <c r="O9308" s="146"/>
      <c r="P9308" s="146"/>
      <c r="Q9308" s="146"/>
      <c r="R9308" s="34"/>
      <c r="S9308" s="35"/>
      <c r="T9308" s="147"/>
    </row>
    <row r="9309">
      <c r="A9309" s="147"/>
      <c r="B9309" s="64"/>
      <c r="C9309" s="147" t="s">
        <v>217</v>
      </c>
      <c r="E9309" s="161"/>
      <c r="F9309" s="162"/>
      <c r="G9309" s="147"/>
      <c r="H9309" s="146"/>
      <c r="J9309" s="146"/>
      <c r="L9309" s="150"/>
      <c r="N9309" s="163"/>
      <c r="O9309" s="146"/>
      <c r="P9309" s="146"/>
      <c r="Q9309" s="146"/>
      <c r="R9309" s="34"/>
      <c r="S9309" s="35"/>
      <c r="T9309" s="147"/>
    </row>
    <row r="9310">
      <c r="A9310" s="147"/>
      <c r="B9310" s="64"/>
      <c r="C9310" s="147" t="s">
        <v>217</v>
      </c>
      <c r="E9310" s="161"/>
      <c r="F9310" s="162"/>
      <c r="G9310" s="147"/>
      <c r="H9310" s="146"/>
      <c r="J9310" s="146"/>
      <c r="L9310" s="150"/>
      <c r="N9310" s="163"/>
      <c r="O9310" s="146"/>
      <c r="P9310" s="146"/>
      <c r="Q9310" s="146"/>
      <c r="R9310" s="34"/>
      <c r="S9310" s="35"/>
      <c r="T9310" s="147"/>
    </row>
    <row r="9311">
      <c r="A9311" s="147"/>
      <c r="B9311" s="64"/>
      <c r="C9311" s="147" t="s">
        <v>217</v>
      </c>
      <c r="E9311" s="161"/>
      <c r="F9311" s="162"/>
      <c r="G9311" s="147"/>
      <c r="H9311" s="146"/>
      <c r="J9311" s="146"/>
      <c r="L9311" s="150"/>
      <c r="N9311" s="163"/>
      <c r="O9311" s="146"/>
      <c r="P9311" s="146"/>
      <c r="Q9311" s="146"/>
      <c r="R9311" s="34"/>
      <c r="S9311" s="35"/>
      <c r="T9311" s="147"/>
    </row>
    <row r="9312">
      <c r="A9312" s="147"/>
      <c r="B9312" s="64"/>
      <c r="C9312" s="147" t="s">
        <v>217</v>
      </c>
      <c r="E9312" s="161"/>
      <c r="F9312" s="162"/>
      <c r="G9312" s="147"/>
      <c r="H9312" s="146"/>
      <c r="J9312" s="146"/>
      <c r="L9312" s="150"/>
      <c r="N9312" s="163"/>
      <c r="O9312" s="146"/>
      <c r="P9312" s="146"/>
      <c r="Q9312" s="146"/>
      <c r="R9312" s="34"/>
      <c r="S9312" s="35"/>
      <c r="T9312" s="147"/>
    </row>
    <row r="9313">
      <c r="A9313" s="147"/>
      <c r="B9313" s="64"/>
      <c r="C9313" s="147" t="s">
        <v>217</v>
      </c>
      <c r="E9313" s="161"/>
      <c r="F9313" s="162"/>
      <c r="G9313" s="147"/>
      <c r="H9313" s="146"/>
      <c r="J9313" s="146"/>
      <c r="L9313" s="150"/>
      <c r="N9313" s="163"/>
      <c r="O9313" s="146"/>
      <c r="P9313" s="146"/>
      <c r="Q9313" s="146"/>
      <c r="R9313" s="34"/>
      <c r="S9313" s="35"/>
      <c r="T9313" s="147"/>
    </row>
    <row r="9314">
      <c r="A9314" s="147"/>
      <c r="B9314" s="64"/>
      <c r="C9314" s="147" t="s">
        <v>217</v>
      </c>
      <c r="E9314" s="161"/>
      <c r="F9314" s="162"/>
      <c r="G9314" s="147"/>
      <c r="H9314" s="146"/>
      <c r="J9314" s="146"/>
      <c r="L9314" s="150"/>
      <c r="N9314" s="163"/>
      <c r="O9314" s="146"/>
      <c r="P9314" s="146"/>
      <c r="Q9314" s="146"/>
      <c r="R9314" s="34"/>
      <c r="S9314" s="35"/>
      <c r="T9314" s="147"/>
    </row>
    <row r="9315">
      <c r="A9315" s="147"/>
      <c r="B9315" s="64"/>
      <c r="C9315" s="147" t="s">
        <v>217</v>
      </c>
      <c r="E9315" s="161"/>
      <c r="F9315" s="162"/>
      <c r="G9315" s="147"/>
      <c r="H9315" s="146"/>
      <c r="J9315" s="146"/>
      <c r="L9315" s="150"/>
      <c r="N9315" s="163"/>
      <c r="O9315" s="146"/>
      <c r="P9315" s="146"/>
      <c r="Q9315" s="146"/>
      <c r="R9315" s="34"/>
      <c r="S9315" s="35"/>
      <c r="T9315" s="147"/>
    </row>
    <row r="9316">
      <c r="A9316" s="147"/>
      <c r="B9316" s="64"/>
      <c r="C9316" s="147" t="s">
        <v>217</v>
      </c>
      <c r="E9316" s="161"/>
      <c r="F9316" s="162"/>
      <c r="G9316" s="147"/>
      <c r="H9316" s="146"/>
      <c r="J9316" s="146"/>
      <c r="L9316" s="150"/>
      <c r="N9316" s="163"/>
      <c r="O9316" s="146"/>
      <c r="P9316" s="146"/>
      <c r="Q9316" s="146"/>
      <c r="R9316" s="34"/>
      <c r="S9316" s="35"/>
      <c r="T9316" s="147"/>
    </row>
    <row r="9317">
      <c r="A9317" s="147"/>
      <c r="B9317" s="64"/>
      <c r="C9317" s="147" t="s">
        <v>217</v>
      </c>
      <c r="E9317" s="161"/>
      <c r="F9317" s="162"/>
      <c r="G9317" s="147"/>
      <c r="H9317" s="146"/>
      <c r="J9317" s="146"/>
      <c r="L9317" s="150"/>
      <c r="N9317" s="163"/>
      <c r="O9317" s="146"/>
      <c r="P9317" s="146"/>
      <c r="Q9317" s="146"/>
      <c r="R9317" s="34"/>
      <c r="S9317" s="35"/>
      <c r="T9317" s="147"/>
    </row>
    <row r="9318">
      <c r="A9318" s="147"/>
      <c r="B9318" s="64"/>
      <c r="C9318" s="147" t="s">
        <v>217</v>
      </c>
      <c r="E9318" s="161"/>
      <c r="F9318" s="162"/>
      <c r="G9318" s="147"/>
      <c r="H9318" s="146"/>
      <c r="J9318" s="146"/>
      <c r="L9318" s="150"/>
      <c r="N9318" s="163"/>
      <c r="O9318" s="146"/>
      <c r="P9318" s="146"/>
      <c r="Q9318" s="146"/>
      <c r="R9318" s="34"/>
      <c r="S9318" s="35"/>
      <c r="T9318" s="147"/>
    </row>
    <row r="9319">
      <c r="A9319" s="147"/>
      <c r="B9319" s="64"/>
      <c r="C9319" s="147" t="s">
        <v>217</v>
      </c>
      <c r="E9319" s="161"/>
      <c r="F9319" s="162"/>
      <c r="G9319" s="147"/>
      <c r="H9319" s="146"/>
      <c r="J9319" s="146"/>
      <c r="L9319" s="150"/>
      <c r="N9319" s="163"/>
      <c r="O9319" s="146"/>
      <c r="P9319" s="146"/>
      <c r="Q9319" s="146"/>
      <c r="R9319" s="34"/>
      <c r="S9319" s="35"/>
      <c r="T9319" s="147"/>
    </row>
    <row r="9320">
      <c r="A9320" s="147"/>
      <c r="B9320" s="64"/>
      <c r="C9320" s="147" t="s">
        <v>217</v>
      </c>
      <c r="E9320" s="161"/>
      <c r="F9320" s="162"/>
      <c r="G9320" s="147"/>
      <c r="H9320" s="146"/>
      <c r="J9320" s="146"/>
      <c r="L9320" s="150"/>
      <c r="N9320" s="163"/>
      <c r="O9320" s="146"/>
      <c r="P9320" s="146"/>
      <c r="Q9320" s="146"/>
      <c r="R9320" s="34"/>
      <c r="S9320" s="35"/>
      <c r="T9320" s="147"/>
    </row>
    <row r="9321">
      <c r="A9321" s="147"/>
      <c r="B9321" s="64"/>
      <c r="C9321" s="147" t="s">
        <v>217</v>
      </c>
      <c r="E9321" s="161"/>
      <c r="F9321" s="162"/>
      <c r="G9321" s="147"/>
      <c r="H9321" s="146"/>
      <c r="J9321" s="146"/>
      <c r="L9321" s="150"/>
      <c r="N9321" s="163"/>
      <c r="O9321" s="146"/>
      <c r="P9321" s="146"/>
      <c r="Q9321" s="146"/>
      <c r="R9321" s="34"/>
      <c r="S9321" s="35"/>
      <c r="T9321" s="147"/>
    </row>
    <row r="9322">
      <c r="A9322" s="147"/>
      <c r="B9322" s="64"/>
      <c r="C9322" s="147" t="s">
        <v>217</v>
      </c>
      <c r="E9322" s="161"/>
      <c r="F9322" s="162"/>
      <c r="G9322" s="147"/>
      <c r="H9322" s="146"/>
      <c r="J9322" s="146"/>
      <c r="L9322" s="150"/>
      <c r="N9322" s="163"/>
      <c r="O9322" s="146"/>
      <c r="P9322" s="146"/>
      <c r="Q9322" s="146"/>
      <c r="R9322" s="34"/>
      <c r="S9322" s="35"/>
      <c r="T9322" s="147"/>
    </row>
    <row r="9323">
      <c r="A9323" s="147"/>
      <c r="B9323" s="64"/>
      <c r="C9323" s="147" t="s">
        <v>217</v>
      </c>
      <c r="E9323" s="161"/>
      <c r="F9323" s="162"/>
      <c r="G9323" s="147"/>
      <c r="H9323" s="146"/>
      <c r="J9323" s="146"/>
      <c r="L9323" s="150"/>
      <c r="N9323" s="163"/>
      <c r="O9323" s="146"/>
      <c r="P9323" s="146"/>
      <c r="Q9323" s="146"/>
      <c r="R9323" s="34"/>
      <c r="S9323" s="35"/>
      <c r="T9323" s="147"/>
    </row>
    <row r="9324">
      <c r="A9324" s="147"/>
      <c r="B9324" s="64"/>
      <c r="C9324" s="147" t="s">
        <v>217</v>
      </c>
      <c r="E9324" s="161"/>
      <c r="F9324" s="162"/>
      <c r="G9324" s="147"/>
      <c r="H9324" s="146"/>
      <c r="J9324" s="146"/>
      <c r="L9324" s="150"/>
      <c r="N9324" s="163"/>
      <c r="O9324" s="146"/>
      <c r="P9324" s="146"/>
      <c r="Q9324" s="146"/>
      <c r="R9324" s="34"/>
      <c r="S9324" s="35"/>
      <c r="T9324" s="147"/>
    </row>
    <row r="9325">
      <c r="A9325" s="147"/>
      <c r="B9325" s="64"/>
      <c r="C9325" s="147" t="s">
        <v>217</v>
      </c>
      <c r="E9325" s="161"/>
      <c r="F9325" s="162"/>
      <c r="G9325" s="147"/>
      <c r="H9325" s="146"/>
      <c r="J9325" s="146"/>
      <c r="L9325" s="150"/>
      <c r="N9325" s="163"/>
      <c r="O9325" s="146"/>
      <c r="P9325" s="146"/>
      <c r="Q9325" s="146"/>
      <c r="R9325" s="34"/>
      <c r="S9325" s="35"/>
      <c r="T9325" s="147"/>
    </row>
    <row r="9326">
      <c r="A9326" s="147"/>
      <c r="B9326" s="64"/>
      <c r="C9326" s="147" t="s">
        <v>217</v>
      </c>
      <c r="E9326" s="161"/>
      <c r="F9326" s="162"/>
      <c r="G9326" s="147"/>
      <c r="H9326" s="146"/>
      <c r="J9326" s="146"/>
      <c r="L9326" s="150"/>
      <c r="N9326" s="163"/>
      <c r="O9326" s="146"/>
      <c r="P9326" s="146"/>
      <c r="Q9326" s="146"/>
      <c r="R9326" s="34"/>
      <c r="S9326" s="35"/>
      <c r="T9326" s="147"/>
    </row>
    <row r="9327">
      <c r="A9327" s="147"/>
      <c r="B9327" s="64"/>
      <c r="C9327" s="147" t="s">
        <v>217</v>
      </c>
      <c r="E9327" s="161"/>
      <c r="F9327" s="162"/>
      <c r="G9327" s="147"/>
      <c r="H9327" s="146"/>
      <c r="J9327" s="146"/>
      <c r="L9327" s="150"/>
      <c r="N9327" s="163"/>
      <c r="O9327" s="146"/>
      <c r="P9327" s="146"/>
      <c r="Q9327" s="146"/>
      <c r="R9327" s="34"/>
      <c r="S9327" s="35"/>
      <c r="T9327" s="147"/>
    </row>
    <row r="9328">
      <c r="A9328" s="147"/>
      <c r="B9328" s="64"/>
      <c r="C9328" s="147" t="s">
        <v>217</v>
      </c>
      <c r="E9328" s="161"/>
      <c r="F9328" s="162"/>
      <c r="G9328" s="147"/>
      <c r="H9328" s="146"/>
      <c r="J9328" s="146"/>
      <c r="L9328" s="150"/>
      <c r="N9328" s="163"/>
      <c r="O9328" s="146"/>
      <c r="P9328" s="146"/>
      <c r="Q9328" s="146"/>
      <c r="R9328" s="34"/>
      <c r="S9328" s="35"/>
      <c r="T9328" s="147"/>
    </row>
    <row r="9329">
      <c r="A9329" s="147"/>
      <c r="B9329" s="64"/>
      <c r="C9329" s="147" t="s">
        <v>217</v>
      </c>
      <c r="E9329" s="161"/>
      <c r="F9329" s="162"/>
      <c r="G9329" s="147"/>
      <c r="H9329" s="146"/>
      <c r="J9329" s="146"/>
      <c r="L9329" s="150"/>
      <c r="N9329" s="163"/>
      <c r="O9329" s="146"/>
      <c r="P9329" s="146"/>
      <c r="Q9329" s="146"/>
      <c r="R9329" s="34"/>
      <c r="S9329" s="35"/>
      <c r="T9329" s="147"/>
    </row>
    <row r="9330">
      <c r="A9330" s="147"/>
      <c r="B9330" s="64"/>
      <c r="C9330" s="147" t="s">
        <v>217</v>
      </c>
      <c r="E9330" s="161"/>
      <c r="F9330" s="162"/>
      <c r="G9330" s="147"/>
      <c r="H9330" s="146"/>
      <c r="J9330" s="146"/>
      <c r="L9330" s="150"/>
      <c r="N9330" s="163"/>
      <c r="O9330" s="146"/>
      <c r="P9330" s="146"/>
      <c r="Q9330" s="146"/>
      <c r="R9330" s="34"/>
      <c r="S9330" s="35"/>
      <c r="T9330" s="147"/>
    </row>
    <row r="9331">
      <c r="A9331" s="147"/>
      <c r="B9331" s="64"/>
      <c r="C9331" s="147" t="s">
        <v>217</v>
      </c>
      <c r="E9331" s="161"/>
      <c r="F9331" s="162"/>
      <c r="G9331" s="147"/>
      <c r="H9331" s="146"/>
      <c r="J9331" s="146"/>
      <c r="L9331" s="150"/>
      <c r="N9331" s="163"/>
      <c r="O9331" s="146"/>
      <c r="P9331" s="146"/>
      <c r="Q9331" s="146"/>
      <c r="R9331" s="34"/>
      <c r="S9331" s="35"/>
      <c r="T9331" s="147"/>
    </row>
    <row r="9332">
      <c r="A9332" s="147"/>
      <c r="B9332" s="64"/>
      <c r="C9332" s="147" t="s">
        <v>217</v>
      </c>
      <c r="E9332" s="161"/>
      <c r="F9332" s="162"/>
      <c r="G9332" s="147"/>
      <c r="H9332" s="146"/>
      <c r="J9332" s="146"/>
      <c r="L9332" s="150"/>
      <c r="N9332" s="163"/>
      <c r="O9332" s="146"/>
      <c r="P9332" s="146"/>
      <c r="Q9332" s="146"/>
      <c r="R9332" s="34"/>
      <c r="S9332" s="35"/>
      <c r="T9332" s="147"/>
    </row>
    <row r="9333">
      <c r="A9333" s="147"/>
      <c r="B9333" s="64"/>
      <c r="C9333" s="147" t="s">
        <v>217</v>
      </c>
      <c r="E9333" s="161"/>
      <c r="F9333" s="162"/>
      <c r="G9333" s="147"/>
      <c r="H9333" s="146"/>
      <c r="J9333" s="146"/>
      <c r="L9333" s="150"/>
      <c r="N9333" s="163"/>
      <c r="O9333" s="146"/>
      <c r="P9333" s="146"/>
      <c r="Q9333" s="146"/>
      <c r="R9333" s="34"/>
      <c r="S9333" s="35"/>
      <c r="T9333" s="147"/>
    </row>
    <row r="9334">
      <c r="A9334" s="147"/>
      <c r="B9334" s="64"/>
      <c r="C9334" s="147" t="s">
        <v>217</v>
      </c>
      <c r="E9334" s="161"/>
      <c r="F9334" s="162"/>
      <c r="G9334" s="147"/>
      <c r="H9334" s="146"/>
      <c r="J9334" s="146"/>
      <c r="L9334" s="150"/>
      <c r="N9334" s="163"/>
      <c r="O9334" s="146"/>
      <c r="P9334" s="146"/>
      <c r="Q9334" s="146"/>
      <c r="R9334" s="34"/>
      <c r="S9334" s="35"/>
      <c r="T9334" s="147"/>
    </row>
    <row r="9335">
      <c r="A9335" s="147"/>
      <c r="B9335" s="64"/>
      <c r="C9335" s="147" t="s">
        <v>217</v>
      </c>
      <c r="E9335" s="161"/>
      <c r="F9335" s="162"/>
      <c r="G9335" s="147"/>
      <c r="H9335" s="146"/>
      <c r="J9335" s="146"/>
      <c r="L9335" s="150"/>
      <c r="N9335" s="163"/>
      <c r="O9335" s="146"/>
      <c r="P9335" s="146"/>
      <c r="Q9335" s="146"/>
      <c r="R9335" s="34"/>
      <c r="S9335" s="35"/>
      <c r="T9335" s="147"/>
    </row>
    <row r="9336">
      <c r="A9336" s="147"/>
      <c r="B9336" s="64"/>
      <c r="C9336" s="147" t="s">
        <v>217</v>
      </c>
      <c r="E9336" s="161"/>
      <c r="F9336" s="162"/>
      <c r="G9336" s="147"/>
      <c r="H9336" s="146"/>
      <c r="J9336" s="146"/>
      <c r="L9336" s="150"/>
      <c r="N9336" s="163"/>
      <c r="O9336" s="146"/>
      <c r="P9336" s="146"/>
      <c r="Q9336" s="146"/>
      <c r="R9336" s="34"/>
      <c r="S9336" s="35"/>
      <c r="T9336" s="147"/>
    </row>
    <row r="9337">
      <c r="A9337" s="147"/>
      <c r="B9337" s="64"/>
      <c r="C9337" s="147" t="s">
        <v>217</v>
      </c>
      <c r="E9337" s="161"/>
      <c r="F9337" s="162"/>
      <c r="G9337" s="147"/>
      <c r="H9337" s="146"/>
      <c r="J9337" s="146"/>
      <c r="L9337" s="150"/>
      <c r="N9337" s="163"/>
      <c r="O9337" s="146"/>
      <c r="P9337" s="146"/>
      <c r="Q9337" s="146"/>
      <c r="R9337" s="34"/>
      <c r="S9337" s="35"/>
      <c r="T9337" s="147"/>
    </row>
    <row r="9338">
      <c r="A9338" s="147"/>
      <c r="B9338" s="64"/>
      <c r="C9338" s="147" t="s">
        <v>217</v>
      </c>
      <c r="E9338" s="161"/>
      <c r="F9338" s="162"/>
      <c r="G9338" s="147"/>
      <c r="H9338" s="146"/>
      <c r="J9338" s="146"/>
      <c r="L9338" s="150"/>
      <c r="N9338" s="163"/>
      <c r="O9338" s="146"/>
      <c r="P9338" s="146"/>
      <c r="Q9338" s="146"/>
      <c r="R9338" s="34"/>
      <c r="S9338" s="35"/>
      <c r="T9338" s="147"/>
    </row>
    <row r="9339">
      <c r="A9339" s="147"/>
      <c r="B9339" s="64"/>
      <c r="C9339" s="147" t="s">
        <v>217</v>
      </c>
      <c r="E9339" s="161"/>
      <c r="F9339" s="162"/>
      <c r="G9339" s="147"/>
      <c r="H9339" s="146"/>
      <c r="J9339" s="146"/>
      <c r="L9339" s="150"/>
      <c r="N9339" s="163"/>
      <c r="O9339" s="146"/>
      <c r="P9339" s="146"/>
      <c r="Q9339" s="146"/>
      <c r="R9339" s="34"/>
      <c r="S9339" s="35"/>
      <c r="T9339" s="147"/>
    </row>
    <row r="9340">
      <c r="A9340" s="147"/>
      <c r="B9340" s="64"/>
      <c r="C9340" s="147" t="s">
        <v>217</v>
      </c>
      <c r="E9340" s="161"/>
      <c r="F9340" s="162"/>
      <c r="G9340" s="147"/>
      <c r="H9340" s="146"/>
      <c r="J9340" s="146"/>
      <c r="L9340" s="150"/>
      <c r="N9340" s="163"/>
      <c r="O9340" s="146"/>
      <c r="P9340" s="146"/>
      <c r="Q9340" s="146"/>
      <c r="R9340" s="34"/>
      <c r="S9340" s="35"/>
      <c r="T9340" s="147"/>
    </row>
    <row r="9341">
      <c r="A9341" s="147"/>
      <c r="B9341" s="64"/>
      <c r="C9341" s="147" t="s">
        <v>217</v>
      </c>
      <c r="E9341" s="161"/>
      <c r="F9341" s="162"/>
      <c r="G9341" s="147"/>
      <c r="H9341" s="146"/>
      <c r="J9341" s="146"/>
      <c r="L9341" s="150"/>
      <c r="N9341" s="163"/>
      <c r="O9341" s="146"/>
      <c r="P9341" s="146"/>
      <c r="Q9341" s="146"/>
      <c r="R9341" s="34"/>
      <c r="S9341" s="35"/>
      <c r="T9341" s="147"/>
    </row>
    <row r="9342">
      <c r="A9342" s="147"/>
      <c r="B9342" s="64"/>
      <c r="C9342" s="147" t="s">
        <v>217</v>
      </c>
      <c r="E9342" s="161"/>
      <c r="F9342" s="162"/>
      <c r="G9342" s="147"/>
      <c r="H9342" s="146"/>
      <c r="J9342" s="146"/>
      <c r="L9342" s="150"/>
      <c r="N9342" s="163"/>
      <c r="O9342" s="146"/>
      <c r="P9342" s="146"/>
      <c r="Q9342" s="146"/>
      <c r="R9342" s="34"/>
      <c r="S9342" s="35"/>
      <c r="T9342" s="147"/>
    </row>
    <row r="9343">
      <c r="A9343" s="147"/>
      <c r="B9343" s="64"/>
      <c r="C9343" s="147" t="s">
        <v>217</v>
      </c>
      <c r="E9343" s="161"/>
      <c r="F9343" s="162"/>
      <c r="G9343" s="147"/>
      <c r="H9343" s="146"/>
      <c r="J9343" s="146"/>
      <c r="L9343" s="150"/>
      <c r="N9343" s="163"/>
      <c r="O9343" s="146"/>
      <c r="P9343" s="146"/>
      <c r="Q9343" s="146"/>
      <c r="R9343" s="34"/>
      <c r="S9343" s="35"/>
      <c r="T9343" s="147"/>
    </row>
    <row r="9344">
      <c r="A9344" s="147"/>
      <c r="B9344" s="64"/>
      <c r="C9344" s="147" t="s">
        <v>217</v>
      </c>
      <c r="E9344" s="161"/>
      <c r="F9344" s="162"/>
      <c r="G9344" s="147"/>
      <c r="H9344" s="146"/>
      <c r="J9344" s="146"/>
      <c r="L9344" s="150"/>
      <c r="N9344" s="163"/>
      <c r="O9344" s="146"/>
      <c r="P9344" s="146"/>
      <c r="Q9344" s="146"/>
      <c r="R9344" s="34"/>
      <c r="S9344" s="35"/>
      <c r="T9344" s="147"/>
    </row>
    <row r="9345">
      <c r="A9345" s="147"/>
      <c r="B9345" s="64"/>
      <c r="C9345" s="147" t="s">
        <v>217</v>
      </c>
      <c r="E9345" s="161"/>
      <c r="F9345" s="162"/>
      <c r="G9345" s="147"/>
      <c r="H9345" s="146"/>
      <c r="J9345" s="146"/>
      <c r="L9345" s="150"/>
      <c r="N9345" s="163"/>
      <c r="O9345" s="146"/>
      <c r="P9345" s="146"/>
      <c r="Q9345" s="146"/>
      <c r="R9345" s="34"/>
      <c r="S9345" s="35"/>
      <c r="T9345" s="147"/>
    </row>
    <row r="9346">
      <c r="A9346" s="147"/>
      <c r="B9346" s="64"/>
      <c r="C9346" s="147" t="s">
        <v>217</v>
      </c>
      <c r="E9346" s="161"/>
      <c r="F9346" s="162"/>
      <c r="G9346" s="147"/>
      <c r="H9346" s="146"/>
      <c r="J9346" s="146"/>
      <c r="L9346" s="150"/>
      <c r="N9346" s="163"/>
      <c r="O9346" s="146"/>
      <c r="P9346" s="146"/>
      <c r="Q9346" s="146"/>
      <c r="R9346" s="34"/>
      <c r="S9346" s="35"/>
      <c r="T9346" s="147"/>
    </row>
    <row r="9347">
      <c r="A9347" s="147"/>
      <c r="B9347" s="64"/>
      <c r="C9347" s="147" t="s">
        <v>217</v>
      </c>
      <c r="E9347" s="161"/>
      <c r="F9347" s="162"/>
      <c r="G9347" s="147"/>
      <c r="H9347" s="146"/>
      <c r="J9347" s="146"/>
      <c r="L9347" s="150"/>
      <c r="N9347" s="163"/>
      <c r="O9347" s="146"/>
      <c r="P9347" s="146"/>
      <c r="Q9347" s="146"/>
      <c r="R9347" s="34"/>
      <c r="S9347" s="35"/>
      <c r="T9347" s="147"/>
    </row>
    <row r="9348">
      <c r="A9348" s="147"/>
      <c r="B9348" s="64"/>
      <c r="C9348" s="147" t="s">
        <v>217</v>
      </c>
      <c r="E9348" s="161"/>
      <c r="F9348" s="162"/>
      <c r="G9348" s="147"/>
      <c r="H9348" s="146"/>
      <c r="J9348" s="146"/>
      <c r="L9348" s="150"/>
      <c r="N9348" s="163"/>
      <c r="O9348" s="146"/>
      <c r="P9348" s="146"/>
      <c r="Q9348" s="146"/>
      <c r="R9348" s="34"/>
      <c r="S9348" s="35"/>
      <c r="T9348" s="147"/>
    </row>
    <row r="9349">
      <c r="A9349" s="147"/>
      <c r="B9349" s="64"/>
      <c r="C9349" s="147" t="s">
        <v>217</v>
      </c>
      <c r="E9349" s="161"/>
      <c r="F9349" s="162"/>
      <c r="G9349" s="147"/>
      <c r="H9349" s="146"/>
      <c r="J9349" s="146"/>
      <c r="L9349" s="150"/>
      <c r="N9349" s="163"/>
      <c r="O9349" s="146"/>
      <c r="P9349" s="146"/>
      <c r="Q9349" s="146"/>
      <c r="R9349" s="34"/>
      <c r="S9349" s="35"/>
      <c r="T9349" s="147"/>
    </row>
    <row r="9350">
      <c r="A9350" s="147"/>
      <c r="B9350" s="64"/>
      <c r="C9350" s="147" t="s">
        <v>217</v>
      </c>
      <c r="E9350" s="161"/>
      <c r="F9350" s="162"/>
      <c r="G9350" s="147"/>
      <c r="H9350" s="146"/>
      <c r="J9350" s="146"/>
      <c r="L9350" s="150"/>
      <c r="N9350" s="163"/>
      <c r="O9350" s="146"/>
      <c r="P9350" s="146"/>
      <c r="Q9350" s="146"/>
      <c r="R9350" s="34"/>
      <c r="S9350" s="35"/>
      <c r="T9350" s="147"/>
    </row>
    <row r="9351">
      <c r="A9351" s="147"/>
      <c r="B9351" s="64"/>
      <c r="C9351" s="147" t="s">
        <v>217</v>
      </c>
      <c r="E9351" s="161"/>
      <c r="F9351" s="162"/>
      <c r="G9351" s="147"/>
      <c r="H9351" s="146"/>
      <c r="J9351" s="146"/>
      <c r="L9351" s="150"/>
      <c r="N9351" s="163"/>
      <c r="O9351" s="146"/>
      <c r="P9351" s="146"/>
      <c r="Q9351" s="146"/>
      <c r="R9351" s="34"/>
      <c r="S9351" s="35"/>
      <c r="T9351" s="147"/>
    </row>
    <row r="9352">
      <c r="A9352" s="147"/>
      <c r="B9352" s="64"/>
      <c r="C9352" s="147" t="s">
        <v>217</v>
      </c>
      <c r="E9352" s="161"/>
      <c r="F9352" s="162"/>
      <c r="G9352" s="147"/>
      <c r="H9352" s="146"/>
      <c r="J9352" s="146"/>
      <c r="L9352" s="150"/>
      <c r="N9352" s="163"/>
      <c r="O9352" s="146"/>
      <c r="P9352" s="146"/>
      <c r="Q9352" s="146"/>
      <c r="R9352" s="34"/>
      <c r="S9352" s="35"/>
      <c r="T9352" s="147"/>
    </row>
    <row r="9353">
      <c r="A9353" s="147"/>
      <c r="B9353" s="64"/>
      <c r="C9353" s="147" t="s">
        <v>217</v>
      </c>
      <c r="E9353" s="161"/>
      <c r="F9353" s="162"/>
      <c r="G9353" s="147"/>
      <c r="H9353" s="146"/>
      <c r="J9353" s="146"/>
      <c r="L9353" s="150"/>
      <c r="N9353" s="163"/>
      <c r="O9353" s="146"/>
      <c r="P9353" s="146"/>
      <c r="Q9353" s="146"/>
      <c r="R9353" s="34"/>
      <c r="S9353" s="35"/>
      <c r="T9353" s="147"/>
    </row>
    <row r="9354">
      <c r="A9354" s="147"/>
      <c r="B9354" s="64"/>
      <c r="C9354" s="147" t="s">
        <v>217</v>
      </c>
      <c r="E9354" s="161"/>
      <c r="F9354" s="162"/>
      <c r="G9354" s="147"/>
      <c r="H9354" s="146"/>
      <c r="J9354" s="146"/>
      <c r="L9354" s="150"/>
      <c r="N9354" s="163"/>
      <c r="O9354" s="146"/>
      <c r="P9354" s="146"/>
      <c r="Q9354" s="146"/>
      <c r="R9354" s="34"/>
      <c r="S9354" s="35"/>
      <c r="T9354" s="147"/>
    </row>
    <row r="9355">
      <c r="A9355" s="147"/>
      <c r="B9355" s="64"/>
      <c r="C9355" s="147" t="s">
        <v>217</v>
      </c>
      <c r="E9355" s="161"/>
      <c r="F9355" s="162"/>
      <c r="G9355" s="147"/>
      <c r="H9355" s="146"/>
      <c r="J9355" s="146"/>
      <c r="L9355" s="150"/>
      <c r="N9355" s="163"/>
      <c r="O9355" s="146"/>
      <c r="P9355" s="146"/>
      <c r="Q9355" s="146"/>
      <c r="R9355" s="34"/>
      <c r="S9355" s="35"/>
      <c r="T9355" s="147"/>
    </row>
    <row r="9356">
      <c r="A9356" s="147"/>
      <c r="B9356" s="64"/>
      <c r="C9356" s="147" t="s">
        <v>217</v>
      </c>
      <c r="E9356" s="161"/>
      <c r="F9356" s="162"/>
      <c r="G9356" s="147"/>
      <c r="H9356" s="146"/>
      <c r="J9356" s="146"/>
      <c r="L9356" s="150"/>
      <c r="N9356" s="163"/>
      <c r="O9356" s="146"/>
      <c r="P9356" s="146"/>
      <c r="Q9356" s="146"/>
      <c r="R9356" s="34"/>
      <c r="S9356" s="35"/>
      <c r="T9356" s="147"/>
    </row>
    <row r="9357">
      <c r="A9357" s="147"/>
      <c r="B9357" s="64"/>
      <c r="C9357" s="147" t="s">
        <v>217</v>
      </c>
      <c r="E9357" s="161"/>
      <c r="F9357" s="162"/>
      <c r="G9357" s="147"/>
      <c r="H9357" s="146"/>
      <c r="J9357" s="146"/>
      <c r="L9357" s="150"/>
      <c r="N9357" s="163"/>
      <c r="O9357" s="146"/>
      <c r="P9357" s="146"/>
      <c r="Q9357" s="146"/>
      <c r="R9357" s="34"/>
      <c r="S9357" s="35"/>
      <c r="T9357" s="147"/>
    </row>
    <row r="9358">
      <c r="A9358" s="147"/>
      <c r="B9358" s="64"/>
      <c r="C9358" s="147" t="s">
        <v>217</v>
      </c>
      <c r="E9358" s="161"/>
      <c r="F9358" s="162"/>
      <c r="G9358" s="147"/>
      <c r="H9358" s="146"/>
      <c r="J9358" s="146"/>
      <c r="L9358" s="150"/>
      <c r="N9358" s="163"/>
      <c r="O9358" s="146"/>
      <c r="P9358" s="146"/>
      <c r="Q9358" s="146"/>
      <c r="R9358" s="34"/>
      <c r="S9358" s="35"/>
      <c r="T9358" s="147"/>
    </row>
    <row r="9359">
      <c r="A9359" s="147"/>
      <c r="B9359" s="64"/>
      <c r="C9359" s="147" t="s">
        <v>217</v>
      </c>
      <c r="E9359" s="161"/>
      <c r="F9359" s="162"/>
      <c r="G9359" s="147"/>
      <c r="H9359" s="146"/>
      <c r="J9359" s="146"/>
      <c r="L9359" s="150"/>
      <c r="N9359" s="163"/>
      <c r="O9359" s="146"/>
      <c r="P9359" s="146"/>
      <c r="Q9359" s="146"/>
      <c r="R9359" s="34"/>
      <c r="S9359" s="35"/>
      <c r="T9359" s="147"/>
    </row>
    <row r="9360">
      <c r="A9360" s="147"/>
      <c r="B9360" s="64"/>
      <c r="C9360" s="147" t="s">
        <v>217</v>
      </c>
      <c r="E9360" s="161"/>
      <c r="F9360" s="162"/>
      <c r="G9360" s="147"/>
      <c r="H9360" s="146"/>
      <c r="J9360" s="146"/>
      <c r="L9360" s="150"/>
      <c r="N9360" s="163"/>
      <c r="O9360" s="146"/>
      <c r="P9360" s="146"/>
      <c r="Q9360" s="146"/>
      <c r="R9360" s="34"/>
      <c r="S9360" s="35"/>
      <c r="T9360" s="147"/>
    </row>
    <row r="9361">
      <c r="A9361" s="147"/>
      <c r="B9361" s="64"/>
      <c r="C9361" s="147" t="s">
        <v>217</v>
      </c>
      <c r="E9361" s="161"/>
      <c r="F9361" s="162"/>
      <c r="G9361" s="147"/>
      <c r="H9361" s="146"/>
      <c r="J9361" s="146"/>
      <c r="L9361" s="150"/>
      <c r="N9361" s="163"/>
      <c r="O9361" s="146"/>
      <c r="P9361" s="146"/>
      <c r="Q9361" s="146"/>
      <c r="R9361" s="34"/>
      <c r="S9361" s="35"/>
      <c r="T9361" s="147"/>
    </row>
    <row r="9362">
      <c r="A9362" s="147"/>
      <c r="B9362" s="64"/>
      <c r="C9362" s="147" t="s">
        <v>217</v>
      </c>
      <c r="E9362" s="161"/>
      <c r="F9362" s="162"/>
      <c r="G9362" s="147"/>
      <c r="H9362" s="146"/>
      <c r="J9362" s="146"/>
      <c r="L9362" s="150"/>
      <c r="N9362" s="163"/>
      <c r="O9362" s="146"/>
      <c r="P9362" s="146"/>
      <c r="Q9362" s="146"/>
      <c r="R9362" s="34"/>
      <c r="S9362" s="35"/>
      <c r="T9362" s="147"/>
    </row>
    <row r="9363">
      <c r="A9363" s="147"/>
      <c r="B9363" s="64"/>
      <c r="C9363" s="147" t="s">
        <v>217</v>
      </c>
      <c r="E9363" s="161"/>
      <c r="F9363" s="162"/>
      <c r="G9363" s="147"/>
      <c r="H9363" s="146"/>
      <c r="J9363" s="146"/>
      <c r="L9363" s="150"/>
      <c r="N9363" s="163"/>
      <c r="O9363" s="146"/>
      <c r="P9363" s="146"/>
      <c r="Q9363" s="146"/>
      <c r="R9363" s="34"/>
      <c r="S9363" s="35"/>
      <c r="T9363" s="147"/>
    </row>
    <row r="9364">
      <c r="A9364" s="147"/>
      <c r="B9364" s="64"/>
      <c r="C9364" s="147" t="s">
        <v>217</v>
      </c>
      <c r="E9364" s="161"/>
      <c r="F9364" s="162"/>
      <c r="G9364" s="147"/>
      <c r="H9364" s="146"/>
      <c r="J9364" s="146"/>
      <c r="L9364" s="150"/>
      <c r="N9364" s="163"/>
      <c r="O9364" s="146"/>
      <c r="P9364" s="146"/>
      <c r="Q9364" s="146"/>
      <c r="R9364" s="34"/>
      <c r="S9364" s="35"/>
      <c r="T9364" s="147"/>
    </row>
    <row r="9365">
      <c r="A9365" s="147"/>
      <c r="B9365" s="64"/>
      <c r="C9365" s="147" t="s">
        <v>217</v>
      </c>
      <c r="E9365" s="161"/>
      <c r="F9365" s="162"/>
      <c r="G9365" s="147"/>
      <c r="H9365" s="146"/>
      <c r="J9365" s="146"/>
      <c r="L9365" s="150"/>
      <c r="N9365" s="163"/>
      <c r="O9365" s="146"/>
      <c r="P9365" s="146"/>
      <c r="Q9365" s="146"/>
      <c r="R9365" s="34"/>
      <c r="S9365" s="35"/>
      <c r="T9365" s="147"/>
    </row>
    <row r="9366">
      <c r="A9366" s="147"/>
      <c r="B9366" s="64"/>
      <c r="C9366" s="147" t="s">
        <v>217</v>
      </c>
      <c r="E9366" s="161"/>
      <c r="F9366" s="162"/>
      <c r="G9366" s="147"/>
      <c r="H9366" s="146"/>
      <c r="J9366" s="146"/>
      <c r="L9366" s="150"/>
      <c r="N9366" s="163"/>
      <c r="O9366" s="146"/>
      <c r="P9366" s="146"/>
      <c r="Q9366" s="146"/>
      <c r="R9366" s="34"/>
      <c r="S9366" s="35"/>
      <c r="T9366" s="147"/>
    </row>
    <row r="9367">
      <c r="A9367" s="147"/>
      <c r="B9367" s="64"/>
      <c r="C9367" s="147" t="s">
        <v>217</v>
      </c>
      <c r="E9367" s="161"/>
      <c r="F9367" s="162"/>
      <c r="G9367" s="147"/>
      <c r="H9367" s="146"/>
      <c r="J9367" s="146"/>
      <c r="L9367" s="150"/>
      <c r="N9367" s="163"/>
      <c r="O9367" s="146"/>
      <c r="P9367" s="146"/>
      <c r="Q9367" s="146"/>
      <c r="R9367" s="34"/>
      <c r="S9367" s="35"/>
      <c r="T9367" s="147"/>
    </row>
    <row r="9368">
      <c r="A9368" s="147"/>
      <c r="B9368" s="64"/>
      <c r="C9368" s="147" t="s">
        <v>217</v>
      </c>
      <c r="E9368" s="161"/>
      <c r="F9368" s="162"/>
      <c r="G9368" s="147"/>
      <c r="H9368" s="146"/>
      <c r="J9368" s="146"/>
      <c r="L9368" s="150"/>
      <c r="N9368" s="163"/>
      <c r="O9368" s="146"/>
      <c r="P9368" s="146"/>
      <c r="Q9368" s="146"/>
      <c r="R9368" s="34"/>
      <c r="S9368" s="35"/>
      <c r="T9368" s="147"/>
    </row>
    <row r="9369">
      <c r="A9369" s="147"/>
      <c r="B9369" s="64"/>
      <c r="C9369" s="147" t="s">
        <v>217</v>
      </c>
      <c r="E9369" s="161"/>
      <c r="F9369" s="162"/>
      <c r="G9369" s="147"/>
      <c r="H9369" s="146"/>
      <c r="J9369" s="146"/>
      <c r="L9369" s="150"/>
      <c r="N9369" s="163"/>
      <c r="O9369" s="146"/>
      <c r="P9369" s="146"/>
      <c r="Q9369" s="146"/>
      <c r="R9369" s="34"/>
      <c r="S9369" s="35"/>
      <c r="T9369" s="147"/>
    </row>
    <row r="9370">
      <c r="A9370" s="147"/>
      <c r="B9370" s="64"/>
      <c r="C9370" s="147" t="s">
        <v>217</v>
      </c>
      <c r="E9370" s="161"/>
      <c r="F9370" s="162"/>
      <c r="G9370" s="147"/>
      <c r="H9370" s="146"/>
      <c r="J9370" s="146"/>
      <c r="L9370" s="150"/>
      <c r="N9370" s="163"/>
      <c r="O9370" s="146"/>
      <c r="P9370" s="146"/>
      <c r="Q9370" s="146"/>
      <c r="R9370" s="34"/>
      <c r="S9370" s="35"/>
      <c r="T9370" s="147"/>
    </row>
    <row r="9371">
      <c r="A9371" s="147"/>
      <c r="B9371" s="64"/>
      <c r="C9371" s="147" t="s">
        <v>217</v>
      </c>
      <c r="E9371" s="161"/>
      <c r="F9371" s="162"/>
      <c r="G9371" s="147"/>
      <c r="H9371" s="146"/>
      <c r="J9371" s="146"/>
      <c r="L9371" s="150"/>
      <c r="N9371" s="163"/>
      <c r="O9371" s="146"/>
      <c r="P9371" s="146"/>
      <c r="Q9371" s="146"/>
      <c r="R9371" s="34"/>
      <c r="S9371" s="35"/>
      <c r="T9371" s="147"/>
    </row>
    <row r="9372">
      <c r="A9372" s="147"/>
      <c r="B9372" s="64"/>
      <c r="C9372" s="147" t="s">
        <v>217</v>
      </c>
      <c r="E9372" s="161"/>
      <c r="F9372" s="162"/>
      <c r="G9372" s="147"/>
      <c r="H9372" s="146"/>
      <c r="J9372" s="146"/>
      <c r="L9372" s="150"/>
      <c r="N9372" s="163"/>
      <c r="O9372" s="146"/>
      <c r="P9372" s="146"/>
      <c r="Q9372" s="146"/>
      <c r="R9372" s="34"/>
      <c r="S9372" s="35"/>
      <c r="T9372" s="147"/>
    </row>
    <row r="9373">
      <c r="A9373" s="147"/>
      <c r="B9373" s="64"/>
      <c r="C9373" s="147" t="s">
        <v>217</v>
      </c>
      <c r="E9373" s="161"/>
      <c r="F9373" s="162"/>
      <c r="G9373" s="147"/>
      <c r="H9373" s="146"/>
      <c r="J9373" s="146"/>
      <c r="L9373" s="150"/>
      <c r="N9373" s="163"/>
      <c r="O9373" s="146"/>
      <c r="P9373" s="146"/>
      <c r="Q9373" s="146"/>
      <c r="R9373" s="34"/>
      <c r="S9373" s="35"/>
      <c r="T9373" s="147"/>
    </row>
    <row r="9374">
      <c r="A9374" s="147"/>
      <c r="B9374" s="64"/>
      <c r="C9374" s="147" t="s">
        <v>217</v>
      </c>
      <c r="E9374" s="161"/>
      <c r="F9374" s="162"/>
      <c r="G9374" s="147"/>
      <c r="H9374" s="146"/>
      <c r="J9374" s="146"/>
      <c r="L9374" s="150"/>
      <c r="N9374" s="163"/>
      <c r="O9374" s="146"/>
      <c r="P9374" s="146"/>
      <c r="Q9374" s="146"/>
      <c r="R9374" s="34"/>
      <c r="S9374" s="35"/>
      <c r="T9374" s="147"/>
    </row>
    <row r="9375">
      <c r="A9375" s="147"/>
      <c r="B9375" s="64"/>
      <c r="C9375" s="147" t="s">
        <v>217</v>
      </c>
      <c r="E9375" s="161"/>
      <c r="F9375" s="162"/>
      <c r="G9375" s="147"/>
      <c r="H9375" s="146"/>
      <c r="J9375" s="146"/>
      <c r="L9375" s="150"/>
      <c r="N9375" s="163"/>
      <c r="O9375" s="146"/>
      <c r="P9375" s="146"/>
      <c r="Q9375" s="146"/>
      <c r="R9375" s="34"/>
      <c r="S9375" s="35"/>
      <c r="T9375" s="147"/>
    </row>
    <row r="9376">
      <c r="A9376" s="147"/>
      <c r="B9376" s="64"/>
      <c r="C9376" s="147" t="s">
        <v>217</v>
      </c>
      <c r="E9376" s="161"/>
      <c r="F9376" s="162"/>
      <c r="G9376" s="147"/>
      <c r="H9376" s="146"/>
      <c r="J9376" s="146"/>
      <c r="L9376" s="150"/>
      <c r="N9376" s="163"/>
      <c r="O9376" s="146"/>
      <c r="P9376" s="146"/>
      <c r="Q9376" s="146"/>
      <c r="R9376" s="34"/>
      <c r="S9376" s="35"/>
      <c r="T9376" s="147"/>
    </row>
    <row r="9377">
      <c r="A9377" s="147"/>
      <c r="B9377" s="64"/>
      <c r="C9377" s="147" t="s">
        <v>217</v>
      </c>
      <c r="E9377" s="161"/>
      <c r="F9377" s="162"/>
      <c r="G9377" s="147"/>
      <c r="H9377" s="146"/>
      <c r="J9377" s="146"/>
      <c r="L9377" s="150"/>
      <c r="N9377" s="163"/>
      <c r="O9377" s="146"/>
      <c r="P9377" s="146"/>
      <c r="Q9377" s="146"/>
      <c r="R9377" s="34"/>
      <c r="S9377" s="35"/>
      <c r="T9377" s="147"/>
    </row>
    <row r="9378">
      <c r="A9378" s="147"/>
      <c r="B9378" s="64"/>
      <c r="C9378" s="147" t="s">
        <v>217</v>
      </c>
      <c r="E9378" s="161"/>
      <c r="F9378" s="162"/>
      <c r="G9378" s="147"/>
      <c r="H9378" s="146"/>
      <c r="J9378" s="146"/>
      <c r="L9378" s="150"/>
      <c r="N9378" s="163"/>
      <c r="O9378" s="146"/>
      <c r="P9378" s="146"/>
      <c r="Q9378" s="146"/>
      <c r="R9378" s="34"/>
      <c r="S9378" s="35"/>
      <c r="T9378" s="147"/>
    </row>
    <row r="9379">
      <c r="A9379" s="147"/>
      <c r="B9379" s="64"/>
      <c r="C9379" s="147" t="s">
        <v>217</v>
      </c>
      <c r="E9379" s="161"/>
      <c r="F9379" s="162"/>
      <c r="G9379" s="147"/>
      <c r="H9379" s="146"/>
      <c r="J9379" s="146"/>
      <c r="L9379" s="150"/>
      <c r="N9379" s="163"/>
      <c r="O9379" s="146"/>
      <c r="P9379" s="146"/>
      <c r="Q9379" s="146"/>
      <c r="R9379" s="34"/>
      <c r="S9379" s="35"/>
      <c r="T9379" s="147"/>
    </row>
    <row r="9380">
      <c r="A9380" s="147"/>
      <c r="B9380" s="64"/>
      <c r="C9380" s="147" t="s">
        <v>217</v>
      </c>
      <c r="E9380" s="161"/>
      <c r="F9380" s="162"/>
      <c r="G9380" s="147"/>
      <c r="H9380" s="146"/>
      <c r="J9380" s="146"/>
      <c r="L9380" s="150"/>
      <c r="N9380" s="163"/>
      <c r="O9380" s="146"/>
      <c r="P9380" s="146"/>
      <c r="Q9380" s="146"/>
      <c r="R9380" s="34"/>
      <c r="S9380" s="35"/>
      <c r="T9380" s="147"/>
    </row>
    <row r="9381">
      <c r="A9381" s="147"/>
      <c r="B9381" s="64"/>
      <c r="C9381" s="147" t="s">
        <v>217</v>
      </c>
      <c r="E9381" s="161"/>
      <c r="F9381" s="162"/>
      <c r="G9381" s="147"/>
      <c r="H9381" s="146"/>
      <c r="J9381" s="146"/>
      <c r="L9381" s="150"/>
      <c r="N9381" s="163"/>
      <c r="O9381" s="146"/>
      <c r="P9381" s="146"/>
      <c r="Q9381" s="146"/>
      <c r="R9381" s="34"/>
      <c r="S9381" s="35"/>
      <c r="T9381" s="147"/>
    </row>
    <row r="9382">
      <c r="A9382" s="147"/>
      <c r="B9382" s="64"/>
      <c r="C9382" s="147" t="s">
        <v>217</v>
      </c>
      <c r="E9382" s="161"/>
      <c r="F9382" s="162"/>
      <c r="G9382" s="147"/>
      <c r="H9382" s="146"/>
      <c r="J9382" s="146"/>
      <c r="L9382" s="150"/>
      <c r="N9382" s="163"/>
      <c r="O9382" s="146"/>
      <c r="P9382" s="146"/>
      <c r="Q9382" s="146"/>
      <c r="R9382" s="34"/>
      <c r="S9382" s="35"/>
      <c r="T9382" s="147"/>
    </row>
    <row r="9383">
      <c r="A9383" s="147"/>
      <c r="B9383" s="64"/>
      <c r="C9383" s="147" t="s">
        <v>217</v>
      </c>
      <c r="E9383" s="161"/>
      <c r="F9383" s="162"/>
      <c r="G9383" s="147"/>
      <c r="H9383" s="146"/>
      <c r="J9383" s="146"/>
      <c r="L9383" s="150"/>
      <c r="N9383" s="163"/>
      <c r="O9383" s="146"/>
      <c r="P9383" s="146"/>
      <c r="Q9383" s="146"/>
      <c r="R9383" s="34"/>
      <c r="S9383" s="35"/>
      <c r="T9383" s="147"/>
    </row>
    <row r="9384">
      <c r="A9384" s="147"/>
      <c r="B9384" s="64"/>
      <c r="C9384" s="147" t="s">
        <v>217</v>
      </c>
      <c r="E9384" s="161"/>
      <c r="F9384" s="162"/>
      <c r="G9384" s="147"/>
      <c r="H9384" s="146"/>
      <c r="J9384" s="146"/>
      <c r="L9384" s="150"/>
      <c r="N9384" s="163"/>
      <c r="O9384" s="146"/>
      <c r="P9384" s="146"/>
      <c r="Q9384" s="146"/>
      <c r="R9384" s="34"/>
      <c r="S9384" s="35"/>
      <c r="T9384" s="147"/>
    </row>
    <row r="9385">
      <c r="A9385" s="147"/>
      <c r="B9385" s="64"/>
      <c r="C9385" s="147" t="s">
        <v>217</v>
      </c>
      <c r="E9385" s="161"/>
      <c r="F9385" s="162"/>
      <c r="G9385" s="147"/>
      <c r="H9385" s="146"/>
      <c r="J9385" s="146"/>
      <c r="L9385" s="150"/>
      <c r="N9385" s="163"/>
      <c r="O9385" s="146"/>
      <c r="P9385" s="146"/>
      <c r="Q9385" s="146"/>
      <c r="R9385" s="34"/>
      <c r="S9385" s="35"/>
      <c r="T9385" s="147"/>
    </row>
    <row r="9386">
      <c r="A9386" s="147"/>
      <c r="B9386" s="64"/>
      <c r="C9386" s="147" t="s">
        <v>217</v>
      </c>
      <c r="E9386" s="161"/>
      <c r="F9386" s="162"/>
      <c r="G9386" s="147"/>
      <c r="H9386" s="146"/>
      <c r="J9386" s="146"/>
      <c r="L9386" s="150"/>
      <c r="N9386" s="163"/>
      <c r="O9386" s="146"/>
      <c r="P9386" s="146"/>
      <c r="Q9386" s="146"/>
      <c r="R9386" s="34"/>
      <c r="S9386" s="35"/>
      <c r="T9386" s="147"/>
    </row>
    <row r="9387">
      <c r="A9387" s="147"/>
      <c r="B9387" s="64"/>
      <c r="C9387" s="147" t="s">
        <v>217</v>
      </c>
      <c r="E9387" s="161"/>
      <c r="F9387" s="162"/>
      <c r="G9387" s="147"/>
      <c r="H9387" s="146"/>
      <c r="J9387" s="146"/>
      <c r="L9387" s="150"/>
      <c r="N9387" s="163"/>
      <c r="O9387" s="146"/>
      <c r="P9387" s="146"/>
      <c r="Q9387" s="146"/>
      <c r="R9387" s="34"/>
      <c r="S9387" s="35"/>
      <c r="T9387" s="147"/>
    </row>
    <row r="9388">
      <c r="A9388" s="147"/>
      <c r="B9388" s="64"/>
      <c r="C9388" s="147" t="s">
        <v>217</v>
      </c>
      <c r="E9388" s="161"/>
      <c r="F9388" s="162"/>
      <c r="G9388" s="147"/>
      <c r="H9388" s="146"/>
      <c r="J9388" s="146"/>
      <c r="L9388" s="150"/>
      <c r="N9388" s="163"/>
      <c r="O9388" s="146"/>
      <c r="P9388" s="146"/>
      <c r="Q9388" s="146"/>
      <c r="R9388" s="34"/>
      <c r="S9388" s="35"/>
      <c r="T9388" s="147"/>
    </row>
    <row r="9389">
      <c r="A9389" s="147"/>
      <c r="B9389" s="64"/>
      <c r="C9389" s="147" t="s">
        <v>217</v>
      </c>
      <c r="E9389" s="161"/>
      <c r="F9389" s="162"/>
      <c r="G9389" s="147"/>
      <c r="H9389" s="146"/>
      <c r="J9389" s="146"/>
      <c r="L9389" s="150"/>
      <c r="N9389" s="163"/>
      <c r="O9389" s="146"/>
      <c r="P9389" s="146"/>
      <c r="Q9389" s="146"/>
      <c r="R9389" s="34"/>
      <c r="S9389" s="35"/>
      <c r="T9389" s="147"/>
    </row>
    <row r="9390">
      <c r="A9390" s="147"/>
      <c r="B9390" s="64"/>
      <c r="C9390" s="147" t="s">
        <v>217</v>
      </c>
      <c r="E9390" s="161"/>
      <c r="F9390" s="162"/>
      <c r="G9390" s="147"/>
      <c r="H9390" s="146"/>
      <c r="J9390" s="146"/>
      <c r="L9390" s="150"/>
      <c r="N9390" s="163"/>
      <c r="O9390" s="146"/>
      <c r="P9390" s="146"/>
      <c r="Q9390" s="146"/>
      <c r="R9390" s="34"/>
      <c r="S9390" s="35"/>
      <c r="T9390" s="147"/>
    </row>
    <row r="9391">
      <c r="A9391" s="147"/>
      <c r="B9391" s="64"/>
      <c r="C9391" s="147" t="s">
        <v>217</v>
      </c>
      <c r="E9391" s="161"/>
      <c r="F9391" s="162"/>
      <c r="G9391" s="147"/>
      <c r="H9391" s="146"/>
      <c r="J9391" s="146"/>
      <c r="L9391" s="150"/>
      <c r="N9391" s="163"/>
      <c r="O9391" s="146"/>
      <c r="P9391" s="146"/>
      <c r="Q9391" s="146"/>
      <c r="R9391" s="34"/>
      <c r="S9391" s="35"/>
      <c r="T9391" s="147"/>
    </row>
    <row r="9392">
      <c r="A9392" s="147"/>
      <c r="B9392" s="64"/>
      <c r="C9392" s="147" t="s">
        <v>217</v>
      </c>
      <c r="E9392" s="161"/>
      <c r="F9392" s="162"/>
      <c r="G9392" s="147"/>
      <c r="H9392" s="146"/>
      <c r="J9392" s="146"/>
      <c r="L9392" s="150"/>
      <c r="N9392" s="163"/>
      <c r="O9392" s="146"/>
      <c r="P9392" s="146"/>
      <c r="Q9392" s="146"/>
      <c r="R9392" s="34"/>
      <c r="S9392" s="35"/>
      <c r="T9392" s="147"/>
    </row>
    <row r="9393">
      <c r="A9393" s="147"/>
      <c r="B9393" s="64"/>
      <c r="C9393" s="147" t="s">
        <v>217</v>
      </c>
      <c r="E9393" s="161"/>
      <c r="F9393" s="162"/>
      <c r="G9393" s="147"/>
      <c r="H9393" s="146"/>
      <c r="J9393" s="146"/>
      <c r="L9393" s="150"/>
      <c r="N9393" s="163"/>
      <c r="O9393" s="146"/>
      <c r="P9393" s="146"/>
      <c r="Q9393" s="146"/>
      <c r="R9393" s="34"/>
      <c r="S9393" s="35"/>
      <c r="T9393" s="147"/>
    </row>
    <row r="9394">
      <c r="A9394" s="147"/>
      <c r="B9394" s="64"/>
      <c r="C9394" s="147" t="s">
        <v>217</v>
      </c>
      <c r="E9394" s="161"/>
      <c r="F9394" s="162"/>
      <c r="G9394" s="147"/>
      <c r="H9394" s="146"/>
      <c r="J9394" s="146"/>
      <c r="L9394" s="150"/>
      <c r="N9394" s="163"/>
      <c r="O9394" s="146"/>
      <c r="P9394" s="146"/>
      <c r="Q9394" s="146"/>
      <c r="R9394" s="34"/>
      <c r="S9394" s="35"/>
      <c r="T9394" s="147"/>
    </row>
    <row r="9395">
      <c r="A9395" s="147"/>
      <c r="B9395" s="64"/>
      <c r="C9395" s="147" t="s">
        <v>217</v>
      </c>
      <c r="E9395" s="161"/>
      <c r="F9395" s="162"/>
      <c r="G9395" s="147"/>
      <c r="H9395" s="146"/>
      <c r="J9395" s="146"/>
      <c r="L9395" s="150"/>
      <c r="N9395" s="163"/>
      <c r="O9395" s="146"/>
      <c r="P9395" s="146"/>
      <c r="Q9395" s="146"/>
      <c r="R9395" s="34"/>
      <c r="S9395" s="35"/>
      <c r="T9395" s="147"/>
    </row>
    <row r="9396">
      <c r="A9396" s="147"/>
      <c r="B9396" s="64"/>
      <c r="C9396" s="147" t="s">
        <v>217</v>
      </c>
      <c r="E9396" s="161"/>
      <c r="F9396" s="162"/>
      <c r="G9396" s="147"/>
      <c r="H9396" s="146"/>
      <c r="J9396" s="146"/>
      <c r="L9396" s="150"/>
      <c r="N9396" s="163"/>
      <c r="O9396" s="146"/>
      <c r="P9396" s="146"/>
      <c r="Q9396" s="146"/>
      <c r="R9396" s="34"/>
      <c r="S9396" s="35"/>
      <c r="T9396" s="147"/>
    </row>
    <row r="9397">
      <c r="A9397" s="147"/>
      <c r="B9397" s="64"/>
      <c r="C9397" s="147" t="s">
        <v>217</v>
      </c>
      <c r="E9397" s="161"/>
      <c r="F9397" s="162"/>
      <c r="G9397" s="147"/>
      <c r="H9397" s="146"/>
      <c r="J9397" s="146"/>
      <c r="L9397" s="150"/>
      <c r="N9397" s="163"/>
      <c r="O9397" s="146"/>
      <c r="P9397" s="146"/>
      <c r="Q9397" s="146"/>
      <c r="R9397" s="34"/>
      <c r="S9397" s="35"/>
      <c r="T9397" s="147"/>
    </row>
    <row r="9398">
      <c r="A9398" s="147"/>
      <c r="B9398" s="64"/>
      <c r="C9398" s="147" t="s">
        <v>217</v>
      </c>
      <c r="E9398" s="161"/>
      <c r="F9398" s="162"/>
      <c r="G9398" s="147"/>
      <c r="H9398" s="146"/>
      <c r="J9398" s="146"/>
      <c r="L9398" s="150"/>
      <c r="N9398" s="163"/>
      <c r="O9398" s="146"/>
      <c r="P9398" s="146"/>
      <c r="Q9398" s="146"/>
      <c r="R9398" s="34"/>
      <c r="S9398" s="35"/>
      <c r="T9398" s="147"/>
    </row>
    <row r="9399">
      <c r="A9399" s="147"/>
      <c r="B9399" s="64"/>
      <c r="C9399" s="147" t="s">
        <v>217</v>
      </c>
      <c r="E9399" s="161"/>
      <c r="F9399" s="162"/>
      <c r="G9399" s="147"/>
      <c r="H9399" s="146"/>
      <c r="J9399" s="146"/>
      <c r="L9399" s="150"/>
      <c r="N9399" s="163"/>
      <c r="O9399" s="146"/>
      <c r="P9399" s="146"/>
      <c r="Q9399" s="146"/>
      <c r="R9399" s="34"/>
      <c r="S9399" s="35"/>
      <c r="T9399" s="147"/>
    </row>
    <row r="9400">
      <c r="A9400" s="147"/>
      <c r="B9400" s="64"/>
      <c r="C9400" s="147" t="s">
        <v>217</v>
      </c>
      <c r="E9400" s="161"/>
      <c r="F9400" s="162"/>
      <c r="G9400" s="147"/>
      <c r="H9400" s="146"/>
      <c r="J9400" s="146"/>
      <c r="L9400" s="150"/>
      <c r="N9400" s="163"/>
      <c r="O9400" s="146"/>
      <c r="P9400" s="146"/>
      <c r="Q9400" s="146"/>
      <c r="R9400" s="34"/>
      <c r="S9400" s="35"/>
      <c r="T9400" s="147"/>
    </row>
    <row r="9401">
      <c r="A9401" s="147"/>
      <c r="B9401" s="64"/>
      <c r="C9401" s="147" t="s">
        <v>217</v>
      </c>
      <c r="E9401" s="161"/>
      <c r="F9401" s="162"/>
      <c r="G9401" s="147"/>
      <c r="H9401" s="146"/>
      <c r="J9401" s="146"/>
      <c r="L9401" s="150"/>
      <c r="N9401" s="163"/>
      <c r="O9401" s="146"/>
      <c r="P9401" s="146"/>
      <c r="Q9401" s="146"/>
      <c r="R9401" s="34"/>
      <c r="S9401" s="35"/>
      <c r="T9401" s="147"/>
    </row>
    <row r="9402">
      <c r="A9402" s="147"/>
      <c r="B9402" s="64"/>
      <c r="C9402" s="147" t="s">
        <v>217</v>
      </c>
      <c r="E9402" s="161"/>
      <c r="F9402" s="162"/>
      <c r="G9402" s="147"/>
      <c r="H9402" s="146"/>
      <c r="J9402" s="146"/>
      <c r="L9402" s="150"/>
      <c r="N9402" s="163"/>
      <c r="O9402" s="146"/>
      <c r="P9402" s="146"/>
      <c r="Q9402" s="146"/>
      <c r="R9402" s="34"/>
      <c r="S9402" s="35"/>
      <c r="T9402" s="147"/>
    </row>
    <row r="9403">
      <c r="A9403" s="147"/>
      <c r="B9403" s="64"/>
      <c r="C9403" s="147" t="s">
        <v>217</v>
      </c>
      <c r="E9403" s="161"/>
      <c r="F9403" s="162"/>
      <c r="G9403" s="147"/>
      <c r="H9403" s="146"/>
      <c r="J9403" s="146"/>
      <c r="L9403" s="150"/>
      <c r="N9403" s="163"/>
      <c r="O9403" s="146"/>
      <c r="P9403" s="146"/>
      <c r="Q9403" s="146"/>
      <c r="R9403" s="34"/>
      <c r="S9403" s="35"/>
      <c r="T9403" s="147"/>
    </row>
    <row r="9404">
      <c r="A9404" s="147"/>
      <c r="B9404" s="64"/>
      <c r="C9404" s="147" t="s">
        <v>217</v>
      </c>
      <c r="E9404" s="161"/>
      <c r="F9404" s="162"/>
      <c r="G9404" s="147"/>
      <c r="H9404" s="146"/>
      <c r="J9404" s="146"/>
      <c r="L9404" s="150"/>
      <c r="N9404" s="163"/>
      <c r="O9404" s="146"/>
      <c r="P9404" s="146"/>
      <c r="Q9404" s="146"/>
      <c r="R9404" s="34"/>
      <c r="S9404" s="35"/>
      <c r="T9404" s="147"/>
    </row>
    <row r="9405">
      <c r="A9405" s="147"/>
      <c r="B9405" s="64"/>
      <c r="C9405" s="147" t="s">
        <v>217</v>
      </c>
      <c r="E9405" s="161"/>
      <c r="F9405" s="162"/>
      <c r="G9405" s="147"/>
      <c r="H9405" s="146"/>
      <c r="J9405" s="146"/>
      <c r="L9405" s="150"/>
      <c r="N9405" s="163"/>
      <c r="O9405" s="146"/>
      <c r="P9405" s="146"/>
      <c r="Q9405" s="146"/>
      <c r="R9405" s="34"/>
      <c r="S9405" s="35"/>
      <c r="T9405" s="147"/>
    </row>
    <row r="9406">
      <c r="A9406" s="147"/>
      <c r="B9406" s="64"/>
      <c r="C9406" s="147" t="s">
        <v>217</v>
      </c>
      <c r="E9406" s="161"/>
      <c r="F9406" s="162"/>
      <c r="G9406" s="147"/>
      <c r="H9406" s="146"/>
      <c r="J9406" s="146"/>
      <c r="L9406" s="150"/>
      <c r="N9406" s="163"/>
      <c r="O9406" s="146"/>
      <c r="P9406" s="146"/>
      <c r="Q9406" s="146"/>
      <c r="R9406" s="34"/>
      <c r="S9406" s="35"/>
      <c r="T9406" s="147"/>
    </row>
    <row r="9407">
      <c r="A9407" s="147"/>
      <c r="B9407" s="64"/>
      <c r="C9407" s="147" t="s">
        <v>217</v>
      </c>
      <c r="E9407" s="161"/>
      <c r="F9407" s="162"/>
      <c r="G9407" s="147"/>
      <c r="H9407" s="146"/>
      <c r="J9407" s="146"/>
      <c r="L9407" s="150"/>
      <c r="N9407" s="163"/>
      <c r="O9407" s="146"/>
      <c r="P9407" s="146"/>
      <c r="Q9407" s="146"/>
      <c r="R9407" s="34"/>
      <c r="S9407" s="35"/>
      <c r="T9407" s="147"/>
    </row>
    <row r="9408">
      <c r="A9408" s="147"/>
      <c r="B9408" s="64"/>
      <c r="C9408" s="147" t="s">
        <v>217</v>
      </c>
      <c r="E9408" s="161"/>
      <c r="F9408" s="162"/>
      <c r="G9408" s="147"/>
      <c r="H9408" s="146"/>
      <c r="J9408" s="146"/>
      <c r="L9408" s="150"/>
      <c r="N9408" s="163"/>
      <c r="O9408" s="146"/>
      <c r="P9408" s="146"/>
      <c r="Q9408" s="146"/>
      <c r="R9408" s="34"/>
      <c r="S9408" s="35"/>
      <c r="T9408" s="147"/>
    </row>
    <row r="9409">
      <c r="A9409" s="147"/>
      <c r="B9409" s="64"/>
      <c r="C9409" s="147" t="s">
        <v>217</v>
      </c>
      <c r="E9409" s="161"/>
      <c r="F9409" s="162"/>
      <c r="G9409" s="147"/>
      <c r="H9409" s="146"/>
      <c r="J9409" s="146"/>
      <c r="L9409" s="150"/>
      <c r="N9409" s="163"/>
      <c r="O9409" s="146"/>
      <c r="P9409" s="146"/>
      <c r="Q9409" s="146"/>
      <c r="R9409" s="34"/>
      <c r="S9409" s="35"/>
      <c r="T9409" s="147"/>
    </row>
    <row r="9410">
      <c r="A9410" s="147"/>
      <c r="B9410" s="64"/>
      <c r="C9410" s="147" t="s">
        <v>217</v>
      </c>
      <c r="E9410" s="161"/>
      <c r="F9410" s="162"/>
      <c r="G9410" s="147"/>
      <c r="H9410" s="146"/>
      <c r="J9410" s="146"/>
      <c r="L9410" s="150"/>
      <c r="N9410" s="163"/>
      <c r="O9410" s="146"/>
      <c r="P9410" s="146"/>
      <c r="Q9410" s="146"/>
      <c r="R9410" s="34"/>
      <c r="S9410" s="35"/>
      <c r="T9410" s="147"/>
    </row>
    <row r="9411">
      <c r="A9411" s="147"/>
      <c r="B9411" s="64"/>
      <c r="C9411" s="147" t="s">
        <v>217</v>
      </c>
      <c r="E9411" s="161"/>
      <c r="F9411" s="162"/>
      <c r="G9411" s="147"/>
      <c r="H9411" s="146"/>
      <c r="J9411" s="146"/>
      <c r="L9411" s="150"/>
      <c r="N9411" s="163"/>
      <c r="O9411" s="146"/>
      <c r="P9411" s="146"/>
      <c r="Q9411" s="146"/>
      <c r="R9411" s="34"/>
      <c r="S9411" s="35"/>
      <c r="T9411" s="147"/>
    </row>
    <row r="9412">
      <c r="A9412" s="147"/>
      <c r="B9412" s="64"/>
      <c r="C9412" s="147" t="s">
        <v>217</v>
      </c>
      <c r="E9412" s="161"/>
      <c r="F9412" s="162"/>
      <c r="G9412" s="147"/>
      <c r="H9412" s="146"/>
      <c r="J9412" s="146"/>
      <c r="L9412" s="150"/>
      <c r="N9412" s="163"/>
      <c r="O9412" s="146"/>
      <c r="P9412" s="146"/>
      <c r="Q9412" s="146"/>
      <c r="R9412" s="34"/>
      <c r="S9412" s="35"/>
      <c r="T9412" s="147"/>
    </row>
    <row r="9413">
      <c r="A9413" s="147"/>
      <c r="B9413" s="64"/>
      <c r="C9413" s="147" t="s">
        <v>217</v>
      </c>
      <c r="E9413" s="161"/>
      <c r="F9413" s="162"/>
      <c r="G9413" s="147"/>
      <c r="H9413" s="146"/>
      <c r="J9413" s="146"/>
      <c r="L9413" s="150"/>
      <c r="N9413" s="163"/>
      <c r="O9413" s="146"/>
      <c r="P9413" s="146"/>
      <c r="Q9413" s="146"/>
      <c r="R9413" s="34"/>
      <c r="S9413" s="35"/>
      <c r="T9413" s="147"/>
    </row>
    <row r="9414">
      <c r="A9414" s="147"/>
      <c r="B9414" s="64"/>
      <c r="C9414" s="147" t="s">
        <v>217</v>
      </c>
      <c r="E9414" s="161"/>
      <c r="F9414" s="162"/>
      <c r="G9414" s="147"/>
      <c r="H9414" s="146"/>
      <c r="J9414" s="146"/>
      <c r="L9414" s="150"/>
      <c r="N9414" s="163"/>
      <c r="O9414" s="146"/>
      <c r="P9414" s="146"/>
      <c r="Q9414" s="146"/>
      <c r="R9414" s="34"/>
      <c r="S9414" s="35"/>
      <c r="T9414" s="147"/>
    </row>
    <row r="9415">
      <c r="A9415" s="147"/>
      <c r="B9415" s="64"/>
      <c r="C9415" s="147" t="s">
        <v>217</v>
      </c>
      <c r="E9415" s="161"/>
      <c r="F9415" s="162"/>
      <c r="G9415" s="147"/>
      <c r="H9415" s="146"/>
      <c r="J9415" s="146"/>
      <c r="L9415" s="150"/>
      <c r="N9415" s="163"/>
      <c r="O9415" s="146"/>
      <c r="P9415" s="146"/>
      <c r="Q9415" s="146"/>
      <c r="R9415" s="34"/>
      <c r="S9415" s="35"/>
      <c r="T9415" s="147"/>
    </row>
    <row r="9416">
      <c r="A9416" s="147"/>
      <c r="B9416" s="64"/>
      <c r="C9416" s="147" t="s">
        <v>217</v>
      </c>
      <c r="E9416" s="161"/>
      <c r="F9416" s="162"/>
      <c r="G9416" s="147"/>
      <c r="H9416" s="146"/>
      <c r="J9416" s="146"/>
      <c r="L9416" s="150"/>
      <c r="N9416" s="163"/>
      <c r="O9416" s="146"/>
      <c r="P9416" s="146"/>
      <c r="Q9416" s="146"/>
      <c r="R9416" s="34"/>
      <c r="S9416" s="35"/>
      <c r="T9416" s="147"/>
    </row>
    <row r="9417">
      <c r="A9417" s="147"/>
      <c r="B9417" s="64"/>
      <c r="C9417" s="147" t="s">
        <v>217</v>
      </c>
      <c r="E9417" s="161"/>
      <c r="F9417" s="162"/>
      <c r="G9417" s="147"/>
      <c r="H9417" s="146"/>
      <c r="J9417" s="146"/>
      <c r="L9417" s="150"/>
      <c r="N9417" s="163"/>
      <c r="O9417" s="146"/>
      <c r="P9417" s="146"/>
      <c r="Q9417" s="146"/>
      <c r="R9417" s="34"/>
      <c r="S9417" s="35"/>
      <c r="T9417" s="147"/>
    </row>
    <row r="9418">
      <c r="A9418" s="147"/>
      <c r="B9418" s="64"/>
      <c r="C9418" s="147" t="s">
        <v>217</v>
      </c>
      <c r="E9418" s="161"/>
      <c r="F9418" s="162"/>
      <c r="G9418" s="147"/>
      <c r="H9418" s="146"/>
      <c r="J9418" s="146"/>
      <c r="L9418" s="150"/>
      <c r="N9418" s="163"/>
      <c r="O9418" s="146"/>
      <c r="P9418" s="146"/>
      <c r="Q9418" s="146"/>
      <c r="R9418" s="34"/>
      <c r="S9418" s="35"/>
      <c r="T9418" s="147"/>
    </row>
    <row r="9419">
      <c r="A9419" s="147"/>
      <c r="B9419" s="64"/>
      <c r="C9419" s="147" t="s">
        <v>217</v>
      </c>
      <c r="E9419" s="161"/>
      <c r="F9419" s="162"/>
      <c r="G9419" s="147"/>
      <c r="H9419" s="146"/>
      <c r="J9419" s="146"/>
      <c r="L9419" s="150"/>
      <c r="N9419" s="163"/>
      <c r="O9419" s="146"/>
      <c r="P9419" s="146"/>
      <c r="Q9419" s="146"/>
      <c r="R9419" s="34"/>
      <c r="S9419" s="35"/>
      <c r="T9419" s="147"/>
    </row>
    <row r="9420">
      <c r="A9420" s="147"/>
      <c r="B9420" s="64"/>
      <c r="C9420" s="147" t="s">
        <v>217</v>
      </c>
      <c r="E9420" s="161"/>
      <c r="F9420" s="162"/>
      <c r="G9420" s="147"/>
      <c r="H9420" s="146"/>
      <c r="J9420" s="146"/>
      <c r="L9420" s="150"/>
      <c r="N9420" s="163"/>
      <c r="O9420" s="146"/>
      <c r="P9420" s="146"/>
      <c r="Q9420" s="146"/>
      <c r="R9420" s="34"/>
      <c r="S9420" s="35"/>
      <c r="T9420" s="147"/>
    </row>
    <row r="9421">
      <c r="A9421" s="147"/>
      <c r="B9421" s="64"/>
      <c r="C9421" s="147" t="s">
        <v>217</v>
      </c>
      <c r="E9421" s="161"/>
      <c r="F9421" s="162"/>
      <c r="G9421" s="147"/>
      <c r="H9421" s="146"/>
      <c r="J9421" s="146"/>
      <c r="L9421" s="150"/>
      <c r="N9421" s="163"/>
      <c r="O9421" s="146"/>
      <c r="P9421" s="146"/>
      <c r="Q9421" s="146"/>
      <c r="R9421" s="34"/>
      <c r="S9421" s="35"/>
      <c r="T9421" s="147"/>
    </row>
    <row r="9422">
      <c r="A9422" s="147"/>
      <c r="B9422" s="64"/>
      <c r="C9422" s="147" t="s">
        <v>217</v>
      </c>
      <c r="E9422" s="161"/>
      <c r="F9422" s="162"/>
      <c r="G9422" s="147"/>
      <c r="H9422" s="146"/>
      <c r="J9422" s="146"/>
      <c r="L9422" s="150"/>
      <c r="N9422" s="163"/>
      <c r="O9422" s="146"/>
      <c r="P9422" s="146"/>
      <c r="Q9422" s="146"/>
      <c r="R9422" s="34"/>
      <c r="S9422" s="35"/>
      <c r="T9422" s="147"/>
    </row>
    <row r="9423">
      <c r="A9423" s="147"/>
      <c r="B9423" s="64"/>
      <c r="C9423" s="147" t="s">
        <v>217</v>
      </c>
      <c r="E9423" s="161"/>
      <c r="F9423" s="162"/>
      <c r="G9423" s="147"/>
      <c r="H9423" s="146"/>
      <c r="J9423" s="146"/>
      <c r="L9423" s="150"/>
      <c r="N9423" s="163"/>
      <c r="O9423" s="146"/>
      <c r="P9423" s="146"/>
      <c r="Q9423" s="146"/>
      <c r="R9423" s="34"/>
      <c r="S9423" s="35"/>
      <c r="T9423" s="147"/>
    </row>
    <row r="9424">
      <c r="A9424" s="147"/>
      <c r="B9424" s="64"/>
      <c r="C9424" s="147" t="s">
        <v>217</v>
      </c>
      <c r="E9424" s="161"/>
      <c r="F9424" s="162"/>
      <c r="G9424" s="147"/>
      <c r="H9424" s="146"/>
      <c r="J9424" s="146"/>
      <c r="L9424" s="150"/>
      <c r="N9424" s="163"/>
      <c r="O9424" s="146"/>
      <c r="P9424" s="146"/>
      <c r="Q9424" s="146"/>
      <c r="R9424" s="34"/>
      <c r="S9424" s="35"/>
      <c r="T9424" s="147"/>
    </row>
    <row r="9425">
      <c r="A9425" s="147"/>
      <c r="B9425" s="64"/>
      <c r="C9425" s="147" t="s">
        <v>217</v>
      </c>
      <c r="E9425" s="161"/>
      <c r="F9425" s="162"/>
      <c r="G9425" s="147"/>
      <c r="H9425" s="146"/>
      <c r="J9425" s="146"/>
      <c r="L9425" s="150"/>
      <c r="N9425" s="163"/>
      <c r="O9425" s="146"/>
      <c r="P9425" s="146"/>
      <c r="Q9425" s="146"/>
      <c r="R9425" s="34"/>
      <c r="S9425" s="35"/>
      <c r="T9425" s="147"/>
    </row>
    <row r="9426">
      <c r="A9426" s="147"/>
      <c r="B9426" s="64"/>
      <c r="C9426" s="147" t="s">
        <v>217</v>
      </c>
      <c r="E9426" s="161"/>
      <c r="F9426" s="162"/>
      <c r="G9426" s="147"/>
      <c r="H9426" s="146"/>
      <c r="J9426" s="146"/>
      <c r="L9426" s="150"/>
      <c r="N9426" s="163"/>
      <c r="O9426" s="146"/>
      <c r="P9426" s="146"/>
      <c r="Q9426" s="146"/>
      <c r="R9426" s="34"/>
      <c r="S9426" s="35"/>
      <c r="T9426" s="147"/>
    </row>
    <row r="9427">
      <c r="A9427" s="147"/>
      <c r="B9427" s="64"/>
      <c r="C9427" s="147" t="s">
        <v>217</v>
      </c>
      <c r="E9427" s="161"/>
      <c r="F9427" s="162"/>
      <c r="G9427" s="147"/>
      <c r="H9427" s="146"/>
      <c r="J9427" s="146"/>
      <c r="L9427" s="150"/>
      <c r="N9427" s="163"/>
      <c r="O9427" s="146"/>
      <c r="P9427" s="146"/>
      <c r="Q9427" s="146"/>
      <c r="R9427" s="34"/>
      <c r="S9427" s="35"/>
      <c r="T9427" s="147"/>
    </row>
    <row r="9428">
      <c r="A9428" s="147"/>
      <c r="B9428" s="64"/>
      <c r="C9428" s="147" t="s">
        <v>217</v>
      </c>
      <c r="E9428" s="161"/>
      <c r="F9428" s="162"/>
      <c r="G9428" s="147"/>
      <c r="H9428" s="146"/>
      <c r="J9428" s="146"/>
      <c r="L9428" s="150"/>
      <c r="N9428" s="163"/>
      <c r="O9428" s="146"/>
      <c r="P9428" s="146"/>
      <c r="Q9428" s="146"/>
      <c r="R9428" s="34"/>
      <c r="S9428" s="35"/>
      <c r="T9428" s="147"/>
    </row>
    <row r="9429">
      <c r="A9429" s="147"/>
      <c r="B9429" s="64"/>
      <c r="C9429" s="147" t="s">
        <v>217</v>
      </c>
      <c r="E9429" s="161"/>
      <c r="F9429" s="162"/>
      <c r="G9429" s="147"/>
      <c r="H9429" s="146"/>
      <c r="J9429" s="146"/>
      <c r="L9429" s="150"/>
      <c r="N9429" s="163"/>
      <c r="O9429" s="146"/>
      <c r="P9429" s="146"/>
      <c r="Q9429" s="146"/>
      <c r="R9429" s="34"/>
      <c r="S9429" s="35"/>
      <c r="T9429" s="147"/>
    </row>
    <row r="9430">
      <c r="A9430" s="147"/>
      <c r="B9430" s="64"/>
      <c r="C9430" s="147" t="s">
        <v>217</v>
      </c>
      <c r="E9430" s="161"/>
      <c r="F9430" s="162"/>
      <c r="G9430" s="147"/>
      <c r="H9430" s="146"/>
      <c r="J9430" s="146"/>
      <c r="L9430" s="150"/>
      <c r="N9430" s="163"/>
      <c r="O9430" s="146"/>
      <c r="P9430" s="146"/>
      <c r="Q9430" s="146"/>
      <c r="R9430" s="34"/>
      <c r="S9430" s="35"/>
      <c r="T9430" s="147"/>
    </row>
    <row r="9431">
      <c r="A9431" s="147"/>
      <c r="B9431" s="64"/>
      <c r="C9431" s="147" t="s">
        <v>217</v>
      </c>
      <c r="E9431" s="161"/>
      <c r="F9431" s="162"/>
      <c r="G9431" s="147"/>
      <c r="H9431" s="146"/>
      <c r="J9431" s="146"/>
      <c r="L9431" s="150"/>
      <c r="N9431" s="163"/>
      <c r="O9431" s="146"/>
      <c r="P9431" s="146"/>
      <c r="Q9431" s="146"/>
      <c r="R9431" s="34"/>
      <c r="S9431" s="35"/>
      <c r="T9431" s="147"/>
    </row>
    <row r="9432">
      <c r="A9432" s="147"/>
      <c r="B9432" s="64"/>
      <c r="C9432" s="147" t="s">
        <v>217</v>
      </c>
      <c r="E9432" s="161"/>
      <c r="F9432" s="162"/>
      <c r="G9432" s="147"/>
      <c r="H9432" s="146"/>
      <c r="J9432" s="146"/>
      <c r="L9432" s="150"/>
      <c r="N9432" s="163"/>
      <c r="O9432" s="146"/>
      <c r="P9432" s="146"/>
      <c r="Q9432" s="146"/>
      <c r="R9432" s="34"/>
      <c r="S9432" s="35"/>
      <c r="T9432" s="147"/>
    </row>
    <row r="9433">
      <c r="A9433" s="147"/>
      <c r="B9433" s="64"/>
      <c r="C9433" s="147" t="s">
        <v>217</v>
      </c>
      <c r="E9433" s="161"/>
      <c r="F9433" s="162"/>
      <c r="G9433" s="147"/>
      <c r="H9433" s="146"/>
      <c r="J9433" s="146"/>
      <c r="L9433" s="150"/>
      <c r="N9433" s="163"/>
      <c r="O9433" s="146"/>
      <c r="P9433" s="146"/>
      <c r="Q9433" s="146"/>
      <c r="R9433" s="34"/>
      <c r="S9433" s="35"/>
      <c r="T9433" s="147"/>
    </row>
    <row r="9434">
      <c r="A9434" s="147"/>
      <c r="B9434" s="64"/>
      <c r="C9434" s="147" t="s">
        <v>217</v>
      </c>
      <c r="E9434" s="161"/>
      <c r="F9434" s="162"/>
      <c r="G9434" s="147"/>
      <c r="H9434" s="146"/>
      <c r="J9434" s="146"/>
      <c r="L9434" s="150"/>
      <c r="N9434" s="163"/>
      <c r="O9434" s="146"/>
      <c r="P9434" s="146"/>
      <c r="Q9434" s="146"/>
      <c r="R9434" s="34"/>
      <c r="S9434" s="35"/>
      <c r="T9434" s="147"/>
    </row>
    <row r="9435">
      <c r="A9435" s="147"/>
      <c r="B9435" s="64"/>
      <c r="C9435" s="147" t="s">
        <v>217</v>
      </c>
      <c r="E9435" s="161"/>
      <c r="F9435" s="162"/>
      <c r="G9435" s="147"/>
      <c r="H9435" s="146"/>
      <c r="J9435" s="146"/>
      <c r="L9435" s="150"/>
      <c r="N9435" s="163"/>
      <c r="O9435" s="146"/>
      <c r="P9435" s="146"/>
      <c r="Q9435" s="146"/>
      <c r="R9435" s="34"/>
      <c r="S9435" s="35"/>
      <c r="T9435" s="147"/>
    </row>
    <row r="9436">
      <c r="A9436" s="147"/>
      <c r="B9436" s="64"/>
      <c r="C9436" s="147" t="s">
        <v>217</v>
      </c>
      <c r="E9436" s="161"/>
      <c r="F9436" s="162"/>
      <c r="G9436" s="147"/>
      <c r="H9436" s="146"/>
      <c r="J9436" s="146"/>
      <c r="L9436" s="150"/>
      <c r="N9436" s="163"/>
      <c r="O9436" s="146"/>
      <c r="P9436" s="146"/>
      <c r="Q9436" s="146"/>
      <c r="R9436" s="34"/>
      <c r="S9436" s="35"/>
      <c r="T9436" s="147"/>
    </row>
    <row r="9437">
      <c r="A9437" s="147"/>
      <c r="B9437" s="64"/>
      <c r="C9437" s="147" t="s">
        <v>217</v>
      </c>
      <c r="E9437" s="161"/>
      <c r="F9437" s="162"/>
      <c r="G9437" s="147"/>
      <c r="H9437" s="146"/>
      <c r="J9437" s="146"/>
      <c r="L9437" s="150"/>
      <c r="N9437" s="163"/>
      <c r="O9437" s="146"/>
      <c r="P9437" s="146"/>
      <c r="Q9437" s="146"/>
      <c r="R9437" s="34"/>
      <c r="S9437" s="35"/>
      <c r="T9437" s="147"/>
    </row>
    <row r="9438">
      <c r="A9438" s="147"/>
      <c r="B9438" s="64"/>
      <c r="C9438" s="147" t="s">
        <v>217</v>
      </c>
      <c r="E9438" s="161"/>
      <c r="F9438" s="162"/>
      <c r="G9438" s="147"/>
      <c r="H9438" s="146"/>
      <c r="J9438" s="146"/>
      <c r="L9438" s="150"/>
      <c r="N9438" s="163"/>
      <c r="O9438" s="146"/>
      <c r="P9438" s="146"/>
      <c r="Q9438" s="146"/>
      <c r="R9438" s="34"/>
      <c r="S9438" s="35"/>
      <c r="T9438" s="147"/>
    </row>
    <row r="9439">
      <c r="A9439" s="147"/>
      <c r="B9439" s="64"/>
      <c r="C9439" s="147" t="s">
        <v>217</v>
      </c>
      <c r="E9439" s="161"/>
      <c r="F9439" s="162"/>
      <c r="G9439" s="147"/>
      <c r="H9439" s="146"/>
      <c r="J9439" s="146"/>
      <c r="L9439" s="150"/>
      <c r="N9439" s="163"/>
      <c r="O9439" s="146"/>
      <c r="P9439" s="146"/>
      <c r="Q9439" s="146"/>
      <c r="R9439" s="34"/>
      <c r="S9439" s="35"/>
      <c r="T9439" s="147"/>
    </row>
    <row r="9440">
      <c r="A9440" s="147"/>
      <c r="B9440" s="64"/>
      <c r="C9440" s="147" t="s">
        <v>217</v>
      </c>
      <c r="E9440" s="161"/>
      <c r="F9440" s="162"/>
      <c r="G9440" s="147"/>
      <c r="H9440" s="146"/>
      <c r="J9440" s="146"/>
      <c r="L9440" s="150"/>
      <c r="N9440" s="163"/>
      <c r="O9440" s="146"/>
      <c r="P9440" s="146"/>
      <c r="Q9440" s="146"/>
      <c r="R9440" s="34"/>
      <c r="S9440" s="35"/>
      <c r="T9440" s="147"/>
    </row>
    <row r="9441">
      <c r="A9441" s="147"/>
      <c r="B9441" s="64"/>
      <c r="C9441" s="147" t="s">
        <v>217</v>
      </c>
      <c r="E9441" s="161"/>
      <c r="F9441" s="162"/>
      <c r="G9441" s="147"/>
      <c r="H9441" s="146"/>
      <c r="J9441" s="146"/>
      <c r="L9441" s="150"/>
      <c r="N9441" s="163"/>
      <c r="O9441" s="146"/>
      <c r="P9441" s="146"/>
      <c r="Q9441" s="146"/>
      <c r="R9441" s="34"/>
      <c r="S9441" s="35"/>
      <c r="T9441" s="147"/>
    </row>
    <row r="9442">
      <c r="A9442" s="147"/>
      <c r="B9442" s="64"/>
      <c r="C9442" s="147" t="s">
        <v>217</v>
      </c>
      <c r="E9442" s="161"/>
      <c r="F9442" s="162"/>
      <c r="G9442" s="147"/>
      <c r="H9442" s="146"/>
      <c r="J9442" s="146"/>
      <c r="L9442" s="150"/>
      <c r="N9442" s="163"/>
      <c r="O9442" s="146"/>
      <c r="P9442" s="146"/>
      <c r="Q9442" s="146"/>
      <c r="R9442" s="34"/>
      <c r="S9442" s="35"/>
      <c r="T9442" s="147"/>
    </row>
    <row r="9443">
      <c r="A9443" s="147"/>
      <c r="B9443" s="64"/>
      <c r="C9443" s="147" t="s">
        <v>217</v>
      </c>
      <c r="E9443" s="161"/>
      <c r="F9443" s="162"/>
      <c r="G9443" s="147"/>
      <c r="H9443" s="146"/>
      <c r="J9443" s="146"/>
      <c r="L9443" s="150"/>
      <c r="N9443" s="163"/>
      <c r="O9443" s="146"/>
      <c r="P9443" s="146"/>
      <c r="Q9443" s="146"/>
      <c r="R9443" s="34"/>
      <c r="S9443" s="35"/>
      <c r="T9443" s="147"/>
    </row>
    <row r="9444">
      <c r="A9444" s="147"/>
      <c r="B9444" s="64"/>
      <c r="C9444" s="147" t="s">
        <v>217</v>
      </c>
      <c r="E9444" s="161"/>
      <c r="F9444" s="162"/>
      <c r="G9444" s="147"/>
      <c r="H9444" s="146"/>
      <c r="J9444" s="146"/>
      <c r="L9444" s="150"/>
      <c r="N9444" s="163"/>
      <c r="O9444" s="146"/>
      <c r="P9444" s="146"/>
      <c r="Q9444" s="146"/>
      <c r="R9444" s="34"/>
      <c r="S9444" s="35"/>
      <c r="T9444" s="147"/>
    </row>
    <row r="9445">
      <c r="A9445" s="147"/>
      <c r="B9445" s="64"/>
      <c r="C9445" s="147" t="s">
        <v>217</v>
      </c>
      <c r="E9445" s="161"/>
      <c r="F9445" s="162"/>
      <c r="G9445" s="147"/>
      <c r="H9445" s="146"/>
      <c r="J9445" s="146"/>
      <c r="L9445" s="150"/>
      <c r="N9445" s="163"/>
      <c r="O9445" s="146"/>
      <c r="P9445" s="146"/>
      <c r="Q9445" s="146"/>
      <c r="R9445" s="34"/>
      <c r="S9445" s="35"/>
      <c r="T9445" s="147"/>
    </row>
    <row r="9446">
      <c r="A9446" s="147"/>
      <c r="B9446" s="64"/>
      <c r="C9446" s="147" t="s">
        <v>217</v>
      </c>
      <c r="E9446" s="161"/>
      <c r="F9446" s="162"/>
      <c r="G9446" s="147"/>
      <c r="H9446" s="146"/>
      <c r="J9446" s="146"/>
      <c r="L9446" s="150"/>
      <c r="N9446" s="163"/>
      <c r="O9446" s="146"/>
      <c r="P9446" s="146"/>
      <c r="Q9446" s="146"/>
      <c r="R9446" s="34"/>
      <c r="S9446" s="35"/>
      <c r="T9446" s="147"/>
    </row>
    <row r="9447">
      <c r="A9447" s="147"/>
      <c r="B9447" s="64"/>
      <c r="C9447" s="147" t="s">
        <v>217</v>
      </c>
      <c r="E9447" s="161"/>
      <c r="F9447" s="162"/>
      <c r="G9447" s="147"/>
      <c r="H9447" s="146"/>
      <c r="J9447" s="146"/>
      <c r="L9447" s="150"/>
      <c r="N9447" s="163"/>
      <c r="O9447" s="146"/>
      <c r="P9447" s="146"/>
      <c r="Q9447" s="146"/>
      <c r="R9447" s="34"/>
      <c r="S9447" s="35"/>
      <c r="T9447" s="147"/>
    </row>
    <row r="9448">
      <c r="A9448" s="147"/>
      <c r="B9448" s="64"/>
      <c r="C9448" s="147" t="s">
        <v>217</v>
      </c>
      <c r="E9448" s="161"/>
      <c r="F9448" s="162"/>
      <c r="G9448" s="147"/>
      <c r="H9448" s="146"/>
      <c r="J9448" s="146"/>
      <c r="L9448" s="150"/>
      <c r="N9448" s="163"/>
      <c r="O9448" s="146"/>
      <c r="P9448" s="146"/>
      <c r="Q9448" s="146"/>
      <c r="R9448" s="34"/>
      <c r="S9448" s="35"/>
      <c r="T9448" s="147"/>
    </row>
    <row r="9449">
      <c r="A9449" s="147"/>
      <c r="B9449" s="64"/>
      <c r="C9449" s="147" t="s">
        <v>217</v>
      </c>
      <c r="E9449" s="161"/>
      <c r="F9449" s="162"/>
      <c r="G9449" s="147"/>
      <c r="H9449" s="146"/>
      <c r="J9449" s="146"/>
      <c r="L9449" s="150"/>
      <c r="N9449" s="163"/>
      <c r="O9449" s="146"/>
      <c r="P9449" s="146"/>
      <c r="Q9449" s="146"/>
      <c r="R9449" s="34"/>
      <c r="S9449" s="35"/>
      <c r="T9449" s="147"/>
    </row>
    <row r="9450">
      <c r="A9450" s="147"/>
      <c r="B9450" s="64"/>
      <c r="C9450" s="147" t="s">
        <v>217</v>
      </c>
      <c r="E9450" s="161"/>
      <c r="F9450" s="162"/>
      <c r="G9450" s="147"/>
      <c r="H9450" s="146"/>
      <c r="J9450" s="146"/>
      <c r="L9450" s="150"/>
      <c r="N9450" s="163"/>
      <c r="O9450" s="146"/>
      <c r="P9450" s="146"/>
      <c r="Q9450" s="146"/>
      <c r="R9450" s="34"/>
      <c r="S9450" s="35"/>
      <c r="T9450" s="147"/>
    </row>
    <row r="9451">
      <c r="A9451" s="147"/>
      <c r="B9451" s="64"/>
      <c r="C9451" s="147" t="s">
        <v>217</v>
      </c>
      <c r="E9451" s="161"/>
      <c r="F9451" s="162"/>
      <c r="G9451" s="147"/>
      <c r="H9451" s="146"/>
      <c r="J9451" s="146"/>
      <c r="L9451" s="150"/>
      <c r="N9451" s="163"/>
      <c r="O9451" s="146"/>
      <c r="P9451" s="146"/>
      <c r="Q9451" s="146"/>
      <c r="R9451" s="34"/>
      <c r="S9451" s="35"/>
      <c r="T9451" s="147"/>
    </row>
    <row r="9452">
      <c r="A9452" s="147"/>
      <c r="B9452" s="64"/>
      <c r="C9452" s="147" t="s">
        <v>217</v>
      </c>
      <c r="E9452" s="161"/>
      <c r="F9452" s="162"/>
      <c r="G9452" s="147"/>
      <c r="H9452" s="146"/>
      <c r="J9452" s="146"/>
      <c r="L9452" s="150"/>
      <c r="N9452" s="163"/>
      <c r="O9452" s="146"/>
      <c r="P9452" s="146"/>
      <c r="Q9452" s="146"/>
      <c r="R9452" s="34"/>
      <c r="S9452" s="35"/>
      <c r="T9452" s="147"/>
    </row>
    <row r="9453">
      <c r="A9453" s="147"/>
      <c r="B9453" s="64"/>
      <c r="C9453" s="147" t="s">
        <v>217</v>
      </c>
      <c r="E9453" s="161"/>
      <c r="F9453" s="162"/>
      <c r="G9453" s="147"/>
      <c r="H9453" s="146"/>
      <c r="J9453" s="146"/>
      <c r="L9453" s="150"/>
      <c r="N9453" s="163"/>
      <c r="O9453" s="146"/>
      <c r="P9453" s="146"/>
      <c r="Q9453" s="146"/>
      <c r="R9453" s="34"/>
      <c r="S9453" s="35"/>
      <c r="T9453" s="147"/>
    </row>
    <row r="9454">
      <c r="A9454" s="147"/>
      <c r="B9454" s="64"/>
      <c r="C9454" s="147" t="s">
        <v>217</v>
      </c>
      <c r="E9454" s="161"/>
      <c r="F9454" s="162"/>
      <c r="G9454" s="147"/>
      <c r="H9454" s="146"/>
      <c r="J9454" s="146"/>
      <c r="L9454" s="150"/>
      <c r="N9454" s="163"/>
      <c r="O9454" s="146"/>
      <c r="P9454" s="146"/>
      <c r="Q9454" s="146"/>
      <c r="R9454" s="34"/>
      <c r="S9454" s="35"/>
      <c r="T9454" s="147"/>
    </row>
    <row r="9455">
      <c r="A9455" s="147"/>
      <c r="B9455" s="64"/>
      <c r="C9455" s="147" t="s">
        <v>217</v>
      </c>
      <c r="E9455" s="161"/>
      <c r="F9455" s="162"/>
      <c r="G9455" s="147"/>
      <c r="H9455" s="146"/>
      <c r="J9455" s="146"/>
      <c r="L9455" s="150"/>
      <c r="N9455" s="163"/>
      <c r="O9455" s="146"/>
      <c r="P9455" s="146"/>
      <c r="Q9455" s="146"/>
      <c r="R9455" s="34"/>
      <c r="S9455" s="35"/>
      <c r="T9455" s="147"/>
    </row>
    <row r="9456">
      <c r="A9456" s="147"/>
      <c r="B9456" s="64"/>
      <c r="C9456" s="147" t="s">
        <v>217</v>
      </c>
      <c r="E9456" s="161"/>
      <c r="F9456" s="162"/>
      <c r="G9456" s="147"/>
      <c r="H9456" s="146"/>
      <c r="J9456" s="146"/>
      <c r="L9456" s="150"/>
      <c r="N9456" s="163"/>
      <c r="O9456" s="146"/>
      <c r="P9456" s="146"/>
      <c r="Q9456" s="146"/>
      <c r="R9456" s="34"/>
      <c r="S9456" s="35"/>
      <c r="T9456" s="147"/>
    </row>
    <row r="9457">
      <c r="A9457" s="147"/>
      <c r="B9457" s="64"/>
      <c r="C9457" s="147" t="s">
        <v>217</v>
      </c>
      <c r="E9457" s="161"/>
      <c r="F9457" s="162"/>
      <c r="G9457" s="147"/>
      <c r="H9457" s="146"/>
      <c r="J9457" s="146"/>
      <c r="L9457" s="150"/>
      <c r="N9457" s="163"/>
      <c r="O9457" s="146"/>
      <c r="P9457" s="146"/>
      <c r="Q9457" s="146"/>
      <c r="R9457" s="34"/>
      <c r="S9457" s="35"/>
      <c r="T9457" s="147"/>
    </row>
    <row r="9458">
      <c r="A9458" s="147"/>
      <c r="B9458" s="64"/>
      <c r="C9458" s="147" t="s">
        <v>217</v>
      </c>
      <c r="E9458" s="161"/>
      <c r="F9458" s="162"/>
      <c r="G9458" s="147"/>
      <c r="H9458" s="146"/>
      <c r="J9458" s="146"/>
      <c r="L9458" s="150"/>
      <c r="N9458" s="163"/>
      <c r="O9458" s="146"/>
      <c r="P9458" s="146"/>
      <c r="Q9458" s="146"/>
      <c r="R9458" s="34"/>
      <c r="S9458" s="35"/>
      <c r="T9458" s="147"/>
    </row>
    <row r="9459">
      <c r="A9459" s="147"/>
      <c r="B9459" s="64"/>
      <c r="C9459" s="147" t="s">
        <v>217</v>
      </c>
      <c r="E9459" s="161"/>
      <c r="F9459" s="162"/>
      <c r="G9459" s="147"/>
      <c r="H9459" s="146"/>
      <c r="J9459" s="146"/>
      <c r="L9459" s="150"/>
      <c r="N9459" s="163"/>
      <c r="O9459" s="146"/>
      <c r="P9459" s="146"/>
      <c r="Q9459" s="146"/>
      <c r="R9459" s="34"/>
      <c r="S9459" s="35"/>
      <c r="T9459" s="147"/>
    </row>
    <row r="9460">
      <c r="A9460" s="147"/>
      <c r="B9460" s="64"/>
      <c r="C9460" s="147" t="s">
        <v>217</v>
      </c>
      <c r="E9460" s="161"/>
      <c r="F9460" s="162"/>
      <c r="G9460" s="147"/>
      <c r="H9460" s="146"/>
      <c r="J9460" s="146"/>
      <c r="L9460" s="150"/>
      <c r="N9460" s="163"/>
      <c r="O9460" s="146"/>
      <c r="P9460" s="146"/>
      <c r="Q9460" s="146"/>
      <c r="R9460" s="34"/>
      <c r="S9460" s="35"/>
      <c r="T9460" s="147"/>
    </row>
    <row r="9461">
      <c r="A9461" s="147"/>
      <c r="B9461" s="64"/>
      <c r="C9461" s="147" t="s">
        <v>217</v>
      </c>
      <c r="E9461" s="161"/>
      <c r="F9461" s="162"/>
      <c r="G9461" s="147"/>
      <c r="H9461" s="146"/>
      <c r="J9461" s="146"/>
      <c r="L9461" s="150"/>
      <c r="N9461" s="163"/>
      <c r="O9461" s="146"/>
      <c r="P9461" s="146"/>
      <c r="Q9461" s="146"/>
      <c r="R9461" s="34"/>
      <c r="S9461" s="35"/>
      <c r="T9461" s="147"/>
    </row>
    <row r="9462">
      <c r="A9462" s="147"/>
      <c r="B9462" s="64"/>
      <c r="C9462" s="147" t="s">
        <v>217</v>
      </c>
      <c r="E9462" s="161"/>
      <c r="F9462" s="162"/>
      <c r="G9462" s="147"/>
      <c r="H9462" s="146"/>
      <c r="J9462" s="146"/>
      <c r="L9462" s="150"/>
      <c r="N9462" s="163"/>
      <c r="O9462" s="146"/>
      <c r="P9462" s="146"/>
      <c r="Q9462" s="146"/>
      <c r="R9462" s="34"/>
      <c r="S9462" s="35"/>
      <c r="T9462" s="147"/>
    </row>
    <row r="9463">
      <c r="A9463" s="147"/>
      <c r="B9463" s="64"/>
      <c r="C9463" s="147" t="s">
        <v>217</v>
      </c>
      <c r="E9463" s="161"/>
      <c r="F9463" s="162"/>
      <c r="G9463" s="147"/>
      <c r="H9463" s="146"/>
      <c r="J9463" s="146"/>
      <c r="L9463" s="150"/>
      <c r="N9463" s="163"/>
      <c r="O9463" s="146"/>
      <c r="P9463" s="146"/>
      <c r="Q9463" s="146"/>
      <c r="R9463" s="34"/>
      <c r="S9463" s="35"/>
      <c r="T9463" s="147"/>
    </row>
    <row r="9464">
      <c r="A9464" s="147"/>
      <c r="B9464" s="64"/>
      <c r="C9464" s="147" t="s">
        <v>217</v>
      </c>
      <c r="E9464" s="161"/>
      <c r="F9464" s="162"/>
      <c r="G9464" s="147"/>
      <c r="H9464" s="146"/>
      <c r="J9464" s="146"/>
      <c r="L9464" s="150"/>
      <c r="N9464" s="163"/>
      <c r="O9464" s="146"/>
      <c r="P9464" s="146"/>
      <c r="Q9464" s="146"/>
      <c r="R9464" s="34"/>
      <c r="S9464" s="35"/>
      <c r="T9464" s="147"/>
    </row>
    <row r="9465">
      <c r="A9465" s="147"/>
      <c r="B9465" s="64"/>
      <c r="C9465" s="147" t="s">
        <v>217</v>
      </c>
      <c r="E9465" s="161"/>
      <c r="F9465" s="162"/>
      <c r="G9465" s="147"/>
      <c r="H9465" s="146"/>
      <c r="J9465" s="146"/>
      <c r="L9465" s="150"/>
      <c r="N9465" s="163"/>
      <c r="O9465" s="146"/>
      <c r="P9465" s="146"/>
      <c r="Q9465" s="146"/>
      <c r="R9465" s="34"/>
      <c r="S9465" s="35"/>
      <c r="T9465" s="147"/>
    </row>
    <row r="9466">
      <c r="A9466" s="147"/>
      <c r="B9466" s="64"/>
      <c r="C9466" s="147" t="s">
        <v>217</v>
      </c>
      <c r="E9466" s="161"/>
      <c r="F9466" s="162"/>
      <c r="G9466" s="147"/>
      <c r="H9466" s="146"/>
      <c r="J9466" s="146"/>
      <c r="L9466" s="150"/>
      <c r="N9466" s="163"/>
      <c r="O9466" s="146"/>
      <c r="P9466" s="146"/>
      <c r="Q9466" s="146"/>
      <c r="R9466" s="34"/>
      <c r="S9466" s="35"/>
      <c r="T9466" s="147"/>
    </row>
    <row r="9467">
      <c r="A9467" s="147"/>
      <c r="B9467" s="64"/>
      <c r="C9467" s="147" t="s">
        <v>217</v>
      </c>
      <c r="E9467" s="161"/>
      <c r="F9467" s="162"/>
      <c r="G9467" s="147"/>
      <c r="H9467" s="146"/>
      <c r="J9467" s="146"/>
      <c r="L9467" s="150"/>
      <c r="N9467" s="163"/>
      <c r="O9467" s="146"/>
      <c r="P9467" s="146"/>
      <c r="Q9467" s="146"/>
      <c r="R9467" s="34"/>
      <c r="S9467" s="35"/>
      <c r="T9467" s="147"/>
    </row>
    <row r="9468">
      <c r="A9468" s="147"/>
      <c r="B9468" s="64"/>
      <c r="C9468" s="147" t="s">
        <v>217</v>
      </c>
      <c r="E9468" s="161"/>
      <c r="F9468" s="162"/>
      <c r="G9468" s="147"/>
      <c r="H9468" s="146"/>
      <c r="J9468" s="146"/>
      <c r="L9468" s="150"/>
      <c r="N9468" s="163"/>
      <c r="O9468" s="146"/>
      <c r="P9468" s="146"/>
      <c r="Q9468" s="146"/>
      <c r="R9468" s="34"/>
      <c r="S9468" s="35"/>
      <c r="T9468" s="147"/>
    </row>
    <row r="9469">
      <c r="A9469" s="147"/>
      <c r="B9469" s="64"/>
      <c r="C9469" s="147" t="s">
        <v>217</v>
      </c>
      <c r="E9469" s="161"/>
      <c r="F9469" s="162"/>
      <c r="G9469" s="147"/>
      <c r="H9469" s="146"/>
      <c r="J9469" s="146"/>
      <c r="L9469" s="150"/>
      <c r="N9469" s="163"/>
      <c r="O9469" s="146"/>
      <c r="P9469" s="146"/>
      <c r="Q9469" s="146"/>
      <c r="R9469" s="34"/>
      <c r="S9469" s="35"/>
      <c r="T9469" s="147"/>
    </row>
    <row r="9470">
      <c r="A9470" s="147"/>
      <c r="B9470" s="64"/>
      <c r="C9470" s="147" t="s">
        <v>217</v>
      </c>
      <c r="E9470" s="161"/>
      <c r="F9470" s="162"/>
      <c r="G9470" s="147"/>
      <c r="H9470" s="146"/>
      <c r="J9470" s="146"/>
      <c r="L9470" s="150"/>
      <c r="N9470" s="163"/>
      <c r="O9470" s="146"/>
      <c r="P9470" s="146"/>
      <c r="Q9470" s="146"/>
      <c r="R9470" s="34"/>
      <c r="S9470" s="35"/>
      <c r="T9470" s="147"/>
    </row>
    <row r="9471">
      <c r="A9471" s="147"/>
      <c r="B9471" s="64"/>
      <c r="C9471" s="147" t="s">
        <v>217</v>
      </c>
      <c r="E9471" s="161"/>
      <c r="F9471" s="162"/>
      <c r="G9471" s="147"/>
      <c r="H9471" s="146"/>
      <c r="J9471" s="146"/>
      <c r="L9471" s="150"/>
      <c r="N9471" s="163"/>
      <c r="O9471" s="146"/>
      <c r="P9471" s="146"/>
      <c r="Q9471" s="146"/>
      <c r="R9471" s="34"/>
      <c r="S9471" s="35"/>
      <c r="T9471" s="147"/>
    </row>
    <row r="9472">
      <c r="A9472" s="147"/>
      <c r="B9472" s="64"/>
      <c r="C9472" s="147" t="s">
        <v>217</v>
      </c>
      <c r="E9472" s="161"/>
      <c r="F9472" s="162"/>
      <c r="G9472" s="147"/>
      <c r="H9472" s="146"/>
      <c r="J9472" s="146"/>
      <c r="L9472" s="150"/>
      <c r="N9472" s="163"/>
      <c r="O9472" s="146"/>
      <c r="P9472" s="146"/>
      <c r="Q9472" s="146"/>
      <c r="R9472" s="34"/>
      <c r="S9472" s="35"/>
      <c r="T9472" s="147"/>
    </row>
    <row r="9473">
      <c r="A9473" s="147"/>
      <c r="B9473" s="64"/>
      <c r="C9473" s="147" t="s">
        <v>217</v>
      </c>
      <c r="E9473" s="161"/>
      <c r="F9473" s="162"/>
      <c r="G9473" s="147"/>
      <c r="H9473" s="146"/>
      <c r="J9473" s="146"/>
      <c r="L9473" s="150"/>
      <c r="N9473" s="163"/>
      <c r="O9473" s="146"/>
      <c r="P9473" s="146"/>
      <c r="Q9473" s="146"/>
      <c r="R9473" s="34"/>
      <c r="S9473" s="35"/>
      <c r="T9473" s="147"/>
    </row>
    <row r="9474">
      <c r="A9474" s="147"/>
      <c r="B9474" s="64"/>
      <c r="C9474" s="147" t="s">
        <v>217</v>
      </c>
      <c r="E9474" s="161"/>
      <c r="F9474" s="162"/>
      <c r="G9474" s="147"/>
      <c r="H9474" s="146"/>
      <c r="J9474" s="146"/>
      <c r="L9474" s="150"/>
      <c r="N9474" s="163"/>
      <c r="O9474" s="146"/>
      <c r="P9474" s="146"/>
      <c r="Q9474" s="146"/>
      <c r="R9474" s="34"/>
      <c r="S9474" s="35"/>
      <c r="T9474" s="147"/>
    </row>
    <row r="9475">
      <c r="A9475" s="147"/>
      <c r="B9475" s="64"/>
      <c r="C9475" s="147" t="s">
        <v>217</v>
      </c>
      <c r="E9475" s="161"/>
      <c r="F9475" s="162"/>
      <c r="G9475" s="147"/>
      <c r="H9475" s="146"/>
      <c r="J9475" s="146"/>
      <c r="L9475" s="150"/>
      <c r="N9475" s="163"/>
      <c r="O9475" s="146"/>
      <c r="P9475" s="146"/>
      <c r="Q9475" s="146"/>
      <c r="R9475" s="34"/>
      <c r="S9475" s="35"/>
      <c r="T9475" s="147"/>
    </row>
    <row r="9476">
      <c r="A9476" s="147"/>
      <c r="B9476" s="64"/>
      <c r="C9476" s="147" t="s">
        <v>217</v>
      </c>
      <c r="E9476" s="161"/>
      <c r="F9476" s="162"/>
      <c r="G9476" s="147"/>
      <c r="H9476" s="146"/>
      <c r="J9476" s="146"/>
      <c r="L9476" s="150"/>
      <c r="N9476" s="163"/>
      <c r="O9476" s="146"/>
      <c r="P9476" s="146"/>
      <c r="Q9476" s="146"/>
      <c r="R9476" s="34"/>
      <c r="S9476" s="35"/>
      <c r="T9476" s="147"/>
    </row>
    <row r="9477">
      <c r="A9477" s="147"/>
      <c r="B9477" s="64"/>
      <c r="C9477" s="147" t="s">
        <v>217</v>
      </c>
      <c r="E9477" s="161"/>
      <c r="F9477" s="162"/>
      <c r="G9477" s="147"/>
      <c r="H9477" s="146"/>
      <c r="J9477" s="146"/>
      <c r="L9477" s="150"/>
      <c r="N9477" s="163"/>
      <c r="O9477" s="146"/>
      <c r="P9477" s="146"/>
      <c r="Q9477" s="146"/>
      <c r="R9477" s="34"/>
      <c r="S9477" s="35"/>
      <c r="T9477" s="147"/>
    </row>
    <row r="9478">
      <c r="A9478" s="147"/>
      <c r="B9478" s="64"/>
      <c r="C9478" s="147" t="s">
        <v>217</v>
      </c>
      <c r="E9478" s="161"/>
      <c r="F9478" s="162"/>
      <c r="G9478" s="147"/>
      <c r="H9478" s="146"/>
      <c r="J9478" s="146"/>
      <c r="L9478" s="150"/>
      <c r="N9478" s="163"/>
      <c r="O9478" s="146"/>
      <c r="P9478" s="146"/>
      <c r="Q9478" s="146"/>
      <c r="R9478" s="34"/>
      <c r="S9478" s="35"/>
      <c r="T9478" s="147"/>
    </row>
    <row r="9479">
      <c r="A9479" s="147"/>
      <c r="B9479" s="64"/>
      <c r="C9479" s="147" t="s">
        <v>217</v>
      </c>
      <c r="E9479" s="161"/>
      <c r="F9479" s="162"/>
      <c r="G9479" s="147"/>
      <c r="H9479" s="146"/>
      <c r="J9479" s="146"/>
      <c r="L9479" s="150"/>
      <c r="N9479" s="163"/>
      <c r="O9479" s="146"/>
      <c r="P9479" s="146"/>
      <c r="Q9479" s="146"/>
      <c r="R9479" s="34"/>
      <c r="S9479" s="35"/>
      <c r="T9479" s="147"/>
    </row>
    <row r="9480">
      <c r="A9480" s="147"/>
      <c r="B9480" s="64"/>
      <c r="C9480" s="147" t="s">
        <v>217</v>
      </c>
      <c r="E9480" s="161"/>
      <c r="F9480" s="162"/>
      <c r="G9480" s="147"/>
      <c r="H9480" s="146"/>
      <c r="J9480" s="146"/>
      <c r="L9480" s="150"/>
      <c r="N9480" s="163"/>
      <c r="O9480" s="146"/>
      <c r="P9480" s="146"/>
      <c r="Q9480" s="146"/>
      <c r="R9480" s="34"/>
      <c r="S9480" s="35"/>
      <c r="T9480" s="147"/>
    </row>
    <row r="9481">
      <c r="A9481" s="147"/>
      <c r="B9481" s="64"/>
      <c r="C9481" s="147" t="s">
        <v>217</v>
      </c>
      <c r="E9481" s="161"/>
      <c r="F9481" s="162"/>
      <c r="G9481" s="147"/>
      <c r="H9481" s="146"/>
      <c r="J9481" s="146"/>
      <c r="L9481" s="150"/>
      <c r="N9481" s="163"/>
      <c r="O9481" s="146"/>
      <c r="P9481" s="146"/>
      <c r="Q9481" s="146"/>
      <c r="R9481" s="34"/>
      <c r="S9481" s="35"/>
      <c r="T9481" s="147"/>
    </row>
    <row r="9482">
      <c r="A9482" s="147"/>
      <c r="B9482" s="64"/>
      <c r="C9482" s="147" t="s">
        <v>217</v>
      </c>
      <c r="E9482" s="161"/>
      <c r="F9482" s="162"/>
      <c r="G9482" s="147"/>
      <c r="H9482" s="146"/>
      <c r="J9482" s="146"/>
      <c r="L9482" s="150"/>
      <c r="N9482" s="163"/>
      <c r="O9482" s="146"/>
      <c r="P9482" s="146"/>
      <c r="Q9482" s="146"/>
      <c r="R9482" s="34"/>
      <c r="S9482" s="35"/>
      <c r="T9482" s="147"/>
    </row>
    <row r="9483">
      <c r="A9483" s="147"/>
      <c r="B9483" s="64"/>
      <c r="C9483" s="147" t="s">
        <v>217</v>
      </c>
      <c r="E9483" s="161"/>
      <c r="F9483" s="162"/>
      <c r="G9483" s="147"/>
      <c r="H9483" s="146"/>
      <c r="J9483" s="146"/>
      <c r="L9483" s="150"/>
      <c r="N9483" s="163"/>
      <c r="O9483" s="146"/>
      <c r="P9483" s="146"/>
      <c r="Q9483" s="146"/>
      <c r="R9483" s="34"/>
      <c r="S9483" s="35"/>
      <c r="T9483" s="147"/>
    </row>
    <row r="9484">
      <c r="A9484" s="147"/>
      <c r="B9484" s="64"/>
      <c r="C9484" s="147" t="s">
        <v>217</v>
      </c>
      <c r="E9484" s="161"/>
      <c r="F9484" s="162"/>
      <c r="G9484" s="147"/>
      <c r="H9484" s="146"/>
      <c r="J9484" s="146"/>
      <c r="L9484" s="150"/>
      <c r="N9484" s="163"/>
      <c r="O9484" s="146"/>
      <c r="P9484" s="146"/>
      <c r="Q9484" s="146"/>
      <c r="R9484" s="34"/>
      <c r="S9484" s="35"/>
      <c r="T9484" s="147"/>
    </row>
    <row r="9485">
      <c r="A9485" s="147"/>
      <c r="B9485" s="64"/>
      <c r="C9485" s="147" t="s">
        <v>217</v>
      </c>
      <c r="E9485" s="161"/>
      <c r="F9485" s="162"/>
      <c r="G9485" s="147"/>
      <c r="H9485" s="146"/>
      <c r="J9485" s="146"/>
      <c r="L9485" s="150"/>
      <c r="N9485" s="163"/>
      <c r="O9485" s="146"/>
      <c r="P9485" s="146"/>
      <c r="Q9485" s="146"/>
      <c r="R9485" s="34"/>
      <c r="S9485" s="35"/>
      <c r="T9485" s="147"/>
    </row>
    <row r="9486">
      <c r="A9486" s="147"/>
      <c r="B9486" s="64"/>
      <c r="C9486" s="147" t="s">
        <v>217</v>
      </c>
      <c r="E9486" s="161"/>
      <c r="F9486" s="162"/>
      <c r="G9486" s="147"/>
      <c r="H9486" s="146"/>
      <c r="J9486" s="146"/>
      <c r="L9486" s="150"/>
      <c r="N9486" s="163"/>
      <c r="O9486" s="146"/>
      <c r="P9486" s="146"/>
      <c r="Q9486" s="146"/>
      <c r="R9486" s="34"/>
      <c r="S9486" s="35"/>
      <c r="T9486" s="147"/>
    </row>
    <row r="9487">
      <c r="A9487" s="147"/>
      <c r="B9487" s="64"/>
      <c r="C9487" s="147" t="s">
        <v>217</v>
      </c>
      <c r="E9487" s="161"/>
      <c r="F9487" s="162"/>
      <c r="G9487" s="147"/>
      <c r="H9487" s="146"/>
      <c r="J9487" s="146"/>
      <c r="L9487" s="150"/>
      <c r="N9487" s="163"/>
      <c r="O9487" s="146"/>
      <c r="P9487" s="146"/>
      <c r="Q9487" s="146"/>
      <c r="R9487" s="34"/>
      <c r="S9487" s="35"/>
      <c r="T9487" s="147"/>
    </row>
    <row r="9488">
      <c r="A9488" s="147"/>
      <c r="B9488" s="64"/>
      <c r="C9488" s="147" t="s">
        <v>217</v>
      </c>
      <c r="E9488" s="161"/>
      <c r="F9488" s="162"/>
      <c r="G9488" s="147"/>
      <c r="H9488" s="146"/>
      <c r="J9488" s="146"/>
      <c r="L9488" s="150"/>
      <c r="N9488" s="163"/>
      <c r="O9488" s="146"/>
      <c r="P9488" s="146"/>
      <c r="Q9488" s="146"/>
      <c r="R9488" s="34"/>
      <c r="S9488" s="35"/>
      <c r="T9488" s="147"/>
    </row>
    <row r="9489">
      <c r="A9489" s="147"/>
      <c r="B9489" s="64"/>
      <c r="C9489" s="147" t="s">
        <v>217</v>
      </c>
      <c r="E9489" s="161"/>
      <c r="F9489" s="162"/>
      <c r="G9489" s="147"/>
      <c r="H9489" s="146"/>
      <c r="J9489" s="146"/>
      <c r="L9489" s="150"/>
      <c r="N9489" s="163"/>
      <c r="O9489" s="146"/>
      <c r="P9489" s="146"/>
      <c r="Q9489" s="146"/>
      <c r="R9489" s="34"/>
      <c r="S9489" s="35"/>
      <c r="T9489" s="147"/>
    </row>
    <row r="9490">
      <c r="A9490" s="147"/>
      <c r="B9490" s="64"/>
      <c r="C9490" s="147" t="s">
        <v>217</v>
      </c>
      <c r="E9490" s="161"/>
      <c r="F9490" s="162"/>
      <c r="G9490" s="147"/>
      <c r="H9490" s="146"/>
      <c r="J9490" s="146"/>
      <c r="L9490" s="150"/>
      <c r="N9490" s="163"/>
      <c r="O9490" s="146"/>
      <c r="P9490" s="146"/>
      <c r="Q9490" s="146"/>
      <c r="R9490" s="34"/>
      <c r="S9490" s="35"/>
      <c r="T9490" s="147"/>
    </row>
    <row r="9491">
      <c r="A9491" s="147"/>
      <c r="B9491" s="64"/>
      <c r="C9491" s="147" t="s">
        <v>217</v>
      </c>
      <c r="E9491" s="161"/>
      <c r="F9491" s="162"/>
      <c r="G9491" s="147"/>
      <c r="H9491" s="146"/>
      <c r="J9491" s="146"/>
      <c r="L9491" s="150"/>
      <c r="N9491" s="163"/>
      <c r="O9491" s="146"/>
      <c r="P9491" s="146"/>
      <c r="Q9491" s="146"/>
      <c r="R9491" s="34"/>
      <c r="S9491" s="35"/>
      <c r="T9491" s="147"/>
    </row>
    <row r="9492">
      <c r="A9492" s="147"/>
      <c r="B9492" s="64"/>
      <c r="C9492" s="147" t="s">
        <v>217</v>
      </c>
      <c r="E9492" s="161"/>
      <c r="F9492" s="162"/>
      <c r="G9492" s="147"/>
      <c r="H9492" s="146"/>
      <c r="J9492" s="146"/>
      <c r="L9492" s="150"/>
      <c r="N9492" s="163"/>
      <c r="O9492" s="146"/>
      <c r="P9492" s="146"/>
      <c r="Q9492" s="146"/>
      <c r="R9492" s="34"/>
      <c r="S9492" s="35"/>
      <c r="T9492" s="147"/>
    </row>
    <row r="9493">
      <c r="A9493" s="147"/>
      <c r="B9493" s="64"/>
      <c r="C9493" s="147" t="s">
        <v>217</v>
      </c>
      <c r="E9493" s="161"/>
      <c r="F9493" s="162"/>
      <c r="G9493" s="147"/>
      <c r="H9493" s="146"/>
      <c r="J9493" s="146"/>
      <c r="L9493" s="150"/>
      <c r="N9493" s="163"/>
      <c r="O9493" s="146"/>
      <c r="P9493" s="146"/>
      <c r="Q9493" s="146"/>
      <c r="R9493" s="34"/>
      <c r="S9493" s="35"/>
      <c r="T9493" s="147"/>
    </row>
    <row r="9494">
      <c r="A9494" s="147"/>
      <c r="B9494" s="64"/>
      <c r="C9494" s="147" t="s">
        <v>217</v>
      </c>
      <c r="E9494" s="161"/>
      <c r="F9494" s="162"/>
      <c r="G9494" s="147"/>
      <c r="H9494" s="146"/>
      <c r="J9494" s="146"/>
      <c r="L9494" s="150"/>
      <c r="N9494" s="163"/>
      <c r="O9494" s="146"/>
      <c r="P9494" s="146"/>
      <c r="Q9494" s="146"/>
      <c r="R9494" s="34"/>
      <c r="S9494" s="35"/>
      <c r="T9494" s="147"/>
    </row>
    <row r="9495">
      <c r="A9495" s="147"/>
      <c r="B9495" s="64"/>
      <c r="C9495" s="147" t="s">
        <v>217</v>
      </c>
      <c r="E9495" s="161"/>
      <c r="F9495" s="162"/>
      <c r="G9495" s="147"/>
      <c r="H9495" s="146"/>
      <c r="J9495" s="146"/>
      <c r="L9495" s="150"/>
      <c r="N9495" s="163"/>
      <c r="O9495" s="146"/>
      <c r="P9495" s="146"/>
      <c r="Q9495" s="146"/>
      <c r="R9495" s="34"/>
      <c r="S9495" s="35"/>
      <c r="T9495" s="147"/>
    </row>
    <row r="9496">
      <c r="A9496" s="147"/>
      <c r="B9496" s="64"/>
      <c r="C9496" s="147" t="s">
        <v>217</v>
      </c>
      <c r="E9496" s="161"/>
      <c r="F9496" s="162"/>
      <c r="G9496" s="147"/>
      <c r="H9496" s="146"/>
      <c r="J9496" s="146"/>
      <c r="L9496" s="150"/>
      <c r="N9496" s="163"/>
      <c r="O9496" s="146"/>
      <c r="P9496" s="146"/>
      <c r="Q9496" s="146"/>
      <c r="R9496" s="34"/>
      <c r="S9496" s="35"/>
      <c r="T9496" s="147"/>
    </row>
    <row r="9497">
      <c r="A9497" s="147"/>
      <c r="B9497" s="64"/>
      <c r="C9497" s="147" t="s">
        <v>217</v>
      </c>
      <c r="E9497" s="161"/>
      <c r="F9497" s="162"/>
      <c r="G9497" s="147"/>
      <c r="H9497" s="146"/>
      <c r="J9497" s="146"/>
      <c r="L9497" s="150"/>
      <c r="N9497" s="163"/>
      <c r="O9497" s="146"/>
      <c r="P9497" s="146"/>
      <c r="Q9497" s="146"/>
      <c r="R9497" s="34"/>
      <c r="S9497" s="35"/>
      <c r="T9497" s="147"/>
    </row>
    <row r="9498">
      <c r="A9498" s="147"/>
      <c r="B9498" s="64"/>
      <c r="C9498" s="147" t="s">
        <v>217</v>
      </c>
      <c r="E9498" s="161"/>
      <c r="F9498" s="162"/>
      <c r="G9498" s="147"/>
      <c r="H9498" s="146"/>
      <c r="J9498" s="146"/>
      <c r="L9498" s="150"/>
      <c r="N9498" s="163"/>
      <c r="O9498" s="146"/>
      <c r="P9498" s="146"/>
      <c r="Q9498" s="146"/>
      <c r="R9498" s="34"/>
      <c r="S9498" s="35"/>
      <c r="T9498" s="147"/>
    </row>
    <row r="9499">
      <c r="A9499" s="147"/>
      <c r="B9499" s="64"/>
      <c r="C9499" s="147" t="s">
        <v>217</v>
      </c>
      <c r="E9499" s="161"/>
      <c r="F9499" s="162"/>
      <c r="G9499" s="147"/>
      <c r="H9499" s="146"/>
      <c r="J9499" s="146"/>
      <c r="L9499" s="150"/>
      <c r="N9499" s="163"/>
      <c r="O9499" s="146"/>
      <c r="P9499" s="146"/>
      <c r="Q9499" s="146"/>
      <c r="R9499" s="34"/>
      <c r="S9499" s="35"/>
      <c r="T9499" s="147"/>
    </row>
    <row r="9500">
      <c r="A9500" s="147"/>
      <c r="B9500" s="64"/>
      <c r="C9500" s="147" t="s">
        <v>217</v>
      </c>
      <c r="E9500" s="161"/>
      <c r="F9500" s="162"/>
      <c r="G9500" s="147"/>
      <c r="H9500" s="146"/>
      <c r="J9500" s="146"/>
      <c r="L9500" s="150"/>
      <c r="N9500" s="163"/>
      <c r="O9500" s="146"/>
      <c r="P9500" s="146"/>
      <c r="Q9500" s="146"/>
      <c r="R9500" s="34"/>
      <c r="S9500" s="35"/>
      <c r="T9500" s="147"/>
    </row>
    <row r="9501">
      <c r="A9501" s="147"/>
      <c r="B9501" s="64"/>
      <c r="C9501" s="147" t="s">
        <v>217</v>
      </c>
      <c r="E9501" s="161"/>
      <c r="F9501" s="162"/>
      <c r="G9501" s="147"/>
      <c r="H9501" s="146"/>
      <c r="J9501" s="146"/>
      <c r="L9501" s="150"/>
      <c r="N9501" s="163"/>
      <c r="O9501" s="146"/>
      <c r="P9501" s="146"/>
      <c r="Q9501" s="146"/>
      <c r="R9501" s="34"/>
      <c r="S9501" s="35"/>
      <c r="T9501" s="147"/>
    </row>
    <row r="9502">
      <c r="A9502" s="147"/>
      <c r="B9502" s="64"/>
      <c r="C9502" s="147" t="s">
        <v>217</v>
      </c>
      <c r="E9502" s="161"/>
      <c r="F9502" s="162"/>
      <c r="G9502" s="147"/>
      <c r="H9502" s="146"/>
      <c r="J9502" s="146"/>
      <c r="L9502" s="150"/>
      <c r="N9502" s="163"/>
      <c r="O9502" s="146"/>
      <c r="P9502" s="146"/>
      <c r="Q9502" s="146"/>
      <c r="R9502" s="34"/>
      <c r="S9502" s="35"/>
      <c r="T9502" s="147"/>
    </row>
    <row r="9503">
      <c r="A9503" s="147"/>
      <c r="B9503" s="64"/>
      <c r="C9503" s="147" t="s">
        <v>217</v>
      </c>
      <c r="E9503" s="161"/>
      <c r="F9503" s="162"/>
      <c r="G9503" s="147"/>
      <c r="H9503" s="146"/>
      <c r="J9503" s="146"/>
      <c r="L9503" s="150"/>
      <c r="N9503" s="163"/>
      <c r="O9503" s="146"/>
      <c r="P9503" s="146"/>
      <c r="Q9503" s="146"/>
      <c r="R9503" s="34"/>
      <c r="S9503" s="35"/>
      <c r="T9503" s="147"/>
    </row>
    <row r="9504">
      <c r="A9504" s="147"/>
      <c r="B9504" s="64"/>
      <c r="C9504" s="147" t="s">
        <v>217</v>
      </c>
      <c r="E9504" s="161"/>
      <c r="F9504" s="162"/>
      <c r="G9504" s="147"/>
      <c r="H9504" s="146"/>
      <c r="J9504" s="146"/>
      <c r="L9504" s="150"/>
      <c r="N9504" s="163"/>
      <c r="O9504" s="146"/>
      <c r="P9504" s="146"/>
      <c r="Q9504" s="146"/>
      <c r="R9504" s="34"/>
      <c r="S9504" s="35"/>
      <c r="T9504" s="147"/>
    </row>
    <row r="9505">
      <c r="A9505" s="147"/>
      <c r="B9505" s="64"/>
      <c r="C9505" s="147" t="s">
        <v>217</v>
      </c>
      <c r="E9505" s="161"/>
      <c r="F9505" s="162"/>
      <c r="G9505" s="147"/>
      <c r="H9505" s="146"/>
      <c r="J9505" s="146"/>
      <c r="L9505" s="150"/>
      <c r="N9505" s="163"/>
      <c r="O9505" s="146"/>
      <c r="P9505" s="146"/>
      <c r="Q9505" s="146"/>
      <c r="R9505" s="34"/>
      <c r="S9505" s="35"/>
      <c r="T9505" s="147"/>
    </row>
    <row r="9506">
      <c r="A9506" s="147"/>
      <c r="B9506" s="64"/>
      <c r="C9506" s="147" t="s">
        <v>217</v>
      </c>
      <c r="E9506" s="161"/>
      <c r="F9506" s="162"/>
      <c r="G9506" s="147"/>
      <c r="H9506" s="146"/>
      <c r="J9506" s="146"/>
      <c r="L9506" s="150"/>
      <c r="N9506" s="163"/>
      <c r="O9506" s="146"/>
      <c r="P9506" s="146"/>
      <c r="Q9506" s="146"/>
      <c r="R9506" s="34"/>
      <c r="S9506" s="35"/>
      <c r="T9506" s="147"/>
    </row>
    <row r="9507">
      <c r="A9507" s="147"/>
      <c r="B9507" s="64"/>
      <c r="C9507" s="147" t="s">
        <v>217</v>
      </c>
      <c r="E9507" s="161"/>
      <c r="F9507" s="162"/>
      <c r="G9507" s="147"/>
      <c r="H9507" s="146"/>
      <c r="J9507" s="146"/>
      <c r="L9507" s="150"/>
      <c r="N9507" s="163"/>
      <c r="O9507" s="146"/>
      <c r="P9507" s="146"/>
      <c r="Q9507" s="146"/>
      <c r="R9507" s="34"/>
      <c r="S9507" s="35"/>
      <c r="T9507" s="147"/>
    </row>
    <row r="9508">
      <c r="A9508" s="147"/>
      <c r="B9508" s="64"/>
      <c r="C9508" s="147" t="s">
        <v>217</v>
      </c>
      <c r="E9508" s="161"/>
      <c r="F9508" s="162"/>
      <c r="G9508" s="147"/>
      <c r="H9508" s="146"/>
      <c r="J9508" s="146"/>
      <c r="L9508" s="150"/>
      <c r="N9508" s="163"/>
      <c r="O9508" s="146"/>
      <c r="P9508" s="146"/>
      <c r="Q9508" s="146"/>
      <c r="R9508" s="34"/>
      <c r="S9508" s="35"/>
      <c r="T9508" s="147"/>
    </row>
    <row r="9509">
      <c r="A9509" s="147"/>
      <c r="B9509" s="64"/>
      <c r="C9509" s="147" t="s">
        <v>217</v>
      </c>
      <c r="E9509" s="161"/>
      <c r="F9509" s="162"/>
      <c r="G9509" s="147"/>
      <c r="H9509" s="146"/>
      <c r="J9509" s="146"/>
      <c r="L9509" s="150"/>
      <c r="N9509" s="163"/>
      <c r="O9509" s="146"/>
      <c r="P9509" s="146"/>
      <c r="Q9509" s="146"/>
      <c r="R9509" s="34"/>
      <c r="S9509" s="35"/>
      <c r="T9509" s="147"/>
    </row>
    <row r="9510">
      <c r="A9510" s="147"/>
      <c r="B9510" s="64"/>
      <c r="C9510" s="147" t="s">
        <v>217</v>
      </c>
      <c r="E9510" s="161"/>
      <c r="F9510" s="162"/>
      <c r="G9510" s="147"/>
      <c r="H9510" s="146"/>
      <c r="J9510" s="146"/>
      <c r="L9510" s="150"/>
      <c r="N9510" s="163"/>
      <c r="O9510" s="146"/>
      <c r="P9510" s="146"/>
      <c r="Q9510" s="146"/>
      <c r="R9510" s="34"/>
      <c r="S9510" s="35"/>
      <c r="T9510" s="147"/>
    </row>
    <row r="9511">
      <c r="A9511" s="147"/>
      <c r="B9511" s="64"/>
      <c r="C9511" s="147" t="s">
        <v>217</v>
      </c>
      <c r="E9511" s="161"/>
      <c r="F9511" s="162"/>
      <c r="G9511" s="147"/>
      <c r="H9511" s="146"/>
      <c r="J9511" s="146"/>
      <c r="L9511" s="150"/>
      <c r="N9511" s="163"/>
      <c r="O9511" s="146"/>
      <c r="P9511" s="146"/>
      <c r="Q9511" s="146"/>
      <c r="R9511" s="34"/>
      <c r="S9511" s="35"/>
      <c r="T9511" s="147"/>
    </row>
    <row r="9512">
      <c r="A9512" s="147"/>
      <c r="B9512" s="64"/>
      <c r="C9512" s="147" t="s">
        <v>217</v>
      </c>
      <c r="E9512" s="161"/>
      <c r="F9512" s="162"/>
      <c r="G9512" s="147"/>
      <c r="H9512" s="146"/>
      <c r="J9512" s="146"/>
      <c r="L9512" s="150"/>
      <c r="N9512" s="163"/>
      <c r="O9512" s="146"/>
      <c r="P9512" s="146"/>
      <c r="Q9512" s="146"/>
      <c r="R9512" s="34"/>
      <c r="S9512" s="35"/>
      <c r="T9512" s="147"/>
    </row>
    <row r="9513">
      <c r="A9513" s="147"/>
      <c r="B9513" s="64"/>
      <c r="C9513" s="147" t="s">
        <v>217</v>
      </c>
      <c r="E9513" s="161"/>
      <c r="F9513" s="162"/>
      <c r="G9513" s="147"/>
      <c r="H9513" s="146"/>
      <c r="J9513" s="146"/>
      <c r="L9513" s="150"/>
      <c r="N9513" s="163"/>
      <c r="O9513" s="146"/>
      <c r="P9513" s="146"/>
      <c r="Q9513" s="146"/>
      <c r="R9513" s="34"/>
      <c r="S9513" s="35"/>
      <c r="T9513" s="147"/>
    </row>
    <row r="9514">
      <c r="A9514" s="147"/>
      <c r="B9514" s="64"/>
      <c r="C9514" s="147" t="s">
        <v>217</v>
      </c>
      <c r="E9514" s="161"/>
      <c r="F9514" s="162"/>
      <c r="G9514" s="147"/>
      <c r="H9514" s="146"/>
      <c r="J9514" s="146"/>
      <c r="L9514" s="150"/>
      <c r="N9514" s="163"/>
      <c r="O9514" s="146"/>
      <c r="P9514" s="146"/>
      <c r="Q9514" s="146"/>
      <c r="R9514" s="34"/>
      <c r="S9514" s="35"/>
      <c r="T9514" s="147"/>
    </row>
    <row r="9515">
      <c r="A9515" s="147"/>
      <c r="B9515" s="64"/>
      <c r="C9515" s="147" t="s">
        <v>217</v>
      </c>
      <c r="E9515" s="161"/>
      <c r="F9515" s="162"/>
      <c r="G9515" s="147"/>
      <c r="H9515" s="146"/>
      <c r="J9515" s="146"/>
      <c r="L9515" s="150"/>
      <c r="N9515" s="163"/>
      <c r="O9515" s="146"/>
      <c r="P9515" s="146"/>
      <c r="Q9515" s="146"/>
      <c r="R9515" s="34"/>
      <c r="S9515" s="35"/>
      <c r="T9515" s="147"/>
    </row>
    <row r="9516">
      <c r="A9516" s="147"/>
      <c r="B9516" s="64"/>
      <c r="C9516" s="147" t="s">
        <v>217</v>
      </c>
      <c r="E9516" s="161"/>
      <c r="F9516" s="162"/>
      <c r="G9516" s="147"/>
      <c r="H9516" s="146"/>
      <c r="J9516" s="146"/>
      <c r="L9516" s="150"/>
      <c r="N9516" s="163"/>
      <c r="O9516" s="146"/>
      <c r="P9516" s="146"/>
      <c r="Q9516" s="146"/>
      <c r="R9516" s="34"/>
      <c r="S9516" s="35"/>
      <c r="T9516" s="147"/>
    </row>
    <row r="9517">
      <c r="A9517" s="147"/>
      <c r="B9517" s="64"/>
      <c r="C9517" s="147" t="s">
        <v>217</v>
      </c>
      <c r="E9517" s="161"/>
      <c r="F9517" s="162"/>
      <c r="G9517" s="147"/>
      <c r="H9517" s="146"/>
      <c r="J9517" s="146"/>
      <c r="L9517" s="150"/>
      <c r="N9517" s="163"/>
      <c r="O9517" s="146"/>
      <c r="P9517" s="146"/>
      <c r="Q9517" s="146"/>
      <c r="R9517" s="34"/>
      <c r="S9517" s="35"/>
      <c r="T9517" s="147"/>
    </row>
    <row r="9518">
      <c r="A9518" s="147"/>
      <c r="B9518" s="64"/>
      <c r="C9518" s="147" t="s">
        <v>217</v>
      </c>
      <c r="E9518" s="161"/>
      <c r="F9518" s="162"/>
      <c r="G9518" s="147"/>
      <c r="H9518" s="146"/>
      <c r="J9518" s="146"/>
      <c r="L9518" s="150"/>
      <c r="N9518" s="163"/>
      <c r="O9518" s="146"/>
      <c r="P9518" s="146"/>
      <c r="Q9518" s="146"/>
      <c r="R9518" s="34"/>
      <c r="S9518" s="35"/>
      <c r="T9518" s="147"/>
    </row>
    <row r="9519">
      <c r="A9519" s="147"/>
      <c r="B9519" s="64"/>
      <c r="C9519" s="147" t="s">
        <v>217</v>
      </c>
      <c r="E9519" s="161"/>
      <c r="F9519" s="162"/>
      <c r="G9519" s="147"/>
      <c r="H9519" s="146"/>
      <c r="J9519" s="146"/>
      <c r="L9519" s="150"/>
      <c r="N9519" s="163"/>
      <c r="O9519" s="146"/>
      <c r="P9519" s="146"/>
      <c r="Q9519" s="146"/>
      <c r="R9519" s="34"/>
      <c r="S9519" s="35"/>
      <c r="T9519" s="147"/>
    </row>
    <row r="9520">
      <c r="A9520" s="147"/>
      <c r="B9520" s="64"/>
      <c r="C9520" s="147" t="s">
        <v>217</v>
      </c>
      <c r="E9520" s="161"/>
      <c r="F9520" s="162"/>
      <c r="G9520" s="147"/>
      <c r="H9520" s="146"/>
      <c r="J9520" s="146"/>
      <c r="L9520" s="150"/>
      <c r="N9520" s="163"/>
      <c r="O9520" s="146"/>
      <c r="P9520" s="146"/>
      <c r="Q9520" s="146"/>
      <c r="R9520" s="34"/>
      <c r="S9520" s="35"/>
      <c r="T9520" s="147"/>
    </row>
    <row r="9521">
      <c r="A9521" s="147"/>
      <c r="B9521" s="64"/>
      <c r="C9521" s="147" t="s">
        <v>217</v>
      </c>
      <c r="E9521" s="161"/>
      <c r="F9521" s="162"/>
      <c r="G9521" s="147"/>
      <c r="H9521" s="146"/>
      <c r="J9521" s="146"/>
      <c r="L9521" s="150"/>
      <c r="N9521" s="163"/>
      <c r="O9521" s="146"/>
      <c r="P9521" s="146"/>
      <c r="Q9521" s="146"/>
      <c r="R9521" s="34"/>
      <c r="S9521" s="35"/>
      <c r="T9521" s="147"/>
    </row>
    <row r="9522">
      <c r="A9522" s="147"/>
      <c r="B9522" s="64"/>
      <c r="C9522" s="147" t="s">
        <v>217</v>
      </c>
      <c r="E9522" s="161"/>
      <c r="F9522" s="162"/>
      <c r="G9522" s="147"/>
      <c r="H9522" s="146"/>
      <c r="J9522" s="146"/>
      <c r="L9522" s="150"/>
      <c r="N9522" s="163"/>
      <c r="O9522" s="146"/>
      <c r="P9522" s="146"/>
      <c r="Q9522" s="146"/>
      <c r="R9522" s="34"/>
      <c r="S9522" s="35"/>
      <c r="T9522" s="147"/>
    </row>
    <row r="9523">
      <c r="A9523" s="147"/>
      <c r="B9523" s="64"/>
      <c r="C9523" s="147" t="s">
        <v>217</v>
      </c>
      <c r="E9523" s="161"/>
      <c r="F9523" s="162"/>
      <c r="G9523" s="147"/>
      <c r="H9523" s="146"/>
      <c r="J9523" s="146"/>
      <c r="L9523" s="150"/>
      <c r="N9523" s="163"/>
      <c r="O9523" s="146"/>
      <c r="P9523" s="146"/>
      <c r="Q9523" s="146"/>
      <c r="R9523" s="34"/>
      <c r="S9523" s="35"/>
      <c r="T9523" s="147"/>
    </row>
    <row r="9524">
      <c r="A9524" s="147"/>
      <c r="B9524" s="64"/>
      <c r="C9524" s="147" t="s">
        <v>217</v>
      </c>
      <c r="E9524" s="161"/>
      <c r="F9524" s="162"/>
      <c r="G9524" s="147"/>
      <c r="H9524" s="146"/>
      <c r="J9524" s="146"/>
      <c r="L9524" s="150"/>
      <c r="N9524" s="163"/>
      <c r="O9524" s="146"/>
      <c r="P9524" s="146"/>
      <c r="Q9524" s="146"/>
      <c r="R9524" s="34"/>
      <c r="S9524" s="35"/>
      <c r="T9524" s="147"/>
    </row>
    <row r="9525">
      <c r="A9525" s="147"/>
      <c r="B9525" s="64"/>
      <c r="C9525" s="147" t="s">
        <v>217</v>
      </c>
      <c r="E9525" s="161"/>
      <c r="F9525" s="162"/>
      <c r="G9525" s="147"/>
      <c r="H9525" s="146"/>
      <c r="J9525" s="146"/>
      <c r="L9525" s="150"/>
      <c r="N9525" s="163"/>
      <c r="O9525" s="146"/>
      <c r="P9525" s="146"/>
      <c r="Q9525" s="146"/>
      <c r="R9525" s="34"/>
      <c r="S9525" s="35"/>
      <c r="T9525" s="147"/>
    </row>
    <row r="9526">
      <c r="A9526" s="147"/>
      <c r="B9526" s="64"/>
      <c r="C9526" s="147" t="s">
        <v>217</v>
      </c>
      <c r="E9526" s="161"/>
      <c r="F9526" s="162"/>
      <c r="G9526" s="147"/>
      <c r="H9526" s="146"/>
      <c r="J9526" s="146"/>
      <c r="L9526" s="150"/>
      <c r="N9526" s="163"/>
      <c r="O9526" s="146"/>
      <c r="P9526" s="146"/>
      <c r="Q9526" s="146"/>
      <c r="R9526" s="34"/>
      <c r="S9526" s="35"/>
      <c r="T9526" s="147"/>
    </row>
    <row r="9527">
      <c r="A9527" s="147"/>
      <c r="B9527" s="64"/>
      <c r="C9527" s="147" t="s">
        <v>217</v>
      </c>
      <c r="E9527" s="161"/>
      <c r="F9527" s="162"/>
      <c r="G9527" s="147"/>
      <c r="H9527" s="146"/>
      <c r="J9527" s="146"/>
      <c r="L9527" s="150"/>
      <c r="N9527" s="163"/>
      <c r="O9527" s="146"/>
      <c r="P9527" s="146"/>
      <c r="Q9527" s="146"/>
      <c r="R9527" s="34"/>
      <c r="S9527" s="35"/>
      <c r="T9527" s="147"/>
    </row>
    <row r="9528">
      <c r="A9528" s="147"/>
      <c r="B9528" s="64"/>
      <c r="C9528" s="147" t="s">
        <v>217</v>
      </c>
      <c r="E9528" s="161"/>
      <c r="F9528" s="162"/>
      <c r="G9528" s="147"/>
      <c r="H9528" s="146"/>
      <c r="J9528" s="146"/>
      <c r="L9528" s="150"/>
      <c r="N9528" s="163"/>
      <c r="O9528" s="146"/>
      <c r="P9528" s="146"/>
      <c r="Q9528" s="146"/>
      <c r="R9528" s="34"/>
      <c r="S9528" s="35"/>
      <c r="T9528" s="147"/>
    </row>
    <row r="9529">
      <c r="A9529" s="147"/>
      <c r="B9529" s="64"/>
      <c r="C9529" s="147" t="s">
        <v>217</v>
      </c>
      <c r="E9529" s="161"/>
      <c r="F9529" s="162"/>
      <c r="G9529" s="147"/>
      <c r="H9529" s="146"/>
      <c r="J9529" s="146"/>
      <c r="L9529" s="150"/>
      <c r="N9529" s="163"/>
      <c r="O9529" s="146"/>
      <c r="P9529" s="146"/>
      <c r="Q9529" s="146"/>
      <c r="R9529" s="34"/>
      <c r="S9529" s="35"/>
      <c r="T9529" s="147"/>
    </row>
    <row r="9530">
      <c r="A9530" s="147"/>
      <c r="B9530" s="64"/>
      <c r="C9530" s="147" t="s">
        <v>217</v>
      </c>
      <c r="E9530" s="161"/>
      <c r="F9530" s="162"/>
      <c r="G9530" s="147"/>
      <c r="H9530" s="146"/>
      <c r="J9530" s="146"/>
      <c r="L9530" s="150"/>
      <c r="N9530" s="163"/>
      <c r="O9530" s="146"/>
      <c r="P9530" s="146"/>
      <c r="Q9530" s="146"/>
      <c r="R9530" s="34"/>
      <c r="S9530" s="35"/>
      <c r="T9530" s="147"/>
    </row>
    <row r="9531">
      <c r="A9531" s="147"/>
      <c r="B9531" s="64"/>
      <c r="C9531" s="147" t="s">
        <v>217</v>
      </c>
      <c r="E9531" s="161"/>
      <c r="F9531" s="162"/>
      <c r="G9531" s="147"/>
      <c r="H9531" s="146"/>
      <c r="J9531" s="146"/>
      <c r="L9531" s="150"/>
      <c r="N9531" s="163"/>
      <c r="O9531" s="146"/>
      <c r="P9531" s="146"/>
      <c r="Q9531" s="146"/>
      <c r="R9531" s="34"/>
      <c r="S9531" s="35"/>
      <c r="T9531" s="147"/>
    </row>
    <row r="9532">
      <c r="A9532" s="147"/>
      <c r="B9532" s="64"/>
      <c r="C9532" s="147" t="s">
        <v>217</v>
      </c>
      <c r="E9532" s="161"/>
      <c r="F9532" s="162"/>
      <c r="G9532" s="147"/>
      <c r="H9532" s="146"/>
      <c r="J9532" s="146"/>
      <c r="L9532" s="150"/>
      <c r="N9532" s="163"/>
      <c r="O9532" s="146"/>
      <c r="P9532" s="146"/>
      <c r="Q9532" s="146"/>
      <c r="R9532" s="34"/>
      <c r="S9532" s="35"/>
      <c r="T9532" s="147"/>
    </row>
    <row r="9533">
      <c r="A9533" s="147"/>
      <c r="B9533" s="64"/>
      <c r="C9533" s="147" t="s">
        <v>217</v>
      </c>
      <c r="E9533" s="161"/>
      <c r="F9533" s="162"/>
      <c r="G9533" s="147"/>
      <c r="H9533" s="146"/>
      <c r="J9533" s="146"/>
      <c r="L9533" s="150"/>
      <c r="N9533" s="163"/>
      <c r="O9533" s="146"/>
      <c r="P9533" s="146"/>
      <c r="Q9533" s="146"/>
      <c r="R9533" s="34"/>
      <c r="S9533" s="35"/>
      <c r="T9533" s="147"/>
    </row>
    <row r="9534">
      <c r="A9534" s="147"/>
      <c r="B9534" s="64"/>
      <c r="C9534" s="147" t="s">
        <v>217</v>
      </c>
      <c r="E9534" s="161"/>
      <c r="F9534" s="162"/>
      <c r="G9534" s="147"/>
      <c r="H9534" s="146"/>
      <c r="J9534" s="146"/>
      <c r="L9534" s="150"/>
      <c r="N9534" s="163"/>
      <c r="O9534" s="146"/>
      <c r="P9534" s="146"/>
      <c r="Q9534" s="146"/>
      <c r="R9534" s="34"/>
      <c r="S9534" s="35"/>
      <c r="T9534" s="147"/>
    </row>
    <row r="9535">
      <c r="A9535" s="147"/>
      <c r="B9535" s="64"/>
      <c r="C9535" s="147" t="s">
        <v>217</v>
      </c>
      <c r="E9535" s="161"/>
      <c r="F9535" s="162"/>
      <c r="G9535" s="147"/>
      <c r="H9535" s="146"/>
      <c r="J9535" s="146"/>
      <c r="L9535" s="150"/>
      <c r="N9535" s="163"/>
      <c r="O9535" s="146"/>
      <c r="P9535" s="146"/>
      <c r="Q9535" s="146"/>
      <c r="R9535" s="34"/>
      <c r="S9535" s="35"/>
      <c r="T9535" s="147"/>
    </row>
    <row r="9536">
      <c r="A9536" s="147"/>
      <c r="B9536" s="64"/>
      <c r="C9536" s="147" t="s">
        <v>217</v>
      </c>
      <c r="E9536" s="161"/>
      <c r="F9536" s="162"/>
      <c r="G9536" s="147"/>
      <c r="H9536" s="146"/>
      <c r="J9536" s="146"/>
      <c r="L9536" s="150"/>
      <c r="N9536" s="163"/>
      <c r="O9536" s="146"/>
      <c r="P9536" s="146"/>
      <c r="Q9536" s="146"/>
      <c r="R9536" s="34"/>
      <c r="S9536" s="35"/>
      <c r="T9536" s="147"/>
    </row>
    <row r="9537">
      <c r="A9537" s="147"/>
      <c r="B9537" s="64"/>
      <c r="C9537" s="147" t="s">
        <v>217</v>
      </c>
      <c r="E9537" s="161"/>
      <c r="F9537" s="162"/>
      <c r="G9537" s="147"/>
      <c r="H9537" s="146"/>
      <c r="J9537" s="146"/>
      <c r="L9537" s="150"/>
      <c r="N9537" s="163"/>
      <c r="O9537" s="146"/>
      <c r="P9537" s="146"/>
      <c r="Q9537" s="146"/>
      <c r="R9537" s="34"/>
      <c r="S9537" s="35"/>
      <c r="T9537" s="147"/>
    </row>
    <row r="9538">
      <c r="A9538" s="147"/>
      <c r="B9538" s="64"/>
      <c r="C9538" s="147" t="s">
        <v>217</v>
      </c>
      <c r="E9538" s="161"/>
      <c r="F9538" s="162"/>
      <c r="G9538" s="147"/>
      <c r="H9538" s="146"/>
      <c r="J9538" s="146"/>
      <c r="L9538" s="150"/>
      <c r="N9538" s="163"/>
      <c r="O9538" s="146"/>
      <c r="P9538" s="146"/>
      <c r="Q9538" s="146"/>
      <c r="R9538" s="34"/>
      <c r="S9538" s="35"/>
      <c r="T9538" s="147"/>
    </row>
    <row r="9539">
      <c r="A9539" s="147"/>
      <c r="B9539" s="64"/>
      <c r="C9539" s="147" t="s">
        <v>217</v>
      </c>
      <c r="E9539" s="161"/>
      <c r="F9539" s="162"/>
      <c r="G9539" s="147"/>
      <c r="H9539" s="146"/>
      <c r="J9539" s="146"/>
      <c r="L9539" s="150"/>
      <c r="N9539" s="163"/>
      <c r="O9539" s="146"/>
      <c r="P9539" s="146"/>
      <c r="Q9539" s="146"/>
      <c r="R9539" s="34"/>
      <c r="S9539" s="35"/>
      <c r="T9539" s="147"/>
    </row>
    <row r="9540">
      <c r="A9540" s="147"/>
      <c r="B9540" s="64"/>
      <c r="C9540" s="147" t="s">
        <v>217</v>
      </c>
      <c r="E9540" s="161"/>
      <c r="F9540" s="162"/>
      <c r="G9540" s="147"/>
      <c r="H9540" s="146"/>
      <c r="J9540" s="146"/>
      <c r="L9540" s="150"/>
      <c r="N9540" s="163"/>
      <c r="O9540" s="146"/>
      <c r="P9540" s="146"/>
      <c r="Q9540" s="146"/>
      <c r="R9540" s="34"/>
      <c r="S9540" s="35"/>
      <c r="T9540" s="147"/>
    </row>
    <row r="9541">
      <c r="A9541" s="147"/>
      <c r="B9541" s="64"/>
      <c r="C9541" s="147" t="s">
        <v>217</v>
      </c>
      <c r="E9541" s="161"/>
      <c r="F9541" s="162"/>
      <c r="G9541" s="147"/>
      <c r="H9541" s="146"/>
      <c r="J9541" s="146"/>
      <c r="L9541" s="150"/>
      <c r="N9541" s="163"/>
      <c r="O9541" s="146"/>
      <c r="P9541" s="146"/>
      <c r="Q9541" s="146"/>
      <c r="R9541" s="34"/>
      <c r="S9541" s="35"/>
      <c r="T9541" s="147"/>
    </row>
    <row r="9542">
      <c r="A9542" s="147"/>
      <c r="B9542" s="64"/>
      <c r="C9542" s="147" t="s">
        <v>217</v>
      </c>
      <c r="E9542" s="161"/>
      <c r="F9542" s="162"/>
      <c r="G9542" s="147"/>
      <c r="H9542" s="146"/>
      <c r="J9542" s="146"/>
      <c r="L9542" s="150"/>
      <c r="N9542" s="163"/>
      <c r="O9542" s="146"/>
      <c r="P9542" s="146"/>
      <c r="Q9542" s="146"/>
      <c r="R9542" s="34"/>
      <c r="S9542" s="35"/>
      <c r="T9542" s="147"/>
    </row>
    <row r="9543">
      <c r="A9543" s="147"/>
      <c r="B9543" s="64"/>
      <c r="C9543" s="147" t="s">
        <v>217</v>
      </c>
      <c r="E9543" s="161"/>
      <c r="F9543" s="162"/>
      <c r="G9543" s="147"/>
      <c r="H9543" s="146"/>
      <c r="J9543" s="146"/>
      <c r="L9543" s="150"/>
      <c r="N9543" s="163"/>
      <c r="O9543" s="146"/>
      <c r="P9543" s="146"/>
      <c r="Q9543" s="146"/>
      <c r="R9543" s="34"/>
      <c r="S9543" s="35"/>
      <c r="T9543" s="147"/>
    </row>
    <row r="9544">
      <c r="A9544" s="147"/>
      <c r="B9544" s="64"/>
      <c r="C9544" s="147" t="s">
        <v>217</v>
      </c>
      <c r="E9544" s="161"/>
      <c r="F9544" s="162"/>
      <c r="G9544" s="147"/>
      <c r="H9544" s="146"/>
      <c r="J9544" s="146"/>
      <c r="L9544" s="150"/>
      <c r="N9544" s="163"/>
      <c r="O9544" s="146"/>
      <c r="P9544" s="146"/>
      <c r="Q9544" s="146"/>
      <c r="R9544" s="34"/>
      <c r="S9544" s="35"/>
      <c r="T9544" s="147"/>
    </row>
    <row r="9545">
      <c r="A9545" s="147"/>
      <c r="B9545" s="64"/>
      <c r="C9545" s="147" t="s">
        <v>217</v>
      </c>
      <c r="E9545" s="161"/>
      <c r="F9545" s="162"/>
      <c r="G9545" s="147"/>
      <c r="H9545" s="146"/>
      <c r="J9545" s="146"/>
      <c r="L9545" s="150"/>
      <c r="N9545" s="163"/>
      <c r="O9545" s="146"/>
      <c r="P9545" s="146"/>
      <c r="Q9545" s="146"/>
      <c r="R9545" s="34"/>
      <c r="S9545" s="35"/>
      <c r="T9545" s="147"/>
    </row>
    <row r="9546">
      <c r="A9546" s="147"/>
      <c r="B9546" s="64"/>
      <c r="C9546" s="147" t="s">
        <v>217</v>
      </c>
      <c r="E9546" s="161"/>
      <c r="F9546" s="162"/>
      <c r="G9546" s="147"/>
      <c r="H9546" s="146"/>
      <c r="J9546" s="146"/>
      <c r="L9546" s="150"/>
      <c r="N9546" s="163"/>
      <c r="O9546" s="146"/>
      <c r="P9546" s="146"/>
      <c r="Q9546" s="146"/>
      <c r="R9546" s="34"/>
      <c r="S9546" s="35"/>
      <c r="T9546" s="147"/>
    </row>
    <row r="9547">
      <c r="A9547" s="147"/>
      <c r="B9547" s="64"/>
      <c r="C9547" s="147" t="s">
        <v>217</v>
      </c>
      <c r="E9547" s="161"/>
      <c r="F9547" s="162"/>
      <c r="G9547" s="147"/>
      <c r="H9547" s="146"/>
      <c r="J9547" s="146"/>
      <c r="L9547" s="150"/>
      <c r="N9547" s="163"/>
      <c r="O9547" s="146"/>
      <c r="P9547" s="146"/>
      <c r="Q9547" s="146"/>
      <c r="R9547" s="34"/>
      <c r="S9547" s="35"/>
      <c r="T9547" s="147"/>
    </row>
    <row r="9548">
      <c r="A9548" s="147"/>
      <c r="B9548" s="64"/>
      <c r="C9548" s="147" t="s">
        <v>217</v>
      </c>
      <c r="E9548" s="161"/>
      <c r="F9548" s="162"/>
      <c r="G9548" s="147"/>
      <c r="H9548" s="146"/>
      <c r="J9548" s="146"/>
      <c r="L9548" s="150"/>
      <c r="N9548" s="163"/>
      <c r="O9548" s="146"/>
      <c r="P9548" s="146"/>
      <c r="Q9548" s="146"/>
      <c r="R9548" s="34"/>
      <c r="S9548" s="35"/>
      <c r="T9548" s="147"/>
    </row>
    <row r="9549">
      <c r="A9549" s="147"/>
      <c r="B9549" s="64"/>
      <c r="C9549" s="147" t="s">
        <v>217</v>
      </c>
      <c r="E9549" s="161"/>
      <c r="F9549" s="162"/>
      <c r="G9549" s="147"/>
      <c r="H9549" s="146"/>
      <c r="J9549" s="146"/>
      <c r="L9549" s="150"/>
      <c r="N9549" s="163"/>
      <c r="O9549" s="146"/>
      <c r="P9549" s="146"/>
      <c r="Q9549" s="146"/>
      <c r="R9549" s="34"/>
      <c r="S9549" s="35"/>
      <c r="T9549" s="147"/>
    </row>
    <row r="9550">
      <c r="A9550" s="147"/>
      <c r="B9550" s="64"/>
      <c r="C9550" s="147" t="s">
        <v>217</v>
      </c>
      <c r="E9550" s="161"/>
      <c r="F9550" s="162"/>
      <c r="G9550" s="147"/>
      <c r="H9550" s="146"/>
      <c r="J9550" s="146"/>
      <c r="L9550" s="150"/>
      <c r="N9550" s="163"/>
      <c r="O9550" s="146"/>
      <c r="P9550" s="146"/>
      <c r="Q9550" s="146"/>
      <c r="R9550" s="34"/>
      <c r="S9550" s="35"/>
      <c r="T9550" s="147"/>
    </row>
    <row r="9551">
      <c r="A9551" s="147"/>
      <c r="B9551" s="64"/>
      <c r="C9551" s="147" t="s">
        <v>217</v>
      </c>
      <c r="E9551" s="161"/>
      <c r="F9551" s="162"/>
      <c r="G9551" s="147"/>
      <c r="H9551" s="146"/>
      <c r="J9551" s="146"/>
      <c r="L9551" s="150"/>
      <c r="N9551" s="163"/>
      <c r="O9551" s="146"/>
      <c r="P9551" s="146"/>
      <c r="Q9551" s="146"/>
      <c r="R9551" s="34"/>
      <c r="S9551" s="35"/>
      <c r="T9551" s="147"/>
    </row>
    <row r="9552">
      <c r="A9552" s="147"/>
      <c r="B9552" s="64"/>
      <c r="C9552" s="147" t="s">
        <v>217</v>
      </c>
      <c r="E9552" s="161"/>
      <c r="F9552" s="162"/>
      <c r="G9552" s="147"/>
      <c r="H9552" s="146"/>
      <c r="J9552" s="146"/>
      <c r="L9552" s="150"/>
      <c r="N9552" s="163"/>
      <c r="O9552" s="146"/>
      <c r="P9552" s="146"/>
      <c r="Q9552" s="146"/>
      <c r="R9552" s="34"/>
      <c r="S9552" s="35"/>
      <c r="T9552" s="147"/>
    </row>
    <row r="9553">
      <c r="A9553" s="147"/>
      <c r="B9553" s="64"/>
      <c r="C9553" s="147" t="s">
        <v>217</v>
      </c>
      <c r="E9553" s="161"/>
      <c r="F9553" s="162"/>
      <c r="G9553" s="147"/>
      <c r="H9553" s="146"/>
      <c r="J9553" s="146"/>
      <c r="L9553" s="150"/>
      <c r="N9553" s="163"/>
      <c r="O9553" s="146"/>
      <c r="P9553" s="146"/>
      <c r="Q9553" s="146"/>
      <c r="R9553" s="34"/>
      <c r="S9553" s="35"/>
      <c r="T9553" s="147"/>
    </row>
    <row r="9554">
      <c r="A9554" s="147"/>
      <c r="B9554" s="64"/>
      <c r="C9554" s="147" t="s">
        <v>217</v>
      </c>
      <c r="E9554" s="161"/>
      <c r="F9554" s="162"/>
      <c r="G9554" s="147"/>
      <c r="H9554" s="146"/>
      <c r="J9554" s="146"/>
      <c r="L9554" s="150"/>
      <c r="N9554" s="163"/>
      <c r="O9554" s="146"/>
      <c r="P9554" s="146"/>
      <c r="Q9554" s="146"/>
      <c r="R9554" s="34"/>
      <c r="S9554" s="35"/>
      <c r="T9554" s="147"/>
    </row>
    <row r="9555">
      <c r="A9555" s="147"/>
      <c r="B9555" s="64"/>
      <c r="C9555" s="147" t="s">
        <v>217</v>
      </c>
      <c r="E9555" s="161"/>
      <c r="F9555" s="162"/>
      <c r="G9555" s="147"/>
      <c r="H9555" s="146"/>
      <c r="J9555" s="146"/>
      <c r="L9555" s="150"/>
      <c r="N9555" s="163"/>
      <c r="O9555" s="146"/>
      <c r="P9555" s="146"/>
      <c r="Q9555" s="146"/>
      <c r="R9555" s="34"/>
      <c r="S9555" s="35"/>
      <c r="T9555" s="147"/>
    </row>
    <row r="9556">
      <c r="A9556" s="147"/>
      <c r="B9556" s="64"/>
      <c r="C9556" s="147" t="s">
        <v>217</v>
      </c>
      <c r="E9556" s="161"/>
      <c r="F9556" s="162"/>
      <c r="G9556" s="147"/>
      <c r="H9556" s="146"/>
      <c r="J9556" s="146"/>
      <c r="L9556" s="150"/>
      <c r="N9556" s="163"/>
      <c r="O9556" s="146"/>
      <c r="P9556" s="146"/>
      <c r="Q9556" s="146"/>
      <c r="R9556" s="34"/>
      <c r="S9556" s="35"/>
      <c r="T9556" s="147"/>
    </row>
    <row r="9557">
      <c r="A9557" s="147"/>
      <c r="B9557" s="64"/>
      <c r="C9557" s="147" t="s">
        <v>217</v>
      </c>
      <c r="E9557" s="161"/>
      <c r="F9557" s="162"/>
      <c r="G9557" s="147"/>
      <c r="H9557" s="146"/>
      <c r="J9557" s="146"/>
      <c r="L9557" s="150"/>
      <c r="N9557" s="163"/>
      <c r="O9557" s="146"/>
      <c r="P9557" s="146"/>
      <c r="Q9557" s="146"/>
      <c r="R9557" s="34"/>
      <c r="S9557" s="35"/>
      <c r="T9557" s="147"/>
    </row>
    <row r="9558">
      <c r="A9558" s="147"/>
      <c r="B9558" s="64"/>
      <c r="C9558" s="147" t="s">
        <v>217</v>
      </c>
      <c r="E9558" s="161"/>
      <c r="F9558" s="162"/>
      <c r="G9558" s="147"/>
      <c r="H9558" s="146"/>
      <c r="J9558" s="146"/>
      <c r="L9558" s="150"/>
      <c r="N9558" s="163"/>
      <c r="O9558" s="146"/>
      <c r="P9558" s="146"/>
      <c r="Q9558" s="146"/>
      <c r="R9558" s="34"/>
      <c r="S9558" s="35"/>
      <c r="T9558" s="147"/>
    </row>
    <row r="9559">
      <c r="A9559" s="147"/>
      <c r="B9559" s="64"/>
      <c r="C9559" s="147" t="s">
        <v>217</v>
      </c>
      <c r="E9559" s="161"/>
      <c r="F9559" s="162"/>
      <c r="G9559" s="147"/>
      <c r="H9559" s="146"/>
      <c r="J9559" s="146"/>
      <c r="L9559" s="150"/>
      <c r="N9559" s="163"/>
      <c r="O9559" s="146"/>
      <c r="P9559" s="146"/>
      <c r="Q9559" s="146"/>
      <c r="R9559" s="34"/>
      <c r="S9559" s="35"/>
      <c r="T9559" s="147"/>
    </row>
    <row r="9560">
      <c r="A9560" s="147"/>
      <c r="B9560" s="64"/>
      <c r="C9560" s="147" t="s">
        <v>217</v>
      </c>
      <c r="E9560" s="161"/>
      <c r="F9560" s="162"/>
      <c r="G9560" s="147"/>
      <c r="H9560" s="146"/>
      <c r="J9560" s="146"/>
      <c r="L9560" s="150"/>
      <c r="N9560" s="163"/>
      <c r="O9560" s="146"/>
      <c r="P9560" s="146"/>
      <c r="Q9560" s="146"/>
      <c r="R9560" s="34"/>
      <c r="S9560" s="35"/>
      <c r="T9560" s="147"/>
    </row>
    <row r="9561">
      <c r="A9561" s="147"/>
      <c r="B9561" s="64"/>
      <c r="C9561" s="147" t="s">
        <v>217</v>
      </c>
      <c r="E9561" s="161"/>
      <c r="F9561" s="162"/>
      <c r="G9561" s="147"/>
      <c r="H9561" s="146"/>
      <c r="J9561" s="146"/>
      <c r="L9561" s="150"/>
      <c r="N9561" s="163"/>
      <c r="O9561" s="146"/>
      <c r="P9561" s="146"/>
      <c r="Q9561" s="146"/>
      <c r="R9561" s="34"/>
      <c r="S9561" s="35"/>
      <c r="T9561" s="147"/>
    </row>
    <row r="9562">
      <c r="A9562" s="147"/>
      <c r="B9562" s="64"/>
      <c r="C9562" s="147" t="s">
        <v>217</v>
      </c>
      <c r="E9562" s="161"/>
      <c r="F9562" s="162"/>
      <c r="G9562" s="147"/>
      <c r="H9562" s="146"/>
      <c r="J9562" s="146"/>
      <c r="L9562" s="150"/>
      <c r="N9562" s="163"/>
      <c r="O9562" s="146"/>
      <c r="P9562" s="146"/>
      <c r="Q9562" s="146"/>
      <c r="R9562" s="34"/>
      <c r="S9562" s="35"/>
      <c r="T9562" s="147"/>
    </row>
    <row r="9563">
      <c r="A9563" s="147"/>
      <c r="B9563" s="64"/>
      <c r="C9563" s="147" t="s">
        <v>217</v>
      </c>
      <c r="E9563" s="161"/>
      <c r="F9563" s="162"/>
      <c r="G9563" s="147"/>
      <c r="H9563" s="146"/>
      <c r="J9563" s="146"/>
      <c r="L9563" s="150"/>
      <c r="N9563" s="163"/>
      <c r="O9563" s="146"/>
      <c r="P9563" s="146"/>
      <c r="Q9563" s="146"/>
      <c r="R9563" s="34"/>
      <c r="S9563" s="35"/>
      <c r="T9563" s="147"/>
    </row>
    <row r="9564">
      <c r="A9564" s="147"/>
      <c r="B9564" s="64"/>
      <c r="C9564" s="147" t="s">
        <v>217</v>
      </c>
      <c r="E9564" s="161"/>
      <c r="F9564" s="162"/>
      <c r="G9564" s="147"/>
      <c r="H9564" s="146"/>
      <c r="J9564" s="146"/>
      <c r="L9564" s="150"/>
      <c r="N9564" s="163"/>
      <c r="O9564" s="146"/>
      <c r="P9564" s="146"/>
      <c r="Q9564" s="146"/>
      <c r="R9564" s="34"/>
      <c r="S9564" s="35"/>
      <c r="T9564" s="147"/>
    </row>
    <row r="9565">
      <c r="A9565" s="147"/>
      <c r="B9565" s="64"/>
      <c r="C9565" s="147" t="s">
        <v>217</v>
      </c>
      <c r="E9565" s="161"/>
      <c r="F9565" s="162"/>
      <c r="G9565" s="147"/>
      <c r="H9565" s="146"/>
      <c r="J9565" s="146"/>
      <c r="L9565" s="150"/>
      <c r="N9565" s="163"/>
      <c r="O9565" s="146"/>
      <c r="P9565" s="146"/>
      <c r="Q9565" s="146"/>
      <c r="R9565" s="34"/>
      <c r="S9565" s="35"/>
      <c r="T9565" s="147"/>
    </row>
    <row r="9566">
      <c r="A9566" s="147"/>
      <c r="B9566" s="64"/>
      <c r="C9566" s="147" t="s">
        <v>217</v>
      </c>
      <c r="E9566" s="161"/>
      <c r="F9566" s="162"/>
      <c r="G9566" s="147"/>
      <c r="H9566" s="146"/>
      <c r="J9566" s="146"/>
      <c r="L9566" s="150"/>
      <c r="N9566" s="163"/>
      <c r="O9566" s="146"/>
      <c r="P9566" s="146"/>
      <c r="Q9566" s="146"/>
      <c r="R9566" s="34"/>
      <c r="S9566" s="35"/>
      <c r="T9566" s="147"/>
    </row>
    <row r="9567">
      <c r="A9567" s="147"/>
      <c r="B9567" s="64"/>
      <c r="C9567" s="147" t="s">
        <v>217</v>
      </c>
      <c r="E9567" s="161"/>
      <c r="F9567" s="162"/>
      <c r="G9567" s="147"/>
      <c r="H9567" s="146"/>
      <c r="J9567" s="146"/>
      <c r="L9567" s="150"/>
      <c r="N9567" s="163"/>
      <c r="O9567" s="146"/>
      <c r="P9567" s="146"/>
      <c r="Q9567" s="146"/>
      <c r="R9567" s="34"/>
      <c r="S9567" s="35"/>
      <c r="T9567" s="147"/>
    </row>
    <row r="9568">
      <c r="A9568" s="147"/>
      <c r="B9568" s="64"/>
      <c r="C9568" s="147" t="s">
        <v>217</v>
      </c>
      <c r="E9568" s="161"/>
      <c r="F9568" s="162"/>
      <c r="G9568" s="147"/>
      <c r="H9568" s="146"/>
      <c r="J9568" s="146"/>
      <c r="L9568" s="150"/>
      <c r="N9568" s="163"/>
      <c r="O9568" s="146"/>
      <c r="P9568" s="146"/>
      <c r="Q9568" s="146"/>
      <c r="R9568" s="34"/>
      <c r="S9568" s="35"/>
      <c r="T9568" s="147"/>
    </row>
    <row r="9569">
      <c r="A9569" s="147"/>
      <c r="B9569" s="64"/>
      <c r="C9569" s="147" t="s">
        <v>217</v>
      </c>
      <c r="E9569" s="161"/>
      <c r="F9569" s="162"/>
      <c r="G9569" s="147"/>
      <c r="H9569" s="146"/>
      <c r="J9569" s="146"/>
      <c r="L9569" s="150"/>
      <c r="N9569" s="163"/>
      <c r="O9569" s="146"/>
      <c r="P9569" s="146"/>
      <c r="Q9569" s="146"/>
      <c r="R9569" s="34"/>
      <c r="S9569" s="35"/>
      <c r="T9569" s="147"/>
    </row>
    <row r="9570">
      <c r="A9570" s="147"/>
      <c r="B9570" s="64"/>
      <c r="C9570" s="147" t="s">
        <v>217</v>
      </c>
      <c r="E9570" s="161"/>
      <c r="F9570" s="162"/>
      <c r="G9570" s="147"/>
      <c r="H9570" s="146"/>
      <c r="J9570" s="146"/>
      <c r="L9570" s="150"/>
      <c r="N9570" s="163"/>
      <c r="O9570" s="146"/>
      <c r="P9570" s="146"/>
      <c r="Q9570" s="146"/>
      <c r="R9570" s="34"/>
      <c r="S9570" s="35"/>
      <c r="T9570" s="147"/>
    </row>
    <row r="9571">
      <c r="A9571" s="147"/>
      <c r="B9571" s="64"/>
      <c r="C9571" s="147" t="s">
        <v>217</v>
      </c>
      <c r="E9571" s="161"/>
      <c r="F9571" s="162"/>
      <c r="G9571" s="147"/>
      <c r="H9571" s="146"/>
      <c r="J9571" s="146"/>
      <c r="L9571" s="150"/>
      <c r="N9571" s="163"/>
      <c r="O9571" s="146"/>
      <c r="P9571" s="146"/>
      <c r="Q9571" s="146"/>
      <c r="R9571" s="34"/>
      <c r="S9571" s="35"/>
      <c r="T9571" s="147"/>
    </row>
    <row r="9572">
      <c r="A9572" s="147"/>
      <c r="B9572" s="64"/>
      <c r="C9572" s="147" t="s">
        <v>217</v>
      </c>
      <c r="E9572" s="161"/>
      <c r="F9572" s="162"/>
      <c r="G9572" s="147"/>
      <c r="H9572" s="146"/>
      <c r="J9572" s="146"/>
      <c r="L9572" s="150"/>
      <c r="N9572" s="163"/>
      <c r="O9572" s="146"/>
      <c r="P9572" s="146"/>
      <c r="Q9572" s="146"/>
      <c r="R9572" s="34"/>
      <c r="S9572" s="35"/>
      <c r="T9572" s="147"/>
    </row>
    <row r="9573">
      <c r="A9573" s="147"/>
      <c r="B9573" s="64"/>
      <c r="C9573" s="147" t="s">
        <v>217</v>
      </c>
      <c r="E9573" s="161"/>
      <c r="F9573" s="162"/>
      <c r="G9573" s="147"/>
      <c r="H9573" s="146"/>
      <c r="J9573" s="146"/>
      <c r="L9573" s="150"/>
      <c r="N9573" s="163"/>
      <c r="O9573" s="146"/>
      <c r="P9573" s="146"/>
      <c r="Q9573" s="146"/>
      <c r="R9573" s="34"/>
      <c r="S9573" s="35"/>
      <c r="T9573" s="147"/>
    </row>
    <row r="9574">
      <c r="A9574" s="147"/>
      <c r="B9574" s="64"/>
      <c r="C9574" s="147" t="s">
        <v>217</v>
      </c>
      <c r="E9574" s="161"/>
      <c r="F9574" s="162"/>
      <c r="G9574" s="147"/>
      <c r="H9574" s="146"/>
      <c r="J9574" s="146"/>
      <c r="L9574" s="150"/>
      <c r="N9574" s="163"/>
      <c r="O9574" s="146"/>
      <c r="P9574" s="146"/>
      <c r="Q9574" s="146"/>
      <c r="R9574" s="34"/>
      <c r="S9574" s="35"/>
      <c r="T9574" s="147"/>
    </row>
    <row r="9575">
      <c r="A9575" s="147"/>
      <c r="B9575" s="64"/>
      <c r="C9575" s="147" t="s">
        <v>217</v>
      </c>
      <c r="E9575" s="161"/>
      <c r="F9575" s="162"/>
      <c r="G9575" s="147"/>
      <c r="H9575" s="146"/>
      <c r="J9575" s="146"/>
      <c r="L9575" s="150"/>
      <c r="N9575" s="163"/>
      <c r="O9575" s="146"/>
      <c r="P9575" s="146"/>
      <c r="Q9575" s="146"/>
      <c r="R9575" s="34"/>
      <c r="S9575" s="35"/>
      <c r="T9575" s="147"/>
    </row>
    <row r="9576">
      <c r="A9576" s="147"/>
      <c r="B9576" s="64"/>
      <c r="C9576" s="147" t="s">
        <v>217</v>
      </c>
      <c r="E9576" s="161"/>
      <c r="F9576" s="162"/>
      <c r="G9576" s="147"/>
      <c r="H9576" s="146"/>
      <c r="J9576" s="146"/>
      <c r="L9576" s="150"/>
      <c r="N9576" s="163"/>
      <c r="O9576" s="146"/>
      <c r="P9576" s="146"/>
      <c r="Q9576" s="146"/>
      <c r="R9576" s="34"/>
      <c r="S9576" s="35"/>
      <c r="T9576" s="147"/>
    </row>
    <row r="9577">
      <c r="A9577" s="147"/>
      <c r="B9577" s="64"/>
      <c r="C9577" s="147" t="s">
        <v>217</v>
      </c>
      <c r="E9577" s="161"/>
      <c r="F9577" s="162"/>
      <c r="G9577" s="147"/>
      <c r="H9577" s="146"/>
      <c r="J9577" s="146"/>
      <c r="L9577" s="150"/>
      <c r="N9577" s="163"/>
      <c r="O9577" s="146"/>
      <c r="P9577" s="146"/>
      <c r="Q9577" s="146"/>
      <c r="R9577" s="34"/>
      <c r="S9577" s="35"/>
      <c r="T9577" s="147"/>
    </row>
    <row r="9578">
      <c r="A9578" s="147"/>
      <c r="B9578" s="64"/>
      <c r="C9578" s="147" t="s">
        <v>217</v>
      </c>
      <c r="E9578" s="161"/>
      <c r="F9578" s="162"/>
      <c r="G9578" s="147"/>
      <c r="H9578" s="146"/>
      <c r="J9578" s="146"/>
      <c r="L9578" s="150"/>
      <c r="N9578" s="163"/>
      <c r="O9578" s="146"/>
      <c r="P9578" s="146"/>
      <c r="Q9578" s="146"/>
      <c r="R9578" s="34"/>
      <c r="S9578" s="35"/>
      <c r="T9578" s="147"/>
    </row>
    <row r="9579">
      <c r="A9579" s="147"/>
      <c r="B9579" s="64"/>
      <c r="C9579" s="147" t="s">
        <v>217</v>
      </c>
      <c r="E9579" s="161"/>
      <c r="F9579" s="162"/>
      <c r="G9579" s="147"/>
      <c r="H9579" s="146"/>
      <c r="J9579" s="146"/>
      <c r="L9579" s="150"/>
      <c r="N9579" s="163"/>
      <c r="O9579" s="146"/>
      <c r="P9579" s="146"/>
      <c r="Q9579" s="146"/>
      <c r="R9579" s="34"/>
      <c r="S9579" s="35"/>
      <c r="T9579" s="147"/>
    </row>
    <row r="9580">
      <c r="A9580" s="147"/>
      <c r="B9580" s="64"/>
      <c r="C9580" s="147" t="s">
        <v>217</v>
      </c>
      <c r="E9580" s="161"/>
      <c r="F9580" s="162"/>
      <c r="G9580" s="147"/>
      <c r="H9580" s="146"/>
      <c r="J9580" s="146"/>
      <c r="L9580" s="150"/>
      <c r="N9580" s="163"/>
      <c r="O9580" s="146"/>
      <c r="P9580" s="146"/>
      <c r="Q9580" s="146"/>
      <c r="R9580" s="34"/>
      <c r="S9580" s="35"/>
      <c r="T9580" s="147"/>
    </row>
    <row r="9581">
      <c r="A9581" s="147"/>
      <c r="B9581" s="64"/>
      <c r="C9581" s="147" t="s">
        <v>217</v>
      </c>
      <c r="E9581" s="161"/>
      <c r="F9581" s="162"/>
      <c r="G9581" s="147"/>
      <c r="H9581" s="146"/>
      <c r="J9581" s="146"/>
      <c r="L9581" s="150"/>
      <c r="N9581" s="163"/>
      <c r="O9581" s="146"/>
      <c r="P9581" s="146"/>
      <c r="Q9581" s="146"/>
      <c r="R9581" s="34"/>
      <c r="S9581" s="35"/>
      <c r="T9581" s="147"/>
    </row>
    <row r="9582">
      <c r="A9582" s="147"/>
      <c r="B9582" s="64"/>
      <c r="C9582" s="147" t="s">
        <v>217</v>
      </c>
      <c r="E9582" s="161"/>
      <c r="F9582" s="162"/>
      <c r="G9582" s="147"/>
      <c r="H9582" s="146"/>
      <c r="J9582" s="146"/>
      <c r="L9582" s="150"/>
      <c r="N9582" s="163"/>
      <c r="O9582" s="146"/>
      <c r="P9582" s="146"/>
      <c r="Q9582" s="146"/>
      <c r="R9582" s="34"/>
      <c r="S9582" s="35"/>
      <c r="T9582" s="147"/>
    </row>
    <row r="9583">
      <c r="A9583" s="147"/>
      <c r="B9583" s="64"/>
      <c r="C9583" s="147" t="s">
        <v>217</v>
      </c>
      <c r="E9583" s="161"/>
      <c r="F9583" s="162"/>
      <c r="G9583" s="147"/>
      <c r="H9583" s="146"/>
      <c r="J9583" s="146"/>
      <c r="L9583" s="150"/>
      <c r="N9583" s="163"/>
      <c r="O9583" s="146"/>
      <c r="P9583" s="146"/>
      <c r="Q9583" s="146"/>
      <c r="R9583" s="34"/>
      <c r="S9583" s="35"/>
      <c r="T9583" s="147"/>
    </row>
    <row r="9584">
      <c r="A9584" s="147"/>
      <c r="B9584" s="64"/>
      <c r="C9584" s="147" t="s">
        <v>217</v>
      </c>
      <c r="E9584" s="161"/>
      <c r="F9584" s="162"/>
      <c r="G9584" s="147"/>
      <c r="H9584" s="146"/>
      <c r="J9584" s="146"/>
      <c r="L9584" s="150"/>
      <c r="N9584" s="163"/>
      <c r="O9584" s="146"/>
      <c r="P9584" s="146"/>
      <c r="Q9584" s="146"/>
      <c r="R9584" s="34"/>
      <c r="S9584" s="35"/>
      <c r="T9584" s="147"/>
    </row>
    <row r="9585">
      <c r="A9585" s="147"/>
      <c r="B9585" s="64"/>
      <c r="C9585" s="147" t="s">
        <v>217</v>
      </c>
      <c r="E9585" s="161"/>
      <c r="F9585" s="162"/>
      <c r="G9585" s="147"/>
      <c r="H9585" s="146"/>
      <c r="J9585" s="146"/>
      <c r="L9585" s="150"/>
      <c r="N9585" s="163"/>
      <c r="O9585" s="146"/>
      <c r="P9585" s="146"/>
      <c r="Q9585" s="146"/>
      <c r="R9585" s="34"/>
      <c r="S9585" s="35"/>
      <c r="T9585" s="147"/>
    </row>
    <row r="9586">
      <c r="A9586" s="147"/>
      <c r="B9586" s="64"/>
      <c r="C9586" s="147" t="s">
        <v>217</v>
      </c>
      <c r="E9586" s="161"/>
      <c r="F9586" s="162"/>
      <c r="G9586" s="147"/>
      <c r="H9586" s="146"/>
      <c r="J9586" s="146"/>
      <c r="L9586" s="150"/>
      <c r="N9586" s="163"/>
      <c r="O9586" s="146"/>
      <c r="P9586" s="146"/>
      <c r="Q9586" s="146"/>
      <c r="R9586" s="34"/>
      <c r="S9586" s="35"/>
      <c r="T9586" s="147"/>
    </row>
    <row r="9587">
      <c r="A9587" s="147"/>
      <c r="B9587" s="64"/>
      <c r="C9587" s="147" t="s">
        <v>217</v>
      </c>
      <c r="E9587" s="161"/>
      <c r="F9587" s="162"/>
      <c r="G9587" s="147"/>
      <c r="H9587" s="146"/>
      <c r="J9587" s="146"/>
      <c r="L9587" s="150"/>
      <c r="N9587" s="163"/>
      <c r="O9587" s="146"/>
      <c r="P9587" s="146"/>
      <c r="Q9587" s="146"/>
      <c r="R9587" s="34"/>
      <c r="S9587" s="35"/>
      <c r="T9587" s="147"/>
    </row>
    <row r="9588">
      <c r="A9588" s="147"/>
      <c r="B9588" s="64"/>
      <c r="C9588" s="147" t="s">
        <v>217</v>
      </c>
      <c r="E9588" s="161"/>
      <c r="F9588" s="162"/>
      <c r="G9588" s="147"/>
      <c r="H9588" s="146"/>
      <c r="J9588" s="146"/>
      <c r="L9588" s="150"/>
      <c r="N9588" s="163"/>
      <c r="O9588" s="146"/>
      <c r="P9588" s="146"/>
      <c r="Q9588" s="146"/>
      <c r="R9588" s="34"/>
      <c r="S9588" s="35"/>
      <c r="T9588" s="147"/>
    </row>
    <row r="9589">
      <c r="A9589" s="147"/>
      <c r="B9589" s="64"/>
      <c r="C9589" s="147" t="s">
        <v>217</v>
      </c>
      <c r="E9589" s="161"/>
      <c r="F9589" s="162"/>
      <c r="G9589" s="147"/>
      <c r="H9589" s="146"/>
      <c r="J9589" s="146"/>
      <c r="L9589" s="150"/>
      <c r="N9589" s="163"/>
      <c r="O9589" s="146"/>
      <c r="P9589" s="146"/>
      <c r="Q9589" s="146"/>
      <c r="R9589" s="34"/>
      <c r="S9589" s="35"/>
      <c r="T9589" s="147"/>
    </row>
    <row r="9590">
      <c r="A9590" s="147"/>
      <c r="B9590" s="64"/>
      <c r="C9590" s="147" t="s">
        <v>217</v>
      </c>
      <c r="E9590" s="161"/>
      <c r="F9590" s="162"/>
      <c r="G9590" s="147"/>
      <c r="H9590" s="146"/>
      <c r="J9590" s="146"/>
      <c r="L9590" s="150"/>
      <c r="N9590" s="163"/>
      <c r="O9590" s="146"/>
      <c r="P9590" s="146"/>
      <c r="Q9590" s="146"/>
      <c r="R9590" s="34"/>
      <c r="S9590" s="35"/>
      <c r="T9590" s="147"/>
    </row>
    <row r="9591">
      <c r="A9591" s="147"/>
      <c r="B9591" s="64"/>
      <c r="C9591" s="147" t="s">
        <v>217</v>
      </c>
      <c r="E9591" s="161"/>
      <c r="F9591" s="162"/>
      <c r="G9591" s="147"/>
      <c r="H9591" s="146"/>
      <c r="J9591" s="146"/>
      <c r="L9591" s="150"/>
      <c r="N9591" s="163"/>
      <c r="O9591" s="146"/>
      <c r="P9591" s="146"/>
      <c r="Q9591" s="146"/>
      <c r="R9591" s="34"/>
      <c r="S9591" s="35"/>
      <c r="T9591" s="147"/>
    </row>
    <row r="9592">
      <c r="A9592" s="147"/>
      <c r="B9592" s="64"/>
      <c r="C9592" s="147" t="s">
        <v>217</v>
      </c>
      <c r="E9592" s="161"/>
      <c r="F9592" s="162"/>
      <c r="G9592" s="147"/>
      <c r="H9592" s="146"/>
      <c r="J9592" s="146"/>
      <c r="L9592" s="150"/>
      <c r="N9592" s="163"/>
      <c r="O9592" s="146"/>
      <c r="P9592" s="146"/>
      <c r="Q9592" s="146"/>
      <c r="R9592" s="34"/>
      <c r="S9592" s="35"/>
      <c r="T9592" s="147"/>
    </row>
    <row r="9593">
      <c r="A9593" s="147"/>
      <c r="B9593" s="64"/>
      <c r="C9593" s="147" t="s">
        <v>217</v>
      </c>
      <c r="E9593" s="161"/>
      <c r="F9593" s="162"/>
      <c r="G9593" s="147"/>
      <c r="H9593" s="146"/>
      <c r="J9593" s="146"/>
      <c r="L9593" s="150"/>
      <c r="N9593" s="163"/>
      <c r="O9593" s="146"/>
      <c r="P9593" s="146"/>
      <c r="Q9593" s="146"/>
      <c r="R9593" s="34"/>
      <c r="S9593" s="35"/>
      <c r="T9593" s="147"/>
    </row>
    <row r="9594">
      <c r="A9594" s="147"/>
      <c r="B9594" s="64"/>
      <c r="C9594" s="147" t="s">
        <v>217</v>
      </c>
      <c r="E9594" s="161"/>
      <c r="F9594" s="162"/>
      <c r="G9594" s="147"/>
      <c r="H9594" s="146"/>
      <c r="J9594" s="146"/>
      <c r="L9594" s="150"/>
      <c r="N9594" s="163"/>
      <c r="O9594" s="146"/>
      <c r="P9594" s="146"/>
      <c r="Q9594" s="146"/>
      <c r="R9594" s="34"/>
      <c r="S9594" s="35"/>
      <c r="T9594" s="147"/>
    </row>
    <row r="9595">
      <c r="A9595" s="147"/>
      <c r="B9595" s="64"/>
      <c r="C9595" s="147" t="s">
        <v>217</v>
      </c>
      <c r="E9595" s="161"/>
      <c r="F9595" s="162"/>
      <c r="G9595" s="147"/>
      <c r="H9595" s="146"/>
      <c r="J9595" s="146"/>
      <c r="L9595" s="150"/>
      <c r="N9595" s="163"/>
      <c r="O9595" s="146"/>
      <c r="P9595" s="146"/>
      <c r="Q9595" s="146"/>
      <c r="R9595" s="34"/>
      <c r="S9595" s="35"/>
      <c r="T9595" s="147"/>
    </row>
    <row r="9596">
      <c r="A9596" s="147"/>
      <c r="B9596" s="64"/>
      <c r="C9596" s="147" t="s">
        <v>217</v>
      </c>
      <c r="E9596" s="161"/>
      <c r="F9596" s="162"/>
      <c r="G9596" s="147"/>
      <c r="H9596" s="146"/>
      <c r="J9596" s="146"/>
      <c r="L9596" s="150"/>
      <c r="N9596" s="163"/>
      <c r="O9596" s="146"/>
      <c r="P9596" s="146"/>
      <c r="Q9596" s="146"/>
      <c r="R9596" s="34"/>
      <c r="S9596" s="35"/>
      <c r="T9596" s="147"/>
    </row>
    <row r="9597">
      <c r="A9597" s="147"/>
      <c r="B9597" s="64"/>
      <c r="C9597" s="147" t="s">
        <v>217</v>
      </c>
      <c r="E9597" s="161"/>
      <c r="F9597" s="162"/>
      <c r="G9597" s="147"/>
      <c r="H9597" s="146"/>
      <c r="J9597" s="146"/>
      <c r="L9597" s="150"/>
      <c r="N9597" s="163"/>
      <c r="O9597" s="146"/>
      <c r="P9597" s="146"/>
      <c r="Q9597" s="146"/>
      <c r="R9597" s="34"/>
      <c r="S9597" s="35"/>
      <c r="T9597" s="147"/>
    </row>
    <row r="9598">
      <c r="A9598" s="147"/>
      <c r="B9598" s="64"/>
      <c r="C9598" s="147" t="s">
        <v>217</v>
      </c>
      <c r="E9598" s="161"/>
      <c r="F9598" s="162"/>
      <c r="G9598" s="147"/>
      <c r="H9598" s="146"/>
      <c r="J9598" s="146"/>
      <c r="L9598" s="150"/>
      <c r="N9598" s="163"/>
      <c r="O9598" s="146"/>
      <c r="P9598" s="146"/>
      <c r="Q9598" s="146"/>
      <c r="R9598" s="34"/>
      <c r="S9598" s="35"/>
      <c r="T9598" s="147"/>
    </row>
    <row r="9599">
      <c r="A9599" s="147"/>
      <c r="B9599" s="64"/>
      <c r="C9599" s="147" t="s">
        <v>217</v>
      </c>
      <c r="E9599" s="161"/>
      <c r="F9599" s="162"/>
      <c r="G9599" s="147"/>
      <c r="H9599" s="146"/>
      <c r="J9599" s="146"/>
      <c r="L9599" s="150"/>
      <c r="N9599" s="163"/>
      <c r="O9599" s="146"/>
      <c r="P9599" s="146"/>
      <c r="Q9599" s="146"/>
      <c r="R9599" s="34"/>
      <c r="S9599" s="35"/>
      <c r="T9599" s="147"/>
    </row>
    <row r="9600">
      <c r="A9600" s="147"/>
      <c r="B9600" s="64"/>
      <c r="C9600" s="147" t="s">
        <v>217</v>
      </c>
      <c r="E9600" s="161"/>
      <c r="F9600" s="162"/>
      <c r="G9600" s="147"/>
      <c r="H9600" s="146"/>
      <c r="J9600" s="146"/>
      <c r="L9600" s="150"/>
      <c r="N9600" s="163"/>
      <c r="O9600" s="146"/>
      <c r="P9600" s="146"/>
      <c r="Q9600" s="146"/>
      <c r="R9600" s="34"/>
      <c r="S9600" s="35"/>
      <c r="T9600" s="147"/>
    </row>
    <row r="9601">
      <c r="A9601" s="147"/>
      <c r="B9601" s="64"/>
      <c r="C9601" s="147" t="s">
        <v>217</v>
      </c>
      <c r="E9601" s="161"/>
      <c r="F9601" s="162"/>
      <c r="G9601" s="147"/>
      <c r="H9601" s="146"/>
      <c r="J9601" s="146"/>
      <c r="L9601" s="150"/>
      <c r="N9601" s="163"/>
      <c r="O9601" s="146"/>
      <c r="P9601" s="146"/>
      <c r="Q9601" s="146"/>
      <c r="R9601" s="34"/>
      <c r="S9601" s="35"/>
      <c r="T9601" s="147"/>
    </row>
    <row r="9602">
      <c r="A9602" s="147"/>
      <c r="B9602" s="64"/>
      <c r="C9602" s="147" t="s">
        <v>217</v>
      </c>
      <c r="E9602" s="161"/>
      <c r="F9602" s="162"/>
      <c r="G9602" s="147"/>
      <c r="H9602" s="146"/>
      <c r="J9602" s="146"/>
      <c r="L9602" s="150"/>
      <c r="N9602" s="163"/>
      <c r="O9602" s="146"/>
      <c r="P9602" s="146"/>
      <c r="Q9602" s="146"/>
      <c r="R9602" s="34"/>
      <c r="S9602" s="35"/>
      <c r="T9602" s="147"/>
    </row>
    <row r="9603">
      <c r="A9603" s="147"/>
      <c r="B9603" s="64"/>
      <c r="C9603" s="147" t="s">
        <v>217</v>
      </c>
      <c r="E9603" s="161"/>
      <c r="F9603" s="162"/>
      <c r="G9603" s="147"/>
      <c r="H9603" s="146"/>
      <c r="J9603" s="146"/>
      <c r="L9603" s="150"/>
      <c r="N9603" s="163"/>
      <c r="O9603" s="146"/>
      <c r="P9603" s="146"/>
      <c r="Q9603" s="146"/>
      <c r="R9603" s="34"/>
      <c r="S9603" s="35"/>
      <c r="T9603" s="147"/>
    </row>
    <row r="9604">
      <c r="A9604" s="147"/>
      <c r="B9604" s="64"/>
      <c r="C9604" s="147" t="s">
        <v>217</v>
      </c>
      <c r="E9604" s="161"/>
      <c r="F9604" s="162"/>
      <c r="G9604" s="147"/>
      <c r="H9604" s="146"/>
      <c r="J9604" s="146"/>
      <c r="L9604" s="150"/>
      <c r="N9604" s="163"/>
      <c r="O9604" s="146"/>
      <c r="P9604" s="146"/>
      <c r="Q9604" s="146"/>
      <c r="R9604" s="34"/>
      <c r="S9604" s="35"/>
      <c r="T9604" s="147"/>
    </row>
    <row r="9605">
      <c r="A9605" s="147"/>
      <c r="B9605" s="64"/>
      <c r="C9605" s="147" t="s">
        <v>217</v>
      </c>
      <c r="E9605" s="161"/>
      <c r="F9605" s="162"/>
      <c r="G9605" s="147"/>
      <c r="H9605" s="146"/>
      <c r="J9605" s="146"/>
      <c r="L9605" s="150"/>
      <c r="N9605" s="163"/>
      <c r="O9605" s="146"/>
      <c r="P9605" s="146"/>
      <c r="Q9605" s="146"/>
      <c r="R9605" s="34"/>
      <c r="S9605" s="35"/>
      <c r="T9605" s="147"/>
    </row>
    <row r="9606">
      <c r="A9606" s="147"/>
      <c r="B9606" s="64"/>
      <c r="C9606" s="147" t="s">
        <v>217</v>
      </c>
      <c r="E9606" s="161"/>
      <c r="F9606" s="162"/>
      <c r="G9606" s="147"/>
      <c r="H9606" s="146"/>
      <c r="J9606" s="146"/>
      <c r="L9606" s="150"/>
      <c r="N9606" s="163"/>
      <c r="O9606" s="146"/>
      <c r="P9606" s="146"/>
      <c r="Q9606" s="146"/>
      <c r="R9606" s="34"/>
      <c r="S9606" s="35"/>
      <c r="T9606" s="147"/>
    </row>
    <row r="9607">
      <c r="A9607" s="147"/>
      <c r="B9607" s="64"/>
      <c r="C9607" s="147" t="s">
        <v>217</v>
      </c>
      <c r="E9607" s="161"/>
      <c r="F9607" s="162"/>
      <c r="G9607" s="147"/>
      <c r="H9607" s="146"/>
      <c r="J9607" s="146"/>
      <c r="L9607" s="150"/>
      <c r="N9607" s="163"/>
      <c r="O9607" s="146"/>
      <c r="P9607" s="146"/>
      <c r="Q9607" s="146"/>
      <c r="R9607" s="34"/>
      <c r="S9607" s="35"/>
      <c r="T9607" s="147"/>
    </row>
    <row r="9608">
      <c r="A9608" s="147"/>
      <c r="B9608" s="64"/>
      <c r="C9608" s="147" t="s">
        <v>217</v>
      </c>
      <c r="E9608" s="161"/>
      <c r="F9608" s="162"/>
      <c r="G9608" s="147"/>
      <c r="H9608" s="146"/>
      <c r="J9608" s="146"/>
      <c r="L9608" s="150"/>
      <c r="N9608" s="163"/>
      <c r="O9608" s="146"/>
      <c r="P9608" s="146"/>
      <c r="Q9608" s="146"/>
      <c r="R9608" s="34"/>
      <c r="S9608" s="35"/>
      <c r="T9608" s="147"/>
    </row>
    <row r="9609">
      <c r="A9609" s="147"/>
      <c r="B9609" s="64"/>
      <c r="C9609" s="147" t="s">
        <v>217</v>
      </c>
      <c r="E9609" s="161"/>
      <c r="F9609" s="162"/>
      <c r="G9609" s="147"/>
      <c r="H9609" s="146"/>
      <c r="J9609" s="146"/>
      <c r="L9609" s="150"/>
      <c r="N9609" s="163"/>
      <c r="O9609" s="146"/>
      <c r="P9609" s="146"/>
      <c r="Q9609" s="146"/>
      <c r="R9609" s="34"/>
      <c r="S9609" s="35"/>
      <c r="T9609" s="147"/>
    </row>
    <row r="9610">
      <c r="A9610" s="147"/>
      <c r="B9610" s="64"/>
      <c r="C9610" s="147" t="s">
        <v>217</v>
      </c>
      <c r="E9610" s="161"/>
      <c r="F9610" s="162"/>
      <c r="G9610" s="147"/>
      <c r="H9610" s="146"/>
      <c r="J9610" s="146"/>
      <c r="L9610" s="150"/>
      <c r="N9610" s="163"/>
      <c r="O9610" s="146"/>
      <c r="P9610" s="146"/>
      <c r="Q9610" s="146"/>
      <c r="R9610" s="34"/>
      <c r="S9610" s="35"/>
      <c r="T9610" s="147"/>
    </row>
    <row r="9611">
      <c r="A9611" s="147"/>
      <c r="B9611" s="64"/>
      <c r="C9611" s="147" t="s">
        <v>217</v>
      </c>
      <c r="E9611" s="161"/>
      <c r="F9611" s="162"/>
      <c r="G9611" s="147"/>
      <c r="H9611" s="146"/>
      <c r="J9611" s="146"/>
      <c r="L9611" s="150"/>
      <c r="N9611" s="163"/>
      <c r="O9611" s="146"/>
      <c r="P9611" s="146"/>
      <c r="Q9611" s="146"/>
      <c r="R9611" s="34"/>
      <c r="S9611" s="35"/>
      <c r="T9611" s="147"/>
    </row>
    <row r="9612">
      <c r="A9612" s="147"/>
      <c r="B9612" s="64"/>
      <c r="C9612" s="147" t="s">
        <v>217</v>
      </c>
      <c r="E9612" s="161"/>
      <c r="F9612" s="162"/>
      <c r="G9612" s="147"/>
      <c r="H9612" s="146"/>
      <c r="J9612" s="146"/>
      <c r="L9612" s="150"/>
      <c r="N9612" s="163"/>
      <c r="O9612" s="146"/>
      <c r="P9612" s="146"/>
      <c r="Q9612" s="146"/>
      <c r="R9612" s="34"/>
      <c r="S9612" s="35"/>
      <c r="T9612" s="147"/>
    </row>
    <row r="9613">
      <c r="A9613" s="147"/>
      <c r="B9613" s="64"/>
      <c r="C9613" s="147" t="s">
        <v>217</v>
      </c>
      <c r="E9613" s="161"/>
      <c r="F9613" s="162"/>
      <c r="G9613" s="147"/>
      <c r="H9613" s="146"/>
      <c r="J9613" s="146"/>
      <c r="L9613" s="150"/>
      <c r="N9613" s="163"/>
      <c r="O9613" s="146"/>
      <c r="P9613" s="146"/>
      <c r="Q9613" s="146"/>
      <c r="R9613" s="34"/>
      <c r="S9613" s="35"/>
      <c r="T9613" s="147"/>
    </row>
    <row r="9614">
      <c r="A9614" s="147"/>
      <c r="B9614" s="64"/>
      <c r="C9614" s="147" t="s">
        <v>217</v>
      </c>
      <c r="E9614" s="161"/>
      <c r="F9614" s="162"/>
      <c r="G9614" s="147"/>
      <c r="H9614" s="146"/>
      <c r="J9614" s="146"/>
      <c r="L9614" s="150"/>
      <c r="N9614" s="163"/>
      <c r="O9614" s="146"/>
      <c r="P9614" s="146"/>
      <c r="Q9614" s="146"/>
      <c r="R9614" s="34"/>
      <c r="S9614" s="35"/>
      <c r="T9614" s="147"/>
    </row>
    <row r="9615">
      <c r="A9615" s="147"/>
      <c r="B9615" s="64"/>
      <c r="C9615" s="147" t="s">
        <v>217</v>
      </c>
      <c r="E9615" s="161"/>
      <c r="F9615" s="162"/>
      <c r="G9615" s="147"/>
      <c r="H9615" s="146"/>
      <c r="J9615" s="146"/>
      <c r="L9615" s="150"/>
      <c r="N9615" s="163"/>
      <c r="O9615" s="146"/>
      <c r="P9615" s="146"/>
      <c r="Q9615" s="146"/>
      <c r="R9615" s="34"/>
      <c r="S9615" s="35"/>
      <c r="T9615" s="147"/>
    </row>
    <row r="9616">
      <c r="A9616" s="147"/>
      <c r="B9616" s="64"/>
      <c r="C9616" s="147" t="s">
        <v>217</v>
      </c>
      <c r="E9616" s="161"/>
      <c r="F9616" s="162"/>
      <c r="G9616" s="147"/>
      <c r="H9616" s="146"/>
      <c r="J9616" s="146"/>
      <c r="L9616" s="150"/>
      <c r="N9616" s="163"/>
      <c r="O9616" s="146"/>
      <c r="P9616" s="146"/>
      <c r="Q9616" s="146"/>
      <c r="R9616" s="34"/>
      <c r="S9616" s="35"/>
      <c r="T9616" s="147"/>
    </row>
    <row r="9617">
      <c r="A9617" s="147"/>
      <c r="B9617" s="64"/>
      <c r="C9617" s="147" t="s">
        <v>217</v>
      </c>
      <c r="E9617" s="161"/>
      <c r="F9617" s="162"/>
      <c r="G9617" s="147"/>
      <c r="H9617" s="146"/>
      <c r="J9617" s="146"/>
      <c r="L9617" s="150"/>
      <c r="N9617" s="163"/>
      <c r="O9617" s="146"/>
      <c r="P9617" s="146"/>
      <c r="Q9617" s="146"/>
      <c r="R9617" s="34"/>
      <c r="S9617" s="35"/>
      <c r="T9617" s="147"/>
    </row>
    <row r="9618">
      <c r="A9618" s="147"/>
      <c r="B9618" s="64"/>
      <c r="C9618" s="147" t="s">
        <v>217</v>
      </c>
      <c r="E9618" s="161"/>
      <c r="F9618" s="162"/>
      <c r="G9618" s="147"/>
      <c r="H9618" s="146"/>
      <c r="J9618" s="146"/>
      <c r="L9618" s="150"/>
      <c r="N9618" s="163"/>
      <c r="O9618" s="146"/>
      <c r="P9618" s="146"/>
      <c r="Q9618" s="146"/>
      <c r="R9618" s="34"/>
      <c r="S9618" s="35"/>
      <c r="T9618" s="147"/>
    </row>
    <row r="9619">
      <c r="A9619" s="147"/>
      <c r="B9619" s="64"/>
      <c r="C9619" s="147" t="s">
        <v>217</v>
      </c>
      <c r="E9619" s="161"/>
      <c r="F9619" s="162"/>
      <c r="G9619" s="147"/>
      <c r="H9619" s="146"/>
      <c r="J9619" s="146"/>
      <c r="L9619" s="150"/>
      <c r="N9619" s="163"/>
      <c r="O9619" s="146"/>
      <c r="P9619" s="146"/>
      <c r="Q9619" s="146"/>
      <c r="R9619" s="34"/>
      <c r="S9619" s="35"/>
      <c r="T9619" s="147"/>
    </row>
    <row r="9620">
      <c r="A9620" s="147"/>
      <c r="B9620" s="64"/>
      <c r="C9620" s="147" t="s">
        <v>217</v>
      </c>
      <c r="E9620" s="161"/>
      <c r="F9620" s="162"/>
      <c r="G9620" s="147"/>
      <c r="H9620" s="146"/>
      <c r="J9620" s="146"/>
      <c r="L9620" s="150"/>
      <c r="N9620" s="163"/>
      <c r="O9620" s="146"/>
      <c r="P9620" s="146"/>
      <c r="Q9620" s="146"/>
      <c r="R9620" s="34"/>
      <c r="S9620" s="35"/>
      <c r="T9620" s="147"/>
    </row>
    <row r="9621">
      <c r="A9621" s="147"/>
      <c r="B9621" s="64"/>
      <c r="C9621" s="147" t="s">
        <v>217</v>
      </c>
      <c r="E9621" s="161"/>
      <c r="F9621" s="162"/>
      <c r="G9621" s="147"/>
      <c r="H9621" s="146"/>
      <c r="J9621" s="146"/>
      <c r="L9621" s="150"/>
      <c r="N9621" s="163"/>
      <c r="O9621" s="146"/>
      <c r="P9621" s="146"/>
      <c r="Q9621" s="146"/>
      <c r="R9621" s="34"/>
      <c r="S9621" s="35"/>
      <c r="T9621" s="147"/>
    </row>
    <row r="9622">
      <c r="A9622" s="147"/>
      <c r="B9622" s="64"/>
      <c r="C9622" s="147" t="s">
        <v>217</v>
      </c>
      <c r="E9622" s="161"/>
      <c r="F9622" s="162"/>
      <c r="G9622" s="147"/>
      <c r="H9622" s="146"/>
      <c r="J9622" s="146"/>
      <c r="L9622" s="150"/>
      <c r="N9622" s="163"/>
      <c r="O9622" s="146"/>
      <c r="P9622" s="146"/>
      <c r="Q9622" s="146"/>
      <c r="R9622" s="34"/>
      <c r="S9622" s="35"/>
      <c r="T9622" s="147"/>
    </row>
    <row r="9623">
      <c r="A9623" s="147"/>
      <c r="B9623" s="64"/>
      <c r="C9623" s="147" t="s">
        <v>217</v>
      </c>
      <c r="E9623" s="161"/>
      <c r="F9623" s="162"/>
      <c r="G9623" s="147"/>
      <c r="H9623" s="146"/>
      <c r="J9623" s="146"/>
      <c r="L9623" s="150"/>
      <c r="N9623" s="163"/>
      <c r="O9623" s="146"/>
      <c r="P9623" s="146"/>
      <c r="Q9623" s="146"/>
      <c r="R9623" s="34"/>
      <c r="S9623" s="35"/>
      <c r="T9623" s="147"/>
    </row>
    <row r="9624">
      <c r="A9624" s="147"/>
      <c r="B9624" s="64"/>
      <c r="C9624" s="147" t="s">
        <v>217</v>
      </c>
      <c r="E9624" s="161"/>
      <c r="F9624" s="162"/>
      <c r="G9624" s="147"/>
      <c r="H9624" s="146"/>
      <c r="J9624" s="146"/>
      <c r="L9624" s="150"/>
      <c r="N9624" s="163"/>
      <c r="O9624" s="146"/>
      <c r="P9624" s="146"/>
      <c r="Q9624" s="146"/>
      <c r="R9624" s="34"/>
      <c r="S9624" s="35"/>
      <c r="T9624" s="147"/>
    </row>
    <row r="9625">
      <c r="A9625" s="147"/>
      <c r="B9625" s="64"/>
      <c r="C9625" s="147" t="s">
        <v>217</v>
      </c>
      <c r="E9625" s="161"/>
      <c r="F9625" s="162"/>
      <c r="G9625" s="147"/>
      <c r="H9625" s="146"/>
      <c r="J9625" s="146"/>
      <c r="L9625" s="150"/>
      <c r="N9625" s="163"/>
      <c r="O9625" s="146"/>
      <c r="P9625" s="146"/>
      <c r="Q9625" s="146"/>
      <c r="R9625" s="34"/>
      <c r="S9625" s="35"/>
      <c r="T9625" s="147"/>
    </row>
    <row r="9626">
      <c r="A9626" s="147"/>
      <c r="B9626" s="64"/>
      <c r="C9626" s="147" t="s">
        <v>217</v>
      </c>
      <c r="E9626" s="161"/>
      <c r="F9626" s="162"/>
      <c r="G9626" s="147"/>
      <c r="H9626" s="146"/>
      <c r="J9626" s="146"/>
      <c r="L9626" s="150"/>
      <c r="N9626" s="163"/>
      <c r="O9626" s="146"/>
      <c r="P9626" s="146"/>
      <c r="Q9626" s="146"/>
      <c r="R9626" s="34"/>
      <c r="S9626" s="35"/>
      <c r="T9626" s="147"/>
    </row>
    <row r="9627">
      <c r="A9627" s="147"/>
      <c r="B9627" s="64"/>
      <c r="C9627" s="147" t="s">
        <v>217</v>
      </c>
      <c r="E9627" s="161"/>
      <c r="F9627" s="162"/>
      <c r="G9627" s="147"/>
      <c r="H9627" s="146"/>
      <c r="J9627" s="146"/>
      <c r="L9627" s="150"/>
      <c r="N9627" s="163"/>
      <c r="O9627" s="146"/>
      <c r="P9627" s="146"/>
      <c r="Q9627" s="146"/>
      <c r="R9627" s="34"/>
      <c r="S9627" s="35"/>
      <c r="T9627" s="147"/>
    </row>
    <row r="9628">
      <c r="A9628" s="147"/>
      <c r="B9628" s="64"/>
      <c r="C9628" s="147" t="s">
        <v>217</v>
      </c>
      <c r="E9628" s="161"/>
      <c r="F9628" s="162"/>
      <c r="G9628" s="147"/>
      <c r="H9628" s="146"/>
      <c r="J9628" s="146"/>
      <c r="L9628" s="150"/>
      <c r="N9628" s="163"/>
      <c r="O9628" s="146"/>
      <c r="P9628" s="146"/>
      <c r="Q9628" s="146"/>
      <c r="R9628" s="34"/>
      <c r="S9628" s="35"/>
      <c r="T9628" s="147"/>
    </row>
    <row r="9629">
      <c r="A9629" s="147"/>
      <c r="B9629" s="64"/>
      <c r="C9629" s="147" t="s">
        <v>217</v>
      </c>
      <c r="E9629" s="161"/>
      <c r="F9629" s="162"/>
      <c r="G9629" s="147"/>
      <c r="H9629" s="146"/>
      <c r="J9629" s="146"/>
      <c r="L9629" s="150"/>
      <c r="N9629" s="163"/>
      <c r="O9629" s="146"/>
      <c r="P9629" s="146"/>
      <c r="Q9629" s="146"/>
      <c r="R9629" s="34"/>
      <c r="S9629" s="35"/>
      <c r="T9629" s="147"/>
    </row>
    <row r="9630">
      <c r="A9630" s="147"/>
      <c r="B9630" s="64"/>
      <c r="C9630" s="147" t="s">
        <v>217</v>
      </c>
      <c r="E9630" s="161"/>
      <c r="F9630" s="162"/>
      <c r="G9630" s="147"/>
      <c r="H9630" s="146"/>
      <c r="J9630" s="146"/>
      <c r="L9630" s="150"/>
      <c r="N9630" s="163"/>
      <c r="O9630" s="146"/>
      <c r="P9630" s="146"/>
      <c r="Q9630" s="146"/>
      <c r="R9630" s="34"/>
      <c r="S9630" s="35"/>
      <c r="T9630" s="147"/>
    </row>
    <row r="9631">
      <c r="A9631" s="147"/>
      <c r="B9631" s="64"/>
      <c r="C9631" s="147" t="s">
        <v>217</v>
      </c>
      <c r="E9631" s="161"/>
      <c r="F9631" s="162"/>
      <c r="G9631" s="147"/>
      <c r="H9631" s="146"/>
      <c r="J9631" s="146"/>
      <c r="L9631" s="150"/>
      <c r="N9631" s="163"/>
      <c r="O9631" s="146"/>
      <c r="P9631" s="146"/>
      <c r="Q9631" s="146"/>
      <c r="R9631" s="34"/>
      <c r="S9631" s="35"/>
      <c r="T9631" s="147"/>
    </row>
    <row r="9632">
      <c r="A9632" s="147"/>
      <c r="B9632" s="64"/>
      <c r="C9632" s="147" t="s">
        <v>217</v>
      </c>
      <c r="E9632" s="161"/>
      <c r="F9632" s="162"/>
      <c r="G9632" s="147"/>
      <c r="H9632" s="146"/>
      <c r="J9632" s="146"/>
      <c r="L9632" s="150"/>
      <c r="N9632" s="163"/>
      <c r="O9632" s="146"/>
      <c r="P9632" s="146"/>
      <c r="Q9632" s="146"/>
      <c r="R9632" s="34"/>
      <c r="S9632" s="35"/>
      <c r="T9632" s="147"/>
    </row>
    <row r="9633">
      <c r="A9633" s="147"/>
      <c r="B9633" s="64"/>
      <c r="C9633" s="147" t="s">
        <v>217</v>
      </c>
      <c r="E9633" s="161"/>
      <c r="F9633" s="162"/>
      <c r="G9633" s="147"/>
      <c r="H9633" s="146"/>
      <c r="J9633" s="146"/>
      <c r="L9633" s="150"/>
      <c r="N9633" s="163"/>
      <c r="O9633" s="146"/>
      <c r="P9633" s="146"/>
      <c r="Q9633" s="146"/>
      <c r="R9633" s="34"/>
      <c r="S9633" s="35"/>
      <c r="T9633" s="147"/>
    </row>
    <row r="9634">
      <c r="A9634" s="147"/>
      <c r="B9634" s="64"/>
      <c r="C9634" s="147" t="s">
        <v>217</v>
      </c>
      <c r="E9634" s="161"/>
      <c r="F9634" s="162"/>
      <c r="G9634" s="147"/>
      <c r="H9634" s="146"/>
      <c r="J9634" s="146"/>
      <c r="L9634" s="150"/>
      <c r="N9634" s="163"/>
      <c r="O9634" s="146"/>
      <c r="P9634" s="146"/>
      <c r="Q9634" s="146"/>
      <c r="R9634" s="34"/>
      <c r="S9634" s="35"/>
      <c r="T9634" s="147"/>
    </row>
    <row r="9635">
      <c r="A9635" s="147"/>
      <c r="B9635" s="64"/>
      <c r="C9635" s="147" t="s">
        <v>217</v>
      </c>
      <c r="E9635" s="161"/>
      <c r="F9635" s="162"/>
      <c r="G9635" s="147"/>
      <c r="H9635" s="146"/>
      <c r="J9635" s="146"/>
      <c r="L9635" s="150"/>
      <c r="N9635" s="163"/>
      <c r="O9635" s="146"/>
      <c r="P9635" s="146"/>
      <c r="Q9635" s="146"/>
      <c r="R9635" s="34"/>
      <c r="S9635" s="35"/>
      <c r="T9635" s="147"/>
    </row>
    <row r="9636">
      <c r="A9636" s="147"/>
      <c r="B9636" s="64"/>
      <c r="C9636" s="147" t="s">
        <v>217</v>
      </c>
      <c r="E9636" s="161"/>
      <c r="F9636" s="162"/>
      <c r="G9636" s="147"/>
      <c r="H9636" s="146"/>
      <c r="J9636" s="146"/>
      <c r="L9636" s="150"/>
      <c r="N9636" s="163"/>
      <c r="O9636" s="146"/>
      <c r="P9636" s="146"/>
      <c r="Q9636" s="146"/>
      <c r="R9636" s="34"/>
      <c r="S9636" s="35"/>
      <c r="T9636" s="147"/>
    </row>
    <row r="9637">
      <c r="A9637" s="147"/>
      <c r="B9637" s="64"/>
      <c r="C9637" s="147" t="s">
        <v>217</v>
      </c>
      <c r="E9637" s="161"/>
      <c r="F9637" s="162"/>
      <c r="G9637" s="147"/>
      <c r="H9637" s="146"/>
      <c r="J9637" s="146"/>
      <c r="L9637" s="150"/>
      <c r="N9637" s="163"/>
      <c r="O9637" s="146"/>
      <c r="P9637" s="146"/>
      <c r="Q9637" s="146"/>
      <c r="R9637" s="34"/>
      <c r="S9637" s="35"/>
      <c r="T9637" s="147"/>
    </row>
    <row r="9638">
      <c r="A9638" s="147"/>
      <c r="B9638" s="64"/>
      <c r="C9638" s="147" t="s">
        <v>217</v>
      </c>
      <c r="E9638" s="161"/>
      <c r="F9638" s="162"/>
      <c r="G9638" s="147"/>
      <c r="H9638" s="146"/>
      <c r="J9638" s="146"/>
      <c r="L9638" s="150"/>
      <c r="N9638" s="163"/>
      <c r="O9638" s="146"/>
      <c r="P9638" s="146"/>
      <c r="Q9638" s="146"/>
      <c r="R9638" s="34"/>
      <c r="S9638" s="35"/>
      <c r="T9638" s="147"/>
    </row>
    <row r="9639">
      <c r="A9639" s="147"/>
      <c r="B9639" s="64"/>
      <c r="C9639" s="147" t="s">
        <v>217</v>
      </c>
      <c r="E9639" s="161"/>
      <c r="F9639" s="162"/>
      <c r="G9639" s="147"/>
      <c r="H9639" s="146"/>
      <c r="J9639" s="146"/>
      <c r="L9639" s="150"/>
      <c r="N9639" s="163"/>
      <c r="O9639" s="146"/>
      <c r="P9639" s="146"/>
      <c r="Q9639" s="146"/>
      <c r="R9639" s="34"/>
      <c r="S9639" s="35"/>
      <c r="T9639" s="147"/>
    </row>
    <row r="9640">
      <c r="A9640" s="147"/>
      <c r="B9640" s="64"/>
      <c r="C9640" s="147" t="s">
        <v>217</v>
      </c>
      <c r="E9640" s="161"/>
      <c r="F9640" s="162"/>
      <c r="G9640" s="147"/>
      <c r="H9640" s="146"/>
      <c r="J9640" s="146"/>
      <c r="L9640" s="150"/>
      <c r="N9640" s="163"/>
      <c r="O9640" s="146"/>
      <c r="P9640" s="146"/>
      <c r="Q9640" s="146"/>
      <c r="R9640" s="34"/>
      <c r="S9640" s="35"/>
      <c r="T9640" s="147"/>
    </row>
    <row r="9641">
      <c r="A9641" s="147"/>
      <c r="B9641" s="64"/>
      <c r="C9641" s="147" t="s">
        <v>217</v>
      </c>
      <c r="E9641" s="161"/>
      <c r="F9641" s="162"/>
      <c r="G9641" s="147"/>
      <c r="H9641" s="146"/>
      <c r="J9641" s="146"/>
      <c r="L9641" s="150"/>
      <c r="N9641" s="163"/>
      <c r="O9641" s="146"/>
      <c r="P9641" s="146"/>
      <c r="Q9641" s="146"/>
      <c r="R9641" s="34"/>
      <c r="S9641" s="35"/>
      <c r="T9641" s="147"/>
    </row>
    <row r="9642">
      <c r="A9642" s="147"/>
      <c r="B9642" s="64"/>
      <c r="C9642" s="147" t="s">
        <v>217</v>
      </c>
      <c r="E9642" s="161"/>
      <c r="F9642" s="162"/>
      <c r="G9642" s="147"/>
      <c r="H9642" s="146"/>
      <c r="J9642" s="146"/>
      <c r="L9642" s="150"/>
      <c r="N9642" s="163"/>
      <c r="O9642" s="146"/>
      <c r="P9642" s="146"/>
      <c r="Q9642" s="146"/>
      <c r="R9642" s="34"/>
      <c r="S9642" s="35"/>
      <c r="T9642" s="147"/>
    </row>
    <row r="9643">
      <c r="A9643" s="147"/>
      <c r="B9643" s="64"/>
      <c r="C9643" s="147" t="s">
        <v>217</v>
      </c>
      <c r="E9643" s="161"/>
      <c r="F9643" s="162"/>
      <c r="G9643" s="147"/>
      <c r="H9643" s="146"/>
      <c r="J9643" s="146"/>
      <c r="L9643" s="150"/>
      <c r="N9643" s="163"/>
      <c r="O9643" s="146"/>
      <c r="P9643" s="146"/>
      <c r="Q9643" s="146"/>
      <c r="R9643" s="34"/>
      <c r="S9643" s="35"/>
      <c r="T9643" s="147"/>
    </row>
    <row r="9644">
      <c r="A9644" s="147"/>
      <c r="B9644" s="64"/>
      <c r="C9644" s="147" t="s">
        <v>217</v>
      </c>
      <c r="E9644" s="161"/>
      <c r="F9644" s="162"/>
      <c r="G9644" s="147"/>
      <c r="H9644" s="146"/>
      <c r="J9644" s="146"/>
      <c r="L9644" s="150"/>
      <c r="N9644" s="163"/>
      <c r="O9644" s="146"/>
      <c r="P9644" s="146"/>
      <c r="Q9644" s="146"/>
      <c r="R9644" s="34"/>
      <c r="S9644" s="35"/>
      <c r="T9644" s="147"/>
    </row>
    <row r="9645">
      <c r="A9645" s="147"/>
      <c r="B9645" s="64"/>
      <c r="C9645" s="147" t="s">
        <v>217</v>
      </c>
      <c r="E9645" s="161"/>
      <c r="F9645" s="162"/>
      <c r="G9645" s="147"/>
      <c r="H9645" s="146"/>
      <c r="J9645" s="146"/>
      <c r="L9645" s="150"/>
      <c r="N9645" s="163"/>
      <c r="O9645" s="146"/>
      <c r="P9645" s="146"/>
      <c r="Q9645" s="146"/>
      <c r="R9645" s="34"/>
      <c r="S9645" s="35"/>
      <c r="T9645" s="147"/>
    </row>
    <row r="9646">
      <c r="A9646" s="147"/>
      <c r="B9646" s="64"/>
      <c r="C9646" s="147" t="s">
        <v>217</v>
      </c>
      <c r="E9646" s="161"/>
      <c r="F9646" s="162"/>
      <c r="G9646" s="147"/>
      <c r="H9646" s="146"/>
      <c r="J9646" s="146"/>
      <c r="L9646" s="150"/>
      <c r="N9646" s="163"/>
      <c r="O9646" s="146"/>
      <c r="P9646" s="146"/>
      <c r="Q9646" s="146"/>
      <c r="R9646" s="34"/>
      <c r="S9646" s="35"/>
      <c r="T9646" s="147"/>
    </row>
    <row r="9647">
      <c r="A9647" s="147"/>
      <c r="B9647" s="64"/>
      <c r="C9647" s="147" t="s">
        <v>217</v>
      </c>
      <c r="E9647" s="161"/>
      <c r="F9647" s="162"/>
      <c r="G9647" s="147"/>
      <c r="H9647" s="146"/>
      <c r="J9647" s="146"/>
      <c r="L9647" s="150"/>
      <c r="N9647" s="163"/>
      <c r="O9647" s="146"/>
      <c r="P9647" s="146"/>
      <c r="Q9647" s="146"/>
      <c r="R9647" s="34"/>
      <c r="S9647" s="35"/>
      <c r="T9647" s="147"/>
    </row>
    <row r="9648">
      <c r="A9648" s="147"/>
      <c r="B9648" s="64"/>
      <c r="C9648" s="147" t="s">
        <v>217</v>
      </c>
      <c r="E9648" s="161"/>
      <c r="F9648" s="162"/>
      <c r="G9648" s="147"/>
      <c r="H9648" s="146"/>
      <c r="J9648" s="146"/>
      <c r="L9648" s="150"/>
      <c r="N9648" s="163"/>
      <c r="O9648" s="146"/>
      <c r="P9648" s="146"/>
      <c r="Q9648" s="146"/>
      <c r="R9648" s="34"/>
      <c r="S9648" s="35"/>
      <c r="T9648" s="147"/>
    </row>
    <row r="9649">
      <c r="A9649" s="147"/>
      <c r="B9649" s="64"/>
      <c r="C9649" s="147" t="s">
        <v>217</v>
      </c>
      <c r="E9649" s="161"/>
      <c r="F9649" s="162"/>
      <c r="G9649" s="147"/>
      <c r="H9649" s="146"/>
      <c r="J9649" s="146"/>
      <c r="L9649" s="150"/>
      <c r="N9649" s="163"/>
      <c r="O9649" s="146"/>
      <c r="P9649" s="146"/>
      <c r="Q9649" s="146"/>
      <c r="R9649" s="34"/>
      <c r="S9649" s="35"/>
      <c r="T9649" s="147"/>
    </row>
    <row r="9650">
      <c r="A9650" s="147"/>
      <c r="B9650" s="64"/>
      <c r="C9650" s="147" t="s">
        <v>217</v>
      </c>
      <c r="E9650" s="161"/>
      <c r="F9650" s="162"/>
      <c r="G9650" s="147"/>
      <c r="H9650" s="146"/>
      <c r="J9650" s="146"/>
      <c r="L9650" s="150"/>
      <c r="N9650" s="163"/>
      <c r="O9650" s="146"/>
      <c r="P9650" s="146"/>
      <c r="Q9650" s="146"/>
      <c r="R9650" s="34"/>
      <c r="S9650" s="35"/>
      <c r="T9650" s="147"/>
    </row>
    <row r="9651">
      <c r="A9651" s="147"/>
      <c r="B9651" s="64"/>
      <c r="C9651" s="147" t="s">
        <v>217</v>
      </c>
      <c r="E9651" s="161"/>
      <c r="F9651" s="162"/>
      <c r="G9651" s="147"/>
      <c r="H9651" s="146"/>
      <c r="J9651" s="146"/>
      <c r="L9651" s="150"/>
      <c r="N9651" s="163"/>
      <c r="O9651" s="146"/>
      <c r="P9651" s="146"/>
      <c r="Q9651" s="146"/>
      <c r="R9651" s="34"/>
      <c r="S9651" s="35"/>
      <c r="T9651" s="147"/>
    </row>
    <row r="9652">
      <c r="A9652" s="147"/>
      <c r="B9652" s="64"/>
      <c r="C9652" s="147" t="s">
        <v>217</v>
      </c>
      <c r="E9652" s="161"/>
      <c r="F9652" s="162"/>
      <c r="G9652" s="147"/>
      <c r="H9652" s="146"/>
      <c r="J9652" s="146"/>
      <c r="L9652" s="150"/>
      <c r="N9652" s="163"/>
      <c r="O9652" s="146"/>
      <c r="P9652" s="146"/>
      <c r="Q9652" s="146"/>
      <c r="R9652" s="34"/>
      <c r="S9652" s="35"/>
      <c r="T9652" s="147"/>
    </row>
    <row r="9653">
      <c r="A9653" s="147"/>
      <c r="B9653" s="64"/>
      <c r="C9653" s="147" t="s">
        <v>217</v>
      </c>
      <c r="E9653" s="161"/>
      <c r="F9653" s="162"/>
      <c r="G9653" s="147"/>
      <c r="H9653" s="146"/>
      <c r="J9653" s="146"/>
      <c r="L9653" s="150"/>
      <c r="N9653" s="163"/>
      <c r="O9653" s="146"/>
      <c r="P9653" s="146"/>
      <c r="Q9653" s="146"/>
      <c r="R9653" s="34"/>
      <c r="S9653" s="35"/>
      <c r="T9653" s="147"/>
    </row>
    <row r="9654">
      <c r="A9654" s="147"/>
      <c r="B9654" s="64"/>
      <c r="C9654" s="147" t="s">
        <v>217</v>
      </c>
      <c r="E9654" s="161"/>
      <c r="F9654" s="162"/>
      <c r="G9654" s="147"/>
      <c r="H9654" s="146"/>
      <c r="J9654" s="146"/>
      <c r="L9654" s="150"/>
      <c r="N9654" s="163"/>
      <c r="O9654" s="146"/>
      <c r="P9654" s="146"/>
      <c r="Q9654" s="146"/>
      <c r="R9654" s="34"/>
      <c r="S9654" s="35"/>
      <c r="T9654" s="147"/>
    </row>
    <row r="9655">
      <c r="A9655" s="147"/>
      <c r="B9655" s="64"/>
      <c r="C9655" s="147" t="s">
        <v>217</v>
      </c>
      <c r="E9655" s="161"/>
      <c r="F9655" s="162"/>
      <c r="G9655" s="147"/>
      <c r="H9655" s="146"/>
      <c r="J9655" s="146"/>
      <c r="L9655" s="150"/>
      <c r="N9655" s="163"/>
      <c r="O9655" s="146"/>
      <c r="P9655" s="146"/>
      <c r="Q9655" s="146"/>
      <c r="R9655" s="34"/>
      <c r="S9655" s="35"/>
      <c r="T9655" s="147"/>
    </row>
    <row r="9656">
      <c r="A9656" s="147"/>
      <c r="B9656" s="64"/>
      <c r="C9656" s="147" t="s">
        <v>217</v>
      </c>
      <c r="E9656" s="161"/>
      <c r="F9656" s="162"/>
      <c r="G9656" s="147"/>
      <c r="H9656" s="146"/>
      <c r="J9656" s="146"/>
      <c r="L9656" s="150"/>
      <c r="N9656" s="163"/>
      <c r="O9656" s="146"/>
      <c r="P9656" s="146"/>
      <c r="Q9656" s="146"/>
      <c r="R9656" s="34"/>
      <c r="S9656" s="35"/>
      <c r="T9656" s="147"/>
    </row>
    <row r="9657">
      <c r="A9657" s="147"/>
      <c r="B9657" s="64"/>
      <c r="C9657" s="147" t="s">
        <v>217</v>
      </c>
      <c r="E9657" s="161"/>
      <c r="F9657" s="162"/>
      <c r="G9657" s="147"/>
      <c r="H9657" s="146"/>
      <c r="J9657" s="146"/>
      <c r="L9657" s="150"/>
      <c r="N9657" s="163"/>
      <c r="O9657" s="146"/>
      <c r="P9657" s="146"/>
      <c r="Q9657" s="146"/>
      <c r="R9657" s="34"/>
      <c r="S9657" s="35"/>
      <c r="T9657" s="147"/>
    </row>
    <row r="9658">
      <c r="A9658" s="147"/>
      <c r="B9658" s="64"/>
      <c r="C9658" s="147" t="s">
        <v>217</v>
      </c>
      <c r="E9658" s="161"/>
      <c r="F9658" s="162"/>
      <c r="G9658" s="147"/>
      <c r="H9658" s="146"/>
      <c r="J9658" s="146"/>
      <c r="L9658" s="150"/>
      <c r="N9658" s="163"/>
      <c r="O9658" s="146"/>
      <c r="P9658" s="146"/>
      <c r="Q9658" s="146"/>
      <c r="R9658" s="34"/>
      <c r="S9658" s="35"/>
      <c r="T9658" s="147"/>
    </row>
    <row r="9659">
      <c r="A9659" s="147"/>
      <c r="B9659" s="64"/>
      <c r="C9659" s="147" t="s">
        <v>217</v>
      </c>
      <c r="E9659" s="161"/>
      <c r="F9659" s="162"/>
      <c r="G9659" s="147"/>
      <c r="H9659" s="146"/>
      <c r="J9659" s="146"/>
      <c r="L9659" s="150"/>
      <c r="N9659" s="163"/>
      <c r="O9659" s="146"/>
      <c r="P9659" s="146"/>
      <c r="Q9659" s="146"/>
      <c r="R9659" s="34"/>
      <c r="S9659" s="35"/>
      <c r="T9659" s="147"/>
    </row>
    <row r="9660">
      <c r="A9660" s="147"/>
      <c r="B9660" s="64"/>
      <c r="C9660" s="147" t="s">
        <v>217</v>
      </c>
      <c r="E9660" s="161"/>
      <c r="F9660" s="162"/>
      <c r="G9660" s="147"/>
      <c r="H9660" s="146"/>
      <c r="J9660" s="146"/>
      <c r="L9660" s="150"/>
      <c r="N9660" s="163"/>
      <c r="O9660" s="146"/>
      <c r="P9660" s="146"/>
      <c r="Q9660" s="146"/>
      <c r="R9660" s="34"/>
      <c r="S9660" s="35"/>
      <c r="T9660" s="147"/>
    </row>
    <row r="9661">
      <c r="A9661" s="147"/>
      <c r="B9661" s="64"/>
      <c r="C9661" s="147" t="s">
        <v>217</v>
      </c>
      <c r="E9661" s="161"/>
      <c r="F9661" s="162"/>
      <c r="G9661" s="147"/>
      <c r="H9661" s="146"/>
      <c r="J9661" s="146"/>
      <c r="L9661" s="150"/>
      <c r="N9661" s="163"/>
      <c r="O9661" s="146"/>
      <c r="P9661" s="146"/>
      <c r="Q9661" s="146"/>
      <c r="R9661" s="34"/>
      <c r="S9661" s="35"/>
      <c r="T9661" s="147"/>
    </row>
    <row r="9662">
      <c r="A9662" s="147"/>
      <c r="B9662" s="64"/>
      <c r="C9662" s="147" t="s">
        <v>217</v>
      </c>
      <c r="E9662" s="161"/>
      <c r="F9662" s="162"/>
      <c r="G9662" s="147"/>
      <c r="H9662" s="146"/>
      <c r="J9662" s="146"/>
      <c r="L9662" s="150"/>
      <c r="N9662" s="163"/>
      <c r="O9662" s="146"/>
      <c r="P9662" s="146"/>
      <c r="Q9662" s="146"/>
      <c r="R9662" s="34"/>
      <c r="S9662" s="35"/>
      <c r="T9662" s="147"/>
    </row>
    <row r="9663">
      <c r="A9663" s="147"/>
      <c r="B9663" s="64"/>
      <c r="C9663" s="147" t="s">
        <v>217</v>
      </c>
      <c r="E9663" s="161"/>
      <c r="F9663" s="162"/>
      <c r="G9663" s="147"/>
      <c r="H9663" s="146"/>
      <c r="J9663" s="146"/>
      <c r="L9663" s="150"/>
      <c r="N9663" s="163"/>
      <c r="O9663" s="146"/>
      <c r="P9663" s="146"/>
      <c r="Q9663" s="146"/>
      <c r="R9663" s="34"/>
      <c r="S9663" s="35"/>
      <c r="T9663" s="147"/>
    </row>
    <row r="9664">
      <c r="A9664" s="147"/>
      <c r="B9664" s="64"/>
      <c r="C9664" s="147" t="s">
        <v>217</v>
      </c>
      <c r="E9664" s="161"/>
      <c r="F9664" s="162"/>
      <c r="G9664" s="147"/>
      <c r="H9664" s="146"/>
      <c r="J9664" s="146"/>
      <c r="L9664" s="150"/>
      <c r="N9664" s="163"/>
      <c r="O9664" s="146"/>
      <c r="P9664" s="146"/>
      <c r="Q9664" s="146"/>
      <c r="R9664" s="34"/>
      <c r="S9664" s="35"/>
      <c r="T9664" s="147"/>
    </row>
    <row r="9665">
      <c r="A9665" s="147"/>
      <c r="B9665" s="64"/>
      <c r="C9665" s="147" t="s">
        <v>217</v>
      </c>
      <c r="E9665" s="161"/>
      <c r="F9665" s="162"/>
      <c r="G9665" s="147"/>
      <c r="H9665" s="146"/>
      <c r="J9665" s="146"/>
      <c r="L9665" s="150"/>
      <c r="N9665" s="163"/>
      <c r="O9665" s="146"/>
      <c r="P9665" s="146"/>
      <c r="Q9665" s="146"/>
      <c r="R9665" s="34"/>
      <c r="S9665" s="35"/>
      <c r="T9665" s="147"/>
    </row>
    <row r="9666">
      <c r="A9666" s="147"/>
      <c r="B9666" s="64"/>
      <c r="C9666" s="147" t="s">
        <v>217</v>
      </c>
      <c r="E9666" s="161"/>
      <c r="F9666" s="162"/>
      <c r="G9666" s="147"/>
      <c r="H9666" s="146"/>
      <c r="J9666" s="146"/>
      <c r="L9666" s="150"/>
      <c r="N9666" s="163"/>
      <c r="O9666" s="146"/>
      <c r="P9666" s="146"/>
      <c r="Q9666" s="146"/>
      <c r="R9666" s="34"/>
      <c r="S9666" s="35"/>
      <c r="T9666" s="147"/>
    </row>
    <row r="9667">
      <c r="A9667" s="147"/>
      <c r="B9667" s="64"/>
      <c r="C9667" s="147" t="s">
        <v>217</v>
      </c>
      <c r="E9667" s="161"/>
      <c r="F9667" s="162"/>
      <c r="G9667" s="147"/>
      <c r="H9667" s="146"/>
      <c r="J9667" s="146"/>
      <c r="L9667" s="150"/>
      <c r="N9667" s="163"/>
      <c r="O9667" s="146"/>
      <c r="P9667" s="146"/>
      <c r="Q9667" s="146"/>
      <c r="R9667" s="34"/>
      <c r="S9667" s="35"/>
      <c r="T9667" s="147"/>
    </row>
    <row r="9668">
      <c r="A9668" s="147"/>
      <c r="B9668" s="64"/>
      <c r="C9668" s="147" t="s">
        <v>217</v>
      </c>
      <c r="E9668" s="161"/>
      <c r="F9668" s="162"/>
      <c r="G9668" s="147"/>
      <c r="H9668" s="146"/>
      <c r="J9668" s="146"/>
      <c r="L9668" s="150"/>
      <c r="N9668" s="163"/>
      <c r="O9668" s="146"/>
      <c r="P9668" s="146"/>
      <c r="Q9668" s="146"/>
      <c r="R9668" s="34"/>
      <c r="S9668" s="35"/>
      <c r="T9668" s="147"/>
    </row>
    <row r="9669">
      <c r="A9669" s="147"/>
      <c r="B9669" s="64"/>
      <c r="C9669" s="147" t="s">
        <v>217</v>
      </c>
      <c r="E9669" s="161"/>
      <c r="F9669" s="162"/>
      <c r="G9669" s="147"/>
      <c r="H9669" s="146"/>
      <c r="J9669" s="146"/>
      <c r="L9669" s="150"/>
      <c r="N9669" s="163"/>
      <c r="O9669" s="146"/>
      <c r="P9669" s="146"/>
      <c r="Q9669" s="146"/>
      <c r="R9669" s="34"/>
      <c r="S9669" s="35"/>
      <c r="T9669" s="147"/>
    </row>
    <row r="9670">
      <c r="A9670" s="147"/>
      <c r="B9670" s="64"/>
      <c r="C9670" s="147" t="s">
        <v>217</v>
      </c>
      <c r="E9670" s="161"/>
      <c r="F9670" s="162"/>
      <c r="G9670" s="147"/>
      <c r="H9670" s="146"/>
      <c r="J9670" s="146"/>
      <c r="L9670" s="150"/>
      <c r="N9670" s="163"/>
      <c r="O9670" s="146"/>
      <c r="P9670" s="146"/>
      <c r="Q9670" s="146"/>
      <c r="R9670" s="34"/>
      <c r="S9670" s="35"/>
      <c r="T9670" s="147"/>
    </row>
    <row r="9671">
      <c r="A9671" s="147"/>
      <c r="B9671" s="64"/>
      <c r="C9671" s="147" t="s">
        <v>217</v>
      </c>
      <c r="E9671" s="161"/>
      <c r="F9671" s="162"/>
      <c r="G9671" s="147"/>
      <c r="H9671" s="146"/>
      <c r="J9671" s="146"/>
      <c r="L9671" s="150"/>
      <c r="N9671" s="163"/>
      <c r="O9671" s="146"/>
      <c r="P9671" s="146"/>
      <c r="Q9671" s="146"/>
      <c r="R9671" s="34"/>
      <c r="S9671" s="35"/>
      <c r="T9671" s="147"/>
    </row>
    <row r="9672">
      <c r="A9672" s="147"/>
      <c r="B9672" s="64"/>
      <c r="C9672" s="147" t="s">
        <v>217</v>
      </c>
      <c r="E9672" s="161"/>
      <c r="F9672" s="162"/>
      <c r="G9672" s="147"/>
      <c r="H9672" s="146"/>
      <c r="J9672" s="146"/>
      <c r="L9672" s="150"/>
      <c r="N9672" s="163"/>
      <c r="O9672" s="146"/>
      <c r="P9672" s="146"/>
      <c r="Q9672" s="146"/>
      <c r="R9672" s="34"/>
      <c r="S9672" s="35"/>
      <c r="T9672" s="147"/>
    </row>
    <row r="9673">
      <c r="A9673" s="147"/>
      <c r="B9673" s="64"/>
      <c r="C9673" s="147" t="s">
        <v>217</v>
      </c>
      <c r="E9673" s="161"/>
      <c r="F9673" s="162"/>
      <c r="G9673" s="147"/>
      <c r="H9673" s="146"/>
      <c r="J9673" s="146"/>
      <c r="L9673" s="150"/>
      <c r="N9673" s="163"/>
      <c r="O9673" s="146"/>
      <c r="P9673" s="146"/>
      <c r="Q9673" s="146"/>
      <c r="R9673" s="34"/>
      <c r="S9673" s="35"/>
      <c r="T9673" s="147"/>
    </row>
    <row r="9674">
      <c r="A9674" s="147"/>
      <c r="B9674" s="64"/>
      <c r="C9674" s="147" t="s">
        <v>217</v>
      </c>
      <c r="E9674" s="161"/>
      <c r="F9674" s="162"/>
      <c r="G9674" s="147"/>
      <c r="H9674" s="146"/>
      <c r="J9674" s="146"/>
      <c r="L9674" s="150"/>
      <c r="N9674" s="163"/>
      <c r="O9674" s="146"/>
      <c r="P9674" s="146"/>
      <c r="Q9674" s="146"/>
      <c r="R9674" s="34"/>
      <c r="S9674" s="35"/>
      <c r="T9674" s="147"/>
    </row>
    <row r="9675">
      <c r="A9675" s="147"/>
      <c r="B9675" s="64"/>
      <c r="C9675" s="147" t="s">
        <v>217</v>
      </c>
      <c r="E9675" s="161"/>
      <c r="F9675" s="162"/>
      <c r="G9675" s="147"/>
      <c r="H9675" s="146"/>
      <c r="J9675" s="146"/>
      <c r="L9675" s="150"/>
      <c r="N9675" s="163"/>
      <c r="O9675" s="146"/>
      <c r="P9675" s="146"/>
      <c r="Q9675" s="146"/>
      <c r="R9675" s="34"/>
      <c r="S9675" s="35"/>
      <c r="T9675" s="147"/>
    </row>
    <row r="9676">
      <c r="A9676" s="147"/>
      <c r="B9676" s="64"/>
      <c r="C9676" s="147" t="s">
        <v>217</v>
      </c>
      <c r="E9676" s="161"/>
      <c r="F9676" s="162"/>
      <c r="G9676" s="147"/>
      <c r="H9676" s="146"/>
      <c r="J9676" s="146"/>
      <c r="L9676" s="150"/>
      <c r="N9676" s="163"/>
      <c r="O9676" s="146"/>
      <c r="P9676" s="146"/>
      <c r="Q9676" s="146"/>
      <c r="R9676" s="34"/>
      <c r="S9676" s="35"/>
      <c r="T9676" s="147"/>
    </row>
    <row r="9677">
      <c r="A9677" s="147"/>
      <c r="B9677" s="64"/>
      <c r="C9677" s="147" t="s">
        <v>217</v>
      </c>
      <c r="E9677" s="161"/>
      <c r="F9677" s="162"/>
      <c r="G9677" s="147"/>
      <c r="H9677" s="146"/>
      <c r="J9677" s="146"/>
      <c r="L9677" s="150"/>
      <c r="N9677" s="163"/>
      <c r="O9677" s="146"/>
      <c r="P9677" s="146"/>
      <c r="Q9677" s="146"/>
      <c r="R9677" s="34"/>
      <c r="S9677" s="35"/>
      <c r="T9677" s="147"/>
    </row>
    <row r="9678">
      <c r="A9678" s="147"/>
      <c r="B9678" s="64"/>
      <c r="C9678" s="147" t="s">
        <v>217</v>
      </c>
      <c r="E9678" s="161"/>
      <c r="F9678" s="162"/>
      <c r="G9678" s="147"/>
      <c r="H9678" s="146"/>
      <c r="J9678" s="146"/>
      <c r="L9678" s="150"/>
      <c r="N9678" s="163"/>
      <c r="O9678" s="146"/>
      <c r="P9678" s="146"/>
      <c r="Q9678" s="146"/>
      <c r="R9678" s="34"/>
      <c r="S9678" s="35"/>
      <c r="T9678" s="147"/>
    </row>
    <row r="9679">
      <c r="A9679" s="147"/>
      <c r="B9679" s="64"/>
      <c r="C9679" s="147" t="s">
        <v>217</v>
      </c>
      <c r="E9679" s="161"/>
      <c r="F9679" s="162"/>
      <c r="G9679" s="147"/>
      <c r="H9679" s="146"/>
      <c r="J9679" s="146"/>
      <c r="L9679" s="150"/>
      <c r="N9679" s="163"/>
      <c r="O9679" s="146"/>
      <c r="P9679" s="146"/>
      <c r="Q9679" s="146"/>
      <c r="R9679" s="34"/>
      <c r="S9679" s="35"/>
      <c r="T9679" s="147"/>
    </row>
    <row r="9680">
      <c r="A9680" s="147"/>
      <c r="B9680" s="64"/>
      <c r="C9680" s="147" t="s">
        <v>217</v>
      </c>
      <c r="E9680" s="161"/>
      <c r="F9680" s="162"/>
      <c r="G9680" s="147"/>
      <c r="H9680" s="146"/>
      <c r="J9680" s="146"/>
      <c r="L9680" s="150"/>
      <c r="N9680" s="163"/>
      <c r="O9680" s="146"/>
      <c r="P9680" s="146"/>
      <c r="Q9680" s="146"/>
      <c r="R9680" s="34"/>
      <c r="S9680" s="35"/>
      <c r="T9680" s="147"/>
    </row>
    <row r="9681">
      <c r="A9681" s="147"/>
      <c r="B9681" s="64"/>
      <c r="C9681" s="147" t="s">
        <v>217</v>
      </c>
      <c r="E9681" s="161"/>
      <c r="F9681" s="162"/>
      <c r="G9681" s="147"/>
      <c r="H9681" s="146"/>
      <c r="J9681" s="146"/>
      <c r="L9681" s="150"/>
      <c r="N9681" s="163"/>
      <c r="O9681" s="146"/>
      <c r="P9681" s="146"/>
      <c r="Q9681" s="146"/>
      <c r="R9681" s="34"/>
      <c r="S9681" s="35"/>
      <c r="T9681" s="147"/>
    </row>
    <row r="9682">
      <c r="A9682" s="147"/>
      <c r="B9682" s="64"/>
      <c r="C9682" s="147" t="s">
        <v>217</v>
      </c>
      <c r="E9682" s="161"/>
      <c r="F9682" s="162"/>
      <c r="G9682" s="147"/>
      <c r="H9682" s="146"/>
      <c r="J9682" s="146"/>
      <c r="L9682" s="150"/>
      <c r="N9682" s="163"/>
      <c r="O9682" s="146"/>
      <c r="P9682" s="146"/>
      <c r="Q9682" s="146"/>
      <c r="R9682" s="34"/>
      <c r="S9682" s="35"/>
      <c r="T9682" s="147"/>
    </row>
    <row r="9683">
      <c r="A9683" s="147"/>
      <c r="B9683" s="64"/>
      <c r="C9683" s="147" t="s">
        <v>217</v>
      </c>
      <c r="E9683" s="161"/>
      <c r="F9683" s="162"/>
      <c r="G9683" s="147"/>
      <c r="H9683" s="146"/>
      <c r="J9683" s="146"/>
      <c r="L9683" s="150"/>
      <c r="N9683" s="163"/>
      <c r="O9683" s="146"/>
      <c r="P9683" s="146"/>
      <c r="Q9683" s="146"/>
      <c r="R9683" s="34"/>
      <c r="S9683" s="35"/>
      <c r="T9683" s="147"/>
    </row>
    <row r="9684">
      <c r="A9684" s="147"/>
      <c r="B9684" s="64"/>
      <c r="C9684" s="147" t="s">
        <v>217</v>
      </c>
      <c r="E9684" s="161"/>
      <c r="F9684" s="162"/>
      <c r="G9684" s="147"/>
      <c r="H9684" s="146"/>
      <c r="J9684" s="146"/>
      <c r="L9684" s="150"/>
      <c r="N9684" s="163"/>
      <c r="O9684" s="146"/>
      <c r="P9684" s="146"/>
      <c r="Q9684" s="146"/>
      <c r="R9684" s="34"/>
      <c r="S9684" s="35"/>
      <c r="T9684" s="147"/>
    </row>
    <row r="9685">
      <c r="A9685" s="147"/>
      <c r="B9685" s="64"/>
      <c r="C9685" s="147" t="s">
        <v>217</v>
      </c>
      <c r="E9685" s="161"/>
      <c r="F9685" s="162"/>
      <c r="G9685" s="147"/>
      <c r="H9685" s="146"/>
      <c r="J9685" s="146"/>
      <c r="L9685" s="150"/>
      <c r="N9685" s="163"/>
      <c r="O9685" s="146"/>
      <c r="P9685" s="146"/>
      <c r="Q9685" s="146"/>
      <c r="R9685" s="34"/>
      <c r="S9685" s="35"/>
      <c r="T9685" s="147"/>
    </row>
    <row r="9686">
      <c r="A9686" s="147"/>
      <c r="B9686" s="64"/>
      <c r="C9686" s="147" t="s">
        <v>217</v>
      </c>
      <c r="E9686" s="161"/>
      <c r="F9686" s="162"/>
      <c r="G9686" s="147"/>
      <c r="H9686" s="146"/>
      <c r="J9686" s="146"/>
      <c r="L9686" s="150"/>
      <c r="N9686" s="163"/>
      <c r="O9686" s="146"/>
      <c r="P9686" s="146"/>
      <c r="Q9686" s="146"/>
      <c r="R9686" s="34"/>
      <c r="S9686" s="35"/>
      <c r="T9686" s="147"/>
    </row>
    <row r="9687">
      <c r="A9687" s="147"/>
      <c r="B9687" s="64"/>
      <c r="C9687" s="147" t="s">
        <v>217</v>
      </c>
      <c r="E9687" s="161"/>
      <c r="F9687" s="162"/>
      <c r="G9687" s="147"/>
      <c r="H9687" s="146"/>
      <c r="J9687" s="146"/>
      <c r="L9687" s="150"/>
      <c r="N9687" s="163"/>
      <c r="O9687" s="146"/>
      <c r="P9687" s="146"/>
      <c r="Q9687" s="146"/>
      <c r="R9687" s="34"/>
      <c r="S9687" s="35"/>
      <c r="T9687" s="147"/>
    </row>
    <row r="9688">
      <c r="A9688" s="147"/>
      <c r="B9688" s="64"/>
      <c r="C9688" s="147" t="s">
        <v>217</v>
      </c>
      <c r="E9688" s="161"/>
      <c r="F9688" s="162"/>
      <c r="G9688" s="147"/>
      <c r="H9688" s="146"/>
      <c r="J9688" s="146"/>
      <c r="L9688" s="150"/>
      <c r="N9688" s="163"/>
      <c r="O9688" s="146"/>
      <c r="P9688" s="146"/>
      <c r="Q9688" s="146"/>
      <c r="R9688" s="34"/>
      <c r="S9688" s="35"/>
      <c r="T9688" s="147"/>
    </row>
    <row r="9689">
      <c r="A9689" s="147"/>
      <c r="B9689" s="64"/>
      <c r="C9689" s="147" t="s">
        <v>217</v>
      </c>
      <c r="E9689" s="161"/>
      <c r="F9689" s="162"/>
      <c r="G9689" s="147"/>
      <c r="H9689" s="146"/>
      <c r="J9689" s="146"/>
      <c r="L9689" s="150"/>
      <c r="N9689" s="163"/>
      <c r="O9689" s="146"/>
      <c r="P9689" s="146"/>
      <c r="Q9689" s="146"/>
      <c r="R9689" s="34"/>
      <c r="S9689" s="35"/>
      <c r="T9689" s="147"/>
    </row>
    <row r="9690">
      <c r="A9690" s="147"/>
      <c r="B9690" s="64"/>
      <c r="C9690" s="147" t="s">
        <v>217</v>
      </c>
      <c r="E9690" s="161"/>
      <c r="F9690" s="162"/>
      <c r="G9690" s="147"/>
      <c r="H9690" s="146"/>
      <c r="J9690" s="146"/>
      <c r="L9690" s="150"/>
      <c r="N9690" s="163"/>
      <c r="O9690" s="146"/>
      <c r="P9690" s="146"/>
      <c r="Q9690" s="146"/>
      <c r="R9690" s="34"/>
      <c r="S9690" s="35"/>
      <c r="T9690" s="147"/>
    </row>
    <row r="9691">
      <c r="A9691" s="147"/>
      <c r="B9691" s="64"/>
      <c r="C9691" s="147" t="s">
        <v>217</v>
      </c>
      <c r="E9691" s="161"/>
      <c r="F9691" s="162"/>
      <c r="G9691" s="147"/>
      <c r="H9691" s="146"/>
      <c r="J9691" s="146"/>
      <c r="L9691" s="150"/>
      <c r="N9691" s="163"/>
      <c r="O9691" s="146"/>
      <c r="P9691" s="146"/>
      <c r="Q9691" s="146"/>
      <c r="R9691" s="34"/>
      <c r="S9691" s="35"/>
      <c r="T9691" s="147"/>
    </row>
    <row r="9692">
      <c r="A9692" s="147"/>
      <c r="B9692" s="64"/>
      <c r="C9692" s="147" t="s">
        <v>217</v>
      </c>
      <c r="E9692" s="161"/>
      <c r="F9692" s="162"/>
      <c r="G9692" s="147"/>
      <c r="H9692" s="146"/>
      <c r="J9692" s="146"/>
      <c r="L9692" s="150"/>
      <c r="N9692" s="163"/>
      <c r="O9692" s="146"/>
      <c r="P9692" s="146"/>
      <c r="Q9692" s="146"/>
      <c r="R9692" s="34"/>
      <c r="S9692" s="35"/>
      <c r="T9692" s="147"/>
    </row>
    <row r="9693">
      <c r="A9693" s="147"/>
      <c r="B9693" s="64"/>
      <c r="C9693" s="147" t="s">
        <v>217</v>
      </c>
      <c r="E9693" s="161"/>
      <c r="F9693" s="162"/>
      <c r="G9693" s="147"/>
      <c r="H9693" s="146"/>
      <c r="J9693" s="146"/>
      <c r="L9693" s="150"/>
      <c r="N9693" s="163"/>
      <c r="O9693" s="146"/>
      <c r="P9693" s="146"/>
      <c r="Q9693" s="146"/>
      <c r="R9693" s="34"/>
      <c r="S9693" s="35"/>
      <c r="T9693" s="147"/>
    </row>
    <row r="9694">
      <c r="A9694" s="147"/>
      <c r="B9694" s="64"/>
      <c r="C9694" s="147" t="s">
        <v>217</v>
      </c>
      <c r="E9694" s="161"/>
      <c r="F9694" s="162"/>
      <c r="G9694" s="147"/>
      <c r="H9694" s="146"/>
      <c r="J9694" s="146"/>
      <c r="L9694" s="150"/>
      <c r="N9694" s="163"/>
      <c r="O9694" s="146"/>
      <c r="P9694" s="146"/>
      <c r="Q9694" s="146"/>
      <c r="R9694" s="34"/>
      <c r="S9694" s="35"/>
      <c r="T9694" s="147"/>
    </row>
    <row r="9695">
      <c r="A9695" s="147"/>
      <c r="B9695" s="64"/>
      <c r="C9695" s="147" t="s">
        <v>217</v>
      </c>
      <c r="E9695" s="161"/>
      <c r="F9695" s="162"/>
      <c r="G9695" s="147"/>
      <c r="H9695" s="146"/>
      <c r="J9695" s="146"/>
      <c r="L9695" s="150"/>
      <c r="N9695" s="163"/>
      <c r="O9695" s="146"/>
      <c r="P9695" s="146"/>
      <c r="Q9695" s="146"/>
      <c r="R9695" s="34"/>
      <c r="S9695" s="35"/>
      <c r="T9695" s="147"/>
    </row>
    <row r="9696">
      <c r="A9696" s="147"/>
      <c r="B9696" s="64"/>
      <c r="C9696" s="147" t="s">
        <v>217</v>
      </c>
      <c r="E9696" s="161"/>
      <c r="F9696" s="162"/>
      <c r="G9696" s="147"/>
      <c r="H9696" s="146"/>
      <c r="J9696" s="146"/>
      <c r="L9696" s="150"/>
      <c r="N9696" s="163"/>
      <c r="O9696" s="146"/>
      <c r="P9696" s="146"/>
      <c r="Q9696" s="146"/>
      <c r="R9696" s="34"/>
      <c r="S9696" s="35"/>
      <c r="T9696" s="147"/>
    </row>
    <row r="9697">
      <c r="A9697" s="147"/>
      <c r="B9697" s="64"/>
      <c r="C9697" s="147" t="s">
        <v>217</v>
      </c>
      <c r="E9697" s="161"/>
      <c r="F9697" s="162"/>
      <c r="G9697" s="147"/>
      <c r="H9697" s="146"/>
      <c r="J9697" s="146"/>
      <c r="L9697" s="150"/>
      <c r="N9697" s="163"/>
      <c r="O9697" s="146"/>
      <c r="P9697" s="146"/>
      <c r="Q9697" s="146"/>
      <c r="R9697" s="34"/>
      <c r="S9697" s="35"/>
      <c r="T9697" s="147"/>
    </row>
    <row r="9698">
      <c r="A9698" s="147"/>
      <c r="B9698" s="64"/>
      <c r="C9698" s="147" t="s">
        <v>217</v>
      </c>
      <c r="E9698" s="161"/>
      <c r="F9698" s="162"/>
      <c r="G9698" s="147"/>
      <c r="H9698" s="146"/>
      <c r="J9698" s="146"/>
      <c r="L9698" s="150"/>
      <c r="N9698" s="163"/>
      <c r="O9698" s="146"/>
      <c r="P9698" s="146"/>
      <c r="Q9698" s="146"/>
      <c r="R9698" s="34"/>
      <c r="S9698" s="35"/>
      <c r="T9698" s="147"/>
    </row>
    <row r="9699">
      <c r="A9699" s="147"/>
      <c r="B9699" s="64"/>
      <c r="C9699" s="147" t="s">
        <v>217</v>
      </c>
      <c r="E9699" s="161"/>
      <c r="F9699" s="162"/>
      <c r="G9699" s="147"/>
      <c r="H9699" s="146"/>
      <c r="J9699" s="146"/>
      <c r="L9699" s="150"/>
      <c r="N9699" s="163"/>
      <c r="O9699" s="146"/>
      <c r="P9699" s="146"/>
      <c r="Q9699" s="146"/>
      <c r="R9699" s="34"/>
      <c r="S9699" s="35"/>
      <c r="T9699" s="147"/>
    </row>
    <row r="9700">
      <c r="A9700" s="147"/>
      <c r="B9700" s="64"/>
      <c r="C9700" s="147" t="s">
        <v>217</v>
      </c>
      <c r="E9700" s="161"/>
      <c r="F9700" s="162"/>
      <c r="G9700" s="147"/>
      <c r="H9700" s="146"/>
      <c r="J9700" s="146"/>
      <c r="L9700" s="150"/>
      <c r="N9700" s="163"/>
      <c r="O9700" s="146"/>
      <c r="P9700" s="146"/>
      <c r="Q9700" s="146"/>
      <c r="R9700" s="34"/>
      <c r="S9700" s="35"/>
      <c r="T9700" s="147"/>
    </row>
    <row r="9701">
      <c r="A9701" s="147"/>
      <c r="B9701" s="64"/>
      <c r="C9701" s="147" t="s">
        <v>217</v>
      </c>
      <c r="E9701" s="161"/>
      <c r="F9701" s="162"/>
      <c r="G9701" s="147"/>
      <c r="H9701" s="146"/>
      <c r="J9701" s="146"/>
      <c r="L9701" s="150"/>
      <c r="N9701" s="163"/>
      <c r="O9701" s="146"/>
      <c r="P9701" s="146"/>
      <c r="Q9701" s="146"/>
      <c r="R9701" s="34"/>
      <c r="S9701" s="35"/>
      <c r="T9701" s="147"/>
    </row>
    <row r="9702">
      <c r="A9702" s="147"/>
      <c r="B9702" s="64"/>
      <c r="C9702" s="147" t="s">
        <v>217</v>
      </c>
      <c r="E9702" s="161"/>
      <c r="F9702" s="162"/>
      <c r="G9702" s="147"/>
      <c r="H9702" s="146"/>
      <c r="J9702" s="146"/>
      <c r="L9702" s="150"/>
      <c r="N9702" s="163"/>
      <c r="O9702" s="146"/>
      <c r="P9702" s="146"/>
      <c r="Q9702" s="146"/>
      <c r="R9702" s="34"/>
      <c r="S9702" s="35"/>
      <c r="T9702" s="147"/>
    </row>
    <row r="9703">
      <c r="A9703" s="147"/>
      <c r="B9703" s="64"/>
      <c r="C9703" s="147" t="s">
        <v>217</v>
      </c>
      <c r="E9703" s="161"/>
      <c r="F9703" s="162"/>
      <c r="G9703" s="147"/>
      <c r="H9703" s="146"/>
      <c r="J9703" s="146"/>
      <c r="L9703" s="150"/>
      <c r="N9703" s="163"/>
      <c r="O9703" s="146"/>
      <c r="P9703" s="146"/>
      <c r="Q9703" s="146"/>
      <c r="R9703" s="34"/>
      <c r="S9703" s="35"/>
      <c r="T9703" s="147"/>
    </row>
    <row r="9704">
      <c r="A9704" s="147"/>
      <c r="B9704" s="64"/>
      <c r="C9704" s="147" t="s">
        <v>217</v>
      </c>
      <c r="E9704" s="161"/>
      <c r="F9704" s="162"/>
      <c r="G9704" s="147"/>
      <c r="H9704" s="146"/>
      <c r="J9704" s="146"/>
      <c r="L9704" s="150"/>
      <c r="N9704" s="163"/>
      <c r="O9704" s="146"/>
      <c r="P9704" s="146"/>
      <c r="Q9704" s="146"/>
      <c r="R9704" s="34"/>
      <c r="S9704" s="35"/>
      <c r="T9704" s="147"/>
    </row>
    <row r="9705">
      <c r="A9705" s="147"/>
      <c r="B9705" s="64"/>
      <c r="C9705" s="147" t="s">
        <v>217</v>
      </c>
      <c r="E9705" s="161"/>
      <c r="F9705" s="162"/>
      <c r="G9705" s="147"/>
      <c r="H9705" s="146"/>
      <c r="J9705" s="146"/>
      <c r="L9705" s="150"/>
      <c r="N9705" s="163"/>
      <c r="O9705" s="146"/>
      <c r="P9705" s="146"/>
      <c r="Q9705" s="146"/>
      <c r="R9705" s="34"/>
      <c r="S9705" s="35"/>
      <c r="T9705" s="147"/>
    </row>
    <row r="9706">
      <c r="A9706" s="147"/>
      <c r="B9706" s="64"/>
      <c r="C9706" s="147" t="s">
        <v>217</v>
      </c>
      <c r="E9706" s="161"/>
      <c r="F9706" s="162"/>
      <c r="G9706" s="147"/>
      <c r="H9706" s="146"/>
      <c r="J9706" s="146"/>
      <c r="L9706" s="150"/>
      <c r="N9706" s="163"/>
      <c r="O9706" s="146"/>
      <c r="P9706" s="146"/>
      <c r="Q9706" s="146"/>
      <c r="R9706" s="34"/>
      <c r="S9706" s="35"/>
      <c r="T9706" s="147"/>
    </row>
    <row r="9707">
      <c r="A9707" s="147"/>
      <c r="B9707" s="64"/>
      <c r="C9707" s="147" t="s">
        <v>217</v>
      </c>
      <c r="E9707" s="161"/>
      <c r="F9707" s="162"/>
      <c r="G9707" s="147"/>
      <c r="H9707" s="146"/>
      <c r="J9707" s="146"/>
      <c r="L9707" s="150"/>
      <c r="N9707" s="163"/>
      <c r="O9707" s="146"/>
      <c r="P9707" s="146"/>
      <c r="Q9707" s="146"/>
      <c r="R9707" s="34"/>
      <c r="S9707" s="35"/>
      <c r="T9707" s="147"/>
    </row>
    <row r="9708">
      <c r="A9708" s="147"/>
      <c r="B9708" s="64"/>
      <c r="C9708" s="147" t="s">
        <v>217</v>
      </c>
      <c r="E9708" s="161"/>
      <c r="F9708" s="162"/>
      <c r="G9708" s="147"/>
      <c r="H9708" s="146"/>
      <c r="J9708" s="146"/>
      <c r="L9708" s="150"/>
      <c r="N9708" s="163"/>
      <c r="O9708" s="146"/>
      <c r="P9708" s="146"/>
      <c r="Q9708" s="146"/>
      <c r="R9708" s="34"/>
      <c r="S9708" s="35"/>
      <c r="T9708" s="147"/>
    </row>
    <row r="9709">
      <c r="A9709" s="147"/>
      <c r="B9709" s="64"/>
      <c r="C9709" s="147" t="s">
        <v>217</v>
      </c>
      <c r="E9709" s="161"/>
      <c r="F9709" s="162"/>
      <c r="G9709" s="147"/>
      <c r="H9709" s="146"/>
      <c r="J9709" s="146"/>
      <c r="L9709" s="150"/>
      <c r="N9709" s="163"/>
      <c r="O9709" s="146"/>
      <c r="P9709" s="146"/>
      <c r="Q9709" s="146"/>
      <c r="R9709" s="34"/>
      <c r="S9709" s="35"/>
      <c r="T9709" s="147"/>
    </row>
    <row r="9710">
      <c r="A9710" s="147"/>
      <c r="B9710" s="64"/>
      <c r="C9710" s="147" t="s">
        <v>217</v>
      </c>
      <c r="E9710" s="161"/>
      <c r="F9710" s="162"/>
      <c r="G9710" s="147"/>
      <c r="H9710" s="146"/>
      <c r="J9710" s="146"/>
      <c r="L9710" s="150"/>
      <c r="N9710" s="163"/>
      <c r="O9710" s="146"/>
      <c r="P9710" s="146"/>
      <c r="Q9710" s="146"/>
      <c r="R9710" s="34"/>
      <c r="S9710" s="35"/>
      <c r="T9710" s="147"/>
    </row>
    <row r="9711">
      <c r="A9711" s="147"/>
      <c r="B9711" s="64"/>
      <c r="C9711" s="147" t="s">
        <v>217</v>
      </c>
      <c r="E9711" s="161"/>
      <c r="F9711" s="162"/>
      <c r="G9711" s="147"/>
      <c r="H9711" s="146"/>
      <c r="J9711" s="146"/>
      <c r="L9711" s="150"/>
      <c r="N9711" s="163"/>
      <c r="O9711" s="146"/>
      <c r="P9711" s="146"/>
      <c r="Q9711" s="146"/>
      <c r="R9711" s="34"/>
      <c r="S9711" s="35"/>
      <c r="T9711" s="147"/>
    </row>
    <row r="9712">
      <c r="A9712" s="147"/>
      <c r="B9712" s="64"/>
      <c r="C9712" s="147" t="s">
        <v>217</v>
      </c>
      <c r="E9712" s="161"/>
      <c r="F9712" s="162"/>
      <c r="G9712" s="147"/>
      <c r="H9712" s="146"/>
      <c r="J9712" s="146"/>
      <c r="L9712" s="150"/>
      <c r="N9712" s="163"/>
      <c r="O9712" s="146"/>
      <c r="P9712" s="146"/>
      <c r="Q9712" s="146"/>
      <c r="R9712" s="34"/>
      <c r="S9712" s="35"/>
      <c r="T9712" s="147"/>
    </row>
    <row r="9713">
      <c r="A9713" s="147"/>
      <c r="B9713" s="64"/>
      <c r="C9713" s="147" t="s">
        <v>217</v>
      </c>
      <c r="E9713" s="161"/>
      <c r="F9713" s="162"/>
      <c r="G9713" s="147"/>
      <c r="H9713" s="146"/>
      <c r="J9713" s="146"/>
      <c r="L9713" s="150"/>
      <c r="N9713" s="163"/>
      <c r="O9713" s="146"/>
      <c r="P9713" s="146"/>
      <c r="Q9713" s="146"/>
      <c r="R9713" s="34"/>
      <c r="S9713" s="35"/>
      <c r="T9713" s="147"/>
    </row>
    <row r="9714">
      <c r="A9714" s="147"/>
      <c r="B9714" s="64"/>
      <c r="C9714" s="147" t="s">
        <v>217</v>
      </c>
      <c r="E9714" s="161"/>
      <c r="F9714" s="162"/>
      <c r="G9714" s="147"/>
      <c r="H9714" s="146"/>
      <c r="J9714" s="146"/>
      <c r="L9714" s="150"/>
      <c r="N9714" s="163"/>
      <c r="O9714" s="146"/>
      <c r="P9714" s="146"/>
      <c r="Q9714" s="146"/>
      <c r="R9714" s="34"/>
      <c r="S9714" s="35"/>
      <c r="T9714" s="147"/>
    </row>
    <row r="9715">
      <c r="A9715" s="147"/>
      <c r="B9715" s="64"/>
      <c r="C9715" s="147" t="s">
        <v>217</v>
      </c>
      <c r="E9715" s="161"/>
      <c r="F9715" s="162"/>
      <c r="G9715" s="147"/>
      <c r="H9715" s="146"/>
      <c r="J9715" s="146"/>
      <c r="L9715" s="150"/>
      <c r="N9715" s="163"/>
      <c r="O9715" s="146"/>
      <c r="P9715" s="146"/>
      <c r="Q9715" s="146"/>
      <c r="R9715" s="34"/>
      <c r="S9715" s="35"/>
      <c r="T9715" s="147"/>
    </row>
    <row r="9716">
      <c r="A9716" s="147"/>
      <c r="B9716" s="64"/>
      <c r="C9716" s="147" t="s">
        <v>217</v>
      </c>
      <c r="E9716" s="161"/>
      <c r="F9716" s="162"/>
      <c r="G9716" s="147"/>
      <c r="H9716" s="146"/>
      <c r="J9716" s="146"/>
      <c r="L9716" s="150"/>
      <c r="N9716" s="163"/>
      <c r="O9716" s="146"/>
      <c r="P9716" s="146"/>
      <c r="Q9716" s="146"/>
      <c r="R9716" s="34"/>
      <c r="S9716" s="35"/>
      <c r="T9716" s="147"/>
    </row>
    <row r="9717">
      <c r="A9717" s="147"/>
      <c r="B9717" s="64"/>
      <c r="C9717" s="147" t="s">
        <v>217</v>
      </c>
      <c r="E9717" s="161"/>
      <c r="F9717" s="162"/>
      <c r="G9717" s="147"/>
      <c r="H9717" s="146"/>
      <c r="J9717" s="146"/>
      <c r="L9717" s="150"/>
      <c r="N9717" s="163"/>
      <c r="O9717" s="146"/>
      <c r="P9717" s="146"/>
      <c r="Q9717" s="146"/>
      <c r="R9717" s="34"/>
      <c r="S9717" s="35"/>
      <c r="T9717" s="147"/>
    </row>
    <row r="9718">
      <c r="A9718" s="147"/>
      <c r="B9718" s="64"/>
      <c r="C9718" s="147" t="s">
        <v>217</v>
      </c>
      <c r="E9718" s="161"/>
      <c r="F9718" s="162"/>
      <c r="G9718" s="147"/>
      <c r="H9718" s="146"/>
      <c r="J9718" s="146"/>
      <c r="L9718" s="150"/>
      <c r="N9718" s="163"/>
      <c r="O9718" s="146"/>
      <c r="P9718" s="146"/>
      <c r="Q9718" s="146"/>
      <c r="R9718" s="34"/>
      <c r="S9718" s="35"/>
      <c r="T9718" s="147"/>
    </row>
    <row r="9719">
      <c r="A9719" s="147"/>
      <c r="B9719" s="64"/>
      <c r="C9719" s="147" t="s">
        <v>217</v>
      </c>
      <c r="E9719" s="161"/>
      <c r="F9719" s="162"/>
      <c r="G9719" s="147"/>
      <c r="H9719" s="146"/>
      <c r="J9719" s="146"/>
      <c r="L9719" s="150"/>
      <c r="N9719" s="163"/>
      <c r="O9719" s="146"/>
      <c r="P9719" s="146"/>
      <c r="Q9719" s="146"/>
      <c r="R9719" s="34"/>
      <c r="S9719" s="35"/>
      <c r="T9719" s="147"/>
    </row>
    <row r="9720">
      <c r="A9720" s="147"/>
      <c r="B9720" s="64"/>
      <c r="C9720" s="147" t="s">
        <v>217</v>
      </c>
      <c r="E9720" s="161"/>
      <c r="F9720" s="162"/>
      <c r="G9720" s="147"/>
      <c r="H9720" s="146"/>
      <c r="J9720" s="146"/>
      <c r="L9720" s="150"/>
      <c r="N9720" s="163"/>
      <c r="O9720" s="146"/>
      <c r="P9720" s="146"/>
      <c r="Q9720" s="146"/>
      <c r="R9720" s="34"/>
      <c r="S9720" s="35"/>
      <c r="T9720" s="147"/>
    </row>
    <row r="9721">
      <c r="A9721" s="147"/>
      <c r="B9721" s="64"/>
      <c r="C9721" s="147" t="s">
        <v>217</v>
      </c>
      <c r="E9721" s="161"/>
      <c r="F9721" s="162"/>
      <c r="G9721" s="147"/>
      <c r="H9721" s="146"/>
      <c r="J9721" s="146"/>
      <c r="L9721" s="150"/>
      <c r="N9721" s="163"/>
      <c r="O9721" s="146"/>
      <c r="P9721" s="146"/>
      <c r="Q9721" s="146"/>
      <c r="R9721" s="34"/>
      <c r="S9721" s="35"/>
      <c r="T9721" s="147"/>
    </row>
    <row r="9722">
      <c r="A9722" s="147"/>
      <c r="B9722" s="64"/>
      <c r="C9722" s="147" t="s">
        <v>217</v>
      </c>
      <c r="E9722" s="161"/>
      <c r="F9722" s="162"/>
      <c r="G9722" s="147"/>
      <c r="H9722" s="146"/>
      <c r="J9722" s="146"/>
      <c r="L9722" s="150"/>
      <c r="N9722" s="163"/>
      <c r="O9722" s="146"/>
      <c r="P9722" s="146"/>
      <c r="Q9722" s="146"/>
      <c r="R9722" s="34"/>
      <c r="S9722" s="35"/>
      <c r="T9722" s="147"/>
    </row>
    <row r="9723">
      <c r="A9723" s="147"/>
      <c r="B9723" s="64"/>
      <c r="C9723" s="147" t="s">
        <v>217</v>
      </c>
      <c r="E9723" s="161"/>
      <c r="F9723" s="162"/>
      <c r="G9723" s="147"/>
      <c r="H9723" s="146"/>
      <c r="J9723" s="146"/>
      <c r="L9723" s="150"/>
      <c r="N9723" s="163"/>
      <c r="O9723" s="146"/>
      <c r="P9723" s="146"/>
      <c r="Q9723" s="146"/>
      <c r="R9723" s="34"/>
      <c r="S9723" s="35"/>
      <c r="T9723" s="147"/>
    </row>
    <row r="9724">
      <c r="A9724" s="147"/>
      <c r="B9724" s="64"/>
      <c r="C9724" s="147" t="s">
        <v>217</v>
      </c>
      <c r="E9724" s="161"/>
      <c r="F9724" s="162"/>
      <c r="G9724" s="147"/>
      <c r="H9724" s="146"/>
      <c r="J9724" s="146"/>
      <c r="L9724" s="150"/>
      <c r="N9724" s="163"/>
      <c r="O9724" s="146"/>
      <c r="P9724" s="146"/>
      <c r="Q9724" s="146"/>
      <c r="R9724" s="34"/>
      <c r="S9724" s="35"/>
      <c r="T9724" s="147"/>
    </row>
    <row r="9725">
      <c r="A9725" s="147"/>
      <c r="B9725" s="64"/>
      <c r="C9725" s="147" t="s">
        <v>217</v>
      </c>
      <c r="E9725" s="161"/>
      <c r="F9725" s="162"/>
      <c r="G9725" s="147"/>
      <c r="H9725" s="146"/>
      <c r="J9725" s="146"/>
      <c r="L9725" s="150"/>
      <c r="N9725" s="163"/>
      <c r="O9725" s="146"/>
      <c r="P9725" s="146"/>
      <c r="Q9725" s="146"/>
      <c r="R9725" s="34"/>
      <c r="S9725" s="35"/>
      <c r="T9725" s="147"/>
    </row>
    <row r="9726">
      <c r="A9726" s="147"/>
      <c r="B9726" s="64"/>
      <c r="C9726" s="147" t="s">
        <v>217</v>
      </c>
      <c r="E9726" s="161"/>
      <c r="F9726" s="162"/>
      <c r="G9726" s="147"/>
      <c r="H9726" s="146"/>
      <c r="J9726" s="146"/>
      <c r="L9726" s="150"/>
      <c r="N9726" s="163"/>
      <c r="O9726" s="146"/>
      <c r="P9726" s="146"/>
      <c r="Q9726" s="146"/>
      <c r="R9726" s="34"/>
      <c r="S9726" s="35"/>
      <c r="T9726" s="147"/>
    </row>
    <row r="9727">
      <c r="A9727" s="147"/>
      <c r="B9727" s="64"/>
      <c r="C9727" s="147" t="s">
        <v>217</v>
      </c>
      <c r="E9727" s="161"/>
      <c r="F9727" s="162"/>
      <c r="G9727" s="147"/>
      <c r="H9727" s="146"/>
      <c r="J9727" s="146"/>
      <c r="L9727" s="150"/>
      <c r="N9727" s="163"/>
      <c r="O9727" s="146"/>
      <c r="P9727" s="146"/>
      <c r="Q9727" s="146"/>
      <c r="R9727" s="34"/>
      <c r="S9727" s="35"/>
      <c r="T9727" s="147"/>
    </row>
    <row r="9728">
      <c r="A9728" s="147"/>
      <c r="B9728" s="64"/>
      <c r="C9728" s="147" t="s">
        <v>217</v>
      </c>
      <c r="E9728" s="161"/>
      <c r="F9728" s="162"/>
      <c r="G9728" s="147"/>
      <c r="H9728" s="146"/>
      <c r="J9728" s="146"/>
      <c r="L9728" s="150"/>
      <c r="N9728" s="163"/>
      <c r="O9728" s="146"/>
      <c r="P9728" s="146"/>
      <c r="Q9728" s="146"/>
      <c r="R9728" s="34"/>
      <c r="S9728" s="35"/>
      <c r="T9728" s="147"/>
    </row>
    <row r="9729">
      <c r="A9729" s="147"/>
      <c r="B9729" s="64"/>
      <c r="C9729" s="147" t="s">
        <v>217</v>
      </c>
      <c r="E9729" s="161"/>
      <c r="F9729" s="162"/>
      <c r="G9729" s="147"/>
      <c r="H9729" s="146"/>
      <c r="J9729" s="146"/>
      <c r="L9729" s="150"/>
      <c r="N9729" s="163"/>
      <c r="O9729" s="146"/>
      <c r="P9729" s="146"/>
      <c r="Q9729" s="146"/>
      <c r="R9729" s="34"/>
      <c r="S9729" s="35"/>
      <c r="T9729" s="147"/>
    </row>
    <row r="9730">
      <c r="A9730" s="147"/>
      <c r="B9730" s="64"/>
      <c r="C9730" s="147" t="s">
        <v>217</v>
      </c>
      <c r="E9730" s="161"/>
      <c r="F9730" s="162"/>
      <c r="G9730" s="147"/>
      <c r="H9730" s="146"/>
      <c r="J9730" s="146"/>
      <c r="L9730" s="150"/>
      <c r="N9730" s="163"/>
      <c r="O9730" s="146"/>
      <c r="P9730" s="146"/>
      <c r="Q9730" s="146"/>
      <c r="R9730" s="34"/>
      <c r="S9730" s="35"/>
      <c r="T9730" s="147"/>
    </row>
    <row r="9731">
      <c r="A9731" s="147"/>
      <c r="B9731" s="64"/>
      <c r="C9731" s="147" t="s">
        <v>217</v>
      </c>
      <c r="E9731" s="161"/>
      <c r="F9731" s="162"/>
      <c r="G9731" s="147"/>
      <c r="H9731" s="146"/>
      <c r="J9731" s="146"/>
      <c r="L9731" s="150"/>
      <c r="N9731" s="163"/>
      <c r="O9731" s="146"/>
      <c r="P9731" s="146"/>
      <c r="Q9731" s="146"/>
      <c r="R9731" s="34"/>
      <c r="S9731" s="35"/>
      <c r="T9731" s="147"/>
    </row>
    <row r="9732">
      <c r="A9732" s="147"/>
      <c r="B9732" s="64"/>
      <c r="C9732" s="147" t="s">
        <v>217</v>
      </c>
      <c r="E9732" s="161"/>
      <c r="F9732" s="162"/>
      <c r="G9732" s="147"/>
      <c r="H9732" s="146"/>
      <c r="J9732" s="146"/>
      <c r="L9732" s="150"/>
      <c r="N9732" s="163"/>
      <c r="O9732" s="146"/>
      <c r="P9732" s="146"/>
      <c r="Q9732" s="146"/>
      <c r="R9732" s="34"/>
      <c r="S9732" s="35"/>
      <c r="T9732" s="147"/>
    </row>
    <row r="9733">
      <c r="A9733" s="147"/>
      <c r="B9733" s="64"/>
      <c r="C9733" s="147" t="s">
        <v>217</v>
      </c>
      <c r="E9733" s="161"/>
      <c r="F9733" s="162"/>
      <c r="G9733" s="147"/>
      <c r="H9733" s="146"/>
      <c r="J9733" s="146"/>
      <c r="L9733" s="150"/>
      <c r="N9733" s="163"/>
      <c r="O9733" s="146"/>
      <c r="P9733" s="146"/>
      <c r="Q9733" s="146"/>
      <c r="R9733" s="34"/>
      <c r="S9733" s="35"/>
      <c r="T9733" s="147"/>
    </row>
    <row r="9734">
      <c r="A9734" s="147"/>
      <c r="B9734" s="64"/>
      <c r="C9734" s="147" t="s">
        <v>217</v>
      </c>
      <c r="E9734" s="161"/>
      <c r="F9734" s="162"/>
      <c r="G9734" s="147"/>
      <c r="H9734" s="146"/>
      <c r="J9734" s="146"/>
      <c r="L9734" s="150"/>
      <c r="N9734" s="163"/>
      <c r="O9734" s="146"/>
      <c r="P9734" s="146"/>
      <c r="Q9734" s="146"/>
      <c r="R9734" s="34"/>
      <c r="S9734" s="35"/>
      <c r="T9734" s="147"/>
    </row>
    <row r="9735">
      <c r="A9735" s="147"/>
      <c r="B9735" s="64"/>
      <c r="C9735" s="147" t="s">
        <v>217</v>
      </c>
      <c r="E9735" s="161"/>
      <c r="F9735" s="162"/>
      <c r="G9735" s="147"/>
      <c r="H9735" s="146"/>
      <c r="J9735" s="146"/>
      <c r="L9735" s="150"/>
      <c r="N9735" s="163"/>
      <c r="O9735" s="146"/>
      <c r="P9735" s="146"/>
      <c r="Q9735" s="146"/>
      <c r="R9735" s="34"/>
      <c r="S9735" s="35"/>
      <c r="T9735" s="147"/>
    </row>
    <row r="9736">
      <c r="A9736" s="147"/>
      <c r="B9736" s="64"/>
      <c r="C9736" s="147" t="s">
        <v>217</v>
      </c>
      <c r="E9736" s="161"/>
      <c r="F9736" s="162"/>
      <c r="G9736" s="147"/>
      <c r="H9736" s="146"/>
      <c r="J9736" s="146"/>
      <c r="L9736" s="150"/>
      <c r="N9736" s="163"/>
      <c r="O9736" s="146"/>
      <c r="P9736" s="146"/>
      <c r="Q9736" s="146"/>
      <c r="R9736" s="34"/>
      <c r="S9736" s="35"/>
      <c r="T9736" s="147"/>
    </row>
    <row r="9737">
      <c r="A9737" s="147"/>
      <c r="B9737" s="64"/>
      <c r="C9737" s="147" t="s">
        <v>217</v>
      </c>
      <c r="E9737" s="161"/>
      <c r="F9737" s="162"/>
      <c r="G9737" s="147"/>
      <c r="H9737" s="146"/>
      <c r="J9737" s="146"/>
      <c r="L9737" s="150"/>
      <c r="N9737" s="163"/>
      <c r="O9737" s="146"/>
      <c r="P9737" s="146"/>
      <c r="Q9737" s="146"/>
      <c r="R9737" s="34"/>
      <c r="S9737" s="35"/>
      <c r="T9737" s="147"/>
    </row>
    <row r="9738">
      <c r="A9738" s="147"/>
      <c r="B9738" s="64"/>
      <c r="C9738" s="147" t="s">
        <v>217</v>
      </c>
      <c r="E9738" s="161"/>
      <c r="F9738" s="162"/>
      <c r="G9738" s="147"/>
      <c r="H9738" s="146"/>
      <c r="J9738" s="146"/>
      <c r="L9738" s="150"/>
      <c r="N9738" s="163"/>
      <c r="O9738" s="146"/>
      <c r="P9738" s="146"/>
      <c r="Q9738" s="146"/>
      <c r="R9738" s="34"/>
      <c r="S9738" s="35"/>
      <c r="T9738" s="147"/>
    </row>
    <row r="9739">
      <c r="A9739" s="147"/>
      <c r="B9739" s="64"/>
      <c r="C9739" s="147" t="s">
        <v>217</v>
      </c>
      <c r="E9739" s="161"/>
      <c r="F9739" s="162"/>
      <c r="G9739" s="147"/>
      <c r="H9739" s="146"/>
      <c r="J9739" s="146"/>
      <c r="L9739" s="150"/>
      <c r="N9739" s="163"/>
      <c r="O9739" s="146"/>
      <c r="P9739" s="146"/>
      <c r="Q9739" s="146"/>
      <c r="R9739" s="34"/>
      <c r="S9739" s="35"/>
      <c r="T9739" s="147"/>
    </row>
    <row r="9740">
      <c r="A9740" s="147"/>
      <c r="B9740" s="64"/>
      <c r="C9740" s="147" t="s">
        <v>217</v>
      </c>
      <c r="E9740" s="161"/>
      <c r="F9740" s="162"/>
      <c r="G9740" s="147"/>
      <c r="H9740" s="146"/>
      <c r="J9740" s="146"/>
      <c r="L9740" s="150"/>
      <c r="N9740" s="163"/>
      <c r="O9740" s="146"/>
      <c r="P9740" s="146"/>
      <c r="Q9740" s="146"/>
      <c r="R9740" s="34"/>
      <c r="S9740" s="35"/>
      <c r="T9740" s="147"/>
    </row>
    <row r="9741">
      <c r="A9741" s="147"/>
      <c r="B9741" s="64"/>
      <c r="C9741" s="147" t="s">
        <v>217</v>
      </c>
      <c r="E9741" s="161"/>
      <c r="F9741" s="162"/>
      <c r="G9741" s="147"/>
      <c r="H9741" s="146"/>
      <c r="J9741" s="146"/>
      <c r="L9741" s="150"/>
      <c r="N9741" s="163"/>
      <c r="O9741" s="146"/>
      <c r="P9741" s="146"/>
      <c r="Q9741" s="146"/>
      <c r="R9741" s="34"/>
      <c r="S9741" s="35"/>
      <c r="T9741" s="147"/>
    </row>
    <row r="9742">
      <c r="A9742" s="147"/>
      <c r="B9742" s="64"/>
      <c r="C9742" s="147" t="s">
        <v>217</v>
      </c>
      <c r="E9742" s="161"/>
      <c r="F9742" s="162"/>
      <c r="G9742" s="147"/>
      <c r="H9742" s="146"/>
      <c r="J9742" s="146"/>
      <c r="L9742" s="150"/>
      <c r="N9742" s="163"/>
      <c r="O9742" s="146"/>
      <c r="P9742" s="146"/>
      <c r="Q9742" s="146"/>
      <c r="R9742" s="34"/>
      <c r="S9742" s="35"/>
      <c r="T9742" s="147"/>
    </row>
    <row r="9743">
      <c r="A9743" s="147"/>
      <c r="B9743" s="64"/>
      <c r="C9743" s="147" t="s">
        <v>217</v>
      </c>
      <c r="E9743" s="161"/>
      <c r="F9743" s="162"/>
      <c r="G9743" s="147"/>
      <c r="H9743" s="146"/>
      <c r="J9743" s="146"/>
      <c r="L9743" s="150"/>
      <c r="N9743" s="163"/>
      <c r="O9743" s="146"/>
      <c r="P9743" s="146"/>
      <c r="Q9743" s="146"/>
      <c r="R9743" s="34"/>
      <c r="S9743" s="35"/>
      <c r="T9743" s="147"/>
    </row>
    <row r="9744">
      <c r="A9744" s="147"/>
      <c r="B9744" s="64"/>
      <c r="C9744" s="147" t="s">
        <v>217</v>
      </c>
      <c r="E9744" s="161"/>
      <c r="F9744" s="162"/>
      <c r="G9744" s="147"/>
      <c r="H9744" s="146"/>
      <c r="J9744" s="146"/>
      <c r="L9744" s="150"/>
      <c r="N9744" s="163"/>
      <c r="O9744" s="146"/>
      <c r="P9744" s="146"/>
      <c r="Q9744" s="146"/>
      <c r="R9744" s="34"/>
      <c r="S9744" s="35"/>
      <c r="T9744" s="147"/>
    </row>
    <row r="9745">
      <c r="A9745" s="147"/>
      <c r="B9745" s="64"/>
      <c r="C9745" s="147" t="s">
        <v>217</v>
      </c>
      <c r="E9745" s="161"/>
      <c r="F9745" s="162"/>
      <c r="G9745" s="147"/>
      <c r="H9745" s="146"/>
      <c r="J9745" s="146"/>
      <c r="L9745" s="150"/>
      <c r="N9745" s="163"/>
      <c r="O9745" s="146"/>
      <c r="P9745" s="146"/>
      <c r="Q9745" s="146"/>
      <c r="R9745" s="34"/>
      <c r="S9745" s="35"/>
      <c r="T9745" s="147"/>
    </row>
    <row r="9746">
      <c r="A9746" s="147"/>
      <c r="B9746" s="64"/>
      <c r="C9746" s="147" t="s">
        <v>217</v>
      </c>
      <c r="E9746" s="161"/>
      <c r="F9746" s="162"/>
      <c r="G9746" s="147"/>
      <c r="H9746" s="146"/>
      <c r="J9746" s="146"/>
      <c r="L9746" s="150"/>
      <c r="N9746" s="163"/>
      <c r="O9746" s="146"/>
      <c r="P9746" s="146"/>
      <c r="Q9746" s="146"/>
      <c r="R9746" s="34"/>
      <c r="S9746" s="35"/>
      <c r="T9746" s="147"/>
    </row>
    <row r="9747">
      <c r="A9747" s="147"/>
      <c r="B9747" s="64"/>
      <c r="C9747" s="147" t="s">
        <v>217</v>
      </c>
      <c r="E9747" s="161"/>
      <c r="F9747" s="162"/>
      <c r="G9747" s="147"/>
      <c r="H9747" s="146"/>
      <c r="J9747" s="146"/>
      <c r="L9747" s="150"/>
      <c r="N9747" s="163"/>
      <c r="O9747" s="146"/>
      <c r="P9747" s="146"/>
      <c r="Q9747" s="146"/>
      <c r="R9747" s="34"/>
      <c r="S9747" s="35"/>
      <c r="T9747" s="147"/>
    </row>
    <row r="9748">
      <c r="A9748" s="147"/>
      <c r="B9748" s="64"/>
      <c r="C9748" s="147" t="s">
        <v>217</v>
      </c>
      <c r="E9748" s="161"/>
      <c r="F9748" s="162"/>
      <c r="G9748" s="147"/>
      <c r="H9748" s="146"/>
      <c r="J9748" s="146"/>
      <c r="L9748" s="150"/>
      <c r="N9748" s="163"/>
      <c r="O9748" s="146"/>
      <c r="P9748" s="146"/>
      <c r="Q9748" s="146"/>
      <c r="R9748" s="34"/>
      <c r="S9748" s="35"/>
      <c r="T9748" s="147"/>
    </row>
    <row r="9749">
      <c r="A9749" s="147"/>
      <c r="B9749" s="64"/>
      <c r="C9749" s="147" t="s">
        <v>217</v>
      </c>
      <c r="E9749" s="161"/>
      <c r="F9749" s="162"/>
      <c r="G9749" s="147"/>
      <c r="H9749" s="146"/>
      <c r="J9749" s="146"/>
      <c r="L9749" s="150"/>
      <c r="N9749" s="163"/>
      <c r="O9749" s="146"/>
      <c r="P9749" s="146"/>
      <c r="Q9749" s="146"/>
      <c r="R9749" s="34"/>
      <c r="S9749" s="35"/>
      <c r="T9749" s="147"/>
    </row>
    <row r="9750">
      <c r="A9750" s="147"/>
      <c r="B9750" s="64"/>
      <c r="C9750" s="147" t="s">
        <v>217</v>
      </c>
      <c r="E9750" s="161"/>
      <c r="F9750" s="162"/>
      <c r="G9750" s="147"/>
      <c r="H9750" s="146"/>
      <c r="J9750" s="146"/>
      <c r="L9750" s="150"/>
      <c r="N9750" s="163"/>
      <c r="O9750" s="146"/>
      <c r="P9750" s="146"/>
      <c r="Q9750" s="146"/>
      <c r="R9750" s="34"/>
      <c r="S9750" s="35"/>
      <c r="T9750" s="147"/>
    </row>
    <row r="9751">
      <c r="A9751" s="147"/>
      <c r="B9751" s="64"/>
      <c r="C9751" s="147" t="s">
        <v>217</v>
      </c>
      <c r="E9751" s="161"/>
      <c r="F9751" s="162"/>
      <c r="G9751" s="147"/>
      <c r="H9751" s="146"/>
      <c r="J9751" s="146"/>
      <c r="L9751" s="150"/>
      <c r="N9751" s="163"/>
      <c r="O9751" s="146"/>
      <c r="P9751" s="146"/>
      <c r="Q9751" s="146"/>
      <c r="R9751" s="34"/>
      <c r="S9751" s="35"/>
      <c r="T9751" s="147"/>
    </row>
    <row r="9752">
      <c r="A9752" s="147"/>
      <c r="B9752" s="64"/>
      <c r="C9752" s="147" t="s">
        <v>217</v>
      </c>
      <c r="E9752" s="161"/>
      <c r="F9752" s="162"/>
      <c r="G9752" s="147"/>
      <c r="H9752" s="146"/>
      <c r="J9752" s="146"/>
      <c r="L9752" s="150"/>
      <c r="N9752" s="163"/>
      <c r="O9752" s="146"/>
      <c r="P9752" s="146"/>
      <c r="Q9752" s="146"/>
      <c r="R9752" s="34"/>
      <c r="S9752" s="35"/>
      <c r="T9752" s="147"/>
    </row>
    <row r="9753">
      <c r="A9753" s="147"/>
      <c r="B9753" s="64"/>
      <c r="C9753" s="147" t="s">
        <v>217</v>
      </c>
      <c r="E9753" s="161"/>
      <c r="F9753" s="162"/>
      <c r="G9753" s="147"/>
      <c r="H9753" s="146"/>
      <c r="J9753" s="146"/>
      <c r="L9753" s="150"/>
      <c r="N9753" s="163"/>
      <c r="O9753" s="146"/>
      <c r="P9753" s="146"/>
      <c r="Q9753" s="146"/>
      <c r="R9753" s="34"/>
      <c r="S9753" s="35"/>
      <c r="T9753" s="147"/>
    </row>
    <row r="9754">
      <c r="A9754" s="147"/>
      <c r="B9754" s="64"/>
      <c r="C9754" s="147" t="s">
        <v>217</v>
      </c>
      <c r="E9754" s="161"/>
      <c r="F9754" s="162"/>
      <c r="G9754" s="147"/>
      <c r="H9754" s="146"/>
      <c r="J9754" s="146"/>
      <c r="L9754" s="150"/>
      <c r="N9754" s="163"/>
      <c r="O9754" s="146"/>
      <c r="P9754" s="146"/>
      <c r="Q9754" s="146"/>
      <c r="R9754" s="34"/>
      <c r="S9754" s="35"/>
      <c r="T9754" s="147"/>
    </row>
    <row r="9755">
      <c r="A9755" s="147"/>
      <c r="B9755" s="64"/>
      <c r="C9755" s="147" t="s">
        <v>217</v>
      </c>
      <c r="E9755" s="161"/>
      <c r="F9755" s="162"/>
      <c r="G9755" s="147"/>
      <c r="H9755" s="146"/>
      <c r="J9755" s="146"/>
      <c r="L9755" s="150"/>
      <c r="N9755" s="163"/>
      <c r="O9755" s="146"/>
      <c r="P9755" s="146"/>
      <c r="Q9755" s="146"/>
      <c r="R9755" s="34"/>
      <c r="S9755" s="35"/>
      <c r="T9755" s="147"/>
    </row>
    <row r="9756">
      <c r="A9756" s="147"/>
      <c r="B9756" s="64"/>
      <c r="C9756" s="147" t="s">
        <v>217</v>
      </c>
      <c r="E9756" s="161"/>
      <c r="F9756" s="162"/>
      <c r="G9756" s="147"/>
      <c r="H9756" s="146"/>
      <c r="J9756" s="146"/>
      <c r="L9756" s="150"/>
      <c r="N9756" s="163"/>
      <c r="O9756" s="146"/>
      <c r="P9756" s="146"/>
      <c r="Q9756" s="146"/>
      <c r="R9756" s="34"/>
      <c r="S9756" s="35"/>
      <c r="T9756" s="147"/>
    </row>
    <row r="9757">
      <c r="A9757" s="147"/>
      <c r="B9757" s="64"/>
      <c r="C9757" s="147" t="s">
        <v>217</v>
      </c>
      <c r="E9757" s="161"/>
      <c r="F9757" s="162"/>
      <c r="G9757" s="147"/>
      <c r="H9757" s="146"/>
      <c r="J9757" s="146"/>
      <c r="L9757" s="150"/>
      <c r="N9757" s="163"/>
      <c r="O9757" s="146"/>
      <c r="P9757" s="146"/>
      <c r="Q9757" s="146"/>
      <c r="R9757" s="34"/>
      <c r="S9757" s="35"/>
      <c r="T9757" s="147"/>
    </row>
    <row r="9758">
      <c r="A9758" s="147"/>
      <c r="B9758" s="64"/>
      <c r="C9758" s="147" t="s">
        <v>217</v>
      </c>
      <c r="E9758" s="161"/>
      <c r="F9758" s="162"/>
      <c r="G9758" s="147"/>
      <c r="H9758" s="146"/>
      <c r="J9758" s="146"/>
      <c r="L9758" s="150"/>
      <c r="N9758" s="163"/>
      <c r="O9758" s="146"/>
      <c r="P9758" s="146"/>
      <c r="Q9758" s="146"/>
      <c r="R9758" s="34"/>
      <c r="S9758" s="35"/>
      <c r="T9758" s="147"/>
    </row>
    <row r="9759">
      <c r="A9759" s="147"/>
      <c r="B9759" s="64"/>
      <c r="C9759" s="147" t="s">
        <v>217</v>
      </c>
      <c r="E9759" s="161"/>
      <c r="F9759" s="162"/>
      <c r="G9759" s="147"/>
      <c r="H9759" s="146"/>
      <c r="J9759" s="146"/>
      <c r="L9759" s="150"/>
      <c r="N9759" s="163"/>
      <c r="O9759" s="146"/>
      <c r="P9759" s="146"/>
      <c r="Q9759" s="146"/>
      <c r="R9759" s="34"/>
      <c r="S9759" s="35"/>
      <c r="T9759" s="147"/>
    </row>
    <row r="9760">
      <c r="A9760" s="147"/>
      <c r="B9760" s="64"/>
      <c r="C9760" s="147" t="s">
        <v>217</v>
      </c>
      <c r="E9760" s="161"/>
      <c r="F9760" s="162"/>
      <c r="G9760" s="147"/>
      <c r="H9760" s="146"/>
      <c r="J9760" s="146"/>
      <c r="L9760" s="150"/>
      <c r="N9760" s="163"/>
      <c r="O9760" s="146"/>
      <c r="P9760" s="146"/>
      <c r="Q9760" s="146"/>
      <c r="R9760" s="34"/>
      <c r="S9760" s="35"/>
      <c r="T9760" s="147"/>
    </row>
    <row r="9761">
      <c r="A9761" s="147"/>
      <c r="B9761" s="64"/>
      <c r="C9761" s="147" t="s">
        <v>217</v>
      </c>
      <c r="E9761" s="161"/>
      <c r="F9761" s="162"/>
      <c r="G9761" s="147"/>
      <c r="H9761" s="146"/>
      <c r="J9761" s="146"/>
      <c r="L9761" s="150"/>
      <c r="N9761" s="163"/>
      <c r="O9761" s="146"/>
      <c r="P9761" s="146"/>
      <c r="Q9761" s="146"/>
      <c r="R9761" s="34"/>
      <c r="S9761" s="35"/>
      <c r="T9761" s="147"/>
    </row>
    <row r="9762">
      <c r="A9762" s="147"/>
      <c r="B9762" s="64"/>
      <c r="C9762" s="147" t="s">
        <v>217</v>
      </c>
      <c r="E9762" s="161"/>
      <c r="F9762" s="162"/>
      <c r="G9762" s="147"/>
      <c r="H9762" s="146"/>
      <c r="J9762" s="146"/>
      <c r="L9762" s="150"/>
      <c r="N9762" s="163"/>
      <c r="O9762" s="146"/>
      <c r="P9762" s="146"/>
      <c r="Q9762" s="146"/>
      <c r="R9762" s="34"/>
      <c r="S9762" s="35"/>
      <c r="T9762" s="147"/>
    </row>
    <row r="9763">
      <c r="A9763" s="147"/>
      <c r="B9763" s="64"/>
      <c r="C9763" s="147" t="s">
        <v>217</v>
      </c>
      <c r="E9763" s="161"/>
      <c r="F9763" s="162"/>
      <c r="G9763" s="147"/>
      <c r="H9763" s="146"/>
      <c r="J9763" s="146"/>
      <c r="L9763" s="150"/>
      <c r="N9763" s="163"/>
      <c r="O9763" s="146"/>
      <c r="P9763" s="146"/>
      <c r="Q9763" s="146"/>
      <c r="R9763" s="34"/>
      <c r="S9763" s="35"/>
      <c r="T9763" s="147"/>
    </row>
    <row r="9764">
      <c r="A9764" s="147"/>
      <c r="B9764" s="64"/>
      <c r="C9764" s="147" t="s">
        <v>217</v>
      </c>
      <c r="E9764" s="161"/>
      <c r="F9764" s="162"/>
      <c r="G9764" s="147"/>
      <c r="H9764" s="146"/>
      <c r="J9764" s="146"/>
      <c r="L9764" s="150"/>
      <c r="N9764" s="163"/>
      <c r="O9764" s="146"/>
      <c r="P9764" s="146"/>
      <c r="Q9764" s="146"/>
      <c r="R9764" s="34"/>
      <c r="S9764" s="35"/>
      <c r="T9764" s="147"/>
    </row>
    <row r="9765">
      <c r="A9765" s="147"/>
      <c r="B9765" s="64"/>
      <c r="C9765" s="147" t="s">
        <v>217</v>
      </c>
      <c r="E9765" s="161"/>
      <c r="F9765" s="162"/>
      <c r="G9765" s="147"/>
      <c r="H9765" s="146"/>
      <c r="J9765" s="146"/>
      <c r="L9765" s="150"/>
      <c r="N9765" s="163"/>
      <c r="O9765" s="146"/>
      <c r="P9765" s="146"/>
      <c r="Q9765" s="146"/>
      <c r="R9765" s="34"/>
      <c r="S9765" s="35"/>
      <c r="T9765" s="147"/>
    </row>
    <row r="9766">
      <c r="A9766" s="147"/>
      <c r="B9766" s="64"/>
      <c r="C9766" s="147" t="s">
        <v>217</v>
      </c>
      <c r="E9766" s="161"/>
      <c r="F9766" s="162"/>
      <c r="G9766" s="147"/>
      <c r="H9766" s="146"/>
      <c r="J9766" s="146"/>
      <c r="L9766" s="150"/>
      <c r="N9766" s="163"/>
      <c r="O9766" s="146"/>
      <c r="P9766" s="146"/>
      <c r="Q9766" s="146"/>
      <c r="R9766" s="34"/>
      <c r="S9766" s="35"/>
      <c r="T9766" s="147"/>
    </row>
    <row r="9767">
      <c r="A9767" s="147"/>
      <c r="B9767" s="64"/>
      <c r="C9767" s="147" t="s">
        <v>217</v>
      </c>
      <c r="E9767" s="161"/>
      <c r="F9767" s="162"/>
      <c r="G9767" s="147"/>
      <c r="H9767" s="146"/>
      <c r="J9767" s="146"/>
      <c r="L9767" s="150"/>
      <c r="N9767" s="163"/>
      <c r="O9767" s="146"/>
      <c r="P9767" s="146"/>
      <c r="Q9767" s="146"/>
      <c r="R9767" s="34"/>
      <c r="S9767" s="35"/>
      <c r="T9767" s="147"/>
    </row>
    <row r="9768">
      <c r="A9768" s="147"/>
      <c r="B9768" s="64"/>
      <c r="C9768" s="147" t="s">
        <v>217</v>
      </c>
      <c r="E9768" s="161"/>
      <c r="F9768" s="162"/>
      <c r="G9768" s="147"/>
      <c r="H9768" s="146"/>
      <c r="J9768" s="146"/>
      <c r="L9768" s="150"/>
      <c r="N9768" s="163"/>
      <c r="O9768" s="146"/>
      <c r="P9768" s="146"/>
      <c r="Q9768" s="146"/>
      <c r="R9768" s="34"/>
      <c r="S9768" s="35"/>
      <c r="T9768" s="147"/>
    </row>
    <row r="9769">
      <c r="A9769" s="147"/>
      <c r="B9769" s="64"/>
      <c r="C9769" s="147" t="s">
        <v>217</v>
      </c>
      <c r="E9769" s="161"/>
      <c r="F9769" s="162"/>
      <c r="G9769" s="147"/>
      <c r="H9769" s="146"/>
      <c r="J9769" s="146"/>
      <c r="L9769" s="150"/>
      <c r="N9769" s="163"/>
      <c r="O9769" s="146"/>
      <c r="P9769" s="146"/>
      <c r="Q9769" s="146"/>
      <c r="R9769" s="34"/>
      <c r="S9769" s="35"/>
      <c r="T9769" s="147"/>
    </row>
    <row r="9770">
      <c r="A9770" s="147"/>
      <c r="B9770" s="64"/>
      <c r="C9770" s="147" t="s">
        <v>217</v>
      </c>
      <c r="E9770" s="161"/>
      <c r="F9770" s="162"/>
      <c r="G9770" s="147"/>
      <c r="H9770" s="146"/>
      <c r="J9770" s="146"/>
      <c r="L9770" s="150"/>
      <c r="N9770" s="163"/>
      <c r="O9770" s="146"/>
      <c r="P9770" s="146"/>
      <c r="Q9770" s="146"/>
      <c r="R9770" s="34"/>
      <c r="S9770" s="35"/>
      <c r="T9770" s="147"/>
    </row>
    <row r="9771">
      <c r="A9771" s="147"/>
      <c r="B9771" s="64"/>
      <c r="C9771" s="147" t="s">
        <v>217</v>
      </c>
      <c r="E9771" s="161"/>
      <c r="F9771" s="162"/>
      <c r="G9771" s="147"/>
      <c r="H9771" s="146"/>
      <c r="J9771" s="146"/>
      <c r="L9771" s="150"/>
      <c r="N9771" s="163"/>
      <c r="O9771" s="146"/>
      <c r="P9771" s="146"/>
      <c r="Q9771" s="146"/>
      <c r="R9771" s="34"/>
      <c r="S9771" s="35"/>
      <c r="T9771" s="147"/>
    </row>
    <row r="9772">
      <c r="A9772" s="147"/>
      <c r="B9772" s="64"/>
      <c r="C9772" s="147" t="s">
        <v>217</v>
      </c>
      <c r="E9772" s="161"/>
      <c r="F9772" s="162"/>
      <c r="G9772" s="147"/>
      <c r="H9772" s="146"/>
      <c r="J9772" s="146"/>
      <c r="L9772" s="150"/>
      <c r="N9772" s="163"/>
      <c r="O9772" s="146"/>
      <c r="P9772" s="146"/>
      <c r="Q9772" s="146"/>
      <c r="R9772" s="34"/>
      <c r="S9772" s="35"/>
      <c r="T9772" s="147"/>
    </row>
    <row r="9773">
      <c r="A9773" s="147"/>
      <c r="B9773" s="64"/>
      <c r="C9773" s="147" t="s">
        <v>217</v>
      </c>
      <c r="E9773" s="161"/>
      <c r="F9773" s="162"/>
      <c r="G9773" s="147"/>
      <c r="H9773" s="146"/>
      <c r="J9773" s="146"/>
      <c r="L9773" s="150"/>
      <c r="N9773" s="163"/>
      <c r="O9773" s="146"/>
      <c r="P9773" s="146"/>
      <c r="Q9773" s="146"/>
      <c r="R9773" s="34"/>
      <c r="S9773" s="35"/>
      <c r="T9773" s="147"/>
    </row>
    <row r="9774">
      <c r="A9774" s="147"/>
      <c r="B9774" s="64"/>
      <c r="C9774" s="147" t="s">
        <v>217</v>
      </c>
      <c r="E9774" s="161"/>
      <c r="F9774" s="162"/>
      <c r="G9774" s="147"/>
      <c r="H9774" s="146"/>
      <c r="J9774" s="146"/>
      <c r="L9774" s="150"/>
      <c r="N9774" s="163"/>
      <c r="O9774" s="146"/>
      <c r="P9774" s="146"/>
      <c r="Q9774" s="146"/>
      <c r="R9774" s="34"/>
      <c r="S9774" s="35"/>
      <c r="T9774" s="147"/>
    </row>
    <row r="9775">
      <c r="A9775" s="147"/>
      <c r="B9775" s="64"/>
      <c r="C9775" s="147" t="s">
        <v>217</v>
      </c>
      <c r="E9775" s="161"/>
      <c r="F9775" s="162"/>
      <c r="G9775" s="147"/>
      <c r="H9775" s="146"/>
      <c r="J9775" s="146"/>
      <c r="L9775" s="150"/>
      <c r="N9775" s="163"/>
      <c r="O9775" s="146"/>
      <c r="P9775" s="146"/>
      <c r="Q9775" s="146"/>
      <c r="R9775" s="34"/>
      <c r="S9775" s="35"/>
      <c r="T9775" s="147"/>
    </row>
    <row r="9776">
      <c r="A9776" s="147"/>
      <c r="B9776" s="64"/>
      <c r="C9776" s="147" t="s">
        <v>217</v>
      </c>
      <c r="E9776" s="161"/>
      <c r="F9776" s="162"/>
      <c r="G9776" s="147"/>
      <c r="H9776" s="146"/>
      <c r="J9776" s="146"/>
      <c r="L9776" s="150"/>
      <c r="N9776" s="163"/>
      <c r="O9776" s="146"/>
      <c r="P9776" s="146"/>
      <c r="Q9776" s="146"/>
      <c r="R9776" s="34"/>
      <c r="S9776" s="35"/>
      <c r="T9776" s="147"/>
    </row>
    <row r="9777">
      <c r="A9777" s="147"/>
      <c r="B9777" s="64"/>
      <c r="C9777" s="147" t="s">
        <v>217</v>
      </c>
      <c r="E9777" s="161"/>
      <c r="F9777" s="162"/>
      <c r="G9777" s="147"/>
      <c r="H9777" s="146"/>
      <c r="J9777" s="146"/>
      <c r="L9777" s="150"/>
      <c r="N9777" s="163"/>
      <c r="O9777" s="146"/>
      <c r="P9777" s="146"/>
      <c r="Q9777" s="146"/>
      <c r="R9777" s="34"/>
      <c r="S9777" s="35"/>
      <c r="T9777" s="147"/>
    </row>
    <row r="9778">
      <c r="A9778" s="147"/>
      <c r="B9778" s="64"/>
      <c r="C9778" s="147" t="s">
        <v>217</v>
      </c>
      <c r="E9778" s="161"/>
      <c r="F9778" s="162"/>
      <c r="G9778" s="147"/>
      <c r="H9778" s="146"/>
      <c r="J9778" s="146"/>
      <c r="L9778" s="150"/>
      <c r="N9778" s="163"/>
      <c r="O9778" s="146"/>
      <c r="P9778" s="146"/>
      <c r="Q9778" s="146"/>
      <c r="R9778" s="34"/>
      <c r="S9778" s="35"/>
      <c r="T9778" s="147"/>
    </row>
    <row r="9779">
      <c r="A9779" s="147"/>
      <c r="B9779" s="64"/>
      <c r="C9779" s="147" t="s">
        <v>217</v>
      </c>
      <c r="E9779" s="161"/>
      <c r="F9779" s="162"/>
      <c r="G9779" s="147"/>
      <c r="H9779" s="146"/>
      <c r="J9779" s="146"/>
      <c r="L9779" s="150"/>
      <c r="N9779" s="163"/>
      <c r="O9779" s="146"/>
      <c r="P9779" s="146"/>
      <c r="Q9779" s="146"/>
      <c r="R9779" s="34"/>
      <c r="S9779" s="35"/>
      <c r="T9779" s="147"/>
    </row>
    <row r="9780">
      <c r="A9780" s="147"/>
      <c r="B9780" s="64"/>
      <c r="C9780" s="147" t="s">
        <v>217</v>
      </c>
      <c r="E9780" s="161"/>
      <c r="F9780" s="162"/>
      <c r="G9780" s="147"/>
      <c r="H9780" s="146"/>
      <c r="J9780" s="146"/>
      <c r="L9780" s="150"/>
      <c r="N9780" s="163"/>
      <c r="O9780" s="146"/>
      <c r="P9780" s="146"/>
      <c r="Q9780" s="146"/>
      <c r="R9780" s="34"/>
      <c r="S9780" s="35"/>
      <c r="T9780" s="147"/>
    </row>
    <row r="9781">
      <c r="A9781" s="147"/>
      <c r="B9781" s="64"/>
      <c r="C9781" s="147" t="s">
        <v>217</v>
      </c>
      <c r="E9781" s="161"/>
      <c r="F9781" s="162"/>
      <c r="G9781" s="147"/>
      <c r="H9781" s="146"/>
      <c r="J9781" s="146"/>
      <c r="L9781" s="150"/>
      <c r="N9781" s="163"/>
      <c r="O9781" s="146"/>
      <c r="P9781" s="146"/>
      <c r="Q9781" s="146"/>
      <c r="R9781" s="34"/>
      <c r="S9781" s="35"/>
      <c r="T9781" s="147"/>
    </row>
    <row r="9782">
      <c r="A9782" s="147"/>
      <c r="B9782" s="64"/>
      <c r="C9782" s="147" t="s">
        <v>217</v>
      </c>
      <c r="E9782" s="161"/>
      <c r="F9782" s="162"/>
      <c r="G9782" s="147"/>
      <c r="H9782" s="146"/>
      <c r="J9782" s="146"/>
      <c r="L9782" s="150"/>
      <c r="N9782" s="163"/>
      <c r="O9782" s="146"/>
      <c r="P9782" s="146"/>
      <c r="Q9782" s="146"/>
      <c r="R9782" s="34"/>
      <c r="S9782" s="35"/>
      <c r="T9782" s="147"/>
    </row>
    <row r="9783">
      <c r="A9783" s="147"/>
      <c r="B9783" s="64"/>
      <c r="C9783" s="147" t="s">
        <v>217</v>
      </c>
      <c r="E9783" s="161"/>
      <c r="F9783" s="162"/>
      <c r="G9783" s="147"/>
      <c r="H9783" s="146"/>
      <c r="J9783" s="146"/>
      <c r="L9783" s="150"/>
      <c r="N9783" s="163"/>
      <c r="O9783" s="146"/>
      <c r="P9783" s="146"/>
      <c r="Q9783" s="146"/>
      <c r="R9783" s="34"/>
      <c r="S9783" s="35"/>
      <c r="T9783" s="147"/>
    </row>
    <row r="9784">
      <c r="A9784" s="147"/>
      <c r="B9784" s="64"/>
      <c r="C9784" s="147" t="s">
        <v>217</v>
      </c>
      <c r="E9784" s="161"/>
      <c r="F9784" s="162"/>
      <c r="G9784" s="147"/>
      <c r="H9784" s="146"/>
      <c r="J9784" s="146"/>
      <c r="L9784" s="150"/>
      <c r="N9784" s="163"/>
      <c r="O9784" s="146"/>
      <c r="P9784" s="146"/>
      <c r="Q9784" s="146"/>
      <c r="R9784" s="34"/>
      <c r="S9784" s="35"/>
      <c r="T9784" s="147"/>
    </row>
    <row r="9785">
      <c r="A9785" s="147"/>
      <c r="B9785" s="64"/>
      <c r="C9785" s="147" t="s">
        <v>217</v>
      </c>
      <c r="E9785" s="161"/>
      <c r="F9785" s="162"/>
      <c r="G9785" s="147"/>
      <c r="H9785" s="146"/>
      <c r="J9785" s="146"/>
      <c r="L9785" s="150"/>
      <c r="N9785" s="163"/>
      <c r="O9785" s="146"/>
      <c r="P9785" s="146"/>
      <c r="Q9785" s="146"/>
      <c r="R9785" s="34"/>
      <c r="S9785" s="35"/>
      <c r="T9785" s="147"/>
    </row>
    <row r="9786">
      <c r="A9786" s="147"/>
      <c r="B9786" s="64"/>
      <c r="C9786" s="147" t="s">
        <v>217</v>
      </c>
      <c r="E9786" s="161"/>
      <c r="F9786" s="162"/>
      <c r="G9786" s="147"/>
      <c r="H9786" s="146"/>
      <c r="J9786" s="146"/>
      <c r="L9786" s="150"/>
      <c r="N9786" s="163"/>
      <c r="O9786" s="146"/>
      <c r="P9786" s="146"/>
      <c r="Q9786" s="146"/>
      <c r="R9786" s="34"/>
      <c r="S9786" s="35"/>
      <c r="T9786" s="147"/>
    </row>
    <row r="9787">
      <c r="A9787" s="147"/>
      <c r="B9787" s="64"/>
      <c r="C9787" s="147" t="s">
        <v>217</v>
      </c>
      <c r="E9787" s="161"/>
      <c r="F9787" s="162"/>
      <c r="G9787" s="147"/>
      <c r="H9787" s="146"/>
      <c r="J9787" s="146"/>
      <c r="L9787" s="150"/>
      <c r="N9787" s="163"/>
      <c r="O9787" s="146"/>
      <c r="P9787" s="146"/>
      <c r="Q9787" s="146"/>
      <c r="R9787" s="34"/>
      <c r="S9787" s="35"/>
      <c r="T9787" s="147"/>
    </row>
    <row r="9788">
      <c r="A9788" s="147"/>
      <c r="B9788" s="64"/>
      <c r="C9788" s="147" t="s">
        <v>217</v>
      </c>
      <c r="E9788" s="161"/>
      <c r="F9788" s="162"/>
      <c r="G9788" s="147"/>
      <c r="H9788" s="146"/>
      <c r="J9788" s="146"/>
      <c r="L9788" s="150"/>
      <c r="N9788" s="163"/>
      <c r="O9788" s="146"/>
      <c r="P9788" s="146"/>
      <c r="Q9788" s="146"/>
      <c r="R9788" s="34"/>
      <c r="S9788" s="35"/>
      <c r="T9788" s="147"/>
    </row>
    <row r="9789">
      <c r="A9789" s="147"/>
      <c r="B9789" s="64"/>
      <c r="C9789" s="147" t="s">
        <v>217</v>
      </c>
      <c r="E9789" s="161"/>
      <c r="F9789" s="162"/>
      <c r="G9789" s="147"/>
      <c r="H9789" s="146"/>
      <c r="J9789" s="146"/>
      <c r="L9789" s="150"/>
      <c r="N9789" s="163"/>
      <c r="O9789" s="146"/>
      <c r="P9789" s="146"/>
      <c r="Q9789" s="146"/>
      <c r="R9789" s="34"/>
      <c r="S9789" s="35"/>
      <c r="T9789" s="147"/>
    </row>
    <row r="9790">
      <c r="A9790" s="147"/>
      <c r="B9790" s="64"/>
      <c r="C9790" s="147" t="s">
        <v>217</v>
      </c>
      <c r="E9790" s="161"/>
      <c r="F9790" s="162"/>
      <c r="G9790" s="147"/>
      <c r="H9790" s="146"/>
      <c r="J9790" s="146"/>
      <c r="L9790" s="150"/>
      <c r="N9790" s="163"/>
      <c r="O9790" s="146"/>
      <c r="P9790" s="146"/>
      <c r="Q9790" s="146"/>
      <c r="R9790" s="34"/>
      <c r="S9790" s="35"/>
      <c r="T9790" s="147"/>
    </row>
    <row r="9791">
      <c r="A9791" s="147"/>
      <c r="B9791" s="64"/>
      <c r="C9791" s="147" t="s">
        <v>217</v>
      </c>
      <c r="E9791" s="161"/>
      <c r="F9791" s="162"/>
      <c r="G9791" s="147"/>
      <c r="H9791" s="146"/>
      <c r="J9791" s="146"/>
      <c r="L9791" s="150"/>
      <c r="N9791" s="163"/>
      <c r="O9791" s="146"/>
      <c r="P9791" s="146"/>
      <c r="Q9791" s="146"/>
      <c r="R9791" s="34"/>
      <c r="S9791" s="35"/>
      <c r="T9791" s="147"/>
    </row>
    <row r="9792">
      <c r="A9792" s="147"/>
      <c r="B9792" s="64"/>
      <c r="C9792" s="147" t="s">
        <v>217</v>
      </c>
      <c r="E9792" s="161"/>
      <c r="F9792" s="162"/>
      <c r="G9792" s="147"/>
      <c r="H9792" s="146"/>
      <c r="J9792" s="146"/>
      <c r="L9792" s="150"/>
      <c r="N9792" s="163"/>
      <c r="O9792" s="146"/>
      <c r="P9792" s="146"/>
      <c r="Q9792" s="146"/>
      <c r="R9792" s="34"/>
      <c r="S9792" s="35"/>
      <c r="T9792" s="147"/>
    </row>
    <row r="9793">
      <c r="A9793" s="147"/>
      <c r="B9793" s="64"/>
      <c r="C9793" s="147" t="s">
        <v>217</v>
      </c>
      <c r="E9793" s="161"/>
      <c r="F9793" s="162"/>
      <c r="G9793" s="147"/>
      <c r="H9793" s="146"/>
      <c r="J9793" s="146"/>
      <c r="L9793" s="150"/>
      <c r="N9793" s="163"/>
      <c r="O9793" s="146"/>
      <c r="P9793" s="146"/>
      <c r="Q9793" s="146"/>
      <c r="R9793" s="34"/>
      <c r="S9793" s="35"/>
      <c r="T9793" s="147"/>
    </row>
    <row r="9794">
      <c r="A9794" s="147"/>
      <c r="B9794" s="64"/>
      <c r="C9794" s="147" t="s">
        <v>217</v>
      </c>
      <c r="E9794" s="161"/>
      <c r="F9794" s="162"/>
      <c r="G9794" s="147"/>
      <c r="H9794" s="146"/>
      <c r="J9794" s="146"/>
      <c r="L9794" s="150"/>
      <c r="N9794" s="163"/>
      <c r="O9794" s="146"/>
      <c r="P9794" s="146"/>
      <c r="Q9794" s="146"/>
      <c r="R9794" s="34"/>
      <c r="S9794" s="35"/>
      <c r="T9794" s="147"/>
    </row>
    <row r="9795">
      <c r="A9795" s="147"/>
      <c r="B9795" s="64"/>
      <c r="C9795" s="147" t="s">
        <v>217</v>
      </c>
      <c r="E9795" s="161"/>
      <c r="F9795" s="162"/>
      <c r="G9795" s="147"/>
      <c r="H9795" s="146"/>
      <c r="J9795" s="146"/>
      <c r="L9795" s="150"/>
      <c r="N9795" s="163"/>
      <c r="O9795" s="146"/>
      <c r="P9795" s="146"/>
      <c r="Q9795" s="146"/>
      <c r="R9795" s="34"/>
      <c r="S9795" s="35"/>
      <c r="T9795" s="147"/>
    </row>
    <row r="9796">
      <c r="A9796" s="147"/>
      <c r="B9796" s="64"/>
      <c r="C9796" s="147" t="s">
        <v>217</v>
      </c>
      <c r="E9796" s="161"/>
      <c r="F9796" s="162"/>
      <c r="G9796" s="147"/>
      <c r="H9796" s="146"/>
      <c r="J9796" s="146"/>
      <c r="L9796" s="150"/>
      <c r="N9796" s="163"/>
      <c r="O9796" s="146"/>
      <c r="P9796" s="146"/>
      <c r="Q9796" s="146"/>
      <c r="R9796" s="34"/>
      <c r="S9796" s="35"/>
      <c r="T9796" s="147"/>
    </row>
    <row r="9797">
      <c r="A9797" s="147"/>
      <c r="B9797" s="64"/>
      <c r="C9797" s="147" t="s">
        <v>217</v>
      </c>
      <c r="E9797" s="161"/>
      <c r="F9797" s="162"/>
      <c r="G9797" s="147"/>
      <c r="H9797" s="146"/>
      <c r="J9797" s="146"/>
      <c r="L9797" s="150"/>
      <c r="N9797" s="163"/>
      <c r="O9797" s="146"/>
      <c r="P9797" s="146"/>
      <c r="Q9797" s="146"/>
      <c r="R9797" s="34"/>
      <c r="S9797" s="35"/>
      <c r="T9797" s="147"/>
    </row>
    <row r="9798">
      <c r="A9798" s="147"/>
      <c r="B9798" s="64"/>
      <c r="C9798" s="147" t="s">
        <v>217</v>
      </c>
      <c r="E9798" s="161"/>
      <c r="F9798" s="162"/>
      <c r="G9798" s="147"/>
      <c r="H9798" s="146"/>
      <c r="J9798" s="146"/>
      <c r="L9798" s="150"/>
      <c r="N9798" s="163"/>
      <c r="O9798" s="146"/>
      <c r="P9798" s="146"/>
      <c r="Q9798" s="146"/>
      <c r="R9798" s="34"/>
      <c r="S9798" s="35"/>
      <c r="T9798" s="147"/>
    </row>
    <row r="9799">
      <c r="A9799" s="147"/>
      <c r="B9799" s="64"/>
      <c r="C9799" s="147" t="s">
        <v>217</v>
      </c>
      <c r="E9799" s="161"/>
      <c r="F9799" s="162"/>
      <c r="G9799" s="147"/>
      <c r="H9799" s="146"/>
      <c r="J9799" s="146"/>
      <c r="L9799" s="150"/>
      <c r="N9799" s="163"/>
      <c r="O9799" s="146"/>
      <c r="P9799" s="146"/>
      <c r="Q9799" s="146"/>
      <c r="R9799" s="34"/>
      <c r="S9799" s="35"/>
      <c r="T9799" s="147"/>
    </row>
    <row r="9800">
      <c r="A9800" s="147"/>
      <c r="B9800" s="64"/>
      <c r="C9800" s="147" t="s">
        <v>217</v>
      </c>
      <c r="E9800" s="161"/>
      <c r="F9800" s="162"/>
      <c r="G9800" s="147"/>
      <c r="H9800" s="146"/>
      <c r="J9800" s="146"/>
      <c r="L9800" s="150"/>
      <c r="N9800" s="163"/>
      <c r="O9800" s="146"/>
      <c r="P9800" s="146"/>
      <c r="Q9800" s="146"/>
      <c r="R9800" s="34"/>
      <c r="S9800" s="35"/>
      <c r="T9800" s="147"/>
    </row>
    <row r="9801">
      <c r="A9801" s="147"/>
      <c r="B9801" s="64"/>
      <c r="C9801" s="147" t="s">
        <v>217</v>
      </c>
      <c r="E9801" s="161"/>
      <c r="F9801" s="162"/>
      <c r="G9801" s="147"/>
      <c r="H9801" s="146"/>
      <c r="J9801" s="146"/>
      <c r="L9801" s="150"/>
      <c r="N9801" s="163"/>
      <c r="O9801" s="146"/>
      <c r="P9801" s="146"/>
      <c r="Q9801" s="146"/>
      <c r="R9801" s="34"/>
      <c r="S9801" s="35"/>
      <c r="T9801" s="147"/>
    </row>
    <row r="9802">
      <c r="A9802" s="147"/>
      <c r="B9802" s="64"/>
      <c r="C9802" s="147" t="s">
        <v>217</v>
      </c>
      <c r="E9802" s="161"/>
      <c r="F9802" s="162"/>
      <c r="G9802" s="147"/>
      <c r="H9802" s="146"/>
      <c r="J9802" s="146"/>
      <c r="L9802" s="150"/>
      <c r="N9802" s="163"/>
      <c r="O9802" s="146"/>
      <c r="P9802" s="146"/>
      <c r="Q9802" s="146"/>
      <c r="R9802" s="34"/>
      <c r="S9802" s="35"/>
      <c r="T9802" s="147"/>
    </row>
    <row r="9803">
      <c r="A9803" s="147"/>
      <c r="B9803" s="64"/>
      <c r="C9803" s="147" t="s">
        <v>217</v>
      </c>
      <c r="E9803" s="161"/>
      <c r="F9803" s="162"/>
      <c r="G9803" s="147"/>
      <c r="H9803" s="146"/>
      <c r="J9803" s="146"/>
      <c r="L9803" s="150"/>
      <c r="N9803" s="163"/>
      <c r="O9803" s="146"/>
      <c r="P9803" s="146"/>
      <c r="Q9803" s="146"/>
      <c r="R9803" s="34"/>
      <c r="S9803" s="35"/>
      <c r="T9803" s="147"/>
    </row>
    <row r="9804">
      <c r="A9804" s="147"/>
      <c r="B9804" s="64"/>
      <c r="C9804" s="147" t="s">
        <v>217</v>
      </c>
      <c r="E9804" s="161"/>
      <c r="F9804" s="162"/>
      <c r="G9804" s="147"/>
      <c r="H9804" s="146"/>
      <c r="J9804" s="146"/>
      <c r="L9804" s="150"/>
      <c r="N9804" s="163"/>
      <c r="O9804" s="146"/>
      <c r="P9804" s="146"/>
      <c r="Q9804" s="146"/>
      <c r="R9804" s="34"/>
      <c r="S9804" s="35"/>
      <c r="T9804" s="147"/>
    </row>
    <row r="9805">
      <c r="A9805" s="147"/>
      <c r="B9805" s="64"/>
      <c r="C9805" s="147" t="s">
        <v>217</v>
      </c>
      <c r="E9805" s="161"/>
      <c r="F9805" s="162"/>
      <c r="G9805" s="147"/>
      <c r="H9805" s="146"/>
      <c r="J9805" s="146"/>
      <c r="L9805" s="150"/>
      <c r="N9805" s="163"/>
      <c r="O9805" s="146"/>
      <c r="P9805" s="146"/>
      <c r="Q9805" s="146"/>
      <c r="R9805" s="34"/>
      <c r="S9805" s="35"/>
      <c r="T9805" s="147"/>
    </row>
    <row r="9806">
      <c r="A9806" s="147"/>
      <c r="B9806" s="64"/>
      <c r="C9806" s="147" t="s">
        <v>217</v>
      </c>
      <c r="E9806" s="161"/>
      <c r="F9806" s="162"/>
      <c r="G9806" s="147"/>
      <c r="H9806" s="146"/>
      <c r="J9806" s="146"/>
      <c r="L9806" s="150"/>
      <c r="N9806" s="163"/>
      <c r="O9806" s="146"/>
      <c r="P9806" s="146"/>
      <c r="Q9806" s="146"/>
      <c r="R9806" s="34"/>
      <c r="S9806" s="35"/>
      <c r="T9806" s="147"/>
    </row>
    <row r="9807">
      <c r="A9807" s="147"/>
      <c r="B9807" s="64"/>
      <c r="C9807" s="147" t="s">
        <v>217</v>
      </c>
      <c r="E9807" s="161"/>
      <c r="F9807" s="162"/>
      <c r="G9807" s="147"/>
      <c r="H9807" s="146"/>
      <c r="J9807" s="146"/>
      <c r="L9807" s="150"/>
      <c r="N9807" s="163"/>
      <c r="O9807" s="146"/>
      <c r="P9807" s="146"/>
      <c r="Q9807" s="146"/>
      <c r="R9807" s="34"/>
      <c r="S9807" s="35"/>
      <c r="T9807" s="147"/>
    </row>
    <row r="9808">
      <c r="A9808" s="147"/>
      <c r="B9808" s="64"/>
      <c r="C9808" s="147" t="s">
        <v>217</v>
      </c>
      <c r="E9808" s="161"/>
      <c r="F9808" s="162"/>
      <c r="G9808" s="147"/>
      <c r="H9808" s="146"/>
      <c r="J9808" s="146"/>
      <c r="L9808" s="150"/>
      <c r="N9808" s="163"/>
      <c r="O9808" s="146"/>
      <c r="P9808" s="146"/>
      <c r="Q9808" s="146"/>
      <c r="R9808" s="34"/>
      <c r="S9808" s="35"/>
      <c r="T9808" s="147"/>
    </row>
    <row r="9809">
      <c r="A9809" s="147"/>
      <c r="B9809" s="64"/>
      <c r="C9809" s="147" t="s">
        <v>217</v>
      </c>
      <c r="E9809" s="161"/>
      <c r="F9809" s="162"/>
      <c r="G9809" s="147"/>
      <c r="H9809" s="146"/>
      <c r="J9809" s="146"/>
      <c r="L9809" s="150"/>
      <c r="N9809" s="163"/>
      <c r="O9809" s="146"/>
      <c r="P9809" s="146"/>
      <c r="Q9809" s="146"/>
      <c r="R9809" s="34"/>
      <c r="S9809" s="35"/>
      <c r="T9809" s="147"/>
    </row>
    <row r="9810">
      <c r="A9810" s="147"/>
      <c r="B9810" s="64"/>
      <c r="C9810" s="147" t="s">
        <v>217</v>
      </c>
      <c r="E9810" s="161"/>
      <c r="F9810" s="162"/>
      <c r="G9810" s="147"/>
      <c r="H9810" s="146"/>
      <c r="J9810" s="146"/>
      <c r="L9810" s="150"/>
      <c r="N9810" s="163"/>
      <c r="O9810" s="146"/>
      <c r="P9810" s="146"/>
      <c r="Q9810" s="146"/>
      <c r="R9810" s="34"/>
      <c r="S9810" s="35"/>
      <c r="T9810" s="147"/>
    </row>
    <row r="9811">
      <c r="A9811" s="147"/>
      <c r="B9811" s="64"/>
      <c r="C9811" s="147" t="s">
        <v>217</v>
      </c>
      <c r="E9811" s="161"/>
      <c r="F9811" s="162"/>
      <c r="G9811" s="147"/>
      <c r="H9811" s="146"/>
      <c r="J9811" s="146"/>
      <c r="L9811" s="150"/>
      <c r="N9811" s="163"/>
      <c r="O9811" s="146"/>
      <c r="P9811" s="146"/>
      <c r="Q9811" s="146"/>
      <c r="R9811" s="34"/>
      <c r="S9811" s="35"/>
      <c r="T9811" s="147"/>
    </row>
    <row r="9812">
      <c r="A9812" s="147"/>
      <c r="B9812" s="64"/>
      <c r="C9812" s="147" t="s">
        <v>217</v>
      </c>
      <c r="E9812" s="161"/>
      <c r="F9812" s="162"/>
      <c r="G9812" s="147"/>
      <c r="H9812" s="146"/>
      <c r="J9812" s="146"/>
      <c r="L9812" s="150"/>
      <c r="N9812" s="163"/>
      <c r="O9812" s="146"/>
      <c r="P9812" s="146"/>
      <c r="Q9812" s="146"/>
      <c r="R9812" s="34"/>
      <c r="S9812" s="35"/>
      <c r="T9812" s="147"/>
    </row>
    <row r="9813">
      <c r="A9813" s="147"/>
      <c r="B9813" s="64"/>
      <c r="C9813" s="147" t="s">
        <v>217</v>
      </c>
      <c r="E9813" s="161"/>
      <c r="F9813" s="162"/>
      <c r="G9813" s="147"/>
      <c r="H9813" s="146"/>
      <c r="J9813" s="146"/>
      <c r="L9813" s="150"/>
      <c r="N9813" s="163"/>
      <c r="O9813" s="146"/>
      <c r="P9813" s="146"/>
      <c r="Q9813" s="146"/>
      <c r="R9813" s="34"/>
      <c r="S9813" s="35"/>
      <c r="T9813" s="147"/>
    </row>
    <row r="9814">
      <c r="A9814" s="147"/>
      <c r="B9814" s="64"/>
      <c r="C9814" s="147" t="s">
        <v>217</v>
      </c>
      <c r="E9814" s="161"/>
      <c r="F9814" s="162"/>
      <c r="G9814" s="147"/>
      <c r="H9814" s="146"/>
      <c r="J9814" s="146"/>
      <c r="L9814" s="150"/>
      <c r="N9814" s="163"/>
      <c r="O9814" s="146"/>
      <c r="P9814" s="146"/>
      <c r="Q9814" s="146"/>
      <c r="R9814" s="34"/>
      <c r="S9814" s="35"/>
      <c r="T9814" s="147"/>
    </row>
    <row r="9815">
      <c r="A9815" s="147"/>
      <c r="B9815" s="64"/>
      <c r="C9815" s="147" t="s">
        <v>217</v>
      </c>
      <c r="E9815" s="161"/>
      <c r="F9815" s="162"/>
      <c r="G9815" s="147"/>
      <c r="H9815" s="146"/>
      <c r="J9815" s="146"/>
      <c r="L9815" s="150"/>
      <c r="N9815" s="163"/>
      <c r="O9815" s="146"/>
      <c r="P9815" s="146"/>
      <c r="Q9815" s="146"/>
      <c r="R9815" s="34"/>
      <c r="S9815" s="35"/>
      <c r="T9815" s="147"/>
    </row>
    <row r="9816">
      <c r="A9816" s="147"/>
      <c r="B9816" s="64"/>
      <c r="C9816" s="147" t="s">
        <v>217</v>
      </c>
      <c r="E9816" s="161"/>
      <c r="F9816" s="162"/>
      <c r="G9816" s="147"/>
      <c r="H9816" s="146"/>
      <c r="J9816" s="146"/>
      <c r="L9816" s="150"/>
      <c r="N9816" s="163"/>
      <c r="O9816" s="146"/>
      <c r="P9816" s="146"/>
      <c r="Q9816" s="146"/>
      <c r="R9816" s="34"/>
      <c r="S9816" s="35"/>
      <c r="T9816" s="147"/>
    </row>
    <row r="9817">
      <c r="A9817" s="147"/>
      <c r="B9817" s="64"/>
      <c r="C9817" s="147" t="s">
        <v>217</v>
      </c>
      <c r="E9817" s="161"/>
      <c r="F9817" s="162"/>
      <c r="G9817" s="147"/>
      <c r="H9817" s="146"/>
      <c r="J9817" s="146"/>
      <c r="L9817" s="150"/>
      <c r="N9817" s="163"/>
      <c r="O9817" s="146"/>
      <c r="P9817" s="146"/>
      <c r="Q9817" s="146"/>
      <c r="R9817" s="34"/>
      <c r="S9817" s="35"/>
      <c r="T9817" s="147"/>
    </row>
    <row r="9818">
      <c r="A9818" s="147"/>
      <c r="B9818" s="64"/>
      <c r="C9818" s="147" t="s">
        <v>217</v>
      </c>
      <c r="E9818" s="161"/>
      <c r="F9818" s="162"/>
      <c r="G9818" s="147"/>
      <c r="H9818" s="146"/>
      <c r="J9818" s="146"/>
      <c r="L9818" s="150"/>
      <c r="N9818" s="163"/>
      <c r="O9818" s="146"/>
      <c r="P9818" s="146"/>
      <c r="Q9818" s="146"/>
      <c r="R9818" s="34"/>
      <c r="S9818" s="35"/>
      <c r="T9818" s="147"/>
    </row>
    <row r="9819">
      <c r="A9819" s="147"/>
      <c r="B9819" s="64"/>
      <c r="C9819" s="147" t="s">
        <v>217</v>
      </c>
      <c r="E9819" s="161"/>
      <c r="F9819" s="162"/>
      <c r="G9819" s="147"/>
      <c r="H9819" s="146"/>
      <c r="J9819" s="146"/>
      <c r="L9819" s="150"/>
      <c r="N9819" s="163"/>
      <c r="O9819" s="146"/>
      <c r="P9819" s="146"/>
      <c r="Q9819" s="146"/>
      <c r="R9819" s="34"/>
      <c r="S9819" s="35"/>
      <c r="T9819" s="147"/>
    </row>
    <row r="9820">
      <c r="A9820" s="147"/>
      <c r="B9820" s="64"/>
      <c r="C9820" s="147" t="s">
        <v>217</v>
      </c>
      <c r="E9820" s="161"/>
      <c r="F9820" s="162"/>
      <c r="G9820" s="147"/>
      <c r="H9820" s="146"/>
      <c r="J9820" s="146"/>
      <c r="L9820" s="150"/>
      <c r="N9820" s="163"/>
      <c r="O9820" s="146"/>
      <c r="P9820" s="146"/>
      <c r="Q9820" s="146"/>
      <c r="R9820" s="34"/>
      <c r="S9820" s="35"/>
      <c r="T9820" s="147"/>
    </row>
    <row r="9821">
      <c r="A9821" s="147"/>
      <c r="B9821" s="64"/>
      <c r="C9821" s="147" t="s">
        <v>217</v>
      </c>
      <c r="E9821" s="161"/>
      <c r="F9821" s="162"/>
      <c r="G9821" s="147"/>
      <c r="H9821" s="146"/>
      <c r="J9821" s="146"/>
      <c r="L9821" s="150"/>
      <c r="N9821" s="163"/>
      <c r="O9821" s="146"/>
      <c r="P9821" s="146"/>
      <c r="Q9821" s="146"/>
      <c r="R9821" s="34"/>
      <c r="S9821" s="35"/>
      <c r="T9821" s="147"/>
    </row>
    <row r="9822">
      <c r="A9822" s="147"/>
      <c r="B9822" s="64"/>
      <c r="C9822" s="147" t="s">
        <v>217</v>
      </c>
      <c r="E9822" s="161"/>
      <c r="F9822" s="162"/>
      <c r="G9822" s="147"/>
      <c r="H9822" s="146"/>
      <c r="J9822" s="146"/>
      <c r="L9822" s="150"/>
      <c r="N9822" s="163"/>
      <c r="O9822" s="146"/>
      <c r="P9822" s="146"/>
      <c r="Q9822" s="146"/>
      <c r="R9822" s="34"/>
      <c r="S9822" s="35"/>
      <c r="T9822" s="147"/>
    </row>
    <row r="9823">
      <c r="A9823" s="147"/>
      <c r="B9823" s="64"/>
      <c r="C9823" s="147" t="s">
        <v>217</v>
      </c>
      <c r="E9823" s="161"/>
      <c r="F9823" s="162"/>
      <c r="G9823" s="147"/>
      <c r="H9823" s="146"/>
      <c r="J9823" s="146"/>
      <c r="L9823" s="150"/>
      <c r="N9823" s="163"/>
      <c r="O9823" s="146"/>
      <c r="P9823" s="146"/>
      <c r="Q9823" s="146"/>
      <c r="R9823" s="34"/>
      <c r="S9823" s="35"/>
      <c r="T9823" s="147"/>
    </row>
    <row r="9824">
      <c r="A9824" s="147"/>
      <c r="B9824" s="64"/>
      <c r="C9824" s="147" t="s">
        <v>217</v>
      </c>
      <c r="E9824" s="161"/>
      <c r="F9824" s="162"/>
      <c r="G9824" s="147"/>
      <c r="H9824" s="146"/>
      <c r="J9824" s="146"/>
      <c r="L9824" s="150"/>
      <c r="N9824" s="163"/>
      <c r="O9824" s="146"/>
      <c r="P9824" s="146"/>
      <c r="Q9824" s="146"/>
      <c r="R9824" s="34"/>
      <c r="S9824" s="35"/>
      <c r="T9824" s="147"/>
    </row>
    <row r="9825">
      <c r="A9825" s="147"/>
      <c r="B9825" s="64"/>
      <c r="C9825" s="147" t="s">
        <v>217</v>
      </c>
      <c r="E9825" s="161"/>
      <c r="F9825" s="162"/>
      <c r="G9825" s="147"/>
      <c r="H9825" s="146"/>
      <c r="J9825" s="146"/>
      <c r="L9825" s="150"/>
      <c r="N9825" s="163"/>
      <c r="O9825" s="146"/>
      <c r="P9825" s="146"/>
      <c r="Q9825" s="146"/>
      <c r="R9825" s="34"/>
      <c r="S9825" s="35"/>
      <c r="T9825" s="147"/>
    </row>
    <row r="9826">
      <c r="A9826" s="147"/>
      <c r="B9826" s="64"/>
      <c r="C9826" s="147" t="s">
        <v>217</v>
      </c>
      <c r="E9826" s="161"/>
      <c r="F9826" s="162"/>
      <c r="G9826" s="147"/>
      <c r="H9826" s="146"/>
      <c r="J9826" s="146"/>
      <c r="L9826" s="150"/>
      <c r="N9826" s="163"/>
      <c r="O9826" s="146"/>
      <c r="P9826" s="146"/>
      <c r="Q9826" s="146"/>
      <c r="R9826" s="34"/>
      <c r="S9826" s="35"/>
      <c r="T9826" s="147"/>
    </row>
    <row r="9827">
      <c r="A9827" s="147"/>
      <c r="B9827" s="64"/>
      <c r="C9827" s="147" t="s">
        <v>217</v>
      </c>
      <c r="E9827" s="161"/>
      <c r="F9827" s="162"/>
      <c r="G9827" s="147"/>
      <c r="H9827" s="146"/>
      <c r="J9827" s="146"/>
      <c r="L9827" s="150"/>
      <c r="N9827" s="163"/>
      <c r="O9827" s="146"/>
      <c r="P9827" s="146"/>
      <c r="Q9827" s="146"/>
      <c r="R9827" s="34"/>
      <c r="S9827" s="35"/>
      <c r="T9827" s="147"/>
    </row>
    <row r="9828">
      <c r="A9828" s="147"/>
      <c r="B9828" s="64"/>
      <c r="C9828" s="147" t="s">
        <v>217</v>
      </c>
      <c r="E9828" s="161"/>
      <c r="F9828" s="162"/>
      <c r="G9828" s="147"/>
      <c r="H9828" s="146"/>
      <c r="J9828" s="146"/>
      <c r="L9828" s="150"/>
      <c r="N9828" s="163"/>
      <c r="O9828" s="146"/>
      <c r="P9828" s="146"/>
      <c r="Q9828" s="146"/>
      <c r="R9828" s="34"/>
      <c r="S9828" s="35"/>
      <c r="T9828" s="147"/>
    </row>
    <row r="9829">
      <c r="A9829" s="147"/>
      <c r="B9829" s="64"/>
      <c r="C9829" s="147" t="s">
        <v>217</v>
      </c>
      <c r="E9829" s="161"/>
      <c r="F9829" s="162"/>
      <c r="G9829" s="147"/>
      <c r="H9829" s="146"/>
      <c r="J9829" s="146"/>
      <c r="L9829" s="150"/>
      <c r="N9829" s="163"/>
      <c r="O9829" s="146"/>
      <c r="P9829" s="146"/>
      <c r="Q9829" s="146"/>
      <c r="R9829" s="34"/>
      <c r="S9829" s="35"/>
      <c r="T9829" s="147"/>
    </row>
    <row r="9830">
      <c r="A9830" s="147"/>
      <c r="B9830" s="64"/>
      <c r="C9830" s="147" t="s">
        <v>217</v>
      </c>
      <c r="E9830" s="161"/>
      <c r="F9830" s="162"/>
      <c r="G9830" s="147"/>
      <c r="H9830" s="146"/>
      <c r="J9830" s="146"/>
      <c r="L9830" s="150"/>
      <c r="N9830" s="163"/>
      <c r="O9830" s="146"/>
      <c r="P9830" s="146"/>
      <c r="Q9830" s="146"/>
      <c r="R9830" s="34"/>
      <c r="S9830" s="35"/>
      <c r="T9830" s="147"/>
    </row>
    <row r="9831">
      <c r="A9831" s="147"/>
      <c r="B9831" s="64"/>
      <c r="C9831" s="147" t="s">
        <v>217</v>
      </c>
      <c r="E9831" s="161"/>
      <c r="F9831" s="162"/>
      <c r="G9831" s="147"/>
      <c r="H9831" s="146"/>
      <c r="J9831" s="146"/>
      <c r="L9831" s="150"/>
      <c r="N9831" s="163"/>
      <c r="O9831" s="146"/>
      <c r="P9831" s="146"/>
      <c r="Q9831" s="146"/>
      <c r="R9831" s="34"/>
      <c r="S9831" s="35"/>
      <c r="T9831" s="147"/>
    </row>
    <row r="9832">
      <c r="A9832" s="147"/>
      <c r="B9832" s="64"/>
      <c r="C9832" s="147" t="s">
        <v>217</v>
      </c>
      <c r="E9832" s="161"/>
      <c r="F9832" s="162"/>
      <c r="G9832" s="147"/>
      <c r="H9832" s="146"/>
      <c r="J9832" s="146"/>
      <c r="L9832" s="150"/>
      <c r="N9832" s="163"/>
      <c r="O9832" s="146"/>
      <c r="P9832" s="146"/>
      <c r="Q9832" s="146"/>
      <c r="R9832" s="34"/>
      <c r="S9832" s="35"/>
      <c r="T9832" s="147"/>
    </row>
    <row r="9833">
      <c r="A9833" s="147"/>
      <c r="B9833" s="64"/>
      <c r="C9833" s="147" t="s">
        <v>217</v>
      </c>
      <c r="E9833" s="161"/>
      <c r="F9833" s="162"/>
      <c r="G9833" s="147"/>
      <c r="H9833" s="146"/>
      <c r="J9833" s="146"/>
      <c r="L9833" s="150"/>
      <c r="N9833" s="163"/>
      <c r="O9833" s="146"/>
      <c r="P9833" s="146"/>
      <c r="Q9833" s="146"/>
      <c r="R9833" s="34"/>
      <c r="S9833" s="35"/>
      <c r="T9833" s="147"/>
    </row>
    <row r="9834">
      <c r="A9834" s="147"/>
      <c r="B9834" s="64"/>
      <c r="C9834" s="147" t="s">
        <v>217</v>
      </c>
      <c r="E9834" s="161"/>
      <c r="F9834" s="162"/>
      <c r="G9834" s="147"/>
      <c r="H9834" s="146"/>
      <c r="J9834" s="146"/>
      <c r="L9834" s="150"/>
      <c r="N9834" s="163"/>
      <c r="O9834" s="146"/>
      <c r="P9834" s="146"/>
      <c r="Q9834" s="146"/>
      <c r="R9834" s="34"/>
      <c r="S9834" s="35"/>
      <c r="T9834" s="147"/>
    </row>
    <row r="9835">
      <c r="A9835" s="147"/>
      <c r="B9835" s="64"/>
      <c r="C9835" s="147" t="s">
        <v>217</v>
      </c>
      <c r="E9835" s="161"/>
      <c r="F9835" s="162"/>
      <c r="G9835" s="147"/>
      <c r="H9835" s="146"/>
      <c r="J9835" s="146"/>
      <c r="L9835" s="150"/>
      <c r="N9835" s="163"/>
      <c r="O9835" s="146"/>
      <c r="P9835" s="146"/>
      <c r="Q9835" s="146"/>
      <c r="R9835" s="34"/>
      <c r="S9835" s="35"/>
      <c r="T9835" s="147"/>
    </row>
    <row r="9836">
      <c r="A9836" s="147"/>
      <c r="B9836" s="64"/>
      <c r="C9836" s="147" t="s">
        <v>217</v>
      </c>
      <c r="E9836" s="161"/>
      <c r="F9836" s="162"/>
      <c r="G9836" s="147"/>
      <c r="H9836" s="146"/>
      <c r="J9836" s="146"/>
      <c r="L9836" s="150"/>
      <c r="N9836" s="163"/>
      <c r="O9836" s="146"/>
      <c r="P9836" s="146"/>
      <c r="Q9836" s="146"/>
      <c r="R9836" s="34"/>
      <c r="S9836" s="35"/>
      <c r="T9836" s="147"/>
    </row>
    <row r="9837">
      <c r="A9837" s="147"/>
      <c r="B9837" s="64"/>
      <c r="C9837" s="147" t="s">
        <v>217</v>
      </c>
      <c r="E9837" s="161"/>
      <c r="F9837" s="162"/>
      <c r="G9837" s="147"/>
      <c r="H9837" s="146"/>
      <c r="J9837" s="146"/>
      <c r="L9837" s="150"/>
      <c r="N9837" s="163"/>
      <c r="O9837" s="146"/>
      <c r="P9837" s="146"/>
      <c r="Q9837" s="146"/>
      <c r="R9837" s="34"/>
      <c r="S9837" s="35"/>
      <c r="T9837" s="147"/>
    </row>
    <row r="9838">
      <c r="A9838" s="147"/>
      <c r="B9838" s="64"/>
      <c r="C9838" s="147" t="s">
        <v>217</v>
      </c>
      <c r="E9838" s="161"/>
      <c r="F9838" s="162"/>
      <c r="G9838" s="147"/>
      <c r="H9838" s="146"/>
      <c r="J9838" s="146"/>
      <c r="L9838" s="150"/>
      <c r="N9838" s="163"/>
      <c r="O9838" s="146"/>
      <c r="P9838" s="146"/>
      <c r="Q9838" s="146"/>
      <c r="R9838" s="34"/>
      <c r="S9838" s="35"/>
      <c r="T9838" s="147"/>
    </row>
    <row r="9839">
      <c r="A9839" s="147"/>
      <c r="B9839" s="64"/>
      <c r="C9839" s="147" t="s">
        <v>217</v>
      </c>
      <c r="E9839" s="161"/>
      <c r="F9839" s="162"/>
      <c r="G9839" s="147"/>
      <c r="H9839" s="146"/>
      <c r="J9839" s="146"/>
      <c r="L9839" s="150"/>
      <c r="N9839" s="163"/>
      <c r="O9839" s="146"/>
      <c r="P9839" s="146"/>
      <c r="Q9839" s="146"/>
      <c r="R9839" s="34"/>
      <c r="S9839" s="35"/>
      <c r="T9839" s="147"/>
    </row>
    <row r="9840">
      <c r="A9840" s="147"/>
      <c r="B9840" s="64"/>
      <c r="C9840" s="147" t="s">
        <v>217</v>
      </c>
      <c r="E9840" s="161"/>
      <c r="F9840" s="162"/>
      <c r="G9840" s="147"/>
      <c r="H9840" s="146"/>
      <c r="J9840" s="146"/>
      <c r="L9840" s="150"/>
      <c r="N9840" s="163"/>
      <c r="O9840" s="146"/>
      <c r="P9840" s="146"/>
      <c r="Q9840" s="146"/>
      <c r="R9840" s="34"/>
      <c r="S9840" s="35"/>
      <c r="T9840" s="147"/>
    </row>
    <row r="9841">
      <c r="A9841" s="147"/>
      <c r="B9841" s="64"/>
      <c r="C9841" s="147" t="s">
        <v>217</v>
      </c>
      <c r="E9841" s="161"/>
      <c r="F9841" s="162"/>
      <c r="G9841" s="147"/>
      <c r="H9841" s="146"/>
      <c r="J9841" s="146"/>
      <c r="L9841" s="150"/>
      <c r="N9841" s="163"/>
      <c r="O9841" s="146"/>
      <c r="P9841" s="146"/>
      <c r="Q9841" s="146"/>
      <c r="R9841" s="34"/>
      <c r="S9841" s="35"/>
      <c r="T9841" s="147"/>
    </row>
    <row r="9842">
      <c r="A9842" s="147"/>
      <c r="B9842" s="64"/>
      <c r="C9842" s="147" t="s">
        <v>217</v>
      </c>
      <c r="E9842" s="161"/>
      <c r="F9842" s="162"/>
      <c r="G9842" s="147"/>
      <c r="H9842" s="146"/>
      <c r="J9842" s="146"/>
      <c r="L9842" s="150"/>
      <c r="N9842" s="163"/>
      <c r="O9842" s="146"/>
      <c r="P9842" s="146"/>
      <c r="Q9842" s="146"/>
      <c r="R9842" s="34"/>
      <c r="S9842" s="35"/>
      <c r="T9842" s="147"/>
    </row>
    <row r="9843">
      <c r="A9843" s="147"/>
      <c r="B9843" s="64"/>
      <c r="C9843" s="147" t="s">
        <v>217</v>
      </c>
      <c r="E9843" s="161"/>
      <c r="F9843" s="162"/>
      <c r="G9843" s="147"/>
      <c r="H9843" s="146"/>
      <c r="J9843" s="146"/>
      <c r="L9843" s="150"/>
      <c r="N9843" s="163"/>
      <c r="O9843" s="146"/>
      <c r="P9843" s="146"/>
      <c r="Q9843" s="146"/>
      <c r="R9843" s="34"/>
      <c r="S9843" s="35"/>
      <c r="T9843" s="147"/>
    </row>
    <row r="9844">
      <c r="A9844" s="147"/>
      <c r="B9844" s="64"/>
      <c r="C9844" s="147" t="s">
        <v>217</v>
      </c>
      <c r="E9844" s="161"/>
      <c r="F9844" s="162"/>
      <c r="G9844" s="147"/>
      <c r="H9844" s="146"/>
      <c r="J9844" s="146"/>
      <c r="L9844" s="150"/>
      <c r="N9844" s="163"/>
      <c r="O9844" s="146"/>
      <c r="P9844" s="146"/>
      <c r="Q9844" s="146"/>
      <c r="R9844" s="34"/>
      <c r="S9844" s="35"/>
      <c r="T9844" s="147"/>
    </row>
    <row r="9845">
      <c r="A9845" s="147"/>
      <c r="B9845" s="64"/>
      <c r="C9845" s="147" t="s">
        <v>217</v>
      </c>
      <c r="E9845" s="161"/>
      <c r="F9845" s="162"/>
      <c r="G9845" s="147"/>
      <c r="H9845" s="146"/>
      <c r="J9845" s="146"/>
      <c r="L9845" s="150"/>
      <c r="N9845" s="163"/>
      <c r="O9845" s="146"/>
      <c r="P9845" s="146"/>
      <c r="Q9845" s="146"/>
      <c r="R9845" s="34"/>
      <c r="S9845" s="35"/>
      <c r="T9845" s="147"/>
    </row>
    <row r="9846">
      <c r="A9846" s="147"/>
      <c r="B9846" s="64"/>
      <c r="C9846" s="147" t="s">
        <v>217</v>
      </c>
      <c r="E9846" s="161"/>
      <c r="F9846" s="162"/>
      <c r="G9846" s="147"/>
      <c r="H9846" s="146"/>
      <c r="J9846" s="146"/>
      <c r="L9846" s="150"/>
      <c r="N9846" s="163"/>
      <c r="O9846" s="146"/>
      <c r="P9846" s="146"/>
      <c r="Q9846" s="146"/>
      <c r="R9846" s="34"/>
      <c r="S9846" s="35"/>
      <c r="T9846" s="147"/>
    </row>
    <row r="9847">
      <c r="A9847" s="147"/>
      <c r="B9847" s="64"/>
      <c r="C9847" s="147" t="s">
        <v>217</v>
      </c>
      <c r="E9847" s="161"/>
      <c r="F9847" s="162"/>
      <c r="G9847" s="147"/>
      <c r="H9847" s="146"/>
      <c r="J9847" s="146"/>
      <c r="L9847" s="150"/>
      <c r="N9847" s="163"/>
      <c r="O9847" s="146"/>
      <c r="P9847" s="146"/>
      <c r="Q9847" s="146"/>
      <c r="R9847" s="34"/>
      <c r="S9847" s="35"/>
      <c r="T9847" s="147"/>
    </row>
    <row r="9848">
      <c r="A9848" s="147"/>
      <c r="B9848" s="64"/>
      <c r="C9848" s="147" t="s">
        <v>217</v>
      </c>
      <c r="E9848" s="161"/>
      <c r="F9848" s="162"/>
      <c r="G9848" s="147"/>
      <c r="H9848" s="146"/>
      <c r="J9848" s="146"/>
      <c r="L9848" s="150"/>
      <c r="N9848" s="163"/>
      <c r="O9848" s="146"/>
      <c r="P9848" s="146"/>
      <c r="Q9848" s="146"/>
      <c r="R9848" s="34"/>
      <c r="S9848" s="35"/>
      <c r="T9848" s="147"/>
    </row>
    <row r="9849">
      <c r="A9849" s="147"/>
      <c r="B9849" s="64"/>
      <c r="C9849" s="147" t="s">
        <v>217</v>
      </c>
      <c r="E9849" s="161"/>
      <c r="F9849" s="162"/>
      <c r="G9849" s="147"/>
      <c r="H9849" s="146"/>
      <c r="J9849" s="146"/>
      <c r="L9849" s="150"/>
      <c r="N9849" s="163"/>
      <c r="O9849" s="146"/>
      <c r="P9849" s="146"/>
      <c r="Q9849" s="146"/>
      <c r="R9849" s="34"/>
      <c r="S9849" s="35"/>
      <c r="T9849" s="147"/>
    </row>
    <row r="9850">
      <c r="A9850" s="147"/>
      <c r="B9850" s="64"/>
      <c r="C9850" s="147" t="s">
        <v>217</v>
      </c>
      <c r="E9850" s="161"/>
      <c r="F9850" s="162"/>
      <c r="G9850" s="147"/>
      <c r="H9850" s="146"/>
      <c r="J9850" s="146"/>
      <c r="L9850" s="150"/>
      <c r="N9850" s="163"/>
      <c r="O9850" s="146"/>
      <c r="P9850" s="146"/>
      <c r="Q9850" s="146"/>
      <c r="R9850" s="34"/>
      <c r="S9850" s="35"/>
      <c r="T9850" s="147"/>
    </row>
    <row r="9851">
      <c r="A9851" s="147"/>
      <c r="B9851" s="64"/>
      <c r="C9851" s="147" t="s">
        <v>217</v>
      </c>
      <c r="E9851" s="161"/>
      <c r="F9851" s="162"/>
      <c r="G9851" s="147"/>
      <c r="H9851" s="146"/>
      <c r="J9851" s="146"/>
      <c r="L9851" s="150"/>
      <c r="N9851" s="163"/>
      <c r="O9851" s="146"/>
      <c r="P9851" s="146"/>
      <c r="Q9851" s="146"/>
      <c r="R9851" s="34"/>
      <c r="S9851" s="35"/>
      <c r="T9851" s="147"/>
    </row>
    <row r="9852">
      <c r="A9852" s="147"/>
      <c r="B9852" s="64"/>
      <c r="C9852" s="147" t="s">
        <v>217</v>
      </c>
      <c r="E9852" s="161"/>
      <c r="F9852" s="162"/>
      <c r="G9852" s="147"/>
      <c r="H9852" s="146"/>
      <c r="J9852" s="146"/>
      <c r="L9852" s="150"/>
      <c r="N9852" s="163"/>
      <c r="O9852" s="146"/>
      <c r="P9852" s="146"/>
      <c r="Q9852" s="146"/>
      <c r="R9852" s="34"/>
      <c r="S9852" s="35"/>
      <c r="T9852" s="147"/>
    </row>
    <row r="9853">
      <c r="A9853" s="147"/>
      <c r="B9853" s="64"/>
      <c r="C9853" s="147" t="s">
        <v>217</v>
      </c>
      <c r="E9853" s="161"/>
      <c r="F9853" s="162"/>
      <c r="G9853" s="147"/>
      <c r="H9853" s="146"/>
      <c r="J9853" s="146"/>
      <c r="L9853" s="150"/>
      <c r="N9853" s="163"/>
      <c r="O9853" s="146"/>
      <c r="P9853" s="146"/>
      <c r="Q9853" s="146"/>
      <c r="R9853" s="34"/>
      <c r="S9853" s="35"/>
      <c r="T9853" s="147"/>
    </row>
    <row r="9854">
      <c r="A9854" s="147"/>
      <c r="B9854" s="64"/>
      <c r="C9854" s="147" t="s">
        <v>217</v>
      </c>
      <c r="E9854" s="161"/>
      <c r="F9854" s="162"/>
      <c r="G9854" s="147"/>
      <c r="H9854" s="146"/>
      <c r="J9854" s="146"/>
      <c r="L9854" s="150"/>
      <c r="N9854" s="163"/>
      <c r="O9854" s="146"/>
      <c r="P9854" s="146"/>
      <c r="Q9854" s="146"/>
      <c r="R9854" s="34"/>
      <c r="S9854" s="35"/>
      <c r="T9854" s="147"/>
    </row>
    <row r="9855">
      <c r="A9855" s="147"/>
      <c r="B9855" s="64"/>
      <c r="C9855" s="147" t="s">
        <v>217</v>
      </c>
      <c r="E9855" s="161"/>
      <c r="F9855" s="162"/>
      <c r="G9855" s="147"/>
      <c r="H9855" s="146"/>
      <c r="J9855" s="146"/>
      <c r="L9855" s="150"/>
      <c r="N9855" s="163"/>
      <c r="O9855" s="146"/>
      <c r="P9855" s="146"/>
      <c r="Q9855" s="146"/>
      <c r="R9855" s="34"/>
      <c r="S9855" s="35"/>
      <c r="T9855" s="147"/>
    </row>
    <row r="9856">
      <c r="A9856" s="147"/>
      <c r="B9856" s="64"/>
      <c r="C9856" s="147" t="s">
        <v>217</v>
      </c>
      <c r="E9856" s="161"/>
      <c r="F9856" s="162"/>
      <c r="G9856" s="147"/>
      <c r="H9856" s="146"/>
      <c r="J9856" s="146"/>
      <c r="L9856" s="150"/>
      <c r="N9856" s="163"/>
      <c r="O9856" s="146"/>
      <c r="P9856" s="146"/>
      <c r="Q9856" s="146"/>
      <c r="R9856" s="34"/>
      <c r="S9856" s="35"/>
      <c r="T9856" s="147"/>
    </row>
    <row r="9857">
      <c r="A9857" s="147"/>
      <c r="B9857" s="64"/>
      <c r="C9857" s="147" t="s">
        <v>217</v>
      </c>
      <c r="E9857" s="161"/>
      <c r="F9857" s="162"/>
      <c r="G9857" s="147"/>
      <c r="H9857" s="146"/>
      <c r="J9857" s="146"/>
      <c r="L9857" s="150"/>
      <c r="N9857" s="163"/>
      <c r="O9857" s="146"/>
      <c r="P9857" s="146"/>
      <c r="Q9857" s="146"/>
      <c r="R9857" s="34"/>
      <c r="S9857" s="35"/>
      <c r="T9857" s="147"/>
    </row>
    <row r="9858">
      <c r="A9858" s="147"/>
      <c r="B9858" s="64"/>
      <c r="C9858" s="147" t="s">
        <v>217</v>
      </c>
      <c r="E9858" s="161"/>
      <c r="F9858" s="162"/>
      <c r="G9858" s="147"/>
      <c r="H9858" s="146"/>
      <c r="J9858" s="146"/>
      <c r="L9858" s="150"/>
      <c r="N9858" s="163"/>
      <c r="O9858" s="146"/>
      <c r="P9858" s="146"/>
      <c r="Q9858" s="146"/>
      <c r="R9858" s="34"/>
      <c r="S9858" s="35"/>
      <c r="T9858" s="147"/>
    </row>
    <row r="9859">
      <c r="A9859" s="147"/>
      <c r="B9859" s="64"/>
      <c r="C9859" s="147" t="s">
        <v>217</v>
      </c>
      <c r="E9859" s="161"/>
      <c r="F9859" s="162"/>
      <c r="G9859" s="147"/>
      <c r="H9859" s="146"/>
      <c r="J9859" s="146"/>
      <c r="L9859" s="150"/>
      <c r="N9859" s="163"/>
      <c r="O9859" s="146"/>
      <c r="P9859" s="146"/>
      <c r="Q9859" s="146"/>
      <c r="R9859" s="34"/>
      <c r="S9859" s="35"/>
      <c r="T9859" s="147"/>
    </row>
    <row r="9860">
      <c r="A9860" s="147"/>
      <c r="B9860" s="64"/>
      <c r="C9860" s="147" t="s">
        <v>217</v>
      </c>
      <c r="E9860" s="161"/>
      <c r="F9860" s="162"/>
      <c r="G9860" s="147"/>
      <c r="H9860" s="146"/>
      <c r="J9860" s="146"/>
      <c r="L9860" s="150"/>
      <c r="N9860" s="163"/>
      <c r="O9860" s="146"/>
      <c r="P9860" s="146"/>
      <c r="Q9860" s="146"/>
      <c r="R9860" s="34"/>
      <c r="S9860" s="35"/>
      <c r="T9860" s="147"/>
    </row>
    <row r="9861">
      <c r="A9861" s="147"/>
      <c r="B9861" s="64"/>
      <c r="C9861" s="147" t="s">
        <v>217</v>
      </c>
      <c r="E9861" s="161"/>
      <c r="F9861" s="162"/>
      <c r="G9861" s="147"/>
      <c r="H9861" s="146"/>
      <c r="J9861" s="146"/>
      <c r="L9861" s="150"/>
      <c r="N9861" s="163"/>
      <c r="O9861" s="146"/>
      <c r="P9861" s="146"/>
      <c r="Q9861" s="146"/>
      <c r="R9861" s="34"/>
      <c r="S9861" s="35"/>
      <c r="T9861" s="147"/>
    </row>
    <row r="9862">
      <c r="A9862" s="147"/>
      <c r="B9862" s="64"/>
      <c r="C9862" s="147" t="s">
        <v>217</v>
      </c>
      <c r="E9862" s="161"/>
      <c r="F9862" s="162"/>
      <c r="G9862" s="147"/>
      <c r="H9862" s="146"/>
      <c r="J9862" s="146"/>
      <c r="L9862" s="150"/>
      <c r="N9862" s="163"/>
      <c r="O9862" s="146"/>
      <c r="P9862" s="146"/>
      <c r="Q9862" s="146"/>
      <c r="R9862" s="34"/>
      <c r="S9862" s="35"/>
      <c r="T9862" s="147"/>
    </row>
    <row r="9863">
      <c r="A9863" s="147"/>
      <c r="B9863" s="64"/>
      <c r="C9863" s="147" t="s">
        <v>217</v>
      </c>
      <c r="E9863" s="161"/>
      <c r="F9863" s="162"/>
      <c r="G9863" s="147"/>
      <c r="H9863" s="146"/>
      <c r="J9863" s="146"/>
      <c r="L9863" s="150"/>
      <c r="N9863" s="163"/>
      <c r="O9863" s="146"/>
      <c r="P9863" s="146"/>
      <c r="Q9863" s="146"/>
      <c r="R9863" s="34"/>
      <c r="S9863" s="35"/>
      <c r="T9863" s="147"/>
    </row>
    <row r="9864">
      <c r="A9864" s="147"/>
      <c r="B9864" s="64"/>
      <c r="C9864" s="147" t="s">
        <v>217</v>
      </c>
      <c r="E9864" s="161"/>
      <c r="F9864" s="162"/>
      <c r="G9864" s="147"/>
      <c r="H9864" s="146"/>
      <c r="J9864" s="146"/>
      <c r="L9864" s="150"/>
      <c r="N9864" s="163"/>
      <c r="O9864" s="146"/>
      <c r="P9864" s="146"/>
      <c r="Q9864" s="146"/>
      <c r="R9864" s="34"/>
      <c r="S9864" s="35"/>
      <c r="T9864" s="147"/>
    </row>
    <row r="9865">
      <c r="A9865" s="147"/>
      <c r="B9865" s="64"/>
      <c r="C9865" s="147" t="s">
        <v>217</v>
      </c>
      <c r="E9865" s="161"/>
      <c r="F9865" s="162"/>
      <c r="G9865" s="147"/>
      <c r="H9865" s="146"/>
      <c r="J9865" s="146"/>
      <c r="L9865" s="150"/>
      <c r="N9865" s="163"/>
      <c r="O9865" s="146"/>
      <c r="P9865" s="146"/>
      <c r="Q9865" s="146"/>
      <c r="R9865" s="34"/>
      <c r="S9865" s="35"/>
      <c r="T9865" s="147"/>
    </row>
    <row r="9866">
      <c r="A9866" s="147"/>
      <c r="B9866" s="64"/>
      <c r="C9866" s="147" t="s">
        <v>217</v>
      </c>
      <c r="E9866" s="161"/>
      <c r="F9866" s="162"/>
      <c r="G9866" s="147"/>
      <c r="H9866" s="146"/>
      <c r="J9866" s="146"/>
      <c r="L9866" s="150"/>
      <c r="N9866" s="163"/>
      <c r="O9866" s="146"/>
      <c r="P9866" s="146"/>
      <c r="Q9866" s="146"/>
      <c r="R9866" s="34"/>
      <c r="S9866" s="35"/>
      <c r="T9866" s="147"/>
    </row>
    <row r="9867">
      <c r="A9867" s="147"/>
      <c r="B9867" s="64"/>
      <c r="C9867" s="147" t="s">
        <v>217</v>
      </c>
      <c r="E9867" s="161"/>
      <c r="F9867" s="162"/>
      <c r="G9867" s="147"/>
      <c r="H9867" s="146"/>
      <c r="J9867" s="146"/>
      <c r="L9867" s="150"/>
      <c r="N9867" s="163"/>
      <c r="O9867" s="146"/>
      <c r="P9867" s="146"/>
      <c r="Q9867" s="146"/>
      <c r="R9867" s="34"/>
      <c r="S9867" s="35"/>
      <c r="T9867" s="147"/>
    </row>
    <row r="9868">
      <c r="A9868" s="147"/>
      <c r="B9868" s="64"/>
      <c r="C9868" s="147" t="s">
        <v>217</v>
      </c>
      <c r="E9868" s="161"/>
      <c r="F9868" s="162"/>
      <c r="G9868" s="147"/>
      <c r="H9868" s="146"/>
      <c r="J9868" s="146"/>
      <c r="L9868" s="150"/>
      <c r="N9868" s="163"/>
      <c r="O9868" s="146"/>
      <c r="P9868" s="146"/>
      <c r="Q9868" s="146"/>
      <c r="R9868" s="34"/>
      <c r="S9868" s="35"/>
      <c r="T9868" s="147"/>
    </row>
    <row r="9869">
      <c r="A9869" s="147"/>
      <c r="B9869" s="64"/>
      <c r="C9869" s="147" t="s">
        <v>217</v>
      </c>
      <c r="E9869" s="161"/>
      <c r="F9869" s="162"/>
      <c r="G9869" s="147"/>
      <c r="H9869" s="146"/>
      <c r="J9869" s="146"/>
      <c r="L9869" s="150"/>
      <c r="N9869" s="163"/>
      <c r="O9869" s="146"/>
      <c r="P9869" s="146"/>
      <c r="Q9869" s="146"/>
      <c r="R9869" s="34"/>
      <c r="S9869" s="35"/>
      <c r="T9869" s="147"/>
    </row>
    <row r="9870">
      <c r="A9870" s="147"/>
      <c r="B9870" s="64"/>
      <c r="C9870" s="147" t="s">
        <v>217</v>
      </c>
      <c r="E9870" s="161"/>
      <c r="F9870" s="162"/>
      <c r="G9870" s="147"/>
      <c r="H9870" s="146"/>
      <c r="J9870" s="146"/>
      <c r="L9870" s="150"/>
      <c r="N9870" s="163"/>
      <c r="O9870" s="146"/>
      <c r="P9870" s="146"/>
      <c r="Q9870" s="146"/>
      <c r="R9870" s="34"/>
      <c r="S9870" s="35"/>
      <c r="T9870" s="147"/>
    </row>
    <row r="9871">
      <c r="A9871" s="147"/>
      <c r="B9871" s="64"/>
      <c r="C9871" s="147" t="s">
        <v>217</v>
      </c>
      <c r="E9871" s="161"/>
      <c r="F9871" s="162"/>
      <c r="G9871" s="147"/>
      <c r="H9871" s="146"/>
      <c r="J9871" s="146"/>
      <c r="L9871" s="150"/>
      <c r="N9871" s="163"/>
      <c r="O9871" s="146"/>
      <c r="P9871" s="146"/>
      <c r="Q9871" s="146"/>
      <c r="R9871" s="34"/>
      <c r="S9871" s="35"/>
      <c r="T9871" s="147"/>
    </row>
    <row r="9872">
      <c r="A9872" s="147"/>
      <c r="B9872" s="64"/>
      <c r="C9872" s="147" t="s">
        <v>217</v>
      </c>
      <c r="E9872" s="161"/>
      <c r="F9872" s="162"/>
      <c r="G9872" s="147"/>
      <c r="H9872" s="146"/>
      <c r="J9872" s="146"/>
      <c r="L9872" s="150"/>
      <c r="N9872" s="163"/>
      <c r="O9872" s="146"/>
      <c r="P9872" s="146"/>
      <c r="Q9872" s="146"/>
      <c r="R9872" s="34"/>
      <c r="S9872" s="35"/>
      <c r="T9872" s="147"/>
    </row>
    <row r="9873">
      <c r="A9873" s="147"/>
      <c r="B9873" s="64"/>
      <c r="C9873" s="147" t="s">
        <v>217</v>
      </c>
      <c r="E9873" s="161"/>
      <c r="F9873" s="162"/>
      <c r="G9873" s="147"/>
      <c r="H9873" s="146"/>
      <c r="J9873" s="146"/>
      <c r="L9873" s="150"/>
      <c r="N9873" s="163"/>
      <c r="O9873" s="146"/>
      <c r="P9873" s="146"/>
      <c r="Q9873" s="146"/>
      <c r="R9873" s="34"/>
      <c r="S9873" s="35"/>
      <c r="T9873" s="147"/>
    </row>
    <row r="9874">
      <c r="A9874" s="147"/>
      <c r="B9874" s="64"/>
      <c r="C9874" s="147" t="s">
        <v>217</v>
      </c>
      <c r="E9874" s="161"/>
      <c r="F9874" s="162"/>
      <c r="G9874" s="147"/>
      <c r="H9874" s="146"/>
      <c r="J9874" s="146"/>
      <c r="L9874" s="150"/>
      <c r="N9874" s="163"/>
      <c r="O9874" s="146"/>
      <c r="P9874" s="146"/>
      <c r="Q9874" s="146"/>
      <c r="R9874" s="34"/>
      <c r="S9874" s="35"/>
      <c r="T9874" s="147"/>
    </row>
    <row r="9875">
      <c r="A9875" s="147"/>
      <c r="B9875" s="64"/>
      <c r="C9875" s="147" t="s">
        <v>217</v>
      </c>
      <c r="E9875" s="161"/>
      <c r="F9875" s="162"/>
      <c r="G9875" s="147"/>
      <c r="H9875" s="146"/>
      <c r="J9875" s="146"/>
      <c r="L9875" s="150"/>
      <c r="N9875" s="163"/>
      <c r="O9875" s="146"/>
      <c r="P9875" s="146"/>
      <c r="Q9875" s="146"/>
      <c r="R9875" s="34"/>
      <c r="S9875" s="35"/>
      <c r="T9875" s="147"/>
    </row>
    <row r="9876">
      <c r="A9876" s="147"/>
      <c r="B9876" s="64"/>
      <c r="C9876" s="147" t="s">
        <v>217</v>
      </c>
      <c r="E9876" s="161"/>
      <c r="F9876" s="162"/>
      <c r="G9876" s="147"/>
      <c r="H9876" s="146"/>
      <c r="J9876" s="146"/>
      <c r="L9876" s="150"/>
      <c r="N9876" s="163"/>
      <c r="O9876" s="146"/>
      <c r="P9876" s="146"/>
      <c r="Q9876" s="146"/>
      <c r="R9876" s="34"/>
      <c r="S9876" s="35"/>
      <c r="T9876" s="147"/>
    </row>
    <row r="9877">
      <c r="A9877" s="147"/>
      <c r="B9877" s="64"/>
      <c r="C9877" s="147" t="s">
        <v>217</v>
      </c>
      <c r="E9877" s="161"/>
      <c r="F9877" s="162"/>
      <c r="G9877" s="147"/>
      <c r="H9877" s="146"/>
      <c r="J9877" s="146"/>
      <c r="L9877" s="150"/>
      <c r="N9877" s="163"/>
      <c r="O9877" s="146"/>
      <c r="P9877" s="146"/>
      <c r="Q9877" s="146"/>
      <c r="R9877" s="34"/>
      <c r="S9877" s="35"/>
      <c r="T9877" s="147"/>
    </row>
    <row r="9878">
      <c r="A9878" s="147"/>
      <c r="B9878" s="64"/>
      <c r="C9878" s="147" t="s">
        <v>217</v>
      </c>
      <c r="E9878" s="161"/>
      <c r="F9878" s="162"/>
      <c r="G9878" s="147"/>
      <c r="H9878" s="146"/>
      <c r="J9878" s="146"/>
      <c r="L9878" s="150"/>
      <c r="N9878" s="163"/>
      <c r="O9878" s="146"/>
      <c r="P9878" s="146"/>
      <c r="Q9878" s="146"/>
      <c r="R9878" s="34"/>
      <c r="S9878" s="35"/>
      <c r="T9878" s="147"/>
    </row>
    <row r="9879">
      <c r="A9879" s="147"/>
      <c r="B9879" s="64"/>
      <c r="C9879" s="147" t="s">
        <v>217</v>
      </c>
      <c r="E9879" s="161"/>
      <c r="F9879" s="162"/>
      <c r="G9879" s="147"/>
      <c r="H9879" s="146"/>
      <c r="J9879" s="146"/>
      <c r="L9879" s="150"/>
      <c r="N9879" s="163"/>
      <c r="O9879" s="146"/>
      <c r="P9879" s="146"/>
      <c r="Q9879" s="146"/>
      <c r="R9879" s="34"/>
      <c r="S9879" s="35"/>
      <c r="T9879" s="147"/>
    </row>
    <row r="9880">
      <c r="A9880" s="147"/>
      <c r="B9880" s="64"/>
      <c r="C9880" s="147" t="s">
        <v>217</v>
      </c>
      <c r="E9880" s="161"/>
      <c r="F9880" s="162"/>
      <c r="G9880" s="147"/>
      <c r="H9880" s="146"/>
      <c r="J9880" s="146"/>
      <c r="L9880" s="150"/>
      <c r="N9880" s="163"/>
      <c r="O9880" s="146"/>
      <c r="P9880" s="146"/>
      <c r="Q9880" s="146"/>
      <c r="R9880" s="34"/>
      <c r="S9880" s="35"/>
      <c r="T9880" s="147"/>
    </row>
    <row r="9881">
      <c r="A9881" s="147"/>
      <c r="B9881" s="64"/>
      <c r="C9881" s="147" t="s">
        <v>217</v>
      </c>
      <c r="E9881" s="161"/>
      <c r="F9881" s="162"/>
      <c r="G9881" s="147"/>
      <c r="H9881" s="146"/>
      <c r="J9881" s="146"/>
      <c r="L9881" s="150"/>
      <c r="N9881" s="163"/>
      <c r="O9881" s="146"/>
      <c r="P9881" s="146"/>
      <c r="Q9881" s="146"/>
      <c r="R9881" s="34"/>
      <c r="S9881" s="35"/>
      <c r="T9881" s="147"/>
    </row>
    <row r="9882">
      <c r="A9882" s="147"/>
      <c r="B9882" s="64"/>
      <c r="C9882" s="147" t="s">
        <v>217</v>
      </c>
      <c r="E9882" s="161"/>
      <c r="F9882" s="162"/>
      <c r="G9882" s="147"/>
      <c r="H9882" s="146"/>
      <c r="J9882" s="146"/>
      <c r="L9882" s="150"/>
      <c r="N9882" s="163"/>
      <c r="O9882" s="146"/>
      <c r="P9882" s="146"/>
      <c r="Q9882" s="146"/>
      <c r="R9882" s="34"/>
      <c r="S9882" s="35"/>
      <c r="T9882" s="147"/>
    </row>
    <row r="9883">
      <c r="A9883" s="147"/>
      <c r="B9883" s="64"/>
      <c r="C9883" s="147" t="s">
        <v>217</v>
      </c>
      <c r="E9883" s="161"/>
      <c r="F9883" s="162"/>
      <c r="G9883" s="147"/>
      <c r="H9883" s="146"/>
      <c r="J9883" s="146"/>
      <c r="L9883" s="150"/>
      <c r="N9883" s="163"/>
      <c r="O9883" s="146"/>
      <c r="P9883" s="146"/>
      <c r="Q9883" s="146"/>
      <c r="R9883" s="34"/>
      <c r="S9883" s="35"/>
      <c r="T9883" s="147"/>
    </row>
    <row r="9884">
      <c r="A9884" s="147"/>
      <c r="B9884" s="64"/>
      <c r="C9884" s="147" t="s">
        <v>217</v>
      </c>
      <c r="E9884" s="161"/>
      <c r="F9884" s="162"/>
      <c r="G9884" s="147"/>
      <c r="H9884" s="146"/>
      <c r="J9884" s="146"/>
      <c r="L9884" s="150"/>
      <c r="N9884" s="163"/>
      <c r="O9884" s="146"/>
      <c r="P9884" s="146"/>
      <c r="Q9884" s="146"/>
      <c r="R9884" s="34"/>
      <c r="S9884" s="35"/>
      <c r="T9884" s="147"/>
    </row>
    <row r="9885">
      <c r="A9885" s="147"/>
      <c r="B9885" s="64"/>
      <c r="C9885" s="147" t="s">
        <v>217</v>
      </c>
      <c r="E9885" s="161"/>
      <c r="F9885" s="162"/>
      <c r="G9885" s="147"/>
      <c r="H9885" s="146"/>
      <c r="J9885" s="146"/>
      <c r="L9885" s="150"/>
      <c r="N9885" s="163"/>
      <c r="O9885" s="146"/>
      <c r="P9885" s="146"/>
      <c r="Q9885" s="146"/>
      <c r="R9885" s="34"/>
      <c r="S9885" s="35"/>
      <c r="T9885" s="147"/>
    </row>
    <row r="9886">
      <c r="A9886" s="147"/>
      <c r="B9886" s="64"/>
      <c r="C9886" s="147" t="s">
        <v>217</v>
      </c>
      <c r="E9886" s="161"/>
      <c r="F9886" s="162"/>
      <c r="G9886" s="147"/>
      <c r="H9886" s="146"/>
      <c r="J9886" s="146"/>
      <c r="L9886" s="150"/>
      <c r="N9886" s="163"/>
      <c r="O9886" s="146"/>
      <c r="P9886" s="146"/>
      <c r="Q9886" s="146"/>
      <c r="R9886" s="34"/>
      <c r="S9886" s="35"/>
      <c r="T9886" s="147"/>
    </row>
    <row r="9887">
      <c r="A9887" s="147"/>
      <c r="B9887" s="64"/>
      <c r="C9887" s="147" t="s">
        <v>217</v>
      </c>
      <c r="E9887" s="161"/>
      <c r="F9887" s="162"/>
      <c r="G9887" s="147"/>
      <c r="H9887" s="146"/>
      <c r="J9887" s="146"/>
      <c r="L9887" s="150"/>
      <c r="N9887" s="163"/>
      <c r="O9887" s="146"/>
      <c r="P9887" s="146"/>
      <c r="Q9887" s="146"/>
      <c r="R9887" s="34"/>
      <c r="S9887" s="35"/>
      <c r="T9887" s="147"/>
    </row>
    <row r="9888">
      <c r="A9888" s="147"/>
      <c r="B9888" s="64"/>
      <c r="C9888" s="147" t="s">
        <v>217</v>
      </c>
      <c r="E9888" s="161"/>
      <c r="F9888" s="162"/>
      <c r="G9888" s="147"/>
      <c r="H9888" s="146"/>
      <c r="J9888" s="146"/>
      <c r="L9888" s="150"/>
      <c r="N9888" s="163"/>
      <c r="O9888" s="146"/>
      <c r="P9888" s="146"/>
      <c r="Q9888" s="146"/>
      <c r="R9888" s="34"/>
      <c r="S9888" s="35"/>
      <c r="T9888" s="147"/>
    </row>
    <row r="9889">
      <c r="A9889" s="147"/>
      <c r="B9889" s="64"/>
      <c r="C9889" s="147" t="s">
        <v>217</v>
      </c>
      <c r="E9889" s="161"/>
      <c r="F9889" s="162"/>
      <c r="G9889" s="147"/>
      <c r="H9889" s="146"/>
      <c r="J9889" s="146"/>
      <c r="L9889" s="150"/>
      <c r="N9889" s="163"/>
      <c r="O9889" s="146"/>
      <c r="P9889" s="146"/>
      <c r="Q9889" s="146"/>
      <c r="R9889" s="34"/>
      <c r="S9889" s="35"/>
      <c r="T9889" s="147"/>
    </row>
    <row r="9890">
      <c r="A9890" s="147"/>
      <c r="B9890" s="64"/>
      <c r="C9890" s="147" t="s">
        <v>217</v>
      </c>
      <c r="E9890" s="161"/>
      <c r="F9890" s="162"/>
      <c r="G9890" s="147"/>
      <c r="H9890" s="146"/>
      <c r="J9890" s="146"/>
      <c r="L9890" s="150"/>
      <c r="N9890" s="163"/>
      <c r="O9890" s="146"/>
      <c r="P9890" s="146"/>
      <c r="Q9890" s="146"/>
      <c r="R9890" s="34"/>
      <c r="S9890" s="35"/>
      <c r="T9890" s="147"/>
    </row>
    <row r="9891">
      <c r="A9891" s="147"/>
      <c r="B9891" s="64"/>
      <c r="C9891" s="147" t="s">
        <v>217</v>
      </c>
      <c r="E9891" s="161"/>
      <c r="F9891" s="162"/>
      <c r="G9891" s="147"/>
      <c r="H9891" s="146"/>
      <c r="J9891" s="146"/>
      <c r="L9891" s="150"/>
      <c r="N9891" s="163"/>
      <c r="O9891" s="146"/>
      <c r="P9891" s="146"/>
      <c r="Q9891" s="146"/>
      <c r="R9891" s="34"/>
      <c r="S9891" s="35"/>
      <c r="T9891" s="147"/>
    </row>
    <row r="9892">
      <c r="A9892" s="147"/>
      <c r="B9892" s="64"/>
      <c r="C9892" s="147" t="s">
        <v>217</v>
      </c>
      <c r="E9892" s="161"/>
      <c r="F9892" s="162"/>
      <c r="G9892" s="147"/>
      <c r="H9892" s="146"/>
      <c r="J9892" s="146"/>
      <c r="L9892" s="150"/>
      <c r="N9892" s="163"/>
      <c r="O9892" s="146"/>
      <c r="P9892" s="146"/>
      <c r="Q9892" s="146"/>
      <c r="R9892" s="34"/>
      <c r="S9892" s="35"/>
      <c r="T9892" s="147"/>
    </row>
    <row r="9893">
      <c r="A9893" s="147"/>
      <c r="B9893" s="64"/>
      <c r="C9893" s="147" t="s">
        <v>217</v>
      </c>
      <c r="E9893" s="161"/>
      <c r="F9893" s="162"/>
      <c r="G9893" s="147"/>
      <c r="H9893" s="146"/>
      <c r="J9893" s="146"/>
      <c r="L9893" s="150"/>
      <c r="N9893" s="163"/>
      <c r="O9893" s="146"/>
      <c r="P9893" s="146"/>
      <c r="Q9893" s="146"/>
      <c r="R9893" s="34"/>
      <c r="S9893" s="35"/>
      <c r="T9893" s="147"/>
    </row>
    <row r="9894">
      <c r="A9894" s="147"/>
      <c r="B9894" s="64"/>
      <c r="C9894" s="147" t="s">
        <v>217</v>
      </c>
      <c r="E9894" s="161"/>
      <c r="F9894" s="162"/>
      <c r="G9894" s="147"/>
      <c r="H9894" s="146"/>
      <c r="J9894" s="146"/>
      <c r="L9894" s="150"/>
      <c r="N9894" s="163"/>
      <c r="O9894" s="146"/>
      <c r="P9894" s="146"/>
      <c r="Q9894" s="146"/>
      <c r="R9894" s="34"/>
      <c r="S9894" s="35"/>
      <c r="T9894" s="147"/>
    </row>
    <row r="9895">
      <c r="A9895" s="147"/>
      <c r="B9895" s="64"/>
      <c r="C9895" s="147" t="s">
        <v>217</v>
      </c>
      <c r="E9895" s="161"/>
      <c r="F9895" s="162"/>
      <c r="G9895" s="147"/>
      <c r="H9895" s="146"/>
      <c r="J9895" s="146"/>
      <c r="L9895" s="150"/>
      <c r="N9895" s="163"/>
      <c r="O9895" s="146"/>
      <c r="P9895" s="146"/>
      <c r="Q9895" s="146"/>
      <c r="R9895" s="34"/>
      <c r="S9895" s="35"/>
      <c r="T9895" s="147"/>
    </row>
    <row r="9896">
      <c r="A9896" s="147"/>
      <c r="B9896" s="64"/>
      <c r="C9896" s="147" t="s">
        <v>217</v>
      </c>
      <c r="E9896" s="161"/>
      <c r="F9896" s="162"/>
      <c r="G9896" s="147"/>
      <c r="H9896" s="146"/>
      <c r="J9896" s="146"/>
      <c r="L9896" s="150"/>
      <c r="N9896" s="163"/>
      <c r="O9896" s="146"/>
      <c r="P9896" s="146"/>
      <c r="Q9896" s="146"/>
      <c r="R9896" s="34"/>
      <c r="S9896" s="35"/>
      <c r="T9896" s="147"/>
    </row>
    <row r="9897">
      <c r="A9897" s="147"/>
      <c r="B9897" s="64"/>
      <c r="C9897" s="147" t="s">
        <v>217</v>
      </c>
      <c r="E9897" s="161"/>
      <c r="F9897" s="162"/>
      <c r="G9897" s="147"/>
      <c r="H9897" s="146"/>
      <c r="J9897" s="146"/>
      <c r="L9897" s="150"/>
      <c r="N9897" s="163"/>
      <c r="O9897" s="146"/>
      <c r="P9897" s="146"/>
      <c r="Q9897" s="146"/>
      <c r="R9897" s="34"/>
      <c r="S9897" s="35"/>
      <c r="T9897" s="147"/>
    </row>
    <row r="9898">
      <c r="A9898" s="147"/>
      <c r="B9898" s="64"/>
      <c r="C9898" s="147" t="s">
        <v>217</v>
      </c>
      <c r="E9898" s="161"/>
      <c r="F9898" s="162"/>
      <c r="G9898" s="147"/>
      <c r="H9898" s="146"/>
      <c r="J9898" s="146"/>
      <c r="L9898" s="150"/>
      <c r="N9898" s="163"/>
      <c r="O9898" s="146"/>
      <c r="P9898" s="146"/>
      <c r="Q9898" s="146"/>
      <c r="R9898" s="34"/>
      <c r="S9898" s="35"/>
      <c r="T9898" s="147"/>
    </row>
    <row r="9899">
      <c r="A9899" s="147"/>
      <c r="B9899" s="64"/>
      <c r="C9899" s="147" t="s">
        <v>217</v>
      </c>
      <c r="E9899" s="161"/>
      <c r="F9899" s="162"/>
      <c r="G9899" s="147"/>
      <c r="H9899" s="146"/>
      <c r="J9899" s="146"/>
      <c r="L9899" s="150"/>
      <c r="N9899" s="163"/>
      <c r="O9899" s="146"/>
      <c r="P9899" s="146"/>
      <c r="Q9899" s="146"/>
      <c r="R9899" s="34"/>
      <c r="S9899" s="35"/>
      <c r="T9899" s="147"/>
    </row>
    <row r="9900">
      <c r="A9900" s="147"/>
      <c r="B9900" s="64"/>
      <c r="C9900" s="147" t="s">
        <v>217</v>
      </c>
      <c r="E9900" s="161"/>
      <c r="F9900" s="162"/>
      <c r="G9900" s="147"/>
      <c r="H9900" s="146"/>
      <c r="J9900" s="146"/>
      <c r="L9900" s="150"/>
      <c r="N9900" s="163"/>
      <c r="O9900" s="146"/>
      <c r="P9900" s="146"/>
      <c r="Q9900" s="146"/>
      <c r="R9900" s="34"/>
      <c r="S9900" s="35"/>
      <c r="T9900" s="147"/>
    </row>
    <row r="9901">
      <c r="A9901" s="147"/>
      <c r="B9901" s="64"/>
      <c r="C9901" s="147" t="s">
        <v>217</v>
      </c>
      <c r="E9901" s="161"/>
      <c r="F9901" s="162"/>
      <c r="G9901" s="147"/>
      <c r="H9901" s="146"/>
      <c r="J9901" s="146"/>
      <c r="L9901" s="150"/>
      <c r="N9901" s="163"/>
      <c r="O9901" s="146"/>
      <c r="P9901" s="146"/>
      <c r="Q9901" s="146"/>
      <c r="R9901" s="34"/>
      <c r="S9901" s="35"/>
      <c r="T9901" s="147"/>
    </row>
    <row r="9902">
      <c r="A9902" s="147"/>
      <c r="B9902" s="64"/>
      <c r="C9902" s="147" t="s">
        <v>217</v>
      </c>
      <c r="E9902" s="161"/>
      <c r="F9902" s="162"/>
      <c r="G9902" s="147"/>
      <c r="H9902" s="146"/>
      <c r="J9902" s="146"/>
      <c r="L9902" s="150"/>
      <c r="N9902" s="163"/>
      <c r="O9902" s="146"/>
      <c r="P9902" s="146"/>
      <c r="Q9902" s="146"/>
      <c r="R9902" s="34"/>
      <c r="S9902" s="35"/>
      <c r="T9902" s="147"/>
    </row>
    <row r="9903">
      <c r="A9903" s="147"/>
      <c r="B9903" s="64"/>
      <c r="C9903" s="147" t="s">
        <v>217</v>
      </c>
      <c r="E9903" s="161"/>
      <c r="F9903" s="162"/>
      <c r="G9903" s="147"/>
      <c r="H9903" s="146"/>
      <c r="J9903" s="146"/>
      <c r="L9903" s="150"/>
      <c r="N9903" s="163"/>
      <c r="O9903" s="146"/>
      <c r="P9903" s="146"/>
      <c r="Q9903" s="146"/>
      <c r="R9903" s="34"/>
      <c r="S9903" s="35"/>
      <c r="T9903" s="147"/>
    </row>
    <row r="9904">
      <c r="A9904" s="147"/>
      <c r="B9904" s="64"/>
      <c r="C9904" s="147" t="s">
        <v>217</v>
      </c>
      <c r="E9904" s="161"/>
      <c r="F9904" s="162"/>
      <c r="G9904" s="147"/>
      <c r="H9904" s="146"/>
      <c r="J9904" s="146"/>
      <c r="L9904" s="150"/>
      <c r="N9904" s="163"/>
      <c r="O9904" s="146"/>
      <c r="P9904" s="146"/>
      <c r="Q9904" s="146"/>
      <c r="R9904" s="34"/>
      <c r="S9904" s="35"/>
      <c r="T9904" s="147"/>
    </row>
    <row r="9905">
      <c r="A9905" s="147"/>
      <c r="B9905" s="64"/>
      <c r="C9905" s="147" t="s">
        <v>217</v>
      </c>
      <c r="E9905" s="161"/>
      <c r="F9905" s="162"/>
      <c r="G9905" s="147"/>
      <c r="H9905" s="146"/>
      <c r="J9905" s="146"/>
      <c r="L9905" s="150"/>
      <c r="N9905" s="163"/>
      <c r="O9905" s="146"/>
      <c r="P9905" s="146"/>
      <c r="Q9905" s="146"/>
      <c r="R9905" s="34"/>
      <c r="S9905" s="35"/>
      <c r="T9905" s="147"/>
    </row>
    <row r="9906">
      <c r="A9906" s="147"/>
      <c r="B9906" s="64"/>
      <c r="C9906" s="147" t="s">
        <v>217</v>
      </c>
      <c r="E9906" s="161"/>
      <c r="F9906" s="162"/>
      <c r="G9906" s="147"/>
      <c r="H9906" s="146"/>
      <c r="J9906" s="146"/>
      <c r="L9906" s="150"/>
      <c r="N9906" s="163"/>
      <c r="O9906" s="146"/>
      <c r="P9906" s="146"/>
      <c r="Q9906" s="146"/>
      <c r="R9906" s="34"/>
      <c r="S9906" s="35"/>
      <c r="T9906" s="147"/>
    </row>
    <row r="9907">
      <c r="A9907" s="147"/>
      <c r="B9907" s="64"/>
      <c r="C9907" s="147" t="s">
        <v>217</v>
      </c>
      <c r="E9907" s="161"/>
      <c r="F9907" s="162"/>
      <c r="G9907" s="147"/>
      <c r="H9907" s="146"/>
      <c r="J9907" s="146"/>
      <c r="L9907" s="150"/>
      <c r="N9907" s="163"/>
      <c r="O9907" s="146"/>
      <c r="P9907" s="146"/>
      <c r="Q9907" s="146"/>
      <c r="R9907" s="34"/>
      <c r="S9907" s="35"/>
      <c r="T9907" s="147"/>
    </row>
    <row r="9908">
      <c r="A9908" s="147"/>
      <c r="B9908" s="64"/>
      <c r="C9908" s="147" t="s">
        <v>217</v>
      </c>
      <c r="E9908" s="161"/>
      <c r="F9908" s="162"/>
      <c r="G9908" s="147"/>
      <c r="H9908" s="146"/>
      <c r="J9908" s="146"/>
      <c r="L9908" s="150"/>
      <c r="N9908" s="163"/>
      <c r="O9908" s="146"/>
      <c r="P9908" s="146"/>
      <c r="Q9908" s="146"/>
      <c r="R9908" s="34"/>
      <c r="S9908" s="35"/>
      <c r="T9908" s="147"/>
    </row>
    <row r="9909">
      <c r="A9909" s="147"/>
      <c r="B9909" s="64"/>
      <c r="C9909" s="147" t="s">
        <v>217</v>
      </c>
      <c r="E9909" s="161"/>
      <c r="F9909" s="162"/>
      <c r="G9909" s="147"/>
      <c r="H9909" s="146"/>
      <c r="J9909" s="146"/>
      <c r="L9909" s="150"/>
      <c r="N9909" s="163"/>
      <c r="O9909" s="146"/>
      <c r="P9909" s="146"/>
      <c r="Q9909" s="146"/>
      <c r="R9909" s="34"/>
      <c r="S9909" s="35"/>
      <c r="T9909" s="147"/>
    </row>
    <row r="9910">
      <c r="A9910" s="147"/>
      <c r="B9910" s="64"/>
      <c r="C9910" s="147" t="s">
        <v>217</v>
      </c>
      <c r="E9910" s="161"/>
      <c r="F9910" s="162"/>
      <c r="G9910" s="147"/>
      <c r="H9910" s="146"/>
      <c r="J9910" s="146"/>
      <c r="L9910" s="150"/>
      <c r="N9910" s="163"/>
      <c r="O9910" s="146"/>
      <c r="P9910" s="146"/>
      <c r="Q9910" s="146"/>
      <c r="R9910" s="34"/>
      <c r="S9910" s="35"/>
      <c r="T9910" s="147"/>
    </row>
    <row r="9911">
      <c r="A9911" s="147"/>
      <c r="B9911" s="64"/>
      <c r="C9911" s="147" t="s">
        <v>217</v>
      </c>
      <c r="E9911" s="161"/>
      <c r="F9911" s="162"/>
      <c r="G9911" s="147"/>
      <c r="H9911" s="146"/>
      <c r="J9911" s="146"/>
      <c r="L9911" s="150"/>
      <c r="N9911" s="163"/>
      <c r="O9911" s="146"/>
      <c r="P9911" s="146"/>
      <c r="Q9911" s="146"/>
      <c r="R9911" s="34"/>
      <c r="S9911" s="35"/>
      <c r="T9911" s="147"/>
    </row>
    <row r="9912">
      <c r="A9912" s="147"/>
      <c r="B9912" s="64"/>
      <c r="C9912" s="147" t="s">
        <v>217</v>
      </c>
      <c r="E9912" s="161"/>
      <c r="F9912" s="162"/>
      <c r="G9912" s="147"/>
      <c r="H9912" s="146"/>
      <c r="J9912" s="146"/>
      <c r="L9912" s="150"/>
      <c r="N9912" s="163"/>
      <c r="O9912" s="146"/>
      <c r="P9912" s="146"/>
      <c r="Q9912" s="146"/>
      <c r="R9912" s="34"/>
      <c r="S9912" s="35"/>
      <c r="T9912" s="147"/>
    </row>
    <row r="9913">
      <c r="A9913" s="147"/>
      <c r="B9913" s="64"/>
      <c r="C9913" s="147" t="s">
        <v>217</v>
      </c>
      <c r="E9913" s="161"/>
      <c r="F9913" s="162"/>
      <c r="G9913" s="147"/>
      <c r="H9913" s="146"/>
      <c r="J9913" s="146"/>
      <c r="L9913" s="150"/>
      <c r="N9913" s="163"/>
      <c r="O9913" s="146"/>
      <c r="P9913" s="146"/>
      <c r="Q9913" s="146"/>
      <c r="R9913" s="34"/>
      <c r="S9913" s="35"/>
      <c r="T9913" s="147"/>
    </row>
    <row r="9914">
      <c r="A9914" s="147"/>
      <c r="B9914" s="64"/>
      <c r="C9914" s="147" t="s">
        <v>217</v>
      </c>
      <c r="E9914" s="161"/>
      <c r="F9914" s="162"/>
      <c r="G9914" s="147"/>
      <c r="H9914" s="146"/>
      <c r="J9914" s="146"/>
      <c r="L9914" s="150"/>
      <c r="N9914" s="163"/>
      <c r="O9914" s="146"/>
      <c r="P9914" s="146"/>
      <c r="Q9914" s="146"/>
      <c r="R9914" s="34"/>
      <c r="S9914" s="35"/>
      <c r="T9914" s="147"/>
    </row>
    <row r="9915">
      <c r="A9915" s="147"/>
      <c r="B9915" s="64"/>
      <c r="C9915" s="147" t="s">
        <v>217</v>
      </c>
      <c r="E9915" s="161"/>
      <c r="F9915" s="162"/>
      <c r="G9915" s="147"/>
      <c r="H9915" s="146"/>
      <c r="J9915" s="146"/>
      <c r="L9915" s="150"/>
      <c r="N9915" s="163"/>
      <c r="O9915" s="146"/>
      <c r="P9915" s="146"/>
      <c r="Q9915" s="146"/>
      <c r="R9915" s="34"/>
      <c r="S9915" s="35"/>
      <c r="T9915" s="147"/>
    </row>
    <row r="9916">
      <c r="A9916" s="147"/>
      <c r="B9916" s="64"/>
      <c r="C9916" s="147" t="s">
        <v>217</v>
      </c>
      <c r="E9916" s="161"/>
      <c r="F9916" s="162"/>
      <c r="G9916" s="147"/>
      <c r="H9916" s="146"/>
      <c r="J9916" s="146"/>
      <c r="L9916" s="150"/>
      <c r="N9916" s="163"/>
      <c r="O9916" s="146"/>
      <c r="P9916" s="146"/>
      <c r="Q9916" s="146"/>
      <c r="R9916" s="34"/>
      <c r="S9916" s="35"/>
      <c r="T9916" s="147"/>
    </row>
    <row r="9917">
      <c r="A9917" s="147"/>
      <c r="B9917" s="64"/>
      <c r="C9917" s="147" t="s">
        <v>217</v>
      </c>
      <c r="E9917" s="161"/>
      <c r="F9917" s="162"/>
      <c r="G9917" s="147"/>
      <c r="H9917" s="146"/>
      <c r="J9917" s="146"/>
      <c r="L9917" s="150"/>
      <c r="N9917" s="163"/>
      <c r="O9917" s="146"/>
      <c r="P9917" s="146"/>
      <c r="Q9917" s="146"/>
      <c r="R9917" s="34"/>
      <c r="S9917" s="35"/>
      <c r="T9917" s="147"/>
    </row>
    <row r="9918">
      <c r="A9918" s="147"/>
      <c r="B9918" s="64"/>
      <c r="C9918" s="147" t="s">
        <v>217</v>
      </c>
      <c r="E9918" s="161"/>
      <c r="F9918" s="162"/>
      <c r="G9918" s="147"/>
      <c r="H9918" s="146"/>
      <c r="J9918" s="146"/>
      <c r="L9918" s="150"/>
      <c r="N9918" s="163"/>
      <c r="O9918" s="146"/>
      <c r="P9918" s="146"/>
      <c r="Q9918" s="146"/>
      <c r="R9918" s="34"/>
      <c r="S9918" s="35"/>
      <c r="T9918" s="147"/>
    </row>
    <row r="9919">
      <c r="A9919" s="147"/>
      <c r="B9919" s="64"/>
      <c r="C9919" s="147" t="s">
        <v>217</v>
      </c>
      <c r="E9919" s="161"/>
      <c r="F9919" s="162"/>
      <c r="G9919" s="147"/>
      <c r="H9919" s="146"/>
      <c r="J9919" s="146"/>
      <c r="L9919" s="150"/>
      <c r="N9919" s="163"/>
      <c r="O9919" s="146"/>
      <c r="P9919" s="146"/>
      <c r="Q9919" s="146"/>
      <c r="R9919" s="34"/>
      <c r="S9919" s="35"/>
      <c r="T9919" s="147"/>
    </row>
    <row r="9920">
      <c r="A9920" s="147"/>
      <c r="B9920" s="64"/>
      <c r="C9920" s="147" t="s">
        <v>217</v>
      </c>
      <c r="E9920" s="161"/>
      <c r="F9920" s="162"/>
      <c r="G9920" s="147"/>
      <c r="H9920" s="146"/>
      <c r="J9920" s="146"/>
      <c r="L9920" s="150"/>
      <c r="N9920" s="163"/>
      <c r="O9920" s="146"/>
      <c r="P9920" s="146"/>
      <c r="Q9920" s="146"/>
      <c r="R9920" s="34"/>
      <c r="S9920" s="35"/>
      <c r="T9920" s="147"/>
    </row>
    <row r="9921">
      <c r="A9921" s="147"/>
      <c r="B9921" s="64"/>
      <c r="C9921" s="147" t="s">
        <v>217</v>
      </c>
      <c r="E9921" s="161"/>
      <c r="F9921" s="162"/>
      <c r="G9921" s="147"/>
      <c r="H9921" s="146"/>
      <c r="J9921" s="146"/>
      <c r="L9921" s="150"/>
      <c r="N9921" s="163"/>
      <c r="O9921" s="146"/>
      <c r="P9921" s="146"/>
      <c r="Q9921" s="146"/>
      <c r="R9921" s="34"/>
      <c r="S9921" s="35"/>
      <c r="T9921" s="147"/>
    </row>
    <row r="9922">
      <c r="A9922" s="147"/>
      <c r="B9922" s="64"/>
      <c r="C9922" s="147" t="s">
        <v>217</v>
      </c>
      <c r="E9922" s="161"/>
      <c r="F9922" s="162"/>
      <c r="G9922" s="147"/>
      <c r="H9922" s="146"/>
      <c r="J9922" s="146"/>
      <c r="L9922" s="150"/>
      <c r="N9922" s="163"/>
      <c r="O9922" s="146"/>
      <c r="P9922" s="146"/>
      <c r="Q9922" s="146"/>
      <c r="R9922" s="34"/>
      <c r="S9922" s="35"/>
      <c r="T9922" s="147"/>
    </row>
    <row r="9923">
      <c r="A9923" s="147"/>
      <c r="B9923" s="64"/>
      <c r="C9923" s="147" t="s">
        <v>217</v>
      </c>
      <c r="E9923" s="161"/>
      <c r="F9923" s="162"/>
      <c r="G9923" s="147"/>
      <c r="H9923" s="146"/>
      <c r="J9923" s="146"/>
      <c r="L9923" s="150"/>
      <c r="N9923" s="163"/>
      <c r="O9923" s="146"/>
      <c r="P9923" s="146"/>
      <c r="Q9923" s="146"/>
      <c r="R9923" s="34"/>
      <c r="S9923" s="35"/>
      <c r="T9923" s="147"/>
    </row>
    <row r="9924">
      <c r="A9924" s="147"/>
      <c r="B9924" s="64"/>
      <c r="C9924" s="147" t="s">
        <v>217</v>
      </c>
      <c r="E9924" s="161"/>
      <c r="F9924" s="162"/>
      <c r="G9924" s="147"/>
      <c r="H9924" s="146"/>
      <c r="J9924" s="146"/>
      <c r="L9924" s="150"/>
      <c r="N9924" s="163"/>
      <c r="O9924" s="146"/>
      <c r="P9924" s="146"/>
      <c r="Q9924" s="146"/>
      <c r="R9924" s="34"/>
      <c r="S9924" s="35"/>
      <c r="T9924" s="147"/>
    </row>
    <row r="9925">
      <c r="A9925" s="147"/>
      <c r="B9925" s="64"/>
      <c r="C9925" s="147" t="s">
        <v>217</v>
      </c>
      <c r="E9925" s="161"/>
      <c r="F9925" s="162"/>
      <c r="G9925" s="147"/>
      <c r="H9925" s="146"/>
      <c r="J9925" s="146"/>
      <c r="L9925" s="150"/>
      <c r="N9925" s="163"/>
      <c r="O9925" s="146"/>
      <c r="P9925" s="146"/>
      <c r="Q9925" s="146"/>
      <c r="R9925" s="34"/>
      <c r="S9925" s="35"/>
      <c r="T9925" s="147"/>
    </row>
    <row r="9926">
      <c r="A9926" s="147"/>
      <c r="B9926" s="64"/>
      <c r="C9926" s="147" t="s">
        <v>217</v>
      </c>
      <c r="E9926" s="161"/>
      <c r="F9926" s="162"/>
      <c r="G9926" s="147"/>
      <c r="H9926" s="146"/>
      <c r="J9926" s="146"/>
      <c r="L9926" s="150"/>
      <c r="N9926" s="163"/>
      <c r="O9926" s="146"/>
      <c r="P9926" s="146"/>
      <c r="Q9926" s="146"/>
      <c r="R9926" s="34"/>
      <c r="S9926" s="35"/>
      <c r="T9926" s="147"/>
    </row>
    <row r="9927">
      <c r="A9927" s="147"/>
      <c r="B9927" s="64"/>
      <c r="C9927" s="147" t="s">
        <v>217</v>
      </c>
      <c r="E9927" s="161"/>
      <c r="F9927" s="162"/>
      <c r="G9927" s="147"/>
      <c r="H9927" s="146"/>
      <c r="J9927" s="146"/>
      <c r="L9927" s="150"/>
      <c r="N9927" s="163"/>
      <c r="O9927" s="146"/>
      <c r="P9927" s="146"/>
      <c r="Q9927" s="146"/>
      <c r="R9927" s="34"/>
      <c r="S9927" s="35"/>
      <c r="T9927" s="147"/>
    </row>
    <row r="9928">
      <c r="A9928" s="147"/>
      <c r="B9928" s="64"/>
      <c r="C9928" s="147" t="s">
        <v>217</v>
      </c>
      <c r="E9928" s="161"/>
      <c r="F9928" s="162"/>
      <c r="G9928" s="147"/>
      <c r="H9928" s="146"/>
      <c r="J9928" s="146"/>
      <c r="L9928" s="150"/>
      <c r="N9928" s="163"/>
      <c r="O9928" s="146"/>
      <c r="P9928" s="146"/>
      <c r="Q9928" s="146"/>
      <c r="R9928" s="34"/>
      <c r="S9928" s="35"/>
      <c r="T9928" s="147"/>
    </row>
    <row r="9929">
      <c r="A9929" s="147"/>
      <c r="B9929" s="64"/>
      <c r="C9929" s="147" t="s">
        <v>217</v>
      </c>
      <c r="E9929" s="161"/>
      <c r="F9929" s="162"/>
      <c r="G9929" s="147"/>
      <c r="H9929" s="146"/>
      <c r="J9929" s="146"/>
      <c r="L9929" s="150"/>
      <c r="N9929" s="163"/>
      <c r="O9929" s="146"/>
      <c r="P9929" s="146"/>
      <c r="Q9929" s="146"/>
      <c r="R9929" s="34"/>
      <c r="S9929" s="35"/>
      <c r="T9929" s="147"/>
    </row>
    <row r="9930">
      <c r="A9930" s="147"/>
      <c r="B9930" s="64"/>
      <c r="C9930" s="147" t="s">
        <v>217</v>
      </c>
      <c r="E9930" s="161"/>
      <c r="F9930" s="162"/>
      <c r="G9930" s="147"/>
      <c r="H9930" s="146"/>
      <c r="J9930" s="146"/>
      <c r="L9930" s="150"/>
      <c r="N9930" s="163"/>
      <c r="O9930" s="146"/>
      <c r="P9930" s="146"/>
      <c r="Q9930" s="146"/>
      <c r="R9930" s="34"/>
      <c r="S9930" s="35"/>
      <c r="T9930" s="147"/>
    </row>
    <row r="9931">
      <c r="A9931" s="147"/>
      <c r="B9931" s="64"/>
      <c r="C9931" s="147" t="s">
        <v>217</v>
      </c>
      <c r="E9931" s="161"/>
      <c r="F9931" s="162"/>
      <c r="G9931" s="147"/>
      <c r="H9931" s="146"/>
      <c r="J9931" s="146"/>
      <c r="L9931" s="150"/>
      <c r="N9931" s="163"/>
      <c r="O9931" s="146"/>
      <c r="P9931" s="146"/>
      <c r="Q9931" s="146"/>
      <c r="R9931" s="34"/>
      <c r="S9931" s="35"/>
      <c r="T9931" s="147"/>
    </row>
    <row r="9932">
      <c r="A9932" s="147"/>
      <c r="B9932" s="64"/>
      <c r="C9932" s="147" t="s">
        <v>217</v>
      </c>
      <c r="E9932" s="161"/>
      <c r="F9932" s="162"/>
      <c r="G9932" s="147"/>
      <c r="H9932" s="146"/>
      <c r="J9932" s="146"/>
      <c r="L9932" s="150"/>
      <c r="N9932" s="163"/>
      <c r="O9932" s="146"/>
      <c r="P9932" s="146"/>
      <c r="Q9932" s="146"/>
      <c r="R9932" s="34"/>
      <c r="S9932" s="35"/>
      <c r="T9932" s="147"/>
    </row>
    <row r="9933">
      <c r="A9933" s="147"/>
      <c r="B9933" s="64"/>
      <c r="C9933" s="147" t="s">
        <v>217</v>
      </c>
      <c r="E9933" s="161"/>
      <c r="F9933" s="162"/>
      <c r="G9933" s="147"/>
      <c r="H9933" s="146"/>
      <c r="J9933" s="146"/>
      <c r="L9933" s="150"/>
      <c r="N9933" s="163"/>
      <c r="O9933" s="146"/>
      <c r="P9933" s="146"/>
      <c r="Q9933" s="146"/>
      <c r="R9933" s="34"/>
      <c r="S9933" s="35"/>
      <c r="T9933" s="147"/>
    </row>
    <row r="9934">
      <c r="A9934" s="147"/>
      <c r="B9934" s="64"/>
      <c r="C9934" s="147" t="s">
        <v>217</v>
      </c>
      <c r="E9934" s="161"/>
      <c r="F9934" s="162"/>
      <c r="G9934" s="147"/>
      <c r="H9934" s="146"/>
      <c r="J9934" s="146"/>
      <c r="L9934" s="150"/>
      <c r="N9934" s="163"/>
      <c r="O9934" s="146"/>
      <c r="P9934" s="146"/>
      <c r="Q9934" s="146"/>
      <c r="R9934" s="34"/>
      <c r="S9934" s="35"/>
      <c r="T9934" s="147"/>
    </row>
    <row r="9935">
      <c r="A9935" s="147"/>
      <c r="B9935" s="64"/>
      <c r="C9935" s="147" t="s">
        <v>217</v>
      </c>
      <c r="E9935" s="161"/>
      <c r="F9935" s="162"/>
      <c r="G9935" s="147"/>
      <c r="H9935" s="146"/>
      <c r="J9935" s="146"/>
      <c r="L9935" s="150"/>
      <c r="N9935" s="163"/>
      <c r="O9935" s="146"/>
      <c r="P9935" s="146"/>
      <c r="Q9935" s="146"/>
      <c r="R9935" s="34"/>
      <c r="S9935" s="35"/>
      <c r="T9935" s="147"/>
    </row>
    <row r="9936">
      <c r="A9936" s="147"/>
      <c r="B9936" s="64"/>
      <c r="C9936" s="147" t="s">
        <v>217</v>
      </c>
      <c r="E9936" s="161"/>
      <c r="F9936" s="162"/>
      <c r="G9936" s="147"/>
      <c r="H9936" s="146"/>
      <c r="J9936" s="146"/>
      <c r="L9936" s="150"/>
      <c r="N9936" s="163"/>
      <c r="O9936" s="146"/>
      <c r="P9936" s="146"/>
      <c r="Q9936" s="146"/>
      <c r="R9936" s="34"/>
      <c r="S9936" s="35"/>
      <c r="T9936" s="147"/>
    </row>
    <row r="9937">
      <c r="A9937" s="147"/>
      <c r="B9937" s="64"/>
      <c r="C9937" s="147" t="s">
        <v>217</v>
      </c>
      <c r="E9937" s="161"/>
      <c r="F9937" s="162"/>
      <c r="G9937" s="147"/>
      <c r="H9937" s="146"/>
      <c r="J9937" s="146"/>
      <c r="L9937" s="150"/>
      <c r="N9937" s="163"/>
      <c r="O9937" s="146"/>
      <c r="P9937" s="146"/>
      <c r="Q9937" s="146"/>
      <c r="R9937" s="34"/>
      <c r="S9937" s="35"/>
      <c r="T9937" s="147"/>
    </row>
    <row r="9938">
      <c r="A9938" s="147"/>
      <c r="B9938" s="64"/>
      <c r="C9938" s="147" t="s">
        <v>217</v>
      </c>
      <c r="E9938" s="161"/>
      <c r="F9938" s="162"/>
      <c r="G9938" s="147"/>
      <c r="H9938" s="146"/>
      <c r="J9938" s="146"/>
      <c r="L9938" s="150"/>
      <c r="N9938" s="163"/>
      <c r="O9938" s="146"/>
      <c r="P9938" s="146"/>
      <c r="Q9938" s="146"/>
      <c r="R9938" s="34"/>
      <c r="S9938" s="35"/>
      <c r="T9938" s="147"/>
    </row>
    <row r="9939">
      <c r="A9939" s="147"/>
      <c r="B9939" s="64"/>
      <c r="C9939" s="147" t="s">
        <v>217</v>
      </c>
      <c r="E9939" s="161"/>
      <c r="F9939" s="162"/>
      <c r="G9939" s="147"/>
      <c r="H9939" s="146"/>
      <c r="J9939" s="146"/>
      <c r="L9939" s="150"/>
      <c r="N9939" s="163"/>
      <c r="O9939" s="146"/>
      <c r="P9939" s="146"/>
      <c r="Q9939" s="146"/>
      <c r="R9939" s="34"/>
      <c r="S9939" s="35"/>
      <c r="T9939" s="147"/>
    </row>
    <row r="9940">
      <c r="A9940" s="147"/>
      <c r="B9940" s="64"/>
      <c r="C9940" s="147" t="s">
        <v>217</v>
      </c>
      <c r="E9940" s="161"/>
      <c r="F9940" s="162"/>
      <c r="G9940" s="147"/>
      <c r="H9940" s="146"/>
      <c r="J9940" s="146"/>
      <c r="L9940" s="150"/>
      <c r="N9940" s="163"/>
      <c r="O9940" s="146"/>
      <c r="P9940" s="146"/>
      <c r="Q9940" s="146"/>
      <c r="R9940" s="34"/>
      <c r="S9940" s="35"/>
      <c r="T9940" s="147"/>
    </row>
    <row r="9941">
      <c r="A9941" s="147"/>
      <c r="B9941" s="64"/>
      <c r="C9941" s="147" t="s">
        <v>217</v>
      </c>
      <c r="E9941" s="161"/>
      <c r="F9941" s="162"/>
      <c r="G9941" s="147"/>
      <c r="H9941" s="146"/>
      <c r="J9941" s="146"/>
      <c r="L9941" s="150"/>
      <c r="N9941" s="163"/>
      <c r="O9941" s="146"/>
      <c r="P9941" s="146"/>
      <c r="Q9941" s="146"/>
      <c r="R9941" s="34"/>
      <c r="S9941" s="35"/>
      <c r="T9941" s="147"/>
    </row>
    <row r="9942">
      <c r="A9942" s="147"/>
      <c r="B9942" s="64"/>
      <c r="C9942" s="147" t="s">
        <v>217</v>
      </c>
      <c r="E9942" s="161"/>
      <c r="F9942" s="162"/>
      <c r="G9942" s="147"/>
      <c r="H9942" s="146"/>
      <c r="J9942" s="146"/>
      <c r="L9942" s="150"/>
      <c r="N9942" s="163"/>
      <c r="O9942" s="146"/>
      <c r="P9942" s="146"/>
      <c r="Q9942" s="146"/>
      <c r="R9942" s="34"/>
      <c r="S9942" s="35"/>
      <c r="T9942" s="147"/>
    </row>
    <row r="9943">
      <c r="A9943" s="147"/>
      <c r="B9943" s="64"/>
      <c r="C9943" s="147" t="s">
        <v>217</v>
      </c>
      <c r="E9943" s="161"/>
      <c r="F9943" s="162"/>
      <c r="G9943" s="147"/>
      <c r="H9943" s="146"/>
      <c r="J9943" s="146"/>
      <c r="L9943" s="150"/>
      <c r="N9943" s="163"/>
      <c r="O9943" s="146"/>
      <c r="P9943" s="146"/>
      <c r="Q9943" s="146"/>
      <c r="R9943" s="34"/>
      <c r="S9943" s="35"/>
      <c r="T9943" s="147"/>
    </row>
    <row r="9944">
      <c r="A9944" s="147"/>
      <c r="B9944" s="64"/>
      <c r="C9944" s="147" t="s">
        <v>217</v>
      </c>
      <c r="E9944" s="161"/>
      <c r="F9944" s="162"/>
      <c r="G9944" s="147"/>
      <c r="H9944" s="146"/>
      <c r="J9944" s="146"/>
      <c r="L9944" s="150"/>
      <c r="N9944" s="163"/>
      <c r="O9944" s="146"/>
      <c r="P9944" s="146"/>
      <c r="Q9944" s="146"/>
      <c r="R9944" s="34"/>
      <c r="S9944" s="35"/>
      <c r="T9944" s="147"/>
    </row>
    <row r="9945">
      <c r="A9945" s="147"/>
      <c r="B9945" s="64"/>
      <c r="C9945" s="147" t="s">
        <v>217</v>
      </c>
      <c r="E9945" s="161"/>
      <c r="F9945" s="162"/>
      <c r="G9945" s="147"/>
      <c r="H9945" s="146"/>
      <c r="J9945" s="146"/>
      <c r="L9945" s="150"/>
      <c r="N9945" s="163"/>
      <c r="O9945" s="146"/>
      <c r="P9945" s="146"/>
      <c r="Q9945" s="146"/>
      <c r="R9945" s="34"/>
      <c r="S9945" s="35"/>
      <c r="T9945" s="147"/>
    </row>
    <row r="9946">
      <c r="A9946" s="147"/>
      <c r="B9946" s="64"/>
      <c r="C9946" s="147" t="s">
        <v>217</v>
      </c>
      <c r="E9946" s="161"/>
      <c r="F9946" s="162"/>
      <c r="G9946" s="147"/>
      <c r="H9946" s="146"/>
      <c r="J9946" s="146"/>
      <c r="L9946" s="150"/>
      <c r="N9946" s="163"/>
      <c r="O9946" s="146"/>
      <c r="P9946" s="146"/>
      <c r="Q9946" s="146"/>
      <c r="R9946" s="34"/>
      <c r="S9946" s="35"/>
      <c r="T9946" s="147"/>
    </row>
    <row r="9947">
      <c r="A9947" s="147"/>
      <c r="B9947" s="64"/>
      <c r="C9947" s="147" t="s">
        <v>217</v>
      </c>
      <c r="E9947" s="161"/>
      <c r="F9947" s="162"/>
      <c r="G9947" s="147"/>
      <c r="H9947" s="146"/>
      <c r="J9947" s="146"/>
      <c r="L9947" s="150"/>
      <c r="N9947" s="163"/>
      <c r="O9947" s="146"/>
      <c r="P9947" s="146"/>
      <c r="Q9947" s="146"/>
      <c r="R9947" s="34"/>
      <c r="S9947" s="35"/>
      <c r="T9947" s="147"/>
    </row>
    <row r="9948">
      <c r="A9948" s="147"/>
      <c r="B9948" s="64"/>
      <c r="C9948" s="147" t="s">
        <v>217</v>
      </c>
      <c r="E9948" s="161"/>
      <c r="F9948" s="162"/>
      <c r="G9948" s="147"/>
      <c r="H9948" s="146"/>
      <c r="J9948" s="146"/>
      <c r="L9948" s="150"/>
      <c r="N9948" s="163"/>
      <c r="O9948" s="146"/>
      <c r="P9948" s="146"/>
      <c r="Q9948" s="146"/>
      <c r="R9948" s="34"/>
      <c r="S9948" s="35"/>
      <c r="T9948" s="147"/>
    </row>
    <row r="9949">
      <c r="A9949" s="147"/>
      <c r="B9949" s="64"/>
      <c r="C9949" s="147" t="s">
        <v>217</v>
      </c>
      <c r="E9949" s="161"/>
      <c r="F9949" s="162"/>
      <c r="G9949" s="147"/>
      <c r="H9949" s="146"/>
      <c r="J9949" s="146"/>
      <c r="L9949" s="150"/>
      <c r="N9949" s="163"/>
      <c r="O9949" s="146"/>
      <c r="P9949" s="146"/>
      <c r="Q9949" s="146"/>
      <c r="R9949" s="34"/>
      <c r="S9949" s="35"/>
      <c r="T9949" s="147"/>
    </row>
    <row r="9950">
      <c r="A9950" s="147"/>
      <c r="B9950" s="64"/>
      <c r="C9950" s="147" t="s">
        <v>217</v>
      </c>
      <c r="E9950" s="161"/>
      <c r="F9950" s="162"/>
      <c r="G9950" s="147"/>
      <c r="H9950" s="146"/>
      <c r="J9950" s="146"/>
      <c r="L9950" s="150"/>
      <c r="N9950" s="163"/>
      <c r="O9950" s="146"/>
      <c r="P9950" s="146"/>
      <c r="Q9950" s="146"/>
      <c r="R9950" s="34"/>
      <c r="S9950" s="35"/>
      <c r="T9950" s="147"/>
    </row>
    <row r="9951">
      <c r="A9951" s="147"/>
      <c r="B9951" s="64"/>
      <c r="C9951" s="147" t="s">
        <v>217</v>
      </c>
      <c r="E9951" s="161"/>
      <c r="F9951" s="162"/>
      <c r="G9951" s="147"/>
      <c r="H9951" s="146"/>
      <c r="J9951" s="146"/>
      <c r="L9951" s="150"/>
      <c r="N9951" s="163"/>
      <c r="O9951" s="146"/>
      <c r="P9951" s="146"/>
      <c r="Q9951" s="146"/>
      <c r="R9951" s="34"/>
      <c r="S9951" s="35"/>
      <c r="T9951" s="147"/>
    </row>
    <row r="9952">
      <c r="A9952" s="147"/>
      <c r="B9952" s="64"/>
      <c r="C9952" s="147" t="s">
        <v>217</v>
      </c>
      <c r="E9952" s="161"/>
      <c r="F9952" s="162"/>
      <c r="G9952" s="147"/>
      <c r="H9952" s="146"/>
      <c r="J9952" s="146"/>
      <c r="L9952" s="150"/>
      <c r="N9952" s="163"/>
      <c r="O9952" s="146"/>
      <c r="P9952" s="146"/>
      <c r="Q9952" s="146"/>
      <c r="R9952" s="34"/>
      <c r="S9952" s="35"/>
      <c r="T9952" s="147"/>
    </row>
    <row r="9953">
      <c r="A9953" s="147"/>
      <c r="B9953" s="64"/>
      <c r="C9953" s="147" t="s">
        <v>217</v>
      </c>
      <c r="E9953" s="161"/>
      <c r="F9953" s="162"/>
      <c r="G9953" s="147"/>
      <c r="H9953" s="146"/>
      <c r="J9953" s="146"/>
      <c r="L9953" s="150"/>
      <c r="N9953" s="163"/>
      <c r="O9953" s="146"/>
      <c r="P9953" s="146"/>
      <c r="Q9953" s="146"/>
      <c r="R9953" s="34"/>
      <c r="S9953" s="35"/>
      <c r="T9953" s="147"/>
    </row>
    <row r="9954">
      <c r="A9954" s="147"/>
      <c r="B9954" s="64"/>
      <c r="C9954" s="147" t="s">
        <v>217</v>
      </c>
      <c r="E9954" s="161"/>
      <c r="F9954" s="162"/>
      <c r="G9954" s="147"/>
      <c r="H9954" s="146"/>
      <c r="J9954" s="146"/>
      <c r="L9954" s="150"/>
      <c r="N9954" s="163"/>
      <c r="O9954" s="146"/>
      <c r="P9954" s="146"/>
      <c r="Q9954" s="146"/>
      <c r="R9954" s="34"/>
      <c r="S9954" s="35"/>
      <c r="T9954" s="147"/>
    </row>
    <row r="9955">
      <c r="A9955" s="147"/>
      <c r="B9955" s="64"/>
      <c r="C9955" s="147" t="s">
        <v>217</v>
      </c>
      <c r="E9955" s="161"/>
      <c r="F9955" s="162"/>
      <c r="G9955" s="147"/>
      <c r="H9955" s="146"/>
      <c r="J9955" s="146"/>
      <c r="L9955" s="150"/>
      <c r="N9955" s="163"/>
      <c r="O9955" s="146"/>
      <c r="P9955" s="146"/>
      <c r="Q9955" s="146"/>
      <c r="R9955" s="34"/>
      <c r="S9955" s="35"/>
      <c r="T9955" s="147"/>
    </row>
    <row r="9956">
      <c r="A9956" s="147"/>
      <c r="B9956" s="64"/>
      <c r="C9956" s="147" t="s">
        <v>217</v>
      </c>
      <c r="E9956" s="161"/>
      <c r="F9956" s="162"/>
      <c r="G9956" s="147"/>
      <c r="H9956" s="146"/>
      <c r="J9956" s="146"/>
      <c r="L9956" s="150"/>
      <c r="N9956" s="163"/>
      <c r="O9956" s="146"/>
      <c r="P9956" s="146"/>
      <c r="Q9956" s="146"/>
      <c r="R9956" s="34"/>
      <c r="S9956" s="35"/>
      <c r="T9956" s="147"/>
    </row>
    <row r="9957">
      <c r="A9957" s="147"/>
      <c r="B9957" s="64"/>
      <c r="C9957" s="147" t="s">
        <v>217</v>
      </c>
      <c r="E9957" s="161"/>
      <c r="F9957" s="162"/>
      <c r="G9957" s="147"/>
      <c r="H9957" s="146"/>
      <c r="J9957" s="146"/>
      <c r="L9957" s="150"/>
      <c r="N9957" s="163"/>
      <c r="O9957" s="146"/>
      <c r="P9957" s="146"/>
      <c r="Q9957" s="146"/>
      <c r="R9957" s="34"/>
      <c r="S9957" s="35"/>
      <c r="T9957" s="147"/>
    </row>
    <row r="9958">
      <c r="A9958" s="147"/>
      <c r="B9958" s="64"/>
      <c r="C9958" s="147" t="s">
        <v>217</v>
      </c>
      <c r="E9958" s="161"/>
      <c r="F9958" s="162"/>
      <c r="G9958" s="147"/>
      <c r="H9958" s="146"/>
      <c r="J9958" s="146"/>
      <c r="L9958" s="150"/>
      <c r="N9958" s="163"/>
      <c r="O9958" s="146"/>
      <c r="P9958" s="146"/>
      <c r="Q9958" s="146"/>
      <c r="R9958" s="34"/>
      <c r="S9958" s="35"/>
      <c r="T9958" s="147"/>
    </row>
    <row r="9959">
      <c r="A9959" s="147"/>
      <c r="B9959" s="64"/>
      <c r="C9959" s="147" t="s">
        <v>217</v>
      </c>
      <c r="E9959" s="161"/>
      <c r="F9959" s="162"/>
      <c r="G9959" s="147"/>
      <c r="H9959" s="146"/>
      <c r="J9959" s="146"/>
      <c r="L9959" s="150"/>
      <c r="N9959" s="163"/>
      <c r="O9959" s="146"/>
      <c r="P9959" s="146"/>
      <c r="Q9959" s="146"/>
      <c r="R9959" s="34"/>
      <c r="S9959" s="35"/>
      <c r="T9959" s="147"/>
    </row>
    <row r="9960">
      <c r="A9960" s="147"/>
      <c r="B9960" s="64"/>
      <c r="C9960" s="147" t="s">
        <v>217</v>
      </c>
      <c r="E9960" s="161"/>
      <c r="F9960" s="162"/>
      <c r="G9960" s="147"/>
      <c r="H9960" s="146"/>
      <c r="J9960" s="146"/>
      <c r="L9960" s="150"/>
      <c r="N9960" s="163"/>
      <c r="O9960" s="146"/>
      <c r="P9960" s="146"/>
      <c r="Q9960" s="146"/>
      <c r="R9960" s="34"/>
      <c r="S9960" s="35"/>
      <c r="T9960" s="147"/>
    </row>
    <row r="9961">
      <c r="A9961" s="147"/>
      <c r="B9961" s="64"/>
      <c r="C9961" s="147" t="s">
        <v>217</v>
      </c>
      <c r="E9961" s="161"/>
      <c r="F9961" s="162"/>
      <c r="G9961" s="147"/>
      <c r="H9961" s="146"/>
      <c r="J9961" s="146"/>
      <c r="L9961" s="150"/>
      <c r="N9961" s="163"/>
      <c r="O9961" s="146"/>
      <c r="P9961" s="146"/>
      <c r="Q9961" s="146"/>
      <c r="R9961" s="34"/>
      <c r="S9961" s="35"/>
      <c r="T9961" s="147"/>
    </row>
    <row r="9962">
      <c r="A9962" s="147"/>
      <c r="B9962" s="64"/>
      <c r="C9962" s="147" t="s">
        <v>217</v>
      </c>
      <c r="E9962" s="161"/>
      <c r="F9962" s="162"/>
      <c r="G9962" s="147"/>
      <c r="H9962" s="146"/>
      <c r="J9962" s="146"/>
      <c r="L9962" s="150"/>
      <c r="N9962" s="163"/>
      <c r="O9962" s="146"/>
      <c r="P9962" s="146"/>
      <c r="Q9962" s="146"/>
      <c r="R9962" s="34"/>
      <c r="S9962" s="35"/>
      <c r="T9962" s="147"/>
    </row>
    <row r="9963">
      <c r="A9963" s="147"/>
      <c r="B9963" s="64"/>
      <c r="C9963" s="147" t="s">
        <v>217</v>
      </c>
      <c r="E9963" s="161"/>
      <c r="F9963" s="162"/>
      <c r="G9963" s="147"/>
      <c r="H9963" s="146"/>
      <c r="J9963" s="146"/>
      <c r="L9963" s="150"/>
      <c r="N9963" s="163"/>
      <c r="O9963" s="146"/>
      <c r="P9963" s="146"/>
      <c r="Q9963" s="146"/>
      <c r="R9963" s="34"/>
      <c r="S9963" s="35"/>
      <c r="T9963" s="147"/>
    </row>
    <row r="9964">
      <c r="A9964" s="147"/>
      <c r="B9964" s="64"/>
      <c r="C9964" s="147" t="s">
        <v>217</v>
      </c>
      <c r="E9964" s="161"/>
      <c r="F9964" s="162"/>
      <c r="G9964" s="147"/>
      <c r="H9964" s="146"/>
      <c r="J9964" s="146"/>
      <c r="L9964" s="150"/>
      <c r="N9964" s="163"/>
      <c r="O9964" s="146"/>
      <c r="P9964" s="146"/>
      <c r="Q9964" s="146"/>
      <c r="R9964" s="34"/>
      <c r="S9964" s="35"/>
      <c r="T9964" s="147"/>
    </row>
    <row r="9965">
      <c r="A9965" s="147"/>
      <c r="B9965" s="64"/>
      <c r="C9965" s="147" t="s">
        <v>217</v>
      </c>
      <c r="E9965" s="161"/>
      <c r="F9965" s="162"/>
      <c r="G9965" s="147"/>
      <c r="H9965" s="146"/>
      <c r="J9965" s="146"/>
      <c r="L9965" s="150"/>
      <c r="N9965" s="163"/>
      <c r="O9965" s="146"/>
      <c r="P9965" s="146"/>
      <c r="Q9965" s="146"/>
      <c r="R9965" s="34"/>
      <c r="S9965" s="35"/>
      <c r="T9965" s="147"/>
    </row>
    <row r="9966">
      <c r="A9966" s="147"/>
      <c r="B9966" s="64"/>
      <c r="C9966" s="147" t="s">
        <v>217</v>
      </c>
      <c r="E9966" s="161"/>
      <c r="F9966" s="162"/>
      <c r="G9966" s="147"/>
      <c r="H9966" s="146"/>
      <c r="J9966" s="146"/>
      <c r="L9966" s="150"/>
      <c r="N9966" s="163"/>
      <c r="O9966" s="146"/>
      <c r="P9966" s="146"/>
      <c r="Q9966" s="146"/>
      <c r="R9966" s="34"/>
      <c r="S9966" s="35"/>
      <c r="T9966" s="147"/>
    </row>
    <row r="9967">
      <c r="A9967" s="147"/>
      <c r="B9967" s="64"/>
      <c r="C9967" s="147" t="s">
        <v>217</v>
      </c>
      <c r="E9967" s="161"/>
      <c r="F9967" s="162"/>
      <c r="G9967" s="147"/>
      <c r="H9967" s="146"/>
      <c r="J9967" s="146"/>
      <c r="L9967" s="150"/>
      <c r="N9967" s="163"/>
      <c r="O9967" s="146"/>
      <c r="P9967" s="146"/>
      <c r="Q9967" s="146"/>
      <c r="R9967" s="34"/>
      <c r="S9967" s="35"/>
      <c r="T9967" s="147"/>
    </row>
    <row r="9968">
      <c r="A9968" s="147"/>
      <c r="B9968" s="64"/>
      <c r="C9968" s="147" t="s">
        <v>217</v>
      </c>
      <c r="E9968" s="161"/>
      <c r="F9968" s="162"/>
      <c r="G9968" s="147"/>
      <c r="H9968" s="146"/>
      <c r="J9968" s="146"/>
      <c r="L9968" s="150"/>
      <c r="N9968" s="163"/>
      <c r="O9968" s="146"/>
      <c r="P9968" s="146"/>
      <c r="Q9968" s="146"/>
      <c r="R9968" s="34"/>
      <c r="S9968" s="35"/>
      <c r="T9968" s="147"/>
    </row>
    <row r="9969">
      <c r="A9969" s="147"/>
      <c r="B9969" s="64"/>
      <c r="C9969" s="147" t="s">
        <v>217</v>
      </c>
      <c r="E9969" s="161"/>
      <c r="F9969" s="162"/>
      <c r="G9969" s="147"/>
      <c r="H9969" s="146"/>
      <c r="J9969" s="146"/>
      <c r="L9969" s="150"/>
      <c r="N9969" s="163"/>
      <c r="O9969" s="146"/>
      <c r="P9969" s="146"/>
      <c r="Q9969" s="146"/>
      <c r="R9969" s="34"/>
      <c r="S9969" s="35"/>
      <c r="T9969" s="147"/>
    </row>
    <row r="9970">
      <c r="A9970" s="147"/>
      <c r="B9970" s="64"/>
      <c r="C9970" s="147" t="s">
        <v>217</v>
      </c>
      <c r="E9970" s="161"/>
      <c r="F9970" s="162"/>
      <c r="G9970" s="147"/>
      <c r="H9970" s="146"/>
      <c r="J9970" s="146"/>
      <c r="L9970" s="150"/>
      <c r="N9970" s="163"/>
      <c r="O9970" s="146"/>
      <c r="P9970" s="146"/>
      <c r="Q9970" s="146"/>
      <c r="R9970" s="34"/>
      <c r="S9970" s="35"/>
      <c r="T9970" s="147"/>
    </row>
    <row r="9971">
      <c r="A9971" s="147"/>
      <c r="B9971" s="64"/>
      <c r="C9971" s="147" t="s">
        <v>217</v>
      </c>
      <c r="E9971" s="161"/>
      <c r="F9971" s="162"/>
      <c r="G9971" s="147"/>
      <c r="H9971" s="146"/>
      <c r="J9971" s="146"/>
      <c r="L9971" s="150"/>
      <c r="N9971" s="163"/>
      <c r="O9971" s="146"/>
      <c r="P9971" s="146"/>
      <c r="Q9971" s="146"/>
      <c r="R9971" s="34"/>
      <c r="S9971" s="35"/>
      <c r="T9971" s="147"/>
    </row>
    <row r="9972">
      <c r="A9972" s="147"/>
      <c r="B9972" s="64"/>
      <c r="C9972" s="147" t="s">
        <v>217</v>
      </c>
      <c r="E9972" s="161"/>
      <c r="F9972" s="162"/>
      <c r="G9972" s="147"/>
      <c r="H9972" s="146"/>
      <c r="J9972" s="146"/>
      <c r="L9972" s="150"/>
      <c r="N9972" s="163"/>
      <c r="O9972" s="146"/>
      <c r="P9972" s="146"/>
      <c r="Q9972" s="146"/>
      <c r="R9972" s="34"/>
      <c r="S9972" s="35"/>
      <c r="T9972" s="147"/>
    </row>
    <row r="9973">
      <c r="A9973" s="147"/>
      <c r="B9973" s="64"/>
      <c r="C9973" s="147" t="s">
        <v>217</v>
      </c>
      <c r="E9973" s="161"/>
      <c r="F9973" s="162"/>
      <c r="G9973" s="147"/>
      <c r="H9973" s="146"/>
      <c r="J9973" s="146"/>
      <c r="L9973" s="150"/>
      <c r="N9973" s="163"/>
      <c r="O9973" s="146"/>
      <c r="P9973" s="146"/>
      <c r="Q9973" s="146"/>
      <c r="R9973" s="34"/>
      <c r="S9973" s="35"/>
      <c r="T9973" s="147"/>
    </row>
    <row r="9974">
      <c r="A9974" s="147"/>
      <c r="B9974" s="64"/>
      <c r="C9974" s="147" t="s">
        <v>217</v>
      </c>
      <c r="E9974" s="161"/>
      <c r="F9974" s="162"/>
      <c r="G9974" s="147"/>
      <c r="H9974" s="146"/>
      <c r="J9974" s="146"/>
      <c r="L9974" s="150"/>
      <c r="N9974" s="163"/>
      <c r="O9974" s="146"/>
      <c r="P9974" s="146"/>
      <c r="Q9974" s="146"/>
      <c r="R9974" s="34"/>
      <c r="S9974" s="35"/>
      <c r="T9974" s="147"/>
    </row>
    <row r="9975">
      <c r="A9975" s="147"/>
      <c r="B9975" s="64"/>
      <c r="C9975" s="147" t="s">
        <v>217</v>
      </c>
      <c r="E9975" s="161"/>
      <c r="F9975" s="162"/>
      <c r="G9975" s="147"/>
      <c r="H9975" s="146"/>
      <c r="J9975" s="146"/>
      <c r="L9975" s="150"/>
      <c r="N9975" s="163"/>
      <c r="O9975" s="146"/>
      <c r="P9975" s="146"/>
      <c r="Q9975" s="146"/>
      <c r="R9975" s="34"/>
      <c r="S9975" s="35"/>
      <c r="T9975" s="147"/>
    </row>
    <row r="9976">
      <c r="A9976" s="147"/>
      <c r="B9976" s="64"/>
      <c r="C9976" s="147" t="s">
        <v>217</v>
      </c>
      <c r="E9976" s="161"/>
      <c r="F9976" s="162"/>
      <c r="G9976" s="147"/>
      <c r="H9976" s="146"/>
      <c r="J9976" s="146"/>
      <c r="L9976" s="150"/>
      <c r="N9976" s="163"/>
      <c r="O9976" s="146"/>
      <c r="P9976" s="146"/>
      <c r="Q9976" s="146"/>
      <c r="R9976" s="34"/>
      <c r="S9976" s="35"/>
      <c r="T9976" s="147"/>
    </row>
    <row r="9977">
      <c r="A9977" s="147"/>
      <c r="B9977" s="64"/>
      <c r="C9977" s="147" t="s">
        <v>217</v>
      </c>
      <c r="E9977" s="161"/>
      <c r="F9977" s="162"/>
      <c r="G9977" s="147"/>
      <c r="H9977" s="146"/>
      <c r="J9977" s="146"/>
      <c r="L9977" s="150"/>
      <c r="N9977" s="163"/>
      <c r="O9977" s="146"/>
      <c r="P9977" s="146"/>
      <c r="Q9977" s="146"/>
      <c r="R9977" s="34"/>
      <c r="S9977" s="35"/>
      <c r="T9977" s="147"/>
    </row>
    <row r="9978">
      <c r="A9978" s="147"/>
      <c r="B9978" s="64"/>
      <c r="C9978" s="147" t="s">
        <v>217</v>
      </c>
      <c r="E9978" s="161"/>
      <c r="F9978" s="162"/>
      <c r="G9978" s="147"/>
      <c r="H9978" s="146"/>
      <c r="J9978" s="146"/>
      <c r="L9978" s="150"/>
      <c r="N9978" s="163"/>
      <c r="O9978" s="146"/>
      <c r="P9978" s="146"/>
      <c r="Q9978" s="146"/>
      <c r="R9978" s="34"/>
      <c r="S9978" s="35"/>
      <c r="T9978" s="147"/>
    </row>
    <row r="9979">
      <c r="A9979" s="147"/>
      <c r="B9979" s="64"/>
      <c r="C9979" s="147" t="s">
        <v>217</v>
      </c>
      <c r="E9979" s="161"/>
      <c r="F9979" s="162"/>
      <c r="G9979" s="147"/>
      <c r="H9979" s="146"/>
      <c r="J9979" s="146"/>
      <c r="L9979" s="150"/>
      <c r="N9979" s="163"/>
      <c r="O9979" s="146"/>
      <c r="P9979" s="146"/>
      <c r="Q9979" s="146"/>
      <c r="R9979" s="34"/>
      <c r="S9979" s="35"/>
      <c r="T9979" s="147"/>
    </row>
    <row r="9980">
      <c r="A9980" s="147"/>
      <c r="B9980" s="64"/>
      <c r="C9980" s="147" t="s">
        <v>217</v>
      </c>
      <c r="E9980" s="161"/>
      <c r="F9980" s="162"/>
      <c r="G9980" s="147"/>
      <c r="H9980" s="146"/>
      <c r="J9980" s="146"/>
      <c r="L9980" s="150"/>
      <c r="N9980" s="163"/>
      <c r="O9980" s="146"/>
      <c r="P9980" s="146"/>
      <c r="Q9980" s="146"/>
      <c r="R9980" s="34"/>
      <c r="S9980" s="35"/>
      <c r="T9980" s="147"/>
    </row>
    <row r="9981">
      <c r="A9981" s="147"/>
      <c r="B9981" s="64"/>
      <c r="C9981" s="147" t="s">
        <v>217</v>
      </c>
      <c r="E9981" s="161"/>
      <c r="F9981" s="162"/>
      <c r="G9981" s="147"/>
      <c r="H9981" s="146"/>
      <c r="J9981" s="146"/>
      <c r="L9981" s="150"/>
      <c r="N9981" s="163"/>
      <c r="O9981" s="146"/>
      <c r="P9981" s="146"/>
      <c r="Q9981" s="146"/>
      <c r="R9981" s="34"/>
      <c r="S9981" s="35"/>
      <c r="T9981" s="147"/>
    </row>
    <row r="9982">
      <c r="A9982" s="147"/>
      <c r="B9982" s="64"/>
      <c r="C9982" s="147" t="s">
        <v>217</v>
      </c>
      <c r="E9982" s="161"/>
      <c r="F9982" s="162"/>
      <c r="G9982" s="147"/>
      <c r="H9982" s="146"/>
      <c r="J9982" s="146"/>
      <c r="L9982" s="150"/>
      <c r="N9982" s="163"/>
      <c r="O9982" s="146"/>
      <c r="P9982" s="146"/>
      <c r="Q9982" s="146"/>
      <c r="R9982" s="34"/>
      <c r="S9982" s="35"/>
      <c r="T9982" s="147"/>
    </row>
    <row r="9983">
      <c r="A9983" s="147"/>
      <c r="B9983" s="64"/>
      <c r="C9983" s="147" t="s">
        <v>217</v>
      </c>
      <c r="E9983" s="161"/>
      <c r="F9983" s="162"/>
      <c r="G9983" s="147"/>
      <c r="H9983" s="146"/>
      <c r="J9983" s="146"/>
      <c r="L9983" s="150"/>
      <c r="N9983" s="163"/>
      <c r="O9983" s="146"/>
      <c r="P9983" s="146"/>
      <c r="Q9983" s="146"/>
      <c r="R9983" s="34"/>
      <c r="S9983" s="35"/>
      <c r="T9983" s="147"/>
    </row>
    <row r="9984">
      <c r="A9984" s="147"/>
      <c r="B9984" s="64"/>
      <c r="C9984" s="147" t="s">
        <v>217</v>
      </c>
      <c r="E9984" s="161"/>
      <c r="F9984" s="162"/>
      <c r="G9984" s="147"/>
      <c r="H9984" s="146"/>
      <c r="J9984" s="146"/>
      <c r="L9984" s="150"/>
      <c r="N9984" s="163"/>
      <c r="O9984" s="146"/>
      <c r="P9984" s="146"/>
      <c r="Q9984" s="146"/>
      <c r="R9984" s="34"/>
      <c r="S9984" s="35"/>
      <c r="T9984" s="147"/>
    </row>
    <row r="9985">
      <c r="A9985" s="147"/>
      <c r="B9985" s="64"/>
      <c r="C9985" s="147" t="s">
        <v>217</v>
      </c>
      <c r="E9985" s="161"/>
      <c r="F9985" s="162"/>
      <c r="G9985" s="147"/>
      <c r="H9985" s="146"/>
      <c r="J9985" s="146"/>
      <c r="L9985" s="150"/>
      <c r="N9985" s="163"/>
      <c r="O9985" s="146"/>
      <c r="P9985" s="146"/>
      <c r="Q9985" s="146"/>
      <c r="R9985" s="34"/>
      <c r="S9985" s="35"/>
      <c r="T9985" s="147"/>
    </row>
    <row r="9986">
      <c r="A9986" s="147"/>
      <c r="B9986" s="64"/>
      <c r="C9986" s="147" t="s">
        <v>217</v>
      </c>
      <c r="E9986" s="161"/>
      <c r="F9986" s="162"/>
      <c r="G9986" s="147"/>
      <c r="H9986" s="146"/>
      <c r="J9986" s="146"/>
      <c r="L9986" s="150"/>
      <c r="N9986" s="163"/>
      <c r="O9986" s="146"/>
      <c r="P9986" s="146"/>
      <c r="Q9986" s="146"/>
      <c r="R9986" s="34"/>
      <c r="S9986" s="35"/>
      <c r="T9986" s="147"/>
    </row>
    <row r="9987">
      <c r="A9987" s="147"/>
      <c r="B9987" s="64"/>
      <c r="C9987" s="147" t="s">
        <v>217</v>
      </c>
      <c r="E9987" s="161"/>
      <c r="F9987" s="162"/>
      <c r="G9987" s="147"/>
      <c r="H9987" s="146"/>
      <c r="J9987" s="146"/>
      <c r="L9987" s="150"/>
      <c r="N9987" s="163"/>
      <c r="O9987" s="146"/>
      <c r="P9987" s="146"/>
      <c r="Q9987" s="146"/>
      <c r="R9987" s="34"/>
      <c r="S9987" s="35"/>
      <c r="T9987" s="147"/>
    </row>
    <row r="9988">
      <c r="A9988" s="147"/>
      <c r="B9988" s="64"/>
      <c r="C9988" s="147" t="s">
        <v>217</v>
      </c>
      <c r="E9988" s="161"/>
      <c r="F9988" s="162"/>
      <c r="G9988" s="147"/>
      <c r="H9988" s="146"/>
      <c r="J9988" s="146"/>
      <c r="L9988" s="150"/>
      <c r="N9988" s="163"/>
      <c r="O9988" s="146"/>
      <c r="P9988" s="146"/>
      <c r="Q9988" s="146"/>
      <c r="R9988" s="34"/>
      <c r="S9988" s="35"/>
      <c r="T9988" s="147"/>
    </row>
    <row r="9989">
      <c r="A9989" s="147"/>
      <c r="B9989" s="64"/>
      <c r="C9989" s="147" t="s">
        <v>217</v>
      </c>
      <c r="E9989" s="161"/>
      <c r="F9989" s="162"/>
      <c r="G9989" s="147"/>
      <c r="H9989" s="146"/>
      <c r="J9989" s="146"/>
      <c r="L9989" s="150"/>
      <c r="N9989" s="163"/>
      <c r="O9989" s="146"/>
      <c r="P9989" s="146"/>
      <c r="Q9989" s="146"/>
      <c r="R9989" s="34"/>
      <c r="S9989" s="35"/>
      <c r="T9989" s="147"/>
    </row>
    <row r="9990">
      <c r="A9990" s="147"/>
      <c r="B9990" s="64"/>
      <c r="C9990" s="147" t="s">
        <v>217</v>
      </c>
      <c r="E9990" s="161"/>
      <c r="F9990" s="162"/>
      <c r="G9990" s="147"/>
      <c r="H9990" s="146"/>
      <c r="J9990" s="146"/>
      <c r="L9990" s="150"/>
      <c r="N9990" s="163"/>
      <c r="O9990" s="146"/>
      <c r="P9990" s="146"/>
      <c r="Q9990" s="146"/>
      <c r="R9990" s="34"/>
      <c r="S9990" s="35"/>
      <c r="T9990" s="147"/>
    </row>
    <row r="9991">
      <c r="A9991" s="147"/>
      <c r="B9991" s="64"/>
      <c r="C9991" s="147" t="s">
        <v>217</v>
      </c>
      <c r="E9991" s="161"/>
      <c r="F9991" s="162"/>
      <c r="G9991" s="147"/>
      <c r="H9991" s="146"/>
      <c r="J9991" s="146"/>
      <c r="L9991" s="150"/>
      <c r="N9991" s="163"/>
      <c r="O9991" s="146"/>
      <c r="P9991" s="146"/>
      <c r="Q9991" s="146"/>
      <c r="R9991" s="34"/>
      <c r="S9991" s="35"/>
      <c r="T9991" s="147"/>
    </row>
    <row r="9992">
      <c r="A9992" s="147"/>
      <c r="B9992" s="64"/>
      <c r="C9992" s="147" t="s">
        <v>217</v>
      </c>
      <c r="E9992" s="161"/>
      <c r="F9992" s="162"/>
      <c r="G9992" s="147"/>
      <c r="H9992" s="146"/>
      <c r="J9992" s="146"/>
      <c r="L9992" s="150"/>
      <c r="N9992" s="163"/>
      <c r="O9992" s="146"/>
      <c r="P9992" s="146"/>
      <c r="Q9992" s="146"/>
      <c r="R9992" s="34"/>
      <c r="S9992" s="35"/>
      <c r="T9992" s="147"/>
    </row>
    <row r="9993">
      <c r="A9993" s="147"/>
      <c r="B9993" s="64"/>
      <c r="C9993" s="147" t="s">
        <v>217</v>
      </c>
      <c r="E9993" s="161"/>
      <c r="F9993" s="162"/>
      <c r="G9993" s="147"/>
      <c r="H9993" s="146"/>
      <c r="J9993" s="146"/>
      <c r="L9993" s="150"/>
      <c r="N9993" s="163"/>
      <c r="O9993" s="146"/>
      <c r="P9993" s="146"/>
      <c r="Q9993" s="146"/>
      <c r="R9993" s="34"/>
      <c r="S9993" s="35"/>
      <c r="T9993" s="147"/>
    </row>
    <row r="9994">
      <c r="A9994" s="147"/>
      <c r="B9994" s="64"/>
      <c r="C9994" s="147" t="s">
        <v>217</v>
      </c>
      <c r="E9994" s="161"/>
      <c r="F9994" s="162"/>
      <c r="G9994" s="147"/>
      <c r="H9994" s="146"/>
      <c r="J9994" s="146"/>
      <c r="L9994" s="150"/>
      <c r="N9994" s="163"/>
      <c r="O9994" s="146"/>
      <c r="P9994" s="146"/>
      <c r="Q9994" s="146"/>
      <c r="R9994" s="34"/>
      <c r="S9994" s="35"/>
      <c r="T9994" s="147"/>
    </row>
    <row r="9995">
      <c r="A9995" s="147"/>
      <c r="B9995" s="64"/>
      <c r="C9995" s="147" t="s">
        <v>217</v>
      </c>
      <c r="E9995" s="161"/>
      <c r="F9995" s="162"/>
      <c r="G9995" s="147"/>
      <c r="H9995" s="146"/>
      <c r="J9995" s="146"/>
      <c r="L9995" s="150"/>
      <c r="N9995" s="163"/>
      <c r="O9995" s="146"/>
      <c r="P9995" s="146"/>
      <c r="Q9995" s="146"/>
      <c r="R9995" s="34"/>
      <c r="S9995" s="35"/>
      <c r="T9995" s="147"/>
    </row>
    <row r="9996">
      <c r="A9996" s="147"/>
      <c r="B9996" s="64"/>
      <c r="C9996" s="147" t="s">
        <v>217</v>
      </c>
      <c r="E9996" s="161"/>
      <c r="F9996" s="162"/>
      <c r="G9996" s="147"/>
      <c r="H9996" s="146"/>
      <c r="J9996" s="146"/>
      <c r="L9996" s="150"/>
      <c r="N9996" s="163"/>
      <c r="O9996" s="146"/>
      <c r="P9996" s="146"/>
      <c r="Q9996" s="146"/>
      <c r="R9996" s="34"/>
      <c r="S9996" s="35"/>
      <c r="T9996" s="147"/>
    </row>
    <row r="9997">
      <c r="A9997" s="147"/>
      <c r="B9997" s="64"/>
      <c r="C9997" s="147" t="s">
        <v>217</v>
      </c>
      <c r="E9997" s="161"/>
      <c r="F9997" s="162"/>
      <c r="G9997" s="147"/>
      <c r="H9997" s="146"/>
      <c r="J9997" s="146"/>
      <c r="L9997" s="150"/>
      <c r="N9997" s="163"/>
      <c r="O9997" s="146"/>
      <c r="P9997" s="146"/>
      <c r="Q9997" s="146"/>
      <c r="R9997" s="34"/>
      <c r="S9997" s="35"/>
      <c r="T9997" s="147"/>
    </row>
    <row r="9998">
      <c r="A9998" s="147"/>
      <c r="B9998" s="64"/>
      <c r="C9998" s="147" t="s">
        <v>217</v>
      </c>
      <c r="E9998" s="161"/>
      <c r="F9998" s="162"/>
      <c r="G9998" s="147"/>
      <c r="H9998" s="146"/>
      <c r="J9998" s="146"/>
      <c r="L9998" s="150"/>
      <c r="N9998" s="163"/>
      <c r="O9998" s="146"/>
      <c r="P9998" s="146"/>
      <c r="Q9998" s="146"/>
      <c r="R9998" s="34"/>
      <c r="S9998" s="35"/>
      <c r="T9998" s="147"/>
    </row>
    <row r="9999">
      <c r="A9999" s="147"/>
      <c r="B9999" s="64"/>
      <c r="C9999" s="147" t="s">
        <v>217</v>
      </c>
      <c r="E9999" s="161"/>
      <c r="F9999" s="162"/>
      <c r="G9999" s="147"/>
      <c r="H9999" s="146"/>
      <c r="J9999" s="146"/>
      <c r="L9999" s="150"/>
      <c r="N9999" s="163"/>
      <c r="O9999" s="146"/>
      <c r="P9999" s="146"/>
      <c r="Q9999" s="146"/>
      <c r="R9999" s="34"/>
      <c r="S9999" s="35"/>
      <c r="T9999" s="147"/>
    </row>
    <row r="10000">
      <c r="A10000" s="147"/>
      <c r="B10000" s="64"/>
      <c r="C10000" s="147" t="s">
        <v>217</v>
      </c>
      <c r="E10000" s="161"/>
      <c r="F10000" s="162"/>
      <c r="G10000" s="147"/>
      <c r="H10000" s="146"/>
      <c r="J10000" s="146"/>
      <c r="L10000" s="150"/>
      <c r="N10000" s="163"/>
      <c r="O10000" s="146"/>
      <c r="P10000" s="146"/>
      <c r="Q10000" s="146"/>
      <c r="R10000" s="34"/>
      <c r="S10000" s="35"/>
      <c r="T10000" s="147"/>
    </row>
    <row r="10001">
      <c r="A10001" s="147"/>
      <c r="B10001" s="64"/>
      <c r="C10001" s="147" t="s">
        <v>217</v>
      </c>
      <c r="E10001" s="161"/>
      <c r="F10001" s="162"/>
      <c r="G10001" s="147"/>
      <c r="H10001" s="146"/>
      <c r="J10001" s="146"/>
      <c r="L10001" s="150"/>
      <c r="N10001" s="163"/>
      <c r="O10001" s="146"/>
      <c r="P10001" s="146"/>
      <c r="Q10001" s="146"/>
      <c r="R10001" s="34"/>
      <c r="S10001" s="35"/>
      <c r="T10001" s="147"/>
    </row>
    <row r="10002">
      <c r="A10002" s="147"/>
      <c r="B10002" s="64"/>
      <c r="C10002" s="147" t="s">
        <v>217</v>
      </c>
      <c r="E10002" s="161"/>
      <c r="F10002" s="162"/>
      <c r="G10002" s="147"/>
      <c r="H10002" s="146"/>
      <c r="J10002" s="146"/>
      <c r="L10002" s="150"/>
      <c r="N10002" s="163"/>
      <c r="O10002" s="146"/>
      <c r="P10002" s="146"/>
      <c r="Q10002" s="146"/>
      <c r="R10002" s="34"/>
      <c r="S10002" s="35"/>
      <c r="T10002" s="147"/>
    </row>
    <row r="10003">
      <c r="A10003" s="147"/>
      <c r="B10003" s="64"/>
      <c r="C10003" s="147" t="s">
        <v>217</v>
      </c>
      <c r="E10003" s="161"/>
      <c r="F10003" s="162"/>
      <c r="G10003" s="147"/>
      <c r="H10003" s="146"/>
      <c r="J10003" s="146"/>
      <c r="L10003" s="150"/>
      <c r="N10003" s="163"/>
      <c r="O10003" s="146"/>
      <c r="P10003" s="146"/>
      <c r="Q10003" s="146"/>
      <c r="R10003" s="34"/>
      <c r="S10003" s="35"/>
      <c r="T10003" s="147"/>
    </row>
    <row r="10004">
      <c r="A10004" s="147"/>
      <c r="B10004" s="64"/>
      <c r="C10004" s="147" t="s">
        <v>217</v>
      </c>
      <c r="E10004" s="161"/>
      <c r="F10004" s="162"/>
      <c r="G10004" s="147"/>
      <c r="H10004" s="146"/>
      <c r="J10004" s="146"/>
      <c r="L10004" s="150"/>
      <c r="N10004" s="163"/>
      <c r="O10004" s="146"/>
      <c r="P10004" s="146"/>
      <c r="Q10004" s="146"/>
      <c r="R10004" s="34"/>
      <c r="S10004" s="35"/>
      <c r="T10004" s="147"/>
    </row>
    <row r="10005">
      <c r="A10005" s="147"/>
      <c r="B10005" s="64"/>
      <c r="C10005" s="147" t="s">
        <v>217</v>
      </c>
      <c r="E10005" s="161"/>
      <c r="F10005" s="162"/>
      <c r="G10005" s="147"/>
      <c r="H10005" s="146"/>
      <c r="J10005" s="146"/>
      <c r="L10005" s="150"/>
      <c r="N10005" s="163"/>
      <c r="O10005" s="146"/>
      <c r="P10005" s="146"/>
      <c r="Q10005" s="146"/>
      <c r="R10005" s="34"/>
      <c r="S10005" s="35"/>
      <c r="T10005" s="147"/>
    </row>
    <row r="10006">
      <c r="A10006" s="147"/>
      <c r="B10006" s="64"/>
      <c r="C10006" s="147" t="s">
        <v>217</v>
      </c>
      <c r="E10006" s="161"/>
      <c r="F10006" s="162"/>
      <c r="G10006" s="147"/>
      <c r="H10006" s="146"/>
      <c r="J10006" s="146"/>
      <c r="L10006" s="150"/>
      <c r="N10006" s="163"/>
      <c r="O10006" s="146"/>
      <c r="P10006" s="146"/>
      <c r="Q10006" s="146"/>
      <c r="R10006" s="34"/>
      <c r="S10006" s="35"/>
      <c r="T10006" s="147"/>
    </row>
    <row r="10007">
      <c r="A10007" s="147"/>
      <c r="B10007" s="64"/>
      <c r="C10007" s="147" t="s">
        <v>217</v>
      </c>
      <c r="E10007" s="161"/>
      <c r="F10007" s="162"/>
      <c r="G10007" s="147"/>
      <c r="H10007" s="146"/>
      <c r="J10007" s="146"/>
      <c r="L10007" s="150"/>
      <c r="N10007" s="163"/>
      <c r="O10007" s="146"/>
      <c r="P10007" s="146"/>
      <c r="Q10007" s="146"/>
      <c r="R10007" s="34"/>
      <c r="S10007" s="35"/>
      <c r="T10007" s="147"/>
    </row>
    <row r="10008">
      <c r="A10008" s="147"/>
      <c r="B10008" s="64"/>
      <c r="C10008" s="147" t="s">
        <v>217</v>
      </c>
      <c r="E10008" s="161"/>
      <c r="F10008" s="162"/>
      <c r="G10008" s="147"/>
      <c r="H10008" s="146"/>
      <c r="J10008" s="146"/>
      <c r="L10008" s="150"/>
      <c r="N10008" s="163"/>
      <c r="O10008" s="146"/>
      <c r="P10008" s="146"/>
      <c r="Q10008" s="146"/>
      <c r="R10008" s="34"/>
      <c r="S10008" s="35"/>
      <c r="T10008" s="147"/>
    </row>
    <row r="10009">
      <c r="A10009" s="147"/>
      <c r="B10009" s="64"/>
      <c r="C10009" s="147" t="s">
        <v>217</v>
      </c>
      <c r="E10009" s="161"/>
      <c r="F10009" s="162"/>
      <c r="G10009" s="147"/>
      <c r="H10009" s="146"/>
      <c r="J10009" s="146"/>
      <c r="L10009" s="150"/>
      <c r="N10009" s="163"/>
      <c r="O10009" s="146"/>
      <c r="P10009" s="146"/>
      <c r="Q10009" s="146"/>
      <c r="R10009" s="34"/>
      <c r="S10009" s="35"/>
      <c r="T10009" s="147"/>
    </row>
    <row r="10010">
      <c r="A10010" s="147"/>
      <c r="B10010" s="64"/>
      <c r="C10010" s="147" t="s">
        <v>217</v>
      </c>
      <c r="E10010" s="161"/>
      <c r="F10010" s="162"/>
      <c r="G10010" s="147"/>
      <c r="H10010" s="146"/>
      <c r="J10010" s="146"/>
      <c r="L10010" s="150"/>
      <c r="N10010" s="163"/>
      <c r="O10010" s="146"/>
      <c r="P10010" s="146"/>
      <c r="Q10010" s="146"/>
      <c r="R10010" s="34"/>
      <c r="S10010" s="35"/>
      <c r="T10010" s="147"/>
    </row>
    <row r="10011">
      <c r="A10011" s="147"/>
      <c r="B10011" s="64"/>
      <c r="C10011" s="147" t="s">
        <v>217</v>
      </c>
      <c r="E10011" s="161"/>
      <c r="F10011" s="162"/>
      <c r="G10011" s="147"/>
      <c r="H10011" s="146"/>
      <c r="J10011" s="146"/>
      <c r="L10011" s="150"/>
      <c r="N10011" s="163"/>
      <c r="O10011" s="146"/>
      <c r="P10011" s="146"/>
      <c r="Q10011" s="146"/>
      <c r="R10011" s="34"/>
      <c r="S10011" s="35"/>
      <c r="T10011" s="147"/>
    </row>
    <row r="10012">
      <c r="A10012" s="147"/>
      <c r="B10012" s="64"/>
      <c r="C10012" s="147" t="s">
        <v>217</v>
      </c>
      <c r="E10012" s="161"/>
      <c r="F10012" s="162"/>
      <c r="G10012" s="147"/>
      <c r="H10012" s="146"/>
      <c r="J10012" s="146"/>
      <c r="L10012" s="150"/>
      <c r="N10012" s="163"/>
      <c r="O10012" s="146"/>
      <c r="P10012" s="146"/>
      <c r="Q10012" s="146"/>
      <c r="R10012" s="34"/>
      <c r="S10012" s="35"/>
      <c r="T10012" s="147"/>
    </row>
    <row r="10013">
      <c r="A10013" s="147"/>
      <c r="B10013" s="64"/>
      <c r="C10013" s="147" t="s">
        <v>217</v>
      </c>
      <c r="E10013" s="161"/>
      <c r="F10013" s="162"/>
      <c r="G10013" s="147"/>
      <c r="H10013" s="146"/>
      <c r="J10013" s="146"/>
      <c r="L10013" s="150"/>
      <c r="N10013" s="163"/>
      <c r="O10013" s="146"/>
      <c r="P10013" s="146"/>
      <c r="Q10013" s="146"/>
      <c r="R10013" s="34"/>
      <c r="S10013" s="35"/>
      <c r="T10013" s="147"/>
    </row>
    <row r="10014">
      <c r="A10014" s="147"/>
      <c r="B10014" s="64"/>
      <c r="C10014" s="147" t="s">
        <v>217</v>
      </c>
      <c r="E10014" s="161"/>
      <c r="F10014" s="162"/>
      <c r="G10014" s="147"/>
      <c r="H10014" s="146"/>
      <c r="J10014" s="146"/>
      <c r="L10014" s="150"/>
      <c r="N10014" s="163"/>
      <c r="O10014" s="146"/>
      <c r="P10014" s="146"/>
      <c r="Q10014" s="146"/>
      <c r="R10014" s="34"/>
      <c r="S10014" s="35"/>
      <c r="T10014" s="147"/>
    </row>
    <row r="10015">
      <c r="A10015" s="147"/>
      <c r="B10015" s="64"/>
      <c r="C10015" s="147" t="s">
        <v>217</v>
      </c>
      <c r="E10015" s="161"/>
      <c r="F10015" s="162"/>
      <c r="G10015" s="147"/>
      <c r="H10015" s="146"/>
      <c r="J10015" s="146"/>
      <c r="L10015" s="150"/>
      <c r="N10015" s="163"/>
      <c r="O10015" s="146"/>
      <c r="P10015" s="146"/>
      <c r="Q10015" s="146"/>
      <c r="R10015" s="34"/>
      <c r="S10015" s="35"/>
      <c r="T10015" s="147"/>
    </row>
    <row r="10016">
      <c r="A10016" s="147"/>
      <c r="B10016" s="64"/>
      <c r="C10016" s="147" t="s">
        <v>217</v>
      </c>
      <c r="E10016" s="161"/>
      <c r="F10016" s="162"/>
      <c r="G10016" s="147"/>
      <c r="H10016" s="146"/>
      <c r="J10016" s="146"/>
      <c r="L10016" s="150"/>
      <c r="N10016" s="163"/>
      <c r="O10016" s="146"/>
      <c r="P10016" s="146"/>
      <c r="Q10016" s="146"/>
      <c r="R10016" s="34"/>
      <c r="S10016" s="35"/>
      <c r="T10016" s="147"/>
    </row>
    <row r="10017">
      <c r="A10017" s="147"/>
      <c r="B10017" s="64"/>
      <c r="C10017" s="147" t="s">
        <v>217</v>
      </c>
      <c r="E10017" s="161"/>
      <c r="F10017" s="162"/>
      <c r="G10017" s="147"/>
      <c r="H10017" s="146"/>
      <c r="J10017" s="146"/>
      <c r="L10017" s="150"/>
      <c r="N10017" s="163"/>
      <c r="O10017" s="146"/>
      <c r="P10017" s="146"/>
      <c r="Q10017" s="146"/>
      <c r="R10017" s="34"/>
      <c r="S10017" s="35"/>
      <c r="T10017" s="147"/>
    </row>
    <row r="10018">
      <c r="A10018" s="147"/>
      <c r="B10018" s="64"/>
      <c r="C10018" s="147" t="s">
        <v>217</v>
      </c>
      <c r="E10018" s="161"/>
      <c r="F10018" s="162"/>
      <c r="G10018" s="147"/>
      <c r="H10018" s="146"/>
      <c r="J10018" s="146"/>
      <c r="L10018" s="150"/>
      <c r="N10018" s="163"/>
      <c r="O10018" s="146"/>
      <c r="P10018" s="146"/>
      <c r="Q10018" s="146"/>
      <c r="R10018" s="34"/>
      <c r="S10018" s="35"/>
      <c r="T10018" s="147"/>
    </row>
    <row r="10019">
      <c r="A10019" s="147"/>
      <c r="B10019" s="64"/>
      <c r="C10019" s="147" t="s">
        <v>217</v>
      </c>
      <c r="E10019" s="161"/>
      <c r="F10019" s="162"/>
      <c r="G10019" s="147"/>
      <c r="H10019" s="146"/>
      <c r="J10019" s="146"/>
      <c r="L10019" s="150"/>
      <c r="N10019" s="163"/>
      <c r="O10019" s="146"/>
      <c r="P10019" s="146"/>
      <c r="Q10019" s="146"/>
      <c r="R10019" s="34"/>
      <c r="S10019" s="35"/>
      <c r="T10019" s="147"/>
    </row>
    <row r="10020">
      <c r="A10020" s="147"/>
      <c r="B10020" s="64"/>
      <c r="C10020" s="147" t="s">
        <v>217</v>
      </c>
      <c r="E10020" s="161"/>
      <c r="F10020" s="162"/>
      <c r="G10020" s="147"/>
      <c r="H10020" s="146"/>
      <c r="J10020" s="146"/>
      <c r="L10020" s="150"/>
      <c r="N10020" s="163"/>
      <c r="O10020" s="146"/>
      <c r="P10020" s="146"/>
      <c r="Q10020" s="146"/>
      <c r="R10020" s="34"/>
      <c r="S10020" s="35"/>
      <c r="T10020" s="147"/>
    </row>
    <row r="10021">
      <c r="A10021" s="147"/>
      <c r="B10021" s="64"/>
      <c r="C10021" s="147" t="s">
        <v>217</v>
      </c>
      <c r="E10021" s="161"/>
      <c r="F10021" s="162"/>
      <c r="G10021" s="147"/>
      <c r="H10021" s="146"/>
      <c r="J10021" s="146"/>
      <c r="L10021" s="150"/>
      <c r="N10021" s="163"/>
      <c r="O10021" s="146"/>
      <c r="P10021" s="146"/>
      <c r="Q10021" s="146"/>
      <c r="R10021" s="34"/>
      <c r="S10021" s="35"/>
      <c r="T10021" s="147"/>
    </row>
    <row r="10022">
      <c r="A10022" s="147"/>
      <c r="B10022" s="64"/>
      <c r="C10022" s="147" t="s">
        <v>217</v>
      </c>
      <c r="E10022" s="161"/>
      <c r="F10022" s="162"/>
      <c r="G10022" s="147"/>
      <c r="H10022" s="146"/>
      <c r="J10022" s="146"/>
      <c r="L10022" s="150"/>
      <c r="N10022" s="163"/>
      <c r="O10022" s="146"/>
      <c r="P10022" s="146"/>
      <c r="Q10022" s="146"/>
      <c r="R10022" s="34"/>
      <c r="S10022" s="35"/>
      <c r="T10022" s="147"/>
    </row>
    <row r="10023">
      <c r="A10023" s="147"/>
      <c r="B10023" s="64"/>
      <c r="C10023" s="147" t="s">
        <v>217</v>
      </c>
      <c r="E10023" s="161"/>
      <c r="F10023" s="162"/>
      <c r="G10023" s="147"/>
      <c r="H10023" s="146"/>
      <c r="J10023" s="146"/>
      <c r="L10023" s="150"/>
      <c r="N10023" s="163"/>
      <c r="O10023" s="146"/>
      <c r="P10023" s="146"/>
      <c r="Q10023" s="146"/>
      <c r="R10023" s="34"/>
      <c r="S10023" s="35"/>
      <c r="T10023" s="147"/>
    </row>
    <row r="10024">
      <c r="A10024" s="147"/>
      <c r="B10024" s="64"/>
      <c r="C10024" s="147" t="s">
        <v>217</v>
      </c>
      <c r="E10024" s="161"/>
      <c r="F10024" s="162"/>
      <c r="G10024" s="147"/>
      <c r="H10024" s="146"/>
      <c r="J10024" s="146"/>
      <c r="L10024" s="150"/>
      <c r="N10024" s="163"/>
      <c r="O10024" s="146"/>
      <c r="P10024" s="146"/>
      <c r="Q10024" s="146"/>
      <c r="R10024" s="34"/>
      <c r="S10024" s="35"/>
      <c r="T10024" s="147"/>
    </row>
    <row r="10025">
      <c r="A10025" s="147"/>
      <c r="B10025" s="64"/>
      <c r="C10025" s="147" t="s">
        <v>217</v>
      </c>
      <c r="E10025" s="161"/>
      <c r="F10025" s="162"/>
      <c r="G10025" s="147"/>
      <c r="H10025" s="146"/>
      <c r="J10025" s="146"/>
      <c r="L10025" s="150"/>
      <c r="N10025" s="163"/>
      <c r="O10025" s="146"/>
      <c r="P10025" s="146"/>
      <c r="Q10025" s="146"/>
      <c r="R10025" s="34"/>
      <c r="S10025" s="35"/>
      <c r="T10025" s="147"/>
    </row>
    <row r="10026">
      <c r="A10026" s="147"/>
      <c r="B10026" s="64"/>
      <c r="C10026" s="147" t="s">
        <v>217</v>
      </c>
      <c r="E10026" s="161"/>
      <c r="F10026" s="162"/>
      <c r="G10026" s="147"/>
      <c r="H10026" s="146"/>
      <c r="J10026" s="146"/>
      <c r="L10026" s="150"/>
      <c r="N10026" s="163"/>
      <c r="O10026" s="146"/>
      <c r="P10026" s="146"/>
      <c r="Q10026" s="146"/>
      <c r="R10026" s="34"/>
      <c r="S10026" s="35"/>
      <c r="T10026" s="147"/>
    </row>
    <row r="10027">
      <c r="A10027" s="147"/>
      <c r="B10027" s="64"/>
      <c r="C10027" s="147" t="s">
        <v>217</v>
      </c>
      <c r="E10027" s="161"/>
      <c r="F10027" s="162"/>
      <c r="G10027" s="147"/>
      <c r="H10027" s="146"/>
      <c r="J10027" s="146"/>
      <c r="L10027" s="150"/>
      <c r="N10027" s="163"/>
      <c r="O10027" s="146"/>
      <c r="P10027" s="146"/>
      <c r="Q10027" s="146"/>
      <c r="R10027" s="34"/>
      <c r="S10027" s="35"/>
      <c r="T10027" s="147"/>
    </row>
    <row r="10028">
      <c r="A10028" s="147"/>
      <c r="B10028" s="64"/>
      <c r="C10028" s="147" t="s">
        <v>217</v>
      </c>
      <c r="E10028" s="161"/>
      <c r="F10028" s="162"/>
      <c r="G10028" s="147"/>
      <c r="H10028" s="146"/>
      <c r="J10028" s="146"/>
      <c r="L10028" s="150"/>
      <c r="N10028" s="163"/>
      <c r="O10028" s="146"/>
      <c r="P10028" s="146"/>
      <c r="Q10028" s="146"/>
      <c r="R10028" s="34"/>
      <c r="S10028" s="35"/>
      <c r="T10028" s="147"/>
    </row>
    <row r="10029">
      <c r="A10029" s="147"/>
      <c r="B10029" s="64"/>
      <c r="C10029" s="147" t="s">
        <v>217</v>
      </c>
      <c r="E10029" s="161"/>
      <c r="F10029" s="162"/>
      <c r="G10029" s="147"/>
      <c r="H10029" s="146"/>
      <c r="J10029" s="146"/>
      <c r="L10029" s="150"/>
      <c r="N10029" s="163"/>
      <c r="O10029" s="146"/>
      <c r="P10029" s="146"/>
      <c r="Q10029" s="146"/>
      <c r="R10029" s="34"/>
      <c r="S10029" s="35"/>
      <c r="T10029" s="147"/>
    </row>
    <row r="10030">
      <c r="A10030" s="147"/>
      <c r="B10030" s="64"/>
      <c r="C10030" s="147" t="s">
        <v>217</v>
      </c>
      <c r="E10030" s="161"/>
      <c r="F10030" s="162"/>
      <c r="G10030" s="147"/>
      <c r="H10030" s="146"/>
      <c r="J10030" s="146"/>
      <c r="L10030" s="150"/>
      <c r="N10030" s="163"/>
      <c r="O10030" s="146"/>
      <c r="P10030" s="146"/>
      <c r="Q10030" s="146"/>
      <c r="R10030" s="34"/>
      <c r="S10030" s="35"/>
      <c r="T10030" s="147"/>
    </row>
    <row r="10031">
      <c r="A10031" s="147"/>
      <c r="B10031" s="64"/>
      <c r="C10031" s="147" t="s">
        <v>217</v>
      </c>
      <c r="E10031" s="161"/>
      <c r="F10031" s="162"/>
      <c r="G10031" s="147"/>
      <c r="H10031" s="146"/>
      <c r="J10031" s="146"/>
      <c r="L10031" s="150"/>
      <c r="N10031" s="163"/>
      <c r="O10031" s="146"/>
      <c r="P10031" s="146"/>
      <c r="Q10031" s="146"/>
      <c r="R10031" s="34"/>
      <c r="S10031" s="35"/>
      <c r="T10031" s="147"/>
    </row>
    <row r="10032">
      <c r="A10032" s="147"/>
      <c r="B10032" s="64"/>
      <c r="C10032" s="147" t="s">
        <v>217</v>
      </c>
      <c r="E10032" s="161"/>
      <c r="F10032" s="162"/>
      <c r="G10032" s="147"/>
      <c r="H10032" s="146"/>
      <c r="J10032" s="146"/>
      <c r="L10032" s="150"/>
      <c r="N10032" s="163"/>
      <c r="O10032" s="146"/>
      <c r="P10032" s="146"/>
      <c r="Q10032" s="146"/>
      <c r="R10032" s="34"/>
      <c r="S10032" s="35"/>
      <c r="T10032" s="147"/>
    </row>
    <row r="10033">
      <c r="A10033" s="147"/>
      <c r="B10033" s="64"/>
      <c r="C10033" s="147" t="s">
        <v>217</v>
      </c>
      <c r="E10033" s="161"/>
      <c r="F10033" s="162"/>
      <c r="G10033" s="147"/>
      <c r="H10033" s="146"/>
      <c r="J10033" s="146"/>
      <c r="L10033" s="150"/>
      <c r="N10033" s="163"/>
      <c r="O10033" s="146"/>
      <c r="P10033" s="146"/>
      <c r="Q10033" s="146"/>
      <c r="R10033" s="34"/>
      <c r="S10033" s="35"/>
      <c r="T10033" s="147"/>
    </row>
    <row r="10034">
      <c r="A10034" s="147"/>
      <c r="B10034" s="64"/>
      <c r="C10034" s="147" t="s">
        <v>217</v>
      </c>
      <c r="E10034" s="161"/>
      <c r="F10034" s="162"/>
      <c r="G10034" s="147"/>
      <c r="H10034" s="146"/>
      <c r="J10034" s="146"/>
      <c r="L10034" s="150"/>
      <c r="N10034" s="163"/>
      <c r="O10034" s="146"/>
      <c r="P10034" s="146"/>
      <c r="Q10034" s="146"/>
      <c r="R10034" s="34"/>
      <c r="S10034" s="35"/>
      <c r="T10034" s="147"/>
    </row>
    <row r="10035">
      <c r="A10035" s="147"/>
      <c r="B10035" s="64"/>
      <c r="C10035" s="147" t="s">
        <v>217</v>
      </c>
      <c r="E10035" s="161"/>
      <c r="F10035" s="162"/>
      <c r="G10035" s="147"/>
      <c r="H10035" s="146"/>
      <c r="J10035" s="146"/>
      <c r="L10035" s="150"/>
      <c r="N10035" s="163"/>
      <c r="O10035" s="146"/>
      <c r="P10035" s="146"/>
      <c r="Q10035" s="146"/>
      <c r="R10035" s="34"/>
      <c r="S10035" s="35"/>
      <c r="T10035" s="147"/>
    </row>
    <row r="10036">
      <c r="A10036" s="147"/>
      <c r="B10036" s="64"/>
      <c r="C10036" s="147" t="s">
        <v>217</v>
      </c>
      <c r="E10036" s="161"/>
      <c r="F10036" s="162"/>
      <c r="G10036" s="147"/>
      <c r="H10036" s="146"/>
      <c r="J10036" s="146"/>
      <c r="L10036" s="150"/>
      <c r="N10036" s="163"/>
      <c r="O10036" s="146"/>
      <c r="P10036" s="146"/>
      <c r="Q10036" s="146"/>
      <c r="R10036" s="34"/>
      <c r="S10036" s="35"/>
      <c r="T10036" s="147"/>
    </row>
    <row r="10037">
      <c r="A10037" s="147"/>
      <c r="B10037" s="64"/>
      <c r="C10037" s="147" t="s">
        <v>217</v>
      </c>
      <c r="E10037" s="161"/>
      <c r="F10037" s="162"/>
      <c r="G10037" s="147"/>
      <c r="H10037" s="146"/>
      <c r="J10037" s="146"/>
      <c r="L10037" s="150"/>
      <c r="N10037" s="163"/>
      <c r="O10037" s="146"/>
      <c r="P10037" s="146"/>
      <c r="Q10037" s="146"/>
      <c r="R10037" s="34"/>
      <c r="S10037" s="35"/>
      <c r="T10037" s="147"/>
    </row>
    <row r="10038">
      <c r="A10038" s="147"/>
      <c r="B10038" s="64"/>
      <c r="C10038" s="147" t="s">
        <v>217</v>
      </c>
      <c r="E10038" s="161"/>
      <c r="F10038" s="162"/>
      <c r="G10038" s="147"/>
      <c r="H10038" s="146"/>
      <c r="J10038" s="146"/>
      <c r="L10038" s="150"/>
      <c r="N10038" s="163"/>
      <c r="O10038" s="146"/>
      <c r="P10038" s="146"/>
      <c r="Q10038" s="146"/>
      <c r="R10038" s="34"/>
      <c r="S10038" s="35"/>
      <c r="T10038" s="147"/>
    </row>
    <row r="10039">
      <c r="A10039" s="147"/>
      <c r="B10039" s="64"/>
      <c r="C10039" s="147" t="s">
        <v>217</v>
      </c>
      <c r="E10039" s="161"/>
      <c r="F10039" s="162"/>
      <c r="G10039" s="147"/>
      <c r="H10039" s="146"/>
      <c r="J10039" s="146"/>
      <c r="L10039" s="150"/>
      <c r="N10039" s="163"/>
      <c r="O10039" s="146"/>
      <c r="P10039" s="146"/>
      <c r="Q10039" s="146"/>
      <c r="R10039" s="34"/>
      <c r="S10039" s="35"/>
      <c r="T10039" s="147"/>
    </row>
    <row r="10040">
      <c r="A10040" s="147"/>
      <c r="B10040" s="64"/>
      <c r="C10040" s="147" t="s">
        <v>217</v>
      </c>
      <c r="E10040" s="161"/>
      <c r="F10040" s="162"/>
      <c r="G10040" s="147"/>
      <c r="H10040" s="146"/>
      <c r="J10040" s="146"/>
      <c r="L10040" s="150"/>
      <c r="N10040" s="163"/>
      <c r="O10040" s="146"/>
      <c r="P10040" s="146"/>
      <c r="Q10040" s="146"/>
      <c r="R10040" s="34"/>
      <c r="S10040" s="35"/>
      <c r="T10040" s="147"/>
    </row>
    <row r="10041">
      <c r="A10041" s="147"/>
      <c r="B10041" s="64"/>
      <c r="C10041" s="147" t="s">
        <v>217</v>
      </c>
      <c r="E10041" s="161"/>
      <c r="F10041" s="162"/>
      <c r="G10041" s="147"/>
      <c r="H10041" s="146"/>
      <c r="J10041" s="146"/>
      <c r="L10041" s="150"/>
      <c r="N10041" s="163"/>
      <c r="O10041" s="146"/>
      <c r="P10041" s="146"/>
      <c r="Q10041" s="146"/>
      <c r="R10041" s="34"/>
      <c r="S10041" s="35"/>
      <c r="T10041" s="147"/>
    </row>
    <row r="10042">
      <c r="A10042" s="147"/>
      <c r="B10042" s="64"/>
      <c r="C10042" s="147" t="s">
        <v>217</v>
      </c>
      <c r="E10042" s="161"/>
      <c r="F10042" s="162"/>
      <c r="G10042" s="147"/>
      <c r="H10042" s="146"/>
      <c r="J10042" s="146"/>
      <c r="L10042" s="150"/>
      <c r="N10042" s="163"/>
      <c r="O10042" s="146"/>
      <c r="P10042" s="146"/>
      <c r="Q10042" s="146"/>
      <c r="R10042" s="34"/>
      <c r="S10042" s="35"/>
      <c r="T10042" s="147"/>
    </row>
    <row r="10043">
      <c r="A10043" s="147"/>
      <c r="B10043" s="64"/>
      <c r="C10043" s="147" t="s">
        <v>217</v>
      </c>
      <c r="E10043" s="161"/>
      <c r="F10043" s="162"/>
      <c r="G10043" s="147"/>
      <c r="H10043" s="146"/>
      <c r="J10043" s="146"/>
      <c r="L10043" s="150"/>
      <c r="N10043" s="163"/>
      <c r="O10043" s="146"/>
      <c r="P10043" s="146"/>
      <c r="Q10043" s="146"/>
      <c r="R10043" s="34"/>
      <c r="S10043" s="35"/>
      <c r="T10043" s="147"/>
    </row>
    <row r="10044">
      <c r="A10044" s="147"/>
      <c r="B10044" s="64"/>
      <c r="C10044" s="147" t="s">
        <v>217</v>
      </c>
      <c r="E10044" s="161"/>
      <c r="F10044" s="162"/>
      <c r="G10044" s="147"/>
      <c r="H10044" s="146"/>
      <c r="J10044" s="146"/>
      <c r="L10044" s="150"/>
      <c r="N10044" s="163"/>
      <c r="O10044" s="146"/>
      <c r="P10044" s="146"/>
      <c r="Q10044" s="146"/>
      <c r="R10044" s="34"/>
      <c r="S10044" s="35"/>
      <c r="T10044" s="147"/>
    </row>
    <row r="10045">
      <c r="A10045" s="147"/>
      <c r="B10045" s="64"/>
      <c r="C10045" s="147" t="s">
        <v>217</v>
      </c>
      <c r="E10045" s="161"/>
      <c r="F10045" s="162"/>
      <c r="G10045" s="147"/>
      <c r="H10045" s="146"/>
      <c r="J10045" s="146"/>
      <c r="L10045" s="150"/>
      <c r="N10045" s="163"/>
      <c r="O10045" s="146"/>
      <c r="P10045" s="146"/>
      <c r="Q10045" s="146"/>
      <c r="R10045" s="34"/>
      <c r="S10045" s="35"/>
      <c r="T10045" s="147"/>
    </row>
    <row r="10046">
      <c r="A10046" s="147"/>
      <c r="B10046" s="64"/>
      <c r="C10046" s="147" t="s">
        <v>217</v>
      </c>
      <c r="E10046" s="161"/>
      <c r="F10046" s="162"/>
      <c r="G10046" s="147"/>
      <c r="H10046" s="146"/>
      <c r="J10046" s="146"/>
      <c r="L10046" s="150"/>
      <c r="N10046" s="163"/>
      <c r="O10046" s="146"/>
      <c r="P10046" s="146"/>
      <c r="Q10046" s="146"/>
      <c r="R10046" s="34"/>
      <c r="S10046" s="35"/>
      <c r="T10046" s="147"/>
    </row>
    <row r="10047">
      <c r="A10047" s="147"/>
      <c r="B10047" s="64"/>
      <c r="C10047" s="147" t="s">
        <v>217</v>
      </c>
      <c r="E10047" s="161"/>
      <c r="F10047" s="162"/>
      <c r="G10047" s="147"/>
      <c r="H10047" s="146"/>
      <c r="J10047" s="146"/>
      <c r="L10047" s="150"/>
      <c r="N10047" s="163"/>
      <c r="O10047" s="146"/>
      <c r="P10047" s="146"/>
      <c r="Q10047" s="146"/>
      <c r="R10047" s="34"/>
      <c r="S10047" s="35"/>
      <c r="T10047" s="147"/>
    </row>
    <row r="10048">
      <c r="A10048" s="147"/>
      <c r="B10048" s="64"/>
      <c r="C10048" s="147" t="s">
        <v>217</v>
      </c>
      <c r="E10048" s="161"/>
      <c r="F10048" s="162"/>
      <c r="G10048" s="147"/>
      <c r="H10048" s="146"/>
      <c r="J10048" s="146"/>
      <c r="L10048" s="150"/>
      <c r="N10048" s="163"/>
      <c r="O10048" s="146"/>
      <c r="P10048" s="146"/>
      <c r="Q10048" s="146"/>
      <c r="R10048" s="34"/>
      <c r="S10048" s="35"/>
      <c r="T10048" s="147"/>
    </row>
    <row r="10049">
      <c r="A10049" s="147"/>
      <c r="B10049" s="64"/>
      <c r="C10049" s="147" t="s">
        <v>217</v>
      </c>
      <c r="E10049" s="161"/>
      <c r="F10049" s="162"/>
      <c r="G10049" s="147"/>
      <c r="H10049" s="146"/>
      <c r="J10049" s="146"/>
      <c r="L10049" s="150"/>
      <c r="N10049" s="163"/>
      <c r="O10049" s="146"/>
      <c r="P10049" s="146"/>
      <c r="Q10049" s="146"/>
      <c r="R10049" s="34"/>
      <c r="S10049" s="35"/>
      <c r="T10049" s="147"/>
    </row>
    <row r="10050">
      <c r="A10050" s="147"/>
      <c r="B10050" s="64"/>
      <c r="C10050" s="147" t="s">
        <v>217</v>
      </c>
      <c r="E10050" s="161"/>
      <c r="F10050" s="162"/>
      <c r="G10050" s="147"/>
      <c r="H10050" s="146"/>
      <c r="J10050" s="146"/>
      <c r="L10050" s="150"/>
      <c r="N10050" s="163"/>
      <c r="O10050" s="146"/>
      <c r="P10050" s="146"/>
      <c r="Q10050" s="146"/>
      <c r="R10050" s="34"/>
      <c r="S10050" s="35"/>
      <c r="T10050" s="147"/>
    </row>
    <row r="10051">
      <c r="A10051" s="147"/>
      <c r="B10051" s="64"/>
      <c r="C10051" s="147" t="s">
        <v>217</v>
      </c>
      <c r="E10051" s="161"/>
      <c r="F10051" s="162"/>
      <c r="G10051" s="147"/>
      <c r="H10051" s="146"/>
      <c r="J10051" s="146"/>
      <c r="L10051" s="150"/>
      <c r="N10051" s="163"/>
      <c r="O10051" s="146"/>
      <c r="P10051" s="146"/>
      <c r="Q10051" s="146"/>
      <c r="R10051" s="34"/>
      <c r="S10051" s="35"/>
      <c r="T10051" s="147"/>
    </row>
    <row r="10052">
      <c r="A10052" s="147"/>
      <c r="B10052" s="64"/>
      <c r="C10052" s="147" t="s">
        <v>217</v>
      </c>
      <c r="E10052" s="161"/>
      <c r="F10052" s="162"/>
      <c r="G10052" s="147"/>
      <c r="H10052" s="146"/>
      <c r="J10052" s="146"/>
      <c r="L10052" s="150"/>
      <c r="N10052" s="163"/>
      <c r="O10052" s="146"/>
      <c r="P10052" s="146"/>
      <c r="Q10052" s="146"/>
      <c r="R10052" s="34"/>
      <c r="S10052" s="35"/>
      <c r="T10052" s="147"/>
    </row>
    <row r="10053">
      <c r="A10053" s="147"/>
      <c r="B10053" s="64"/>
      <c r="C10053" s="147" t="s">
        <v>217</v>
      </c>
      <c r="E10053" s="161"/>
      <c r="F10053" s="162"/>
      <c r="G10053" s="147"/>
      <c r="H10053" s="146"/>
      <c r="J10053" s="146"/>
      <c r="L10053" s="150"/>
      <c r="N10053" s="163"/>
      <c r="O10053" s="146"/>
      <c r="P10053" s="146"/>
      <c r="Q10053" s="146"/>
      <c r="R10053" s="34"/>
      <c r="S10053" s="35"/>
      <c r="T10053" s="147"/>
    </row>
    <row r="10054">
      <c r="A10054" s="147"/>
      <c r="B10054" s="64"/>
      <c r="C10054" s="147" t="s">
        <v>217</v>
      </c>
      <c r="E10054" s="161"/>
      <c r="F10054" s="162"/>
      <c r="G10054" s="147"/>
      <c r="H10054" s="146"/>
      <c r="J10054" s="146"/>
      <c r="L10054" s="150"/>
      <c r="N10054" s="163"/>
      <c r="O10054" s="146"/>
      <c r="P10054" s="146"/>
      <c r="Q10054" s="146"/>
      <c r="R10054" s="34"/>
      <c r="S10054" s="35"/>
      <c r="T10054" s="147"/>
    </row>
    <row r="10055">
      <c r="A10055" s="147"/>
      <c r="B10055" s="64"/>
      <c r="C10055" s="147" t="s">
        <v>217</v>
      </c>
      <c r="E10055" s="161"/>
      <c r="F10055" s="162"/>
      <c r="G10055" s="147"/>
      <c r="H10055" s="146"/>
      <c r="J10055" s="146"/>
      <c r="L10055" s="150"/>
      <c r="N10055" s="163"/>
      <c r="O10055" s="146"/>
      <c r="P10055" s="146"/>
      <c r="Q10055" s="146"/>
      <c r="R10055" s="34"/>
      <c r="S10055" s="35"/>
      <c r="T10055" s="147"/>
    </row>
    <row r="10056">
      <c r="A10056" s="147"/>
      <c r="B10056" s="64"/>
      <c r="C10056" s="147" t="s">
        <v>217</v>
      </c>
      <c r="E10056" s="161"/>
      <c r="F10056" s="162"/>
      <c r="G10056" s="147"/>
      <c r="H10056" s="146"/>
      <c r="J10056" s="146"/>
      <c r="L10056" s="150"/>
      <c r="N10056" s="163"/>
      <c r="O10056" s="146"/>
      <c r="P10056" s="146"/>
      <c r="Q10056" s="146"/>
      <c r="R10056" s="34"/>
      <c r="S10056" s="35"/>
      <c r="T10056" s="147"/>
    </row>
    <row r="10057">
      <c r="A10057" s="147"/>
      <c r="B10057" s="64"/>
      <c r="C10057" s="147" t="s">
        <v>217</v>
      </c>
      <c r="E10057" s="161"/>
      <c r="F10057" s="162"/>
      <c r="G10057" s="147"/>
      <c r="H10057" s="146"/>
      <c r="J10057" s="146"/>
      <c r="L10057" s="150"/>
      <c r="N10057" s="163"/>
      <c r="O10057" s="146"/>
      <c r="P10057" s="146"/>
      <c r="Q10057" s="146"/>
      <c r="R10057" s="34"/>
      <c r="S10057" s="35"/>
      <c r="T10057" s="147"/>
    </row>
    <row r="10058">
      <c r="A10058" s="147"/>
      <c r="B10058" s="64"/>
      <c r="C10058" s="147" t="s">
        <v>217</v>
      </c>
      <c r="E10058" s="161"/>
      <c r="F10058" s="162"/>
      <c r="G10058" s="147"/>
      <c r="H10058" s="146"/>
      <c r="J10058" s="146"/>
      <c r="L10058" s="150"/>
      <c r="N10058" s="163"/>
      <c r="O10058" s="146"/>
      <c r="P10058" s="146"/>
      <c r="Q10058" s="146"/>
      <c r="R10058" s="34"/>
      <c r="S10058" s="35"/>
      <c r="T10058" s="147"/>
    </row>
    <row r="10059">
      <c r="A10059" s="147"/>
      <c r="B10059" s="64"/>
      <c r="C10059" s="147" t="s">
        <v>217</v>
      </c>
      <c r="E10059" s="161"/>
      <c r="F10059" s="162"/>
      <c r="G10059" s="147"/>
      <c r="H10059" s="146"/>
      <c r="J10059" s="146"/>
      <c r="L10059" s="150"/>
      <c r="N10059" s="163"/>
      <c r="O10059" s="146"/>
      <c r="P10059" s="146"/>
      <c r="Q10059" s="146"/>
      <c r="R10059" s="34"/>
      <c r="S10059" s="35"/>
      <c r="T10059" s="147"/>
    </row>
    <row r="10060">
      <c r="A10060" s="147"/>
      <c r="B10060" s="64"/>
      <c r="C10060" s="147" t="s">
        <v>217</v>
      </c>
      <c r="E10060" s="161"/>
      <c r="F10060" s="162"/>
      <c r="G10060" s="147"/>
      <c r="H10060" s="146"/>
      <c r="J10060" s="146"/>
      <c r="L10060" s="150"/>
      <c r="N10060" s="163"/>
      <c r="O10060" s="146"/>
      <c r="P10060" s="146"/>
      <c r="Q10060" s="146"/>
      <c r="R10060" s="34"/>
      <c r="S10060" s="35"/>
      <c r="T10060" s="147"/>
    </row>
    <row r="10061">
      <c r="A10061" s="147"/>
      <c r="B10061" s="64"/>
      <c r="C10061" s="147" t="s">
        <v>217</v>
      </c>
      <c r="E10061" s="161"/>
      <c r="F10061" s="162"/>
      <c r="G10061" s="147"/>
      <c r="H10061" s="146"/>
      <c r="J10061" s="146"/>
      <c r="L10061" s="150"/>
      <c r="N10061" s="163"/>
      <c r="O10061" s="146"/>
      <c r="P10061" s="146"/>
      <c r="Q10061" s="146"/>
      <c r="R10061" s="34"/>
      <c r="S10061" s="35"/>
      <c r="T10061" s="147"/>
    </row>
    <row r="10062">
      <c r="A10062" s="147"/>
      <c r="B10062" s="64"/>
      <c r="C10062" s="147" t="s">
        <v>217</v>
      </c>
      <c r="E10062" s="161"/>
      <c r="F10062" s="162"/>
      <c r="G10062" s="147"/>
      <c r="H10062" s="146"/>
      <c r="J10062" s="146"/>
      <c r="L10062" s="150"/>
      <c r="N10062" s="163"/>
      <c r="O10062" s="146"/>
      <c r="P10062" s="146"/>
      <c r="Q10062" s="146"/>
      <c r="R10062" s="34"/>
      <c r="S10062" s="35"/>
      <c r="T10062" s="147"/>
    </row>
    <row r="10063">
      <c r="A10063" s="147"/>
      <c r="B10063" s="64"/>
      <c r="C10063" s="147" t="s">
        <v>217</v>
      </c>
      <c r="E10063" s="161"/>
      <c r="F10063" s="162"/>
      <c r="G10063" s="147"/>
      <c r="H10063" s="146"/>
      <c r="J10063" s="146"/>
      <c r="L10063" s="150"/>
      <c r="N10063" s="163"/>
      <c r="O10063" s="146"/>
      <c r="P10063" s="146"/>
      <c r="Q10063" s="146"/>
      <c r="R10063" s="34"/>
      <c r="S10063" s="35"/>
      <c r="T10063" s="147"/>
    </row>
    <row r="10064">
      <c r="A10064" s="147"/>
      <c r="B10064" s="64"/>
      <c r="C10064" s="147" t="s">
        <v>217</v>
      </c>
      <c r="E10064" s="161"/>
      <c r="F10064" s="162"/>
      <c r="G10064" s="147"/>
      <c r="H10064" s="146"/>
      <c r="J10064" s="146"/>
      <c r="L10064" s="150"/>
      <c r="N10064" s="163"/>
      <c r="O10064" s="146"/>
      <c r="P10064" s="146"/>
      <c r="Q10064" s="146"/>
      <c r="R10064" s="34"/>
      <c r="S10064" s="35"/>
      <c r="T10064" s="147"/>
    </row>
    <row r="10065">
      <c r="A10065" s="147"/>
      <c r="B10065" s="64"/>
      <c r="C10065" s="147" t="s">
        <v>217</v>
      </c>
      <c r="E10065" s="161"/>
      <c r="F10065" s="162"/>
      <c r="G10065" s="147"/>
      <c r="H10065" s="146"/>
      <c r="J10065" s="146"/>
      <c r="L10065" s="150"/>
      <c r="N10065" s="163"/>
      <c r="O10065" s="146"/>
      <c r="P10065" s="146"/>
      <c r="Q10065" s="146"/>
      <c r="R10065" s="34"/>
      <c r="S10065" s="35"/>
      <c r="T10065" s="147"/>
    </row>
    <row r="10066">
      <c r="A10066" s="147"/>
      <c r="B10066" s="64"/>
      <c r="C10066" s="147" t="s">
        <v>217</v>
      </c>
      <c r="E10066" s="161"/>
      <c r="F10066" s="162"/>
      <c r="G10066" s="147"/>
      <c r="H10066" s="146"/>
      <c r="J10066" s="146"/>
      <c r="L10066" s="150"/>
      <c r="N10066" s="163"/>
      <c r="O10066" s="146"/>
      <c r="P10066" s="146"/>
      <c r="Q10066" s="146"/>
      <c r="R10066" s="34"/>
      <c r="S10066" s="35"/>
      <c r="T10066" s="147"/>
    </row>
    <row r="10067">
      <c r="A10067" s="147"/>
      <c r="B10067" s="64"/>
      <c r="C10067" s="147" t="s">
        <v>217</v>
      </c>
      <c r="E10067" s="161"/>
      <c r="F10067" s="162"/>
      <c r="G10067" s="147"/>
      <c r="H10067" s="146"/>
      <c r="J10067" s="146"/>
      <c r="L10067" s="150"/>
      <c r="N10067" s="163"/>
      <c r="O10067" s="146"/>
      <c r="P10067" s="146"/>
      <c r="Q10067" s="146"/>
      <c r="R10067" s="34"/>
      <c r="S10067" s="35"/>
      <c r="T10067" s="147"/>
    </row>
    <row r="10068">
      <c r="A10068" s="147"/>
      <c r="B10068" s="64"/>
      <c r="C10068" s="147" t="s">
        <v>217</v>
      </c>
      <c r="E10068" s="161"/>
      <c r="F10068" s="162"/>
      <c r="G10068" s="147"/>
      <c r="H10068" s="146"/>
      <c r="J10068" s="146"/>
      <c r="L10068" s="150"/>
      <c r="N10068" s="163"/>
      <c r="O10068" s="146"/>
      <c r="P10068" s="146"/>
      <c r="Q10068" s="146"/>
      <c r="R10068" s="34"/>
      <c r="S10068" s="35"/>
      <c r="T10068" s="147"/>
    </row>
    <row r="10069">
      <c r="A10069" s="147"/>
      <c r="B10069" s="64"/>
      <c r="C10069" s="147" t="s">
        <v>217</v>
      </c>
      <c r="E10069" s="161"/>
      <c r="F10069" s="162"/>
      <c r="G10069" s="147"/>
      <c r="H10069" s="146"/>
      <c r="J10069" s="146"/>
      <c r="L10069" s="150"/>
      <c r="N10069" s="163"/>
      <c r="O10069" s="146"/>
      <c r="P10069" s="146"/>
      <c r="Q10069" s="146"/>
      <c r="R10069" s="34"/>
      <c r="S10069" s="35"/>
      <c r="T10069" s="147"/>
    </row>
    <row r="10070">
      <c r="A10070" s="147"/>
      <c r="B10070" s="64"/>
      <c r="C10070" s="147" t="s">
        <v>217</v>
      </c>
      <c r="E10070" s="161"/>
      <c r="F10070" s="162"/>
      <c r="G10070" s="147"/>
      <c r="H10070" s="146"/>
      <c r="J10070" s="146"/>
      <c r="L10070" s="150"/>
      <c r="N10070" s="163"/>
      <c r="O10070" s="146"/>
      <c r="P10070" s="146"/>
      <c r="Q10070" s="146"/>
      <c r="R10070" s="34"/>
      <c r="S10070" s="35"/>
      <c r="T10070" s="147"/>
    </row>
    <row r="10071">
      <c r="A10071" s="147"/>
      <c r="B10071" s="64"/>
      <c r="C10071" s="147" t="s">
        <v>217</v>
      </c>
      <c r="E10071" s="161"/>
      <c r="F10071" s="162"/>
      <c r="G10071" s="147"/>
      <c r="H10071" s="146"/>
      <c r="J10071" s="146"/>
      <c r="L10071" s="150"/>
      <c r="N10071" s="163"/>
      <c r="O10071" s="146"/>
      <c r="P10071" s="146"/>
      <c r="Q10071" s="146"/>
      <c r="R10071" s="34"/>
      <c r="S10071" s="35"/>
      <c r="T10071" s="147"/>
    </row>
    <row r="10072">
      <c r="A10072" s="147"/>
      <c r="B10072" s="64"/>
      <c r="C10072" s="147" t="s">
        <v>217</v>
      </c>
      <c r="E10072" s="161"/>
      <c r="F10072" s="162"/>
      <c r="G10072" s="147"/>
      <c r="H10072" s="146"/>
      <c r="J10072" s="146"/>
      <c r="L10072" s="150"/>
      <c r="N10072" s="163"/>
      <c r="O10072" s="146"/>
      <c r="P10072" s="146"/>
      <c r="Q10072" s="146"/>
      <c r="R10072" s="34"/>
      <c r="S10072" s="35"/>
      <c r="T10072" s="147"/>
    </row>
    <row r="10073">
      <c r="A10073" s="147"/>
      <c r="B10073" s="64"/>
      <c r="C10073" s="147" t="s">
        <v>217</v>
      </c>
      <c r="E10073" s="161"/>
      <c r="F10073" s="162"/>
      <c r="G10073" s="147"/>
      <c r="H10073" s="146"/>
      <c r="J10073" s="146"/>
      <c r="L10073" s="150"/>
      <c r="N10073" s="163"/>
      <c r="O10073" s="146"/>
      <c r="P10073" s="146"/>
      <c r="Q10073" s="146"/>
      <c r="R10073" s="34"/>
      <c r="S10073" s="35"/>
      <c r="T10073" s="147"/>
    </row>
    <row r="10074">
      <c r="A10074" s="147"/>
      <c r="B10074" s="64"/>
      <c r="C10074" s="147" t="s">
        <v>217</v>
      </c>
      <c r="E10074" s="161"/>
      <c r="F10074" s="162"/>
      <c r="G10074" s="147"/>
      <c r="H10074" s="146"/>
      <c r="J10074" s="146"/>
      <c r="L10074" s="150"/>
      <c r="N10074" s="163"/>
      <c r="O10074" s="146"/>
      <c r="P10074" s="146"/>
      <c r="Q10074" s="146"/>
      <c r="R10074" s="34"/>
      <c r="S10074" s="35"/>
      <c r="T10074" s="147"/>
    </row>
    <row r="10075">
      <c r="A10075" s="147"/>
      <c r="B10075" s="64"/>
      <c r="C10075" s="147" t="s">
        <v>217</v>
      </c>
      <c r="E10075" s="161"/>
      <c r="F10075" s="162"/>
      <c r="G10075" s="147"/>
      <c r="H10075" s="146"/>
      <c r="J10075" s="146"/>
      <c r="L10075" s="150"/>
      <c r="N10075" s="163"/>
      <c r="O10075" s="146"/>
      <c r="P10075" s="146"/>
      <c r="Q10075" s="146"/>
      <c r="R10075" s="34"/>
      <c r="S10075" s="35"/>
      <c r="T10075" s="147"/>
    </row>
    <row r="10076">
      <c r="A10076" s="147"/>
      <c r="B10076" s="64"/>
      <c r="C10076" s="147" t="s">
        <v>217</v>
      </c>
      <c r="E10076" s="161"/>
      <c r="F10076" s="162"/>
      <c r="G10076" s="147"/>
      <c r="H10076" s="146"/>
      <c r="J10076" s="146"/>
      <c r="L10076" s="150"/>
      <c r="N10076" s="163"/>
      <c r="O10076" s="146"/>
      <c r="P10076" s="146"/>
      <c r="Q10076" s="146"/>
      <c r="R10076" s="34"/>
      <c r="S10076" s="35"/>
      <c r="T10076" s="147"/>
    </row>
    <row r="10077">
      <c r="A10077" s="147"/>
      <c r="B10077" s="64"/>
      <c r="C10077" s="147" t="s">
        <v>217</v>
      </c>
      <c r="E10077" s="161"/>
      <c r="F10077" s="162"/>
      <c r="G10077" s="147"/>
      <c r="H10077" s="146"/>
      <c r="J10077" s="146"/>
      <c r="L10077" s="150"/>
      <c r="N10077" s="163"/>
      <c r="O10077" s="146"/>
      <c r="P10077" s="146"/>
      <c r="Q10077" s="146"/>
      <c r="R10077" s="34"/>
      <c r="S10077" s="35"/>
      <c r="T10077" s="147"/>
    </row>
    <row r="10078">
      <c r="A10078" s="147"/>
      <c r="B10078" s="64"/>
      <c r="C10078" s="147" t="s">
        <v>217</v>
      </c>
      <c r="E10078" s="161"/>
      <c r="F10078" s="162"/>
      <c r="G10078" s="147"/>
      <c r="H10078" s="146"/>
      <c r="J10078" s="146"/>
      <c r="L10078" s="150"/>
      <c r="N10078" s="163"/>
      <c r="O10078" s="146"/>
      <c r="P10078" s="146"/>
      <c r="Q10078" s="146"/>
      <c r="R10078" s="34"/>
      <c r="S10078" s="35"/>
      <c r="T10078" s="147"/>
    </row>
    <row r="10079">
      <c r="A10079" s="147"/>
      <c r="B10079" s="64"/>
      <c r="C10079" s="147" t="s">
        <v>217</v>
      </c>
      <c r="E10079" s="161"/>
      <c r="F10079" s="162"/>
      <c r="G10079" s="147"/>
      <c r="H10079" s="146"/>
      <c r="J10079" s="146"/>
      <c r="L10079" s="150"/>
      <c r="N10079" s="163"/>
      <c r="O10079" s="146"/>
      <c r="P10079" s="146"/>
      <c r="Q10079" s="146"/>
      <c r="R10079" s="34"/>
      <c r="S10079" s="35"/>
      <c r="T10079" s="147"/>
    </row>
    <row r="10080">
      <c r="A10080" s="147"/>
      <c r="B10080" s="64"/>
      <c r="C10080" s="147" t="s">
        <v>217</v>
      </c>
      <c r="E10080" s="161"/>
      <c r="F10080" s="162"/>
      <c r="G10080" s="147"/>
      <c r="H10080" s="146"/>
      <c r="J10080" s="146"/>
      <c r="L10080" s="150"/>
      <c r="N10080" s="163"/>
      <c r="O10080" s="146"/>
      <c r="P10080" s="146"/>
      <c r="Q10080" s="146"/>
      <c r="R10080" s="34"/>
      <c r="S10080" s="35"/>
      <c r="T10080" s="147"/>
    </row>
    <row r="10081">
      <c r="A10081" s="147"/>
      <c r="B10081" s="64"/>
      <c r="C10081" s="147" t="s">
        <v>217</v>
      </c>
      <c r="E10081" s="161"/>
      <c r="F10081" s="162"/>
      <c r="G10081" s="147"/>
      <c r="H10081" s="146"/>
      <c r="J10081" s="146"/>
      <c r="L10081" s="150"/>
      <c r="N10081" s="163"/>
      <c r="O10081" s="146"/>
      <c r="P10081" s="146"/>
      <c r="Q10081" s="146"/>
      <c r="R10081" s="34"/>
      <c r="S10081" s="35"/>
      <c r="T10081" s="147"/>
    </row>
    <row r="10082">
      <c r="A10082" s="147"/>
      <c r="B10082" s="64"/>
      <c r="C10082" s="147" t="s">
        <v>217</v>
      </c>
      <c r="E10082" s="161"/>
      <c r="F10082" s="162"/>
      <c r="G10082" s="147"/>
      <c r="H10082" s="146"/>
      <c r="J10082" s="146"/>
      <c r="L10082" s="150"/>
      <c r="N10082" s="163"/>
      <c r="O10082" s="146"/>
      <c r="P10082" s="146"/>
      <c r="Q10082" s="146"/>
      <c r="R10082" s="34"/>
      <c r="S10082" s="35"/>
      <c r="T10082" s="147"/>
    </row>
    <row r="10083">
      <c r="A10083" s="147"/>
      <c r="B10083" s="64"/>
      <c r="C10083" s="147" t="s">
        <v>217</v>
      </c>
      <c r="E10083" s="161"/>
      <c r="F10083" s="162"/>
      <c r="G10083" s="147"/>
      <c r="H10083" s="146"/>
      <c r="J10083" s="146"/>
      <c r="L10083" s="150"/>
      <c r="N10083" s="163"/>
      <c r="O10083" s="146"/>
      <c r="P10083" s="146"/>
      <c r="Q10083" s="146"/>
      <c r="R10083" s="34"/>
      <c r="S10083" s="35"/>
      <c r="T10083" s="147"/>
    </row>
    <row r="10084">
      <c r="A10084" s="147"/>
      <c r="B10084" s="64"/>
      <c r="C10084" s="147" t="s">
        <v>217</v>
      </c>
      <c r="E10084" s="161"/>
      <c r="F10084" s="162"/>
      <c r="G10084" s="147"/>
      <c r="H10084" s="146"/>
      <c r="J10084" s="146"/>
      <c r="L10084" s="150"/>
      <c r="N10084" s="163"/>
      <c r="O10084" s="146"/>
      <c r="P10084" s="146"/>
      <c r="Q10084" s="146"/>
      <c r="R10084" s="34"/>
      <c r="S10084" s="35"/>
      <c r="T10084" s="147"/>
    </row>
    <row r="10085">
      <c r="A10085" s="147"/>
      <c r="B10085" s="64"/>
      <c r="C10085" s="147" t="s">
        <v>217</v>
      </c>
      <c r="E10085" s="161"/>
      <c r="F10085" s="162"/>
      <c r="G10085" s="147"/>
      <c r="H10085" s="146"/>
      <c r="J10085" s="146"/>
      <c r="L10085" s="150"/>
      <c r="N10085" s="163"/>
      <c r="O10085" s="146"/>
      <c r="P10085" s="146"/>
      <c r="Q10085" s="146"/>
      <c r="R10085" s="34"/>
      <c r="S10085" s="35"/>
      <c r="T10085" s="147"/>
    </row>
    <row r="10086">
      <c r="A10086" s="147"/>
      <c r="B10086" s="64"/>
      <c r="C10086" s="147" t="s">
        <v>217</v>
      </c>
      <c r="E10086" s="161"/>
      <c r="F10086" s="162"/>
      <c r="G10086" s="147"/>
      <c r="H10086" s="146"/>
      <c r="J10086" s="146"/>
      <c r="L10086" s="150"/>
      <c r="N10086" s="163"/>
      <c r="O10086" s="146"/>
      <c r="P10086" s="146"/>
      <c r="Q10086" s="146"/>
      <c r="R10086" s="34"/>
      <c r="S10086" s="35"/>
      <c r="T10086" s="147"/>
    </row>
    <row r="10087">
      <c r="A10087" s="147"/>
      <c r="B10087" s="64"/>
      <c r="C10087" s="147" t="s">
        <v>217</v>
      </c>
      <c r="E10087" s="161"/>
      <c r="F10087" s="162"/>
      <c r="G10087" s="147"/>
      <c r="H10087" s="146"/>
      <c r="J10087" s="146"/>
      <c r="L10087" s="150"/>
      <c r="N10087" s="163"/>
      <c r="O10087" s="146"/>
      <c r="P10087" s="146"/>
      <c r="Q10087" s="146"/>
      <c r="R10087" s="34"/>
      <c r="S10087" s="35"/>
      <c r="T10087" s="147"/>
    </row>
    <row r="10088">
      <c r="A10088" s="147"/>
      <c r="B10088" s="64"/>
      <c r="C10088" s="147" t="s">
        <v>217</v>
      </c>
      <c r="E10088" s="161"/>
      <c r="F10088" s="162"/>
      <c r="G10088" s="147"/>
      <c r="H10088" s="146"/>
      <c r="J10088" s="146"/>
      <c r="L10088" s="150"/>
      <c r="N10088" s="163"/>
      <c r="O10088" s="146"/>
      <c r="P10088" s="146"/>
      <c r="Q10088" s="146"/>
      <c r="R10088" s="34"/>
      <c r="S10088" s="35"/>
      <c r="T10088" s="147"/>
    </row>
    <row r="10089">
      <c r="A10089" s="147"/>
      <c r="B10089" s="64"/>
      <c r="C10089" s="147" t="s">
        <v>217</v>
      </c>
      <c r="E10089" s="161"/>
      <c r="F10089" s="162"/>
      <c r="G10089" s="147"/>
      <c r="H10089" s="146"/>
      <c r="J10089" s="146"/>
      <c r="L10089" s="150"/>
      <c r="N10089" s="163"/>
      <c r="O10089" s="146"/>
      <c r="P10089" s="146"/>
      <c r="Q10089" s="146"/>
      <c r="R10089" s="34"/>
      <c r="S10089" s="35"/>
      <c r="T10089" s="147"/>
    </row>
    <row r="10090">
      <c r="A10090" s="147"/>
      <c r="B10090" s="64"/>
      <c r="C10090" s="147" t="s">
        <v>217</v>
      </c>
      <c r="E10090" s="161"/>
      <c r="F10090" s="162"/>
      <c r="G10090" s="147"/>
      <c r="H10090" s="146"/>
      <c r="J10090" s="146"/>
      <c r="L10090" s="150"/>
      <c r="N10090" s="163"/>
      <c r="O10090" s="146"/>
      <c r="P10090" s="146"/>
      <c r="Q10090" s="146"/>
      <c r="R10090" s="34"/>
      <c r="S10090" s="35"/>
      <c r="T10090" s="147"/>
    </row>
    <row r="10091">
      <c r="A10091" s="147"/>
      <c r="B10091" s="64"/>
      <c r="C10091" s="147" t="s">
        <v>217</v>
      </c>
      <c r="E10091" s="161"/>
      <c r="F10091" s="162"/>
      <c r="G10091" s="147"/>
      <c r="H10091" s="146"/>
      <c r="J10091" s="146"/>
      <c r="L10091" s="150"/>
      <c r="N10091" s="163"/>
      <c r="O10091" s="146"/>
      <c r="P10091" s="146"/>
      <c r="Q10091" s="146"/>
      <c r="R10091" s="34"/>
      <c r="S10091" s="35"/>
      <c r="T10091" s="147"/>
    </row>
    <row r="10092">
      <c r="A10092" s="147"/>
      <c r="B10092" s="64"/>
      <c r="C10092" s="147" t="s">
        <v>217</v>
      </c>
      <c r="E10092" s="161"/>
      <c r="F10092" s="162"/>
      <c r="G10092" s="147"/>
      <c r="H10092" s="146"/>
      <c r="J10092" s="146"/>
      <c r="L10092" s="150"/>
      <c r="N10092" s="163"/>
      <c r="O10092" s="146"/>
      <c r="P10092" s="146"/>
      <c r="Q10092" s="146"/>
      <c r="R10092" s="34"/>
      <c r="S10092" s="35"/>
      <c r="T10092" s="147"/>
    </row>
    <row r="10093">
      <c r="A10093" s="147"/>
      <c r="B10093" s="64"/>
      <c r="C10093" s="147" t="s">
        <v>217</v>
      </c>
      <c r="E10093" s="161"/>
      <c r="F10093" s="162"/>
      <c r="G10093" s="147"/>
      <c r="H10093" s="146"/>
      <c r="J10093" s="146"/>
      <c r="L10093" s="150"/>
      <c r="N10093" s="163"/>
      <c r="O10093" s="146"/>
      <c r="P10093" s="146"/>
      <c r="Q10093" s="146"/>
      <c r="R10093" s="34"/>
      <c r="S10093" s="35"/>
      <c r="T10093" s="147"/>
    </row>
    <row r="10094">
      <c r="A10094" s="147"/>
      <c r="B10094" s="64"/>
      <c r="C10094" s="147" t="s">
        <v>217</v>
      </c>
      <c r="E10094" s="161"/>
      <c r="F10094" s="162"/>
      <c r="G10094" s="147"/>
      <c r="H10094" s="146"/>
      <c r="J10094" s="146"/>
      <c r="L10094" s="150"/>
      <c r="N10094" s="163"/>
      <c r="O10094" s="146"/>
      <c r="P10094" s="146"/>
      <c r="Q10094" s="146"/>
      <c r="R10094" s="34"/>
      <c r="S10094" s="35"/>
      <c r="T10094" s="147"/>
    </row>
    <row r="10095">
      <c r="A10095" s="147"/>
      <c r="B10095" s="64"/>
      <c r="C10095" s="147" t="s">
        <v>217</v>
      </c>
      <c r="E10095" s="161"/>
      <c r="F10095" s="162"/>
      <c r="G10095" s="147"/>
      <c r="H10095" s="146"/>
      <c r="J10095" s="146"/>
      <c r="L10095" s="150"/>
      <c r="N10095" s="163"/>
      <c r="O10095" s="146"/>
      <c r="P10095" s="146"/>
      <c r="Q10095" s="146"/>
      <c r="R10095" s="34"/>
      <c r="S10095" s="35"/>
      <c r="T10095" s="147"/>
    </row>
    <row r="10096">
      <c r="A10096" s="147"/>
      <c r="B10096" s="64"/>
      <c r="C10096" s="147" t="s">
        <v>217</v>
      </c>
      <c r="E10096" s="161"/>
      <c r="F10096" s="162"/>
      <c r="G10096" s="147"/>
      <c r="H10096" s="146"/>
      <c r="J10096" s="146"/>
      <c r="L10096" s="150"/>
      <c r="N10096" s="163"/>
      <c r="O10096" s="146"/>
      <c r="P10096" s="146"/>
      <c r="Q10096" s="146"/>
      <c r="R10096" s="34"/>
      <c r="S10096" s="35"/>
      <c r="T10096" s="147"/>
    </row>
    <row r="10097">
      <c r="A10097" s="147"/>
      <c r="B10097" s="64"/>
      <c r="C10097" s="147" t="s">
        <v>217</v>
      </c>
      <c r="E10097" s="161"/>
      <c r="F10097" s="162"/>
      <c r="G10097" s="147"/>
      <c r="H10097" s="146"/>
      <c r="J10097" s="146"/>
      <c r="L10097" s="150"/>
      <c r="N10097" s="163"/>
      <c r="O10097" s="146"/>
      <c r="P10097" s="146"/>
      <c r="Q10097" s="146"/>
      <c r="R10097" s="34"/>
      <c r="S10097" s="35"/>
      <c r="T10097" s="147"/>
    </row>
    <row r="10098">
      <c r="A10098" s="147"/>
      <c r="B10098" s="64"/>
      <c r="C10098" s="147" t="s">
        <v>217</v>
      </c>
      <c r="E10098" s="161"/>
      <c r="F10098" s="162"/>
      <c r="G10098" s="147"/>
      <c r="H10098" s="146"/>
      <c r="J10098" s="146"/>
      <c r="L10098" s="150"/>
      <c r="N10098" s="163"/>
      <c r="O10098" s="146"/>
      <c r="P10098" s="146"/>
      <c r="Q10098" s="146"/>
      <c r="R10098" s="34"/>
      <c r="S10098" s="35"/>
      <c r="T10098" s="147"/>
    </row>
    <row r="10099">
      <c r="A10099" s="147"/>
      <c r="B10099" s="64"/>
      <c r="C10099" s="147" t="s">
        <v>217</v>
      </c>
      <c r="E10099" s="161"/>
      <c r="F10099" s="162"/>
      <c r="G10099" s="147"/>
      <c r="H10099" s="146"/>
      <c r="J10099" s="146"/>
      <c r="L10099" s="150"/>
      <c r="N10099" s="163"/>
      <c r="O10099" s="146"/>
      <c r="P10099" s="146"/>
      <c r="Q10099" s="146"/>
      <c r="R10099" s="34"/>
      <c r="S10099" s="35"/>
      <c r="T10099" s="147"/>
    </row>
    <row r="10100">
      <c r="A10100" s="147"/>
      <c r="B10100" s="64"/>
      <c r="C10100" s="147" t="s">
        <v>217</v>
      </c>
      <c r="E10100" s="161"/>
      <c r="F10100" s="162"/>
      <c r="G10100" s="147"/>
      <c r="H10100" s="146"/>
      <c r="J10100" s="146"/>
      <c r="L10100" s="150"/>
      <c r="N10100" s="163"/>
      <c r="O10100" s="146"/>
      <c r="P10100" s="146"/>
      <c r="Q10100" s="146"/>
      <c r="R10100" s="34"/>
      <c r="S10100" s="35"/>
      <c r="T10100" s="147"/>
    </row>
    <row r="10101">
      <c r="A10101" s="147"/>
      <c r="B10101" s="64"/>
      <c r="C10101" s="147" t="s">
        <v>217</v>
      </c>
      <c r="E10101" s="161"/>
      <c r="F10101" s="162"/>
      <c r="G10101" s="147"/>
      <c r="H10101" s="146"/>
      <c r="J10101" s="146"/>
      <c r="L10101" s="150"/>
      <c r="N10101" s="163"/>
      <c r="O10101" s="146"/>
      <c r="P10101" s="146"/>
      <c r="Q10101" s="146"/>
      <c r="R10101" s="34"/>
      <c r="S10101" s="35"/>
      <c r="T10101" s="147"/>
    </row>
    <row r="10102">
      <c r="A10102" s="147"/>
      <c r="B10102" s="64"/>
      <c r="C10102" s="147" t="s">
        <v>217</v>
      </c>
      <c r="E10102" s="161"/>
      <c r="F10102" s="162"/>
      <c r="G10102" s="147"/>
      <c r="H10102" s="146"/>
      <c r="J10102" s="146"/>
      <c r="L10102" s="150"/>
      <c r="N10102" s="163"/>
      <c r="O10102" s="146"/>
      <c r="P10102" s="146"/>
      <c r="Q10102" s="146"/>
      <c r="R10102" s="34"/>
      <c r="S10102" s="35"/>
      <c r="T10102" s="147"/>
    </row>
    <row r="10103">
      <c r="A10103" s="147"/>
      <c r="B10103" s="64"/>
      <c r="C10103" s="147" t="s">
        <v>217</v>
      </c>
      <c r="E10103" s="161"/>
      <c r="F10103" s="162"/>
      <c r="G10103" s="147"/>
      <c r="H10103" s="146"/>
      <c r="J10103" s="146"/>
      <c r="L10103" s="150"/>
      <c r="N10103" s="163"/>
      <c r="O10103" s="146"/>
      <c r="P10103" s="146"/>
      <c r="Q10103" s="146"/>
      <c r="R10103" s="34"/>
      <c r="S10103" s="35"/>
      <c r="T10103" s="147"/>
    </row>
    <row r="10104">
      <c r="A10104" s="147"/>
      <c r="B10104" s="64"/>
      <c r="C10104" s="147" t="s">
        <v>217</v>
      </c>
      <c r="E10104" s="161"/>
      <c r="F10104" s="162"/>
      <c r="G10104" s="147"/>
      <c r="H10104" s="146"/>
      <c r="J10104" s="146"/>
      <c r="L10104" s="150"/>
      <c r="N10104" s="163"/>
      <c r="O10104" s="146"/>
      <c r="P10104" s="146"/>
      <c r="Q10104" s="146"/>
      <c r="R10104" s="34"/>
      <c r="S10104" s="35"/>
      <c r="T10104" s="147"/>
    </row>
    <row r="10105">
      <c r="A10105" s="147"/>
      <c r="B10105" s="64"/>
      <c r="C10105" s="147" t="s">
        <v>217</v>
      </c>
      <c r="E10105" s="161"/>
      <c r="F10105" s="162"/>
      <c r="G10105" s="147"/>
      <c r="H10105" s="146"/>
      <c r="J10105" s="146"/>
      <c r="L10105" s="150"/>
      <c r="N10105" s="163"/>
      <c r="O10105" s="146"/>
      <c r="P10105" s="146"/>
      <c r="Q10105" s="146"/>
      <c r="R10105" s="34"/>
      <c r="S10105" s="35"/>
      <c r="T10105" s="147"/>
    </row>
    <row r="10106">
      <c r="A10106" s="147"/>
      <c r="B10106" s="64"/>
      <c r="C10106" s="147" t="s">
        <v>217</v>
      </c>
      <c r="E10106" s="161"/>
      <c r="F10106" s="162"/>
      <c r="G10106" s="147"/>
      <c r="H10106" s="146"/>
      <c r="J10106" s="146"/>
      <c r="L10106" s="150"/>
      <c r="N10106" s="163"/>
      <c r="O10106" s="146"/>
      <c r="P10106" s="146"/>
      <c r="Q10106" s="146"/>
      <c r="R10106" s="34"/>
      <c r="S10106" s="35"/>
      <c r="T10106" s="147"/>
    </row>
    <row r="10107">
      <c r="A10107" s="147"/>
      <c r="B10107" s="64"/>
      <c r="C10107" s="147" t="s">
        <v>217</v>
      </c>
      <c r="E10107" s="161"/>
      <c r="F10107" s="162"/>
      <c r="G10107" s="147"/>
      <c r="H10107" s="146"/>
      <c r="J10107" s="146"/>
      <c r="L10107" s="150"/>
      <c r="N10107" s="163"/>
      <c r="O10107" s="146"/>
      <c r="P10107" s="146"/>
      <c r="Q10107" s="146"/>
      <c r="R10107" s="34"/>
      <c r="S10107" s="35"/>
      <c r="T10107" s="147"/>
    </row>
    <row r="10108">
      <c r="A10108" s="147"/>
      <c r="B10108" s="64"/>
      <c r="C10108" s="147" t="s">
        <v>217</v>
      </c>
      <c r="E10108" s="161"/>
      <c r="F10108" s="162"/>
      <c r="G10108" s="147"/>
      <c r="H10108" s="146"/>
      <c r="J10108" s="146"/>
      <c r="L10108" s="150"/>
      <c r="N10108" s="163"/>
      <c r="O10108" s="146"/>
      <c r="P10108" s="146"/>
      <c r="Q10108" s="146"/>
      <c r="R10108" s="34"/>
      <c r="S10108" s="35"/>
      <c r="T10108" s="147"/>
    </row>
    <row r="10109">
      <c r="A10109" s="147"/>
      <c r="B10109" s="64"/>
      <c r="C10109" s="147" t="s">
        <v>217</v>
      </c>
      <c r="E10109" s="161"/>
      <c r="F10109" s="162"/>
      <c r="G10109" s="147"/>
      <c r="H10109" s="146"/>
      <c r="J10109" s="146"/>
      <c r="L10109" s="150"/>
      <c r="N10109" s="163"/>
      <c r="O10109" s="146"/>
      <c r="P10109" s="146"/>
      <c r="Q10109" s="146"/>
      <c r="R10109" s="34"/>
      <c r="S10109" s="35"/>
      <c r="T10109" s="147"/>
    </row>
    <row r="10110">
      <c r="A10110" s="147"/>
      <c r="B10110" s="64"/>
      <c r="C10110" s="147" t="s">
        <v>217</v>
      </c>
      <c r="E10110" s="161"/>
      <c r="F10110" s="162"/>
      <c r="G10110" s="147"/>
      <c r="H10110" s="146"/>
      <c r="J10110" s="146"/>
      <c r="L10110" s="150"/>
      <c r="N10110" s="163"/>
      <c r="O10110" s="146"/>
      <c r="P10110" s="146"/>
      <c r="Q10110" s="146"/>
      <c r="R10110" s="34"/>
      <c r="S10110" s="35"/>
      <c r="T10110" s="147"/>
    </row>
    <row r="10111">
      <c r="A10111" s="147"/>
      <c r="B10111" s="64"/>
      <c r="C10111" s="147" t="s">
        <v>217</v>
      </c>
      <c r="E10111" s="161"/>
      <c r="F10111" s="162"/>
      <c r="G10111" s="147"/>
      <c r="H10111" s="146"/>
      <c r="J10111" s="146"/>
      <c r="L10111" s="150"/>
      <c r="N10111" s="163"/>
      <c r="O10111" s="146"/>
      <c r="P10111" s="146"/>
      <c r="Q10111" s="146"/>
      <c r="R10111" s="34"/>
      <c r="S10111" s="35"/>
      <c r="T10111" s="147"/>
    </row>
    <row r="10112">
      <c r="A10112" s="147"/>
      <c r="B10112" s="64"/>
      <c r="C10112" s="147" t="s">
        <v>217</v>
      </c>
      <c r="E10112" s="161"/>
      <c r="F10112" s="162"/>
      <c r="G10112" s="147"/>
      <c r="H10112" s="146"/>
      <c r="J10112" s="146"/>
      <c r="L10112" s="150"/>
      <c r="N10112" s="163"/>
      <c r="O10112" s="146"/>
      <c r="P10112" s="146"/>
      <c r="Q10112" s="146"/>
      <c r="R10112" s="34"/>
      <c r="S10112" s="35"/>
      <c r="T10112" s="147"/>
    </row>
    <row r="10113">
      <c r="A10113" s="147"/>
      <c r="B10113" s="64"/>
      <c r="C10113" s="147" t="s">
        <v>217</v>
      </c>
      <c r="E10113" s="161"/>
      <c r="F10113" s="162"/>
      <c r="G10113" s="147"/>
      <c r="H10113" s="146"/>
      <c r="J10113" s="146"/>
      <c r="L10113" s="150"/>
      <c r="N10113" s="163"/>
      <c r="O10113" s="146"/>
      <c r="P10113" s="146"/>
      <c r="Q10113" s="146"/>
      <c r="R10113" s="34"/>
      <c r="S10113" s="35"/>
      <c r="T10113" s="147"/>
    </row>
    <row r="10114">
      <c r="A10114" s="147"/>
      <c r="B10114" s="64"/>
      <c r="C10114" s="147" t="s">
        <v>217</v>
      </c>
      <c r="E10114" s="161"/>
      <c r="F10114" s="162"/>
      <c r="G10114" s="147"/>
      <c r="H10114" s="146"/>
      <c r="J10114" s="146"/>
      <c r="L10114" s="150"/>
      <c r="N10114" s="163"/>
      <c r="O10114" s="146"/>
      <c r="P10114" s="146"/>
      <c r="Q10114" s="146"/>
      <c r="R10114" s="34"/>
      <c r="S10114" s="35"/>
      <c r="T10114" s="147"/>
    </row>
    <row r="10115">
      <c r="A10115" s="147"/>
      <c r="B10115" s="64"/>
      <c r="C10115" s="147" t="s">
        <v>217</v>
      </c>
      <c r="E10115" s="161"/>
      <c r="F10115" s="162"/>
      <c r="G10115" s="147"/>
      <c r="H10115" s="146"/>
      <c r="J10115" s="146"/>
      <c r="L10115" s="150"/>
      <c r="N10115" s="163"/>
      <c r="O10115" s="146"/>
      <c r="P10115" s="146"/>
      <c r="Q10115" s="146"/>
      <c r="R10115" s="34"/>
      <c r="S10115" s="35"/>
      <c r="T10115" s="147"/>
    </row>
    <row r="10116">
      <c r="A10116" s="147"/>
      <c r="B10116" s="64"/>
      <c r="C10116" s="147" t="s">
        <v>217</v>
      </c>
      <c r="E10116" s="161"/>
      <c r="F10116" s="162"/>
      <c r="G10116" s="147"/>
      <c r="H10116" s="146"/>
      <c r="J10116" s="146"/>
      <c r="L10116" s="150"/>
      <c r="N10116" s="163"/>
      <c r="O10116" s="146"/>
      <c r="P10116" s="146"/>
      <c r="Q10116" s="146"/>
      <c r="R10116" s="34"/>
      <c r="S10116" s="35"/>
      <c r="T10116" s="147"/>
    </row>
    <row r="10117">
      <c r="A10117" s="147"/>
      <c r="B10117" s="64"/>
      <c r="C10117" s="147" t="s">
        <v>217</v>
      </c>
      <c r="E10117" s="161"/>
      <c r="F10117" s="162"/>
      <c r="G10117" s="147"/>
      <c r="H10117" s="146"/>
      <c r="J10117" s="146"/>
      <c r="L10117" s="150"/>
      <c r="N10117" s="163"/>
      <c r="O10117" s="146"/>
      <c r="P10117" s="146"/>
      <c r="Q10117" s="146"/>
      <c r="R10117" s="34"/>
      <c r="S10117" s="35"/>
      <c r="T10117" s="147"/>
    </row>
    <row r="10118">
      <c r="A10118" s="147"/>
      <c r="B10118" s="64"/>
      <c r="C10118" s="147" t="s">
        <v>217</v>
      </c>
      <c r="E10118" s="161"/>
      <c r="F10118" s="162"/>
      <c r="G10118" s="147"/>
      <c r="H10118" s="146"/>
      <c r="J10118" s="146"/>
      <c r="L10118" s="150"/>
      <c r="N10118" s="163"/>
      <c r="O10118" s="146"/>
      <c r="P10118" s="146"/>
      <c r="Q10118" s="146"/>
      <c r="R10118" s="34"/>
      <c r="S10118" s="35"/>
      <c r="T10118" s="147"/>
    </row>
    <row r="10119">
      <c r="A10119" s="147"/>
      <c r="B10119" s="64"/>
      <c r="C10119" s="147" t="s">
        <v>217</v>
      </c>
      <c r="E10119" s="161"/>
      <c r="F10119" s="162"/>
      <c r="G10119" s="147"/>
      <c r="H10119" s="146"/>
      <c r="J10119" s="146"/>
      <c r="L10119" s="150"/>
      <c r="N10119" s="163"/>
      <c r="O10119" s="146"/>
      <c r="P10119" s="146"/>
      <c r="Q10119" s="146"/>
      <c r="R10119" s="34"/>
      <c r="S10119" s="35"/>
      <c r="T10119" s="147"/>
    </row>
    <row r="10120">
      <c r="A10120" s="147"/>
      <c r="B10120" s="64"/>
      <c r="C10120" s="147" t="s">
        <v>217</v>
      </c>
      <c r="E10120" s="161"/>
      <c r="F10120" s="162"/>
      <c r="G10120" s="147"/>
      <c r="H10120" s="146"/>
      <c r="J10120" s="146"/>
      <c r="L10120" s="150"/>
      <c r="N10120" s="163"/>
      <c r="O10120" s="146"/>
      <c r="P10120" s="146"/>
      <c r="Q10120" s="146"/>
      <c r="R10120" s="34"/>
      <c r="S10120" s="35"/>
      <c r="T10120" s="147"/>
    </row>
    <row r="10121">
      <c r="A10121" s="147"/>
      <c r="B10121" s="64"/>
      <c r="C10121" s="147" t="s">
        <v>217</v>
      </c>
      <c r="E10121" s="161"/>
      <c r="F10121" s="162"/>
      <c r="G10121" s="147"/>
      <c r="H10121" s="146"/>
      <c r="J10121" s="146"/>
      <c r="L10121" s="150"/>
      <c r="N10121" s="163"/>
      <c r="O10121" s="146"/>
      <c r="P10121" s="146"/>
      <c r="Q10121" s="146"/>
      <c r="R10121" s="34"/>
      <c r="S10121" s="35"/>
      <c r="T10121" s="147"/>
    </row>
    <row r="10122">
      <c r="A10122" s="147"/>
      <c r="B10122" s="64"/>
      <c r="C10122" s="147" t="s">
        <v>217</v>
      </c>
      <c r="E10122" s="161"/>
      <c r="F10122" s="162"/>
      <c r="G10122" s="147"/>
      <c r="H10122" s="146"/>
      <c r="J10122" s="146"/>
      <c r="L10122" s="150"/>
      <c r="N10122" s="163"/>
      <c r="O10122" s="146"/>
      <c r="P10122" s="146"/>
      <c r="Q10122" s="146"/>
      <c r="R10122" s="34"/>
      <c r="S10122" s="35"/>
      <c r="T10122" s="147"/>
    </row>
    <row r="10123">
      <c r="A10123" s="147"/>
      <c r="B10123" s="64"/>
      <c r="C10123" s="147" t="s">
        <v>217</v>
      </c>
      <c r="E10123" s="161"/>
      <c r="F10123" s="162"/>
      <c r="G10123" s="147"/>
      <c r="H10123" s="146"/>
      <c r="J10123" s="146"/>
      <c r="L10123" s="150"/>
      <c r="N10123" s="163"/>
      <c r="O10123" s="146"/>
      <c r="P10123" s="146"/>
      <c r="Q10123" s="146"/>
      <c r="R10123" s="34"/>
      <c r="S10123" s="35"/>
      <c r="T10123" s="147"/>
    </row>
    <row r="10124">
      <c r="A10124" s="147"/>
      <c r="B10124" s="64"/>
      <c r="C10124" s="147" t="s">
        <v>217</v>
      </c>
      <c r="E10124" s="161"/>
      <c r="F10124" s="162"/>
      <c r="G10124" s="147"/>
      <c r="H10124" s="146"/>
      <c r="J10124" s="146"/>
      <c r="L10124" s="150"/>
      <c r="N10124" s="163"/>
      <c r="O10124" s="146"/>
      <c r="P10124" s="146"/>
      <c r="Q10124" s="146"/>
      <c r="R10124" s="34"/>
      <c r="S10124" s="35"/>
      <c r="T10124" s="147"/>
    </row>
    <row r="10125">
      <c r="A10125" s="147"/>
      <c r="B10125" s="64"/>
      <c r="C10125" s="147" t="s">
        <v>217</v>
      </c>
      <c r="E10125" s="161"/>
      <c r="F10125" s="162"/>
      <c r="G10125" s="147"/>
      <c r="H10125" s="146"/>
      <c r="J10125" s="146"/>
      <c r="L10125" s="150"/>
      <c r="N10125" s="163"/>
      <c r="O10125" s="146"/>
      <c r="P10125" s="146"/>
      <c r="Q10125" s="146"/>
      <c r="R10125" s="34"/>
      <c r="S10125" s="35"/>
      <c r="T10125" s="147"/>
    </row>
    <row r="10126">
      <c r="A10126" s="147"/>
      <c r="B10126" s="64"/>
      <c r="C10126" s="147" t="s">
        <v>217</v>
      </c>
      <c r="E10126" s="161"/>
      <c r="F10126" s="162"/>
      <c r="G10126" s="147"/>
      <c r="H10126" s="146"/>
      <c r="J10126" s="146"/>
      <c r="L10126" s="150"/>
      <c r="N10126" s="163"/>
      <c r="O10126" s="146"/>
      <c r="P10126" s="146"/>
      <c r="Q10126" s="146"/>
      <c r="R10126" s="34"/>
      <c r="S10126" s="35"/>
      <c r="T10126" s="147"/>
    </row>
    <row r="10127">
      <c r="A10127" s="147"/>
      <c r="B10127" s="64"/>
      <c r="C10127" s="147" t="s">
        <v>217</v>
      </c>
      <c r="E10127" s="161"/>
      <c r="F10127" s="162"/>
      <c r="G10127" s="147"/>
      <c r="H10127" s="146"/>
      <c r="J10127" s="146"/>
      <c r="L10127" s="150"/>
      <c r="N10127" s="163"/>
      <c r="O10127" s="146"/>
      <c r="P10127" s="146"/>
      <c r="Q10127" s="146"/>
      <c r="R10127" s="34"/>
      <c r="S10127" s="35"/>
      <c r="T10127" s="147"/>
    </row>
    <row r="10128">
      <c r="A10128" s="147"/>
      <c r="B10128" s="64"/>
      <c r="C10128" s="147" t="s">
        <v>217</v>
      </c>
      <c r="E10128" s="161"/>
      <c r="F10128" s="162"/>
      <c r="G10128" s="147"/>
      <c r="H10128" s="146"/>
      <c r="J10128" s="146"/>
      <c r="L10128" s="150"/>
      <c r="N10128" s="163"/>
      <c r="O10128" s="146"/>
      <c r="P10128" s="146"/>
      <c r="Q10128" s="146"/>
      <c r="R10128" s="34"/>
      <c r="S10128" s="35"/>
      <c r="T10128" s="147"/>
    </row>
    <row r="10129">
      <c r="A10129" s="147"/>
      <c r="B10129" s="64"/>
      <c r="C10129" s="147" t="s">
        <v>217</v>
      </c>
      <c r="E10129" s="161"/>
      <c r="F10129" s="162"/>
      <c r="G10129" s="147"/>
      <c r="H10129" s="146"/>
      <c r="J10129" s="146"/>
      <c r="L10129" s="150"/>
      <c r="N10129" s="163"/>
      <c r="O10129" s="146"/>
      <c r="P10129" s="146"/>
      <c r="Q10129" s="146"/>
      <c r="R10129" s="34"/>
      <c r="S10129" s="35"/>
      <c r="T10129" s="147"/>
    </row>
    <row r="10130">
      <c r="A10130" s="147"/>
      <c r="B10130" s="64"/>
      <c r="C10130" s="147" t="s">
        <v>217</v>
      </c>
      <c r="E10130" s="161"/>
      <c r="F10130" s="162"/>
      <c r="G10130" s="147"/>
      <c r="H10130" s="146"/>
      <c r="J10130" s="146"/>
      <c r="L10130" s="150"/>
      <c r="N10130" s="163"/>
      <c r="O10130" s="146"/>
      <c r="P10130" s="146"/>
      <c r="Q10130" s="146"/>
      <c r="R10130" s="34"/>
      <c r="S10130" s="35"/>
      <c r="T10130" s="147"/>
    </row>
    <row r="10131">
      <c r="A10131" s="147"/>
      <c r="B10131" s="64"/>
      <c r="C10131" s="147" t="s">
        <v>217</v>
      </c>
      <c r="E10131" s="161"/>
      <c r="F10131" s="162"/>
      <c r="G10131" s="147"/>
      <c r="H10131" s="146"/>
      <c r="J10131" s="146"/>
      <c r="L10131" s="150"/>
      <c r="N10131" s="163"/>
      <c r="O10131" s="146"/>
      <c r="P10131" s="146"/>
      <c r="Q10131" s="146"/>
      <c r="R10131" s="34"/>
      <c r="S10131" s="35"/>
      <c r="T10131" s="147"/>
    </row>
    <row r="10132">
      <c r="A10132" s="147"/>
      <c r="B10132" s="64"/>
      <c r="C10132" s="147" t="s">
        <v>217</v>
      </c>
      <c r="E10132" s="161"/>
      <c r="F10132" s="162"/>
      <c r="G10132" s="147"/>
      <c r="H10132" s="146"/>
      <c r="J10132" s="146"/>
      <c r="L10132" s="150"/>
      <c r="N10132" s="163"/>
      <c r="O10132" s="146"/>
      <c r="P10132" s="146"/>
      <c r="Q10132" s="146"/>
      <c r="R10132" s="34"/>
      <c r="S10132" s="35"/>
      <c r="T10132" s="147"/>
    </row>
    <row r="10133">
      <c r="A10133" s="147"/>
      <c r="B10133" s="64"/>
      <c r="C10133" s="147" t="s">
        <v>217</v>
      </c>
      <c r="E10133" s="161"/>
      <c r="F10133" s="162"/>
      <c r="G10133" s="147"/>
      <c r="H10133" s="146"/>
      <c r="J10133" s="146"/>
      <c r="L10133" s="150"/>
      <c r="N10133" s="163"/>
      <c r="O10133" s="146"/>
      <c r="P10133" s="146"/>
      <c r="Q10133" s="146"/>
      <c r="R10133" s="34"/>
      <c r="S10133" s="35"/>
      <c r="T10133" s="147"/>
    </row>
    <row r="10134">
      <c r="A10134" s="147"/>
      <c r="B10134" s="64"/>
      <c r="C10134" s="147" t="s">
        <v>217</v>
      </c>
      <c r="E10134" s="161"/>
      <c r="F10134" s="162"/>
      <c r="G10134" s="147"/>
      <c r="H10134" s="146"/>
      <c r="J10134" s="146"/>
      <c r="L10134" s="150"/>
      <c r="N10134" s="163"/>
      <c r="O10134" s="146"/>
      <c r="P10134" s="146"/>
      <c r="Q10134" s="146"/>
      <c r="R10134" s="34"/>
      <c r="S10134" s="35"/>
      <c r="T10134" s="147"/>
    </row>
    <row r="10135">
      <c r="A10135" s="147"/>
      <c r="B10135" s="64"/>
      <c r="C10135" s="147" t="s">
        <v>217</v>
      </c>
      <c r="E10135" s="161"/>
      <c r="F10135" s="162"/>
      <c r="G10135" s="147"/>
      <c r="H10135" s="146"/>
      <c r="J10135" s="146"/>
      <c r="L10135" s="150"/>
      <c r="N10135" s="163"/>
      <c r="O10135" s="146"/>
      <c r="P10135" s="146"/>
      <c r="Q10135" s="146"/>
      <c r="R10135" s="34"/>
      <c r="S10135" s="35"/>
      <c r="T10135" s="147"/>
    </row>
    <row r="10136">
      <c r="A10136" s="147"/>
      <c r="B10136" s="64"/>
      <c r="C10136" s="147" t="s">
        <v>217</v>
      </c>
      <c r="E10136" s="161"/>
      <c r="F10136" s="162"/>
      <c r="G10136" s="147"/>
      <c r="H10136" s="146"/>
      <c r="J10136" s="146"/>
      <c r="L10136" s="150"/>
      <c r="N10136" s="163"/>
      <c r="O10136" s="146"/>
      <c r="P10136" s="146"/>
      <c r="Q10136" s="146"/>
      <c r="R10136" s="34"/>
      <c r="S10136" s="35"/>
      <c r="T10136" s="147"/>
    </row>
    <row r="10137">
      <c r="A10137" s="147"/>
      <c r="B10137" s="64"/>
      <c r="C10137" s="147" t="s">
        <v>217</v>
      </c>
      <c r="E10137" s="161"/>
      <c r="F10137" s="162"/>
      <c r="G10137" s="147"/>
      <c r="H10137" s="146"/>
      <c r="J10137" s="146"/>
      <c r="L10137" s="150"/>
      <c r="N10137" s="163"/>
      <c r="O10137" s="146"/>
      <c r="P10137" s="146"/>
      <c r="Q10137" s="146"/>
      <c r="R10137" s="34"/>
      <c r="S10137" s="35"/>
      <c r="T10137" s="147"/>
    </row>
    <row r="10138">
      <c r="A10138" s="147"/>
      <c r="B10138" s="64"/>
      <c r="C10138" s="147" t="s">
        <v>217</v>
      </c>
      <c r="E10138" s="161"/>
      <c r="F10138" s="162"/>
      <c r="G10138" s="147"/>
      <c r="H10138" s="146"/>
      <c r="J10138" s="146"/>
      <c r="L10138" s="150"/>
      <c r="N10138" s="163"/>
      <c r="O10138" s="146"/>
      <c r="P10138" s="146"/>
      <c r="Q10138" s="146"/>
      <c r="R10138" s="34"/>
      <c r="S10138" s="35"/>
      <c r="T10138" s="147"/>
    </row>
    <row r="10139">
      <c r="A10139" s="147"/>
      <c r="B10139" s="64"/>
      <c r="C10139" s="147" t="s">
        <v>217</v>
      </c>
      <c r="E10139" s="161"/>
      <c r="F10139" s="162"/>
      <c r="G10139" s="147"/>
      <c r="H10139" s="146"/>
      <c r="J10139" s="146"/>
      <c r="L10139" s="150"/>
      <c r="N10139" s="163"/>
      <c r="O10139" s="146"/>
      <c r="P10139" s="146"/>
      <c r="Q10139" s="146"/>
      <c r="R10139" s="34"/>
      <c r="S10139" s="35"/>
      <c r="T10139" s="147"/>
    </row>
    <row r="10140">
      <c r="A10140" s="147"/>
      <c r="B10140" s="64"/>
      <c r="C10140" s="147" t="s">
        <v>217</v>
      </c>
      <c r="E10140" s="161"/>
      <c r="F10140" s="162"/>
      <c r="G10140" s="147"/>
      <c r="H10140" s="146"/>
      <c r="J10140" s="146"/>
      <c r="L10140" s="150"/>
      <c r="N10140" s="163"/>
      <c r="O10140" s="146"/>
      <c r="P10140" s="146"/>
      <c r="Q10140" s="146"/>
      <c r="R10140" s="34"/>
      <c r="S10140" s="35"/>
      <c r="T10140" s="147"/>
    </row>
    <row r="10141">
      <c r="A10141" s="147"/>
      <c r="B10141" s="64"/>
      <c r="C10141" s="147" t="s">
        <v>217</v>
      </c>
      <c r="E10141" s="161"/>
      <c r="F10141" s="162"/>
      <c r="G10141" s="147"/>
      <c r="H10141" s="146"/>
      <c r="J10141" s="146"/>
      <c r="L10141" s="150"/>
      <c r="N10141" s="163"/>
      <c r="O10141" s="146"/>
      <c r="P10141" s="146"/>
      <c r="Q10141" s="146"/>
      <c r="R10141" s="34"/>
      <c r="S10141" s="35"/>
      <c r="T10141" s="147"/>
    </row>
    <row r="10142">
      <c r="A10142" s="147"/>
      <c r="B10142" s="64"/>
      <c r="C10142" s="147" t="s">
        <v>217</v>
      </c>
      <c r="E10142" s="161"/>
      <c r="F10142" s="162"/>
      <c r="G10142" s="147"/>
      <c r="H10142" s="146"/>
      <c r="J10142" s="146"/>
      <c r="L10142" s="150"/>
      <c r="N10142" s="163"/>
      <c r="O10142" s="146"/>
      <c r="P10142" s="146"/>
      <c r="Q10142" s="146"/>
      <c r="R10142" s="34"/>
      <c r="S10142" s="35"/>
      <c r="T10142" s="147"/>
    </row>
    <row r="10143">
      <c r="A10143" s="147"/>
      <c r="B10143" s="64"/>
      <c r="C10143" s="147" t="s">
        <v>217</v>
      </c>
      <c r="E10143" s="161"/>
      <c r="F10143" s="162"/>
      <c r="G10143" s="147"/>
      <c r="H10143" s="146"/>
      <c r="J10143" s="146"/>
      <c r="L10143" s="150"/>
      <c r="N10143" s="163"/>
      <c r="O10143" s="146"/>
      <c r="P10143" s="146"/>
      <c r="Q10143" s="146"/>
      <c r="R10143" s="34"/>
      <c r="S10143" s="35"/>
      <c r="T10143" s="147"/>
    </row>
    <row r="10144">
      <c r="A10144" s="147"/>
      <c r="B10144" s="64"/>
      <c r="C10144" s="147" t="s">
        <v>217</v>
      </c>
      <c r="E10144" s="161"/>
      <c r="F10144" s="162"/>
      <c r="G10144" s="147"/>
      <c r="H10144" s="146"/>
      <c r="J10144" s="146"/>
      <c r="L10144" s="150"/>
      <c r="N10144" s="163"/>
      <c r="O10144" s="146"/>
      <c r="P10144" s="146"/>
      <c r="Q10144" s="146"/>
      <c r="R10144" s="34"/>
      <c r="S10144" s="35"/>
      <c r="T10144" s="147"/>
    </row>
    <row r="10145">
      <c r="A10145" s="147"/>
      <c r="B10145" s="64"/>
      <c r="C10145" s="147" t="s">
        <v>217</v>
      </c>
      <c r="E10145" s="161"/>
      <c r="F10145" s="162"/>
      <c r="G10145" s="147"/>
      <c r="H10145" s="146"/>
      <c r="J10145" s="146"/>
      <c r="L10145" s="150"/>
      <c r="N10145" s="163"/>
      <c r="O10145" s="146"/>
      <c r="P10145" s="146"/>
      <c r="Q10145" s="146"/>
      <c r="R10145" s="34"/>
      <c r="S10145" s="35"/>
      <c r="T10145" s="147"/>
    </row>
    <row r="10146">
      <c r="A10146" s="147"/>
      <c r="B10146" s="64"/>
      <c r="C10146" s="147" t="s">
        <v>217</v>
      </c>
      <c r="E10146" s="161"/>
      <c r="F10146" s="162"/>
      <c r="G10146" s="147"/>
      <c r="H10146" s="146"/>
      <c r="J10146" s="146"/>
      <c r="L10146" s="150"/>
      <c r="N10146" s="163"/>
      <c r="O10146" s="146"/>
      <c r="P10146" s="146"/>
      <c r="Q10146" s="146"/>
      <c r="R10146" s="34"/>
      <c r="S10146" s="35"/>
      <c r="T10146" s="147"/>
    </row>
    <row r="10147">
      <c r="A10147" s="147"/>
      <c r="B10147" s="64"/>
      <c r="C10147" s="147" t="s">
        <v>217</v>
      </c>
      <c r="E10147" s="161"/>
      <c r="F10147" s="162"/>
      <c r="G10147" s="147"/>
      <c r="H10147" s="146"/>
      <c r="J10147" s="146"/>
      <c r="L10147" s="150"/>
      <c r="N10147" s="163"/>
      <c r="O10147" s="146"/>
      <c r="P10147" s="146"/>
      <c r="Q10147" s="146"/>
      <c r="R10147" s="34"/>
      <c r="S10147" s="35"/>
      <c r="T10147" s="147"/>
    </row>
    <row r="10148">
      <c r="A10148" s="147"/>
      <c r="B10148" s="64"/>
      <c r="C10148" s="147" t="s">
        <v>217</v>
      </c>
      <c r="E10148" s="161"/>
      <c r="F10148" s="162"/>
      <c r="G10148" s="147"/>
      <c r="H10148" s="146"/>
      <c r="J10148" s="146"/>
      <c r="L10148" s="150"/>
      <c r="N10148" s="163"/>
      <c r="O10148" s="146"/>
      <c r="P10148" s="146"/>
      <c r="Q10148" s="146"/>
      <c r="R10148" s="34"/>
      <c r="S10148" s="35"/>
      <c r="T10148" s="147"/>
    </row>
    <row r="10149">
      <c r="A10149" s="147"/>
      <c r="B10149" s="64"/>
      <c r="C10149" s="147" t="s">
        <v>217</v>
      </c>
      <c r="E10149" s="161"/>
      <c r="F10149" s="162"/>
      <c r="G10149" s="147"/>
      <c r="H10149" s="146"/>
      <c r="J10149" s="146"/>
      <c r="L10149" s="150"/>
      <c r="N10149" s="163"/>
      <c r="O10149" s="146"/>
      <c r="P10149" s="146"/>
      <c r="Q10149" s="146"/>
      <c r="R10149" s="34"/>
      <c r="S10149" s="35"/>
      <c r="T10149" s="147"/>
    </row>
    <row r="10150">
      <c r="A10150" s="147"/>
      <c r="B10150" s="64"/>
      <c r="C10150" s="147" t="s">
        <v>217</v>
      </c>
      <c r="E10150" s="161"/>
      <c r="F10150" s="162"/>
      <c r="G10150" s="147"/>
      <c r="H10150" s="146"/>
      <c r="J10150" s="146"/>
      <c r="L10150" s="150"/>
      <c r="N10150" s="163"/>
      <c r="O10150" s="146"/>
      <c r="P10150" s="146"/>
      <c r="Q10150" s="146"/>
      <c r="R10150" s="34"/>
      <c r="S10150" s="35"/>
      <c r="T10150" s="147"/>
    </row>
    <row r="10151">
      <c r="A10151" s="147"/>
      <c r="B10151" s="64"/>
      <c r="C10151" s="147" t="s">
        <v>217</v>
      </c>
      <c r="E10151" s="161"/>
      <c r="F10151" s="162"/>
      <c r="G10151" s="147"/>
      <c r="H10151" s="146"/>
      <c r="J10151" s="146"/>
      <c r="L10151" s="150"/>
      <c r="N10151" s="163"/>
      <c r="O10151" s="146"/>
      <c r="P10151" s="146"/>
      <c r="Q10151" s="146"/>
      <c r="R10151" s="34"/>
      <c r="S10151" s="35"/>
      <c r="T10151" s="147"/>
    </row>
    <row r="10152">
      <c r="A10152" s="147"/>
      <c r="B10152" s="64"/>
      <c r="C10152" s="147" t="s">
        <v>217</v>
      </c>
      <c r="E10152" s="161"/>
      <c r="F10152" s="162"/>
      <c r="G10152" s="147"/>
      <c r="H10152" s="146"/>
      <c r="J10152" s="146"/>
      <c r="L10152" s="150"/>
      <c r="N10152" s="163"/>
      <c r="O10152" s="146"/>
      <c r="P10152" s="146"/>
      <c r="Q10152" s="146"/>
      <c r="R10152" s="34"/>
      <c r="S10152" s="35"/>
      <c r="T10152" s="147"/>
    </row>
    <row r="10153">
      <c r="A10153" s="147"/>
      <c r="B10153" s="64"/>
      <c r="C10153" s="147" t="s">
        <v>217</v>
      </c>
      <c r="E10153" s="161"/>
      <c r="F10153" s="162"/>
      <c r="G10153" s="147"/>
      <c r="H10153" s="146"/>
      <c r="J10153" s="146"/>
      <c r="L10153" s="150"/>
      <c r="N10153" s="163"/>
      <c r="O10153" s="146"/>
      <c r="P10153" s="146"/>
      <c r="Q10153" s="146"/>
      <c r="R10153" s="34"/>
      <c r="S10153" s="35"/>
      <c r="T10153" s="147"/>
    </row>
    <row r="10154">
      <c r="A10154" s="147"/>
      <c r="B10154" s="64"/>
      <c r="C10154" s="147" t="s">
        <v>217</v>
      </c>
      <c r="E10154" s="161"/>
      <c r="F10154" s="162"/>
      <c r="G10154" s="147"/>
      <c r="H10154" s="146"/>
      <c r="J10154" s="146"/>
      <c r="L10154" s="150"/>
      <c r="N10154" s="163"/>
      <c r="O10154" s="146"/>
      <c r="P10154" s="146"/>
      <c r="Q10154" s="146"/>
      <c r="R10154" s="34"/>
      <c r="S10154" s="35"/>
      <c r="T10154" s="147"/>
    </row>
    <row r="10155">
      <c r="A10155" s="147"/>
      <c r="B10155" s="64"/>
      <c r="C10155" s="147" t="s">
        <v>217</v>
      </c>
      <c r="E10155" s="161"/>
      <c r="F10155" s="162"/>
      <c r="G10155" s="147"/>
      <c r="H10155" s="146"/>
      <c r="J10155" s="146"/>
      <c r="L10155" s="150"/>
      <c r="N10155" s="163"/>
      <c r="O10155" s="146"/>
      <c r="P10155" s="146"/>
      <c r="Q10155" s="146"/>
      <c r="R10155" s="34"/>
      <c r="S10155" s="35"/>
      <c r="T10155" s="147"/>
    </row>
    <row r="10156">
      <c r="A10156" s="147"/>
      <c r="B10156" s="64"/>
      <c r="C10156" s="147" t="s">
        <v>217</v>
      </c>
      <c r="E10156" s="161"/>
      <c r="F10156" s="162"/>
      <c r="G10156" s="147"/>
      <c r="H10156" s="146"/>
      <c r="J10156" s="146"/>
      <c r="L10156" s="150"/>
      <c r="N10156" s="163"/>
      <c r="O10156" s="146"/>
      <c r="P10156" s="146"/>
      <c r="Q10156" s="146"/>
      <c r="R10156" s="34"/>
      <c r="S10156" s="35"/>
      <c r="T10156" s="147"/>
    </row>
    <row r="10157">
      <c r="A10157" s="147"/>
      <c r="B10157" s="64"/>
      <c r="C10157" s="147" t="s">
        <v>217</v>
      </c>
      <c r="E10157" s="161"/>
      <c r="F10157" s="162"/>
      <c r="G10157" s="147"/>
      <c r="H10157" s="146"/>
      <c r="J10157" s="146"/>
      <c r="L10157" s="150"/>
      <c r="N10157" s="163"/>
      <c r="O10157" s="146"/>
      <c r="P10157" s="146"/>
      <c r="Q10157" s="146"/>
      <c r="R10157" s="34"/>
      <c r="S10157" s="35"/>
      <c r="T10157" s="147"/>
    </row>
    <row r="10158">
      <c r="A10158" s="147"/>
      <c r="B10158" s="64"/>
      <c r="C10158" s="147" t="s">
        <v>217</v>
      </c>
      <c r="E10158" s="161"/>
      <c r="F10158" s="162"/>
      <c r="G10158" s="147"/>
      <c r="H10158" s="146"/>
      <c r="J10158" s="146"/>
      <c r="L10158" s="150"/>
      <c r="N10158" s="163"/>
      <c r="O10158" s="146"/>
      <c r="P10158" s="146"/>
      <c r="Q10158" s="146"/>
      <c r="R10158" s="34"/>
      <c r="S10158" s="35"/>
      <c r="T10158" s="147"/>
    </row>
    <row r="10159">
      <c r="A10159" s="147"/>
      <c r="B10159" s="64"/>
      <c r="C10159" s="147" t="s">
        <v>217</v>
      </c>
      <c r="E10159" s="161"/>
      <c r="F10159" s="162"/>
      <c r="G10159" s="147"/>
      <c r="H10159" s="146"/>
      <c r="J10159" s="146"/>
      <c r="L10159" s="150"/>
      <c r="N10159" s="163"/>
      <c r="O10159" s="146"/>
      <c r="P10159" s="146"/>
      <c r="Q10159" s="146"/>
      <c r="R10159" s="34"/>
      <c r="S10159" s="35"/>
      <c r="T10159" s="147"/>
    </row>
    <row r="10160">
      <c r="A10160" s="147"/>
      <c r="B10160" s="64"/>
      <c r="C10160" s="147" t="s">
        <v>217</v>
      </c>
      <c r="E10160" s="161"/>
      <c r="F10160" s="162"/>
      <c r="G10160" s="147"/>
      <c r="H10160" s="146"/>
      <c r="J10160" s="146"/>
      <c r="L10160" s="150"/>
      <c r="N10160" s="163"/>
      <c r="O10160" s="146"/>
      <c r="P10160" s="146"/>
      <c r="Q10160" s="146"/>
      <c r="R10160" s="34"/>
      <c r="S10160" s="35"/>
      <c r="T10160" s="147"/>
    </row>
    <row r="10161">
      <c r="A10161" s="147"/>
      <c r="B10161" s="64"/>
      <c r="C10161" s="147" t="s">
        <v>217</v>
      </c>
      <c r="E10161" s="161"/>
      <c r="F10161" s="162"/>
      <c r="G10161" s="147"/>
      <c r="H10161" s="146"/>
      <c r="J10161" s="146"/>
      <c r="L10161" s="150"/>
      <c r="N10161" s="163"/>
      <c r="O10161" s="146"/>
      <c r="P10161" s="146"/>
      <c r="Q10161" s="146"/>
      <c r="R10161" s="34"/>
      <c r="S10161" s="35"/>
      <c r="T10161" s="147"/>
    </row>
    <row r="10162">
      <c r="A10162" s="147"/>
      <c r="B10162" s="64"/>
      <c r="C10162" s="147" t="s">
        <v>217</v>
      </c>
      <c r="E10162" s="161"/>
      <c r="F10162" s="162"/>
      <c r="G10162" s="147"/>
      <c r="H10162" s="146"/>
      <c r="J10162" s="146"/>
      <c r="L10162" s="150"/>
      <c r="N10162" s="163"/>
      <c r="O10162" s="146"/>
      <c r="P10162" s="146"/>
      <c r="Q10162" s="146"/>
      <c r="R10162" s="34"/>
      <c r="S10162" s="35"/>
      <c r="T10162" s="147"/>
    </row>
    <row r="10163">
      <c r="A10163" s="147"/>
      <c r="B10163" s="64"/>
      <c r="C10163" s="147" t="s">
        <v>217</v>
      </c>
      <c r="E10163" s="161"/>
      <c r="F10163" s="162"/>
      <c r="G10163" s="147"/>
      <c r="H10163" s="146"/>
      <c r="J10163" s="146"/>
      <c r="L10163" s="150"/>
      <c r="N10163" s="163"/>
      <c r="O10163" s="146"/>
      <c r="P10163" s="146"/>
      <c r="Q10163" s="146"/>
      <c r="R10163" s="34"/>
      <c r="S10163" s="35"/>
      <c r="T10163" s="147"/>
    </row>
    <row r="10164">
      <c r="A10164" s="147"/>
      <c r="B10164" s="64"/>
      <c r="C10164" s="147" t="s">
        <v>217</v>
      </c>
      <c r="E10164" s="161"/>
      <c r="F10164" s="162"/>
      <c r="G10164" s="147"/>
      <c r="H10164" s="146"/>
      <c r="J10164" s="146"/>
      <c r="L10164" s="150"/>
      <c r="N10164" s="163"/>
      <c r="O10164" s="146"/>
      <c r="P10164" s="146"/>
      <c r="Q10164" s="146"/>
      <c r="R10164" s="34"/>
      <c r="S10164" s="35"/>
      <c r="T10164" s="147"/>
    </row>
    <row r="10165">
      <c r="A10165" s="147"/>
      <c r="B10165" s="64"/>
      <c r="C10165" s="147" t="s">
        <v>217</v>
      </c>
      <c r="E10165" s="161"/>
      <c r="F10165" s="162"/>
      <c r="G10165" s="147"/>
      <c r="H10165" s="146"/>
      <c r="J10165" s="146"/>
      <c r="L10165" s="150"/>
      <c r="N10165" s="163"/>
      <c r="O10165" s="146"/>
      <c r="P10165" s="146"/>
      <c r="Q10165" s="146"/>
      <c r="R10165" s="34"/>
      <c r="S10165" s="35"/>
      <c r="T10165" s="147"/>
    </row>
    <row r="10166">
      <c r="A10166" s="147"/>
      <c r="B10166" s="64"/>
      <c r="C10166" s="147" t="s">
        <v>217</v>
      </c>
      <c r="E10166" s="161"/>
      <c r="F10166" s="162"/>
      <c r="G10166" s="147"/>
      <c r="H10166" s="146"/>
      <c r="J10166" s="146"/>
      <c r="L10166" s="150"/>
      <c r="N10166" s="163"/>
      <c r="O10166" s="146"/>
      <c r="P10166" s="146"/>
      <c r="Q10166" s="146"/>
      <c r="R10166" s="34"/>
      <c r="S10166" s="35"/>
      <c r="T10166" s="147"/>
    </row>
    <row r="10167">
      <c r="A10167" s="147"/>
      <c r="B10167" s="64"/>
      <c r="C10167" s="147" t="s">
        <v>217</v>
      </c>
      <c r="E10167" s="161"/>
      <c r="F10167" s="162"/>
      <c r="G10167" s="147"/>
      <c r="H10167" s="146"/>
      <c r="J10167" s="146"/>
      <c r="L10167" s="150"/>
      <c r="N10167" s="163"/>
      <c r="O10167" s="146"/>
      <c r="P10167" s="146"/>
      <c r="Q10167" s="146"/>
      <c r="R10167" s="34"/>
      <c r="S10167" s="35"/>
      <c r="T10167" s="147"/>
    </row>
    <row r="10168">
      <c r="A10168" s="147"/>
      <c r="B10168" s="64"/>
      <c r="C10168" s="147" t="s">
        <v>217</v>
      </c>
      <c r="E10168" s="161"/>
      <c r="F10168" s="162"/>
      <c r="G10168" s="147"/>
      <c r="H10168" s="146"/>
      <c r="J10168" s="146"/>
      <c r="L10168" s="150"/>
      <c r="N10168" s="163"/>
      <c r="O10168" s="146"/>
      <c r="P10168" s="146"/>
      <c r="Q10168" s="146"/>
      <c r="R10168" s="34"/>
      <c r="S10168" s="35"/>
      <c r="T10168" s="147"/>
    </row>
    <row r="10169">
      <c r="A10169" s="147"/>
      <c r="B10169" s="64"/>
      <c r="C10169" s="147" t="s">
        <v>217</v>
      </c>
      <c r="E10169" s="161"/>
      <c r="F10169" s="162"/>
      <c r="G10169" s="147"/>
      <c r="H10169" s="146"/>
      <c r="J10169" s="146"/>
      <c r="L10169" s="150"/>
      <c r="N10169" s="163"/>
      <c r="O10169" s="146"/>
      <c r="P10169" s="146"/>
      <c r="Q10169" s="146"/>
      <c r="R10169" s="34"/>
      <c r="S10169" s="35"/>
      <c r="T10169" s="147"/>
    </row>
    <row r="10170">
      <c r="A10170" s="147"/>
      <c r="B10170" s="64"/>
      <c r="C10170" s="147" t="s">
        <v>217</v>
      </c>
      <c r="E10170" s="161"/>
      <c r="F10170" s="162"/>
      <c r="G10170" s="147"/>
      <c r="H10170" s="146"/>
      <c r="J10170" s="146"/>
      <c r="L10170" s="150"/>
      <c r="N10170" s="163"/>
      <c r="O10170" s="146"/>
      <c r="P10170" s="146"/>
      <c r="Q10170" s="146"/>
      <c r="R10170" s="34"/>
      <c r="S10170" s="35"/>
      <c r="T10170" s="147"/>
    </row>
    <row r="10171">
      <c r="A10171" s="147"/>
      <c r="B10171" s="64"/>
      <c r="C10171" s="147" t="s">
        <v>217</v>
      </c>
      <c r="E10171" s="161"/>
      <c r="F10171" s="162"/>
      <c r="G10171" s="147"/>
      <c r="H10171" s="146"/>
      <c r="J10171" s="146"/>
      <c r="L10171" s="150"/>
      <c r="N10171" s="163"/>
      <c r="O10171" s="146"/>
      <c r="P10171" s="146"/>
      <c r="Q10171" s="146"/>
      <c r="R10171" s="34"/>
      <c r="S10171" s="35"/>
      <c r="T10171" s="147"/>
    </row>
    <row r="10172">
      <c r="A10172" s="147"/>
      <c r="B10172" s="64"/>
      <c r="C10172" s="147" t="s">
        <v>217</v>
      </c>
      <c r="E10172" s="161"/>
      <c r="F10172" s="162"/>
      <c r="G10172" s="147"/>
      <c r="H10172" s="146"/>
      <c r="J10172" s="146"/>
      <c r="L10172" s="150"/>
      <c r="N10172" s="163"/>
      <c r="O10172" s="146"/>
      <c r="P10172" s="146"/>
      <c r="Q10172" s="146"/>
      <c r="R10172" s="34"/>
      <c r="S10172" s="35"/>
      <c r="T10172" s="147"/>
    </row>
    <row r="10173">
      <c r="A10173" s="147"/>
      <c r="B10173" s="64"/>
      <c r="C10173" s="147" t="s">
        <v>217</v>
      </c>
      <c r="E10173" s="161"/>
      <c r="F10173" s="162"/>
      <c r="G10173" s="147"/>
      <c r="H10173" s="146"/>
      <c r="J10173" s="146"/>
      <c r="L10173" s="150"/>
      <c r="N10173" s="163"/>
      <c r="O10173" s="146"/>
      <c r="P10173" s="146"/>
      <c r="Q10173" s="146"/>
      <c r="R10173" s="34"/>
      <c r="S10173" s="35"/>
      <c r="T10173" s="147"/>
    </row>
    <row r="10174">
      <c r="A10174" s="147"/>
      <c r="B10174" s="64"/>
      <c r="C10174" s="147" t="s">
        <v>217</v>
      </c>
      <c r="E10174" s="161"/>
      <c r="F10174" s="162"/>
      <c r="G10174" s="147"/>
      <c r="H10174" s="146"/>
      <c r="J10174" s="146"/>
      <c r="L10174" s="150"/>
      <c r="N10174" s="163"/>
      <c r="O10174" s="146"/>
      <c r="P10174" s="146"/>
      <c r="Q10174" s="146"/>
      <c r="R10174" s="34"/>
      <c r="S10174" s="35"/>
      <c r="T10174" s="147"/>
    </row>
    <row r="10175">
      <c r="A10175" s="147"/>
      <c r="B10175" s="64"/>
      <c r="C10175" s="147" t="s">
        <v>217</v>
      </c>
      <c r="E10175" s="161"/>
      <c r="F10175" s="162"/>
      <c r="G10175" s="147"/>
      <c r="H10175" s="146"/>
      <c r="J10175" s="146"/>
      <c r="L10175" s="150"/>
      <c r="N10175" s="163"/>
      <c r="O10175" s="146"/>
      <c r="P10175" s="146"/>
      <c r="Q10175" s="146"/>
      <c r="R10175" s="34"/>
      <c r="S10175" s="35"/>
      <c r="T10175" s="147"/>
    </row>
    <row r="10176">
      <c r="A10176" s="147"/>
      <c r="B10176" s="64"/>
      <c r="C10176" s="147" t="s">
        <v>217</v>
      </c>
      <c r="E10176" s="161"/>
      <c r="F10176" s="162"/>
      <c r="G10176" s="147"/>
      <c r="H10176" s="146"/>
      <c r="J10176" s="146"/>
      <c r="L10176" s="150"/>
      <c r="N10176" s="163"/>
      <c r="O10176" s="146"/>
      <c r="P10176" s="146"/>
      <c r="Q10176" s="146"/>
      <c r="R10176" s="34"/>
      <c r="S10176" s="35"/>
      <c r="T10176" s="147"/>
    </row>
    <row r="10177">
      <c r="A10177" s="147"/>
      <c r="B10177" s="64"/>
      <c r="C10177" s="147" t="s">
        <v>217</v>
      </c>
      <c r="E10177" s="161"/>
      <c r="F10177" s="162"/>
      <c r="G10177" s="147"/>
      <c r="H10177" s="146"/>
      <c r="J10177" s="146"/>
      <c r="L10177" s="150"/>
      <c r="N10177" s="163"/>
      <c r="O10177" s="146"/>
      <c r="P10177" s="146"/>
      <c r="Q10177" s="146"/>
      <c r="R10177" s="34"/>
      <c r="S10177" s="35"/>
      <c r="T10177" s="147"/>
    </row>
    <row r="10178">
      <c r="A10178" s="147"/>
      <c r="B10178" s="64"/>
      <c r="C10178" s="147" t="s">
        <v>217</v>
      </c>
      <c r="E10178" s="161"/>
      <c r="F10178" s="162"/>
      <c r="G10178" s="147"/>
      <c r="H10178" s="146"/>
      <c r="J10178" s="146"/>
      <c r="L10178" s="150"/>
      <c r="N10178" s="163"/>
      <c r="O10178" s="146"/>
      <c r="P10178" s="146"/>
      <c r="Q10178" s="146"/>
      <c r="R10178" s="34"/>
      <c r="S10178" s="35"/>
      <c r="T10178" s="147"/>
    </row>
    <row r="10179">
      <c r="A10179" s="147"/>
      <c r="B10179" s="64"/>
      <c r="C10179" s="147" t="s">
        <v>217</v>
      </c>
      <c r="E10179" s="161"/>
      <c r="F10179" s="162"/>
      <c r="G10179" s="147"/>
      <c r="H10179" s="146"/>
      <c r="J10179" s="146"/>
      <c r="L10179" s="150"/>
      <c r="N10179" s="163"/>
      <c r="O10179" s="146"/>
      <c r="P10179" s="146"/>
      <c r="Q10179" s="146"/>
      <c r="R10179" s="34"/>
      <c r="S10179" s="35"/>
      <c r="T10179" s="147"/>
    </row>
    <row r="10180">
      <c r="A10180" s="147"/>
      <c r="B10180" s="64"/>
      <c r="C10180" s="147" t="s">
        <v>217</v>
      </c>
      <c r="E10180" s="161"/>
      <c r="F10180" s="162"/>
      <c r="G10180" s="147"/>
      <c r="H10180" s="146"/>
      <c r="J10180" s="146"/>
      <c r="L10180" s="150"/>
      <c r="N10180" s="163"/>
      <c r="O10180" s="146"/>
      <c r="P10180" s="146"/>
      <c r="Q10180" s="146"/>
      <c r="R10180" s="34"/>
      <c r="S10180" s="35"/>
      <c r="T10180" s="147"/>
    </row>
    <row r="10181">
      <c r="A10181" s="147"/>
      <c r="B10181" s="64"/>
      <c r="C10181" s="147" t="s">
        <v>217</v>
      </c>
      <c r="E10181" s="161"/>
      <c r="F10181" s="162"/>
      <c r="G10181" s="147"/>
      <c r="H10181" s="146"/>
      <c r="J10181" s="146"/>
      <c r="L10181" s="150"/>
      <c r="N10181" s="163"/>
      <c r="O10181" s="146"/>
      <c r="P10181" s="146"/>
      <c r="Q10181" s="146"/>
      <c r="R10181" s="34"/>
      <c r="S10181" s="35"/>
      <c r="T10181" s="147"/>
    </row>
    <row r="10182">
      <c r="A10182" s="147"/>
      <c r="B10182" s="64"/>
      <c r="C10182" s="147" t="s">
        <v>217</v>
      </c>
      <c r="E10182" s="161"/>
      <c r="F10182" s="162"/>
      <c r="G10182" s="147"/>
      <c r="H10182" s="146"/>
      <c r="J10182" s="146"/>
      <c r="L10182" s="150"/>
      <c r="N10182" s="163"/>
      <c r="O10182" s="146"/>
      <c r="P10182" s="146"/>
      <c r="Q10182" s="146"/>
      <c r="R10182" s="34"/>
      <c r="S10182" s="35"/>
      <c r="T10182" s="147"/>
    </row>
    <row r="10183">
      <c r="A10183" s="147"/>
      <c r="B10183" s="64"/>
      <c r="C10183" s="147" t="s">
        <v>217</v>
      </c>
      <c r="E10183" s="161"/>
      <c r="F10183" s="162"/>
      <c r="G10183" s="147"/>
      <c r="H10183" s="146"/>
      <c r="J10183" s="146"/>
      <c r="L10183" s="150"/>
      <c r="N10183" s="163"/>
      <c r="O10183" s="146"/>
      <c r="P10183" s="146"/>
      <c r="Q10183" s="146"/>
      <c r="R10183" s="34"/>
      <c r="S10183" s="35"/>
      <c r="T10183" s="147"/>
    </row>
    <row r="10184">
      <c r="A10184" s="147"/>
      <c r="B10184" s="64"/>
      <c r="C10184" s="147" t="s">
        <v>217</v>
      </c>
      <c r="E10184" s="161"/>
      <c r="F10184" s="162"/>
      <c r="G10184" s="147"/>
      <c r="H10184" s="146"/>
      <c r="J10184" s="146"/>
      <c r="L10184" s="150"/>
      <c r="N10184" s="163"/>
      <c r="O10184" s="146"/>
      <c r="P10184" s="146"/>
      <c r="Q10184" s="146"/>
      <c r="R10184" s="34"/>
      <c r="S10184" s="35"/>
      <c r="T10184" s="147"/>
    </row>
    <row r="10185">
      <c r="A10185" s="147"/>
      <c r="B10185" s="64"/>
      <c r="C10185" s="147" t="s">
        <v>217</v>
      </c>
      <c r="E10185" s="161"/>
      <c r="F10185" s="162"/>
      <c r="G10185" s="147"/>
      <c r="H10185" s="146"/>
      <c r="J10185" s="146"/>
      <c r="L10185" s="150"/>
      <c r="N10185" s="163"/>
      <c r="O10185" s="146"/>
      <c r="P10185" s="146"/>
      <c r="Q10185" s="146"/>
      <c r="R10185" s="34"/>
      <c r="S10185" s="35"/>
      <c r="T10185" s="147"/>
    </row>
    <row r="10186">
      <c r="A10186" s="147"/>
      <c r="B10186" s="64"/>
      <c r="C10186" s="147" t="s">
        <v>217</v>
      </c>
      <c r="E10186" s="161"/>
      <c r="F10186" s="162"/>
      <c r="G10186" s="147"/>
      <c r="H10186" s="146"/>
      <c r="J10186" s="146"/>
      <c r="L10186" s="150"/>
      <c r="N10186" s="163"/>
      <c r="O10186" s="146"/>
      <c r="P10186" s="146"/>
      <c r="Q10186" s="146"/>
      <c r="R10186" s="34"/>
      <c r="S10186" s="35"/>
      <c r="T10186" s="147"/>
    </row>
    <row r="10187">
      <c r="A10187" s="147"/>
      <c r="B10187" s="64"/>
      <c r="C10187" s="147" t="s">
        <v>217</v>
      </c>
      <c r="E10187" s="161"/>
      <c r="F10187" s="162"/>
      <c r="G10187" s="147"/>
      <c r="H10187" s="146"/>
      <c r="J10187" s="146"/>
      <c r="L10187" s="150"/>
      <c r="N10187" s="163"/>
      <c r="O10187" s="146"/>
      <c r="P10187" s="146"/>
      <c r="Q10187" s="146"/>
      <c r="R10187" s="34"/>
      <c r="S10187" s="35"/>
      <c r="T10187" s="147"/>
    </row>
    <row r="10188">
      <c r="A10188" s="147"/>
      <c r="B10188" s="64"/>
      <c r="C10188" s="147" t="s">
        <v>217</v>
      </c>
      <c r="E10188" s="161"/>
      <c r="F10188" s="162"/>
      <c r="G10188" s="147"/>
      <c r="H10188" s="146"/>
      <c r="J10188" s="146"/>
      <c r="L10188" s="150"/>
      <c r="N10188" s="163"/>
      <c r="O10188" s="146"/>
      <c r="P10188" s="146"/>
      <c r="Q10188" s="146"/>
      <c r="R10188" s="34"/>
      <c r="S10188" s="35"/>
      <c r="T10188" s="147"/>
    </row>
    <row r="10189">
      <c r="A10189" s="147"/>
      <c r="B10189" s="64"/>
      <c r="C10189" s="147" t="s">
        <v>217</v>
      </c>
      <c r="E10189" s="161"/>
      <c r="F10189" s="162"/>
      <c r="G10189" s="147"/>
      <c r="H10189" s="146"/>
      <c r="J10189" s="146"/>
      <c r="L10189" s="150"/>
      <c r="N10189" s="163"/>
      <c r="O10189" s="146"/>
      <c r="P10189" s="146"/>
      <c r="Q10189" s="146"/>
      <c r="R10189" s="34"/>
      <c r="S10189" s="35"/>
      <c r="T10189" s="147"/>
    </row>
    <row r="10190">
      <c r="A10190" s="147"/>
      <c r="B10190" s="64"/>
      <c r="C10190" s="147" t="s">
        <v>217</v>
      </c>
      <c r="E10190" s="161"/>
      <c r="F10190" s="162"/>
      <c r="G10190" s="147"/>
      <c r="H10190" s="146"/>
      <c r="J10190" s="146"/>
      <c r="L10190" s="150"/>
      <c r="N10190" s="163"/>
      <c r="O10190" s="146"/>
      <c r="P10190" s="146"/>
      <c r="Q10190" s="146"/>
      <c r="R10190" s="34"/>
      <c r="S10190" s="35"/>
      <c r="T10190" s="147"/>
    </row>
    <row r="10191">
      <c r="A10191" s="147"/>
      <c r="B10191" s="64"/>
      <c r="C10191" s="147" t="s">
        <v>217</v>
      </c>
      <c r="E10191" s="161"/>
      <c r="F10191" s="162"/>
      <c r="G10191" s="147"/>
      <c r="H10191" s="146"/>
      <c r="J10191" s="146"/>
      <c r="L10191" s="150"/>
      <c r="N10191" s="163"/>
      <c r="O10191" s="146"/>
      <c r="P10191" s="146"/>
      <c r="Q10191" s="146"/>
      <c r="R10191" s="34"/>
      <c r="S10191" s="35"/>
      <c r="T10191" s="147"/>
    </row>
    <row r="10192">
      <c r="A10192" s="147"/>
      <c r="B10192" s="64"/>
      <c r="C10192" s="147" t="s">
        <v>217</v>
      </c>
      <c r="E10192" s="161"/>
      <c r="F10192" s="162"/>
      <c r="G10192" s="147"/>
      <c r="H10192" s="146"/>
      <c r="J10192" s="146"/>
      <c r="L10192" s="150"/>
      <c r="N10192" s="163"/>
      <c r="O10192" s="146"/>
      <c r="P10192" s="146"/>
      <c r="Q10192" s="146"/>
      <c r="R10192" s="34"/>
      <c r="S10192" s="35"/>
      <c r="T10192" s="147"/>
    </row>
    <row r="10193">
      <c r="A10193" s="147"/>
      <c r="B10193" s="64"/>
      <c r="C10193" s="147" t="s">
        <v>217</v>
      </c>
      <c r="E10193" s="161"/>
      <c r="F10193" s="162"/>
      <c r="G10193" s="147"/>
      <c r="H10193" s="146"/>
      <c r="J10193" s="146"/>
      <c r="L10193" s="150"/>
      <c r="N10193" s="163"/>
      <c r="O10193" s="146"/>
      <c r="P10193" s="146"/>
      <c r="Q10193" s="146"/>
      <c r="R10193" s="34"/>
      <c r="S10193" s="35"/>
      <c r="T10193" s="147"/>
    </row>
    <row r="10194">
      <c r="A10194" s="147"/>
      <c r="B10194" s="64"/>
      <c r="C10194" s="147" t="s">
        <v>217</v>
      </c>
      <c r="E10194" s="161"/>
      <c r="F10194" s="162"/>
      <c r="G10194" s="147"/>
      <c r="H10194" s="146"/>
      <c r="J10194" s="146"/>
      <c r="L10194" s="150"/>
      <c r="N10194" s="163"/>
      <c r="O10194" s="146"/>
      <c r="P10194" s="146"/>
      <c r="Q10194" s="146"/>
      <c r="R10194" s="34"/>
      <c r="S10194" s="35"/>
      <c r="T10194" s="147"/>
    </row>
    <row r="10195">
      <c r="A10195" s="147"/>
      <c r="B10195" s="64"/>
      <c r="C10195" s="147" t="s">
        <v>217</v>
      </c>
      <c r="E10195" s="161"/>
      <c r="F10195" s="162"/>
      <c r="G10195" s="147"/>
      <c r="H10195" s="146"/>
      <c r="J10195" s="146"/>
      <c r="L10195" s="150"/>
      <c r="N10195" s="163"/>
      <c r="O10195" s="146"/>
      <c r="P10195" s="146"/>
      <c r="Q10195" s="146"/>
      <c r="R10195" s="34"/>
      <c r="S10195" s="35"/>
      <c r="T10195" s="147"/>
    </row>
    <row r="10196">
      <c r="A10196" s="147"/>
      <c r="B10196" s="64"/>
      <c r="C10196" s="147" t="s">
        <v>217</v>
      </c>
      <c r="E10196" s="161"/>
      <c r="F10196" s="162"/>
      <c r="G10196" s="147"/>
      <c r="H10196" s="146"/>
      <c r="J10196" s="146"/>
      <c r="L10196" s="150"/>
      <c r="N10196" s="163"/>
      <c r="O10196" s="146"/>
      <c r="P10196" s="146"/>
      <c r="Q10196" s="146"/>
      <c r="R10196" s="34"/>
      <c r="S10196" s="35"/>
      <c r="T10196" s="147"/>
    </row>
    <row r="10197">
      <c r="A10197" s="147"/>
      <c r="B10197" s="64"/>
      <c r="C10197" s="147" t="s">
        <v>217</v>
      </c>
      <c r="E10197" s="161"/>
      <c r="F10197" s="162"/>
      <c r="G10197" s="147"/>
      <c r="H10197" s="146"/>
      <c r="J10197" s="146"/>
      <c r="L10197" s="150"/>
      <c r="N10197" s="163"/>
      <c r="O10197" s="146"/>
      <c r="P10197" s="146"/>
      <c r="Q10197" s="146"/>
      <c r="R10197" s="34"/>
      <c r="S10197" s="35"/>
      <c r="T10197" s="147"/>
    </row>
    <row r="10198">
      <c r="A10198" s="147"/>
      <c r="B10198" s="64"/>
      <c r="C10198" s="147" t="s">
        <v>217</v>
      </c>
      <c r="E10198" s="161"/>
      <c r="F10198" s="162"/>
      <c r="G10198" s="147"/>
      <c r="H10198" s="146"/>
      <c r="J10198" s="146"/>
      <c r="L10198" s="150"/>
      <c r="N10198" s="163"/>
      <c r="O10198" s="146"/>
      <c r="P10198" s="146"/>
      <c r="Q10198" s="146"/>
      <c r="R10198" s="34"/>
      <c r="S10198" s="35"/>
      <c r="T10198" s="147"/>
    </row>
    <row r="10199">
      <c r="A10199" s="147"/>
      <c r="B10199" s="64"/>
      <c r="C10199" s="147" t="s">
        <v>217</v>
      </c>
      <c r="E10199" s="161"/>
      <c r="F10199" s="162"/>
      <c r="G10199" s="147"/>
      <c r="H10199" s="146"/>
      <c r="J10199" s="146"/>
      <c r="L10199" s="150"/>
      <c r="N10199" s="163"/>
      <c r="O10199" s="146"/>
      <c r="P10199" s="146"/>
      <c r="Q10199" s="146"/>
      <c r="R10199" s="34"/>
      <c r="S10199" s="35"/>
      <c r="T10199" s="147"/>
    </row>
    <row r="10200">
      <c r="A10200" s="147"/>
      <c r="B10200" s="64"/>
      <c r="C10200" s="147" t="s">
        <v>217</v>
      </c>
      <c r="E10200" s="161"/>
      <c r="F10200" s="162"/>
      <c r="G10200" s="147"/>
      <c r="H10200" s="146"/>
      <c r="J10200" s="146"/>
      <c r="L10200" s="150"/>
      <c r="N10200" s="163"/>
      <c r="O10200" s="146"/>
      <c r="P10200" s="146"/>
      <c r="Q10200" s="146"/>
      <c r="R10200" s="34"/>
      <c r="S10200" s="35"/>
      <c r="T10200" s="147"/>
    </row>
    <row r="10201">
      <c r="A10201" s="147"/>
      <c r="B10201" s="64"/>
      <c r="C10201" s="147" t="s">
        <v>217</v>
      </c>
      <c r="E10201" s="161"/>
      <c r="F10201" s="162"/>
      <c r="G10201" s="147"/>
      <c r="H10201" s="146"/>
      <c r="J10201" s="146"/>
      <c r="L10201" s="150"/>
      <c r="N10201" s="163"/>
      <c r="O10201" s="146"/>
      <c r="P10201" s="146"/>
      <c r="Q10201" s="146"/>
      <c r="R10201" s="34"/>
      <c r="S10201" s="35"/>
      <c r="T10201" s="147"/>
    </row>
    <row r="10202">
      <c r="A10202" s="147"/>
      <c r="B10202" s="64"/>
      <c r="C10202" s="147" t="s">
        <v>217</v>
      </c>
      <c r="E10202" s="161"/>
      <c r="F10202" s="162"/>
      <c r="G10202" s="147"/>
      <c r="H10202" s="146"/>
      <c r="J10202" s="146"/>
      <c r="L10202" s="150"/>
      <c r="N10202" s="163"/>
      <c r="O10202" s="146"/>
      <c r="P10202" s="146"/>
      <c r="Q10202" s="146"/>
      <c r="R10202" s="34"/>
      <c r="S10202" s="35"/>
      <c r="T10202" s="147"/>
    </row>
    <row r="10203">
      <c r="A10203" s="147"/>
      <c r="B10203" s="64"/>
      <c r="C10203" s="147" t="s">
        <v>217</v>
      </c>
      <c r="E10203" s="161"/>
      <c r="F10203" s="162"/>
      <c r="G10203" s="147"/>
      <c r="H10203" s="146"/>
      <c r="J10203" s="146"/>
      <c r="L10203" s="150"/>
      <c r="N10203" s="163"/>
      <c r="O10203" s="146"/>
      <c r="P10203" s="146"/>
      <c r="Q10203" s="146"/>
      <c r="R10203" s="34"/>
      <c r="S10203" s="35"/>
      <c r="T10203" s="147"/>
    </row>
    <row r="10204">
      <c r="A10204" s="147"/>
      <c r="B10204" s="64"/>
      <c r="C10204" s="147" t="s">
        <v>217</v>
      </c>
      <c r="E10204" s="161"/>
      <c r="F10204" s="162"/>
      <c r="G10204" s="147"/>
      <c r="H10204" s="146"/>
      <c r="J10204" s="146"/>
      <c r="L10204" s="150"/>
      <c r="N10204" s="163"/>
      <c r="O10204" s="146"/>
      <c r="P10204" s="146"/>
      <c r="Q10204" s="146"/>
      <c r="R10204" s="34"/>
      <c r="S10204" s="35"/>
      <c r="T10204" s="147"/>
    </row>
    <row r="10205">
      <c r="A10205" s="147"/>
      <c r="B10205" s="64"/>
      <c r="C10205" s="147" t="s">
        <v>217</v>
      </c>
      <c r="E10205" s="161"/>
      <c r="F10205" s="162"/>
      <c r="G10205" s="147"/>
      <c r="H10205" s="146"/>
      <c r="J10205" s="146"/>
      <c r="L10205" s="150"/>
      <c r="N10205" s="163"/>
      <c r="O10205" s="146"/>
      <c r="P10205" s="146"/>
      <c r="Q10205" s="146"/>
      <c r="R10205" s="34"/>
      <c r="S10205" s="35"/>
      <c r="T10205" s="147"/>
    </row>
    <row r="10206">
      <c r="A10206" s="147"/>
      <c r="B10206" s="64"/>
      <c r="C10206" s="147" t="s">
        <v>217</v>
      </c>
      <c r="E10206" s="161"/>
      <c r="F10206" s="162"/>
      <c r="G10206" s="147"/>
      <c r="H10206" s="146"/>
      <c r="J10206" s="146"/>
      <c r="L10206" s="150"/>
      <c r="N10206" s="163"/>
      <c r="O10206" s="146"/>
      <c r="P10206" s="146"/>
      <c r="Q10206" s="146"/>
      <c r="R10206" s="34"/>
      <c r="S10206" s="35"/>
      <c r="T10206" s="147"/>
    </row>
    <row r="10207">
      <c r="A10207" s="147"/>
      <c r="B10207" s="64"/>
      <c r="C10207" s="147" t="s">
        <v>217</v>
      </c>
      <c r="E10207" s="161"/>
      <c r="F10207" s="162"/>
      <c r="G10207" s="147"/>
      <c r="H10207" s="146"/>
      <c r="J10207" s="146"/>
      <c r="L10207" s="150"/>
      <c r="N10207" s="163"/>
      <c r="O10207" s="146"/>
      <c r="P10207" s="146"/>
      <c r="Q10207" s="146"/>
      <c r="R10207" s="34"/>
      <c r="S10207" s="35"/>
      <c r="T10207" s="147"/>
    </row>
    <row r="10208">
      <c r="A10208" s="147"/>
      <c r="B10208" s="64"/>
      <c r="C10208" s="147" t="s">
        <v>217</v>
      </c>
      <c r="E10208" s="161"/>
      <c r="F10208" s="162"/>
      <c r="G10208" s="147"/>
      <c r="H10208" s="146"/>
      <c r="J10208" s="146"/>
      <c r="L10208" s="150"/>
      <c r="N10208" s="163"/>
      <c r="O10208" s="146"/>
      <c r="P10208" s="146"/>
      <c r="Q10208" s="146"/>
      <c r="R10208" s="34"/>
      <c r="S10208" s="35"/>
      <c r="T10208" s="147"/>
    </row>
    <row r="10209">
      <c r="A10209" s="147"/>
      <c r="B10209" s="64"/>
      <c r="C10209" s="147" t="s">
        <v>217</v>
      </c>
      <c r="E10209" s="161"/>
      <c r="F10209" s="162"/>
      <c r="G10209" s="147"/>
      <c r="H10209" s="146"/>
      <c r="J10209" s="146"/>
      <c r="L10209" s="150"/>
      <c r="N10209" s="163"/>
      <c r="O10209" s="146"/>
      <c r="P10209" s="146"/>
      <c r="Q10209" s="146"/>
      <c r="R10209" s="34"/>
      <c r="S10209" s="35"/>
      <c r="T10209" s="147"/>
    </row>
    <row r="10210">
      <c r="A10210" s="147"/>
      <c r="B10210" s="64"/>
      <c r="C10210" s="147" t="s">
        <v>217</v>
      </c>
      <c r="E10210" s="161"/>
      <c r="F10210" s="162"/>
      <c r="G10210" s="147"/>
      <c r="H10210" s="146"/>
      <c r="J10210" s="146"/>
      <c r="L10210" s="150"/>
      <c r="N10210" s="163"/>
      <c r="O10210" s="146"/>
      <c r="P10210" s="146"/>
      <c r="Q10210" s="146"/>
      <c r="R10210" s="34"/>
      <c r="S10210" s="35"/>
      <c r="T10210" s="147"/>
    </row>
    <row r="10211">
      <c r="A10211" s="147"/>
      <c r="B10211" s="64"/>
      <c r="C10211" s="147" t="s">
        <v>217</v>
      </c>
      <c r="E10211" s="161"/>
      <c r="F10211" s="162"/>
      <c r="G10211" s="147"/>
      <c r="H10211" s="146"/>
      <c r="J10211" s="146"/>
      <c r="L10211" s="150"/>
      <c r="N10211" s="163"/>
      <c r="O10211" s="146"/>
      <c r="P10211" s="146"/>
      <c r="Q10211" s="146"/>
      <c r="R10211" s="34"/>
      <c r="S10211" s="35"/>
      <c r="T10211" s="147"/>
    </row>
    <row r="10212">
      <c r="A10212" s="147"/>
      <c r="B10212" s="64"/>
      <c r="C10212" s="147" t="s">
        <v>217</v>
      </c>
      <c r="E10212" s="161"/>
      <c r="F10212" s="162"/>
      <c r="G10212" s="147"/>
      <c r="H10212" s="146"/>
      <c r="J10212" s="146"/>
      <c r="L10212" s="150"/>
      <c r="N10212" s="163"/>
      <c r="O10212" s="146"/>
      <c r="P10212" s="146"/>
      <c r="Q10212" s="146"/>
      <c r="R10212" s="34"/>
      <c r="S10212" s="35"/>
      <c r="T10212" s="147"/>
    </row>
    <row r="10213">
      <c r="A10213" s="147"/>
      <c r="B10213" s="64"/>
      <c r="C10213" s="147" t="s">
        <v>217</v>
      </c>
      <c r="E10213" s="161"/>
      <c r="F10213" s="162"/>
      <c r="G10213" s="147"/>
      <c r="H10213" s="146"/>
      <c r="J10213" s="146"/>
      <c r="L10213" s="150"/>
      <c r="N10213" s="163"/>
      <c r="O10213" s="146"/>
      <c r="P10213" s="146"/>
      <c r="Q10213" s="146"/>
      <c r="R10213" s="34"/>
      <c r="S10213" s="35"/>
      <c r="T10213" s="147"/>
    </row>
    <row r="10214">
      <c r="A10214" s="147"/>
      <c r="B10214" s="64"/>
      <c r="C10214" s="147" t="s">
        <v>217</v>
      </c>
      <c r="E10214" s="161"/>
      <c r="F10214" s="162"/>
      <c r="G10214" s="147"/>
      <c r="H10214" s="146"/>
      <c r="J10214" s="146"/>
      <c r="L10214" s="150"/>
      <c r="N10214" s="163"/>
      <c r="O10214" s="146"/>
      <c r="P10214" s="146"/>
      <c r="Q10214" s="146"/>
      <c r="R10214" s="34"/>
      <c r="S10214" s="35"/>
      <c r="T10214" s="147"/>
    </row>
    <row r="10215">
      <c r="A10215" s="147"/>
      <c r="B10215" s="64"/>
      <c r="C10215" s="147" t="s">
        <v>217</v>
      </c>
      <c r="E10215" s="161"/>
      <c r="F10215" s="162"/>
      <c r="G10215" s="147"/>
      <c r="H10215" s="146"/>
      <c r="J10215" s="146"/>
      <c r="L10215" s="150"/>
      <c r="N10215" s="163"/>
      <c r="O10215" s="146"/>
      <c r="P10215" s="146"/>
      <c r="Q10215" s="146"/>
      <c r="R10215" s="34"/>
      <c r="S10215" s="35"/>
      <c r="T10215" s="147"/>
    </row>
    <row r="10216">
      <c r="A10216" s="147"/>
      <c r="B10216" s="64"/>
      <c r="C10216" s="147" t="s">
        <v>217</v>
      </c>
      <c r="E10216" s="161"/>
      <c r="F10216" s="162"/>
      <c r="G10216" s="147"/>
      <c r="H10216" s="146"/>
      <c r="J10216" s="146"/>
      <c r="L10216" s="150"/>
      <c r="N10216" s="163"/>
      <c r="O10216" s="146"/>
      <c r="P10216" s="146"/>
      <c r="Q10216" s="146"/>
      <c r="R10216" s="34"/>
      <c r="S10216" s="35"/>
      <c r="T10216" s="147"/>
    </row>
    <row r="10217">
      <c r="A10217" s="147"/>
      <c r="B10217" s="64"/>
      <c r="C10217" s="147" t="s">
        <v>217</v>
      </c>
      <c r="E10217" s="161"/>
      <c r="F10217" s="162"/>
      <c r="G10217" s="147"/>
      <c r="H10217" s="146"/>
      <c r="J10217" s="146"/>
      <c r="L10217" s="150"/>
      <c r="N10217" s="163"/>
      <c r="O10217" s="146"/>
      <c r="P10217" s="146"/>
      <c r="Q10217" s="146"/>
      <c r="R10217" s="34"/>
      <c r="S10217" s="35"/>
      <c r="T10217" s="147"/>
    </row>
    <row r="10218">
      <c r="A10218" s="147"/>
      <c r="B10218" s="64"/>
      <c r="C10218" s="147" t="s">
        <v>217</v>
      </c>
      <c r="E10218" s="161"/>
      <c r="F10218" s="162"/>
      <c r="G10218" s="147"/>
      <c r="H10218" s="146"/>
      <c r="J10218" s="146"/>
      <c r="L10218" s="150"/>
      <c r="N10218" s="163"/>
      <c r="O10218" s="146"/>
      <c r="P10218" s="146"/>
      <c r="Q10218" s="146"/>
      <c r="R10218" s="34"/>
      <c r="S10218" s="35"/>
      <c r="T10218" s="147"/>
    </row>
    <row r="10219">
      <c r="A10219" s="147"/>
      <c r="B10219" s="64"/>
      <c r="C10219" s="147" t="s">
        <v>217</v>
      </c>
      <c r="E10219" s="161"/>
      <c r="F10219" s="162"/>
      <c r="G10219" s="147"/>
      <c r="H10219" s="146"/>
      <c r="J10219" s="146"/>
      <c r="L10219" s="150"/>
      <c r="N10219" s="163"/>
      <c r="O10219" s="146"/>
      <c r="P10219" s="146"/>
      <c r="Q10219" s="146"/>
      <c r="R10219" s="34"/>
      <c r="S10219" s="35"/>
      <c r="T10219" s="147"/>
    </row>
    <row r="10220">
      <c r="A10220" s="147"/>
      <c r="B10220" s="64"/>
      <c r="C10220" s="147" t="s">
        <v>217</v>
      </c>
      <c r="E10220" s="161"/>
      <c r="F10220" s="162"/>
      <c r="G10220" s="147"/>
      <c r="H10220" s="146"/>
      <c r="J10220" s="146"/>
      <c r="L10220" s="150"/>
      <c r="N10220" s="163"/>
      <c r="O10220" s="146"/>
      <c r="P10220" s="146"/>
      <c r="Q10220" s="146"/>
      <c r="R10220" s="34"/>
      <c r="S10220" s="35"/>
      <c r="T10220" s="147"/>
    </row>
    <row r="10221">
      <c r="A10221" s="147"/>
      <c r="B10221" s="64"/>
      <c r="C10221" s="147" t="s">
        <v>217</v>
      </c>
      <c r="E10221" s="161"/>
      <c r="F10221" s="162"/>
      <c r="G10221" s="147"/>
      <c r="H10221" s="146"/>
      <c r="J10221" s="146"/>
      <c r="L10221" s="150"/>
      <c r="N10221" s="163"/>
      <c r="O10221" s="146"/>
      <c r="P10221" s="146"/>
      <c r="Q10221" s="146"/>
      <c r="R10221" s="34"/>
      <c r="S10221" s="35"/>
      <c r="T10221" s="147"/>
    </row>
    <row r="10222">
      <c r="A10222" s="147"/>
      <c r="B10222" s="64"/>
      <c r="C10222" s="147" t="s">
        <v>217</v>
      </c>
      <c r="E10222" s="161"/>
      <c r="F10222" s="162"/>
      <c r="G10222" s="147"/>
      <c r="H10222" s="146"/>
      <c r="J10222" s="146"/>
      <c r="L10222" s="150"/>
      <c r="N10222" s="163"/>
      <c r="O10222" s="146"/>
      <c r="P10222" s="146"/>
      <c r="Q10222" s="146"/>
      <c r="R10222" s="34"/>
      <c r="S10222" s="35"/>
      <c r="T10222" s="147"/>
    </row>
    <row r="10223">
      <c r="A10223" s="147"/>
      <c r="B10223" s="64"/>
      <c r="C10223" s="147" t="s">
        <v>217</v>
      </c>
      <c r="E10223" s="161"/>
      <c r="F10223" s="162"/>
      <c r="G10223" s="147"/>
      <c r="H10223" s="146"/>
      <c r="J10223" s="146"/>
      <c r="L10223" s="150"/>
      <c r="N10223" s="163"/>
      <c r="O10223" s="146"/>
      <c r="P10223" s="146"/>
      <c r="Q10223" s="146"/>
      <c r="R10223" s="34"/>
      <c r="S10223" s="35"/>
      <c r="T10223" s="147"/>
    </row>
    <row r="10224">
      <c r="A10224" s="147"/>
      <c r="B10224" s="64"/>
      <c r="C10224" s="147" t="s">
        <v>217</v>
      </c>
      <c r="E10224" s="161"/>
      <c r="F10224" s="162"/>
      <c r="G10224" s="147"/>
      <c r="H10224" s="146"/>
      <c r="J10224" s="146"/>
      <c r="L10224" s="150"/>
      <c r="N10224" s="163"/>
      <c r="O10224" s="146"/>
      <c r="P10224" s="146"/>
      <c r="Q10224" s="146"/>
      <c r="R10224" s="34"/>
      <c r="S10224" s="35"/>
      <c r="T10224" s="147"/>
    </row>
    <row r="10225">
      <c r="A10225" s="147"/>
      <c r="B10225" s="64"/>
      <c r="C10225" s="147" t="s">
        <v>217</v>
      </c>
      <c r="E10225" s="161"/>
      <c r="F10225" s="162"/>
      <c r="G10225" s="147"/>
      <c r="H10225" s="146"/>
      <c r="J10225" s="146"/>
      <c r="L10225" s="150"/>
      <c r="N10225" s="163"/>
      <c r="O10225" s="146"/>
      <c r="P10225" s="146"/>
      <c r="Q10225" s="146"/>
      <c r="R10225" s="34"/>
      <c r="S10225" s="35"/>
      <c r="T10225" s="147"/>
    </row>
    <row r="10226">
      <c r="A10226" s="147"/>
      <c r="B10226" s="64"/>
      <c r="C10226" s="147" t="s">
        <v>217</v>
      </c>
      <c r="E10226" s="161"/>
      <c r="F10226" s="162"/>
      <c r="G10226" s="147"/>
      <c r="H10226" s="146"/>
      <c r="J10226" s="146"/>
      <c r="L10226" s="150"/>
      <c r="N10226" s="163"/>
      <c r="O10226" s="146"/>
      <c r="P10226" s="146"/>
      <c r="Q10226" s="146"/>
      <c r="R10226" s="34"/>
      <c r="S10226" s="35"/>
      <c r="T10226" s="147"/>
    </row>
    <row r="10227">
      <c r="A10227" s="147"/>
      <c r="B10227" s="64"/>
      <c r="C10227" s="147" t="s">
        <v>217</v>
      </c>
      <c r="E10227" s="161"/>
      <c r="F10227" s="162"/>
      <c r="G10227" s="147"/>
      <c r="H10227" s="146"/>
      <c r="J10227" s="146"/>
      <c r="L10227" s="150"/>
      <c r="N10227" s="163"/>
      <c r="O10227" s="146"/>
      <c r="P10227" s="146"/>
      <c r="Q10227" s="146"/>
      <c r="R10227" s="34"/>
      <c r="S10227" s="35"/>
      <c r="T10227" s="147"/>
    </row>
    <row r="10228">
      <c r="A10228" s="147"/>
      <c r="B10228" s="64"/>
      <c r="C10228" s="147" t="s">
        <v>217</v>
      </c>
      <c r="E10228" s="161"/>
      <c r="F10228" s="162"/>
      <c r="G10228" s="147"/>
      <c r="H10228" s="146"/>
      <c r="J10228" s="146"/>
      <c r="L10228" s="150"/>
      <c r="N10228" s="163"/>
      <c r="O10228" s="146"/>
      <c r="P10228" s="146"/>
      <c r="Q10228" s="146"/>
      <c r="R10228" s="34"/>
      <c r="S10228" s="35"/>
      <c r="T10228" s="147"/>
    </row>
    <row r="10229">
      <c r="A10229" s="147"/>
      <c r="B10229" s="64"/>
      <c r="C10229" s="147" t="s">
        <v>217</v>
      </c>
      <c r="E10229" s="161"/>
      <c r="F10229" s="162"/>
      <c r="G10229" s="147"/>
      <c r="H10229" s="146"/>
      <c r="J10229" s="146"/>
      <c r="L10229" s="150"/>
      <c r="N10229" s="163"/>
      <c r="O10229" s="146"/>
      <c r="P10229" s="146"/>
      <c r="Q10229" s="146"/>
      <c r="R10229" s="34"/>
      <c r="S10229" s="35"/>
      <c r="T10229" s="147"/>
    </row>
    <row r="10230">
      <c r="A10230" s="147"/>
      <c r="B10230" s="64"/>
      <c r="C10230" s="147" t="s">
        <v>217</v>
      </c>
      <c r="E10230" s="161"/>
      <c r="F10230" s="162"/>
      <c r="G10230" s="147"/>
      <c r="H10230" s="146"/>
      <c r="J10230" s="146"/>
      <c r="L10230" s="150"/>
      <c r="N10230" s="163"/>
      <c r="O10230" s="146"/>
      <c r="P10230" s="146"/>
      <c r="Q10230" s="146"/>
      <c r="R10230" s="34"/>
      <c r="S10230" s="35"/>
      <c r="T10230" s="147"/>
    </row>
    <row r="10231">
      <c r="A10231" s="147"/>
      <c r="B10231" s="64"/>
      <c r="C10231" s="147" t="s">
        <v>217</v>
      </c>
      <c r="E10231" s="161"/>
      <c r="F10231" s="162"/>
      <c r="G10231" s="147"/>
      <c r="H10231" s="146"/>
      <c r="J10231" s="146"/>
      <c r="L10231" s="150"/>
      <c r="N10231" s="163"/>
      <c r="O10231" s="146"/>
      <c r="P10231" s="146"/>
      <c r="Q10231" s="146"/>
      <c r="R10231" s="34"/>
      <c r="S10231" s="35"/>
      <c r="T10231" s="147"/>
    </row>
    <row r="10232">
      <c r="A10232" s="147"/>
      <c r="B10232" s="64"/>
      <c r="C10232" s="147" t="s">
        <v>217</v>
      </c>
      <c r="E10232" s="161"/>
      <c r="F10232" s="162"/>
      <c r="G10232" s="147"/>
      <c r="H10232" s="146"/>
      <c r="J10232" s="146"/>
      <c r="L10232" s="150"/>
      <c r="N10232" s="163"/>
      <c r="O10232" s="146"/>
      <c r="P10232" s="146"/>
      <c r="Q10232" s="146"/>
      <c r="R10232" s="34"/>
      <c r="S10232" s="35"/>
      <c r="T10232" s="147"/>
    </row>
    <row r="10233">
      <c r="A10233" s="147"/>
      <c r="B10233" s="64"/>
      <c r="C10233" s="147" t="s">
        <v>217</v>
      </c>
      <c r="E10233" s="161"/>
      <c r="F10233" s="162"/>
      <c r="G10233" s="147"/>
      <c r="H10233" s="146"/>
      <c r="J10233" s="146"/>
      <c r="L10233" s="150"/>
      <c r="N10233" s="163"/>
      <c r="O10233" s="146"/>
      <c r="P10233" s="146"/>
      <c r="Q10233" s="146"/>
      <c r="R10233" s="34"/>
      <c r="S10233" s="35"/>
      <c r="T10233" s="147"/>
    </row>
    <row r="10234">
      <c r="A10234" s="147"/>
      <c r="B10234" s="64"/>
      <c r="C10234" s="147" t="s">
        <v>217</v>
      </c>
      <c r="E10234" s="161"/>
      <c r="F10234" s="162"/>
      <c r="G10234" s="147"/>
      <c r="H10234" s="146"/>
      <c r="J10234" s="146"/>
      <c r="L10234" s="150"/>
      <c r="N10234" s="163"/>
      <c r="O10234" s="146"/>
      <c r="P10234" s="146"/>
      <c r="Q10234" s="146"/>
      <c r="R10234" s="34"/>
      <c r="S10234" s="35"/>
      <c r="T10234" s="147"/>
    </row>
    <row r="10235">
      <c r="A10235" s="147"/>
      <c r="B10235" s="64"/>
      <c r="C10235" s="147" t="s">
        <v>217</v>
      </c>
      <c r="E10235" s="161"/>
      <c r="F10235" s="162"/>
      <c r="G10235" s="147"/>
      <c r="H10235" s="146"/>
      <c r="J10235" s="146"/>
      <c r="L10235" s="150"/>
      <c r="N10235" s="163"/>
      <c r="O10235" s="146"/>
      <c r="P10235" s="146"/>
      <c r="Q10235" s="146"/>
      <c r="R10235" s="34"/>
      <c r="S10235" s="35"/>
      <c r="T10235" s="147"/>
    </row>
    <row r="10236">
      <c r="A10236" s="147"/>
      <c r="B10236" s="64"/>
      <c r="C10236" s="147" t="s">
        <v>217</v>
      </c>
      <c r="E10236" s="161"/>
      <c r="F10236" s="162"/>
      <c r="G10236" s="147"/>
      <c r="H10236" s="146"/>
      <c r="J10236" s="146"/>
      <c r="L10236" s="150"/>
      <c r="N10236" s="163"/>
      <c r="O10236" s="146"/>
      <c r="P10236" s="146"/>
      <c r="Q10236" s="146"/>
      <c r="R10236" s="34"/>
      <c r="S10236" s="35"/>
      <c r="T10236" s="147"/>
    </row>
    <row r="10237">
      <c r="A10237" s="147"/>
      <c r="B10237" s="64"/>
      <c r="C10237" s="147" t="s">
        <v>217</v>
      </c>
      <c r="E10237" s="161"/>
      <c r="F10237" s="162"/>
      <c r="G10237" s="147"/>
      <c r="H10237" s="146"/>
      <c r="J10237" s="146"/>
      <c r="L10237" s="150"/>
      <c r="N10237" s="163"/>
      <c r="O10237" s="146"/>
      <c r="P10237" s="146"/>
      <c r="Q10237" s="146"/>
      <c r="R10237" s="34"/>
      <c r="S10237" s="35"/>
      <c r="T10237" s="147"/>
    </row>
    <row r="10238">
      <c r="A10238" s="147"/>
      <c r="B10238" s="64"/>
      <c r="C10238" s="147" t="s">
        <v>217</v>
      </c>
      <c r="E10238" s="161"/>
      <c r="F10238" s="162"/>
      <c r="G10238" s="147"/>
      <c r="H10238" s="146"/>
      <c r="J10238" s="146"/>
      <c r="L10238" s="150"/>
      <c r="N10238" s="163"/>
      <c r="O10238" s="146"/>
      <c r="P10238" s="146"/>
      <c r="Q10238" s="146"/>
      <c r="R10238" s="34"/>
      <c r="S10238" s="35"/>
      <c r="T10238" s="147"/>
    </row>
    <row r="10239">
      <c r="A10239" s="147"/>
      <c r="B10239" s="64"/>
      <c r="C10239" s="147" t="s">
        <v>217</v>
      </c>
      <c r="E10239" s="161"/>
      <c r="F10239" s="162"/>
      <c r="G10239" s="147"/>
      <c r="H10239" s="146"/>
      <c r="J10239" s="146"/>
      <c r="L10239" s="150"/>
      <c r="N10239" s="163"/>
      <c r="O10239" s="146"/>
      <c r="P10239" s="146"/>
      <c r="Q10239" s="146"/>
      <c r="R10239" s="34"/>
      <c r="S10239" s="35"/>
      <c r="T10239" s="147"/>
    </row>
    <row r="10240">
      <c r="A10240" s="147"/>
      <c r="B10240" s="64"/>
      <c r="C10240" s="147" t="s">
        <v>217</v>
      </c>
      <c r="E10240" s="161"/>
      <c r="F10240" s="162"/>
      <c r="G10240" s="147"/>
      <c r="H10240" s="146"/>
      <c r="J10240" s="146"/>
      <c r="L10240" s="150"/>
      <c r="N10240" s="163"/>
      <c r="O10240" s="146"/>
      <c r="P10240" s="146"/>
      <c r="Q10240" s="146"/>
      <c r="R10240" s="34"/>
      <c r="S10240" s="35"/>
      <c r="T10240" s="147"/>
    </row>
    <row r="10241">
      <c r="A10241" s="147"/>
      <c r="B10241" s="64"/>
      <c r="C10241" s="147" t="s">
        <v>217</v>
      </c>
      <c r="E10241" s="161"/>
      <c r="F10241" s="162"/>
      <c r="G10241" s="147"/>
      <c r="H10241" s="146"/>
      <c r="J10241" s="146"/>
      <c r="L10241" s="150"/>
      <c r="N10241" s="163"/>
      <c r="O10241" s="146"/>
      <c r="P10241" s="146"/>
      <c r="Q10241" s="146"/>
      <c r="R10241" s="34"/>
      <c r="S10241" s="35"/>
      <c r="T10241" s="147"/>
    </row>
    <row r="10242">
      <c r="A10242" s="147"/>
      <c r="B10242" s="64"/>
      <c r="C10242" s="147" t="s">
        <v>217</v>
      </c>
      <c r="E10242" s="161"/>
      <c r="F10242" s="162"/>
      <c r="G10242" s="147"/>
      <c r="H10242" s="146"/>
      <c r="J10242" s="146"/>
      <c r="L10242" s="150"/>
      <c r="N10242" s="163"/>
      <c r="O10242" s="146"/>
      <c r="P10242" s="146"/>
      <c r="Q10242" s="146"/>
      <c r="R10242" s="34"/>
      <c r="S10242" s="35"/>
      <c r="T10242" s="147"/>
    </row>
    <row r="10243">
      <c r="A10243" s="147"/>
      <c r="B10243" s="64"/>
      <c r="C10243" s="147" t="s">
        <v>217</v>
      </c>
      <c r="E10243" s="161"/>
      <c r="F10243" s="162"/>
      <c r="G10243" s="147"/>
      <c r="H10243" s="146"/>
      <c r="J10243" s="146"/>
      <c r="L10243" s="150"/>
      <c r="N10243" s="163"/>
      <c r="O10243" s="146"/>
      <c r="P10243" s="146"/>
      <c r="Q10243" s="146"/>
      <c r="R10243" s="34"/>
      <c r="S10243" s="35"/>
      <c r="T10243" s="147"/>
    </row>
    <row r="10244">
      <c r="A10244" s="147"/>
      <c r="B10244" s="64"/>
      <c r="C10244" s="147" t="s">
        <v>217</v>
      </c>
      <c r="E10244" s="161"/>
      <c r="F10244" s="162"/>
      <c r="G10244" s="147"/>
      <c r="H10244" s="146"/>
      <c r="J10244" s="146"/>
      <c r="L10244" s="150"/>
      <c r="N10244" s="163"/>
      <c r="O10244" s="146"/>
      <c r="P10244" s="146"/>
      <c r="Q10244" s="146"/>
      <c r="R10244" s="34"/>
      <c r="S10244" s="35"/>
      <c r="T10244" s="147"/>
    </row>
    <row r="10245">
      <c r="A10245" s="147"/>
      <c r="B10245" s="64"/>
      <c r="C10245" s="147" t="s">
        <v>217</v>
      </c>
      <c r="E10245" s="161"/>
      <c r="F10245" s="162"/>
      <c r="G10245" s="147"/>
      <c r="H10245" s="146"/>
      <c r="J10245" s="146"/>
      <c r="L10245" s="150"/>
      <c r="N10245" s="163"/>
      <c r="O10245" s="146"/>
      <c r="P10245" s="146"/>
      <c r="Q10245" s="146"/>
      <c r="R10245" s="34"/>
      <c r="S10245" s="35"/>
      <c r="T10245" s="147"/>
    </row>
    <row r="10246">
      <c r="A10246" s="147"/>
      <c r="B10246" s="64"/>
      <c r="C10246" s="147" t="s">
        <v>217</v>
      </c>
      <c r="E10246" s="161"/>
      <c r="F10246" s="162"/>
      <c r="G10246" s="147"/>
      <c r="H10246" s="146"/>
      <c r="J10246" s="146"/>
      <c r="L10246" s="150"/>
      <c r="N10246" s="163"/>
      <c r="O10246" s="146"/>
      <c r="P10246" s="146"/>
      <c r="Q10246" s="146"/>
      <c r="R10246" s="34"/>
      <c r="S10246" s="35"/>
      <c r="T10246" s="147"/>
    </row>
    <row r="10247">
      <c r="A10247" s="147"/>
      <c r="B10247" s="64"/>
      <c r="C10247" s="147" t="s">
        <v>217</v>
      </c>
      <c r="E10247" s="161"/>
      <c r="F10247" s="162"/>
      <c r="G10247" s="147"/>
      <c r="H10247" s="146"/>
      <c r="J10247" s="146"/>
      <c r="L10247" s="150"/>
      <c r="N10247" s="163"/>
      <c r="O10247" s="146"/>
      <c r="P10247" s="146"/>
      <c r="Q10247" s="146"/>
      <c r="R10247" s="34"/>
      <c r="S10247" s="35"/>
      <c r="T10247" s="147"/>
    </row>
    <row r="10248">
      <c r="A10248" s="147"/>
      <c r="B10248" s="64"/>
      <c r="C10248" s="147" t="s">
        <v>217</v>
      </c>
      <c r="E10248" s="161"/>
      <c r="F10248" s="162"/>
      <c r="G10248" s="147"/>
      <c r="H10248" s="146"/>
      <c r="J10248" s="146"/>
      <c r="L10248" s="150"/>
      <c r="N10248" s="163"/>
      <c r="O10248" s="146"/>
      <c r="P10248" s="146"/>
      <c r="Q10248" s="146"/>
      <c r="R10248" s="34"/>
      <c r="S10248" s="35"/>
      <c r="T10248" s="147"/>
    </row>
    <row r="10249">
      <c r="A10249" s="147"/>
      <c r="B10249" s="64"/>
      <c r="C10249" s="147" t="s">
        <v>217</v>
      </c>
      <c r="E10249" s="161"/>
      <c r="F10249" s="162"/>
      <c r="G10249" s="147"/>
      <c r="H10249" s="146"/>
      <c r="J10249" s="146"/>
      <c r="L10249" s="150"/>
      <c r="N10249" s="163"/>
      <c r="O10249" s="146"/>
      <c r="P10249" s="146"/>
      <c r="Q10249" s="146"/>
      <c r="R10249" s="34"/>
      <c r="S10249" s="35"/>
      <c r="T10249" s="147"/>
    </row>
    <row r="10250">
      <c r="A10250" s="147"/>
      <c r="B10250" s="64"/>
      <c r="C10250" s="147" t="s">
        <v>217</v>
      </c>
      <c r="E10250" s="161"/>
      <c r="F10250" s="162"/>
      <c r="G10250" s="147"/>
      <c r="H10250" s="146"/>
      <c r="J10250" s="146"/>
      <c r="L10250" s="150"/>
      <c r="N10250" s="163"/>
      <c r="O10250" s="146"/>
      <c r="P10250" s="146"/>
      <c r="Q10250" s="146"/>
      <c r="R10250" s="34"/>
      <c r="S10250" s="35"/>
      <c r="T10250" s="147"/>
    </row>
    <row r="10251">
      <c r="A10251" s="147"/>
      <c r="B10251" s="64"/>
      <c r="C10251" s="147" t="s">
        <v>217</v>
      </c>
      <c r="E10251" s="161"/>
      <c r="F10251" s="162"/>
      <c r="G10251" s="147"/>
      <c r="H10251" s="146"/>
      <c r="J10251" s="146"/>
      <c r="L10251" s="150"/>
      <c r="N10251" s="163"/>
      <c r="O10251" s="146"/>
      <c r="P10251" s="146"/>
      <c r="Q10251" s="146"/>
      <c r="R10251" s="34"/>
      <c r="S10251" s="35"/>
      <c r="T10251" s="147"/>
    </row>
    <row r="10252">
      <c r="A10252" s="147"/>
      <c r="B10252" s="64"/>
      <c r="C10252" s="147" t="s">
        <v>217</v>
      </c>
      <c r="E10252" s="161"/>
      <c r="F10252" s="162"/>
      <c r="G10252" s="147"/>
      <c r="H10252" s="146"/>
      <c r="J10252" s="146"/>
      <c r="L10252" s="150"/>
      <c r="N10252" s="163"/>
      <c r="O10252" s="146"/>
      <c r="P10252" s="146"/>
      <c r="Q10252" s="146"/>
      <c r="R10252" s="34"/>
      <c r="S10252" s="35"/>
      <c r="T10252" s="147"/>
    </row>
    <row r="10253">
      <c r="A10253" s="147"/>
      <c r="B10253" s="64"/>
      <c r="C10253" s="147" t="s">
        <v>217</v>
      </c>
      <c r="E10253" s="161"/>
      <c r="F10253" s="162"/>
      <c r="G10253" s="147"/>
      <c r="H10253" s="146"/>
      <c r="J10253" s="146"/>
      <c r="L10253" s="150"/>
      <c r="N10253" s="163"/>
      <c r="O10253" s="146"/>
      <c r="P10253" s="146"/>
      <c r="Q10253" s="146"/>
      <c r="R10253" s="34"/>
      <c r="S10253" s="35"/>
      <c r="T10253" s="147"/>
    </row>
    <row r="10254">
      <c r="A10254" s="147"/>
      <c r="B10254" s="64"/>
      <c r="C10254" s="147" t="s">
        <v>217</v>
      </c>
      <c r="E10254" s="161"/>
      <c r="F10254" s="162"/>
      <c r="G10254" s="147"/>
      <c r="H10254" s="146"/>
      <c r="J10254" s="146"/>
      <c r="L10254" s="150"/>
      <c r="N10254" s="163"/>
      <c r="O10254" s="146"/>
      <c r="P10254" s="146"/>
      <c r="Q10254" s="146"/>
      <c r="R10254" s="34"/>
      <c r="S10254" s="35"/>
      <c r="T10254" s="147"/>
    </row>
    <row r="10255">
      <c r="A10255" s="147"/>
      <c r="B10255" s="64"/>
      <c r="C10255" s="147" t="s">
        <v>217</v>
      </c>
      <c r="E10255" s="161"/>
      <c r="F10255" s="162"/>
      <c r="G10255" s="147"/>
      <c r="H10255" s="146"/>
      <c r="J10255" s="146"/>
      <c r="L10255" s="150"/>
      <c r="N10255" s="163"/>
      <c r="O10255" s="146"/>
      <c r="P10255" s="146"/>
      <c r="Q10255" s="146"/>
      <c r="R10255" s="34"/>
      <c r="S10255" s="35"/>
      <c r="T10255" s="147"/>
    </row>
    <row r="10256">
      <c r="A10256" s="147"/>
      <c r="B10256" s="64"/>
      <c r="C10256" s="147" t="s">
        <v>217</v>
      </c>
      <c r="E10256" s="161"/>
      <c r="F10256" s="162"/>
      <c r="G10256" s="147"/>
      <c r="H10256" s="146"/>
      <c r="J10256" s="146"/>
      <c r="L10256" s="150"/>
      <c r="N10256" s="163"/>
      <c r="O10256" s="146"/>
      <c r="P10256" s="146"/>
      <c r="Q10256" s="146"/>
      <c r="R10256" s="34"/>
      <c r="S10256" s="35"/>
      <c r="T10256" s="147"/>
    </row>
    <row r="10257">
      <c r="A10257" s="147"/>
      <c r="B10257" s="64"/>
      <c r="C10257" s="147" t="s">
        <v>217</v>
      </c>
      <c r="E10257" s="161"/>
      <c r="F10257" s="162"/>
      <c r="G10257" s="147"/>
      <c r="H10257" s="146"/>
      <c r="J10257" s="146"/>
      <c r="L10257" s="150"/>
      <c r="N10257" s="163"/>
      <c r="O10257" s="146"/>
      <c r="P10257" s="146"/>
      <c r="Q10257" s="146"/>
      <c r="R10257" s="34"/>
      <c r="S10257" s="35"/>
      <c r="T10257" s="147"/>
    </row>
    <row r="10258">
      <c r="A10258" s="147"/>
      <c r="B10258" s="64"/>
      <c r="C10258" s="147" t="s">
        <v>217</v>
      </c>
      <c r="E10258" s="161"/>
      <c r="F10258" s="162"/>
      <c r="G10258" s="147"/>
      <c r="H10258" s="146"/>
      <c r="J10258" s="146"/>
      <c r="L10258" s="150"/>
      <c r="N10258" s="163"/>
      <c r="O10258" s="146"/>
      <c r="P10258" s="146"/>
      <c r="Q10258" s="146"/>
      <c r="R10258" s="34"/>
      <c r="S10258" s="35"/>
      <c r="T10258" s="147"/>
    </row>
    <row r="10259">
      <c r="A10259" s="147"/>
      <c r="B10259" s="64"/>
      <c r="C10259" s="147" t="s">
        <v>217</v>
      </c>
      <c r="E10259" s="161"/>
      <c r="F10259" s="162"/>
      <c r="G10259" s="147"/>
      <c r="H10259" s="146"/>
      <c r="J10259" s="146"/>
      <c r="L10259" s="150"/>
      <c r="N10259" s="163"/>
      <c r="O10259" s="146"/>
      <c r="P10259" s="146"/>
      <c r="Q10259" s="146"/>
      <c r="R10259" s="34"/>
      <c r="S10259" s="35"/>
      <c r="T10259" s="147"/>
    </row>
    <row r="10260">
      <c r="A10260" s="147"/>
      <c r="B10260" s="64"/>
      <c r="C10260" s="147" t="s">
        <v>217</v>
      </c>
      <c r="E10260" s="161"/>
      <c r="F10260" s="162"/>
      <c r="G10260" s="147"/>
      <c r="H10260" s="146"/>
      <c r="J10260" s="146"/>
      <c r="L10260" s="150"/>
      <c r="N10260" s="163"/>
      <c r="O10260" s="146"/>
      <c r="P10260" s="146"/>
      <c r="Q10260" s="146"/>
      <c r="R10260" s="34"/>
      <c r="S10260" s="35"/>
      <c r="T10260" s="147"/>
    </row>
    <row r="10261">
      <c r="A10261" s="147"/>
      <c r="B10261" s="64"/>
      <c r="C10261" s="147" t="s">
        <v>217</v>
      </c>
      <c r="E10261" s="161"/>
      <c r="F10261" s="162"/>
      <c r="G10261" s="147"/>
      <c r="H10261" s="146"/>
      <c r="J10261" s="146"/>
      <c r="L10261" s="150"/>
      <c r="N10261" s="163"/>
      <c r="O10261" s="146"/>
      <c r="P10261" s="146"/>
      <c r="Q10261" s="146"/>
      <c r="R10261" s="34"/>
      <c r="S10261" s="35"/>
      <c r="T10261" s="147"/>
    </row>
    <row r="10262">
      <c r="A10262" s="147"/>
      <c r="B10262" s="64"/>
      <c r="C10262" s="147" t="s">
        <v>217</v>
      </c>
      <c r="E10262" s="161"/>
      <c r="F10262" s="162"/>
      <c r="G10262" s="147"/>
      <c r="H10262" s="146"/>
      <c r="J10262" s="146"/>
      <c r="L10262" s="150"/>
      <c r="N10262" s="163"/>
      <c r="O10262" s="146"/>
      <c r="P10262" s="146"/>
      <c r="Q10262" s="146"/>
      <c r="R10262" s="34"/>
      <c r="S10262" s="35"/>
      <c r="T10262" s="147"/>
    </row>
    <row r="10263">
      <c r="A10263" s="147"/>
      <c r="B10263" s="64"/>
      <c r="C10263" s="147" t="s">
        <v>217</v>
      </c>
      <c r="E10263" s="161"/>
      <c r="F10263" s="162"/>
      <c r="G10263" s="147"/>
      <c r="H10263" s="146"/>
      <c r="J10263" s="146"/>
      <c r="L10263" s="150"/>
      <c r="N10263" s="163"/>
      <c r="O10263" s="146"/>
      <c r="P10263" s="146"/>
      <c r="Q10263" s="146"/>
      <c r="R10263" s="34"/>
      <c r="S10263" s="35"/>
      <c r="T10263" s="147"/>
    </row>
    <row r="10264">
      <c r="A10264" s="147"/>
      <c r="B10264" s="64"/>
      <c r="C10264" s="147" t="s">
        <v>217</v>
      </c>
      <c r="E10264" s="161"/>
      <c r="F10264" s="162"/>
      <c r="G10264" s="147"/>
      <c r="H10264" s="146"/>
      <c r="J10264" s="146"/>
      <c r="L10264" s="150"/>
      <c r="N10264" s="163"/>
      <c r="O10264" s="146"/>
      <c r="P10264" s="146"/>
      <c r="Q10264" s="146"/>
      <c r="R10264" s="34"/>
      <c r="S10264" s="35"/>
      <c r="T10264" s="147"/>
    </row>
    <row r="10265">
      <c r="A10265" s="147"/>
      <c r="B10265" s="64"/>
      <c r="C10265" s="147" t="s">
        <v>217</v>
      </c>
      <c r="E10265" s="161"/>
      <c r="F10265" s="162"/>
      <c r="G10265" s="147"/>
      <c r="H10265" s="146"/>
      <c r="J10265" s="146"/>
      <c r="L10265" s="150"/>
      <c r="N10265" s="163"/>
      <c r="O10265" s="146"/>
      <c r="P10265" s="146"/>
      <c r="Q10265" s="146"/>
      <c r="R10265" s="34"/>
      <c r="S10265" s="35"/>
      <c r="T10265" s="147"/>
    </row>
    <row r="10266">
      <c r="A10266" s="147"/>
      <c r="B10266" s="64"/>
      <c r="C10266" s="147" t="s">
        <v>217</v>
      </c>
      <c r="E10266" s="161"/>
      <c r="F10266" s="162"/>
      <c r="G10266" s="147"/>
      <c r="H10266" s="146"/>
      <c r="J10266" s="146"/>
      <c r="L10266" s="150"/>
      <c r="N10266" s="163"/>
      <c r="O10266" s="146"/>
      <c r="P10266" s="146"/>
      <c r="Q10266" s="146"/>
      <c r="R10266" s="34"/>
      <c r="S10266" s="35"/>
      <c r="T10266" s="147"/>
    </row>
    <row r="10267">
      <c r="A10267" s="147"/>
      <c r="B10267" s="64"/>
      <c r="C10267" s="147" t="s">
        <v>217</v>
      </c>
      <c r="E10267" s="161"/>
      <c r="F10267" s="162"/>
      <c r="G10267" s="147"/>
      <c r="H10267" s="146"/>
      <c r="J10267" s="146"/>
      <c r="L10267" s="150"/>
      <c r="N10267" s="163"/>
      <c r="O10267" s="146"/>
      <c r="P10267" s="146"/>
      <c r="Q10267" s="146"/>
      <c r="R10267" s="34"/>
      <c r="S10267" s="35"/>
      <c r="T10267" s="147"/>
    </row>
    <row r="10268">
      <c r="A10268" s="147"/>
      <c r="B10268" s="64"/>
      <c r="C10268" s="147" t="s">
        <v>217</v>
      </c>
      <c r="E10268" s="161"/>
      <c r="F10268" s="162"/>
      <c r="G10268" s="147"/>
      <c r="H10268" s="146"/>
      <c r="J10268" s="146"/>
      <c r="L10268" s="150"/>
      <c r="N10268" s="163"/>
      <c r="O10268" s="146"/>
      <c r="P10268" s="146"/>
      <c r="Q10268" s="146"/>
      <c r="R10268" s="34"/>
      <c r="S10268" s="35"/>
      <c r="T10268" s="147"/>
    </row>
    <row r="10269">
      <c r="A10269" s="147"/>
      <c r="B10269" s="64"/>
      <c r="C10269" s="147" t="s">
        <v>217</v>
      </c>
      <c r="E10269" s="161"/>
      <c r="F10269" s="162"/>
      <c r="G10269" s="147"/>
      <c r="H10269" s="146"/>
      <c r="J10269" s="146"/>
      <c r="L10269" s="150"/>
      <c r="N10269" s="163"/>
      <c r="O10269" s="146"/>
      <c r="P10269" s="146"/>
      <c r="Q10269" s="146"/>
      <c r="R10269" s="34"/>
      <c r="S10269" s="35"/>
      <c r="T10269" s="147"/>
    </row>
    <row r="10270">
      <c r="A10270" s="147"/>
      <c r="B10270" s="64"/>
      <c r="C10270" s="147" t="s">
        <v>217</v>
      </c>
      <c r="E10270" s="161"/>
      <c r="F10270" s="162"/>
      <c r="G10270" s="147"/>
      <c r="H10270" s="146"/>
      <c r="J10270" s="146"/>
      <c r="L10270" s="150"/>
      <c r="N10270" s="163"/>
      <c r="O10270" s="146"/>
      <c r="P10270" s="146"/>
      <c r="Q10270" s="146"/>
      <c r="R10270" s="34"/>
      <c r="S10270" s="35"/>
      <c r="T10270" s="147"/>
    </row>
    <row r="10271">
      <c r="A10271" s="147"/>
      <c r="B10271" s="64"/>
      <c r="C10271" s="147" t="s">
        <v>217</v>
      </c>
      <c r="E10271" s="161"/>
      <c r="F10271" s="162"/>
      <c r="G10271" s="147"/>
      <c r="H10271" s="146"/>
      <c r="J10271" s="146"/>
      <c r="L10271" s="150"/>
      <c r="N10271" s="163"/>
      <c r="O10271" s="146"/>
      <c r="P10271" s="146"/>
      <c r="Q10271" s="146"/>
      <c r="R10271" s="34"/>
      <c r="S10271" s="35"/>
      <c r="T10271" s="147"/>
    </row>
    <row r="10272">
      <c r="A10272" s="147"/>
      <c r="B10272" s="64"/>
      <c r="C10272" s="147" t="s">
        <v>217</v>
      </c>
      <c r="E10272" s="161"/>
      <c r="F10272" s="162"/>
      <c r="G10272" s="147"/>
      <c r="H10272" s="146"/>
      <c r="J10272" s="146"/>
      <c r="L10272" s="150"/>
      <c r="N10272" s="163"/>
      <c r="O10272" s="146"/>
      <c r="P10272" s="146"/>
      <c r="Q10272" s="146"/>
      <c r="R10272" s="34"/>
      <c r="S10272" s="35"/>
      <c r="T10272" s="147"/>
    </row>
    <row r="10273">
      <c r="A10273" s="147"/>
      <c r="B10273" s="64"/>
      <c r="C10273" s="147" t="s">
        <v>217</v>
      </c>
      <c r="E10273" s="161"/>
      <c r="F10273" s="162"/>
      <c r="G10273" s="147"/>
      <c r="H10273" s="146"/>
      <c r="J10273" s="146"/>
      <c r="L10273" s="150"/>
      <c r="N10273" s="163"/>
      <c r="O10273" s="146"/>
      <c r="P10273" s="146"/>
      <c r="Q10273" s="146"/>
      <c r="R10273" s="34"/>
      <c r="S10273" s="35"/>
      <c r="T10273" s="147"/>
    </row>
    <row r="10274">
      <c r="A10274" s="147"/>
      <c r="B10274" s="64"/>
      <c r="C10274" s="147" t="s">
        <v>217</v>
      </c>
      <c r="E10274" s="161"/>
      <c r="F10274" s="162"/>
      <c r="G10274" s="147"/>
      <c r="H10274" s="146"/>
      <c r="J10274" s="146"/>
      <c r="L10274" s="150"/>
      <c r="N10274" s="163"/>
      <c r="O10274" s="146"/>
      <c r="P10274" s="146"/>
      <c r="Q10274" s="146"/>
      <c r="R10274" s="34"/>
      <c r="S10274" s="35"/>
      <c r="T10274" s="147"/>
    </row>
    <row r="10275">
      <c r="A10275" s="147"/>
      <c r="B10275" s="64"/>
      <c r="C10275" s="147" t="s">
        <v>217</v>
      </c>
      <c r="E10275" s="161"/>
      <c r="F10275" s="162"/>
      <c r="G10275" s="147"/>
      <c r="H10275" s="146"/>
      <c r="J10275" s="146"/>
      <c r="L10275" s="150"/>
      <c r="N10275" s="163"/>
      <c r="O10275" s="146"/>
      <c r="P10275" s="146"/>
      <c r="Q10275" s="146"/>
      <c r="R10275" s="34"/>
      <c r="S10275" s="35"/>
      <c r="T10275" s="147"/>
    </row>
    <row r="10276">
      <c r="A10276" s="147"/>
      <c r="B10276" s="64"/>
      <c r="C10276" s="147" t="s">
        <v>217</v>
      </c>
      <c r="E10276" s="161"/>
      <c r="F10276" s="162"/>
      <c r="G10276" s="147"/>
      <c r="H10276" s="146"/>
      <c r="J10276" s="146"/>
      <c r="L10276" s="150"/>
      <c r="N10276" s="163"/>
      <c r="O10276" s="146"/>
      <c r="P10276" s="146"/>
      <c r="Q10276" s="146"/>
      <c r="R10276" s="34"/>
      <c r="S10276" s="35"/>
      <c r="T10276" s="147"/>
    </row>
    <row r="10277">
      <c r="A10277" s="147"/>
      <c r="B10277" s="64"/>
      <c r="C10277" s="147" t="s">
        <v>217</v>
      </c>
      <c r="E10277" s="161"/>
      <c r="F10277" s="162"/>
      <c r="G10277" s="147"/>
      <c r="H10277" s="146"/>
      <c r="J10277" s="146"/>
      <c r="L10277" s="150"/>
      <c r="N10277" s="163"/>
      <c r="O10277" s="146"/>
      <c r="P10277" s="146"/>
      <c r="Q10277" s="146"/>
      <c r="R10277" s="34"/>
      <c r="S10277" s="35"/>
      <c r="T10277" s="147"/>
    </row>
    <row r="10278">
      <c r="A10278" s="147"/>
      <c r="B10278" s="64"/>
      <c r="C10278" s="147" t="s">
        <v>217</v>
      </c>
      <c r="E10278" s="161"/>
      <c r="F10278" s="162"/>
      <c r="G10278" s="147"/>
      <c r="H10278" s="146"/>
      <c r="J10278" s="146"/>
      <c r="L10278" s="150"/>
      <c r="N10278" s="163"/>
      <c r="O10278" s="146"/>
      <c r="P10278" s="146"/>
      <c r="Q10278" s="146"/>
      <c r="R10278" s="34"/>
      <c r="S10278" s="35"/>
      <c r="T10278" s="147"/>
    </row>
    <row r="10279">
      <c r="A10279" s="147"/>
      <c r="B10279" s="64"/>
      <c r="C10279" s="147" t="s">
        <v>217</v>
      </c>
      <c r="E10279" s="161"/>
      <c r="F10279" s="162"/>
      <c r="G10279" s="147"/>
      <c r="H10279" s="146"/>
      <c r="J10279" s="146"/>
      <c r="L10279" s="150"/>
      <c r="N10279" s="163"/>
      <c r="O10279" s="146"/>
      <c r="P10279" s="146"/>
      <c r="Q10279" s="146"/>
      <c r="R10279" s="34"/>
      <c r="S10279" s="35"/>
      <c r="T10279" s="147"/>
    </row>
    <row r="10280">
      <c r="A10280" s="147"/>
      <c r="B10280" s="64"/>
      <c r="C10280" s="147" t="s">
        <v>217</v>
      </c>
      <c r="E10280" s="161"/>
      <c r="F10280" s="162"/>
      <c r="G10280" s="147"/>
      <c r="H10280" s="146"/>
      <c r="J10280" s="146"/>
      <c r="L10280" s="150"/>
      <c r="N10280" s="163"/>
      <c r="O10280" s="146"/>
      <c r="P10280" s="146"/>
      <c r="Q10280" s="146"/>
      <c r="R10280" s="34"/>
      <c r="S10280" s="35"/>
      <c r="T10280" s="147"/>
    </row>
    <row r="10281">
      <c r="A10281" s="147"/>
      <c r="B10281" s="64"/>
      <c r="C10281" s="147" t="s">
        <v>217</v>
      </c>
      <c r="E10281" s="161"/>
      <c r="F10281" s="162"/>
      <c r="G10281" s="147"/>
      <c r="H10281" s="146"/>
      <c r="J10281" s="146"/>
      <c r="L10281" s="150"/>
      <c r="N10281" s="163"/>
      <c r="O10281" s="146"/>
      <c r="P10281" s="146"/>
      <c r="Q10281" s="146"/>
      <c r="R10281" s="34"/>
      <c r="S10281" s="35"/>
      <c r="T10281" s="147"/>
    </row>
    <row r="10282">
      <c r="A10282" s="147"/>
      <c r="B10282" s="64"/>
      <c r="C10282" s="147" t="s">
        <v>217</v>
      </c>
      <c r="E10282" s="161"/>
      <c r="F10282" s="162"/>
      <c r="G10282" s="147"/>
      <c r="H10282" s="146"/>
      <c r="J10282" s="146"/>
      <c r="L10282" s="150"/>
      <c r="N10282" s="163"/>
      <c r="O10282" s="146"/>
      <c r="P10282" s="146"/>
      <c r="Q10282" s="146"/>
      <c r="R10282" s="34"/>
      <c r="S10282" s="35"/>
      <c r="T10282" s="147"/>
    </row>
    <row r="10283">
      <c r="A10283" s="147"/>
      <c r="B10283" s="64"/>
      <c r="C10283" s="147" t="s">
        <v>217</v>
      </c>
      <c r="E10283" s="161"/>
      <c r="F10283" s="162"/>
      <c r="G10283" s="147"/>
      <c r="H10283" s="146"/>
      <c r="J10283" s="146"/>
      <c r="L10283" s="150"/>
      <c r="N10283" s="163"/>
      <c r="O10283" s="146"/>
      <c r="P10283" s="146"/>
      <c r="Q10283" s="146"/>
      <c r="R10283" s="34"/>
      <c r="S10283" s="35"/>
      <c r="T10283" s="147"/>
    </row>
    <row r="10284">
      <c r="A10284" s="147"/>
      <c r="B10284" s="64"/>
      <c r="C10284" s="147" t="s">
        <v>217</v>
      </c>
      <c r="E10284" s="161"/>
      <c r="F10284" s="162"/>
      <c r="G10284" s="147"/>
      <c r="H10284" s="146"/>
      <c r="J10284" s="146"/>
      <c r="L10284" s="150"/>
      <c r="N10284" s="163"/>
      <c r="O10284" s="146"/>
      <c r="P10284" s="146"/>
      <c r="Q10284" s="146"/>
      <c r="R10284" s="34"/>
      <c r="S10284" s="35"/>
      <c r="T10284" s="147"/>
    </row>
    <row r="10285">
      <c r="A10285" s="147"/>
      <c r="B10285" s="64"/>
      <c r="C10285" s="147" t="s">
        <v>217</v>
      </c>
      <c r="E10285" s="161"/>
      <c r="F10285" s="162"/>
      <c r="G10285" s="147"/>
      <c r="H10285" s="146"/>
      <c r="J10285" s="146"/>
      <c r="L10285" s="150"/>
      <c r="N10285" s="163"/>
      <c r="O10285" s="146"/>
      <c r="P10285" s="146"/>
      <c r="Q10285" s="146"/>
      <c r="R10285" s="34"/>
      <c r="S10285" s="35"/>
      <c r="T10285" s="147"/>
    </row>
    <row r="10286">
      <c r="A10286" s="147"/>
      <c r="B10286" s="64"/>
      <c r="C10286" s="147" t="s">
        <v>217</v>
      </c>
      <c r="E10286" s="161"/>
      <c r="F10286" s="162"/>
      <c r="G10286" s="147"/>
      <c r="H10286" s="146"/>
      <c r="J10286" s="146"/>
      <c r="L10286" s="150"/>
      <c r="N10286" s="163"/>
      <c r="O10286" s="146"/>
      <c r="P10286" s="146"/>
      <c r="Q10286" s="146"/>
      <c r="R10286" s="34"/>
      <c r="S10286" s="35"/>
      <c r="T10286" s="147"/>
    </row>
    <row r="10287">
      <c r="A10287" s="147"/>
      <c r="B10287" s="64"/>
      <c r="C10287" s="147" t="s">
        <v>217</v>
      </c>
      <c r="E10287" s="161"/>
      <c r="F10287" s="162"/>
      <c r="G10287" s="147"/>
      <c r="H10287" s="146"/>
      <c r="J10287" s="146"/>
      <c r="L10287" s="150"/>
      <c r="N10287" s="163"/>
      <c r="O10287" s="146"/>
      <c r="P10287" s="146"/>
      <c r="Q10287" s="146"/>
      <c r="R10287" s="34"/>
      <c r="S10287" s="35"/>
      <c r="T10287" s="147"/>
    </row>
    <row r="10288">
      <c r="A10288" s="147"/>
      <c r="B10288" s="64"/>
      <c r="C10288" s="147" t="s">
        <v>217</v>
      </c>
      <c r="E10288" s="161"/>
      <c r="F10288" s="162"/>
      <c r="G10288" s="147"/>
      <c r="H10288" s="146"/>
      <c r="J10288" s="146"/>
      <c r="L10288" s="150"/>
      <c r="N10288" s="163"/>
      <c r="O10288" s="146"/>
      <c r="P10288" s="146"/>
      <c r="Q10288" s="146"/>
      <c r="R10288" s="34"/>
      <c r="S10288" s="35"/>
      <c r="T10288" s="147"/>
    </row>
    <row r="10289">
      <c r="A10289" s="147"/>
      <c r="B10289" s="64"/>
      <c r="C10289" s="147" t="s">
        <v>217</v>
      </c>
      <c r="E10289" s="161"/>
      <c r="F10289" s="162"/>
      <c r="G10289" s="147"/>
      <c r="H10289" s="146"/>
      <c r="J10289" s="146"/>
      <c r="L10289" s="150"/>
      <c r="N10289" s="163"/>
      <c r="O10289" s="146"/>
      <c r="P10289" s="146"/>
      <c r="Q10289" s="146"/>
      <c r="R10289" s="34"/>
      <c r="S10289" s="35"/>
      <c r="T10289" s="147"/>
    </row>
    <row r="10290">
      <c r="A10290" s="147"/>
      <c r="B10290" s="64"/>
      <c r="C10290" s="147" t="s">
        <v>217</v>
      </c>
      <c r="E10290" s="161"/>
      <c r="F10290" s="162"/>
      <c r="G10290" s="147"/>
      <c r="H10290" s="146"/>
      <c r="J10290" s="146"/>
      <c r="L10290" s="150"/>
      <c r="N10290" s="163"/>
      <c r="O10290" s="146"/>
      <c r="P10290" s="146"/>
      <c r="Q10290" s="146"/>
      <c r="R10290" s="34"/>
      <c r="S10290" s="35"/>
      <c r="T10290" s="147"/>
    </row>
    <row r="10291">
      <c r="A10291" s="147"/>
      <c r="B10291" s="64"/>
      <c r="C10291" s="147" t="s">
        <v>217</v>
      </c>
      <c r="E10291" s="161"/>
      <c r="F10291" s="162"/>
      <c r="G10291" s="147"/>
      <c r="H10291" s="146"/>
      <c r="J10291" s="146"/>
      <c r="L10291" s="150"/>
      <c r="N10291" s="163"/>
      <c r="O10291" s="146"/>
      <c r="P10291" s="146"/>
      <c r="Q10291" s="146"/>
      <c r="R10291" s="34"/>
      <c r="S10291" s="35"/>
      <c r="T10291" s="147"/>
    </row>
    <row r="10292">
      <c r="A10292" s="147"/>
      <c r="B10292" s="64"/>
      <c r="C10292" s="147" t="s">
        <v>217</v>
      </c>
      <c r="E10292" s="161"/>
      <c r="F10292" s="162"/>
      <c r="G10292" s="147"/>
      <c r="H10292" s="146"/>
      <c r="J10292" s="146"/>
      <c r="L10292" s="150"/>
      <c r="N10292" s="163"/>
      <c r="O10292" s="146"/>
      <c r="P10292" s="146"/>
      <c r="Q10292" s="146"/>
      <c r="R10292" s="34"/>
      <c r="S10292" s="35"/>
      <c r="T10292" s="147"/>
    </row>
    <row r="10293">
      <c r="A10293" s="147"/>
      <c r="B10293" s="64"/>
      <c r="C10293" s="147" t="s">
        <v>217</v>
      </c>
      <c r="E10293" s="161"/>
      <c r="F10293" s="162"/>
      <c r="G10293" s="147"/>
      <c r="H10293" s="146"/>
      <c r="J10293" s="146"/>
      <c r="L10293" s="150"/>
      <c r="N10293" s="163"/>
      <c r="O10293" s="146"/>
      <c r="P10293" s="146"/>
      <c r="Q10293" s="146"/>
      <c r="R10293" s="34"/>
      <c r="S10293" s="35"/>
      <c r="T10293" s="147"/>
    </row>
    <row r="10294">
      <c r="A10294" s="147"/>
      <c r="B10294" s="64"/>
      <c r="C10294" s="147" t="s">
        <v>217</v>
      </c>
      <c r="E10294" s="161"/>
      <c r="F10294" s="162"/>
      <c r="G10294" s="147"/>
      <c r="H10294" s="146"/>
      <c r="J10294" s="146"/>
      <c r="L10294" s="150"/>
      <c r="N10294" s="163"/>
      <c r="O10294" s="146"/>
      <c r="P10294" s="146"/>
      <c r="Q10294" s="146"/>
      <c r="R10294" s="34"/>
      <c r="S10294" s="35"/>
      <c r="T10294" s="147"/>
    </row>
    <row r="10295">
      <c r="A10295" s="147"/>
      <c r="B10295" s="64"/>
      <c r="C10295" s="147" t="s">
        <v>217</v>
      </c>
      <c r="E10295" s="161"/>
      <c r="F10295" s="162"/>
      <c r="G10295" s="147"/>
      <c r="H10295" s="146"/>
      <c r="J10295" s="146"/>
      <c r="L10295" s="150"/>
      <c r="N10295" s="163"/>
      <c r="O10295" s="146"/>
      <c r="P10295" s="146"/>
      <c r="Q10295" s="146"/>
      <c r="R10295" s="34"/>
      <c r="S10295" s="35"/>
      <c r="T10295" s="147"/>
    </row>
    <row r="10296">
      <c r="A10296" s="147"/>
      <c r="B10296" s="64"/>
      <c r="C10296" s="147" t="s">
        <v>217</v>
      </c>
      <c r="E10296" s="161"/>
      <c r="F10296" s="162"/>
      <c r="G10296" s="147"/>
      <c r="H10296" s="146"/>
      <c r="J10296" s="146"/>
      <c r="L10296" s="150"/>
      <c r="N10296" s="163"/>
      <c r="O10296" s="146"/>
      <c r="P10296" s="146"/>
      <c r="Q10296" s="146"/>
      <c r="R10296" s="34"/>
      <c r="S10296" s="35"/>
      <c r="T10296" s="147"/>
    </row>
    <row r="10297">
      <c r="A10297" s="147"/>
      <c r="B10297" s="64"/>
      <c r="C10297" s="147" t="s">
        <v>217</v>
      </c>
      <c r="E10297" s="161"/>
      <c r="F10297" s="162"/>
      <c r="G10297" s="147"/>
      <c r="H10297" s="146"/>
      <c r="J10297" s="146"/>
      <c r="L10297" s="150"/>
      <c r="N10297" s="163"/>
      <c r="O10297" s="146"/>
      <c r="P10297" s="146"/>
      <c r="Q10297" s="146"/>
      <c r="R10297" s="34"/>
      <c r="S10297" s="35"/>
      <c r="T10297" s="147"/>
    </row>
    <row r="10298">
      <c r="A10298" s="147"/>
      <c r="B10298" s="64"/>
      <c r="C10298" s="147" t="s">
        <v>217</v>
      </c>
      <c r="E10298" s="161"/>
      <c r="F10298" s="162"/>
      <c r="G10298" s="147"/>
      <c r="H10298" s="146"/>
      <c r="J10298" s="146"/>
      <c r="L10298" s="150"/>
      <c r="N10298" s="163"/>
      <c r="O10298" s="146"/>
      <c r="P10298" s="146"/>
      <c r="Q10298" s="146"/>
      <c r="R10298" s="34"/>
      <c r="S10298" s="35"/>
      <c r="T10298" s="147"/>
    </row>
    <row r="10299">
      <c r="A10299" s="147"/>
      <c r="B10299" s="64"/>
      <c r="C10299" s="147" t="s">
        <v>217</v>
      </c>
      <c r="E10299" s="161"/>
      <c r="F10299" s="162"/>
      <c r="G10299" s="147"/>
      <c r="H10299" s="146"/>
      <c r="J10299" s="146"/>
      <c r="L10299" s="150"/>
      <c r="N10299" s="163"/>
      <c r="O10299" s="146"/>
      <c r="P10299" s="146"/>
      <c r="Q10299" s="146"/>
      <c r="R10299" s="34"/>
      <c r="S10299" s="35"/>
      <c r="T10299" s="147"/>
    </row>
    <row r="10300">
      <c r="A10300" s="147"/>
      <c r="B10300" s="64"/>
      <c r="C10300" s="147" t="s">
        <v>217</v>
      </c>
      <c r="E10300" s="161"/>
      <c r="F10300" s="162"/>
      <c r="G10300" s="147"/>
      <c r="H10300" s="146"/>
      <c r="J10300" s="146"/>
      <c r="L10300" s="150"/>
      <c r="N10300" s="163"/>
      <c r="O10300" s="146"/>
      <c r="P10300" s="146"/>
      <c r="Q10300" s="146"/>
      <c r="R10300" s="34"/>
      <c r="S10300" s="35"/>
      <c r="T10300" s="147"/>
    </row>
    <row r="10301">
      <c r="A10301" s="147"/>
      <c r="B10301" s="64"/>
      <c r="C10301" s="147" t="s">
        <v>217</v>
      </c>
      <c r="E10301" s="161"/>
      <c r="F10301" s="162"/>
      <c r="G10301" s="147"/>
      <c r="H10301" s="146"/>
      <c r="J10301" s="146"/>
      <c r="L10301" s="150"/>
      <c r="N10301" s="163"/>
      <c r="O10301" s="146"/>
      <c r="P10301" s="146"/>
      <c r="Q10301" s="146"/>
      <c r="R10301" s="34"/>
      <c r="S10301" s="35"/>
      <c r="T10301" s="147"/>
    </row>
    <row r="10302">
      <c r="A10302" s="147"/>
      <c r="B10302" s="64"/>
      <c r="C10302" s="147" t="s">
        <v>217</v>
      </c>
      <c r="E10302" s="161"/>
      <c r="F10302" s="162"/>
      <c r="G10302" s="147"/>
      <c r="H10302" s="146"/>
      <c r="J10302" s="146"/>
      <c r="L10302" s="150"/>
      <c r="N10302" s="163"/>
      <c r="O10302" s="146"/>
      <c r="P10302" s="146"/>
      <c r="Q10302" s="146"/>
      <c r="R10302" s="34"/>
      <c r="S10302" s="35"/>
      <c r="T10302" s="147"/>
    </row>
    <row r="10303">
      <c r="A10303" s="147"/>
      <c r="B10303" s="64"/>
      <c r="C10303" s="147" t="s">
        <v>217</v>
      </c>
      <c r="E10303" s="161"/>
      <c r="F10303" s="162"/>
      <c r="G10303" s="147"/>
      <c r="H10303" s="146"/>
      <c r="J10303" s="146"/>
      <c r="L10303" s="150"/>
      <c r="N10303" s="163"/>
      <c r="O10303" s="146"/>
      <c r="P10303" s="146"/>
      <c r="Q10303" s="146"/>
      <c r="R10303" s="34"/>
      <c r="S10303" s="35"/>
      <c r="T10303" s="147"/>
    </row>
    <row r="10304">
      <c r="A10304" s="147"/>
      <c r="B10304" s="64"/>
      <c r="C10304" s="147" t="s">
        <v>217</v>
      </c>
      <c r="E10304" s="161"/>
      <c r="F10304" s="162"/>
      <c r="G10304" s="147"/>
      <c r="H10304" s="146"/>
      <c r="J10304" s="146"/>
      <c r="L10304" s="150"/>
      <c r="N10304" s="163"/>
      <c r="O10304" s="146"/>
      <c r="P10304" s="146"/>
      <c r="Q10304" s="146"/>
      <c r="R10304" s="34"/>
      <c r="S10304" s="35"/>
      <c r="T10304" s="147"/>
    </row>
    <row r="10305">
      <c r="A10305" s="147"/>
      <c r="B10305" s="64"/>
      <c r="C10305" s="147" t="s">
        <v>217</v>
      </c>
      <c r="E10305" s="161"/>
      <c r="F10305" s="162"/>
      <c r="G10305" s="147"/>
      <c r="H10305" s="146"/>
      <c r="J10305" s="146"/>
      <c r="L10305" s="150"/>
      <c r="N10305" s="163"/>
      <c r="O10305" s="146"/>
      <c r="P10305" s="146"/>
      <c r="Q10305" s="146"/>
      <c r="R10305" s="34"/>
      <c r="S10305" s="35"/>
      <c r="T10305" s="147"/>
    </row>
    <row r="10306">
      <c r="A10306" s="147"/>
      <c r="B10306" s="64"/>
      <c r="C10306" s="147" t="s">
        <v>217</v>
      </c>
      <c r="E10306" s="161"/>
      <c r="F10306" s="162"/>
      <c r="G10306" s="147"/>
      <c r="H10306" s="146"/>
      <c r="J10306" s="146"/>
      <c r="L10306" s="150"/>
      <c r="N10306" s="163"/>
      <c r="O10306" s="146"/>
      <c r="P10306" s="146"/>
      <c r="Q10306" s="146"/>
      <c r="R10306" s="34"/>
      <c r="S10306" s="35"/>
      <c r="T10306" s="147"/>
    </row>
    <row r="10307">
      <c r="A10307" s="147"/>
      <c r="B10307" s="64"/>
      <c r="C10307" s="147" t="s">
        <v>217</v>
      </c>
      <c r="E10307" s="161"/>
      <c r="F10307" s="162"/>
      <c r="G10307" s="147"/>
      <c r="H10307" s="146"/>
      <c r="J10307" s="146"/>
      <c r="L10307" s="150"/>
      <c r="N10307" s="163"/>
      <c r="O10307" s="146"/>
      <c r="P10307" s="146"/>
      <c r="Q10307" s="146"/>
      <c r="R10307" s="34"/>
      <c r="S10307" s="35"/>
      <c r="T10307" s="147"/>
    </row>
    <row r="10308">
      <c r="A10308" s="147"/>
      <c r="B10308" s="64"/>
      <c r="C10308" s="147" t="s">
        <v>217</v>
      </c>
      <c r="E10308" s="161"/>
      <c r="F10308" s="162"/>
      <c r="G10308" s="147"/>
      <c r="H10308" s="146"/>
      <c r="J10308" s="146"/>
      <c r="L10308" s="150"/>
      <c r="N10308" s="163"/>
      <c r="O10308" s="146"/>
      <c r="P10308" s="146"/>
      <c r="Q10308" s="146"/>
      <c r="R10308" s="34"/>
      <c r="S10308" s="35"/>
      <c r="T10308" s="147"/>
    </row>
    <row r="10309">
      <c r="A10309" s="147"/>
      <c r="B10309" s="64"/>
      <c r="C10309" s="147" t="s">
        <v>217</v>
      </c>
      <c r="E10309" s="161"/>
      <c r="F10309" s="162"/>
      <c r="G10309" s="147"/>
      <c r="H10309" s="146"/>
      <c r="J10309" s="146"/>
      <c r="L10309" s="150"/>
      <c r="N10309" s="163"/>
      <c r="O10309" s="146"/>
      <c r="P10309" s="146"/>
      <c r="Q10309" s="146"/>
      <c r="R10309" s="34"/>
      <c r="S10309" s="35"/>
      <c r="T10309" s="147"/>
    </row>
    <row r="10310">
      <c r="A10310" s="147"/>
      <c r="B10310" s="64"/>
      <c r="C10310" s="147" t="s">
        <v>217</v>
      </c>
      <c r="E10310" s="161"/>
      <c r="F10310" s="162"/>
      <c r="G10310" s="147"/>
      <c r="H10310" s="146"/>
      <c r="J10310" s="146"/>
      <c r="L10310" s="150"/>
      <c r="N10310" s="163"/>
      <c r="O10310" s="146"/>
      <c r="P10310" s="146"/>
      <c r="Q10310" s="146"/>
      <c r="R10310" s="34"/>
      <c r="S10310" s="35"/>
      <c r="T10310" s="147"/>
    </row>
    <row r="10311">
      <c r="A10311" s="147"/>
      <c r="B10311" s="64"/>
      <c r="C10311" s="147" t="s">
        <v>217</v>
      </c>
      <c r="E10311" s="161"/>
      <c r="F10311" s="162"/>
      <c r="G10311" s="147"/>
      <c r="H10311" s="146"/>
      <c r="J10311" s="146"/>
      <c r="L10311" s="150"/>
      <c r="N10311" s="163"/>
      <c r="O10311" s="146"/>
      <c r="P10311" s="146"/>
      <c r="Q10311" s="146"/>
      <c r="R10311" s="34"/>
      <c r="S10311" s="35"/>
      <c r="T10311" s="147"/>
    </row>
    <row r="10312">
      <c r="A10312" s="147"/>
      <c r="B10312" s="64"/>
      <c r="C10312" s="147" t="s">
        <v>217</v>
      </c>
      <c r="E10312" s="161"/>
      <c r="F10312" s="162"/>
      <c r="G10312" s="147"/>
      <c r="H10312" s="146"/>
      <c r="J10312" s="146"/>
      <c r="L10312" s="150"/>
      <c r="N10312" s="163"/>
      <c r="O10312" s="146"/>
      <c r="P10312" s="146"/>
      <c r="Q10312" s="146"/>
      <c r="R10312" s="34"/>
      <c r="S10312" s="35"/>
      <c r="T10312" s="147"/>
    </row>
    <row r="10313">
      <c r="A10313" s="147"/>
      <c r="B10313" s="64"/>
      <c r="C10313" s="147" t="s">
        <v>217</v>
      </c>
      <c r="E10313" s="161"/>
      <c r="F10313" s="162"/>
      <c r="G10313" s="147"/>
      <c r="H10313" s="146"/>
      <c r="J10313" s="146"/>
      <c r="L10313" s="150"/>
      <c r="N10313" s="163"/>
      <c r="O10313" s="146"/>
      <c r="P10313" s="146"/>
      <c r="Q10313" s="146"/>
      <c r="R10313" s="34"/>
      <c r="S10313" s="35"/>
      <c r="T10313" s="147"/>
    </row>
    <row r="10314">
      <c r="A10314" s="147"/>
      <c r="B10314" s="64"/>
      <c r="C10314" s="147" t="s">
        <v>217</v>
      </c>
      <c r="E10314" s="161"/>
      <c r="F10314" s="162"/>
      <c r="G10314" s="147"/>
      <c r="H10314" s="146"/>
      <c r="J10314" s="146"/>
      <c r="L10314" s="150"/>
      <c r="N10314" s="163"/>
      <c r="O10314" s="146"/>
      <c r="P10314" s="146"/>
      <c r="Q10314" s="146"/>
      <c r="R10314" s="34"/>
      <c r="S10314" s="35"/>
      <c r="T10314" s="147"/>
    </row>
    <row r="10315">
      <c r="A10315" s="147"/>
      <c r="B10315" s="64"/>
      <c r="C10315" s="147" t="s">
        <v>217</v>
      </c>
      <c r="E10315" s="161"/>
      <c r="F10315" s="162"/>
      <c r="G10315" s="147"/>
      <c r="H10315" s="146"/>
      <c r="J10315" s="146"/>
      <c r="L10315" s="150"/>
      <c r="N10315" s="163"/>
      <c r="O10315" s="146"/>
      <c r="P10315" s="146"/>
      <c r="Q10315" s="146"/>
      <c r="R10315" s="34"/>
      <c r="S10315" s="35"/>
      <c r="T10315" s="147"/>
    </row>
    <row r="10316">
      <c r="A10316" s="147"/>
      <c r="B10316" s="64"/>
      <c r="C10316" s="147" t="s">
        <v>217</v>
      </c>
      <c r="E10316" s="161"/>
      <c r="F10316" s="162"/>
      <c r="G10316" s="147"/>
      <c r="H10316" s="146"/>
      <c r="J10316" s="146"/>
      <c r="L10316" s="150"/>
      <c r="N10316" s="163"/>
      <c r="O10316" s="146"/>
      <c r="P10316" s="146"/>
      <c r="Q10316" s="146"/>
      <c r="R10316" s="34"/>
      <c r="S10316" s="35"/>
      <c r="T10316" s="147"/>
    </row>
    <row r="10317">
      <c r="A10317" s="147"/>
      <c r="B10317" s="64"/>
      <c r="C10317" s="147" t="s">
        <v>217</v>
      </c>
      <c r="E10317" s="161"/>
      <c r="F10317" s="162"/>
      <c r="G10317" s="147"/>
      <c r="H10317" s="146"/>
      <c r="J10317" s="146"/>
      <c r="L10317" s="150"/>
      <c r="N10317" s="163"/>
      <c r="O10317" s="146"/>
      <c r="P10317" s="146"/>
      <c r="Q10317" s="146"/>
      <c r="R10317" s="34"/>
      <c r="S10317" s="35"/>
      <c r="T10317" s="147"/>
    </row>
    <row r="10318">
      <c r="A10318" s="147"/>
      <c r="B10318" s="64"/>
      <c r="C10318" s="147" t="s">
        <v>217</v>
      </c>
      <c r="E10318" s="161"/>
      <c r="F10318" s="162"/>
      <c r="G10318" s="147"/>
      <c r="H10318" s="146"/>
      <c r="J10318" s="146"/>
      <c r="L10318" s="150"/>
      <c r="N10318" s="163"/>
      <c r="O10318" s="146"/>
      <c r="P10318" s="146"/>
      <c r="Q10318" s="146"/>
      <c r="R10318" s="34"/>
      <c r="S10318" s="35"/>
      <c r="T10318" s="147"/>
    </row>
    <row r="10319">
      <c r="A10319" s="147"/>
      <c r="B10319" s="64"/>
      <c r="C10319" s="147" t="s">
        <v>217</v>
      </c>
      <c r="E10319" s="161"/>
      <c r="F10319" s="162"/>
      <c r="G10319" s="147"/>
      <c r="H10319" s="146"/>
      <c r="J10319" s="146"/>
      <c r="L10319" s="150"/>
      <c r="N10319" s="163"/>
      <c r="O10319" s="146"/>
      <c r="P10319" s="146"/>
      <c r="Q10319" s="146"/>
      <c r="R10319" s="34"/>
      <c r="S10319" s="35"/>
      <c r="T10319" s="147"/>
    </row>
    <row r="10320">
      <c r="A10320" s="147"/>
      <c r="B10320" s="64"/>
      <c r="C10320" s="147" t="s">
        <v>217</v>
      </c>
      <c r="E10320" s="161"/>
      <c r="F10320" s="162"/>
      <c r="G10320" s="147"/>
      <c r="H10320" s="146"/>
      <c r="J10320" s="146"/>
      <c r="L10320" s="150"/>
      <c r="N10320" s="163"/>
      <c r="O10320" s="146"/>
      <c r="P10320" s="146"/>
      <c r="Q10320" s="146"/>
      <c r="R10320" s="34"/>
      <c r="S10320" s="35"/>
      <c r="T10320" s="147"/>
    </row>
    <row r="10321">
      <c r="A10321" s="147"/>
      <c r="B10321" s="64"/>
      <c r="C10321" s="147" t="s">
        <v>217</v>
      </c>
      <c r="E10321" s="161"/>
      <c r="F10321" s="162"/>
      <c r="G10321" s="147"/>
      <c r="H10321" s="146"/>
      <c r="J10321" s="146"/>
      <c r="L10321" s="150"/>
      <c r="N10321" s="163"/>
      <c r="O10321" s="146"/>
      <c r="P10321" s="146"/>
      <c r="Q10321" s="146"/>
      <c r="R10321" s="34"/>
      <c r="S10321" s="35"/>
      <c r="T10321" s="147"/>
    </row>
    <row r="10322">
      <c r="A10322" s="147"/>
      <c r="B10322" s="64"/>
      <c r="C10322" s="147" t="s">
        <v>217</v>
      </c>
      <c r="E10322" s="161"/>
      <c r="F10322" s="162"/>
      <c r="G10322" s="147"/>
      <c r="H10322" s="146"/>
      <c r="J10322" s="146"/>
      <c r="L10322" s="150"/>
      <c r="N10322" s="163"/>
      <c r="O10322" s="146"/>
      <c r="P10322" s="146"/>
      <c r="Q10322" s="146"/>
      <c r="R10322" s="34"/>
      <c r="S10322" s="35"/>
      <c r="T10322" s="147"/>
    </row>
    <row r="10323">
      <c r="A10323" s="147"/>
      <c r="B10323" s="64"/>
      <c r="C10323" s="147" t="s">
        <v>217</v>
      </c>
      <c r="E10323" s="161"/>
      <c r="F10323" s="162"/>
      <c r="G10323" s="147"/>
      <c r="H10323" s="146"/>
      <c r="J10323" s="146"/>
      <c r="L10323" s="150"/>
      <c r="N10323" s="163"/>
      <c r="O10323" s="146"/>
      <c r="P10323" s="146"/>
      <c r="Q10323" s="146"/>
      <c r="R10323" s="34"/>
      <c r="S10323" s="35"/>
      <c r="T10323" s="147"/>
    </row>
    <row r="10324">
      <c r="A10324" s="147"/>
      <c r="B10324" s="64"/>
      <c r="C10324" s="147" t="s">
        <v>217</v>
      </c>
      <c r="E10324" s="161"/>
      <c r="F10324" s="162"/>
      <c r="G10324" s="147"/>
      <c r="H10324" s="146"/>
      <c r="J10324" s="146"/>
      <c r="L10324" s="150"/>
      <c r="N10324" s="163"/>
      <c r="O10324" s="146"/>
      <c r="P10324" s="146"/>
      <c r="Q10324" s="146"/>
      <c r="R10324" s="34"/>
      <c r="S10324" s="35"/>
      <c r="T10324" s="147"/>
    </row>
    <row r="10325">
      <c r="A10325" s="147"/>
      <c r="B10325" s="64"/>
      <c r="C10325" s="147" t="s">
        <v>217</v>
      </c>
      <c r="E10325" s="161"/>
      <c r="F10325" s="162"/>
      <c r="G10325" s="147"/>
      <c r="H10325" s="146"/>
      <c r="J10325" s="146"/>
      <c r="L10325" s="150"/>
      <c r="N10325" s="163"/>
      <c r="O10325" s="146"/>
      <c r="P10325" s="146"/>
      <c r="Q10325" s="146"/>
      <c r="R10325" s="34"/>
      <c r="S10325" s="35"/>
      <c r="T10325" s="147"/>
    </row>
    <row r="10326">
      <c r="A10326" s="147"/>
      <c r="B10326" s="64"/>
      <c r="C10326" s="147" t="s">
        <v>217</v>
      </c>
      <c r="E10326" s="161"/>
      <c r="F10326" s="162"/>
      <c r="G10326" s="147"/>
      <c r="H10326" s="146"/>
      <c r="J10326" s="146"/>
      <c r="L10326" s="150"/>
      <c r="N10326" s="163"/>
      <c r="O10326" s="146"/>
      <c r="P10326" s="146"/>
      <c r="Q10326" s="146"/>
      <c r="R10326" s="34"/>
      <c r="S10326" s="35"/>
      <c r="T10326" s="147"/>
    </row>
    <row r="10327">
      <c r="A10327" s="147"/>
      <c r="B10327" s="64"/>
      <c r="C10327" s="147" t="s">
        <v>217</v>
      </c>
      <c r="E10327" s="161"/>
      <c r="F10327" s="162"/>
      <c r="G10327" s="147"/>
      <c r="H10327" s="146"/>
      <c r="J10327" s="146"/>
      <c r="L10327" s="150"/>
      <c r="N10327" s="163"/>
      <c r="O10327" s="146"/>
      <c r="P10327" s="146"/>
      <c r="Q10327" s="146"/>
      <c r="R10327" s="34"/>
      <c r="S10327" s="35"/>
      <c r="T10327" s="147"/>
    </row>
    <row r="10328">
      <c r="A10328" s="147"/>
      <c r="B10328" s="64"/>
      <c r="C10328" s="147" t="s">
        <v>217</v>
      </c>
      <c r="E10328" s="161"/>
      <c r="F10328" s="162"/>
      <c r="G10328" s="147"/>
      <c r="H10328" s="146"/>
      <c r="J10328" s="146"/>
      <c r="L10328" s="150"/>
      <c r="N10328" s="163"/>
      <c r="O10328" s="146"/>
      <c r="P10328" s="146"/>
      <c r="Q10328" s="146"/>
      <c r="R10328" s="34"/>
      <c r="S10328" s="35"/>
      <c r="T10328" s="147"/>
    </row>
    <row r="10329">
      <c r="A10329" s="147"/>
      <c r="B10329" s="64"/>
      <c r="C10329" s="147" t="s">
        <v>217</v>
      </c>
      <c r="E10329" s="161"/>
      <c r="F10329" s="162"/>
      <c r="G10329" s="147"/>
      <c r="H10329" s="146"/>
      <c r="J10329" s="146"/>
      <c r="L10329" s="150"/>
      <c r="N10329" s="163"/>
      <c r="O10329" s="146"/>
      <c r="P10329" s="146"/>
      <c r="Q10329" s="146"/>
      <c r="R10329" s="34"/>
      <c r="S10329" s="35"/>
      <c r="T10329" s="147"/>
    </row>
    <row r="10330">
      <c r="A10330" s="147"/>
      <c r="B10330" s="64"/>
      <c r="C10330" s="147" t="s">
        <v>217</v>
      </c>
      <c r="E10330" s="161"/>
      <c r="F10330" s="162"/>
      <c r="G10330" s="147"/>
      <c r="H10330" s="146"/>
      <c r="J10330" s="146"/>
      <c r="L10330" s="150"/>
      <c r="N10330" s="163"/>
      <c r="O10330" s="146"/>
      <c r="P10330" s="146"/>
      <c r="Q10330" s="146"/>
      <c r="R10330" s="34"/>
      <c r="S10330" s="35"/>
      <c r="T10330" s="147"/>
    </row>
    <row r="10331">
      <c r="A10331" s="147"/>
      <c r="B10331" s="64"/>
      <c r="C10331" s="147" t="s">
        <v>217</v>
      </c>
      <c r="E10331" s="161"/>
      <c r="F10331" s="162"/>
      <c r="G10331" s="147"/>
      <c r="H10331" s="146"/>
      <c r="J10331" s="146"/>
      <c r="L10331" s="150"/>
      <c r="N10331" s="163"/>
      <c r="O10331" s="146"/>
      <c r="P10331" s="146"/>
      <c r="Q10331" s="146"/>
      <c r="R10331" s="34"/>
      <c r="S10331" s="35"/>
      <c r="T10331" s="147"/>
    </row>
    <row r="10332">
      <c r="A10332" s="147"/>
      <c r="B10332" s="64"/>
      <c r="C10332" s="147" t="s">
        <v>217</v>
      </c>
      <c r="E10332" s="161"/>
      <c r="F10332" s="162"/>
      <c r="G10332" s="147"/>
      <c r="H10332" s="146"/>
      <c r="J10332" s="146"/>
      <c r="L10332" s="150"/>
      <c r="N10332" s="163"/>
      <c r="O10332" s="146"/>
      <c r="P10332" s="146"/>
      <c r="Q10332" s="146"/>
      <c r="R10332" s="34"/>
      <c r="S10332" s="35"/>
      <c r="T10332" s="147"/>
    </row>
    <row r="10333">
      <c r="A10333" s="147"/>
      <c r="B10333" s="64"/>
      <c r="C10333" s="147" t="s">
        <v>217</v>
      </c>
      <c r="E10333" s="161"/>
      <c r="F10333" s="162"/>
      <c r="G10333" s="147"/>
      <c r="H10333" s="146"/>
      <c r="J10333" s="146"/>
      <c r="L10333" s="150"/>
      <c r="N10333" s="163"/>
      <c r="O10333" s="146"/>
      <c r="P10333" s="146"/>
      <c r="Q10333" s="146"/>
      <c r="R10333" s="34"/>
      <c r="S10333" s="35"/>
      <c r="T10333" s="147"/>
    </row>
    <row r="10334">
      <c r="A10334" s="147"/>
      <c r="B10334" s="64"/>
      <c r="C10334" s="147" t="s">
        <v>217</v>
      </c>
      <c r="E10334" s="161"/>
      <c r="F10334" s="162"/>
      <c r="G10334" s="147"/>
      <c r="H10334" s="146"/>
      <c r="J10334" s="146"/>
      <c r="L10334" s="150"/>
      <c r="N10334" s="163"/>
      <c r="O10334" s="146"/>
      <c r="P10334" s="146"/>
      <c r="Q10334" s="146"/>
      <c r="R10334" s="34"/>
      <c r="S10334" s="35"/>
      <c r="T10334" s="147"/>
    </row>
    <row r="10335">
      <c r="A10335" s="147"/>
      <c r="B10335" s="64"/>
      <c r="C10335" s="147" t="s">
        <v>217</v>
      </c>
      <c r="E10335" s="161"/>
      <c r="F10335" s="162"/>
      <c r="G10335" s="147"/>
      <c r="H10335" s="146"/>
      <c r="J10335" s="146"/>
      <c r="L10335" s="150"/>
      <c r="N10335" s="163"/>
      <c r="O10335" s="146"/>
      <c r="P10335" s="146"/>
      <c r="Q10335" s="146"/>
      <c r="R10335" s="34"/>
      <c r="S10335" s="35"/>
      <c r="T10335" s="147"/>
    </row>
    <row r="10336">
      <c r="A10336" s="147"/>
      <c r="B10336" s="64"/>
      <c r="C10336" s="147" t="s">
        <v>217</v>
      </c>
      <c r="E10336" s="161"/>
      <c r="F10336" s="162"/>
      <c r="G10336" s="147"/>
      <c r="H10336" s="146"/>
      <c r="J10336" s="146"/>
      <c r="L10336" s="150"/>
      <c r="N10336" s="163"/>
      <c r="O10336" s="146"/>
      <c r="P10336" s="146"/>
      <c r="Q10336" s="146"/>
      <c r="R10336" s="34"/>
      <c r="S10336" s="35"/>
      <c r="T10336" s="147"/>
    </row>
    <row r="10337">
      <c r="A10337" s="147"/>
      <c r="B10337" s="64"/>
      <c r="C10337" s="147" t="s">
        <v>217</v>
      </c>
      <c r="E10337" s="161"/>
      <c r="F10337" s="162"/>
      <c r="G10337" s="147"/>
      <c r="H10337" s="146"/>
      <c r="J10337" s="146"/>
      <c r="L10337" s="150"/>
      <c r="N10337" s="163"/>
      <c r="O10337" s="146"/>
      <c r="P10337" s="146"/>
      <c r="Q10337" s="146"/>
      <c r="R10337" s="34"/>
      <c r="S10337" s="35"/>
      <c r="T10337" s="147"/>
    </row>
    <row r="10338">
      <c r="A10338" s="147"/>
      <c r="B10338" s="64"/>
      <c r="C10338" s="147" t="s">
        <v>217</v>
      </c>
      <c r="E10338" s="161"/>
      <c r="F10338" s="162"/>
      <c r="G10338" s="147"/>
      <c r="H10338" s="146"/>
      <c r="J10338" s="146"/>
      <c r="L10338" s="150"/>
      <c r="N10338" s="163"/>
      <c r="O10338" s="146"/>
      <c r="P10338" s="146"/>
      <c r="Q10338" s="146"/>
      <c r="R10338" s="34"/>
      <c r="S10338" s="35"/>
      <c r="T10338" s="147"/>
    </row>
    <row r="10339">
      <c r="A10339" s="147"/>
      <c r="B10339" s="64"/>
      <c r="C10339" s="147" t="s">
        <v>217</v>
      </c>
      <c r="E10339" s="161"/>
      <c r="F10339" s="162"/>
      <c r="G10339" s="147"/>
      <c r="H10339" s="146"/>
      <c r="J10339" s="146"/>
      <c r="L10339" s="150"/>
      <c r="N10339" s="163"/>
      <c r="O10339" s="146"/>
      <c r="P10339" s="146"/>
      <c r="Q10339" s="146"/>
      <c r="R10339" s="34"/>
      <c r="S10339" s="35"/>
      <c r="T10339" s="147"/>
    </row>
    <row r="10340">
      <c r="A10340" s="147"/>
      <c r="B10340" s="64"/>
      <c r="C10340" s="147" t="s">
        <v>217</v>
      </c>
      <c r="E10340" s="161"/>
      <c r="F10340" s="162"/>
      <c r="G10340" s="147"/>
      <c r="H10340" s="146"/>
      <c r="J10340" s="146"/>
      <c r="L10340" s="150"/>
      <c r="N10340" s="163"/>
      <c r="O10340" s="146"/>
      <c r="P10340" s="146"/>
      <c r="Q10340" s="146"/>
      <c r="R10340" s="34"/>
      <c r="S10340" s="35"/>
      <c r="T10340" s="147"/>
    </row>
    <row r="10341">
      <c r="A10341" s="147"/>
      <c r="B10341" s="64"/>
      <c r="C10341" s="147" t="s">
        <v>217</v>
      </c>
      <c r="E10341" s="161"/>
      <c r="F10341" s="162"/>
      <c r="G10341" s="147"/>
      <c r="H10341" s="146"/>
      <c r="J10341" s="146"/>
      <c r="L10341" s="150"/>
      <c r="N10341" s="163"/>
      <c r="O10341" s="146"/>
      <c r="P10341" s="146"/>
      <c r="Q10341" s="146"/>
      <c r="R10341" s="34"/>
      <c r="S10341" s="35"/>
      <c r="T10341" s="147"/>
    </row>
    <row r="10342">
      <c r="A10342" s="147"/>
      <c r="B10342" s="64"/>
      <c r="C10342" s="147" t="s">
        <v>217</v>
      </c>
      <c r="E10342" s="161"/>
      <c r="F10342" s="162"/>
      <c r="G10342" s="147"/>
      <c r="H10342" s="146"/>
      <c r="J10342" s="146"/>
      <c r="L10342" s="150"/>
      <c r="N10342" s="163"/>
      <c r="O10342" s="146"/>
      <c r="P10342" s="146"/>
      <c r="Q10342" s="146"/>
      <c r="R10342" s="34"/>
      <c r="S10342" s="35"/>
      <c r="T10342" s="147"/>
    </row>
    <row r="10343">
      <c r="A10343" s="147"/>
      <c r="B10343" s="64"/>
      <c r="C10343" s="147" t="s">
        <v>217</v>
      </c>
      <c r="E10343" s="161"/>
      <c r="F10343" s="162"/>
      <c r="G10343" s="147"/>
      <c r="H10343" s="146"/>
      <c r="J10343" s="146"/>
      <c r="L10343" s="150"/>
      <c r="N10343" s="163"/>
      <c r="O10343" s="146"/>
      <c r="P10343" s="146"/>
      <c r="Q10343" s="146"/>
      <c r="R10343" s="34"/>
      <c r="S10343" s="35"/>
      <c r="T10343" s="147"/>
    </row>
    <row r="10344">
      <c r="A10344" s="147"/>
      <c r="B10344" s="64"/>
      <c r="C10344" s="147" t="s">
        <v>217</v>
      </c>
      <c r="E10344" s="161"/>
      <c r="F10344" s="162"/>
      <c r="G10344" s="147"/>
      <c r="H10344" s="146"/>
      <c r="J10344" s="146"/>
      <c r="L10344" s="150"/>
      <c r="N10344" s="163"/>
      <c r="O10344" s="146"/>
      <c r="P10344" s="146"/>
      <c r="Q10344" s="146"/>
      <c r="R10344" s="34"/>
      <c r="S10344" s="35"/>
      <c r="T10344" s="147"/>
    </row>
    <row r="10345">
      <c r="A10345" s="147"/>
      <c r="B10345" s="64"/>
      <c r="C10345" s="147" t="s">
        <v>217</v>
      </c>
      <c r="E10345" s="161"/>
      <c r="F10345" s="162"/>
      <c r="G10345" s="147"/>
      <c r="H10345" s="146"/>
      <c r="J10345" s="146"/>
      <c r="L10345" s="150"/>
      <c r="N10345" s="163"/>
      <c r="O10345" s="146"/>
      <c r="P10345" s="146"/>
      <c r="Q10345" s="146"/>
      <c r="R10345" s="34"/>
      <c r="S10345" s="35"/>
      <c r="T10345" s="147"/>
    </row>
    <row r="10346">
      <c r="A10346" s="147"/>
      <c r="B10346" s="64"/>
      <c r="C10346" s="147" t="s">
        <v>217</v>
      </c>
      <c r="E10346" s="161"/>
      <c r="F10346" s="162"/>
      <c r="G10346" s="147"/>
      <c r="H10346" s="146"/>
      <c r="J10346" s="146"/>
      <c r="L10346" s="150"/>
      <c r="N10346" s="163"/>
      <c r="O10346" s="146"/>
      <c r="P10346" s="146"/>
      <c r="Q10346" s="146"/>
      <c r="R10346" s="34"/>
      <c r="S10346" s="35"/>
      <c r="T10346" s="147"/>
    </row>
    <row r="10347">
      <c r="A10347" s="147"/>
      <c r="B10347" s="64"/>
      <c r="C10347" s="147" t="s">
        <v>217</v>
      </c>
      <c r="E10347" s="161"/>
      <c r="F10347" s="162"/>
      <c r="G10347" s="147"/>
      <c r="H10347" s="146"/>
      <c r="J10347" s="146"/>
      <c r="L10347" s="150"/>
      <c r="N10347" s="163"/>
      <c r="O10347" s="146"/>
      <c r="P10347" s="146"/>
      <c r="Q10347" s="146"/>
      <c r="R10347" s="34"/>
      <c r="S10347" s="35"/>
      <c r="T10347" s="147"/>
    </row>
    <row r="10348">
      <c r="A10348" s="147"/>
      <c r="B10348" s="64"/>
      <c r="C10348" s="147" t="s">
        <v>217</v>
      </c>
      <c r="E10348" s="161"/>
      <c r="F10348" s="162"/>
      <c r="G10348" s="147"/>
      <c r="H10348" s="146"/>
      <c r="J10348" s="146"/>
      <c r="L10348" s="150"/>
      <c r="N10348" s="163"/>
      <c r="O10348" s="146"/>
      <c r="P10348" s="146"/>
      <c r="Q10348" s="146"/>
      <c r="R10348" s="34"/>
      <c r="S10348" s="35"/>
      <c r="T10348" s="147"/>
    </row>
    <row r="10349">
      <c r="A10349" s="147"/>
      <c r="B10349" s="64"/>
      <c r="C10349" s="147" t="s">
        <v>217</v>
      </c>
      <c r="E10349" s="161"/>
      <c r="F10349" s="162"/>
      <c r="G10349" s="147"/>
      <c r="H10349" s="146"/>
      <c r="J10349" s="146"/>
      <c r="L10349" s="150"/>
      <c r="N10349" s="163"/>
      <c r="O10349" s="146"/>
      <c r="P10349" s="146"/>
      <c r="Q10349" s="146"/>
      <c r="R10349" s="34"/>
      <c r="S10349" s="35"/>
      <c r="T10349" s="147"/>
    </row>
    <row r="10350">
      <c r="A10350" s="147"/>
      <c r="B10350" s="64"/>
      <c r="C10350" s="147" t="s">
        <v>217</v>
      </c>
      <c r="E10350" s="161"/>
      <c r="F10350" s="162"/>
      <c r="G10350" s="147"/>
      <c r="H10350" s="146"/>
      <c r="J10350" s="146"/>
      <c r="L10350" s="150"/>
      <c r="N10350" s="163"/>
      <c r="O10350" s="146"/>
      <c r="P10350" s="146"/>
      <c r="Q10350" s="146"/>
      <c r="R10350" s="34"/>
      <c r="S10350" s="35"/>
      <c r="T10350" s="147"/>
    </row>
    <row r="10351">
      <c r="A10351" s="147"/>
      <c r="B10351" s="64"/>
      <c r="C10351" s="147" t="s">
        <v>217</v>
      </c>
      <c r="E10351" s="161"/>
      <c r="F10351" s="162"/>
      <c r="G10351" s="147"/>
      <c r="H10351" s="146"/>
      <c r="J10351" s="146"/>
      <c r="L10351" s="150"/>
      <c r="N10351" s="163"/>
      <c r="O10351" s="146"/>
      <c r="P10351" s="146"/>
      <c r="Q10351" s="146"/>
      <c r="R10351" s="34"/>
      <c r="S10351" s="35"/>
      <c r="T10351" s="147"/>
    </row>
    <row r="10352">
      <c r="A10352" s="147"/>
      <c r="B10352" s="64"/>
      <c r="C10352" s="147" t="s">
        <v>217</v>
      </c>
      <c r="E10352" s="161"/>
      <c r="F10352" s="162"/>
      <c r="G10352" s="147"/>
      <c r="H10352" s="146"/>
      <c r="J10352" s="146"/>
      <c r="L10352" s="150"/>
      <c r="N10352" s="163"/>
      <c r="O10352" s="146"/>
      <c r="P10352" s="146"/>
      <c r="Q10352" s="146"/>
      <c r="R10352" s="34"/>
      <c r="S10352" s="35"/>
      <c r="T10352" s="147"/>
    </row>
    <row r="10353">
      <c r="A10353" s="147"/>
      <c r="B10353" s="64"/>
      <c r="C10353" s="147" t="s">
        <v>217</v>
      </c>
      <c r="E10353" s="161"/>
      <c r="F10353" s="162"/>
      <c r="G10353" s="147"/>
      <c r="H10353" s="146"/>
      <c r="J10353" s="146"/>
      <c r="L10353" s="150"/>
      <c r="N10353" s="163"/>
      <c r="O10353" s="146"/>
      <c r="P10353" s="146"/>
      <c r="Q10353" s="146"/>
      <c r="R10353" s="34"/>
      <c r="S10353" s="35"/>
      <c r="T10353" s="147"/>
    </row>
    <row r="10354">
      <c r="A10354" s="147"/>
      <c r="B10354" s="64"/>
      <c r="C10354" s="147" t="s">
        <v>217</v>
      </c>
      <c r="E10354" s="161"/>
      <c r="F10354" s="162"/>
      <c r="G10354" s="147"/>
      <c r="H10354" s="146"/>
      <c r="J10354" s="146"/>
      <c r="L10354" s="150"/>
      <c r="N10354" s="163"/>
      <c r="O10354" s="146"/>
      <c r="P10354" s="146"/>
      <c r="Q10354" s="146"/>
      <c r="R10354" s="34"/>
      <c r="S10354" s="35"/>
      <c r="T10354" s="147"/>
    </row>
    <row r="10355">
      <c r="A10355" s="147"/>
      <c r="B10355" s="64"/>
      <c r="C10355" s="147" t="s">
        <v>217</v>
      </c>
      <c r="E10355" s="161"/>
      <c r="F10355" s="162"/>
      <c r="G10355" s="147"/>
      <c r="H10355" s="146"/>
      <c r="J10355" s="146"/>
      <c r="L10355" s="150"/>
      <c r="N10355" s="163"/>
      <c r="O10355" s="146"/>
      <c r="P10355" s="146"/>
      <c r="Q10355" s="146"/>
      <c r="R10355" s="34"/>
      <c r="S10355" s="35"/>
      <c r="T10355" s="147"/>
    </row>
    <row r="10356">
      <c r="A10356" s="147"/>
      <c r="B10356" s="64"/>
      <c r="C10356" s="147" t="s">
        <v>217</v>
      </c>
      <c r="E10356" s="161"/>
      <c r="F10356" s="162"/>
      <c r="G10356" s="147"/>
      <c r="H10356" s="146"/>
      <c r="J10356" s="146"/>
      <c r="L10356" s="150"/>
      <c r="N10356" s="163"/>
      <c r="O10356" s="146"/>
      <c r="P10356" s="146"/>
      <c r="Q10356" s="146"/>
      <c r="R10356" s="34"/>
      <c r="S10356" s="35"/>
      <c r="T10356" s="147"/>
    </row>
    <row r="10357">
      <c r="A10357" s="147"/>
      <c r="B10357" s="64"/>
      <c r="C10357" s="147" t="s">
        <v>217</v>
      </c>
      <c r="E10357" s="161"/>
      <c r="F10357" s="162"/>
      <c r="G10357" s="147"/>
      <c r="H10357" s="146"/>
      <c r="J10357" s="146"/>
      <c r="L10357" s="150"/>
      <c r="N10357" s="163"/>
      <c r="O10357" s="146"/>
      <c r="P10357" s="146"/>
      <c r="Q10357" s="146"/>
      <c r="R10357" s="34"/>
      <c r="S10357" s="35"/>
      <c r="T10357" s="147"/>
    </row>
    <row r="10358">
      <c r="A10358" s="147"/>
      <c r="B10358" s="64"/>
      <c r="C10358" s="147" t="s">
        <v>217</v>
      </c>
      <c r="E10358" s="161"/>
      <c r="F10358" s="162"/>
      <c r="G10358" s="147"/>
      <c r="H10358" s="146"/>
      <c r="J10358" s="146"/>
      <c r="L10358" s="150"/>
      <c r="N10358" s="163"/>
      <c r="O10358" s="146"/>
      <c r="P10358" s="146"/>
      <c r="Q10358" s="146"/>
      <c r="R10358" s="34"/>
      <c r="S10358" s="35"/>
      <c r="T10358" s="147"/>
    </row>
    <row r="10359">
      <c r="A10359" s="147"/>
      <c r="B10359" s="64"/>
      <c r="C10359" s="147" t="s">
        <v>217</v>
      </c>
      <c r="E10359" s="161"/>
      <c r="F10359" s="162"/>
      <c r="G10359" s="147"/>
      <c r="H10359" s="146"/>
      <c r="J10359" s="146"/>
      <c r="L10359" s="150"/>
      <c r="N10359" s="163"/>
      <c r="O10359" s="146"/>
      <c r="P10359" s="146"/>
      <c r="Q10359" s="146"/>
      <c r="R10359" s="34"/>
      <c r="S10359" s="35"/>
      <c r="T10359" s="147"/>
    </row>
    <row r="10360">
      <c r="A10360" s="147"/>
      <c r="B10360" s="64"/>
      <c r="C10360" s="147" t="s">
        <v>217</v>
      </c>
      <c r="E10360" s="161"/>
      <c r="F10360" s="162"/>
      <c r="G10360" s="147"/>
      <c r="H10360" s="146"/>
      <c r="J10360" s="146"/>
      <c r="L10360" s="150"/>
      <c r="N10360" s="163"/>
      <c r="O10360" s="146"/>
      <c r="P10360" s="146"/>
      <c r="Q10360" s="146"/>
      <c r="R10360" s="34"/>
      <c r="S10360" s="35"/>
      <c r="T10360" s="147"/>
    </row>
    <row r="10361">
      <c r="A10361" s="147"/>
      <c r="B10361" s="64"/>
      <c r="C10361" s="147" t="s">
        <v>217</v>
      </c>
      <c r="E10361" s="161"/>
      <c r="F10361" s="162"/>
      <c r="G10361" s="147"/>
      <c r="H10361" s="146"/>
      <c r="J10361" s="146"/>
      <c r="L10361" s="150"/>
      <c r="N10361" s="163"/>
      <c r="O10361" s="146"/>
      <c r="P10361" s="146"/>
      <c r="Q10361" s="146"/>
      <c r="R10361" s="34"/>
      <c r="S10361" s="35"/>
      <c r="T10361" s="147"/>
    </row>
    <row r="10362">
      <c r="A10362" s="147"/>
      <c r="B10362" s="64"/>
      <c r="C10362" s="147" t="s">
        <v>217</v>
      </c>
      <c r="E10362" s="161"/>
      <c r="F10362" s="162"/>
      <c r="G10362" s="147"/>
      <c r="H10362" s="146"/>
      <c r="J10362" s="146"/>
      <c r="L10362" s="150"/>
      <c r="N10362" s="163"/>
      <c r="O10362" s="146"/>
      <c r="P10362" s="146"/>
      <c r="Q10362" s="146"/>
      <c r="R10362" s="34"/>
      <c r="S10362" s="35"/>
      <c r="T10362" s="147"/>
    </row>
    <row r="10363">
      <c r="A10363" s="147"/>
      <c r="B10363" s="64"/>
      <c r="C10363" s="147" t="s">
        <v>217</v>
      </c>
      <c r="E10363" s="161"/>
      <c r="F10363" s="162"/>
      <c r="G10363" s="147"/>
      <c r="H10363" s="146"/>
      <c r="J10363" s="146"/>
      <c r="L10363" s="150"/>
      <c r="N10363" s="163"/>
      <c r="O10363" s="146"/>
      <c r="P10363" s="146"/>
      <c r="Q10363" s="146"/>
      <c r="R10363" s="34"/>
      <c r="S10363" s="35"/>
      <c r="T10363" s="147"/>
    </row>
    <row r="10364">
      <c r="A10364" s="147"/>
      <c r="B10364" s="64"/>
      <c r="C10364" s="147" t="s">
        <v>217</v>
      </c>
      <c r="E10364" s="161"/>
      <c r="F10364" s="162"/>
      <c r="G10364" s="147"/>
      <c r="H10364" s="146"/>
      <c r="J10364" s="146"/>
      <c r="L10364" s="150"/>
      <c r="N10364" s="163"/>
      <c r="O10364" s="146"/>
      <c r="P10364" s="146"/>
      <c r="Q10364" s="146"/>
      <c r="R10364" s="34"/>
      <c r="S10364" s="35"/>
      <c r="T10364" s="147"/>
    </row>
    <row r="10365">
      <c r="A10365" s="147"/>
      <c r="B10365" s="64"/>
      <c r="C10365" s="147" t="s">
        <v>217</v>
      </c>
      <c r="E10365" s="161"/>
      <c r="F10365" s="162"/>
      <c r="G10365" s="147"/>
      <c r="H10365" s="146"/>
      <c r="J10365" s="146"/>
      <c r="L10365" s="150"/>
      <c r="N10365" s="163"/>
      <c r="O10365" s="146"/>
      <c r="P10365" s="146"/>
      <c r="Q10365" s="146"/>
      <c r="R10365" s="34"/>
      <c r="S10365" s="35"/>
      <c r="T10365" s="147"/>
    </row>
    <row r="10366">
      <c r="A10366" s="147"/>
      <c r="B10366" s="64"/>
      <c r="C10366" s="147" t="s">
        <v>217</v>
      </c>
      <c r="E10366" s="161"/>
      <c r="F10366" s="162"/>
      <c r="G10366" s="147"/>
      <c r="H10366" s="146"/>
      <c r="J10366" s="146"/>
      <c r="L10366" s="150"/>
      <c r="N10366" s="163"/>
      <c r="O10366" s="146"/>
      <c r="P10366" s="146"/>
      <c r="Q10366" s="146"/>
      <c r="R10366" s="34"/>
      <c r="S10366" s="35"/>
      <c r="T10366" s="147"/>
    </row>
    <row r="10367">
      <c r="A10367" s="147"/>
      <c r="B10367" s="64"/>
      <c r="C10367" s="147" t="s">
        <v>217</v>
      </c>
      <c r="E10367" s="161"/>
      <c r="F10367" s="162"/>
      <c r="G10367" s="147"/>
      <c r="H10367" s="146"/>
      <c r="J10367" s="146"/>
      <c r="L10367" s="150"/>
      <c r="N10367" s="163"/>
      <c r="O10367" s="146"/>
      <c r="P10367" s="146"/>
      <c r="Q10367" s="146"/>
      <c r="R10367" s="34"/>
      <c r="S10367" s="35"/>
      <c r="T10367" s="147"/>
    </row>
    <row r="10368">
      <c r="A10368" s="147"/>
      <c r="B10368" s="64"/>
      <c r="C10368" s="147" t="s">
        <v>217</v>
      </c>
      <c r="E10368" s="161"/>
      <c r="F10368" s="162"/>
      <c r="G10368" s="147"/>
      <c r="H10368" s="146"/>
      <c r="J10368" s="146"/>
      <c r="L10368" s="150"/>
      <c r="N10368" s="163"/>
      <c r="O10368" s="146"/>
      <c r="P10368" s="146"/>
      <c r="Q10368" s="146"/>
      <c r="R10368" s="34"/>
      <c r="S10368" s="35"/>
      <c r="T10368" s="147"/>
    </row>
    <row r="10369">
      <c r="A10369" s="147"/>
      <c r="B10369" s="64"/>
      <c r="C10369" s="147" t="s">
        <v>217</v>
      </c>
      <c r="E10369" s="161"/>
      <c r="F10369" s="162"/>
      <c r="G10369" s="147"/>
      <c r="H10369" s="146"/>
      <c r="J10369" s="146"/>
      <c r="L10369" s="150"/>
      <c r="N10369" s="163"/>
      <c r="O10369" s="146"/>
      <c r="P10369" s="146"/>
      <c r="Q10369" s="146"/>
      <c r="R10369" s="34"/>
      <c r="S10369" s="35"/>
      <c r="T10369" s="147"/>
    </row>
    <row r="10370">
      <c r="A10370" s="147"/>
      <c r="B10370" s="64"/>
      <c r="C10370" s="147" t="s">
        <v>217</v>
      </c>
      <c r="E10370" s="161"/>
      <c r="F10370" s="162"/>
      <c r="G10370" s="147"/>
      <c r="H10370" s="146"/>
      <c r="J10370" s="146"/>
      <c r="L10370" s="150"/>
      <c r="N10370" s="163"/>
      <c r="O10370" s="146"/>
      <c r="P10370" s="146"/>
      <c r="Q10370" s="146"/>
      <c r="R10370" s="34"/>
      <c r="S10370" s="35"/>
      <c r="T10370" s="147"/>
    </row>
    <row r="10371">
      <c r="A10371" s="147"/>
      <c r="B10371" s="64"/>
      <c r="C10371" s="147" t="s">
        <v>217</v>
      </c>
      <c r="E10371" s="161"/>
      <c r="F10371" s="162"/>
      <c r="G10371" s="147"/>
      <c r="H10371" s="146"/>
      <c r="J10371" s="146"/>
      <c r="L10371" s="150"/>
      <c r="N10371" s="163"/>
      <c r="O10371" s="146"/>
      <c r="P10371" s="146"/>
      <c r="Q10371" s="146"/>
      <c r="R10371" s="34"/>
      <c r="S10371" s="35"/>
      <c r="T10371" s="147"/>
    </row>
    <row r="10372">
      <c r="A10372" s="147"/>
      <c r="B10372" s="64"/>
      <c r="C10372" s="147" t="s">
        <v>217</v>
      </c>
      <c r="E10372" s="161"/>
      <c r="F10372" s="162"/>
      <c r="G10372" s="147"/>
      <c r="H10372" s="146"/>
      <c r="J10372" s="146"/>
      <c r="L10372" s="150"/>
      <c r="N10372" s="163"/>
      <c r="O10372" s="146"/>
      <c r="P10372" s="146"/>
      <c r="Q10372" s="146"/>
      <c r="R10372" s="34"/>
      <c r="S10372" s="35"/>
      <c r="T10372" s="147"/>
    </row>
    <row r="10373">
      <c r="A10373" s="147"/>
      <c r="B10373" s="64"/>
      <c r="C10373" s="147" t="s">
        <v>217</v>
      </c>
      <c r="E10373" s="161"/>
      <c r="F10373" s="162"/>
      <c r="G10373" s="147"/>
      <c r="H10373" s="146"/>
      <c r="J10373" s="146"/>
      <c r="L10373" s="150"/>
      <c r="N10373" s="163"/>
      <c r="O10373" s="146"/>
      <c r="P10373" s="146"/>
      <c r="Q10373" s="146"/>
      <c r="R10373" s="34"/>
      <c r="S10373" s="35"/>
      <c r="T10373" s="147"/>
    </row>
    <row r="10374">
      <c r="A10374" s="147"/>
      <c r="B10374" s="64"/>
      <c r="C10374" s="147" t="s">
        <v>217</v>
      </c>
      <c r="E10374" s="161"/>
      <c r="F10374" s="162"/>
      <c r="G10374" s="147"/>
      <c r="H10374" s="146"/>
      <c r="J10374" s="146"/>
      <c r="L10374" s="150"/>
      <c r="N10374" s="163"/>
      <c r="O10374" s="146"/>
      <c r="P10374" s="146"/>
      <c r="Q10374" s="146"/>
      <c r="R10374" s="34"/>
      <c r="S10374" s="35"/>
      <c r="T10374" s="147"/>
    </row>
    <row r="10375">
      <c r="A10375" s="147"/>
      <c r="B10375" s="64"/>
      <c r="C10375" s="147" t="s">
        <v>217</v>
      </c>
      <c r="E10375" s="161"/>
      <c r="F10375" s="162"/>
      <c r="G10375" s="147"/>
      <c r="H10375" s="146"/>
      <c r="J10375" s="146"/>
      <c r="L10375" s="150"/>
      <c r="N10375" s="163"/>
      <c r="O10375" s="146"/>
      <c r="P10375" s="146"/>
      <c r="Q10375" s="146"/>
      <c r="R10375" s="34"/>
      <c r="S10375" s="35"/>
      <c r="T10375" s="147"/>
    </row>
    <row r="10376">
      <c r="A10376" s="147"/>
      <c r="B10376" s="64"/>
      <c r="C10376" s="147" t="s">
        <v>217</v>
      </c>
      <c r="E10376" s="161"/>
      <c r="F10376" s="162"/>
      <c r="G10376" s="147"/>
      <c r="H10376" s="146"/>
      <c r="J10376" s="146"/>
      <c r="L10376" s="150"/>
      <c r="N10376" s="163"/>
      <c r="O10376" s="146"/>
      <c r="P10376" s="146"/>
      <c r="Q10376" s="146"/>
      <c r="R10376" s="34"/>
      <c r="S10376" s="35"/>
      <c r="T10376" s="147"/>
    </row>
    <row r="10377">
      <c r="A10377" s="147"/>
      <c r="B10377" s="64"/>
      <c r="C10377" s="147" t="s">
        <v>217</v>
      </c>
      <c r="E10377" s="161"/>
      <c r="F10377" s="162"/>
      <c r="G10377" s="147"/>
      <c r="H10377" s="146"/>
      <c r="J10377" s="146"/>
      <c r="L10377" s="150"/>
      <c r="N10377" s="163"/>
      <c r="O10377" s="146"/>
      <c r="P10377" s="146"/>
      <c r="Q10377" s="146"/>
      <c r="R10377" s="34"/>
      <c r="S10377" s="35"/>
      <c r="T10377" s="147"/>
    </row>
    <row r="10378">
      <c r="A10378" s="147"/>
      <c r="B10378" s="64"/>
      <c r="C10378" s="147" t="s">
        <v>217</v>
      </c>
      <c r="E10378" s="161"/>
      <c r="F10378" s="162"/>
      <c r="G10378" s="147"/>
      <c r="H10378" s="146"/>
      <c r="J10378" s="146"/>
      <c r="L10378" s="150"/>
      <c r="N10378" s="163"/>
      <c r="O10378" s="146"/>
      <c r="P10378" s="146"/>
      <c r="Q10378" s="146"/>
      <c r="R10378" s="34"/>
      <c r="S10378" s="35"/>
      <c r="T10378" s="147"/>
    </row>
    <row r="10379">
      <c r="A10379" s="147"/>
      <c r="B10379" s="64"/>
      <c r="C10379" s="147" t="s">
        <v>217</v>
      </c>
      <c r="E10379" s="161"/>
      <c r="F10379" s="162"/>
      <c r="G10379" s="147"/>
      <c r="H10379" s="146"/>
      <c r="J10379" s="146"/>
      <c r="L10379" s="150"/>
      <c r="N10379" s="163"/>
      <c r="O10379" s="146"/>
      <c r="P10379" s="146"/>
      <c r="Q10379" s="146"/>
      <c r="R10379" s="34"/>
      <c r="S10379" s="35"/>
      <c r="T10379" s="147"/>
    </row>
    <row r="10380">
      <c r="A10380" s="147"/>
      <c r="B10380" s="64"/>
      <c r="C10380" s="147" t="s">
        <v>217</v>
      </c>
      <c r="E10380" s="161"/>
      <c r="F10380" s="162"/>
      <c r="G10380" s="147"/>
      <c r="H10380" s="146"/>
      <c r="J10380" s="146"/>
      <c r="L10380" s="150"/>
      <c r="N10380" s="163"/>
      <c r="O10380" s="146"/>
      <c r="P10380" s="146"/>
      <c r="Q10380" s="146"/>
      <c r="R10380" s="34"/>
      <c r="S10380" s="35"/>
      <c r="T10380" s="147"/>
    </row>
    <row r="10381">
      <c r="A10381" s="147"/>
      <c r="B10381" s="64"/>
      <c r="C10381" s="147" t="s">
        <v>217</v>
      </c>
      <c r="E10381" s="161"/>
      <c r="F10381" s="162"/>
      <c r="G10381" s="147"/>
      <c r="H10381" s="146"/>
      <c r="J10381" s="146"/>
      <c r="L10381" s="150"/>
      <c r="N10381" s="163"/>
      <c r="O10381" s="146"/>
      <c r="P10381" s="146"/>
      <c r="Q10381" s="146"/>
      <c r="R10381" s="34"/>
      <c r="S10381" s="35"/>
      <c r="T10381" s="147"/>
    </row>
    <row r="10382">
      <c r="A10382" s="147"/>
      <c r="B10382" s="64"/>
      <c r="C10382" s="147" t="s">
        <v>217</v>
      </c>
      <c r="E10382" s="161"/>
      <c r="F10382" s="162"/>
      <c r="G10382" s="147"/>
      <c r="H10382" s="146"/>
      <c r="J10382" s="146"/>
      <c r="L10382" s="150"/>
      <c r="N10382" s="163"/>
      <c r="O10382" s="146"/>
      <c r="P10382" s="146"/>
      <c r="Q10382" s="146"/>
      <c r="R10382" s="34"/>
      <c r="S10382" s="35"/>
      <c r="T10382" s="147"/>
    </row>
    <row r="10383">
      <c r="A10383" s="147"/>
      <c r="B10383" s="64"/>
      <c r="C10383" s="147" t="s">
        <v>217</v>
      </c>
      <c r="E10383" s="161"/>
      <c r="F10383" s="162"/>
      <c r="G10383" s="147"/>
      <c r="H10383" s="146"/>
      <c r="J10383" s="146"/>
      <c r="L10383" s="150"/>
      <c r="N10383" s="163"/>
      <c r="O10383" s="146"/>
      <c r="P10383" s="146"/>
      <c r="Q10383" s="146"/>
      <c r="R10383" s="34"/>
      <c r="S10383" s="35"/>
      <c r="T10383" s="147"/>
    </row>
    <row r="10384">
      <c r="A10384" s="147"/>
      <c r="B10384" s="64"/>
      <c r="C10384" s="147" t="s">
        <v>217</v>
      </c>
      <c r="E10384" s="161"/>
      <c r="F10384" s="162"/>
      <c r="G10384" s="147"/>
      <c r="H10384" s="146"/>
      <c r="J10384" s="146"/>
      <c r="L10384" s="150"/>
      <c r="N10384" s="163"/>
      <c r="O10384" s="146"/>
      <c r="P10384" s="146"/>
      <c r="Q10384" s="146"/>
      <c r="R10384" s="34"/>
      <c r="S10384" s="35"/>
      <c r="T10384" s="147"/>
    </row>
    <row r="10385">
      <c r="A10385" s="147"/>
      <c r="B10385" s="64"/>
      <c r="C10385" s="147" t="s">
        <v>217</v>
      </c>
      <c r="E10385" s="161"/>
      <c r="F10385" s="162"/>
      <c r="G10385" s="147"/>
      <c r="H10385" s="146"/>
      <c r="J10385" s="146"/>
      <c r="L10385" s="150"/>
      <c r="N10385" s="163"/>
      <c r="O10385" s="146"/>
      <c r="P10385" s="146"/>
      <c r="Q10385" s="146"/>
      <c r="R10385" s="34"/>
      <c r="S10385" s="35"/>
      <c r="T10385" s="147"/>
    </row>
    <row r="10386">
      <c r="A10386" s="147"/>
      <c r="B10386" s="64"/>
      <c r="C10386" s="147" t="s">
        <v>217</v>
      </c>
      <c r="E10386" s="161"/>
      <c r="F10386" s="162"/>
      <c r="G10386" s="147"/>
      <c r="H10386" s="146"/>
      <c r="J10386" s="146"/>
      <c r="L10386" s="150"/>
      <c r="N10386" s="163"/>
      <c r="O10386" s="146"/>
      <c r="P10386" s="146"/>
      <c r="Q10386" s="146"/>
      <c r="R10386" s="34"/>
      <c r="S10386" s="35"/>
      <c r="T10386" s="147"/>
    </row>
    <row r="10387">
      <c r="A10387" s="147"/>
      <c r="B10387" s="64"/>
      <c r="C10387" s="147" t="s">
        <v>217</v>
      </c>
      <c r="E10387" s="161"/>
      <c r="F10387" s="162"/>
      <c r="G10387" s="147"/>
      <c r="H10387" s="146"/>
      <c r="J10387" s="146"/>
      <c r="L10387" s="150"/>
      <c r="N10387" s="163"/>
      <c r="O10387" s="146"/>
      <c r="P10387" s="146"/>
      <c r="Q10387" s="146"/>
      <c r="R10387" s="34"/>
      <c r="S10387" s="35"/>
      <c r="T10387" s="147"/>
    </row>
    <row r="10388">
      <c r="A10388" s="147"/>
      <c r="B10388" s="64"/>
      <c r="C10388" s="147" t="s">
        <v>217</v>
      </c>
      <c r="E10388" s="161"/>
      <c r="F10388" s="162"/>
      <c r="G10388" s="147"/>
      <c r="H10388" s="146"/>
      <c r="J10388" s="146"/>
      <c r="L10388" s="150"/>
      <c r="N10388" s="163"/>
      <c r="O10388" s="146"/>
      <c r="P10388" s="146"/>
      <c r="Q10388" s="146"/>
      <c r="R10388" s="34"/>
      <c r="S10388" s="35"/>
      <c r="T10388" s="147"/>
    </row>
    <row r="10389">
      <c r="A10389" s="147"/>
      <c r="B10389" s="64"/>
      <c r="C10389" s="147" t="s">
        <v>217</v>
      </c>
      <c r="E10389" s="161"/>
      <c r="F10389" s="162"/>
      <c r="G10389" s="147"/>
      <c r="H10389" s="146"/>
      <c r="J10389" s="146"/>
      <c r="L10389" s="150"/>
      <c r="N10389" s="163"/>
      <c r="O10389" s="146"/>
      <c r="P10389" s="146"/>
      <c r="Q10389" s="146"/>
      <c r="R10389" s="34"/>
      <c r="S10389" s="35"/>
      <c r="T10389" s="147"/>
    </row>
    <row r="10390">
      <c r="A10390" s="147"/>
      <c r="B10390" s="64"/>
      <c r="C10390" s="147" t="s">
        <v>217</v>
      </c>
      <c r="E10390" s="161"/>
      <c r="F10390" s="162"/>
      <c r="G10390" s="147"/>
      <c r="H10390" s="146"/>
      <c r="J10390" s="146"/>
      <c r="L10390" s="150"/>
      <c r="N10390" s="163"/>
      <c r="O10390" s="146"/>
      <c r="P10390" s="146"/>
      <c r="Q10390" s="146"/>
      <c r="R10390" s="34"/>
      <c r="S10390" s="35"/>
      <c r="T10390" s="147"/>
    </row>
    <row r="10391">
      <c r="A10391" s="147"/>
      <c r="B10391" s="64"/>
      <c r="C10391" s="147" t="s">
        <v>217</v>
      </c>
      <c r="E10391" s="161"/>
      <c r="F10391" s="162"/>
      <c r="G10391" s="147"/>
      <c r="H10391" s="146"/>
      <c r="J10391" s="146"/>
      <c r="L10391" s="150"/>
      <c r="N10391" s="163"/>
      <c r="O10391" s="146"/>
      <c r="P10391" s="146"/>
      <c r="Q10391" s="146"/>
      <c r="R10391" s="34"/>
      <c r="S10391" s="35"/>
      <c r="T10391" s="147"/>
    </row>
    <row r="10392">
      <c r="A10392" s="147"/>
      <c r="B10392" s="64"/>
      <c r="C10392" s="147" t="s">
        <v>217</v>
      </c>
      <c r="E10392" s="161"/>
      <c r="F10392" s="162"/>
      <c r="G10392" s="147"/>
      <c r="H10392" s="146"/>
      <c r="J10392" s="146"/>
      <c r="L10392" s="150"/>
      <c r="N10392" s="163"/>
      <c r="O10392" s="146"/>
      <c r="P10392" s="146"/>
      <c r="Q10392" s="146"/>
      <c r="R10392" s="34"/>
      <c r="S10392" s="35"/>
      <c r="T10392" s="147"/>
    </row>
    <row r="10393">
      <c r="A10393" s="147"/>
      <c r="B10393" s="64"/>
      <c r="C10393" s="147" t="s">
        <v>217</v>
      </c>
      <c r="E10393" s="161"/>
      <c r="F10393" s="162"/>
      <c r="G10393" s="147"/>
      <c r="H10393" s="146"/>
      <c r="J10393" s="146"/>
      <c r="L10393" s="150"/>
      <c r="N10393" s="163"/>
      <c r="O10393" s="146"/>
      <c r="P10393" s="146"/>
      <c r="Q10393" s="146"/>
      <c r="R10393" s="34"/>
      <c r="S10393" s="35"/>
      <c r="T10393" s="147"/>
    </row>
    <row r="10394">
      <c r="A10394" s="147"/>
      <c r="B10394" s="64"/>
      <c r="C10394" s="147" t="s">
        <v>217</v>
      </c>
      <c r="E10394" s="161"/>
      <c r="F10394" s="162"/>
      <c r="G10394" s="147"/>
      <c r="H10394" s="146"/>
      <c r="J10394" s="146"/>
      <c r="L10394" s="150"/>
      <c r="N10394" s="163"/>
      <c r="O10394" s="146"/>
      <c r="P10394" s="146"/>
      <c r="Q10394" s="146"/>
      <c r="R10394" s="34"/>
      <c r="S10394" s="35"/>
      <c r="T10394" s="147"/>
    </row>
    <row r="10395">
      <c r="A10395" s="147"/>
      <c r="B10395" s="64"/>
      <c r="C10395" s="147" t="s">
        <v>217</v>
      </c>
      <c r="E10395" s="161"/>
      <c r="F10395" s="162"/>
      <c r="G10395" s="147"/>
      <c r="H10395" s="146"/>
      <c r="J10395" s="146"/>
      <c r="L10395" s="150"/>
      <c r="N10395" s="163"/>
      <c r="O10395" s="146"/>
      <c r="P10395" s="146"/>
      <c r="Q10395" s="146"/>
      <c r="R10395" s="34"/>
      <c r="S10395" s="35"/>
      <c r="T10395" s="147"/>
    </row>
    <row r="10396">
      <c r="A10396" s="147"/>
      <c r="B10396" s="64"/>
      <c r="C10396" s="147" t="s">
        <v>217</v>
      </c>
      <c r="E10396" s="161"/>
      <c r="F10396" s="162"/>
      <c r="G10396" s="147"/>
      <c r="H10396" s="146"/>
      <c r="J10396" s="146"/>
      <c r="L10396" s="150"/>
      <c r="N10396" s="163"/>
      <c r="O10396" s="146"/>
      <c r="P10396" s="146"/>
      <c r="Q10396" s="146"/>
      <c r="R10396" s="34"/>
      <c r="S10396" s="35"/>
      <c r="T10396" s="147"/>
    </row>
    <row r="10397">
      <c r="A10397" s="147"/>
      <c r="B10397" s="64"/>
      <c r="C10397" s="147" t="s">
        <v>217</v>
      </c>
      <c r="E10397" s="161"/>
      <c r="F10397" s="162"/>
      <c r="G10397" s="147"/>
      <c r="H10397" s="146"/>
      <c r="J10397" s="146"/>
      <c r="L10397" s="150"/>
      <c r="N10397" s="163"/>
      <c r="O10397" s="146"/>
      <c r="P10397" s="146"/>
      <c r="Q10397" s="146"/>
      <c r="R10397" s="34"/>
      <c r="S10397" s="35"/>
      <c r="T10397" s="147"/>
    </row>
    <row r="10398">
      <c r="A10398" s="147"/>
      <c r="B10398" s="64"/>
      <c r="C10398" s="147" t="s">
        <v>217</v>
      </c>
      <c r="E10398" s="161"/>
      <c r="F10398" s="162"/>
      <c r="G10398" s="147"/>
      <c r="H10398" s="146"/>
      <c r="J10398" s="146"/>
      <c r="L10398" s="150"/>
      <c r="N10398" s="163"/>
      <c r="O10398" s="146"/>
      <c r="P10398" s="146"/>
      <c r="Q10398" s="146"/>
      <c r="R10398" s="34"/>
      <c r="S10398" s="35"/>
      <c r="T10398" s="147"/>
    </row>
    <row r="10399">
      <c r="A10399" s="147"/>
      <c r="B10399" s="64"/>
      <c r="C10399" s="147" t="s">
        <v>217</v>
      </c>
      <c r="E10399" s="161"/>
      <c r="F10399" s="162"/>
      <c r="G10399" s="147"/>
      <c r="H10399" s="146"/>
      <c r="J10399" s="146"/>
      <c r="L10399" s="150"/>
      <c r="N10399" s="163"/>
      <c r="O10399" s="146"/>
      <c r="P10399" s="146"/>
      <c r="Q10399" s="146"/>
      <c r="R10399" s="34"/>
      <c r="S10399" s="35"/>
      <c r="T10399" s="147"/>
    </row>
    <row r="10400">
      <c r="A10400" s="147"/>
      <c r="B10400" s="64"/>
      <c r="C10400" s="147" t="s">
        <v>217</v>
      </c>
      <c r="E10400" s="161"/>
      <c r="F10400" s="162"/>
      <c r="G10400" s="147"/>
      <c r="H10400" s="146"/>
      <c r="J10400" s="146"/>
      <c r="L10400" s="150"/>
      <c r="N10400" s="163"/>
      <c r="O10400" s="146"/>
      <c r="P10400" s="146"/>
      <c r="Q10400" s="146"/>
      <c r="R10400" s="34"/>
      <c r="S10400" s="35"/>
      <c r="T10400" s="147"/>
    </row>
    <row r="10401">
      <c r="A10401" s="147"/>
      <c r="B10401" s="64"/>
      <c r="C10401" s="147" t="s">
        <v>217</v>
      </c>
      <c r="E10401" s="161"/>
      <c r="F10401" s="162"/>
      <c r="G10401" s="147"/>
      <c r="H10401" s="146"/>
      <c r="J10401" s="146"/>
      <c r="L10401" s="150"/>
      <c r="N10401" s="163"/>
      <c r="O10401" s="146"/>
      <c r="P10401" s="146"/>
      <c r="Q10401" s="146"/>
      <c r="R10401" s="34"/>
      <c r="S10401" s="35"/>
      <c r="T10401" s="147"/>
    </row>
    <row r="10402">
      <c r="A10402" s="147"/>
      <c r="B10402" s="64"/>
      <c r="C10402" s="147" t="s">
        <v>217</v>
      </c>
      <c r="E10402" s="161"/>
      <c r="F10402" s="162"/>
      <c r="G10402" s="147"/>
      <c r="H10402" s="146"/>
      <c r="J10402" s="146"/>
      <c r="L10402" s="150"/>
      <c r="N10402" s="163"/>
      <c r="O10402" s="146"/>
      <c r="P10402" s="146"/>
      <c r="Q10402" s="146"/>
      <c r="R10402" s="34"/>
      <c r="S10402" s="35"/>
      <c r="T10402" s="147"/>
    </row>
    <row r="10403">
      <c r="A10403" s="147"/>
      <c r="B10403" s="64"/>
      <c r="C10403" s="147" t="s">
        <v>217</v>
      </c>
      <c r="E10403" s="161"/>
      <c r="F10403" s="162"/>
      <c r="G10403" s="147"/>
      <c r="H10403" s="146"/>
      <c r="J10403" s="146"/>
      <c r="L10403" s="150"/>
      <c r="N10403" s="163"/>
      <c r="O10403" s="146"/>
      <c r="P10403" s="146"/>
      <c r="Q10403" s="146"/>
      <c r="R10403" s="34"/>
      <c r="S10403" s="35"/>
      <c r="T10403" s="147"/>
    </row>
    <row r="10404">
      <c r="A10404" s="147"/>
      <c r="B10404" s="64"/>
      <c r="C10404" s="147" t="s">
        <v>217</v>
      </c>
      <c r="E10404" s="161"/>
      <c r="F10404" s="162"/>
      <c r="G10404" s="147"/>
      <c r="H10404" s="146"/>
      <c r="J10404" s="146"/>
      <c r="L10404" s="150"/>
      <c r="N10404" s="163"/>
      <c r="O10404" s="146"/>
      <c r="P10404" s="146"/>
      <c r="Q10404" s="146"/>
      <c r="R10404" s="34"/>
      <c r="S10404" s="35"/>
      <c r="T10404" s="147"/>
    </row>
    <row r="10405">
      <c r="A10405" s="147"/>
      <c r="B10405" s="64"/>
      <c r="C10405" s="147" t="s">
        <v>217</v>
      </c>
      <c r="E10405" s="161"/>
      <c r="F10405" s="162"/>
      <c r="G10405" s="147"/>
      <c r="H10405" s="146"/>
      <c r="J10405" s="146"/>
      <c r="L10405" s="150"/>
      <c r="N10405" s="163"/>
      <c r="O10405" s="146"/>
      <c r="P10405" s="146"/>
      <c r="Q10405" s="146"/>
      <c r="R10405" s="34"/>
      <c r="S10405" s="35"/>
      <c r="T10405" s="147"/>
    </row>
    <row r="10406">
      <c r="A10406" s="147"/>
      <c r="B10406" s="64"/>
      <c r="C10406" s="147" t="s">
        <v>217</v>
      </c>
      <c r="E10406" s="161"/>
      <c r="F10406" s="162"/>
      <c r="G10406" s="147"/>
      <c r="H10406" s="146"/>
      <c r="J10406" s="146"/>
      <c r="L10406" s="150"/>
      <c r="N10406" s="163"/>
      <c r="O10406" s="146"/>
      <c r="P10406" s="146"/>
      <c r="Q10406" s="146"/>
      <c r="R10406" s="34"/>
      <c r="S10406" s="35"/>
      <c r="T10406" s="147"/>
    </row>
    <row r="10407">
      <c r="A10407" s="147"/>
      <c r="B10407" s="64"/>
      <c r="C10407" s="147" t="s">
        <v>217</v>
      </c>
      <c r="E10407" s="161"/>
      <c r="F10407" s="162"/>
      <c r="G10407" s="147"/>
      <c r="H10407" s="146"/>
      <c r="J10407" s="146"/>
      <c r="L10407" s="150"/>
      <c r="N10407" s="163"/>
      <c r="O10407" s="146"/>
      <c r="P10407" s="146"/>
      <c r="Q10407" s="146"/>
      <c r="R10407" s="34"/>
      <c r="S10407" s="35"/>
      <c r="T10407" s="147"/>
    </row>
    <row r="10408">
      <c r="A10408" s="147"/>
      <c r="B10408" s="64"/>
      <c r="C10408" s="147" t="s">
        <v>217</v>
      </c>
      <c r="E10408" s="161"/>
      <c r="F10408" s="162"/>
      <c r="G10408" s="147"/>
      <c r="H10408" s="146"/>
      <c r="J10408" s="146"/>
      <c r="L10408" s="150"/>
      <c r="N10408" s="163"/>
      <c r="O10408" s="146"/>
      <c r="P10408" s="146"/>
      <c r="Q10408" s="146"/>
      <c r="R10408" s="34"/>
      <c r="S10408" s="35"/>
      <c r="T10408" s="147"/>
    </row>
    <row r="10409">
      <c r="A10409" s="147"/>
      <c r="B10409" s="64"/>
      <c r="C10409" s="147" t="s">
        <v>217</v>
      </c>
      <c r="E10409" s="161"/>
      <c r="F10409" s="162"/>
      <c r="G10409" s="147"/>
      <c r="H10409" s="146"/>
      <c r="J10409" s="146"/>
      <c r="L10409" s="150"/>
      <c r="N10409" s="163"/>
      <c r="O10409" s="146"/>
      <c r="P10409" s="146"/>
      <c r="Q10409" s="146"/>
      <c r="R10409" s="34"/>
      <c r="S10409" s="35"/>
      <c r="T10409" s="147"/>
    </row>
    <row r="10410">
      <c r="A10410" s="147"/>
      <c r="B10410" s="64"/>
      <c r="C10410" s="147" t="s">
        <v>217</v>
      </c>
      <c r="E10410" s="161"/>
      <c r="F10410" s="162"/>
      <c r="G10410" s="147"/>
      <c r="H10410" s="146"/>
      <c r="J10410" s="146"/>
      <c r="L10410" s="150"/>
      <c r="N10410" s="163"/>
      <c r="O10410" s="146"/>
      <c r="P10410" s="146"/>
      <c r="Q10410" s="146"/>
      <c r="R10410" s="34"/>
      <c r="S10410" s="35"/>
      <c r="T10410" s="147"/>
    </row>
    <row r="10411">
      <c r="A10411" s="147"/>
      <c r="B10411" s="64"/>
      <c r="C10411" s="147" t="s">
        <v>217</v>
      </c>
      <c r="E10411" s="161"/>
      <c r="F10411" s="162"/>
      <c r="G10411" s="147"/>
      <c r="H10411" s="146"/>
      <c r="J10411" s="146"/>
      <c r="L10411" s="150"/>
      <c r="N10411" s="163"/>
      <c r="O10411" s="146"/>
      <c r="P10411" s="146"/>
      <c r="Q10411" s="146"/>
      <c r="R10411" s="34"/>
      <c r="S10411" s="35"/>
      <c r="T10411" s="147"/>
    </row>
    <row r="10412">
      <c r="A10412" s="147"/>
      <c r="B10412" s="64"/>
      <c r="C10412" s="147" t="s">
        <v>217</v>
      </c>
      <c r="E10412" s="161"/>
      <c r="F10412" s="162"/>
      <c r="G10412" s="147"/>
      <c r="H10412" s="146"/>
      <c r="J10412" s="146"/>
      <c r="L10412" s="150"/>
      <c r="N10412" s="163"/>
      <c r="O10412" s="146"/>
      <c r="P10412" s="146"/>
      <c r="Q10412" s="146"/>
      <c r="R10412" s="34"/>
      <c r="S10412" s="35"/>
      <c r="T10412" s="147"/>
    </row>
    <row r="10413">
      <c r="A10413" s="147"/>
      <c r="B10413" s="64"/>
      <c r="C10413" s="147" t="s">
        <v>217</v>
      </c>
      <c r="E10413" s="161"/>
      <c r="F10413" s="162"/>
      <c r="G10413" s="147"/>
      <c r="H10413" s="146"/>
      <c r="J10413" s="146"/>
      <c r="L10413" s="150"/>
      <c r="N10413" s="163"/>
      <c r="O10413" s="146"/>
      <c r="P10413" s="146"/>
      <c r="Q10413" s="146"/>
      <c r="R10413" s="34"/>
      <c r="S10413" s="35"/>
      <c r="T10413" s="147"/>
    </row>
    <row r="10414">
      <c r="A10414" s="147"/>
      <c r="B10414" s="64"/>
      <c r="C10414" s="147" t="s">
        <v>217</v>
      </c>
      <c r="E10414" s="161"/>
      <c r="F10414" s="162"/>
      <c r="G10414" s="147"/>
      <c r="H10414" s="146"/>
      <c r="J10414" s="146"/>
      <c r="L10414" s="150"/>
      <c r="N10414" s="163"/>
      <c r="O10414" s="146"/>
      <c r="P10414" s="146"/>
      <c r="Q10414" s="146"/>
      <c r="R10414" s="34"/>
      <c r="S10414" s="35"/>
      <c r="T10414" s="147"/>
    </row>
    <row r="10415">
      <c r="A10415" s="147"/>
      <c r="B10415" s="64"/>
      <c r="C10415" s="147" t="s">
        <v>217</v>
      </c>
      <c r="E10415" s="161"/>
      <c r="F10415" s="162"/>
      <c r="G10415" s="147"/>
      <c r="H10415" s="146"/>
      <c r="J10415" s="146"/>
      <c r="L10415" s="150"/>
      <c r="N10415" s="163"/>
      <c r="O10415" s="146"/>
      <c r="P10415" s="146"/>
      <c r="Q10415" s="146"/>
      <c r="R10415" s="34"/>
      <c r="S10415" s="35"/>
      <c r="T10415" s="147"/>
    </row>
    <row r="10416">
      <c r="A10416" s="147"/>
      <c r="B10416" s="64"/>
      <c r="C10416" s="147" t="s">
        <v>217</v>
      </c>
      <c r="E10416" s="161"/>
      <c r="F10416" s="162"/>
      <c r="G10416" s="147"/>
      <c r="H10416" s="146"/>
      <c r="J10416" s="146"/>
      <c r="L10416" s="150"/>
      <c r="N10416" s="163"/>
      <c r="O10416" s="146"/>
      <c r="P10416" s="146"/>
      <c r="Q10416" s="146"/>
      <c r="R10416" s="34"/>
      <c r="S10416" s="35"/>
      <c r="T10416" s="147"/>
    </row>
    <row r="10417">
      <c r="A10417" s="147"/>
      <c r="B10417" s="64"/>
      <c r="C10417" s="147" t="s">
        <v>217</v>
      </c>
      <c r="E10417" s="161"/>
      <c r="F10417" s="162"/>
      <c r="G10417" s="147"/>
      <c r="H10417" s="146"/>
      <c r="J10417" s="146"/>
      <c r="L10417" s="150"/>
      <c r="N10417" s="163"/>
      <c r="O10417" s="146"/>
      <c r="P10417" s="146"/>
      <c r="Q10417" s="146"/>
      <c r="R10417" s="34"/>
      <c r="S10417" s="35"/>
      <c r="T10417" s="147"/>
    </row>
    <row r="10418">
      <c r="A10418" s="147"/>
      <c r="B10418" s="64"/>
      <c r="C10418" s="147" t="s">
        <v>217</v>
      </c>
      <c r="E10418" s="161"/>
      <c r="F10418" s="162"/>
      <c r="G10418" s="147"/>
      <c r="H10418" s="146"/>
      <c r="J10418" s="146"/>
      <c r="L10418" s="150"/>
      <c r="N10418" s="163"/>
      <c r="O10418" s="146"/>
      <c r="P10418" s="146"/>
      <c r="Q10418" s="146"/>
      <c r="R10418" s="34"/>
      <c r="S10418" s="35"/>
      <c r="T10418" s="147"/>
    </row>
    <row r="10419">
      <c r="A10419" s="147"/>
      <c r="B10419" s="64"/>
      <c r="C10419" s="147" t="s">
        <v>217</v>
      </c>
      <c r="E10419" s="161"/>
      <c r="F10419" s="162"/>
      <c r="G10419" s="147"/>
      <c r="H10419" s="146"/>
      <c r="J10419" s="146"/>
      <c r="L10419" s="150"/>
      <c r="N10419" s="163"/>
      <c r="O10419" s="146"/>
      <c r="P10419" s="146"/>
      <c r="Q10419" s="146"/>
      <c r="R10419" s="34"/>
      <c r="S10419" s="35"/>
      <c r="T10419" s="147"/>
    </row>
    <row r="10420">
      <c r="A10420" s="147"/>
      <c r="B10420" s="64"/>
      <c r="C10420" s="147" t="s">
        <v>217</v>
      </c>
      <c r="E10420" s="161"/>
      <c r="F10420" s="162"/>
      <c r="G10420" s="147"/>
      <c r="H10420" s="146"/>
      <c r="J10420" s="146"/>
      <c r="L10420" s="150"/>
      <c r="N10420" s="163"/>
      <c r="O10420" s="146"/>
      <c r="P10420" s="146"/>
      <c r="Q10420" s="146"/>
      <c r="R10420" s="34"/>
      <c r="S10420" s="35"/>
      <c r="T10420" s="147"/>
    </row>
    <row r="10421">
      <c r="A10421" s="147"/>
      <c r="B10421" s="64"/>
      <c r="C10421" s="147" t="s">
        <v>217</v>
      </c>
      <c r="E10421" s="161"/>
      <c r="F10421" s="162"/>
      <c r="G10421" s="147"/>
      <c r="H10421" s="146"/>
      <c r="J10421" s="146"/>
      <c r="L10421" s="150"/>
      <c r="N10421" s="163"/>
      <c r="O10421" s="146"/>
      <c r="P10421" s="146"/>
      <c r="Q10421" s="146"/>
      <c r="R10421" s="34"/>
      <c r="S10421" s="35"/>
      <c r="T10421" s="147"/>
    </row>
    <row r="10422">
      <c r="A10422" s="147"/>
      <c r="B10422" s="64"/>
      <c r="C10422" s="147" t="s">
        <v>217</v>
      </c>
      <c r="E10422" s="161"/>
      <c r="F10422" s="162"/>
      <c r="G10422" s="147"/>
      <c r="H10422" s="146"/>
      <c r="J10422" s="146"/>
      <c r="L10422" s="150"/>
      <c r="N10422" s="163"/>
      <c r="O10422" s="146"/>
      <c r="P10422" s="146"/>
      <c r="Q10422" s="146"/>
      <c r="R10422" s="34"/>
      <c r="S10422" s="35"/>
      <c r="T10422" s="147"/>
    </row>
    <row r="10423">
      <c r="A10423" s="147"/>
      <c r="B10423" s="64"/>
      <c r="C10423" s="147" t="s">
        <v>217</v>
      </c>
      <c r="E10423" s="161"/>
      <c r="F10423" s="162"/>
      <c r="G10423" s="147"/>
      <c r="H10423" s="146"/>
      <c r="J10423" s="146"/>
      <c r="L10423" s="150"/>
      <c r="N10423" s="163"/>
      <c r="O10423" s="146"/>
      <c r="P10423" s="146"/>
      <c r="Q10423" s="146"/>
      <c r="R10423" s="34"/>
      <c r="S10423" s="35"/>
      <c r="T10423" s="147"/>
    </row>
    <row r="10424">
      <c r="A10424" s="147"/>
      <c r="B10424" s="64"/>
      <c r="C10424" s="147" t="s">
        <v>217</v>
      </c>
      <c r="E10424" s="161"/>
      <c r="F10424" s="162"/>
      <c r="G10424" s="147"/>
      <c r="H10424" s="146"/>
      <c r="J10424" s="146"/>
      <c r="L10424" s="150"/>
      <c r="N10424" s="163"/>
      <c r="O10424" s="146"/>
      <c r="P10424" s="146"/>
      <c r="Q10424" s="146"/>
      <c r="R10424" s="34"/>
      <c r="S10424" s="35"/>
      <c r="T10424" s="147"/>
    </row>
    <row r="10425">
      <c r="A10425" s="147"/>
      <c r="B10425" s="64"/>
      <c r="C10425" s="147" t="s">
        <v>217</v>
      </c>
      <c r="E10425" s="161"/>
      <c r="F10425" s="162"/>
      <c r="G10425" s="147"/>
      <c r="H10425" s="146"/>
      <c r="J10425" s="146"/>
      <c r="L10425" s="150"/>
      <c r="N10425" s="163"/>
      <c r="O10425" s="146"/>
      <c r="P10425" s="146"/>
      <c r="Q10425" s="146"/>
      <c r="R10425" s="34"/>
      <c r="S10425" s="35"/>
      <c r="T10425" s="147"/>
    </row>
    <row r="10426">
      <c r="A10426" s="147"/>
      <c r="B10426" s="64"/>
      <c r="C10426" s="147" t="s">
        <v>217</v>
      </c>
      <c r="E10426" s="161"/>
      <c r="F10426" s="162"/>
      <c r="G10426" s="147"/>
      <c r="H10426" s="146"/>
      <c r="J10426" s="146"/>
      <c r="L10426" s="150"/>
      <c r="N10426" s="163"/>
      <c r="O10426" s="146"/>
      <c r="P10426" s="146"/>
      <c r="Q10426" s="146"/>
      <c r="R10426" s="34"/>
      <c r="S10426" s="35"/>
      <c r="T10426" s="147"/>
    </row>
    <row r="10427">
      <c r="A10427" s="147"/>
      <c r="B10427" s="64"/>
      <c r="C10427" s="147" t="s">
        <v>217</v>
      </c>
      <c r="E10427" s="161"/>
      <c r="F10427" s="162"/>
      <c r="G10427" s="147"/>
      <c r="H10427" s="146"/>
      <c r="J10427" s="146"/>
      <c r="L10427" s="150"/>
      <c r="N10427" s="163"/>
      <c r="O10427" s="146"/>
      <c r="P10427" s="146"/>
      <c r="Q10427" s="146"/>
      <c r="R10427" s="34"/>
      <c r="S10427" s="35"/>
      <c r="T10427" s="147"/>
    </row>
    <row r="10428">
      <c r="A10428" s="147"/>
      <c r="B10428" s="64"/>
      <c r="C10428" s="147" t="s">
        <v>217</v>
      </c>
      <c r="E10428" s="161"/>
      <c r="F10428" s="162"/>
      <c r="G10428" s="147"/>
      <c r="H10428" s="146"/>
      <c r="J10428" s="146"/>
      <c r="L10428" s="150"/>
      <c r="N10428" s="163"/>
      <c r="O10428" s="146"/>
      <c r="P10428" s="146"/>
      <c r="Q10428" s="146"/>
      <c r="R10428" s="34"/>
      <c r="S10428" s="35"/>
      <c r="T10428" s="147"/>
    </row>
    <row r="10429">
      <c r="A10429" s="147"/>
      <c r="B10429" s="64"/>
      <c r="C10429" s="147" t="s">
        <v>217</v>
      </c>
      <c r="E10429" s="161"/>
      <c r="F10429" s="162"/>
      <c r="G10429" s="147"/>
      <c r="H10429" s="146"/>
      <c r="J10429" s="146"/>
      <c r="L10429" s="150"/>
      <c r="N10429" s="163"/>
      <c r="O10429" s="146"/>
      <c r="P10429" s="146"/>
      <c r="Q10429" s="146"/>
      <c r="R10429" s="34"/>
      <c r="S10429" s="35"/>
      <c r="T10429" s="147"/>
    </row>
    <row r="10430">
      <c r="A10430" s="147"/>
      <c r="B10430" s="64"/>
      <c r="C10430" s="147" t="s">
        <v>217</v>
      </c>
      <c r="E10430" s="161"/>
      <c r="F10430" s="162"/>
      <c r="G10430" s="147"/>
      <c r="H10430" s="146"/>
      <c r="J10430" s="146"/>
      <c r="L10430" s="150"/>
      <c r="N10430" s="163"/>
      <c r="O10430" s="146"/>
      <c r="P10430" s="146"/>
      <c r="Q10430" s="146"/>
      <c r="R10430" s="34"/>
      <c r="S10430" s="35"/>
      <c r="T10430" s="147"/>
    </row>
    <row r="10431">
      <c r="A10431" s="147"/>
      <c r="B10431" s="64"/>
      <c r="C10431" s="147" t="s">
        <v>217</v>
      </c>
      <c r="E10431" s="161"/>
      <c r="F10431" s="162"/>
      <c r="G10431" s="147"/>
      <c r="H10431" s="146"/>
      <c r="J10431" s="146"/>
      <c r="L10431" s="150"/>
      <c r="N10431" s="163"/>
      <c r="O10431" s="146"/>
      <c r="P10431" s="146"/>
      <c r="Q10431" s="146"/>
      <c r="R10431" s="34"/>
      <c r="S10431" s="35"/>
      <c r="T10431" s="147"/>
    </row>
    <row r="10432">
      <c r="A10432" s="147"/>
      <c r="B10432" s="64"/>
      <c r="C10432" s="147" t="s">
        <v>217</v>
      </c>
      <c r="E10432" s="161"/>
      <c r="F10432" s="162"/>
      <c r="G10432" s="147"/>
      <c r="H10432" s="146"/>
      <c r="J10432" s="146"/>
      <c r="L10432" s="150"/>
      <c r="N10432" s="163"/>
      <c r="O10432" s="146"/>
      <c r="P10432" s="146"/>
      <c r="Q10432" s="146"/>
      <c r="R10432" s="34"/>
      <c r="S10432" s="35"/>
      <c r="T10432" s="147"/>
    </row>
    <row r="10433">
      <c r="A10433" s="147"/>
      <c r="B10433" s="64"/>
      <c r="C10433" s="147" t="s">
        <v>217</v>
      </c>
      <c r="E10433" s="161"/>
      <c r="F10433" s="162"/>
      <c r="G10433" s="147"/>
      <c r="H10433" s="146"/>
      <c r="J10433" s="146"/>
      <c r="L10433" s="150"/>
      <c r="N10433" s="163"/>
      <c r="O10433" s="146"/>
      <c r="P10433" s="146"/>
      <c r="Q10433" s="146"/>
      <c r="R10433" s="34"/>
      <c r="S10433" s="35"/>
      <c r="T10433" s="147"/>
    </row>
    <row r="10434">
      <c r="A10434" s="147"/>
      <c r="B10434" s="64"/>
      <c r="C10434" s="147" t="s">
        <v>217</v>
      </c>
      <c r="E10434" s="161"/>
      <c r="F10434" s="162"/>
      <c r="G10434" s="147"/>
      <c r="H10434" s="146"/>
      <c r="J10434" s="146"/>
      <c r="L10434" s="150"/>
      <c r="N10434" s="163"/>
      <c r="O10434" s="146"/>
      <c r="P10434" s="146"/>
      <c r="Q10434" s="146"/>
      <c r="R10434" s="34"/>
      <c r="S10434" s="35"/>
      <c r="T10434" s="147"/>
    </row>
    <row r="10435">
      <c r="A10435" s="147"/>
      <c r="B10435" s="64"/>
      <c r="C10435" s="147" t="s">
        <v>217</v>
      </c>
      <c r="E10435" s="161"/>
      <c r="F10435" s="162"/>
      <c r="G10435" s="147"/>
      <c r="H10435" s="146"/>
      <c r="J10435" s="146"/>
      <c r="L10435" s="150"/>
      <c r="N10435" s="163"/>
      <c r="O10435" s="146"/>
      <c r="P10435" s="146"/>
      <c r="Q10435" s="146"/>
      <c r="R10435" s="34"/>
      <c r="S10435" s="35"/>
      <c r="T10435" s="147"/>
    </row>
    <row r="10436">
      <c r="A10436" s="147"/>
      <c r="B10436" s="64"/>
      <c r="C10436" s="147" t="s">
        <v>217</v>
      </c>
      <c r="E10436" s="161"/>
      <c r="F10436" s="162"/>
      <c r="G10436" s="147"/>
      <c r="H10436" s="146"/>
      <c r="J10436" s="146"/>
      <c r="L10436" s="150"/>
      <c r="N10436" s="163"/>
      <c r="O10436" s="146"/>
      <c r="P10436" s="146"/>
      <c r="Q10436" s="146"/>
      <c r="R10436" s="34"/>
      <c r="S10436" s="35"/>
      <c r="T10436" s="147"/>
    </row>
    <row r="10437">
      <c r="A10437" s="147"/>
      <c r="B10437" s="64"/>
      <c r="C10437" s="147" t="s">
        <v>217</v>
      </c>
      <c r="E10437" s="161"/>
      <c r="F10437" s="162"/>
      <c r="G10437" s="147"/>
      <c r="H10437" s="146"/>
      <c r="J10437" s="146"/>
      <c r="L10437" s="150"/>
      <c r="N10437" s="163"/>
      <c r="O10437" s="146"/>
      <c r="P10437" s="146"/>
      <c r="Q10437" s="146"/>
      <c r="R10437" s="34"/>
      <c r="S10437" s="35"/>
      <c r="T10437" s="147"/>
    </row>
    <row r="10438">
      <c r="A10438" s="147"/>
      <c r="B10438" s="64"/>
      <c r="C10438" s="147" t="s">
        <v>217</v>
      </c>
      <c r="E10438" s="161"/>
      <c r="F10438" s="162"/>
      <c r="G10438" s="147"/>
      <c r="H10438" s="146"/>
      <c r="J10438" s="146"/>
      <c r="L10438" s="150"/>
      <c r="N10438" s="163"/>
      <c r="O10438" s="146"/>
      <c r="P10438" s="146"/>
      <c r="Q10438" s="146"/>
      <c r="R10438" s="34"/>
      <c r="S10438" s="35"/>
      <c r="T10438" s="147"/>
    </row>
    <row r="10439">
      <c r="A10439" s="147"/>
      <c r="B10439" s="64"/>
      <c r="C10439" s="147" t="s">
        <v>217</v>
      </c>
      <c r="E10439" s="161"/>
      <c r="F10439" s="162"/>
      <c r="G10439" s="147"/>
      <c r="H10439" s="146"/>
      <c r="J10439" s="146"/>
      <c r="L10439" s="150"/>
      <c r="N10439" s="163"/>
      <c r="O10439" s="146"/>
      <c r="P10439" s="146"/>
      <c r="Q10439" s="146"/>
      <c r="R10439" s="34"/>
      <c r="S10439" s="35"/>
      <c r="T10439" s="147"/>
    </row>
    <row r="10440">
      <c r="A10440" s="147"/>
      <c r="B10440" s="64"/>
      <c r="C10440" s="147" t="s">
        <v>217</v>
      </c>
      <c r="E10440" s="161"/>
      <c r="F10440" s="162"/>
      <c r="G10440" s="147"/>
      <c r="H10440" s="146"/>
      <c r="J10440" s="146"/>
      <c r="L10440" s="150"/>
      <c r="N10440" s="163"/>
      <c r="O10440" s="146"/>
      <c r="P10440" s="146"/>
      <c r="Q10440" s="146"/>
      <c r="R10440" s="34"/>
      <c r="S10440" s="35"/>
      <c r="T10440" s="147"/>
    </row>
    <row r="10441">
      <c r="A10441" s="147"/>
      <c r="B10441" s="64"/>
      <c r="C10441" s="147" t="s">
        <v>217</v>
      </c>
      <c r="E10441" s="161"/>
      <c r="F10441" s="162"/>
      <c r="G10441" s="147"/>
      <c r="H10441" s="146"/>
      <c r="J10441" s="146"/>
      <c r="L10441" s="150"/>
      <c r="N10441" s="163"/>
      <c r="O10441" s="146"/>
      <c r="P10441" s="146"/>
      <c r="Q10441" s="146"/>
      <c r="R10441" s="34"/>
      <c r="S10441" s="35"/>
      <c r="T10441" s="147"/>
    </row>
    <row r="10442">
      <c r="A10442" s="147"/>
      <c r="B10442" s="64"/>
      <c r="C10442" s="147" t="s">
        <v>217</v>
      </c>
      <c r="E10442" s="161"/>
      <c r="F10442" s="162"/>
      <c r="G10442" s="147"/>
      <c r="H10442" s="146"/>
      <c r="J10442" s="146"/>
      <c r="L10442" s="150"/>
      <c r="N10442" s="163"/>
      <c r="O10442" s="146"/>
      <c r="P10442" s="146"/>
      <c r="Q10442" s="146"/>
      <c r="R10442" s="34"/>
      <c r="S10442" s="35"/>
      <c r="T10442" s="147"/>
    </row>
    <row r="10443">
      <c r="A10443" s="147"/>
      <c r="B10443" s="64"/>
      <c r="C10443" s="147" t="s">
        <v>217</v>
      </c>
      <c r="E10443" s="161"/>
      <c r="F10443" s="162"/>
      <c r="G10443" s="147"/>
      <c r="H10443" s="146"/>
      <c r="J10443" s="146"/>
      <c r="L10443" s="150"/>
      <c r="N10443" s="163"/>
      <c r="O10443" s="146"/>
      <c r="P10443" s="146"/>
      <c r="Q10443" s="146"/>
      <c r="R10443" s="34"/>
      <c r="S10443" s="35"/>
      <c r="T10443" s="147"/>
    </row>
    <row r="10444">
      <c r="A10444" s="147"/>
      <c r="B10444" s="64"/>
      <c r="C10444" s="147" t="s">
        <v>217</v>
      </c>
      <c r="E10444" s="161"/>
      <c r="F10444" s="162"/>
      <c r="G10444" s="147"/>
      <c r="H10444" s="146"/>
      <c r="J10444" s="146"/>
      <c r="L10444" s="150"/>
      <c r="N10444" s="163"/>
      <c r="O10444" s="146"/>
      <c r="P10444" s="146"/>
      <c r="Q10444" s="146"/>
      <c r="R10444" s="34"/>
      <c r="S10444" s="35"/>
      <c r="T10444" s="147"/>
    </row>
    <row r="10445">
      <c r="A10445" s="147"/>
      <c r="B10445" s="64"/>
      <c r="C10445" s="147" t="s">
        <v>217</v>
      </c>
      <c r="E10445" s="161"/>
      <c r="F10445" s="162"/>
      <c r="G10445" s="147"/>
      <c r="H10445" s="146"/>
      <c r="J10445" s="146"/>
      <c r="L10445" s="150"/>
      <c r="N10445" s="163"/>
      <c r="O10445" s="146"/>
      <c r="P10445" s="146"/>
      <c r="Q10445" s="146"/>
      <c r="R10445" s="34"/>
      <c r="S10445" s="35"/>
      <c r="T10445" s="147"/>
    </row>
    <row r="10446">
      <c r="A10446" s="147"/>
      <c r="B10446" s="64"/>
      <c r="C10446" s="147" t="s">
        <v>217</v>
      </c>
      <c r="E10446" s="161"/>
      <c r="F10446" s="162"/>
      <c r="G10446" s="147"/>
      <c r="H10446" s="146"/>
      <c r="J10446" s="146"/>
      <c r="L10446" s="150"/>
      <c r="N10446" s="163"/>
      <c r="O10446" s="146"/>
      <c r="P10446" s="146"/>
      <c r="Q10446" s="146"/>
      <c r="R10446" s="34"/>
      <c r="S10446" s="35"/>
      <c r="T10446" s="147"/>
    </row>
    <row r="10447">
      <c r="A10447" s="147"/>
      <c r="B10447" s="64"/>
      <c r="C10447" s="147" t="s">
        <v>217</v>
      </c>
      <c r="E10447" s="161"/>
      <c r="F10447" s="162"/>
      <c r="G10447" s="147"/>
      <c r="H10447" s="146"/>
      <c r="J10447" s="146"/>
      <c r="L10447" s="150"/>
      <c r="N10447" s="163"/>
      <c r="O10447" s="146"/>
      <c r="P10447" s="146"/>
      <c r="Q10447" s="146"/>
      <c r="R10447" s="34"/>
      <c r="S10447" s="35"/>
      <c r="T10447" s="147"/>
    </row>
    <row r="10448">
      <c r="A10448" s="147"/>
      <c r="B10448" s="64"/>
      <c r="C10448" s="147" t="s">
        <v>217</v>
      </c>
      <c r="E10448" s="161"/>
      <c r="F10448" s="162"/>
      <c r="G10448" s="147"/>
      <c r="H10448" s="146"/>
      <c r="J10448" s="146"/>
      <c r="L10448" s="150"/>
      <c r="N10448" s="163"/>
      <c r="O10448" s="146"/>
      <c r="P10448" s="146"/>
      <c r="Q10448" s="146"/>
      <c r="R10448" s="34"/>
      <c r="S10448" s="35"/>
      <c r="T10448" s="147"/>
    </row>
    <row r="10449">
      <c r="A10449" s="147"/>
      <c r="B10449" s="64"/>
      <c r="C10449" s="147" t="s">
        <v>217</v>
      </c>
      <c r="E10449" s="161"/>
      <c r="F10449" s="162"/>
      <c r="G10449" s="147"/>
      <c r="H10449" s="146"/>
      <c r="J10449" s="146"/>
      <c r="L10449" s="150"/>
      <c r="N10449" s="163"/>
      <c r="O10449" s="146"/>
      <c r="P10449" s="146"/>
      <c r="Q10449" s="146"/>
      <c r="R10449" s="34"/>
      <c r="S10449" s="35"/>
      <c r="T10449" s="147"/>
    </row>
    <row r="10450">
      <c r="A10450" s="147"/>
      <c r="B10450" s="64"/>
      <c r="C10450" s="147" t="s">
        <v>217</v>
      </c>
      <c r="E10450" s="161"/>
      <c r="F10450" s="162"/>
      <c r="G10450" s="147"/>
      <c r="H10450" s="146"/>
      <c r="J10450" s="146"/>
      <c r="L10450" s="150"/>
      <c r="N10450" s="163"/>
      <c r="O10450" s="146"/>
      <c r="P10450" s="146"/>
      <c r="Q10450" s="146"/>
      <c r="R10450" s="34"/>
      <c r="S10450" s="35"/>
      <c r="T10450" s="147"/>
    </row>
    <row r="10451">
      <c r="A10451" s="147"/>
      <c r="B10451" s="64"/>
      <c r="C10451" s="147" t="s">
        <v>217</v>
      </c>
      <c r="E10451" s="161"/>
      <c r="F10451" s="162"/>
      <c r="G10451" s="147"/>
      <c r="H10451" s="146"/>
      <c r="J10451" s="146"/>
      <c r="L10451" s="150"/>
      <c r="N10451" s="163"/>
      <c r="O10451" s="146"/>
      <c r="P10451" s="146"/>
      <c r="Q10451" s="146"/>
      <c r="R10451" s="34"/>
      <c r="S10451" s="35"/>
      <c r="T10451" s="147"/>
    </row>
    <row r="10452">
      <c r="A10452" s="147"/>
      <c r="B10452" s="64"/>
      <c r="C10452" s="147" t="s">
        <v>217</v>
      </c>
      <c r="E10452" s="161"/>
      <c r="F10452" s="162"/>
      <c r="G10452" s="147"/>
      <c r="H10452" s="146"/>
      <c r="J10452" s="146"/>
      <c r="L10452" s="150"/>
      <c r="N10452" s="163"/>
      <c r="O10452" s="146"/>
      <c r="P10452" s="146"/>
      <c r="Q10452" s="146"/>
      <c r="R10452" s="34"/>
      <c r="S10452" s="35"/>
      <c r="T10452" s="147"/>
    </row>
    <row r="10453">
      <c r="A10453" s="147"/>
      <c r="B10453" s="64"/>
      <c r="C10453" s="147" t="s">
        <v>217</v>
      </c>
      <c r="E10453" s="161"/>
      <c r="F10453" s="162"/>
      <c r="G10453" s="147"/>
      <c r="H10453" s="146"/>
      <c r="J10453" s="146"/>
      <c r="L10453" s="150"/>
      <c r="N10453" s="163"/>
      <c r="O10453" s="146"/>
      <c r="P10453" s="146"/>
      <c r="Q10453" s="146"/>
      <c r="R10453" s="34"/>
      <c r="S10453" s="35"/>
      <c r="T10453" s="147"/>
    </row>
    <row r="10454">
      <c r="A10454" s="147"/>
      <c r="B10454" s="64"/>
      <c r="C10454" s="147" t="s">
        <v>217</v>
      </c>
      <c r="E10454" s="161"/>
      <c r="F10454" s="162"/>
      <c r="G10454" s="147"/>
      <c r="H10454" s="146"/>
      <c r="J10454" s="146"/>
      <c r="L10454" s="150"/>
      <c r="N10454" s="163"/>
      <c r="O10454" s="146"/>
      <c r="P10454" s="146"/>
      <c r="Q10454" s="146"/>
      <c r="R10454" s="34"/>
      <c r="S10454" s="35"/>
      <c r="T10454" s="147"/>
    </row>
    <row r="10455">
      <c r="A10455" s="147"/>
      <c r="B10455" s="64"/>
      <c r="C10455" s="147" t="s">
        <v>217</v>
      </c>
      <c r="E10455" s="161"/>
      <c r="F10455" s="162"/>
      <c r="G10455" s="147"/>
      <c r="H10455" s="146"/>
      <c r="J10455" s="146"/>
      <c r="L10455" s="150"/>
      <c r="N10455" s="163"/>
      <c r="O10455" s="146"/>
      <c r="P10455" s="146"/>
      <c r="Q10455" s="146"/>
      <c r="R10455" s="34"/>
      <c r="S10455" s="35"/>
      <c r="T10455" s="147"/>
    </row>
    <row r="10456">
      <c r="A10456" s="147"/>
      <c r="B10456" s="64"/>
      <c r="C10456" s="147" t="s">
        <v>217</v>
      </c>
      <c r="E10456" s="161"/>
      <c r="F10456" s="162"/>
      <c r="G10456" s="147"/>
      <c r="H10456" s="146"/>
      <c r="J10456" s="146"/>
      <c r="L10456" s="150"/>
      <c r="N10456" s="163"/>
      <c r="O10456" s="146"/>
      <c r="P10456" s="146"/>
      <c r="Q10456" s="146"/>
      <c r="R10456" s="34"/>
      <c r="S10456" s="35"/>
      <c r="T10456" s="147"/>
    </row>
    <row r="10457">
      <c r="A10457" s="147"/>
      <c r="B10457" s="64"/>
      <c r="C10457" s="147" t="s">
        <v>217</v>
      </c>
      <c r="E10457" s="161"/>
      <c r="F10457" s="162"/>
      <c r="G10457" s="147"/>
      <c r="H10457" s="146"/>
      <c r="J10457" s="146"/>
      <c r="L10457" s="150"/>
      <c r="N10457" s="163"/>
      <c r="O10457" s="146"/>
      <c r="P10457" s="146"/>
      <c r="Q10457" s="146"/>
      <c r="R10457" s="34"/>
      <c r="S10457" s="35"/>
      <c r="T10457" s="147"/>
    </row>
    <row r="10458">
      <c r="A10458" s="147"/>
      <c r="B10458" s="64"/>
      <c r="C10458" s="147" t="s">
        <v>217</v>
      </c>
      <c r="E10458" s="161"/>
      <c r="F10458" s="162"/>
      <c r="G10458" s="147"/>
      <c r="H10458" s="146"/>
      <c r="J10458" s="146"/>
      <c r="L10458" s="150"/>
      <c r="N10458" s="163"/>
      <c r="O10458" s="146"/>
      <c r="P10458" s="146"/>
      <c r="Q10458" s="146"/>
      <c r="R10458" s="34"/>
      <c r="S10458" s="35"/>
      <c r="T10458" s="147"/>
    </row>
    <row r="10459">
      <c r="A10459" s="147"/>
      <c r="B10459" s="64"/>
      <c r="C10459" s="147" t="s">
        <v>217</v>
      </c>
      <c r="E10459" s="161"/>
      <c r="F10459" s="162"/>
      <c r="G10459" s="147"/>
      <c r="H10459" s="146"/>
      <c r="J10459" s="146"/>
      <c r="L10459" s="150"/>
      <c r="N10459" s="163"/>
      <c r="O10459" s="146"/>
      <c r="P10459" s="146"/>
      <c r="Q10459" s="146"/>
      <c r="R10459" s="34"/>
      <c r="S10459" s="35"/>
      <c r="T10459" s="147"/>
    </row>
    <row r="10460">
      <c r="A10460" s="147"/>
      <c r="B10460" s="64"/>
      <c r="C10460" s="147" t="s">
        <v>217</v>
      </c>
      <c r="E10460" s="161"/>
      <c r="F10460" s="162"/>
      <c r="G10460" s="147"/>
      <c r="H10460" s="146"/>
      <c r="J10460" s="146"/>
      <c r="L10460" s="150"/>
      <c r="N10460" s="163"/>
      <c r="O10460" s="146"/>
      <c r="P10460" s="146"/>
      <c r="Q10460" s="146"/>
      <c r="R10460" s="34"/>
      <c r="S10460" s="35"/>
      <c r="T10460" s="147"/>
    </row>
    <row r="10461">
      <c r="A10461" s="147"/>
      <c r="B10461" s="64"/>
      <c r="C10461" s="147" t="s">
        <v>217</v>
      </c>
      <c r="E10461" s="161"/>
      <c r="F10461" s="162"/>
      <c r="G10461" s="147"/>
      <c r="H10461" s="146"/>
      <c r="J10461" s="146"/>
      <c r="L10461" s="150"/>
      <c r="N10461" s="163"/>
      <c r="O10461" s="146"/>
      <c r="P10461" s="146"/>
      <c r="Q10461" s="146"/>
      <c r="R10461" s="34"/>
      <c r="S10461" s="35"/>
      <c r="T10461" s="147"/>
    </row>
    <row r="10462">
      <c r="A10462" s="147"/>
      <c r="B10462" s="64"/>
      <c r="C10462" s="147" t="s">
        <v>217</v>
      </c>
      <c r="E10462" s="161"/>
      <c r="F10462" s="162"/>
      <c r="G10462" s="147"/>
      <c r="H10462" s="146"/>
      <c r="J10462" s="146"/>
      <c r="L10462" s="150"/>
      <c r="N10462" s="163"/>
      <c r="O10462" s="146"/>
      <c r="P10462" s="146"/>
      <c r="Q10462" s="146"/>
      <c r="R10462" s="34"/>
      <c r="S10462" s="35"/>
      <c r="T10462" s="147"/>
    </row>
    <row r="10463">
      <c r="A10463" s="147"/>
      <c r="B10463" s="64"/>
      <c r="C10463" s="147" t="s">
        <v>217</v>
      </c>
      <c r="E10463" s="161"/>
      <c r="F10463" s="162"/>
      <c r="G10463" s="147"/>
      <c r="H10463" s="146"/>
      <c r="J10463" s="146"/>
      <c r="L10463" s="150"/>
      <c r="N10463" s="163"/>
      <c r="O10463" s="146"/>
      <c r="P10463" s="146"/>
      <c r="Q10463" s="146"/>
      <c r="R10463" s="34"/>
      <c r="S10463" s="35"/>
      <c r="T10463" s="147"/>
    </row>
    <row r="10464">
      <c r="A10464" s="147"/>
      <c r="B10464" s="64"/>
      <c r="C10464" s="147" t="s">
        <v>217</v>
      </c>
      <c r="E10464" s="161"/>
      <c r="F10464" s="162"/>
      <c r="G10464" s="147"/>
      <c r="H10464" s="146"/>
      <c r="J10464" s="146"/>
      <c r="L10464" s="150"/>
      <c r="N10464" s="163"/>
      <c r="O10464" s="146"/>
      <c r="P10464" s="146"/>
      <c r="Q10464" s="146"/>
      <c r="R10464" s="34"/>
      <c r="S10464" s="35"/>
      <c r="T10464" s="147"/>
    </row>
    <row r="10465">
      <c r="A10465" s="147"/>
      <c r="B10465" s="64"/>
      <c r="C10465" s="147" t="s">
        <v>217</v>
      </c>
      <c r="E10465" s="161"/>
      <c r="F10465" s="162"/>
      <c r="G10465" s="147"/>
      <c r="H10465" s="146"/>
      <c r="J10465" s="146"/>
      <c r="L10465" s="150"/>
      <c r="N10465" s="163"/>
      <c r="O10465" s="146"/>
      <c r="P10465" s="146"/>
      <c r="Q10465" s="146"/>
      <c r="R10465" s="34"/>
      <c r="S10465" s="35"/>
      <c r="T10465" s="147"/>
    </row>
    <row r="10466">
      <c r="A10466" s="147"/>
      <c r="B10466" s="64"/>
      <c r="C10466" s="147" t="s">
        <v>217</v>
      </c>
      <c r="E10466" s="161"/>
      <c r="F10466" s="162"/>
      <c r="G10466" s="147"/>
      <c r="H10466" s="146"/>
      <c r="J10466" s="146"/>
      <c r="L10466" s="150"/>
      <c r="N10466" s="163"/>
      <c r="O10466" s="146"/>
      <c r="P10466" s="146"/>
      <c r="Q10466" s="146"/>
      <c r="R10466" s="34"/>
      <c r="S10466" s="35"/>
      <c r="T10466" s="147"/>
    </row>
    <row r="10467">
      <c r="A10467" s="147"/>
      <c r="B10467" s="64"/>
      <c r="C10467" s="147" t="s">
        <v>217</v>
      </c>
      <c r="E10467" s="161"/>
      <c r="F10467" s="162"/>
      <c r="G10467" s="147"/>
      <c r="H10467" s="146"/>
      <c r="J10467" s="146"/>
      <c r="L10467" s="150"/>
      <c r="N10467" s="163"/>
      <c r="O10467" s="146"/>
      <c r="P10467" s="146"/>
      <c r="Q10467" s="146"/>
      <c r="R10467" s="34"/>
      <c r="S10467" s="35"/>
      <c r="T10467" s="147"/>
    </row>
    <row r="10468">
      <c r="A10468" s="147"/>
      <c r="B10468" s="64"/>
      <c r="C10468" s="147" t="s">
        <v>217</v>
      </c>
      <c r="E10468" s="161"/>
      <c r="F10468" s="162"/>
      <c r="G10468" s="147"/>
      <c r="H10468" s="146"/>
      <c r="J10468" s="146"/>
      <c r="L10468" s="150"/>
      <c r="N10468" s="163"/>
      <c r="O10468" s="146"/>
      <c r="P10468" s="146"/>
      <c r="Q10468" s="146"/>
      <c r="R10468" s="34"/>
      <c r="S10468" s="35"/>
      <c r="T10468" s="147"/>
    </row>
    <row r="10469">
      <c r="A10469" s="147"/>
      <c r="B10469" s="64"/>
      <c r="C10469" s="147" t="s">
        <v>217</v>
      </c>
      <c r="E10469" s="161"/>
      <c r="F10469" s="162"/>
      <c r="G10469" s="147"/>
      <c r="H10469" s="146"/>
      <c r="J10469" s="146"/>
      <c r="L10469" s="150"/>
      <c r="N10469" s="163"/>
      <c r="O10469" s="146"/>
      <c r="P10469" s="146"/>
      <c r="Q10469" s="146"/>
      <c r="R10469" s="34"/>
      <c r="S10469" s="35"/>
      <c r="T10469" s="147"/>
    </row>
    <row r="10470">
      <c r="A10470" s="147"/>
      <c r="B10470" s="64"/>
      <c r="C10470" s="147" t="s">
        <v>217</v>
      </c>
      <c r="E10470" s="161"/>
      <c r="F10470" s="162"/>
      <c r="G10470" s="147"/>
      <c r="H10470" s="146"/>
      <c r="J10470" s="146"/>
      <c r="L10470" s="150"/>
      <c r="N10470" s="163"/>
      <c r="O10470" s="146"/>
      <c r="P10470" s="146"/>
      <c r="Q10470" s="146"/>
      <c r="R10470" s="34"/>
      <c r="S10470" s="35"/>
      <c r="T10470" s="147"/>
    </row>
    <row r="10471">
      <c r="A10471" s="147"/>
      <c r="B10471" s="64"/>
      <c r="C10471" s="147" t="s">
        <v>217</v>
      </c>
      <c r="E10471" s="161"/>
      <c r="F10471" s="162"/>
      <c r="G10471" s="147"/>
      <c r="H10471" s="146"/>
      <c r="J10471" s="146"/>
      <c r="L10471" s="150"/>
      <c r="N10471" s="163"/>
      <c r="O10471" s="146"/>
      <c r="P10471" s="146"/>
      <c r="Q10471" s="146"/>
      <c r="R10471" s="34"/>
      <c r="S10471" s="35"/>
      <c r="T10471" s="147"/>
    </row>
    <row r="10472">
      <c r="A10472" s="147"/>
      <c r="B10472" s="64"/>
      <c r="C10472" s="147" t="s">
        <v>217</v>
      </c>
      <c r="E10472" s="161"/>
      <c r="F10472" s="162"/>
      <c r="G10472" s="147"/>
      <c r="H10472" s="146"/>
      <c r="J10472" s="146"/>
      <c r="L10472" s="150"/>
      <c r="N10472" s="163"/>
      <c r="O10472" s="146"/>
      <c r="P10472" s="146"/>
      <c r="Q10472" s="146"/>
      <c r="R10472" s="34"/>
      <c r="S10472" s="35"/>
      <c r="T10472" s="147"/>
    </row>
    <row r="10473">
      <c r="A10473" s="147"/>
      <c r="B10473" s="64"/>
      <c r="C10473" s="147" t="s">
        <v>217</v>
      </c>
      <c r="E10473" s="161"/>
      <c r="F10473" s="162"/>
      <c r="G10473" s="147"/>
      <c r="H10473" s="146"/>
      <c r="J10473" s="146"/>
      <c r="L10473" s="150"/>
      <c r="N10473" s="163"/>
      <c r="O10473" s="146"/>
      <c r="P10473" s="146"/>
      <c r="Q10473" s="146"/>
      <c r="R10473" s="34"/>
      <c r="S10473" s="35"/>
      <c r="T10473" s="147"/>
    </row>
    <row r="10474">
      <c r="A10474" s="147"/>
      <c r="B10474" s="64"/>
      <c r="C10474" s="147" t="s">
        <v>217</v>
      </c>
      <c r="E10474" s="161"/>
      <c r="F10474" s="162"/>
      <c r="G10474" s="147"/>
      <c r="H10474" s="146"/>
      <c r="J10474" s="146"/>
      <c r="L10474" s="150"/>
      <c r="N10474" s="163"/>
      <c r="O10474" s="146"/>
      <c r="P10474" s="146"/>
      <c r="Q10474" s="146"/>
      <c r="R10474" s="34"/>
      <c r="S10474" s="35"/>
      <c r="T10474" s="147"/>
    </row>
    <row r="10475">
      <c r="A10475" s="147"/>
      <c r="B10475" s="64"/>
      <c r="C10475" s="147" t="s">
        <v>217</v>
      </c>
      <c r="E10475" s="161"/>
      <c r="F10475" s="162"/>
      <c r="G10475" s="147"/>
      <c r="H10475" s="146"/>
      <c r="J10475" s="146"/>
      <c r="L10475" s="150"/>
      <c r="N10475" s="163"/>
      <c r="O10475" s="146"/>
      <c r="P10475" s="146"/>
      <c r="Q10475" s="146"/>
      <c r="R10475" s="34"/>
      <c r="S10475" s="35"/>
      <c r="T10475" s="147"/>
    </row>
    <row r="10476">
      <c r="A10476" s="147"/>
      <c r="B10476" s="64"/>
      <c r="C10476" s="147" t="s">
        <v>217</v>
      </c>
      <c r="E10476" s="161"/>
      <c r="F10476" s="162"/>
      <c r="G10476" s="147"/>
      <c r="H10476" s="146"/>
      <c r="J10476" s="146"/>
      <c r="L10476" s="150"/>
      <c r="N10476" s="163"/>
      <c r="O10476" s="146"/>
      <c r="P10476" s="146"/>
      <c r="Q10476" s="146"/>
      <c r="R10476" s="34"/>
      <c r="S10476" s="35"/>
      <c r="T10476" s="147"/>
    </row>
    <row r="10477">
      <c r="A10477" s="147"/>
      <c r="B10477" s="64"/>
      <c r="C10477" s="147" t="s">
        <v>217</v>
      </c>
      <c r="E10477" s="161"/>
      <c r="F10477" s="162"/>
      <c r="G10477" s="147"/>
      <c r="H10477" s="146"/>
      <c r="J10477" s="146"/>
      <c r="L10477" s="150"/>
      <c r="N10477" s="163"/>
      <c r="O10477" s="146"/>
      <c r="P10477" s="146"/>
      <c r="Q10477" s="146"/>
      <c r="R10477" s="34"/>
      <c r="S10477" s="35"/>
      <c r="T10477" s="147"/>
    </row>
    <row r="10478">
      <c r="A10478" s="147"/>
      <c r="B10478" s="64"/>
      <c r="C10478" s="147" t="s">
        <v>217</v>
      </c>
      <c r="E10478" s="161"/>
      <c r="F10478" s="162"/>
      <c r="G10478" s="147"/>
      <c r="H10478" s="146"/>
      <c r="J10478" s="146"/>
      <c r="L10478" s="150"/>
      <c r="N10478" s="163"/>
      <c r="O10478" s="146"/>
      <c r="P10478" s="146"/>
      <c r="Q10478" s="146"/>
      <c r="R10478" s="34"/>
      <c r="S10478" s="35"/>
      <c r="T10478" s="147"/>
    </row>
    <row r="10479">
      <c r="A10479" s="147"/>
      <c r="B10479" s="64"/>
      <c r="C10479" s="147" t="s">
        <v>217</v>
      </c>
      <c r="E10479" s="161"/>
      <c r="F10479" s="162"/>
      <c r="G10479" s="147"/>
      <c r="H10479" s="146"/>
      <c r="J10479" s="146"/>
      <c r="L10479" s="150"/>
      <c r="N10479" s="163"/>
      <c r="O10479" s="146"/>
      <c r="P10479" s="146"/>
      <c r="Q10479" s="146"/>
      <c r="R10479" s="34"/>
      <c r="S10479" s="35"/>
      <c r="T10479" s="147"/>
    </row>
    <row r="10480">
      <c r="A10480" s="147"/>
      <c r="B10480" s="64"/>
      <c r="C10480" s="147" t="s">
        <v>217</v>
      </c>
      <c r="E10480" s="161"/>
      <c r="F10480" s="162"/>
      <c r="G10480" s="147"/>
      <c r="H10480" s="146"/>
      <c r="J10480" s="146"/>
      <c r="L10480" s="150"/>
      <c r="N10480" s="163"/>
      <c r="O10480" s="146"/>
      <c r="P10480" s="146"/>
      <c r="Q10480" s="146"/>
      <c r="R10480" s="34"/>
      <c r="S10480" s="35"/>
      <c r="T10480" s="147"/>
    </row>
    <row r="10481">
      <c r="A10481" s="147"/>
      <c r="B10481" s="64"/>
      <c r="C10481" s="147" t="s">
        <v>217</v>
      </c>
      <c r="E10481" s="161"/>
      <c r="F10481" s="162"/>
      <c r="G10481" s="147"/>
      <c r="H10481" s="146"/>
      <c r="J10481" s="146"/>
      <c r="L10481" s="150"/>
      <c r="N10481" s="163"/>
      <c r="O10481" s="146"/>
      <c r="P10481" s="146"/>
      <c r="Q10481" s="146"/>
      <c r="R10481" s="34"/>
      <c r="S10481" s="35"/>
      <c r="T10481" s="147"/>
    </row>
    <row r="10482">
      <c r="A10482" s="147"/>
      <c r="B10482" s="64"/>
      <c r="C10482" s="147" t="s">
        <v>217</v>
      </c>
      <c r="E10482" s="161"/>
      <c r="F10482" s="162"/>
      <c r="G10482" s="147"/>
      <c r="H10482" s="146"/>
      <c r="J10482" s="146"/>
      <c r="L10482" s="150"/>
      <c r="N10482" s="163"/>
      <c r="O10482" s="146"/>
      <c r="P10482" s="146"/>
      <c r="Q10482" s="146"/>
      <c r="R10482" s="34"/>
      <c r="S10482" s="35"/>
      <c r="T10482" s="147"/>
    </row>
    <row r="10483">
      <c r="A10483" s="147"/>
      <c r="B10483" s="64"/>
      <c r="C10483" s="147" t="s">
        <v>217</v>
      </c>
      <c r="E10483" s="161"/>
      <c r="F10483" s="162"/>
      <c r="G10483" s="147"/>
      <c r="H10483" s="146"/>
      <c r="J10483" s="146"/>
      <c r="L10483" s="150"/>
      <c r="N10483" s="163"/>
      <c r="O10483" s="146"/>
      <c r="P10483" s="146"/>
      <c r="Q10483" s="146"/>
      <c r="R10483" s="34"/>
      <c r="S10483" s="35"/>
      <c r="T10483" s="147"/>
    </row>
    <row r="10484">
      <c r="A10484" s="147"/>
      <c r="B10484" s="64"/>
      <c r="C10484" s="147" t="s">
        <v>217</v>
      </c>
      <c r="E10484" s="161"/>
      <c r="F10484" s="162"/>
      <c r="G10484" s="147"/>
      <c r="H10484" s="146"/>
      <c r="J10484" s="146"/>
      <c r="L10484" s="150"/>
      <c r="N10484" s="163"/>
      <c r="O10484" s="146"/>
      <c r="P10484" s="146"/>
      <c r="Q10484" s="146"/>
      <c r="R10484" s="34"/>
      <c r="S10484" s="35"/>
      <c r="T10484" s="147"/>
    </row>
    <row r="10485">
      <c r="A10485" s="147"/>
      <c r="B10485" s="64"/>
      <c r="C10485" s="147" t="s">
        <v>217</v>
      </c>
      <c r="E10485" s="161"/>
      <c r="F10485" s="162"/>
      <c r="G10485" s="147"/>
      <c r="H10485" s="146"/>
      <c r="J10485" s="146"/>
      <c r="L10485" s="150"/>
      <c r="N10485" s="163"/>
      <c r="O10485" s="146"/>
      <c r="P10485" s="146"/>
      <c r="Q10485" s="146"/>
      <c r="R10485" s="34"/>
      <c r="S10485" s="35"/>
      <c r="T10485" s="147"/>
    </row>
    <row r="10486">
      <c r="A10486" s="147"/>
      <c r="B10486" s="64"/>
      <c r="C10486" s="147" t="s">
        <v>217</v>
      </c>
      <c r="E10486" s="161"/>
      <c r="F10486" s="162"/>
      <c r="G10486" s="147"/>
      <c r="H10486" s="146"/>
      <c r="J10486" s="146"/>
      <c r="L10486" s="150"/>
      <c r="N10486" s="163"/>
      <c r="O10486" s="146"/>
      <c r="P10486" s="146"/>
      <c r="Q10486" s="146"/>
      <c r="R10486" s="34"/>
      <c r="S10486" s="35"/>
      <c r="T10486" s="147"/>
    </row>
    <row r="10487">
      <c r="A10487" s="147"/>
      <c r="B10487" s="64"/>
      <c r="C10487" s="147" t="s">
        <v>217</v>
      </c>
      <c r="E10487" s="161"/>
      <c r="F10487" s="162"/>
      <c r="G10487" s="147"/>
      <c r="H10487" s="146"/>
      <c r="J10487" s="146"/>
      <c r="L10487" s="150"/>
      <c r="N10487" s="163"/>
      <c r="O10487" s="146"/>
      <c r="P10487" s="146"/>
      <c r="Q10487" s="146"/>
      <c r="R10487" s="34"/>
      <c r="S10487" s="35"/>
      <c r="T10487" s="147"/>
    </row>
    <row r="10488">
      <c r="A10488" s="147"/>
      <c r="B10488" s="64"/>
      <c r="C10488" s="147" t="s">
        <v>217</v>
      </c>
      <c r="E10488" s="161"/>
      <c r="F10488" s="162"/>
      <c r="G10488" s="147"/>
      <c r="H10488" s="146"/>
      <c r="J10488" s="146"/>
      <c r="L10488" s="150"/>
      <c r="N10488" s="163"/>
      <c r="O10488" s="146"/>
      <c r="P10488" s="146"/>
      <c r="Q10488" s="146"/>
      <c r="R10488" s="34"/>
      <c r="S10488" s="35"/>
      <c r="T10488" s="147"/>
    </row>
    <row r="10489">
      <c r="A10489" s="147"/>
      <c r="B10489" s="64"/>
      <c r="C10489" s="147" t="s">
        <v>217</v>
      </c>
      <c r="E10489" s="161"/>
      <c r="F10489" s="162"/>
      <c r="G10489" s="147"/>
      <c r="H10489" s="146"/>
      <c r="J10489" s="146"/>
      <c r="L10489" s="150"/>
      <c r="N10489" s="163"/>
      <c r="O10489" s="146"/>
      <c r="P10489" s="146"/>
      <c r="Q10489" s="146"/>
      <c r="R10489" s="34"/>
      <c r="S10489" s="35"/>
      <c r="T10489" s="147"/>
    </row>
    <row r="10490">
      <c r="A10490" s="147"/>
      <c r="B10490" s="64"/>
      <c r="C10490" s="147" t="s">
        <v>217</v>
      </c>
      <c r="E10490" s="161"/>
      <c r="F10490" s="162"/>
      <c r="G10490" s="147"/>
      <c r="H10490" s="146"/>
      <c r="J10490" s="146"/>
      <c r="L10490" s="150"/>
      <c r="N10490" s="163"/>
      <c r="O10490" s="146"/>
      <c r="P10490" s="146"/>
      <c r="Q10490" s="146"/>
      <c r="R10490" s="34"/>
      <c r="S10490" s="35"/>
      <c r="T10490" s="147"/>
    </row>
    <row r="10491">
      <c r="A10491" s="147"/>
      <c r="B10491" s="64"/>
      <c r="C10491" s="147" t="s">
        <v>217</v>
      </c>
      <c r="E10491" s="161"/>
      <c r="F10491" s="162"/>
      <c r="G10491" s="147"/>
      <c r="H10491" s="146"/>
      <c r="J10491" s="146"/>
      <c r="L10491" s="150"/>
      <c r="N10491" s="163"/>
      <c r="O10491" s="146"/>
      <c r="P10491" s="146"/>
      <c r="Q10491" s="146"/>
      <c r="R10491" s="34"/>
      <c r="S10491" s="35"/>
      <c r="T10491" s="147"/>
    </row>
    <row r="10492">
      <c r="A10492" s="147"/>
      <c r="B10492" s="64"/>
      <c r="C10492" s="147" t="s">
        <v>217</v>
      </c>
      <c r="E10492" s="161"/>
      <c r="F10492" s="162"/>
      <c r="G10492" s="147"/>
      <c r="H10492" s="146"/>
      <c r="J10492" s="146"/>
      <c r="L10492" s="150"/>
      <c r="N10492" s="163"/>
      <c r="O10492" s="146"/>
      <c r="P10492" s="146"/>
      <c r="Q10492" s="146"/>
      <c r="R10492" s="34"/>
      <c r="S10492" s="35"/>
      <c r="T10492" s="147"/>
    </row>
    <row r="10493">
      <c r="A10493" s="147"/>
      <c r="B10493" s="64"/>
      <c r="C10493" s="147" t="s">
        <v>217</v>
      </c>
      <c r="E10493" s="161"/>
      <c r="F10493" s="162"/>
      <c r="G10493" s="147"/>
      <c r="H10493" s="146"/>
      <c r="J10493" s="146"/>
      <c r="L10493" s="150"/>
      <c r="N10493" s="163"/>
      <c r="O10493" s="146"/>
      <c r="P10493" s="146"/>
      <c r="Q10493" s="146"/>
      <c r="R10493" s="34"/>
      <c r="S10493" s="35"/>
      <c r="T10493" s="147"/>
    </row>
    <row r="10494">
      <c r="A10494" s="147"/>
      <c r="B10494" s="64"/>
      <c r="C10494" s="147" t="s">
        <v>217</v>
      </c>
      <c r="E10494" s="161"/>
      <c r="F10494" s="162"/>
      <c r="G10494" s="147"/>
      <c r="H10494" s="146"/>
      <c r="J10494" s="146"/>
      <c r="L10494" s="150"/>
      <c r="N10494" s="163"/>
      <c r="O10494" s="146"/>
      <c r="P10494" s="146"/>
      <c r="Q10494" s="146"/>
      <c r="R10494" s="34"/>
      <c r="S10494" s="35"/>
      <c r="T10494" s="147"/>
    </row>
    <row r="10495">
      <c r="A10495" s="147"/>
      <c r="B10495" s="64"/>
      <c r="C10495" s="147" t="s">
        <v>217</v>
      </c>
      <c r="E10495" s="161"/>
      <c r="F10495" s="162"/>
      <c r="G10495" s="147"/>
      <c r="H10495" s="146"/>
      <c r="J10495" s="146"/>
      <c r="L10495" s="150"/>
      <c r="N10495" s="163"/>
      <c r="O10495" s="146"/>
      <c r="P10495" s="146"/>
      <c r="Q10495" s="146"/>
      <c r="R10495" s="34"/>
      <c r="S10495" s="35"/>
      <c r="T10495" s="147"/>
    </row>
    <row r="10496">
      <c r="A10496" s="147"/>
      <c r="B10496" s="64"/>
      <c r="C10496" s="147" t="s">
        <v>217</v>
      </c>
      <c r="E10496" s="161"/>
      <c r="F10496" s="162"/>
      <c r="G10496" s="147"/>
      <c r="H10496" s="146"/>
      <c r="J10496" s="146"/>
      <c r="L10496" s="150"/>
      <c r="N10496" s="163"/>
      <c r="O10496" s="146"/>
      <c r="P10496" s="146"/>
      <c r="Q10496" s="146"/>
      <c r="R10496" s="34"/>
      <c r="S10496" s="35"/>
      <c r="T10496" s="147"/>
    </row>
    <row r="10497">
      <c r="A10497" s="147"/>
      <c r="B10497" s="64"/>
      <c r="C10497" s="147" t="s">
        <v>217</v>
      </c>
      <c r="E10497" s="161"/>
      <c r="F10497" s="162"/>
      <c r="G10497" s="147"/>
      <c r="H10497" s="146"/>
      <c r="J10497" s="146"/>
      <c r="L10497" s="150"/>
      <c r="N10497" s="163"/>
      <c r="O10497" s="146"/>
      <c r="P10497" s="146"/>
      <c r="Q10497" s="146"/>
      <c r="R10497" s="34"/>
      <c r="S10497" s="35"/>
      <c r="T10497" s="147"/>
    </row>
    <row r="10498">
      <c r="A10498" s="147"/>
      <c r="B10498" s="64"/>
      <c r="C10498" s="147" t="s">
        <v>217</v>
      </c>
      <c r="E10498" s="161"/>
      <c r="F10498" s="162"/>
      <c r="G10498" s="147"/>
      <c r="H10498" s="146"/>
      <c r="J10498" s="146"/>
      <c r="L10498" s="150"/>
      <c r="N10498" s="163"/>
      <c r="O10498" s="146"/>
      <c r="P10498" s="146"/>
      <c r="Q10498" s="146"/>
      <c r="R10498" s="34"/>
      <c r="S10498" s="35"/>
      <c r="T10498" s="147"/>
    </row>
    <row r="10499">
      <c r="A10499" s="147"/>
      <c r="B10499" s="64"/>
      <c r="C10499" s="147" t="s">
        <v>217</v>
      </c>
      <c r="E10499" s="161"/>
      <c r="F10499" s="162"/>
      <c r="G10499" s="147"/>
      <c r="H10499" s="146"/>
      <c r="J10499" s="146"/>
      <c r="L10499" s="150"/>
      <c r="N10499" s="163"/>
      <c r="O10499" s="146"/>
      <c r="P10499" s="146"/>
      <c r="Q10499" s="146"/>
      <c r="R10499" s="34"/>
      <c r="S10499" s="35"/>
      <c r="T10499" s="147"/>
    </row>
    <row r="10500">
      <c r="A10500" s="147"/>
      <c r="B10500" s="64"/>
      <c r="C10500" s="147" t="s">
        <v>217</v>
      </c>
      <c r="E10500" s="161"/>
      <c r="F10500" s="162"/>
      <c r="G10500" s="147"/>
      <c r="H10500" s="146"/>
      <c r="J10500" s="146"/>
      <c r="L10500" s="150"/>
      <c r="N10500" s="163"/>
      <c r="O10500" s="146"/>
      <c r="P10500" s="146"/>
      <c r="Q10500" s="146"/>
      <c r="R10500" s="34"/>
      <c r="S10500" s="35"/>
      <c r="T10500" s="147"/>
    </row>
    <row r="10501">
      <c r="A10501" s="147"/>
      <c r="B10501" s="64"/>
      <c r="C10501" s="147" t="s">
        <v>217</v>
      </c>
      <c r="E10501" s="161"/>
      <c r="F10501" s="162"/>
      <c r="G10501" s="147"/>
      <c r="H10501" s="146"/>
      <c r="J10501" s="146"/>
      <c r="L10501" s="150"/>
      <c r="N10501" s="163"/>
      <c r="O10501" s="146"/>
      <c r="P10501" s="146"/>
      <c r="Q10501" s="146"/>
      <c r="R10501" s="34"/>
      <c r="S10501" s="35"/>
      <c r="T10501" s="147"/>
    </row>
    <row r="10502">
      <c r="A10502" s="147"/>
      <c r="B10502" s="64"/>
      <c r="C10502" s="147" t="s">
        <v>217</v>
      </c>
      <c r="E10502" s="161"/>
      <c r="F10502" s="162"/>
      <c r="G10502" s="147"/>
      <c r="H10502" s="146"/>
      <c r="J10502" s="146"/>
      <c r="L10502" s="150"/>
      <c r="N10502" s="163"/>
      <c r="O10502" s="146"/>
      <c r="P10502" s="146"/>
      <c r="Q10502" s="146"/>
      <c r="R10502" s="34"/>
      <c r="S10502" s="35"/>
      <c r="T10502" s="147"/>
    </row>
    <row r="10503">
      <c r="A10503" s="147"/>
      <c r="B10503" s="64"/>
      <c r="C10503" s="147" t="s">
        <v>217</v>
      </c>
      <c r="E10503" s="161"/>
      <c r="F10503" s="162"/>
      <c r="G10503" s="147"/>
      <c r="H10503" s="146"/>
      <c r="J10503" s="146"/>
      <c r="L10503" s="150"/>
      <c r="N10503" s="163"/>
      <c r="O10503" s="146"/>
      <c r="P10503" s="146"/>
      <c r="Q10503" s="146"/>
      <c r="R10503" s="34"/>
      <c r="S10503" s="35"/>
      <c r="T10503" s="147"/>
    </row>
    <row r="10504">
      <c r="A10504" s="147"/>
      <c r="B10504" s="64"/>
      <c r="C10504" s="147" t="s">
        <v>217</v>
      </c>
      <c r="E10504" s="161"/>
      <c r="F10504" s="162"/>
      <c r="G10504" s="147"/>
      <c r="H10504" s="146"/>
      <c r="J10504" s="146"/>
      <c r="L10504" s="150"/>
      <c r="N10504" s="163"/>
      <c r="O10504" s="146"/>
      <c r="P10504" s="146"/>
      <c r="Q10504" s="146"/>
      <c r="R10504" s="34"/>
      <c r="S10504" s="35"/>
      <c r="T10504" s="147"/>
    </row>
    <row r="10505">
      <c r="A10505" s="147"/>
      <c r="B10505" s="64"/>
      <c r="C10505" s="147" t="s">
        <v>217</v>
      </c>
      <c r="E10505" s="161"/>
      <c r="F10505" s="162"/>
      <c r="G10505" s="147"/>
      <c r="H10505" s="146"/>
      <c r="J10505" s="146"/>
      <c r="L10505" s="150"/>
      <c r="N10505" s="163"/>
      <c r="O10505" s="146"/>
      <c r="P10505" s="146"/>
      <c r="Q10505" s="146"/>
      <c r="R10505" s="34"/>
      <c r="S10505" s="35"/>
      <c r="T10505" s="147"/>
    </row>
    <row r="10506">
      <c r="A10506" s="147"/>
      <c r="B10506" s="64"/>
      <c r="C10506" s="147" t="s">
        <v>217</v>
      </c>
      <c r="E10506" s="161"/>
      <c r="F10506" s="162"/>
      <c r="G10506" s="147"/>
      <c r="H10506" s="146"/>
      <c r="J10506" s="146"/>
      <c r="L10506" s="150"/>
      <c r="N10506" s="163"/>
      <c r="O10506" s="146"/>
      <c r="P10506" s="146"/>
      <c r="Q10506" s="146"/>
      <c r="R10506" s="34"/>
      <c r="S10506" s="35"/>
      <c r="T10506" s="147"/>
    </row>
    <row r="10507">
      <c r="A10507" s="147"/>
      <c r="B10507" s="64"/>
      <c r="C10507" s="147" t="s">
        <v>217</v>
      </c>
      <c r="E10507" s="161"/>
      <c r="F10507" s="162"/>
      <c r="G10507" s="147"/>
      <c r="H10507" s="146"/>
      <c r="J10507" s="146"/>
      <c r="L10507" s="150"/>
      <c r="N10507" s="163"/>
      <c r="O10507" s="146"/>
      <c r="P10507" s="146"/>
      <c r="Q10507" s="146"/>
      <c r="R10507" s="34"/>
      <c r="S10507" s="35"/>
      <c r="T10507" s="147"/>
    </row>
    <row r="10508">
      <c r="A10508" s="147"/>
      <c r="B10508" s="64"/>
      <c r="C10508" s="147" t="s">
        <v>217</v>
      </c>
      <c r="E10508" s="161"/>
      <c r="F10508" s="162"/>
      <c r="G10508" s="147"/>
      <c r="H10508" s="146"/>
      <c r="J10508" s="146"/>
      <c r="L10508" s="150"/>
      <c r="N10508" s="163"/>
      <c r="O10508" s="146"/>
      <c r="P10508" s="146"/>
      <c r="Q10508" s="146"/>
      <c r="R10508" s="34"/>
      <c r="S10508" s="35"/>
      <c r="T10508" s="147"/>
    </row>
    <row r="10509">
      <c r="A10509" s="147"/>
      <c r="B10509" s="64"/>
      <c r="C10509" s="147" t="s">
        <v>217</v>
      </c>
      <c r="E10509" s="161"/>
      <c r="F10509" s="162"/>
      <c r="G10509" s="147"/>
      <c r="H10509" s="146"/>
      <c r="J10509" s="146"/>
      <c r="L10509" s="150"/>
      <c r="N10509" s="163"/>
      <c r="O10509" s="146"/>
      <c r="P10509" s="146"/>
      <c r="Q10509" s="146"/>
      <c r="R10509" s="34"/>
      <c r="S10509" s="35"/>
      <c r="T10509" s="147"/>
    </row>
    <row r="10510">
      <c r="A10510" s="147"/>
      <c r="B10510" s="64"/>
      <c r="C10510" s="147" t="s">
        <v>217</v>
      </c>
      <c r="E10510" s="161"/>
      <c r="F10510" s="162"/>
      <c r="G10510" s="147"/>
      <c r="H10510" s="146"/>
      <c r="J10510" s="146"/>
      <c r="L10510" s="150"/>
      <c r="N10510" s="163"/>
      <c r="O10510" s="146"/>
      <c r="P10510" s="146"/>
      <c r="Q10510" s="146"/>
      <c r="R10510" s="34"/>
      <c r="S10510" s="35"/>
      <c r="T10510" s="147"/>
    </row>
    <row r="10511">
      <c r="A10511" s="147"/>
      <c r="B10511" s="64"/>
      <c r="C10511" s="147" t="s">
        <v>217</v>
      </c>
      <c r="E10511" s="161"/>
      <c r="F10511" s="162"/>
      <c r="G10511" s="147"/>
      <c r="H10511" s="146"/>
      <c r="J10511" s="146"/>
      <c r="L10511" s="150"/>
      <c r="N10511" s="163"/>
      <c r="O10511" s="146"/>
      <c r="P10511" s="146"/>
      <c r="Q10511" s="146"/>
      <c r="R10511" s="34"/>
      <c r="S10511" s="35"/>
      <c r="T10511" s="147"/>
    </row>
    <row r="10512">
      <c r="A10512" s="147"/>
      <c r="B10512" s="64"/>
      <c r="C10512" s="147" t="s">
        <v>217</v>
      </c>
      <c r="E10512" s="161"/>
      <c r="F10512" s="162"/>
      <c r="G10512" s="147"/>
      <c r="H10512" s="146"/>
      <c r="J10512" s="146"/>
      <c r="L10512" s="150"/>
      <c r="N10512" s="163"/>
      <c r="O10512" s="146"/>
      <c r="P10512" s="146"/>
      <c r="Q10512" s="146"/>
      <c r="R10512" s="34"/>
      <c r="S10512" s="35"/>
      <c r="T10512" s="147"/>
    </row>
    <row r="10513">
      <c r="A10513" s="147"/>
      <c r="B10513" s="64"/>
      <c r="C10513" s="147" t="s">
        <v>217</v>
      </c>
      <c r="E10513" s="161"/>
      <c r="F10513" s="162"/>
      <c r="G10513" s="147"/>
      <c r="H10513" s="146"/>
      <c r="J10513" s="146"/>
      <c r="L10513" s="150"/>
      <c r="N10513" s="163"/>
      <c r="O10513" s="146"/>
      <c r="P10513" s="146"/>
      <c r="Q10513" s="146"/>
      <c r="R10513" s="34"/>
      <c r="S10513" s="35"/>
      <c r="T10513" s="147"/>
    </row>
    <row r="10514">
      <c r="A10514" s="147"/>
      <c r="B10514" s="64"/>
      <c r="C10514" s="147" t="s">
        <v>217</v>
      </c>
      <c r="E10514" s="161"/>
      <c r="F10514" s="162"/>
      <c r="G10514" s="147"/>
      <c r="H10514" s="146"/>
      <c r="J10514" s="146"/>
      <c r="L10514" s="150"/>
      <c r="N10514" s="163"/>
      <c r="O10514" s="146"/>
      <c r="P10514" s="146"/>
      <c r="Q10514" s="146"/>
      <c r="R10514" s="34"/>
      <c r="S10514" s="35"/>
      <c r="T10514" s="147"/>
    </row>
    <row r="10515">
      <c r="A10515" s="147"/>
      <c r="B10515" s="64"/>
      <c r="C10515" s="147" t="s">
        <v>217</v>
      </c>
      <c r="E10515" s="161"/>
      <c r="F10515" s="162"/>
      <c r="G10515" s="147"/>
      <c r="H10515" s="146"/>
      <c r="J10515" s="146"/>
      <c r="L10515" s="150"/>
      <c r="N10515" s="163"/>
      <c r="O10515" s="146"/>
      <c r="P10515" s="146"/>
      <c r="Q10515" s="146"/>
      <c r="R10515" s="34"/>
      <c r="S10515" s="35"/>
      <c r="T10515" s="147"/>
    </row>
    <row r="10516">
      <c r="A10516" s="147"/>
      <c r="B10516" s="64"/>
      <c r="C10516" s="147" t="s">
        <v>217</v>
      </c>
      <c r="E10516" s="161"/>
      <c r="F10516" s="162"/>
      <c r="G10516" s="147"/>
      <c r="H10516" s="146"/>
      <c r="J10516" s="146"/>
      <c r="L10516" s="150"/>
      <c r="N10516" s="163"/>
      <c r="O10516" s="146"/>
      <c r="P10516" s="146"/>
      <c r="Q10516" s="146"/>
      <c r="R10516" s="34"/>
      <c r="S10516" s="35"/>
      <c r="T10516" s="147"/>
    </row>
    <row r="10517">
      <c r="A10517" s="147"/>
      <c r="B10517" s="64"/>
      <c r="C10517" s="147" t="s">
        <v>217</v>
      </c>
      <c r="E10517" s="161"/>
      <c r="F10517" s="162"/>
      <c r="G10517" s="147"/>
      <c r="H10517" s="146"/>
      <c r="J10517" s="146"/>
      <c r="L10517" s="150"/>
      <c r="N10517" s="163"/>
      <c r="O10517" s="146"/>
      <c r="P10517" s="146"/>
      <c r="Q10517" s="146"/>
      <c r="R10517" s="34"/>
      <c r="S10517" s="35"/>
      <c r="T10517" s="147"/>
    </row>
    <row r="10518">
      <c r="A10518" s="147"/>
      <c r="B10518" s="64"/>
      <c r="C10518" s="147" t="s">
        <v>217</v>
      </c>
      <c r="E10518" s="161"/>
      <c r="F10518" s="162"/>
      <c r="G10518" s="147"/>
      <c r="H10518" s="146"/>
      <c r="J10518" s="146"/>
      <c r="L10518" s="150"/>
      <c r="N10518" s="163"/>
      <c r="O10518" s="146"/>
      <c r="P10518" s="146"/>
      <c r="Q10518" s="146"/>
      <c r="R10518" s="34"/>
      <c r="S10518" s="35"/>
      <c r="T10518" s="147"/>
    </row>
    <row r="10519">
      <c r="A10519" s="147"/>
      <c r="B10519" s="64"/>
      <c r="C10519" s="147" t="s">
        <v>217</v>
      </c>
      <c r="E10519" s="161"/>
      <c r="F10519" s="162"/>
      <c r="G10519" s="147"/>
      <c r="H10519" s="146"/>
      <c r="J10519" s="146"/>
      <c r="L10519" s="150"/>
      <c r="N10519" s="163"/>
      <c r="O10519" s="146"/>
      <c r="P10519" s="146"/>
      <c r="Q10519" s="146"/>
      <c r="R10519" s="34"/>
      <c r="S10519" s="35"/>
      <c r="T10519" s="147"/>
    </row>
    <row r="10520">
      <c r="A10520" s="147"/>
      <c r="B10520" s="64"/>
      <c r="C10520" s="147" t="s">
        <v>217</v>
      </c>
      <c r="E10520" s="161"/>
      <c r="F10520" s="162"/>
      <c r="G10520" s="147"/>
      <c r="H10520" s="146"/>
      <c r="J10520" s="146"/>
      <c r="L10520" s="150"/>
      <c r="N10520" s="163"/>
      <c r="O10520" s="146"/>
      <c r="P10520" s="146"/>
      <c r="Q10520" s="146"/>
      <c r="R10520" s="34"/>
      <c r="S10520" s="35"/>
      <c r="T10520" s="147"/>
    </row>
    <row r="10521">
      <c r="A10521" s="147"/>
      <c r="B10521" s="64"/>
      <c r="C10521" s="147" t="s">
        <v>217</v>
      </c>
      <c r="E10521" s="161"/>
      <c r="F10521" s="162"/>
      <c r="G10521" s="147"/>
      <c r="H10521" s="146"/>
      <c r="J10521" s="146"/>
      <c r="L10521" s="150"/>
      <c r="N10521" s="163"/>
      <c r="O10521" s="146"/>
      <c r="P10521" s="146"/>
      <c r="Q10521" s="146"/>
      <c r="R10521" s="34"/>
      <c r="S10521" s="35"/>
      <c r="T10521" s="147"/>
    </row>
    <row r="10522">
      <c r="A10522" s="147"/>
      <c r="B10522" s="64"/>
      <c r="C10522" s="147" t="s">
        <v>217</v>
      </c>
      <c r="E10522" s="161"/>
      <c r="F10522" s="162"/>
      <c r="G10522" s="147"/>
      <c r="H10522" s="146"/>
      <c r="J10522" s="146"/>
      <c r="L10522" s="150"/>
      <c r="N10522" s="163"/>
      <c r="O10522" s="146"/>
      <c r="P10522" s="146"/>
      <c r="Q10522" s="146"/>
      <c r="R10522" s="34"/>
      <c r="S10522" s="35"/>
      <c r="T10522" s="147"/>
    </row>
    <row r="10523">
      <c r="A10523" s="147"/>
      <c r="B10523" s="64"/>
      <c r="C10523" s="147" t="s">
        <v>217</v>
      </c>
      <c r="E10523" s="161"/>
      <c r="F10523" s="162"/>
      <c r="G10523" s="147"/>
      <c r="H10523" s="146"/>
      <c r="J10523" s="146"/>
      <c r="L10523" s="150"/>
      <c r="N10523" s="163"/>
      <c r="O10523" s="146"/>
      <c r="P10523" s="146"/>
      <c r="Q10523" s="146"/>
      <c r="R10523" s="34"/>
      <c r="S10523" s="35"/>
      <c r="T10523" s="147"/>
    </row>
    <row r="10524">
      <c r="A10524" s="147"/>
      <c r="B10524" s="64"/>
      <c r="C10524" s="147" t="s">
        <v>217</v>
      </c>
      <c r="E10524" s="161"/>
      <c r="F10524" s="162"/>
      <c r="G10524" s="147"/>
      <c r="H10524" s="146"/>
      <c r="J10524" s="146"/>
      <c r="L10524" s="150"/>
      <c r="N10524" s="163"/>
      <c r="O10524" s="146"/>
      <c r="P10524" s="146"/>
      <c r="Q10524" s="146"/>
      <c r="R10524" s="34"/>
      <c r="S10524" s="35"/>
      <c r="T10524" s="147"/>
    </row>
    <row r="10525">
      <c r="A10525" s="147"/>
      <c r="B10525" s="64"/>
      <c r="C10525" s="147" t="s">
        <v>217</v>
      </c>
      <c r="E10525" s="161"/>
      <c r="F10525" s="162"/>
      <c r="G10525" s="147"/>
      <c r="H10525" s="146"/>
      <c r="J10525" s="146"/>
      <c r="L10525" s="150"/>
      <c r="N10525" s="163"/>
      <c r="O10525" s="146"/>
      <c r="P10525" s="146"/>
      <c r="Q10525" s="146"/>
      <c r="R10525" s="34"/>
      <c r="S10525" s="35"/>
      <c r="T10525" s="147"/>
    </row>
    <row r="10526">
      <c r="A10526" s="147"/>
      <c r="B10526" s="64"/>
      <c r="C10526" s="147" t="s">
        <v>217</v>
      </c>
      <c r="E10526" s="161"/>
      <c r="F10526" s="162"/>
      <c r="G10526" s="147"/>
      <c r="H10526" s="146"/>
      <c r="J10526" s="146"/>
      <c r="L10526" s="150"/>
      <c r="N10526" s="163"/>
      <c r="O10526" s="146"/>
      <c r="P10526" s="146"/>
      <c r="Q10526" s="146"/>
      <c r="R10526" s="34"/>
      <c r="S10526" s="35"/>
      <c r="T10526" s="147"/>
    </row>
    <row r="10527">
      <c r="A10527" s="147"/>
      <c r="B10527" s="64"/>
      <c r="C10527" s="147" t="s">
        <v>217</v>
      </c>
      <c r="E10527" s="161"/>
      <c r="F10527" s="162"/>
      <c r="G10527" s="147"/>
      <c r="H10527" s="146"/>
      <c r="J10527" s="146"/>
      <c r="L10527" s="150"/>
      <c r="N10527" s="163"/>
      <c r="O10527" s="146"/>
      <c r="P10527" s="146"/>
      <c r="Q10527" s="146"/>
      <c r="R10527" s="34"/>
      <c r="S10527" s="35"/>
      <c r="T10527" s="147"/>
    </row>
    <row r="10528">
      <c r="A10528" s="147"/>
      <c r="B10528" s="64"/>
      <c r="C10528" s="147" t="s">
        <v>217</v>
      </c>
      <c r="E10528" s="161"/>
      <c r="F10528" s="162"/>
      <c r="G10528" s="147"/>
      <c r="H10528" s="146"/>
      <c r="J10528" s="146"/>
      <c r="L10528" s="150"/>
      <c r="N10528" s="163"/>
      <c r="O10528" s="146"/>
      <c r="P10528" s="146"/>
      <c r="Q10528" s="146"/>
      <c r="R10528" s="34"/>
      <c r="S10528" s="35"/>
      <c r="T10528" s="147"/>
    </row>
    <row r="10529">
      <c r="A10529" s="147"/>
      <c r="B10529" s="64"/>
      <c r="C10529" s="147" t="s">
        <v>217</v>
      </c>
      <c r="E10529" s="161"/>
      <c r="F10529" s="162"/>
      <c r="G10529" s="147"/>
      <c r="H10529" s="146"/>
      <c r="J10529" s="146"/>
      <c r="L10529" s="150"/>
      <c r="N10529" s="163"/>
      <c r="O10529" s="146"/>
      <c r="P10529" s="146"/>
      <c r="Q10529" s="146"/>
      <c r="R10529" s="34"/>
      <c r="S10529" s="35"/>
      <c r="T10529" s="147"/>
    </row>
    <row r="10530">
      <c r="A10530" s="147"/>
      <c r="B10530" s="64"/>
      <c r="C10530" s="147" t="s">
        <v>217</v>
      </c>
      <c r="E10530" s="161"/>
      <c r="F10530" s="162"/>
      <c r="G10530" s="147"/>
      <c r="H10530" s="146"/>
      <c r="J10530" s="146"/>
      <c r="L10530" s="150"/>
      <c r="N10530" s="163"/>
      <c r="O10530" s="146"/>
      <c r="P10530" s="146"/>
      <c r="Q10530" s="146"/>
      <c r="R10530" s="34"/>
      <c r="S10530" s="35"/>
      <c r="T10530" s="147"/>
    </row>
    <row r="10531">
      <c r="A10531" s="147"/>
      <c r="B10531" s="64"/>
      <c r="C10531" s="147" t="s">
        <v>217</v>
      </c>
      <c r="E10531" s="161"/>
      <c r="F10531" s="162"/>
      <c r="G10531" s="147"/>
      <c r="H10531" s="146"/>
      <c r="J10531" s="146"/>
      <c r="L10531" s="150"/>
      <c r="N10531" s="163"/>
      <c r="O10531" s="146"/>
      <c r="P10531" s="146"/>
      <c r="Q10531" s="146"/>
      <c r="R10531" s="34"/>
      <c r="S10531" s="35"/>
      <c r="T10531" s="147"/>
    </row>
    <row r="10532">
      <c r="A10532" s="147"/>
      <c r="B10532" s="64"/>
      <c r="C10532" s="147" t="s">
        <v>217</v>
      </c>
      <c r="E10532" s="161"/>
      <c r="F10532" s="162"/>
      <c r="G10532" s="147"/>
      <c r="H10532" s="146"/>
      <c r="J10532" s="146"/>
      <c r="L10532" s="150"/>
      <c r="N10532" s="163"/>
      <c r="O10532" s="146"/>
      <c r="P10532" s="146"/>
      <c r="Q10532" s="146"/>
      <c r="R10532" s="34"/>
      <c r="S10532" s="35"/>
      <c r="T10532" s="147"/>
    </row>
    <row r="10533">
      <c r="A10533" s="147"/>
      <c r="B10533" s="64"/>
      <c r="C10533" s="147" t="s">
        <v>217</v>
      </c>
      <c r="E10533" s="161"/>
      <c r="F10533" s="162"/>
      <c r="G10533" s="147"/>
      <c r="H10533" s="146"/>
      <c r="J10533" s="146"/>
      <c r="L10533" s="150"/>
      <c r="N10533" s="163"/>
      <c r="O10533" s="146"/>
      <c r="P10533" s="146"/>
      <c r="Q10533" s="146"/>
      <c r="R10533" s="34"/>
      <c r="S10533" s="35"/>
      <c r="T10533" s="147"/>
    </row>
    <row r="10534">
      <c r="A10534" s="147"/>
      <c r="B10534" s="64"/>
      <c r="C10534" s="147" t="s">
        <v>217</v>
      </c>
      <c r="E10534" s="161"/>
      <c r="F10534" s="162"/>
      <c r="G10534" s="147"/>
      <c r="H10534" s="146"/>
      <c r="J10534" s="146"/>
      <c r="L10534" s="150"/>
      <c r="N10534" s="163"/>
      <c r="O10534" s="146"/>
      <c r="P10534" s="146"/>
      <c r="Q10534" s="146"/>
      <c r="R10534" s="34"/>
      <c r="S10534" s="35"/>
      <c r="T10534" s="147"/>
    </row>
    <row r="10535">
      <c r="A10535" s="147"/>
      <c r="B10535" s="64"/>
      <c r="C10535" s="147" t="s">
        <v>217</v>
      </c>
      <c r="E10535" s="161"/>
      <c r="F10535" s="162"/>
      <c r="G10535" s="147"/>
      <c r="H10535" s="146"/>
      <c r="J10535" s="146"/>
      <c r="L10535" s="150"/>
      <c r="N10535" s="163"/>
      <c r="O10535" s="146"/>
      <c r="P10535" s="146"/>
      <c r="Q10535" s="146"/>
      <c r="R10535" s="34"/>
      <c r="S10535" s="35"/>
      <c r="T10535" s="147"/>
    </row>
    <row r="10536">
      <c r="A10536" s="147"/>
      <c r="B10536" s="64"/>
      <c r="C10536" s="147" t="s">
        <v>217</v>
      </c>
      <c r="E10536" s="161"/>
      <c r="F10536" s="162"/>
      <c r="G10536" s="147"/>
      <c r="H10536" s="146"/>
      <c r="J10536" s="146"/>
      <c r="L10536" s="150"/>
      <c r="N10536" s="163"/>
      <c r="O10536" s="146"/>
      <c r="P10536" s="146"/>
      <c r="Q10536" s="146"/>
      <c r="R10536" s="34"/>
      <c r="S10536" s="35"/>
      <c r="T10536" s="147"/>
    </row>
    <row r="10537">
      <c r="A10537" s="147"/>
      <c r="B10537" s="64"/>
      <c r="C10537" s="147" t="s">
        <v>217</v>
      </c>
      <c r="E10537" s="161"/>
      <c r="F10537" s="162"/>
      <c r="G10537" s="147"/>
      <c r="H10537" s="146"/>
      <c r="J10537" s="146"/>
      <c r="L10537" s="150"/>
      <c r="N10537" s="163"/>
      <c r="O10537" s="146"/>
      <c r="P10537" s="146"/>
      <c r="Q10537" s="146"/>
      <c r="R10537" s="34"/>
      <c r="S10537" s="35"/>
      <c r="T10537" s="147"/>
    </row>
    <row r="10538">
      <c r="A10538" s="147"/>
      <c r="B10538" s="64"/>
      <c r="C10538" s="147" t="s">
        <v>217</v>
      </c>
      <c r="E10538" s="161"/>
      <c r="F10538" s="162"/>
      <c r="G10538" s="147"/>
      <c r="H10538" s="146"/>
      <c r="J10538" s="146"/>
      <c r="L10538" s="150"/>
      <c r="N10538" s="163"/>
      <c r="O10538" s="146"/>
      <c r="P10538" s="146"/>
      <c r="Q10538" s="146"/>
      <c r="R10538" s="34"/>
      <c r="S10538" s="35"/>
      <c r="T10538" s="147"/>
    </row>
    <row r="10539">
      <c r="A10539" s="147"/>
      <c r="B10539" s="64"/>
      <c r="C10539" s="147" t="s">
        <v>217</v>
      </c>
      <c r="E10539" s="161"/>
      <c r="F10539" s="162"/>
      <c r="G10539" s="147"/>
      <c r="H10539" s="146"/>
      <c r="J10539" s="146"/>
      <c r="L10539" s="150"/>
      <c r="N10539" s="163"/>
      <c r="O10539" s="146"/>
      <c r="P10539" s="146"/>
      <c r="Q10539" s="146"/>
      <c r="R10539" s="34"/>
      <c r="S10539" s="35"/>
      <c r="T10539" s="147"/>
    </row>
    <row r="10540">
      <c r="A10540" s="147"/>
      <c r="B10540" s="64"/>
      <c r="C10540" s="147" t="s">
        <v>217</v>
      </c>
      <c r="E10540" s="161"/>
      <c r="F10540" s="162"/>
      <c r="G10540" s="147"/>
      <c r="H10540" s="146"/>
      <c r="J10540" s="146"/>
      <c r="L10540" s="150"/>
      <c r="N10540" s="163"/>
      <c r="O10540" s="146"/>
      <c r="P10540" s="146"/>
      <c r="Q10540" s="146"/>
      <c r="R10540" s="34"/>
      <c r="S10540" s="35"/>
      <c r="T10540" s="147"/>
    </row>
    <row r="10541">
      <c r="A10541" s="147"/>
      <c r="B10541" s="64"/>
      <c r="C10541" s="147" t="s">
        <v>217</v>
      </c>
      <c r="E10541" s="161"/>
      <c r="F10541" s="162"/>
      <c r="G10541" s="147"/>
      <c r="H10541" s="146"/>
      <c r="J10541" s="146"/>
      <c r="L10541" s="150"/>
      <c r="N10541" s="163"/>
      <c r="O10541" s="146"/>
      <c r="P10541" s="146"/>
      <c r="Q10541" s="146"/>
      <c r="R10541" s="34"/>
      <c r="S10541" s="35"/>
      <c r="T10541" s="147"/>
    </row>
    <row r="10542">
      <c r="A10542" s="147"/>
      <c r="B10542" s="64"/>
      <c r="C10542" s="147" t="s">
        <v>217</v>
      </c>
      <c r="E10542" s="161"/>
      <c r="F10542" s="162"/>
      <c r="G10542" s="147"/>
      <c r="H10542" s="146"/>
      <c r="J10542" s="146"/>
      <c r="L10542" s="150"/>
      <c r="N10542" s="163"/>
      <c r="O10542" s="146"/>
      <c r="P10542" s="146"/>
      <c r="Q10542" s="146"/>
      <c r="R10542" s="34"/>
      <c r="S10542" s="35"/>
      <c r="T10542" s="147"/>
    </row>
    <row r="10543">
      <c r="A10543" s="147"/>
      <c r="B10543" s="64"/>
      <c r="C10543" s="147" t="s">
        <v>217</v>
      </c>
      <c r="E10543" s="161"/>
      <c r="F10543" s="162"/>
      <c r="G10543" s="147"/>
      <c r="H10543" s="146"/>
      <c r="J10543" s="146"/>
      <c r="L10543" s="150"/>
      <c r="N10543" s="163"/>
      <c r="O10543" s="146"/>
      <c r="P10543" s="146"/>
      <c r="Q10543" s="146"/>
      <c r="R10543" s="34"/>
      <c r="S10543" s="35"/>
      <c r="T10543" s="147"/>
    </row>
    <row r="10544">
      <c r="A10544" s="147"/>
      <c r="B10544" s="64"/>
      <c r="C10544" s="147" t="s">
        <v>217</v>
      </c>
      <c r="E10544" s="161"/>
      <c r="F10544" s="162"/>
      <c r="G10544" s="147"/>
      <c r="H10544" s="146"/>
      <c r="J10544" s="146"/>
      <c r="L10544" s="150"/>
      <c r="N10544" s="163"/>
      <c r="O10544" s="146"/>
      <c r="P10544" s="146"/>
      <c r="Q10544" s="146"/>
      <c r="R10544" s="34"/>
      <c r="S10544" s="35"/>
      <c r="T10544" s="147"/>
    </row>
    <row r="10545">
      <c r="A10545" s="147"/>
      <c r="B10545" s="64"/>
      <c r="C10545" s="147" t="s">
        <v>217</v>
      </c>
      <c r="E10545" s="161"/>
      <c r="F10545" s="162"/>
      <c r="G10545" s="147"/>
      <c r="H10545" s="146"/>
      <c r="J10545" s="146"/>
      <c r="L10545" s="150"/>
      <c r="N10545" s="163"/>
      <c r="O10545" s="146"/>
      <c r="P10545" s="146"/>
      <c r="Q10545" s="146"/>
      <c r="R10545" s="34"/>
      <c r="S10545" s="35"/>
      <c r="T10545" s="147"/>
    </row>
    <row r="10546">
      <c r="A10546" s="147"/>
      <c r="B10546" s="64"/>
      <c r="C10546" s="147" t="s">
        <v>217</v>
      </c>
      <c r="E10546" s="161"/>
      <c r="F10546" s="162"/>
      <c r="G10546" s="147"/>
      <c r="H10546" s="146"/>
      <c r="J10546" s="146"/>
      <c r="L10546" s="150"/>
      <c r="N10546" s="163"/>
      <c r="O10546" s="146"/>
      <c r="P10546" s="146"/>
      <c r="Q10546" s="146"/>
      <c r="R10546" s="34"/>
      <c r="S10546" s="35"/>
      <c r="T10546" s="147"/>
    </row>
    <row r="10547">
      <c r="A10547" s="147"/>
      <c r="B10547" s="64"/>
      <c r="C10547" s="147" t="s">
        <v>217</v>
      </c>
      <c r="E10547" s="161"/>
      <c r="F10547" s="162"/>
      <c r="G10547" s="147"/>
      <c r="H10547" s="146"/>
      <c r="J10547" s="146"/>
      <c r="L10547" s="150"/>
      <c r="N10547" s="163"/>
      <c r="O10547" s="146"/>
      <c r="P10547" s="146"/>
      <c r="Q10547" s="146"/>
      <c r="R10547" s="34"/>
      <c r="S10547" s="35"/>
      <c r="T10547" s="147"/>
    </row>
    <row r="10548">
      <c r="A10548" s="147"/>
      <c r="B10548" s="64"/>
      <c r="C10548" s="147" t="s">
        <v>217</v>
      </c>
      <c r="E10548" s="161"/>
      <c r="F10548" s="162"/>
      <c r="G10548" s="147"/>
      <c r="H10548" s="146"/>
      <c r="J10548" s="146"/>
      <c r="L10548" s="150"/>
      <c r="N10548" s="163"/>
      <c r="O10548" s="146"/>
      <c r="P10548" s="146"/>
      <c r="Q10548" s="146"/>
      <c r="R10548" s="34"/>
      <c r="S10548" s="35"/>
      <c r="T10548" s="147"/>
    </row>
    <row r="10549">
      <c r="A10549" s="147"/>
      <c r="B10549" s="64"/>
      <c r="C10549" s="147" t="s">
        <v>217</v>
      </c>
      <c r="E10549" s="161"/>
      <c r="F10549" s="162"/>
      <c r="G10549" s="147"/>
      <c r="H10549" s="146"/>
      <c r="J10549" s="146"/>
      <c r="L10549" s="150"/>
      <c r="N10549" s="163"/>
      <c r="O10549" s="146"/>
      <c r="P10549" s="146"/>
      <c r="Q10549" s="146"/>
      <c r="R10549" s="34"/>
      <c r="S10549" s="35"/>
      <c r="T10549" s="147"/>
    </row>
    <row r="10550">
      <c r="A10550" s="147"/>
      <c r="B10550" s="64"/>
      <c r="C10550" s="147" t="s">
        <v>217</v>
      </c>
      <c r="E10550" s="161"/>
      <c r="F10550" s="162"/>
      <c r="G10550" s="147"/>
      <c r="H10550" s="146"/>
      <c r="J10550" s="146"/>
      <c r="L10550" s="150"/>
      <c r="N10550" s="163"/>
      <c r="O10550" s="146"/>
      <c r="P10550" s="146"/>
      <c r="Q10550" s="146"/>
      <c r="R10550" s="34"/>
      <c r="S10550" s="35"/>
      <c r="T10550" s="147"/>
    </row>
    <row r="10551">
      <c r="A10551" s="147"/>
      <c r="B10551" s="64"/>
      <c r="C10551" s="147" t="s">
        <v>217</v>
      </c>
      <c r="E10551" s="161"/>
      <c r="F10551" s="162"/>
      <c r="G10551" s="147"/>
      <c r="H10551" s="146"/>
      <c r="J10551" s="146"/>
      <c r="L10551" s="150"/>
      <c r="N10551" s="163"/>
      <c r="O10551" s="146"/>
      <c r="P10551" s="146"/>
      <c r="Q10551" s="146"/>
      <c r="R10551" s="34"/>
      <c r="S10551" s="35"/>
      <c r="T10551" s="147"/>
    </row>
    <row r="10552">
      <c r="A10552" s="147"/>
      <c r="B10552" s="64"/>
      <c r="C10552" s="147" t="s">
        <v>217</v>
      </c>
      <c r="E10552" s="161"/>
      <c r="F10552" s="162"/>
      <c r="G10552" s="147"/>
      <c r="H10552" s="146"/>
      <c r="J10552" s="146"/>
      <c r="L10552" s="150"/>
      <c r="N10552" s="163"/>
      <c r="O10552" s="146"/>
      <c r="P10552" s="146"/>
      <c r="Q10552" s="146"/>
      <c r="R10552" s="34"/>
      <c r="S10552" s="35"/>
      <c r="T10552" s="147"/>
    </row>
    <row r="10553">
      <c r="A10553" s="147"/>
      <c r="B10553" s="64"/>
      <c r="C10553" s="147" t="s">
        <v>217</v>
      </c>
      <c r="E10553" s="161"/>
      <c r="F10553" s="162"/>
      <c r="G10553" s="147"/>
      <c r="H10553" s="146"/>
      <c r="J10553" s="146"/>
      <c r="L10553" s="150"/>
      <c r="N10553" s="163"/>
      <c r="O10553" s="146"/>
      <c r="P10553" s="146"/>
      <c r="Q10553" s="146"/>
      <c r="R10553" s="34"/>
      <c r="S10553" s="35"/>
      <c r="T10553" s="147"/>
    </row>
    <row r="10554">
      <c r="A10554" s="147"/>
      <c r="B10554" s="64"/>
      <c r="C10554" s="147" t="s">
        <v>217</v>
      </c>
      <c r="E10554" s="161"/>
      <c r="F10554" s="162"/>
      <c r="G10554" s="147"/>
      <c r="H10554" s="146"/>
      <c r="J10554" s="146"/>
      <c r="L10554" s="150"/>
      <c r="N10554" s="163"/>
      <c r="O10554" s="146"/>
      <c r="P10554" s="146"/>
      <c r="Q10554" s="146"/>
      <c r="R10554" s="34"/>
      <c r="S10554" s="35"/>
      <c r="T10554" s="147"/>
    </row>
    <row r="10555">
      <c r="A10555" s="147"/>
      <c r="B10555" s="64"/>
      <c r="C10555" s="147" t="s">
        <v>217</v>
      </c>
      <c r="E10555" s="161"/>
      <c r="F10555" s="162"/>
      <c r="G10555" s="147"/>
      <c r="H10555" s="146"/>
      <c r="J10555" s="146"/>
      <c r="L10555" s="150"/>
      <c r="N10555" s="163"/>
      <c r="O10555" s="146"/>
      <c r="P10555" s="146"/>
      <c r="Q10555" s="146"/>
      <c r="R10555" s="34"/>
      <c r="S10555" s="35"/>
      <c r="T10555" s="147"/>
    </row>
    <row r="10556">
      <c r="A10556" s="147"/>
      <c r="B10556" s="64"/>
      <c r="C10556" s="147" t="s">
        <v>217</v>
      </c>
      <c r="E10556" s="161"/>
      <c r="F10556" s="162"/>
      <c r="G10556" s="147"/>
      <c r="H10556" s="146"/>
      <c r="J10556" s="146"/>
      <c r="L10556" s="150"/>
      <c r="N10556" s="163"/>
      <c r="O10556" s="146"/>
      <c r="P10556" s="146"/>
      <c r="Q10556" s="146"/>
      <c r="R10556" s="34"/>
      <c r="S10556" s="35"/>
      <c r="T10556" s="147"/>
    </row>
    <row r="10557">
      <c r="A10557" s="147"/>
      <c r="B10557" s="64"/>
      <c r="C10557" s="147" t="s">
        <v>217</v>
      </c>
      <c r="E10557" s="161"/>
      <c r="F10557" s="162"/>
      <c r="G10557" s="147"/>
      <c r="H10557" s="146"/>
      <c r="J10557" s="146"/>
      <c r="L10557" s="150"/>
      <c r="N10557" s="163"/>
      <c r="O10557" s="146"/>
      <c r="P10557" s="146"/>
      <c r="Q10557" s="146"/>
      <c r="R10557" s="34"/>
      <c r="S10557" s="35"/>
      <c r="T10557" s="147"/>
    </row>
    <row r="10558">
      <c r="A10558" s="147"/>
      <c r="B10558" s="64"/>
      <c r="C10558" s="147" t="s">
        <v>217</v>
      </c>
      <c r="E10558" s="161"/>
      <c r="F10558" s="162"/>
      <c r="G10558" s="147"/>
      <c r="H10558" s="146"/>
      <c r="J10558" s="146"/>
      <c r="L10558" s="150"/>
      <c r="N10558" s="163"/>
      <c r="O10558" s="146"/>
      <c r="P10558" s="146"/>
      <c r="Q10558" s="146"/>
      <c r="R10558" s="34"/>
      <c r="S10558" s="35"/>
      <c r="T10558" s="147"/>
    </row>
    <row r="10559">
      <c r="A10559" s="147"/>
      <c r="B10559" s="64"/>
      <c r="C10559" s="147" t="s">
        <v>217</v>
      </c>
      <c r="E10559" s="161"/>
      <c r="F10559" s="162"/>
      <c r="G10559" s="147"/>
      <c r="H10559" s="146"/>
      <c r="J10559" s="146"/>
      <c r="L10559" s="150"/>
      <c r="N10559" s="163"/>
      <c r="O10559" s="146"/>
      <c r="P10559" s="146"/>
      <c r="Q10559" s="146"/>
      <c r="R10559" s="34"/>
      <c r="S10559" s="35"/>
      <c r="T10559" s="147"/>
    </row>
    <row r="10560">
      <c r="A10560" s="147"/>
      <c r="B10560" s="64"/>
      <c r="C10560" s="147" t="s">
        <v>217</v>
      </c>
      <c r="E10560" s="161"/>
      <c r="F10560" s="162"/>
      <c r="G10560" s="147"/>
      <c r="H10560" s="146"/>
      <c r="J10560" s="146"/>
      <c r="L10560" s="150"/>
      <c r="N10560" s="163"/>
      <c r="O10560" s="146"/>
      <c r="P10560" s="146"/>
      <c r="Q10560" s="146"/>
      <c r="R10560" s="34"/>
      <c r="S10560" s="35"/>
      <c r="T10560" s="147"/>
    </row>
    <row r="10561">
      <c r="A10561" s="147"/>
      <c r="B10561" s="64"/>
      <c r="C10561" s="147" t="s">
        <v>217</v>
      </c>
      <c r="E10561" s="161"/>
      <c r="F10561" s="162"/>
      <c r="G10561" s="147"/>
      <c r="H10561" s="146"/>
      <c r="J10561" s="146"/>
      <c r="L10561" s="150"/>
      <c r="N10561" s="163"/>
      <c r="O10561" s="146"/>
      <c r="P10561" s="146"/>
      <c r="Q10561" s="146"/>
      <c r="R10561" s="34"/>
      <c r="S10561" s="35"/>
      <c r="T10561" s="147"/>
    </row>
    <row r="10562">
      <c r="A10562" s="147"/>
      <c r="B10562" s="64"/>
      <c r="C10562" s="147" t="s">
        <v>217</v>
      </c>
      <c r="E10562" s="161"/>
      <c r="F10562" s="162"/>
      <c r="G10562" s="147"/>
      <c r="H10562" s="146"/>
      <c r="J10562" s="146"/>
      <c r="L10562" s="150"/>
      <c r="N10562" s="163"/>
      <c r="O10562" s="146"/>
      <c r="P10562" s="146"/>
      <c r="Q10562" s="146"/>
      <c r="R10562" s="34"/>
      <c r="S10562" s="35"/>
      <c r="T10562" s="147"/>
    </row>
    <row r="10563">
      <c r="A10563" s="147"/>
      <c r="B10563" s="64"/>
      <c r="C10563" s="147" t="s">
        <v>217</v>
      </c>
      <c r="E10563" s="161"/>
      <c r="F10563" s="162"/>
      <c r="G10563" s="147"/>
      <c r="H10563" s="146"/>
      <c r="J10563" s="146"/>
      <c r="L10563" s="150"/>
      <c r="N10563" s="163"/>
      <c r="O10563" s="146"/>
      <c r="P10563" s="146"/>
      <c r="Q10563" s="146"/>
      <c r="R10563" s="34"/>
      <c r="S10563" s="35"/>
      <c r="T10563" s="147"/>
    </row>
    <row r="10564">
      <c r="A10564" s="147"/>
      <c r="B10564" s="64"/>
      <c r="C10564" s="147" t="s">
        <v>217</v>
      </c>
      <c r="E10564" s="161"/>
      <c r="F10564" s="162"/>
      <c r="G10564" s="147"/>
      <c r="H10564" s="146"/>
      <c r="J10564" s="146"/>
      <c r="L10564" s="150"/>
      <c r="N10564" s="163"/>
      <c r="O10564" s="146"/>
      <c r="P10564" s="146"/>
      <c r="Q10564" s="146"/>
      <c r="R10564" s="34"/>
      <c r="S10564" s="35"/>
      <c r="T10564" s="147"/>
    </row>
    <row r="10565">
      <c r="A10565" s="147"/>
      <c r="B10565" s="64"/>
      <c r="C10565" s="147" t="s">
        <v>217</v>
      </c>
      <c r="E10565" s="161"/>
      <c r="F10565" s="162"/>
      <c r="G10565" s="147"/>
      <c r="H10565" s="146"/>
      <c r="J10565" s="146"/>
      <c r="L10565" s="150"/>
      <c r="N10565" s="163"/>
      <c r="O10565" s="146"/>
      <c r="P10565" s="146"/>
      <c r="Q10565" s="146"/>
      <c r="R10565" s="34"/>
      <c r="S10565" s="35"/>
      <c r="T10565" s="147"/>
    </row>
    <row r="10566">
      <c r="A10566" s="147"/>
      <c r="B10566" s="64"/>
      <c r="C10566" s="147" t="s">
        <v>217</v>
      </c>
      <c r="E10566" s="161"/>
      <c r="F10566" s="162"/>
      <c r="G10566" s="147"/>
      <c r="H10566" s="146"/>
      <c r="J10566" s="146"/>
      <c r="L10566" s="150"/>
      <c r="N10566" s="163"/>
      <c r="O10566" s="146"/>
      <c r="P10566" s="146"/>
      <c r="Q10566" s="146"/>
      <c r="R10566" s="34"/>
      <c r="S10566" s="35"/>
      <c r="T10566" s="147"/>
    </row>
    <row r="10567">
      <c r="A10567" s="147"/>
      <c r="B10567" s="64"/>
      <c r="C10567" s="147" t="s">
        <v>217</v>
      </c>
      <c r="E10567" s="161"/>
      <c r="F10567" s="162"/>
      <c r="G10567" s="147"/>
      <c r="H10567" s="146"/>
      <c r="J10567" s="146"/>
      <c r="L10567" s="150"/>
      <c r="N10567" s="163"/>
      <c r="O10567" s="146"/>
      <c r="P10567" s="146"/>
      <c r="Q10567" s="146"/>
      <c r="R10567" s="34"/>
      <c r="S10567" s="35"/>
      <c r="T10567" s="147"/>
    </row>
    <row r="10568">
      <c r="A10568" s="147"/>
      <c r="B10568" s="64"/>
      <c r="C10568" s="147" t="s">
        <v>217</v>
      </c>
      <c r="E10568" s="161"/>
      <c r="F10568" s="162"/>
      <c r="G10568" s="147"/>
      <c r="H10568" s="146"/>
      <c r="J10568" s="146"/>
      <c r="L10568" s="150"/>
      <c r="N10568" s="163"/>
      <c r="O10568" s="146"/>
      <c r="P10568" s="146"/>
      <c r="Q10568" s="146"/>
      <c r="R10568" s="34"/>
      <c r="S10568" s="35"/>
      <c r="T10568" s="147"/>
    </row>
    <row r="10569">
      <c r="A10569" s="147"/>
      <c r="B10569" s="64"/>
      <c r="C10569" s="147" t="s">
        <v>217</v>
      </c>
      <c r="E10569" s="161"/>
      <c r="F10569" s="162"/>
      <c r="G10569" s="147"/>
      <c r="H10569" s="146"/>
      <c r="J10569" s="146"/>
      <c r="L10569" s="150"/>
      <c r="N10569" s="163"/>
      <c r="O10569" s="146"/>
      <c r="P10569" s="146"/>
      <c r="Q10569" s="146"/>
      <c r="R10569" s="34"/>
      <c r="S10569" s="35"/>
      <c r="T10569" s="147"/>
    </row>
    <row r="10570">
      <c r="A10570" s="147"/>
      <c r="B10570" s="64"/>
      <c r="C10570" s="147" t="s">
        <v>217</v>
      </c>
      <c r="E10570" s="161"/>
      <c r="F10570" s="162"/>
      <c r="G10570" s="147"/>
      <c r="H10570" s="146"/>
      <c r="J10570" s="146"/>
      <c r="L10570" s="150"/>
      <c r="N10570" s="163"/>
      <c r="O10570" s="146"/>
      <c r="P10570" s="146"/>
      <c r="Q10570" s="146"/>
      <c r="R10570" s="34"/>
      <c r="S10570" s="35"/>
      <c r="T10570" s="147"/>
    </row>
    <row r="10571">
      <c r="A10571" s="147"/>
      <c r="B10571" s="64"/>
      <c r="C10571" s="147" t="s">
        <v>217</v>
      </c>
      <c r="E10571" s="161"/>
      <c r="F10571" s="162"/>
      <c r="G10571" s="147"/>
      <c r="H10571" s="146"/>
      <c r="J10571" s="146"/>
      <c r="L10571" s="150"/>
      <c r="N10571" s="163"/>
      <c r="O10571" s="146"/>
      <c r="P10571" s="146"/>
      <c r="Q10571" s="146"/>
      <c r="R10571" s="34"/>
      <c r="S10571" s="35"/>
      <c r="T10571" s="147"/>
    </row>
    <row r="10572">
      <c r="A10572" s="147"/>
      <c r="B10572" s="64"/>
      <c r="C10572" s="147" t="s">
        <v>217</v>
      </c>
      <c r="E10572" s="161"/>
      <c r="F10572" s="162"/>
      <c r="G10572" s="147"/>
      <c r="H10572" s="146"/>
      <c r="J10572" s="146"/>
      <c r="L10572" s="150"/>
      <c r="N10572" s="163"/>
      <c r="O10572" s="146"/>
      <c r="P10572" s="146"/>
      <c r="Q10572" s="146"/>
      <c r="R10572" s="34"/>
      <c r="S10572" s="35"/>
      <c r="T10572" s="147"/>
    </row>
    <row r="10573">
      <c r="A10573" s="147"/>
      <c r="B10573" s="64"/>
      <c r="C10573" s="147" t="s">
        <v>217</v>
      </c>
      <c r="E10573" s="161"/>
      <c r="F10573" s="162"/>
      <c r="G10573" s="147"/>
      <c r="H10573" s="146"/>
      <c r="J10573" s="146"/>
      <c r="L10573" s="150"/>
      <c r="N10573" s="163"/>
      <c r="O10573" s="146"/>
      <c r="P10573" s="146"/>
      <c r="Q10573" s="146"/>
      <c r="R10573" s="34"/>
      <c r="S10573" s="35"/>
      <c r="T10573" s="147"/>
    </row>
    <row r="10574">
      <c r="A10574" s="147"/>
      <c r="B10574" s="64"/>
      <c r="C10574" s="147" t="s">
        <v>217</v>
      </c>
      <c r="E10574" s="161"/>
      <c r="F10574" s="162"/>
      <c r="G10574" s="147"/>
      <c r="H10574" s="146"/>
      <c r="J10574" s="146"/>
      <c r="L10574" s="150"/>
      <c r="N10574" s="163"/>
      <c r="O10574" s="146"/>
      <c r="P10574" s="146"/>
      <c r="Q10574" s="146"/>
      <c r="R10574" s="34"/>
      <c r="S10574" s="35"/>
      <c r="T10574" s="147"/>
    </row>
    <row r="10575">
      <c r="A10575" s="147"/>
      <c r="B10575" s="64"/>
      <c r="C10575" s="147" t="s">
        <v>217</v>
      </c>
      <c r="E10575" s="161"/>
      <c r="F10575" s="162"/>
      <c r="G10575" s="147"/>
      <c r="H10575" s="146"/>
      <c r="J10575" s="146"/>
      <c r="L10575" s="150"/>
      <c r="N10575" s="163"/>
      <c r="O10575" s="146"/>
      <c r="P10575" s="146"/>
      <c r="Q10575" s="146"/>
      <c r="R10575" s="34"/>
      <c r="S10575" s="35"/>
      <c r="T10575" s="147"/>
    </row>
    <row r="10576">
      <c r="A10576" s="147"/>
      <c r="B10576" s="64"/>
      <c r="C10576" s="147" t="s">
        <v>217</v>
      </c>
      <c r="E10576" s="161"/>
      <c r="F10576" s="162"/>
      <c r="G10576" s="147"/>
      <c r="H10576" s="146"/>
      <c r="J10576" s="146"/>
      <c r="L10576" s="150"/>
      <c r="N10576" s="163"/>
      <c r="O10576" s="146"/>
      <c r="P10576" s="146"/>
      <c r="Q10576" s="146"/>
      <c r="R10576" s="34"/>
      <c r="S10576" s="35"/>
      <c r="T10576" s="147"/>
    </row>
    <row r="10577">
      <c r="A10577" s="147"/>
      <c r="B10577" s="64"/>
      <c r="C10577" s="147" t="s">
        <v>217</v>
      </c>
      <c r="E10577" s="161"/>
      <c r="F10577" s="162"/>
      <c r="G10577" s="147"/>
      <c r="H10577" s="146"/>
      <c r="J10577" s="146"/>
      <c r="L10577" s="150"/>
      <c r="N10577" s="163"/>
      <c r="O10577" s="146"/>
      <c r="P10577" s="146"/>
      <c r="Q10577" s="146"/>
      <c r="R10577" s="34"/>
      <c r="S10577" s="35"/>
      <c r="T10577" s="147"/>
    </row>
    <row r="10578">
      <c r="A10578" s="147"/>
      <c r="B10578" s="64"/>
      <c r="C10578" s="147" t="s">
        <v>217</v>
      </c>
      <c r="E10578" s="161"/>
      <c r="F10578" s="162"/>
      <c r="G10578" s="147"/>
      <c r="H10578" s="146"/>
      <c r="J10578" s="146"/>
      <c r="L10578" s="150"/>
      <c r="N10578" s="163"/>
      <c r="O10578" s="146"/>
      <c r="P10578" s="146"/>
      <c r="Q10578" s="146"/>
      <c r="R10578" s="34"/>
      <c r="S10578" s="35"/>
      <c r="T10578" s="147"/>
    </row>
    <row r="10579">
      <c r="A10579" s="147"/>
      <c r="B10579" s="64"/>
      <c r="C10579" s="147" t="s">
        <v>217</v>
      </c>
      <c r="E10579" s="161"/>
      <c r="F10579" s="162"/>
      <c r="G10579" s="147"/>
      <c r="H10579" s="146"/>
      <c r="J10579" s="146"/>
      <c r="L10579" s="150"/>
      <c r="N10579" s="163"/>
      <c r="O10579" s="146"/>
      <c r="P10579" s="146"/>
      <c r="Q10579" s="146"/>
      <c r="R10579" s="34"/>
      <c r="S10579" s="35"/>
      <c r="T10579" s="147"/>
    </row>
    <row r="10580">
      <c r="A10580" s="147"/>
      <c r="B10580" s="64"/>
      <c r="C10580" s="147" t="s">
        <v>217</v>
      </c>
      <c r="E10580" s="161"/>
      <c r="F10580" s="162"/>
      <c r="G10580" s="147"/>
      <c r="H10580" s="146"/>
      <c r="J10580" s="146"/>
      <c r="L10580" s="150"/>
      <c r="N10580" s="163"/>
      <c r="O10580" s="146"/>
      <c r="P10580" s="146"/>
      <c r="Q10580" s="146"/>
      <c r="R10580" s="34"/>
      <c r="S10580" s="35"/>
      <c r="T10580" s="147"/>
    </row>
    <row r="10581">
      <c r="A10581" s="147"/>
      <c r="B10581" s="64"/>
      <c r="C10581" s="147" t="s">
        <v>217</v>
      </c>
      <c r="E10581" s="161"/>
      <c r="F10581" s="162"/>
      <c r="G10581" s="147"/>
      <c r="H10581" s="146"/>
      <c r="J10581" s="146"/>
      <c r="L10581" s="150"/>
      <c r="N10581" s="163"/>
      <c r="O10581" s="146"/>
      <c r="P10581" s="146"/>
      <c r="Q10581" s="146"/>
      <c r="R10581" s="34"/>
      <c r="S10581" s="35"/>
      <c r="T10581" s="147"/>
    </row>
    <row r="10582">
      <c r="A10582" s="147"/>
      <c r="B10582" s="64"/>
      <c r="C10582" s="147" t="s">
        <v>217</v>
      </c>
      <c r="E10582" s="161"/>
      <c r="F10582" s="162"/>
      <c r="G10582" s="147"/>
      <c r="H10582" s="146"/>
      <c r="J10582" s="146"/>
      <c r="L10582" s="150"/>
      <c r="N10582" s="163"/>
      <c r="O10582" s="146"/>
      <c r="P10582" s="146"/>
      <c r="Q10582" s="146"/>
      <c r="R10582" s="34"/>
      <c r="S10582" s="35"/>
      <c r="T10582" s="147"/>
    </row>
    <row r="10583">
      <c r="A10583" s="147"/>
      <c r="B10583" s="64"/>
      <c r="C10583" s="147" t="s">
        <v>217</v>
      </c>
      <c r="E10583" s="161"/>
      <c r="F10583" s="162"/>
      <c r="G10583" s="147"/>
      <c r="H10583" s="146"/>
      <c r="J10583" s="146"/>
      <c r="L10583" s="150"/>
      <c r="N10583" s="163"/>
      <c r="O10583" s="146"/>
      <c r="P10583" s="146"/>
      <c r="Q10583" s="146"/>
      <c r="R10583" s="34"/>
      <c r="S10583" s="35"/>
      <c r="T10583" s="147"/>
    </row>
    <row r="10584">
      <c r="A10584" s="147"/>
      <c r="B10584" s="64"/>
      <c r="C10584" s="147" t="s">
        <v>217</v>
      </c>
      <c r="E10584" s="161"/>
      <c r="F10584" s="162"/>
      <c r="G10584" s="147"/>
      <c r="H10584" s="146"/>
      <c r="J10584" s="146"/>
      <c r="L10584" s="150"/>
      <c r="N10584" s="163"/>
      <c r="O10584" s="146"/>
      <c r="P10584" s="146"/>
      <c r="Q10584" s="146"/>
      <c r="R10584" s="34"/>
      <c r="S10584" s="35"/>
      <c r="T10584" s="147"/>
    </row>
    <row r="10585">
      <c r="A10585" s="147"/>
      <c r="B10585" s="64"/>
      <c r="C10585" s="147" t="s">
        <v>217</v>
      </c>
      <c r="E10585" s="161"/>
      <c r="F10585" s="162"/>
      <c r="G10585" s="147"/>
      <c r="H10585" s="146"/>
      <c r="J10585" s="146"/>
      <c r="L10585" s="150"/>
      <c r="N10585" s="163"/>
      <c r="O10585" s="146"/>
      <c r="P10585" s="146"/>
      <c r="Q10585" s="146"/>
      <c r="R10585" s="34"/>
      <c r="S10585" s="35"/>
      <c r="T10585" s="147"/>
    </row>
    <row r="10586">
      <c r="A10586" s="147"/>
      <c r="B10586" s="64"/>
      <c r="C10586" s="147" t="s">
        <v>217</v>
      </c>
      <c r="E10586" s="161"/>
      <c r="F10586" s="162"/>
      <c r="G10586" s="147"/>
      <c r="H10586" s="146"/>
      <c r="J10586" s="146"/>
      <c r="L10586" s="150"/>
      <c r="N10586" s="163"/>
      <c r="O10586" s="146"/>
      <c r="P10586" s="146"/>
      <c r="Q10586" s="146"/>
      <c r="R10586" s="34"/>
      <c r="S10586" s="35"/>
      <c r="T10586" s="147"/>
    </row>
    <row r="10587">
      <c r="A10587" s="147"/>
      <c r="B10587" s="64"/>
      <c r="C10587" s="147" t="s">
        <v>217</v>
      </c>
      <c r="E10587" s="161"/>
      <c r="F10587" s="162"/>
      <c r="G10587" s="147"/>
      <c r="H10587" s="146"/>
      <c r="J10587" s="146"/>
      <c r="L10587" s="150"/>
      <c r="N10587" s="163"/>
      <c r="O10587" s="146"/>
      <c r="P10587" s="146"/>
      <c r="Q10587" s="146"/>
      <c r="R10587" s="34"/>
      <c r="S10587" s="35"/>
      <c r="T10587" s="147"/>
    </row>
    <row r="10588">
      <c r="A10588" s="147"/>
      <c r="B10588" s="64"/>
      <c r="C10588" s="147" t="s">
        <v>217</v>
      </c>
      <c r="E10588" s="161"/>
      <c r="F10588" s="162"/>
      <c r="G10588" s="147"/>
      <c r="H10588" s="146"/>
      <c r="J10588" s="146"/>
      <c r="L10588" s="150"/>
      <c r="N10588" s="163"/>
      <c r="O10588" s="146"/>
      <c r="P10588" s="146"/>
      <c r="Q10588" s="146"/>
      <c r="R10588" s="34"/>
      <c r="S10588" s="35"/>
      <c r="T10588" s="147"/>
    </row>
    <row r="10589">
      <c r="A10589" s="147"/>
      <c r="B10589" s="64"/>
      <c r="C10589" s="147" t="s">
        <v>217</v>
      </c>
      <c r="E10589" s="161"/>
      <c r="F10589" s="162"/>
      <c r="G10589" s="147"/>
      <c r="H10589" s="146"/>
      <c r="J10589" s="146"/>
      <c r="L10589" s="150"/>
      <c r="N10589" s="163"/>
      <c r="O10589" s="146"/>
      <c r="P10589" s="146"/>
      <c r="Q10589" s="146"/>
      <c r="R10589" s="34"/>
      <c r="S10589" s="35"/>
      <c r="T10589" s="147"/>
    </row>
    <row r="10590">
      <c r="A10590" s="147"/>
      <c r="B10590" s="64"/>
      <c r="C10590" s="147" t="s">
        <v>217</v>
      </c>
      <c r="E10590" s="161"/>
      <c r="F10590" s="162"/>
      <c r="G10590" s="147"/>
      <c r="H10590" s="146"/>
      <c r="J10590" s="146"/>
      <c r="L10590" s="150"/>
      <c r="N10590" s="163"/>
      <c r="O10590" s="146"/>
      <c r="P10590" s="146"/>
      <c r="Q10590" s="146"/>
      <c r="R10590" s="34"/>
      <c r="S10590" s="35"/>
      <c r="T10590" s="147"/>
    </row>
    <row r="10591">
      <c r="A10591" s="147"/>
      <c r="B10591" s="64"/>
      <c r="C10591" s="147" t="s">
        <v>217</v>
      </c>
      <c r="E10591" s="161"/>
      <c r="F10591" s="162"/>
      <c r="G10591" s="147"/>
      <c r="H10591" s="146"/>
      <c r="J10591" s="146"/>
      <c r="L10591" s="150"/>
      <c r="N10591" s="163"/>
      <c r="O10591" s="146"/>
      <c r="P10591" s="146"/>
      <c r="Q10591" s="146"/>
      <c r="R10591" s="34"/>
      <c r="S10591" s="35"/>
      <c r="T10591" s="147"/>
    </row>
    <row r="10592">
      <c r="A10592" s="147"/>
      <c r="B10592" s="64"/>
      <c r="C10592" s="147" t="s">
        <v>217</v>
      </c>
      <c r="E10592" s="161"/>
      <c r="F10592" s="162"/>
      <c r="G10592" s="147"/>
      <c r="H10592" s="146"/>
      <c r="J10592" s="146"/>
      <c r="L10592" s="150"/>
      <c r="N10592" s="163"/>
      <c r="O10592" s="146"/>
      <c r="P10592" s="146"/>
      <c r="Q10592" s="146"/>
      <c r="R10592" s="34"/>
      <c r="S10592" s="35"/>
      <c r="T10592" s="147"/>
    </row>
    <row r="10593">
      <c r="A10593" s="147"/>
      <c r="B10593" s="64"/>
      <c r="C10593" s="147" t="s">
        <v>217</v>
      </c>
      <c r="E10593" s="161"/>
      <c r="F10593" s="162"/>
      <c r="G10593" s="147"/>
      <c r="H10593" s="146"/>
      <c r="J10593" s="146"/>
      <c r="L10593" s="150"/>
      <c r="N10593" s="163"/>
      <c r="O10593" s="146"/>
      <c r="P10593" s="146"/>
      <c r="Q10593" s="146"/>
      <c r="R10593" s="34"/>
      <c r="S10593" s="35"/>
      <c r="T10593" s="147"/>
    </row>
    <row r="10594">
      <c r="A10594" s="147"/>
      <c r="B10594" s="64"/>
      <c r="C10594" s="147" t="s">
        <v>217</v>
      </c>
      <c r="E10594" s="161"/>
      <c r="F10594" s="162"/>
      <c r="G10594" s="147"/>
      <c r="H10594" s="146"/>
      <c r="J10594" s="146"/>
      <c r="L10594" s="150"/>
      <c r="N10594" s="163"/>
      <c r="O10594" s="146"/>
      <c r="P10594" s="146"/>
      <c r="Q10594" s="146"/>
      <c r="R10594" s="34"/>
      <c r="S10594" s="35"/>
      <c r="T10594" s="147"/>
    </row>
    <row r="10595">
      <c r="A10595" s="147"/>
      <c r="B10595" s="64"/>
      <c r="C10595" s="147" t="s">
        <v>217</v>
      </c>
      <c r="E10595" s="161"/>
      <c r="F10595" s="162"/>
      <c r="G10595" s="147"/>
      <c r="H10595" s="146"/>
      <c r="J10595" s="146"/>
      <c r="L10595" s="150"/>
      <c r="N10595" s="163"/>
      <c r="O10595" s="146"/>
      <c r="P10595" s="146"/>
      <c r="Q10595" s="146"/>
      <c r="R10595" s="34"/>
      <c r="S10595" s="35"/>
      <c r="T10595" s="147"/>
    </row>
    <row r="10596">
      <c r="A10596" s="147"/>
      <c r="B10596" s="64"/>
      <c r="C10596" s="147" t="s">
        <v>217</v>
      </c>
      <c r="E10596" s="161"/>
      <c r="F10596" s="162"/>
      <c r="G10596" s="147"/>
      <c r="H10596" s="146"/>
      <c r="J10596" s="146"/>
      <c r="L10596" s="150"/>
      <c r="N10596" s="163"/>
      <c r="O10596" s="146"/>
      <c r="P10596" s="146"/>
      <c r="Q10596" s="146"/>
      <c r="R10596" s="34"/>
      <c r="S10596" s="35"/>
      <c r="T10596" s="147"/>
    </row>
    <row r="10597">
      <c r="A10597" s="147"/>
      <c r="B10597" s="64"/>
      <c r="C10597" s="147" t="s">
        <v>217</v>
      </c>
      <c r="E10597" s="161"/>
      <c r="F10597" s="162"/>
      <c r="G10597" s="147"/>
      <c r="H10597" s="146"/>
      <c r="J10597" s="146"/>
      <c r="L10597" s="150"/>
      <c r="N10597" s="163"/>
      <c r="O10597" s="146"/>
      <c r="P10597" s="146"/>
      <c r="Q10597" s="146"/>
      <c r="R10597" s="34"/>
      <c r="S10597" s="35"/>
      <c r="T10597" s="147"/>
    </row>
    <row r="10598">
      <c r="A10598" s="147"/>
      <c r="B10598" s="64"/>
      <c r="C10598" s="147" t="s">
        <v>217</v>
      </c>
      <c r="E10598" s="161"/>
      <c r="F10598" s="162"/>
      <c r="G10598" s="147"/>
      <c r="H10598" s="146"/>
      <c r="J10598" s="146"/>
      <c r="L10598" s="150"/>
      <c r="N10598" s="163"/>
      <c r="O10598" s="146"/>
      <c r="P10598" s="146"/>
      <c r="Q10598" s="146"/>
      <c r="R10598" s="34"/>
      <c r="S10598" s="35"/>
      <c r="T10598" s="147"/>
    </row>
    <row r="10599">
      <c r="A10599" s="147"/>
      <c r="B10599" s="64"/>
      <c r="C10599" s="147" t="s">
        <v>217</v>
      </c>
      <c r="E10599" s="161"/>
      <c r="F10599" s="162"/>
      <c r="G10599" s="147"/>
      <c r="H10599" s="146"/>
      <c r="J10599" s="146"/>
      <c r="L10599" s="150"/>
      <c r="N10599" s="163"/>
      <c r="O10599" s="146"/>
      <c r="P10599" s="146"/>
      <c r="Q10599" s="146"/>
      <c r="R10599" s="34"/>
      <c r="S10599" s="35"/>
      <c r="T10599" s="147"/>
    </row>
    <row r="10600">
      <c r="A10600" s="147"/>
      <c r="B10600" s="64"/>
      <c r="C10600" s="147" t="s">
        <v>217</v>
      </c>
      <c r="E10600" s="161"/>
      <c r="F10600" s="162"/>
      <c r="G10600" s="147"/>
      <c r="H10600" s="146"/>
      <c r="J10600" s="146"/>
      <c r="L10600" s="150"/>
      <c r="N10600" s="163"/>
      <c r="O10600" s="146"/>
      <c r="P10600" s="146"/>
      <c r="Q10600" s="146"/>
      <c r="R10600" s="34"/>
      <c r="S10600" s="35"/>
      <c r="T10600" s="147"/>
    </row>
    <row r="10601">
      <c r="A10601" s="147"/>
      <c r="B10601" s="64"/>
      <c r="C10601" s="147" t="s">
        <v>217</v>
      </c>
      <c r="E10601" s="161"/>
      <c r="F10601" s="162"/>
      <c r="G10601" s="147"/>
      <c r="H10601" s="146"/>
      <c r="J10601" s="146"/>
      <c r="L10601" s="150"/>
      <c r="N10601" s="163"/>
      <c r="O10601" s="146"/>
      <c r="P10601" s="146"/>
      <c r="Q10601" s="146"/>
      <c r="R10601" s="34"/>
      <c r="S10601" s="35"/>
      <c r="T10601" s="147"/>
    </row>
    <row r="10602">
      <c r="A10602" s="147"/>
      <c r="B10602" s="64"/>
      <c r="C10602" s="147" t="s">
        <v>217</v>
      </c>
      <c r="E10602" s="161"/>
      <c r="F10602" s="162"/>
      <c r="G10602" s="147"/>
      <c r="H10602" s="146"/>
      <c r="J10602" s="146"/>
      <c r="L10602" s="150"/>
      <c r="N10602" s="163"/>
      <c r="O10602" s="146"/>
      <c r="P10602" s="146"/>
      <c r="Q10602" s="146"/>
      <c r="R10602" s="34"/>
      <c r="S10602" s="35"/>
      <c r="T10602" s="147"/>
    </row>
    <row r="10603">
      <c r="A10603" s="147"/>
      <c r="B10603" s="64"/>
      <c r="C10603" s="147" t="s">
        <v>217</v>
      </c>
      <c r="E10603" s="161"/>
      <c r="F10603" s="162"/>
      <c r="G10603" s="147"/>
      <c r="H10603" s="146"/>
      <c r="J10603" s="146"/>
      <c r="L10603" s="150"/>
      <c r="N10603" s="163"/>
      <c r="O10603" s="146"/>
      <c r="P10603" s="146"/>
      <c r="Q10603" s="146"/>
      <c r="R10603" s="34"/>
      <c r="S10603" s="35"/>
      <c r="T10603" s="147"/>
    </row>
    <row r="10604">
      <c r="A10604" s="147"/>
      <c r="B10604" s="64"/>
      <c r="C10604" s="147" t="s">
        <v>217</v>
      </c>
      <c r="E10604" s="161"/>
      <c r="F10604" s="162"/>
      <c r="G10604" s="147"/>
      <c r="H10604" s="146"/>
      <c r="J10604" s="146"/>
      <c r="L10604" s="150"/>
      <c r="N10604" s="163"/>
      <c r="O10604" s="146"/>
      <c r="P10604" s="146"/>
      <c r="Q10604" s="146"/>
      <c r="R10604" s="34"/>
      <c r="S10604" s="35"/>
      <c r="T10604" s="147"/>
    </row>
    <row r="10605">
      <c r="A10605" s="147"/>
      <c r="B10605" s="64"/>
      <c r="C10605" s="147" t="s">
        <v>217</v>
      </c>
      <c r="E10605" s="161"/>
      <c r="F10605" s="162"/>
      <c r="G10605" s="147"/>
      <c r="H10605" s="146"/>
      <c r="J10605" s="146"/>
      <c r="L10605" s="150"/>
      <c r="N10605" s="163"/>
      <c r="O10605" s="146"/>
      <c r="P10605" s="146"/>
      <c r="Q10605" s="146"/>
      <c r="R10605" s="34"/>
      <c r="S10605" s="35"/>
      <c r="T10605" s="147"/>
    </row>
    <row r="10606">
      <c r="A10606" s="147"/>
      <c r="B10606" s="64"/>
      <c r="C10606" s="147" t="s">
        <v>217</v>
      </c>
      <c r="E10606" s="161"/>
      <c r="F10606" s="162"/>
      <c r="G10606" s="147"/>
      <c r="H10606" s="146"/>
      <c r="J10606" s="146"/>
      <c r="L10606" s="150"/>
      <c r="N10606" s="163"/>
      <c r="O10606" s="146"/>
      <c r="P10606" s="146"/>
      <c r="Q10606" s="146"/>
      <c r="R10606" s="34"/>
      <c r="S10606" s="35"/>
      <c r="T10606" s="147"/>
    </row>
    <row r="10607">
      <c r="A10607" s="147"/>
      <c r="B10607" s="64"/>
      <c r="C10607" s="147" t="s">
        <v>217</v>
      </c>
      <c r="E10607" s="161"/>
      <c r="F10607" s="162"/>
      <c r="G10607" s="147"/>
      <c r="H10607" s="146"/>
      <c r="J10607" s="146"/>
      <c r="L10607" s="150"/>
      <c r="N10607" s="163"/>
      <c r="O10607" s="146"/>
      <c r="P10607" s="146"/>
      <c r="Q10607" s="146"/>
      <c r="R10607" s="34"/>
      <c r="S10607" s="35"/>
      <c r="T10607" s="147"/>
    </row>
    <row r="10608">
      <c r="A10608" s="147"/>
      <c r="B10608" s="64"/>
      <c r="C10608" s="147" t="s">
        <v>217</v>
      </c>
      <c r="E10608" s="161"/>
      <c r="F10608" s="162"/>
      <c r="G10608" s="147"/>
      <c r="H10608" s="146"/>
      <c r="J10608" s="146"/>
      <c r="L10608" s="150"/>
      <c r="N10608" s="163"/>
      <c r="O10608" s="146"/>
      <c r="P10608" s="146"/>
      <c r="Q10608" s="146"/>
      <c r="R10608" s="34"/>
      <c r="S10608" s="35"/>
      <c r="T10608" s="147"/>
    </row>
    <row r="10609">
      <c r="A10609" s="147"/>
      <c r="B10609" s="64"/>
      <c r="C10609" s="147" t="s">
        <v>217</v>
      </c>
      <c r="E10609" s="161"/>
      <c r="F10609" s="162"/>
      <c r="G10609" s="147"/>
      <c r="H10609" s="146"/>
      <c r="J10609" s="146"/>
      <c r="L10609" s="150"/>
      <c r="N10609" s="163"/>
      <c r="O10609" s="146"/>
      <c r="P10609" s="146"/>
      <c r="Q10609" s="146"/>
      <c r="R10609" s="34"/>
      <c r="S10609" s="35"/>
      <c r="T10609" s="147"/>
    </row>
    <row r="10610">
      <c r="A10610" s="147"/>
      <c r="B10610" s="64"/>
      <c r="C10610" s="147" t="s">
        <v>217</v>
      </c>
      <c r="E10610" s="161"/>
      <c r="F10610" s="162"/>
      <c r="G10610" s="147"/>
      <c r="H10610" s="146"/>
      <c r="J10610" s="146"/>
      <c r="L10610" s="150"/>
      <c r="N10610" s="163"/>
      <c r="O10610" s="146"/>
      <c r="P10610" s="146"/>
      <c r="Q10610" s="146"/>
      <c r="R10610" s="34"/>
      <c r="S10610" s="35"/>
      <c r="T10610" s="147"/>
    </row>
    <row r="10611">
      <c r="A10611" s="147"/>
      <c r="B10611" s="64"/>
      <c r="C10611" s="147" t="s">
        <v>217</v>
      </c>
      <c r="E10611" s="161"/>
      <c r="F10611" s="162"/>
      <c r="G10611" s="147"/>
      <c r="H10611" s="146"/>
      <c r="J10611" s="146"/>
      <c r="L10611" s="150"/>
      <c r="N10611" s="163"/>
      <c r="O10611" s="146"/>
      <c r="P10611" s="146"/>
      <c r="Q10611" s="146"/>
      <c r="R10611" s="34"/>
      <c r="S10611" s="35"/>
      <c r="T10611" s="147"/>
    </row>
    <row r="10612">
      <c r="A10612" s="147"/>
      <c r="B10612" s="64"/>
      <c r="C10612" s="147" t="s">
        <v>217</v>
      </c>
      <c r="E10612" s="161"/>
      <c r="F10612" s="162"/>
      <c r="G10612" s="147"/>
      <c r="H10612" s="146"/>
      <c r="J10612" s="146"/>
      <c r="L10612" s="150"/>
      <c r="N10612" s="163"/>
      <c r="O10612" s="146"/>
      <c r="P10612" s="146"/>
      <c r="Q10612" s="146"/>
      <c r="R10612" s="34"/>
      <c r="S10612" s="35"/>
      <c r="T10612" s="147"/>
    </row>
    <row r="10613">
      <c r="A10613" s="147"/>
      <c r="B10613" s="64"/>
      <c r="C10613" s="147" t="s">
        <v>217</v>
      </c>
      <c r="E10613" s="161"/>
      <c r="F10613" s="162"/>
      <c r="G10613" s="147"/>
      <c r="H10613" s="146"/>
      <c r="J10613" s="146"/>
      <c r="L10613" s="150"/>
      <c r="N10613" s="163"/>
      <c r="O10613" s="146"/>
      <c r="P10613" s="146"/>
      <c r="Q10613" s="146"/>
      <c r="R10613" s="34"/>
      <c r="S10613" s="35"/>
      <c r="T10613" s="147"/>
    </row>
    <row r="10614">
      <c r="A10614" s="147"/>
      <c r="B10614" s="64"/>
      <c r="C10614" s="147" t="s">
        <v>217</v>
      </c>
      <c r="E10614" s="161"/>
      <c r="F10614" s="162"/>
      <c r="G10614" s="147"/>
      <c r="H10614" s="146"/>
      <c r="J10614" s="146"/>
      <c r="L10614" s="150"/>
      <c r="N10614" s="163"/>
      <c r="O10614" s="146"/>
      <c r="P10614" s="146"/>
      <c r="Q10614" s="146"/>
      <c r="R10614" s="34"/>
      <c r="S10614" s="35"/>
      <c r="T10614" s="147"/>
    </row>
    <row r="10615">
      <c r="A10615" s="147"/>
      <c r="B10615" s="64"/>
      <c r="C10615" s="147" t="s">
        <v>217</v>
      </c>
      <c r="E10615" s="161"/>
      <c r="F10615" s="162"/>
      <c r="G10615" s="147"/>
      <c r="H10615" s="146"/>
      <c r="J10615" s="146"/>
      <c r="L10615" s="150"/>
      <c r="N10615" s="163"/>
      <c r="O10615" s="146"/>
      <c r="P10615" s="146"/>
      <c r="Q10615" s="146"/>
      <c r="R10615" s="34"/>
      <c r="S10615" s="35"/>
      <c r="T10615" s="147"/>
    </row>
    <row r="10616">
      <c r="A10616" s="147"/>
      <c r="B10616" s="64"/>
      <c r="C10616" s="147" t="s">
        <v>217</v>
      </c>
      <c r="E10616" s="161"/>
      <c r="F10616" s="162"/>
      <c r="G10616" s="147"/>
      <c r="H10616" s="146"/>
      <c r="J10616" s="146"/>
      <c r="L10616" s="150"/>
      <c r="N10616" s="163"/>
      <c r="O10616" s="146"/>
      <c r="P10616" s="146"/>
      <c r="Q10616" s="146"/>
      <c r="R10616" s="34"/>
      <c r="S10616" s="35"/>
      <c r="T10616" s="147"/>
    </row>
    <row r="10617">
      <c r="A10617" s="147"/>
      <c r="B10617" s="64"/>
      <c r="C10617" s="147" t="s">
        <v>217</v>
      </c>
      <c r="E10617" s="161"/>
      <c r="F10617" s="162"/>
      <c r="G10617" s="147"/>
      <c r="H10617" s="146"/>
      <c r="J10617" s="146"/>
      <c r="L10617" s="150"/>
      <c r="N10617" s="163"/>
      <c r="O10617" s="146"/>
      <c r="P10617" s="146"/>
      <c r="Q10617" s="146"/>
      <c r="R10617" s="34"/>
      <c r="S10617" s="35"/>
      <c r="T10617" s="147"/>
    </row>
    <row r="10618">
      <c r="A10618" s="147"/>
      <c r="B10618" s="64"/>
      <c r="C10618" s="147" t="s">
        <v>217</v>
      </c>
      <c r="E10618" s="161"/>
      <c r="F10618" s="162"/>
      <c r="G10618" s="147"/>
      <c r="H10618" s="146"/>
      <c r="J10618" s="146"/>
      <c r="L10618" s="150"/>
      <c r="N10618" s="163"/>
      <c r="O10618" s="146"/>
      <c r="P10618" s="146"/>
      <c r="Q10618" s="146"/>
      <c r="R10618" s="34"/>
      <c r="S10618" s="35"/>
      <c r="T10618" s="147"/>
    </row>
    <row r="10619">
      <c r="A10619" s="147"/>
      <c r="B10619" s="64"/>
      <c r="C10619" s="147" t="s">
        <v>217</v>
      </c>
      <c r="E10619" s="161"/>
      <c r="F10619" s="162"/>
      <c r="G10619" s="147"/>
      <c r="H10619" s="146"/>
      <c r="J10619" s="146"/>
      <c r="L10619" s="150"/>
      <c r="N10619" s="163"/>
      <c r="O10619" s="146"/>
      <c r="P10619" s="146"/>
      <c r="Q10619" s="146"/>
      <c r="R10619" s="34"/>
      <c r="S10619" s="35"/>
      <c r="T10619" s="147"/>
    </row>
    <row r="10620">
      <c r="A10620" s="147"/>
      <c r="B10620" s="64"/>
      <c r="C10620" s="147" t="s">
        <v>217</v>
      </c>
      <c r="E10620" s="161"/>
      <c r="F10620" s="162"/>
      <c r="G10620" s="147"/>
      <c r="H10620" s="146"/>
      <c r="J10620" s="146"/>
      <c r="L10620" s="150"/>
      <c r="N10620" s="163"/>
      <c r="O10620" s="146"/>
      <c r="P10620" s="146"/>
      <c r="Q10620" s="146"/>
      <c r="R10620" s="34"/>
      <c r="S10620" s="35"/>
      <c r="T10620" s="147"/>
    </row>
    <row r="10621">
      <c r="A10621" s="147"/>
      <c r="B10621" s="64"/>
      <c r="C10621" s="147" t="s">
        <v>217</v>
      </c>
      <c r="E10621" s="161"/>
      <c r="F10621" s="162"/>
      <c r="G10621" s="147"/>
      <c r="H10621" s="146"/>
      <c r="J10621" s="146"/>
      <c r="L10621" s="150"/>
      <c r="N10621" s="163"/>
      <c r="O10621" s="146"/>
      <c r="P10621" s="146"/>
      <c r="Q10621" s="146"/>
      <c r="R10621" s="34"/>
      <c r="S10621" s="35"/>
      <c r="T10621" s="147"/>
    </row>
    <row r="10622">
      <c r="A10622" s="147"/>
      <c r="B10622" s="64"/>
      <c r="C10622" s="147" t="s">
        <v>217</v>
      </c>
      <c r="E10622" s="161"/>
      <c r="F10622" s="162"/>
      <c r="G10622" s="147"/>
      <c r="H10622" s="146"/>
      <c r="J10622" s="146"/>
      <c r="L10622" s="150"/>
      <c r="N10622" s="163"/>
      <c r="O10622" s="146"/>
      <c r="P10622" s="146"/>
      <c r="Q10622" s="146"/>
      <c r="R10622" s="34"/>
      <c r="S10622" s="35"/>
      <c r="T10622" s="147"/>
    </row>
    <row r="10623">
      <c r="A10623" s="147"/>
      <c r="B10623" s="64"/>
      <c r="C10623" s="147" t="s">
        <v>217</v>
      </c>
      <c r="E10623" s="161"/>
      <c r="F10623" s="162"/>
      <c r="G10623" s="147"/>
      <c r="H10623" s="146"/>
      <c r="J10623" s="146"/>
      <c r="L10623" s="150"/>
      <c r="N10623" s="163"/>
      <c r="O10623" s="146"/>
      <c r="P10623" s="146"/>
      <c r="Q10623" s="146"/>
      <c r="R10623" s="34"/>
      <c r="S10623" s="35"/>
      <c r="T10623" s="147"/>
    </row>
    <row r="10624">
      <c r="A10624" s="147"/>
      <c r="B10624" s="64"/>
      <c r="C10624" s="147" t="s">
        <v>217</v>
      </c>
      <c r="E10624" s="161"/>
      <c r="F10624" s="162"/>
      <c r="G10624" s="147"/>
      <c r="H10624" s="146"/>
      <c r="J10624" s="146"/>
      <c r="L10624" s="150"/>
      <c r="N10624" s="163"/>
      <c r="O10624" s="146"/>
      <c r="P10624" s="146"/>
      <c r="Q10624" s="146"/>
      <c r="R10624" s="34"/>
      <c r="S10624" s="35"/>
      <c r="T10624" s="147"/>
    </row>
    <row r="10625">
      <c r="A10625" s="147"/>
      <c r="B10625" s="64"/>
      <c r="C10625" s="147" t="s">
        <v>217</v>
      </c>
      <c r="E10625" s="161"/>
      <c r="F10625" s="162"/>
      <c r="G10625" s="147"/>
      <c r="H10625" s="146"/>
      <c r="J10625" s="146"/>
      <c r="L10625" s="150"/>
      <c r="N10625" s="163"/>
      <c r="O10625" s="146"/>
      <c r="P10625" s="146"/>
      <c r="Q10625" s="146"/>
      <c r="R10625" s="34"/>
      <c r="S10625" s="35"/>
      <c r="T10625" s="147"/>
    </row>
    <row r="10626">
      <c r="A10626" s="147"/>
      <c r="B10626" s="64"/>
      <c r="C10626" s="147" t="s">
        <v>217</v>
      </c>
      <c r="E10626" s="161"/>
      <c r="F10626" s="162"/>
      <c r="G10626" s="147"/>
      <c r="H10626" s="146"/>
      <c r="J10626" s="146"/>
      <c r="L10626" s="150"/>
      <c r="N10626" s="163"/>
      <c r="O10626" s="146"/>
      <c r="P10626" s="146"/>
      <c r="Q10626" s="146"/>
      <c r="R10626" s="34"/>
      <c r="S10626" s="35"/>
      <c r="T10626" s="147"/>
    </row>
    <row r="10627">
      <c r="A10627" s="147"/>
      <c r="B10627" s="64"/>
      <c r="C10627" s="147" t="s">
        <v>217</v>
      </c>
      <c r="E10627" s="161"/>
      <c r="F10627" s="162"/>
      <c r="G10627" s="147"/>
      <c r="H10627" s="146"/>
      <c r="J10627" s="146"/>
      <c r="L10627" s="150"/>
      <c r="N10627" s="163"/>
      <c r="O10627" s="146"/>
      <c r="P10627" s="146"/>
      <c r="Q10627" s="146"/>
      <c r="R10627" s="34"/>
      <c r="S10627" s="35"/>
      <c r="T10627" s="147"/>
    </row>
    <row r="10628">
      <c r="A10628" s="147"/>
      <c r="B10628" s="64"/>
      <c r="C10628" s="147" t="s">
        <v>217</v>
      </c>
      <c r="E10628" s="161"/>
      <c r="F10628" s="162"/>
      <c r="G10628" s="147"/>
      <c r="H10628" s="146"/>
      <c r="J10628" s="146"/>
      <c r="L10628" s="150"/>
      <c r="N10628" s="163"/>
      <c r="O10628" s="146"/>
      <c r="P10628" s="146"/>
      <c r="Q10628" s="146"/>
      <c r="R10628" s="34"/>
      <c r="S10628" s="35"/>
      <c r="T10628" s="147"/>
    </row>
    <row r="10629">
      <c r="A10629" s="147"/>
      <c r="B10629" s="64"/>
      <c r="C10629" s="147" t="s">
        <v>217</v>
      </c>
      <c r="E10629" s="161"/>
      <c r="F10629" s="162"/>
      <c r="G10629" s="147"/>
      <c r="H10629" s="146"/>
      <c r="J10629" s="146"/>
      <c r="L10629" s="150"/>
      <c r="N10629" s="163"/>
      <c r="O10629" s="146"/>
      <c r="P10629" s="146"/>
      <c r="Q10629" s="146"/>
      <c r="R10629" s="34"/>
      <c r="S10629" s="35"/>
      <c r="T10629" s="147"/>
    </row>
    <row r="10630">
      <c r="A10630" s="147"/>
      <c r="B10630" s="64"/>
      <c r="C10630" s="147" t="s">
        <v>217</v>
      </c>
      <c r="E10630" s="161"/>
      <c r="F10630" s="162"/>
      <c r="G10630" s="147"/>
      <c r="H10630" s="146"/>
      <c r="J10630" s="146"/>
      <c r="L10630" s="150"/>
      <c r="N10630" s="163"/>
      <c r="O10630" s="146"/>
      <c r="P10630" s="146"/>
      <c r="Q10630" s="146"/>
      <c r="R10630" s="34"/>
      <c r="S10630" s="35"/>
      <c r="T10630" s="147"/>
    </row>
    <row r="10631">
      <c r="A10631" s="147"/>
      <c r="B10631" s="64"/>
      <c r="C10631" s="147" t="s">
        <v>217</v>
      </c>
      <c r="E10631" s="161"/>
      <c r="F10631" s="162"/>
      <c r="G10631" s="147"/>
      <c r="H10631" s="146"/>
      <c r="J10631" s="146"/>
      <c r="L10631" s="150"/>
      <c r="N10631" s="163"/>
      <c r="O10631" s="146"/>
      <c r="P10631" s="146"/>
      <c r="Q10631" s="146"/>
      <c r="R10631" s="34"/>
      <c r="S10631" s="35"/>
      <c r="T10631" s="147"/>
    </row>
    <row r="10632">
      <c r="A10632" s="147"/>
      <c r="B10632" s="64"/>
      <c r="C10632" s="147" t="s">
        <v>217</v>
      </c>
      <c r="E10632" s="161"/>
      <c r="F10632" s="162"/>
      <c r="G10632" s="147"/>
      <c r="H10632" s="146"/>
      <c r="J10632" s="146"/>
      <c r="L10632" s="150"/>
      <c r="N10632" s="163"/>
      <c r="O10632" s="146"/>
      <c r="P10632" s="146"/>
      <c r="Q10632" s="146"/>
      <c r="R10632" s="34"/>
      <c r="S10632" s="35"/>
      <c r="T10632" s="147"/>
    </row>
    <row r="10633">
      <c r="A10633" s="147"/>
      <c r="B10633" s="64"/>
      <c r="C10633" s="147" t="s">
        <v>217</v>
      </c>
      <c r="E10633" s="161"/>
      <c r="F10633" s="162"/>
      <c r="G10633" s="147"/>
      <c r="H10633" s="146"/>
      <c r="J10633" s="146"/>
      <c r="L10633" s="150"/>
      <c r="N10633" s="163"/>
      <c r="O10633" s="146"/>
      <c r="P10633" s="146"/>
      <c r="Q10633" s="146"/>
      <c r="R10633" s="34"/>
      <c r="S10633" s="35"/>
      <c r="T10633" s="147"/>
    </row>
    <row r="10634">
      <c r="A10634" s="147"/>
      <c r="B10634" s="64"/>
      <c r="C10634" s="147" t="s">
        <v>217</v>
      </c>
      <c r="E10634" s="161"/>
      <c r="F10634" s="162"/>
      <c r="G10634" s="147"/>
      <c r="H10634" s="146"/>
      <c r="J10634" s="146"/>
      <c r="L10634" s="150"/>
      <c r="N10634" s="163"/>
      <c r="O10634" s="146"/>
      <c r="P10634" s="146"/>
      <c r="Q10634" s="146"/>
      <c r="R10634" s="34"/>
      <c r="S10634" s="35"/>
      <c r="T10634" s="147"/>
    </row>
    <row r="10635">
      <c r="A10635" s="147"/>
      <c r="B10635" s="64"/>
      <c r="C10635" s="147" t="s">
        <v>217</v>
      </c>
      <c r="E10635" s="161"/>
      <c r="F10635" s="162"/>
      <c r="G10635" s="147"/>
      <c r="H10635" s="146"/>
      <c r="J10635" s="146"/>
      <c r="L10635" s="150"/>
      <c r="N10635" s="163"/>
      <c r="O10635" s="146"/>
      <c r="P10635" s="146"/>
      <c r="Q10635" s="146"/>
      <c r="R10635" s="34"/>
      <c r="S10635" s="35"/>
      <c r="T10635" s="147"/>
    </row>
    <row r="10636">
      <c r="A10636" s="147"/>
      <c r="B10636" s="64"/>
      <c r="C10636" s="147" t="s">
        <v>217</v>
      </c>
      <c r="E10636" s="161"/>
      <c r="F10636" s="162"/>
      <c r="G10636" s="147"/>
      <c r="H10636" s="146"/>
      <c r="J10636" s="146"/>
      <c r="L10636" s="150"/>
      <c r="N10636" s="163"/>
      <c r="O10636" s="146"/>
      <c r="P10636" s="146"/>
      <c r="Q10636" s="146"/>
      <c r="R10636" s="34"/>
      <c r="S10636" s="35"/>
      <c r="T10636" s="147"/>
    </row>
    <row r="10637">
      <c r="A10637" s="147"/>
      <c r="B10637" s="64"/>
      <c r="C10637" s="147" t="s">
        <v>217</v>
      </c>
      <c r="E10637" s="161"/>
      <c r="F10637" s="162"/>
      <c r="G10637" s="147"/>
      <c r="H10637" s="146"/>
      <c r="J10637" s="146"/>
      <c r="L10637" s="150"/>
      <c r="N10637" s="163"/>
      <c r="O10637" s="146"/>
      <c r="P10637" s="146"/>
      <c r="Q10637" s="146"/>
      <c r="R10637" s="34"/>
      <c r="S10637" s="35"/>
      <c r="T10637" s="147"/>
    </row>
    <row r="10638">
      <c r="A10638" s="147"/>
      <c r="B10638" s="64"/>
      <c r="C10638" s="147" t="s">
        <v>217</v>
      </c>
      <c r="E10638" s="161"/>
      <c r="F10638" s="162"/>
      <c r="G10638" s="147"/>
      <c r="H10638" s="146"/>
      <c r="J10638" s="146"/>
      <c r="L10638" s="150"/>
      <c r="N10638" s="163"/>
      <c r="O10638" s="146"/>
      <c r="P10638" s="146"/>
      <c r="Q10638" s="146"/>
      <c r="R10638" s="34"/>
      <c r="S10638" s="35"/>
      <c r="T10638" s="147"/>
    </row>
    <row r="10639">
      <c r="A10639" s="147"/>
      <c r="B10639" s="64"/>
      <c r="C10639" s="147" t="s">
        <v>217</v>
      </c>
      <c r="E10639" s="161"/>
      <c r="F10639" s="162"/>
      <c r="G10639" s="147"/>
      <c r="H10639" s="146"/>
      <c r="J10639" s="146"/>
      <c r="L10639" s="150"/>
      <c r="N10639" s="163"/>
      <c r="O10639" s="146"/>
      <c r="P10639" s="146"/>
      <c r="Q10639" s="146"/>
      <c r="R10639" s="34"/>
      <c r="S10639" s="35"/>
      <c r="T10639" s="147"/>
    </row>
    <row r="10640">
      <c r="A10640" s="147"/>
      <c r="B10640" s="64"/>
      <c r="C10640" s="147" t="s">
        <v>217</v>
      </c>
      <c r="E10640" s="161"/>
      <c r="F10640" s="162"/>
      <c r="G10640" s="147"/>
      <c r="H10640" s="146"/>
      <c r="J10640" s="146"/>
      <c r="L10640" s="150"/>
      <c r="N10640" s="163"/>
      <c r="O10640" s="146"/>
      <c r="P10640" s="146"/>
      <c r="Q10640" s="146"/>
      <c r="R10640" s="34"/>
      <c r="S10640" s="35"/>
      <c r="T10640" s="147"/>
    </row>
    <row r="10641">
      <c r="A10641" s="147"/>
      <c r="B10641" s="64"/>
      <c r="C10641" s="147" t="s">
        <v>217</v>
      </c>
      <c r="E10641" s="161"/>
      <c r="F10641" s="162"/>
      <c r="G10641" s="147"/>
      <c r="H10641" s="146"/>
      <c r="J10641" s="146"/>
      <c r="L10641" s="150"/>
      <c r="N10641" s="163"/>
      <c r="O10641" s="146"/>
      <c r="P10641" s="146"/>
      <c r="Q10641" s="146"/>
      <c r="R10641" s="34"/>
      <c r="S10641" s="35"/>
      <c r="T10641" s="147"/>
    </row>
    <row r="10642">
      <c r="A10642" s="147"/>
      <c r="B10642" s="64"/>
      <c r="C10642" s="147" t="s">
        <v>217</v>
      </c>
      <c r="E10642" s="161"/>
      <c r="F10642" s="162"/>
      <c r="G10642" s="147"/>
      <c r="H10642" s="146"/>
      <c r="J10642" s="146"/>
      <c r="L10642" s="150"/>
      <c r="N10642" s="163"/>
      <c r="O10642" s="146"/>
      <c r="P10642" s="146"/>
      <c r="Q10642" s="146"/>
      <c r="R10642" s="34"/>
      <c r="S10642" s="35"/>
      <c r="T10642" s="147"/>
    </row>
    <row r="10643">
      <c r="A10643" s="147"/>
      <c r="B10643" s="64"/>
      <c r="C10643" s="147" t="s">
        <v>217</v>
      </c>
      <c r="E10643" s="161"/>
      <c r="F10643" s="162"/>
      <c r="G10643" s="147"/>
      <c r="H10643" s="146"/>
      <c r="J10643" s="146"/>
      <c r="L10643" s="150"/>
      <c r="N10643" s="163"/>
      <c r="O10643" s="146"/>
      <c r="P10643" s="146"/>
      <c r="Q10643" s="146"/>
      <c r="R10643" s="34"/>
      <c r="S10643" s="35"/>
      <c r="T10643" s="147"/>
    </row>
    <row r="10644">
      <c r="A10644" s="147"/>
      <c r="B10644" s="64"/>
      <c r="C10644" s="147" t="s">
        <v>217</v>
      </c>
      <c r="E10644" s="161"/>
      <c r="F10644" s="162"/>
      <c r="G10644" s="147"/>
      <c r="H10644" s="146"/>
      <c r="J10644" s="146"/>
      <c r="L10644" s="150"/>
      <c r="N10644" s="163"/>
      <c r="O10644" s="146"/>
      <c r="P10644" s="146"/>
      <c r="Q10644" s="146"/>
      <c r="R10644" s="34"/>
      <c r="S10644" s="35"/>
      <c r="T10644" s="147"/>
    </row>
    <row r="10645">
      <c r="A10645" s="147"/>
      <c r="B10645" s="64"/>
      <c r="C10645" s="147" t="s">
        <v>217</v>
      </c>
      <c r="E10645" s="161"/>
      <c r="F10645" s="162"/>
      <c r="G10645" s="147"/>
      <c r="H10645" s="146"/>
      <c r="J10645" s="146"/>
      <c r="L10645" s="150"/>
      <c r="N10645" s="163"/>
      <c r="O10645" s="146"/>
      <c r="P10645" s="146"/>
      <c r="Q10645" s="146"/>
      <c r="R10645" s="34"/>
      <c r="S10645" s="35"/>
      <c r="T10645" s="147"/>
    </row>
    <row r="10646">
      <c r="A10646" s="147"/>
      <c r="B10646" s="64"/>
      <c r="C10646" s="147" t="s">
        <v>217</v>
      </c>
      <c r="E10646" s="161"/>
      <c r="F10646" s="162"/>
      <c r="G10646" s="147"/>
      <c r="H10646" s="146"/>
      <c r="J10646" s="146"/>
      <c r="L10646" s="150"/>
      <c r="N10646" s="163"/>
      <c r="O10646" s="146"/>
      <c r="P10646" s="146"/>
      <c r="Q10646" s="146"/>
      <c r="R10646" s="34"/>
      <c r="S10646" s="35"/>
      <c r="T10646" s="147"/>
    </row>
    <row r="10647">
      <c r="A10647" s="147"/>
      <c r="B10647" s="64"/>
      <c r="C10647" s="147" t="s">
        <v>217</v>
      </c>
      <c r="E10647" s="161"/>
      <c r="F10647" s="162"/>
      <c r="G10647" s="147"/>
      <c r="H10647" s="146"/>
      <c r="J10647" s="146"/>
      <c r="L10647" s="150"/>
      <c r="N10647" s="163"/>
      <c r="O10647" s="146"/>
      <c r="P10647" s="146"/>
      <c r="Q10647" s="146"/>
      <c r="R10647" s="34"/>
      <c r="S10647" s="35"/>
      <c r="T10647" s="147"/>
    </row>
    <row r="10648">
      <c r="A10648" s="147"/>
      <c r="B10648" s="64"/>
      <c r="C10648" s="147" t="s">
        <v>217</v>
      </c>
      <c r="E10648" s="161"/>
      <c r="F10648" s="162"/>
      <c r="G10648" s="147"/>
      <c r="H10648" s="146"/>
      <c r="J10648" s="146"/>
      <c r="L10648" s="150"/>
      <c r="N10648" s="163"/>
      <c r="O10648" s="146"/>
      <c r="P10648" s="146"/>
      <c r="Q10648" s="146"/>
      <c r="R10648" s="34"/>
      <c r="S10648" s="35"/>
      <c r="T10648" s="147"/>
    </row>
    <row r="10649">
      <c r="A10649" s="147"/>
      <c r="B10649" s="64"/>
      <c r="C10649" s="147" t="s">
        <v>217</v>
      </c>
      <c r="E10649" s="161"/>
      <c r="F10649" s="162"/>
      <c r="G10649" s="147"/>
      <c r="H10649" s="146"/>
      <c r="J10649" s="146"/>
      <c r="L10649" s="150"/>
      <c r="N10649" s="163"/>
      <c r="O10649" s="146"/>
      <c r="P10649" s="146"/>
      <c r="Q10649" s="146"/>
      <c r="R10649" s="34"/>
      <c r="S10649" s="35"/>
      <c r="T10649" s="147"/>
    </row>
    <row r="10650">
      <c r="A10650" s="147"/>
      <c r="B10650" s="64"/>
      <c r="C10650" s="147" t="s">
        <v>217</v>
      </c>
      <c r="E10650" s="161"/>
      <c r="F10650" s="162"/>
      <c r="G10650" s="147"/>
      <c r="H10650" s="146"/>
      <c r="J10650" s="146"/>
      <c r="L10650" s="150"/>
      <c r="N10650" s="163"/>
      <c r="O10650" s="146"/>
      <c r="P10650" s="146"/>
      <c r="Q10650" s="146"/>
      <c r="R10650" s="34"/>
      <c r="S10650" s="35"/>
      <c r="T10650" s="147"/>
    </row>
    <row r="10651">
      <c r="A10651" s="147"/>
      <c r="B10651" s="64"/>
      <c r="C10651" s="147" t="s">
        <v>217</v>
      </c>
      <c r="E10651" s="161"/>
      <c r="F10651" s="162"/>
      <c r="G10651" s="147"/>
      <c r="H10651" s="146"/>
      <c r="J10651" s="146"/>
      <c r="L10651" s="150"/>
      <c r="N10651" s="163"/>
      <c r="O10651" s="146"/>
      <c r="P10651" s="146"/>
      <c r="Q10651" s="146"/>
      <c r="R10651" s="34"/>
      <c r="S10651" s="35"/>
      <c r="T10651" s="147"/>
    </row>
    <row r="10652">
      <c r="A10652" s="147"/>
      <c r="B10652" s="64"/>
      <c r="C10652" s="147" t="s">
        <v>217</v>
      </c>
      <c r="E10652" s="161"/>
      <c r="F10652" s="162"/>
      <c r="G10652" s="147"/>
      <c r="H10652" s="146"/>
      <c r="J10652" s="146"/>
      <c r="L10652" s="150"/>
      <c r="N10652" s="163"/>
      <c r="O10652" s="146"/>
      <c r="P10652" s="146"/>
      <c r="Q10652" s="146"/>
      <c r="R10652" s="34"/>
      <c r="S10652" s="35"/>
      <c r="T10652" s="147"/>
    </row>
    <row r="10653">
      <c r="A10653" s="147"/>
      <c r="B10653" s="64"/>
      <c r="C10653" s="147" t="s">
        <v>217</v>
      </c>
      <c r="E10653" s="161"/>
      <c r="F10653" s="162"/>
      <c r="G10653" s="147"/>
      <c r="H10653" s="146"/>
      <c r="J10653" s="146"/>
      <c r="L10653" s="150"/>
      <c r="N10653" s="163"/>
      <c r="O10653" s="146"/>
      <c r="P10653" s="146"/>
      <c r="Q10653" s="146"/>
      <c r="R10653" s="34"/>
      <c r="S10653" s="35"/>
      <c r="T10653" s="147"/>
    </row>
    <row r="10654">
      <c r="A10654" s="147"/>
      <c r="B10654" s="64"/>
      <c r="C10654" s="147" t="s">
        <v>217</v>
      </c>
      <c r="E10654" s="161"/>
      <c r="F10654" s="162"/>
      <c r="G10654" s="147"/>
      <c r="H10654" s="146"/>
      <c r="J10654" s="146"/>
      <c r="L10654" s="150"/>
      <c r="N10654" s="163"/>
      <c r="O10654" s="146"/>
      <c r="P10654" s="146"/>
      <c r="Q10654" s="146"/>
      <c r="R10654" s="34"/>
      <c r="S10654" s="35"/>
      <c r="T10654" s="147"/>
    </row>
    <row r="10655">
      <c r="A10655" s="147"/>
      <c r="B10655" s="64"/>
      <c r="C10655" s="147" t="s">
        <v>217</v>
      </c>
      <c r="E10655" s="161"/>
      <c r="F10655" s="162"/>
      <c r="G10655" s="147"/>
      <c r="H10655" s="146"/>
      <c r="J10655" s="146"/>
      <c r="L10655" s="150"/>
      <c r="N10655" s="163"/>
      <c r="O10655" s="146"/>
      <c r="P10655" s="146"/>
      <c r="Q10655" s="146"/>
      <c r="R10655" s="34"/>
      <c r="S10655" s="35"/>
      <c r="T10655" s="147"/>
    </row>
    <row r="10656">
      <c r="A10656" s="147"/>
      <c r="B10656" s="64"/>
      <c r="C10656" s="147" t="s">
        <v>217</v>
      </c>
      <c r="E10656" s="161"/>
      <c r="F10656" s="162"/>
      <c r="G10656" s="147"/>
      <c r="H10656" s="146"/>
      <c r="J10656" s="146"/>
      <c r="L10656" s="150"/>
      <c r="N10656" s="163"/>
      <c r="O10656" s="146"/>
      <c r="P10656" s="146"/>
      <c r="Q10656" s="146"/>
      <c r="R10656" s="34"/>
      <c r="S10656" s="35"/>
      <c r="T10656" s="147"/>
    </row>
    <row r="10657">
      <c r="A10657" s="147"/>
      <c r="B10657" s="64"/>
      <c r="C10657" s="147" t="s">
        <v>217</v>
      </c>
      <c r="E10657" s="161"/>
      <c r="F10657" s="162"/>
      <c r="G10657" s="147"/>
      <c r="H10657" s="146"/>
      <c r="J10657" s="146"/>
      <c r="L10657" s="150"/>
      <c r="N10657" s="163"/>
      <c r="O10657" s="146"/>
      <c r="P10657" s="146"/>
      <c r="Q10657" s="146"/>
      <c r="R10657" s="34"/>
      <c r="S10657" s="35"/>
      <c r="T10657" s="147"/>
    </row>
    <row r="10658">
      <c r="A10658" s="147"/>
      <c r="B10658" s="64"/>
      <c r="C10658" s="147" t="s">
        <v>217</v>
      </c>
      <c r="E10658" s="161"/>
      <c r="F10658" s="162"/>
      <c r="G10658" s="147"/>
      <c r="H10658" s="146"/>
      <c r="J10658" s="146"/>
      <c r="L10658" s="150"/>
      <c r="N10658" s="163"/>
      <c r="O10658" s="146"/>
      <c r="P10658" s="146"/>
      <c r="Q10658" s="146"/>
      <c r="R10658" s="34"/>
      <c r="S10658" s="35"/>
      <c r="T10658" s="147"/>
    </row>
    <row r="10659">
      <c r="A10659" s="147"/>
      <c r="B10659" s="64"/>
      <c r="C10659" s="147" t="s">
        <v>217</v>
      </c>
      <c r="E10659" s="161"/>
      <c r="F10659" s="162"/>
      <c r="G10659" s="147"/>
      <c r="H10659" s="146"/>
      <c r="J10659" s="146"/>
      <c r="L10659" s="150"/>
      <c r="N10659" s="163"/>
      <c r="O10659" s="146"/>
      <c r="P10659" s="146"/>
      <c r="Q10659" s="146"/>
      <c r="R10659" s="34"/>
      <c r="S10659" s="35"/>
      <c r="T10659" s="147"/>
    </row>
    <row r="10660">
      <c r="A10660" s="147"/>
      <c r="B10660" s="64"/>
      <c r="C10660" s="147" t="s">
        <v>217</v>
      </c>
      <c r="E10660" s="161"/>
      <c r="F10660" s="162"/>
      <c r="G10660" s="147"/>
      <c r="H10660" s="146"/>
      <c r="J10660" s="146"/>
      <c r="L10660" s="150"/>
      <c r="N10660" s="163"/>
      <c r="O10660" s="146"/>
      <c r="P10660" s="146"/>
      <c r="Q10660" s="146"/>
      <c r="R10660" s="34"/>
      <c r="S10660" s="35"/>
      <c r="T10660" s="147"/>
    </row>
    <row r="10661">
      <c r="A10661" s="147"/>
      <c r="B10661" s="64"/>
      <c r="C10661" s="147" t="s">
        <v>217</v>
      </c>
      <c r="E10661" s="161"/>
      <c r="F10661" s="162"/>
      <c r="G10661" s="147"/>
      <c r="H10661" s="146"/>
      <c r="J10661" s="146"/>
      <c r="L10661" s="150"/>
      <c r="N10661" s="163"/>
      <c r="O10661" s="146"/>
      <c r="P10661" s="146"/>
      <c r="Q10661" s="146"/>
      <c r="R10661" s="34"/>
      <c r="S10661" s="35"/>
      <c r="T10661" s="147"/>
    </row>
    <row r="10662">
      <c r="A10662" s="147"/>
      <c r="B10662" s="64"/>
      <c r="C10662" s="147" t="s">
        <v>217</v>
      </c>
      <c r="E10662" s="161"/>
      <c r="F10662" s="162"/>
      <c r="G10662" s="147"/>
      <c r="H10662" s="146"/>
      <c r="J10662" s="146"/>
      <c r="L10662" s="150"/>
      <c r="N10662" s="163"/>
      <c r="O10662" s="146"/>
      <c r="P10662" s="146"/>
      <c r="Q10662" s="146"/>
      <c r="R10662" s="34"/>
      <c r="S10662" s="35"/>
      <c r="T10662" s="147"/>
    </row>
    <row r="10663">
      <c r="A10663" s="147"/>
      <c r="B10663" s="64"/>
      <c r="C10663" s="147" t="s">
        <v>217</v>
      </c>
      <c r="E10663" s="161"/>
      <c r="F10663" s="162"/>
      <c r="G10663" s="147"/>
      <c r="H10663" s="146"/>
      <c r="J10663" s="146"/>
      <c r="L10663" s="150"/>
      <c r="N10663" s="163"/>
      <c r="O10663" s="146"/>
      <c r="P10663" s="146"/>
      <c r="Q10663" s="146"/>
      <c r="R10663" s="34"/>
      <c r="S10663" s="35"/>
      <c r="T10663" s="147"/>
    </row>
    <row r="10664">
      <c r="A10664" s="147"/>
      <c r="B10664" s="64"/>
      <c r="C10664" s="147" t="s">
        <v>217</v>
      </c>
      <c r="E10664" s="161"/>
      <c r="F10664" s="162"/>
      <c r="G10664" s="147"/>
      <c r="H10664" s="146"/>
      <c r="J10664" s="146"/>
      <c r="L10664" s="150"/>
      <c r="N10664" s="163"/>
      <c r="O10664" s="146"/>
      <c r="P10664" s="146"/>
      <c r="Q10664" s="146"/>
      <c r="R10664" s="34"/>
      <c r="S10664" s="35"/>
      <c r="T10664" s="147"/>
    </row>
    <row r="10665">
      <c r="A10665" s="147"/>
      <c r="B10665" s="64"/>
      <c r="C10665" s="147" t="s">
        <v>217</v>
      </c>
      <c r="E10665" s="161"/>
      <c r="F10665" s="162"/>
      <c r="G10665" s="147"/>
      <c r="H10665" s="146"/>
      <c r="J10665" s="146"/>
      <c r="L10665" s="150"/>
      <c r="N10665" s="163"/>
      <c r="O10665" s="146"/>
      <c r="P10665" s="146"/>
      <c r="Q10665" s="146"/>
      <c r="R10665" s="34"/>
      <c r="S10665" s="35"/>
      <c r="T10665" s="147"/>
    </row>
    <row r="10666">
      <c r="A10666" s="147"/>
      <c r="B10666" s="64"/>
      <c r="C10666" s="147" t="s">
        <v>217</v>
      </c>
      <c r="E10666" s="161"/>
      <c r="F10666" s="162"/>
      <c r="G10666" s="147"/>
      <c r="H10666" s="146"/>
      <c r="J10666" s="146"/>
      <c r="L10666" s="150"/>
      <c r="N10666" s="163"/>
      <c r="O10666" s="146"/>
      <c r="P10666" s="146"/>
      <c r="Q10666" s="146"/>
      <c r="R10666" s="34"/>
      <c r="S10666" s="35"/>
      <c r="T10666" s="147"/>
    </row>
    <row r="10667">
      <c r="A10667" s="147"/>
      <c r="B10667" s="64"/>
      <c r="C10667" s="147" t="s">
        <v>217</v>
      </c>
      <c r="E10667" s="161"/>
      <c r="F10667" s="162"/>
      <c r="G10667" s="147"/>
      <c r="H10667" s="146"/>
      <c r="J10667" s="146"/>
      <c r="L10667" s="150"/>
      <c r="N10667" s="163"/>
      <c r="O10667" s="146"/>
      <c r="P10667" s="146"/>
      <c r="Q10667" s="146"/>
      <c r="R10667" s="34"/>
      <c r="S10667" s="35"/>
      <c r="T10667" s="147"/>
    </row>
    <row r="10668">
      <c r="A10668" s="147"/>
      <c r="B10668" s="64"/>
      <c r="C10668" s="147" t="s">
        <v>217</v>
      </c>
      <c r="E10668" s="161"/>
      <c r="F10668" s="162"/>
      <c r="G10668" s="147"/>
      <c r="H10668" s="146"/>
      <c r="J10668" s="146"/>
      <c r="L10668" s="150"/>
      <c r="N10668" s="163"/>
      <c r="O10668" s="146"/>
      <c r="P10668" s="146"/>
      <c r="Q10668" s="146"/>
      <c r="R10668" s="34"/>
      <c r="S10668" s="35"/>
      <c r="T10668" s="147"/>
    </row>
    <row r="10669">
      <c r="A10669" s="147"/>
      <c r="B10669" s="64"/>
      <c r="C10669" s="147" t="s">
        <v>217</v>
      </c>
      <c r="E10669" s="161"/>
      <c r="F10669" s="162"/>
      <c r="G10669" s="147"/>
      <c r="H10669" s="146"/>
      <c r="J10669" s="146"/>
      <c r="L10669" s="150"/>
      <c r="N10669" s="163"/>
      <c r="O10669" s="146"/>
      <c r="P10669" s="146"/>
      <c r="Q10669" s="146"/>
      <c r="R10669" s="34"/>
      <c r="S10669" s="35"/>
      <c r="T10669" s="147"/>
    </row>
    <row r="10670">
      <c r="A10670" s="147"/>
      <c r="B10670" s="64"/>
      <c r="C10670" s="147" t="s">
        <v>217</v>
      </c>
      <c r="E10670" s="161"/>
      <c r="F10670" s="162"/>
      <c r="G10670" s="147"/>
      <c r="H10670" s="146"/>
      <c r="J10670" s="146"/>
      <c r="L10670" s="150"/>
      <c r="N10670" s="163"/>
      <c r="O10670" s="146"/>
      <c r="P10670" s="146"/>
      <c r="Q10670" s="146"/>
      <c r="R10670" s="34"/>
      <c r="S10670" s="35"/>
      <c r="T10670" s="147"/>
    </row>
    <row r="10671">
      <c r="A10671" s="147"/>
      <c r="B10671" s="64"/>
      <c r="C10671" s="147" t="s">
        <v>217</v>
      </c>
      <c r="E10671" s="161"/>
      <c r="F10671" s="162"/>
      <c r="G10671" s="147"/>
      <c r="H10671" s="146"/>
      <c r="J10671" s="146"/>
      <c r="L10671" s="150"/>
      <c r="N10671" s="163"/>
      <c r="O10671" s="146"/>
      <c r="P10671" s="146"/>
      <c r="Q10671" s="146"/>
      <c r="R10671" s="34"/>
      <c r="S10671" s="35"/>
      <c r="T10671" s="147"/>
    </row>
    <row r="10672">
      <c r="A10672" s="147"/>
      <c r="B10672" s="64"/>
      <c r="C10672" s="147" t="s">
        <v>217</v>
      </c>
      <c r="E10672" s="161"/>
      <c r="F10672" s="162"/>
      <c r="G10672" s="147"/>
      <c r="H10672" s="146"/>
      <c r="J10672" s="146"/>
      <c r="L10672" s="150"/>
      <c r="N10672" s="163"/>
      <c r="O10672" s="146"/>
      <c r="P10672" s="146"/>
      <c r="Q10672" s="146"/>
      <c r="R10672" s="34"/>
      <c r="S10672" s="35"/>
      <c r="T10672" s="147"/>
    </row>
    <row r="10673">
      <c r="A10673" s="147"/>
      <c r="B10673" s="64"/>
      <c r="C10673" s="147" t="s">
        <v>217</v>
      </c>
      <c r="E10673" s="161"/>
      <c r="F10673" s="162"/>
      <c r="G10673" s="147"/>
      <c r="H10673" s="146"/>
      <c r="J10673" s="146"/>
      <c r="L10673" s="150"/>
      <c r="N10673" s="163"/>
      <c r="O10673" s="146"/>
      <c r="P10673" s="146"/>
      <c r="Q10673" s="146"/>
      <c r="R10673" s="34"/>
      <c r="S10673" s="35"/>
      <c r="T10673" s="147"/>
    </row>
    <row r="10674">
      <c r="A10674" s="147"/>
      <c r="B10674" s="64"/>
      <c r="C10674" s="147" t="s">
        <v>217</v>
      </c>
      <c r="E10674" s="161"/>
      <c r="F10674" s="162"/>
      <c r="G10674" s="147"/>
      <c r="H10674" s="146"/>
      <c r="J10674" s="146"/>
      <c r="L10674" s="150"/>
      <c r="N10674" s="163"/>
      <c r="O10674" s="146"/>
      <c r="P10674" s="146"/>
      <c r="Q10674" s="146"/>
      <c r="R10674" s="34"/>
      <c r="S10674" s="35"/>
      <c r="T10674" s="147"/>
    </row>
    <row r="10675">
      <c r="A10675" s="147"/>
      <c r="B10675" s="64"/>
      <c r="C10675" s="147" t="s">
        <v>217</v>
      </c>
      <c r="E10675" s="161"/>
      <c r="F10675" s="162"/>
      <c r="G10675" s="147"/>
      <c r="H10675" s="146"/>
      <c r="J10675" s="146"/>
      <c r="L10675" s="150"/>
      <c r="N10675" s="163"/>
      <c r="O10675" s="146"/>
      <c r="P10675" s="146"/>
      <c r="Q10675" s="146"/>
      <c r="R10675" s="34"/>
      <c r="S10675" s="35"/>
      <c r="T10675" s="147"/>
    </row>
    <row r="10676">
      <c r="A10676" s="147"/>
      <c r="B10676" s="64"/>
      <c r="C10676" s="147" t="s">
        <v>217</v>
      </c>
      <c r="E10676" s="161"/>
      <c r="F10676" s="162"/>
      <c r="G10676" s="147"/>
      <c r="H10676" s="146"/>
      <c r="J10676" s="146"/>
      <c r="L10676" s="150"/>
      <c r="N10676" s="163"/>
      <c r="O10676" s="146"/>
      <c r="P10676" s="146"/>
      <c r="Q10676" s="146"/>
      <c r="R10676" s="34"/>
      <c r="S10676" s="35"/>
      <c r="T10676" s="147"/>
    </row>
    <row r="10677">
      <c r="A10677" s="147"/>
      <c r="B10677" s="64"/>
      <c r="C10677" s="147" t="s">
        <v>217</v>
      </c>
      <c r="E10677" s="161"/>
      <c r="F10677" s="162"/>
      <c r="G10677" s="147"/>
      <c r="H10677" s="146"/>
      <c r="J10677" s="146"/>
      <c r="L10677" s="150"/>
      <c r="N10677" s="163"/>
      <c r="O10677" s="146"/>
      <c r="P10677" s="146"/>
      <c r="Q10677" s="146"/>
      <c r="R10677" s="34"/>
      <c r="S10677" s="35"/>
      <c r="T10677" s="147"/>
    </row>
    <row r="10678">
      <c r="A10678" s="147"/>
      <c r="B10678" s="64"/>
      <c r="C10678" s="147" t="s">
        <v>217</v>
      </c>
      <c r="E10678" s="161"/>
      <c r="F10678" s="162"/>
      <c r="G10678" s="147"/>
      <c r="H10678" s="146"/>
      <c r="J10678" s="146"/>
      <c r="L10678" s="150"/>
      <c r="N10678" s="163"/>
      <c r="O10678" s="146"/>
      <c r="P10678" s="146"/>
      <c r="Q10678" s="146"/>
      <c r="R10678" s="34"/>
      <c r="S10678" s="35"/>
      <c r="T10678" s="147"/>
    </row>
    <row r="10679">
      <c r="A10679" s="147"/>
      <c r="B10679" s="64"/>
      <c r="C10679" s="147" t="s">
        <v>217</v>
      </c>
      <c r="E10679" s="161"/>
      <c r="F10679" s="162"/>
      <c r="G10679" s="147"/>
      <c r="H10679" s="146"/>
      <c r="J10679" s="146"/>
      <c r="L10679" s="150"/>
      <c r="N10679" s="163"/>
      <c r="O10679" s="146"/>
      <c r="P10679" s="146"/>
      <c r="Q10679" s="146"/>
      <c r="R10679" s="34"/>
      <c r="S10679" s="35"/>
      <c r="T10679" s="147"/>
    </row>
    <row r="10680">
      <c r="A10680" s="147"/>
      <c r="B10680" s="64"/>
      <c r="C10680" s="147" t="s">
        <v>217</v>
      </c>
      <c r="E10680" s="161"/>
      <c r="F10680" s="162"/>
      <c r="G10680" s="147"/>
      <c r="H10680" s="146"/>
      <c r="J10680" s="146"/>
      <c r="L10680" s="150"/>
      <c r="N10680" s="163"/>
      <c r="O10680" s="146"/>
      <c r="P10680" s="146"/>
      <c r="Q10680" s="146"/>
      <c r="R10680" s="34"/>
      <c r="S10680" s="35"/>
      <c r="T10680" s="147"/>
    </row>
    <row r="10681">
      <c r="A10681" s="147"/>
      <c r="B10681" s="64"/>
      <c r="C10681" s="147" t="s">
        <v>217</v>
      </c>
      <c r="E10681" s="161"/>
      <c r="F10681" s="162"/>
      <c r="G10681" s="147"/>
      <c r="H10681" s="146"/>
      <c r="J10681" s="146"/>
      <c r="L10681" s="150"/>
      <c r="N10681" s="163"/>
      <c r="O10681" s="146"/>
      <c r="P10681" s="146"/>
      <c r="Q10681" s="146"/>
      <c r="R10681" s="34"/>
      <c r="S10681" s="35"/>
      <c r="T10681" s="147"/>
    </row>
    <row r="10682">
      <c r="A10682" s="147"/>
      <c r="B10682" s="64"/>
      <c r="C10682" s="147" t="s">
        <v>217</v>
      </c>
      <c r="E10682" s="161"/>
      <c r="F10682" s="162"/>
      <c r="G10682" s="147"/>
      <c r="H10682" s="146"/>
      <c r="J10682" s="146"/>
      <c r="L10682" s="150"/>
      <c r="N10682" s="163"/>
      <c r="O10682" s="146"/>
      <c r="P10682" s="146"/>
      <c r="Q10682" s="146"/>
      <c r="R10682" s="34"/>
      <c r="S10682" s="35"/>
      <c r="T10682" s="147"/>
    </row>
    <row r="10683">
      <c r="A10683" s="147"/>
      <c r="B10683" s="64"/>
      <c r="C10683" s="147" t="s">
        <v>217</v>
      </c>
      <c r="E10683" s="161"/>
      <c r="F10683" s="162"/>
      <c r="G10683" s="147"/>
      <c r="H10683" s="146"/>
      <c r="J10683" s="146"/>
      <c r="L10683" s="150"/>
      <c r="N10683" s="163"/>
      <c r="O10683" s="146"/>
      <c r="P10683" s="146"/>
      <c r="Q10683" s="146"/>
      <c r="R10683" s="34"/>
      <c r="S10683" s="35"/>
      <c r="T10683" s="147"/>
    </row>
    <row r="10684">
      <c r="A10684" s="147"/>
      <c r="B10684" s="64"/>
      <c r="C10684" s="147" t="s">
        <v>217</v>
      </c>
      <c r="E10684" s="161"/>
      <c r="F10684" s="162"/>
      <c r="G10684" s="147"/>
      <c r="H10684" s="146"/>
      <c r="J10684" s="146"/>
      <c r="L10684" s="150"/>
      <c r="N10684" s="163"/>
      <c r="O10684" s="146"/>
      <c r="P10684" s="146"/>
      <c r="Q10684" s="146"/>
      <c r="R10684" s="34"/>
      <c r="S10684" s="35"/>
      <c r="T10684" s="147"/>
    </row>
    <row r="10685">
      <c r="A10685" s="147"/>
      <c r="B10685" s="64"/>
      <c r="C10685" s="147" t="s">
        <v>217</v>
      </c>
      <c r="E10685" s="161"/>
      <c r="F10685" s="162"/>
      <c r="G10685" s="147"/>
      <c r="H10685" s="146"/>
      <c r="J10685" s="146"/>
      <c r="L10685" s="150"/>
      <c r="N10685" s="163"/>
      <c r="O10685" s="146"/>
      <c r="P10685" s="146"/>
      <c r="Q10685" s="146"/>
      <c r="R10685" s="34"/>
      <c r="S10685" s="35"/>
      <c r="T10685" s="147"/>
    </row>
    <row r="10686">
      <c r="A10686" s="147"/>
      <c r="B10686" s="64"/>
      <c r="C10686" s="147" t="s">
        <v>217</v>
      </c>
      <c r="E10686" s="161"/>
      <c r="F10686" s="162"/>
      <c r="G10686" s="147"/>
      <c r="H10686" s="146"/>
      <c r="J10686" s="146"/>
      <c r="L10686" s="150"/>
      <c r="N10686" s="163"/>
      <c r="O10686" s="146"/>
      <c r="P10686" s="146"/>
      <c r="Q10686" s="146"/>
      <c r="R10686" s="34"/>
      <c r="S10686" s="35"/>
      <c r="T10686" s="147"/>
    </row>
    <row r="10687">
      <c r="A10687" s="147"/>
      <c r="B10687" s="64"/>
      <c r="C10687" s="147" t="s">
        <v>217</v>
      </c>
      <c r="E10687" s="161"/>
      <c r="F10687" s="162"/>
      <c r="G10687" s="147"/>
      <c r="H10687" s="146"/>
      <c r="J10687" s="146"/>
      <c r="L10687" s="150"/>
      <c r="N10687" s="163"/>
      <c r="O10687" s="146"/>
      <c r="P10687" s="146"/>
      <c r="Q10687" s="146"/>
      <c r="R10687" s="34"/>
      <c r="S10687" s="35"/>
      <c r="T10687" s="147"/>
    </row>
    <row r="10688">
      <c r="A10688" s="147"/>
      <c r="B10688" s="64"/>
      <c r="C10688" s="147" t="s">
        <v>217</v>
      </c>
      <c r="E10688" s="161"/>
      <c r="F10688" s="162"/>
      <c r="G10688" s="147"/>
      <c r="H10688" s="146"/>
      <c r="J10688" s="146"/>
      <c r="L10688" s="150"/>
      <c r="N10688" s="163"/>
      <c r="O10688" s="146"/>
      <c r="P10688" s="146"/>
      <c r="Q10688" s="146"/>
      <c r="R10688" s="34"/>
      <c r="S10688" s="35"/>
      <c r="T10688" s="147"/>
    </row>
    <row r="10689">
      <c r="A10689" s="147"/>
      <c r="B10689" s="64"/>
      <c r="C10689" s="147" t="s">
        <v>217</v>
      </c>
      <c r="E10689" s="161"/>
      <c r="F10689" s="162"/>
      <c r="G10689" s="147"/>
      <c r="H10689" s="146"/>
      <c r="J10689" s="146"/>
      <c r="L10689" s="150"/>
      <c r="N10689" s="163"/>
      <c r="O10689" s="146"/>
      <c r="P10689" s="146"/>
      <c r="Q10689" s="146"/>
      <c r="R10689" s="34"/>
      <c r="S10689" s="35"/>
      <c r="T10689" s="147"/>
    </row>
    <row r="10690">
      <c r="A10690" s="147"/>
      <c r="B10690" s="64"/>
      <c r="C10690" s="147" t="s">
        <v>217</v>
      </c>
      <c r="E10690" s="161"/>
      <c r="F10690" s="162"/>
      <c r="G10690" s="147"/>
      <c r="H10690" s="146"/>
      <c r="J10690" s="146"/>
      <c r="L10690" s="150"/>
      <c r="N10690" s="163"/>
      <c r="O10690" s="146"/>
      <c r="P10690" s="146"/>
      <c r="Q10690" s="146"/>
      <c r="R10690" s="34"/>
      <c r="S10690" s="35"/>
      <c r="T10690" s="147"/>
    </row>
    <row r="10691">
      <c r="A10691" s="147"/>
      <c r="B10691" s="64"/>
      <c r="C10691" s="147" t="s">
        <v>217</v>
      </c>
      <c r="E10691" s="161"/>
      <c r="F10691" s="162"/>
      <c r="G10691" s="147"/>
      <c r="H10691" s="146"/>
      <c r="J10691" s="146"/>
      <c r="L10691" s="150"/>
      <c r="N10691" s="163"/>
      <c r="O10691" s="146"/>
      <c r="P10691" s="146"/>
      <c r="Q10691" s="146"/>
      <c r="R10691" s="34"/>
      <c r="S10691" s="35"/>
      <c r="T10691" s="147"/>
    </row>
    <row r="10692">
      <c r="A10692" s="147"/>
      <c r="B10692" s="64"/>
      <c r="C10692" s="147" t="s">
        <v>217</v>
      </c>
      <c r="E10692" s="161"/>
      <c r="F10692" s="162"/>
      <c r="G10692" s="147"/>
      <c r="H10692" s="146"/>
      <c r="J10692" s="146"/>
      <c r="L10692" s="150"/>
      <c r="N10692" s="163"/>
      <c r="O10692" s="146"/>
      <c r="P10692" s="146"/>
      <c r="Q10692" s="146"/>
      <c r="R10692" s="34"/>
      <c r="S10692" s="35"/>
      <c r="T10692" s="147"/>
    </row>
    <row r="10693">
      <c r="A10693" s="147"/>
      <c r="B10693" s="64"/>
      <c r="C10693" s="147" t="s">
        <v>217</v>
      </c>
      <c r="E10693" s="161"/>
      <c r="F10693" s="162"/>
      <c r="G10693" s="147"/>
      <c r="H10693" s="146"/>
      <c r="J10693" s="146"/>
      <c r="L10693" s="150"/>
      <c r="N10693" s="163"/>
      <c r="O10693" s="146"/>
      <c r="P10693" s="146"/>
      <c r="Q10693" s="146"/>
      <c r="R10693" s="34"/>
      <c r="S10693" s="35"/>
      <c r="T10693" s="147"/>
    </row>
    <row r="10694">
      <c r="A10694" s="147"/>
      <c r="B10694" s="64"/>
      <c r="C10694" s="147" t="s">
        <v>217</v>
      </c>
      <c r="E10694" s="161"/>
      <c r="F10694" s="162"/>
      <c r="G10694" s="147"/>
      <c r="H10694" s="146"/>
      <c r="J10694" s="146"/>
      <c r="L10694" s="150"/>
      <c r="N10694" s="163"/>
      <c r="O10694" s="146"/>
      <c r="P10694" s="146"/>
      <c r="Q10694" s="146"/>
      <c r="R10694" s="34"/>
      <c r="S10694" s="35"/>
      <c r="T10694" s="147"/>
    </row>
    <row r="10695">
      <c r="A10695" s="147"/>
      <c r="B10695" s="64"/>
      <c r="C10695" s="147" t="s">
        <v>217</v>
      </c>
      <c r="E10695" s="161"/>
      <c r="F10695" s="162"/>
      <c r="G10695" s="147"/>
      <c r="H10695" s="146"/>
      <c r="J10695" s="146"/>
      <c r="L10695" s="150"/>
      <c r="N10695" s="163"/>
      <c r="O10695" s="146"/>
      <c r="P10695" s="146"/>
      <c r="Q10695" s="146"/>
      <c r="R10695" s="34"/>
      <c r="S10695" s="35"/>
      <c r="T10695" s="147"/>
    </row>
    <row r="10696">
      <c r="A10696" s="147"/>
      <c r="B10696" s="64"/>
      <c r="C10696" s="147" t="s">
        <v>217</v>
      </c>
      <c r="E10696" s="161"/>
      <c r="F10696" s="162"/>
      <c r="G10696" s="147"/>
      <c r="H10696" s="146"/>
      <c r="J10696" s="146"/>
      <c r="L10696" s="150"/>
      <c r="N10696" s="163"/>
      <c r="O10696" s="146"/>
      <c r="P10696" s="146"/>
      <c r="Q10696" s="146"/>
      <c r="R10696" s="34"/>
      <c r="S10696" s="35"/>
      <c r="T10696" s="147"/>
    </row>
    <row r="10697">
      <c r="A10697" s="147"/>
      <c r="B10697" s="64"/>
      <c r="C10697" s="147" t="s">
        <v>217</v>
      </c>
      <c r="E10697" s="161"/>
      <c r="F10697" s="162"/>
      <c r="G10697" s="147"/>
      <c r="H10697" s="146"/>
      <c r="J10697" s="146"/>
      <c r="L10697" s="150"/>
      <c r="N10697" s="163"/>
      <c r="O10697" s="146"/>
      <c r="P10697" s="146"/>
      <c r="Q10697" s="146"/>
      <c r="R10697" s="34"/>
      <c r="S10697" s="35"/>
      <c r="T10697" s="147"/>
    </row>
    <row r="10698">
      <c r="A10698" s="147"/>
      <c r="B10698" s="64"/>
      <c r="C10698" s="147" t="s">
        <v>217</v>
      </c>
      <c r="E10698" s="161"/>
      <c r="F10698" s="162"/>
      <c r="G10698" s="147"/>
      <c r="H10698" s="146"/>
      <c r="J10698" s="146"/>
      <c r="L10698" s="150"/>
      <c r="N10698" s="163"/>
      <c r="O10698" s="146"/>
      <c r="P10698" s="146"/>
      <c r="Q10698" s="146"/>
      <c r="R10698" s="34"/>
      <c r="S10698" s="35"/>
      <c r="T10698" s="147"/>
    </row>
    <row r="10699">
      <c r="A10699" s="147"/>
      <c r="B10699" s="64"/>
      <c r="C10699" s="147" t="s">
        <v>217</v>
      </c>
      <c r="E10699" s="161"/>
      <c r="F10699" s="162"/>
      <c r="G10699" s="147"/>
      <c r="H10699" s="146"/>
      <c r="J10699" s="146"/>
      <c r="L10699" s="150"/>
      <c r="N10699" s="163"/>
      <c r="O10699" s="146"/>
      <c r="P10699" s="146"/>
      <c r="Q10699" s="146"/>
      <c r="R10699" s="34"/>
      <c r="S10699" s="35"/>
      <c r="T10699" s="147"/>
    </row>
    <row r="10700">
      <c r="A10700" s="147"/>
      <c r="B10700" s="64"/>
      <c r="C10700" s="147" t="s">
        <v>217</v>
      </c>
      <c r="E10700" s="161"/>
      <c r="F10700" s="162"/>
      <c r="G10700" s="147"/>
      <c r="H10700" s="146"/>
      <c r="J10700" s="146"/>
      <c r="L10700" s="150"/>
      <c r="N10700" s="163"/>
      <c r="O10700" s="146"/>
      <c r="P10700" s="146"/>
      <c r="Q10700" s="146"/>
      <c r="R10700" s="34"/>
      <c r="S10700" s="35"/>
      <c r="T10700" s="147"/>
    </row>
    <row r="10701">
      <c r="A10701" s="147"/>
      <c r="B10701" s="64"/>
      <c r="C10701" s="147" t="s">
        <v>217</v>
      </c>
      <c r="E10701" s="161"/>
      <c r="F10701" s="162"/>
      <c r="G10701" s="147"/>
      <c r="H10701" s="146"/>
      <c r="J10701" s="146"/>
      <c r="L10701" s="150"/>
      <c r="N10701" s="163"/>
      <c r="O10701" s="146"/>
      <c r="P10701" s="146"/>
      <c r="Q10701" s="146"/>
      <c r="R10701" s="34"/>
      <c r="S10701" s="35"/>
      <c r="T10701" s="147"/>
    </row>
    <row r="10702">
      <c r="A10702" s="147"/>
      <c r="B10702" s="64"/>
      <c r="C10702" s="147" t="s">
        <v>217</v>
      </c>
      <c r="E10702" s="161"/>
      <c r="F10702" s="162"/>
      <c r="G10702" s="147"/>
      <c r="H10702" s="146"/>
      <c r="J10702" s="146"/>
      <c r="L10702" s="150"/>
      <c r="N10702" s="163"/>
      <c r="O10702" s="146"/>
      <c r="P10702" s="146"/>
      <c r="Q10702" s="146"/>
      <c r="R10702" s="34"/>
      <c r="S10702" s="35"/>
      <c r="T10702" s="147"/>
    </row>
    <row r="10703">
      <c r="A10703" s="147"/>
      <c r="B10703" s="64"/>
      <c r="C10703" s="147" t="s">
        <v>217</v>
      </c>
      <c r="E10703" s="161"/>
      <c r="F10703" s="162"/>
      <c r="G10703" s="147"/>
      <c r="H10703" s="146"/>
      <c r="J10703" s="146"/>
      <c r="L10703" s="150"/>
      <c r="N10703" s="163"/>
      <c r="O10703" s="146"/>
      <c r="P10703" s="146"/>
      <c r="Q10703" s="146"/>
      <c r="R10703" s="34"/>
      <c r="S10703" s="35"/>
      <c r="T10703" s="147"/>
    </row>
    <row r="10704">
      <c r="A10704" s="147"/>
      <c r="B10704" s="64"/>
      <c r="C10704" s="147" t="s">
        <v>217</v>
      </c>
      <c r="E10704" s="161"/>
      <c r="F10704" s="162"/>
      <c r="G10704" s="147"/>
      <c r="H10704" s="146"/>
      <c r="J10704" s="146"/>
      <c r="L10704" s="150"/>
      <c r="N10704" s="163"/>
      <c r="O10704" s="146"/>
      <c r="P10704" s="146"/>
      <c r="Q10704" s="146"/>
      <c r="R10704" s="34"/>
      <c r="S10704" s="35"/>
      <c r="T10704" s="147"/>
    </row>
    <row r="10705">
      <c r="A10705" s="147"/>
      <c r="B10705" s="64"/>
      <c r="C10705" s="147" t="s">
        <v>217</v>
      </c>
      <c r="E10705" s="161"/>
      <c r="F10705" s="162"/>
      <c r="G10705" s="147"/>
      <c r="H10705" s="146"/>
      <c r="J10705" s="146"/>
      <c r="L10705" s="150"/>
      <c r="N10705" s="163"/>
      <c r="O10705" s="146"/>
      <c r="P10705" s="146"/>
      <c r="Q10705" s="146"/>
      <c r="R10705" s="34"/>
      <c r="S10705" s="35"/>
      <c r="T10705" s="147"/>
    </row>
    <row r="10706">
      <c r="A10706" s="147"/>
      <c r="B10706" s="64"/>
      <c r="C10706" s="147" t="s">
        <v>217</v>
      </c>
      <c r="E10706" s="161"/>
      <c r="F10706" s="162"/>
      <c r="G10706" s="147"/>
      <c r="H10706" s="146"/>
      <c r="J10706" s="146"/>
      <c r="L10706" s="150"/>
      <c r="N10706" s="163"/>
      <c r="O10706" s="146"/>
      <c r="P10706" s="146"/>
      <c r="Q10706" s="146"/>
      <c r="R10706" s="34"/>
      <c r="S10706" s="35"/>
      <c r="T10706" s="147"/>
    </row>
    <row r="10707">
      <c r="A10707" s="147"/>
      <c r="B10707" s="64"/>
      <c r="C10707" s="147" t="s">
        <v>217</v>
      </c>
      <c r="E10707" s="161"/>
      <c r="F10707" s="162"/>
      <c r="G10707" s="147"/>
      <c r="H10707" s="146"/>
      <c r="J10707" s="146"/>
      <c r="L10707" s="150"/>
      <c r="N10707" s="163"/>
      <c r="O10707" s="146"/>
      <c r="P10707" s="146"/>
      <c r="Q10707" s="146"/>
      <c r="R10707" s="34"/>
      <c r="S10707" s="35"/>
      <c r="T10707" s="147"/>
    </row>
    <row r="10708">
      <c r="A10708" s="147"/>
      <c r="B10708" s="64"/>
      <c r="C10708" s="147" t="s">
        <v>217</v>
      </c>
      <c r="E10708" s="161"/>
      <c r="F10708" s="162"/>
      <c r="G10708" s="147"/>
      <c r="H10708" s="146"/>
      <c r="J10708" s="146"/>
      <c r="L10708" s="150"/>
      <c r="N10708" s="163"/>
      <c r="O10708" s="146"/>
      <c r="P10708" s="146"/>
      <c r="Q10708" s="146"/>
      <c r="R10708" s="34"/>
      <c r="S10708" s="35"/>
      <c r="T10708" s="147"/>
    </row>
    <row r="10709">
      <c r="A10709" s="147"/>
      <c r="B10709" s="64"/>
      <c r="C10709" s="147" t="s">
        <v>217</v>
      </c>
      <c r="E10709" s="161"/>
      <c r="F10709" s="162"/>
      <c r="G10709" s="147"/>
      <c r="H10709" s="146"/>
      <c r="J10709" s="146"/>
      <c r="L10709" s="150"/>
      <c r="N10709" s="163"/>
      <c r="O10709" s="146"/>
      <c r="P10709" s="146"/>
      <c r="Q10709" s="146"/>
      <c r="R10709" s="34"/>
      <c r="S10709" s="35"/>
      <c r="T10709" s="147"/>
    </row>
    <row r="10710">
      <c r="A10710" s="147"/>
      <c r="B10710" s="64"/>
      <c r="C10710" s="147" t="s">
        <v>217</v>
      </c>
      <c r="E10710" s="161"/>
      <c r="F10710" s="162"/>
      <c r="G10710" s="147"/>
      <c r="H10710" s="146"/>
      <c r="J10710" s="146"/>
      <c r="L10710" s="150"/>
      <c r="N10710" s="163"/>
      <c r="O10710" s="146"/>
      <c r="P10710" s="146"/>
      <c r="Q10710" s="146"/>
      <c r="R10710" s="34"/>
      <c r="S10710" s="35"/>
      <c r="T10710" s="147"/>
    </row>
    <row r="10711">
      <c r="A10711" s="147"/>
      <c r="B10711" s="64"/>
      <c r="C10711" s="147" t="s">
        <v>217</v>
      </c>
      <c r="E10711" s="161"/>
      <c r="F10711" s="162"/>
      <c r="G10711" s="147"/>
      <c r="H10711" s="146"/>
      <c r="J10711" s="146"/>
      <c r="L10711" s="150"/>
      <c r="N10711" s="163"/>
      <c r="O10711" s="146"/>
      <c r="P10711" s="146"/>
      <c r="Q10711" s="146"/>
      <c r="R10711" s="34"/>
      <c r="S10711" s="35"/>
      <c r="T10711" s="147"/>
    </row>
    <row r="10712">
      <c r="A10712" s="147"/>
      <c r="B10712" s="64"/>
      <c r="C10712" s="147" t="s">
        <v>217</v>
      </c>
      <c r="E10712" s="161"/>
      <c r="F10712" s="162"/>
      <c r="G10712" s="147"/>
      <c r="H10712" s="146"/>
      <c r="J10712" s="146"/>
      <c r="L10712" s="150"/>
      <c r="N10712" s="163"/>
      <c r="O10712" s="146"/>
      <c r="P10712" s="146"/>
      <c r="Q10712" s="146"/>
      <c r="R10712" s="34"/>
      <c r="S10712" s="35"/>
      <c r="T10712" s="147"/>
    </row>
    <row r="10713">
      <c r="A10713" s="147"/>
      <c r="B10713" s="64"/>
      <c r="C10713" s="147" t="s">
        <v>217</v>
      </c>
      <c r="E10713" s="161"/>
      <c r="F10713" s="162"/>
      <c r="G10713" s="147"/>
      <c r="H10713" s="146"/>
      <c r="J10713" s="146"/>
      <c r="L10713" s="150"/>
      <c r="N10713" s="163"/>
      <c r="O10713" s="146"/>
      <c r="P10713" s="146"/>
      <c r="Q10713" s="146"/>
      <c r="R10713" s="34"/>
      <c r="S10713" s="35"/>
      <c r="T10713" s="147"/>
    </row>
    <row r="10714">
      <c r="A10714" s="147"/>
      <c r="B10714" s="64"/>
      <c r="C10714" s="147" t="s">
        <v>217</v>
      </c>
      <c r="E10714" s="161"/>
      <c r="F10714" s="162"/>
      <c r="G10714" s="147"/>
      <c r="H10714" s="146"/>
      <c r="J10714" s="146"/>
      <c r="L10714" s="150"/>
      <c r="N10714" s="163"/>
      <c r="O10714" s="146"/>
      <c r="P10714" s="146"/>
      <c r="Q10714" s="146"/>
      <c r="R10714" s="34"/>
      <c r="S10714" s="35"/>
      <c r="T10714" s="147"/>
    </row>
    <row r="10715">
      <c r="A10715" s="147"/>
      <c r="B10715" s="64"/>
      <c r="C10715" s="147" t="s">
        <v>217</v>
      </c>
      <c r="E10715" s="161"/>
      <c r="F10715" s="162"/>
      <c r="G10715" s="147"/>
      <c r="H10715" s="146"/>
      <c r="J10715" s="146"/>
      <c r="L10715" s="150"/>
      <c r="N10715" s="163"/>
      <c r="O10715" s="146"/>
      <c r="P10715" s="146"/>
      <c r="Q10715" s="146"/>
      <c r="R10715" s="34"/>
      <c r="S10715" s="35"/>
      <c r="T10715" s="147"/>
    </row>
    <row r="10716">
      <c r="A10716" s="147"/>
      <c r="B10716" s="64"/>
      <c r="C10716" s="147" t="s">
        <v>217</v>
      </c>
      <c r="E10716" s="161"/>
      <c r="F10716" s="162"/>
      <c r="G10716" s="147"/>
      <c r="H10716" s="146"/>
      <c r="J10716" s="146"/>
      <c r="L10716" s="150"/>
      <c r="N10716" s="163"/>
      <c r="O10716" s="146"/>
      <c r="P10716" s="146"/>
      <c r="Q10716" s="146"/>
      <c r="R10716" s="34"/>
      <c r="S10716" s="35"/>
      <c r="T10716" s="147"/>
    </row>
    <row r="10717">
      <c r="A10717" s="147"/>
      <c r="B10717" s="64"/>
      <c r="C10717" s="147" t="s">
        <v>217</v>
      </c>
      <c r="E10717" s="161"/>
      <c r="F10717" s="162"/>
      <c r="G10717" s="147"/>
      <c r="H10717" s="146"/>
      <c r="J10717" s="146"/>
      <c r="L10717" s="150"/>
      <c r="N10717" s="163"/>
      <c r="O10717" s="146"/>
      <c r="P10717" s="146"/>
      <c r="Q10717" s="146"/>
      <c r="R10717" s="34"/>
      <c r="S10717" s="35"/>
      <c r="T10717" s="147"/>
    </row>
    <row r="10718">
      <c r="A10718" s="147"/>
      <c r="B10718" s="64"/>
      <c r="C10718" s="147" t="s">
        <v>217</v>
      </c>
      <c r="E10718" s="161"/>
      <c r="F10718" s="162"/>
      <c r="G10718" s="147"/>
      <c r="H10718" s="146"/>
      <c r="J10718" s="146"/>
      <c r="L10718" s="150"/>
      <c r="N10718" s="163"/>
      <c r="O10718" s="146"/>
      <c r="P10718" s="146"/>
      <c r="Q10718" s="146"/>
      <c r="R10718" s="34"/>
      <c r="S10718" s="35"/>
      <c r="T10718" s="147"/>
    </row>
    <row r="10719">
      <c r="A10719" s="147"/>
      <c r="B10719" s="64"/>
      <c r="C10719" s="147" t="s">
        <v>217</v>
      </c>
      <c r="E10719" s="161"/>
      <c r="F10719" s="162"/>
      <c r="G10719" s="147"/>
      <c r="H10719" s="146"/>
      <c r="J10719" s="146"/>
      <c r="L10719" s="150"/>
      <c r="N10719" s="163"/>
      <c r="O10719" s="146"/>
      <c r="P10719" s="146"/>
      <c r="Q10719" s="146"/>
      <c r="R10719" s="34"/>
      <c r="S10719" s="35"/>
      <c r="T10719" s="147"/>
    </row>
    <row r="10720">
      <c r="A10720" s="147"/>
      <c r="B10720" s="64"/>
      <c r="C10720" s="147" t="s">
        <v>217</v>
      </c>
      <c r="E10720" s="161"/>
      <c r="F10720" s="162"/>
      <c r="G10720" s="147"/>
      <c r="H10720" s="146"/>
      <c r="J10720" s="146"/>
      <c r="L10720" s="150"/>
      <c r="N10720" s="163"/>
      <c r="O10720" s="146"/>
      <c r="P10720" s="146"/>
      <c r="Q10720" s="146"/>
      <c r="R10720" s="34"/>
      <c r="S10720" s="35"/>
      <c r="T10720" s="147"/>
    </row>
    <row r="10721">
      <c r="A10721" s="147"/>
      <c r="B10721" s="64"/>
      <c r="C10721" s="147" t="s">
        <v>217</v>
      </c>
      <c r="E10721" s="161"/>
      <c r="F10721" s="162"/>
      <c r="G10721" s="147"/>
      <c r="H10721" s="146"/>
      <c r="J10721" s="146"/>
      <c r="L10721" s="150"/>
      <c r="N10721" s="163"/>
      <c r="O10721" s="146"/>
      <c r="P10721" s="146"/>
      <c r="Q10721" s="146"/>
      <c r="R10721" s="34"/>
      <c r="S10721" s="35"/>
      <c r="T10721" s="147"/>
    </row>
    <row r="10722">
      <c r="A10722" s="147"/>
      <c r="B10722" s="64"/>
      <c r="C10722" s="147" t="s">
        <v>217</v>
      </c>
      <c r="E10722" s="161"/>
      <c r="F10722" s="162"/>
      <c r="G10722" s="147"/>
      <c r="H10722" s="146"/>
      <c r="J10722" s="146"/>
      <c r="L10722" s="150"/>
      <c r="N10722" s="163"/>
      <c r="O10722" s="146"/>
      <c r="P10722" s="146"/>
      <c r="Q10722" s="146"/>
      <c r="R10722" s="34"/>
      <c r="S10722" s="35"/>
      <c r="T10722" s="147"/>
    </row>
    <row r="10723">
      <c r="A10723" s="147"/>
      <c r="B10723" s="64"/>
      <c r="C10723" s="147" t="s">
        <v>217</v>
      </c>
      <c r="E10723" s="161"/>
      <c r="F10723" s="162"/>
      <c r="G10723" s="147"/>
      <c r="H10723" s="146"/>
      <c r="J10723" s="146"/>
      <c r="L10723" s="150"/>
      <c r="N10723" s="163"/>
      <c r="O10723" s="146"/>
      <c r="P10723" s="146"/>
      <c r="Q10723" s="146"/>
      <c r="R10723" s="34"/>
      <c r="S10723" s="35"/>
      <c r="T10723" s="147"/>
    </row>
    <row r="10724">
      <c r="A10724" s="147"/>
      <c r="B10724" s="64"/>
      <c r="C10724" s="147" t="s">
        <v>217</v>
      </c>
      <c r="E10724" s="161"/>
      <c r="F10724" s="162"/>
      <c r="G10724" s="147"/>
      <c r="H10724" s="146"/>
      <c r="J10724" s="146"/>
      <c r="L10724" s="150"/>
      <c r="N10724" s="163"/>
      <c r="O10724" s="146"/>
      <c r="P10724" s="146"/>
      <c r="Q10724" s="146"/>
      <c r="R10724" s="34"/>
      <c r="S10724" s="35"/>
      <c r="T10724" s="147"/>
    </row>
    <row r="10725">
      <c r="A10725" s="147"/>
      <c r="B10725" s="64"/>
      <c r="C10725" s="147" t="s">
        <v>217</v>
      </c>
      <c r="E10725" s="161"/>
      <c r="F10725" s="162"/>
      <c r="G10725" s="147"/>
      <c r="H10725" s="146"/>
      <c r="J10725" s="146"/>
      <c r="L10725" s="150"/>
      <c r="N10725" s="163"/>
      <c r="O10725" s="146"/>
      <c r="P10725" s="146"/>
      <c r="Q10725" s="146"/>
      <c r="R10725" s="34"/>
      <c r="S10725" s="35"/>
      <c r="T10725" s="147"/>
    </row>
    <row r="10726">
      <c r="A10726" s="147"/>
      <c r="B10726" s="64"/>
      <c r="C10726" s="147" t="s">
        <v>217</v>
      </c>
      <c r="E10726" s="161"/>
      <c r="F10726" s="162"/>
      <c r="G10726" s="147"/>
      <c r="H10726" s="146"/>
      <c r="J10726" s="146"/>
      <c r="L10726" s="150"/>
      <c r="N10726" s="163"/>
      <c r="O10726" s="146"/>
      <c r="P10726" s="146"/>
      <c r="Q10726" s="146"/>
      <c r="R10726" s="34"/>
      <c r="S10726" s="35"/>
      <c r="T10726" s="147"/>
    </row>
    <row r="10727">
      <c r="A10727" s="147"/>
      <c r="B10727" s="64"/>
      <c r="C10727" s="147" t="s">
        <v>217</v>
      </c>
      <c r="E10727" s="161"/>
      <c r="F10727" s="162"/>
      <c r="G10727" s="147"/>
      <c r="H10727" s="146"/>
      <c r="J10727" s="146"/>
      <c r="L10727" s="150"/>
      <c r="N10727" s="163"/>
      <c r="O10727" s="146"/>
      <c r="P10727" s="146"/>
      <c r="Q10727" s="146"/>
      <c r="R10727" s="34"/>
      <c r="S10727" s="35"/>
      <c r="T10727" s="147"/>
    </row>
    <row r="10728">
      <c r="A10728" s="147"/>
      <c r="B10728" s="64"/>
      <c r="C10728" s="147" t="s">
        <v>217</v>
      </c>
      <c r="E10728" s="161"/>
      <c r="F10728" s="162"/>
      <c r="G10728" s="147"/>
      <c r="H10728" s="146"/>
      <c r="J10728" s="146"/>
      <c r="L10728" s="150"/>
      <c r="N10728" s="163"/>
      <c r="O10728" s="146"/>
      <c r="P10728" s="146"/>
      <c r="Q10728" s="146"/>
      <c r="R10728" s="34"/>
      <c r="S10728" s="35"/>
      <c r="T10728" s="147"/>
    </row>
    <row r="10729">
      <c r="A10729" s="147"/>
      <c r="B10729" s="64"/>
      <c r="C10729" s="147" t="s">
        <v>217</v>
      </c>
      <c r="E10729" s="161"/>
      <c r="F10729" s="162"/>
      <c r="G10729" s="147"/>
      <c r="H10729" s="146"/>
      <c r="J10729" s="146"/>
      <c r="L10729" s="150"/>
      <c r="N10729" s="163"/>
      <c r="O10729" s="146"/>
      <c r="P10729" s="146"/>
      <c r="Q10729" s="146"/>
      <c r="R10729" s="34"/>
      <c r="S10729" s="35"/>
      <c r="T10729" s="147"/>
    </row>
    <row r="10730">
      <c r="A10730" s="147"/>
      <c r="B10730" s="64"/>
      <c r="C10730" s="147" t="s">
        <v>217</v>
      </c>
      <c r="E10730" s="161"/>
      <c r="F10730" s="162"/>
      <c r="G10730" s="147"/>
      <c r="H10730" s="146"/>
      <c r="J10730" s="146"/>
      <c r="L10730" s="150"/>
      <c r="N10730" s="163"/>
      <c r="O10730" s="146"/>
      <c r="P10730" s="146"/>
      <c r="Q10730" s="146"/>
      <c r="R10730" s="34"/>
      <c r="S10730" s="35"/>
      <c r="T10730" s="147"/>
    </row>
    <row r="10731">
      <c r="A10731" s="147"/>
      <c r="B10731" s="64"/>
      <c r="C10731" s="147" t="s">
        <v>217</v>
      </c>
      <c r="E10731" s="161"/>
      <c r="F10731" s="162"/>
      <c r="G10731" s="147"/>
      <c r="H10731" s="146"/>
      <c r="J10731" s="146"/>
      <c r="L10731" s="150"/>
      <c r="N10731" s="163"/>
      <c r="O10731" s="146"/>
      <c r="P10731" s="146"/>
      <c r="Q10731" s="146"/>
      <c r="R10731" s="34"/>
      <c r="S10731" s="35"/>
      <c r="T10731" s="147"/>
    </row>
    <row r="10732">
      <c r="A10732" s="147"/>
      <c r="B10732" s="64"/>
      <c r="C10732" s="147" t="s">
        <v>217</v>
      </c>
      <c r="E10732" s="161"/>
      <c r="F10732" s="162"/>
      <c r="G10732" s="147"/>
      <c r="H10732" s="146"/>
      <c r="J10732" s="146"/>
      <c r="L10732" s="150"/>
      <c r="N10732" s="163"/>
      <c r="O10732" s="146"/>
      <c r="P10732" s="146"/>
      <c r="Q10732" s="146"/>
      <c r="R10732" s="34"/>
      <c r="S10732" s="35"/>
      <c r="T10732" s="147"/>
    </row>
    <row r="10733">
      <c r="A10733" s="147"/>
      <c r="B10733" s="64"/>
      <c r="C10733" s="147" t="s">
        <v>217</v>
      </c>
      <c r="E10733" s="161"/>
      <c r="F10733" s="162"/>
      <c r="G10733" s="147"/>
      <c r="H10733" s="146"/>
      <c r="J10733" s="146"/>
      <c r="L10733" s="150"/>
      <c r="N10733" s="163"/>
      <c r="O10733" s="146"/>
      <c r="P10733" s="146"/>
      <c r="Q10733" s="146"/>
      <c r="R10733" s="34"/>
      <c r="S10733" s="35"/>
      <c r="T10733" s="147"/>
    </row>
    <row r="10734">
      <c r="A10734" s="147"/>
      <c r="B10734" s="64"/>
      <c r="C10734" s="147" t="s">
        <v>217</v>
      </c>
      <c r="E10734" s="161"/>
      <c r="F10734" s="162"/>
      <c r="G10734" s="147"/>
      <c r="H10734" s="146"/>
      <c r="J10734" s="146"/>
      <c r="L10734" s="150"/>
      <c r="N10734" s="163"/>
      <c r="O10734" s="146"/>
      <c r="P10734" s="146"/>
      <c r="Q10734" s="146"/>
      <c r="R10734" s="34"/>
      <c r="S10734" s="35"/>
      <c r="T10734" s="147"/>
    </row>
    <row r="10735">
      <c r="A10735" s="147"/>
      <c r="B10735" s="64"/>
      <c r="C10735" s="147" t="s">
        <v>217</v>
      </c>
      <c r="E10735" s="161"/>
      <c r="F10735" s="162"/>
      <c r="G10735" s="147"/>
      <c r="H10735" s="146"/>
      <c r="J10735" s="146"/>
      <c r="L10735" s="150"/>
      <c r="N10735" s="163"/>
      <c r="O10735" s="146"/>
      <c r="P10735" s="146"/>
      <c r="Q10735" s="146"/>
      <c r="R10735" s="34"/>
      <c r="S10735" s="35"/>
      <c r="T10735" s="147"/>
    </row>
    <row r="10736">
      <c r="A10736" s="147"/>
      <c r="B10736" s="64"/>
      <c r="C10736" s="147" t="s">
        <v>217</v>
      </c>
      <c r="E10736" s="161"/>
      <c r="F10736" s="162"/>
      <c r="G10736" s="147"/>
      <c r="H10736" s="146"/>
      <c r="J10736" s="146"/>
      <c r="L10736" s="150"/>
      <c r="N10736" s="163"/>
      <c r="O10736" s="146"/>
      <c r="P10736" s="146"/>
      <c r="Q10736" s="146"/>
      <c r="R10736" s="34"/>
      <c r="S10736" s="35"/>
      <c r="T10736" s="147"/>
    </row>
    <row r="10737">
      <c r="A10737" s="147"/>
      <c r="B10737" s="64"/>
      <c r="C10737" s="147" t="s">
        <v>217</v>
      </c>
      <c r="E10737" s="161"/>
      <c r="F10737" s="162"/>
      <c r="G10737" s="147"/>
      <c r="H10737" s="146"/>
      <c r="J10737" s="146"/>
      <c r="L10737" s="150"/>
      <c r="N10737" s="163"/>
      <c r="O10737" s="146"/>
      <c r="P10737" s="146"/>
      <c r="Q10737" s="146"/>
      <c r="R10737" s="34"/>
      <c r="S10737" s="35"/>
      <c r="T10737" s="147"/>
    </row>
    <row r="10738">
      <c r="A10738" s="147"/>
      <c r="B10738" s="64"/>
      <c r="C10738" s="147" t="s">
        <v>217</v>
      </c>
      <c r="E10738" s="161"/>
      <c r="F10738" s="162"/>
      <c r="G10738" s="147"/>
      <c r="H10738" s="146"/>
      <c r="J10738" s="146"/>
      <c r="L10738" s="150"/>
      <c r="N10738" s="163"/>
      <c r="O10738" s="146"/>
      <c r="P10738" s="146"/>
      <c r="Q10738" s="146"/>
      <c r="R10738" s="34"/>
      <c r="S10738" s="35"/>
      <c r="T10738" s="147"/>
    </row>
    <row r="10739">
      <c r="A10739" s="147"/>
      <c r="B10739" s="64"/>
      <c r="C10739" s="147" t="s">
        <v>217</v>
      </c>
      <c r="E10739" s="161"/>
      <c r="F10739" s="162"/>
      <c r="G10739" s="147"/>
      <c r="H10739" s="146"/>
      <c r="J10739" s="146"/>
      <c r="L10739" s="150"/>
      <c r="N10739" s="163"/>
      <c r="O10739" s="146"/>
      <c r="P10739" s="146"/>
      <c r="Q10739" s="146"/>
      <c r="R10739" s="34"/>
      <c r="S10739" s="35"/>
      <c r="T10739" s="147"/>
    </row>
    <row r="10740">
      <c r="A10740" s="147"/>
      <c r="B10740" s="64"/>
      <c r="C10740" s="147" t="s">
        <v>217</v>
      </c>
      <c r="E10740" s="161"/>
      <c r="F10740" s="162"/>
      <c r="G10740" s="147"/>
      <c r="H10740" s="146"/>
      <c r="J10740" s="146"/>
      <c r="L10740" s="150"/>
      <c r="N10740" s="163"/>
      <c r="O10740" s="146"/>
      <c r="P10740" s="146"/>
      <c r="Q10740" s="146"/>
      <c r="R10740" s="34"/>
      <c r="S10740" s="35"/>
      <c r="T10740" s="147"/>
    </row>
    <row r="10741">
      <c r="A10741" s="147"/>
      <c r="B10741" s="64"/>
      <c r="C10741" s="147" t="s">
        <v>217</v>
      </c>
      <c r="E10741" s="161"/>
      <c r="F10741" s="162"/>
      <c r="G10741" s="147"/>
      <c r="H10741" s="146"/>
      <c r="J10741" s="146"/>
      <c r="L10741" s="150"/>
      <c r="N10741" s="163"/>
      <c r="O10741" s="146"/>
      <c r="P10741" s="146"/>
      <c r="Q10741" s="146"/>
      <c r="R10741" s="34"/>
      <c r="S10741" s="35"/>
      <c r="T10741" s="147"/>
    </row>
    <row r="10742">
      <c r="A10742" s="147"/>
      <c r="B10742" s="64"/>
      <c r="C10742" s="147" t="s">
        <v>217</v>
      </c>
      <c r="E10742" s="161"/>
      <c r="F10742" s="162"/>
      <c r="G10742" s="147"/>
      <c r="H10742" s="146"/>
      <c r="J10742" s="146"/>
      <c r="L10742" s="150"/>
      <c r="N10742" s="163"/>
      <c r="O10742" s="146"/>
      <c r="P10742" s="146"/>
      <c r="Q10742" s="146"/>
      <c r="R10742" s="34"/>
      <c r="S10742" s="35"/>
      <c r="T10742" s="147"/>
    </row>
    <row r="10743">
      <c r="A10743" s="147"/>
      <c r="B10743" s="64"/>
      <c r="C10743" s="147" t="s">
        <v>217</v>
      </c>
      <c r="E10743" s="161"/>
      <c r="F10743" s="162"/>
      <c r="G10743" s="147"/>
      <c r="H10743" s="146"/>
      <c r="J10743" s="146"/>
      <c r="L10743" s="150"/>
      <c r="N10743" s="163"/>
      <c r="O10743" s="146"/>
      <c r="P10743" s="146"/>
      <c r="Q10743" s="146"/>
      <c r="R10743" s="34"/>
      <c r="S10743" s="35"/>
      <c r="T10743" s="147"/>
    </row>
    <row r="10744">
      <c r="A10744" s="147"/>
      <c r="B10744" s="64"/>
      <c r="C10744" s="147" t="s">
        <v>217</v>
      </c>
      <c r="E10744" s="161"/>
      <c r="F10744" s="162"/>
      <c r="G10744" s="147"/>
      <c r="H10744" s="146"/>
      <c r="J10744" s="146"/>
      <c r="L10744" s="150"/>
      <c r="N10744" s="163"/>
      <c r="O10744" s="146"/>
      <c r="P10744" s="146"/>
      <c r="Q10744" s="146"/>
      <c r="R10744" s="34"/>
      <c r="S10744" s="35"/>
      <c r="T10744" s="147"/>
    </row>
    <row r="10745">
      <c r="A10745" s="147"/>
      <c r="B10745" s="64"/>
      <c r="C10745" s="147" t="s">
        <v>217</v>
      </c>
      <c r="E10745" s="161"/>
      <c r="F10745" s="162"/>
      <c r="G10745" s="147"/>
      <c r="H10745" s="146"/>
      <c r="J10745" s="146"/>
      <c r="L10745" s="150"/>
      <c r="N10745" s="163"/>
      <c r="O10745" s="146"/>
      <c r="P10745" s="146"/>
      <c r="Q10745" s="146"/>
      <c r="R10745" s="34"/>
      <c r="S10745" s="35"/>
      <c r="T10745" s="147"/>
    </row>
    <row r="10746">
      <c r="A10746" s="147"/>
      <c r="B10746" s="64"/>
      <c r="C10746" s="147" t="s">
        <v>217</v>
      </c>
      <c r="E10746" s="161"/>
      <c r="F10746" s="162"/>
      <c r="G10746" s="147"/>
      <c r="H10746" s="146"/>
      <c r="J10746" s="146"/>
      <c r="L10746" s="150"/>
      <c r="N10746" s="163"/>
      <c r="O10746" s="146"/>
      <c r="P10746" s="146"/>
      <c r="Q10746" s="146"/>
      <c r="R10746" s="34"/>
      <c r="S10746" s="35"/>
      <c r="T10746" s="147"/>
    </row>
    <row r="10747">
      <c r="A10747" s="147"/>
      <c r="B10747" s="64"/>
      <c r="C10747" s="147" t="s">
        <v>217</v>
      </c>
      <c r="E10747" s="161"/>
      <c r="F10747" s="162"/>
      <c r="G10747" s="147"/>
      <c r="H10747" s="146"/>
      <c r="J10747" s="146"/>
      <c r="L10747" s="150"/>
      <c r="N10747" s="163"/>
      <c r="O10747" s="146"/>
      <c r="P10747" s="146"/>
      <c r="Q10747" s="146"/>
      <c r="R10747" s="34"/>
      <c r="S10747" s="35"/>
      <c r="T10747" s="147"/>
    </row>
    <row r="10748">
      <c r="A10748" s="147"/>
      <c r="B10748" s="64"/>
      <c r="C10748" s="147" t="s">
        <v>217</v>
      </c>
      <c r="E10748" s="161"/>
      <c r="F10748" s="162"/>
      <c r="G10748" s="147"/>
      <c r="H10748" s="146"/>
      <c r="J10748" s="146"/>
      <c r="L10748" s="150"/>
      <c r="N10748" s="163"/>
      <c r="O10748" s="146"/>
      <c r="P10748" s="146"/>
      <c r="Q10748" s="146"/>
      <c r="R10748" s="34"/>
      <c r="S10748" s="35"/>
      <c r="T10748" s="147"/>
    </row>
    <row r="10749">
      <c r="A10749" s="147"/>
      <c r="B10749" s="64"/>
      <c r="C10749" s="147" t="s">
        <v>217</v>
      </c>
      <c r="E10749" s="161"/>
      <c r="F10749" s="162"/>
      <c r="G10749" s="147"/>
      <c r="H10749" s="146"/>
      <c r="J10749" s="146"/>
      <c r="L10749" s="150"/>
      <c r="N10749" s="163"/>
      <c r="O10749" s="146"/>
      <c r="P10749" s="146"/>
      <c r="Q10749" s="146"/>
      <c r="R10749" s="34"/>
      <c r="S10749" s="35"/>
      <c r="T10749" s="147"/>
    </row>
    <row r="10750">
      <c r="A10750" s="147"/>
      <c r="B10750" s="64"/>
      <c r="C10750" s="147" t="s">
        <v>217</v>
      </c>
      <c r="E10750" s="161"/>
      <c r="F10750" s="162"/>
      <c r="G10750" s="147"/>
      <c r="H10750" s="146"/>
      <c r="J10750" s="146"/>
      <c r="L10750" s="150"/>
      <c r="N10750" s="163"/>
      <c r="O10750" s="146"/>
      <c r="P10750" s="146"/>
      <c r="Q10750" s="146"/>
      <c r="R10750" s="34"/>
      <c r="S10750" s="35"/>
      <c r="T10750" s="147"/>
    </row>
    <row r="10751">
      <c r="A10751" s="147"/>
      <c r="B10751" s="64"/>
      <c r="C10751" s="147" t="s">
        <v>217</v>
      </c>
      <c r="E10751" s="161"/>
      <c r="F10751" s="162"/>
      <c r="G10751" s="147"/>
      <c r="H10751" s="146"/>
      <c r="J10751" s="146"/>
      <c r="L10751" s="150"/>
      <c r="N10751" s="163"/>
      <c r="O10751" s="146"/>
      <c r="P10751" s="146"/>
      <c r="Q10751" s="146"/>
      <c r="R10751" s="34"/>
      <c r="S10751" s="35"/>
      <c r="T10751" s="147"/>
    </row>
    <row r="10752">
      <c r="A10752" s="147"/>
      <c r="B10752" s="64"/>
      <c r="C10752" s="147" t="s">
        <v>217</v>
      </c>
      <c r="E10752" s="161"/>
      <c r="F10752" s="162"/>
      <c r="G10752" s="147"/>
      <c r="H10752" s="146"/>
      <c r="J10752" s="146"/>
      <c r="L10752" s="150"/>
      <c r="N10752" s="163"/>
      <c r="O10752" s="146"/>
      <c r="P10752" s="146"/>
      <c r="Q10752" s="146"/>
      <c r="R10752" s="34"/>
      <c r="S10752" s="35"/>
      <c r="T10752" s="147"/>
    </row>
    <row r="10753">
      <c r="A10753" s="147"/>
      <c r="B10753" s="64"/>
      <c r="C10753" s="147" t="s">
        <v>217</v>
      </c>
      <c r="E10753" s="161"/>
      <c r="F10753" s="162"/>
      <c r="G10753" s="147"/>
      <c r="H10753" s="146"/>
      <c r="J10753" s="146"/>
      <c r="L10753" s="150"/>
      <c r="N10753" s="163"/>
      <c r="O10753" s="146"/>
      <c r="P10753" s="146"/>
      <c r="Q10753" s="146"/>
      <c r="R10753" s="34"/>
      <c r="S10753" s="35"/>
      <c r="T10753" s="147"/>
    </row>
    <row r="10754">
      <c r="A10754" s="147"/>
      <c r="B10754" s="64"/>
      <c r="C10754" s="147" t="s">
        <v>217</v>
      </c>
      <c r="E10754" s="161"/>
      <c r="F10754" s="162"/>
      <c r="G10754" s="147"/>
      <c r="H10754" s="146"/>
      <c r="J10754" s="146"/>
      <c r="L10754" s="150"/>
      <c r="N10754" s="163"/>
      <c r="O10754" s="146"/>
      <c r="P10754" s="146"/>
      <c r="Q10754" s="146"/>
      <c r="R10754" s="34"/>
      <c r="S10754" s="35"/>
      <c r="T10754" s="147"/>
    </row>
    <row r="10755">
      <c r="A10755" s="147"/>
      <c r="B10755" s="64"/>
      <c r="C10755" s="147" t="s">
        <v>217</v>
      </c>
      <c r="E10755" s="161"/>
      <c r="F10755" s="162"/>
      <c r="G10755" s="147"/>
      <c r="H10755" s="146"/>
      <c r="J10755" s="146"/>
      <c r="L10755" s="150"/>
      <c r="N10755" s="163"/>
      <c r="O10755" s="146"/>
      <c r="P10755" s="146"/>
      <c r="Q10755" s="146"/>
      <c r="R10755" s="34"/>
      <c r="S10755" s="35"/>
      <c r="T10755" s="147"/>
    </row>
    <row r="10756">
      <c r="A10756" s="147"/>
      <c r="B10756" s="64"/>
      <c r="C10756" s="147" t="s">
        <v>217</v>
      </c>
      <c r="E10756" s="161"/>
      <c r="F10756" s="162"/>
      <c r="G10756" s="147"/>
      <c r="H10756" s="146"/>
      <c r="J10756" s="146"/>
      <c r="L10756" s="150"/>
      <c r="N10756" s="163"/>
      <c r="O10756" s="146"/>
      <c r="P10756" s="146"/>
      <c r="Q10756" s="146"/>
      <c r="R10756" s="34"/>
      <c r="S10756" s="35"/>
      <c r="T10756" s="147"/>
    </row>
    <row r="10757">
      <c r="A10757" s="147"/>
      <c r="B10757" s="64"/>
      <c r="C10757" s="147" t="s">
        <v>217</v>
      </c>
      <c r="E10757" s="161"/>
      <c r="F10757" s="162"/>
      <c r="G10757" s="147"/>
      <c r="H10757" s="146"/>
      <c r="J10757" s="146"/>
      <c r="L10757" s="150"/>
      <c r="N10757" s="163"/>
      <c r="O10757" s="146"/>
      <c r="P10757" s="146"/>
      <c r="Q10757" s="146"/>
      <c r="R10757" s="34"/>
      <c r="S10757" s="35"/>
      <c r="T10757" s="147"/>
    </row>
    <row r="10758">
      <c r="A10758" s="147"/>
      <c r="B10758" s="64"/>
      <c r="C10758" s="147" t="s">
        <v>217</v>
      </c>
      <c r="E10758" s="161"/>
      <c r="F10758" s="162"/>
      <c r="G10758" s="147"/>
      <c r="H10758" s="146"/>
      <c r="J10758" s="146"/>
      <c r="L10758" s="150"/>
      <c r="N10758" s="163"/>
      <c r="O10758" s="146"/>
      <c r="P10758" s="146"/>
      <c r="Q10758" s="146"/>
      <c r="R10758" s="34"/>
      <c r="S10758" s="35"/>
      <c r="T10758" s="147"/>
    </row>
    <row r="10759">
      <c r="A10759" s="147"/>
      <c r="B10759" s="64"/>
      <c r="C10759" s="147" t="s">
        <v>217</v>
      </c>
      <c r="E10759" s="161"/>
      <c r="F10759" s="162"/>
      <c r="G10759" s="147"/>
      <c r="H10759" s="146"/>
      <c r="J10759" s="146"/>
      <c r="L10759" s="150"/>
      <c r="N10759" s="163"/>
      <c r="O10759" s="146"/>
      <c r="P10759" s="146"/>
      <c r="Q10759" s="146"/>
      <c r="R10759" s="34"/>
      <c r="S10759" s="35"/>
      <c r="T10759" s="147"/>
    </row>
    <row r="10760">
      <c r="A10760" s="147"/>
      <c r="B10760" s="64"/>
      <c r="C10760" s="147" t="s">
        <v>217</v>
      </c>
      <c r="E10760" s="161"/>
      <c r="F10760" s="162"/>
      <c r="G10760" s="147"/>
      <c r="H10760" s="146"/>
      <c r="J10760" s="146"/>
      <c r="L10760" s="150"/>
      <c r="N10760" s="163"/>
      <c r="O10760" s="146"/>
      <c r="P10760" s="146"/>
      <c r="Q10760" s="146"/>
      <c r="R10760" s="34"/>
      <c r="S10760" s="35"/>
      <c r="T10760" s="147"/>
    </row>
    <row r="10761">
      <c r="A10761" s="147"/>
      <c r="B10761" s="64"/>
      <c r="C10761" s="147" t="s">
        <v>217</v>
      </c>
      <c r="E10761" s="161"/>
      <c r="F10761" s="162"/>
      <c r="G10761" s="147"/>
      <c r="H10761" s="146"/>
      <c r="J10761" s="146"/>
      <c r="L10761" s="150"/>
      <c r="N10761" s="163"/>
      <c r="O10761" s="146"/>
      <c r="P10761" s="146"/>
      <c r="Q10761" s="146"/>
      <c r="R10761" s="34"/>
      <c r="S10761" s="35"/>
      <c r="T10761" s="147"/>
    </row>
    <row r="10762">
      <c r="A10762" s="147"/>
      <c r="B10762" s="64"/>
      <c r="C10762" s="147" t="s">
        <v>217</v>
      </c>
      <c r="E10762" s="161"/>
      <c r="F10762" s="162"/>
      <c r="G10762" s="147"/>
      <c r="H10762" s="146"/>
      <c r="J10762" s="146"/>
      <c r="L10762" s="150"/>
      <c r="N10762" s="163"/>
      <c r="O10762" s="146"/>
      <c r="P10762" s="146"/>
      <c r="Q10762" s="146"/>
      <c r="R10762" s="34"/>
      <c r="S10762" s="35"/>
      <c r="T10762" s="147"/>
    </row>
    <row r="10763">
      <c r="A10763" s="147"/>
      <c r="B10763" s="64"/>
      <c r="C10763" s="147" t="s">
        <v>217</v>
      </c>
      <c r="E10763" s="161"/>
      <c r="F10763" s="162"/>
      <c r="G10763" s="147"/>
      <c r="H10763" s="146"/>
      <c r="J10763" s="146"/>
      <c r="L10763" s="150"/>
      <c r="N10763" s="163"/>
      <c r="O10763" s="146"/>
      <c r="P10763" s="146"/>
      <c r="Q10763" s="146"/>
      <c r="R10763" s="34"/>
      <c r="S10763" s="35"/>
      <c r="T10763" s="147"/>
    </row>
    <row r="10764">
      <c r="A10764" s="147"/>
      <c r="B10764" s="64"/>
      <c r="C10764" s="147" t="s">
        <v>217</v>
      </c>
      <c r="E10764" s="161"/>
      <c r="F10764" s="162"/>
      <c r="G10764" s="147"/>
      <c r="H10764" s="146"/>
      <c r="J10764" s="146"/>
      <c r="L10764" s="150"/>
      <c r="N10764" s="163"/>
      <c r="O10764" s="146"/>
      <c r="P10764" s="146"/>
      <c r="Q10764" s="146"/>
      <c r="R10764" s="34"/>
      <c r="S10764" s="35"/>
      <c r="T10764" s="147"/>
    </row>
    <row r="10765">
      <c r="A10765" s="147"/>
      <c r="B10765" s="64"/>
      <c r="C10765" s="147" t="s">
        <v>217</v>
      </c>
      <c r="E10765" s="161"/>
      <c r="F10765" s="162"/>
      <c r="G10765" s="147"/>
      <c r="H10765" s="146"/>
      <c r="J10765" s="146"/>
      <c r="L10765" s="150"/>
      <c r="N10765" s="163"/>
      <c r="O10765" s="146"/>
      <c r="P10765" s="146"/>
      <c r="Q10765" s="146"/>
      <c r="R10765" s="34"/>
      <c r="S10765" s="35"/>
      <c r="T10765" s="147"/>
    </row>
    <row r="10766">
      <c r="A10766" s="147"/>
      <c r="B10766" s="64"/>
      <c r="C10766" s="147" t="s">
        <v>217</v>
      </c>
      <c r="E10766" s="161"/>
      <c r="F10766" s="162"/>
      <c r="G10766" s="147"/>
      <c r="H10766" s="146"/>
      <c r="J10766" s="146"/>
      <c r="L10766" s="150"/>
      <c r="N10766" s="163"/>
      <c r="O10766" s="146"/>
      <c r="P10766" s="146"/>
      <c r="Q10766" s="146"/>
      <c r="R10766" s="34"/>
      <c r="S10766" s="35"/>
      <c r="T10766" s="147"/>
    </row>
    <row r="10767">
      <c r="A10767" s="147"/>
      <c r="B10767" s="64"/>
      <c r="C10767" s="147" t="s">
        <v>217</v>
      </c>
      <c r="E10767" s="161"/>
      <c r="F10767" s="162"/>
      <c r="G10767" s="147"/>
      <c r="H10767" s="146"/>
      <c r="J10767" s="146"/>
      <c r="L10767" s="150"/>
      <c r="N10767" s="163"/>
      <c r="O10767" s="146"/>
      <c r="P10767" s="146"/>
      <c r="Q10767" s="146"/>
      <c r="R10767" s="34"/>
      <c r="S10767" s="35"/>
      <c r="T10767" s="147"/>
    </row>
    <row r="10768">
      <c r="A10768" s="147"/>
      <c r="B10768" s="64"/>
      <c r="C10768" s="147" t="s">
        <v>217</v>
      </c>
      <c r="E10768" s="161"/>
      <c r="F10768" s="162"/>
      <c r="G10768" s="147"/>
      <c r="H10768" s="146"/>
      <c r="J10768" s="146"/>
      <c r="L10768" s="150"/>
      <c r="N10768" s="163"/>
      <c r="O10768" s="146"/>
      <c r="P10768" s="146"/>
      <c r="Q10768" s="146"/>
      <c r="R10768" s="34"/>
      <c r="S10768" s="35"/>
      <c r="T10768" s="147"/>
    </row>
    <row r="10769">
      <c r="A10769" s="147"/>
      <c r="B10769" s="64"/>
      <c r="C10769" s="147" t="s">
        <v>217</v>
      </c>
      <c r="E10769" s="161"/>
      <c r="F10769" s="162"/>
      <c r="G10769" s="147"/>
      <c r="H10769" s="146"/>
      <c r="J10769" s="146"/>
      <c r="L10769" s="150"/>
      <c r="N10769" s="163"/>
      <c r="O10769" s="146"/>
      <c r="P10769" s="146"/>
      <c r="Q10769" s="146"/>
      <c r="R10769" s="34"/>
      <c r="S10769" s="35"/>
      <c r="T10769" s="147"/>
    </row>
    <row r="10770">
      <c r="A10770" s="147"/>
      <c r="B10770" s="64"/>
      <c r="C10770" s="147" t="s">
        <v>217</v>
      </c>
      <c r="E10770" s="161"/>
      <c r="F10770" s="162"/>
      <c r="G10770" s="147"/>
      <c r="H10770" s="146"/>
      <c r="J10770" s="146"/>
      <c r="L10770" s="150"/>
      <c r="N10770" s="163"/>
      <c r="O10770" s="146"/>
      <c r="P10770" s="146"/>
      <c r="Q10770" s="146"/>
      <c r="R10770" s="34"/>
      <c r="S10770" s="35"/>
      <c r="T10770" s="147"/>
    </row>
    <row r="10771">
      <c r="A10771" s="147"/>
      <c r="B10771" s="64"/>
      <c r="C10771" s="147" t="s">
        <v>217</v>
      </c>
      <c r="E10771" s="161"/>
      <c r="F10771" s="162"/>
      <c r="G10771" s="147"/>
      <c r="H10771" s="146"/>
      <c r="J10771" s="146"/>
      <c r="L10771" s="150"/>
      <c r="N10771" s="163"/>
      <c r="O10771" s="146"/>
      <c r="P10771" s="146"/>
      <c r="Q10771" s="146"/>
      <c r="R10771" s="34"/>
      <c r="S10771" s="35"/>
      <c r="T10771" s="147"/>
    </row>
    <row r="10772">
      <c r="A10772" s="147"/>
      <c r="B10772" s="64"/>
      <c r="C10772" s="147" t="s">
        <v>217</v>
      </c>
      <c r="E10772" s="161"/>
      <c r="F10772" s="162"/>
      <c r="G10772" s="147"/>
      <c r="H10772" s="146"/>
      <c r="J10772" s="146"/>
      <c r="L10772" s="150"/>
      <c r="N10772" s="163"/>
      <c r="O10772" s="146"/>
      <c r="P10772" s="146"/>
      <c r="Q10772" s="146"/>
      <c r="R10772" s="34"/>
      <c r="S10772" s="35"/>
      <c r="T10772" s="147"/>
    </row>
    <row r="10773">
      <c r="A10773" s="147"/>
      <c r="B10773" s="64"/>
      <c r="C10773" s="147" t="s">
        <v>217</v>
      </c>
      <c r="E10773" s="161"/>
      <c r="F10773" s="162"/>
      <c r="G10773" s="147"/>
      <c r="H10773" s="146"/>
      <c r="J10773" s="146"/>
      <c r="L10773" s="150"/>
      <c r="N10773" s="163"/>
      <c r="O10773" s="146"/>
      <c r="P10773" s="146"/>
      <c r="Q10773" s="146"/>
      <c r="R10773" s="34"/>
      <c r="S10773" s="35"/>
      <c r="T10773" s="147"/>
    </row>
    <row r="10774">
      <c r="A10774" s="147"/>
      <c r="B10774" s="64"/>
      <c r="C10774" s="147" t="s">
        <v>217</v>
      </c>
      <c r="E10774" s="161"/>
      <c r="F10774" s="162"/>
      <c r="G10774" s="147"/>
      <c r="H10774" s="146"/>
      <c r="J10774" s="146"/>
      <c r="L10774" s="150"/>
      <c r="N10774" s="163"/>
      <c r="O10774" s="146"/>
      <c r="P10774" s="146"/>
      <c r="Q10774" s="146"/>
      <c r="R10774" s="34"/>
      <c r="S10774" s="35"/>
      <c r="T10774" s="147"/>
    </row>
    <row r="10775">
      <c r="A10775" s="147"/>
      <c r="B10775" s="64"/>
      <c r="C10775" s="147" t="s">
        <v>217</v>
      </c>
      <c r="E10775" s="161"/>
      <c r="F10775" s="162"/>
      <c r="G10775" s="147"/>
      <c r="H10775" s="146"/>
      <c r="J10775" s="146"/>
      <c r="L10775" s="150"/>
      <c r="N10775" s="163"/>
      <c r="O10775" s="146"/>
      <c r="P10775" s="146"/>
      <c r="Q10775" s="146"/>
      <c r="R10775" s="34"/>
      <c r="S10775" s="35"/>
      <c r="T10775" s="147"/>
    </row>
    <row r="10776">
      <c r="A10776" s="147"/>
      <c r="B10776" s="64"/>
      <c r="C10776" s="147" t="s">
        <v>217</v>
      </c>
      <c r="E10776" s="161"/>
      <c r="F10776" s="162"/>
      <c r="G10776" s="147"/>
      <c r="H10776" s="146"/>
      <c r="J10776" s="146"/>
      <c r="L10776" s="150"/>
      <c r="N10776" s="163"/>
      <c r="O10776" s="146"/>
      <c r="P10776" s="146"/>
      <c r="Q10776" s="146"/>
      <c r="R10776" s="34"/>
      <c r="S10776" s="35"/>
      <c r="T10776" s="147"/>
    </row>
    <row r="10777">
      <c r="A10777" s="147"/>
      <c r="B10777" s="64"/>
      <c r="C10777" s="147" t="s">
        <v>217</v>
      </c>
      <c r="E10777" s="161"/>
      <c r="F10777" s="162"/>
      <c r="G10777" s="147"/>
      <c r="H10777" s="146"/>
      <c r="J10777" s="146"/>
      <c r="L10777" s="150"/>
      <c r="N10777" s="163"/>
      <c r="O10777" s="146"/>
      <c r="P10777" s="146"/>
      <c r="Q10777" s="146"/>
      <c r="R10777" s="34"/>
      <c r="S10777" s="35"/>
      <c r="T10777" s="147"/>
    </row>
    <row r="10778">
      <c r="A10778" s="147"/>
      <c r="B10778" s="64"/>
      <c r="C10778" s="147" t="s">
        <v>217</v>
      </c>
      <c r="E10778" s="161"/>
      <c r="F10778" s="162"/>
      <c r="G10778" s="147"/>
      <c r="H10778" s="146"/>
      <c r="J10778" s="146"/>
      <c r="L10778" s="150"/>
      <c r="N10778" s="163"/>
      <c r="O10778" s="146"/>
      <c r="P10778" s="146"/>
      <c r="Q10778" s="146"/>
      <c r="R10778" s="34"/>
      <c r="S10778" s="35"/>
      <c r="T10778" s="147"/>
    </row>
    <row r="10779">
      <c r="A10779" s="147"/>
      <c r="B10779" s="64"/>
      <c r="C10779" s="147" t="s">
        <v>217</v>
      </c>
      <c r="E10779" s="161"/>
      <c r="F10779" s="162"/>
      <c r="G10779" s="147"/>
      <c r="H10779" s="146"/>
      <c r="J10779" s="146"/>
      <c r="L10779" s="150"/>
      <c r="N10779" s="163"/>
      <c r="O10779" s="146"/>
      <c r="P10779" s="146"/>
      <c r="Q10779" s="146"/>
      <c r="R10779" s="34"/>
      <c r="S10779" s="35"/>
      <c r="T10779" s="147"/>
    </row>
    <row r="10780">
      <c r="A10780" s="147"/>
      <c r="B10780" s="64"/>
      <c r="C10780" s="147" t="s">
        <v>217</v>
      </c>
      <c r="E10780" s="161"/>
      <c r="F10780" s="162"/>
      <c r="G10780" s="147"/>
      <c r="H10780" s="146"/>
      <c r="J10780" s="146"/>
      <c r="L10780" s="150"/>
      <c r="N10780" s="163"/>
      <c r="O10780" s="146"/>
      <c r="P10780" s="146"/>
      <c r="Q10780" s="146"/>
      <c r="R10780" s="34"/>
      <c r="S10780" s="35"/>
      <c r="T10780" s="147"/>
    </row>
    <row r="10781">
      <c r="A10781" s="147"/>
      <c r="B10781" s="64"/>
      <c r="C10781" s="147" t="s">
        <v>217</v>
      </c>
      <c r="E10781" s="161"/>
      <c r="F10781" s="162"/>
      <c r="G10781" s="147"/>
      <c r="H10781" s="146"/>
      <c r="J10781" s="146"/>
      <c r="L10781" s="150"/>
      <c r="N10781" s="163"/>
      <c r="O10781" s="146"/>
      <c r="P10781" s="146"/>
      <c r="Q10781" s="146"/>
      <c r="R10781" s="34"/>
      <c r="S10781" s="35"/>
      <c r="T10781" s="147"/>
    </row>
    <row r="10782">
      <c r="A10782" s="147"/>
      <c r="B10782" s="64"/>
      <c r="C10782" s="147" t="s">
        <v>217</v>
      </c>
      <c r="E10782" s="161"/>
      <c r="F10782" s="162"/>
      <c r="G10782" s="147"/>
      <c r="H10782" s="146"/>
      <c r="J10782" s="146"/>
      <c r="L10782" s="150"/>
      <c r="N10782" s="163"/>
      <c r="O10782" s="146"/>
      <c r="P10782" s="146"/>
      <c r="Q10782" s="146"/>
      <c r="R10782" s="34"/>
      <c r="S10782" s="35"/>
      <c r="T10782" s="147"/>
    </row>
    <row r="10783">
      <c r="A10783" s="147"/>
      <c r="B10783" s="64"/>
      <c r="C10783" s="147" t="s">
        <v>217</v>
      </c>
      <c r="E10783" s="161"/>
      <c r="F10783" s="162"/>
      <c r="G10783" s="147"/>
      <c r="H10783" s="146"/>
      <c r="J10783" s="146"/>
      <c r="L10783" s="150"/>
      <c r="N10783" s="163"/>
      <c r="O10783" s="146"/>
      <c r="P10783" s="146"/>
      <c r="Q10783" s="146"/>
      <c r="R10783" s="34"/>
      <c r="S10783" s="35"/>
      <c r="T10783" s="147"/>
    </row>
    <row r="10784">
      <c r="A10784" s="147"/>
      <c r="B10784" s="64"/>
      <c r="C10784" s="147" t="s">
        <v>217</v>
      </c>
      <c r="E10784" s="161"/>
      <c r="F10784" s="162"/>
      <c r="G10784" s="147"/>
      <c r="H10784" s="146"/>
      <c r="J10784" s="146"/>
      <c r="L10784" s="150"/>
      <c r="N10784" s="163"/>
      <c r="O10784" s="146"/>
      <c r="P10784" s="146"/>
      <c r="Q10784" s="146"/>
      <c r="R10784" s="34"/>
      <c r="S10784" s="35"/>
      <c r="T10784" s="147"/>
    </row>
    <row r="10785">
      <c r="A10785" s="147"/>
      <c r="B10785" s="64"/>
      <c r="C10785" s="147" t="s">
        <v>217</v>
      </c>
      <c r="E10785" s="161"/>
      <c r="F10785" s="162"/>
      <c r="G10785" s="147"/>
      <c r="H10785" s="146"/>
      <c r="J10785" s="146"/>
      <c r="L10785" s="150"/>
      <c r="N10785" s="163"/>
      <c r="O10785" s="146"/>
      <c r="P10785" s="146"/>
      <c r="Q10785" s="146"/>
      <c r="R10785" s="34"/>
      <c r="S10785" s="35"/>
      <c r="T10785" s="147"/>
    </row>
    <row r="10786">
      <c r="A10786" s="147"/>
      <c r="B10786" s="64"/>
      <c r="C10786" s="147" t="s">
        <v>217</v>
      </c>
      <c r="E10786" s="161"/>
      <c r="F10786" s="162"/>
      <c r="G10786" s="147"/>
      <c r="H10786" s="146"/>
      <c r="J10786" s="146"/>
      <c r="L10786" s="150"/>
      <c r="N10786" s="163"/>
      <c r="O10786" s="146"/>
      <c r="P10786" s="146"/>
      <c r="Q10786" s="146"/>
      <c r="R10786" s="34"/>
      <c r="S10786" s="35"/>
      <c r="T10786" s="147"/>
    </row>
    <row r="10787">
      <c r="A10787" s="147"/>
      <c r="B10787" s="64"/>
      <c r="C10787" s="147" t="s">
        <v>217</v>
      </c>
      <c r="E10787" s="161"/>
      <c r="F10787" s="162"/>
      <c r="G10787" s="147"/>
      <c r="H10787" s="146"/>
      <c r="J10787" s="146"/>
      <c r="L10787" s="150"/>
      <c r="N10787" s="163"/>
      <c r="O10787" s="146"/>
      <c r="P10787" s="146"/>
      <c r="Q10787" s="146"/>
      <c r="R10787" s="34"/>
      <c r="S10787" s="35"/>
      <c r="T10787" s="147"/>
    </row>
    <row r="10788">
      <c r="A10788" s="147"/>
      <c r="B10788" s="64"/>
      <c r="C10788" s="147" t="s">
        <v>217</v>
      </c>
      <c r="E10788" s="161"/>
      <c r="F10788" s="162"/>
      <c r="G10788" s="147"/>
      <c r="H10788" s="146"/>
      <c r="J10788" s="146"/>
      <c r="L10788" s="150"/>
      <c r="N10788" s="163"/>
      <c r="O10788" s="146"/>
      <c r="P10788" s="146"/>
      <c r="Q10788" s="146"/>
      <c r="R10788" s="34"/>
      <c r="S10788" s="35"/>
      <c r="T10788" s="147"/>
    </row>
    <row r="10789">
      <c r="A10789" s="147"/>
      <c r="B10789" s="64"/>
      <c r="C10789" s="147" t="s">
        <v>217</v>
      </c>
      <c r="E10789" s="161"/>
      <c r="F10789" s="162"/>
      <c r="G10789" s="147"/>
      <c r="H10789" s="146"/>
      <c r="J10789" s="146"/>
      <c r="L10789" s="150"/>
      <c r="N10789" s="163"/>
      <c r="O10789" s="146"/>
      <c r="P10789" s="146"/>
      <c r="Q10789" s="146"/>
      <c r="R10789" s="34"/>
      <c r="S10789" s="35"/>
      <c r="T10789" s="147"/>
    </row>
    <row r="10790">
      <c r="A10790" s="147"/>
      <c r="B10790" s="64"/>
      <c r="C10790" s="147" t="s">
        <v>217</v>
      </c>
      <c r="E10790" s="161"/>
      <c r="F10790" s="162"/>
      <c r="G10790" s="147"/>
      <c r="H10790" s="146"/>
      <c r="J10790" s="146"/>
      <c r="L10790" s="150"/>
      <c r="N10790" s="163"/>
      <c r="O10790" s="146"/>
      <c r="P10790" s="146"/>
      <c r="Q10790" s="146"/>
      <c r="R10790" s="34"/>
      <c r="S10790" s="35"/>
      <c r="T10790" s="147"/>
    </row>
    <row r="10791">
      <c r="A10791" s="147"/>
      <c r="B10791" s="64"/>
      <c r="C10791" s="147" t="s">
        <v>217</v>
      </c>
      <c r="E10791" s="161"/>
      <c r="F10791" s="162"/>
      <c r="G10791" s="147"/>
      <c r="H10791" s="146"/>
      <c r="J10791" s="146"/>
      <c r="L10791" s="150"/>
      <c r="N10791" s="163"/>
      <c r="O10791" s="146"/>
      <c r="P10791" s="146"/>
      <c r="Q10791" s="146"/>
      <c r="R10791" s="34"/>
      <c r="S10791" s="35"/>
      <c r="T10791" s="147"/>
    </row>
    <row r="10792">
      <c r="A10792" s="147"/>
      <c r="B10792" s="64"/>
      <c r="C10792" s="147" t="s">
        <v>217</v>
      </c>
      <c r="E10792" s="161"/>
      <c r="F10792" s="162"/>
      <c r="G10792" s="147"/>
      <c r="H10792" s="146"/>
      <c r="J10792" s="146"/>
      <c r="L10792" s="150"/>
      <c r="N10792" s="163"/>
      <c r="O10792" s="146"/>
      <c r="P10792" s="146"/>
      <c r="Q10792" s="146"/>
      <c r="R10792" s="34"/>
      <c r="S10792" s="35"/>
      <c r="T10792" s="147"/>
    </row>
    <row r="10793">
      <c r="A10793" s="147"/>
      <c r="B10793" s="64"/>
      <c r="C10793" s="147" t="s">
        <v>217</v>
      </c>
      <c r="E10793" s="161"/>
      <c r="F10793" s="162"/>
      <c r="G10793" s="147"/>
      <c r="H10793" s="146"/>
      <c r="J10793" s="146"/>
      <c r="L10793" s="150"/>
      <c r="N10793" s="163"/>
      <c r="O10793" s="146"/>
      <c r="P10793" s="146"/>
      <c r="Q10793" s="146"/>
      <c r="R10793" s="34"/>
      <c r="S10793" s="35"/>
      <c r="T10793" s="147"/>
    </row>
    <row r="10794">
      <c r="A10794" s="147"/>
      <c r="B10794" s="64"/>
      <c r="C10794" s="147" t="s">
        <v>217</v>
      </c>
      <c r="E10794" s="161"/>
      <c r="F10794" s="162"/>
      <c r="G10794" s="147"/>
      <c r="H10794" s="146"/>
      <c r="J10794" s="146"/>
      <c r="L10794" s="150"/>
      <c r="N10794" s="163"/>
      <c r="O10794" s="146"/>
      <c r="P10794" s="146"/>
      <c r="Q10794" s="146"/>
      <c r="R10794" s="34"/>
      <c r="S10794" s="35"/>
      <c r="T10794" s="147"/>
    </row>
    <row r="10795">
      <c r="A10795" s="147"/>
      <c r="B10795" s="64"/>
      <c r="C10795" s="147" t="s">
        <v>217</v>
      </c>
      <c r="E10795" s="161"/>
      <c r="F10795" s="162"/>
      <c r="G10795" s="147"/>
      <c r="H10795" s="146"/>
      <c r="J10795" s="146"/>
      <c r="L10795" s="150"/>
      <c r="N10795" s="163"/>
      <c r="O10795" s="146"/>
      <c r="P10795" s="146"/>
      <c r="Q10795" s="146"/>
      <c r="R10795" s="34"/>
      <c r="S10795" s="35"/>
      <c r="T10795" s="147"/>
    </row>
    <row r="10796">
      <c r="A10796" s="147"/>
      <c r="B10796" s="64"/>
      <c r="C10796" s="147" t="s">
        <v>217</v>
      </c>
      <c r="E10796" s="161"/>
      <c r="F10796" s="162"/>
      <c r="G10796" s="147"/>
      <c r="H10796" s="146"/>
      <c r="J10796" s="146"/>
      <c r="L10796" s="150"/>
      <c r="N10796" s="163"/>
      <c r="O10796" s="146"/>
      <c r="P10796" s="146"/>
      <c r="Q10796" s="146"/>
      <c r="R10796" s="34"/>
      <c r="S10796" s="35"/>
      <c r="T10796" s="147"/>
    </row>
    <row r="10797">
      <c r="A10797" s="147"/>
      <c r="B10797" s="64"/>
      <c r="C10797" s="147" t="s">
        <v>217</v>
      </c>
      <c r="E10797" s="161"/>
      <c r="F10797" s="162"/>
      <c r="G10797" s="147"/>
      <c r="H10797" s="146"/>
      <c r="J10797" s="146"/>
      <c r="L10797" s="150"/>
      <c r="N10797" s="163"/>
      <c r="O10797" s="146"/>
      <c r="P10797" s="146"/>
      <c r="Q10797" s="146"/>
      <c r="R10797" s="34"/>
      <c r="S10797" s="35"/>
      <c r="T10797" s="147"/>
    </row>
    <row r="10798">
      <c r="A10798" s="147"/>
      <c r="B10798" s="64"/>
      <c r="C10798" s="147" t="s">
        <v>217</v>
      </c>
      <c r="E10798" s="161"/>
      <c r="F10798" s="162"/>
      <c r="G10798" s="147"/>
      <c r="H10798" s="146"/>
      <c r="J10798" s="146"/>
      <c r="L10798" s="150"/>
      <c r="N10798" s="163"/>
      <c r="O10798" s="146"/>
      <c r="P10798" s="146"/>
      <c r="Q10798" s="146"/>
      <c r="R10798" s="34"/>
      <c r="S10798" s="35"/>
      <c r="T10798" s="147"/>
    </row>
    <row r="10799">
      <c r="A10799" s="147"/>
      <c r="B10799" s="64"/>
      <c r="C10799" s="147" t="s">
        <v>217</v>
      </c>
      <c r="E10799" s="161"/>
      <c r="F10799" s="162"/>
      <c r="G10799" s="147"/>
      <c r="H10799" s="146"/>
      <c r="J10799" s="146"/>
      <c r="L10799" s="150"/>
      <c r="N10799" s="163"/>
      <c r="O10799" s="146"/>
      <c r="P10799" s="146"/>
      <c r="Q10799" s="146"/>
      <c r="R10799" s="34"/>
      <c r="S10799" s="35"/>
      <c r="T10799" s="147"/>
    </row>
    <row r="10800">
      <c r="A10800" s="147"/>
      <c r="B10800" s="64"/>
      <c r="C10800" s="147" t="s">
        <v>217</v>
      </c>
      <c r="E10800" s="161"/>
      <c r="F10800" s="162"/>
      <c r="G10800" s="147"/>
      <c r="H10800" s="146"/>
      <c r="J10800" s="146"/>
      <c r="L10800" s="150"/>
      <c r="N10800" s="163"/>
      <c r="O10800" s="146"/>
      <c r="P10800" s="146"/>
      <c r="Q10800" s="146"/>
      <c r="R10800" s="34"/>
      <c r="S10800" s="35"/>
      <c r="T10800" s="147"/>
    </row>
    <row r="10801">
      <c r="A10801" s="147"/>
      <c r="B10801" s="64"/>
      <c r="C10801" s="147" t="s">
        <v>217</v>
      </c>
      <c r="E10801" s="161"/>
      <c r="F10801" s="162"/>
      <c r="G10801" s="147"/>
      <c r="H10801" s="146"/>
      <c r="J10801" s="146"/>
      <c r="L10801" s="150"/>
      <c r="N10801" s="163"/>
      <c r="O10801" s="146"/>
      <c r="P10801" s="146"/>
      <c r="Q10801" s="146"/>
      <c r="R10801" s="34"/>
      <c r="S10801" s="35"/>
      <c r="T10801" s="147"/>
    </row>
    <row r="10802">
      <c r="A10802" s="147"/>
      <c r="B10802" s="64"/>
      <c r="C10802" s="147" t="s">
        <v>217</v>
      </c>
      <c r="E10802" s="161"/>
      <c r="F10802" s="162"/>
      <c r="G10802" s="147"/>
      <c r="H10802" s="146"/>
      <c r="J10802" s="146"/>
      <c r="L10802" s="150"/>
      <c r="N10802" s="163"/>
      <c r="O10802" s="146"/>
      <c r="P10802" s="146"/>
      <c r="Q10802" s="146"/>
      <c r="R10802" s="34"/>
      <c r="S10802" s="35"/>
      <c r="T10802" s="147"/>
    </row>
    <row r="10803">
      <c r="A10803" s="147"/>
      <c r="B10803" s="64"/>
      <c r="C10803" s="147" t="s">
        <v>217</v>
      </c>
      <c r="E10803" s="161"/>
      <c r="F10803" s="162"/>
      <c r="G10803" s="147"/>
      <c r="H10803" s="146"/>
      <c r="J10803" s="146"/>
      <c r="L10803" s="150"/>
      <c r="N10803" s="163"/>
      <c r="O10803" s="146"/>
      <c r="P10803" s="146"/>
      <c r="Q10803" s="146"/>
      <c r="R10803" s="34"/>
      <c r="S10803" s="35"/>
      <c r="T10803" s="147"/>
    </row>
    <row r="10804">
      <c r="A10804" s="147"/>
      <c r="B10804" s="64"/>
      <c r="C10804" s="147" t="s">
        <v>217</v>
      </c>
      <c r="E10804" s="161"/>
      <c r="F10804" s="162"/>
      <c r="G10804" s="147"/>
      <c r="H10804" s="146"/>
      <c r="J10804" s="146"/>
      <c r="L10804" s="150"/>
      <c r="N10804" s="163"/>
      <c r="O10804" s="146"/>
      <c r="P10804" s="146"/>
      <c r="Q10804" s="146"/>
      <c r="R10804" s="34"/>
      <c r="S10804" s="35"/>
      <c r="T10804" s="147"/>
    </row>
    <row r="10805">
      <c r="A10805" s="147"/>
      <c r="B10805" s="64"/>
      <c r="C10805" s="147" t="s">
        <v>217</v>
      </c>
      <c r="E10805" s="161"/>
      <c r="F10805" s="162"/>
      <c r="G10805" s="147"/>
      <c r="H10805" s="146"/>
      <c r="J10805" s="146"/>
      <c r="L10805" s="150"/>
      <c r="N10805" s="163"/>
      <c r="O10805" s="146"/>
      <c r="P10805" s="146"/>
      <c r="Q10805" s="146"/>
      <c r="R10805" s="34"/>
      <c r="S10805" s="35"/>
      <c r="T10805" s="147"/>
    </row>
    <row r="10806">
      <c r="A10806" s="147"/>
      <c r="B10806" s="64"/>
      <c r="C10806" s="147" t="s">
        <v>217</v>
      </c>
      <c r="E10806" s="161"/>
      <c r="F10806" s="162"/>
      <c r="G10806" s="147"/>
      <c r="H10806" s="146"/>
      <c r="J10806" s="146"/>
      <c r="L10806" s="150"/>
      <c r="N10806" s="163"/>
      <c r="O10806" s="146"/>
      <c r="P10806" s="146"/>
      <c r="Q10806" s="146"/>
      <c r="R10806" s="34"/>
      <c r="S10806" s="35"/>
      <c r="T10806" s="147"/>
    </row>
    <row r="10807">
      <c r="A10807" s="147"/>
      <c r="B10807" s="64"/>
      <c r="C10807" s="147" t="s">
        <v>217</v>
      </c>
      <c r="E10807" s="161"/>
      <c r="F10807" s="162"/>
      <c r="G10807" s="147"/>
      <c r="H10807" s="146"/>
      <c r="J10807" s="146"/>
      <c r="L10807" s="150"/>
      <c r="N10807" s="163"/>
      <c r="O10807" s="146"/>
      <c r="P10807" s="146"/>
      <c r="Q10807" s="146"/>
      <c r="R10807" s="34"/>
      <c r="S10807" s="35"/>
      <c r="T10807" s="147"/>
    </row>
    <row r="10808">
      <c r="A10808" s="147"/>
      <c r="B10808" s="64"/>
      <c r="C10808" s="147" t="s">
        <v>217</v>
      </c>
      <c r="E10808" s="161"/>
      <c r="F10808" s="162"/>
      <c r="G10808" s="147"/>
      <c r="H10808" s="146"/>
      <c r="J10808" s="146"/>
      <c r="L10808" s="150"/>
      <c r="N10808" s="163"/>
      <c r="O10808" s="146"/>
      <c r="P10808" s="146"/>
      <c r="Q10808" s="146"/>
      <c r="R10808" s="34"/>
      <c r="S10808" s="35"/>
      <c r="T10808" s="147"/>
    </row>
    <row r="10809">
      <c r="A10809" s="147"/>
      <c r="B10809" s="64"/>
      <c r="C10809" s="147" t="s">
        <v>217</v>
      </c>
      <c r="E10809" s="161"/>
      <c r="F10809" s="162"/>
      <c r="G10809" s="147"/>
      <c r="H10809" s="146"/>
      <c r="J10809" s="146"/>
      <c r="L10809" s="150"/>
      <c r="N10809" s="163"/>
      <c r="O10809" s="146"/>
      <c r="P10809" s="146"/>
      <c r="Q10809" s="146"/>
      <c r="R10809" s="34"/>
      <c r="S10809" s="35"/>
      <c r="T10809" s="147"/>
    </row>
    <row r="10810">
      <c r="A10810" s="147"/>
      <c r="B10810" s="64"/>
      <c r="C10810" s="147" t="s">
        <v>217</v>
      </c>
      <c r="E10810" s="161"/>
      <c r="F10810" s="162"/>
      <c r="G10810" s="147"/>
      <c r="H10810" s="146"/>
      <c r="J10810" s="146"/>
      <c r="L10810" s="150"/>
      <c r="N10810" s="163"/>
      <c r="O10810" s="146"/>
      <c r="P10810" s="146"/>
      <c r="Q10810" s="146"/>
      <c r="R10810" s="34"/>
      <c r="S10810" s="35"/>
      <c r="T10810" s="147"/>
    </row>
    <row r="10811">
      <c r="A10811" s="147"/>
      <c r="B10811" s="64"/>
      <c r="C10811" s="147" t="s">
        <v>217</v>
      </c>
      <c r="E10811" s="161"/>
      <c r="F10811" s="162"/>
      <c r="G10811" s="147"/>
      <c r="H10811" s="146"/>
      <c r="J10811" s="146"/>
      <c r="L10811" s="150"/>
      <c r="N10811" s="163"/>
      <c r="O10811" s="146"/>
      <c r="P10811" s="146"/>
      <c r="Q10811" s="146"/>
      <c r="R10811" s="34"/>
      <c r="S10811" s="35"/>
      <c r="T10811" s="147"/>
    </row>
    <row r="10812">
      <c r="A10812" s="147"/>
      <c r="B10812" s="64"/>
      <c r="C10812" s="147" t="s">
        <v>217</v>
      </c>
      <c r="E10812" s="161"/>
      <c r="F10812" s="162"/>
      <c r="G10812" s="147"/>
      <c r="H10812" s="146"/>
      <c r="J10812" s="146"/>
      <c r="L10812" s="150"/>
      <c r="N10812" s="163"/>
      <c r="O10812" s="146"/>
      <c r="P10812" s="146"/>
      <c r="Q10812" s="146"/>
      <c r="R10812" s="34"/>
      <c r="S10812" s="35"/>
      <c r="T10812" s="147"/>
    </row>
    <row r="10813">
      <c r="A10813" s="147"/>
      <c r="B10813" s="64"/>
      <c r="C10813" s="147" t="s">
        <v>217</v>
      </c>
      <c r="E10813" s="161"/>
      <c r="F10813" s="162"/>
      <c r="G10813" s="147"/>
      <c r="H10813" s="146"/>
      <c r="J10813" s="146"/>
      <c r="L10813" s="150"/>
      <c r="N10813" s="163"/>
      <c r="O10813" s="146"/>
      <c r="P10813" s="146"/>
      <c r="Q10813" s="146"/>
      <c r="R10813" s="34"/>
      <c r="S10813" s="35"/>
      <c r="T10813" s="147"/>
    </row>
    <row r="10814">
      <c r="A10814" s="147"/>
      <c r="B10814" s="64"/>
      <c r="C10814" s="147" t="s">
        <v>217</v>
      </c>
      <c r="E10814" s="161"/>
      <c r="F10814" s="162"/>
      <c r="G10814" s="147"/>
      <c r="H10814" s="146"/>
      <c r="J10814" s="146"/>
      <c r="L10814" s="150"/>
      <c r="N10814" s="163"/>
      <c r="O10814" s="146"/>
      <c r="P10814" s="146"/>
      <c r="Q10814" s="146"/>
      <c r="R10814" s="34"/>
      <c r="S10814" s="35"/>
      <c r="T10814" s="147"/>
    </row>
    <row r="10815">
      <c r="A10815" s="147"/>
      <c r="B10815" s="64"/>
      <c r="C10815" s="147" t="s">
        <v>217</v>
      </c>
      <c r="E10815" s="161"/>
      <c r="F10815" s="162"/>
      <c r="G10815" s="147"/>
      <c r="H10815" s="146"/>
      <c r="J10815" s="146"/>
      <c r="L10815" s="150"/>
      <c r="N10815" s="163"/>
      <c r="O10815" s="146"/>
      <c r="P10815" s="146"/>
      <c r="Q10815" s="146"/>
      <c r="R10815" s="34"/>
      <c r="S10815" s="35"/>
      <c r="T10815" s="147"/>
    </row>
    <row r="10816">
      <c r="A10816" s="147"/>
      <c r="B10816" s="64"/>
      <c r="C10816" s="147" t="s">
        <v>217</v>
      </c>
      <c r="E10816" s="161"/>
      <c r="F10816" s="162"/>
      <c r="G10816" s="147"/>
      <c r="H10816" s="146"/>
      <c r="J10816" s="146"/>
      <c r="L10816" s="150"/>
      <c r="N10816" s="163"/>
      <c r="O10816" s="146"/>
      <c r="P10816" s="146"/>
      <c r="Q10816" s="146"/>
      <c r="R10816" s="34"/>
      <c r="S10816" s="35"/>
      <c r="T10816" s="147"/>
    </row>
    <row r="10817">
      <c r="A10817" s="147"/>
      <c r="B10817" s="64"/>
      <c r="C10817" s="147" t="s">
        <v>217</v>
      </c>
      <c r="E10817" s="161"/>
      <c r="F10817" s="162"/>
      <c r="G10817" s="147"/>
      <c r="H10817" s="146"/>
      <c r="J10817" s="146"/>
      <c r="L10817" s="150"/>
      <c r="N10817" s="163"/>
      <c r="O10817" s="146"/>
      <c r="P10817" s="146"/>
      <c r="Q10817" s="146"/>
      <c r="R10817" s="34"/>
      <c r="S10817" s="35"/>
      <c r="T10817" s="147"/>
    </row>
    <row r="10818">
      <c r="A10818" s="147"/>
      <c r="B10818" s="64"/>
      <c r="C10818" s="147" t="s">
        <v>217</v>
      </c>
      <c r="E10818" s="161"/>
      <c r="F10818" s="162"/>
      <c r="G10818" s="147"/>
      <c r="H10818" s="146"/>
      <c r="J10818" s="146"/>
      <c r="L10818" s="150"/>
      <c r="N10818" s="163"/>
      <c r="O10818" s="146"/>
      <c r="P10818" s="146"/>
      <c r="Q10818" s="146"/>
      <c r="R10818" s="34"/>
      <c r="S10818" s="35"/>
      <c r="T10818" s="147"/>
    </row>
    <row r="10819">
      <c r="A10819" s="147"/>
      <c r="B10819" s="64"/>
      <c r="C10819" s="147" t="s">
        <v>217</v>
      </c>
      <c r="E10819" s="161"/>
      <c r="F10819" s="162"/>
      <c r="G10819" s="147"/>
      <c r="H10819" s="146"/>
      <c r="J10819" s="146"/>
      <c r="L10819" s="150"/>
      <c r="N10819" s="163"/>
      <c r="O10819" s="146"/>
      <c r="P10819" s="146"/>
      <c r="Q10819" s="146"/>
      <c r="R10819" s="34"/>
      <c r="S10819" s="35"/>
      <c r="T10819" s="147"/>
    </row>
    <row r="10820">
      <c r="A10820" s="147"/>
      <c r="B10820" s="64"/>
      <c r="C10820" s="147" t="s">
        <v>217</v>
      </c>
      <c r="E10820" s="161"/>
      <c r="F10820" s="162"/>
      <c r="G10820" s="147"/>
      <c r="H10820" s="146"/>
      <c r="J10820" s="146"/>
      <c r="L10820" s="150"/>
      <c r="N10820" s="163"/>
      <c r="O10820" s="146"/>
      <c r="P10820" s="146"/>
      <c r="Q10820" s="146"/>
      <c r="R10820" s="34"/>
      <c r="S10820" s="35"/>
      <c r="T10820" s="147"/>
    </row>
    <row r="10821">
      <c r="A10821" s="147"/>
      <c r="B10821" s="64"/>
      <c r="C10821" s="147" t="s">
        <v>217</v>
      </c>
      <c r="E10821" s="161"/>
      <c r="F10821" s="162"/>
      <c r="G10821" s="147"/>
      <c r="H10821" s="146"/>
      <c r="J10821" s="146"/>
      <c r="L10821" s="150"/>
      <c r="N10821" s="163"/>
      <c r="O10821" s="146"/>
      <c r="P10821" s="146"/>
      <c r="Q10821" s="146"/>
      <c r="R10821" s="34"/>
      <c r="S10821" s="35"/>
      <c r="T10821" s="147"/>
    </row>
    <row r="10822">
      <c r="A10822" s="147"/>
      <c r="B10822" s="64"/>
      <c r="C10822" s="147" t="s">
        <v>217</v>
      </c>
      <c r="E10822" s="161"/>
      <c r="F10822" s="162"/>
      <c r="G10822" s="147"/>
      <c r="H10822" s="146"/>
      <c r="J10822" s="146"/>
      <c r="L10822" s="150"/>
      <c r="N10822" s="163"/>
      <c r="O10822" s="146"/>
      <c r="P10822" s="146"/>
      <c r="Q10822" s="146"/>
      <c r="R10822" s="34"/>
      <c r="S10822" s="35"/>
      <c r="T10822" s="147"/>
    </row>
    <row r="10823">
      <c r="A10823" s="147"/>
      <c r="B10823" s="64"/>
      <c r="C10823" s="147" t="s">
        <v>217</v>
      </c>
      <c r="E10823" s="161"/>
      <c r="F10823" s="162"/>
      <c r="G10823" s="147"/>
      <c r="H10823" s="146"/>
      <c r="J10823" s="146"/>
      <c r="L10823" s="150"/>
      <c r="N10823" s="163"/>
      <c r="O10823" s="146"/>
      <c r="P10823" s="146"/>
      <c r="Q10823" s="146"/>
      <c r="R10823" s="34"/>
      <c r="S10823" s="35"/>
      <c r="T10823" s="147"/>
    </row>
    <row r="10824">
      <c r="A10824" s="147"/>
      <c r="B10824" s="64"/>
      <c r="C10824" s="147" t="s">
        <v>217</v>
      </c>
      <c r="E10824" s="161"/>
      <c r="F10824" s="162"/>
      <c r="G10824" s="147"/>
      <c r="H10824" s="146"/>
      <c r="J10824" s="146"/>
      <c r="L10824" s="150"/>
      <c r="N10824" s="163"/>
      <c r="O10824" s="146"/>
      <c r="P10824" s="146"/>
      <c r="Q10824" s="146"/>
      <c r="R10824" s="34"/>
      <c r="S10824" s="35"/>
      <c r="T10824" s="147"/>
    </row>
    <row r="10825">
      <c r="A10825" s="147"/>
      <c r="B10825" s="64"/>
      <c r="C10825" s="147" t="s">
        <v>217</v>
      </c>
      <c r="E10825" s="161"/>
      <c r="F10825" s="162"/>
      <c r="G10825" s="147"/>
      <c r="H10825" s="146"/>
      <c r="J10825" s="146"/>
      <c r="L10825" s="150"/>
      <c r="N10825" s="163"/>
      <c r="O10825" s="146"/>
      <c r="P10825" s="146"/>
      <c r="Q10825" s="146"/>
      <c r="R10825" s="34"/>
      <c r="S10825" s="35"/>
      <c r="T10825" s="147"/>
    </row>
    <row r="10826">
      <c r="A10826" s="147"/>
      <c r="B10826" s="64"/>
      <c r="C10826" s="147" t="s">
        <v>217</v>
      </c>
      <c r="E10826" s="161"/>
      <c r="F10826" s="162"/>
      <c r="G10826" s="147"/>
      <c r="H10826" s="146"/>
      <c r="J10826" s="146"/>
      <c r="L10826" s="150"/>
      <c r="N10826" s="163"/>
      <c r="O10826" s="146"/>
      <c r="P10826" s="146"/>
      <c r="Q10826" s="146"/>
      <c r="R10826" s="34"/>
      <c r="S10826" s="35"/>
      <c r="T10826" s="147"/>
    </row>
    <row r="10827">
      <c r="A10827" s="147"/>
      <c r="B10827" s="64"/>
      <c r="C10827" s="147" t="s">
        <v>217</v>
      </c>
      <c r="E10827" s="161"/>
      <c r="F10827" s="162"/>
      <c r="G10827" s="147"/>
      <c r="H10827" s="146"/>
      <c r="J10827" s="146"/>
      <c r="L10827" s="150"/>
      <c r="N10827" s="163"/>
      <c r="O10827" s="146"/>
      <c r="P10827" s="146"/>
      <c r="Q10827" s="146"/>
      <c r="R10827" s="34"/>
      <c r="S10827" s="35"/>
      <c r="T10827" s="147"/>
    </row>
    <row r="10828">
      <c r="A10828" s="147"/>
      <c r="B10828" s="64"/>
      <c r="C10828" s="147" t="s">
        <v>217</v>
      </c>
      <c r="E10828" s="161"/>
      <c r="F10828" s="162"/>
      <c r="G10828" s="147"/>
      <c r="H10828" s="146"/>
      <c r="J10828" s="146"/>
      <c r="L10828" s="150"/>
      <c r="N10828" s="163"/>
      <c r="O10828" s="146"/>
      <c r="P10828" s="146"/>
      <c r="Q10828" s="146"/>
      <c r="R10828" s="34"/>
      <c r="S10828" s="35"/>
      <c r="T10828" s="147"/>
    </row>
    <row r="10829">
      <c r="A10829" s="147"/>
      <c r="B10829" s="64"/>
      <c r="C10829" s="147" t="s">
        <v>217</v>
      </c>
      <c r="E10829" s="161"/>
      <c r="F10829" s="162"/>
      <c r="G10829" s="147"/>
      <c r="H10829" s="146"/>
      <c r="J10829" s="146"/>
      <c r="L10829" s="150"/>
      <c r="N10829" s="163"/>
      <c r="O10829" s="146"/>
      <c r="P10829" s="146"/>
      <c r="Q10829" s="146"/>
      <c r="R10829" s="34"/>
      <c r="S10829" s="35"/>
      <c r="T10829" s="147"/>
    </row>
    <row r="10830">
      <c r="A10830" s="147"/>
      <c r="B10830" s="64"/>
      <c r="C10830" s="147" t="s">
        <v>217</v>
      </c>
      <c r="E10830" s="161"/>
      <c r="F10830" s="162"/>
      <c r="G10830" s="147"/>
      <c r="H10830" s="146"/>
      <c r="J10830" s="146"/>
      <c r="L10830" s="150"/>
      <c r="N10830" s="163"/>
      <c r="O10830" s="146"/>
      <c r="P10830" s="146"/>
      <c r="Q10830" s="146"/>
      <c r="R10830" s="34"/>
      <c r="S10830" s="35"/>
      <c r="T10830" s="147"/>
    </row>
    <row r="10831">
      <c r="A10831" s="147"/>
      <c r="B10831" s="64"/>
      <c r="C10831" s="147" t="s">
        <v>217</v>
      </c>
      <c r="E10831" s="161"/>
      <c r="F10831" s="162"/>
      <c r="G10831" s="147"/>
      <c r="H10831" s="146"/>
      <c r="J10831" s="146"/>
      <c r="L10831" s="150"/>
      <c r="N10831" s="163"/>
      <c r="O10831" s="146"/>
      <c r="P10831" s="146"/>
      <c r="Q10831" s="146"/>
      <c r="R10831" s="34"/>
      <c r="S10831" s="35"/>
      <c r="T10831" s="147"/>
    </row>
    <row r="10832">
      <c r="A10832" s="147"/>
      <c r="B10832" s="64"/>
      <c r="C10832" s="147" t="s">
        <v>217</v>
      </c>
      <c r="E10832" s="161"/>
      <c r="F10832" s="162"/>
      <c r="G10832" s="147"/>
      <c r="H10832" s="146"/>
      <c r="J10832" s="146"/>
      <c r="L10832" s="150"/>
      <c r="N10832" s="163"/>
      <c r="O10832" s="146"/>
      <c r="P10832" s="146"/>
      <c r="Q10832" s="146"/>
      <c r="R10832" s="34"/>
      <c r="S10832" s="35"/>
      <c r="T10832" s="147"/>
    </row>
    <row r="10833">
      <c r="A10833" s="147"/>
      <c r="B10833" s="64"/>
      <c r="C10833" s="147" t="s">
        <v>217</v>
      </c>
      <c r="E10833" s="161"/>
      <c r="F10833" s="162"/>
      <c r="G10833" s="147"/>
      <c r="H10833" s="146"/>
      <c r="J10833" s="146"/>
      <c r="L10833" s="150"/>
      <c r="N10833" s="163"/>
      <c r="O10833" s="146"/>
      <c r="P10833" s="146"/>
      <c r="Q10833" s="146"/>
      <c r="R10833" s="34"/>
      <c r="S10833" s="35"/>
      <c r="T10833" s="147"/>
    </row>
    <row r="10834">
      <c r="A10834" s="147"/>
      <c r="B10834" s="64"/>
      <c r="C10834" s="147" t="s">
        <v>217</v>
      </c>
      <c r="E10834" s="161"/>
      <c r="F10834" s="162"/>
      <c r="G10834" s="147"/>
      <c r="H10834" s="146"/>
      <c r="J10834" s="146"/>
      <c r="L10834" s="150"/>
      <c r="N10834" s="163"/>
      <c r="O10834" s="146"/>
      <c r="P10834" s="146"/>
      <c r="Q10834" s="146"/>
      <c r="R10834" s="34"/>
      <c r="S10834" s="35"/>
      <c r="T10834" s="147"/>
    </row>
    <row r="10835">
      <c r="A10835" s="147"/>
      <c r="B10835" s="64"/>
      <c r="C10835" s="147" t="s">
        <v>217</v>
      </c>
      <c r="E10835" s="161"/>
      <c r="F10835" s="162"/>
      <c r="G10835" s="147"/>
      <c r="H10835" s="146"/>
      <c r="J10835" s="146"/>
      <c r="L10835" s="150"/>
      <c r="N10835" s="163"/>
      <c r="O10835" s="146"/>
      <c r="P10835" s="146"/>
      <c r="Q10835" s="146"/>
      <c r="R10835" s="34"/>
      <c r="S10835" s="35"/>
      <c r="T10835" s="147"/>
    </row>
    <row r="10836">
      <c r="A10836" s="147"/>
      <c r="B10836" s="64"/>
      <c r="C10836" s="147" t="s">
        <v>217</v>
      </c>
      <c r="E10836" s="161"/>
      <c r="F10836" s="162"/>
      <c r="G10836" s="147"/>
      <c r="H10836" s="146"/>
      <c r="J10836" s="146"/>
      <c r="L10836" s="150"/>
      <c r="N10836" s="163"/>
      <c r="O10836" s="146"/>
      <c r="P10836" s="146"/>
      <c r="Q10836" s="146"/>
      <c r="R10836" s="34"/>
      <c r="S10836" s="35"/>
      <c r="T10836" s="147"/>
    </row>
    <row r="10837">
      <c r="A10837" s="147"/>
      <c r="B10837" s="64"/>
      <c r="C10837" s="147" t="s">
        <v>217</v>
      </c>
      <c r="E10837" s="161"/>
      <c r="F10837" s="162"/>
      <c r="G10837" s="147"/>
      <c r="H10837" s="146"/>
      <c r="J10837" s="146"/>
      <c r="L10837" s="150"/>
      <c r="N10837" s="163"/>
      <c r="O10837" s="146"/>
      <c r="P10837" s="146"/>
      <c r="Q10837" s="146"/>
      <c r="R10837" s="34"/>
      <c r="S10837" s="35"/>
      <c r="T10837" s="147"/>
    </row>
    <row r="10838">
      <c r="A10838" s="147"/>
      <c r="B10838" s="64"/>
      <c r="C10838" s="147" t="s">
        <v>217</v>
      </c>
      <c r="E10838" s="161"/>
      <c r="F10838" s="162"/>
      <c r="G10838" s="147"/>
      <c r="H10838" s="146"/>
      <c r="J10838" s="146"/>
      <c r="L10838" s="150"/>
      <c r="N10838" s="163"/>
      <c r="O10838" s="146"/>
      <c r="P10838" s="146"/>
      <c r="Q10838" s="146"/>
      <c r="R10838" s="34"/>
      <c r="S10838" s="35"/>
      <c r="T10838" s="147"/>
    </row>
    <row r="10839">
      <c r="A10839" s="147"/>
      <c r="B10839" s="64"/>
      <c r="C10839" s="147" t="s">
        <v>217</v>
      </c>
      <c r="E10839" s="161"/>
      <c r="F10839" s="162"/>
      <c r="G10839" s="147"/>
      <c r="H10839" s="146"/>
      <c r="J10839" s="146"/>
      <c r="L10839" s="150"/>
      <c r="N10839" s="163"/>
      <c r="O10839" s="146"/>
      <c r="P10839" s="146"/>
      <c r="Q10839" s="146"/>
      <c r="R10839" s="34"/>
      <c r="S10839" s="35"/>
      <c r="T10839" s="147"/>
    </row>
    <row r="10840">
      <c r="A10840" s="147"/>
      <c r="B10840" s="64"/>
      <c r="C10840" s="147" t="s">
        <v>217</v>
      </c>
      <c r="E10840" s="161"/>
      <c r="F10840" s="162"/>
      <c r="G10840" s="147"/>
      <c r="H10840" s="146"/>
      <c r="J10840" s="146"/>
      <c r="L10840" s="150"/>
      <c r="N10840" s="163"/>
      <c r="O10840" s="146"/>
      <c r="P10840" s="146"/>
      <c r="Q10840" s="146"/>
      <c r="R10840" s="34"/>
      <c r="S10840" s="35"/>
      <c r="T10840" s="147"/>
    </row>
    <row r="10841">
      <c r="A10841" s="147"/>
      <c r="B10841" s="64"/>
      <c r="C10841" s="147" t="s">
        <v>217</v>
      </c>
      <c r="E10841" s="161"/>
      <c r="F10841" s="162"/>
      <c r="G10841" s="147"/>
      <c r="H10841" s="146"/>
      <c r="J10841" s="146"/>
      <c r="L10841" s="150"/>
      <c r="N10841" s="163"/>
      <c r="O10841" s="146"/>
      <c r="P10841" s="146"/>
      <c r="Q10841" s="146"/>
      <c r="R10841" s="34"/>
      <c r="S10841" s="35"/>
      <c r="T10841" s="147"/>
    </row>
    <row r="10842">
      <c r="A10842" s="147"/>
      <c r="B10842" s="64"/>
      <c r="C10842" s="147" t="s">
        <v>217</v>
      </c>
      <c r="E10842" s="161"/>
      <c r="F10842" s="162"/>
      <c r="G10842" s="147"/>
      <c r="H10842" s="146"/>
      <c r="J10842" s="146"/>
      <c r="L10842" s="150"/>
      <c r="N10842" s="163"/>
      <c r="O10842" s="146"/>
      <c r="P10842" s="146"/>
      <c r="Q10842" s="146"/>
      <c r="R10842" s="34"/>
      <c r="S10842" s="35"/>
      <c r="T10842" s="147"/>
    </row>
    <row r="10843">
      <c r="A10843" s="147"/>
      <c r="B10843" s="64"/>
      <c r="C10843" s="147" t="s">
        <v>217</v>
      </c>
      <c r="E10843" s="161"/>
      <c r="F10843" s="162"/>
      <c r="G10843" s="147"/>
      <c r="H10843" s="146"/>
      <c r="J10843" s="146"/>
      <c r="L10843" s="150"/>
      <c r="N10843" s="163"/>
      <c r="O10843" s="146"/>
      <c r="P10843" s="146"/>
      <c r="Q10843" s="146"/>
      <c r="R10843" s="34"/>
      <c r="S10843" s="35"/>
      <c r="T10843" s="147"/>
    </row>
    <row r="10844">
      <c r="A10844" s="147"/>
      <c r="B10844" s="64"/>
      <c r="C10844" s="147" t="s">
        <v>217</v>
      </c>
      <c r="E10844" s="161"/>
      <c r="F10844" s="162"/>
      <c r="G10844" s="147"/>
      <c r="H10844" s="146"/>
      <c r="J10844" s="146"/>
      <c r="L10844" s="150"/>
      <c r="N10844" s="163"/>
      <c r="O10844" s="146"/>
      <c r="P10844" s="146"/>
      <c r="Q10844" s="146"/>
      <c r="R10844" s="34"/>
      <c r="S10844" s="35"/>
      <c r="T10844" s="147"/>
    </row>
    <row r="10845">
      <c r="A10845" s="147"/>
      <c r="B10845" s="64"/>
      <c r="C10845" s="147" t="s">
        <v>217</v>
      </c>
      <c r="E10845" s="161"/>
      <c r="F10845" s="162"/>
      <c r="G10845" s="147"/>
      <c r="H10845" s="146"/>
      <c r="J10845" s="146"/>
      <c r="L10845" s="150"/>
      <c r="N10845" s="163"/>
      <c r="O10845" s="146"/>
      <c r="P10845" s="146"/>
      <c r="Q10845" s="146"/>
      <c r="R10845" s="34"/>
      <c r="S10845" s="35"/>
      <c r="T10845" s="147"/>
    </row>
    <row r="10846">
      <c r="A10846" s="147"/>
      <c r="B10846" s="64"/>
      <c r="C10846" s="147" t="s">
        <v>217</v>
      </c>
      <c r="E10846" s="161"/>
      <c r="F10846" s="162"/>
      <c r="G10846" s="147"/>
      <c r="H10846" s="146"/>
      <c r="J10846" s="146"/>
      <c r="L10846" s="150"/>
      <c r="N10846" s="163"/>
      <c r="O10846" s="146"/>
      <c r="P10846" s="146"/>
      <c r="Q10846" s="146"/>
      <c r="R10846" s="34"/>
      <c r="S10846" s="35"/>
      <c r="T10846" s="147"/>
    </row>
    <row r="10847">
      <c r="A10847" s="147"/>
      <c r="B10847" s="64"/>
      <c r="C10847" s="147" t="s">
        <v>217</v>
      </c>
      <c r="E10847" s="161"/>
      <c r="F10847" s="162"/>
      <c r="G10847" s="147"/>
      <c r="H10847" s="146"/>
      <c r="J10847" s="146"/>
      <c r="L10847" s="150"/>
      <c r="N10847" s="163"/>
      <c r="O10847" s="146"/>
      <c r="P10847" s="146"/>
      <c r="Q10847" s="146"/>
      <c r="R10847" s="34"/>
      <c r="S10847" s="35"/>
      <c r="T10847" s="147"/>
    </row>
    <row r="10848">
      <c r="A10848" s="147"/>
      <c r="B10848" s="64"/>
      <c r="C10848" s="147" t="s">
        <v>217</v>
      </c>
      <c r="E10848" s="161"/>
      <c r="F10848" s="162"/>
      <c r="G10848" s="147"/>
      <c r="H10848" s="146"/>
      <c r="J10848" s="146"/>
      <c r="L10848" s="150"/>
      <c r="N10848" s="163"/>
      <c r="O10848" s="146"/>
      <c r="P10848" s="146"/>
      <c r="Q10848" s="146"/>
      <c r="R10848" s="34"/>
      <c r="S10848" s="35"/>
      <c r="T10848" s="147"/>
    </row>
    <row r="10849">
      <c r="A10849" s="147"/>
      <c r="B10849" s="64"/>
      <c r="C10849" s="147" t="s">
        <v>217</v>
      </c>
      <c r="E10849" s="161"/>
      <c r="F10849" s="162"/>
      <c r="G10849" s="147"/>
      <c r="H10849" s="146"/>
      <c r="J10849" s="146"/>
      <c r="L10849" s="150"/>
      <c r="N10849" s="163"/>
      <c r="O10849" s="146"/>
      <c r="P10849" s="146"/>
      <c r="Q10849" s="146"/>
      <c r="R10849" s="34"/>
      <c r="S10849" s="35"/>
      <c r="T10849" s="147"/>
    </row>
    <row r="10850">
      <c r="A10850" s="147"/>
      <c r="B10850" s="64"/>
      <c r="C10850" s="147" t="s">
        <v>217</v>
      </c>
      <c r="E10850" s="161"/>
      <c r="F10850" s="162"/>
      <c r="G10850" s="147"/>
      <c r="H10850" s="146"/>
      <c r="J10850" s="146"/>
      <c r="L10850" s="150"/>
      <c r="N10850" s="163"/>
      <c r="O10850" s="146"/>
      <c r="P10850" s="146"/>
      <c r="Q10850" s="146"/>
      <c r="R10850" s="34"/>
      <c r="S10850" s="35"/>
      <c r="T10850" s="147"/>
    </row>
    <row r="10851">
      <c r="A10851" s="147"/>
      <c r="B10851" s="64"/>
      <c r="C10851" s="147" t="s">
        <v>217</v>
      </c>
      <c r="E10851" s="161"/>
      <c r="F10851" s="162"/>
      <c r="G10851" s="147"/>
      <c r="H10851" s="146"/>
      <c r="J10851" s="146"/>
      <c r="L10851" s="150"/>
      <c r="N10851" s="163"/>
      <c r="O10851" s="146"/>
      <c r="P10851" s="146"/>
      <c r="Q10851" s="146"/>
      <c r="R10851" s="34"/>
      <c r="S10851" s="35"/>
      <c r="T10851" s="147"/>
    </row>
    <row r="10852">
      <c r="A10852" s="147"/>
      <c r="B10852" s="64"/>
      <c r="C10852" s="147" t="s">
        <v>217</v>
      </c>
      <c r="E10852" s="161"/>
      <c r="F10852" s="162"/>
      <c r="G10852" s="147"/>
      <c r="H10852" s="146"/>
      <c r="J10852" s="146"/>
      <c r="L10852" s="150"/>
      <c r="N10852" s="163"/>
      <c r="O10852" s="146"/>
      <c r="P10852" s="146"/>
      <c r="Q10852" s="146"/>
      <c r="R10852" s="34"/>
      <c r="S10852" s="35"/>
      <c r="T10852" s="147"/>
    </row>
    <row r="10853">
      <c r="A10853" s="147"/>
      <c r="B10853" s="64"/>
      <c r="C10853" s="147" t="s">
        <v>217</v>
      </c>
      <c r="E10853" s="161"/>
      <c r="F10853" s="162"/>
      <c r="G10853" s="147"/>
      <c r="H10853" s="146"/>
      <c r="J10853" s="146"/>
      <c r="L10853" s="150"/>
      <c r="N10853" s="163"/>
      <c r="O10853" s="146"/>
      <c r="P10853" s="146"/>
      <c r="Q10853" s="146"/>
      <c r="R10853" s="34"/>
      <c r="S10853" s="35"/>
      <c r="T10853" s="147"/>
    </row>
    <row r="10854">
      <c r="A10854" s="147"/>
      <c r="B10854" s="64"/>
      <c r="C10854" s="147" t="s">
        <v>217</v>
      </c>
      <c r="E10854" s="161"/>
      <c r="F10854" s="162"/>
      <c r="G10854" s="147"/>
      <c r="H10854" s="146"/>
      <c r="J10854" s="146"/>
      <c r="L10854" s="150"/>
      <c r="N10854" s="163"/>
      <c r="O10854" s="146"/>
      <c r="P10854" s="146"/>
      <c r="Q10854" s="146"/>
      <c r="R10854" s="34"/>
      <c r="S10854" s="35"/>
      <c r="T10854" s="147"/>
    </row>
    <row r="10855">
      <c r="A10855" s="147"/>
      <c r="B10855" s="64"/>
      <c r="C10855" s="147" t="s">
        <v>217</v>
      </c>
      <c r="E10855" s="161"/>
      <c r="F10855" s="162"/>
      <c r="G10855" s="147"/>
      <c r="H10855" s="146"/>
      <c r="J10855" s="146"/>
      <c r="L10855" s="150"/>
      <c r="N10855" s="163"/>
      <c r="O10855" s="146"/>
      <c r="P10855" s="146"/>
      <c r="Q10855" s="146"/>
      <c r="R10855" s="34"/>
      <c r="S10855" s="35"/>
      <c r="T10855" s="147"/>
    </row>
    <row r="10856">
      <c r="A10856" s="147"/>
      <c r="B10856" s="64"/>
      <c r="C10856" s="147" t="s">
        <v>217</v>
      </c>
      <c r="E10856" s="161"/>
      <c r="F10856" s="162"/>
      <c r="G10856" s="147"/>
      <c r="H10856" s="146"/>
      <c r="J10856" s="146"/>
      <c r="L10856" s="150"/>
      <c r="N10856" s="163"/>
      <c r="O10856" s="146"/>
      <c r="P10856" s="146"/>
      <c r="Q10856" s="146"/>
      <c r="R10856" s="34"/>
      <c r="S10856" s="35"/>
      <c r="T10856" s="147"/>
    </row>
    <row r="10857">
      <c r="A10857" s="147"/>
      <c r="B10857" s="64"/>
      <c r="C10857" s="147" t="s">
        <v>217</v>
      </c>
      <c r="E10857" s="161"/>
      <c r="F10857" s="162"/>
      <c r="G10857" s="147"/>
      <c r="H10857" s="146"/>
      <c r="J10857" s="146"/>
      <c r="L10857" s="150"/>
      <c r="N10857" s="163"/>
      <c r="O10857" s="146"/>
      <c r="P10857" s="146"/>
      <c r="Q10857" s="146"/>
      <c r="R10857" s="34"/>
      <c r="S10857" s="35"/>
      <c r="T10857" s="147"/>
    </row>
    <row r="10858">
      <c r="A10858" s="147"/>
      <c r="B10858" s="64"/>
      <c r="C10858" s="147" t="s">
        <v>217</v>
      </c>
      <c r="E10858" s="161"/>
      <c r="F10858" s="162"/>
      <c r="G10858" s="147"/>
      <c r="H10858" s="146"/>
      <c r="J10858" s="146"/>
      <c r="L10858" s="150"/>
      <c r="N10858" s="163"/>
      <c r="O10858" s="146"/>
      <c r="P10858" s="146"/>
      <c r="Q10858" s="146"/>
      <c r="R10858" s="34"/>
      <c r="S10858" s="35"/>
      <c r="T10858" s="147"/>
    </row>
    <row r="10859">
      <c r="A10859" s="147"/>
      <c r="B10859" s="64"/>
      <c r="C10859" s="147" t="s">
        <v>217</v>
      </c>
      <c r="E10859" s="161"/>
      <c r="F10859" s="162"/>
      <c r="G10859" s="147"/>
      <c r="H10859" s="146"/>
      <c r="J10859" s="146"/>
      <c r="L10859" s="150"/>
      <c r="N10859" s="163"/>
      <c r="O10859" s="146"/>
      <c r="P10859" s="146"/>
      <c r="Q10859" s="146"/>
      <c r="R10859" s="34"/>
      <c r="S10859" s="35"/>
      <c r="T10859" s="147"/>
    </row>
    <row r="10860">
      <c r="A10860" s="147"/>
      <c r="B10860" s="64"/>
      <c r="C10860" s="147" t="s">
        <v>217</v>
      </c>
      <c r="E10860" s="161"/>
      <c r="F10860" s="162"/>
      <c r="G10860" s="147"/>
      <c r="H10860" s="146"/>
      <c r="J10860" s="146"/>
      <c r="L10860" s="150"/>
      <c r="N10860" s="163"/>
      <c r="O10860" s="146"/>
      <c r="P10860" s="146"/>
      <c r="Q10860" s="146"/>
      <c r="R10860" s="34"/>
      <c r="S10860" s="35"/>
      <c r="T10860" s="147"/>
    </row>
    <row r="10861">
      <c r="A10861" s="147"/>
      <c r="B10861" s="64"/>
      <c r="C10861" s="147" t="s">
        <v>217</v>
      </c>
      <c r="E10861" s="161"/>
      <c r="F10861" s="162"/>
      <c r="G10861" s="147"/>
      <c r="H10861" s="146"/>
      <c r="J10861" s="146"/>
      <c r="L10861" s="150"/>
      <c r="N10861" s="163"/>
      <c r="O10861" s="146"/>
      <c r="P10861" s="146"/>
      <c r="Q10861" s="146"/>
      <c r="R10861" s="34"/>
      <c r="S10861" s="35"/>
      <c r="T10861" s="147"/>
    </row>
    <row r="10862">
      <c r="A10862" s="147"/>
      <c r="B10862" s="64"/>
      <c r="C10862" s="147" t="s">
        <v>217</v>
      </c>
      <c r="E10862" s="161"/>
      <c r="F10862" s="162"/>
      <c r="G10862" s="147"/>
      <c r="H10862" s="146"/>
      <c r="J10862" s="146"/>
      <c r="L10862" s="150"/>
      <c r="N10862" s="163"/>
      <c r="O10862" s="146"/>
      <c r="P10862" s="146"/>
      <c r="Q10862" s="146"/>
      <c r="R10862" s="34"/>
      <c r="S10862" s="35"/>
      <c r="T10862" s="147"/>
    </row>
    <row r="10863">
      <c r="A10863" s="147"/>
      <c r="B10863" s="64"/>
      <c r="C10863" s="147" t="s">
        <v>217</v>
      </c>
      <c r="E10863" s="161"/>
      <c r="F10863" s="162"/>
      <c r="G10863" s="147"/>
      <c r="H10863" s="146"/>
      <c r="J10863" s="146"/>
      <c r="L10863" s="150"/>
      <c r="N10863" s="163"/>
      <c r="O10863" s="146"/>
      <c r="P10863" s="146"/>
      <c r="Q10863" s="146"/>
      <c r="R10863" s="34"/>
      <c r="S10863" s="35"/>
      <c r="T10863" s="147"/>
    </row>
    <row r="10864">
      <c r="A10864" s="147"/>
      <c r="B10864" s="64"/>
      <c r="C10864" s="147" t="s">
        <v>217</v>
      </c>
      <c r="E10864" s="161"/>
      <c r="F10864" s="162"/>
      <c r="G10864" s="147"/>
      <c r="H10864" s="146"/>
      <c r="J10864" s="146"/>
      <c r="L10864" s="150"/>
      <c r="N10864" s="163"/>
      <c r="O10864" s="146"/>
      <c r="P10864" s="146"/>
      <c r="Q10864" s="146"/>
      <c r="R10864" s="34"/>
      <c r="S10864" s="35"/>
      <c r="T10864" s="147"/>
    </row>
    <row r="10865">
      <c r="A10865" s="147"/>
      <c r="B10865" s="64"/>
      <c r="C10865" s="147" t="s">
        <v>217</v>
      </c>
      <c r="E10865" s="161"/>
      <c r="F10865" s="162"/>
      <c r="G10865" s="147"/>
      <c r="H10865" s="146"/>
      <c r="J10865" s="146"/>
      <c r="L10865" s="150"/>
      <c r="N10865" s="163"/>
      <c r="O10865" s="146"/>
      <c r="P10865" s="146"/>
      <c r="Q10865" s="146"/>
      <c r="R10865" s="34"/>
      <c r="S10865" s="35"/>
      <c r="T10865" s="147"/>
    </row>
    <row r="10866">
      <c r="A10866" s="147"/>
      <c r="B10866" s="64"/>
      <c r="C10866" s="147" t="s">
        <v>217</v>
      </c>
      <c r="E10866" s="161"/>
      <c r="F10866" s="162"/>
      <c r="G10866" s="147"/>
      <c r="H10866" s="146"/>
      <c r="J10866" s="146"/>
      <c r="L10866" s="150"/>
      <c r="N10866" s="163"/>
      <c r="O10866" s="146"/>
      <c r="P10866" s="146"/>
      <c r="Q10866" s="146"/>
      <c r="R10866" s="34"/>
      <c r="S10866" s="35"/>
      <c r="T10866" s="147"/>
    </row>
    <row r="10867">
      <c r="A10867" s="147"/>
      <c r="B10867" s="64"/>
      <c r="C10867" s="147" t="s">
        <v>217</v>
      </c>
      <c r="E10867" s="161"/>
      <c r="F10867" s="162"/>
      <c r="G10867" s="147"/>
      <c r="H10867" s="146"/>
      <c r="J10867" s="146"/>
      <c r="L10867" s="150"/>
      <c r="N10867" s="163"/>
      <c r="O10867" s="146"/>
      <c r="P10867" s="146"/>
      <c r="Q10867" s="146"/>
      <c r="R10867" s="34"/>
      <c r="S10867" s="35"/>
      <c r="T10867" s="147"/>
    </row>
    <row r="10868">
      <c r="A10868" s="147"/>
      <c r="B10868" s="64"/>
      <c r="C10868" s="147" t="s">
        <v>217</v>
      </c>
      <c r="E10868" s="161"/>
      <c r="F10868" s="162"/>
      <c r="G10868" s="147"/>
      <c r="H10868" s="146"/>
      <c r="J10868" s="146"/>
      <c r="L10868" s="150"/>
      <c r="N10868" s="163"/>
      <c r="O10868" s="146"/>
      <c r="P10868" s="146"/>
      <c r="Q10868" s="146"/>
      <c r="R10868" s="34"/>
      <c r="S10868" s="35"/>
      <c r="T10868" s="147"/>
    </row>
    <row r="10869">
      <c r="A10869" s="147"/>
      <c r="B10869" s="64"/>
      <c r="C10869" s="147" t="s">
        <v>217</v>
      </c>
      <c r="E10869" s="161"/>
      <c r="F10869" s="162"/>
      <c r="G10869" s="147"/>
      <c r="H10869" s="146"/>
      <c r="J10869" s="146"/>
      <c r="L10869" s="150"/>
      <c r="N10869" s="163"/>
      <c r="O10869" s="146"/>
      <c r="P10869" s="146"/>
      <c r="Q10869" s="146"/>
      <c r="R10869" s="34"/>
      <c r="S10869" s="35"/>
      <c r="T10869" s="147"/>
    </row>
    <row r="10870">
      <c r="A10870" s="147"/>
      <c r="B10870" s="64"/>
      <c r="C10870" s="147" t="s">
        <v>217</v>
      </c>
      <c r="E10870" s="161"/>
      <c r="F10870" s="162"/>
      <c r="G10870" s="147"/>
      <c r="H10870" s="146"/>
      <c r="J10870" s="146"/>
      <c r="L10870" s="150"/>
      <c r="N10870" s="163"/>
      <c r="O10870" s="146"/>
      <c r="P10870" s="146"/>
      <c r="Q10870" s="146"/>
      <c r="R10870" s="34"/>
      <c r="S10870" s="35"/>
      <c r="T10870" s="147"/>
    </row>
    <row r="10871">
      <c r="A10871" s="147"/>
      <c r="B10871" s="64"/>
      <c r="C10871" s="147" t="s">
        <v>217</v>
      </c>
      <c r="E10871" s="161"/>
      <c r="F10871" s="162"/>
      <c r="G10871" s="147"/>
      <c r="H10871" s="146"/>
      <c r="J10871" s="146"/>
      <c r="L10871" s="150"/>
      <c r="N10871" s="163"/>
      <c r="O10871" s="146"/>
      <c r="P10871" s="146"/>
      <c r="Q10871" s="146"/>
      <c r="R10871" s="34"/>
      <c r="S10871" s="35"/>
      <c r="T10871" s="147"/>
    </row>
    <row r="10872">
      <c r="A10872" s="147"/>
      <c r="B10872" s="64"/>
      <c r="C10872" s="147" t="s">
        <v>217</v>
      </c>
      <c r="E10872" s="161"/>
      <c r="F10872" s="162"/>
      <c r="G10872" s="147"/>
      <c r="H10872" s="146"/>
      <c r="J10872" s="146"/>
      <c r="L10872" s="150"/>
      <c r="N10872" s="163"/>
      <c r="O10872" s="146"/>
      <c r="P10872" s="146"/>
      <c r="Q10872" s="146"/>
      <c r="R10872" s="34"/>
      <c r="S10872" s="35"/>
      <c r="T10872" s="147"/>
    </row>
    <row r="10873">
      <c r="A10873" s="147"/>
      <c r="B10873" s="64"/>
      <c r="C10873" s="147" t="s">
        <v>217</v>
      </c>
      <c r="E10873" s="161"/>
      <c r="F10873" s="162"/>
      <c r="G10873" s="147"/>
      <c r="H10873" s="146"/>
      <c r="J10873" s="146"/>
      <c r="L10873" s="150"/>
      <c r="N10873" s="163"/>
      <c r="O10873" s="146"/>
      <c r="P10873" s="146"/>
      <c r="Q10873" s="146"/>
      <c r="R10873" s="34"/>
      <c r="S10873" s="35"/>
      <c r="T10873" s="147"/>
    </row>
    <row r="10874">
      <c r="A10874" s="147"/>
      <c r="B10874" s="64"/>
      <c r="C10874" s="147" t="s">
        <v>217</v>
      </c>
      <c r="E10874" s="161"/>
      <c r="F10874" s="162"/>
      <c r="G10874" s="147"/>
      <c r="H10874" s="146"/>
      <c r="J10874" s="146"/>
      <c r="L10874" s="150"/>
      <c r="N10874" s="163"/>
      <c r="O10874" s="146"/>
      <c r="P10874" s="146"/>
      <c r="Q10874" s="146"/>
      <c r="R10874" s="34"/>
      <c r="S10874" s="35"/>
      <c r="T10874" s="147"/>
    </row>
    <row r="10875">
      <c r="A10875" s="147"/>
      <c r="B10875" s="64"/>
      <c r="C10875" s="147" t="s">
        <v>217</v>
      </c>
      <c r="E10875" s="161"/>
      <c r="F10875" s="162"/>
      <c r="G10875" s="147"/>
      <c r="H10875" s="146"/>
      <c r="J10875" s="146"/>
      <c r="L10875" s="150"/>
      <c r="N10875" s="163"/>
      <c r="O10875" s="146"/>
      <c r="P10875" s="146"/>
      <c r="Q10875" s="146"/>
      <c r="R10875" s="34"/>
      <c r="S10875" s="35"/>
      <c r="T10875" s="147"/>
    </row>
    <row r="10876">
      <c r="A10876" s="147"/>
      <c r="B10876" s="64"/>
      <c r="C10876" s="147" t="s">
        <v>217</v>
      </c>
      <c r="E10876" s="161"/>
      <c r="F10876" s="162"/>
      <c r="G10876" s="147"/>
      <c r="H10876" s="146"/>
      <c r="J10876" s="146"/>
      <c r="L10876" s="150"/>
      <c r="N10876" s="163"/>
      <c r="O10876" s="146"/>
      <c r="P10876" s="146"/>
      <c r="Q10876" s="146"/>
      <c r="R10876" s="34"/>
      <c r="S10876" s="35"/>
      <c r="T10876" s="147"/>
    </row>
    <row r="10877">
      <c r="A10877" s="147"/>
      <c r="B10877" s="64"/>
      <c r="C10877" s="147" t="s">
        <v>217</v>
      </c>
      <c r="E10877" s="161"/>
      <c r="F10877" s="162"/>
      <c r="G10877" s="147"/>
      <c r="H10877" s="146"/>
      <c r="J10877" s="146"/>
      <c r="L10877" s="150"/>
      <c r="N10877" s="163"/>
      <c r="O10877" s="146"/>
      <c r="P10877" s="146"/>
      <c r="Q10877" s="146"/>
      <c r="R10877" s="34"/>
      <c r="S10877" s="35"/>
      <c r="T10877" s="147"/>
    </row>
    <row r="10878">
      <c r="A10878" s="147"/>
      <c r="B10878" s="64"/>
      <c r="C10878" s="147" t="s">
        <v>217</v>
      </c>
      <c r="E10878" s="161"/>
      <c r="F10878" s="162"/>
      <c r="G10878" s="147"/>
      <c r="H10878" s="146"/>
      <c r="J10878" s="146"/>
      <c r="L10878" s="150"/>
      <c r="N10878" s="163"/>
      <c r="O10878" s="146"/>
      <c r="P10878" s="146"/>
      <c r="Q10878" s="146"/>
      <c r="R10878" s="34"/>
      <c r="S10878" s="35"/>
      <c r="T10878" s="147"/>
    </row>
    <row r="10879">
      <c r="A10879" s="147"/>
      <c r="B10879" s="64"/>
      <c r="C10879" s="147" t="s">
        <v>217</v>
      </c>
      <c r="E10879" s="161"/>
      <c r="F10879" s="162"/>
      <c r="G10879" s="147"/>
      <c r="H10879" s="146"/>
      <c r="J10879" s="146"/>
      <c r="L10879" s="150"/>
      <c r="N10879" s="163"/>
      <c r="O10879" s="146"/>
      <c r="P10879" s="146"/>
      <c r="Q10879" s="146"/>
      <c r="R10879" s="34"/>
      <c r="S10879" s="35"/>
      <c r="T10879" s="147"/>
    </row>
    <row r="10880">
      <c r="A10880" s="147"/>
      <c r="B10880" s="64"/>
      <c r="C10880" s="147" t="s">
        <v>217</v>
      </c>
      <c r="E10880" s="161"/>
      <c r="F10880" s="162"/>
      <c r="G10880" s="147"/>
      <c r="H10880" s="146"/>
      <c r="J10880" s="146"/>
      <c r="L10880" s="150"/>
      <c r="N10880" s="163"/>
      <c r="O10880" s="146"/>
      <c r="P10880" s="146"/>
      <c r="Q10880" s="146"/>
      <c r="R10880" s="34"/>
      <c r="S10880" s="35"/>
      <c r="T10880" s="147"/>
    </row>
    <row r="10881">
      <c r="A10881" s="147"/>
      <c r="B10881" s="64"/>
      <c r="C10881" s="147" t="s">
        <v>217</v>
      </c>
      <c r="E10881" s="161"/>
      <c r="F10881" s="162"/>
      <c r="G10881" s="147"/>
      <c r="H10881" s="146"/>
      <c r="J10881" s="146"/>
      <c r="L10881" s="150"/>
      <c r="N10881" s="163"/>
      <c r="O10881" s="146"/>
      <c r="P10881" s="146"/>
      <c r="Q10881" s="146"/>
      <c r="R10881" s="34"/>
      <c r="S10881" s="35"/>
      <c r="T10881" s="147"/>
    </row>
    <row r="10882">
      <c r="A10882" s="147"/>
      <c r="B10882" s="64"/>
      <c r="C10882" s="147" t="s">
        <v>217</v>
      </c>
      <c r="E10882" s="161"/>
      <c r="F10882" s="162"/>
      <c r="G10882" s="147"/>
      <c r="H10882" s="146"/>
      <c r="J10882" s="146"/>
      <c r="L10882" s="150"/>
      <c r="N10882" s="163"/>
      <c r="O10882" s="146"/>
      <c r="P10882" s="146"/>
      <c r="Q10882" s="146"/>
      <c r="R10882" s="34"/>
      <c r="S10882" s="35"/>
      <c r="T10882" s="147"/>
    </row>
    <row r="10883">
      <c r="A10883" s="147"/>
      <c r="B10883" s="64"/>
      <c r="C10883" s="147" t="s">
        <v>217</v>
      </c>
      <c r="E10883" s="161"/>
      <c r="F10883" s="162"/>
      <c r="G10883" s="147"/>
      <c r="H10883" s="146"/>
      <c r="J10883" s="146"/>
      <c r="L10883" s="150"/>
      <c r="N10883" s="163"/>
      <c r="O10883" s="146"/>
      <c r="P10883" s="146"/>
      <c r="Q10883" s="146"/>
      <c r="R10883" s="34"/>
      <c r="S10883" s="35"/>
      <c r="T10883" s="147"/>
    </row>
    <row r="10884">
      <c r="A10884" s="147"/>
      <c r="B10884" s="64"/>
      <c r="C10884" s="147" t="s">
        <v>217</v>
      </c>
      <c r="E10884" s="161"/>
      <c r="F10884" s="162"/>
      <c r="G10884" s="147"/>
      <c r="H10884" s="146"/>
      <c r="J10884" s="146"/>
      <c r="L10884" s="150"/>
      <c r="N10884" s="163"/>
      <c r="O10884" s="146"/>
      <c r="P10884" s="146"/>
      <c r="Q10884" s="146"/>
      <c r="R10884" s="34"/>
      <c r="S10884" s="35"/>
      <c r="T10884" s="147"/>
    </row>
    <row r="10885">
      <c r="A10885" s="147"/>
      <c r="B10885" s="64"/>
      <c r="C10885" s="147" t="s">
        <v>217</v>
      </c>
      <c r="E10885" s="161"/>
      <c r="F10885" s="162"/>
      <c r="G10885" s="147"/>
      <c r="H10885" s="146"/>
      <c r="J10885" s="146"/>
      <c r="L10885" s="150"/>
      <c r="N10885" s="163"/>
      <c r="O10885" s="146"/>
      <c r="P10885" s="146"/>
      <c r="Q10885" s="146"/>
      <c r="R10885" s="34"/>
      <c r="S10885" s="35"/>
      <c r="T10885" s="147"/>
    </row>
    <row r="10886">
      <c r="A10886" s="147"/>
      <c r="B10886" s="64"/>
      <c r="C10886" s="147" t="s">
        <v>217</v>
      </c>
      <c r="E10886" s="161"/>
      <c r="F10886" s="162"/>
      <c r="G10886" s="147"/>
      <c r="H10886" s="146"/>
      <c r="J10886" s="146"/>
      <c r="L10886" s="150"/>
      <c r="N10886" s="163"/>
      <c r="O10886" s="146"/>
      <c r="P10886" s="146"/>
      <c r="Q10886" s="146"/>
      <c r="R10886" s="34"/>
      <c r="S10886" s="35"/>
      <c r="T10886" s="147"/>
    </row>
    <row r="10887">
      <c r="A10887" s="147"/>
      <c r="B10887" s="64"/>
      <c r="C10887" s="147" t="s">
        <v>217</v>
      </c>
      <c r="E10887" s="161"/>
      <c r="F10887" s="162"/>
      <c r="G10887" s="147"/>
      <c r="H10887" s="146"/>
      <c r="J10887" s="146"/>
      <c r="L10887" s="150"/>
      <c r="N10887" s="163"/>
      <c r="O10887" s="146"/>
      <c r="P10887" s="146"/>
      <c r="Q10887" s="146"/>
      <c r="R10887" s="34"/>
      <c r="S10887" s="35"/>
      <c r="T10887" s="147"/>
    </row>
    <row r="10888">
      <c r="A10888" s="147"/>
      <c r="B10888" s="64"/>
      <c r="C10888" s="147" t="s">
        <v>217</v>
      </c>
      <c r="E10888" s="161"/>
      <c r="F10888" s="162"/>
      <c r="G10888" s="147"/>
      <c r="H10888" s="146"/>
      <c r="J10888" s="146"/>
      <c r="L10888" s="150"/>
      <c r="N10888" s="163"/>
      <c r="O10888" s="146"/>
      <c r="P10888" s="146"/>
      <c r="Q10888" s="146"/>
      <c r="R10888" s="34"/>
      <c r="S10888" s="35"/>
      <c r="T10888" s="147"/>
    </row>
    <row r="10889">
      <c r="A10889" s="147"/>
      <c r="B10889" s="64"/>
      <c r="C10889" s="147" t="s">
        <v>217</v>
      </c>
      <c r="E10889" s="161"/>
      <c r="F10889" s="162"/>
      <c r="G10889" s="147"/>
      <c r="H10889" s="146"/>
      <c r="J10889" s="146"/>
      <c r="L10889" s="150"/>
      <c r="N10889" s="163"/>
      <c r="O10889" s="146"/>
      <c r="P10889" s="146"/>
      <c r="Q10889" s="146"/>
      <c r="R10889" s="34"/>
      <c r="S10889" s="35"/>
      <c r="T10889" s="147"/>
    </row>
    <row r="10890">
      <c r="A10890" s="147"/>
      <c r="B10890" s="64"/>
      <c r="C10890" s="147" t="s">
        <v>217</v>
      </c>
      <c r="E10890" s="161"/>
      <c r="F10890" s="162"/>
      <c r="G10890" s="147"/>
      <c r="H10890" s="146"/>
      <c r="J10890" s="146"/>
      <c r="L10890" s="150"/>
      <c r="N10890" s="163"/>
      <c r="O10890" s="146"/>
      <c r="P10890" s="146"/>
      <c r="Q10890" s="146"/>
      <c r="R10890" s="34"/>
      <c r="S10890" s="35"/>
      <c r="T10890" s="147"/>
    </row>
    <row r="10891">
      <c r="A10891" s="147"/>
      <c r="B10891" s="64"/>
      <c r="C10891" s="147" t="s">
        <v>217</v>
      </c>
      <c r="E10891" s="161"/>
      <c r="F10891" s="162"/>
      <c r="G10891" s="147"/>
      <c r="H10891" s="146"/>
      <c r="J10891" s="146"/>
      <c r="L10891" s="150"/>
      <c r="N10891" s="163"/>
      <c r="O10891" s="146"/>
      <c r="P10891" s="146"/>
      <c r="Q10891" s="146"/>
      <c r="R10891" s="34"/>
      <c r="S10891" s="35"/>
      <c r="T10891" s="147"/>
    </row>
    <row r="10892">
      <c r="A10892" s="147"/>
      <c r="B10892" s="64"/>
      <c r="C10892" s="147" t="s">
        <v>217</v>
      </c>
      <c r="E10892" s="161"/>
      <c r="F10892" s="162"/>
      <c r="G10892" s="147"/>
      <c r="H10892" s="146"/>
      <c r="J10892" s="146"/>
      <c r="L10892" s="150"/>
      <c r="N10892" s="163"/>
      <c r="O10892" s="146"/>
      <c r="P10892" s="146"/>
      <c r="Q10892" s="146"/>
      <c r="R10892" s="34"/>
      <c r="S10892" s="35"/>
      <c r="T10892" s="147"/>
    </row>
    <row r="10893">
      <c r="A10893" s="147"/>
      <c r="B10893" s="64"/>
      <c r="C10893" s="147" t="s">
        <v>217</v>
      </c>
      <c r="E10893" s="161"/>
      <c r="F10893" s="162"/>
      <c r="G10893" s="147"/>
      <c r="H10893" s="146"/>
      <c r="J10893" s="146"/>
      <c r="L10893" s="150"/>
      <c r="N10893" s="163"/>
      <c r="O10893" s="146"/>
      <c r="P10893" s="146"/>
      <c r="Q10893" s="146"/>
      <c r="R10893" s="34"/>
      <c r="S10893" s="35"/>
      <c r="T10893" s="147"/>
    </row>
    <row r="10894">
      <c r="A10894" s="147"/>
      <c r="B10894" s="64"/>
      <c r="C10894" s="147" t="s">
        <v>217</v>
      </c>
      <c r="E10894" s="161"/>
      <c r="F10894" s="162"/>
      <c r="G10894" s="147"/>
      <c r="H10894" s="146"/>
      <c r="J10894" s="146"/>
      <c r="L10894" s="150"/>
      <c r="N10894" s="163"/>
      <c r="O10894" s="146"/>
      <c r="P10894" s="146"/>
      <c r="Q10894" s="146"/>
      <c r="R10894" s="34"/>
      <c r="S10894" s="35"/>
      <c r="T10894" s="147"/>
    </row>
    <row r="10895">
      <c r="A10895" s="147"/>
      <c r="B10895" s="64"/>
      <c r="C10895" s="147" t="s">
        <v>217</v>
      </c>
      <c r="E10895" s="161"/>
      <c r="F10895" s="162"/>
      <c r="G10895" s="147"/>
      <c r="H10895" s="146"/>
      <c r="J10895" s="146"/>
      <c r="L10895" s="150"/>
      <c r="N10895" s="163"/>
      <c r="O10895" s="146"/>
      <c r="P10895" s="146"/>
      <c r="Q10895" s="146"/>
      <c r="R10895" s="34"/>
      <c r="S10895" s="35"/>
      <c r="T10895" s="147"/>
    </row>
    <row r="10896">
      <c r="A10896" s="147"/>
      <c r="B10896" s="64"/>
      <c r="C10896" s="147" t="s">
        <v>217</v>
      </c>
      <c r="E10896" s="161"/>
      <c r="F10896" s="162"/>
      <c r="G10896" s="147"/>
      <c r="H10896" s="146"/>
      <c r="J10896" s="146"/>
      <c r="L10896" s="150"/>
      <c r="N10896" s="163"/>
      <c r="O10896" s="146"/>
      <c r="P10896" s="146"/>
      <c r="Q10896" s="146"/>
      <c r="R10896" s="34"/>
      <c r="S10896" s="35"/>
      <c r="T10896" s="147"/>
    </row>
    <row r="10897">
      <c r="A10897" s="147"/>
      <c r="B10897" s="64"/>
      <c r="C10897" s="147" t="s">
        <v>217</v>
      </c>
      <c r="E10897" s="161"/>
      <c r="F10897" s="162"/>
      <c r="G10897" s="147"/>
      <c r="H10897" s="146"/>
      <c r="J10897" s="146"/>
      <c r="L10897" s="150"/>
      <c r="N10897" s="163"/>
      <c r="O10897" s="146"/>
      <c r="P10897" s="146"/>
      <c r="Q10897" s="146"/>
      <c r="R10897" s="34"/>
      <c r="S10897" s="35"/>
      <c r="T10897" s="147"/>
    </row>
    <row r="10898">
      <c r="A10898" s="147"/>
      <c r="B10898" s="64"/>
      <c r="C10898" s="147" t="s">
        <v>217</v>
      </c>
      <c r="E10898" s="161"/>
      <c r="F10898" s="162"/>
      <c r="G10898" s="147"/>
      <c r="H10898" s="146"/>
      <c r="J10898" s="146"/>
      <c r="L10898" s="150"/>
      <c r="N10898" s="163"/>
      <c r="O10898" s="146"/>
      <c r="P10898" s="146"/>
      <c r="Q10898" s="146"/>
      <c r="R10898" s="34"/>
      <c r="S10898" s="35"/>
      <c r="T10898" s="147"/>
    </row>
    <row r="10899">
      <c r="A10899" s="147"/>
      <c r="B10899" s="64"/>
      <c r="C10899" s="147" t="s">
        <v>217</v>
      </c>
      <c r="E10899" s="161"/>
      <c r="F10899" s="162"/>
      <c r="G10899" s="147"/>
      <c r="H10899" s="146"/>
      <c r="J10899" s="146"/>
      <c r="L10899" s="150"/>
      <c r="N10899" s="163"/>
      <c r="O10899" s="146"/>
      <c r="P10899" s="146"/>
      <c r="Q10899" s="146"/>
      <c r="R10899" s="34"/>
      <c r="S10899" s="35"/>
      <c r="T10899" s="147"/>
    </row>
    <row r="10900">
      <c r="A10900" s="147"/>
      <c r="B10900" s="64"/>
      <c r="C10900" s="147" t="s">
        <v>217</v>
      </c>
      <c r="E10900" s="161"/>
      <c r="F10900" s="162"/>
      <c r="G10900" s="147"/>
      <c r="H10900" s="146"/>
      <c r="J10900" s="146"/>
      <c r="L10900" s="150"/>
      <c r="N10900" s="163"/>
      <c r="O10900" s="146"/>
      <c r="P10900" s="146"/>
      <c r="Q10900" s="146"/>
      <c r="R10900" s="34"/>
      <c r="S10900" s="35"/>
      <c r="T10900" s="147"/>
    </row>
    <row r="10901">
      <c r="A10901" s="147"/>
      <c r="B10901" s="64"/>
      <c r="C10901" s="147" t="s">
        <v>217</v>
      </c>
      <c r="E10901" s="161"/>
      <c r="F10901" s="162"/>
      <c r="G10901" s="147"/>
      <c r="H10901" s="146"/>
      <c r="J10901" s="146"/>
      <c r="L10901" s="150"/>
      <c r="N10901" s="163"/>
      <c r="O10901" s="146"/>
      <c r="P10901" s="146"/>
      <c r="Q10901" s="146"/>
      <c r="R10901" s="34"/>
      <c r="S10901" s="35"/>
      <c r="T10901" s="147"/>
    </row>
    <row r="10902">
      <c r="A10902" s="147"/>
      <c r="B10902" s="64"/>
      <c r="C10902" s="147" t="s">
        <v>217</v>
      </c>
      <c r="E10902" s="161"/>
      <c r="F10902" s="162"/>
      <c r="G10902" s="147"/>
      <c r="H10902" s="146"/>
      <c r="J10902" s="146"/>
      <c r="L10902" s="150"/>
      <c r="N10902" s="163"/>
      <c r="O10902" s="146"/>
      <c r="P10902" s="146"/>
      <c r="Q10902" s="146"/>
      <c r="R10902" s="34"/>
      <c r="S10902" s="35"/>
      <c r="T10902" s="147"/>
    </row>
    <row r="10903">
      <c r="A10903" s="147"/>
      <c r="B10903" s="64"/>
      <c r="C10903" s="147" t="s">
        <v>217</v>
      </c>
      <c r="E10903" s="161"/>
      <c r="F10903" s="162"/>
      <c r="G10903" s="147"/>
      <c r="H10903" s="146"/>
      <c r="J10903" s="146"/>
      <c r="L10903" s="150"/>
      <c r="N10903" s="163"/>
      <c r="O10903" s="146"/>
      <c r="P10903" s="146"/>
      <c r="Q10903" s="146"/>
      <c r="R10903" s="34"/>
      <c r="S10903" s="35"/>
      <c r="T10903" s="147"/>
    </row>
    <row r="10904">
      <c r="A10904" s="147"/>
      <c r="B10904" s="64"/>
      <c r="C10904" s="147" t="s">
        <v>217</v>
      </c>
      <c r="E10904" s="161"/>
      <c r="F10904" s="162"/>
      <c r="G10904" s="147"/>
      <c r="H10904" s="146"/>
      <c r="J10904" s="146"/>
      <c r="L10904" s="150"/>
      <c r="N10904" s="163"/>
      <c r="O10904" s="146"/>
      <c r="P10904" s="146"/>
      <c r="Q10904" s="146"/>
      <c r="R10904" s="34"/>
      <c r="S10904" s="35"/>
      <c r="T10904" s="147"/>
    </row>
    <row r="10905">
      <c r="A10905" s="147"/>
      <c r="B10905" s="64"/>
      <c r="C10905" s="147" t="s">
        <v>217</v>
      </c>
      <c r="E10905" s="161"/>
      <c r="F10905" s="162"/>
      <c r="G10905" s="147"/>
      <c r="H10905" s="146"/>
      <c r="J10905" s="146"/>
      <c r="L10905" s="150"/>
      <c r="N10905" s="163"/>
      <c r="O10905" s="146"/>
      <c r="P10905" s="146"/>
      <c r="Q10905" s="146"/>
      <c r="R10905" s="34"/>
      <c r="S10905" s="35"/>
      <c r="T10905" s="147"/>
    </row>
    <row r="10906">
      <c r="A10906" s="147"/>
      <c r="B10906" s="64"/>
      <c r="C10906" s="147" t="s">
        <v>217</v>
      </c>
      <c r="E10906" s="161"/>
      <c r="F10906" s="162"/>
      <c r="G10906" s="147"/>
      <c r="H10906" s="146"/>
      <c r="J10906" s="146"/>
      <c r="L10906" s="150"/>
      <c r="N10906" s="163"/>
      <c r="O10906" s="146"/>
      <c r="P10906" s="146"/>
      <c r="Q10906" s="146"/>
      <c r="R10906" s="34"/>
      <c r="S10906" s="35"/>
      <c r="T10906" s="147"/>
    </row>
    <row r="10907">
      <c r="A10907" s="147"/>
      <c r="B10907" s="64"/>
      <c r="C10907" s="147" t="s">
        <v>217</v>
      </c>
      <c r="E10907" s="161"/>
      <c r="F10907" s="162"/>
      <c r="G10907" s="147"/>
      <c r="H10907" s="146"/>
      <c r="J10907" s="146"/>
      <c r="L10907" s="150"/>
      <c r="N10907" s="163"/>
      <c r="O10907" s="146"/>
      <c r="P10907" s="146"/>
      <c r="Q10907" s="146"/>
      <c r="R10907" s="34"/>
      <c r="S10907" s="35"/>
      <c r="T10907" s="147"/>
    </row>
    <row r="10908">
      <c r="A10908" s="147"/>
      <c r="B10908" s="64"/>
      <c r="C10908" s="147" t="s">
        <v>217</v>
      </c>
      <c r="E10908" s="161"/>
      <c r="F10908" s="162"/>
      <c r="G10908" s="147"/>
      <c r="H10908" s="146"/>
      <c r="J10908" s="146"/>
      <c r="L10908" s="150"/>
      <c r="N10908" s="163"/>
      <c r="O10908" s="146"/>
      <c r="P10908" s="146"/>
      <c r="Q10908" s="146"/>
      <c r="R10908" s="34"/>
      <c r="S10908" s="35"/>
      <c r="T10908" s="147"/>
    </row>
    <row r="10909">
      <c r="A10909" s="147"/>
      <c r="B10909" s="64"/>
      <c r="C10909" s="147" t="s">
        <v>217</v>
      </c>
      <c r="E10909" s="161"/>
      <c r="F10909" s="162"/>
      <c r="G10909" s="147"/>
      <c r="H10909" s="146"/>
      <c r="J10909" s="146"/>
      <c r="L10909" s="150"/>
      <c r="N10909" s="163"/>
      <c r="O10909" s="146"/>
      <c r="P10909" s="146"/>
      <c r="Q10909" s="146"/>
      <c r="R10909" s="34"/>
      <c r="S10909" s="35"/>
      <c r="T10909" s="147"/>
    </row>
    <row r="10910">
      <c r="A10910" s="147"/>
      <c r="B10910" s="64"/>
      <c r="C10910" s="147" t="s">
        <v>217</v>
      </c>
      <c r="E10910" s="161"/>
      <c r="F10910" s="162"/>
      <c r="G10910" s="147"/>
      <c r="H10910" s="146"/>
      <c r="J10910" s="146"/>
      <c r="L10910" s="150"/>
      <c r="N10910" s="163"/>
      <c r="O10910" s="146"/>
      <c r="P10910" s="146"/>
      <c r="Q10910" s="146"/>
      <c r="R10910" s="34"/>
      <c r="S10910" s="35"/>
      <c r="T10910" s="147"/>
    </row>
    <row r="10911">
      <c r="A10911" s="147"/>
      <c r="B10911" s="64"/>
      <c r="C10911" s="147" t="s">
        <v>217</v>
      </c>
      <c r="E10911" s="161"/>
      <c r="F10911" s="162"/>
      <c r="G10911" s="147"/>
      <c r="H10911" s="146"/>
      <c r="J10911" s="146"/>
      <c r="L10911" s="150"/>
      <c r="N10911" s="163"/>
      <c r="O10911" s="146"/>
      <c r="P10911" s="146"/>
      <c r="Q10911" s="146"/>
      <c r="R10911" s="34"/>
      <c r="S10911" s="35"/>
      <c r="T10911" s="147"/>
    </row>
    <row r="10912">
      <c r="A10912" s="147"/>
      <c r="B10912" s="64"/>
      <c r="C10912" s="147" t="s">
        <v>217</v>
      </c>
      <c r="E10912" s="161"/>
      <c r="F10912" s="162"/>
      <c r="G10912" s="147"/>
      <c r="H10912" s="146"/>
      <c r="J10912" s="146"/>
      <c r="L10912" s="150"/>
      <c r="N10912" s="163"/>
      <c r="O10912" s="146"/>
      <c r="P10912" s="146"/>
      <c r="Q10912" s="146"/>
      <c r="R10912" s="34"/>
      <c r="S10912" s="35"/>
      <c r="T10912" s="147"/>
    </row>
    <row r="10913">
      <c r="A10913" s="147"/>
      <c r="B10913" s="64"/>
      <c r="C10913" s="147" t="s">
        <v>217</v>
      </c>
      <c r="E10913" s="161"/>
      <c r="F10913" s="162"/>
      <c r="G10913" s="147"/>
      <c r="H10913" s="146"/>
      <c r="J10913" s="146"/>
      <c r="L10913" s="150"/>
      <c r="N10913" s="163"/>
      <c r="O10913" s="146"/>
      <c r="P10913" s="146"/>
      <c r="Q10913" s="146"/>
      <c r="R10913" s="34"/>
      <c r="S10913" s="35"/>
      <c r="T10913" s="147"/>
    </row>
    <row r="10914">
      <c r="A10914" s="147"/>
      <c r="B10914" s="64"/>
      <c r="C10914" s="147" t="s">
        <v>217</v>
      </c>
      <c r="E10914" s="161"/>
      <c r="F10914" s="162"/>
      <c r="G10914" s="147"/>
      <c r="H10914" s="146"/>
      <c r="J10914" s="146"/>
      <c r="L10914" s="150"/>
      <c r="N10914" s="163"/>
      <c r="O10914" s="146"/>
      <c r="P10914" s="146"/>
      <c r="Q10914" s="146"/>
      <c r="R10914" s="34"/>
      <c r="S10914" s="35"/>
      <c r="T10914" s="147"/>
    </row>
    <row r="10915">
      <c r="A10915" s="147"/>
      <c r="B10915" s="64"/>
      <c r="C10915" s="147" t="s">
        <v>217</v>
      </c>
      <c r="E10915" s="161"/>
      <c r="F10915" s="162"/>
      <c r="G10915" s="147"/>
      <c r="H10915" s="146"/>
      <c r="J10915" s="146"/>
      <c r="L10915" s="150"/>
      <c r="N10915" s="163"/>
      <c r="O10915" s="146"/>
      <c r="P10915" s="146"/>
      <c r="Q10915" s="146"/>
      <c r="R10915" s="34"/>
      <c r="S10915" s="35"/>
      <c r="T10915" s="147"/>
    </row>
    <row r="10916">
      <c r="A10916" s="147"/>
      <c r="B10916" s="64"/>
      <c r="C10916" s="147" t="s">
        <v>217</v>
      </c>
      <c r="E10916" s="161"/>
      <c r="F10916" s="162"/>
      <c r="G10916" s="147"/>
      <c r="H10916" s="146"/>
      <c r="J10916" s="146"/>
      <c r="L10916" s="150"/>
      <c r="N10916" s="163"/>
      <c r="O10916" s="146"/>
      <c r="P10916" s="146"/>
      <c r="Q10916" s="146"/>
      <c r="R10916" s="34"/>
      <c r="S10916" s="35"/>
      <c r="T10916" s="147"/>
    </row>
    <row r="10917">
      <c r="A10917" s="147"/>
      <c r="B10917" s="64"/>
      <c r="C10917" s="147" t="s">
        <v>217</v>
      </c>
      <c r="E10917" s="161"/>
      <c r="F10917" s="162"/>
      <c r="G10917" s="147"/>
      <c r="H10917" s="146"/>
      <c r="J10917" s="146"/>
      <c r="L10917" s="150"/>
      <c r="N10917" s="163"/>
      <c r="O10917" s="146"/>
      <c r="P10917" s="146"/>
      <c r="Q10917" s="146"/>
      <c r="R10917" s="34"/>
      <c r="S10917" s="35"/>
      <c r="T10917" s="147"/>
    </row>
    <row r="10918">
      <c r="A10918" s="147"/>
      <c r="B10918" s="64"/>
      <c r="C10918" s="147" t="s">
        <v>217</v>
      </c>
      <c r="E10918" s="161"/>
      <c r="F10918" s="162"/>
      <c r="G10918" s="147"/>
      <c r="H10918" s="146"/>
      <c r="J10918" s="146"/>
      <c r="L10918" s="150"/>
      <c r="N10918" s="163"/>
      <c r="O10918" s="146"/>
      <c r="P10918" s="146"/>
      <c r="Q10918" s="146"/>
      <c r="R10918" s="34"/>
      <c r="S10918" s="35"/>
      <c r="T10918" s="147"/>
    </row>
    <row r="10919">
      <c r="A10919" s="147"/>
      <c r="B10919" s="64"/>
      <c r="C10919" s="147" t="s">
        <v>217</v>
      </c>
      <c r="E10919" s="161"/>
      <c r="F10919" s="162"/>
      <c r="G10919" s="147"/>
      <c r="H10919" s="146"/>
      <c r="J10919" s="146"/>
      <c r="L10919" s="150"/>
      <c r="N10919" s="163"/>
      <c r="O10919" s="146"/>
      <c r="P10919" s="146"/>
      <c r="Q10919" s="146"/>
      <c r="R10919" s="34"/>
      <c r="S10919" s="35"/>
      <c r="T10919" s="147"/>
    </row>
    <row r="10920">
      <c r="A10920" s="147"/>
      <c r="B10920" s="64"/>
      <c r="C10920" s="147" t="s">
        <v>217</v>
      </c>
      <c r="E10920" s="161"/>
      <c r="F10920" s="162"/>
      <c r="G10920" s="147"/>
      <c r="H10920" s="146"/>
      <c r="J10920" s="146"/>
      <c r="L10920" s="150"/>
      <c r="N10920" s="163"/>
      <c r="O10920" s="146"/>
      <c r="P10920" s="146"/>
      <c r="Q10920" s="146"/>
      <c r="R10920" s="34"/>
      <c r="S10920" s="35"/>
      <c r="T10920" s="147"/>
    </row>
    <row r="10921">
      <c r="A10921" s="147"/>
      <c r="B10921" s="64"/>
      <c r="C10921" s="147" t="s">
        <v>217</v>
      </c>
      <c r="E10921" s="161"/>
      <c r="F10921" s="162"/>
      <c r="G10921" s="147"/>
      <c r="H10921" s="146"/>
      <c r="J10921" s="146"/>
      <c r="L10921" s="150"/>
      <c r="N10921" s="163"/>
      <c r="O10921" s="146"/>
      <c r="P10921" s="146"/>
      <c r="Q10921" s="146"/>
      <c r="R10921" s="34"/>
      <c r="S10921" s="35"/>
      <c r="T10921" s="147"/>
    </row>
    <row r="10922">
      <c r="A10922" s="147"/>
      <c r="B10922" s="64"/>
      <c r="C10922" s="147" t="s">
        <v>217</v>
      </c>
      <c r="E10922" s="161"/>
      <c r="F10922" s="162"/>
      <c r="G10922" s="147"/>
      <c r="H10922" s="146"/>
      <c r="J10922" s="146"/>
      <c r="L10922" s="150"/>
      <c r="N10922" s="163"/>
      <c r="O10922" s="146"/>
      <c r="P10922" s="146"/>
      <c r="Q10922" s="146"/>
      <c r="R10922" s="34"/>
      <c r="S10922" s="35"/>
      <c r="T10922" s="147"/>
    </row>
    <row r="10923">
      <c r="A10923" s="147"/>
      <c r="B10923" s="64"/>
      <c r="C10923" s="147" t="s">
        <v>217</v>
      </c>
      <c r="E10923" s="161"/>
      <c r="F10923" s="162"/>
      <c r="G10923" s="147"/>
      <c r="H10923" s="146"/>
      <c r="J10923" s="146"/>
      <c r="L10923" s="150"/>
      <c r="N10923" s="163"/>
      <c r="O10923" s="146"/>
      <c r="P10923" s="146"/>
      <c r="Q10923" s="146"/>
      <c r="R10923" s="34"/>
      <c r="S10923" s="35"/>
      <c r="T10923" s="147"/>
    </row>
    <row r="10924">
      <c r="A10924" s="147"/>
      <c r="B10924" s="64"/>
      <c r="C10924" s="147" t="s">
        <v>217</v>
      </c>
      <c r="E10924" s="161"/>
      <c r="F10924" s="162"/>
      <c r="G10924" s="147"/>
      <c r="H10924" s="146"/>
      <c r="J10924" s="146"/>
      <c r="L10924" s="150"/>
      <c r="N10924" s="163"/>
      <c r="O10924" s="146"/>
      <c r="P10924" s="146"/>
      <c r="Q10924" s="146"/>
      <c r="R10924" s="34"/>
      <c r="S10924" s="35"/>
      <c r="T10924" s="147"/>
    </row>
    <row r="10925">
      <c r="A10925" s="147"/>
      <c r="B10925" s="64"/>
      <c r="C10925" s="147" t="s">
        <v>217</v>
      </c>
      <c r="E10925" s="161"/>
      <c r="F10925" s="162"/>
      <c r="G10925" s="147"/>
      <c r="H10925" s="146"/>
      <c r="J10925" s="146"/>
      <c r="L10925" s="150"/>
      <c r="N10925" s="163"/>
      <c r="O10925" s="146"/>
      <c r="P10925" s="146"/>
      <c r="Q10925" s="146"/>
      <c r="R10925" s="34"/>
      <c r="S10925" s="35"/>
      <c r="T10925" s="147"/>
    </row>
    <row r="10926">
      <c r="A10926" s="147"/>
      <c r="B10926" s="64"/>
      <c r="C10926" s="147" t="s">
        <v>217</v>
      </c>
      <c r="E10926" s="161"/>
      <c r="F10926" s="162"/>
      <c r="G10926" s="147"/>
      <c r="H10926" s="146"/>
      <c r="J10926" s="146"/>
      <c r="L10926" s="150"/>
      <c r="N10926" s="163"/>
      <c r="O10926" s="146"/>
      <c r="P10926" s="146"/>
      <c r="Q10926" s="146"/>
      <c r="R10926" s="34"/>
      <c r="S10926" s="35"/>
      <c r="T10926" s="147"/>
    </row>
    <row r="10927">
      <c r="A10927" s="147"/>
      <c r="B10927" s="64"/>
      <c r="C10927" s="147" t="s">
        <v>217</v>
      </c>
      <c r="E10927" s="161"/>
      <c r="F10927" s="162"/>
      <c r="G10927" s="147"/>
      <c r="H10927" s="146"/>
      <c r="J10927" s="146"/>
      <c r="L10927" s="150"/>
      <c r="N10927" s="163"/>
      <c r="O10927" s="146"/>
      <c r="P10927" s="146"/>
      <c r="Q10927" s="146"/>
      <c r="R10927" s="34"/>
      <c r="S10927" s="35"/>
      <c r="T10927" s="147"/>
    </row>
    <row r="10928">
      <c r="A10928" s="147"/>
      <c r="B10928" s="64"/>
      <c r="C10928" s="147" t="s">
        <v>217</v>
      </c>
      <c r="E10928" s="161"/>
      <c r="F10928" s="162"/>
      <c r="G10928" s="147"/>
      <c r="H10928" s="146"/>
      <c r="J10928" s="146"/>
      <c r="L10928" s="150"/>
      <c r="N10928" s="163"/>
      <c r="O10928" s="146"/>
      <c r="P10928" s="146"/>
      <c r="Q10928" s="146"/>
      <c r="R10928" s="34"/>
      <c r="S10928" s="35"/>
      <c r="T10928" s="147"/>
    </row>
    <row r="10929">
      <c r="A10929" s="147"/>
      <c r="B10929" s="64"/>
      <c r="C10929" s="147" t="s">
        <v>217</v>
      </c>
      <c r="E10929" s="161"/>
      <c r="F10929" s="162"/>
      <c r="G10929" s="147"/>
      <c r="H10929" s="146"/>
      <c r="J10929" s="146"/>
      <c r="L10929" s="150"/>
      <c r="N10929" s="163"/>
      <c r="O10929" s="146"/>
      <c r="P10929" s="146"/>
      <c r="Q10929" s="146"/>
      <c r="R10929" s="34"/>
      <c r="S10929" s="35"/>
      <c r="T10929" s="147"/>
    </row>
    <row r="10930">
      <c r="A10930" s="147"/>
      <c r="B10930" s="64"/>
      <c r="C10930" s="147" t="s">
        <v>217</v>
      </c>
      <c r="E10930" s="161"/>
      <c r="F10930" s="162"/>
      <c r="G10930" s="147"/>
      <c r="H10930" s="146"/>
      <c r="J10930" s="146"/>
      <c r="L10930" s="150"/>
      <c r="N10930" s="163"/>
      <c r="O10930" s="146"/>
      <c r="P10930" s="146"/>
      <c r="Q10930" s="146"/>
      <c r="R10930" s="34"/>
      <c r="S10930" s="35"/>
      <c r="T10930" s="147"/>
    </row>
    <row r="10931">
      <c r="A10931" s="147"/>
      <c r="B10931" s="64"/>
      <c r="C10931" s="147" t="s">
        <v>217</v>
      </c>
      <c r="E10931" s="161"/>
      <c r="F10931" s="162"/>
      <c r="G10931" s="147"/>
      <c r="H10931" s="146"/>
      <c r="J10931" s="146"/>
      <c r="L10931" s="150"/>
      <c r="N10931" s="163"/>
      <c r="O10931" s="146"/>
      <c r="P10931" s="146"/>
      <c r="Q10931" s="146"/>
      <c r="R10931" s="34"/>
      <c r="S10931" s="35"/>
      <c r="T10931" s="147"/>
    </row>
    <row r="10932">
      <c r="A10932" s="147"/>
      <c r="B10932" s="64"/>
      <c r="C10932" s="147" t="s">
        <v>217</v>
      </c>
      <c r="E10932" s="161"/>
      <c r="F10932" s="162"/>
      <c r="G10932" s="147"/>
      <c r="H10932" s="146"/>
      <c r="J10932" s="146"/>
      <c r="L10932" s="150"/>
      <c r="N10932" s="163"/>
      <c r="O10932" s="146"/>
      <c r="P10932" s="146"/>
      <c r="Q10932" s="146"/>
      <c r="R10932" s="34"/>
      <c r="S10932" s="35"/>
      <c r="T10932" s="147"/>
    </row>
    <row r="10933">
      <c r="A10933" s="147"/>
      <c r="B10933" s="64"/>
      <c r="C10933" s="147" t="s">
        <v>217</v>
      </c>
      <c r="E10933" s="161"/>
      <c r="F10933" s="162"/>
      <c r="G10933" s="147"/>
      <c r="H10933" s="146"/>
      <c r="J10933" s="146"/>
      <c r="L10933" s="150"/>
      <c r="N10933" s="163"/>
      <c r="O10933" s="146"/>
      <c r="P10933" s="146"/>
      <c r="Q10933" s="146"/>
      <c r="R10933" s="34"/>
      <c r="S10933" s="35"/>
      <c r="T10933" s="147"/>
    </row>
    <row r="10934">
      <c r="A10934" s="147"/>
      <c r="B10934" s="64"/>
      <c r="C10934" s="147" t="s">
        <v>217</v>
      </c>
      <c r="E10934" s="161"/>
      <c r="F10934" s="162"/>
      <c r="G10934" s="147"/>
      <c r="H10934" s="146"/>
      <c r="J10934" s="146"/>
      <c r="L10934" s="150"/>
      <c r="N10934" s="163"/>
      <c r="O10934" s="146"/>
      <c r="P10934" s="146"/>
      <c r="Q10934" s="146"/>
      <c r="R10934" s="34"/>
      <c r="S10934" s="35"/>
      <c r="T10934" s="147"/>
    </row>
    <row r="10935">
      <c r="A10935" s="147"/>
      <c r="B10935" s="64"/>
      <c r="C10935" s="147" t="s">
        <v>217</v>
      </c>
      <c r="E10935" s="161"/>
      <c r="F10935" s="162"/>
      <c r="G10935" s="147"/>
      <c r="H10935" s="146"/>
      <c r="J10935" s="146"/>
      <c r="L10935" s="150"/>
      <c r="N10935" s="163"/>
      <c r="O10935" s="146"/>
      <c r="P10935" s="146"/>
      <c r="Q10935" s="146"/>
      <c r="R10935" s="34"/>
      <c r="S10935" s="35"/>
      <c r="T10935" s="147"/>
    </row>
    <row r="10936">
      <c r="A10936" s="147"/>
      <c r="B10936" s="64"/>
      <c r="C10936" s="147" t="s">
        <v>217</v>
      </c>
      <c r="E10936" s="161"/>
      <c r="F10936" s="162"/>
      <c r="G10936" s="147"/>
      <c r="H10936" s="146"/>
      <c r="J10936" s="146"/>
      <c r="L10936" s="150"/>
      <c r="N10936" s="163"/>
      <c r="O10936" s="146"/>
      <c r="P10936" s="146"/>
      <c r="Q10936" s="146"/>
      <c r="R10936" s="34"/>
      <c r="S10936" s="35"/>
      <c r="T10936" s="147"/>
    </row>
    <row r="10937">
      <c r="A10937" s="147"/>
      <c r="B10937" s="64"/>
      <c r="C10937" s="147" t="s">
        <v>217</v>
      </c>
      <c r="E10937" s="161"/>
      <c r="F10937" s="162"/>
      <c r="G10937" s="147"/>
      <c r="H10937" s="146"/>
      <c r="J10937" s="146"/>
      <c r="L10937" s="150"/>
      <c r="N10937" s="163"/>
      <c r="O10937" s="146"/>
      <c r="P10937" s="146"/>
      <c r="Q10937" s="146"/>
      <c r="R10937" s="34"/>
      <c r="S10937" s="35"/>
      <c r="T10937" s="147"/>
    </row>
    <row r="10938">
      <c r="A10938" s="147"/>
      <c r="B10938" s="64"/>
      <c r="C10938" s="147" t="s">
        <v>217</v>
      </c>
      <c r="E10938" s="161"/>
      <c r="F10938" s="162"/>
      <c r="G10938" s="147"/>
      <c r="H10938" s="146"/>
      <c r="J10938" s="146"/>
      <c r="L10938" s="150"/>
      <c r="N10938" s="163"/>
      <c r="O10938" s="146"/>
      <c r="P10938" s="146"/>
      <c r="Q10938" s="146"/>
      <c r="R10938" s="34"/>
      <c r="S10938" s="35"/>
      <c r="T10938" s="147"/>
    </row>
    <row r="10939">
      <c r="A10939" s="147"/>
      <c r="B10939" s="64"/>
      <c r="C10939" s="147" t="s">
        <v>217</v>
      </c>
      <c r="E10939" s="161"/>
      <c r="F10939" s="162"/>
      <c r="G10939" s="147"/>
      <c r="H10939" s="146"/>
      <c r="J10939" s="146"/>
      <c r="L10939" s="150"/>
      <c r="N10939" s="163"/>
      <c r="O10939" s="146"/>
      <c r="P10939" s="146"/>
      <c r="Q10939" s="146"/>
      <c r="R10939" s="34"/>
      <c r="S10939" s="35"/>
      <c r="T10939" s="147"/>
    </row>
    <row r="10940">
      <c r="A10940" s="147"/>
      <c r="B10940" s="64"/>
      <c r="C10940" s="147" t="s">
        <v>217</v>
      </c>
      <c r="E10940" s="161"/>
      <c r="F10940" s="162"/>
      <c r="G10940" s="147"/>
      <c r="H10940" s="146"/>
      <c r="J10940" s="146"/>
      <c r="L10940" s="150"/>
      <c r="N10940" s="163"/>
      <c r="O10940" s="146"/>
      <c r="P10940" s="146"/>
      <c r="Q10940" s="146"/>
      <c r="R10940" s="34"/>
      <c r="S10940" s="35"/>
      <c r="T10940" s="147"/>
    </row>
    <row r="10941">
      <c r="A10941" s="147"/>
      <c r="B10941" s="64"/>
      <c r="C10941" s="147" t="s">
        <v>217</v>
      </c>
      <c r="E10941" s="161"/>
      <c r="F10941" s="162"/>
      <c r="G10941" s="147"/>
      <c r="H10941" s="146"/>
      <c r="J10941" s="146"/>
      <c r="L10941" s="150"/>
      <c r="N10941" s="163"/>
      <c r="O10941" s="146"/>
      <c r="P10941" s="146"/>
      <c r="Q10941" s="146"/>
      <c r="R10941" s="34"/>
      <c r="S10941" s="35"/>
      <c r="T10941" s="147"/>
    </row>
    <row r="10942">
      <c r="A10942" s="147"/>
      <c r="B10942" s="64"/>
      <c r="C10942" s="147" t="s">
        <v>217</v>
      </c>
      <c r="E10942" s="161"/>
      <c r="F10942" s="162"/>
      <c r="G10942" s="147"/>
      <c r="H10942" s="146"/>
      <c r="J10942" s="146"/>
      <c r="L10942" s="150"/>
      <c r="N10942" s="163"/>
      <c r="O10942" s="146"/>
      <c r="P10942" s="146"/>
      <c r="Q10942" s="146"/>
      <c r="R10942" s="34"/>
      <c r="S10942" s="35"/>
      <c r="T10942" s="147"/>
    </row>
    <row r="10943">
      <c r="A10943" s="147"/>
      <c r="B10943" s="64"/>
      <c r="C10943" s="147" t="s">
        <v>217</v>
      </c>
      <c r="E10943" s="161"/>
      <c r="F10943" s="162"/>
      <c r="G10943" s="147"/>
      <c r="H10943" s="146"/>
      <c r="J10943" s="146"/>
      <c r="L10943" s="150"/>
      <c r="N10943" s="163"/>
      <c r="O10943" s="146"/>
      <c r="P10943" s="146"/>
      <c r="Q10943" s="146"/>
      <c r="R10943" s="34"/>
      <c r="S10943" s="35"/>
      <c r="T10943" s="147"/>
    </row>
    <row r="10944">
      <c r="A10944" s="147"/>
      <c r="B10944" s="64"/>
      <c r="C10944" s="147" t="s">
        <v>217</v>
      </c>
      <c r="E10944" s="161"/>
      <c r="F10944" s="162"/>
      <c r="G10944" s="147"/>
      <c r="H10944" s="146"/>
      <c r="J10944" s="146"/>
      <c r="L10944" s="150"/>
      <c r="N10944" s="163"/>
      <c r="O10944" s="146"/>
      <c r="P10944" s="146"/>
      <c r="Q10944" s="146"/>
      <c r="R10944" s="34"/>
      <c r="S10944" s="35"/>
      <c r="T10944" s="147"/>
    </row>
    <row r="10945">
      <c r="A10945" s="147"/>
      <c r="B10945" s="64"/>
      <c r="C10945" s="147" t="s">
        <v>217</v>
      </c>
      <c r="E10945" s="161"/>
      <c r="F10945" s="162"/>
      <c r="G10945" s="147"/>
      <c r="H10945" s="146"/>
      <c r="J10945" s="146"/>
      <c r="L10945" s="150"/>
      <c r="N10945" s="163"/>
      <c r="O10945" s="146"/>
      <c r="P10945" s="146"/>
      <c r="Q10945" s="146"/>
      <c r="R10945" s="34"/>
      <c r="S10945" s="35"/>
      <c r="T10945" s="147"/>
    </row>
    <row r="10946">
      <c r="A10946" s="147"/>
      <c r="B10946" s="64"/>
      <c r="C10946" s="147" t="s">
        <v>217</v>
      </c>
      <c r="E10946" s="161"/>
      <c r="F10946" s="162"/>
      <c r="G10946" s="147"/>
      <c r="H10946" s="146"/>
      <c r="J10946" s="146"/>
      <c r="L10946" s="150"/>
      <c r="N10946" s="163"/>
      <c r="O10946" s="146"/>
      <c r="P10946" s="146"/>
      <c r="Q10946" s="146"/>
      <c r="R10946" s="34"/>
      <c r="S10946" s="35"/>
      <c r="T10946" s="147"/>
    </row>
    <row r="10947">
      <c r="A10947" s="147"/>
      <c r="B10947" s="64"/>
      <c r="C10947" s="147" t="s">
        <v>217</v>
      </c>
      <c r="E10947" s="161"/>
      <c r="F10947" s="162"/>
      <c r="G10947" s="147"/>
      <c r="H10947" s="146"/>
      <c r="J10947" s="146"/>
      <c r="L10947" s="150"/>
      <c r="N10947" s="163"/>
      <c r="O10947" s="146"/>
      <c r="P10947" s="146"/>
      <c r="Q10947" s="146"/>
      <c r="R10947" s="34"/>
      <c r="S10947" s="35"/>
      <c r="T10947" s="147"/>
    </row>
    <row r="10948">
      <c r="A10948" s="147"/>
      <c r="B10948" s="64"/>
      <c r="C10948" s="147" t="s">
        <v>217</v>
      </c>
      <c r="E10948" s="161"/>
      <c r="F10948" s="162"/>
      <c r="G10948" s="147"/>
      <c r="H10948" s="146"/>
      <c r="J10948" s="146"/>
      <c r="L10948" s="150"/>
      <c r="N10948" s="163"/>
      <c r="O10948" s="146"/>
      <c r="P10948" s="146"/>
      <c r="Q10948" s="146"/>
      <c r="R10948" s="34"/>
      <c r="S10948" s="35"/>
      <c r="T10948" s="147"/>
    </row>
    <row r="10949">
      <c r="A10949" s="147"/>
      <c r="B10949" s="64"/>
      <c r="C10949" s="147" t="s">
        <v>217</v>
      </c>
      <c r="E10949" s="161"/>
      <c r="F10949" s="162"/>
      <c r="G10949" s="147"/>
      <c r="H10949" s="146"/>
      <c r="J10949" s="146"/>
      <c r="L10949" s="150"/>
      <c r="N10949" s="163"/>
      <c r="O10949" s="146"/>
      <c r="P10949" s="146"/>
      <c r="Q10949" s="146"/>
      <c r="R10949" s="34"/>
      <c r="S10949" s="35"/>
      <c r="T10949" s="147"/>
    </row>
    <row r="10950">
      <c r="A10950" s="147"/>
      <c r="B10950" s="64"/>
      <c r="C10950" s="147" t="s">
        <v>217</v>
      </c>
      <c r="E10950" s="161"/>
      <c r="F10950" s="162"/>
      <c r="G10950" s="147"/>
      <c r="H10950" s="146"/>
      <c r="J10950" s="146"/>
      <c r="L10950" s="150"/>
      <c r="N10950" s="163"/>
      <c r="O10950" s="146"/>
      <c r="P10950" s="146"/>
      <c r="Q10950" s="146"/>
      <c r="R10950" s="34"/>
      <c r="S10950" s="35"/>
      <c r="T10950" s="147"/>
    </row>
    <row r="10951">
      <c r="A10951" s="147"/>
      <c r="B10951" s="64"/>
      <c r="C10951" s="147" t="s">
        <v>217</v>
      </c>
      <c r="E10951" s="161"/>
      <c r="F10951" s="162"/>
      <c r="G10951" s="147"/>
      <c r="H10951" s="146"/>
      <c r="J10951" s="146"/>
      <c r="L10951" s="150"/>
      <c r="N10951" s="163"/>
      <c r="O10951" s="146"/>
      <c r="P10951" s="146"/>
      <c r="Q10951" s="146"/>
      <c r="R10951" s="34"/>
      <c r="S10951" s="35"/>
      <c r="T10951" s="147"/>
    </row>
    <row r="10952">
      <c r="A10952" s="147"/>
      <c r="B10952" s="64"/>
      <c r="C10952" s="147" t="s">
        <v>217</v>
      </c>
      <c r="E10952" s="161"/>
      <c r="F10952" s="162"/>
      <c r="G10952" s="147"/>
      <c r="H10952" s="146"/>
      <c r="J10952" s="146"/>
      <c r="L10952" s="150"/>
      <c r="N10952" s="163"/>
      <c r="O10952" s="146"/>
      <c r="P10952" s="146"/>
      <c r="Q10952" s="146"/>
      <c r="R10952" s="34"/>
      <c r="S10952" s="35"/>
      <c r="T10952" s="147"/>
    </row>
    <row r="10953">
      <c r="A10953" s="147"/>
      <c r="B10953" s="64"/>
      <c r="C10953" s="147" t="s">
        <v>217</v>
      </c>
      <c r="E10953" s="161"/>
      <c r="F10953" s="162"/>
      <c r="G10953" s="147"/>
      <c r="H10953" s="146"/>
      <c r="J10953" s="146"/>
      <c r="L10953" s="150"/>
      <c r="N10953" s="163"/>
      <c r="O10953" s="146"/>
      <c r="P10953" s="146"/>
      <c r="Q10953" s="146"/>
      <c r="R10953" s="34"/>
      <c r="S10953" s="35"/>
      <c r="T10953" s="147"/>
    </row>
    <row r="10954">
      <c r="A10954" s="147"/>
      <c r="B10954" s="64"/>
      <c r="C10954" s="147" t="s">
        <v>217</v>
      </c>
      <c r="E10954" s="161"/>
      <c r="F10954" s="162"/>
      <c r="G10954" s="147"/>
      <c r="H10954" s="146"/>
      <c r="J10954" s="146"/>
      <c r="L10954" s="150"/>
      <c r="N10954" s="163"/>
      <c r="O10954" s="146"/>
      <c r="P10954" s="146"/>
      <c r="Q10954" s="146"/>
      <c r="R10954" s="34"/>
      <c r="S10954" s="35"/>
      <c r="T10954" s="147"/>
    </row>
    <row r="10955">
      <c r="A10955" s="147"/>
      <c r="B10955" s="64"/>
      <c r="C10955" s="147" t="s">
        <v>217</v>
      </c>
      <c r="E10955" s="161"/>
      <c r="F10955" s="162"/>
      <c r="G10955" s="147"/>
      <c r="H10955" s="146"/>
      <c r="J10955" s="146"/>
      <c r="L10955" s="150"/>
      <c r="N10955" s="163"/>
      <c r="O10955" s="146"/>
      <c r="P10955" s="146"/>
      <c r="Q10955" s="146"/>
      <c r="R10955" s="34"/>
      <c r="S10955" s="35"/>
      <c r="T10955" s="147"/>
    </row>
    <row r="10956">
      <c r="A10956" s="147"/>
      <c r="B10956" s="64"/>
      <c r="C10956" s="147" t="s">
        <v>217</v>
      </c>
      <c r="E10956" s="161"/>
      <c r="F10956" s="162"/>
      <c r="G10956" s="147"/>
      <c r="H10956" s="146"/>
      <c r="J10956" s="146"/>
      <c r="L10956" s="150"/>
      <c r="N10956" s="163"/>
      <c r="O10956" s="146"/>
      <c r="P10956" s="146"/>
      <c r="Q10956" s="146"/>
      <c r="R10956" s="34"/>
      <c r="S10956" s="35"/>
      <c r="T10956" s="147"/>
    </row>
    <row r="10957">
      <c r="A10957" s="147"/>
      <c r="B10957" s="64"/>
      <c r="C10957" s="147" t="s">
        <v>217</v>
      </c>
      <c r="E10957" s="161"/>
      <c r="F10957" s="162"/>
      <c r="G10957" s="147"/>
      <c r="H10957" s="146"/>
      <c r="J10957" s="146"/>
      <c r="L10957" s="150"/>
      <c r="N10957" s="163"/>
      <c r="O10957" s="146"/>
      <c r="P10957" s="146"/>
      <c r="Q10957" s="146"/>
      <c r="R10957" s="34"/>
      <c r="S10957" s="35"/>
      <c r="T10957" s="147"/>
    </row>
    <row r="10958">
      <c r="A10958" s="147"/>
      <c r="B10958" s="64"/>
      <c r="C10958" s="147" t="s">
        <v>217</v>
      </c>
      <c r="E10958" s="161"/>
      <c r="F10958" s="162"/>
      <c r="G10958" s="147"/>
      <c r="H10958" s="146"/>
      <c r="J10958" s="146"/>
      <c r="L10958" s="150"/>
      <c r="N10958" s="163"/>
      <c r="O10958" s="146"/>
      <c r="P10958" s="146"/>
      <c r="Q10958" s="146"/>
      <c r="R10958" s="34"/>
      <c r="S10958" s="35"/>
      <c r="T10958" s="147"/>
    </row>
    <row r="10959">
      <c r="A10959" s="147"/>
      <c r="B10959" s="64"/>
      <c r="C10959" s="147" t="s">
        <v>217</v>
      </c>
      <c r="E10959" s="161"/>
      <c r="F10959" s="162"/>
      <c r="G10959" s="147"/>
      <c r="H10959" s="146"/>
      <c r="J10959" s="146"/>
      <c r="L10959" s="150"/>
      <c r="N10959" s="163"/>
      <c r="O10959" s="146"/>
      <c r="P10959" s="146"/>
      <c r="Q10959" s="146"/>
      <c r="R10959" s="34"/>
      <c r="S10959" s="35"/>
      <c r="T10959" s="147"/>
    </row>
    <row r="10960">
      <c r="A10960" s="147"/>
      <c r="B10960" s="64"/>
      <c r="C10960" s="147" t="s">
        <v>217</v>
      </c>
      <c r="E10960" s="161"/>
      <c r="F10960" s="162"/>
      <c r="G10960" s="147"/>
      <c r="H10960" s="146"/>
      <c r="J10960" s="146"/>
      <c r="L10960" s="150"/>
      <c r="N10960" s="163"/>
      <c r="O10960" s="146"/>
      <c r="P10960" s="146"/>
      <c r="Q10960" s="146"/>
      <c r="R10960" s="34"/>
      <c r="S10960" s="35"/>
      <c r="T10960" s="147"/>
    </row>
    <row r="10961">
      <c r="A10961" s="147"/>
      <c r="B10961" s="64"/>
      <c r="C10961" s="147" t="s">
        <v>217</v>
      </c>
      <c r="E10961" s="161"/>
      <c r="F10961" s="162"/>
      <c r="G10961" s="147"/>
      <c r="H10961" s="146"/>
      <c r="J10961" s="146"/>
      <c r="L10961" s="150"/>
      <c r="N10961" s="163"/>
      <c r="O10961" s="146"/>
      <c r="P10961" s="146"/>
      <c r="Q10961" s="146"/>
      <c r="R10961" s="34"/>
      <c r="S10961" s="35"/>
      <c r="T10961" s="147"/>
    </row>
    <row r="10962">
      <c r="A10962" s="147"/>
      <c r="B10962" s="64"/>
      <c r="C10962" s="147" t="s">
        <v>217</v>
      </c>
      <c r="E10962" s="161"/>
      <c r="F10962" s="162"/>
      <c r="G10962" s="147"/>
      <c r="H10962" s="146"/>
      <c r="J10962" s="146"/>
      <c r="L10962" s="150"/>
      <c r="N10962" s="163"/>
      <c r="O10962" s="146"/>
      <c r="P10962" s="146"/>
      <c r="Q10962" s="146"/>
      <c r="R10962" s="34"/>
      <c r="S10962" s="35"/>
      <c r="T10962" s="147"/>
    </row>
    <row r="10963">
      <c r="A10963" s="147"/>
      <c r="B10963" s="64"/>
      <c r="C10963" s="147" t="s">
        <v>217</v>
      </c>
      <c r="E10963" s="161"/>
      <c r="F10963" s="162"/>
      <c r="G10963" s="147"/>
      <c r="H10963" s="146"/>
      <c r="J10963" s="146"/>
      <c r="L10963" s="150"/>
      <c r="N10963" s="163"/>
      <c r="O10963" s="146"/>
      <c r="P10963" s="146"/>
      <c r="Q10963" s="146"/>
      <c r="R10963" s="34"/>
      <c r="S10963" s="35"/>
      <c r="T10963" s="147"/>
    </row>
    <row r="10964">
      <c r="A10964" s="147"/>
      <c r="B10964" s="64"/>
      <c r="C10964" s="147" t="s">
        <v>217</v>
      </c>
      <c r="E10964" s="161"/>
      <c r="F10964" s="162"/>
      <c r="G10964" s="147"/>
      <c r="H10964" s="146"/>
      <c r="J10964" s="146"/>
      <c r="L10964" s="150"/>
      <c r="N10964" s="163"/>
      <c r="O10964" s="146"/>
      <c r="P10964" s="146"/>
      <c r="Q10964" s="146"/>
      <c r="R10964" s="34"/>
      <c r="S10964" s="35"/>
      <c r="T10964" s="147"/>
    </row>
    <row r="10965">
      <c r="A10965" s="147"/>
      <c r="B10965" s="64"/>
      <c r="C10965" s="147" t="s">
        <v>217</v>
      </c>
      <c r="E10965" s="161"/>
      <c r="F10965" s="162"/>
      <c r="G10965" s="147"/>
      <c r="H10965" s="146"/>
      <c r="J10965" s="146"/>
      <c r="L10965" s="150"/>
      <c r="N10965" s="163"/>
      <c r="O10965" s="146"/>
      <c r="P10965" s="146"/>
      <c r="Q10965" s="146"/>
      <c r="R10965" s="34"/>
      <c r="S10965" s="35"/>
      <c r="T10965" s="147"/>
    </row>
    <row r="10966">
      <c r="A10966" s="147"/>
      <c r="B10966" s="64"/>
      <c r="C10966" s="147" t="s">
        <v>217</v>
      </c>
      <c r="E10966" s="161"/>
      <c r="F10966" s="162"/>
      <c r="G10966" s="147"/>
      <c r="H10966" s="146"/>
      <c r="J10966" s="146"/>
      <c r="L10966" s="150"/>
      <c r="N10966" s="163"/>
      <c r="O10966" s="146"/>
      <c r="P10966" s="146"/>
      <c r="Q10966" s="146"/>
      <c r="R10966" s="34"/>
      <c r="S10966" s="35"/>
      <c r="T10966" s="147"/>
    </row>
    <row r="10967">
      <c r="A10967" s="147"/>
      <c r="B10967" s="64"/>
      <c r="C10967" s="147" t="s">
        <v>217</v>
      </c>
      <c r="E10967" s="161"/>
      <c r="F10967" s="162"/>
      <c r="G10967" s="147"/>
      <c r="H10967" s="146"/>
      <c r="J10967" s="146"/>
      <c r="L10967" s="150"/>
      <c r="N10967" s="163"/>
      <c r="O10967" s="146"/>
      <c r="P10967" s="146"/>
      <c r="Q10967" s="146"/>
      <c r="R10967" s="34"/>
      <c r="S10967" s="35"/>
      <c r="T10967" s="147"/>
    </row>
    <row r="10968">
      <c r="A10968" s="147"/>
      <c r="B10968" s="64"/>
      <c r="C10968" s="147" t="s">
        <v>217</v>
      </c>
      <c r="E10968" s="161"/>
      <c r="F10968" s="162"/>
      <c r="G10968" s="147"/>
      <c r="H10968" s="146"/>
      <c r="J10968" s="146"/>
      <c r="L10968" s="150"/>
      <c r="N10968" s="163"/>
      <c r="O10968" s="146"/>
      <c r="P10968" s="146"/>
      <c r="Q10968" s="146"/>
      <c r="R10968" s="34"/>
      <c r="S10968" s="35"/>
      <c r="T10968" s="147"/>
    </row>
    <row r="10969">
      <c r="A10969" s="147"/>
      <c r="B10969" s="64"/>
      <c r="C10969" s="147" t="s">
        <v>217</v>
      </c>
      <c r="E10969" s="161"/>
      <c r="F10969" s="162"/>
      <c r="G10969" s="147"/>
      <c r="H10969" s="146"/>
      <c r="J10969" s="146"/>
      <c r="L10969" s="150"/>
      <c r="N10969" s="163"/>
      <c r="O10969" s="146"/>
      <c r="P10969" s="146"/>
      <c r="Q10969" s="146"/>
      <c r="R10969" s="34"/>
      <c r="S10969" s="35"/>
      <c r="T10969" s="147"/>
    </row>
    <row r="10970">
      <c r="A10970" s="147"/>
      <c r="B10970" s="64"/>
      <c r="C10970" s="147" t="s">
        <v>217</v>
      </c>
      <c r="E10970" s="161"/>
      <c r="F10970" s="162"/>
      <c r="G10970" s="147"/>
      <c r="H10970" s="146"/>
      <c r="J10970" s="146"/>
      <c r="L10970" s="150"/>
      <c r="N10970" s="163"/>
      <c r="O10970" s="146"/>
      <c r="P10970" s="146"/>
      <c r="Q10970" s="146"/>
      <c r="R10970" s="34"/>
      <c r="S10970" s="35"/>
      <c r="T10970" s="147"/>
    </row>
    <row r="10971">
      <c r="A10971" s="147"/>
      <c r="B10971" s="64"/>
      <c r="C10971" s="147" t="s">
        <v>217</v>
      </c>
      <c r="E10971" s="161"/>
      <c r="F10971" s="162"/>
      <c r="G10971" s="147"/>
      <c r="H10971" s="146"/>
      <c r="J10971" s="146"/>
      <c r="L10971" s="150"/>
      <c r="N10971" s="163"/>
      <c r="O10971" s="146"/>
      <c r="P10971" s="146"/>
      <c r="Q10971" s="146"/>
      <c r="R10971" s="34"/>
      <c r="S10971" s="35"/>
      <c r="T10971" s="147"/>
    </row>
    <row r="10972">
      <c r="A10972" s="147"/>
      <c r="B10972" s="64"/>
      <c r="C10972" s="147" t="s">
        <v>217</v>
      </c>
      <c r="E10972" s="161"/>
      <c r="F10972" s="162"/>
      <c r="G10972" s="147"/>
      <c r="H10972" s="146"/>
      <c r="J10972" s="146"/>
      <c r="L10972" s="150"/>
      <c r="N10972" s="163"/>
      <c r="O10972" s="146"/>
      <c r="P10972" s="146"/>
      <c r="Q10972" s="146"/>
      <c r="R10972" s="34"/>
      <c r="S10972" s="35"/>
      <c r="T10972" s="147"/>
    </row>
    <row r="10973">
      <c r="A10973" s="147"/>
      <c r="B10973" s="64"/>
      <c r="C10973" s="147" t="s">
        <v>217</v>
      </c>
      <c r="E10973" s="161"/>
      <c r="F10973" s="162"/>
      <c r="G10973" s="147"/>
      <c r="H10973" s="146"/>
      <c r="J10973" s="146"/>
      <c r="L10973" s="150"/>
      <c r="N10973" s="163"/>
      <c r="O10973" s="146"/>
      <c r="P10973" s="146"/>
      <c r="Q10973" s="146"/>
      <c r="R10973" s="34"/>
      <c r="S10973" s="35"/>
      <c r="T10973" s="147"/>
    </row>
    <row r="10974">
      <c r="A10974" s="147"/>
      <c r="B10974" s="64"/>
      <c r="C10974" s="147" t="s">
        <v>217</v>
      </c>
      <c r="E10974" s="161"/>
      <c r="F10974" s="162"/>
      <c r="G10974" s="147"/>
      <c r="H10974" s="146"/>
      <c r="J10974" s="146"/>
      <c r="L10974" s="150"/>
      <c r="N10974" s="163"/>
      <c r="O10974" s="146"/>
      <c r="P10974" s="146"/>
      <c r="Q10974" s="146"/>
      <c r="R10974" s="34"/>
      <c r="S10974" s="35"/>
      <c r="T10974" s="147"/>
    </row>
    <row r="10975">
      <c r="A10975" s="147"/>
      <c r="B10975" s="64"/>
      <c r="C10975" s="147" t="s">
        <v>217</v>
      </c>
      <c r="E10975" s="161"/>
      <c r="F10975" s="162"/>
      <c r="G10975" s="147"/>
      <c r="H10975" s="146"/>
      <c r="J10975" s="146"/>
      <c r="L10975" s="150"/>
      <c r="N10975" s="163"/>
      <c r="O10975" s="146"/>
      <c r="P10975" s="146"/>
      <c r="Q10975" s="146"/>
      <c r="R10975" s="34"/>
      <c r="S10975" s="35"/>
      <c r="T10975" s="147"/>
    </row>
    <row r="10976">
      <c r="A10976" s="147"/>
      <c r="B10976" s="64"/>
      <c r="C10976" s="147" t="s">
        <v>217</v>
      </c>
      <c r="E10976" s="161"/>
      <c r="F10976" s="162"/>
      <c r="G10976" s="147"/>
      <c r="H10976" s="146"/>
      <c r="J10976" s="146"/>
      <c r="L10976" s="150"/>
      <c r="N10976" s="163"/>
      <c r="O10976" s="146"/>
      <c r="P10976" s="146"/>
      <c r="Q10976" s="146"/>
      <c r="R10976" s="34"/>
      <c r="S10976" s="35"/>
      <c r="T10976" s="147"/>
    </row>
    <row r="10977">
      <c r="A10977" s="147"/>
      <c r="B10977" s="64"/>
      <c r="C10977" s="147" t="s">
        <v>217</v>
      </c>
      <c r="E10977" s="161"/>
      <c r="F10977" s="162"/>
      <c r="G10977" s="147"/>
      <c r="H10977" s="146"/>
      <c r="J10977" s="146"/>
      <c r="L10977" s="150"/>
      <c r="N10977" s="163"/>
      <c r="O10977" s="146"/>
      <c r="P10977" s="146"/>
      <c r="Q10977" s="146"/>
      <c r="R10977" s="34"/>
      <c r="S10977" s="35"/>
      <c r="T10977" s="147"/>
    </row>
    <row r="10978">
      <c r="A10978" s="147"/>
      <c r="B10978" s="64"/>
      <c r="C10978" s="147" t="s">
        <v>217</v>
      </c>
      <c r="E10978" s="161"/>
      <c r="F10978" s="162"/>
      <c r="G10978" s="147"/>
      <c r="H10978" s="146"/>
      <c r="J10978" s="146"/>
      <c r="L10978" s="150"/>
      <c r="N10978" s="163"/>
      <c r="O10978" s="146"/>
      <c r="P10978" s="146"/>
      <c r="Q10978" s="146"/>
      <c r="R10978" s="34"/>
      <c r="S10978" s="35"/>
      <c r="T10978" s="147"/>
    </row>
    <row r="10979">
      <c r="A10979" s="147"/>
      <c r="B10979" s="64"/>
      <c r="C10979" s="147" t="s">
        <v>217</v>
      </c>
      <c r="E10979" s="161"/>
      <c r="F10979" s="162"/>
      <c r="G10979" s="147"/>
      <c r="H10979" s="146"/>
      <c r="J10979" s="146"/>
      <c r="L10979" s="150"/>
      <c r="N10979" s="163"/>
      <c r="O10979" s="146"/>
      <c r="P10979" s="146"/>
      <c r="Q10979" s="146"/>
      <c r="R10979" s="34"/>
      <c r="S10979" s="35"/>
      <c r="T10979" s="147"/>
    </row>
    <row r="10980">
      <c r="A10980" s="147"/>
      <c r="B10980" s="64"/>
      <c r="C10980" s="147" t="s">
        <v>217</v>
      </c>
      <c r="E10980" s="161"/>
      <c r="F10980" s="162"/>
      <c r="G10980" s="147"/>
      <c r="H10980" s="146"/>
      <c r="J10980" s="146"/>
      <c r="L10980" s="150"/>
      <c r="N10980" s="163"/>
      <c r="O10980" s="146"/>
      <c r="P10980" s="146"/>
      <c r="Q10980" s="146"/>
      <c r="R10980" s="34"/>
      <c r="S10980" s="35"/>
      <c r="T10980" s="147"/>
    </row>
    <row r="10981">
      <c r="A10981" s="147"/>
      <c r="B10981" s="64"/>
      <c r="C10981" s="147" t="s">
        <v>217</v>
      </c>
      <c r="E10981" s="161"/>
      <c r="F10981" s="162"/>
      <c r="G10981" s="147"/>
      <c r="H10981" s="146"/>
      <c r="J10981" s="146"/>
      <c r="L10981" s="150"/>
      <c r="N10981" s="163"/>
      <c r="O10981" s="146"/>
      <c r="P10981" s="146"/>
      <c r="Q10981" s="146"/>
      <c r="R10981" s="34"/>
      <c r="S10981" s="35"/>
      <c r="T10981" s="147"/>
    </row>
    <row r="10982">
      <c r="A10982" s="147"/>
      <c r="B10982" s="64"/>
      <c r="C10982" s="147" t="s">
        <v>217</v>
      </c>
      <c r="E10982" s="161"/>
      <c r="F10982" s="162"/>
      <c r="G10982" s="147"/>
      <c r="H10982" s="146"/>
      <c r="J10982" s="146"/>
      <c r="L10982" s="150"/>
      <c r="N10982" s="163"/>
      <c r="O10982" s="146"/>
      <c r="P10982" s="146"/>
      <c r="Q10982" s="146"/>
      <c r="R10982" s="34"/>
      <c r="S10982" s="35"/>
      <c r="T10982" s="147"/>
    </row>
    <row r="10983">
      <c r="A10983" s="147"/>
      <c r="B10983" s="64"/>
      <c r="C10983" s="147" t="s">
        <v>217</v>
      </c>
      <c r="E10983" s="161"/>
      <c r="F10983" s="162"/>
      <c r="G10983" s="147"/>
      <c r="H10983" s="146"/>
      <c r="J10983" s="146"/>
      <c r="L10983" s="150"/>
      <c r="N10983" s="163"/>
      <c r="O10983" s="146"/>
      <c r="P10983" s="146"/>
      <c r="Q10983" s="146"/>
      <c r="R10983" s="34"/>
      <c r="S10983" s="35"/>
      <c r="T10983" s="147"/>
    </row>
    <row r="10984">
      <c r="A10984" s="147"/>
      <c r="B10984" s="64"/>
      <c r="C10984" s="147" t="s">
        <v>217</v>
      </c>
      <c r="E10984" s="161"/>
      <c r="F10984" s="162"/>
      <c r="G10984" s="147"/>
      <c r="H10984" s="146"/>
      <c r="J10984" s="146"/>
      <c r="L10984" s="150"/>
      <c r="N10984" s="163"/>
      <c r="O10984" s="146"/>
      <c r="P10984" s="146"/>
      <c r="Q10984" s="146"/>
      <c r="R10984" s="34"/>
      <c r="S10984" s="35"/>
      <c r="T10984" s="147"/>
    </row>
    <row r="10985">
      <c r="A10985" s="147"/>
      <c r="B10985" s="64"/>
      <c r="C10985" s="147" t="s">
        <v>217</v>
      </c>
      <c r="E10985" s="161"/>
      <c r="F10985" s="162"/>
      <c r="G10985" s="147"/>
      <c r="H10985" s="146"/>
      <c r="J10985" s="146"/>
      <c r="L10985" s="150"/>
      <c r="N10985" s="163"/>
      <c r="O10985" s="146"/>
      <c r="P10985" s="146"/>
      <c r="Q10985" s="146"/>
      <c r="R10985" s="34"/>
      <c r="S10985" s="35"/>
      <c r="T10985" s="147"/>
    </row>
    <row r="10986">
      <c r="A10986" s="147"/>
      <c r="B10986" s="64"/>
      <c r="C10986" s="147" t="s">
        <v>217</v>
      </c>
      <c r="E10986" s="161"/>
      <c r="F10986" s="162"/>
      <c r="G10986" s="147"/>
      <c r="H10986" s="146"/>
      <c r="J10986" s="146"/>
      <c r="L10986" s="150"/>
      <c r="N10986" s="163"/>
      <c r="O10986" s="146"/>
      <c r="P10986" s="146"/>
      <c r="Q10986" s="146"/>
      <c r="R10986" s="34"/>
      <c r="S10986" s="35"/>
      <c r="T10986" s="147"/>
    </row>
    <row r="10987">
      <c r="A10987" s="147"/>
      <c r="B10987" s="64"/>
      <c r="C10987" s="147" t="s">
        <v>217</v>
      </c>
      <c r="E10987" s="161"/>
      <c r="F10987" s="162"/>
      <c r="G10987" s="147"/>
      <c r="H10987" s="146"/>
      <c r="J10987" s="146"/>
      <c r="L10987" s="150"/>
      <c r="N10987" s="163"/>
      <c r="O10987" s="146"/>
      <c r="P10987" s="146"/>
      <c r="Q10987" s="146"/>
      <c r="R10987" s="34"/>
      <c r="S10987" s="35"/>
      <c r="T10987" s="147"/>
    </row>
    <row r="10988">
      <c r="A10988" s="147"/>
      <c r="B10988" s="64"/>
      <c r="C10988" s="147" t="s">
        <v>217</v>
      </c>
      <c r="E10988" s="161"/>
      <c r="F10988" s="162"/>
      <c r="G10988" s="147"/>
      <c r="H10988" s="146"/>
      <c r="J10988" s="146"/>
      <c r="L10988" s="150"/>
      <c r="N10988" s="163"/>
      <c r="O10988" s="146"/>
      <c r="P10988" s="146"/>
      <c r="Q10988" s="146"/>
      <c r="R10988" s="34"/>
      <c r="S10988" s="35"/>
      <c r="T10988" s="147"/>
    </row>
    <row r="10989">
      <c r="A10989" s="147"/>
      <c r="B10989" s="64"/>
      <c r="C10989" s="147" t="s">
        <v>217</v>
      </c>
      <c r="E10989" s="161"/>
      <c r="F10989" s="162"/>
      <c r="G10989" s="147"/>
      <c r="H10989" s="146"/>
      <c r="J10989" s="146"/>
      <c r="L10989" s="150"/>
      <c r="N10989" s="163"/>
      <c r="O10989" s="146"/>
      <c r="P10989" s="146"/>
      <c r="Q10989" s="146"/>
      <c r="R10989" s="34"/>
      <c r="S10989" s="35"/>
      <c r="T10989" s="147"/>
    </row>
    <row r="10990">
      <c r="A10990" s="147"/>
      <c r="B10990" s="64"/>
      <c r="C10990" s="147" t="s">
        <v>217</v>
      </c>
      <c r="E10990" s="161"/>
      <c r="F10990" s="162"/>
      <c r="G10990" s="147"/>
      <c r="H10990" s="146"/>
      <c r="J10990" s="146"/>
      <c r="L10990" s="150"/>
      <c r="N10990" s="163"/>
      <c r="O10990" s="146"/>
      <c r="P10990" s="146"/>
      <c r="Q10990" s="146"/>
      <c r="R10990" s="34"/>
      <c r="S10990" s="35"/>
      <c r="T10990" s="147"/>
    </row>
    <row r="10991">
      <c r="A10991" s="147"/>
      <c r="B10991" s="64"/>
      <c r="C10991" s="147" t="s">
        <v>217</v>
      </c>
      <c r="E10991" s="161"/>
      <c r="F10991" s="162"/>
      <c r="G10991" s="147"/>
      <c r="H10991" s="146"/>
      <c r="J10991" s="146"/>
      <c r="L10991" s="150"/>
      <c r="N10991" s="163"/>
      <c r="O10991" s="146"/>
      <c r="P10991" s="146"/>
      <c r="Q10991" s="146"/>
      <c r="R10991" s="34"/>
      <c r="S10991" s="35"/>
      <c r="T10991" s="147"/>
    </row>
    <row r="10992">
      <c r="A10992" s="147"/>
      <c r="B10992" s="64"/>
      <c r="C10992" s="147" t="s">
        <v>217</v>
      </c>
      <c r="E10992" s="161"/>
      <c r="F10992" s="162"/>
      <c r="G10992" s="147"/>
      <c r="H10992" s="146"/>
      <c r="J10992" s="146"/>
      <c r="L10992" s="150"/>
      <c r="N10992" s="163"/>
      <c r="O10992" s="146"/>
      <c r="P10992" s="146"/>
      <c r="Q10992" s="146"/>
      <c r="R10992" s="34"/>
      <c r="S10992" s="35"/>
      <c r="T10992" s="147"/>
    </row>
    <row r="10993">
      <c r="A10993" s="147"/>
      <c r="B10993" s="64"/>
      <c r="C10993" s="147" t="s">
        <v>217</v>
      </c>
      <c r="E10993" s="161"/>
      <c r="F10993" s="162"/>
      <c r="G10993" s="147"/>
      <c r="H10993" s="146"/>
      <c r="J10993" s="146"/>
      <c r="L10993" s="150"/>
      <c r="N10993" s="163"/>
      <c r="O10993" s="146"/>
      <c r="P10993" s="146"/>
      <c r="Q10993" s="146"/>
      <c r="R10993" s="34"/>
      <c r="S10993" s="35"/>
      <c r="T10993" s="147"/>
    </row>
    <row r="10994">
      <c r="A10994" s="147"/>
      <c r="B10994" s="64"/>
      <c r="C10994" s="147" t="s">
        <v>217</v>
      </c>
      <c r="E10994" s="161"/>
      <c r="F10994" s="162"/>
      <c r="G10994" s="147"/>
      <c r="H10994" s="146"/>
      <c r="J10994" s="146"/>
      <c r="L10994" s="150"/>
      <c r="N10994" s="163"/>
      <c r="O10994" s="146"/>
      <c r="P10994" s="146"/>
      <c r="Q10994" s="146"/>
      <c r="R10994" s="34"/>
      <c r="S10994" s="35"/>
      <c r="T10994" s="147"/>
    </row>
    <row r="10995">
      <c r="A10995" s="147"/>
      <c r="B10995" s="64"/>
      <c r="C10995" s="147" t="s">
        <v>217</v>
      </c>
      <c r="E10995" s="161"/>
      <c r="F10995" s="162"/>
      <c r="G10995" s="147"/>
      <c r="H10995" s="146"/>
      <c r="J10995" s="146"/>
      <c r="L10995" s="150"/>
      <c r="N10995" s="163"/>
      <c r="O10995" s="146"/>
      <c r="P10995" s="146"/>
      <c r="Q10995" s="146"/>
      <c r="R10995" s="34"/>
      <c r="S10995" s="35"/>
      <c r="T10995" s="147"/>
    </row>
    <row r="10996">
      <c r="A10996" s="147"/>
      <c r="B10996" s="64"/>
      <c r="C10996" s="147" t="s">
        <v>217</v>
      </c>
      <c r="E10996" s="161"/>
      <c r="F10996" s="162"/>
      <c r="G10996" s="147"/>
      <c r="H10996" s="146"/>
      <c r="J10996" s="146"/>
      <c r="L10996" s="150"/>
      <c r="N10996" s="163"/>
      <c r="O10996" s="146"/>
      <c r="P10996" s="146"/>
      <c r="Q10996" s="146"/>
      <c r="R10996" s="34"/>
      <c r="S10996" s="35"/>
      <c r="T10996" s="147"/>
    </row>
    <row r="10997">
      <c r="A10997" s="147"/>
      <c r="B10997" s="64"/>
      <c r="C10997" s="147" t="s">
        <v>217</v>
      </c>
      <c r="E10997" s="161"/>
      <c r="F10997" s="162"/>
      <c r="G10997" s="147"/>
      <c r="H10997" s="146"/>
      <c r="J10997" s="146"/>
      <c r="L10997" s="150"/>
      <c r="N10997" s="163"/>
      <c r="O10997" s="146"/>
      <c r="P10997" s="146"/>
      <c r="Q10997" s="146"/>
      <c r="R10997" s="34"/>
      <c r="S10997" s="35"/>
      <c r="T10997" s="147"/>
    </row>
    <row r="10998">
      <c r="A10998" s="147"/>
      <c r="B10998" s="64"/>
      <c r="C10998" s="147" t="s">
        <v>217</v>
      </c>
      <c r="E10998" s="161"/>
      <c r="F10998" s="162"/>
      <c r="G10998" s="147"/>
      <c r="H10998" s="146"/>
      <c r="J10998" s="146"/>
      <c r="L10998" s="150"/>
      <c r="N10998" s="163"/>
      <c r="O10998" s="146"/>
      <c r="P10998" s="146"/>
      <c r="Q10998" s="146"/>
      <c r="R10998" s="34"/>
      <c r="S10998" s="35"/>
      <c r="T10998" s="147"/>
    </row>
    <row r="10999">
      <c r="A10999" s="147"/>
      <c r="B10999" s="64"/>
      <c r="C10999" s="147" t="s">
        <v>217</v>
      </c>
      <c r="E10999" s="161"/>
      <c r="F10999" s="162"/>
      <c r="G10999" s="147"/>
      <c r="H10999" s="146"/>
      <c r="J10999" s="146"/>
      <c r="L10999" s="150"/>
      <c r="N10999" s="163"/>
      <c r="O10999" s="146"/>
      <c r="P10999" s="146"/>
      <c r="Q10999" s="146"/>
      <c r="R10999" s="34"/>
      <c r="S10999" s="35"/>
      <c r="T10999" s="147"/>
    </row>
    <row r="11000">
      <c r="A11000" s="147"/>
      <c r="B11000" s="64"/>
      <c r="C11000" s="147" t="s">
        <v>217</v>
      </c>
      <c r="E11000" s="161"/>
      <c r="F11000" s="162"/>
      <c r="G11000" s="147"/>
      <c r="H11000" s="146"/>
      <c r="J11000" s="146"/>
      <c r="L11000" s="150"/>
      <c r="N11000" s="163"/>
      <c r="O11000" s="146"/>
      <c r="P11000" s="146"/>
      <c r="Q11000" s="146"/>
      <c r="R11000" s="34"/>
      <c r="S11000" s="35"/>
      <c r="T11000" s="147"/>
    </row>
    <row r="11001">
      <c r="A11001" s="147"/>
      <c r="B11001" s="64"/>
      <c r="C11001" s="147" t="s">
        <v>217</v>
      </c>
      <c r="E11001" s="161"/>
      <c r="F11001" s="162"/>
      <c r="G11001" s="147"/>
      <c r="H11001" s="146"/>
      <c r="J11001" s="146"/>
      <c r="L11001" s="150"/>
      <c r="N11001" s="163"/>
      <c r="O11001" s="146"/>
      <c r="P11001" s="146"/>
      <c r="Q11001" s="146"/>
      <c r="R11001" s="34"/>
      <c r="S11001" s="35"/>
      <c r="T11001" s="147"/>
    </row>
    <row r="11002">
      <c r="A11002" s="147"/>
      <c r="B11002" s="64"/>
      <c r="C11002" s="147" t="s">
        <v>217</v>
      </c>
      <c r="E11002" s="161"/>
      <c r="F11002" s="162"/>
      <c r="G11002" s="147"/>
      <c r="H11002" s="146"/>
      <c r="J11002" s="146"/>
      <c r="L11002" s="150"/>
      <c r="N11002" s="163"/>
      <c r="O11002" s="146"/>
      <c r="P11002" s="146"/>
      <c r="Q11002" s="146"/>
      <c r="R11002" s="34"/>
      <c r="S11002" s="35"/>
      <c r="T11002" s="147"/>
    </row>
    <row r="11003">
      <c r="A11003" s="147"/>
      <c r="B11003" s="64"/>
      <c r="C11003" s="147" t="s">
        <v>217</v>
      </c>
      <c r="E11003" s="161"/>
      <c r="F11003" s="162"/>
      <c r="G11003" s="147"/>
      <c r="H11003" s="146"/>
      <c r="J11003" s="146"/>
      <c r="L11003" s="150"/>
      <c r="N11003" s="163"/>
      <c r="O11003" s="146"/>
      <c r="P11003" s="146"/>
      <c r="Q11003" s="146"/>
      <c r="R11003" s="34"/>
      <c r="S11003" s="35"/>
      <c r="T11003" s="147"/>
    </row>
    <row r="11004">
      <c r="A11004" s="147"/>
      <c r="B11004" s="64"/>
      <c r="C11004" s="147" t="s">
        <v>217</v>
      </c>
      <c r="E11004" s="161"/>
      <c r="F11004" s="162"/>
      <c r="G11004" s="147"/>
      <c r="H11004" s="146"/>
      <c r="J11004" s="146"/>
      <c r="L11004" s="150"/>
      <c r="N11004" s="163"/>
      <c r="O11004" s="146"/>
      <c r="P11004" s="146"/>
      <c r="Q11004" s="146"/>
      <c r="R11004" s="34"/>
      <c r="S11004" s="35"/>
      <c r="T11004" s="147"/>
    </row>
    <row r="11005">
      <c r="A11005" s="147"/>
      <c r="B11005" s="64"/>
      <c r="C11005" s="147" t="s">
        <v>217</v>
      </c>
      <c r="E11005" s="161"/>
      <c r="F11005" s="162"/>
      <c r="G11005" s="147"/>
      <c r="H11005" s="146"/>
      <c r="J11005" s="146"/>
      <c r="L11005" s="150"/>
      <c r="N11005" s="163"/>
      <c r="O11005" s="146"/>
      <c r="P11005" s="146"/>
      <c r="Q11005" s="146"/>
      <c r="R11005" s="34"/>
      <c r="S11005" s="35"/>
      <c r="T11005" s="147"/>
    </row>
    <row r="11006">
      <c r="A11006" s="147"/>
      <c r="B11006" s="64"/>
      <c r="C11006" s="147" t="s">
        <v>217</v>
      </c>
      <c r="E11006" s="161"/>
      <c r="F11006" s="162"/>
      <c r="G11006" s="147"/>
      <c r="H11006" s="146"/>
      <c r="J11006" s="146"/>
      <c r="L11006" s="150"/>
      <c r="N11006" s="163"/>
      <c r="O11006" s="146"/>
      <c r="P11006" s="146"/>
      <c r="Q11006" s="146"/>
      <c r="R11006" s="34"/>
      <c r="S11006" s="35"/>
      <c r="T11006" s="147"/>
    </row>
    <row r="11007">
      <c r="A11007" s="147"/>
      <c r="B11007" s="64"/>
      <c r="C11007" s="147" t="s">
        <v>217</v>
      </c>
      <c r="E11007" s="161"/>
      <c r="F11007" s="162"/>
      <c r="G11007" s="147"/>
      <c r="H11007" s="146"/>
      <c r="J11007" s="146"/>
      <c r="L11007" s="150"/>
      <c r="N11007" s="163"/>
      <c r="O11007" s="146"/>
      <c r="P11007" s="146"/>
      <c r="Q11007" s="146"/>
      <c r="R11007" s="34"/>
      <c r="S11007" s="35"/>
      <c r="T11007" s="147"/>
    </row>
    <row r="11008">
      <c r="A11008" s="147"/>
      <c r="B11008" s="64"/>
      <c r="C11008" s="147" t="s">
        <v>217</v>
      </c>
      <c r="E11008" s="161"/>
      <c r="F11008" s="162"/>
      <c r="G11008" s="147"/>
      <c r="H11008" s="146"/>
      <c r="J11008" s="146"/>
      <c r="L11008" s="150"/>
      <c r="N11008" s="163"/>
      <c r="O11008" s="146"/>
      <c r="P11008" s="146"/>
      <c r="Q11008" s="146"/>
      <c r="R11008" s="34"/>
      <c r="S11008" s="35"/>
      <c r="T11008" s="147"/>
    </row>
    <row r="11009">
      <c r="A11009" s="147"/>
      <c r="B11009" s="64"/>
      <c r="C11009" s="147" t="s">
        <v>217</v>
      </c>
      <c r="E11009" s="161"/>
      <c r="F11009" s="162"/>
      <c r="G11009" s="147"/>
      <c r="H11009" s="146"/>
      <c r="J11009" s="146"/>
      <c r="L11009" s="150"/>
      <c r="N11009" s="163"/>
      <c r="O11009" s="146"/>
      <c r="P11009" s="146"/>
      <c r="Q11009" s="146"/>
      <c r="R11009" s="34"/>
      <c r="S11009" s="35"/>
      <c r="T11009" s="147"/>
    </row>
    <row r="11010">
      <c r="A11010" s="147"/>
      <c r="B11010" s="64"/>
      <c r="C11010" s="147" t="s">
        <v>217</v>
      </c>
      <c r="E11010" s="161"/>
      <c r="F11010" s="162"/>
      <c r="G11010" s="147"/>
      <c r="H11010" s="146"/>
      <c r="J11010" s="146"/>
      <c r="L11010" s="150"/>
      <c r="N11010" s="163"/>
      <c r="O11010" s="146"/>
      <c r="P11010" s="146"/>
      <c r="Q11010" s="146"/>
      <c r="R11010" s="34"/>
      <c r="S11010" s="35"/>
      <c r="T11010" s="147"/>
    </row>
    <row r="11011">
      <c r="A11011" s="147"/>
      <c r="B11011" s="64"/>
      <c r="C11011" s="147" t="s">
        <v>217</v>
      </c>
      <c r="E11011" s="161"/>
      <c r="F11011" s="162"/>
      <c r="G11011" s="147"/>
      <c r="H11011" s="146"/>
      <c r="J11011" s="146"/>
      <c r="L11011" s="150"/>
      <c r="N11011" s="163"/>
      <c r="O11011" s="146"/>
      <c r="P11011" s="146"/>
      <c r="Q11011" s="146"/>
      <c r="R11011" s="34"/>
      <c r="S11011" s="35"/>
      <c r="T11011" s="147"/>
    </row>
    <row r="11012">
      <c r="A11012" s="147"/>
      <c r="B11012" s="64"/>
      <c r="C11012" s="147" t="s">
        <v>217</v>
      </c>
      <c r="E11012" s="161"/>
      <c r="F11012" s="162"/>
      <c r="G11012" s="147"/>
      <c r="H11012" s="146"/>
      <c r="J11012" s="146"/>
      <c r="L11012" s="150"/>
      <c r="N11012" s="163"/>
      <c r="O11012" s="146"/>
      <c r="P11012" s="146"/>
      <c r="Q11012" s="146"/>
      <c r="R11012" s="34"/>
      <c r="S11012" s="35"/>
      <c r="T11012" s="147"/>
    </row>
    <row r="11013">
      <c r="A11013" s="147"/>
      <c r="B11013" s="64"/>
      <c r="C11013" s="147" t="s">
        <v>217</v>
      </c>
      <c r="E11013" s="161"/>
      <c r="F11013" s="162"/>
      <c r="G11013" s="147"/>
      <c r="H11013" s="146"/>
      <c r="J11013" s="146"/>
      <c r="L11013" s="150"/>
      <c r="N11013" s="163"/>
      <c r="O11013" s="146"/>
      <c r="P11013" s="146"/>
      <c r="Q11013" s="146"/>
      <c r="R11013" s="34"/>
      <c r="S11013" s="35"/>
      <c r="T11013" s="147"/>
    </row>
    <row r="11014">
      <c r="A11014" s="147"/>
      <c r="B11014" s="64"/>
      <c r="C11014" s="147" t="s">
        <v>217</v>
      </c>
      <c r="E11014" s="161"/>
      <c r="F11014" s="162"/>
      <c r="G11014" s="147"/>
      <c r="H11014" s="146"/>
      <c r="J11014" s="146"/>
      <c r="L11014" s="150"/>
      <c r="N11014" s="163"/>
      <c r="O11014" s="146"/>
      <c r="P11014" s="146"/>
      <c r="Q11014" s="146"/>
      <c r="R11014" s="34"/>
      <c r="S11014" s="35"/>
      <c r="T11014" s="147"/>
    </row>
    <row r="11015">
      <c r="A11015" s="147"/>
      <c r="B11015" s="64"/>
      <c r="C11015" s="147" t="s">
        <v>217</v>
      </c>
      <c r="E11015" s="161"/>
      <c r="F11015" s="162"/>
      <c r="G11015" s="147"/>
      <c r="H11015" s="146"/>
      <c r="J11015" s="146"/>
      <c r="L11015" s="150"/>
      <c r="N11015" s="163"/>
      <c r="O11015" s="146"/>
      <c r="P11015" s="146"/>
      <c r="Q11015" s="146"/>
      <c r="R11015" s="34"/>
      <c r="S11015" s="35"/>
      <c r="T11015" s="147"/>
    </row>
    <row r="11016">
      <c r="A11016" s="147"/>
      <c r="B11016" s="64"/>
      <c r="C11016" s="147" t="s">
        <v>217</v>
      </c>
      <c r="E11016" s="161"/>
      <c r="F11016" s="162"/>
      <c r="G11016" s="147"/>
      <c r="H11016" s="146"/>
      <c r="J11016" s="146"/>
      <c r="L11016" s="150"/>
      <c r="N11016" s="163"/>
      <c r="O11016" s="146"/>
      <c r="P11016" s="146"/>
      <c r="Q11016" s="146"/>
      <c r="R11016" s="34"/>
      <c r="S11016" s="35"/>
      <c r="T11016" s="147"/>
    </row>
    <row r="11017">
      <c r="A11017" s="147"/>
      <c r="B11017" s="64"/>
      <c r="C11017" s="147" t="s">
        <v>217</v>
      </c>
      <c r="E11017" s="161"/>
      <c r="F11017" s="162"/>
      <c r="G11017" s="147"/>
      <c r="H11017" s="146"/>
      <c r="J11017" s="146"/>
      <c r="L11017" s="150"/>
      <c r="N11017" s="163"/>
      <c r="O11017" s="146"/>
      <c r="P11017" s="146"/>
      <c r="Q11017" s="146"/>
      <c r="R11017" s="34"/>
      <c r="S11017" s="35"/>
      <c r="T11017" s="147"/>
    </row>
    <row r="11018">
      <c r="A11018" s="147"/>
      <c r="B11018" s="64"/>
      <c r="C11018" s="147" t="s">
        <v>217</v>
      </c>
      <c r="E11018" s="161"/>
      <c r="F11018" s="162"/>
      <c r="G11018" s="147"/>
      <c r="H11018" s="146"/>
      <c r="J11018" s="146"/>
      <c r="L11018" s="150"/>
      <c r="N11018" s="163"/>
      <c r="O11018" s="146"/>
      <c r="P11018" s="146"/>
      <c r="Q11018" s="146"/>
      <c r="R11018" s="34"/>
      <c r="S11018" s="35"/>
      <c r="T11018" s="147"/>
    </row>
    <row r="11019">
      <c r="A11019" s="147"/>
      <c r="B11019" s="64"/>
      <c r="C11019" s="147" t="s">
        <v>217</v>
      </c>
      <c r="E11019" s="161"/>
      <c r="F11019" s="162"/>
      <c r="G11019" s="147"/>
      <c r="H11019" s="146"/>
      <c r="J11019" s="146"/>
      <c r="L11019" s="150"/>
      <c r="N11019" s="163"/>
      <c r="O11019" s="146"/>
      <c r="P11019" s="146"/>
      <c r="Q11019" s="146"/>
      <c r="R11019" s="34"/>
      <c r="S11019" s="35"/>
      <c r="T11019" s="147"/>
    </row>
    <row r="11020">
      <c r="A11020" s="147"/>
      <c r="B11020" s="64"/>
      <c r="C11020" s="147" t="s">
        <v>217</v>
      </c>
      <c r="E11020" s="161"/>
      <c r="F11020" s="162"/>
      <c r="G11020" s="147"/>
      <c r="H11020" s="146"/>
      <c r="J11020" s="146"/>
      <c r="L11020" s="150"/>
      <c r="N11020" s="163"/>
      <c r="O11020" s="146"/>
      <c r="P11020" s="146"/>
      <c r="Q11020" s="146"/>
      <c r="R11020" s="34"/>
      <c r="S11020" s="35"/>
      <c r="T11020" s="147"/>
    </row>
    <row r="11021">
      <c r="A11021" s="147"/>
      <c r="B11021" s="64"/>
      <c r="C11021" s="147" t="s">
        <v>217</v>
      </c>
      <c r="E11021" s="161"/>
      <c r="F11021" s="162"/>
      <c r="G11021" s="147"/>
      <c r="H11021" s="146"/>
      <c r="J11021" s="146"/>
      <c r="L11021" s="150"/>
      <c r="N11021" s="163"/>
      <c r="O11021" s="146"/>
      <c r="P11021" s="146"/>
      <c r="Q11021" s="146"/>
      <c r="R11021" s="34"/>
      <c r="S11021" s="35"/>
      <c r="T11021" s="147"/>
    </row>
    <row r="11022">
      <c r="A11022" s="147"/>
      <c r="B11022" s="64"/>
      <c r="C11022" s="147" t="s">
        <v>217</v>
      </c>
      <c r="E11022" s="161"/>
      <c r="F11022" s="162"/>
      <c r="G11022" s="147"/>
      <c r="H11022" s="146"/>
      <c r="J11022" s="146"/>
      <c r="L11022" s="150"/>
      <c r="N11022" s="163"/>
      <c r="O11022" s="146"/>
      <c r="P11022" s="146"/>
      <c r="Q11022" s="146"/>
      <c r="R11022" s="34"/>
      <c r="S11022" s="35"/>
      <c r="T11022" s="147"/>
    </row>
    <row r="11023">
      <c r="A11023" s="147"/>
      <c r="B11023" s="64"/>
      <c r="C11023" s="147" t="s">
        <v>217</v>
      </c>
      <c r="E11023" s="161"/>
      <c r="F11023" s="162"/>
      <c r="G11023" s="147"/>
      <c r="H11023" s="146"/>
      <c r="J11023" s="146"/>
      <c r="L11023" s="150"/>
      <c r="N11023" s="163"/>
      <c r="O11023" s="146"/>
      <c r="P11023" s="146"/>
      <c r="Q11023" s="146"/>
      <c r="R11023" s="34"/>
      <c r="S11023" s="35"/>
      <c r="T11023" s="147"/>
    </row>
    <row r="11024">
      <c r="A11024" s="147"/>
      <c r="B11024" s="64"/>
      <c r="C11024" s="147" t="s">
        <v>217</v>
      </c>
      <c r="E11024" s="161"/>
      <c r="F11024" s="162"/>
      <c r="G11024" s="147"/>
      <c r="H11024" s="146"/>
      <c r="J11024" s="146"/>
      <c r="L11024" s="150"/>
      <c r="N11024" s="163"/>
      <c r="O11024" s="146"/>
      <c r="P11024" s="146"/>
      <c r="Q11024" s="146"/>
      <c r="R11024" s="34"/>
      <c r="S11024" s="35"/>
      <c r="T11024" s="147"/>
    </row>
    <row r="11025">
      <c r="A11025" s="147"/>
      <c r="B11025" s="64"/>
      <c r="C11025" s="147" t="s">
        <v>217</v>
      </c>
      <c r="E11025" s="161"/>
      <c r="F11025" s="162"/>
      <c r="G11025" s="147"/>
      <c r="H11025" s="146"/>
      <c r="J11025" s="146"/>
      <c r="L11025" s="150"/>
      <c r="N11025" s="163"/>
      <c r="O11025" s="146"/>
      <c r="P11025" s="146"/>
      <c r="Q11025" s="146"/>
      <c r="R11025" s="34"/>
      <c r="S11025" s="35"/>
      <c r="T11025" s="147"/>
    </row>
    <row r="11026">
      <c r="A11026" s="147"/>
      <c r="B11026" s="64"/>
      <c r="C11026" s="147" t="s">
        <v>217</v>
      </c>
      <c r="E11026" s="161"/>
      <c r="F11026" s="162"/>
      <c r="G11026" s="147"/>
      <c r="H11026" s="146"/>
      <c r="J11026" s="146"/>
      <c r="L11026" s="150"/>
      <c r="N11026" s="163"/>
      <c r="O11026" s="146"/>
      <c r="P11026" s="146"/>
      <c r="Q11026" s="146"/>
      <c r="R11026" s="34"/>
      <c r="S11026" s="35"/>
      <c r="T11026" s="147"/>
    </row>
    <row r="11027">
      <c r="A11027" s="147"/>
      <c r="B11027" s="64"/>
      <c r="C11027" s="147" t="s">
        <v>217</v>
      </c>
      <c r="E11027" s="161"/>
      <c r="F11027" s="162"/>
      <c r="G11027" s="147"/>
      <c r="H11027" s="146"/>
      <c r="J11027" s="146"/>
      <c r="L11027" s="150"/>
      <c r="N11027" s="163"/>
      <c r="O11027" s="146"/>
      <c r="P11027" s="146"/>
      <c r="Q11027" s="146"/>
      <c r="R11027" s="34"/>
      <c r="S11027" s="35"/>
      <c r="T11027" s="147"/>
    </row>
    <row r="11028">
      <c r="A11028" s="147"/>
      <c r="B11028" s="64"/>
      <c r="C11028" s="147" t="s">
        <v>217</v>
      </c>
      <c r="E11028" s="161"/>
      <c r="F11028" s="162"/>
      <c r="G11028" s="147"/>
      <c r="H11028" s="146"/>
      <c r="J11028" s="146"/>
      <c r="L11028" s="150"/>
      <c r="N11028" s="163"/>
      <c r="O11028" s="146"/>
      <c r="P11028" s="146"/>
      <c r="Q11028" s="146"/>
      <c r="R11028" s="34"/>
      <c r="S11028" s="35"/>
      <c r="T11028" s="147"/>
    </row>
    <row r="11029">
      <c r="A11029" s="147"/>
      <c r="B11029" s="64"/>
      <c r="C11029" s="147" t="s">
        <v>217</v>
      </c>
      <c r="E11029" s="161"/>
      <c r="F11029" s="162"/>
      <c r="G11029" s="147"/>
      <c r="H11029" s="146"/>
      <c r="J11029" s="146"/>
      <c r="L11029" s="150"/>
      <c r="N11029" s="163"/>
      <c r="O11029" s="146"/>
      <c r="P11029" s="146"/>
      <c r="Q11029" s="146"/>
      <c r="R11029" s="34"/>
      <c r="S11029" s="35"/>
      <c r="T11029" s="147"/>
    </row>
    <row r="11030">
      <c r="A11030" s="147"/>
      <c r="B11030" s="64"/>
      <c r="C11030" s="147" t="s">
        <v>217</v>
      </c>
      <c r="E11030" s="161"/>
      <c r="F11030" s="162"/>
      <c r="G11030" s="147"/>
      <c r="H11030" s="146"/>
      <c r="J11030" s="146"/>
      <c r="L11030" s="150"/>
      <c r="N11030" s="163"/>
      <c r="O11030" s="146"/>
      <c r="P11030" s="146"/>
      <c r="Q11030" s="146"/>
      <c r="R11030" s="34"/>
      <c r="S11030" s="35"/>
      <c r="T11030" s="147"/>
    </row>
    <row r="11031">
      <c r="A11031" s="147"/>
      <c r="B11031" s="64"/>
      <c r="C11031" s="147" t="s">
        <v>217</v>
      </c>
      <c r="E11031" s="161"/>
      <c r="F11031" s="162"/>
      <c r="G11031" s="147"/>
      <c r="H11031" s="146"/>
      <c r="J11031" s="146"/>
      <c r="L11031" s="150"/>
      <c r="N11031" s="163"/>
      <c r="O11031" s="146"/>
      <c r="P11031" s="146"/>
      <c r="Q11031" s="146"/>
      <c r="R11031" s="34"/>
      <c r="S11031" s="35"/>
      <c r="T11031" s="147"/>
    </row>
    <row r="11032">
      <c r="A11032" s="147"/>
      <c r="B11032" s="64"/>
      <c r="C11032" s="147" t="s">
        <v>217</v>
      </c>
      <c r="E11032" s="161"/>
      <c r="F11032" s="162"/>
      <c r="G11032" s="147"/>
      <c r="H11032" s="146"/>
      <c r="J11032" s="146"/>
      <c r="L11032" s="150"/>
      <c r="N11032" s="163"/>
      <c r="O11032" s="146"/>
      <c r="P11032" s="146"/>
      <c r="Q11032" s="146"/>
      <c r="R11032" s="34"/>
      <c r="S11032" s="35"/>
      <c r="T11032" s="147"/>
    </row>
    <row r="11033">
      <c r="A11033" s="147"/>
      <c r="B11033" s="64"/>
      <c r="C11033" s="147" t="s">
        <v>217</v>
      </c>
      <c r="E11033" s="161"/>
      <c r="F11033" s="162"/>
      <c r="G11033" s="147"/>
      <c r="H11033" s="146"/>
      <c r="J11033" s="146"/>
      <c r="L11033" s="150"/>
      <c r="N11033" s="163"/>
      <c r="O11033" s="146"/>
      <c r="P11033" s="146"/>
      <c r="Q11033" s="146"/>
      <c r="R11033" s="34"/>
      <c r="S11033" s="35"/>
      <c r="T11033" s="147"/>
    </row>
    <row r="11034">
      <c r="A11034" s="147"/>
      <c r="B11034" s="64"/>
      <c r="C11034" s="147" t="s">
        <v>217</v>
      </c>
      <c r="E11034" s="161"/>
      <c r="F11034" s="162"/>
      <c r="G11034" s="147"/>
      <c r="H11034" s="146"/>
      <c r="J11034" s="146"/>
      <c r="L11034" s="150"/>
      <c r="N11034" s="163"/>
      <c r="O11034" s="146"/>
      <c r="P11034" s="146"/>
      <c r="Q11034" s="146"/>
      <c r="R11034" s="34"/>
      <c r="S11034" s="35"/>
      <c r="T11034" s="147"/>
    </row>
    <row r="11035">
      <c r="A11035" s="147"/>
      <c r="B11035" s="64"/>
      <c r="C11035" s="147" t="s">
        <v>217</v>
      </c>
      <c r="E11035" s="161"/>
      <c r="F11035" s="162"/>
      <c r="G11035" s="147"/>
      <c r="H11035" s="146"/>
      <c r="J11035" s="146"/>
      <c r="L11035" s="150"/>
      <c r="N11035" s="163"/>
      <c r="O11035" s="146"/>
      <c r="P11035" s="146"/>
      <c r="Q11035" s="146"/>
      <c r="R11035" s="34"/>
      <c r="S11035" s="35"/>
      <c r="T11035" s="147"/>
    </row>
    <row r="11036">
      <c r="A11036" s="147"/>
      <c r="B11036" s="64"/>
      <c r="C11036" s="147" t="s">
        <v>217</v>
      </c>
      <c r="E11036" s="161"/>
      <c r="F11036" s="162"/>
      <c r="G11036" s="147"/>
      <c r="H11036" s="146"/>
      <c r="J11036" s="146"/>
      <c r="L11036" s="150"/>
      <c r="N11036" s="163"/>
      <c r="O11036" s="146"/>
      <c r="P11036" s="146"/>
      <c r="Q11036" s="146"/>
      <c r="R11036" s="34"/>
      <c r="S11036" s="35"/>
      <c r="T11036" s="147"/>
    </row>
    <row r="11037">
      <c r="A11037" s="147"/>
      <c r="B11037" s="64"/>
      <c r="C11037" s="147" t="s">
        <v>217</v>
      </c>
      <c r="E11037" s="161"/>
      <c r="F11037" s="162"/>
      <c r="G11037" s="147"/>
      <c r="H11037" s="146"/>
      <c r="J11037" s="146"/>
      <c r="L11037" s="150"/>
      <c r="N11037" s="163"/>
      <c r="O11037" s="146"/>
      <c r="P11037" s="146"/>
      <c r="Q11037" s="146"/>
      <c r="R11037" s="34"/>
      <c r="S11037" s="35"/>
      <c r="T11037" s="147"/>
    </row>
    <row r="11038">
      <c r="A11038" s="147"/>
      <c r="B11038" s="64"/>
      <c r="C11038" s="147" t="s">
        <v>217</v>
      </c>
      <c r="E11038" s="161"/>
      <c r="F11038" s="162"/>
      <c r="G11038" s="147"/>
      <c r="H11038" s="146"/>
      <c r="J11038" s="146"/>
      <c r="L11038" s="150"/>
      <c r="N11038" s="163"/>
      <c r="O11038" s="146"/>
      <c r="P11038" s="146"/>
      <c r="Q11038" s="146"/>
      <c r="R11038" s="34"/>
      <c r="S11038" s="35"/>
      <c r="T11038" s="147"/>
    </row>
    <row r="11039">
      <c r="A11039" s="147"/>
      <c r="B11039" s="64"/>
      <c r="C11039" s="147" t="s">
        <v>217</v>
      </c>
      <c r="E11039" s="161"/>
      <c r="F11039" s="162"/>
      <c r="G11039" s="147"/>
      <c r="H11039" s="146"/>
      <c r="J11039" s="146"/>
      <c r="L11039" s="150"/>
      <c r="N11039" s="163"/>
      <c r="O11039" s="146"/>
      <c r="P11039" s="146"/>
      <c r="Q11039" s="146"/>
      <c r="R11039" s="34"/>
      <c r="S11039" s="35"/>
      <c r="T11039" s="147"/>
    </row>
    <row r="11040">
      <c r="A11040" s="147"/>
      <c r="B11040" s="64"/>
      <c r="C11040" s="147" t="s">
        <v>217</v>
      </c>
      <c r="E11040" s="161"/>
      <c r="F11040" s="162"/>
      <c r="G11040" s="147"/>
      <c r="H11040" s="146"/>
      <c r="J11040" s="146"/>
      <c r="L11040" s="150"/>
      <c r="N11040" s="163"/>
      <c r="O11040" s="146"/>
      <c r="P11040" s="146"/>
      <c r="Q11040" s="146"/>
      <c r="R11040" s="34"/>
      <c r="S11040" s="35"/>
      <c r="T11040" s="147"/>
    </row>
    <row r="11041">
      <c r="A11041" s="147"/>
      <c r="B11041" s="64"/>
      <c r="C11041" s="147" t="s">
        <v>217</v>
      </c>
      <c r="E11041" s="161"/>
      <c r="F11041" s="162"/>
      <c r="G11041" s="147"/>
      <c r="H11041" s="146"/>
      <c r="J11041" s="146"/>
      <c r="L11041" s="150"/>
      <c r="N11041" s="163"/>
      <c r="O11041" s="146"/>
      <c r="P11041" s="146"/>
      <c r="Q11041" s="146"/>
      <c r="R11041" s="34"/>
      <c r="S11041" s="35"/>
      <c r="T11041" s="147"/>
    </row>
    <row r="11042">
      <c r="A11042" s="147"/>
      <c r="B11042" s="64"/>
      <c r="C11042" s="147" t="s">
        <v>217</v>
      </c>
      <c r="E11042" s="161"/>
      <c r="F11042" s="162"/>
      <c r="G11042" s="147"/>
      <c r="H11042" s="146"/>
      <c r="J11042" s="146"/>
      <c r="L11042" s="150"/>
      <c r="N11042" s="163"/>
      <c r="O11042" s="146"/>
      <c r="P11042" s="146"/>
      <c r="Q11042" s="146"/>
      <c r="R11042" s="34"/>
      <c r="S11042" s="35"/>
      <c r="T11042" s="147"/>
    </row>
    <row r="11043">
      <c r="A11043" s="147"/>
      <c r="B11043" s="64"/>
      <c r="C11043" s="147" t="s">
        <v>217</v>
      </c>
      <c r="E11043" s="161"/>
      <c r="F11043" s="162"/>
      <c r="G11043" s="147"/>
      <c r="H11043" s="146"/>
      <c r="J11043" s="146"/>
      <c r="L11043" s="150"/>
      <c r="N11043" s="163"/>
      <c r="O11043" s="146"/>
      <c r="P11043" s="146"/>
      <c r="Q11043" s="146"/>
      <c r="R11043" s="34"/>
      <c r="S11043" s="35"/>
      <c r="T11043" s="147"/>
    </row>
    <row r="11044">
      <c r="A11044" s="147"/>
      <c r="B11044" s="64"/>
      <c r="C11044" s="147" t="s">
        <v>217</v>
      </c>
      <c r="E11044" s="161"/>
      <c r="F11044" s="162"/>
      <c r="G11044" s="147"/>
      <c r="H11044" s="146"/>
      <c r="J11044" s="146"/>
      <c r="L11044" s="150"/>
      <c r="N11044" s="163"/>
      <c r="O11044" s="146"/>
      <c r="P11044" s="146"/>
      <c r="Q11044" s="146"/>
      <c r="R11044" s="34"/>
      <c r="S11044" s="35"/>
      <c r="T11044" s="147"/>
    </row>
    <row r="11045">
      <c r="A11045" s="147"/>
      <c r="B11045" s="64"/>
      <c r="C11045" s="147" t="s">
        <v>217</v>
      </c>
      <c r="E11045" s="161"/>
      <c r="F11045" s="162"/>
      <c r="G11045" s="147"/>
      <c r="H11045" s="146"/>
      <c r="J11045" s="146"/>
      <c r="L11045" s="150"/>
      <c r="N11045" s="163"/>
      <c r="O11045" s="146"/>
      <c r="P11045" s="146"/>
      <c r="Q11045" s="146"/>
      <c r="R11045" s="34"/>
      <c r="S11045" s="35"/>
      <c r="T11045" s="147"/>
    </row>
    <row r="11046">
      <c r="A11046" s="147"/>
      <c r="B11046" s="64"/>
      <c r="C11046" s="147" t="s">
        <v>217</v>
      </c>
      <c r="E11046" s="161"/>
      <c r="F11046" s="162"/>
      <c r="G11046" s="147"/>
      <c r="H11046" s="146"/>
      <c r="J11046" s="146"/>
      <c r="L11046" s="150"/>
      <c r="N11046" s="163"/>
      <c r="O11046" s="146"/>
      <c r="P11046" s="146"/>
      <c r="Q11046" s="146"/>
      <c r="R11046" s="34"/>
      <c r="S11046" s="35"/>
      <c r="T11046" s="147"/>
    </row>
    <row r="11047">
      <c r="A11047" s="147"/>
      <c r="B11047" s="64"/>
      <c r="C11047" s="147" t="s">
        <v>217</v>
      </c>
      <c r="E11047" s="161"/>
      <c r="F11047" s="162"/>
      <c r="G11047" s="147"/>
      <c r="H11047" s="146"/>
      <c r="J11047" s="146"/>
      <c r="L11047" s="150"/>
      <c r="N11047" s="163"/>
      <c r="O11047" s="146"/>
      <c r="P11047" s="146"/>
      <c r="Q11047" s="146"/>
      <c r="R11047" s="34"/>
      <c r="S11047" s="35"/>
      <c r="T11047" s="147"/>
    </row>
    <row r="11048">
      <c r="A11048" s="147"/>
      <c r="B11048" s="64"/>
      <c r="C11048" s="147" t="s">
        <v>217</v>
      </c>
      <c r="E11048" s="161"/>
      <c r="F11048" s="162"/>
      <c r="G11048" s="147"/>
      <c r="H11048" s="146"/>
      <c r="J11048" s="146"/>
      <c r="L11048" s="150"/>
      <c r="N11048" s="163"/>
      <c r="O11048" s="146"/>
      <c r="P11048" s="146"/>
      <c r="Q11048" s="146"/>
      <c r="R11048" s="34"/>
      <c r="S11048" s="35"/>
      <c r="T11048" s="147"/>
    </row>
    <row r="11049">
      <c r="A11049" s="147"/>
      <c r="B11049" s="64"/>
      <c r="C11049" s="147" t="s">
        <v>217</v>
      </c>
      <c r="E11049" s="161"/>
      <c r="F11049" s="162"/>
      <c r="G11049" s="147"/>
      <c r="H11049" s="146"/>
      <c r="J11049" s="146"/>
      <c r="L11049" s="150"/>
      <c r="N11049" s="163"/>
      <c r="O11049" s="146"/>
      <c r="P11049" s="146"/>
      <c r="Q11049" s="146"/>
      <c r="R11049" s="34"/>
      <c r="S11049" s="35"/>
      <c r="T11049" s="147"/>
    </row>
    <row r="11050">
      <c r="A11050" s="147"/>
      <c r="B11050" s="64"/>
      <c r="C11050" s="147" t="s">
        <v>217</v>
      </c>
      <c r="E11050" s="161"/>
      <c r="F11050" s="162"/>
      <c r="G11050" s="147"/>
      <c r="H11050" s="146"/>
      <c r="J11050" s="146"/>
      <c r="L11050" s="150"/>
      <c r="N11050" s="163"/>
      <c r="O11050" s="146"/>
      <c r="P11050" s="146"/>
      <c r="Q11050" s="146"/>
      <c r="R11050" s="34"/>
      <c r="S11050" s="35"/>
      <c r="T11050" s="147"/>
    </row>
    <row r="11051">
      <c r="A11051" s="147"/>
      <c r="B11051" s="64"/>
      <c r="C11051" s="147" t="s">
        <v>217</v>
      </c>
      <c r="E11051" s="161"/>
      <c r="F11051" s="162"/>
      <c r="G11051" s="147"/>
      <c r="H11051" s="146"/>
      <c r="J11051" s="146"/>
      <c r="L11051" s="150"/>
      <c r="N11051" s="163"/>
      <c r="O11051" s="146"/>
      <c r="P11051" s="146"/>
      <c r="Q11051" s="146"/>
      <c r="R11051" s="34"/>
      <c r="S11051" s="35"/>
      <c r="T11051" s="147"/>
    </row>
    <row r="11052">
      <c r="A11052" s="147"/>
      <c r="B11052" s="64"/>
      <c r="C11052" s="147" t="s">
        <v>217</v>
      </c>
      <c r="E11052" s="161"/>
      <c r="F11052" s="162"/>
      <c r="G11052" s="147"/>
      <c r="H11052" s="146"/>
      <c r="J11052" s="146"/>
      <c r="L11052" s="150"/>
      <c r="N11052" s="163"/>
      <c r="O11052" s="146"/>
      <c r="P11052" s="146"/>
      <c r="Q11052" s="146"/>
      <c r="R11052" s="34"/>
      <c r="S11052" s="35"/>
      <c r="T11052" s="147"/>
    </row>
    <row r="11053">
      <c r="A11053" s="147"/>
      <c r="B11053" s="64"/>
      <c r="C11053" s="147" t="s">
        <v>217</v>
      </c>
      <c r="E11053" s="161"/>
      <c r="F11053" s="162"/>
      <c r="G11053" s="147"/>
      <c r="H11053" s="146"/>
      <c r="J11053" s="146"/>
      <c r="L11053" s="150"/>
      <c r="N11053" s="163"/>
      <c r="O11053" s="146"/>
      <c r="P11053" s="146"/>
      <c r="Q11053" s="146"/>
      <c r="R11053" s="34"/>
      <c r="S11053" s="35"/>
      <c r="T11053" s="147"/>
    </row>
    <row r="11054">
      <c r="A11054" s="147"/>
      <c r="B11054" s="64"/>
      <c r="C11054" s="147" t="s">
        <v>217</v>
      </c>
      <c r="E11054" s="161"/>
      <c r="F11054" s="162"/>
      <c r="G11054" s="147"/>
      <c r="H11054" s="146"/>
      <c r="J11054" s="146"/>
      <c r="L11054" s="150"/>
      <c r="N11054" s="163"/>
      <c r="O11054" s="146"/>
      <c r="P11054" s="146"/>
      <c r="Q11054" s="146"/>
      <c r="R11054" s="34"/>
      <c r="S11054" s="35"/>
      <c r="T11054" s="147"/>
    </row>
    <row r="11055">
      <c r="A11055" s="147"/>
      <c r="B11055" s="64"/>
      <c r="C11055" s="147" t="s">
        <v>217</v>
      </c>
      <c r="E11055" s="161"/>
      <c r="F11055" s="162"/>
      <c r="G11055" s="147"/>
      <c r="H11055" s="146"/>
      <c r="J11055" s="146"/>
      <c r="L11055" s="150"/>
      <c r="N11055" s="163"/>
      <c r="O11055" s="146"/>
      <c r="P11055" s="146"/>
      <c r="Q11055" s="146"/>
      <c r="R11055" s="34"/>
      <c r="S11055" s="35"/>
      <c r="T11055" s="147"/>
    </row>
    <row r="11056">
      <c r="A11056" s="147"/>
      <c r="B11056" s="64"/>
      <c r="C11056" s="147" t="s">
        <v>217</v>
      </c>
      <c r="E11056" s="161"/>
      <c r="F11056" s="162"/>
      <c r="G11056" s="147"/>
      <c r="H11056" s="146"/>
      <c r="J11056" s="146"/>
      <c r="L11056" s="150"/>
      <c r="N11056" s="163"/>
      <c r="O11056" s="146"/>
      <c r="P11056" s="146"/>
      <c r="Q11056" s="146"/>
      <c r="R11056" s="34"/>
      <c r="S11056" s="35"/>
      <c r="T11056" s="147"/>
    </row>
    <row r="11057">
      <c r="A11057" s="147"/>
      <c r="B11057" s="64"/>
      <c r="C11057" s="147" t="s">
        <v>217</v>
      </c>
      <c r="E11057" s="161"/>
      <c r="F11057" s="162"/>
      <c r="G11057" s="147"/>
      <c r="H11057" s="146"/>
      <c r="J11057" s="146"/>
      <c r="L11057" s="150"/>
      <c r="N11057" s="163"/>
      <c r="O11057" s="146"/>
      <c r="P11057" s="146"/>
      <c r="Q11057" s="146"/>
      <c r="R11057" s="34"/>
      <c r="S11057" s="35"/>
      <c r="T11057" s="147"/>
    </row>
    <row r="11058">
      <c r="A11058" s="147"/>
      <c r="B11058" s="64"/>
      <c r="C11058" s="147" t="s">
        <v>217</v>
      </c>
      <c r="E11058" s="161"/>
      <c r="F11058" s="162"/>
      <c r="G11058" s="147"/>
      <c r="H11058" s="146"/>
      <c r="J11058" s="146"/>
      <c r="L11058" s="150"/>
      <c r="N11058" s="163"/>
      <c r="O11058" s="146"/>
      <c r="P11058" s="146"/>
      <c r="Q11058" s="146"/>
      <c r="R11058" s="34"/>
      <c r="S11058" s="35"/>
      <c r="T11058" s="147"/>
    </row>
    <row r="11059">
      <c r="A11059" s="147"/>
      <c r="B11059" s="64"/>
      <c r="C11059" s="147" t="s">
        <v>217</v>
      </c>
      <c r="E11059" s="161"/>
      <c r="F11059" s="162"/>
      <c r="G11059" s="147"/>
      <c r="H11059" s="146"/>
      <c r="J11059" s="146"/>
      <c r="L11059" s="150"/>
      <c r="N11059" s="163"/>
      <c r="O11059" s="146"/>
      <c r="P11059" s="146"/>
      <c r="Q11059" s="146"/>
      <c r="R11059" s="34"/>
      <c r="S11059" s="35"/>
      <c r="T11059" s="147"/>
    </row>
    <row r="11060">
      <c r="A11060" s="147"/>
      <c r="B11060" s="64"/>
      <c r="C11060" s="147" t="s">
        <v>217</v>
      </c>
      <c r="E11060" s="161"/>
      <c r="F11060" s="162"/>
      <c r="G11060" s="147"/>
      <c r="H11060" s="146"/>
      <c r="J11060" s="146"/>
      <c r="L11060" s="150"/>
      <c r="N11060" s="163"/>
      <c r="O11060" s="146"/>
      <c r="P11060" s="146"/>
      <c r="Q11060" s="146"/>
      <c r="R11060" s="34"/>
      <c r="S11060" s="35"/>
      <c r="T11060" s="147"/>
    </row>
    <row r="11061">
      <c r="A11061" s="147"/>
      <c r="B11061" s="64"/>
      <c r="C11061" s="147" t="s">
        <v>217</v>
      </c>
      <c r="E11061" s="161"/>
      <c r="F11061" s="162"/>
      <c r="G11061" s="147"/>
      <c r="H11061" s="146"/>
      <c r="J11061" s="146"/>
      <c r="L11061" s="150"/>
      <c r="N11061" s="163"/>
      <c r="O11061" s="146"/>
      <c r="P11061" s="146"/>
      <c r="Q11061" s="146"/>
      <c r="R11061" s="34"/>
      <c r="S11061" s="35"/>
      <c r="T11061" s="147"/>
    </row>
    <row r="11062">
      <c r="A11062" s="147"/>
      <c r="B11062" s="64"/>
      <c r="C11062" s="147" t="s">
        <v>217</v>
      </c>
      <c r="E11062" s="161"/>
      <c r="F11062" s="162"/>
      <c r="G11062" s="147"/>
      <c r="H11062" s="146"/>
      <c r="J11062" s="146"/>
      <c r="L11062" s="150"/>
      <c r="N11062" s="163"/>
      <c r="O11062" s="146"/>
      <c r="P11062" s="146"/>
      <c r="Q11062" s="146"/>
      <c r="R11062" s="34"/>
      <c r="S11062" s="35"/>
      <c r="T11062" s="147"/>
    </row>
    <row r="11063">
      <c r="A11063" s="147"/>
      <c r="B11063" s="64"/>
      <c r="C11063" s="147" t="s">
        <v>217</v>
      </c>
      <c r="E11063" s="161"/>
      <c r="F11063" s="162"/>
      <c r="G11063" s="147"/>
      <c r="H11063" s="146"/>
      <c r="J11063" s="146"/>
      <c r="L11063" s="150"/>
      <c r="N11063" s="163"/>
      <c r="O11063" s="146"/>
      <c r="P11063" s="146"/>
      <c r="Q11063" s="146"/>
      <c r="R11063" s="34"/>
      <c r="S11063" s="35"/>
      <c r="T11063" s="147"/>
    </row>
    <row r="11064">
      <c r="A11064" s="147"/>
      <c r="B11064" s="64"/>
      <c r="C11064" s="147" t="s">
        <v>217</v>
      </c>
      <c r="E11064" s="161"/>
      <c r="F11064" s="162"/>
      <c r="G11064" s="147"/>
      <c r="H11064" s="146"/>
      <c r="J11064" s="146"/>
      <c r="L11064" s="150"/>
      <c r="N11064" s="163"/>
      <c r="O11064" s="146"/>
      <c r="P11064" s="146"/>
      <c r="Q11064" s="146"/>
      <c r="R11064" s="34"/>
      <c r="S11064" s="35"/>
      <c r="T11064" s="147"/>
    </row>
    <row r="11065">
      <c r="A11065" s="147"/>
      <c r="B11065" s="64"/>
      <c r="C11065" s="147" t="s">
        <v>217</v>
      </c>
      <c r="E11065" s="161"/>
      <c r="F11065" s="162"/>
      <c r="G11065" s="147"/>
      <c r="H11065" s="146"/>
      <c r="J11065" s="146"/>
      <c r="L11065" s="150"/>
      <c r="N11065" s="163"/>
      <c r="O11065" s="146"/>
      <c r="P11065" s="146"/>
      <c r="Q11065" s="146"/>
      <c r="R11065" s="34"/>
      <c r="S11065" s="35"/>
      <c r="T11065" s="147"/>
    </row>
    <row r="11066">
      <c r="A11066" s="147"/>
      <c r="B11066" s="64"/>
      <c r="C11066" s="147" t="s">
        <v>217</v>
      </c>
      <c r="E11066" s="161"/>
      <c r="F11066" s="162"/>
      <c r="G11066" s="147"/>
      <c r="H11066" s="146"/>
      <c r="J11066" s="146"/>
      <c r="L11066" s="150"/>
      <c r="N11066" s="163"/>
      <c r="O11066" s="146"/>
      <c r="P11066" s="146"/>
      <c r="Q11066" s="146"/>
      <c r="R11066" s="34"/>
      <c r="S11066" s="35"/>
      <c r="T11066" s="147"/>
    </row>
    <row r="11067">
      <c r="A11067" s="147"/>
      <c r="B11067" s="64"/>
      <c r="C11067" s="147" t="s">
        <v>217</v>
      </c>
      <c r="E11067" s="161"/>
      <c r="F11067" s="162"/>
      <c r="G11067" s="147"/>
      <c r="H11067" s="146"/>
      <c r="J11067" s="146"/>
      <c r="L11067" s="150"/>
      <c r="N11067" s="163"/>
      <c r="O11067" s="146"/>
      <c r="P11067" s="146"/>
      <c r="Q11067" s="146"/>
      <c r="R11067" s="34"/>
      <c r="S11067" s="35"/>
      <c r="T11067" s="147"/>
    </row>
    <row r="11068">
      <c r="A11068" s="147"/>
      <c r="B11068" s="64"/>
      <c r="C11068" s="147" t="s">
        <v>217</v>
      </c>
      <c r="E11068" s="161"/>
      <c r="F11068" s="162"/>
      <c r="G11068" s="147"/>
      <c r="H11068" s="146"/>
      <c r="J11068" s="146"/>
      <c r="L11068" s="150"/>
      <c r="N11068" s="163"/>
      <c r="O11068" s="146"/>
      <c r="P11068" s="146"/>
      <c r="Q11068" s="146"/>
      <c r="R11068" s="34"/>
      <c r="S11068" s="35"/>
      <c r="T11068" s="147"/>
    </row>
    <row r="11069">
      <c r="A11069" s="147"/>
      <c r="B11069" s="64"/>
      <c r="C11069" s="147" t="s">
        <v>217</v>
      </c>
      <c r="E11069" s="161"/>
      <c r="F11069" s="162"/>
      <c r="G11069" s="147"/>
      <c r="H11069" s="146"/>
      <c r="J11069" s="146"/>
      <c r="L11069" s="150"/>
      <c r="N11069" s="163"/>
      <c r="O11069" s="146"/>
      <c r="P11069" s="146"/>
      <c r="Q11069" s="146"/>
      <c r="R11069" s="34"/>
      <c r="S11069" s="35"/>
      <c r="T11069" s="147"/>
    </row>
    <row r="11070">
      <c r="A11070" s="147"/>
      <c r="B11070" s="64"/>
      <c r="C11070" s="147" t="s">
        <v>217</v>
      </c>
      <c r="E11070" s="161"/>
      <c r="F11070" s="162"/>
      <c r="G11070" s="147"/>
      <c r="H11070" s="146"/>
      <c r="J11070" s="146"/>
      <c r="L11070" s="150"/>
      <c r="N11070" s="163"/>
      <c r="O11070" s="146"/>
      <c r="P11070" s="146"/>
      <c r="Q11070" s="146"/>
      <c r="R11070" s="34"/>
      <c r="S11070" s="35"/>
      <c r="T11070" s="147"/>
    </row>
    <row r="11071">
      <c r="A11071" s="147"/>
      <c r="B11071" s="64"/>
      <c r="C11071" s="147" t="s">
        <v>217</v>
      </c>
      <c r="E11071" s="161"/>
      <c r="F11071" s="162"/>
      <c r="G11071" s="147"/>
      <c r="H11071" s="146"/>
      <c r="J11071" s="146"/>
      <c r="L11071" s="150"/>
      <c r="N11071" s="163"/>
      <c r="O11071" s="146"/>
      <c r="P11071" s="146"/>
      <c r="Q11071" s="146"/>
      <c r="R11071" s="34"/>
      <c r="S11071" s="35"/>
      <c r="T11071" s="147"/>
    </row>
    <row r="11072">
      <c r="A11072" s="147"/>
      <c r="B11072" s="64"/>
      <c r="C11072" s="147" t="s">
        <v>217</v>
      </c>
      <c r="E11072" s="161"/>
      <c r="F11072" s="162"/>
      <c r="G11072" s="147"/>
      <c r="H11072" s="146"/>
      <c r="J11072" s="146"/>
      <c r="L11072" s="150"/>
      <c r="N11072" s="163"/>
      <c r="O11072" s="146"/>
      <c r="P11072" s="146"/>
      <c r="Q11072" s="146"/>
      <c r="R11072" s="34"/>
      <c r="S11072" s="35"/>
      <c r="T11072" s="147"/>
    </row>
    <row r="11073">
      <c r="A11073" s="147"/>
      <c r="B11073" s="64"/>
      <c r="C11073" s="147" t="s">
        <v>217</v>
      </c>
      <c r="E11073" s="161"/>
      <c r="F11073" s="162"/>
      <c r="G11073" s="147"/>
      <c r="H11073" s="146"/>
      <c r="J11073" s="146"/>
      <c r="L11073" s="150"/>
      <c r="N11073" s="163"/>
      <c r="O11073" s="146"/>
      <c r="P11073" s="146"/>
      <c r="Q11073" s="146"/>
      <c r="R11073" s="34"/>
      <c r="S11073" s="35"/>
      <c r="T11073" s="147"/>
    </row>
    <row r="11074">
      <c r="A11074" s="147"/>
      <c r="B11074" s="64"/>
      <c r="C11074" s="147" t="s">
        <v>217</v>
      </c>
      <c r="E11074" s="161"/>
      <c r="F11074" s="162"/>
      <c r="G11074" s="147"/>
      <c r="H11074" s="146"/>
      <c r="J11074" s="146"/>
      <c r="L11074" s="150"/>
      <c r="N11074" s="163"/>
      <c r="O11074" s="146"/>
      <c r="P11074" s="146"/>
      <c r="Q11074" s="146"/>
      <c r="R11074" s="34"/>
      <c r="S11074" s="35"/>
      <c r="T11074" s="147"/>
    </row>
    <row r="11075">
      <c r="A11075" s="147"/>
      <c r="B11075" s="64"/>
      <c r="C11075" s="147" t="s">
        <v>217</v>
      </c>
      <c r="E11075" s="161"/>
      <c r="F11075" s="162"/>
      <c r="G11075" s="147"/>
      <c r="H11075" s="146"/>
      <c r="J11075" s="146"/>
      <c r="L11075" s="150"/>
      <c r="N11075" s="163"/>
      <c r="O11075" s="146"/>
      <c r="P11075" s="146"/>
      <c r="Q11075" s="146"/>
      <c r="R11075" s="34"/>
      <c r="S11075" s="35"/>
      <c r="T11075" s="147"/>
    </row>
    <row r="11076">
      <c r="A11076" s="147"/>
      <c r="B11076" s="64"/>
      <c r="C11076" s="147" t="s">
        <v>217</v>
      </c>
      <c r="E11076" s="161"/>
      <c r="F11076" s="162"/>
      <c r="G11076" s="147"/>
      <c r="H11076" s="146"/>
      <c r="J11076" s="146"/>
      <c r="L11076" s="150"/>
      <c r="N11076" s="163"/>
      <c r="O11076" s="146"/>
      <c r="P11076" s="146"/>
      <c r="Q11076" s="146"/>
      <c r="R11076" s="34"/>
      <c r="S11076" s="35"/>
      <c r="T11076" s="147"/>
    </row>
    <row r="11077">
      <c r="A11077" s="147"/>
      <c r="B11077" s="64"/>
      <c r="C11077" s="147" t="s">
        <v>217</v>
      </c>
      <c r="E11077" s="161"/>
      <c r="F11077" s="162"/>
      <c r="G11077" s="147"/>
      <c r="H11077" s="146"/>
      <c r="J11077" s="146"/>
      <c r="L11077" s="150"/>
      <c r="N11077" s="163"/>
      <c r="O11077" s="146"/>
      <c r="P11077" s="146"/>
      <c r="Q11077" s="146"/>
      <c r="R11077" s="34"/>
      <c r="S11077" s="35"/>
      <c r="T11077" s="147"/>
    </row>
    <row r="11078">
      <c r="A11078" s="147"/>
      <c r="B11078" s="64"/>
      <c r="C11078" s="147" t="s">
        <v>217</v>
      </c>
      <c r="E11078" s="161"/>
      <c r="F11078" s="162"/>
      <c r="G11078" s="147"/>
      <c r="H11078" s="146"/>
      <c r="J11078" s="146"/>
      <c r="L11078" s="150"/>
      <c r="N11078" s="163"/>
      <c r="O11078" s="146"/>
      <c r="P11078" s="146"/>
      <c r="Q11078" s="146"/>
      <c r="R11078" s="34"/>
      <c r="S11078" s="35"/>
      <c r="T11078" s="147"/>
    </row>
    <row r="11079">
      <c r="A11079" s="147"/>
      <c r="B11079" s="64"/>
      <c r="C11079" s="147" t="s">
        <v>217</v>
      </c>
      <c r="E11079" s="161"/>
      <c r="F11079" s="162"/>
      <c r="G11079" s="147"/>
      <c r="H11079" s="146"/>
      <c r="J11079" s="146"/>
      <c r="L11079" s="150"/>
      <c r="N11079" s="163"/>
      <c r="O11079" s="146"/>
      <c r="P11079" s="146"/>
      <c r="Q11079" s="146"/>
      <c r="R11079" s="34"/>
      <c r="S11079" s="35"/>
      <c r="T11079" s="147"/>
    </row>
    <row r="11080">
      <c r="A11080" s="147"/>
      <c r="B11080" s="64"/>
      <c r="C11080" s="147" t="s">
        <v>217</v>
      </c>
      <c r="E11080" s="161"/>
      <c r="F11080" s="162"/>
      <c r="G11080" s="147"/>
      <c r="H11080" s="146"/>
      <c r="J11080" s="146"/>
      <c r="L11080" s="150"/>
      <c r="N11080" s="163"/>
      <c r="O11080" s="146"/>
      <c r="P11080" s="146"/>
      <c r="Q11080" s="146"/>
      <c r="R11080" s="34"/>
      <c r="S11080" s="35"/>
      <c r="T11080" s="147"/>
    </row>
    <row r="11081">
      <c r="A11081" s="147"/>
      <c r="B11081" s="64"/>
      <c r="C11081" s="147" t="s">
        <v>217</v>
      </c>
      <c r="E11081" s="161"/>
      <c r="F11081" s="162"/>
      <c r="G11081" s="147"/>
      <c r="H11081" s="146"/>
      <c r="J11081" s="146"/>
      <c r="L11081" s="150"/>
      <c r="N11081" s="163"/>
      <c r="O11081" s="146"/>
      <c r="P11081" s="146"/>
      <c r="Q11081" s="146"/>
      <c r="R11081" s="34"/>
      <c r="S11081" s="35"/>
      <c r="T11081" s="147"/>
    </row>
    <row r="11082">
      <c r="A11082" s="147"/>
      <c r="B11082" s="64"/>
      <c r="C11082" s="147" t="s">
        <v>217</v>
      </c>
      <c r="E11082" s="161"/>
      <c r="F11082" s="162"/>
      <c r="G11082" s="147"/>
      <c r="H11082" s="146"/>
      <c r="J11082" s="146"/>
      <c r="L11082" s="150"/>
      <c r="N11082" s="163"/>
      <c r="O11082" s="146"/>
      <c r="P11082" s="146"/>
      <c r="Q11082" s="146"/>
      <c r="R11082" s="34"/>
      <c r="S11082" s="35"/>
      <c r="T11082" s="147"/>
    </row>
    <row r="11083">
      <c r="A11083" s="147"/>
      <c r="B11083" s="64"/>
      <c r="C11083" s="147" t="s">
        <v>217</v>
      </c>
      <c r="E11083" s="161"/>
      <c r="F11083" s="162"/>
      <c r="G11083" s="147"/>
      <c r="H11083" s="146"/>
      <c r="J11083" s="146"/>
      <c r="L11083" s="150"/>
      <c r="N11083" s="163"/>
      <c r="O11083" s="146"/>
      <c r="P11083" s="146"/>
      <c r="Q11083" s="146"/>
      <c r="R11083" s="34"/>
      <c r="S11083" s="35"/>
      <c r="T11083" s="147"/>
    </row>
    <row r="11084">
      <c r="A11084" s="147"/>
      <c r="B11084" s="64"/>
      <c r="C11084" s="147" t="s">
        <v>217</v>
      </c>
      <c r="E11084" s="161"/>
      <c r="F11084" s="162"/>
      <c r="G11084" s="147"/>
      <c r="H11084" s="146"/>
      <c r="J11084" s="146"/>
      <c r="L11084" s="150"/>
      <c r="N11084" s="163"/>
      <c r="O11084" s="146"/>
      <c r="P11084" s="146"/>
      <c r="Q11084" s="146"/>
      <c r="R11084" s="34"/>
      <c r="S11084" s="35"/>
      <c r="T11084" s="147"/>
    </row>
    <row r="11085">
      <c r="A11085" s="147"/>
      <c r="B11085" s="64"/>
      <c r="C11085" s="147" t="s">
        <v>217</v>
      </c>
      <c r="E11085" s="161"/>
      <c r="F11085" s="162"/>
      <c r="G11085" s="147"/>
      <c r="H11085" s="146"/>
      <c r="J11085" s="146"/>
      <c r="L11085" s="150"/>
      <c r="N11085" s="163"/>
      <c r="O11085" s="146"/>
      <c r="P11085" s="146"/>
      <c r="Q11085" s="146"/>
      <c r="R11085" s="34"/>
      <c r="S11085" s="35"/>
      <c r="T11085" s="147"/>
    </row>
    <row r="11086">
      <c r="A11086" s="147"/>
      <c r="B11086" s="64"/>
      <c r="C11086" s="147" t="s">
        <v>217</v>
      </c>
      <c r="E11086" s="161"/>
      <c r="F11086" s="162"/>
      <c r="G11086" s="147"/>
      <c r="H11086" s="146"/>
      <c r="J11086" s="146"/>
      <c r="L11086" s="150"/>
      <c r="N11086" s="163"/>
      <c r="O11086" s="146"/>
      <c r="P11086" s="146"/>
      <c r="Q11086" s="146"/>
      <c r="R11086" s="34"/>
      <c r="S11086" s="35"/>
      <c r="T11086" s="147"/>
    </row>
    <row r="11087">
      <c r="A11087" s="147"/>
      <c r="B11087" s="64"/>
      <c r="C11087" s="147" t="s">
        <v>217</v>
      </c>
      <c r="E11087" s="161"/>
      <c r="F11087" s="162"/>
      <c r="G11087" s="147"/>
      <c r="H11087" s="146"/>
      <c r="J11087" s="146"/>
      <c r="L11087" s="150"/>
      <c r="N11087" s="163"/>
      <c r="O11087" s="146"/>
      <c r="P11087" s="146"/>
      <c r="Q11087" s="146"/>
      <c r="R11087" s="34"/>
      <c r="S11087" s="35"/>
      <c r="T11087" s="147"/>
    </row>
    <row r="11088">
      <c r="A11088" s="147"/>
      <c r="B11088" s="64"/>
      <c r="C11088" s="147" t="s">
        <v>217</v>
      </c>
      <c r="E11088" s="161"/>
      <c r="F11088" s="162"/>
      <c r="G11088" s="147"/>
      <c r="H11088" s="146"/>
      <c r="J11088" s="146"/>
      <c r="L11088" s="150"/>
      <c r="N11088" s="163"/>
      <c r="O11088" s="146"/>
      <c r="P11088" s="146"/>
      <c r="Q11088" s="146"/>
      <c r="R11088" s="34"/>
      <c r="S11088" s="35"/>
      <c r="T11088" s="147"/>
    </row>
    <row r="11089">
      <c r="A11089" s="147"/>
      <c r="B11089" s="64"/>
      <c r="C11089" s="147" t="s">
        <v>217</v>
      </c>
      <c r="E11089" s="161"/>
      <c r="F11089" s="162"/>
      <c r="G11089" s="147"/>
      <c r="H11089" s="146"/>
      <c r="J11089" s="146"/>
      <c r="L11089" s="150"/>
      <c r="N11089" s="163"/>
      <c r="O11089" s="146"/>
      <c r="P11089" s="146"/>
      <c r="Q11089" s="146"/>
      <c r="R11089" s="34"/>
      <c r="S11089" s="35"/>
      <c r="T11089" s="147"/>
    </row>
    <row r="11090">
      <c r="A11090" s="147"/>
      <c r="B11090" s="64"/>
      <c r="C11090" s="147" t="s">
        <v>217</v>
      </c>
      <c r="E11090" s="161"/>
      <c r="F11090" s="162"/>
      <c r="G11090" s="147"/>
      <c r="H11090" s="146"/>
      <c r="J11090" s="146"/>
      <c r="L11090" s="150"/>
      <c r="N11090" s="163"/>
      <c r="O11090" s="146"/>
      <c r="P11090" s="146"/>
      <c r="Q11090" s="146"/>
      <c r="R11090" s="34"/>
      <c r="S11090" s="35"/>
      <c r="T11090" s="147"/>
    </row>
    <row r="11091">
      <c r="A11091" s="147"/>
      <c r="B11091" s="64"/>
      <c r="C11091" s="147" t="s">
        <v>217</v>
      </c>
      <c r="E11091" s="161"/>
      <c r="F11091" s="162"/>
      <c r="G11091" s="147"/>
      <c r="H11091" s="146"/>
      <c r="J11091" s="146"/>
      <c r="L11091" s="150"/>
      <c r="N11091" s="163"/>
      <c r="O11091" s="146"/>
      <c r="P11091" s="146"/>
      <c r="Q11091" s="146"/>
      <c r="R11091" s="34"/>
      <c r="S11091" s="35"/>
      <c r="T11091" s="147"/>
    </row>
    <row r="11092">
      <c r="A11092" s="147"/>
      <c r="B11092" s="64"/>
      <c r="C11092" s="147" t="s">
        <v>217</v>
      </c>
      <c r="E11092" s="161"/>
      <c r="F11092" s="162"/>
      <c r="G11092" s="147"/>
      <c r="H11092" s="146"/>
      <c r="J11092" s="146"/>
      <c r="L11092" s="150"/>
      <c r="N11092" s="163"/>
      <c r="O11092" s="146"/>
      <c r="P11092" s="146"/>
      <c r="Q11092" s="146"/>
      <c r="R11092" s="34"/>
      <c r="S11092" s="35"/>
      <c r="T11092" s="147"/>
    </row>
    <row r="11093">
      <c r="A11093" s="147"/>
      <c r="B11093" s="64"/>
      <c r="C11093" s="147" t="s">
        <v>217</v>
      </c>
      <c r="E11093" s="161"/>
      <c r="F11093" s="162"/>
      <c r="G11093" s="147"/>
      <c r="H11093" s="146"/>
      <c r="J11093" s="146"/>
      <c r="L11093" s="150"/>
      <c r="N11093" s="163"/>
      <c r="O11093" s="146"/>
      <c r="P11093" s="146"/>
      <c r="Q11093" s="146"/>
      <c r="R11093" s="34"/>
      <c r="S11093" s="35"/>
      <c r="T11093" s="147"/>
    </row>
    <row r="11094">
      <c r="A11094" s="147"/>
      <c r="B11094" s="64"/>
      <c r="C11094" s="147" t="s">
        <v>217</v>
      </c>
      <c r="E11094" s="161"/>
      <c r="F11094" s="162"/>
      <c r="G11094" s="147"/>
      <c r="H11094" s="146"/>
      <c r="J11094" s="146"/>
      <c r="L11094" s="150"/>
      <c r="N11094" s="163"/>
      <c r="O11094" s="146"/>
      <c r="P11094" s="146"/>
      <c r="Q11094" s="146"/>
      <c r="R11094" s="34"/>
      <c r="S11094" s="35"/>
      <c r="T11094" s="147"/>
    </row>
    <row r="11095">
      <c r="A11095" s="147"/>
      <c r="B11095" s="64"/>
      <c r="C11095" s="147" t="s">
        <v>217</v>
      </c>
      <c r="E11095" s="161"/>
      <c r="F11095" s="162"/>
      <c r="G11095" s="147"/>
      <c r="H11095" s="146"/>
      <c r="J11095" s="146"/>
      <c r="L11095" s="150"/>
      <c r="N11095" s="163"/>
      <c r="O11095" s="146"/>
      <c r="P11095" s="146"/>
      <c r="Q11095" s="146"/>
      <c r="R11095" s="34"/>
      <c r="S11095" s="35"/>
      <c r="T11095" s="147"/>
    </row>
    <row r="11096">
      <c r="A11096" s="147"/>
      <c r="B11096" s="64"/>
      <c r="C11096" s="147" t="s">
        <v>217</v>
      </c>
      <c r="E11096" s="161"/>
      <c r="F11096" s="162"/>
      <c r="G11096" s="147"/>
      <c r="H11096" s="146"/>
      <c r="J11096" s="146"/>
      <c r="L11096" s="150"/>
      <c r="N11096" s="163"/>
      <c r="O11096" s="146"/>
      <c r="P11096" s="146"/>
      <c r="Q11096" s="146"/>
      <c r="R11096" s="34"/>
      <c r="S11096" s="35"/>
      <c r="T11096" s="147"/>
    </row>
    <row r="11097">
      <c r="A11097" s="147"/>
      <c r="B11097" s="64"/>
      <c r="C11097" s="147" t="s">
        <v>217</v>
      </c>
      <c r="E11097" s="161"/>
      <c r="F11097" s="162"/>
      <c r="G11097" s="147"/>
      <c r="H11097" s="146"/>
      <c r="J11097" s="146"/>
      <c r="L11097" s="150"/>
      <c r="N11097" s="163"/>
      <c r="O11097" s="146"/>
      <c r="P11097" s="146"/>
      <c r="Q11097" s="146"/>
      <c r="R11097" s="34"/>
      <c r="S11097" s="35"/>
      <c r="T11097" s="147"/>
    </row>
    <row r="11098">
      <c r="A11098" s="147"/>
      <c r="B11098" s="64"/>
      <c r="C11098" s="147" t="s">
        <v>217</v>
      </c>
      <c r="E11098" s="161"/>
      <c r="F11098" s="162"/>
      <c r="G11098" s="147"/>
      <c r="H11098" s="146"/>
      <c r="J11098" s="146"/>
      <c r="L11098" s="150"/>
      <c r="N11098" s="163"/>
      <c r="O11098" s="146"/>
      <c r="P11098" s="146"/>
      <c r="Q11098" s="146"/>
      <c r="R11098" s="34"/>
      <c r="S11098" s="35"/>
      <c r="T11098" s="147"/>
    </row>
    <row r="11099">
      <c r="A11099" s="147"/>
      <c r="B11099" s="64"/>
      <c r="C11099" s="147" t="s">
        <v>217</v>
      </c>
      <c r="E11099" s="161"/>
      <c r="F11099" s="162"/>
      <c r="G11099" s="147"/>
      <c r="H11099" s="146"/>
      <c r="J11099" s="146"/>
      <c r="L11099" s="150"/>
      <c r="N11099" s="163"/>
      <c r="O11099" s="146"/>
      <c r="P11099" s="146"/>
      <c r="Q11099" s="146"/>
      <c r="R11099" s="34"/>
      <c r="S11099" s="35"/>
      <c r="T11099" s="147"/>
    </row>
    <row r="11100">
      <c r="A11100" s="147"/>
      <c r="B11100" s="64"/>
      <c r="C11100" s="147" t="s">
        <v>217</v>
      </c>
      <c r="E11100" s="161"/>
      <c r="F11100" s="162"/>
      <c r="G11100" s="147"/>
      <c r="H11100" s="146"/>
      <c r="J11100" s="146"/>
      <c r="L11100" s="150"/>
      <c r="N11100" s="163"/>
      <c r="O11100" s="146"/>
      <c r="P11100" s="146"/>
      <c r="Q11100" s="146"/>
      <c r="R11100" s="34"/>
      <c r="S11100" s="35"/>
      <c r="T11100" s="147"/>
    </row>
    <row r="11101">
      <c r="A11101" s="147"/>
      <c r="B11101" s="64"/>
      <c r="C11101" s="147" t="s">
        <v>217</v>
      </c>
      <c r="E11101" s="161"/>
      <c r="F11101" s="162"/>
      <c r="G11101" s="147"/>
      <c r="H11101" s="146"/>
      <c r="J11101" s="146"/>
      <c r="L11101" s="150"/>
      <c r="N11101" s="163"/>
      <c r="O11101" s="146"/>
      <c r="P11101" s="146"/>
      <c r="Q11101" s="146"/>
      <c r="R11101" s="34"/>
      <c r="S11101" s="35"/>
      <c r="T11101" s="147"/>
    </row>
    <row r="11102">
      <c r="A11102" s="147"/>
      <c r="B11102" s="64"/>
      <c r="C11102" s="147" t="s">
        <v>217</v>
      </c>
      <c r="E11102" s="161"/>
      <c r="F11102" s="162"/>
      <c r="G11102" s="147"/>
      <c r="H11102" s="146"/>
      <c r="J11102" s="146"/>
      <c r="L11102" s="150"/>
      <c r="N11102" s="163"/>
      <c r="O11102" s="146"/>
      <c r="P11102" s="146"/>
      <c r="Q11102" s="146"/>
      <c r="R11102" s="34"/>
      <c r="S11102" s="35"/>
      <c r="T11102" s="147"/>
    </row>
    <row r="11103">
      <c r="A11103" s="147"/>
      <c r="B11103" s="64"/>
      <c r="C11103" s="147" t="s">
        <v>217</v>
      </c>
      <c r="E11103" s="161"/>
      <c r="F11103" s="162"/>
      <c r="G11103" s="147"/>
      <c r="H11103" s="146"/>
      <c r="J11103" s="146"/>
      <c r="L11103" s="150"/>
      <c r="N11103" s="163"/>
      <c r="O11103" s="146"/>
      <c r="P11103" s="146"/>
      <c r="Q11103" s="146"/>
      <c r="R11103" s="34"/>
      <c r="S11103" s="35"/>
      <c r="T11103" s="147"/>
    </row>
    <row r="11104">
      <c r="A11104" s="147"/>
      <c r="B11104" s="64"/>
      <c r="C11104" s="147" t="s">
        <v>217</v>
      </c>
      <c r="E11104" s="161"/>
      <c r="F11104" s="162"/>
      <c r="G11104" s="147"/>
      <c r="H11104" s="146"/>
      <c r="J11104" s="146"/>
      <c r="L11104" s="150"/>
      <c r="N11104" s="163"/>
      <c r="O11104" s="146"/>
      <c r="P11104" s="146"/>
      <c r="Q11104" s="146"/>
      <c r="R11104" s="34"/>
      <c r="S11104" s="35"/>
      <c r="T11104" s="147"/>
    </row>
    <row r="11105">
      <c r="A11105" s="147"/>
      <c r="B11105" s="64"/>
      <c r="C11105" s="147" t="s">
        <v>217</v>
      </c>
      <c r="E11105" s="161"/>
      <c r="F11105" s="162"/>
      <c r="G11105" s="147"/>
      <c r="H11105" s="146"/>
      <c r="J11105" s="146"/>
      <c r="L11105" s="150"/>
      <c r="N11105" s="163"/>
      <c r="O11105" s="146"/>
      <c r="P11105" s="146"/>
      <c r="Q11105" s="146"/>
      <c r="R11105" s="34"/>
      <c r="S11105" s="35"/>
      <c r="T11105" s="147"/>
    </row>
    <row r="11106">
      <c r="A11106" s="147"/>
      <c r="B11106" s="64"/>
      <c r="C11106" s="147" t="s">
        <v>217</v>
      </c>
      <c r="E11106" s="161"/>
      <c r="F11106" s="162"/>
      <c r="G11106" s="147"/>
      <c r="H11106" s="146"/>
      <c r="J11106" s="146"/>
      <c r="L11106" s="150"/>
      <c r="N11106" s="163"/>
      <c r="O11106" s="146"/>
      <c r="P11106" s="146"/>
      <c r="Q11106" s="146"/>
      <c r="R11106" s="34"/>
      <c r="S11106" s="35"/>
      <c r="T11106" s="147"/>
    </row>
    <row r="11107">
      <c r="A11107" s="147"/>
      <c r="B11107" s="64"/>
      <c r="C11107" s="147" t="s">
        <v>217</v>
      </c>
      <c r="E11107" s="161"/>
      <c r="F11107" s="162"/>
      <c r="G11107" s="147"/>
      <c r="H11107" s="146"/>
      <c r="J11107" s="146"/>
      <c r="L11107" s="150"/>
      <c r="N11107" s="163"/>
      <c r="O11107" s="146"/>
      <c r="P11107" s="146"/>
      <c r="Q11107" s="146"/>
      <c r="R11107" s="34"/>
      <c r="S11107" s="35"/>
      <c r="T11107" s="147"/>
    </row>
    <row r="11108">
      <c r="A11108" s="147"/>
      <c r="B11108" s="64"/>
      <c r="C11108" s="147" t="s">
        <v>217</v>
      </c>
      <c r="E11108" s="161"/>
      <c r="F11108" s="162"/>
      <c r="G11108" s="147"/>
      <c r="H11108" s="146"/>
      <c r="J11108" s="146"/>
      <c r="L11108" s="150"/>
      <c r="N11108" s="163"/>
      <c r="O11108" s="146"/>
      <c r="P11108" s="146"/>
      <c r="Q11108" s="146"/>
      <c r="R11108" s="34"/>
      <c r="S11108" s="35"/>
      <c r="T11108" s="147"/>
    </row>
    <row r="11109">
      <c r="A11109" s="147"/>
      <c r="B11109" s="64"/>
      <c r="C11109" s="147" t="s">
        <v>217</v>
      </c>
      <c r="E11109" s="161"/>
      <c r="F11109" s="162"/>
      <c r="G11109" s="147"/>
      <c r="H11109" s="146"/>
      <c r="J11109" s="146"/>
      <c r="L11109" s="150"/>
      <c r="N11109" s="163"/>
      <c r="O11109" s="146"/>
      <c r="P11109" s="146"/>
      <c r="Q11109" s="146"/>
      <c r="R11109" s="34"/>
      <c r="S11109" s="35"/>
      <c r="T11109" s="147"/>
    </row>
    <row r="11110">
      <c r="A11110" s="147"/>
      <c r="B11110" s="64"/>
      <c r="C11110" s="147" t="s">
        <v>217</v>
      </c>
      <c r="E11110" s="161"/>
      <c r="F11110" s="162"/>
      <c r="G11110" s="147"/>
      <c r="H11110" s="146"/>
      <c r="J11110" s="146"/>
      <c r="L11110" s="150"/>
      <c r="N11110" s="163"/>
      <c r="O11110" s="146"/>
      <c r="P11110" s="146"/>
      <c r="Q11110" s="146"/>
      <c r="R11110" s="34"/>
      <c r="S11110" s="35"/>
      <c r="T11110" s="147"/>
    </row>
    <row r="11111">
      <c r="A11111" s="147"/>
      <c r="B11111" s="64"/>
      <c r="C11111" s="147" t="s">
        <v>217</v>
      </c>
      <c r="E11111" s="161"/>
      <c r="F11111" s="162"/>
      <c r="G11111" s="147"/>
      <c r="H11111" s="146"/>
      <c r="J11111" s="146"/>
      <c r="L11111" s="150"/>
      <c r="N11111" s="163"/>
      <c r="O11111" s="146"/>
      <c r="P11111" s="146"/>
      <c r="Q11111" s="146"/>
      <c r="R11111" s="34"/>
      <c r="S11111" s="35"/>
      <c r="T11111" s="147"/>
    </row>
    <row r="11112">
      <c r="A11112" s="147"/>
      <c r="B11112" s="64"/>
      <c r="C11112" s="147" t="s">
        <v>217</v>
      </c>
      <c r="E11112" s="161"/>
      <c r="F11112" s="162"/>
      <c r="G11112" s="147"/>
      <c r="H11112" s="146"/>
      <c r="J11112" s="146"/>
      <c r="L11112" s="150"/>
      <c r="N11112" s="163"/>
      <c r="O11112" s="146"/>
      <c r="P11112" s="146"/>
      <c r="Q11112" s="146"/>
      <c r="R11112" s="34"/>
      <c r="S11112" s="35"/>
      <c r="T11112" s="147"/>
    </row>
    <row r="11113">
      <c r="A11113" s="147"/>
      <c r="B11113" s="64"/>
      <c r="C11113" s="147" t="s">
        <v>217</v>
      </c>
      <c r="E11113" s="161"/>
      <c r="F11113" s="162"/>
      <c r="G11113" s="147"/>
      <c r="H11113" s="146"/>
      <c r="J11113" s="146"/>
      <c r="L11113" s="150"/>
      <c r="N11113" s="163"/>
      <c r="O11113" s="146"/>
      <c r="P11113" s="146"/>
      <c r="Q11113" s="146"/>
      <c r="R11113" s="34"/>
      <c r="S11113" s="35"/>
      <c r="T11113" s="147"/>
    </row>
    <row r="11114">
      <c r="A11114" s="147"/>
      <c r="B11114" s="64"/>
      <c r="C11114" s="147" t="s">
        <v>217</v>
      </c>
      <c r="E11114" s="161"/>
      <c r="F11114" s="162"/>
      <c r="G11114" s="147"/>
      <c r="H11114" s="146"/>
      <c r="J11114" s="146"/>
      <c r="L11114" s="150"/>
      <c r="N11114" s="163"/>
      <c r="O11114" s="146"/>
      <c r="P11114" s="146"/>
      <c r="Q11114" s="146"/>
      <c r="R11114" s="34"/>
      <c r="S11114" s="35"/>
      <c r="T11114" s="147"/>
    </row>
    <row r="11115">
      <c r="A11115" s="147"/>
      <c r="B11115" s="64"/>
      <c r="C11115" s="147" t="s">
        <v>217</v>
      </c>
      <c r="E11115" s="161"/>
      <c r="F11115" s="162"/>
      <c r="G11115" s="147"/>
      <c r="H11115" s="146"/>
      <c r="J11115" s="146"/>
      <c r="L11115" s="150"/>
      <c r="N11115" s="163"/>
      <c r="O11115" s="146"/>
      <c r="P11115" s="146"/>
      <c r="Q11115" s="146"/>
      <c r="R11115" s="34"/>
      <c r="S11115" s="35"/>
      <c r="T11115" s="147"/>
    </row>
    <row r="11116">
      <c r="A11116" s="147"/>
      <c r="B11116" s="64"/>
      <c r="C11116" s="147" t="s">
        <v>217</v>
      </c>
      <c r="E11116" s="161"/>
      <c r="F11116" s="162"/>
      <c r="G11116" s="147"/>
      <c r="H11116" s="146"/>
      <c r="J11116" s="146"/>
      <c r="L11116" s="150"/>
      <c r="N11116" s="163"/>
      <c r="O11116" s="146"/>
      <c r="P11116" s="146"/>
      <c r="Q11116" s="146"/>
      <c r="R11116" s="34"/>
      <c r="S11116" s="35"/>
      <c r="T11116" s="147"/>
    </row>
    <row r="11117">
      <c r="A11117" s="147"/>
      <c r="B11117" s="64"/>
      <c r="C11117" s="147" t="s">
        <v>217</v>
      </c>
      <c r="E11117" s="161"/>
      <c r="F11117" s="162"/>
      <c r="G11117" s="147"/>
      <c r="H11117" s="146"/>
      <c r="J11117" s="146"/>
      <c r="L11117" s="150"/>
      <c r="N11117" s="163"/>
      <c r="O11117" s="146"/>
      <c r="P11117" s="146"/>
      <c r="Q11117" s="146"/>
      <c r="R11117" s="34"/>
      <c r="S11117" s="35"/>
      <c r="T11117" s="147"/>
    </row>
    <row r="11118">
      <c r="A11118" s="147"/>
      <c r="B11118" s="64"/>
      <c r="C11118" s="147" t="s">
        <v>217</v>
      </c>
      <c r="E11118" s="161"/>
      <c r="F11118" s="162"/>
      <c r="G11118" s="147"/>
      <c r="H11118" s="146"/>
      <c r="J11118" s="146"/>
      <c r="L11118" s="150"/>
      <c r="N11118" s="163"/>
      <c r="O11118" s="146"/>
      <c r="P11118" s="146"/>
      <c r="Q11118" s="146"/>
      <c r="R11118" s="34"/>
      <c r="S11118" s="35"/>
      <c r="T11118" s="147"/>
    </row>
    <row r="11119">
      <c r="A11119" s="147"/>
      <c r="B11119" s="64"/>
      <c r="C11119" s="147" t="s">
        <v>217</v>
      </c>
      <c r="E11119" s="161"/>
      <c r="F11119" s="162"/>
      <c r="G11119" s="147"/>
      <c r="H11119" s="146"/>
      <c r="J11119" s="146"/>
      <c r="L11119" s="150"/>
      <c r="N11119" s="163"/>
      <c r="O11119" s="146"/>
      <c r="P11119" s="146"/>
      <c r="Q11119" s="146"/>
      <c r="R11119" s="34"/>
      <c r="S11119" s="35"/>
      <c r="T11119" s="147"/>
    </row>
    <row r="11120">
      <c r="A11120" s="147"/>
      <c r="B11120" s="64"/>
      <c r="C11120" s="147" t="s">
        <v>217</v>
      </c>
      <c r="E11120" s="161"/>
      <c r="F11120" s="162"/>
      <c r="G11120" s="147"/>
      <c r="H11120" s="146"/>
      <c r="J11120" s="146"/>
      <c r="L11120" s="150"/>
      <c r="N11120" s="163"/>
      <c r="O11120" s="146"/>
      <c r="P11120" s="146"/>
      <c r="Q11120" s="146"/>
      <c r="R11120" s="34"/>
      <c r="S11120" s="35"/>
      <c r="T11120" s="147"/>
    </row>
    <row r="11121">
      <c r="A11121" s="147"/>
      <c r="B11121" s="64"/>
      <c r="C11121" s="147" t="s">
        <v>217</v>
      </c>
      <c r="E11121" s="161"/>
      <c r="F11121" s="162"/>
      <c r="G11121" s="147"/>
      <c r="H11121" s="146"/>
      <c r="J11121" s="146"/>
      <c r="L11121" s="150"/>
      <c r="N11121" s="163"/>
      <c r="O11121" s="146"/>
      <c r="P11121" s="146"/>
      <c r="Q11121" s="146"/>
      <c r="R11121" s="34"/>
      <c r="S11121" s="35"/>
      <c r="T11121" s="147"/>
    </row>
    <row r="11122">
      <c r="A11122" s="147"/>
      <c r="B11122" s="64"/>
      <c r="C11122" s="147" t="s">
        <v>217</v>
      </c>
      <c r="E11122" s="161"/>
      <c r="F11122" s="162"/>
      <c r="G11122" s="147"/>
      <c r="H11122" s="146"/>
      <c r="J11122" s="146"/>
      <c r="L11122" s="150"/>
      <c r="N11122" s="163"/>
      <c r="O11122" s="146"/>
      <c r="P11122" s="146"/>
      <c r="Q11122" s="146"/>
      <c r="R11122" s="34"/>
      <c r="S11122" s="35"/>
      <c r="T11122" s="147"/>
    </row>
    <row r="11123">
      <c r="A11123" s="147"/>
      <c r="B11123" s="64"/>
      <c r="C11123" s="147" t="s">
        <v>217</v>
      </c>
      <c r="E11123" s="161"/>
      <c r="F11123" s="162"/>
      <c r="G11123" s="147"/>
      <c r="H11123" s="146"/>
      <c r="J11123" s="146"/>
      <c r="L11123" s="150"/>
      <c r="N11123" s="163"/>
      <c r="O11123" s="146"/>
      <c r="P11123" s="146"/>
      <c r="Q11123" s="146"/>
      <c r="R11123" s="34"/>
      <c r="S11123" s="35"/>
      <c r="T11123" s="147"/>
    </row>
    <row r="11124">
      <c r="A11124" s="147"/>
      <c r="B11124" s="64"/>
      <c r="C11124" s="147" t="s">
        <v>217</v>
      </c>
      <c r="E11124" s="161"/>
      <c r="F11124" s="162"/>
      <c r="G11124" s="147"/>
      <c r="H11124" s="146"/>
      <c r="J11124" s="146"/>
      <c r="L11124" s="150"/>
      <c r="N11124" s="163"/>
      <c r="O11124" s="146"/>
      <c r="P11124" s="146"/>
      <c r="Q11124" s="146"/>
      <c r="R11124" s="34"/>
      <c r="S11124" s="35"/>
      <c r="T11124" s="147"/>
    </row>
    <row r="11125">
      <c r="A11125" s="147"/>
      <c r="B11125" s="64"/>
      <c r="C11125" s="147" t="s">
        <v>217</v>
      </c>
      <c r="E11125" s="161"/>
      <c r="F11125" s="162"/>
      <c r="G11125" s="147"/>
      <c r="H11125" s="146"/>
      <c r="J11125" s="146"/>
      <c r="L11125" s="150"/>
      <c r="N11125" s="163"/>
      <c r="O11125" s="146"/>
      <c r="P11125" s="146"/>
      <c r="Q11125" s="146"/>
      <c r="R11125" s="34"/>
      <c r="S11125" s="35"/>
      <c r="T11125" s="147"/>
    </row>
    <row r="11126">
      <c r="A11126" s="147"/>
      <c r="B11126" s="64"/>
      <c r="C11126" s="147" t="s">
        <v>217</v>
      </c>
      <c r="E11126" s="161"/>
      <c r="F11126" s="162"/>
      <c r="G11126" s="147"/>
      <c r="H11126" s="146"/>
      <c r="J11126" s="146"/>
      <c r="L11126" s="150"/>
      <c r="N11126" s="163"/>
      <c r="O11126" s="146"/>
      <c r="P11126" s="146"/>
      <c r="Q11126" s="146"/>
      <c r="R11126" s="34"/>
      <c r="S11126" s="35"/>
      <c r="T11126" s="147"/>
    </row>
    <row r="11127">
      <c r="A11127" s="147"/>
      <c r="B11127" s="64"/>
      <c r="C11127" s="147" t="s">
        <v>217</v>
      </c>
      <c r="E11127" s="161"/>
      <c r="F11127" s="162"/>
      <c r="G11127" s="147"/>
      <c r="H11127" s="146"/>
      <c r="J11127" s="146"/>
      <c r="L11127" s="150"/>
      <c r="N11127" s="163"/>
      <c r="O11127" s="146"/>
      <c r="P11127" s="146"/>
      <c r="Q11127" s="146"/>
      <c r="R11127" s="34"/>
      <c r="S11127" s="35"/>
      <c r="T11127" s="147"/>
    </row>
    <row r="11128">
      <c r="A11128" s="147"/>
      <c r="B11128" s="64"/>
      <c r="C11128" s="147" t="s">
        <v>217</v>
      </c>
      <c r="E11128" s="161"/>
      <c r="F11128" s="162"/>
      <c r="G11128" s="147"/>
      <c r="H11128" s="146"/>
      <c r="J11128" s="146"/>
      <c r="L11128" s="150"/>
      <c r="N11128" s="163"/>
      <c r="O11128" s="146"/>
      <c r="P11128" s="146"/>
      <c r="Q11128" s="146"/>
      <c r="R11128" s="34"/>
      <c r="S11128" s="35"/>
      <c r="T11128" s="147"/>
    </row>
    <row r="11129">
      <c r="A11129" s="147"/>
      <c r="B11129" s="64"/>
      <c r="C11129" s="147" t="s">
        <v>217</v>
      </c>
      <c r="E11129" s="161"/>
      <c r="F11129" s="162"/>
      <c r="G11129" s="147"/>
      <c r="H11129" s="146"/>
      <c r="J11129" s="146"/>
      <c r="L11129" s="150"/>
      <c r="N11129" s="163"/>
      <c r="O11129" s="146"/>
      <c r="P11129" s="146"/>
      <c r="Q11129" s="146"/>
      <c r="R11129" s="34"/>
      <c r="S11129" s="35"/>
      <c r="T11129" s="147"/>
    </row>
    <row r="11130">
      <c r="A11130" s="147"/>
      <c r="B11130" s="64"/>
      <c r="C11130" s="147" t="s">
        <v>217</v>
      </c>
      <c r="E11130" s="161"/>
      <c r="F11130" s="162"/>
      <c r="G11130" s="147"/>
      <c r="H11130" s="146"/>
      <c r="J11130" s="146"/>
      <c r="L11130" s="150"/>
      <c r="N11130" s="163"/>
      <c r="O11130" s="146"/>
      <c r="P11130" s="146"/>
      <c r="Q11130" s="146"/>
      <c r="R11130" s="34"/>
      <c r="S11130" s="35"/>
      <c r="T11130" s="147"/>
    </row>
    <row r="11131">
      <c r="A11131" s="147"/>
      <c r="B11131" s="64"/>
      <c r="C11131" s="147" t="s">
        <v>217</v>
      </c>
      <c r="E11131" s="161"/>
      <c r="F11131" s="162"/>
      <c r="G11131" s="147"/>
      <c r="H11131" s="146"/>
      <c r="J11131" s="146"/>
      <c r="L11131" s="150"/>
      <c r="N11131" s="163"/>
      <c r="O11131" s="146"/>
      <c r="P11131" s="146"/>
      <c r="Q11131" s="146"/>
      <c r="R11131" s="34"/>
      <c r="S11131" s="35"/>
      <c r="T11131" s="147"/>
    </row>
    <row r="11132">
      <c r="A11132" s="147"/>
      <c r="B11132" s="64"/>
      <c r="C11132" s="147" t="s">
        <v>217</v>
      </c>
      <c r="E11132" s="161"/>
      <c r="F11132" s="162"/>
      <c r="G11132" s="147"/>
      <c r="H11132" s="146"/>
      <c r="J11132" s="146"/>
      <c r="L11132" s="150"/>
      <c r="N11132" s="163"/>
      <c r="O11132" s="146"/>
      <c r="P11132" s="146"/>
      <c r="Q11132" s="146"/>
      <c r="R11132" s="34"/>
      <c r="S11132" s="35"/>
      <c r="T11132" s="147"/>
    </row>
    <row r="11133">
      <c r="A11133" s="147"/>
      <c r="B11133" s="64"/>
      <c r="C11133" s="147" t="s">
        <v>217</v>
      </c>
      <c r="E11133" s="161"/>
      <c r="F11133" s="162"/>
      <c r="G11133" s="147"/>
      <c r="H11133" s="146"/>
      <c r="J11133" s="146"/>
      <c r="L11133" s="150"/>
      <c r="N11133" s="163"/>
      <c r="O11133" s="146"/>
      <c r="P11133" s="146"/>
      <c r="Q11133" s="146"/>
      <c r="R11133" s="34"/>
      <c r="S11133" s="35"/>
      <c r="T11133" s="147"/>
    </row>
    <row r="11134">
      <c r="A11134" s="147"/>
      <c r="B11134" s="64"/>
      <c r="C11134" s="147" t="s">
        <v>217</v>
      </c>
      <c r="E11134" s="161"/>
      <c r="F11134" s="162"/>
      <c r="G11134" s="147"/>
      <c r="H11134" s="146"/>
      <c r="J11134" s="146"/>
      <c r="L11134" s="150"/>
      <c r="N11134" s="163"/>
      <c r="O11134" s="146"/>
      <c r="P11134" s="146"/>
      <c r="Q11134" s="146"/>
      <c r="R11134" s="34"/>
      <c r="S11134" s="35"/>
      <c r="T11134" s="147"/>
    </row>
    <row r="11135">
      <c r="A11135" s="147"/>
      <c r="B11135" s="64"/>
      <c r="C11135" s="147" t="s">
        <v>217</v>
      </c>
      <c r="E11135" s="161"/>
      <c r="F11135" s="162"/>
      <c r="G11135" s="147"/>
      <c r="H11135" s="146"/>
      <c r="J11135" s="146"/>
      <c r="L11135" s="150"/>
      <c r="N11135" s="163"/>
      <c r="O11135" s="146"/>
      <c r="P11135" s="146"/>
      <c r="Q11135" s="146"/>
      <c r="R11135" s="34"/>
      <c r="S11135" s="35"/>
      <c r="T11135" s="147"/>
    </row>
    <row r="11136">
      <c r="A11136" s="147"/>
      <c r="B11136" s="64"/>
      <c r="C11136" s="147" t="s">
        <v>217</v>
      </c>
      <c r="E11136" s="161"/>
      <c r="F11136" s="162"/>
      <c r="G11136" s="147"/>
      <c r="H11136" s="146"/>
      <c r="J11136" s="146"/>
      <c r="L11136" s="150"/>
      <c r="N11136" s="163"/>
      <c r="O11136" s="146"/>
      <c r="P11136" s="146"/>
      <c r="Q11136" s="146"/>
      <c r="R11136" s="34"/>
      <c r="S11136" s="35"/>
      <c r="T11136" s="147"/>
    </row>
    <row r="11137">
      <c r="A11137" s="147"/>
      <c r="B11137" s="64"/>
      <c r="C11137" s="147" t="s">
        <v>217</v>
      </c>
      <c r="E11137" s="161"/>
      <c r="F11137" s="162"/>
      <c r="G11137" s="147"/>
      <c r="H11137" s="146"/>
      <c r="J11137" s="146"/>
      <c r="L11137" s="150"/>
      <c r="N11137" s="163"/>
      <c r="O11137" s="146"/>
      <c r="P11137" s="146"/>
      <c r="Q11137" s="146"/>
      <c r="R11137" s="34"/>
      <c r="S11137" s="35"/>
      <c r="T11137" s="147"/>
    </row>
    <row r="11138">
      <c r="A11138" s="147"/>
      <c r="B11138" s="64"/>
      <c r="C11138" s="147" t="s">
        <v>217</v>
      </c>
      <c r="E11138" s="161"/>
      <c r="F11138" s="162"/>
      <c r="G11138" s="147"/>
      <c r="H11138" s="146"/>
      <c r="J11138" s="146"/>
      <c r="L11138" s="150"/>
      <c r="N11138" s="163"/>
      <c r="O11138" s="146"/>
      <c r="P11138" s="146"/>
      <c r="Q11138" s="146"/>
      <c r="R11138" s="34"/>
      <c r="S11138" s="35"/>
      <c r="T11138" s="147"/>
    </row>
    <row r="11139">
      <c r="A11139" s="147"/>
      <c r="B11139" s="64"/>
      <c r="C11139" s="147" t="s">
        <v>217</v>
      </c>
      <c r="E11139" s="161"/>
      <c r="F11139" s="162"/>
      <c r="G11139" s="147"/>
      <c r="H11139" s="146"/>
      <c r="J11139" s="146"/>
      <c r="L11139" s="150"/>
      <c r="N11139" s="163"/>
      <c r="O11139" s="146"/>
      <c r="P11139" s="146"/>
      <c r="Q11139" s="146"/>
      <c r="R11139" s="34"/>
      <c r="S11139" s="35"/>
      <c r="T11139" s="147"/>
    </row>
    <row r="11140">
      <c r="A11140" s="147"/>
      <c r="B11140" s="64"/>
      <c r="C11140" s="147" t="s">
        <v>217</v>
      </c>
      <c r="E11140" s="161"/>
      <c r="F11140" s="162"/>
      <c r="G11140" s="147"/>
      <c r="H11140" s="146"/>
      <c r="J11140" s="146"/>
      <c r="L11140" s="150"/>
      <c r="N11140" s="163"/>
      <c r="O11140" s="146"/>
      <c r="P11140" s="146"/>
      <c r="Q11140" s="146"/>
      <c r="R11140" s="34"/>
      <c r="S11140" s="35"/>
      <c r="T11140" s="147"/>
    </row>
    <row r="11141">
      <c r="A11141" s="147"/>
      <c r="B11141" s="64"/>
      <c r="C11141" s="147" t="s">
        <v>217</v>
      </c>
      <c r="E11141" s="161"/>
      <c r="F11141" s="162"/>
      <c r="G11141" s="147"/>
      <c r="H11141" s="146"/>
      <c r="J11141" s="146"/>
      <c r="L11141" s="150"/>
      <c r="N11141" s="163"/>
      <c r="O11141" s="146"/>
      <c r="P11141" s="146"/>
      <c r="Q11141" s="146"/>
      <c r="R11141" s="34"/>
      <c r="S11141" s="35"/>
      <c r="T11141" s="147"/>
    </row>
    <row r="11142">
      <c r="A11142" s="147"/>
      <c r="B11142" s="64"/>
      <c r="C11142" s="147" t="s">
        <v>217</v>
      </c>
      <c r="E11142" s="161"/>
      <c r="F11142" s="162"/>
      <c r="G11142" s="147"/>
      <c r="H11142" s="146"/>
      <c r="J11142" s="146"/>
      <c r="L11142" s="150"/>
      <c r="N11142" s="163"/>
      <c r="O11142" s="146"/>
      <c r="P11142" s="146"/>
      <c r="Q11142" s="146"/>
      <c r="R11142" s="34"/>
      <c r="S11142" s="35"/>
      <c r="T11142" s="147"/>
    </row>
    <row r="11143">
      <c r="A11143" s="147"/>
      <c r="B11143" s="64"/>
      <c r="C11143" s="147" t="s">
        <v>217</v>
      </c>
      <c r="E11143" s="161"/>
      <c r="F11143" s="162"/>
      <c r="G11143" s="147"/>
      <c r="H11143" s="146"/>
      <c r="J11143" s="146"/>
      <c r="L11143" s="150"/>
      <c r="N11143" s="163"/>
      <c r="O11143" s="146"/>
      <c r="P11143" s="146"/>
      <c r="Q11143" s="146"/>
      <c r="R11143" s="34"/>
      <c r="S11143" s="35"/>
      <c r="T11143" s="147"/>
    </row>
    <row r="11144">
      <c r="A11144" s="147"/>
      <c r="B11144" s="64"/>
      <c r="C11144" s="147" t="s">
        <v>217</v>
      </c>
      <c r="E11144" s="161"/>
      <c r="F11144" s="162"/>
      <c r="G11144" s="147"/>
      <c r="H11144" s="146"/>
      <c r="J11144" s="146"/>
      <c r="L11144" s="150"/>
      <c r="N11144" s="163"/>
      <c r="O11144" s="146"/>
      <c r="P11144" s="146"/>
      <c r="Q11144" s="146"/>
      <c r="R11144" s="34"/>
      <c r="S11144" s="35"/>
      <c r="T11144" s="147"/>
    </row>
    <row r="11145">
      <c r="A11145" s="147"/>
      <c r="B11145" s="64"/>
      <c r="C11145" s="147" t="s">
        <v>217</v>
      </c>
      <c r="E11145" s="161"/>
      <c r="F11145" s="162"/>
      <c r="G11145" s="147"/>
      <c r="H11145" s="146"/>
      <c r="J11145" s="146"/>
      <c r="L11145" s="150"/>
      <c r="N11145" s="163"/>
      <c r="O11145" s="146"/>
      <c r="P11145" s="146"/>
      <c r="Q11145" s="146"/>
      <c r="R11145" s="34"/>
      <c r="S11145" s="35"/>
      <c r="T11145" s="147"/>
    </row>
    <row r="11146">
      <c r="A11146" s="147"/>
      <c r="B11146" s="64"/>
      <c r="C11146" s="147" t="s">
        <v>217</v>
      </c>
      <c r="E11146" s="161"/>
      <c r="F11146" s="162"/>
      <c r="G11146" s="147"/>
      <c r="H11146" s="146"/>
      <c r="J11146" s="146"/>
      <c r="L11146" s="150"/>
      <c r="N11146" s="163"/>
      <c r="O11146" s="146"/>
      <c r="P11146" s="146"/>
      <c r="Q11146" s="146"/>
      <c r="R11146" s="34"/>
      <c r="S11146" s="35"/>
      <c r="T11146" s="147"/>
    </row>
    <row r="11147">
      <c r="A11147" s="147"/>
      <c r="B11147" s="64"/>
      <c r="C11147" s="147" t="s">
        <v>217</v>
      </c>
      <c r="E11147" s="161"/>
      <c r="F11147" s="162"/>
      <c r="G11147" s="147"/>
      <c r="H11147" s="146"/>
      <c r="J11147" s="146"/>
      <c r="L11147" s="150"/>
      <c r="N11147" s="163"/>
      <c r="O11147" s="146"/>
      <c r="P11147" s="146"/>
      <c r="Q11147" s="146"/>
      <c r="R11147" s="34"/>
      <c r="S11147" s="35"/>
      <c r="T11147" s="147"/>
    </row>
    <row r="11148">
      <c r="A11148" s="147"/>
      <c r="B11148" s="64"/>
      <c r="C11148" s="147" t="s">
        <v>217</v>
      </c>
      <c r="E11148" s="161"/>
      <c r="F11148" s="162"/>
      <c r="G11148" s="147"/>
      <c r="H11148" s="146"/>
      <c r="J11148" s="146"/>
      <c r="L11148" s="150"/>
      <c r="N11148" s="163"/>
      <c r="O11148" s="146"/>
      <c r="P11148" s="146"/>
      <c r="Q11148" s="146"/>
      <c r="R11148" s="34"/>
      <c r="S11148" s="35"/>
      <c r="T11148" s="147"/>
    </row>
    <row r="11149">
      <c r="A11149" s="147"/>
      <c r="B11149" s="64"/>
      <c r="C11149" s="147" t="s">
        <v>217</v>
      </c>
      <c r="E11149" s="161"/>
      <c r="F11149" s="162"/>
      <c r="G11149" s="147"/>
      <c r="H11149" s="146"/>
      <c r="J11149" s="146"/>
      <c r="L11149" s="150"/>
      <c r="N11149" s="163"/>
      <c r="O11149" s="146"/>
      <c r="P11149" s="146"/>
      <c r="Q11149" s="146"/>
      <c r="R11149" s="34"/>
      <c r="S11149" s="35"/>
      <c r="T11149" s="147"/>
    </row>
    <row r="11150">
      <c r="A11150" s="147"/>
      <c r="B11150" s="64"/>
      <c r="C11150" s="147" t="s">
        <v>217</v>
      </c>
      <c r="E11150" s="161"/>
      <c r="F11150" s="162"/>
      <c r="G11150" s="147"/>
      <c r="H11150" s="146"/>
      <c r="J11150" s="146"/>
      <c r="L11150" s="150"/>
      <c r="N11150" s="163"/>
      <c r="O11150" s="146"/>
      <c r="P11150" s="146"/>
      <c r="Q11150" s="146"/>
      <c r="R11150" s="34"/>
      <c r="S11150" s="35"/>
      <c r="T11150" s="147"/>
    </row>
    <row r="11151">
      <c r="A11151" s="147"/>
      <c r="B11151" s="64"/>
      <c r="C11151" s="147" t="s">
        <v>217</v>
      </c>
      <c r="E11151" s="161"/>
      <c r="F11151" s="162"/>
      <c r="G11151" s="147"/>
      <c r="H11151" s="146"/>
      <c r="J11151" s="146"/>
      <c r="L11151" s="150"/>
      <c r="N11151" s="163"/>
      <c r="O11151" s="146"/>
      <c r="P11151" s="146"/>
      <c r="Q11151" s="146"/>
      <c r="R11151" s="34"/>
      <c r="S11151" s="35"/>
      <c r="T11151" s="147"/>
    </row>
    <row r="11152">
      <c r="A11152" s="147"/>
      <c r="B11152" s="64"/>
      <c r="C11152" s="147" t="s">
        <v>217</v>
      </c>
      <c r="E11152" s="161"/>
      <c r="F11152" s="162"/>
      <c r="G11152" s="147"/>
      <c r="H11152" s="146"/>
      <c r="J11152" s="146"/>
      <c r="L11152" s="150"/>
      <c r="N11152" s="163"/>
      <c r="O11152" s="146"/>
      <c r="P11152" s="146"/>
      <c r="Q11152" s="146"/>
      <c r="R11152" s="34"/>
      <c r="S11152" s="35"/>
      <c r="T11152" s="147"/>
    </row>
    <row r="11153">
      <c r="A11153" s="147"/>
      <c r="B11153" s="64"/>
      <c r="C11153" s="147" t="s">
        <v>217</v>
      </c>
      <c r="E11153" s="161"/>
      <c r="F11153" s="162"/>
      <c r="G11153" s="147"/>
      <c r="H11153" s="146"/>
      <c r="J11153" s="146"/>
      <c r="L11153" s="150"/>
      <c r="N11153" s="163"/>
      <c r="O11153" s="146"/>
      <c r="P11153" s="146"/>
      <c r="Q11153" s="146"/>
      <c r="R11153" s="34"/>
      <c r="S11153" s="35"/>
      <c r="T11153" s="147"/>
    </row>
    <row r="11154">
      <c r="A11154" s="147"/>
      <c r="B11154" s="64"/>
      <c r="C11154" s="147" t="s">
        <v>217</v>
      </c>
      <c r="E11154" s="161"/>
      <c r="F11154" s="162"/>
      <c r="G11154" s="147"/>
      <c r="H11154" s="146"/>
      <c r="J11154" s="146"/>
      <c r="L11154" s="150"/>
      <c r="N11154" s="163"/>
      <c r="O11154" s="146"/>
      <c r="P11154" s="146"/>
      <c r="Q11154" s="146"/>
      <c r="R11154" s="34"/>
      <c r="S11154" s="35"/>
      <c r="T11154" s="147"/>
    </row>
    <row r="11155">
      <c r="A11155" s="147"/>
      <c r="B11155" s="64"/>
      <c r="C11155" s="147" t="s">
        <v>217</v>
      </c>
      <c r="E11155" s="161"/>
      <c r="F11155" s="162"/>
      <c r="G11155" s="147"/>
      <c r="H11155" s="146"/>
      <c r="J11155" s="146"/>
      <c r="L11155" s="150"/>
      <c r="N11155" s="163"/>
      <c r="O11155" s="146"/>
      <c r="P11155" s="146"/>
      <c r="Q11155" s="146"/>
      <c r="R11155" s="34"/>
      <c r="S11155" s="35"/>
      <c r="T11155" s="147"/>
    </row>
    <row r="11156">
      <c r="A11156" s="147"/>
      <c r="B11156" s="64"/>
      <c r="C11156" s="147" t="s">
        <v>217</v>
      </c>
      <c r="E11156" s="161"/>
      <c r="F11156" s="162"/>
      <c r="G11156" s="147"/>
      <c r="H11156" s="146"/>
      <c r="J11156" s="146"/>
      <c r="L11156" s="150"/>
      <c r="N11156" s="163"/>
      <c r="O11156" s="146"/>
      <c r="P11156" s="146"/>
      <c r="Q11156" s="146"/>
      <c r="R11156" s="34"/>
      <c r="S11156" s="35"/>
      <c r="T11156" s="147"/>
    </row>
    <row r="11157">
      <c r="A11157" s="147"/>
      <c r="B11157" s="64"/>
      <c r="C11157" s="147" t="s">
        <v>217</v>
      </c>
      <c r="E11157" s="161"/>
      <c r="F11157" s="162"/>
      <c r="G11157" s="147"/>
      <c r="H11157" s="146"/>
      <c r="J11157" s="146"/>
      <c r="L11157" s="150"/>
      <c r="N11157" s="163"/>
      <c r="O11157" s="146"/>
      <c r="P11157" s="146"/>
      <c r="Q11157" s="146"/>
      <c r="R11157" s="34"/>
      <c r="S11157" s="35"/>
      <c r="T11157" s="147"/>
    </row>
    <row r="11158">
      <c r="A11158" s="147"/>
      <c r="B11158" s="64"/>
      <c r="C11158" s="147" t="s">
        <v>217</v>
      </c>
      <c r="E11158" s="161"/>
      <c r="F11158" s="162"/>
      <c r="G11158" s="147"/>
      <c r="H11158" s="146"/>
      <c r="J11158" s="146"/>
      <c r="L11158" s="150"/>
      <c r="N11158" s="163"/>
      <c r="O11158" s="146"/>
      <c r="P11158" s="146"/>
      <c r="Q11158" s="146"/>
      <c r="R11158" s="34"/>
      <c r="S11158" s="35"/>
      <c r="T11158" s="147"/>
    </row>
    <row r="11159">
      <c r="A11159" s="147"/>
      <c r="B11159" s="64"/>
      <c r="C11159" s="147" t="s">
        <v>217</v>
      </c>
      <c r="E11159" s="161"/>
      <c r="F11159" s="162"/>
      <c r="G11159" s="147"/>
      <c r="H11159" s="146"/>
      <c r="J11159" s="146"/>
      <c r="L11159" s="150"/>
      <c r="N11159" s="163"/>
      <c r="O11159" s="146"/>
      <c r="P11159" s="146"/>
      <c r="Q11159" s="146"/>
      <c r="R11159" s="34"/>
      <c r="S11159" s="35"/>
      <c r="T11159" s="147"/>
    </row>
    <row r="11160">
      <c r="A11160" s="147"/>
      <c r="B11160" s="64"/>
      <c r="C11160" s="147" t="s">
        <v>217</v>
      </c>
      <c r="E11160" s="161"/>
      <c r="F11160" s="162"/>
      <c r="G11160" s="147"/>
      <c r="H11160" s="146"/>
      <c r="J11160" s="146"/>
      <c r="L11160" s="150"/>
      <c r="N11160" s="163"/>
      <c r="O11160" s="146"/>
      <c r="P11160" s="146"/>
      <c r="Q11160" s="146"/>
      <c r="R11160" s="34"/>
      <c r="S11160" s="35"/>
      <c r="T11160" s="147"/>
    </row>
    <row r="11161">
      <c r="A11161" s="147"/>
      <c r="B11161" s="64"/>
      <c r="C11161" s="147" t="s">
        <v>217</v>
      </c>
      <c r="E11161" s="161"/>
      <c r="F11161" s="162"/>
      <c r="G11161" s="147"/>
      <c r="H11161" s="146"/>
      <c r="J11161" s="146"/>
      <c r="L11161" s="150"/>
      <c r="N11161" s="163"/>
      <c r="O11161" s="146"/>
      <c r="P11161" s="146"/>
      <c r="Q11161" s="146"/>
      <c r="R11161" s="34"/>
      <c r="S11161" s="35"/>
      <c r="T11161" s="147"/>
    </row>
    <row r="11162">
      <c r="A11162" s="147"/>
      <c r="B11162" s="64"/>
      <c r="C11162" s="147" t="s">
        <v>217</v>
      </c>
      <c r="E11162" s="161"/>
      <c r="F11162" s="162"/>
      <c r="G11162" s="147"/>
      <c r="H11162" s="146"/>
      <c r="J11162" s="146"/>
      <c r="L11162" s="150"/>
      <c r="N11162" s="163"/>
      <c r="O11162" s="146"/>
      <c r="P11162" s="146"/>
      <c r="Q11162" s="146"/>
      <c r="R11162" s="34"/>
      <c r="S11162" s="35"/>
      <c r="T11162" s="147"/>
    </row>
    <row r="11163">
      <c r="A11163" s="147"/>
      <c r="B11163" s="64"/>
      <c r="C11163" s="147" t="s">
        <v>217</v>
      </c>
      <c r="E11163" s="161"/>
      <c r="F11163" s="162"/>
      <c r="G11163" s="147"/>
      <c r="H11163" s="146"/>
      <c r="J11163" s="146"/>
      <c r="L11163" s="150"/>
      <c r="N11163" s="163"/>
      <c r="O11163" s="146"/>
      <c r="P11163" s="146"/>
      <c r="Q11163" s="146"/>
      <c r="R11163" s="34"/>
      <c r="S11163" s="35"/>
      <c r="T11163" s="147"/>
    </row>
    <row r="11164">
      <c r="A11164" s="147"/>
      <c r="B11164" s="64"/>
      <c r="C11164" s="147" t="s">
        <v>217</v>
      </c>
      <c r="E11164" s="161"/>
      <c r="F11164" s="162"/>
      <c r="G11164" s="147"/>
      <c r="H11164" s="146"/>
      <c r="J11164" s="146"/>
      <c r="L11164" s="150"/>
      <c r="N11164" s="163"/>
      <c r="O11164" s="146"/>
      <c r="P11164" s="146"/>
      <c r="Q11164" s="146"/>
      <c r="R11164" s="34"/>
      <c r="S11164" s="35"/>
      <c r="T11164" s="147"/>
    </row>
    <row r="11165">
      <c r="A11165" s="147"/>
      <c r="B11165" s="64"/>
      <c r="C11165" s="147" t="s">
        <v>217</v>
      </c>
      <c r="E11165" s="161"/>
      <c r="F11165" s="162"/>
      <c r="G11165" s="147"/>
      <c r="H11165" s="146"/>
      <c r="J11165" s="146"/>
      <c r="L11165" s="150"/>
      <c r="N11165" s="163"/>
      <c r="O11165" s="146"/>
      <c r="P11165" s="146"/>
      <c r="Q11165" s="146"/>
      <c r="R11165" s="34"/>
      <c r="S11165" s="35"/>
      <c r="T11165" s="147"/>
    </row>
    <row r="11166">
      <c r="A11166" s="147"/>
      <c r="B11166" s="64"/>
      <c r="C11166" s="147" t="s">
        <v>217</v>
      </c>
      <c r="E11166" s="161"/>
      <c r="F11166" s="162"/>
      <c r="G11166" s="147"/>
      <c r="H11166" s="146"/>
      <c r="J11166" s="146"/>
      <c r="L11166" s="150"/>
      <c r="N11166" s="163"/>
      <c r="O11166" s="146"/>
      <c r="P11166" s="146"/>
      <c r="Q11166" s="146"/>
      <c r="R11166" s="34"/>
      <c r="S11166" s="35"/>
      <c r="T11166" s="147"/>
    </row>
    <row r="11167">
      <c r="A11167" s="147"/>
      <c r="B11167" s="64"/>
      <c r="C11167" s="147" t="s">
        <v>217</v>
      </c>
      <c r="E11167" s="161"/>
      <c r="F11167" s="162"/>
      <c r="G11167" s="147"/>
      <c r="H11167" s="146"/>
      <c r="J11167" s="146"/>
      <c r="L11167" s="150"/>
      <c r="N11167" s="163"/>
      <c r="O11167" s="146"/>
      <c r="P11167" s="146"/>
      <c r="Q11167" s="146"/>
      <c r="R11167" s="34"/>
      <c r="S11167" s="35"/>
      <c r="T11167" s="147"/>
    </row>
    <row r="11168">
      <c r="A11168" s="147"/>
      <c r="B11168" s="64"/>
      <c r="C11168" s="147" t="s">
        <v>217</v>
      </c>
      <c r="E11168" s="161"/>
      <c r="F11168" s="162"/>
      <c r="G11168" s="147"/>
      <c r="H11168" s="146"/>
      <c r="J11168" s="146"/>
      <c r="L11168" s="150"/>
      <c r="N11168" s="163"/>
      <c r="O11168" s="146"/>
      <c r="P11168" s="146"/>
      <c r="Q11168" s="146"/>
      <c r="R11168" s="34"/>
      <c r="S11168" s="35"/>
      <c r="T11168" s="147"/>
    </row>
    <row r="11169">
      <c r="A11169" s="147"/>
      <c r="B11169" s="64"/>
      <c r="C11169" s="147" t="s">
        <v>217</v>
      </c>
      <c r="E11169" s="161"/>
      <c r="F11169" s="162"/>
      <c r="G11169" s="147"/>
      <c r="H11169" s="146"/>
      <c r="J11169" s="146"/>
      <c r="L11169" s="150"/>
      <c r="N11169" s="163"/>
      <c r="O11169" s="146"/>
      <c r="P11169" s="146"/>
      <c r="Q11169" s="146"/>
      <c r="R11169" s="34"/>
      <c r="S11169" s="35"/>
      <c r="T11169" s="147"/>
    </row>
    <row r="11170">
      <c r="A11170" s="147"/>
      <c r="B11170" s="64"/>
      <c r="C11170" s="147" t="s">
        <v>217</v>
      </c>
      <c r="E11170" s="161"/>
      <c r="F11170" s="162"/>
      <c r="G11170" s="147"/>
      <c r="H11170" s="146"/>
      <c r="J11170" s="146"/>
      <c r="L11170" s="150"/>
      <c r="N11170" s="163"/>
      <c r="O11170" s="146"/>
      <c r="P11170" s="146"/>
      <c r="Q11170" s="146"/>
      <c r="R11170" s="34"/>
      <c r="S11170" s="35"/>
      <c r="T11170" s="147"/>
    </row>
    <row r="11171">
      <c r="A11171" s="147"/>
      <c r="B11171" s="64"/>
      <c r="C11171" s="147" t="s">
        <v>217</v>
      </c>
      <c r="E11171" s="161"/>
      <c r="F11171" s="162"/>
      <c r="G11171" s="147"/>
      <c r="H11171" s="146"/>
      <c r="J11171" s="146"/>
      <c r="L11171" s="150"/>
      <c r="N11171" s="163"/>
      <c r="O11171" s="146"/>
      <c r="P11171" s="146"/>
      <c r="Q11171" s="146"/>
      <c r="R11171" s="34"/>
      <c r="S11171" s="35"/>
      <c r="T11171" s="147"/>
    </row>
    <row r="11172">
      <c r="A11172" s="147"/>
      <c r="B11172" s="64"/>
      <c r="C11172" s="147" t="s">
        <v>217</v>
      </c>
      <c r="E11172" s="161"/>
      <c r="F11172" s="162"/>
      <c r="G11172" s="147"/>
      <c r="H11172" s="146"/>
      <c r="J11172" s="146"/>
      <c r="L11172" s="150"/>
      <c r="N11172" s="163"/>
      <c r="O11172" s="146"/>
      <c r="P11172" s="146"/>
      <c r="Q11172" s="146"/>
      <c r="R11172" s="34"/>
      <c r="S11172" s="35"/>
      <c r="T11172" s="147"/>
    </row>
    <row r="11173">
      <c r="A11173" s="147"/>
      <c r="B11173" s="64"/>
      <c r="C11173" s="147" t="s">
        <v>217</v>
      </c>
      <c r="E11173" s="161"/>
      <c r="F11173" s="162"/>
      <c r="G11173" s="147"/>
      <c r="H11173" s="146"/>
      <c r="J11173" s="146"/>
      <c r="L11173" s="150"/>
      <c r="N11173" s="163"/>
      <c r="O11173" s="146"/>
      <c r="P11173" s="146"/>
      <c r="Q11173" s="146"/>
      <c r="R11173" s="34"/>
      <c r="S11173" s="35"/>
      <c r="T11173" s="147"/>
    </row>
    <row r="11174">
      <c r="A11174" s="147"/>
      <c r="B11174" s="64"/>
      <c r="C11174" s="147" t="s">
        <v>217</v>
      </c>
      <c r="E11174" s="161"/>
      <c r="F11174" s="162"/>
      <c r="G11174" s="147"/>
      <c r="H11174" s="146"/>
      <c r="J11174" s="146"/>
      <c r="L11174" s="150"/>
      <c r="N11174" s="163"/>
      <c r="O11174" s="146"/>
      <c r="P11174" s="146"/>
      <c r="Q11174" s="146"/>
      <c r="R11174" s="34"/>
      <c r="S11174" s="35"/>
      <c r="T11174" s="147"/>
    </row>
    <row r="11175">
      <c r="A11175" s="147"/>
      <c r="B11175" s="64"/>
      <c r="C11175" s="147" t="s">
        <v>217</v>
      </c>
      <c r="E11175" s="161"/>
      <c r="F11175" s="162"/>
      <c r="G11175" s="147"/>
      <c r="H11175" s="146"/>
      <c r="J11175" s="146"/>
      <c r="L11175" s="150"/>
      <c r="N11175" s="163"/>
      <c r="O11175" s="146"/>
      <c r="P11175" s="146"/>
      <c r="Q11175" s="146"/>
      <c r="R11175" s="34"/>
      <c r="S11175" s="35"/>
      <c r="T11175" s="147"/>
    </row>
    <row r="11176">
      <c r="A11176" s="147"/>
      <c r="B11176" s="64"/>
      <c r="C11176" s="147" t="s">
        <v>217</v>
      </c>
      <c r="E11176" s="161"/>
      <c r="F11176" s="162"/>
      <c r="G11176" s="147"/>
      <c r="H11176" s="146"/>
      <c r="J11176" s="146"/>
      <c r="L11176" s="150"/>
      <c r="N11176" s="163"/>
      <c r="O11176" s="146"/>
      <c r="P11176" s="146"/>
      <c r="Q11176" s="146"/>
      <c r="R11176" s="34"/>
      <c r="S11176" s="35"/>
      <c r="T11176" s="147"/>
    </row>
    <row r="11177">
      <c r="A11177" s="147"/>
      <c r="B11177" s="64"/>
      <c r="C11177" s="147" t="s">
        <v>217</v>
      </c>
      <c r="E11177" s="161"/>
      <c r="F11177" s="162"/>
      <c r="G11177" s="147"/>
      <c r="H11177" s="146"/>
      <c r="J11177" s="146"/>
      <c r="L11177" s="150"/>
      <c r="N11177" s="163"/>
      <c r="O11177" s="146"/>
      <c r="P11177" s="146"/>
      <c r="Q11177" s="146"/>
      <c r="R11177" s="34"/>
      <c r="S11177" s="35"/>
      <c r="T11177" s="147"/>
    </row>
    <row r="11178">
      <c r="A11178" s="147"/>
      <c r="B11178" s="64"/>
      <c r="C11178" s="147" t="s">
        <v>217</v>
      </c>
      <c r="E11178" s="161"/>
      <c r="F11178" s="162"/>
      <c r="G11178" s="147"/>
      <c r="H11178" s="146"/>
      <c r="J11178" s="146"/>
      <c r="L11178" s="150"/>
      <c r="N11178" s="163"/>
      <c r="O11178" s="146"/>
      <c r="P11178" s="146"/>
      <c r="Q11178" s="146"/>
      <c r="R11178" s="34"/>
      <c r="S11178" s="35"/>
      <c r="T11178" s="147"/>
    </row>
    <row r="11179">
      <c r="A11179" s="147"/>
      <c r="B11179" s="64"/>
      <c r="C11179" s="147" t="s">
        <v>217</v>
      </c>
      <c r="E11179" s="161"/>
      <c r="F11179" s="162"/>
      <c r="G11179" s="147"/>
      <c r="H11179" s="146"/>
      <c r="J11179" s="146"/>
      <c r="L11179" s="150"/>
      <c r="N11179" s="163"/>
      <c r="O11179" s="146"/>
      <c r="P11179" s="146"/>
      <c r="Q11179" s="146"/>
      <c r="R11179" s="34"/>
      <c r="S11179" s="35"/>
      <c r="T11179" s="147"/>
    </row>
    <row r="11180">
      <c r="A11180" s="147"/>
      <c r="B11180" s="64"/>
      <c r="C11180" s="147" t="s">
        <v>217</v>
      </c>
      <c r="E11180" s="161"/>
      <c r="F11180" s="162"/>
      <c r="G11180" s="147"/>
      <c r="H11180" s="146"/>
      <c r="J11180" s="146"/>
      <c r="L11180" s="150"/>
      <c r="N11180" s="163"/>
      <c r="O11180" s="146"/>
      <c r="P11180" s="146"/>
      <c r="Q11180" s="146"/>
      <c r="R11180" s="34"/>
      <c r="S11180" s="35"/>
      <c r="T11180" s="147"/>
    </row>
    <row r="11181">
      <c r="A11181" s="147"/>
      <c r="B11181" s="64"/>
      <c r="C11181" s="147" t="s">
        <v>217</v>
      </c>
      <c r="E11181" s="161"/>
      <c r="F11181" s="162"/>
      <c r="G11181" s="147"/>
      <c r="H11181" s="146"/>
      <c r="J11181" s="146"/>
      <c r="L11181" s="150"/>
      <c r="N11181" s="163"/>
      <c r="O11181" s="146"/>
      <c r="P11181" s="146"/>
      <c r="Q11181" s="146"/>
      <c r="R11181" s="34"/>
      <c r="S11181" s="35"/>
      <c r="T11181" s="147"/>
    </row>
    <row r="11182">
      <c r="A11182" s="147"/>
      <c r="B11182" s="64"/>
      <c r="C11182" s="147" t="s">
        <v>217</v>
      </c>
      <c r="E11182" s="161"/>
      <c r="F11182" s="162"/>
      <c r="G11182" s="147"/>
      <c r="H11182" s="146"/>
      <c r="J11182" s="146"/>
      <c r="L11182" s="150"/>
      <c r="N11182" s="163"/>
      <c r="O11182" s="146"/>
      <c r="P11182" s="146"/>
      <c r="Q11182" s="146"/>
      <c r="R11182" s="34"/>
      <c r="S11182" s="35"/>
      <c r="T11182" s="147"/>
    </row>
    <row r="11183">
      <c r="A11183" s="147"/>
      <c r="B11183" s="64"/>
      <c r="C11183" s="147" t="s">
        <v>217</v>
      </c>
      <c r="E11183" s="161"/>
      <c r="F11183" s="162"/>
      <c r="G11183" s="147"/>
      <c r="H11183" s="146"/>
      <c r="J11183" s="146"/>
      <c r="L11183" s="150"/>
      <c r="N11183" s="163"/>
      <c r="O11183" s="146"/>
      <c r="P11183" s="146"/>
      <c r="Q11183" s="146"/>
      <c r="R11183" s="34"/>
      <c r="S11183" s="35"/>
      <c r="T11183" s="147"/>
    </row>
    <row r="11184">
      <c r="A11184" s="147"/>
      <c r="B11184" s="64"/>
      <c r="C11184" s="147" t="s">
        <v>217</v>
      </c>
      <c r="E11184" s="161"/>
      <c r="F11184" s="162"/>
      <c r="G11184" s="147"/>
      <c r="H11184" s="146"/>
      <c r="J11184" s="146"/>
      <c r="L11184" s="150"/>
      <c r="N11184" s="163"/>
      <c r="O11184" s="146"/>
      <c r="P11184" s="146"/>
      <c r="Q11184" s="146"/>
      <c r="R11184" s="34"/>
      <c r="S11184" s="35"/>
      <c r="T11184" s="147"/>
    </row>
    <row r="11185">
      <c r="A11185" s="147"/>
      <c r="B11185" s="64"/>
      <c r="C11185" s="147" t="s">
        <v>217</v>
      </c>
      <c r="E11185" s="161"/>
      <c r="F11185" s="162"/>
      <c r="G11185" s="147"/>
      <c r="H11185" s="146"/>
      <c r="J11185" s="146"/>
      <c r="L11185" s="150"/>
      <c r="N11185" s="163"/>
      <c r="O11185" s="146"/>
      <c r="P11185" s="146"/>
      <c r="Q11185" s="146"/>
      <c r="R11185" s="34"/>
      <c r="S11185" s="35"/>
      <c r="T11185" s="147"/>
    </row>
    <row r="11186">
      <c r="A11186" s="147"/>
      <c r="B11186" s="64"/>
      <c r="C11186" s="147" t="s">
        <v>217</v>
      </c>
      <c r="E11186" s="161"/>
      <c r="F11186" s="162"/>
      <c r="G11186" s="147"/>
      <c r="H11186" s="146"/>
      <c r="J11186" s="146"/>
      <c r="L11186" s="150"/>
      <c r="N11186" s="163"/>
      <c r="O11186" s="146"/>
      <c r="P11186" s="146"/>
      <c r="Q11186" s="146"/>
      <c r="R11186" s="34"/>
      <c r="S11186" s="35"/>
      <c r="T11186" s="147"/>
    </row>
    <row r="11187">
      <c r="A11187" s="147"/>
      <c r="B11187" s="64"/>
      <c r="C11187" s="147" t="s">
        <v>217</v>
      </c>
      <c r="E11187" s="161"/>
      <c r="F11187" s="162"/>
      <c r="G11187" s="147"/>
      <c r="H11187" s="146"/>
      <c r="J11187" s="146"/>
      <c r="L11187" s="150"/>
      <c r="N11187" s="163"/>
      <c r="O11187" s="146"/>
      <c r="P11187" s="146"/>
      <c r="Q11187" s="146"/>
      <c r="R11187" s="34"/>
      <c r="S11187" s="35"/>
      <c r="T11187" s="147"/>
    </row>
    <row r="11188">
      <c r="A11188" s="147"/>
      <c r="B11188" s="64"/>
      <c r="C11188" s="147" t="s">
        <v>217</v>
      </c>
      <c r="E11188" s="161"/>
      <c r="F11188" s="162"/>
      <c r="G11188" s="147"/>
      <c r="H11188" s="146"/>
      <c r="J11188" s="146"/>
      <c r="L11188" s="150"/>
      <c r="N11188" s="163"/>
      <c r="O11188" s="146"/>
      <c r="P11188" s="146"/>
      <c r="Q11188" s="146"/>
      <c r="R11188" s="34"/>
      <c r="S11188" s="35"/>
      <c r="T11188" s="147"/>
    </row>
    <row r="11189">
      <c r="A11189" s="147"/>
      <c r="B11189" s="64"/>
      <c r="C11189" s="147" t="s">
        <v>217</v>
      </c>
      <c r="E11189" s="161"/>
      <c r="F11189" s="162"/>
      <c r="G11189" s="147"/>
      <c r="H11189" s="146"/>
      <c r="J11189" s="146"/>
      <c r="L11189" s="150"/>
      <c r="N11189" s="163"/>
      <c r="O11189" s="146"/>
      <c r="P11189" s="146"/>
      <c r="Q11189" s="146"/>
      <c r="R11189" s="34"/>
      <c r="S11189" s="35"/>
      <c r="T11189" s="147"/>
    </row>
    <row r="11190">
      <c r="A11190" s="147"/>
      <c r="B11190" s="64"/>
      <c r="C11190" s="147" t="s">
        <v>217</v>
      </c>
      <c r="E11190" s="161"/>
      <c r="F11190" s="162"/>
      <c r="G11190" s="147"/>
      <c r="H11190" s="146"/>
      <c r="J11190" s="146"/>
      <c r="L11190" s="150"/>
      <c r="N11190" s="163"/>
      <c r="O11190" s="146"/>
      <c r="P11190" s="146"/>
      <c r="Q11190" s="146"/>
      <c r="R11190" s="34"/>
      <c r="S11190" s="35"/>
      <c r="T11190" s="147"/>
    </row>
    <row r="11191">
      <c r="A11191" s="147"/>
      <c r="B11191" s="64"/>
      <c r="C11191" s="147" t="s">
        <v>217</v>
      </c>
      <c r="E11191" s="161"/>
      <c r="F11191" s="162"/>
      <c r="G11191" s="147"/>
      <c r="H11191" s="146"/>
      <c r="J11191" s="146"/>
      <c r="L11191" s="150"/>
      <c r="N11191" s="163"/>
      <c r="O11191" s="146"/>
      <c r="P11191" s="146"/>
      <c r="Q11191" s="146"/>
      <c r="R11191" s="34"/>
      <c r="S11191" s="35"/>
      <c r="T11191" s="147"/>
    </row>
    <row r="11192">
      <c r="A11192" s="147"/>
      <c r="B11192" s="64"/>
      <c r="C11192" s="147" t="s">
        <v>217</v>
      </c>
      <c r="E11192" s="161"/>
      <c r="F11192" s="162"/>
      <c r="G11192" s="147"/>
      <c r="H11192" s="146"/>
      <c r="J11192" s="146"/>
      <c r="L11192" s="150"/>
      <c r="N11192" s="163"/>
      <c r="O11192" s="146"/>
      <c r="P11192" s="146"/>
      <c r="Q11192" s="146"/>
      <c r="R11192" s="34"/>
      <c r="S11192" s="35"/>
      <c r="T11192" s="147"/>
    </row>
    <row r="11193">
      <c r="A11193" s="147"/>
      <c r="B11193" s="64"/>
      <c r="C11193" s="147" t="s">
        <v>217</v>
      </c>
      <c r="E11193" s="161"/>
      <c r="F11193" s="162"/>
      <c r="G11193" s="147"/>
      <c r="H11193" s="146"/>
      <c r="J11193" s="146"/>
      <c r="L11193" s="150"/>
      <c r="N11193" s="163"/>
      <c r="O11193" s="146"/>
      <c r="P11193" s="146"/>
      <c r="Q11193" s="146"/>
      <c r="R11193" s="34"/>
      <c r="S11193" s="35"/>
      <c r="T11193" s="147"/>
    </row>
    <row r="11194">
      <c r="A11194" s="147"/>
      <c r="B11194" s="64"/>
      <c r="C11194" s="147" t="s">
        <v>217</v>
      </c>
      <c r="E11194" s="161"/>
      <c r="F11194" s="162"/>
      <c r="G11194" s="147"/>
      <c r="H11194" s="146"/>
      <c r="J11194" s="146"/>
      <c r="L11194" s="150"/>
      <c r="N11194" s="163"/>
      <c r="O11194" s="146"/>
      <c r="P11194" s="146"/>
      <c r="Q11194" s="146"/>
      <c r="R11194" s="34"/>
      <c r="S11194" s="35"/>
      <c r="T11194" s="147"/>
    </row>
    <row r="11195">
      <c r="A11195" s="147"/>
      <c r="B11195" s="64"/>
      <c r="C11195" s="147" t="s">
        <v>217</v>
      </c>
      <c r="E11195" s="161"/>
      <c r="F11195" s="162"/>
      <c r="G11195" s="147"/>
      <c r="H11195" s="146"/>
      <c r="J11195" s="146"/>
      <c r="L11195" s="150"/>
      <c r="N11195" s="163"/>
      <c r="O11195" s="146"/>
      <c r="P11195" s="146"/>
      <c r="Q11195" s="146"/>
      <c r="R11195" s="34"/>
      <c r="S11195" s="35"/>
      <c r="T11195" s="147"/>
    </row>
    <row r="11196">
      <c r="A11196" s="147"/>
      <c r="B11196" s="64"/>
      <c r="C11196" s="147" t="s">
        <v>217</v>
      </c>
      <c r="E11196" s="161"/>
      <c r="F11196" s="162"/>
      <c r="G11196" s="147"/>
      <c r="H11196" s="146"/>
      <c r="J11196" s="146"/>
      <c r="L11196" s="150"/>
      <c r="N11196" s="163"/>
      <c r="O11196" s="146"/>
      <c r="P11196" s="146"/>
      <c r="Q11196" s="146"/>
      <c r="R11196" s="34"/>
      <c r="S11196" s="35"/>
      <c r="T11196" s="147"/>
    </row>
    <row r="11197">
      <c r="A11197" s="147"/>
      <c r="B11197" s="64"/>
      <c r="C11197" s="147" t="s">
        <v>217</v>
      </c>
      <c r="E11197" s="161"/>
      <c r="F11197" s="162"/>
      <c r="G11197" s="147"/>
      <c r="H11197" s="146"/>
      <c r="J11197" s="146"/>
      <c r="L11197" s="150"/>
      <c r="N11197" s="163"/>
      <c r="O11197" s="146"/>
      <c r="P11197" s="146"/>
      <c r="Q11197" s="146"/>
      <c r="R11197" s="34"/>
      <c r="S11197" s="35"/>
      <c r="T11197" s="147"/>
    </row>
    <row r="11198">
      <c r="A11198" s="147"/>
      <c r="B11198" s="64"/>
      <c r="C11198" s="147" t="s">
        <v>217</v>
      </c>
      <c r="E11198" s="161"/>
      <c r="F11198" s="162"/>
      <c r="G11198" s="147"/>
      <c r="H11198" s="146"/>
      <c r="J11198" s="146"/>
      <c r="L11198" s="150"/>
      <c r="N11198" s="163"/>
      <c r="O11198" s="146"/>
      <c r="P11198" s="146"/>
      <c r="Q11198" s="146"/>
      <c r="R11198" s="34"/>
      <c r="S11198" s="35"/>
      <c r="T11198" s="147"/>
    </row>
    <row r="11199">
      <c r="A11199" s="147"/>
      <c r="B11199" s="64"/>
      <c r="C11199" s="147" t="s">
        <v>217</v>
      </c>
      <c r="E11199" s="161"/>
      <c r="F11199" s="162"/>
      <c r="G11199" s="147"/>
      <c r="H11199" s="146"/>
      <c r="J11199" s="146"/>
      <c r="L11199" s="150"/>
      <c r="N11199" s="163"/>
      <c r="O11199" s="146"/>
      <c r="P11199" s="146"/>
      <c r="Q11199" s="146"/>
      <c r="R11199" s="34"/>
      <c r="S11199" s="35"/>
      <c r="T11199" s="147"/>
    </row>
    <row r="11200">
      <c r="A11200" s="147"/>
      <c r="B11200" s="64"/>
      <c r="C11200" s="147" t="s">
        <v>217</v>
      </c>
      <c r="E11200" s="161"/>
      <c r="F11200" s="162"/>
      <c r="G11200" s="147"/>
      <c r="H11200" s="146"/>
      <c r="J11200" s="146"/>
      <c r="L11200" s="150"/>
      <c r="N11200" s="163"/>
      <c r="O11200" s="146"/>
      <c r="P11200" s="146"/>
      <c r="Q11200" s="146"/>
      <c r="R11200" s="34"/>
      <c r="S11200" s="35"/>
      <c r="T11200" s="147"/>
    </row>
    <row r="11201">
      <c r="A11201" s="147"/>
      <c r="B11201" s="64"/>
      <c r="C11201" s="147" t="s">
        <v>217</v>
      </c>
      <c r="E11201" s="161"/>
      <c r="F11201" s="162"/>
      <c r="G11201" s="147"/>
      <c r="H11201" s="146"/>
      <c r="J11201" s="146"/>
      <c r="L11201" s="150"/>
      <c r="N11201" s="163"/>
      <c r="O11201" s="146"/>
      <c r="P11201" s="146"/>
      <c r="Q11201" s="146"/>
      <c r="R11201" s="34"/>
      <c r="S11201" s="35"/>
      <c r="T11201" s="147"/>
    </row>
    <row r="11202">
      <c r="A11202" s="147"/>
      <c r="B11202" s="64"/>
      <c r="C11202" s="147" t="s">
        <v>217</v>
      </c>
      <c r="E11202" s="161"/>
      <c r="F11202" s="162"/>
      <c r="G11202" s="147"/>
      <c r="H11202" s="146"/>
      <c r="J11202" s="146"/>
      <c r="L11202" s="150"/>
      <c r="N11202" s="163"/>
      <c r="O11202" s="146"/>
      <c r="P11202" s="146"/>
      <c r="Q11202" s="146"/>
      <c r="R11202" s="34"/>
      <c r="S11202" s="35"/>
      <c r="T11202" s="147"/>
    </row>
    <row r="11203">
      <c r="A11203" s="147"/>
      <c r="B11203" s="64"/>
      <c r="C11203" s="147" t="s">
        <v>217</v>
      </c>
      <c r="E11203" s="161"/>
      <c r="F11203" s="162"/>
      <c r="G11203" s="147"/>
      <c r="H11203" s="146"/>
      <c r="J11203" s="146"/>
      <c r="L11203" s="150"/>
      <c r="N11203" s="163"/>
      <c r="O11203" s="146"/>
      <c r="P11203" s="146"/>
      <c r="Q11203" s="146"/>
      <c r="R11203" s="34"/>
      <c r="S11203" s="35"/>
      <c r="T11203" s="147"/>
    </row>
    <row r="11204">
      <c r="A11204" s="147"/>
      <c r="B11204" s="64"/>
      <c r="C11204" s="147" t="s">
        <v>217</v>
      </c>
      <c r="E11204" s="161"/>
      <c r="F11204" s="162"/>
      <c r="G11204" s="147"/>
      <c r="H11204" s="146"/>
      <c r="J11204" s="146"/>
      <c r="L11204" s="150"/>
      <c r="N11204" s="163"/>
      <c r="O11204" s="146"/>
      <c r="P11204" s="146"/>
      <c r="Q11204" s="146"/>
      <c r="R11204" s="34"/>
      <c r="S11204" s="35"/>
      <c r="T11204" s="147"/>
    </row>
    <row r="11205">
      <c r="A11205" s="147"/>
      <c r="B11205" s="64"/>
      <c r="C11205" s="147" t="s">
        <v>217</v>
      </c>
      <c r="E11205" s="161"/>
      <c r="F11205" s="162"/>
      <c r="G11205" s="147"/>
      <c r="H11205" s="146"/>
      <c r="J11205" s="146"/>
      <c r="L11205" s="150"/>
      <c r="N11205" s="163"/>
      <c r="O11205" s="146"/>
      <c r="P11205" s="146"/>
      <c r="Q11205" s="146"/>
      <c r="R11205" s="34"/>
      <c r="S11205" s="35"/>
      <c r="T11205" s="147"/>
    </row>
    <row r="11206">
      <c r="A11206" s="147"/>
      <c r="B11206" s="64"/>
      <c r="C11206" s="147" t="s">
        <v>217</v>
      </c>
      <c r="E11206" s="161"/>
      <c r="F11206" s="162"/>
      <c r="G11206" s="147"/>
      <c r="H11206" s="146"/>
      <c r="J11206" s="146"/>
      <c r="L11206" s="150"/>
      <c r="N11206" s="163"/>
      <c r="O11206" s="146"/>
      <c r="P11206" s="146"/>
      <c r="Q11206" s="146"/>
      <c r="R11206" s="34"/>
      <c r="S11206" s="35"/>
      <c r="T11206" s="147"/>
    </row>
    <row r="11207">
      <c r="A11207" s="147"/>
      <c r="B11207" s="64"/>
      <c r="C11207" s="147" t="s">
        <v>217</v>
      </c>
      <c r="E11207" s="161"/>
      <c r="F11207" s="162"/>
      <c r="G11207" s="147"/>
      <c r="H11207" s="146"/>
      <c r="J11207" s="146"/>
      <c r="L11207" s="150"/>
      <c r="N11207" s="163"/>
      <c r="O11207" s="146"/>
      <c r="P11207" s="146"/>
      <c r="Q11207" s="146"/>
      <c r="R11207" s="34"/>
      <c r="S11207" s="35"/>
      <c r="T11207" s="147"/>
    </row>
    <row r="11208">
      <c r="A11208" s="147"/>
      <c r="B11208" s="64"/>
      <c r="C11208" s="147" t="s">
        <v>217</v>
      </c>
      <c r="E11208" s="161"/>
      <c r="F11208" s="162"/>
      <c r="G11208" s="147"/>
      <c r="H11208" s="146"/>
      <c r="J11208" s="146"/>
      <c r="L11208" s="150"/>
      <c r="N11208" s="163"/>
      <c r="O11208" s="146"/>
      <c r="P11208" s="146"/>
      <c r="Q11208" s="146"/>
      <c r="R11208" s="34"/>
      <c r="S11208" s="35"/>
      <c r="T11208" s="147"/>
    </row>
    <row r="11209">
      <c r="A11209" s="147"/>
      <c r="B11209" s="64"/>
      <c r="C11209" s="147" t="s">
        <v>217</v>
      </c>
      <c r="E11209" s="161"/>
      <c r="F11209" s="162"/>
      <c r="G11209" s="147"/>
      <c r="H11209" s="146"/>
      <c r="J11209" s="146"/>
      <c r="L11209" s="150"/>
      <c r="N11209" s="163"/>
      <c r="O11209" s="146"/>
      <c r="P11209" s="146"/>
      <c r="Q11209" s="146"/>
      <c r="R11209" s="34"/>
      <c r="S11209" s="35"/>
      <c r="T11209" s="147"/>
    </row>
    <row r="11210">
      <c r="A11210" s="147"/>
      <c r="B11210" s="64"/>
      <c r="C11210" s="147" t="s">
        <v>217</v>
      </c>
      <c r="E11210" s="161"/>
      <c r="F11210" s="162"/>
      <c r="G11210" s="147"/>
      <c r="H11210" s="146"/>
      <c r="J11210" s="146"/>
      <c r="L11210" s="150"/>
      <c r="N11210" s="163"/>
      <c r="O11210" s="146"/>
      <c r="P11210" s="146"/>
      <c r="Q11210" s="146"/>
      <c r="R11210" s="34"/>
      <c r="S11210" s="35"/>
      <c r="T11210" s="147"/>
    </row>
    <row r="11211">
      <c r="A11211" s="147"/>
      <c r="B11211" s="64"/>
      <c r="C11211" s="147" t="s">
        <v>217</v>
      </c>
      <c r="E11211" s="161"/>
      <c r="F11211" s="162"/>
      <c r="G11211" s="147"/>
      <c r="H11211" s="146"/>
      <c r="J11211" s="146"/>
      <c r="L11211" s="150"/>
      <c r="N11211" s="163"/>
      <c r="O11211" s="146"/>
      <c r="P11211" s="146"/>
      <c r="Q11211" s="146"/>
      <c r="R11211" s="34"/>
      <c r="S11211" s="35"/>
      <c r="T11211" s="147"/>
    </row>
    <row r="11212">
      <c r="A11212" s="147"/>
      <c r="B11212" s="64"/>
      <c r="C11212" s="147" t="s">
        <v>217</v>
      </c>
      <c r="E11212" s="161"/>
      <c r="F11212" s="162"/>
      <c r="G11212" s="147"/>
      <c r="H11212" s="146"/>
      <c r="J11212" s="146"/>
      <c r="L11212" s="150"/>
      <c r="N11212" s="163"/>
      <c r="O11212" s="146"/>
      <c r="P11212" s="146"/>
      <c r="Q11212" s="146"/>
      <c r="R11212" s="34"/>
      <c r="S11212" s="35"/>
      <c r="T11212" s="147"/>
    </row>
    <row r="11213">
      <c r="A11213" s="147"/>
      <c r="B11213" s="64"/>
      <c r="C11213" s="147" t="s">
        <v>217</v>
      </c>
      <c r="E11213" s="161"/>
      <c r="F11213" s="162"/>
      <c r="G11213" s="147"/>
      <c r="H11213" s="146"/>
      <c r="J11213" s="146"/>
      <c r="L11213" s="150"/>
      <c r="N11213" s="163"/>
      <c r="O11213" s="146"/>
      <c r="P11213" s="146"/>
      <c r="Q11213" s="146"/>
      <c r="R11213" s="34"/>
      <c r="S11213" s="35"/>
      <c r="T11213" s="147"/>
    </row>
    <row r="11214">
      <c r="A11214" s="147"/>
      <c r="B11214" s="64"/>
      <c r="C11214" s="147" t="s">
        <v>217</v>
      </c>
      <c r="E11214" s="161"/>
      <c r="F11214" s="162"/>
      <c r="G11214" s="147"/>
      <c r="H11214" s="146"/>
      <c r="J11214" s="146"/>
      <c r="L11214" s="150"/>
      <c r="N11214" s="163"/>
      <c r="O11214" s="146"/>
      <c r="P11214" s="146"/>
      <c r="Q11214" s="146"/>
      <c r="R11214" s="34"/>
      <c r="S11214" s="35"/>
      <c r="T11214" s="147"/>
    </row>
    <row r="11215">
      <c r="A11215" s="147"/>
      <c r="B11215" s="64"/>
      <c r="C11215" s="147" t="s">
        <v>217</v>
      </c>
      <c r="E11215" s="161"/>
      <c r="F11215" s="162"/>
      <c r="G11215" s="147"/>
      <c r="H11215" s="146"/>
      <c r="J11215" s="146"/>
      <c r="L11215" s="150"/>
      <c r="N11215" s="163"/>
      <c r="O11215" s="146"/>
      <c r="P11215" s="146"/>
      <c r="Q11215" s="146"/>
      <c r="R11215" s="34"/>
      <c r="S11215" s="35"/>
      <c r="T11215" s="147"/>
    </row>
    <row r="11216">
      <c r="A11216" s="147"/>
      <c r="B11216" s="64"/>
      <c r="C11216" s="147" t="s">
        <v>217</v>
      </c>
      <c r="E11216" s="161"/>
      <c r="F11216" s="162"/>
      <c r="G11216" s="147"/>
      <c r="H11216" s="146"/>
      <c r="J11216" s="146"/>
      <c r="L11216" s="150"/>
      <c r="N11216" s="163"/>
      <c r="O11216" s="146"/>
      <c r="P11216" s="146"/>
      <c r="Q11216" s="146"/>
      <c r="R11216" s="34"/>
      <c r="S11216" s="35"/>
      <c r="T11216" s="147"/>
    </row>
    <row r="11217">
      <c r="A11217" s="147"/>
      <c r="B11217" s="64"/>
      <c r="C11217" s="147" t="s">
        <v>217</v>
      </c>
      <c r="E11217" s="161"/>
      <c r="F11217" s="162"/>
      <c r="G11217" s="147"/>
      <c r="H11217" s="146"/>
      <c r="J11217" s="146"/>
      <c r="L11217" s="150"/>
      <c r="N11217" s="163"/>
      <c r="O11217" s="146"/>
      <c r="P11217" s="146"/>
      <c r="Q11217" s="146"/>
      <c r="R11217" s="34"/>
      <c r="S11217" s="35"/>
      <c r="T11217" s="147"/>
    </row>
    <row r="11218">
      <c r="A11218" s="147"/>
      <c r="B11218" s="64"/>
      <c r="C11218" s="147" t="s">
        <v>217</v>
      </c>
      <c r="E11218" s="161"/>
      <c r="F11218" s="162"/>
      <c r="G11218" s="147"/>
      <c r="H11218" s="146"/>
      <c r="J11218" s="146"/>
      <c r="L11218" s="150"/>
      <c r="N11218" s="163"/>
      <c r="O11218" s="146"/>
      <c r="P11218" s="146"/>
      <c r="Q11218" s="146"/>
      <c r="R11218" s="34"/>
      <c r="S11218" s="35"/>
      <c r="T11218" s="147"/>
    </row>
    <row r="11219">
      <c r="A11219" s="147"/>
      <c r="B11219" s="64"/>
      <c r="C11219" s="147" t="s">
        <v>217</v>
      </c>
      <c r="E11219" s="161"/>
      <c r="F11219" s="162"/>
      <c r="G11219" s="147"/>
      <c r="H11219" s="146"/>
      <c r="J11219" s="146"/>
      <c r="L11219" s="150"/>
      <c r="N11219" s="163"/>
      <c r="O11219" s="146"/>
      <c r="P11219" s="146"/>
      <c r="Q11219" s="146"/>
      <c r="R11219" s="34"/>
      <c r="S11219" s="35"/>
      <c r="T11219" s="147"/>
    </row>
    <row r="11220">
      <c r="A11220" s="147"/>
      <c r="B11220" s="64"/>
      <c r="C11220" s="147" t="s">
        <v>217</v>
      </c>
      <c r="E11220" s="161"/>
      <c r="F11220" s="162"/>
      <c r="G11220" s="147"/>
      <c r="H11220" s="146"/>
      <c r="J11220" s="146"/>
      <c r="L11220" s="150"/>
      <c r="N11220" s="163"/>
      <c r="O11220" s="146"/>
      <c r="P11220" s="146"/>
      <c r="Q11220" s="146"/>
      <c r="R11220" s="34"/>
      <c r="S11220" s="35"/>
      <c r="T11220" s="147"/>
    </row>
    <row r="11221">
      <c r="A11221" s="147"/>
      <c r="B11221" s="64"/>
      <c r="C11221" s="147" t="s">
        <v>217</v>
      </c>
      <c r="E11221" s="161"/>
      <c r="F11221" s="162"/>
      <c r="G11221" s="147"/>
      <c r="H11221" s="146"/>
      <c r="J11221" s="146"/>
      <c r="L11221" s="150"/>
      <c r="N11221" s="163"/>
      <c r="O11221" s="146"/>
      <c r="P11221" s="146"/>
      <c r="Q11221" s="146"/>
      <c r="R11221" s="34"/>
      <c r="S11221" s="35"/>
      <c r="T11221" s="147"/>
    </row>
    <row r="11222">
      <c r="A11222" s="147"/>
      <c r="B11222" s="64"/>
      <c r="C11222" s="147" t="s">
        <v>217</v>
      </c>
      <c r="E11222" s="161"/>
      <c r="F11222" s="162"/>
      <c r="G11222" s="147"/>
      <c r="H11222" s="146"/>
      <c r="J11222" s="146"/>
      <c r="L11222" s="150"/>
      <c r="N11222" s="163"/>
      <c r="O11222" s="146"/>
      <c r="P11222" s="146"/>
      <c r="Q11222" s="146"/>
      <c r="R11222" s="34"/>
      <c r="S11222" s="35"/>
      <c r="T11222" s="147"/>
    </row>
    <row r="11223">
      <c r="A11223" s="147"/>
      <c r="B11223" s="64"/>
      <c r="C11223" s="147" t="s">
        <v>217</v>
      </c>
      <c r="E11223" s="161"/>
      <c r="F11223" s="162"/>
      <c r="G11223" s="147"/>
      <c r="H11223" s="146"/>
      <c r="J11223" s="146"/>
      <c r="L11223" s="150"/>
      <c r="N11223" s="163"/>
      <c r="O11223" s="146"/>
      <c r="P11223" s="146"/>
      <c r="Q11223" s="146"/>
      <c r="R11223" s="34"/>
      <c r="S11223" s="35"/>
      <c r="T11223" s="147"/>
    </row>
    <row r="11224">
      <c r="A11224" s="147"/>
      <c r="B11224" s="64"/>
      <c r="C11224" s="147" t="s">
        <v>217</v>
      </c>
      <c r="E11224" s="161"/>
      <c r="F11224" s="162"/>
      <c r="G11224" s="147"/>
      <c r="H11224" s="146"/>
      <c r="J11224" s="146"/>
      <c r="L11224" s="150"/>
      <c r="N11224" s="163"/>
      <c r="O11224" s="146"/>
      <c r="P11224" s="146"/>
      <c r="Q11224" s="146"/>
      <c r="R11224" s="34"/>
      <c r="S11224" s="35"/>
      <c r="T11224" s="147"/>
    </row>
    <row r="11225">
      <c r="A11225" s="147"/>
      <c r="B11225" s="64"/>
      <c r="C11225" s="147" t="s">
        <v>217</v>
      </c>
      <c r="E11225" s="161"/>
      <c r="F11225" s="162"/>
      <c r="G11225" s="147"/>
      <c r="H11225" s="146"/>
      <c r="J11225" s="146"/>
      <c r="L11225" s="150"/>
      <c r="N11225" s="163"/>
      <c r="O11225" s="146"/>
      <c r="P11225" s="146"/>
      <c r="Q11225" s="146"/>
      <c r="R11225" s="34"/>
      <c r="S11225" s="35"/>
      <c r="T11225" s="147"/>
    </row>
    <row r="11226">
      <c r="A11226" s="147"/>
      <c r="B11226" s="64"/>
      <c r="C11226" s="147" t="s">
        <v>217</v>
      </c>
      <c r="E11226" s="161"/>
      <c r="F11226" s="162"/>
      <c r="G11226" s="147"/>
      <c r="H11226" s="146"/>
      <c r="J11226" s="146"/>
      <c r="L11226" s="150"/>
      <c r="N11226" s="163"/>
      <c r="O11226" s="146"/>
      <c r="P11226" s="146"/>
      <c r="Q11226" s="146"/>
      <c r="R11226" s="34"/>
      <c r="S11226" s="35"/>
      <c r="T11226" s="147"/>
    </row>
    <row r="11227">
      <c r="A11227" s="147"/>
      <c r="B11227" s="64"/>
      <c r="C11227" s="147" t="s">
        <v>217</v>
      </c>
      <c r="E11227" s="161"/>
      <c r="F11227" s="162"/>
      <c r="G11227" s="147"/>
      <c r="H11227" s="146"/>
      <c r="J11227" s="146"/>
      <c r="L11227" s="150"/>
      <c r="N11227" s="163"/>
      <c r="O11227" s="146"/>
      <c r="P11227" s="146"/>
      <c r="Q11227" s="146"/>
      <c r="R11227" s="34"/>
      <c r="S11227" s="35"/>
      <c r="T11227" s="147"/>
    </row>
    <row r="11228">
      <c r="A11228" s="147"/>
      <c r="B11228" s="64"/>
      <c r="C11228" s="147" t="s">
        <v>217</v>
      </c>
      <c r="E11228" s="161"/>
      <c r="F11228" s="162"/>
      <c r="G11228" s="147"/>
      <c r="H11228" s="146"/>
      <c r="J11228" s="146"/>
      <c r="L11228" s="150"/>
      <c r="N11228" s="163"/>
      <c r="O11228" s="146"/>
      <c r="P11228" s="146"/>
      <c r="Q11228" s="146"/>
      <c r="R11228" s="34"/>
      <c r="S11228" s="35"/>
      <c r="T11228" s="147"/>
    </row>
    <row r="11229">
      <c r="A11229" s="147"/>
      <c r="B11229" s="64"/>
      <c r="C11229" s="147" t="s">
        <v>217</v>
      </c>
      <c r="E11229" s="161"/>
      <c r="F11229" s="162"/>
      <c r="G11229" s="147"/>
      <c r="H11229" s="146"/>
      <c r="J11229" s="146"/>
      <c r="L11229" s="150"/>
      <c r="N11229" s="163"/>
      <c r="O11229" s="146"/>
      <c r="P11229" s="146"/>
      <c r="Q11229" s="146"/>
      <c r="R11229" s="34"/>
      <c r="S11229" s="35"/>
      <c r="T11229" s="147"/>
    </row>
    <row r="11230">
      <c r="A11230" s="147"/>
      <c r="B11230" s="64"/>
      <c r="C11230" s="147" t="s">
        <v>217</v>
      </c>
      <c r="E11230" s="161"/>
      <c r="F11230" s="162"/>
      <c r="G11230" s="147"/>
      <c r="H11230" s="146"/>
      <c r="J11230" s="146"/>
      <c r="L11230" s="150"/>
      <c r="N11230" s="163"/>
      <c r="O11230" s="146"/>
      <c r="P11230" s="146"/>
      <c r="Q11230" s="146"/>
      <c r="R11230" s="34"/>
      <c r="S11230" s="35"/>
      <c r="T11230" s="147"/>
    </row>
    <row r="11231">
      <c r="A11231" s="147"/>
      <c r="B11231" s="64"/>
      <c r="C11231" s="147" t="s">
        <v>217</v>
      </c>
      <c r="E11231" s="161"/>
      <c r="F11231" s="162"/>
      <c r="G11231" s="147"/>
      <c r="H11231" s="146"/>
      <c r="J11231" s="146"/>
      <c r="L11231" s="150"/>
      <c r="N11231" s="163"/>
      <c r="O11231" s="146"/>
      <c r="P11231" s="146"/>
      <c r="Q11231" s="146"/>
      <c r="R11231" s="34"/>
      <c r="S11231" s="35"/>
      <c r="T11231" s="147"/>
    </row>
    <row r="11232">
      <c r="A11232" s="147"/>
      <c r="B11232" s="64"/>
      <c r="C11232" s="147" t="s">
        <v>217</v>
      </c>
      <c r="E11232" s="161"/>
      <c r="F11232" s="162"/>
      <c r="G11232" s="147"/>
      <c r="H11232" s="146"/>
      <c r="J11232" s="146"/>
      <c r="L11232" s="150"/>
      <c r="N11232" s="163"/>
      <c r="O11232" s="146"/>
      <c r="P11232" s="146"/>
      <c r="Q11232" s="146"/>
      <c r="R11232" s="34"/>
      <c r="S11232" s="35"/>
      <c r="T11232" s="147"/>
    </row>
    <row r="11233">
      <c r="A11233" s="147"/>
      <c r="B11233" s="64"/>
      <c r="C11233" s="147" t="s">
        <v>217</v>
      </c>
      <c r="E11233" s="161"/>
      <c r="F11233" s="162"/>
      <c r="G11233" s="147"/>
      <c r="H11233" s="146"/>
      <c r="J11233" s="146"/>
      <c r="L11233" s="150"/>
      <c r="N11233" s="163"/>
      <c r="O11233" s="146"/>
      <c r="P11233" s="146"/>
      <c r="Q11233" s="146"/>
      <c r="R11233" s="34"/>
      <c r="S11233" s="35"/>
      <c r="T11233" s="147"/>
    </row>
    <row r="11234">
      <c r="A11234" s="147"/>
      <c r="B11234" s="64"/>
      <c r="C11234" s="147" t="s">
        <v>217</v>
      </c>
      <c r="E11234" s="161"/>
      <c r="F11234" s="162"/>
      <c r="G11234" s="147"/>
      <c r="H11234" s="146"/>
      <c r="J11234" s="146"/>
      <c r="L11234" s="150"/>
      <c r="N11234" s="163"/>
      <c r="O11234" s="146"/>
      <c r="P11234" s="146"/>
      <c r="Q11234" s="146"/>
      <c r="R11234" s="34"/>
      <c r="S11234" s="35"/>
      <c r="T11234" s="147"/>
    </row>
    <row r="11235">
      <c r="A11235" s="147"/>
      <c r="B11235" s="64"/>
      <c r="C11235" s="147" t="s">
        <v>217</v>
      </c>
      <c r="E11235" s="161"/>
      <c r="F11235" s="162"/>
      <c r="G11235" s="147"/>
      <c r="H11235" s="146"/>
      <c r="J11235" s="146"/>
      <c r="L11235" s="150"/>
      <c r="N11235" s="163"/>
      <c r="O11235" s="146"/>
      <c r="P11235" s="146"/>
      <c r="Q11235" s="146"/>
      <c r="R11235" s="34"/>
      <c r="S11235" s="35"/>
      <c r="T11235" s="147"/>
    </row>
    <row r="11236">
      <c r="A11236" s="147"/>
      <c r="B11236" s="64"/>
      <c r="C11236" s="147" t="s">
        <v>217</v>
      </c>
      <c r="E11236" s="161"/>
      <c r="F11236" s="162"/>
      <c r="G11236" s="147"/>
      <c r="H11236" s="146"/>
      <c r="J11236" s="146"/>
      <c r="L11236" s="150"/>
      <c r="N11236" s="163"/>
      <c r="O11236" s="146"/>
      <c r="P11236" s="146"/>
      <c r="Q11236" s="146"/>
      <c r="R11236" s="34"/>
      <c r="S11236" s="35"/>
      <c r="T11236" s="147"/>
    </row>
    <row r="11237">
      <c r="A11237" s="147"/>
      <c r="B11237" s="64"/>
      <c r="C11237" s="147" t="s">
        <v>217</v>
      </c>
      <c r="E11237" s="161"/>
      <c r="F11237" s="162"/>
      <c r="G11237" s="147"/>
      <c r="H11237" s="146"/>
      <c r="J11237" s="146"/>
      <c r="L11237" s="150"/>
      <c r="N11237" s="163"/>
      <c r="O11237" s="146"/>
      <c r="P11237" s="146"/>
      <c r="Q11237" s="146"/>
      <c r="R11237" s="34"/>
      <c r="S11237" s="35"/>
      <c r="T11237" s="147"/>
    </row>
    <row r="11238">
      <c r="A11238" s="147"/>
      <c r="B11238" s="64"/>
      <c r="C11238" s="147" t="s">
        <v>217</v>
      </c>
      <c r="E11238" s="161"/>
      <c r="F11238" s="162"/>
      <c r="G11238" s="147"/>
      <c r="H11238" s="146"/>
      <c r="J11238" s="146"/>
      <c r="L11238" s="150"/>
      <c r="N11238" s="163"/>
      <c r="O11238" s="146"/>
      <c r="P11238" s="146"/>
      <c r="Q11238" s="146"/>
      <c r="R11238" s="34"/>
      <c r="S11238" s="35"/>
      <c r="T11238" s="147"/>
    </row>
    <row r="11239">
      <c r="A11239" s="147"/>
      <c r="B11239" s="64"/>
      <c r="C11239" s="147" t="s">
        <v>217</v>
      </c>
      <c r="E11239" s="161"/>
      <c r="F11239" s="162"/>
      <c r="G11239" s="147"/>
      <c r="H11239" s="146"/>
      <c r="J11239" s="146"/>
      <c r="L11239" s="150"/>
      <c r="N11239" s="163"/>
      <c r="O11239" s="146"/>
      <c r="P11239" s="146"/>
      <c r="Q11239" s="146"/>
      <c r="R11239" s="34"/>
      <c r="S11239" s="35"/>
      <c r="T11239" s="147"/>
    </row>
    <row r="11240">
      <c r="A11240" s="147"/>
      <c r="B11240" s="64"/>
      <c r="C11240" s="147" t="s">
        <v>217</v>
      </c>
      <c r="E11240" s="161"/>
      <c r="F11240" s="162"/>
      <c r="G11240" s="147"/>
      <c r="H11240" s="146"/>
      <c r="J11240" s="146"/>
      <c r="L11240" s="150"/>
      <c r="N11240" s="163"/>
      <c r="O11240" s="146"/>
      <c r="P11240" s="146"/>
      <c r="Q11240" s="146"/>
      <c r="R11240" s="34"/>
      <c r="S11240" s="35"/>
      <c r="T11240" s="147"/>
    </row>
    <row r="11241">
      <c r="A11241" s="147"/>
      <c r="B11241" s="64"/>
      <c r="C11241" s="147" t="s">
        <v>217</v>
      </c>
      <c r="E11241" s="161"/>
      <c r="F11241" s="162"/>
      <c r="G11241" s="147"/>
      <c r="H11241" s="146"/>
      <c r="J11241" s="146"/>
      <c r="L11241" s="150"/>
      <c r="N11241" s="163"/>
      <c r="O11241" s="146"/>
      <c r="P11241" s="146"/>
      <c r="Q11241" s="146"/>
      <c r="R11241" s="34"/>
      <c r="S11241" s="35"/>
      <c r="T11241" s="147"/>
    </row>
    <row r="11242">
      <c r="A11242" s="147"/>
      <c r="B11242" s="64"/>
      <c r="C11242" s="147" t="s">
        <v>217</v>
      </c>
      <c r="E11242" s="161"/>
      <c r="F11242" s="162"/>
      <c r="G11242" s="147"/>
      <c r="H11242" s="146"/>
      <c r="J11242" s="146"/>
      <c r="L11242" s="150"/>
      <c r="N11242" s="163"/>
      <c r="O11242" s="146"/>
      <c r="P11242" s="146"/>
      <c r="Q11242" s="146"/>
      <c r="R11242" s="34"/>
      <c r="S11242" s="35"/>
      <c r="T11242" s="147"/>
    </row>
    <row r="11243">
      <c r="A11243" s="147"/>
      <c r="B11243" s="64"/>
      <c r="C11243" s="147" t="s">
        <v>217</v>
      </c>
      <c r="E11243" s="161"/>
      <c r="F11243" s="162"/>
      <c r="G11243" s="147"/>
      <c r="H11243" s="146"/>
      <c r="J11243" s="146"/>
      <c r="L11243" s="150"/>
      <c r="N11243" s="163"/>
      <c r="O11243" s="146"/>
      <c r="P11243" s="146"/>
      <c r="Q11243" s="146"/>
      <c r="R11243" s="34"/>
      <c r="S11243" s="35"/>
      <c r="T11243" s="147"/>
    </row>
    <row r="11244">
      <c r="A11244" s="147"/>
      <c r="B11244" s="64"/>
      <c r="C11244" s="147" t="s">
        <v>217</v>
      </c>
      <c r="E11244" s="161"/>
      <c r="F11244" s="162"/>
      <c r="G11244" s="147"/>
      <c r="H11244" s="146"/>
      <c r="J11244" s="146"/>
      <c r="L11244" s="150"/>
      <c r="N11244" s="163"/>
      <c r="O11244" s="146"/>
      <c r="P11244" s="146"/>
      <c r="Q11244" s="146"/>
      <c r="R11244" s="34"/>
      <c r="S11244" s="35"/>
      <c r="T11244" s="147"/>
    </row>
    <row r="11245">
      <c r="A11245" s="147"/>
      <c r="B11245" s="64"/>
      <c r="C11245" s="147" t="s">
        <v>217</v>
      </c>
      <c r="E11245" s="161"/>
      <c r="F11245" s="162"/>
      <c r="G11245" s="147"/>
      <c r="H11245" s="146"/>
      <c r="J11245" s="146"/>
      <c r="L11245" s="150"/>
      <c r="N11245" s="163"/>
      <c r="O11245" s="146"/>
      <c r="P11245" s="146"/>
      <c r="Q11245" s="146"/>
      <c r="R11245" s="34"/>
      <c r="S11245" s="35"/>
      <c r="T11245" s="147"/>
    </row>
    <row r="11246">
      <c r="A11246" s="147"/>
      <c r="B11246" s="64"/>
      <c r="C11246" s="147" t="s">
        <v>217</v>
      </c>
      <c r="E11246" s="161"/>
      <c r="F11246" s="162"/>
      <c r="G11246" s="147"/>
      <c r="H11246" s="146"/>
      <c r="J11246" s="146"/>
      <c r="L11246" s="150"/>
      <c r="N11246" s="163"/>
      <c r="O11246" s="146"/>
      <c r="P11246" s="146"/>
      <c r="Q11246" s="146"/>
      <c r="R11246" s="34"/>
      <c r="S11246" s="35"/>
      <c r="T11246" s="147"/>
    </row>
    <row r="11247">
      <c r="A11247" s="147"/>
      <c r="B11247" s="64"/>
      <c r="C11247" s="147" t="s">
        <v>217</v>
      </c>
      <c r="E11247" s="161"/>
      <c r="F11247" s="162"/>
      <c r="G11247" s="147"/>
      <c r="H11247" s="146"/>
      <c r="J11247" s="146"/>
      <c r="L11247" s="150"/>
      <c r="N11247" s="163"/>
      <c r="O11247" s="146"/>
      <c r="P11247" s="146"/>
      <c r="Q11247" s="146"/>
      <c r="R11247" s="34"/>
      <c r="S11247" s="35"/>
      <c r="T11247" s="147"/>
    </row>
    <row r="11248">
      <c r="A11248" s="147"/>
      <c r="B11248" s="64"/>
      <c r="C11248" s="147" t="s">
        <v>217</v>
      </c>
      <c r="E11248" s="161"/>
      <c r="F11248" s="162"/>
      <c r="G11248" s="147"/>
      <c r="H11248" s="146"/>
      <c r="J11248" s="146"/>
      <c r="L11248" s="150"/>
      <c r="N11248" s="163"/>
      <c r="O11248" s="146"/>
      <c r="P11248" s="146"/>
      <c r="Q11248" s="146"/>
      <c r="R11248" s="34"/>
      <c r="S11248" s="35"/>
      <c r="T11248" s="147"/>
    </row>
    <row r="11249">
      <c r="A11249" s="147"/>
      <c r="B11249" s="64"/>
      <c r="C11249" s="147" t="s">
        <v>217</v>
      </c>
      <c r="E11249" s="161"/>
      <c r="F11249" s="162"/>
      <c r="G11249" s="147"/>
      <c r="H11249" s="146"/>
      <c r="J11249" s="146"/>
      <c r="L11249" s="150"/>
      <c r="N11249" s="163"/>
      <c r="O11249" s="146"/>
      <c r="P11249" s="146"/>
      <c r="Q11249" s="146"/>
      <c r="R11249" s="34"/>
      <c r="S11249" s="35"/>
      <c r="T11249" s="147"/>
    </row>
    <row r="11250">
      <c r="A11250" s="147"/>
      <c r="B11250" s="64"/>
      <c r="C11250" s="147" t="s">
        <v>217</v>
      </c>
      <c r="E11250" s="161"/>
      <c r="F11250" s="162"/>
      <c r="G11250" s="147"/>
      <c r="H11250" s="146"/>
      <c r="J11250" s="146"/>
      <c r="L11250" s="150"/>
      <c r="N11250" s="163"/>
      <c r="O11250" s="146"/>
      <c r="P11250" s="146"/>
      <c r="Q11250" s="146"/>
      <c r="R11250" s="34"/>
      <c r="S11250" s="35"/>
      <c r="T11250" s="147"/>
    </row>
    <row r="11251">
      <c r="A11251" s="147"/>
      <c r="B11251" s="64"/>
      <c r="C11251" s="147" t="s">
        <v>217</v>
      </c>
      <c r="E11251" s="161"/>
      <c r="F11251" s="162"/>
      <c r="G11251" s="147"/>
      <c r="H11251" s="146"/>
      <c r="J11251" s="146"/>
      <c r="L11251" s="150"/>
      <c r="N11251" s="163"/>
      <c r="O11251" s="146"/>
      <c r="P11251" s="146"/>
      <c r="Q11251" s="146"/>
      <c r="R11251" s="34"/>
      <c r="S11251" s="35"/>
      <c r="T11251" s="147"/>
    </row>
    <row r="11252">
      <c r="A11252" s="147"/>
      <c r="B11252" s="64"/>
      <c r="C11252" s="147" t="s">
        <v>217</v>
      </c>
      <c r="E11252" s="161"/>
      <c r="F11252" s="162"/>
      <c r="G11252" s="147"/>
      <c r="H11252" s="146"/>
      <c r="J11252" s="146"/>
      <c r="L11252" s="150"/>
      <c r="N11252" s="163"/>
      <c r="O11252" s="146"/>
      <c r="P11252" s="146"/>
      <c r="Q11252" s="146"/>
      <c r="R11252" s="34"/>
      <c r="S11252" s="35"/>
      <c r="T11252" s="147"/>
    </row>
    <row r="11253">
      <c r="A11253" s="147"/>
      <c r="B11253" s="64"/>
      <c r="C11253" s="147" t="s">
        <v>217</v>
      </c>
      <c r="E11253" s="161"/>
      <c r="F11253" s="162"/>
      <c r="G11253" s="147"/>
      <c r="H11253" s="146"/>
      <c r="J11253" s="146"/>
      <c r="L11253" s="150"/>
      <c r="N11253" s="163"/>
      <c r="O11253" s="146"/>
      <c r="P11253" s="146"/>
      <c r="Q11253" s="146"/>
      <c r="R11253" s="34"/>
      <c r="S11253" s="35"/>
      <c r="T11253" s="147"/>
    </row>
    <row r="11254">
      <c r="A11254" s="147"/>
      <c r="B11254" s="64"/>
      <c r="C11254" s="147" t="s">
        <v>217</v>
      </c>
      <c r="E11254" s="161"/>
      <c r="F11254" s="162"/>
      <c r="G11254" s="147"/>
      <c r="H11254" s="146"/>
      <c r="J11254" s="146"/>
      <c r="L11254" s="150"/>
      <c r="N11254" s="163"/>
      <c r="O11254" s="146"/>
      <c r="P11254" s="146"/>
      <c r="Q11254" s="146"/>
      <c r="R11254" s="34"/>
      <c r="S11254" s="35"/>
      <c r="T11254" s="147"/>
    </row>
    <row r="11255">
      <c r="A11255" s="147"/>
      <c r="B11255" s="64"/>
      <c r="C11255" s="147" t="s">
        <v>217</v>
      </c>
      <c r="E11255" s="161"/>
      <c r="F11255" s="162"/>
      <c r="G11255" s="147"/>
      <c r="H11255" s="146"/>
      <c r="J11255" s="146"/>
      <c r="L11255" s="150"/>
      <c r="N11255" s="163"/>
      <c r="O11255" s="146"/>
      <c r="P11255" s="146"/>
      <c r="Q11255" s="146"/>
      <c r="R11255" s="34"/>
      <c r="S11255" s="35"/>
      <c r="T11255" s="147"/>
    </row>
    <row r="11256">
      <c r="A11256" s="147"/>
      <c r="B11256" s="64"/>
      <c r="C11256" s="147" t="s">
        <v>217</v>
      </c>
      <c r="E11256" s="161"/>
      <c r="F11256" s="162"/>
      <c r="G11256" s="147"/>
      <c r="H11256" s="146"/>
      <c r="J11256" s="146"/>
      <c r="L11256" s="150"/>
      <c r="N11256" s="163"/>
      <c r="O11256" s="146"/>
      <c r="P11256" s="146"/>
      <c r="Q11256" s="146"/>
      <c r="R11256" s="34"/>
      <c r="S11256" s="35"/>
      <c r="T11256" s="147"/>
    </row>
    <row r="11257">
      <c r="A11257" s="147"/>
      <c r="B11257" s="64"/>
      <c r="C11257" s="147" t="s">
        <v>217</v>
      </c>
      <c r="E11257" s="161"/>
      <c r="F11257" s="162"/>
      <c r="G11257" s="147"/>
      <c r="H11257" s="146"/>
      <c r="J11257" s="146"/>
      <c r="L11257" s="150"/>
      <c r="N11257" s="163"/>
      <c r="O11257" s="146"/>
      <c r="P11257" s="146"/>
      <c r="Q11257" s="146"/>
      <c r="R11257" s="34"/>
      <c r="S11257" s="35"/>
      <c r="T11257" s="147"/>
    </row>
    <row r="11258">
      <c r="A11258" s="147"/>
      <c r="B11258" s="64"/>
      <c r="C11258" s="147" t="s">
        <v>217</v>
      </c>
      <c r="E11258" s="161"/>
      <c r="F11258" s="162"/>
      <c r="G11258" s="147"/>
      <c r="H11258" s="146"/>
      <c r="J11258" s="146"/>
      <c r="L11258" s="150"/>
      <c r="N11258" s="163"/>
      <c r="O11258" s="146"/>
      <c r="P11258" s="146"/>
      <c r="Q11258" s="146"/>
      <c r="R11258" s="34"/>
      <c r="S11258" s="35"/>
      <c r="T11258" s="147"/>
    </row>
    <row r="11259">
      <c r="A11259" s="147"/>
      <c r="B11259" s="64"/>
      <c r="C11259" s="147" t="s">
        <v>217</v>
      </c>
      <c r="E11259" s="161"/>
      <c r="F11259" s="162"/>
      <c r="G11259" s="147"/>
      <c r="H11259" s="146"/>
      <c r="J11259" s="146"/>
      <c r="L11259" s="150"/>
      <c r="N11259" s="163"/>
      <c r="O11259" s="146"/>
      <c r="P11259" s="146"/>
      <c r="Q11259" s="146"/>
      <c r="R11259" s="34"/>
      <c r="S11259" s="35"/>
      <c r="T11259" s="147"/>
    </row>
    <row r="11260">
      <c r="A11260" s="147"/>
      <c r="B11260" s="64"/>
      <c r="C11260" s="147" t="s">
        <v>217</v>
      </c>
      <c r="E11260" s="161"/>
      <c r="F11260" s="162"/>
      <c r="G11260" s="147"/>
      <c r="H11260" s="146"/>
      <c r="J11260" s="146"/>
      <c r="L11260" s="150"/>
      <c r="N11260" s="163"/>
      <c r="O11260" s="146"/>
      <c r="P11260" s="146"/>
      <c r="Q11260" s="146"/>
      <c r="R11260" s="34"/>
      <c r="S11260" s="35"/>
      <c r="T11260" s="147"/>
    </row>
    <row r="11261">
      <c r="A11261" s="147"/>
      <c r="B11261" s="64"/>
      <c r="C11261" s="147" t="s">
        <v>217</v>
      </c>
      <c r="E11261" s="161"/>
      <c r="F11261" s="162"/>
      <c r="G11261" s="147"/>
      <c r="H11261" s="146"/>
      <c r="J11261" s="146"/>
      <c r="L11261" s="150"/>
      <c r="N11261" s="163"/>
      <c r="O11261" s="146"/>
      <c r="P11261" s="146"/>
      <c r="Q11261" s="146"/>
      <c r="R11261" s="34"/>
      <c r="S11261" s="35"/>
      <c r="T11261" s="147"/>
    </row>
    <row r="11262">
      <c r="A11262" s="147"/>
      <c r="B11262" s="64"/>
      <c r="C11262" s="147" t="s">
        <v>217</v>
      </c>
      <c r="E11262" s="161"/>
      <c r="F11262" s="162"/>
      <c r="G11262" s="147"/>
      <c r="H11262" s="146"/>
      <c r="J11262" s="146"/>
      <c r="L11262" s="150"/>
      <c r="N11262" s="163"/>
      <c r="O11262" s="146"/>
      <c r="P11262" s="146"/>
      <c r="Q11262" s="146"/>
      <c r="R11262" s="34"/>
      <c r="S11262" s="35"/>
      <c r="T11262" s="147"/>
    </row>
    <row r="11263">
      <c r="A11263" s="147"/>
      <c r="B11263" s="64"/>
      <c r="C11263" s="147" t="s">
        <v>217</v>
      </c>
      <c r="E11263" s="161"/>
      <c r="F11263" s="162"/>
      <c r="G11263" s="147"/>
      <c r="H11263" s="146"/>
      <c r="J11263" s="146"/>
      <c r="L11263" s="150"/>
      <c r="N11263" s="163"/>
      <c r="O11263" s="146"/>
      <c r="P11263" s="146"/>
      <c r="Q11263" s="146"/>
      <c r="R11263" s="34"/>
      <c r="S11263" s="35"/>
      <c r="T11263" s="147"/>
    </row>
    <row r="11264">
      <c r="A11264" s="147"/>
      <c r="B11264" s="64"/>
      <c r="C11264" s="147" t="s">
        <v>217</v>
      </c>
      <c r="E11264" s="161"/>
      <c r="F11264" s="162"/>
      <c r="G11264" s="147"/>
      <c r="H11264" s="146"/>
      <c r="J11264" s="146"/>
      <c r="L11264" s="150"/>
      <c r="N11264" s="163"/>
      <c r="O11264" s="146"/>
      <c r="P11264" s="146"/>
      <c r="Q11264" s="146"/>
      <c r="R11264" s="34"/>
      <c r="S11264" s="35"/>
      <c r="T11264" s="147"/>
    </row>
    <row r="11265">
      <c r="A11265" s="147"/>
      <c r="B11265" s="64"/>
      <c r="C11265" s="147" t="s">
        <v>217</v>
      </c>
      <c r="E11265" s="161"/>
      <c r="F11265" s="162"/>
      <c r="G11265" s="147"/>
      <c r="H11265" s="146"/>
      <c r="J11265" s="146"/>
      <c r="L11265" s="150"/>
      <c r="N11265" s="163"/>
      <c r="O11265" s="146"/>
      <c r="P11265" s="146"/>
      <c r="Q11265" s="146"/>
      <c r="R11265" s="34"/>
      <c r="S11265" s="35"/>
      <c r="T11265" s="147"/>
    </row>
    <row r="11266">
      <c r="A11266" s="147"/>
      <c r="B11266" s="64"/>
      <c r="C11266" s="147" t="s">
        <v>217</v>
      </c>
      <c r="E11266" s="161"/>
      <c r="F11266" s="162"/>
      <c r="G11266" s="147"/>
      <c r="H11266" s="146"/>
      <c r="J11266" s="146"/>
      <c r="L11266" s="150"/>
      <c r="N11266" s="163"/>
      <c r="O11266" s="146"/>
      <c r="P11266" s="146"/>
      <c r="Q11266" s="146"/>
      <c r="R11266" s="34"/>
      <c r="S11266" s="35"/>
      <c r="T11266" s="147"/>
    </row>
    <row r="11267">
      <c r="A11267" s="147"/>
      <c r="B11267" s="64"/>
      <c r="C11267" s="147" t="s">
        <v>217</v>
      </c>
      <c r="E11267" s="161"/>
      <c r="F11267" s="162"/>
      <c r="G11267" s="147"/>
      <c r="H11267" s="146"/>
      <c r="J11267" s="146"/>
      <c r="L11267" s="150"/>
      <c r="N11267" s="163"/>
      <c r="O11267" s="146"/>
      <c r="P11267" s="146"/>
      <c r="Q11267" s="146"/>
      <c r="R11267" s="34"/>
      <c r="S11267" s="35"/>
      <c r="T11267" s="147"/>
    </row>
    <row r="11268">
      <c r="A11268" s="147"/>
      <c r="B11268" s="64"/>
      <c r="C11268" s="147" t="s">
        <v>217</v>
      </c>
      <c r="E11268" s="161"/>
      <c r="F11268" s="162"/>
      <c r="G11268" s="147"/>
      <c r="H11268" s="146"/>
      <c r="J11268" s="146"/>
      <c r="L11268" s="150"/>
      <c r="N11268" s="163"/>
      <c r="O11268" s="146"/>
      <c r="P11268" s="146"/>
      <c r="Q11268" s="146"/>
      <c r="R11268" s="34"/>
      <c r="S11268" s="35"/>
      <c r="T11268" s="147"/>
    </row>
    <row r="11269">
      <c r="A11269" s="147"/>
      <c r="B11269" s="64"/>
      <c r="C11269" s="147" t="s">
        <v>217</v>
      </c>
      <c r="E11269" s="161"/>
      <c r="F11269" s="162"/>
      <c r="G11269" s="147"/>
      <c r="H11269" s="146"/>
      <c r="J11269" s="146"/>
      <c r="L11269" s="150"/>
      <c r="N11269" s="163"/>
      <c r="O11269" s="146"/>
      <c r="P11269" s="146"/>
      <c r="Q11269" s="146"/>
      <c r="R11269" s="34"/>
      <c r="S11269" s="35"/>
      <c r="T11269" s="147"/>
    </row>
    <row r="11270">
      <c r="A11270" s="147"/>
      <c r="B11270" s="64"/>
      <c r="C11270" s="147" t="s">
        <v>217</v>
      </c>
      <c r="E11270" s="161"/>
      <c r="F11270" s="162"/>
      <c r="G11270" s="147"/>
      <c r="H11270" s="146"/>
      <c r="J11270" s="146"/>
      <c r="L11270" s="150"/>
      <c r="N11270" s="163"/>
      <c r="O11270" s="146"/>
      <c r="P11270" s="146"/>
      <c r="Q11270" s="146"/>
      <c r="R11270" s="34"/>
      <c r="S11270" s="35"/>
      <c r="T11270" s="147"/>
    </row>
    <row r="11271">
      <c r="A11271" s="147"/>
      <c r="B11271" s="64"/>
      <c r="C11271" s="147" t="s">
        <v>217</v>
      </c>
      <c r="E11271" s="161"/>
      <c r="F11271" s="162"/>
      <c r="G11271" s="147"/>
      <c r="H11271" s="146"/>
      <c r="J11271" s="146"/>
      <c r="L11271" s="150"/>
      <c r="N11271" s="163"/>
      <c r="O11271" s="146"/>
      <c r="P11271" s="146"/>
      <c r="Q11271" s="146"/>
      <c r="R11271" s="34"/>
      <c r="S11271" s="35"/>
      <c r="T11271" s="147"/>
    </row>
    <row r="11272">
      <c r="A11272" s="147"/>
      <c r="B11272" s="64"/>
      <c r="C11272" s="147" t="s">
        <v>217</v>
      </c>
      <c r="E11272" s="161"/>
      <c r="F11272" s="162"/>
      <c r="G11272" s="147"/>
      <c r="H11272" s="146"/>
      <c r="J11272" s="146"/>
      <c r="L11272" s="150"/>
      <c r="N11272" s="163"/>
      <c r="O11272" s="146"/>
      <c r="P11272" s="146"/>
      <c r="Q11272" s="146"/>
      <c r="R11272" s="34"/>
      <c r="S11272" s="35"/>
      <c r="T11272" s="147"/>
    </row>
    <row r="11273">
      <c r="A11273" s="147"/>
      <c r="B11273" s="64"/>
      <c r="C11273" s="147" t="s">
        <v>217</v>
      </c>
      <c r="E11273" s="161"/>
      <c r="F11273" s="162"/>
      <c r="G11273" s="147"/>
      <c r="H11273" s="146"/>
      <c r="J11273" s="146"/>
      <c r="L11273" s="150"/>
      <c r="N11273" s="163"/>
      <c r="O11273" s="146"/>
      <c r="P11273" s="146"/>
      <c r="Q11273" s="146"/>
      <c r="R11273" s="34"/>
      <c r="S11273" s="35"/>
      <c r="T11273" s="147"/>
    </row>
    <row r="11274">
      <c r="A11274" s="147"/>
      <c r="B11274" s="64"/>
      <c r="C11274" s="147" t="s">
        <v>217</v>
      </c>
      <c r="E11274" s="161"/>
      <c r="F11274" s="162"/>
      <c r="G11274" s="147"/>
      <c r="H11274" s="146"/>
      <c r="J11274" s="146"/>
      <c r="L11274" s="150"/>
      <c r="N11274" s="163"/>
      <c r="O11274" s="146"/>
      <c r="P11274" s="146"/>
      <c r="Q11274" s="146"/>
      <c r="R11274" s="34"/>
      <c r="S11274" s="35"/>
      <c r="T11274" s="147"/>
    </row>
    <row r="11275">
      <c r="A11275" s="147"/>
      <c r="B11275" s="64"/>
      <c r="C11275" s="147" t="s">
        <v>217</v>
      </c>
      <c r="E11275" s="161"/>
      <c r="F11275" s="162"/>
      <c r="G11275" s="147"/>
      <c r="H11275" s="146"/>
      <c r="J11275" s="146"/>
      <c r="L11275" s="150"/>
      <c r="N11275" s="163"/>
      <c r="O11275" s="146"/>
      <c r="P11275" s="146"/>
      <c r="Q11275" s="146"/>
      <c r="R11275" s="34"/>
      <c r="S11275" s="35"/>
      <c r="T11275" s="147"/>
    </row>
    <row r="11276">
      <c r="A11276" s="147"/>
      <c r="B11276" s="64"/>
      <c r="C11276" s="147" t="s">
        <v>217</v>
      </c>
      <c r="E11276" s="161"/>
      <c r="F11276" s="162"/>
      <c r="G11276" s="147"/>
      <c r="H11276" s="146"/>
      <c r="J11276" s="146"/>
      <c r="L11276" s="150"/>
      <c r="N11276" s="163"/>
      <c r="O11276" s="146"/>
      <c r="P11276" s="146"/>
      <c r="Q11276" s="146"/>
      <c r="R11276" s="34"/>
      <c r="S11276" s="35"/>
      <c r="T11276" s="147"/>
    </row>
    <row r="11277">
      <c r="A11277" s="147"/>
      <c r="B11277" s="64"/>
      <c r="C11277" s="147" t="s">
        <v>217</v>
      </c>
      <c r="E11277" s="161"/>
      <c r="F11277" s="162"/>
      <c r="G11277" s="147"/>
      <c r="H11277" s="146"/>
      <c r="J11277" s="146"/>
      <c r="L11277" s="150"/>
      <c r="N11277" s="163"/>
      <c r="O11277" s="146"/>
      <c r="P11277" s="146"/>
      <c r="Q11277" s="146"/>
      <c r="R11277" s="34"/>
      <c r="S11277" s="35"/>
      <c r="T11277" s="147"/>
    </row>
    <row r="11278">
      <c r="A11278" s="147"/>
      <c r="B11278" s="64"/>
      <c r="C11278" s="147" t="s">
        <v>217</v>
      </c>
      <c r="E11278" s="161"/>
      <c r="F11278" s="162"/>
      <c r="G11278" s="147"/>
      <c r="H11278" s="146"/>
      <c r="J11278" s="146"/>
      <c r="L11278" s="150"/>
      <c r="N11278" s="163"/>
      <c r="O11278" s="146"/>
      <c r="P11278" s="146"/>
      <c r="Q11278" s="146"/>
      <c r="R11278" s="34"/>
      <c r="S11278" s="35"/>
      <c r="T11278" s="147"/>
    </row>
    <row r="11279">
      <c r="A11279" s="147"/>
      <c r="B11279" s="64"/>
      <c r="C11279" s="147" t="s">
        <v>217</v>
      </c>
      <c r="E11279" s="161"/>
      <c r="F11279" s="162"/>
      <c r="G11279" s="147"/>
      <c r="H11279" s="146"/>
      <c r="J11279" s="146"/>
      <c r="L11279" s="150"/>
      <c r="N11279" s="163"/>
      <c r="O11279" s="146"/>
      <c r="P11279" s="146"/>
      <c r="Q11279" s="146"/>
      <c r="R11279" s="34"/>
      <c r="S11279" s="35"/>
      <c r="T11279" s="147"/>
    </row>
    <row r="11280">
      <c r="A11280" s="147"/>
      <c r="B11280" s="64"/>
      <c r="C11280" s="147" t="s">
        <v>217</v>
      </c>
      <c r="E11280" s="161"/>
      <c r="F11280" s="162"/>
      <c r="G11280" s="147"/>
      <c r="H11280" s="146"/>
      <c r="J11280" s="146"/>
      <c r="L11280" s="150"/>
      <c r="N11280" s="163"/>
      <c r="O11280" s="146"/>
      <c r="P11280" s="146"/>
      <c r="Q11280" s="146"/>
      <c r="R11280" s="34"/>
      <c r="S11280" s="35"/>
      <c r="T11280" s="147"/>
    </row>
    <row r="11281">
      <c r="A11281" s="147"/>
      <c r="B11281" s="64"/>
      <c r="C11281" s="147" t="s">
        <v>217</v>
      </c>
      <c r="E11281" s="161"/>
      <c r="F11281" s="162"/>
      <c r="G11281" s="147"/>
      <c r="H11281" s="146"/>
      <c r="J11281" s="146"/>
      <c r="L11281" s="150"/>
      <c r="N11281" s="163"/>
      <c r="O11281" s="146"/>
      <c r="P11281" s="146"/>
      <c r="Q11281" s="146"/>
      <c r="R11281" s="34"/>
      <c r="S11281" s="35"/>
      <c r="T11281" s="147"/>
    </row>
    <row r="11282">
      <c r="A11282" s="147"/>
      <c r="B11282" s="64"/>
      <c r="C11282" s="147" t="s">
        <v>217</v>
      </c>
      <c r="E11282" s="161"/>
      <c r="F11282" s="162"/>
      <c r="G11282" s="147"/>
      <c r="H11282" s="146"/>
      <c r="J11282" s="146"/>
      <c r="L11282" s="150"/>
      <c r="N11282" s="163"/>
      <c r="O11282" s="146"/>
      <c r="P11282" s="146"/>
      <c r="Q11282" s="146"/>
      <c r="R11282" s="34"/>
      <c r="S11282" s="35"/>
      <c r="T11282" s="147"/>
    </row>
    <row r="11283">
      <c r="A11283" s="147"/>
      <c r="B11283" s="64"/>
      <c r="C11283" s="147" t="s">
        <v>217</v>
      </c>
      <c r="E11283" s="161"/>
      <c r="F11283" s="162"/>
      <c r="G11283" s="147"/>
      <c r="H11283" s="146"/>
      <c r="J11283" s="146"/>
      <c r="L11283" s="150"/>
      <c r="N11283" s="163"/>
      <c r="O11283" s="146"/>
      <c r="P11283" s="146"/>
      <c r="Q11283" s="146"/>
      <c r="R11283" s="34"/>
      <c r="S11283" s="35"/>
      <c r="T11283" s="147"/>
    </row>
    <row r="11284">
      <c r="A11284" s="147"/>
      <c r="B11284" s="64"/>
      <c r="C11284" s="147" t="s">
        <v>217</v>
      </c>
      <c r="E11284" s="161"/>
      <c r="F11284" s="162"/>
      <c r="G11284" s="147"/>
      <c r="H11284" s="146"/>
      <c r="J11284" s="146"/>
      <c r="L11284" s="150"/>
      <c r="N11284" s="163"/>
      <c r="O11284" s="146"/>
      <c r="P11284" s="146"/>
      <c r="Q11284" s="146"/>
      <c r="R11284" s="34"/>
      <c r="S11284" s="35"/>
      <c r="T11284" s="147"/>
    </row>
    <row r="11285">
      <c r="A11285" s="147"/>
      <c r="B11285" s="64"/>
      <c r="C11285" s="147" t="s">
        <v>217</v>
      </c>
      <c r="E11285" s="161"/>
      <c r="F11285" s="162"/>
      <c r="G11285" s="147"/>
      <c r="H11285" s="146"/>
      <c r="J11285" s="146"/>
      <c r="L11285" s="150"/>
      <c r="N11285" s="163"/>
      <c r="O11285" s="146"/>
      <c r="P11285" s="146"/>
      <c r="Q11285" s="146"/>
      <c r="R11285" s="34"/>
      <c r="S11285" s="35"/>
      <c r="T11285" s="147"/>
    </row>
    <row r="11286">
      <c r="A11286" s="147"/>
      <c r="B11286" s="64"/>
      <c r="C11286" s="147" t="s">
        <v>217</v>
      </c>
      <c r="E11286" s="161"/>
      <c r="F11286" s="162"/>
      <c r="G11286" s="147"/>
      <c r="H11286" s="146"/>
      <c r="J11286" s="146"/>
      <c r="L11286" s="150"/>
      <c r="N11286" s="163"/>
      <c r="O11286" s="146"/>
      <c r="P11286" s="146"/>
      <c r="Q11286" s="146"/>
      <c r="R11286" s="34"/>
      <c r="S11286" s="35"/>
      <c r="T11286" s="147"/>
    </row>
    <row r="11287">
      <c r="A11287" s="147"/>
      <c r="B11287" s="64"/>
      <c r="C11287" s="147" t="s">
        <v>217</v>
      </c>
      <c r="E11287" s="161"/>
      <c r="F11287" s="162"/>
      <c r="G11287" s="147"/>
      <c r="H11287" s="146"/>
      <c r="J11287" s="146"/>
      <c r="L11287" s="150"/>
      <c r="N11287" s="163"/>
      <c r="O11287" s="146"/>
      <c r="P11287" s="146"/>
      <c r="Q11287" s="146"/>
      <c r="R11287" s="34"/>
      <c r="S11287" s="35"/>
      <c r="T11287" s="147"/>
    </row>
    <row r="11288">
      <c r="A11288" s="147"/>
      <c r="B11288" s="64"/>
      <c r="C11288" s="147" t="s">
        <v>217</v>
      </c>
      <c r="E11288" s="161"/>
      <c r="F11288" s="162"/>
      <c r="G11288" s="147"/>
      <c r="H11288" s="146"/>
      <c r="J11288" s="146"/>
      <c r="L11288" s="150"/>
      <c r="N11288" s="163"/>
      <c r="O11288" s="146"/>
      <c r="P11288" s="146"/>
      <c r="Q11288" s="146"/>
      <c r="R11288" s="34"/>
      <c r="S11288" s="35"/>
      <c r="T11288" s="147"/>
    </row>
    <row r="11289">
      <c r="A11289" s="147"/>
      <c r="B11289" s="64"/>
      <c r="C11289" s="147" t="s">
        <v>217</v>
      </c>
      <c r="E11289" s="161"/>
      <c r="F11289" s="162"/>
      <c r="G11289" s="147"/>
      <c r="H11289" s="146"/>
      <c r="J11289" s="146"/>
      <c r="L11289" s="150"/>
      <c r="N11289" s="163"/>
      <c r="O11289" s="146"/>
      <c r="P11289" s="146"/>
      <c r="Q11289" s="146"/>
      <c r="R11289" s="34"/>
      <c r="S11289" s="35"/>
      <c r="T11289" s="147"/>
    </row>
    <row r="11290">
      <c r="A11290" s="147"/>
      <c r="B11290" s="64"/>
      <c r="C11290" s="147" t="s">
        <v>217</v>
      </c>
      <c r="E11290" s="161"/>
      <c r="F11290" s="162"/>
      <c r="G11290" s="147"/>
      <c r="H11290" s="146"/>
      <c r="J11290" s="146"/>
      <c r="L11290" s="150"/>
      <c r="N11290" s="163"/>
      <c r="O11290" s="146"/>
      <c r="P11290" s="146"/>
      <c r="Q11290" s="146"/>
      <c r="R11290" s="34"/>
      <c r="S11290" s="35"/>
      <c r="T11290" s="147"/>
    </row>
    <row r="11291">
      <c r="A11291" s="147"/>
      <c r="B11291" s="64"/>
      <c r="C11291" s="147" t="s">
        <v>217</v>
      </c>
      <c r="E11291" s="161"/>
      <c r="F11291" s="162"/>
      <c r="G11291" s="147"/>
      <c r="H11291" s="146"/>
      <c r="J11291" s="146"/>
      <c r="L11291" s="150"/>
      <c r="N11291" s="163"/>
      <c r="O11291" s="146"/>
      <c r="P11291" s="146"/>
      <c r="Q11291" s="146"/>
      <c r="R11291" s="34"/>
      <c r="S11291" s="35"/>
      <c r="T11291" s="147"/>
    </row>
    <row r="11292">
      <c r="A11292" s="147"/>
      <c r="B11292" s="64"/>
      <c r="C11292" s="147" t="s">
        <v>217</v>
      </c>
      <c r="E11292" s="161"/>
      <c r="F11292" s="162"/>
      <c r="G11292" s="147"/>
      <c r="H11292" s="146"/>
      <c r="J11292" s="146"/>
      <c r="L11292" s="150"/>
      <c r="N11292" s="163"/>
      <c r="O11292" s="146"/>
      <c r="P11292" s="146"/>
      <c r="Q11292" s="146"/>
      <c r="R11292" s="34"/>
      <c r="S11292" s="35"/>
      <c r="T11292" s="147"/>
    </row>
    <row r="11293">
      <c r="A11293" s="147"/>
      <c r="B11293" s="64"/>
      <c r="C11293" s="147" t="s">
        <v>217</v>
      </c>
      <c r="E11293" s="161"/>
      <c r="F11293" s="162"/>
      <c r="G11293" s="147"/>
      <c r="H11293" s="146"/>
      <c r="J11293" s="146"/>
      <c r="L11293" s="150"/>
      <c r="N11293" s="163"/>
      <c r="O11293" s="146"/>
      <c r="P11293" s="146"/>
      <c r="Q11293" s="146"/>
      <c r="R11293" s="34"/>
      <c r="S11293" s="35"/>
      <c r="T11293" s="147"/>
    </row>
    <row r="11294">
      <c r="A11294" s="147"/>
      <c r="B11294" s="64"/>
      <c r="C11294" s="147" t="s">
        <v>217</v>
      </c>
      <c r="E11294" s="161"/>
      <c r="F11294" s="162"/>
      <c r="G11294" s="147"/>
      <c r="H11294" s="146"/>
      <c r="J11294" s="146"/>
      <c r="L11294" s="150"/>
      <c r="N11294" s="163"/>
      <c r="O11294" s="146"/>
      <c r="P11294" s="146"/>
      <c r="Q11294" s="146"/>
      <c r="R11294" s="34"/>
      <c r="S11294" s="35"/>
      <c r="T11294" s="147"/>
    </row>
    <row r="11295">
      <c r="A11295" s="147"/>
      <c r="B11295" s="64"/>
      <c r="C11295" s="147" t="s">
        <v>217</v>
      </c>
      <c r="E11295" s="161"/>
      <c r="F11295" s="162"/>
      <c r="G11295" s="147"/>
      <c r="H11295" s="146"/>
      <c r="J11295" s="146"/>
      <c r="L11295" s="150"/>
      <c r="N11295" s="163"/>
      <c r="O11295" s="146"/>
      <c r="P11295" s="146"/>
      <c r="Q11295" s="146"/>
      <c r="R11295" s="34"/>
      <c r="S11295" s="35"/>
      <c r="T11295" s="147"/>
    </row>
    <row r="11296">
      <c r="A11296" s="147"/>
      <c r="B11296" s="64"/>
      <c r="C11296" s="147" t="s">
        <v>217</v>
      </c>
      <c r="E11296" s="161"/>
      <c r="F11296" s="162"/>
      <c r="G11296" s="147"/>
      <c r="H11296" s="146"/>
      <c r="J11296" s="146"/>
      <c r="L11296" s="150"/>
      <c r="N11296" s="163"/>
      <c r="O11296" s="146"/>
      <c r="P11296" s="146"/>
      <c r="Q11296" s="146"/>
      <c r="R11296" s="34"/>
      <c r="S11296" s="35"/>
      <c r="T11296" s="147"/>
    </row>
    <row r="11297">
      <c r="A11297" s="147"/>
      <c r="B11297" s="64"/>
      <c r="C11297" s="147" t="s">
        <v>217</v>
      </c>
      <c r="E11297" s="161"/>
      <c r="F11297" s="162"/>
      <c r="G11297" s="147"/>
      <c r="H11297" s="146"/>
      <c r="J11297" s="146"/>
      <c r="L11297" s="150"/>
      <c r="N11297" s="163"/>
      <c r="O11297" s="146"/>
      <c r="P11297" s="146"/>
      <c r="Q11297" s="146"/>
      <c r="R11297" s="34"/>
      <c r="S11297" s="35"/>
      <c r="T11297" s="147"/>
    </row>
    <row r="11298">
      <c r="A11298" s="147"/>
      <c r="B11298" s="64"/>
      <c r="C11298" s="147" t="s">
        <v>217</v>
      </c>
      <c r="E11298" s="161"/>
      <c r="F11298" s="162"/>
      <c r="G11298" s="147"/>
      <c r="H11298" s="146"/>
      <c r="J11298" s="146"/>
      <c r="L11298" s="150"/>
      <c r="N11298" s="163"/>
      <c r="O11298" s="146"/>
      <c r="P11298" s="146"/>
      <c r="Q11298" s="146"/>
      <c r="R11298" s="34"/>
      <c r="S11298" s="35"/>
      <c r="T11298" s="147"/>
    </row>
    <row r="11299">
      <c r="A11299" s="147"/>
      <c r="B11299" s="64"/>
      <c r="C11299" s="147" t="s">
        <v>217</v>
      </c>
      <c r="E11299" s="161"/>
      <c r="F11299" s="162"/>
      <c r="G11299" s="147"/>
      <c r="H11299" s="146"/>
      <c r="J11299" s="146"/>
      <c r="L11299" s="150"/>
      <c r="N11299" s="163"/>
      <c r="O11299" s="146"/>
      <c r="P11299" s="146"/>
      <c r="Q11299" s="146"/>
      <c r="R11299" s="34"/>
      <c r="S11299" s="35"/>
      <c r="T11299" s="147"/>
    </row>
    <row r="11300">
      <c r="A11300" s="147"/>
      <c r="B11300" s="64"/>
      <c r="C11300" s="147" t="s">
        <v>217</v>
      </c>
      <c r="E11300" s="161"/>
      <c r="F11300" s="162"/>
      <c r="G11300" s="147"/>
      <c r="H11300" s="146"/>
      <c r="J11300" s="146"/>
      <c r="L11300" s="150"/>
      <c r="N11300" s="163"/>
      <c r="O11300" s="146"/>
      <c r="P11300" s="146"/>
      <c r="Q11300" s="146"/>
      <c r="R11300" s="34"/>
      <c r="S11300" s="35"/>
      <c r="T11300" s="147"/>
    </row>
    <row r="11301">
      <c r="A11301" s="147"/>
      <c r="B11301" s="64"/>
      <c r="C11301" s="147" t="s">
        <v>217</v>
      </c>
      <c r="E11301" s="161"/>
      <c r="F11301" s="162"/>
      <c r="G11301" s="147"/>
      <c r="H11301" s="146"/>
      <c r="J11301" s="146"/>
      <c r="L11301" s="150"/>
      <c r="N11301" s="163"/>
      <c r="O11301" s="146"/>
      <c r="P11301" s="146"/>
      <c r="Q11301" s="146"/>
      <c r="R11301" s="34"/>
      <c r="S11301" s="35"/>
      <c r="T11301" s="147"/>
    </row>
    <row r="11302">
      <c r="A11302" s="147"/>
      <c r="B11302" s="64"/>
      <c r="C11302" s="147" t="s">
        <v>217</v>
      </c>
      <c r="E11302" s="161"/>
      <c r="F11302" s="162"/>
      <c r="G11302" s="147"/>
      <c r="H11302" s="146"/>
      <c r="J11302" s="146"/>
      <c r="L11302" s="150"/>
      <c r="N11302" s="163"/>
      <c r="O11302" s="146"/>
      <c r="P11302" s="146"/>
      <c r="Q11302" s="146"/>
      <c r="R11302" s="34"/>
      <c r="S11302" s="35"/>
      <c r="T11302" s="147"/>
    </row>
    <row r="11303">
      <c r="A11303" s="147"/>
      <c r="B11303" s="64"/>
      <c r="C11303" s="147" t="s">
        <v>217</v>
      </c>
      <c r="E11303" s="161"/>
      <c r="F11303" s="162"/>
      <c r="G11303" s="147"/>
      <c r="H11303" s="146"/>
      <c r="J11303" s="146"/>
      <c r="L11303" s="150"/>
      <c r="N11303" s="163"/>
      <c r="O11303" s="146"/>
      <c r="P11303" s="146"/>
      <c r="Q11303" s="146"/>
      <c r="R11303" s="34"/>
      <c r="S11303" s="35"/>
      <c r="T11303" s="147"/>
    </row>
    <row r="11304">
      <c r="A11304" s="147"/>
      <c r="B11304" s="64"/>
      <c r="C11304" s="147" t="s">
        <v>217</v>
      </c>
      <c r="E11304" s="161"/>
      <c r="F11304" s="162"/>
      <c r="G11304" s="147"/>
      <c r="H11304" s="146"/>
      <c r="J11304" s="146"/>
      <c r="L11304" s="150"/>
      <c r="N11304" s="163"/>
      <c r="O11304" s="146"/>
      <c r="P11304" s="146"/>
      <c r="Q11304" s="146"/>
      <c r="R11304" s="34"/>
      <c r="S11304" s="35"/>
      <c r="T11304" s="147"/>
    </row>
    <row r="11305">
      <c r="A11305" s="147"/>
      <c r="B11305" s="64"/>
      <c r="C11305" s="147" t="s">
        <v>217</v>
      </c>
      <c r="E11305" s="161"/>
      <c r="F11305" s="162"/>
      <c r="G11305" s="147"/>
      <c r="H11305" s="146"/>
      <c r="J11305" s="146"/>
      <c r="L11305" s="150"/>
      <c r="N11305" s="163"/>
      <c r="O11305" s="146"/>
      <c r="P11305" s="146"/>
      <c r="Q11305" s="146"/>
      <c r="R11305" s="34"/>
      <c r="S11305" s="35"/>
      <c r="T11305" s="147"/>
    </row>
    <row r="11306">
      <c r="A11306" s="147"/>
      <c r="B11306" s="64"/>
      <c r="C11306" s="147" t="s">
        <v>217</v>
      </c>
      <c r="E11306" s="161"/>
      <c r="F11306" s="162"/>
      <c r="G11306" s="147"/>
      <c r="H11306" s="146"/>
      <c r="J11306" s="146"/>
      <c r="L11306" s="150"/>
      <c r="N11306" s="163"/>
      <c r="O11306" s="146"/>
      <c r="P11306" s="146"/>
      <c r="Q11306" s="146"/>
      <c r="R11306" s="34"/>
      <c r="S11306" s="35"/>
      <c r="T11306" s="147"/>
    </row>
    <row r="11307">
      <c r="A11307" s="147"/>
      <c r="B11307" s="64"/>
      <c r="C11307" s="147" t="s">
        <v>217</v>
      </c>
      <c r="E11307" s="161"/>
      <c r="F11307" s="162"/>
      <c r="G11307" s="147"/>
      <c r="H11307" s="146"/>
      <c r="J11307" s="146"/>
      <c r="L11307" s="150"/>
      <c r="N11307" s="163"/>
      <c r="O11307" s="146"/>
      <c r="P11307" s="146"/>
      <c r="Q11307" s="146"/>
      <c r="R11307" s="34"/>
      <c r="S11307" s="35"/>
      <c r="T11307" s="147"/>
    </row>
    <row r="11308">
      <c r="A11308" s="147"/>
      <c r="B11308" s="64"/>
      <c r="C11308" s="147" t="s">
        <v>217</v>
      </c>
      <c r="E11308" s="161"/>
      <c r="F11308" s="162"/>
      <c r="G11308" s="147"/>
      <c r="H11308" s="146"/>
      <c r="J11308" s="146"/>
      <c r="L11308" s="150"/>
      <c r="N11308" s="163"/>
      <c r="O11308" s="146"/>
      <c r="P11308" s="146"/>
      <c r="Q11308" s="146"/>
      <c r="R11308" s="34"/>
      <c r="S11308" s="35"/>
      <c r="T11308" s="147"/>
    </row>
    <row r="11309">
      <c r="A11309" s="147"/>
      <c r="B11309" s="64"/>
      <c r="C11309" s="147" t="s">
        <v>217</v>
      </c>
      <c r="E11309" s="161"/>
      <c r="F11309" s="162"/>
      <c r="G11309" s="147"/>
      <c r="H11309" s="146"/>
      <c r="J11309" s="146"/>
      <c r="L11309" s="150"/>
      <c r="N11309" s="163"/>
      <c r="O11309" s="146"/>
      <c r="P11309" s="146"/>
      <c r="Q11309" s="146"/>
      <c r="R11309" s="34"/>
      <c r="S11309" s="35"/>
      <c r="T11309" s="147"/>
    </row>
    <row r="11310">
      <c r="A11310" s="147"/>
      <c r="B11310" s="64"/>
      <c r="C11310" s="147" t="s">
        <v>217</v>
      </c>
      <c r="E11310" s="161"/>
      <c r="F11310" s="162"/>
      <c r="G11310" s="147"/>
      <c r="H11310" s="146"/>
      <c r="J11310" s="146"/>
      <c r="L11310" s="150"/>
      <c r="N11310" s="163"/>
      <c r="O11310" s="146"/>
      <c r="P11310" s="146"/>
      <c r="Q11310" s="146"/>
      <c r="R11310" s="34"/>
      <c r="S11310" s="35"/>
      <c r="T11310" s="147"/>
    </row>
    <row r="11311">
      <c r="A11311" s="147"/>
      <c r="B11311" s="64"/>
      <c r="C11311" s="147" t="s">
        <v>217</v>
      </c>
      <c r="E11311" s="161"/>
      <c r="F11311" s="162"/>
      <c r="G11311" s="147"/>
      <c r="H11311" s="146"/>
      <c r="J11311" s="146"/>
      <c r="L11311" s="150"/>
      <c r="N11311" s="163"/>
      <c r="O11311" s="146"/>
      <c r="P11311" s="146"/>
      <c r="Q11311" s="146"/>
      <c r="R11311" s="34"/>
      <c r="S11311" s="35"/>
      <c r="T11311" s="147"/>
    </row>
    <row r="11312">
      <c r="A11312" s="147"/>
      <c r="B11312" s="64"/>
      <c r="C11312" s="147" t="s">
        <v>217</v>
      </c>
      <c r="E11312" s="161"/>
      <c r="F11312" s="162"/>
      <c r="G11312" s="147"/>
      <c r="H11312" s="146"/>
      <c r="J11312" s="146"/>
      <c r="L11312" s="150"/>
      <c r="N11312" s="163"/>
      <c r="O11312" s="146"/>
      <c r="P11312" s="146"/>
      <c r="Q11312" s="146"/>
      <c r="R11312" s="34"/>
      <c r="S11312" s="35"/>
      <c r="T11312" s="147"/>
    </row>
    <row r="11313">
      <c r="A11313" s="147"/>
      <c r="B11313" s="64"/>
      <c r="C11313" s="147" t="s">
        <v>217</v>
      </c>
      <c r="E11313" s="161"/>
      <c r="F11313" s="162"/>
      <c r="G11313" s="147"/>
      <c r="H11313" s="146"/>
      <c r="J11313" s="146"/>
      <c r="L11313" s="150"/>
      <c r="N11313" s="163"/>
      <c r="O11313" s="146"/>
      <c r="P11313" s="146"/>
      <c r="Q11313" s="146"/>
      <c r="R11313" s="34"/>
      <c r="S11313" s="35"/>
      <c r="T11313" s="147"/>
    </row>
    <row r="11314">
      <c r="A11314" s="147"/>
      <c r="B11314" s="64"/>
      <c r="C11314" s="147" t="s">
        <v>217</v>
      </c>
      <c r="E11314" s="161"/>
      <c r="F11314" s="162"/>
      <c r="G11314" s="147"/>
      <c r="H11314" s="146"/>
      <c r="J11314" s="146"/>
      <c r="L11314" s="150"/>
      <c r="N11314" s="163"/>
      <c r="O11314" s="146"/>
      <c r="P11314" s="146"/>
      <c r="Q11314" s="146"/>
      <c r="R11314" s="34"/>
      <c r="S11314" s="35"/>
      <c r="T11314" s="147"/>
    </row>
    <row r="11315">
      <c r="A11315" s="147"/>
      <c r="B11315" s="64"/>
      <c r="C11315" s="147" t="s">
        <v>217</v>
      </c>
      <c r="E11315" s="161"/>
      <c r="F11315" s="162"/>
      <c r="G11315" s="147"/>
      <c r="H11315" s="146"/>
      <c r="J11315" s="146"/>
      <c r="L11315" s="150"/>
      <c r="N11315" s="163"/>
      <c r="O11315" s="146"/>
      <c r="P11315" s="146"/>
      <c r="Q11315" s="146"/>
      <c r="R11315" s="34"/>
      <c r="S11315" s="35"/>
      <c r="T11315" s="147"/>
    </row>
    <row r="11316">
      <c r="A11316" s="147"/>
      <c r="B11316" s="64"/>
      <c r="C11316" s="147" t="s">
        <v>217</v>
      </c>
      <c r="E11316" s="161"/>
      <c r="F11316" s="162"/>
      <c r="G11316" s="147"/>
      <c r="H11316" s="146"/>
      <c r="J11316" s="146"/>
      <c r="L11316" s="150"/>
      <c r="N11316" s="163"/>
      <c r="O11316" s="146"/>
      <c r="P11316" s="146"/>
      <c r="Q11316" s="146"/>
      <c r="R11316" s="34"/>
      <c r="S11316" s="35"/>
      <c r="T11316" s="147"/>
    </row>
    <row r="11317">
      <c r="A11317" s="147"/>
      <c r="B11317" s="64"/>
      <c r="C11317" s="147" t="s">
        <v>217</v>
      </c>
      <c r="E11317" s="161"/>
      <c r="F11317" s="162"/>
      <c r="G11317" s="147"/>
      <c r="H11317" s="146"/>
      <c r="J11317" s="146"/>
      <c r="L11317" s="150"/>
      <c r="N11317" s="163"/>
      <c r="O11317" s="146"/>
      <c r="P11317" s="146"/>
      <c r="Q11317" s="146"/>
      <c r="R11317" s="34"/>
      <c r="S11317" s="35"/>
      <c r="T11317" s="147"/>
    </row>
    <row r="11318">
      <c r="A11318" s="147"/>
      <c r="B11318" s="64"/>
      <c r="C11318" s="147" t="s">
        <v>217</v>
      </c>
      <c r="E11318" s="161"/>
      <c r="F11318" s="162"/>
      <c r="G11318" s="147"/>
      <c r="H11318" s="146"/>
      <c r="J11318" s="146"/>
      <c r="L11318" s="150"/>
      <c r="N11318" s="163"/>
      <c r="O11318" s="146"/>
      <c r="P11318" s="146"/>
      <c r="Q11318" s="146"/>
      <c r="R11318" s="34"/>
      <c r="S11318" s="35"/>
      <c r="T11318" s="147"/>
    </row>
    <row r="11319">
      <c r="A11319" s="147"/>
      <c r="B11319" s="64"/>
      <c r="C11319" s="147" t="s">
        <v>217</v>
      </c>
      <c r="E11319" s="161"/>
      <c r="F11319" s="162"/>
      <c r="G11319" s="147"/>
      <c r="H11319" s="146"/>
      <c r="J11319" s="146"/>
      <c r="L11319" s="150"/>
      <c r="N11319" s="163"/>
      <c r="O11319" s="146"/>
      <c r="P11319" s="146"/>
      <c r="Q11319" s="146"/>
      <c r="R11319" s="34"/>
      <c r="S11319" s="35"/>
      <c r="T11319" s="147"/>
    </row>
    <row r="11320">
      <c r="A11320" s="147"/>
      <c r="B11320" s="64"/>
      <c r="C11320" s="147" t="s">
        <v>217</v>
      </c>
      <c r="E11320" s="161"/>
      <c r="F11320" s="162"/>
      <c r="G11320" s="147"/>
      <c r="H11320" s="146"/>
      <c r="J11320" s="146"/>
      <c r="L11320" s="150"/>
      <c r="N11320" s="163"/>
      <c r="O11320" s="146"/>
      <c r="P11320" s="146"/>
      <c r="Q11320" s="146"/>
      <c r="R11320" s="34"/>
      <c r="S11320" s="35"/>
      <c r="T11320" s="147"/>
    </row>
    <row r="11321">
      <c r="A11321" s="147"/>
      <c r="B11321" s="64"/>
      <c r="C11321" s="147" t="s">
        <v>217</v>
      </c>
      <c r="E11321" s="161"/>
      <c r="F11321" s="162"/>
      <c r="G11321" s="147"/>
      <c r="H11321" s="146"/>
      <c r="J11321" s="146"/>
      <c r="L11321" s="150"/>
      <c r="N11321" s="163"/>
      <c r="O11321" s="146"/>
      <c r="P11321" s="146"/>
      <c r="Q11321" s="146"/>
      <c r="R11321" s="34"/>
      <c r="S11321" s="35"/>
      <c r="T11321" s="147"/>
    </row>
    <row r="11322">
      <c r="A11322" s="147"/>
      <c r="B11322" s="64"/>
      <c r="C11322" s="147" t="s">
        <v>217</v>
      </c>
      <c r="E11322" s="161"/>
      <c r="F11322" s="162"/>
      <c r="G11322" s="147"/>
      <c r="H11322" s="146"/>
      <c r="J11322" s="146"/>
      <c r="L11322" s="150"/>
      <c r="N11322" s="163"/>
      <c r="O11322" s="146"/>
      <c r="P11322" s="146"/>
      <c r="Q11322" s="146"/>
      <c r="R11322" s="34"/>
      <c r="S11322" s="35"/>
      <c r="T11322" s="147"/>
    </row>
    <row r="11323">
      <c r="A11323" s="147"/>
      <c r="B11323" s="64"/>
      <c r="C11323" s="147" t="s">
        <v>217</v>
      </c>
      <c r="E11323" s="161"/>
      <c r="F11323" s="162"/>
      <c r="G11323" s="147"/>
      <c r="H11323" s="146"/>
      <c r="J11323" s="146"/>
      <c r="L11323" s="150"/>
      <c r="N11323" s="163"/>
      <c r="O11323" s="146"/>
      <c r="P11323" s="146"/>
      <c r="Q11323" s="146"/>
      <c r="R11323" s="34"/>
      <c r="S11323" s="35"/>
      <c r="T11323" s="147"/>
    </row>
    <row r="11324">
      <c r="A11324" s="147"/>
      <c r="B11324" s="64"/>
      <c r="C11324" s="147" t="s">
        <v>217</v>
      </c>
      <c r="E11324" s="161"/>
      <c r="F11324" s="162"/>
      <c r="G11324" s="147"/>
      <c r="H11324" s="146"/>
      <c r="J11324" s="146"/>
      <c r="L11324" s="150"/>
      <c r="N11324" s="163"/>
      <c r="O11324" s="146"/>
      <c r="P11324" s="146"/>
      <c r="Q11324" s="146"/>
      <c r="R11324" s="34"/>
      <c r="S11324" s="35"/>
      <c r="T11324" s="147"/>
    </row>
    <row r="11325">
      <c r="A11325" s="147"/>
      <c r="B11325" s="64"/>
      <c r="C11325" s="147" t="s">
        <v>217</v>
      </c>
      <c r="E11325" s="161"/>
      <c r="F11325" s="162"/>
      <c r="G11325" s="147"/>
      <c r="H11325" s="146"/>
      <c r="J11325" s="146"/>
      <c r="L11325" s="150"/>
      <c r="N11325" s="163"/>
      <c r="O11325" s="146"/>
      <c r="P11325" s="146"/>
      <c r="Q11325" s="146"/>
      <c r="R11325" s="34"/>
      <c r="S11325" s="35"/>
      <c r="T11325" s="147"/>
    </row>
    <row r="11326">
      <c r="A11326" s="147"/>
      <c r="B11326" s="64"/>
      <c r="C11326" s="147" t="s">
        <v>217</v>
      </c>
      <c r="E11326" s="161"/>
      <c r="F11326" s="162"/>
      <c r="G11326" s="147"/>
      <c r="H11326" s="146"/>
      <c r="J11326" s="146"/>
      <c r="L11326" s="150"/>
      <c r="N11326" s="163"/>
      <c r="O11326" s="146"/>
      <c r="P11326" s="146"/>
      <c r="Q11326" s="146"/>
      <c r="R11326" s="34"/>
      <c r="S11326" s="35"/>
      <c r="T11326" s="147"/>
    </row>
    <row r="11327">
      <c r="A11327" s="147"/>
      <c r="B11327" s="64"/>
      <c r="C11327" s="147" t="s">
        <v>217</v>
      </c>
      <c r="E11327" s="161"/>
      <c r="F11327" s="162"/>
      <c r="G11327" s="147"/>
      <c r="H11327" s="146"/>
      <c r="J11327" s="146"/>
      <c r="L11327" s="150"/>
      <c r="N11327" s="163"/>
      <c r="O11327" s="146"/>
      <c r="P11327" s="146"/>
      <c r="Q11327" s="146"/>
      <c r="R11327" s="34"/>
      <c r="S11327" s="35"/>
      <c r="T11327" s="147"/>
    </row>
    <row r="11328">
      <c r="A11328" s="147"/>
      <c r="B11328" s="64"/>
      <c r="C11328" s="147" t="s">
        <v>217</v>
      </c>
      <c r="E11328" s="161"/>
      <c r="F11328" s="162"/>
      <c r="G11328" s="147"/>
      <c r="H11328" s="146"/>
      <c r="J11328" s="146"/>
      <c r="L11328" s="150"/>
      <c r="N11328" s="163"/>
      <c r="O11328" s="146"/>
      <c r="P11328" s="146"/>
      <c r="Q11328" s="146"/>
      <c r="R11328" s="34"/>
      <c r="S11328" s="35"/>
      <c r="T11328" s="147"/>
    </row>
    <row r="11329">
      <c r="A11329" s="147"/>
      <c r="B11329" s="64"/>
      <c r="C11329" s="147" t="s">
        <v>217</v>
      </c>
      <c r="E11329" s="161"/>
      <c r="F11329" s="162"/>
      <c r="G11329" s="147"/>
      <c r="H11329" s="146"/>
      <c r="J11329" s="146"/>
      <c r="L11329" s="150"/>
      <c r="N11329" s="163"/>
      <c r="O11329" s="146"/>
      <c r="P11329" s="146"/>
      <c r="Q11329" s="146"/>
      <c r="R11329" s="34"/>
      <c r="S11329" s="35"/>
      <c r="T11329" s="147"/>
    </row>
    <row r="11330">
      <c r="A11330" s="147"/>
      <c r="B11330" s="64"/>
      <c r="C11330" s="147" t="s">
        <v>217</v>
      </c>
      <c r="E11330" s="161"/>
      <c r="F11330" s="162"/>
      <c r="G11330" s="147"/>
      <c r="H11330" s="146"/>
      <c r="J11330" s="146"/>
      <c r="L11330" s="150"/>
      <c r="N11330" s="163"/>
      <c r="O11330" s="146"/>
      <c r="P11330" s="146"/>
      <c r="Q11330" s="146"/>
      <c r="R11330" s="34"/>
      <c r="S11330" s="35"/>
      <c r="T11330" s="147"/>
    </row>
    <row r="11331">
      <c r="A11331" s="147"/>
      <c r="B11331" s="64"/>
      <c r="C11331" s="147" t="s">
        <v>217</v>
      </c>
      <c r="E11331" s="161"/>
      <c r="F11331" s="162"/>
      <c r="G11331" s="147"/>
      <c r="H11331" s="146"/>
      <c r="J11331" s="146"/>
      <c r="L11331" s="150"/>
      <c r="N11331" s="163"/>
      <c r="O11331" s="146"/>
      <c r="P11331" s="146"/>
      <c r="Q11331" s="146"/>
      <c r="R11331" s="34"/>
      <c r="S11331" s="35"/>
      <c r="T11331" s="147"/>
    </row>
    <row r="11332">
      <c r="A11332" s="147"/>
      <c r="B11332" s="64"/>
      <c r="C11332" s="147" t="s">
        <v>217</v>
      </c>
      <c r="E11332" s="161"/>
      <c r="F11332" s="162"/>
      <c r="G11332" s="147"/>
      <c r="H11332" s="146"/>
      <c r="J11332" s="146"/>
      <c r="L11332" s="150"/>
      <c r="N11332" s="163"/>
      <c r="O11332" s="146"/>
      <c r="P11332" s="146"/>
      <c r="Q11332" s="146"/>
      <c r="R11332" s="34"/>
      <c r="S11332" s="35"/>
      <c r="T11332" s="147"/>
    </row>
    <row r="11333">
      <c r="A11333" s="147"/>
      <c r="B11333" s="64"/>
      <c r="C11333" s="147" t="s">
        <v>217</v>
      </c>
      <c r="E11333" s="161"/>
      <c r="F11333" s="162"/>
      <c r="G11333" s="147"/>
      <c r="H11333" s="146"/>
      <c r="J11333" s="146"/>
      <c r="L11333" s="150"/>
      <c r="N11333" s="163"/>
      <c r="O11333" s="146"/>
      <c r="P11333" s="146"/>
      <c r="Q11333" s="146"/>
      <c r="R11333" s="34"/>
      <c r="S11333" s="35"/>
      <c r="T11333" s="147"/>
    </row>
    <row r="11334">
      <c r="A11334" s="147"/>
      <c r="B11334" s="64"/>
      <c r="C11334" s="147" t="s">
        <v>217</v>
      </c>
      <c r="E11334" s="161"/>
      <c r="F11334" s="162"/>
      <c r="G11334" s="147"/>
      <c r="H11334" s="146"/>
      <c r="J11334" s="146"/>
      <c r="L11334" s="150"/>
      <c r="N11334" s="163"/>
      <c r="O11334" s="146"/>
      <c r="P11334" s="146"/>
      <c r="Q11334" s="146"/>
      <c r="R11334" s="34"/>
      <c r="S11334" s="35"/>
      <c r="T11334" s="147"/>
    </row>
    <row r="11335">
      <c r="A11335" s="147"/>
      <c r="B11335" s="64"/>
      <c r="C11335" s="147" t="s">
        <v>217</v>
      </c>
      <c r="E11335" s="161"/>
      <c r="F11335" s="162"/>
      <c r="G11335" s="147"/>
      <c r="H11335" s="146"/>
      <c r="J11335" s="146"/>
      <c r="L11335" s="150"/>
      <c r="N11335" s="163"/>
      <c r="O11335" s="146"/>
      <c r="P11335" s="146"/>
      <c r="Q11335" s="146"/>
      <c r="R11335" s="34"/>
      <c r="S11335" s="35"/>
      <c r="T11335" s="147"/>
    </row>
    <row r="11336">
      <c r="A11336" s="147"/>
      <c r="B11336" s="64"/>
      <c r="C11336" s="147" t="s">
        <v>217</v>
      </c>
      <c r="E11336" s="161"/>
      <c r="F11336" s="162"/>
      <c r="G11336" s="147"/>
      <c r="H11336" s="146"/>
      <c r="J11336" s="146"/>
      <c r="L11336" s="150"/>
      <c r="N11336" s="163"/>
      <c r="O11336" s="146"/>
      <c r="P11336" s="146"/>
      <c r="Q11336" s="146"/>
      <c r="R11336" s="34"/>
      <c r="S11336" s="35"/>
      <c r="T11336" s="147"/>
    </row>
    <row r="11337">
      <c r="A11337" s="147"/>
      <c r="B11337" s="64"/>
      <c r="C11337" s="147" t="s">
        <v>217</v>
      </c>
      <c r="E11337" s="161"/>
      <c r="F11337" s="162"/>
      <c r="G11337" s="147"/>
      <c r="H11337" s="146"/>
      <c r="J11337" s="146"/>
      <c r="L11337" s="150"/>
      <c r="N11337" s="163"/>
      <c r="O11337" s="146"/>
      <c r="P11337" s="146"/>
      <c r="Q11337" s="146"/>
      <c r="R11337" s="34"/>
      <c r="S11337" s="35"/>
      <c r="T11337" s="147"/>
    </row>
    <row r="11338">
      <c r="A11338" s="147"/>
      <c r="B11338" s="64"/>
      <c r="C11338" s="147" t="s">
        <v>217</v>
      </c>
      <c r="E11338" s="161"/>
      <c r="F11338" s="162"/>
      <c r="G11338" s="147"/>
      <c r="H11338" s="146"/>
      <c r="J11338" s="146"/>
      <c r="L11338" s="150"/>
      <c r="N11338" s="163"/>
      <c r="O11338" s="146"/>
      <c r="P11338" s="146"/>
      <c r="Q11338" s="146"/>
      <c r="R11338" s="34"/>
      <c r="S11338" s="35"/>
      <c r="T11338" s="147"/>
    </row>
    <row r="11339">
      <c r="A11339" s="147"/>
      <c r="B11339" s="64"/>
      <c r="C11339" s="147" t="s">
        <v>217</v>
      </c>
      <c r="E11339" s="161"/>
      <c r="F11339" s="162"/>
      <c r="G11339" s="147"/>
      <c r="H11339" s="146"/>
      <c r="J11339" s="146"/>
      <c r="L11339" s="150"/>
      <c r="N11339" s="163"/>
      <c r="O11339" s="146"/>
      <c r="P11339" s="146"/>
      <c r="Q11339" s="146"/>
      <c r="R11339" s="34"/>
      <c r="S11339" s="35"/>
      <c r="T11339" s="147"/>
    </row>
    <row r="11340">
      <c r="A11340" s="147"/>
      <c r="B11340" s="64"/>
      <c r="C11340" s="147" t="s">
        <v>217</v>
      </c>
      <c r="E11340" s="161"/>
      <c r="F11340" s="162"/>
      <c r="G11340" s="147"/>
      <c r="H11340" s="146"/>
      <c r="J11340" s="146"/>
      <c r="L11340" s="150"/>
      <c r="N11340" s="163"/>
      <c r="O11340" s="146"/>
      <c r="P11340" s="146"/>
      <c r="Q11340" s="146"/>
      <c r="R11340" s="34"/>
      <c r="S11340" s="35"/>
      <c r="T11340" s="147"/>
    </row>
    <row r="11341">
      <c r="A11341" s="147"/>
      <c r="B11341" s="64"/>
      <c r="C11341" s="147" t="s">
        <v>217</v>
      </c>
      <c r="E11341" s="161"/>
      <c r="F11341" s="162"/>
      <c r="G11341" s="147"/>
      <c r="H11341" s="146"/>
      <c r="J11341" s="146"/>
      <c r="L11341" s="150"/>
      <c r="N11341" s="163"/>
      <c r="O11341" s="146"/>
      <c r="P11341" s="146"/>
      <c r="Q11341" s="146"/>
      <c r="R11341" s="34"/>
      <c r="S11341" s="35"/>
      <c r="T11341" s="147"/>
    </row>
    <row r="11342">
      <c r="A11342" s="147"/>
      <c r="B11342" s="64"/>
      <c r="C11342" s="147" t="s">
        <v>217</v>
      </c>
      <c r="E11342" s="161"/>
      <c r="F11342" s="162"/>
      <c r="G11342" s="147"/>
      <c r="H11342" s="146"/>
      <c r="J11342" s="146"/>
      <c r="L11342" s="150"/>
      <c r="N11342" s="163"/>
      <c r="O11342" s="146"/>
      <c r="P11342" s="146"/>
      <c r="Q11342" s="146"/>
      <c r="R11342" s="34"/>
      <c r="S11342" s="35"/>
      <c r="T11342" s="147"/>
    </row>
    <row r="11343">
      <c r="A11343" s="147"/>
      <c r="B11343" s="64"/>
      <c r="C11343" s="147" t="s">
        <v>217</v>
      </c>
      <c r="E11343" s="161"/>
      <c r="F11343" s="162"/>
      <c r="G11343" s="147"/>
      <c r="H11343" s="146"/>
      <c r="J11343" s="146"/>
      <c r="L11343" s="150"/>
      <c r="N11343" s="163"/>
      <c r="O11343" s="146"/>
      <c r="P11343" s="146"/>
      <c r="Q11343" s="146"/>
      <c r="R11343" s="34"/>
      <c r="S11343" s="35"/>
      <c r="T11343" s="147"/>
    </row>
    <row r="11344">
      <c r="A11344" s="147"/>
      <c r="B11344" s="64"/>
      <c r="C11344" s="147" t="s">
        <v>217</v>
      </c>
      <c r="E11344" s="161"/>
      <c r="F11344" s="162"/>
      <c r="G11344" s="147"/>
      <c r="H11344" s="146"/>
      <c r="J11344" s="146"/>
      <c r="L11344" s="150"/>
      <c r="N11344" s="163"/>
      <c r="O11344" s="146"/>
      <c r="P11344" s="146"/>
      <c r="Q11344" s="146"/>
      <c r="R11344" s="34"/>
      <c r="S11344" s="35"/>
      <c r="T11344" s="147"/>
    </row>
    <row r="11345">
      <c r="A11345" s="147"/>
      <c r="B11345" s="64"/>
      <c r="C11345" s="147" t="s">
        <v>217</v>
      </c>
      <c r="E11345" s="161"/>
      <c r="F11345" s="162"/>
      <c r="G11345" s="147"/>
      <c r="H11345" s="146"/>
      <c r="J11345" s="146"/>
      <c r="L11345" s="150"/>
      <c r="N11345" s="163"/>
      <c r="O11345" s="146"/>
      <c r="P11345" s="146"/>
      <c r="Q11345" s="146"/>
      <c r="R11345" s="34"/>
      <c r="S11345" s="35"/>
      <c r="T11345" s="147"/>
    </row>
    <row r="11346">
      <c r="A11346" s="147"/>
      <c r="B11346" s="64"/>
      <c r="C11346" s="147" t="s">
        <v>217</v>
      </c>
      <c r="E11346" s="161"/>
      <c r="F11346" s="162"/>
      <c r="G11346" s="147"/>
      <c r="H11346" s="146"/>
      <c r="J11346" s="146"/>
      <c r="L11346" s="150"/>
      <c r="N11346" s="163"/>
      <c r="O11346" s="146"/>
      <c r="P11346" s="146"/>
      <c r="Q11346" s="146"/>
      <c r="R11346" s="34"/>
      <c r="S11346" s="35"/>
      <c r="T11346" s="147"/>
    </row>
    <row r="11347">
      <c r="A11347" s="147"/>
      <c r="B11347" s="64"/>
      <c r="C11347" s="147" t="s">
        <v>217</v>
      </c>
      <c r="E11347" s="161"/>
      <c r="F11347" s="162"/>
      <c r="G11347" s="147"/>
      <c r="H11347" s="146"/>
      <c r="J11347" s="146"/>
      <c r="L11347" s="150"/>
      <c r="N11347" s="163"/>
      <c r="O11347" s="146"/>
      <c r="P11347" s="146"/>
      <c r="Q11347" s="146"/>
      <c r="R11347" s="34"/>
      <c r="S11347" s="35"/>
      <c r="T11347" s="147"/>
    </row>
    <row r="11348">
      <c r="A11348" s="147"/>
      <c r="B11348" s="64"/>
      <c r="C11348" s="147" t="s">
        <v>217</v>
      </c>
      <c r="E11348" s="161"/>
      <c r="F11348" s="162"/>
      <c r="G11348" s="147"/>
      <c r="H11348" s="146"/>
      <c r="J11348" s="146"/>
      <c r="L11348" s="150"/>
      <c r="N11348" s="163"/>
      <c r="O11348" s="146"/>
      <c r="P11348" s="146"/>
      <c r="Q11348" s="146"/>
      <c r="R11348" s="34"/>
      <c r="S11348" s="35"/>
      <c r="T11348" s="147"/>
    </row>
    <row r="11349">
      <c r="A11349" s="147"/>
      <c r="B11349" s="64"/>
      <c r="C11349" s="147" t="s">
        <v>217</v>
      </c>
      <c r="E11349" s="161"/>
      <c r="F11349" s="162"/>
      <c r="G11349" s="147"/>
      <c r="H11349" s="146"/>
      <c r="J11349" s="146"/>
      <c r="L11349" s="150"/>
      <c r="N11349" s="163"/>
      <c r="O11349" s="146"/>
      <c r="P11349" s="146"/>
      <c r="Q11349" s="146"/>
      <c r="R11349" s="34"/>
      <c r="S11349" s="35"/>
      <c r="T11349" s="147"/>
    </row>
    <row r="11350">
      <c r="A11350" s="147"/>
      <c r="B11350" s="64"/>
      <c r="C11350" s="147" t="s">
        <v>217</v>
      </c>
      <c r="E11350" s="161"/>
      <c r="F11350" s="162"/>
      <c r="G11350" s="147"/>
      <c r="H11350" s="146"/>
      <c r="J11350" s="146"/>
      <c r="L11350" s="150"/>
      <c r="N11350" s="163"/>
      <c r="O11350" s="146"/>
      <c r="P11350" s="146"/>
      <c r="Q11350" s="146"/>
      <c r="R11350" s="34"/>
      <c r="S11350" s="35"/>
      <c r="T11350" s="147"/>
    </row>
    <row r="11351">
      <c r="A11351" s="147"/>
      <c r="B11351" s="64"/>
      <c r="C11351" s="147" t="s">
        <v>217</v>
      </c>
      <c r="E11351" s="161"/>
      <c r="F11351" s="162"/>
      <c r="G11351" s="147"/>
      <c r="H11351" s="146"/>
      <c r="J11351" s="146"/>
      <c r="L11351" s="150"/>
      <c r="N11351" s="163"/>
      <c r="O11351" s="146"/>
      <c r="P11351" s="146"/>
      <c r="Q11351" s="146"/>
      <c r="R11351" s="34"/>
      <c r="S11351" s="35"/>
      <c r="T11351" s="147"/>
    </row>
    <row r="11352">
      <c r="A11352" s="147"/>
      <c r="B11352" s="64"/>
      <c r="C11352" s="147" t="s">
        <v>217</v>
      </c>
      <c r="E11352" s="161"/>
      <c r="F11352" s="162"/>
      <c r="G11352" s="147"/>
      <c r="H11352" s="146"/>
      <c r="J11352" s="146"/>
      <c r="L11352" s="150"/>
      <c r="N11352" s="163"/>
      <c r="O11352" s="146"/>
      <c r="P11352" s="146"/>
      <c r="Q11352" s="146"/>
      <c r="R11352" s="34"/>
      <c r="S11352" s="35"/>
      <c r="T11352" s="147"/>
    </row>
    <row r="11353">
      <c r="A11353" s="147"/>
      <c r="B11353" s="64"/>
      <c r="C11353" s="147" t="s">
        <v>217</v>
      </c>
      <c r="E11353" s="161"/>
      <c r="F11353" s="162"/>
      <c r="G11353" s="147"/>
      <c r="H11353" s="146"/>
      <c r="J11353" s="146"/>
      <c r="L11353" s="150"/>
      <c r="N11353" s="163"/>
      <c r="O11353" s="146"/>
      <c r="P11353" s="146"/>
      <c r="Q11353" s="146"/>
      <c r="R11353" s="34"/>
      <c r="S11353" s="35"/>
      <c r="T11353" s="147"/>
    </row>
    <row r="11354">
      <c r="A11354" s="147"/>
      <c r="B11354" s="64"/>
      <c r="C11354" s="147" t="s">
        <v>217</v>
      </c>
      <c r="E11354" s="161"/>
      <c r="F11354" s="162"/>
      <c r="G11354" s="147"/>
      <c r="H11354" s="146"/>
      <c r="J11354" s="146"/>
      <c r="L11354" s="150"/>
      <c r="N11354" s="163"/>
      <c r="O11354" s="146"/>
      <c r="P11354" s="146"/>
      <c r="Q11354" s="146"/>
      <c r="R11354" s="34"/>
      <c r="S11354" s="35"/>
      <c r="T11354" s="147"/>
    </row>
    <row r="11355">
      <c r="A11355" s="147"/>
      <c r="B11355" s="64"/>
      <c r="C11355" s="147" t="s">
        <v>217</v>
      </c>
      <c r="E11355" s="161"/>
      <c r="F11355" s="162"/>
      <c r="G11355" s="147"/>
      <c r="H11355" s="146"/>
      <c r="J11355" s="146"/>
      <c r="L11355" s="150"/>
      <c r="N11355" s="163"/>
      <c r="O11355" s="146"/>
      <c r="P11355" s="146"/>
      <c r="Q11355" s="146"/>
      <c r="R11355" s="34"/>
      <c r="S11355" s="35"/>
      <c r="T11355" s="147"/>
    </row>
    <row r="11356">
      <c r="A11356" s="147"/>
      <c r="B11356" s="64"/>
      <c r="C11356" s="147" t="s">
        <v>217</v>
      </c>
      <c r="E11356" s="161"/>
      <c r="F11356" s="162"/>
      <c r="G11356" s="147"/>
      <c r="H11356" s="146"/>
      <c r="J11356" s="146"/>
      <c r="L11356" s="150"/>
      <c r="N11356" s="163"/>
      <c r="O11356" s="146"/>
      <c r="P11356" s="146"/>
      <c r="Q11356" s="146"/>
      <c r="R11356" s="34"/>
      <c r="S11356" s="35"/>
      <c r="T11356" s="147"/>
    </row>
    <row r="11357">
      <c r="A11357" s="147"/>
      <c r="B11357" s="64"/>
      <c r="C11357" s="147" t="s">
        <v>217</v>
      </c>
      <c r="E11357" s="161"/>
      <c r="F11357" s="162"/>
      <c r="G11357" s="147"/>
      <c r="H11357" s="146"/>
      <c r="J11357" s="146"/>
      <c r="L11357" s="150"/>
      <c r="N11357" s="163"/>
      <c r="O11357" s="146"/>
      <c r="P11357" s="146"/>
      <c r="Q11357" s="146"/>
      <c r="R11357" s="34"/>
      <c r="S11357" s="35"/>
      <c r="T11357" s="147"/>
    </row>
    <row r="11358">
      <c r="A11358" s="147"/>
      <c r="B11358" s="64"/>
      <c r="C11358" s="147" t="s">
        <v>217</v>
      </c>
      <c r="E11358" s="161"/>
      <c r="F11358" s="162"/>
      <c r="G11358" s="147"/>
      <c r="H11358" s="146"/>
      <c r="J11358" s="146"/>
      <c r="L11358" s="150"/>
      <c r="N11358" s="163"/>
      <c r="O11358" s="146"/>
      <c r="P11358" s="146"/>
      <c r="Q11358" s="146"/>
      <c r="R11358" s="34"/>
      <c r="S11358" s="35"/>
      <c r="T11358" s="147"/>
    </row>
    <row r="11359">
      <c r="A11359" s="147"/>
      <c r="B11359" s="64"/>
      <c r="C11359" s="147" t="s">
        <v>217</v>
      </c>
      <c r="E11359" s="161"/>
      <c r="F11359" s="162"/>
      <c r="G11359" s="147"/>
      <c r="H11359" s="146"/>
      <c r="J11359" s="146"/>
      <c r="L11359" s="150"/>
      <c r="N11359" s="163"/>
      <c r="O11359" s="146"/>
      <c r="P11359" s="146"/>
      <c r="Q11359" s="146"/>
      <c r="R11359" s="34"/>
      <c r="S11359" s="35"/>
      <c r="T11359" s="147"/>
    </row>
    <row r="11360">
      <c r="A11360" s="147"/>
      <c r="B11360" s="64"/>
      <c r="C11360" s="147" t="s">
        <v>217</v>
      </c>
      <c r="E11360" s="161"/>
      <c r="F11360" s="162"/>
      <c r="G11360" s="147"/>
      <c r="H11360" s="146"/>
      <c r="J11360" s="146"/>
      <c r="L11360" s="150"/>
      <c r="N11360" s="163"/>
      <c r="O11360" s="146"/>
      <c r="P11360" s="146"/>
      <c r="Q11360" s="146"/>
      <c r="R11360" s="34"/>
      <c r="S11360" s="35"/>
      <c r="T11360" s="147"/>
    </row>
    <row r="11361">
      <c r="A11361" s="147"/>
      <c r="B11361" s="64"/>
      <c r="C11361" s="147" t="s">
        <v>217</v>
      </c>
      <c r="E11361" s="161"/>
      <c r="F11361" s="162"/>
      <c r="G11361" s="147"/>
      <c r="H11361" s="146"/>
      <c r="J11361" s="146"/>
      <c r="L11361" s="150"/>
      <c r="N11361" s="163"/>
      <c r="O11361" s="146"/>
      <c r="P11361" s="146"/>
      <c r="Q11361" s="146"/>
      <c r="R11361" s="34"/>
      <c r="S11361" s="35"/>
      <c r="T11361" s="147"/>
    </row>
    <row r="11362">
      <c r="A11362" s="147"/>
      <c r="B11362" s="64"/>
      <c r="C11362" s="147" t="s">
        <v>217</v>
      </c>
      <c r="E11362" s="161"/>
      <c r="F11362" s="162"/>
      <c r="G11362" s="147"/>
      <c r="H11362" s="146"/>
      <c r="J11362" s="146"/>
      <c r="L11362" s="150"/>
      <c r="N11362" s="163"/>
      <c r="O11362" s="146"/>
      <c r="P11362" s="146"/>
      <c r="Q11362" s="146"/>
      <c r="R11362" s="34"/>
      <c r="S11362" s="35"/>
      <c r="T11362" s="147"/>
    </row>
    <row r="11363">
      <c r="A11363" s="147"/>
      <c r="B11363" s="64"/>
      <c r="C11363" s="147" t="s">
        <v>217</v>
      </c>
      <c r="E11363" s="161"/>
      <c r="F11363" s="162"/>
      <c r="G11363" s="147"/>
      <c r="H11363" s="146"/>
      <c r="J11363" s="146"/>
      <c r="L11363" s="150"/>
      <c r="N11363" s="163"/>
      <c r="O11363" s="146"/>
      <c r="P11363" s="146"/>
      <c r="Q11363" s="146"/>
      <c r="R11363" s="34"/>
      <c r="S11363" s="35"/>
      <c r="T11363" s="147"/>
    </row>
    <row r="11364">
      <c r="A11364" s="147"/>
      <c r="B11364" s="64"/>
      <c r="C11364" s="147" t="s">
        <v>217</v>
      </c>
      <c r="E11364" s="161"/>
      <c r="F11364" s="162"/>
      <c r="G11364" s="147"/>
      <c r="H11364" s="146"/>
      <c r="J11364" s="146"/>
      <c r="L11364" s="150"/>
      <c r="N11364" s="163"/>
      <c r="O11364" s="146"/>
      <c r="P11364" s="146"/>
      <c r="Q11364" s="146"/>
      <c r="R11364" s="34"/>
      <c r="S11364" s="35"/>
      <c r="T11364" s="147"/>
    </row>
    <row r="11365">
      <c r="A11365" s="147"/>
      <c r="B11365" s="64"/>
      <c r="C11365" s="147" t="s">
        <v>217</v>
      </c>
      <c r="E11365" s="161"/>
      <c r="F11365" s="162"/>
      <c r="G11365" s="147"/>
      <c r="H11365" s="146"/>
      <c r="J11365" s="146"/>
      <c r="L11365" s="150"/>
      <c r="N11365" s="163"/>
      <c r="O11365" s="146"/>
      <c r="P11365" s="146"/>
      <c r="Q11365" s="146"/>
      <c r="R11365" s="34"/>
      <c r="S11365" s="35"/>
      <c r="T11365" s="147"/>
    </row>
    <row r="11366">
      <c r="A11366" s="147"/>
      <c r="B11366" s="64"/>
      <c r="C11366" s="147" t="s">
        <v>217</v>
      </c>
      <c r="E11366" s="161"/>
      <c r="F11366" s="162"/>
      <c r="G11366" s="147"/>
      <c r="H11366" s="146"/>
      <c r="J11366" s="146"/>
      <c r="L11366" s="150"/>
      <c r="N11366" s="163"/>
      <c r="O11366" s="146"/>
      <c r="P11366" s="146"/>
      <c r="Q11366" s="146"/>
      <c r="R11366" s="34"/>
      <c r="S11366" s="35"/>
      <c r="T11366" s="147"/>
    </row>
    <row r="11367">
      <c r="A11367" s="147"/>
      <c r="B11367" s="64"/>
      <c r="C11367" s="147" t="s">
        <v>217</v>
      </c>
      <c r="E11367" s="161"/>
      <c r="F11367" s="162"/>
      <c r="G11367" s="147"/>
      <c r="H11367" s="146"/>
      <c r="J11367" s="146"/>
      <c r="L11367" s="150"/>
      <c r="N11367" s="163"/>
      <c r="O11367" s="146"/>
      <c r="P11367" s="146"/>
      <c r="Q11367" s="146"/>
      <c r="R11367" s="34"/>
      <c r="S11367" s="35"/>
      <c r="T11367" s="147"/>
    </row>
    <row r="11368">
      <c r="A11368" s="147"/>
      <c r="B11368" s="64"/>
      <c r="C11368" s="147" t="s">
        <v>217</v>
      </c>
      <c r="E11368" s="161"/>
      <c r="F11368" s="162"/>
      <c r="G11368" s="147"/>
      <c r="H11368" s="146"/>
      <c r="J11368" s="146"/>
      <c r="L11368" s="150"/>
      <c r="N11368" s="163"/>
      <c r="O11368" s="146"/>
      <c r="P11368" s="146"/>
      <c r="Q11368" s="146"/>
      <c r="R11368" s="34"/>
      <c r="S11368" s="35"/>
      <c r="T11368" s="147"/>
    </row>
    <row r="11369">
      <c r="A11369" s="147"/>
      <c r="B11369" s="64"/>
      <c r="C11369" s="147" t="s">
        <v>217</v>
      </c>
      <c r="E11369" s="161"/>
      <c r="F11369" s="162"/>
      <c r="G11369" s="147"/>
      <c r="H11369" s="146"/>
      <c r="J11369" s="146"/>
      <c r="L11369" s="150"/>
      <c r="N11369" s="163"/>
      <c r="O11369" s="146"/>
      <c r="P11369" s="146"/>
      <c r="Q11369" s="146"/>
      <c r="R11369" s="34"/>
      <c r="S11369" s="35"/>
      <c r="T11369" s="147"/>
    </row>
    <row r="11370">
      <c r="A11370" s="147"/>
      <c r="B11370" s="64"/>
      <c r="C11370" s="147" t="s">
        <v>217</v>
      </c>
      <c r="E11370" s="161"/>
      <c r="F11370" s="162"/>
      <c r="G11370" s="147"/>
      <c r="H11370" s="146"/>
      <c r="J11370" s="146"/>
      <c r="L11370" s="150"/>
      <c r="N11370" s="163"/>
      <c r="O11370" s="146"/>
      <c r="P11370" s="146"/>
      <c r="Q11370" s="146"/>
      <c r="R11370" s="34"/>
      <c r="S11370" s="35"/>
      <c r="T11370" s="147"/>
    </row>
    <row r="11371">
      <c r="A11371" s="147"/>
      <c r="B11371" s="64"/>
      <c r="C11371" s="147" t="s">
        <v>217</v>
      </c>
      <c r="E11371" s="161"/>
      <c r="F11371" s="162"/>
      <c r="G11371" s="147"/>
      <c r="H11371" s="146"/>
      <c r="J11371" s="146"/>
      <c r="L11371" s="150"/>
      <c r="N11371" s="163"/>
      <c r="O11371" s="146"/>
      <c r="P11371" s="146"/>
      <c r="Q11371" s="146"/>
      <c r="R11371" s="34"/>
      <c r="S11371" s="35"/>
      <c r="T11371" s="147"/>
    </row>
    <row r="11372">
      <c r="A11372" s="147"/>
      <c r="B11372" s="64"/>
      <c r="C11372" s="147" t="s">
        <v>217</v>
      </c>
      <c r="E11372" s="161"/>
      <c r="F11372" s="162"/>
      <c r="G11372" s="147"/>
      <c r="H11372" s="146"/>
      <c r="J11372" s="146"/>
      <c r="L11372" s="150"/>
      <c r="N11372" s="163"/>
      <c r="O11372" s="146"/>
      <c r="P11372" s="146"/>
      <c r="Q11372" s="146"/>
      <c r="R11372" s="34"/>
      <c r="S11372" s="35"/>
      <c r="T11372" s="147"/>
    </row>
    <row r="11373">
      <c r="A11373" s="147"/>
      <c r="B11373" s="64"/>
      <c r="C11373" s="147" t="s">
        <v>217</v>
      </c>
      <c r="E11373" s="161"/>
      <c r="F11373" s="162"/>
      <c r="G11373" s="147"/>
      <c r="H11373" s="146"/>
      <c r="J11373" s="146"/>
      <c r="L11373" s="150"/>
      <c r="N11373" s="163"/>
      <c r="O11373" s="146"/>
      <c r="P11373" s="146"/>
      <c r="Q11373" s="146"/>
      <c r="R11373" s="34"/>
      <c r="S11373" s="35"/>
      <c r="T11373" s="147"/>
    </row>
    <row r="11374">
      <c r="A11374" s="147"/>
      <c r="B11374" s="64"/>
      <c r="C11374" s="147" t="s">
        <v>217</v>
      </c>
      <c r="E11374" s="161"/>
      <c r="F11374" s="162"/>
      <c r="G11374" s="147"/>
      <c r="H11374" s="146"/>
      <c r="J11374" s="146"/>
      <c r="L11374" s="150"/>
      <c r="N11374" s="163"/>
      <c r="O11374" s="146"/>
      <c r="P11374" s="146"/>
      <c r="Q11374" s="146"/>
      <c r="R11374" s="34"/>
      <c r="S11374" s="35"/>
      <c r="T11374" s="147"/>
    </row>
    <row r="11375">
      <c r="A11375" s="147"/>
      <c r="B11375" s="64"/>
      <c r="C11375" s="147" t="s">
        <v>217</v>
      </c>
      <c r="E11375" s="161"/>
      <c r="F11375" s="162"/>
      <c r="G11375" s="147"/>
      <c r="H11375" s="146"/>
      <c r="J11375" s="146"/>
      <c r="L11375" s="150"/>
      <c r="N11375" s="163"/>
      <c r="O11375" s="146"/>
      <c r="P11375" s="146"/>
      <c r="Q11375" s="146"/>
      <c r="R11375" s="34"/>
      <c r="S11375" s="35"/>
      <c r="T11375" s="147"/>
    </row>
    <row r="11376">
      <c r="A11376" s="147"/>
      <c r="B11376" s="64"/>
      <c r="C11376" s="147" t="s">
        <v>217</v>
      </c>
      <c r="E11376" s="161"/>
      <c r="F11376" s="162"/>
      <c r="G11376" s="147"/>
      <c r="H11376" s="146"/>
      <c r="J11376" s="146"/>
      <c r="L11376" s="150"/>
      <c r="N11376" s="163"/>
      <c r="O11376" s="146"/>
      <c r="P11376" s="146"/>
      <c r="Q11376" s="146"/>
      <c r="R11376" s="34"/>
      <c r="S11376" s="35"/>
      <c r="T11376" s="147"/>
    </row>
    <row r="11377">
      <c r="A11377" s="147"/>
      <c r="B11377" s="64"/>
      <c r="C11377" s="147" t="s">
        <v>217</v>
      </c>
      <c r="E11377" s="161"/>
      <c r="F11377" s="162"/>
      <c r="G11377" s="147"/>
      <c r="H11377" s="146"/>
      <c r="J11377" s="146"/>
      <c r="L11377" s="150"/>
      <c r="N11377" s="163"/>
      <c r="O11377" s="146"/>
      <c r="P11377" s="146"/>
      <c r="Q11377" s="146"/>
      <c r="R11377" s="34"/>
      <c r="S11377" s="35"/>
      <c r="T11377" s="147"/>
    </row>
    <row r="11378">
      <c r="A11378" s="147"/>
      <c r="B11378" s="64"/>
      <c r="C11378" s="147" t="s">
        <v>217</v>
      </c>
      <c r="E11378" s="161"/>
      <c r="F11378" s="162"/>
      <c r="G11378" s="147"/>
      <c r="H11378" s="146"/>
      <c r="J11378" s="146"/>
      <c r="L11378" s="150"/>
      <c r="N11378" s="163"/>
      <c r="O11378" s="146"/>
      <c r="P11378" s="146"/>
      <c r="Q11378" s="146"/>
      <c r="R11378" s="34"/>
      <c r="S11378" s="35"/>
      <c r="T11378" s="147"/>
    </row>
    <row r="11379">
      <c r="A11379" s="147"/>
      <c r="B11379" s="64"/>
      <c r="C11379" s="147" t="s">
        <v>217</v>
      </c>
      <c r="E11379" s="161"/>
      <c r="F11379" s="162"/>
      <c r="G11379" s="147"/>
      <c r="H11379" s="146"/>
      <c r="J11379" s="146"/>
      <c r="L11379" s="150"/>
      <c r="N11379" s="163"/>
      <c r="O11379" s="146"/>
      <c r="P11379" s="146"/>
      <c r="Q11379" s="146"/>
      <c r="R11379" s="34"/>
      <c r="S11379" s="35"/>
      <c r="T11379" s="147"/>
    </row>
    <row r="11380">
      <c r="A11380" s="147"/>
      <c r="B11380" s="64"/>
      <c r="C11380" s="147" t="s">
        <v>217</v>
      </c>
      <c r="E11380" s="161"/>
      <c r="F11380" s="162"/>
      <c r="G11380" s="147"/>
      <c r="H11380" s="146"/>
      <c r="J11380" s="146"/>
      <c r="L11380" s="150"/>
      <c r="N11380" s="163"/>
      <c r="O11380" s="146"/>
      <c r="P11380" s="146"/>
      <c r="Q11380" s="146"/>
      <c r="R11380" s="34"/>
      <c r="S11380" s="35"/>
      <c r="T11380" s="147"/>
    </row>
    <row r="11381">
      <c r="A11381" s="147"/>
      <c r="B11381" s="64"/>
      <c r="C11381" s="147" t="s">
        <v>217</v>
      </c>
      <c r="E11381" s="161"/>
      <c r="F11381" s="162"/>
      <c r="G11381" s="147"/>
      <c r="H11381" s="146"/>
      <c r="J11381" s="146"/>
      <c r="L11381" s="150"/>
      <c r="N11381" s="163"/>
      <c r="O11381" s="146"/>
      <c r="P11381" s="146"/>
      <c r="Q11381" s="146"/>
      <c r="R11381" s="34"/>
      <c r="S11381" s="35"/>
      <c r="T11381" s="147"/>
    </row>
    <row r="11382">
      <c r="A11382" s="147"/>
      <c r="B11382" s="64"/>
      <c r="C11382" s="147" t="s">
        <v>217</v>
      </c>
      <c r="E11382" s="161"/>
      <c r="F11382" s="162"/>
      <c r="G11382" s="147"/>
      <c r="H11382" s="146"/>
      <c r="J11382" s="146"/>
      <c r="L11382" s="150"/>
      <c r="N11382" s="163"/>
      <c r="O11382" s="146"/>
      <c r="P11382" s="146"/>
      <c r="Q11382" s="146"/>
      <c r="R11382" s="34"/>
      <c r="S11382" s="35"/>
      <c r="T11382" s="147"/>
    </row>
    <row r="11383">
      <c r="A11383" s="147"/>
      <c r="B11383" s="64"/>
      <c r="C11383" s="147" t="s">
        <v>217</v>
      </c>
      <c r="E11383" s="161"/>
      <c r="F11383" s="162"/>
      <c r="G11383" s="147"/>
      <c r="H11383" s="146"/>
      <c r="J11383" s="146"/>
      <c r="L11383" s="150"/>
      <c r="N11383" s="163"/>
      <c r="O11383" s="146"/>
      <c r="P11383" s="146"/>
      <c r="Q11383" s="146"/>
      <c r="R11383" s="34"/>
      <c r="S11383" s="35"/>
      <c r="T11383" s="147"/>
    </row>
    <row r="11384">
      <c r="A11384" s="147"/>
      <c r="B11384" s="64"/>
      <c r="C11384" s="147" t="s">
        <v>217</v>
      </c>
      <c r="E11384" s="161"/>
      <c r="F11384" s="162"/>
      <c r="G11384" s="147"/>
      <c r="H11384" s="146"/>
      <c r="J11384" s="146"/>
      <c r="L11384" s="150"/>
      <c r="N11384" s="163"/>
      <c r="O11384" s="146"/>
      <c r="P11384" s="146"/>
      <c r="Q11384" s="146"/>
      <c r="R11384" s="34"/>
      <c r="S11384" s="35"/>
      <c r="T11384" s="147"/>
    </row>
    <row r="11385">
      <c r="A11385" s="147"/>
      <c r="B11385" s="64"/>
      <c r="C11385" s="147" t="s">
        <v>217</v>
      </c>
      <c r="E11385" s="161"/>
      <c r="F11385" s="162"/>
      <c r="G11385" s="147"/>
      <c r="H11385" s="146"/>
      <c r="J11385" s="146"/>
      <c r="L11385" s="150"/>
      <c r="N11385" s="163"/>
      <c r="O11385" s="146"/>
      <c r="P11385" s="146"/>
      <c r="Q11385" s="146"/>
      <c r="R11385" s="34"/>
      <c r="S11385" s="35"/>
      <c r="T11385" s="147"/>
    </row>
    <row r="11386">
      <c r="A11386" s="147"/>
      <c r="B11386" s="64"/>
      <c r="C11386" s="147" t="s">
        <v>217</v>
      </c>
      <c r="E11386" s="161"/>
      <c r="F11386" s="162"/>
      <c r="G11386" s="147"/>
      <c r="H11386" s="146"/>
      <c r="J11386" s="146"/>
      <c r="L11386" s="150"/>
      <c r="N11386" s="163"/>
      <c r="O11386" s="146"/>
      <c r="P11386" s="146"/>
      <c r="Q11386" s="146"/>
      <c r="R11386" s="34"/>
      <c r="S11386" s="35"/>
      <c r="T11386" s="147"/>
    </row>
    <row r="11387">
      <c r="A11387" s="147"/>
      <c r="B11387" s="64"/>
      <c r="C11387" s="147" t="s">
        <v>217</v>
      </c>
      <c r="E11387" s="161"/>
      <c r="F11387" s="162"/>
      <c r="G11387" s="147"/>
      <c r="H11387" s="146"/>
      <c r="J11387" s="146"/>
      <c r="L11387" s="150"/>
      <c r="N11387" s="163"/>
      <c r="O11387" s="146"/>
      <c r="P11387" s="146"/>
      <c r="Q11387" s="146"/>
      <c r="R11387" s="34"/>
      <c r="S11387" s="35"/>
      <c r="T11387" s="147"/>
    </row>
    <row r="11388">
      <c r="A11388" s="147"/>
      <c r="B11388" s="64"/>
      <c r="C11388" s="147" t="s">
        <v>217</v>
      </c>
      <c r="E11388" s="161"/>
      <c r="F11388" s="162"/>
      <c r="G11388" s="147"/>
      <c r="H11388" s="146"/>
      <c r="J11388" s="146"/>
      <c r="L11388" s="150"/>
      <c r="N11388" s="163"/>
      <c r="O11388" s="146"/>
      <c r="P11388" s="146"/>
      <c r="Q11388" s="146"/>
      <c r="R11388" s="34"/>
      <c r="S11388" s="35"/>
      <c r="T11388" s="147"/>
    </row>
    <row r="11389">
      <c r="A11389" s="147"/>
      <c r="B11389" s="64"/>
      <c r="C11389" s="147" t="s">
        <v>217</v>
      </c>
      <c r="E11389" s="161"/>
      <c r="F11389" s="162"/>
      <c r="G11389" s="147"/>
      <c r="H11389" s="146"/>
      <c r="J11389" s="146"/>
      <c r="L11389" s="150"/>
      <c r="N11389" s="163"/>
      <c r="O11389" s="146"/>
      <c r="P11389" s="146"/>
      <c r="Q11389" s="146"/>
      <c r="R11389" s="34"/>
      <c r="S11389" s="35"/>
      <c r="T11389" s="147"/>
    </row>
    <row r="11390">
      <c r="A11390" s="147"/>
      <c r="B11390" s="64"/>
      <c r="C11390" s="147" t="s">
        <v>217</v>
      </c>
      <c r="E11390" s="161"/>
      <c r="F11390" s="162"/>
      <c r="G11390" s="147"/>
      <c r="H11390" s="146"/>
      <c r="J11390" s="146"/>
      <c r="L11390" s="150"/>
      <c r="N11390" s="163"/>
      <c r="O11390" s="146"/>
      <c r="P11390" s="146"/>
      <c r="Q11390" s="146"/>
      <c r="R11390" s="34"/>
      <c r="S11390" s="35"/>
      <c r="T11390" s="147"/>
    </row>
    <row r="11391">
      <c r="A11391" s="147"/>
      <c r="B11391" s="64"/>
      <c r="C11391" s="147" t="s">
        <v>217</v>
      </c>
      <c r="E11391" s="161"/>
      <c r="F11391" s="162"/>
      <c r="G11391" s="147"/>
      <c r="H11391" s="146"/>
      <c r="J11391" s="146"/>
      <c r="L11391" s="150"/>
      <c r="N11391" s="163"/>
      <c r="O11391" s="146"/>
      <c r="P11391" s="146"/>
      <c r="Q11391" s="146"/>
      <c r="R11391" s="34"/>
      <c r="S11391" s="35"/>
      <c r="T11391" s="147"/>
    </row>
    <row r="11392">
      <c r="A11392" s="147"/>
      <c r="B11392" s="64"/>
      <c r="C11392" s="147" t="s">
        <v>217</v>
      </c>
      <c r="E11392" s="161"/>
      <c r="F11392" s="162"/>
      <c r="G11392" s="147"/>
      <c r="H11392" s="146"/>
      <c r="J11392" s="146"/>
      <c r="L11392" s="150"/>
      <c r="N11392" s="163"/>
      <c r="O11392" s="146"/>
      <c r="P11392" s="146"/>
      <c r="Q11392" s="146"/>
      <c r="R11392" s="34"/>
      <c r="S11392" s="35"/>
      <c r="T11392" s="147"/>
    </row>
    <row r="11393">
      <c r="A11393" s="147"/>
      <c r="B11393" s="64"/>
      <c r="C11393" s="147" t="s">
        <v>217</v>
      </c>
      <c r="E11393" s="161"/>
      <c r="F11393" s="162"/>
      <c r="G11393" s="147"/>
      <c r="H11393" s="146"/>
      <c r="J11393" s="146"/>
      <c r="L11393" s="150"/>
      <c r="N11393" s="163"/>
      <c r="O11393" s="146"/>
      <c r="P11393" s="146"/>
      <c r="Q11393" s="146"/>
      <c r="R11393" s="34"/>
      <c r="S11393" s="35"/>
      <c r="T11393" s="147"/>
    </row>
    <row r="11394">
      <c r="A11394" s="147"/>
      <c r="B11394" s="64"/>
      <c r="C11394" s="147" t="s">
        <v>217</v>
      </c>
      <c r="E11394" s="161"/>
      <c r="F11394" s="162"/>
      <c r="G11394" s="147"/>
      <c r="H11394" s="146"/>
      <c r="J11394" s="146"/>
      <c r="L11394" s="150"/>
      <c r="N11394" s="163"/>
      <c r="O11394" s="146"/>
      <c r="P11394" s="146"/>
      <c r="Q11394" s="146"/>
      <c r="R11394" s="34"/>
      <c r="S11394" s="35"/>
      <c r="T11394" s="147"/>
    </row>
    <row r="11395">
      <c r="A11395" s="147"/>
      <c r="B11395" s="64"/>
      <c r="C11395" s="147" t="s">
        <v>217</v>
      </c>
      <c r="E11395" s="161"/>
      <c r="F11395" s="162"/>
      <c r="G11395" s="147"/>
      <c r="H11395" s="146"/>
      <c r="J11395" s="146"/>
      <c r="L11395" s="150"/>
      <c r="N11395" s="163"/>
      <c r="O11395" s="146"/>
      <c r="P11395" s="146"/>
      <c r="Q11395" s="146"/>
      <c r="R11395" s="34"/>
      <c r="S11395" s="35"/>
      <c r="T11395" s="147"/>
    </row>
    <row r="11396">
      <c r="A11396" s="147"/>
      <c r="B11396" s="64"/>
      <c r="C11396" s="147" t="s">
        <v>217</v>
      </c>
      <c r="E11396" s="161"/>
      <c r="F11396" s="162"/>
      <c r="G11396" s="147"/>
      <c r="H11396" s="146"/>
      <c r="J11396" s="146"/>
      <c r="L11396" s="150"/>
      <c r="N11396" s="163"/>
      <c r="O11396" s="146"/>
      <c r="P11396" s="146"/>
      <c r="Q11396" s="146"/>
      <c r="R11396" s="34"/>
      <c r="S11396" s="35"/>
      <c r="T11396" s="147"/>
    </row>
    <row r="11397">
      <c r="A11397" s="147"/>
      <c r="B11397" s="64"/>
      <c r="C11397" s="147" t="s">
        <v>217</v>
      </c>
      <c r="E11397" s="161"/>
      <c r="F11397" s="162"/>
      <c r="G11397" s="147"/>
      <c r="H11397" s="146"/>
      <c r="J11397" s="146"/>
      <c r="L11397" s="150"/>
      <c r="N11397" s="163"/>
      <c r="O11397" s="146"/>
      <c r="P11397" s="146"/>
      <c r="Q11397" s="146"/>
      <c r="R11397" s="34"/>
      <c r="S11397" s="35"/>
      <c r="T11397" s="147"/>
    </row>
    <row r="11398">
      <c r="A11398" s="147"/>
      <c r="B11398" s="64"/>
      <c r="C11398" s="147" t="s">
        <v>217</v>
      </c>
      <c r="E11398" s="161"/>
      <c r="F11398" s="162"/>
      <c r="G11398" s="147"/>
      <c r="H11398" s="146"/>
      <c r="J11398" s="146"/>
      <c r="L11398" s="150"/>
      <c r="N11398" s="163"/>
      <c r="O11398" s="146"/>
      <c r="P11398" s="146"/>
      <c r="Q11398" s="146"/>
      <c r="R11398" s="34"/>
      <c r="S11398" s="35"/>
      <c r="T11398" s="147"/>
    </row>
    <row r="11399">
      <c r="A11399" s="147"/>
      <c r="B11399" s="64"/>
      <c r="C11399" s="147" t="s">
        <v>217</v>
      </c>
      <c r="E11399" s="161"/>
      <c r="F11399" s="162"/>
      <c r="G11399" s="147"/>
      <c r="H11399" s="146"/>
      <c r="J11399" s="146"/>
      <c r="L11399" s="150"/>
      <c r="N11399" s="163"/>
      <c r="O11399" s="146"/>
      <c r="P11399" s="146"/>
      <c r="Q11399" s="146"/>
      <c r="R11399" s="34"/>
      <c r="S11399" s="35"/>
      <c r="T11399" s="147"/>
    </row>
    <row r="11400">
      <c r="A11400" s="147"/>
      <c r="B11400" s="64"/>
      <c r="C11400" s="147" t="s">
        <v>217</v>
      </c>
      <c r="E11400" s="161"/>
      <c r="F11400" s="162"/>
      <c r="G11400" s="147"/>
      <c r="H11400" s="146"/>
      <c r="J11400" s="146"/>
      <c r="L11400" s="150"/>
      <c r="N11400" s="163"/>
      <c r="O11400" s="146"/>
      <c r="P11400" s="146"/>
      <c r="Q11400" s="146"/>
      <c r="R11400" s="34"/>
      <c r="S11400" s="35"/>
      <c r="T11400" s="147"/>
    </row>
    <row r="11401">
      <c r="A11401" s="147"/>
      <c r="B11401" s="64"/>
      <c r="C11401" s="147" t="s">
        <v>217</v>
      </c>
      <c r="E11401" s="161"/>
      <c r="F11401" s="162"/>
      <c r="G11401" s="147"/>
      <c r="H11401" s="146"/>
      <c r="J11401" s="146"/>
      <c r="L11401" s="150"/>
      <c r="N11401" s="163"/>
      <c r="O11401" s="146"/>
      <c r="P11401" s="146"/>
      <c r="Q11401" s="146"/>
      <c r="R11401" s="34"/>
      <c r="S11401" s="35"/>
      <c r="T11401" s="147"/>
    </row>
    <row r="11402">
      <c r="A11402" s="147"/>
      <c r="B11402" s="64"/>
      <c r="C11402" s="147" t="s">
        <v>217</v>
      </c>
      <c r="E11402" s="161"/>
      <c r="F11402" s="162"/>
      <c r="G11402" s="147"/>
      <c r="H11402" s="146"/>
      <c r="J11402" s="146"/>
      <c r="L11402" s="150"/>
      <c r="N11402" s="163"/>
      <c r="O11402" s="146"/>
      <c r="P11402" s="146"/>
      <c r="Q11402" s="146"/>
      <c r="R11402" s="34"/>
      <c r="S11402" s="35"/>
      <c r="T11402" s="147"/>
    </row>
    <row r="11403">
      <c r="A11403" s="147"/>
      <c r="B11403" s="64"/>
      <c r="C11403" s="147" t="s">
        <v>217</v>
      </c>
      <c r="E11403" s="161"/>
      <c r="F11403" s="162"/>
      <c r="G11403" s="147"/>
      <c r="H11403" s="146"/>
      <c r="J11403" s="146"/>
      <c r="L11403" s="150"/>
      <c r="N11403" s="163"/>
      <c r="O11403" s="146"/>
      <c r="P11403" s="146"/>
      <c r="Q11403" s="146"/>
      <c r="R11403" s="34"/>
      <c r="S11403" s="35"/>
      <c r="T11403" s="147"/>
    </row>
    <row r="11404">
      <c r="A11404" s="147"/>
      <c r="B11404" s="64"/>
      <c r="C11404" s="147" t="s">
        <v>217</v>
      </c>
      <c r="E11404" s="161"/>
      <c r="F11404" s="162"/>
      <c r="G11404" s="147"/>
      <c r="H11404" s="146"/>
      <c r="J11404" s="146"/>
      <c r="L11404" s="150"/>
      <c r="N11404" s="163"/>
      <c r="O11404" s="146"/>
      <c r="P11404" s="146"/>
      <c r="Q11404" s="146"/>
      <c r="R11404" s="34"/>
      <c r="S11404" s="35"/>
      <c r="T11404" s="147"/>
    </row>
    <row r="11405">
      <c r="A11405" s="147"/>
      <c r="B11405" s="64"/>
      <c r="C11405" s="147" t="s">
        <v>217</v>
      </c>
      <c r="E11405" s="161"/>
      <c r="F11405" s="162"/>
      <c r="G11405" s="147"/>
      <c r="H11405" s="146"/>
      <c r="J11405" s="146"/>
      <c r="L11405" s="150"/>
      <c r="N11405" s="163"/>
      <c r="O11405" s="146"/>
      <c r="P11405" s="146"/>
      <c r="Q11405" s="146"/>
      <c r="R11405" s="34"/>
      <c r="S11405" s="35"/>
      <c r="T11405" s="147"/>
    </row>
    <row r="11406">
      <c r="A11406" s="147"/>
      <c r="B11406" s="64"/>
      <c r="C11406" s="147" t="s">
        <v>217</v>
      </c>
      <c r="E11406" s="161"/>
      <c r="F11406" s="162"/>
      <c r="G11406" s="147"/>
      <c r="H11406" s="146"/>
      <c r="J11406" s="146"/>
      <c r="L11406" s="150"/>
      <c r="N11406" s="163"/>
      <c r="O11406" s="146"/>
      <c r="P11406" s="146"/>
      <c r="Q11406" s="146"/>
      <c r="R11406" s="34"/>
      <c r="S11406" s="35"/>
      <c r="T11406" s="147"/>
    </row>
    <row r="11407">
      <c r="A11407" s="147"/>
      <c r="B11407" s="64"/>
      <c r="C11407" s="147" t="s">
        <v>217</v>
      </c>
      <c r="E11407" s="161"/>
      <c r="F11407" s="162"/>
      <c r="G11407" s="147"/>
      <c r="H11407" s="146"/>
      <c r="J11407" s="146"/>
      <c r="L11407" s="150"/>
      <c r="N11407" s="163"/>
      <c r="O11407" s="146"/>
      <c r="P11407" s="146"/>
      <c r="Q11407" s="146"/>
      <c r="R11407" s="34"/>
      <c r="S11407" s="35"/>
      <c r="T11407" s="147"/>
    </row>
    <row r="11408">
      <c r="A11408" s="147"/>
      <c r="B11408" s="64"/>
      <c r="C11408" s="147" t="s">
        <v>217</v>
      </c>
      <c r="E11408" s="161"/>
      <c r="F11408" s="162"/>
      <c r="G11408" s="147"/>
      <c r="H11408" s="146"/>
      <c r="J11408" s="146"/>
      <c r="L11408" s="150"/>
      <c r="N11408" s="163"/>
      <c r="O11408" s="146"/>
      <c r="P11408" s="146"/>
      <c r="Q11408" s="146"/>
      <c r="R11408" s="34"/>
      <c r="S11408" s="35"/>
      <c r="T11408" s="147"/>
    </row>
    <row r="11409">
      <c r="A11409" s="147"/>
      <c r="B11409" s="64"/>
      <c r="C11409" s="147" t="s">
        <v>217</v>
      </c>
      <c r="E11409" s="161"/>
      <c r="F11409" s="162"/>
      <c r="G11409" s="147"/>
      <c r="H11409" s="146"/>
      <c r="J11409" s="146"/>
      <c r="L11409" s="150"/>
      <c r="N11409" s="163"/>
      <c r="O11409" s="146"/>
      <c r="P11409" s="146"/>
      <c r="Q11409" s="146"/>
      <c r="R11409" s="34"/>
      <c r="S11409" s="35"/>
      <c r="T11409" s="147"/>
    </row>
    <row r="11410">
      <c r="A11410" s="147"/>
      <c r="B11410" s="64"/>
      <c r="C11410" s="147" t="s">
        <v>217</v>
      </c>
      <c r="E11410" s="161"/>
      <c r="F11410" s="162"/>
      <c r="G11410" s="147"/>
      <c r="H11410" s="146"/>
      <c r="J11410" s="146"/>
      <c r="L11410" s="150"/>
      <c r="N11410" s="163"/>
      <c r="O11410" s="146"/>
      <c r="P11410" s="146"/>
      <c r="Q11410" s="146"/>
      <c r="R11410" s="34"/>
      <c r="S11410" s="35"/>
      <c r="T11410" s="147"/>
    </row>
    <row r="11411">
      <c r="A11411" s="147"/>
      <c r="B11411" s="64"/>
      <c r="C11411" s="147" t="s">
        <v>217</v>
      </c>
      <c r="E11411" s="161"/>
      <c r="F11411" s="162"/>
      <c r="G11411" s="147"/>
      <c r="H11411" s="146"/>
      <c r="J11411" s="146"/>
      <c r="L11411" s="150"/>
      <c r="N11411" s="163"/>
      <c r="O11411" s="146"/>
      <c r="P11411" s="146"/>
      <c r="Q11411" s="146"/>
      <c r="R11411" s="34"/>
      <c r="S11411" s="35"/>
      <c r="T11411" s="147"/>
    </row>
    <row r="11412">
      <c r="A11412" s="147"/>
      <c r="B11412" s="64"/>
      <c r="C11412" s="147" t="s">
        <v>217</v>
      </c>
      <c r="E11412" s="161"/>
      <c r="F11412" s="162"/>
      <c r="G11412" s="147"/>
      <c r="H11412" s="146"/>
      <c r="J11412" s="146"/>
      <c r="L11412" s="150"/>
      <c r="N11412" s="163"/>
      <c r="O11412" s="146"/>
      <c r="P11412" s="146"/>
      <c r="Q11412" s="146"/>
      <c r="R11412" s="34"/>
      <c r="S11412" s="35"/>
      <c r="T11412" s="147"/>
    </row>
    <row r="11413">
      <c r="A11413" s="147"/>
      <c r="B11413" s="64"/>
      <c r="C11413" s="147" t="s">
        <v>217</v>
      </c>
      <c r="E11413" s="161"/>
      <c r="F11413" s="162"/>
      <c r="G11413" s="147"/>
      <c r="H11413" s="146"/>
      <c r="J11413" s="146"/>
      <c r="L11413" s="150"/>
      <c r="N11413" s="163"/>
      <c r="O11413" s="146"/>
      <c r="P11413" s="146"/>
      <c r="Q11413" s="146"/>
      <c r="R11413" s="34"/>
      <c r="S11413" s="35"/>
      <c r="T11413" s="147"/>
    </row>
    <row r="11414">
      <c r="A11414" s="147"/>
      <c r="B11414" s="64"/>
      <c r="C11414" s="147" t="s">
        <v>217</v>
      </c>
      <c r="E11414" s="161"/>
      <c r="F11414" s="162"/>
      <c r="G11414" s="147"/>
      <c r="H11414" s="146"/>
      <c r="J11414" s="146"/>
      <c r="L11414" s="150"/>
      <c r="N11414" s="163"/>
      <c r="O11414" s="146"/>
      <c r="P11414" s="146"/>
      <c r="Q11414" s="146"/>
      <c r="R11414" s="34"/>
      <c r="S11414" s="35"/>
      <c r="T11414" s="147"/>
    </row>
    <row r="11415">
      <c r="A11415" s="147"/>
      <c r="B11415" s="64"/>
      <c r="C11415" s="147" t="s">
        <v>217</v>
      </c>
      <c r="E11415" s="161"/>
      <c r="F11415" s="162"/>
      <c r="G11415" s="147"/>
      <c r="H11415" s="146"/>
      <c r="J11415" s="146"/>
      <c r="L11415" s="150"/>
      <c r="N11415" s="163"/>
      <c r="O11415" s="146"/>
      <c r="P11415" s="146"/>
      <c r="Q11415" s="146"/>
      <c r="R11415" s="34"/>
      <c r="S11415" s="35"/>
      <c r="T11415" s="147"/>
    </row>
    <row r="11416">
      <c r="A11416" s="147"/>
      <c r="B11416" s="64"/>
      <c r="C11416" s="147" t="s">
        <v>217</v>
      </c>
      <c r="E11416" s="161"/>
      <c r="F11416" s="162"/>
      <c r="G11416" s="147"/>
      <c r="H11416" s="146"/>
      <c r="J11416" s="146"/>
      <c r="L11416" s="150"/>
      <c r="N11416" s="163"/>
      <c r="O11416" s="146"/>
      <c r="P11416" s="146"/>
      <c r="Q11416" s="146"/>
      <c r="R11416" s="34"/>
      <c r="S11416" s="35"/>
      <c r="T11416" s="147"/>
    </row>
    <row r="11417">
      <c r="A11417" s="147"/>
      <c r="B11417" s="64"/>
      <c r="C11417" s="147" t="s">
        <v>217</v>
      </c>
      <c r="E11417" s="161"/>
      <c r="F11417" s="162"/>
      <c r="G11417" s="147"/>
      <c r="H11417" s="146"/>
      <c r="J11417" s="146"/>
      <c r="L11417" s="150"/>
      <c r="N11417" s="163"/>
      <c r="O11417" s="146"/>
      <c r="P11417" s="146"/>
      <c r="Q11417" s="146"/>
      <c r="R11417" s="34"/>
      <c r="S11417" s="35"/>
      <c r="T11417" s="147"/>
    </row>
    <row r="11418">
      <c r="A11418" s="147"/>
      <c r="B11418" s="64"/>
      <c r="C11418" s="147" t="s">
        <v>217</v>
      </c>
      <c r="E11418" s="161"/>
      <c r="F11418" s="162"/>
      <c r="G11418" s="147"/>
      <c r="H11418" s="146"/>
      <c r="J11418" s="146"/>
      <c r="L11418" s="150"/>
      <c r="N11418" s="163"/>
      <c r="O11418" s="146"/>
      <c r="P11418" s="146"/>
      <c r="Q11418" s="146"/>
      <c r="R11418" s="34"/>
      <c r="S11418" s="35"/>
      <c r="T11418" s="147"/>
    </row>
    <row r="11419">
      <c r="A11419" s="147"/>
      <c r="B11419" s="64"/>
      <c r="C11419" s="147" t="s">
        <v>217</v>
      </c>
      <c r="E11419" s="161"/>
      <c r="F11419" s="162"/>
      <c r="G11419" s="147"/>
      <c r="H11419" s="146"/>
      <c r="J11419" s="146"/>
      <c r="L11419" s="150"/>
      <c r="N11419" s="163"/>
      <c r="O11419" s="146"/>
      <c r="P11419" s="146"/>
      <c r="Q11419" s="146"/>
      <c r="R11419" s="34"/>
      <c r="S11419" s="35"/>
      <c r="T11419" s="147"/>
    </row>
    <row r="11420">
      <c r="A11420" s="147"/>
      <c r="B11420" s="64"/>
      <c r="C11420" s="147" t="s">
        <v>217</v>
      </c>
      <c r="E11420" s="161"/>
      <c r="F11420" s="162"/>
      <c r="G11420" s="147"/>
      <c r="H11420" s="146"/>
      <c r="J11420" s="146"/>
      <c r="L11420" s="150"/>
      <c r="N11420" s="163"/>
      <c r="O11420" s="146"/>
      <c r="P11420" s="146"/>
      <c r="Q11420" s="146"/>
      <c r="R11420" s="34"/>
      <c r="S11420" s="35"/>
      <c r="T11420" s="147"/>
    </row>
    <row r="11421">
      <c r="A11421" s="147"/>
      <c r="B11421" s="64"/>
      <c r="C11421" s="147" t="s">
        <v>217</v>
      </c>
      <c r="E11421" s="161"/>
      <c r="F11421" s="162"/>
      <c r="G11421" s="147"/>
      <c r="H11421" s="146"/>
      <c r="J11421" s="146"/>
      <c r="L11421" s="150"/>
      <c r="N11421" s="163"/>
      <c r="O11421" s="146"/>
      <c r="P11421" s="146"/>
      <c r="Q11421" s="146"/>
      <c r="R11421" s="34"/>
      <c r="S11421" s="35"/>
      <c r="T11421" s="147"/>
    </row>
    <row r="11422">
      <c r="A11422" s="147"/>
      <c r="B11422" s="64"/>
      <c r="C11422" s="147" t="s">
        <v>217</v>
      </c>
      <c r="E11422" s="161"/>
      <c r="F11422" s="162"/>
      <c r="G11422" s="147"/>
      <c r="H11422" s="146"/>
      <c r="J11422" s="146"/>
      <c r="L11422" s="150"/>
      <c r="N11422" s="163"/>
      <c r="O11422" s="146"/>
      <c r="P11422" s="146"/>
      <c r="Q11422" s="146"/>
      <c r="R11422" s="34"/>
      <c r="S11422" s="35"/>
      <c r="T11422" s="147"/>
    </row>
    <row r="11423">
      <c r="A11423" s="147"/>
      <c r="B11423" s="64"/>
      <c r="C11423" s="147" t="s">
        <v>217</v>
      </c>
      <c r="E11423" s="161"/>
      <c r="F11423" s="162"/>
      <c r="G11423" s="147"/>
      <c r="H11423" s="146"/>
      <c r="J11423" s="146"/>
      <c r="L11423" s="150"/>
      <c r="N11423" s="163"/>
      <c r="O11423" s="146"/>
      <c r="P11423" s="146"/>
      <c r="Q11423" s="146"/>
      <c r="R11423" s="34"/>
      <c r="S11423" s="35"/>
      <c r="T11423" s="147"/>
    </row>
    <row r="11424">
      <c r="A11424" s="147"/>
      <c r="B11424" s="64"/>
      <c r="C11424" s="147" t="s">
        <v>217</v>
      </c>
      <c r="E11424" s="161"/>
      <c r="F11424" s="162"/>
      <c r="G11424" s="147"/>
      <c r="H11424" s="146"/>
      <c r="J11424" s="146"/>
      <c r="L11424" s="150"/>
      <c r="N11424" s="163"/>
      <c r="O11424" s="146"/>
      <c r="P11424" s="146"/>
      <c r="Q11424" s="146"/>
      <c r="R11424" s="34"/>
      <c r="S11424" s="35"/>
      <c r="T11424" s="147"/>
    </row>
    <row r="11425">
      <c r="A11425" s="147"/>
      <c r="B11425" s="64"/>
      <c r="C11425" s="147" t="s">
        <v>217</v>
      </c>
      <c r="E11425" s="161"/>
      <c r="F11425" s="162"/>
      <c r="G11425" s="147"/>
      <c r="H11425" s="146"/>
      <c r="J11425" s="146"/>
      <c r="L11425" s="150"/>
      <c r="N11425" s="163"/>
      <c r="O11425" s="146"/>
      <c r="P11425" s="146"/>
      <c r="Q11425" s="146"/>
      <c r="R11425" s="34"/>
      <c r="S11425" s="35"/>
      <c r="T11425" s="147"/>
    </row>
    <row r="11426">
      <c r="A11426" s="147"/>
      <c r="B11426" s="64"/>
      <c r="C11426" s="147" t="s">
        <v>217</v>
      </c>
      <c r="E11426" s="161"/>
      <c r="F11426" s="162"/>
      <c r="G11426" s="147"/>
      <c r="H11426" s="146"/>
      <c r="J11426" s="146"/>
      <c r="L11426" s="150"/>
      <c r="N11426" s="163"/>
      <c r="O11426" s="146"/>
      <c r="P11426" s="146"/>
      <c r="Q11426" s="146"/>
      <c r="R11426" s="34"/>
      <c r="S11426" s="35"/>
      <c r="T11426" s="147"/>
    </row>
    <row r="11427">
      <c r="A11427" s="147"/>
      <c r="B11427" s="64"/>
      <c r="C11427" s="147" t="s">
        <v>217</v>
      </c>
      <c r="E11427" s="161"/>
      <c r="F11427" s="162"/>
      <c r="G11427" s="147"/>
      <c r="H11427" s="146"/>
      <c r="J11427" s="146"/>
      <c r="L11427" s="150"/>
      <c r="N11427" s="163"/>
      <c r="O11427" s="146"/>
      <c r="P11427" s="146"/>
      <c r="Q11427" s="146"/>
      <c r="R11427" s="34"/>
      <c r="S11427" s="35"/>
      <c r="T11427" s="147"/>
    </row>
    <row r="11428">
      <c r="A11428" s="147"/>
      <c r="B11428" s="64"/>
      <c r="C11428" s="147" t="s">
        <v>217</v>
      </c>
      <c r="E11428" s="161"/>
      <c r="F11428" s="162"/>
      <c r="G11428" s="147"/>
      <c r="H11428" s="146"/>
      <c r="J11428" s="146"/>
      <c r="L11428" s="150"/>
      <c r="N11428" s="163"/>
      <c r="O11428" s="146"/>
      <c r="P11428" s="146"/>
      <c r="Q11428" s="146"/>
      <c r="R11428" s="34"/>
      <c r="S11428" s="35"/>
      <c r="T11428" s="147"/>
    </row>
    <row r="11429">
      <c r="A11429" s="147"/>
      <c r="B11429" s="64"/>
      <c r="C11429" s="147" t="s">
        <v>217</v>
      </c>
      <c r="E11429" s="161"/>
      <c r="F11429" s="162"/>
      <c r="G11429" s="147"/>
      <c r="H11429" s="146"/>
      <c r="J11429" s="146"/>
      <c r="L11429" s="150"/>
      <c r="N11429" s="163"/>
      <c r="O11429" s="146"/>
      <c r="P11429" s="146"/>
      <c r="Q11429" s="146"/>
      <c r="R11429" s="34"/>
      <c r="S11429" s="35"/>
      <c r="T11429" s="147"/>
    </row>
    <row r="11430">
      <c r="A11430" s="147"/>
      <c r="B11430" s="64"/>
      <c r="C11430" s="147" t="s">
        <v>217</v>
      </c>
      <c r="E11430" s="161"/>
      <c r="F11430" s="162"/>
      <c r="G11430" s="147"/>
      <c r="H11430" s="146"/>
      <c r="J11430" s="146"/>
      <c r="L11430" s="150"/>
      <c r="N11430" s="163"/>
      <c r="O11430" s="146"/>
      <c r="P11430" s="146"/>
      <c r="Q11430" s="146"/>
      <c r="R11430" s="34"/>
      <c r="S11430" s="35"/>
      <c r="T11430" s="147"/>
    </row>
    <row r="11431">
      <c r="A11431" s="147"/>
      <c r="B11431" s="64"/>
      <c r="C11431" s="147" t="s">
        <v>217</v>
      </c>
      <c r="E11431" s="161"/>
      <c r="F11431" s="162"/>
      <c r="G11431" s="147"/>
      <c r="H11431" s="146"/>
      <c r="J11431" s="146"/>
      <c r="L11431" s="150"/>
      <c r="N11431" s="163"/>
      <c r="O11431" s="146"/>
      <c r="P11431" s="146"/>
      <c r="Q11431" s="146"/>
      <c r="R11431" s="34"/>
      <c r="S11431" s="35"/>
      <c r="T11431" s="147"/>
    </row>
    <row r="11432">
      <c r="A11432" s="147"/>
      <c r="B11432" s="64"/>
      <c r="C11432" s="147" t="s">
        <v>217</v>
      </c>
      <c r="E11432" s="161"/>
      <c r="F11432" s="162"/>
      <c r="G11432" s="147"/>
      <c r="H11432" s="146"/>
      <c r="J11432" s="146"/>
      <c r="L11432" s="150"/>
      <c r="N11432" s="163"/>
      <c r="O11432" s="146"/>
      <c r="P11432" s="146"/>
      <c r="Q11432" s="146"/>
      <c r="R11432" s="34"/>
      <c r="S11432" s="35"/>
      <c r="T11432" s="147"/>
    </row>
    <row r="11433">
      <c r="A11433" s="147"/>
      <c r="B11433" s="64"/>
      <c r="C11433" s="147" t="s">
        <v>217</v>
      </c>
      <c r="E11433" s="161"/>
      <c r="F11433" s="162"/>
      <c r="G11433" s="147"/>
      <c r="H11433" s="146"/>
      <c r="J11433" s="146"/>
      <c r="L11433" s="150"/>
      <c r="N11433" s="163"/>
      <c r="O11433" s="146"/>
      <c r="P11433" s="146"/>
      <c r="Q11433" s="146"/>
      <c r="R11433" s="34"/>
      <c r="S11433" s="35"/>
      <c r="T11433" s="147"/>
    </row>
    <row r="11434">
      <c r="A11434" s="147"/>
      <c r="B11434" s="64"/>
      <c r="C11434" s="147" t="s">
        <v>217</v>
      </c>
      <c r="E11434" s="161"/>
      <c r="F11434" s="162"/>
      <c r="G11434" s="147"/>
      <c r="H11434" s="146"/>
      <c r="J11434" s="146"/>
      <c r="L11434" s="150"/>
      <c r="N11434" s="163"/>
      <c r="O11434" s="146"/>
      <c r="P11434" s="146"/>
      <c r="Q11434" s="146"/>
      <c r="R11434" s="34"/>
      <c r="S11434" s="35"/>
      <c r="T11434" s="147"/>
    </row>
    <row r="11435">
      <c r="A11435" s="147"/>
      <c r="B11435" s="64"/>
      <c r="C11435" s="147" t="s">
        <v>217</v>
      </c>
      <c r="E11435" s="161"/>
      <c r="F11435" s="162"/>
      <c r="G11435" s="147"/>
      <c r="H11435" s="146"/>
      <c r="J11435" s="146"/>
      <c r="L11435" s="150"/>
      <c r="N11435" s="163"/>
      <c r="O11435" s="146"/>
      <c r="P11435" s="146"/>
      <c r="Q11435" s="146"/>
      <c r="R11435" s="34"/>
      <c r="S11435" s="35"/>
      <c r="T11435" s="147"/>
    </row>
    <row r="11436">
      <c r="A11436" s="147"/>
      <c r="B11436" s="64"/>
      <c r="C11436" s="147" t="s">
        <v>217</v>
      </c>
      <c r="E11436" s="161"/>
      <c r="F11436" s="162"/>
      <c r="G11436" s="147"/>
      <c r="H11436" s="146"/>
      <c r="J11436" s="146"/>
      <c r="L11436" s="150"/>
      <c r="N11436" s="163"/>
      <c r="O11436" s="146"/>
      <c r="P11436" s="146"/>
      <c r="Q11436" s="146"/>
      <c r="R11436" s="34"/>
      <c r="S11436" s="35"/>
      <c r="T11436" s="147"/>
    </row>
    <row r="11437">
      <c r="A11437" s="147"/>
      <c r="B11437" s="64"/>
      <c r="C11437" s="147" t="s">
        <v>217</v>
      </c>
      <c r="E11437" s="161"/>
      <c r="F11437" s="162"/>
      <c r="G11437" s="147"/>
      <c r="H11437" s="146"/>
      <c r="J11437" s="146"/>
      <c r="L11437" s="150"/>
      <c r="N11437" s="163"/>
      <c r="O11437" s="146"/>
      <c r="P11437" s="146"/>
      <c r="Q11437" s="146"/>
      <c r="R11437" s="34"/>
      <c r="S11437" s="35"/>
      <c r="T11437" s="147"/>
    </row>
    <row r="11438">
      <c r="A11438" s="147"/>
      <c r="B11438" s="64"/>
      <c r="C11438" s="147" t="s">
        <v>217</v>
      </c>
      <c r="E11438" s="161"/>
      <c r="F11438" s="162"/>
      <c r="G11438" s="147"/>
      <c r="H11438" s="146"/>
      <c r="J11438" s="146"/>
      <c r="L11438" s="150"/>
      <c r="N11438" s="163"/>
      <c r="O11438" s="146"/>
      <c r="P11438" s="146"/>
      <c r="Q11438" s="146"/>
      <c r="R11438" s="34"/>
      <c r="S11438" s="35"/>
      <c r="T11438" s="147"/>
    </row>
    <row r="11439">
      <c r="A11439" s="147"/>
      <c r="B11439" s="64"/>
      <c r="C11439" s="147" t="s">
        <v>217</v>
      </c>
      <c r="E11439" s="161"/>
      <c r="F11439" s="162"/>
      <c r="G11439" s="147"/>
      <c r="H11439" s="146"/>
      <c r="J11439" s="146"/>
      <c r="L11439" s="150"/>
      <c r="N11439" s="163"/>
      <c r="O11439" s="146"/>
      <c r="P11439" s="146"/>
      <c r="Q11439" s="146"/>
      <c r="R11439" s="34"/>
      <c r="S11439" s="35"/>
      <c r="T11439" s="147"/>
    </row>
    <row r="11440">
      <c r="A11440" s="147"/>
      <c r="B11440" s="64"/>
      <c r="C11440" s="147" t="s">
        <v>217</v>
      </c>
      <c r="E11440" s="161"/>
      <c r="F11440" s="162"/>
      <c r="G11440" s="147"/>
      <c r="H11440" s="146"/>
      <c r="J11440" s="146"/>
      <c r="L11440" s="150"/>
      <c r="N11440" s="163"/>
      <c r="O11440" s="146"/>
      <c r="P11440" s="146"/>
      <c r="Q11440" s="146"/>
      <c r="R11440" s="34"/>
      <c r="S11440" s="35"/>
      <c r="T11440" s="147"/>
    </row>
    <row r="11441">
      <c r="A11441" s="147"/>
      <c r="B11441" s="64"/>
      <c r="C11441" s="147" t="s">
        <v>217</v>
      </c>
      <c r="E11441" s="161"/>
      <c r="F11441" s="162"/>
      <c r="G11441" s="147"/>
      <c r="H11441" s="146"/>
      <c r="J11441" s="146"/>
      <c r="L11441" s="150"/>
      <c r="N11441" s="163"/>
      <c r="O11441" s="146"/>
      <c r="P11441" s="146"/>
      <c r="Q11441" s="146"/>
      <c r="R11441" s="34"/>
      <c r="S11441" s="35"/>
      <c r="T11441" s="147"/>
    </row>
    <row r="11442">
      <c r="A11442" s="147"/>
      <c r="B11442" s="64"/>
      <c r="C11442" s="147" t="s">
        <v>217</v>
      </c>
      <c r="E11442" s="161"/>
      <c r="F11442" s="162"/>
      <c r="G11442" s="147"/>
      <c r="H11442" s="146"/>
      <c r="J11442" s="146"/>
      <c r="L11442" s="150"/>
      <c r="N11442" s="163"/>
      <c r="O11442" s="146"/>
      <c r="P11442" s="146"/>
      <c r="Q11442" s="146"/>
      <c r="R11442" s="34"/>
      <c r="S11442" s="35"/>
      <c r="T11442" s="147"/>
    </row>
    <row r="11443">
      <c r="A11443" s="147"/>
      <c r="B11443" s="64"/>
      <c r="C11443" s="147" t="s">
        <v>217</v>
      </c>
      <c r="E11443" s="161"/>
      <c r="F11443" s="162"/>
      <c r="G11443" s="147"/>
      <c r="H11443" s="146"/>
      <c r="J11443" s="146"/>
      <c r="L11443" s="150"/>
      <c r="N11443" s="163"/>
      <c r="O11443" s="146"/>
      <c r="P11443" s="146"/>
      <c r="Q11443" s="146"/>
      <c r="R11443" s="34"/>
      <c r="S11443" s="35"/>
      <c r="T11443" s="147"/>
    </row>
    <row r="11444">
      <c r="A11444" s="147"/>
      <c r="B11444" s="64"/>
      <c r="C11444" s="147" t="s">
        <v>217</v>
      </c>
      <c r="E11444" s="161"/>
      <c r="F11444" s="162"/>
      <c r="G11444" s="147"/>
      <c r="H11444" s="146"/>
      <c r="J11444" s="146"/>
      <c r="L11444" s="150"/>
      <c r="N11444" s="163"/>
      <c r="O11444" s="146"/>
      <c r="P11444" s="146"/>
      <c r="Q11444" s="146"/>
      <c r="R11444" s="34"/>
      <c r="S11444" s="35"/>
      <c r="T11444" s="147"/>
    </row>
    <row r="11445">
      <c r="A11445" s="147"/>
      <c r="B11445" s="64"/>
      <c r="C11445" s="147" t="s">
        <v>217</v>
      </c>
      <c r="E11445" s="161"/>
      <c r="F11445" s="162"/>
      <c r="G11445" s="147"/>
      <c r="H11445" s="146"/>
      <c r="J11445" s="146"/>
      <c r="L11445" s="150"/>
      <c r="N11445" s="163"/>
      <c r="O11445" s="146"/>
      <c r="P11445" s="146"/>
      <c r="Q11445" s="146"/>
      <c r="R11445" s="34"/>
      <c r="S11445" s="35"/>
      <c r="T11445" s="147"/>
    </row>
    <row r="11446">
      <c r="A11446" s="147"/>
      <c r="B11446" s="64"/>
      <c r="C11446" s="147" t="s">
        <v>217</v>
      </c>
      <c r="E11446" s="161"/>
      <c r="F11446" s="162"/>
      <c r="G11446" s="147"/>
      <c r="H11446" s="146"/>
      <c r="J11446" s="146"/>
      <c r="L11446" s="150"/>
      <c r="N11446" s="163"/>
      <c r="O11446" s="146"/>
      <c r="P11446" s="146"/>
      <c r="Q11446" s="146"/>
      <c r="R11446" s="34"/>
      <c r="S11446" s="35"/>
      <c r="T11446" s="147"/>
    </row>
    <row r="11447">
      <c r="A11447" s="147"/>
      <c r="B11447" s="64"/>
      <c r="C11447" s="147" t="s">
        <v>217</v>
      </c>
      <c r="E11447" s="161"/>
      <c r="F11447" s="162"/>
      <c r="G11447" s="147"/>
      <c r="H11447" s="146"/>
      <c r="J11447" s="146"/>
      <c r="L11447" s="150"/>
      <c r="N11447" s="163"/>
      <c r="O11447" s="146"/>
      <c r="P11447" s="146"/>
      <c r="Q11447" s="146"/>
      <c r="R11447" s="34"/>
      <c r="S11447" s="35"/>
      <c r="T11447" s="147"/>
    </row>
    <row r="11448">
      <c r="A11448" s="147"/>
      <c r="B11448" s="64"/>
      <c r="C11448" s="147" t="s">
        <v>217</v>
      </c>
      <c r="E11448" s="161"/>
      <c r="F11448" s="162"/>
      <c r="G11448" s="147"/>
      <c r="H11448" s="146"/>
      <c r="J11448" s="146"/>
      <c r="L11448" s="150"/>
      <c r="N11448" s="163"/>
      <c r="O11448" s="146"/>
      <c r="P11448" s="146"/>
      <c r="Q11448" s="146"/>
      <c r="R11448" s="34"/>
      <c r="S11448" s="35"/>
      <c r="T11448" s="147"/>
    </row>
    <row r="11449">
      <c r="A11449" s="147"/>
      <c r="B11449" s="64"/>
      <c r="C11449" s="147" t="s">
        <v>217</v>
      </c>
      <c r="E11449" s="161"/>
      <c r="F11449" s="162"/>
      <c r="G11449" s="147"/>
      <c r="H11449" s="146"/>
      <c r="J11449" s="146"/>
      <c r="L11449" s="150"/>
      <c r="N11449" s="163"/>
      <c r="O11449" s="146"/>
      <c r="P11449" s="146"/>
      <c r="Q11449" s="146"/>
      <c r="R11449" s="34"/>
      <c r="S11449" s="35"/>
      <c r="T11449" s="147"/>
    </row>
    <row r="11450">
      <c r="A11450" s="147"/>
      <c r="B11450" s="64"/>
      <c r="C11450" s="147" t="s">
        <v>217</v>
      </c>
      <c r="E11450" s="161"/>
      <c r="F11450" s="162"/>
      <c r="G11450" s="147"/>
      <c r="H11450" s="146"/>
      <c r="J11450" s="146"/>
      <c r="L11450" s="150"/>
      <c r="N11450" s="163"/>
      <c r="O11450" s="146"/>
      <c r="P11450" s="146"/>
      <c r="Q11450" s="146"/>
      <c r="R11450" s="34"/>
      <c r="S11450" s="35"/>
      <c r="T11450" s="147"/>
    </row>
    <row r="11451">
      <c r="A11451" s="147"/>
      <c r="B11451" s="64"/>
      <c r="C11451" s="147" t="s">
        <v>217</v>
      </c>
      <c r="E11451" s="161"/>
      <c r="F11451" s="162"/>
      <c r="G11451" s="147"/>
      <c r="H11451" s="146"/>
      <c r="J11451" s="146"/>
      <c r="L11451" s="150"/>
      <c r="N11451" s="163"/>
      <c r="O11451" s="146"/>
      <c r="P11451" s="146"/>
      <c r="Q11451" s="146"/>
      <c r="R11451" s="34"/>
      <c r="S11451" s="35"/>
      <c r="T11451" s="147"/>
    </row>
    <row r="11452">
      <c r="A11452" s="147"/>
      <c r="B11452" s="64"/>
      <c r="C11452" s="147" t="s">
        <v>217</v>
      </c>
      <c r="E11452" s="161"/>
      <c r="F11452" s="162"/>
      <c r="G11452" s="147"/>
      <c r="H11452" s="146"/>
      <c r="J11452" s="146"/>
      <c r="L11452" s="150"/>
      <c r="N11452" s="163"/>
      <c r="O11452" s="146"/>
      <c r="P11452" s="146"/>
      <c r="Q11452" s="146"/>
      <c r="R11452" s="34"/>
      <c r="S11452" s="35"/>
      <c r="T11452" s="147"/>
    </row>
    <row r="11453">
      <c r="A11453" s="147"/>
      <c r="B11453" s="64"/>
      <c r="C11453" s="147" t="s">
        <v>217</v>
      </c>
      <c r="E11453" s="161"/>
      <c r="F11453" s="162"/>
      <c r="G11453" s="147"/>
      <c r="H11453" s="146"/>
      <c r="J11453" s="146"/>
      <c r="L11453" s="150"/>
      <c r="N11453" s="163"/>
      <c r="O11453" s="146"/>
      <c r="P11453" s="146"/>
      <c r="Q11453" s="146"/>
      <c r="R11453" s="34"/>
      <c r="S11453" s="35"/>
      <c r="T11453" s="147"/>
    </row>
    <row r="11454">
      <c r="A11454" s="147"/>
      <c r="B11454" s="64"/>
      <c r="C11454" s="147" t="s">
        <v>217</v>
      </c>
      <c r="E11454" s="161"/>
      <c r="F11454" s="162"/>
      <c r="G11454" s="147"/>
      <c r="H11454" s="146"/>
      <c r="J11454" s="146"/>
      <c r="L11454" s="150"/>
      <c r="N11454" s="163"/>
      <c r="O11454" s="146"/>
      <c r="P11454" s="146"/>
      <c r="Q11454" s="146"/>
      <c r="R11454" s="34"/>
      <c r="S11454" s="35"/>
      <c r="T11454" s="147"/>
    </row>
    <row r="11455">
      <c r="A11455" s="147"/>
      <c r="B11455" s="64"/>
      <c r="C11455" s="147" t="s">
        <v>217</v>
      </c>
      <c r="E11455" s="161"/>
      <c r="F11455" s="162"/>
      <c r="G11455" s="147"/>
      <c r="H11455" s="146"/>
      <c r="J11455" s="146"/>
      <c r="L11455" s="150"/>
      <c r="N11455" s="163"/>
      <c r="O11455" s="146"/>
      <c r="P11455" s="146"/>
      <c r="Q11455" s="146"/>
      <c r="R11455" s="34"/>
      <c r="S11455" s="35"/>
      <c r="T11455" s="147"/>
    </row>
    <row r="11456">
      <c r="A11456" s="147"/>
      <c r="B11456" s="64"/>
      <c r="C11456" s="147" t="s">
        <v>217</v>
      </c>
      <c r="E11456" s="161"/>
      <c r="F11456" s="162"/>
      <c r="G11456" s="147"/>
      <c r="H11456" s="146"/>
      <c r="J11456" s="146"/>
      <c r="L11456" s="150"/>
      <c r="N11456" s="163"/>
      <c r="O11456" s="146"/>
      <c r="P11456" s="146"/>
      <c r="Q11456" s="146"/>
      <c r="R11456" s="34"/>
      <c r="S11456" s="35"/>
      <c r="T11456" s="147"/>
    </row>
    <row r="11457">
      <c r="A11457" s="147"/>
      <c r="B11457" s="64"/>
      <c r="C11457" s="147" t="s">
        <v>217</v>
      </c>
      <c r="E11457" s="161"/>
      <c r="F11457" s="162"/>
      <c r="G11457" s="147"/>
      <c r="H11457" s="146"/>
      <c r="J11457" s="146"/>
      <c r="L11457" s="150"/>
      <c r="N11457" s="163"/>
      <c r="O11457" s="146"/>
      <c r="P11457" s="146"/>
      <c r="Q11457" s="146"/>
      <c r="R11457" s="34"/>
      <c r="S11457" s="35"/>
      <c r="T11457" s="147"/>
    </row>
    <row r="11458">
      <c r="A11458" s="147"/>
      <c r="B11458" s="64"/>
      <c r="C11458" s="147" t="s">
        <v>217</v>
      </c>
      <c r="E11458" s="161"/>
      <c r="F11458" s="162"/>
      <c r="G11458" s="147"/>
      <c r="H11458" s="146"/>
      <c r="J11458" s="146"/>
      <c r="L11458" s="150"/>
      <c r="N11458" s="163"/>
      <c r="O11458" s="146"/>
      <c r="P11458" s="146"/>
      <c r="Q11458" s="146"/>
      <c r="R11458" s="34"/>
      <c r="S11458" s="35"/>
      <c r="T11458" s="147"/>
    </row>
    <row r="11459">
      <c r="A11459" s="147"/>
      <c r="B11459" s="64"/>
      <c r="C11459" s="147" t="s">
        <v>217</v>
      </c>
      <c r="E11459" s="161"/>
      <c r="F11459" s="162"/>
      <c r="G11459" s="147"/>
      <c r="H11459" s="146"/>
      <c r="J11459" s="146"/>
      <c r="L11459" s="150"/>
      <c r="N11459" s="163"/>
      <c r="O11459" s="146"/>
      <c r="P11459" s="146"/>
      <c r="Q11459" s="146"/>
      <c r="R11459" s="34"/>
      <c r="S11459" s="35"/>
      <c r="T11459" s="147"/>
    </row>
    <row r="11460">
      <c r="A11460" s="147"/>
      <c r="B11460" s="64"/>
      <c r="C11460" s="147" t="s">
        <v>217</v>
      </c>
      <c r="E11460" s="161"/>
      <c r="F11460" s="162"/>
      <c r="G11460" s="147"/>
      <c r="H11460" s="146"/>
      <c r="J11460" s="146"/>
      <c r="L11460" s="150"/>
      <c r="N11460" s="163"/>
      <c r="O11460" s="146"/>
      <c r="P11460" s="146"/>
      <c r="Q11460" s="146"/>
      <c r="R11460" s="34"/>
      <c r="S11460" s="35"/>
      <c r="T11460" s="147"/>
    </row>
    <row r="11461">
      <c r="A11461" s="147"/>
      <c r="B11461" s="64"/>
      <c r="C11461" s="147" t="s">
        <v>217</v>
      </c>
      <c r="E11461" s="161"/>
      <c r="F11461" s="162"/>
      <c r="G11461" s="147"/>
      <c r="H11461" s="146"/>
      <c r="J11461" s="146"/>
      <c r="L11461" s="150"/>
      <c r="N11461" s="163"/>
      <c r="O11461" s="146"/>
      <c r="P11461" s="146"/>
      <c r="Q11461" s="146"/>
      <c r="R11461" s="34"/>
      <c r="S11461" s="35"/>
      <c r="T11461" s="147"/>
    </row>
    <row r="11462">
      <c r="A11462" s="147"/>
      <c r="B11462" s="64"/>
      <c r="C11462" s="147" t="s">
        <v>217</v>
      </c>
      <c r="E11462" s="161"/>
      <c r="F11462" s="162"/>
      <c r="G11462" s="147"/>
      <c r="H11462" s="146"/>
      <c r="J11462" s="146"/>
      <c r="L11462" s="150"/>
      <c r="N11462" s="163"/>
      <c r="O11462" s="146"/>
      <c r="P11462" s="146"/>
      <c r="Q11462" s="146"/>
      <c r="R11462" s="34"/>
      <c r="S11462" s="35"/>
      <c r="T11462" s="147"/>
    </row>
    <row r="11463">
      <c r="A11463" s="147"/>
      <c r="B11463" s="64"/>
      <c r="C11463" s="147" t="s">
        <v>217</v>
      </c>
      <c r="E11463" s="161"/>
      <c r="F11463" s="162"/>
      <c r="G11463" s="147"/>
      <c r="H11463" s="146"/>
      <c r="J11463" s="146"/>
      <c r="L11463" s="150"/>
      <c r="N11463" s="163"/>
      <c r="O11463" s="146"/>
      <c r="P11463" s="146"/>
      <c r="Q11463" s="146"/>
      <c r="R11463" s="34"/>
      <c r="S11463" s="35"/>
      <c r="T11463" s="147"/>
    </row>
    <row r="11464">
      <c r="A11464" s="147"/>
      <c r="B11464" s="64"/>
      <c r="C11464" s="147" t="s">
        <v>217</v>
      </c>
      <c r="E11464" s="161"/>
      <c r="F11464" s="162"/>
      <c r="G11464" s="147"/>
      <c r="H11464" s="146"/>
      <c r="J11464" s="146"/>
      <c r="L11464" s="150"/>
      <c r="N11464" s="163"/>
      <c r="O11464" s="146"/>
      <c r="P11464" s="146"/>
      <c r="Q11464" s="146"/>
      <c r="R11464" s="34"/>
      <c r="S11464" s="35"/>
      <c r="T11464" s="147"/>
    </row>
    <row r="11465">
      <c r="A11465" s="147"/>
      <c r="B11465" s="64"/>
      <c r="C11465" s="147" t="s">
        <v>217</v>
      </c>
      <c r="E11465" s="161"/>
      <c r="F11465" s="162"/>
      <c r="G11465" s="147"/>
      <c r="H11465" s="146"/>
      <c r="J11465" s="146"/>
      <c r="L11465" s="150"/>
      <c r="N11465" s="163"/>
      <c r="O11465" s="146"/>
      <c r="P11465" s="146"/>
      <c r="Q11465" s="146"/>
      <c r="R11465" s="34"/>
      <c r="S11465" s="35"/>
      <c r="T11465" s="147"/>
    </row>
    <row r="11466">
      <c r="A11466" s="147"/>
      <c r="B11466" s="64"/>
      <c r="C11466" s="147" t="s">
        <v>217</v>
      </c>
      <c r="E11466" s="161"/>
      <c r="F11466" s="162"/>
      <c r="G11466" s="147"/>
      <c r="H11466" s="146"/>
      <c r="J11466" s="146"/>
      <c r="L11466" s="150"/>
      <c r="N11466" s="163"/>
      <c r="O11466" s="146"/>
      <c r="P11466" s="146"/>
      <c r="Q11466" s="146"/>
      <c r="R11466" s="34"/>
      <c r="S11466" s="35"/>
      <c r="T11466" s="147"/>
    </row>
    <row r="11467">
      <c r="A11467" s="147"/>
      <c r="B11467" s="64"/>
      <c r="C11467" s="147" t="s">
        <v>217</v>
      </c>
      <c r="E11467" s="161"/>
      <c r="F11467" s="162"/>
      <c r="G11467" s="147"/>
      <c r="H11467" s="146"/>
      <c r="J11467" s="146"/>
      <c r="L11467" s="150"/>
      <c r="N11467" s="163"/>
      <c r="O11467" s="146"/>
      <c r="P11467" s="146"/>
      <c r="Q11467" s="146"/>
      <c r="R11467" s="34"/>
      <c r="S11467" s="35"/>
      <c r="T11467" s="147"/>
    </row>
    <row r="11468">
      <c r="A11468" s="147"/>
      <c r="B11468" s="64"/>
      <c r="C11468" s="147" t="s">
        <v>217</v>
      </c>
      <c r="E11468" s="161"/>
      <c r="F11468" s="162"/>
      <c r="G11468" s="147"/>
      <c r="H11468" s="146"/>
      <c r="J11468" s="146"/>
      <c r="L11468" s="150"/>
      <c r="N11468" s="163"/>
      <c r="O11468" s="146"/>
      <c r="P11468" s="146"/>
      <c r="Q11468" s="146"/>
      <c r="R11468" s="34"/>
      <c r="S11468" s="35"/>
      <c r="T11468" s="147"/>
    </row>
    <row r="11469">
      <c r="A11469" s="147"/>
      <c r="B11469" s="64"/>
      <c r="C11469" s="147" t="s">
        <v>217</v>
      </c>
      <c r="E11469" s="161"/>
      <c r="F11469" s="162"/>
      <c r="G11469" s="147"/>
      <c r="H11469" s="146"/>
      <c r="J11469" s="146"/>
      <c r="L11469" s="150"/>
      <c r="N11469" s="163"/>
      <c r="O11469" s="146"/>
      <c r="P11469" s="146"/>
      <c r="Q11469" s="146"/>
      <c r="R11469" s="34"/>
      <c r="S11469" s="35"/>
      <c r="T11469" s="147"/>
    </row>
    <row r="11470">
      <c r="A11470" s="147"/>
      <c r="B11470" s="64"/>
      <c r="C11470" s="147" t="s">
        <v>217</v>
      </c>
      <c r="E11470" s="161"/>
      <c r="F11470" s="162"/>
      <c r="G11470" s="147"/>
      <c r="H11470" s="146"/>
      <c r="J11470" s="146"/>
      <c r="L11470" s="150"/>
      <c r="N11470" s="163"/>
      <c r="O11470" s="146"/>
      <c r="P11470" s="146"/>
      <c r="Q11470" s="146"/>
      <c r="R11470" s="34"/>
      <c r="S11470" s="35"/>
      <c r="T11470" s="147"/>
    </row>
    <row r="11471">
      <c r="A11471" s="147"/>
      <c r="B11471" s="64"/>
      <c r="C11471" s="147" t="s">
        <v>217</v>
      </c>
      <c r="E11471" s="161"/>
      <c r="F11471" s="162"/>
      <c r="G11471" s="147"/>
      <c r="H11471" s="146"/>
      <c r="J11471" s="146"/>
      <c r="L11471" s="150"/>
      <c r="N11471" s="163"/>
      <c r="O11471" s="146"/>
      <c r="P11471" s="146"/>
      <c r="Q11471" s="146"/>
      <c r="R11471" s="34"/>
      <c r="S11471" s="35"/>
      <c r="T11471" s="147"/>
    </row>
    <row r="11472">
      <c r="A11472" s="147"/>
      <c r="B11472" s="64"/>
      <c r="C11472" s="147" t="s">
        <v>217</v>
      </c>
      <c r="E11472" s="161"/>
      <c r="F11472" s="162"/>
      <c r="G11472" s="147"/>
      <c r="H11472" s="146"/>
      <c r="J11472" s="146"/>
      <c r="L11472" s="150"/>
      <c r="N11472" s="163"/>
      <c r="O11472" s="146"/>
      <c r="P11472" s="146"/>
      <c r="Q11472" s="146"/>
      <c r="R11472" s="34"/>
      <c r="S11472" s="35"/>
      <c r="T11472" s="147"/>
    </row>
    <row r="11473">
      <c r="A11473" s="147"/>
      <c r="B11473" s="64"/>
      <c r="C11473" s="147" t="s">
        <v>217</v>
      </c>
      <c r="E11473" s="161"/>
      <c r="F11473" s="162"/>
      <c r="G11473" s="147"/>
      <c r="H11473" s="146"/>
      <c r="J11473" s="146"/>
      <c r="L11473" s="150"/>
      <c r="N11473" s="163"/>
      <c r="O11473" s="146"/>
      <c r="P11473" s="146"/>
      <c r="Q11473" s="146"/>
      <c r="R11473" s="34"/>
      <c r="S11473" s="35"/>
      <c r="T11473" s="147"/>
    </row>
    <row r="11474">
      <c r="A11474" s="147"/>
      <c r="B11474" s="64"/>
      <c r="C11474" s="147" t="s">
        <v>217</v>
      </c>
      <c r="E11474" s="161"/>
      <c r="F11474" s="162"/>
      <c r="G11474" s="147"/>
      <c r="H11474" s="146"/>
      <c r="J11474" s="146"/>
      <c r="L11474" s="150"/>
      <c r="N11474" s="163"/>
      <c r="O11474" s="146"/>
      <c r="P11474" s="146"/>
      <c r="Q11474" s="146"/>
      <c r="R11474" s="34"/>
      <c r="S11474" s="35"/>
      <c r="T11474" s="147"/>
    </row>
    <row r="11475">
      <c r="A11475" s="147"/>
      <c r="B11475" s="64"/>
      <c r="C11475" s="147" t="s">
        <v>217</v>
      </c>
      <c r="E11475" s="161"/>
      <c r="F11475" s="162"/>
      <c r="G11475" s="147"/>
      <c r="H11475" s="146"/>
      <c r="J11475" s="146"/>
      <c r="L11475" s="150"/>
      <c r="N11475" s="163"/>
      <c r="O11475" s="146"/>
      <c r="P11475" s="146"/>
      <c r="Q11475" s="146"/>
      <c r="R11475" s="34"/>
      <c r="S11475" s="35"/>
      <c r="T11475" s="147"/>
    </row>
    <row r="11476">
      <c r="A11476" s="147"/>
      <c r="B11476" s="64"/>
      <c r="C11476" s="147" t="s">
        <v>217</v>
      </c>
      <c r="E11476" s="161"/>
      <c r="F11476" s="162"/>
      <c r="G11476" s="147"/>
      <c r="H11476" s="146"/>
      <c r="J11476" s="146"/>
      <c r="L11476" s="150"/>
      <c r="N11476" s="163"/>
      <c r="O11476" s="146"/>
      <c r="P11476" s="146"/>
      <c r="Q11476" s="146"/>
      <c r="R11476" s="34"/>
      <c r="S11476" s="35"/>
      <c r="T11476" s="147"/>
    </row>
    <row r="11477">
      <c r="A11477" s="147"/>
      <c r="B11477" s="64"/>
      <c r="C11477" s="147" t="s">
        <v>217</v>
      </c>
      <c r="E11477" s="161"/>
      <c r="F11477" s="162"/>
      <c r="G11477" s="147"/>
      <c r="H11477" s="146"/>
      <c r="J11477" s="146"/>
      <c r="L11477" s="150"/>
      <c r="N11477" s="163"/>
      <c r="O11477" s="146"/>
      <c r="P11477" s="146"/>
      <c r="Q11477" s="146"/>
      <c r="R11477" s="34"/>
      <c r="S11477" s="35"/>
      <c r="T11477" s="147"/>
    </row>
    <row r="11478">
      <c r="A11478" s="147"/>
      <c r="B11478" s="64"/>
      <c r="C11478" s="147" t="s">
        <v>217</v>
      </c>
      <c r="E11478" s="161"/>
      <c r="F11478" s="162"/>
      <c r="G11478" s="147"/>
      <c r="H11478" s="146"/>
      <c r="J11478" s="146"/>
      <c r="L11478" s="150"/>
      <c r="N11478" s="163"/>
      <c r="O11478" s="146"/>
      <c r="P11478" s="146"/>
      <c r="Q11478" s="146"/>
      <c r="R11478" s="34"/>
      <c r="S11478" s="35"/>
      <c r="T11478" s="147"/>
    </row>
    <row r="11479">
      <c r="A11479" s="147"/>
      <c r="B11479" s="64"/>
      <c r="C11479" s="147" t="s">
        <v>217</v>
      </c>
      <c r="E11479" s="161"/>
      <c r="F11479" s="162"/>
      <c r="G11479" s="147"/>
      <c r="H11479" s="146"/>
      <c r="J11479" s="146"/>
      <c r="L11479" s="150"/>
      <c r="N11479" s="163"/>
      <c r="O11479" s="146"/>
      <c r="P11479" s="146"/>
      <c r="Q11479" s="146"/>
      <c r="R11479" s="34"/>
      <c r="S11479" s="35"/>
      <c r="T11479" s="147"/>
    </row>
    <row r="11480">
      <c r="A11480" s="147"/>
      <c r="B11480" s="64"/>
      <c r="C11480" s="147" t="s">
        <v>217</v>
      </c>
      <c r="E11480" s="161"/>
      <c r="F11480" s="162"/>
      <c r="G11480" s="147"/>
      <c r="H11480" s="146"/>
      <c r="J11480" s="146"/>
      <c r="L11480" s="150"/>
      <c r="N11480" s="163"/>
      <c r="O11480" s="146"/>
      <c r="P11480" s="146"/>
      <c r="Q11480" s="146"/>
      <c r="R11480" s="34"/>
      <c r="S11480" s="35"/>
      <c r="T11480" s="147"/>
    </row>
    <row r="11481">
      <c r="A11481" s="147"/>
      <c r="B11481" s="64"/>
      <c r="C11481" s="147" t="s">
        <v>217</v>
      </c>
      <c r="E11481" s="161"/>
      <c r="F11481" s="162"/>
      <c r="G11481" s="147"/>
      <c r="H11481" s="146"/>
      <c r="J11481" s="146"/>
      <c r="L11481" s="150"/>
      <c r="N11481" s="163"/>
      <c r="O11481" s="146"/>
      <c r="P11481" s="146"/>
      <c r="Q11481" s="146"/>
      <c r="R11481" s="34"/>
      <c r="S11481" s="35"/>
      <c r="T11481" s="147"/>
    </row>
    <row r="11482">
      <c r="A11482" s="147"/>
      <c r="B11482" s="64"/>
      <c r="C11482" s="147" t="s">
        <v>217</v>
      </c>
      <c r="E11482" s="161"/>
      <c r="F11482" s="162"/>
      <c r="G11482" s="147"/>
      <c r="H11482" s="146"/>
      <c r="J11482" s="146"/>
      <c r="L11482" s="150"/>
      <c r="N11482" s="163"/>
      <c r="O11482" s="146"/>
      <c r="P11482" s="146"/>
      <c r="Q11482" s="146"/>
      <c r="R11482" s="34"/>
      <c r="S11482" s="35"/>
      <c r="T11482" s="147"/>
    </row>
    <row r="11483">
      <c r="A11483" s="147"/>
      <c r="B11483" s="64"/>
      <c r="C11483" s="147" t="s">
        <v>217</v>
      </c>
      <c r="E11483" s="161"/>
      <c r="F11483" s="162"/>
      <c r="G11483" s="147"/>
      <c r="H11483" s="146"/>
      <c r="J11483" s="146"/>
      <c r="L11483" s="150"/>
      <c r="N11483" s="163"/>
      <c r="O11483" s="146"/>
      <c r="P11483" s="146"/>
      <c r="Q11483" s="146"/>
      <c r="R11483" s="34"/>
      <c r="S11483" s="35"/>
      <c r="T11483" s="147"/>
    </row>
    <row r="11484">
      <c r="A11484" s="147"/>
      <c r="B11484" s="64"/>
      <c r="C11484" s="147" t="s">
        <v>217</v>
      </c>
      <c r="E11484" s="161"/>
      <c r="F11484" s="162"/>
      <c r="G11484" s="147"/>
      <c r="H11484" s="146"/>
      <c r="J11484" s="146"/>
      <c r="L11484" s="150"/>
      <c r="N11484" s="163"/>
      <c r="O11484" s="146"/>
      <c r="P11484" s="146"/>
      <c r="Q11484" s="146"/>
      <c r="R11484" s="34"/>
      <c r="S11484" s="35"/>
      <c r="T11484" s="147"/>
    </row>
    <row r="11485">
      <c r="A11485" s="147"/>
      <c r="B11485" s="64"/>
      <c r="C11485" s="147" t="s">
        <v>217</v>
      </c>
      <c r="E11485" s="161"/>
      <c r="F11485" s="162"/>
      <c r="G11485" s="147"/>
      <c r="H11485" s="146"/>
      <c r="J11485" s="146"/>
      <c r="L11485" s="150"/>
      <c r="N11485" s="163"/>
      <c r="O11485" s="146"/>
      <c r="P11485" s="146"/>
      <c r="Q11485" s="146"/>
      <c r="R11485" s="34"/>
      <c r="S11485" s="35"/>
      <c r="T11485" s="147"/>
    </row>
    <row r="11486">
      <c r="A11486" s="147"/>
      <c r="B11486" s="64"/>
      <c r="C11486" s="147" t="s">
        <v>217</v>
      </c>
      <c r="E11486" s="161"/>
      <c r="F11486" s="162"/>
      <c r="G11486" s="147"/>
      <c r="H11486" s="146"/>
      <c r="J11486" s="146"/>
      <c r="L11486" s="150"/>
      <c r="N11486" s="163"/>
      <c r="O11486" s="146"/>
      <c r="P11486" s="146"/>
      <c r="Q11486" s="146"/>
      <c r="R11486" s="34"/>
      <c r="S11486" s="35"/>
      <c r="T11486" s="147"/>
    </row>
    <row r="11487">
      <c r="A11487" s="147"/>
      <c r="B11487" s="64"/>
      <c r="C11487" s="147" t="s">
        <v>217</v>
      </c>
      <c r="E11487" s="161"/>
      <c r="F11487" s="162"/>
      <c r="G11487" s="147"/>
      <c r="H11487" s="146"/>
      <c r="J11487" s="146"/>
      <c r="L11487" s="150"/>
      <c r="N11487" s="163"/>
      <c r="O11487" s="146"/>
      <c r="P11487" s="146"/>
      <c r="Q11487" s="146"/>
      <c r="R11487" s="34"/>
      <c r="S11487" s="35"/>
      <c r="T11487" s="147"/>
    </row>
    <row r="11488">
      <c r="A11488" s="147"/>
      <c r="B11488" s="64"/>
      <c r="C11488" s="147" t="s">
        <v>217</v>
      </c>
      <c r="E11488" s="161"/>
      <c r="F11488" s="162"/>
      <c r="G11488" s="147"/>
      <c r="H11488" s="146"/>
      <c r="J11488" s="146"/>
      <c r="L11488" s="150"/>
      <c r="N11488" s="163"/>
      <c r="O11488" s="146"/>
      <c r="P11488" s="146"/>
      <c r="Q11488" s="146"/>
      <c r="R11488" s="34"/>
      <c r="S11488" s="35"/>
      <c r="T11488" s="147"/>
    </row>
    <row r="11489">
      <c r="A11489" s="147"/>
      <c r="B11489" s="64"/>
      <c r="C11489" s="147" t="s">
        <v>217</v>
      </c>
      <c r="E11489" s="161"/>
      <c r="F11489" s="162"/>
      <c r="G11489" s="147"/>
      <c r="H11489" s="146"/>
      <c r="J11489" s="146"/>
      <c r="L11489" s="150"/>
      <c r="N11489" s="163"/>
      <c r="O11489" s="146"/>
      <c r="P11489" s="146"/>
      <c r="Q11489" s="146"/>
      <c r="R11489" s="34"/>
      <c r="S11489" s="35"/>
      <c r="T11489" s="147"/>
    </row>
    <row r="11490">
      <c r="A11490" s="147"/>
      <c r="B11490" s="64"/>
      <c r="C11490" s="147" t="s">
        <v>217</v>
      </c>
      <c r="E11490" s="161"/>
      <c r="F11490" s="162"/>
      <c r="G11490" s="147"/>
      <c r="H11490" s="146"/>
      <c r="J11490" s="146"/>
      <c r="L11490" s="150"/>
      <c r="N11490" s="163"/>
      <c r="O11490" s="146"/>
      <c r="P11490" s="146"/>
      <c r="Q11490" s="146"/>
      <c r="R11490" s="34"/>
      <c r="S11490" s="35"/>
      <c r="T11490" s="147"/>
    </row>
    <row r="11491">
      <c r="A11491" s="147"/>
      <c r="B11491" s="64"/>
      <c r="C11491" s="147" t="s">
        <v>217</v>
      </c>
      <c r="E11491" s="161"/>
      <c r="F11491" s="162"/>
      <c r="G11491" s="147"/>
      <c r="H11491" s="146"/>
      <c r="J11491" s="146"/>
      <c r="L11491" s="150"/>
      <c r="N11491" s="163"/>
      <c r="O11491" s="146"/>
      <c r="P11491" s="146"/>
      <c r="Q11491" s="146"/>
      <c r="R11491" s="34"/>
      <c r="S11491" s="35"/>
      <c r="T11491" s="147"/>
    </row>
    <row r="11492">
      <c r="A11492" s="147"/>
      <c r="B11492" s="64"/>
      <c r="C11492" s="147" t="s">
        <v>217</v>
      </c>
      <c r="E11492" s="161"/>
      <c r="F11492" s="162"/>
      <c r="G11492" s="147"/>
      <c r="H11492" s="146"/>
      <c r="J11492" s="146"/>
      <c r="L11492" s="150"/>
      <c r="N11492" s="163"/>
      <c r="O11492" s="146"/>
      <c r="P11492" s="146"/>
      <c r="Q11492" s="146"/>
      <c r="R11492" s="34"/>
      <c r="S11492" s="35"/>
      <c r="T11492" s="147"/>
    </row>
    <row r="11493">
      <c r="A11493" s="147"/>
      <c r="B11493" s="64"/>
      <c r="C11493" s="147" t="s">
        <v>217</v>
      </c>
      <c r="E11493" s="161"/>
      <c r="F11493" s="162"/>
      <c r="G11493" s="147"/>
      <c r="H11493" s="146"/>
      <c r="J11493" s="146"/>
      <c r="L11493" s="150"/>
      <c r="N11493" s="163"/>
      <c r="O11493" s="146"/>
      <c r="P11493" s="146"/>
      <c r="Q11493" s="146"/>
      <c r="R11493" s="34"/>
      <c r="S11493" s="35"/>
      <c r="T11493" s="147"/>
    </row>
    <row r="11494">
      <c r="A11494" s="147"/>
      <c r="B11494" s="64"/>
      <c r="C11494" s="147" t="s">
        <v>217</v>
      </c>
      <c r="E11494" s="161"/>
      <c r="F11494" s="162"/>
      <c r="G11494" s="147"/>
      <c r="H11494" s="146"/>
      <c r="J11494" s="146"/>
      <c r="L11494" s="150"/>
      <c r="N11494" s="163"/>
      <c r="O11494" s="146"/>
      <c r="P11494" s="146"/>
      <c r="Q11494" s="146"/>
      <c r="R11494" s="34"/>
      <c r="S11494" s="35"/>
      <c r="T11494" s="147"/>
    </row>
    <row r="11495">
      <c r="A11495" s="147"/>
      <c r="B11495" s="64"/>
      <c r="C11495" s="147" t="s">
        <v>217</v>
      </c>
      <c r="E11495" s="161"/>
      <c r="F11495" s="162"/>
      <c r="G11495" s="147"/>
      <c r="H11495" s="146"/>
      <c r="J11495" s="146"/>
      <c r="L11495" s="150"/>
      <c r="N11495" s="163"/>
      <c r="O11495" s="146"/>
      <c r="P11495" s="146"/>
      <c r="Q11495" s="146"/>
      <c r="R11495" s="34"/>
      <c r="S11495" s="35"/>
      <c r="T11495" s="147"/>
    </row>
    <row r="11496">
      <c r="A11496" s="147"/>
      <c r="B11496" s="64"/>
      <c r="C11496" s="147" t="s">
        <v>217</v>
      </c>
      <c r="E11496" s="161"/>
      <c r="F11496" s="162"/>
      <c r="G11496" s="147"/>
      <c r="H11496" s="146"/>
      <c r="J11496" s="146"/>
      <c r="L11496" s="150"/>
      <c r="N11496" s="163"/>
      <c r="O11496" s="146"/>
      <c r="P11496" s="146"/>
      <c r="Q11496" s="146"/>
      <c r="R11496" s="34"/>
      <c r="S11496" s="35"/>
      <c r="T11496" s="147"/>
    </row>
    <row r="11497">
      <c r="A11497" s="147"/>
      <c r="B11497" s="64"/>
      <c r="C11497" s="147" t="s">
        <v>217</v>
      </c>
      <c r="E11497" s="161"/>
      <c r="F11497" s="162"/>
      <c r="G11497" s="147"/>
      <c r="H11497" s="146"/>
      <c r="J11497" s="146"/>
      <c r="L11497" s="150"/>
      <c r="N11497" s="163"/>
      <c r="O11497" s="146"/>
      <c r="P11497" s="146"/>
      <c r="Q11497" s="146"/>
      <c r="R11497" s="34"/>
      <c r="S11497" s="35"/>
      <c r="T11497" s="147"/>
    </row>
    <row r="11498">
      <c r="A11498" s="147"/>
      <c r="B11498" s="64"/>
      <c r="C11498" s="147" t="s">
        <v>217</v>
      </c>
      <c r="E11498" s="161"/>
      <c r="F11498" s="162"/>
      <c r="G11498" s="147"/>
      <c r="H11498" s="146"/>
      <c r="J11498" s="146"/>
      <c r="L11498" s="150"/>
      <c r="N11498" s="163"/>
      <c r="O11498" s="146"/>
      <c r="P11498" s="146"/>
      <c r="Q11498" s="146"/>
      <c r="R11498" s="34"/>
      <c r="S11498" s="35"/>
      <c r="T11498" s="147"/>
    </row>
    <row r="11499">
      <c r="A11499" s="147"/>
      <c r="B11499" s="64"/>
      <c r="C11499" s="147" t="s">
        <v>217</v>
      </c>
      <c r="E11499" s="161"/>
      <c r="F11499" s="162"/>
      <c r="G11499" s="147"/>
      <c r="H11499" s="146"/>
      <c r="J11499" s="146"/>
      <c r="L11499" s="150"/>
      <c r="N11499" s="163"/>
      <c r="O11499" s="146"/>
      <c r="P11499" s="146"/>
      <c r="Q11499" s="146"/>
      <c r="R11499" s="34"/>
      <c r="S11499" s="35"/>
      <c r="T11499" s="147"/>
    </row>
    <row r="11500">
      <c r="A11500" s="147"/>
      <c r="B11500" s="64"/>
      <c r="C11500" s="147" t="s">
        <v>217</v>
      </c>
      <c r="E11500" s="161"/>
      <c r="F11500" s="162"/>
      <c r="G11500" s="147"/>
      <c r="H11500" s="146"/>
      <c r="J11500" s="146"/>
      <c r="L11500" s="150"/>
      <c r="N11500" s="163"/>
      <c r="O11500" s="146"/>
      <c r="P11500" s="146"/>
      <c r="Q11500" s="146"/>
      <c r="R11500" s="34"/>
      <c r="S11500" s="35"/>
      <c r="T11500" s="147"/>
    </row>
    <row r="11501">
      <c r="A11501" s="147"/>
      <c r="B11501" s="64"/>
      <c r="C11501" s="147" t="s">
        <v>217</v>
      </c>
      <c r="E11501" s="161"/>
      <c r="F11501" s="162"/>
      <c r="G11501" s="147"/>
      <c r="H11501" s="146"/>
      <c r="J11501" s="146"/>
      <c r="L11501" s="150"/>
      <c r="N11501" s="163"/>
      <c r="O11501" s="146"/>
      <c r="P11501" s="146"/>
      <c r="Q11501" s="146"/>
      <c r="R11501" s="34"/>
      <c r="S11501" s="35"/>
      <c r="T11501" s="147"/>
    </row>
    <row r="11502">
      <c r="A11502" s="147"/>
      <c r="B11502" s="64"/>
      <c r="C11502" s="147" t="s">
        <v>217</v>
      </c>
      <c r="E11502" s="161"/>
      <c r="F11502" s="162"/>
      <c r="G11502" s="147"/>
      <c r="H11502" s="146"/>
      <c r="J11502" s="146"/>
      <c r="L11502" s="150"/>
      <c r="N11502" s="163"/>
      <c r="O11502" s="146"/>
      <c r="P11502" s="146"/>
      <c r="Q11502" s="146"/>
      <c r="R11502" s="34"/>
      <c r="S11502" s="35"/>
      <c r="T11502" s="147"/>
    </row>
    <row r="11503">
      <c r="A11503" s="147"/>
      <c r="B11503" s="64"/>
      <c r="C11503" s="147" t="s">
        <v>217</v>
      </c>
      <c r="E11503" s="161"/>
      <c r="F11503" s="162"/>
      <c r="G11503" s="147"/>
      <c r="H11503" s="146"/>
      <c r="J11503" s="146"/>
      <c r="L11503" s="150"/>
      <c r="N11503" s="163"/>
      <c r="O11503" s="146"/>
      <c r="P11503" s="146"/>
      <c r="Q11503" s="146"/>
      <c r="R11503" s="34"/>
      <c r="S11503" s="35"/>
      <c r="T11503" s="147"/>
    </row>
    <row r="11504">
      <c r="A11504" s="147"/>
      <c r="B11504" s="64"/>
      <c r="C11504" s="147" t="s">
        <v>217</v>
      </c>
      <c r="E11504" s="161"/>
      <c r="F11504" s="162"/>
      <c r="G11504" s="147"/>
      <c r="H11504" s="146"/>
      <c r="J11504" s="146"/>
      <c r="L11504" s="150"/>
      <c r="N11504" s="163"/>
      <c r="O11504" s="146"/>
      <c r="P11504" s="146"/>
      <c r="Q11504" s="146"/>
      <c r="R11504" s="34"/>
      <c r="S11504" s="35"/>
      <c r="T11504" s="147"/>
    </row>
    <row r="11505">
      <c r="A11505" s="147"/>
      <c r="B11505" s="64"/>
      <c r="C11505" s="147" t="s">
        <v>217</v>
      </c>
      <c r="E11505" s="161"/>
      <c r="F11505" s="162"/>
      <c r="G11505" s="147"/>
      <c r="H11505" s="146"/>
      <c r="J11505" s="146"/>
      <c r="L11505" s="150"/>
      <c r="N11505" s="163"/>
      <c r="O11505" s="146"/>
      <c r="P11505" s="146"/>
      <c r="Q11505" s="146"/>
      <c r="R11505" s="34"/>
      <c r="S11505" s="35"/>
      <c r="T11505" s="147"/>
    </row>
    <row r="11506">
      <c r="A11506" s="147"/>
      <c r="B11506" s="64"/>
      <c r="C11506" s="147" t="s">
        <v>217</v>
      </c>
      <c r="E11506" s="161"/>
      <c r="F11506" s="162"/>
      <c r="G11506" s="147"/>
      <c r="H11506" s="146"/>
      <c r="J11506" s="146"/>
      <c r="L11506" s="150"/>
      <c r="N11506" s="163"/>
      <c r="O11506" s="146"/>
      <c r="P11506" s="146"/>
      <c r="Q11506" s="146"/>
      <c r="R11506" s="34"/>
      <c r="S11506" s="35"/>
      <c r="T11506" s="147"/>
    </row>
    <row r="11507">
      <c r="A11507" s="147"/>
      <c r="B11507" s="64"/>
      <c r="C11507" s="147" t="s">
        <v>217</v>
      </c>
      <c r="E11507" s="161"/>
      <c r="F11507" s="162"/>
      <c r="G11507" s="147"/>
      <c r="H11507" s="146"/>
      <c r="J11507" s="146"/>
      <c r="L11507" s="150"/>
      <c r="N11507" s="163"/>
      <c r="O11507" s="146"/>
      <c r="P11507" s="146"/>
      <c r="Q11507" s="146"/>
      <c r="R11507" s="34"/>
      <c r="S11507" s="35"/>
      <c r="T11507" s="147"/>
    </row>
    <row r="11508">
      <c r="A11508" s="147"/>
      <c r="B11508" s="64"/>
      <c r="C11508" s="147" t="s">
        <v>217</v>
      </c>
      <c r="E11508" s="161"/>
      <c r="F11508" s="162"/>
      <c r="G11508" s="147"/>
      <c r="H11508" s="146"/>
      <c r="J11508" s="146"/>
      <c r="L11508" s="150"/>
      <c r="N11508" s="163"/>
      <c r="O11508" s="146"/>
      <c r="P11508" s="146"/>
      <c r="Q11508" s="146"/>
      <c r="R11508" s="34"/>
      <c r="S11508" s="35"/>
      <c r="T11508" s="147"/>
    </row>
    <row r="11509">
      <c r="A11509" s="147"/>
      <c r="B11509" s="64"/>
      <c r="C11509" s="147" t="s">
        <v>217</v>
      </c>
      <c r="E11509" s="161"/>
      <c r="F11509" s="162"/>
      <c r="G11509" s="147"/>
      <c r="H11509" s="146"/>
      <c r="J11509" s="146"/>
      <c r="L11509" s="150"/>
      <c r="N11509" s="163"/>
      <c r="O11509" s="146"/>
      <c r="P11509" s="146"/>
      <c r="Q11509" s="146"/>
      <c r="R11509" s="34"/>
      <c r="S11509" s="35"/>
      <c r="T11509" s="147"/>
    </row>
    <row r="11510">
      <c r="A11510" s="147"/>
      <c r="B11510" s="64"/>
      <c r="C11510" s="147" t="s">
        <v>217</v>
      </c>
      <c r="E11510" s="161"/>
      <c r="F11510" s="162"/>
      <c r="G11510" s="147"/>
      <c r="H11510" s="146"/>
      <c r="J11510" s="146"/>
      <c r="L11510" s="150"/>
      <c r="N11510" s="163"/>
      <c r="O11510" s="146"/>
      <c r="P11510" s="146"/>
      <c r="Q11510" s="146"/>
      <c r="R11510" s="34"/>
      <c r="S11510" s="35"/>
      <c r="T11510" s="147"/>
    </row>
    <row r="11511">
      <c r="A11511" s="147"/>
      <c r="B11511" s="64"/>
      <c r="C11511" s="147" t="s">
        <v>217</v>
      </c>
      <c r="E11511" s="161"/>
      <c r="F11511" s="162"/>
      <c r="G11511" s="147"/>
      <c r="H11511" s="146"/>
      <c r="J11511" s="146"/>
      <c r="L11511" s="150"/>
      <c r="N11511" s="163"/>
      <c r="O11511" s="146"/>
      <c r="P11511" s="146"/>
      <c r="Q11511" s="146"/>
      <c r="R11511" s="34"/>
      <c r="S11511" s="35"/>
      <c r="T11511" s="147"/>
    </row>
    <row r="11512">
      <c r="A11512" s="147"/>
      <c r="B11512" s="64"/>
      <c r="C11512" s="147" t="s">
        <v>217</v>
      </c>
      <c r="E11512" s="161"/>
      <c r="F11512" s="162"/>
      <c r="G11512" s="147"/>
      <c r="H11512" s="146"/>
      <c r="J11512" s="146"/>
      <c r="L11512" s="150"/>
      <c r="N11512" s="163"/>
      <c r="O11512" s="146"/>
      <c r="P11512" s="146"/>
      <c r="Q11512" s="146"/>
      <c r="R11512" s="34"/>
      <c r="S11512" s="35"/>
      <c r="T11512" s="147"/>
    </row>
    <row r="11513">
      <c r="A11513" s="147"/>
      <c r="B11513" s="64"/>
      <c r="C11513" s="147" t="s">
        <v>217</v>
      </c>
      <c r="E11513" s="161"/>
      <c r="F11513" s="162"/>
      <c r="G11513" s="147"/>
      <c r="H11513" s="146"/>
      <c r="J11513" s="146"/>
      <c r="L11513" s="150"/>
      <c r="N11513" s="163"/>
      <c r="O11513" s="146"/>
      <c r="P11513" s="146"/>
      <c r="Q11513" s="146"/>
      <c r="R11513" s="34"/>
      <c r="S11513" s="35"/>
      <c r="T11513" s="147"/>
    </row>
    <row r="11514">
      <c r="A11514" s="147"/>
      <c r="B11514" s="64"/>
      <c r="C11514" s="147" t="s">
        <v>217</v>
      </c>
      <c r="E11514" s="161"/>
      <c r="F11514" s="162"/>
      <c r="G11514" s="147"/>
      <c r="H11514" s="146"/>
      <c r="J11514" s="146"/>
      <c r="L11514" s="150"/>
      <c r="N11514" s="163"/>
      <c r="O11514" s="146"/>
      <c r="P11514" s="146"/>
      <c r="Q11514" s="146"/>
      <c r="R11514" s="34"/>
      <c r="S11514" s="35"/>
      <c r="T11514" s="147"/>
    </row>
    <row r="11515">
      <c r="A11515" s="147"/>
      <c r="B11515" s="64"/>
      <c r="C11515" s="147" t="s">
        <v>217</v>
      </c>
      <c r="E11515" s="161"/>
      <c r="F11515" s="162"/>
      <c r="G11515" s="147"/>
      <c r="H11515" s="146"/>
      <c r="J11515" s="146"/>
      <c r="L11515" s="150"/>
      <c r="N11515" s="163"/>
      <c r="O11515" s="146"/>
      <c r="P11515" s="146"/>
      <c r="Q11515" s="146"/>
      <c r="R11515" s="34"/>
      <c r="S11515" s="35"/>
      <c r="T11515" s="147"/>
    </row>
    <row r="11516">
      <c r="A11516" s="147"/>
      <c r="B11516" s="64"/>
      <c r="C11516" s="147" t="s">
        <v>217</v>
      </c>
      <c r="E11516" s="161"/>
      <c r="F11516" s="162"/>
      <c r="G11516" s="147"/>
      <c r="H11516" s="146"/>
      <c r="J11516" s="146"/>
      <c r="L11516" s="150"/>
      <c r="N11516" s="163"/>
      <c r="O11516" s="146"/>
      <c r="P11516" s="146"/>
      <c r="Q11516" s="146"/>
      <c r="R11516" s="34"/>
      <c r="S11516" s="35"/>
      <c r="T11516" s="147"/>
    </row>
    <row r="11517">
      <c r="A11517" s="147"/>
      <c r="B11517" s="64"/>
      <c r="C11517" s="147" t="s">
        <v>217</v>
      </c>
      <c r="E11517" s="161"/>
      <c r="F11517" s="162"/>
      <c r="G11517" s="147"/>
      <c r="H11517" s="146"/>
      <c r="J11517" s="146"/>
      <c r="L11517" s="150"/>
      <c r="N11517" s="163"/>
      <c r="O11517" s="146"/>
      <c r="P11517" s="146"/>
      <c r="Q11517" s="146"/>
      <c r="R11517" s="34"/>
      <c r="S11517" s="35"/>
      <c r="T11517" s="147"/>
    </row>
    <row r="11518">
      <c r="A11518" s="147"/>
      <c r="B11518" s="64"/>
      <c r="C11518" s="147" t="s">
        <v>217</v>
      </c>
      <c r="E11518" s="161"/>
      <c r="F11518" s="162"/>
      <c r="G11518" s="147"/>
      <c r="H11518" s="146"/>
      <c r="J11518" s="146"/>
      <c r="L11518" s="150"/>
      <c r="N11518" s="163"/>
      <c r="O11518" s="146"/>
      <c r="P11518" s="146"/>
      <c r="Q11518" s="146"/>
      <c r="R11518" s="34"/>
      <c r="S11518" s="35"/>
      <c r="T11518" s="147"/>
    </row>
    <row r="11519">
      <c r="A11519" s="147"/>
      <c r="B11519" s="64"/>
      <c r="C11519" s="147" t="s">
        <v>217</v>
      </c>
      <c r="E11519" s="161"/>
      <c r="F11519" s="162"/>
      <c r="G11519" s="147"/>
      <c r="H11519" s="146"/>
      <c r="J11519" s="146"/>
      <c r="L11519" s="150"/>
      <c r="N11519" s="163"/>
      <c r="O11519" s="146"/>
      <c r="P11519" s="146"/>
      <c r="Q11519" s="146"/>
      <c r="R11519" s="34"/>
      <c r="S11519" s="35"/>
      <c r="T11519" s="147"/>
    </row>
    <row r="11520">
      <c r="A11520" s="147"/>
      <c r="B11520" s="64"/>
      <c r="C11520" s="147" t="s">
        <v>217</v>
      </c>
      <c r="E11520" s="161"/>
      <c r="F11520" s="162"/>
      <c r="G11520" s="147"/>
      <c r="H11520" s="146"/>
      <c r="J11520" s="146"/>
      <c r="L11520" s="150"/>
      <c r="N11520" s="163"/>
      <c r="O11520" s="146"/>
      <c r="P11520" s="146"/>
      <c r="Q11520" s="146"/>
      <c r="R11520" s="34"/>
      <c r="S11520" s="35"/>
      <c r="T11520" s="147"/>
    </row>
    <row r="11521">
      <c r="A11521" s="147"/>
      <c r="B11521" s="64"/>
      <c r="C11521" s="147" t="s">
        <v>217</v>
      </c>
      <c r="E11521" s="161"/>
      <c r="F11521" s="162"/>
      <c r="G11521" s="147"/>
      <c r="H11521" s="146"/>
      <c r="J11521" s="146"/>
      <c r="L11521" s="150"/>
      <c r="N11521" s="163"/>
      <c r="O11521" s="146"/>
      <c r="P11521" s="146"/>
      <c r="Q11521" s="146"/>
      <c r="R11521" s="34"/>
      <c r="S11521" s="35"/>
      <c r="T11521" s="147"/>
    </row>
    <row r="11522">
      <c r="A11522" s="147"/>
      <c r="B11522" s="64"/>
      <c r="C11522" s="147" t="s">
        <v>217</v>
      </c>
      <c r="E11522" s="161"/>
      <c r="F11522" s="162"/>
      <c r="G11522" s="147"/>
      <c r="H11522" s="146"/>
      <c r="J11522" s="146"/>
      <c r="L11522" s="150"/>
      <c r="N11522" s="163"/>
      <c r="O11522" s="146"/>
      <c r="P11522" s="146"/>
      <c r="Q11522" s="146"/>
      <c r="R11522" s="34"/>
      <c r="S11522" s="35"/>
      <c r="T11522" s="147"/>
    </row>
    <row r="11523">
      <c r="A11523" s="147"/>
      <c r="B11523" s="64"/>
      <c r="C11523" s="147" t="s">
        <v>217</v>
      </c>
      <c r="E11523" s="161"/>
      <c r="F11523" s="162"/>
      <c r="G11523" s="147"/>
      <c r="H11523" s="146"/>
      <c r="J11523" s="146"/>
      <c r="L11523" s="150"/>
      <c r="N11523" s="163"/>
      <c r="O11523" s="146"/>
      <c r="P11523" s="146"/>
      <c r="Q11523" s="146"/>
      <c r="R11523" s="34"/>
      <c r="S11523" s="35"/>
      <c r="T11523" s="147"/>
    </row>
    <row r="11524">
      <c r="A11524" s="147"/>
      <c r="B11524" s="64"/>
      <c r="C11524" s="147" t="s">
        <v>217</v>
      </c>
      <c r="E11524" s="161"/>
      <c r="F11524" s="162"/>
      <c r="G11524" s="147"/>
      <c r="H11524" s="146"/>
      <c r="J11524" s="146"/>
      <c r="L11524" s="150"/>
      <c r="N11524" s="163"/>
      <c r="O11524" s="146"/>
      <c r="P11524" s="146"/>
      <c r="Q11524" s="146"/>
      <c r="R11524" s="34"/>
      <c r="S11524" s="35"/>
      <c r="T11524" s="147"/>
    </row>
    <row r="11525">
      <c r="A11525" s="147"/>
      <c r="B11525" s="64"/>
      <c r="C11525" s="147" t="s">
        <v>217</v>
      </c>
      <c r="E11525" s="161"/>
      <c r="F11525" s="162"/>
      <c r="G11525" s="147"/>
      <c r="H11525" s="146"/>
      <c r="J11525" s="146"/>
      <c r="L11525" s="150"/>
      <c r="N11525" s="163"/>
      <c r="O11525" s="146"/>
      <c r="P11525" s="146"/>
      <c r="Q11525" s="146"/>
      <c r="R11525" s="34"/>
      <c r="S11525" s="35"/>
      <c r="T11525" s="147"/>
    </row>
    <row r="11526">
      <c r="A11526" s="147"/>
      <c r="B11526" s="64"/>
      <c r="C11526" s="147" t="s">
        <v>217</v>
      </c>
      <c r="E11526" s="161"/>
      <c r="F11526" s="162"/>
      <c r="G11526" s="147"/>
      <c r="H11526" s="146"/>
      <c r="J11526" s="146"/>
      <c r="L11526" s="150"/>
      <c r="N11526" s="163"/>
      <c r="O11526" s="146"/>
      <c r="P11526" s="146"/>
      <c r="Q11526" s="146"/>
      <c r="R11526" s="34"/>
      <c r="S11526" s="35"/>
      <c r="T11526" s="147"/>
    </row>
    <row r="11527">
      <c r="A11527" s="147"/>
      <c r="B11527" s="64"/>
      <c r="C11527" s="147" t="s">
        <v>217</v>
      </c>
      <c r="E11527" s="161"/>
      <c r="F11527" s="162"/>
      <c r="G11527" s="147"/>
      <c r="H11527" s="146"/>
      <c r="J11527" s="146"/>
      <c r="L11527" s="150"/>
      <c r="N11527" s="163"/>
      <c r="O11527" s="146"/>
      <c r="P11527" s="146"/>
      <c r="Q11527" s="146"/>
      <c r="R11527" s="34"/>
      <c r="S11527" s="35"/>
      <c r="T11527" s="147"/>
    </row>
    <row r="11528">
      <c r="A11528" s="147"/>
      <c r="B11528" s="64"/>
      <c r="C11528" s="147" t="s">
        <v>217</v>
      </c>
      <c r="E11528" s="161"/>
      <c r="F11528" s="162"/>
      <c r="G11528" s="147"/>
      <c r="H11528" s="146"/>
      <c r="J11528" s="146"/>
      <c r="L11528" s="150"/>
      <c r="N11528" s="163"/>
      <c r="O11528" s="146"/>
      <c r="P11528" s="146"/>
      <c r="Q11528" s="146"/>
      <c r="R11528" s="34"/>
      <c r="S11528" s="35"/>
      <c r="T11528" s="147"/>
    </row>
    <row r="11529">
      <c r="A11529" s="147"/>
      <c r="B11529" s="64"/>
      <c r="C11529" s="147" t="s">
        <v>217</v>
      </c>
      <c r="E11529" s="161"/>
      <c r="F11529" s="162"/>
      <c r="G11529" s="147"/>
      <c r="H11529" s="146"/>
      <c r="J11529" s="146"/>
      <c r="L11529" s="150"/>
      <c r="N11529" s="163"/>
      <c r="O11529" s="146"/>
      <c r="P11529" s="146"/>
      <c r="Q11529" s="146"/>
      <c r="R11529" s="34"/>
      <c r="S11529" s="35"/>
      <c r="T11529" s="147"/>
    </row>
    <row r="11530">
      <c r="A11530" s="147"/>
      <c r="B11530" s="64"/>
      <c r="C11530" s="147" t="s">
        <v>217</v>
      </c>
      <c r="E11530" s="161"/>
      <c r="F11530" s="162"/>
      <c r="G11530" s="147"/>
      <c r="H11530" s="146"/>
      <c r="J11530" s="146"/>
      <c r="L11530" s="150"/>
      <c r="N11530" s="163"/>
      <c r="O11530" s="146"/>
      <c r="P11530" s="146"/>
      <c r="Q11530" s="146"/>
      <c r="R11530" s="34"/>
      <c r="S11530" s="35"/>
      <c r="T11530" s="147"/>
    </row>
    <row r="11531">
      <c r="A11531" s="147"/>
      <c r="B11531" s="64"/>
      <c r="C11531" s="147" t="s">
        <v>217</v>
      </c>
      <c r="E11531" s="161"/>
      <c r="F11531" s="162"/>
      <c r="G11531" s="147"/>
      <c r="H11531" s="146"/>
      <c r="J11531" s="146"/>
      <c r="L11531" s="150"/>
      <c r="N11531" s="163"/>
      <c r="O11531" s="146"/>
      <c r="P11531" s="146"/>
      <c r="Q11531" s="146"/>
      <c r="R11531" s="34"/>
      <c r="S11531" s="35"/>
      <c r="T11531" s="147"/>
    </row>
    <row r="11532">
      <c r="A11532" s="147"/>
      <c r="B11532" s="64"/>
      <c r="C11532" s="147" t="s">
        <v>217</v>
      </c>
      <c r="E11532" s="161"/>
      <c r="F11532" s="162"/>
      <c r="G11532" s="147"/>
      <c r="H11532" s="146"/>
      <c r="J11532" s="146"/>
      <c r="L11532" s="150"/>
      <c r="N11532" s="163"/>
      <c r="O11532" s="146"/>
      <c r="P11532" s="146"/>
      <c r="Q11532" s="146"/>
      <c r="R11532" s="34"/>
      <c r="S11532" s="35"/>
      <c r="T11532" s="147"/>
    </row>
    <row r="11533">
      <c r="A11533" s="147"/>
      <c r="B11533" s="64"/>
      <c r="C11533" s="147" t="s">
        <v>217</v>
      </c>
      <c r="E11533" s="161"/>
      <c r="F11533" s="162"/>
      <c r="G11533" s="147"/>
      <c r="H11533" s="146"/>
      <c r="J11533" s="146"/>
      <c r="L11533" s="150"/>
      <c r="N11533" s="163"/>
      <c r="O11533" s="146"/>
      <c r="P11533" s="146"/>
      <c r="Q11533" s="146"/>
      <c r="R11533" s="34"/>
      <c r="S11533" s="35"/>
      <c r="T11533" s="147"/>
    </row>
    <row r="11534">
      <c r="A11534" s="147"/>
      <c r="B11534" s="64"/>
      <c r="C11534" s="147" t="s">
        <v>217</v>
      </c>
      <c r="E11534" s="161"/>
      <c r="F11534" s="162"/>
      <c r="G11534" s="147"/>
      <c r="H11534" s="146"/>
      <c r="J11534" s="146"/>
      <c r="L11534" s="150"/>
      <c r="N11534" s="163"/>
      <c r="O11534" s="146"/>
      <c r="P11534" s="146"/>
      <c r="Q11534" s="146"/>
      <c r="R11534" s="34"/>
      <c r="S11534" s="35"/>
      <c r="T11534" s="147"/>
    </row>
    <row r="11535">
      <c r="A11535" s="147"/>
      <c r="B11535" s="64"/>
      <c r="C11535" s="147" t="s">
        <v>217</v>
      </c>
      <c r="E11535" s="161"/>
      <c r="F11535" s="162"/>
      <c r="G11535" s="147"/>
      <c r="H11535" s="146"/>
      <c r="J11535" s="146"/>
      <c r="L11535" s="150"/>
      <c r="N11535" s="163"/>
      <c r="O11535" s="146"/>
      <c r="P11535" s="146"/>
      <c r="Q11535" s="146"/>
      <c r="R11535" s="34"/>
      <c r="S11535" s="35"/>
      <c r="T11535" s="147"/>
    </row>
    <row r="11536">
      <c r="A11536" s="147"/>
      <c r="B11536" s="64"/>
      <c r="C11536" s="147" t="s">
        <v>217</v>
      </c>
      <c r="E11536" s="161"/>
      <c r="F11536" s="162"/>
      <c r="G11536" s="147"/>
      <c r="H11536" s="146"/>
      <c r="J11536" s="146"/>
      <c r="L11536" s="150"/>
      <c r="N11536" s="163"/>
      <c r="O11536" s="146"/>
      <c r="P11536" s="146"/>
      <c r="Q11536" s="146"/>
      <c r="R11536" s="34"/>
      <c r="S11536" s="35"/>
      <c r="T11536" s="147"/>
    </row>
    <row r="11537">
      <c r="A11537" s="147"/>
      <c r="B11537" s="64"/>
      <c r="C11537" s="147" t="s">
        <v>217</v>
      </c>
      <c r="E11537" s="161"/>
      <c r="F11537" s="162"/>
      <c r="G11537" s="147"/>
      <c r="H11537" s="146"/>
      <c r="J11537" s="146"/>
      <c r="L11537" s="150"/>
      <c r="N11537" s="163"/>
      <c r="O11537" s="146"/>
      <c r="P11537" s="146"/>
      <c r="Q11537" s="146"/>
      <c r="R11537" s="34"/>
      <c r="S11537" s="35"/>
      <c r="T11537" s="147"/>
    </row>
    <row r="11538">
      <c r="A11538" s="147"/>
      <c r="B11538" s="64"/>
      <c r="C11538" s="147" t="s">
        <v>217</v>
      </c>
      <c r="E11538" s="161"/>
      <c r="F11538" s="162"/>
      <c r="G11538" s="147"/>
      <c r="H11538" s="146"/>
      <c r="J11538" s="146"/>
      <c r="L11538" s="150"/>
      <c r="N11538" s="163"/>
      <c r="O11538" s="146"/>
      <c r="P11538" s="146"/>
      <c r="Q11538" s="146"/>
      <c r="R11538" s="34"/>
      <c r="S11538" s="35"/>
      <c r="T11538" s="147"/>
    </row>
    <row r="11539">
      <c r="A11539" s="147"/>
      <c r="B11539" s="64"/>
      <c r="C11539" s="147" t="s">
        <v>217</v>
      </c>
      <c r="E11539" s="161"/>
      <c r="F11539" s="162"/>
      <c r="G11539" s="147"/>
      <c r="H11539" s="146"/>
      <c r="J11539" s="146"/>
      <c r="L11539" s="150"/>
      <c r="N11539" s="163"/>
      <c r="O11539" s="146"/>
      <c r="P11539" s="146"/>
      <c r="Q11539" s="146"/>
      <c r="R11539" s="34"/>
      <c r="S11539" s="35"/>
      <c r="T11539" s="147"/>
    </row>
    <row r="11540">
      <c r="A11540" s="147"/>
      <c r="B11540" s="64"/>
      <c r="C11540" s="147" t="s">
        <v>217</v>
      </c>
      <c r="E11540" s="161"/>
      <c r="F11540" s="162"/>
      <c r="G11540" s="147"/>
      <c r="H11540" s="146"/>
      <c r="J11540" s="146"/>
      <c r="L11540" s="150"/>
      <c r="N11540" s="163"/>
      <c r="O11540" s="146"/>
      <c r="P11540" s="146"/>
      <c r="Q11540" s="146"/>
      <c r="R11540" s="34"/>
      <c r="S11540" s="35"/>
      <c r="T11540" s="147"/>
    </row>
    <row r="11541">
      <c r="A11541" s="147"/>
      <c r="B11541" s="64"/>
      <c r="C11541" s="147" t="s">
        <v>217</v>
      </c>
      <c r="E11541" s="161"/>
      <c r="F11541" s="162"/>
      <c r="G11541" s="147"/>
      <c r="H11541" s="146"/>
      <c r="J11541" s="146"/>
      <c r="L11541" s="150"/>
      <c r="N11541" s="163"/>
      <c r="O11541" s="146"/>
      <c r="P11541" s="146"/>
      <c r="Q11541" s="146"/>
      <c r="R11541" s="34"/>
      <c r="S11541" s="35"/>
      <c r="T11541" s="147"/>
    </row>
    <row r="11542">
      <c r="A11542" s="147"/>
      <c r="B11542" s="64"/>
      <c r="C11542" s="147" t="s">
        <v>217</v>
      </c>
      <c r="E11542" s="161"/>
      <c r="F11542" s="162"/>
      <c r="G11542" s="147"/>
      <c r="H11542" s="146"/>
      <c r="J11542" s="146"/>
      <c r="L11542" s="150"/>
      <c r="N11542" s="163"/>
      <c r="O11542" s="146"/>
      <c r="P11542" s="146"/>
      <c r="Q11542" s="146"/>
      <c r="R11542" s="34"/>
      <c r="S11542" s="35"/>
      <c r="T11542" s="147"/>
    </row>
    <row r="11543">
      <c r="A11543" s="147"/>
      <c r="B11543" s="64"/>
      <c r="C11543" s="147" t="s">
        <v>217</v>
      </c>
      <c r="E11543" s="161"/>
      <c r="F11543" s="162"/>
      <c r="G11543" s="147"/>
      <c r="H11543" s="146"/>
      <c r="J11543" s="146"/>
      <c r="L11543" s="150"/>
      <c r="N11543" s="163"/>
      <c r="O11543" s="146"/>
      <c r="P11543" s="146"/>
      <c r="Q11543" s="146"/>
      <c r="R11543" s="34"/>
      <c r="S11543" s="35"/>
      <c r="T11543" s="147"/>
    </row>
    <row r="11544">
      <c r="A11544" s="147"/>
      <c r="B11544" s="64"/>
      <c r="C11544" s="147" t="s">
        <v>217</v>
      </c>
      <c r="E11544" s="161"/>
      <c r="F11544" s="162"/>
      <c r="G11544" s="147"/>
      <c r="H11544" s="146"/>
      <c r="J11544" s="146"/>
      <c r="L11544" s="150"/>
      <c r="N11544" s="163"/>
      <c r="O11544" s="146"/>
      <c r="P11544" s="146"/>
      <c r="Q11544" s="146"/>
      <c r="R11544" s="34"/>
      <c r="S11544" s="35"/>
      <c r="T11544" s="147"/>
    </row>
    <row r="11545">
      <c r="A11545" s="147"/>
      <c r="B11545" s="64"/>
      <c r="C11545" s="147" t="s">
        <v>217</v>
      </c>
      <c r="E11545" s="161"/>
      <c r="F11545" s="162"/>
      <c r="G11545" s="147"/>
      <c r="H11545" s="146"/>
      <c r="J11545" s="146"/>
      <c r="L11545" s="150"/>
      <c r="N11545" s="163"/>
      <c r="O11545" s="146"/>
      <c r="P11545" s="146"/>
      <c r="Q11545" s="146"/>
      <c r="R11545" s="34"/>
      <c r="S11545" s="35"/>
      <c r="T11545" s="147"/>
    </row>
    <row r="11546">
      <c r="A11546" s="147"/>
      <c r="B11546" s="64"/>
      <c r="C11546" s="147" t="s">
        <v>217</v>
      </c>
      <c r="E11546" s="161"/>
      <c r="F11546" s="162"/>
      <c r="G11546" s="147"/>
      <c r="H11546" s="146"/>
      <c r="J11546" s="146"/>
      <c r="L11546" s="150"/>
      <c r="N11546" s="163"/>
      <c r="O11546" s="146"/>
      <c r="P11546" s="146"/>
      <c r="Q11546" s="146"/>
      <c r="R11546" s="34"/>
      <c r="S11546" s="35"/>
      <c r="T11546" s="147"/>
    </row>
    <row r="11547">
      <c r="A11547" s="147"/>
      <c r="B11547" s="64"/>
      <c r="C11547" s="147" t="s">
        <v>217</v>
      </c>
      <c r="E11547" s="161"/>
      <c r="F11547" s="162"/>
      <c r="G11547" s="147"/>
      <c r="H11547" s="146"/>
      <c r="J11547" s="146"/>
      <c r="L11547" s="150"/>
      <c r="N11547" s="163"/>
      <c r="O11547" s="146"/>
      <c r="P11547" s="146"/>
      <c r="Q11547" s="146"/>
      <c r="R11547" s="34"/>
      <c r="S11547" s="35"/>
      <c r="T11547" s="147"/>
    </row>
    <row r="11548">
      <c r="A11548" s="147"/>
      <c r="B11548" s="64"/>
      <c r="C11548" s="147" t="s">
        <v>217</v>
      </c>
      <c r="E11548" s="161"/>
      <c r="F11548" s="162"/>
      <c r="G11548" s="147"/>
      <c r="H11548" s="146"/>
      <c r="J11548" s="146"/>
      <c r="L11548" s="150"/>
      <c r="N11548" s="163"/>
      <c r="O11548" s="146"/>
      <c r="P11548" s="146"/>
      <c r="Q11548" s="146"/>
      <c r="R11548" s="34"/>
      <c r="S11548" s="35"/>
      <c r="T11548" s="147"/>
    </row>
    <row r="11549">
      <c r="A11549" s="147"/>
      <c r="B11549" s="64"/>
      <c r="C11549" s="147" t="s">
        <v>217</v>
      </c>
      <c r="E11549" s="161"/>
      <c r="F11549" s="162"/>
      <c r="G11549" s="147"/>
      <c r="H11549" s="146"/>
      <c r="J11549" s="146"/>
      <c r="L11549" s="150"/>
      <c r="N11549" s="163"/>
      <c r="O11549" s="146"/>
      <c r="P11549" s="146"/>
      <c r="Q11549" s="146"/>
      <c r="R11549" s="34"/>
      <c r="S11549" s="35"/>
      <c r="T11549" s="147"/>
    </row>
    <row r="11550">
      <c r="A11550" s="147"/>
      <c r="B11550" s="64"/>
      <c r="C11550" s="147" t="s">
        <v>217</v>
      </c>
      <c r="E11550" s="161"/>
      <c r="F11550" s="162"/>
      <c r="G11550" s="147"/>
      <c r="H11550" s="146"/>
      <c r="J11550" s="146"/>
      <c r="L11550" s="150"/>
      <c r="N11550" s="163"/>
      <c r="O11550" s="146"/>
      <c r="P11550" s="146"/>
      <c r="Q11550" s="146"/>
      <c r="R11550" s="34"/>
      <c r="S11550" s="35"/>
      <c r="T11550" s="147"/>
    </row>
    <row r="11551">
      <c r="A11551" s="147"/>
      <c r="B11551" s="64"/>
      <c r="C11551" s="147" t="s">
        <v>217</v>
      </c>
      <c r="E11551" s="161"/>
      <c r="F11551" s="162"/>
      <c r="G11551" s="147"/>
      <c r="H11551" s="146"/>
      <c r="J11551" s="146"/>
      <c r="L11551" s="150"/>
      <c r="N11551" s="163"/>
      <c r="O11551" s="146"/>
      <c r="P11551" s="146"/>
      <c r="Q11551" s="146"/>
      <c r="R11551" s="34"/>
      <c r="S11551" s="35"/>
      <c r="T11551" s="147"/>
    </row>
    <row r="11552">
      <c r="A11552" s="147"/>
      <c r="B11552" s="64"/>
      <c r="C11552" s="147" t="s">
        <v>217</v>
      </c>
      <c r="E11552" s="161"/>
      <c r="F11552" s="162"/>
      <c r="G11552" s="147"/>
      <c r="H11552" s="146"/>
      <c r="J11552" s="146"/>
      <c r="L11552" s="150"/>
      <c r="N11552" s="163"/>
      <c r="O11552" s="146"/>
      <c r="P11552" s="146"/>
      <c r="Q11552" s="146"/>
      <c r="R11552" s="34"/>
      <c r="S11552" s="35"/>
      <c r="T11552" s="147"/>
    </row>
    <row r="11553">
      <c r="A11553" s="147"/>
      <c r="B11553" s="64"/>
      <c r="C11553" s="147" t="s">
        <v>217</v>
      </c>
      <c r="E11553" s="161"/>
      <c r="F11553" s="162"/>
      <c r="G11553" s="147"/>
      <c r="H11553" s="146"/>
      <c r="J11553" s="146"/>
      <c r="L11553" s="150"/>
      <c r="N11553" s="163"/>
      <c r="O11553" s="146"/>
      <c r="P11553" s="146"/>
      <c r="Q11553" s="146"/>
      <c r="R11553" s="34"/>
      <c r="S11553" s="35"/>
      <c r="T11553" s="147"/>
    </row>
    <row r="11554">
      <c r="A11554" s="147"/>
      <c r="B11554" s="64"/>
      <c r="C11554" s="147" t="s">
        <v>217</v>
      </c>
      <c r="E11554" s="161"/>
      <c r="F11554" s="162"/>
      <c r="G11554" s="147"/>
      <c r="H11554" s="146"/>
      <c r="J11554" s="146"/>
      <c r="L11554" s="150"/>
      <c r="N11554" s="163"/>
      <c r="O11554" s="146"/>
      <c r="P11554" s="146"/>
      <c r="Q11554" s="146"/>
      <c r="R11554" s="34"/>
      <c r="S11554" s="35"/>
      <c r="T11554" s="147"/>
    </row>
    <row r="11555">
      <c r="A11555" s="147"/>
      <c r="B11555" s="64"/>
      <c r="C11555" s="147" t="s">
        <v>217</v>
      </c>
      <c r="E11555" s="161"/>
      <c r="F11555" s="162"/>
      <c r="G11555" s="147"/>
      <c r="H11555" s="146"/>
      <c r="J11555" s="146"/>
      <c r="L11555" s="150"/>
      <c r="N11555" s="163"/>
      <c r="O11555" s="146"/>
      <c r="P11555" s="146"/>
      <c r="Q11555" s="146"/>
      <c r="R11555" s="34"/>
      <c r="S11555" s="35"/>
      <c r="T11555" s="147"/>
    </row>
    <row r="11556">
      <c r="A11556" s="147"/>
      <c r="B11556" s="64"/>
      <c r="C11556" s="147" t="s">
        <v>217</v>
      </c>
      <c r="E11556" s="161"/>
      <c r="F11556" s="162"/>
      <c r="G11556" s="147"/>
      <c r="H11556" s="146"/>
      <c r="J11556" s="146"/>
      <c r="L11556" s="150"/>
      <c r="N11556" s="163"/>
      <c r="O11556" s="146"/>
      <c r="P11556" s="146"/>
      <c r="Q11556" s="146"/>
      <c r="R11556" s="34"/>
      <c r="S11556" s="35"/>
      <c r="T11556" s="147"/>
    </row>
    <row r="11557">
      <c r="A11557" s="147"/>
      <c r="B11557" s="64"/>
      <c r="C11557" s="147" t="s">
        <v>217</v>
      </c>
      <c r="E11557" s="161"/>
      <c r="F11557" s="162"/>
      <c r="G11557" s="147"/>
      <c r="H11557" s="146"/>
      <c r="J11557" s="146"/>
      <c r="L11557" s="150"/>
      <c r="N11557" s="163"/>
      <c r="O11557" s="146"/>
      <c r="P11557" s="146"/>
      <c r="Q11557" s="146"/>
      <c r="R11557" s="34"/>
      <c r="S11557" s="35"/>
      <c r="T11557" s="147"/>
    </row>
    <row r="11558">
      <c r="A11558" s="147"/>
      <c r="B11558" s="64"/>
      <c r="C11558" s="147" t="s">
        <v>217</v>
      </c>
      <c r="E11558" s="161"/>
      <c r="F11558" s="162"/>
      <c r="G11558" s="147"/>
      <c r="H11558" s="146"/>
      <c r="J11558" s="146"/>
      <c r="L11558" s="150"/>
      <c r="N11558" s="163"/>
      <c r="O11558" s="146"/>
      <c r="P11558" s="146"/>
      <c r="Q11558" s="146"/>
      <c r="R11558" s="34"/>
      <c r="S11558" s="35"/>
      <c r="T11558" s="147"/>
    </row>
    <row r="11559">
      <c r="A11559" s="147"/>
      <c r="B11559" s="64"/>
      <c r="C11559" s="147" t="s">
        <v>217</v>
      </c>
      <c r="E11559" s="161"/>
      <c r="F11559" s="162"/>
      <c r="G11559" s="147"/>
      <c r="H11559" s="146"/>
      <c r="J11559" s="146"/>
      <c r="L11559" s="150"/>
      <c r="N11559" s="163"/>
      <c r="O11559" s="146"/>
      <c r="P11559" s="146"/>
      <c r="Q11559" s="146"/>
      <c r="R11559" s="34"/>
      <c r="S11559" s="35"/>
      <c r="T11559" s="147"/>
    </row>
    <row r="11560">
      <c r="A11560" s="147"/>
      <c r="B11560" s="64"/>
      <c r="C11560" s="147" t="s">
        <v>217</v>
      </c>
      <c r="E11560" s="161"/>
      <c r="F11560" s="162"/>
      <c r="G11560" s="147"/>
      <c r="H11560" s="146"/>
      <c r="J11560" s="146"/>
      <c r="L11560" s="150"/>
      <c r="N11560" s="163"/>
      <c r="O11560" s="146"/>
      <c r="P11560" s="146"/>
      <c r="Q11560" s="146"/>
      <c r="R11560" s="34"/>
      <c r="S11560" s="35"/>
      <c r="T11560" s="147"/>
    </row>
    <row r="11561">
      <c r="A11561" s="147"/>
      <c r="B11561" s="64"/>
      <c r="C11561" s="147" t="s">
        <v>217</v>
      </c>
      <c r="E11561" s="161"/>
      <c r="F11561" s="162"/>
      <c r="G11561" s="147"/>
      <c r="H11561" s="146"/>
      <c r="J11561" s="146"/>
      <c r="L11561" s="150"/>
      <c r="N11561" s="163"/>
      <c r="O11561" s="146"/>
      <c r="P11561" s="146"/>
      <c r="Q11561" s="146"/>
      <c r="R11561" s="34"/>
      <c r="S11561" s="35"/>
      <c r="T11561" s="147"/>
    </row>
    <row r="11562">
      <c r="A11562" s="147"/>
      <c r="B11562" s="64"/>
      <c r="C11562" s="147" t="s">
        <v>217</v>
      </c>
      <c r="E11562" s="161"/>
      <c r="F11562" s="162"/>
      <c r="G11562" s="147"/>
      <c r="H11562" s="146"/>
      <c r="J11562" s="146"/>
      <c r="L11562" s="150"/>
      <c r="N11562" s="163"/>
      <c r="O11562" s="146"/>
      <c r="P11562" s="146"/>
      <c r="Q11562" s="146"/>
      <c r="R11562" s="34"/>
      <c r="S11562" s="35"/>
      <c r="T11562" s="147"/>
    </row>
    <row r="11563">
      <c r="A11563" s="147"/>
      <c r="B11563" s="64"/>
      <c r="C11563" s="147" t="s">
        <v>217</v>
      </c>
      <c r="E11563" s="161"/>
      <c r="F11563" s="162"/>
      <c r="G11563" s="147"/>
      <c r="H11563" s="146"/>
      <c r="J11563" s="146"/>
      <c r="L11563" s="150"/>
      <c r="N11563" s="163"/>
      <c r="O11563" s="146"/>
      <c r="P11563" s="146"/>
      <c r="Q11563" s="146"/>
      <c r="R11563" s="34"/>
      <c r="S11563" s="35"/>
      <c r="T11563" s="147"/>
    </row>
    <row r="11564">
      <c r="A11564" s="147"/>
      <c r="B11564" s="64"/>
      <c r="C11564" s="147" t="s">
        <v>217</v>
      </c>
      <c r="E11564" s="161"/>
      <c r="F11564" s="162"/>
      <c r="G11564" s="147"/>
      <c r="H11564" s="146"/>
      <c r="J11564" s="146"/>
      <c r="L11564" s="150"/>
      <c r="N11564" s="163"/>
      <c r="O11564" s="146"/>
      <c r="P11564" s="146"/>
      <c r="Q11564" s="146"/>
      <c r="R11564" s="34"/>
      <c r="S11564" s="35"/>
      <c r="T11564" s="147"/>
    </row>
    <row r="11565">
      <c r="A11565" s="147"/>
      <c r="B11565" s="64"/>
      <c r="C11565" s="147" t="s">
        <v>217</v>
      </c>
      <c r="E11565" s="161"/>
      <c r="F11565" s="162"/>
      <c r="G11565" s="147"/>
      <c r="H11565" s="146"/>
      <c r="J11565" s="146"/>
      <c r="L11565" s="150"/>
      <c r="N11565" s="163"/>
      <c r="O11565" s="146"/>
      <c r="P11565" s="146"/>
      <c r="Q11565" s="146"/>
      <c r="R11565" s="34"/>
      <c r="S11565" s="35"/>
      <c r="T11565" s="147"/>
    </row>
    <row r="11566">
      <c r="A11566" s="147"/>
      <c r="B11566" s="64"/>
      <c r="C11566" s="147" t="s">
        <v>217</v>
      </c>
      <c r="E11566" s="161"/>
      <c r="F11566" s="162"/>
      <c r="G11566" s="147"/>
      <c r="H11566" s="146"/>
      <c r="J11566" s="146"/>
      <c r="L11566" s="150"/>
      <c r="N11566" s="163"/>
      <c r="O11566" s="146"/>
      <c r="P11566" s="146"/>
      <c r="Q11566" s="146"/>
      <c r="R11566" s="34"/>
      <c r="S11566" s="35"/>
      <c r="T11566" s="147"/>
    </row>
    <row r="11567">
      <c r="A11567" s="147"/>
      <c r="B11567" s="64"/>
      <c r="C11567" s="147" t="s">
        <v>217</v>
      </c>
      <c r="E11567" s="161"/>
      <c r="F11567" s="162"/>
      <c r="G11567" s="147"/>
      <c r="H11567" s="146"/>
      <c r="J11567" s="146"/>
      <c r="L11567" s="150"/>
      <c r="N11567" s="163"/>
      <c r="O11567" s="146"/>
      <c r="P11567" s="146"/>
      <c r="Q11567" s="146"/>
      <c r="R11567" s="34"/>
      <c r="S11567" s="35"/>
      <c r="T11567" s="147"/>
    </row>
    <row r="11568">
      <c r="A11568" s="147"/>
      <c r="B11568" s="64"/>
      <c r="C11568" s="147" t="s">
        <v>217</v>
      </c>
      <c r="E11568" s="161"/>
      <c r="F11568" s="162"/>
      <c r="G11568" s="147"/>
      <c r="H11568" s="146"/>
      <c r="J11568" s="146"/>
      <c r="L11568" s="150"/>
      <c r="N11568" s="163"/>
      <c r="O11568" s="146"/>
      <c r="P11568" s="146"/>
      <c r="Q11568" s="146"/>
      <c r="R11568" s="34"/>
      <c r="S11568" s="35"/>
      <c r="T11568" s="147"/>
    </row>
    <row r="11569">
      <c r="A11569" s="147"/>
      <c r="B11569" s="64"/>
      <c r="C11569" s="147" t="s">
        <v>217</v>
      </c>
      <c r="E11569" s="161"/>
      <c r="F11569" s="162"/>
      <c r="G11569" s="147"/>
      <c r="H11569" s="146"/>
      <c r="J11569" s="146"/>
      <c r="L11569" s="150"/>
      <c r="N11569" s="163"/>
      <c r="O11569" s="146"/>
      <c r="P11569" s="146"/>
      <c r="Q11569" s="146"/>
      <c r="R11569" s="34"/>
      <c r="S11569" s="35"/>
      <c r="T11569" s="147"/>
    </row>
    <row r="11570">
      <c r="A11570" s="147"/>
      <c r="B11570" s="64"/>
      <c r="C11570" s="147" t="s">
        <v>217</v>
      </c>
      <c r="E11570" s="161"/>
      <c r="F11570" s="162"/>
      <c r="G11570" s="147"/>
      <c r="H11570" s="146"/>
      <c r="J11570" s="146"/>
      <c r="L11570" s="150"/>
      <c r="N11570" s="163"/>
      <c r="O11570" s="146"/>
      <c r="P11570" s="146"/>
      <c r="Q11570" s="146"/>
      <c r="R11570" s="34"/>
      <c r="S11570" s="35"/>
      <c r="T11570" s="147"/>
    </row>
    <row r="11571">
      <c r="A11571" s="147"/>
      <c r="B11571" s="64"/>
      <c r="C11571" s="147" t="s">
        <v>217</v>
      </c>
      <c r="E11571" s="161"/>
      <c r="F11571" s="162"/>
      <c r="G11571" s="147"/>
      <c r="H11571" s="146"/>
      <c r="J11571" s="146"/>
      <c r="L11571" s="150"/>
      <c r="N11571" s="163"/>
      <c r="O11571" s="146"/>
      <c r="P11571" s="146"/>
      <c r="Q11571" s="146"/>
      <c r="R11571" s="34"/>
      <c r="S11571" s="35"/>
      <c r="T11571" s="147"/>
    </row>
    <row r="11572">
      <c r="A11572" s="147"/>
      <c r="B11572" s="64"/>
      <c r="C11572" s="147" t="s">
        <v>217</v>
      </c>
      <c r="E11572" s="161"/>
      <c r="F11572" s="162"/>
      <c r="G11572" s="147"/>
      <c r="H11572" s="146"/>
      <c r="J11572" s="146"/>
      <c r="L11572" s="150"/>
      <c r="N11572" s="163"/>
      <c r="O11572" s="146"/>
      <c r="P11572" s="146"/>
      <c r="Q11572" s="146"/>
      <c r="R11572" s="34"/>
      <c r="S11572" s="35"/>
      <c r="T11572" s="147"/>
    </row>
    <row r="11573">
      <c r="A11573" s="147"/>
      <c r="B11573" s="64"/>
      <c r="C11573" s="147" t="s">
        <v>217</v>
      </c>
      <c r="E11573" s="161"/>
      <c r="F11573" s="162"/>
      <c r="G11573" s="147"/>
      <c r="H11573" s="146"/>
      <c r="J11573" s="146"/>
      <c r="L11573" s="150"/>
      <c r="N11573" s="163"/>
      <c r="O11573" s="146"/>
      <c r="P11573" s="146"/>
      <c r="Q11573" s="146"/>
      <c r="R11573" s="34"/>
      <c r="S11573" s="35"/>
      <c r="T11573" s="147"/>
    </row>
    <row r="11574">
      <c r="A11574" s="147"/>
      <c r="B11574" s="64"/>
      <c r="C11574" s="147" t="s">
        <v>217</v>
      </c>
      <c r="E11574" s="161"/>
      <c r="F11574" s="162"/>
      <c r="G11574" s="147"/>
      <c r="H11574" s="146"/>
      <c r="J11574" s="146"/>
      <c r="L11574" s="150"/>
      <c r="N11574" s="163"/>
      <c r="O11574" s="146"/>
      <c r="P11574" s="146"/>
      <c r="Q11574" s="146"/>
      <c r="R11574" s="34"/>
      <c r="S11574" s="35"/>
      <c r="T11574" s="147"/>
    </row>
    <row r="11575">
      <c r="A11575" s="147"/>
      <c r="B11575" s="64"/>
      <c r="C11575" s="147" t="s">
        <v>217</v>
      </c>
      <c r="E11575" s="161"/>
      <c r="F11575" s="162"/>
      <c r="G11575" s="147"/>
      <c r="H11575" s="146"/>
      <c r="J11575" s="146"/>
      <c r="L11575" s="150"/>
      <c r="N11575" s="163"/>
      <c r="O11575" s="146"/>
      <c r="P11575" s="146"/>
      <c r="Q11575" s="146"/>
      <c r="R11575" s="34"/>
      <c r="S11575" s="35"/>
      <c r="T11575" s="147"/>
    </row>
    <row r="11576">
      <c r="A11576" s="147"/>
      <c r="B11576" s="64"/>
      <c r="C11576" s="147" t="s">
        <v>217</v>
      </c>
      <c r="E11576" s="161"/>
      <c r="F11576" s="162"/>
      <c r="G11576" s="147"/>
      <c r="H11576" s="146"/>
      <c r="J11576" s="146"/>
      <c r="L11576" s="150"/>
      <c r="N11576" s="163"/>
      <c r="O11576" s="146"/>
      <c r="P11576" s="146"/>
      <c r="Q11576" s="146"/>
      <c r="R11576" s="34"/>
      <c r="S11576" s="35"/>
      <c r="T11576" s="147"/>
    </row>
    <row r="11577">
      <c r="A11577" s="147"/>
      <c r="B11577" s="64"/>
      <c r="C11577" s="147" t="s">
        <v>217</v>
      </c>
      <c r="E11577" s="161"/>
      <c r="F11577" s="162"/>
      <c r="G11577" s="147"/>
      <c r="H11577" s="146"/>
      <c r="J11577" s="146"/>
      <c r="L11577" s="150"/>
      <c r="N11577" s="163"/>
      <c r="O11577" s="146"/>
      <c r="P11577" s="146"/>
      <c r="Q11577" s="146"/>
      <c r="R11577" s="34"/>
      <c r="S11577" s="35"/>
      <c r="T11577" s="147"/>
    </row>
    <row r="11578">
      <c r="A11578" s="147"/>
      <c r="B11578" s="64"/>
      <c r="C11578" s="147" t="s">
        <v>217</v>
      </c>
      <c r="E11578" s="161"/>
      <c r="F11578" s="162"/>
      <c r="G11578" s="147"/>
      <c r="H11578" s="146"/>
      <c r="J11578" s="146"/>
      <c r="L11578" s="150"/>
      <c r="N11578" s="163"/>
      <c r="O11578" s="146"/>
      <c r="P11578" s="146"/>
      <c r="Q11578" s="146"/>
      <c r="R11578" s="34"/>
      <c r="S11578" s="35"/>
      <c r="T11578" s="147"/>
    </row>
    <row r="11579">
      <c r="A11579" s="147"/>
      <c r="B11579" s="64"/>
      <c r="C11579" s="147" t="s">
        <v>217</v>
      </c>
      <c r="E11579" s="161"/>
      <c r="F11579" s="162"/>
      <c r="G11579" s="147"/>
      <c r="H11579" s="146"/>
      <c r="J11579" s="146"/>
      <c r="L11579" s="150"/>
      <c r="N11579" s="163"/>
      <c r="O11579" s="146"/>
      <c r="P11579" s="146"/>
      <c r="Q11579" s="146"/>
      <c r="R11579" s="34"/>
      <c r="S11579" s="35"/>
      <c r="T11579" s="147"/>
    </row>
    <row r="11580">
      <c r="A11580" s="147"/>
      <c r="B11580" s="64"/>
      <c r="C11580" s="147" t="s">
        <v>217</v>
      </c>
      <c r="E11580" s="161"/>
      <c r="F11580" s="162"/>
      <c r="G11580" s="147"/>
      <c r="H11580" s="146"/>
      <c r="J11580" s="146"/>
      <c r="L11580" s="150"/>
      <c r="N11580" s="163"/>
      <c r="O11580" s="146"/>
      <c r="P11580" s="146"/>
      <c r="Q11580" s="146"/>
      <c r="R11580" s="34"/>
      <c r="S11580" s="35"/>
      <c r="T11580" s="147"/>
    </row>
    <row r="11581">
      <c r="A11581" s="147"/>
      <c r="B11581" s="64"/>
      <c r="C11581" s="147" t="s">
        <v>217</v>
      </c>
      <c r="E11581" s="161"/>
      <c r="F11581" s="162"/>
      <c r="G11581" s="147"/>
      <c r="H11581" s="146"/>
      <c r="J11581" s="146"/>
      <c r="L11581" s="150"/>
      <c r="N11581" s="163"/>
      <c r="O11581" s="146"/>
      <c r="P11581" s="146"/>
      <c r="Q11581" s="146"/>
      <c r="R11581" s="34"/>
      <c r="S11581" s="35"/>
      <c r="T11581" s="147"/>
    </row>
    <row r="11582">
      <c r="A11582" s="147"/>
      <c r="B11582" s="64"/>
      <c r="C11582" s="147" t="s">
        <v>217</v>
      </c>
      <c r="E11582" s="161"/>
      <c r="F11582" s="162"/>
      <c r="G11582" s="147"/>
      <c r="H11582" s="146"/>
      <c r="J11582" s="146"/>
      <c r="L11582" s="150"/>
      <c r="N11582" s="163"/>
      <c r="O11582" s="146"/>
      <c r="P11582" s="146"/>
      <c r="Q11582" s="146"/>
      <c r="R11582" s="34"/>
      <c r="S11582" s="35"/>
      <c r="T11582" s="147"/>
    </row>
    <row r="11583">
      <c r="A11583" s="147"/>
      <c r="B11583" s="64"/>
      <c r="C11583" s="147" t="s">
        <v>217</v>
      </c>
      <c r="E11583" s="161"/>
      <c r="F11583" s="162"/>
      <c r="G11583" s="147"/>
      <c r="H11583" s="146"/>
      <c r="J11583" s="146"/>
      <c r="L11583" s="150"/>
      <c r="N11583" s="163"/>
      <c r="O11583" s="146"/>
      <c r="P11583" s="146"/>
      <c r="Q11583" s="146"/>
      <c r="R11583" s="34"/>
      <c r="S11583" s="35"/>
      <c r="T11583" s="147"/>
    </row>
    <row r="11584">
      <c r="A11584" s="147"/>
      <c r="B11584" s="64"/>
      <c r="C11584" s="147" t="s">
        <v>217</v>
      </c>
      <c r="E11584" s="161"/>
      <c r="F11584" s="162"/>
      <c r="G11584" s="147"/>
      <c r="H11584" s="146"/>
      <c r="J11584" s="146"/>
      <c r="L11584" s="150"/>
      <c r="N11584" s="163"/>
      <c r="O11584" s="146"/>
      <c r="P11584" s="146"/>
      <c r="Q11584" s="146"/>
      <c r="R11584" s="34"/>
      <c r="S11584" s="35"/>
      <c r="T11584" s="147"/>
    </row>
    <row r="11585">
      <c r="A11585" s="147"/>
      <c r="B11585" s="64"/>
      <c r="C11585" s="147" t="s">
        <v>217</v>
      </c>
      <c r="E11585" s="161"/>
      <c r="F11585" s="162"/>
      <c r="G11585" s="147"/>
      <c r="H11585" s="146"/>
      <c r="J11585" s="146"/>
      <c r="L11585" s="150"/>
      <c r="N11585" s="163"/>
      <c r="O11585" s="146"/>
      <c r="P11585" s="146"/>
      <c r="Q11585" s="146"/>
      <c r="R11585" s="34"/>
      <c r="S11585" s="35"/>
      <c r="T11585" s="147"/>
    </row>
    <row r="11586">
      <c r="A11586" s="147"/>
      <c r="B11586" s="64"/>
      <c r="C11586" s="147" t="s">
        <v>217</v>
      </c>
      <c r="E11586" s="161"/>
      <c r="F11586" s="162"/>
      <c r="G11586" s="147"/>
      <c r="H11586" s="146"/>
      <c r="J11586" s="146"/>
      <c r="L11586" s="150"/>
      <c r="N11586" s="163"/>
      <c r="O11586" s="146"/>
      <c r="P11586" s="146"/>
      <c r="Q11586" s="146"/>
      <c r="R11586" s="34"/>
      <c r="S11586" s="35"/>
      <c r="T11586" s="147"/>
    </row>
    <row r="11587">
      <c r="A11587" s="147"/>
      <c r="B11587" s="64"/>
      <c r="C11587" s="147" t="s">
        <v>217</v>
      </c>
      <c r="E11587" s="161"/>
      <c r="F11587" s="162"/>
      <c r="G11587" s="147"/>
      <c r="H11587" s="146"/>
      <c r="J11587" s="146"/>
      <c r="L11587" s="150"/>
      <c r="N11587" s="163"/>
      <c r="O11587" s="146"/>
      <c r="P11587" s="146"/>
      <c r="Q11587" s="146"/>
      <c r="R11587" s="34"/>
      <c r="S11587" s="35"/>
      <c r="T11587" s="147"/>
    </row>
    <row r="11588">
      <c r="A11588" s="147"/>
      <c r="B11588" s="64"/>
      <c r="C11588" s="147" t="s">
        <v>217</v>
      </c>
      <c r="E11588" s="161"/>
      <c r="F11588" s="162"/>
      <c r="G11588" s="147"/>
      <c r="H11588" s="146"/>
      <c r="J11588" s="146"/>
      <c r="L11588" s="150"/>
      <c r="N11588" s="163"/>
      <c r="O11588" s="146"/>
      <c r="P11588" s="146"/>
      <c r="Q11588" s="146"/>
      <c r="R11588" s="34"/>
      <c r="S11588" s="35"/>
      <c r="T11588" s="147"/>
    </row>
    <row r="11589">
      <c r="A11589" s="147"/>
      <c r="B11589" s="64"/>
      <c r="C11589" s="147" t="s">
        <v>217</v>
      </c>
      <c r="E11589" s="161"/>
      <c r="F11589" s="162"/>
      <c r="G11589" s="147"/>
      <c r="H11589" s="146"/>
      <c r="J11589" s="146"/>
      <c r="L11589" s="150"/>
      <c r="N11589" s="163"/>
      <c r="O11589" s="146"/>
      <c r="P11589" s="146"/>
      <c r="Q11589" s="146"/>
      <c r="R11589" s="34"/>
      <c r="S11589" s="35"/>
      <c r="T11589" s="147"/>
    </row>
    <row r="11590">
      <c r="A11590" s="147"/>
      <c r="B11590" s="64"/>
      <c r="C11590" s="147" t="s">
        <v>217</v>
      </c>
      <c r="E11590" s="161"/>
      <c r="F11590" s="162"/>
      <c r="G11590" s="147"/>
      <c r="H11590" s="146"/>
      <c r="J11590" s="146"/>
      <c r="L11590" s="150"/>
      <c r="N11590" s="163"/>
      <c r="O11590" s="146"/>
      <c r="P11590" s="146"/>
      <c r="Q11590" s="146"/>
      <c r="R11590" s="34"/>
      <c r="S11590" s="35"/>
      <c r="T11590" s="147"/>
    </row>
    <row r="11591">
      <c r="A11591" s="147"/>
      <c r="B11591" s="64"/>
      <c r="C11591" s="147" t="s">
        <v>217</v>
      </c>
      <c r="E11591" s="161"/>
      <c r="F11591" s="162"/>
      <c r="G11591" s="147"/>
      <c r="H11591" s="146"/>
      <c r="J11591" s="146"/>
      <c r="L11591" s="150"/>
      <c r="N11591" s="163"/>
      <c r="O11591" s="146"/>
      <c r="P11591" s="146"/>
      <c r="Q11591" s="146"/>
      <c r="R11591" s="34"/>
      <c r="S11591" s="35"/>
      <c r="T11591" s="147"/>
    </row>
    <row r="11592">
      <c r="A11592" s="147"/>
      <c r="B11592" s="64"/>
      <c r="C11592" s="147" t="s">
        <v>217</v>
      </c>
      <c r="E11592" s="161"/>
      <c r="F11592" s="162"/>
      <c r="G11592" s="147"/>
      <c r="H11592" s="146"/>
      <c r="J11592" s="146"/>
      <c r="L11592" s="150"/>
      <c r="N11592" s="163"/>
      <c r="O11592" s="146"/>
      <c r="P11592" s="146"/>
      <c r="Q11592" s="146"/>
      <c r="R11592" s="34"/>
      <c r="S11592" s="35"/>
      <c r="T11592" s="147"/>
    </row>
    <row r="11593">
      <c r="A11593" s="147"/>
      <c r="B11593" s="64"/>
      <c r="C11593" s="147" t="s">
        <v>217</v>
      </c>
      <c r="E11593" s="161"/>
      <c r="F11593" s="162"/>
      <c r="G11593" s="147"/>
      <c r="H11593" s="146"/>
      <c r="J11593" s="146"/>
      <c r="L11593" s="150"/>
      <c r="N11593" s="163"/>
      <c r="O11593" s="146"/>
      <c r="P11593" s="146"/>
      <c r="Q11593" s="146"/>
      <c r="R11593" s="34"/>
      <c r="S11593" s="35"/>
      <c r="T11593" s="147"/>
    </row>
    <row r="11594">
      <c r="A11594" s="147"/>
      <c r="B11594" s="64"/>
      <c r="C11594" s="147" t="s">
        <v>217</v>
      </c>
      <c r="E11594" s="161"/>
      <c r="F11594" s="162"/>
      <c r="G11594" s="147"/>
      <c r="H11594" s="146"/>
      <c r="J11594" s="146"/>
      <c r="L11594" s="150"/>
      <c r="N11594" s="163"/>
      <c r="O11594" s="146"/>
      <c r="P11594" s="146"/>
      <c r="Q11594" s="146"/>
      <c r="R11594" s="34"/>
      <c r="S11594" s="35"/>
      <c r="T11594" s="147"/>
    </row>
    <row r="11595">
      <c r="A11595" s="147"/>
      <c r="B11595" s="64"/>
      <c r="C11595" s="147" t="s">
        <v>217</v>
      </c>
      <c r="E11595" s="161"/>
      <c r="F11595" s="162"/>
      <c r="G11595" s="147"/>
      <c r="H11595" s="146"/>
      <c r="J11595" s="146"/>
      <c r="L11595" s="150"/>
      <c r="N11595" s="163"/>
      <c r="O11595" s="146"/>
      <c r="P11595" s="146"/>
      <c r="Q11595" s="146"/>
      <c r="R11595" s="34"/>
      <c r="S11595" s="35"/>
      <c r="T11595" s="147"/>
    </row>
    <row r="11596">
      <c r="A11596" s="147"/>
      <c r="B11596" s="64"/>
      <c r="C11596" s="147" t="s">
        <v>217</v>
      </c>
      <c r="E11596" s="161"/>
      <c r="F11596" s="162"/>
      <c r="G11596" s="147"/>
      <c r="H11596" s="146"/>
      <c r="J11596" s="146"/>
      <c r="L11596" s="150"/>
      <c r="N11596" s="163"/>
      <c r="O11596" s="146"/>
      <c r="P11596" s="146"/>
      <c r="Q11596" s="146"/>
      <c r="R11596" s="34"/>
      <c r="S11596" s="35"/>
      <c r="T11596" s="147"/>
    </row>
    <row r="11597">
      <c r="A11597" s="147"/>
      <c r="B11597" s="64"/>
      <c r="C11597" s="147" t="s">
        <v>217</v>
      </c>
      <c r="E11597" s="161"/>
      <c r="F11597" s="162"/>
      <c r="G11597" s="147"/>
      <c r="H11597" s="146"/>
      <c r="J11597" s="146"/>
      <c r="L11597" s="150"/>
      <c r="N11597" s="163"/>
      <c r="O11597" s="146"/>
      <c r="P11597" s="146"/>
      <c r="Q11597" s="146"/>
      <c r="R11597" s="34"/>
      <c r="S11597" s="35"/>
      <c r="T11597" s="147"/>
    </row>
    <row r="11598">
      <c r="A11598" s="147"/>
      <c r="B11598" s="64"/>
      <c r="C11598" s="147" t="s">
        <v>217</v>
      </c>
      <c r="E11598" s="161"/>
      <c r="F11598" s="162"/>
      <c r="G11598" s="147"/>
      <c r="H11598" s="146"/>
      <c r="J11598" s="146"/>
      <c r="L11598" s="150"/>
      <c r="N11598" s="163"/>
      <c r="O11598" s="146"/>
      <c r="P11598" s="146"/>
      <c r="Q11598" s="146"/>
      <c r="R11598" s="34"/>
      <c r="S11598" s="35"/>
      <c r="T11598" s="147"/>
    </row>
    <row r="11599">
      <c r="A11599" s="147"/>
      <c r="B11599" s="64"/>
      <c r="C11599" s="147" t="s">
        <v>217</v>
      </c>
      <c r="E11599" s="161"/>
      <c r="F11599" s="162"/>
      <c r="G11599" s="147"/>
      <c r="H11599" s="146"/>
      <c r="J11599" s="146"/>
      <c r="L11599" s="150"/>
      <c r="N11599" s="163"/>
      <c r="O11599" s="146"/>
      <c r="P11599" s="146"/>
      <c r="Q11599" s="146"/>
      <c r="R11599" s="34"/>
      <c r="S11599" s="35"/>
      <c r="T11599" s="147"/>
    </row>
    <row r="11600">
      <c r="A11600" s="147"/>
      <c r="B11600" s="64"/>
      <c r="C11600" s="147" t="s">
        <v>217</v>
      </c>
      <c r="E11600" s="161"/>
      <c r="F11600" s="162"/>
      <c r="G11600" s="147"/>
      <c r="H11600" s="146"/>
      <c r="J11600" s="146"/>
      <c r="L11600" s="150"/>
      <c r="N11600" s="163"/>
      <c r="O11600" s="146"/>
      <c r="P11600" s="146"/>
      <c r="Q11600" s="146"/>
      <c r="R11600" s="34"/>
      <c r="S11600" s="35"/>
      <c r="T11600" s="147"/>
    </row>
    <row r="11601">
      <c r="A11601" s="147"/>
      <c r="B11601" s="64"/>
      <c r="C11601" s="147" t="s">
        <v>217</v>
      </c>
      <c r="E11601" s="161"/>
      <c r="F11601" s="162"/>
      <c r="G11601" s="147"/>
      <c r="H11601" s="146"/>
      <c r="J11601" s="146"/>
      <c r="L11601" s="150"/>
      <c r="N11601" s="163"/>
      <c r="O11601" s="146"/>
      <c r="P11601" s="146"/>
      <c r="Q11601" s="146"/>
      <c r="R11601" s="34"/>
      <c r="S11601" s="35"/>
      <c r="T11601" s="147"/>
    </row>
    <row r="11602">
      <c r="A11602" s="147"/>
      <c r="B11602" s="64"/>
      <c r="C11602" s="147" t="s">
        <v>217</v>
      </c>
      <c r="E11602" s="161"/>
      <c r="F11602" s="162"/>
      <c r="G11602" s="147"/>
      <c r="H11602" s="146"/>
      <c r="J11602" s="146"/>
      <c r="L11602" s="150"/>
      <c r="N11602" s="163"/>
      <c r="O11602" s="146"/>
      <c r="P11602" s="146"/>
      <c r="Q11602" s="146"/>
      <c r="R11602" s="34"/>
      <c r="S11602" s="35"/>
      <c r="T11602" s="147"/>
    </row>
    <row r="11603">
      <c r="A11603" s="147"/>
      <c r="B11603" s="64"/>
      <c r="C11603" s="147" t="s">
        <v>217</v>
      </c>
      <c r="E11603" s="161"/>
      <c r="F11603" s="162"/>
      <c r="G11603" s="147"/>
      <c r="H11603" s="146"/>
      <c r="J11603" s="146"/>
      <c r="L11603" s="150"/>
      <c r="N11603" s="163"/>
      <c r="O11603" s="146"/>
      <c r="P11603" s="146"/>
      <c r="Q11603" s="146"/>
      <c r="R11603" s="34"/>
      <c r="S11603" s="35"/>
      <c r="T11603" s="147"/>
    </row>
    <row r="11604">
      <c r="A11604" s="147"/>
      <c r="B11604" s="64"/>
      <c r="C11604" s="147" t="s">
        <v>217</v>
      </c>
      <c r="E11604" s="161"/>
      <c r="F11604" s="162"/>
      <c r="G11604" s="147"/>
      <c r="H11604" s="146"/>
      <c r="J11604" s="146"/>
      <c r="L11604" s="150"/>
      <c r="N11604" s="163"/>
      <c r="O11604" s="146"/>
      <c r="P11604" s="146"/>
      <c r="Q11604" s="146"/>
      <c r="R11604" s="34"/>
      <c r="S11604" s="35"/>
      <c r="T11604" s="147"/>
    </row>
    <row r="11605">
      <c r="A11605" s="147"/>
      <c r="B11605" s="64"/>
      <c r="C11605" s="147" t="s">
        <v>217</v>
      </c>
      <c r="E11605" s="161"/>
      <c r="F11605" s="162"/>
      <c r="G11605" s="147"/>
      <c r="H11605" s="146"/>
      <c r="J11605" s="146"/>
      <c r="L11605" s="150"/>
      <c r="N11605" s="163"/>
      <c r="O11605" s="146"/>
      <c r="P11605" s="146"/>
      <c r="Q11605" s="146"/>
      <c r="R11605" s="34"/>
      <c r="S11605" s="35"/>
      <c r="T11605" s="147"/>
    </row>
    <row r="11606">
      <c r="A11606" s="147"/>
      <c r="B11606" s="64"/>
      <c r="C11606" s="147" t="s">
        <v>217</v>
      </c>
      <c r="E11606" s="161"/>
      <c r="F11606" s="162"/>
      <c r="G11606" s="147"/>
      <c r="H11606" s="146"/>
      <c r="J11606" s="146"/>
      <c r="L11606" s="150"/>
      <c r="N11606" s="163"/>
      <c r="O11606" s="146"/>
      <c r="P11606" s="146"/>
      <c r="Q11606" s="146"/>
      <c r="R11606" s="34"/>
      <c r="S11606" s="35"/>
      <c r="T11606" s="147"/>
    </row>
    <row r="11607">
      <c r="A11607" s="147"/>
      <c r="B11607" s="64"/>
      <c r="C11607" s="147" t="s">
        <v>217</v>
      </c>
      <c r="E11607" s="161"/>
      <c r="F11607" s="162"/>
      <c r="G11607" s="147"/>
      <c r="H11607" s="146"/>
      <c r="J11607" s="146"/>
      <c r="L11607" s="150"/>
      <c r="N11607" s="163"/>
      <c r="O11607" s="146"/>
      <c r="P11607" s="146"/>
      <c r="Q11607" s="146"/>
      <c r="R11607" s="34"/>
      <c r="S11607" s="35"/>
      <c r="T11607" s="147"/>
    </row>
    <row r="11608">
      <c r="A11608" s="147"/>
      <c r="B11608" s="64"/>
      <c r="C11608" s="147" t="s">
        <v>217</v>
      </c>
      <c r="E11608" s="161"/>
      <c r="F11608" s="162"/>
      <c r="G11608" s="147"/>
      <c r="H11608" s="146"/>
      <c r="J11608" s="146"/>
      <c r="L11608" s="150"/>
      <c r="N11608" s="163"/>
      <c r="O11608" s="146"/>
      <c r="P11608" s="146"/>
      <c r="Q11608" s="146"/>
      <c r="R11608" s="34"/>
      <c r="S11608" s="35"/>
      <c r="T11608" s="147"/>
    </row>
    <row r="11609">
      <c r="A11609" s="147"/>
      <c r="B11609" s="64"/>
      <c r="C11609" s="147" t="s">
        <v>217</v>
      </c>
      <c r="E11609" s="161"/>
      <c r="F11609" s="162"/>
      <c r="G11609" s="147"/>
      <c r="H11609" s="146"/>
      <c r="J11609" s="146"/>
      <c r="L11609" s="150"/>
      <c r="N11609" s="163"/>
      <c r="O11609" s="146"/>
      <c r="P11609" s="146"/>
      <c r="Q11609" s="146"/>
      <c r="R11609" s="34"/>
      <c r="S11609" s="35"/>
      <c r="T11609" s="147"/>
    </row>
    <row r="11610">
      <c r="A11610" s="147"/>
      <c r="B11610" s="64"/>
      <c r="C11610" s="147" t="s">
        <v>217</v>
      </c>
      <c r="E11610" s="161"/>
      <c r="F11610" s="162"/>
      <c r="G11610" s="147"/>
      <c r="H11610" s="146"/>
      <c r="J11610" s="146"/>
      <c r="L11610" s="150"/>
      <c r="N11610" s="163"/>
      <c r="O11610" s="146"/>
      <c r="P11610" s="146"/>
      <c r="Q11610" s="146"/>
      <c r="R11610" s="34"/>
      <c r="S11610" s="35"/>
      <c r="T11610" s="147"/>
    </row>
    <row r="11611">
      <c r="A11611" s="147"/>
      <c r="B11611" s="64"/>
      <c r="C11611" s="147" t="s">
        <v>217</v>
      </c>
      <c r="E11611" s="161"/>
      <c r="F11611" s="162"/>
      <c r="G11611" s="147"/>
      <c r="H11611" s="146"/>
      <c r="J11611" s="146"/>
      <c r="L11611" s="150"/>
      <c r="N11611" s="163"/>
      <c r="O11611" s="146"/>
      <c r="P11611" s="146"/>
      <c r="Q11611" s="146"/>
      <c r="R11611" s="34"/>
      <c r="S11611" s="35"/>
      <c r="T11611" s="147"/>
    </row>
    <row r="11612">
      <c r="A11612" s="147"/>
      <c r="B11612" s="64"/>
      <c r="C11612" s="147" t="s">
        <v>217</v>
      </c>
      <c r="E11612" s="161"/>
      <c r="F11612" s="162"/>
      <c r="G11612" s="147"/>
      <c r="H11612" s="146"/>
      <c r="J11612" s="146"/>
      <c r="L11612" s="150"/>
      <c r="N11612" s="163"/>
      <c r="O11612" s="146"/>
      <c r="P11612" s="146"/>
      <c r="Q11612" s="146"/>
      <c r="R11612" s="34"/>
      <c r="S11612" s="35"/>
      <c r="T11612" s="147"/>
    </row>
    <row r="11613">
      <c r="A11613" s="147"/>
      <c r="B11613" s="64"/>
      <c r="C11613" s="147" t="s">
        <v>217</v>
      </c>
      <c r="E11613" s="161"/>
      <c r="F11613" s="162"/>
      <c r="G11613" s="147"/>
      <c r="H11613" s="146"/>
      <c r="J11613" s="146"/>
      <c r="L11613" s="150"/>
      <c r="N11613" s="163"/>
      <c r="O11613" s="146"/>
      <c r="P11613" s="146"/>
      <c r="Q11613" s="146"/>
      <c r="R11613" s="34"/>
      <c r="S11613" s="35"/>
      <c r="T11613" s="147"/>
    </row>
    <row r="11614">
      <c r="A11614" s="147"/>
      <c r="B11614" s="64"/>
      <c r="C11614" s="147" t="s">
        <v>217</v>
      </c>
      <c r="E11614" s="161"/>
      <c r="F11614" s="162"/>
      <c r="G11614" s="147"/>
      <c r="H11614" s="146"/>
      <c r="J11614" s="146"/>
      <c r="L11614" s="150"/>
      <c r="N11614" s="163"/>
      <c r="O11614" s="146"/>
      <c r="P11614" s="146"/>
      <c r="Q11614" s="146"/>
      <c r="R11614" s="34"/>
      <c r="S11614" s="35"/>
      <c r="T11614" s="147"/>
    </row>
    <row r="11615">
      <c r="A11615" s="147"/>
      <c r="B11615" s="64"/>
      <c r="C11615" s="147" t="s">
        <v>217</v>
      </c>
      <c r="E11615" s="161"/>
      <c r="F11615" s="162"/>
      <c r="G11615" s="147"/>
      <c r="H11615" s="146"/>
      <c r="J11615" s="146"/>
      <c r="L11615" s="150"/>
      <c r="N11615" s="163"/>
      <c r="O11615" s="146"/>
      <c r="P11615" s="146"/>
      <c r="Q11615" s="146"/>
      <c r="R11615" s="34"/>
      <c r="S11615" s="35"/>
      <c r="T11615" s="147"/>
    </row>
    <row r="11616">
      <c r="A11616" s="147"/>
      <c r="B11616" s="64"/>
      <c r="C11616" s="147" t="s">
        <v>217</v>
      </c>
      <c r="E11616" s="161"/>
      <c r="F11616" s="162"/>
      <c r="G11616" s="147"/>
      <c r="H11616" s="146"/>
      <c r="J11616" s="146"/>
      <c r="L11616" s="150"/>
      <c r="N11616" s="163"/>
      <c r="O11616" s="146"/>
      <c r="P11616" s="146"/>
      <c r="Q11616" s="146"/>
      <c r="R11616" s="34"/>
      <c r="S11616" s="35"/>
      <c r="T11616" s="147"/>
    </row>
    <row r="11617">
      <c r="A11617" s="147"/>
      <c r="B11617" s="64"/>
      <c r="C11617" s="147" t="s">
        <v>217</v>
      </c>
      <c r="E11617" s="161"/>
      <c r="F11617" s="162"/>
      <c r="G11617" s="147"/>
      <c r="H11617" s="146"/>
      <c r="J11617" s="146"/>
      <c r="L11617" s="150"/>
      <c r="N11617" s="163"/>
      <c r="O11617" s="146"/>
      <c r="P11617" s="146"/>
      <c r="Q11617" s="146"/>
      <c r="R11617" s="34"/>
      <c r="S11617" s="35"/>
      <c r="T11617" s="147"/>
    </row>
    <row r="11618">
      <c r="A11618" s="147"/>
      <c r="B11618" s="64"/>
      <c r="C11618" s="147" t="s">
        <v>217</v>
      </c>
      <c r="E11618" s="161"/>
      <c r="F11618" s="162"/>
      <c r="G11618" s="147"/>
      <c r="H11618" s="146"/>
      <c r="J11618" s="146"/>
      <c r="L11618" s="150"/>
      <c r="N11618" s="163"/>
      <c r="O11618" s="146"/>
      <c r="P11618" s="146"/>
      <c r="Q11618" s="146"/>
      <c r="R11618" s="34"/>
      <c r="S11618" s="35"/>
      <c r="T11618" s="147"/>
    </row>
    <row r="11619">
      <c r="A11619" s="147"/>
      <c r="B11619" s="64"/>
      <c r="C11619" s="147" t="s">
        <v>217</v>
      </c>
      <c r="E11619" s="161"/>
      <c r="F11619" s="162"/>
      <c r="G11619" s="147"/>
      <c r="H11619" s="146"/>
      <c r="J11619" s="146"/>
      <c r="L11619" s="150"/>
      <c r="N11619" s="163"/>
      <c r="O11619" s="146"/>
      <c r="P11619" s="146"/>
      <c r="Q11619" s="146"/>
      <c r="R11619" s="34"/>
      <c r="S11619" s="35"/>
      <c r="T11619" s="147"/>
    </row>
    <row r="11620">
      <c r="A11620" s="147"/>
      <c r="B11620" s="64"/>
      <c r="C11620" s="147" t="s">
        <v>217</v>
      </c>
      <c r="E11620" s="161"/>
      <c r="F11620" s="162"/>
      <c r="G11620" s="147"/>
      <c r="H11620" s="146"/>
      <c r="J11620" s="146"/>
      <c r="L11620" s="150"/>
      <c r="N11620" s="163"/>
      <c r="O11620" s="146"/>
      <c r="P11620" s="146"/>
      <c r="Q11620" s="146"/>
      <c r="R11620" s="34"/>
      <c r="S11620" s="35"/>
      <c r="T11620" s="147"/>
    </row>
    <row r="11621">
      <c r="A11621" s="147"/>
      <c r="B11621" s="64"/>
      <c r="C11621" s="147" t="s">
        <v>217</v>
      </c>
      <c r="E11621" s="161"/>
      <c r="F11621" s="162"/>
      <c r="G11621" s="147"/>
      <c r="H11621" s="146"/>
      <c r="J11621" s="146"/>
      <c r="L11621" s="150"/>
      <c r="N11621" s="163"/>
      <c r="O11621" s="146"/>
      <c r="P11621" s="146"/>
      <c r="Q11621" s="146"/>
      <c r="R11621" s="34"/>
      <c r="S11621" s="35"/>
      <c r="T11621" s="147"/>
    </row>
    <row r="11622">
      <c r="A11622" s="147"/>
      <c r="B11622" s="64"/>
      <c r="C11622" s="147" t="s">
        <v>217</v>
      </c>
      <c r="E11622" s="161"/>
      <c r="F11622" s="162"/>
      <c r="G11622" s="147"/>
      <c r="H11622" s="146"/>
      <c r="J11622" s="146"/>
      <c r="L11622" s="150"/>
      <c r="N11622" s="163"/>
      <c r="O11622" s="146"/>
      <c r="P11622" s="146"/>
      <c r="Q11622" s="146"/>
      <c r="R11622" s="34"/>
      <c r="S11622" s="35"/>
      <c r="T11622" s="147"/>
    </row>
    <row r="11623">
      <c r="A11623" s="147"/>
      <c r="B11623" s="64"/>
      <c r="C11623" s="147" t="s">
        <v>217</v>
      </c>
      <c r="E11623" s="161"/>
      <c r="F11623" s="162"/>
      <c r="G11623" s="147"/>
      <c r="H11623" s="146"/>
      <c r="J11623" s="146"/>
      <c r="L11623" s="150"/>
      <c r="N11623" s="163"/>
      <c r="O11623" s="146"/>
      <c r="P11623" s="146"/>
      <c r="Q11623" s="146"/>
      <c r="R11623" s="34"/>
      <c r="S11623" s="35"/>
      <c r="T11623" s="147"/>
    </row>
    <row r="11624">
      <c r="A11624" s="147"/>
      <c r="B11624" s="64"/>
      <c r="C11624" s="147" t="s">
        <v>217</v>
      </c>
      <c r="E11624" s="161"/>
      <c r="F11624" s="162"/>
      <c r="G11624" s="147"/>
      <c r="H11624" s="146"/>
      <c r="J11624" s="146"/>
      <c r="L11624" s="150"/>
      <c r="N11624" s="163"/>
      <c r="O11624" s="146"/>
      <c r="P11624" s="146"/>
      <c r="Q11624" s="146"/>
      <c r="R11624" s="34"/>
      <c r="S11624" s="35"/>
      <c r="T11624" s="147"/>
    </row>
    <row r="11625">
      <c r="A11625" s="147"/>
      <c r="B11625" s="64"/>
      <c r="C11625" s="147" t="s">
        <v>217</v>
      </c>
      <c r="E11625" s="161"/>
      <c r="F11625" s="162"/>
      <c r="G11625" s="147"/>
      <c r="H11625" s="146"/>
      <c r="J11625" s="146"/>
      <c r="L11625" s="150"/>
      <c r="N11625" s="163"/>
      <c r="O11625" s="146"/>
      <c r="P11625" s="146"/>
      <c r="Q11625" s="146"/>
      <c r="R11625" s="34"/>
      <c r="S11625" s="35"/>
      <c r="T11625" s="147"/>
    </row>
    <row r="11626">
      <c r="A11626" s="147"/>
      <c r="B11626" s="64"/>
      <c r="C11626" s="147" t="s">
        <v>217</v>
      </c>
      <c r="E11626" s="161"/>
      <c r="F11626" s="162"/>
      <c r="G11626" s="147"/>
      <c r="H11626" s="146"/>
      <c r="J11626" s="146"/>
      <c r="L11626" s="150"/>
      <c r="N11626" s="163"/>
      <c r="O11626" s="146"/>
      <c r="P11626" s="146"/>
      <c r="Q11626" s="146"/>
      <c r="R11626" s="34"/>
      <c r="S11626" s="35"/>
      <c r="T11626" s="147"/>
    </row>
    <row r="11627">
      <c r="A11627" s="147"/>
      <c r="B11627" s="64"/>
      <c r="C11627" s="147" t="s">
        <v>217</v>
      </c>
      <c r="E11627" s="161"/>
      <c r="F11627" s="162"/>
      <c r="G11627" s="147"/>
      <c r="H11627" s="146"/>
      <c r="J11627" s="146"/>
      <c r="L11627" s="150"/>
      <c r="N11627" s="163"/>
      <c r="O11627" s="146"/>
      <c r="P11627" s="146"/>
      <c r="Q11627" s="146"/>
      <c r="R11627" s="34"/>
      <c r="S11627" s="35"/>
      <c r="T11627" s="147"/>
    </row>
    <row r="11628">
      <c r="A11628" s="147"/>
      <c r="B11628" s="64"/>
      <c r="C11628" s="147" t="s">
        <v>217</v>
      </c>
      <c r="E11628" s="161"/>
      <c r="F11628" s="162"/>
      <c r="G11628" s="147"/>
      <c r="H11628" s="146"/>
      <c r="J11628" s="146"/>
      <c r="L11628" s="150"/>
      <c r="N11628" s="163"/>
      <c r="O11628" s="146"/>
      <c r="P11628" s="146"/>
      <c r="Q11628" s="146"/>
      <c r="R11628" s="34"/>
      <c r="S11628" s="35"/>
      <c r="T11628" s="147"/>
    </row>
    <row r="11629">
      <c r="A11629" s="147"/>
      <c r="B11629" s="64"/>
      <c r="C11629" s="147" t="s">
        <v>217</v>
      </c>
      <c r="E11629" s="161"/>
      <c r="F11629" s="162"/>
      <c r="G11629" s="147"/>
      <c r="H11629" s="146"/>
      <c r="J11629" s="146"/>
      <c r="L11629" s="150"/>
      <c r="N11629" s="163"/>
      <c r="O11629" s="146"/>
      <c r="P11629" s="146"/>
      <c r="Q11629" s="146"/>
      <c r="R11629" s="34"/>
      <c r="S11629" s="35"/>
      <c r="T11629" s="147"/>
    </row>
    <row r="11630">
      <c r="A11630" s="147"/>
      <c r="B11630" s="64"/>
      <c r="C11630" s="147" t="s">
        <v>217</v>
      </c>
      <c r="E11630" s="161"/>
      <c r="F11630" s="162"/>
      <c r="G11630" s="147"/>
      <c r="H11630" s="146"/>
      <c r="J11630" s="146"/>
      <c r="L11630" s="150"/>
      <c r="N11630" s="163"/>
      <c r="O11630" s="146"/>
      <c r="P11630" s="146"/>
      <c r="Q11630" s="146"/>
      <c r="R11630" s="34"/>
      <c r="S11630" s="35"/>
      <c r="T11630" s="147"/>
    </row>
    <row r="11631">
      <c r="A11631" s="147"/>
      <c r="B11631" s="64"/>
      <c r="C11631" s="147" t="s">
        <v>217</v>
      </c>
      <c r="E11631" s="161"/>
      <c r="F11631" s="162"/>
      <c r="G11631" s="147"/>
      <c r="H11631" s="146"/>
      <c r="J11631" s="146"/>
      <c r="L11631" s="150"/>
      <c r="N11631" s="163"/>
      <c r="O11631" s="146"/>
      <c r="P11631" s="146"/>
      <c r="Q11631" s="146"/>
      <c r="R11631" s="34"/>
      <c r="S11631" s="35"/>
      <c r="T11631" s="147"/>
    </row>
    <row r="11632">
      <c r="A11632" s="147"/>
      <c r="B11632" s="64"/>
      <c r="C11632" s="147" t="s">
        <v>217</v>
      </c>
      <c r="E11632" s="161"/>
      <c r="F11632" s="162"/>
      <c r="G11632" s="147"/>
      <c r="H11632" s="146"/>
      <c r="J11632" s="146"/>
      <c r="L11632" s="150"/>
      <c r="N11632" s="163"/>
      <c r="O11632" s="146"/>
      <c r="P11632" s="146"/>
      <c r="Q11632" s="146"/>
      <c r="R11632" s="34"/>
      <c r="S11632" s="35"/>
      <c r="T11632" s="147"/>
    </row>
    <row r="11633">
      <c r="A11633" s="147"/>
      <c r="B11633" s="64"/>
      <c r="C11633" s="147" t="s">
        <v>217</v>
      </c>
      <c r="E11633" s="161"/>
      <c r="F11633" s="162"/>
      <c r="G11633" s="147"/>
      <c r="H11633" s="146"/>
      <c r="J11633" s="146"/>
      <c r="L11633" s="150"/>
      <c r="N11633" s="163"/>
      <c r="O11633" s="146"/>
      <c r="P11633" s="146"/>
      <c r="Q11633" s="146"/>
      <c r="R11633" s="34"/>
      <c r="S11633" s="35"/>
      <c r="T11633" s="147"/>
    </row>
    <row r="11634">
      <c r="A11634" s="147"/>
      <c r="B11634" s="64"/>
      <c r="C11634" s="147" t="s">
        <v>217</v>
      </c>
      <c r="E11634" s="161"/>
      <c r="F11634" s="162"/>
      <c r="G11634" s="147"/>
      <c r="H11634" s="146"/>
      <c r="J11634" s="146"/>
      <c r="L11634" s="150"/>
      <c r="N11634" s="163"/>
      <c r="O11634" s="146"/>
      <c r="P11634" s="146"/>
      <c r="Q11634" s="146"/>
      <c r="R11634" s="34"/>
      <c r="S11634" s="35"/>
      <c r="T11634" s="147"/>
    </row>
    <row r="11635">
      <c r="A11635" s="147"/>
      <c r="B11635" s="64"/>
      <c r="C11635" s="147" t="s">
        <v>217</v>
      </c>
      <c r="E11635" s="161"/>
      <c r="F11635" s="162"/>
      <c r="G11635" s="147"/>
      <c r="H11635" s="146"/>
      <c r="J11635" s="146"/>
      <c r="L11635" s="150"/>
      <c r="N11635" s="163"/>
      <c r="O11635" s="146"/>
      <c r="P11635" s="146"/>
      <c r="Q11635" s="146"/>
      <c r="R11635" s="34"/>
      <c r="S11635" s="35"/>
      <c r="T11635" s="147"/>
    </row>
    <row r="11636">
      <c r="A11636" s="147"/>
      <c r="B11636" s="64"/>
      <c r="C11636" s="147" t="s">
        <v>217</v>
      </c>
      <c r="E11636" s="161"/>
      <c r="F11636" s="162"/>
      <c r="G11636" s="147"/>
      <c r="H11636" s="146"/>
      <c r="J11636" s="146"/>
      <c r="L11636" s="150"/>
      <c r="N11636" s="163"/>
      <c r="O11636" s="146"/>
      <c r="P11636" s="146"/>
      <c r="Q11636" s="146"/>
      <c r="R11636" s="34"/>
      <c r="S11636" s="35"/>
      <c r="T11636" s="147"/>
    </row>
    <row r="11637">
      <c r="A11637" s="147"/>
      <c r="B11637" s="64"/>
      <c r="C11637" s="147" t="s">
        <v>217</v>
      </c>
      <c r="E11637" s="161"/>
      <c r="F11637" s="162"/>
      <c r="G11637" s="147"/>
      <c r="H11637" s="146"/>
      <c r="J11637" s="146"/>
      <c r="L11637" s="150"/>
      <c r="N11637" s="163"/>
      <c r="O11637" s="146"/>
      <c r="P11637" s="146"/>
      <c r="Q11637" s="146"/>
      <c r="R11637" s="34"/>
      <c r="S11637" s="35"/>
      <c r="T11637" s="147"/>
    </row>
    <row r="11638">
      <c r="A11638" s="147"/>
      <c r="B11638" s="64"/>
      <c r="C11638" s="147" t="s">
        <v>217</v>
      </c>
      <c r="E11638" s="161"/>
      <c r="F11638" s="162"/>
      <c r="G11638" s="147"/>
      <c r="H11638" s="146"/>
      <c r="J11638" s="146"/>
      <c r="L11638" s="150"/>
      <c r="N11638" s="163"/>
      <c r="O11638" s="146"/>
      <c r="P11638" s="146"/>
      <c r="Q11638" s="146"/>
      <c r="R11638" s="34"/>
      <c r="S11638" s="35"/>
      <c r="T11638" s="147"/>
    </row>
    <row r="11639">
      <c r="A11639" s="147"/>
      <c r="B11639" s="64"/>
      <c r="C11639" s="147" t="s">
        <v>217</v>
      </c>
      <c r="E11639" s="161"/>
      <c r="F11639" s="162"/>
      <c r="G11639" s="147"/>
      <c r="H11639" s="146"/>
      <c r="J11639" s="146"/>
      <c r="L11639" s="150"/>
      <c r="N11639" s="163"/>
      <c r="O11639" s="146"/>
      <c r="P11639" s="146"/>
      <c r="Q11639" s="146"/>
      <c r="R11639" s="34"/>
      <c r="S11639" s="35"/>
      <c r="T11639" s="147"/>
    </row>
    <row r="11640">
      <c r="A11640" s="147"/>
      <c r="B11640" s="64"/>
      <c r="C11640" s="147" t="s">
        <v>217</v>
      </c>
      <c r="E11640" s="161"/>
      <c r="F11640" s="162"/>
      <c r="G11640" s="147"/>
      <c r="H11640" s="146"/>
      <c r="J11640" s="146"/>
      <c r="L11640" s="150"/>
      <c r="N11640" s="163"/>
      <c r="O11640" s="146"/>
      <c r="P11640" s="146"/>
      <c r="Q11640" s="146"/>
      <c r="R11640" s="34"/>
      <c r="S11640" s="35"/>
      <c r="T11640" s="147"/>
    </row>
    <row r="11641">
      <c r="A11641" s="147"/>
      <c r="B11641" s="64"/>
      <c r="C11641" s="147" t="s">
        <v>217</v>
      </c>
      <c r="E11641" s="161"/>
      <c r="F11641" s="162"/>
      <c r="G11641" s="147"/>
      <c r="H11641" s="146"/>
      <c r="J11641" s="146"/>
      <c r="L11641" s="150"/>
      <c r="N11641" s="163"/>
      <c r="O11641" s="146"/>
      <c r="P11641" s="146"/>
      <c r="Q11641" s="146"/>
      <c r="R11641" s="34"/>
      <c r="S11641" s="35"/>
      <c r="T11641" s="147"/>
    </row>
    <row r="11642">
      <c r="A11642" s="147"/>
      <c r="B11642" s="64"/>
      <c r="C11642" s="147" t="s">
        <v>217</v>
      </c>
      <c r="E11642" s="161"/>
      <c r="F11642" s="162"/>
      <c r="G11642" s="147"/>
      <c r="H11642" s="146"/>
      <c r="J11642" s="146"/>
      <c r="L11642" s="150"/>
      <c r="N11642" s="163"/>
      <c r="O11642" s="146"/>
      <c r="P11642" s="146"/>
      <c r="Q11642" s="146"/>
      <c r="R11642" s="34"/>
      <c r="S11642" s="35"/>
      <c r="T11642" s="147"/>
    </row>
    <row r="11643">
      <c r="A11643" s="147"/>
      <c r="B11643" s="64"/>
      <c r="C11643" s="147" t="s">
        <v>217</v>
      </c>
      <c r="E11643" s="161"/>
      <c r="F11643" s="162"/>
      <c r="G11643" s="147"/>
      <c r="H11643" s="146"/>
      <c r="J11643" s="146"/>
      <c r="L11643" s="150"/>
      <c r="N11643" s="163"/>
      <c r="O11643" s="146"/>
      <c r="P11643" s="146"/>
      <c r="Q11643" s="146"/>
      <c r="R11643" s="34"/>
      <c r="S11643" s="35"/>
      <c r="T11643" s="147"/>
    </row>
    <row r="11644">
      <c r="A11644" s="147"/>
      <c r="B11644" s="64"/>
      <c r="C11644" s="147" t="s">
        <v>217</v>
      </c>
      <c r="E11644" s="161"/>
      <c r="F11644" s="162"/>
      <c r="G11644" s="147"/>
      <c r="H11644" s="146"/>
      <c r="J11644" s="146"/>
      <c r="L11644" s="150"/>
      <c r="N11644" s="163"/>
      <c r="O11644" s="146"/>
      <c r="P11644" s="146"/>
      <c r="Q11644" s="146"/>
      <c r="R11644" s="34"/>
      <c r="S11644" s="35"/>
      <c r="T11644" s="147"/>
    </row>
    <row r="11645">
      <c r="A11645" s="147"/>
      <c r="B11645" s="64"/>
      <c r="C11645" s="147" t="s">
        <v>217</v>
      </c>
      <c r="E11645" s="161"/>
      <c r="F11645" s="162"/>
      <c r="G11645" s="147"/>
      <c r="H11645" s="146"/>
      <c r="J11645" s="146"/>
      <c r="L11645" s="150"/>
      <c r="N11645" s="163"/>
      <c r="O11645" s="146"/>
      <c r="P11645" s="146"/>
      <c r="Q11645" s="146"/>
      <c r="R11645" s="34"/>
      <c r="S11645" s="35"/>
      <c r="T11645" s="147"/>
    </row>
    <row r="11646">
      <c r="A11646" s="147"/>
      <c r="B11646" s="64"/>
      <c r="C11646" s="147" t="s">
        <v>217</v>
      </c>
      <c r="E11646" s="161"/>
      <c r="F11646" s="162"/>
      <c r="G11646" s="147"/>
      <c r="H11646" s="146"/>
      <c r="J11646" s="146"/>
      <c r="L11646" s="150"/>
      <c r="N11646" s="163"/>
      <c r="O11646" s="146"/>
      <c r="P11646" s="146"/>
      <c r="Q11646" s="146"/>
      <c r="R11646" s="34"/>
      <c r="S11646" s="35"/>
      <c r="T11646" s="147"/>
    </row>
    <row r="11647">
      <c r="A11647" s="147"/>
      <c r="B11647" s="64"/>
      <c r="C11647" s="147" t="s">
        <v>217</v>
      </c>
      <c r="E11647" s="161"/>
      <c r="F11647" s="162"/>
      <c r="G11647" s="147"/>
      <c r="H11647" s="146"/>
      <c r="J11647" s="146"/>
      <c r="L11647" s="150"/>
      <c r="N11647" s="163"/>
      <c r="O11647" s="146"/>
      <c r="P11647" s="146"/>
      <c r="Q11647" s="146"/>
      <c r="R11647" s="34"/>
      <c r="S11647" s="35"/>
      <c r="T11647" s="147"/>
    </row>
    <row r="11648">
      <c r="A11648" s="147"/>
      <c r="B11648" s="64"/>
      <c r="C11648" s="147" t="s">
        <v>217</v>
      </c>
      <c r="E11648" s="161"/>
      <c r="F11648" s="162"/>
      <c r="G11648" s="147"/>
      <c r="H11648" s="146"/>
      <c r="J11648" s="146"/>
      <c r="L11648" s="150"/>
      <c r="N11648" s="163"/>
      <c r="O11648" s="146"/>
      <c r="P11648" s="146"/>
      <c r="Q11648" s="146"/>
      <c r="R11648" s="34"/>
      <c r="S11648" s="35"/>
      <c r="T11648" s="147"/>
    </row>
    <row r="11649">
      <c r="A11649" s="147"/>
      <c r="B11649" s="64"/>
      <c r="C11649" s="147" t="s">
        <v>217</v>
      </c>
      <c r="E11649" s="161"/>
      <c r="F11649" s="162"/>
      <c r="G11649" s="147"/>
      <c r="H11649" s="146"/>
      <c r="J11649" s="146"/>
      <c r="L11649" s="150"/>
      <c r="N11649" s="163"/>
      <c r="O11649" s="146"/>
      <c r="P11649" s="146"/>
      <c r="Q11649" s="146"/>
      <c r="R11649" s="34"/>
      <c r="S11649" s="35"/>
      <c r="T11649" s="147"/>
    </row>
    <row r="11650">
      <c r="A11650" s="147"/>
      <c r="B11650" s="64"/>
      <c r="C11650" s="147" t="s">
        <v>217</v>
      </c>
      <c r="E11650" s="161"/>
      <c r="F11650" s="162"/>
      <c r="G11650" s="147"/>
      <c r="H11650" s="146"/>
      <c r="J11650" s="146"/>
      <c r="L11650" s="150"/>
      <c r="N11650" s="163"/>
      <c r="O11650" s="146"/>
      <c r="P11650" s="146"/>
      <c r="Q11650" s="146"/>
      <c r="R11650" s="34"/>
      <c r="S11650" s="35"/>
      <c r="T11650" s="147"/>
    </row>
    <row r="11651">
      <c r="A11651" s="147"/>
      <c r="B11651" s="64"/>
      <c r="C11651" s="147" t="s">
        <v>217</v>
      </c>
      <c r="E11651" s="161"/>
      <c r="F11651" s="162"/>
      <c r="G11651" s="147"/>
      <c r="H11651" s="146"/>
      <c r="J11651" s="146"/>
      <c r="L11651" s="150"/>
      <c r="N11651" s="163"/>
      <c r="O11651" s="146"/>
      <c r="P11651" s="146"/>
      <c r="Q11651" s="146"/>
      <c r="R11651" s="34"/>
      <c r="S11651" s="35"/>
      <c r="T11651" s="147"/>
    </row>
    <row r="11652">
      <c r="A11652" s="147"/>
      <c r="B11652" s="64"/>
      <c r="C11652" s="147" t="s">
        <v>217</v>
      </c>
      <c r="E11652" s="161"/>
      <c r="F11652" s="162"/>
      <c r="G11652" s="147"/>
      <c r="H11652" s="146"/>
      <c r="J11652" s="146"/>
      <c r="L11652" s="150"/>
      <c r="N11652" s="163"/>
      <c r="O11652" s="146"/>
      <c r="P11652" s="146"/>
      <c r="Q11652" s="146"/>
      <c r="R11652" s="34"/>
      <c r="S11652" s="35"/>
      <c r="T11652" s="147"/>
    </row>
    <row r="11653">
      <c r="A11653" s="147"/>
      <c r="B11653" s="64"/>
      <c r="C11653" s="147" t="s">
        <v>217</v>
      </c>
      <c r="E11653" s="161"/>
      <c r="F11653" s="162"/>
      <c r="G11653" s="147"/>
      <c r="H11653" s="146"/>
      <c r="J11653" s="146"/>
      <c r="L11653" s="150"/>
      <c r="N11653" s="163"/>
      <c r="O11653" s="146"/>
      <c r="P11653" s="146"/>
      <c r="Q11653" s="146"/>
      <c r="R11653" s="34"/>
      <c r="S11653" s="35"/>
      <c r="T11653" s="147"/>
    </row>
    <row r="11654">
      <c r="A11654" s="147"/>
      <c r="B11654" s="64"/>
      <c r="C11654" s="147" t="s">
        <v>217</v>
      </c>
      <c r="E11654" s="161"/>
      <c r="F11654" s="162"/>
      <c r="G11654" s="147"/>
      <c r="H11654" s="146"/>
      <c r="J11654" s="146"/>
      <c r="L11654" s="150"/>
      <c r="N11654" s="163"/>
      <c r="O11654" s="146"/>
      <c r="P11654" s="146"/>
      <c r="Q11654" s="146"/>
      <c r="R11654" s="34"/>
      <c r="S11654" s="35"/>
      <c r="T11654" s="147"/>
    </row>
    <row r="11655">
      <c r="A11655" s="147"/>
      <c r="B11655" s="64"/>
      <c r="C11655" s="147" t="s">
        <v>217</v>
      </c>
      <c r="E11655" s="161"/>
      <c r="F11655" s="162"/>
      <c r="G11655" s="147"/>
      <c r="H11655" s="146"/>
      <c r="J11655" s="146"/>
      <c r="L11655" s="150"/>
      <c r="N11655" s="163"/>
      <c r="O11655" s="146"/>
      <c r="P11655" s="146"/>
      <c r="Q11655" s="146"/>
      <c r="R11655" s="34"/>
      <c r="S11655" s="35"/>
      <c r="T11655" s="147"/>
    </row>
    <row r="11656">
      <c r="A11656" s="147"/>
      <c r="B11656" s="64"/>
      <c r="C11656" s="147" t="s">
        <v>217</v>
      </c>
      <c r="E11656" s="161"/>
      <c r="F11656" s="162"/>
      <c r="G11656" s="147"/>
      <c r="H11656" s="146"/>
      <c r="J11656" s="146"/>
      <c r="L11656" s="150"/>
      <c r="N11656" s="163"/>
      <c r="O11656" s="146"/>
      <c r="P11656" s="146"/>
      <c r="Q11656" s="146"/>
      <c r="R11656" s="34"/>
      <c r="S11656" s="35"/>
      <c r="T11656" s="147"/>
    </row>
    <row r="11657">
      <c r="A11657" s="147"/>
      <c r="B11657" s="64"/>
      <c r="C11657" s="147" t="s">
        <v>217</v>
      </c>
      <c r="E11657" s="161"/>
      <c r="F11657" s="162"/>
      <c r="G11657" s="147"/>
      <c r="H11657" s="146"/>
      <c r="J11657" s="146"/>
      <c r="L11657" s="150"/>
      <c r="N11657" s="163"/>
      <c r="O11657" s="146"/>
      <c r="P11657" s="146"/>
      <c r="Q11657" s="146"/>
      <c r="R11657" s="34"/>
      <c r="S11657" s="35"/>
      <c r="T11657" s="147"/>
    </row>
    <row r="11658">
      <c r="A11658" s="147"/>
      <c r="B11658" s="64"/>
      <c r="C11658" s="147" t="s">
        <v>217</v>
      </c>
      <c r="E11658" s="161"/>
      <c r="F11658" s="162"/>
      <c r="G11658" s="147"/>
      <c r="H11658" s="146"/>
      <c r="J11658" s="146"/>
      <c r="L11658" s="150"/>
      <c r="N11658" s="163"/>
      <c r="O11658" s="146"/>
      <c r="P11658" s="146"/>
      <c r="Q11658" s="146"/>
      <c r="R11658" s="34"/>
      <c r="S11658" s="35"/>
      <c r="T11658" s="147"/>
    </row>
    <row r="11659">
      <c r="A11659" s="147"/>
      <c r="B11659" s="64"/>
      <c r="C11659" s="147" t="s">
        <v>217</v>
      </c>
      <c r="E11659" s="161"/>
      <c r="F11659" s="162"/>
      <c r="G11659" s="147"/>
      <c r="H11659" s="146"/>
      <c r="J11659" s="146"/>
      <c r="L11659" s="150"/>
      <c r="N11659" s="163"/>
      <c r="O11659" s="146"/>
      <c r="P11659" s="146"/>
      <c r="Q11659" s="146"/>
      <c r="R11659" s="34"/>
      <c r="S11659" s="35"/>
      <c r="T11659" s="147"/>
    </row>
    <row r="11660">
      <c r="A11660" s="147"/>
      <c r="B11660" s="64"/>
      <c r="C11660" s="147" t="s">
        <v>217</v>
      </c>
      <c r="E11660" s="161"/>
      <c r="F11660" s="162"/>
      <c r="G11660" s="147"/>
      <c r="H11660" s="146"/>
      <c r="J11660" s="146"/>
      <c r="L11660" s="150"/>
      <c r="N11660" s="163"/>
      <c r="O11660" s="146"/>
      <c r="P11660" s="146"/>
      <c r="Q11660" s="146"/>
      <c r="R11660" s="34"/>
      <c r="S11660" s="35"/>
      <c r="T11660" s="147"/>
    </row>
    <row r="11661">
      <c r="A11661" s="147"/>
      <c r="B11661" s="64"/>
      <c r="C11661" s="147" t="s">
        <v>217</v>
      </c>
      <c r="E11661" s="161"/>
      <c r="F11661" s="162"/>
      <c r="G11661" s="147"/>
      <c r="H11661" s="146"/>
      <c r="J11661" s="146"/>
      <c r="L11661" s="150"/>
      <c r="N11661" s="163"/>
      <c r="O11661" s="146"/>
      <c r="P11661" s="146"/>
      <c r="Q11661" s="146"/>
      <c r="R11661" s="34"/>
      <c r="S11661" s="35"/>
      <c r="T11661" s="147"/>
    </row>
    <row r="11662">
      <c r="A11662" s="147"/>
      <c r="B11662" s="64"/>
      <c r="C11662" s="147" t="s">
        <v>217</v>
      </c>
      <c r="E11662" s="161"/>
      <c r="F11662" s="162"/>
      <c r="G11662" s="147"/>
      <c r="H11662" s="146"/>
      <c r="J11662" s="146"/>
      <c r="L11662" s="150"/>
      <c r="N11662" s="163"/>
      <c r="O11662" s="146"/>
      <c r="P11662" s="146"/>
      <c r="Q11662" s="146"/>
      <c r="R11662" s="34"/>
      <c r="S11662" s="35"/>
      <c r="T11662" s="147"/>
    </row>
    <row r="11663">
      <c r="A11663" s="147"/>
      <c r="B11663" s="64"/>
      <c r="C11663" s="147" t="s">
        <v>217</v>
      </c>
      <c r="E11663" s="161"/>
      <c r="F11663" s="162"/>
      <c r="G11663" s="147"/>
      <c r="H11663" s="146"/>
      <c r="J11663" s="146"/>
      <c r="L11663" s="150"/>
      <c r="N11663" s="163"/>
      <c r="O11663" s="146"/>
      <c r="P11663" s="146"/>
      <c r="Q11663" s="146"/>
      <c r="R11663" s="34"/>
      <c r="S11663" s="35"/>
      <c r="T11663" s="147"/>
    </row>
    <row r="11664">
      <c r="A11664" s="147"/>
      <c r="B11664" s="64"/>
      <c r="C11664" s="147" t="s">
        <v>217</v>
      </c>
      <c r="E11664" s="161"/>
      <c r="F11664" s="162"/>
      <c r="G11664" s="147"/>
      <c r="H11664" s="146"/>
      <c r="J11664" s="146"/>
      <c r="L11664" s="150"/>
      <c r="N11664" s="163"/>
      <c r="O11664" s="146"/>
      <c r="P11664" s="146"/>
      <c r="Q11664" s="146"/>
      <c r="R11664" s="34"/>
      <c r="S11664" s="35"/>
      <c r="T11664" s="147"/>
    </row>
    <row r="11665">
      <c r="A11665" s="147"/>
      <c r="B11665" s="64"/>
      <c r="C11665" s="147" t="s">
        <v>217</v>
      </c>
      <c r="E11665" s="161"/>
      <c r="F11665" s="162"/>
      <c r="G11665" s="147"/>
      <c r="H11665" s="146"/>
      <c r="J11665" s="146"/>
      <c r="L11665" s="150"/>
      <c r="N11665" s="163"/>
      <c r="O11665" s="146"/>
      <c r="P11665" s="146"/>
      <c r="Q11665" s="146"/>
      <c r="R11665" s="34"/>
      <c r="S11665" s="35"/>
      <c r="T11665" s="147"/>
    </row>
    <row r="11666">
      <c r="A11666" s="147"/>
      <c r="B11666" s="64"/>
      <c r="C11666" s="147" t="s">
        <v>217</v>
      </c>
      <c r="E11666" s="161"/>
      <c r="F11666" s="162"/>
      <c r="G11666" s="147"/>
      <c r="H11666" s="146"/>
      <c r="J11666" s="146"/>
      <c r="L11666" s="150"/>
      <c r="N11666" s="163"/>
      <c r="O11666" s="146"/>
      <c r="P11666" s="146"/>
      <c r="Q11666" s="146"/>
      <c r="R11666" s="34"/>
      <c r="S11666" s="35"/>
      <c r="T11666" s="147"/>
    </row>
    <row r="11667">
      <c r="A11667" s="147"/>
      <c r="B11667" s="64"/>
      <c r="C11667" s="147" t="s">
        <v>217</v>
      </c>
      <c r="E11667" s="161"/>
      <c r="F11667" s="162"/>
      <c r="G11667" s="147"/>
      <c r="H11667" s="146"/>
      <c r="J11667" s="146"/>
      <c r="L11667" s="150"/>
      <c r="N11667" s="163"/>
      <c r="O11667" s="146"/>
      <c r="P11667" s="146"/>
      <c r="Q11667" s="146"/>
      <c r="R11667" s="34"/>
      <c r="S11667" s="35"/>
      <c r="T11667" s="147"/>
    </row>
    <row r="11668">
      <c r="A11668" s="147"/>
      <c r="B11668" s="64"/>
      <c r="C11668" s="147" t="s">
        <v>217</v>
      </c>
      <c r="E11668" s="161"/>
      <c r="F11668" s="162"/>
      <c r="G11668" s="147"/>
      <c r="H11668" s="146"/>
      <c r="J11668" s="146"/>
      <c r="L11668" s="150"/>
      <c r="N11668" s="163"/>
      <c r="O11668" s="146"/>
      <c r="P11668" s="146"/>
      <c r="Q11668" s="146"/>
      <c r="R11668" s="34"/>
      <c r="S11668" s="35"/>
      <c r="T11668" s="147"/>
    </row>
    <row r="11669">
      <c r="A11669" s="147"/>
      <c r="B11669" s="64"/>
      <c r="C11669" s="147" t="s">
        <v>217</v>
      </c>
      <c r="E11669" s="161"/>
      <c r="F11669" s="162"/>
      <c r="G11669" s="147"/>
      <c r="H11669" s="146"/>
      <c r="J11669" s="146"/>
      <c r="L11669" s="150"/>
      <c r="N11669" s="163"/>
      <c r="O11669" s="146"/>
      <c r="P11669" s="146"/>
      <c r="Q11669" s="146"/>
      <c r="R11669" s="34"/>
      <c r="S11669" s="35"/>
      <c r="T11669" s="147"/>
    </row>
    <row r="11670">
      <c r="A11670" s="147"/>
      <c r="B11670" s="64"/>
      <c r="C11670" s="147" t="s">
        <v>217</v>
      </c>
      <c r="E11670" s="161"/>
      <c r="F11670" s="162"/>
      <c r="G11670" s="147"/>
      <c r="H11670" s="146"/>
      <c r="J11670" s="146"/>
      <c r="L11670" s="150"/>
      <c r="N11670" s="163"/>
      <c r="O11670" s="146"/>
      <c r="P11670" s="146"/>
      <c r="Q11670" s="146"/>
      <c r="R11670" s="34"/>
      <c r="S11670" s="35"/>
      <c r="T11670" s="147"/>
    </row>
    <row r="11671">
      <c r="A11671" s="147"/>
      <c r="B11671" s="64"/>
      <c r="C11671" s="147" t="s">
        <v>217</v>
      </c>
      <c r="E11671" s="161"/>
      <c r="F11671" s="162"/>
      <c r="G11671" s="147"/>
      <c r="H11671" s="146"/>
      <c r="J11671" s="146"/>
      <c r="L11671" s="150"/>
      <c r="N11671" s="163"/>
      <c r="O11671" s="146"/>
      <c r="P11671" s="146"/>
      <c r="Q11671" s="146"/>
      <c r="R11671" s="34"/>
      <c r="S11671" s="35"/>
      <c r="T11671" s="147"/>
    </row>
    <row r="11672">
      <c r="A11672" s="147"/>
      <c r="B11672" s="64"/>
      <c r="C11672" s="147" t="s">
        <v>217</v>
      </c>
      <c r="E11672" s="161"/>
      <c r="F11672" s="162"/>
      <c r="G11672" s="147"/>
      <c r="H11672" s="146"/>
      <c r="J11672" s="146"/>
      <c r="L11672" s="150"/>
      <c r="N11672" s="163"/>
      <c r="O11672" s="146"/>
      <c r="P11672" s="146"/>
      <c r="Q11672" s="146"/>
      <c r="R11672" s="34"/>
      <c r="S11672" s="35"/>
      <c r="T11672" s="147"/>
    </row>
    <row r="11673">
      <c r="A11673" s="147"/>
      <c r="B11673" s="64"/>
      <c r="C11673" s="147" t="s">
        <v>217</v>
      </c>
      <c r="E11673" s="161"/>
      <c r="F11673" s="162"/>
      <c r="G11673" s="147"/>
      <c r="H11673" s="146"/>
      <c r="J11673" s="146"/>
      <c r="L11673" s="150"/>
      <c r="N11673" s="163"/>
      <c r="O11673" s="146"/>
      <c r="P11673" s="146"/>
      <c r="Q11673" s="146"/>
      <c r="R11673" s="34"/>
      <c r="S11673" s="35"/>
      <c r="T11673" s="147"/>
    </row>
    <row r="11674">
      <c r="A11674" s="147"/>
      <c r="B11674" s="64"/>
      <c r="C11674" s="147" t="s">
        <v>217</v>
      </c>
      <c r="E11674" s="161"/>
      <c r="F11674" s="162"/>
      <c r="G11674" s="147"/>
      <c r="H11674" s="146"/>
      <c r="J11674" s="146"/>
      <c r="L11674" s="150"/>
      <c r="N11674" s="163"/>
      <c r="O11674" s="146"/>
      <c r="P11674" s="146"/>
      <c r="Q11674" s="146"/>
      <c r="R11674" s="34"/>
      <c r="S11674" s="35"/>
      <c r="T11674" s="147"/>
    </row>
    <row r="11675">
      <c r="A11675" s="147"/>
      <c r="B11675" s="64"/>
      <c r="C11675" s="147" t="s">
        <v>217</v>
      </c>
      <c r="E11675" s="161"/>
      <c r="F11675" s="162"/>
      <c r="G11675" s="147"/>
      <c r="H11675" s="146"/>
      <c r="J11675" s="146"/>
      <c r="L11675" s="150"/>
      <c r="N11675" s="163"/>
      <c r="O11675" s="146"/>
      <c r="P11675" s="146"/>
      <c r="Q11675" s="146"/>
      <c r="R11675" s="34"/>
      <c r="S11675" s="35"/>
      <c r="T11675" s="147"/>
    </row>
    <row r="11676">
      <c r="A11676" s="147"/>
      <c r="B11676" s="64"/>
      <c r="C11676" s="147" t="s">
        <v>217</v>
      </c>
      <c r="E11676" s="161"/>
      <c r="F11676" s="162"/>
      <c r="G11676" s="147"/>
      <c r="H11676" s="146"/>
      <c r="J11676" s="146"/>
      <c r="L11676" s="150"/>
      <c r="N11676" s="163"/>
      <c r="O11676" s="146"/>
      <c r="P11676" s="146"/>
      <c r="Q11676" s="146"/>
      <c r="R11676" s="34"/>
      <c r="S11676" s="35"/>
      <c r="T11676" s="147"/>
    </row>
    <row r="11677">
      <c r="A11677" s="147"/>
      <c r="B11677" s="64"/>
      <c r="C11677" s="147" t="s">
        <v>217</v>
      </c>
      <c r="E11677" s="161"/>
      <c r="F11677" s="162"/>
      <c r="G11677" s="147"/>
      <c r="H11677" s="146"/>
      <c r="J11677" s="146"/>
      <c r="L11677" s="150"/>
      <c r="N11677" s="163"/>
      <c r="O11677" s="146"/>
      <c r="P11677" s="146"/>
      <c r="Q11677" s="146"/>
      <c r="R11677" s="34"/>
      <c r="S11677" s="35"/>
      <c r="T11677" s="147"/>
    </row>
    <row r="11678">
      <c r="A11678" s="147"/>
      <c r="B11678" s="64"/>
      <c r="C11678" s="147" t="s">
        <v>217</v>
      </c>
      <c r="E11678" s="161"/>
      <c r="F11678" s="162"/>
      <c r="G11678" s="147"/>
      <c r="H11678" s="146"/>
      <c r="J11678" s="146"/>
      <c r="L11678" s="150"/>
      <c r="N11678" s="163"/>
      <c r="O11678" s="146"/>
      <c r="P11678" s="146"/>
      <c r="Q11678" s="146"/>
      <c r="R11678" s="34"/>
      <c r="S11678" s="35"/>
      <c r="T11678" s="147"/>
    </row>
    <row r="11679">
      <c r="A11679" s="147"/>
      <c r="B11679" s="64"/>
      <c r="C11679" s="147" t="s">
        <v>217</v>
      </c>
      <c r="E11679" s="161"/>
      <c r="F11679" s="162"/>
      <c r="G11679" s="147"/>
      <c r="H11679" s="146"/>
      <c r="J11679" s="146"/>
      <c r="L11679" s="150"/>
      <c r="N11679" s="163"/>
      <c r="O11679" s="146"/>
      <c r="P11679" s="146"/>
      <c r="Q11679" s="146"/>
      <c r="R11679" s="34"/>
      <c r="S11679" s="35"/>
      <c r="T11679" s="147"/>
    </row>
    <row r="11680">
      <c r="A11680" s="147"/>
      <c r="B11680" s="64"/>
      <c r="C11680" s="147" t="s">
        <v>217</v>
      </c>
      <c r="E11680" s="161"/>
      <c r="F11680" s="162"/>
      <c r="G11680" s="147"/>
      <c r="H11680" s="146"/>
      <c r="J11680" s="146"/>
      <c r="L11680" s="150"/>
      <c r="N11680" s="163"/>
      <c r="O11680" s="146"/>
      <c r="P11680" s="146"/>
      <c r="Q11680" s="146"/>
      <c r="R11680" s="34"/>
      <c r="S11680" s="35"/>
      <c r="T11680" s="147"/>
    </row>
    <row r="11681">
      <c r="A11681" s="147"/>
      <c r="B11681" s="64"/>
      <c r="C11681" s="147" t="s">
        <v>217</v>
      </c>
      <c r="E11681" s="161"/>
      <c r="F11681" s="162"/>
      <c r="G11681" s="147"/>
      <c r="H11681" s="146"/>
      <c r="J11681" s="146"/>
      <c r="L11681" s="150"/>
      <c r="N11681" s="163"/>
      <c r="O11681" s="146"/>
      <c r="P11681" s="146"/>
      <c r="Q11681" s="146"/>
      <c r="R11681" s="34"/>
      <c r="S11681" s="35"/>
      <c r="T11681" s="147"/>
    </row>
    <row r="11682">
      <c r="A11682" s="147"/>
      <c r="B11682" s="64"/>
      <c r="C11682" s="147" t="s">
        <v>217</v>
      </c>
      <c r="E11682" s="161"/>
      <c r="F11682" s="162"/>
      <c r="G11682" s="147"/>
      <c r="H11682" s="146"/>
      <c r="J11682" s="146"/>
      <c r="L11682" s="150"/>
      <c r="N11682" s="163"/>
      <c r="O11682" s="146"/>
      <c r="P11682" s="146"/>
      <c r="Q11682" s="146"/>
      <c r="R11682" s="34"/>
      <c r="S11682" s="35"/>
      <c r="T11682" s="147"/>
    </row>
    <row r="11683">
      <c r="A11683" s="147"/>
      <c r="B11683" s="64"/>
      <c r="C11683" s="147" t="s">
        <v>217</v>
      </c>
      <c r="E11683" s="161"/>
      <c r="F11683" s="162"/>
      <c r="G11683" s="147"/>
      <c r="H11683" s="146"/>
      <c r="J11683" s="146"/>
      <c r="L11683" s="150"/>
      <c r="N11683" s="163"/>
      <c r="O11683" s="146"/>
      <c r="P11683" s="146"/>
      <c r="Q11683" s="146"/>
      <c r="R11683" s="34"/>
      <c r="S11683" s="35"/>
      <c r="T11683" s="147"/>
    </row>
    <row r="11684">
      <c r="A11684" s="147"/>
      <c r="B11684" s="64"/>
      <c r="C11684" s="147" t="s">
        <v>217</v>
      </c>
      <c r="E11684" s="161"/>
      <c r="F11684" s="162"/>
      <c r="G11684" s="147"/>
      <c r="H11684" s="146"/>
      <c r="J11684" s="146"/>
      <c r="L11684" s="150"/>
      <c r="N11684" s="163"/>
      <c r="O11684" s="146"/>
      <c r="P11684" s="146"/>
      <c r="Q11684" s="146"/>
      <c r="R11684" s="34"/>
      <c r="S11684" s="35"/>
      <c r="T11684" s="147"/>
    </row>
    <row r="11685">
      <c r="A11685" s="147"/>
      <c r="B11685" s="64"/>
      <c r="C11685" s="147" t="s">
        <v>217</v>
      </c>
      <c r="E11685" s="161"/>
      <c r="F11685" s="162"/>
      <c r="G11685" s="147"/>
      <c r="H11685" s="146"/>
      <c r="J11685" s="146"/>
      <c r="L11685" s="150"/>
      <c r="N11685" s="163"/>
      <c r="O11685" s="146"/>
      <c r="P11685" s="146"/>
      <c r="Q11685" s="146"/>
      <c r="R11685" s="34"/>
      <c r="S11685" s="35"/>
      <c r="T11685" s="147"/>
    </row>
    <row r="11686">
      <c r="A11686" s="147"/>
      <c r="B11686" s="64"/>
      <c r="C11686" s="147" t="s">
        <v>217</v>
      </c>
      <c r="E11686" s="161"/>
      <c r="F11686" s="162"/>
      <c r="G11686" s="147"/>
      <c r="H11686" s="146"/>
      <c r="J11686" s="146"/>
      <c r="L11686" s="150"/>
      <c r="N11686" s="163"/>
      <c r="O11686" s="146"/>
      <c r="P11686" s="146"/>
      <c r="Q11686" s="146"/>
      <c r="R11686" s="34"/>
      <c r="S11686" s="35"/>
      <c r="T11686" s="147"/>
    </row>
    <row r="11687">
      <c r="A11687" s="147"/>
      <c r="B11687" s="64"/>
      <c r="C11687" s="147" t="s">
        <v>217</v>
      </c>
      <c r="E11687" s="161"/>
      <c r="F11687" s="162"/>
      <c r="G11687" s="147"/>
      <c r="H11687" s="146"/>
      <c r="J11687" s="146"/>
      <c r="L11687" s="150"/>
      <c r="N11687" s="163"/>
      <c r="O11687" s="146"/>
      <c r="P11687" s="146"/>
      <c r="Q11687" s="146"/>
      <c r="R11687" s="34"/>
      <c r="S11687" s="35"/>
      <c r="T11687" s="147"/>
    </row>
    <row r="11688">
      <c r="A11688" s="147"/>
      <c r="B11688" s="64"/>
      <c r="C11688" s="147" t="s">
        <v>217</v>
      </c>
      <c r="E11688" s="161"/>
      <c r="F11688" s="162"/>
      <c r="G11688" s="147"/>
      <c r="H11688" s="146"/>
      <c r="J11688" s="146"/>
      <c r="L11688" s="150"/>
      <c r="N11688" s="163"/>
      <c r="O11688" s="146"/>
      <c r="P11688" s="146"/>
      <c r="Q11688" s="146"/>
      <c r="R11688" s="34"/>
      <c r="S11688" s="35"/>
      <c r="T11688" s="147"/>
    </row>
    <row r="11689">
      <c r="A11689" s="147"/>
      <c r="B11689" s="64"/>
      <c r="C11689" s="147" t="s">
        <v>217</v>
      </c>
      <c r="E11689" s="161"/>
      <c r="F11689" s="162"/>
      <c r="G11689" s="147"/>
      <c r="H11689" s="146"/>
      <c r="J11689" s="146"/>
      <c r="L11689" s="150"/>
      <c r="N11689" s="163"/>
      <c r="O11689" s="146"/>
      <c r="P11689" s="146"/>
      <c r="Q11689" s="146"/>
      <c r="R11689" s="34"/>
      <c r="S11689" s="35"/>
      <c r="T11689" s="147"/>
    </row>
    <row r="11690">
      <c r="A11690" s="147"/>
      <c r="B11690" s="64"/>
      <c r="C11690" s="147" t="s">
        <v>217</v>
      </c>
      <c r="E11690" s="161"/>
      <c r="F11690" s="162"/>
      <c r="G11690" s="147"/>
      <c r="H11690" s="146"/>
      <c r="J11690" s="146"/>
      <c r="L11690" s="150"/>
      <c r="N11690" s="163"/>
      <c r="O11690" s="146"/>
      <c r="P11690" s="146"/>
      <c r="Q11690" s="146"/>
      <c r="R11690" s="34"/>
      <c r="S11690" s="35"/>
      <c r="T11690" s="147"/>
    </row>
    <row r="11691">
      <c r="A11691" s="147"/>
      <c r="B11691" s="64"/>
      <c r="C11691" s="147" t="s">
        <v>217</v>
      </c>
      <c r="E11691" s="161"/>
      <c r="F11691" s="162"/>
      <c r="G11691" s="147"/>
      <c r="H11691" s="146"/>
      <c r="J11691" s="146"/>
      <c r="L11691" s="150"/>
      <c r="N11691" s="163"/>
      <c r="O11691" s="146"/>
      <c r="P11691" s="146"/>
      <c r="Q11691" s="146"/>
      <c r="R11691" s="34"/>
      <c r="S11691" s="35"/>
      <c r="T11691" s="147"/>
    </row>
    <row r="11692">
      <c r="A11692" s="147"/>
      <c r="B11692" s="64"/>
      <c r="C11692" s="147" t="s">
        <v>217</v>
      </c>
      <c r="E11692" s="161"/>
      <c r="F11692" s="162"/>
      <c r="G11692" s="147"/>
      <c r="H11692" s="146"/>
      <c r="J11692" s="146"/>
      <c r="L11692" s="150"/>
      <c r="N11692" s="163"/>
      <c r="O11692" s="146"/>
      <c r="P11692" s="146"/>
      <c r="Q11692" s="146"/>
      <c r="R11692" s="34"/>
      <c r="S11692" s="35"/>
      <c r="T11692" s="147"/>
    </row>
    <row r="11693">
      <c r="A11693" s="147"/>
      <c r="B11693" s="64"/>
      <c r="C11693" s="147" t="s">
        <v>217</v>
      </c>
      <c r="E11693" s="161"/>
      <c r="F11693" s="162"/>
      <c r="G11693" s="147"/>
      <c r="H11693" s="146"/>
      <c r="J11693" s="146"/>
      <c r="L11693" s="150"/>
      <c r="N11693" s="163"/>
      <c r="O11693" s="146"/>
      <c r="P11693" s="146"/>
      <c r="Q11693" s="146"/>
      <c r="R11693" s="34"/>
      <c r="S11693" s="35"/>
      <c r="T11693" s="147"/>
    </row>
    <row r="11694">
      <c r="A11694" s="147"/>
      <c r="B11694" s="64"/>
      <c r="C11694" s="147" t="s">
        <v>217</v>
      </c>
      <c r="E11694" s="161"/>
      <c r="F11694" s="162"/>
      <c r="G11694" s="147"/>
      <c r="H11694" s="146"/>
      <c r="J11694" s="146"/>
      <c r="L11694" s="150"/>
      <c r="N11694" s="163"/>
      <c r="O11694" s="146"/>
      <c r="P11694" s="146"/>
      <c r="Q11694" s="146"/>
      <c r="R11694" s="34"/>
      <c r="S11694" s="35"/>
      <c r="T11694" s="147"/>
    </row>
    <row r="11695">
      <c r="A11695" s="147"/>
      <c r="B11695" s="64"/>
      <c r="C11695" s="147" t="s">
        <v>217</v>
      </c>
      <c r="E11695" s="161"/>
      <c r="F11695" s="162"/>
      <c r="G11695" s="147"/>
      <c r="H11695" s="146"/>
      <c r="J11695" s="146"/>
      <c r="L11695" s="150"/>
      <c r="N11695" s="163"/>
      <c r="O11695" s="146"/>
      <c r="P11695" s="146"/>
      <c r="Q11695" s="146"/>
      <c r="R11695" s="34"/>
      <c r="S11695" s="35"/>
      <c r="T11695" s="147"/>
    </row>
    <row r="11696">
      <c r="A11696" s="147"/>
      <c r="B11696" s="64"/>
      <c r="C11696" s="147" t="s">
        <v>217</v>
      </c>
      <c r="E11696" s="161"/>
      <c r="F11696" s="162"/>
      <c r="G11696" s="147"/>
      <c r="H11696" s="146"/>
      <c r="J11696" s="146"/>
      <c r="L11696" s="150"/>
      <c r="N11696" s="163"/>
      <c r="O11696" s="146"/>
      <c r="P11696" s="146"/>
      <c r="Q11696" s="146"/>
      <c r="R11696" s="34"/>
      <c r="S11696" s="35"/>
      <c r="T11696" s="147"/>
    </row>
    <row r="11697">
      <c r="A11697" s="147"/>
      <c r="B11697" s="64"/>
      <c r="C11697" s="147" t="s">
        <v>217</v>
      </c>
      <c r="E11697" s="161"/>
      <c r="F11697" s="162"/>
      <c r="G11697" s="147"/>
      <c r="H11697" s="146"/>
      <c r="J11697" s="146"/>
      <c r="L11697" s="150"/>
      <c r="N11697" s="163"/>
      <c r="O11697" s="146"/>
      <c r="P11697" s="146"/>
      <c r="Q11697" s="146"/>
      <c r="R11697" s="34"/>
      <c r="S11697" s="35"/>
      <c r="T11697" s="147"/>
    </row>
    <row r="11698">
      <c r="A11698" s="147"/>
      <c r="B11698" s="64"/>
      <c r="C11698" s="147" t="s">
        <v>217</v>
      </c>
      <c r="E11698" s="161"/>
      <c r="F11698" s="162"/>
      <c r="G11698" s="147"/>
      <c r="H11698" s="146"/>
      <c r="J11698" s="146"/>
      <c r="L11698" s="150"/>
      <c r="N11698" s="163"/>
      <c r="O11698" s="146"/>
      <c r="P11698" s="146"/>
      <c r="Q11698" s="146"/>
      <c r="R11698" s="34"/>
      <c r="S11698" s="35"/>
      <c r="T11698" s="147"/>
    </row>
    <row r="11699">
      <c r="A11699" s="147"/>
      <c r="B11699" s="64"/>
      <c r="C11699" s="147" t="s">
        <v>217</v>
      </c>
      <c r="E11699" s="161"/>
      <c r="F11699" s="162"/>
      <c r="G11699" s="147"/>
      <c r="H11699" s="146"/>
      <c r="J11699" s="146"/>
      <c r="L11699" s="150"/>
      <c r="N11699" s="163"/>
      <c r="O11699" s="146"/>
      <c r="P11699" s="146"/>
      <c r="Q11699" s="146"/>
      <c r="R11699" s="34"/>
      <c r="S11699" s="35"/>
      <c r="T11699" s="147"/>
    </row>
    <row r="11700">
      <c r="A11700" s="147"/>
      <c r="B11700" s="64"/>
      <c r="C11700" s="147" t="s">
        <v>217</v>
      </c>
      <c r="E11700" s="161"/>
      <c r="F11700" s="162"/>
      <c r="G11700" s="147"/>
      <c r="H11700" s="146"/>
      <c r="J11700" s="146"/>
      <c r="L11700" s="150"/>
      <c r="N11700" s="163"/>
      <c r="O11700" s="146"/>
      <c r="P11700" s="146"/>
      <c r="Q11700" s="146"/>
      <c r="R11700" s="34"/>
      <c r="S11700" s="35"/>
      <c r="T11700" s="147"/>
    </row>
    <row r="11701">
      <c r="A11701" s="147"/>
      <c r="B11701" s="64"/>
      <c r="C11701" s="147" t="s">
        <v>217</v>
      </c>
      <c r="E11701" s="161"/>
      <c r="F11701" s="162"/>
      <c r="G11701" s="147"/>
      <c r="H11701" s="146"/>
      <c r="J11701" s="146"/>
      <c r="L11701" s="150"/>
      <c r="N11701" s="163"/>
      <c r="O11701" s="146"/>
      <c r="P11701" s="146"/>
      <c r="Q11701" s="146"/>
      <c r="R11701" s="34"/>
      <c r="S11701" s="35"/>
      <c r="T11701" s="147"/>
    </row>
    <row r="11702">
      <c r="A11702" s="147"/>
      <c r="B11702" s="64"/>
      <c r="C11702" s="147" t="s">
        <v>217</v>
      </c>
      <c r="E11702" s="161"/>
      <c r="F11702" s="162"/>
      <c r="G11702" s="147"/>
      <c r="H11702" s="146"/>
      <c r="J11702" s="146"/>
      <c r="L11702" s="150"/>
      <c r="N11702" s="163"/>
      <c r="O11702" s="146"/>
      <c r="P11702" s="146"/>
      <c r="Q11702" s="146"/>
      <c r="R11702" s="34"/>
      <c r="S11702" s="35"/>
      <c r="T11702" s="147"/>
    </row>
    <row r="11703">
      <c r="A11703" s="147"/>
      <c r="B11703" s="64"/>
      <c r="C11703" s="147" t="s">
        <v>217</v>
      </c>
      <c r="E11703" s="161"/>
      <c r="F11703" s="162"/>
      <c r="G11703" s="147"/>
      <c r="H11703" s="146"/>
      <c r="J11703" s="146"/>
      <c r="L11703" s="150"/>
      <c r="N11703" s="163"/>
      <c r="O11703" s="146"/>
      <c r="P11703" s="146"/>
      <c r="Q11703" s="146"/>
      <c r="R11703" s="34"/>
      <c r="S11703" s="35"/>
      <c r="T11703" s="147"/>
    </row>
    <row r="11704">
      <c r="A11704" s="147"/>
      <c r="B11704" s="64"/>
      <c r="C11704" s="147" t="s">
        <v>217</v>
      </c>
      <c r="E11704" s="161"/>
      <c r="F11704" s="162"/>
      <c r="G11704" s="147"/>
      <c r="H11704" s="146"/>
      <c r="J11704" s="146"/>
      <c r="L11704" s="150"/>
      <c r="N11704" s="163"/>
      <c r="O11704" s="146"/>
      <c r="P11704" s="146"/>
      <c r="Q11704" s="146"/>
      <c r="R11704" s="34"/>
      <c r="S11704" s="35"/>
      <c r="T11704" s="147"/>
    </row>
    <row r="11705">
      <c r="A11705" s="147"/>
      <c r="B11705" s="64"/>
      <c r="C11705" s="147" t="s">
        <v>217</v>
      </c>
      <c r="E11705" s="161"/>
      <c r="F11705" s="162"/>
      <c r="G11705" s="147"/>
      <c r="H11705" s="146"/>
      <c r="J11705" s="146"/>
      <c r="L11705" s="150"/>
      <c r="N11705" s="163"/>
      <c r="O11705" s="146"/>
      <c r="P11705" s="146"/>
      <c r="Q11705" s="146"/>
      <c r="R11705" s="34"/>
      <c r="S11705" s="35"/>
      <c r="T11705" s="147"/>
    </row>
    <row r="11706">
      <c r="A11706" s="147"/>
      <c r="B11706" s="64"/>
      <c r="C11706" s="147" t="s">
        <v>217</v>
      </c>
      <c r="E11706" s="161"/>
      <c r="F11706" s="162"/>
      <c r="G11706" s="147"/>
      <c r="H11706" s="146"/>
      <c r="J11706" s="146"/>
      <c r="L11706" s="150"/>
      <c r="N11706" s="163"/>
      <c r="O11706" s="146"/>
      <c r="P11706" s="146"/>
      <c r="Q11706" s="146"/>
      <c r="R11706" s="34"/>
      <c r="S11706" s="35"/>
      <c r="T11706" s="147"/>
    </row>
    <row r="11707">
      <c r="A11707" s="147"/>
      <c r="B11707" s="64"/>
      <c r="C11707" s="147" t="s">
        <v>217</v>
      </c>
      <c r="E11707" s="161"/>
      <c r="F11707" s="162"/>
      <c r="G11707" s="147"/>
      <c r="H11707" s="146"/>
      <c r="J11707" s="146"/>
      <c r="L11707" s="150"/>
      <c r="N11707" s="163"/>
      <c r="O11707" s="146"/>
      <c r="P11707" s="146"/>
      <c r="Q11707" s="146"/>
      <c r="R11707" s="34"/>
      <c r="S11707" s="35"/>
      <c r="T11707" s="147"/>
    </row>
    <row r="11708">
      <c r="A11708" s="147"/>
      <c r="B11708" s="64"/>
      <c r="C11708" s="147" t="s">
        <v>217</v>
      </c>
      <c r="E11708" s="161"/>
      <c r="F11708" s="162"/>
      <c r="G11708" s="147"/>
      <c r="H11708" s="146"/>
      <c r="J11708" s="146"/>
      <c r="L11708" s="150"/>
      <c r="N11708" s="163"/>
      <c r="O11708" s="146"/>
      <c r="P11708" s="146"/>
      <c r="Q11708" s="146"/>
      <c r="R11708" s="34"/>
      <c r="S11708" s="35"/>
      <c r="T11708" s="147"/>
    </row>
    <row r="11709">
      <c r="A11709" s="147"/>
      <c r="B11709" s="64"/>
      <c r="C11709" s="147" t="s">
        <v>217</v>
      </c>
      <c r="E11709" s="161"/>
      <c r="F11709" s="162"/>
      <c r="G11709" s="147"/>
      <c r="H11709" s="146"/>
      <c r="J11709" s="146"/>
      <c r="L11709" s="150"/>
      <c r="N11709" s="163"/>
      <c r="O11709" s="146"/>
      <c r="P11709" s="146"/>
      <c r="Q11709" s="146"/>
      <c r="R11709" s="34"/>
      <c r="S11709" s="35"/>
      <c r="T11709" s="147"/>
    </row>
    <row r="11710">
      <c r="A11710" s="147"/>
      <c r="B11710" s="64"/>
      <c r="C11710" s="147" t="s">
        <v>217</v>
      </c>
      <c r="E11710" s="161"/>
      <c r="F11710" s="162"/>
      <c r="G11710" s="147"/>
      <c r="H11710" s="146"/>
      <c r="J11710" s="146"/>
      <c r="L11710" s="150"/>
      <c r="N11710" s="163"/>
      <c r="O11710" s="146"/>
      <c r="P11710" s="146"/>
      <c r="Q11710" s="146"/>
      <c r="R11710" s="34"/>
      <c r="S11710" s="35"/>
      <c r="T11710" s="147"/>
    </row>
    <row r="11711">
      <c r="A11711" s="147"/>
      <c r="B11711" s="64"/>
      <c r="C11711" s="147" t="s">
        <v>217</v>
      </c>
      <c r="E11711" s="161"/>
      <c r="F11711" s="162"/>
      <c r="G11711" s="147"/>
      <c r="H11711" s="146"/>
      <c r="J11711" s="146"/>
      <c r="L11711" s="150"/>
      <c r="N11711" s="163"/>
      <c r="O11711" s="146"/>
      <c r="P11711" s="146"/>
      <c r="Q11711" s="146"/>
      <c r="R11711" s="34"/>
      <c r="S11711" s="35"/>
      <c r="T11711" s="147"/>
    </row>
    <row r="11712">
      <c r="A11712" s="147"/>
      <c r="B11712" s="64"/>
      <c r="C11712" s="147" t="s">
        <v>217</v>
      </c>
      <c r="E11712" s="161"/>
      <c r="F11712" s="162"/>
      <c r="G11712" s="147"/>
      <c r="H11712" s="146"/>
      <c r="J11712" s="146"/>
      <c r="L11712" s="150"/>
      <c r="N11712" s="163"/>
      <c r="O11712" s="146"/>
      <c r="P11712" s="146"/>
      <c r="Q11712" s="146"/>
      <c r="R11712" s="34"/>
      <c r="S11712" s="35"/>
      <c r="T11712" s="147"/>
    </row>
    <row r="11713">
      <c r="A11713" s="147"/>
      <c r="B11713" s="64"/>
      <c r="C11713" s="147" t="s">
        <v>217</v>
      </c>
      <c r="E11713" s="161"/>
      <c r="F11713" s="162"/>
      <c r="G11713" s="147"/>
      <c r="H11713" s="146"/>
      <c r="J11713" s="146"/>
      <c r="L11713" s="150"/>
      <c r="N11713" s="163"/>
      <c r="O11713" s="146"/>
      <c r="P11713" s="146"/>
      <c r="Q11713" s="146"/>
      <c r="R11713" s="34"/>
      <c r="S11713" s="35"/>
      <c r="T11713" s="147"/>
    </row>
    <row r="11714">
      <c r="A11714" s="147"/>
      <c r="B11714" s="64"/>
      <c r="C11714" s="147" t="s">
        <v>217</v>
      </c>
      <c r="E11714" s="161"/>
      <c r="F11714" s="162"/>
      <c r="G11714" s="147"/>
      <c r="H11714" s="146"/>
      <c r="J11714" s="146"/>
      <c r="L11714" s="150"/>
      <c r="N11714" s="163"/>
      <c r="O11714" s="146"/>
      <c r="P11714" s="146"/>
      <c r="Q11714" s="146"/>
      <c r="R11714" s="34"/>
      <c r="S11714" s="35"/>
      <c r="T11714" s="147"/>
    </row>
    <row r="11715">
      <c r="A11715" s="147"/>
      <c r="B11715" s="64"/>
      <c r="C11715" s="147" t="s">
        <v>217</v>
      </c>
      <c r="E11715" s="161"/>
      <c r="F11715" s="162"/>
      <c r="G11715" s="147"/>
      <c r="H11715" s="146"/>
      <c r="J11715" s="146"/>
      <c r="L11715" s="150"/>
      <c r="N11715" s="163"/>
      <c r="O11715" s="146"/>
      <c r="P11715" s="146"/>
      <c r="Q11715" s="146"/>
      <c r="R11715" s="34"/>
      <c r="S11715" s="35"/>
      <c r="T11715" s="147"/>
    </row>
    <row r="11716">
      <c r="A11716" s="147"/>
      <c r="B11716" s="64"/>
      <c r="C11716" s="147" t="s">
        <v>217</v>
      </c>
      <c r="E11716" s="161"/>
      <c r="F11716" s="162"/>
      <c r="G11716" s="147"/>
      <c r="H11716" s="146"/>
      <c r="J11716" s="146"/>
      <c r="L11716" s="150"/>
      <c r="N11716" s="163"/>
      <c r="O11716" s="146"/>
      <c r="P11716" s="146"/>
      <c r="Q11716" s="146"/>
      <c r="R11716" s="34"/>
      <c r="S11716" s="35"/>
      <c r="T11716" s="147"/>
    </row>
    <row r="11717">
      <c r="A11717" s="147"/>
      <c r="B11717" s="64"/>
      <c r="C11717" s="147" t="s">
        <v>217</v>
      </c>
      <c r="E11717" s="161"/>
      <c r="F11717" s="162"/>
      <c r="G11717" s="147"/>
      <c r="H11717" s="146"/>
      <c r="J11717" s="146"/>
      <c r="L11717" s="150"/>
      <c r="N11717" s="163"/>
      <c r="O11717" s="146"/>
      <c r="P11717" s="146"/>
      <c r="Q11717" s="146"/>
      <c r="R11717" s="34"/>
      <c r="S11717" s="35"/>
      <c r="T11717" s="147"/>
    </row>
    <row r="11718">
      <c r="A11718" s="147"/>
      <c r="B11718" s="64"/>
      <c r="C11718" s="147" t="s">
        <v>217</v>
      </c>
      <c r="E11718" s="161"/>
      <c r="F11718" s="162"/>
      <c r="G11718" s="147"/>
      <c r="H11718" s="146"/>
      <c r="J11718" s="146"/>
      <c r="L11718" s="150"/>
      <c r="N11718" s="163"/>
      <c r="O11718" s="146"/>
      <c r="P11718" s="146"/>
      <c r="Q11718" s="146"/>
      <c r="R11718" s="34"/>
      <c r="S11718" s="35"/>
      <c r="T11718" s="147"/>
    </row>
    <row r="11719">
      <c r="A11719" s="147"/>
      <c r="B11719" s="64"/>
      <c r="C11719" s="147" t="s">
        <v>217</v>
      </c>
      <c r="E11719" s="161"/>
      <c r="F11719" s="162"/>
      <c r="G11719" s="147"/>
      <c r="H11719" s="146"/>
      <c r="J11719" s="146"/>
      <c r="L11719" s="150"/>
      <c r="N11719" s="163"/>
      <c r="O11719" s="146"/>
      <c r="P11719" s="146"/>
      <c r="Q11719" s="146"/>
      <c r="R11719" s="34"/>
      <c r="S11719" s="35"/>
      <c r="T11719" s="147"/>
    </row>
    <row r="11720">
      <c r="A11720" s="147"/>
      <c r="B11720" s="64"/>
      <c r="C11720" s="147" t="s">
        <v>217</v>
      </c>
      <c r="E11720" s="161"/>
      <c r="F11720" s="162"/>
      <c r="G11720" s="147"/>
      <c r="H11720" s="146"/>
      <c r="J11720" s="146"/>
      <c r="L11720" s="150"/>
      <c r="N11720" s="163"/>
      <c r="O11720" s="146"/>
      <c r="P11720" s="146"/>
      <c r="Q11720" s="146"/>
      <c r="R11720" s="34"/>
      <c r="S11720" s="35"/>
      <c r="T11720" s="147"/>
    </row>
    <row r="11721">
      <c r="A11721" s="147"/>
      <c r="B11721" s="64"/>
      <c r="C11721" s="147" t="s">
        <v>217</v>
      </c>
      <c r="E11721" s="161"/>
      <c r="F11721" s="162"/>
      <c r="G11721" s="147"/>
      <c r="H11721" s="146"/>
      <c r="J11721" s="146"/>
      <c r="L11721" s="150"/>
      <c r="N11721" s="163"/>
      <c r="O11721" s="146"/>
      <c r="P11721" s="146"/>
      <c r="Q11721" s="146"/>
      <c r="R11721" s="34"/>
      <c r="S11721" s="35"/>
      <c r="T11721" s="147"/>
    </row>
    <row r="11722">
      <c r="A11722" s="147"/>
      <c r="B11722" s="64"/>
      <c r="C11722" s="147" t="s">
        <v>217</v>
      </c>
      <c r="E11722" s="161"/>
      <c r="F11722" s="162"/>
      <c r="G11722" s="147"/>
      <c r="H11722" s="146"/>
      <c r="J11722" s="146"/>
      <c r="L11722" s="150"/>
      <c r="N11722" s="163"/>
      <c r="O11722" s="146"/>
      <c r="P11722" s="146"/>
      <c r="Q11722" s="146"/>
      <c r="R11722" s="34"/>
      <c r="S11722" s="35"/>
      <c r="T11722" s="147"/>
    </row>
    <row r="11723">
      <c r="A11723" s="147"/>
      <c r="B11723" s="64"/>
      <c r="C11723" s="147" t="s">
        <v>217</v>
      </c>
      <c r="E11723" s="161"/>
      <c r="F11723" s="162"/>
      <c r="G11723" s="147"/>
      <c r="H11723" s="146"/>
      <c r="J11723" s="146"/>
      <c r="L11723" s="150"/>
      <c r="N11723" s="163"/>
      <c r="O11723" s="146"/>
      <c r="P11723" s="146"/>
      <c r="Q11723" s="146"/>
      <c r="R11723" s="34"/>
      <c r="S11723" s="35"/>
      <c r="T11723" s="147"/>
    </row>
    <row r="11724">
      <c r="A11724" s="147"/>
      <c r="B11724" s="64"/>
      <c r="C11724" s="147" t="s">
        <v>217</v>
      </c>
      <c r="E11724" s="161"/>
      <c r="F11724" s="162"/>
      <c r="G11724" s="147"/>
      <c r="H11724" s="146"/>
      <c r="J11724" s="146"/>
      <c r="L11724" s="150"/>
      <c r="N11724" s="163"/>
      <c r="O11724" s="146"/>
      <c r="P11724" s="146"/>
      <c r="Q11724" s="146"/>
      <c r="R11724" s="34"/>
      <c r="S11724" s="35"/>
      <c r="T11724" s="147"/>
    </row>
    <row r="11725">
      <c r="A11725" s="147"/>
      <c r="B11725" s="64"/>
      <c r="C11725" s="147" t="s">
        <v>217</v>
      </c>
      <c r="E11725" s="161"/>
      <c r="F11725" s="162"/>
      <c r="G11725" s="147"/>
      <c r="H11725" s="146"/>
      <c r="J11725" s="146"/>
      <c r="L11725" s="150"/>
      <c r="N11725" s="163"/>
      <c r="O11725" s="146"/>
      <c r="P11725" s="146"/>
      <c r="Q11725" s="146"/>
      <c r="R11725" s="34"/>
      <c r="S11725" s="35"/>
      <c r="T11725" s="147"/>
    </row>
    <row r="11726">
      <c r="A11726" s="147"/>
      <c r="B11726" s="64"/>
      <c r="C11726" s="147" t="s">
        <v>217</v>
      </c>
      <c r="E11726" s="161"/>
      <c r="F11726" s="162"/>
      <c r="G11726" s="147"/>
      <c r="H11726" s="146"/>
      <c r="J11726" s="146"/>
      <c r="L11726" s="150"/>
      <c r="N11726" s="163"/>
      <c r="O11726" s="146"/>
      <c r="P11726" s="146"/>
      <c r="Q11726" s="146"/>
      <c r="R11726" s="34"/>
      <c r="S11726" s="35"/>
      <c r="T11726" s="147"/>
    </row>
    <row r="11727">
      <c r="A11727" s="147"/>
      <c r="B11727" s="64"/>
      <c r="C11727" s="147" t="s">
        <v>217</v>
      </c>
      <c r="E11727" s="161"/>
      <c r="F11727" s="162"/>
      <c r="G11727" s="147"/>
      <c r="H11727" s="146"/>
      <c r="J11727" s="146"/>
      <c r="L11727" s="150"/>
      <c r="N11727" s="163"/>
      <c r="O11727" s="146"/>
      <c r="P11727" s="146"/>
      <c r="Q11727" s="146"/>
      <c r="R11727" s="34"/>
      <c r="S11727" s="35"/>
      <c r="T11727" s="147"/>
    </row>
    <row r="11728">
      <c r="A11728" s="147"/>
      <c r="B11728" s="64"/>
      <c r="C11728" s="147" t="s">
        <v>217</v>
      </c>
      <c r="E11728" s="161"/>
      <c r="F11728" s="162"/>
      <c r="G11728" s="147"/>
      <c r="H11728" s="146"/>
      <c r="J11728" s="146"/>
      <c r="L11728" s="150"/>
      <c r="N11728" s="163"/>
      <c r="O11728" s="146"/>
      <c r="P11728" s="146"/>
      <c r="Q11728" s="146"/>
      <c r="R11728" s="34"/>
      <c r="S11728" s="35"/>
      <c r="T11728" s="147"/>
    </row>
    <row r="11729">
      <c r="A11729" s="147"/>
      <c r="B11729" s="64"/>
      <c r="C11729" s="147" t="s">
        <v>217</v>
      </c>
      <c r="E11729" s="161"/>
      <c r="F11729" s="162"/>
      <c r="G11729" s="147"/>
      <c r="H11729" s="146"/>
      <c r="J11729" s="146"/>
      <c r="L11729" s="150"/>
      <c r="N11729" s="163"/>
      <c r="O11729" s="146"/>
      <c r="P11729" s="146"/>
      <c r="Q11729" s="146"/>
      <c r="R11729" s="34"/>
      <c r="S11729" s="35"/>
      <c r="T11729" s="147"/>
    </row>
    <row r="11730">
      <c r="A11730" s="147"/>
      <c r="B11730" s="64"/>
      <c r="C11730" s="147" t="s">
        <v>217</v>
      </c>
      <c r="E11730" s="161"/>
      <c r="F11730" s="162"/>
      <c r="G11730" s="147"/>
      <c r="H11730" s="146"/>
      <c r="J11730" s="146"/>
      <c r="L11730" s="150"/>
      <c r="N11730" s="163"/>
      <c r="O11730" s="146"/>
      <c r="P11730" s="146"/>
      <c r="Q11730" s="146"/>
      <c r="R11730" s="34"/>
      <c r="S11730" s="35"/>
      <c r="T11730" s="147"/>
    </row>
    <row r="11731">
      <c r="A11731" s="147"/>
      <c r="B11731" s="64"/>
      <c r="C11731" s="147" t="s">
        <v>217</v>
      </c>
      <c r="E11731" s="161"/>
      <c r="F11731" s="162"/>
      <c r="G11731" s="147"/>
      <c r="H11731" s="146"/>
      <c r="J11731" s="146"/>
      <c r="L11731" s="150"/>
      <c r="N11731" s="163"/>
      <c r="O11731" s="146"/>
      <c r="P11731" s="146"/>
      <c r="Q11731" s="146"/>
      <c r="R11731" s="34"/>
      <c r="S11731" s="35"/>
      <c r="T11731" s="147"/>
    </row>
    <row r="11732">
      <c r="A11732" s="147"/>
      <c r="B11732" s="64"/>
      <c r="C11732" s="147" t="s">
        <v>217</v>
      </c>
      <c r="E11732" s="161"/>
      <c r="F11732" s="162"/>
      <c r="G11732" s="147"/>
      <c r="H11732" s="146"/>
      <c r="J11732" s="146"/>
      <c r="L11732" s="150"/>
      <c r="N11732" s="163"/>
      <c r="O11732" s="146"/>
      <c r="P11732" s="146"/>
      <c r="Q11732" s="146"/>
      <c r="R11732" s="34"/>
      <c r="S11732" s="35"/>
      <c r="T11732" s="147"/>
    </row>
    <row r="11733">
      <c r="A11733" s="147"/>
      <c r="B11733" s="64"/>
      <c r="C11733" s="147" t="s">
        <v>217</v>
      </c>
      <c r="E11733" s="161"/>
      <c r="F11733" s="162"/>
      <c r="G11733" s="147"/>
      <c r="H11733" s="146"/>
      <c r="J11733" s="146"/>
      <c r="L11733" s="150"/>
      <c r="N11733" s="163"/>
      <c r="O11733" s="146"/>
      <c r="P11733" s="146"/>
      <c r="Q11733" s="146"/>
      <c r="R11733" s="34"/>
      <c r="S11733" s="35"/>
      <c r="T11733" s="147"/>
    </row>
    <row r="11734">
      <c r="A11734" s="147"/>
      <c r="B11734" s="64"/>
      <c r="C11734" s="147" t="s">
        <v>217</v>
      </c>
      <c r="E11734" s="161"/>
      <c r="F11734" s="162"/>
      <c r="G11734" s="147"/>
      <c r="H11734" s="146"/>
      <c r="J11734" s="146"/>
      <c r="L11734" s="150"/>
      <c r="N11734" s="163"/>
      <c r="O11734" s="146"/>
      <c r="P11734" s="146"/>
      <c r="Q11734" s="146"/>
      <c r="R11734" s="34"/>
      <c r="S11734" s="35"/>
      <c r="T11734" s="147"/>
    </row>
    <row r="11735">
      <c r="A11735" s="147"/>
      <c r="B11735" s="64"/>
      <c r="C11735" s="147" t="s">
        <v>217</v>
      </c>
      <c r="E11735" s="161"/>
      <c r="F11735" s="162"/>
      <c r="G11735" s="147"/>
      <c r="H11735" s="146"/>
      <c r="J11735" s="146"/>
      <c r="L11735" s="150"/>
      <c r="N11735" s="163"/>
      <c r="O11735" s="146"/>
      <c r="P11735" s="146"/>
      <c r="Q11735" s="146"/>
      <c r="R11735" s="34"/>
      <c r="S11735" s="35"/>
      <c r="T11735" s="147"/>
    </row>
    <row r="11736">
      <c r="A11736" s="147"/>
      <c r="B11736" s="64"/>
      <c r="C11736" s="147" t="s">
        <v>217</v>
      </c>
      <c r="E11736" s="161"/>
      <c r="F11736" s="162"/>
      <c r="G11736" s="147"/>
      <c r="H11736" s="146"/>
      <c r="J11736" s="146"/>
      <c r="L11736" s="150"/>
      <c r="N11736" s="163"/>
      <c r="O11736" s="146"/>
      <c r="P11736" s="146"/>
      <c r="Q11736" s="146"/>
      <c r="R11736" s="34"/>
      <c r="S11736" s="35"/>
      <c r="T11736" s="147"/>
    </row>
    <row r="11737">
      <c r="A11737" s="147"/>
      <c r="B11737" s="64"/>
      <c r="C11737" s="147" t="s">
        <v>217</v>
      </c>
      <c r="E11737" s="161"/>
      <c r="F11737" s="162"/>
      <c r="G11737" s="147"/>
      <c r="H11737" s="146"/>
      <c r="J11737" s="146"/>
      <c r="L11737" s="150"/>
      <c r="N11737" s="163"/>
      <c r="O11737" s="146"/>
      <c r="P11737" s="146"/>
      <c r="Q11737" s="146"/>
      <c r="R11737" s="34"/>
      <c r="S11737" s="35"/>
      <c r="T11737" s="147"/>
    </row>
    <row r="11738">
      <c r="A11738" s="147"/>
      <c r="B11738" s="64"/>
      <c r="C11738" s="147" t="s">
        <v>217</v>
      </c>
      <c r="E11738" s="161"/>
      <c r="F11738" s="162"/>
      <c r="G11738" s="147"/>
      <c r="H11738" s="146"/>
      <c r="J11738" s="146"/>
      <c r="L11738" s="150"/>
      <c r="N11738" s="163"/>
      <c r="O11738" s="146"/>
      <c r="P11738" s="146"/>
      <c r="Q11738" s="146"/>
      <c r="R11738" s="34"/>
      <c r="S11738" s="35"/>
      <c r="T11738" s="147"/>
    </row>
    <row r="11739">
      <c r="A11739" s="147"/>
      <c r="B11739" s="64"/>
      <c r="C11739" s="147" t="s">
        <v>217</v>
      </c>
      <c r="E11739" s="161"/>
      <c r="F11739" s="162"/>
      <c r="G11739" s="147"/>
      <c r="H11739" s="146"/>
      <c r="J11739" s="146"/>
      <c r="L11739" s="150"/>
      <c r="N11739" s="163"/>
      <c r="O11739" s="146"/>
      <c r="P11739" s="146"/>
      <c r="Q11739" s="146"/>
      <c r="R11739" s="34"/>
      <c r="S11739" s="35"/>
      <c r="T11739" s="147"/>
    </row>
    <row r="11740">
      <c r="A11740" s="147"/>
      <c r="B11740" s="64"/>
      <c r="C11740" s="147" t="s">
        <v>217</v>
      </c>
      <c r="E11740" s="161"/>
      <c r="F11740" s="162"/>
      <c r="G11740" s="147"/>
      <c r="H11740" s="146"/>
      <c r="J11740" s="146"/>
      <c r="L11740" s="150"/>
      <c r="N11740" s="163"/>
      <c r="O11740" s="146"/>
      <c r="P11740" s="146"/>
      <c r="Q11740" s="146"/>
      <c r="R11740" s="34"/>
      <c r="S11740" s="35"/>
      <c r="T11740" s="147"/>
    </row>
    <row r="11741">
      <c r="A11741" s="147"/>
      <c r="B11741" s="64"/>
      <c r="C11741" s="147" t="s">
        <v>217</v>
      </c>
      <c r="E11741" s="161"/>
      <c r="F11741" s="162"/>
      <c r="G11741" s="147"/>
      <c r="H11741" s="146"/>
      <c r="J11741" s="146"/>
      <c r="L11741" s="150"/>
      <c r="N11741" s="163"/>
      <c r="O11741" s="146"/>
      <c r="P11741" s="146"/>
      <c r="Q11741" s="146"/>
      <c r="R11741" s="34"/>
      <c r="S11741" s="35"/>
      <c r="T11741" s="147"/>
    </row>
    <row r="11742">
      <c r="A11742" s="147"/>
      <c r="B11742" s="64"/>
      <c r="C11742" s="147" t="s">
        <v>217</v>
      </c>
      <c r="E11742" s="161"/>
      <c r="F11742" s="162"/>
      <c r="G11742" s="147"/>
      <c r="H11742" s="146"/>
      <c r="J11742" s="146"/>
      <c r="L11742" s="150"/>
      <c r="N11742" s="163"/>
      <c r="O11742" s="146"/>
      <c r="P11742" s="146"/>
      <c r="Q11742" s="146"/>
      <c r="R11742" s="34"/>
      <c r="S11742" s="35"/>
      <c r="T11742" s="147"/>
    </row>
    <row r="11743">
      <c r="A11743" s="147"/>
      <c r="B11743" s="64"/>
      <c r="C11743" s="147" t="s">
        <v>217</v>
      </c>
      <c r="E11743" s="161"/>
      <c r="F11743" s="162"/>
      <c r="G11743" s="147"/>
      <c r="H11743" s="146"/>
      <c r="J11743" s="146"/>
      <c r="L11743" s="150"/>
      <c r="N11743" s="163"/>
      <c r="O11743" s="146"/>
      <c r="P11743" s="146"/>
      <c r="Q11743" s="146"/>
      <c r="R11743" s="34"/>
      <c r="S11743" s="35"/>
      <c r="T11743" s="147"/>
    </row>
    <row r="11744">
      <c r="A11744" s="147"/>
      <c r="B11744" s="64"/>
      <c r="C11744" s="147" t="s">
        <v>217</v>
      </c>
      <c r="E11744" s="161"/>
      <c r="F11744" s="162"/>
      <c r="G11744" s="147"/>
      <c r="H11744" s="146"/>
      <c r="J11744" s="146"/>
      <c r="L11744" s="150"/>
      <c r="N11744" s="163"/>
      <c r="O11744" s="146"/>
      <c r="P11744" s="146"/>
      <c r="Q11744" s="146"/>
      <c r="R11744" s="34"/>
      <c r="S11744" s="35"/>
      <c r="T11744" s="147"/>
    </row>
    <row r="11745">
      <c r="A11745" s="147"/>
      <c r="B11745" s="64"/>
      <c r="C11745" s="147" t="s">
        <v>217</v>
      </c>
      <c r="E11745" s="161"/>
      <c r="F11745" s="162"/>
      <c r="G11745" s="147"/>
      <c r="H11745" s="146"/>
      <c r="J11745" s="146"/>
      <c r="L11745" s="150"/>
      <c r="N11745" s="163"/>
      <c r="O11745" s="146"/>
      <c r="P11745" s="146"/>
      <c r="Q11745" s="146"/>
      <c r="R11745" s="34"/>
      <c r="S11745" s="35"/>
      <c r="T11745" s="147"/>
    </row>
    <row r="11746">
      <c r="A11746" s="147"/>
      <c r="B11746" s="64"/>
      <c r="C11746" s="147" t="s">
        <v>217</v>
      </c>
      <c r="E11746" s="161"/>
      <c r="F11746" s="162"/>
      <c r="G11746" s="147"/>
      <c r="H11746" s="146"/>
      <c r="J11746" s="146"/>
      <c r="L11746" s="150"/>
      <c r="N11746" s="163"/>
      <c r="O11746" s="146"/>
      <c r="P11746" s="146"/>
      <c r="Q11746" s="146"/>
      <c r="R11746" s="34"/>
      <c r="S11746" s="35"/>
      <c r="T11746" s="147"/>
    </row>
    <row r="11747">
      <c r="A11747" s="147"/>
      <c r="B11747" s="64"/>
      <c r="C11747" s="147" t="s">
        <v>217</v>
      </c>
      <c r="E11747" s="161"/>
      <c r="F11747" s="162"/>
      <c r="G11747" s="147"/>
      <c r="H11747" s="146"/>
      <c r="J11747" s="146"/>
      <c r="L11747" s="150"/>
      <c r="N11747" s="163"/>
      <c r="O11747" s="146"/>
      <c r="P11747" s="146"/>
      <c r="Q11747" s="146"/>
      <c r="R11747" s="34"/>
      <c r="S11747" s="35"/>
      <c r="T11747" s="147"/>
    </row>
    <row r="11748">
      <c r="A11748" s="147"/>
      <c r="B11748" s="64"/>
      <c r="C11748" s="147" t="s">
        <v>217</v>
      </c>
      <c r="E11748" s="161"/>
      <c r="F11748" s="162"/>
      <c r="G11748" s="147"/>
      <c r="H11748" s="146"/>
      <c r="J11748" s="146"/>
      <c r="L11748" s="150"/>
      <c r="N11748" s="163"/>
      <c r="O11748" s="146"/>
      <c r="P11748" s="146"/>
      <c r="Q11748" s="146"/>
      <c r="R11748" s="34"/>
      <c r="S11748" s="35"/>
      <c r="T11748" s="147"/>
    </row>
    <row r="11749">
      <c r="A11749" s="147"/>
      <c r="B11749" s="64"/>
      <c r="C11749" s="147" t="s">
        <v>217</v>
      </c>
      <c r="E11749" s="161"/>
      <c r="F11749" s="162"/>
      <c r="G11749" s="147"/>
      <c r="H11749" s="146"/>
      <c r="J11749" s="146"/>
      <c r="L11749" s="150"/>
      <c r="N11749" s="163"/>
      <c r="O11749" s="146"/>
      <c r="P11749" s="146"/>
      <c r="Q11749" s="146"/>
      <c r="R11749" s="34"/>
      <c r="S11749" s="35"/>
      <c r="T11749" s="147"/>
    </row>
    <row r="11750">
      <c r="A11750" s="147"/>
      <c r="B11750" s="64"/>
      <c r="C11750" s="147" t="s">
        <v>217</v>
      </c>
      <c r="E11750" s="161"/>
      <c r="F11750" s="162"/>
      <c r="G11750" s="147"/>
      <c r="H11750" s="146"/>
      <c r="J11750" s="146"/>
      <c r="L11750" s="150"/>
      <c r="N11750" s="163"/>
      <c r="O11750" s="146"/>
      <c r="P11750" s="146"/>
      <c r="Q11750" s="146"/>
      <c r="R11750" s="34"/>
      <c r="S11750" s="35"/>
      <c r="T11750" s="147"/>
    </row>
    <row r="11751">
      <c r="A11751" s="147"/>
      <c r="B11751" s="64"/>
      <c r="C11751" s="147" t="s">
        <v>217</v>
      </c>
      <c r="E11751" s="161"/>
      <c r="F11751" s="162"/>
      <c r="G11751" s="147"/>
      <c r="H11751" s="146"/>
      <c r="J11751" s="146"/>
      <c r="L11751" s="150"/>
      <c r="N11751" s="163"/>
      <c r="O11751" s="146"/>
      <c r="P11751" s="146"/>
      <c r="Q11751" s="146"/>
      <c r="R11751" s="34"/>
      <c r="S11751" s="35"/>
      <c r="T11751" s="147"/>
    </row>
    <row r="11752">
      <c r="A11752" s="147"/>
      <c r="B11752" s="64"/>
      <c r="C11752" s="147" t="s">
        <v>217</v>
      </c>
      <c r="E11752" s="161"/>
      <c r="F11752" s="162"/>
      <c r="G11752" s="147"/>
      <c r="H11752" s="146"/>
      <c r="J11752" s="146"/>
      <c r="L11752" s="150"/>
      <c r="N11752" s="163"/>
      <c r="O11752" s="146"/>
      <c r="P11752" s="146"/>
      <c r="Q11752" s="146"/>
      <c r="R11752" s="34"/>
      <c r="S11752" s="35"/>
      <c r="T11752" s="147"/>
    </row>
    <row r="11753">
      <c r="A11753" s="147"/>
      <c r="B11753" s="64"/>
      <c r="C11753" s="147" t="s">
        <v>217</v>
      </c>
      <c r="E11753" s="161"/>
      <c r="F11753" s="162"/>
      <c r="G11753" s="147"/>
      <c r="H11753" s="146"/>
      <c r="J11753" s="146"/>
      <c r="L11753" s="150"/>
      <c r="N11753" s="163"/>
      <c r="O11753" s="146"/>
      <c r="P11753" s="146"/>
      <c r="Q11753" s="146"/>
      <c r="R11753" s="34"/>
      <c r="S11753" s="35"/>
      <c r="T11753" s="147"/>
    </row>
    <row r="11754">
      <c r="A11754" s="147"/>
      <c r="B11754" s="64"/>
      <c r="C11754" s="147" t="s">
        <v>217</v>
      </c>
      <c r="E11754" s="161"/>
      <c r="F11754" s="162"/>
      <c r="G11754" s="147"/>
      <c r="H11754" s="146"/>
      <c r="J11754" s="146"/>
      <c r="L11754" s="150"/>
      <c r="N11754" s="163"/>
      <c r="O11754" s="146"/>
      <c r="P11754" s="146"/>
      <c r="Q11754" s="146"/>
      <c r="R11754" s="34"/>
      <c r="S11754" s="35"/>
      <c r="T11754" s="147"/>
    </row>
    <row r="11755">
      <c r="A11755" s="147"/>
      <c r="B11755" s="64"/>
      <c r="C11755" s="147" t="s">
        <v>217</v>
      </c>
      <c r="E11755" s="161"/>
      <c r="F11755" s="162"/>
      <c r="G11755" s="147"/>
      <c r="H11755" s="146"/>
      <c r="J11755" s="146"/>
      <c r="L11755" s="150"/>
      <c r="N11755" s="163"/>
      <c r="O11755" s="146"/>
      <c r="P11755" s="146"/>
      <c r="Q11755" s="146"/>
      <c r="R11755" s="34"/>
      <c r="S11755" s="35"/>
      <c r="T11755" s="147"/>
    </row>
    <row r="11756">
      <c r="A11756" s="147"/>
      <c r="B11756" s="64"/>
      <c r="C11756" s="147" t="s">
        <v>217</v>
      </c>
      <c r="E11756" s="161"/>
      <c r="F11756" s="162"/>
      <c r="G11756" s="147"/>
      <c r="H11756" s="146"/>
      <c r="J11756" s="146"/>
      <c r="L11756" s="150"/>
      <c r="N11756" s="163"/>
      <c r="O11756" s="146"/>
      <c r="P11756" s="146"/>
      <c r="Q11756" s="146"/>
      <c r="R11756" s="34"/>
      <c r="S11756" s="35"/>
      <c r="T11756" s="147"/>
    </row>
    <row r="11757">
      <c r="A11757" s="147"/>
      <c r="B11757" s="64"/>
      <c r="C11757" s="147" t="s">
        <v>217</v>
      </c>
      <c r="E11757" s="161"/>
      <c r="F11757" s="162"/>
      <c r="G11757" s="147"/>
      <c r="H11757" s="146"/>
      <c r="J11757" s="146"/>
      <c r="L11757" s="150"/>
      <c r="N11757" s="163"/>
      <c r="O11757" s="146"/>
      <c r="P11757" s="146"/>
      <c r="Q11757" s="146"/>
      <c r="R11757" s="34"/>
      <c r="S11757" s="35"/>
      <c r="T11757" s="147"/>
    </row>
    <row r="11758">
      <c r="A11758" s="147"/>
      <c r="B11758" s="64"/>
      <c r="C11758" s="147" t="s">
        <v>217</v>
      </c>
      <c r="E11758" s="161"/>
      <c r="F11758" s="162"/>
      <c r="G11758" s="147"/>
      <c r="H11758" s="146"/>
      <c r="J11758" s="146"/>
      <c r="L11758" s="150"/>
      <c r="N11758" s="163"/>
      <c r="O11758" s="146"/>
      <c r="P11758" s="146"/>
      <c r="Q11758" s="146"/>
      <c r="R11758" s="34"/>
      <c r="S11758" s="35"/>
      <c r="T11758" s="147"/>
    </row>
    <row r="11759">
      <c r="A11759" s="147"/>
      <c r="B11759" s="64"/>
      <c r="C11759" s="147" t="s">
        <v>217</v>
      </c>
      <c r="E11759" s="161"/>
      <c r="F11759" s="162"/>
      <c r="G11759" s="147"/>
      <c r="H11759" s="146"/>
      <c r="J11759" s="146"/>
      <c r="L11759" s="150"/>
      <c r="N11759" s="163"/>
      <c r="O11759" s="146"/>
      <c r="P11759" s="146"/>
      <c r="Q11759" s="146"/>
      <c r="R11759" s="34"/>
      <c r="S11759" s="35"/>
      <c r="T11759" s="147"/>
    </row>
    <row r="11760">
      <c r="A11760" s="147"/>
      <c r="B11760" s="64"/>
      <c r="C11760" s="147" t="s">
        <v>217</v>
      </c>
      <c r="E11760" s="161"/>
      <c r="F11760" s="162"/>
      <c r="G11760" s="147"/>
      <c r="H11760" s="146"/>
      <c r="J11760" s="146"/>
      <c r="L11760" s="150"/>
      <c r="N11760" s="163"/>
      <c r="O11760" s="146"/>
      <c r="P11760" s="146"/>
      <c r="Q11760" s="146"/>
      <c r="R11760" s="34"/>
      <c r="S11760" s="35"/>
      <c r="T11760" s="147"/>
    </row>
    <row r="11761">
      <c r="A11761" s="147"/>
      <c r="B11761" s="64"/>
      <c r="C11761" s="147" t="s">
        <v>217</v>
      </c>
      <c r="E11761" s="161"/>
      <c r="F11761" s="162"/>
      <c r="G11761" s="147"/>
      <c r="H11761" s="146"/>
      <c r="J11761" s="146"/>
      <c r="L11761" s="150"/>
      <c r="N11761" s="163"/>
      <c r="O11761" s="146"/>
      <c r="P11761" s="146"/>
      <c r="Q11761" s="146"/>
      <c r="R11761" s="34"/>
      <c r="S11761" s="35"/>
      <c r="T11761" s="147"/>
    </row>
    <row r="11762">
      <c r="A11762" s="147"/>
      <c r="B11762" s="64"/>
      <c r="C11762" s="147" t="s">
        <v>217</v>
      </c>
      <c r="E11762" s="161"/>
      <c r="F11762" s="162"/>
      <c r="G11762" s="147"/>
      <c r="H11762" s="146"/>
      <c r="J11762" s="146"/>
      <c r="L11762" s="150"/>
      <c r="N11762" s="163"/>
      <c r="O11762" s="146"/>
      <c r="P11762" s="146"/>
      <c r="Q11762" s="146"/>
      <c r="R11762" s="34"/>
      <c r="S11762" s="35"/>
      <c r="T11762" s="147"/>
    </row>
    <row r="11763">
      <c r="A11763" s="147"/>
      <c r="B11763" s="64"/>
      <c r="C11763" s="147" t="s">
        <v>217</v>
      </c>
      <c r="E11763" s="161"/>
      <c r="F11763" s="162"/>
      <c r="G11763" s="147"/>
      <c r="H11763" s="146"/>
      <c r="J11763" s="146"/>
      <c r="L11763" s="150"/>
      <c r="N11763" s="163"/>
      <c r="O11763" s="146"/>
      <c r="P11763" s="146"/>
      <c r="Q11763" s="146"/>
      <c r="R11763" s="34"/>
      <c r="S11763" s="35"/>
      <c r="T11763" s="147"/>
    </row>
    <row r="11764">
      <c r="A11764" s="147"/>
      <c r="B11764" s="64"/>
      <c r="C11764" s="147" t="s">
        <v>217</v>
      </c>
      <c r="E11764" s="161"/>
      <c r="F11764" s="162"/>
      <c r="G11764" s="147"/>
      <c r="H11764" s="146"/>
      <c r="J11764" s="146"/>
      <c r="L11764" s="150"/>
      <c r="N11764" s="163"/>
      <c r="O11764" s="146"/>
      <c r="P11764" s="146"/>
      <c r="Q11764" s="146"/>
      <c r="R11764" s="34"/>
      <c r="S11764" s="35"/>
      <c r="T11764" s="147"/>
    </row>
    <row r="11765">
      <c r="A11765" s="147"/>
      <c r="B11765" s="64"/>
      <c r="C11765" s="147" t="s">
        <v>217</v>
      </c>
      <c r="E11765" s="161"/>
      <c r="F11765" s="162"/>
      <c r="G11765" s="147"/>
      <c r="H11765" s="146"/>
      <c r="J11765" s="146"/>
      <c r="L11765" s="150"/>
      <c r="N11765" s="163"/>
      <c r="O11765" s="146"/>
      <c r="P11765" s="146"/>
      <c r="Q11765" s="146"/>
      <c r="R11765" s="34"/>
      <c r="S11765" s="35"/>
      <c r="T11765" s="147"/>
    </row>
    <row r="11766">
      <c r="A11766" s="147"/>
      <c r="B11766" s="64"/>
      <c r="C11766" s="147" t="s">
        <v>217</v>
      </c>
      <c r="E11766" s="161"/>
      <c r="F11766" s="162"/>
      <c r="G11766" s="147"/>
      <c r="H11766" s="146"/>
      <c r="J11766" s="146"/>
      <c r="L11766" s="150"/>
      <c r="N11766" s="163"/>
      <c r="O11766" s="146"/>
      <c r="P11766" s="146"/>
      <c r="Q11766" s="146"/>
      <c r="R11766" s="34"/>
      <c r="S11766" s="35"/>
      <c r="T11766" s="147"/>
    </row>
    <row r="11767">
      <c r="A11767" s="147"/>
      <c r="B11767" s="64"/>
      <c r="C11767" s="147" t="s">
        <v>217</v>
      </c>
      <c r="E11767" s="161"/>
      <c r="F11767" s="162"/>
      <c r="G11767" s="147"/>
      <c r="H11767" s="146"/>
      <c r="J11767" s="146"/>
      <c r="L11767" s="150"/>
      <c r="N11767" s="163"/>
      <c r="O11767" s="146"/>
      <c r="P11767" s="146"/>
      <c r="Q11767" s="146"/>
      <c r="R11767" s="34"/>
      <c r="S11767" s="35"/>
      <c r="T11767" s="147"/>
    </row>
    <row r="11768">
      <c r="A11768" s="147"/>
      <c r="B11768" s="64"/>
      <c r="C11768" s="147" t="s">
        <v>217</v>
      </c>
      <c r="E11768" s="161"/>
      <c r="F11768" s="162"/>
      <c r="G11768" s="147"/>
      <c r="H11768" s="146"/>
      <c r="J11768" s="146"/>
      <c r="L11768" s="150"/>
      <c r="N11768" s="163"/>
      <c r="O11768" s="146"/>
      <c r="P11768" s="146"/>
      <c r="Q11768" s="146"/>
      <c r="R11768" s="34"/>
      <c r="S11768" s="35"/>
      <c r="T11768" s="147"/>
    </row>
    <row r="11769">
      <c r="A11769" s="147"/>
      <c r="B11769" s="64"/>
      <c r="C11769" s="147" t="s">
        <v>217</v>
      </c>
      <c r="E11769" s="161"/>
      <c r="F11769" s="162"/>
      <c r="G11769" s="147"/>
      <c r="H11769" s="146"/>
      <c r="J11769" s="146"/>
      <c r="L11769" s="150"/>
      <c r="N11769" s="163"/>
      <c r="O11769" s="146"/>
      <c r="P11769" s="146"/>
      <c r="Q11769" s="146"/>
      <c r="R11769" s="34"/>
      <c r="S11769" s="35"/>
      <c r="T11769" s="147"/>
    </row>
    <row r="11770">
      <c r="A11770" s="147"/>
      <c r="B11770" s="64"/>
      <c r="C11770" s="147" t="s">
        <v>217</v>
      </c>
      <c r="E11770" s="161"/>
      <c r="F11770" s="162"/>
      <c r="G11770" s="147"/>
      <c r="H11770" s="146"/>
      <c r="J11770" s="146"/>
      <c r="L11770" s="150"/>
      <c r="N11770" s="163"/>
      <c r="O11770" s="146"/>
      <c r="P11770" s="146"/>
      <c r="Q11770" s="146"/>
      <c r="R11770" s="34"/>
      <c r="S11770" s="35"/>
      <c r="T11770" s="147"/>
    </row>
    <row r="11771">
      <c r="A11771" s="147"/>
      <c r="B11771" s="64"/>
      <c r="C11771" s="147" t="s">
        <v>217</v>
      </c>
      <c r="E11771" s="161"/>
      <c r="F11771" s="162"/>
      <c r="G11771" s="147"/>
      <c r="H11771" s="146"/>
      <c r="J11771" s="146"/>
      <c r="L11771" s="150"/>
      <c r="N11771" s="163"/>
      <c r="O11771" s="146"/>
      <c r="P11771" s="146"/>
      <c r="Q11771" s="146"/>
      <c r="R11771" s="34"/>
      <c r="S11771" s="35"/>
      <c r="T11771" s="147"/>
    </row>
    <row r="11772">
      <c r="A11772" s="147"/>
      <c r="B11772" s="64"/>
      <c r="C11772" s="147" t="s">
        <v>217</v>
      </c>
      <c r="E11772" s="161"/>
      <c r="F11772" s="162"/>
      <c r="G11772" s="147"/>
      <c r="H11772" s="146"/>
      <c r="J11772" s="146"/>
      <c r="L11772" s="150"/>
      <c r="N11772" s="163"/>
      <c r="O11772" s="146"/>
      <c r="P11772" s="146"/>
      <c r="Q11772" s="146"/>
      <c r="R11772" s="34"/>
      <c r="S11772" s="35"/>
      <c r="T11772" s="147"/>
    </row>
    <row r="11773">
      <c r="A11773" s="147"/>
      <c r="B11773" s="64"/>
      <c r="C11773" s="147" t="s">
        <v>217</v>
      </c>
      <c r="E11773" s="161"/>
      <c r="F11773" s="162"/>
      <c r="G11773" s="147"/>
      <c r="H11773" s="146"/>
      <c r="J11773" s="146"/>
      <c r="L11773" s="150"/>
      <c r="N11773" s="163"/>
      <c r="O11773" s="146"/>
      <c r="P11773" s="146"/>
      <c r="Q11773" s="146"/>
      <c r="R11773" s="34"/>
      <c r="S11773" s="35"/>
      <c r="T11773" s="147"/>
    </row>
    <row r="11774">
      <c r="A11774" s="147"/>
      <c r="B11774" s="64"/>
      <c r="C11774" s="147" t="s">
        <v>217</v>
      </c>
      <c r="E11774" s="161"/>
      <c r="F11774" s="162"/>
      <c r="G11774" s="147"/>
      <c r="H11774" s="146"/>
      <c r="J11774" s="146"/>
      <c r="L11774" s="150"/>
      <c r="N11774" s="163"/>
      <c r="O11774" s="146"/>
      <c r="P11774" s="146"/>
      <c r="Q11774" s="146"/>
      <c r="R11774" s="34"/>
      <c r="S11774" s="35"/>
      <c r="T11774" s="147"/>
    </row>
    <row r="11775">
      <c r="A11775" s="147"/>
      <c r="B11775" s="64"/>
      <c r="C11775" s="147" t="s">
        <v>217</v>
      </c>
      <c r="E11775" s="161"/>
      <c r="F11775" s="162"/>
      <c r="G11775" s="147"/>
      <c r="H11775" s="146"/>
      <c r="J11775" s="146"/>
      <c r="L11775" s="150"/>
      <c r="N11775" s="163"/>
      <c r="O11775" s="146"/>
      <c r="P11775" s="146"/>
      <c r="Q11775" s="146"/>
      <c r="R11775" s="34"/>
      <c r="S11775" s="35"/>
      <c r="T11775" s="147"/>
    </row>
    <row r="11776">
      <c r="A11776" s="147"/>
      <c r="B11776" s="64"/>
      <c r="C11776" s="147" t="s">
        <v>217</v>
      </c>
      <c r="E11776" s="161"/>
      <c r="F11776" s="162"/>
      <c r="G11776" s="147"/>
      <c r="H11776" s="146"/>
      <c r="J11776" s="146"/>
      <c r="L11776" s="150"/>
      <c r="N11776" s="163"/>
      <c r="O11776" s="146"/>
      <c r="P11776" s="146"/>
      <c r="Q11776" s="146"/>
      <c r="R11776" s="34"/>
      <c r="S11776" s="35"/>
      <c r="T11776" s="147"/>
    </row>
    <row r="11777">
      <c r="A11777" s="147"/>
      <c r="B11777" s="64"/>
      <c r="C11777" s="147" t="s">
        <v>217</v>
      </c>
      <c r="E11777" s="161"/>
      <c r="F11777" s="162"/>
      <c r="G11777" s="147"/>
      <c r="H11777" s="146"/>
      <c r="J11777" s="146"/>
      <c r="L11777" s="150"/>
      <c r="N11777" s="163"/>
      <c r="O11777" s="146"/>
      <c r="P11777" s="146"/>
      <c r="Q11777" s="146"/>
      <c r="R11777" s="34"/>
      <c r="S11777" s="35"/>
      <c r="T11777" s="147"/>
    </row>
    <row r="11778">
      <c r="A11778" s="147"/>
      <c r="B11778" s="64"/>
      <c r="C11778" s="147" t="s">
        <v>217</v>
      </c>
      <c r="E11778" s="161"/>
      <c r="F11778" s="162"/>
      <c r="G11778" s="147"/>
      <c r="H11778" s="146"/>
      <c r="J11778" s="146"/>
      <c r="L11778" s="150"/>
      <c r="N11778" s="163"/>
      <c r="O11778" s="146"/>
      <c r="P11778" s="146"/>
      <c r="Q11778" s="146"/>
      <c r="R11778" s="34"/>
      <c r="S11778" s="35"/>
      <c r="T11778" s="147"/>
    </row>
    <row r="11779">
      <c r="A11779" s="147"/>
      <c r="B11779" s="64"/>
      <c r="C11779" s="147" t="s">
        <v>217</v>
      </c>
      <c r="E11779" s="161"/>
      <c r="F11779" s="162"/>
      <c r="G11779" s="147"/>
      <c r="H11779" s="146"/>
      <c r="J11779" s="146"/>
      <c r="L11779" s="150"/>
      <c r="N11779" s="163"/>
      <c r="O11779" s="146"/>
      <c r="P11779" s="146"/>
      <c r="Q11779" s="146"/>
      <c r="R11779" s="34"/>
      <c r="S11779" s="35"/>
      <c r="T11779" s="147"/>
    </row>
    <row r="11780">
      <c r="A11780" s="147"/>
      <c r="B11780" s="64"/>
      <c r="C11780" s="147" t="s">
        <v>217</v>
      </c>
      <c r="E11780" s="161"/>
      <c r="F11780" s="162"/>
      <c r="G11780" s="147"/>
      <c r="H11780" s="146"/>
      <c r="J11780" s="146"/>
      <c r="L11780" s="150"/>
      <c r="N11780" s="163"/>
      <c r="O11780" s="146"/>
      <c r="P11780" s="146"/>
      <c r="Q11780" s="146"/>
      <c r="R11780" s="34"/>
      <c r="S11780" s="35"/>
      <c r="T11780" s="147"/>
    </row>
    <row r="11781">
      <c r="A11781" s="147"/>
      <c r="B11781" s="64"/>
      <c r="C11781" s="147" t="s">
        <v>217</v>
      </c>
      <c r="E11781" s="161"/>
      <c r="F11781" s="162"/>
      <c r="G11781" s="147"/>
      <c r="H11781" s="146"/>
      <c r="J11781" s="146"/>
      <c r="L11781" s="150"/>
      <c r="N11781" s="163"/>
      <c r="O11781" s="146"/>
      <c r="P11781" s="146"/>
      <c r="Q11781" s="146"/>
      <c r="R11781" s="34"/>
      <c r="S11781" s="35"/>
      <c r="T11781" s="147"/>
    </row>
    <row r="11782">
      <c r="A11782" s="147"/>
      <c r="B11782" s="64"/>
      <c r="C11782" s="147" t="s">
        <v>217</v>
      </c>
      <c r="E11782" s="161"/>
      <c r="F11782" s="162"/>
      <c r="G11782" s="147"/>
      <c r="H11782" s="146"/>
      <c r="J11782" s="146"/>
      <c r="L11782" s="150"/>
      <c r="N11782" s="163"/>
      <c r="O11782" s="146"/>
      <c r="P11782" s="146"/>
      <c r="Q11782" s="146"/>
      <c r="R11782" s="34"/>
      <c r="S11782" s="35"/>
      <c r="T11782" s="147"/>
    </row>
    <row r="11783">
      <c r="A11783" s="147"/>
      <c r="B11783" s="64"/>
      <c r="C11783" s="147" t="s">
        <v>217</v>
      </c>
      <c r="E11783" s="161"/>
      <c r="F11783" s="162"/>
      <c r="G11783" s="147"/>
      <c r="H11783" s="146"/>
      <c r="J11783" s="146"/>
      <c r="L11783" s="150"/>
      <c r="N11783" s="163"/>
      <c r="O11783" s="146"/>
      <c r="P11783" s="146"/>
      <c r="Q11783" s="146"/>
      <c r="R11783" s="34"/>
      <c r="S11783" s="35"/>
      <c r="T11783" s="147"/>
    </row>
    <row r="11784">
      <c r="A11784" s="147"/>
      <c r="B11784" s="64"/>
      <c r="C11784" s="147" t="s">
        <v>217</v>
      </c>
      <c r="E11784" s="161"/>
      <c r="F11784" s="162"/>
      <c r="G11784" s="147"/>
      <c r="H11784" s="146"/>
      <c r="J11784" s="146"/>
      <c r="L11784" s="150"/>
      <c r="N11784" s="163"/>
      <c r="O11784" s="146"/>
      <c r="P11784" s="146"/>
      <c r="Q11784" s="146"/>
      <c r="R11784" s="34"/>
      <c r="S11784" s="35"/>
      <c r="T11784" s="147"/>
    </row>
    <row r="11785">
      <c r="A11785" s="147"/>
      <c r="B11785" s="64"/>
      <c r="C11785" s="147" t="s">
        <v>217</v>
      </c>
      <c r="E11785" s="161"/>
      <c r="F11785" s="162"/>
      <c r="G11785" s="147"/>
      <c r="H11785" s="146"/>
      <c r="J11785" s="146"/>
      <c r="L11785" s="150"/>
      <c r="N11785" s="163"/>
      <c r="O11785" s="146"/>
      <c r="P11785" s="146"/>
      <c r="Q11785" s="146"/>
      <c r="R11785" s="34"/>
      <c r="S11785" s="35"/>
      <c r="T11785" s="147"/>
    </row>
    <row r="11786">
      <c r="A11786" s="147"/>
      <c r="B11786" s="64"/>
      <c r="C11786" s="147" t="s">
        <v>217</v>
      </c>
      <c r="E11786" s="161"/>
      <c r="F11786" s="162"/>
      <c r="G11786" s="147"/>
      <c r="H11786" s="146"/>
      <c r="J11786" s="146"/>
      <c r="L11786" s="150"/>
      <c r="N11786" s="163"/>
      <c r="O11786" s="146"/>
      <c r="P11786" s="146"/>
      <c r="Q11786" s="146"/>
      <c r="R11786" s="34"/>
      <c r="S11786" s="35"/>
      <c r="T11786" s="147"/>
    </row>
    <row r="11787">
      <c r="A11787" s="147"/>
      <c r="B11787" s="64"/>
      <c r="C11787" s="147" t="s">
        <v>217</v>
      </c>
      <c r="E11787" s="161"/>
      <c r="F11787" s="162"/>
      <c r="G11787" s="147"/>
      <c r="H11787" s="146"/>
      <c r="J11787" s="146"/>
      <c r="L11787" s="150"/>
      <c r="N11787" s="163"/>
      <c r="O11787" s="146"/>
      <c r="P11787" s="146"/>
      <c r="Q11787" s="146"/>
      <c r="R11787" s="34"/>
      <c r="S11787" s="35"/>
      <c r="T11787" s="147"/>
    </row>
    <row r="11788">
      <c r="A11788" s="147"/>
      <c r="B11788" s="64"/>
      <c r="C11788" s="147" t="s">
        <v>217</v>
      </c>
      <c r="E11788" s="161"/>
      <c r="F11788" s="162"/>
      <c r="G11788" s="147"/>
      <c r="H11788" s="146"/>
      <c r="J11788" s="146"/>
      <c r="L11788" s="150"/>
      <c r="N11788" s="163"/>
      <c r="O11788" s="146"/>
      <c r="P11788" s="146"/>
      <c r="Q11788" s="146"/>
      <c r="R11788" s="34"/>
      <c r="S11788" s="35"/>
      <c r="T11788" s="147"/>
    </row>
    <row r="11789">
      <c r="A11789" s="147"/>
      <c r="B11789" s="64"/>
      <c r="C11789" s="147" t="s">
        <v>217</v>
      </c>
      <c r="E11789" s="161"/>
      <c r="F11789" s="162"/>
      <c r="G11789" s="147"/>
      <c r="H11789" s="146"/>
      <c r="J11789" s="146"/>
      <c r="L11789" s="150"/>
      <c r="N11789" s="163"/>
      <c r="O11789" s="146"/>
      <c r="P11789" s="146"/>
      <c r="Q11789" s="146"/>
      <c r="R11789" s="34"/>
      <c r="S11789" s="35"/>
      <c r="T11789" s="147"/>
    </row>
    <row r="11790">
      <c r="A11790" s="147"/>
      <c r="B11790" s="64"/>
      <c r="C11790" s="147" t="s">
        <v>217</v>
      </c>
      <c r="E11790" s="161"/>
      <c r="F11790" s="162"/>
      <c r="G11790" s="147"/>
      <c r="H11790" s="146"/>
      <c r="J11790" s="146"/>
      <c r="L11790" s="150"/>
      <c r="N11790" s="163"/>
      <c r="O11790" s="146"/>
      <c r="P11790" s="146"/>
      <c r="Q11790" s="146"/>
      <c r="R11790" s="34"/>
      <c r="S11790" s="35"/>
      <c r="T11790" s="147"/>
    </row>
    <row r="11791">
      <c r="A11791" s="147"/>
      <c r="B11791" s="64"/>
      <c r="C11791" s="147" t="s">
        <v>217</v>
      </c>
      <c r="E11791" s="161"/>
      <c r="F11791" s="162"/>
      <c r="G11791" s="147"/>
      <c r="H11791" s="146"/>
      <c r="J11791" s="146"/>
      <c r="L11791" s="150"/>
      <c r="N11791" s="163"/>
      <c r="O11791" s="146"/>
      <c r="P11791" s="146"/>
      <c r="Q11791" s="146"/>
      <c r="R11791" s="34"/>
      <c r="S11791" s="35"/>
      <c r="T11791" s="147"/>
    </row>
    <row r="11792">
      <c r="A11792" s="147"/>
      <c r="B11792" s="64"/>
      <c r="C11792" s="147" t="s">
        <v>217</v>
      </c>
      <c r="E11792" s="161"/>
      <c r="F11792" s="162"/>
      <c r="G11792" s="147"/>
      <c r="H11792" s="146"/>
      <c r="J11792" s="146"/>
      <c r="L11792" s="150"/>
      <c r="N11792" s="163"/>
      <c r="O11792" s="146"/>
      <c r="P11792" s="146"/>
      <c r="Q11792" s="146"/>
      <c r="R11792" s="34"/>
      <c r="S11792" s="35"/>
      <c r="T11792" s="147"/>
    </row>
    <row r="11793">
      <c r="A11793" s="147"/>
      <c r="B11793" s="64"/>
      <c r="C11793" s="147" t="s">
        <v>217</v>
      </c>
      <c r="E11793" s="161"/>
      <c r="F11793" s="162"/>
      <c r="G11793" s="147"/>
      <c r="H11793" s="146"/>
      <c r="J11793" s="146"/>
      <c r="L11793" s="150"/>
      <c r="N11793" s="163"/>
      <c r="O11793" s="146"/>
      <c r="P11793" s="146"/>
      <c r="Q11793" s="146"/>
      <c r="R11793" s="34"/>
      <c r="S11793" s="35"/>
      <c r="T11793" s="147"/>
    </row>
    <row r="11794">
      <c r="A11794" s="147"/>
      <c r="B11794" s="64"/>
      <c r="C11794" s="147" t="s">
        <v>217</v>
      </c>
      <c r="E11794" s="161"/>
      <c r="F11794" s="162"/>
      <c r="G11794" s="147"/>
      <c r="H11794" s="146"/>
      <c r="J11794" s="146"/>
      <c r="L11794" s="150"/>
      <c r="N11794" s="163"/>
      <c r="O11794" s="146"/>
      <c r="P11794" s="146"/>
      <c r="Q11794" s="146"/>
      <c r="R11794" s="34"/>
      <c r="S11794" s="35"/>
      <c r="T11794" s="147"/>
    </row>
    <row r="11795">
      <c r="A11795" s="147"/>
      <c r="B11795" s="64"/>
      <c r="C11795" s="147" t="s">
        <v>217</v>
      </c>
      <c r="E11795" s="161"/>
      <c r="F11795" s="162"/>
      <c r="G11795" s="147"/>
      <c r="H11795" s="146"/>
      <c r="J11795" s="146"/>
      <c r="L11795" s="150"/>
      <c r="N11795" s="163"/>
      <c r="O11795" s="146"/>
      <c r="P11795" s="146"/>
      <c r="Q11795" s="146"/>
      <c r="R11795" s="34"/>
      <c r="S11795" s="35"/>
      <c r="T11795" s="147"/>
    </row>
    <row r="11796">
      <c r="A11796" s="147"/>
      <c r="B11796" s="64"/>
      <c r="C11796" s="147" t="s">
        <v>217</v>
      </c>
      <c r="E11796" s="161"/>
      <c r="F11796" s="162"/>
      <c r="G11796" s="147"/>
      <c r="H11796" s="146"/>
      <c r="J11796" s="146"/>
      <c r="L11796" s="150"/>
      <c r="N11796" s="163"/>
      <c r="O11796" s="146"/>
      <c r="P11796" s="146"/>
      <c r="Q11796" s="146"/>
      <c r="R11796" s="34"/>
      <c r="S11796" s="35"/>
      <c r="T11796" s="147"/>
    </row>
    <row r="11797">
      <c r="A11797" s="147"/>
      <c r="B11797" s="64"/>
      <c r="C11797" s="147" t="s">
        <v>217</v>
      </c>
      <c r="E11797" s="161"/>
      <c r="F11797" s="162"/>
      <c r="G11797" s="147"/>
      <c r="H11797" s="146"/>
      <c r="J11797" s="146"/>
      <c r="L11797" s="150"/>
      <c r="N11797" s="163"/>
      <c r="O11797" s="146"/>
      <c r="P11797" s="146"/>
      <c r="Q11797" s="146"/>
      <c r="R11797" s="34"/>
      <c r="S11797" s="35"/>
      <c r="T11797" s="147"/>
    </row>
    <row r="11798">
      <c r="A11798" s="147"/>
      <c r="B11798" s="64"/>
      <c r="C11798" s="147" t="s">
        <v>217</v>
      </c>
      <c r="E11798" s="161"/>
      <c r="F11798" s="162"/>
      <c r="G11798" s="147"/>
      <c r="H11798" s="146"/>
      <c r="J11798" s="146"/>
      <c r="L11798" s="150"/>
      <c r="N11798" s="163"/>
      <c r="O11798" s="146"/>
      <c r="P11798" s="146"/>
      <c r="Q11798" s="146"/>
      <c r="R11798" s="34"/>
      <c r="S11798" s="35"/>
      <c r="T11798" s="147"/>
    </row>
    <row r="11799">
      <c r="A11799" s="147"/>
      <c r="B11799" s="64"/>
      <c r="C11799" s="147" t="s">
        <v>217</v>
      </c>
      <c r="E11799" s="161"/>
      <c r="F11799" s="162"/>
      <c r="G11799" s="147"/>
      <c r="H11799" s="146"/>
      <c r="J11799" s="146"/>
      <c r="L11799" s="150"/>
      <c r="N11799" s="163"/>
      <c r="O11799" s="146"/>
      <c r="P11799" s="146"/>
      <c r="Q11799" s="146"/>
      <c r="R11799" s="34"/>
      <c r="S11799" s="35"/>
      <c r="T11799" s="147"/>
    </row>
    <row r="11800">
      <c r="A11800" s="147"/>
      <c r="B11800" s="64"/>
      <c r="C11800" s="147" t="s">
        <v>217</v>
      </c>
      <c r="E11800" s="161"/>
      <c r="F11800" s="162"/>
      <c r="G11800" s="147"/>
      <c r="H11800" s="146"/>
      <c r="J11800" s="146"/>
      <c r="L11800" s="150"/>
      <c r="N11800" s="163"/>
      <c r="O11800" s="146"/>
      <c r="P11800" s="146"/>
      <c r="Q11800" s="146"/>
      <c r="R11800" s="34"/>
      <c r="S11800" s="35"/>
      <c r="T11800" s="147"/>
    </row>
    <row r="11801">
      <c r="A11801" s="147"/>
      <c r="B11801" s="64"/>
      <c r="C11801" s="147" t="s">
        <v>217</v>
      </c>
      <c r="E11801" s="161"/>
      <c r="F11801" s="162"/>
      <c r="G11801" s="147"/>
      <c r="H11801" s="146"/>
      <c r="J11801" s="146"/>
      <c r="L11801" s="150"/>
      <c r="N11801" s="163"/>
      <c r="O11801" s="146"/>
      <c r="P11801" s="146"/>
      <c r="Q11801" s="146"/>
      <c r="R11801" s="34"/>
      <c r="S11801" s="35"/>
      <c r="T11801" s="147"/>
    </row>
    <row r="11802">
      <c r="A11802" s="147"/>
      <c r="B11802" s="64"/>
      <c r="C11802" s="147" t="s">
        <v>217</v>
      </c>
      <c r="E11802" s="161"/>
      <c r="F11802" s="162"/>
      <c r="G11802" s="147"/>
      <c r="H11802" s="146"/>
      <c r="J11802" s="146"/>
      <c r="L11802" s="150"/>
      <c r="N11802" s="163"/>
      <c r="O11802" s="146"/>
      <c r="P11802" s="146"/>
      <c r="Q11802" s="146"/>
      <c r="R11802" s="34"/>
      <c r="S11802" s="35"/>
      <c r="T11802" s="147"/>
    </row>
    <row r="11803">
      <c r="A11803" s="147"/>
      <c r="B11803" s="64"/>
      <c r="C11803" s="147" t="s">
        <v>217</v>
      </c>
      <c r="E11803" s="161"/>
      <c r="F11803" s="162"/>
      <c r="G11803" s="147"/>
      <c r="H11803" s="146"/>
      <c r="J11803" s="146"/>
      <c r="L11803" s="150"/>
      <c r="N11803" s="163"/>
      <c r="O11803" s="146"/>
      <c r="P11803" s="146"/>
      <c r="Q11803" s="146"/>
      <c r="R11803" s="34"/>
      <c r="S11803" s="35"/>
      <c r="T11803" s="147"/>
    </row>
    <row r="11804">
      <c r="A11804" s="147"/>
      <c r="B11804" s="64"/>
      <c r="C11804" s="147" t="s">
        <v>217</v>
      </c>
      <c r="E11804" s="161"/>
      <c r="F11804" s="162"/>
      <c r="G11804" s="147"/>
      <c r="H11804" s="146"/>
      <c r="J11804" s="146"/>
      <c r="L11804" s="150"/>
      <c r="N11804" s="163"/>
      <c r="O11804" s="146"/>
      <c r="P11804" s="146"/>
      <c r="Q11804" s="146"/>
      <c r="R11804" s="34"/>
      <c r="S11804" s="35"/>
      <c r="T11804" s="147"/>
    </row>
    <row r="11805">
      <c r="A11805" s="147"/>
      <c r="B11805" s="64"/>
      <c r="C11805" s="147" t="s">
        <v>217</v>
      </c>
      <c r="E11805" s="161"/>
      <c r="F11805" s="162"/>
      <c r="G11805" s="147"/>
      <c r="H11805" s="146"/>
      <c r="J11805" s="146"/>
      <c r="L11805" s="150"/>
      <c r="N11805" s="163"/>
      <c r="O11805" s="146"/>
      <c r="P11805" s="146"/>
      <c r="Q11805" s="146"/>
      <c r="R11805" s="34"/>
      <c r="S11805" s="35"/>
      <c r="T11805" s="147"/>
    </row>
    <row r="11806">
      <c r="A11806" s="147"/>
      <c r="B11806" s="64"/>
      <c r="C11806" s="147" t="s">
        <v>217</v>
      </c>
      <c r="E11806" s="161"/>
      <c r="F11806" s="162"/>
      <c r="G11806" s="147"/>
      <c r="H11806" s="146"/>
      <c r="J11806" s="146"/>
      <c r="L11806" s="150"/>
      <c r="N11806" s="163"/>
      <c r="O11806" s="146"/>
      <c r="P11806" s="146"/>
      <c r="Q11806" s="146"/>
      <c r="R11806" s="34"/>
      <c r="S11806" s="35"/>
      <c r="T11806" s="147"/>
    </row>
    <row r="11807">
      <c r="A11807" s="147"/>
      <c r="B11807" s="64"/>
      <c r="C11807" s="147" t="s">
        <v>217</v>
      </c>
      <c r="E11807" s="161"/>
      <c r="F11807" s="162"/>
      <c r="G11807" s="147"/>
      <c r="H11807" s="146"/>
      <c r="J11807" s="146"/>
      <c r="L11807" s="150"/>
      <c r="N11807" s="163"/>
      <c r="O11807" s="146"/>
      <c r="P11807" s="146"/>
      <c r="Q11807" s="146"/>
      <c r="R11807" s="34"/>
      <c r="S11807" s="35"/>
      <c r="T11807" s="147"/>
    </row>
    <row r="11808">
      <c r="A11808" s="147"/>
      <c r="B11808" s="64"/>
      <c r="C11808" s="147" t="s">
        <v>217</v>
      </c>
      <c r="E11808" s="161"/>
      <c r="F11808" s="162"/>
      <c r="G11808" s="147"/>
      <c r="H11808" s="146"/>
      <c r="J11808" s="146"/>
      <c r="L11808" s="150"/>
      <c r="N11808" s="163"/>
      <c r="O11808" s="146"/>
      <c r="P11808" s="146"/>
      <c r="Q11808" s="146"/>
      <c r="R11808" s="34"/>
      <c r="S11808" s="35"/>
      <c r="T11808" s="147"/>
    </row>
    <row r="11809">
      <c r="A11809" s="147"/>
      <c r="B11809" s="64"/>
      <c r="C11809" s="147" t="s">
        <v>217</v>
      </c>
      <c r="E11809" s="161"/>
      <c r="F11809" s="162"/>
      <c r="G11809" s="147"/>
      <c r="H11809" s="146"/>
      <c r="J11809" s="146"/>
      <c r="L11809" s="150"/>
      <c r="N11809" s="163"/>
      <c r="O11809" s="146"/>
      <c r="P11809" s="146"/>
      <c r="Q11809" s="146"/>
      <c r="R11809" s="34"/>
      <c r="S11809" s="35"/>
      <c r="T11809" s="147"/>
    </row>
    <row r="11810">
      <c r="A11810" s="147"/>
      <c r="B11810" s="64"/>
      <c r="C11810" s="147" t="s">
        <v>217</v>
      </c>
      <c r="E11810" s="161"/>
      <c r="F11810" s="162"/>
      <c r="G11810" s="147"/>
      <c r="H11810" s="146"/>
      <c r="J11810" s="146"/>
      <c r="L11810" s="150"/>
      <c r="N11810" s="163"/>
      <c r="O11810" s="146"/>
      <c r="P11810" s="146"/>
      <c r="Q11810" s="146"/>
      <c r="R11810" s="34"/>
      <c r="S11810" s="35"/>
      <c r="T11810" s="147"/>
    </row>
    <row r="11811">
      <c r="A11811" s="147"/>
      <c r="B11811" s="64"/>
      <c r="C11811" s="147" t="s">
        <v>217</v>
      </c>
      <c r="E11811" s="161"/>
      <c r="F11811" s="162"/>
      <c r="G11811" s="147"/>
      <c r="H11811" s="146"/>
      <c r="J11811" s="146"/>
      <c r="L11811" s="150"/>
      <c r="N11811" s="163"/>
      <c r="O11811" s="146"/>
      <c r="P11811" s="146"/>
      <c r="Q11811" s="146"/>
      <c r="R11811" s="34"/>
      <c r="S11811" s="35"/>
      <c r="T11811" s="147"/>
    </row>
    <row r="11812">
      <c r="A11812" s="147"/>
      <c r="B11812" s="64"/>
      <c r="C11812" s="147" t="s">
        <v>217</v>
      </c>
      <c r="E11812" s="161"/>
      <c r="F11812" s="162"/>
      <c r="G11812" s="147"/>
      <c r="H11812" s="146"/>
      <c r="J11812" s="146"/>
      <c r="L11812" s="150"/>
      <c r="N11812" s="163"/>
      <c r="O11812" s="146"/>
      <c r="P11812" s="146"/>
      <c r="Q11812" s="146"/>
      <c r="R11812" s="34"/>
      <c r="S11812" s="35"/>
      <c r="T11812" s="147"/>
    </row>
    <row r="11813">
      <c r="A11813" s="147"/>
      <c r="B11813" s="64"/>
      <c r="C11813" s="147" t="s">
        <v>217</v>
      </c>
      <c r="E11813" s="161"/>
      <c r="F11813" s="162"/>
      <c r="G11813" s="147"/>
      <c r="H11813" s="146"/>
      <c r="J11813" s="146"/>
      <c r="L11813" s="150"/>
      <c r="N11813" s="163"/>
      <c r="O11813" s="146"/>
      <c r="P11813" s="146"/>
      <c r="Q11813" s="146"/>
      <c r="R11813" s="34"/>
      <c r="S11813" s="35"/>
      <c r="T11813" s="147"/>
    </row>
    <row r="11814">
      <c r="A11814" s="147"/>
      <c r="B11814" s="64"/>
      <c r="C11814" s="147" t="s">
        <v>217</v>
      </c>
      <c r="E11814" s="161"/>
      <c r="F11814" s="162"/>
      <c r="G11814" s="147"/>
      <c r="H11814" s="146"/>
      <c r="J11814" s="146"/>
      <c r="L11814" s="150"/>
      <c r="N11814" s="163"/>
      <c r="O11814" s="146"/>
      <c r="P11814" s="146"/>
      <c r="Q11814" s="146"/>
      <c r="R11814" s="34"/>
      <c r="S11814" s="35"/>
      <c r="T11814" s="147"/>
    </row>
    <row r="11815">
      <c r="A11815" s="147"/>
      <c r="B11815" s="64"/>
      <c r="C11815" s="147" t="s">
        <v>217</v>
      </c>
      <c r="E11815" s="161"/>
      <c r="F11815" s="162"/>
      <c r="G11815" s="147"/>
      <c r="H11815" s="146"/>
      <c r="J11815" s="146"/>
      <c r="L11815" s="150"/>
      <c r="N11815" s="163"/>
      <c r="O11815" s="146"/>
      <c r="P11815" s="146"/>
      <c r="Q11815" s="146"/>
      <c r="R11815" s="34"/>
      <c r="S11815" s="35"/>
      <c r="T11815" s="147"/>
    </row>
    <row r="11816">
      <c r="A11816" s="147"/>
      <c r="B11816" s="64"/>
      <c r="C11816" s="147" t="s">
        <v>217</v>
      </c>
      <c r="E11816" s="161"/>
      <c r="F11816" s="162"/>
      <c r="G11816" s="147"/>
      <c r="H11816" s="146"/>
      <c r="J11816" s="146"/>
      <c r="L11816" s="150"/>
      <c r="N11816" s="163"/>
      <c r="O11816" s="146"/>
      <c r="P11816" s="146"/>
      <c r="Q11816" s="146"/>
      <c r="R11816" s="34"/>
      <c r="S11816" s="35"/>
      <c r="T11816" s="147"/>
    </row>
    <row r="11817">
      <c r="A11817" s="147"/>
      <c r="B11817" s="64"/>
      <c r="C11817" s="147" t="s">
        <v>217</v>
      </c>
      <c r="E11817" s="161"/>
      <c r="F11817" s="162"/>
      <c r="G11817" s="147"/>
      <c r="H11817" s="146"/>
      <c r="J11817" s="146"/>
      <c r="L11817" s="150"/>
      <c r="N11817" s="163"/>
      <c r="O11817" s="146"/>
      <c r="P11817" s="146"/>
      <c r="Q11817" s="146"/>
      <c r="R11817" s="34"/>
      <c r="S11817" s="35"/>
      <c r="T11817" s="147"/>
    </row>
    <row r="11818">
      <c r="A11818" s="147"/>
      <c r="B11818" s="64"/>
      <c r="C11818" s="147" t="s">
        <v>217</v>
      </c>
      <c r="E11818" s="161"/>
      <c r="F11818" s="162"/>
      <c r="G11818" s="147"/>
      <c r="H11818" s="146"/>
      <c r="J11818" s="146"/>
      <c r="L11818" s="150"/>
      <c r="N11818" s="163"/>
      <c r="O11818" s="146"/>
      <c r="P11818" s="146"/>
      <c r="Q11818" s="146"/>
      <c r="R11818" s="34"/>
      <c r="S11818" s="35"/>
      <c r="T11818" s="147"/>
    </row>
    <row r="11819">
      <c r="A11819" s="147"/>
      <c r="B11819" s="64"/>
      <c r="C11819" s="147" t="s">
        <v>217</v>
      </c>
      <c r="E11819" s="161"/>
      <c r="F11819" s="162"/>
      <c r="G11819" s="147"/>
      <c r="H11819" s="146"/>
      <c r="J11819" s="146"/>
      <c r="L11819" s="150"/>
      <c r="N11819" s="163"/>
      <c r="O11819" s="146"/>
      <c r="P11819" s="146"/>
      <c r="Q11819" s="146"/>
      <c r="R11819" s="34"/>
      <c r="S11819" s="35"/>
      <c r="T11819" s="147"/>
    </row>
    <row r="11820">
      <c r="A11820" s="147"/>
      <c r="B11820" s="64"/>
      <c r="C11820" s="147" t="s">
        <v>217</v>
      </c>
      <c r="E11820" s="161"/>
      <c r="F11820" s="162"/>
      <c r="G11820" s="147"/>
      <c r="H11820" s="146"/>
      <c r="J11820" s="146"/>
      <c r="L11820" s="150"/>
      <c r="N11820" s="163"/>
      <c r="O11820" s="146"/>
      <c r="P11820" s="146"/>
      <c r="Q11820" s="146"/>
      <c r="R11820" s="34"/>
      <c r="S11820" s="35"/>
      <c r="T11820" s="147"/>
    </row>
    <row r="11821">
      <c r="A11821" s="147"/>
      <c r="B11821" s="64"/>
      <c r="C11821" s="147" t="s">
        <v>217</v>
      </c>
      <c r="E11821" s="161"/>
      <c r="F11821" s="162"/>
      <c r="G11821" s="147"/>
      <c r="H11821" s="146"/>
      <c r="J11821" s="146"/>
      <c r="L11821" s="150"/>
      <c r="N11821" s="163"/>
      <c r="O11821" s="146"/>
      <c r="P11821" s="146"/>
      <c r="Q11821" s="146"/>
      <c r="R11821" s="34"/>
      <c r="S11821" s="35"/>
      <c r="T11821" s="147"/>
    </row>
    <row r="11822">
      <c r="A11822" s="147"/>
      <c r="B11822" s="64"/>
      <c r="C11822" s="147" t="s">
        <v>217</v>
      </c>
      <c r="E11822" s="161"/>
      <c r="F11822" s="162"/>
      <c r="G11822" s="147"/>
      <c r="H11822" s="146"/>
      <c r="J11822" s="146"/>
      <c r="L11822" s="150"/>
      <c r="N11822" s="163"/>
      <c r="O11822" s="146"/>
      <c r="P11822" s="146"/>
      <c r="Q11822" s="146"/>
      <c r="R11822" s="34"/>
      <c r="S11822" s="35"/>
      <c r="T11822" s="147"/>
    </row>
    <row r="11823">
      <c r="A11823" s="147"/>
      <c r="B11823" s="64"/>
      <c r="C11823" s="147" t="s">
        <v>217</v>
      </c>
      <c r="E11823" s="161"/>
      <c r="F11823" s="162"/>
      <c r="G11823" s="147"/>
      <c r="H11823" s="146"/>
      <c r="J11823" s="146"/>
      <c r="L11823" s="150"/>
      <c r="N11823" s="163"/>
      <c r="O11823" s="146"/>
      <c r="P11823" s="146"/>
      <c r="Q11823" s="146"/>
      <c r="R11823" s="34"/>
      <c r="S11823" s="35"/>
      <c r="T11823" s="147"/>
    </row>
    <row r="11824">
      <c r="A11824" s="147"/>
      <c r="B11824" s="64"/>
      <c r="C11824" s="147" t="s">
        <v>217</v>
      </c>
      <c r="E11824" s="161"/>
      <c r="F11824" s="162"/>
      <c r="G11824" s="147"/>
      <c r="H11824" s="146"/>
      <c r="J11824" s="146"/>
      <c r="L11824" s="150"/>
      <c r="N11824" s="163"/>
      <c r="O11824" s="146"/>
      <c r="P11824" s="146"/>
      <c r="Q11824" s="146"/>
      <c r="R11824" s="34"/>
      <c r="S11824" s="35"/>
      <c r="T11824" s="147"/>
    </row>
    <row r="11825">
      <c r="A11825" s="147"/>
      <c r="B11825" s="64"/>
      <c r="C11825" s="147" t="s">
        <v>217</v>
      </c>
      <c r="E11825" s="161"/>
      <c r="F11825" s="162"/>
      <c r="G11825" s="147"/>
      <c r="H11825" s="146"/>
      <c r="J11825" s="146"/>
      <c r="L11825" s="150"/>
      <c r="N11825" s="163"/>
      <c r="O11825" s="146"/>
      <c r="P11825" s="146"/>
      <c r="Q11825" s="146"/>
      <c r="R11825" s="34"/>
      <c r="S11825" s="35"/>
      <c r="T11825" s="147"/>
    </row>
    <row r="11826">
      <c r="A11826" s="147"/>
      <c r="B11826" s="64"/>
      <c r="C11826" s="147" t="s">
        <v>217</v>
      </c>
      <c r="E11826" s="161"/>
      <c r="F11826" s="162"/>
      <c r="G11826" s="147"/>
      <c r="H11826" s="146"/>
      <c r="J11826" s="146"/>
      <c r="L11826" s="150"/>
      <c r="N11826" s="163"/>
      <c r="O11826" s="146"/>
      <c r="P11826" s="146"/>
      <c r="Q11826" s="146"/>
      <c r="R11826" s="34"/>
      <c r="S11826" s="35"/>
      <c r="T11826" s="147"/>
    </row>
    <row r="11827">
      <c r="A11827" s="147"/>
      <c r="B11827" s="64"/>
      <c r="C11827" s="147" t="s">
        <v>217</v>
      </c>
      <c r="E11827" s="161"/>
      <c r="F11827" s="162"/>
      <c r="G11827" s="147"/>
      <c r="H11827" s="146"/>
      <c r="J11827" s="146"/>
      <c r="L11827" s="150"/>
      <c r="N11827" s="163"/>
      <c r="O11827" s="146"/>
      <c r="P11827" s="146"/>
      <c r="Q11827" s="146"/>
      <c r="R11827" s="34"/>
      <c r="S11827" s="35"/>
      <c r="T11827" s="147"/>
    </row>
    <row r="11828">
      <c r="A11828" s="147"/>
      <c r="B11828" s="64"/>
      <c r="C11828" s="147" t="s">
        <v>217</v>
      </c>
      <c r="E11828" s="161"/>
      <c r="F11828" s="162"/>
      <c r="G11828" s="147"/>
      <c r="H11828" s="146"/>
      <c r="J11828" s="146"/>
      <c r="L11828" s="150"/>
      <c r="N11828" s="163"/>
      <c r="O11828" s="146"/>
      <c r="P11828" s="146"/>
      <c r="Q11828" s="146"/>
      <c r="R11828" s="34"/>
      <c r="S11828" s="35"/>
      <c r="T11828" s="147"/>
    </row>
    <row r="11829">
      <c r="A11829" s="147"/>
      <c r="B11829" s="64"/>
      <c r="C11829" s="147" t="s">
        <v>217</v>
      </c>
      <c r="E11829" s="161"/>
      <c r="F11829" s="162"/>
      <c r="G11829" s="147"/>
      <c r="H11829" s="146"/>
      <c r="J11829" s="146"/>
      <c r="L11829" s="150"/>
      <c r="N11829" s="163"/>
      <c r="O11829" s="146"/>
      <c r="P11829" s="146"/>
      <c r="Q11829" s="146"/>
      <c r="R11829" s="34"/>
      <c r="S11829" s="35"/>
      <c r="T11829" s="147"/>
    </row>
    <row r="11830">
      <c r="A11830" s="147"/>
      <c r="B11830" s="64"/>
      <c r="C11830" s="147" t="s">
        <v>217</v>
      </c>
      <c r="E11830" s="161"/>
      <c r="F11830" s="162"/>
      <c r="G11830" s="147"/>
      <c r="H11830" s="146"/>
      <c r="J11830" s="146"/>
      <c r="L11830" s="150"/>
      <c r="N11830" s="163"/>
      <c r="O11830" s="146"/>
      <c r="P11830" s="146"/>
      <c r="Q11830" s="146"/>
      <c r="R11830" s="34"/>
      <c r="S11830" s="35"/>
      <c r="T11830" s="147"/>
    </row>
    <row r="11831">
      <c r="A11831" s="147"/>
      <c r="B11831" s="64"/>
      <c r="C11831" s="147" t="s">
        <v>217</v>
      </c>
      <c r="E11831" s="161"/>
      <c r="F11831" s="162"/>
      <c r="G11831" s="147"/>
      <c r="H11831" s="146"/>
      <c r="J11831" s="146"/>
      <c r="L11831" s="150"/>
      <c r="N11831" s="163"/>
      <c r="O11831" s="146"/>
      <c r="P11831" s="146"/>
      <c r="Q11831" s="146"/>
      <c r="R11831" s="34"/>
      <c r="S11831" s="35"/>
      <c r="T11831" s="147"/>
    </row>
    <row r="11832">
      <c r="A11832" s="147"/>
      <c r="B11832" s="64"/>
      <c r="C11832" s="147" t="s">
        <v>217</v>
      </c>
      <c r="E11832" s="161"/>
      <c r="F11832" s="162"/>
      <c r="G11832" s="147"/>
      <c r="H11832" s="146"/>
      <c r="J11832" s="146"/>
      <c r="L11832" s="150"/>
      <c r="N11832" s="163"/>
      <c r="O11832" s="146"/>
      <c r="P11832" s="146"/>
      <c r="Q11832" s="146"/>
      <c r="R11832" s="34"/>
      <c r="S11832" s="35"/>
      <c r="T11832" s="147"/>
    </row>
    <row r="11833">
      <c r="A11833" s="147"/>
      <c r="B11833" s="64"/>
      <c r="C11833" s="147" t="s">
        <v>217</v>
      </c>
      <c r="E11833" s="161"/>
      <c r="F11833" s="162"/>
      <c r="G11833" s="147"/>
      <c r="H11833" s="146"/>
      <c r="J11833" s="146"/>
      <c r="L11833" s="150"/>
      <c r="N11833" s="163"/>
      <c r="O11833" s="146"/>
      <c r="P11833" s="146"/>
      <c r="Q11833" s="146"/>
      <c r="R11833" s="34"/>
      <c r="S11833" s="35"/>
      <c r="T11833" s="147"/>
    </row>
    <row r="11834">
      <c r="A11834" s="147"/>
      <c r="B11834" s="64"/>
      <c r="C11834" s="147" t="s">
        <v>217</v>
      </c>
      <c r="E11834" s="161"/>
      <c r="F11834" s="162"/>
      <c r="G11834" s="147"/>
      <c r="H11834" s="146"/>
      <c r="J11834" s="146"/>
      <c r="L11834" s="150"/>
      <c r="N11834" s="163"/>
      <c r="O11834" s="146"/>
      <c r="P11834" s="146"/>
      <c r="Q11834" s="146"/>
      <c r="R11834" s="34"/>
      <c r="S11834" s="35"/>
      <c r="T11834" s="147"/>
    </row>
    <row r="11835">
      <c r="A11835" s="147"/>
      <c r="B11835" s="64"/>
      <c r="C11835" s="147" t="s">
        <v>217</v>
      </c>
      <c r="E11835" s="161"/>
      <c r="F11835" s="162"/>
      <c r="G11835" s="147"/>
      <c r="H11835" s="146"/>
      <c r="J11835" s="146"/>
      <c r="L11835" s="150"/>
      <c r="N11835" s="163"/>
      <c r="O11835" s="146"/>
      <c r="P11835" s="146"/>
      <c r="Q11835" s="146"/>
      <c r="R11835" s="34"/>
      <c r="S11835" s="35"/>
      <c r="T11835" s="147"/>
    </row>
    <row r="11836">
      <c r="A11836" s="147"/>
      <c r="B11836" s="64"/>
      <c r="C11836" s="147" t="s">
        <v>217</v>
      </c>
      <c r="E11836" s="161"/>
      <c r="F11836" s="162"/>
      <c r="G11836" s="147"/>
      <c r="H11836" s="146"/>
      <c r="J11836" s="146"/>
      <c r="L11836" s="150"/>
      <c r="N11836" s="163"/>
      <c r="O11836" s="146"/>
      <c r="P11836" s="146"/>
      <c r="Q11836" s="146"/>
      <c r="R11836" s="34"/>
      <c r="S11836" s="35"/>
      <c r="T11836" s="147"/>
    </row>
    <row r="11837">
      <c r="A11837" s="147"/>
      <c r="B11837" s="64"/>
      <c r="C11837" s="147" t="s">
        <v>217</v>
      </c>
      <c r="E11837" s="161"/>
      <c r="F11837" s="162"/>
      <c r="G11837" s="147"/>
      <c r="H11837" s="146"/>
      <c r="J11837" s="146"/>
      <c r="L11837" s="150"/>
      <c r="N11837" s="163"/>
      <c r="O11837" s="146"/>
      <c r="P11837" s="146"/>
      <c r="Q11837" s="146"/>
      <c r="R11837" s="34"/>
      <c r="S11837" s="35"/>
      <c r="T11837" s="147"/>
    </row>
    <row r="11838">
      <c r="A11838" s="147"/>
      <c r="B11838" s="64"/>
      <c r="C11838" s="147" t="s">
        <v>217</v>
      </c>
      <c r="E11838" s="161"/>
      <c r="F11838" s="162"/>
      <c r="G11838" s="147"/>
      <c r="H11838" s="146"/>
      <c r="J11838" s="146"/>
      <c r="L11838" s="150"/>
      <c r="N11838" s="163"/>
      <c r="O11838" s="146"/>
      <c r="P11838" s="146"/>
      <c r="Q11838" s="146"/>
      <c r="R11838" s="34"/>
      <c r="S11838" s="35"/>
      <c r="T11838" s="147"/>
    </row>
    <row r="11839">
      <c r="A11839" s="147"/>
      <c r="B11839" s="64"/>
      <c r="C11839" s="147" t="s">
        <v>217</v>
      </c>
      <c r="E11839" s="161"/>
      <c r="F11839" s="162"/>
      <c r="G11839" s="147"/>
      <c r="H11839" s="146"/>
      <c r="J11839" s="146"/>
      <c r="L11839" s="150"/>
      <c r="N11839" s="163"/>
      <c r="O11839" s="146"/>
      <c r="P11839" s="146"/>
      <c r="Q11839" s="146"/>
      <c r="R11839" s="34"/>
      <c r="S11839" s="35"/>
      <c r="T11839" s="147"/>
    </row>
    <row r="11840">
      <c r="A11840" s="147"/>
      <c r="B11840" s="64"/>
      <c r="C11840" s="147" t="s">
        <v>217</v>
      </c>
      <c r="E11840" s="161"/>
      <c r="F11840" s="162"/>
      <c r="G11840" s="147"/>
      <c r="H11840" s="146"/>
      <c r="J11840" s="146"/>
      <c r="L11840" s="150"/>
      <c r="N11840" s="163"/>
      <c r="O11840" s="146"/>
      <c r="P11840" s="146"/>
      <c r="Q11840" s="146"/>
      <c r="R11840" s="34"/>
      <c r="S11840" s="35"/>
      <c r="T11840" s="147"/>
    </row>
    <row r="11841">
      <c r="A11841" s="147"/>
      <c r="B11841" s="64"/>
      <c r="C11841" s="147" t="s">
        <v>217</v>
      </c>
      <c r="E11841" s="161"/>
      <c r="F11841" s="162"/>
      <c r="G11841" s="147"/>
      <c r="H11841" s="146"/>
      <c r="J11841" s="146"/>
      <c r="L11841" s="150"/>
      <c r="N11841" s="163"/>
      <c r="O11841" s="146"/>
      <c r="P11841" s="146"/>
      <c r="Q11841" s="146"/>
      <c r="R11841" s="34"/>
      <c r="S11841" s="35"/>
      <c r="T11841" s="147"/>
    </row>
    <row r="11842">
      <c r="A11842" s="147"/>
      <c r="B11842" s="64"/>
      <c r="C11842" s="147" t="s">
        <v>217</v>
      </c>
      <c r="E11842" s="161"/>
      <c r="F11842" s="162"/>
      <c r="G11842" s="147"/>
      <c r="H11842" s="146"/>
      <c r="J11842" s="146"/>
      <c r="L11842" s="150"/>
      <c r="N11842" s="163"/>
      <c r="O11842" s="146"/>
      <c r="P11842" s="146"/>
      <c r="Q11842" s="146"/>
      <c r="R11842" s="34"/>
      <c r="S11842" s="35"/>
      <c r="T11842" s="147"/>
    </row>
    <row r="11843">
      <c r="A11843" s="147"/>
      <c r="B11843" s="64"/>
      <c r="C11843" s="147" t="s">
        <v>217</v>
      </c>
      <c r="E11843" s="161"/>
      <c r="F11843" s="162"/>
      <c r="G11843" s="147"/>
      <c r="H11843" s="146"/>
      <c r="J11843" s="146"/>
      <c r="L11843" s="150"/>
      <c r="N11843" s="163"/>
      <c r="O11843" s="146"/>
      <c r="P11843" s="146"/>
      <c r="Q11843" s="146"/>
      <c r="R11843" s="34"/>
      <c r="S11843" s="35"/>
      <c r="T11843" s="147"/>
    </row>
    <row r="11844">
      <c r="A11844" s="147"/>
      <c r="B11844" s="64"/>
      <c r="C11844" s="147" t="s">
        <v>217</v>
      </c>
      <c r="E11844" s="161"/>
      <c r="F11844" s="162"/>
      <c r="G11844" s="147"/>
      <c r="H11844" s="146"/>
      <c r="J11844" s="146"/>
      <c r="L11844" s="150"/>
      <c r="N11844" s="163"/>
      <c r="O11844" s="146"/>
      <c r="P11844" s="146"/>
      <c r="Q11844" s="146"/>
      <c r="R11844" s="34"/>
      <c r="S11844" s="35"/>
      <c r="T11844" s="147"/>
    </row>
    <row r="11845">
      <c r="A11845" s="147"/>
      <c r="B11845" s="64"/>
      <c r="C11845" s="147" t="s">
        <v>217</v>
      </c>
      <c r="E11845" s="161"/>
      <c r="F11845" s="162"/>
      <c r="G11845" s="147"/>
      <c r="H11845" s="146"/>
      <c r="J11845" s="146"/>
      <c r="L11845" s="150"/>
      <c r="N11845" s="163"/>
      <c r="O11845" s="146"/>
      <c r="P11845" s="146"/>
      <c r="Q11845" s="146"/>
      <c r="R11845" s="34"/>
      <c r="S11845" s="35"/>
      <c r="T11845" s="147"/>
    </row>
    <row r="11846">
      <c r="A11846" s="147"/>
      <c r="B11846" s="64"/>
      <c r="C11846" s="147" t="s">
        <v>217</v>
      </c>
      <c r="E11846" s="161"/>
      <c r="F11846" s="162"/>
      <c r="G11846" s="147"/>
      <c r="H11846" s="146"/>
      <c r="J11846" s="146"/>
      <c r="L11846" s="150"/>
      <c r="N11846" s="163"/>
      <c r="O11846" s="146"/>
      <c r="P11846" s="146"/>
      <c r="Q11846" s="146"/>
      <c r="R11846" s="34"/>
      <c r="S11846" s="35"/>
      <c r="T11846" s="147"/>
    </row>
    <row r="11847">
      <c r="A11847" s="147"/>
      <c r="B11847" s="64"/>
      <c r="C11847" s="147" t="s">
        <v>217</v>
      </c>
      <c r="E11847" s="161"/>
      <c r="F11847" s="162"/>
      <c r="G11847" s="147"/>
      <c r="H11847" s="146"/>
      <c r="J11847" s="146"/>
      <c r="L11847" s="150"/>
      <c r="N11847" s="163"/>
      <c r="O11847" s="146"/>
      <c r="P11847" s="146"/>
      <c r="Q11847" s="146"/>
      <c r="R11847" s="34"/>
      <c r="S11847" s="35"/>
      <c r="T11847" s="147"/>
    </row>
    <row r="11848">
      <c r="A11848" s="147"/>
      <c r="B11848" s="64"/>
      <c r="C11848" s="147" t="s">
        <v>217</v>
      </c>
      <c r="E11848" s="161"/>
      <c r="F11848" s="162"/>
      <c r="G11848" s="147"/>
      <c r="H11848" s="146"/>
      <c r="J11848" s="146"/>
      <c r="L11848" s="150"/>
      <c r="N11848" s="163"/>
      <c r="O11848" s="146"/>
      <c r="P11848" s="146"/>
      <c r="Q11848" s="146"/>
      <c r="R11848" s="34"/>
      <c r="S11848" s="35"/>
      <c r="T11848" s="147"/>
    </row>
    <row r="11849">
      <c r="A11849" s="147"/>
      <c r="B11849" s="64"/>
      <c r="C11849" s="147" t="s">
        <v>217</v>
      </c>
      <c r="E11849" s="161"/>
      <c r="F11849" s="162"/>
      <c r="G11849" s="147"/>
      <c r="H11849" s="146"/>
      <c r="J11849" s="146"/>
      <c r="L11849" s="150"/>
      <c r="N11849" s="163"/>
      <c r="O11849" s="146"/>
      <c r="P11849" s="146"/>
      <c r="Q11849" s="146"/>
      <c r="R11849" s="34"/>
      <c r="S11849" s="35"/>
      <c r="T11849" s="147"/>
    </row>
    <row r="11850">
      <c r="A11850" s="147"/>
      <c r="B11850" s="64"/>
      <c r="C11850" s="147" t="s">
        <v>217</v>
      </c>
      <c r="E11850" s="161"/>
      <c r="F11850" s="162"/>
      <c r="G11850" s="147"/>
      <c r="H11850" s="146"/>
      <c r="J11850" s="146"/>
      <c r="L11850" s="150"/>
      <c r="N11850" s="163"/>
      <c r="O11850" s="146"/>
      <c r="P11850" s="146"/>
      <c r="Q11850" s="146"/>
      <c r="R11850" s="34"/>
      <c r="S11850" s="35"/>
      <c r="T11850" s="147"/>
    </row>
    <row r="11851">
      <c r="A11851" s="147"/>
      <c r="B11851" s="64"/>
      <c r="C11851" s="147" t="s">
        <v>217</v>
      </c>
      <c r="E11851" s="161"/>
      <c r="F11851" s="162"/>
      <c r="G11851" s="147"/>
      <c r="H11851" s="146"/>
      <c r="J11851" s="146"/>
      <c r="L11851" s="150"/>
      <c r="N11851" s="163"/>
      <c r="O11851" s="146"/>
      <c r="P11851" s="146"/>
      <c r="Q11851" s="146"/>
      <c r="R11851" s="34"/>
      <c r="S11851" s="35"/>
      <c r="T11851" s="147"/>
    </row>
    <row r="11852">
      <c r="A11852" s="147"/>
      <c r="B11852" s="64"/>
      <c r="C11852" s="147" t="s">
        <v>217</v>
      </c>
      <c r="E11852" s="161"/>
      <c r="F11852" s="162"/>
      <c r="G11852" s="147"/>
      <c r="H11852" s="146"/>
      <c r="J11852" s="146"/>
      <c r="L11852" s="150"/>
      <c r="N11852" s="163"/>
      <c r="O11852" s="146"/>
      <c r="P11852" s="146"/>
      <c r="Q11852" s="146"/>
      <c r="R11852" s="34"/>
      <c r="S11852" s="35"/>
      <c r="T11852" s="147"/>
    </row>
    <row r="11853">
      <c r="A11853" s="147"/>
      <c r="B11853" s="64"/>
      <c r="C11853" s="147" t="s">
        <v>217</v>
      </c>
      <c r="E11853" s="161"/>
      <c r="F11853" s="162"/>
      <c r="G11853" s="147"/>
      <c r="H11853" s="146"/>
      <c r="J11853" s="146"/>
      <c r="L11853" s="150"/>
      <c r="N11853" s="163"/>
      <c r="O11853" s="146"/>
      <c r="P11853" s="146"/>
      <c r="Q11853" s="146"/>
      <c r="R11853" s="34"/>
      <c r="S11853" s="35"/>
      <c r="T11853" s="147"/>
    </row>
    <row r="11854">
      <c r="A11854" s="147"/>
      <c r="B11854" s="64"/>
      <c r="C11854" s="147" t="s">
        <v>217</v>
      </c>
      <c r="E11854" s="161"/>
      <c r="F11854" s="162"/>
      <c r="G11854" s="147"/>
      <c r="H11854" s="146"/>
      <c r="J11854" s="146"/>
      <c r="L11854" s="150"/>
      <c r="N11854" s="163"/>
      <c r="O11854" s="146"/>
      <c r="P11854" s="146"/>
      <c r="Q11854" s="146"/>
      <c r="R11854" s="34"/>
      <c r="S11854" s="35"/>
      <c r="T11854" s="147"/>
    </row>
    <row r="11855">
      <c r="A11855" s="147"/>
      <c r="B11855" s="64"/>
      <c r="C11855" s="147" t="s">
        <v>217</v>
      </c>
      <c r="E11855" s="161"/>
      <c r="F11855" s="162"/>
      <c r="G11855" s="147"/>
      <c r="H11855" s="146"/>
      <c r="J11855" s="146"/>
      <c r="L11855" s="150"/>
      <c r="N11855" s="163"/>
      <c r="O11855" s="146"/>
      <c r="P11855" s="146"/>
      <c r="Q11855" s="146"/>
      <c r="R11855" s="34"/>
      <c r="S11855" s="35"/>
      <c r="T11855" s="147"/>
    </row>
    <row r="11856">
      <c r="A11856" s="147"/>
      <c r="B11856" s="64"/>
      <c r="C11856" s="147" t="s">
        <v>217</v>
      </c>
      <c r="E11856" s="161"/>
      <c r="F11856" s="162"/>
      <c r="G11856" s="147"/>
      <c r="H11856" s="146"/>
      <c r="J11856" s="146"/>
      <c r="L11856" s="150"/>
      <c r="N11856" s="163"/>
      <c r="O11856" s="146"/>
      <c r="P11856" s="146"/>
      <c r="Q11856" s="146"/>
      <c r="R11856" s="34"/>
      <c r="S11856" s="35"/>
      <c r="T11856" s="147"/>
    </row>
    <row r="11857">
      <c r="A11857" s="147"/>
      <c r="B11857" s="64"/>
      <c r="C11857" s="147" t="s">
        <v>217</v>
      </c>
      <c r="E11857" s="161"/>
      <c r="F11857" s="162"/>
      <c r="G11857" s="147"/>
      <c r="H11857" s="146"/>
      <c r="J11857" s="146"/>
      <c r="L11857" s="150"/>
      <c r="N11857" s="163"/>
      <c r="O11857" s="146"/>
      <c r="P11857" s="146"/>
      <c r="Q11857" s="146"/>
      <c r="R11857" s="34"/>
      <c r="S11857" s="35"/>
      <c r="T11857" s="147"/>
    </row>
    <row r="11858">
      <c r="A11858" s="147"/>
      <c r="B11858" s="64"/>
      <c r="C11858" s="147" t="s">
        <v>217</v>
      </c>
      <c r="E11858" s="161"/>
      <c r="F11858" s="162"/>
      <c r="G11858" s="147"/>
      <c r="H11858" s="146"/>
      <c r="J11858" s="146"/>
      <c r="L11858" s="150"/>
      <c r="N11858" s="163"/>
      <c r="O11858" s="146"/>
      <c r="P11858" s="146"/>
      <c r="Q11858" s="146"/>
      <c r="R11858" s="34"/>
      <c r="S11858" s="35"/>
      <c r="T11858" s="147"/>
    </row>
    <row r="11859">
      <c r="A11859" s="147"/>
      <c r="B11859" s="64"/>
      <c r="C11859" s="147" t="s">
        <v>217</v>
      </c>
      <c r="E11859" s="161"/>
      <c r="F11859" s="162"/>
      <c r="G11859" s="147"/>
      <c r="H11859" s="146"/>
      <c r="J11859" s="146"/>
      <c r="L11859" s="150"/>
      <c r="N11859" s="163"/>
      <c r="O11859" s="146"/>
      <c r="P11859" s="146"/>
      <c r="Q11859" s="146"/>
      <c r="R11859" s="34"/>
      <c r="S11859" s="35"/>
      <c r="T11859" s="147"/>
    </row>
    <row r="11860">
      <c r="A11860" s="147"/>
      <c r="B11860" s="64"/>
      <c r="C11860" s="147" t="s">
        <v>217</v>
      </c>
      <c r="E11860" s="161"/>
      <c r="F11860" s="162"/>
      <c r="G11860" s="147"/>
      <c r="H11860" s="146"/>
      <c r="J11860" s="146"/>
      <c r="L11860" s="150"/>
      <c r="N11860" s="163"/>
      <c r="O11860" s="146"/>
      <c r="P11860" s="146"/>
      <c r="Q11860" s="146"/>
      <c r="R11860" s="34"/>
      <c r="S11860" s="35"/>
      <c r="T11860" s="147"/>
    </row>
    <row r="11861">
      <c r="A11861" s="147"/>
      <c r="B11861" s="64"/>
      <c r="C11861" s="147" t="s">
        <v>217</v>
      </c>
      <c r="E11861" s="161"/>
      <c r="F11861" s="162"/>
      <c r="G11861" s="147"/>
      <c r="H11861" s="146"/>
      <c r="J11861" s="146"/>
      <c r="L11861" s="150"/>
      <c r="N11861" s="163"/>
      <c r="O11861" s="146"/>
      <c r="P11861" s="146"/>
      <c r="Q11861" s="146"/>
      <c r="R11861" s="34"/>
      <c r="S11861" s="35"/>
      <c r="T11861" s="147"/>
    </row>
    <row r="11862">
      <c r="A11862" s="147"/>
      <c r="B11862" s="64"/>
      <c r="C11862" s="147" t="s">
        <v>217</v>
      </c>
      <c r="E11862" s="161"/>
      <c r="F11862" s="162"/>
      <c r="G11862" s="147"/>
      <c r="H11862" s="146"/>
      <c r="J11862" s="146"/>
      <c r="L11862" s="150"/>
      <c r="N11862" s="163"/>
      <c r="O11862" s="146"/>
      <c r="P11862" s="146"/>
      <c r="Q11862" s="146"/>
      <c r="R11862" s="34"/>
      <c r="S11862" s="35"/>
      <c r="T11862" s="147"/>
    </row>
    <row r="11863">
      <c r="A11863" s="147"/>
      <c r="B11863" s="64"/>
      <c r="C11863" s="147" t="s">
        <v>217</v>
      </c>
      <c r="E11863" s="161"/>
      <c r="F11863" s="162"/>
      <c r="G11863" s="147"/>
      <c r="H11863" s="146"/>
      <c r="J11863" s="146"/>
      <c r="L11863" s="150"/>
      <c r="N11863" s="163"/>
      <c r="O11863" s="146"/>
      <c r="P11863" s="146"/>
      <c r="Q11863" s="146"/>
      <c r="R11863" s="34"/>
      <c r="S11863" s="35"/>
      <c r="T11863" s="147"/>
    </row>
    <row r="11864">
      <c r="A11864" s="147"/>
      <c r="B11864" s="64"/>
      <c r="C11864" s="147" t="s">
        <v>217</v>
      </c>
      <c r="E11864" s="161"/>
      <c r="F11864" s="162"/>
      <c r="G11864" s="147"/>
      <c r="H11864" s="146"/>
      <c r="J11864" s="146"/>
      <c r="L11864" s="150"/>
      <c r="N11864" s="163"/>
      <c r="O11864" s="146"/>
      <c r="P11864" s="146"/>
      <c r="Q11864" s="146"/>
      <c r="R11864" s="34"/>
      <c r="S11864" s="35"/>
      <c r="T11864" s="147"/>
    </row>
    <row r="11865">
      <c r="A11865" s="147"/>
      <c r="B11865" s="64"/>
      <c r="C11865" s="147" t="s">
        <v>217</v>
      </c>
      <c r="E11865" s="161"/>
      <c r="F11865" s="162"/>
      <c r="G11865" s="147"/>
      <c r="H11865" s="146"/>
      <c r="J11865" s="146"/>
      <c r="L11865" s="150"/>
      <c r="N11865" s="163"/>
      <c r="O11865" s="146"/>
      <c r="P11865" s="146"/>
      <c r="Q11865" s="146"/>
      <c r="R11865" s="34"/>
      <c r="S11865" s="35"/>
      <c r="T11865" s="147"/>
    </row>
    <row r="11866">
      <c r="A11866" s="147"/>
      <c r="B11866" s="64"/>
      <c r="C11866" s="147" t="s">
        <v>217</v>
      </c>
      <c r="E11866" s="161"/>
      <c r="F11866" s="162"/>
      <c r="G11866" s="147"/>
      <c r="H11866" s="146"/>
      <c r="J11866" s="146"/>
      <c r="L11866" s="150"/>
      <c r="N11866" s="163"/>
      <c r="O11866" s="146"/>
      <c r="P11866" s="146"/>
      <c r="Q11866" s="146"/>
      <c r="R11866" s="34"/>
      <c r="S11866" s="35"/>
      <c r="T11866" s="147"/>
    </row>
    <row r="11867">
      <c r="A11867" s="147"/>
      <c r="B11867" s="64"/>
      <c r="C11867" s="147" t="s">
        <v>217</v>
      </c>
      <c r="E11867" s="161"/>
      <c r="F11867" s="162"/>
      <c r="G11867" s="147"/>
      <c r="H11867" s="146"/>
      <c r="J11867" s="146"/>
      <c r="L11867" s="150"/>
      <c r="N11867" s="163"/>
      <c r="O11867" s="146"/>
      <c r="P11867" s="146"/>
      <c r="Q11867" s="146"/>
      <c r="R11867" s="34"/>
      <c r="S11867" s="35"/>
      <c r="T11867" s="147"/>
    </row>
    <row r="11868">
      <c r="A11868" s="147"/>
      <c r="B11868" s="64"/>
      <c r="C11868" s="147" t="s">
        <v>217</v>
      </c>
      <c r="E11868" s="161"/>
      <c r="F11868" s="162"/>
      <c r="G11868" s="147"/>
      <c r="H11868" s="146"/>
      <c r="J11868" s="146"/>
      <c r="L11868" s="150"/>
      <c r="N11868" s="163"/>
      <c r="O11868" s="146"/>
      <c r="P11868" s="146"/>
      <c r="Q11868" s="146"/>
      <c r="R11868" s="34"/>
      <c r="S11868" s="35"/>
      <c r="T11868" s="147"/>
    </row>
    <row r="11869">
      <c r="A11869" s="147"/>
      <c r="B11869" s="64"/>
      <c r="C11869" s="147" t="s">
        <v>217</v>
      </c>
      <c r="E11869" s="161"/>
      <c r="F11869" s="162"/>
      <c r="G11869" s="147"/>
      <c r="H11869" s="146"/>
      <c r="J11869" s="146"/>
      <c r="L11869" s="150"/>
      <c r="N11869" s="163"/>
      <c r="O11869" s="146"/>
      <c r="P11869" s="146"/>
      <c r="Q11869" s="146"/>
      <c r="R11869" s="34"/>
      <c r="S11869" s="35"/>
      <c r="T11869" s="147"/>
    </row>
    <row r="11870">
      <c r="A11870" s="147"/>
      <c r="B11870" s="64"/>
      <c r="C11870" s="147" t="s">
        <v>217</v>
      </c>
      <c r="E11870" s="161"/>
      <c r="F11870" s="162"/>
      <c r="G11870" s="147"/>
      <c r="H11870" s="146"/>
      <c r="J11870" s="146"/>
      <c r="L11870" s="150"/>
      <c r="N11870" s="163"/>
      <c r="O11870" s="146"/>
      <c r="P11870" s="146"/>
      <c r="Q11870" s="146"/>
      <c r="R11870" s="34"/>
      <c r="S11870" s="35"/>
      <c r="T11870" s="147"/>
    </row>
    <row r="11871">
      <c r="A11871" s="147"/>
      <c r="B11871" s="64"/>
      <c r="C11871" s="147" t="s">
        <v>217</v>
      </c>
      <c r="E11871" s="161"/>
      <c r="F11871" s="162"/>
      <c r="G11871" s="147"/>
      <c r="H11871" s="146"/>
      <c r="J11871" s="146"/>
      <c r="L11871" s="150"/>
      <c r="N11871" s="163"/>
      <c r="O11871" s="146"/>
      <c r="P11871" s="146"/>
      <c r="Q11871" s="146"/>
      <c r="R11871" s="34"/>
      <c r="S11871" s="35"/>
      <c r="T11871" s="147"/>
    </row>
    <row r="11872">
      <c r="A11872" s="147"/>
      <c r="B11872" s="64"/>
      <c r="C11872" s="147" t="s">
        <v>217</v>
      </c>
      <c r="E11872" s="161"/>
      <c r="F11872" s="162"/>
      <c r="G11872" s="147"/>
      <c r="H11872" s="146"/>
      <c r="J11872" s="146"/>
      <c r="L11872" s="150"/>
      <c r="N11872" s="163"/>
      <c r="O11872" s="146"/>
      <c r="P11872" s="146"/>
      <c r="Q11872" s="146"/>
      <c r="R11872" s="34"/>
      <c r="S11872" s="35"/>
      <c r="T11872" s="147"/>
    </row>
    <row r="11873">
      <c r="A11873" s="147"/>
      <c r="B11873" s="64"/>
      <c r="C11873" s="147" t="s">
        <v>217</v>
      </c>
      <c r="E11873" s="161"/>
      <c r="F11873" s="162"/>
      <c r="G11873" s="147"/>
      <c r="H11873" s="146"/>
      <c r="J11873" s="146"/>
      <c r="L11873" s="150"/>
      <c r="N11873" s="163"/>
      <c r="O11873" s="146"/>
      <c r="P11873" s="146"/>
      <c r="Q11873" s="146"/>
      <c r="R11873" s="34"/>
      <c r="S11873" s="35"/>
      <c r="T11873" s="147"/>
    </row>
    <row r="11874">
      <c r="A11874" s="147"/>
      <c r="B11874" s="64"/>
      <c r="C11874" s="147" t="s">
        <v>217</v>
      </c>
      <c r="E11874" s="161"/>
      <c r="F11874" s="162"/>
      <c r="G11874" s="147"/>
      <c r="H11874" s="146"/>
      <c r="J11874" s="146"/>
      <c r="L11874" s="150"/>
      <c r="N11874" s="163"/>
      <c r="O11874" s="146"/>
      <c r="P11874" s="146"/>
      <c r="Q11874" s="146"/>
      <c r="R11874" s="34"/>
      <c r="S11874" s="35"/>
      <c r="T11874" s="147"/>
    </row>
    <row r="11875">
      <c r="A11875" s="147"/>
      <c r="B11875" s="64"/>
      <c r="C11875" s="147" t="s">
        <v>217</v>
      </c>
      <c r="E11875" s="161"/>
      <c r="F11875" s="162"/>
      <c r="G11875" s="147"/>
      <c r="H11875" s="146"/>
      <c r="J11875" s="146"/>
      <c r="L11875" s="150"/>
      <c r="N11875" s="163"/>
      <c r="O11875" s="146"/>
      <c r="P11875" s="146"/>
      <c r="Q11875" s="146"/>
      <c r="R11875" s="34"/>
      <c r="S11875" s="35"/>
      <c r="T11875" s="147"/>
    </row>
    <row r="11876">
      <c r="A11876" s="147"/>
      <c r="B11876" s="64"/>
      <c r="C11876" s="147" t="s">
        <v>217</v>
      </c>
      <c r="E11876" s="161"/>
      <c r="F11876" s="162"/>
      <c r="G11876" s="147"/>
      <c r="H11876" s="146"/>
      <c r="J11876" s="146"/>
      <c r="L11876" s="150"/>
      <c r="N11876" s="163"/>
      <c r="O11876" s="146"/>
      <c r="P11876" s="146"/>
      <c r="Q11876" s="146"/>
      <c r="R11876" s="34"/>
      <c r="S11876" s="35"/>
      <c r="T11876" s="147"/>
    </row>
    <row r="11877">
      <c r="A11877" s="147"/>
      <c r="B11877" s="64"/>
      <c r="C11877" s="147" t="s">
        <v>217</v>
      </c>
      <c r="E11877" s="161"/>
      <c r="F11877" s="162"/>
      <c r="G11877" s="147"/>
      <c r="H11877" s="146"/>
      <c r="J11877" s="146"/>
      <c r="L11877" s="150"/>
      <c r="N11877" s="163"/>
      <c r="O11877" s="146"/>
      <c r="P11877" s="146"/>
      <c r="Q11877" s="146"/>
      <c r="R11877" s="34"/>
      <c r="S11877" s="35"/>
      <c r="T11877" s="147"/>
    </row>
    <row r="11878">
      <c r="A11878" s="147"/>
      <c r="B11878" s="64"/>
      <c r="C11878" s="147" t="s">
        <v>217</v>
      </c>
      <c r="E11878" s="161"/>
      <c r="F11878" s="162"/>
      <c r="G11878" s="147"/>
      <c r="H11878" s="146"/>
      <c r="J11878" s="146"/>
      <c r="L11878" s="150"/>
      <c r="N11878" s="163"/>
      <c r="O11878" s="146"/>
      <c r="P11878" s="146"/>
      <c r="Q11878" s="146"/>
      <c r="R11878" s="34"/>
      <c r="S11878" s="35"/>
      <c r="T11878" s="147"/>
    </row>
    <row r="11879">
      <c r="A11879" s="147"/>
      <c r="B11879" s="64"/>
      <c r="C11879" s="147" t="s">
        <v>217</v>
      </c>
      <c r="E11879" s="161"/>
      <c r="F11879" s="162"/>
      <c r="G11879" s="147"/>
      <c r="H11879" s="146"/>
      <c r="J11879" s="146"/>
      <c r="L11879" s="150"/>
      <c r="N11879" s="163"/>
      <c r="O11879" s="146"/>
      <c r="P11879" s="146"/>
      <c r="Q11879" s="146"/>
      <c r="R11879" s="34"/>
      <c r="S11879" s="35"/>
      <c r="T11879" s="147"/>
    </row>
    <row r="11880">
      <c r="A11880" s="147"/>
      <c r="B11880" s="64"/>
      <c r="C11880" s="147" t="s">
        <v>217</v>
      </c>
      <c r="E11880" s="161"/>
      <c r="F11880" s="162"/>
      <c r="G11880" s="147"/>
      <c r="H11880" s="146"/>
      <c r="J11880" s="146"/>
      <c r="L11880" s="150"/>
      <c r="N11880" s="163"/>
      <c r="O11880" s="146"/>
      <c r="P11880" s="146"/>
      <c r="Q11880" s="146"/>
      <c r="R11880" s="34"/>
      <c r="S11880" s="35"/>
      <c r="T11880" s="147"/>
    </row>
    <row r="11881">
      <c r="A11881" s="147"/>
      <c r="B11881" s="64"/>
      <c r="C11881" s="147" t="s">
        <v>217</v>
      </c>
      <c r="E11881" s="161"/>
      <c r="F11881" s="162"/>
      <c r="G11881" s="147"/>
      <c r="H11881" s="146"/>
      <c r="J11881" s="146"/>
      <c r="L11881" s="150"/>
      <c r="N11881" s="163"/>
      <c r="O11881" s="146"/>
      <c r="P11881" s="146"/>
      <c r="Q11881" s="146"/>
      <c r="R11881" s="34"/>
      <c r="S11881" s="35"/>
      <c r="T11881" s="147"/>
    </row>
    <row r="11882">
      <c r="A11882" s="147"/>
      <c r="B11882" s="64"/>
      <c r="C11882" s="147" t="s">
        <v>217</v>
      </c>
      <c r="E11882" s="161"/>
      <c r="F11882" s="162"/>
      <c r="G11882" s="147"/>
      <c r="H11882" s="146"/>
      <c r="J11882" s="146"/>
      <c r="L11882" s="150"/>
      <c r="N11882" s="163"/>
      <c r="O11882" s="146"/>
      <c r="P11882" s="146"/>
      <c r="Q11882" s="146"/>
      <c r="R11882" s="34"/>
      <c r="S11882" s="35"/>
      <c r="T11882" s="147"/>
    </row>
    <row r="11883">
      <c r="A11883" s="147"/>
      <c r="B11883" s="64"/>
      <c r="C11883" s="147" t="s">
        <v>217</v>
      </c>
      <c r="E11883" s="161"/>
      <c r="F11883" s="162"/>
      <c r="G11883" s="147"/>
      <c r="H11883" s="146"/>
      <c r="J11883" s="146"/>
      <c r="L11883" s="150"/>
      <c r="N11883" s="163"/>
      <c r="O11883" s="146"/>
      <c r="P11883" s="146"/>
      <c r="Q11883" s="146"/>
      <c r="R11883" s="34"/>
      <c r="S11883" s="35"/>
      <c r="T11883" s="147"/>
    </row>
    <row r="11884">
      <c r="A11884" s="147"/>
      <c r="B11884" s="64"/>
      <c r="C11884" s="147" t="s">
        <v>217</v>
      </c>
      <c r="E11884" s="161"/>
      <c r="F11884" s="162"/>
      <c r="G11884" s="147"/>
      <c r="H11884" s="146"/>
      <c r="J11884" s="146"/>
      <c r="L11884" s="150"/>
      <c r="N11884" s="163"/>
      <c r="O11884" s="146"/>
      <c r="P11884" s="146"/>
      <c r="Q11884" s="146"/>
      <c r="R11884" s="34"/>
      <c r="S11884" s="35"/>
      <c r="T11884" s="147"/>
    </row>
    <row r="11885">
      <c r="A11885" s="147"/>
      <c r="B11885" s="64"/>
      <c r="C11885" s="147" t="s">
        <v>217</v>
      </c>
      <c r="E11885" s="161"/>
      <c r="F11885" s="162"/>
      <c r="G11885" s="147"/>
      <c r="H11885" s="146"/>
      <c r="J11885" s="146"/>
      <c r="L11885" s="150"/>
      <c r="N11885" s="163"/>
      <c r="O11885" s="146"/>
      <c r="P11885" s="146"/>
      <c r="Q11885" s="146"/>
      <c r="R11885" s="34"/>
      <c r="S11885" s="35"/>
      <c r="T11885" s="147"/>
    </row>
    <row r="11886">
      <c r="A11886" s="147"/>
      <c r="B11886" s="64"/>
      <c r="C11886" s="147" t="s">
        <v>217</v>
      </c>
      <c r="E11886" s="161"/>
      <c r="F11886" s="162"/>
      <c r="G11886" s="147"/>
      <c r="H11886" s="146"/>
      <c r="J11886" s="146"/>
      <c r="L11886" s="150"/>
      <c r="N11886" s="163"/>
      <c r="O11886" s="146"/>
      <c r="P11886" s="146"/>
      <c r="Q11886" s="146"/>
      <c r="R11886" s="34"/>
      <c r="S11886" s="35"/>
      <c r="T11886" s="147"/>
    </row>
    <row r="11887">
      <c r="A11887" s="147"/>
      <c r="B11887" s="64"/>
      <c r="C11887" s="147" t="s">
        <v>217</v>
      </c>
      <c r="E11887" s="161"/>
      <c r="F11887" s="162"/>
      <c r="G11887" s="147"/>
      <c r="H11887" s="146"/>
      <c r="J11887" s="146"/>
      <c r="L11887" s="150"/>
      <c r="N11887" s="163"/>
      <c r="O11887" s="146"/>
      <c r="P11887" s="146"/>
      <c r="Q11887" s="146"/>
      <c r="R11887" s="34"/>
      <c r="S11887" s="35"/>
      <c r="T11887" s="147"/>
    </row>
    <row r="11888">
      <c r="A11888" s="147"/>
      <c r="B11888" s="64"/>
      <c r="C11888" s="147" t="s">
        <v>217</v>
      </c>
      <c r="E11888" s="161"/>
      <c r="F11888" s="162"/>
      <c r="G11888" s="147"/>
      <c r="H11888" s="146"/>
      <c r="J11888" s="146"/>
      <c r="L11888" s="150"/>
      <c r="N11888" s="163"/>
      <c r="O11888" s="146"/>
      <c r="P11888" s="146"/>
      <c r="Q11888" s="146"/>
      <c r="R11888" s="34"/>
      <c r="S11888" s="35"/>
      <c r="T11888" s="147"/>
    </row>
    <row r="11889">
      <c r="A11889" s="147"/>
      <c r="B11889" s="64"/>
      <c r="C11889" s="147" t="s">
        <v>217</v>
      </c>
      <c r="E11889" s="161"/>
      <c r="F11889" s="162"/>
      <c r="G11889" s="147"/>
      <c r="H11889" s="146"/>
      <c r="J11889" s="146"/>
      <c r="L11889" s="150"/>
      <c r="N11889" s="163"/>
      <c r="O11889" s="146"/>
      <c r="P11889" s="146"/>
      <c r="Q11889" s="146"/>
      <c r="R11889" s="34"/>
      <c r="S11889" s="35"/>
      <c r="T11889" s="147"/>
    </row>
    <row r="11890">
      <c r="A11890" s="147"/>
      <c r="B11890" s="64"/>
      <c r="C11890" s="147" t="s">
        <v>217</v>
      </c>
      <c r="E11890" s="161"/>
      <c r="F11890" s="162"/>
      <c r="G11890" s="147"/>
      <c r="H11890" s="146"/>
      <c r="J11890" s="146"/>
      <c r="L11890" s="150"/>
      <c r="N11890" s="163"/>
      <c r="O11890" s="146"/>
      <c r="P11890" s="146"/>
      <c r="Q11890" s="146"/>
      <c r="R11890" s="34"/>
      <c r="S11890" s="35"/>
      <c r="T11890" s="147"/>
    </row>
    <row r="11891">
      <c r="A11891" s="147"/>
      <c r="B11891" s="64"/>
      <c r="C11891" s="147" t="s">
        <v>217</v>
      </c>
      <c r="E11891" s="161"/>
      <c r="F11891" s="162"/>
      <c r="G11891" s="147"/>
      <c r="H11891" s="146"/>
      <c r="J11891" s="146"/>
      <c r="L11891" s="150"/>
      <c r="N11891" s="163"/>
      <c r="O11891" s="146"/>
      <c r="P11891" s="146"/>
      <c r="Q11891" s="146"/>
      <c r="R11891" s="34"/>
      <c r="S11891" s="35"/>
      <c r="T11891" s="147"/>
    </row>
    <row r="11892">
      <c r="A11892" s="147"/>
      <c r="B11892" s="64"/>
      <c r="C11892" s="147" t="s">
        <v>217</v>
      </c>
      <c r="E11892" s="161"/>
      <c r="F11892" s="162"/>
      <c r="G11892" s="147"/>
      <c r="H11892" s="146"/>
      <c r="J11892" s="146"/>
      <c r="L11892" s="150"/>
      <c r="N11892" s="163"/>
      <c r="O11892" s="146"/>
      <c r="P11892" s="146"/>
      <c r="Q11892" s="146"/>
      <c r="R11892" s="34"/>
      <c r="S11892" s="35"/>
      <c r="T11892" s="147"/>
    </row>
    <row r="11893">
      <c r="A11893" s="147"/>
      <c r="B11893" s="64"/>
      <c r="C11893" s="147" t="s">
        <v>217</v>
      </c>
      <c r="E11893" s="161"/>
      <c r="F11893" s="162"/>
      <c r="G11893" s="147"/>
      <c r="H11893" s="146"/>
      <c r="J11893" s="146"/>
      <c r="L11893" s="150"/>
      <c r="N11893" s="163"/>
      <c r="O11893" s="146"/>
      <c r="P11893" s="146"/>
      <c r="Q11893" s="146"/>
      <c r="R11893" s="34"/>
      <c r="S11893" s="35"/>
      <c r="T11893" s="147"/>
    </row>
    <row r="11894">
      <c r="A11894" s="147"/>
      <c r="B11894" s="64"/>
      <c r="C11894" s="147" t="s">
        <v>217</v>
      </c>
      <c r="E11894" s="161"/>
      <c r="F11894" s="162"/>
      <c r="G11894" s="147"/>
      <c r="H11894" s="146"/>
      <c r="J11894" s="146"/>
      <c r="L11894" s="150"/>
      <c r="N11894" s="163"/>
      <c r="O11894" s="146"/>
      <c r="P11894" s="146"/>
      <c r="Q11894" s="146"/>
      <c r="R11894" s="34"/>
      <c r="S11894" s="35"/>
      <c r="T11894" s="147"/>
    </row>
    <row r="11895">
      <c r="A11895" s="147"/>
      <c r="B11895" s="64"/>
      <c r="C11895" s="147" t="s">
        <v>217</v>
      </c>
      <c r="E11895" s="161"/>
      <c r="F11895" s="162"/>
      <c r="G11895" s="147"/>
      <c r="H11895" s="146"/>
      <c r="J11895" s="146"/>
      <c r="L11895" s="150"/>
      <c r="N11895" s="163"/>
      <c r="O11895" s="146"/>
      <c r="P11895" s="146"/>
      <c r="Q11895" s="146"/>
      <c r="R11895" s="34"/>
      <c r="S11895" s="35"/>
      <c r="T11895" s="147"/>
    </row>
    <row r="11896">
      <c r="A11896" s="147"/>
      <c r="B11896" s="64"/>
      <c r="C11896" s="147" t="s">
        <v>217</v>
      </c>
      <c r="E11896" s="161"/>
      <c r="F11896" s="162"/>
      <c r="G11896" s="147"/>
      <c r="H11896" s="146"/>
      <c r="J11896" s="146"/>
      <c r="L11896" s="150"/>
      <c r="N11896" s="163"/>
      <c r="O11896" s="146"/>
      <c r="P11896" s="146"/>
      <c r="Q11896" s="146"/>
      <c r="R11896" s="34"/>
      <c r="S11896" s="35"/>
      <c r="T11896" s="147"/>
    </row>
    <row r="11897">
      <c r="A11897" s="147"/>
      <c r="B11897" s="64"/>
      <c r="C11897" s="147" t="s">
        <v>217</v>
      </c>
      <c r="E11897" s="161"/>
      <c r="F11897" s="162"/>
      <c r="G11897" s="147"/>
      <c r="H11897" s="146"/>
      <c r="J11897" s="146"/>
      <c r="L11897" s="150"/>
      <c r="N11897" s="163"/>
      <c r="O11897" s="146"/>
      <c r="P11897" s="146"/>
      <c r="Q11897" s="146"/>
      <c r="R11897" s="34"/>
      <c r="S11897" s="35"/>
      <c r="T11897" s="147"/>
    </row>
    <row r="11898">
      <c r="A11898" s="147"/>
      <c r="B11898" s="64"/>
      <c r="C11898" s="147" t="s">
        <v>217</v>
      </c>
      <c r="E11898" s="161"/>
      <c r="F11898" s="162"/>
      <c r="G11898" s="147"/>
      <c r="H11898" s="146"/>
      <c r="J11898" s="146"/>
      <c r="L11898" s="150"/>
      <c r="N11898" s="163"/>
      <c r="O11898" s="146"/>
      <c r="P11898" s="146"/>
      <c r="Q11898" s="146"/>
      <c r="R11898" s="34"/>
      <c r="S11898" s="35"/>
      <c r="T11898" s="147"/>
    </row>
    <row r="11899">
      <c r="A11899" s="147"/>
      <c r="B11899" s="64"/>
      <c r="C11899" s="147" t="s">
        <v>217</v>
      </c>
      <c r="E11899" s="161"/>
      <c r="F11899" s="162"/>
      <c r="G11899" s="147"/>
      <c r="H11899" s="146"/>
      <c r="J11899" s="146"/>
      <c r="L11899" s="150"/>
      <c r="N11899" s="163"/>
      <c r="O11899" s="146"/>
      <c r="P11899" s="146"/>
      <c r="Q11899" s="146"/>
      <c r="R11899" s="34"/>
      <c r="S11899" s="35"/>
      <c r="T11899" s="147"/>
    </row>
    <row r="11900">
      <c r="A11900" s="147"/>
      <c r="B11900" s="64"/>
      <c r="C11900" s="147" t="s">
        <v>217</v>
      </c>
      <c r="E11900" s="161"/>
      <c r="F11900" s="162"/>
      <c r="G11900" s="147"/>
      <c r="H11900" s="146"/>
      <c r="J11900" s="146"/>
      <c r="L11900" s="150"/>
      <c r="N11900" s="163"/>
      <c r="O11900" s="146"/>
      <c r="P11900" s="146"/>
      <c r="Q11900" s="146"/>
      <c r="R11900" s="34"/>
      <c r="S11900" s="35"/>
      <c r="T11900" s="147"/>
    </row>
    <row r="11901">
      <c r="A11901" s="147"/>
      <c r="B11901" s="64"/>
      <c r="C11901" s="147" t="s">
        <v>217</v>
      </c>
      <c r="E11901" s="161"/>
      <c r="F11901" s="162"/>
      <c r="G11901" s="147"/>
      <c r="H11901" s="146"/>
      <c r="J11901" s="146"/>
      <c r="L11901" s="150"/>
      <c r="N11901" s="163"/>
      <c r="O11901" s="146"/>
      <c r="P11901" s="146"/>
      <c r="Q11901" s="146"/>
      <c r="R11901" s="34"/>
      <c r="S11901" s="35"/>
      <c r="T11901" s="147"/>
    </row>
    <row r="11902">
      <c r="A11902" s="147"/>
      <c r="B11902" s="64"/>
      <c r="C11902" s="147" t="s">
        <v>217</v>
      </c>
      <c r="E11902" s="161"/>
      <c r="F11902" s="162"/>
      <c r="G11902" s="147"/>
      <c r="H11902" s="146"/>
      <c r="J11902" s="146"/>
      <c r="L11902" s="150"/>
      <c r="N11902" s="163"/>
      <c r="O11902" s="146"/>
      <c r="P11902" s="146"/>
      <c r="Q11902" s="146"/>
      <c r="R11902" s="34"/>
      <c r="S11902" s="35"/>
      <c r="T11902" s="147"/>
    </row>
    <row r="11903">
      <c r="A11903" s="147"/>
      <c r="B11903" s="64"/>
      <c r="C11903" s="147" t="s">
        <v>217</v>
      </c>
      <c r="E11903" s="161"/>
      <c r="F11903" s="162"/>
      <c r="G11903" s="147"/>
      <c r="H11903" s="146"/>
      <c r="J11903" s="146"/>
      <c r="L11903" s="150"/>
      <c r="N11903" s="163"/>
      <c r="O11903" s="146"/>
      <c r="P11903" s="146"/>
      <c r="Q11903" s="146"/>
      <c r="R11903" s="34"/>
      <c r="S11903" s="35"/>
      <c r="T11903" s="147"/>
    </row>
    <row r="11904">
      <c r="A11904" s="147"/>
      <c r="B11904" s="64"/>
      <c r="C11904" s="147" t="s">
        <v>217</v>
      </c>
      <c r="E11904" s="161"/>
      <c r="F11904" s="162"/>
      <c r="G11904" s="147"/>
      <c r="H11904" s="146"/>
      <c r="J11904" s="146"/>
      <c r="L11904" s="150"/>
      <c r="N11904" s="163"/>
      <c r="O11904" s="146"/>
      <c r="P11904" s="146"/>
      <c r="Q11904" s="146"/>
      <c r="R11904" s="34"/>
      <c r="S11904" s="35"/>
      <c r="T11904" s="147"/>
    </row>
    <row r="11905">
      <c r="A11905" s="147"/>
      <c r="B11905" s="64"/>
      <c r="C11905" s="147" t="s">
        <v>217</v>
      </c>
      <c r="E11905" s="161"/>
      <c r="F11905" s="162"/>
      <c r="G11905" s="147"/>
      <c r="H11905" s="146"/>
      <c r="J11905" s="146"/>
      <c r="L11905" s="150"/>
      <c r="N11905" s="163"/>
      <c r="O11905" s="146"/>
      <c r="P11905" s="146"/>
      <c r="Q11905" s="146"/>
      <c r="R11905" s="34"/>
      <c r="S11905" s="35"/>
      <c r="T11905" s="147"/>
    </row>
    <row r="11906">
      <c r="A11906" s="147"/>
      <c r="B11906" s="64"/>
      <c r="C11906" s="147" t="s">
        <v>217</v>
      </c>
      <c r="E11906" s="161"/>
      <c r="F11906" s="162"/>
      <c r="G11906" s="147"/>
      <c r="H11906" s="146"/>
      <c r="J11906" s="146"/>
      <c r="L11906" s="150"/>
      <c r="N11906" s="163"/>
      <c r="O11906" s="146"/>
      <c r="P11906" s="146"/>
      <c r="Q11906" s="146"/>
      <c r="R11906" s="34"/>
      <c r="S11906" s="35"/>
      <c r="T11906" s="147"/>
    </row>
    <row r="11907">
      <c r="A11907" s="147"/>
      <c r="B11907" s="64"/>
      <c r="C11907" s="147" t="s">
        <v>217</v>
      </c>
      <c r="E11907" s="161"/>
      <c r="F11907" s="162"/>
      <c r="G11907" s="147"/>
      <c r="H11907" s="146"/>
      <c r="J11907" s="146"/>
      <c r="L11907" s="150"/>
      <c r="N11907" s="163"/>
      <c r="O11907" s="146"/>
      <c r="P11907" s="146"/>
      <c r="Q11907" s="146"/>
      <c r="R11907" s="34"/>
      <c r="S11907" s="35"/>
      <c r="T11907" s="147"/>
    </row>
    <row r="11908">
      <c r="A11908" s="147"/>
      <c r="B11908" s="64"/>
      <c r="C11908" s="147" t="s">
        <v>217</v>
      </c>
      <c r="E11908" s="161"/>
      <c r="F11908" s="162"/>
      <c r="G11908" s="147"/>
      <c r="H11908" s="146"/>
      <c r="J11908" s="146"/>
      <c r="L11908" s="150"/>
      <c r="N11908" s="163"/>
      <c r="O11908" s="146"/>
      <c r="P11908" s="146"/>
      <c r="Q11908" s="146"/>
      <c r="R11908" s="34"/>
      <c r="S11908" s="35"/>
      <c r="T11908" s="147"/>
    </row>
    <row r="11909">
      <c r="A11909" s="147"/>
      <c r="B11909" s="64"/>
      <c r="C11909" s="147" t="s">
        <v>217</v>
      </c>
      <c r="E11909" s="161"/>
      <c r="F11909" s="162"/>
      <c r="G11909" s="147"/>
      <c r="H11909" s="146"/>
      <c r="J11909" s="146"/>
      <c r="L11909" s="150"/>
      <c r="N11909" s="163"/>
      <c r="O11909" s="146"/>
      <c r="P11909" s="146"/>
      <c r="Q11909" s="146"/>
      <c r="R11909" s="34"/>
      <c r="S11909" s="35"/>
      <c r="T11909" s="147"/>
    </row>
    <row r="11910">
      <c r="A11910" s="147"/>
      <c r="B11910" s="64"/>
      <c r="C11910" s="147" t="s">
        <v>217</v>
      </c>
      <c r="E11910" s="161"/>
      <c r="F11910" s="162"/>
      <c r="G11910" s="147"/>
      <c r="H11910" s="146"/>
      <c r="J11910" s="146"/>
      <c r="L11910" s="150"/>
      <c r="N11910" s="163"/>
      <c r="O11910" s="146"/>
      <c r="P11910" s="146"/>
      <c r="Q11910" s="146"/>
      <c r="R11910" s="34"/>
      <c r="S11910" s="35"/>
      <c r="T11910" s="147"/>
    </row>
    <row r="11911">
      <c r="A11911" s="147"/>
      <c r="B11911" s="64"/>
      <c r="C11911" s="147" t="s">
        <v>217</v>
      </c>
      <c r="E11911" s="161"/>
      <c r="F11911" s="162"/>
      <c r="G11911" s="147"/>
      <c r="H11911" s="146"/>
      <c r="J11911" s="146"/>
      <c r="L11911" s="150"/>
      <c r="N11911" s="163"/>
      <c r="O11911" s="146"/>
      <c r="P11911" s="146"/>
      <c r="Q11911" s="146"/>
      <c r="R11911" s="34"/>
      <c r="S11911" s="35"/>
      <c r="T11911" s="147"/>
    </row>
    <row r="11912">
      <c r="A11912" s="147"/>
      <c r="B11912" s="64"/>
      <c r="C11912" s="147" t="s">
        <v>217</v>
      </c>
      <c r="E11912" s="161"/>
      <c r="F11912" s="162"/>
      <c r="G11912" s="147"/>
      <c r="H11912" s="146"/>
      <c r="J11912" s="146"/>
      <c r="L11912" s="150"/>
      <c r="N11912" s="163"/>
      <c r="O11912" s="146"/>
      <c r="P11912" s="146"/>
      <c r="Q11912" s="146"/>
      <c r="R11912" s="34"/>
      <c r="S11912" s="35"/>
      <c r="T11912" s="147"/>
    </row>
    <row r="11913">
      <c r="A11913" s="147"/>
      <c r="B11913" s="64"/>
      <c r="C11913" s="147" t="s">
        <v>217</v>
      </c>
      <c r="E11913" s="161"/>
      <c r="F11913" s="162"/>
      <c r="G11913" s="147"/>
      <c r="H11913" s="146"/>
      <c r="J11913" s="146"/>
      <c r="L11913" s="150"/>
      <c r="N11913" s="163"/>
      <c r="O11913" s="146"/>
      <c r="P11913" s="146"/>
      <c r="Q11913" s="146"/>
      <c r="R11913" s="34"/>
      <c r="S11913" s="35"/>
      <c r="T11913" s="147"/>
    </row>
    <row r="11914">
      <c r="A11914" s="147"/>
      <c r="B11914" s="64"/>
      <c r="C11914" s="147" t="s">
        <v>217</v>
      </c>
      <c r="E11914" s="161"/>
      <c r="F11914" s="162"/>
      <c r="G11914" s="147"/>
      <c r="H11914" s="146"/>
      <c r="J11914" s="146"/>
      <c r="L11914" s="150"/>
      <c r="N11914" s="163"/>
      <c r="O11914" s="146"/>
      <c r="P11914" s="146"/>
      <c r="Q11914" s="146"/>
      <c r="R11914" s="34"/>
      <c r="S11914" s="35"/>
      <c r="T11914" s="147"/>
    </row>
    <row r="11915">
      <c r="A11915" s="147"/>
      <c r="B11915" s="64"/>
      <c r="C11915" s="147" t="s">
        <v>217</v>
      </c>
      <c r="E11915" s="161"/>
      <c r="F11915" s="162"/>
      <c r="G11915" s="147"/>
      <c r="H11915" s="146"/>
      <c r="J11915" s="146"/>
      <c r="L11915" s="150"/>
      <c r="N11915" s="163"/>
      <c r="O11915" s="146"/>
      <c r="P11915" s="146"/>
      <c r="Q11915" s="146"/>
      <c r="R11915" s="34"/>
      <c r="S11915" s="35"/>
      <c r="T11915" s="147"/>
    </row>
    <row r="11916">
      <c r="A11916" s="147"/>
      <c r="B11916" s="64"/>
      <c r="C11916" s="147" t="s">
        <v>217</v>
      </c>
      <c r="E11916" s="161"/>
      <c r="F11916" s="162"/>
      <c r="G11916" s="147"/>
      <c r="H11916" s="146"/>
      <c r="J11916" s="146"/>
      <c r="L11916" s="150"/>
      <c r="N11916" s="163"/>
      <c r="O11916" s="146"/>
      <c r="P11916" s="146"/>
      <c r="Q11916" s="146"/>
      <c r="R11916" s="34"/>
      <c r="S11916" s="35"/>
      <c r="T11916" s="147"/>
    </row>
    <row r="11917">
      <c r="A11917" s="147"/>
      <c r="B11917" s="64"/>
      <c r="C11917" s="147" t="s">
        <v>217</v>
      </c>
      <c r="E11917" s="161"/>
      <c r="F11917" s="162"/>
      <c r="G11917" s="147"/>
      <c r="H11917" s="146"/>
      <c r="J11917" s="146"/>
      <c r="L11917" s="150"/>
      <c r="N11917" s="163"/>
      <c r="O11917" s="146"/>
      <c r="P11917" s="146"/>
      <c r="Q11917" s="146"/>
      <c r="R11917" s="34"/>
      <c r="S11917" s="35"/>
      <c r="T11917" s="147"/>
    </row>
    <row r="11918">
      <c r="A11918" s="147"/>
      <c r="B11918" s="64"/>
      <c r="C11918" s="147" t="s">
        <v>217</v>
      </c>
      <c r="E11918" s="161"/>
      <c r="F11918" s="162"/>
      <c r="G11918" s="147"/>
      <c r="H11918" s="146"/>
      <c r="J11918" s="146"/>
      <c r="L11918" s="150"/>
      <c r="N11918" s="163"/>
      <c r="O11918" s="146"/>
      <c r="P11918" s="146"/>
      <c r="Q11918" s="146"/>
      <c r="R11918" s="34"/>
      <c r="S11918" s="35"/>
      <c r="T11918" s="147"/>
    </row>
    <row r="11919">
      <c r="A11919" s="147"/>
      <c r="B11919" s="64"/>
      <c r="C11919" s="147" t="s">
        <v>217</v>
      </c>
      <c r="E11919" s="161"/>
      <c r="F11919" s="162"/>
      <c r="G11919" s="147"/>
      <c r="H11919" s="146"/>
      <c r="J11919" s="146"/>
      <c r="L11919" s="150"/>
      <c r="N11919" s="163"/>
      <c r="O11919" s="146"/>
      <c r="P11919" s="146"/>
      <c r="Q11919" s="146"/>
      <c r="R11919" s="34"/>
      <c r="S11919" s="35"/>
      <c r="T11919" s="147"/>
    </row>
    <row r="11920">
      <c r="A11920" s="147"/>
      <c r="B11920" s="64"/>
      <c r="C11920" s="147" t="s">
        <v>217</v>
      </c>
      <c r="E11920" s="161"/>
      <c r="F11920" s="162"/>
      <c r="G11920" s="147"/>
      <c r="H11920" s="146"/>
      <c r="J11920" s="146"/>
      <c r="L11920" s="150"/>
      <c r="N11920" s="163"/>
      <c r="O11920" s="146"/>
      <c r="P11920" s="146"/>
      <c r="Q11920" s="146"/>
      <c r="R11920" s="34"/>
      <c r="S11920" s="35"/>
      <c r="T11920" s="147"/>
    </row>
    <row r="11921">
      <c r="A11921" s="147"/>
      <c r="B11921" s="64"/>
      <c r="C11921" s="147" t="s">
        <v>217</v>
      </c>
      <c r="E11921" s="161"/>
      <c r="F11921" s="162"/>
      <c r="G11921" s="147"/>
      <c r="H11921" s="146"/>
      <c r="J11921" s="146"/>
      <c r="L11921" s="150"/>
      <c r="N11921" s="163"/>
      <c r="O11921" s="146"/>
      <c r="P11921" s="146"/>
      <c r="Q11921" s="146"/>
      <c r="R11921" s="34"/>
      <c r="S11921" s="35"/>
      <c r="T11921" s="147"/>
    </row>
    <row r="11922">
      <c r="A11922" s="147"/>
      <c r="B11922" s="64"/>
      <c r="C11922" s="147" t="s">
        <v>217</v>
      </c>
      <c r="E11922" s="161"/>
      <c r="F11922" s="162"/>
      <c r="G11922" s="147"/>
      <c r="H11922" s="146"/>
      <c r="J11922" s="146"/>
      <c r="L11922" s="150"/>
      <c r="N11922" s="163"/>
      <c r="O11922" s="146"/>
      <c r="P11922" s="146"/>
      <c r="Q11922" s="146"/>
      <c r="R11922" s="34"/>
      <c r="S11922" s="35"/>
      <c r="T11922" s="147"/>
    </row>
    <row r="11923">
      <c r="A11923" s="147"/>
      <c r="B11923" s="64"/>
      <c r="C11923" s="147" t="s">
        <v>217</v>
      </c>
      <c r="E11923" s="161"/>
      <c r="F11923" s="162"/>
      <c r="G11923" s="147"/>
      <c r="H11923" s="146"/>
      <c r="J11923" s="146"/>
      <c r="L11923" s="150"/>
      <c r="N11923" s="163"/>
      <c r="O11923" s="146"/>
      <c r="P11923" s="146"/>
      <c r="Q11923" s="146"/>
      <c r="R11923" s="34"/>
      <c r="S11923" s="35"/>
      <c r="T11923" s="147"/>
    </row>
    <row r="11924">
      <c r="A11924" s="147"/>
      <c r="B11924" s="64"/>
      <c r="C11924" s="147" t="s">
        <v>217</v>
      </c>
      <c r="E11924" s="161"/>
      <c r="F11924" s="162"/>
      <c r="G11924" s="147"/>
      <c r="H11924" s="146"/>
      <c r="J11924" s="146"/>
      <c r="L11924" s="150"/>
      <c r="N11924" s="163"/>
      <c r="O11924" s="146"/>
      <c r="P11924" s="146"/>
      <c r="Q11924" s="146"/>
      <c r="R11924" s="34"/>
      <c r="S11924" s="35"/>
      <c r="T11924" s="147"/>
    </row>
    <row r="11925">
      <c r="A11925" s="147"/>
      <c r="B11925" s="64"/>
      <c r="C11925" s="147" t="s">
        <v>217</v>
      </c>
      <c r="E11925" s="161"/>
      <c r="F11925" s="162"/>
      <c r="G11925" s="147"/>
      <c r="H11925" s="146"/>
      <c r="J11925" s="146"/>
      <c r="L11925" s="150"/>
      <c r="N11925" s="163"/>
      <c r="O11925" s="146"/>
      <c r="P11925" s="146"/>
      <c r="Q11925" s="146"/>
      <c r="R11925" s="34"/>
      <c r="S11925" s="35"/>
      <c r="T11925" s="147"/>
    </row>
    <row r="11926">
      <c r="A11926" s="147"/>
      <c r="B11926" s="64"/>
      <c r="C11926" s="147" t="s">
        <v>217</v>
      </c>
      <c r="E11926" s="161"/>
      <c r="F11926" s="162"/>
      <c r="G11926" s="147"/>
      <c r="H11926" s="146"/>
      <c r="J11926" s="146"/>
      <c r="L11926" s="150"/>
      <c r="N11926" s="163"/>
      <c r="O11926" s="146"/>
      <c r="P11926" s="146"/>
      <c r="Q11926" s="146"/>
      <c r="R11926" s="34"/>
      <c r="S11926" s="35"/>
      <c r="T11926" s="147"/>
    </row>
    <row r="11927">
      <c r="A11927" s="147"/>
      <c r="B11927" s="64"/>
      <c r="C11927" s="147" t="s">
        <v>217</v>
      </c>
      <c r="E11927" s="161"/>
      <c r="F11927" s="162"/>
      <c r="G11927" s="147"/>
      <c r="H11927" s="146"/>
      <c r="J11927" s="146"/>
      <c r="L11927" s="150"/>
      <c r="N11927" s="163"/>
      <c r="O11927" s="146"/>
      <c r="P11927" s="146"/>
      <c r="Q11927" s="146"/>
      <c r="R11927" s="34"/>
      <c r="S11927" s="35"/>
      <c r="T11927" s="147"/>
    </row>
    <row r="11928">
      <c r="A11928" s="147"/>
      <c r="B11928" s="64"/>
      <c r="C11928" s="147" t="s">
        <v>217</v>
      </c>
      <c r="E11928" s="161"/>
      <c r="F11928" s="162"/>
      <c r="G11928" s="147"/>
      <c r="H11928" s="146"/>
      <c r="J11928" s="146"/>
      <c r="L11928" s="150"/>
      <c r="N11928" s="163"/>
      <c r="O11928" s="146"/>
      <c r="P11928" s="146"/>
      <c r="Q11928" s="146"/>
      <c r="R11928" s="34"/>
      <c r="S11928" s="35"/>
      <c r="T11928" s="147"/>
    </row>
    <row r="11929">
      <c r="A11929" s="147"/>
      <c r="B11929" s="64"/>
      <c r="C11929" s="147" t="s">
        <v>217</v>
      </c>
      <c r="E11929" s="161"/>
      <c r="F11929" s="162"/>
      <c r="G11929" s="147"/>
      <c r="H11929" s="146"/>
      <c r="J11929" s="146"/>
      <c r="L11929" s="150"/>
      <c r="N11929" s="163"/>
      <c r="O11929" s="146"/>
      <c r="P11929" s="146"/>
      <c r="Q11929" s="146"/>
      <c r="R11929" s="34"/>
      <c r="S11929" s="35"/>
      <c r="T11929" s="147"/>
    </row>
    <row r="11930">
      <c r="A11930" s="147"/>
      <c r="B11930" s="64"/>
      <c r="C11930" s="147" t="s">
        <v>217</v>
      </c>
      <c r="E11930" s="161"/>
      <c r="F11930" s="162"/>
      <c r="G11930" s="147"/>
      <c r="H11930" s="146"/>
      <c r="J11930" s="146"/>
      <c r="L11930" s="150"/>
      <c r="N11930" s="163"/>
      <c r="O11930" s="146"/>
      <c r="P11930" s="146"/>
      <c r="Q11930" s="146"/>
      <c r="R11930" s="34"/>
      <c r="S11930" s="35"/>
      <c r="T11930" s="147"/>
    </row>
    <row r="11931">
      <c r="A11931" s="147"/>
      <c r="B11931" s="64"/>
      <c r="C11931" s="147" t="s">
        <v>217</v>
      </c>
      <c r="E11931" s="161"/>
      <c r="F11931" s="162"/>
      <c r="G11931" s="147"/>
      <c r="H11931" s="146"/>
      <c r="J11931" s="146"/>
      <c r="L11931" s="150"/>
      <c r="N11931" s="163"/>
      <c r="O11931" s="146"/>
      <c r="P11931" s="146"/>
      <c r="Q11931" s="146"/>
      <c r="R11931" s="34"/>
      <c r="S11931" s="35"/>
      <c r="T11931" s="147"/>
    </row>
    <row r="11932">
      <c r="A11932" s="147"/>
      <c r="B11932" s="64"/>
      <c r="C11932" s="147" t="s">
        <v>217</v>
      </c>
      <c r="E11932" s="161"/>
      <c r="F11932" s="162"/>
      <c r="G11932" s="147"/>
      <c r="H11932" s="146"/>
      <c r="J11932" s="146"/>
      <c r="L11932" s="150"/>
      <c r="N11932" s="163"/>
      <c r="O11932" s="146"/>
      <c r="P11932" s="146"/>
      <c r="Q11932" s="146"/>
      <c r="R11932" s="34"/>
      <c r="S11932" s="35"/>
      <c r="T11932" s="147"/>
    </row>
    <row r="11933">
      <c r="A11933" s="147"/>
      <c r="B11933" s="64"/>
      <c r="C11933" s="147" t="s">
        <v>217</v>
      </c>
      <c r="E11933" s="161"/>
      <c r="F11933" s="162"/>
      <c r="G11933" s="147"/>
      <c r="H11933" s="146"/>
      <c r="J11933" s="146"/>
      <c r="L11933" s="150"/>
      <c r="N11933" s="163"/>
      <c r="O11933" s="146"/>
      <c r="P11933" s="146"/>
      <c r="Q11933" s="146"/>
      <c r="R11933" s="34"/>
      <c r="S11933" s="35"/>
      <c r="T11933" s="147"/>
    </row>
    <row r="11934">
      <c r="A11934" s="147"/>
      <c r="B11934" s="64"/>
      <c r="C11934" s="147" t="s">
        <v>217</v>
      </c>
      <c r="E11934" s="161"/>
      <c r="F11934" s="162"/>
      <c r="G11934" s="147"/>
      <c r="H11934" s="146"/>
      <c r="J11934" s="146"/>
      <c r="L11934" s="150"/>
      <c r="N11934" s="163"/>
      <c r="O11934" s="146"/>
      <c r="P11934" s="146"/>
      <c r="Q11934" s="146"/>
      <c r="R11934" s="34"/>
      <c r="S11934" s="35"/>
      <c r="T11934" s="147"/>
    </row>
    <row r="11935">
      <c r="A11935" s="147"/>
      <c r="B11935" s="64"/>
      <c r="C11935" s="147" t="s">
        <v>217</v>
      </c>
      <c r="E11935" s="161"/>
      <c r="F11935" s="162"/>
      <c r="G11935" s="147"/>
      <c r="H11935" s="146"/>
      <c r="J11935" s="146"/>
      <c r="L11935" s="150"/>
      <c r="N11935" s="163"/>
      <c r="O11935" s="146"/>
      <c r="P11935" s="146"/>
      <c r="Q11935" s="146"/>
      <c r="R11935" s="34"/>
      <c r="S11935" s="35"/>
      <c r="T11935" s="147"/>
    </row>
    <row r="11936">
      <c r="A11936" s="147"/>
      <c r="B11936" s="64"/>
      <c r="C11936" s="147" t="s">
        <v>217</v>
      </c>
      <c r="E11936" s="161"/>
      <c r="F11936" s="162"/>
      <c r="G11936" s="147"/>
      <c r="H11936" s="146"/>
      <c r="J11936" s="146"/>
      <c r="L11936" s="150"/>
      <c r="N11936" s="163"/>
      <c r="O11936" s="146"/>
      <c r="P11936" s="146"/>
      <c r="Q11936" s="146"/>
      <c r="R11936" s="34"/>
      <c r="S11936" s="35"/>
      <c r="T11936" s="147"/>
    </row>
    <row r="11937">
      <c r="A11937" s="147"/>
      <c r="B11937" s="64"/>
      <c r="C11937" s="147" t="s">
        <v>217</v>
      </c>
      <c r="E11937" s="161"/>
      <c r="F11937" s="162"/>
      <c r="G11937" s="147"/>
      <c r="H11937" s="146"/>
      <c r="J11937" s="146"/>
      <c r="L11937" s="150"/>
      <c r="N11937" s="163"/>
      <c r="O11937" s="146"/>
      <c r="P11937" s="146"/>
      <c r="Q11937" s="146"/>
      <c r="R11937" s="34"/>
      <c r="S11937" s="35"/>
      <c r="T11937" s="147"/>
    </row>
    <row r="11938">
      <c r="A11938" s="147"/>
      <c r="B11938" s="64"/>
      <c r="C11938" s="147" t="s">
        <v>217</v>
      </c>
      <c r="E11938" s="161"/>
      <c r="F11938" s="162"/>
      <c r="G11938" s="147"/>
      <c r="H11938" s="146"/>
      <c r="J11938" s="146"/>
      <c r="L11938" s="150"/>
      <c r="N11938" s="163"/>
      <c r="O11938" s="146"/>
      <c r="P11938" s="146"/>
      <c r="Q11938" s="146"/>
      <c r="R11938" s="34"/>
      <c r="S11938" s="35"/>
      <c r="T11938" s="147"/>
    </row>
    <row r="11939">
      <c r="A11939" s="147"/>
      <c r="B11939" s="64"/>
      <c r="C11939" s="147" t="s">
        <v>217</v>
      </c>
      <c r="E11939" s="161"/>
      <c r="F11939" s="162"/>
      <c r="G11939" s="147"/>
      <c r="H11939" s="146"/>
      <c r="J11939" s="146"/>
      <c r="L11939" s="150"/>
      <c r="N11939" s="163"/>
      <c r="O11939" s="146"/>
      <c r="P11939" s="146"/>
      <c r="Q11939" s="146"/>
      <c r="R11939" s="34"/>
      <c r="S11939" s="35"/>
      <c r="T11939" s="147"/>
    </row>
    <row r="11940">
      <c r="A11940" s="147"/>
      <c r="B11940" s="64"/>
      <c r="C11940" s="147" t="s">
        <v>217</v>
      </c>
      <c r="E11940" s="161"/>
      <c r="F11940" s="162"/>
      <c r="G11940" s="147"/>
      <c r="H11940" s="146"/>
      <c r="J11940" s="146"/>
      <c r="L11940" s="150"/>
      <c r="N11940" s="163"/>
      <c r="O11940" s="146"/>
      <c r="P11940" s="146"/>
      <c r="Q11940" s="146"/>
      <c r="R11940" s="34"/>
      <c r="S11940" s="35"/>
      <c r="T11940" s="147"/>
    </row>
    <row r="11941">
      <c r="A11941" s="147"/>
      <c r="B11941" s="64"/>
      <c r="C11941" s="147" t="s">
        <v>217</v>
      </c>
      <c r="E11941" s="161"/>
      <c r="F11941" s="162"/>
      <c r="G11941" s="147"/>
      <c r="H11941" s="146"/>
      <c r="J11941" s="146"/>
      <c r="L11941" s="150"/>
      <c r="N11941" s="163"/>
      <c r="O11941" s="146"/>
      <c r="P11941" s="146"/>
      <c r="Q11941" s="146"/>
      <c r="R11941" s="34"/>
      <c r="S11941" s="35"/>
      <c r="T11941" s="147"/>
    </row>
    <row r="11942">
      <c r="A11942" s="147"/>
      <c r="B11942" s="64"/>
      <c r="C11942" s="147" t="s">
        <v>217</v>
      </c>
      <c r="E11942" s="161"/>
      <c r="F11942" s="162"/>
      <c r="G11942" s="147"/>
      <c r="H11942" s="146"/>
      <c r="J11942" s="146"/>
      <c r="L11942" s="150"/>
      <c r="N11942" s="163"/>
      <c r="O11942" s="146"/>
      <c r="P11942" s="146"/>
      <c r="Q11942" s="146"/>
      <c r="R11942" s="34"/>
      <c r="S11942" s="35"/>
      <c r="T11942" s="147"/>
    </row>
    <row r="11943">
      <c r="A11943" s="147"/>
      <c r="B11943" s="64"/>
      <c r="C11943" s="147" t="s">
        <v>217</v>
      </c>
      <c r="E11943" s="161"/>
      <c r="F11943" s="162"/>
      <c r="G11943" s="147"/>
      <c r="H11943" s="146"/>
      <c r="J11943" s="146"/>
      <c r="L11943" s="150"/>
      <c r="N11943" s="163"/>
      <c r="O11943" s="146"/>
      <c r="P11943" s="146"/>
      <c r="Q11943" s="146"/>
      <c r="R11943" s="34"/>
      <c r="S11943" s="35"/>
      <c r="T11943" s="147"/>
    </row>
    <row r="11944">
      <c r="A11944" s="147"/>
      <c r="B11944" s="64"/>
      <c r="C11944" s="147" t="s">
        <v>217</v>
      </c>
      <c r="E11944" s="161"/>
      <c r="F11944" s="162"/>
      <c r="G11944" s="147"/>
      <c r="H11944" s="146"/>
      <c r="J11944" s="146"/>
      <c r="L11944" s="150"/>
      <c r="N11944" s="163"/>
      <c r="O11944" s="146"/>
      <c r="P11944" s="146"/>
      <c r="Q11944" s="146"/>
      <c r="R11944" s="34"/>
      <c r="S11944" s="35"/>
      <c r="T11944" s="147"/>
    </row>
    <row r="11945">
      <c r="A11945" s="147"/>
      <c r="B11945" s="64"/>
      <c r="C11945" s="147" t="s">
        <v>217</v>
      </c>
      <c r="E11945" s="161"/>
      <c r="F11945" s="162"/>
      <c r="G11945" s="147"/>
      <c r="H11945" s="146"/>
      <c r="J11945" s="146"/>
      <c r="L11945" s="150"/>
      <c r="N11945" s="163"/>
      <c r="O11945" s="146"/>
      <c r="P11945" s="146"/>
      <c r="Q11945" s="146"/>
      <c r="R11945" s="34"/>
      <c r="S11945" s="35"/>
      <c r="T11945" s="147"/>
    </row>
    <row r="11946">
      <c r="A11946" s="147"/>
      <c r="B11946" s="64"/>
      <c r="C11946" s="147" t="s">
        <v>217</v>
      </c>
      <c r="E11946" s="161"/>
      <c r="F11946" s="162"/>
      <c r="G11946" s="147"/>
      <c r="H11946" s="146"/>
      <c r="J11946" s="146"/>
      <c r="L11946" s="150"/>
      <c r="N11946" s="163"/>
      <c r="O11946" s="146"/>
      <c r="P11946" s="146"/>
      <c r="Q11946" s="146"/>
      <c r="R11946" s="34"/>
      <c r="S11946" s="35"/>
      <c r="T11946" s="147"/>
    </row>
    <row r="11947">
      <c r="A11947" s="147"/>
      <c r="B11947" s="64"/>
      <c r="C11947" s="147" t="s">
        <v>217</v>
      </c>
      <c r="E11947" s="161"/>
      <c r="F11947" s="162"/>
      <c r="G11947" s="147"/>
      <c r="H11947" s="146"/>
      <c r="J11947" s="146"/>
      <c r="L11947" s="150"/>
      <c r="N11947" s="163"/>
      <c r="O11947" s="146"/>
      <c r="P11947" s="146"/>
      <c r="Q11947" s="146"/>
      <c r="R11947" s="34"/>
      <c r="S11947" s="35"/>
      <c r="T11947" s="147"/>
    </row>
    <row r="11948">
      <c r="A11948" s="147"/>
      <c r="B11948" s="64"/>
      <c r="C11948" s="147" t="s">
        <v>217</v>
      </c>
      <c r="E11948" s="161"/>
      <c r="F11948" s="162"/>
      <c r="G11948" s="147"/>
      <c r="H11948" s="146"/>
      <c r="J11948" s="146"/>
      <c r="L11948" s="150"/>
      <c r="N11948" s="163"/>
      <c r="O11948" s="146"/>
      <c r="P11948" s="146"/>
      <c r="Q11948" s="146"/>
      <c r="R11948" s="34"/>
      <c r="S11948" s="35"/>
      <c r="T11948" s="147"/>
    </row>
    <row r="11949">
      <c r="A11949" s="147"/>
      <c r="B11949" s="64"/>
      <c r="C11949" s="147" t="s">
        <v>217</v>
      </c>
      <c r="E11949" s="161"/>
      <c r="F11949" s="162"/>
      <c r="G11949" s="147"/>
      <c r="H11949" s="146"/>
      <c r="J11949" s="146"/>
      <c r="L11949" s="150"/>
      <c r="N11949" s="163"/>
      <c r="O11949" s="146"/>
      <c r="P11949" s="146"/>
      <c r="Q11949" s="146"/>
      <c r="R11949" s="34"/>
      <c r="S11949" s="35"/>
      <c r="T11949" s="147"/>
    </row>
    <row r="11950">
      <c r="A11950" s="147"/>
      <c r="B11950" s="64"/>
      <c r="C11950" s="147" t="s">
        <v>217</v>
      </c>
      <c r="E11950" s="161"/>
      <c r="F11950" s="162"/>
      <c r="G11950" s="147"/>
      <c r="H11950" s="146"/>
      <c r="J11950" s="146"/>
      <c r="L11950" s="150"/>
      <c r="N11950" s="163"/>
      <c r="O11950" s="146"/>
      <c r="P11950" s="146"/>
      <c r="Q11950" s="146"/>
      <c r="R11950" s="34"/>
      <c r="S11950" s="35"/>
      <c r="T11950" s="147"/>
    </row>
    <row r="11951">
      <c r="A11951" s="147"/>
      <c r="B11951" s="64"/>
      <c r="C11951" s="147" t="s">
        <v>217</v>
      </c>
      <c r="E11951" s="161"/>
      <c r="F11951" s="162"/>
      <c r="G11951" s="147"/>
      <c r="H11951" s="146"/>
      <c r="J11951" s="146"/>
      <c r="L11951" s="150"/>
      <c r="N11951" s="163"/>
      <c r="O11951" s="146"/>
      <c r="P11951" s="146"/>
      <c r="Q11951" s="146"/>
      <c r="R11951" s="34"/>
      <c r="S11951" s="35"/>
      <c r="T11951" s="147"/>
    </row>
    <row r="11952">
      <c r="A11952" s="147"/>
      <c r="B11952" s="64"/>
      <c r="C11952" s="147" t="s">
        <v>217</v>
      </c>
      <c r="E11952" s="161"/>
      <c r="F11952" s="162"/>
      <c r="G11952" s="147"/>
      <c r="H11952" s="146"/>
      <c r="J11952" s="146"/>
      <c r="L11952" s="150"/>
      <c r="N11952" s="163"/>
      <c r="O11952" s="146"/>
      <c r="P11952" s="146"/>
      <c r="Q11952" s="146"/>
      <c r="R11952" s="34"/>
      <c r="S11952" s="35"/>
      <c r="T11952" s="147"/>
    </row>
    <row r="11953">
      <c r="A11953" s="147"/>
      <c r="B11953" s="64"/>
      <c r="C11953" s="147" t="s">
        <v>217</v>
      </c>
      <c r="E11953" s="161"/>
      <c r="F11953" s="162"/>
      <c r="G11953" s="147"/>
      <c r="H11953" s="146"/>
      <c r="J11953" s="146"/>
      <c r="L11953" s="150"/>
      <c r="N11953" s="163"/>
      <c r="O11953" s="146"/>
      <c r="P11953" s="146"/>
      <c r="Q11953" s="146"/>
      <c r="R11953" s="34"/>
      <c r="S11953" s="35"/>
      <c r="T11953" s="147"/>
    </row>
    <row r="11954">
      <c r="A11954" s="147"/>
      <c r="B11954" s="64"/>
      <c r="C11954" s="147" t="s">
        <v>217</v>
      </c>
      <c r="E11954" s="161"/>
      <c r="F11954" s="162"/>
      <c r="G11954" s="147"/>
      <c r="H11954" s="146"/>
      <c r="J11954" s="146"/>
      <c r="L11954" s="150"/>
      <c r="N11954" s="163"/>
      <c r="O11954" s="146"/>
      <c r="P11954" s="146"/>
      <c r="Q11954" s="146"/>
      <c r="R11954" s="34"/>
      <c r="S11954" s="35"/>
      <c r="T11954" s="147"/>
    </row>
    <row r="11955">
      <c r="A11955" s="147"/>
      <c r="B11955" s="64"/>
      <c r="C11955" s="147" t="s">
        <v>217</v>
      </c>
      <c r="E11955" s="161"/>
      <c r="F11955" s="162"/>
      <c r="G11955" s="147"/>
      <c r="H11955" s="146"/>
      <c r="J11955" s="146"/>
      <c r="L11955" s="150"/>
      <c r="N11955" s="163"/>
      <c r="O11955" s="146"/>
      <c r="P11955" s="146"/>
      <c r="Q11955" s="146"/>
      <c r="R11955" s="34"/>
      <c r="S11955" s="35"/>
      <c r="T11955" s="147"/>
    </row>
    <row r="11956">
      <c r="A11956" s="147"/>
      <c r="B11956" s="64"/>
      <c r="C11956" s="147" t="s">
        <v>217</v>
      </c>
      <c r="E11956" s="161"/>
      <c r="F11956" s="162"/>
      <c r="G11956" s="147"/>
      <c r="H11956" s="146"/>
      <c r="J11956" s="146"/>
      <c r="L11956" s="150"/>
      <c r="N11956" s="163"/>
      <c r="O11956" s="146"/>
      <c r="P11956" s="146"/>
      <c r="Q11956" s="146"/>
      <c r="R11956" s="34"/>
      <c r="S11956" s="35"/>
      <c r="T11956" s="147"/>
    </row>
    <row r="11957">
      <c r="A11957" s="147"/>
      <c r="B11957" s="64"/>
      <c r="C11957" s="147" t="s">
        <v>217</v>
      </c>
      <c r="E11957" s="161"/>
      <c r="F11957" s="162"/>
      <c r="G11957" s="147"/>
      <c r="H11957" s="146"/>
      <c r="J11957" s="146"/>
      <c r="L11957" s="150"/>
      <c r="N11957" s="163"/>
      <c r="O11957" s="146"/>
      <c r="P11957" s="146"/>
      <c r="Q11957" s="146"/>
      <c r="R11957" s="34"/>
      <c r="S11957" s="35"/>
      <c r="T11957" s="147"/>
    </row>
    <row r="11958">
      <c r="A11958" s="147"/>
      <c r="B11958" s="64"/>
      <c r="C11958" s="147" t="s">
        <v>217</v>
      </c>
      <c r="E11958" s="161"/>
      <c r="F11958" s="162"/>
      <c r="G11958" s="147"/>
      <c r="H11958" s="146"/>
      <c r="J11958" s="146"/>
      <c r="L11958" s="150"/>
      <c r="N11958" s="163"/>
      <c r="O11958" s="146"/>
      <c r="P11958" s="146"/>
      <c r="Q11958" s="146"/>
      <c r="R11958" s="34"/>
      <c r="S11958" s="35"/>
      <c r="T11958" s="147"/>
    </row>
    <row r="11959">
      <c r="A11959" s="147"/>
      <c r="B11959" s="64"/>
      <c r="C11959" s="147" t="s">
        <v>217</v>
      </c>
      <c r="E11959" s="161"/>
      <c r="F11959" s="162"/>
      <c r="G11959" s="147"/>
      <c r="H11959" s="146"/>
      <c r="J11959" s="146"/>
      <c r="L11959" s="150"/>
      <c r="N11959" s="163"/>
      <c r="O11959" s="146"/>
      <c r="P11959" s="146"/>
      <c r="Q11959" s="146"/>
      <c r="R11959" s="34"/>
      <c r="S11959" s="35"/>
      <c r="T11959" s="147"/>
    </row>
    <row r="11960">
      <c r="A11960" s="147"/>
      <c r="B11960" s="64"/>
      <c r="C11960" s="147" t="s">
        <v>217</v>
      </c>
      <c r="E11960" s="161"/>
      <c r="F11960" s="162"/>
      <c r="G11960" s="147"/>
      <c r="H11960" s="146"/>
      <c r="J11960" s="146"/>
      <c r="L11960" s="150"/>
      <c r="N11960" s="163"/>
      <c r="O11960" s="146"/>
      <c r="P11960" s="146"/>
      <c r="Q11960" s="146"/>
      <c r="R11960" s="34"/>
      <c r="S11960" s="35"/>
      <c r="T11960" s="147"/>
    </row>
    <row r="11961">
      <c r="A11961" s="147"/>
      <c r="B11961" s="64"/>
      <c r="C11961" s="147" t="s">
        <v>217</v>
      </c>
      <c r="E11961" s="161"/>
      <c r="F11961" s="162"/>
      <c r="G11961" s="147"/>
      <c r="H11961" s="146"/>
      <c r="J11961" s="146"/>
      <c r="L11961" s="150"/>
      <c r="N11961" s="163"/>
      <c r="O11961" s="146"/>
      <c r="P11961" s="146"/>
      <c r="Q11961" s="146"/>
      <c r="R11961" s="34"/>
      <c r="S11961" s="35"/>
      <c r="T11961" s="147"/>
    </row>
    <row r="11962">
      <c r="A11962" s="147"/>
      <c r="B11962" s="64"/>
      <c r="C11962" s="147" t="s">
        <v>217</v>
      </c>
      <c r="E11962" s="161"/>
      <c r="F11962" s="162"/>
      <c r="G11962" s="147"/>
      <c r="H11962" s="146"/>
      <c r="J11962" s="146"/>
      <c r="L11962" s="150"/>
      <c r="N11962" s="163"/>
      <c r="O11962" s="146"/>
      <c r="P11962" s="146"/>
      <c r="Q11962" s="146"/>
      <c r="R11962" s="34"/>
      <c r="S11962" s="35"/>
      <c r="T11962" s="147"/>
    </row>
    <row r="11963">
      <c r="A11963" s="147"/>
      <c r="B11963" s="64"/>
      <c r="C11963" s="147" t="s">
        <v>217</v>
      </c>
      <c r="E11963" s="161"/>
      <c r="F11963" s="162"/>
      <c r="G11963" s="147"/>
      <c r="H11963" s="146"/>
      <c r="J11963" s="146"/>
      <c r="L11963" s="150"/>
      <c r="N11963" s="163"/>
      <c r="O11963" s="146"/>
      <c r="P11963" s="146"/>
      <c r="Q11963" s="146"/>
      <c r="R11963" s="34"/>
      <c r="S11963" s="35"/>
      <c r="T11963" s="147"/>
    </row>
    <row r="11964">
      <c r="A11964" s="147"/>
      <c r="B11964" s="64"/>
      <c r="C11964" s="147" t="s">
        <v>217</v>
      </c>
      <c r="E11964" s="161"/>
      <c r="F11964" s="162"/>
      <c r="G11964" s="147"/>
      <c r="H11964" s="146"/>
      <c r="J11964" s="146"/>
      <c r="L11964" s="150"/>
      <c r="N11964" s="163"/>
      <c r="O11964" s="146"/>
      <c r="P11964" s="146"/>
      <c r="Q11964" s="146"/>
      <c r="R11964" s="34"/>
      <c r="S11964" s="35"/>
      <c r="T11964" s="147"/>
    </row>
    <row r="11965">
      <c r="A11965" s="147"/>
      <c r="B11965" s="64"/>
      <c r="C11965" s="147" t="s">
        <v>217</v>
      </c>
      <c r="E11965" s="161"/>
      <c r="F11965" s="162"/>
      <c r="G11965" s="147"/>
      <c r="H11965" s="146"/>
      <c r="J11965" s="146"/>
      <c r="L11965" s="150"/>
      <c r="N11965" s="163"/>
      <c r="O11965" s="146"/>
      <c r="P11965" s="146"/>
      <c r="Q11965" s="146"/>
      <c r="R11965" s="34"/>
      <c r="S11965" s="35"/>
      <c r="T11965" s="147"/>
    </row>
    <row r="11966">
      <c r="A11966" s="147"/>
      <c r="B11966" s="64"/>
      <c r="C11966" s="147" t="s">
        <v>217</v>
      </c>
      <c r="E11966" s="161"/>
      <c r="F11966" s="162"/>
      <c r="G11966" s="147"/>
      <c r="H11966" s="146"/>
      <c r="J11966" s="146"/>
      <c r="L11966" s="150"/>
      <c r="N11966" s="163"/>
      <c r="O11966" s="146"/>
      <c r="P11966" s="146"/>
      <c r="Q11966" s="146"/>
      <c r="R11966" s="34"/>
      <c r="S11966" s="35"/>
      <c r="T11966" s="147"/>
    </row>
    <row r="11967">
      <c r="A11967" s="147"/>
      <c r="B11967" s="64"/>
      <c r="C11967" s="147" t="s">
        <v>217</v>
      </c>
      <c r="E11967" s="161"/>
      <c r="F11967" s="162"/>
      <c r="G11967" s="147"/>
      <c r="H11967" s="146"/>
      <c r="J11967" s="146"/>
      <c r="L11967" s="150"/>
      <c r="N11967" s="163"/>
      <c r="O11967" s="146"/>
      <c r="P11967" s="146"/>
      <c r="Q11967" s="146"/>
      <c r="R11967" s="34"/>
      <c r="S11967" s="35"/>
      <c r="T11967" s="147"/>
    </row>
    <row r="11968">
      <c r="A11968" s="147"/>
      <c r="B11968" s="64"/>
      <c r="C11968" s="147" t="s">
        <v>217</v>
      </c>
      <c r="E11968" s="161"/>
      <c r="F11968" s="162"/>
      <c r="G11968" s="147"/>
      <c r="H11968" s="146"/>
      <c r="J11968" s="146"/>
      <c r="L11968" s="150"/>
      <c r="N11968" s="163"/>
      <c r="O11968" s="146"/>
      <c r="P11968" s="146"/>
      <c r="Q11968" s="146"/>
      <c r="R11968" s="34"/>
      <c r="S11968" s="35"/>
      <c r="T11968" s="147"/>
    </row>
    <row r="11969">
      <c r="A11969" s="147"/>
      <c r="B11969" s="64"/>
      <c r="C11969" s="147" t="s">
        <v>217</v>
      </c>
      <c r="E11969" s="161"/>
      <c r="F11969" s="162"/>
      <c r="G11969" s="147"/>
      <c r="H11969" s="146"/>
      <c r="J11969" s="146"/>
      <c r="L11969" s="150"/>
      <c r="N11969" s="163"/>
      <c r="O11969" s="146"/>
      <c r="P11969" s="146"/>
      <c r="Q11969" s="146"/>
      <c r="R11969" s="34"/>
      <c r="S11969" s="35"/>
      <c r="T11969" s="147"/>
    </row>
    <row r="11970">
      <c r="A11970" s="147"/>
      <c r="B11970" s="64"/>
      <c r="C11970" s="147" t="s">
        <v>217</v>
      </c>
      <c r="E11970" s="161"/>
      <c r="F11970" s="162"/>
      <c r="G11970" s="147"/>
      <c r="H11970" s="146"/>
      <c r="J11970" s="146"/>
      <c r="L11970" s="150"/>
      <c r="N11970" s="163"/>
      <c r="O11970" s="146"/>
      <c r="P11970" s="146"/>
      <c r="Q11970" s="146"/>
      <c r="R11970" s="34"/>
      <c r="S11970" s="35"/>
      <c r="T11970" s="147"/>
    </row>
    <row r="11971">
      <c r="A11971" s="147"/>
      <c r="B11971" s="64"/>
      <c r="C11971" s="147" t="s">
        <v>217</v>
      </c>
      <c r="E11971" s="161"/>
      <c r="F11971" s="162"/>
      <c r="G11971" s="147"/>
      <c r="H11971" s="146"/>
      <c r="J11971" s="146"/>
      <c r="L11971" s="150"/>
      <c r="N11971" s="163"/>
      <c r="O11971" s="146"/>
      <c r="P11971" s="146"/>
      <c r="Q11971" s="146"/>
      <c r="R11971" s="34"/>
      <c r="S11971" s="35"/>
      <c r="T11971" s="147"/>
    </row>
    <row r="11972">
      <c r="A11972" s="147"/>
      <c r="B11972" s="64"/>
      <c r="C11972" s="147" t="s">
        <v>217</v>
      </c>
      <c r="E11972" s="161"/>
      <c r="F11972" s="162"/>
      <c r="G11972" s="147"/>
      <c r="H11972" s="146"/>
      <c r="J11972" s="146"/>
      <c r="L11972" s="150"/>
      <c r="N11972" s="163"/>
      <c r="O11972" s="146"/>
      <c r="P11972" s="146"/>
      <c r="Q11972" s="146"/>
      <c r="R11972" s="34"/>
      <c r="S11972" s="35"/>
      <c r="T11972" s="147"/>
    </row>
    <row r="11973">
      <c r="A11973" s="147"/>
      <c r="B11973" s="64"/>
      <c r="C11973" s="147" t="s">
        <v>217</v>
      </c>
      <c r="E11973" s="161"/>
      <c r="F11973" s="162"/>
      <c r="G11973" s="147"/>
      <c r="H11973" s="146"/>
      <c r="J11973" s="146"/>
      <c r="L11973" s="150"/>
      <c r="N11973" s="163"/>
      <c r="O11973" s="146"/>
      <c r="P11973" s="146"/>
      <c r="Q11973" s="146"/>
      <c r="R11973" s="34"/>
      <c r="S11973" s="35"/>
      <c r="T11973" s="147"/>
    </row>
    <row r="11974">
      <c r="A11974" s="147"/>
      <c r="B11974" s="64"/>
      <c r="C11974" s="147" t="s">
        <v>217</v>
      </c>
      <c r="E11974" s="161"/>
      <c r="F11974" s="162"/>
      <c r="G11974" s="147"/>
      <c r="H11974" s="146"/>
      <c r="J11974" s="146"/>
      <c r="L11974" s="150"/>
      <c r="N11974" s="163"/>
      <c r="O11974" s="146"/>
      <c r="P11974" s="146"/>
      <c r="Q11974" s="146"/>
      <c r="R11974" s="34"/>
      <c r="S11974" s="35"/>
      <c r="T11974" s="147"/>
    </row>
    <row r="11975">
      <c r="A11975" s="147"/>
      <c r="B11975" s="64"/>
      <c r="C11975" s="147" t="s">
        <v>217</v>
      </c>
      <c r="E11975" s="161"/>
      <c r="F11975" s="162"/>
      <c r="G11975" s="147"/>
      <c r="H11975" s="146"/>
      <c r="J11975" s="146"/>
      <c r="L11975" s="150"/>
      <c r="N11975" s="163"/>
      <c r="O11975" s="146"/>
      <c r="P11975" s="146"/>
      <c r="Q11975" s="146"/>
      <c r="R11975" s="34"/>
      <c r="S11975" s="35"/>
      <c r="T11975" s="147"/>
    </row>
    <row r="11976">
      <c r="A11976" s="147"/>
      <c r="B11976" s="64"/>
      <c r="C11976" s="147" t="s">
        <v>217</v>
      </c>
      <c r="E11976" s="161"/>
      <c r="F11976" s="162"/>
      <c r="G11976" s="147"/>
      <c r="H11976" s="146"/>
      <c r="J11976" s="146"/>
      <c r="L11976" s="150"/>
      <c r="N11976" s="163"/>
      <c r="O11976" s="146"/>
      <c r="P11976" s="146"/>
      <c r="Q11976" s="146"/>
      <c r="R11976" s="34"/>
      <c r="S11976" s="35"/>
      <c r="T11976" s="147"/>
    </row>
    <row r="11977">
      <c r="A11977" s="147"/>
      <c r="B11977" s="64"/>
      <c r="C11977" s="147" t="s">
        <v>217</v>
      </c>
      <c r="E11977" s="161"/>
      <c r="F11977" s="162"/>
      <c r="G11977" s="147"/>
      <c r="H11977" s="146"/>
      <c r="J11977" s="146"/>
      <c r="L11977" s="150"/>
      <c r="N11977" s="163"/>
      <c r="O11977" s="146"/>
      <c r="P11977" s="146"/>
      <c r="Q11977" s="146"/>
      <c r="R11977" s="34"/>
      <c r="S11977" s="35"/>
      <c r="T11977" s="147"/>
    </row>
    <row r="11978">
      <c r="A11978" s="147"/>
      <c r="B11978" s="64"/>
      <c r="C11978" s="147" t="s">
        <v>217</v>
      </c>
      <c r="E11978" s="161"/>
      <c r="F11978" s="162"/>
      <c r="G11978" s="147"/>
      <c r="H11978" s="146"/>
      <c r="J11978" s="146"/>
      <c r="L11978" s="150"/>
      <c r="N11978" s="163"/>
      <c r="O11978" s="146"/>
      <c r="P11978" s="146"/>
      <c r="Q11978" s="146"/>
      <c r="R11978" s="34"/>
      <c r="S11978" s="35"/>
      <c r="T11978" s="147"/>
    </row>
    <row r="11979">
      <c r="A11979" s="147"/>
      <c r="B11979" s="64"/>
      <c r="C11979" s="147" t="s">
        <v>217</v>
      </c>
      <c r="E11979" s="161"/>
      <c r="F11979" s="162"/>
      <c r="G11979" s="147"/>
      <c r="H11979" s="146"/>
      <c r="J11979" s="146"/>
      <c r="L11979" s="150"/>
      <c r="N11979" s="163"/>
      <c r="O11979" s="146"/>
      <c r="P11979" s="146"/>
      <c r="Q11979" s="146"/>
      <c r="R11979" s="34"/>
      <c r="S11979" s="35"/>
      <c r="T11979" s="147"/>
    </row>
    <row r="11980">
      <c r="A11980" s="147"/>
      <c r="B11980" s="64"/>
      <c r="C11980" s="147" t="s">
        <v>217</v>
      </c>
      <c r="E11980" s="161"/>
      <c r="F11980" s="162"/>
      <c r="G11980" s="147"/>
      <c r="H11980" s="146"/>
      <c r="J11980" s="146"/>
      <c r="L11980" s="150"/>
      <c r="N11980" s="163"/>
      <c r="O11980" s="146"/>
      <c r="P11980" s="146"/>
      <c r="Q11980" s="146"/>
      <c r="R11980" s="34"/>
      <c r="S11980" s="35"/>
      <c r="T11980" s="147"/>
    </row>
    <row r="11981">
      <c r="A11981" s="147"/>
      <c r="B11981" s="64"/>
      <c r="C11981" s="147" t="s">
        <v>217</v>
      </c>
      <c r="E11981" s="161"/>
      <c r="F11981" s="162"/>
      <c r="G11981" s="147"/>
      <c r="H11981" s="146"/>
      <c r="J11981" s="146"/>
      <c r="L11981" s="150"/>
      <c r="N11981" s="163"/>
      <c r="O11981" s="146"/>
      <c r="P11981" s="146"/>
      <c r="Q11981" s="146"/>
      <c r="R11981" s="34"/>
      <c r="S11981" s="35"/>
      <c r="T11981" s="147"/>
    </row>
    <row r="11982">
      <c r="A11982" s="147"/>
      <c r="B11982" s="64"/>
      <c r="C11982" s="147" t="s">
        <v>217</v>
      </c>
      <c r="E11982" s="161"/>
      <c r="F11982" s="162"/>
      <c r="G11982" s="147"/>
      <c r="H11982" s="146"/>
      <c r="J11982" s="146"/>
      <c r="L11982" s="150"/>
      <c r="N11982" s="163"/>
      <c r="O11982" s="146"/>
      <c r="P11982" s="146"/>
      <c r="Q11982" s="146"/>
      <c r="R11982" s="34"/>
      <c r="S11982" s="35"/>
      <c r="T11982" s="147"/>
    </row>
    <row r="11983">
      <c r="A11983" s="147"/>
      <c r="B11983" s="64"/>
      <c r="C11983" s="147" t="s">
        <v>217</v>
      </c>
      <c r="E11983" s="161"/>
      <c r="F11983" s="162"/>
      <c r="G11983" s="147"/>
      <c r="H11983" s="146"/>
      <c r="J11983" s="146"/>
      <c r="L11983" s="150"/>
      <c r="N11983" s="163"/>
      <c r="O11983" s="146"/>
      <c r="P11983" s="146"/>
      <c r="Q11983" s="146"/>
      <c r="R11983" s="34"/>
      <c r="S11983" s="35"/>
      <c r="T11983" s="147"/>
    </row>
    <row r="11984">
      <c r="A11984" s="147"/>
      <c r="B11984" s="64"/>
      <c r="C11984" s="147" t="s">
        <v>217</v>
      </c>
      <c r="E11984" s="161"/>
      <c r="F11984" s="162"/>
      <c r="G11984" s="147"/>
      <c r="H11984" s="146"/>
      <c r="J11984" s="146"/>
      <c r="L11984" s="150"/>
      <c r="N11984" s="163"/>
      <c r="O11984" s="146"/>
      <c r="P11984" s="146"/>
      <c r="Q11984" s="146"/>
      <c r="R11984" s="34"/>
      <c r="S11984" s="35"/>
      <c r="T11984" s="147"/>
    </row>
    <row r="11985">
      <c r="A11985" s="147"/>
      <c r="B11985" s="64"/>
      <c r="C11985" s="147" t="s">
        <v>217</v>
      </c>
      <c r="E11985" s="161"/>
      <c r="F11985" s="162"/>
      <c r="G11985" s="147"/>
      <c r="H11985" s="146"/>
      <c r="J11985" s="146"/>
      <c r="L11985" s="150"/>
      <c r="N11985" s="163"/>
      <c r="O11985" s="146"/>
      <c r="P11985" s="146"/>
      <c r="Q11985" s="146"/>
      <c r="R11985" s="34"/>
      <c r="S11985" s="35"/>
      <c r="T11985" s="147"/>
    </row>
    <row r="11986">
      <c r="A11986" s="147"/>
      <c r="B11986" s="64"/>
      <c r="C11986" s="147" t="s">
        <v>217</v>
      </c>
      <c r="E11986" s="161"/>
      <c r="F11986" s="162"/>
      <c r="G11986" s="147"/>
      <c r="H11986" s="146"/>
      <c r="J11986" s="146"/>
      <c r="L11986" s="150"/>
      <c r="N11986" s="163"/>
      <c r="O11986" s="146"/>
      <c r="P11986" s="146"/>
      <c r="Q11986" s="146"/>
      <c r="R11986" s="34"/>
      <c r="S11986" s="35"/>
      <c r="T11986" s="147"/>
    </row>
    <row r="11987">
      <c r="A11987" s="147"/>
      <c r="B11987" s="64"/>
      <c r="C11987" s="147" t="s">
        <v>217</v>
      </c>
      <c r="E11987" s="161"/>
      <c r="F11987" s="162"/>
      <c r="G11987" s="147"/>
      <c r="H11987" s="146"/>
      <c r="J11987" s="146"/>
      <c r="L11987" s="150"/>
      <c r="N11987" s="163"/>
      <c r="O11987" s="146"/>
      <c r="P11987" s="146"/>
      <c r="Q11987" s="146"/>
      <c r="R11987" s="34"/>
      <c r="S11987" s="35"/>
      <c r="T11987" s="147"/>
    </row>
    <row r="11988">
      <c r="A11988" s="147"/>
      <c r="B11988" s="64"/>
      <c r="C11988" s="147" t="s">
        <v>217</v>
      </c>
      <c r="E11988" s="161"/>
      <c r="F11988" s="162"/>
      <c r="G11988" s="147"/>
      <c r="H11988" s="146"/>
      <c r="J11988" s="146"/>
      <c r="L11988" s="150"/>
      <c r="N11988" s="163"/>
      <c r="O11988" s="146"/>
      <c r="P11988" s="146"/>
      <c r="Q11988" s="146"/>
      <c r="R11988" s="34"/>
      <c r="S11988" s="35"/>
      <c r="T11988" s="147"/>
    </row>
    <row r="11989">
      <c r="A11989" s="147"/>
      <c r="B11989" s="64"/>
      <c r="C11989" s="147" t="s">
        <v>217</v>
      </c>
      <c r="E11989" s="161"/>
      <c r="F11989" s="162"/>
      <c r="G11989" s="147"/>
      <c r="H11989" s="146"/>
      <c r="J11989" s="146"/>
      <c r="L11989" s="150"/>
      <c r="N11989" s="163"/>
      <c r="O11989" s="146"/>
      <c r="P11989" s="146"/>
      <c r="Q11989" s="146"/>
      <c r="R11989" s="34"/>
      <c r="S11989" s="35"/>
      <c r="T11989" s="147"/>
    </row>
    <row r="11990">
      <c r="A11990" s="147"/>
      <c r="B11990" s="64"/>
      <c r="C11990" s="147" t="s">
        <v>217</v>
      </c>
      <c r="E11990" s="161"/>
      <c r="F11990" s="162"/>
      <c r="G11990" s="147"/>
      <c r="H11990" s="146"/>
      <c r="J11990" s="146"/>
      <c r="L11990" s="150"/>
      <c r="N11990" s="163"/>
      <c r="O11990" s="146"/>
      <c r="P11990" s="146"/>
      <c r="Q11990" s="146"/>
      <c r="R11990" s="34"/>
      <c r="S11990" s="35"/>
      <c r="T11990" s="147"/>
    </row>
    <row r="11991">
      <c r="A11991" s="147"/>
      <c r="B11991" s="64"/>
      <c r="C11991" s="147" t="s">
        <v>217</v>
      </c>
      <c r="E11991" s="161"/>
      <c r="F11991" s="162"/>
      <c r="G11991" s="147"/>
      <c r="H11991" s="146"/>
      <c r="J11991" s="146"/>
      <c r="L11991" s="150"/>
      <c r="N11991" s="163"/>
      <c r="O11991" s="146"/>
      <c r="P11991" s="146"/>
      <c r="Q11991" s="146"/>
      <c r="R11991" s="34"/>
      <c r="S11991" s="35"/>
      <c r="T11991" s="147"/>
    </row>
    <row r="11992">
      <c r="A11992" s="147"/>
      <c r="B11992" s="64"/>
      <c r="C11992" s="147" t="s">
        <v>217</v>
      </c>
      <c r="E11992" s="161"/>
      <c r="F11992" s="162"/>
      <c r="G11992" s="147"/>
      <c r="H11992" s="146"/>
      <c r="J11992" s="146"/>
      <c r="L11992" s="150"/>
      <c r="N11992" s="163"/>
      <c r="O11992" s="146"/>
      <c r="P11992" s="146"/>
      <c r="Q11992" s="146"/>
      <c r="R11992" s="34"/>
      <c r="S11992" s="35"/>
      <c r="T11992" s="147"/>
    </row>
    <row r="11993">
      <c r="A11993" s="147"/>
      <c r="B11993" s="64"/>
      <c r="C11993" s="147" t="s">
        <v>217</v>
      </c>
      <c r="E11993" s="161"/>
      <c r="F11993" s="162"/>
      <c r="G11993" s="147"/>
      <c r="H11993" s="146"/>
      <c r="J11993" s="146"/>
      <c r="L11993" s="150"/>
      <c r="N11993" s="163"/>
      <c r="O11993" s="146"/>
      <c r="P11993" s="146"/>
      <c r="Q11993" s="146"/>
      <c r="R11993" s="34"/>
      <c r="S11993" s="35"/>
      <c r="T11993" s="147"/>
    </row>
    <row r="11994">
      <c r="A11994" s="147"/>
      <c r="B11994" s="64"/>
      <c r="C11994" s="147" t="s">
        <v>217</v>
      </c>
      <c r="E11994" s="161"/>
      <c r="F11994" s="162"/>
      <c r="G11994" s="147"/>
      <c r="H11994" s="146"/>
      <c r="J11994" s="146"/>
      <c r="L11994" s="150"/>
      <c r="N11994" s="163"/>
      <c r="O11994" s="146"/>
      <c r="P11994" s="146"/>
      <c r="Q11994" s="146"/>
      <c r="R11994" s="34"/>
      <c r="S11994" s="35"/>
      <c r="T11994" s="147"/>
    </row>
    <row r="11995">
      <c r="A11995" s="147"/>
      <c r="B11995" s="64"/>
      <c r="C11995" s="147" t="s">
        <v>217</v>
      </c>
      <c r="E11995" s="161"/>
      <c r="F11995" s="162"/>
      <c r="G11995" s="147"/>
      <c r="H11995" s="146"/>
      <c r="J11995" s="146"/>
      <c r="L11995" s="150"/>
      <c r="N11995" s="163"/>
      <c r="O11995" s="146"/>
      <c r="P11995" s="146"/>
      <c r="Q11995" s="146"/>
      <c r="R11995" s="34"/>
      <c r="S11995" s="35"/>
      <c r="T11995" s="147"/>
    </row>
    <row r="11996">
      <c r="A11996" s="147"/>
      <c r="B11996" s="64"/>
      <c r="C11996" s="147" t="s">
        <v>217</v>
      </c>
      <c r="E11996" s="161"/>
      <c r="F11996" s="162"/>
      <c r="G11996" s="147"/>
      <c r="H11996" s="146"/>
      <c r="J11996" s="146"/>
      <c r="L11996" s="150"/>
      <c r="N11996" s="163"/>
      <c r="O11996" s="146"/>
      <c r="P11996" s="146"/>
      <c r="Q11996" s="146"/>
      <c r="R11996" s="34"/>
      <c r="S11996" s="35"/>
      <c r="T11996" s="147"/>
    </row>
    <row r="11997">
      <c r="A11997" s="147"/>
      <c r="B11997" s="64"/>
      <c r="C11997" s="147" t="s">
        <v>217</v>
      </c>
      <c r="E11997" s="161"/>
      <c r="F11997" s="162"/>
      <c r="G11997" s="147"/>
      <c r="H11997" s="146"/>
      <c r="J11997" s="146"/>
      <c r="L11997" s="150"/>
      <c r="N11997" s="163"/>
      <c r="O11997" s="146"/>
      <c r="P11997" s="146"/>
      <c r="Q11997" s="146"/>
      <c r="R11997" s="34"/>
      <c r="S11997" s="35"/>
      <c r="T11997" s="147"/>
    </row>
    <row r="11998">
      <c r="A11998" s="147"/>
      <c r="B11998" s="64"/>
      <c r="C11998" s="147" t="s">
        <v>217</v>
      </c>
      <c r="E11998" s="161"/>
      <c r="F11998" s="162"/>
      <c r="G11998" s="147"/>
      <c r="H11998" s="146"/>
      <c r="J11998" s="146"/>
      <c r="L11998" s="150"/>
      <c r="N11998" s="163"/>
      <c r="O11998" s="146"/>
      <c r="P11998" s="146"/>
      <c r="Q11998" s="146"/>
      <c r="R11998" s="34"/>
      <c r="S11998" s="35"/>
      <c r="T11998" s="147"/>
    </row>
    <row r="11999">
      <c r="A11999" s="147"/>
      <c r="B11999" s="64"/>
      <c r="C11999" s="147" t="s">
        <v>217</v>
      </c>
      <c r="E11999" s="161"/>
      <c r="F11999" s="162"/>
      <c r="G11999" s="147"/>
      <c r="H11999" s="146"/>
      <c r="J11999" s="146"/>
      <c r="L11999" s="150"/>
      <c r="N11999" s="163"/>
      <c r="O11999" s="146"/>
      <c r="P11999" s="146"/>
      <c r="Q11999" s="146"/>
      <c r="R11999" s="34"/>
      <c r="S11999" s="35"/>
      <c r="T11999" s="147"/>
    </row>
    <row r="12000">
      <c r="A12000" s="147"/>
      <c r="B12000" s="64"/>
      <c r="C12000" s="147" t="s">
        <v>217</v>
      </c>
      <c r="E12000" s="161"/>
      <c r="F12000" s="162"/>
      <c r="G12000" s="147"/>
      <c r="H12000" s="146"/>
      <c r="J12000" s="146"/>
      <c r="L12000" s="150"/>
      <c r="N12000" s="163"/>
      <c r="O12000" s="146"/>
      <c r="P12000" s="146"/>
      <c r="Q12000" s="146"/>
      <c r="R12000" s="34"/>
      <c r="S12000" s="35"/>
      <c r="T12000" s="147"/>
    </row>
    <row r="12001">
      <c r="A12001" s="147"/>
      <c r="B12001" s="64"/>
      <c r="C12001" s="147" t="s">
        <v>217</v>
      </c>
      <c r="E12001" s="161"/>
      <c r="F12001" s="162"/>
      <c r="G12001" s="147"/>
      <c r="H12001" s="146"/>
      <c r="J12001" s="146"/>
      <c r="L12001" s="150"/>
      <c r="N12001" s="163"/>
      <c r="O12001" s="146"/>
      <c r="P12001" s="146"/>
      <c r="Q12001" s="146"/>
      <c r="R12001" s="34"/>
      <c r="S12001" s="35"/>
      <c r="T12001" s="147"/>
    </row>
    <row r="12002">
      <c r="A12002" s="147"/>
      <c r="B12002" s="64"/>
      <c r="C12002" s="147" t="s">
        <v>217</v>
      </c>
      <c r="E12002" s="161"/>
      <c r="F12002" s="162"/>
      <c r="G12002" s="147"/>
      <c r="H12002" s="146"/>
      <c r="J12002" s="146"/>
      <c r="L12002" s="150"/>
      <c r="N12002" s="163"/>
      <c r="O12002" s="146"/>
      <c r="P12002" s="146"/>
      <c r="Q12002" s="146"/>
      <c r="R12002" s="34"/>
      <c r="S12002" s="35"/>
      <c r="T12002" s="147"/>
    </row>
    <row r="12003">
      <c r="A12003" s="147"/>
      <c r="B12003" s="64"/>
      <c r="C12003" s="147" t="s">
        <v>217</v>
      </c>
      <c r="E12003" s="161"/>
      <c r="F12003" s="162"/>
      <c r="G12003" s="147"/>
      <c r="H12003" s="146"/>
      <c r="J12003" s="146"/>
      <c r="L12003" s="150"/>
      <c r="N12003" s="163"/>
      <c r="O12003" s="146"/>
      <c r="P12003" s="146"/>
      <c r="Q12003" s="146"/>
      <c r="R12003" s="34"/>
      <c r="S12003" s="35"/>
      <c r="T12003" s="147"/>
    </row>
    <row r="12004">
      <c r="A12004" s="147"/>
      <c r="B12004" s="64"/>
      <c r="C12004" s="147" t="s">
        <v>217</v>
      </c>
      <c r="E12004" s="161"/>
      <c r="F12004" s="162"/>
      <c r="G12004" s="147"/>
      <c r="H12004" s="146"/>
      <c r="J12004" s="146"/>
      <c r="L12004" s="150"/>
      <c r="N12004" s="163"/>
      <c r="O12004" s="146"/>
      <c r="P12004" s="146"/>
      <c r="Q12004" s="146"/>
      <c r="R12004" s="34"/>
      <c r="S12004" s="35"/>
      <c r="T12004" s="147"/>
    </row>
    <row r="12005">
      <c r="A12005" s="147"/>
      <c r="B12005" s="64"/>
      <c r="C12005" s="147" t="s">
        <v>217</v>
      </c>
      <c r="E12005" s="161"/>
      <c r="F12005" s="162"/>
      <c r="G12005" s="147"/>
      <c r="H12005" s="146"/>
      <c r="J12005" s="146"/>
      <c r="L12005" s="150"/>
      <c r="N12005" s="163"/>
      <c r="O12005" s="146"/>
      <c r="P12005" s="146"/>
      <c r="Q12005" s="146"/>
      <c r="R12005" s="34"/>
      <c r="S12005" s="35"/>
      <c r="T12005" s="147"/>
    </row>
    <row r="12006">
      <c r="A12006" s="147"/>
      <c r="B12006" s="64"/>
      <c r="C12006" s="147" t="s">
        <v>217</v>
      </c>
      <c r="E12006" s="161"/>
      <c r="F12006" s="162"/>
      <c r="G12006" s="147"/>
      <c r="H12006" s="146"/>
      <c r="J12006" s="146"/>
      <c r="L12006" s="150"/>
      <c r="N12006" s="163"/>
      <c r="O12006" s="146"/>
      <c r="P12006" s="146"/>
      <c r="Q12006" s="146"/>
      <c r="R12006" s="34"/>
      <c r="S12006" s="35"/>
      <c r="T12006" s="147"/>
    </row>
    <row r="12007">
      <c r="A12007" s="147"/>
      <c r="B12007" s="64"/>
      <c r="C12007" s="147" t="s">
        <v>217</v>
      </c>
      <c r="E12007" s="161"/>
      <c r="F12007" s="162"/>
      <c r="G12007" s="147"/>
      <c r="H12007" s="146"/>
      <c r="J12007" s="146"/>
      <c r="L12007" s="150"/>
      <c r="N12007" s="163"/>
      <c r="O12007" s="146"/>
      <c r="P12007" s="146"/>
      <c r="Q12007" s="146"/>
      <c r="R12007" s="34"/>
      <c r="S12007" s="35"/>
      <c r="T12007" s="147"/>
    </row>
    <row r="12008">
      <c r="A12008" s="147"/>
      <c r="B12008" s="64"/>
      <c r="C12008" s="147" t="s">
        <v>217</v>
      </c>
      <c r="E12008" s="161"/>
      <c r="F12008" s="162"/>
      <c r="G12008" s="147"/>
      <c r="H12008" s="146"/>
      <c r="J12008" s="146"/>
      <c r="L12008" s="150"/>
      <c r="N12008" s="163"/>
      <c r="O12008" s="146"/>
      <c r="P12008" s="146"/>
      <c r="Q12008" s="146"/>
      <c r="R12008" s="34"/>
      <c r="S12008" s="35"/>
      <c r="T12008" s="147"/>
    </row>
    <row r="12009">
      <c r="A12009" s="147"/>
      <c r="B12009" s="64"/>
      <c r="C12009" s="147" t="s">
        <v>217</v>
      </c>
      <c r="E12009" s="161"/>
      <c r="F12009" s="162"/>
      <c r="G12009" s="147"/>
      <c r="H12009" s="146"/>
      <c r="J12009" s="146"/>
      <c r="L12009" s="150"/>
      <c r="N12009" s="163"/>
      <c r="O12009" s="146"/>
      <c r="P12009" s="146"/>
      <c r="Q12009" s="146"/>
      <c r="R12009" s="34"/>
      <c r="S12009" s="35"/>
      <c r="T12009" s="147"/>
    </row>
    <row r="12010">
      <c r="A12010" s="147"/>
      <c r="B12010" s="64"/>
      <c r="C12010" s="147" t="s">
        <v>217</v>
      </c>
      <c r="E12010" s="161"/>
      <c r="F12010" s="162"/>
      <c r="G12010" s="147"/>
      <c r="H12010" s="146"/>
      <c r="J12010" s="146"/>
      <c r="L12010" s="150"/>
      <c r="N12010" s="163"/>
      <c r="O12010" s="146"/>
      <c r="P12010" s="146"/>
      <c r="Q12010" s="146"/>
      <c r="R12010" s="34"/>
      <c r="S12010" s="35"/>
      <c r="T12010" s="147"/>
    </row>
    <row r="12011">
      <c r="A12011" s="147"/>
      <c r="B12011" s="64"/>
      <c r="C12011" s="147" t="s">
        <v>217</v>
      </c>
      <c r="E12011" s="161"/>
      <c r="F12011" s="162"/>
      <c r="G12011" s="147"/>
      <c r="H12011" s="146"/>
      <c r="J12011" s="146"/>
      <c r="L12011" s="150"/>
      <c r="N12011" s="163"/>
      <c r="O12011" s="146"/>
      <c r="P12011" s="146"/>
      <c r="Q12011" s="146"/>
      <c r="R12011" s="34"/>
      <c r="S12011" s="35"/>
      <c r="T12011" s="147"/>
    </row>
    <row r="12012">
      <c r="A12012" s="147"/>
      <c r="B12012" s="64"/>
      <c r="C12012" s="147" t="s">
        <v>217</v>
      </c>
      <c r="E12012" s="161"/>
      <c r="F12012" s="162"/>
      <c r="G12012" s="147"/>
      <c r="H12012" s="146"/>
      <c r="J12012" s="146"/>
      <c r="L12012" s="150"/>
      <c r="N12012" s="163"/>
      <c r="O12012" s="146"/>
      <c r="P12012" s="146"/>
      <c r="Q12012" s="146"/>
      <c r="R12012" s="34"/>
      <c r="S12012" s="35"/>
      <c r="T12012" s="147"/>
    </row>
    <row r="12013">
      <c r="A12013" s="147"/>
      <c r="B12013" s="64"/>
      <c r="C12013" s="147" t="s">
        <v>217</v>
      </c>
      <c r="E12013" s="161"/>
      <c r="F12013" s="162"/>
      <c r="G12013" s="147"/>
      <c r="H12013" s="146"/>
      <c r="J12013" s="146"/>
      <c r="L12013" s="150"/>
      <c r="N12013" s="163"/>
      <c r="O12013" s="146"/>
      <c r="P12013" s="146"/>
      <c r="Q12013" s="146"/>
      <c r="R12013" s="34"/>
      <c r="S12013" s="35"/>
      <c r="T12013" s="147"/>
    </row>
    <row r="12014">
      <c r="A12014" s="147"/>
      <c r="B12014" s="64"/>
      <c r="C12014" s="147" t="s">
        <v>217</v>
      </c>
      <c r="E12014" s="161"/>
      <c r="F12014" s="162"/>
      <c r="G12014" s="147"/>
      <c r="H12014" s="146"/>
      <c r="J12014" s="146"/>
      <c r="L12014" s="150"/>
      <c r="N12014" s="163"/>
      <c r="O12014" s="146"/>
      <c r="P12014" s="146"/>
      <c r="Q12014" s="146"/>
      <c r="R12014" s="34"/>
      <c r="S12014" s="35"/>
      <c r="T12014" s="147"/>
    </row>
    <row r="12015">
      <c r="A12015" s="147"/>
      <c r="B12015" s="64"/>
      <c r="C12015" s="147" t="s">
        <v>217</v>
      </c>
      <c r="E12015" s="161"/>
      <c r="F12015" s="162"/>
      <c r="G12015" s="147"/>
      <c r="H12015" s="146"/>
      <c r="J12015" s="146"/>
      <c r="L12015" s="150"/>
      <c r="N12015" s="163"/>
      <c r="O12015" s="146"/>
      <c r="P12015" s="146"/>
      <c r="Q12015" s="146"/>
      <c r="R12015" s="34"/>
      <c r="S12015" s="35"/>
      <c r="T12015" s="147"/>
    </row>
    <row r="12016">
      <c r="A12016" s="147"/>
      <c r="B12016" s="64"/>
      <c r="C12016" s="147" t="s">
        <v>217</v>
      </c>
      <c r="E12016" s="161"/>
      <c r="F12016" s="162"/>
      <c r="G12016" s="147"/>
      <c r="H12016" s="146"/>
      <c r="J12016" s="146"/>
      <c r="L12016" s="150"/>
      <c r="N12016" s="163"/>
      <c r="O12016" s="146"/>
      <c r="P12016" s="146"/>
      <c r="Q12016" s="146"/>
      <c r="R12016" s="34"/>
      <c r="S12016" s="35"/>
      <c r="T12016" s="147"/>
    </row>
    <row r="12017">
      <c r="A12017" s="147"/>
      <c r="B12017" s="64"/>
      <c r="C12017" s="147" t="s">
        <v>217</v>
      </c>
      <c r="E12017" s="161"/>
      <c r="F12017" s="162"/>
      <c r="G12017" s="147"/>
      <c r="H12017" s="146"/>
      <c r="J12017" s="146"/>
      <c r="L12017" s="150"/>
      <c r="N12017" s="163"/>
      <c r="O12017" s="146"/>
      <c r="P12017" s="146"/>
      <c r="Q12017" s="146"/>
      <c r="R12017" s="34"/>
      <c r="S12017" s="35"/>
      <c r="T12017" s="147"/>
    </row>
    <row r="12018">
      <c r="A12018" s="147"/>
      <c r="B12018" s="64"/>
      <c r="C12018" s="147" t="s">
        <v>217</v>
      </c>
      <c r="E12018" s="161"/>
      <c r="F12018" s="162"/>
      <c r="G12018" s="147"/>
      <c r="H12018" s="146"/>
      <c r="J12018" s="146"/>
      <c r="L12018" s="150"/>
      <c r="N12018" s="163"/>
      <c r="O12018" s="146"/>
      <c r="P12018" s="146"/>
      <c r="Q12018" s="146"/>
      <c r="R12018" s="34"/>
      <c r="S12018" s="35"/>
      <c r="T12018" s="147"/>
    </row>
    <row r="12019">
      <c r="A12019" s="147"/>
      <c r="B12019" s="64"/>
      <c r="C12019" s="147" t="s">
        <v>217</v>
      </c>
      <c r="E12019" s="161"/>
      <c r="F12019" s="162"/>
      <c r="G12019" s="147"/>
      <c r="H12019" s="146"/>
      <c r="J12019" s="146"/>
      <c r="L12019" s="150"/>
      <c r="N12019" s="163"/>
      <c r="O12019" s="146"/>
      <c r="P12019" s="146"/>
      <c r="Q12019" s="146"/>
      <c r="R12019" s="34"/>
      <c r="S12019" s="35"/>
      <c r="T12019" s="147"/>
    </row>
    <row r="12020">
      <c r="A12020" s="147"/>
      <c r="B12020" s="64"/>
      <c r="C12020" s="147" t="s">
        <v>217</v>
      </c>
      <c r="E12020" s="161"/>
      <c r="F12020" s="162"/>
      <c r="G12020" s="147"/>
      <c r="H12020" s="146"/>
      <c r="J12020" s="146"/>
      <c r="L12020" s="150"/>
      <c r="N12020" s="163"/>
      <c r="O12020" s="146"/>
      <c r="P12020" s="146"/>
      <c r="Q12020" s="146"/>
      <c r="R12020" s="34"/>
      <c r="S12020" s="35"/>
      <c r="T12020" s="147"/>
    </row>
    <row r="12021">
      <c r="A12021" s="147"/>
      <c r="B12021" s="64"/>
      <c r="C12021" s="147" t="s">
        <v>217</v>
      </c>
      <c r="E12021" s="161"/>
      <c r="F12021" s="162"/>
      <c r="G12021" s="147"/>
      <c r="H12021" s="146"/>
      <c r="J12021" s="146"/>
      <c r="L12021" s="150"/>
      <c r="N12021" s="163"/>
      <c r="O12021" s="146"/>
      <c r="P12021" s="146"/>
      <c r="Q12021" s="146"/>
      <c r="R12021" s="34"/>
      <c r="S12021" s="35"/>
      <c r="T12021" s="147"/>
    </row>
    <row r="12022">
      <c r="A12022" s="147"/>
      <c r="B12022" s="64"/>
      <c r="C12022" s="147" t="s">
        <v>217</v>
      </c>
      <c r="E12022" s="161"/>
      <c r="F12022" s="162"/>
      <c r="G12022" s="147"/>
      <c r="H12022" s="146"/>
      <c r="J12022" s="146"/>
      <c r="L12022" s="150"/>
      <c r="N12022" s="163"/>
      <c r="O12022" s="146"/>
      <c r="P12022" s="146"/>
      <c r="Q12022" s="146"/>
      <c r="R12022" s="34"/>
      <c r="S12022" s="35"/>
      <c r="T12022" s="147"/>
    </row>
    <row r="12023">
      <c r="A12023" s="147"/>
      <c r="B12023" s="64"/>
      <c r="C12023" s="147" t="s">
        <v>217</v>
      </c>
      <c r="E12023" s="161"/>
      <c r="F12023" s="162"/>
      <c r="G12023" s="147"/>
      <c r="H12023" s="146"/>
      <c r="J12023" s="146"/>
      <c r="L12023" s="150"/>
      <c r="N12023" s="163"/>
      <c r="O12023" s="146"/>
      <c r="P12023" s="146"/>
      <c r="Q12023" s="146"/>
      <c r="R12023" s="34"/>
      <c r="S12023" s="35"/>
      <c r="T12023" s="147"/>
    </row>
    <row r="12024">
      <c r="A12024" s="147"/>
      <c r="B12024" s="64"/>
      <c r="C12024" s="147" t="s">
        <v>217</v>
      </c>
      <c r="E12024" s="161"/>
      <c r="F12024" s="162"/>
      <c r="G12024" s="147"/>
      <c r="H12024" s="146"/>
      <c r="J12024" s="146"/>
      <c r="L12024" s="150"/>
      <c r="N12024" s="163"/>
      <c r="O12024" s="146"/>
      <c r="P12024" s="146"/>
      <c r="Q12024" s="146"/>
      <c r="R12024" s="34"/>
      <c r="S12024" s="35"/>
      <c r="T12024" s="147"/>
    </row>
    <row r="12025">
      <c r="A12025" s="147"/>
      <c r="B12025" s="64"/>
      <c r="C12025" s="147" t="s">
        <v>217</v>
      </c>
      <c r="E12025" s="161"/>
      <c r="F12025" s="162"/>
      <c r="G12025" s="147"/>
      <c r="H12025" s="146"/>
      <c r="J12025" s="146"/>
      <c r="L12025" s="150"/>
      <c r="N12025" s="163"/>
      <c r="O12025" s="146"/>
      <c r="P12025" s="146"/>
      <c r="Q12025" s="146"/>
      <c r="R12025" s="34"/>
      <c r="S12025" s="35"/>
      <c r="T12025" s="147"/>
    </row>
    <row r="12026">
      <c r="A12026" s="147"/>
      <c r="B12026" s="64"/>
      <c r="C12026" s="147" t="s">
        <v>217</v>
      </c>
      <c r="E12026" s="161"/>
      <c r="F12026" s="162"/>
      <c r="G12026" s="147"/>
      <c r="H12026" s="146"/>
      <c r="J12026" s="146"/>
      <c r="L12026" s="150"/>
      <c r="N12026" s="163"/>
      <c r="O12026" s="146"/>
      <c r="P12026" s="146"/>
      <c r="Q12026" s="146"/>
      <c r="R12026" s="34"/>
      <c r="S12026" s="35"/>
      <c r="T12026" s="147"/>
    </row>
    <row r="12027">
      <c r="A12027" s="147"/>
      <c r="B12027" s="64"/>
      <c r="C12027" s="147" t="s">
        <v>217</v>
      </c>
      <c r="E12027" s="161"/>
      <c r="F12027" s="162"/>
      <c r="G12027" s="147"/>
      <c r="H12027" s="146"/>
      <c r="J12027" s="146"/>
      <c r="L12027" s="150"/>
      <c r="N12027" s="163"/>
      <c r="O12027" s="146"/>
      <c r="P12027" s="146"/>
      <c r="Q12027" s="146"/>
      <c r="R12027" s="34"/>
      <c r="S12027" s="35"/>
      <c r="T12027" s="147"/>
    </row>
    <row r="12028">
      <c r="A12028" s="147"/>
      <c r="B12028" s="64"/>
      <c r="C12028" s="147" t="s">
        <v>217</v>
      </c>
      <c r="E12028" s="161"/>
      <c r="F12028" s="162"/>
      <c r="G12028" s="147"/>
      <c r="H12028" s="146"/>
      <c r="J12028" s="146"/>
      <c r="L12028" s="150"/>
      <c r="N12028" s="163"/>
      <c r="O12028" s="146"/>
      <c r="P12028" s="146"/>
      <c r="Q12028" s="146"/>
      <c r="R12028" s="34"/>
      <c r="S12028" s="35"/>
      <c r="T12028" s="147"/>
    </row>
    <row r="12029">
      <c r="A12029" s="147"/>
      <c r="B12029" s="64"/>
      <c r="C12029" s="147" t="s">
        <v>217</v>
      </c>
      <c r="E12029" s="161"/>
      <c r="F12029" s="162"/>
      <c r="G12029" s="147"/>
      <c r="H12029" s="146"/>
      <c r="J12029" s="146"/>
      <c r="L12029" s="150"/>
      <c r="N12029" s="163"/>
      <c r="O12029" s="146"/>
      <c r="P12029" s="146"/>
      <c r="Q12029" s="146"/>
      <c r="R12029" s="34"/>
      <c r="S12029" s="35"/>
      <c r="T12029" s="147"/>
    </row>
    <row r="12030">
      <c r="A12030" s="147"/>
      <c r="B12030" s="64"/>
      <c r="C12030" s="147" t="s">
        <v>217</v>
      </c>
      <c r="E12030" s="161"/>
      <c r="F12030" s="162"/>
      <c r="G12030" s="147"/>
      <c r="H12030" s="146"/>
      <c r="J12030" s="146"/>
      <c r="L12030" s="150"/>
      <c r="N12030" s="163"/>
      <c r="O12030" s="146"/>
      <c r="P12030" s="146"/>
      <c r="Q12030" s="146"/>
      <c r="R12030" s="34"/>
      <c r="S12030" s="35"/>
      <c r="T12030" s="147"/>
    </row>
    <row r="12031">
      <c r="A12031" s="147"/>
      <c r="B12031" s="64"/>
      <c r="C12031" s="147" t="s">
        <v>217</v>
      </c>
      <c r="E12031" s="161"/>
      <c r="F12031" s="162"/>
      <c r="G12031" s="147"/>
      <c r="H12031" s="146"/>
      <c r="J12031" s="146"/>
      <c r="L12031" s="150"/>
      <c r="N12031" s="163"/>
      <c r="O12031" s="146"/>
      <c r="P12031" s="146"/>
      <c r="Q12031" s="146"/>
      <c r="R12031" s="34"/>
      <c r="S12031" s="35"/>
      <c r="T12031" s="147"/>
    </row>
    <row r="12032">
      <c r="A12032" s="147"/>
      <c r="B12032" s="64"/>
      <c r="C12032" s="147" t="s">
        <v>217</v>
      </c>
      <c r="E12032" s="161"/>
      <c r="F12032" s="162"/>
      <c r="G12032" s="147"/>
      <c r="H12032" s="146"/>
      <c r="J12032" s="146"/>
      <c r="L12032" s="150"/>
      <c r="N12032" s="163"/>
      <c r="O12032" s="146"/>
      <c r="P12032" s="146"/>
      <c r="Q12032" s="146"/>
      <c r="R12032" s="34"/>
      <c r="S12032" s="35"/>
      <c r="T12032" s="147"/>
    </row>
    <row r="12033">
      <c r="A12033" s="147"/>
      <c r="B12033" s="64"/>
      <c r="C12033" s="147" t="s">
        <v>217</v>
      </c>
      <c r="E12033" s="161"/>
      <c r="F12033" s="162"/>
      <c r="G12033" s="147"/>
      <c r="H12033" s="146"/>
      <c r="J12033" s="146"/>
      <c r="L12033" s="150"/>
      <c r="N12033" s="163"/>
      <c r="O12033" s="146"/>
      <c r="P12033" s="146"/>
      <c r="Q12033" s="146"/>
      <c r="R12033" s="34"/>
      <c r="S12033" s="35"/>
      <c r="T12033" s="147"/>
    </row>
    <row r="12034">
      <c r="A12034" s="147"/>
      <c r="B12034" s="64"/>
      <c r="C12034" s="147" t="s">
        <v>217</v>
      </c>
      <c r="E12034" s="161"/>
      <c r="F12034" s="162"/>
      <c r="G12034" s="147"/>
      <c r="H12034" s="146"/>
      <c r="J12034" s="146"/>
      <c r="L12034" s="150"/>
      <c r="N12034" s="163"/>
      <c r="O12034" s="146"/>
      <c r="P12034" s="146"/>
      <c r="Q12034" s="146"/>
      <c r="R12034" s="34"/>
      <c r="S12034" s="35"/>
      <c r="T12034" s="147"/>
    </row>
    <row r="12035">
      <c r="A12035" s="147"/>
      <c r="B12035" s="64"/>
      <c r="C12035" s="147" t="s">
        <v>217</v>
      </c>
      <c r="E12035" s="161"/>
      <c r="F12035" s="162"/>
      <c r="G12035" s="147"/>
      <c r="H12035" s="146"/>
      <c r="J12035" s="146"/>
      <c r="L12035" s="150"/>
      <c r="N12035" s="163"/>
      <c r="O12035" s="146"/>
      <c r="P12035" s="146"/>
      <c r="Q12035" s="146"/>
      <c r="R12035" s="34"/>
      <c r="S12035" s="35"/>
      <c r="T12035" s="147"/>
    </row>
    <row r="12036">
      <c r="A12036" s="147"/>
      <c r="B12036" s="64"/>
      <c r="C12036" s="147" t="s">
        <v>217</v>
      </c>
      <c r="E12036" s="161"/>
      <c r="F12036" s="162"/>
      <c r="G12036" s="147"/>
      <c r="H12036" s="146"/>
      <c r="J12036" s="146"/>
      <c r="L12036" s="150"/>
      <c r="N12036" s="163"/>
      <c r="O12036" s="146"/>
      <c r="P12036" s="146"/>
      <c r="Q12036" s="146"/>
      <c r="R12036" s="34"/>
      <c r="S12036" s="35"/>
      <c r="T12036" s="147"/>
    </row>
    <row r="12037">
      <c r="A12037" s="147"/>
      <c r="B12037" s="64"/>
      <c r="C12037" s="147" t="s">
        <v>217</v>
      </c>
      <c r="E12037" s="161"/>
      <c r="F12037" s="162"/>
      <c r="G12037" s="147"/>
      <c r="H12037" s="146"/>
      <c r="J12037" s="146"/>
      <c r="L12037" s="150"/>
      <c r="N12037" s="163"/>
      <c r="O12037" s="146"/>
      <c r="P12037" s="146"/>
      <c r="Q12037" s="146"/>
      <c r="R12037" s="34"/>
      <c r="S12037" s="35"/>
      <c r="T12037" s="147"/>
    </row>
    <row r="12038">
      <c r="A12038" s="147"/>
      <c r="B12038" s="64"/>
      <c r="C12038" s="147" t="s">
        <v>217</v>
      </c>
      <c r="E12038" s="161"/>
      <c r="F12038" s="162"/>
      <c r="G12038" s="147"/>
      <c r="H12038" s="146"/>
      <c r="J12038" s="146"/>
      <c r="L12038" s="150"/>
      <c r="N12038" s="163"/>
      <c r="O12038" s="146"/>
      <c r="P12038" s="146"/>
      <c r="Q12038" s="146"/>
      <c r="R12038" s="34"/>
      <c r="S12038" s="35"/>
      <c r="T12038" s="147"/>
    </row>
    <row r="12039">
      <c r="A12039" s="147"/>
      <c r="B12039" s="64"/>
      <c r="C12039" s="147" t="s">
        <v>217</v>
      </c>
      <c r="E12039" s="161"/>
      <c r="F12039" s="162"/>
      <c r="G12039" s="147"/>
      <c r="H12039" s="146"/>
      <c r="J12039" s="146"/>
      <c r="L12039" s="150"/>
      <c r="N12039" s="163"/>
      <c r="O12039" s="146"/>
      <c r="P12039" s="146"/>
      <c r="Q12039" s="146"/>
      <c r="R12039" s="34"/>
      <c r="S12039" s="35"/>
      <c r="T12039" s="147"/>
    </row>
    <row r="12040">
      <c r="A12040" s="147"/>
      <c r="B12040" s="64"/>
      <c r="C12040" s="147" t="s">
        <v>217</v>
      </c>
      <c r="E12040" s="161"/>
      <c r="F12040" s="162"/>
      <c r="G12040" s="147"/>
      <c r="H12040" s="146"/>
      <c r="J12040" s="146"/>
      <c r="L12040" s="150"/>
      <c r="N12040" s="163"/>
      <c r="O12040" s="146"/>
      <c r="P12040" s="146"/>
      <c r="Q12040" s="146"/>
      <c r="R12040" s="34"/>
      <c r="S12040" s="35"/>
      <c r="T12040" s="147"/>
    </row>
    <row r="12041">
      <c r="A12041" s="147"/>
      <c r="B12041" s="64"/>
      <c r="C12041" s="147" t="s">
        <v>217</v>
      </c>
      <c r="E12041" s="161"/>
      <c r="F12041" s="162"/>
      <c r="G12041" s="147"/>
      <c r="H12041" s="146"/>
      <c r="J12041" s="146"/>
      <c r="L12041" s="150"/>
      <c r="N12041" s="163"/>
      <c r="O12041" s="146"/>
      <c r="P12041" s="146"/>
      <c r="Q12041" s="146"/>
      <c r="R12041" s="34"/>
      <c r="S12041" s="35"/>
      <c r="T12041" s="147"/>
    </row>
    <row r="12042">
      <c r="A12042" s="147"/>
      <c r="B12042" s="64"/>
      <c r="C12042" s="147" t="s">
        <v>217</v>
      </c>
      <c r="E12042" s="161"/>
      <c r="F12042" s="162"/>
      <c r="G12042" s="147"/>
      <c r="H12042" s="146"/>
      <c r="J12042" s="146"/>
      <c r="L12042" s="150"/>
      <c r="N12042" s="163"/>
      <c r="O12042" s="146"/>
      <c r="P12042" s="146"/>
      <c r="Q12042" s="146"/>
      <c r="R12042" s="34"/>
      <c r="S12042" s="35"/>
      <c r="T12042" s="147"/>
    </row>
    <row r="12043">
      <c r="A12043" s="147"/>
      <c r="B12043" s="64"/>
      <c r="C12043" s="147" t="s">
        <v>217</v>
      </c>
      <c r="E12043" s="161"/>
      <c r="F12043" s="162"/>
      <c r="G12043" s="147"/>
      <c r="H12043" s="146"/>
      <c r="J12043" s="146"/>
      <c r="L12043" s="150"/>
      <c r="N12043" s="163"/>
      <c r="O12043" s="146"/>
      <c r="P12043" s="146"/>
      <c r="Q12043" s="146"/>
      <c r="R12043" s="34"/>
      <c r="S12043" s="35"/>
      <c r="T12043" s="147"/>
    </row>
    <row r="12044">
      <c r="A12044" s="147"/>
      <c r="B12044" s="64"/>
      <c r="C12044" s="147" t="s">
        <v>217</v>
      </c>
      <c r="E12044" s="161"/>
      <c r="F12044" s="162"/>
      <c r="G12044" s="147"/>
      <c r="H12044" s="146"/>
      <c r="J12044" s="146"/>
      <c r="L12044" s="150"/>
      <c r="N12044" s="163"/>
      <c r="O12044" s="146"/>
      <c r="P12044" s="146"/>
      <c r="Q12044" s="146"/>
      <c r="R12044" s="34"/>
      <c r="S12044" s="35"/>
      <c r="T12044" s="147"/>
    </row>
    <row r="12045">
      <c r="A12045" s="147"/>
      <c r="B12045" s="64"/>
      <c r="C12045" s="147" t="s">
        <v>217</v>
      </c>
      <c r="E12045" s="161"/>
      <c r="F12045" s="162"/>
      <c r="G12045" s="147"/>
      <c r="H12045" s="146"/>
      <c r="J12045" s="146"/>
      <c r="L12045" s="150"/>
      <c r="N12045" s="163"/>
      <c r="O12045" s="146"/>
      <c r="P12045" s="146"/>
      <c r="Q12045" s="146"/>
      <c r="R12045" s="34"/>
      <c r="S12045" s="35"/>
      <c r="T12045" s="147"/>
    </row>
    <row r="12046">
      <c r="A12046" s="147"/>
      <c r="B12046" s="64"/>
      <c r="C12046" s="147" t="s">
        <v>217</v>
      </c>
      <c r="E12046" s="161"/>
      <c r="F12046" s="162"/>
      <c r="G12046" s="147"/>
      <c r="H12046" s="146"/>
      <c r="J12046" s="146"/>
      <c r="L12046" s="150"/>
      <c r="N12046" s="163"/>
      <c r="O12046" s="146"/>
      <c r="P12046" s="146"/>
      <c r="Q12046" s="146"/>
      <c r="R12046" s="34"/>
      <c r="S12046" s="35"/>
      <c r="T12046" s="147"/>
    </row>
    <row r="12047">
      <c r="A12047" s="147"/>
      <c r="B12047" s="64"/>
      <c r="C12047" s="147" t="s">
        <v>217</v>
      </c>
      <c r="E12047" s="161"/>
      <c r="F12047" s="162"/>
      <c r="G12047" s="147"/>
      <c r="H12047" s="146"/>
      <c r="J12047" s="146"/>
      <c r="L12047" s="150"/>
      <c r="N12047" s="163"/>
      <c r="O12047" s="146"/>
      <c r="P12047" s="146"/>
      <c r="Q12047" s="146"/>
      <c r="R12047" s="34"/>
      <c r="S12047" s="35"/>
      <c r="T12047" s="147"/>
    </row>
    <row r="12048">
      <c r="A12048" s="147"/>
      <c r="B12048" s="64"/>
      <c r="C12048" s="147" t="s">
        <v>217</v>
      </c>
      <c r="E12048" s="161"/>
      <c r="F12048" s="162"/>
      <c r="G12048" s="147"/>
      <c r="H12048" s="146"/>
      <c r="J12048" s="146"/>
      <c r="L12048" s="150"/>
      <c r="N12048" s="163"/>
      <c r="O12048" s="146"/>
      <c r="P12048" s="146"/>
      <c r="Q12048" s="146"/>
      <c r="R12048" s="34"/>
      <c r="S12048" s="35"/>
      <c r="T12048" s="147"/>
    </row>
    <row r="12049">
      <c r="A12049" s="147"/>
      <c r="B12049" s="64"/>
      <c r="C12049" s="147" t="s">
        <v>217</v>
      </c>
      <c r="E12049" s="161"/>
      <c r="F12049" s="162"/>
      <c r="G12049" s="147"/>
      <c r="H12049" s="146"/>
      <c r="J12049" s="146"/>
      <c r="L12049" s="150"/>
      <c r="N12049" s="163"/>
      <c r="O12049" s="146"/>
      <c r="P12049" s="146"/>
      <c r="Q12049" s="146"/>
      <c r="R12049" s="34"/>
      <c r="S12049" s="35"/>
      <c r="T12049" s="147"/>
    </row>
    <row r="12050">
      <c r="A12050" s="147"/>
      <c r="B12050" s="64"/>
      <c r="C12050" s="147" t="s">
        <v>217</v>
      </c>
      <c r="E12050" s="161"/>
      <c r="F12050" s="162"/>
      <c r="G12050" s="147"/>
      <c r="H12050" s="146"/>
      <c r="J12050" s="146"/>
      <c r="L12050" s="150"/>
      <c r="N12050" s="163"/>
      <c r="O12050" s="146"/>
      <c r="P12050" s="146"/>
      <c r="Q12050" s="146"/>
      <c r="R12050" s="34"/>
      <c r="S12050" s="35"/>
      <c r="T12050" s="147"/>
    </row>
    <row r="12051">
      <c r="A12051" s="147"/>
      <c r="B12051" s="64"/>
      <c r="C12051" s="147" t="s">
        <v>217</v>
      </c>
      <c r="E12051" s="161"/>
      <c r="F12051" s="162"/>
      <c r="G12051" s="147"/>
      <c r="H12051" s="146"/>
      <c r="J12051" s="146"/>
      <c r="L12051" s="150"/>
      <c r="N12051" s="163"/>
      <c r="O12051" s="146"/>
      <c r="P12051" s="146"/>
      <c r="Q12051" s="146"/>
      <c r="R12051" s="34"/>
      <c r="S12051" s="35"/>
      <c r="T12051" s="147"/>
    </row>
    <row r="12052">
      <c r="A12052" s="147"/>
      <c r="B12052" s="64"/>
      <c r="C12052" s="147" t="s">
        <v>217</v>
      </c>
      <c r="E12052" s="161"/>
      <c r="F12052" s="162"/>
      <c r="G12052" s="147"/>
      <c r="H12052" s="146"/>
      <c r="J12052" s="146"/>
      <c r="L12052" s="150"/>
      <c r="N12052" s="163"/>
      <c r="O12052" s="146"/>
      <c r="P12052" s="146"/>
      <c r="Q12052" s="146"/>
      <c r="R12052" s="34"/>
      <c r="S12052" s="35"/>
      <c r="T12052" s="147"/>
    </row>
    <row r="12053">
      <c r="A12053" s="147"/>
      <c r="B12053" s="64"/>
      <c r="C12053" s="147" t="s">
        <v>217</v>
      </c>
      <c r="E12053" s="161"/>
      <c r="F12053" s="162"/>
      <c r="G12053" s="147"/>
      <c r="H12053" s="146"/>
      <c r="J12053" s="146"/>
      <c r="L12053" s="150"/>
      <c r="N12053" s="163"/>
      <c r="O12053" s="146"/>
      <c r="P12053" s="146"/>
      <c r="Q12053" s="146"/>
      <c r="R12053" s="34"/>
      <c r="S12053" s="35"/>
      <c r="T12053" s="147"/>
    </row>
    <row r="12054">
      <c r="A12054" s="147"/>
      <c r="B12054" s="64"/>
      <c r="C12054" s="147" t="s">
        <v>217</v>
      </c>
      <c r="E12054" s="161"/>
      <c r="F12054" s="162"/>
      <c r="G12054" s="147"/>
      <c r="H12054" s="146"/>
      <c r="J12054" s="146"/>
      <c r="L12054" s="150"/>
      <c r="N12054" s="163"/>
      <c r="O12054" s="146"/>
      <c r="P12054" s="146"/>
      <c r="Q12054" s="146"/>
      <c r="R12054" s="34"/>
      <c r="S12054" s="35"/>
      <c r="T12054" s="147"/>
    </row>
    <row r="12055">
      <c r="A12055" s="147"/>
      <c r="B12055" s="64"/>
      <c r="C12055" s="147" t="s">
        <v>217</v>
      </c>
      <c r="E12055" s="161"/>
      <c r="F12055" s="162"/>
      <c r="G12055" s="147"/>
      <c r="H12055" s="146"/>
      <c r="J12055" s="146"/>
      <c r="L12055" s="150"/>
      <c r="N12055" s="163"/>
      <c r="O12055" s="146"/>
      <c r="P12055" s="146"/>
      <c r="Q12055" s="146"/>
      <c r="R12055" s="34"/>
      <c r="S12055" s="35"/>
      <c r="T12055" s="147"/>
    </row>
    <row r="12056">
      <c r="A12056" s="147"/>
      <c r="B12056" s="64"/>
      <c r="C12056" s="147" t="s">
        <v>217</v>
      </c>
      <c r="E12056" s="161"/>
      <c r="F12056" s="162"/>
      <c r="G12056" s="147"/>
      <c r="H12056" s="146"/>
      <c r="J12056" s="146"/>
      <c r="L12056" s="150"/>
      <c r="N12056" s="163"/>
      <c r="O12056" s="146"/>
      <c r="P12056" s="146"/>
      <c r="Q12056" s="146"/>
      <c r="R12056" s="34"/>
      <c r="S12056" s="35"/>
      <c r="T12056" s="147"/>
    </row>
    <row r="12057">
      <c r="A12057" s="147"/>
      <c r="B12057" s="64"/>
      <c r="C12057" s="147" t="s">
        <v>217</v>
      </c>
      <c r="E12057" s="161"/>
      <c r="F12057" s="162"/>
      <c r="G12057" s="147"/>
      <c r="H12057" s="146"/>
      <c r="J12057" s="146"/>
      <c r="L12057" s="150"/>
      <c r="N12057" s="163"/>
      <c r="O12057" s="146"/>
      <c r="P12057" s="146"/>
      <c r="Q12057" s="146"/>
      <c r="R12057" s="34"/>
      <c r="S12057" s="35"/>
      <c r="T12057" s="147"/>
    </row>
    <row r="12058">
      <c r="A12058" s="147"/>
      <c r="B12058" s="64"/>
      <c r="C12058" s="147" t="s">
        <v>217</v>
      </c>
      <c r="E12058" s="161"/>
      <c r="F12058" s="162"/>
      <c r="G12058" s="147"/>
      <c r="H12058" s="146"/>
      <c r="J12058" s="146"/>
      <c r="L12058" s="150"/>
      <c r="N12058" s="163"/>
      <c r="O12058" s="146"/>
      <c r="P12058" s="146"/>
      <c r="Q12058" s="146"/>
      <c r="R12058" s="34"/>
      <c r="S12058" s="35"/>
      <c r="T12058" s="147"/>
    </row>
    <row r="12059">
      <c r="A12059" s="147"/>
      <c r="B12059" s="64"/>
      <c r="C12059" s="147" t="s">
        <v>217</v>
      </c>
      <c r="E12059" s="161"/>
      <c r="F12059" s="162"/>
      <c r="G12059" s="147"/>
      <c r="H12059" s="146"/>
      <c r="J12059" s="146"/>
      <c r="L12059" s="150"/>
      <c r="N12059" s="163"/>
      <c r="O12059" s="146"/>
      <c r="P12059" s="146"/>
      <c r="Q12059" s="146"/>
      <c r="R12059" s="34"/>
      <c r="S12059" s="35"/>
      <c r="T12059" s="147"/>
    </row>
    <row r="12060">
      <c r="A12060" s="147"/>
      <c r="B12060" s="64"/>
      <c r="C12060" s="147" t="s">
        <v>217</v>
      </c>
      <c r="E12060" s="161"/>
      <c r="F12060" s="162"/>
      <c r="G12060" s="147"/>
      <c r="H12060" s="146"/>
      <c r="J12060" s="146"/>
      <c r="L12060" s="150"/>
      <c r="N12060" s="163"/>
      <c r="O12060" s="146"/>
      <c r="P12060" s="146"/>
      <c r="Q12060" s="146"/>
      <c r="R12060" s="34"/>
      <c r="S12060" s="35"/>
      <c r="T12060" s="147"/>
    </row>
    <row r="12061">
      <c r="A12061" s="147"/>
      <c r="B12061" s="64"/>
      <c r="C12061" s="147" t="s">
        <v>217</v>
      </c>
      <c r="E12061" s="161"/>
      <c r="F12061" s="162"/>
      <c r="G12061" s="147"/>
      <c r="H12061" s="146"/>
      <c r="J12061" s="146"/>
      <c r="L12061" s="150"/>
      <c r="N12061" s="163"/>
      <c r="O12061" s="146"/>
      <c r="P12061" s="146"/>
      <c r="Q12061" s="146"/>
      <c r="R12061" s="34"/>
      <c r="S12061" s="35"/>
      <c r="T12061" s="147"/>
    </row>
    <row r="12062">
      <c r="A12062" s="147"/>
      <c r="B12062" s="64"/>
      <c r="C12062" s="147" t="s">
        <v>217</v>
      </c>
      <c r="E12062" s="161"/>
      <c r="F12062" s="162"/>
      <c r="G12062" s="147"/>
      <c r="H12062" s="146"/>
      <c r="J12062" s="146"/>
      <c r="L12062" s="150"/>
      <c r="N12062" s="163"/>
      <c r="O12062" s="146"/>
      <c r="P12062" s="146"/>
      <c r="Q12062" s="146"/>
      <c r="R12062" s="34"/>
      <c r="S12062" s="35"/>
      <c r="T12062" s="147"/>
    </row>
    <row r="12063">
      <c r="A12063" s="147"/>
      <c r="B12063" s="64"/>
      <c r="C12063" s="147" t="s">
        <v>217</v>
      </c>
      <c r="E12063" s="161"/>
      <c r="F12063" s="162"/>
      <c r="G12063" s="147"/>
      <c r="H12063" s="146"/>
      <c r="J12063" s="146"/>
      <c r="L12063" s="150"/>
      <c r="N12063" s="163"/>
      <c r="O12063" s="146"/>
      <c r="P12063" s="146"/>
      <c r="Q12063" s="146"/>
      <c r="R12063" s="34"/>
      <c r="S12063" s="35"/>
      <c r="T12063" s="147"/>
    </row>
    <row r="12064">
      <c r="A12064" s="147"/>
      <c r="B12064" s="64"/>
      <c r="C12064" s="147" t="s">
        <v>217</v>
      </c>
      <c r="E12064" s="161"/>
      <c r="F12064" s="162"/>
      <c r="G12064" s="147"/>
      <c r="H12064" s="146"/>
      <c r="J12064" s="146"/>
      <c r="L12064" s="150"/>
      <c r="N12064" s="163"/>
      <c r="O12064" s="146"/>
      <c r="P12064" s="146"/>
      <c r="Q12064" s="146"/>
      <c r="R12064" s="34"/>
      <c r="S12064" s="35"/>
      <c r="T12064" s="147"/>
    </row>
    <row r="12065">
      <c r="A12065" s="147"/>
      <c r="B12065" s="64"/>
      <c r="C12065" s="147" t="s">
        <v>217</v>
      </c>
      <c r="E12065" s="161"/>
      <c r="F12065" s="162"/>
      <c r="G12065" s="147"/>
      <c r="H12065" s="146"/>
      <c r="J12065" s="146"/>
      <c r="L12065" s="150"/>
      <c r="N12065" s="163"/>
      <c r="O12065" s="146"/>
      <c r="P12065" s="146"/>
      <c r="Q12065" s="146"/>
      <c r="R12065" s="34"/>
      <c r="S12065" s="35"/>
      <c r="T12065" s="147"/>
    </row>
    <row r="12066">
      <c r="A12066" s="147"/>
      <c r="B12066" s="64"/>
      <c r="C12066" s="147" t="s">
        <v>217</v>
      </c>
      <c r="E12066" s="161"/>
      <c r="F12066" s="162"/>
      <c r="G12066" s="147"/>
      <c r="H12066" s="146"/>
      <c r="J12066" s="146"/>
      <c r="L12066" s="150"/>
      <c r="N12066" s="163"/>
      <c r="O12066" s="146"/>
      <c r="P12066" s="146"/>
      <c r="Q12066" s="146"/>
      <c r="R12066" s="34"/>
      <c r="S12066" s="35"/>
      <c r="T12066" s="147"/>
    </row>
    <row r="12067">
      <c r="A12067" s="147"/>
      <c r="B12067" s="64"/>
      <c r="C12067" s="147" t="s">
        <v>217</v>
      </c>
      <c r="E12067" s="161"/>
      <c r="F12067" s="162"/>
      <c r="G12067" s="147"/>
      <c r="H12067" s="146"/>
      <c r="J12067" s="146"/>
      <c r="L12067" s="150"/>
      <c r="N12067" s="163"/>
      <c r="O12067" s="146"/>
      <c r="P12067" s="146"/>
      <c r="Q12067" s="146"/>
      <c r="R12067" s="34"/>
      <c r="S12067" s="35"/>
      <c r="T12067" s="147"/>
    </row>
    <row r="12068">
      <c r="A12068" s="147"/>
      <c r="B12068" s="64"/>
      <c r="C12068" s="147" t="s">
        <v>217</v>
      </c>
      <c r="E12068" s="161"/>
      <c r="F12068" s="162"/>
      <c r="G12068" s="147"/>
      <c r="H12068" s="146"/>
      <c r="J12068" s="146"/>
      <c r="L12068" s="150"/>
      <c r="N12068" s="163"/>
      <c r="O12068" s="146"/>
      <c r="P12068" s="146"/>
      <c r="Q12068" s="146"/>
      <c r="R12068" s="34"/>
      <c r="S12068" s="35"/>
      <c r="T12068" s="147"/>
    </row>
    <row r="12069">
      <c r="A12069" s="147"/>
      <c r="B12069" s="64"/>
      <c r="C12069" s="147" t="s">
        <v>217</v>
      </c>
      <c r="E12069" s="161"/>
      <c r="F12069" s="162"/>
      <c r="G12069" s="147"/>
      <c r="H12069" s="146"/>
      <c r="J12069" s="146"/>
      <c r="L12069" s="150"/>
      <c r="N12069" s="163"/>
      <c r="O12069" s="146"/>
      <c r="P12069" s="146"/>
      <c r="Q12069" s="146"/>
      <c r="R12069" s="34"/>
      <c r="S12069" s="35"/>
      <c r="T12069" s="147"/>
    </row>
    <row r="12070">
      <c r="A12070" s="147"/>
      <c r="B12070" s="64"/>
      <c r="C12070" s="147" t="s">
        <v>217</v>
      </c>
      <c r="E12070" s="161"/>
      <c r="F12070" s="162"/>
      <c r="G12070" s="147"/>
      <c r="H12070" s="146"/>
      <c r="J12070" s="146"/>
      <c r="L12070" s="150"/>
      <c r="N12070" s="163"/>
      <c r="O12070" s="146"/>
      <c r="P12070" s="146"/>
      <c r="Q12070" s="146"/>
      <c r="R12070" s="34"/>
      <c r="S12070" s="35"/>
      <c r="T12070" s="147"/>
    </row>
    <row r="12071">
      <c r="A12071" s="147"/>
      <c r="B12071" s="64"/>
      <c r="C12071" s="147" t="s">
        <v>217</v>
      </c>
      <c r="E12071" s="161"/>
      <c r="F12071" s="162"/>
      <c r="G12071" s="147"/>
      <c r="H12071" s="146"/>
      <c r="J12071" s="146"/>
      <c r="L12071" s="150"/>
      <c r="N12071" s="163"/>
      <c r="O12071" s="146"/>
      <c r="P12071" s="146"/>
      <c r="Q12071" s="146"/>
      <c r="R12071" s="34"/>
      <c r="S12071" s="35"/>
      <c r="T12071" s="147"/>
    </row>
    <row r="12072">
      <c r="A12072" s="147"/>
      <c r="B12072" s="64"/>
      <c r="C12072" s="147" t="s">
        <v>217</v>
      </c>
      <c r="E12072" s="161"/>
      <c r="F12072" s="162"/>
      <c r="G12072" s="147"/>
      <c r="H12072" s="146"/>
      <c r="J12072" s="146"/>
      <c r="L12072" s="150"/>
      <c r="N12072" s="163"/>
      <c r="O12072" s="146"/>
      <c r="P12072" s="146"/>
      <c r="Q12072" s="146"/>
      <c r="R12072" s="34"/>
      <c r="S12072" s="35"/>
      <c r="T12072" s="147"/>
    </row>
    <row r="12073">
      <c r="A12073" s="147"/>
      <c r="B12073" s="64"/>
      <c r="C12073" s="147" t="s">
        <v>217</v>
      </c>
      <c r="E12073" s="161"/>
      <c r="F12073" s="162"/>
      <c r="G12073" s="147"/>
      <c r="H12073" s="146"/>
      <c r="J12073" s="146"/>
      <c r="L12073" s="150"/>
      <c r="N12073" s="163"/>
      <c r="O12073" s="146"/>
      <c r="P12073" s="146"/>
      <c r="Q12073" s="146"/>
      <c r="R12073" s="34"/>
      <c r="S12073" s="35"/>
      <c r="T12073" s="147"/>
    </row>
    <row r="12074">
      <c r="A12074" s="147"/>
      <c r="B12074" s="64"/>
      <c r="C12074" s="147" t="s">
        <v>217</v>
      </c>
      <c r="E12074" s="161"/>
      <c r="F12074" s="162"/>
      <c r="G12074" s="147"/>
      <c r="H12074" s="146"/>
      <c r="J12074" s="146"/>
      <c r="L12074" s="150"/>
      <c r="N12074" s="163"/>
      <c r="O12074" s="146"/>
      <c r="P12074" s="146"/>
      <c r="Q12074" s="146"/>
      <c r="R12074" s="34"/>
      <c r="S12074" s="35"/>
      <c r="T12074" s="147"/>
    </row>
    <row r="12075">
      <c r="A12075" s="147"/>
      <c r="B12075" s="64"/>
      <c r="C12075" s="147" t="s">
        <v>217</v>
      </c>
      <c r="E12075" s="161"/>
      <c r="F12075" s="162"/>
      <c r="G12075" s="147"/>
      <c r="H12075" s="146"/>
      <c r="J12075" s="146"/>
      <c r="L12075" s="150"/>
      <c r="N12075" s="163"/>
      <c r="O12075" s="146"/>
      <c r="P12075" s="146"/>
      <c r="Q12075" s="146"/>
      <c r="R12075" s="34"/>
      <c r="S12075" s="35"/>
      <c r="T12075" s="147"/>
    </row>
    <row r="12076">
      <c r="A12076" s="147"/>
      <c r="B12076" s="64"/>
      <c r="C12076" s="147" t="s">
        <v>217</v>
      </c>
      <c r="E12076" s="161"/>
      <c r="F12076" s="162"/>
      <c r="G12076" s="147"/>
      <c r="H12076" s="146"/>
      <c r="J12076" s="146"/>
      <c r="L12076" s="150"/>
      <c r="N12076" s="163"/>
      <c r="O12076" s="146"/>
      <c r="P12076" s="146"/>
      <c r="Q12076" s="146"/>
      <c r="R12076" s="34"/>
      <c r="S12076" s="35"/>
      <c r="T12076" s="147"/>
    </row>
    <row r="12077">
      <c r="A12077" s="147"/>
      <c r="B12077" s="64"/>
      <c r="C12077" s="147" t="s">
        <v>217</v>
      </c>
      <c r="E12077" s="161"/>
      <c r="F12077" s="162"/>
      <c r="G12077" s="147"/>
      <c r="H12077" s="146"/>
      <c r="J12077" s="146"/>
      <c r="L12077" s="150"/>
      <c r="N12077" s="163"/>
      <c r="O12077" s="146"/>
      <c r="P12077" s="146"/>
      <c r="Q12077" s="146"/>
      <c r="R12077" s="34"/>
      <c r="S12077" s="35"/>
      <c r="T12077" s="147"/>
    </row>
    <row r="12078">
      <c r="A12078" s="147"/>
      <c r="B12078" s="64"/>
      <c r="C12078" s="147" t="s">
        <v>217</v>
      </c>
      <c r="E12078" s="161"/>
      <c r="F12078" s="162"/>
      <c r="G12078" s="147"/>
      <c r="H12078" s="146"/>
      <c r="J12078" s="146"/>
      <c r="L12078" s="150"/>
      <c r="N12078" s="163"/>
      <c r="O12078" s="146"/>
      <c r="P12078" s="146"/>
      <c r="Q12078" s="146"/>
      <c r="R12078" s="34"/>
      <c r="S12078" s="35"/>
      <c r="T12078" s="147"/>
    </row>
    <row r="12079">
      <c r="A12079" s="147"/>
      <c r="B12079" s="64"/>
      <c r="C12079" s="147" t="s">
        <v>217</v>
      </c>
      <c r="E12079" s="161"/>
      <c r="F12079" s="162"/>
      <c r="G12079" s="147"/>
      <c r="H12079" s="146"/>
      <c r="J12079" s="146"/>
      <c r="L12079" s="150"/>
      <c r="N12079" s="163"/>
      <c r="O12079" s="146"/>
      <c r="P12079" s="146"/>
      <c r="Q12079" s="146"/>
      <c r="R12079" s="34"/>
      <c r="S12079" s="35"/>
      <c r="T12079" s="147"/>
    </row>
    <row r="12080">
      <c r="A12080" s="147"/>
      <c r="B12080" s="64"/>
      <c r="C12080" s="147" t="s">
        <v>217</v>
      </c>
      <c r="E12080" s="161"/>
      <c r="F12080" s="162"/>
      <c r="G12080" s="147"/>
      <c r="H12080" s="146"/>
      <c r="J12080" s="146"/>
      <c r="L12080" s="150"/>
      <c r="N12080" s="163"/>
      <c r="O12080" s="146"/>
      <c r="P12080" s="146"/>
      <c r="Q12080" s="146"/>
      <c r="R12080" s="34"/>
      <c r="S12080" s="35"/>
      <c r="T12080" s="147"/>
    </row>
    <row r="12081">
      <c r="A12081" s="147"/>
      <c r="B12081" s="64"/>
      <c r="C12081" s="147" t="s">
        <v>217</v>
      </c>
      <c r="E12081" s="161"/>
      <c r="F12081" s="162"/>
      <c r="G12081" s="147"/>
      <c r="H12081" s="146"/>
      <c r="J12081" s="146"/>
      <c r="L12081" s="150"/>
      <c r="N12081" s="163"/>
      <c r="O12081" s="146"/>
      <c r="P12081" s="146"/>
      <c r="Q12081" s="146"/>
      <c r="R12081" s="34"/>
      <c r="S12081" s="35"/>
      <c r="T12081" s="147"/>
    </row>
    <row r="12082">
      <c r="A12082" s="147"/>
      <c r="B12082" s="64"/>
      <c r="C12082" s="147" t="s">
        <v>217</v>
      </c>
      <c r="E12082" s="161"/>
      <c r="F12082" s="162"/>
      <c r="G12082" s="147"/>
      <c r="H12082" s="146"/>
      <c r="J12082" s="146"/>
      <c r="L12082" s="150"/>
      <c r="N12082" s="163"/>
      <c r="O12082" s="146"/>
      <c r="P12082" s="146"/>
      <c r="Q12082" s="146"/>
      <c r="R12082" s="34"/>
      <c r="S12082" s="35"/>
      <c r="T12082" s="147"/>
    </row>
    <row r="12083">
      <c r="A12083" s="147"/>
      <c r="B12083" s="64"/>
      <c r="C12083" s="147" t="s">
        <v>217</v>
      </c>
      <c r="E12083" s="161"/>
      <c r="F12083" s="162"/>
      <c r="G12083" s="147"/>
      <c r="H12083" s="146"/>
      <c r="J12083" s="146"/>
      <c r="L12083" s="150"/>
      <c r="N12083" s="163"/>
      <c r="O12083" s="146"/>
      <c r="P12083" s="146"/>
      <c r="Q12083" s="146"/>
      <c r="R12083" s="34"/>
      <c r="S12083" s="35"/>
      <c r="T12083" s="147"/>
    </row>
    <row r="12084">
      <c r="A12084" s="147"/>
      <c r="B12084" s="64"/>
      <c r="C12084" s="147" t="s">
        <v>217</v>
      </c>
      <c r="E12084" s="161"/>
      <c r="F12084" s="162"/>
      <c r="G12084" s="147"/>
      <c r="H12084" s="146"/>
      <c r="J12084" s="146"/>
      <c r="L12084" s="150"/>
      <c r="N12084" s="163"/>
      <c r="O12084" s="146"/>
      <c r="P12084" s="146"/>
      <c r="Q12084" s="146"/>
      <c r="R12084" s="34"/>
      <c r="S12084" s="35"/>
      <c r="T12084" s="147"/>
    </row>
    <row r="12085">
      <c r="A12085" s="147"/>
      <c r="B12085" s="64"/>
      <c r="C12085" s="147" t="s">
        <v>217</v>
      </c>
      <c r="E12085" s="161"/>
      <c r="F12085" s="162"/>
      <c r="G12085" s="147"/>
      <c r="H12085" s="146"/>
      <c r="J12085" s="146"/>
      <c r="L12085" s="150"/>
      <c r="N12085" s="163"/>
      <c r="O12085" s="146"/>
      <c r="P12085" s="146"/>
      <c r="Q12085" s="146"/>
      <c r="R12085" s="34"/>
      <c r="S12085" s="35"/>
      <c r="T12085" s="147"/>
    </row>
    <row r="12086">
      <c r="A12086" s="147"/>
      <c r="B12086" s="64"/>
      <c r="C12086" s="147" t="s">
        <v>217</v>
      </c>
      <c r="E12086" s="161"/>
      <c r="F12086" s="162"/>
      <c r="G12086" s="147"/>
      <c r="H12086" s="146"/>
      <c r="J12086" s="146"/>
      <c r="L12086" s="150"/>
      <c r="N12086" s="163"/>
      <c r="O12086" s="146"/>
      <c r="P12086" s="146"/>
      <c r="Q12086" s="146"/>
      <c r="R12086" s="34"/>
      <c r="S12086" s="35"/>
      <c r="T12086" s="147"/>
    </row>
    <row r="12087">
      <c r="A12087" s="147"/>
      <c r="B12087" s="64"/>
      <c r="C12087" s="147" t="s">
        <v>217</v>
      </c>
      <c r="E12087" s="161"/>
      <c r="F12087" s="162"/>
      <c r="G12087" s="147"/>
      <c r="H12087" s="146"/>
      <c r="J12087" s="146"/>
      <c r="L12087" s="150"/>
      <c r="N12087" s="163"/>
      <c r="O12087" s="146"/>
      <c r="P12087" s="146"/>
      <c r="Q12087" s="146"/>
      <c r="R12087" s="34"/>
      <c r="S12087" s="35"/>
      <c r="T12087" s="147"/>
    </row>
    <row r="12088">
      <c r="A12088" s="147"/>
      <c r="B12088" s="64"/>
      <c r="C12088" s="147" t="s">
        <v>217</v>
      </c>
      <c r="E12088" s="161"/>
      <c r="F12088" s="162"/>
      <c r="G12088" s="147"/>
      <c r="H12088" s="146"/>
      <c r="J12088" s="146"/>
      <c r="L12088" s="150"/>
      <c r="N12088" s="163"/>
      <c r="O12088" s="146"/>
      <c r="P12088" s="146"/>
      <c r="Q12088" s="146"/>
      <c r="R12088" s="34"/>
      <c r="S12088" s="35"/>
      <c r="T12088" s="147"/>
    </row>
    <row r="12089">
      <c r="A12089" s="147"/>
      <c r="B12089" s="64"/>
      <c r="C12089" s="147" t="s">
        <v>217</v>
      </c>
      <c r="E12089" s="161"/>
      <c r="F12089" s="162"/>
      <c r="G12089" s="147"/>
      <c r="H12089" s="146"/>
      <c r="J12089" s="146"/>
      <c r="L12089" s="150"/>
      <c r="N12089" s="163"/>
      <c r="O12089" s="146"/>
      <c r="P12089" s="146"/>
      <c r="Q12089" s="146"/>
      <c r="R12089" s="34"/>
      <c r="S12089" s="35"/>
      <c r="T12089" s="147"/>
    </row>
    <row r="12090">
      <c r="A12090" s="147"/>
      <c r="B12090" s="64"/>
      <c r="C12090" s="147" t="s">
        <v>217</v>
      </c>
      <c r="E12090" s="161"/>
      <c r="F12090" s="162"/>
      <c r="G12090" s="147"/>
      <c r="H12090" s="146"/>
      <c r="J12090" s="146"/>
      <c r="L12090" s="150"/>
      <c r="N12090" s="163"/>
      <c r="O12090" s="146"/>
      <c r="P12090" s="146"/>
      <c r="Q12090" s="146"/>
      <c r="R12090" s="34"/>
      <c r="S12090" s="35"/>
      <c r="T12090" s="147"/>
    </row>
    <row r="12091">
      <c r="A12091" s="147"/>
      <c r="B12091" s="64"/>
      <c r="C12091" s="147" t="s">
        <v>217</v>
      </c>
      <c r="E12091" s="161"/>
      <c r="F12091" s="162"/>
      <c r="G12091" s="147"/>
      <c r="H12091" s="146"/>
      <c r="J12091" s="146"/>
      <c r="L12091" s="150"/>
      <c r="N12091" s="163"/>
      <c r="O12091" s="146"/>
      <c r="P12091" s="146"/>
      <c r="Q12091" s="146"/>
      <c r="R12091" s="34"/>
      <c r="S12091" s="35"/>
      <c r="T12091" s="147"/>
    </row>
    <row r="12092">
      <c r="A12092" s="147"/>
      <c r="B12092" s="64"/>
      <c r="C12092" s="147" t="s">
        <v>217</v>
      </c>
      <c r="E12092" s="161"/>
      <c r="F12092" s="162"/>
      <c r="G12092" s="147"/>
      <c r="H12092" s="146"/>
      <c r="J12092" s="146"/>
      <c r="L12092" s="150"/>
      <c r="N12092" s="163"/>
      <c r="O12092" s="146"/>
      <c r="P12092" s="146"/>
      <c r="Q12092" s="146"/>
      <c r="R12092" s="34"/>
      <c r="S12092" s="35"/>
      <c r="T12092" s="147"/>
    </row>
    <row r="12093">
      <c r="A12093" s="147"/>
      <c r="B12093" s="64"/>
      <c r="C12093" s="147" t="s">
        <v>217</v>
      </c>
      <c r="E12093" s="161"/>
      <c r="F12093" s="162"/>
      <c r="G12093" s="147"/>
      <c r="H12093" s="146"/>
      <c r="J12093" s="146"/>
      <c r="L12093" s="150"/>
      <c r="N12093" s="163"/>
      <c r="O12093" s="146"/>
      <c r="P12093" s="146"/>
      <c r="Q12093" s="146"/>
      <c r="R12093" s="34"/>
      <c r="S12093" s="35"/>
      <c r="T12093" s="147"/>
    </row>
    <row r="12094">
      <c r="A12094" s="147"/>
      <c r="B12094" s="64"/>
      <c r="C12094" s="147" t="s">
        <v>217</v>
      </c>
      <c r="E12094" s="161"/>
      <c r="F12094" s="162"/>
      <c r="G12094" s="147"/>
      <c r="H12094" s="146"/>
      <c r="J12094" s="146"/>
      <c r="L12094" s="150"/>
      <c r="N12094" s="163"/>
      <c r="O12094" s="146"/>
      <c r="P12094" s="146"/>
      <c r="Q12094" s="146"/>
      <c r="R12094" s="34"/>
      <c r="S12094" s="35"/>
      <c r="T12094" s="147"/>
    </row>
    <row r="12095">
      <c r="A12095" s="147"/>
      <c r="B12095" s="64"/>
      <c r="C12095" s="147" t="s">
        <v>217</v>
      </c>
      <c r="E12095" s="161"/>
      <c r="F12095" s="162"/>
      <c r="G12095" s="147"/>
      <c r="H12095" s="146"/>
      <c r="J12095" s="146"/>
      <c r="L12095" s="150"/>
      <c r="N12095" s="163"/>
      <c r="O12095" s="146"/>
      <c r="P12095" s="146"/>
      <c r="Q12095" s="146"/>
      <c r="R12095" s="34"/>
      <c r="S12095" s="35"/>
      <c r="T12095" s="147"/>
    </row>
    <row r="12096">
      <c r="A12096" s="147"/>
      <c r="B12096" s="64"/>
      <c r="C12096" s="147" t="s">
        <v>217</v>
      </c>
      <c r="E12096" s="161"/>
      <c r="F12096" s="162"/>
      <c r="G12096" s="147"/>
      <c r="H12096" s="146"/>
      <c r="J12096" s="146"/>
      <c r="L12096" s="150"/>
      <c r="N12096" s="163"/>
      <c r="O12096" s="146"/>
      <c r="P12096" s="146"/>
      <c r="Q12096" s="146"/>
      <c r="R12096" s="34"/>
      <c r="S12096" s="35"/>
      <c r="T12096" s="147"/>
    </row>
    <row r="12097">
      <c r="A12097" s="147"/>
      <c r="B12097" s="64"/>
      <c r="C12097" s="147" t="s">
        <v>217</v>
      </c>
      <c r="E12097" s="161"/>
      <c r="F12097" s="162"/>
      <c r="G12097" s="147"/>
      <c r="H12097" s="146"/>
      <c r="J12097" s="146"/>
      <c r="L12097" s="150"/>
      <c r="N12097" s="163"/>
      <c r="O12097" s="146"/>
      <c r="P12097" s="146"/>
      <c r="Q12097" s="146"/>
      <c r="R12097" s="34"/>
      <c r="S12097" s="35"/>
      <c r="T12097" s="147"/>
    </row>
    <row r="12098">
      <c r="A12098" s="147"/>
      <c r="B12098" s="64"/>
      <c r="C12098" s="147" t="s">
        <v>217</v>
      </c>
      <c r="E12098" s="161"/>
      <c r="F12098" s="162"/>
      <c r="G12098" s="147"/>
      <c r="H12098" s="146"/>
      <c r="J12098" s="146"/>
      <c r="L12098" s="150"/>
      <c r="N12098" s="163"/>
      <c r="O12098" s="146"/>
      <c r="P12098" s="146"/>
      <c r="Q12098" s="146"/>
      <c r="R12098" s="34"/>
      <c r="S12098" s="35"/>
      <c r="T12098" s="147"/>
    </row>
    <row r="12099">
      <c r="A12099" s="147"/>
      <c r="B12099" s="64"/>
      <c r="C12099" s="147" t="s">
        <v>217</v>
      </c>
      <c r="E12099" s="161"/>
      <c r="F12099" s="162"/>
      <c r="G12099" s="147"/>
      <c r="H12099" s="146"/>
      <c r="J12099" s="146"/>
      <c r="L12099" s="150"/>
      <c r="N12099" s="163"/>
      <c r="O12099" s="146"/>
      <c r="P12099" s="146"/>
      <c r="Q12099" s="146"/>
      <c r="R12099" s="34"/>
      <c r="S12099" s="35"/>
      <c r="T12099" s="147"/>
    </row>
    <row r="12100">
      <c r="A12100" s="147"/>
      <c r="B12100" s="64"/>
      <c r="C12100" s="147" t="s">
        <v>217</v>
      </c>
      <c r="E12100" s="161"/>
      <c r="F12100" s="162"/>
      <c r="G12100" s="147"/>
      <c r="H12100" s="146"/>
      <c r="J12100" s="146"/>
      <c r="L12100" s="150"/>
      <c r="N12100" s="163"/>
      <c r="O12100" s="146"/>
      <c r="P12100" s="146"/>
      <c r="Q12100" s="146"/>
      <c r="R12100" s="34"/>
      <c r="S12100" s="35"/>
      <c r="T12100" s="147"/>
    </row>
    <row r="12101">
      <c r="A12101" s="147"/>
      <c r="B12101" s="64"/>
      <c r="C12101" s="147" t="s">
        <v>217</v>
      </c>
      <c r="E12101" s="161"/>
      <c r="F12101" s="162"/>
      <c r="G12101" s="147"/>
      <c r="H12101" s="146"/>
      <c r="J12101" s="146"/>
      <c r="L12101" s="150"/>
      <c r="N12101" s="163"/>
      <c r="O12101" s="146"/>
      <c r="P12101" s="146"/>
      <c r="Q12101" s="146"/>
      <c r="R12101" s="34"/>
      <c r="S12101" s="35"/>
      <c r="T12101" s="147"/>
    </row>
    <row r="12102">
      <c r="A12102" s="147"/>
      <c r="B12102" s="64"/>
      <c r="C12102" s="147" t="s">
        <v>217</v>
      </c>
      <c r="E12102" s="161"/>
      <c r="F12102" s="162"/>
      <c r="G12102" s="147"/>
      <c r="H12102" s="146"/>
      <c r="J12102" s="146"/>
      <c r="L12102" s="150"/>
      <c r="N12102" s="163"/>
      <c r="O12102" s="146"/>
      <c r="P12102" s="146"/>
      <c r="Q12102" s="146"/>
      <c r="R12102" s="34"/>
      <c r="S12102" s="35"/>
      <c r="T12102" s="147"/>
    </row>
    <row r="12103">
      <c r="A12103" s="147"/>
      <c r="B12103" s="64"/>
      <c r="C12103" s="147" t="s">
        <v>217</v>
      </c>
      <c r="E12103" s="161"/>
      <c r="F12103" s="162"/>
      <c r="G12103" s="147"/>
      <c r="H12103" s="146"/>
      <c r="J12103" s="146"/>
      <c r="L12103" s="150"/>
      <c r="N12103" s="163"/>
      <c r="O12103" s="146"/>
      <c r="P12103" s="146"/>
      <c r="Q12103" s="146"/>
      <c r="R12103" s="34"/>
      <c r="S12103" s="35"/>
      <c r="T12103" s="147"/>
    </row>
    <row r="12104">
      <c r="A12104" s="147"/>
      <c r="B12104" s="64"/>
      <c r="C12104" s="147" t="s">
        <v>217</v>
      </c>
      <c r="E12104" s="161"/>
      <c r="F12104" s="162"/>
      <c r="G12104" s="147"/>
      <c r="H12104" s="146"/>
      <c r="J12104" s="146"/>
      <c r="L12104" s="150"/>
      <c r="N12104" s="163"/>
      <c r="O12104" s="146"/>
      <c r="P12104" s="146"/>
      <c r="Q12104" s="146"/>
      <c r="R12104" s="34"/>
      <c r="S12104" s="35"/>
      <c r="T12104" s="147"/>
    </row>
    <row r="12105">
      <c r="A12105" s="147"/>
      <c r="B12105" s="64"/>
      <c r="C12105" s="147" t="s">
        <v>217</v>
      </c>
      <c r="E12105" s="161"/>
      <c r="F12105" s="162"/>
      <c r="G12105" s="147"/>
      <c r="H12105" s="146"/>
      <c r="J12105" s="146"/>
      <c r="L12105" s="150"/>
      <c r="N12105" s="163"/>
      <c r="O12105" s="146"/>
      <c r="P12105" s="146"/>
      <c r="Q12105" s="146"/>
      <c r="R12105" s="34"/>
      <c r="S12105" s="35"/>
      <c r="T12105" s="147"/>
    </row>
    <row r="12106">
      <c r="A12106" s="147"/>
      <c r="B12106" s="64"/>
      <c r="C12106" s="147" t="s">
        <v>217</v>
      </c>
      <c r="E12106" s="161"/>
      <c r="F12106" s="162"/>
      <c r="G12106" s="147"/>
      <c r="H12106" s="146"/>
      <c r="J12106" s="146"/>
      <c r="L12106" s="150"/>
      <c r="N12106" s="163"/>
      <c r="O12106" s="146"/>
      <c r="P12106" s="146"/>
      <c r="Q12106" s="146"/>
      <c r="R12106" s="34"/>
      <c r="S12106" s="35"/>
      <c r="T12106" s="147"/>
    </row>
    <row r="12107">
      <c r="A12107" s="147"/>
      <c r="B12107" s="64"/>
      <c r="C12107" s="147" t="s">
        <v>217</v>
      </c>
      <c r="E12107" s="161"/>
      <c r="F12107" s="162"/>
      <c r="G12107" s="147"/>
      <c r="H12107" s="146"/>
      <c r="J12107" s="146"/>
      <c r="L12107" s="150"/>
      <c r="N12107" s="163"/>
      <c r="O12107" s="146"/>
      <c r="P12107" s="146"/>
      <c r="Q12107" s="146"/>
      <c r="R12107" s="34"/>
      <c r="S12107" s="35"/>
      <c r="T12107" s="147"/>
    </row>
    <row r="12108">
      <c r="A12108" s="147"/>
      <c r="B12108" s="64"/>
      <c r="C12108" s="147" t="s">
        <v>217</v>
      </c>
      <c r="E12108" s="161"/>
      <c r="F12108" s="162"/>
      <c r="G12108" s="147"/>
      <c r="H12108" s="146"/>
      <c r="J12108" s="146"/>
      <c r="L12108" s="150"/>
      <c r="N12108" s="163"/>
      <c r="O12108" s="146"/>
      <c r="P12108" s="146"/>
      <c r="Q12108" s="146"/>
      <c r="R12108" s="34"/>
      <c r="S12108" s="35"/>
      <c r="T12108" s="147"/>
    </row>
    <row r="12109">
      <c r="A12109" s="147"/>
      <c r="B12109" s="64"/>
      <c r="C12109" s="147" t="s">
        <v>217</v>
      </c>
      <c r="E12109" s="161"/>
      <c r="F12109" s="162"/>
      <c r="G12109" s="147"/>
      <c r="H12109" s="146"/>
      <c r="J12109" s="146"/>
      <c r="L12109" s="150"/>
      <c r="N12109" s="163"/>
      <c r="O12109" s="146"/>
      <c r="P12109" s="146"/>
      <c r="Q12109" s="146"/>
      <c r="R12109" s="34"/>
      <c r="S12109" s="35"/>
      <c r="T12109" s="147"/>
    </row>
    <row r="12110">
      <c r="A12110" s="147"/>
      <c r="B12110" s="64"/>
      <c r="C12110" s="147" t="s">
        <v>217</v>
      </c>
      <c r="E12110" s="161"/>
      <c r="F12110" s="162"/>
      <c r="G12110" s="147"/>
      <c r="H12110" s="146"/>
      <c r="J12110" s="146"/>
      <c r="L12110" s="150"/>
      <c r="N12110" s="163"/>
      <c r="O12110" s="146"/>
      <c r="P12110" s="146"/>
      <c r="Q12110" s="146"/>
      <c r="R12110" s="34"/>
      <c r="S12110" s="35"/>
      <c r="T12110" s="147"/>
    </row>
    <row r="12111">
      <c r="A12111" s="147"/>
      <c r="B12111" s="64"/>
      <c r="C12111" s="147" t="s">
        <v>217</v>
      </c>
      <c r="E12111" s="161"/>
      <c r="F12111" s="162"/>
      <c r="G12111" s="147"/>
      <c r="H12111" s="146"/>
      <c r="J12111" s="146"/>
      <c r="L12111" s="150"/>
      <c r="N12111" s="163"/>
      <c r="O12111" s="146"/>
      <c r="P12111" s="146"/>
      <c r="Q12111" s="146"/>
      <c r="R12111" s="34"/>
      <c r="S12111" s="35"/>
      <c r="T12111" s="147"/>
    </row>
    <row r="12112">
      <c r="A12112" s="147"/>
      <c r="B12112" s="64"/>
      <c r="C12112" s="147" t="s">
        <v>217</v>
      </c>
      <c r="E12112" s="161"/>
      <c r="F12112" s="162"/>
      <c r="G12112" s="147"/>
      <c r="H12112" s="146"/>
      <c r="J12112" s="146"/>
      <c r="L12112" s="150"/>
      <c r="N12112" s="163"/>
      <c r="O12112" s="146"/>
      <c r="P12112" s="146"/>
      <c r="Q12112" s="146"/>
      <c r="R12112" s="34"/>
      <c r="S12112" s="35"/>
      <c r="T12112" s="147"/>
    </row>
    <row r="12113">
      <c r="A12113" s="147"/>
      <c r="B12113" s="64"/>
      <c r="C12113" s="147" t="s">
        <v>217</v>
      </c>
      <c r="E12113" s="161"/>
      <c r="F12113" s="162"/>
      <c r="G12113" s="147"/>
      <c r="H12113" s="146"/>
      <c r="J12113" s="146"/>
      <c r="L12113" s="150"/>
      <c r="N12113" s="163"/>
      <c r="O12113" s="146"/>
      <c r="P12113" s="146"/>
      <c r="Q12113" s="146"/>
      <c r="R12113" s="34"/>
      <c r="S12113" s="35"/>
      <c r="T12113" s="147"/>
    </row>
    <row r="12114">
      <c r="A12114" s="147"/>
      <c r="B12114" s="64"/>
      <c r="C12114" s="147" t="s">
        <v>217</v>
      </c>
      <c r="E12114" s="161"/>
      <c r="F12114" s="162"/>
      <c r="G12114" s="147"/>
      <c r="H12114" s="146"/>
      <c r="J12114" s="146"/>
      <c r="L12114" s="150"/>
      <c r="N12114" s="163"/>
      <c r="O12114" s="146"/>
      <c r="P12114" s="146"/>
      <c r="Q12114" s="146"/>
      <c r="R12114" s="34"/>
      <c r="S12114" s="35"/>
      <c r="T12114" s="147"/>
    </row>
    <row r="12115">
      <c r="A12115" s="147"/>
      <c r="B12115" s="64"/>
      <c r="C12115" s="147" t="s">
        <v>217</v>
      </c>
      <c r="E12115" s="161"/>
      <c r="F12115" s="162"/>
      <c r="G12115" s="147"/>
      <c r="H12115" s="146"/>
      <c r="J12115" s="146"/>
      <c r="L12115" s="150"/>
      <c r="N12115" s="163"/>
      <c r="O12115" s="146"/>
      <c r="P12115" s="146"/>
      <c r="Q12115" s="146"/>
      <c r="R12115" s="34"/>
      <c r="S12115" s="35"/>
      <c r="T12115" s="147"/>
    </row>
    <row r="12116">
      <c r="A12116" s="147"/>
      <c r="B12116" s="64"/>
      <c r="C12116" s="147" t="s">
        <v>217</v>
      </c>
      <c r="E12116" s="161"/>
      <c r="F12116" s="162"/>
      <c r="G12116" s="147"/>
      <c r="H12116" s="146"/>
      <c r="J12116" s="146"/>
      <c r="L12116" s="150"/>
      <c r="N12116" s="163"/>
      <c r="O12116" s="146"/>
      <c r="P12116" s="146"/>
      <c r="Q12116" s="146"/>
      <c r="R12116" s="34"/>
      <c r="S12116" s="35"/>
      <c r="T12116" s="147"/>
    </row>
    <row r="12117">
      <c r="A12117" s="147"/>
      <c r="B12117" s="64"/>
      <c r="C12117" s="147" t="s">
        <v>217</v>
      </c>
      <c r="E12117" s="161"/>
      <c r="F12117" s="162"/>
      <c r="G12117" s="147"/>
      <c r="H12117" s="146"/>
      <c r="J12117" s="146"/>
      <c r="L12117" s="150"/>
      <c r="N12117" s="163"/>
      <c r="O12117" s="146"/>
      <c r="P12117" s="146"/>
      <c r="Q12117" s="146"/>
      <c r="R12117" s="34"/>
      <c r="S12117" s="35"/>
      <c r="T12117" s="147"/>
    </row>
    <row r="12118">
      <c r="A12118" s="147"/>
      <c r="B12118" s="64"/>
      <c r="C12118" s="147" t="s">
        <v>217</v>
      </c>
      <c r="E12118" s="161"/>
      <c r="F12118" s="162"/>
      <c r="G12118" s="147"/>
      <c r="H12118" s="146"/>
      <c r="J12118" s="146"/>
      <c r="L12118" s="150"/>
      <c r="N12118" s="163"/>
      <c r="O12118" s="146"/>
      <c r="P12118" s="146"/>
      <c r="Q12118" s="146"/>
      <c r="R12118" s="34"/>
      <c r="S12118" s="35"/>
      <c r="T12118" s="147"/>
    </row>
    <row r="12119">
      <c r="A12119" s="147"/>
      <c r="B12119" s="64"/>
      <c r="C12119" s="147" t="s">
        <v>217</v>
      </c>
      <c r="E12119" s="161"/>
      <c r="F12119" s="162"/>
      <c r="G12119" s="147"/>
      <c r="H12119" s="146"/>
      <c r="J12119" s="146"/>
      <c r="L12119" s="150"/>
      <c r="N12119" s="163"/>
      <c r="O12119" s="146"/>
      <c r="P12119" s="146"/>
      <c r="Q12119" s="146"/>
      <c r="R12119" s="34"/>
      <c r="S12119" s="35"/>
      <c r="T12119" s="147"/>
    </row>
    <row r="12120">
      <c r="A12120" s="147"/>
      <c r="B12120" s="64"/>
      <c r="C12120" s="147" t="s">
        <v>217</v>
      </c>
      <c r="E12120" s="161"/>
      <c r="F12120" s="162"/>
      <c r="G12120" s="147"/>
      <c r="H12120" s="146"/>
      <c r="J12120" s="146"/>
      <c r="L12120" s="150"/>
      <c r="N12120" s="163"/>
      <c r="O12120" s="146"/>
      <c r="P12120" s="146"/>
      <c r="Q12120" s="146"/>
      <c r="R12120" s="34"/>
      <c r="S12120" s="35"/>
      <c r="T12120" s="147"/>
    </row>
    <row r="12121">
      <c r="A12121" s="147"/>
      <c r="B12121" s="64"/>
      <c r="C12121" s="147" t="s">
        <v>217</v>
      </c>
      <c r="E12121" s="161"/>
      <c r="F12121" s="162"/>
      <c r="G12121" s="147"/>
      <c r="H12121" s="146"/>
      <c r="J12121" s="146"/>
      <c r="L12121" s="150"/>
      <c r="N12121" s="163"/>
      <c r="O12121" s="146"/>
      <c r="P12121" s="146"/>
      <c r="Q12121" s="146"/>
      <c r="R12121" s="34"/>
      <c r="S12121" s="35"/>
      <c r="T12121" s="147"/>
    </row>
    <row r="12122">
      <c r="A12122" s="147"/>
      <c r="B12122" s="64"/>
      <c r="C12122" s="147" t="s">
        <v>217</v>
      </c>
      <c r="E12122" s="161"/>
      <c r="F12122" s="162"/>
      <c r="G12122" s="147"/>
      <c r="H12122" s="146"/>
      <c r="J12122" s="146"/>
      <c r="L12122" s="150"/>
      <c r="N12122" s="163"/>
      <c r="O12122" s="146"/>
      <c r="P12122" s="146"/>
      <c r="Q12122" s="146"/>
      <c r="R12122" s="34"/>
      <c r="S12122" s="35"/>
      <c r="T12122" s="147"/>
    </row>
    <row r="12123">
      <c r="A12123" s="147"/>
      <c r="B12123" s="64"/>
      <c r="C12123" s="147" t="s">
        <v>217</v>
      </c>
      <c r="E12123" s="161"/>
      <c r="F12123" s="162"/>
      <c r="G12123" s="147"/>
      <c r="H12123" s="146"/>
      <c r="J12123" s="146"/>
      <c r="L12123" s="150"/>
      <c r="N12123" s="163"/>
      <c r="O12123" s="146"/>
      <c r="P12123" s="146"/>
      <c r="Q12123" s="146"/>
      <c r="R12123" s="34"/>
      <c r="S12123" s="35"/>
      <c r="T12123" s="147"/>
    </row>
    <row r="12124">
      <c r="A12124" s="147"/>
      <c r="B12124" s="64"/>
      <c r="C12124" s="147" t="s">
        <v>217</v>
      </c>
      <c r="E12124" s="161"/>
      <c r="F12124" s="162"/>
      <c r="G12124" s="147"/>
      <c r="H12124" s="146"/>
      <c r="J12124" s="146"/>
      <c r="L12124" s="150"/>
      <c r="N12124" s="163"/>
      <c r="O12124" s="146"/>
      <c r="P12124" s="146"/>
      <c r="Q12124" s="146"/>
      <c r="R12124" s="34"/>
      <c r="S12124" s="35"/>
      <c r="T12124" s="147"/>
    </row>
    <row r="12125">
      <c r="A12125" s="147"/>
      <c r="B12125" s="64"/>
      <c r="C12125" s="147" t="s">
        <v>217</v>
      </c>
      <c r="E12125" s="161"/>
      <c r="F12125" s="162"/>
      <c r="G12125" s="147"/>
      <c r="H12125" s="146"/>
      <c r="J12125" s="146"/>
      <c r="L12125" s="150"/>
      <c r="N12125" s="163"/>
      <c r="O12125" s="146"/>
      <c r="P12125" s="146"/>
      <c r="Q12125" s="146"/>
      <c r="R12125" s="34"/>
      <c r="S12125" s="35"/>
      <c r="T12125" s="147"/>
    </row>
    <row r="12126">
      <c r="A12126" s="147"/>
      <c r="B12126" s="64"/>
      <c r="C12126" s="147" t="s">
        <v>217</v>
      </c>
      <c r="E12126" s="161"/>
      <c r="F12126" s="162"/>
      <c r="G12126" s="147"/>
      <c r="H12126" s="146"/>
      <c r="J12126" s="146"/>
      <c r="L12126" s="150"/>
      <c r="N12126" s="163"/>
      <c r="O12126" s="146"/>
      <c r="P12126" s="146"/>
      <c r="Q12126" s="146"/>
      <c r="R12126" s="34"/>
      <c r="S12126" s="35"/>
      <c r="T12126" s="147"/>
    </row>
    <row r="12127">
      <c r="A12127" s="147"/>
      <c r="B12127" s="64"/>
      <c r="C12127" s="147" t="s">
        <v>217</v>
      </c>
      <c r="E12127" s="161"/>
      <c r="F12127" s="162"/>
      <c r="G12127" s="147"/>
      <c r="H12127" s="146"/>
      <c r="J12127" s="146"/>
      <c r="L12127" s="150"/>
      <c r="N12127" s="163"/>
      <c r="O12127" s="146"/>
      <c r="P12127" s="146"/>
      <c r="Q12127" s="146"/>
      <c r="R12127" s="34"/>
      <c r="S12127" s="35"/>
      <c r="T12127" s="147"/>
    </row>
    <row r="12128">
      <c r="A12128" s="147"/>
      <c r="B12128" s="64"/>
      <c r="C12128" s="147" t="s">
        <v>217</v>
      </c>
      <c r="E12128" s="161"/>
      <c r="F12128" s="162"/>
      <c r="G12128" s="147"/>
      <c r="H12128" s="146"/>
      <c r="J12128" s="146"/>
      <c r="L12128" s="150"/>
      <c r="N12128" s="163"/>
      <c r="O12128" s="146"/>
      <c r="P12128" s="146"/>
      <c r="Q12128" s="146"/>
      <c r="R12128" s="34"/>
      <c r="S12128" s="35"/>
      <c r="T12128" s="147"/>
    </row>
    <row r="12129">
      <c r="A12129" s="147"/>
      <c r="B12129" s="64"/>
      <c r="C12129" s="147" t="s">
        <v>217</v>
      </c>
      <c r="E12129" s="161"/>
      <c r="F12129" s="162"/>
      <c r="G12129" s="147"/>
      <c r="H12129" s="146"/>
      <c r="J12129" s="146"/>
      <c r="L12129" s="150"/>
      <c r="N12129" s="163"/>
      <c r="O12129" s="146"/>
      <c r="P12129" s="146"/>
      <c r="Q12129" s="146"/>
      <c r="R12129" s="34"/>
      <c r="S12129" s="35"/>
      <c r="T12129" s="147"/>
    </row>
    <row r="12130">
      <c r="A12130" s="147"/>
      <c r="B12130" s="64"/>
      <c r="C12130" s="147" t="s">
        <v>217</v>
      </c>
      <c r="E12130" s="161"/>
      <c r="F12130" s="162"/>
      <c r="G12130" s="147"/>
      <c r="H12130" s="146"/>
      <c r="J12130" s="146"/>
      <c r="L12130" s="150"/>
      <c r="N12130" s="163"/>
      <c r="O12130" s="146"/>
      <c r="P12130" s="146"/>
      <c r="Q12130" s="146"/>
      <c r="R12130" s="34"/>
      <c r="S12130" s="35"/>
      <c r="T12130" s="147"/>
    </row>
    <row r="12131">
      <c r="A12131" s="147"/>
      <c r="B12131" s="64"/>
      <c r="C12131" s="147" t="s">
        <v>217</v>
      </c>
      <c r="E12131" s="161"/>
      <c r="F12131" s="162"/>
      <c r="G12131" s="147"/>
      <c r="H12131" s="146"/>
      <c r="J12131" s="146"/>
      <c r="L12131" s="150"/>
      <c r="N12131" s="163"/>
      <c r="O12131" s="146"/>
      <c r="P12131" s="146"/>
      <c r="Q12131" s="146"/>
      <c r="R12131" s="34"/>
      <c r="S12131" s="35"/>
      <c r="T12131" s="147"/>
    </row>
    <row r="12132">
      <c r="A12132" s="147"/>
      <c r="B12132" s="64"/>
      <c r="C12132" s="147" t="s">
        <v>217</v>
      </c>
      <c r="E12132" s="161"/>
      <c r="F12132" s="162"/>
      <c r="G12132" s="147"/>
      <c r="H12132" s="146"/>
      <c r="J12132" s="146"/>
      <c r="L12132" s="150"/>
      <c r="N12132" s="163"/>
      <c r="O12132" s="146"/>
      <c r="P12132" s="146"/>
      <c r="Q12132" s="146"/>
      <c r="R12132" s="34"/>
      <c r="S12132" s="35"/>
      <c r="T12132" s="147"/>
    </row>
    <row r="12133">
      <c r="A12133" s="147"/>
      <c r="B12133" s="64"/>
      <c r="C12133" s="147" t="s">
        <v>217</v>
      </c>
      <c r="E12133" s="161"/>
      <c r="F12133" s="162"/>
      <c r="G12133" s="147"/>
      <c r="H12133" s="146"/>
      <c r="J12133" s="146"/>
      <c r="L12133" s="150"/>
      <c r="N12133" s="163"/>
      <c r="O12133" s="146"/>
      <c r="P12133" s="146"/>
      <c r="Q12133" s="146"/>
      <c r="R12133" s="34"/>
      <c r="S12133" s="35"/>
      <c r="T12133" s="147"/>
    </row>
    <row r="12134">
      <c r="A12134" s="147"/>
      <c r="B12134" s="64"/>
      <c r="C12134" s="147" t="s">
        <v>217</v>
      </c>
      <c r="E12134" s="161"/>
      <c r="F12134" s="162"/>
      <c r="G12134" s="147"/>
      <c r="H12134" s="146"/>
      <c r="J12134" s="146"/>
      <c r="L12134" s="150"/>
      <c r="N12134" s="163"/>
      <c r="O12134" s="146"/>
      <c r="P12134" s="146"/>
      <c r="Q12134" s="146"/>
      <c r="R12134" s="34"/>
      <c r="S12134" s="35"/>
      <c r="T12134" s="147"/>
    </row>
    <row r="12135">
      <c r="A12135" s="147"/>
      <c r="B12135" s="64"/>
      <c r="C12135" s="147" t="s">
        <v>217</v>
      </c>
      <c r="E12135" s="161"/>
      <c r="F12135" s="162"/>
      <c r="G12135" s="147"/>
      <c r="H12135" s="146"/>
      <c r="J12135" s="146"/>
      <c r="L12135" s="150"/>
      <c r="N12135" s="163"/>
      <c r="O12135" s="146"/>
      <c r="P12135" s="146"/>
      <c r="Q12135" s="146"/>
      <c r="R12135" s="34"/>
      <c r="S12135" s="35"/>
      <c r="T12135" s="147"/>
    </row>
    <row r="12136">
      <c r="A12136" s="147"/>
      <c r="B12136" s="64"/>
      <c r="C12136" s="147" t="s">
        <v>217</v>
      </c>
      <c r="E12136" s="161"/>
      <c r="F12136" s="162"/>
      <c r="G12136" s="147"/>
      <c r="H12136" s="146"/>
      <c r="J12136" s="146"/>
      <c r="L12136" s="150"/>
      <c r="N12136" s="163"/>
      <c r="O12136" s="146"/>
      <c r="P12136" s="146"/>
      <c r="Q12136" s="146"/>
      <c r="R12136" s="34"/>
      <c r="S12136" s="35"/>
      <c r="T12136" s="147"/>
    </row>
    <row r="12137">
      <c r="A12137" s="147"/>
      <c r="B12137" s="64"/>
      <c r="C12137" s="147" t="s">
        <v>217</v>
      </c>
      <c r="E12137" s="161"/>
      <c r="F12137" s="162"/>
      <c r="G12137" s="147"/>
      <c r="H12137" s="146"/>
      <c r="J12137" s="146"/>
      <c r="L12137" s="150"/>
      <c r="N12137" s="163"/>
      <c r="O12137" s="146"/>
      <c r="P12137" s="146"/>
      <c r="Q12137" s="146"/>
      <c r="R12137" s="34"/>
      <c r="S12137" s="35"/>
      <c r="T12137" s="147"/>
    </row>
    <row r="12138">
      <c r="A12138" s="147"/>
      <c r="B12138" s="64"/>
      <c r="C12138" s="147" t="s">
        <v>217</v>
      </c>
      <c r="E12138" s="161"/>
      <c r="F12138" s="162"/>
      <c r="G12138" s="147"/>
      <c r="H12138" s="146"/>
      <c r="J12138" s="146"/>
      <c r="L12138" s="150"/>
      <c r="N12138" s="163"/>
      <c r="O12138" s="146"/>
      <c r="P12138" s="146"/>
      <c r="Q12138" s="146"/>
      <c r="R12138" s="34"/>
      <c r="S12138" s="35"/>
      <c r="T12138" s="147"/>
    </row>
    <row r="12139">
      <c r="A12139" s="147"/>
      <c r="B12139" s="64"/>
      <c r="C12139" s="147" t="s">
        <v>217</v>
      </c>
      <c r="E12139" s="161"/>
      <c r="F12139" s="162"/>
      <c r="G12139" s="147"/>
      <c r="H12139" s="146"/>
      <c r="J12139" s="146"/>
      <c r="L12139" s="150"/>
      <c r="N12139" s="163"/>
      <c r="O12139" s="146"/>
      <c r="P12139" s="146"/>
      <c r="Q12139" s="146"/>
      <c r="R12139" s="34"/>
      <c r="S12139" s="35"/>
      <c r="T12139" s="147"/>
    </row>
    <row r="12140">
      <c r="A12140" s="147"/>
      <c r="B12140" s="64"/>
      <c r="C12140" s="147" t="s">
        <v>217</v>
      </c>
      <c r="E12140" s="161"/>
      <c r="F12140" s="162"/>
      <c r="G12140" s="147"/>
      <c r="H12140" s="146"/>
      <c r="J12140" s="146"/>
      <c r="L12140" s="150"/>
      <c r="N12140" s="163"/>
      <c r="O12140" s="146"/>
      <c r="P12140" s="146"/>
      <c r="Q12140" s="146"/>
      <c r="R12140" s="34"/>
      <c r="S12140" s="35"/>
      <c r="T12140" s="147"/>
    </row>
    <row r="12141">
      <c r="A12141" s="147"/>
      <c r="B12141" s="64"/>
      <c r="C12141" s="147" t="s">
        <v>217</v>
      </c>
      <c r="E12141" s="161"/>
      <c r="F12141" s="162"/>
      <c r="G12141" s="147"/>
      <c r="H12141" s="146"/>
      <c r="J12141" s="146"/>
      <c r="L12141" s="150"/>
      <c r="N12141" s="163"/>
      <c r="O12141" s="146"/>
      <c r="P12141" s="146"/>
      <c r="Q12141" s="146"/>
      <c r="R12141" s="34"/>
      <c r="S12141" s="35"/>
      <c r="T12141" s="147"/>
    </row>
    <row r="12142">
      <c r="A12142" s="147"/>
      <c r="B12142" s="64"/>
      <c r="C12142" s="147" t="s">
        <v>217</v>
      </c>
      <c r="E12142" s="161"/>
      <c r="F12142" s="162"/>
      <c r="G12142" s="147"/>
      <c r="H12142" s="146"/>
      <c r="J12142" s="146"/>
      <c r="L12142" s="150"/>
      <c r="N12142" s="163"/>
      <c r="O12142" s="146"/>
      <c r="P12142" s="146"/>
      <c r="Q12142" s="146"/>
      <c r="R12142" s="34"/>
      <c r="S12142" s="35"/>
      <c r="T12142" s="147"/>
    </row>
    <row r="12143">
      <c r="A12143" s="147"/>
      <c r="B12143" s="64"/>
      <c r="C12143" s="147" t="s">
        <v>217</v>
      </c>
      <c r="E12143" s="161"/>
      <c r="F12143" s="162"/>
      <c r="G12143" s="147"/>
      <c r="H12143" s="146"/>
      <c r="J12143" s="146"/>
      <c r="L12143" s="150"/>
      <c r="N12143" s="163"/>
      <c r="O12143" s="146"/>
      <c r="P12143" s="146"/>
      <c r="Q12143" s="146"/>
      <c r="R12143" s="34"/>
      <c r="S12143" s="35"/>
      <c r="T12143" s="147"/>
    </row>
    <row r="12144">
      <c r="A12144" s="147"/>
      <c r="B12144" s="64"/>
      <c r="C12144" s="147" t="s">
        <v>217</v>
      </c>
      <c r="E12144" s="161"/>
      <c r="F12144" s="162"/>
      <c r="G12144" s="147"/>
      <c r="H12144" s="146"/>
      <c r="J12144" s="146"/>
      <c r="L12144" s="150"/>
      <c r="N12144" s="163"/>
      <c r="O12144" s="146"/>
      <c r="P12144" s="146"/>
      <c r="Q12144" s="146"/>
      <c r="R12144" s="34"/>
      <c r="S12144" s="35"/>
      <c r="T12144" s="147"/>
    </row>
    <row r="12145">
      <c r="A12145" s="147"/>
      <c r="B12145" s="64"/>
      <c r="C12145" s="147" t="s">
        <v>217</v>
      </c>
      <c r="E12145" s="161"/>
      <c r="F12145" s="162"/>
      <c r="G12145" s="147"/>
      <c r="H12145" s="146"/>
      <c r="J12145" s="146"/>
      <c r="L12145" s="150"/>
      <c r="N12145" s="163"/>
      <c r="O12145" s="146"/>
      <c r="P12145" s="146"/>
      <c r="Q12145" s="146"/>
      <c r="R12145" s="34"/>
      <c r="S12145" s="35"/>
      <c r="T12145" s="147"/>
    </row>
    <row r="12146">
      <c r="A12146" s="147"/>
      <c r="B12146" s="64"/>
      <c r="C12146" s="147" t="s">
        <v>217</v>
      </c>
      <c r="E12146" s="161"/>
      <c r="F12146" s="162"/>
      <c r="G12146" s="147"/>
      <c r="H12146" s="146"/>
      <c r="J12146" s="146"/>
      <c r="L12146" s="150"/>
      <c r="N12146" s="163"/>
      <c r="O12146" s="146"/>
      <c r="P12146" s="146"/>
      <c r="Q12146" s="146"/>
      <c r="R12146" s="34"/>
      <c r="S12146" s="35"/>
      <c r="T12146" s="147"/>
    </row>
    <row r="12147">
      <c r="A12147" s="147"/>
      <c r="B12147" s="64"/>
      <c r="C12147" s="147" t="s">
        <v>217</v>
      </c>
      <c r="E12147" s="161"/>
      <c r="F12147" s="162"/>
      <c r="G12147" s="147"/>
      <c r="H12147" s="146"/>
      <c r="J12147" s="146"/>
      <c r="L12147" s="150"/>
      <c r="N12147" s="163"/>
      <c r="O12147" s="146"/>
      <c r="P12147" s="146"/>
      <c r="Q12147" s="146"/>
      <c r="R12147" s="34"/>
      <c r="S12147" s="35"/>
      <c r="T12147" s="147"/>
    </row>
    <row r="12148">
      <c r="A12148" s="147"/>
      <c r="B12148" s="64"/>
      <c r="C12148" s="147" t="s">
        <v>217</v>
      </c>
      <c r="E12148" s="161"/>
      <c r="F12148" s="162"/>
      <c r="G12148" s="147"/>
      <c r="H12148" s="146"/>
      <c r="J12148" s="146"/>
      <c r="L12148" s="150"/>
      <c r="N12148" s="163"/>
      <c r="O12148" s="146"/>
      <c r="P12148" s="146"/>
      <c r="Q12148" s="146"/>
      <c r="R12148" s="34"/>
      <c r="S12148" s="35"/>
      <c r="T12148" s="147"/>
    </row>
    <row r="12149">
      <c r="A12149" s="147"/>
      <c r="B12149" s="64"/>
      <c r="C12149" s="147" t="s">
        <v>217</v>
      </c>
      <c r="E12149" s="161"/>
      <c r="F12149" s="162"/>
      <c r="G12149" s="147"/>
      <c r="H12149" s="146"/>
      <c r="J12149" s="146"/>
      <c r="L12149" s="150"/>
      <c r="N12149" s="163"/>
      <c r="O12149" s="146"/>
      <c r="P12149" s="146"/>
      <c r="Q12149" s="146"/>
      <c r="R12149" s="34"/>
      <c r="S12149" s="35"/>
      <c r="T12149" s="147"/>
    </row>
    <row r="12150">
      <c r="A12150" s="147"/>
      <c r="B12150" s="64"/>
      <c r="C12150" s="147" t="s">
        <v>217</v>
      </c>
      <c r="E12150" s="161"/>
      <c r="F12150" s="162"/>
      <c r="G12150" s="147"/>
      <c r="H12150" s="146"/>
      <c r="J12150" s="146"/>
      <c r="L12150" s="150"/>
      <c r="N12150" s="163"/>
      <c r="O12150" s="146"/>
      <c r="P12150" s="146"/>
      <c r="Q12150" s="146"/>
      <c r="R12150" s="34"/>
      <c r="S12150" s="35"/>
      <c r="T12150" s="147"/>
    </row>
    <row r="12151">
      <c r="A12151" s="147"/>
      <c r="B12151" s="64"/>
      <c r="C12151" s="147" t="s">
        <v>217</v>
      </c>
      <c r="E12151" s="161"/>
      <c r="F12151" s="162"/>
      <c r="G12151" s="147"/>
      <c r="H12151" s="146"/>
      <c r="J12151" s="146"/>
      <c r="L12151" s="150"/>
      <c r="N12151" s="163"/>
      <c r="O12151" s="146"/>
      <c r="P12151" s="146"/>
      <c r="Q12151" s="146"/>
      <c r="R12151" s="34"/>
      <c r="S12151" s="35"/>
      <c r="T12151" s="147"/>
    </row>
    <row r="12152">
      <c r="A12152" s="147"/>
      <c r="B12152" s="64"/>
      <c r="C12152" s="147" t="s">
        <v>217</v>
      </c>
      <c r="E12152" s="161"/>
      <c r="F12152" s="162"/>
      <c r="G12152" s="147"/>
      <c r="H12152" s="146"/>
      <c r="J12152" s="146"/>
      <c r="L12152" s="150"/>
      <c r="N12152" s="163"/>
      <c r="O12152" s="146"/>
      <c r="P12152" s="146"/>
      <c r="Q12152" s="146"/>
      <c r="R12152" s="34"/>
      <c r="S12152" s="35"/>
      <c r="T12152" s="147"/>
    </row>
    <row r="12153">
      <c r="A12153" s="147"/>
      <c r="B12153" s="64"/>
      <c r="C12153" s="147" t="s">
        <v>217</v>
      </c>
      <c r="E12153" s="161"/>
      <c r="F12153" s="162"/>
      <c r="G12153" s="147"/>
      <c r="H12153" s="146"/>
      <c r="J12153" s="146"/>
      <c r="L12153" s="150"/>
      <c r="N12153" s="163"/>
      <c r="O12153" s="146"/>
      <c r="P12153" s="146"/>
      <c r="Q12153" s="146"/>
      <c r="R12153" s="34"/>
      <c r="S12153" s="35"/>
      <c r="T12153" s="147"/>
    </row>
    <row r="12154">
      <c r="A12154" s="147"/>
      <c r="B12154" s="64"/>
      <c r="C12154" s="147" t="s">
        <v>217</v>
      </c>
      <c r="E12154" s="161"/>
      <c r="F12154" s="162"/>
      <c r="G12154" s="147"/>
      <c r="H12154" s="146"/>
      <c r="J12154" s="146"/>
      <c r="L12154" s="150"/>
      <c r="N12154" s="163"/>
      <c r="O12154" s="146"/>
      <c r="P12154" s="146"/>
      <c r="Q12154" s="146"/>
      <c r="R12154" s="34"/>
      <c r="S12154" s="35"/>
      <c r="T12154" s="147"/>
    </row>
    <row r="12155">
      <c r="A12155" s="147"/>
      <c r="B12155" s="64"/>
      <c r="C12155" s="147" t="s">
        <v>217</v>
      </c>
      <c r="E12155" s="161"/>
      <c r="F12155" s="162"/>
      <c r="G12155" s="147"/>
      <c r="H12155" s="146"/>
      <c r="J12155" s="146"/>
      <c r="L12155" s="150"/>
      <c r="N12155" s="163"/>
      <c r="O12155" s="146"/>
      <c r="P12155" s="146"/>
      <c r="Q12155" s="146"/>
      <c r="R12155" s="34"/>
      <c r="S12155" s="35"/>
      <c r="T12155" s="147"/>
    </row>
    <row r="12156">
      <c r="A12156" s="147"/>
      <c r="B12156" s="64"/>
      <c r="C12156" s="147" t="s">
        <v>217</v>
      </c>
      <c r="E12156" s="161"/>
      <c r="F12156" s="162"/>
      <c r="G12156" s="147"/>
      <c r="H12156" s="146"/>
      <c r="J12156" s="146"/>
      <c r="L12156" s="150"/>
      <c r="N12156" s="163"/>
      <c r="O12156" s="146"/>
      <c r="P12156" s="146"/>
      <c r="Q12156" s="146"/>
      <c r="R12156" s="34"/>
      <c r="S12156" s="35"/>
      <c r="T12156" s="147"/>
    </row>
    <row r="12157">
      <c r="A12157" s="147"/>
      <c r="B12157" s="64"/>
      <c r="C12157" s="147" t="s">
        <v>217</v>
      </c>
      <c r="E12157" s="161"/>
      <c r="F12157" s="162"/>
      <c r="G12157" s="147"/>
      <c r="H12157" s="146"/>
      <c r="J12157" s="146"/>
      <c r="L12157" s="150"/>
      <c r="N12157" s="163"/>
      <c r="O12157" s="146"/>
      <c r="P12157" s="146"/>
      <c r="Q12157" s="146"/>
      <c r="R12157" s="34"/>
      <c r="S12157" s="35"/>
      <c r="T12157" s="147"/>
    </row>
    <row r="12158">
      <c r="A12158" s="147"/>
      <c r="B12158" s="64"/>
      <c r="C12158" s="147" t="s">
        <v>217</v>
      </c>
      <c r="E12158" s="161"/>
      <c r="F12158" s="162"/>
      <c r="G12158" s="147"/>
      <c r="H12158" s="146"/>
      <c r="J12158" s="146"/>
      <c r="L12158" s="150"/>
      <c r="N12158" s="163"/>
      <c r="O12158" s="146"/>
      <c r="P12158" s="146"/>
      <c r="Q12158" s="146"/>
      <c r="R12158" s="34"/>
      <c r="S12158" s="35"/>
      <c r="T12158" s="147"/>
    </row>
    <row r="12159">
      <c r="A12159" s="147"/>
      <c r="B12159" s="64"/>
      <c r="C12159" s="147" t="s">
        <v>217</v>
      </c>
      <c r="E12159" s="161"/>
      <c r="F12159" s="162"/>
      <c r="G12159" s="147"/>
      <c r="H12159" s="146"/>
      <c r="J12159" s="146"/>
      <c r="L12159" s="150"/>
      <c r="N12159" s="163"/>
      <c r="O12159" s="146"/>
      <c r="P12159" s="146"/>
      <c r="Q12159" s="146"/>
      <c r="R12159" s="34"/>
      <c r="S12159" s="35"/>
      <c r="T12159" s="147"/>
    </row>
    <row r="12160">
      <c r="A12160" s="147"/>
      <c r="B12160" s="64"/>
      <c r="C12160" s="147" t="s">
        <v>217</v>
      </c>
      <c r="E12160" s="161"/>
      <c r="F12160" s="162"/>
      <c r="G12160" s="147"/>
      <c r="H12160" s="146"/>
      <c r="J12160" s="146"/>
      <c r="L12160" s="150"/>
      <c r="N12160" s="163"/>
      <c r="O12160" s="146"/>
      <c r="P12160" s="146"/>
      <c r="Q12160" s="146"/>
      <c r="R12160" s="34"/>
      <c r="S12160" s="35"/>
      <c r="T12160" s="147"/>
    </row>
    <row r="12161">
      <c r="A12161" s="147"/>
      <c r="B12161" s="64"/>
      <c r="C12161" s="147" t="s">
        <v>217</v>
      </c>
      <c r="E12161" s="161"/>
      <c r="F12161" s="162"/>
      <c r="G12161" s="147"/>
      <c r="H12161" s="146"/>
      <c r="J12161" s="146"/>
      <c r="L12161" s="150"/>
      <c r="N12161" s="163"/>
      <c r="O12161" s="146"/>
      <c r="P12161" s="146"/>
      <c r="Q12161" s="146"/>
      <c r="R12161" s="34"/>
      <c r="S12161" s="35"/>
      <c r="T12161" s="147"/>
    </row>
    <row r="12162">
      <c r="A12162" s="147"/>
      <c r="B12162" s="64"/>
      <c r="C12162" s="147" t="s">
        <v>217</v>
      </c>
      <c r="E12162" s="161"/>
      <c r="F12162" s="162"/>
      <c r="G12162" s="147"/>
      <c r="H12162" s="146"/>
      <c r="J12162" s="146"/>
      <c r="L12162" s="150"/>
      <c r="N12162" s="163"/>
      <c r="O12162" s="146"/>
      <c r="P12162" s="146"/>
      <c r="Q12162" s="146"/>
      <c r="R12162" s="34"/>
      <c r="S12162" s="35"/>
      <c r="T12162" s="147"/>
    </row>
    <row r="12163">
      <c r="A12163" s="147"/>
      <c r="B12163" s="64"/>
      <c r="C12163" s="147" t="s">
        <v>217</v>
      </c>
      <c r="E12163" s="161"/>
      <c r="F12163" s="162"/>
      <c r="G12163" s="147"/>
      <c r="H12163" s="146"/>
      <c r="J12163" s="146"/>
      <c r="L12163" s="150"/>
      <c r="N12163" s="163"/>
      <c r="O12163" s="146"/>
      <c r="P12163" s="146"/>
      <c r="Q12163" s="146"/>
      <c r="R12163" s="34"/>
      <c r="S12163" s="35"/>
      <c r="T12163" s="147"/>
    </row>
    <row r="12164">
      <c r="A12164" s="147"/>
      <c r="B12164" s="64"/>
      <c r="C12164" s="147" t="s">
        <v>217</v>
      </c>
      <c r="E12164" s="161"/>
      <c r="F12164" s="162"/>
      <c r="G12164" s="147"/>
      <c r="H12164" s="146"/>
      <c r="J12164" s="146"/>
      <c r="L12164" s="150"/>
      <c r="N12164" s="163"/>
      <c r="O12164" s="146"/>
      <c r="P12164" s="146"/>
      <c r="Q12164" s="146"/>
      <c r="R12164" s="34"/>
      <c r="S12164" s="35"/>
      <c r="T12164" s="147"/>
    </row>
    <row r="12165">
      <c r="A12165" s="147"/>
      <c r="B12165" s="64"/>
      <c r="C12165" s="147" t="s">
        <v>217</v>
      </c>
      <c r="E12165" s="161"/>
      <c r="F12165" s="162"/>
      <c r="G12165" s="147"/>
      <c r="H12165" s="146"/>
      <c r="J12165" s="146"/>
      <c r="L12165" s="150"/>
      <c r="N12165" s="163"/>
      <c r="O12165" s="146"/>
      <c r="P12165" s="146"/>
      <c r="Q12165" s="146"/>
      <c r="R12165" s="34"/>
      <c r="S12165" s="35"/>
      <c r="T12165" s="147"/>
    </row>
    <row r="12166">
      <c r="A12166" s="147"/>
      <c r="B12166" s="64"/>
      <c r="C12166" s="147" t="s">
        <v>217</v>
      </c>
      <c r="E12166" s="161"/>
      <c r="F12166" s="162"/>
      <c r="G12166" s="147"/>
      <c r="H12166" s="146"/>
      <c r="J12166" s="146"/>
      <c r="L12166" s="150"/>
      <c r="N12166" s="163"/>
      <c r="O12166" s="146"/>
      <c r="P12166" s="146"/>
      <c r="Q12166" s="146"/>
      <c r="R12166" s="34"/>
      <c r="S12166" s="35"/>
      <c r="T12166" s="147"/>
    </row>
    <row r="12167">
      <c r="A12167" s="147"/>
      <c r="B12167" s="64"/>
      <c r="C12167" s="147" t="s">
        <v>217</v>
      </c>
      <c r="E12167" s="161"/>
      <c r="F12167" s="162"/>
      <c r="G12167" s="147"/>
      <c r="H12167" s="146"/>
      <c r="J12167" s="146"/>
      <c r="L12167" s="150"/>
      <c r="N12167" s="163"/>
      <c r="O12167" s="146"/>
      <c r="P12167" s="146"/>
      <c r="Q12167" s="146"/>
      <c r="R12167" s="34"/>
      <c r="S12167" s="35"/>
      <c r="T12167" s="147"/>
    </row>
    <row r="12168">
      <c r="A12168" s="147"/>
      <c r="B12168" s="64"/>
      <c r="C12168" s="147" t="s">
        <v>217</v>
      </c>
      <c r="E12168" s="161"/>
      <c r="F12168" s="162"/>
      <c r="G12168" s="147"/>
      <c r="H12168" s="146"/>
      <c r="J12168" s="146"/>
      <c r="L12168" s="150"/>
      <c r="N12168" s="163"/>
      <c r="O12168" s="146"/>
      <c r="P12168" s="146"/>
      <c r="Q12168" s="146"/>
      <c r="R12168" s="34"/>
      <c r="S12168" s="35"/>
      <c r="T12168" s="147"/>
    </row>
    <row r="12169">
      <c r="A12169" s="147"/>
      <c r="B12169" s="64"/>
      <c r="C12169" s="147" t="s">
        <v>217</v>
      </c>
      <c r="E12169" s="161"/>
      <c r="F12169" s="162"/>
      <c r="G12169" s="147"/>
      <c r="H12169" s="146"/>
      <c r="J12169" s="146"/>
      <c r="L12169" s="150"/>
      <c r="N12169" s="163"/>
      <c r="O12169" s="146"/>
      <c r="P12169" s="146"/>
      <c r="Q12169" s="146"/>
      <c r="R12169" s="34"/>
      <c r="S12169" s="35"/>
      <c r="T12169" s="147"/>
    </row>
    <row r="12170">
      <c r="A12170" s="147"/>
      <c r="B12170" s="64"/>
      <c r="C12170" s="147" t="s">
        <v>217</v>
      </c>
      <c r="E12170" s="161"/>
      <c r="F12170" s="162"/>
      <c r="G12170" s="147"/>
      <c r="H12170" s="146"/>
      <c r="J12170" s="146"/>
      <c r="L12170" s="150"/>
      <c r="N12170" s="163"/>
      <c r="O12170" s="146"/>
      <c r="P12170" s="146"/>
      <c r="Q12170" s="146"/>
      <c r="R12170" s="34"/>
      <c r="S12170" s="35"/>
      <c r="T12170" s="147"/>
    </row>
    <row r="12171">
      <c r="A12171" s="147"/>
      <c r="B12171" s="64"/>
      <c r="C12171" s="147" t="s">
        <v>217</v>
      </c>
      <c r="E12171" s="161"/>
      <c r="F12171" s="162"/>
      <c r="G12171" s="147"/>
      <c r="H12171" s="146"/>
      <c r="J12171" s="146"/>
      <c r="L12171" s="150"/>
      <c r="N12171" s="163"/>
      <c r="O12171" s="146"/>
      <c r="P12171" s="146"/>
      <c r="Q12171" s="146"/>
      <c r="R12171" s="34"/>
      <c r="S12171" s="35"/>
      <c r="T12171" s="147"/>
    </row>
    <row r="12172">
      <c r="A12172" s="147"/>
      <c r="B12172" s="64"/>
      <c r="C12172" s="147" t="s">
        <v>217</v>
      </c>
      <c r="E12172" s="161"/>
      <c r="F12172" s="162"/>
      <c r="G12172" s="147"/>
      <c r="H12172" s="146"/>
      <c r="J12172" s="146"/>
      <c r="L12172" s="150"/>
      <c r="N12172" s="163"/>
      <c r="O12172" s="146"/>
      <c r="P12172" s="146"/>
      <c r="Q12172" s="146"/>
      <c r="R12172" s="34"/>
      <c r="S12172" s="35"/>
      <c r="T12172" s="147"/>
    </row>
    <row r="12173">
      <c r="A12173" s="147"/>
      <c r="B12173" s="64"/>
      <c r="C12173" s="147" t="s">
        <v>217</v>
      </c>
      <c r="E12173" s="161"/>
      <c r="F12173" s="162"/>
      <c r="G12173" s="147"/>
      <c r="H12173" s="146"/>
      <c r="J12173" s="146"/>
      <c r="L12173" s="150"/>
      <c r="N12173" s="163"/>
      <c r="O12173" s="146"/>
      <c r="P12173" s="146"/>
      <c r="Q12173" s="146"/>
      <c r="R12173" s="34"/>
      <c r="S12173" s="35"/>
      <c r="T12173" s="147"/>
    </row>
    <row r="12174">
      <c r="A12174" s="147"/>
      <c r="B12174" s="64"/>
      <c r="C12174" s="147" t="s">
        <v>217</v>
      </c>
      <c r="E12174" s="161"/>
      <c r="F12174" s="162"/>
      <c r="G12174" s="147"/>
      <c r="H12174" s="146"/>
      <c r="J12174" s="146"/>
      <c r="L12174" s="150"/>
      <c r="N12174" s="163"/>
      <c r="O12174" s="146"/>
      <c r="P12174" s="146"/>
      <c r="Q12174" s="146"/>
      <c r="R12174" s="34"/>
      <c r="S12174" s="35"/>
      <c r="T12174" s="147"/>
    </row>
    <row r="12175">
      <c r="A12175" s="147"/>
      <c r="B12175" s="64"/>
      <c r="C12175" s="147" t="s">
        <v>217</v>
      </c>
      <c r="E12175" s="161"/>
      <c r="F12175" s="162"/>
      <c r="G12175" s="147"/>
      <c r="H12175" s="146"/>
      <c r="J12175" s="146"/>
      <c r="L12175" s="150"/>
      <c r="N12175" s="163"/>
      <c r="O12175" s="146"/>
      <c r="P12175" s="146"/>
      <c r="Q12175" s="146"/>
      <c r="R12175" s="34"/>
      <c r="S12175" s="35"/>
      <c r="T12175" s="147"/>
    </row>
    <row r="12176">
      <c r="A12176" s="147"/>
      <c r="B12176" s="64"/>
      <c r="C12176" s="147" t="s">
        <v>217</v>
      </c>
      <c r="E12176" s="161"/>
      <c r="F12176" s="162"/>
      <c r="G12176" s="147"/>
      <c r="H12176" s="146"/>
      <c r="J12176" s="146"/>
      <c r="L12176" s="150"/>
      <c r="N12176" s="163"/>
      <c r="O12176" s="146"/>
      <c r="P12176" s="146"/>
      <c r="Q12176" s="146"/>
      <c r="R12176" s="34"/>
      <c r="S12176" s="35"/>
      <c r="T12176" s="147"/>
    </row>
    <row r="12177">
      <c r="A12177" s="147"/>
      <c r="B12177" s="64"/>
      <c r="C12177" s="147" t="s">
        <v>217</v>
      </c>
      <c r="E12177" s="161"/>
      <c r="F12177" s="162"/>
      <c r="G12177" s="147"/>
      <c r="H12177" s="146"/>
      <c r="J12177" s="146"/>
      <c r="L12177" s="150"/>
      <c r="N12177" s="163"/>
      <c r="O12177" s="146"/>
      <c r="P12177" s="146"/>
      <c r="Q12177" s="146"/>
      <c r="R12177" s="34"/>
      <c r="S12177" s="35"/>
      <c r="T12177" s="147"/>
    </row>
    <row r="12178">
      <c r="A12178" s="147"/>
      <c r="B12178" s="64"/>
      <c r="C12178" s="147" t="s">
        <v>217</v>
      </c>
      <c r="E12178" s="161"/>
      <c r="F12178" s="162"/>
      <c r="G12178" s="147"/>
      <c r="H12178" s="146"/>
      <c r="J12178" s="146"/>
      <c r="L12178" s="150"/>
      <c r="N12178" s="163"/>
      <c r="O12178" s="146"/>
      <c r="P12178" s="146"/>
      <c r="Q12178" s="146"/>
      <c r="R12178" s="34"/>
      <c r="S12178" s="35"/>
      <c r="T12178" s="147"/>
    </row>
    <row r="12179">
      <c r="A12179" s="147"/>
      <c r="B12179" s="64"/>
      <c r="C12179" s="147" t="s">
        <v>217</v>
      </c>
      <c r="E12179" s="161"/>
      <c r="F12179" s="162"/>
      <c r="G12179" s="147"/>
      <c r="H12179" s="146"/>
      <c r="J12179" s="146"/>
      <c r="L12179" s="150"/>
      <c r="N12179" s="163"/>
      <c r="O12179" s="146"/>
      <c r="P12179" s="146"/>
      <c r="Q12179" s="146"/>
      <c r="R12179" s="34"/>
      <c r="S12179" s="35"/>
      <c r="T12179" s="147"/>
    </row>
    <row r="12180">
      <c r="A12180" s="147"/>
      <c r="B12180" s="64"/>
      <c r="C12180" s="147" t="s">
        <v>217</v>
      </c>
      <c r="E12180" s="161"/>
      <c r="F12180" s="162"/>
      <c r="G12180" s="147"/>
      <c r="H12180" s="146"/>
      <c r="J12180" s="146"/>
      <c r="L12180" s="150"/>
      <c r="N12180" s="163"/>
      <c r="O12180" s="146"/>
      <c r="P12180" s="146"/>
      <c r="Q12180" s="146"/>
      <c r="R12180" s="34"/>
      <c r="S12180" s="35"/>
      <c r="T12180" s="147"/>
    </row>
    <row r="12181">
      <c r="A12181" s="147"/>
      <c r="B12181" s="64"/>
      <c r="C12181" s="147" t="s">
        <v>217</v>
      </c>
      <c r="E12181" s="161"/>
      <c r="F12181" s="162"/>
      <c r="G12181" s="147"/>
      <c r="H12181" s="146"/>
      <c r="J12181" s="146"/>
      <c r="L12181" s="150"/>
      <c r="N12181" s="163"/>
      <c r="O12181" s="146"/>
      <c r="P12181" s="146"/>
      <c r="Q12181" s="146"/>
      <c r="R12181" s="34"/>
      <c r="S12181" s="35"/>
      <c r="T12181" s="147"/>
    </row>
    <row r="12182">
      <c r="A12182" s="147"/>
      <c r="B12182" s="64"/>
      <c r="C12182" s="147" t="s">
        <v>217</v>
      </c>
      <c r="E12182" s="161"/>
      <c r="F12182" s="162"/>
      <c r="G12182" s="147"/>
      <c r="H12182" s="146"/>
      <c r="J12182" s="146"/>
      <c r="L12182" s="150"/>
      <c r="N12182" s="163"/>
      <c r="O12182" s="146"/>
      <c r="P12182" s="146"/>
      <c r="Q12182" s="146"/>
      <c r="R12182" s="34"/>
      <c r="S12182" s="35"/>
      <c r="T12182" s="147"/>
    </row>
    <row r="12183">
      <c r="A12183" s="147"/>
      <c r="B12183" s="64"/>
      <c r="C12183" s="147" t="s">
        <v>217</v>
      </c>
      <c r="E12183" s="161"/>
      <c r="F12183" s="162"/>
      <c r="G12183" s="147"/>
      <c r="H12183" s="146"/>
      <c r="J12183" s="146"/>
      <c r="L12183" s="150"/>
      <c r="N12183" s="163"/>
      <c r="O12183" s="146"/>
      <c r="P12183" s="146"/>
      <c r="Q12183" s="146"/>
      <c r="R12183" s="34"/>
      <c r="S12183" s="35"/>
      <c r="T12183" s="147"/>
    </row>
    <row r="12184">
      <c r="A12184" s="147"/>
      <c r="B12184" s="64"/>
      <c r="C12184" s="147" t="s">
        <v>217</v>
      </c>
      <c r="E12184" s="161"/>
      <c r="F12184" s="162"/>
      <c r="G12184" s="147"/>
      <c r="H12184" s="146"/>
      <c r="J12184" s="146"/>
      <c r="L12184" s="150"/>
      <c r="N12184" s="163"/>
      <c r="O12184" s="146"/>
      <c r="P12184" s="146"/>
      <c r="Q12184" s="146"/>
      <c r="R12184" s="34"/>
      <c r="S12184" s="35"/>
      <c r="T12184" s="147"/>
    </row>
    <row r="12185">
      <c r="A12185" s="147"/>
      <c r="B12185" s="64"/>
      <c r="C12185" s="147" t="s">
        <v>217</v>
      </c>
      <c r="E12185" s="161"/>
      <c r="F12185" s="162"/>
      <c r="G12185" s="147"/>
      <c r="H12185" s="146"/>
      <c r="J12185" s="146"/>
      <c r="L12185" s="150"/>
      <c r="N12185" s="163"/>
      <c r="O12185" s="146"/>
      <c r="P12185" s="146"/>
      <c r="Q12185" s="146"/>
      <c r="R12185" s="34"/>
      <c r="S12185" s="35"/>
      <c r="T12185" s="147"/>
    </row>
    <row r="12186">
      <c r="A12186" s="147"/>
      <c r="B12186" s="64"/>
      <c r="C12186" s="147" t="s">
        <v>217</v>
      </c>
      <c r="E12186" s="161"/>
      <c r="F12186" s="162"/>
      <c r="G12186" s="147"/>
      <c r="H12186" s="146"/>
      <c r="J12186" s="146"/>
      <c r="L12186" s="150"/>
      <c r="N12186" s="163"/>
      <c r="O12186" s="146"/>
      <c r="P12186" s="146"/>
      <c r="Q12186" s="146"/>
      <c r="R12186" s="34"/>
      <c r="S12186" s="35"/>
      <c r="T12186" s="147"/>
    </row>
    <row r="12187">
      <c r="A12187" s="147"/>
      <c r="B12187" s="64"/>
      <c r="C12187" s="147" t="s">
        <v>217</v>
      </c>
      <c r="E12187" s="161"/>
      <c r="F12187" s="162"/>
      <c r="G12187" s="147"/>
      <c r="H12187" s="146"/>
      <c r="J12187" s="146"/>
      <c r="L12187" s="150"/>
      <c r="N12187" s="163"/>
      <c r="O12187" s="146"/>
      <c r="P12187" s="146"/>
      <c r="Q12187" s="146"/>
      <c r="R12187" s="34"/>
      <c r="S12187" s="35"/>
      <c r="T12187" s="147"/>
    </row>
    <row r="12188">
      <c r="A12188" s="147"/>
      <c r="B12188" s="64"/>
      <c r="C12188" s="147" t="s">
        <v>217</v>
      </c>
      <c r="E12188" s="161"/>
      <c r="F12188" s="162"/>
      <c r="G12188" s="147"/>
      <c r="H12188" s="146"/>
      <c r="J12188" s="146"/>
      <c r="L12188" s="150"/>
      <c r="N12188" s="163"/>
      <c r="O12188" s="146"/>
      <c r="P12188" s="146"/>
      <c r="Q12188" s="146"/>
      <c r="R12188" s="34"/>
      <c r="S12188" s="35"/>
      <c r="T12188" s="147"/>
    </row>
    <row r="12189">
      <c r="A12189" s="147"/>
      <c r="B12189" s="64"/>
      <c r="C12189" s="147" t="s">
        <v>217</v>
      </c>
      <c r="E12189" s="161"/>
      <c r="F12189" s="162"/>
      <c r="G12189" s="147"/>
      <c r="H12189" s="146"/>
      <c r="J12189" s="146"/>
      <c r="L12189" s="150"/>
      <c r="N12189" s="163"/>
      <c r="O12189" s="146"/>
      <c r="P12189" s="146"/>
      <c r="Q12189" s="146"/>
      <c r="R12189" s="34"/>
      <c r="S12189" s="35"/>
      <c r="T12189" s="147"/>
    </row>
    <row r="12190">
      <c r="A12190" s="147"/>
      <c r="B12190" s="64"/>
      <c r="C12190" s="147" t="s">
        <v>217</v>
      </c>
      <c r="E12190" s="161"/>
      <c r="F12190" s="162"/>
      <c r="G12190" s="147"/>
      <c r="H12190" s="146"/>
      <c r="J12190" s="146"/>
      <c r="L12190" s="150"/>
      <c r="N12190" s="163"/>
      <c r="O12190" s="146"/>
      <c r="P12190" s="146"/>
      <c r="Q12190" s="146"/>
      <c r="R12190" s="34"/>
      <c r="S12190" s="35"/>
      <c r="T12190" s="147"/>
    </row>
    <row r="12191">
      <c r="A12191" s="147"/>
      <c r="B12191" s="64"/>
      <c r="C12191" s="147" t="s">
        <v>217</v>
      </c>
      <c r="E12191" s="161"/>
      <c r="F12191" s="162"/>
      <c r="G12191" s="147"/>
      <c r="H12191" s="146"/>
      <c r="J12191" s="146"/>
      <c r="L12191" s="150"/>
      <c r="N12191" s="163"/>
      <c r="O12191" s="146"/>
      <c r="P12191" s="146"/>
      <c r="Q12191" s="146"/>
      <c r="R12191" s="34"/>
      <c r="S12191" s="35"/>
      <c r="T12191" s="147"/>
    </row>
    <row r="12192">
      <c r="A12192" s="147"/>
      <c r="B12192" s="64"/>
      <c r="C12192" s="147" t="s">
        <v>217</v>
      </c>
      <c r="E12192" s="161"/>
      <c r="F12192" s="162"/>
      <c r="G12192" s="147"/>
      <c r="H12192" s="146"/>
      <c r="J12192" s="146"/>
      <c r="L12192" s="150"/>
      <c r="N12192" s="163"/>
      <c r="O12192" s="146"/>
      <c r="P12192" s="146"/>
      <c r="Q12192" s="146"/>
      <c r="R12192" s="34"/>
      <c r="S12192" s="35"/>
      <c r="T12192" s="147"/>
    </row>
    <row r="12193">
      <c r="A12193" s="147"/>
      <c r="B12193" s="64"/>
      <c r="C12193" s="147" t="s">
        <v>217</v>
      </c>
      <c r="E12193" s="161"/>
      <c r="F12193" s="162"/>
      <c r="G12193" s="147"/>
      <c r="H12193" s="146"/>
      <c r="J12193" s="146"/>
      <c r="L12193" s="150"/>
      <c r="N12193" s="163"/>
      <c r="O12193" s="146"/>
      <c r="P12193" s="146"/>
      <c r="Q12193" s="146"/>
      <c r="R12193" s="34"/>
      <c r="S12193" s="35"/>
      <c r="T12193" s="147"/>
    </row>
    <row r="12194">
      <c r="A12194" s="147"/>
      <c r="B12194" s="64"/>
      <c r="C12194" s="147" t="s">
        <v>217</v>
      </c>
      <c r="E12194" s="161"/>
      <c r="F12194" s="162"/>
      <c r="G12194" s="147"/>
      <c r="H12194" s="146"/>
      <c r="J12194" s="146"/>
      <c r="L12194" s="150"/>
      <c r="N12194" s="163"/>
      <c r="O12194" s="146"/>
      <c r="P12194" s="146"/>
      <c r="Q12194" s="146"/>
      <c r="R12194" s="34"/>
      <c r="S12194" s="35"/>
      <c r="T12194" s="147"/>
    </row>
    <row r="12195">
      <c r="A12195" s="147"/>
      <c r="B12195" s="64"/>
      <c r="C12195" s="147" t="s">
        <v>217</v>
      </c>
      <c r="E12195" s="161"/>
      <c r="F12195" s="162"/>
      <c r="G12195" s="147"/>
      <c r="H12195" s="146"/>
      <c r="J12195" s="146"/>
      <c r="L12195" s="150"/>
      <c r="N12195" s="163"/>
      <c r="O12195" s="146"/>
      <c r="P12195" s="146"/>
      <c r="Q12195" s="146"/>
      <c r="R12195" s="34"/>
      <c r="S12195" s="35"/>
      <c r="T12195" s="147"/>
    </row>
    <row r="12196">
      <c r="A12196" s="147"/>
      <c r="B12196" s="64"/>
      <c r="C12196" s="147" t="s">
        <v>217</v>
      </c>
      <c r="E12196" s="161"/>
      <c r="F12196" s="162"/>
      <c r="G12196" s="147"/>
      <c r="H12196" s="146"/>
      <c r="J12196" s="146"/>
      <c r="L12196" s="150"/>
      <c r="N12196" s="163"/>
      <c r="O12196" s="146"/>
      <c r="P12196" s="146"/>
      <c r="Q12196" s="146"/>
      <c r="R12196" s="34"/>
      <c r="S12196" s="35"/>
      <c r="T12196" s="147"/>
    </row>
    <row r="12197">
      <c r="A12197" s="147"/>
      <c r="B12197" s="64"/>
      <c r="C12197" s="147" t="s">
        <v>217</v>
      </c>
      <c r="E12197" s="161"/>
      <c r="F12197" s="162"/>
      <c r="G12197" s="147"/>
      <c r="H12197" s="146"/>
      <c r="J12197" s="146"/>
      <c r="L12197" s="150"/>
      <c r="N12197" s="163"/>
      <c r="O12197" s="146"/>
      <c r="P12197" s="146"/>
      <c r="Q12197" s="146"/>
      <c r="R12197" s="34"/>
      <c r="S12197" s="35"/>
      <c r="T12197" s="147"/>
    </row>
    <row r="12198">
      <c r="A12198" s="147"/>
      <c r="B12198" s="64"/>
      <c r="C12198" s="147" t="s">
        <v>217</v>
      </c>
      <c r="E12198" s="161"/>
      <c r="F12198" s="162"/>
      <c r="G12198" s="147"/>
      <c r="H12198" s="146"/>
      <c r="J12198" s="146"/>
      <c r="L12198" s="150"/>
      <c r="N12198" s="163"/>
      <c r="O12198" s="146"/>
      <c r="P12198" s="146"/>
      <c r="Q12198" s="146"/>
      <c r="R12198" s="34"/>
      <c r="S12198" s="35"/>
      <c r="T12198" s="147"/>
    </row>
    <row r="12199">
      <c r="A12199" s="147"/>
      <c r="B12199" s="64"/>
      <c r="C12199" s="147" t="s">
        <v>217</v>
      </c>
      <c r="E12199" s="161"/>
      <c r="F12199" s="162"/>
      <c r="G12199" s="147"/>
      <c r="H12199" s="146"/>
      <c r="J12199" s="146"/>
      <c r="L12199" s="150"/>
      <c r="N12199" s="163"/>
      <c r="O12199" s="146"/>
      <c r="P12199" s="146"/>
      <c r="Q12199" s="146"/>
      <c r="R12199" s="34"/>
      <c r="S12199" s="35"/>
      <c r="T12199" s="147"/>
    </row>
    <row r="12200">
      <c r="A12200" s="147"/>
      <c r="B12200" s="64"/>
      <c r="C12200" s="147" t="s">
        <v>217</v>
      </c>
      <c r="E12200" s="161"/>
      <c r="F12200" s="162"/>
      <c r="G12200" s="147"/>
      <c r="H12200" s="146"/>
      <c r="J12200" s="146"/>
      <c r="L12200" s="150"/>
      <c r="N12200" s="163"/>
      <c r="O12200" s="146"/>
      <c r="P12200" s="146"/>
      <c r="Q12200" s="146"/>
      <c r="R12200" s="34"/>
      <c r="S12200" s="35"/>
      <c r="T12200" s="147"/>
    </row>
    <row r="12201">
      <c r="A12201" s="147"/>
      <c r="B12201" s="64"/>
      <c r="C12201" s="147" t="s">
        <v>217</v>
      </c>
      <c r="E12201" s="161"/>
      <c r="F12201" s="162"/>
      <c r="G12201" s="147"/>
      <c r="H12201" s="146"/>
      <c r="J12201" s="146"/>
      <c r="L12201" s="150"/>
      <c r="N12201" s="163"/>
      <c r="O12201" s="146"/>
      <c r="P12201" s="146"/>
      <c r="Q12201" s="146"/>
      <c r="R12201" s="34"/>
      <c r="S12201" s="35"/>
      <c r="T12201" s="147"/>
    </row>
    <row r="12202">
      <c r="A12202" s="147"/>
      <c r="B12202" s="64"/>
      <c r="C12202" s="147" t="s">
        <v>217</v>
      </c>
      <c r="E12202" s="161"/>
      <c r="F12202" s="162"/>
      <c r="G12202" s="147"/>
      <c r="H12202" s="146"/>
      <c r="J12202" s="146"/>
      <c r="L12202" s="150"/>
      <c r="N12202" s="163"/>
      <c r="O12202" s="146"/>
      <c r="P12202" s="146"/>
      <c r="Q12202" s="146"/>
      <c r="R12202" s="34"/>
      <c r="S12202" s="35"/>
      <c r="T12202" s="147"/>
    </row>
    <row r="12203">
      <c r="A12203" s="147"/>
      <c r="B12203" s="64"/>
      <c r="C12203" s="147" t="s">
        <v>217</v>
      </c>
      <c r="E12203" s="161"/>
      <c r="F12203" s="162"/>
      <c r="G12203" s="147"/>
      <c r="H12203" s="146"/>
      <c r="J12203" s="146"/>
      <c r="L12203" s="150"/>
      <c r="N12203" s="163"/>
      <c r="O12203" s="146"/>
      <c r="P12203" s="146"/>
      <c r="Q12203" s="146"/>
      <c r="R12203" s="34"/>
      <c r="S12203" s="35"/>
      <c r="T12203" s="147"/>
    </row>
    <row r="12204">
      <c r="A12204" s="147"/>
      <c r="B12204" s="64"/>
      <c r="C12204" s="147" t="s">
        <v>217</v>
      </c>
      <c r="E12204" s="161"/>
      <c r="F12204" s="162"/>
      <c r="G12204" s="147"/>
      <c r="H12204" s="146"/>
      <c r="J12204" s="146"/>
      <c r="L12204" s="150"/>
      <c r="N12204" s="163"/>
      <c r="O12204" s="146"/>
      <c r="P12204" s="146"/>
      <c r="Q12204" s="146"/>
      <c r="R12204" s="34"/>
      <c r="S12204" s="35"/>
      <c r="T12204" s="147"/>
    </row>
    <row r="12205">
      <c r="A12205" s="147"/>
      <c r="B12205" s="64"/>
      <c r="C12205" s="147" t="s">
        <v>217</v>
      </c>
      <c r="E12205" s="161"/>
      <c r="F12205" s="162"/>
      <c r="G12205" s="147"/>
      <c r="H12205" s="146"/>
      <c r="J12205" s="146"/>
      <c r="L12205" s="150"/>
      <c r="N12205" s="163"/>
      <c r="O12205" s="146"/>
      <c r="P12205" s="146"/>
      <c r="Q12205" s="146"/>
      <c r="R12205" s="34"/>
      <c r="S12205" s="35"/>
      <c r="T12205" s="147"/>
    </row>
    <row r="12206">
      <c r="A12206" s="147"/>
      <c r="B12206" s="64"/>
      <c r="C12206" s="147" t="s">
        <v>217</v>
      </c>
      <c r="E12206" s="161"/>
      <c r="F12206" s="162"/>
      <c r="G12206" s="147"/>
      <c r="H12206" s="146"/>
      <c r="J12206" s="146"/>
      <c r="L12206" s="150"/>
      <c r="N12206" s="163"/>
      <c r="O12206" s="146"/>
      <c r="P12206" s="146"/>
      <c r="Q12206" s="146"/>
      <c r="R12206" s="34"/>
      <c r="S12206" s="35"/>
      <c r="T12206" s="147"/>
    </row>
    <row r="12207">
      <c r="A12207" s="147"/>
      <c r="B12207" s="64"/>
      <c r="C12207" s="147" t="s">
        <v>217</v>
      </c>
      <c r="E12207" s="161"/>
      <c r="F12207" s="162"/>
      <c r="G12207" s="147"/>
      <c r="H12207" s="146"/>
      <c r="J12207" s="146"/>
      <c r="L12207" s="150"/>
      <c r="N12207" s="163"/>
      <c r="O12207" s="146"/>
      <c r="P12207" s="146"/>
      <c r="Q12207" s="146"/>
      <c r="R12207" s="34"/>
      <c r="S12207" s="35"/>
      <c r="T12207" s="147"/>
    </row>
    <row r="12208">
      <c r="A12208" s="147"/>
      <c r="B12208" s="64"/>
      <c r="C12208" s="147" t="s">
        <v>217</v>
      </c>
      <c r="E12208" s="161"/>
      <c r="F12208" s="162"/>
      <c r="G12208" s="147"/>
      <c r="H12208" s="146"/>
      <c r="J12208" s="146"/>
      <c r="L12208" s="150"/>
      <c r="N12208" s="163"/>
      <c r="O12208" s="146"/>
      <c r="P12208" s="146"/>
      <c r="Q12208" s="146"/>
      <c r="R12208" s="34"/>
      <c r="S12208" s="35"/>
      <c r="T12208" s="147"/>
    </row>
    <row r="12209">
      <c r="A12209" s="147"/>
      <c r="B12209" s="64"/>
      <c r="C12209" s="147" t="s">
        <v>217</v>
      </c>
      <c r="E12209" s="161"/>
      <c r="F12209" s="162"/>
      <c r="G12209" s="147"/>
      <c r="H12209" s="146"/>
      <c r="J12209" s="146"/>
      <c r="L12209" s="150"/>
      <c r="N12209" s="163"/>
      <c r="O12209" s="146"/>
      <c r="P12209" s="146"/>
      <c r="Q12209" s="146"/>
      <c r="R12209" s="34"/>
      <c r="S12209" s="35"/>
      <c r="T12209" s="147"/>
    </row>
    <row r="12210">
      <c r="A12210" s="147"/>
      <c r="B12210" s="64"/>
      <c r="C12210" s="147" t="s">
        <v>217</v>
      </c>
      <c r="E12210" s="161"/>
      <c r="F12210" s="162"/>
      <c r="G12210" s="147"/>
      <c r="H12210" s="146"/>
      <c r="J12210" s="146"/>
      <c r="L12210" s="150"/>
      <c r="N12210" s="163"/>
      <c r="O12210" s="146"/>
      <c r="P12210" s="146"/>
      <c r="Q12210" s="146"/>
      <c r="R12210" s="34"/>
      <c r="S12210" s="35"/>
      <c r="T12210" s="147"/>
    </row>
    <row r="12211">
      <c r="A12211" s="147"/>
      <c r="B12211" s="64"/>
      <c r="C12211" s="147" t="s">
        <v>217</v>
      </c>
      <c r="E12211" s="161"/>
      <c r="F12211" s="162"/>
      <c r="G12211" s="147"/>
      <c r="H12211" s="146"/>
      <c r="J12211" s="146"/>
      <c r="L12211" s="150"/>
      <c r="N12211" s="163"/>
      <c r="O12211" s="146"/>
      <c r="P12211" s="146"/>
      <c r="Q12211" s="146"/>
      <c r="R12211" s="34"/>
      <c r="S12211" s="35"/>
      <c r="T12211" s="147"/>
    </row>
    <row r="12212">
      <c r="A12212" s="147"/>
      <c r="B12212" s="64"/>
      <c r="C12212" s="147" t="s">
        <v>217</v>
      </c>
      <c r="E12212" s="161"/>
      <c r="F12212" s="162"/>
      <c r="G12212" s="147"/>
      <c r="H12212" s="146"/>
      <c r="J12212" s="146"/>
      <c r="L12212" s="150"/>
      <c r="N12212" s="163"/>
      <c r="O12212" s="146"/>
      <c r="P12212" s="146"/>
      <c r="Q12212" s="146"/>
      <c r="R12212" s="34"/>
      <c r="S12212" s="35"/>
      <c r="T12212" s="147"/>
    </row>
    <row r="12213">
      <c r="A12213" s="147"/>
      <c r="B12213" s="64"/>
      <c r="C12213" s="147" t="s">
        <v>217</v>
      </c>
      <c r="E12213" s="161"/>
      <c r="F12213" s="162"/>
      <c r="G12213" s="147"/>
      <c r="H12213" s="146"/>
      <c r="J12213" s="146"/>
      <c r="L12213" s="150"/>
      <c r="N12213" s="163"/>
      <c r="O12213" s="146"/>
      <c r="P12213" s="146"/>
      <c r="Q12213" s="146"/>
      <c r="R12213" s="34"/>
      <c r="S12213" s="35"/>
      <c r="T12213" s="147"/>
    </row>
    <row r="12214">
      <c r="A12214" s="147"/>
      <c r="B12214" s="64"/>
      <c r="C12214" s="147" t="s">
        <v>217</v>
      </c>
      <c r="E12214" s="161"/>
      <c r="F12214" s="162"/>
      <c r="G12214" s="147"/>
      <c r="H12214" s="146"/>
      <c r="J12214" s="146"/>
      <c r="L12214" s="150"/>
      <c r="N12214" s="163"/>
      <c r="O12214" s="146"/>
      <c r="P12214" s="146"/>
      <c r="Q12214" s="146"/>
      <c r="R12214" s="34"/>
      <c r="S12214" s="35"/>
      <c r="T12214" s="147"/>
    </row>
    <row r="12215">
      <c r="A12215" s="147"/>
      <c r="B12215" s="64"/>
      <c r="C12215" s="147" t="s">
        <v>217</v>
      </c>
      <c r="E12215" s="161"/>
      <c r="F12215" s="162"/>
      <c r="G12215" s="147"/>
      <c r="H12215" s="146"/>
      <c r="J12215" s="146"/>
      <c r="L12215" s="150"/>
      <c r="N12215" s="163"/>
      <c r="O12215" s="146"/>
      <c r="P12215" s="146"/>
      <c r="Q12215" s="146"/>
      <c r="R12215" s="34"/>
      <c r="S12215" s="35"/>
      <c r="T12215" s="147"/>
    </row>
    <row r="12216">
      <c r="A12216" s="147"/>
      <c r="B12216" s="64"/>
      <c r="C12216" s="147" t="s">
        <v>217</v>
      </c>
      <c r="E12216" s="161"/>
      <c r="F12216" s="162"/>
      <c r="G12216" s="147"/>
      <c r="H12216" s="146"/>
      <c r="J12216" s="146"/>
      <c r="L12216" s="150"/>
      <c r="N12216" s="163"/>
      <c r="O12216" s="146"/>
      <c r="P12216" s="146"/>
      <c r="Q12216" s="146"/>
      <c r="R12216" s="34"/>
      <c r="S12216" s="35"/>
      <c r="T12216" s="147"/>
    </row>
    <row r="12217">
      <c r="A12217" s="147"/>
      <c r="B12217" s="64"/>
      <c r="C12217" s="147" t="s">
        <v>217</v>
      </c>
      <c r="E12217" s="161"/>
      <c r="F12217" s="162"/>
      <c r="G12217" s="147"/>
      <c r="H12217" s="146"/>
      <c r="J12217" s="146"/>
      <c r="L12217" s="150"/>
      <c r="N12217" s="163"/>
      <c r="O12217" s="146"/>
      <c r="P12217" s="146"/>
      <c r="Q12217" s="146"/>
      <c r="R12217" s="34"/>
      <c r="S12217" s="35"/>
      <c r="T12217" s="147"/>
    </row>
    <row r="12218">
      <c r="A12218" s="147"/>
      <c r="B12218" s="64"/>
      <c r="C12218" s="147" t="s">
        <v>217</v>
      </c>
      <c r="E12218" s="161"/>
      <c r="F12218" s="162"/>
      <c r="G12218" s="147"/>
      <c r="H12218" s="146"/>
      <c r="J12218" s="146"/>
      <c r="L12218" s="150"/>
      <c r="N12218" s="163"/>
      <c r="O12218" s="146"/>
      <c r="P12218" s="146"/>
      <c r="Q12218" s="146"/>
      <c r="R12218" s="34"/>
      <c r="S12218" s="35"/>
      <c r="T12218" s="147"/>
    </row>
    <row r="12219">
      <c r="A12219" s="147"/>
      <c r="B12219" s="64"/>
      <c r="C12219" s="147" t="s">
        <v>217</v>
      </c>
      <c r="E12219" s="161"/>
      <c r="F12219" s="162"/>
      <c r="G12219" s="147"/>
      <c r="H12219" s="146"/>
      <c r="J12219" s="146"/>
      <c r="L12219" s="150"/>
      <c r="N12219" s="163"/>
      <c r="O12219" s="146"/>
      <c r="P12219" s="146"/>
      <c r="Q12219" s="146"/>
      <c r="R12219" s="34"/>
      <c r="S12219" s="35"/>
      <c r="T12219" s="147"/>
    </row>
    <row r="12220">
      <c r="A12220" s="147"/>
      <c r="B12220" s="64"/>
      <c r="C12220" s="147" t="s">
        <v>217</v>
      </c>
      <c r="E12220" s="161"/>
      <c r="F12220" s="162"/>
      <c r="G12220" s="147"/>
      <c r="H12220" s="146"/>
      <c r="J12220" s="146"/>
      <c r="L12220" s="150"/>
      <c r="N12220" s="163"/>
      <c r="O12220" s="146"/>
      <c r="P12220" s="146"/>
      <c r="Q12220" s="146"/>
      <c r="R12220" s="34"/>
      <c r="S12220" s="35"/>
      <c r="T12220" s="147"/>
    </row>
    <row r="12221">
      <c r="A12221" s="147"/>
      <c r="B12221" s="64"/>
      <c r="C12221" s="147" t="s">
        <v>217</v>
      </c>
      <c r="E12221" s="161"/>
      <c r="F12221" s="162"/>
      <c r="G12221" s="147"/>
      <c r="H12221" s="146"/>
      <c r="J12221" s="146"/>
      <c r="L12221" s="150"/>
      <c r="N12221" s="163"/>
      <c r="O12221" s="146"/>
      <c r="P12221" s="146"/>
      <c r="Q12221" s="146"/>
      <c r="R12221" s="34"/>
      <c r="S12221" s="35"/>
      <c r="T12221" s="147"/>
    </row>
    <row r="12222">
      <c r="A12222" s="147"/>
      <c r="B12222" s="64"/>
      <c r="C12222" s="147" t="s">
        <v>217</v>
      </c>
      <c r="E12222" s="161"/>
      <c r="F12222" s="162"/>
      <c r="G12222" s="147"/>
      <c r="H12222" s="146"/>
      <c r="J12222" s="146"/>
      <c r="L12222" s="150"/>
      <c r="N12222" s="163"/>
      <c r="O12222" s="146"/>
      <c r="P12222" s="146"/>
      <c r="Q12222" s="146"/>
      <c r="R12222" s="34"/>
      <c r="S12222" s="35"/>
      <c r="T12222" s="147"/>
    </row>
    <row r="12223">
      <c r="A12223" s="147"/>
      <c r="B12223" s="64"/>
      <c r="C12223" s="147" t="s">
        <v>217</v>
      </c>
      <c r="E12223" s="161"/>
      <c r="F12223" s="162"/>
      <c r="G12223" s="147"/>
      <c r="H12223" s="146"/>
      <c r="J12223" s="146"/>
      <c r="L12223" s="150"/>
      <c r="N12223" s="163"/>
      <c r="O12223" s="146"/>
      <c r="P12223" s="146"/>
      <c r="Q12223" s="146"/>
      <c r="R12223" s="34"/>
      <c r="S12223" s="35"/>
      <c r="T12223" s="147"/>
    </row>
    <row r="12224">
      <c r="A12224" s="147"/>
      <c r="B12224" s="64"/>
      <c r="C12224" s="147" t="s">
        <v>217</v>
      </c>
      <c r="E12224" s="161"/>
      <c r="F12224" s="162"/>
      <c r="G12224" s="147"/>
      <c r="H12224" s="146"/>
      <c r="J12224" s="146"/>
      <c r="L12224" s="150"/>
      <c r="N12224" s="163"/>
      <c r="O12224" s="146"/>
      <c r="P12224" s="146"/>
      <c r="Q12224" s="146"/>
      <c r="R12224" s="34"/>
      <c r="S12224" s="35"/>
      <c r="T12224" s="147"/>
    </row>
    <row r="12225">
      <c r="A12225" s="147"/>
      <c r="B12225" s="64"/>
      <c r="C12225" s="147" t="s">
        <v>217</v>
      </c>
      <c r="E12225" s="161"/>
      <c r="F12225" s="162"/>
      <c r="G12225" s="147"/>
      <c r="H12225" s="146"/>
      <c r="J12225" s="146"/>
      <c r="L12225" s="150"/>
      <c r="N12225" s="163"/>
      <c r="O12225" s="146"/>
      <c r="P12225" s="146"/>
      <c r="Q12225" s="146"/>
      <c r="R12225" s="34"/>
      <c r="S12225" s="35"/>
      <c r="T12225" s="147"/>
    </row>
    <row r="12226">
      <c r="A12226" s="147"/>
      <c r="B12226" s="64"/>
      <c r="C12226" s="147" t="s">
        <v>217</v>
      </c>
      <c r="E12226" s="161"/>
      <c r="F12226" s="162"/>
      <c r="G12226" s="147"/>
      <c r="H12226" s="146"/>
      <c r="J12226" s="146"/>
      <c r="L12226" s="150"/>
      <c r="N12226" s="163"/>
      <c r="O12226" s="146"/>
      <c r="P12226" s="146"/>
      <c r="Q12226" s="146"/>
      <c r="R12226" s="34"/>
      <c r="S12226" s="35"/>
      <c r="T12226" s="147"/>
    </row>
    <row r="12227">
      <c r="A12227" s="147"/>
      <c r="B12227" s="64"/>
      <c r="C12227" s="147" t="s">
        <v>217</v>
      </c>
      <c r="E12227" s="161"/>
      <c r="F12227" s="162"/>
      <c r="G12227" s="147"/>
      <c r="H12227" s="146"/>
      <c r="J12227" s="146"/>
      <c r="L12227" s="150"/>
      <c r="N12227" s="163"/>
      <c r="O12227" s="146"/>
      <c r="P12227" s="146"/>
      <c r="Q12227" s="146"/>
      <c r="R12227" s="34"/>
      <c r="S12227" s="35"/>
      <c r="T12227" s="147"/>
    </row>
    <row r="12228">
      <c r="A12228" s="147"/>
      <c r="B12228" s="64"/>
      <c r="C12228" s="147" t="s">
        <v>217</v>
      </c>
      <c r="E12228" s="161"/>
      <c r="F12228" s="162"/>
      <c r="G12228" s="147"/>
      <c r="H12228" s="146"/>
      <c r="J12228" s="146"/>
      <c r="L12228" s="150"/>
      <c r="N12228" s="163"/>
      <c r="O12228" s="146"/>
      <c r="P12228" s="146"/>
      <c r="Q12228" s="146"/>
      <c r="R12228" s="34"/>
      <c r="S12228" s="35"/>
      <c r="T12228" s="147"/>
    </row>
    <row r="12229">
      <c r="A12229" s="147"/>
      <c r="B12229" s="64"/>
      <c r="C12229" s="147" t="s">
        <v>217</v>
      </c>
      <c r="E12229" s="161"/>
      <c r="F12229" s="162"/>
      <c r="G12229" s="147"/>
      <c r="H12229" s="146"/>
      <c r="J12229" s="146"/>
      <c r="L12229" s="150"/>
      <c r="N12229" s="163"/>
      <c r="O12229" s="146"/>
      <c r="P12229" s="146"/>
      <c r="Q12229" s="146"/>
      <c r="R12229" s="34"/>
      <c r="S12229" s="35"/>
      <c r="T12229" s="147"/>
    </row>
    <row r="12230">
      <c r="A12230" s="147"/>
      <c r="B12230" s="64"/>
      <c r="C12230" s="147" t="s">
        <v>217</v>
      </c>
      <c r="E12230" s="161"/>
      <c r="F12230" s="162"/>
      <c r="G12230" s="147"/>
      <c r="H12230" s="146"/>
      <c r="J12230" s="146"/>
      <c r="L12230" s="150"/>
      <c r="N12230" s="163"/>
      <c r="O12230" s="146"/>
      <c r="P12230" s="146"/>
      <c r="Q12230" s="146"/>
      <c r="R12230" s="34"/>
      <c r="S12230" s="35"/>
      <c r="T12230" s="147"/>
    </row>
    <row r="12231">
      <c r="A12231" s="147"/>
      <c r="B12231" s="64"/>
      <c r="C12231" s="147" t="s">
        <v>217</v>
      </c>
      <c r="E12231" s="161"/>
      <c r="F12231" s="162"/>
      <c r="G12231" s="147"/>
      <c r="H12231" s="146"/>
      <c r="J12231" s="146"/>
      <c r="L12231" s="150"/>
      <c r="N12231" s="163"/>
      <c r="O12231" s="146"/>
      <c r="P12231" s="146"/>
      <c r="Q12231" s="146"/>
      <c r="R12231" s="34"/>
      <c r="S12231" s="35"/>
      <c r="T12231" s="147"/>
    </row>
    <row r="12232">
      <c r="A12232" s="147"/>
      <c r="B12232" s="64"/>
      <c r="C12232" s="147" t="s">
        <v>217</v>
      </c>
      <c r="E12232" s="161"/>
      <c r="F12232" s="162"/>
      <c r="G12232" s="147"/>
      <c r="H12232" s="146"/>
      <c r="J12232" s="146"/>
      <c r="L12232" s="150"/>
      <c r="N12232" s="163"/>
      <c r="O12232" s="146"/>
      <c r="P12232" s="146"/>
      <c r="Q12232" s="146"/>
      <c r="R12232" s="34"/>
      <c r="S12232" s="35"/>
      <c r="T12232" s="147"/>
    </row>
    <row r="12233">
      <c r="A12233" s="147"/>
      <c r="B12233" s="64"/>
      <c r="C12233" s="147" t="s">
        <v>217</v>
      </c>
      <c r="E12233" s="161"/>
      <c r="F12233" s="162"/>
      <c r="G12233" s="147"/>
      <c r="H12233" s="146"/>
      <c r="J12233" s="146"/>
      <c r="L12233" s="150"/>
      <c r="N12233" s="163"/>
      <c r="O12233" s="146"/>
      <c r="P12233" s="146"/>
      <c r="Q12233" s="146"/>
      <c r="R12233" s="34"/>
      <c r="S12233" s="35"/>
      <c r="T12233" s="147"/>
    </row>
    <row r="12234">
      <c r="A12234" s="147"/>
      <c r="B12234" s="64"/>
      <c r="C12234" s="147" t="s">
        <v>217</v>
      </c>
      <c r="E12234" s="161"/>
      <c r="F12234" s="162"/>
      <c r="G12234" s="147"/>
      <c r="H12234" s="146"/>
      <c r="J12234" s="146"/>
      <c r="L12234" s="150"/>
      <c r="N12234" s="163"/>
      <c r="O12234" s="146"/>
      <c r="P12234" s="146"/>
      <c r="Q12234" s="146"/>
      <c r="R12234" s="34"/>
      <c r="S12234" s="35"/>
      <c r="T12234" s="147"/>
    </row>
    <row r="12235">
      <c r="A12235" s="147"/>
      <c r="B12235" s="64"/>
      <c r="C12235" s="147" t="s">
        <v>217</v>
      </c>
      <c r="E12235" s="161"/>
      <c r="F12235" s="162"/>
      <c r="G12235" s="147"/>
      <c r="H12235" s="146"/>
      <c r="J12235" s="146"/>
      <c r="L12235" s="150"/>
      <c r="N12235" s="163"/>
      <c r="O12235" s="146"/>
      <c r="P12235" s="146"/>
      <c r="Q12235" s="146"/>
      <c r="R12235" s="34"/>
      <c r="S12235" s="35"/>
      <c r="T12235" s="147"/>
    </row>
    <row r="12236">
      <c r="A12236" s="147"/>
      <c r="B12236" s="64"/>
      <c r="C12236" s="147" t="s">
        <v>217</v>
      </c>
      <c r="E12236" s="161"/>
      <c r="F12236" s="162"/>
      <c r="G12236" s="147"/>
      <c r="H12236" s="146"/>
      <c r="J12236" s="146"/>
      <c r="L12236" s="150"/>
      <c r="N12236" s="163"/>
      <c r="O12236" s="146"/>
      <c r="P12236" s="146"/>
      <c r="Q12236" s="146"/>
      <c r="R12236" s="34"/>
      <c r="S12236" s="35"/>
      <c r="T12236" s="147"/>
    </row>
    <row r="12237">
      <c r="A12237" s="147"/>
      <c r="B12237" s="64"/>
      <c r="C12237" s="147" t="s">
        <v>217</v>
      </c>
      <c r="E12237" s="161"/>
      <c r="F12237" s="162"/>
      <c r="G12237" s="147"/>
      <c r="H12237" s="146"/>
      <c r="J12237" s="146"/>
      <c r="L12237" s="150"/>
      <c r="N12237" s="163"/>
      <c r="O12237" s="146"/>
      <c r="P12237" s="146"/>
      <c r="Q12237" s="146"/>
      <c r="R12237" s="34"/>
      <c r="S12237" s="35"/>
      <c r="T12237" s="147"/>
    </row>
    <row r="12238">
      <c r="A12238" s="147"/>
      <c r="B12238" s="64"/>
      <c r="C12238" s="147" t="s">
        <v>217</v>
      </c>
      <c r="E12238" s="161"/>
      <c r="F12238" s="162"/>
      <c r="G12238" s="147"/>
      <c r="H12238" s="146"/>
      <c r="J12238" s="146"/>
      <c r="L12238" s="150"/>
      <c r="N12238" s="163"/>
      <c r="O12238" s="146"/>
      <c r="P12238" s="146"/>
      <c r="Q12238" s="146"/>
      <c r="R12238" s="34"/>
      <c r="S12238" s="35"/>
      <c r="T12238" s="147"/>
    </row>
    <row r="12239">
      <c r="A12239" s="147"/>
      <c r="B12239" s="64"/>
      <c r="C12239" s="147" t="s">
        <v>217</v>
      </c>
      <c r="E12239" s="161"/>
      <c r="F12239" s="162"/>
      <c r="G12239" s="147"/>
      <c r="H12239" s="146"/>
      <c r="J12239" s="146"/>
      <c r="L12239" s="150"/>
      <c r="N12239" s="163"/>
      <c r="O12239" s="146"/>
      <c r="P12239" s="146"/>
      <c r="Q12239" s="146"/>
      <c r="R12239" s="34"/>
      <c r="S12239" s="35"/>
      <c r="T12239" s="147"/>
    </row>
    <row r="12240">
      <c r="A12240" s="147"/>
      <c r="B12240" s="64"/>
      <c r="C12240" s="147" t="s">
        <v>217</v>
      </c>
      <c r="E12240" s="161"/>
      <c r="F12240" s="162"/>
      <c r="G12240" s="147"/>
      <c r="H12240" s="146"/>
      <c r="J12240" s="146"/>
      <c r="L12240" s="150"/>
      <c r="N12240" s="163"/>
      <c r="O12240" s="146"/>
      <c r="P12240" s="146"/>
      <c r="Q12240" s="146"/>
      <c r="R12240" s="34"/>
      <c r="S12240" s="35"/>
      <c r="T12240" s="147"/>
    </row>
    <row r="12241">
      <c r="A12241" s="147"/>
      <c r="B12241" s="64"/>
      <c r="C12241" s="147" t="s">
        <v>217</v>
      </c>
      <c r="E12241" s="161"/>
      <c r="F12241" s="162"/>
      <c r="G12241" s="147"/>
      <c r="H12241" s="146"/>
      <c r="J12241" s="146"/>
      <c r="L12241" s="150"/>
      <c r="N12241" s="163"/>
      <c r="O12241" s="146"/>
      <c r="P12241" s="146"/>
      <c r="Q12241" s="146"/>
      <c r="R12241" s="34"/>
      <c r="S12241" s="35"/>
      <c r="T12241" s="147"/>
    </row>
    <row r="12242">
      <c r="A12242" s="147"/>
      <c r="B12242" s="64"/>
      <c r="C12242" s="147" t="s">
        <v>217</v>
      </c>
      <c r="E12242" s="161"/>
      <c r="F12242" s="162"/>
      <c r="G12242" s="147"/>
      <c r="H12242" s="146"/>
      <c r="J12242" s="146"/>
      <c r="L12242" s="150"/>
      <c r="N12242" s="163"/>
      <c r="O12242" s="146"/>
      <c r="P12242" s="146"/>
      <c r="Q12242" s="146"/>
      <c r="R12242" s="34"/>
      <c r="S12242" s="35"/>
      <c r="T12242" s="147"/>
    </row>
    <row r="12243">
      <c r="A12243" s="147"/>
      <c r="B12243" s="64"/>
      <c r="C12243" s="147" t="s">
        <v>217</v>
      </c>
      <c r="E12243" s="161"/>
      <c r="F12243" s="162"/>
      <c r="G12243" s="147"/>
      <c r="H12243" s="146"/>
      <c r="J12243" s="146"/>
      <c r="L12243" s="150"/>
      <c r="N12243" s="163"/>
      <c r="O12243" s="146"/>
      <c r="P12243" s="146"/>
      <c r="Q12243" s="146"/>
      <c r="R12243" s="34"/>
      <c r="S12243" s="35"/>
      <c r="T12243" s="147"/>
    </row>
    <row r="12244">
      <c r="A12244" s="147"/>
      <c r="B12244" s="64"/>
      <c r="C12244" s="147" t="s">
        <v>217</v>
      </c>
      <c r="E12244" s="161"/>
      <c r="F12244" s="162"/>
      <c r="G12244" s="147"/>
      <c r="H12244" s="146"/>
      <c r="J12244" s="146"/>
      <c r="L12244" s="150"/>
      <c r="N12244" s="163"/>
      <c r="O12244" s="146"/>
      <c r="P12244" s="146"/>
      <c r="Q12244" s="146"/>
      <c r="R12244" s="34"/>
      <c r="S12244" s="35"/>
      <c r="T12244" s="147"/>
    </row>
    <row r="12245">
      <c r="A12245" s="147"/>
      <c r="B12245" s="64"/>
      <c r="C12245" s="147" t="s">
        <v>217</v>
      </c>
      <c r="E12245" s="161"/>
      <c r="F12245" s="162"/>
      <c r="G12245" s="147"/>
      <c r="H12245" s="146"/>
      <c r="J12245" s="146"/>
      <c r="L12245" s="150"/>
      <c r="N12245" s="163"/>
      <c r="O12245" s="146"/>
      <c r="P12245" s="146"/>
      <c r="Q12245" s="146"/>
      <c r="R12245" s="34"/>
      <c r="S12245" s="35"/>
      <c r="T12245" s="147"/>
    </row>
    <row r="12246">
      <c r="A12246" s="147"/>
      <c r="B12246" s="64"/>
      <c r="C12246" s="147" t="s">
        <v>217</v>
      </c>
      <c r="E12246" s="161"/>
      <c r="F12246" s="162"/>
      <c r="G12246" s="147"/>
      <c r="H12246" s="146"/>
      <c r="J12246" s="146"/>
      <c r="L12246" s="150"/>
      <c r="N12246" s="163"/>
      <c r="O12246" s="146"/>
      <c r="P12246" s="146"/>
      <c r="Q12246" s="146"/>
      <c r="R12246" s="34"/>
      <c r="S12246" s="35"/>
      <c r="T12246" s="147"/>
    </row>
    <row r="12247">
      <c r="A12247" s="147"/>
      <c r="B12247" s="64"/>
      <c r="C12247" s="147" t="s">
        <v>217</v>
      </c>
      <c r="E12247" s="161"/>
      <c r="F12247" s="162"/>
      <c r="G12247" s="147"/>
      <c r="H12247" s="146"/>
      <c r="J12247" s="146"/>
      <c r="L12247" s="150"/>
      <c r="N12247" s="163"/>
      <c r="O12247" s="146"/>
      <c r="P12247" s="146"/>
      <c r="Q12247" s="146"/>
      <c r="R12247" s="34"/>
      <c r="S12247" s="35"/>
      <c r="T12247" s="147"/>
    </row>
    <row r="12248">
      <c r="A12248" s="147"/>
      <c r="B12248" s="64"/>
      <c r="C12248" s="147" t="s">
        <v>217</v>
      </c>
      <c r="E12248" s="161"/>
      <c r="F12248" s="162"/>
      <c r="G12248" s="147"/>
      <c r="H12248" s="146"/>
      <c r="J12248" s="146"/>
      <c r="L12248" s="150"/>
      <c r="N12248" s="163"/>
      <c r="O12248" s="146"/>
      <c r="P12248" s="146"/>
      <c r="Q12248" s="146"/>
      <c r="R12248" s="34"/>
      <c r="S12248" s="35"/>
      <c r="T12248" s="147"/>
    </row>
    <row r="12249">
      <c r="A12249" s="147"/>
      <c r="B12249" s="64"/>
      <c r="C12249" s="147" t="s">
        <v>217</v>
      </c>
      <c r="E12249" s="161"/>
      <c r="F12249" s="162"/>
      <c r="G12249" s="147"/>
      <c r="H12249" s="146"/>
      <c r="J12249" s="146"/>
      <c r="L12249" s="150"/>
      <c r="N12249" s="163"/>
      <c r="O12249" s="146"/>
      <c r="P12249" s="146"/>
      <c r="Q12249" s="146"/>
      <c r="R12249" s="34"/>
      <c r="S12249" s="35"/>
      <c r="T12249" s="147"/>
    </row>
    <row r="12250">
      <c r="A12250" s="147"/>
      <c r="B12250" s="64"/>
      <c r="C12250" s="147" t="s">
        <v>217</v>
      </c>
      <c r="E12250" s="161"/>
      <c r="F12250" s="162"/>
      <c r="G12250" s="147"/>
      <c r="H12250" s="146"/>
      <c r="J12250" s="146"/>
      <c r="L12250" s="150"/>
      <c r="N12250" s="163"/>
      <c r="O12250" s="146"/>
      <c r="P12250" s="146"/>
      <c r="Q12250" s="146"/>
      <c r="R12250" s="34"/>
      <c r="S12250" s="35"/>
      <c r="T12250" s="147"/>
    </row>
    <row r="12251">
      <c r="A12251" s="147"/>
      <c r="B12251" s="64"/>
      <c r="C12251" s="147" t="s">
        <v>217</v>
      </c>
      <c r="E12251" s="161"/>
      <c r="F12251" s="162"/>
      <c r="G12251" s="147"/>
      <c r="H12251" s="146"/>
      <c r="J12251" s="146"/>
      <c r="L12251" s="150"/>
      <c r="N12251" s="163"/>
      <c r="O12251" s="146"/>
      <c r="P12251" s="146"/>
      <c r="Q12251" s="146"/>
      <c r="R12251" s="34"/>
      <c r="S12251" s="35"/>
      <c r="T12251" s="147"/>
    </row>
    <row r="12252">
      <c r="A12252" s="147"/>
      <c r="B12252" s="64"/>
      <c r="C12252" s="147" t="s">
        <v>217</v>
      </c>
      <c r="E12252" s="161"/>
      <c r="F12252" s="162"/>
      <c r="G12252" s="147"/>
      <c r="H12252" s="146"/>
      <c r="J12252" s="146"/>
      <c r="L12252" s="150"/>
      <c r="N12252" s="163"/>
      <c r="O12252" s="146"/>
      <c r="P12252" s="146"/>
      <c r="Q12252" s="146"/>
      <c r="R12252" s="34"/>
      <c r="S12252" s="35"/>
      <c r="T12252" s="147"/>
    </row>
    <row r="12253">
      <c r="A12253" s="147"/>
      <c r="B12253" s="64"/>
      <c r="C12253" s="147" t="s">
        <v>217</v>
      </c>
      <c r="E12253" s="161"/>
      <c r="F12253" s="162"/>
      <c r="G12253" s="147"/>
      <c r="H12253" s="146"/>
      <c r="J12253" s="146"/>
      <c r="L12253" s="150"/>
      <c r="N12253" s="163"/>
      <c r="O12253" s="146"/>
      <c r="P12253" s="146"/>
      <c r="Q12253" s="146"/>
      <c r="R12253" s="34"/>
      <c r="S12253" s="35"/>
      <c r="T12253" s="147"/>
    </row>
    <row r="12254">
      <c r="A12254" s="147"/>
      <c r="B12254" s="64"/>
      <c r="C12254" s="147" t="s">
        <v>217</v>
      </c>
      <c r="E12254" s="161"/>
      <c r="F12254" s="162"/>
      <c r="G12254" s="147"/>
      <c r="H12254" s="146"/>
      <c r="J12254" s="146"/>
      <c r="L12254" s="150"/>
      <c r="N12254" s="163"/>
      <c r="O12254" s="146"/>
      <c r="P12254" s="146"/>
      <c r="Q12254" s="146"/>
      <c r="R12254" s="34"/>
      <c r="S12254" s="35"/>
      <c r="T12254" s="147"/>
    </row>
    <row r="12255">
      <c r="A12255" s="147"/>
      <c r="B12255" s="64"/>
      <c r="C12255" s="147" t="s">
        <v>217</v>
      </c>
      <c r="E12255" s="161"/>
      <c r="F12255" s="162"/>
      <c r="G12255" s="147"/>
      <c r="H12255" s="146"/>
      <c r="J12255" s="146"/>
      <c r="L12255" s="150"/>
      <c r="N12255" s="163"/>
      <c r="O12255" s="146"/>
      <c r="P12255" s="146"/>
      <c r="Q12255" s="146"/>
      <c r="R12255" s="34"/>
      <c r="S12255" s="35"/>
      <c r="T12255" s="147"/>
    </row>
    <row r="12256">
      <c r="A12256" s="147"/>
      <c r="B12256" s="64"/>
      <c r="C12256" s="147" t="s">
        <v>217</v>
      </c>
      <c r="E12256" s="161"/>
      <c r="F12256" s="162"/>
      <c r="G12256" s="147"/>
      <c r="H12256" s="146"/>
      <c r="J12256" s="146"/>
      <c r="L12256" s="150"/>
      <c r="N12256" s="163"/>
      <c r="O12256" s="146"/>
      <c r="P12256" s="146"/>
      <c r="Q12256" s="146"/>
      <c r="R12256" s="34"/>
      <c r="S12256" s="35"/>
      <c r="T12256" s="147"/>
    </row>
    <row r="12257">
      <c r="A12257" s="147"/>
      <c r="B12257" s="64"/>
      <c r="C12257" s="147" t="s">
        <v>217</v>
      </c>
      <c r="E12257" s="161"/>
      <c r="F12257" s="162"/>
      <c r="G12257" s="147"/>
      <c r="H12257" s="146"/>
      <c r="J12257" s="146"/>
      <c r="L12257" s="150"/>
      <c r="N12257" s="163"/>
      <c r="O12257" s="146"/>
      <c r="P12257" s="146"/>
      <c r="Q12257" s="146"/>
      <c r="R12257" s="34"/>
      <c r="S12257" s="35"/>
      <c r="T12257" s="147"/>
    </row>
    <row r="12258">
      <c r="A12258" s="147"/>
      <c r="B12258" s="64"/>
      <c r="C12258" s="147" t="s">
        <v>217</v>
      </c>
      <c r="E12258" s="161"/>
      <c r="F12258" s="162"/>
      <c r="G12258" s="147"/>
      <c r="H12258" s="146"/>
      <c r="J12258" s="146"/>
      <c r="L12258" s="150"/>
      <c r="N12258" s="163"/>
      <c r="O12258" s="146"/>
      <c r="P12258" s="146"/>
      <c r="Q12258" s="146"/>
      <c r="R12258" s="34"/>
      <c r="S12258" s="35"/>
      <c r="T12258" s="147"/>
    </row>
    <row r="12259">
      <c r="A12259" s="147"/>
      <c r="B12259" s="64"/>
      <c r="C12259" s="147" t="s">
        <v>217</v>
      </c>
      <c r="E12259" s="161"/>
      <c r="F12259" s="162"/>
      <c r="G12259" s="147"/>
      <c r="H12259" s="146"/>
      <c r="J12259" s="146"/>
      <c r="L12259" s="150"/>
      <c r="N12259" s="163"/>
      <c r="O12259" s="146"/>
      <c r="P12259" s="146"/>
      <c r="Q12259" s="146"/>
      <c r="R12259" s="34"/>
      <c r="S12259" s="35"/>
      <c r="T12259" s="147"/>
    </row>
    <row r="12260">
      <c r="A12260" s="147"/>
      <c r="B12260" s="64"/>
      <c r="C12260" s="147" t="s">
        <v>217</v>
      </c>
      <c r="E12260" s="161"/>
      <c r="F12260" s="162"/>
      <c r="G12260" s="147"/>
      <c r="H12260" s="146"/>
      <c r="J12260" s="146"/>
      <c r="L12260" s="150"/>
      <c r="N12260" s="163"/>
      <c r="O12260" s="146"/>
      <c r="P12260" s="146"/>
      <c r="Q12260" s="146"/>
      <c r="R12260" s="34"/>
      <c r="S12260" s="35"/>
      <c r="T12260" s="147"/>
    </row>
    <row r="12261">
      <c r="A12261" s="147"/>
      <c r="B12261" s="64"/>
      <c r="C12261" s="147" t="s">
        <v>217</v>
      </c>
      <c r="E12261" s="161"/>
      <c r="F12261" s="162"/>
      <c r="G12261" s="147"/>
      <c r="H12261" s="146"/>
      <c r="J12261" s="146"/>
      <c r="L12261" s="150"/>
      <c r="N12261" s="163"/>
      <c r="O12261" s="146"/>
      <c r="P12261" s="146"/>
      <c r="Q12261" s="146"/>
      <c r="R12261" s="34"/>
      <c r="S12261" s="35"/>
      <c r="T12261" s="147"/>
    </row>
    <row r="12262">
      <c r="A12262" s="147"/>
      <c r="B12262" s="64"/>
      <c r="C12262" s="147" t="s">
        <v>217</v>
      </c>
      <c r="E12262" s="161"/>
      <c r="F12262" s="162"/>
      <c r="G12262" s="147"/>
      <c r="H12262" s="146"/>
      <c r="J12262" s="146"/>
      <c r="L12262" s="150"/>
      <c r="N12262" s="163"/>
      <c r="O12262" s="146"/>
      <c r="P12262" s="146"/>
      <c r="Q12262" s="146"/>
      <c r="R12262" s="34"/>
      <c r="S12262" s="35"/>
      <c r="T12262" s="147"/>
    </row>
    <row r="12263">
      <c r="A12263" s="147"/>
      <c r="B12263" s="64"/>
      <c r="C12263" s="147" t="s">
        <v>217</v>
      </c>
      <c r="E12263" s="161"/>
      <c r="F12263" s="162"/>
      <c r="G12263" s="147"/>
      <c r="H12263" s="146"/>
      <c r="J12263" s="146"/>
      <c r="L12263" s="150"/>
      <c r="N12263" s="163"/>
      <c r="O12263" s="146"/>
      <c r="P12263" s="146"/>
      <c r="Q12263" s="146"/>
      <c r="R12263" s="34"/>
      <c r="S12263" s="35"/>
      <c r="T12263" s="147"/>
    </row>
    <row r="12264">
      <c r="A12264" s="147"/>
      <c r="B12264" s="64"/>
      <c r="C12264" s="147" t="s">
        <v>217</v>
      </c>
      <c r="E12264" s="161"/>
      <c r="F12264" s="162"/>
      <c r="G12264" s="147"/>
      <c r="H12264" s="146"/>
      <c r="J12264" s="146"/>
      <c r="L12264" s="150"/>
      <c r="N12264" s="163"/>
      <c r="O12264" s="146"/>
      <c r="P12264" s="146"/>
      <c r="Q12264" s="146"/>
      <c r="R12264" s="34"/>
      <c r="S12264" s="35"/>
      <c r="T12264" s="147"/>
    </row>
    <row r="12265">
      <c r="A12265" s="147"/>
      <c r="B12265" s="64"/>
      <c r="C12265" s="147" t="s">
        <v>217</v>
      </c>
      <c r="E12265" s="161"/>
      <c r="F12265" s="162"/>
      <c r="G12265" s="147"/>
      <c r="H12265" s="146"/>
      <c r="J12265" s="146"/>
      <c r="L12265" s="150"/>
      <c r="N12265" s="163"/>
      <c r="O12265" s="146"/>
      <c r="P12265" s="146"/>
      <c r="Q12265" s="146"/>
      <c r="R12265" s="34"/>
      <c r="S12265" s="35"/>
      <c r="T12265" s="147"/>
    </row>
    <row r="12266">
      <c r="A12266" s="147"/>
      <c r="B12266" s="64"/>
      <c r="C12266" s="147" t="s">
        <v>217</v>
      </c>
      <c r="E12266" s="161"/>
      <c r="F12266" s="162"/>
      <c r="G12266" s="147"/>
      <c r="H12266" s="146"/>
      <c r="J12266" s="146"/>
      <c r="L12266" s="150"/>
      <c r="N12266" s="163"/>
      <c r="O12266" s="146"/>
      <c r="P12266" s="146"/>
      <c r="Q12266" s="146"/>
      <c r="R12266" s="34"/>
      <c r="S12266" s="35"/>
      <c r="T12266" s="147"/>
    </row>
    <row r="12267">
      <c r="A12267" s="147"/>
      <c r="B12267" s="64"/>
      <c r="C12267" s="147" t="s">
        <v>217</v>
      </c>
      <c r="E12267" s="161"/>
      <c r="F12267" s="162"/>
      <c r="G12267" s="147"/>
      <c r="H12267" s="146"/>
      <c r="J12267" s="146"/>
      <c r="L12267" s="150"/>
      <c r="N12267" s="163"/>
      <c r="O12267" s="146"/>
      <c r="P12267" s="146"/>
      <c r="Q12267" s="146"/>
      <c r="R12267" s="34"/>
      <c r="S12267" s="35"/>
      <c r="T12267" s="147"/>
    </row>
    <row r="12268">
      <c r="A12268" s="147"/>
      <c r="B12268" s="64"/>
      <c r="C12268" s="147" t="s">
        <v>217</v>
      </c>
      <c r="E12268" s="161"/>
      <c r="F12268" s="162"/>
      <c r="G12268" s="147"/>
      <c r="H12268" s="146"/>
      <c r="J12268" s="146"/>
      <c r="L12268" s="150"/>
      <c r="N12268" s="163"/>
      <c r="O12268" s="146"/>
      <c r="P12268" s="146"/>
      <c r="Q12268" s="146"/>
      <c r="R12268" s="34"/>
      <c r="S12268" s="35"/>
      <c r="T12268" s="147"/>
    </row>
    <row r="12269">
      <c r="A12269" s="147"/>
      <c r="B12269" s="64"/>
      <c r="C12269" s="147" t="s">
        <v>217</v>
      </c>
      <c r="E12269" s="161"/>
      <c r="F12269" s="162"/>
      <c r="G12269" s="147"/>
      <c r="H12269" s="146"/>
      <c r="J12269" s="146"/>
      <c r="L12269" s="150"/>
      <c r="N12269" s="163"/>
      <c r="O12269" s="146"/>
      <c r="P12269" s="146"/>
      <c r="Q12269" s="146"/>
      <c r="R12269" s="34"/>
      <c r="S12269" s="35"/>
      <c r="T12269" s="147"/>
    </row>
    <row r="12270">
      <c r="A12270" s="147"/>
      <c r="B12270" s="64"/>
      <c r="C12270" s="147" t="s">
        <v>217</v>
      </c>
      <c r="E12270" s="161"/>
      <c r="F12270" s="162"/>
      <c r="G12270" s="147"/>
      <c r="H12270" s="146"/>
      <c r="J12270" s="146"/>
      <c r="L12270" s="150"/>
      <c r="N12270" s="163"/>
      <c r="O12270" s="146"/>
      <c r="P12270" s="146"/>
      <c r="Q12270" s="146"/>
      <c r="R12270" s="34"/>
      <c r="S12270" s="35"/>
      <c r="T12270" s="147"/>
    </row>
    <row r="12271">
      <c r="A12271" s="147"/>
      <c r="B12271" s="64"/>
      <c r="C12271" s="147" t="s">
        <v>217</v>
      </c>
      <c r="E12271" s="161"/>
      <c r="F12271" s="162"/>
      <c r="G12271" s="147"/>
      <c r="H12271" s="146"/>
      <c r="J12271" s="146"/>
      <c r="L12271" s="150"/>
      <c r="N12271" s="163"/>
      <c r="O12271" s="146"/>
      <c r="P12271" s="146"/>
      <c r="Q12271" s="146"/>
      <c r="R12271" s="34"/>
      <c r="S12271" s="35"/>
      <c r="T12271" s="147"/>
    </row>
    <row r="12272">
      <c r="A12272" s="147"/>
      <c r="B12272" s="64"/>
      <c r="C12272" s="147" t="s">
        <v>217</v>
      </c>
      <c r="E12272" s="161"/>
      <c r="F12272" s="162"/>
      <c r="G12272" s="147"/>
      <c r="H12272" s="146"/>
      <c r="J12272" s="146"/>
      <c r="L12272" s="150"/>
      <c r="N12272" s="163"/>
      <c r="O12272" s="146"/>
      <c r="P12272" s="146"/>
      <c r="Q12272" s="146"/>
      <c r="R12272" s="34"/>
      <c r="S12272" s="35"/>
      <c r="T12272" s="147"/>
    </row>
    <row r="12273">
      <c r="A12273" s="147"/>
      <c r="B12273" s="64"/>
      <c r="C12273" s="147" t="s">
        <v>217</v>
      </c>
      <c r="E12273" s="161"/>
      <c r="F12273" s="162"/>
      <c r="G12273" s="147"/>
      <c r="H12273" s="146"/>
      <c r="J12273" s="146"/>
      <c r="L12273" s="150"/>
      <c r="N12273" s="163"/>
      <c r="O12273" s="146"/>
      <c r="P12273" s="146"/>
      <c r="Q12273" s="146"/>
      <c r="R12273" s="34"/>
      <c r="S12273" s="35"/>
      <c r="T12273" s="147"/>
    </row>
    <row r="12274">
      <c r="A12274" s="147"/>
      <c r="B12274" s="64"/>
      <c r="C12274" s="147" t="s">
        <v>217</v>
      </c>
      <c r="E12274" s="161"/>
      <c r="F12274" s="162"/>
      <c r="G12274" s="147"/>
      <c r="H12274" s="146"/>
      <c r="J12274" s="146"/>
      <c r="L12274" s="150"/>
      <c r="N12274" s="163"/>
      <c r="O12274" s="146"/>
      <c r="P12274" s="146"/>
      <c r="Q12274" s="146"/>
      <c r="R12274" s="34"/>
      <c r="S12274" s="35"/>
      <c r="T12274" s="147"/>
    </row>
    <row r="12275">
      <c r="A12275" s="147"/>
      <c r="B12275" s="64"/>
      <c r="C12275" s="147" t="s">
        <v>217</v>
      </c>
      <c r="E12275" s="161"/>
      <c r="F12275" s="162"/>
      <c r="G12275" s="147"/>
      <c r="H12275" s="146"/>
      <c r="J12275" s="146"/>
      <c r="L12275" s="150"/>
      <c r="N12275" s="163"/>
      <c r="O12275" s="146"/>
      <c r="P12275" s="146"/>
      <c r="Q12275" s="146"/>
      <c r="R12275" s="34"/>
      <c r="S12275" s="35"/>
      <c r="T12275" s="147"/>
    </row>
    <row r="12276">
      <c r="A12276" s="147"/>
      <c r="B12276" s="64"/>
      <c r="C12276" s="147" t="s">
        <v>217</v>
      </c>
      <c r="E12276" s="161"/>
      <c r="F12276" s="162"/>
      <c r="G12276" s="147"/>
      <c r="H12276" s="146"/>
      <c r="J12276" s="146"/>
      <c r="L12276" s="150"/>
      <c r="N12276" s="163"/>
      <c r="O12276" s="146"/>
      <c r="P12276" s="146"/>
      <c r="Q12276" s="146"/>
      <c r="R12276" s="34"/>
      <c r="S12276" s="35"/>
      <c r="T12276" s="147"/>
    </row>
    <row r="12277">
      <c r="A12277" s="147"/>
      <c r="B12277" s="64"/>
      <c r="C12277" s="147" t="s">
        <v>217</v>
      </c>
      <c r="E12277" s="161"/>
      <c r="F12277" s="162"/>
      <c r="G12277" s="147"/>
      <c r="H12277" s="146"/>
      <c r="J12277" s="146"/>
      <c r="L12277" s="150"/>
      <c r="N12277" s="163"/>
      <c r="O12277" s="146"/>
      <c r="P12277" s="146"/>
      <c r="Q12277" s="146"/>
      <c r="R12277" s="34"/>
      <c r="S12277" s="35"/>
      <c r="T12277" s="147"/>
    </row>
    <row r="12278">
      <c r="A12278" s="147"/>
      <c r="B12278" s="64"/>
      <c r="C12278" s="147" t="s">
        <v>217</v>
      </c>
      <c r="E12278" s="161"/>
      <c r="F12278" s="162"/>
      <c r="G12278" s="147"/>
      <c r="H12278" s="146"/>
      <c r="J12278" s="146"/>
      <c r="L12278" s="150"/>
      <c r="N12278" s="163"/>
      <c r="O12278" s="146"/>
      <c r="P12278" s="146"/>
      <c r="Q12278" s="146"/>
      <c r="R12278" s="34"/>
      <c r="S12278" s="35"/>
      <c r="T12278" s="147"/>
    </row>
    <row r="12279">
      <c r="A12279" s="147"/>
      <c r="B12279" s="64"/>
      <c r="C12279" s="147" t="s">
        <v>217</v>
      </c>
      <c r="E12279" s="161"/>
      <c r="F12279" s="162"/>
      <c r="G12279" s="147"/>
      <c r="H12279" s="146"/>
      <c r="J12279" s="146"/>
      <c r="L12279" s="150"/>
      <c r="N12279" s="163"/>
      <c r="O12279" s="146"/>
      <c r="P12279" s="146"/>
      <c r="Q12279" s="146"/>
      <c r="R12279" s="34"/>
      <c r="S12279" s="35"/>
      <c r="T12279" s="147"/>
    </row>
    <row r="12280">
      <c r="A12280" s="147"/>
      <c r="B12280" s="64"/>
      <c r="C12280" s="147" t="s">
        <v>217</v>
      </c>
      <c r="E12280" s="161"/>
      <c r="F12280" s="162"/>
      <c r="G12280" s="147"/>
      <c r="H12280" s="146"/>
      <c r="J12280" s="146"/>
      <c r="L12280" s="150"/>
      <c r="N12280" s="163"/>
      <c r="O12280" s="146"/>
      <c r="P12280" s="146"/>
      <c r="Q12280" s="146"/>
      <c r="R12280" s="34"/>
      <c r="S12280" s="35"/>
      <c r="T12280" s="147"/>
    </row>
    <row r="12281">
      <c r="A12281" s="147"/>
      <c r="B12281" s="64"/>
      <c r="C12281" s="147" t="s">
        <v>217</v>
      </c>
      <c r="E12281" s="161"/>
      <c r="F12281" s="162"/>
      <c r="G12281" s="147"/>
      <c r="H12281" s="146"/>
      <c r="J12281" s="146"/>
      <c r="L12281" s="150"/>
      <c r="N12281" s="163"/>
      <c r="O12281" s="146"/>
      <c r="P12281" s="146"/>
      <c r="Q12281" s="146"/>
      <c r="R12281" s="34"/>
      <c r="S12281" s="35"/>
      <c r="T12281" s="147"/>
    </row>
    <row r="12282">
      <c r="A12282" s="147"/>
      <c r="B12282" s="64"/>
      <c r="C12282" s="147" t="s">
        <v>217</v>
      </c>
      <c r="E12282" s="161"/>
      <c r="F12282" s="162"/>
      <c r="G12282" s="147"/>
      <c r="H12282" s="146"/>
      <c r="J12282" s="146"/>
      <c r="L12282" s="150"/>
      <c r="N12282" s="163"/>
      <c r="O12282" s="146"/>
      <c r="P12282" s="146"/>
      <c r="Q12282" s="146"/>
      <c r="R12282" s="34"/>
      <c r="S12282" s="35"/>
      <c r="T12282" s="147"/>
    </row>
    <row r="12283">
      <c r="A12283" s="147"/>
      <c r="B12283" s="64"/>
      <c r="C12283" s="147" t="s">
        <v>217</v>
      </c>
      <c r="E12283" s="161"/>
      <c r="F12283" s="162"/>
      <c r="G12283" s="147"/>
      <c r="H12283" s="146"/>
      <c r="J12283" s="146"/>
      <c r="L12283" s="150"/>
      <c r="N12283" s="163"/>
      <c r="O12283" s="146"/>
      <c r="P12283" s="146"/>
      <c r="Q12283" s="146"/>
      <c r="R12283" s="34"/>
      <c r="S12283" s="35"/>
      <c r="T12283" s="147"/>
    </row>
    <row r="12284">
      <c r="A12284" s="147"/>
      <c r="B12284" s="64"/>
      <c r="C12284" s="147" t="s">
        <v>217</v>
      </c>
      <c r="E12284" s="161"/>
      <c r="F12284" s="162"/>
      <c r="G12284" s="147"/>
      <c r="H12284" s="146"/>
      <c r="J12284" s="146"/>
      <c r="L12284" s="150"/>
      <c r="N12284" s="163"/>
      <c r="O12284" s="146"/>
      <c r="P12284" s="146"/>
      <c r="Q12284" s="146"/>
      <c r="R12284" s="34"/>
      <c r="S12284" s="35"/>
      <c r="T12284" s="147"/>
    </row>
    <row r="12285">
      <c r="A12285" s="147"/>
      <c r="B12285" s="64"/>
      <c r="C12285" s="147" t="s">
        <v>217</v>
      </c>
      <c r="E12285" s="161"/>
      <c r="F12285" s="162"/>
      <c r="G12285" s="147"/>
      <c r="H12285" s="146"/>
      <c r="J12285" s="146"/>
      <c r="L12285" s="150"/>
      <c r="N12285" s="163"/>
      <c r="O12285" s="146"/>
      <c r="P12285" s="146"/>
      <c r="Q12285" s="146"/>
      <c r="R12285" s="34"/>
      <c r="S12285" s="35"/>
      <c r="T12285" s="147"/>
    </row>
    <row r="12286">
      <c r="A12286" s="147"/>
      <c r="B12286" s="64"/>
      <c r="C12286" s="147" t="s">
        <v>217</v>
      </c>
      <c r="E12286" s="161"/>
      <c r="F12286" s="162"/>
      <c r="G12286" s="147"/>
      <c r="H12286" s="146"/>
      <c r="J12286" s="146"/>
      <c r="L12286" s="150"/>
      <c r="N12286" s="163"/>
      <c r="O12286" s="146"/>
      <c r="P12286" s="146"/>
      <c r="Q12286" s="146"/>
      <c r="R12286" s="34"/>
      <c r="S12286" s="35"/>
      <c r="T12286" s="147"/>
    </row>
    <row r="12287">
      <c r="A12287" s="147"/>
      <c r="B12287" s="64"/>
      <c r="C12287" s="147" t="s">
        <v>217</v>
      </c>
      <c r="E12287" s="161"/>
      <c r="F12287" s="162"/>
      <c r="G12287" s="147"/>
      <c r="H12287" s="146"/>
      <c r="J12287" s="146"/>
      <c r="L12287" s="150"/>
      <c r="N12287" s="163"/>
      <c r="O12287" s="146"/>
      <c r="P12287" s="146"/>
      <c r="Q12287" s="146"/>
      <c r="R12287" s="34"/>
      <c r="S12287" s="35"/>
      <c r="T12287" s="147"/>
    </row>
    <row r="12288">
      <c r="A12288" s="147"/>
      <c r="B12288" s="64"/>
      <c r="C12288" s="147" t="s">
        <v>217</v>
      </c>
      <c r="E12288" s="161"/>
      <c r="F12288" s="162"/>
      <c r="G12288" s="147"/>
      <c r="H12288" s="146"/>
      <c r="J12288" s="146"/>
      <c r="L12288" s="150"/>
      <c r="N12288" s="163"/>
      <c r="O12288" s="146"/>
      <c r="P12288" s="146"/>
      <c r="Q12288" s="146"/>
      <c r="R12288" s="34"/>
      <c r="S12288" s="35"/>
      <c r="T12288" s="147"/>
    </row>
    <row r="12289">
      <c r="A12289" s="147"/>
      <c r="B12289" s="64"/>
      <c r="C12289" s="147" t="s">
        <v>217</v>
      </c>
      <c r="E12289" s="161"/>
      <c r="F12289" s="162"/>
      <c r="G12289" s="147"/>
      <c r="H12289" s="146"/>
      <c r="J12289" s="146"/>
      <c r="L12289" s="150"/>
      <c r="N12289" s="163"/>
      <c r="O12289" s="146"/>
      <c r="P12289" s="146"/>
      <c r="Q12289" s="146"/>
      <c r="R12289" s="34"/>
      <c r="S12289" s="35"/>
      <c r="T12289" s="147"/>
    </row>
    <row r="12290">
      <c r="A12290" s="147"/>
      <c r="B12290" s="64"/>
      <c r="C12290" s="147" t="s">
        <v>217</v>
      </c>
      <c r="E12290" s="161"/>
      <c r="F12290" s="162"/>
      <c r="G12290" s="147"/>
      <c r="H12290" s="146"/>
      <c r="J12290" s="146"/>
      <c r="L12290" s="150"/>
      <c r="N12290" s="163"/>
      <c r="O12290" s="146"/>
      <c r="P12290" s="146"/>
      <c r="Q12290" s="146"/>
      <c r="R12290" s="34"/>
      <c r="S12290" s="35"/>
      <c r="T12290" s="147"/>
    </row>
    <row r="12291">
      <c r="A12291" s="147"/>
      <c r="B12291" s="64"/>
      <c r="C12291" s="147" t="s">
        <v>217</v>
      </c>
      <c r="E12291" s="161"/>
      <c r="F12291" s="162"/>
      <c r="G12291" s="147"/>
      <c r="H12291" s="146"/>
      <c r="J12291" s="146"/>
      <c r="L12291" s="150"/>
      <c r="N12291" s="163"/>
      <c r="O12291" s="146"/>
      <c r="P12291" s="146"/>
      <c r="Q12291" s="146"/>
      <c r="R12291" s="34"/>
      <c r="S12291" s="35"/>
      <c r="T12291" s="147"/>
    </row>
    <row r="12292">
      <c r="A12292" s="147"/>
      <c r="B12292" s="64"/>
      <c r="C12292" s="147" t="s">
        <v>217</v>
      </c>
      <c r="E12292" s="161"/>
      <c r="F12292" s="162"/>
      <c r="G12292" s="147"/>
      <c r="H12292" s="146"/>
      <c r="J12292" s="146"/>
      <c r="L12292" s="150"/>
      <c r="N12292" s="163"/>
      <c r="O12292" s="146"/>
      <c r="P12292" s="146"/>
      <c r="Q12292" s="146"/>
      <c r="R12292" s="34"/>
      <c r="S12292" s="35"/>
      <c r="T12292" s="147"/>
    </row>
    <row r="12293">
      <c r="A12293" s="147"/>
      <c r="B12293" s="64"/>
      <c r="C12293" s="147" t="s">
        <v>217</v>
      </c>
      <c r="E12293" s="161"/>
      <c r="F12293" s="162"/>
      <c r="G12293" s="147"/>
      <c r="H12293" s="146"/>
      <c r="J12293" s="146"/>
      <c r="L12293" s="150"/>
      <c r="N12293" s="163"/>
      <c r="O12293" s="146"/>
      <c r="P12293" s="146"/>
      <c r="Q12293" s="146"/>
      <c r="R12293" s="34"/>
      <c r="S12293" s="35"/>
      <c r="T12293" s="147"/>
    </row>
    <row r="12294">
      <c r="A12294" s="147"/>
      <c r="B12294" s="64"/>
      <c r="C12294" s="147" t="s">
        <v>217</v>
      </c>
      <c r="E12294" s="161"/>
      <c r="F12294" s="162"/>
      <c r="G12294" s="147"/>
      <c r="H12294" s="146"/>
      <c r="J12294" s="146"/>
      <c r="L12294" s="150"/>
      <c r="N12294" s="163"/>
      <c r="O12294" s="146"/>
      <c r="P12294" s="146"/>
      <c r="Q12294" s="146"/>
      <c r="R12294" s="34"/>
      <c r="S12294" s="35"/>
      <c r="T12294" s="147"/>
    </row>
    <row r="12295">
      <c r="A12295" s="147"/>
      <c r="B12295" s="64"/>
      <c r="C12295" s="147" t="s">
        <v>217</v>
      </c>
      <c r="E12295" s="161"/>
      <c r="F12295" s="162"/>
      <c r="G12295" s="147"/>
      <c r="H12295" s="146"/>
      <c r="J12295" s="146"/>
      <c r="L12295" s="150"/>
      <c r="N12295" s="163"/>
      <c r="O12295" s="146"/>
      <c r="P12295" s="146"/>
      <c r="Q12295" s="146"/>
      <c r="R12295" s="34"/>
      <c r="S12295" s="35"/>
      <c r="T12295" s="147"/>
    </row>
    <row r="12296">
      <c r="A12296" s="147"/>
      <c r="B12296" s="64"/>
      <c r="C12296" s="147" t="s">
        <v>217</v>
      </c>
      <c r="E12296" s="161"/>
      <c r="F12296" s="162"/>
      <c r="G12296" s="147"/>
      <c r="H12296" s="146"/>
      <c r="J12296" s="146"/>
      <c r="L12296" s="150"/>
      <c r="N12296" s="163"/>
      <c r="O12296" s="146"/>
      <c r="P12296" s="146"/>
      <c r="Q12296" s="146"/>
      <c r="R12296" s="34"/>
      <c r="S12296" s="35"/>
      <c r="T12296" s="147"/>
    </row>
    <row r="12297">
      <c r="A12297" s="147"/>
      <c r="B12297" s="64"/>
      <c r="C12297" s="147" t="s">
        <v>217</v>
      </c>
      <c r="E12297" s="161"/>
      <c r="F12297" s="162"/>
      <c r="G12297" s="147"/>
      <c r="H12297" s="146"/>
      <c r="J12297" s="146"/>
      <c r="L12297" s="150"/>
      <c r="N12297" s="163"/>
      <c r="O12297" s="146"/>
      <c r="P12297" s="146"/>
      <c r="Q12297" s="146"/>
      <c r="R12297" s="34"/>
      <c r="S12297" s="35"/>
      <c r="T12297" s="147"/>
    </row>
    <row r="12298">
      <c r="A12298" s="147"/>
      <c r="B12298" s="64"/>
      <c r="C12298" s="147" t="s">
        <v>217</v>
      </c>
      <c r="E12298" s="161"/>
      <c r="F12298" s="162"/>
      <c r="G12298" s="147"/>
      <c r="H12298" s="146"/>
      <c r="J12298" s="146"/>
      <c r="L12298" s="150"/>
      <c r="N12298" s="163"/>
      <c r="O12298" s="146"/>
      <c r="P12298" s="146"/>
      <c r="Q12298" s="146"/>
      <c r="R12298" s="34"/>
      <c r="S12298" s="35"/>
      <c r="T12298" s="147"/>
    </row>
    <row r="12299">
      <c r="A12299" s="147"/>
      <c r="B12299" s="64"/>
      <c r="C12299" s="147" t="s">
        <v>217</v>
      </c>
      <c r="E12299" s="161"/>
      <c r="F12299" s="162"/>
      <c r="G12299" s="147"/>
      <c r="H12299" s="146"/>
      <c r="J12299" s="146"/>
      <c r="L12299" s="150"/>
      <c r="N12299" s="163"/>
      <c r="O12299" s="146"/>
      <c r="P12299" s="146"/>
      <c r="Q12299" s="146"/>
      <c r="R12299" s="34"/>
      <c r="S12299" s="35"/>
      <c r="T12299" s="147"/>
    </row>
    <row r="12300">
      <c r="A12300" s="147"/>
      <c r="B12300" s="64"/>
      <c r="C12300" s="147" t="s">
        <v>217</v>
      </c>
      <c r="E12300" s="161"/>
      <c r="F12300" s="162"/>
      <c r="G12300" s="147"/>
      <c r="H12300" s="146"/>
      <c r="J12300" s="146"/>
      <c r="L12300" s="150"/>
      <c r="N12300" s="163"/>
      <c r="O12300" s="146"/>
      <c r="P12300" s="146"/>
      <c r="Q12300" s="146"/>
      <c r="R12300" s="34"/>
      <c r="S12300" s="35"/>
      <c r="T12300" s="147"/>
    </row>
    <row r="12301">
      <c r="A12301" s="147"/>
      <c r="B12301" s="64"/>
      <c r="C12301" s="147" t="s">
        <v>217</v>
      </c>
      <c r="E12301" s="161"/>
      <c r="F12301" s="162"/>
      <c r="G12301" s="147"/>
      <c r="H12301" s="146"/>
      <c r="J12301" s="146"/>
      <c r="L12301" s="150"/>
      <c r="N12301" s="163"/>
      <c r="O12301" s="146"/>
      <c r="P12301" s="146"/>
      <c r="Q12301" s="146"/>
      <c r="R12301" s="34"/>
      <c r="S12301" s="35"/>
      <c r="T12301" s="147"/>
    </row>
    <row r="12302">
      <c r="A12302" s="147"/>
      <c r="B12302" s="64"/>
      <c r="C12302" s="147" t="s">
        <v>217</v>
      </c>
      <c r="E12302" s="161"/>
      <c r="F12302" s="162"/>
      <c r="G12302" s="147"/>
      <c r="H12302" s="146"/>
      <c r="J12302" s="146"/>
      <c r="L12302" s="150"/>
      <c r="N12302" s="163"/>
      <c r="O12302" s="146"/>
      <c r="P12302" s="146"/>
      <c r="Q12302" s="146"/>
      <c r="R12302" s="34"/>
      <c r="S12302" s="35"/>
      <c r="T12302" s="147"/>
    </row>
    <row r="12303">
      <c r="A12303" s="147"/>
      <c r="B12303" s="64"/>
      <c r="C12303" s="147" t="s">
        <v>217</v>
      </c>
      <c r="E12303" s="161"/>
      <c r="F12303" s="162"/>
      <c r="G12303" s="147"/>
      <c r="H12303" s="146"/>
      <c r="J12303" s="146"/>
      <c r="L12303" s="150"/>
      <c r="N12303" s="163"/>
      <c r="O12303" s="146"/>
      <c r="P12303" s="146"/>
      <c r="Q12303" s="146"/>
      <c r="R12303" s="34"/>
      <c r="S12303" s="35"/>
      <c r="T12303" s="147"/>
    </row>
    <row r="12304">
      <c r="A12304" s="147"/>
      <c r="B12304" s="64"/>
      <c r="C12304" s="147" t="s">
        <v>217</v>
      </c>
      <c r="E12304" s="161"/>
      <c r="F12304" s="162"/>
      <c r="G12304" s="147"/>
      <c r="H12304" s="146"/>
      <c r="J12304" s="146"/>
      <c r="L12304" s="150"/>
      <c r="N12304" s="163"/>
      <c r="O12304" s="146"/>
      <c r="P12304" s="146"/>
      <c r="Q12304" s="146"/>
      <c r="R12304" s="34"/>
      <c r="S12304" s="35"/>
      <c r="T12304" s="147"/>
    </row>
    <row r="12305">
      <c r="A12305" s="147"/>
      <c r="B12305" s="64"/>
      <c r="C12305" s="147" t="s">
        <v>217</v>
      </c>
      <c r="E12305" s="161"/>
      <c r="F12305" s="162"/>
      <c r="G12305" s="147"/>
      <c r="H12305" s="146"/>
      <c r="J12305" s="146"/>
      <c r="L12305" s="150"/>
      <c r="N12305" s="163"/>
      <c r="O12305" s="146"/>
      <c r="P12305" s="146"/>
      <c r="Q12305" s="146"/>
      <c r="R12305" s="34"/>
      <c r="S12305" s="35"/>
      <c r="T12305" s="147"/>
    </row>
    <row r="12306">
      <c r="A12306" s="147"/>
      <c r="B12306" s="64"/>
      <c r="C12306" s="147" t="s">
        <v>217</v>
      </c>
      <c r="E12306" s="161"/>
      <c r="F12306" s="162"/>
      <c r="G12306" s="147"/>
      <c r="H12306" s="146"/>
      <c r="J12306" s="146"/>
      <c r="L12306" s="150"/>
      <c r="N12306" s="163"/>
      <c r="O12306" s="146"/>
      <c r="P12306" s="146"/>
      <c r="Q12306" s="146"/>
      <c r="R12306" s="34"/>
      <c r="S12306" s="35"/>
      <c r="T12306" s="147"/>
    </row>
    <row r="12307">
      <c r="A12307" s="147"/>
      <c r="B12307" s="64"/>
      <c r="C12307" s="147" t="s">
        <v>217</v>
      </c>
      <c r="E12307" s="161"/>
      <c r="F12307" s="162"/>
      <c r="G12307" s="147"/>
      <c r="H12307" s="146"/>
      <c r="J12307" s="146"/>
      <c r="L12307" s="150"/>
      <c r="N12307" s="163"/>
      <c r="O12307" s="146"/>
      <c r="P12307" s="146"/>
      <c r="Q12307" s="146"/>
      <c r="R12307" s="34"/>
      <c r="S12307" s="35"/>
      <c r="T12307" s="147"/>
    </row>
    <row r="12308">
      <c r="A12308" s="147"/>
      <c r="B12308" s="64"/>
      <c r="C12308" s="147" t="s">
        <v>217</v>
      </c>
      <c r="E12308" s="161"/>
      <c r="F12308" s="162"/>
      <c r="G12308" s="147"/>
      <c r="H12308" s="146"/>
      <c r="J12308" s="146"/>
      <c r="L12308" s="150"/>
      <c r="N12308" s="163"/>
      <c r="O12308" s="146"/>
      <c r="P12308" s="146"/>
      <c r="Q12308" s="146"/>
      <c r="R12308" s="34"/>
      <c r="S12308" s="35"/>
      <c r="T12308" s="147"/>
    </row>
    <row r="12309">
      <c r="A12309" s="147"/>
      <c r="B12309" s="64"/>
      <c r="C12309" s="147" t="s">
        <v>217</v>
      </c>
      <c r="E12309" s="161"/>
      <c r="F12309" s="162"/>
      <c r="G12309" s="147"/>
      <c r="H12309" s="146"/>
      <c r="J12309" s="146"/>
      <c r="L12309" s="150"/>
      <c r="N12309" s="163"/>
      <c r="O12309" s="146"/>
      <c r="P12309" s="146"/>
      <c r="Q12309" s="146"/>
      <c r="R12309" s="34"/>
      <c r="S12309" s="35"/>
      <c r="T12309" s="147"/>
    </row>
    <row r="12310">
      <c r="A12310" s="147"/>
      <c r="B12310" s="64"/>
      <c r="C12310" s="147" t="s">
        <v>217</v>
      </c>
      <c r="E12310" s="161"/>
      <c r="F12310" s="162"/>
      <c r="G12310" s="147"/>
      <c r="H12310" s="146"/>
      <c r="J12310" s="146"/>
      <c r="L12310" s="150"/>
      <c r="N12310" s="163"/>
      <c r="O12310" s="146"/>
      <c r="P12310" s="146"/>
      <c r="Q12310" s="146"/>
      <c r="R12310" s="34"/>
      <c r="S12310" s="35"/>
      <c r="T12310" s="147"/>
    </row>
    <row r="12311">
      <c r="A12311" s="147"/>
      <c r="B12311" s="64"/>
      <c r="C12311" s="147" t="s">
        <v>217</v>
      </c>
      <c r="E12311" s="161"/>
      <c r="F12311" s="162"/>
      <c r="G12311" s="147"/>
      <c r="H12311" s="146"/>
      <c r="J12311" s="146"/>
      <c r="L12311" s="150"/>
      <c r="N12311" s="163"/>
      <c r="O12311" s="146"/>
      <c r="P12311" s="146"/>
      <c r="Q12311" s="146"/>
      <c r="R12311" s="34"/>
      <c r="S12311" s="35"/>
      <c r="T12311" s="147"/>
    </row>
    <row r="12312">
      <c r="A12312" s="147"/>
      <c r="B12312" s="64"/>
      <c r="C12312" s="147" t="s">
        <v>217</v>
      </c>
      <c r="E12312" s="161"/>
      <c r="F12312" s="162"/>
      <c r="G12312" s="147"/>
      <c r="H12312" s="146"/>
      <c r="J12312" s="146"/>
      <c r="L12312" s="150"/>
      <c r="N12312" s="163"/>
      <c r="O12312" s="146"/>
      <c r="P12312" s="146"/>
      <c r="Q12312" s="146"/>
      <c r="R12312" s="34"/>
      <c r="S12312" s="35"/>
      <c r="T12312" s="147"/>
    </row>
    <row r="12313">
      <c r="A12313" s="147"/>
      <c r="B12313" s="64"/>
      <c r="C12313" s="147" t="s">
        <v>217</v>
      </c>
      <c r="E12313" s="161"/>
      <c r="F12313" s="162"/>
      <c r="G12313" s="147"/>
      <c r="H12313" s="146"/>
      <c r="J12313" s="146"/>
      <c r="L12313" s="150"/>
      <c r="N12313" s="163"/>
      <c r="O12313" s="146"/>
      <c r="P12313" s="146"/>
      <c r="Q12313" s="146"/>
      <c r="R12313" s="34"/>
      <c r="S12313" s="35"/>
      <c r="T12313" s="147"/>
    </row>
    <row r="12314">
      <c r="A12314" s="147"/>
      <c r="B12314" s="64"/>
      <c r="C12314" s="147" t="s">
        <v>217</v>
      </c>
      <c r="E12314" s="161"/>
      <c r="F12314" s="162"/>
      <c r="G12314" s="147"/>
      <c r="H12314" s="146"/>
      <c r="J12314" s="146"/>
      <c r="L12314" s="150"/>
      <c r="N12314" s="163"/>
      <c r="O12314" s="146"/>
      <c r="P12314" s="146"/>
      <c r="Q12314" s="146"/>
      <c r="R12314" s="34"/>
      <c r="S12314" s="35"/>
      <c r="T12314" s="147"/>
    </row>
    <row r="12315">
      <c r="A12315" s="147"/>
      <c r="B12315" s="64"/>
      <c r="C12315" s="147" t="s">
        <v>217</v>
      </c>
      <c r="E12315" s="161"/>
      <c r="F12315" s="162"/>
      <c r="G12315" s="147"/>
      <c r="H12315" s="146"/>
      <c r="J12315" s="146"/>
      <c r="L12315" s="150"/>
      <c r="N12315" s="163"/>
      <c r="O12315" s="146"/>
      <c r="P12315" s="146"/>
      <c r="Q12315" s="146"/>
      <c r="R12315" s="34"/>
      <c r="S12315" s="35"/>
      <c r="T12315" s="147"/>
    </row>
    <row r="12316">
      <c r="A12316" s="147"/>
      <c r="B12316" s="64"/>
      <c r="C12316" s="147" t="s">
        <v>217</v>
      </c>
      <c r="E12316" s="161"/>
      <c r="F12316" s="162"/>
      <c r="G12316" s="147"/>
      <c r="H12316" s="146"/>
      <c r="J12316" s="146"/>
      <c r="L12316" s="150"/>
      <c r="N12316" s="163"/>
      <c r="O12316" s="146"/>
      <c r="P12316" s="146"/>
      <c r="Q12316" s="146"/>
      <c r="R12316" s="34"/>
      <c r="S12316" s="35"/>
      <c r="T12316" s="147"/>
    </row>
    <row r="12317">
      <c r="A12317" s="147"/>
      <c r="B12317" s="64"/>
      <c r="C12317" s="147" t="s">
        <v>217</v>
      </c>
      <c r="E12317" s="161"/>
      <c r="F12317" s="162"/>
      <c r="G12317" s="147"/>
      <c r="H12317" s="146"/>
      <c r="J12317" s="146"/>
      <c r="L12317" s="150"/>
      <c r="N12317" s="163"/>
      <c r="O12317" s="146"/>
      <c r="P12317" s="146"/>
      <c r="Q12317" s="146"/>
      <c r="R12317" s="34"/>
      <c r="S12317" s="35"/>
      <c r="T12317" s="147"/>
    </row>
    <row r="12318">
      <c r="A12318" s="147"/>
      <c r="B12318" s="64"/>
      <c r="C12318" s="147" t="s">
        <v>217</v>
      </c>
      <c r="E12318" s="161"/>
      <c r="F12318" s="162"/>
      <c r="G12318" s="147"/>
      <c r="H12318" s="146"/>
      <c r="J12318" s="146"/>
      <c r="L12318" s="150"/>
      <c r="N12318" s="163"/>
      <c r="O12318" s="146"/>
      <c r="P12318" s="146"/>
      <c r="Q12318" s="146"/>
      <c r="R12318" s="34"/>
      <c r="S12318" s="35"/>
      <c r="T12318" s="147"/>
    </row>
    <row r="12319">
      <c r="A12319" s="147"/>
      <c r="B12319" s="64"/>
      <c r="C12319" s="147" t="s">
        <v>217</v>
      </c>
      <c r="E12319" s="161"/>
      <c r="F12319" s="162"/>
      <c r="G12319" s="147"/>
      <c r="H12319" s="146"/>
      <c r="J12319" s="146"/>
      <c r="L12319" s="150"/>
      <c r="N12319" s="163"/>
      <c r="O12319" s="146"/>
      <c r="P12319" s="146"/>
      <c r="Q12319" s="146"/>
      <c r="R12319" s="34"/>
      <c r="S12319" s="35"/>
      <c r="T12319" s="147"/>
    </row>
    <row r="12320">
      <c r="A12320" s="147"/>
      <c r="B12320" s="64"/>
      <c r="C12320" s="147" t="s">
        <v>217</v>
      </c>
      <c r="E12320" s="161"/>
      <c r="F12320" s="162"/>
      <c r="G12320" s="147"/>
      <c r="H12320" s="146"/>
      <c r="J12320" s="146"/>
      <c r="L12320" s="150"/>
      <c r="N12320" s="163"/>
      <c r="O12320" s="146"/>
      <c r="P12320" s="146"/>
      <c r="Q12320" s="146"/>
      <c r="R12320" s="34"/>
      <c r="S12320" s="35"/>
      <c r="T12320" s="147"/>
    </row>
    <row r="12321">
      <c r="A12321" s="147"/>
      <c r="B12321" s="64"/>
      <c r="C12321" s="147" t="s">
        <v>217</v>
      </c>
      <c r="E12321" s="161"/>
      <c r="F12321" s="162"/>
      <c r="G12321" s="147"/>
      <c r="H12321" s="146"/>
      <c r="J12321" s="146"/>
      <c r="L12321" s="150"/>
      <c r="N12321" s="163"/>
      <c r="O12321" s="146"/>
      <c r="P12321" s="146"/>
      <c r="Q12321" s="146"/>
      <c r="R12321" s="34"/>
      <c r="S12321" s="35"/>
      <c r="T12321" s="147"/>
    </row>
    <row r="12322">
      <c r="A12322" s="147"/>
      <c r="B12322" s="64"/>
      <c r="C12322" s="147" t="s">
        <v>217</v>
      </c>
      <c r="E12322" s="161"/>
      <c r="F12322" s="162"/>
      <c r="G12322" s="147"/>
      <c r="H12322" s="146"/>
      <c r="J12322" s="146"/>
      <c r="L12322" s="150"/>
      <c r="N12322" s="163"/>
      <c r="O12322" s="146"/>
      <c r="P12322" s="146"/>
      <c r="Q12322" s="146"/>
      <c r="R12322" s="34"/>
      <c r="S12322" s="35"/>
      <c r="T12322" s="147"/>
    </row>
    <row r="12323">
      <c r="A12323" s="147"/>
      <c r="B12323" s="64"/>
      <c r="C12323" s="147" t="s">
        <v>217</v>
      </c>
      <c r="E12323" s="161"/>
      <c r="F12323" s="162"/>
      <c r="G12323" s="147"/>
      <c r="H12323" s="146"/>
      <c r="J12323" s="146"/>
      <c r="L12323" s="150"/>
      <c r="N12323" s="163"/>
      <c r="O12323" s="146"/>
      <c r="P12323" s="146"/>
      <c r="Q12323" s="146"/>
      <c r="R12323" s="34"/>
      <c r="S12323" s="35"/>
      <c r="T12323" s="147"/>
    </row>
    <row r="12324">
      <c r="A12324" s="147"/>
      <c r="B12324" s="64"/>
      <c r="C12324" s="147" t="s">
        <v>217</v>
      </c>
      <c r="E12324" s="161"/>
      <c r="F12324" s="162"/>
      <c r="G12324" s="147"/>
      <c r="H12324" s="146"/>
      <c r="J12324" s="146"/>
      <c r="L12324" s="150"/>
      <c r="N12324" s="163"/>
      <c r="O12324" s="146"/>
      <c r="P12324" s="146"/>
      <c r="Q12324" s="146"/>
      <c r="R12324" s="34"/>
      <c r="S12324" s="35"/>
      <c r="T12324" s="147"/>
    </row>
    <row r="12325">
      <c r="A12325" s="147"/>
      <c r="B12325" s="64"/>
      <c r="C12325" s="147" t="s">
        <v>217</v>
      </c>
      <c r="E12325" s="161"/>
      <c r="F12325" s="162"/>
      <c r="G12325" s="147"/>
      <c r="H12325" s="146"/>
      <c r="J12325" s="146"/>
      <c r="L12325" s="150"/>
      <c r="N12325" s="163"/>
      <c r="O12325" s="146"/>
      <c r="P12325" s="146"/>
      <c r="Q12325" s="146"/>
      <c r="R12325" s="34"/>
      <c r="S12325" s="35"/>
      <c r="T12325" s="147"/>
    </row>
    <row r="12326">
      <c r="A12326" s="147"/>
      <c r="B12326" s="64"/>
      <c r="C12326" s="147" t="s">
        <v>217</v>
      </c>
      <c r="E12326" s="161"/>
      <c r="F12326" s="162"/>
      <c r="G12326" s="147"/>
      <c r="H12326" s="146"/>
      <c r="J12326" s="146"/>
      <c r="L12326" s="150"/>
      <c r="N12326" s="163"/>
      <c r="O12326" s="146"/>
      <c r="P12326" s="146"/>
      <c r="Q12326" s="146"/>
      <c r="R12326" s="34"/>
      <c r="S12326" s="35"/>
      <c r="T12326" s="147"/>
    </row>
    <row r="12327">
      <c r="A12327" s="147"/>
      <c r="B12327" s="64"/>
      <c r="C12327" s="147" t="s">
        <v>217</v>
      </c>
      <c r="E12327" s="161"/>
      <c r="F12327" s="162"/>
      <c r="G12327" s="147"/>
      <c r="H12327" s="146"/>
      <c r="J12327" s="146"/>
      <c r="L12327" s="150"/>
      <c r="N12327" s="163"/>
      <c r="O12327" s="146"/>
      <c r="P12327" s="146"/>
      <c r="Q12327" s="146"/>
      <c r="R12327" s="34"/>
      <c r="S12327" s="35"/>
      <c r="T12327" s="147"/>
    </row>
    <row r="12328">
      <c r="A12328" s="147"/>
      <c r="B12328" s="64"/>
      <c r="C12328" s="147" t="s">
        <v>217</v>
      </c>
      <c r="E12328" s="161"/>
      <c r="F12328" s="162"/>
      <c r="G12328" s="147"/>
      <c r="H12328" s="146"/>
      <c r="J12328" s="146"/>
      <c r="L12328" s="150"/>
      <c r="N12328" s="163"/>
      <c r="O12328" s="146"/>
      <c r="P12328" s="146"/>
      <c r="Q12328" s="146"/>
      <c r="R12328" s="34"/>
      <c r="S12328" s="35"/>
      <c r="T12328" s="147"/>
    </row>
    <row r="12329">
      <c r="A12329" s="147"/>
      <c r="B12329" s="64"/>
      <c r="C12329" s="147" t="s">
        <v>217</v>
      </c>
      <c r="E12329" s="161"/>
      <c r="F12329" s="162"/>
      <c r="G12329" s="147"/>
      <c r="H12329" s="146"/>
      <c r="J12329" s="146"/>
      <c r="L12329" s="150"/>
      <c r="N12329" s="163"/>
      <c r="O12329" s="146"/>
      <c r="P12329" s="146"/>
      <c r="Q12329" s="146"/>
      <c r="R12329" s="34"/>
      <c r="S12329" s="35"/>
      <c r="T12329" s="147"/>
    </row>
    <row r="12330">
      <c r="A12330" s="147"/>
      <c r="B12330" s="64"/>
      <c r="C12330" s="147" t="s">
        <v>217</v>
      </c>
      <c r="E12330" s="161"/>
      <c r="F12330" s="162"/>
      <c r="G12330" s="147"/>
      <c r="H12330" s="146"/>
      <c r="J12330" s="146"/>
      <c r="L12330" s="150"/>
      <c r="N12330" s="163"/>
      <c r="O12330" s="146"/>
      <c r="P12330" s="146"/>
      <c r="Q12330" s="146"/>
      <c r="R12330" s="34"/>
      <c r="S12330" s="35"/>
      <c r="T12330" s="147"/>
    </row>
    <row r="12331">
      <c r="A12331" s="147"/>
      <c r="B12331" s="64"/>
      <c r="C12331" s="147" t="s">
        <v>217</v>
      </c>
      <c r="E12331" s="161"/>
      <c r="F12331" s="162"/>
      <c r="G12331" s="147"/>
      <c r="H12331" s="146"/>
      <c r="J12331" s="146"/>
      <c r="L12331" s="150"/>
      <c r="N12331" s="163"/>
      <c r="O12331" s="146"/>
      <c r="P12331" s="146"/>
      <c r="Q12331" s="146"/>
      <c r="R12331" s="34"/>
      <c r="S12331" s="35"/>
      <c r="T12331" s="147"/>
    </row>
    <row r="12332">
      <c r="A12332" s="147"/>
      <c r="B12332" s="64"/>
      <c r="C12332" s="147" t="s">
        <v>217</v>
      </c>
      <c r="E12332" s="161"/>
      <c r="F12332" s="162"/>
      <c r="G12332" s="147"/>
      <c r="H12332" s="146"/>
      <c r="J12332" s="146"/>
      <c r="L12332" s="150"/>
      <c r="N12332" s="163"/>
      <c r="O12332" s="146"/>
      <c r="P12332" s="146"/>
      <c r="Q12332" s="146"/>
      <c r="R12332" s="34"/>
      <c r="S12332" s="35"/>
      <c r="T12332" s="147"/>
    </row>
    <row r="12333">
      <c r="A12333" s="147"/>
      <c r="B12333" s="64"/>
      <c r="C12333" s="147" t="s">
        <v>217</v>
      </c>
      <c r="E12333" s="161"/>
      <c r="F12333" s="162"/>
      <c r="G12333" s="147"/>
      <c r="H12333" s="146"/>
      <c r="J12333" s="146"/>
      <c r="L12333" s="150"/>
      <c r="N12333" s="163"/>
      <c r="O12333" s="146"/>
      <c r="P12333" s="146"/>
      <c r="Q12333" s="146"/>
      <c r="R12333" s="34"/>
      <c r="S12333" s="35"/>
      <c r="T12333" s="147"/>
    </row>
    <row r="12334">
      <c r="A12334" s="147"/>
      <c r="B12334" s="64"/>
      <c r="C12334" s="147" t="s">
        <v>217</v>
      </c>
      <c r="E12334" s="161"/>
      <c r="F12334" s="162"/>
      <c r="G12334" s="147"/>
      <c r="H12334" s="146"/>
      <c r="J12334" s="146"/>
      <c r="L12334" s="150"/>
      <c r="N12334" s="163"/>
      <c r="O12334" s="146"/>
      <c r="P12334" s="146"/>
      <c r="Q12334" s="146"/>
      <c r="R12334" s="34"/>
      <c r="S12334" s="35"/>
      <c r="T12334" s="147"/>
    </row>
    <row r="12335">
      <c r="A12335" s="147"/>
      <c r="B12335" s="64"/>
      <c r="C12335" s="147" t="s">
        <v>217</v>
      </c>
      <c r="E12335" s="161"/>
      <c r="F12335" s="162"/>
      <c r="G12335" s="147"/>
      <c r="H12335" s="146"/>
      <c r="J12335" s="146"/>
      <c r="L12335" s="150"/>
      <c r="N12335" s="163"/>
      <c r="O12335" s="146"/>
      <c r="P12335" s="146"/>
      <c r="Q12335" s="146"/>
      <c r="R12335" s="34"/>
      <c r="S12335" s="35"/>
      <c r="T12335" s="147"/>
    </row>
    <row r="12336">
      <c r="A12336" s="147"/>
      <c r="B12336" s="64"/>
      <c r="C12336" s="147" t="s">
        <v>217</v>
      </c>
      <c r="E12336" s="161"/>
      <c r="F12336" s="162"/>
      <c r="G12336" s="147"/>
      <c r="H12336" s="146"/>
      <c r="J12336" s="146"/>
      <c r="L12336" s="150"/>
      <c r="N12336" s="163"/>
      <c r="O12336" s="146"/>
      <c r="P12336" s="146"/>
      <c r="Q12336" s="146"/>
      <c r="R12336" s="34"/>
      <c r="S12336" s="35"/>
      <c r="T12336" s="147"/>
    </row>
    <row r="12337">
      <c r="A12337" s="147"/>
      <c r="B12337" s="64"/>
      <c r="C12337" s="147" t="s">
        <v>217</v>
      </c>
      <c r="E12337" s="161"/>
      <c r="F12337" s="162"/>
      <c r="G12337" s="147"/>
      <c r="H12337" s="146"/>
      <c r="J12337" s="146"/>
      <c r="L12337" s="150"/>
      <c r="N12337" s="163"/>
      <c r="O12337" s="146"/>
      <c r="P12337" s="146"/>
      <c r="Q12337" s="146"/>
      <c r="R12337" s="34"/>
      <c r="S12337" s="35"/>
      <c r="T12337" s="147"/>
    </row>
    <row r="12338">
      <c r="A12338" s="147"/>
      <c r="B12338" s="64"/>
      <c r="C12338" s="147" t="s">
        <v>217</v>
      </c>
      <c r="E12338" s="161"/>
      <c r="F12338" s="162"/>
      <c r="G12338" s="147"/>
      <c r="H12338" s="146"/>
      <c r="J12338" s="146"/>
      <c r="L12338" s="150"/>
      <c r="N12338" s="163"/>
      <c r="O12338" s="146"/>
      <c r="P12338" s="146"/>
      <c r="Q12338" s="146"/>
      <c r="R12338" s="34"/>
      <c r="S12338" s="35"/>
      <c r="T12338" s="147"/>
    </row>
    <row r="12339">
      <c r="A12339" s="147"/>
      <c r="B12339" s="64"/>
      <c r="C12339" s="147" t="s">
        <v>217</v>
      </c>
      <c r="E12339" s="161"/>
      <c r="F12339" s="162"/>
      <c r="G12339" s="147"/>
      <c r="H12339" s="146"/>
      <c r="J12339" s="146"/>
      <c r="L12339" s="150"/>
      <c r="N12339" s="163"/>
      <c r="O12339" s="146"/>
      <c r="P12339" s="146"/>
      <c r="Q12339" s="146"/>
      <c r="R12339" s="34"/>
      <c r="S12339" s="35"/>
      <c r="T12339" s="147"/>
    </row>
    <row r="12340">
      <c r="A12340" s="147"/>
      <c r="B12340" s="64"/>
      <c r="C12340" s="147" t="s">
        <v>217</v>
      </c>
      <c r="E12340" s="161"/>
      <c r="F12340" s="162"/>
      <c r="G12340" s="147"/>
      <c r="H12340" s="146"/>
      <c r="J12340" s="146"/>
      <c r="L12340" s="150"/>
      <c r="N12340" s="163"/>
      <c r="O12340" s="146"/>
      <c r="P12340" s="146"/>
      <c r="Q12340" s="146"/>
      <c r="R12340" s="34"/>
      <c r="S12340" s="35"/>
      <c r="T12340" s="147"/>
    </row>
    <row r="12341">
      <c r="A12341" s="147"/>
      <c r="B12341" s="64"/>
      <c r="C12341" s="147" t="s">
        <v>217</v>
      </c>
      <c r="E12341" s="161"/>
      <c r="F12341" s="162"/>
      <c r="G12341" s="147"/>
      <c r="H12341" s="146"/>
      <c r="J12341" s="146"/>
      <c r="L12341" s="150"/>
      <c r="N12341" s="163"/>
      <c r="O12341" s="146"/>
      <c r="P12341" s="146"/>
      <c r="Q12341" s="146"/>
      <c r="R12341" s="34"/>
      <c r="S12341" s="35"/>
      <c r="T12341" s="147"/>
    </row>
    <row r="12342">
      <c r="A12342" s="147"/>
      <c r="B12342" s="64"/>
      <c r="C12342" s="147" t="s">
        <v>217</v>
      </c>
      <c r="E12342" s="161"/>
      <c r="F12342" s="162"/>
      <c r="G12342" s="147"/>
      <c r="H12342" s="146"/>
      <c r="J12342" s="146"/>
      <c r="L12342" s="150"/>
      <c r="N12342" s="163"/>
      <c r="O12342" s="146"/>
      <c r="P12342" s="146"/>
      <c r="Q12342" s="146"/>
      <c r="R12342" s="34"/>
      <c r="S12342" s="35"/>
      <c r="T12342" s="147"/>
    </row>
    <row r="12343">
      <c r="A12343" s="147"/>
      <c r="B12343" s="64"/>
      <c r="C12343" s="147" t="s">
        <v>217</v>
      </c>
      <c r="E12343" s="161"/>
      <c r="F12343" s="162"/>
      <c r="G12343" s="147"/>
      <c r="H12343" s="146"/>
      <c r="J12343" s="146"/>
      <c r="L12343" s="150"/>
      <c r="N12343" s="163"/>
      <c r="O12343" s="146"/>
      <c r="P12343" s="146"/>
      <c r="Q12343" s="146"/>
      <c r="R12343" s="34"/>
      <c r="S12343" s="35"/>
      <c r="T12343" s="147"/>
    </row>
    <row r="12344">
      <c r="A12344" s="147"/>
      <c r="B12344" s="64"/>
      <c r="C12344" s="147" t="s">
        <v>217</v>
      </c>
      <c r="E12344" s="161"/>
      <c r="F12344" s="162"/>
      <c r="G12344" s="147"/>
      <c r="H12344" s="146"/>
      <c r="J12344" s="146"/>
      <c r="L12344" s="150"/>
      <c r="N12344" s="163"/>
      <c r="O12344" s="146"/>
      <c r="P12344" s="146"/>
      <c r="Q12344" s="146"/>
      <c r="R12344" s="34"/>
      <c r="S12344" s="35"/>
      <c r="T12344" s="147"/>
    </row>
    <row r="12345">
      <c r="A12345" s="147"/>
      <c r="B12345" s="64"/>
      <c r="C12345" s="147" t="s">
        <v>217</v>
      </c>
      <c r="E12345" s="161"/>
      <c r="F12345" s="162"/>
      <c r="G12345" s="147"/>
      <c r="H12345" s="146"/>
      <c r="J12345" s="146"/>
      <c r="L12345" s="150"/>
      <c r="N12345" s="163"/>
      <c r="O12345" s="146"/>
      <c r="P12345" s="146"/>
      <c r="Q12345" s="146"/>
      <c r="R12345" s="34"/>
      <c r="S12345" s="35"/>
      <c r="T12345" s="147"/>
    </row>
    <row r="12346">
      <c r="A12346" s="147"/>
      <c r="B12346" s="64"/>
      <c r="C12346" s="147" t="s">
        <v>217</v>
      </c>
      <c r="E12346" s="161"/>
      <c r="F12346" s="162"/>
      <c r="G12346" s="147"/>
      <c r="H12346" s="146"/>
      <c r="J12346" s="146"/>
      <c r="L12346" s="150"/>
      <c r="N12346" s="163"/>
      <c r="O12346" s="146"/>
      <c r="P12346" s="146"/>
      <c r="Q12346" s="146"/>
      <c r="R12346" s="34"/>
      <c r="S12346" s="35"/>
      <c r="T12346" s="147"/>
    </row>
    <row r="12347">
      <c r="A12347" s="147"/>
      <c r="B12347" s="64"/>
      <c r="C12347" s="147" t="s">
        <v>217</v>
      </c>
      <c r="E12347" s="161"/>
      <c r="F12347" s="162"/>
      <c r="G12347" s="147"/>
      <c r="H12347" s="146"/>
      <c r="J12347" s="146"/>
      <c r="L12347" s="150"/>
      <c r="N12347" s="163"/>
      <c r="O12347" s="146"/>
      <c r="P12347" s="146"/>
      <c r="Q12347" s="146"/>
      <c r="R12347" s="34"/>
      <c r="S12347" s="35"/>
      <c r="T12347" s="147"/>
    </row>
    <row r="12348">
      <c r="A12348" s="147"/>
      <c r="B12348" s="64"/>
      <c r="C12348" s="147" t="s">
        <v>217</v>
      </c>
      <c r="E12348" s="161"/>
      <c r="F12348" s="162"/>
      <c r="G12348" s="147"/>
      <c r="H12348" s="146"/>
      <c r="J12348" s="146"/>
      <c r="L12348" s="150"/>
      <c r="N12348" s="163"/>
      <c r="O12348" s="146"/>
      <c r="P12348" s="146"/>
      <c r="Q12348" s="146"/>
      <c r="R12348" s="34"/>
      <c r="S12348" s="35"/>
      <c r="T12348" s="147"/>
    </row>
    <row r="12349">
      <c r="A12349" s="147"/>
      <c r="B12349" s="64"/>
      <c r="C12349" s="147" t="s">
        <v>217</v>
      </c>
      <c r="E12349" s="161"/>
      <c r="F12349" s="162"/>
      <c r="G12349" s="147"/>
      <c r="H12349" s="146"/>
      <c r="J12349" s="146"/>
      <c r="L12349" s="150"/>
      <c r="N12349" s="163"/>
      <c r="O12349" s="146"/>
      <c r="P12349" s="146"/>
      <c r="Q12349" s="146"/>
      <c r="R12349" s="34"/>
      <c r="S12349" s="35"/>
      <c r="T12349" s="147"/>
    </row>
    <row r="12350">
      <c r="A12350" s="147"/>
      <c r="B12350" s="64"/>
      <c r="C12350" s="147" t="s">
        <v>217</v>
      </c>
      <c r="E12350" s="161"/>
      <c r="F12350" s="162"/>
      <c r="G12350" s="147"/>
      <c r="H12350" s="146"/>
      <c r="J12350" s="146"/>
      <c r="L12350" s="150"/>
      <c r="N12350" s="163"/>
      <c r="O12350" s="146"/>
      <c r="P12350" s="146"/>
      <c r="Q12350" s="146"/>
      <c r="R12350" s="34"/>
      <c r="S12350" s="35"/>
      <c r="T12350" s="147"/>
    </row>
    <row r="12351">
      <c r="A12351" s="147"/>
      <c r="B12351" s="64"/>
      <c r="C12351" s="147" t="s">
        <v>217</v>
      </c>
      <c r="E12351" s="161"/>
      <c r="F12351" s="162"/>
      <c r="G12351" s="147"/>
      <c r="H12351" s="146"/>
      <c r="J12351" s="146"/>
      <c r="L12351" s="150"/>
      <c r="N12351" s="163"/>
      <c r="O12351" s="146"/>
      <c r="P12351" s="146"/>
      <c r="Q12351" s="146"/>
      <c r="R12351" s="34"/>
      <c r="S12351" s="35"/>
      <c r="T12351" s="147"/>
    </row>
    <row r="12352">
      <c r="A12352" s="147"/>
      <c r="B12352" s="64"/>
      <c r="C12352" s="147" t="s">
        <v>217</v>
      </c>
      <c r="E12352" s="161"/>
      <c r="F12352" s="162"/>
      <c r="G12352" s="147"/>
      <c r="H12352" s="146"/>
      <c r="J12352" s="146"/>
      <c r="L12352" s="150"/>
      <c r="N12352" s="163"/>
      <c r="O12352" s="146"/>
      <c r="P12352" s="146"/>
      <c r="Q12352" s="146"/>
      <c r="R12352" s="34"/>
      <c r="S12352" s="35"/>
      <c r="T12352" s="147"/>
    </row>
    <row r="12353">
      <c r="A12353" s="147"/>
      <c r="B12353" s="64"/>
      <c r="C12353" s="147" t="s">
        <v>217</v>
      </c>
      <c r="E12353" s="161"/>
      <c r="F12353" s="162"/>
      <c r="G12353" s="147"/>
      <c r="H12353" s="146"/>
      <c r="J12353" s="146"/>
      <c r="L12353" s="150"/>
      <c r="N12353" s="163"/>
      <c r="O12353" s="146"/>
      <c r="P12353" s="146"/>
      <c r="Q12353" s="146"/>
      <c r="R12353" s="34"/>
      <c r="S12353" s="35"/>
      <c r="T12353" s="147"/>
    </row>
    <row r="12354">
      <c r="A12354" s="147"/>
      <c r="B12354" s="64"/>
      <c r="C12354" s="147" t="s">
        <v>217</v>
      </c>
      <c r="E12354" s="161"/>
      <c r="F12354" s="162"/>
      <c r="G12354" s="147"/>
      <c r="H12354" s="146"/>
      <c r="J12354" s="146"/>
      <c r="L12354" s="150"/>
      <c r="N12354" s="163"/>
      <c r="O12354" s="146"/>
      <c r="P12354" s="146"/>
      <c r="Q12354" s="146"/>
      <c r="R12354" s="34"/>
      <c r="S12354" s="35"/>
      <c r="T12354" s="147"/>
    </row>
    <row r="12355">
      <c r="A12355" s="147"/>
      <c r="B12355" s="64"/>
      <c r="C12355" s="147" t="s">
        <v>217</v>
      </c>
      <c r="E12355" s="161"/>
      <c r="F12355" s="162"/>
      <c r="G12355" s="147"/>
      <c r="H12355" s="146"/>
      <c r="J12355" s="146"/>
      <c r="L12355" s="150"/>
      <c r="N12355" s="163"/>
      <c r="O12355" s="146"/>
      <c r="P12355" s="146"/>
      <c r="Q12355" s="146"/>
      <c r="R12355" s="34"/>
      <c r="S12355" s="35"/>
      <c r="T12355" s="147"/>
    </row>
    <row r="12356">
      <c r="A12356" s="147"/>
      <c r="B12356" s="64"/>
      <c r="C12356" s="147" t="s">
        <v>217</v>
      </c>
      <c r="E12356" s="161"/>
      <c r="F12356" s="162"/>
      <c r="G12356" s="147"/>
      <c r="H12356" s="146"/>
      <c r="J12356" s="146"/>
      <c r="L12356" s="150"/>
      <c r="N12356" s="163"/>
      <c r="O12356" s="146"/>
      <c r="P12356" s="146"/>
      <c r="Q12356" s="146"/>
      <c r="R12356" s="34"/>
      <c r="S12356" s="35"/>
      <c r="T12356" s="147"/>
    </row>
    <row r="12357">
      <c r="A12357" s="147"/>
      <c r="B12357" s="64"/>
      <c r="C12357" s="147" t="s">
        <v>217</v>
      </c>
      <c r="E12357" s="161"/>
      <c r="F12357" s="162"/>
      <c r="G12357" s="147"/>
      <c r="H12357" s="146"/>
      <c r="J12357" s="146"/>
      <c r="L12357" s="150"/>
      <c r="N12357" s="163"/>
      <c r="O12357" s="146"/>
      <c r="P12357" s="146"/>
      <c r="Q12357" s="146"/>
      <c r="R12357" s="34"/>
      <c r="S12357" s="35"/>
      <c r="T12357" s="147"/>
    </row>
    <row r="12358">
      <c r="A12358" s="147"/>
      <c r="B12358" s="64"/>
      <c r="C12358" s="147" t="s">
        <v>217</v>
      </c>
      <c r="E12358" s="161"/>
      <c r="F12358" s="162"/>
      <c r="G12358" s="147"/>
      <c r="H12358" s="146"/>
      <c r="J12358" s="146"/>
      <c r="L12358" s="150"/>
      <c r="N12358" s="163"/>
      <c r="O12358" s="146"/>
      <c r="P12358" s="146"/>
      <c r="Q12358" s="146"/>
      <c r="R12358" s="34"/>
      <c r="S12358" s="35"/>
      <c r="T12358" s="147"/>
    </row>
    <row r="12359">
      <c r="A12359" s="147"/>
      <c r="B12359" s="64"/>
      <c r="C12359" s="147" t="s">
        <v>217</v>
      </c>
      <c r="E12359" s="161"/>
      <c r="F12359" s="162"/>
      <c r="G12359" s="147"/>
      <c r="H12359" s="146"/>
      <c r="J12359" s="146"/>
      <c r="L12359" s="150"/>
      <c r="N12359" s="163"/>
      <c r="O12359" s="146"/>
      <c r="P12359" s="146"/>
      <c r="Q12359" s="146"/>
      <c r="R12359" s="34"/>
      <c r="S12359" s="35"/>
      <c r="T12359" s="147"/>
    </row>
    <row r="12360">
      <c r="A12360" s="147"/>
      <c r="B12360" s="64"/>
      <c r="C12360" s="147" t="s">
        <v>217</v>
      </c>
      <c r="E12360" s="161"/>
      <c r="F12360" s="162"/>
      <c r="G12360" s="147"/>
      <c r="H12360" s="146"/>
      <c r="J12360" s="146"/>
      <c r="L12360" s="150"/>
      <c r="N12360" s="163"/>
      <c r="O12360" s="146"/>
      <c r="P12360" s="146"/>
      <c r="Q12360" s="146"/>
      <c r="R12360" s="34"/>
      <c r="S12360" s="35"/>
      <c r="T12360" s="147"/>
    </row>
    <row r="12361">
      <c r="A12361" s="147"/>
      <c r="B12361" s="64"/>
      <c r="C12361" s="147" t="s">
        <v>217</v>
      </c>
      <c r="E12361" s="161"/>
      <c r="F12361" s="162"/>
      <c r="G12361" s="147"/>
      <c r="H12361" s="146"/>
      <c r="J12361" s="146"/>
      <c r="L12361" s="150"/>
      <c r="N12361" s="163"/>
      <c r="O12361" s="146"/>
      <c r="P12361" s="146"/>
      <c r="Q12361" s="146"/>
      <c r="R12361" s="34"/>
      <c r="S12361" s="35"/>
      <c r="T12361" s="147"/>
    </row>
    <row r="12362">
      <c r="A12362" s="147"/>
      <c r="B12362" s="64"/>
      <c r="C12362" s="147" t="s">
        <v>217</v>
      </c>
      <c r="E12362" s="161"/>
      <c r="F12362" s="162"/>
      <c r="G12362" s="147"/>
      <c r="H12362" s="146"/>
      <c r="J12362" s="146"/>
      <c r="L12362" s="150"/>
      <c r="N12362" s="163"/>
      <c r="O12362" s="146"/>
      <c r="P12362" s="146"/>
      <c r="Q12362" s="146"/>
      <c r="R12362" s="34"/>
      <c r="S12362" s="35"/>
      <c r="T12362" s="147"/>
    </row>
    <row r="12363">
      <c r="A12363" s="147"/>
      <c r="B12363" s="64"/>
      <c r="C12363" s="147" t="s">
        <v>217</v>
      </c>
      <c r="E12363" s="161"/>
      <c r="F12363" s="162"/>
      <c r="G12363" s="147"/>
      <c r="H12363" s="146"/>
      <c r="J12363" s="146"/>
      <c r="L12363" s="150"/>
      <c r="N12363" s="163"/>
      <c r="O12363" s="146"/>
      <c r="P12363" s="146"/>
      <c r="Q12363" s="146"/>
      <c r="R12363" s="34"/>
      <c r="S12363" s="35"/>
      <c r="T12363" s="147"/>
    </row>
    <row r="12364">
      <c r="A12364" s="147"/>
      <c r="B12364" s="64"/>
      <c r="C12364" s="147" t="s">
        <v>217</v>
      </c>
      <c r="E12364" s="161"/>
      <c r="F12364" s="162"/>
      <c r="G12364" s="147"/>
      <c r="H12364" s="146"/>
      <c r="J12364" s="146"/>
      <c r="L12364" s="150"/>
      <c r="N12364" s="163"/>
      <c r="O12364" s="146"/>
      <c r="P12364" s="146"/>
      <c r="Q12364" s="146"/>
      <c r="R12364" s="34"/>
      <c r="S12364" s="35"/>
      <c r="T12364" s="147"/>
    </row>
    <row r="12365">
      <c r="A12365" s="147"/>
      <c r="B12365" s="64"/>
      <c r="C12365" s="147" t="s">
        <v>217</v>
      </c>
      <c r="E12365" s="161"/>
      <c r="F12365" s="162"/>
      <c r="G12365" s="147"/>
      <c r="H12365" s="146"/>
      <c r="J12365" s="146"/>
      <c r="L12365" s="150"/>
      <c r="N12365" s="163"/>
      <c r="O12365" s="146"/>
      <c r="P12365" s="146"/>
      <c r="Q12365" s="146"/>
      <c r="R12365" s="34"/>
      <c r="S12365" s="35"/>
      <c r="T12365" s="147"/>
    </row>
    <row r="12366">
      <c r="A12366" s="147"/>
      <c r="B12366" s="64"/>
      <c r="C12366" s="147" t="s">
        <v>217</v>
      </c>
      <c r="E12366" s="161"/>
      <c r="F12366" s="162"/>
      <c r="G12366" s="147"/>
      <c r="H12366" s="146"/>
      <c r="J12366" s="146"/>
      <c r="L12366" s="150"/>
      <c r="N12366" s="163"/>
      <c r="O12366" s="146"/>
      <c r="P12366" s="146"/>
      <c r="Q12366" s="146"/>
      <c r="R12366" s="34"/>
      <c r="S12366" s="35"/>
      <c r="T12366" s="147"/>
    </row>
    <row r="12367">
      <c r="A12367" s="147"/>
      <c r="B12367" s="64"/>
      <c r="C12367" s="147" t="s">
        <v>217</v>
      </c>
      <c r="E12367" s="161"/>
      <c r="F12367" s="162"/>
      <c r="G12367" s="147"/>
      <c r="H12367" s="146"/>
      <c r="J12367" s="146"/>
      <c r="L12367" s="150"/>
      <c r="N12367" s="163"/>
      <c r="O12367" s="146"/>
      <c r="P12367" s="146"/>
      <c r="Q12367" s="146"/>
      <c r="R12367" s="34"/>
      <c r="S12367" s="35"/>
      <c r="T12367" s="147"/>
    </row>
    <row r="12368">
      <c r="A12368" s="147"/>
      <c r="B12368" s="64"/>
      <c r="C12368" s="147" t="s">
        <v>217</v>
      </c>
      <c r="E12368" s="161"/>
      <c r="F12368" s="162"/>
      <c r="G12368" s="147"/>
      <c r="H12368" s="146"/>
      <c r="J12368" s="146"/>
      <c r="L12368" s="150"/>
      <c r="N12368" s="163"/>
      <c r="O12368" s="146"/>
      <c r="P12368" s="146"/>
      <c r="Q12368" s="146"/>
      <c r="R12368" s="34"/>
      <c r="S12368" s="35"/>
      <c r="T12368" s="147"/>
    </row>
    <row r="12369">
      <c r="A12369" s="147"/>
      <c r="B12369" s="64"/>
      <c r="C12369" s="147" t="s">
        <v>217</v>
      </c>
      <c r="E12369" s="161"/>
      <c r="F12369" s="162"/>
      <c r="G12369" s="147"/>
      <c r="H12369" s="146"/>
      <c r="J12369" s="146"/>
      <c r="L12369" s="150"/>
      <c r="N12369" s="163"/>
      <c r="O12369" s="146"/>
      <c r="P12369" s="146"/>
      <c r="Q12369" s="146"/>
      <c r="R12369" s="34"/>
      <c r="S12369" s="35"/>
      <c r="T12369" s="147"/>
    </row>
    <row r="12370">
      <c r="A12370" s="147"/>
      <c r="B12370" s="64"/>
      <c r="C12370" s="147" t="s">
        <v>217</v>
      </c>
      <c r="E12370" s="161"/>
      <c r="F12370" s="162"/>
      <c r="G12370" s="147"/>
      <c r="H12370" s="146"/>
      <c r="J12370" s="146"/>
      <c r="L12370" s="150"/>
      <c r="N12370" s="163"/>
      <c r="O12370" s="146"/>
      <c r="P12370" s="146"/>
      <c r="Q12370" s="146"/>
      <c r="R12370" s="34"/>
      <c r="S12370" s="35"/>
      <c r="T12370" s="147"/>
    </row>
    <row r="12371">
      <c r="A12371" s="147"/>
      <c r="B12371" s="64"/>
      <c r="C12371" s="147" t="s">
        <v>217</v>
      </c>
      <c r="E12371" s="161"/>
      <c r="F12371" s="162"/>
      <c r="G12371" s="147"/>
      <c r="H12371" s="146"/>
      <c r="J12371" s="146"/>
      <c r="L12371" s="150"/>
      <c r="N12371" s="163"/>
      <c r="O12371" s="146"/>
      <c r="P12371" s="146"/>
      <c r="Q12371" s="146"/>
      <c r="R12371" s="34"/>
      <c r="S12371" s="35"/>
      <c r="T12371" s="147"/>
    </row>
    <row r="12372">
      <c r="A12372" s="147"/>
      <c r="B12372" s="64"/>
      <c r="C12372" s="147" t="s">
        <v>217</v>
      </c>
      <c r="E12372" s="161"/>
      <c r="F12372" s="162"/>
      <c r="G12372" s="147"/>
      <c r="H12372" s="146"/>
      <c r="J12372" s="146"/>
      <c r="L12372" s="150"/>
      <c r="N12372" s="163"/>
      <c r="O12372" s="146"/>
      <c r="P12372" s="146"/>
      <c r="Q12372" s="146"/>
      <c r="R12372" s="34"/>
      <c r="S12372" s="35"/>
      <c r="T12372" s="147"/>
    </row>
    <row r="12373">
      <c r="A12373" s="147"/>
      <c r="B12373" s="64"/>
      <c r="C12373" s="147" t="s">
        <v>217</v>
      </c>
      <c r="E12373" s="161"/>
      <c r="F12373" s="162"/>
      <c r="G12373" s="147"/>
      <c r="H12373" s="146"/>
      <c r="J12373" s="146"/>
      <c r="L12373" s="150"/>
      <c r="N12373" s="163"/>
      <c r="O12373" s="146"/>
      <c r="P12373" s="146"/>
      <c r="Q12373" s="146"/>
      <c r="R12373" s="34"/>
      <c r="S12373" s="35"/>
      <c r="T12373" s="147"/>
    </row>
    <row r="12374">
      <c r="A12374" s="147"/>
      <c r="B12374" s="64"/>
      <c r="C12374" s="147" t="s">
        <v>217</v>
      </c>
      <c r="E12374" s="161"/>
      <c r="F12374" s="162"/>
      <c r="G12374" s="147"/>
      <c r="H12374" s="146"/>
      <c r="J12374" s="146"/>
      <c r="L12374" s="150"/>
      <c r="N12374" s="163"/>
      <c r="O12374" s="146"/>
      <c r="P12374" s="146"/>
      <c r="Q12374" s="146"/>
      <c r="R12374" s="34"/>
      <c r="S12374" s="35"/>
      <c r="T12374" s="147"/>
    </row>
    <row r="12375">
      <c r="A12375" s="147"/>
      <c r="B12375" s="64"/>
      <c r="C12375" s="147" t="s">
        <v>217</v>
      </c>
      <c r="E12375" s="161"/>
      <c r="F12375" s="162"/>
      <c r="G12375" s="147"/>
      <c r="H12375" s="146"/>
      <c r="J12375" s="146"/>
      <c r="L12375" s="150"/>
      <c r="N12375" s="163"/>
      <c r="O12375" s="146"/>
      <c r="P12375" s="146"/>
      <c r="Q12375" s="146"/>
      <c r="R12375" s="34"/>
      <c r="S12375" s="35"/>
      <c r="T12375" s="147"/>
    </row>
    <row r="12376">
      <c r="A12376" s="147"/>
      <c r="B12376" s="64"/>
      <c r="C12376" s="147" t="s">
        <v>217</v>
      </c>
      <c r="E12376" s="161"/>
      <c r="F12376" s="162"/>
      <c r="G12376" s="147"/>
      <c r="H12376" s="146"/>
      <c r="J12376" s="146"/>
      <c r="L12376" s="150"/>
      <c r="N12376" s="163"/>
      <c r="O12376" s="146"/>
      <c r="P12376" s="146"/>
      <c r="Q12376" s="146"/>
      <c r="R12376" s="34"/>
      <c r="S12376" s="35"/>
      <c r="T12376" s="147"/>
    </row>
    <row r="12377">
      <c r="A12377" s="147"/>
      <c r="B12377" s="64"/>
      <c r="C12377" s="147" t="s">
        <v>217</v>
      </c>
      <c r="E12377" s="161"/>
      <c r="F12377" s="162"/>
      <c r="G12377" s="147"/>
      <c r="H12377" s="146"/>
      <c r="J12377" s="146"/>
      <c r="L12377" s="150"/>
      <c r="N12377" s="163"/>
      <c r="O12377" s="146"/>
      <c r="P12377" s="146"/>
      <c r="Q12377" s="146"/>
      <c r="R12377" s="34"/>
      <c r="S12377" s="35"/>
      <c r="T12377" s="147"/>
    </row>
    <row r="12378">
      <c r="A12378" s="147"/>
      <c r="B12378" s="64"/>
      <c r="C12378" s="147" t="s">
        <v>217</v>
      </c>
      <c r="E12378" s="161"/>
      <c r="F12378" s="162"/>
      <c r="G12378" s="147"/>
      <c r="H12378" s="146"/>
      <c r="J12378" s="146"/>
      <c r="L12378" s="150"/>
      <c r="N12378" s="163"/>
      <c r="O12378" s="146"/>
      <c r="P12378" s="146"/>
      <c r="Q12378" s="146"/>
      <c r="R12378" s="34"/>
      <c r="S12378" s="35"/>
      <c r="T12378" s="147"/>
    </row>
    <row r="12379">
      <c r="A12379" s="147"/>
      <c r="B12379" s="64"/>
      <c r="C12379" s="147" t="s">
        <v>217</v>
      </c>
      <c r="E12379" s="161"/>
      <c r="F12379" s="162"/>
      <c r="G12379" s="147"/>
      <c r="H12379" s="146"/>
      <c r="J12379" s="146"/>
      <c r="L12379" s="150"/>
      <c r="N12379" s="163"/>
      <c r="O12379" s="146"/>
      <c r="P12379" s="146"/>
      <c r="Q12379" s="146"/>
      <c r="R12379" s="34"/>
      <c r="S12379" s="35"/>
      <c r="T12379" s="147"/>
    </row>
    <row r="12380">
      <c r="A12380" s="147"/>
      <c r="B12380" s="64"/>
      <c r="C12380" s="147" t="s">
        <v>217</v>
      </c>
      <c r="E12380" s="161"/>
      <c r="F12380" s="162"/>
      <c r="G12380" s="147"/>
      <c r="H12380" s="146"/>
      <c r="J12380" s="146"/>
      <c r="L12380" s="150"/>
      <c r="N12380" s="163"/>
      <c r="O12380" s="146"/>
      <c r="P12380" s="146"/>
      <c r="Q12380" s="146"/>
      <c r="R12380" s="34"/>
      <c r="S12380" s="35"/>
      <c r="T12380" s="147"/>
    </row>
    <row r="12381">
      <c r="A12381" s="147"/>
      <c r="B12381" s="64"/>
      <c r="C12381" s="147" t="s">
        <v>217</v>
      </c>
      <c r="E12381" s="161"/>
      <c r="F12381" s="162"/>
      <c r="G12381" s="147"/>
      <c r="H12381" s="146"/>
      <c r="J12381" s="146"/>
      <c r="L12381" s="150"/>
      <c r="N12381" s="163"/>
      <c r="O12381" s="146"/>
      <c r="P12381" s="146"/>
      <c r="Q12381" s="146"/>
      <c r="R12381" s="34"/>
      <c r="S12381" s="35"/>
      <c r="T12381" s="147"/>
    </row>
    <row r="12382">
      <c r="A12382" s="147"/>
      <c r="B12382" s="64"/>
      <c r="C12382" s="147" t="s">
        <v>217</v>
      </c>
      <c r="E12382" s="161"/>
      <c r="F12382" s="162"/>
      <c r="G12382" s="147"/>
      <c r="H12382" s="146"/>
      <c r="J12382" s="146"/>
      <c r="L12382" s="150"/>
      <c r="N12382" s="163"/>
      <c r="O12382" s="146"/>
      <c r="P12382" s="146"/>
      <c r="Q12382" s="146"/>
      <c r="R12382" s="34"/>
      <c r="S12382" s="35"/>
      <c r="T12382" s="147"/>
    </row>
    <row r="12383">
      <c r="A12383" s="147"/>
      <c r="B12383" s="64"/>
      <c r="C12383" s="147" t="s">
        <v>217</v>
      </c>
      <c r="E12383" s="161"/>
      <c r="F12383" s="162"/>
      <c r="G12383" s="147"/>
      <c r="H12383" s="146"/>
      <c r="J12383" s="146"/>
      <c r="L12383" s="150"/>
      <c r="N12383" s="163"/>
      <c r="O12383" s="146"/>
      <c r="P12383" s="146"/>
      <c r="Q12383" s="146"/>
      <c r="R12383" s="34"/>
      <c r="S12383" s="35"/>
      <c r="T12383" s="147"/>
    </row>
    <row r="12384">
      <c r="A12384" s="147"/>
      <c r="B12384" s="64"/>
      <c r="C12384" s="147" t="s">
        <v>217</v>
      </c>
      <c r="E12384" s="161"/>
      <c r="F12384" s="162"/>
      <c r="G12384" s="147"/>
      <c r="H12384" s="146"/>
      <c r="J12384" s="146"/>
      <c r="L12384" s="150"/>
      <c r="N12384" s="163"/>
      <c r="O12384" s="146"/>
      <c r="P12384" s="146"/>
      <c r="Q12384" s="146"/>
      <c r="R12384" s="34"/>
      <c r="S12384" s="35"/>
      <c r="T12384" s="147"/>
    </row>
    <row r="12385">
      <c r="A12385" s="147"/>
      <c r="B12385" s="64"/>
      <c r="C12385" s="147" t="s">
        <v>217</v>
      </c>
      <c r="E12385" s="161"/>
      <c r="F12385" s="162"/>
      <c r="G12385" s="147"/>
      <c r="H12385" s="146"/>
      <c r="J12385" s="146"/>
      <c r="L12385" s="150"/>
      <c r="N12385" s="163"/>
      <c r="O12385" s="146"/>
      <c r="P12385" s="146"/>
      <c r="Q12385" s="146"/>
      <c r="R12385" s="34"/>
      <c r="S12385" s="35"/>
      <c r="T12385" s="147"/>
    </row>
    <row r="12386">
      <c r="A12386" s="147"/>
      <c r="B12386" s="64"/>
      <c r="C12386" s="147" t="s">
        <v>217</v>
      </c>
      <c r="E12386" s="161"/>
      <c r="F12386" s="162"/>
      <c r="G12386" s="147"/>
      <c r="H12386" s="146"/>
      <c r="J12386" s="146"/>
      <c r="L12386" s="150"/>
      <c r="N12386" s="163"/>
      <c r="O12386" s="146"/>
      <c r="P12386" s="146"/>
      <c r="Q12386" s="146"/>
      <c r="R12386" s="34"/>
      <c r="S12386" s="35"/>
      <c r="T12386" s="147"/>
    </row>
    <row r="12387">
      <c r="A12387" s="147"/>
      <c r="B12387" s="64"/>
      <c r="C12387" s="147" t="s">
        <v>217</v>
      </c>
      <c r="E12387" s="161"/>
      <c r="F12387" s="162"/>
      <c r="G12387" s="147"/>
      <c r="H12387" s="146"/>
      <c r="J12387" s="146"/>
      <c r="L12387" s="150"/>
      <c r="N12387" s="163"/>
      <c r="O12387" s="146"/>
      <c r="P12387" s="146"/>
      <c r="Q12387" s="146"/>
      <c r="R12387" s="34"/>
      <c r="S12387" s="35"/>
      <c r="T12387" s="147"/>
    </row>
    <row r="12388">
      <c r="A12388" s="147"/>
      <c r="B12388" s="64"/>
      <c r="C12388" s="147" t="s">
        <v>217</v>
      </c>
      <c r="E12388" s="161"/>
      <c r="F12388" s="162"/>
      <c r="G12388" s="147"/>
      <c r="H12388" s="146"/>
      <c r="J12388" s="146"/>
      <c r="L12388" s="150"/>
      <c r="N12388" s="163"/>
      <c r="O12388" s="146"/>
      <c r="P12388" s="146"/>
      <c r="Q12388" s="146"/>
      <c r="R12388" s="34"/>
      <c r="S12388" s="35"/>
      <c r="T12388" s="147"/>
    </row>
    <row r="12389">
      <c r="A12389" s="147"/>
      <c r="B12389" s="64"/>
      <c r="C12389" s="147" t="s">
        <v>217</v>
      </c>
      <c r="E12389" s="161"/>
      <c r="F12389" s="162"/>
      <c r="G12389" s="147"/>
      <c r="H12389" s="146"/>
      <c r="J12389" s="146"/>
      <c r="L12389" s="150"/>
      <c r="N12389" s="163"/>
      <c r="O12389" s="146"/>
      <c r="P12389" s="146"/>
      <c r="Q12389" s="146"/>
      <c r="R12389" s="34"/>
      <c r="S12389" s="35"/>
      <c r="T12389" s="147"/>
    </row>
    <row r="12390">
      <c r="A12390" s="147"/>
      <c r="B12390" s="64"/>
      <c r="C12390" s="147" t="s">
        <v>217</v>
      </c>
      <c r="E12390" s="161"/>
      <c r="F12390" s="162"/>
      <c r="G12390" s="147"/>
      <c r="H12390" s="146"/>
      <c r="J12390" s="146"/>
      <c r="L12390" s="150"/>
      <c r="N12390" s="163"/>
      <c r="O12390" s="146"/>
      <c r="P12390" s="146"/>
      <c r="Q12390" s="146"/>
      <c r="R12390" s="34"/>
      <c r="S12390" s="35"/>
      <c r="T12390" s="147"/>
    </row>
    <row r="12391">
      <c r="A12391" s="147"/>
      <c r="B12391" s="64"/>
      <c r="C12391" s="147" t="s">
        <v>217</v>
      </c>
      <c r="E12391" s="161"/>
      <c r="F12391" s="162"/>
      <c r="G12391" s="147"/>
      <c r="H12391" s="146"/>
      <c r="J12391" s="146"/>
      <c r="L12391" s="150"/>
      <c r="N12391" s="163"/>
      <c r="O12391" s="146"/>
      <c r="P12391" s="146"/>
      <c r="Q12391" s="146"/>
      <c r="R12391" s="34"/>
      <c r="S12391" s="35"/>
      <c r="T12391" s="147"/>
    </row>
    <row r="12392">
      <c r="A12392" s="147"/>
      <c r="B12392" s="64"/>
      <c r="C12392" s="147" t="s">
        <v>217</v>
      </c>
      <c r="E12392" s="161"/>
      <c r="F12392" s="162"/>
      <c r="G12392" s="147"/>
      <c r="H12392" s="146"/>
      <c r="J12392" s="146"/>
      <c r="L12392" s="150"/>
      <c r="N12392" s="163"/>
      <c r="O12392" s="146"/>
      <c r="P12392" s="146"/>
      <c r="Q12392" s="146"/>
      <c r="R12392" s="34"/>
      <c r="S12392" s="35"/>
      <c r="T12392" s="147"/>
    </row>
    <row r="12393">
      <c r="A12393" s="147"/>
      <c r="B12393" s="64"/>
      <c r="C12393" s="147" t="s">
        <v>217</v>
      </c>
      <c r="E12393" s="161"/>
      <c r="F12393" s="162"/>
      <c r="G12393" s="147"/>
      <c r="H12393" s="146"/>
      <c r="J12393" s="146"/>
      <c r="L12393" s="150"/>
      <c r="N12393" s="163"/>
      <c r="O12393" s="146"/>
      <c r="P12393" s="146"/>
      <c r="Q12393" s="146"/>
      <c r="R12393" s="34"/>
      <c r="S12393" s="35"/>
      <c r="T12393" s="147"/>
    </row>
    <row r="12394">
      <c r="A12394" s="147"/>
      <c r="B12394" s="64"/>
      <c r="C12394" s="147" t="s">
        <v>217</v>
      </c>
      <c r="E12394" s="161"/>
      <c r="F12394" s="162"/>
      <c r="G12394" s="147"/>
      <c r="H12394" s="146"/>
      <c r="J12394" s="146"/>
      <c r="L12394" s="150"/>
      <c r="N12394" s="163"/>
      <c r="O12394" s="146"/>
      <c r="P12394" s="146"/>
      <c r="Q12394" s="146"/>
      <c r="R12394" s="34"/>
      <c r="S12394" s="35"/>
      <c r="T12394" s="147"/>
    </row>
    <row r="12395">
      <c r="A12395" s="147"/>
      <c r="B12395" s="64"/>
      <c r="C12395" s="147" t="s">
        <v>217</v>
      </c>
      <c r="E12395" s="161"/>
      <c r="F12395" s="162"/>
      <c r="G12395" s="147"/>
      <c r="H12395" s="146"/>
      <c r="J12395" s="146"/>
      <c r="L12395" s="150"/>
      <c r="N12395" s="163"/>
      <c r="O12395" s="146"/>
      <c r="P12395" s="146"/>
      <c r="Q12395" s="146"/>
      <c r="R12395" s="34"/>
      <c r="S12395" s="35"/>
      <c r="T12395" s="147"/>
    </row>
    <row r="12396">
      <c r="A12396" s="147"/>
      <c r="B12396" s="64"/>
      <c r="C12396" s="147" t="s">
        <v>217</v>
      </c>
      <c r="E12396" s="161"/>
      <c r="F12396" s="162"/>
      <c r="G12396" s="147"/>
      <c r="H12396" s="146"/>
      <c r="J12396" s="146"/>
      <c r="L12396" s="150"/>
      <c r="N12396" s="163"/>
      <c r="O12396" s="146"/>
      <c r="P12396" s="146"/>
      <c r="Q12396" s="146"/>
      <c r="R12396" s="34"/>
      <c r="S12396" s="35"/>
      <c r="T12396" s="147"/>
    </row>
    <row r="12397">
      <c r="A12397" s="147"/>
      <c r="B12397" s="64"/>
      <c r="C12397" s="147" t="s">
        <v>217</v>
      </c>
      <c r="E12397" s="161"/>
      <c r="F12397" s="162"/>
      <c r="G12397" s="147"/>
      <c r="H12397" s="146"/>
      <c r="J12397" s="146"/>
      <c r="L12397" s="150"/>
      <c r="N12397" s="163"/>
      <c r="O12397" s="146"/>
      <c r="P12397" s="146"/>
      <c r="Q12397" s="146"/>
      <c r="R12397" s="34"/>
      <c r="S12397" s="35"/>
      <c r="T12397" s="147"/>
    </row>
    <row r="12398">
      <c r="A12398" s="147"/>
      <c r="B12398" s="64"/>
      <c r="C12398" s="147" t="s">
        <v>217</v>
      </c>
      <c r="E12398" s="161"/>
      <c r="F12398" s="162"/>
      <c r="G12398" s="147"/>
      <c r="H12398" s="146"/>
      <c r="J12398" s="146"/>
      <c r="L12398" s="150"/>
      <c r="N12398" s="163"/>
      <c r="O12398" s="146"/>
      <c r="P12398" s="146"/>
      <c r="Q12398" s="146"/>
      <c r="R12398" s="34"/>
      <c r="S12398" s="35"/>
      <c r="T12398" s="147"/>
    </row>
    <row r="12399">
      <c r="A12399" s="147"/>
      <c r="B12399" s="64"/>
      <c r="C12399" s="147" t="s">
        <v>217</v>
      </c>
      <c r="E12399" s="161"/>
      <c r="F12399" s="162"/>
      <c r="G12399" s="147"/>
      <c r="H12399" s="146"/>
      <c r="J12399" s="146"/>
      <c r="L12399" s="150"/>
      <c r="N12399" s="163"/>
      <c r="O12399" s="146"/>
      <c r="P12399" s="146"/>
      <c r="Q12399" s="146"/>
      <c r="R12399" s="34"/>
      <c r="S12399" s="35"/>
      <c r="T12399" s="147"/>
    </row>
    <row r="12400">
      <c r="A12400" s="147"/>
      <c r="B12400" s="64"/>
      <c r="C12400" s="147" t="s">
        <v>217</v>
      </c>
      <c r="E12400" s="161"/>
      <c r="F12400" s="162"/>
      <c r="G12400" s="147"/>
      <c r="H12400" s="146"/>
      <c r="J12400" s="146"/>
      <c r="L12400" s="150"/>
      <c r="N12400" s="163"/>
      <c r="O12400" s="146"/>
      <c r="P12400" s="146"/>
      <c r="Q12400" s="146"/>
      <c r="R12400" s="34"/>
      <c r="S12400" s="35"/>
      <c r="T12400" s="147"/>
    </row>
    <row r="12401">
      <c r="A12401" s="147"/>
      <c r="B12401" s="64"/>
      <c r="C12401" s="147" t="s">
        <v>217</v>
      </c>
      <c r="E12401" s="161"/>
      <c r="F12401" s="162"/>
      <c r="G12401" s="147"/>
      <c r="H12401" s="146"/>
      <c r="J12401" s="146"/>
      <c r="L12401" s="150"/>
      <c r="N12401" s="163"/>
      <c r="O12401" s="146"/>
      <c r="P12401" s="146"/>
      <c r="Q12401" s="146"/>
      <c r="R12401" s="34"/>
      <c r="S12401" s="35"/>
      <c r="T12401" s="147"/>
    </row>
    <row r="12402">
      <c r="A12402" s="147"/>
      <c r="B12402" s="64"/>
      <c r="C12402" s="147" t="s">
        <v>217</v>
      </c>
      <c r="E12402" s="161"/>
      <c r="F12402" s="162"/>
      <c r="G12402" s="147"/>
      <c r="H12402" s="146"/>
      <c r="J12402" s="146"/>
      <c r="L12402" s="150"/>
      <c r="N12402" s="163"/>
      <c r="O12402" s="146"/>
      <c r="P12402" s="146"/>
      <c r="Q12402" s="146"/>
      <c r="R12402" s="34"/>
      <c r="S12402" s="35"/>
      <c r="T12402" s="147"/>
    </row>
    <row r="12403">
      <c r="A12403" s="147"/>
      <c r="B12403" s="64"/>
      <c r="C12403" s="147" t="s">
        <v>217</v>
      </c>
      <c r="E12403" s="161"/>
      <c r="F12403" s="162"/>
      <c r="G12403" s="147"/>
      <c r="H12403" s="146"/>
      <c r="J12403" s="146"/>
      <c r="L12403" s="150"/>
      <c r="N12403" s="163"/>
      <c r="O12403" s="146"/>
      <c r="P12403" s="146"/>
      <c r="Q12403" s="146"/>
      <c r="R12403" s="34"/>
      <c r="S12403" s="35"/>
      <c r="T12403" s="147"/>
    </row>
    <row r="12404">
      <c r="A12404" s="147"/>
      <c r="B12404" s="64"/>
      <c r="C12404" s="147" t="s">
        <v>217</v>
      </c>
      <c r="E12404" s="161"/>
      <c r="F12404" s="162"/>
      <c r="G12404" s="147"/>
      <c r="H12404" s="146"/>
      <c r="J12404" s="146"/>
      <c r="L12404" s="150"/>
      <c r="N12404" s="163"/>
      <c r="O12404" s="146"/>
      <c r="P12404" s="146"/>
      <c r="Q12404" s="146"/>
      <c r="R12404" s="34"/>
      <c r="S12404" s="35"/>
      <c r="T12404" s="147"/>
    </row>
    <row r="12405">
      <c r="A12405" s="147"/>
      <c r="B12405" s="64"/>
      <c r="C12405" s="147" t="s">
        <v>217</v>
      </c>
      <c r="E12405" s="161"/>
      <c r="F12405" s="162"/>
      <c r="G12405" s="147"/>
      <c r="H12405" s="146"/>
      <c r="J12405" s="146"/>
      <c r="L12405" s="150"/>
      <c r="N12405" s="163"/>
      <c r="O12405" s="146"/>
      <c r="P12405" s="146"/>
      <c r="Q12405" s="146"/>
      <c r="R12405" s="34"/>
      <c r="S12405" s="35"/>
      <c r="T12405" s="147"/>
    </row>
    <row r="12406">
      <c r="A12406" s="147"/>
      <c r="B12406" s="64"/>
      <c r="C12406" s="147" t="s">
        <v>217</v>
      </c>
      <c r="E12406" s="161"/>
      <c r="F12406" s="162"/>
      <c r="G12406" s="147"/>
      <c r="H12406" s="146"/>
      <c r="J12406" s="146"/>
      <c r="L12406" s="150"/>
      <c r="N12406" s="163"/>
      <c r="O12406" s="146"/>
      <c r="P12406" s="146"/>
      <c r="Q12406" s="146"/>
      <c r="R12406" s="34"/>
      <c r="S12406" s="35"/>
      <c r="T12406" s="147"/>
    </row>
    <row r="12407">
      <c r="A12407" s="147"/>
      <c r="B12407" s="64"/>
      <c r="C12407" s="147" t="s">
        <v>217</v>
      </c>
      <c r="E12407" s="161"/>
      <c r="F12407" s="162"/>
      <c r="G12407" s="147"/>
      <c r="H12407" s="146"/>
      <c r="J12407" s="146"/>
      <c r="L12407" s="150"/>
      <c r="N12407" s="163"/>
      <c r="O12407" s="146"/>
      <c r="P12407" s="146"/>
      <c r="Q12407" s="146"/>
      <c r="R12407" s="34"/>
      <c r="S12407" s="35"/>
      <c r="T12407" s="147"/>
    </row>
    <row r="12408">
      <c r="A12408" s="147"/>
      <c r="B12408" s="64"/>
      <c r="C12408" s="147" t="s">
        <v>217</v>
      </c>
      <c r="E12408" s="161"/>
      <c r="F12408" s="162"/>
      <c r="G12408" s="147"/>
      <c r="H12408" s="146"/>
      <c r="J12408" s="146"/>
      <c r="L12408" s="150"/>
      <c r="N12408" s="163"/>
      <c r="O12408" s="146"/>
      <c r="P12408" s="146"/>
      <c r="Q12408" s="146"/>
      <c r="R12408" s="34"/>
      <c r="S12408" s="35"/>
      <c r="T12408" s="147"/>
    </row>
    <row r="12409">
      <c r="A12409" s="147"/>
      <c r="B12409" s="64"/>
      <c r="C12409" s="147" t="s">
        <v>217</v>
      </c>
      <c r="E12409" s="161"/>
      <c r="F12409" s="162"/>
      <c r="G12409" s="147"/>
      <c r="H12409" s="146"/>
      <c r="J12409" s="146"/>
      <c r="L12409" s="150"/>
      <c r="N12409" s="163"/>
      <c r="O12409" s="146"/>
      <c r="P12409" s="146"/>
      <c r="Q12409" s="146"/>
      <c r="R12409" s="34"/>
      <c r="S12409" s="35"/>
      <c r="T12409" s="147"/>
    </row>
    <row r="12410">
      <c r="A12410" s="147"/>
      <c r="B12410" s="64"/>
      <c r="C12410" s="147" t="s">
        <v>217</v>
      </c>
      <c r="E12410" s="161"/>
      <c r="F12410" s="162"/>
      <c r="G12410" s="147"/>
      <c r="H12410" s="146"/>
      <c r="J12410" s="146"/>
      <c r="L12410" s="150"/>
      <c r="N12410" s="163"/>
      <c r="O12410" s="146"/>
      <c r="P12410" s="146"/>
      <c r="Q12410" s="146"/>
      <c r="R12410" s="34"/>
      <c r="S12410" s="35"/>
      <c r="T12410" s="147"/>
    </row>
    <row r="12411">
      <c r="A12411" s="147"/>
      <c r="B12411" s="64"/>
      <c r="C12411" s="147" t="s">
        <v>217</v>
      </c>
      <c r="E12411" s="161"/>
      <c r="F12411" s="162"/>
      <c r="G12411" s="147"/>
      <c r="H12411" s="146"/>
      <c r="J12411" s="146"/>
      <c r="L12411" s="150"/>
      <c r="N12411" s="163"/>
      <c r="O12411" s="146"/>
      <c r="P12411" s="146"/>
      <c r="Q12411" s="146"/>
      <c r="R12411" s="34"/>
      <c r="S12411" s="35"/>
      <c r="T12411" s="147"/>
    </row>
    <row r="12412">
      <c r="A12412" s="147"/>
      <c r="B12412" s="64"/>
      <c r="C12412" s="147" t="s">
        <v>217</v>
      </c>
      <c r="E12412" s="161"/>
      <c r="F12412" s="162"/>
      <c r="G12412" s="147"/>
      <c r="H12412" s="146"/>
      <c r="J12412" s="146"/>
      <c r="L12412" s="150"/>
      <c r="N12412" s="163"/>
      <c r="O12412" s="146"/>
      <c r="P12412" s="146"/>
      <c r="Q12412" s="146"/>
      <c r="R12412" s="34"/>
      <c r="S12412" s="35"/>
      <c r="T12412" s="147"/>
    </row>
    <row r="12413">
      <c r="A12413" s="147"/>
      <c r="B12413" s="64"/>
      <c r="C12413" s="147" t="s">
        <v>217</v>
      </c>
      <c r="E12413" s="161"/>
      <c r="F12413" s="162"/>
      <c r="G12413" s="147"/>
      <c r="H12413" s="146"/>
      <c r="J12413" s="146"/>
      <c r="L12413" s="150"/>
      <c r="N12413" s="163"/>
      <c r="O12413" s="146"/>
      <c r="P12413" s="146"/>
      <c r="Q12413" s="146"/>
      <c r="R12413" s="34"/>
      <c r="S12413" s="35"/>
      <c r="T12413" s="147"/>
    </row>
    <row r="12414">
      <c r="A12414" s="147"/>
      <c r="B12414" s="64"/>
      <c r="C12414" s="147" t="s">
        <v>217</v>
      </c>
      <c r="E12414" s="161"/>
      <c r="F12414" s="162"/>
      <c r="G12414" s="147"/>
      <c r="H12414" s="146"/>
      <c r="J12414" s="146"/>
      <c r="L12414" s="150"/>
      <c r="N12414" s="163"/>
      <c r="O12414" s="146"/>
      <c r="P12414" s="146"/>
      <c r="Q12414" s="146"/>
      <c r="R12414" s="34"/>
      <c r="S12414" s="35"/>
      <c r="T12414" s="147"/>
    </row>
    <row r="12415">
      <c r="A12415" s="147"/>
      <c r="B12415" s="64"/>
      <c r="C12415" s="147" t="s">
        <v>217</v>
      </c>
      <c r="E12415" s="161"/>
      <c r="F12415" s="162"/>
      <c r="G12415" s="147"/>
      <c r="H12415" s="146"/>
      <c r="J12415" s="146"/>
      <c r="L12415" s="150"/>
      <c r="N12415" s="163"/>
      <c r="O12415" s="146"/>
      <c r="P12415" s="146"/>
      <c r="Q12415" s="146"/>
      <c r="R12415" s="34"/>
      <c r="S12415" s="35"/>
      <c r="T12415" s="147"/>
    </row>
    <row r="12416">
      <c r="A12416" s="147"/>
      <c r="B12416" s="64"/>
      <c r="C12416" s="147" t="s">
        <v>217</v>
      </c>
      <c r="E12416" s="161"/>
      <c r="F12416" s="162"/>
      <c r="G12416" s="147"/>
      <c r="H12416" s="146"/>
      <c r="J12416" s="146"/>
      <c r="L12416" s="150"/>
      <c r="N12416" s="163"/>
      <c r="O12416" s="146"/>
      <c r="P12416" s="146"/>
      <c r="Q12416" s="146"/>
      <c r="R12416" s="34"/>
      <c r="S12416" s="35"/>
      <c r="T12416" s="147"/>
    </row>
    <row r="12417">
      <c r="A12417" s="147"/>
      <c r="B12417" s="64"/>
      <c r="C12417" s="147" t="s">
        <v>217</v>
      </c>
      <c r="E12417" s="161"/>
      <c r="F12417" s="162"/>
      <c r="G12417" s="147"/>
      <c r="H12417" s="146"/>
      <c r="J12417" s="146"/>
      <c r="L12417" s="150"/>
      <c r="N12417" s="163"/>
      <c r="O12417" s="146"/>
      <c r="P12417" s="146"/>
      <c r="Q12417" s="146"/>
      <c r="R12417" s="34"/>
      <c r="S12417" s="35"/>
      <c r="T12417" s="147"/>
    </row>
    <row r="12418">
      <c r="A12418" s="147"/>
      <c r="B12418" s="64"/>
      <c r="C12418" s="147" t="s">
        <v>217</v>
      </c>
      <c r="E12418" s="161"/>
      <c r="F12418" s="162"/>
      <c r="G12418" s="147"/>
      <c r="H12418" s="146"/>
      <c r="J12418" s="146"/>
      <c r="L12418" s="150"/>
      <c r="N12418" s="163"/>
      <c r="O12418" s="146"/>
      <c r="P12418" s="146"/>
      <c r="Q12418" s="146"/>
      <c r="R12418" s="34"/>
      <c r="S12418" s="35"/>
      <c r="T12418" s="147"/>
    </row>
    <row r="12419">
      <c r="A12419" s="147"/>
      <c r="B12419" s="64"/>
      <c r="C12419" s="147" t="s">
        <v>217</v>
      </c>
      <c r="E12419" s="161"/>
      <c r="F12419" s="162"/>
      <c r="G12419" s="147"/>
      <c r="H12419" s="146"/>
      <c r="J12419" s="146"/>
      <c r="L12419" s="150"/>
      <c r="N12419" s="163"/>
      <c r="O12419" s="146"/>
      <c r="P12419" s="146"/>
      <c r="Q12419" s="146"/>
      <c r="R12419" s="34"/>
      <c r="S12419" s="35"/>
      <c r="T12419" s="147"/>
    </row>
    <row r="12420">
      <c r="A12420" s="147"/>
      <c r="B12420" s="64"/>
      <c r="C12420" s="147" t="s">
        <v>217</v>
      </c>
      <c r="E12420" s="161"/>
      <c r="F12420" s="162"/>
      <c r="G12420" s="147"/>
      <c r="H12420" s="146"/>
      <c r="J12420" s="146"/>
      <c r="L12420" s="150"/>
      <c r="N12420" s="163"/>
      <c r="O12420" s="146"/>
      <c r="P12420" s="146"/>
      <c r="Q12420" s="146"/>
      <c r="R12420" s="34"/>
      <c r="S12420" s="35"/>
      <c r="T12420" s="147"/>
    </row>
    <row r="12421">
      <c r="A12421" s="147"/>
      <c r="B12421" s="64"/>
      <c r="C12421" s="147" t="s">
        <v>217</v>
      </c>
      <c r="E12421" s="161"/>
      <c r="F12421" s="162"/>
      <c r="G12421" s="147"/>
      <c r="H12421" s="146"/>
      <c r="J12421" s="146"/>
      <c r="L12421" s="150"/>
      <c r="N12421" s="163"/>
      <c r="O12421" s="146"/>
      <c r="P12421" s="146"/>
      <c r="Q12421" s="146"/>
      <c r="R12421" s="34"/>
      <c r="S12421" s="35"/>
      <c r="T12421" s="147"/>
    </row>
    <row r="12422">
      <c r="A12422" s="147"/>
      <c r="B12422" s="64"/>
      <c r="C12422" s="147" t="s">
        <v>217</v>
      </c>
      <c r="E12422" s="161"/>
      <c r="F12422" s="162"/>
      <c r="G12422" s="147"/>
      <c r="H12422" s="146"/>
      <c r="J12422" s="146"/>
      <c r="L12422" s="150"/>
      <c r="N12422" s="163"/>
      <c r="O12422" s="146"/>
      <c r="P12422" s="146"/>
      <c r="Q12422" s="146"/>
      <c r="R12422" s="34"/>
      <c r="S12422" s="35"/>
      <c r="T12422" s="147"/>
    </row>
    <row r="12423">
      <c r="A12423" s="147"/>
      <c r="B12423" s="64"/>
      <c r="C12423" s="147" t="s">
        <v>217</v>
      </c>
      <c r="E12423" s="161"/>
      <c r="F12423" s="162"/>
      <c r="G12423" s="147"/>
      <c r="H12423" s="146"/>
      <c r="J12423" s="146"/>
      <c r="L12423" s="150"/>
      <c r="N12423" s="163"/>
      <c r="O12423" s="146"/>
      <c r="P12423" s="146"/>
      <c r="Q12423" s="146"/>
      <c r="R12423" s="34"/>
      <c r="S12423" s="35"/>
      <c r="T12423" s="147"/>
    </row>
    <row r="12424">
      <c r="A12424" s="147"/>
      <c r="B12424" s="64"/>
      <c r="C12424" s="147" t="s">
        <v>217</v>
      </c>
      <c r="E12424" s="161"/>
      <c r="F12424" s="162"/>
      <c r="G12424" s="147"/>
      <c r="H12424" s="146"/>
      <c r="J12424" s="146"/>
      <c r="L12424" s="150"/>
      <c r="N12424" s="163"/>
      <c r="O12424" s="146"/>
      <c r="P12424" s="146"/>
      <c r="Q12424" s="146"/>
      <c r="R12424" s="34"/>
      <c r="S12424" s="35"/>
      <c r="T12424" s="147"/>
    </row>
    <row r="12425">
      <c r="A12425" s="147"/>
      <c r="B12425" s="64"/>
      <c r="C12425" s="147" t="s">
        <v>217</v>
      </c>
      <c r="E12425" s="161"/>
      <c r="F12425" s="162"/>
      <c r="G12425" s="147"/>
      <c r="H12425" s="146"/>
      <c r="J12425" s="146"/>
      <c r="L12425" s="150"/>
      <c r="N12425" s="163"/>
      <c r="O12425" s="146"/>
      <c r="P12425" s="146"/>
      <c r="Q12425" s="146"/>
      <c r="R12425" s="34"/>
      <c r="S12425" s="35"/>
      <c r="T12425" s="147"/>
    </row>
    <row r="12426">
      <c r="A12426" s="147"/>
      <c r="B12426" s="64"/>
      <c r="C12426" s="147" t="s">
        <v>217</v>
      </c>
      <c r="E12426" s="161"/>
      <c r="F12426" s="162"/>
      <c r="G12426" s="147"/>
      <c r="H12426" s="146"/>
      <c r="J12426" s="146"/>
      <c r="L12426" s="150"/>
      <c r="N12426" s="163"/>
      <c r="O12426" s="146"/>
      <c r="P12426" s="146"/>
      <c r="Q12426" s="146"/>
      <c r="R12426" s="34"/>
      <c r="S12426" s="35"/>
      <c r="T12426" s="147"/>
    </row>
    <row r="12427">
      <c r="A12427" s="147"/>
      <c r="B12427" s="64"/>
      <c r="C12427" s="147" t="s">
        <v>217</v>
      </c>
      <c r="E12427" s="161"/>
      <c r="F12427" s="162"/>
      <c r="G12427" s="147"/>
      <c r="H12427" s="146"/>
      <c r="J12427" s="146"/>
      <c r="L12427" s="150"/>
      <c r="N12427" s="163"/>
      <c r="O12427" s="146"/>
      <c r="P12427" s="146"/>
      <c r="Q12427" s="146"/>
      <c r="R12427" s="34"/>
      <c r="S12427" s="35"/>
      <c r="T12427" s="147"/>
    </row>
    <row r="12428">
      <c r="A12428" s="147"/>
      <c r="B12428" s="64"/>
      <c r="C12428" s="147" t="s">
        <v>217</v>
      </c>
      <c r="E12428" s="161"/>
      <c r="F12428" s="162"/>
      <c r="G12428" s="147"/>
      <c r="H12428" s="146"/>
      <c r="J12428" s="146"/>
      <c r="L12428" s="150"/>
      <c r="N12428" s="163"/>
      <c r="O12428" s="146"/>
      <c r="P12428" s="146"/>
      <c r="Q12428" s="146"/>
      <c r="R12428" s="34"/>
      <c r="S12428" s="35"/>
      <c r="T12428" s="147"/>
    </row>
    <row r="12429">
      <c r="A12429" s="147"/>
      <c r="B12429" s="64"/>
      <c r="C12429" s="147" t="s">
        <v>217</v>
      </c>
      <c r="E12429" s="161"/>
      <c r="F12429" s="162"/>
      <c r="G12429" s="147"/>
      <c r="H12429" s="146"/>
      <c r="J12429" s="146"/>
      <c r="L12429" s="150"/>
      <c r="N12429" s="163"/>
      <c r="O12429" s="146"/>
      <c r="P12429" s="146"/>
      <c r="Q12429" s="146"/>
      <c r="R12429" s="34"/>
      <c r="S12429" s="35"/>
      <c r="T12429" s="147"/>
    </row>
    <row r="12430">
      <c r="A12430" s="147"/>
      <c r="B12430" s="64"/>
      <c r="C12430" s="147" t="s">
        <v>217</v>
      </c>
      <c r="E12430" s="161"/>
      <c r="F12430" s="162"/>
      <c r="G12430" s="147"/>
      <c r="H12430" s="146"/>
      <c r="J12430" s="146"/>
      <c r="L12430" s="150"/>
      <c r="N12430" s="163"/>
      <c r="O12430" s="146"/>
      <c r="P12430" s="146"/>
      <c r="Q12430" s="146"/>
      <c r="R12430" s="34"/>
      <c r="S12430" s="35"/>
      <c r="T12430" s="147"/>
    </row>
    <row r="12431">
      <c r="A12431" s="147"/>
      <c r="B12431" s="64"/>
      <c r="C12431" s="147" t="s">
        <v>217</v>
      </c>
      <c r="E12431" s="161"/>
      <c r="F12431" s="162"/>
      <c r="G12431" s="147"/>
      <c r="H12431" s="146"/>
      <c r="J12431" s="146"/>
      <c r="L12431" s="150"/>
      <c r="N12431" s="163"/>
      <c r="O12431" s="146"/>
      <c r="P12431" s="146"/>
      <c r="Q12431" s="146"/>
      <c r="R12431" s="34"/>
      <c r="S12431" s="35"/>
      <c r="T12431" s="147"/>
    </row>
    <row r="12432">
      <c r="A12432" s="147"/>
      <c r="B12432" s="64"/>
      <c r="C12432" s="147" t="s">
        <v>217</v>
      </c>
      <c r="E12432" s="161"/>
      <c r="F12432" s="162"/>
      <c r="G12432" s="147"/>
      <c r="H12432" s="146"/>
      <c r="J12432" s="146"/>
      <c r="L12432" s="150"/>
      <c r="N12432" s="163"/>
      <c r="O12432" s="146"/>
      <c r="P12432" s="146"/>
      <c r="Q12432" s="146"/>
      <c r="R12432" s="34"/>
      <c r="S12432" s="35"/>
      <c r="T12432" s="147"/>
    </row>
    <row r="12433">
      <c r="A12433" s="147"/>
      <c r="B12433" s="64"/>
      <c r="C12433" s="147" t="s">
        <v>217</v>
      </c>
      <c r="E12433" s="161"/>
      <c r="F12433" s="162"/>
      <c r="G12433" s="147"/>
      <c r="H12433" s="146"/>
      <c r="J12433" s="146"/>
      <c r="L12433" s="150"/>
      <c r="N12433" s="163"/>
      <c r="O12433" s="146"/>
      <c r="P12433" s="146"/>
      <c r="Q12433" s="146"/>
      <c r="R12433" s="34"/>
      <c r="S12433" s="35"/>
      <c r="T12433" s="147"/>
    </row>
    <row r="12434">
      <c r="A12434" s="147"/>
      <c r="B12434" s="64"/>
      <c r="C12434" s="147" t="s">
        <v>217</v>
      </c>
      <c r="E12434" s="161"/>
      <c r="F12434" s="162"/>
      <c r="G12434" s="147"/>
      <c r="H12434" s="146"/>
      <c r="J12434" s="146"/>
      <c r="L12434" s="150"/>
      <c r="N12434" s="163"/>
      <c r="O12434" s="146"/>
      <c r="P12434" s="146"/>
      <c r="Q12434" s="146"/>
      <c r="R12434" s="34"/>
      <c r="S12434" s="35"/>
      <c r="T12434" s="147"/>
    </row>
    <row r="12435">
      <c r="A12435" s="147"/>
      <c r="B12435" s="64"/>
      <c r="C12435" s="147" t="s">
        <v>217</v>
      </c>
      <c r="E12435" s="161"/>
      <c r="F12435" s="162"/>
      <c r="G12435" s="147"/>
      <c r="H12435" s="146"/>
      <c r="J12435" s="146"/>
      <c r="L12435" s="150"/>
      <c r="N12435" s="163"/>
      <c r="O12435" s="146"/>
      <c r="P12435" s="146"/>
      <c r="Q12435" s="146"/>
      <c r="R12435" s="34"/>
      <c r="S12435" s="35"/>
      <c r="T12435" s="147"/>
    </row>
    <row r="12436">
      <c r="A12436" s="147"/>
      <c r="B12436" s="64"/>
      <c r="C12436" s="147" t="s">
        <v>217</v>
      </c>
      <c r="E12436" s="161"/>
      <c r="F12436" s="162"/>
      <c r="G12436" s="147"/>
      <c r="H12436" s="146"/>
      <c r="J12436" s="146"/>
      <c r="L12436" s="150"/>
      <c r="N12436" s="163"/>
      <c r="O12436" s="146"/>
      <c r="P12436" s="146"/>
      <c r="Q12436" s="146"/>
      <c r="R12436" s="34"/>
      <c r="S12436" s="35"/>
      <c r="T12436" s="147"/>
    </row>
    <row r="12437">
      <c r="A12437" s="147"/>
      <c r="B12437" s="64"/>
      <c r="C12437" s="147" t="s">
        <v>217</v>
      </c>
      <c r="E12437" s="161"/>
      <c r="F12437" s="162"/>
      <c r="G12437" s="147"/>
      <c r="H12437" s="146"/>
      <c r="J12437" s="146"/>
      <c r="L12437" s="150"/>
      <c r="N12437" s="163"/>
      <c r="O12437" s="146"/>
      <c r="P12437" s="146"/>
      <c r="Q12437" s="146"/>
      <c r="R12437" s="34"/>
      <c r="S12437" s="35"/>
      <c r="T12437" s="147"/>
    </row>
    <row r="12438">
      <c r="A12438" s="147"/>
      <c r="B12438" s="64"/>
      <c r="C12438" s="147" t="s">
        <v>217</v>
      </c>
      <c r="E12438" s="161"/>
      <c r="F12438" s="162"/>
      <c r="G12438" s="147"/>
      <c r="H12438" s="146"/>
      <c r="J12438" s="146"/>
      <c r="L12438" s="150"/>
      <c r="N12438" s="163"/>
      <c r="O12438" s="146"/>
      <c r="P12438" s="146"/>
      <c r="Q12438" s="146"/>
      <c r="R12438" s="34"/>
      <c r="S12438" s="35"/>
      <c r="T12438" s="147"/>
    </row>
    <row r="12439">
      <c r="A12439" s="147"/>
      <c r="B12439" s="64"/>
      <c r="C12439" s="147" t="s">
        <v>217</v>
      </c>
      <c r="E12439" s="161"/>
      <c r="F12439" s="162"/>
      <c r="G12439" s="147"/>
      <c r="H12439" s="146"/>
      <c r="J12439" s="146"/>
      <c r="L12439" s="150"/>
      <c r="N12439" s="163"/>
      <c r="O12439" s="146"/>
      <c r="P12439" s="146"/>
      <c r="Q12439" s="146"/>
      <c r="R12439" s="34"/>
      <c r="S12439" s="35"/>
      <c r="T12439" s="147"/>
    </row>
    <row r="12440">
      <c r="A12440" s="147"/>
      <c r="B12440" s="64"/>
      <c r="C12440" s="147" t="s">
        <v>217</v>
      </c>
      <c r="E12440" s="161"/>
      <c r="F12440" s="162"/>
      <c r="G12440" s="147"/>
      <c r="H12440" s="146"/>
      <c r="J12440" s="146"/>
      <c r="L12440" s="150"/>
      <c r="N12440" s="163"/>
      <c r="O12440" s="146"/>
      <c r="P12440" s="146"/>
      <c r="Q12440" s="146"/>
      <c r="R12440" s="34"/>
      <c r="S12440" s="35"/>
      <c r="T12440" s="147"/>
    </row>
    <row r="12441">
      <c r="A12441" s="147"/>
      <c r="B12441" s="64"/>
      <c r="C12441" s="147" t="s">
        <v>217</v>
      </c>
      <c r="E12441" s="161"/>
      <c r="F12441" s="162"/>
      <c r="G12441" s="147"/>
      <c r="H12441" s="146"/>
      <c r="J12441" s="146"/>
      <c r="L12441" s="150"/>
      <c r="N12441" s="163"/>
      <c r="O12441" s="146"/>
      <c r="P12441" s="146"/>
      <c r="Q12441" s="146"/>
      <c r="R12441" s="34"/>
      <c r="S12441" s="35"/>
      <c r="T12441" s="147"/>
    </row>
    <row r="12442">
      <c r="A12442" s="147"/>
      <c r="B12442" s="64"/>
      <c r="C12442" s="147" t="s">
        <v>217</v>
      </c>
      <c r="E12442" s="161"/>
      <c r="F12442" s="162"/>
      <c r="G12442" s="147"/>
      <c r="H12442" s="146"/>
      <c r="J12442" s="146"/>
      <c r="L12442" s="150"/>
      <c r="N12442" s="163"/>
      <c r="O12442" s="146"/>
      <c r="P12442" s="146"/>
      <c r="Q12442" s="146"/>
      <c r="R12442" s="34"/>
      <c r="S12442" s="35"/>
      <c r="T12442" s="147"/>
    </row>
    <row r="12443">
      <c r="A12443" s="147"/>
      <c r="B12443" s="64"/>
      <c r="C12443" s="147" t="s">
        <v>217</v>
      </c>
      <c r="E12443" s="161"/>
      <c r="F12443" s="162"/>
      <c r="G12443" s="147"/>
      <c r="H12443" s="146"/>
      <c r="J12443" s="146"/>
      <c r="L12443" s="150"/>
      <c r="N12443" s="163"/>
      <c r="O12443" s="146"/>
      <c r="P12443" s="146"/>
      <c r="Q12443" s="146"/>
      <c r="R12443" s="34"/>
      <c r="S12443" s="35"/>
      <c r="T12443" s="147"/>
    </row>
    <row r="12444">
      <c r="A12444" s="147"/>
      <c r="B12444" s="64"/>
      <c r="C12444" s="147" t="s">
        <v>217</v>
      </c>
      <c r="E12444" s="161"/>
      <c r="F12444" s="162"/>
      <c r="G12444" s="147"/>
      <c r="H12444" s="146"/>
      <c r="J12444" s="146"/>
      <c r="L12444" s="150"/>
      <c r="N12444" s="163"/>
      <c r="O12444" s="146"/>
      <c r="P12444" s="146"/>
      <c r="Q12444" s="146"/>
      <c r="R12444" s="34"/>
      <c r="S12444" s="35"/>
      <c r="T12444" s="147"/>
    </row>
    <row r="12445">
      <c r="A12445" s="147"/>
      <c r="B12445" s="64"/>
      <c r="C12445" s="147" t="s">
        <v>217</v>
      </c>
      <c r="E12445" s="161"/>
      <c r="F12445" s="162"/>
      <c r="G12445" s="147"/>
      <c r="H12445" s="146"/>
      <c r="J12445" s="146"/>
      <c r="L12445" s="150"/>
      <c r="N12445" s="163"/>
      <c r="O12445" s="146"/>
      <c r="P12445" s="146"/>
      <c r="Q12445" s="146"/>
      <c r="R12445" s="34"/>
      <c r="S12445" s="35"/>
      <c r="T12445" s="147"/>
    </row>
    <row r="12446">
      <c r="A12446" s="147"/>
      <c r="B12446" s="64"/>
      <c r="C12446" s="147" t="s">
        <v>217</v>
      </c>
      <c r="E12446" s="161"/>
      <c r="F12446" s="162"/>
      <c r="G12446" s="147"/>
      <c r="H12446" s="146"/>
      <c r="J12446" s="146"/>
      <c r="L12446" s="150"/>
      <c r="N12446" s="163"/>
      <c r="O12446" s="146"/>
      <c r="P12446" s="146"/>
      <c r="Q12446" s="146"/>
      <c r="R12446" s="34"/>
      <c r="S12446" s="35"/>
      <c r="T12446" s="147"/>
    </row>
    <row r="12447">
      <c r="A12447" s="147"/>
      <c r="B12447" s="64"/>
      <c r="C12447" s="147" t="s">
        <v>217</v>
      </c>
      <c r="E12447" s="161"/>
      <c r="F12447" s="162"/>
      <c r="G12447" s="147"/>
      <c r="H12447" s="146"/>
      <c r="J12447" s="146"/>
      <c r="L12447" s="150"/>
      <c r="N12447" s="163"/>
      <c r="O12447" s="146"/>
      <c r="P12447" s="146"/>
      <c r="Q12447" s="146"/>
      <c r="R12447" s="34"/>
      <c r="S12447" s="35"/>
      <c r="T12447" s="147"/>
    </row>
    <row r="12448">
      <c r="A12448" s="147"/>
      <c r="B12448" s="64"/>
      <c r="C12448" s="147" t="s">
        <v>217</v>
      </c>
      <c r="E12448" s="161"/>
      <c r="F12448" s="162"/>
      <c r="G12448" s="147"/>
      <c r="H12448" s="146"/>
      <c r="J12448" s="146"/>
      <c r="L12448" s="150"/>
      <c r="N12448" s="163"/>
      <c r="O12448" s="146"/>
      <c r="P12448" s="146"/>
      <c r="Q12448" s="146"/>
      <c r="R12448" s="34"/>
      <c r="S12448" s="35"/>
      <c r="T12448" s="147"/>
    </row>
    <row r="12449">
      <c r="A12449" s="147"/>
      <c r="B12449" s="64"/>
      <c r="C12449" s="147" t="s">
        <v>217</v>
      </c>
      <c r="E12449" s="161"/>
      <c r="F12449" s="162"/>
      <c r="G12449" s="147"/>
      <c r="H12449" s="146"/>
      <c r="J12449" s="146"/>
      <c r="L12449" s="150"/>
      <c r="N12449" s="163"/>
      <c r="O12449" s="146"/>
      <c r="P12449" s="146"/>
      <c r="Q12449" s="146"/>
      <c r="R12449" s="34"/>
      <c r="S12449" s="35"/>
      <c r="T12449" s="147"/>
    </row>
    <row r="12450">
      <c r="A12450" s="147"/>
      <c r="B12450" s="64"/>
      <c r="C12450" s="147" t="s">
        <v>217</v>
      </c>
      <c r="E12450" s="161"/>
      <c r="F12450" s="162"/>
      <c r="G12450" s="147"/>
      <c r="H12450" s="146"/>
      <c r="J12450" s="146"/>
      <c r="L12450" s="150"/>
      <c r="N12450" s="163"/>
      <c r="O12450" s="146"/>
      <c r="P12450" s="146"/>
      <c r="Q12450" s="146"/>
      <c r="R12450" s="34"/>
      <c r="S12450" s="35"/>
      <c r="T12450" s="147"/>
    </row>
    <row r="12451">
      <c r="A12451" s="147"/>
      <c r="B12451" s="64"/>
      <c r="C12451" s="147" t="s">
        <v>217</v>
      </c>
      <c r="E12451" s="161"/>
      <c r="F12451" s="162"/>
      <c r="G12451" s="147"/>
      <c r="H12451" s="146"/>
      <c r="J12451" s="146"/>
      <c r="L12451" s="150"/>
      <c r="N12451" s="163"/>
      <c r="O12451" s="146"/>
      <c r="P12451" s="146"/>
      <c r="Q12451" s="146"/>
      <c r="R12451" s="34"/>
      <c r="S12451" s="35"/>
      <c r="T12451" s="147"/>
    </row>
    <row r="12452">
      <c r="A12452" s="147"/>
      <c r="B12452" s="64"/>
      <c r="C12452" s="147" t="s">
        <v>217</v>
      </c>
      <c r="E12452" s="161"/>
      <c r="F12452" s="162"/>
      <c r="G12452" s="147"/>
      <c r="H12452" s="146"/>
      <c r="J12452" s="146"/>
      <c r="L12452" s="150"/>
      <c r="N12452" s="163"/>
      <c r="O12452" s="146"/>
      <c r="P12452" s="146"/>
      <c r="Q12452" s="146"/>
      <c r="R12452" s="34"/>
      <c r="S12452" s="35"/>
      <c r="T12452" s="147"/>
    </row>
    <row r="12453">
      <c r="A12453" s="147"/>
      <c r="B12453" s="64"/>
      <c r="C12453" s="147" t="s">
        <v>217</v>
      </c>
      <c r="E12453" s="161"/>
      <c r="F12453" s="162"/>
      <c r="G12453" s="147"/>
      <c r="H12453" s="146"/>
      <c r="J12453" s="146"/>
      <c r="L12453" s="150"/>
      <c r="N12453" s="163"/>
      <c r="O12453" s="146"/>
      <c r="P12453" s="146"/>
      <c r="Q12453" s="146"/>
      <c r="R12453" s="34"/>
      <c r="S12453" s="35"/>
      <c r="T12453" s="147"/>
    </row>
    <row r="12454">
      <c r="A12454" s="147"/>
      <c r="B12454" s="64"/>
      <c r="C12454" s="147" t="s">
        <v>217</v>
      </c>
      <c r="E12454" s="161"/>
      <c r="F12454" s="162"/>
      <c r="G12454" s="147"/>
      <c r="H12454" s="146"/>
      <c r="J12454" s="146"/>
      <c r="L12454" s="150"/>
      <c r="N12454" s="163"/>
      <c r="O12454" s="146"/>
      <c r="P12454" s="146"/>
      <c r="Q12454" s="146"/>
      <c r="R12454" s="34"/>
      <c r="S12454" s="35"/>
      <c r="T12454" s="147"/>
    </row>
    <row r="12455">
      <c r="A12455" s="147"/>
      <c r="B12455" s="64"/>
      <c r="C12455" s="147" t="s">
        <v>217</v>
      </c>
      <c r="E12455" s="161"/>
      <c r="F12455" s="162"/>
      <c r="G12455" s="147"/>
      <c r="H12455" s="146"/>
      <c r="J12455" s="146"/>
      <c r="L12455" s="150"/>
      <c r="N12455" s="163"/>
      <c r="O12455" s="146"/>
      <c r="P12455" s="146"/>
      <c r="Q12455" s="146"/>
      <c r="R12455" s="34"/>
      <c r="S12455" s="35"/>
      <c r="T12455" s="147"/>
    </row>
    <row r="12456">
      <c r="A12456" s="147"/>
      <c r="B12456" s="64"/>
      <c r="C12456" s="147" t="s">
        <v>217</v>
      </c>
      <c r="E12456" s="161"/>
      <c r="F12456" s="162"/>
      <c r="G12456" s="147"/>
      <c r="H12456" s="146"/>
      <c r="J12456" s="146"/>
      <c r="L12456" s="150"/>
      <c r="N12456" s="163"/>
      <c r="O12456" s="146"/>
      <c r="P12456" s="146"/>
      <c r="Q12456" s="146"/>
      <c r="R12456" s="34"/>
      <c r="S12456" s="35"/>
      <c r="T12456" s="147"/>
    </row>
    <row r="12457">
      <c r="A12457" s="147"/>
      <c r="B12457" s="64"/>
      <c r="C12457" s="147" t="s">
        <v>217</v>
      </c>
      <c r="E12457" s="161"/>
      <c r="F12457" s="162"/>
      <c r="G12457" s="147"/>
      <c r="H12457" s="146"/>
      <c r="J12457" s="146"/>
      <c r="L12457" s="150"/>
      <c r="N12457" s="163"/>
      <c r="O12457" s="146"/>
      <c r="P12457" s="146"/>
      <c r="Q12457" s="146"/>
      <c r="R12457" s="34"/>
      <c r="S12457" s="35"/>
      <c r="T12457" s="147"/>
    </row>
    <row r="12458">
      <c r="A12458" s="147"/>
      <c r="B12458" s="64"/>
      <c r="C12458" s="147" t="s">
        <v>217</v>
      </c>
      <c r="E12458" s="161"/>
      <c r="F12458" s="162"/>
      <c r="G12458" s="147"/>
      <c r="H12458" s="146"/>
      <c r="J12458" s="146"/>
      <c r="L12458" s="150"/>
      <c r="N12458" s="163"/>
      <c r="O12458" s="146"/>
      <c r="P12458" s="146"/>
      <c r="Q12458" s="146"/>
      <c r="R12458" s="34"/>
      <c r="S12458" s="35"/>
      <c r="T12458" s="147"/>
    </row>
    <row r="12459">
      <c r="A12459" s="147"/>
      <c r="B12459" s="64"/>
      <c r="C12459" s="147" t="s">
        <v>217</v>
      </c>
      <c r="E12459" s="161"/>
      <c r="F12459" s="162"/>
      <c r="G12459" s="147"/>
      <c r="H12459" s="146"/>
      <c r="J12459" s="146"/>
      <c r="L12459" s="150"/>
      <c r="N12459" s="163"/>
      <c r="O12459" s="146"/>
      <c r="P12459" s="146"/>
      <c r="Q12459" s="146"/>
      <c r="R12459" s="34"/>
      <c r="S12459" s="35"/>
      <c r="T12459" s="147"/>
    </row>
    <row r="12460">
      <c r="A12460" s="147"/>
      <c r="B12460" s="64"/>
      <c r="C12460" s="147" t="s">
        <v>217</v>
      </c>
      <c r="E12460" s="161"/>
      <c r="F12460" s="162"/>
      <c r="G12460" s="147"/>
      <c r="H12460" s="146"/>
      <c r="J12460" s="146"/>
      <c r="L12460" s="150"/>
      <c r="N12460" s="163"/>
      <c r="O12460" s="146"/>
      <c r="P12460" s="146"/>
      <c r="Q12460" s="146"/>
      <c r="R12460" s="34"/>
      <c r="S12460" s="35"/>
      <c r="T12460" s="147"/>
    </row>
    <row r="12461">
      <c r="A12461" s="147"/>
      <c r="B12461" s="64"/>
      <c r="C12461" s="147" t="s">
        <v>217</v>
      </c>
      <c r="E12461" s="161"/>
      <c r="F12461" s="162"/>
      <c r="G12461" s="147"/>
      <c r="H12461" s="146"/>
      <c r="J12461" s="146"/>
      <c r="L12461" s="150"/>
      <c r="N12461" s="163"/>
      <c r="O12461" s="146"/>
      <c r="P12461" s="146"/>
      <c r="Q12461" s="146"/>
      <c r="R12461" s="34"/>
      <c r="S12461" s="35"/>
      <c r="T12461" s="147"/>
    </row>
    <row r="12462">
      <c r="A12462" s="147"/>
      <c r="B12462" s="64"/>
      <c r="C12462" s="147" t="s">
        <v>217</v>
      </c>
      <c r="E12462" s="161"/>
      <c r="F12462" s="162"/>
      <c r="G12462" s="147"/>
      <c r="H12462" s="146"/>
      <c r="J12462" s="146"/>
      <c r="L12462" s="150"/>
      <c r="N12462" s="163"/>
      <c r="O12462" s="146"/>
      <c r="P12462" s="146"/>
      <c r="Q12462" s="146"/>
      <c r="R12462" s="34"/>
      <c r="S12462" s="35"/>
      <c r="T12462" s="147"/>
    </row>
    <row r="12463">
      <c r="A12463" s="147"/>
      <c r="B12463" s="64"/>
      <c r="C12463" s="147" t="s">
        <v>217</v>
      </c>
      <c r="E12463" s="161"/>
      <c r="F12463" s="162"/>
      <c r="G12463" s="147"/>
      <c r="H12463" s="146"/>
      <c r="J12463" s="146"/>
      <c r="L12463" s="150"/>
      <c r="N12463" s="163"/>
      <c r="O12463" s="146"/>
      <c r="P12463" s="146"/>
      <c r="Q12463" s="146"/>
      <c r="R12463" s="34"/>
      <c r="S12463" s="35"/>
      <c r="T12463" s="147"/>
    </row>
    <row r="12464">
      <c r="A12464" s="147"/>
      <c r="B12464" s="64"/>
      <c r="C12464" s="147" t="s">
        <v>217</v>
      </c>
      <c r="E12464" s="161"/>
      <c r="F12464" s="162"/>
      <c r="G12464" s="147"/>
      <c r="H12464" s="146"/>
      <c r="J12464" s="146"/>
      <c r="L12464" s="150"/>
      <c r="N12464" s="163"/>
      <c r="O12464" s="146"/>
      <c r="P12464" s="146"/>
      <c r="Q12464" s="146"/>
      <c r="R12464" s="34"/>
      <c r="S12464" s="35"/>
      <c r="T12464" s="147"/>
    </row>
    <row r="12465">
      <c r="A12465" s="147"/>
      <c r="B12465" s="64"/>
      <c r="C12465" s="147" t="s">
        <v>217</v>
      </c>
      <c r="E12465" s="161"/>
      <c r="F12465" s="162"/>
      <c r="G12465" s="147"/>
      <c r="H12465" s="146"/>
      <c r="J12465" s="146"/>
      <c r="L12465" s="150"/>
      <c r="N12465" s="163"/>
      <c r="O12465" s="146"/>
      <c r="P12465" s="146"/>
      <c r="Q12465" s="146"/>
      <c r="R12465" s="34"/>
      <c r="S12465" s="35"/>
      <c r="T12465" s="147"/>
    </row>
    <row r="12466">
      <c r="A12466" s="147"/>
      <c r="B12466" s="64"/>
      <c r="C12466" s="147" t="s">
        <v>217</v>
      </c>
      <c r="E12466" s="161"/>
      <c r="F12466" s="162"/>
      <c r="G12466" s="147"/>
      <c r="H12466" s="146"/>
      <c r="J12466" s="146"/>
      <c r="L12466" s="150"/>
      <c r="N12466" s="163"/>
      <c r="O12466" s="146"/>
      <c r="P12466" s="146"/>
      <c r="Q12466" s="146"/>
      <c r="R12466" s="34"/>
      <c r="S12466" s="35"/>
      <c r="T12466" s="147"/>
    </row>
    <row r="12467">
      <c r="A12467" s="147"/>
      <c r="B12467" s="64"/>
      <c r="C12467" s="147" t="s">
        <v>217</v>
      </c>
      <c r="E12467" s="161"/>
      <c r="F12467" s="162"/>
      <c r="G12467" s="147"/>
      <c r="H12467" s="146"/>
      <c r="J12467" s="146"/>
      <c r="L12467" s="150"/>
      <c r="N12467" s="163"/>
      <c r="O12467" s="146"/>
      <c r="P12467" s="146"/>
      <c r="Q12467" s="146"/>
      <c r="R12467" s="34"/>
      <c r="S12467" s="35"/>
      <c r="T12467" s="147"/>
    </row>
    <row r="12468">
      <c r="A12468" s="147"/>
      <c r="B12468" s="64"/>
      <c r="C12468" s="147" t="s">
        <v>217</v>
      </c>
      <c r="E12468" s="161"/>
      <c r="F12468" s="162"/>
      <c r="G12468" s="147"/>
      <c r="H12468" s="146"/>
      <c r="J12468" s="146"/>
      <c r="L12468" s="150"/>
      <c r="N12468" s="163"/>
      <c r="O12468" s="146"/>
      <c r="P12468" s="146"/>
      <c r="Q12468" s="146"/>
      <c r="R12468" s="34"/>
      <c r="S12468" s="35"/>
      <c r="T12468" s="147"/>
    </row>
    <row r="12469">
      <c r="A12469" s="147"/>
      <c r="B12469" s="64"/>
      <c r="C12469" s="147" t="s">
        <v>217</v>
      </c>
      <c r="E12469" s="161"/>
      <c r="F12469" s="162"/>
      <c r="G12469" s="147"/>
      <c r="H12469" s="146"/>
      <c r="J12469" s="146"/>
      <c r="L12469" s="150"/>
      <c r="N12469" s="163"/>
      <c r="O12469" s="146"/>
      <c r="P12469" s="146"/>
      <c r="Q12469" s="146"/>
      <c r="R12469" s="34"/>
      <c r="S12469" s="35"/>
      <c r="T12469" s="147"/>
    </row>
    <row r="12470">
      <c r="A12470" s="147"/>
      <c r="B12470" s="64"/>
      <c r="C12470" s="147" t="s">
        <v>217</v>
      </c>
      <c r="E12470" s="161"/>
      <c r="F12470" s="162"/>
      <c r="G12470" s="147"/>
      <c r="H12470" s="146"/>
      <c r="J12470" s="146"/>
      <c r="L12470" s="150"/>
      <c r="N12470" s="163"/>
      <c r="O12470" s="146"/>
      <c r="P12470" s="146"/>
      <c r="Q12470" s="146"/>
      <c r="R12470" s="34"/>
      <c r="S12470" s="35"/>
      <c r="T12470" s="147"/>
    </row>
    <row r="12471">
      <c r="A12471" s="147"/>
      <c r="B12471" s="64"/>
      <c r="C12471" s="147" t="s">
        <v>217</v>
      </c>
      <c r="E12471" s="161"/>
      <c r="F12471" s="162"/>
      <c r="G12471" s="147"/>
      <c r="H12471" s="146"/>
      <c r="J12471" s="146"/>
      <c r="L12471" s="150"/>
      <c r="N12471" s="163"/>
      <c r="O12471" s="146"/>
      <c r="P12471" s="146"/>
      <c r="Q12471" s="146"/>
      <c r="R12471" s="34"/>
      <c r="S12471" s="35"/>
      <c r="T12471" s="147"/>
    </row>
    <row r="12472">
      <c r="A12472" s="147"/>
      <c r="B12472" s="64"/>
      <c r="C12472" s="147" t="s">
        <v>217</v>
      </c>
      <c r="E12472" s="161"/>
      <c r="F12472" s="162"/>
      <c r="G12472" s="147"/>
      <c r="H12472" s="146"/>
      <c r="J12472" s="146"/>
      <c r="L12472" s="150"/>
      <c r="N12472" s="163"/>
      <c r="O12472" s="146"/>
      <c r="P12472" s="146"/>
      <c r="Q12472" s="146"/>
      <c r="R12472" s="34"/>
      <c r="S12472" s="35"/>
      <c r="T12472" s="147"/>
    </row>
    <row r="12473">
      <c r="A12473" s="147"/>
      <c r="B12473" s="64"/>
      <c r="C12473" s="147" t="s">
        <v>217</v>
      </c>
      <c r="E12473" s="161"/>
      <c r="F12473" s="162"/>
      <c r="G12473" s="147"/>
      <c r="H12473" s="146"/>
      <c r="J12473" s="146"/>
      <c r="L12473" s="150"/>
      <c r="N12473" s="163"/>
      <c r="O12473" s="146"/>
      <c r="P12473" s="146"/>
      <c r="Q12473" s="146"/>
      <c r="R12473" s="34"/>
      <c r="S12473" s="35"/>
      <c r="T12473" s="147"/>
    </row>
    <row r="12474">
      <c r="A12474" s="147"/>
      <c r="B12474" s="64"/>
      <c r="C12474" s="147" t="s">
        <v>217</v>
      </c>
      <c r="E12474" s="161"/>
      <c r="F12474" s="162"/>
      <c r="G12474" s="147"/>
      <c r="H12474" s="146"/>
      <c r="J12474" s="146"/>
      <c r="L12474" s="150"/>
      <c r="N12474" s="163"/>
      <c r="O12474" s="146"/>
      <c r="P12474" s="146"/>
      <c r="Q12474" s="146"/>
      <c r="R12474" s="34"/>
      <c r="S12474" s="35"/>
      <c r="T12474" s="147"/>
    </row>
    <row r="12475">
      <c r="A12475" s="147"/>
      <c r="B12475" s="64"/>
      <c r="C12475" s="147" t="s">
        <v>217</v>
      </c>
      <c r="E12475" s="161"/>
      <c r="F12475" s="162"/>
      <c r="G12475" s="147"/>
      <c r="H12475" s="146"/>
      <c r="J12475" s="146"/>
      <c r="L12475" s="150"/>
      <c r="N12475" s="163"/>
      <c r="O12475" s="146"/>
      <c r="P12475" s="146"/>
      <c r="Q12475" s="146"/>
      <c r="R12475" s="34"/>
      <c r="S12475" s="35"/>
      <c r="T12475" s="147"/>
    </row>
    <row r="12476">
      <c r="A12476" s="147"/>
      <c r="B12476" s="64"/>
      <c r="C12476" s="147" t="s">
        <v>217</v>
      </c>
      <c r="E12476" s="161"/>
      <c r="F12476" s="162"/>
      <c r="G12476" s="147"/>
      <c r="H12476" s="146"/>
      <c r="J12476" s="146"/>
      <c r="L12476" s="150"/>
      <c r="N12476" s="163"/>
      <c r="O12476" s="146"/>
      <c r="P12476" s="146"/>
      <c r="Q12476" s="146"/>
      <c r="R12476" s="34"/>
      <c r="S12476" s="35"/>
      <c r="T12476" s="147"/>
    </row>
    <row r="12477">
      <c r="A12477" s="147"/>
      <c r="B12477" s="64"/>
      <c r="C12477" s="147" t="s">
        <v>217</v>
      </c>
      <c r="E12477" s="161"/>
      <c r="F12477" s="162"/>
      <c r="G12477" s="147"/>
      <c r="H12477" s="146"/>
      <c r="J12477" s="146"/>
      <c r="L12477" s="150"/>
      <c r="N12477" s="163"/>
      <c r="O12477" s="146"/>
      <c r="P12477" s="146"/>
      <c r="Q12477" s="146"/>
      <c r="R12477" s="34"/>
      <c r="S12477" s="35"/>
      <c r="T12477" s="147"/>
    </row>
    <row r="12478">
      <c r="A12478" s="147"/>
      <c r="B12478" s="64"/>
      <c r="C12478" s="147" t="s">
        <v>217</v>
      </c>
      <c r="E12478" s="161"/>
      <c r="F12478" s="162"/>
      <c r="G12478" s="147"/>
      <c r="H12478" s="146"/>
      <c r="J12478" s="146"/>
      <c r="L12478" s="150"/>
      <c r="N12478" s="163"/>
      <c r="O12478" s="146"/>
      <c r="P12478" s="146"/>
      <c r="Q12478" s="146"/>
      <c r="R12478" s="34"/>
      <c r="S12478" s="35"/>
      <c r="T12478" s="147"/>
    </row>
    <row r="12479">
      <c r="A12479" s="147"/>
      <c r="B12479" s="64"/>
      <c r="C12479" s="147" t="s">
        <v>217</v>
      </c>
      <c r="E12479" s="161"/>
      <c r="F12479" s="162"/>
      <c r="G12479" s="147"/>
      <c r="H12479" s="146"/>
      <c r="J12479" s="146"/>
      <c r="L12479" s="150"/>
      <c r="N12479" s="163"/>
      <c r="O12479" s="146"/>
      <c r="P12479" s="146"/>
      <c r="Q12479" s="146"/>
      <c r="R12479" s="34"/>
      <c r="S12479" s="35"/>
      <c r="T12479" s="147"/>
    </row>
    <row r="12480">
      <c r="A12480" s="147"/>
      <c r="B12480" s="64"/>
      <c r="C12480" s="147" t="s">
        <v>217</v>
      </c>
      <c r="E12480" s="161"/>
      <c r="F12480" s="162"/>
      <c r="G12480" s="147"/>
      <c r="H12480" s="146"/>
      <c r="J12480" s="146"/>
      <c r="L12480" s="150"/>
      <c r="N12480" s="163"/>
      <c r="O12480" s="146"/>
      <c r="P12480" s="146"/>
      <c r="Q12480" s="146"/>
      <c r="R12480" s="34"/>
      <c r="S12480" s="35"/>
      <c r="T12480" s="147"/>
    </row>
    <row r="12481">
      <c r="A12481" s="147"/>
      <c r="B12481" s="64"/>
      <c r="C12481" s="147" t="s">
        <v>217</v>
      </c>
      <c r="E12481" s="161"/>
      <c r="F12481" s="162"/>
      <c r="G12481" s="147"/>
      <c r="H12481" s="146"/>
      <c r="J12481" s="146"/>
      <c r="L12481" s="150"/>
      <c r="N12481" s="163"/>
      <c r="O12481" s="146"/>
      <c r="P12481" s="146"/>
      <c r="Q12481" s="146"/>
      <c r="R12481" s="34"/>
      <c r="S12481" s="35"/>
      <c r="T12481" s="147"/>
    </row>
    <row r="12482">
      <c r="A12482" s="147"/>
      <c r="B12482" s="64"/>
      <c r="C12482" s="147" t="s">
        <v>217</v>
      </c>
      <c r="E12482" s="161"/>
      <c r="F12482" s="162"/>
      <c r="G12482" s="147"/>
      <c r="H12482" s="146"/>
      <c r="J12482" s="146"/>
      <c r="L12482" s="150"/>
      <c r="N12482" s="163"/>
      <c r="O12482" s="146"/>
      <c r="P12482" s="146"/>
      <c r="Q12482" s="146"/>
      <c r="R12482" s="34"/>
      <c r="S12482" s="35"/>
      <c r="T12482" s="147"/>
    </row>
    <row r="12483">
      <c r="A12483" s="147"/>
      <c r="B12483" s="64"/>
      <c r="C12483" s="147" t="s">
        <v>217</v>
      </c>
      <c r="E12483" s="161"/>
      <c r="F12483" s="162"/>
      <c r="G12483" s="147"/>
      <c r="H12483" s="146"/>
      <c r="J12483" s="146"/>
      <c r="L12483" s="150"/>
      <c r="N12483" s="163"/>
      <c r="O12483" s="146"/>
      <c r="P12483" s="146"/>
      <c r="Q12483" s="146"/>
      <c r="R12483" s="34"/>
      <c r="S12483" s="35"/>
      <c r="T12483" s="147"/>
    </row>
    <row r="12484">
      <c r="A12484" s="147"/>
      <c r="B12484" s="64"/>
      <c r="C12484" s="147" t="s">
        <v>217</v>
      </c>
      <c r="E12484" s="161"/>
      <c r="F12484" s="162"/>
      <c r="G12484" s="147"/>
      <c r="H12484" s="146"/>
      <c r="J12484" s="146"/>
      <c r="L12484" s="150"/>
      <c r="N12484" s="163"/>
      <c r="O12484" s="146"/>
      <c r="P12484" s="146"/>
      <c r="Q12484" s="146"/>
      <c r="R12484" s="34"/>
      <c r="S12484" s="35"/>
      <c r="T12484" s="147"/>
    </row>
    <row r="12485">
      <c r="A12485" s="147"/>
      <c r="B12485" s="64"/>
      <c r="C12485" s="147" t="s">
        <v>217</v>
      </c>
      <c r="E12485" s="161"/>
      <c r="F12485" s="162"/>
      <c r="G12485" s="147"/>
      <c r="H12485" s="146"/>
      <c r="J12485" s="146"/>
      <c r="L12485" s="150"/>
      <c r="N12485" s="163"/>
      <c r="O12485" s="146"/>
      <c r="P12485" s="146"/>
      <c r="Q12485" s="146"/>
      <c r="R12485" s="34"/>
      <c r="S12485" s="35"/>
      <c r="T12485" s="147"/>
    </row>
    <row r="12486">
      <c r="A12486" s="147"/>
      <c r="B12486" s="64"/>
      <c r="C12486" s="147" t="s">
        <v>217</v>
      </c>
      <c r="E12486" s="161"/>
      <c r="F12486" s="162"/>
      <c r="G12486" s="147"/>
      <c r="H12486" s="146"/>
      <c r="J12486" s="146"/>
      <c r="L12486" s="150"/>
      <c r="N12486" s="163"/>
      <c r="O12486" s="146"/>
      <c r="P12486" s="146"/>
      <c r="Q12486" s="146"/>
      <c r="R12486" s="34"/>
      <c r="S12486" s="35"/>
      <c r="T12486" s="147"/>
    </row>
    <row r="12487">
      <c r="A12487" s="147"/>
      <c r="B12487" s="64"/>
      <c r="C12487" s="147" t="s">
        <v>217</v>
      </c>
      <c r="E12487" s="161"/>
      <c r="F12487" s="162"/>
      <c r="G12487" s="147"/>
      <c r="H12487" s="146"/>
      <c r="J12487" s="146"/>
      <c r="L12487" s="150"/>
      <c r="N12487" s="163"/>
      <c r="O12487" s="146"/>
      <c r="P12487" s="146"/>
      <c r="Q12487" s="146"/>
      <c r="R12487" s="34"/>
      <c r="S12487" s="35"/>
      <c r="T12487" s="147"/>
    </row>
    <row r="12488">
      <c r="A12488" s="147"/>
      <c r="B12488" s="64"/>
      <c r="C12488" s="147" t="s">
        <v>217</v>
      </c>
      <c r="E12488" s="161"/>
      <c r="F12488" s="162"/>
      <c r="G12488" s="147"/>
      <c r="H12488" s="146"/>
      <c r="J12488" s="146"/>
      <c r="L12488" s="150"/>
      <c r="N12488" s="163"/>
      <c r="O12488" s="146"/>
      <c r="P12488" s="146"/>
      <c r="Q12488" s="146"/>
      <c r="R12488" s="34"/>
      <c r="S12488" s="35"/>
      <c r="T12488" s="147"/>
    </row>
    <row r="12489">
      <c r="A12489" s="147"/>
      <c r="B12489" s="64"/>
      <c r="C12489" s="147" t="s">
        <v>217</v>
      </c>
      <c r="E12489" s="161"/>
      <c r="F12489" s="162"/>
      <c r="G12489" s="147"/>
      <c r="H12489" s="146"/>
      <c r="J12489" s="146"/>
      <c r="L12489" s="150"/>
      <c r="N12489" s="163"/>
      <c r="O12489" s="146"/>
      <c r="P12489" s="146"/>
      <c r="Q12489" s="146"/>
      <c r="R12489" s="34"/>
      <c r="S12489" s="35"/>
      <c r="T12489" s="147"/>
    </row>
    <row r="12490">
      <c r="A12490" s="147"/>
      <c r="B12490" s="64"/>
      <c r="C12490" s="147" t="s">
        <v>217</v>
      </c>
      <c r="E12490" s="161"/>
      <c r="F12490" s="162"/>
      <c r="G12490" s="147"/>
      <c r="H12490" s="146"/>
      <c r="J12490" s="146"/>
      <c r="L12490" s="150"/>
      <c r="N12490" s="163"/>
      <c r="O12490" s="146"/>
      <c r="P12490" s="146"/>
      <c r="Q12490" s="146"/>
      <c r="R12490" s="34"/>
      <c r="S12490" s="35"/>
      <c r="T12490" s="147"/>
    </row>
    <row r="12491">
      <c r="A12491" s="147"/>
      <c r="B12491" s="64"/>
      <c r="C12491" s="147" t="s">
        <v>217</v>
      </c>
      <c r="E12491" s="161"/>
      <c r="F12491" s="162"/>
      <c r="G12491" s="147"/>
      <c r="H12491" s="146"/>
      <c r="J12491" s="146"/>
      <c r="L12491" s="150"/>
      <c r="N12491" s="163"/>
      <c r="O12491" s="146"/>
      <c r="P12491" s="146"/>
      <c r="Q12491" s="146"/>
      <c r="R12491" s="34"/>
      <c r="S12491" s="35"/>
      <c r="T12491" s="147"/>
    </row>
    <row r="12492">
      <c r="A12492" s="147"/>
      <c r="B12492" s="64"/>
      <c r="C12492" s="147" t="s">
        <v>217</v>
      </c>
      <c r="E12492" s="161"/>
      <c r="F12492" s="162"/>
      <c r="G12492" s="147"/>
      <c r="H12492" s="146"/>
      <c r="J12492" s="146"/>
      <c r="L12492" s="150"/>
      <c r="N12492" s="163"/>
      <c r="O12492" s="146"/>
      <c r="P12492" s="146"/>
      <c r="Q12492" s="146"/>
      <c r="R12492" s="34"/>
      <c r="S12492" s="35"/>
      <c r="T12492" s="147"/>
    </row>
    <row r="12493">
      <c r="A12493" s="147"/>
      <c r="B12493" s="64"/>
      <c r="C12493" s="147" t="s">
        <v>217</v>
      </c>
      <c r="E12493" s="161"/>
      <c r="F12493" s="162"/>
      <c r="G12493" s="147"/>
      <c r="H12493" s="146"/>
      <c r="J12493" s="146"/>
      <c r="L12493" s="150"/>
      <c r="N12493" s="163"/>
      <c r="O12493" s="146"/>
      <c r="P12493" s="146"/>
      <c r="Q12493" s="146"/>
      <c r="R12493" s="34"/>
      <c r="S12493" s="35"/>
      <c r="T12493" s="147"/>
    </row>
    <row r="12494">
      <c r="A12494" s="147"/>
      <c r="B12494" s="64"/>
      <c r="C12494" s="147" t="s">
        <v>217</v>
      </c>
      <c r="E12494" s="161"/>
      <c r="F12494" s="162"/>
      <c r="G12494" s="147"/>
      <c r="H12494" s="146"/>
      <c r="J12494" s="146"/>
      <c r="L12494" s="150"/>
      <c r="N12494" s="163"/>
      <c r="O12494" s="146"/>
      <c r="P12494" s="146"/>
      <c r="Q12494" s="146"/>
      <c r="R12494" s="34"/>
      <c r="S12494" s="35"/>
      <c r="T12494" s="147"/>
    </row>
    <row r="12495">
      <c r="A12495" s="147"/>
      <c r="B12495" s="64"/>
      <c r="C12495" s="147" t="s">
        <v>217</v>
      </c>
      <c r="E12495" s="161"/>
      <c r="F12495" s="162"/>
      <c r="G12495" s="147"/>
      <c r="H12495" s="146"/>
      <c r="J12495" s="146"/>
      <c r="L12495" s="150"/>
      <c r="N12495" s="163"/>
      <c r="O12495" s="146"/>
      <c r="P12495" s="146"/>
      <c r="Q12495" s="146"/>
      <c r="R12495" s="34"/>
      <c r="S12495" s="35"/>
      <c r="T12495" s="147"/>
    </row>
    <row r="12496">
      <c r="A12496" s="147"/>
      <c r="B12496" s="64"/>
      <c r="C12496" s="147" t="s">
        <v>217</v>
      </c>
      <c r="E12496" s="161"/>
      <c r="F12496" s="162"/>
      <c r="G12496" s="147"/>
      <c r="H12496" s="146"/>
      <c r="J12496" s="146"/>
      <c r="L12496" s="150"/>
      <c r="N12496" s="163"/>
      <c r="O12496" s="146"/>
      <c r="P12496" s="146"/>
      <c r="Q12496" s="146"/>
      <c r="R12496" s="34"/>
      <c r="S12496" s="35"/>
      <c r="T12496" s="147"/>
    </row>
    <row r="12497">
      <c r="A12497" s="147"/>
      <c r="B12497" s="64"/>
      <c r="C12497" s="147" t="s">
        <v>217</v>
      </c>
      <c r="E12497" s="161"/>
      <c r="F12497" s="162"/>
      <c r="G12497" s="147"/>
      <c r="H12497" s="146"/>
      <c r="J12497" s="146"/>
      <c r="L12497" s="150"/>
      <c r="N12497" s="163"/>
      <c r="O12497" s="146"/>
      <c r="P12497" s="146"/>
      <c r="Q12497" s="146"/>
      <c r="R12497" s="34"/>
      <c r="S12497" s="35"/>
      <c r="T12497" s="147"/>
    </row>
    <row r="12498">
      <c r="A12498" s="147"/>
      <c r="B12498" s="64"/>
      <c r="C12498" s="147" t="s">
        <v>217</v>
      </c>
      <c r="E12498" s="161"/>
      <c r="F12498" s="162"/>
      <c r="G12498" s="147"/>
      <c r="H12498" s="146"/>
      <c r="J12498" s="146"/>
      <c r="L12498" s="150"/>
      <c r="N12498" s="163"/>
      <c r="O12498" s="146"/>
      <c r="P12498" s="146"/>
      <c r="Q12498" s="146"/>
      <c r="R12498" s="34"/>
      <c r="S12498" s="35"/>
      <c r="T12498" s="147"/>
    </row>
    <row r="12499">
      <c r="A12499" s="147"/>
      <c r="B12499" s="64"/>
      <c r="C12499" s="147" t="s">
        <v>217</v>
      </c>
      <c r="E12499" s="161"/>
      <c r="F12499" s="162"/>
      <c r="G12499" s="147"/>
      <c r="H12499" s="146"/>
      <c r="J12499" s="146"/>
      <c r="L12499" s="150"/>
      <c r="N12499" s="163"/>
      <c r="O12499" s="146"/>
      <c r="P12499" s="146"/>
      <c r="Q12499" s="146"/>
      <c r="R12499" s="34"/>
      <c r="S12499" s="35"/>
      <c r="T12499" s="147"/>
    </row>
    <row r="12500">
      <c r="A12500" s="147"/>
      <c r="B12500" s="64"/>
      <c r="C12500" s="147" t="s">
        <v>217</v>
      </c>
      <c r="E12500" s="161"/>
      <c r="F12500" s="162"/>
      <c r="G12500" s="147"/>
      <c r="H12500" s="146"/>
      <c r="J12500" s="146"/>
      <c r="L12500" s="150"/>
      <c r="N12500" s="163"/>
      <c r="O12500" s="146"/>
      <c r="P12500" s="146"/>
      <c r="Q12500" s="146"/>
      <c r="R12500" s="34"/>
      <c r="S12500" s="35"/>
      <c r="T12500" s="147"/>
    </row>
    <row r="12501">
      <c r="A12501" s="147"/>
      <c r="B12501" s="64"/>
      <c r="C12501" s="147" t="s">
        <v>217</v>
      </c>
      <c r="E12501" s="161"/>
      <c r="F12501" s="162"/>
      <c r="G12501" s="147"/>
      <c r="H12501" s="146"/>
      <c r="J12501" s="146"/>
      <c r="L12501" s="150"/>
      <c r="N12501" s="163"/>
      <c r="O12501" s="146"/>
      <c r="P12501" s="146"/>
      <c r="Q12501" s="146"/>
      <c r="R12501" s="34"/>
      <c r="S12501" s="35"/>
      <c r="T12501" s="147"/>
    </row>
    <row r="12502">
      <c r="A12502" s="147"/>
      <c r="B12502" s="64"/>
      <c r="C12502" s="147" t="s">
        <v>217</v>
      </c>
      <c r="E12502" s="161"/>
      <c r="F12502" s="162"/>
      <c r="G12502" s="147"/>
      <c r="H12502" s="146"/>
      <c r="J12502" s="146"/>
      <c r="L12502" s="150"/>
      <c r="N12502" s="163"/>
      <c r="O12502" s="146"/>
      <c r="P12502" s="146"/>
      <c r="Q12502" s="146"/>
      <c r="R12502" s="34"/>
      <c r="S12502" s="35"/>
      <c r="T12502" s="147"/>
    </row>
    <row r="12503">
      <c r="A12503" s="147"/>
      <c r="B12503" s="64"/>
      <c r="C12503" s="147" t="s">
        <v>217</v>
      </c>
      <c r="E12503" s="161"/>
      <c r="F12503" s="162"/>
      <c r="G12503" s="147"/>
      <c r="H12503" s="146"/>
      <c r="J12503" s="146"/>
      <c r="L12503" s="150"/>
      <c r="N12503" s="163"/>
      <c r="O12503" s="146"/>
      <c r="P12503" s="146"/>
      <c r="Q12503" s="146"/>
      <c r="R12503" s="34"/>
      <c r="S12503" s="35"/>
      <c r="T12503" s="147"/>
    </row>
    <row r="12504">
      <c r="A12504" s="147"/>
      <c r="B12504" s="64"/>
      <c r="C12504" s="147" t="s">
        <v>217</v>
      </c>
      <c r="E12504" s="161"/>
      <c r="F12504" s="162"/>
      <c r="G12504" s="147"/>
      <c r="H12504" s="146"/>
      <c r="J12504" s="146"/>
      <c r="L12504" s="150"/>
      <c r="N12504" s="163"/>
      <c r="O12504" s="146"/>
      <c r="P12504" s="146"/>
      <c r="Q12504" s="146"/>
      <c r="R12504" s="34"/>
      <c r="S12504" s="35"/>
      <c r="T12504" s="147"/>
    </row>
    <row r="12505">
      <c r="A12505" s="147"/>
      <c r="B12505" s="64"/>
      <c r="C12505" s="147" t="s">
        <v>217</v>
      </c>
      <c r="E12505" s="161"/>
      <c r="F12505" s="162"/>
      <c r="G12505" s="147"/>
      <c r="H12505" s="146"/>
      <c r="J12505" s="146"/>
      <c r="L12505" s="150"/>
      <c r="N12505" s="163"/>
      <c r="O12505" s="146"/>
      <c r="P12505" s="146"/>
      <c r="Q12505" s="146"/>
      <c r="R12505" s="34"/>
      <c r="S12505" s="35"/>
      <c r="T12505" s="147"/>
    </row>
    <row r="12506">
      <c r="A12506" s="147"/>
      <c r="B12506" s="64"/>
      <c r="C12506" s="147" t="s">
        <v>217</v>
      </c>
      <c r="E12506" s="161"/>
      <c r="F12506" s="162"/>
      <c r="G12506" s="147"/>
      <c r="H12506" s="146"/>
      <c r="J12506" s="146"/>
      <c r="L12506" s="150"/>
      <c r="N12506" s="163"/>
      <c r="O12506" s="146"/>
      <c r="P12506" s="146"/>
      <c r="Q12506" s="146"/>
      <c r="R12506" s="34"/>
      <c r="S12506" s="35"/>
      <c r="T12506" s="147"/>
    </row>
    <row r="12507">
      <c r="A12507" s="147"/>
      <c r="B12507" s="64"/>
      <c r="C12507" s="147" t="s">
        <v>217</v>
      </c>
      <c r="E12507" s="161"/>
      <c r="F12507" s="162"/>
      <c r="G12507" s="147"/>
      <c r="H12507" s="146"/>
      <c r="J12507" s="146"/>
      <c r="L12507" s="150"/>
      <c r="N12507" s="163"/>
      <c r="O12507" s="146"/>
      <c r="P12507" s="146"/>
      <c r="Q12507" s="146"/>
      <c r="R12507" s="34"/>
      <c r="S12507" s="35"/>
      <c r="T12507" s="147"/>
    </row>
    <row r="12508">
      <c r="A12508" s="147"/>
      <c r="B12508" s="64"/>
      <c r="C12508" s="147" t="s">
        <v>217</v>
      </c>
      <c r="E12508" s="161"/>
      <c r="F12508" s="162"/>
      <c r="G12508" s="147"/>
      <c r="H12508" s="146"/>
      <c r="J12508" s="146"/>
      <c r="L12508" s="150"/>
      <c r="N12508" s="163"/>
      <c r="O12508" s="146"/>
      <c r="P12508" s="146"/>
      <c r="Q12508" s="146"/>
      <c r="R12508" s="34"/>
      <c r="S12508" s="35"/>
      <c r="T12508" s="147"/>
    </row>
    <row r="12509">
      <c r="A12509" s="147"/>
      <c r="B12509" s="64"/>
      <c r="C12509" s="147" t="s">
        <v>217</v>
      </c>
      <c r="E12509" s="161"/>
      <c r="F12509" s="162"/>
      <c r="G12509" s="147"/>
      <c r="H12509" s="146"/>
      <c r="J12509" s="146"/>
      <c r="L12509" s="150"/>
      <c r="N12509" s="163"/>
      <c r="O12509" s="146"/>
      <c r="P12509" s="146"/>
      <c r="Q12509" s="146"/>
      <c r="R12509" s="34"/>
      <c r="S12509" s="35"/>
      <c r="T12509" s="147"/>
    </row>
    <row r="12510">
      <c r="A12510" s="147"/>
      <c r="B12510" s="64"/>
      <c r="C12510" s="147" t="s">
        <v>217</v>
      </c>
      <c r="E12510" s="161"/>
      <c r="F12510" s="162"/>
      <c r="G12510" s="147"/>
      <c r="H12510" s="146"/>
      <c r="J12510" s="146"/>
      <c r="L12510" s="150"/>
      <c r="N12510" s="163"/>
      <c r="O12510" s="146"/>
      <c r="P12510" s="146"/>
      <c r="Q12510" s="146"/>
      <c r="R12510" s="34"/>
      <c r="S12510" s="35"/>
      <c r="T12510" s="147"/>
    </row>
    <row r="12511">
      <c r="A12511" s="147"/>
      <c r="B12511" s="64"/>
      <c r="C12511" s="147" t="s">
        <v>217</v>
      </c>
      <c r="E12511" s="161"/>
      <c r="F12511" s="162"/>
      <c r="G12511" s="147"/>
      <c r="H12511" s="146"/>
      <c r="J12511" s="146"/>
      <c r="L12511" s="150"/>
      <c r="N12511" s="163"/>
      <c r="O12511" s="146"/>
      <c r="P12511" s="146"/>
      <c r="Q12511" s="146"/>
      <c r="R12511" s="34"/>
      <c r="S12511" s="35"/>
      <c r="T12511" s="147"/>
    </row>
    <row r="12512">
      <c r="A12512" s="147"/>
      <c r="B12512" s="64"/>
      <c r="C12512" s="147" t="s">
        <v>217</v>
      </c>
      <c r="E12512" s="161"/>
      <c r="F12512" s="162"/>
      <c r="G12512" s="147"/>
      <c r="H12512" s="146"/>
      <c r="J12512" s="146"/>
      <c r="L12512" s="150"/>
      <c r="N12512" s="163"/>
      <c r="O12512" s="146"/>
      <c r="P12512" s="146"/>
      <c r="Q12512" s="146"/>
      <c r="R12512" s="34"/>
      <c r="S12512" s="35"/>
      <c r="T12512" s="147"/>
    </row>
    <row r="12513">
      <c r="A12513" s="147"/>
      <c r="B12513" s="64"/>
      <c r="C12513" s="147" t="s">
        <v>217</v>
      </c>
      <c r="E12513" s="161"/>
      <c r="F12513" s="162"/>
      <c r="G12513" s="147"/>
      <c r="H12513" s="146"/>
      <c r="J12513" s="146"/>
      <c r="L12513" s="150"/>
      <c r="N12513" s="163"/>
      <c r="O12513" s="146"/>
      <c r="P12513" s="146"/>
      <c r="Q12513" s="146"/>
      <c r="R12513" s="34"/>
      <c r="S12513" s="35"/>
      <c r="T12513" s="147"/>
    </row>
    <row r="12514">
      <c r="A12514" s="147"/>
      <c r="B12514" s="64"/>
      <c r="C12514" s="147" t="s">
        <v>217</v>
      </c>
      <c r="E12514" s="161"/>
      <c r="F12514" s="162"/>
      <c r="G12514" s="147"/>
      <c r="H12514" s="146"/>
      <c r="J12514" s="146"/>
      <c r="L12514" s="150"/>
      <c r="N12514" s="163"/>
      <c r="O12514" s="146"/>
      <c r="P12514" s="146"/>
      <c r="Q12514" s="146"/>
      <c r="R12514" s="34"/>
      <c r="S12514" s="35"/>
      <c r="T12514" s="147"/>
    </row>
    <row r="12515">
      <c r="A12515" s="147"/>
      <c r="B12515" s="64"/>
      <c r="C12515" s="147" t="s">
        <v>217</v>
      </c>
      <c r="E12515" s="161"/>
      <c r="F12515" s="162"/>
      <c r="G12515" s="147"/>
      <c r="H12515" s="146"/>
      <c r="J12515" s="146"/>
      <c r="L12515" s="150"/>
      <c r="N12515" s="163"/>
      <c r="O12515" s="146"/>
      <c r="P12515" s="146"/>
      <c r="Q12515" s="146"/>
      <c r="R12515" s="34"/>
      <c r="S12515" s="35"/>
      <c r="T12515" s="147"/>
    </row>
    <row r="12516">
      <c r="A12516" s="147"/>
      <c r="B12516" s="64"/>
      <c r="C12516" s="147" t="s">
        <v>217</v>
      </c>
      <c r="E12516" s="161"/>
      <c r="F12516" s="162"/>
      <c r="G12516" s="147"/>
      <c r="H12516" s="146"/>
      <c r="J12516" s="146"/>
      <c r="L12516" s="150"/>
      <c r="N12516" s="163"/>
      <c r="O12516" s="146"/>
      <c r="P12516" s="146"/>
      <c r="Q12516" s="146"/>
      <c r="R12516" s="34"/>
      <c r="S12516" s="35"/>
      <c r="T12516" s="147"/>
    </row>
    <row r="12517">
      <c r="A12517" s="147"/>
      <c r="B12517" s="64"/>
      <c r="C12517" s="147" t="s">
        <v>217</v>
      </c>
      <c r="E12517" s="161"/>
      <c r="F12517" s="162"/>
      <c r="G12517" s="147"/>
      <c r="H12517" s="146"/>
      <c r="J12517" s="146"/>
      <c r="L12517" s="150"/>
      <c r="N12517" s="163"/>
      <c r="O12517" s="146"/>
      <c r="P12517" s="146"/>
      <c r="Q12517" s="146"/>
      <c r="R12517" s="34"/>
      <c r="S12517" s="35"/>
      <c r="T12517" s="147"/>
    </row>
    <row r="12518">
      <c r="A12518" s="147"/>
      <c r="B12518" s="64"/>
      <c r="C12518" s="147" t="s">
        <v>217</v>
      </c>
      <c r="E12518" s="161"/>
      <c r="F12518" s="162"/>
      <c r="G12518" s="147"/>
      <c r="H12518" s="146"/>
      <c r="J12518" s="146"/>
      <c r="L12518" s="150"/>
      <c r="N12518" s="163"/>
      <c r="O12518" s="146"/>
      <c r="P12518" s="146"/>
      <c r="Q12518" s="146"/>
      <c r="R12518" s="34"/>
      <c r="S12518" s="35"/>
      <c r="T12518" s="147"/>
    </row>
    <row r="12519">
      <c r="A12519" s="147"/>
      <c r="B12519" s="64"/>
      <c r="C12519" s="147" t="s">
        <v>217</v>
      </c>
      <c r="E12519" s="161"/>
      <c r="F12519" s="162"/>
      <c r="G12519" s="147"/>
      <c r="H12519" s="146"/>
      <c r="J12519" s="146"/>
      <c r="L12519" s="150"/>
      <c r="N12519" s="163"/>
      <c r="O12519" s="146"/>
      <c r="P12519" s="146"/>
      <c r="Q12519" s="146"/>
      <c r="R12519" s="34"/>
      <c r="S12519" s="35"/>
      <c r="T12519" s="147"/>
    </row>
    <row r="12520">
      <c r="A12520" s="147"/>
      <c r="B12520" s="64"/>
      <c r="C12520" s="147" t="s">
        <v>217</v>
      </c>
      <c r="E12520" s="161"/>
      <c r="F12520" s="162"/>
      <c r="G12520" s="147"/>
      <c r="H12520" s="146"/>
      <c r="J12520" s="146"/>
      <c r="L12520" s="150"/>
      <c r="N12520" s="163"/>
      <c r="O12520" s="146"/>
      <c r="P12520" s="146"/>
      <c r="Q12520" s="146"/>
      <c r="R12520" s="34"/>
      <c r="S12520" s="35"/>
      <c r="T12520" s="147"/>
    </row>
    <row r="12521">
      <c r="A12521" s="147"/>
      <c r="B12521" s="64"/>
      <c r="C12521" s="147" t="s">
        <v>217</v>
      </c>
      <c r="E12521" s="161"/>
      <c r="F12521" s="162"/>
      <c r="G12521" s="147"/>
      <c r="H12521" s="146"/>
      <c r="J12521" s="146"/>
      <c r="L12521" s="150"/>
      <c r="N12521" s="163"/>
      <c r="O12521" s="146"/>
      <c r="P12521" s="146"/>
      <c r="Q12521" s="146"/>
      <c r="R12521" s="34"/>
      <c r="S12521" s="35"/>
      <c r="T12521" s="147"/>
    </row>
    <row r="12522">
      <c r="A12522" s="147"/>
      <c r="B12522" s="64"/>
      <c r="C12522" s="147" t="s">
        <v>217</v>
      </c>
      <c r="E12522" s="161"/>
      <c r="F12522" s="162"/>
      <c r="G12522" s="147"/>
      <c r="H12522" s="146"/>
      <c r="J12522" s="146"/>
      <c r="L12522" s="150"/>
      <c r="N12522" s="163"/>
      <c r="O12522" s="146"/>
      <c r="P12522" s="146"/>
      <c r="Q12522" s="146"/>
      <c r="R12522" s="34"/>
      <c r="S12522" s="35"/>
      <c r="T12522" s="147"/>
    </row>
    <row r="12523">
      <c r="A12523" s="147"/>
      <c r="B12523" s="64"/>
      <c r="C12523" s="147" t="s">
        <v>217</v>
      </c>
      <c r="E12523" s="161"/>
      <c r="F12523" s="162"/>
      <c r="G12523" s="147"/>
      <c r="H12523" s="146"/>
      <c r="J12523" s="146"/>
      <c r="L12523" s="150"/>
      <c r="N12523" s="163"/>
      <c r="O12523" s="146"/>
      <c r="P12523" s="146"/>
      <c r="Q12523" s="146"/>
      <c r="R12523" s="34"/>
      <c r="S12523" s="35"/>
      <c r="T12523" s="147"/>
    </row>
    <row r="12524">
      <c r="A12524" s="147"/>
      <c r="B12524" s="64"/>
      <c r="C12524" s="147" t="s">
        <v>217</v>
      </c>
      <c r="E12524" s="161"/>
      <c r="F12524" s="162"/>
      <c r="G12524" s="147"/>
      <c r="H12524" s="146"/>
      <c r="J12524" s="146"/>
      <c r="L12524" s="150"/>
      <c r="N12524" s="163"/>
      <c r="O12524" s="146"/>
      <c r="P12524" s="146"/>
      <c r="Q12524" s="146"/>
      <c r="R12524" s="34"/>
      <c r="S12524" s="35"/>
      <c r="T12524" s="147"/>
    </row>
    <row r="12525">
      <c r="A12525" s="147"/>
      <c r="B12525" s="64"/>
      <c r="C12525" s="147" t="s">
        <v>217</v>
      </c>
      <c r="E12525" s="161"/>
      <c r="F12525" s="162"/>
      <c r="G12525" s="147"/>
      <c r="H12525" s="146"/>
      <c r="J12525" s="146"/>
      <c r="L12525" s="150"/>
      <c r="N12525" s="163"/>
      <c r="O12525" s="146"/>
      <c r="P12525" s="146"/>
      <c r="Q12525" s="146"/>
      <c r="R12525" s="34"/>
      <c r="S12525" s="35"/>
      <c r="T12525" s="147"/>
    </row>
    <row r="12526">
      <c r="A12526" s="147"/>
      <c r="B12526" s="64"/>
      <c r="C12526" s="147" t="s">
        <v>217</v>
      </c>
      <c r="E12526" s="161"/>
      <c r="F12526" s="162"/>
      <c r="G12526" s="147"/>
      <c r="H12526" s="146"/>
      <c r="J12526" s="146"/>
      <c r="L12526" s="150"/>
      <c r="N12526" s="163"/>
      <c r="O12526" s="146"/>
      <c r="P12526" s="146"/>
      <c r="Q12526" s="146"/>
      <c r="R12526" s="34"/>
      <c r="S12526" s="35"/>
      <c r="T12526" s="147"/>
    </row>
    <row r="12527">
      <c r="A12527" s="147"/>
      <c r="B12527" s="64"/>
      <c r="C12527" s="147" t="s">
        <v>217</v>
      </c>
      <c r="E12527" s="161"/>
      <c r="F12527" s="162"/>
      <c r="G12527" s="147"/>
      <c r="H12527" s="146"/>
      <c r="J12527" s="146"/>
      <c r="L12527" s="150"/>
      <c r="N12527" s="163"/>
      <c r="O12527" s="146"/>
      <c r="P12527" s="146"/>
      <c r="Q12527" s="146"/>
      <c r="R12527" s="34"/>
      <c r="S12527" s="35"/>
      <c r="T12527" s="147"/>
    </row>
    <row r="12528">
      <c r="A12528" s="147"/>
      <c r="B12528" s="64"/>
      <c r="C12528" s="147" t="s">
        <v>217</v>
      </c>
      <c r="E12528" s="161"/>
      <c r="F12528" s="162"/>
      <c r="G12528" s="147"/>
      <c r="H12528" s="146"/>
      <c r="J12528" s="146"/>
      <c r="L12528" s="150"/>
      <c r="N12528" s="163"/>
      <c r="O12528" s="146"/>
      <c r="P12528" s="146"/>
      <c r="Q12528" s="146"/>
      <c r="R12528" s="34"/>
      <c r="S12528" s="35"/>
      <c r="T12528" s="147"/>
    </row>
    <row r="12529">
      <c r="A12529" s="147"/>
      <c r="B12529" s="64"/>
      <c r="C12529" s="147" t="s">
        <v>217</v>
      </c>
      <c r="E12529" s="161"/>
      <c r="F12529" s="162"/>
      <c r="G12529" s="147"/>
      <c r="H12529" s="146"/>
      <c r="J12529" s="146"/>
      <c r="L12529" s="150"/>
      <c r="N12529" s="163"/>
      <c r="O12529" s="146"/>
      <c r="P12529" s="146"/>
      <c r="Q12529" s="146"/>
      <c r="R12529" s="34"/>
      <c r="S12529" s="35"/>
      <c r="T12529" s="147"/>
    </row>
    <row r="12530">
      <c r="A12530" s="147"/>
      <c r="B12530" s="64"/>
      <c r="C12530" s="147" t="s">
        <v>217</v>
      </c>
      <c r="E12530" s="161"/>
      <c r="F12530" s="162"/>
      <c r="G12530" s="147"/>
      <c r="H12530" s="146"/>
      <c r="J12530" s="146"/>
      <c r="L12530" s="150"/>
      <c r="N12530" s="163"/>
      <c r="O12530" s="146"/>
      <c r="P12530" s="146"/>
      <c r="Q12530" s="146"/>
      <c r="R12530" s="34"/>
      <c r="S12530" s="35"/>
      <c r="T12530" s="147"/>
    </row>
    <row r="12531">
      <c r="A12531" s="147"/>
      <c r="B12531" s="64"/>
      <c r="C12531" s="147" t="s">
        <v>217</v>
      </c>
      <c r="E12531" s="161"/>
      <c r="F12531" s="162"/>
      <c r="G12531" s="147"/>
      <c r="H12531" s="146"/>
      <c r="J12531" s="146"/>
      <c r="L12531" s="150"/>
      <c r="N12531" s="163"/>
      <c r="O12531" s="146"/>
      <c r="P12531" s="146"/>
      <c r="Q12531" s="146"/>
      <c r="R12531" s="34"/>
      <c r="S12531" s="35"/>
      <c r="T12531" s="147"/>
    </row>
    <row r="12532">
      <c r="A12532" s="147"/>
      <c r="B12532" s="64"/>
      <c r="C12532" s="147" t="s">
        <v>217</v>
      </c>
      <c r="E12532" s="161"/>
      <c r="F12532" s="162"/>
      <c r="G12532" s="147"/>
      <c r="H12532" s="146"/>
      <c r="J12532" s="146"/>
      <c r="L12532" s="150"/>
      <c r="N12532" s="163"/>
      <c r="O12532" s="146"/>
      <c r="P12532" s="146"/>
      <c r="Q12532" s="146"/>
      <c r="R12532" s="34"/>
      <c r="S12532" s="35"/>
      <c r="T12532" s="147"/>
    </row>
    <row r="12533">
      <c r="A12533" s="147"/>
      <c r="B12533" s="64"/>
      <c r="C12533" s="147" t="s">
        <v>217</v>
      </c>
      <c r="E12533" s="161"/>
      <c r="F12533" s="162"/>
      <c r="G12533" s="147"/>
      <c r="H12533" s="146"/>
      <c r="J12533" s="146"/>
      <c r="L12533" s="150"/>
      <c r="N12533" s="163"/>
      <c r="O12533" s="146"/>
      <c r="P12533" s="146"/>
      <c r="Q12533" s="146"/>
      <c r="R12533" s="34"/>
      <c r="S12533" s="35"/>
      <c r="T12533" s="147"/>
    </row>
    <row r="12534">
      <c r="A12534" s="147"/>
      <c r="B12534" s="64"/>
      <c r="C12534" s="147" t="s">
        <v>217</v>
      </c>
      <c r="E12534" s="161"/>
      <c r="F12534" s="162"/>
      <c r="G12534" s="147"/>
      <c r="H12534" s="146"/>
      <c r="J12534" s="146"/>
      <c r="L12534" s="150"/>
      <c r="N12534" s="163"/>
      <c r="O12534" s="146"/>
      <c r="P12534" s="146"/>
      <c r="Q12534" s="146"/>
      <c r="R12534" s="34"/>
      <c r="S12534" s="35"/>
      <c r="T12534" s="147"/>
    </row>
    <row r="12535">
      <c r="A12535" s="147"/>
      <c r="B12535" s="64"/>
      <c r="C12535" s="147" t="s">
        <v>217</v>
      </c>
      <c r="E12535" s="161"/>
      <c r="F12535" s="162"/>
      <c r="G12535" s="147"/>
      <c r="H12535" s="146"/>
      <c r="J12535" s="146"/>
      <c r="L12535" s="150"/>
      <c r="N12535" s="163"/>
      <c r="O12535" s="146"/>
      <c r="P12535" s="146"/>
      <c r="Q12535" s="146"/>
      <c r="R12535" s="34"/>
      <c r="S12535" s="35"/>
      <c r="T12535" s="147"/>
    </row>
    <row r="12536">
      <c r="A12536" s="147"/>
      <c r="B12536" s="64"/>
      <c r="C12536" s="147" t="s">
        <v>217</v>
      </c>
      <c r="E12536" s="161"/>
      <c r="F12536" s="162"/>
      <c r="G12536" s="147"/>
      <c r="H12536" s="146"/>
      <c r="J12536" s="146"/>
      <c r="L12536" s="150"/>
      <c r="N12536" s="163"/>
      <c r="O12536" s="146"/>
      <c r="P12536" s="146"/>
      <c r="Q12536" s="146"/>
      <c r="R12536" s="34"/>
      <c r="S12536" s="35"/>
      <c r="T12536" s="147"/>
    </row>
    <row r="12537">
      <c r="A12537" s="147"/>
      <c r="B12537" s="64"/>
      <c r="C12537" s="147" t="s">
        <v>217</v>
      </c>
      <c r="E12537" s="161"/>
      <c r="F12537" s="162"/>
      <c r="G12537" s="147"/>
      <c r="H12537" s="146"/>
      <c r="J12537" s="146"/>
      <c r="L12537" s="150"/>
      <c r="N12537" s="163"/>
      <c r="O12537" s="146"/>
      <c r="P12537" s="146"/>
      <c r="Q12537" s="146"/>
      <c r="R12537" s="34"/>
      <c r="S12537" s="35"/>
      <c r="T12537" s="147"/>
    </row>
    <row r="12538">
      <c r="A12538" s="147"/>
      <c r="B12538" s="64"/>
      <c r="C12538" s="147" t="s">
        <v>217</v>
      </c>
      <c r="E12538" s="161"/>
      <c r="F12538" s="162"/>
      <c r="G12538" s="147"/>
      <c r="H12538" s="146"/>
      <c r="J12538" s="146"/>
      <c r="L12538" s="150"/>
      <c r="N12538" s="163"/>
      <c r="O12538" s="146"/>
      <c r="P12538" s="146"/>
      <c r="Q12538" s="146"/>
      <c r="R12538" s="34"/>
      <c r="S12538" s="35"/>
      <c r="T12538" s="147"/>
    </row>
    <row r="12539">
      <c r="A12539" s="147"/>
      <c r="B12539" s="64"/>
      <c r="C12539" s="147" t="s">
        <v>217</v>
      </c>
      <c r="E12539" s="161"/>
      <c r="F12539" s="162"/>
      <c r="G12539" s="147"/>
      <c r="H12539" s="146"/>
      <c r="J12539" s="146"/>
      <c r="L12539" s="150"/>
      <c r="N12539" s="163"/>
      <c r="O12539" s="146"/>
      <c r="P12539" s="146"/>
      <c r="Q12539" s="146"/>
      <c r="R12539" s="34"/>
      <c r="S12539" s="35"/>
      <c r="T12539" s="147"/>
    </row>
    <row r="12540">
      <c r="A12540" s="147"/>
      <c r="B12540" s="64"/>
      <c r="C12540" s="147" t="s">
        <v>217</v>
      </c>
      <c r="E12540" s="161"/>
      <c r="F12540" s="162"/>
      <c r="G12540" s="147"/>
      <c r="H12540" s="146"/>
      <c r="J12540" s="146"/>
      <c r="L12540" s="150"/>
      <c r="N12540" s="163"/>
      <c r="O12540" s="146"/>
      <c r="P12540" s="146"/>
      <c r="Q12540" s="146"/>
      <c r="R12540" s="34"/>
      <c r="S12540" s="35"/>
      <c r="T12540" s="147"/>
    </row>
    <row r="12541">
      <c r="A12541" s="147"/>
      <c r="B12541" s="64"/>
      <c r="C12541" s="147" t="s">
        <v>217</v>
      </c>
      <c r="E12541" s="161"/>
      <c r="F12541" s="162"/>
      <c r="G12541" s="147"/>
      <c r="H12541" s="146"/>
      <c r="J12541" s="146"/>
      <c r="L12541" s="150"/>
      <c r="N12541" s="163"/>
      <c r="O12541" s="146"/>
      <c r="P12541" s="146"/>
      <c r="Q12541" s="146"/>
      <c r="R12541" s="34"/>
      <c r="S12541" s="35"/>
      <c r="T12541" s="147"/>
    </row>
    <row r="12542">
      <c r="A12542" s="147"/>
      <c r="B12542" s="64"/>
      <c r="C12542" s="147" t="s">
        <v>217</v>
      </c>
      <c r="E12542" s="161"/>
      <c r="F12542" s="162"/>
      <c r="G12542" s="147"/>
      <c r="H12542" s="146"/>
      <c r="J12542" s="146"/>
      <c r="L12542" s="150"/>
      <c r="N12542" s="163"/>
      <c r="O12542" s="146"/>
      <c r="P12542" s="146"/>
      <c r="Q12542" s="146"/>
      <c r="R12542" s="34"/>
      <c r="S12542" s="35"/>
      <c r="T12542" s="147"/>
    </row>
    <row r="12543">
      <c r="A12543" s="147"/>
      <c r="B12543" s="64"/>
      <c r="C12543" s="147" t="s">
        <v>217</v>
      </c>
      <c r="E12543" s="161"/>
      <c r="F12543" s="162"/>
      <c r="G12543" s="147"/>
      <c r="H12543" s="146"/>
      <c r="J12543" s="146"/>
      <c r="L12543" s="150"/>
      <c r="N12543" s="163"/>
      <c r="O12543" s="146"/>
      <c r="P12543" s="146"/>
      <c r="Q12543" s="146"/>
      <c r="R12543" s="34"/>
      <c r="S12543" s="35"/>
      <c r="T12543" s="147"/>
    </row>
    <row r="12544">
      <c r="A12544" s="147"/>
      <c r="B12544" s="64"/>
      <c r="C12544" s="147" t="s">
        <v>217</v>
      </c>
      <c r="E12544" s="161"/>
      <c r="F12544" s="162"/>
      <c r="G12544" s="147"/>
      <c r="H12544" s="146"/>
      <c r="J12544" s="146"/>
      <c r="L12544" s="150"/>
      <c r="N12544" s="163"/>
      <c r="O12544" s="146"/>
      <c r="P12544" s="146"/>
      <c r="Q12544" s="146"/>
      <c r="R12544" s="34"/>
      <c r="S12544" s="35"/>
      <c r="T12544" s="147"/>
    </row>
    <row r="12545">
      <c r="A12545" s="147"/>
      <c r="B12545" s="64"/>
      <c r="C12545" s="147" t="s">
        <v>217</v>
      </c>
      <c r="E12545" s="161"/>
      <c r="F12545" s="162"/>
      <c r="G12545" s="147"/>
      <c r="H12545" s="146"/>
      <c r="J12545" s="146"/>
      <c r="L12545" s="150"/>
      <c r="N12545" s="163"/>
      <c r="O12545" s="146"/>
      <c r="P12545" s="146"/>
      <c r="Q12545" s="146"/>
      <c r="R12545" s="34"/>
      <c r="S12545" s="35"/>
      <c r="T12545" s="147"/>
    </row>
    <row r="12546">
      <c r="A12546" s="147"/>
      <c r="B12546" s="64"/>
      <c r="C12546" s="147" t="s">
        <v>217</v>
      </c>
      <c r="E12546" s="161"/>
      <c r="F12546" s="162"/>
      <c r="G12546" s="147"/>
      <c r="H12546" s="146"/>
      <c r="J12546" s="146"/>
      <c r="L12546" s="150"/>
      <c r="N12546" s="163"/>
      <c r="O12546" s="146"/>
      <c r="P12546" s="146"/>
      <c r="Q12546" s="146"/>
      <c r="R12546" s="34"/>
      <c r="S12546" s="35"/>
      <c r="T12546" s="147"/>
    </row>
    <row r="12547">
      <c r="A12547" s="147"/>
      <c r="B12547" s="64"/>
      <c r="C12547" s="147" t="s">
        <v>217</v>
      </c>
      <c r="E12547" s="161"/>
      <c r="F12547" s="162"/>
      <c r="G12547" s="147"/>
      <c r="H12547" s="146"/>
      <c r="J12547" s="146"/>
      <c r="L12547" s="150"/>
      <c r="N12547" s="163"/>
      <c r="O12547" s="146"/>
      <c r="P12547" s="146"/>
      <c r="Q12547" s="146"/>
      <c r="R12547" s="34"/>
      <c r="S12547" s="35"/>
      <c r="T12547" s="147"/>
    </row>
    <row r="12548">
      <c r="A12548" s="147"/>
      <c r="B12548" s="64"/>
      <c r="C12548" s="147" t="s">
        <v>217</v>
      </c>
      <c r="E12548" s="161"/>
      <c r="F12548" s="162"/>
      <c r="G12548" s="147"/>
      <c r="H12548" s="146"/>
      <c r="J12548" s="146"/>
      <c r="L12548" s="150"/>
      <c r="N12548" s="163"/>
      <c r="O12548" s="146"/>
      <c r="P12548" s="146"/>
      <c r="Q12548" s="146"/>
      <c r="R12548" s="34"/>
      <c r="S12548" s="35"/>
      <c r="T12548" s="147"/>
    </row>
    <row r="12549">
      <c r="A12549" s="147"/>
      <c r="B12549" s="64"/>
      <c r="C12549" s="147" t="s">
        <v>217</v>
      </c>
      <c r="E12549" s="161"/>
      <c r="F12549" s="162"/>
      <c r="G12549" s="147"/>
      <c r="H12549" s="146"/>
      <c r="J12549" s="146"/>
      <c r="L12549" s="150"/>
      <c r="N12549" s="163"/>
      <c r="O12549" s="146"/>
      <c r="P12549" s="146"/>
      <c r="Q12549" s="146"/>
      <c r="R12549" s="34"/>
      <c r="S12549" s="35"/>
      <c r="T12549" s="147"/>
    </row>
    <row r="12550">
      <c r="A12550" s="147"/>
      <c r="B12550" s="64"/>
      <c r="C12550" s="147" t="s">
        <v>217</v>
      </c>
      <c r="E12550" s="161"/>
      <c r="F12550" s="162"/>
      <c r="G12550" s="147"/>
      <c r="H12550" s="146"/>
      <c r="J12550" s="146"/>
      <c r="L12550" s="150"/>
      <c r="N12550" s="163"/>
      <c r="O12550" s="146"/>
      <c r="P12550" s="146"/>
      <c r="Q12550" s="146"/>
      <c r="R12550" s="34"/>
      <c r="S12550" s="35"/>
      <c r="T12550" s="147"/>
    </row>
    <row r="12551">
      <c r="A12551" s="147"/>
      <c r="B12551" s="64"/>
      <c r="C12551" s="147" t="s">
        <v>217</v>
      </c>
      <c r="E12551" s="161"/>
      <c r="F12551" s="162"/>
      <c r="G12551" s="147"/>
      <c r="H12551" s="146"/>
      <c r="J12551" s="146"/>
      <c r="L12551" s="150"/>
      <c r="N12551" s="163"/>
      <c r="O12551" s="146"/>
      <c r="P12551" s="146"/>
      <c r="Q12551" s="146"/>
      <c r="R12551" s="34"/>
      <c r="S12551" s="35"/>
      <c r="T12551" s="147"/>
    </row>
    <row r="12552">
      <c r="A12552" s="147"/>
      <c r="B12552" s="64"/>
      <c r="C12552" s="147" t="s">
        <v>217</v>
      </c>
      <c r="E12552" s="161"/>
      <c r="F12552" s="162"/>
      <c r="G12552" s="147"/>
      <c r="H12552" s="146"/>
      <c r="J12552" s="146"/>
      <c r="L12552" s="150"/>
      <c r="N12552" s="163"/>
      <c r="O12552" s="146"/>
      <c r="P12552" s="146"/>
      <c r="Q12552" s="146"/>
      <c r="R12552" s="34"/>
      <c r="S12552" s="35"/>
      <c r="T12552" s="147"/>
    </row>
    <row r="12553">
      <c r="A12553" s="147"/>
      <c r="B12553" s="64"/>
      <c r="C12553" s="147" t="s">
        <v>217</v>
      </c>
      <c r="E12553" s="161"/>
      <c r="F12553" s="162"/>
      <c r="G12553" s="147"/>
      <c r="H12553" s="146"/>
      <c r="J12553" s="146"/>
      <c r="L12553" s="150"/>
      <c r="N12553" s="163"/>
      <c r="O12553" s="146"/>
      <c r="P12553" s="146"/>
      <c r="Q12553" s="146"/>
      <c r="R12553" s="34"/>
      <c r="S12553" s="35"/>
      <c r="T12553" s="147"/>
    </row>
    <row r="12554">
      <c r="A12554" s="147"/>
      <c r="B12554" s="64"/>
      <c r="C12554" s="147" t="s">
        <v>217</v>
      </c>
      <c r="E12554" s="161"/>
      <c r="F12554" s="162"/>
      <c r="G12554" s="147"/>
      <c r="H12554" s="146"/>
      <c r="J12554" s="146"/>
      <c r="L12554" s="150"/>
      <c r="N12554" s="163"/>
      <c r="O12554" s="146"/>
      <c r="P12554" s="146"/>
      <c r="Q12554" s="146"/>
      <c r="R12554" s="34"/>
      <c r="S12554" s="35"/>
      <c r="T12554" s="147"/>
    </row>
    <row r="12555">
      <c r="A12555" s="147"/>
      <c r="B12555" s="64"/>
      <c r="C12555" s="147" t="s">
        <v>217</v>
      </c>
      <c r="E12555" s="161"/>
      <c r="F12555" s="162"/>
      <c r="G12555" s="147"/>
      <c r="H12555" s="146"/>
      <c r="J12555" s="146"/>
      <c r="L12555" s="150"/>
      <c r="N12555" s="163"/>
      <c r="O12555" s="146"/>
      <c r="P12555" s="146"/>
      <c r="Q12555" s="146"/>
      <c r="R12555" s="34"/>
      <c r="S12555" s="35"/>
      <c r="T12555" s="147"/>
    </row>
    <row r="12556">
      <c r="A12556" s="147"/>
      <c r="B12556" s="64"/>
      <c r="C12556" s="147" t="s">
        <v>217</v>
      </c>
      <c r="E12556" s="161"/>
      <c r="F12556" s="162"/>
      <c r="G12556" s="147"/>
      <c r="H12556" s="146"/>
      <c r="J12556" s="146"/>
      <c r="L12556" s="150"/>
      <c r="N12556" s="163"/>
      <c r="O12556" s="146"/>
      <c r="P12556" s="146"/>
      <c r="Q12556" s="146"/>
      <c r="R12556" s="34"/>
      <c r="S12556" s="35"/>
      <c r="T12556" s="147"/>
    </row>
    <row r="12557">
      <c r="A12557" s="147"/>
      <c r="B12557" s="64"/>
      <c r="C12557" s="147" t="s">
        <v>217</v>
      </c>
      <c r="E12557" s="161"/>
      <c r="F12557" s="162"/>
      <c r="G12557" s="147"/>
      <c r="H12557" s="146"/>
      <c r="J12557" s="146"/>
      <c r="L12557" s="150"/>
      <c r="N12557" s="163"/>
      <c r="O12557" s="146"/>
      <c r="P12557" s="146"/>
      <c r="Q12557" s="146"/>
      <c r="R12557" s="34"/>
      <c r="S12557" s="35"/>
      <c r="T12557" s="147"/>
    </row>
    <row r="12558">
      <c r="A12558" s="147"/>
      <c r="B12558" s="64"/>
      <c r="C12558" s="147" t="s">
        <v>217</v>
      </c>
      <c r="E12558" s="161"/>
      <c r="F12558" s="162"/>
      <c r="G12558" s="147"/>
      <c r="H12558" s="146"/>
      <c r="J12558" s="146"/>
      <c r="L12558" s="150"/>
      <c r="N12558" s="163"/>
      <c r="O12558" s="146"/>
      <c r="P12558" s="146"/>
      <c r="Q12558" s="146"/>
      <c r="R12558" s="34"/>
      <c r="S12558" s="35"/>
      <c r="T12558" s="147"/>
    </row>
    <row r="12559">
      <c r="A12559" s="147"/>
      <c r="B12559" s="64"/>
      <c r="C12559" s="147" t="s">
        <v>217</v>
      </c>
      <c r="E12559" s="161"/>
      <c r="F12559" s="162"/>
      <c r="G12559" s="147"/>
      <c r="H12559" s="146"/>
      <c r="J12559" s="146"/>
      <c r="L12559" s="150"/>
      <c r="N12559" s="163"/>
      <c r="O12559" s="146"/>
      <c r="P12559" s="146"/>
      <c r="Q12559" s="146"/>
      <c r="R12559" s="34"/>
      <c r="S12559" s="35"/>
      <c r="T12559" s="147"/>
    </row>
    <row r="12560">
      <c r="A12560" s="147"/>
      <c r="B12560" s="64"/>
      <c r="C12560" s="147" t="s">
        <v>217</v>
      </c>
      <c r="E12560" s="161"/>
      <c r="F12560" s="162"/>
      <c r="G12560" s="147"/>
      <c r="H12560" s="146"/>
      <c r="J12560" s="146"/>
      <c r="L12560" s="150"/>
      <c r="N12560" s="163"/>
      <c r="O12560" s="146"/>
      <c r="P12560" s="146"/>
      <c r="Q12560" s="146"/>
      <c r="R12560" s="34"/>
      <c r="S12560" s="35"/>
      <c r="T12560" s="147"/>
    </row>
    <row r="12561">
      <c r="A12561" s="147"/>
      <c r="B12561" s="64"/>
      <c r="C12561" s="147" t="s">
        <v>217</v>
      </c>
      <c r="E12561" s="161"/>
      <c r="F12561" s="162"/>
      <c r="G12561" s="147"/>
      <c r="H12561" s="146"/>
      <c r="J12561" s="146"/>
      <c r="L12561" s="150"/>
      <c r="N12561" s="163"/>
      <c r="O12561" s="146"/>
      <c r="P12561" s="146"/>
      <c r="Q12561" s="146"/>
      <c r="R12561" s="34"/>
      <c r="S12561" s="35"/>
      <c r="T12561" s="147"/>
    </row>
    <row r="12562">
      <c r="A12562" s="147"/>
      <c r="B12562" s="64"/>
      <c r="C12562" s="147" t="s">
        <v>217</v>
      </c>
      <c r="E12562" s="161"/>
      <c r="F12562" s="162"/>
      <c r="G12562" s="147"/>
      <c r="H12562" s="146"/>
      <c r="J12562" s="146"/>
      <c r="L12562" s="150"/>
      <c r="N12562" s="163"/>
      <c r="O12562" s="146"/>
      <c r="P12562" s="146"/>
      <c r="Q12562" s="146"/>
      <c r="R12562" s="34"/>
      <c r="S12562" s="35"/>
      <c r="T12562" s="147"/>
    </row>
    <row r="12563">
      <c r="A12563" s="147"/>
      <c r="B12563" s="64"/>
      <c r="C12563" s="147" t="s">
        <v>217</v>
      </c>
      <c r="E12563" s="161"/>
      <c r="F12563" s="162"/>
      <c r="G12563" s="147"/>
      <c r="H12563" s="146"/>
      <c r="J12563" s="146"/>
      <c r="L12563" s="150"/>
      <c r="N12563" s="163"/>
      <c r="O12563" s="146"/>
      <c r="P12563" s="146"/>
      <c r="Q12563" s="146"/>
      <c r="R12563" s="34"/>
      <c r="S12563" s="35"/>
      <c r="T12563" s="147"/>
    </row>
    <row r="12564">
      <c r="A12564" s="147"/>
      <c r="B12564" s="64"/>
      <c r="C12564" s="147" t="s">
        <v>217</v>
      </c>
      <c r="E12564" s="161"/>
      <c r="F12564" s="162"/>
      <c r="G12564" s="147"/>
      <c r="H12564" s="146"/>
      <c r="J12564" s="146"/>
      <c r="L12564" s="150"/>
      <c r="N12564" s="163"/>
      <c r="O12564" s="146"/>
      <c r="P12564" s="146"/>
      <c r="Q12564" s="146"/>
      <c r="R12564" s="34"/>
      <c r="S12564" s="35"/>
      <c r="T12564" s="147"/>
    </row>
    <row r="12565">
      <c r="A12565" s="147"/>
      <c r="B12565" s="64"/>
      <c r="C12565" s="147" t="s">
        <v>217</v>
      </c>
      <c r="E12565" s="161"/>
      <c r="F12565" s="162"/>
      <c r="G12565" s="147"/>
      <c r="H12565" s="146"/>
      <c r="J12565" s="146"/>
      <c r="L12565" s="150"/>
      <c r="N12565" s="163"/>
      <c r="O12565" s="146"/>
      <c r="P12565" s="146"/>
      <c r="Q12565" s="146"/>
      <c r="R12565" s="34"/>
      <c r="S12565" s="35"/>
      <c r="T12565" s="147"/>
    </row>
    <row r="12566">
      <c r="A12566" s="147"/>
      <c r="B12566" s="64"/>
      <c r="C12566" s="147" t="s">
        <v>217</v>
      </c>
      <c r="E12566" s="161"/>
      <c r="F12566" s="162"/>
      <c r="G12566" s="147"/>
      <c r="H12566" s="146"/>
      <c r="J12566" s="146"/>
      <c r="L12566" s="150"/>
      <c r="N12566" s="163"/>
      <c r="O12566" s="146"/>
      <c r="P12566" s="146"/>
      <c r="Q12566" s="146"/>
      <c r="R12566" s="34"/>
      <c r="S12566" s="35"/>
      <c r="T12566" s="147"/>
    </row>
    <row r="12567">
      <c r="A12567" s="147"/>
      <c r="B12567" s="64"/>
      <c r="C12567" s="147" t="s">
        <v>217</v>
      </c>
      <c r="E12567" s="161"/>
      <c r="F12567" s="162"/>
      <c r="G12567" s="147"/>
      <c r="H12567" s="146"/>
      <c r="J12567" s="146"/>
      <c r="L12567" s="150"/>
      <c r="N12567" s="163"/>
      <c r="O12567" s="146"/>
      <c r="P12567" s="146"/>
      <c r="Q12567" s="146"/>
      <c r="R12567" s="34"/>
      <c r="S12567" s="35"/>
      <c r="T12567" s="147"/>
    </row>
    <row r="12568">
      <c r="A12568" s="147"/>
      <c r="B12568" s="64"/>
      <c r="C12568" s="147" t="s">
        <v>217</v>
      </c>
      <c r="E12568" s="161"/>
      <c r="F12568" s="162"/>
      <c r="G12568" s="147"/>
      <c r="H12568" s="146"/>
      <c r="J12568" s="146"/>
      <c r="L12568" s="150"/>
      <c r="N12568" s="163"/>
      <c r="O12568" s="146"/>
      <c r="P12568" s="146"/>
      <c r="Q12568" s="146"/>
      <c r="R12568" s="34"/>
      <c r="S12568" s="35"/>
      <c r="T12568" s="147"/>
    </row>
    <row r="12569">
      <c r="A12569" s="147"/>
      <c r="B12569" s="64"/>
      <c r="C12569" s="147" t="s">
        <v>217</v>
      </c>
      <c r="E12569" s="161"/>
      <c r="F12569" s="162"/>
      <c r="G12569" s="147"/>
      <c r="H12569" s="146"/>
      <c r="J12569" s="146"/>
      <c r="L12569" s="150"/>
      <c r="N12569" s="163"/>
      <c r="O12569" s="146"/>
      <c r="P12569" s="146"/>
      <c r="Q12569" s="146"/>
      <c r="R12569" s="34"/>
      <c r="S12569" s="35"/>
      <c r="T12569" s="147"/>
    </row>
    <row r="12570">
      <c r="A12570" s="147"/>
      <c r="B12570" s="64"/>
      <c r="C12570" s="147" t="s">
        <v>217</v>
      </c>
      <c r="E12570" s="161"/>
      <c r="F12570" s="162"/>
      <c r="G12570" s="147"/>
      <c r="H12570" s="146"/>
      <c r="J12570" s="146"/>
      <c r="L12570" s="150"/>
      <c r="N12570" s="163"/>
      <c r="O12570" s="146"/>
      <c r="P12570" s="146"/>
      <c r="Q12570" s="146"/>
      <c r="R12570" s="34"/>
      <c r="S12570" s="35"/>
      <c r="T12570" s="147"/>
    </row>
    <row r="12571">
      <c r="A12571" s="147"/>
      <c r="B12571" s="64"/>
      <c r="C12571" s="147" t="s">
        <v>217</v>
      </c>
      <c r="E12571" s="161"/>
      <c r="F12571" s="162"/>
      <c r="G12571" s="147"/>
      <c r="H12571" s="146"/>
      <c r="J12571" s="146"/>
      <c r="L12571" s="150"/>
      <c r="N12571" s="163"/>
      <c r="O12571" s="146"/>
      <c r="P12571" s="146"/>
      <c r="Q12571" s="146"/>
      <c r="R12571" s="34"/>
      <c r="S12571" s="35"/>
      <c r="T12571" s="147"/>
    </row>
    <row r="12572">
      <c r="A12572" s="147"/>
      <c r="B12572" s="64"/>
      <c r="C12572" s="147" t="s">
        <v>217</v>
      </c>
      <c r="E12572" s="161"/>
      <c r="F12572" s="162"/>
      <c r="G12572" s="147"/>
      <c r="H12572" s="146"/>
      <c r="J12572" s="146"/>
      <c r="L12572" s="150"/>
      <c r="N12572" s="163"/>
      <c r="O12572" s="146"/>
      <c r="P12572" s="146"/>
      <c r="Q12572" s="146"/>
      <c r="R12572" s="34"/>
      <c r="S12572" s="35"/>
      <c r="T12572" s="147"/>
    </row>
    <row r="12573">
      <c r="A12573" s="147"/>
      <c r="B12573" s="64"/>
      <c r="C12573" s="147" t="s">
        <v>217</v>
      </c>
      <c r="E12573" s="161"/>
      <c r="F12573" s="162"/>
      <c r="G12573" s="147"/>
      <c r="H12573" s="146"/>
      <c r="J12573" s="146"/>
      <c r="L12573" s="150"/>
      <c r="N12573" s="163"/>
      <c r="O12573" s="146"/>
      <c r="P12573" s="146"/>
      <c r="Q12573" s="146"/>
      <c r="R12573" s="34"/>
      <c r="S12573" s="35"/>
      <c r="T12573" s="147"/>
    </row>
    <row r="12574">
      <c r="A12574" s="147"/>
      <c r="B12574" s="64"/>
      <c r="C12574" s="147" t="s">
        <v>217</v>
      </c>
      <c r="E12574" s="161"/>
      <c r="F12574" s="162"/>
      <c r="G12574" s="147"/>
      <c r="H12574" s="146"/>
      <c r="J12574" s="146"/>
      <c r="L12574" s="150"/>
      <c r="N12574" s="163"/>
      <c r="O12574" s="146"/>
      <c r="P12574" s="146"/>
      <c r="Q12574" s="146"/>
      <c r="R12574" s="34"/>
      <c r="S12574" s="35"/>
      <c r="T12574" s="147"/>
    </row>
    <row r="12575">
      <c r="A12575" s="147"/>
      <c r="B12575" s="64"/>
      <c r="C12575" s="147" t="s">
        <v>217</v>
      </c>
      <c r="E12575" s="161"/>
      <c r="F12575" s="162"/>
      <c r="G12575" s="147"/>
      <c r="H12575" s="146"/>
      <c r="J12575" s="146"/>
      <c r="L12575" s="150"/>
      <c r="N12575" s="163"/>
      <c r="O12575" s="146"/>
      <c r="P12575" s="146"/>
      <c r="Q12575" s="146"/>
      <c r="R12575" s="34"/>
      <c r="S12575" s="35"/>
      <c r="T12575" s="147"/>
    </row>
    <row r="12576">
      <c r="A12576" s="147"/>
      <c r="B12576" s="64"/>
      <c r="C12576" s="147" t="s">
        <v>217</v>
      </c>
      <c r="E12576" s="161"/>
      <c r="F12576" s="162"/>
      <c r="G12576" s="147"/>
      <c r="H12576" s="146"/>
      <c r="J12576" s="146"/>
      <c r="L12576" s="150"/>
      <c r="N12576" s="163"/>
      <c r="O12576" s="146"/>
      <c r="P12576" s="146"/>
      <c r="Q12576" s="146"/>
      <c r="R12576" s="34"/>
      <c r="S12576" s="35"/>
      <c r="T12576" s="147"/>
    </row>
    <row r="12577">
      <c r="A12577" s="147"/>
      <c r="B12577" s="64"/>
      <c r="C12577" s="147" t="s">
        <v>217</v>
      </c>
      <c r="E12577" s="161"/>
      <c r="F12577" s="162"/>
      <c r="G12577" s="147"/>
      <c r="H12577" s="146"/>
      <c r="J12577" s="146"/>
      <c r="L12577" s="150"/>
      <c r="N12577" s="163"/>
      <c r="O12577" s="146"/>
      <c r="P12577" s="146"/>
      <c r="Q12577" s="146"/>
      <c r="R12577" s="34"/>
      <c r="S12577" s="35"/>
      <c r="T12577" s="147"/>
    </row>
    <row r="12578">
      <c r="A12578" s="147"/>
      <c r="B12578" s="64"/>
      <c r="C12578" s="147" t="s">
        <v>217</v>
      </c>
      <c r="E12578" s="161"/>
      <c r="F12578" s="162"/>
      <c r="G12578" s="147"/>
      <c r="H12578" s="146"/>
      <c r="J12578" s="146"/>
      <c r="L12578" s="150"/>
      <c r="N12578" s="163"/>
      <c r="O12578" s="146"/>
      <c r="P12578" s="146"/>
      <c r="Q12578" s="146"/>
      <c r="R12578" s="34"/>
      <c r="S12578" s="35"/>
      <c r="T12578" s="147"/>
    </row>
    <row r="12579">
      <c r="A12579" s="147"/>
      <c r="B12579" s="64"/>
      <c r="C12579" s="147" t="s">
        <v>217</v>
      </c>
      <c r="E12579" s="161"/>
      <c r="F12579" s="162"/>
      <c r="G12579" s="147"/>
      <c r="H12579" s="146"/>
      <c r="J12579" s="146"/>
      <c r="L12579" s="150"/>
      <c r="N12579" s="163"/>
      <c r="O12579" s="146"/>
      <c r="P12579" s="146"/>
      <c r="Q12579" s="146"/>
      <c r="R12579" s="34"/>
      <c r="S12579" s="35"/>
      <c r="T12579" s="147"/>
    </row>
    <row r="12580">
      <c r="A12580" s="147"/>
      <c r="B12580" s="64"/>
      <c r="C12580" s="147" t="s">
        <v>217</v>
      </c>
      <c r="E12580" s="161"/>
      <c r="F12580" s="162"/>
      <c r="G12580" s="147"/>
      <c r="H12580" s="146"/>
      <c r="J12580" s="146"/>
      <c r="L12580" s="150"/>
      <c r="N12580" s="163"/>
      <c r="O12580" s="146"/>
      <c r="P12580" s="146"/>
      <c r="Q12580" s="146"/>
      <c r="R12580" s="34"/>
      <c r="S12580" s="35"/>
      <c r="T12580" s="147"/>
    </row>
    <row r="12581">
      <c r="A12581" s="147"/>
      <c r="B12581" s="64"/>
      <c r="C12581" s="147" t="s">
        <v>217</v>
      </c>
      <c r="E12581" s="161"/>
      <c r="F12581" s="162"/>
      <c r="G12581" s="147"/>
      <c r="H12581" s="146"/>
      <c r="J12581" s="146"/>
      <c r="L12581" s="150"/>
      <c r="N12581" s="163"/>
      <c r="O12581" s="146"/>
      <c r="P12581" s="146"/>
      <c r="Q12581" s="146"/>
      <c r="R12581" s="34"/>
      <c r="S12581" s="35"/>
      <c r="T12581" s="147"/>
    </row>
    <row r="12582">
      <c r="A12582" s="147"/>
      <c r="B12582" s="64"/>
      <c r="C12582" s="147" t="s">
        <v>217</v>
      </c>
      <c r="E12582" s="161"/>
      <c r="F12582" s="162"/>
      <c r="G12582" s="147"/>
      <c r="H12582" s="146"/>
      <c r="J12582" s="146"/>
      <c r="L12582" s="150"/>
      <c r="N12582" s="163"/>
      <c r="O12582" s="146"/>
      <c r="P12582" s="146"/>
      <c r="Q12582" s="146"/>
      <c r="R12582" s="34"/>
      <c r="S12582" s="35"/>
      <c r="T12582" s="147"/>
    </row>
    <row r="12583">
      <c r="A12583" s="147"/>
      <c r="B12583" s="64"/>
      <c r="C12583" s="147" t="s">
        <v>217</v>
      </c>
      <c r="E12583" s="161"/>
      <c r="F12583" s="162"/>
      <c r="G12583" s="147"/>
      <c r="H12583" s="146"/>
      <c r="J12583" s="146"/>
      <c r="L12583" s="150"/>
      <c r="N12583" s="163"/>
      <c r="O12583" s="146"/>
      <c r="P12583" s="146"/>
      <c r="Q12583" s="146"/>
      <c r="R12583" s="34"/>
      <c r="S12583" s="35"/>
      <c r="T12583" s="147"/>
    </row>
    <row r="12584">
      <c r="A12584" s="147"/>
      <c r="B12584" s="64"/>
      <c r="C12584" s="147" t="s">
        <v>217</v>
      </c>
      <c r="E12584" s="161"/>
      <c r="F12584" s="162"/>
      <c r="G12584" s="147"/>
      <c r="H12584" s="146"/>
      <c r="J12584" s="146"/>
      <c r="L12584" s="150"/>
      <c r="N12584" s="163"/>
      <c r="O12584" s="146"/>
      <c r="P12584" s="146"/>
      <c r="Q12584" s="146"/>
      <c r="R12584" s="34"/>
      <c r="S12584" s="35"/>
      <c r="T12584" s="147"/>
    </row>
    <row r="12585">
      <c r="A12585" s="147"/>
      <c r="B12585" s="64"/>
      <c r="C12585" s="147" t="s">
        <v>217</v>
      </c>
      <c r="E12585" s="161"/>
      <c r="F12585" s="162"/>
      <c r="G12585" s="147"/>
      <c r="H12585" s="146"/>
      <c r="J12585" s="146"/>
      <c r="L12585" s="150"/>
      <c r="N12585" s="163"/>
      <c r="O12585" s="146"/>
      <c r="P12585" s="146"/>
      <c r="Q12585" s="146"/>
      <c r="R12585" s="34"/>
      <c r="S12585" s="35"/>
      <c r="T12585" s="147"/>
    </row>
    <row r="12586">
      <c r="A12586" s="147"/>
      <c r="B12586" s="64"/>
      <c r="C12586" s="147" t="s">
        <v>217</v>
      </c>
      <c r="E12586" s="161"/>
      <c r="F12586" s="162"/>
      <c r="G12586" s="147"/>
      <c r="H12586" s="146"/>
      <c r="J12586" s="146"/>
      <c r="L12586" s="150"/>
      <c r="N12586" s="163"/>
      <c r="O12586" s="146"/>
      <c r="P12586" s="146"/>
      <c r="Q12586" s="146"/>
      <c r="R12586" s="34"/>
      <c r="S12586" s="35"/>
      <c r="T12586" s="147"/>
    </row>
    <row r="12587">
      <c r="A12587" s="147"/>
      <c r="B12587" s="64"/>
      <c r="C12587" s="147" t="s">
        <v>217</v>
      </c>
      <c r="E12587" s="161"/>
      <c r="F12587" s="162"/>
      <c r="G12587" s="147"/>
      <c r="H12587" s="146"/>
      <c r="J12587" s="146"/>
      <c r="L12587" s="150"/>
      <c r="N12587" s="163"/>
      <c r="O12587" s="146"/>
      <c r="P12587" s="146"/>
      <c r="Q12587" s="146"/>
      <c r="R12587" s="34"/>
      <c r="S12587" s="35"/>
      <c r="T12587" s="147"/>
    </row>
    <row r="12588">
      <c r="A12588" s="147"/>
      <c r="B12588" s="64"/>
      <c r="C12588" s="147" t="s">
        <v>217</v>
      </c>
      <c r="E12588" s="161"/>
      <c r="F12588" s="162"/>
      <c r="G12588" s="147"/>
      <c r="H12588" s="146"/>
      <c r="J12588" s="146"/>
      <c r="L12588" s="150"/>
      <c r="N12588" s="163"/>
      <c r="O12588" s="146"/>
      <c r="P12588" s="146"/>
      <c r="Q12588" s="146"/>
      <c r="R12588" s="34"/>
      <c r="S12588" s="35"/>
      <c r="T12588" s="147"/>
    </row>
    <row r="12589">
      <c r="A12589" s="147"/>
      <c r="B12589" s="64"/>
      <c r="C12589" s="147" t="s">
        <v>217</v>
      </c>
      <c r="E12589" s="161"/>
      <c r="F12589" s="162"/>
      <c r="G12589" s="147"/>
      <c r="H12589" s="146"/>
      <c r="J12589" s="146"/>
      <c r="L12589" s="150"/>
      <c r="N12589" s="163"/>
      <c r="O12589" s="146"/>
      <c r="P12589" s="146"/>
      <c r="Q12589" s="146"/>
      <c r="R12589" s="34"/>
      <c r="S12589" s="35"/>
      <c r="T12589" s="147"/>
    </row>
    <row r="12590">
      <c r="A12590" s="147"/>
      <c r="B12590" s="64"/>
      <c r="C12590" s="147" t="s">
        <v>217</v>
      </c>
      <c r="E12590" s="161"/>
      <c r="F12590" s="162"/>
      <c r="G12590" s="147"/>
      <c r="H12590" s="146"/>
      <c r="J12590" s="146"/>
      <c r="L12590" s="150"/>
      <c r="N12590" s="163"/>
      <c r="O12590" s="146"/>
      <c r="P12590" s="146"/>
      <c r="Q12590" s="146"/>
      <c r="R12590" s="34"/>
      <c r="S12590" s="35"/>
      <c r="T12590" s="147"/>
    </row>
    <row r="12591">
      <c r="A12591" s="147"/>
      <c r="B12591" s="64"/>
      <c r="C12591" s="147" t="s">
        <v>217</v>
      </c>
      <c r="E12591" s="161"/>
      <c r="F12591" s="162"/>
      <c r="G12591" s="147"/>
      <c r="H12591" s="146"/>
      <c r="J12591" s="146"/>
      <c r="L12591" s="150"/>
      <c r="N12591" s="163"/>
      <c r="O12591" s="146"/>
      <c r="P12591" s="146"/>
      <c r="Q12591" s="146"/>
      <c r="R12591" s="34"/>
      <c r="S12591" s="35"/>
      <c r="T12591" s="147"/>
    </row>
    <row r="12592">
      <c r="A12592" s="147"/>
      <c r="B12592" s="64"/>
      <c r="C12592" s="147" t="s">
        <v>217</v>
      </c>
      <c r="E12592" s="161"/>
      <c r="F12592" s="162"/>
      <c r="G12592" s="147"/>
      <c r="H12592" s="146"/>
      <c r="J12592" s="146"/>
      <c r="L12592" s="150"/>
      <c r="N12592" s="163"/>
      <c r="O12592" s="146"/>
      <c r="P12592" s="146"/>
      <c r="Q12592" s="146"/>
      <c r="R12592" s="34"/>
      <c r="S12592" s="35"/>
      <c r="T12592" s="147"/>
    </row>
    <row r="12593">
      <c r="A12593" s="147"/>
      <c r="B12593" s="64"/>
      <c r="C12593" s="147" t="s">
        <v>217</v>
      </c>
      <c r="E12593" s="161"/>
      <c r="F12593" s="162"/>
      <c r="G12593" s="147"/>
      <c r="H12593" s="146"/>
      <c r="J12593" s="146"/>
      <c r="L12593" s="150"/>
      <c r="N12593" s="163"/>
      <c r="O12593" s="146"/>
      <c r="P12593" s="146"/>
      <c r="Q12593" s="146"/>
      <c r="R12593" s="34"/>
      <c r="S12593" s="35"/>
      <c r="T12593" s="147"/>
    </row>
    <row r="12594">
      <c r="A12594" s="147"/>
      <c r="B12594" s="64"/>
      <c r="C12594" s="147" t="s">
        <v>217</v>
      </c>
      <c r="E12594" s="161"/>
      <c r="F12594" s="162"/>
      <c r="G12594" s="147"/>
      <c r="H12594" s="146"/>
      <c r="J12594" s="146"/>
      <c r="L12594" s="150"/>
      <c r="N12594" s="163"/>
      <c r="O12594" s="146"/>
      <c r="P12594" s="146"/>
      <c r="Q12594" s="146"/>
      <c r="R12594" s="34"/>
      <c r="S12594" s="35"/>
      <c r="T12594" s="147"/>
    </row>
    <row r="12595">
      <c r="A12595" s="147"/>
      <c r="B12595" s="64"/>
      <c r="C12595" s="147" t="s">
        <v>217</v>
      </c>
      <c r="E12595" s="161"/>
      <c r="F12595" s="162"/>
      <c r="G12595" s="147"/>
      <c r="H12595" s="146"/>
      <c r="J12595" s="146"/>
      <c r="L12595" s="150"/>
      <c r="N12595" s="163"/>
      <c r="O12595" s="146"/>
      <c r="P12595" s="146"/>
      <c r="Q12595" s="146"/>
      <c r="R12595" s="34"/>
      <c r="S12595" s="35"/>
      <c r="T12595" s="147"/>
    </row>
    <row r="12596">
      <c r="A12596" s="147"/>
      <c r="B12596" s="64"/>
      <c r="C12596" s="147" t="s">
        <v>217</v>
      </c>
      <c r="E12596" s="161"/>
      <c r="F12596" s="162"/>
      <c r="G12596" s="147"/>
      <c r="H12596" s="146"/>
      <c r="J12596" s="146"/>
      <c r="L12596" s="150"/>
      <c r="N12596" s="163"/>
      <c r="O12596" s="146"/>
      <c r="P12596" s="146"/>
      <c r="Q12596" s="146"/>
      <c r="R12596" s="34"/>
      <c r="S12596" s="35"/>
      <c r="T12596" s="147"/>
    </row>
    <row r="12597">
      <c r="A12597" s="147"/>
      <c r="B12597" s="64"/>
      <c r="C12597" s="147" t="s">
        <v>217</v>
      </c>
      <c r="E12597" s="161"/>
      <c r="F12597" s="162"/>
      <c r="G12597" s="147"/>
      <c r="H12597" s="146"/>
      <c r="J12597" s="146"/>
      <c r="L12597" s="150"/>
      <c r="N12597" s="163"/>
      <c r="O12597" s="146"/>
      <c r="P12597" s="146"/>
      <c r="Q12597" s="146"/>
      <c r="R12597" s="34"/>
      <c r="S12597" s="35"/>
      <c r="T12597" s="147"/>
    </row>
    <row r="12598">
      <c r="A12598" s="147"/>
      <c r="B12598" s="64"/>
      <c r="C12598" s="147" t="s">
        <v>217</v>
      </c>
      <c r="E12598" s="161"/>
      <c r="F12598" s="162"/>
      <c r="G12598" s="147"/>
      <c r="H12598" s="146"/>
      <c r="J12598" s="146"/>
      <c r="L12598" s="150"/>
      <c r="N12598" s="163"/>
      <c r="O12598" s="146"/>
      <c r="P12598" s="146"/>
      <c r="Q12598" s="146"/>
      <c r="R12598" s="34"/>
      <c r="S12598" s="35"/>
      <c r="T12598" s="147"/>
    </row>
    <row r="12599">
      <c r="A12599" s="147"/>
      <c r="B12599" s="64"/>
      <c r="C12599" s="147" t="s">
        <v>217</v>
      </c>
      <c r="E12599" s="161"/>
      <c r="F12599" s="162"/>
      <c r="G12599" s="147"/>
      <c r="H12599" s="146"/>
      <c r="J12599" s="146"/>
      <c r="L12599" s="150"/>
      <c r="N12599" s="163"/>
      <c r="O12599" s="146"/>
      <c r="P12599" s="146"/>
      <c r="Q12599" s="146"/>
      <c r="R12599" s="34"/>
      <c r="S12599" s="35"/>
      <c r="T12599" s="147"/>
    </row>
    <row r="12600">
      <c r="A12600" s="147"/>
      <c r="B12600" s="64"/>
      <c r="C12600" s="147" t="s">
        <v>217</v>
      </c>
      <c r="E12600" s="161"/>
      <c r="F12600" s="162"/>
      <c r="G12600" s="147"/>
      <c r="H12600" s="146"/>
      <c r="J12600" s="146"/>
      <c r="L12600" s="150"/>
      <c r="N12600" s="163"/>
      <c r="O12600" s="146"/>
      <c r="P12600" s="146"/>
      <c r="Q12600" s="146"/>
      <c r="R12600" s="34"/>
      <c r="S12600" s="35"/>
      <c r="T12600" s="147"/>
    </row>
    <row r="12601">
      <c r="A12601" s="147"/>
      <c r="B12601" s="64"/>
      <c r="C12601" s="147" t="s">
        <v>217</v>
      </c>
      <c r="E12601" s="161"/>
      <c r="F12601" s="162"/>
      <c r="G12601" s="147"/>
      <c r="H12601" s="146"/>
      <c r="J12601" s="146"/>
      <c r="L12601" s="150"/>
      <c r="N12601" s="163"/>
      <c r="O12601" s="146"/>
      <c r="P12601" s="146"/>
      <c r="Q12601" s="146"/>
      <c r="R12601" s="34"/>
      <c r="S12601" s="35"/>
      <c r="T12601" s="147"/>
    </row>
    <row r="12602">
      <c r="A12602" s="147"/>
      <c r="B12602" s="64"/>
      <c r="C12602" s="147" t="s">
        <v>217</v>
      </c>
      <c r="E12602" s="161"/>
      <c r="F12602" s="162"/>
      <c r="G12602" s="147"/>
      <c r="H12602" s="146"/>
      <c r="J12602" s="146"/>
      <c r="L12602" s="150"/>
      <c r="N12602" s="163"/>
      <c r="O12602" s="146"/>
      <c r="P12602" s="146"/>
      <c r="Q12602" s="146"/>
      <c r="R12602" s="34"/>
      <c r="S12602" s="35"/>
      <c r="T12602" s="147"/>
    </row>
    <row r="12603">
      <c r="A12603" s="147"/>
      <c r="B12603" s="64"/>
      <c r="C12603" s="147" t="s">
        <v>217</v>
      </c>
      <c r="E12603" s="161"/>
      <c r="F12603" s="162"/>
      <c r="G12603" s="147"/>
      <c r="H12603" s="146"/>
      <c r="J12603" s="146"/>
      <c r="L12603" s="150"/>
      <c r="N12603" s="163"/>
      <c r="O12603" s="146"/>
      <c r="P12603" s="146"/>
      <c r="Q12603" s="146"/>
      <c r="R12603" s="34"/>
      <c r="S12603" s="35"/>
      <c r="T12603" s="147"/>
    </row>
    <row r="12604">
      <c r="A12604" s="147"/>
      <c r="B12604" s="64"/>
      <c r="C12604" s="147" t="s">
        <v>217</v>
      </c>
      <c r="E12604" s="161"/>
      <c r="F12604" s="162"/>
      <c r="G12604" s="147"/>
      <c r="H12604" s="146"/>
      <c r="J12604" s="146"/>
      <c r="L12604" s="150"/>
      <c r="N12604" s="163"/>
      <c r="O12604" s="146"/>
      <c r="P12604" s="146"/>
      <c r="Q12604" s="146"/>
      <c r="R12604" s="34"/>
      <c r="S12604" s="35"/>
      <c r="T12604" s="147"/>
    </row>
    <row r="12605">
      <c r="A12605" s="147"/>
      <c r="B12605" s="64"/>
      <c r="C12605" s="147" t="s">
        <v>217</v>
      </c>
      <c r="E12605" s="161"/>
      <c r="F12605" s="162"/>
      <c r="G12605" s="147"/>
      <c r="H12605" s="146"/>
      <c r="J12605" s="146"/>
      <c r="L12605" s="150"/>
      <c r="N12605" s="163"/>
      <c r="O12605" s="146"/>
      <c r="P12605" s="146"/>
      <c r="Q12605" s="146"/>
      <c r="R12605" s="34"/>
      <c r="S12605" s="35"/>
      <c r="T12605" s="147"/>
    </row>
    <row r="12606">
      <c r="A12606" s="147"/>
      <c r="B12606" s="64"/>
      <c r="C12606" s="147" t="s">
        <v>217</v>
      </c>
      <c r="E12606" s="161"/>
      <c r="F12606" s="162"/>
      <c r="G12606" s="147"/>
      <c r="H12606" s="146"/>
      <c r="J12606" s="146"/>
      <c r="L12606" s="150"/>
      <c r="N12606" s="163"/>
      <c r="O12606" s="146"/>
      <c r="P12606" s="146"/>
      <c r="Q12606" s="146"/>
      <c r="R12606" s="34"/>
      <c r="S12606" s="35"/>
      <c r="T12606" s="147"/>
    </row>
    <row r="12607">
      <c r="A12607" s="147"/>
      <c r="B12607" s="64"/>
      <c r="C12607" s="147" t="s">
        <v>217</v>
      </c>
      <c r="E12607" s="161"/>
      <c r="F12607" s="162"/>
      <c r="G12607" s="147"/>
      <c r="H12607" s="146"/>
      <c r="J12607" s="146"/>
      <c r="L12607" s="150"/>
      <c r="N12607" s="163"/>
      <c r="O12607" s="146"/>
      <c r="P12607" s="146"/>
      <c r="Q12607" s="146"/>
      <c r="R12607" s="34"/>
      <c r="S12607" s="35"/>
      <c r="T12607" s="147"/>
    </row>
    <row r="12608">
      <c r="A12608" s="147"/>
      <c r="B12608" s="64"/>
      <c r="C12608" s="147" t="s">
        <v>217</v>
      </c>
      <c r="E12608" s="161"/>
      <c r="F12608" s="162"/>
      <c r="G12608" s="147"/>
      <c r="H12608" s="146"/>
      <c r="J12608" s="146"/>
      <c r="L12608" s="150"/>
      <c r="N12608" s="163"/>
      <c r="O12608" s="146"/>
      <c r="P12608" s="146"/>
      <c r="Q12608" s="146"/>
      <c r="R12608" s="34"/>
      <c r="S12608" s="35"/>
      <c r="T12608" s="147"/>
    </row>
    <row r="12609">
      <c r="A12609" s="147"/>
      <c r="B12609" s="64"/>
      <c r="C12609" s="147" t="s">
        <v>217</v>
      </c>
      <c r="E12609" s="161"/>
      <c r="F12609" s="162"/>
      <c r="G12609" s="147"/>
      <c r="H12609" s="146"/>
      <c r="J12609" s="146"/>
      <c r="L12609" s="150"/>
      <c r="N12609" s="163"/>
      <c r="O12609" s="146"/>
      <c r="P12609" s="146"/>
      <c r="Q12609" s="146"/>
      <c r="R12609" s="34"/>
      <c r="S12609" s="35"/>
      <c r="T12609" s="147"/>
    </row>
    <row r="12610">
      <c r="A12610" s="147"/>
      <c r="B12610" s="64"/>
      <c r="C12610" s="147" t="s">
        <v>217</v>
      </c>
      <c r="E12610" s="161"/>
      <c r="F12610" s="162"/>
      <c r="G12610" s="147"/>
      <c r="H12610" s="146"/>
      <c r="J12610" s="146"/>
      <c r="L12610" s="150"/>
      <c r="N12610" s="163"/>
      <c r="O12610" s="146"/>
      <c r="P12610" s="146"/>
      <c r="Q12610" s="146"/>
      <c r="R12610" s="34"/>
      <c r="S12610" s="35"/>
      <c r="T12610" s="147"/>
    </row>
    <row r="12611">
      <c r="A12611" s="147"/>
      <c r="B12611" s="64"/>
      <c r="C12611" s="147" t="s">
        <v>217</v>
      </c>
      <c r="E12611" s="161"/>
      <c r="F12611" s="162"/>
      <c r="G12611" s="147"/>
      <c r="H12611" s="146"/>
      <c r="J12611" s="146"/>
      <c r="L12611" s="150"/>
      <c r="N12611" s="163"/>
      <c r="O12611" s="146"/>
      <c r="P12611" s="146"/>
      <c r="Q12611" s="146"/>
      <c r="R12611" s="34"/>
      <c r="S12611" s="35"/>
      <c r="T12611" s="147"/>
    </row>
    <row r="12612">
      <c r="A12612" s="147"/>
      <c r="B12612" s="64"/>
      <c r="C12612" s="147" t="s">
        <v>217</v>
      </c>
      <c r="E12612" s="161"/>
      <c r="F12612" s="162"/>
      <c r="G12612" s="147"/>
      <c r="H12612" s="146"/>
      <c r="J12612" s="146"/>
      <c r="L12612" s="150"/>
      <c r="N12612" s="163"/>
      <c r="O12612" s="146"/>
      <c r="P12612" s="146"/>
      <c r="Q12612" s="146"/>
      <c r="R12612" s="34"/>
      <c r="S12612" s="35"/>
      <c r="T12612" s="147"/>
    </row>
    <row r="12613">
      <c r="A12613" s="147"/>
      <c r="B12613" s="64"/>
      <c r="C12613" s="147" t="s">
        <v>217</v>
      </c>
      <c r="E12613" s="161"/>
      <c r="F12613" s="162"/>
      <c r="G12613" s="147"/>
      <c r="H12613" s="146"/>
      <c r="J12613" s="146"/>
      <c r="L12613" s="150"/>
      <c r="N12613" s="163"/>
      <c r="O12613" s="146"/>
      <c r="P12613" s="146"/>
      <c r="Q12613" s="146"/>
      <c r="R12613" s="34"/>
      <c r="S12613" s="35"/>
      <c r="T12613" s="147"/>
    </row>
    <row r="12614">
      <c r="A12614" s="147"/>
      <c r="B12614" s="64"/>
      <c r="C12614" s="147" t="s">
        <v>217</v>
      </c>
      <c r="E12614" s="161"/>
      <c r="F12614" s="162"/>
      <c r="G12614" s="147"/>
      <c r="H12614" s="146"/>
      <c r="J12614" s="146"/>
      <c r="L12614" s="150"/>
      <c r="N12614" s="163"/>
      <c r="O12614" s="146"/>
      <c r="P12614" s="146"/>
      <c r="Q12614" s="146"/>
      <c r="R12614" s="34"/>
      <c r="S12614" s="35"/>
      <c r="T12614" s="147"/>
    </row>
    <row r="12615">
      <c r="A12615" s="147"/>
      <c r="B12615" s="64"/>
      <c r="C12615" s="147" t="s">
        <v>217</v>
      </c>
      <c r="E12615" s="161"/>
      <c r="F12615" s="162"/>
      <c r="G12615" s="147"/>
      <c r="H12615" s="146"/>
      <c r="J12615" s="146"/>
      <c r="L12615" s="150"/>
      <c r="N12615" s="163"/>
      <c r="O12615" s="146"/>
      <c r="P12615" s="146"/>
      <c r="Q12615" s="146"/>
      <c r="R12615" s="34"/>
      <c r="S12615" s="35"/>
      <c r="T12615" s="147"/>
    </row>
    <row r="12616">
      <c r="A12616" s="147"/>
      <c r="B12616" s="64"/>
      <c r="C12616" s="147" t="s">
        <v>217</v>
      </c>
      <c r="E12616" s="161"/>
      <c r="F12616" s="162"/>
      <c r="G12616" s="147"/>
      <c r="H12616" s="146"/>
      <c r="J12616" s="146"/>
      <c r="L12616" s="150"/>
      <c r="N12616" s="163"/>
      <c r="O12616" s="146"/>
      <c r="P12616" s="146"/>
      <c r="Q12616" s="146"/>
      <c r="R12616" s="34"/>
      <c r="S12616" s="35"/>
      <c r="T12616" s="147"/>
    </row>
    <row r="12617">
      <c r="A12617" s="147"/>
      <c r="B12617" s="64"/>
      <c r="C12617" s="147" t="s">
        <v>217</v>
      </c>
      <c r="E12617" s="161"/>
      <c r="F12617" s="162"/>
      <c r="G12617" s="147"/>
      <c r="H12617" s="146"/>
      <c r="J12617" s="146"/>
      <c r="L12617" s="150"/>
      <c r="N12617" s="163"/>
      <c r="O12617" s="146"/>
      <c r="P12617" s="146"/>
      <c r="Q12617" s="146"/>
      <c r="R12617" s="34"/>
      <c r="S12617" s="35"/>
      <c r="T12617" s="147"/>
    </row>
    <row r="12618">
      <c r="A12618" s="147"/>
      <c r="B12618" s="64"/>
      <c r="C12618" s="147" t="s">
        <v>217</v>
      </c>
      <c r="E12618" s="161"/>
      <c r="F12618" s="162"/>
      <c r="G12618" s="147"/>
      <c r="H12618" s="146"/>
      <c r="J12618" s="146"/>
      <c r="L12618" s="150"/>
      <c r="N12618" s="163"/>
      <c r="O12618" s="146"/>
      <c r="P12618" s="146"/>
      <c r="Q12618" s="146"/>
      <c r="R12618" s="34"/>
      <c r="S12618" s="35"/>
      <c r="T12618" s="147"/>
    </row>
    <row r="12619">
      <c r="A12619" s="147"/>
      <c r="B12619" s="64"/>
      <c r="C12619" s="147" t="s">
        <v>217</v>
      </c>
      <c r="E12619" s="161"/>
      <c r="F12619" s="162"/>
      <c r="G12619" s="147"/>
      <c r="H12619" s="146"/>
      <c r="J12619" s="146"/>
      <c r="L12619" s="150"/>
      <c r="N12619" s="163"/>
      <c r="O12619" s="146"/>
      <c r="P12619" s="146"/>
      <c r="Q12619" s="146"/>
      <c r="R12619" s="34"/>
      <c r="S12619" s="35"/>
      <c r="T12619" s="147"/>
    </row>
    <row r="12620">
      <c r="A12620" s="147"/>
      <c r="B12620" s="64"/>
      <c r="C12620" s="147" t="s">
        <v>217</v>
      </c>
      <c r="E12620" s="161"/>
      <c r="F12620" s="162"/>
      <c r="G12620" s="147"/>
      <c r="H12620" s="146"/>
      <c r="J12620" s="146"/>
      <c r="L12620" s="150"/>
      <c r="N12620" s="163"/>
      <c r="O12620" s="146"/>
      <c r="P12620" s="146"/>
      <c r="Q12620" s="146"/>
      <c r="R12620" s="34"/>
      <c r="S12620" s="35"/>
      <c r="T12620" s="147"/>
    </row>
    <row r="12621">
      <c r="A12621" s="147"/>
      <c r="B12621" s="64"/>
      <c r="C12621" s="147" t="s">
        <v>217</v>
      </c>
      <c r="E12621" s="161"/>
      <c r="F12621" s="162"/>
      <c r="G12621" s="147"/>
      <c r="H12621" s="146"/>
      <c r="J12621" s="146"/>
      <c r="L12621" s="150"/>
      <c r="N12621" s="163"/>
      <c r="O12621" s="146"/>
      <c r="P12621" s="146"/>
      <c r="Q12621" s="146"/>
      <c r="R12621" s="34"/>
      <c r="S12621" s="35"/>
      <c r="T12621" s="147"/>
    </row>
    <row r="12622">
      <c r="A12622" s="147"/>
      <c r="B12622" s="64"/>
      <c r="C12622" s="147" t="s">
        <v>217</v>
      </c>
      <c r="E12622" s="161"/>
      <c r="F12622" s="162"/>
      <c r="G12622" s="147"/>
      <c r="H12622" s="146"/>
      <c r="J12622" s="146"/>
      <c r="L12622" s="150"/>
      <c r="N12622" s="163"/>
      <c r="O12622" s="146"/>
      <c r="P12622" s="146"/>
      <c r="Q12622" s="146"/>
      <c r="R12622" s="34"/>
      <c r="S12622" s="35"/>
      <c r="T12622" s="147"/>
    </row>
    <row r="12623">
      <c r="A12623" s="147"/>
      <c r="B12623" s="64"/>
      <c r="C12623" s="147" t="s">
        <v>217</v>
      </c>
      <c r="E12623" s="161"/>
      <c r="F12623" s="162"/>
      <c r="G12623" s="147"/>
      <c r="H12623" s="146"/>
      <c r="J12623" s="146"/>
      <c r="L12623" s="150"/>
      <c r="N12623" s="163"/>
      <c r="O12623" s="146"/>
      <c r="P12623" s="146"/>
      <c r="Q12623" s="146"/>
      <c r="R12623" s="34"/>
      <c r="S12623" s="35"/>
      <c r="T12623" s="147"/>
    </row>
    <row r="12624">
      <c r="A12624" s="147"/>
      <c r="B12624" s="64"/>
      <c r="C12624" s="147" t="s">
        <v>217</v>
      </c>
      <c r="E12624" s="161"/>
      <c r="F12624" s="162"/>
      <c r="G12624" s="147"/>
      <c r="H12624" s="146"/>
      <c r="J12624" s="146"/>
      <c r="L12624" s="150"/>
      <c r="N12624" s="163"/>
      <c r="O12624" s="146"/>
      <c r="P12624" s="146"/>
      <c r="Q12624" s="146"/>
      <c r="R12624" s="34"/>
      <c r="S12624" s="35"/>
      <c r="T12624" s="147"/>
    </row>
    <row r="12625">
      <c r="A12625" s="147"/>
      <c r="B12625" s="64"/>
      <c r="C12625" s="147" t="s">
        <v>217</v>
      </c>
      <c r="E12625" s="161"/>
      <c r="F12625" s="162"/>
      <c r="G12625" s="147"/>
      <c r="H12625" s="146"/>
      <c r="J12625" s="146"/>
      <c r="L12625" s="150"/>
      <c r="N12625" s="163"/>
      <c r="O12625" s="146"/>
      <c r="P12625" s="146"/>
      <c r="Q12625" s="146"/>
      <c r="R12625" s="34"/>
      <c r="S12625" s="35"/>
      <c r="T12625" s="147"/>
    </row>
    <row r="12626">
      <c r="A12626" s="147"/>
      <c r="B12626" s="64"/>
      <c r="C12626" s="147" t="s">
        <v>217</v>
      </c>
      <c r="E12626" s="161"/>
      <c r="F12626" s="162"/>
      <c r="G12626" s="147"/>
      <c r="H12626" s="146"/>
      <c r="J12626" s="146"/>
      <c r="L12626" s="150"/>
      <c r="N12626" s="163"/>
      <c r="O12626" s="146"/>
      <c r="P12626" s="146"/>
      <c r="Q12626" s="146"/>
      <c r="R12626" s="34"/>
      <c r="S12626" s="35"/>
      <c r="T12626" s="147"/>
    </row>
    <row r="12627">
      <c r="A12627" s="147"/>
      <c r="B12627" s="64"/>
      <c r="C12627" s="147" t="s">
        <v>217</v>
      </c>
      <c r="E12627" s="161"/>
      <c r="F12627" s="162"/>
      <c r="G12627" s="147"/>
      <c r="H12627" s="146"/>
      <c r="J12627" s="146"/>
      <c r="L12627" s="150"/>
      <c r="N12627" s="163"/>
      <c r="O12627" s="146"/>
      <c r="P12627" s="146"/>
      <c r="Q12627" s="146"/>
      <c r="R12627" s="34"/>
      <c r="S12627" s="35"/>
      <c r="T12627" s="147"/>
    </row>
    <row r="12628">
      <c r="A12628" s="147"/>
      <c r="B12628" s="64"/>
      <c r="C12628" s="147" t="s">
        <v>217</v>
      </c>
      <c r="E12628" s="161"/>
      <c r="F12628" s="162"/>
      <c r="G12628" s="147"/>
      <c r="H12628" s="146"/>
      <c r="J12628" s="146"/>
      <c r="L12628" s="150"/>
      <c r="N12628" s="163"/>
      <c r="O12628" s="146"/>
      <c r="P12628" s="146"/>
      <c r="Q12628" s="146"/>
      <c r="R12628" s="34"/>
      <c r="S12628" s="35"/>
      <c r="T12628" s="147"/>
    </row>
    <row r="12629">
      <c r="A12629" s="147"/>
      <c r="B12629" s="64"/>
      <c r="C12629" s="147" t="s">
        <v>217</v>
      </c>
      <c r="E12629" s="161"/>
      <c r="F12629" s="162"/>
      <c r="G12629" s="147"/>
      <c r="H12629" s="146"/>
      <c r="J12629" s="146"/>
      <c r="L12629" s="150"/>
      <c r="N12629" s="163"/>
      <c r="O12629" s="146"/>
      <c r="P12629" s="146"/>
      <c r="Q12629" s="146"/>
      <c r="R12629" s="34"/>
      <c r="S12629" s="35"/>
      <c r="T12629" s="147"/>
    </row>
    <row r="12630">
      <c r="A12630" s="147"/>
      <c r="B12630" s="64"/>
      <c r="C12630" s="147" t="s">
        <v>217</v>
      </c>
      <c r="E12630" s="161"/>
      <c r="F12630" s="162"/>
      <c r="G12630" s="147"/>
      <c r="H12630" s="146"/>
      <c r="J12630" s="146"/>
      <c r="L12630" s="150"/>
      <c r="N12630" s="163"/>
      <c r="O12630" s="146"/>
      <c r="P12630" s="146"/>
      <c r="Q12630" s="146"/>
      <c r="R12630" s="34"/>
      <c r="S12630" s="35"/>
      <c r="T12630" s="147"/>
    </row>
    <row r="12631">
      <c r="A12631" s="147"/>
      <c r="B12631" s="64"/>
      <c r="C12631" s="147" t="s">
        <v>217</v>
      </c>
      <c r="E12631" s="161"/>
      <c r="F12631" s="162"/>
      <c r="G12631" s="147"/>
      <c r="H12631" s="146"/>
      <c r="J12631" s="146"/>
      <c r="L12631" s="150"/>
      <c r="N12631" s="163"/>
      <c r="O12631" s="146"/>
      <c r="P12631" s="146"/>
      <c r="Q12631" s="146"/>
      <c r="R12631" s="34"/>
      <c r="S12631" s="35"/>
      <c r="T12631" s="147"/>
    </row>
    <row r="12632">
      <c r="A12632" s="147"/>
      <c r="B12632" s="64"/>
      <c r="C12632" s="147" t="s">
        <v>217</v>
      </c>
      <c r="E12632" s="161"/>
      <c r="F12632" s="162"/>
      <c r="G12632" s="147"/>
      <c r="H12632" s="146"/>
      <c r="J12632" s="146"/>
      <c r="L12632" s="150"/>
      <c r="N12632" s="163"/>
      <c r="O12632" s="146"/>
      <c r="P12632" s="146"/>
      <c r="Q12632" s="146"/>
      <c r="R12632" s="34"/>
      <c r="S12632" s="35"/>
      <c r="T12632" s="147"/>
    </row>
    <row r="12633">
      <c r="A12633" s="147"/>
      <c r="B12633" s="64"/>
      <c r="C12633" s="147" t="s">
        <v>217</v>
      </c>
      <c r="E12633" s="161"/>
      <c r="F12633" s="162"/>
      <c r="G12633" s="147"/>
      <c r="H12633" s="146"/>
      <c r="J12633" s="146"/>
      <c r="L12633" s="150"/>
      <c r="N12633" s="163"/>
      <c r="O12633" s="146"/>
      <c r="P12633" s="146"/>
      <c r="Q12633" s="146"/>
      <c r="R12633" s="34"/>
      <c r="S12633" s="35"/>
      <c r="T12633" s="147"/>
    </row>
    <row r="12634">
      <c r="A12634" s="147"/>
      <c r="B12634" s="64"/>
      <c r="C12634" s="147" t="s">
        <v>217</v>
      </c>
      <c r="E12634" s="161"/>
      <c r="F12634" s="162"/>
      <c r="G12634" s="147"/>
      <c r="H12634" s="146"/>
      <c r="J12634" s="146"/>
      <c r="L12634" s="150"/>
      <c r="N12634" s="163"/>
      <c r="O12634" s="146"/>
      <c r="P12634" s="146"/>
      <c r="Q12634" s="146"/>
      <c r="R12634" s="34"/>
      <c r="S12634" s="35"/>
      <c r="T12634" s="147"/>
    </row>
    <row r="12635">
      <c r="A12635" s="147"/>
      <c r="B12635" s="64"/>
      <c r="C12635" s="147" t="s">
        <v>217</v>
      </c>
      <c r="E12635" s="161"/>
      <c r="F12635" s="162"/>
      <c r="G12635" s="147"/>
      <c r="H12635" s="146"/>
      <c r="J12635" s="146"/>
      <c r="L12635" s="150"/>
      <c r="N12635" s="163"/>
      <c r="O12635" s="146"/>
      <c r="P12635" s="146"/>
      <c r="Q12635" s="146"/>
      <c r="R12635" s="34"/>
      <c r="S12635" s="35"/>
      <c r="T12635" s="147"/>
    </row>
    <row r="12636">
      <c r="A12636" s="147"/>
      <c r="B12636" s="64"/>
      <c r="C12636" s="147" t="s">
        <v>217</v>
      </c>
      <c r="E12636" s="161"/>
      <c r="F12636" s="162"/>
      <c r="G12636" s="147"/>
      <c r="H12636" s="146"/>
      <c r="J12636" s="146"/>
      <c r="L12636" s="150"/>
      <c r="N12636" s="163"/>
      <c r="O12636" s="146"/>
      <c r="P12636" s="146"/>
      <c r="Q12636" s="146"/>
      <c r="R12636" s="34"/>
      <c r="S12636" s="35"/>
      <c r="T12636" s="147"/>
    </row>
    <row r="12637">
      <c r="A12637" s="147"/>
      <c r="B12637" s="64"/>
      <c r="C12637" s="147" t="s">
        <v>217</v>
      </c>
      <c r="E12637" s="161"/>
      <c r="F12637" s="162"/>
      <c r="G12637" s="147"/>
      <c r="H12637" s="146"/>
      <c r="J12637" s="146"/>
      <c r="L12637" s="150"/>
      <c r="N12637" s="163"/>
      <c r="O12637" s="146"/>
      <c r="P12637" s="146"/>
      <c r="Q12637" s="146"/>
      <c r="R12637" s="34"/>
      <c r="S12637" s="35"/>
      <c r="T12637" s="147"/>
    </row>
    <row r="12638">
      <c r="A12638" s="147"/>
      <c r="B12638" s="64"/>
      <c r="C12638" s="147" t="s">
        <v>217</v>
      </c>
      <c r="E12638" s="161"/>
      <c r="F12638" s="162"/>
      <c r="G12638" s="147"/>
      <c r="H12638" s="146"/>
      <c r="J12638" s="146"/>
      <c r="L12638" s="150"/>
      <c r="N12638" s="163"/>
      <c r="O12638" s="146"/>
      <c r="P12638" s="146"/>
      <c r="Q12638" s="146"/>
      <c r="R12638" s="34"/>
      <c r="S12638" s="35"/>
      <c r="T12638" s="147"/>
    </row>
    <row r="12639">
      <c r="A12639" s="147"/>
      <c r="B12639" s="64"/>
      <c r="C12639" s="147" t="s">
        <v>217</v>
      </c>
      <c r="E12639" s="161"/>
      <c r="F12639" s="162"/>
      <c r="G12639" s="147"/>
      <c r="H12639" s="146"/>
      <c r="J12639" s="146"/>
      <c r="L12639" s="150"/>
      <c r="N12639" s="163"/>
      <c r="O12639" s="146"/>
      <c r="P12639" s="146"/>
      <c r="Q12639" s="146"/>
      <c r="R12639" s="34"/>
      <c r="S12639" s="35"/>
      <c r="T12639" s="147"/>
    </row>
    <row r="12640">
      <c r="A12640" s="147"/>
      <c r="B12640" s="64"/>
      <c r="C12640" s="147" t="s">
        <v>217</v>
      </c>
      <c r="E12640" s="161"/>
      <c r="F12640" s="162"/>
      <c r="G12640" s="147"/>
      <c r="H12640" s="146"/>
      <c r="J12640" s="146"/>
      <c r="L12640" s="150"/>
      <c r="N12640" s="163"/>
      <c r="O12640" s="146"/>
      <c r="P12640" s="146"/>
      <c r="Q12640" s="146"/>
      <c r="R12640" s="34"/>
      <c r="S12640" s="35"/>
      <c r="T12640" s="147"/>
    </row>
    <row r="12641">
      <c r="A12641" s="147"/>
      <c r="B12641" s="64"/>
      <c r="C12641" s="147" t="s">
        <v>217</v>
      </c>
      <c r="E12641" s="161"/>
      <c r="F12641" s="162"/>
      <c r="G12641" s="147"/>
      <c r="H12641" s="146"/>
      <c r="J12641" s="146"/>
      <c r="L12641" s="150"/>
      <c r="N12641" s="163"/>
      <c r="O12641" s="146"/>
      <c r="P12641" s="146"/>
      <c r="Q12641" s="146"/>
      <c r="R12641" s="34"/>
      <c r="S12641" s="35"/>
      <c r="T12641" s="147"/>
    </row>
    <row r="12642">
      <c r="A12642" s="147"/>
      <c r="B12642" s="64"/>
      <c r="C12642" s="147" t="s">
        <v>217</v>
      </c>
      <c r="E12642" s="161"/>
      <c r="F12642" s="162"/>
      <c r="G12642" s="147"/>
      <c r="H12642" s="146"/>
      <c r="J12642" s="146"/>
      <c r="L12642" s="150"/>
      <c r="N12642" s="163"/>
      <c r="O12642" s="146"/>
      <c r="P12642" s="146"/>
      <c r="Q12642" s="146"/>
      <c r="R12642" s="34"/>
      <c r="S12642" s="35"/>
      <c r="T12642" s="147"/>
    </row>
    <row r="12643">
      <c r="A12643" s="147"/>
      <c r="B12643" s="64"/>
      <c r="C12643" s="147" t="s">
        <v>217</v>
      </c>
      <c r="E12643" s="161"/>
      <c r="F12643" s="162"/>
      <c r="G12643" s="147"/>
      <c r="H12643" s="146"/>
      <c r="J12643" s="146"/>
      <c r="L12643" s="150"/>
      <c r="N12643" s="163"/>
      <c r="O12643" s="146"/>
      <c r="P12643" s="146"/>
      <c r="Q12643" s="146"/>
      <c r="R12643" s="34"/>
      <c r="S12643" s="35"/>
      <c r="T12643" s="147"/>
    </row>
    <row r="12644">
      <c r="A12644" s="147"/>
      <c r="B12644" s="64"/>
      <c r="C12644" s="147" t="s">
        <v>217</v>
      </c>
      <c r="E12644" s="161"/>
      <c r="F12644" s="162"/>
      <c r="G12644" s="147"/>
      <c r="H12644" s="146"/>
      <c r="J12644" s="146"/>
      <c r="L12644" s="150"/>
      <c r="N12644" s="163"/>
      <c r="O12644" s="146"/>
      <c r="P12644" s="146"/>
      <c r="Q12644" s="146"/>
      <c r="R12644" s="34"/>
      <c r="S12644" s="35"/>
      <c r="T12644" s="147"/>
    </row>
    <row r="12645">
      <c r="A12645" s="147"/>
      <c r="B12645" s="64"/>
      <c r="C12645" s="147" t="s">
        <v>217</v>
      </c>
      <c r="E12645" s="161"/>
      <c r="F12645" s="162"/>
      <c r="G12645" s="147"/>
      <c r="H12645" s="146"/>
      <c r="J12645" s="146"/>
      <c r="L12645" s="150"/>
      <c r="N12645" s="163"/>
      <c r="O12645" s="146"/>
      <c r="P12645" s="146"/>
      <c r="Q12645" s="146"/>
      <c r="R12645" s="34"/>
      <c r="S12645" s="35"/>
      <c r="T12645" s="147"/>
    </row>
    <row r="12646">
      <c r="A12646" s="147"/>
      <c r="B12646" s="64"/>
      <c r="C12646" s="147" t="s">
        <v>217</v>
      </c>
      <c r="E12646" s="161"/>
      <c r="F12646" s="162"/>
      <c r="G12646" s="147"/>
      <c r="H12646" s="146"/>
      <c r="J12646" s="146"/>
      <c r="L12646" s="150"/>
      <c r="N12646" s="163"/>
      <c r="O12646" s="146"/>
      <c r="P12646" s="146"/>
      <c r="Q12646" s="146"/>
      <c r="R12646" s="34"/>
      <c r="S12646" s="35"/>
      <c r="T12646" s="147"/>
    </row>
    <row r="12647">
      <c r="A12647" s="147"/>
      <c r="B12647" s="64"/>
      <c r="C12647" s="147" t="s">
        <v>217</v>
      </c>
      <c r="E12647" s="161"/>
      <c r="F12647" s="162"/>
      <c r="G12647" s="147"/>
      <c r="H12647" s="146"/>
      <c r="J12647" s="146"/>
      <c r="L12647" s="150"/>
      <c r="N12647" s="163"/>
      <c r="O12647" s="146"/>
      <c r="P12647" s="146"/>
      <c r="Q12647" s="146"/>
      <c r="R12647" s="34"/>
      <c r="S12647" s="35"/>
      <c r="T12647" s="147"/>
    </row>
    <row r="12648">
      <c r="A12648" s="147"/>
      <c r="B12648" s="64"/>
      <c r="C12648" s="147" t="s">
        <v>217</v>
      </c>
      <c r="E12648" s="161"/>
      <c r="F12648" s="162"/>
      <c r="G12648" s="147"/>
      <c r="H12648" s="146"/>
      <c r="J12648" s="146"/>
      <c r="L12648" s="150"/>
      <c r="N12648" s="163"/>
      <c r="O12648" s="146"/>
      <c r="P12648" s="146"/>
      <c r="Q12648" s="146"/>
      <c r="R12648" s="34"/>
      <c r="S12648" s="35"/>
      <c r="T12648" s="147"/>
    </row>
    <row r="12649">
      <c r="A12649" s="147"/>
      <c r="B12649" s="64"/>
      <c r="C12649" s="147" t="s">
        <v>217</v>
      </c>
      <c r="E12649" s="161"/>
      <c r="F12649" s="162"/>
      <c r="G12649" s="147"/>
      <c r="H12649" s="146"/>
      <c r="J12649" s="146"/>
      <c r="L12649" s="150"/>
      <c r="N12649" s="163"/>
      <c r="O12649" s="146"/>
      <c r="P12649" s="146"/>
      <c r="Q12649" s="146"/>
      <c r="R12649" s="34"/>
      <c r="S12649" s="35"/>
      <c r="T12649" s="147"/>
    </row>
    <row r="12650">
      <c r="A12650" s="147"/>
      <c r="B12650" s="64"/>
      <c r="C12650" s="147" t="s">
        <v>217</v>
      </c>
      <c r="E12650" s="161"/>
      <c r="F12650" s="162"/>
      <c r="G12650" s="147"/>
      <c r="H12650" s="146"/>
      <c r="J12650" s="146"/>
      <c r="L12650" s="150"/>
      <c r="N12650" s="163"/>
      <c r="O12650" s="146"/>
      <c r="P12650" s="146"/>
      <c r="Q12650" s="146"/>
      <c r="R12650" s="34"/>
      <c r="S12650" s="35"/>
      <c r="T12650" s="147"/>
    </row>
    <row r="12651">
      <c r="A12651" s="147"/>
      <c r="B12651" s="64"/>
      <c r="C12651" s="147" t="s">
        <v>217</v>
      </c>
      <c r="E12651" s="161"/>
      <c r="F12651" s="162"/>
      <c r="G12651" s="147"/>
      <c r="H12651" s="146"/>
      <c r="J12651" s="146"/>
      <c r="L12651" s="150"/>
      <c r="N12651" s="163"/>
      <c r="O12651" s="146"/>
      <c r="P12651" s="146"/>
      <c r="Q12651" s="146"/>
      <c r="R12651" s="34"/>
      <c r="S12651" s="35"/>
      <c r="T12651" s="147"/>
    </row>
    <row r="12652">
      <c r="A12652" s="147"/>
      <c r="B12652" s="64"/>
      <c r="C12652" s="147" t="s">
        <v>217</v>
      </c>
      <c r="E12652" s="161"/>
      <c r="F12652" s="162"/>
      <c r="G12652" s="147"/>
      <c r="H12652" s="146"/>
      <c r="J12652" s="146"/>
      <c r="L12652" s="150"/>
      <c r="N12652" s="163"/>
      <c r="O12652" s="146"/>
      <c r="P12652" s="146"/>
      <c r="Q12652" s="146"/>
      <c r="R12652" s="34"/>
      <c r="S12652" s="35"/>
      <c r="T12652" s="147"/>
    </row>
    <row r="12653">
      <c r="A12653" s="147"/>
      <c r="B12653" s="64"/>
      <c r="C12653" s="147" t="s">
        <v>217</v>
      </c>
      <c r="E12653" s="161"/>
      <c r="F12653" s="162"/>
      <c r="G12653" s="147"/>
      <c r="H12653" s="146"/>
      <c r="J12653" s="146"/>
      <c r="L12653" s="150"/>
      <c r="N12653" s="163"/>
      <c r="O12653" s="146"/>
      <c r="P12653" s="146"/>
      <c r="Q12653" s="146"/>
      <c r="R12653" s="34"/>
      <c r="S12653" s="35"/>
      <c r="T12653" s="147"/>
    </row>
    <row r="12654">
      <c r="A12654" s="147"/>
      <c r="B12654" s="64"/>
      <c r="C12654" s="147" t="s">
        <v>217</v>
      </c>
      <c r="E12654" s="161"/>
      <c r="F12654" s="162"/>
      <c r="G12654" s="147"/>
      <c r="H12654" s="146"/>
      <c r="J12654" s="146"/>
      <c r="L12654" s="150"/>
      <c r="N12654" s="163"/>
      <c r="O12654" s="146"/>
      <c r="P12654" s="146"/>
      <c r="Q12654" s="146"/>
      <c r="R12654" s="34"/>
      <c r="S12654" s="35"/>
      <c r="T12654" s="147"/>
    </row>
    <row r="12655">
      <c r="A12655" s="147"/>
      <c r="B12655" s="64"/>
      <c r="C12655" s="147" t="s">
        <v>217</v>
      </c>
      <c r="E12655" s="161"/>
      <c r="F12655" s="162"/>
      <c r="G12655" s="147"/>
      <c r="H12655" s="146"/>
      <c r="J12655" s="146"/>
      <c r="L12655" s="150"/>
      <c r="N12655" s="163"/>
      <c r="O12655" s="146"/>
      <c r="P12655" s="146"/>
      <c r="Q12655" s="146"/>
      <c r="R12655" s="34"/>
      <c r="S12655" s="35"/>
      <c r="T12655" s="147"/>
    </row>
    <row r="12656">
      <c r="A12656" s="147"/>
      <c r="B12656" s="64"/>
      <c r="C12656" s="147" t="s">
        <v>217</v>
      </c>
      <c r="E12656" s="161"/>
      <c r="F12656" s="162"/>
      <c r="G12656" s="147"/>
      <c r="H12656" s="146"/>
      <c r="J12656" s="146"/>
      <c r="L12656" s="150"/>
      <c r="N12656" s="163"/>
      <c r="O12656" s="146"/>
      <c r="P12656" s="146"/>
      <c r="Q12656" s="146"/>
      <c r="R12656" s="34"/>
      <c r="S12656" s="35"/>
      <c r="T12656" s="147"/>
    </row>
    <row r="12657">
      <c r="A12657" s="147"/>
      <c r="B12657" s="64"/>
      <c r="C12657" s="147" t="s">
        <v>217</v>
      </c>
      <c r="E12657" s="161"/>
      <c r="F12657" s="162"/>
      <c r="G12657" s="147"/>
      <c r="H12657" s="146"/>
      <c r="J12657" s="146"/>
      <c r="L12657" s="150"/>
      <c r="N12657" s="163"/>
      <c r="O12657" s="146"/>
      <c r="P12657" s="146"/>
      <c r="Q12657" s="146"/>
      <c r="R12657" s="34"/>
      <c r="S12657" s="35"/>
      <c r="T12657" s="147"/>
    </row>
    <row r="12658">
      <c r="A12658" s="147"/>
      <c r="B12658" s="64"/>
      <c r="C12658" s="147" t="s">
        <v>217</v>
      </c>
      <c r="E12658" s="161"/>
      <c r="F12658" s="162"/>
      <c r="G12658" s="147"/>
      <c r="H12658" s="146"/>
      <c r="J12658" s="146"/>
      <c r="L12658" s="150"/>
      <c r="N12658" s="163"/>
      <c r="O12658" s="146"/>
      <c r="P12658" s="146"/>
      <c r="Q12658" s="146"/>
      <c r="R12658" s="34"/>
      <c r="S12658" s="35"/>
      <c r="T12658" s="147"/>
    </row>
    <row r="12659">
      <c r="A12659" s="147"/>
      <c r="B12659" s="64"/>
      <c r="C12659" s="147" t="s">
        <v>217</v>
      </c>
      <c r="E12659" s="161"/>
      <c r="F12659" s="162"/>
      <c r="G12659" s="147"/>
      <c r="H12659" s="146"/>
      <c r="J12659" s="146"/>
      <c r="L12659" s="150"/>
      <c r="N12659" s="163"/>
      <c r="O12659" s="146"/>
      <c r="P12659" s="146"/>
      <c r="Q12659" s="146"/>
      <c r="R12659" s="34"/>
      <c r="S12659" s="35"/>
      <c r="T12659" s="147"/>
    </row>
    <row r="12660">
      <c r="A12660" s="147"/>
      <c r="B12660" s="64"/>
      <c r="C12660" s="147" t="s">
        <v>217</v>
      </c>
      <c r="E12660" s="161"/>
      <c r="F12660" s="162"/>
      <c r="G12660" s="147"/>
      <c r="H12660" s="146"/>
      <c r="J12660" s="146"/>
      <c r="L12660" s="150"/>
      <c r="N12660" s="163"/>
      <c r="O12660" s="146"/>
      <c r="P12660" s="146"/>
      <c r="Q12660" s="146"/>
      <c r="R12660" s="34"/>
      <c r="S12660" s="35"/>
      <c r="T12660" s="147"/>
    </row>
    <row r="12661">
      <c r="A12661" s="147"/>
      <c r="B12661" s="64"/>
      <c r="C12661" s="147" t="s">
        <v>217</v>
      </c>
      <c r="E12661" s="161"/>
      <c r="F12661" s="162"/>
      <c r="G12661" s="147"/>
      <c r="H12661" s="146"/>
      <c r="J12661" s="146"/>
      <c r="L12661" s="150"/>
      <c r="N12661" s="163"/>
      <c r="O12661" s="146"/>
      <c r="P12661" s="146"/>
      <c r="Q12661" s="146"/>
      <c r="R12661" s="34"/>
      <c r="S12661" s="35"/>
      <c r="T12661" s="147"/>
    </row>
    <row r="12662">
      <c r="A12662" s="147"/>
      <c r="B12662" s="64"/>
      <c r="C12662" s="147" t="s">
        <v>217</v>
      </c>
      <c r="E12662" s="161"/>
      <c r="F12662" s="162"/>
      <c r="G12662" s="147"/>
      <c r="H12662" s="146"/>
      <c r="J12662" s="146"/>
      <c r="L12662" s="150"/>
      <c r="N12662" s="163"/>
      <c r="O12662" s="146"/>
      <c r="P12662" s="146"/>
      <c r="Q12662" s="146"/>
      <c r="R12662" s="34"/>
      <c r="S12662" s="35"/>
      <c r="T12662" s="147"/>
    </row>
    <row r="12663">
      <c r="A12663" s="147"/>
      <c r="B12663" s="64"/>
      <c r="C12663" s="147" t="s">
        <v>217</v>
      </c>
      <c r="E12663" s="161"/>
      <c r="F12663" s="162"/>
      <c r="G12663" s="147"/>
      <c r="H12663" s="146"/>
      <c r="J12663" s="146"/>
      <c r="L12663" s="150"/>
      <c r="N12663" s="163"/>
      <c r="O12663" s="146"/>
      <c r="P12663" s="146"/>
      <c r="Q12663" s="146"/>
      <c r="R12663" s="34"/>
      <c r="S12663" s="35"/>
      <c r="T12663" s="147"/>
    </row>
    <row r="12664">
      <c r="A12664" s="147"/>
      <c r="B12664" s="64"/>
      <c r="C12664" s="147" t="s">
        <v>217</v>
      </c>
      <c r="E12664" s="161"/>
      <c r="F12664" s="162"/>
      <c r="G12664" s="147"/>
      <c r="H12664" s="146"/>
      <c r="J12664" s="146"/>
      <c r="L12664" s="150"/>
      <c r="N12664" s="163"/>
      <c r="O12664" s="146"/>
      <c r="P12664" s="146"/>
      <c r="Q12664" s="146"/>
      <c r="R12664" s="34"/>
      <c r="S12664" s="35"/>
      <c r="T12664" s="147"/>
    </row>
    <row r="12665">
      <c r="A12665" s="147"/>
      <c r="B12665" s="64"/>
      <c r="C12665" s="147" t="s">
        <v>217</v>
      </c>
      <c r="E12665" s="161"/>
      <c r="F12665" s="162"/>
      <c r="G12665" s="147"/>
      <c r="H12665" s="146"/>
      <c r="J12665" s="146"/>
      <c r="L12665" s="150"/>
      <c r="N12665" s="163"/>
      <c r="O12665" s="146"/>
      <c r="P12665" s="146"/>
      <c r="Q12665" s="146"/>
      <c r="R12665" s="34"/>
      <c r="S12665" s="35"/>
      <c r="T12665" s="147"/>
    </row>
    <row r="12666">
      <c r="A12666" s="147"/>
      <c r="B12666" s="64"/>
      <c r="C12666" s="147" t="s">
        <v>217</v>
      </c>
      <c r="E12666" s="161"/>
      <c r="F12666" s="162"/>
      <c r="G12666" s="147"/>
      <c r="H12666" s="146"/>
      <c r="J12666" s="146"/>
      <c r="L12666" s="150"/>
      <c r="N12666" s="163"/>
      <c r="O12666" s="146"/>
      <c r="P12666" s="146"/>
      <c r="Q12666" s="146"/>
      <c r="R12666" s="34"/>
      <c r="S12666" s="35"/>
      <c r="T12666" s="147"/>
    </row>
    <row r="12667">
      <c r="A12667" s="147"/>
      <c r="B12667" s="64"/>
      <c r="C12667" s="147" t="s">
        <v>217</v>
      </c>
      <c r="E12667" s="161"/>
      <c r="F12667" s="162"/>
      <c r="G12667" s="147"/>
      <c r="H12667" s="146"/>
      <c r="J12667" s="146"/>
      <c r="L12667" s="150"/>
      <c r="N12667" s="163"/>
      <c r="O12667" s="146"/>
      <c r="P12667" s="146"/>
      <c r="Q12667" s="146"/>
      <c r="R12667" s="34"/>
      <c r="S12667" s="35"/>
      <c r="T12667" s="147"/>
    </row>
    <row r="12668">
      <c r="A12668" s="147"/>
      <c r="B12668" s="64"/>
      <c r="C12668" s="147" t="s">
        <v>217</v>
      </c>
      <c r="E12668" s="161"/>
      <c r="F12668" s="162"/>
      <c r="G12668" s="147"/>
      <c r="H12668" s="146"/>
      <c r="J12668" s="146"/>
      <c r="L12668" s="150"/>
      <c r="N12668" s="163"/>
      <c r="O12668" s="146"/>
      <c r="P12668" s="146"/>
      <c r="Q12668" s="146"/>
      <c r="R12668" s="34"/>
      <c r="S12668" s="35"/>
      <c r="T12668" s="147"/>
    </row>
    <row r="12669">
      <c r="A12669" s="147"/>
      <c r="B12669" s="64"/>
      <c r="C12669" s="147" t="s">
        <v>217</v>
      </c>
      <c r="E12669" s="161"/>
      <c r="F12669" s="162"/>
      <c r="G12669" s="147"/>
      <c r="H12669" s="146"/>
      <c r="J12669" s="146"/>
      <c r="L12669" s="150"/>
      <c r="N12669" s="163"/>
      <c r="O12669" s="146"/>
      <c r="P12669" s="146"/>
      <c r="Q12669" s="146"/>
      <c r="R12669" s="34"/>
      <c r="S12669" s="35"/>
      <c r="T12669" s="147"/>
    </row>
    <row r="12670">
      <c r="A12670" s="147"/>
      <c r="B12670" s="64"/>
      <c r="C12670" s="147" t="s">
        <v>217</v>
      </c>
      <c r="E12670" s="161"/>
      <c r="F12670" s="162"/>
      <c r="G12670" s="147"/>
      <c r="H12670" s="146"/>
      <c r="J12670" s="146"/>
      <c r="L12670" s="150"/>
      <c r="N12670" s="163"/>
      <c r="O12670" s="146"/>
      <c r="P12670" s="146"/>
      <c r="Q12670" s="146"/>
      <c r="R12670" s="34"/>
      <c r="S12670" s="35"/>
      <c r="T12670" s="147"/>
    </row>
    <row r="12671">
      <c r="A12671" s="147"/>
      <c r="B12671" s="64"/>
      <c r="C12671" s="147" t="s">
        <v>217</v>
      </c>
      <c r="E12671" s="161"/>
      <c r="F12671" s="162"/>
      <c r="G12671" s="147"/>
      <c r="H12671" s="146"/>
      <c r="J12671" s="146"/>
      <c r="L12671" s="150"/>
      <c r="N12671" s="163"/>
      <c r="O12671" s="146"/>
      <c r="P12671" s="146"/>
      <c r="Q12671" s="146"/>
      <c r="R12671" s="34"/>
      <c r="S12671" s="35"/>
      <c r="T12671" s="147"/>
    </row>
    <row r="12672">
      <c r="A12672" s="147"/>
      <c r="B12672" s="64"/>
      <c r="C12672" s="147" t="s">
        <v>217</v>
      </c>
      <c r="E12672" s="161"/>
      <c r="F12672" s="162"/>
      <c r="G12672" s="147"/>
      <c r="H12672" s="146"/>
      <c r="J12672" s="146"/>
      <c r="L12672" s="150"/>
      <c r="N12672" s="163"/>
      <c r="O12672" s="146"/>
      <c r="P12672" s="146"/>
      <c r="Q12672" s="146"/>
      <c r="R12672" s="34"/>
      <c r="S12672" s="35"/>
      <c r="T12672" s="147"/>
    </row>
    <row r="12673">
      <c r="A12673" s="147"/>
      <c r="B12673" s="64"/>
      <c r="C12673" s="147" t="s">
        <v>217</v>
      </c>
      <c r="E12673" s="161"/>
      <c r="F12673" s="162"/>
      <c r="G12673" s="147"/>
      <c r="H12673" s="146"/>
      <c r="J12673" s="146"/>
      <c r="L12673" s="150"/>
      <c r="N12673" s="163"/>
      <c r="O12673" s="146"/>
      <c r="P12673" s="146"/>
      <c r="Q12673" s="146"/>
      <c r="R12673" s="34"/>
      <c r="S12673" s="35"/>
      <c r="T12673" s="147"/>
    </row>
    <row r="12674">
      <c r="A12674" s="147"/>
      <c r="B12674" s="64"/>
      <c r="C12674" s="147" t="s">
        <v>217</v>
      </c>
      <c r="E12674" s="161"/>
      <c r="F12674" s="162"/>
      <c r="G12674" s="147"/>
      <c r="H12674" s="146"/>
      <c r="J12674" s="146"/>
      <c r="L12674" s="150"/>
      <c r="N12674" s="163"/>
      <c r="O12674" s="146"/>
      <c r="P12674" s="146"/>
      <c r="Q12674" s="146"/>
      <c r="R12674" s="34"/>
      <c r="S12674" s="35"/>
      <c r="T12674" s="147"/>
    </row>
    <row r="12675">
      <c r="A12675" s="147"/>
      <c r="B12675" s="64"/>
      <c r="C12675" s="147" t="s">
        <v>217</v>
      </c>
      <c r="E12675" s="161"/>
      <c r="F12675" s="162"/>
      <c r="G12675" s="147"/>
      <c r="H12675" s="146"/>
      <c r="J12675" s="146"/>
      <c r="L12675" s="150"/>
      <c r="N12675" s="163"/>
      <c r="O12675" s="146"/>
      <c r="P12675" s="146"/>
      <c r="Q12675" s="146"/>
      <c r="R12675" s="34"/>
      <c r="S12675" s="35"/>
      <c r="T12675" s="147"/>
    </row>
    <row r="12676">
      <c r="A12676" s="147"/>
      <c r="B12676" s="64"/>
      <c r="C12676" s="147" t="s">
        <v>217</v>
      </c>
      <c r="E12676" s="161"/>
      <c r="F12676" s="162"/>
      <c r="G12676" s="147"/>
      <c r="H12676" s="146"/>
      <c r="J12676" s="146"/>
      <c r="L12676" s="150"/>
      <c r="N12676" s="163"/>
      <c r="O12676" s="146"/>
      <c r="P12676" s="146"/>
      <c r="Q12676" s="146"/>
      <c r="R12676" s="34"/>
      <c r="S12676" s="35"/>
      <c r="T12676" s="147"/>
    </row>
    <row r="12677">
      <c r="A12677" s="147"/>
      <c r="B12677" s="64"/>
      <c r="C12677" s="147" t="s">
        <v>217</v>
      </c>
      <c r="E12677" s="161"/>
      <c r="F12677" s="162"/>
      <c r="G12677" s="147"/>
      <c r="H12677" s="146"/>
      <c r="J12677" s="146"/>
      <c r="L12677" s="150"/>
      <c r="N12677" s="163"/>
      <c r="O12677" s="146"/>
      <c r="P12677" s="146"/>
      <c r="Q12677" s="146"/>
      <c r="R12677" s="34"/>
      <c r="S12677" s="35"/>
      <c r="T12677" s="147"/>
    </row>
    <row r="12678">
      <c r="A12678" s="147"/>
      <c r="B12678" s="64"/>
      <c r="C12678" s="147" t="s">
        <v>217</v>
      </c>
      <c r="E12678" s="161"/>
      <c r="F12678" s="162"/>
      <c r="G12678" s="147"/>
      <c r="H12678" s="146"/>
      <c r="J12678" s="146"/>
      <c r="L12678" s="150"/>
      <c r="N12678" s="163"/>
      <c r="O12678" s="146"/>
      <c r="P12678" s="146"/>
      <c r="Q12678" s="146"/>
      <c r="R12678" s="34"/>
      <c r="S12678" s="35"/>
      <c r="T12678" s="147"/>
    </row>
    <row r="12679">
      <c r="A12679" s="147"/>
      <c r="B12679" s="64"/>
      <c r="C12679" s="147" t="s">
        <v>217</v>
      </c>
      <c r="E12679" s="161"/>
      <c r="F12679" s="162"/>
      <c r="G12679" s="147"/>
      <c r="H12679" s="146"/>
      <c r="J12679" s="146"/>
      <c r="L12679" s="150"/>
      <c r="N12679" s="163"/>
      <c r="O12679" s="146"/>
      <c r="P12679" s="146"/>
      <c r="Q12679" s="146"/>
      <c r="R12679" s="34"/>
      <c r="S12679" s="35"/>
      <c r="T12679" s="147"/>
    </row>
    <row r="12680">
      <c r="A12680" s="147"/>
      <c r="B12680" s="64"/>
      <c r="C12680" s="147" t="s">
        <v>217</v>
      </c>
      <c r="E12680" s="161"/>
      <c r="F12680" s="162"/>
      <c r="G12680" s="147"/>
      <c r="H12680" s="146"/>
      <c r="J12680" s="146"/>
      <c r="L12680" s="150"/>
      <c r="N12680" s="163"/>
      <c r="O12680" s="146"/>
      <c r="P12680" s="146"/>
      <c r="Q12680" s="146"/>
      <c r="R12680" s="34"/>
      <c r="S12680" s="35"/>
      <c r="T12680" s="147"/>
    </row>
    <row r="12681">
      <c r="A12681" s="147"/>
      <c r="B12681" s="64"/>
      <c r="C12681" s="147" t="s">
        <v>217</v>
      </c>
      <c r="E12681" s="161"/>
      <c r="F12681" s="162"/>
      <c r="G12681" s="147"/>
      <c r="H12681" s="146"/>
      <c r="J12681" s="146"/>
      <c r="L12681" s="150"/>
      <c r="N12681" s="163"/>
      <c r="O12681" s="146"/>
      <c r="P12681" s="146"/>
      <c r="Q12681" s="146"/>
      <c r="R12681" s="34"/>
      <c r="S12681" s="35"/>
      <c r="T12681" s="147"/>
    </row>
    <row r="12682">
      <c r="A12682" s="147"/>
      <c r="B12682" s="64"/>
      <c r="C12682" s="147" t="s">
        <v>217</v>
      </c>
      <c r="E12682" s="161"/>
      <c r="F12682" s="162"/>
      <c r="G12682" s="147"/>
      <c r="H12682" s="146"/>
      <c r="J12682" s="146"/>
      <c r="L12682" s="150"/>
      <c r="N12682" s="163"/>
      <c r="O12682" s="146"/>
      <c r="P12682" s="146"/>
      <c r="Q12682" s="146"/>
      <c r="R12682" s="34"/>
      <c r="S12682" s="35"/>
      <c r="T12682" s="147"/>
    </row>
    <row r="12683">
      <c r="A12683" s="147"/>
      <c r="B12683" s="64"/>
      <c r="C12683" s="147" t="s">
        <v>217</v>
      </c>
      <c r="E12683" s="161"/>
      <c r="F12683" s="162"/>
      <c r="G12683" s="147"/>
      <c r="H12683" s="146"/>
      <c r="J12683" s="146"/>
      <c r="L12683" s="150"/>
      <c r="N12683" s="163"/>
      <c r="O12683" s="146"/>
      <c r="P12683" s="146"/>
      <c r="Q12683" s="146"/>
      <c r="R12683" s="34"/>
      <c r="S12683" s="35"/>
      <c r="T12683" s="147"/>
    </row>
    <row r="12684">
      <c r="A12684" s="147"/>
      <c r="B12684" s="64"/>
      <c r="C12684" s="147" t="s">
        <v>217</v>
      </c>
      <c r="E12684" s="161"/>
      <c r="F12684" s="162"/>
      <c r="G12684" s="147"/>
      <c r="H12684" s="146"/>
      <c r="J12684" s="146"/>
      <c r="L12684" s="150"/>
      <c r="N12684" s="163"/>
      <c r="O12684" s="146"/>
      <c r="P12684" s="146"/>
      <c r="Q12684" s="146"/>
      <c r="R12684" s="34"/>
      <c r="S12684" s="35"/>
      <c r="T12684" s="147"/>
    </row>
    <row r="12685">
      <c r="A12685" s="147"/>
      <c r="B12685" s="64"/>
      <c r="C12685" s="147" t="s">
        <v>217</v>
      </c>
      <c r="E12685" s="161"/>
      <c r="F12685" s="162"/>
      <c r="G12685" s="147"/>
      <c r="H12685" s="146"/>
      <c r="J12685" s="146"/>
      <c r="L12685" s="150"/>
      <c r="N12685" s="163"/>
      <c r="O12685" s="146"/>
      <c r="P12685" s="146"/>
      <c r="Q12685" s="146"/>
      <c r="R12685" s="34"/>
      <c r="S12685" s="35"/>
      <c r="T12685" s="147"/>
    </row>
    <row r="12686">
      <c r="A12686" s="147"/>
      <c r="B12686" s="64"/>
      <c r="C12686" s="147" t="s">
        <v>217</v>
      </c>
      <c r="E12686" s="161"/>
      <c r="F12686" s="162"/>
      <c r="G12686" s="147"/>
      <c r="H12686" s="146"/>
      <c r="J12686" s="146"/>
      <c r="L12686" s="150"/>
      <c r="N12686" s="163"/>
      <c r="O12686" s="146"/>
      <c r="P12686" s="146"/>
      <c r="Q12686" s="146"/>
      <c r="R12686" s="34"/>
      <c r="S12686" s="35"/>
      <c r="T12686" s="147"/>
    </row>
    <row r="12687">
      <c r="A12687" s="147"/>
      <c r="B12687" s="64"/>
      <c r="C12687" s="147" t="s">
        <v>217</v>
      </c>
      <c r="E12687" s="161"/>
      <c r="F12687" s="162"/>
      <c r="G12687" s="147"/>
      <c r="H12687" s="146"/>
      <c r="J12687" s="146"/>
      <c r="L12687" s="150"/>
      <c r="N12687" s="163"/>
      <c r="O12687" s="146"/>
      <c r="P12687" s="146"/>
      <c r="Q12687" s="146"/>
      <c r="R12687" s="34"/>
      <c r="S12687" s="35"/>
      <c r="T12687" s="147"/>
    </row>
    <row r="12688">
      <c r="A12688" s="147"/>
      <c r="B12688" s="64"/>
      <c r="C12688" s="147" t="s">
        <v>217</v>
      </c>
      <c r="E12688" s="161"/>
      <c r="F12688" s="162"/>
      <c r="G12688" s="147"/>
      <c r="H12688" s="146"/>
      <c r="J12688" s="146"/>
      <c r="L12688" s="150"/>
      <c r="N12688" s="163"/>
      <c r="O12688" s="146"/>
      <c r="P12688" s="146"/>
      <c r="Q12688" s="146"/>
      <c r="R12688" s="34"/>
      <c r="S12688" s="35"/>
      <c r="T12688" s="147"/>
    </row>
    <row r="12689">
      <c r="A12689" s="147"/>
      <c r="B12689" s="64"/>
      <c r="C12689" s="147" t="s">
        <v>217</v>
      </c>
      <c r="E12689" s="161"/>
      <c r="F12689" s="162"/>
      <c r="G12689" s="147"/>
      <c r="H12689" s="146"/>
      <c r="J12689" s="146"/>
      <c r="L12689" s="150"/>
      <c r="N12689" s="163"/>
      <c r="O12689" s="146"/>
      <c r="P12689" s="146"/>
      <c r="Q12689" s="146"/>
      <c r="R12689" s="34"/>
      <c r="S12689" s="35"/>
      <c r="T12689" s="147"/>
    </row>
    <row r="12690">
      <c r="A12690" s="147"/>
      <c r="B12690" s="64"/>
      <c r="C12690" s="147" t="s">
        <v>217</v>
      </c>
      <c r="E12690" s="161"/>
      <c r="F12690" s="162"/>
      <c r="G12690" s="147"/>
      <c r="H12690" s="146"/>
      <c r="J12690" s="146"/>
      <c r="L12690" s="150"/>
      <c r="N12690" s="163"/>
      <c r="O12690" s="146"/>
      <c r="P12690" s="146"/>
      <c r="Q12690" s="146"/>
      <c r="R12690" s="34"/>
      <c r="S12690" s="35"/>
      <c r="T12690" s="147"/>
    </row>
    <row r="12691">
      <c r="A12691" s="147"/>
      <c r="B12691" s="64"/>
      <c r="C12691" s="147" t="s">
        <v>217</v>
      </c>
      <c r="E12691" s="161"/>
      <c r="F12691" s="162"/>
      <c r="G12691" s="147"/>
      <c r="H12691" s="146"/>
      <c r="J12691" s="146"/>
      <c r="L12691" s="150"/>
      <c r="N12691" s="163"/>
      <c r="O12691" s="146"/>
      <c r="P12691" s="146"/>
      <c r="Q12691" s="146"/>
      <c r="R12691" s="34"/>
      <c r="S12691" s="35"/>
      <c r="T12691" s="147"/>
    </row>
    <row r="12692">
      <c r="A12692" s="147"/>
      <c r="B12692" s="64"/>
      <c r="C12692" s="147" t="s">
        <v>217</v>
      </c>
      <c r="E12692" s="161"/>
      <c r="F12692" s="162"/>
      <c r="G12692" s="147"/>
      <c r="H12692" s="146"/>
      <c r="J12692" s="146"/>
      <c r="L12692" s="150"/>
      <c r="N12692" s="163"/>
      <c r="O12692" s="146"/>
      <c r="P12692" s="146"/>
      <c r="Q12692" s="146"/>
      <c r="R12692" s="34"/>
      <c r="S12692" s="35"/>
      <c r="T12692" s="147"/>
    </row>
    <row r="12693">
      <c r="A12693" s="147"/>
      <c r="B12693" s="64"/>
      <c r="C12693" s="147" t="s">
        <v>217</v>
      </c>
      <c r="E12693" s="161"/>
      <c r="F12693" s="162"/>
      <c r="G12693" s="147"/>
      <c r="H12693" s="146"/>
      <c r="J12693" s="146"/>
      <c r="L12693" s="150"/>
      <c r="N12693" s="163"/>
      <c r="O12693" s="146"/>
      <c r="P12693" s="146"/>
      <c r="Q12693" s="146"/>
      <c r="R12693" s="34"/>
      <c r="S12693" s="35"/>
      <c r="T12693" s="147"/>
    </row>
    <row r="12694">
      <c r="A12694" s="147"/>
      <c r="B12694" s="64"/>
      <c r="C12694" s="147" t="s">
        <v>217</v>
      </c>
      <c r="E12694" s="161"/>
      <c r="F12694" s="162"/>
      <c r="G12694" s="147"/>
      <c r="H12694" s="146"/>
      <c r="J12694" s="146"/>
      <c r="L12694" s="150"/>
      <c r="N12694" s="163"/>
      <c r="O12694" s="146"/>
      <c r="P12694" s="146"/>
      <c r="Q12694" s="146"/>
      <c r="R12694" s="34"/>
      <c r="S12694" s="35"/>
      <c r="T12694" s="147"/>
    </row>
    <row r="12695">
      <c r="A12695" s="147"/>
      <c r="B12695" s="64"/>
      <c r="C12695" s="147" t="s">
        <v>217</v>
      </c>
      <c r="E12695" s="161"/>
      <c r="F12695" s="162"/>
      <c r="G12695" s="147"/>
      <c r="H12695" s="146"/>
      <c r="J12695" s="146"/>
      <c r="L12695" s="150"/>
      <c r="N12695" s="163"/>
      <c r="O12695" s="146"/>
      <c r="P12695" s="146"/>
      <c r="Q12695" s="146"/>
      <c r="R12695" s="34"/>
      <c r="S12695" s="35"/>
      <c r="T12695" s="147"/>
    </row>
    <row r="12696">
      <c r="A12696" s="147"/>
      <c r="B12696" s="64"/>
      <c r="C12696" s="147" t="s">
        <v>217</v>
      </c>
      <c r="E12696" s="161"/>
      <c r="F12696" s="162"/>
      <c r="G12696" s="147"/>
      <c r="H12696" s="146"/>
      <c r="J12696" s="146"/>
      <c r="L12696" s="150"/>
      <c r="N12696" s="163"/>
      <c r="O12696" s="146"/>
      <c r="P12696" s="146"/>
      <c r="Q12696" s="146"/>
      <c r="R12696" s="34"/>
      <c r="S12696" s="35"/>
      <c r="T12696" s="147"/>
    </row>
    <row r="12697">
      <c r="A12697" s="147"/>
      <c r="B12697" s="64"/>
      <c r="C12697" s="147" t="s">
        <v>217</v>
      </c>
      <c r="E12697" s="161"/>
      <c r="F12697" s="162"/>
      <c r="G12697" s="147"/>
      <c r="H12697" s="146"/>
      <c r="J12697" s="146"/>
      <c r="L12697" s="150"/>
      <c r="N12697" s="163"/>
      <c r="O12697" s="146"/>
      <c r="P12697" s="146"/>
      <c r="Q12697" s="146"/>
      <c r="R12697" s="34"/>
      <c r="S12697" s="35"/>
      <c r="T12697" s="147"/>
    </row>
    <row r="12698">
      <c r="A12698" s="147"/>
      <c r="B12698" s="64"/>
      <c r="C12698" s="147" t="s">
        <v>217</v>
      </c>
      <c r="E12698" s="161"/>
      <c r="F12698" s="162"/>
      <c r="G12698" s="147"/>
      <c r="H12698" s="146"/>
      <c r="J12698" s="146"/>
      <c r="L12698" s="150"/>
      <c r="N12698" s="163"/>
      <c r="O12698" s="146"/>
      <c r="P12698" s="146"/>
      <c r="Q12698" s="146"/>
      <c r="R12698" s="34"/>
      <c r="S12698" s="35"/>
      <c r="T12698" s="147"/>
    </row>
    <row r="12699">
      <c r="A12699" s="147"/>
      <c r="B12699" s="64"/>
      <c r="C12699" s="147" t="s">
        <v>217</v>
      </c>
      <c r="E12699" s="161"/>
      <c r="F12699" s="162"/>
      <c r="G12699" s="147"/>
      <c r="H12699" s="146"/>
      <c r="J12699" s="146"/>
      <c r="L12699" s="150"/>
      <c r="N12699" s="163"/>
      <c r="O12699" s="146"/>
      <c r="P12699" s="146"/>
      <c r="Q12699" s="146"/>
      <c r="R12699" s="34"/>
      <c r="S12699" s="35"/>
      <c r="T12699" s="147"/>
    </row>
    <row r="12700">
      <c r="A12700" s="147"/>
      <c r="B12700" s="64"/>
      <c r="C12700" s="147" t="s">
        <v>217</v>
      </c>
      <c r="E12700" s="161"/>
      <c r="F12700" s="162"/>
      <c r="G12700" s="147"/>
      <c r="H12700" s="146"/>
      <c r="J12700" s="146"/>
      <c r="L12700" s="150"/>
      <c r="N12700" s="163"/>
      <c r="O12700" s="146"/>
      <c r="P12700" s="146"/>
      <c r="Q12700" s="146"/>
      <c r="R12700" s="34"/>
      <c r="S12700" s="35"/>
      <c r="T12700" s="147"/>
    </row>
    <row r="12701">
      <c r="A12701" s="147"/>
      <c r="B12701" s="64"/>
      <c r="C12701" s="147" t="s">
        <v>217</v>
      </c>
      <c r="E12701" s="161"/>
      <c r="F12701" s="162"/>
      <c r="G12701" s="147"/>
      <c r="H12701" s="146"/>
      <c r="J12701" s="146"/>
      <c r="L12701" s="150"/>
      <c r="N12701" s="163"/>
      <c r="O12701" s="146"/>
      <c r="P12701" s="146"/>
      <c r="Q12701" s="146"/>
      <c r="R12701" s="34"/>
      <c r="S12701" s="35"/>
      <c r="T12701" s="147"/>
    </row>
    <row r="12702">
      <c r="A12702" s="147"/>
      <c r="B12702" s="64"/>
      <c r="C12702" s="147" t="s">
        <v>217</v>
      </c>
      <c r="E12702" s="161"/>
      <c r="F12702" s="162"/>
      <c r="G12702" s="147"/>
      <c r="H12702" s="146"/>
      <c r="J12702" s="146"/>
      <c r="L12702" s="150"/>
      <c r="N12702" s="163"/>
      <c r="O12702" s="146"/>
      <c r="P12702" s="146"/>
      <c r="Q12702" s="146"/>
      <c r="R12702" s="34"/>
      <c r="S12702" s="35"/>
      <c r="T12702" s="147"/>
    </row>
    <row r="12703">
      <c r="A12703" s="147"/>
      <c r="B12703" s="64"/>
      <c r="C12703" s="147" t="s">
        <v>217</v>
      </c>
      <c r="E12703" s="161"/>
      <c r="F12703" s="162"/>
      <c r="G12703" s="147"/>
      <c r="H12703" s="146"/>
      <c r="J12703" s="146"/>
      <c r="L12703" s="150"/>
      <c r="N12703" s="163"/>
      <c r="O12703" s="146"/>
      <c r="P12703" s="146"/>
      <c r="Q12703" s="146"/>
      <c r="R12703" s="34"/>
      <c r="S12703" s="35"/>
      <c r="T12703" s="147"/>
    </row>
    <row r="12704">
      <c r="A12704" s="147"/>
      <c r="B12704" s="64"/>
      <c r="C12704" s="147" t="s">
        <v>217</v>
      </c>
      <c r="E12704" s="161"/>
      <c r="F12704" s="162"/>
      <c r="G12704" s="147"/>
      <c r="H12704" s="146"/>
      <c r="J12704" s="146"/>
      <c r="L12704" s="150"/>
      <c r="N12704" s="163"/>
      <c r="O12704" s="146"/>
      <c r="P12704" s="146"/>
      <c r="Q12704" s="146"/>
      <c r="R12704" s="34"/>
      <c r="S12704" s="35"/>
      <c r="T12704" s="147"/>
    </row>
    <row r="12705">
      <c r="A12705" s="147"/>
      <c r="B12705" s="64"/>
      <c r="C12705" s="147" t="s">
        <v>217</v>
      </c>
      <c r="E12705" s="161"/>
      <c r="F12705" s="162"/>
      <c r="G12705" s="147"/>
      <c r="H12705" s="146"/>
      <c r="J12705" s="146"/>
      <c r="L12705" s="150"/>
      <c r="N12705" s="163"/>
      <c r="O12705" s="146"/>
      <c r="P12705" s="146"/>
      <c r="Q12705" s="146"/>
      <c r="R12705" s="34"/>
      <c r="S12705" s="35"/>
      <c r="T12705" s="147"/>
    </row>
    <row r="12706">
      <c r="A12706" s="147"/>
      <c r="B12706" s="64"/>
      <c r="C12706" s="147" t="s">
        <v>217</v>
      </c>
      <c r="E12706" s="161"/>
      <c r="F12706" s="162"/>
      <c r="G12706" s="147"/>
      <c r="H12706" s="146"/>
      <c r="J12706" s="146"/>
      <c r="L12706" s="150"/>
      <c r="N12706" s="163"/>
      <c r="O12706" s="146"/>
      <c r="P12706" s="146"/>
      <c r="Q12706" s="146"/>
      <c r="R12706" s="34"/>
      <c r="S12706" s="35"/>
      <c r="T12706" s="147"/>
    </row>
    <row r="12707">
      <c r="A12707" s="147"/>
      <c r="B12707" s="64"/>
      <c r="C12707" s="147" t="s">
        <v>217</v>
      </c>
      <c r="E12707" s="161"/>
      <c r="F12707" s="162"/>
      <c r="G12707" s="147"/>
      <c r="H12707" s="146"/>
      <c r="J12707" s="146"/>
      <c r="L12707" s="150"/>
      <c r="N12707" s="163"/>
      <c r="O12707" s="146"/>
      <c r="P12707" s="146"/>
      <c r="Q12707" s="146"/>
      <c r="R12707" s="34"/>
      <c r="S12707" s="35"/>
      <c r="T12707" s="147"/>
    </row>
    <row r="12708">
      <c r="A12708" s="147"/>
      <c r="B12708" s="64"/>
      <c r="C12708" s="147" t="s">
        <v>217</v>
      </c>
      <c r="E12708" s="161"/>
      <c r="F12708" s="162"/>
      <c r="G12708" s="147"/>
      <c r="H12708" s="146"/>
      <c r="J12708" s="146"/>
      <c r="L12708" s="150"/>
      <c r="N12708" s="163"/>
      <c r="O12708" s="146"/>
      <c r="P12708" s="146"/>
      <c r="Q12708" s="146"/>
      <c r="R12708" s="34"/>
      <c r="S12708" s="35"/>
      <c r="T12708" s="147"/>
    </row>
    <row r="12709">
      <c r="A12709" s="147"/>
      <c r="B12709" s="64"/>
      <c r="C12709" s="147" t="s">
        <v>217</v>
      </c>
      <c r="E12709" s="161"/>
      <c r="F12709" s="162"/>
      <c r="G12709" s="147"/>
      <c r="H12709" s="146"/>
      <c r="J12709" s="146"/>
      <c r="L12709" s="150"/>
      <c r="N12709" s="163"/>
      <c r="O12709" s="146"/>
      <c r="P12709" s="146"/>
      <c r="Q12709" s="146"/>
      <c r="R12709" s="34"/>
      <c r="S12709" s="35"/>
      <c r="T12709" s="147"/>
    </row>
    <row r="12710">
      <c r="A12710" s="147"/>
      <c r="B12710" s="64"/>
      <c r="C12710" s="147" t="s">
        <v>217</v>
      </c>
      <c r="E12710" s="161"/>
      <c r="F12710" s="162"/>
      <c r="G12710" s="147"/>
      <c r="H12710" s="146"/>
      <c r="J12710" s="146"/>
      <c r="L12710" s="150"/>
      <c r="N12710" s="163"/>
      <c r="O12710" s="146"/>
      <c r="P12710" s="146"/>
      <c r="Q12710" s="146"/>
      <c r="R12710" s="34"/>
      <c r="S12710" s="35"/>
      <c r="T12710" s="147"/>
    </row>
    <row r="12711">
      <c r="A12711" s="147"/>
      <c r="B12711" s="64"/>
      <c r="C12711" s="147" t="s">
        <v>217</v>
      </c>
      <c r="E12711" s="161"/>
      <c r="F12711" s="162"/>
      <c r="G12711" s="147"/>
      <c r="H12711" s="146"/>
      <c r="J12711" s="146"/>
      <c r="L12711" s="150"/>
      <c r="N12711" s="163"/>
      <c r="O12711" s="146"/>
      <c r="P12711" s="146"/>
      <c r="Q12711" s="146"/>
      <c r="R12711" s="34"/>
      <c r="S12711" s="35"/>
      <c r="T12711" s="147"/>
    </row>
    <row r="12712">
      <c r="A12712" s="147"/>
      <c r="B12712" s="64"/>
      <c r="C12712" s="147" t="s">
        <v>217</v>
      </c>
      <c r="E12712" s="161"/>
      <c r="F12712" s="162"/>
      <c r="G12712" s="147"/>
      <c r="H12712" s="146"/>
      <c r="J12712" s="146"/>
      <c r="L12712" s="150"/>
      <c r="N12712" s="163"/>
      <c r="O12712" s="146"/>
      <c r="P12712" s="146"/>
      <c r="Q12712" s="146"/>
      <c r="R12712" s="34"/>
      <c r="S12712" s="35"/>
      <c r="T12712" s="147"/>
    </row>
    <row r="12713">
      <c r="A12713" s="147"/>
      <c r="B12713" s="64"/>
      <c r="C12713" s="147" t="s">
        <v>217</v>
      </c>
      <c r="E12713" s="161"/>
      <c r="F12713" s="162"/>
      <c r="G12713" s="147"/>
      <c r="H12713" s="146"/>
      <c r="J12713" s="146"/>
      <c r="L12713" s="150"/>
      <c r="N12713" s="163"/>
      <c r="O12713" s="146"/>
      <c r="P12713" s="146"/>
      <c r="Q12713" s="146"/>
      <c r="R12713" s="34"/>
      <c r="S12713" s="35"/>
      <c r="T12713" s="147"/>
    </row>
    <row r="12714">
      <c r="A12714" s="147"/>
      <c r="B12714" s="64"/>
      <c r="C12714" s="147" t="s">
        <v>217</v>
      </c>
      <c r="E12714" s="161"/>
      <c r="F12714" s="162"/>
      <c r="G12714" s="147"/>
      <c r="H12714" s="146"/>
      <c r="J12714" s="146"/>
      <c r="L12714" s="150"/>
      <c r="N12714" s="163"/>
      <c r="O12714" s="146"/>
      <c r="P12714" s="146"/>
      <c r="Q12714" s="146"/>
      <c r="R12714" s="34"/>
      <c r="S12714" s="35"/>
      <c r="T12714" s="147"/>
    </row>
    <row r="12715">
      <c r="A12715" s="147"/>
      <c r="B12715" s="64"/>
      <c r="C12715" s="147" t="s">
        <v>217</v>
      </c>
      <c r="E12715" s="161"/>
      <c r="F12715" s="162"/>
      <c r="G12715" s="147"/>
      <c r="H12715" s="146"/>
      <c r="J12715" s="146"/>
      <c r="L12715" s="150"/>
      <c r="N12715" s="163"/>
      <c r="O12715" s="146"/>
      <c r="P12715" s="146"/>
      <c r="Q12715" s="146"/>
      <c r="R12715" s="34"/>
      <c r="S12715" s="35"/>
      <c r="T12715" s="147"/>
    </row>
    <row r="12716">
      <c r="A12716" s="147"/>
      <c r="B12716" s="64"/>
      <c r="C12716" s="147" t="s">
        <v>217</v>
      </c>
      <c r="E12716" s="161"/>
      <c r="F12716" s="162"/>
      <c r="G12716" s="147"/>
      <c r="H12716" s="146"/>
      <c r="J12716" s="146"/>
      <c r="L12716" s="150"/>
      <c r="N12716" s="163"/>
      <c r="O12716" s="146"/>
      <c r="P12716" s="146"/>
      <c r="Q12716" s="146"/>
      <c r="R12716" s="34"/>
      <c r="S12716" s="35"/>
      <c r="T12716" s="147"/>
    </row>
    <row r="12717">
      <c r="A12717" s="147"/>
      <c r="B12717" s="64"/>
      <c r="C12717" s="147" t="s">
        <v>217</v>
      </c>
      <c r="E12717" s="161"/>
      <c r="F12717" s="162"/>
      <c r="G12717" s="147"/>
      <c r="H12717" s="146"/>
      <c r="J12717" s="146"/>
      <c r="L12717" s="150"/>
      <c r="N12717" s="163"/>
      <c r="O12717" s="146"/>
      <c r="P12717" s="146"/>
      <c r="Q12717" s="146"/>
      <c r="R12717" s="34"/>
      <c r="S12717" s="35"/>
      <c r="T12717" s="147"/>
    </row>
    <row r="12718">
      <c r="A12718" s="147"/>
      <c r="B12718" s="64"/>
      <c r="C12718" s="147" t="s">
        <v>217</v>
      </c>
      <c r="E12718" s="161"/>
      <c r="F12718" s="162"/>
      <c r="G12718" s="147"/>
      <c r="H12718" s="146"/>
      <c r="J12718" s="146"/>
      <c r="L12718" s="150"/>
      <c r="N12718" s="163"/>
      <c r="O12718" s="146"/>
      <c r="P12718" s="146"/>
      <c r="Q12718" s="146"/>
      <c r="R12718" s="34"/>
      <c r="S12718" s="35"/>
      <c r="T12718" s="147"/>
    </row>
    <row r="12719">
      <c r="A12719" s="147"/>
      <c r="B12719" s="64"/>
      <c r="C12719" s="147" t="s">
        <v>217</v>
      </c>
      <c r="E12719" s="161"/>
      <c r="F12719" s="162"/>
      <c r="G12719" s="147"/>
      <c r="H12719" s="146"/>
      <c r="J12719" s="146"/>
      <c r="L12719" s="150"/>
      <c r="N12719" s="163"/>
      <c r="O12719" s="146"/>
      <c r="P12719" s="146"/>
      <c r="Q12719" s="146"/>
      <c r="R12719" s="34"/>
      <c r="S12719" s="35"/>
      <c r="T12719" s="147"/>
    </row>
    <row r="12720">
      <c r="A12720" s="147"/>
      <c r="B12720" s="64"/>
      <c r="C12720" s="147" t="s">
        <v>217</v>
      </c>
      <c r="E12720" s="161"/>
      <c r="F12720" s="162"/>
      <c r="G12720" s="147"/>
      <c r="H12720" s="146"/>
      <c r="J12720" s="146"/>
      <c r="L12720" s="150"/>
      <c r="N12720" s="163"/>
      <c r="O12720" s="146"/>
      <c r="P12720" s="146"/>
      <c r="Q12720" s="146"/>
      <c r="R12720" s="34"/>
      <c r="S12720" s="35"/>
      <c r="T12720" s="147"/>
    </row>
    <row r="12721">
      <c r="A12721" s="147"/>
      <c r="B12721" s="64"/>
      <c r="C12721" s="147" t="s">
        <v>217</v>
      </c>
      <c r="E12721" s="161"/>
      <c r="F12721" s="162"/>
      <c r="G12721" s="147"/>
      <c r="H12721" s="146"/>
      <c r="J12721" s="146"/>
      <c r="L12721" s="150"/>
      <c r="N12721" s="163"/>
      <c r="O12721" s="146"/>
      <c r="P12721" s="146"/>
      <c r="Q12721" s="146"/>
      <c r="R12721" s="34"/>
      <c r="S12721" s="35"/>
      <c r="T12721" s="147"/>
    </row>
    <row r="12722">
      <c r="A12722" s="147"/>
      <c r="B12722" s="64"/>
      <c r="C12722" s="147" t="s">
        <v>217</v>
      </c>
      <c r="E12722" s="161"/>
      <c r="F12722" s="162"/>
      <c r="G12722" s="147"/>
      <c r="H12722" s="146"/>
      <c r="J12722" s="146"/>
      <c r="L12722" s="150"/>
      <c r="N12722" s="163"/>
      <c r="O12722" s="146"/>
      <c r="P12722" s="146"/>
      <c r="Q12722" s="146"/>
      <c r="R12722" s="34"/>
      <c r="S12722" s="35"/>
      <c r="T12722" s="147"/>
    </row>
    <row r="12723">
      <c r="A12723" s="147"/>
      <c r="B12723" s="64"/>
      <c r="C12723" s="147" t="s">
        <v>217</v>
      </c>
      <c r="E12723" s="161"/>
      <c r="F12723" s="162"/>
      <c r="G12723" s="147"/>
      <c r="H12723" s="146"/>
      <c r="J12723" s="146"/>
      <c r="L12723" s="150"/>
      <c r="N12723" s="163"/>
      <c r="O12723" s="146"/>
      <c r="P12723" s="146"/>
      <c r="Q12723" s="146"/>
      <c r="R12723" s="34"/>
      <c r="S12723" s="35"/>
      <c r="T12723" s="147"/>
    </row>
    <row r="12724">
      <c r="A12724" s="147"/>
      <c r="B12724" s="64"/>
      <c r="C12724" s="147" t="s">
        <v>217</v>
      </c>
      <c r="E12724" s="161"/>
      <c r="F12724" s="162"/>
      <c r="G12724" s="147"/>
      <c r="H12724" s="146"/>
      <c r="J12724" s="146"/>
      <c r="L12724" s="150"/>
      <c r="N12724" s="163"/>
      <c r="O12724" s="146"/>
      <c r="P12724" s="146"/>
      <c r="Q12724" s="146"/>
      <c r="R12724" s="34"/>
      <c r="S12724" s="35"/>
      <c r="T12724" s="147"/>
    </row>
    <row r="12725">
      <c r="A12725" s="147"/>
      <c r="B12725" s="64"/>
      <c r="C12725" s="147" t="s">
        <v>217</v>
      </c>
      <c r="E12725" s="161"/>
      <c r="F12725" s="162"/>
      <c r="G12725" s="147"/>
      <c r="H12725" s="146"/>
      <c r="J12725" s="146"/>
      <c r="L12725" s="150"/>
      <c r="N12725" s="163"/>
      <c r="O12725" s="146"/>
      <c r="P12725" s="146"/>
      <c r="Q12725" s="146"/>
      <c r="R12725" s="34"/>
      <c r="S12725" s="35"/>
      <c r="T12725" s="147"/>
    </row>
    <row r="12726">
      <c r="A12726" s="147"/>
      <c r="B12726" s="64"/>
      <c r="C12726" s="147" t="s">
        <v>217</v>
      </c>
      <c r="E12726" s="161"/>
      <c r="F12726" s="162"/>
      <c r="G12726" s="147"/>
      <c r="H12726" s="146"/>
      <c r="J12726" s="146"/>
      <c r="L12726" s="150"/>
      <c r="N12726" s="163"/>
      <c r="O12726" s="146"/>
      <c r="P12726" s="146"/>
      <c r="Q12726" s="146"/>
      <c r="R12726" s="34"/>
      <c r="S12726" s="35"/>
      <c r="T12726" s="147"/>
    </row>
    <row r="12727">
      <c r="A12727" s="147"/>
      <c r="B12727" s="64"/>
      <c r="C12727" s="147" t="s">
        <v>217</v>
      </c>
      <c r="E12727" s="161"/>
      <c r="F12727" s="162"/>
      <c r="G12727" s="147"/>
      <c r="H12727" s="146"/>
      <c r="J12727" s="146"/>
      <c r="L12727" s="150"/>
      <c r="N12727" s="163"/>
      <c r="O12727" s="146"/>
      <c r="P12727" s="146"/>
      <c r="Q12727" s="146"/>
      <c r="R12727" s="34"/>
      <c r="S12727" s="35"/>
      <c r="T12727" s="147"/>
    </row>
    <row r="12728">
      <c r="A12728" s="147"/>
      <c r="B12728" s="64"/>
      <c r="C12728" s="147" t="s">
        <v>217</v>
      </c>
      <c r="E12728" s="161"/>
      <c r="F12728" s="162"/>
      <c r="G12728" s="147"/>
      <c r="H12728" s="146"/>
      <c r="J12728" s="146"/>
      <c r="L12728" s="150"/>
      <c r="N12728" s="163"/>
      <c r="O12728" s="146"/>
      <c r="P12728" s="146"/>
      <c r="Q12728" s="146"/>
      <c r="R12728" s="34"/>
      <c r="S12728" s="35"/>
      <c r="T12728" s="147"/>
    </row>
    <row r="12729">
      <c r="A12729" s="147"/>
      <c r="B12729" s="64"/>
      <c r="C12729" s="147" t="s">
        <v>217</v>
      </c>
      <c r="E12729" s="161"/>
      <c r="F12729" s="162"/>
      <c r="G12729" s="147"/>
      <c r="H12729" s="146"/>
      <c r="J12729" s="146"/>
      <c r="L12729" s="150"/>
      <c r="N12729" s="163"/>
      <c r="O12729" s="146"/>
      <c r="P12729" s="146"/>
      <c r="Q12729" s="146"/>
      <c r="R12729" s="34"/>
      <c r="S12729" s="35"/>
      <c r="T12729" s="147"/>
    </row>
    <row r="12730">
      <c r="A12730" s="147"/>
      <c r="B12730" s="64"/>
      <c r="C12730" s="147" t="s">
        <v>217</v>
      </c>
      <c r="E12730" s="161"/>
      <c r="F12730" s="162"/>
      <c r="G12730" s="147"/>
      <c r="H12730" s="146"/>
      <c r="J12730" s="146"/>
      <c r="L12730" s="150"/>
      <c r="N12730" s="163"/>
      <c r="O12730" s="146"/>
      <c r="P12730" s="146"/>
      <c r="Q12730" s="146"/>
      <c r="R12730" s="34"/>
      <c r="S12730" s="35"/>
      <c r="T12730" s="147"/>
    </row>
    <row r="12731">
      <c r="A12731" s="147"/>
      <c r="B12731" s="64"/>
      <c r="C12731" s="147" t="s">
        <v>217</v>
      </c>
      <c r="E12731" s="161"/>
      <c r="F12731" s="162"/>
      <c r="G12731" s="147"/>
      <c r="H12731" s="146"/>
      <c r="J12731" s="146"/>
      <c r="L12731" s="150"/>
      <c r="N12731" s="163"/>
      <c r="O12731" s="146"/>
      <c r="P12731" s="146"/>
      <c r="Q12731" s="146"/>
      <c r="R12731" s="34"/>
      <c r="S12731" s="35"/>
      <c r="T12731" s="147"/>
    </row>
    <row r="12732">
      <c r="A12732" s="147"/>
      <c r="B12732" s="64"/>
      <c r="C12732" s="147" t="s">
        <v>217</v>
      </c>
      <c r="E12732" s="161"/>
      <c r="F12732" s="162"/>
      <c r="G12732" s="147"/>
      <c r="H12732" s="146"/>
      <c r="J12732" s="146"/>
      <c r="L12732" s="150"/>
      <c r="N12732" s="163"/>
      <c r="O12732" s="146"/>
      <c r="P12732" s="146"/>
      <c r="Q12732" s="146"/>
      <c r="R12732" s="34"/>
      <c r="S12732" s="35"/>
      <c r="T12732" s="147"/>
    </row>
    <row r="12733">
      <c r="A12733" s="147"/>
      <c r="B12733" s="64"/>
      <c r="C12733" s="147" t="s">
        <v>217</v>
      </c>
      <c r="E12733" s="161"/>
      <c r="F12733" s="162"/>
      <c r="G12733" s="147"/>
      <c r="H12733" s="146"/>
      <c r="J12733" s="146"/>
      <c r="L12733" s="150"/>
      <c r="N12733" s="163"/>
      <c r="O12733" s="146"/>
      <c r="P12733" s="146"/>
      <c r="Q12733" s="146"/>
      <c r="R12733" s="34"/>
      <c r="S12733" s="35"/>
      <c r="T12733" s="147"/>
    </row>
    <row r="12734">
      <c r="A12734" s="147"/>
      <c r="B12734" s="64"/>
      <c r="C12734" s="147" t="s">
        <v>217</v>
      </c>
      <c r="E12734" s="161"/>
      <c r="F12734" s="162"/>
      <c r="G12734" s="147"/>
      <c r="H12734" s="146"/>
      <c r="J12734" s="146"/>
      <c r="L12734" s="150"/>
      <c r="N12734" s="163"/>
      <c r="O12734" s="146"/>
      <c r="P12734" s="146"/>
      <c r="Q12734" s="146"/>
      <c r="R12734" s="34"/>
      <c r="S12734" s="35"/>
      <c r="T12734" s="147"/>
    </row>
    <row r="12735">
      <c r="A12735" s="147"/>
      <c r="B12735" s="64"/>
      <c r="C12735" s="147" t="s">
        <v>217</v>
      </c>
      <c r="E12735" s="161"/>
      <c r="F12735" s="162"/>
      <c r="G12735" s="147"/>
      <c r="H12735" s="146"/>
      <c r="J12735" s="146"/>
      <c r="L12735" s="150"/>
      <c r="N12735" s="163"/>
      <c r="O12735" s="146"/>
      <c r="P12735" s="146"/>
      <c r="Q12735" s="146"/>
      <c r="R12735" s="34"/>
      <c r="S12735" s="35"/>
      <c r="T12735" s="147"/>
    </row>
    <row r="12736">
      <c r="A12736" s="147"/>
      <c r="B12736" s="64"/>
      <c r="C12736" s="147" t="s">
        <v>217</v>
      </c>
      <c r="E12736" s="161"/>
      <c r="F12736" s="162"/>
      <c r="G12736" s="147"/>
      <c r="H12736" s="146"/>
      <c r="J12736" s="146"/>
      <c r="L12736" s="150"/>
      <c r="N12736" s="163"/>
      <c r="O12736" s="146"/>
      <c r="P12736" s="146"/>
      <c r="Q12736" s="146"/>
      <c r="R12736" s="34"/>
      <c r="S12736" s="35"/>
      <c r="T12736" s="147"/>
    </row>
    <row r="12737">
      <c r="A12737" s="147"/>
      <c r="B12737" s="64"/>
      <c r="C12737" s="147" t="s">
        <v>217</v>
      </c>
      <c r="E12737" s="161"/>
      <c r="F12737" s="162"/>
      <c r="G12737" s="147"/>
      <c r="H12737" s="146"/>
      <c r="J12737" s="146"/>
      <c r="L12737" s="150"/>
      <c r="N12737" s="163"/>
      <c r="O12737" s="146"/>
      <c r="P12737" s="146"/>
      <c r="Q12737" s="146"/>
      <c r="R12737" s="34"/>
      <c r="S12737" s="35"/>
      <c r="T12737" s="147"/>
    </row>
    <row r="12738">
      <c r="A12738" s="147"/>
      <c r="B12738" s="64"/>
      <c r="C12738" s="147" t="s">
        <v>217</v>
      </c>
      <c r="E12738" s="161"/>
      <c r="F12738" s="162"/>
      <c r="G12738" s="147"/>
      <c r="H12738" s="146"/>
      <c r="J12738" s="146"/>
      <c r="L12738" s="150"/>
      <c r="N12738" s="163"/>
      <c r="O12738" s="146"/>
      <c r="P12738" s="146"/>
      <c r="Q12738" s="146"/>
      <c r="R12738" s="34"/>
      <c r="S12738" s="35"/>
      <c r="T12738" s="147"/>
    </row>
    <row r="12739">
      <c r="A12739" s="147"/>
      <c r="B12739" s="64"/>
      <c r="C12739" s="147" t="s">
        <v>217</v>
      </c>
      <c r="E12739" s="161"/>
      <c r="F12739" s="162"/>
      <c r="G12739" s="147"/>
      <c r="H12739" s="146"/>
      <c r="J12739" s="146"/>
      <c r="L12739" s="150"/>
      <c r="N12739" s="163"/>
      <c r="O12739" s="146"/>
      <c r="P12739" s="146"/>
      <c r="Q12739" s="146"/>
      <c r="R12739" s="34"/>
      <c r="S12739" s="35"/>
      <c r="T12739" s="147"/>
    </row>
    <row r="12740">
      <c r="A12740" s="147"/>
      <c r="B12740" s="64"/>
      <c r="C12740" s="147" t="s">
        <v>217</v>
      </c>
      <c r="E12740" s="161"/>
      <c r="F12740" s="162"/>
      <c r="G12740" s="147"/>
      <c r="H12740" s="146"/>
      <c r="J12740" s="146"/>
      <c r="L12740" s="150"/>
      <c r="N12740" s="163"/>
      <c r="O12740" s="146"/>
      <c r="P12740" s="146"/>
      <c r="Q12740" s="146"/>
      <c r="R12740" s="34"/>
      <c r="S12740" s="35"/>
      <c r="T12740" s="147"/>
    </row>
    <row r="12741">
      <c r="A12741" s="147"/>
      <c r="B12741" s="64"/>
      <c r="C12741" s="147" t="s">
        <v>217</v>
      </c>
      <c r="E12741" s="161"/>
      <c r="F12741" s="162"/>
      <c r="G12741" s="147"/>
      <c r="H12741" s="146"/>
      <c r="J12741" s="146"/>
      <c r="L12741" s="150"/>
      <c r="N12741" s="163"/>
      <c r="O12741" s="146"/>
      <c r="P12741" s="146"/>
      <c r="Q12741" s="146"/>
      <c r="R12741" s="34"/>
      <c r="S12741" s="35"/>
      <c r="T12741" s="147"/>
    </row>
    <row r="12742">
      <c r="A12742" s="147"/>
      <c r="B12742" s="64"/>
      <c r="C12742" s="147" t="s">
        <v>217</v>
      </c>
      <c r="E12742" s="161"/>
      <c r="F12742" s="162"/>
      <c r="G12742" s="147"/>
      <c r="H12742" s="146"/>
      <c r="J12742" s="146"/>
      <c r="L12742" s="150"/>
      <c r="N12742" s="163"/>
      <c r="O12742" s="146"/>
      <c r="P12742" s="146"/>
      <c r="Q12742" s="146"/>
      <c r="R12742" s="34"/>
      <c r="S12742" s="35"/>
      <c r="T12742" s="147"/>
    </row>
    <row r="12743">
      <c r="A12743" s="147"/>
      <c r="B12743" s="64"/>
      <c r="C12743" s="147" t="s">
        <v>217</v>
      </c>
      <c r="E12743" s="161"/>
      <c r="F12743" s="162"/>
      <c r="G12743" s="147"/>
      <c r="H12743" s="146"/>
      <c r="J12743" s="146"/>
      <c r="L12743" s="150"/>
      <c r="N12743" s="163"/>
      <c r="O12743" s="146"/>
      <c r="P12743" s="146"/>
      <c r="Q12743" s="146"/>
      <c r="R12743" s="34"/>
      <c r="S12743" s="35"/>
      <c r="T12743" s="147"/>
    </row>
    <row r="12744">
      <c r="A12744" s="147"/>
      <c r="B12744" s="64"/>
      <c r="C12744" s="147" t="s">
        <v>217</v>
      </c>
      <c r="E12744" s="161"/>
      <c r="F12744" s="162"/>
      <c r="G12744" s="147"/>
      <c r="H12744" s="146"/>
      <c r="J12744" s="146"/>
      <c r="L12744" s="150"/>
      <c r="N12744" s="163"/>
      <c r="O12744" s="146"/>
      <c r="P12744" s="146"/>
      <c r="Q12744" s="146"/>
      <c r="R12744" s="34"/>
      <c r="S12744" s="35"/>
      <c r="T12744" s="147"/>
    </row>
    <row r="12745">
      <c r="A12745" s="147"/>
      <c r="B12745" s="64"/>
      <c r="C12745" s="147" t="s">
        <v>217</v>
      </c>
      <c r="E12745" s="161"/>
      <c r="F12745" s="162"/>
      <c r="G12745" s="147"/>
      <c r="H12745" s="146"/>
      <c r="J12745" s="146"/>
      <c r="L12745" s="150"/>
      <c r="N12745" s="163"/>
      <c r="O12745" s="146"/>
      <c r="P12745" s="146"/>
      <c r="Q12745" s="146"/>
      <c r="R12745" s="34"/>
      <c r="S12745" s="35"/>
      <c r="T12745" s="147"/>
    </row>
    <row r="12746">
      <c r="A12746" s="147"/>
      <c r="B12746" s="64"/>
      <c r="C12746" s="147" t="s">
        <v>217</v>
      </c>
      <c r="E12746" s="161"/>
      <c r="F12746" s="162"/>
      <c r="G12746" s="147"/>
      <c r="H12746" s="146"/>
      <c r="J12746" s="146"/>
      <c r="L12746" s="150"/>
      <c r="N12746" s="163"/>
      <c r="O12746" s="146"/>
      <c r="P12746" s="146"/>
      <c r="Q12746" s="146"/>
      <c r="R12746" s="34"/>
      <c r="S12746" s="35"/>
      <c r="T12746" s="147"/>
    </row>
    <row r="12747">
      <c r="A12747" s="147"/>
      <c r="B12747" s="64"/>
      <c r="C12747" s="147" t="s">
        <v>217</v>
      </c>
      <c r="E12747" s="161"/>
      <c r="F12747" s="162"/>
      <c r="G12747" s="147"/>
      <c r="H12747" s="146"/>
      <c r="J12747" s="146"/>
      <c r="L12747" s="150"/>
      <c r="N12747" s="163"/>
      <c r="O12747" s="146"/>
      <c r="P12747" s="146"/>
      <c r="Q12747" s="146"/>
      <c r="R12747" s="34"/>
      <c r="S12747" s="35"/>
      <c r="T12747" s="147"/>
    </row>
    <row r="12748">
      <c r="A12748" s="147"/>
      <c r="B12748" s="64"/>
      <c r="C12748" s="147" t="s">
        <v>217</v>
      </c>
      <c r="E12748" s="161"/>
      <c r="F12748" s="162"/>
      <c r="G12748" s="147"/>
      <c r="H12748" s="146"/>
      <c r="J12748" s="146"/>
      <c r="L12748" s="150"/>
      <c r="N12748" s="163"/>
      <c r="O12748" s="146"/>
      <c r="P12748" s="146"/>
      <c r="Q12748" s="146"/>
      <c r="R12748" s="34"/>
      <c r="S12748" s="35"/>
      <c r="T12748" s="147"/>
    </row>
    <row r="12749">
      <c r="A12749" s="147"/>
      <c r="B12749" s="64"/>
      <c r="C12749" s="147" t="s">
        <v>217</v>
      </c>
      <c r="E12749" s="161"/>
      <c r="F12749" s="162"/>
      <c r="G12749" s="147"/>
      <c r="H12749" s="146"/>
      <c r="J12749" s="146"/>
      <c r="L12749" s="150"/>
      <c r="N12749" s="163"/>
      <c r="O12749" s="146"/>
      <c r="P12749" s="146"/>
      <c r="Q12749" s="146"/>
      <c r="R12749" s="34"/>
      <c r="S12749" s="35"/>
      <c r="T12749" s="147"/>
    </row>
    <row r="12750">
      <c r="A12750" s="147"/>
      <c r="B12750" s="64"/>
      <c r="C12750" s="147" t="s">
        <v>217</v>
      </c>
      <c r="E12750" s="161"/>
      <c r="F12750" s="162"/>
      <c r="G12750" s="147"/>
      <c r="H12750" s="146"/>
      <c r="J12750" s="146"/>
      <c r="L12750" s="150"/>
      <c r="N12750" s="163"/>
      <c r="O12750" s="146"/>
      <c r="P12750" s="146"/>
      <c r="Q12750" s="146"/>
      <c r="R12750" s="34"/>
      <c r="S12750" s="35"/>
      <c r="T12750" s="147"/>
    </row>
    <row r="12751">
      <c r="A12751" s="147"/>
      <c r="B12751" s="64"/>
      <c r="C12751" s="147" t="s">
        <v>217</v>
      </c>
      <c r="E12751" s="161"/>
      <c r="F12751" s="162"/>
      <c r="G12751" s="147"/>
      <c r="H12751" s="146"/>
      <c r="J12751" s="146"/>
      <c r="L12751" s="150"/>
      <c r="N12751" s="163"/>
      <c r="O12751" s="146"/>
      <c r="P12751" s="146"/>
      <c r="Q12751" s="146"/>
      <c r="R12751" s="34"/>
      <c r="S12751" s="35"/>
      <c r="T12751" s="147"/>
    </row>
    <row r="12752">
      <c r="A12752" s="147"/>
      <c r="B12752" s="64"/>
      <c r="C12752" s="147" t="s">
        <v>217</v>
      </c>
      <c r="E12752" s="161"/>
      <c r="F12752" s="162"/>
      <c r="G12752" s="147"/>
      <c r="H12752" s="146"/>
      <c r="J12752" s="146"/>
      <c r="L12752" s="150"/>
      <c r="N12752" s="163"/>
      <c r="O12752" s="146"/>
      <c r="P12752" s="146"/>
      <c r="Q12752" s="146"/>
      <c r="R12752" s="34"/>
      <c r="S12752" s="35"/>
      <c r="T12752" s="147"/>
    </row>
    <row r="12753">
      <c r="A12753" s="147"/>
      <c r="B12753" s="64"/>
      <c r="C12753" s="147" t="s">
        <v>217</v>
      </c>
      <c r="E12753" s="161"/>
      <c r="F12753" s="162"/>
      <c r="G12753" s="147"/>
      <c r="H12753" s="146"/>
      <c r="J12753" s="146"/>
      <c r="L12753" s="150"/>
      <c r="N12753" s="163"/>
      <c r="O12753" s="146"/>
      <c r="P12753" s="146"/>
      <c r="Q12753" s="146"/>
      <c r="R12753" s="34"/>
      <c r="S12753" s="35"/>
      <c r="T12753" s="147"/>
    </row>
    <row r="12754">
      <c r="A12754" s="147"/>
      <c r="B12754" s="64"/>
      <c r="C12754" s="147" t="s">
        <v>217</v>
      </c>
      <c r="E12754" s="161"/>
      <c r="F12754" s="162"/>
      <c r="G12754" s="147"/>
      <c r="H12754" s="146"/>
      <c r="J12754" s="146"/>
      <c r="L12754" s="150"/>
      <c r="N12754" s="163"/>
      <c r="O12754" s="146"/>
      <c r="P12754" s="146"/>
      <c r="Q12754" s="146"/>
      <c r="R12754" s="34"/>
      <c r="S12754" s="35"/>
      <c r="T12754" s="147"/>
    </row>
    <row r="12755">
      <c r="A12755" s="147"/>
      <c r="B12755" s="64"/>
      <c r="C12755" s="147" t="s">
        <v>217</v>
      </c>
      <c r="E12755" s="161"/>
      <c r="F12755" s="162"/>
      <c r="G12755" s="147"/>
      <c r="H12755" s="146"/>
      <c r="J12755" s="146"/>
      <c r="L12755" s="150"/>
      <c r="N12755" s="163"/>
      <c r="O12755" s="146"/>
      <c r="P12755" s="146"/>
      <c r="Q12755" s="146"/>
      <c r="R12755" s="34"/>
      <c r="S12755" s="35"/>
      <c r="T12755" s="147"/>
    </row>
    <row r="12756">
      <c r="A12756" s="147"/>
      <c r="B12756" s="64"/>
      <c r="C12756" s="147" t="s">
        <v>217</v>
      </c>
      <c r="E12756" s="161"/>
      <c r="F12756" s="162"/>
      <c r="G12756" s="147"/>
      <c r="H12756" s="146"/>
      <c r="J12756" s="146"/>
      <c r="L12756" s="150"/>
      <c r="N12756" s="163"/>
      <c r="O12756" s="146"/>
      <c r="P12756" s="146"/>
      <c r="Q12756" s="146"/>
      <c r="R12756" s="34"/>
      <c r="S12756" s="35"/>
      <c r="T12756" s="147"/>
    </row>
    <row r="12757">
      <c r="A12757" s="147"/>
      <c r="B12757" s="64"/>
      <c r="C12757" s="147" t="s">
        <v>217</v>
      </c>
      <c r="E12757" s="161"/>
      <c r="F12757" s="162"/>
      <c r="G12757" s="147"/>
      <c r="H12757" s="146"/>
      <c r="J12757" s="146"/>
      <c r="L12757" s="150"/>
      <c r="N12757" s="163"/>
      <c r="O12757" s="146"/>
      <c r="P12757" s="146"/>
      <c r="Q12757" s="146"/>
      <c r="R12757" s="34"/>
      <c r="S12757" s="35"/>
      <c r="T12757" s="147"/>
    </row>
    <row r="12758">
      <c r="A12758" s="147"/>
      <c r="B12758" s="64"/>
      <c r="C12758" s="147" t="s">
        <v>217</v>
      </c>
      <c r="E12758" s="161"/>
      <c r="F12758" s="162"/>
      <c r="G12758" s="147"/>
      <c r="H12758" s="146"/>
      <c r="J12758" s="146"/>
      <c r="L12758" s="150"/>
      <c r="N12758" s="163"/>
      <c r="O12758" s="146"/>
      <c r="P12758" s="146"/>
      <c r="Q12758" s="146"/>
      <c r="R12758" s="34"/>
      <c r="S12758" s="35"/>
      <c r="T12758" s="147"/>
    </row>
    <row r="12759">
      <c r="A12759" s="147"/>
      <c r="B12759" s="64"/>
      <c r="C12759" s="147" t="s">
        <v>217</v>
      </c>
      <c r="E12759" s="161"/>
      <c r="F12759" s="162"/>
      <c r="G12759" s="147"/>
      <c r="H12759" s="146"/>
      <c r="J12759" s="146"/>
      <c r="L12759" s="150"/>
      <c r="N12759" s="163"/>
      <c r="O12759" s="146"/>
      <c r="P12759" s="146"/>
      <c r="Q12759" s="146"/>
      <c r="R12759" s="34"/>
      <c r="S12759" s="35"/>
      <c r="T12759" s="147"/>
    </row>
    <row r="12760">
      <c r="A12760" s="147"/>
      <c r="B12760" s="64"/>
      <c r="C12760" s="147" t="s">
        <v>217</v>
      </c>
      <c r="E12760" s="161"/>
      <c r="F12760" s="162"/>
      <c r="G12760" s="147"/>
      <c r="H12760" s="146"/>
      <c r="J12760" s="146"/>
      <c r="L12760" s="150"/>
      <c r="N12760" s="163"/>
      <c r="O12760" s="146"/>
      <c r="P12760" s="146"/>
      <c r="Q12760" s="146"/>
      <c r="R12760" s="34"/>
      <c r="S12760" s="35"/>
      <c r="T12760" s="147"/>
    </row>
    <row r="12761">
      <c r="A12761" s="147"/>
      <c r="B12761" s="64"/>
      <c r="C12761" s="147" t="s">
        <v>217</v>
      </c>
      <c r="E12761" s="161"/>
      <c r="F12761" s="162"/>
      <c r="G12761" s="147"/>
      <c r="H12761" s="146"/>
      <c r="J12761" s="146"/>
      <c r="L12761" s="150"/>
      <c r="N12761" s="163"/>
      <c r="O12761" s="146"/>
      <c r="P12761" s="146"/>
      <c r="Q12761" s="146"/>
      <c r="R12761" s="34"/>
      <c r="S12761" s="35"/>
      <c r="T12761" s="147"/>
    </row>
    <row r="12762">
      <c r="A12762" s="147"/>
      <c r="B12762" s="64"/>
      <c r="C12762" s="147" t="s">
        <v>217</v>
      </c>
      <c r="E12762" s="161"/>
      <c r="F12762" s="162"/>
      <c r="G12762" s="147"/>
      <c r="H12762" s="146"/>
      <c r="J12762" s="146"/>
      <c r="L12762" s="150"/>
      <c r="N12762" s="163"/>
      <c r="O12762" s="146"/>
      <c r="P12762" s="146"/>
      <c r="Q12762" s="146"/>
      <c r="R12762" s="34"/>
      <c r="S12762" s="35"/>
      <c r="T12762" s="147"/>
    </row>
    <row r="12763">
      <c r="A12763" s="147"/>
      <c r="B12763" s="64"/>
      <c r="C12763" s="147" t="s">
        <v>217</v>
      </c>
      <c r="E12763" s="161"/>
      <c r="F12763" s="162"/>
      <c r="G12763" s="147"/>
      <c r="H12763" s="146"/>
      <c r="J12763" s="146"/>
      <c r="L12763" s="150"/>
      <c r="N12763" s="163"/>
      <c r="O12763" s="146"/>
      <c r="P12763" s="146"/>
      <c r="Q12763" s="146"/>
      <c r="R12763" s="34"/>
      <c r="S12763" s="35"/>
      <c r="T12763" s="147"/>
    </row>
    <row r="12764">
      <c r="A12764" s="147"/>
      <c r="B12764" s="64"/>
      <c r="C12764" s="147" t="s">
        <v>217</v>
      </c>
      <c r="E12764" s="161"/>
      <c r="F12764" s="162"/>
      <c r="G12764" s="147"/>
      <c r="H12764" s="146"/>
      <c r="J12764" s="146"/>
      <c r="L12764" s="150"/>
      <c r="N12764" s="163"/>
      <c r="O12764" s="146"/>
      <c r="P12764" s="146"/>
      <c r="Q12764" s="146"/>
      <c r="R12764" s="34"/>
      <c r="S12764" s="35"/>
      <c r="T12764" s="147"/>
    </row>
    <row r="12765">
      <c r="A12765" s="147"/>
      <c r="B12765" s="64"/>
      <c r="C12765" s="147" t="s">
        <v>217</v>
      </c>
      <c r="E12765" s="161"/>
      <c r="F12765" s="162"/>
      <c r="G12765" s="147"/>
      <c r="H12765" s="146"/>
      <c r="J12765" s="146"/>
      <c r="L12765" s="150"/>
      <c r="N12765" s="163"/>
      <c r="O12765" s="146"/>
      <c r="P12765" s="146"/>
      <c r="Q12765" s="146"/>
      <c r="R12765" s="34"/>
      <c r="S12765" s="35"/>
      <c r="T12765" s="147"/>
    </row>
    <row r="12766">
      <c r="A12766" s="147"/>
      <c r="B12766" s="64"/>
      <c r="C12766" s="147" t="s">
        <v>217</v>
      </c>
      <c r="E12766" s="161"/>
      <c r="F12766" s="162"/>
      <c r="G12766" s="147"/>
      <c r="H12766" s="146"/>
      <c r="J12766" s="146"/>
      <c r="L12766" s="150"/>
      <c r="N12766" s="163"/>
      <c r="O12766" s="146"/>
      <c r="P12766" s="146"/>
      <c r="Q12766" s="146"/>
      <c r="R12766" s="34"/>
      <c r="S12766" s="35"/>
      <c r="T12766" s="147"/>
    </row>
    <row r="12767">
      <c r="A12767" s="147"/>
      <c r="B12767" s="64"/>
      <c r="C12767" s="147" t="s">
        <v>217</v>
      </c>
      <c r="E12767" s="161"/>
      <c r="F12767" s="162"/>
      <c r="G12767" s="147"/>
      <c r="H12767" s="146"/>
      <c r="J12767" s="146"/>
      <c r="L12767" s="150"/>
      <c r="N12767" s="163"/>
      <c r="O12767" s="146"/>
      <c r="P12767" s="146"/>
      <c r="Q12767" s="146"/>
      <c r="R12767" s="34"/>
      <c r="S12767" s="35"/>
      <c r="T12767" s="147"/>
    </row>
    <row r="12768">
      <c r="A12768" s="147"/>
      <c r="B12768" s="64"/>
      <c r="C12768" s="147" t="s">
        <v>217</v>
      </c>
      <c r="E12768" s="161"/>
      <c r="F12768" s="162"/>
      <c r="G12768" s="147"/>
      <c r="H12768" s="146"/>
      <c r="J12768" s="146"/>
      <c r="L12768" s="150"/>
      <c r="N12768" s="163"/>
      <c r="O12768" s="146"/>
      <c r="P12768" s="146"/>
      <c r="Q12768" s="146"/>
      <c r="R12768" s="34"/>
      <c r="S12768" s="35"/>
      <c r="T12768" s="147"/>
    </row>
    <row r="12769">
      <c r="A12769" s="147"/>
      <c r="B12769" s="64"/>
      <c r="C12769" s="147" t="s">
        <v>217</v>
      </c>
      <c r="E12769" s="161"/>
      <c r="F12769" s="162"/>
      <c r="G12769" s="147"/>
      <c r="H12769" s="146"/>
      <c r="J12769" s="146"/>
      <c r="L12769" s="150"/>
      <c r="N12769" s="163"/>
      <c r="O12769" s="146"/>
      <c r="P12769" s="146"/>
      <c r="Q12769" s="146"/>
      <c r="R12769" s="34"/>
      <c r="S12769" s="35"/>
      <c r="T12769" s="147"/>
    </row>
    <row r="12770">
      <c r="A12770" s="147"/>
      <c r="B12770" s="64"/>
      <c r="C12770" s="147" t="s">
        <v>217</v>
      </c>
      <c r="E12770" s="161"/>
      <c r="F12770" s="162"/>
      <c r="G12770" s="147"/>
      <c r="H12770" s="146"/>
      <c r="J12770" s="146"/>
      <c r="L12770" s="150"/>
      <c r="N12770" s="163"/>
      <c r="O12770" s="146"/>
      <c r="P12770" s="146"/>
      <c r="Q12770" s="146"/>
      <c r="R12770" s="34"/>
      <c r="S12770" s="35"/>
      <c r="T12770" s="147"/>
    </row>
    <row r="12771">
      <c r="A12771" s="147"/>
      <c r="B12771" s="64"/>
      <c r="C12771" s="147" t="s">
        <v>217</v>
      </c>
      <c r="E12771" s="161"/>
      <c r="F12771" s="162"/>
      <c r="G12771" s="147"/>
      <c r="H12771" s="146"/>
      <c r="J12771" s="146"/>
      <c r="L12771" s="150"/>
      <c r="N12771" s="163"/>
      <c r="O12771" s="146"/>
      <c r="P12771" s="146"/>
      <c r="Q12771" s="146"/>
      <c r="R12771" s="34"/>
      <c r="S12771" s="35"/>
      <c r="T12771" s="147"/>
    </row>
    <row r="12772">
      <c r="A12772" s="147"/>
      <c r="B12772" s="64"/>
      <c r="C12772" s="147" t="s">
        <v>217</v>
      </c>
      <c r="E12772" s="161"/>
      <c r="F12772" s="162"/>
      <c r="G12772" s="147"/>
      <c r="H12772" s="146"/>
      <c r="J12772" s="146"/>
      <c r="L12772" s="150"/>
      <c r="N12772" s="163"/>
      <c r="O12772" s="146"/>
      <c r="P12772" s="146"/>
      <c r="Q12772" s="146"/>
      <c r="R12772" s="34"/>
      <c r="S12772" s="35"/>
      <c r="T12772" s="147"/>
    </row>
    <row r="12773">
      <c r="A12773" s="147"/>
      <c r="B12773" s="64"/>
      <c r="C12773" s="147" t="s">
        <v>217</v>
      </c>
      <c r="E12773" s="161"/>
      <c r="F12773" s="162"/>
      <c r="G12773" s="147"/>
      <c r="H12773" s="146"/>
      <c r="J12773" s="146"/>
      <c r="L12773" s="150"/>
      <c r="N12773" s="163"/>
      <c r="O12773" s="146"/>
      <c r="P12773" s="146"/>
      <c r="Q12773" s="146"/>
      <c r="R12773" s="34"/>
      <c r="S12773" s="35"/>
      <c r="T12773" s="147"/>
    </row>
    <row r="12774">
      <c r="A12774" s="147"/>
      <c r="B12774" s="64"/>
      <c r="C12774" s="147" t="s">
        <v>217</v>
      </c>
      <c r="E12774" s="161"/>
      <c r="F12774" s="162"/>
      <c r="G12774" s="147"/>
      <c r="H12774" s="146"/>
      <c r="J12774" s="146"/>
      <c r="L12774" s="150"/>
      <c r="N12774" s="163"/>
      <c r="O12774" s="146"/>
      <c r="P12774" s="146"/>
      <c r="Q12774" s="146"/>
      <c r="R12774" s="34"/>
      <c r="S12774" s="35"/>
      <c r="T12774" s="147"/>
    </row>
    <row r="12775">
      <c r="A12775" s="147"/>
      <c r="B12775" s="64"/>
      <c r="C12775" s="147" t="s">
        <v>217</v>
      </c>
      <c r="E12775" s="161"/>
      <c r="F12775" s="162"/>
      <c r="G12775" s="147"/>
      <c r="H12775" s="146"/>
      <c r="J12775" s="146"/>
      <c r="L12775" s="150"/>
      <c r="N12775" s="163"/>
      <c r="O12775" s="146"/>
      <c r="P12775" s="146"/>
      <c r="Q12775" s="146"/>
      <c r="R12775" s="34"/>
      <c r="S12775" s="35"/>
      <c r="T12775" s="147"/>
    </row>
    <row r="12776">
      <c r="A12776" s="147"/>
      <c r="B12776" s="64"/>
      <c r="C12776" s="147" t="s">
        <v>217</v>
      </c>
      <c r="E12776" s="161"/>
      <c r="F12776" s="162"/>
      <c r="G12776" s="147"/>
      <c r="H12776" s="146"/>
      <c r="J12776" s="146"/>
      <c r="L12776" s="150"/>
      <c r="N12776" s="163"/>
      <c r="O12776" s="146"/>
      <c r="P12776" s="146"/>
      <c r="Q12776" s="146"/>
      <c r="R12776" s="34"/>
      <c r="S12776" s="35"/>
      <c r="T12776" s="147"/>
    </row>
    <row r="12777">
      <c r="A12777" s="147"/>
      <c r="B12777" s="64"/>
      <c r="C12777" s="147" t="s">
        <v>217</v>
      </c>
      <c r="E12777" s="161"/>
      <c r="F12777" s="162"/>
      <c r="G12777" s="147"/>
      <c r="H12777" s="146"/>
      <c r="J12777" s="146"/>
      <c r="L12777" s="150"/>
      <c r="N12777" s="163"/>
      <c r="O12777" s="146"/>
      <c r="P12777" s="146"/>
      <c r="Q12777" s="146"/>
      <c r="R12777" s="34"/>
      <c r="S12777" s="35"/>
      <c r="T12777" s="147"/>
    </row>
    <row r="12778">
      <c r="A12778" s="147"/>
      <c r="B12778" s="64"/>
      <c r="C12778" s="147" t="s">
        <v>217</v>
      </c>
      <c r="E12778" s="161"/>
      <c r="F12778" s="162"/>
      <c r="G12778" s="147"/>
      <c r="H12778" s="146"/>
      <c r="J12778" s="146"/>
      <c r="L12778" s="150"/>
      <c r="N12778" s="163"/>
      <c r="O12778" s="146"/>
      <c r="P12778" s="146"/>
      <c r="Q12778" s="146"/>
      <c r="R12778" s="34"/>
      <c r="S12778" s="35"/>
      <c r="T12778" s="147"/>
    </row>
    <row r="12779">
      <c r="A12779" s="147"/>
      <c r="B12779" s="64"/>
      <c r="C12779" s="147" t="s">
        <v>217</v>
      </c>
      <c r="E12779" s="161"/>
      <c r="F12779" s="162"/>
      <c r="G12779" s="147"/>
      <c r="H12779" s="146"/>
      <c r="J12779" s="146"/>
      <c r="L12779" s="150"/>
      <c r="N12779" s="163"/>
      <c r="O12779" s="146"/>
      <c r="P12779" s="146"/>
      <c r="Q12779" s="146"/>
      <c r="R12779" s="34"/>
      <c r="S12779" s="35"/>
      <c r="T12779" s="147"/>
    </row>
    <row r="12780">
      <c r="A12780" s="147"/>
      <c r="B12780" s="64"/>
      <c r="C12780" s="147" t="s">
        <v>217</v>
      </c>
      <c r="E12780" s="161"/>
      <c r="F12780" s="162"/>
      <c r="G12780" s="147"/>
      <c r="H12780" s="146"/>
      <c r="J12780" s="146"/>
      <c r="L12780" s="150"/>
      <c r="N12780" s="163"/>
      <c r="O12780" s="146"/>
      <c r="P12780" s="146"/>
      <c r="Q12780" s="146"/>
      <c r="R12780" s="34"/>
      <c r="S12780" s="35"/>
      <c r="T12780" s="147"/>
    </row>
    <row r="12781">
      <c r="A12781" s="147"/>
      <c r="B12781" s="64"/>
      <c r="C12781" s="147" t="s">
        <v>217</v>
      </c>
      <c r="E12781" s="161"/>
      <c r="F12781" s="162"/>
      <c r="G12781" s="147"/>
      <c r="H12781" s="146"/>
      <c r="J12781" s="146"/>
      <c r="L12781" s="150"/>
      <c r="N12781" s="163"/>
      <c r="O12781" s="146"/>
      <c r="P12781" s="146"/>
      <c r="Q12781" s="146"/>
      <c r="R12781" s="34"/>
      <c r="S12781" s="35"/>
      <c r="T12781" s="147"/>
    </row>
    <row r="12782">
      <c r="A12782" s="147"/>
      <c r="B12782" s="64"/>
      <c r="C12782" s="147" t="s">
        <v>217</v>
      </c>
      <c r="E12782" s="161"/>
      <c r="F12782" s="162"/>
      <c r="G12782" s="147"/>
      <c r="H12782" s="146"/>
      <c r="J12782" s="146"/>
      <c r="L12782" s="150"/>
      <c r="N12782" s="163"/>
      <c r="O12782" s="146"/>
      <c r="P12782" s="146"/>
      <c r="Q12782" s="146"/>
      <c r="R12782" s="34"/>
      <c r="S12782" s="35"/>
      <c r="T12782" s="147"/>
    </row>
    <row r="12783">
      <c r="A12783" s="147"/>
      <c r="B12783" s="64"/>
      <c r="C12783" s="147" t="s">
        <v>217</v>
      </c>
      <c r="E12783" s="161"/>
      <c r="F12783" s="162"/>
      <c r="G12783" s="147"/>
      <c r="H12783" s="146"/>
      <c r="J12783" s="146"/>
      <c r="L12783" s="150"/>
      <c r="N12783" s="163"/>
      <c r="O12783" s="146"/>
      <c r="P12783" s="146"/>
      <c r="Q12783" s="146"/>
      <c r="R12783" s="34"/>
      <c r="S12783" s="35"/>
      <c r="T12783" s="147"/>
    </row>
    <row r="12784">
      <c r="A12784" s="147"/>
      <c r="B12784" s="64"/>
      <c r="C12784" s="147" t="s">
        <v>217</v>
      </c>
      <c r="E12784" s="161"/>
      <c r="F12784" s="162"/>
      <c r="G12784" s="147"/>
      <c r="H12784" s="146"/>
      <c r="J12784" s="146"/>
      <c r="L12784" s="150"/>
      <c r="N12784" s="163"/>
      <c r="O12784" s="146"/>
      <c r="P12784" s="146"/>
      <c r="Q12784" s="146"/>
      <c r="R12784" s="34"/>
      <c r="S12784" s="35"/>
      <c r="T12784" s="147"/>
    </row>
    <row r="12785">
      <c r="A12785" s="147"/>
      <c r="B12785" s="64"/>
      <c r="C12785" s="147" t="s">
        <v>217</v>
      </c>
      <c r="E12785" s="161"/>
      <c r="F12785" s="162"/>
      <c r="G12785" s="147"/>
      <c r="H12785" s="146"/>
      <c r="J12785" s="146"/>
      <c r="L12785" s="150"/>
      <c r="N12785" s="163"/>
      <c r="O12785" s="146"/>
      <c r="P12785" s="146"/>
      <c r="Q12785" s="146"/>
      <c r="R12785" s="34"/>
      <c r="S12785" s="35"/>
      <c r="T12785" s="147"/>
    </row>
    <row r="12786">
      <c r="A12786" s="147"/>
      <c r="B12786" s="64"/>
      <c r="C12786" s="147" t="s">
        <v>217</v>
      </c>
      <c r="E12786" s="161"/>
      <c r="F12786" s="162"/>
      <c r="G12786" s="147"/>
      <c r="H12786" s="146"/>
      <c r="J12786" s="146"/>
      <c r="L12786" s="150"/>
      <c r="N12786" s="163"/>
      <c r="O12786" s="146"/>
      <c r="P12786" s="146"/>
      <c r="Q12786" s="146"/>
      <c r="R12786" s="34"/>
      <c r="S12786" s="35"/>
      <c r="T12786" s="147"/>
    </row>
    <row r="12787">
      <c r="A12787" s="147"/>
      <c r="B12787" s="64"/>
      <c r="C12787" s="147" t="s">
        <v>217</v>
      </c>
      <c r="E12787" s="161"/>
      <c r="F12787" s="162"/>
      <c r="G12787" s="147"/>
      <c r="H12787" s="146"/>
      <c r="J12787" s="146"/>
      <c r="L12787" s="150"/>
      <c r="N12787" s="163"/>
      <c r="O12787" s="146"/>
      <c r="P12787" s="146"/>
      <c r="Q12787" s="146"/>
      <c r="R12787" s="34"/>
      <c r="S12787" s="35"/>
      <c r="T12787" s="147"/>
    </row>
    <row r="12788">
      <c r="A12788" s="147"/>
      <c r="B12788" s="64"/>
      <c r="C12788" s="147" t="s">
        <v>217</v>
      </c>
      <c r="E12788" s="161"/>
      <c r="F12788" s="162"/>
      <c r="G12788" s="147"/>
      <c r="H12788" s="146"/>
      <c r="J12788" s="146"/>
      <c r="L12788" s="150"/>
      <c r="N12788" s="163"/>
      <c r="O12788" s="146"/>
      <c r="P12788" s="146"/>
      <c r="Q12788" s="146"/>
      <c r="R12788" s="34"/>
      <c r="S12788" s="35"/>
      <c r="T12788" s="147"/>
    </row>
    <row r="12789">
      <c r="A12789" s="147"/>
      <c r="B12789" s="64"/>
      <c r="C12789" s="147" t="s">
        <v>217</v>
      </c>
      <c r="E12789" s="161"/>
      <c r="F12789" s="162"/>
      <c r="G12789" s="147"/>
      <c r="H12789" s="146"/>
      <c r="J12789" s="146"/>
      <c r="L12789" s="150"/>
      <c r="N12789" s="163"/>
      <c r="O12789" s="146"/>
      <c r="P12789" s="146"/>
      <c r="Q12789" s="146"/>
      <c r="R12789" s="34"/>
      <c r="S12789" s="35"/>
      <c r="T12789" s="147"/>
    </row>
    <row r="12790">
      <c r="A12790" s="147"/>
      <c r="B12790" s="64"/>
      <c r="C12790" s="147" t="s">
        <v>217</v>
      </c>
      <c r="E12790" s="161"/>
      <c r="F12790" s="162"/>
      <c r="G12790" s="147"/>
      <c r="H12790" s="146"/>
      <c r="J12790" s="146"/>
      <c r="L12790" s="150"/>
      <c r="N12790" s="163"/>
      <c r="O12790" s="146"/>
      <c r="P12790" s="146"/>
      <c r="Q12790" s="146"/>
      <c r="R12790" s="34"/>
      <c r="S12790" s="35"/>
      <c r="T12790" s="147"/>
    </row>
    <row r="12791">
      <c r="A12791" s="147"/>
      <c r="B12791" s="64"/>
      <c r="C12791" s="147" t="s">
        <v>217</v>
      </c>
      <c r="E12791" s="161"/>
      <c r="F12791" s="162"/>
      <c r="G12791" s="147"/>
      <c r="H12791" s="146"/>
      <c r="J12791" s="146"/>
      <c r="L12791" s="150"/>
      <c r="N12791" s="163"/>
      <c r="O12791" s="146"/>
      <c r="P12791" s="146"/>
      <c r="Q12791" s="146"/>
      <c r="R12791" s="34"/>
      <c r="S12791" s="35"/>
      <c r="T12791" s="147"/>
    </row>
    <row r="12792">
      <c r="A12792" s="147"/>
      <c r="B12792" s="64"/>
      <c r="C12792" s="147" t="s">
        <v>217</v>
      </c>
      <c r="E12792" s="161"/>
      <c r="F12792" s="162"/>
      <c r="G12792" s="147"/>
      <c r="H12792" s="146"/>
      <c r="J12792" s="146"/>
      <c r="L12792" s="150"/>
      <c r="N12792" s="163"/>
      <c r="O12792" s="146"/>
      <c r="P12792" s="146"/>
      <c r="Q12792" s="146"/>
      <c r="R12792" s="34"/>
      <c r="S12792" s="35"/>
      <c r="T12792" s="147"/>
    </row>
    <row r="12793">
      <c r="A12793" s="147"/>
      <c r="B12793" s="64"/>
      <c r="C12793" s="147" t="s">
        <v>217</v>
      </c>
      <c r="E12793" s="161"/>
      <c r="F12793" s="162"/>
      <c r="G12793" s="147"/>
      <c r="H12793" s="146"/>
      <c r="J12793" s="146"/>
      <c r="L12793" s="150"/>
      <c r="N12793" s="163"/>
      <c r="O12793" s="146"/>
      <c r="P12793" s="146"/>
      <c r="Q12793" s="146"/>
      <c r="R12793" s="34"/>
      <c r="S12793" s="35"/>
      <c r="T12793" s="147"/>
    </row>
    <row r="12794">
      <c r="A12794" s="147"/>
      <c r="B12794" s="64"/>
      <c r="C12794" s="147" t="s">
        <v>217</v>
      </c>
      <c r="E12794" s="161"/>
      <c r="F12794" s="162"/>
      <c r="G12794" s="147"/>
      <c r="H12794" s="146"/>
      <c r="J12794" s="146"/>
      <c r="L12794" s="150"/>
      <c r="N12794" s="163"/>
      <c r="O12794" s="146"/>
      <c r="P12794" s="146"/>
      <c r="Q12794" s="146"/>
      <c r="R12794" s="34"/>
      <c r="S12794" s="35"/>
      <c r="T12794" s="147"/>
    </row>
    <row r="12795">
      <c r="A12795" s="147"/>
      <c r="B12795" s="64"/>
      <c r="C12795" s="147" t="s">
        <v>217</v>
      </c>
      <c r="E12795" s="161"/>
      <c r="F12795" s="162"/>
      <c r="G12795" s="147"/>
      <c r="H12795" s="146"/>
      <c r="J12795" s="146"/>
      <c r="L12795" s="150"/>
      <c r="N12795" s="163"/>
      <c r="O12795" s="146"/>
      <c r="P12795" s="146"/>
      <c r="Q12795" s="146"/>
      <c r="R12795" s="34"/>
      <c r="S12795" s="35"/>
      <c r="T12795" s="147"/>
    </row>
    <row r="12796">
      <c r="A12796" s="147"/>
      <c r="B12796" s="64"/>
      <c r="C12796" s="147" t="s">
        <v>217</v>
      </c>
      <c r="E12796" s="161"/>
      <c r="F12796" s="162"/>
      <c r="G12796" s="147"/>
      <c r="H12796" s="146"/>
      <c r="J12796" s="146"/>
      <c r="L12796" s="150"/>
      <c r="N12796" s="163"/>
      <c r="O12796" s="146"/>
      <c r="P12796" s="146"/>
      <c r="Q12796" s="146"/>
      <c r="R12796" s="34"/>
      <c r="S12796" s="35"/>
      <c r="T12796" s="147"/>
    </row>
    <row r="12797">
      <c r="A12797" s="147"/>
      <c r="B12797" s="64"/>
      <c r="C12797" s="147" t="s">
        <v>217</v>
      </c>
      <c r="E12797" s="161"/>
      <c r="F12797" s="162"/>
      <c r="G12797" s="147"/>
      <c r="H12797" s="146"/>
      <c r="J12797" s="146"/>
      <c r="L12797" s="150"/>
      <c r="N12797" s="163"/>
      <c r="O12797" s="146"/>
      <c r="P12797" s="146"/>
      <c r="Q12797" s="146"/>
      <c r="R12797" s="34"/>
      <c r="S12797" s="35"/>
      <c r="T12797" s="147"/>
    </row>
    <row r="12798">
      <c r="A12798" s="147"/>
      <c r="B12798" s="64"/>
      <c r="C12798" s="147" t="s">
        <v>217</v>
      </c>
      <c r="E12798" s="161"/>
      <c r="F12798" s="162"/>
      <c r="G12798" s="147"/>
      <c r="H12798" s="146"/>
      <c r="J12798" s="146"/>
      <c r="L12798" s="150"/>
      <c r="N12798" s="163"/>
      <c r="O12798" s="146"/>
      <c r="P12798" s="146"/>
      <c r="Q12798" s="146"/>
      <c r="R12798" s="34"/>
      <c r="S12798" s="35"/>
      <c r="T12798" s="147"/>
    </row>
    <row r="12799">
      <c r="A12799" s="147"/>
      <c r="B12799" s="64"/>
      <c r="C12799" s="147" t="s">
        <v>217</v>
      </c>
      <c r="E12799" s="161"/>
      <c r="F12799" s="162"/>
      <c r="G12799" s="147"/>
      <c r="H12799" s="146"/>
      <c r="J12799" s="146"/>
      <c r="L12799" s="150"/>
      <c r="N12799" s="163"/>
      <c r="O12799" s="146"/>
      <c r="P12799" s="146"/>
      <c r="Q12799" s="146"/>
      <c r="R12799" s="34"/>
      <c r="S12799" s="35"/>
      <c r="T12799" s="147"/>
    </row>
    <row r="12800">
      <c r="A12800" s="147"/>
      <c r="B12800" s="64"/>
      <c r="C12800" s="147" t="s">
        <v>217</v>
      </c>
      <c r="E12800" s="161"/>
      <c r="F12800" s="162"/>
      <c r="G12800" s="147"/>
      <c r="H12800" s="146"/>
      <c r="J12800" s="146"/>
      <c r="L12800" s="150"/>
      <c r="N12800" s="163"/>
      <c r="O12800" s="146"/>
      <c r="P12800" s="146"/>
      <c r="Q12800" s="146"/>
      <c r="R12800" s="34"/>
      <c r="S12800" s="35"/>
      <c r="T12800" s="147"/>
    </row>
    <row r="12801">
      <c r="A12801" s="147"/>
      <c r="B12801" s="64"/>
      <c r="C12801" s="147" t="s">
        <v>217</v>
      </c>
      <c r="E12801" s="161"/>
      <c r="F12801" s="162"/>
      <c r="G12801" s="147"/>
      <c r="H12801" s="146"/>
      <c r="J12801" s="146"/>
      <c r="L12801" s="150"/>
      <c r="N12801" s="163"/>
      <c r="O12801" s="146"/>
      <c r="P12801" s="146"/>
      <c r="Q12801" s="146"/>
      <c r="R12801" s="34"/>
      <c r="S12801" s="35"/>
      <c r="T12801" s="147"/>
    </row>
    <row r="12802">
      <c r="A12802" s="147"/>
      <c r="B12802" s="64"/>
      <c r="C12802" s="147" t="s">
        <v>217</v>
      </c>
      <c r="E12802" s="161"/>
      <c r="F12802" s="162"/>
      <c r="G12802" s="147"/>
      <c r="H12802" s="146"/>
      <c r="J12802" s="146"/>
      <c r="L12802" s="150"/>
      <c r="N12802" s="163"/>
      <c r="O12802" s="146"/>
      <c r="P12802" s="146"/>
      <c r="Q12802" s="146"/>
      <c r="R12802" s="34"/>
      <c r="S12802" s="35"/>
      <c r="T12802" s="147"/>
    </row>
    <row r="12803">
      <c r="A12803" s="147"/>
      <c r="B12803" s="64"/>
      <c r="C12803" s="147" t="s">
        <v>217</v>
      </c>
      <c r="E12803" s="161"/>
      <c r="F12803" s="162"/>
      <c r="G12803" s="147"/>
      <c r="H12803" s="146"/>
      <c r="J12803" s="146"/>
      <c r="L12803" s="150"/>
      <c r="N12803" s="163"/>
      <c r="O12803" s="146"/>
      <c r="P12803" s="146"/>
      <c r="Q12803" s="146"/>
      <c r="R12803" s="34"/>
      <c r="S12803" s="35"/>
      <c r="T12803" s="147"/>
    </row>
    <row r="12804">
      <c r="A12804" s="147"/>
      <c r="B12804" s="64"/>
      <c r="C12804" s="147" t="s">
        <v>217</v>
      </c>
      <c r="E12804" s="161"/>
      <c r="F12804" s="162"/>
      <c r="G12804" s="147"/>
      <c r="H12804" s="146"/>
      <c r="J12804" s="146"/>
      <c r="L12804" s="150"/>
      <c r="N12804" s="163"/>
      <c r="O12804" s="146"/>
      <c r="P12804" s="146"/>
      <c r="Q12804" s="146"/>
      <c r="R12804" s="34"/>
      <c r="S12804" s="35"/>
      <c r="T12804" s="147"/>
    </row>
    <row r="12805">
      <c r="A12805" s="147"/>
      <c r="B12805" s="64"/>
      <c r="C12805" s="147" t="s">
        <v>217</v>
      </c>
      <c r="E12805" s="161"/>
      <c r="F12805" s="162"/>
      <c r="G12805" s="147"/>
      <c r="H12805" s="146"/>
      <c r="J12805" s="146"/>
      <c r="L12805" s="150"/>
      <c r="N12805" s="163"/>
      <c r="O12805" s="146"/>
      <c r="P12805" s="146"/>
      <c r="Q12805" s="146"/>
      <c r="R12805" s="34"/>
      <c r="S12805" s="35"/>
      <c r="T12805" s="147"/>
    </row>
    <row r="12806">
      <c r="A12806" s="147"/>
      <c r="B12806" s="64"/>
      <c r="C12806" s="147" t="s">
        <v>217</v>
      </c>
      <c r="E12806" s="161"/>
      <c r="F12806" s="162"/>
      <c r="G12806" s="147"/>
      <c r="H12806" s="146"/>
      <c r="J12806" s="146"/>
      <c r="L12806" s="150"/>
      <c r="N12806" s="163"/>
      <c r="O12806" s="146"/>
      <c r="P12806" s="146"/>
      <c r="Q12806" s="146"/>
      <c r="R12806" s="34"/>
      <c r="S12806" s="35"/>
      <c r="T12806" s="147"/>
    </row>
    <row r="12807">
      <c r="A12807" s="147"/>
      <c r="B12807" s="64"/>
      <c r="C12807" s="147" t="s">
        <v>217</v>
      </c>
      <c r="E12807" s="161"/>
      <c r="F12807" s="162"/>
      <c r="G12807" s="147"/>
      <c r="H12807" s="146"/>
      <c r="J12807" s="146"/>
      <c r="L12807" s="150"/>
      <c r="N12807" s="163"/>
      <c r="O12807" s="146"/>
      <c r="P12807" s="146"/>
      <c r="Q12807" s="146"/>
      <c r="R12807" s="34"/>
      <c r="S12807" s="35"/>
      <c r="T12807" s="147"/>
    </row>
    <row r="12808">
      <c r="A12808" s="147"/>
      <c r="B12808" s="64"/>
      <c r="C12808" s="147" t="s">
        <v>217</v>
      </c>
      <c r="E12808" s="161"/>
      <c r="F12808" s="162"/>
      <c r="G12808" s="147"/>
      <c r="H12808" s="146"/>
      <c r="J12808" s="146"/>
      <c r="L12808" s="150"/>
      <c r="N12808" s="163"/>
      <c r="O12808" s="146"/>
      <c r="P12808" s="146"/>
      <c r="Q12808" s="146"/>
      <c r="R12808" s="34"/>
      <c r="S12808" s="35"/>
      <c r="T12808" s="147"/>
    </row>
    <row r="12809">
      <c r="A12809" s="147"/>
      <c r="B12809" s="64"/>
      <c r="C12809" s="147" t="s">
        <v>217</v>
      </c>
      <c r="E12809" s="161"/>
      <c r="F12809" s="162"/>
      <c r="G12809" s="147"/>
      <c r="H12809" s="146"/>
      <c r="J12809" s="146"/>
      <c r="L12809" s="150"/>
      <c r="N12809" s="163"/>
      <c r="O12809" s="146"/>
      <c r="P12809" s="146"/>
      <c r="Q12809" s="146"/>
      <c r="R12809" s="34"/>
      <c r="S12809" s="35"/>
      <c r="T12809" s="147"/>
    </row>
    <row r="12810">
      <c r="A12810" s="147"/>
      <c r="B12810" s="64"/>
      <c r="C12810" s="147" t="s">
        <v>217</v>
      </c>
      <c r="E12810" s="161"/>
      <c r="F12810" s="162"/>
      <c r="G12810" s="147"/>
      <c r="H12810" s="146"/>
      <c r="J12810" s="146"/>
      <c r="L12810" s="150"/>
      <c r="N12810" s="163"/>
      <c r="O12810" s="146"/>
      <c r="P12810" s="146"/>
      <c r="Q12810" s="146"/>
      <c r="R12810" s="34"/>
      <c r="S12810" s="35"/>
      <c r="T12810" s="147"/>
    </row>
    <row r="12811">
      <c r="A12811" s="147"/>
      <c r="B12811" s="64"/>
      <c r="C12811" s="147" t="s">
        <v>217</v>
      </c>
      <c r="E12811" s="161"/>
      <c r="F12811" s="162"/>
      <c r="G12811" s="147"/>
      <c r="H12811" s="146"/>
      <c r="J12811" s="146"/>
      <c r="L12811" s="150"/>
      <c r="N12811" s="163"/>
      <c r="O12811" s="146"/>
      <c r="P12811" s="146"/>
      <c r="Q12811" s="146"/>
      <c r="R12811" s="34"/>
      <c r="S12811" s="35"/>
      <c r="T12811" s="147"/>
    </row>
    <row r="12812">
      <c r="A12812" s="147"/>
      <c r="B12812" s="64"/>
      <c r="C12812" s="147" t="s">
        <v>217</v>
      </c>
      <c r="E12812" s="161"/>
      <c r="F12812" s="162"/>
      <c r="G12812" s="147"/>
      <c r="H12812" s="146"/>
      <c r="J12812" s="146"/>
      <c r="L12812" s="150"/>
      <c r="N12812" s="163"/>
      <c r="O12812" s="146"/>
      <c r="P12812" s="146"/>
      <c r="Q12812" s="146"/>
      <c r="R12812" s="34"/>
      <c r="S12812" s="35"/>
      <c r="T12812" s="147"/>
    </row>
    <row r="12813">
      <c r="A12813" s="147"/>
      <c r="B12813" s="64"/>
      <c r="C12813" s="147" t="s">
        <v>217</v>
      </c>
      <c r="E12813" s="161"/>
      <c r="F12813" s="162"/>
      <c r="G12813" s="147"/>
      <c r="H12813" s="146"/>
      <c r="J12813" s="146"/>
      <c r="L12813" s="150"/>
      <c r="N12813" s="163"/>
      <c r="O12813" s="146"/>
      <c r="P12813" s="146"/>
      <c r="Q12813" s="146"/>
      <c r="R12813" s="34"/>
      <c r="S12813" s="35"/>
      <c r="T12813" s="147"/>
    </row>
    <row r="12814">
      <c r="A12814" s="147"/>
      <c r="B12814" s="64"/>
      <c r="C12814" s="147" t="s">
        <v>217</v>
      </c>
      <c r="E12814" s="161"/>
      <c r="F12814" s="162"/>
      <c r="G12814" s="147"/>
      <c r="H12814" s="146"/>
      <c r="J12814" s="146"/>
      <c r="L12814" s="150"/>
      <c r="N12814" s="163"/>
      <c r="O12814" s="146"/>
      <c r="P12814" s="146"/>
      <c r="Q12814" s="146"/>
      <c r="R12814" s="34"/>
      <c r="S12814" s="35"/>
      <c r="T12814" s="147"/>
    </row>
    <row r="12815">
      <c r="A12815" s="147"/>
      <c r="B12815" s="64"/>
      <c r="C12815" s="147" t="s">
        <v>217</v>
      </c>
      <c r="E12815" s="161"/>
      <c r="F12815" s="162"/>
      <c r="G12815" s="147"/>
      <c r="H12815" s="146"/>
      <c r="J12815" s="146"/>
      <c r="L12815" s="150"/>
      <c r="N12815" s="163"/>
      <c r="O12815" s="146"/>
      <c r="P12815" s="146"/>
      <c r="Q12815" s="146"/>
      <c r="R12815" s="34"/>
      <c r="S12815" s="35"/>
      <c r="T12815" s="147"/>
    </row>
    <row r="12816">
      <c r="A12816" s="147"/>
      <c r="B12816" s="64"/>
      <c r="C12816" s="147" t="s">
        <v>217</v>
      </c>
      <c r="E12816" s="161"/>
      <c r="F12816" s="162"/>
      <c r="G12816" s="147"/>
      <c r="H12816" s="146"/>
      <c r="J12816" s="146"/>
      <c r="L12816" s="150"/>
      <c r="N12816" s="163"/>
      <c r="O12816" s="146"/>
      <c r="P12816" s="146"/>
      <c r="Q12816" s="146"/>
      <c r="R12816" s="34"/>
      <c r="S12816" s="35"/>
      <c r="T12816" s="147"/>
    </row>
    <row r="12817">
      <c r="A12817" s="147"/>
      <c r="B12817" s="64"/>
      <c r="C12817" s="147" t="s">
        <v>217</v>
      </c>
      <c r="E12817" s="161"/>
      <c r="F12817" s="162"/>
      <c r="G12817" s="147"/>
      <c r="H12817" s="146"/>
      <c r="J12817" s="146"/>
      <c r="L12817" s="150"/>
      <c r="N12817" s="163"/>
      <c r="O12817" s="146"/>
      <c r="P12817" s="146"/>
      <c r="Q12817" s="146"/>
      <c r="R12817" s="34"/>
      <c r="S12817" s="35"/>
      <c r="T12817" s="147"/>
    </row>
    <row r="12818">
      <c r="A12818" s="147"/>
      <c r="B12818" s="64"/>
      <c r="C12818" s="147" t="s">
        <v>217</v>
      </c>
      <c r="E12818" s="161"/>
      <c r="F12818" s="162"/>
      <c r="G12818" s="147"/>
      <c r="H12818" s="146"/>
      <c r="J12818" s="146"/>
      <c r="L12818" s="150"/>
      <c r="N12818" s="163"/>
      <c r="O12818" s="146"/>
      <c r="P12818" s="146"/>
      <c r="Q12818" s="146"/>
      <c r="R12818" s="34"/>
      <c r="S12818" s="35"/>
      <c r="T12818" s="147"/>
    </row>
    <row r="12819">
      <c r="A12819" s="147"/>
      <c r="B12819" s="64"/>
      <c r="C12819" s="147" t="s">
        <v>217</v>
      </c>
      <c r="E12819" s="161"/>
      <c r="F12819" s="162"/>
      <c r="G12819" s="147"/>
      <c r="H12819" s="146"/>
      <c r="J12819" s="146"/>
      <c r="L12819" s="150"/>
      <c r="N12819" s="163"/>
      <c r="O12819" s="146"/>
      <c r="P12819" s="146"/>
      <c r="Q12819" s="146"/>
      <c r="R12819" s="34"/>
      <c r="S12819" s="35"/>
      <c r="T12819" s="147"/>
    </row>
    <row r="12820">
      <c r="A12820" s="147"/>
      <c r="B12820" s="64"/>
      <c r="C12820" s="147" t="s">
        <v>217</v>
      </c>
      <c r="E12820" s="161"/>
      <c r="F12820" s="162"/>
      <c r="G12820" s="147"/>
      <c r="H12820" s="146"/>
      <c r="J12820" s="146"/>
      <c r="L12820" s="150"/>
      <c r="N12820" s="163"/>
      <c r="O12820" s="146"/>
      <c r="P12820" s="146"/>
      <c r="Q12820" s="146"/>
      <c r="R12820" s="34"/>
      <c r="S12820" s="35"/>
      <c r="T12820" s="147"/>
    </row>
    <row r="12821">
      <c r="A12821" s="147"/>
      <c r="B12821" s="64"/>
      <c r="C12821" s="147" t="s">
        <v>217</v>
      </c>
      <c r="E12821" s="161"/>
      <c r="F12821" s="162"/>
      <c r="G12821" s="147"/>
      <c r="H12821" s="146"/>
      <c r="J12821" s="146"/>
      <c r="L12821" s="150"/>
      <c r="N12821" s="163"/>
      <c r="O12821" s="146"/>
      <c r="P12821" s="146"/>
      <c r="Q12821" s="146"/>
      <c r="R12821" s="34"/>
      <c r="S12821" s="35"/>
      <c r="T12821" s="147"/>
    </row>
    <row r="12822">
      <c r="A12822" s="147"/>
      <c r="B12822" s="64"/>
      <c r="C12822" s="147" t="s">
        <v>217</v>
      </c>
      <c r="E12822" s="161"/>
      <c r="F12822" s="162"/>
      <c r="G12822" s="147"/>
      <c r="H12822" s="146"/>
      <c r="J12822" s="146"/>
      <c r="L12822" s="150"/>
      <c r="N12822" s="163"/>
      <c r="O12822" s="146"/>
      <c r="P12822" s="146"/>
      <c r="Q12822" s="146"/>
      <c r="R12822" s="34"/>
      <c r="S12822" s="35"/>
      <c r="T12822" s="147"/>
    </row>
    <row r="12823">
      <c r="A12823" s="147"/>
      <c r="B12823" s="64"/>
      <c r="C12823" s="147" t="s">
        <v>217</v>
      </c>
      <c r="E12823" s="161"/>
      <c r="F12823" s="162"/>
      <c r="G12823" s="147"/>
      <c r="H12823" s="146"/>
      <c r="J12823" s="146"/>
      <c r="L12823" s="150"/>
      <c r="N12823" s="163"/>
      <c r="O12823" s="146"/>
      <c r="P12823" s="146"/>
      <c r="Q12823" s="146"/>
      <c r="R12823" s="34"/>
      <c r="S12823" s="35"/>
      <c r="T12823" s="147"/>
    </row>
    <row r="12824">
      <c r="A12824" s="147"/>
      <c r="B12824" s="64"/>
      <c r="C12824" s="147" t="s">
        <v>217</v>
      </c>
      <c r="E12824" s="161"/>
      <c r="F12824" s="162"/>
      <c r="G12824" s="147"/>
      <c r="H12824" s="146"/>
      <c r="J12824" s="146"/>
      <c r="L12824" s="150"/>
      <c r="N12824" s="163"/>
      <c r="O12824" s="146"/>
      <c r="P12824" s="146"/>
      <c r="Q12824" s="146"/>
      <c r="R12824" s="34"/>
      <c r="S12824" s="35"/>
      <c r="T12824" s="147"/>
    </row>
    <row r="12825">
      <c r="A12825" s="147"/>
      <c r="B12825" s="64"/>
      <c r="C12825" s="147" t="s">
        <v>217</v>
      </c>
      <c r="E12825" s="161"/>
      <c r="F12825" s="162"/>
      <c r="G12825" s="147"/>
      <c r="H12825" s="146"/>
      <c r="J12825" s="146"/>
      <c r="L12825" s="150"/>
      <c r="N12825" s="163"/>
      <c r="O12825" s="146"/>
      <c r="P12825" s="146"/>
      <c r="Q12825" s="146"/>
      <c r="R12825" s="34"/>
      <c r="S12825" s="35"/>
      <c r="T12825" s="147"/>
    </row>
    <row r="12826">
      <c r="A12826" s="147"/>
      <c r="B12826" s="64"/>
      <c r="C12826" s="147" t="s">
        <v>217</v>
      </c>
      <c r="E12826" s="161"/>
      <c r="F12826" s="162"/>
      <c r="G12826" s="147"/>
      <c r="H12826" s="146"/>
      <c r="J12826" s="146"/>
      <c r="L12826" s="150"/>
      <c r="N12826" s="163"/>
      <c r="O12826" s="146"/>
      <c r="P12826" s="146"/>
      <c r="Q12826" s="146"/>
      <c r="R12826" s="34"/>
      <c r="S12826" s="35"/>
      <c r="T12826" s="147"/>
    </row>
    <row r="12827">
      <c r="A12827" s="147"/>
      <c r="B12827" s="64"/>
      <c r="C12827" s="147" t="s">
        <v>217</v>
      </c>
      <c r="E12827" s="161"/>
      <c r="F12827" s="162"/>
      <c r="G12827" s="147"/>
      <c r="H12827" s="146"/>
      <c r="J12827" s="146"/>
      <c r="L12827" s="150"/>
      <c r="N12827" s="163"/>
      <c r="O12827" s="146"/>
      <c r="P12827" s="146"/>
      <c r="Q12827" s="146"/>
      <c r="R12827" s="34"/>
      <c r="S12827" s="35"/>
      <c r="T12827" s="147"/>
    </row>
    <row r="12828">
      <c r="A12828" s="147"/>
      <c r="B12828" s="64"/>
      <c r="C12828" s="147" t="s">
        <v>217</v>
      </c>
      <c r="E12828" s="161"/>
      <c r="F12828" s="162"/>
      <c r="G12828" s="147"/>
      <c r="H12828" s="146"/>
      <c r="J12828" s="146"/>
      <c r="L12828" s="150"/>
      <c r="N12828" s="163"/>
      <c r="O12828" s="146"/>
      <c r="P12828" s="146"/>
      <c r="Q12828" s="146"/>
      <c r="R12828" s="34"/>
      <c r="S12828" s="35"/>
      <c r="T12828" s="147"/>
    </row>
    <row r="12829">
      <c r="A12829" s="147"/>
      <c r="B12829" s="64"/>
      <c r="C12829" s="147" t="s">
        <v>217</v>
      </c>
      <c r="E12829" s="161"/>
      <c r="F12829" s="162"/>
      <c r="G12829" s="147"/>
      <c r="H12829" s="146"/>
      <c r="J12829" s="146"/>
      <c r="L12829" s="150"/>
      <c r="N12829" s="163"/>
      <c r="O12829" s="146"/>
      <c r="P12829" s="146"/>
      <c r="Q12829" s="146"/>
      <c r="R12829" s="34"/>
      <c r="S12829" s="35"/>
      <c r="T12829" s="147"/>
    </row>
    <row r="12830">
      <c r="A12830" s="147"/>
      <c r="B12830" s="64"/>
      <c r="C12830" s="147" t="s">
        <v>217</v>
      </c>
      <c r="E12830" s="161"/>
      <c r="F12830" s="162"/>
      <c r="G12830" s="147"/>
      <c r="H12830" s="146"/>
      <c r="J12830" s="146"/>
      <c r="L12830" s="150"/>
      <c r="N12830" s="163"/>
      <c r="O12830" s="146"/>
      <c r="P12830" s="146"/>
      <c r="Q12830" s="146"/>
      <c r="R12830" s="34"/>
      <c r="S12830" s="35"/>
      <c r="T12830" s="147"/>
    </row>
    <row r="12831">
      <c r="A12831" s="147"/>
      <c r="B12831" s="64"/>
      <c r="C12831" s="147" t="s">
        <v>217</v>
      </c>
      <c r="E12831" s="161"/>
      <c r="F12831" s="162"/>
      <c r="G12831" s="147"/>
      <c r="H12831" s="146"/>
      <c r="J12831" s="146"/>
      <c r="L12831" s="150"/>
      <c r="N12831" s="163"/>
      <c r="O12831" s="146"/>
      <c r="P12831" s="146"/>
      <c r="Q12831" s="146"/>
      <c r="R12831" s="34"/>
      <c r="S12831" s="35"/>
      <c r="T12831" s="147"/>
    </row>
    <row r="12832">
      <c r="A12832" s="147"/>
      <c r="B12832" s="64"/>
      <c r="C12832" s="147" t="s">
        <v>217</v>
      </c>
      <c r="E12832" s="161"/>
      <c r="F12832" s="162"/>
      <c r="G12832" s="147"/>
      <c r="H12832" s="146"/>
      <c r="J12832" s="146"/>
      <c r="L12832" s="150"/>
      <c r="N12832" s="163"/>
      <c r="O12832" s="146"/>
      <c r="P12832" s="146"/>
      <c r="Q12832" s="146"/>
      <c r="R12832" s="34"/>
      <c r="S12832" s="35"/>
      <c r="T12832" s="147"/>
    </row>
    <row r="12833">
      <c r="A12833" s="147"/>
      <c r="B12833" s="64"/>
      <c r="C12833" s="147" t="s">
        <v>217</v>
      </c>
      <c r="E12833" s="161"/>
      <c r="F12833" s="162"/>
      <c r="G12833" s="147"/>
      <c r="H12833" s="146"/>
      <c r="J12833" s="146"/>
      <c r="L12833" s="150"/>
      <c r="N12833" s="163"/>
      <c r="O12833" s="146"/>
      <c r="P12833" s="146"/>
      <c r="Q12833" s="146"/>
      <c r="R12833" s="34"/>
      <c r="S12833" s="35"/>
      <c r="T12833" s="147"/>
    </row>
    <row r="12834">
      <c r="A12834" s="147"/>
      <c r="B12834" s="64"/>
      <c r="C12834" s="147" t="s">
        <v>217</v>
      </c>
      <c r="E12834" s="161"/>
      <c r="F12834" s="162"/>
      <c r="G12834" s="147"/>
      <c r="H12834" s="146"/>
      <c r="J12834" s="146"/>
      <c r="L12834" s="150"/>
      <c r="N12834" s="163"/>
      <c r="O12834" s="146"/>
      <c r="P12834" s="146"/>
      <c r="Q12834" s="146"/>
      <c r="R12834" s="34"/>
      <c r="S12834" s="35"/>
      <c r="T12834" s="147"/>
    </row>
    <row r="12835">
      <c r="A12835" s="147"/>
      <c r="B12835" s="64"/>
      <c r="C12835" s="147" t="s">
        <v>217</v>
      </c>
      <c r="E12835" s="161"/>
      <c r="F12835" s="162"/>
      <c r="G12835" s="147"/>
      <c r="H12835" s="146"/>
      <c r="J12835" s="146"/>
      <c r="L12835" s="150"/>
      <c r="N12835" s="163"/>
      <c r="O12835" s="146"/>
      <c r="P12835" s="146"/>
      <c r="Q12835" s="146"/>
      <c r="R12835" s="34"/>
      <c r="S12835" s="35"/>
      <c r="T12835" s="147"/>
    </row>
    <row r="12836">
      <c r="A12836" s="147"/>
      <c r="B12836" s="64"/>
      <c r="C12836" s="147" t="s">
        <v>217</v>
      </c>
      <c r="E12836" s="161"/>
      <c r="F12836" s="162"/>
      <c r="G12836" s="147"/>
      <c r="H12836" s="146"/>
      <c r="J12836" s="146"/>
      <c r="L12836" s="150"/>
      <c r="N12836" s="163"/>
      <c r="O12836" s="146"/>
      <c r="P12836" s="146"/>
      <c r="Q12836" s="146"/>
      <c r="R12836" s="34"/>
      <c r="S12836" s="35"/>
      <c r="T12836" s="147"/>
    </row>
    <row r="12837">
      <c r="A12837" s="147"/>
      <c r="B12837" s="64"/>
      <c r="C12837" s="147" t="s">
        <v>217</v>
      </c>
      <c r="E12837" s="161"/>
      <c r="F12837" s="162"/>
      <c r="G12837" s="147"/>
      <c r="H12837" s="146"/>
      <c r="J12837" s="146"/>
      <c r="L12837" s="150"/>
      <c r="N12837" s="163"/>
      <c r="O12837" s="146"/>
      <c r="P12837" s="146"/>
      <c r="Q12837" s="146"/>
      <c r="R12837" s="34"/>
      <c r="S12837" s="35"/>
      <c r="T12837" s="147"/>
    </row>
    <row r="12838">
      <c r="A12838" s="147"/>
      <c r="B12838" s="64"/>
      <c r="C12838" s="147" t="s">
        <v>217</v>
      </c>
      <c r="E12838" s="161"/>
      <c r="F12838" s="162"/>
      <c r="G12838" s="147"/>
      <c r="H12838" s="146"/>
      <c r="J12838" s="146"/>
      <c r="L12838" s="150"/>
      <c r="N12838" s="163"/>
      <c r="O12838" s="146"/>
      <c r="P12838" s="146"/>
      <c r="Q12838" s="146"/>
      <c r="R12838" s="34"/>
      <c r="S12838" s="35"/>
      <c r="T12838" s="147"/>
    </row>
    <row r="12839">
      <c r="A12839" s="147"/>
      <c r="B12839" s="64"/>
      <c r="C12839" s="147" t="s">
        <v>217</v>
      </c>
      <c r="E12839" s="161"/>
      <c r="F12839" s="162"/>
      <c r="G12839" s="147"/>
      <c r="H12839" s="146"/>
      <c r="J12839" s="146"/>
      <c r="L12839" s="150"/>
      <c r="N12839" s="163"/>
      <c r="O12839" s="146"/>
      <c r="P12839" s="146"/>
      <c r="Q12839" s="146"/>
      <c r="R12839" s="34"/>
      <c r="S12839" s="35"/>
      <c r="T12839" s="147"/>
    </row>
    <row r="12840">
      <c r="A12840" s="147"/>
      <c r="B12840" s="64"/>
      <c r="C12840" s="147" t="s">
        <v>217</v>
      </c>
      <c r="E12840" s="161"/>
      <c r="F12840" s="162"/>
      <c r="G12840" s="147"/>
      <c r="H12840" s="146"/>
      <c r="J12840" s="146"/>
      <c r="L12840" s="150"/>
      <c r="N12840" s="163"/>
      <c r="O12840" s="146"/>
      <c r="P12840" s="146"/>
      <c r="Q12840" s="146"/>
      <c r="R12840" s="34"/>
      <c r="S12840" s="35"/>
      <c r="T12840" s="147"/>
    </row>
    <row r="12841">
      <c r="A12841" s="147"/>
      <c r="B12841" s="64"/>
      <c r="C12841" s="147" t="s">
        <v>217</v>
      </c>
      <c r="E12841" s="161"/>
      <c r="F12841" s="162"/>
      <c r="G12841" s="147"/>
      <c r="H12841" s="146"/>
      <c r="J12841" s="146"/>
      <c r="L12841" s="150"/>
      <c r="N12841" s="163"/>
      <c r="O12841" s="146"/>
      <c r="P12841" s="146"/>
      <c r="Q12841" s="146"/>
      <c r="R12841" s="34"/>
      <c r="S12841" s="35"/>
      <c r="T12841" s="147"/>
    </row>
    <row r="12842">
      <c r="A12842" s="147"/>
      <c r="B12842" s="64"/>
      <c r="C12842" s="147" t="s">
        <v>217</v>
      </c>
      <c r="E12842" s="161"/>
      <c r="F12842" s="162"/>
      <c r="G12842" s="147"/>
      <c r="H12842" s="146"/>
      <c r="J12842" s="146"/>
      <c r="L12842" s="150"/>
      <c r="N12842" s="163"/>
      <c r="O12842" s="146"/>
      <c r="P12842" s="146"/>
      <c r="Q12842" s="146"/>
      <c r="R12842" s="34"/>
      <c r="S12842" s="35"/>
      <c r="T12842" s="147"/>
    </row>
    <row r="12843">
      <c r="A12843" s="147"/>
      <c r="B12843" s="64"/>
      <c r="C12843" s="147" t="s">
        <v>217</v>
      </c>
      <c r="E12843" s="161"/>
      <c r="F12843" s="162"/>
      <c r="G12843" s="147"/>
      <c r="H12843" s="146"/>
      <c r="J12843" s="146"/>
      <c r="L12843" s="150"/>
      <c r="N12843" s="163"/>
      <c r="O12843" s="146"/>
      <c r="P12843" s="146"/>
      <c r="Q12843" s="146"/>
      <c r="R12843" s="34"/>
      <c r="S12843" s="35"/>
      <c r="T12843" s="147"/>
    </row>
    <row r="12844">
      <c r="A12844" s="147"/>
      <c r="B12844" s="64"/>
      <c r="C12844" s="147" t="s">
        <v>217</v>
      </c>
      <c r="E12844" s="161"/>
      <c r="F12844" s="162"/>
      <c r="G12844" s="147"/>
      <c r="H12844" s="146"/>
      <c r="J12844" s="146"/>
      <c r="L12844" s="150"/>
      <c r="N12844" s="163"/>
      <c r="O12844" s="146"/>
      <c r="P12844" s="146"/>
      <c r="Q12844" s="146"/>
      <c r="R12844" s="34"/>
      <c r="S12844" s="35"/>
      <c r="T12844" s="147"/>
    </row>
    <row r="12845">
      <c r="A12845" s="147"/>
      <c r="B12845" s="64"/>
      <c r="C12845" s="147" t="s">
        <v>217</v>
      </c>
      <c r="E12845" s="161"/>
      <c r="F12845" s="162"/>
      <c r="G12845" s="147"/>
      <c r="H12845" s="146"/>
      <c r="J12845" s="146"/>
      <c r="L12845" s="150"/>
      <c r="N12845" s="163"/>
      <c r="O12845" s="146"/>
      <c r="P12845" s="146"/>
      <c r="Q12845" s="146"/>
      <c r="R12845" s="34"/>
      <c r="S12845" s="35"/>
      <c r="T12845" s="147"/>
    </row>
    <row r="12846">
      <c r="A12846" s="147"/>
      <c r="B12846" s="64"/>
      <c r="C12846" s="147" t="s">
        <v>217</v>
      </c>
      <c r="E12846" s="161"/>
      <c r="F12846" s="162"/>
      <c r="G12846" s="147"/>
      <c r="H12846" s="146"/>
      <c r="J12846" s="146"/>
      <c r="L12846" s="150"/>
      <c r="N12846" s="163"/>
      <c r="O12846" s="146"/>
      <c r="P12846" s="146"/>
      <c r="Q12846" s="146"/>
      <c r="R12846" s="34"/>
      <c r="S12846" s="35"/>
      <c r="T12846" s="147"/>
    </row>
    <row r="12847">
      <c r="A12847" s="147"/>
      <c r="B12847" s="64"/>
      <c r="C12847" s="147" t="s">
        <v>217</v>
      </c>
      <c r="E12847" s="161"/>
      <c r="F12847" s="162"/>
      <c r="G12847" s="147"/>
      <c r="H12847" s="146"/>
      <c r="J12847" s="146"/>
      <c r="L12847" s="150"/>
      <c r="N12847" s="163"/>
      <c r="O12847" s="146"/>
      <c r="P12847" s="146"/>
      <c r="Q12847" s="146"/>
      <c r="R12847" s="34"/>
      <c r="S12847" s="35"/>
      <c r="T12847" s="147"/>
    </row>
    <row r="12848">
      <c r="A12848" s="147"/>
      <c r="B12848" s="64"/>
      <c r="C12848" s="147" t="s">
        <v>217</v>
      </c>
      <c r="E12848" s="161"/>
      <c r="F12848" s="162"/>
      <c r="G12848" s="147"/>
      <c r="H12848" s="146"/>
      <c r="J12848" s="146"/>
      <c r="L12848" s="150"/>
      <c r="N12848" s="163"/>
      <c r="O12848" s="146"/>
      <c r="P12848" s="146"/>
      <c r="Q12848" s="146"/>
      <c r="R12848" s="34"/>
      <c r="S12848" s="35"/>
      <c r="T12848" s="147"/>
    </row>
    <row r="12849">
      <c r="A12849" s="147"/>
      <c r="B12849" s="64"/>
      <c r="C12849" s="147" t="s">
        <v>217</v>
      </c>
      <c r="E12849" s="161"/>
      <c r="F12849" s="162"/>
      <c r="G12849" s="147"/>
      <c r="H12849" s="146"/>
      <c r="J12849" s="146"/>
      <c r="L12849" s="150"/>
      <c r="N12849" s="163"/>
      <c r="O12849" s="146"/>
      <c r="P12849" s="146"/>
      <c r="Q12849" s="146"/>
      <c r="R12849" s="34"/>
      <c r="S12849" s="35"/>
      <c r="T12849" s="147"/>
    </row>
    <row r="12850">
      <c r="A12850" s="147"/>
      <c r="B12850" s="64"/>
      <c r="C12850" s="147" t="s">
        <v>217</v>
      </c>
      <c r="E12850" s="161"/>
      <c r="F12850" s="162"/>
      <c r="G12850" s="147"/>
      <c r="H12850" s="146"/>
      <c r="J12850" s="146"/>
      <c r="L12850" s="150"/>
      <c r="N12850" s="163"/>
      <c r="O12850" s="146"/>
      <c r="P12850" s="146"/>
      <c r="Q12850" s="146"/>
      <c r="R12850" s="34"/>
      <c r="S12850" s="35"/>
      <c r="T12850" s="147"/>
    </row>
    <row r="12851">
      <c r="A12851" s="147"/>
      <c r="B12851" s="64"/>
      <c r="C12851" s="147" t="s">
        <v>217</v>
      </c>
      <c r="E12851" s="161"/>
      <c r="F12851" s="162"/>
      <c r="G12851" s="147"/>
      <c r="H12851" s="146"/>
      <c r="J12851" s="146"/>
      <c r="L12851" s="150"/>
      <c r="N12851" s="163"/>
      <c r="O12851" s="146"/>
      <c r="P12851" s="146"/>
      <c r="Q12851" s="146"/>
      <c r="R12851" s="34"/>
      <c r="S12851" s="35"/>
      <c r="T12851" s="147"/>
    </row>
    <row r="12852">
      <c r="A12852" s="147"/>
      <c r="B12852" s="64"/>
      <c r="C12852" s="147" t="s">
        <v>217</v>
      </c>
      <c r="E12852" s="161"/>
      <c r="F12852" s="162"/>
      <c r="G12852" s="147"/>
      <c r="H12852" s="146"/>
      <c r="J12852" s="146"/>
      <c r="L12852" s="150"/>
      <c r="N12852" s="163"/>
      <c r="O12852" s="146"/>
      <c r="P12852" s="146"/>
      <c r="Q12852" s="146"/>
      <c r="R12852" s="34"/>
      <c r="S12852" s="35"/>
      <c r="T12852" s="147"/>
    </row>
    <row r="12853">
      <c r="A12853" s="147"/>
      <c r="B12853" s="64"/>
      <c r="C12853" s="147" t="s">
        <v>217</v>
      </c>
      <c r="E12853" s="161"/>
      <c r="F12853" s="162"/>
      <c r="G12853" s="147"/>
      <c r="H12853" s="146"/>
      <c r="J12853" s="146"/>
      <c r="L12853" s="150"/>
      <c r="N12853" s="163"/>
      <c r="O12853" s="146"/>
      <c r="P12853" s="146"/>
      <c r="Q12853" s="146"/>
      <c r="R12853" s="34"/>
      <c r="S12853" s="35"/>
      <c r="T12853" s="147"/>
    </row>
    <row r="12854">
      <c r="A12854" s="147"/>
      <c r="B12854" s="64"/>
      <c r="C12854" s="147" t="s">
        <v>217</v>
      </c>
      <c r="E12854" s="161"/>
      <c r="F12854" s="162"/>
      <c r="G12854" s="147"/>
      <c r="H12854" s="146"/>
      <c r="J12854" s="146"/>
      <c r="L12854" s="150"/>
      <c r="N12854" s="163"/>
      <c r="O12854" s="146"/>
      <c r="P12854" s="146"/>
      <c r="Q12854" s="146"/>
      <c r="R12854" s="34"/>
      <c r="S12854" s="35"/>
      <c r="T12854" s="147"/>
    </row>
    <row r="12855">
      <c r="A12855" s="147"/>
      <c r="B12855" s="64"/>
      <c r="C12855" s="147" t="s">
        <v>217</v>
      </c>
      <c r="E12855" s="161"/>
      <c r="F12855" s="162"/>
      <c r="G12855" s="147"/>
      <c r="H12855" s="146"/>
      <c r="J12855" s="146"/>
      <c r="L12855" s="150"/>
      <c r="N12855" s="163"/>
      <c r="O12855" s="146"/>
      <c r="P12855" s="146"/>
      <c r="Q12855" s="146"/>
      <c r="R12855" s="34"/>
      <c r="S12855" s="35"/>
      <c r="T12855" s="147"/>
    </row>
    <row r="12856">
      <c r="A12856" s="147"/>
      <c r="B12856" s="64"/>
      <c r="C12856" s="147" t="s">
        <v>217</v>
      </c>
      <c r="E12856" s="161"/>
      <c r="F12856" s="162"/>
      <c r="G12856" s="147"/>
      <c r="H12856" s="146"/>
      <c r="J12856" s="146"/>
      <c r="L12856" s="150"/>
      <c r="N12856" s="163"/>
      <c r="O12856" s="146"/>
      <c r="P12856" s="146"/>
      <c r="Q12856" s="146"/>
      <c r="R12856" s="34"/>
      <c r="S12856" s="35"/>
      <c r="T12856" s="147"/>
    </row>
    <row r="12857">
      <c r="A12857" s="147"/>
      <c r="B12857" s="64"/>
      <c r="C12857" s="147" t="s">
        <v>217</v>
      </c>
      <c r="E12857" s="161"/>
      <c r="F12857" s="162"/>
      <c r="G12857" s="147"/>
      <c r="H12857" s="146"/>
      <c r="J12857" s="146"/>
      <c r="L12857" s="150"/>
      <c r="N12857" s="163"/>
      <c r="O12857" s="146"/>
      <c r="P12857" s="146"/>
      <c r="Q12857" s="146"/>
      <c r="R12857" s="34"/>
      <c r="S12857" s="35"/>
      <c r="T12857" s="147"/>
    </row>
    <row r="12858">
      <c r="A12858" s="147"/>
      <c r="B12858" s="64"/>
      <c r="C12858" s="147" t="s">
        <v>217</v>
      </c>
      <c r="E12858" s="161"/>
      <c r="F12858" s="162"/>
      <c r="G12858" s="147"/>
      <c r="H12858" s="146"/>
      <c r="J12858" s="146"/>
      <c r="L12858" s="150"/>
      <c r="N12858" s="163"/>
      <c r="O12858" s="146"/>
      <c r="P12858" s="146"/>
      <c r="Q12858" s="146"/>
      <c r="R12858" s="34"/>
      <c r="S12858" s="35"/>
      <c r="T12858" s="147"/>
    </row>
    <row r="12859">
      <c r="A12859" s="147"/>
      <c r="B12859" s="64"/>
      <c r="C12859" s="147" t="s">
        <v>217</v>
      </c>
      <c r="E12859" s="161"/>
      <c r="F12859" s="162"/>
      <c r="G12859" s="147"/>
      <c r="H12859" s="146"/>
      <c r="J12859" s="146"/>
      <c r="L12859" s="150"/>
      <c r="N12859" s="163"/>
      <c r="O12859" s="146"/>
      <c r="P12859" s="146"/>
      <c r="Q12859" s="146"/>
      <c r="R12859" s="34"/>
      <c r="S12859" s="35"/>
      <c r="T12859" s="147"/>
    </row>
    <row r="12860">
      <c r="A12860" s="147"/>
      <c r="B12860" s="64"/>
      <c r="C12860" s="147" t="s">
        <v>217</v>
      </c>
      <c r="E12860" s="161"/>
      <c r="F12860" s="162"/>
      <c r="G12860" s="147"/>
      <c r="H12860" s="146"/>
      <c r="J12860" s="146"/>
      <c r="L12860" s="150"/>
      <c r="N12860" s="163"/>
      <c r="O12860" s="146"/>
      <c r="P12860" s="146"/>
      <c r="Q12860" s="146"/>
      <c r="R12860" s="34"/>
      <c r="S12860" s="35"/>
      <c r="T12860" s="147"/>
    </row>
    <row r="12861">
      <c r="A12861" s="147"/>
      <c r="B12861" s="64"/>
      <c r="C12861" s="147" t="s">
        <v>217</v>
      </c>
      <c r="E12861" s="161"/>
      <c r="F12861" s="162"/>
      <c r="G12861" s="147"/>
      <c r="H12861" s="146"/>
      <c r="J12861" s="146"/>
      <c r="L12861" s="150"/>
      <c r="N12861" s="163"/>
      <c r="O12861" s="146"/>
      <c r="P12861" s="146"/>
      <c r="Q12861" s="146"/>
      <c r="R12861" s="34"/>
      <c r="S12861" s="35"/>
      <c r="T12861" s="147"/>
    </row>
    <row r="12862">
      <c r="A12862" s="147"/>
      <c r="B12862" s="64"/>
      <c r="C12862" s="147" t="s">
        <v>217</v>
      </c>
      <c r="E12862" s="161"/>
      <c r="F12862" s="162"/>
      <c r="G12862" s="147"/>
      <c r="H12862" s="146"/>
      <c r="J12862" s="146"/>
      <c r="L12862" s="150"/>
      <c r="N12862" s="163"/>
      <c r="O12862" s="146"/>
      <c r="P12862" s="146"/>
      <c r="Q12862" s="146"/>
      <c r="R12862" s="34"/>
      <c r="S12862" s="35"/>
      <c r="T12862" s="147"/>
    </row>
    <row r="12863">
      <c r="A12863" s="147"/>
      <c r="B12863" s="64"/>
      <c r="C12863" s="147" t="s">
        <v>217</v>
      </c>
      <c r="E12863" s="161"/>
      <c r="F12863" s="162"/>
      <c r="G12863" s="147"/>
      <c r="H12863" s="146"/>
      <c r="J12863" s="146"/>
      <c r="L12863" s="150"/>
      <c r="N12863" s="163"/>
      <c r="O12863" s="146"/>
      <c r="P12863" s="146"/>
      <c r="Q12863" s="146"/>
      <c r="R12863" s="34"/>
      <c r="S12863" s="35"/>
      <c r="T12863" s="147"/>
    </row>
    <row r="12864">
      <c r="A12864" s="147"/>
      <c r="B12864" s="64"/>
      <c r="C12864" s="147" t="s">
        <v>217</v>
      </c>
      <c r="E12864" s="161"/>
      <c r="F12864" s="162"/>
      <c r="G12864" s="147"/>
      <c r="H12864" s="146"/>
      <c r="J12864" s="146"/>
      <c r="L12864" s="150"/>
      <c r="N12864" s="163"/>
      <c r="O12864" s="146"/>
      <c r="P12864" s="146"/>
      <c r="Q12864" s="146"/>
      <c r="R12864" s="34"/>
      <c r="S12864" s="35"/>
      <c r="T12864" s="147"/>
    </row>
    <row r="12865">
      <c r="A12865" s="147"/>
      <c r="B12865" s="64"/>
      <c r="C12865" s="147" t="s">
        <v>217</v>
      </c>
      <c r="E12865" s="161"/>
      <c r="F12865" s="162"/>
      <c r="G12865" s="147"/>
      <c r="H12865" s="146"/>
      <c r="J12865" s="146"/>
      <c r="L12865" s="150"/>
      <c r="N12865" s="163"/>
      <c r="O12865" s="146"/>
      <c r="P12865" s="146"/>
      <c r="Q12865" s="146"/>
      <c r="R12865" s="34"/>
      <c r="S12865" s="35"/>
      <c r="T12865" s="147"/>
    </row>
    <row r="12866">
      <c r="A12866" s="147"/>
      <c r="B12866" s="64"/>
      <c r="C12866" s="147" t="s">
        <v>217</v>
      </c>
      <c r="E12866" s="161"/>
      <c r="F12866" s="162"/>
      <c r="G12866" s="147"/>
      <c r="H12866" s="146"/>
      <c r="J12866" s="146"/>
      <c r="L12866" s="150"/>
      <c r="N12866" s="163"/>
      <c r="O12866" s="146"/>
      <c r="P12866" s="146"/>
      <c r="Q12866" s="146"/>
      <c r="R12866" s="34"/>
      <c r="S12866" s="35"/>
      <c r="T12866" s="147"/>
    </row>
    <row r="12867">
      <c r="A12867" s="147"/>
      <c r="B12867" s="64"/>
      <c r="C12867" s="147" t="s">
        <v>217</v>
      </c>
      <c r="E12867" s="161"/>
      <c r="F12867" s="162"/>
      <c r="G12867" s="147"/>
      <c r="H12867" s="146"/>
      <c r="J12867" s="146"/>
      <c r="L12867" s="150"/>
      <c r="N12867" s="163"/>
      <c r="O12867" s="146"/>
      <c r="P12867" s="146"/>
      <c r="Q12867" s="146"/>
      <c r="R12867" s="34"/>
      <c r="S12867" s="35"/>
      <c r="T12867" s="147"/>
    </row>
    <row r="12868">
      <c r="A12868" s="147"/>
      <c r="B12868" s="64"/>
      <c r="C12868" s="147" t="s">
        <v>217</v>
      </c>
      <c r="E12868" s="161"/>
      <c r="F12868" s="162"/>
      <c r="G12868" s="147"/>
      <c r="H12868" s="146"/>
      <c r="J12868" s="146"/>
      <c r="L12868" s="150"/>
      <c r="N12868" s="163"/>
      <c r="O12868" s="146"/>
      <c r="P12868" s="146"/>
      <c r="Q12868" s="146"/>
      <c r="R12868" s="34"/>
      <c r="S12868" s="35"/>
      <c r="T12868" s="147"/>
    </row>
    <row r="12869">
      <c r="A12869" s="147"/>
      <c r="B12869" s="64"/>
      <c r="C12869" s="147" t="s">
        <v>217</v>
      </c>
      <c r="E12869" s="161"/>
      <c r="F12869" s="162"/>
      <c r="G12869" s="147"/>
      <c r="H12869" s="146"/>
      <c r="J12869" s="146"/>
      <c r="L12869" s="150"/>
      <c r="N12869" s="163"/>
      <c r="O12869" s="146"/>
      <c r="P12869" s="146"/>
      <c r="Q12869" s="146"/>
      <c r="R12869" s="34"/>
      <c r="S12869" s="35"/>
      <c r="T12869" s="147"/>
    </row>
    <row r="12870">
      <c r="A12870" s="147"/>
      <c r="B12870" s="64"/>
      <c r="C12870" s="147" t="s">
        <v>217</v>
      </c>
      <c r="E12870" s="161"/>
      <c r="F12870" s="162"/>
      <c r="G12870" s="147"/>
      <c r="H12870" s="146"/>
      <c r="J12870" s="146"/>
      <c r="L12870" s="150"/>
      <c r="N12870" s="163"/>
      <c r="O12870" s="146"/>
      <c r="P12870" s="146"/>
      <c r="Q12870" s="146"/>
      <c r="R12870" s="34"/>
      <c r="S12870" s="35"/>
      <c r="T12870" s="147"/>
    </row>
    <row r="12871">
      <c r="A12871" s="147"/>
      <c r="B12871" s="64"/>
      <c r="C12871" s="147" t="s">
        <v>217</v>
      </c>
      <c r="E12871" s="161"/>
      <c r="F12871" s="162"/>
      <c r="G12871" s="147"/>
      <c r="H12871" s="146"/>
      <c r="J12871" s="146"/>
      <c r="L12871" s="150"/>
      <c r="N12871" s="163"/>
      <c r="O12871" s="146"/>
      <c r="P12871" s="146"/>
      <c r="Q12871" s="146"/>
      <c r="R12871" s="34"/>
      <c r="S12871" s="35"/>
      <c r="T12871" s="147"/>
    </row>
    <row r="12872">
      <c r="A12872" s="147"/>
      <c r="B12872" s="64"/>
      <c r="C12872" s="147" t="s">
        <v>217</v>
      </c>
      <c r="E12872" s="161"/>
      <c r="F12872" s="162"/>
      <c r="G12872" s="147"/>
      <c r="H12872" s="146"/>
      <c r="J12872" s="146"/>
      <c r="L12872" s="150"/>
      <c r="N12872" s="163"/>
      <c r="O12872" s="146"/>
      <c r="P12872" s="146"/>
      <c r="Q12872" s="146"/>
      <c r="R12872" s="34"/>
      <c r="S12872" s="35"/>
      <c r="T12872" s="147"/>
    </row>
    <row r="12873">
      <c r="A12873" s="147"/>
      <c r="B12873" s="64"/>
      <c r="C12873" s="147" t="s">
        <v>217</v>
      </c>
      <c r="E12873" s="161"/>
      <c r="F12873" s="162"/>
      <c r="G12873" s="147"/>
      <c r="H12873" s="146"/>
      <c r="J12873" s="146"/>
      <c r="L12873" s="150"/>
      <c r="N12873" s="163"/>
      <c r="O12873" s="146"/>
      <c r="P12873" s="146"/>
      <c r="Q12873" s="146"/>
      <c r="R12873" s="34"/>
      <c r="S12873" s="35"/>
      <c r="T12873" s="147"/>
    </row>
    <row r="12874">
      <c r="A12874" s="147"/>
      <c r="B12874" s="64"/>
      <c r="C12874" s="147" t="s">
        <v>217</v>
      </c>
      <c r="E12874" s="161"/>
      <c r="F12874" s="162"/>
      <c r="G12874" s="147"/>
      <c r="H12874" s="146"/>
      <c r="J12874" s="146"/>
      <c r="L12874" s="150"/>
      <c r="N12874" s="163"/>
      <c r="O12874" s="146"/>
      <c r="P12874" s="146"/>
      <c r="Q12874" s="146"/>
      <c r="R12874" s="34"/>
      <c r="S12874" s="35"/>
      <c r="T12874" s="147"/>
    </row>
    <row r="12875">
      <c r="A12875" s="147"/>
      <c r="B12875" s="64"/>
      <c r="C12875" s="147" t="s">
        <v>217</v>
      </c>
      <c r="E12875" s="161"/>
      <c r="F12875" s="162"/>
      <c r="G12875" s="147"/>
      <c r="H12875" s="146"/>
      <c r="J12875" s="146"/>
      <c r="L12875" s="150"/>
      <c r="N12875" s="163"/>
      <c r="O12875" s="146"/>
      <c r="P12875" s="146"/>
      <c r="Q12875" s="146"/>
      <c r="R12875" s="34"/>
      <c r="S12875" s="35"/>
      <c r="T12875" s="147"/>
    </row>
    <row r="12876">
      <c r="A12876" s="147"/>
      <c r="B12876" s="64"/>
      <c r="C12876" s="147" t="s">
        <v>217</v>
      </c>
      <c r="E12876" s="161"/>
      <c r="F12876" s="162"/>
      <c r="G12876" s="147"/>
      <c r="H12876" s="146"/>
      <c r="J12876" s="146"/>
      <c r="L12876" s="150"/>
      <c r="N12876" s="163"/>
      <c r="O12876" s="146"/>
      <c r="P12876" s="146"/>
      <c r="Q12876" s="146"/>
      <c r="R12876" s="34"/>
      <c r="S12876" s="35"/>
      <c r="T12876" s="147"/>
    </row>
    <row r="12877">
      <c r="A12877" s="147"/>
      <c r="B12877" s="64"/>
      <c r="C12877" s="147" t="s">
        <v>217</v>
      </c>
      <c r="E12877" s="161"/>
      <c r="F12877" s="162"/>
      <c r="G12877" s="147"/>
      <c r="H12877" s="146"/>
      <c r="J12877" s="146"/>
      <c r="L12877" s="150"/>
      <c r="N12877" s="163"/>
      <c r="O12877" s="146"/>
      <c r="P12877" s="146"/>
      <c r="Q12877" s="146"/>
      <c r="R12877" s="34"/>
      <c r="S12877" s="35"/>
      <c r="T12877" s="147"/>
    </row>
    <row r="12878">
      <c r="A12878" s="147"/>
      <c r="B12878" s="64"/>
      <c r="C12878" s="147" t="s">
        <v>217</v>
      </c>
      <c r="E12878" s="161"/>
      <c r="F12878" s="162"/>
      <c r="G12878" s="147"/>
      <c r="H12878" s="146"/>
      <c r="J12878" s="146"/>
      <c r="L12878" s="150"/>
      <c r="N12878" s="163"/>
      <c r="O12878" s="146"/>
      <c r="P12878" s="146"/>
      <c r="Q12878" s="146"/>
      <c r="R12878" s="34"/>
      <c r="S12878" s="35"/>
      <c r="T12878" s="147"/>
    </row>
    <row r="12879">
      <c r="A12879" s="147"/>
      <c r="B12879" s="64"/>
      <c r="C12879" s="147" t="s">
        <v>217</v>
      </c>
      <c r="E12879" s="161"/>
      <c r="F12879" s="162"/>
      <c r="G12879" s="147"/>
      <c r="H12879" s="146"/>
      <c r="J12879" s="146"/>
      <c r="L12879" s="150"/>
      <c r="N12879" s="163"/>
      <c r="O12879" s="146"/>
      <c r="P12879" s="146"/>
      <c r="Q12879" s="146"/>
      <c r="R12879" s="34"/>
      <c r="S12879" s="35"/>
      <c r="T12879" s="147"/>
    </row>
    <row r="12880">
      <c r="A12880" s="147"/>
      <c r="B12880" s="64"/>
      <c r="C12880" s="147" t="s">
        <v>217</v>
      </c>
      <c r="E12880" s="161"/>
      <c r="F12880" s="162"/>
      <c r="G12880" s="147"/>
      <c r="H12880" s="146"/>
      <c r="J12880" s="146"/>
      <c r="L12880" s="150"/>
      <c r="N12880" s="163"/>
      <c r="O12880" s="146"/>
      <c r="P12880" s="146"/>
      <c r="Q12880" s="146"/>
      <c r="R12880" s="34"/>
      <c r="S12880" s="35"/>
      <c r="T12880" s="147"/>
    </row>
    <row r="12881">
      <c r="A12881" s="147"/>
      <c r="B12881" s="64"/>
      <c r="C12881" s="147" t="s">
        <v>217</v>
      </c>
      <c r="E12881" s="161"/>
      <c r="F12881" s="162"/>
      <c r="G12881" s="147"/>
      <c r="H12881" s="146"/>
      <c r="J12881" s="146"/>
      <c r="L12881" s="150"/>
      <c r="N12881" s="163"/>
      <c r="O12881" s="146"/>
      <c r="P12881" s="146"/>
      <c r="Q12881" s="146"/>
      <c r="R12881" s="34"/>
      <c r="S12881" s="35"/>
      <c r="T12881" s="147"/>
    </row>
    <row r="12882">
      <c r="A12882" s="147"/>
      <c r="B12882" s="64"/>
      <c r="C12882" s="147" t="s">
        <v>217</v>
      </c>
      <c r="E12882" s="161"/>
      <c r="F12882" s="162"/>
      <c r="G12882" s="147"/>
      <c r="H12882" s="146"/>
      <c r="J12882" s="146"/>
      <c r="L12882" s="150"/>
      <c r="N12882" s="163"/>
      <c r="O12882" s="146"/>
      <c r="P12882" s="146"/>
      <c r="Q12882" s="146"/>
      <c r="R12882" s="34"/>
      <c r="S12882" s="35"/>
      <c r="T12882" s="147"/>
    </row>
    <row r="12883">
      <c r="A12883" s="147"/>
      <c r="B12883" s="64"/>
      <c r="C12883" s="147" t="s">
        <v>217</v>
      </c>
      <c r="E12883" s="161"/>
      <c r="F12883" s="162"/>
      <c r="G12883" s="147"/>
      <c r="H12883" s="146"/>
      <c r="J12883" s="146"/>
      <c r="L12883" s="150"/>
      <c r="N12883" s="163"/>
      <c r="O12883" s="146"/>
      <c r="P12883" s="146"/>
      <c r="Q12883" s="146"/>
      <c r="R12883" s="34"/>
      <c r="S12883" s="35"/>
      <c r="T12883" s="147"/>
    </row>
    <row r="12884">
      <c r="A12884" s="147"/>
      <c r="B12884" s="64"/>
      <c r="C12884" s="147" t="s">
        <v>217</v>
      </c>
      <c r="E12884" s="161"/>
      <c r="F12884" s="162"/>
      <c r="G12884" s="147"/>
      <c r="H12884" s="146"/>
      <c r="J12884" s="146"/>
      <c r="L12884" s="150"/>
      <c r="N12884" s="163"/>
      <c r="O12884" s="146"/>
      <c r="P12884" s="146"/>
      <c r="Q12884" s="146"/>
      <c r="R12884" s="34"/>
      <c r="S12884" s="35"/>
      <c r="T12884" s="147"/>
    </row>
    <row r="12885">
      <c r="A12885" s="147"/>
      <c r="B12885" s="64"/>
      <c r="C12885" s="147" t="s">
        <v>217</v>
      </c>
      <c r="E12885" s="161"/>
      <c r="F12885" s="162"/>
      <c r="G12885" s="147"/>
      <c r="H12885" s="146"/>
      <c r="J12885" s="146"/>
      <c r="L12885" s="150"/>
      <c r="N12885" s="163"/>
      <c r="O12885" s="146"/>
      <c r="P12885" s="146"/>
      <c r="Q12885" s="146"/>
      <c r="R12885" s="34"/>
      <c r="S12885" s="35"/>
      <c r="T12885" s="147"/>
    </row>
    <row r="12886">
      <c r="A12886" s="147"/>
      <c r="B12886" s="64"/>
      <c r="C12886" s="147" t="s">
        <v>217</v>
      </c>
      <c r="E12886" s="161"/>
      <c r="F12886" s="162"/>
      <c r="G12886" s="147"/>
      <c r="H12886" s="146"/>
      <c r="J12886" s="146"/>
      <c r="L12886" s="150"/>
      <c r="N12886" s="163"/>
      <c r="O12886" s="146"/>
      <c r="P12886" s="146"/>
      <c r="Q12886" s="146"/>
      <c r="R12886" s="34"/>
      <c r="S12886" s="35"/>
      <c r="T12886" s="147"/>
    </row>
    <row r="12887">
      <c r="A12887" s="147"/>
      <c r="B12887" s="64"/>
      <c r="C12887" s="147" t="s">
        <v>217</v>
      </c>
      <c r="E12887" s="161"/>
      <c r="F12887" s="162"/>
      <c r="G12887" s="147"/>
      <c r="H12887" s="146"/>
      <c r="J12887" s="146"/>
      <c r="L12887" s="150"/>
      <c r="N12887" s="163"/>
      <c r="O12887" s="146"/>
      <c r="P12887" s="146"/>
      <c r="Q12887" s="146"/>
      <c r="R12887" s="34"/>
      <c r="S12887" s="35"/>
      <c r="T12887" s="147"/>
    </row>
    <row r="12888">
      <c r="A12888" s="147"/>
      <c r="B12888" s="64"/>
      <c r="C12888" s="147" t="s">
        <v>217</v>
      </c>
      <c r="E12888" s="161"/>
      <c r="F12888" s="162"/>
      <c r="G12888" s="147"/>
      <c r="H12888" s="146"/>
      <c r="J12888" s="146"/>
      <c r="L12888" s="150"/>
      <c r="N12888" s="163"/>
      <c r="O12888" s="146"/>
      <c r="P12888" s="146"/>
      <c r="Q12888" s="146"/>
      <c r="R12888" s="34"/>
      <c r="S12888" s="35"/>
      <c r="T12888" s="147"/>
    </row>
    <row r="12889">
      <c r="A12889" s="147"/>
      <c r="B12889" s="64"/>
      <c r="C12889" s="147" t="s">
        <v>217</v>
      </c>
      <c r="E12889" s="161"/>
      <c r="F12889" s="162"/>
      <c r="G12889" s="147"/>
      <c r="H12889" s="146"/>
      <c r="J12889" s="146"/>
      <c r="L12889" s="150"/>
      <c r="N12889" s="163"/>
      <c r="O12889" s="146"/>
      <c r="P12889" s="146"/>
      <c r="Q12889" s="146"/>
      <c r="R12889" s="34"/>
      <c r="S12889" s="35"/>
      <c r="T12889" s="147"/>
    </row>
    <row r="12890">
      <c r="A12890" s="147"/>
      <c r="B12890" s="64"/>
      <c r="C12890" s="147" t="s">
        <v>217</v>
      </c>
      <c r="E12890" s="161"/>
      <c r="F12890" s="162"/>
      <c r="G12890" s="147"/>
      <c r="H12890" s="146"/>
      <c r="J12890" s="146"/>
      <c r="L12890" s="150"/>
      <c r="N12890" s="163"/>
      <c r="O12890" s="146"/>
      <c r="P12890" s="146"/>
      <c r="Q12890" s="146"/>
      <c r="R12890" s="34"/>
      <c r="S12890" s="35"/>
      <c r="T12890" s="147"/>
    </row>
    <row r="12891">
      <c r="A12891" s="147"/>
      <c r="B12891" s="64"/>
      <c r="C12891" s="147" t="s">
        <v>217</v>
      </c>
      <c r="E12891" s="161"/>
      <c r="F12891" s="162"/>
      <c r="G12891" s="147"/>
      <c r="H12891" s="146"/>
      <c r="J12891" s="146"/>
      <c r="L12891" s="150"/>
      <c r="N12891" s="163"/>
      <c r="O12891" s="146"/>
      <c r="P12891" s="146"/>
      <c r="Q12891" s="146"/>
      <c r="R12891" s="34"/>
      <c r="S12891" s="35"/>
      <c r="T12891" s="147"/>
    </row>
    <row r="12892">
      <c r="A12892" s="147"/>
      <c r="B12892" s="64"/>
      <c r="C12892" s="147" t="s">
        <v>217</v>
      </c>
      <c r="E12892" s="161"/>
      <c r="F12892" s="162"/>
      <c r="G12892" s="147"/>
      <c r="H12892" s="146"/>
      <c r="J12892" s="146"/>
      <c r="L12892" s="150"/>
      <c r="N12892" s="163"/>
      <c r="O12892" s="146"/>
      <c r="P12892" s="146"/>
      <c r="Q12892" s="146"/>
      <c r="R12892" s="34"/>
      <c r="S12892" s="35"/>
      <c r="T12892" s="147"/>
    </row>
    <row r="12893">
      <c r="A12893" s="147"/>
      <c r="B12893" s="64"/>
      <c r="C12893" s="147" t="s">
        <v>217</v>
      </c>
      <c r="E12893" s="161"/>
      <c r="F12893" s="162"/>
      <c r="G12893" s="147"/>
      <c r="H12893" s="146"/>
      <c r="J12893" s="146"/>
      <c r="L12893" s="150"/>
      <c r="N12893" s="163"/>
      <c r="O12893" s="146"/>
      <c r="P12893" s="146"/>
      <c r="Q12893" s="146"/>
      <c r="R12893" s="34"/>
      <c r="S12893" s="35"/>
      <c r="T12893" s="147"/>
    </row>
    <row r="12894">
      <c r="A12894" s="147"/>
      <c r="B12894" s="64"/>
      <c r="C12894" s="147" t="s">
        <v>217</v>
      </c>
      <c r="E12894" s="161"/>
      <c r="F12894" s="162"/>
      <c r="G12894" s="147"/>
      <c r="H12894" s="146"/>
      <c r="J12894" s="146"/>
      <c r="L12894" s="150"/>
      <c r="N12894" s="163"/>
      <c r="O12894" s="146"/>
      <c r="P12894" s="146"/>
      <c r="Q12894" s="146"/>
      <c r="R12894" s="34"/>
      <c r="S12894" s="35"/>
      <c r="T12894" s="147"/>
    </row>
    <row r="12895">
      <c r="A12895" s="147"/>
      <c r="B12895" s="64"/>
      <c r="C12895" s="147" t="s">
        <v>217</v>
      </c>
      <c r="E12895" s="161"/>
      <c r="F12895" s="162"/>
      <c r="G12895" s="147"/>
      <c r="H12895" s="146"/>
      <c r="J12895" s="146"/>
      <c r="L12895" s="150"/>
      <c r="N12895" s="163"/>
      <c r="O12895" s="146"/>
      <c r="P12895" s="146"/>
      <c r="Q12895" s="146"/>
      <c r="R12895" s="34"/>
      <c r="S12895" s="35"/>
      <c r="T12895" s="147"/>
    </row>
    <row r="12896">
      <c r="A12896" s="147"/>
      <c r="B12896" s="64"/>
      <c r="C12896" s="147" t="s">
        <v>217</v>
      </c>
      <c r="E12896" s="161"/>
      <c r="F12896" s="162"/>
      <c r="G12896" s="147"/>
      <c r="H12896" s="146"/>
      <c r="J12896" s="146"/>
      <c r="L12896" s="150"/>
      <c r="N12896" s="163"/>
      <c r="O12896" s="146"/>
      <c r="P12896" s="146"/>
      <c r="Q12896" s="146"/>
      <c r="R12896" s="34"/>
      <c r="S12896" s="35"/>
      <c r="T12896" s="147"/>
    </row>
    <row r="12897">
      <c r="A12897" s="147"/>
      <c r="B12897" s="64"/>
      <c r="C12897" s="147" t="s">
        <v>217</v>
      </c>
      <c r="E12897" s="161"/>
      <c r="F12897" s="162"/>
      <c r="G12897" s="147"/>
      <c r="H12897" s="146"/>
      <c r="J12897" s="146"/>
      <c r="L12897" s="150"/>
      <c r="N12897" s="163"/>
      <c r="O12897" s="146"/>
      <c r="P12897" s="146"/>
      <c r="Q12897" s="146"/>
      <c r="R12897" s="34"/>
      <c r="S12897" s="35"/>
      <c r="T12897" s="147"/>
    </row>
    <row r="12898">
      <c r="A12898" s="147"/>
      <c r="B12898" s="64"/>
      <c r="C12898" s="147" t="s">
        <v>217</v>
      </c>
      <c r="E12898" s="161"/>
      <c r="F12898" s="162"/>
      <c r="G12898" s="147"/>
      <c r="H12898" s="146"/>
      <c r="J12898" s="146"/>
      <c r="L12898" s="150"/>
      <c r="N12898" s="163"/>
      <c r="O12898" s="146"/>
      <c r="P12898" s="146"/>
      <c r="Q12898" s="146"/>
      <c r="R12898" s="34"/>
      <c r="S12898" s="35"/>
      <c r="T12898" s="147"/>
    </row>
    <row r="12899">
      <c r="A12899" s="147"/>
      <c r="B12899" s="64"/>
      <c r="C12899" s="147" t="s">
        <v>217</v>
      </c>
      <c r="E12899" s="161"/>
      <c r="F12899" s="162"/>
      <c r="G12899" s="147"/>
      <c r="H12899" s="146"/>
      <c r="J12899" s="146"/>
      <c r="L12899" s="150"/>
      <c r="N12899" s="163"/>
      <c r="O12899" s="146"/>
      <c r="P12899" s="146"/>
      <c r="Q12899" s="146"/>
      <c r="R12899" s="34"/>
      <c r="S12899" s="35"/>
      <c r="T12899" s="147"/>
    </row>
    <row r="12900">
      <c r="A12900" s="147"/>
      <c r="B12900" s="64"/>
      <c r="C12900" s="147" t="s">
        <v>217</v>
      </c>
      <c r="E12900" s="161"/>
      <c r="F12900" s="162"/>
      <c r="G12900" s="147"/>
      <c r="H12900" s="146"/>
      <c r="J12900" s="146"/>
      <c r="L12900" s="150"/>
      <c r="N12900" s="163"/>
      <c r="O12900" s="146"/>
      <c r="P12900" s="146"/>
      <c r="Q12900" s="146"/>
      <c r="R12900" s="34"/>
      <c r="S12900" s="35"/>
      <c r="T12900" s="147"/>
    </row>
    <row r="12901">
      <c r="A12901" s="147"/>
      <c r="B12901" s="64"/>
      <c r="C12901" s="147" t="s">
        <v>217</v>
      </c>
      <c r="E12901" s="161"/>
      <c r="F12901" s="162"/>
      <c r="G12901" s="147"/>
      <c r="H12901" s="146"/>
      <c r="J12901" s="146"/>
      <c r="L12901" s="150"/>
      <c r="N12901" s="163"/>
      <c r="O12901" s="146"/>
      <c r="P12901" s="146"/>
      <c r="Q12901" s="146"/>
      <c r="R12901" s="34"/>
      <c r="S12901" s="35"/>
      <c r="T12901" s="147"/>
    </row>
    <row r="12902">
      <c r="A12902" s="147"/>
      <c r="B12902" s="64"/>
      <c r="C12902" s="147" t="s">
        <v>217</v>
      </c>
      <c r="E12902" s="161"/>
      <c r="F12902" s="162"/>
      <c r="G12902" s="147"/>
      <c r="H12902" s="146"/>
      <c r="J12902" s="146"/>
      <c r="L12902" s="150"/>
      <c r="N12902" s="163"/>
      <c r="O12902" s="146"/>
      <c r="P12902" s="146"/>
      <c r="Q12902" s="146"/>
      <c r="R12902" s="34"/>
      <c r="S12902" s="35"/>
      <c r="T12902" s="147"/>
    </row>
    <row r="12903">
      <c r="A12903" s="147"/>
      <c r="B12903" s="64"/>
      <c r="C12903" s="147" t="s">
        <v>217</v>
      </c>
      <c r="E12903" s="161"/>
      <c r="F12903" s="162"/>
      <c r="G12903" s="147"/>
      <c r="H12903" s="146"/>
      <c r="J12903" s="146"/>
      <c r="L12903" s="150"/>
      <c r="N12903" s="163"/>
      <c r="O12903" s="146"/>
      <c r="P12903" s="146"/>
      <c r="Q12903" s="146"/>
      <c r="R12903" s="34"/>
      <c r="S12903" s="35"/>
      <c r="T12903" s="147"/>
    </row>
    <row r="12904">
      <c r="A12904" s="147"/>
      <c r="B12904" s="64"/>
      <c r="C12904" s="147" t="s">
        <v>217</v>
      </c>
      <c r="E12904" s="161"/>
      <c r="F12904" s="162"/>
      <c r="G12904" s="147"/>
      <c r="H12904" s="146"/>
      <c r="J12904" s="146"/>
      <c r="L12904" s="150"/>
      <c r="N12904" s="163"/>
      <c r="O12904" s="146"/>
      <c r="P12904" s="146"/>
      <c r="Q12904" s="146"/>
      <c r="R12904" s="34"/>
      <c r="S12904" s="35"/>
      <c r="T12904" s="147"/>
    </row>
    <row r="12905">
      <c r="A12905" s="147"/>
      <c r="B12905" s="64"/>
      <c r="C12905" s="147" t="s">
        <v>217</v>
      </c>
      <c r="E12905" s="161"/>
      <c r="F12905" s="162"/>
      <c r="G12905" s="147"/>
      <c r="H12905" s="146"/>
      <c r="J12905" s="146"/>
      <c r="L12905" s="150"/>
      <c r="N12905" s="163"/>
      <c r="O12905" s="146"/>
      <c r="P12905" s="146"/>
      <c r="Q12905" s="146"/>
      <c r="R12905" s="34"/>
      <c r="S12905" s="35"/>
      <c r="T12905" s="147"/>
    </row>
    <row r="12906">
      <c r="A12906" s="147"/>
      <c r="B12906" s="64"/>
      <c r="C12906" s="147" t="s">
        <v>217</v>
      </c>
      <c r="E12906" s="161"/>
      <c r="F12906" s="162"/>
      <c r="G12906" s="147"/>
      <c r="H12906" s="146"/>
      <c r="J12906" s="146"/>
      <c r="L12906" s="150"/>
      <c r="N12906" s="163"/>
      <c r="O12906" s="146"/>
      <c r="P12906" s="146"/>
      <c r="Q12906" s="146"/>
      <c r="R12906" s="34"/>
      <c r="S12906" s="35"/>
      <c r="T12906" s="147"/>
    </row>
    <row r="12907">
      <c r="A12907" s="147"/>
      <c r="B12907" s="64"/>
      <c r="C12907" s="147" t="s">
        <v>217</v>
      </c>
      <c r="E12907" s="161"/>
      <c r="F12907" s="162"/>
      <c r="G12907" s="147"/>
      <c r="H12907" s="146"/>
      <c r="J12907" s="146"/>
      <c r="L12907" s="150"/>
      <c r="N12907" s="163"/>
      <c r="O12907" s="146"/>
      <c r="P12907" s="146"/>
      <c r="Q12907" s="146"/>
      <c r="R12907" s="34"/>
      <c r="S12907" s="35"/>
      <c r="T12907" s="147"/>
    </row>
    <row r="12908">
      <c r="A12908" s="147"/>
      <c r="B12908" s="64"/>
      <c r="C12908" s="147" t="s">
        <v>217</v>
      </c>
      <c r="E12908" s="161"/>
      <c r="F12908" s="162"/>
      <c r="G12908" s="147"/>
      <c r="H12908" s="146"/>
      <c r="J12908" s="146"/>
      <c r="L12908" s="150"/>
      <c r="N12908" s="163"/>
      <c r="O12908" s="146"/>
      <c r="P12908" s="146"/>
      <c r="Q12908" s="146"/>
      <c r="R12908" s="34"/>
      <c r="S12908" s="35"/>
      <c r="T12908" s="147"/>
    </row>
    <row r="12909">
      <c r="A12909" s="147"/>
      <c r="B12909" s="64"/>
      <c r="C12909" s="147" t="s">
        <v>217</v>
      </c>
      <c r="E12909" s="161"/>
      <c r="F12909" s="162"/>
      <c r="G12909" s="147"/>
      <c r="H12909" s="146"/>
      <c r="J12909" s="146"/>
      <c r="L12909" s="150"/>
      <c r="N12909" s="163"/>
      <c r="O12909" s="146"/>
      <c r="P12909" s="146"/>
      <c r="Q12909" s="146"/>
      <c r="R12909" s="34"/>
      <c r="S12909" s="35"/>
      <c r="T12909" s="147"/>
    </row>
    <row r="12910">
      <c r="A12910" s="147"/>
      <c r="B12910" s="64"/>
      <c r="C12910" s="147" t="s">
        <v>217</v>
      </c>
      <c r="E12910" s="161"/>
      <c r="F12910" s="162"/>
      <c r="G12910" s="147"/>
      <c r="H12910" s="146"/>
      <c r="J12910" s="146"/>
      <c r="L12910" s="150"/>
      <c r="N12910" s="163"/>
      <c r="O12910" s="146"/>
      <c r="P12910" s="146"/>
      <c r="Q12910" s="146"/>
      <c r="R12910" s="34"/>
      <c r="S12910" s="35"/>
      <c r="T12910" s="147"/>
    </row>
    <row r="12911">
      <c r="A12911" s="147"/>
      <c r="B12911" s="64"/>
      <c r="C12911" s="147" t="s">
        <v>217</v>
      </c>
      <c r="E12911" s="161"/>
      <c r="F12911" s="162"/>
      <c r="G12911" s="147"/>
      <c r="H12911" s="146"/>
      <c r="J12911" s="146"/>
      <c r="L12911" s="150"/>
      <c r="N12911" s="163"/>
      <c r="O12911" s="146"/>
      <c r="P12911" s="146"/>
      <c r="Q12911" s="146"/>
      <c r="R12911" s="34"/>
      <c r="S12911" s="35"/>
      <c r="T12911" s="147"/>
    </row>
    <row r="12912">
      <c r="A12912" s="147"/>
      <c r="B12912" s="64"/>
      <c r="C12912" s="147" t="s">
        <v>217</v>
      </c>
      <c r="E12912" s="161"/>
      <c r="F12912" s="162"/>
      <c r="G12912" s="147"/>
      <c r="H12912" s="146"/>
      <c r="J12912" s="146"/>
      <c r="L12912" s="150"/>
      <c r="N12912" s="163"/>
      <c r="O12912" s="146"/>
      <c r="P12912" s="146"/>
      <c r="Q12912" s="146"/>
      <c r="R12912" s="34"/>
      <c r="S12912" s="35"/>
      <c r="T12912" s="147"/>
    </row>
    <row r="12913">
      <c r="A12913" s="147"/>
      <c r="B12913" s="64"/>
      <c r="C12913" s="147" t="s">
        <v>217</v>
      </c>
      <c r="E12913" s="161"/>
      <c r="F12913" s="162"/>
      <c r="G12913" s="147"/>
      <c r="H12913" s="146"/>
      <c r="J12913" s="146"/>
      <c r="L12913" s="150"/>
      <c r="N12913" s="163"/>
      <c r="O12913" s="146"/>
      <c r="P12913" s="146"/>
      <c r="Q12913" s="146"/>
      <c r="R12913" s="34"/>
      <c r="S12913" s="35"/>
      <c r="T12913" s="147"/>
    </row>
    <row r="12914">
      <c r="A12914" s="147"/>
      <c r="B12914" s="64"/>
      <c r="C12914" s="147" t="s">
        <v>217</v>
      </c>
      <c r="E12914" s="161"/>
      <c r="F12914" s="162"/>
      <c r="G12914" s="147"/>
      <c r="H12914" s="146"/>
      <c r="J12914" s="146"/>
      <c r="L12914" s="150"/>
      <c r="N12914" s="163"/>
      <c r="O12914" s="146"/>
      <c r="P12914" s="146"/>
      <c r="Q12914" s="146"/>
      <c r="R12914" s="34"/>
      <c r="S12914" s="35"/>
      <c r="T12914" s="147"/>
    </row>
    <row r="12915">
      <c r="A12915" s="147"/>
      <c r="B12915" s="64"/>
      <c r="C12915" s="147" t="s">
        <v>217</v>
      </c>
      <c r="E12915" s="161"/>
      <c r="F12915" s="162"/>
      <c r="G12915" s="147"/>
      <c r="H12915" s="146"/>
      <c r="J12915" s="146"/>
      <c r="L12915" s="150"/>
      <c r="N12915" s="163"/>
      <c r="O12915" s="146"/>
      <c r="P12915" s="146"/>
      <c r="Q12915" s="146"/>
      <c r="R12915" s="34"/>
      <c r="S12915" s="35"/>
      <c r="T12915" s="147"/>
    </row>
    <row r="12916">
      <c r="A12916" s="147"/>
      <c r="B12916" s="64"/>
      <c r="C12916" s="147" t="s">
        <v>217</v>
      </c>
      <c r="E12916" s="161"/>
      <c r="F12916" s="162"/>
      <c r="G12916" s="147"/>
      <c r="H12916" s="146"/>
      <c r="J12916" s="146"/>
      <c r="L12916" s="150"/>
      <c r="N12916" s="163"/>
      <c r="O12916" s="146"/>
      <c r="P12916" s="146"/>
      <c r="Q12916" s="146"/>
      <c r="R12916" s="34"/>
      <c r="S12916" s="35"/>
      <c r="T12916" s="147"/>
    </row>
    <row r="12917">
      <c r="A12917" s="147"/>
      <c r="B12917" s="64"/>
      <c r="C12917" s="147" t="s">
        <v>217</v>
      </c>
      <c r="E12917" s="161"/>
      <c r="F12917" s="162"/>
      <c r="G12917" s="147"/>
      <c r="H12917" s="146"/>
      <c r="J12917" s="146"/>
      <c r="L12917" s="150"/>
      <c r="N12917" s="163"/>
      <c r="O12917" s="146"/>
      <c r="P12917" s="146"/>
      <c r="Q12917" s="146"/>
      <c r="R12917" s="34"/>
      <c r="S12917" s="35"/>
      <c r="T12917" s="147"/>
    </row>
    <row r="12918">
      <c r="A12918" s="147"/>
      <c r="B12918" s="64"/>
      <c r="C12918" s="147" t="s">
        <v>217</v>
      </c>
      <c r="E12918" s="161"/>
      <c r="F12918" s="162"/>
      <c r="G12918" s="147"/>
      <c r="H12918" s="146"/>
      <c r="J12918" s="146"/>
      <c r="L12918" s="150"/>
      <c r="N12918" s="163"/>
      <c r="O12918" s="146"/>
      <c r="P12918" s="146"/>
      <c r="Q12918" s="146"/>
      <c r="R12918" s="34"/>
      <c r="S12918" s="35"/>
      <c r="T12918" s="147"/>
    </row>
    <row r="12919">
      <c r="A12919" s="147"/>
      <c r="B12919" s="64"/>
      <c r="C12919" s="147" t="s">
        <v>217</v>
      </c>
      <c r="E12919" s="161"/>
      <c r="F12919" s="162"/>
      <c r="G12919" s="147"/>
      <c r="H12919" s="146"/>
      <c r="J12919" s="146"/>
      <c r="L12919" s="150"/>
      <c r="N12919" s="163"/>
      <c r="O12919" s="146"/>
      <c r="P12919" s="146"/>
      <c r="Q12919" s="146"/>
      <c r="R12919" s="34"/>
      <c r="S12919" s="35"/>
      <c r="T12919" s="147"/>
    </row>
    <row r="12920">
      <c r="A12920" s="147"/>
      <c r="B12920" s="64"/>
      <c r="C12920" s="147" t="s">
        <v>217</v>
      </c>
      <c r="E12920" s="161"/>
      <c r="F12920" s="162"/>
      <c r="G12920" s="147"/>
      <c r="H12920" s="146"/>
      <c r="J12920" s="146"/>
      <c r="L12920" s="150"/>
      <c r="N12920" s="163"/>
      <c r="O12920" s="146"/>
      <c r="P12920" s="146"/>
      <c r="Q12920" s="146"/>
      <c r="R12920" s="34"/>
      <c r="S12920" s="35"/>
      <c r="T12920" s="147"/>
    </row>
    <row r="12921">
      <c r="A12921" s="147"/>
      <c r="B12921" s="64"/>
      <c r="C12921" s="147" t="s">
        <v>217</v>
      </c>
      <c r="E12921" s="161"/>
      <c r="F12921" s="162"/>
      <c r="G12921" s="147"/>
      <c r="H12921" s="146"/>
      <c r="J12921" s="146"/>
      <c r="L12921" s="150"/>
      <c r="N12921" s="163"/>
      <c r="O12921" s="146"/>
      <c r="P12921" s="146"/>
      <c r="Q12921" s="146"/>
      <c r="R12921" s="34"/>
      <c r="S12921" s="35"/>
      <c r="T12921" s="147"/>
    </row>
    <row r="12922">
      <c r="A12922" s="147"/>
      <c r="B12922" s="64"/>
      <c r="C12922" s="147" t="s">
        <v>217</v>
      </c>
      <c r="E12922" s="161"/>
      <c r="F12922" s="162"/>
      <c r="G12922" s="147"/>
      <c r="H12922" s="146"/>
      <c r="J12922" s="146"/>
      <c r="L12922" s="150"/>
      <c r="N12922" s="163"/>
      <c r="O12922" s="146"/>
      <c r="P12922" s="146"/>
      <c r="Q12922" s="146"/>
      <c r="R12922" s="34"/>
      <c r="S12922" s="35"/>
      <c r="T12922" s="147"/>
    </row>
    <row r="12923">
      <c r="A12923" s="147"/>
      <c r="B12923" s="64"/>
      <c r="C12923" s="147" t="s">
        <v>217</v>
      </c>
      <c r="E12923" s="161"/>
      <c r="F12923" s="162"/>
      <c r="G12923" s="147"/>
      <c r="H12923" s="146"/>
      <c r="J12923" s="146"/>
      <c r="L12923" s="150"/>
      <c r="N12923" s="163"/>
      <c r="O12923" s="146"/>
      <c r="P12923" s="146"/>
      <c r="Q12923" s="146"/>
      <c r="R12923" s="34"/>
      <c r="S12923" s="35"/>
      <c r="T12923" s="147"/>
    </row>
    <row r="12924">
      <c r="A12924" s="147"/>
      <c r="B12924" s="64"/>
      <c r="C12924" s="147" t="s">
        <v>217</v>
      </c>
      <c r="E12924" s="161"/>
      <c r="F12924" s="162"/>
      <c r="G12924" s="147"/>
      <c r="H12924" s="146"/>
      <c r="J12924" s="146"/>
      <c r="L12924" s="150"/>
      <c r="N12924" s="163"/>
      <c r="O12924" s="146"/>
      <c r="P12924" s="146"/>
      <c r="Q12924" s="146"/>
      <c r="R12924" s="34"/>
      <c r="S12924" s="35"/>
      <c r="T12924" s="147"/>
    </row>
    <row r="12925">
      <c r="A12925" s="147"/>
      <c r="B12925" s="64"/>
      <c r="C12925" s="147" t="s">
        <v>217</v>
      </c>
      <c r="E12925" s="161"/>
      <c r="F12925" s="162"/>
      <c r="G12925" s="147"/>
      <c r="H12925" s="146"/>
      <c r="J12925" s="146"/>
      <c r="L12925" s="150"/>
      <c r="N12925" s="163"/>
      <c r="O12925" s="146"/>
      <c r="P12925" s="146"/>
      <c r="Q12925" s="146"/>
      <c r="R12925" s="34"/>
      <c r="S12925" s="35"/>
      <c r="T12925" s="147"/>
    </row>
    <row r="12926">
      <c r="A12926" s="147"/>
      <c r="B12926" s="64"/>
      <c r="C12926" s="147" t="s">
        <v>217</v>
      </c>
      <c r="E12926" s="161"/>
      <c r="F12926" s="162"/>
      <c r="G12926" s="147"/>
      <c r="H12926" s="146"/>
      <c r="J12926" s="146"/>
      <c r="L12926" s="150"/>
      <c r="N12926" s="163"/>
      <c r="O12926" s="146"/>
      <c r="P12926" s="146"/>
      <c r="Q12926" s="146"/>
      <c r="R12926" s="34"/>
      <c r="S12926" s="35"/>
      <c r="T12926" s="147"/>
    </row>
    <row r="12927">
      <c r="A12927" s="147"/>
      <c r="B12927" s="64"/>
      <c r="C12927" s="147" t="s">
        <v>217</v>
      </c>
      <c r="E12927" s="161"/>
      <c r="F12927" s="162"/>
      <c r="G12927" s="147"/>
      <c r="H12927" s="146"/>
      <c r="J12927" s="146"/>
      <c r="L12927" s="150"/>
      <c r="N12927" s="163"/>
      <c r="O12927" s="146"/>
      <c r="P12927" s="146"/>
      <c r="Q12927" s="146"/>
      <c r="R12927" s="34"/>
      <c r="S12927" s="35"/>
      <c r="T12927" s="147"/>
    </row>
    <row r="12928">
      <c r="A12928" s="147"/>
      <c r="B12928" s="64"/>
      <c r="C12928" s="147" t="s">
        <v>217</v>
      </c>
      <c r="E12928" s="161"/>
      <c r="F12928" s="162"/>
      <c r="G12928" s="147"/>
      <c r="H12928" s="146"/>
      <c r="J12928" s="146"/>
      <c r="L12928" s="150"/>
      <c r="N12928" s="163"/>
      <c r="O12928" s="146"/>
      <c r="P12928" s="146"/>
      <c r="Q12928" s="146"/>
      <c r="R12928" s="34"/>
      <c r="S12928" s="35"/>
      <c r="T12928" s="147"/>
    </row>
    <row r="12929">
      <c r="A12929" s="147"/>
      <c r="B12929" s="64"/>
      <c r="C12929" s="147" t="s">
        <v>217</v>
      </c>
      <c r="E12929" s="161"/>
      <c r="F12929" s="162"/>
      <c r="G12929" s="147"/>
      <c r="H12929" s="146"/>
      <c r="J12929" s="146"/>
      <c r="L12929" s="150"/>
      <c r="N12929" s="163"/>
      <c r="O12929" s="146"/>
      <c r="P12929" s="146"/>
      <c r="Q12929" s="146"/>
      <c r="R12929" s="34"/>
      <c r="S12929" s="35"/>
      <c r="T12929" s="147"/>
    </row>
    <row r="12930">
      <c r="A12930" s="147"/>
      <c r="B12930" s="64"/>
      <c r="C12930" s="147" t="s">
        <v>217</v>
      </c>
      <c r="E12930" s="161"/>
      <c r="F12930" s="162"/>
      <c r="G12930" s="147"/>
      <c r="H12930" s="146"/>
      <c r="J12930" s="146"/>
      <c r="L12930" s="150"/>
      <c r="N12930" s="163"/>
      <c r="O12930" s="146"/>
      <c r="P12930" s="146"/>
      <c r="Q12930" s="146"/>
      <c r="R12930" s="34"/>
      <c r="S12930" s="35"/>
      <c r="T12930" s="147"/>
    </row>
    <row r="12931">
      <c r="A12931" s="147"/>
      <c r="B12931" s="64"/>
      <c r="C12931" s="147" t="s">
        <v>217</v>
      </c>
      <c r="E12931" s="161"/>
      <c r="F12931" s="162"/>
      <c r="G12931" s="147"/>
      <c r="H12931" s="146"/>
      <c r="J12931" s="146"/>
      <c r="L12931" s="150"/>
      <c r="N12931" s="163"/>
      <c r="O12931" s="146"/>
      <c r="P12931" s="146"/>
      <c r="Q12931" s="146"/>
      <c r="R12931" s="34"/>
      <c r="S12931" s="35"/>
      <c r="T12931" s="147"/>
    </row>
    <row r="12932">
      <c r="A12932" s="147"/>
      <c r="B12932" s="64"/>
      <c r="C12932" s="147" t="s">
        <v>217</v>
      </c>
      <c r="E12932" s="161"/>
      <c r="F12932" s="162"/>
      <c r="G12932" s="147"/>
      <c r="H12932" s="146"/>
      <c r="J12932" s="146"/>
      <c r="L12932" s="150"/>
      <c r="N12932" s="163"/>
      <c r="O12932" s="146"/>
      <c r="P12932" s="146"/>
      <c r="Q12932" s="146"/>
      <c r="R12932" s="34"/>
      <c r="S12932" s="35"/>
      <c r="T12932" s="147"/>
    </row>
    <row r="12933">
      <c r="A12933" s="147"/>
      <c r="B12933" s="64"/>
      <c r="C12933" s="147" t="s">
        <v>217</v>
      </c>
      <c r="E12933" s="161"/>
      <c r="F12933" s="162"/>
      <c r="G12933" s="147"/>
      <c r="H12933" s="146"/>
      <c r="J12933" s="146"/>
      <c r="L12933" s="150"/>
      <c r="N12933" s="163"/>
      <c r="O12933" s="146"/>
      <c r="P12933" s="146"/>
      <c r="Q12933" s="146"/>
      <c r="R12933" s="34"/>
      <c r="S12933" s="35"/>
      <c r="T12933" s="147"/>
    </row>
    <row r="12934">
      <c r="A12934" s="147"/>
      <c r="B12934" s="64"/>
      <c r="C12934" s="147" t="s">
        <v>217</v>
      </c>
      <c r="E12934" s="161"/>
      <c r="F12934" s="162"/>
      <c r="G12934" s="147"/>
      <c r="H12934" s="146"/>
      <c r="J12934" s="146"/>
      <c r="L12934" s="150"/>
      <c r="N12934" s="163"/>
      <c r="O12934" s="146"/>
      <c r="P12934" s="146"/>
      <c r="Q12934" s="146"/>
      <c r="R12934" s="34"/>
      <c r="S12934" s="35"/>
      <c r="T12934" s="147"/>
    </row>
    <row r="12935">
      <c r="A12935" s="147"/>
      <c r="B12935" s="64"/>
      <c r="C12935" s="147" t="s">
        <v>217</v>
      </c>
      <c r="E12935" s="161"/>
      <c r="F12935" s="162"/>
      <c r="G12935" s="147"/>
      <c r="H12935" s="146"/>
      <c r="J12935" s="146"/>
      <c r="L12935" s="150"/>
      <c r="N12935" s="163"/>
      <c r="O12935" s="146"/>
      <c r="P12935" s="146"/>
      <c r="Q12935" s="146"/>
      <c r="R12935" s="34"/>
      <c r="S12935" s="35"/>
      <c r="T12935" s="147"/>
    </row>
    <row r="12936">
      <c r="A12936" s="147"/>
      <c r="B12936" s="64"/>
      <c r="C12936" s="147" t="s">
        <v>217</v>
      </c>
      <c r="E12936" s="161"/>
      <c r="F12936" s="162"/>
      <c r="G12936" s="147"/>
      <c r="H12936" s="146"/>
      <c r="J12936" s="146"/>
      <c r="L12936" s="150"/>
      <c r="N12936" s="163"/>
      <c r="O12936" s="146"/>
      <c r="P12936" s="146"/>
      <c r="Q12936" s="146"/>
      <c r="R12936" s="34"/>
      <c r="S12936" s="35"/>
      <c r="T12936" s="147"/>
    </row>
    <row r="12937">
      <c r="A12937" s="147"/>
      <c r="B12937" s="64"/>
      <c r="C12937" s="147" t="s">
        <v>217</v>
      </c>
      <c r="E12937" s="161"/>
      <c r="F12937" s="162"/>
      <c r="G12937" s="147"/>
      <c r="H12937" s="146"/>
      <c r="J12937" s="146"/>
      <c r="L12937" s="150"/>
      <c r="N12937" s="163"/>
      <c r="O12937" s="146"/>
      <c r="P12937" s="146"/>
      <c r="Q12937" s="146"/>
      <c r="R12937" s="34"/>
      <c r="S12937" s="35"/>
      <c r="T12937" s="147"/>
    </row>
    <row r="12938">
      <c r="A12938" s="147"/>
      <c r="B12938" s="64"/>
      <c r="C12938" s="147" t="s">
        <v>217</v>
      </c>
      <c r="E12938" s="161"/>
      <c r="F12938" s="162"/>
      <c r="G12938" s="147"/>
      <c r="H12938" s="146"/>
      <c r="J12938" s="146"/>
      <c r="L12938" s="150"/>
      <c r="N12938" s="163"/>
      <c r="O12938" s="146"/>
      <c r="P12938" s="146"/>
      <c r="Q12938" s="146"/>
      <c r="R12938" s="34"/>
      <c r="S12938" s="35"/>
      <c r="T12938" s="147"/>
    </row>
    <row r="12939">
      <c r="A12939" s="147"/>
      <c r="B12939" s="64"/>
      <c r="C12939" s="147" t="s">
        <v>217</v>
      </c>
      <c r="E12939" s="161"/>
      <c r="F12939" s="162"/>
      <c r="G12939" s="147"/>
      <c r="H12939" s="146"/>
      <c r="J12939" s="146"/>
      <c r="L12939" s="150"/>
      <c r="N12939" s="163"/>
      <c r="O12939" s="146"/>
      <c r="P12939" s="146"/>
      <c r="Q12939" s="146"/>
      <c r="R12939" s="34"/>
      <c r="S12939" s="35"/>
      <c r="T12939" s="147"/>
    </row>
    <row r="12940">
      <c r="A12940" s="147"/>
      <c r="B12940" s="64"/>
      <c r="C12940" s="147" t="s">
        <v>217</v>
      </c>
      <c r="E12940" s="161"/>
      <c r="F12940" s="162"/>
      <c r="G12940" s="147"/>
      <c r="H12940" s="146"/>
      <c r="J12940" s="146"/>
      <c r="L12940" s="150"/>
      <c r="N12940" s="163"/>
      <c r="O12940" s="146"/>
      <c r="P12940" s="146"/>
      <c r="Q12940" s="146"/>
      <c r="R12940" s="34"/>
      <c r="S12940" s="35"/>
      <c r="T12940" s="147"/>
    </row>
    <row r="12941">
      <c r="A12941" s="147"/>
      <c r="B12941" s="64"/>
      <c r="C12941" s="147" t="s">
        <v>217</v>
      </c>
      <c r="E12941" s="161"/>
      <c r="F12941" s="162"/>
      <c r="G12941" s="147"/>
      <c r="H12941" s="146"/>
      <c r="J12941" s="146"/>
      <c r="L12941" s="150"/>
      <c r="N12941" s="163"/>
      <c r="O12941" s="146"/>
      <c r="P12941" s="146"/>
      <c r="Q12941" s="146"/>
      <c r="R12941" s="34"/>
      <c r="S12941" s="35"/>
      <c r="T12941" s="147"/>
    </row>
    <row r="12942">
      <c r="A12942" s="147"/>
      <c r="B12942" s="64"/>
      <c r="C12942" s="147" t="s">
        <v>217</v>
      </c>
      <c r="E12942" s="161"/>
      <c r="F12942" s="162"/>
      <c r="G12942" s="147"/>
      <c r="H12942" s="146"/>
      <c r="J12942" s="146"/>
      <c r="L12942" s="150"/>
      <c r="N12942" s="163"/>
      <c r="O12942" s="146"/>
      <c r="P12942" s="146"/>
      <c r="Q12942" s="146"/>
      <c r="R12942" s="34"/>
      <c r="S12942" s="35"/>
      <c r="T12942" s="147"/>
    </row>
    <row r="12943">
      <c r="A12943" s="147"/>
      <c r="B12943" s="64"/>
      <c r="C12943" s="147" t="s">
        <v>217</v>
      </c>
      <c r="E12943" s="161"/>
      <c r="F12943" s="162"/>
      <c r="G12943" s="147"/>
      <c r="H12943" s="146"/>
      <c r="J12943" s="146"/>
      <c r="L12943" s="150"/>
      <c r="N12943" s="163"/>
      <c r="O12943" s="146"/>
      <c r="P12943" s="146"/>
      <c r="Q12943" s="146"/>
      <c r="R12943" s="34"/>
      <c r="S12943" s="35"/>
      <c r="T12943" s="147"/>
    </row>
    <row r="12944">
      <c r="A12944" s="147"/>
      <c r="B12944" s="64"/>
      <c r="C12944" s="147" t="s">
        <v>217</v>
      </c>
      <c r="E12944" s="161"/>
      <c r="F12944" s="162"/>
      <c r="G12944" s="147"/>
      <c r="H12944" s="146"/>
      <c r="J12944" s="146"/>
      <c r="L12944" s="150"/>
      <c r="N12944" s="163"/>
      <c r="O12944" s="146"/>
      <c r="P12944" s="146"/>
      <c r="Q12944" s="146"/>
      <c r="R12944" s="34"/>
      <c r="S12944" s="35"/>
      <c r="T12944" s="147"/>
    </row>
    <row r="12945">
      <c r="A12945" s="147"/>
      <c r="B12945" s="64"/>
      <c r="C12945" s="147" t="s">
        <v>217</v>
      </c>
      <c r="E12945" s="161"/>
      <c r="F12945" s="162"/>
      <c r="G12945" s="147"/>
      <c r="H12945" s="146"/>
      <c r="J12945" s="146"/>
      <c r="L12945" s="150"/>
      <c r="N12945" s="163"/>
      <c r="O12945" s="146"/>
      <c r="P12945" s="146"/>
      <c r="Q12945" s="146"/>
      <c r="R12945" s="34"/>
      <c r="S12945" s="35"/>
      <c r="T12945" s="147"/>
    </row>
    <row r="12946">
      <c r="A12946" s="147"/>
      <c r="B12946" s="64"/>
      <c r="C12946" s="147" t="s">
        <v>217</v>
      </c>
      <c r="E12946" s="161"/>
      <c r="F12946" s="162"/>
      <c r="G12946" s="147"/>
      <c r="H12946" s="146"/>
      <c r="J12946" s="146"/>
      <c r="L12946" s="150"/>
      <c r="N12946" s="163"/>
      <c r="O12946" s="146"/>
      <c r="P12946" s="146"/>
      <c r="Q12946" s="146"/>
      <c r="R12946" s="34"/>
      <c r="S12946" s="35"/>
      <c r="T12946" s="147"/>
    </row>
    <row r="12947">
      <c r="A12947" s="147"/>
      <c r="B12947" s="64"/>
      <c r="C12947" s="147" t="s">
        <v>217</v>
      </c>
      <c r="E12947" s="161"/>
      <c r="F12947" s="162"/>
      <c r="G12947" s="147"/>
      <c r="H12947" s="146"/>
      <c r="J12947" s="146"/>
      <c r="L12947" s="150"/>
      <c r="N12947" s="163"/>
      <c r="O12947" s="146"/>
      <c r="P12947" s="146"/>
      <c r="Q12947" s="146"/>
      <c r="R12947" s="34"/>
      <c r="S12947" s="35"/>
      <c r="T12947" s="147"/>
    </row>
    <row r="12948">
      <c r="A12948" s="147"/>
      <c r="B12948" s="64"/>
      <c r="C12948" s="147" t="s">
        <v>217</v>
      </c>
      <c r="E12948" s="161"/>
      <c r="F12948" s="162"/>
      <c r="G12948" s="147"/>
      <c r="H12948" s="146"/>
      <c r="J12948" s="146"/>
      <c r="L12948" s="150"/>
      <c r="N12948" s="163"/>
      <c r="O12948" s="146"/>
      <c r="P12948" s="146"/>
      <c r="Q12948" s="146"/>
      <c r="R12948" s="34"/>
      <c r="S12948" s="35"/>
      <c r="T12948" s="147"/>
    </row>
    <row r="12949">
      <c r="A12949" s="147"/>
      <c r="B12949" s="64"/>
      <c r="C12949" s="147" t="s">
        <v>217</v>
      </c>
      <c r="E12949" s="161"/>
      <c r="F12949" s="162"/>
      <c r="G12949" s="147"/>
      <c r="H12949" s="146"/>
      <c r="J12949" s="146"/>
      <c r="L12949" s="150"/>
      <c r="N12949" s="163"/>
      <c r="O12949" s="146"/>
      <c r="P12949" s="146"/>
      <c r="Q12949" s="146"/>
      <c r="R12949" s="34"/>
      <c r="S12949" s="35"/>
      <c r="T12949" s="147"/>
    </row>
    <row r="12950">
      <c r="A12950" s="147"/>
      <c r="B12950" s="64"/>
      <c r="C12950" s="147" t="s">
        <v>217</v>
      </c>
      <c r="E12950" s="161"/>
      <c r="F12950" s="162"/>
      <c r="G12950" s="147"/>
      <c r="H12950" s="146"/>
      <c r="J12950" s="146"/>
      <c r="L12950" s="150"/>
      <c r="N12950" s="163"/>
      <c r="O12950" s="146"/>
      <c r="P12950" s="146"/>
      <c r="Q12950" s="146"/>
      <c r="R12950" s="34"/>
      <c r="S12950" s="35"/>
      <c r="T12950" s="147"/>
    </row>
    <row r="12951">
      <c r="A12951" s="147"/>
      <c r="B12951" s="64"/>
      <c r="C12951" s="147" t="s">
        <v>217</v>
      </c>
      <c r="E12951" s="161"/>
      <c r="F12951" s="162"/>
      <c r="G12951" s="147"/>
      <c r="H12951" s="146"/>
      <c r="J12951" s="146"/>
      <c r="L12951" s="150"/>
      <c r="N12951" s="163"/>
      <c r="O12951" s="146"/>
      <c r="P12951" s="146"/>
      <c r="Q12951" s="146"/>
      <c r="R12951" s="34"/>
      <c r="S12951" s="35"/>
      <c r="T12951" s="147"/>
    </row>
    <row r="12952">
      <c r="A12952" s="147"/>
      <c r="B12952" s="64"/>
      <c r="C12952" s="147" t="s">
        <v>217</v>
      </c>
      <c r="E12952" s="161"/>
      <c r="F12952" s="162"/>
      <c r="G12952" s="147"/>
      <c r="H12952" s="146"/>
      <c r="J12952" s="146"/>
      <c r="L12952" s="150"/>
      <c r="N12952" s="163"/>
      <c r="O12952" s="146"/>
      <c r="P12952" s="146"/>
      <c r="Q12952" s="146"/>
      <c r="R12952" s="34"/>
      <c r="S12952" s="35"/>
      <c r="T12952" s="147"/>
    </row>
    <row r="12953">
      <c r="A12953" s="147"/>
      <c r="B12953" s="64"/>
      <c r="C12953" s="147" t="s">
        <v>217</v>
      </c>
      <c r="E12953" s="161"/>
      <c r="F12953" s="162"/>
      <c r="G12953" s="147"/>
      <c r="H12953" s="146"/>
      <c r="J12953" s="146"/>
      <c r="L12953" s="150"/>
      <c r="N12953" s="163"/>
      <c r="O12953" s="146"/>
      <c r="P12953" s="146"/>
      <c r="Q12953" s="146"/>
      <c r="R12953" s="34"/>
      <c r="S12953" s="35"/>
      <c r="T12953" s="147"/>
    </row>
    <row r="12954">
      <c r="A12954" s="147"/>
      <c r="B12954" s="64"/>
      <c r="C12954" s="147" t="s">
        <v>217</v>
      </c>
      <c r="E12954" s="161"/>
      <c r="F12954" s="162"/>
      <c r="G12954" s="147"/>
      <c r="H12954" s="146"/>
      <c r="J12954" s="146"/>
      <c r="L12954" s="150"/>
      <c r="N12954" s="163"/>
      <c r="O12954" s="146"/>
      <c r="P12954" s="146"/>
      <c r="Q12954" s="146"/>
      <c r="R12954" s="34"/>
      <c r="S12954" s="35"/>
      <c r="T12954" s="147"/>
    </row>
    <row r="12955">
      <c r="A12955" s="147"/>
      <c r="B12955" s="64"/>
      <c r="C12955" s="147" t="s">
        <v>217</v>
      </c>
      <c r="E12955" s="161"/>
      <c r="F12955" s="162"/>
      <c r="G12955" s="147"/>
      <c r="H12955" s="146"/>
      <c r="J12955" s="146"/>
      <c r="L12955" s="150"/>
      <c r="N12955" s="163"/>
      <c r="O12955" s="146"/>
      <c r="P12955" s="146"/>
      <c r="Q12955" s="146"/>
      <c r="R12955" s="34"/>
      <c r="S12955" s="35"/>
      <c r="T12955" s="147"/>
    </row>
    <row r="12956">
      <c r="A12956" s="147"/>
      <c r="B12956" s="64"/>
      <c r="C12956" s="147" t="s">
        <v>217</v>
      </c>
      <c r="E12956" s="161"/>
      <c r="F12956" s="162"/>
      <c r="G12956" s="147"/>
      <c r="H12956" s="146"/>
      <c r="J12956" s="146"/>
      <c r="L12956" s="150"/>
      <c r="N12956" s="163"/>
      <c r="O12956" s="146"/>
      <c r="P12956" s="146"/>
      <c r="Q12956" s="146"/>
      <c r="R12956" s="34"/>
      <c r="S12956" s="35"/>
      <c r="T12956" s="147"/>
    </row>
    <row r="12957">
      <c r="A12957" s="147"/>
      <c r="B12957" s="64"/>
      <c r="C12957" s="147" t="s">
        <v>217</v>
      </c>
      <c r="E12957" s="161"/>
      <c r="F12957" s="162"/>
      <c r="G12957" s="147"/>
      <c r="H12957" s="146"/>
      <c r="J12957" s="146"/>
      <c r="L12957" s="150"/>
      <c r="N12957" s="163"/>
      <c r="O12957" s="146"/>
      <c r="P12957" s="146"/>
      <c r="Q12957" s="146"/>
      <c r="R12957" s="34"/>
      <c r="S12957" s="35"/>
      <c r="T12957" s="147"/>
    </row>
    <row r="12958">
      <c r="A12958" s="147"/>
      <c r="B12958" s="64"/>
      <c r="C12958" s="147" t="s">
        <v>217</v>
      </c>
      <c r="E12958" s="161"/>
      <c r="F12958" s="162"/>
      <c r="G12958" s="147"/>
      <c r="H12958" s="146"/>
      <c r="J12958" s="146"/>
      <c r="L12958" s="150"/>
      <c r="N12958" s="163"/>
      <c r="O12958" s="146"/>
      <c r="P12958" s="146"/>
      <c r="Q12958" s="146"/>
      <c r="R12958" s="34"/>
      <c r="S12958" s="35"/>
      <c r="T12958" s="147"/>
    </row>
    <row r="12959">
      <c r="A12959" s="147"/>
      <c r="B12959" s="64"/>
      <c r="C12959" s="147" t="s">
        <v>217</v>
      </c>
      <c r="E12959" s="161"/>
      <c r="F12959" s="162"/>
      <c r="G12959" s="147"/>
      <c r="H12959" s="146"/>
      <c r="J12959" s="146"/>
      <c r="L12959" s="150"/>
      <c r="N12959" s="163"/>
      <c r="O12959" s="146"/>
      <c r="P12959" s="146"/>
      <c r="Q12959" s="146"/>
      <c r="R12959" s="34"/>
      <c r="S12959" s="35"/>
      <c r="T12959" s="147"/>
    </row>
    <row r="12960">
      <c r="A12960" s="147"/>
      <c r="B12960" s="64"/>
      <c r="C12960" s="147" t="s">
        <v>217</v>
      </c>
      <c r="E12960" s="161"/>
      <c r="F12960" s="162"/>
      <c r="G12960" s="147"/>
      <c r="H12960" s="146"/>
      <c r="J12960" s="146"/>
      <c r="L12960" s="150"/>
      <c r="N12960" s="163"/>
      <c r="O12960" s="146"/>
      <c r="P12960" s="146"/>
      <c r="Q12960" s="146"/>
      <c r="R12960" s="34"/>
      <c r="S12960" s="35"/>
      <c r="T12960" s="147"/>
    </row>
    <row r="12961">
      <c r="A12961" s="147"/>
      <c r="B12961" s="64"/>
      <c r="C12961" s="147" t="s">
        <v>217</v>
      </c>
      <c r="E12961" s="161"/>
      <c r="F12961" s="162"/>
      <c r="G12961" s="147"/>
      <c r="H12961" s="146"/>
      <c r="J12961" s="146"/>
      <c r="L12961" s="150"/>
      <c r="N12961" s="163"/>
      <c r="O12961" s="146"/>
      <c r="P12961" s="146"/>
      <c r="Q12961" s="146"/>
      <c r="R12961" s="34"/>
      <c r="S12961" s="35"/>
      <c r="T12961" s="147"/>
    </row>
    <row r="12962">
      <c r="A12962" s="147"/>
      <c r="B12962" s="64"/>
      <c r="C12962" s="147" t="s">
        <v>217</v>
      </c>
      <c r="E12962" s="161"/>
      <c r="F12962" s="162"/>
      <c r="G12962" s="147"/>
      <c r="H12962" s="146"/>
      <c r="J12962" s="146"/>
      <c r="L12962" s="150"/>
      <c r="N12962" s="163"/>
      <c r="O12962" s="146"/>
      <c r="P12962" s="146"/>
      <c r="Q12962" s="146"/>
      <c r="R12962" s="34"/>
      <c r="S12962" s="35"/>
      <c r="T12962" s="147"/>
    </row>
    <row r="12963">
      <c r="A12963" s="147"/>
      <c r="B12963" s="64"/>
      <c r="C12963" s="147" t="s">
        <v>217</v>
      </c>
      <c r="E12963" s="161"/>
      <c r="F12963" s="162"/>
      <c r="G12963" s="147"/>
      <c r="H12963" s="146"/>
      <c r="J12963" s="146"/>
      <c r="L12963" s="150"/>
      <c r="N12963" s="163"/>
      <c r="O12963" s="146"/>
      <c r="P12963" s="146"/>
      <c r="Q12963" s="146"/>
      <c r="R12963" s="34"/>
      <c r="S12963" s="35"/>
      <c r="T12963" s="147"/>
    </row>
    <row r="12964">
      <c r="A12964" s="147"/>
      <c r="B12964" s="64"/>
      <c r="C12964" s="147" t="s">
        <v>217</v>
      </c>
      <c r="E12964" s="161"/>
      <c r="F12964" s="162"/>
      <c r="G12964" s="147"/>
      <c r="H12964" s="146"/>
      <c r="J12964" s="146"/>
      <c r="L12964" s="150"/>
      <c r="N12964" s="163"/>
      <c r="O12964" s="146"/>
      <c r="P12964" s="146"/>
      <c r="Q12964" s="146"/>
      <c r="R12964" s="34"/>
      <c r="S12964" s="35"/>
      <c r="T12964" s="147"/>
    </row>
    <row r="12965">
      <c r="A12965" s="147"/>
      <c r="B12965" s="64"/>
      <c r="C12965" s="147" t="s">
        <v>217</v>
      </c>
      <c r="E12965" s="161"/>
      <c r="F12965" s="162"/>
      <c r="G12965" s="147"/>
      <c r="H12965" s="146"/>
      <c r="J12965" s="146"/>
      <c r="L12965" s="150"/>
      <c r="N12965" s="163"/>
      <c r="O12965" s="146"/>
      <c r="P12965" s="146"/>
      <c r="Q12965" s="146"/>
      <c r="R12965" s="34"/>
      <c r="S12965" s="35"/>
      <c r="T12965" s="147"/>
    </row>
    <row r="12966">
      <c r="A12966" s="147"/>
      <c r="B12966" s="64"/>
      <c r="C12966" s="147" t="s">
        <v>217</v>
      </c>
      <c r="E12966" s="161"/>
      <c r="F12966" s="162"/>
      <c r="G12966" s="147"/>
      <c r="H12966" s="146"/>
      <c r="J12966" s="146"/>
      <c r="L12966" s="150"/>
      <c r="N12966" s="163"/>
      <c r="O12966" s="146"/>
      <c r="P12966" s="146"/>
      <c r="Q12966" s="146"/>
      <c r="R12966" s="34"/>
      <c r="S12966" s="35"/>
      <c r="T12966" s="147"/>
    </row>
    <row r="12967">
      <c r="A12967" s="147"/>
      <c r="B12967" s="64"/>
      <c r="C12967" s="147" t="s">
        <v>217</v>
      </c>
      <c r="E12967" s="161"/>
      <c r="F12967" s="162"/>
      <c r="G12967" s="147"/>
      <c r="H12967" s="146"/>
      <c r="J12967" s="146"/>
      <c r="L12967" s="150"/>
      <c r="N12967" s="163"/>
      <c r="O12967" s="146"/>
      <c r="P12967" s="146"/>
      <c r="Q12967" s="146"/>
      <c r="R12967" s="34"/>
      <c r="S12967" s="35"/>
      <c r="T12967" s="147"/>
    </row>
    <row r="12968">
      <c r="A12968" s="147"/>
      <c r="B12968" s="64"/>
      <c r="C12968" s="147" t="s">
        <v>217</v>
      </c>
      <c r="E12968" s="161"/>
      <c r="F12968" s="162"/>
      <c r="G12968" s="147"/>
      <c r="H12968" s="146"/>
      <c r="J12968" s="146"/>
      <c r="L12968" s="150"/>
      <c r="N12968" s="163"/>
      <c r="O12968" s="146"/>
      <c r="P12968" s="146"/>
      <c r="Q12968" s="146"/>
      <c r="R12968" s="34"/>
      <c r="S12968" s="35"/>
      <c r="T12968" s="147"/>
    </row>
    <row r="12969">
      <c r="A12969" s="147"/>
      <c r="B12969" s="64"/>
      <c r="C12969" s="147" t="s">
        <v>217</v>
      </c>
      <c r="E12969" s="161"/>
      <c r="F12969" s="162"/>
      <c r="G12969" s="147"/>
      <c r="H12969" s="146"/>
      <c r="J12969" s="146"/>
      <c r="L12969" s="150"/>
      <c r="N12969" s="163"/>
      <c r="O12969" s="146"/>
      <c r="P12969" s="146"/>
      <c r="Q12969" s="146"/>
      <c r="R12969" s="34"/>
      <c r="S12969" s="35"/>
      <c r="T12969" s="147"/>
    </row>
    <row r="12970">
      <c r="A12970" s="147"/>
      <c r="B12970" s="64"/>
      <c r="C12970" s="147" t="s">
        <v>217</v>
      </c>
      <c r="E12970" s="161"/>
      <c r="F12970" s="162"/>
      <c r="G12970" s="147"/>
      <c r="H12970" s="146"/>
      <c r="J12970" s="146"/>
      <c r="L12970" s="150"/>
      <c r="N12970" s="163"/>
      <c r="O12970" s="146"/>
      <c r="P12970" s="146"/>
      <c r="Q12970" s="146"/>
      <c r="R12970" s="34"/>
      <c r="S12970" s="35"/>
      <c r="T12970" s="147"/>
    </row>
    <row r="12971">
      <c r="A12971" s="147"/>
      <c r="B12971" s="64"/>
      <c r="C12971" s="147" t="s">
        <v>217</v>
      </c>
      <c r="E12971" s="161"/>
      <c r="F12971" s="162"/>
      <c r="G12971" s="147"/>
      <c r="H12971" s="146"/>
      <c r="J12971" s="146"/>
      <c r="L12971" s="150"/>
      <c r="N12971" s="163"/>
      <c r="O12971" s="146"/>
      <c r="P12971" s="146"/>
      <c r="Q12971" s="146"/>
      <c r="R12971" s="34"/>
      <c r="S12971" s="35"/>
      <c r="T12971" s="147"/>
    </row>
    <row r="12972">
      <c r="A12972" s="147"/>
      <c r="B12972" s="64"/>
      <c r="C12972" s="147" t="s">
        <v>217</v>
      </c>
      <c r="E12972" s="161"/>
      <c r="F12972" s="162"/>
      <c r="G12972" s="147"/>
      <c r="H12972" s="146"/>
      <c r="J12972" s="146"/>
      <c r="L12972" s="150"/>
      <c r="N12972" s="163"/>
      <c r="O12972" s="146"/>
      <c r="P12972" s="146"/>
      <c r="Q12972" s="146"/>
      <c r="R12972" s="34"/>
      <c r="S12972" s="35"/>
      <c r="T12972" s="147"/>
    </row>
    <row r="12973">
      <c r="A12973" s="147"/>
      <c r="B12973" s="64"/>
      <c r="C12973" s="147" t="s">
        <v>217</v>
      </c>
      <c r="E12973" s="161"/>
      <c r="F12973" s="162"/>
      <c r="G12973" s="147"/>
      <c r="H12973" s="146"/>
      <c r="J12973" s="146"/>
      <c r="L12973" s="150"/>
      <c r="N12973" s="163"/>
      <c r="O12973" s="146"/>
      <c r="P12973" s="146"/>
      <c r="Q12973" s="146"/>
      <c r="R12973" s="34"/>
      <c r="S12973" s="35"/>
      <c r="T12973" s="147"/>
    </row>
    <row r="12974">
      <c r="A12974" s="147"/>
      <c r="B12974" s="64"/>
      <c r="C12974" s="147" t="s">
        <v>217</v>
      </c>
      <c r="E12974" s="161"/>
      <c r="F12974" s="162"/>
      <c r="G12974" s="147"/>
      <c r="H12974" s="146"/>
      <c r="J12974" s="146"/>
      <c r="L12974" s="150"/>
      <c r="N12974" s="163"/>
      <c r="O12974" s="146"/>
      <c r="P12974" s="146"/>
      <c r="Q12974" s="146"/>
      <c r="R12974" s="34"/>
      <c r="S12974" s="35"/>
      <c r="T12974" s="147"/>
    </row>
    <row r="12975">
      <c r="A12975" s="147"/>
      <c r="B12975" s="64"/>
      <c r="C12975" s="147" t="s">
        <v>217</v>
      </c>
      <c r="E12975" s="161"/>
      <c r="F12975" s="162"/>
      <c r="G12975" s="147"/>
      <c r="H12975" s="146"/>
      <c r="J12975" s="146"/>
      <c r="L12975" s="150"/>
      <c r="N12975" s="163"/>
      <c r="O12975" s="146"/>
      <c r="P12975" s="146"/>
      <c r="Q12975" s="146"/>
      <c r="R12975" s="34"/>
      <c r="S12975" s="35"/>
      <c r="T12975" s="147"/>
    </row>
    <row r="12976">
      <c r="A12976" s="147"/>
      <c r="B12976" s="64"/>
      <c r="C12976" s="147" t="s">
        <v>217</v>
      </c>
      <c r="E12976" s="161"/>
      <c r="F12976" s="162"/>
      <c r="G12976" s="147"/>
      <c r="H12976" s="146"/>
      <c r="J12976" s="146"/>
      <c r="L12976" s="150"/>
      <c r="N12976" s="163"/>
      <c r="O12976" s="146"/>
      <c r="P12976" s="146"/>
      <c r="Q12976" s="146"/>
      <c r="R12976" s="34"/>
      <c r="S12976" s="35"/>
      <c r="T12976" s="147"/>
    </row>
    <row r="12977">
      <c r="A12977" s="147"/>
      <c r="B12977" s="64"/>
      <c r="C12977" s="147" t="s">
        <v>217</v>
      </c>
      <c r="E12977" s="161"/>
      <c r="F12977" s="162"/>
      <c r="G12977" s="147"/>
      <c r="H12977" s="146"/>
      <c r="J12977" s="146"/>
      <c r="L12977" s="150"/>
      <c r="N12977" s="163"/>
      <c r="O12977" s="146"/>
      <c r="P12977" s="146"/>
      <c r="Q12977" s="146"/>
      <c r="R12977" s="34"/>
      <c r="S12977" s="35"/>
      <c r="T12977" s="147"/>
    </row>
    <row r="12978">
      <c r="A12978" s="147"/>
      <c r="B12978" s="64"/>
      <c r="C12978" s="147" t="s">
        <v>217</v>
      </c>
      <c r="E12978" s="161"/>
      <c r="F12978" s="162"/>
      <c r="G12978" s="147"/>
      <c r="H12978" s="146"/>
      <c r="J12978" s="146"/>
      <c r="L12978" s="150"/>
      <c r="N12978" s="163"/>
      <c r="O12978" s="146"/>
      <c r="P12978" s="146"/>
      <c r="Q12978" s="146"/>
      <c r="R12978" s="34"/>
      <c r="S12978" s="35"/>
      <c r="T12978" s="147"/>
    </row>
    <row r="12979">
      <c r="A12979" s="147"/>
      <c r="B12979" s="64"/>
      <c r="C12979" s="147" t="s">
        <v>217</v>
      </c>
      <c r="E12979" s="161"/>
      <c r="F12979" s="162"/>
      <c r="G12979" s="147"/>
      <c r="H12979" s="146"/>
      <c r="J12979" s="146"/>
      <c r="L12979" s="150"/>
      <c r="N12979" s="163"/>
      <c r="O12979" s="146"/>
      <c r="P12979" s="146"/>
      <c r="Q12979" s="146"/>
      <c r="R12979" s="34"/>
      <c r="S12979" s="35"/>
      <c r="T12979" s="147"/>
    </row>
    <row r="12980">
      <c r="A12980" s="147"/>
      <c r="B12980" s="64"/>
      <c r="C12980" s="147" t="s">
        <v>217</v>
      </c>
      <c r="E12980" s="161"/>
      <c r="F12980" s="162"/>
      <c r="G12980" s="147"/>
      <c r="H12980" s="146"/>
      <c r="J12980" s="146"/>
      <c r="L12980" s="150"/>
      <c r="N12980" s="163"/>
      <c r="O12980" s="146"/>
      <c r="P12980" s="146"/>
      <c r="Q12980" s="146"/>
      <c r="R12980" s="34"/>
      <c r="S12980" s="35"/>
      <c r="T12980" s="147"/>
    </row>
    <row r="12981">
      <c r="A12981" s="147"/>
      <c r="B12981" s="64"/>
      <c r="C12981" s="147" t="s">
        <v>217</v>
      </c>
      <c r="E12981" s="161"/>
      <c r="F12981" s="162"/>
      <c r="G12981" s="147"/>
      <c r="H12981" s="146"/>
      <c r="J12981" s="146"/>
      <c r="L12981" s="150"/>
      <c r="N12981" s="163"/>
      <c r="O12981" s="146"/>
      <c r="P12981" s="146"/>
      <c r="Q12981" s="146"/>
      <c r="R12981" s="34"/>
      <c r="S12981" s="35"/>
      <c r="T12981" s="147"/>
    </row>
    <row r="12982">
      <c r="A12982" s="147"/>
      <c r="B12982" s="64"/>
      <c r="C12982" s="147" t="s">
        <v>217</v>
      </c>
      <c r="E12982" s="161"/>
      <c r="F12982" s="162"/>
      <c r="G12982" s="147"/>
      <c r="H12982" s="146"/>
      <c r="J12982" s="146"/>
      <c r="L12982" s="150"/>
      <c r="N12982" s="163"/>
      <c r="O12982" s="146"/>
      <c r="P12982" s="146"/>
      <c r="Q12982" s="146"/>
      <c r="R12982" s="34"/>
      <c r="S12982" s="35"/>
      <c r="T12982" s="147"/>
    </row>
    <row r="12983">
      <c r="A12983" s="147"/>
      <c r="B12983" s="64"/>
      <c r="C12983" s="147" t="s">
        <v>217</v>
      </c>
      <c r="E12983" s="161"/>
      <c r="F12983" s="162"/>
      <c r="G12983" s="147"/>
      <c r="H12983" s="146"/>
      <c r="J12983" s="146"/>
      <c r="L12983" s="150"/>
      <c r="N12983" s="163"/>
      <c r="O12983" s="146"/>
      <c r="P12983" s="146"/>
      <c r="Q12983" s="146"/>
      <c r="R12983" s="34"/>
      <c r="S12983" s="35"/>
      <c r="T12983" s="147"/>
    </row>
    <row r="12984">
      <c r="A12984" s="147"/>
      <c r="B12984" s="64"/>
      <c r="C12984" s="147" t="s">
        <v>217</v>
      </c>
      <c r="E12984" s="161"/>
      <c r="F12984" s="162"/>
      <c r="G12984" s="147"/>
      <c r="H12984" s="146"/>
      <c r="J12984" s="146"/>
      <c r="L12984" s="150"/>
      <c r="N12984" s="163"/>
      <c r="O12984" s="146"/>
      <c r="P12984" s="146"/>
      <c r="Q12984" s="146"/>
      <c r="R12984" s="34"/>
      <c r="S12984" s="35"/>
      <c r="T12984" s="147"/>
    </row>
    <row r="12985">
      <c r="A12985" s="147"/>
      <c r="B12985" s="64"/>
      <c r="C12985" s="147" t="s">
        <v>217</v>
      </c>
      <c r="E12985" s="161"/>
      <c r="F12985" s="162"/>
      <c r="G12985" s="147"/>
      <c r="H12985" s="146"/>
      <c r="J12985" s="146"/>
      <c r="L12985" s="150"/>
      <c r="N12985" s="163"/>
      <c r="O12985" s="146"/>
      <c r="P12985" s="146"/>
      <c r="Q12985" s="146"/>
      <c r="R12985" s="34"/>
      <c r="S12985" s="35"/>
      <c r="T12985" s="147"/>
    </row>
    <row r="12986">
      <c r="A12986" s="147"/>
      <c r="B12986" s="64"/>
      <c r="C12986" s="147" t="s">
        <v>217</v>
      </c>
      <c r="E12986" s="161"/>
      <c r="F12986" s="162"/>
      <c r="G12986" s="147"/>
      <c r="H12986" s="146"/>
      <c r="J12986" s="146"/>
      <c r="L12986" s="150"/>
      <c r="N12986" s="163"/>
      <c r="O12986" s="146"/>
      <c r="P12986" s="146"/>
      <c r="Q12986" s="146"/>
      <c r="R12986" s="34"/>
      <c r="S12986" s="35"/>
      <c r="T12986" s="147"/>
    </row>
    <row r="12987">
      <c r="A12987" s="147"/>
      <c r="B12987" s="64"/>
      <c r="C12987" s="147" t="s">
        <v>217</v>
      </c>
      <c r="E12987" s="161"/>
      <c r="F12987" s="162"/>
      <c r="G12987" s="147"/>
      <c r="H12987" s="146"/>
      <c r="J12987" s="146"/>
      <c r="L12987" s="150"/>
      <c r="N12987" s="163"/>
      <c r="O12987" s="146"/>
      <c r="P12987" s="146"/>
      <c r="Q12987" s="146"/>
      <c r="R12987" s="34"/>
      <c r="S12987" s="35"/>
      <c r="T12987" s="147"/>
    </row>
    <row r="12988">
      <c r="A12988" s="147"/>
      <c r="B12988" s="64"/>
      <c r="C12988" s="147" t="s">
        <v>217</v>
      </c>
      <c r="E12988" s="161"/>
      <c r="F12988" s="162"/>
      <c r="G12988" s="147"/>
      <c r="H12988" s="146"/>
      <c r="J12988" s="146"/>
      <c r="L12988" s="150"/>
      <c r="N12988" s="163"/>
      <c r="O12988" s="146"/>
      <c r="P12988" s="146"/>
      <c r="Q12988" s="146"/>
      <c r="R12988" s="34"/>
      <c r="S12988" s="35"/>
      <c r="T12988" s="147"/>
    </row>
    <row r="12989">
      <c r="A12989" s="147"/>
      <c r="B12989" s="64"/>
      <c r="C12989" s="147" t="s">
        <v>217</v>
      </c>
      <c r="E12989" s="161"/>
      <c r="F12989" s="162"/>
      <c r="G12989" s="147"/>
      <c r="H12989" s="146"/>
      <c r="J12989" s="146"/>
      <c r="L12989" s="150"/>
      <c r="N12989" s="163"/>
      <c r="O12989" s="146"/>
      <c r="P12989" s="146"/>
      <c r="Q12989" s="146"/>
      <c r="R12989" s="34"/>
      <c r="S12989" s="35"/>
      <c r="T12989" s="147"/>
    </row>
    <row r="12990">
      <c r="A12990" s="147"/>
      <c r="B12990" s="64"/>
      <c r="C12990" s="147" t="s">
        <v>217</v>
      </c>
      <c r="E12990" s="161"/>
      <c r="F12990" s="162"/>
      <c r="G12990" s="147"/>
      <c r="H12990" s="146"/>
      <c r="J12990" s="146"/>
      <c r="L12990" s="150"/>
      <c r="N12990" s="163"/>
      <c r="O12990" s="146"/>
      <c r="P12990" s="146"/>
      <c r="Q12990" s="146"/>
      <c r="R12990" s="34"/>
      <c r="S12990" s="35"/>
      <c r="T12990" s="147"/>
    </row>
    <row r="12991">
      <c r="A12991" s="147"/>
      <c r="B12991" s="64"/>
      <c r="C12991" s="147" t="s">
        <v>217</v>
      </c>
      <c r="E12991" s="161"/>
      <c r="F12991" s="162"/>
      <c r="G12991" s="147"/>
      <c r="H12991" s="146"/>
      <c r="J12991" s="146"/>
      <c r="L12991" s="150"/>
      <c r="N12991" s="163"/>
      <c r="O12991" s="146"/>
      <c r="P12991" s="146"/>
      <c r="Q12991" s="146"/>
      <c r="R12991" s="34"/>
      <c r="S12991" s="35"/>
      <c r="T12991" s="147"/>
    </row>
    <row r="12992">
      <c r="A12992" s="147"/>
      <c r="B12992" s="64"/>
      <c r="C12992" s="147" t="s">
        <v>217</v>
      </c>
      <c r="E12992" s="161"/>
      <c r="F12992" s="162"/>
      <c r="G12992" s="147"/>
      <c r="H12992" s="146"/>
      <c r="J12992" s="146"/>
      <c r="L12992" s="150"/>
      <c r="N12992" s="163"/>
      <c r="O12992" s="146"/>
      <c r="P12992" s="146"/>
      <c r="Q12992" s="146"/>
      <c r="R12992" s="34"/>
      <c r="S12992" s="35"/>
      <c r="T12992" s="147"/>
    </row>
    <row r="12993">
      <c r="A12993" s="147"/>
      <c r="B12993" s="64"/>
      <c r="C12993" s="147" t="s">
        <v>217</v>
      </c>
      <c r="E12993" s="161"/>
      <c r="F12993" s="162"/>
      <c r="G12993" s="147"/>
      <c r="H12993" s="146"/>
      <c r="J12993" s="146"/>
      <c r="L12993" s="150"/>
      <c r="N12993" s="163"/>
      <c r="O12993" s="146"/>
      <c r="P12993" s="146"/>
      <c r="Q12993" s="146"/>
      <c r="R12993" s="34"/>
      <c r="S12993" s="35"/>
      <c r="T12993" s="147"/>
    </row>
    <row r="12994">
      <c r="A12994" s="147"/>
      <c r="B12994" s="64"/>
      <c r="C12994" s="147" t="s">
        <v>217</v>
      </c>
      <c r="E12994" s="161"/>
      <c r="F12994" s="162"/>
      <c r="G12994" s="147"/>
      <c r="H12994" s="146"/>
      <c r="J12994" s="146"/>
      <c r="L12994" s="150"/>
      <c r="N12994" s="163"/>
      <c r="O12994" s="146"/>
      <c r="P12994" s="146"/>
      <c r="Q12994" s="146"/>
      <c r="R12994" s="34"/>
      <c r="S12994" s="35"/>
      <c r="T12994" s="147"/>
    </row>
    <row r="12995">
      <c r="A12995" s="147"/>
      <c r="B12995" s="64"/>
      <c r="C12995" s="147" t="s">
        <v>217</v>
      </c>
      <c r="E12995" s="161"/>
      <c r="F12995" s="162"/>
      <c r="G12995" s="147"/>
      <c r="H12995" s="146"/>
      <c r="J12995" s="146"/>
      <c r="L12995" s="150"/>
      <c r="N12995" s="163"/>
      <c r="O12995" s="146"/>
      <c r="P12995" s="146"/>
      <c r="Q12995" s="146"/>
      <c r="R12995" s="34"/>
      <c r="S12995" s="35"/>
      <c r="T12995" s="147"/>
    </row>
    <row r="12996">
      <c r="A12996" s="147"/>
      <c r="B12996" s="64"/>
      <c r="C12996" s="147" t="s">
        <v>217</v>
      </c>
      <c r="E12996" s="161"/>
      <c r="F12996" s="162"/>
      <c r="G12996" s="147"/>
      <c r="H12996" s="146"/>
      <c r="J12996" s="146"/>
      <c r="L12996" s="150"/>
      <c r="N12996" s="163"/>
      <c r="O12996" s="146"/>
      <c r="P12996" s="146"/>
      <c r="Q12996" s="146"/>
      <c r="R12996" s="34"/>
      <c r="S12996" s="35"/>
      <c r="T12996" s="147"/>
    </row>
    <row r="12997">
      <c r="A12997" s="147"/>
      <c r="B12997" s="64"/>
      <c r="C12997" s="147" t="s">
        <v>217</v>
      </c>
      <c r="E12997" s="161"/>
      <c r="F12997" s="162"/>
      <c r="G12997" s="147"/>
      <c r="H12997" s="146"/>
      <c r="J12997" s="146"/>
      <c r="L12997" s="150"/>
      <c r="N12997" s="163"/>
      <c r="O12997" s="146"/>
      <c r="P12997" s="146"/>
      <c r="Q12997" s="146"/>
      <c r="R12997" s="34"/>
      <c r="S12997" s="35"/>
      <c r="T12997" s="147"/>
    </row>
    <row r="12998">
      <c r="A12998" s="147"/>
      <c r="B12998" s="64"/>
      <c r="C12998" s="147" t="s">
        <v>217</v>
      </c>
      <c r="E12998" s="161"/>
      <c r="F12998" s="162"/>
      <c r="G12998" s="147"/>
      <c r="H12998" s="146"/>
      <c r="J12998" s="146"/>
      <c r="L12998" s="150"/>
      <c r="N12998" s="163"/>
      <c r="O12998" s="146"/>
      <c r="P12998" s="146"/>
      <c r="Q12998" s="146"/>
      <c r="R12998" s="34"/>
      <c r="S12998" s="35"/>
      <c r="T12998" s="147"/>
    </row>
    <row r="12999">
      <c r="A12999" s="147"/>
      <c r="B12999" s="64"/>
      <c r="C12999" s="147" t="s">
        <v>217</v>
      </c>
      <c r="E12999" s="161"/>
      <c r="F12999" s="162"/>
      <c r="G12999" s="147"/>
      <c r="H12999" s="146"/>
      <c r="J12999" s="146"/>
      <c r="L12999" s="150"/>
      <c r="N12999" s="163"/>
      <c r="O12999" s="146"/>
      <c r="P12999" s="146"/>
      <c r="Q12999" s="146"/>
      <c r="R12999" s="34"/>
      <c r="S12999" s="35"/>
      <c r="T12999" s="147"/>
    </row>
    <row r="13000">
      <c r="A13000" s="147"/>
      <c r="B13000" s="64"/>
      <c r="C13000" s="147" t="s">
        <v>217</v>
      </c>
      <c r="E13000" s="161"/>
      <c r="F13000" s="162"/>
      <c r="G13000" s="147"/>
      <c r="H13000" s="146"/>
      <c r="J13000" s="146"/>
      <c r="L13000" s="150"/>
      <c r="N13000" s="163"/>
      <c r="O13000" s="146"/>
      <c r="P13000" s="146"/>
      <c r="Q13000" s="146"/>
      <c r="R13000" s="34"/>
      <c r="S13000" s="35"/>
      <c r="T13000" s="147"/>
    </row>
    <row r="13001">
      <c r="A13001" s="147"/>
      <c r="B13001" s="64"/>
      <c r="C13001" s="147" t="s">
        <v>217</v>
      </c>
      <c r="E13001" s="161"/>
      <c r="F13001" s="162"/>
      <c r="G13001" s="147"/>
      <c r="H13001" s="146"/>
      <c r="J13001" s="146"/>
      <c r="L13001" s="150"/>
      <c r="N13001" s="163"/>
      <c r="O13001" s="146"/>
      <c r="P13001" s="146"/>
      <c r="Q13001" s="146"/>
      <c r="R13001" s="34"/>
      <c r="S13001" s="35"/>
      <c r="T13001" s="147"/>
    </row>
    <row r="13002">
      <c r="A13002" s="147"/>
      <c r="B13002" s="64"/>
      <c r="C13002" s="147" t="s">
        <v>217</v>
      </c>
      <c r="E13002" s="161"/>
      <c r="F13002" s="162"/>
      <c r="G13002" s="147"/>
      <c r="H13002" s="146"/>
      <c r="J13002" s="146"/>
      <c r="L13002" s="150"/>
      <c r="N13002" s="163"/>
      <c r="O13002" s="146"/>
      <c r="P13002" s="146"/>
      <c r="Q13002" s="146"/>
      <c r="R13002" s="34"/>
      <c r="S13002" s="35"/>
      <c r="T13002" s="147"/>
    </row>
    <row r="13003">
      <c r="A13003" s="147"/>
      <c r="B13003" s="64"/>
      <c r="C13003" s="147" t="s">
        <v>217</v>
      </c>
      <c r="E13003" s="161"/>
      <c r="F13003" s="162"/>
      <c r="G13003" s="147"/>
      <c r="H13003" s="146"/>
      <c r="J13003" s="146"/>
      <c r="L13003" s="150"/>
      <c r="N13003" s="163"/>
      <c r="O13003" s="146"/>
      <c r="P13003" s="146"/>
      <c r="Q13003" s="146"/>
      <c r="R13003" s="34"/>
      <c r="S13003" s="35"/>
      <c r="T13003" s="147"/>
    </row>
    <row r="13004">
      <c r="A13004" s="147"/>
      <c r="B13004" s="64"/>
      <c r="C13004" s="147" t="s">
        <v>217</v>
      </c>
      <c r="E13004" s="161"/>
      <c r="F13004" s="162"/>
      <c r="G13004" s="147"/>
      <c r="H13004" s="146"/>
      <c r="J13004" s="146"/>
      <c r="L13004" s="150"/>
      <c r="N13004" s="163"/>
      <c r="O13004" s="146"/>
      <c r="P13004" s="146"/>
      <c r="Q13004" s="146"/>
      <c r="R13004" s="34"/>
      <c r="S13004" s="35"/>
      <c r="T13004" s="147"/>
    </row>
    <row r="13005">
      <c r="A13005" s="147"/>
      <c r="B13005" s="64"/>
      <c r="C13005" s="147" t="s">
        <v>217</v>
      </c>
      <c r="E13005" s="161"/>
      <c r="F13005" s="162"/>
      <c r="G13005" s="147"/>
      <c r="H13005" s="146"/>
      <c r="J13005" s="146"/>
      <c r="L13005" s="150"/>
      <c r="N13005" s="163"/>
      <c r="O13005" s="146"/>
      <c r="P13005" s="146"/>
      <c r="Q13005" s="146"/>
      <c r="R13005" s="34"/>
      <c r="S13005" s="35"/>
      <c r="T13005" s="147"/>
    </row>
    <row r="13006">
      <c r="A13006" s="147"/>
      <c r="B13006" s="64"/>
      <c r="C13006" s="147" t="s">
        <v>217</v>
      </c>
      <c r="E13006" s="161"/>
      <c r="F13006" s="162"/>
      <c r="G13006" s="147"/>
      <c r="H13006" s="146"/>
      <c r="J13006" s="146"/>
      <c r="L13006" s="150"/>
      <c r="N13006" s="163"/>
      <c r="O13006" s="146"/>
      <c r="P13006" s="146"/>
      <c r="Q13006" s="146"/>
      <c r="R13006" s="34"/>
      <c r="S13006" s="35"/>
      <c r="T13006" s="147"/>
    </row>
    <row r="13007">
      <c r="A13007" s="147"/>
      <c r="B13007" s="64"/>
      <c r="C13007" s="147" t="s">
        <v>217</v>
      </c>
      <c r="E13007" s="161"/>
      <c r="F13007" s="162"/>
      <c r="G13007" s="147"/>
      <c r="H13007" s="146"/>
      <c r="J13007" s="146"/>
      <c r="L13007" s="150"/>
      <c r="N13007" s="163"/>
      <c r="O13007" s="146"/>
      <c r="P13007" s="146"/>
      <c r="Q13007" s="146"/>
      <c r="R13007" s="34"/>
      <c r="S13007" s="35"/>
      <c r="T13007" s="147"/>
    </row>
    <row r="13008">
      <c r="A13008" s="147"/>
      <c r="B13008" s="64"/>
      <c r="C13008" s="147" t="s">
        <v>217</v>
      </c>
      <c r="E13008" s="161"/>
      <c r="F13008" s="162"/>
      <c r="G13008" s="147"/>
      <c r="H13008" s="146"/>
      <c r="J13008" s="146"/>
      <c r="L13008" s="150"/>
      <c r="N13008" s="163"/>
      <c r="O13008" s="146"/>
      <c r="P13008" s="146"/>
      <c r="Q13008" s="146"/>
      <c r="R13008" s="34"/>
      <c r="S13008" s="35"/>
      <c r="T13008" s="147"/>
    </row>
    <row r="13009">
      <c r="A13009" s="147"/>
      <c r="B13009" s="64"/>
      <c r="C13009" s="147" t="s">
        <v>217</v>
      </c>
      <c r="E13009" s="161"/>
      <c r="F13009" s="162"/>
      <c r="G13009" s="147"/>
      <c r="H13009" s="146"/>
      <c r="J13009" s="146"/>
      <c r="L13009" s="150"/>
      <c r="N13009" s="163"/>
      <c r="O13009" s="146"/>
      <c r="P13009" s="146"/>
      <c r="Q13009" s="146"/>
      <c r="R13009" s="34"/>
      <c r="S13009" s="35"/>
      <c r="T13009" s="147"/>
    </row>
    <row r="13010">
      <c r="A13010" s="147"/>
      <c r="B13010" s="64"/>
      <c r="C13010" s="147" t="s">
        <v>217</v>
      </c>
      <c r="E13010" s="161"/>
      <c r="F13010" s="162"/>
      <c r="G13010" s="147"/>
      <c r="H13010" s="146"/>
      <c r="J13010" s="146"/>
      <c r="L13010" s="150"/>
      <c r="N13010" s="163"/>
      <c r="O13010" s="146"/>
      <c r="P13010" s="146"/>
      <c r="Q13010" s="146"/>
      <c r="R13010" s="34"/>
      <c r="S13010" s="35"/>
      <c r="T13010" s="147"/>
    </row>
    <row r="13011">
      <c r="A13011" s="147"/>
      <c r="B13011" s="64"/>
      <c r="C13011" s="147" t="s">
        <v>217</v>
      </c>
      <c r="E13011" s="161"/>
      <c r="F13011" s="162"/>
      <c r="G13011" s="147"/>
      <c r="H13011" s="146"/>
      <c r="J13011" s="146"/>
      <c r="L13011" s="150"/>
      <c r="N13011" s="163"/>
      <c r="O13011" s="146"/>
      <c r="P13011" s="146"/>
      <c r="Q13011" s="146"/>
      <c r="R13011" s="34"/>
      <c r="S13011" s="35"/>
      <c r="T13011" s="147"/>
    </row>
    <row r="13012">
      <c r="A13012" s="147"/>
      <c r="B13012" s="64"/>
      <c r="C13012" s="147" t="s">
        <v>217</v>
      </c>
      <c r="E13012" s="161"/>
      <c r="F13012" s="162"/>
      <c r="G13012" s="147"/>
      <c r="H13012" s="146"/>
      <c r="J13012" s="146"/>
      <c r="L13012" s="150"/>
      <c r="N13012" s="163"/>
      <c r="O13012" s="146"/>
      <c r="P13012" s="146"/>
      <c r="Q13012" s="146"/>
      <c r="R13012" s="34"/>
      <c r="S13012" s="35"/>
      <c r="T13012" s="147"/>
    </row>
    <row r="13013">
      <c r="A13013" s="147"/>
      <c r="B13013" s="64"/>
      <c r="C13013" s="147" t="s">
        <v>217</v>
      </c>
      <c r="E13013" s="161"/>
      <c r="F13013" s="162"/>
      <c r="G13013" s="147"/>
      <c r="H13013" s="146"/>
      <c r="J13013" s="146"/>
      <c r="L13013" s="150"/>
      <c r="N13013" s="163"/>
      <c r="O13013" s="146"/>
      <c r="P13013" s="146"/>
      <c r="Q13013" s="146"/>
      <c r="R13013" s="34"/>
      <c r="S13013" s="35"/>
      <c r="T13013" s="147"/>
    </row>
    <row r="13014">
      <c r="A13014" s="147"/>
      <c r="B13014" s="64"/>
      <c r="C13014" s="147" t="s">
        <v>217</v>
      </c>
      <c r="E13014" s="161"/>
      <c r="F13014" s="162"/>
      <c r="G13014" s="147"/>
      <c r="H13014" s="146"/>
      <c r="J13014" s="146"/>
      <c r="L13014" s="150"/>
      <c r="N13014" s="163"/>
      <c r="O13014" s="146"/>
      <c r="P13014" s="146"/>
      <c r="Q13014" s="146"/>
      <c r="R13014" s="34"/>
      <c r="S13014" s="35"/>
      <c r="T13014" s="147"/>
    </row>
    <row r="13015">
      <c r="A13015" s="147"/>
      <c r="B13015" s="64"/>
      <c r="C13015" s="147" t="s">
        <v>217</v>
      </c>
      <c r="E13015" s="161"/>
      <c r="F13015" s="162"/>
      <c r="G13015" s="147"/>
      <c r="H13015" s="146"/>
      <c r="J13015" s="146"/>
      <c r="L13015" s="150"/>
      <c r="N13015" s="163"/>
      <c r="O13015" s="146"/>
      <c r="P13015" s="146"/>
      <c r="Q13015" s="146"/>
      <c r="R13015" s="34"/>
      <c r="S13015" s="35"/>
      <c r="T13015" s="147"/>
    </row>
    <row r="13016">
      <c r="A13016" s="147"/>
      <c r="B13016" s="64"/>
      <c r="C13016" s="147" t="s">
        <v>217</v>
      </c>
      <c r="E13016" s="161"/>
      <c r="F13016" s="162"/>
      <c r="G13016" s="147"/>
      <c r="H13016" s="146"/>
      <c r="J13016" s="146"/>
      <c r="L13016" s="150"/>
      <c r="N13016" s="163"/>
      <c r="O13016" s="146"/>
      <c r="P13016" s="146"/>
      <c r="Q13016" s="146"/>
      <c r="R13016" s="34"/>
      <c r="S13016" s="35"/>
      <c r="T13016" s="147"/>
    </row>
    <row r="13017">
      <c r="A13017" s="147"/>
      <c r="B13017" s="64"/>
      <c r="C13017" s="147" t="s">
        <v>217</v>
      </c>
      <c r="E13017" s="161"/>
      <c r="F13017" s="162"/>
      <c r="G13017" s="147"/>
      <c r="H13017" s="146"/>
      <c r="J13017" s="146"/>
      <c r="L13017" s="150"/>
      <c r="N13017" s="163"/>
      <c r="O13017" s="146"/>
      <c r="P13017" s="146"/>
      <c r="Q13017" s="146"/>
      <c r="R13017" s="34"/>
      <c r="S13017" s="35"/>
      <c r="T13017" s="147"/>
    </row>
    <row r="13018">
      <c r="A13018" s="147"/>
      <c r="B13018" s="64"/>
      <c r="C13018" s="147" t="s">
        <v>217</v>
      </c>
      <c r="E13018" s="161"/>
      <c r="F13018" s="162"/>
      <c r="G13018" s="147"/>
      <c r="H13018" s="146"/>
      <c r="J13018" s="146"/>
      <c r="L13018" s="150"/>
      <c r="N13018" s="163"/>
      <c r="O13018" s="146"/>
      <c r="P13018" s="146"/>
      <c r="Q13018" s="146"/>
      <c r="R13018" s="34"/>
      <c r="S13018" s="35"/>
      <c r="T13018" s="147"/>
    </row>
    <row r="13019">
      <c r="A13019" s="147"/>
      <c r="B13019" s="64"/>
      <c r="C13019" s="147" t="s">
        <v>217</v>
      </c>
      <c r="E13019" s="161"/>
      <c r="F13019" s="162"/>
      <c r="G13019" s="147"/>
      <c r="H13019" s="146"/>
      <c r="J13019" s="146"/>
      <c r="L13019" s="150"/>
      <c r="N13019" s="163"/>
      <c r="O13019" s="146"/>
      <c r="P13019" s="146"/>
      <c r="Q13019" s="146"/>
      <c r="R13019" s="34"/>
      <c r="S13019" s="35"/>
      <c r="T13019" s="147"/>
    </row>
    <row r="13020">
      <c r="A13020" s="147"/>
      <c r="B13020" s="64"/>
      <c r="C13020" s="147" t="s">
        <v>217</v>
      </c>
      <c r="E13020" s="161"/>
      <c r="F13020" s="162"/>
      <c r="G13020" s="147"/>
      <c r="H13020" s="146"/>
      <c r="J13020" s="146"/>
      <c r="L13020" s="150"/>
      <c r="N13020" s="163"/>
      <c r="O13020" s="146"/>
      <c r="P13020" s="146"/>
      <c r="Q13020" s="146"/>
      <c r="R13020" s="34"/>
      <c r="S13020" s="35"/>
      <c r="T13020" s="147"/>
    </row>
    <row r="13021">
      <c r="A13021" s="147"/>
      <c r="B13021" s="64"/>
      <c r="C13021" s="147" t="s">
        <v>217</v>
      </c>
      <c r="E13021" s="161"/>
      <c r="F13021" s="162"/>
      <c r="G13021" s="147"/>
      <c r="H13021" s="146"/>
      <c r="J13021" s="146"/>
      <c r="L13021" s="150"/>
      <c r="N13021" s="163"/>
      <c r="O13021" s="146"/>
      <c r="P13021" s="146"/>
      <c r="Q13021" s="146"/>
      <c r="R13021" s="34"/>
      <c r="S13021" s="35"/>
      <c r="T13021" s="147"/>
    </row>
    <row r="13022">
      <c r="A13022" s="147"/>
      <c r="B13022" s="64"/>
      <c r="C13022" s="147" t="s">
        <v>217</v>
      </c>
      <c r="E13022" s="161"/>
      <c r="F13022" s="162"/>
      <c r="G13022" s="147"/>
      <c r="H13022" s="146"/>
      <c r="J13022" s="146"/>
      <c r="L13022" s="150"/>
      <c r="N13022" s="163"/>
      <c r="O13022" s="146"/>
      <c r="P13022" s="146"/>
      <c r="Q13022" s="146"/>
      <c r="R13022" s="34"/>
      <c r="S13022" s="35"/>
      <c r="T13022" s="147"/>
    </row>
    <row r="13023">
      <c r="A13023" s="147"/>
      <c r="B13023" s="64"/>
      <c r="C13023" s="147" t="s">
        <v>217</v>
      </c>
      <c r="E13023" s="161"/>
      <c r="F13023" s="162"/>
      <c r="G13023" s="147"/>
      <c r="H13023" s="146"/>
      <c r="J13023" s="146"/>
      <c r="L13023" s="150"/>
      <c r="N13023" s="163"/>
      <c r="O13023" s="146"/>
      <c r="P13023" s="146"/>
      <c r="Q13023" s="146"/>
      <c r="R13023" s="34"/>
      <c r="S13023" s="35"/>
      <c r="T13023" s="147"/>
    </row>
    <row r="13024">
      <c r="A13024" s="147"/>
      <c r="B13024" s="64"/>
      <c r="C13024" s="147" t="s">
        <v>217</v>
      </c>
      <c r="E13024" s="161"/>
      <c r="F13024" s="162"/>
      <c r="G13024" s="147"/>
      <c r="H13024" s="146"/>
      <c r="J13024" s="146"/>
      <c r="L13024" s="150"/>
      <c r="N13024" s="163"/>
      <c r="O13024" s="146"/>
      <c r="P13024" s="146"/>
      <c r="Q13024" s="146"/>
      <c r="R13024" s="34"/>
      <c r="S13024" s="35"/>
      <c r="T13024" s="147"/>
    </row>
    <row r="13025">
      <c r="A13025" s="147"/>
      <c r="B13025" s="64"/>
      <c r="C13025" s="147" t="s">
        <v>217</v>
      </c>
      <c r="E13025" s="161"/>
      <c r="F13025" s="162"/>
      <c r="G13025" s="147"/>
      <c r="H13025" s="146"/>
      <c r="J13025" s="146"/>
      <c r="L13025" s="150"/>
      <c r="N13025" s="163"/>
      <c r="O13025" s="146"/>
      <c r="P13025" s="146"/>
      <c r="Q13025" s="146"/>
      <c r="R13025" s="34"/>
      <c r="S13025" s="35"/>
      <c r="T13025" s="147"/>
    </row>
    <row r="13026">
      <c r="A13026" s="147"/>
      <c r="B13026" s="64"/>
      <c r="C13026" s="147" t="s">
        <v>217</v>
      </c>
      <c r="E13026" s="161"/>
      <c r="F13026" s="162"/>
      <c r="G13026" s="147"/>
      <c r="H13026" s="146"/>
      <c r="J13026" s="146"/>
      <c r="L13026" s="150"/>
      <c r="N13026" s="163"/>
      <c r="O13026" s="146"/>
      <c r="P13026" s="146"/>
      <c r="Q13026" s="146"/>
      <c r="R13026" s="34"/>
      <c r="S13026" s="35"/>
      <c r="T13026" s="147"/>
    </row>
    <row r="13027">
      <c r="A13027" s="147"/>
      <c r="B13027" s="64"/>
      <c r="C13027" s="147" t="s">
        <v>217</v>
      </c>
      <c r="E13027" s="161"/>
      <c r="F13027" s="162"/>
      <c r="G13027" s="147"/>
      <c r="H13027" s="146"/>
      <c r="J13027" s="146"/>
      <c r="L13027" s="150"/>
      <c r="N13027" s="163"/>
      <c r="O13027" s="146"/>
      <c r="P13027" s="146"/>
      <c r="Q13027" s="146"/>
      <c r="R13027" s="34"/>
      <c r="S13027" s="35"/>
      <c r="T13027" s="147"/>
    </row>
    <row r="13028">
      <c r="A13028" s="147"/>
      <c r="B13028" s="64"/>
      <c r="C13028" s="147" t="s">
        <v>217</v>
      </c>
      <c r="E13028" s="161"/>
      <c r="F13028" s="162"/>
      <c r="G13028" s="147"/>
      <c r="H13028" s="146"/>
      <c r="J13028" s="146"/>
      <c r="L13028" s="150"/>
      <c r="N13028" s="163"/>
      <c r="O13028" s="146"/>
      <c r="P13028" s="146"/>
      <c r="Q13028" s="146"/>
      <c r="R13028" s="34"/>
      <c r="S13028" s="35"/>
      <c r="T13028" s="147"/>
    </row>
    <row r="13029">
      <c r="A13029" s="147"/>
      <c r="B13029" s="64"/>
      <c r="C13029" s="147" t="s">
        <v>217</v>
      </c>
      <c r="E13029" s="161"/>
      <c r="F13029" s="162"/>
      <c r="G13029" s="147"/>
      <c r="H13029" s="146"/>
      <c r="J13029" s="146"/>
      <c r="L13029" s="150"/>
      <c r="N13029" s="163"/>
      <c r="O13029" s="146"/>
      <c r="P13029" s="146"/>
      <c r="Q13029" s="146"/>
      <c r="R13029" s="34"/>
      <c r="S13029" s="35"/>
      <c r="T13029" s="147"/>
    </row>
    <row r="13030">
      <c r="A13030" s="147"/>
      <c r="B13030" s="64"/>
      <c r="C13030" s="147" t="s">
        <v>217</v>
      </c>
      <c r="E13030" s="161"/>
      <c r="F13030" s="162"/>
      <c r="G13030" s="147"/>
      <c r="H13030" s="146"/>
      <c r="J13030" s="146"/>
      <c r="L13030" s="150"/>
      <c r="N13030" s="163"/>
      <c r="O13030" s="146"/>
      <c r="P13030" s="146"/>
      <c r="Q13030" s="146"/>
      <c r="R13030" s="34"/>
      <c r="S13030" s="35"/>
      <c r="T13030" s="147"/>
    </row>
    <row r="13031">
      <c r="A13031" s="147"/>
      <c r="B13031" s="64"/>
      <c r="C13031" s="147" t="s">
        <v>217</v>
      </c>
      <c r="E13031" s="161"/>
      <c r="F13031" s="162"/>
      <c r="G13031" s="147"/>
      <c r="H13031" s="146"/>
      <c r="J13031" s="146"/>
      <c r="L13031" s="150"/>
      <c r="N13031" s="163"/>
      <c r="O13031" s="146"/>
      <c r="P13031" s="146"/>
      <c r="Q13031" s="146"/>
      <c r="R13031" s="34"/>
      <c r="S13031" s="35"/>
      <c r="T13031" s="147"/>
    </row>
    <row r="13032">
      <c r="A13032" s="147"/>
      <c r="B13032" s="64"/>
      <c r="C13032" s="147" t="s">
        <v>217</v>
      </c>
      <c r="E13032" s="161"/>
      <c r="F13032" s="162"/>
      <c r="G13032" s="147"/>
      <c r="H13032" s="146"/>
      <c r="J13032" s="146"/>
      <c r="L13032" s="150"/>
      <c r="N13032" s="163"/>
      <c r="O13032" s="146"/>
      <c r="P13032" s="146"/>
      <c r="Q13032" s="146"/>
      <c r="R13032" s="34"/>
      <c r="S13032" s="35"/>
      <c r="T13032" s="147"/>
    </row>
    <row r="13033">
      <c r="A13033" s="147"/>
      <c r="B13033" s="64"/>
      <c r="C13033" s="147" t="s">
        <v>217</v>
      </c>
      <c r="E13033" s="161"/>
      <c r="F13033" s="162"/>
      <c r="G13033" s="147"/>
      <c r="H13033" s="146"/>
      <c r="J13033" s="146"/>
      <c r="L13033" s="150"/>
      <c r="N13033" s="163"/>
      <c r="O13033" s="146"/>
      <c r="P13033" s="146"/>
      <c r="Q13033" s="146"/>
      <c r="R13033" s="34"/>
      <c r="S13033" s="35"/>
      <c r="T13033" s="147"/>
    </row>
    <row r="13034">
      <c r="A13034" s="147"/>
      <c r="B13034" s="64"/>
      <c r="C13034" s="147" t="s">
        <v>217</v>
      </c>
      <c r="E13034" s="161"/>
      <c r="F13034" s="162"/>
      <c r="G13034" s="147"/>
      <c r="H13034" s="146"/>
      <c r="J13034" s="146"/>
      <c r="L13034" s="150"/>
      <c r="N13034" s="163"/>
      <c r="O13034" s="146"/>
      <c r="P13034" s="146"/>
      <c r="Q13034" s="146"/>
      <c r="R13034" s="34"/>
      <c r="S13034" s="35"/>
      <c r="T13034" s="147"/>
    </row>
    <row r="13035">
      <c r="A13035" s="147"/>
      <c r="B13035" s="64"/>
      <c r="C13035" s="147" t="s">
        <v>217</v>
      </c>
      <c r="E13035" s="161"/>
      <c r="F13035" s="162"/>
      <c r="G13035" s="147"/>
      <c r="H13035" s="146"/>
      <c r="J13035" s="146"/>
      <c r="L13035" s="150"/>
      <c r="N13035" s="163"/>
      <c r="O13035" s="146"/>
      <c r="P13035" s="146"/>
      <c r="Q13035" s="146"/>
      <c r="R13035" s="34"/>
      <c r="S13035" s="35"/>
      <c r="T13035" s="147"/>
    </row>
    <row r="13036">
      <c r="A13036" s="147"/>
      <c r="B13036" s="64"/>
      <c r="C13036" s="147" t="s">
        <v>217</v>
      </c>
      <c r="E13036" s="161"/>
      <c r="F13036" s="162"/>
      <c r="G13036" s="147"/>
      <c r="H13036" s="146"/>
      <c r="J13036" s="146"/>
      <c r="L13036" s="150"/>
      <c r="N13036" s="163"/>
      <c r="O13036" s="146"/>
      <c r="P13036" s="146"/>
      <c r="Q13036" s="146"/>
      <c r="R13036" s="34"/>
      <c r="S13036" s="35"/>
      <c r="T13036" s="147"/>
    </row>
    <row r="13037">
      <c r="A13037" s="147"/>
      <c r="B13037" s="64"/>
      <c r="C13037" s="147" t="s">
        <v>217</v>
      </c>
      <c r="E13037" s="161"/>
      <c r="F13037" s="162"/>
      <c r="G13037" s="147"/>
      <c r="H13037" s="146"/>
      <c r="J13037" s="146"/>
      <c r="L13037" s="150"/>
      <c r="N13037" s="163"/>
      <c r="O13037" s="146"/>
      <c r="P13037" s="146"/>
      <c r="Q13037" s="146"/>
      <c r="R13037" s="34"/>
      <c r="S13037" s="35"/>
      <c r="T13037" s="147"/>
    </row>
    <row r="13038">
      <c r="A13038" s="147"/>
      <c r="B13038" s="64"/>
      <c r="C13038" s="147" t="s">
        <v>217</v>
      </c>
      <c r="E13038" s="161"/>
      <c r="F13038" s="162"/>
      <c r="G13038" s="147"/>
      <c r="H13038" s="146"/>
      <c r="J13038" s="146"/>
      <c r="L13038" s="150"/>
      <c r="N13038" s="163"/>
      <c r="O13038" s="146"/>
      <c r="P13038" s="146"/>
      <c r="Q13038" s="146"/>
      <c r="R13038" s="34"/>
      <c r="S13038" s="35"/>
      <c r="T13038" s="147"/>
    </row>
    <row r="13039">
      <c r="A13039" s="147"/>
      <c r="B13039" s="64"/>
      <c r="C13039" s="147" t="s">
        <v>217</v>
      </c>
      <c r="E13039" s="161"/>
      <c r="F13039" s="162"/>
      <c r="G13039" s="147"/>
      <c r="H13039" s="146"/>
      <c r="J13039" s="146"/>
      <c r="L13039" s="150"/>
      <c r="N13039" s="163"/>
      <c r="O13039" s="146"/>
      <c r="P13039" s="146"/>
      <c r="Q13039" s="146"/>
      <c r="R13039" s="34"/>
      <c r="S13039" s="35"/>
      <c r="T13039" s="147"/>
    </row>
    <row r="13040">
      <c r="A13040" s="147"/>
      <c r="B13040" s="64"/>
      <c r="C13040" s="147" t="s">
        <v>217</v>
      </c>
      <c r="E13040" s="161"/>
      <c r="F13040" s="162"/>
      <c r="G13040" s="147"/>
      <c r="H13040" s="146"/>
      <c r="J13040" s="146"/>
      <c r="L13040" s="150"/>
      <c r="N13040" s="163"/>
      <c r="O13040" s="146"/>
      <c r="P13040" s="146"/>
      <c r="Q13040" s="146"/>
      <c r="R13040" s="34"/>
      <c r="S13040" s="35"/>
      <c r="T13040" s="147"/>
    </row>
    <row r="13041">
      <c r="A13041" s="147"/>
      <c r="B13041" s="64"/>
      <c r="C13041" s="147" t="s">
        <v>217</v>
      </c>
      <c r="E13041" s="161"/>
      <c r="F13041" s="162"/>
      <c r="G13041" s="147"/>
      <c r="H13041" s="146"/>
      <c r="J13041" s="146"/>
      <c r="L13041" s="150"/>
      <c r="N13041" s="163"/>
      <c r="O13041" s="146"/>
      <c r="P13041" s="146"/>
      <c r="Q13041" s="146"/>
      <c r="R13041" s="34"/>
      <c r="S13041" s="35"/>
      <c r="T13041" s="147"/>
    </row>
    <row r="13042">
      <c r="A13042" s="147"/>
      <c r="B13042" s="64"/>
      <c r="C13042" s="147" t="s">
        <v>217</v>
      </c>
      <c r="E13042" s="161"/>
      <c r="F13042" s="162"/>
      <c r="G13042" s="147"/>
      <c r="H13042" s="146"/>
      <c r="J13042" s="146"/>
      <c r="L13042" s="150"/>
      <c r="N13042" s="163"/>
      <c r="O13042" s="146"/>
      <c r="P13042" s="146"/>
      <c r="Q13042" s="146"/>
      <c r="R13042" s="34"/>
      <c r="S13042" s="35"/>
      <c r="T13042" s="147"/>
    </row>
    <row r="13043">
      <c r="A13043" s="147"/>
      <c r="B13043" s="64"/>
      <c r="C13043" s="147" t="s">
        <v>217</v>
      </c>
      <c r="E13043" s="161"/>
      <c r="F13043" s="162"/>
      <c r="G13043" s="147"/>
      <c r="H13043" s="146"/>
      <c r="J13043" s="146"/>
      <c r="L13043" s="150"/>
      <c r="N13043" s="163"/>
      <c r="O13043" s="146"/>
      <c r="P13043" s="146"/>
      <c r="Q13043" s="146"/>
      <c r="R13043" s="34"/>
      <c r="S13043" s="35"/>
      <c r="T13043" s="147"/>
    </row>
    <row r="13044">
      <c r="A13044" s="147"/>
      <c r="B13044" s="64"/>
      <c r="C13044" s="147" t="s">
        <v>217</v>
      </c>
      <c r="E13044" s="161"/>
      <c r="F13044" s="162"/>
      <c r="G13044" s="147"/>
      <c r="H13044" s="146"/>
      <c r="J13044" s="146"/>
      <c r="L13044" s="150"/>
      <c r="N13044" s="163"/>
      <c r="O13044" s="146"/>
      <c r="P13044" s="146"/>
      <c r="Q13044" s="146"/>
      <c r="R13044" s="34"/>
      <c r="S13044" s="35"/>
      <c r="T13044" s="147"/>
    </row>
    <row r="13045">
      <c r="A13045" s="147"/>
      <c r="B13045" s="64"/>
      <c r="C13045" s="147" t="s">
        <v>217</v>
      </c>
      <c r="E13045" s="161"/>
      <c r="F13045" s="162"/>
      <c r="G13045" s="147"/>
      <c r="H13045" s="146"/>
      <c r="J13045" s="146"/>
      <c r="L13045" s="150"/>
      <c r="N13045" s="163"/>
      <c r="O13045" s="146"/>
      <c r="P13045" s="146"/>
      <c r="Q13045" s="146"/>
      <c r="R13045" s="34"/>
      <c r="S13045" s="35"/>
      <c r="T13045" s="147"/>
    </row>
    <row r="13046">
      <c r="A13046" s="147"/>
      <c r="B13046" s="64"/>
      <c r="C13046" s="147" t="s">
        <v>217</v>
      </c>
      <c r="E13046" s="161"/>
      <c r="F13046" s="162"/>
      <c r="G13046" s="147"/>
      <c r="H13046" s="146"/>
      <c r="J13046" s="146"/>
      <c r="L13046" s="150"/>
      <c r="N13046" s="163"/>
      <c r="O13046" s="146"/>
      <c r="P13046" s="146"/>
      <c r="Q13046" s="146"/>
      <c r="R13046" s="34"/>
      <c r="S13046" s="35"/>
      <c r="T13046" s="147"/>
    </row>
    <row r="13047">
      <c r="A13047" s="147"/>
      <c r="B13047" s="64"/>
      <c r="C13047" s="147" t="s">
        <v>217</v>
      </c>
      <c r="E13047" s="161"/>
      <c r="F13047" s="162"/>
      <c r="G13047" s="147"/>
      <c r="H13047" s="146"/>
      <c r="J13047" s="146"/>
      <c r="L13047" s="150"/>
      <c r="N13047" s="163"/>
      <c r="O13047" s="146"/>
      <c r="P13047" s="146"/>
      <c r="Q13047" s="146"/>
      <c r="R13047" s="34"/>
      <c r="S13047" s="35"/>
      <c r="T13047" s="147"/>
    </row>
    <row r="13048">
      <c r="A13048" s="147"/>
      <c r="B13048" s="64"/>
      <c r="C13048" s="147" t="s">
        <v>217</v>
      </c>
      <c r="E13048" s="161"/>
      <c r="F13048" s="162"/>
      <c r="G13048" s="147"/>
      <c r="H13048" s="146"/>
      <c r="J13048" s="146"/>
      <c r="L13048" s="150"/>
      <c r="N13048" s="163"/>
      <c r="O13048" s="146"/>
      <c r="P13048" s="146"/>
      <c r="Q13048" s="146"/>
      <c r="R13048" s="34"/>
      <c r="S13048" s="35"/>
      <c r="T13048" s="147"/>
    </row>
    <row r="13049">
      <c r="A13049" s="147"/>
      <c r="B13049" s="64"/>
      <c r="C13049" s="147" t="s">
        <v>217</v>
      </c>
      <c r="E13049" s="161"/>
      <c r="F13049" s="162"/>
      <c r="G13049" s="147"/>
      <c r="H13049" s="146"/>
      <c r="J13049" s="146"/>
      <c r="L13049" s="150"/>
      <c r="N13049" s="163"/>
      <c r="O13049" s="146"/>
      <c r="P13049" s="146"/>
      <c r="Q13049" s="146"/>
      <c r="R13049" s="34"/>
      <c r="S13049" s="35"/>
      <c r="T13049" s="147"/>
    </row>
    <row r="13050">
      <c r="A13050" s="147"/>
      <c r="B13050" s="64"/>
      <c r="C13050" s="147" t="s">
        <v>217</v>
      </c>
      <c r="E13050" s="161"/>
      <c r="F13050" s="162"/>
      <c r="G13050" s="147"/>
      <c r="H13050" s="146"/>
      <c r="J13050" s="146"/>
      <c r="L13050" s="150"/>
      <c r="N13050" s="163"/>
      <c r="O13050" s="146"/>
      <c r="P13050" s="146"/>
      <c r="Q13050" s="146"/>
      <c r="R13050" s="34"/>
      <c r="S13050" s="35"/>
      <c r="T13050" s="147"/>
    </row>
    <row r="13051">
      <c r="A13051" s="147"/>
      <c r="B13051" s="64"/>
      <c r="C13051" s="147" t="s">
        <v>217</v>
      </c>
      <c r="E13051" s="161"/>
      <c r="F13051" s="162"/>
      <c r="G13051" s="147"/>
      <c r="H13051" s="146"/>
      <c r="J13051" s="146"/>
      <c r="L13051" s="150"/>
      <c r="N13051" s="163"/>
      <c r="O13051" s="146"/>
      <c r="P13051" s="146"/>
      <c r="Q13051" s="146"/>
      <c r="R13051" s="34"/>
      <c r="S13051" s="35"/>
      <c r="T13051" s="147"/>
    </row>
    <row r="13052">
      <c r="A13052" s="147"/>
      <c r="B13052" s="64"/>
      <c r="C13052" s="147" t="s">
        <v>217</v>
      </c>
      <c r="E13052" s="161"/>
      <c r="F13052" s="162"/>
      <c r="G13052" s="147"/>
      <c r="H13052" s="146"/>
      <c r="J13052" s="146"/>
      <c r="L13052" s="150"/>
      <c r="N13052" s="163"/>
      <c r="O13052" s="146"/>
      <c r="P13052" s="146"/>
      <c r="Q13052" s="146"/>
      <c r="R13052" s="34"/>
      <c r="S13052" s="35"/>
      <c r="T13052" s="147"/>
    </row>
    <row r="13053">
      <c r="A13053" s="147"/>
      <c r="B13053" s="64"/>
      <c r="C13053" s="147" t="s">
        <v>217</v>
      </c>
      <c r="E13053" s="161"/>
      <c r="F13053" s="162"/>
      <c r="G13053" s="147"/>
      <c r="H13053" s="146"/>
      <c r="J13053" s="146"/>
      <c r="L13053" s="150"/>
      <c r="N13053" s="163"/>
      <c r="O13053" s="146"/>
      <c r="P13053" s="146"/>
      <c r="Q13053" s="146"/>
      <c r="R13053" s="34"/>
      <c r="S13053" s="35"/>
      <c r="T13053" s="147"/>
    </row>
    <row r="13054">
      <c r="A13054" s="147"/>
      <c r="B13054" s="64"/>
      <c r="C13054" s="147" t="s">
        <v>217</v>
      </c>
      <c r="E13054" s="161"/>
      <c r="F13054" s="162"/>
      <c r="G13054" s="147"/>
      <c r="H13054" s="146"/>
      <c r="J13054" s="146"/>
      <c r="L13054" s="150"/>
      <c r="N13054" s="163"/>
      <c r="O13054" s="146"/>
      <c r="P13054" s="146"/>
      <c r="Q13054" s="146"/>
      <c r="R13054" s="34"/>
      <c r="S13054" s="35"/>
      <c r="T13054" s="147"/>
    </row>
    <row r="13055">
      <c r="A13055" s="147"/>
      <c r="B13055" s="64"/>
      <c r="C13055" s="147" t="s">
        <v>217</v>
      </c>
      <c r="E13055" s="161"/>
      <c r="F13055" s="162"/>
      <c r="G13055" s="147"/>
      <c r="H13055" s="146"/>
      <c r="J13055" s="146"/>
      <c r="L13055" s="150"/>
      <c r="N13055" s="163"/>
      <c r="O13055" s="146"/>
      <c r="P13055" s="146"/>
      <c r="Q13055" s="146"/>
      <c r="R13055" s="34"/>
      <c r="S13055" s="35"/>
      <c r="T13055" s="147"/>
    </row>
    <row r="13056">
      <c r="A13056" s="147"/>
      <c r="B13056" s="64"/>
      <c r="C13056" s="147" t="s">
        <v>217</v>
      </c>
      <c r="E13056" s="161"/>
      <c r="F13056" s="162"/>
      <c r="G13056" s="147"/>
      <c r="H13056" s="146"/>
      <c r="J13056" s="146"/>
      <c r="L13056" s="150"/>
      <c r="N13056" s="163"/>
      <c r="O13056" s="146"/>
      <c r="P13056" s="146"/>
      <c r="Q13056" s="146"/>
      <c r="R13056" s="34"/>
      <c r="S13056" s="35"/>
      <c r="T13056" s="147"/>
    </row>
    <row r="13057">
      <c r="A13057" s="147"/>
      <c r="B13057" s="64"/>
      <c r="C13057" s="147" t="s">
        <v>217</v>
      </c>
      <c r="E13057" s="161"/>
      <c r="F13057" s="162"/>
      <c r="G13057" s="147"/>
      <c r="H13057" s="146"/>
      <c r="J13057" s="146"/>
      <c r="L13057" s="150"/>
      <c r="N13057" s="163"/>
      <c r="O13057" s="146"/>
      <c r="P13057" s="146"/>
      <c r="Q13057" s="146"/>
      <c r="R13057" s="34"/>
      <c r="S13057" s="35"/>
      <c r="T13057" s="147"/>
    </row>
    <row r="13058">
      <c r="A13058" s="147"/>
      <c r="B13058" s="64"/>
      <c r="C13058" s="147" t="s">
        <v>217</v>
      </c>
      <c r="E13058" s="161"/>
      <c r="F13058" s="162"/>
      <c r="G13058" s="147"/>
      <c r="H13058" s="146"/>
      <c r="J13058" s="146"/>
      <c r="L13058" s="150"/>
      <c r="N13058" s="163"/>
      <c r="O13058" s="146"/>
      <c r="P13058" s="146"/>
      <c r="Q13058" s="146"/>
      <c r="R13058" s="34"/>
      <c r="S13058" s="35"/>
      <c r="T13058" s="147"/>
    </row>
    <row r="13059">
      <c r="A13059" s="147"/>
      <c r="B13059" s="64"/>
      <c r="C13059" s="147" t="s">
        <v>217</v>
      </c>
      <c r="E13059" s="161"/>
      <c r="F13059" s="162"/>
      <c r="G13059" s="147"/>
      <c r="H13059" s="146"/>
      <c r="J13059" s="146"/>
      <c r="L13059" s="150"/>
      <c r="N13059" s="163"/>
      <c r="O13059" s="146"/>
      <c r="P13059" s="146"/>
      <c r="Q13059" s="146"/>
      <c r="R13059" s="34"/>
      <c r="S13059" s="35"/>
      <c r="T13059" s="147"/>
    </row>
    <row r="13060">
      <c r="A13060" s="147"/>
      <c r="B13060" s="64"/>
      <c r="C13060" s="147" t="s">
        <v>217</v>
      </c>
      <c r="E13060" s="161"/>
      <c r="F13060" s="162"/>
      <c r="G13060" s="147"/>
      <c r="H13060" s="146"/>
      <c r="J13060" s="146"/>
      <c r="L13060" s="150"/>
      <c r="N13060" s="163"/>
      <c r="O13060" s="146"/>
      <c r="P13060" s="146"/>
      <c r="Q13060" s="146"/>
      <c r="R13060" s="34"/>
      <c r="S13060" s="35"/>
      <c r="T13060" s="147"/>
    </row>
    <row r="13061">
      <c r="A13061" s="147"/>
      <c r="B13061" s="64"/>
      <c r="C13061" s="147" t="s">
        <v>217</v>
      </c>
      <c r="E13061" s="161"/>
      <c r="F13061" s="162"/>
      <c r="G13061" s="147"/>
      <c r="H13061" s="146"/>
      <c r="J13061" s="146"/>
      <c r="L13061" s="150"/>
      <c r="N13061" s="163"/>
      <c r="O13061" s="146"/>
      <c r="P13061" s="146"/>
      <c r="Q13061" s="146"/>
      <c r="R13061" s="34"/>
      <c r="S13061" s="35"/>
      <c r="T13061" s="147"/>
    </row>
    <row r="13062">
      <c r="A13062" s="147"/>
      <c r="B13062" s="64"/>
      <c r="C13062" s="147" t="s">
        <v>217</v>
      </c>
      <c r="E13062" s="161"/>
      <c r="F13062" s="162"/>
      <c r="G13062" s="147"/>
      <c r="H13062" s="146"/>
      <c r="J13062" s="146"/>
      <c r="L13062" s="150"/>
      <c r="N13062" s="163"/>
      <c r="O13062" s="146"/>
      <c r="P13062" s="146"/>
      <c r="Q13062" s="146"/>
      <c r="R13062" s="34"/>
      <c r="S13062" s="35"/>
      <c r="T13062" s="147"/>
    </row>
    <row r="13063">
      <c r="A13063" s="147"/>
      <c r="B13063" s="64"/>
      <c r="C13063" s="147" t="s">
        <v>217</v>
      </c>
      <c r="E13063" s="161"/>
      <c r="F13063" s="162"/>
      <c r="G13063" s="147"/>
      <c r="H13063" s="146"/>
      <c r="J13063" s="146"/>
      <c r="L13063" s="150"/>
      <c r="N13063" s="163"/>
      <c r="O13063" s="146"/>
      <c r="P13063" s="146"/>
      <c r="Q13063" s="146"/>
      <c r="R13063" s="34"/>
      <c r="S13063" s="35"/>
      <c r="T13063" s="147"/>
    </row>
    <row r="13064">
      <c r="A13064" s="147"/>
      <c r="B13064" s="64"/>
      <c r="C13064" s="147" t="s">
        <v>217</v>
      </c>
      <c r="E13064" s="161"/>
      <c r="F13064" s="162"/>
      <c r="G13064" s="147"/>
      <c r="H13064" s="146"/>
      <c r="J13064" s="146"/>
      <c r="L13064" s="150"/>
      <c r="N13064" s="163"/>
      <c r="O13064" s="146"/>
      <c r="P13064" s="146"/>
      <c r="Q13064" s="146"/>
      <c r="R13064" s="34"/>
      <c r="S13064" s="35"/>
      <c r="T13064" s="147"/>
    </row>
    <row r="13065">
      <c r="A13065" s="147"/>
      <c r="B13065" s="64"/>
      <c r="C13065" s="147" t="s">
        <v>217</v>
      </c>
      <c r="E13065" s="161"/>
      <c r="F13065" s="162"/>
      <c r="G13065" s="147"/>
      <c r="H13065" s="146"/>
      <c r="J13065" s="146"/>
      <c r="L13065" s="150"/>
      <c r="N13065" s="163"/>
      <c r="O13065" s="146"/>
      <c r="P13065" s="146"/>
      <c r="Q13065" s="146"/>
      <c r="R13065" s="34"/>
      <c r="S13065" s="35"/>
      <c r="T13065" s="147"/>
    </row>
    <row r="13066">
      <c r="A13066" s="147"/>
      <c r="B13066" s="64"/>
      <c r="C13066" s="147" t="s">
        <v>217</v>
      </c>
      <c r="E13066" s="161"/>
      <c r="F13066" s="162"/>
      <c r="G13066" s="147"/>
      <c r="H13066" s="146"/>
      <c r="J13066" s="146"/>
      <c r="L13066" s="150"/>
      <c r="N13066" s="163"/>
      <c r="O13066" s="146"/>
      <c r="P13066" s="146"/>
      <c r="Q13066" s="146"/>
      <c r="R13066" s="34"/>
      <c r="S13066" s="35"/>
      <c r="T13066" s="147"/>
    </row>
    <row r="13067">
      <c r="A13067" s="147"/>
      <c r="B13067" s="64"/>
      <c r="C13067" s="147" t="s">
        <v>217</v>
      </c>
      <c r="E13067" s="161"/>
      <c r="F13067" s="162"/>
      <c r="G13067" s="147"/>
      <c r="H13067" s="146"/>
      <c r="J13067" s="146"/>
      <c r="L13067" s="150"/>
      <c r="N13067" s="163"/>
      <c r="O13067" s="146"/>
      <c r="P13067" s="146"/>
      <c r="Q13067" s="146"/>
      <c r="R13067" s="34"/>
      <c r="S13067" s="35"/>
      <c r="T13067" s="147"/>
    </row>
    <row r="13068">
      <c r="A13068" s="147"/>
      <c r="B13068" s="64"/>
      <c r="C13068" s="147" t="s">
        <v>217</v>
      </c>
      <c r="E13068" s="161"/>
      <c r="F13068" s="162"/>
      <c r="G13068" s="147"/>
      <c r="H13068" s="146"/>
      <c r="J13068" s="146"/>
      <c r="L13068" s="150"/>
      <c r="N13068" s="163"/>
      <c r="O13068" s="146"/>
      <c r="P13068" s="146"/>
      <c r="Q13068" s="146"/>
      <c r="R13068" s="34"/>
      <c r="S13068" s="35"/>
      <c r="T13068" s="147"/>
    </row>
    <row r="13069">
      <c r="A13069" s="147"/>
      <c r="B13069" s="64"/>
      <c r="C13069" s="147" t="s">
        <v>217</v>
      </c>
      <c r="E13069" s="161"/>
      <c r="F13069" s="162"/>
      <c r="G13069" s="147"/>
      <c r="H13069" s="146"/>
      <c r="J13069" s="146"/>
      <c r="L13069" s="150"/>
      <c r="N13069" s="163"/>
      <c r="O13069" s="146"/>
      <c r="P13069" s="146"/>
      <c r="Q13069" s="146"/>
      <c r="R13069" s="34"/>
      <c r="S13069" s="35"/>
      <c r="T13069" s="147"/>
    </row>
    <row r="13070">
      <c r="A13070" s="147"/>
      <c r="B13070" s="64"/>
      <c r="C13070" s="147" t="s">
        <v>217</v>
      </c>
      <c r="E13070" s="161"/>
      <c r="F13070" s="162"/>
      <c r="G13070" s="147"/>
      <c r="H13070" s="146"/>
      <c r="J13070" s="146"/>
      <c r="L13070" s="150"/>
      <c r="N13070" s="163"/>
      <c r="O13070" s="146"/>
      <c r="P13070" s="146"/>
      <c r="Q13070" s="146"/>
      <c r="R13070" s="34"/>
      <c r="S13070" s="35"/>
      <c r="T13070" s="147"/>
    </row>
    <row r="13071">
      <c r="A13071" s="147"/>
      <c r="B13071" s="64"/>
      <c r="C13071" s="147" t="s">
        <v>217</v>
      </c>
      <c r="E13071" s="161"/>
      <c r="F13071" s="162"/>
      <c r="G13071" s="147"/>
      <c r="H13071" s="146"/>
      <c r="J13071" s="146"/>
      <c r="L13071" s="150"/>
      <c r="N13071" s="163"/>
      <c r="O13071" s="146"/>
      <c r="P13071" s="146"/>
      <c r="Q13071" s="146"/>
      <c r="R13071" s="34"/>
      <c r="S13071" s="35"/>
      <c r="T13071" s="147"/>
    </row>
    <row r="13072">
      <c r="A13072" s="147"/>
      <c r="B13072" s="64"/>
      <c r="C13072" s="147" t="s">
        <v>217</v>
      </c>
      <c r="E13072" s="161"/>
      <c r="F13072" s="162"/>
      <c r="G13072" s="147"/>
      <c r="H13072" s="146"/>
      <c r="J13072" s="146"/>
      <c r="L13072" s="150"/>
      <c r="N13072" s="163"/>
      <c r="O13072" s="146"/>
      <c r="P13072" s="146"/>
      <c r="Q13072" s="146"/>
      <c r="R13072" s="34"/>
      <c r="S13072" s="35"/>
      <c r="T13072" s="147"/>
    </row>
    <row r="13073">
      <c r="A13073" s="147"/>
      <c r="B13073" s="64"/>
      <c r="C13073" s="147" t="s">
        <v>217</v>
      </c>
      <c r="E13073" s="161"/>
      <c r="F13073" s="162"/>
      <c r="G13073" s="147"/>
      <c r="H13073" s="146"/>
      <c r="J13073" s="146"/>
      <c r="L13073" s="150"/>
      <c r="N13073" s="163"/>
      <c r="O13073" s="146"/>
      <c r="P13073" s="146"/>
      <c r="Q13073" s="146"/>
      <c r="R13073" s="34"/>
      <c r="S13073" s="35"/>
      <c r="T13073" s="147"/>
    </row>
    <row r="13074">
      <c r="A13074" s="147"/>
      <c r="B13074" s="64"/>
      <c r="C13074" s="147" t="s">
        <v>217</v>
      </c>
      <c r="E13074" s="161"/>
      <c r="F13074" s="162"/>
      <c r="G13074" s="147"/>
      <c r="H13074" s="146"/>
      <c r="J13074" s="146"/>
      <c r="L13074" s="150"/>
      <c r="N13074" s="163"/>
      <c r="O13074" s="146"/>
      <c r="P13074" s="146"/>
      <c r="Q13074" s="146"/>
      <c r="R13074" s="34"/>
      <c r="S13074" s="35"/>
      <c r="T13074" s="147"/>
    </row>
    <row r="13075">
      <c r="A13075" s="147"/>
      <c r="B13075" s="64"/>
      <c r="C13075" s="147" t="s">
        <v>217</v>
      </c>
      <c r="E13075" s="161"/>
      <c r="F13075" s="162"/>
      <c r="G13075" s="147"/>
      <c r="H13075" s="146"/>
      <c r="J13075" s="146"/>
      <c r="L13075" s="150"/>
      <c r="N13075" s="163"/>
      <c r="O13075" s="146"/>
      <c r="P13075" s="146"/>
      <c r="Q13075" s="146"/>
      <c r="R13075" s="34"/>
      <c r="S13075" s="35"/>
      <c r="T13075" s="147"/>
    </row>
    <row r="13076">
      <c r="A13076" s="147"/>
      <c r="B13076" s="64"/>
      <c r="C13076" s="147" t="s">
        <v>217</v>
      </c>
      <c r="E13076" s="161"/>
      <c r="F13076" s="162"/>
      <c r="G13076" s="147"/>
      <c r="H13076" s="146"/>
      <c r="J13076" s="146"/>
      <c r="L13076" s="150"/>
      <c r="N13076" s="163"/>
      <c r="O13076" s="146"/>
      <c r="P13076" s="146"/>
      <c r="Q13076" s="146"/>
      <c r="R13076" s="34"/>
      <c r="S13076" s="35"/>
      <c r="T13076" s="147"/>
    </row>
    <row r="13077">
      <c r="A13077" s="147"/>
      <c r="B13077" s="64"/>
      <c r="C13077" s="147" t="s">
        <v>217</v>
      </c>
      <c r="E13077" s="161"/>
      <c r="F13077" s="162"/>
      <c r="G13077" s="147"/>
      <c r="H13077" s="146"/>
      <c r="J13077" s="146"/>
      <c r="L13077" s="150"/>
      <c r="N13077" s="163"/>
      <c r="O13077" s="146"/>
      <c r="P13077" s="146"/>
      <c r="Q13077" s="146"/>
      <c r="R13077" s="34"/>
      <c r="S13077" s="35"/>
      <c r="T13077" s="147"/>
    </row>
    <row r="13078">
      <c r="A13078" s="147"/>
      <c r="B13078" s="64"/>
      <c r="C13078" s="147" t="s">
        <v>217</v>
      </c>
      <c r="E13078" s="161"/>
      <c r="F13078" s="162"/>
      <c r="G13078" s="147"/>
      <c r="H13078" s="146"/>
      <c r="J13078" s="146"/>
      <c r="L13078" s="150"/>
      <c r="N13078" s="163"/>
      <c r="O13078" s="146"/>
      <c r="P13078" s="146"/>
      <c r="Q13078" s="146"/>
      <c r="R13078" s="34"/>
      <c r="S13078" s="35"/>
      <c r="T13078" s="147"/>
    </row>
    <row r="13079">
      <c r="A13079" s="147"/>
      <c r="B13079" s="64"/>
      <c r="C13079" s="147" t="s">
        <v>217</v>
      </c>
      <c r="E13079" s="161"/>
      <c r="F13079" s="162"/>
      <c r="G13079" s="147"/>
      <c r="H13079" s="146"/>
      <c r="J13079" s="146"/>
      <c r="L13079" s="150"/>
      <c r="N13079" s="163"/>
      <c r="O13079" s="146"/>
      <c r="P13079" s="146"/>
      <c r="Q13079" s="146"/>
      <c r="R13079" s="34"/>
      <c r="S13079" s="35"/>
      <c r="T13079" s="147"/>
    </row>
    <row r="13080">
      <c r="A13080" s="147"/>
      <c r="B13080" s="64"/>
      <c r="C13080" s="147" t="s">
        <v>217</v>
      </c>
      <c r="E13080" s="161"/>
      <c r="F13080" s="162"/>
      <c r="G13080" s="147"/>
      <c r="H13080" s="146"/>
      <c r="J13080" s="146"/>
      <c r="L13080" s="150"/>
      <c r="N13080" s="163"/>
      <c r="O13080" s="146"/>
      <c r="P13080" s="146"/>
      <c r="Q13080" s="146"/>
      <c r="R13080" s="34"/>
      <c r="S13080" s="35"/>
      <c r="T13080" s="147"/>
    </row>
    <row r="13081">
      <c r="A13081" s="147"/>
      <c r="B13081" s="64"/>
      <c r="C13081" s="147" t="s">
        <v>217</v>
      </c>
      <c r="E13081" s="161"/>
      <c r="F13081" s="162"/>
      <c r="G13081" s="147"/>
      <c r="H13081" s="146"/>
      <c r="J13081" s="146"/>
      <c r="L13081" s="150"/>
      <c r="N13081" s="163"/>
      <c r="O13081" s="146"/>
      <c r="P13081" s="146"/>
      <c r="Q13081" s="146"/>
      <c r="R13081" s="34"/>
      <c r="S13081" s="35"/>
      <c r="T13081" s="147"/>
    </row>
    <row r="13082">
      <c r="A13082" s="147"/>
      <c r="B13082" s="64"/>
      <c r="C13082" s="147" t="s">
        <v>217</v>
      </c>
      <c r="E13082" s="161"/>
      <c r="F13082" s="162"/>
      <c r="G13082" s="147"/>
      <c r="H13082" s="146"/>
      <c r="J13082" s="146"/>
      <c r="L13082" s="150"/>
      <c r="N13082" s="163"/>
      <c r="O13082" s="146"/>
      <c r="P13082" s="146"/>
      <c r="Q13082" s="146"/>
      <c r="R13082" s="34"/>
      <c r="S13082" s="35"/>
      <c r="T13082" s="147"/>
    </row>
    <row r="13083">
      <c r="A13083" s="147"/>
      <c r="B13083" s="64"/>
      <c r="C13083" s="147" t="s">
        <v>217</v>
      </c>
      <c r="E13083" s="161"/>
      <c r="F13083" s="162"/>
      <c r="G13083" s="147"/>
      <c r="H13083" s="146"/>
      <c r="J13083" s="146"/>
      <c r="L13083" s="150"/>
      <c r="N13083" s="163"/>
      <c r="O13083" s="146"/>
      <c r="P13083" s="146"/>
      <c r="Q13083" s="146"/>
      <c r="R13083" s="34"/>
      <c r="S13083" s="35"/>
      <c r="T13083" s="147"/>
    </row>
    <row r="13084">
      <c r="A13084" s="147"/>
      <c r="B13084" s="64"/>
      <c r="C13084" s="147" t="s">
        <v>217</v>
      </c>
      <c r="E13084" s="161"/>
      <c r="F13084" s="162"/>
      <c r="G13084" s="147"/>
      <c r="H13084" s="146"/>
      <c r="J13084" s="146"/>
      <c r="L13084" s="150"/>
      <c r="N13084" s="163"/>
      <c r="O13084" s="146"/>
      <c r="P13084" s="146"/>
      <c r="Q13084" s="146"/>
      <c r="R13084" s="34"/>
      <c r="S13084" s="35"/>
      <c r="T13084" s="147"/>
    </row>
    <row r="13085">
      <c r="A13085" s="147"/>
      <c r="B13085" s="64"/>
      <c r="C13085" s="147" t="s">
        <v>217</v>
      </c>
      <c r="E13085" s="161"/>
      <c r="F13085" s="162"/>
      <c r="G13085" s="147"/>
      <c r="H13085" s="146"/>
      <c r="J13085" s="146"/>
      <c r="L13085" s="150"/>
      <c r="N13085" s="163"/>
      <c r="O13085" s="146"/>
      <c r="P13085" s="146"/>
      <c r="Q13085" s="146"/>
      <c r="R13085" s="34"/>
      <c r="S13085" s="35"/>
      <c r="T13085" s="147"/>
    </row>
    <row r="13086">
      <c r="A13086" s="147"/>
      <c r="B13086" s="64"/>
      <c r="C13086" s="147" t="s">
        <v>217</v>
      </c>
      <c r="E13086" s="161"/>
      <c r="F13086" s="162"/>
      <c r="G13086" s="147"/>
      <c r="H13086" s="146"/>
      <c r="J13086" s="146"/>
      <c r="L13086" s="150"/>
      <c r="N13086" s="163"/>
      <c r="O13086" s="146"/>
      <c r="P13086" s="146"/>
      <c r="Q13086" s="146"/>
      <c r="R13086" s="34"/>
      <c r="S13086" s="35"/>
      <c r="T13086" s="147"/>
    </row>
    <row r="13087">
      <c r="A13087" s="147"/>
      <c r="B13087" s="64"/>
      <c r="C13087" s="147" t="s">
        <v>217</v>
      </c>
      <c r="E13087" s="161"/>
      <c r="F13087" s="162"/>
      <c r="G13087" s="147"/>
      <c r="H13087" s="146"/>
      <c r="J13087" s="146"/>
      <c r="L13087" s="150"/>
      <c r="N13087" s="163"/>
      <c r="O13087" s="146"/>
      <c r="P13087" s="146"/>
      <c r="Q13087" s="146"/>
      <c r="R13087" s="34"/>
      <c r="S13087" s="35"/>
      <c r="T13087" s="147"/>
    </row>
    <row r="13088">
      <c r="A13088" s="147"/>
      <c r="B13088" s="64"/>
      <c r="C13088" s="147" t="s">
        <v>217</v>
      </c>
      <c r="E13088" s="161"/>
      <c r="F13088" s="162"/>
      <c r="G13088" s="147"/>
      <c r="H13088" s="146"/>
      <c r="J13088" s="146"/>
      <c r="L13088" s="150"/>
      <c r="N13088" s="163"/>
      <c r="O13088" s="146"/>
      <c r="P13088" s="146"/>
      <c r="Q13088" s="146"/>
      <c r="R13088" s="34"/>
      <c r="S13088" s="35"/>
      <c r="T13088" s="147"/>
    </row>
    <row r="13089">
      <c r="A13089" s="147"/>
      <c r="B13089" s="64"/>
      <c r="C13089" s="147" t="s">
        <v>217</v>
      </c>
      <c r="E13089" s="161"/>
      <c r="F13089" s="162"/>
      <c r="G13089" s="147"/>
      <c r="H13089" s="146"/>
      <c r="J13089" s="146"/>
      <c r="L13089" s="150"/>
      <c r="N13089" s="163"/>
      <c r="O13089" s="146"/>
      <c r="P13089" s="146"/>
      <c r="Q13089" s="146"/>
      <c r="R13089" s="34"/>
      <c r="S13089" s="35"/>
      <c r="T13089" s="147"/>
    </row>
    <row r="13090">
      <c r="A13090" s="147"/>
      <c r="B13090" s="64"/>
      <c r="C13090" s="147" t="s">
        <v>217</v>
      </c>
      <c r="E13090" s="161"/>
      <c r="F13090" s="162"/>
      <c r="G13090" s="147"/>
      <c r="H13090" s="146"/>
      <c r="J13090" s="146"/>
      <c r="L13090" s="150"/>
      <c r="N13090" s="163"/>
      <c r="O13090" s="146"/>
      <c r="P13090" s="146"/>
      <c r="Q13090" s="146"/>
      <c r="R13090" s="34"/>
      <c r="S13090" s="35"/>
      <c r="T13090" s="147"/>
    </row>
    <row r="13091">
      <c r="A13091" s="147"/>
      <c r="B13091" s="64"/>
      <c r="C13091" s="147" t="s">
        <v>217</v>
      </c>
      <c r="E13091" s="161"/>
      <c r="F13091" s="162"/>
      <c r="G13091" s="147"/>
      <c r="H13091" s="146"/>
      <c r="J13091" s="146"/>
      <c r="L13091" s="150"/>
      <c r="N13091" s="163"/>
      <c r="O13091" s="146"/>
      <c r="P13091" s="146"/>
      <c r="Q13091" s="146"/>
      <c r="R13091" s="34"/>
      <c r="S13091" s="35"/>
      <c r="T13091" s="147"/>
    </row>
    <row r="13092">
      <c r="A13092" s="147"/>
      <c r="B13092" s="64"/>
      <c r="C13092" s="147" t="s">
        <v>217</v>
      </c>
      <c r="E13092" s="161"/>
      <c r="F13092" s="162"/>
      <c r="G13092" s="147"/>
      <c r="H13092" s="146"/>
      <c r="J13092" s="146"/>
      <c r="L13092" s="150"/>
      <c r="N13092" s="163"/>
      <c r="O13092" s="146"/>
      <c r="P13092" s="146"/>
      <c r="Q13092" s="146"/>
      <c r="R13092" s="34"/>
      <c r="S13092" s="35"/>
      <c r="T13092" s="147"/>
    </row>
    <row r="13093">
      <c r="A13093" s="147"/>
      <c r="B13093" s="64"/>
      <c r="C13093" s="147" t="s">
        <v>217</v>
      </c>
      <c r="E13093" s="161"/>
      <c r="F13093" s="162"/>
      <c r="G13093" s="147"/>
      <c r="H13093" s="146"/>
      <c r="J13093" s="146"/>
      <c r="L13093" s="150"/>
      <c r="N13093" s="163"/>
      <c r="O13093" s="146"/>
      <c r="P13093" s="146"/>
      <c r="Q13093" s="146"/>
      <c r="R13093" s="34"/>
      <c r="S13093" s="35"/>
      <c r="T13093" s="147"/>
    </row>
    <row r="13094">
      <c r="A13094" s="147"/>
      <c r="B13094" s="64"/>
      <c r="C13094" s="147" t="s">
        <v>217</v>
      </c>
      <c r="E13094" s="161"/>
      <c r="F13094" s="162"/>
      <c r="G13094" s="147"/>
      <c r="H13094" s="146"/>
      <c r="J13094" s="146"/>
      <c r="L13094" s="150"/>
      <c r="N13094" s="163"/>
      <c r="O13094" s="146"/>
      <c r="P13094" s="146"/>
      <c r="Q13094" s="146"/>
      <c r="R13094" s="34"/>
      <c r="S13094" s="35"/>
      <c r="T13094" s="147"/>
    </row>
    <row r="13095">
      <c r="A13095" s="147"/>
      <c r="B13095" s="64"/>
      <c r="C13095" s="147" t="s">
        <v>217</v>
      </c>
      <c r="E13095" s="161"/>
      <c r="F13095" s="162"/>
      <c r="G13095" s="147"/>
      <c r="H13095" s="146"/>
      <c r="J13095" s="146"/>
      <c r="L13095" s="150"/>
      <c r="N13095" s="163"/>
      <c r="O13095" s="146"/>
      <c r="P13095" s="146"/>
      <c r="Q13095" s="146"/>
      <c r="R13095" s="34"/>
      <c r="S13095" s="35"/>
      <c r="T13095" s="147"/>
    </row>
    <row r="13096">
      <c r="A13096" s="147"/>
      <c r="B13096" s="64"/>
      <c r="C13096" s="147" t="s">
        <v>217</v>
      </c>
      <c r="E13096" s="161"/>
      <c r="F13096" s="162"/>
      <c r="G13096" s="147"/>
      <c r="H13096" s="146"/>
      <c r="J13096" s="146"/>
      <c r="L13096" s="150"/>
      <c r="N13096" s="163"/>
      <c r="O13096" s="146"/>
      <c r="P13096" s="146"/>
      <c r="Q13096" s="146"/>
      <c r="R13096" s="34"/>
      <c r="S13096" s="35"/>
      <c r="T13096" s="147"/>
    </row>
    <row r="13097">
      <c r="A13097" s="147"/>
      <c r="B13097" s="64"/>
      <c r="C13097" s="147" t="s">
        <v>217</v>
      </c>
      <c r="E13097" s="161"/>
      <c r="F13097" s="162"/>
      <c r="G13097" s="147"/>
      <c r="H13097" s="146"/>
      <c r="J13097" s="146"/>
      <c r="L13097" s="150"/>
      <c r="N13097" s="163"/>
      <c r="O13097" s="146"/>
      <c r="P13097" s="146"/>
      <c r="Q13097" s="146"/>
      <c r="R13097" s="34"/>
      <c r="S13097" s="35"/>
      <c r="T13097" s="147"/>
    </row>
    <row r="13098">
      <c r="A13098" s="147"/>
      <c r="B13098" s="64"/>
      <c r="C13098" s="147" t="s">
        <v>217</v>
      </c>
      <c r="E13098" s="161"/>
      <c r="F13098" s="162"/>
      <c r="G13098" s="147"/>
      <c r="H13098" s="146"/>
      <c r="J13098" s="146"/>
      <c r="L13098" s="150"/>
      <c r="N13098" s="163"/>
      <c r="O13098" s="146"/>
      <c r="P13098" s="146"/>
      <c r="Q13098" s="146"/>
      <c r="R13098" s="34"/>
      <c r="S13098" s="35"/>
      <c r="T13098" s="147"/>
    </row>
    <row r="13099">
      <c r="A13099" s="147"/>
      <c r="B13099" s="64"/>
      <c r="C13099" s="147" t="s">
        <v>217</v>
      </c>
      <c r="E13099" s="161"/>
      <c r="F13099" s="162"/>
      <c r="G13099" s="147"/>
      <c r="H13099" s="146"/>
      <c r="J13099" s="146"/>
      <c r="L13099" s="150"/>
      <c r="N13099" s="163"/>
      <c r="O13099" s="146"/>
      <c r="P13099" s="146"/>
      <c r="Q13099" s="146"/>
      <c r="R13099" s="34"/>
      <c r="S13099" s="35"/>
      <c r="T13099" s="147"/>
    </row>
    <row r="13100">
      <c r="A13100" s="147"/>
      <c r="B13100" s="64"/>
      <c r="C13100" s="147" t="s">
        <v>217</v>
      </c>
      <c r="E13100" s="161"/>
      <c r="F13100" s="162"/>
      <c r="G13100" s="147"/>
      <c r="H13100" s="146"/>
      <c r="J13100" s="146"/>
      <c r="L13100" s="150"/>
      <c r="N13100" s="163"/>
      <c r="O13100" s="146"/>
      <c r="P13100" s="146"/>
      <c r="Q13100" s="146"/>
      <c r="R13100" s="34"/>
      <c r="S13100" s="35"/>
      <c r="T13100" s="147"/>
    </row>
    <row r="13101">
      <c r="A13101" s="147"/>
      <c r="B13101" s="64"/>
      <c r="C13101" s="147" t="s">
        <v>217</v>
      </c>
      <c r="E13101" s="161"/>
      <c r="F13101" s="162"/>
      <c r="G13101" s="147"/>
      <c r="H13101" s="146"/>
      <c r="J13101" s="146"/>
      <c r="L13101" s="150"/>
      <c r="N13101" s="163"/>
      <c r="O13101" s="146"/>
      <c r="P13101" s="146"/>
      <c r="Q13101" s="146"/>
      <c r="R13101" s="34"/>
      <c r="S13101" s="35"/>
      <c r="T13101" s="147"/>
    </row>
    <row r="13102">
      <c r="A13102" s="147"/>
      <c r="B13102" s="64"/>
      <c r="C13102" s="147" t="s">
        <v>217</v>
      </c>
      <c r="E13102" s="161"/>
      <c r="F13102" s="162"/>
      <c r="G13102" s="147"/>
      <c r="H13102" s="146"/>
      <c r="J13102" s="146"/>
      <c r="L13102" s="150"/>
      <c r="N13102" s="163"/>
      <c r="O13102" s="146"/>
      <c r="P13102" s="146"/>
      <c r="Q13102" s="146"/>
      <c r="R13102" s="34"/>
      <c r="S13102" s="35"/>
      <c r="T13102" s="147"/>
    </row>
    <row r="13103">
      <c r="A13103" s="147"/>
      <c r="B13103" s="64"/>
      <c r="C13103" s="147" t="s">
        <v>217</v>
      </c>
      <c r="E13103" s="161"/>
      <c r="F13103" s="162"/>
      <c r="G13103" s="147"/>
      <c r="H13103" s="146"/>
      <c r="J13103" s="146"/>
      <c r="L13103" s="150"/>
      <c r="N13103" s="163"/>
      <c r="O13103" s="146"/>
      <c r="P13103" s="146"/>
      <c r="Q13103" s="146"/>
      <c r="R13103" s="34"/>
      <c r="S13103" s="35"/>
      <c r="T13103" s="147"/>
    </row>
    <row r="13104">
      <c r="A13104" s="147"/>
      <c r="B13104" s="64"/>
      <c r="C13104" s="147" t="s">
        <v>217</v>
      </c>
      <c r="E13104" s="161"/>
      <c r="F13104" s="162"/>
      <c r="G13104" s="147"/>
      <c r="H13104" s="146"/>
      <c r="J13104" s="146"/>
      <c r="L13104" s="150"/>
      <c r="N13104" s="163"/>
      <c r="O13104" s="146"/>
      <c r="P13104" s="146"/>
      <c r="Q13104" s="146"/>
      <c r="R13104" s="34"/>
      <c r="S13104" s="35"/>
      <c r="T13104" s="147"/>
    </row>
    <row r="13105">
      <c r="A13105" s="147"/>
      <c r="B13105" s="64"/>
      <c r="C13105" s="147" t="s">
        <v>217</v>
      </c>
      <c r="E13105" s="161"/>
      <c r="F13105" s="162"/>
      <c r="G13105" s="147"/>
      <c r="H13105" s="146"/>
      <c r="J13105" s="146"/>
      <c r="L13105" s="150"/>
      <c r="N13105" s="163"/>
      <c r="O13105" s="146"/>
      <c r="P13105" s="146"/>
      <c r="Q13105" s="146"/>
      <c r="R13105" s="34"/>
      <c r="S13105" s="35"/>
      <c r="T13105" s="147"/>
    </row>
    <row r="13106">
      <c r="A13106" s="147"/>
      <c r="B13106" s="64"/>
      <c r="C13106" s="147" t="s">
        <v>217</v>
      </c>
      <c r="E13106" s="161"/>
      <c r="F13106" s="162"/>
      <c r="G13106" s="147"/>
      <c r="H13106" s="146"/>
      <c r="J13106" s="146"/>
      <c r="L13106" s="150"/>
      <c r="N13106" s="163"/>
      <c r="O13106" s="146"/>
      <c r="P13106" s="146"/>
      <c r="Q13106" s="146"/>
      <c r="R13106" s="34"/>
      <c r="S13106" s="35"/>
      <c r="T13106" s="147"/>
    </row>
    <row r="13107">
      <c r="A13107" s="147"/>
      <c r="B13107" s="64"/>
      <c r="C13107" s="147" t="s">
        <v>217</v>
      </c>
      <c r="E13107" s="161"/>
      <c r="F13107" s="162"/>
      <c r="G13107" s="147"/>
      <c r="H13107" s="146"/>
      <c r="J13107" s="146"/>
      <c r="L13107" s="150"/>
      <c r="N13107" s="163"/>
      <c r="O13107" s="146"/>
      <c r="P13107" s="146"/>
      <c r="Q13107" s="146"/>
      <c r="R13107" s="34"/>
      <c r="S13107" s="35"/>
      <c r="T13107" s="147"/>
    </row>
    <row r="13108">
      <c r="A13108" s="147"/>
      <c r="B13108" s="64"/>
      <c r="C13108" s="147" t="s">
        <v>217</v>
      </c>
      <c r="E13108" s="161"/>
      <c r="F13108" s="162"/>
      <c r="G13108" s="147"/>
      <c r="H13108" s="146"/>
      <c r="J13108" s="146"/>
      <c r="L13108" s="150"/>
      <c r="N13108" s="163"/>
      <c r="O13108" s="146"/>
      <c r="P13108" s="146"/>
      <c r="Q13108" s="146"/>
      <c r="R13108" s="34"/>
      <c r="S13108" s="35"/>
      <c r="T13108" s="147"/>
    </row>
    <row r="13109">
      <c r="A13109" s="147"/>
      <c r="B13109" s="64"/>
      <c r="C13109" s="147" t="s">
        <v>217</v>
      </c>
      <c r="E13109" s="161"/>
      <c r="F13109" s="162"/>
      <c r="G13109" s="147"/>
      <c r="H13109" s="146"/>
      <c r="J13109" s="146"/>
      <c r="L13109" s="150"/>
      <c r="N13109" s="163"/>
      <c r="O13109" s="146"/>
      <c r="P13109" s="146"/>
      <c r="Q13109" s="146"/>
      <c r="R13109" s="34"/>
      <c r="S13109" s="35"/>
      <c r="T13109" s="147"/>
    </row>
    <row r="13110">
      <c r="A13110" s="147"/>
      <c r="B13110" s="64"/>
      <c r="C13110" s="147" t="s">
        <v>217</v>
      </c>
      <c r="E13110" s="161"/>
      <c r="F13110" s="162"/>
      <c r="G13110" s="147"/>
      <c r="H13110" s="146"/>
      <c r="J13110" s="146"/>
      <c r="L13110" s="150"/>
      <c r="N13110" s="163"/>
      <c r="O13110" s="146"/>
      <c r="P13110" s="146"/>
      <c r="Q13110" s="146"/>
      <c r="R13110" s="34"/>
      <c r="S13110" s="35"/>
      <c r="T13110" s="147"/>
    </row>
    <row r="13111">
      <c r="A13111" s="147"/>
      <c r="B13111" s="64"/>
      <c r="C13111" s="147" t="s">
        <v>217</v>
      </c>
      <c r="E13111" s="161"/>
      <c r="F13111" s="162"/>
      <c r="G13111" s="147"/>
      <c r="H13111" s="146"/>
      <c r="J13111" s="146"/>
      <c r="L13111" s="150"/>
      <c r="N13111" s="163"/>
      <c r="O13111" s="146"/>
      <c r="P13111" s="146"/>
      <c r="Q13111" s="146"/>
      <c r="R13111" s="34"/>
      <c r="S13111" s="35"/>
      <c r="T13111" s="147"/>
    </row>
    <row r="13112">
      <c r="A13112" s="147"/>
      <c r="B13112" s="64"/>
      <c r="C13112" s="147" t="s">
        <v>217</v>
      </c>
      <c r="E13112" s="161"/>
      <c r="F13112" s="162"/>
      <c r="G13112" s="147"/>
      <c r="H13112" s="146"/>
      <c r="J13112" s="146"/>
      <c r="L13112" s="150"/>
      <c r="N13112" s="163"/>
      <c r="O13112" s="146"/>
      <c r="P13112" s="146"/>
      <c r="Q13112" s="146"/>
      <c r="R13112" s="34"/>
      <c r="S13112" s="35"/>
      <c r="T13112" s="147"/>
    </row>
    <row r="13113">
      <c r="A13113" s="147"/>
      <c r="B13113" s="64"/>
      <c r="C13113" s="147" t="s">
        <v>217</v>
      </c>
      <c r="E13113" s="161"/>
      <c r="F13113" s="162"/>
      <c r="G13113" s="147"/>
      <c r="H13113" s="146"/>
      <c r="J13113" s="146"/>
      <c r="L13113" s="150"/>
      <c r="N13113" s="163"/>
      <c r="O13113" s="146"/>
      <c r="P13113" s="146"/>
      <c r="Q13113" s="146"/>
      <c r="R13113" s="34"/>
      <c r="S13113" s="35"/>
      <c r="T13113" s="147"/>
    </row>
    <row r="13114">
      <c r="A13114" s="147"/>
      <c r="B13114" s="64"/>
      <c r="C13114" s="147" t="s">
        <v>217</v>
      </c>
      <c r="E13114" s="161"/>
      <c r="F13114" s="162"/>
      <c r="G13114" s="147"/>
      <c r="H13114" s="146"/>
      <c r="J13114" s="146"/>
      <c r="L13114" s="150"/>
      <c r="N13114" s="163"/>
      <c r="O13114" s="146"/>
      <c r="P13114" s="146"/>
      <c r="Q13114" s="146"/>
      <c r="R13114" s="34"/>
      <c r="S13114" s="35"/>
      <c r="T13114" s="147"/>
    </row>
    <row r="13115">
      <c r="A13115" s="147"/>
      <c r="B13115" s="64"/>
      <c r="C13115" s="147" t="s">
        <v>217</v>
      </c>
      <c r="E13115" s="161"/>
      <c r="F13115" s="162"/>
      <c r="G13115" s="147"/>
      <c r="H13115" s="146"/>
      <c r="J13115" s="146"/>
      <c r="L13115" s="150"/>
      <c r="N13115" s="163"/>
      <c r="O13115" s="146"/>
      <c r="P13115" s="146"/>
      <c r="Q13115" s="146"/>
      <c r="R13115" s="34"/>
      <c r="S13115" s="35"/>
      <c r="T13115" s="147"/>
    </row>
    <row r="13116">
      <c r="A13116" s="147"/>
      <c r="B13116" s="64"/>
      <c r="C13116" s="147" t="s">
        <v>217</v>
      </c>
      <c r="E13116" s="161"/>
      <c r="F13116" s="162"/>
      <c r="G13116" s="147"/>
      <c r="H13116" s="146"/>
      <c r="J13116" s="146"/>
      <c r="L13116" s="150"/>
      <c r="N13116" s="163"/>
      <c r="O13116" s="146"/>
      <c r="P13116" s="146"/>
      <c r="Q13116" s="146"/>
      <c r="R13116" s="34"/>
      <c r="S13116" s="35"/>
      <c r="T13116" s="147"/>
    </row>
    <row r="13117">
      <c r="A13117" s="147"/>
      <c r="B13117" s="64"/>
      <c r="C13117" s="147" t="s">
        <v>217</v>
      </c>
      <c r="E13117" s="161"/>
      <c r="F13117" s="162"/>
      <c r="G13117" s="147"/>
      <c r="H13117" s="146"/>
      <c r="J13117" s="146"/>
      <c r="L13117" s="150"/>
      <c r="N13117" s="163"/>
      <c r="O13117" s="146"/>
      <c r="P13117" s="146"/>
      <c r="Q13117" s="146"/>
      <c r="R13117" s="34"/>
      <c r="S13117" s="35"/>
      <c r="T13117" s="147"/>
    </row>
    <row r="13118">
      <c r="A13118" s="147"/>
      <c r="B13118" s="64"/>
      <c r="C13118" s="147" t="s">
        <v>217</v>
      </c>
      <c r="E13118" s="161"/>
      <c r="F13118" s="162"/>
      <c r="G13118" s="147"/>
      <c r="H13118" s="146"/>
      <c r="J13118" s="146"/>
      <c r="L13118" s="150"/>
      <c r="N13118" s="163"/>
      <c r="O13118" s="146"/>
      <c r="P13118" s="146"/>
      <c r="Q13118" s="146"/>
      <c r="R13118" s="34"/>
      <c r="S13118" s="35"/>
      <c r="T13118" s="147"/>
    </row>
    <row r="13119">
      <c r="A13119" s="147"/>
      <c r="B13119" s="64"/>
      <c r="C13119" s="147" t="s">
        <v>217</v>
      </c>
      <c r="E13119" s="161"/>
      <c r="F13119" s="162"/>
      <c r="G13119" s="147"/>
      <c r="H13119" s="146"/>
      <c r="J13119" s="146"/>
      <c r="L13119" s="150"/>
      <c r="N13119" s="163"/>
      <c r="O13119" s="146"/>
      <c r="P13119" s="146"/>
      <c r="Q13119" s="146"/>
      <c r="R13119" s="34"/>
      <c r="S13119" s="35"/>
      <c r="T13119" s="147"/>
    </row>
    <row r="13120">
      <c r="A13120" s="147"/>
      <c r="B13120" s="64"/>
      <c r="C13120" s="147" t="s">
        <v>217</v>
      </c>
      <c r="E13120" s="161"/>
      <c r="F13120" s="162"/>
      <c r="G13120" s="147"/>
      <c r="H13120" s="146"/>
      <c r="J13120" s="146"/>
      <c r="L13120" s="150"/>
      <c r="N13120" s="163"/>
      <c r="O13120" s="146"/>
      <c r="P13120" s="146"/>
      <c r="Q13120" s="146"/>
      <c r="R13120" s="34"/>
      <c r="S13120" s="35"/>
      <c r="T13120" s="147"/>
    </row>
    <row r="13121">
      <c r="A13121" s="147"/>
      <c r="B13121" s="64"/>
      <c r="C13121" s="147" t="s">
        <v>217</v>
      </c>
      <c r="E13121" s="161"/>
      <c r="F13121" s="162"/>
      <c r="G13121" s="147"/>
      <c r="H13121" s="146"/>
      <c r="J13121" s="146"/>
      <c r="L13121" s="150"/>
      <c r="N13121" s="163"/>
      <c r="O13121" s="146"/>
      <c r="P13121" s="146"/>
      <c r="Q13121" s="146"/>
      <c r="R13121" s="34"/>
      <c r="S13121" s="35"/>
      <c r="T13121" s="147"/>
    </row>
    <row r="13122">
      <c r="A13122" s="147"/>
      <c r="B13122" s="64"/>
      <c r="C13122" s="147" t="s">
        <v>217</v>
      </c>
      <c r="E13122" s="161"/>
      <c r="F13122" s="162"/>
      <c r="G13122" s="147"/>
      <c r="H13122" s="146"/>
      <c r="J13122" s="146"/>
      <c r="L13122" s="150"/>
      <c r="N13122" s="163"/>
      <c r="O13122" s="146"/>
      <c r="P13122" s="146"/>
      <c r="Q13122" s="146"/>
      <c r="R13122" s="34"/>
      <c r="S13122" s="35"/>
      <c r="T13122" s="147"/>
    </row>
    <row r="13123">
      <c r="A13123" s="147"/>
      <c r="B13123" s="64"/>
      <c r="C13123" s="147" t="s">
        <v>217</v>
      </c>
      <c r="E13123" s="161"/>
      <c r="F13123" s="162"/>
      <c r="G13123" s="147"/>
      <c r="H13123" s="146"/>
      <c r="J13123" s="146"/>
      <c r="L13123" s="150"/>
      <c r="N13123" s="163"/>
      <c r="O13123" s="146"/>
      <c r="P13123" s="146"/>
      <c r="Q13123" s="146"/>
      <c r="R13123" s="34"/>
      <c r="S13123" s="35"/>
      <c r="T13123" s="147"/>
    </row>
    <row r="13124">
      <c r="A13124" s="147"/>
      <c r="B13124" s="64"/>
      <c r="C13124" s="147" t="s">
        <v>217</v>
      </c>
      <c r="E13124" s="161"/>
      <c r="F13124" s="162"/>
      <c r="G13124" s="147"/>
      <c r="H13124" s="146"/>
      <c r="J13124" s="146"/>
      <c r="L13124" s="150"/>
      <c r="N13124" s="163"/>
      <c r="O13124" s="146"/>
      <c r="P13124" s="146"/>
      <c r="Q13124" s="146"/>
      <c r="R13124" s="34"/>
      <c r="S13124" s="35"/>
      <c r="T13124" s="147"/>
    </row>
    <row r="13125">
      <c r="A13125" s="147"/>
      <c r="B13125" s="64"/>
      <c r="C13125" s="147" t="s">
        <v>217</v>
      </c>
      <c r="E13125" s="161"/>
      <c r="F13125" s="162"/>
      <c r="G13125" s="147"/>
      <c r="H13125" s="146"/>
      <c r="J13125" s="146"/>
      <c r="L13125" s="150"/>
      <c r="N13125" s="163"/>
      <c r="O13125" s="146"/>
      <c r="P13125" s="146"/>
      <c r="Q13125" s="146"/>
      <c r="R13125" s="34"/>
      <c r="S13125" s="35"/>
      <c r="T13125" s="147"/>
    </row>
    <row r="13126">
      <c r="A13126" s="147"/>
      <c r="B13126" s="64"/>
      <c r="C13126" s="147" t="s">
        <v>217</v>
      </c>
      <c r="E13126" s="161"/>
      <c r="F13126" s="162"/>
      <c r="G13126" s="147"/>
      <c r="H13126" s="146"/>
      <c r="J13126" s="146"/>
      <c r="L13126" s="150"/>
      <c r="N13126" s="163"/>
      <c r="O13126" s="146"/>
      <c r="P13126" s="146"/>
      <c r="Q13126" s="146"/>
      <c r="R13126" s="34"/>
      <c r="S13126" s="35"/>
      <c r="T13126" s="147"/>
    </row>
    <row r="13127">
      <c r="A13127" s="147"/>
      <c r="B13127" s="64"/>
      <c r="C13127" s="147" t="s">
        <v>217</v>
      </c>
      <c r="E13127" s="161"/>
      <c r="F13127" s="162"/>
      <c r="G13127" s="147"/>
      <c r="H13127" s="146"/>
      <c r="J13127" s="146"/>
      <c r="L13127" s="150"/>
      <c r="N13127" s="163"/>
      <c r="O13127" s="146"/>
      <c r="P13127" s="146"/>
      <c r="Q13127" s="146"/>
      <c r="R13127" s="34"/>
      <c r="S13127" s="35"/>
      <c r="T13127" s="147"/>
    </row>
    <row r="13128">
      <c r="A13128" s="147"/>
      <c r="B13128" s="64"/>
      <c r="C13128" s="147" t="s">
        <v>217</v>
      </c>
      <c r="E13128" s="161"/>
      <c r="F13128" s="162"/>
      <c r="G13128" s="147"/>
      <c r="H13128" s="146"/>
      <c r="J13128" s="146"/>
      <c r="L13128" s="150"/>
      <c r="N13128" s="163"/>
      <c r="O13128" s="146"/>
      <c r="P13128" s="146"/>
      <c r="Q13128" s="146"/>
      <c r="R13128" s="34"/>
      <c r="S13128" s="35"/>
      <c r="T13128" s="147"/>
    </row>
    <row r="13129">
      <c r="A13129" s="147"/>
      <c r="B13129" s="64"/>
      <c r="C13129" s="147" t="s">
        <v>217</v>
      </c>
      <c r="E13129" s="161"/>
      <c r="F13129" s="162"/>
      <c r="G13129" s="147"/>
      <c r="H13129" s="146"/>
      <c r="J13129" s="146"/>
      <c r="L13129" s="150"/>
      <c r="N13129" s="163"/>
      <c r="O13129" s="146"/>
      <c r="P13129" s="146"/>
      <c r="Q13129" s="146"/>
      <c r="R13129" s="34"/>
      <c r="S13129" s="35"/>
      <c r="T13129" s="147"/>
    </row>
    <row r="13130">
      <c r="A13130" s="147"/>
      <c r="B13130" s="64"/>
      <c r="C13130" s="147" t="s">
        <v>217</v>
      </c>
      <c r="E13130" s="161"/>
      <c r="F13130" s="162"/>
      <c r="G13130" s="147"/>
      <c r="H13130" s="146"/>
      <c r="J13130" s="146"/>
      <c r="L13130" s="150"/>
      <c r="N13130" s="163"/>
      <c r="O13130" s="146"/>
      <c r="P13130" s="146"/>
      <c r="Q13130" s="146"/>
      <c r="R13130" s="34"/>
      <c r="S13130" s="35"/>
      <c r="T13130" s="147"/>
    </row>
    <row r="13131">
      <c r="A13131" s="147"/>
      <c r="B13131" s="64"/>
      <c r="C13131" s="147" t="s">
        <v>217</v>
      </c>
      <c r="E13131" s="161"/>
      <c r="F13131" s="162"/>
      <c r="G13131" s="147"/>
      <c r="H13131" s="146"/>
      <c r="J13131" s="146"/>
      <c r="L13131" s="150"/>
      <c r="N13131" s="163"/>
      <c r="O13131" s="146"/>
      <c r="P13131" s="146"/>
      <c r="Q13131" s="146"/>
      <c r="R13131" s="34"/>
      <c r="S13131" s="35"/>
      <c r="T13131" s="147"/>
    </row>
    <row r="13132">
      <c r="A13132" s="147"/>
      <c r="B13132" s="64"/>
      <c r="C13132" s="147" t="s">
        <v>217</v>
      </c>
      <c r="E13132" s="161"/>
      <c r="F13132" s="162"/>
      <c r="G13132" s="147"/>
      <c r="H13132" s="146"/>
      <c r="J13132" s="146"/>
      <c r="L13132" s="150"/>
      <c r="N13132" s="163"/>
      <c r="O13132" s="146"/>
      <c r="P13132" s="146"/>
      <c r="Q13132" s="146"/>
      <c r="R13132" s="34"/>
      <c r="S13132" s="35"/>
      <c r="T13132" s="147"/>
    </row>
    <row r="13133">
      <c r="A13133" s="147"/>
      <c r="B13133" s="64"/>
      <c r="C13133" s="147" t="s">
        <v>217</v>
      </c>
      <c r="E13133" s="161"/>
      <c r="F13133" s="162"/>
      <c r="G13133" s="147"/>
      <c r="H13133" s="146"/>
      <c r="J13133" s="146"/>
      <c r="L13133" s="150"/>
      <c r="N13133" s="163"/>
      <c r="O13133" s="146"/>
      <c r="P13133" s="146"/>
      <c r="Q13133" s="146"/>
      <c r="R13133" s="34"/>
      <c r="S13133" s="35"/>
      <c r="T13133" s="147"/>
    </row>
    <row r="13134">
      <c r="A13134" s="147"/>
      <c r="B13134" s="64"/>
      <c r="C13134" s="147" t="s">
        <v>217</v>
      </c>
      <c r="E13134" s="161"/>
      <c r="F13134" s="162"/>
      <c r="G13134" s="147"/>
      <c r="H13134" s="146"/>
      <c r="J13134" s="146"/>
      <c r="L13134" s="150"/>
      <c r="N13134" s="163"/>
      <c r="O13134" s="146"/>
      <c r="P13134" s="146"/>
      <c r="Q13134" s="146"/>
      <c r="R13134" s="34"/>
      <c r="S13134" s="35"/>
      <c r="T13134" s="147"/>
    </row>
    <row r="13135">
      <c r="A13135" s="147"/>
      <c r="B13135" s="64"/>
      <c r="C13135" s="147" t="s">
        <v>217</v>
      </c>
      <c r="E13135" s="161"/>
      <c r="F13135" s="162"/>
      <c r="G13135" s="147"/>
      <c r="H13135" s="146"/>
      <c r="J13135" s="146"/>
      <c r="L13135" s="150"/>
      <c r="N13135" s="163"/>
      <c r="O13135" s="146"/>
      <c r="P13135" s="146"/>
      <c r="Q13135" s="146"/>
      <c r="R13135" s="34"/>
      <c r="S13135" s="35"/>
      <c r="T13135" s="147"/>
    </row>
    <row r="13136">
      <c r="A13136" s="147"/>
      <c r="B13136" s="64"/>
      <c r="C13136" s="147" t="s">
        <v>217</v>
      </c>
      <c r="E13136" s="161"/>
      <c r="F13136" s="162"/>
      <c r="G13136" s="147"/>
      <c r="H13136" s="146"/>
      <c r="J13136" s="146"/>
      <c r="L13136" s="150"/>
      <c r="N13136" s="163"/>
      <c r="O13136" s="146"/>
      <c r="P13136" s="146"/>
      <c r="Q13136" s="146"/>
      <c r="R13136" s="34"/>
      <c r="S13136" s="35"/>
      <c r="T13136" s="147"/>
    </row>
    <row r="13137">
      <c r="A13137" s="147"/>
      <c r="B13137" s="64"/>
      <c r="C13137" s="147" t="s">
        <v>217</v>
      </c>
      <c r="E13137" s="161"/>
      <c r="F13137" s="162"/>
      <c r="G13137" s="147"/>
      <c r="H13137" s="146"/>
      <c r="J13137" s="146"/>
      <c r="L13137" s="150"/>
      <c r="N13137" s="163"/>
      <c r="O13137" s="146"/>
      <c r="P13137" s="146"/>
      <c r="Q13137" s="146"/>
      <c r="R13137" s="34"/>
      <c r="S13137" s="35"/>
      <c r="T13137" s="147"/>
    </row>
    <row r="13138">
      <c r="A13138" s="147"/>
      <c r="B13138" s="64"/>
      <c r="C13138" s="147" t="s">
        <v>217</v>
      </c>
      <c r="E13138" s="161"/>
      <c r="F13138" s="162"/>
      <c r="G13138" s="147"/>
      <c r="H13138" s="146"/>
      <c r="J13138" s="146"/>
      <c r="L13138" s="150"/>
      <c r="N13138" s="163"/>
      <c r="O13138" s="146"/>
      <c r="P13138" s="146"/>
      <c r="Q13138" s="146"/>
      <c r="R13138" s="34"/>
      <c r="S13138" s="35"/>
      <c r="T13138" s="147"/>
    </row>
    <row r="13139">
      <c r="A13139" s="147"/>
      <c r="B13139" s="64"/>
      <c r="C13139" s="147" t="s">
        <v>217</v>
      </c>
      <c r="E13139" s="161"/>
      <c r="F13139" s="162"/>
      <c r="G13139" s="147"/>
      <c r="H13139" s="146"/>
      <c r="J13139" s="146"/>
      <c r="L13139" s="150"/>
      <c r="N13139" s="163"/>
      <c r="O13139" s="146"/>
      <c r="P13139" s="146"/>
      <c r="Q13139" s="146"/>
      <c r="R13139" s="34"/>
      <c r="S13139" s="35"/>
      <c r="T13139" s="147"/>
    </row>
    <row r="13140">
      <c r="A13140" s="147"/>
      <c r="B13140" s="64"/>
      <c r="C13140" s="147" t="s">
        <v>217</v>
      </c>
      <c r="E13140" s="161"/>
      <c r="F13140" s="162"/>
      <c r="G13140" s="147"/>
      <c r="H13140" s="146"/>
      <c r="J13140" s="146"/>
      <c r="L13140" s="150"/>
      <c r="N13140" s="163"/>
      <c r="O13140" s="146"/>
      <c r="P13140" s="146"/>
      <c r="Q13140" s="146"/>
      <c r="R13140" s="34"/>
      <c r="S13140" s="35"/>
      <c r="T13140" s="147"/>
    </row>
    <row r="13141">
      <c r="A13141" s="147"/>
      <c r="B13141" s="64"/>
      <c r="C13141" s="147" t="s">
        <v>217</v>
      </c>
      <c r="E13141" s="161"/>
      <c r="F13141" s="162"/>
      <c r="G13141" s="147"/>
      <c r="H13141" s="146"/>
      <c r="J13141" s="146"/>
      <c r="L13141" s="150"/>
      <c r="N13141" s="163"/>
      <c r="O13141" s="146"/>
      <c r="P13141" s="146"/>
      <c r="Q13141" s="146"/>
      <c r="R13141" s="34"/>
      <c r="S13141" s="35"/>
      <c r="T13141" s="147"/>
    </row>
    <row r="13142">
      <c r="A13142" s="147"/>
      <c r="B13142" s="64"/>
      <c r="C13142" s="147" t="s">
        <v>217</v>
      </c>
      <c r="E13142" s="161"/>
      <c r="F13142" s="162"/>
      <c r="G13142" s="147"/>
      <c r="H13142" s="146"/>
      <c r="J13142" s="146"/>
      <c r="L13142" s="150"/>
      <c r="N13142" s="163"/>
      <c r="O13142" s="146"/>
      <c r="P13142" s="146"/>
      <c r="Q13142" s="146"/>
      <c r="R13142" s="34"/>
      <c r="S13142" s="35"/>
      <c r="T13142" s="147"/>
    </row>
    <row r="13143">
      <c r="A13143" s="147"/>
      <c r="B13143" s="64"/>
      <c r="C13143" s="147" t="s">
        <v>217</v>
      </c>
      <c r="E13143" s="161"/>
      <c r="F13143" s="162"/>
      <c r="G13143" s="147"/>
      <c r="H13143" s="146"/>
      <c r="J13143" s="146"/>
      <c r="L13143" s="150"/>
      <c r="N13143" s="163"/>
      <c r="O13143" s="146"/>
      <c r="P13143" s="146"/>
      <c r="Q13143" s="146"/>
      <c r="R13143" s="34"/>
      <c r="S13143" s="35"/>
      <c r="T13143" s="147"/>
    </row>
    <row r="13144">
      <c r="A13144" s="147"/>
      <c r="B13144" s="64"/>
      <c r="C13144" s="147" t="s">
        <v>217</v>
      </c>
      <c r="E13144" s="161"/>
      <c r="F13144" s="162"/>
      <c r="G13144" s="147"/>
      <c r="H13144" s="146"/>
      <c r="J13144" s="146"/>
      <c r="L13144" s="150"/>
      <c r="N13144" s="163"/>
      <c r="O13144" s="146"/>
      <c r="P13144" s="146"/>
      <c r="Q13144" s="146"/>
      <c r="R13144" s="34"/>
      <c r="S13144" s="35"/>
      <c r="T13144" s="147"/>
    </row>
    <row r="13145">
      <c r="A13145" s="147"/>
      <c r="B13145" s="64"/>
      <c r="C13145" s="147" t="s">
        <v>217</v>
      </c>
      <c r="E13145" s="161"/>
      <c r="F13145" s="162"/>
      <c r="G13145" s="147"/>
      <c r="H13145" s="146"/>
      <c r="J13145" s="146"/>
      <c r="L13145" s="150"/>
      <c r="N13145" s="163"/>
      <c r="O13145" s="146"/>
      <c r="P13145" s="146"/>
      <c r="Q13145" s="146"/>
      <c r="R13145" s="34"/>
      <c r="S13145" s="35"/>
      <c r="T13145" s="147"/>
    </row>
    <row r="13146">
      <c r="A13146" s="147"/>
      <c r="B13146" s="64"/>
      <c r="C13146" s="147" t="s">
        <v>217</v>
      </c>
      <c r="E13146" s="161"/>
      <c r="F13146" s="162"/>
      <c r="G13146" s="147"/>
      <c r="H13146" s="146"/>
      <c r="J13146" s="146"/>
      <c r="L13146" s="150"/>
      <c r="N13146" s="163"/>
      <c r="O13146" s="146"/>
      <c r="P13146" s="146"/>
      <c r="Q13146" s="146"/>
      <c r="R13146" s="34"/>
      <c r="S13146" s="35"/>
      <c r="T13146" s="147"/>
    </row>
    <row r="13147">
      <c r="A13147" s="147"/>
      <c r="B13147" s="64"/>
      <c r="C13147" s="147" t="s">
        <v>217</v>
      </c>
      <c r="E13147" s="161"/>
      <c r="F13147" s="162"/>
      <c r="G13147" s="147"/>
      <c r="H13147" s="146"/>
      <c r="J13147" s="146"/>
      <c r="L13147" s="150"/>
      <c r="N13147" s="163"/>
      <c r="O13147" s="146"/>
      <c r="P13147" s="146"/>
      <c r="Q13147" s="146"/>
      <c r="R13147" s="34"/>
      <c r="S13147" s="35"/>
      <c r="T13147" s="147"/>
    </row>
    <row r="13148">
      <c r="A13148" s="147"/>
      <c r="B13148" s="64"/>
      <c r="C13148" s="147" t="s">
        <v>217</v>
      </c>
      <c r="E13148" s="161"/>
      <c r="F13148" s="162"/>
      <c r="G13148" s="147"/>
      <c r="H13148" s="146"/>
      <c r="J13148" s="146"/>
      <c r="L13148" s="150"/>
      <c r="N13148" s="163"/>
      <c r="O13148" s="146"/>
      <c r="P13148" s="146"/>
      <c r="Q13148" s="146"/>
      <c r="R13148" s="34"/>
      <c r="S13148" s="35"/>
      <c r="T13148" s="147"/>
    </row>
    <row r="13149">
      <c r="A13149" s="147"/>
      <c r="B13149" s="64"/>
      <c r="C13149" s="147" t="s">
        <v>217</v>
      </c>
      <c r="E13149" s="161"/>
      <c r="F13149" s="162"/>
      <c r="G13149" s="147"/>
      <c r="H13149" s="146"/>
      <c r="J13149" s="146"/>
      <c r="L13149" s="150"/>
      <c r="N13149" s="163"/>
      <c r="O13149" s="146"/>
      <c r="P13149" s="146"/>
      <c r="Q13149" s="146"/>
      <c r="R13149" s="34"/>
      <c r="S13149" s="35"/>
      <c r="T13149" s="147"/>
    </row>
    <row r="13150">
      <c r="A13150" s="147"/>
      <c r="B13150" s="64"/>
      <c r="C13150" s="147" t="s">
        <v>217</v>
      </c>
      <c r="E13150" s="161"/>
      <c r="F13150" s="162"/>
      <c r="G13150" s="147"/>
      <c r="H13150" s="146"/>
      <c r="J13150" s="146"/>
      <c r="L13150" s="150"/>
      <c r="N13150" s="163"/>
      <c r="O13150" s="146"/>
      <c r="P13150" s="146"/>
      <c r="Q13150" s="146"/>
      <c r="R13150" s="34"/>
      <c r="S13150" s="35"/>
      <c r="T13150" s="147"/>
    </row>
    <row r="13151">
      <c r="A13151" s="147"/>
      <c r="B13151" s="64"/>
      <c r="C13151" s="147" t="s">
        <v>217</v>
      </c>
      <c r="E13151" s="161"/>
      <c r="F13151" s="162"/>
      <c r="G13151" s="147"/>
      <c r="H13151" s="146"/>
      <c r="J13151" s="146"/>
      <c r="L13151" s="150"/>
      <c r="N13151" s="163"/>
      <c r="O13151" s="146"/>
      <c r="P13151" s="146"/>
      <c r="Q13151" s="146"/>
      <c r="R13151" s="34"/>
      <c r="S13151" s="35"/>
      <c r="T13151" s="147"/>
    </row>
    <row r="13152">
      <c r="A13152" s="147"/>
      <c r="B13152" s="64"/>
      <c r="C13152" s="147" t="s">
        <v>217</v>
      </c>
      <c r="E13152" s="161"/>
      <c r="F13152" s="162"/>
      <c r="G13152" s="147"/>
      <c r="H13152" s="146"/>
      <c r="J13152" s="146"/>
      <c r="L13152" s="150"/>
      <c r="N13152" s="163"/>
      <c r="O13152" s="146"/>
      <c r="P13152" s="146"/>
      <c r="Q13152" s="146"/>
      <c r="R13152" s="34"/>
      <c r="S13152" s="35"/>
      <c r="T13152" s="147"/>
    </row>
    <row r="13153">
      <c r="A13153" s="147"/>
      <c r="B13153" s="64"/>
      <c r="C13153" s="147" t="s">
        <v>217</v>
      </c>
      <c r="E13153" s="161"/>
      <c r="F13153" s="162"/>
      <c r="G13153" s="147"/>
      <c r="H13153" s="146"/>
      <c r="J13153" s="146"/>
      <c r="L13153" s="150"/>
      <c r="N13153" s="163"/>
      <c r="O13153" s="146"/>
      <c r="P13153" s="146"/>
      <c r="Q13153" s="146"/>
      <c r="R13153" s="34"/>
      <c r="S13153" s="35"/>
      <c r="T13153" s="147"/>
    </row>
    <row r="13154">
      <c r="A13154" s="147"/>
      <c r="B13154" s="64"/>
      <c r="C13154" s="147" t="s">
        <v>217</v>
      </c>
      <c r="E13154" s="161"/>
      <c r="F13154" s="162"/>
      <c r="G13154" s="147"/>
      <c r="H13154" s="146"/>
      <c r="J13154" s="146"/>
      <c r="L13154" s="150"/>
      <c r="N13154" s="163"/>
      <c r="O13154" s="146"/>
      <c r="P13154" s="146"/>
      <c r="Q13154" s="146"/>
      <c r="R13154" s="34"/>
      <c r="S13154" s="35"/>
      <c r="T13154" s="147"/>
    </row>
    <row r="13155">
      <c r="A13155" s="147"/>
      <c r="B13155" s="64"/>
      <c r="C13155" s="147" t="s">
        <v>217</v>
      </c>
      <c r="E13155" s="161"/>
      <c r="F13155" s="162"/>
      <c r="G13155" s="147"/>
      <c r="H13155" s="146"/>
      <c r="J13155" s="146"/>
      <c r="L13155" s="150"/>
      <c r="N13155" s="163"/>
      <c r="O13155" s="146"/>
      <c r="P13155" s="146"/>
      <c r="Q13155" s="146"/>
      <c r="R13155" s="34"/>
      <c r="S13155" s="35"/>
      <c r="T13155" s="147"/>
    </row>
    <row r="13156">
      <c r="A13156" s="147"/>
      <c r="B13156" s="64"/>
      <c r="C13156" s="147" t="s">
        <v>217</v>
      </c>
      <c r="E13156" s="161"/>
      <c r="F13156" s="162"/>
      <c r="G13156" s="147"/>
      <c r="H13156" s="146"/>
      <c r="J13156" s="146"/>
      <c r="L13156" s="150"/>
      <c r="N13156" s="163"/>
      <c r="O13156" s="146"/>
      <c r="P13156" s="146"/>
      <c r="Q13156" s="146"/>
      <c r="R13156" s="34"/>
      <c r="S13156" s="35"/>
      <c r="T13156" s="147"/>
    </row>
    <row r="13157">
      <c r="A13157" s="147"/>
      <c r="B13157" s="64"/>
      <c r="C13157" s="147" t="s">
        <v>217</v>
      </c>
      <c r="E13157" s="161"/>
      <c r="F13157" s="162"/>
      <c r="G13157" s="147"/>
      <c r="H13157" s="146"/>
      <c r="J13157" s="146"/>
      <c r="L13157" s="150"/>
      <c r="N13157" s="163"/>
      <c r="O13157" s="146"/>
      <c r="P13157" s="146"/>
      <c r="Q13157" s="146"/>
      <c r="R13157" s="34"/>
      <c r="S13157" s="35"/>
      <c r="T13157" s="147"/>
    </row>
    <row r="13158">
      <c r="A13158" s="147"/>
      <c r="B13158" s="64"/>
      <c r="C13158" s="147" t="s">
        <v>217</v>
      </c>
      <c r="E13158" s="161"/>
      <c r="F13158" s="162"/>
      <c r="G13158" s="147"/>
      <c r="H13158" s="146"/>
      <c r="J13158" s="146"/>
      <c r="L13158" s="150"/>
      <c r="N13158" s="163"/>
      <c r="O13158" s="146"/>
      <c r="P13158" s="146"/>
      <c r="Q13158" s="146"/>
      <c r="R13158" s="34"/>
      <c r="S13158" s="35"/>
      <c r="T13158" s="147"/>
    </row>
    <row r="13159">
      <c r="A13159" s="147"/>
      <c r="B13159" s="64"/>
      <c r="C13159" s="147" t="s">
        <v>217</v>
      </c>
      <c r="E13159" s="161"/>
      <c r="F13159" s="162"/>
      <c r="G13159" s="147"/>
      <c r="H13159" s="146"/>
      <c r="J13159" s="146"/>
      <c r="L13159" s="150"/>
      <c r="N13159" s="163"/>
      <c r="O13159" s="146"/>
      <c r="P13159" s="146"/>
      <c r="Q13159" s="146"/>
      <c r="R13159" s="34"/>
      <c r="S13159" s="35"/>
      <c r="T13159" s="147"/>
    </row>
    <row r="13160">
      <c r="A13160" s="147"/>
      <c r="B13160" s="64"/>
      <c r="C13160" s="147" t="s">
        <v>217</v>
      </c>
      <c r="E13160" s="161"/>
      <c r="F13160" s="162"/>
      <c r="G13160" s="147"/>
      <c r="H13160" s="146"/>
      <c r="J13160" s="146"/>
      <c r="L13160" s="150"/>
      <c r="N13160" s="163"/>
      <c r="O13160" s="146"/>
      <c r="P13160" s="146"/>
      <c r="Q13160" s="146"/>
      <c r="R13160" s="34"/>
      <c r="S13160" s="35"/>
      <c r="T13160" s="147"/>
    </row>
    <row r="13161">
      <c r="A13161" s="147"/>
      <c r="B13161" s="64"/>
      <c r="C13161" s="147" t="s">
        <v>217</v>
      </c>
      <c r="E13161" s="161"/>
      <c r="F13161" s="162"/>
      <c r="G13161" s="147"/>
      <c r="H13161" s="146"/>
      <c r="J13161" s="146"/>
      <c r="L13161" s="150"/>
      <c r="N13161" s="163"/>
      <c r="O13161" s="146"/>
      <c r="P13161" s="146"/>
      <c r="Q13161" s="146"/>
      <c r="R13161" s="34"/>
      <c r="S13161" s="35"/>
      <c r="T13161" s="147"/>
    </row>
    <row r="13162">
      <c r="A13162" s="147"/>
      <c r="B13162" s="64"/>
      <c r="C13162" s="147" t="s">
        <v>217</v>
      </c>
      <c r="E13162" s="161"/>
      <c r="F13162" s="162"/>
      <c r="G13162" s="147"/>
      <c r="H13162" s="146"/>
      <c r="J13162" s="146"/>
      <c r="L13162" s="150"/>
      <c r="N13162" s="163"/>
      <c r="O13162" s="146"/>
      <c r="P13162" s="146"/>
      <c r="Q13162" s="146"/>
      <c r="R13162" s="34"/>
      <c r="S13162" s="35"/>
      <c r="T13162" s="147"/>
    </row>
    <row r="13163">
      <c r="A13163" s="147"/>
      <c r="B13163" s="64"/>
      <c r="C13163" s="147" t="s">
        <v>217</v>
      </c>
      <c r="E13163" s="161"/>
      <c r="F13163" s="162"/>
      <c r="G13163" s="147"/>
      <c r="H13163" s="146"/>
      <c r="J13163" s="146"/>
      <c r="L13163" s="150"/>
      <c r="N13163" s="163"/>
      <c r="O13163" s="146"/>
      <c r="P13163" s="146"/>
      <c r="Q13163" s="146"/>
      <c r="R13163" s="34"/>
      <c r="S13163" s="35"/>
      <c r="T13163" s="147"/>
    </row>
    <row r="13164">
      <c r="A13164" s="147"/>
      <c r="B13164" s="64"/>
      <c r="C13164" s="147" t="s">
        <v>217</v>
      </c>
      <c r="E13164" s="161"/>
      <c r="F13164" s="162"/>
      <c r="G13164" s="147"/>
      <c r="H13164" s="146"/>
      <c r="J13164" s="146"/>
      <c r="L13164" s="150"/>
      <c r="N13164" s="163"/>
      <c r="O13164" s="146"/>
      <c r="P13164" s="146"/>
      <c r="Q13164" s="146"/>
      <c r="R13164" s="34"/>
      <c r="S13164" s="35"/>
      <c r="T13164" s="147"/>
    </row>
    <row r="13165">
      <c r="A13165" s="147"/>
      <c r="B13165" s="64"/>
      <c r="C13165" s="147" t="s">
        <v>217</v>
      </c>
      <c r="E13165" s="161"/>
      <c r="F13165" s="162"/>
      <c r="G13165" s="147"/>
      <c r="H13165" s="146"/>
      <c r="J13165" s="146"/>
      <c r="L13165" s="150"/>
      <c r="N13165" s="163"/>
      <c r="O13165" s="146"/>
      <c r="P13165" s="146"/>
      <c r="Q13165" s="146"/>
      <c r="R13165" s="34"/>
      <c r="S13165" s="35"/>
      <c r="T13165" s="147"/>
    </row>
    <row r="13166">
      <c r="A13166" s="147"/>
      <c r="B13166" s="64"/>
      <c r="C13166" s="147" t="s">
        <v>217</v>
      </c>
      <c r="E13166" s="161"/>
      <c r="F13166" s="162"/>
      <c r="G13166" s="147"/>
      <c r="H13166" s="146"/>
      <c r="J13166" s="146"/>
      <c r="L13166" s="150"/>
      <c r="N13166" s="163"/>
      <c r="O13166" s="146"/>
      <c r="P13166" s="146"/>
      <c r="Q13166" s="146"/>
      <c r="R13166" s="34"/>
      <c r="S13166" s="35"/>
      <c r="T13166" s="147"/>
    </row>
    <row r="13167">
      <c r="A13167" s="147"/>
      <c r="B13167" s="64"/>
      <c r="C13167" s="147" t="s">
        <v>217</v>
      </c>
      <c r="E13167" s="161"/>
      <c r="F13167" s="162"/>
      <c r="G13167" s="147"/>
      <c r="H13167" s="146"/>
      <c r="J13167" s="146"/>
      <c r="L13167" s="150"/>
      <c r="N13167" s="163"/>
      <c r="O13167" s="146"/>
      <c r="P13167" s="146"/>
      <c r="Q13167" s="146"/>
      <c r="R13167" s="34"/>
      <c r="S13167" s="35"/>
      <c r="T13167" s="147"/>
    </row>
    <row r="13168">
      <c r="A13168" s="147"/>
      <c r="B13168" s="64"/>
      <c r="C13168" s="147" t="s">
        <v>217</v>
      </c>
      <c r="E13168" s="161"/>
      <c r="F13168" s="162"/>
      <c r="G13168" s="147"/>
      <c r="H13168" s="146"/>
      <c r="J13168" s="146"/>
      <c r="L13168" s="150"/>
      <c r="N13168" s="163"/>
      <c r="O13168" s="146"/>
      <c r="P13168" s="146"/>
      <c r="Q13168" s="146"/>
      <c r="R13168" s="34"/>
      <c r="S13168" s="35"/>
      <c r="T13168" s="147"/>
    </row>
    <row r="13169">
      <c r="A13169" s="147"/>
      <c r="B13169" s="64"/>
      <c r="C13169" s="147" t="s">
        <v>217</v>
      </c>
      <c r="E13169" s="161"/>
      <c r="F13169" s="162"/>
      <c r="G13169" s="147"/>
      <c r="H13169" s="146"/>
      <c r="J13169" s="146"/>
      <c r="L13169" s="150"/>
      <c r="N13169" s="163"/>
      <c r="O13169" s="146"/>
      <c r="P13169" s="146"/>
      <c r="Q13169" s="146"/>
      <c r="R13169" s="34"/>
      <c r="S13169" s="35"/>
      <c r="T13169" s="147"/>
    </row>
    <row r="13170">
      <c r="A13170" s="147"/>
      <c r="B13170" s="64"/>
      <c r="C13170" s="147" t="s">
        <v>217</v>
      </c>
      <c r="E13170" s="161"/>
      <c r="F13170" s="162"/>
      <c r="G13170" s="147"/>
      <c r="H13170" s="146"/>
      <c r="J13170" s="146"/>
      <c r="L13170" s="150"/>
      <c r="N13170" s="163"/>
      <c r="O13170" s="146"/>
      <c r="P13170" s="146"/>
      <c r="Q13170" s="146"/>
      <c r="R13170" s="34"/>
      <c r="S13170" s="35"/>
      <c r="T13170" s="147"/>
    </row>
    <row r="13171">
      <c r="A13171" s="147"/>
      <c r="B13171" s="64"/>
      <c r="C13171" s="147" t="s">
        <v>217</v>
      </c>
      <c r="E13171" s="161"/>
      <c r="F13171" s="162"/>
      <c r="G13171" s="147"/>
      <c r="H13171" s="146"/>
      <c r="J13171" s="146"/>
      <c r="L13171" s="150"/>
      <c r="N13171" s="163"/>
      <c r="O13171" s="146"/>
      <c r="P13171" s="146"/>
      <c r="Q13171" s="146"/>
      <c r="R13171" s="34"/>
      <c r="S13171" s="35"/>
      <c r="T13171" s="147"/>
    </row>
    <row r="13172">
      <c r="A13172" s="147"/>
      <c r="B13172" s="64"/>
      <c r="C13172" s="147" t="s">
        <v>217</v>
      </c>
      <c r="E13172" s="161"/>
      <c r="F13172" s="162"/>
      <c r="G13172" s="147"/>
      <c r="H13172" s="146"/>
      <c r="J13172" s="146"/>
      <c r="L13172" s="150"/>
      <c r="N13172" s="163"/>
      <c r="O13172" s="146"/>
      <c r="P13172" s="146"/>
      <c r="Q13172" s="146"/>
      <c r="R13172" s="34"/>
      <c r="S13172" s="35"/>
      <c r="T13172" s="147"/>
    </row>
    <row r="13173">
      <c r="A13173" s="147"/>
      <c r="B13173" s="64"/>
      <c r="C13173" s="147" t="s">
        <v>217</v>
      </c>
      <c r="E13173" s="161"/>
      <c r="F13173" s="162"/>
      <c r="G13173" s="147"/>
      <c r="H13173" s="146"/>
      <c r="J13173" s="146"/>
      <c r="L13173" s="150"/>
      <c r="N13173" s="163"/>
      <c r="O13173" s="146"/>
      <c r="P13173" s="146"/>
      <c r="Q13173" s="146"/>
      <c r="R13173" s="34"/>
      <c r="S13173" s="35"/>
      <c r="T13173" s="147"/>
    </row>
    <row r="13174">
      <c r="A13174" s="147"/>
      <c r="B13174" s="64"/>
      <c r="C13174" s="147" t="s">
        <v>217</v>
      </c>
      <c r="E13174" s="161"/>
      <c r="F13174" s="162"/>
      <c r="G13174" s="147"/>
      <c r="H13174" s="146"/>
      <c r="J13174" s="146"/>
      <c r="L13174" s="150"/>
      <c r="N13174" s="163"/>
      <c r="O13174" s="146"/>
      <c r="P13174" s="146"/>
      <c r="Q13174" s="146"/>
      <c r="R13174" s="34"/>
      <c r="S13174" s="35"/>
      <c r="T13174" s="147"/>
    </row>
    <row r="13175">
      <c r="A13175" s="147"/>
      <c r="B13175" s="64"/>
      <c r="C13175" s="147" t="s">
        <v>217</v>
      </c>
      <c r="E13175" s="161"/>
      <c r="F13175" s="162"/>
      <c r="G13175" s="147"/>
      <c r="H13175" s="146"/>
      <c r="J13175" s="146"/>
      <c r="L13175" s="150"/>
      <c r="N13175" s="163"/>
      <c r="O13175" s="146"/>
      <c r="P13175" s="146"/>
      <c r="Q13175" s="146"/>
      <c r="R13175" s="34"/>
      <c r="S13175" s="35"/>
      <c r="T13175" s="147"/>
    </row>
    <row r="13176">
      <c r="A13176" s="147"/>
      <c r="B13176" s="64"/>
      <c r="C13176" s="147" t="s">
        <v>217</v>
      </c>
      <c r="E13176" s="161"/>
      <c r="F13176" s="162"/>
      <c r="G13176" s="147"/>
      <c r="H13176" s="146"/>
      <c r="J13176" s="146"/>
      <c r="L13176" s="150"/>
      <c r="N13176" s="163"/>
      <c r="O13176" s="146"/>
      <c r="P13176" s="146"/>
      <c r="Q13176" s="146"/>
      <c r="R13176" s="34"/>
      <c r="S13176" s="35"/>
      <c r="T13176" s="147"/>
    </row>
    <row r="13177">
      <c r="A13177" s="147"/>
      <c r="B13177" s="64"/>
      <c r="C13177" s="147" t="s">
        <v>217</v>
      </c>
      <c r="E13177" s="161"/>
      <c r="F13177" s="162"/>
      <c r="G13177" s="147"/>
      <c r="H13177" s="146"/>
      <c r="J13177" s="146"/>
      <c r="L13177" s="150"/>
      <c r="N13177" s="163"/>
      <c r="O13177" s="146"/>
      <c r="P13177" s="146"/>
      <c r="Q13177" s="146"/>
      <c r="R13177" s="34"/>
      <c r="S13177" s="35"/>
      <c r="T13177" s="147"/>
    </row>
    <row r="13178">
      <c r="A13178" s="147"/>
      <c r="B13178" s="64"/>
      <c r="C13178" s="147" t="s">
        <v>217</v>
      </c>
      <c r="E13178" s="161"/>
      <c r="F13178" s="162"/>
      <c r="G13178" s="147"/>
      <c r="H13178" s="146"/>
      <c r="J13178" s="146"/>
      <c r="L13178" s="150"/>
      <c r="N13178" s="163"/>
      <c r="O13178" s="146"/>
      <c r="P13178" s="146"/>
      <c r="Q13178" s="146"/>
      <c r="R13178" s="34"/>
      <c r="S13178" s="35"/>
      <c r="T13178" s="147"/>
    </row>
    <row r="13179">
      <c r="A13179" s="147"/>
      <c r="B13179" s="64"/>
      <c r="C13179" s="147" t="s">
        <v>217</v>
      </c>
      <c r="E13179" s="161"/>
      <c r="F13179" s="162"/>
      <c r="G13179" s="147"/>
      <c r="H13179" s="146"/>
      <c r="J13179" s="146"/>
      <c r="L13179" s="150"/>
      <c r="N13179" s="163"/>
      <c r="O13179" s="146"/>
      <c r="P13179" s="146"/>
      <c r="Q13179" s="146"/>
      <c r="R13179" s="34"/>
      <c r="S13179" s="35"/>
      <c r="T13179" s="147"/>
    </row>
    <row r="13180">
      <c r="A13180" s="147"/>
      <c r="B13180" s="64"/>
      <c r="C13180" s="147" t="s">
        <v>217</v>
      </c>
      <c r="E13180" s="161"/>
      <c r="F13180" s="162"/>
      <c r="G13180" s="147"/>
      <c r="H13180" s="146"/>
      <c r="J13180" s="146"/>
      <c r="L13180" s="150"/>
      <c r="N13180" s="163"/>
      <c r="O13180" s="146"/>
      <c r="P13180" s="146"/>
      <c r="Q13180" s="146"/>
      <c r="R13180" s="34"/>
      <c r="S13180" s="35"/>
      <c r="T13180" s="147"/>
    </row>
    <row r="13181">
      <c r="A13181" s="147"/>
      <c r="B13181" s="64"/>
      <c r="C13181" s="147" t="s">
        <v>217</v>
      </c>
      <c r="E13181" s="161"/>
      <c r="F13181" s="162"/>
      <c r="G13181" s="147"/>
      <c r="H13181" s="146"/>
      <c r="J13181" s="146"/>
      <c r="L13181" s="150"/>
      <c r="N13181" s="163"/>
      <c r="O13181" s="146"/>
      <c r="P13181" s="146"/>
      <c r="Q13181" s="146"/>
      <c r="R13181" s="34"/>
      <c r="S13181" s="35"/>
      <c r="T13181" s="147"/>
    </row>
    <row r="13182">
      <c r="A13182" s="147"/>
      <c r="B13182" s="64"/>
      <c r="C13182" s="147" t="s">
        <v>217</v>
      </c>
      <c r="E13182" s="161"/>
      <c r="F13182" s="162"/>
      <c r="G13182" s="147"/>
      <c r="H13182" s="146"/>
      <c r="J13182" s="146"/>
      <c r="L13182" s="150"/>
      <c r="N13182" s="163"/>
      <c r="O13182" s="146"/>
      <c r="P13182" s="146"/>
      <c r="Q13182" s="146"/>
      <c r="R13182" s="34"/>
      <c r="S13182" s="35"/>
      <c r="T13182" s="147"/>
    </row>
    <row r="13183">
      <c r="A13183" s="147"/>
      <c r="B13183" s="64"/>
      <c r="C13183" s="147" t="s">
        <v>217</v>
      </c>
      <c r="E13183" s="161"/>
      <c r="F13183" s="162"/>
      <c r="G13183" s="147"/>
      <c r="H13183" s="146"/>
      <c r="J13183" s="146"/>
      <c r="L13183" s="150"/>
      <c r="N13183" s="163"/>
      <c r="O13183" s="146"/>
      <c r="P13183" s="146"/>
      <c r="Q13183" s="146"/>
      <c r="R13183" s="34"/>
      <c r="S13183" s="35"/>
      <c r="T13183" s="147"/>
    </row>
    <row r="13184">
      <c r="A13184" s="147"/>
      <c r="B13184" s="64"/>
      <c r="C13184" s="147" t="s">
        <v>217</v>
      </c>
      <c r="E13184" s="161"/>
      <c r="F13184" s="162"/>
      <c r="G13184" s="147"/>
      <c r="H13184" s="146"/>
      <c r="J13184" s="146"/>
      <c r="L13184" s="150"/>
      <c r="N13184" s="163"/>
      <c r="O13184" s="146"/>
      <c r="P13184" s="146"/>
      <c r="Q13184" s="146"/>
      <c r="R13184" s="34"/>
      <c r="S13184" s="35"/>
      <c r="T13184" s="147"/>
    </row>
    <row r="13185">
      <c r="A13185" s="147"/>
      <c r="B13185" s="64"/>
      <c r="C13185" s="147" t="s">
        <v>217</v>
      </c>
      <c r="E13185" s="161"/>
      <c r="F13185" s="162"/>
      <c r="G13185" s="147"/>
      <c r="H13185" s="146"/>
      <c r="J13185" s="146"/>
      <c r="L13185" s="150"/>
      <c r="N13185" s="163"/>
      <c r="O13185" s="146"/>
      <c r="P13185" s="146"/>
      <c r="Q13185" s="146"/>
      <c r="R13185" s="34"/>
      <c r="S13185" s="35"/>
      <c r="T13185" s="147"/>
    </row>
    <row r="13186">
      <c r="A13186" s="147"/>
      <c r="B13186" s="64"/>
      <c r="C13186" s="147" t="s">
        <v>217</v>
      </c>
      <c r="E13186" s="161"/>
      <c r="F13186" s="162"/>
      <c r="G13186" s="147"/>
      <c r="H13186" s="146"/>
      <c r="J13186" s="146"/>
      <c r="L13186" s="150"/>
      <c r="N13186" s="163"/>
      <c r="O13186" s="146"/>
      <c r="P13186" s="146"/>
      <c r="Q13186" s="146"/>
      <c r="R13186" s="34"/>
      <c r="S13186" s="35"/>
      <c r="T13186" s="147"/>
    </row>
    <row r="13187">
      <c r="A13187" s="147"/>
      <c r="B13187" s="64"/>
      <c r="C13187" s="147" t="s">
        <v>217</v>
      </c>
      <c r="E13187" s="161"/>
      <c r="F13187" s="162"/>
      <c r="G13187" s="147"/>
      <c r="H13187" s="146"/>
      <c r="J13187" s="146"/>
      <c r="L13187" s="150"/>
      <c r="N13187" s="163"/>
      <c r="O13187" s="146"/>
      <c r="P13187" s="146"/>
      <c r="Q13187" s="146"/>
      <c r="R13187" s="34"/>
      <c r="S13187" s="35"/>
      <c r="T13187" s="147"/>
    </row>
    <row r="13188">
      <c r="A13188" s="147"/>
      <c r="B13188" s="64"/>
      <c r="C13188" s="147" t="s">
        <v>217</v>
      </c>
      <c r="E13188" s="161"/>
      <c r="F13188" s="162"/>
      <c r="G13188" s="147"/>
      <c r="H13188" s="146"/>
      <c r="J13188" s="146"/>
      <c r="L13188" s="150"/>
      <c r="N13188" s="163"/>
      <c r="O13188" s="146"/>
      <c r="P13188" s="146"/>
      <c r="Q13188" s="146"/>
      <c r="R13188" s="34"/>
      <c r="S13188" s="35"/>
      <c r="T13188" s="147"/>
    </row>
    <row r="13189">
      <c r="A13189" s="147"/>
      <c r="B13189" s="64"/>
      <c r="C13189" s="147" t="s">
        <v>217</v>
      </c>
      <c r="E13189" s="161"/>
      <c r="F13189" s="162"/>
      <c r="G13189" s="147"/>
      <c r="H13189" s="146"/>
      <c r="J13189" s="146"/>
      <c r="L13189" s="150"/>
      <c r="N13189" s="163"/>
      <c r="O13189" s="146"/>
      <c r="P13189" s="146"/>
      <c r="Q13189" s="146"/>
      <c r="R13189" s="34"/>
      <c r="S13189" s="35"/>
      <c r="T13189" s="147"/>
    </row>
    <row r="13190">
      <c r="A13190" s="147"/>
      <c r="B13190" s="64"/>
      <c r="C13190" s="147" t="s">
        <v>217</v>
      </c>
      <c r="E13190" s="161"/>
      <c r="F13190" s="162"/>
      <c r="G13190" s="147"/>
      <c r="H13190" s="146"/>
      <c r="J13190" s="146"/>
      <c r="L13190" s="150"/>
      <c r="N13190" s="163"/>
      <c r="O13190" s="146"/>
      <c r="P13190" s="146"/>
      <c r="Q13190" s="146"/>
      <c r="R13190" s="34"/>
      <c r="S13190" s="35"/>
      <c r="T13190" s="147"/>
    </row>
    <row r="13191">
      <c r="A13191" s="147"/>
      <c r="B13191" s="64"/>
      <c r="C13191" s="147" t="s">
        <v>217</v>
      </c>
      <c r="E13191" s="161"/>
      <c r="F13191" s="162"/>
      <c r="G13191" s="147"/>
      <c r="H13191" s="146"/>
      <c r="J13191" s="146"/>
      <c r="L13191" s="150"/>
      <c r="N13191" s="163"/>
      <c r="O13191" s="146"/>
      <c r="P13191" s="146"/>
      <c r="Q13191" s="146"/>
      <c r="R13191" s="34"/>
      <c r="S13191" s="35"/>
      <c r="T13191" s="147"/>
    </row>
    <row r="13192">
      <c r="A13192" s="147"/>
      <c r="B13192" s="64"/>
      <c r="C13192" s="147" t="s">
        <v>217</v>
      </c>
      <c r="E13192" s="161"/>
      <c r="F13192" s="162"/>
      <c r="G13192" s="147"/>
      <c r="H13192" s="146"/>
      <c r="J13192" s="146"/>
      <c r="L13192" s="150"/>
      <c r="N13192" s="163"/>
      <c r="O13192" s="146"/>
      <c r="P13192" s="146"/>
      <c r="Q13192" s="146"/>
      <c r="R13192" s="34"/>
      <c r="S13192" s="35"/>
      <c r="T13192" s="147"/>
    </row>
    <row r="13193">
      <c r="A13193" s="147"/>
      <c r="B13193" s="64"/>
      <c r="C13193" s="147" t="s">
        <v>217</v>
      </c>
      <c r="E13193" s="161"/>
      <c r="F13193" s="162"/>
      <c r="G13193" s="147"/>
      <c r="H13193" s="146"/>
      <c r="J13193" s="146"/>
      <c r="L13193" s="150"/>
      <c r="N13193" s="163"/>
      <c r="O13193" s="146"/>
      <c r="P13193" s="146"/>
      <c r="Q13193" s="146"/>
      <c r="R13193" s="34"/>
      <c r="S13193" s="35"/>
      <c r="T13193" s="147"/>
    </row>
    <row r="13194">
      <c r="A13194" s="147"/>
      <c r="B13194" s="64"/>
      <c r="C13194" s="147" t="s">
        <v>217</v>
      </c>
      <c r="E13194" s="161"/>
      <c r="F13194" s="162"/>
      <c r="G13194" s="147"/>
      <c r="H13194" s="146"/>
      <c r="J13194" s="146"/>
      <c r="L13194" s="150"/>
      <c r="N13194" s="163"/>
      <c r="O13194" s="146"/>
      <c r="P13194" s="146"/>
      <c r="Q13194" s="146"/>
      <c r="R13194" s="34"/>
      <c r="S13194" s="35"/>
      <c r="T13194" s="147"/>
    </row>
    <row r="13195">
      <c r="A13195" s="147"/>
      <c r="B13195" s="64"/>
      <c r="C13195" s="147" t="s">
        <v>217</v>
      </c>
      <c r="E13195" s="161"/>
      <c r="F13195" s="162"/>
      <c r="G13195" s="147"/>
      <c r="H13195" s="146"/>
      <c r="J13195" s="146"/>
      <c r="L13195" s="150"/>
      <c r="N13195" s="163"/>
      <c r="O13195" s="146"/>
      <c r="P13195" s="146"/>
      <c r="Q13195" s="146"/>
      <c r="R13195" s="34"/>
      <c r="S13195" s="35"/>
      <c r="T13195" s="147"/>
    </row>
    <row r="13196">
      <c r="A13196" s="147"/>
      <c r="B13196" s="64"/>
      <c r="C13196" s="147" t="s">
        <v>217</v>
      </c>
      <c r="E13196" s="161"/>
      <c r="F13196" s="162"/>
      <c r="G13196" s="147"/>
      <c r="H13196" s="146"/>
      <c r="J13196" s="146"/>
      <c r="L13196" s="150"/>
      <c r="N13196" s="163"/>
      <c r="O13196" s="146"/>
      <c r="P13196" s="146"/>
      <c r="Q13196" s="146"/>
      <c r="R13196" s="34"/>
      <c r="S13196" s="35"/>
      <c r="T13196" s="147"/>
    </row>
    <row r="13197">
      <c r="A13197" s="147"/>
      <c r="B13197" s="64"/>
      <c r="C13197" s="147" t="s">
        <v>217</v>
      </c>
      <c r="E13197" s="161"/>
      <c r="F13197" s="162"/>
      <c r="G13197" s="147"/>
      <c r="H13197" s="146"/>
      <c r="J13197" s="146"/>
      <c r="L13197" s="150"/>
      <c r="N13197" s="163"/>
      <c r="O13197" s="146"/>
      <c r="P13197" s="146"/>
      <c r="Q13197" s="146"/>
      <c r="R13197" s="34"/>
      <c r="S13197" s="35"/>
      <c r="T13197" s="147"/>
    </row>
    <row r="13198">
      <c r="A13198" s="147"/>
      <c r="B13198" s="64"/>
      <c r="C13198" s="147" t="s">
        <v>217</v>
      </c>
      <c r="E13198" s="161"/>
      <c r="F13198" s="162"/>
      <c r="G13198" s="147"/>
      <c r="H13198" s="146"/>
      <c r="J13198" s="146"/>
      <c r="L13198" s="150"/>
      <c r="N13198" s="163"/>
      <c r="O13198" s="146"/>
      <c r="P13198" s="146"/>
      <c r="Q13198" s="146"/>
      <c r="R13198" s="34"/>
      <c r="S13198" s="35"/>
      <c r="T13198" s="147"/>
    </row>
    <row r="13199">
      <c r="A13199" s="147"/>
      <c r="B13199" s="64"/>
      <c r="C13199" s="147" t="s">
        <v>217</v>
      </c>
      <c r="E13199" s="161"/>
      <c r="F13199" s="162"/>
      <c r="G13199" s="147"/>
      <c r="H13199" s="146"/>
      <c r="J13199" s="146"/>
      <c r="L13199" s="150"/>
      <c r="N13199" s="163"/>
      <c r="O13199" s="146"/>
      <c r="P13199" s="146"/>
      <c r="Q13199" s="146"/>
      <c r="R13199" s="34"/>
      <c r="S13199" s="35"/>
      <c r="T13199" s="147"/>
    </row>
    <row r="13200">
      <c r="A13200" s="147"/>
      <c r="B13200" s="64"/>
      <c r="C13200" s="147" t="s">
        <v>217</v>
      </c>
      <c r="E13200" s="161"/>
      <c r="F13200" s="162"/>
      <c r="G13200" s="147"/>
      <c r="H13200" s="146"/>
      <c r="J13200" s="146"/>
      <c r="L13200" s="150"/>
      <c r="N13200" s="163"/>
      <c r="O13200" s="146"/>
      <c r="P13200" s="146"/>
      <c r="Q13200" s="146"/>
      <c r="R13200" s="34"/>
      <c r="S13200" s="35"/>
      <c r="T13200" s="147"/>
    </row>
    <row r="13201">
      <c r="A13201" s="147"/>
      <c r="B13201" s="64"/>
      <c r="C13201" s="147" t="s">
        <v>217</v>
      </c>
      <c r="E13201" s="161"/>
      <c r="F13201" s="162"/>
      <c r="G13201" s="147"/>
      <c r="H13201" s="146"/>
      <c r="J13201" s="146"/>
      <c r="L13201" s="150"/>
      <c r="N13201" s="163"/>
      <c r="O13201" s="146"/>
      <c r="P13201" s="146"/>
      <c r="Q13201" s="146"/>
      <c r="R13201" s="34"/>
      <c r="S13201" s="35"/>
      <c r="T13201" s="147"/>
    </row>
    <row r="13202">
      <c r="A13202" s="147"/>
      <c r="B13202" s="64"/>
      <c r="C13202" s="147" t="s">
        <v>217</v>
      </c>
      <c r="E13202" s="161"/>
      <c r="F13202" s="162"/>
      <c r="G13202" s="147"/>
      <c r="H13202" s="146"/>
      <c r="J13202" s="146"/>
      <c r="L13202" s="150"/>
      <c r="N13202" s="163"/>
      <c r="O13202" s="146"/>
      <c r="P13202" s="146"/>
      <c r="Q13202" s="146"/>
      <c r="R13202" s="34"/>
      <c r="S13202" s="35"/>
      <c r="T13202" s="147"/>
    </row>
    <row r="13203">
      <c r="A13203" s="147"/>
      <c r="B13203" s="64"/>
      <c r="C13203" s="147" t="s">
        <v>217</v>
      </c>
      <c r="E13203" s="161"/>
      <c r="F13203" s="162"/>
      <c r="G13203" s="147"/>
      <c r="H13203" s="146"/>
      <c r="J13203" s="146"/>
      <c r="L13203" s="150"/>
      <c r="N13203" s="163"/>
      <c r="O13203" s="146"/>
      <c r="P13203" s="146"/>
      <c r="Q13203" s="146"/>
      <c r="R13203" s="34"/>
      <c r="S13203" s="35"/>
      <c r="T13203" s="147"/>
    </row>
    <row r="13204">
      <c r="A13204" s="147"/>
      <c r="B13204" s="64"/>
      <c r="C13204" s="147" t="s">
        <v>217</v>
      </c>
      <c r="E13204" s="161"/>
      <c r="F13204" s="162"/>
      <c r="G13204" s="147"/>
      <c r="H13204" s="146"/>
      <c r="J13204" s="146"/>
      <c r="L13204" s="150"/>
      <c r="N13204" s="163"/>
      <c r="O13204" s="146"/>
      <c r="P13204" s="146"/>
      <c r="Q13204" s="146"/>
      <c r="R13204" s="34"/>
      <c r="S13204" s="35"/>
      <c r="T13204" s="147"/>
    </row>
    <row r="13205">
      <c r="A13205" s="147"/>
      <c r="B13205" s="64"/>
      <c r="C13205" s="147" t="s">
        <v>217</v>
      </c>
      <c r="E13205" s="161"/>
      <c r="F13205" s="162"/>
      <c r="G13205" s="147"/>
      <c r="H13205" s="146"/>
      <c r="J13205" s="146"/>
      <c r="L13205" s="150"/>
      <c r="N13205" s="163"/>
      <c r="O13205" s="146"/>
      <c r="P13205" s="146"/>
      <c r="Q13205" s="146"/>
      <c r="R13205" s="34"/>
      <c r="S13205" s="35"/>
      <c r="T13205" s="147"/>
    </row>
    <row r="13206">
      <c r="A13206" s="147"/>
      <c r="B13206" s="64"/>
      <c r="C13206" s="147" t="s">
        <v>217</v>
      </c>
      <c r="E13206" s="161"/>
      <c r="F13206" s="162"/>
      <c r="G13206" s="147"/>
      <c r="H13206" s="146"/>
      <c r="J13206" s="146"/>
      <c r="L13206" s="150"/>
      <c r="N13206" s="163"/>
      <c r="O13206" s="146"/>
      <c r="P13206" s="146"/>
      <c r="Q13206" s="146"/>
      <c r="R13206" s="34"/>
      <c r="S13206" s="35"/>
      <c r="T13206" s="147"/>
    </row>
    <row r="13207">
      <c r="A13207" s="147"/>
      <c r="B13207" s="64"/>
      <c r="C13207" s="147" t="s">
        <v>217</v>
      </c>
      <c r="E13207" s="161"/>
      <c r="F13207" s="162"/>
      <c r="G13207" s="147"/>
      <c r="H13207" s="146"/>
      <c r="J13207" s="146"/>
      <c r="L13207" s="150"/>
      <c r="N13207" s="163"/>
      <c r="O13207" s="146"/>
      <c r="P13207" s="146"/>
      <c r="Q13207" s="146"/>
      <c r="R13207" s="34"/>
      <c r="S13207" s="35"/>
      <c r="T13207" s="147"/>
    </row>
    <row r="13208">
      <c r="A13208" s="147"/>
      <c r="B13208" s="64"/>
      <c r="C13208" s="147" t="s">
        <v>217</v>
      </c>
      <c r="E13208" s="161"/>
      <c r="F13208" s="162"/>
      <c r="G13208" s="147"/>
      <c r="H13208" s="146"/>
      <c r="J13208" s="146"/>
      <c r="L13208" s="150"/>
      <c r="N13208" s="163"/>
      <c r="O13208" s="146"/>
      <c r="P13208" s="146"/>
      <c r="Q13208" s="146"/>
      <c r="R13208" s="34"/>
      <c r="S13208" s="35"/>
      <c r="T13208" s="147"/>
    </row>
    <row r="13209">
      <c r="A13209" s="147"/>
      <c r="B13209" s="64"/>
      <c r="C13209" s="147" t="s">
        <v>217</v>
      </c>
      <c r="E13209" s="161"/>
      <c r="F13209" s="162"/>
      <c r="G13209" s="147"/>
      <c r="H13209" s="146"/>
      <c r="J13209" s="146"/>
      <c r="L13209" s="150"/>
      <c r="N13209" s="163"/>
      <c r="O13209" s="146"/>
      <c r="P13209" s="146"/>
      <c r="Q13209" s="146"/>
      <c r="R13209" s="34"/>
      <c r="S13209" s="35"/>
      <c r="T13209" s="147"/>
    </row>
    <row r="13210">
      <c r="A13210" s="147"/>
      <c r="B13210" s="64"/>
      <c r="C13210" s="147" t="s">
        <v>217</v>
      </c>
      <c r="E13210" s="161"/>
      <c r="F13210" s="162"/>
      <c r="G13210" s="147"/>
      <c r="H13210" s="146"/>
      <c r="J13210" s="146"/>
      <c r="L13210" s="150"/>
      <c r="N13210" s="163"/>
      <c r="O13210" s="146"/>
      <c r="P13210" s="146"/>
      <c r="Q13210" s="146"/>
      <c r="R13210" s="34"/>
      <c r="S13210" s="35"/>
      <c r="T13210" s="147"/>
    </row>
    <row r="13211">
      <c r="A13211" s="147"/>
      <c r="B13211" s="64"/>
      <c r="C13211" s="147" t="s">
        <v>217</v>
      </c>
      <c r="E13211" s="161"/>
      <c r="F13211" s="162"/>
      <c r="G13211" s="147"/>
      <c r="H13211" s="146"/>
      <c r="J13211" s="146"/>
      <c r="L13211" s="150"/>
      <c r="N13211" s="163"/>
      <c r="O13211" s="146"/>
      <c r="P13211" s="146"/>
      <c r="Q13211" s="146"/>
      <c r="R13211" s="34"/>
      <c r="S13211" s="35"/>
      <c r="T13211" s="147"/>
    </row>
    <row r="13212">
      <c r="A13212" s="147"/>
      <c r="B13212" s="64"/>
      <c r="C13212" s="147" t="s">
        <v>217</v>
      </c>
      <c r="E13212" s="161"/>
      <c r="F13212" s="162"/>
      <c r="G13212" s="147"/>
      <c r="H13212" s="146"/>
      <c r="J13212" s="146"/>
      <c r="L13212" s="150"/>
      <c r="N13212" s="163"/>
      <c r="O13212" s="146"/>
      <c r="P13212" s="146"/>
      <c r="Q13212" s="146"/>
      <c r="R13212" s="34"/>
      <c r="S13212" s="35"/>
      <c r="T13212" s="147"/>
    </row>
    <row r="13213">
      <c r="A13213" s="147"/>
      <c r="B13213" s="64"/>
      <c r="C13213" s="147" t="s">
        <v>217</v>
      </c>
      <c r="E13213" s="161"/>
      <c r="F13213" s="162"/>
      <c r="G13213" s="147"/>
      <c r="H13213" s="146"/>
      <c r="J13213" s="146"/>
      <c r="L13213" s="150"/>
      <c r="N13213" s="163"/>
      <c r="O13213" s="146"/>
      <c r="P13213" s="146"/>
      <c r="Q13213" s="146"/>
      <c r="R13213" s="34"/>
      <c r="S13213" s="35"/>
      <c r="T13213" s="147"/>
    </row>
    <row r="13214">
      <c r="A13214" s="147"/>
      <c r="B13214" s="64"/>
      <c r="C13214" s="147" t="s">
        <v>217</v>
      </c>
      <c r="E13214" s="161"/>
      <c r="F13214" s="162"/>
      <c r="G13214" s="147"/>
      <c r="H13214" s="146"/>
      <c r="J13214" s="146"/>
      <c r="L13214" s="150"/>
      <c r="N13214" s="163"/>
      <c r="O13214" s="146"/>
      <c r="P13214" s="146"/>
      <c r="Q13214" s="146"/>
      <c r="R13214" s="34"/>
      <c r="S13214" s="35"/>
      <c r="T13214" s="147"/>
    </row>
    <row r="13215">
      <c r="A13215" s="147"/>
      <c r="B13215" s="64"/>
      <c r="C13215" s="147" t="s">
        <v>217</v>
      </c>
      <c r="E13215" s="161"/>
      <c r="F13215" s="162"/>
      <c r="G13215" s="147"/>
      <c r="H13215" s="146"/>
      <c r="J13215" s="146"/>
      <c r="L13215" s="150"/>
      <c r="N13215" s="163"/>
      <c r="O13215" s="146"/>
      <c r="P13215" s="146"/>
      <c r="Q13215" s="146"/>
      <c r="R13215" s="34"/>
      <c r="S13215" s="35"/>
      <c r="T13215" s="147"/>
    </row>
    <row r="13216">
      <c r="A13216" s="147"/>
      <c r="B13216" s="64"/>
      <c r="C13216" s="147" t="s">
        <v>217</v>
      </c>
      <c r="E13216" s="161"/>
      <c r="F13216" s="162"/>
      <c r="G13216" s="147"/>
      <c r="H13216" s="146"/>
      <c r="J13216" s="146"/>
      <c r="L13216" s="150"/>
      <c r="N13216" s="163"/>
      <c r="O13216" s="146"/>
      <c r="P13216" s="146"/>
      <c r="Q13216" s="146"/>
      <c r="R13216" s="34"/>
      <c r="S13216" s="35"/>
      <c r="T13216" s="147"/>
    </row>
    <row r="13217">
      <c r="A13217" s="147"/>
      <c r="B13217" s="64"/>
      <c r="C13217" s="147" t="s">
        <v>217</v>
      </c>
      <c r="E13217" s="161"/>
      <c r="F13217" s="162"/>
      <c r="G13217" s="147"/>
      <c r="H13217" s="146"/>
      <c r="J13217" s="146"/>
      <c r="L13217" s="150"/>
      <c r="N13217" s="163"/>
      <c r="O13217" s="146"/>
      <c r="P13217" s="146"/>
      <c r="Q13217" s="146"/>
      <c r="R13217" s="34"/>
      <c r="S13217" s="35"/>
      <c r="T13217" s="147"/>
    </row>
    <row r="13218">
      <c r="A13218" s="147"/>
      <c r="B13218" s="64"/>
      <c r="C13218" s="147" t="s">
        <v>217</v>
      </c>
      <c r="E13218" s="161"/>
      <c r="F13218" s="162"/>
      <c r="G13218" s="147"/>
      <c r="H13218" s="146"/>
      <c r="J13218" s="146"/>
      <c r="L13218" s="150"/>
      <c r="N13218" s="163"/>
      <c r="O13218" s="146"/>
      <c r="P13218" s="146"/>
      <c r="Q13218" s="146"/>
      <c r="R13218" s="34"/>
      <c r="S13218" s="35"/>
      <c r="T13218" s="147"/>
    </row>
    <row r="13219">
      <c r="A13219" s="147"/>
      <c r="B13219" s="64"/>
      <c r="C13219" s="147" t="s">
        <v>217</v>
      </c>
      <c r="E13219" s="161"/>
      <c r="F13219" s="162"/>
      <c r="G13219" s="147"/>
      <c r="H13219" s="146"/>
      <c r="J13219" s="146"/>
      <c r="L13219" s="150"/>
      <c r="N13219" s="163"/>
      <c r="O13219" s="146"/>
      <c r="P13219" s="146"/>
      <c r="Q13219" s="146"/>
      <c r="R13219" s="34"/>
      <c r="S13219" s="35"/>
      <c r="T13219" s="147"/>
    </row>
    <row r="13220">
      <c r="A13220" s="147"/>
      <c r="B13220" s="64"/>
      <c r="C13220" s="147" t="s">
        <v>217</v>
      </c>
      <c r="E13220" s="161"/>
      <c r="F13220" s="162"/>
      <c r="G13220" s="147"/>
      <c r="H13220" s="146"/>
      <c r="J13220" s="146"/>
      <c r="L13220" s="150"/>
      <c r="N13220" s="163"/>
      <c r="O13220" s="146"/>
      <c r="P13220" s="146"/>
      <c r="Q13220" s="146"/>
      <c r="R13220" s="34"/>
      <c r="S13220" s="35"/>
      <c r="T13220" s="147"/>
    </row>
    <row r="13221">
      <c r="A13221" s="147"/>
      <c r="B13221" s="64"/>
      <c r="C13221" s="147" t="s">
        <v>217</v>
      </c>
      <c r="E13221" s="161"/>
      <c r="F13221" s="162"/>
      <c r="G13221" s="147"/>
      <c r="H13221" s="146"/>
      <c r="J13221" s="146"/>
      <c r="L13221" s="150"/>
      <c r="N13221" s="163"/>
      <c r="O13221" s="146"/>
      <c r="P13221" s="146"/>
      <c r="Q13221" s="146"/>
      <c r="R13221" s="34"/>
      <c r="S13221" s="35"/>
      <c r="T13221" s="147"/>
    </row>
    <row r="13222">
      <c r="A13222" s="147"/>
      <c r="B13222" s="64"/>
      <c r="C13222" s="147" t="s">
        <v>217</v>
      </c>
      <c r="E13222" s="161"/>
      <c r="F13222" s="162"/>
      <c r="G13222" s="147"/>
      <c r="H13222" s="146"/>
      <c r="J13222" s="146"/>
      <c r="L13222" s="150"/>
      <c r="N13222" s="163"/>
      <c r="O13222" s="146"/>
      <c r="P13222" s="146"/>
      <c r="Q13222" s="146"/>
      <c r="R13222" s="34"/>
      <c r="S13222" s="35"/>
      <c r="T13222" s="147"/>
    </row>
    <row r="13223">
      <c r="A13223" s="147"/>
      <c r="B13223" s="64"/>
      <c r="C13223" s="147" t="s">
        <v>217</v>
      </c>
      <c r="E13223" s="161"/>
      <c r="F13223" s="162"/>
      <c r="G13223" s="147"/>
      <c r="H13223" s="146"/>
      <c r="J13223" s="146"/>
      <c r="L13223" s="150"/>
      <c r="N13223" s="163"/>
      <c r="O13223" s="146"/>
      <c r="P13223" s="146"/>
      <c r="Q13223" s="146"/>
      <c r="R13223" s="34"/>
      <c r="S13223" s="35"/>
      <c r="T13223" s="147"/>
    </row>
    <row r="13224">
      <c r="A13224" s="147"/>
      <c r="B13224" s="64"/>
      <c r="C13224" s="147" t="s">
        <v>217</v>
      </c>
      <c r="E13224" s="161"/>
      <c r="F13224" s="162"/>
      <c r="G13224" s="147"/>
      <c r="H13224" s="146"/>
      <c r="J13224" s="146"/>
      <c r="L13224" s="150"/>
      <c r="N13224" s="163"/>
      <c r="O13224" s="146"/>
      <c r="P13224" s="146"/>
      <c r="Q13224" s="146"/>
      <c r="R13224" s="34"/>
      <c r="S13224" s="35"/>
      <c r="T13224" s="147"/>
    </row>
    <row r="13225">
      <c r="A13225" s="147"/>
      <c r="B13225" s="64"/>
      <c r="C13225" s="147" t="s">
        <v>217</v>
      </c>
      <c r="E13225" s="161"/>
      <c r="F13225" s="162"/>
      <c r="G13225" s="147"/>
      <c r="H13225" s="146"/>
      <c r="J13225" s="146"/>
      <c r="L13225" s="150"/>
      <c r="N13225" s="163"/>
      <c r="O13225" s="146"/>
      <c r="P13225" s="146"/>
      <c r="Q13225" s="146"/>
      <c r="R13225" s="34"/>
      <c r="S13225" s="35"/>
      <c r="T13225" s="147"/>
    </row>
    <row r="13226">
      <c r="A13226" s="147"/>
      <c r="B13226" s="64"/>
      <c r="C13226" s="147" t="s">
        <v>217</v>
      </c>
      <c r="E13226" s="161"/>
      <c r="F13226" s="162"/>
      <c r="G13226" s="147"/>
      <c r="H13226" s="146"/>
      <c r="J13226" s="146"/>
      <c r="L13226" s="150"/>
      <c r="N13226" s="163"/>
      <c r="O13226" s="146"/>
      <c r="P13226" s="146"/>
      <c r="Q13226" s="146"/>
      <c r="R13226" s="34"/>
      <c r="S13226" s="35"/>
      <c r="T13226" s="147"/>
    </row>
    <row r="13227">
      <c r="A13227" s="147"/>
      <c r="B13227" s="64"/>
      <c r="C13227" s="147" t="s">
        <v>217</v>
      </c>
      <c r="E13227" s="161"/>
      <c r="F13227" s="162"/>
      <c r="G13227" s="147"/>
      <c r="H13227" s="146"/>
      <c r="J13227" s="146"/>
      <c r="L13227" s="150"/>
      <c r="N13227" s="163"/>
      <c r="O13227" s="146"/>
      <c r="P13227" s="146"/>
      <c r="Q13227" s="146"/>
      <c r="R13227" s="34"/>
      <c r="S13227" s="35"/>
      <c r="T13227" s="147"/>
    </row>
    <row r="13228">
      <c r="A13228" s="147"/>
      <c r="B13228" s="64"/>
      <c r="C13228" s="147" t="s">
        <v>217</v>
      </c>
      <c r="E13228" s="161"/>
      <c r="F13228" s="162"/>
      <c r="G13228" s="147"/>
      <c r="H13228" s="146"/>
      <c r="J13228" s="146"/>
      <c r="L13228" s="150"/>
      <c r="N13228" s="163"/>
      <c r="O13228" s="146"/>
      <c r="P13228" s="146"/>
      <c r="Q13228" s="146"/>
      <c r="R13228" s="34"/>
      <c r="S13228" s="35"/>
      <c r="T13228" s="147"/>
    </row>
    <row r="13229">
      <c r="A13229" s="147"/>
      <c r="B13229" s="64"/>
      <c r="C13229" s="147" t="s">
        <v>217</v>
      </c>
      <c r="E13229" s="161"/>
      <c r="F13229" s="162"/>
      <c r="G13229" s="147"/>
      <c r="H13229" s="146"/>
      <c r="J13229" s="146"/>
      <c r="L13229" s="150"/>
      <c r="N13229" s="163"/>
      <c r="O13229" s="146"/>
      <c r="P13229" s="146"/>
      <c r="Q13229" s="146"/>
      <c r="R13229" s="34"/>
      <c r="S13229" s="35"/>
      <c r="T13229" s="147"/>
    </row>
    <row r="13230">
      <c r="A13230" s="147"/>
      <c r="B13230" s="64"/>
      <c r="C13230" s="147" t="s">
        <v>217</v>
      </c>
      <c r="E13230" s="161"/>
      <c r="F13230" s="162"/>
      <c r="G13230" s="147"/>
      <c r="H13230" s="146"/>
      <c r="J13230" s="146"/>
      <c r="L13230" s="150"/>
      <c r="N13230" s="163"/>
      <c r="O13230" s="146"/>
      <c r="P13230" s="146"/>
      <c r="Q13230" s="146"/>
      <c r="R13230" s="34"/>
      <c r="S13230" s="35"/>
      <c r="T13230" s="147"/>
    </row>
    <row r="13231">
      <c r="A13231" s="147"/>
      <c r="B13231" s="64"/>
      <c r="C13231" s="147" t="s">
        <v>217</v>
      </c>
      <c r="E13231" s="161"/>
      <c r="F13231" s="162"/>
      <c r="G13231" s="147"/>
      <c r="H13231" s="146"/>
      <c r="J13231" s="146"/>
      <c r="L13231" s="150"/>
      <c r="N13231" s="163"/>
      <c r="O13231" s="146"/>
      <c r="P13231" s="146"/>
      <c r="Q13231" s="146"/>
      <c r="R13231" s="34"/>
      <c r="S13231" s="35"/>
      <c r="T13231" s="147"/>
    </row>
    <row r="13232">
      <c r="A13232" s="147"/>
      <c r="B13232" s="64"/>
      <c r="C13232" s="147" t="s">
        <v>217</v>
      </c>
      <c r="E13232" s="161"/>
      <c r="F13232" s="162"/>
      <c r="G13232" s="147"/>
      <c r="H13232" s="146"/>
      <c r="J13232" s="146"/>
      <c r="L13232" s="150"/>
      <c r="N13232" s="163"/>
      <c r="O13232" s="146"/>
      <c r="P13232" s="146"/>
      <c r="Q13232" s="146"/>
      <c r="R13232" s="34"/>
      <c r="S13232" s="35"/>
      <c r="T13232" s="147"/>
    </row>
    <row r="13233">
      <c r="A13233" s="147"/>
      <c r="B13233" s="64"/>
      <c r="C13233" s="147" t="s">
        <v>217</v>
      </c>
      <c r="E13233" s="161"/>
      <c r="F13233" s="162"/>
      <c r="G13233" s="147"/>
      <c r="H13233" s="146"/>
      <c r="J13233" s="146"/>
      <c r="L13233" s="150"/>
      <c r="N13233" s="163"/>
      <c r="O13233" s="146"/>
      <c r="P13233" s="146"/>
      <c r="Q13233" s="146"/>
      <c r="R13233" s="34"/>
      <c r="S13233" s="35"/>
      <c r="T13233" s="147"/>
    </row>
    <row r="13234">
      <c r="A13234" s="147"/>
      <c r="B13234" s="64"/>
      <c r="C13234" s="147" t="s">
        <v>217</v>
      </c>
      <c r="E13234" s="161"/>
      <c r="F13234" s="162"/>
      <c r="G13234" s="147"/>
      <c r="H13234" s="146"/>
      <c r="J13234" s="146"/>
      <c r="L13234" s="150"/>
      <c r="N13234" s="163"/>
      <c r="O13234" s="146"/>
      <c r="P13234" s="146"/>
      <c r="Q13234" s="146"/>
      <c r="R13234" s="34"/>
      <c r="S13234" s="35"/>
      <c r="T13234" s="147"/>
    </row>
    <row r="13235">
      <c r="A13235" s="147"/>
      <c r="B13235" s="64"/>
      <c r="C13235" s="147" t="s">
        <v>217</v>
      </c>
      <c r="E13235" s="161"/>
      <c r="F13235" s="162"/>
      <c r="G13235" s="147"/>
      <c r="H13235" s="146"/>
      <c r="J13235" s="146"/>
      <c r="L13235" s="150"/>
      <c r="N13235" s="163"/>
      <c r="O13235" s="146"/>
      <c r="P13235" s="146"/>
      <c r="Q13235" s="146"/>
      <c r="R13235" s="34"/>
      <c r="S13235" s="35"/>
      <c r="T13235" s="147"/>
    </row>
    <row r="13236">
      <c r="A13236" s="147"/>
      <c r="B13236" s="64"/>
      <c r="C13236" s="147" t="s">
        <v>217</v>
      </c>
      <c r="E13236" s="161"/>
      <c r="F13236" s="162"/>
      <c r="G13236" s="147"/>
      <c r="H13236" s="146"/>
      <c r="J13236" s="146"/>
      <c r="L13236" s="150"/>
      <c r="N13236" s="163"/>
      <c r="O13236" s="146"/>
      <c r="P13236" s="146"/>
      <c r="Q13236" s="146"/>
      <c r="R13236" s="34"/>
      <c r="S13236" s="35"/>
      <c r="T13236" s="147"/>
    </row>
    <row r="13237">
      <c r="A13237" s="147"/>
      <c r="B13237" s="64"/>
      <c r="C13237" s="147" t="s">
        <v>217</v>
      </c>
      <c r="E13237" s="161"/>
      <c r="F13237" s="162"/>
      <c r="G13237" s="147"/>
      <c r="H13237" s="146"/>
      <c r="J13237" s="146"/>
      <c r="L13237" s="150"/>
      <c r="N13237" s="163"/>
      <c r="O13237" s="146"/>
      <c r="P13237" s="146"/>
      <c r="Q13237" s="146"/>
      <c r="R13237" s="34"/>
      <c r="S13237" s="35"/>
      <c r="T13237" s="147"/>
    </row>
    <row r="13238">
      <c r="A13238" s="147"/>
      <c r="B13238" s="64"/>
      <c r="C13238" s="147" t="s">
        <v>217</v>
      </c>
      <c r="E13238" s="161"/>
      <c r="F13238" s="162"/>
      <c r="G13238" s="147"/>
      <c r="H13238" s="146"/>
      <c r="J13238" s="146"/>
      <c r="L13238" s="150"/>
      <c r="N13238" s="163"/>
      <c r="O13238" s="146"/>
      <c r="P13238" s="146"/>
      <c r="Q13238" s="146"/>
      <c r="R13238" s="34"/>
      <c r="S13238" s="35"/>
      <c r="T13238" s="147"/>
    </row>
    <row r="13239">
      <c r="A13239" s="147"/>
      <c r="B13239" s="64"/>
      <c r="C13239" s="147" t="s">
        <v>217</v>
      </c>
      <c r="E13239" s="161"/>
      <c r="F13239" s="162"/>
      <c r="G13239" s="147"/>
      <c r="H13239" s="146"/>
      <c r="J13239" s="146"/>
      <c r="L13239" s="150"/>
      <c r="N13239" s="163"/>
      <c r="O13239" s="146"/>
      <c r="P13239" s="146"/>
      <c r="Q13239" s="146"/>
      <c r="R13239" s="34"/>
      <c r="S13239" s="35"/>
      <c r="T13239" s="147"/>
    </row>
    <row r="13240">
      <c r="A13240" s="147"/>
      <c r="B13240" s="64"/>
      <c r="C13240" s="147" t="s">
        <v>217</v>
      </c>
      <c r="E13240" s="161"/>
      <c r="F13240" s="162"/>
      <c r="G13240" s="147"/>
      <c r="H13240" s="146"/>
      <c r="J13240" s="146"/>
      <c r="L13240" s="150"/>
      <c r="N13240" s="163"/>
      <c r="O13240" s="146"/>
      <c r="P13240" s="146"/>
      <c r="Q13240" s="146"/>
      <c r="R13240" s="34"/>
      <c r="S13240" s="35"/>
      <c r="T13240" s="147"/>
    </row>
    <row r="13241">
      <c r="A13241" s="147"/>
      <c r="B13241" s="64"/>
      <c r="C13241" s="147" t="s">
        <v>217</v>
      </c>
      <c r="E13241" s="161"/>
      <c r="F13241" s="162"/>
      <c r="G13241" s="147"/>
      <c r="H13241" s="146"/>
      <c r="J13241" s="146"/>
      <c r="L13241" s="150"/>
      <c r="N13241" s="163"/>
      <c r="O13241" s="146"/>
      <c r="P13241" s="146"/>
      <c r="Q13241" s="146"/>
      <c r="R13241" s="34"/>
      <c r="S13241" s="35"/>
      <c r="T13241" s="147"/>
    </row>
    <row r="13242">
      <c r="A13242" s="147"/>
      <c r="B13242" s="64"/>
      <c r="C13242" s="147" t="s">
        <v>217</v>
      </c>
      <c r="E13242" s="161"/>
      <c r="F13242" s="162"/>
      <c r="G13242" s="147"/>
      <c r="H13242" s="146"/>
      <c r="J13242" s="146"/>
      <c r="L13242" s="150"/>
      <c r="N13242" s="163"/>
      <c r="O13242" s="146"/>
      <c r="P13242" s="146"/>
      <c r="Q13242" s="146"/>
      <c r="R13242" s="34"/>
      <c r="S13242" s="35"/>
      <c r="T13242" s="147"/>
    </row>
    <row r="13243">
      <c r="A13243" s="147"/>
      <c r="B13243" s="64"/>
      <c r="C13243" s="147" t="s">
        <v>217</v>
      </c>
      <c r="E13243" s="161"/>
      <c r="F13243" s="162"/>
      <c r="G13243" s="147"/>
      <c r="H13243" s="146"/>
      <c r="J13243" s="146"/>
      <c r="L13243" s="150"/>
      <c r="N13243" s="163"/>
      <c r="O13243" s="146"/>
      <c r="P13243" s="146"/>
      <c r="Q13243" s="146"/>
      <c r="R13243" s="34"/>
      <c r="S13243" s="35"/>
      <c r="T13243" s="147"/>
    </row>
    <row r="13244">
      <c r="A13244" s="147"/>
      <c r="B13244" s="64"/>
      <c r="C13244" s="147" t="s">
        <v>217</v>
      </c>
      <c r="E13244" s="161"/>
      <c r="F13244" s="162"/>
      <c r="G13244" s="147"/>
      <c r="H13244" s="146"/>
      <c r="J13244" s="146"/>
      <c r="L13244" s="150"/>
      <c r="N13244" s="163"/>
      <c r="O13244" s="146"/>
      <c r="P13244" s="146"/>
      <c r="Q13244" s="146"/>
      <c r="R13244" s="34"/>
      <c r="S13244" s="35"/>
      <c r="T13244" s="147"/>
    </row>
    <row r="13245">
      <c r="A13245" s="147"/>
      <c r="B13245" s="64"/>
      <c r="C13245" s="147" t="s">
        <v>217</v>
      </c>
      <c r="E13245" s="161"/>
      <c r="F13245" s="162"/>
      <c r="G13245" s="147"/>
      <c r="H13245" s="146"/>
      <c r="J13245" s="146"/>
      <c r="L13245" s="150"/>
      <c r="N13245" s="163"/>
      <c r="O13245" s="146"/>
      <c r="P13245" s="146"/>
      <c r="Q13245" s="146"/>
      <c r="R13245" s="34"/>
      <c r="S13245" s="35"/>
      <c r="T13245" s="147"/>
    </row>
    <row r="13246">
      <c r="A13246" s="147"/>
      <c r="B13246" s="64"/>
      <c r="C13246" s="147" t="s">
        <v>217</v>
      </c>
      <c r="E13246" s="161"/>
      <c r="F13246" s="162"/>
      <c r="G13246" s="147"/>
      <c r="H13246" s="146"/>
      <c r="J13246" s="146"/>
      <c r="L13246" s="150"/>
      <c r="N13246" s="163"/>
      <c r="O13246" s="146"/>
      <c r="P13246" s="146"/>
      <c r="Q13246" s="146"/>
      <c r="R13246" s="34"/>
      <c r="S13246" s="35"/>
      <c r="T13246" s="147"/>
    </row>
    <row r="13247">
      <c r="A13247" s="147"/>
      <c r="B13247" s="64"/>
      <c r="C13247" s="147" t="s">
        <v>217</v>
      </c>
      <c r="E13247" s="161"/>
      <c r="F13247" s="162"/>
      <c r="G13247" s="147"/>
      <c r="H13247" s="146"/>
      <c r="J13247" s="146"/>
      <c r="L13247" s="150"/>
      <c r="N13247" s="163"/>
      <c r="O13247" s="146"/>
      <c r="P13247" s="146"/>
      <c r="Q13247" s="146"/>
      <c r="R13247" s="34"/>
      <c r="S13247" s="35"/>
      <c r="T13247" s="147"/>
    </row>
    <row r="13248">
      <c r="A13248" s="147"/>
      <c r="B13248" s="64"/>
      <c r="C13248" s="147" t="s">
        <v>217</v>
      </c>
      <c r="E13248" s="161"/>
      <c r="F13248" s="162"/>
      <c r="G13248" s="147"/>
      <c r="H13248" s="146"/>
      <c r="J13248" s="146"/>
      <c r="L13248" s="150"/>
      <c r="N13248" s="163"/>
      <c r="O13248" s="146"/>
      <c r="P13248" s="146"/>
      <c r="Q13248" s="146"/>
      <c r="R13248" s="34"/>
      <c r="S13248" s="35"/>
      <c r="T13248" s="147"/>
    </row>
    <row r="13249">
      <c r="A13249" s="147"/>
      <c r="B13249" s="64"/>
      <c r="C13249" s="147" t="s">
        <v>217</v>
      </c>
      <c r="E13249" s="161"/>
      <c r="F13249" s="162"/>
      <c r="G13249" s="147"/>
      <c r="H13249" s="146"/>
      <c r="J13249" s="146"/>
      <c r="L13249" s="150"/>
      <c r="N13249" s="163"/>
      <c r="O13249" s="146"/>
      <c r="P13249" s="146"/>
      <c r="Q13249" s="146"/>
      <c r="R13249" s="34"/>
      <c r="S13249" s="35"/>
      <c r="T13249" s="147"/>
    </row>
    <row r="13250">
      <c r="A13250" s="147"/>
      <c r="B13250" s="64"/>
      <c r="C13250" s="147" t="s">
        <v>217</v>
      </c>
      <c r="E13250" s="161"/>
      <c r="F13250" s="162"/>
      <c r="G13250" s="147"/>
      <c r="H13250" s="146"/>
      <c r="J13250" s="146"/>
      <c r="L13250" s="150"/>
      <c r="N13250" s="163"/>
      <c r="O13250" s="146"/>
      <c r="P13250" s="146"/>
      <c r="Q13250" s="146"/>
      <c r="R13250" s="34"/>
      <c r="S13250" s="35"/>
      <c r="T13250" s="147"/>
    </row>
    <row r="13251">
      <c r="A13251" s="147"/>
      <c r="B13251" s="64"/>
      <c r="C13251" s="147" t="s">
        <v>217</v>
      </c>
      <c r="E13251" s="161"/>
      <c r="F13251" s="162"/>
      <c r="G13251" s="147"/>
      <c r="H13251" s="146"/>
      <c r="J13251" s="146"/>
      <c r="L13251" s="150"/>
      <c r="N13251" s="163"/>
      <c r="O13251" s="146"/>
      <c r="P13251" s="146"/>
      <c r="Q13251" s="146"/>
      <c r="R13251" s="34"/>
      <c r="S13251" s="35"/>
      <c r="T13251" s="147"/>
    </row>
    <row r="13252">
      <c r="A13252" s="147"/>
      <c r="B13252" s="64"/>
      <c r="C13252" s="147" t="s">
        <v>217</v>
      </c>
      <c r="E13252" s="161"/>
      <c r="F13252" s="162"/>
      <c r="G13252" s="147"/>
      <c r="H13252" s="146"/>
      <c r="J13252" s="146"/>
      <c r="L13252" s="150"/>
      <c r="N13252" s="163"/>
      <c r="O13252" s="146"/>
      <c r="P13252" s="146"/>
      <c r="Q13252" s="146"/>
      <c r="R13252" s="34"/>
      <c r="S13252" s="35"/>
      <c r="T13252" s="147"/>
    </row>
    <row r="13253">
      <c r="A13253" s="147"/>
      <c r="B13253" s="64"/>
      <c r="C13253" s="147" t="s">
        <v>217</v>
      </c>
      <c r="E13253" s="161"/>
      <c r="F13253" s="162"/>
      <c r="G13253" s="147"/>
      <c r="H13253" s="146"/>
      <c r="J13253" s="146"/>
      <c r="L13253" s="150"/>
      <c r="N13253" s="163"/>
      <c r="O13253" s="146"/>
      <c r="P13253" s="146"/>
      <c r="Q13253" s="146"/>
      <c r="R13253" s="34"/>
      <c r="S13253" s="35"/>
      <c r="T13253" s="147"/>
    </row>
    <row r="13254">
      <c r="A13254" s="147"/>
      <c r="B13254" s="64"/>
      <c r="C13254" s="147" t="s">
        <v>217</v>
      </c>
      <c r="E13254" s="161"/>
      <c r="F13254" s="162"/>
      <c r="G13254" s="147"/>
      <c r="H13254" s="146"/>
      <c r="J13254" s="146"/>
      <c r="L13254" s="150"/>
      <c r="N13254" s="163"/>
      <c r="O13254" s="146"/>
      <c r="P13254" s="146"/>
      <c r="Q13254" s="146"/>
      <c r="R13254" s="34"/>
      <c r="S13254" s="35"/>
      <c r="T13254" s="147"/>
    </row>
    <row r="13255">
      <c r="A13255" s="147"/>
      <c r="B13255" s="64"/>
      <c r="C13255" s="147" t="s">
        <v>217</v>
      </c>
      <c r="E13255" s="161"/>
      <c r="F13255" s="162"/>
      <c r="G13255" s="147"/>
      <c r="H13255" s="146"/>
      <c r="J13255" s="146"/>
      <c r="L13255" s="150"/>
      <c r="N13255" s="163"/>
      <c r="O13255" s="146"/>
      <c r="P13255" s="146"/>
      <c r="Q13255" s="146"/>
      <c r="R13255" s="34"/>
      <c r="S13255" s="35"/>
      <c r="T13255" s="147"/>
    </row>
    <row r="13256">
      <c r="A13256" s="147"/>
      <c r="B13256" s="64"/>
      <c r="C13256" s="147" t="s">
        <v>217</v>
      </c>
      <c r="E13256" s="161"/>
      <c r="F13256" s="162"/>
      <c r="G13256" s="147"/>
      <c r="H13256" s="146"/>
      <c r="J13256" s="146"/>
      <c r="L13256" s="150"/>
      <c r="N13256" s="163"/>
      <c r="O13256" s="146"/>
      <c r="P13256" s="146"/>
      <c r="Q13256" s="146"/>
      <c r="R13256" s="34"/>
      <c r="S13256" s="35"/>
      <c r="T13256" s="147"/>
    </row>
    <row r="13257">
      <c r="A13257" s="147"/>
      <c r="B13257" s="64"/>
      <c r="C13257" s="147" t="s">
        <v>217</v>
      </c>
      <c r="E13257" s="161"/>
      <c r="F13257" s="162"/>
      <c r="G13257" s="147"/>
      <c r="H13257" s="146"/>
      <c r="J13257" s="146"/>
      <c r="L13257" s="150"/>
      <c r="N13257" s="163"/>
      <c r="O13257" s="146"/>
      <c r="P13257" s="146"/>
      <c r="Q13257" s="146"/>
      <c r="R13257" s="34"/>
      <c r="S13257" s="35"/>
      <c r="T13257" s="147"/>
    </row>
    <row r="13258">
      <c r="A13258" s="147"/>
      <c r="B13258" s="64"/>
      <c r="C13258" s="147" t="s">
        <v>217</v>
      </c>
      <c r="E13258" s="161"/>
      <c r="F13258" s="162"/>
      <c r="G13258" s="147"/>
      <c r="H13258" s="146"/>
      <c r="J13258" s="146"/>
      <c r="L13258" s="150"/>
      <c r="N13258" s="163"/>
      <c r="O13258" s="146"/>
      <c r="P13258" s="146"/>
      <c r="Q13258" s="146"/>
      <c r="R13258" s="34"/>
      <c r="S13258" s="35"/>
      <c r="T13258" s="147"/>
    </row>
    <row r="13259">
      <c r="A13259" s="147"/>
      <c r="B13259" s="64"/>
      <c r="C13259" s="147" t="s">
        <v>217</v>
      </c>
      <c r="E13259" s="161"/>
      <c r="F13259" s="162"/>
      <c r="G13259" s="147"/>
      <c r="H13259" s="146"/>
      <c r="J13259" s="146"/>
      <c r="L13259" s="150"/>
      <c r="N13259" s="163"/>
      <c r="O13259" s="146"/>
      <c r="P13259" s="146"/>
      <c r="Q13259" s="146"/>
      <c r="R13259" s="34"/>
      <c r="S13259" s="35"/>
      <c r="T13259" s="147"/>
    </row>
    <row r="13260">
      <c r="A13260" s="147"/>
      <c r="B13260" s="64"/>
      <c r="C13260" s="147" t="s">
        <v>217</v>
      </c>
      <c r="E13260" s="161"/>
      <c r="F13260" s="162"/>
      <c r="G13260" s="147"/>
      <c r="H13260" s="146"/>
      <c r="J13260" s="146"/>
      <c r="L13260" s="150"/>
      <c r="N13260" s="163"/>
      <c r="O13260" s="146"/>
      <c r="P13260" s="146"/>
      <c r="Q13260" s="146"/>
      <c r="R13260" s="34"/>
      <c r="S13260" s="35"/>
      <c r="T13260" s="147"/>
    </row>
    <row r="13261">
      <c r="A13261" s="147"/>
      <c r="B13261" s="64"/>
      <c r="C13261" s="147" t="s">
        <v>217</v>
      </c>
      <c r="E13261" s="161"/>
      <c r="F13261" s="162"/>
      <c r="G13261" s="147"/>
      <c r="H13261" s="146"/>
      <c r="J13261" s="146"/>
      <c r="L13261" s="150"/>
      <c r="N13261" s="163"/>
      <c r="O13261" s="146"/>
      <c r="P13261" s="146"/>
      <c r="Q13261" s="146"/>
      <c r="R13261" s="34"/>
      <c r="S13261" s="35"/>
      <c r="T13261" s="147"/>
    </row>
    <row r="13262">
      <c r="A13262" s="147"/>
      <c r="B13262" s="64"/>
      <c r="C13262" s="147" t="s">
        <v>217</v>
      </c>
      <c r="E13262" s="161"/>
      <c r="F13262" s="162"/>
      <c r="G13262" s="147"/>
      <c r="H13262" s="146"/>
      <c r="J13262" s="146"/>
      <c r="L13262" s="150"/>
      <c r="N13262" s="163"/>
      <c r="O13262" s="146"/>
      <c r="P13262" s="146"/>
      <c r="Q13262" s="146"/>
      <c r="R13262" s="34"/>
      <c r="S13262" s="35"/>
      <c r="T13262" s="147"/>
    </row>
    <row r="13263">
      <c r="A13263" s="147"/>
      <c r="B13263" s="64"/>
      <c r="C13263" s="147" t="s">
        <v>217</v>
      </c>
      <c r="E13263" s="161"/>
      <c r="F13263" s="162"/>
      <c r="G13263" s="147"/>
      <c r="H13263" s="146"/>
      <c r="J13263" s="146"/>
      <c r="L13263" s="150"/>
      <c r="N13263" s="163"/>
      <c r="O13263" s="146"/>
      <c r="P13263" s="146"/>
      <c r="Q13263" s="146"/>
      <c r="R13263" s="34"/>
      <c r="S13263" s="35"/>
      <c r="T13263" s="147"/>
    </row>
    <row r="13264">
      <c r="A13264" s="147"/>
      <c r="B13264" s="64"/>
      <c r="C13264" s="147" t="s">
        <v>217</v>
      </c>
      <c r="E13264" s="161"/>
      <c r="F13264" s="162"/>
      <c r="G13264" s="147"/>
      <c r="H13264" s="146"/>
      <c r="J13264" s="146"/>
      <c r="L13264" s="150"/>
      <c r="N13264" s="163"/>
      <c r="O13264" s="146"/>
      <c r="P13264" s="146"/>
      <c r="Q13264" s="146"/>
      <c r="R13264" s="34"/>
      <c r="S13264" s="35"/>
      <c r="T13264" s="147"/>
    </row>
    <row r="13265">
      <c r="A13265" s="147"/>
      <c r="B13265" s="64"/>
      <c r="C13265" s="147" t="s">
        <v>217</v>
      </c>
      <c r="E13265" s="161"/>
      <c r="F13265" s="162"/>
      <c r="G13265" s="147"/>
      <c r="H13265" s="146"/>
      <c r="J13265" s="146"/>
      <c r="L13265" s="150"/>
      <c r="N13265" s="163"/>
      <c r="O13265" s="146"/>
      <c r="P13265" s="146"/>
      <c r="Q13265" s="146"/>
      <c r="R13265" s="34"/>
      <c r="S13265" s="35"/>
      <c r="T13265" s="147"/>
    </row>
    <row r="13266">
      <c r="A13266" s="147"/>
      <c r="B13266" s="64"/>
      <c r="C13266" s="147" t="s">
        <v>217</v>
      </c>
      <c r="E13266" s="161"/>
      <c r="F13266" s="162"/>
      <c r="G13266" s="147"/>
      <c r="H13266" s="146"/>
      <c r="J13266" s="146"/>
      <c r="L13266" s="150"/>
      <c r="N13266" s="163"/>
      <c r="O13266" s="146"/>
      <c r="P13266" s="146"/>
      <c r="Q13266" s="146"/>
      <c r="R13266" s="34"/>
      <c r="S13266" s="35"/>
      <c r="T13266" s="147"/>
    </row>
    <row r="13267">
      <c r="A13267" s="147"/>
      <c r="B13267" s="64"/>
      <c r="C13267" s="147" t="s">
        <v>217</v>
      </c>
      <c r="E13267" s="161"/>
      <c r="F13267" s="162"/>
      <c r="G13267" s="147"/>
      <c r="H13267" s="146"/>
      <c r="J13267" s="146"/>
      <c r="L13267" s="150"/>
      <c r="N13267" s="163"/>
      <c r="O13267" s="146"/>
      <c r="P13267" s="146"/>
      <c r="Q13267" s="146"/>
      <c r="R13267" s="34"/>
      <c r="S13267" s="35"/>
      <c r="T13267" s="147"/>
    </row>
    <row r="13268">
      <c r="A13268" s="147"/>
      <c r="B13268" s="64"/>
      <c r="C13268" s="147" t="s">
        <v>217</v>
      </c>
      <c r="E13268" s="161"/>
      <c r="F13268" s="162"/>
      <c r="G13268" s="147"/>
      <c r="H13268" s="146"/>
      <c r="J13268" s="146"/>
      <c r="L13268" s="150"/>
      <c r="N13268" s="163"/>
      <c r="O13268" s="146"/>
      <c r="P13268" s="146"/>
      <c r="Q13268" s="146"/>
      <c r="R13268" s="34"/>
      <c r="S13268" s="35"/>
      <c r="T13268" s="147"/>
    </row>
    <row r="13269">
      <c r="A13269" s="147"/>
      <c r="B13269" s="64"/>
      <c r="C13269" s="147" t="s">
        <v>217</v>
      </c>
      <c r="E13269" s="161"/>
      <c r="F13269" s="162"/>
      <c r="G13269" s="147"/>
      <c r="H13269" s="146"/>
      <c r="J13269" s="146"/>
      <c r="L13269" s="150"/>
      <c r="N13269" s="163"/>
      <c r="O13269" s="146"/>
      <c r="P13269" s="146"/>
      <c r="Q13269" s="146"/>
      <c r="R13269" s="34"/>
      <c r="S13269" s="35"/>
      <c r="T13269" s="147"/>
    </row>
    <row r="13270">
      <c r="A13270" s="147"/>
      <c r="B13270" s="64"/>
      <c r="C13270" s="147" t="s">
        <v>217</v>
      </c>
      <c r="E13270" s="161"/>
      <c r="F13270" s="162"/>
      <c r="G13270" s="147"/>
      <c r="H13270" s="146"/>
      <c r="J13270" s="146"/>
      <c r="L13270" s="150"/>
      <c r="N13270" s="163"/>
      <c r="O13270" s="146"/>
      <c r="P13270" s="146"/>
      <c r="Q13270" s="146"/>
      <c r="R13270" s="34"/>
      <c r="S13270" s="35"/>
      <c r="T13270" s="147"/>
    </row>
    <row r="13271">
      <c r="A13271" s="147"/>
      <c r="B13271" s="64"/>
      <c r="C13271" s="147" t="s">
        <v>217</v>
      </c>
      <c r="E13271" s="161"/>
      <c r="F13271" s="162"/>
      <c r="G13271" s="147"/>
      <c r="H13271" s="146"/>
      <c r="J13271" s="146"/>
      <c r="L13271" s="150"/>
      <c r="N13271" s="163"/>
      <c r="O13271" s="146"/>
      <c r="P13271" s="146"/>
      <c r="Q13271" s="146"/>
      <c r="R13271" s="34"/>
      <c r="S13271" s="35"/>
      <c r="T13271" s="147"/>
    </row>
    <row r="13272">
      <c r="A13272" s="147"/>
      <c r="B13272" s="64"/>
      <c r="C13272" s="147" t="s">
        <v>217</v>
      </c>
      <c r="E13272" s="161"/>
      <c r="F13272" s="162"/>
      <c r="G13272" s="147"/>
      <c r="H13272" s="146"/>
      <c r="J13272" s="146"/>
      <c r="L13272" s="150"/>
      <c r="N13272" s="163"/>
      <c r="O13272" s="146"/>
      <c r="P13272" s="146"/>
      <c r="Q13272" s="146"/>
      <c r="R13272" s="34"/>
      <c r="S13272" s="35"/>
      <c r="T13272" s="147"/>
    </row>
    <row r="13273">
      <c r="A13273" s="147"/>
      <c r="B13273" s="64"/>
      <c r="C13273" s="147" t="s">
        <v>217</v>
      </c>
      <c r="E13273" s="161"/>
      <c r="F13273" s="162"/>
      <c r="G13273" s="147"/>
      <c r="H13273" s="146"/>
      <c r="J13273" s="146"/>
      <c r="L13273" s="150"/>
      <c r="N13273" s="163"/>
      <c r="O13273" s="146"/>
      <c r="P13273" s="146"/>
      <c r="Q13273" s="146"/>
      <c r="R13273" s="34"/>
      <c r="S13273" s="35"/>
      <c r="T13273" s="147"/>
    </row>
    <row r="13274">
      <c r="A13274" s="147"/>
      <c r="B13274" s="64"/>
      <c r="C13274" s="147" t="s">
        <v>217</v>
      </c>
      <c r="E13274" s="161"/>
      <c r="F13274" s="162"/>
      <c r="G13274" s="147"/>
      <c r="H13274" s="146"/>
      <c r="J13274" s="146"/>
      <c r="L13274" s="150"/>
      <c r="N13274" s="163"/>
      <c r="O13274" s="146"/>
      <c r="P13274" s="146"/>
      <c r="Q13274" s="146"/>
      <c r="R13274" s="34"/>
      <c r="S13274" s="35"/>
      <c r="T13274" s="147"/>
    </row>
    <row r="13275">
      <c r="A13275" s="147"/>
      <c r="B13275" s="64"/>
      <c r="C13275" s="147" t="s">
        <v>217</v>
      </c>
      <c r="E13275" s="161"/>
      <c r="F13275" s="162"/>
      <c r="G13275" s="147"/>
      <c r="H13275" s="146"/>
      <c r="J13275" s="146"/>
      <c r="L13275" s="150"/>
      <c r="N13275" s="163"/>
      <c r="O13275" s="146"/>
      <c r="P13275" s="146"/>
      <c r="Q13275" s="146"/>
      <c r="R13275" s="34"/>
      <c r="S13275" s="35"/>
      <c r="T13275" s="147"/>
    </row>
    <row r="13276">
      <c r="A13276" s="147"/>
      <c r="B13276" s="64"/>
      <c r="C13276" s="147" t="s">
        <v>217</v>
      </c>
      <c r="E13276" s="161"/>
      <c r="F13276" s="162"/>
      <c r="G13276" s="147"/>
      <c r="H13276" s="146"/>
      <c r="J13276" s="146"/>
      <c r="L13276" s="150"/>
      <c r="N13276" s="163"/>
      <c r="O13276" s="146"/>
      <c r="P13276" s="146"/>
      <c r="Q13276" s="146"/>
      <c r="R13276" s="34"/>
      <c r="S13276" s="35"/>
      <c r="T13276" s="147"/>
    </row>
    <row r="13277">
      <c r="A13277" s="147"/>
      <c r="B13277" s="64"/>
      <c r="C13277" s="147" t="s">
        <v>217</v>
      </c>
      <c r="E13277" s="161"/>
      <c r="F13277" s="162"/>
      <c r="G13277" s="147"/>
      <c r="H13277" s="146"/>
      <c r="J13277" s="146"/>
      <c r="L13277" s="150"/>
      <c r="N13277" s="163"/>
      <c r="O13277" s="146"/>
      <c r="P13277" s="146"/>
      <c r="Q13277" s="146"/>
      <c r="R13277" s="34"/>
      <c r="S13277" s="35"/>
      <c r="T13277" s="147"/>
    </row>
    <row r="13278">
      <c r="A13278" s="147"/>
      <c r="B13278" s="64"/>
      <c r="C13278" s="147" t="s">
        <v>217</v>
      </c>
      <c r="E13278" s="161"/>
      <c r="F13278" s="162"/>
      <c r="G13278" s="147"/>
      <c r="H13278" s="146"/>
      <c r="J13278" s="146"/>
      <c r="L13278" s="150"/>
      <c r="N13278" s="163"/>
      <c r="O13278" s="146"/>
      <c r="P13278" s="146"/>
      <c r="Q13278" s="146"/>
      <c r="R13278" s="34"/>
      <c r="S13278" s="35"/>
      <c r="T13278" s="147"/>
    </row>
    <row r="13279">
      <c r="A13279" s="147"/>
      <c r="B13279" s="64"/>
      <c r="C13279" s="147" t="s">
        <v>217</v>
      </c>
      <c r="E13279" s="161"/>
      <c r="F13279" s="162"/>
      <c r="G13279" s="147"/>
      <c r="H13279" s="146"/>
      <c r="J13279" s="146"/>
      <c r="L13279" s="150"/>
      <c r="N13279" s="163"/>
      <c r="O13279" s="146"/>
      <c r="P13279" s="146"/>
      <c r="Q13279" s="146"/>
      <c r="R13279" s="34"/>
      <c r="S13279" s="35"/>
      <c r="T13279" s="147"/>
    </row>
    <row r="13280">
      <c r="A13280" s="147"/>
      <c r="B13280" s="64"/>
      <c r="C13280" s="147" t="s">
        <v>217</v>
      </c>
      <c r="E13280" s="161"/>
      <c r="F13280" s="162"/>
      <c r="G13280" s="147"/>
      <c r="H13280" s="146"/>
      <c r="J13280" s="146"/>
      <c r="L13280" s="150"/>
      <c r="N13280" s="163"/>
      <c r="O13280" s="146"/>
      <c r="P13280" s="146"/>
      <c r="Q13280" s="146"/>
      <c r="R13280" s="34"/>
      <c r="S13280" s="35"/>
      <c r="T13280" s="147"/>
    </row>
    <row r="13281">
      <c r="A13281" s="147"/>
      <c r="B13281" s="64"/>
      <c r="C13281" s="147" t="s">
        <v>217</v>
      </c>
      <c r="E13281" s="161"/>
      <c r="F13281" s="162"/>
      <c r="G13281" s="147"/>
      <c r="H13281" s="146"/>
      <c r="J13281" s="146"/>
      <c r="L13281" s="150"/>
      <c r="N13281" s="163"/>
      <c r="O13281" s="146"/>
      <c r="P13281" s="146"/>
      <c r="Q13281" s="146"/>
      <c r="R13281" s="34"/>
      <c r="S13281" s="35"/>
      <c r="T13281" s="147"/>
    </row>
    <row r="13282">
      <c r="A13282" s="147"/>
      <c r="B13282" s="64"/>
      <c r="C13282" s="147" t="s">
        <v>217</v>
      </c>
      <c r="E13282" s="161"/>
      <c r="F13282" s="162"/>
      <c r="G13282" s="147"/>
      <c r="H13282" s="146"/>
      <c r="J13282" s="146"/>
      <c r="L13282" s="150"/>
      <c r="N13282" s="163"/>
      <c r="O13282" s="146"/>
      <c r="P13282" s="146"/>
      <c r="Q13282" s="146"/>
      <c r="R13282" s="34"/>
      <c r="S13282" s="35"/>
      <c r="T13282" s="147"/>
    </row>
    <row r="13283">
      <c r="A13283" s="147"/>
      <c r="B13283" s="64"/>
      <c r="C13283" s="147" t="s">
        <v>217</v>
      </c>
      <c r="E13283" s="161"/>
      <c r="F13283" s="162"/>
      <c r="G13283" s="147"/>
      <c r="H13283" s="146"/>
      <c r="J13283" s="146"/>
      <c r="L13283" s="150"/>
      <c r="N13283" s="163"/>
      <c r="O13283" s="146"/>
      <c r="P13283" s="146"/>
      <c r="Q13283" s="146"/>
      <c r="R13283" s="34"/>
      <c r="S13283" s="35"/>
      <c r="T13283" s="147"/>
    </row>
    <row r="13284">
      <c r="A13284" s="147"/>
      <c r="B13284" s="64"/>
      <c r="C13284" s="147" t="s">
        <v>217</v>
      </c>
      <c r="E13284" s="161"/>
      <c r="F13284" s="162"/>
      <c r="G13284" s="147"/>
      <c r="H13284" s="146"/>
      <c r="J13284" s="146"/>
      <c r="L13284" s="150"/>
      <c r="N13284" s="163"/>
      <c r="O13284" s="146"/>
      <c r="P13284" s="146"/>
      <c r="Q13284" s="146"/>
      <c r="R13284" s="34"/>
      <c r="S13284" s="35"/>
      <c r="T13284" s="147"/>
    </row>
    <row r="13285">
      <c r="A13285" s="147"/>
      <c r="B13285" s="64"/>
      <c r="C13285" s="147" t="s">
        <v>217</v>
      </c>
      <c r="E13285" s="161"/>
      <c r="F13285" s="162"/>
      <c r="G13285" s="147"/>
      <c r="H13285" s="146"/>
      <c r="J13285" s="146"/>
      <c r="L13285" s="150"/>
      <c r="N13285" s="163"/>
      <c r="O13285" s="146"/>
      <c r="P13285" s="146"/>
      <c r="Q13285" s="146"/>
      <c r="R13285" s="34"/>
      <c r="S13285" s="35"/>
      <c r="T13285" s="147"/>
    </row>
    <row r="13286">
      <c r="A13286" s="147"/>
      <c r="B13286" s="64"/>
      <c r="C13286" s="147" t="s">
        <v>217</v>
      </c>
      <c r="E13286" s="161"/>
      <c r="F13286" s="162"/>
      <c r="G13286" s="147"/>
      <c r="H13286" s="146"/>
      <c r="J13286" s="146"/>
      <c r="L13286" s="150"/>
      <c r="N13286" s="163"/>
      <c r="O13286" s="146"/>
      <c r="P13286" s="146"/>
      <c r="Q13286" s="146"/>
      <c r="R13286" s="34"/>
      <c r="S13286" s="35"/>
      <c r="T13286" s="147"/>
    </row>
    <row r="13287">
      <c r="A13287" s="147"/>
      <c r="B13287" s="64"/>
      <c r="C13287" s="147" t="s">
        <v>217</v>
      </c>
      <c r="E13287" s="161"/>
      <c r="F13287" s="162"/>
      <c r="G13287" s="147"/>
      <c r="H13287" s="146"/>
      <c r="J13287" s="146"/>
      <c r="L13287" s="150"/>
      <c r="N13287" s="163"/>
      <c r="O13287" s="146"/>
      <c r="P13287" s="146"/>
      <c r="Q13287" s="146"/>
      <c r="R13287" s="34"/>
      <c r="S13287" s="35"/>
      <c r="T13287" s="147"/>
    </row>
    <row r="13288">
      <c r="A13288" s="147"/>
      <c r="B13288" s="64"/>
      <c r="C13288" s="147" t="s">
        <v>217</v>
      </c>
      <c r="E13288" s="161"/>
      <c r="F13288" s="162"/>
      <c r="G13288" s="147"/>
      <c r="H13288" s="146"/>
      <c r="J13288" s="146"/>
      <c r="L13288" s="150"/>
      <c r="N13288" s="163"/>
      <c r="O13288" s="146"/>
      <c r="P13288" s="146"/>
      <c r="Q13288" s="146"/>
      <c r="R13288" s="34"/>
      <c r="S13288" s="35"/>
      <c r="T13288" s="147"/>
    </row>
    <row r="13289">
      <c r="A13289" s="147"/>
      <c r="B13289" s="64"/>
      <c r="C13289" s="147" t="s">
        <v>217</v>
      </c>
      <c r="E13289" s="161"/>
      <c r="F13289" s="162"/>
      <c r="G13289" s="147"/>
      <c r="H13289" s="146"/>
      <c r="J13289" s="146"/>
      <c r="L13289" s="150"/>
      <c r="N13289" s="163"/>
      <c r="O13289" s="146"/>
      <c r="P13289" s="146"/>
      <c r="Q13289" s="146"/>
      <c r="R13289" s="34"/>
      <c r="S13289" s="35"/>
      <c r="T13289" s="147"/>
    </row>
    <row r="13290">
      <c r="A13290" s="147"/>
      <c r="B13290" s="64"/>
      <c r="C13290" s="147" t="s">
        <v>217</v>
      </c>
      <c r="E13290" s="161"/>
      <c r="F13290" s="162"/>
      <c r="G13290" s="147"/>
      <c r="H13290" s="146"/>
      <c r="J13290" s="146"/>
      <c r="L13290" s="150"/>
      <c r="N13290" s="163"/>
      <c r="O13290" s="146"/>
      <c r="P13290" s="146"/>
      <c r="Q13290" s="146"/>
      <c r="R13290" s="34"/>
      <c r="S13290" s="35"/>
      <c r="T13290" s="147"/>
    </row>
    <row r="13291">
      <c r="A13291" s="147"/>
      <c r="B13291" s="64"/>
      <c r="C13291" s="147" t="s">
        <v>217</v>
      </c>
      <c r="E13291" s="161"/>
      <c r="F13291" s="162"/>
      <c r="G13291" s="147"/>
      <c r="H13291" s="146"/>
      <c r="J13291" s="146"/>
      <c r="L13291" s="150"/>
      <c r="N13291" s="163"/>
      <c r="O13291" s="146"/>
      <c r="P13291" s="146"/>
      <c r="Q13291" s="146"/>
      <c r="R13291" s="34"/>
      <c r="S13291" s="35"/>
      <c r="T13291" s="147"/>
    </row>
    <row r="13292">
      <c r="A13292" s="147"/>
      <c r="B13292" s="64"/>
      <c r="C13292" s="147" t="s">
        <v>217</v>
      </c>
      <c r="E13292" s="161"/>
      <c r="F13292" s="162"/>
      <c r="G13292" s="147"/>
      <c r="H13292" s="146"/>
      <c r="J13292" s="146"/>
      <c r="L13292" s="150"/>
      <c r="N13292" s="163"/>
      <c r="O13292" s="146"/>
      <c r="P13292" s="146"/>
      <c r="Q13292" s="146"/>
      <c r="R13292" s="34"/>
      <c r="S13292" s="35"/>
      <c r="T13292" s="147"/>
    </row>
    <row r="13293">
      <c r="A13293" s="147"/>
      <c r="B13293" s="64"/>
      <c r="C13293" s="147" t="s">
        <v>217</v>
      </c>
      <c r="E13293" s="161"/>
      <c r="F13293" s="162"/>
      <c r="G13293" s="147"/>
      <c r="H13293" s="146"/>
      <c r="J13293" s="146"/>
      <c r="L13293" s="150"/>
      <c r="N13293" s="163"/>
      <c r="O13293" s="146"/>
      <c r="P13293" s="146"/>
      <c r="Q13293" s="146"/>
      <c r="R13293" s="34"/>
      <c r="S13293" s="35"/>
      <c r="T13293" s="147"/>
    </row>
    <row r="13294">
      <c r="A13294" s="147"/>
      <c r="B13294" s="64"/>
      <c r="C13294" s="147" t="s">
        <v>217</v>
      </c>
      <c r="E13294" s="161"/>
      <c r="F13294" s="162"/>
      <c r="G13294" s="147"/>
      <c r="H13294" s="146"/>
      <c r="J13294" s="146"/>
      <c r="L13294" s="150"/>
      <c r="N13294" s="163"/>
      <c r="O13294" s="146"/>
      <c r="P13294" s="146"/>
      <c r="Q13294" s="146"/>
      <c r="R13294" s="34"/>
      <c r="S13294" s="35"/>
      <c r="T13294" s="147"/>
    </row>
    <row r="13295">
      <c r="A13295" s="147"/>
      <c r="B13295" s="64"/>
      <c r="C13295" s="147" t="s">
        <v>217</v>
      </c>
      <c r="E13295" s="161"/>
      <c r="F13295" s="162"/>
      <c r="G13295" s="147"/>
      <c r="H13295" s="146"/>
      <c r="J13295" s="146"/>
      <c r="L13295" s="150"/>
      <c r="N13295" s="163"/>
      <c r="O13295" s="146"/>
      <c r="P13295" s="146"/>
      <c r="Q13295" s="146"/>
      <c r="R13295" s="34"/>
      <c r="S13295" s="35"/>
      <c r="T13295" s="147"/>
    </row>
    <row r="13296">
      <c r="A13296" s="147"/>
      <c r="B13296" s="64"/>
      <c r="C13296" s="147" t="s">
        <v>217</v>
      </c>
      <c r="E13296" s="161"/>
      <c r="F13296" s="162"/>
      <c r="G13296" s="147"/>
      <c r="H13296" s="146"/>
      <c r="J13296" s="146"/>
      <c r="L13296" s="150"/>
      <c r="N13296" s="163"/>
      <c r="O13296" s="146"/>
      <c r="P13296" s="146"/>
      <c r="Q13296" s="146"/>
      <c r="R13296" s="34"/>
      <c r="S13296" s="35"/>
      <c r="T13296" s="147"/>
    </row>
    <row r="13297">
      <c r="A13297" s="147"/>
      <c r="B13297" s="64"/>
      <c r="C13297" s="147" t="s">
        <v>217</v>
      </c>
      <c r="E13297" s="161"/>
      <c r="F13297" s="162"/>
      <c r="G13297" s="147"/>
      <c r="H13297" s="146"/>
      <c r="J13297" s="146"/>
      <c r="L13297" s="150"/>
      <c r="N13297" s="163"/>
      <c r="O13297" s="146"/>
      <c r="P13297" s="146"/>
      <c r="Q13297" s="146"/>
      <c r="R13297" s="34"/>
      <c r="S13297" s="35"/>
      <c r="T13297" s="147"/>
    </row>
    <row r="13298">
      <c r="A13298" s="147"/>
      <c r="B13298" s="64"/>
      <c r="C13298" s="147" t="s">
        <v>217</v>
      </c>
      <c r="E13298" s="161"/>
      <c r="F13298" s="162"/>
      <c r="G13298" s="147"/>
      <c r="H13298" s="146"/>
      <c r="J13298" s="146"/>
      <c r="L13298" s="150"/>
      <c r="N13298" s="163"/>
      <c r="O13298" s="146"/>
      <c r="P13298" s="146"/>
      <c r="Q13298" s="146"/>
      <c r="R13298" s="34"/>
      <c r="S13298" s="35"/>
      <c r="T13298" s="147"/>
    </row>
    <row r="13299">
      <c r="A13299" s="147"/>
      <c r="B13299" s="64"/>
      <c r="C13299" s="147" t="s">
        <v>217</v>
      </c>
      <c r="E13299" s="161"/>
      <c r="F13299" s="162"/>
      <c r="G13299" s="147"/>
      <c r="H13299" s="146"/>
      <c r="J13299" s="146"/>
      <c r="L13299" s="150"/>
      <c r="N13299" s="163"/>
      <c r="O13299" s="146"/>
      <c r="P13299" s="146"/>
      <c r="Q13299" s="146"/>
      <c r="R13299" s="34"/>
      <c r="S13299" s="35"/>
      <c r="T13299" s="147"/>
    </row>
    <row r="13300">
      <c r="A13300" s="147"/>
      <c r="B13300" s="64"/>
      <c r="C13300" s="147" t="s">
        <v>217</v>
      </c>
      <c r="E13300" s="161"/>
      <c r="F13300" s="162"/>
      <c r="G13300" s="147"/>
      <c r="H13300" s="146"/>
      <c r="J13300" s="146"/>
      <c r="L13300" s="150"/>
      <c r="N13300" s="163"/>
      <c r="O13300" s="146"/>
      <c r="P13300" s="146"/>
      <c r="Q13300" s="146"/>
      <c r="R13300" s="34"/>
      <c r="S13300" s="35"/>
      <c r="T13300" s="147"/>
    </row>
    <row r="13301">
      <c r="A13301" s="147"/>
      <c r="B13301" s="64"/>
      <c r="C13301" s="147" t="s">
        <v>217</v>
      </c>
      <c r="E13301" s="161"/>
      <c r="F13301" s="162"/>
      <c r="G13301" s="147"/>
      <c r="H13301" s="146"/>
      <c r="J13301" s="146"/>
      <c r="L13301" s="150"/>
      <c r="N13301" s="163"/>
      <c r="O13301" s="146"/>
      <c r="P13301" s="146"/>
      <c r="Q13301" s="146"/>
      <c r="R13301" s="34"/>
      <c r="S13301" s="35"/>
      <c r="T13301" s="147"/>
    </row>
    <row r="13302">
      <c r="A13302" s="147"/>
      <c r="B13302" s="64"/>
      <c r="C13302" s="147" t="s">
        <v>217</v>
      </c>
      <c r="E13302" s="161"/>
      <c r="F13302" s="162"/>
      <c r="G13302" s="147"/>
      <c r="H13302" s="146"/>
      <c r="J13302" s="146"/>
      <c r="L13302" s="150"/>
      <c r="N13302" s="163"/>
      <c r="O13302" s="146"/>
      <c r="P13302" s="146"/>
      <c r="Q13302" s="146"/>
      <c r="R13302" s="34"/>
      <c r="S13302" s="35"/>
      <c r="T13302" s="147"/>
    </row>
    <row r="13303">
      <c r="A13303" s="147"/>
      <c r="B13303" s="64"/>
      <c r="C13303" s="147" t="s">
        <v>217</v>
      </c>
      <c r="E13303" s="161"/>
      <c r="F13303" s="162"/>
      <c r="G13303" s="147"/>
      <c r="H13303" s="146"/>
      <c r="J13303" s="146"/>
      <c r="L13303" s="150"/>
      <c r="N13303" s="163"/>
      <c r="O13303" s="146"/>
      <c r="P13303" s="146"/>
      <c r="Q13303" s="146"/>
      <c r="R13303" s="34"/>
      <c r="S13303" s="35"/>
      <c r="T13303" s="147"/>
    </row>
    <row r="13304">
      <c r="A13304" s="147"/>
      <c r="B13304" s="64"/>
      <c r="C13304" s="147" t="s">
        <v>217</v>
      </c>
      <c r="E13304" s="161"/>
      <c r="F13304" s="162"/>
      <c r="G13304" s="147"/>
      <c r="H13304" s="146"/>
      <c r="J13304" s="146"/>
      <c r="L13304" s="150"/>
      <c r="N13304" s="163"/>
      <c r="O13304" s="146"/>
      <c r="P13304" s="146"/>
      <c r="Q13304" s="146"/>
      <c r="R13304" s="34"/>
      <c r="S13304" s="35"/>
      <c r="T13304" s="147"/>
    </row>
    <row r="13305">
      <c r="A13305" s="147"/>
      <c r="B13305" s="64"/>
      <c r="C13305" s="147" t="s">
        <v>217</v>
      </c>
      <c r="E13305" s="161"/>
      <c r="F13305" s="162"/>
      <c r="G13305" s="147"/>
      <c r="H13305" s="146"/>
      <c r="J13305" s="146"/>
      <c r="L13305" s="150"/>
      <c r="N13305" s="163"/>
      <c r="O13305" s="146"/>
      <c r="P13305" s="146"/>
      <c r="Q13305" s="146"/>
      <c r="R13305" s="34"/>
      <c r="S13305" s="35"/>
      <c r="T13305" s="147"/>
    </row>
    <row r="13306">
      <c r="A13306" s="147"/>
      <c r="B13306" s="64"/>
      <c r="C13306" s="147" t="s">
        <v>217</v>
      </c>
      <c r="E13306" s="161"/>
      <c r="F13306" s="162"/>
      <c r="G13306" s="147"/>
      <c r="H13306" s="146"/>
      <c r="J13306" s="146"/>
      <c r="L13306" s="150"/>
      <c r="N13306" s="163"/>
      <c r="O13306" s="146"/>
      <c r="P13306" s="146"/>
      <c r="Q13306" s="146"/>
      <c r="R13306" s="34"/>
      <c r="S13306" s="35"/>
      <c r="T13306" s="147"/>
    </row>
    <row r="13307">
      <c r="A13307" s="147"/>
      <c r="B13307" s="64"/>
      <c r="C13307" s="147" t="s">
        <v>217</v>
      </c>
      <c r="E13307" s="161"/>
      <c r="F13307" s="162"/>
      <c r="G13307" s="147"/>
      <c r="H13307" s="146"/>
      <c r="J13307" s="146"/>
      <c r="L13307" s="150"/>
      <c r="N13307" s="163"/>
      <c r="O13307" s="146"/>
      <c r="P13307" s="146"/>
      <c r="Q13307" s="146"/>
      <c r="R13307" s="34"/>
      <c r="S13307" s="35"/>
      <c r="T13307" s="147"/>
    </row>
    <row r="13308">
      <c r="A13308" s="147"/>
      <c r="B13308" s="64"/>
      <c r="C13308" s="147" t="s">
        <v>217</v>
      </c>
      <c r="E13308" s="161"/>
      <c r="F13308" s="162"/>
      <c r="G13308" s="147"/>
      <c r="H13308" s="146"/>
      <c r="J13308" s="146"/>
      <c r="L13308" s="150"/>
      <c r="N13308" s="163"/>
      <c r="O13308" s="146"/>
      <c r="P13308" s="146"/>
      <c r="Q13308" s="146"/>
      <c r="R13308" s="34"/>
      <c r="S13308" s="35"/>
      <c r="T13308" s="147"/>
    </row>
    <row r="13309">
      <c r="A13309" s="147"/>
      <c r="B13309" s="64"/>
      <c r="C13309" s="147" t="s">
        <v>217</v>
      </c>
      <c r="E13309" s="161"/>
      <c r="F13309" s="162"/>
      <c r="G13309" s="147"/>
      <c r="H13309" s="146"/>
      <c r="J13309" s="146"/>
      <c r="L13309" s="150"/>
      <c r="N13309" s="163"/>
      <c r="O13309" s="146"/>
      <c r="P13309" s="146"/>
      <c r="Q13309" s="146"/>
      <c r="R13309" s="34"/>
      <c r="S13309" s="35"/>
      <c r="T13309" s="147"/>
    </row>
    <row r="13310">
      <c r="A13310" s="147"/>
      <c r="B13310" s="64"/>
      <c r="C13310" s="147" t="s">
        <v>217</v>
      </c>
      <c r="E13310" s="161"/>
      <c r="F13310" s="162"/>
      <c r="G13310" s="147"/>
      <c r="H13310" s="146"/>
      <c r="J13310" s="146"/>
      <c r="L13310" s="150"/>
      <c r="N13310" s="163"/>
      <c r="O13310" s="146"/>
      <c r="P13310" s="146"/>
      <c r="Q13310" s="146"/>
      <c r="R13310" s="34"/>
      <c r="S13310" s="35"/>
      <c r="T13310" s="147"/>
    </row>
    <row r="13311">
      <c r="A13311" s="147"/>
      <c r="B13311" s="64"/>
      <c r="C13311" s="147" t="s">
        <v>217</v>
      </c>
      <c r="E13311" s="161"/>
      <c r="F13311" s="162"/>
      <c r="G13311" s="147"/>
      <c r="H13311" s="146"/>
      <c r="J13311" s="146"/>
      <c r="L13311" s="150"/>
      <c r="N13311" s="163"/>
      <c r="O13311" s="146"/>
      <c r="P13311" s="146"/>
      <c r="Q13311" s="146"/>
      <c r="R13311" s="34"/>
      <c r="S13311" s="35"/>
      <c r="T13311" s="147"/>
    </row>
    <row r="13312">
      <c r="A13312" s="147"/>
      <c r="B13312" s="64"/>
      <c r="C13312" s="147" t="s">
        <v>217</v>
      </c>
      <c r="E13312" s="161"/>
      <c r="F13312" s="162"/>
      <c r="G13312" s="147"/>
      <c r="H13312" s="146"/>
      <c r="J13312" s="146"/>
      <c r="L13312" s="150"/>
      <c r="N13312" s="163"/>
      <c r="O13312" s="146"/>
      <c r="P13312" s="146"/>
      <c r="Q13312" s="146"/>
      <c r="R13312" s="34"/>
      <c r="S13312" s="35"/>
      <c r="T13312" s="147"/>
    </row>
    <row r="13313">
      <c r="A13313" s="147"/>
      <c r="B13313" s="64"/>
      <c r="C13313" s="147" t="s">
        <v>217</v>
      </c>
      <c r="E13313" s="161"/>
      <c r="F13313" s="162"/>
      <c r="G13313" s="147"/>
      <c r="H13313" s="146"/>
      <c r="J13313" s="146"/>
      <c r="L13313" s="150"/>
      <c r="N13313" s="163"/>
      <c r="O13313" s="146"/>
      <c r="P13313" s="146"/>
      <c r="Q13313" s="146"/>
      <c r="R13313" s="34"/>
      <c r="S13313" s="35"/>
      <c r="T13313" s="147"/>
    </row>
    <row r="13314">
      <c r="A13314" s="147"/>
      <c r="B13314" s="64"/>
      <c r="C13314" s="147" t="s">
        <v>217</v>
      </c>
      <c r="E13314" s="161"/>
      <c r="F13314" s="162"/>
      <c r="G13314" s="147"/>
      <c r="H13314" s="146"/>
      <c r="J13314" s="146"/>
      <c r="L13314" s="150"/>
      <c r="N13314" s="163"/>
      <c r="O13314" s="146"/>
      <c r="P13314" s="146"/>
      <c r="Q13314" s="146"/>
      <c r="R13314" s="34"/>
      <c r="S13314" s="35"/>
      <c r="T13314" s="147"/>
    </row>
    <row r="13315">
      <c r="A13315" s="147"/>
      <c r="B13315" s="64"/>
      <c r="C13315" s="147" t="s">
        <v>217</v>
      </c>
      <c r="E13315" s="161"/>
      <c r="F13315" s="162"/>
      <c r="G13315" s="147"/>
      <c r="H13315" s="146"/>
      <c r="J13315" s="146"/>
      <c r="L13315" s="150"/>
      <c r="N13315" s="163"/>
      <c r="O13315" s="146"/>
      <c r="P13315" s="146"/>
      <c r="Q13315" s="146"/>
      <c r="R13315" s="34"/>
      <c r="S13315" s="35"/>
      <c r="T13315" s="147"/>
    </row>
    <row r="13316">
      <c r="A13316" s="147"/>
      <c r="B13316" s="64"/>
      <c r="C13316" s="147" t="s">
        <v>217</v>
      </c>
      <c r="E13316" s="161"/>
      <c r="F13316" s="162"/>
      <c r="G13316" s="147"/>
      <c r="H13316" s="146"/>
      <c r="J13316" s="146"/>
      <c r="L13316" s="150"/>
      <c r="N13316" s="163"/>
      <c r="O13316" s="146"/>
      <c r="P13316" s="146"/>
      <c r="Q13316" s="146"/>
      <c r="R13316" s="34"/>
      <c r="S13316" s="35"/>
      <c r="T13316" s="147"/>
    </row>
    <row r="13317">
      <c r="A13317" s="147"/>
      <c r="B13317" s="64"/>
      <c r="C13317" s="147" t="s">
        <v>217</v>
      </c>
      <c r="E13317" s="161"/>
      <c r="F13317" s="162"/>
      <c r="G13317" s="147"/>
      <c r="H13317" s="146"/>
      <c r="J13317" s="146"/>
      <c r="L13317" s="150"/>
      <c r="N13317" s="163"/>
      <c r="O13317" s="146"/>
      <c r="P13317" s="146"/>
      <c r="Q13317" s="146"/>
      <c r="R13317" s="34"/>
      <c r="S13317" s="35"/>
      <c r="T13317" s="147"/>
    </row>
    <row r="13318">
      <c r="A13318" s="147"/>
      <c r="B13318" s="64"/>
      <c r="C13318" s="147" t="s">
        <v>217</v>
      </c>
      <c r="E13318" s="161"/>
      <c r="F13318" s="162"/>
      <c r="G13318" s="147"/>
      <c r="H13318" s="146"/>
      <c r="J13318" s="146"/>
      <c r="L13318" s="150"/>
      <c r="N13318" s="163"/>
      <c r="O13318" s="146"/>
      <c r="P13318" s="146"/>
      <c r="Q13318" s="146"/>
      <c r="R13318" s="34"/>
      <c r="S13318" s="35"/>
      <c r="T13318" s="147"/>
    </row>
    <row r="13319">
      <c r="A13319" s="147"/>
      <c r="B13319" s="64"/>
      <c r="C13319" s="147" t="s">
        <v>217</v>
      </c>
      <c r="E13319" s="161"/>
      <c r="F13319" s="162"/>
      <c r="G13319" s="147"/>
      <c r="H13319" s="146"/>
      <c r="J13319" s="146"/>
      <c r="L13319" s="150"/>
      <c r="N13319" s="163"/>
      <c r="O13319" s="146"/>
      <c r="P13319" s="146"/>
      <c r="Q13319" s="146"/>
      <c r="R13319" s="34"/>
      <c r="S13319" s="35"/>
      <c r="T13319" s="147"/>
    </row>
    <row r="13320">
      <c r="A13320" s="147"/>
      <c r="B13320" s="64"/>
      <c r="C13320" s="147" t="s">
        <v>217</v>
      </c>
      <c r="E13320" s="161"/>
      <c r="F13320" s="162"/>
      <c r="G13320" s="147"/>
      <c r="H13320" s="146"/>
      <c r="J13320" s="146"/>
      <c r="L13320" s="150"/>
      <c r="N13320" s="163"/>
      <c r="O13320" s="146"/>
      <c r="P13320" s="146"/>
      <c r="Q13320" s="146"/>
      <c r="R13320" s="34"/>
      <c r="S13320" s="35"/>
      <c r="T13320" s="147"/>
    </row>
    <row r="13321">
      <c r="A13321" s="147"/>
      <c r="B13321" s="64"/>
      <c r="C13321" s="147" t="s">
        <v>217</v>
      </c>
      <c r="E13321" s="161"/>
      <c r="F13321" s="162"/>
      <c r="G13321" s="147"/>
      <c r="H13321" s="146"/>
      <c r="J13321" s="146"/>
      <c r="L13321" s="150"/>
      <c r="N13321" s="163"/>
      <c r="O13321" s="146"/>
      <c r="P13321" s="146"/>
      <c r="Q13321" s="146"/>
      <c r="R13321" s="34"/>
      <c r="S13321" s="35"/>
      <c r="T13321" s="147"/>
    </row>
    <row r="13322">
      <c r="A13322" s="147"/>
      <c r="B13322" s="64"/>
      <c r="C13322" s="147" t="s">
        <v>217</v>
      </c>
      <c r="E13322" s="161"/>
      <c r="F13322" s="162"/>
      <c r="G13322" s="147"/>
      <c r="H13322" s="146"/>
      <c r="J13322" s="146"/>
      <c r="L13322" s="150"/>
      <c r="N13322" s="163"/>
      <c r="O13322" s="146"/>
      <c r="P13322" s="146"/>
      <c r="Q13322" s="146"/>
      <c r="R13322" s="34"/>
      <c r="S13322" s="35"/>
      <c r="T13322" s="147"/>
    </row>
    <row r="13323">
      <c r="A13323" s="147"/>
      <c r="B13323" s="64"/>
      <c r="C13323" s="147" t="s">
        <v>217</v>
      </c>
      <c r="E13323" s="161"/>
      <c r="F13323" s="162"/>
      <c r="G13323" s="147"/>
      <c r="H13323" s="146"/>
      <c r="J13323" s="146"/>
      <c r="L13323" s="150"/>
      <c r="N13323" s="163"/>
      <c r="O13323" s="146"/>
      <c r="P13323" s="146"/>
      <c r="Q13323" s="146"/>
      <c r="R13323" s="34"/>
      <c r="S13323" s="35"/>
      <c r="T13323" s="147"/>
    </row>
    <row r="13324">
      <c r="A13324" s="147"/>
      <c r="B13324" s="64"/>
      <c r="C13324" s="147" t="s">
        <v>217</v>
      </c>
      <c r="E13324" s="161"/>
      <c r="F13324" s="162"/>
      <c r="G13324" s="147"/>
      <c r="H13324" s="146"/>
      <c r="J13324" s="146"/>
      <c r="L13324" s="150"/>
      <c r="N13324" s="163"/>
      <c r="O13324" s="146"/>
      <c r="P13324" s="146"/>
      <c r="Q13324" s="146"/>
      <c r="R13324" s="34"/>
      <c r="S13324" s="35"/>
      <c r="T13324" s="147"/>
    </row>
    <row r="13325">
      <c r="A13325" s="147"/>
      <c r="B13325" s="64"/>
      <c r="C13325" s="147" t="s">
        <v>217</v>
      </c>
      <c r="E13325" s="161"/>
      <c r="F13325" s="162"/>
      <c r="G13325" s="147"/>
      <c r="H13325" s="146"/>
      <c r="J13325" s="146"/>
      <c r="L13325" s="150"/>
      <c r="N13325" s="163"/>
      <c r="O13325" s="146"/>
      <c r="P13325" s="146"/>
      <c r="Q13325" s="146"/>
      <c r="R13325" s="34"/>
      <c r="S13325" s="35"/>
      <c r="T13325" s="147"/>
    </row>
    <row r="13326">
      <c r="A13326" s="147"/>
      <c r="B13326" s="64"/>
      <c r="C13326" s="147" t="s">
        <v>217</v>
      </c>
      <c r="E13326" s="161"/>
      <c r="F13326" s="162"/>
      <c r="G13326" s="147"/>
      <c r="H13326" s="146"/>
      <c r="J13326" s="146"/>
      <c r="L13326" s="150"/>
      <c r="N13326" s="163"/>
      <c r="O13326" s="146"/>
      <c r="P13326" s="146"/>
      <c r="Q13326" s="146"/>
      <c r="R13326" s="34"/>
      <c r="S13326" s="35"/>
      <c r="T13326" s="147"/>
    </row>
    <row r="13327">
      <c r="A13327" s="147"/>
      <c r="B13327" s="64"/>
      <c r="C13327" s="147" t="s">
        <v>217</v>
      </c>
      <c r="E13327" s="161"/>
      <c r="F13327" s="162"/>
      <c r="G13327" s="147"/>
      <c r="H13327" s="146"/>
      <c r="J13327" s="146"/>
      <c r="L13327" s="150"/>
      <c r="N13327" s="163"/>
      <c r="O13327" s="146"/>
      <c r="P13327" s="146"/>
      <c r="Q13327" s="146"/>
      <c r="R13327" s="34"/>
      <c r="S13327" s="35"/>
      <c r="T13327" s="147"/>
    </row>
    <row r="13328">
      <c r="A13328" s="147"/>
      <c r="B13328" s="64"/>
      <c r="C13328" s="147" t="s">
        <v>217</v>
      </c>
      <c r="E13328" s="161"/>
      <c r="F13328" s="162"/>
      <c r="G13328" s="147"/>
      <c r="H13328" s="146"/>
      <c r="J13328" s="146"/>
      <c r="L13328" s="150"/>
      <c r="N13328" s="163"/>
      <c r="O13328" s="146"/>
      <c r="P13328" s="146"/>
      <c r="Q13328" s="146"/>
      <c r="R13328" s="34"/>
      <c r="S13328" s="35"/>
      <c r="T13328" s="147"/>
    </row>
    <row r="13329">
      <c r="A13329" s="147"/>
      <c r="B13329" s="64"/>
      <c r="C13329" s="147" t="s">
        <v>217</v>
      </c>
      <c r="E13329" s="161"/>
      <c r="F13329" s="162"/>
      <c r="G13329" s="147"/>
      <c r="H13329" s="146"/>
      <c r="J13329" s="146"/>
      <c r="L13329" s="150"/>
      <c r="N13329" s="163"/>
      <c r="O13329" s="146"/>
      <c r="P13329" s="146"/>
      <c r="Q13329" s="146"/>
      <c r="R13329" s="34"/>
      <c r="S13329" s="35"/>
      <c r="T13329" s="147"/>
    </row>
    <row r="13330">
      <c r="A13330" s="147"/>
      <c r="B13330" s="64"/>
      <c r="C13330" s="147" t="s">
        <v>217</v>
      </c>
      <c r="E13330" s="161"/>
      <c r="F13330" s="162"/>
      <c r="G13330" s="147"/>
      <c r="H13330" s="146"/>
      <c r="J13330" s="146"/>
      <c r="L13330" s="150"/>
      <c r="N13330" s="163"/>
      <c r="O13330" s="146"/>
      <c r="P13330" s="146"/>
      <c r="Q13330" s="146"/>
      <c r="R13330" s="34"/>
      <c r="S13330" s="35"/>
      <c r="T13330" s="147"/>
    </row>
    <row r="13331">
      <c r="A13331" s="147"/>
      <c r="B13331" s="64"/>
      <c r="C13331" s="147" t="s">
        <v>217</v>
      </c>
      <c r="E13331" s="161"/>
      <c r="F13331" s="162"/>
      <c r="G13331" s="147"/>
      <c r="H13331" s="146"/>
      <c r="J13331" s="146"/>
      <c r="L13331" s="150"/>
      <c r="N13331" s="163"/>
      <c r="O13331" s="146"/>
      <c r="P13331" s="146"/>
      <c r="Q13331" s="146"/>
      <c r="R13331" s="34"/>
      <c r="S13331" s="35"/>
      <c r="T13331" s="147"/>
    </row>
    <row r="13332">
      <c r="A13332" s="147"/>
      <c r="B13332" s="64"/>
      <c r="C13332" s="147" t="s">
        <v>217</v>
      </c>
      <c r="E13332" s="161"/>
      <c r="F13332" s="162"/>
      <c r="G13332" s="147"/>
      <c r="H13332" s="146"/>
      <c r="J13332" s="146"/>
      <c r="L13332" s="150"/>
      <c r="N13332" s="163"/>
      <c r="O13332" s="146"/>
      <c r="P13332" s="146"/>
      <c r="Q13332" s="146"/>
      <c r="R13332" s="34"/>
      <c r="S13332" s="35"/>
      <c r="T13332" s="147"/>
    </row>
    <row r="13333">
      <c r="A13333" s="147"/>
      <c r="B13333" s="64"/>
      <c r="C13333" s="147" t="s">
        <v>217</v>
      </c>
      <c r="E13333" s="161"/>
      <c r="F13333" s="162"/>
      <c r="G13333" s="147"/>
      <c r="H13333" s="146"/>
      <c r="J13333" s="146"/>
      <c r="L13333" s="150"/>
      <c r="N13333" s="163"/>
      <c r="O13333" s="146"/>
      <c r="P13333" s="146"/>
      <c r="Q13333" s="146"/>
      <c r="R13333" s="34"/>
      <c r="S13333" s="35"/>
      <c r="T13333" s="147"/>
    </row>
    <row r="13334">
      <c r="A13334" s="147"/>
      <c r="B13334" s="64"/>
      <c r="C13334" s="147" t="s">
        <v>217</v>
      </c>
      <c r="E13334" s="161"/>
      <c r="F13334" s="162"/>
      <c r="G13334" s="147"/>
      <c r="H13334" s="146"/>
      <c r="J13334" s="146"/>
      <c r="L13334" s="150"/>
      <c r="N13334" s="163"/>
      <c r="O13334" s="146"/>
      <c r="P13334" s="146"/>
      <c r="Q13334" s="146"/>
      <c r="R13334" s="34"/>
      <c r="S13334" s="35"/>
      <c r="T13334" s="147"/>
    </row>
    <row r="13335">
      <c r="A13335" s="147"/>
      <c r="B13335" s="64"/>
      <c r="C13335" s="147" t="s">
        <v>217</v>
      </c>
      <c r="E13335" s="161"/>
      <c r="F13335" s="162"/>
      <c r="G13335" s="147"/>
      <c r="H13335" s="146"/>
      <c r="J13335" s="146"/>
      <c r="L13335" s="150"/>
      <c r="N13335" s="163"/>
      <c r="O13335" s="146"/>
      <c r="P13335" s="146"/>
      <c r="Q13335" s="146"/>
      <c r="R13335" s="34"/>
      <c r="S13335" s="35"/>
      <c r="T13335" s="147"/>
    </row>
    <row r="13336">
      <c r="A13336" s="147"/>
      <c r="B13336" s="64"/>
      <c r="C13336" s="147" t="s">
        <v>217</v>
      </c>
      <c r="E13336" s="161"/>
      <c r="F13336" s="162"/>
      <c r="G13336" s="147"/>
      <c r="H13336" s="146"/>
      <c r="J13336" s="146"/>
      <c r="L13336" s="150"/>
      <c r="N13336" s="163"/>
      <c r="O13336" s="146"/>
      <c r="P13336" s="146"/>
      <c r="Q13336" s="146"/>
      <c r="R13336" s="34"/>
      <c r="S13336" s="35"/>
      <c r="T13336" s="147"/>
    </row>
    <row r="13337">
      <c r="A13337" s="147"/>
      <c r="B13337" s="64"/>
      <c r="C13337" s="147" t="s">
        <v>217</v>
      </c>
      <c r="E13337" s="161"/>
      <c r="F13337" s="162"/>
      <c r="G13337" s="147"/>
      <c r="H13337" s="146"/>
      <c r="J13337" s="146"/>
      <c r="L13337" s="150"/>
      <c r="N13337" s="163"/>
      <c r="O13337" s="146"/>
      <c r="P13337" s="146"/>
      <c r="Q13337" s="146"/>
      <c r="R13337" s="34"/>
      <c r="S13337" s="35"/>
      <c r="T13337" s="147"/>
    </row>
    <row r="13338">
      <c r="A13338" s="147"/>
      <c r="B13338" s="64"/>
      <c r="C13338" s="147" t="s">
        <v>217</v>
      </c>
      <c r="E13338" s="161"/>
      <c r="F13338" s="162"/>
      <c r="G13338" s="147"/>
      <c r="H13338" s="146"/>
      <c r="J13338" s="146"/>
      <c r="L13338" s="150"/>
      <c r="N13338" s="163"/>
      <c r="O13338" s="146"/>
      <c r="P13338" s="146"/>
      <c r="Q13338" s="146"/>
      <c r="R13338" s="34"/>
      <c r="S13338" s="35"/>
      <c r="T13338" s="147"/>
    </row>
    <row r="13339">
      <c r="A13339" s="147"/>
      <c r="B13339" s="64"/>
      <c r="C13339" s="147" t="s">
        <v>217</v>
      </c>
      <c r="E13339" s="161"/>
      <c r="F13339" s="162"/>
      <c r="G13339" s="147"/>
      <c r="H13339" s="146"/>
      <c r="J13339" s="146"/>
      <c r="L13339" s="150"/>
      <c r="N13339" s="163"/>
      <c r="O13339" s="146"/>
      <c r="P13339" s="146"/>
      <c r="Q13339" s="146"/>
      <c r="R13339" s="34"/>
      <c r="S13339" s="35"/>
      <c r="T13339" s="147"/>
    </row>
    <row r="13340">
      <c r="A13340" s="147"/>
      <c r="B13340" s="64"/>
      <c r="C13340" s="147" t="s">
        <v>217</v>
      </c>
      <c r="E13340" s="161"/>
      <c r="F13340" s="162"/>
      <c r="G13340" s="147"/>
      <c r="H13340" s="146"/>
      <c r="J13340" s="146"/>
      <c r="L13340" s="150"/>
      <c r="N13340" s="163"/>
      <c r="O13340" s="146"/>
      <c r="P13340" s="146"/>
      <c r="Q13340" s="146"/>
      <c r="R13340" s="34"/>
      <c r="S13340" s="35"/>
      <c r="T13340" s="147"/>
    </row>
    <row r="13341">
      <c r="A13341" s="147"/>
      <c r="B13341" s="64"/>
      <c r="C13341" s="147" t="s">
        <v>217</v>
      </c>
      <c r="E13341" s="161"/>
      <c r="F13341" s="162"/>
      <c r="G13341" s="147"/>
      <c r="H13341" s="146"/>
      <c r="J13341" s="146"/>
      <c r="L13341" s="150"/>
      <c r="N13341" s="163"/>
      <c r="O13341" s="146"/>
      <c r="P13341" s="146"/>
      <c r="Q13341" s="146"/>
      <c r="R13341" s="34"/>
      <c r="S13341" s="35"/>
      <c r="T13341" s="147"/>
    </row>
    <row r="13342">
      <c r="A13342" s="147"/>
      <c r="B13342" s="64"/>
      <c r="C13342" s="147" t="s">
        <v>217</v>
      </c>
      <c r="E13342" s="161"/>
      <c r="F13342" s="162"/>
      <c r="G13342" s="147"/>
      <c r="H13342" s="146"/>
      <c r="J13342" s="146"/>
      <c r="L13342" s="150"/>
      <c r="N13342" s="163"/>
      <c r="O13342" s="146"/>
      <c r="P13342" s="146"/>
      <c r="Q13342" s="146"/>
      <c r="R13342" s="34"/>
      <c r="S13342" s="35"/>
      <c r="T13342" s="147"/>
    </row>
    <row r="13343">
      <c r="A13343" s="147"/>
      <c r="B13343" s="64"/>
      <c r="C13343" s="147" t="s">
        <v>217</v>
      </c>
      <c r="E13343" s="161"/>
      <c r="F13343" s="162"/>
      <c r="G13343" s="147"/>
      <c r="H13343" s="146"/>
      <c r="J13343" s="146"/>
      <c r="L13343" s="150"/>
      <c r="N13343" s="163"/>
      <c r="O13343" s="146"/>
      <c r="P13343" s="146"/>
      <c r="Q13343" s="146"/>
      <c r="R13343" s="34"/>
      <c r="S13343" s="35"/>
      <c r="T13343" s="147"/>
    </row>
    <row r="13344">
      <c r="A13344" s="147"/>
      <c r="B13344" s="64"/>
      <c r="C13344" s="147" t="s">
        <v>217</v>
      </c>
      <c r="E13344" s="161"/>
      <c r="F13344" s="162"/>
      <c r="G13344" s="147"/>
      <c r="H13344" s="146"/>
      <c r="J13344" s="146"/>
      <c r="L13344" s="150"/>
      <c r="N13344" s="163"/>
      <c r="O13344" s="146"/>
      <c r="P13344" s="146"/>
      <c r="Q13344" s="146"/>
      <c r="R13344" s="34"/>
      <c r="S13344" s="35"/>
      <c r="T13344" s="147"/>
    </row>
    <row r="13345">
      <c r="A13345" s="147"/>
      <c r="B13345" s="64"/>
      <c r="C13345" s="147" t="s">
        <v>217</v>
      </c>
      <c r="E13345" s="161"/>
      <c r="F13345" s="162"/>
      <c r="G13345" s="147"/>
      <c r="H13345" s="146"/>
      <c r="J13345" s="146"/>
      <c r="L13345" s="150"/>
      <c r="N13345" s="163"/>
      <c r="O13345" s="146"/>
      <c r="P13345" s="146"/>
      <c r="Q13345" s="146"/>
      <c r="R13345" s="34"/>
      <c r="S13345" s="35"/>
      <c r="T13345" s="147"/>
    </row>
    <row r="13346">
      <c r="A13346" s="147"/>
      <c r="B13346" s="64"/>
      <c r="C13346" s="147" t="s">
        <v>217</v>
      </c>
      <c r="E13346" s="161"/>
      <c r="F13346" s="162"/>
      <c r="G13346" s="147"/>
      <c r="H13346" s="146"/>
      <c r="J13346" s="146"/>
      <c r="L13346" s="150"/>
      <c r="N13346" s="163"/>
      <c r="O13346" s="146"/>
      <c r="P13346" s="146"/>
      <c r="Q13346" s="146"/>
      <c r="R13346" s="34"/>
      <c r="S13346" s="35"/>
      <c r="T13346" s="147"/>
    </row>
    <row r="13347">
      <c r="A13347" s="147"/>
      <c r="B13347" s="64"/>
      <c r="C13347" s="147" t="s">
        <v>217</v>
      </c>
      <c r="E13347" s="161"/>
      <c r="F13347" s="162"/>
      <c r="G13347" s="147"/>
      <c r="H13347" s="146"/>
      <c r="J13347" s="146"/>
      <c r="L13347" s="150"/>
      <c r="N13347" s="163"/>
      <c r="O13347" s="146"/>
      <c r="P13347" s="146"/>
      <c r="Q13347" s="146"/>
      <c r="R13347" s="34"/>
      <c r="S13347" s="35"/>
      <c r="T13347" s="147"/>
    </row>
    <row r="13348">
      <c r="A13348" s="147"/>
      <c r="B13348" s="64"/>
      <c r="C13348" s="147" t="s">
        <v>217</v>
      </c>
      <c r="E13348" s="161"/>
      <c r="F13348" s="162"/>
      <c r="G13348" s="147"/>
      <c r="H13348" s="146"/>
      <c r="J13348" s="146"/>
      <c r="L13348" s="150"/>
      <c r="N13348" s="163"/>
      <c r="O13348" s="146"/>
      <c r="P13348" s="146"/>
      <c r="Q13348" s="146"/>
      <c r="R13348" s="34"/>
      <c r="S13348" s="35"/>
      <c r="T13348" s="147"/>
    </row>
    <row r="13349">
      <c r="A13349" s="147"/>
      <c r="B13349" s="64"/>
      <c r="C13349" s="147" t="s">
        <v>217</v>
      </c>
      <c r="E13349" s="161"/>
      <c r="F13349" s="162"/>
      <c r="G13349" s="147"/>
      <c r="H13349" s="146"/>
      <c r="J13349" s="146"/>
      <c r="L13349" s="150"/>
      <c r="N13349" s="163"/>
      <c r="O13349" s="146"/>
      <c r="P13349" s="146"/>
      <c r="Q13349" s="146"/>
      <c r="R13349" s="34"/>
      <c r="S13349" s="35"/>
      <c r="T13349" s="147"/>
    </row>
    <row r="13350">
      <c r="A13350" s="147"/>
      <c r="B13350" s="64"/>
      <c r="C13350" s="147" t="s">
        <v>217</v>
      </c>
      <c r="E13350" s="161"/>
      <c r="F13350" s="162"/>
      <c r="G13350" s="147"/>
      <c r="H13350" s="146"/>
      <c r="J13350" s="146"/>
      <c r="L13350" s="150"/>
      <c r="N13350" s="163"/>
      <c r="O13350" s="146"/>
      <c r="P13350" s="146"/>
      <c r="Q13350" s="146"/>
      <c r="R13350" s="34"/>
      <c r="S13350" s="35"/>
      <c r="T13350" s="147"/>
    </row>
    <row r="13351">
      <c r="A13351" s="147"/>
      <c r="B13351" s="64"/>
      <c r="C13351" s="147" t="s">
        <v>217</v>
      </c>
      <c r="E13351" s="161"/>
      <c r="F13351" s="162"/>
      <c r="G13351" s="147"/>
      <c r="H13351" s="146"/>
      <c r="J13351" s="146"/>
      <c r="L13351" s="150"/>
      <c r="N13351" s="163"/>
      <c r="O13351" s="146"/>
      <c r="P13351" s="146"/>
      <c r="Q13351" s="146"/>
      <c r="R13351" s="34"/>
      <c r="S13351" s="35"/>
      <c r="T13351" s="147"/>
    </row>
    <row r="13352">
      <c r="A13352" s="147"/>
      <c r="B13352" s="64"/>
      <c r="C13352" s="147" t="s">
        <v>217</v>
      </c>
      <c r="E13352" s="161"/>
      <c r="F13352" s="162"/>
      <c r="G13352" s="147"/>
      <c r="H13352" s="146"/>
      <c r="J13352" s="146"/>
      <c r="L13352" s="150"/>
      <c r="N13352" s="163"/>
      <c r="O13352" s="146"/>
      <c r="P13352" s="146"/>
      <c r="Q13352" s="146"/>
      <c r="R13352" s="34"/>
      <c r="S13352" s="35"/>
      <c r="T13352" s="147"/>
    </row>
    <row r="13353">
      <c r="A13353" s="147"/>
      <c r="B13353" s="64"/>
      <c r="C13353" s="147" t="s">
        <v>217</v>
      </c>
      <c r="E13353" s="161"/>
      <c r="F13353" s="162"/>
      <c r="G13353" s="147"/>
      <c r="H13353" s="146"/>
      <c r="J13353" s="146"/>
      <c r="L13353" s="150"/>
      <c r="N13353" s="163"/>
      <c r="O13353" s="146"/>
      <c r="P13353" s="146"/>
      <c r="Q13353" s="146"/>
      <c r="R13353" s="34"/>
      <c r="S13353" s="35"/>
      <c r="T13353" s="147"/>
    </row>
    <row r="13354">
      <c r="A13354" s="147"/>
      <c r="B13354" s="64"/>
      <c r="C13354" s="147" t="s">
        <v>217</v>
      </c>
      <c r="E13354" s="161"/>
      <c r="F13354" s="162"/>
      <c r="G13354" s="147"/>
      <c r="H13354" s="146"/>
      <c r="J13354" s="146"/>
      <c r="L13354" s="150"/>
      <c r="N13354" s="163"/>
      <c r="O13354" s="146"/>
      <c r="P13354" s="146"/>
      <c r="Q13354" s="146"/>
      <c r="R13354" s="34"/>
      <c r="S13354" s="35"/>
      <c r="T13354" s="147"/>
    </row>
    <row r="13355">
      <c r="A13355" s="147"/>
      <c r="B13355" s="64"/>
      <c r="C13355" s="147" t="s">
        <v>217</v>
      </c>
      <c r="E13355" s="161"/>
      <c r="F13355" s="162"/>
      <c r="G13355" s="147"/>
      <c r="H13355" s="146"/>
      <c r="J13355" s="146"/>
      <c r="L13355" s="150"/>
      <c r="N13355" s="163"/>
      <c r="O13355" s="146"/>
      <c r="P13355" s="146"/>
      <c r="Q13355" s="146"/>
      <c r="R13355" s="34"/>
      <c r="S13355" s="35"/>
      <c r="T13355" s="147"/>
    </row>
    <row r="13356">
      <c r="A13356" s="147"/>
      <c r="B13356" s="64"/>
      <c r="C13356" s="147" t="s">
        <v>217</v>
      </c>
      <c r="E13356" s="161"/>
      <c r="F13356" s="162"/>
      <c r="G13356" s="147"/>
      <c r="H13356" s="146"/>
      <c r="J13356" s="146"/>
      <c r="L13356" s="150"/>
      <c r="N13356" s="163"/>
      <c r="O13356" s="146"/>
      <c r="P13356" s="146"/>
      <c r="Q13356" s="146"/>
      <c r="R13356" s="34"/>
      <c r="S13356" s="35"/>
      <c r="T13356" s="147"/>
    </row>
    <row r="13357">
      <c r="A13357" s="147"/>
      <c r="B13357" s="64"/>
      <c r="C13357" s="147" t="s">
        <v>217</v>
      </c>
      <c r="E13357" s="161"/>
      <c r="F13357" s="162"/>
      <c r="G13357" s="147"/>
      <c r="H13357" s="146"/>
      <c r="J13357" s="146"/>
      <c r="L13357" s="150"/>
      <c r="N13357" s="163"/>
      <c r="O13357" s="146"/>
      <c r="P13357" s="146"/>
      <c r="Q13357" s="146"/>
      <c r="R13357" s="34"/>
      <c r="S13357" s="35"/>
      <c r="T13357" s="147"/>
    </row>
    <row r="13358">
      <c r="A13358" s="147"/>
      <c r="B13358" s="64"/>
      <c r="C13358" s="147" t="s">
        <v>217</v>
      </c>
      <c r="E13358" s="161"/>
      <c r="F13358" s="162"/>
      <c r="G13358" s="147"/>
      <c r="H13358" s="146"/>
      <c r="J13358" s="146"/>
      <c r="L13358" s="150"/>
      <c r="N13358" s="163"/>
      <c r="O13358" s="146"/>
      <c r="P13358" s="146"/>
      <c r="Q13358" s="146"/>
      <c r="R13358" s="34"/>
      <c r="S13358" s="35"/>
      <c r="T13358" s="147"/>
    </row>
    <row r="13359">
      <c r="A13359" s="147"/>
      <c r="B13359" s="64"/>
      <c r="C13359" s="147" t="s">
        <v>217</v>
      </c>
      <c r="E13359" s="161"/>
      <c r="F13359" s="162"/>
      <c r="G13359" s="147"/>
      <c r="H13359" s="146"/>
      <c r="J13359" s="146"/>
      <c r="L13359" s="150"/>
      <c r="N13359" s="163"/>
      <c r="O13359" s="146"/>
      <c r="P13359" s="146"/>
      <c r="Q13359" s="146"/>
      <c r="R13359" s="34"/>
      <c r="S13359" s="35"/>
      <c r="T13359" s="147"/>
    </row>
    <row r="13360">
      <c r="A13360" s="147"/>
      <c r="B13360" s="64"/>
      <c r="C13360" s="147" t="s">
        <v>217</v>
      </c>
      <c r="E13360" s="161"/>
      <c r="F13360" s="162"/>
      <c r="G13360" s="147"/>
      <c r="H13360" s="146"/>
      <c r="J13360" s="146"/>
      <c r="L13360" s="150"/>
      <c r="N13360" s="163"/>
      <c r="O13360" s="146"/>
      <c r="P13360" s="146"/>
      <c r="Q13360" s="146"/>
      <c r="R13360" s="34"/>
      <c r="S13360" s="35"/>
      <c r="T13360" s="147"/>
    </row>
    <row r="13361">
      <c r="A13361" s="147"/>
      <c r="B13361" s="64"/>
      <c r="C13361" s="147" t="s">
        <v>217</v>
      </c>
      <c r="E13361" s="161"/>
      <c r="F13361" s="162"/>
      <c r="G13361" s="147"/>
      <c r="H13361" s="146"/>
      <c r="J13361" s="146"/>
      <c r="L13361" s="150"/>
      <c r="N13361" s="163"/>
      <c r="O13361" s="146"/>
      <c r="P13361" s="146"/>
      <c r="Q13361" s="146"/>
      <c r="R13361" s="34"/>
      <c r="S13361" s="35"/>
      <c r="T13361" s="147"/>
    </row>
    <row r="13362">
      <c r="A13362" s="147"/>
      <c r="B13362" s="64"/>
      <c r="C13362" s="147" t="s">
        <v>217</v>
      </c>
      <c r="E13362" s="161"/>
      <c r="F13362" s="162"/>
      <c r="G13362" s="147"/>
      <c r="H13362" s="146"/>
      <c r="J13362" s="146"/>
      <c r="L13362" s="150"/>
      <c r="N13362" s="163"/>
      <c r="O13362" s="146"/>
      <c r="P13362" s="146"/>
      <c r="Q13362" s="146"/>
      <c r="R13362" s="34"/>
      <c r="S13362" s="35"/>
      <c r="T13362" s="147"/>
    </row>
    <row r="13363">
      <c r="A13363" s="147"/>
      <c r="B13363" s="64"/>
      <c r="C13363" s="147" t="s">
        <v>217</v>
      </c>
      <c r="E13363" s="161"/>
      <c r="F13363" s="162"/>
      <c r="G13363" s="147"/>
      <c r="H13363" s="146"/>
      <c r="J13363" s="146"/>
      <c r="L13363" s="150"/>
      <c r="N13363" s="163"/>
      <c r="O13363" s="146"/>
      <c r="P13363" s="146"/>
      <c r="Q13363" s="146"/>
      <c r="R13363" s="34"/>
      <c r="S13363" s="35"/>
      <c r="T13363" s="147"/>
    </row>
    <row r="13364">
      <c r="A13364" s="147"/>
      <c r="B13364" s="64"/>
      <c r="C13364" s="147" t="s">
        <v>217</v>
      </c>
      <c r="E13364" s="161"/>
      <c r="F13364" s="162"/>
      <c r="G13364" s="147"/>
      <c r="H13364" s="146"/>
      <c r="J13364" s="146"/>
      <c r="L13364" s="150"/>
      <c r="N13364" s="163"/>
      <c r="O13364" s="146"/>
      <c r="P13364" s="146"/>
      <c r="Q13364" s="146"/>
      <c r="R13364" s="34"/>
      <c r="S13364" s="35"/>
      <c r="T13364" s="147"/>
    </row>
    <row r="13365">
      <c r="A13365" s="147"/>
      <c r="B13365" s="64"/>
      <c r="C13365" s="147" t="s">
        <v>217</v>
      </c>
      <c r="E13365" s="161"/>
      <c r="F13365" s="162"/>
      <c r="G13365" s="147"/>
      <c r="H13365" s="146"/>
      <c r="J13365" s="146"/>
      <c r="L13365" s="150"/>
      <c r="N13365" s="163"/>
      <c r="O13365" s="146"/>
      <c r="P13365" s="146"/>
      <c r="Q13365" s="146"/>
      <c r="R13365" s="34"/>
      <c r="S13365" s="35"/>
      <c r="T13365" s="147"/>
    </row>
    <row r="13366">
      <c r="A13366" s="147"/>
      <c r="B13366" s="64"/>
      <c r="C13366" s="147" t="s">
        <v>217</v>
      </c>
      <c r="E13366" s="161"/>
      <c r="F13366" s="162"/>
      <c r="G13366" s="147"/>
      <c r="H13366" s="146"/>
      <c r="J13366" s="146"/>
      <c r="L13366" s="150"/>
      <c r="N13366" s="163"/>
      <c r="O13366" s="146"/>
      <c r="P13366" s="146"/>
      <c r="Q13366" s="146"/>
      <c r="R13366" s="34"/>
      <c r="S13366" s="35"/>
      <c r="T13366" s="147"/>
    </row>
    <row r="13367">
      <c r="A13367" s="147"/>
      <c r="B13367" s="64"/>
      <c r="C13367" s="147" t="s">
        <v>217</v>
      </c>
      <c r="E13367" s="161"/>
      <c r="F13367" s="162"/>
      <c r="G13367" s="147"/>
      <c r="H13367" s="146"/>
      <c r="J13367" s="146"/>
      <c r="L13367" s="150"/>
      <c r="N13367" s="163"/>
      <c r="O13367" s="146"/>
      <c r="P13367" s="146"/>
      <c r="Q13367" s="146"/>
      <c r="R13367" s="34"/>
      <c r="S13367" s="35"/>
      <c r="T13367" s="147"/>
    </row>
    <row r="13368">
      <c r="A13368" s="147"/>
      <c r="B13368" s="64"/>
      <c r="C13368" s="147" t="s">
        <v>217</v>
      </c>
      <c r="E13368" s="161"/>
      <c r="F13368" s="162"/>
      <c r="G13368" s="147"/>
      <c r="H13368" s="146"/>
      <c r="J13368" s="146"/>
      <c r="L13368" s="150"/>
      <c r="N13368" s="163"/>
      <c r="O13368" s="146"/>
      <c r="P13368" s="146"/>
      <c r="Q13368" s="146"/>
      <c r="R13368" s="34"/>
      <c r="S13368" s="35"/>
      <c r="T13368" s="147"/>
    </row>
    <row r="13369">
      <c r="A13369" s="147"/>
      <c r="B13369" s="64"/>
      <c r="C13369" s="147" t="s">
        <v>217</v>
      </c>
      <c r="E13369" s="161"/>
      <c r="F13369" s="162"/>
      <c r="G13369" s="147"/>
      <c r="H13369" s="146"/>
      <c r="J13369" s="146"/>
      <c r="L13369" s="150"/>
      <c r="N13369" s="163"/>
      <c r="O13369" s="146"/>
      <c r="P13369" s="146"/>
      <c r="Q13369" s="146"/>
      <c r="R13369" s="34"/>
      <c r="S13369" s="35"/>
      <c r="T13369" s="147"/>
    </row>
    <row r="13370">
      <c r="A13370" s="147"/>
      <c r="B13370" s="64"/>
      <c r="C13370" s="147" t="s">
        <v>217</v>
      </c>
      <c r="E13370" s="161"/>
      <c r="F13370" s="162"/>
      <c r="G13370" s="147"/>
      <c r="H13370" s="146"/>
      <c r="J13370" s="146"/>
      <c r="L13370" s="150"/>
      <c r="N13370" s="163"/>
      <c r="O13370" s="146"/>
      <c r="P13370" s="146"/>
      <c r="Q13370" s="146"/>
      <c r="R13370" s="34"/>
      <c r="S13370" s="35"/>
      <c r="T13370" s="147"/>
    </row>
    <row r="13371">
      <c r="A13371" s="147"/>
      <c r="B13371" s="64"/>
      <c r="C13371" s="147" t="s">
        <v>217</v>
      </c>
      <c r="E13371" s="161"/>
      <c r="F13371" s="162"/>
      <c r="G13371" s="147"/>
      <c r="H13371" s="146"/>
      <c r="J13371" s="146"/>
      <c r="L13371" s="150"/>
      <c r="N13371" s="163"/>
      <c r="O13371" s="146"/>
      <c r="P13371" s="146"/>
      <c r="Q13371" s="146"/>
      <c r="R13371" s="34"/>
      <c r="S13371" s="35"/>
      <c r="T13371" s="147"/>
    </row>
    <row r="13372">
      <c r="A13372" s="147"/>
      <c r="B13372" s="64"/>
      <c r="C13372" s="147" t="s">
        <v>217</v>
      </c>
      <c r="E13372" s="161"/>
      <c r="F13372" s="162"/>
      <c r="G13372" s="147"/>
      <c r="H13372" s="146"/>
      <c r="J13372" s="146"/>
      <c r="L13372" s="150"/>
      <c r="N13372" s="163"/>
      <c r="O13372" s="146"/>
      <c r="P13372" s="146"/>
      <c r="Q13372" s="146"/>
      <c r="R13372" s="34"/>
      <c r="S13372" s="35"/>
      <c r="T13372" s="147"/>
    </row>
    <row r="13373">
      <c r="A13373" s="147"/>
      <c r="B13373" s="64"/>
      <c r="C13373" s="147" t="s">
        <v>217</v>
      </c>
      <c r="E13373" s="161"/>
      <c r="F13373" s="162"/>
      <c r="G13373" s="147"/>
      <c r="H13373" s="146"/>
      <c r="J13373" s="146"/>
      <c r="L13373" s="150"/>
      <c r="N13373" s="163"/>
      <c r="O13373" s="146"/>
      <c r="P13373" s="146"/>
      <c r="Q13373" s="146"/>
      <c r="R13373" s="34"/>
      <c r="S13373" s="35"/>
      <c r="T13373" s="147"/>
    </row>
    <row r="13374">
      <c r="A13374" s="147"/>
      <c r="B13374" s="64"/>
      <c r="C13374" s="147" t="s">
        <v>217</v>
      </c>
      <c r="E13374" s="161"/>
      <c r="F13374" s="162"/>
      <c r="G13374" s="147"/>
      <c r="H13374" s="146"/>
      <c r="J13374" s="146"/>
      <c r="L13374" s="150"/>
      <c r="N13374" s="163"/>
      <c r="O13374" s="146"/>
      <c r="P13374" s="146"/>
      <c r="Q13374" s="146"/>
      <c r="R13374" s="34"/>
      <c r="S13374" s="35"/>
      <c r="T13374" s="147"/>
    </row>
    <row r="13375">
      <c r="A13375" s="147"/>
      <c r="B13375" s="64"/>
      <c r="C13375" s="147" t="s">
        <v>217</v>
      </c>
      <c r="E13375" s="161"/>
      <c r="F13375" s="162"/>
      <c r="G13375" s="147"/>
      <c r="H13375" s="146"/>
      <c r="J13375" s="146"/>
      <c r="L13375" s="150"/>
      <c r="N13375" s="163"/>
      <c r="O13375" s="146"/>
      <c r="P13375" s="146"/>
      <c r="Q13375" s="146"/>
      <c r="R13375" s="34"/>
      <c r="S13375" s="35"/>
      <c r="T13375" s="147"/>
    </row>
    <row r="13376">
      <c r="A13376" s="147"/>
      <c r="B13376" s="64"/>
      <c r="C13376" s="147" t="s">
        <v>217</v>
      </c>
      <c r="E13376" s="161"/>
      <c r="F13376" s="162"/>
      <c r="G13376" s="147"/>
      <c r="H13376" s="146"/>
      <c r="J13376" s="146"/>
      <c r="L13376" s="150"/>
      <c r="N13376" s="163"/>
      <c r="O13376" s="146"/>
      <c r="P13376" s="146"/>
      <c r="Q13376" s="146"/>
      <c r="R13376" s="34"/>
      <c r="S13376" s="35"/>
      <c r="T13376" s="147"/>
    </row>
    <row r="13377">
      <c r="A13377" s="147"/>
      <c r="B13377" s="64"/>
      <c r="C13377" s="147" t="s">
        <v>217</v>
      </c>
      <c r="E13377" s="161"/>
      <c r="F13377" s="162"/>
      <c r="G13377" s="147"/>
      <c r="H13377" s="146"/>
      <c r="J13377" s="146"/>
      <c r="L13377" s="150"/>
      <c r="N13377" s="163"/>
      <c r="O13377" s="146"/>
      <c r="P13377" s="146"/>
      <c r="Q13377" s="146"/>
      <c r="R13377" s="34"/>
      <c r="S13377" s="35"/>
      <c r="T13377" s="147"/>
    </row>
    <row r="13378">
      <c r="A13378" s="147"/>
      <c r="B13378" s="64"/>
      <c r="C13378" s="147" t="s">
        <v>217</v>
      </c>
      <c r="E13378" s="161"/>
      <c r="F13378" s="162"/>
      <c r="G13378" s="147"/>
      <c r="H13378" s="146"/>
      <c r="J13378" s="146"/>
      <c r="L13378" s="150"/>
      <c r="N13378" s="163"/>
      <c r="O13378" s="146"/>
      <c r="P13378" s="146"/>
      <c r="Q13378" s="146"/>
      <c r="R13378" s="34"/>
      <c r="S13378" s="35"/>
      <c r="T13378" s="147"/>
    </row>
    <row r="13379">
      <c r="A13379" s="147"/>
      <c r="B13379" s="64"/>
      <c r="C13379" s="147" t="s">
        <v>217</v>
      </c>
      <c r="E13379" s="161"/>
      <c r="F13379" s="162"/>
      <c r="G13379" s="147"/>
      <c r="H13379" s="146"/>
      <c r="J13379" s="146"/>
      <c r="L13379" s="150"/>
      <c r="N13379" s="163"/>
      <c r="O13379" s="146"/>
      <c r="P13379" s="146"/>
      <c r="Q13379" s="146"/>
      <c r="R13379" s="34"/>
      <c r="S13379" s="35"/>
      <c r="T13379" s="147"/>
    </row>
    <row r="13380">
      <c r="A13380" s="147"/>
      <c r="B13380" s="64"/>
      <c r="C13380" s="147" t="s">
        <v>217</v>
      </c>
      <c r="E13380" s="161"/>
      <c r="F13380" s="162"/>
      <c r="G13380" s="147"/>
      <c r="H13380" s="146"/>
      <c r="J13380" s="146"/>
      <c r="L13380" s="150"/>
      <c r="N13380" s="163"/>
      <c r="O13380" s="146"/>
      <c r="P13380" s="146"/>
      <c r="Q13380" s="146"/>
      <c r="R13380" s="34"/>
      <c r="S13380" s="35"/>
      <c r="T13380" s="147"/>
    </row>
    <row r="13381">
      <c r="A13381" s="147"/>
      <c r="B13381" s="64"/>
      <c r="C13381" s="147" t="s">
        <v>217</v>
      </c>
      <c r="E13381" s="161"/>
      <c r="F13381" s="162"/>
      <c r="G13381" s="147"/>
      <c r="H13381" s="146"/>
      <c r="J13381" s="146"/>
      <c r="L13381" s="150"/>
      <c r="N13381" s="163"/>
      <c r="O13381" s="146"/>
      <c r="P13381" s="146"/>
      <c r="Q13381" s="146"/>
      <c r="R13381" s="34"/>
      <c r="S13381" s="35"/>
      <c r="T13381" s="147"/>
    </row>
    <row r="13382">
      <c r="A13382" s="147"/>
      <c r="B13382" s="64"/>
      <c r="C13382" s="147" t="s">
        <v>217</v>
      </c>
      <c r="E13382" s="161"/>
      <c r="F13382" s="162"/>
      <c r="G13382" s="147"/>
      <c r="H13382" s="146"/>
      <c r="J13382" s="146"/>
      <c r="L13382" s="150"/>
      <c r="N13382" s="163"/>
      <c r="O13382" s="146"/>
      <c r="P13382" s="146"/>
      <c r="Q13382" s="146"/>
      <c r="R13382" s="34"/>
      <c r="S13382" s="35"/>
      <c r="T13382" s="147"/>
    </row>
    <row r="13383">
      <c r="A13383" s="147"/>
      <c r="B13383" s="64"/>
      <c r="C13383" s="147" t="s">
        <v>217</v>
      </c>
      <c r="E13383" s="161"/>
      <c r="F13383" s="162"/>
      <c r="G13383" s="147"/>
      <c r="H13383" s="146"/>
      <c r="J13383" s="146"/>
      <c r="L13383" s="150"/>
      <c r="N13383" s="163"/>
      <c r="O13383" s="146"/>
      <c r="P13383" s="146"/>
      <c r="Q13383" s="146"/>
      <c r="R13383" s="34"/>
      <c r="S13383" s="35"/>
      <c r="T13383" s="147"/>
    </row>
    <row r="13384">
      <c r="A13384" s="147"/>
      <c r="B13384" s="64"/>
      <c r="C13384" s="147" t="s">
        <v>217</v>
      </c>
      <c r="E13384" s="161"/>
      <c r="F13384" s="162"/>
      <c r="G13384" s="147"/>
      <c r="H13384" s="146"/>
      <c r="J13384" s="146"/>
      <c r="L13384" s="150"/>
      <c r="N13384" s="163"/>
      <c r="O13384" s="146"/>
      <c r="P13384" s="146"/>
      <c r="Q13384" s="146"/>
      <c r="R13384" s="34"/>
      <c r="S13384" s="35"/>
      <c r="T13384" s="147"/>
    </row>
    <row r="13385">
      <c r="A13385" s="147"/>
      <c r="B13385" s="64"/>
      <c r="C13385" s="147" t="s">
        <v>217</v>
      </c>
      <c r="E13385" s="161"/>
      <c r="F13385" s="162"/>
      <c r="G13385" s="147"/>
      <c r="H13385" s="146"/>
      <c r="J13385" s="146"/>
      <c r="L13385" s="150"/>
      <c r="N13385" s="163"/>
      <c r="O13385" s="146"/>
      <c r="P13385" s="146"/>
      <c r="Q13385" s="146"/>
      <c r="R13385" s="34"/>
      <c r="S13385" s="35"/>
      <c r="T13385" s="147"/>
    </row>
    <row r="13386">
      <c r="A13386" s="147"/>
      <c r="B13386" s="64"/>
      <c r="C13386" s="147" t="s">
        <v>217</v>
      </c>
      <c r="E13386" s="161"/>
      <c r="F13386" s="162"/>
      <c r="G13386" s="147"/>
      <c r="H13386" s="146"/>
      <c r="J13386" s="146"/>
      <c r="L13386" s="150"/>
      <c r="N13386" s="163"/>
      <c r="O13386" s="146"/>
      <c r="P13386" s="146"/>
      <c r="Q13386" s="146"/>
      <c r="R13386" s="34"/>
      <c r="S13386" s="35"/>
      <c r="T13386" s="147"/>
    </row>
    <row r="13387">
      <c r="A13387" s="147"/>
      <c r="B13387" s="64"/>
      <c r="C13387" s="147" t="s">
        <v>217</v>
      </c>
      <c r="E13387" s="161"/>
      <c r="F13387" s="162"/>
      <c r="G13387" s="147"/>
      <c r="H13387" s="146"/>
      <c r="J13387" s="146"/>
      <c r="L13387" s="150"/>
      <c r="N13387" s="163"/>
      <c r="O13387" s="146"/>
      <c r="P13387" s="146"/>
      <c r="Q13387" s="146"/>
      <c r="R13387" s="34"/>
      <c r="S13387" s="35"/>
      <c r="T13387" s="147"/>
    </row>
    <row r="13388">
      <c r="A13388" s="147"/>
      <c r="B13388" s="64"/>
      <c r="C13388" s="147" t="s">
        <v>217</v>
      </c>
      <c r="E13388" s="161"/>
      <c r="F13388" s="162"/>
      <c r="G13388" s="147"/>
      <c r="H13388" s="146"/>
      <c r="J13388" s="146"/>
      <c r="L13388" s="150"/>
      <c r="N13388" s="163"/>
      <c r="O13388" s="146"/>
      <c r="P13388" s="146"/>
      <c r="Q13388" s="146"/>
      <c r="R13388" s="34"/>
      <c r="S13388" s="35"/>
      <c r="T13388" s="147"/>
    </row>
    <row r="13389">
      <c r="A13389" s="147"/>
      <c r="B13389" s="64"/>
      <c r="C13389" s="147" t="s">
        <v>217</v>
      </c>
      <c r="E13389" s="161"/>
      <c r="F13389" s="162"/>
      <c r="G13389" s="147"/>
      <c r="H13389" s="146"/>
      <c r="J13389" s="146"/>
      <c r="L13389" s="150"/>
      <c r="N13389" s="163"/>
      <c r="O13389" s="146"/>
      <c r="P13389" s="146"/>
      <c r="Q13389" s="146"/>
      <c r="R13389" s="34"/>
      <c r="S13389" s="35"/>
      <c r="T13389" s="147"/>
    </row>
    <row r="13390">
      <c r="A13390" s="147"/>
      <c r="B13390" s="64"/>
      <c r="C13390" s="147" t="s">
        <v>217</v>
      </c>
      <c r="E13390" s="161"/>
      <c r="F13390" s="162"/>
      <c r="G13390" s="147"/>
      <c r="H13390" s="146"/>
      <c r="J13390" s="146"/>
      <c r="L13390" s="150"/>
      <c r="N13390" s="163"/>
      <c r="O13390" s="146"/>
      <c r="P13390" s="146"/>
      <c r="Q13390" s="146"/>
      <c r="R13390" s="34"/>
      <c r="S13390" s="35"/>
      <c r="T13390" s="147"/>
    </row>
    <row r="13391">
      <c r="A13391" s="147"/>
      <c r="B13391" s="64"/>
      <c r="C13391" s="147" t="s">
        <v>217</v>
      </c>
      <c r="E13391" s="161"/>
      <c r="F13391" s="162"/>
      <c r="G13391" s="147"/>
      <c r="H13391" s="146"/>
      <c r="J13391" s="146"/>
      <c r="L13391" s="150"/>
      <c r="N13391" s="163"/>
      <c r="O13391" s="146"/>
      <c r="P13391" s="146"/>
      <c r="Q13391" s="146"/>
      <c r="R13391" s="34"/>
      <c r="S13391" s="35"/>
      <c r="T13391" s="147"/>
    </row>
    <row r="13392">
      <c r="A13392" s="147"/>
      <c r="B13392" s="64"/>
      <c r="C13392" s="147" t="s">
        <v>217</v>
      </c>
      <c r="E13392" s="161"/>
      <c r="F13392" s="162"/>
      <c r="G13392" s="147"/>
      <c r="H13392" s="146"/>
      <c r="J13392" s="146"/>
      <c r="L13392" s="150"/>
      <c r="N13392" s="163"/>
      <c r="O13392" s="146"/>
      <c r="P13392" s="146"/>
      <c r="Q13392" s="146"/>
      <c r="R13392" s="34"/>
      <c r="S13392" s="35"/>
      <c r="T13392" s="147"/>
    </row>
    <row r="13393">
      <c r="A13393" s="147"/>
      <c r="B13393" s="64"/>
      <c r="C13393" s="147" t="s">
        <v>217</v>
      </c>
      <c r="E13393" s="161"/>
      <c r="F13393" s="162"/>
      <c r="G13393" s="147"/>
      <c r="H13393" s="146"/>
      <c r="J13393" s="146"/>
      <c r="L13393" s="150"/>
      <c r="N13393" s="163"/>
      <c r="O13393" s="146"/>
      <c r="P13393" s="146"/>
      <c r="Q13393" s="146"/>
      <c r="R13393" s="34"/>
      <c r="S13393" s="35"/>
      <c r="T13393" s="147"/>
    </row>
    <row r="13394">
      <c r="A13394" s="147"/>
      <c r="B13394" s="64"/>
      <c r="C13394" s="147" t="s">
        <v>217</v>
      </c>
      <c r="E13394" s="161"/>
      <c r="F13394" s="162"/>
      <c r="G13394" s="147"/>
      <c r="H13394" s="146"/>
      <c r="J13394" s="146"/>
      <c r="L13394" s="150"/>
      <c r="N13394" s="163"/>
      <c r="O13394" s="146"/>
      <c r="P13394" s="146"/>
      <c r="Q13394" s="146"/>
      <c r="R13394" s="34"/>
      <c r="S13394" s="35"/>
      <c r="T13394" s="147"/>
    </row>
    <row r="13395">
      <c r="A13395" s="147"/>
      <c r="B13395" s="64"/>
      <c r="C13395" s="147" t="s">
        <v>217</v>
      </c>
      <c r="E13395" s="161"/>
      <c r="F13395" s="162"/>
      <c r="G13395" s="147"/>
      <c r="H13395" s="146"/>
      <c r="J13395" s="146"/>
      <c r="L13395" s="150"/>
      <c r="N13395" s="163"/>
      <c r="O13395" s="146"/>
      <c r="P13395" s="146"/>
      <c r="Q13395" s="146"/>
      <c r="R13395" s="34"/>
      <c r="S13395" s="35"/>
      <c r="T13395" s="147"/>
    </row>
    <row r="13396">
      <c r="A13396" s="147"/>
      <c r="B13396" s="64"/>
      <c r="C13396" s="147" t="s">
        <v>217</v>
      </c>
      <c r="E13396" s="161"/>
      <c r="F13396" s="162"/>
      <c r="G13396" s="147"/>
      <c r="H13396" s="146"/>
      <c r="J13396" s="146"/>
      <c r="L13396" s="150"/>
      <c r="N13396" s="163"/>
      <c r="O13396" s="146"/>
      <c r="P13396" s="146"/>
      <c r="Q13396" s="146"/>
      <c r="R13396" s="34"/>
      <c r="S13396" s="35"/>
      <c r="T13396" s="147"/>
    </row>
    <row r="13397">
      <c r="A13397" s="147"/>
      <c r="B13397" s="64"/>
      <c r="C13397" s="147" t="s">
        <v>217</v>
      </c>
      <c r="E13397" s="161"/>
      <c r="F13397" s="162"/>
      <c r="G13397" s="147"/>
      <c r="H13397" s="146"/>
      <c r="J13397" s="146"/>
      <c r="L13397" s="150"/>
      <c r="N13397" s="163"/>
      <c r="O13397" s="146"/>
      <c r="P13397" s="146"/>
      <c r="Q13397" s="146"/>
      <c r="R13397" s="34"/>
      <c r="S13397" s="35"/>
      <c r="T13397" s="147"/>
    </row>
    <row r="13398">
      <c r="A13398" s="147"/>
      <c r="B13398" s="64"/>
      <c r="C13398" s="147" t="s">
        <v>217</v>
      </c>
      <c r="E13398" s="161"/>
      <c r="F13398" s="162"/>
      <c r="G13398" s="147"/>
      <c r="H13398" s="146"/>
      <c r="J13398" s="146"/>
      <c r="L13398" s="150"/>
      <c r="N13398" s="163"/>
      <c r="O13398" s="146"/>
      <c r="P13398" s="146"/>
      <c r="Q13398" s="146"/>
      <c r="R13398" s="34"/>
      <c r="S13398" s="35"/>
      <c r="T13398" s="147"/>
    </row>
    <row r="13399">
      <c r="A13399" s="147"/>
      <c r="B13399" s="64"/>
      <c r="C13399" s="147" t="s">
        <v>217</v>
      </c>
      <c r="E13399" s="161"/>
      <c r="F13399" s="162"/>
      <c r="G13399" s="147"/>
      <c r="H13399" s="146"/>
      <c r="J13399" s="146"/>
      <c r="L13399" s="150"/>
      <c r="N13399" s="163"/>
      <c r="O13399" s="146"/>
      <c r="P13399" s="146"/>
      <c r="Q13399" s="146"/>
      <c r="R13399" s="34"/>
      <c r="S13399" s="35"/>
      <c r="T13399" s="147"/>
    </row>
    <row r="13400">
      <c r="A13400" s="147"/>
      <c r="B13400" s="64"/>
      <c r="C13400" s="147" t="s">
        <v>217</v>
      </c>
      <c r="E13400" s="161"/>
      <c r="F13400" s="162"/>
      <c r="G13400" s="147"/>
      <c r="H13400" s="146"/>
      <c r="J13400" s="146"/>
      <c r="L13400" s="150"/>
      <c r="N13400" s="163"/>
      <c r="O13400" s="146"/>
      <c r="P13400" s="146"/>
      <c r="Q13400" s="146"/>
      <c r="R13400" s="34"/>
      <c r="S13400" s="35"/>
      <c r="T13400" s="147"/>
    </row>
    <row r="13401">
      <c r="A13401" s="147"/>
      <c r="B13401" s="64"/>
      <c r="C13401" s="147" t="s">
        <v>217</v>
      </c>
      <c r="E13401" s="161"/>
      <c r="F13401" s="162"/>
      <c r="G13401" s="147"/>
      <c r="H13401" s="146"/>
      <c r="J13401" s="146"/>
      <c r="L13401" s="150"/>
      <c r="N13401" s="163"/>
      <c r="O13401" s="146"/>
      <c r="P13401" s="146"/>
      <c r="Q13401" s="146"/>
      <c r="R13401" s="34"/>
      <c r="S13401" s="35"/>
      <c r="T13401" s="147"/>
    </row>
    <row r="13402">
      <c r="A13402" s="147"/>
      <c r="B13402" s="64"/>
      <c r="C13402" s="147" t="s">
        <v>217</v>
      </c>
      <c r="E13402" s="161"/>
      <c r="F13402" s="162"/>
      <c r="G13402" s="147"/>
      <c r="H13402" s="146"/>
      <c r="J13402" s="146"/>
      <c r="L13402" s="150"/>
      <c r="N13402" s="163"/>
      <c r="O13402" s="146"/>
      <c r="P13402" s="146"/>
      <c r="Q13402" s="146"/>
      <c r="R13402" s="34"/>
      <c r="S13402" s="35"/>
      <c r="T13402" s="147"/>
    </row>
    <row r="13403">
      <c r="A13403" s="147"/>
      <c r="B13403" s="64"/>
      <c r="C13403" s="147" t="s">
        <v>217</v>
      </c>
      <c r="E13403" s="161"/>
      <c r="F13403" s="162"/>
      <c r="G13403" s="147"/>
      <c r="H13403" s="146"/>
      <c r="J13403" s="146"/>
      <c r="L13403" s="150"/>
      <c r="N13403" s="163"/>
      <c r="O13403" s="146"/>
      <c r="P13403" s="146"/>
      <c r="Q13403" s="146"/>
      <c r="R13403" s="34"/>
      <c r="S13403" s="35"/>
      <c r="T13403" s="147"/>
    </row>
    <row r="13404">
      <c r="A13404" s="147"/>
      <c r="B13404" s="64"/>
      <c r="C13404" s="147" t="s">
        <v>217</v>
      </c>
      <c r="E13404" s="161"/>
      <c r="F13404" s="162"/>
      <c r="G13404" s="147"/>
      <c r="H13404" s="146"/>
      <c r="J13404" s="146"/>
      <c r="L13404" s="150"/>
      <c r="N13404" s="163"/>
      <c r="O13404" s="146"/>
      <c r="P13404" s="146"/>
      <c r="Q13404" s="146"/>
      <c r="R13404" s="34"/>
      <c r="S13404" s="35"/>
      <c r="T13404" s="147"/>
    </row>
    <row r="13405">
      <c r="A13405" s="147"/>
      <c r="B13405" s="64"/>
      <c r="C13405" s="147" t="s">
        <v>217</v>
      </c>
      <c r="E13405" s="161"/>
      <c r="F13405" s="162"/>
      <c r="G13405" s="147"/>
      <c r="H13405" s="146"/>
      <c r="J13405" s="146"/>
      <c r="L13405" s="150"/>
      <c r="N13405" s="163"/>
      <c r="O13405" s="146"/>
      <c r="P13405" s="146"/>
      <c r="Q13405" s="146"/>
      <c r="R13405" s="34"/>
      <c r="S13405" s="35"/>
      <c r="T13405" s="147"/>
    </row>
    <row r="13406">
      <c r="A13406" s="147"/>
      <c r="B13406" s="64"/>
      <c r="C13406" s="147" t="s">
        <v>217</v>
      </c>
      <c r="E13406" s="161"/>
      <c r="F13406" s="162"/>
      <c r="G13406" s="147"/>
      <c r="H13406" s="146"/>
      <c r="J13406" s="146"/>
      <c r="L13406" s="150"/>
      <c r="N13406" s="163"/>
      <c r="O13406" s="146"/>
      <c r="P13406" s="146"/>
      <c r="Q13406" s="146"/>
      <c r="R13406" s="34"/>
      <c r="S13406" s="35"/>
      <c r="T13406" s="147"/>
    </row>
    <row r="13407">
      <c r="A13407" s="147"/>
      <c r="B13407" s="64"/>
      <c r="C13407" s="147" t="s">
        <v>217</v>
      </c>
      <c r="E13407" s="161"/>
      <c r="F13407" s="162"/>
      <c r="G13407" s="147"/>
      <c r="H13407" s="146"/>
      <c r="J13407" s="146"/>
      <c r="L13407" s="150"/>
      <c r="N13407" s="163"/>
      <c r="O13407" s="146"/>
      <c r="P13407" s="146"/>
      <c r="Q13407" s="146"/>
      <c r="R13407" s="34"/>
      <c r="S13407" s="35"/>
      <c r="T13407" s="147"/>
    </row>
    <row r="13408">
      <c r="A13408" s="147"/>
      <c r="B13408" s="64"/>
      <c r="C13408" s="147" t="s">
        <v>217</v>
      </c>
      <c r="E13408" s="161"/>
      <c r="F13408" s="162"/>
      <c r="G13408" s="147"/>
      <c r="H13408" s="146"/>
      <c r="J13408" s="146"/>
      <c r="L13408" s="150"/>
      <c r="N13408" s="163"/>
      <c r="O13408" s="146"/>
      <c r="P13408" s="146"/>
      <c r="Q13408" s="146"/>
      <c r="R13408" s="34"/>
      <c r="S13408" s="35"/>
      <c r="T13408" s="147"/>
    </row>
    <row r="13409">
      <c r="A13409" s="147"/>
      <c r="B13409" s="64"/>
      <c r="C13409" s="147" t="s">
        <v>217</v>
      </c>
      <c r="E13409" s="161"/>
      <c r="F13409" s="162"/>
      <c r="G13409" s="147"/>
      <c r="H13409" s="146"/>
      <c r="J13409" s="146"/>
      <c r="L13409" s="150"/>
      <c r="N13409" s="163"/>
      <c r="O13409" s="146"/>
      <c r="P13409" s="146"/>
      <c r="Q13409" s="146"/>
      <c r="R13409" s="34"/>
      <c r="S13409" s="35"/>
      <c r="T13409" s="147"/>
    </row>
    <row r="13410">
      <c r="A13410" s="147"/>
      <c r="B13410" s="64"/>
      <c r="C13410" s="147" t="s">
        <v>217</v>
      </c>
      <c r="E13410" s="161"/>
      <c r="F13410" s="162"/>
      <c r="G13410" s="147"/>
      <c r="H13410" s="146"/>
      <c r="J13410" s="146"/>
      <c r="L13410" s="150"/>
      <c r="N13410" s="163"/>
      <c r="O13410" s="146"/>
      <c r="P13410" s="146"/>
      <c r="Q13410" s="146"/>
      <c r="R13410" s="34"/>
      <c r="S13410" s="35"/>
      <c r="T13410" s="147"/>
    </row>
    <row r="13411">
      <c r="A13411" s="147"/>
      <c r="B13411" s="64"/>
      <c r="C13411" s="147" t="s">
        <v>217</v>
      </c>
      <c r="E13411" s="161"/>
      <c r="F13411" s="162"/>
      <c r="G13411" s="147"/>
      <c r="H13411" s="146"/>
      <c r="J13411" s="146"/>
      <c r="L13411" s="150"/>
      <c r="N13411" s="163"/>
      <c r="O13411" s="146"/>
      <c r="P13411" s="146"/>
      <c r="Q13411" s="146"/>
      <c r="R13411" s="34"/>
      <c r="S13411" s="35"/>
      <c r="T13411" s="147"/>
    </row>
    <row r="13412">
      <c r="A13412" s="147"/>
      <c r="B13412" s="64"/>
      <c r="C13412" s="147" t="s">
        <v>217</v>
      </c>
      <c r="E13412" s="161"/>
      <c r="F13412" s="162"/>
      <c r="G13412" s="147"/>
      <c r="H13412" s="146"/>
      <c r="J13412" s="146"/>
      <c r="L13412" s="150"/>
      <c r="N13412" s="163"/>
      <c r="O13412" s="146"/>
      <c r="P13412" s="146"/>
      <c r="Q13412" s="146"/>
      <c r="R13412" s="34"/>
      <c r="S13412" s="35"/>
      <c r="T13412" s="147"/>
    </row>
    <row r="13413">
      <c r="A13413" s="147"/>
      <c r="B13413" s="64"/>
      <c r="C13413" s="147" t="s">
        <v>217</v>
      </c>
      <c r="E13413" s="161"/>
      <c r="F13413" s="162"/>
      <c r="G13413" s="147"/>
      <c r="H13413" s="146"/>
      <c r="J13413" s="146"/>
      <c r="L13413" s="150"/>
      <c r="N13413" s="163"/>
      <c r="O13413" s="146"/>
      <c r="P13413" s="146"/>
      <c r="Q13413" s="146"/>
      <c r="R13413" s="34"/>
      <c r="S13413" s="35"/>
      <c r="T13413" s="147"/>
    </row>
    <row r="13414">
      <c r="A13414" s="147"/>
      <c r="B13414" s="64"/>
      <c r="C13414" s="147" t="s">
        <v>217</v>
      </c>
      <c r="E13414" s="161"/>
      <c r="F13414" s="162"/>
      <c r="G13414" s="147"/>
      <c r="H13414" s="146"/>
      <c r="J13414" s="146"/>
      <c r="L13414" s="150"/>
      <c r="N13414" s="163"/>
      <c r="O13414" s="146"/>
      <c r="P13414" s="146"/>
      <c r="Q13414" s="146"/>
      <c r="R13414" s="34"/>
      <c r="S13414" s="35"/>
      <c r="T13414" s="147"/>
    </row>
    <row r="13415">
      <c r="A13415" s="147"/>
      <c r="B13415" s="64"/>
      <c r="C13415" s="147" t="s">
        <v>217</v>
      </c>
      <c r="E13415" s="161"/>
      <c r="F13415" s="162"/>
      <c r="G13415" s="147"/>
      <c r="H13415" s="146"/>
      <c r="J13415" s="146"/>
      <c r="L13415" s="150"/>
      <c r="N13415" s="163"/>
      <c r="O13415" s="146"/>
      <c r="P13415" s="146"/>
      <c r="Q13415" s="146"/>
      <c r="R13415" s="34"/>
      <c r="S13415" s="35"/>
      <c r="T13415" s="147"/>
    </row>
    <row r="13416">
      <c r="A13416" s="147"/>
      <c r="B13416" s="64"/>
      <c r="C13416" s="147" t="s">
        <v>217</v>
      </c>
      <c r="E13416" s="161"/>
      <c r="F13416" s="162"/>
      <c r="G13416" s="147"/>
      <c r="H13416" s="146"/>
      <c r="J13416" s="146"/>
      <c r="L13416" s="150"/>
      <c r="N13416" s="163"/>
      <c r="O13416" s="146"/>
      <c r="P13416" s="146"/>
      <c r="Q13416" s="146"/>
      <c r="R13416" s="34"/>
      <c r="S13416" s="35"/>
      <c r="T13416" s="147"/>
    </row>
    <row r="13417">
      <c r="A13417" s="147"/>
      <c r="B13417" s="64"/>
      <c r="C13417" s="147" t="s">
        <v>217</v>
      </c>
      <c r="E13417" s="161"/>
      <c r="F13417" s="162"/>
      <c r="G13417" s="147"/>
      <c r="H13417" s="146"/>
      <c r="J13417" s="146"/>
      <c r="L13417" s="150"/>
      <c r="N13417" s="163"/>
      <c r="O13417" s="146"/>
      <c r="P13417" s="146"/>
      <c r="Q13417" s="146"/>
      <c r="R13417" s="34"/>
      <c r="S13417" s="35"/>
      <c r="T13417" s="147"/>
    </row>
    <row r="13418">
      <c r="A13418" s="147"/>
      <c r="B13418" s="64"/>
      <c r="C13418" s="147" t="s">
        <v>217</v>
      </c>
      <c r="E13418" s="161"/>
      <c r="F13418" s="162"/>
      <c r="G13418" s="147"/>
      <c r="H13418" s="146"/>
      <c r="J13418" s="146"/>
      <c r="L13418" s="150"/>
      <c r="N13418" s="163"/>
      <c r="O13418" s="146"/>
      <c r="P13418" s="146"/>
      <c r="Q13418" s="146"/>
      <c r="R13418" s="34"/>
      <c r="S13418" s="35"/>
      <c r="T13418" s="147"/>
    </row>
    <row r="13419">
      <c r="A13419" s="147"/>
      <c r="B13419" s="64"/>
      <c r="C13419" s="147" t="s">
        <v>217</v>
      </c>
      <c r="E13419" s="161"/>
      <c r="F13419" s="162"/>
      <c r="G13419" s="147"/>
      <c r="H13419" s="146"/>
      <c r="J13419" s="146"/>
      <c r="L13419" s="150"/>
      <c r="N13419" s="163"/>
      <c r="O13419" s="146"/>
      <c r="P13419" s="146"/>
      <c r="Q13419" s="146"/>
      <c r="R13419" s="34"/>
      <c r="S13419" s="35"/>
      <c r="T13419" s="147"/>
    </row>
    <row r="13420">
      <c r="A13420" s="147"/>
      <c r="B13420" s="64"/>
      <c r="C13420" s="147" t="s">
        <v>217</v>
      </c>
      <c r="E13420" s="161"/>
      <c r="F13420" s="162"/>
      <c r="G13420" s="147"/>
      <c r="H13420" s="146"/>
      <c r="J13420" s="146"/>
      <c r="L13420" s="150"/>
      <c r="N13420" s="163"/>
      <c r="O13420" s="146"/>
      <c r="P13420" s="146"/>
      <c r="Q13420" s="146"/>
      <c r="R13420" s="34"/>
      <c r="S13420" s="35"/>
      <c r="T13420" s="147"/>
    </row>
    <row r="13421">
      <c r="A13421" s="147"/>
      <c r="B13421" s="64"/>
      <c r="C13421" s="147" t="s">
        <v>217</v>
      </c>
      <c r="E13421" s="161"/>
      <c r="F13421" s="162"/>
      <c r="G13421" s="147"/>
      <c r="H13421" s="146"/>
      <c r="J13421" s="146"/>
      <c r="L13421" s="150"/>
      <c r="N13421" s="163"/>
      <c r="O13421" s="146"/>
      <c r="P13421" s="146"/>
      <c r="Q13421" s="146"/>
      <c r="R13421" s="34"/>
      <c r="S13421" s="35"/>
      <c r="T13421" s="147"/>
    </row>
    <row r="13422">
      <c r="A13422" s="147"/>
      <c r="B13422" s="64"/>
      <c r="C13422" s="147" t="s">
        <v>217</v>
      </c>
      <c r="E13422" s="161"/>
      <c r="F13422" s="162"/>
      <c r="G13422" s="147"/>
      <c r="H13422" s="146"/>
      <c r="J13422" s="146"/>
      <c r="L13422" s="150"/>
      <c r="N13422" s="163"/>
      <c r="O13422" s="146"/>
      <c r="P13422" s="146"/>
      <c r="Q13422" s="146"/>
      <c r="R13422" s="34"/>
      <c r="S13422" s="35"/>
      <c r="T13422" s="147"/>
    </row>
    <row r="13423">
      <c r="A13423" s="147"/>
      <c r="B13423" s="64"/>
      <c r="C13423" s="147" t="s">
        <v>217</v>
      </c>
      <c r="E13423" s="161"/>
      <c r="F13423" s="162"/>
      <c r="G13423" s="147"/>
      <c r="H13423" s="146"/>
      <c r="J13423" s="146"/>
      <c r="L13423" s="150"/>
      <c r="N13423" s="163"/>
      <c r="O13423" s="146"/>
      <c r="P13423" s="146"/>
      <c r="Q13423" s="146"/>
      <c r="R13423" s="34"/>
      <c r="S13423" s="35"/>
      <c r="T13423" s="147"/>
    </row>
    <row r="13424">
      <c r="A13424" s="147"/>
      <c r="B13424" s="64"/>
      <c r="C13424" s="147" t="s">
        <v>217</v>
      </c>
      <c r="E13424" s="161"/>
      <c r="F13424" s="162"/>
      <c r="G13424" s="147"/>
      <c r="H13424" s="146"/>
      <c r="J13424" s="146"/>
      <c r="L13424" s="150"/>
      <c r="N13424" s="163"/>
      <c r="O13424" s="146"/>
      <c r="P13424" s="146"/>
      <c r="Q13424" s="146"/>
      <c r="R13424" s="34"/>
      <c r="S13424" s="35"/>
      <c r="T13424" s="147"/>
    </row>
    <row r="13425">
      <c r="A13425" s="147"/>
      <c r="B13425" s="64"/>
      <c r="C13425" s="147" t="s">
        <v>217</v>
      </c>
      <c r="E13425" s="161"/>
      <c r="F13425" s="162"/>
      <c r="G13425" s="147"/>
      <c r="H13425" s="146"/>
      <c r="J13425" s="146"/>
      <c r="L13425" s="150"/>
      <c r="N13425" s="163"/>
      <c r="O13425" s="146"/>
      <c r="P13425" s="146"/>
      <c r="Q13425" s="146"/>
      <c r="R13425" s="34"/>
      <c r="S13425" s="35"/>
      <c r="T13425" s="147"/>
    </row>
    <row r="13426">
      <c r="A13426" s="147"/>
      <c r="B13426" s="64"/>
      <c r="C13426" s="147" t="s">
        <v>217</v>
      </c>
      <c r="E13426" s="161"/>
      <c r="F13426" s="162"/>
      <c r="G13426" s="147"/>
      <c r="H13426" s="146"/>
      <c r="J13426" s="146"/>
      <c r="L13426" s="150"/>
      <c r="N13426" s="163"/>
      <c r="O13426" s="146"/>
      <c r="P13426" s="146"/>
      <c r="Q13426" s="146"/>
      <c r="R13426" s="34"/>
      <c r="S13426" s="35"/>
      <c r="T13426" s="147"/>
    </row>
    <row r="13427">
      <c r="A13427" s="147"/>
      <c r="B13427" s="64"/>
      <c r="C13427" s="147" t="s">
        <v>217</v>
      </c>
      <c r="E13427" s="161"/>
      <c r="F13427" s="162"/>
      <c r="G13427" s="147"/>
      <c r="H13427" s="146"/>
      <c r="J13427" s="146"/>
      <c r="L13427" s="150"/>
      <c r="N13427" s="163"/>
      <c r="O13427" s="146"/>
      <c r="P13427" s="146"/>
      <c r="Q13427" s="146"/>
      <c r="R13427" s="34"/>
      <c r="S13427" s="35"/>
      <c r="T13427" s="147"/>
    </row>
    <row r="13428">
      <c r="A13428" s="147"/>
      <c r="B13428" s="64"/>
      <c r="C13428" s="147" t="s">
        <v>217</v>
      </c>
      <c r="E13428" s="161"/>
      <c r="F13428" s="162"/>
      <c r="G13428" s="147"/>
      <c r="H13428" s="146"/>
      <c r="J13428" s="146"/>
      <c r="L13428" s="150"/>
      <c r="N13428" s="163"/>
      <c r="O13428" s="146"/>
      <c r="P13428" s="146"/>
      <c r="Q13428" s="146"/>
      <c r="R13428" s="34"/>
      <c r="S13428" s="35"/>
      <c r="T13428" s="147"/>
    </row>
    <row r="13429">
      <c r="A13429" s="147"/>
      <c r="B13429" s="64"/>
      <c r="C13429" s="147" t="s">
        <v>217</v>
      </c>
      <c r="E13429" s="161"/>
      <c r="F13429" s="162"/>
      <c r="G13429" s="147"/>
      <c r="H13429" s="146"/>
      <c r="J13429" s="146"/>
      <c r="L13429" s="150"/>
      <c r="N13429" s="163"/>
      <c r="O13429" s="146"/>
      <c r="P13429" s="146"/>
      <c r="Q13429" s="146"/>
      <c r="R13429" s="34"/>
      <c r="S13429" s="35"/>
      <c r="T13429" s="147"/>
    </row>
    <row r="13430">
      <c r="A13430" s="147"/>
      <c r="B13430" s="64"/>
      <c r="C13430" s="147" t="s">
        <v>217</v>
      </c>
      <c r="E13430" s="161"/>
      <c r="F13430" s="162"/>
      <c r="G13430" s="147"/>
      <c r="H13430" s="146"/>
      <c r="J13430" s="146"/>
      <c r="L13430" s="150"/>
      <c r="N13430" s="163"/>
      <c r="O13430" s="146"/>
      <c r="P13430" s="146"/>
      <c r="Q13430" s="146"/>
      <c r="R13430" s="34"/>
      <c r="S13430" s="35"/>
      <c r="T13430" s="147"/>
    </row>
    <row r="13431">
      <c r="A13431" s="147"/>
      <c r="B13431" s="64"/>
      <c r="C13431" s="147" t="s">
        <v>217</v>
      </c>
      <c r="E13431" s="161"/>
      <c r="F13431" s="162"/>
      <c r="G13431" s="147"/>
      <c r="H13431" s="146"/>
      <c r="J13431" s="146"/>
      <c r="L13431" s="150"/>
      <c r="N13431" s="163"/>
      <c r="O13431" s="146"/>
      <c r="P13431" s="146"/>
      <c r="Q13431" s="146"/>
      <c r="R13431" s="34"/>
      <c r="S13431" s="35"/>
      <c r="T13431" s="147"/>
    </row>
    <row r="13432">
      <c r="A13432" s="147"/>
      <c r="B13432" s="64"/>
      <c r="C13432" s="147" t="s">
        <v>217</v>
      </c>
      <c r="E13432" s="161"/>
      <c r="F13432" s="162"/>
      <c r="G13432" s="147"/>
      <c r="H13432" s="146"/>
      <c r="J13432" s="146"/>
      <c r="L13432" s="150"/>
      <c r="N13432" s="163"/>
      <c r="O13432" s="146"/>
      <c r="P13432" s="146"/>
      <c r="Q13432" s="146"/>
      <c r="R13432" s="34"/>
      <c r="S13432" s="35"/>
      <c r="T13432" s="147"/>
    </row>
    <row r="13433">
      <c r="A13433" s="147"/>
      <c r="B13433" s="64"/>
      <c r="C13433" s="147" t="s">
        <v>217</v>
      </c>
      <c r="E13433" s="161"/>
      <c r="F13433" s="162"/>
      <c r="G13433" s="147"/>
      <c r="H13433" s="146"/>
      <c r="J13433" s="146"/>
      <c r="L13433" s="150"/>
      <c r="N13433" s="163"/>
      <c r="O13433" s="146"/>
      <c r="P13433" s="146"/>
      <c r="Q13433" s="146"/>
      <c r="R13433" s="34"/>
      <c r="S13433" s="35"/>
      <c r="T13433" s="147"/>
    </row>
    <row r="13434">
      <c r="A13434" s="147"/>
      <c r="B13434" s="64"/>
      <c r="C13434" s="147" t="s">
        <v>217</v>
      </c>
      <c r="E13434" s="161"/>
      <c r="F13434" s="162"/>
      <c r="G13434" s="147"/>
      <c r="H13434" s="146"/>
      <c r="J13434" s="146"/>
      <c r="L13434" s="150"/>
      <c r="N13434" s="163"/>
      <c r="O13434" s="146"/>
      <c r="P13434" s="146"/>
      <c r="Q13434" s="146"/>
      <c r="R13434" s="34"/>
      <c r="S13434" s="35"/>
      <c r="T13434" s="147"/>
    </row>
    <row r="13435">
      <c r="A13435" s="147"/>
      <c r="B13435" s="64"/>
      <c r="C13435" s="147" t="s">
        <v>217</v>
      </c>
      <c r="E13435" s="161"/>
      <c r="F13435" s="162"/>
      <c r="G13435" s="147"/>
      <c r="H13435" s="146"/>
      <c r="J13435" s="146"/>
      <c r="L13435" s="150"/>
      <c r="N13435" s="163"/>
      <c r="O13435" s="146"/>
      <c r="P13435" s="146"/>
      <c r="Q13435" s="146"/>
      <c r="R13435" s="34"/>
      <c r="S13435" s="35"/>
      <c r="T13435" s="147"/>
    </row>
    <row r="13436">
      <c r="A13436" s="147"/>
      <c r="B13436" s="64"/>
      <c r="C13436" s="147" t="s">
        <v>217</v>
      </c>
      <c r="E13436" s="161"/>
      <c r="F13436" s="162"/>
      <c r="G13436" s="147"/>
      <c r="H13436" s="146"/>
      <c r="J13436" s="146"/>
      <c r="L13436" s="150"/>
      <c r="N13436" s="163"/>
      <c r="O13436" s="146"/>
      <c r="P13436" s="146"/>
      <c r="Q13436" s="146"/>
      <c r="R13436" s="34"/>
      <c r="S13436" s="35"/>
      <c r="T13436" s="147"/>
    </row>
    <row r="13437">
      <c r="A13437" s="147"/>
      <c r="B13437" s="64"/>
      <c r="C13437" s="147" t="s">
        <v>217</v>
      </c>
      <c r="E13437" s="161"/>
      <c r="F13437" s="162"/>
      <c r="G13437" s="147"/>
      <c r="H13437" s="146"/>
      <c r="J13437" s="146"/>
      <c r="L13437" s="150"/>
      <c r="N13437" s="163"/>
      <c r="O13437" s="146"/>
      <c r="P13437" s="146"/>
      <c r="Q13437" s="146"/>
      <c r="R13437" s="34"/>
      <c r="S13437" s="35"/>
      <c r="T13437" s="147"/>
    </row>
    <row r="13438">
      <c r="A13438" s="147"/>
      <c r="B13438" s="64"/>
      <c r="C13438" s="147" t="s">
        <v>217</v>
      </c>
      <c r="E13438" s="161"/>
      <c r="F13438" s="162"/>
      <c r="G13438" s="147"/>
      <c r="H13438" s="146"/>
      <c r="J13438" s="146"/>
      <c r="L13438" s="150"/>
      <c r="N13438" s="163"/>
      <c r="O13438" s="146"/>
      <c r="P13438" s="146"/>
      <c r="Q13438" s="146"/>
      <c r="R13438" s="34"/>
      <c r="S13438" s="35"/>
      <c r="T13438" s="147"/>
    </row>
    <row r="13439">
      <c r="A13439" s="147"/>
      <c r="B13439" s="64"/>
      <c r="C13439" s="147" t="s">
        <v>217</v>
      </c>
      <c r="E13439" s="161"/>
      <c r="F13439" s="162"/>
      <c r="G13439" s="147"/>
      <c r="H13439" s="146"/>
      <c r="J13439" s="146"/>
      <c r="L13439" s="150"/>
      <c r="N13439" s="163"/>
      <c r="O13439" s="146"/>
      <c r="P13439" s="146"/>
      <c r="Q13439" s="146"/>
      <c r="R13439" s="34"/>
      <c r="S13439" s="35"/>
      <c r="T13439" s="147"/>
    </row>
    <row r="13440">
      <c r="A13440" s="147"/>
      <c r="B13440" s="64"/>
      <c r="C13440" s="147" t="s">
        <v>217</v>
      </c>
      <c r="E13440" s="161"/>
      <c r="F13440" s="162"/>
      <c r="G13440" s="147"/>
      <c r="H13440" s="146"/>
      <c r="J13440" s="146"/>
      <c r="L13440" s="150"/>
      <c r="N13440" s="163"/>
      <c r="O13440" s="146"/>
      <c r="P13440" s="146"/>
      <c r="Q13440" s="146"/>
      <c r="R13440" s="34"/>
      <c r="S13440" s="35"/>
      <c r="T13440" s="147"/>
    </row>
    <row r="13441">
      <c r="A13441" s="147"/>
      <c r="B13441" s="64"/>
      <c r="C13441" s="147" t="s">
        <v>217</v>
      </c>
      <c r="E13441" s="161"/>
      <c r="F13441" s="162"/>
      <c r="G13441" s="147"/>
      <c r="H13441" s="146"/>
      <c r="J13441" s="146"/>
      <c r="L13441" s="150"/>
      <c r="N13441" s="163"/>
      <c r="O13441" s="146"/>
      <c r="P13441" s="146"/>
      <c r="Q13441" s="146"/>
      <c r="R13441" s="34"/>
      <c r="S13441" s="35"/>
      <c r="T13441" s="147"/>
    </row>
    <row r="13442">
      <c r="A13442" s="147"/>
      <c r="B13442" s="64"/>
      <c r="C13442" s="147" t="s">
        <v>217</v>
      </c>
      <c r="E13442" s="161"/>
      <c r="F13442" s="162"/>
      <c r="G13442" s="147"/>
      <c r="H13442" s="146"/>
      <c r="J13442" s="146"/>
      <c r="L13442" s="150"/>
      <c r="N13442" s="163"/>
      <c r="O13442" s="146"/>
      <c r="P13442" s="146"/>
      <c r="Q13442" s="146"/>
      <c r="R13442" s="34"/>
      <c r="S13442" s="35"/>
      <c r="T13442" s="147"/>
    </row>
    <row r="13443">
      <c r="A13443" s="147"/>
      <c r="B13443" s="64"/>
      <c r="C13443" s="147" t="s">
        <v>217</v>
      </c>
      <c r="E13443" s="161"/>
      <c r="F13443" s="162"/>
      <c r="G13443" s="147"/>
      <c r="H13443" s="146"/>
      <c r="J13443" s="146"/>
      <c r="L13443" s="150"/>
      <c r="N13443" s="163"/>
      <c r="O13443" s="146"/>
      <c r="P13443" s="146"/>
      <c r="Q13443" s="146"/>
      <c r="R13443" s="34"/>
      <c r="S13443" s="35"/>
      <c r="T13443" s="147"/>
    </row>
    <row r="13444">
      <c r="A13444" s="147"/>
      <c r="B13444" s="64"/>
      <c r="C13444" s="147" t="s">
        <v>217</v>
      </c>
      <c r="E13444" s="161"/>
      <c r="F13444" s="162"/>
      <c r="G13444" s="147"/>
      <c r="H13444" s="146"/>
      <c r="J13444" s="146"/>
      <c r="L13444" s="150"/>
      <c r="N13444" s="163"/>
      <c r="O13444" s="146"/>
      <c r="P13444" s="146"/>
      <c r="Q13444" s="146"/>
      <c r="R13444" s="34"/>
      <c r="S13444" s="35"/>
      <c r="T13444" s="147"/>
    </row>
    <row r="13445">
      <c r="A13445" s="147"/>
      <c r="B13445" s="64"/>
      <c r="C13445" s="147" t="s">
        <v>217</v>
      </c>
      <c r="E13445" s="161"/>
      <c r="F13445" s="162"/>
      <c r="G13445" s="147"/>
      <c r="H13445" s="146"/>
      <c r="J13445" s="146"/>
      <c r="L13445" s="150"/>
      <c r="N13445" s="163"/>
      <c r="O13445" s="146"/>
      <c r="P13445" s="146"/>
      <c r="Q13445" s="146"/>
      <c r="R13445" s="34"/>
      <c r="S13445" s="35"/>
      <c r="T13445" s="147"/>
    </row>
    <row r="13446">
      <c r="A13446" s="147"/>
      <c r="B13446" s="64"/>
      <c r="C13446" s="147" t="s">
        <v>217</v>
      </c>
      <c r="E13446" s="161"/>
      <c r="F13446" s="162"/>
      <c r="G13446" s="147"/>
      <c r="H13446" s="146"/>
      <c r="J13446" s="146"/>
      <c r="L13446" s="150"/>
      <c r="N13446" s="163"/>
      <c r="O13446" s="146"/>
      <c r="P13446" s="146"/>
      <c r="Q13446" s="146"/>
      <c r="R13446" s="34"/>
      <c r="S13446" s="35"/>
      <c r="T13446" s="147"/>
    </row>
    <row r="13447">
      <c r="A13447" s="147"/>
      <c r="B13447" s="64"/>
      <c r="C13447" s="147" t="s">
        <v>217</v>
      </c>
      <c r="E13447" s="161"/>
      <c r="F13447" s="162"/>
      <c r="G13447" s="147"/>
      <c r="H13447" s="146"/>
      <c r="J13447" s="146"/>
      <c r="L13447" s="150"/>
      <c r="N13447" s="163"/>
      <c r="O13447" s="146"/>
      <c r="P13447" s="146"/>
      <c r="Q13447" s="146"/>
      <c r="R13447" s="34"/>
      <c r="S13447" s="35"/>
      <c r="T13447" s="147"/>
    </row>
    <row r="13448">
      <c r="A13448" s="147"/>
      <c r="B13448" s="64"/>
      <c r="C13448" s="147" t="s">
        <v>217</v>
      </c>
      <c r="E13448" s="161"/>
      <c r="F13448" s="162"/>
      <c r="G13448" s="147"/>
      <c r="H13448" s="146"/>
      <c r="J13448" s="146"/>
      <c r="L13448" s="150"/>
      <c r="N13448" s="163"/>
      <c r="O13448" s="146"/>
      <c r="P13448" s="146"/>
      <c r="Q13448" s="146"/>
      <c r="R13448" s="34"/>
      <c r="S13448" s="35"/>
      <c r="T13448" s="147"/>
    </row>
    <row r="13449">
      <c r="A13449" s="147"/>
      <c r="B13449" s="64"/>
      <c r="C13449" s="147" t="s">
        <v>217</v>
      </c>
      <c r="E13449" s="161"/>
      <c r="F13449" s="162"/>
      <c r="G13449" s="147"/>
      <c r="H13449" s="146"/>
      <c r="J13449" s="146"/>
      <c r="L13449" s="150"/>
      <c r="N13449" s="163"/>
      <c r="O13449" s="146"/>
      <c r="P13449" s="146"/>
      <c r="Q13449" s="146"/>
      <c r="R13449" s="34"/>
      <c r="S13449" s="35"/>
      <c r="T13449" s="147"/>
    </row>
    <row r="13450">
      <c r="A13450" s="147"/>
      <c r="B13450" s="64"/>
      <c r="C13450" s="147" t="s">
        <v>217</v>
      </c>
      <c r="E13450" s="161"/>
      <c r="F13450" s="162"/>
      <c r="G13450" s="147"/>
      <c r="H13450" s="146"/>
      <c r="J13450" s="146"/>
      <c r="L13450" s="150"/>
      <c r="N13450" s="163"/>
      <c r="O13450" s="146"/>
      <c r="P13450" s="146"/>
      <c r="Q13450" s="146"/>
      <c r="R13450" s="34"/>
      <c r="S13450" s="35"/>
      <c r="T13450" s="147"/>
    </row>
    <row r="13451">
      <c r="A13451" s="147"/>
      <c r="B13451" s="64"/>
      <c r="C13451" s="147" t="s">
        <v>217</v>
      </c>
      <c r="E13451" s="161"/>
      <c r="F13451" s="162"/>
      <c r="G13451" s="147"/>
      <c r="H13451" s="146"/>
      <c r="J13451" s="146"/>
      <c r="L13451" s="150"/>
      <c r="N13451" s="163"/>
      <c r="O13451" s="146"/>
      <c r="P13451" s="146"/>
      <c r="Q13451" s="146"/>
      <c r="R13451" s="34"/>
      <c r="S13451" s="35"/>
      <c r="T13451" s="147"/>
    </row>
    <row r="13452">
      <c r="A13452" s="147"/>
      <c r="B13452" s="64"/>
      <c r="C13452" s="147" t="s">
        <v>217</v>
      </c>
      <c r="E13452" s="161"/>
      <c r="F13452" s="162"/>
      <c r="G13452" s="147"/>
      <c r="H13452" s="146"/>
      <c r="J13452" s="146"/>
      <c r="L13452" s="150"/>
      <c r="N13452" s="163"/>
      <c r="O13452" s="146"/>
      <c r="P13452" s="146"/>
      <c r="Q13452" s="146"/>
      <c r="R13452" s="34"/>
      <c r="S13452" s="35"/>
      <c r="T13452" s="147"/>
    </row>
    <row r="13453">
      <c r="A13453" s="147"/>
      <c r="B13453" s="64"/>
      <c r="C13453" s="147" t="s">
        <v>217</v>
      </c>
      <c r="E13453" s="161"/>
      <c r="F13453" s="162"/>
      <c r="G13453" s="147"/>
      <c r="H13453" s="146"/>
      <c r="J13453" s="146"/>
      <c r="L13453" s="150"/>
      <c r="N13453" s="163"/>
      <c r="O13453" s="146"/>
      <c r="P13453" s="146"/>
      <c r="Q13453" s="146"/>
      <c r="R13453" s="34"/>
      <c r="S13453" s="35"/>
      <c r="T13453" s="147"/>
    </row>
    <row r="13454">
      <c r="A13454" s="147"/>
      <c r="B13454" s="64"/>
      <c r="C13454" s="147" t="s">
        <v>217</v>
      </c>
      <c r="E13454" s="161"/>
      <c r="F13454" s="162"/>
      <c r="G13454" s="147"/>
      <c r="H13454" s="146"/>
      <c r="J13454" s="146"/>
      <c r="L13454" s="150"/>
      <c r="N13454" s="163"/>
      <c r="O13454" s="146"/>
      <c r="P13454" s="146"/>
      <c r="Q13454" s="146"/>
      <c r="R13454" s="34"/>
      <c r="S13454" s="35"/>
      <c r="T13454" s="147"/>
    </row>
    <row r="13455">
      <c r="A13455" s="147"/>
      <c r="B13455" s="64"/>
      <c r="C13455" s="147" t="s">
        <v>217</v>
      </c>
      <c r="E13455" s="161"/>
      <c r="F13455" s="162"/>
      <c r="G13455" s="147"/>
      <c r="H13455" s="146"/>
      <c r="J13455" s="146"/>
      <c r="L13455" s="150"/>
      <c r="N13455" s="163"/>
      <c r="O13455" s="146"/>
      <c r="P13455" s="146"/>
      <c r="Q13455" s="146"/>
      <c r="R13455" s="34"/>
      <c r="S13455" s="35"/>
      <c r="T13455" s="147"/>
    </row>
    <row r="13456">
      <c r="A13456" s="147"/>
      <c r="B13456" s="64"/>
      <c r="C13456" s="147" t="s">
        <v>217</v>
      </c>
      <c r="E13456" s="161"/>
      <c r="F13456" s="162"/>
      <c r="G13456" s="147"/>
      <c r="H13456" s="146"/>
      <c r="J13456" s="146"/>
      <c r="L13456" s="150"/>
      <c r="N13456" s="163"/>
      <c r="O13456" s="146"/>
      <c r="P13456" s="146"/>
      <c r="Q13456" s="146"/>
      <c r="R13456" s="34"/>
      <c r="S13456" s="35"/>
      <c r="T13456" s="147"/>
    </row>
    <row r="13457">
      <c r="A13457" s="147"/>
      <c r="B13457" s="64"/>
      <c r="C13457" s="147" t="s">
        <v>217</v>
      </c>
      <c r="E13457" s="161"/>
      <c r="F13457" s="162"/>
      <c r="G13457" s="147"/>
      <c r="H13457" s="146"/>
      <c r="J13457" s="146"/>
      <c r="L13457" s="150"/>
      <c r="N13457" s="163"/>
      <c r="O13457" s="146"/>
      <c r="P13457" s="146"/>
      <c r="Q13457" s="146"/>
      <c r="R13457" s="34"/>
      <c r="S13457" s="35"/>
      <c r="T13457" s="147"/>
    </row>
    <row r="13458">
      <c r="A13458" s="147"/>
      <c r="B13458" s="64"/>
      <c r="C13458" s="147" t="s">
        <v>217</v>
      </c>
      <c r="E13458" s="161"/>
      <c r="F13458" s="162"/>
      <c r="G13458" s="147"/>
      <c r="H13458" s="146"/>
      <c r="J13458" s="146"/>
      <c r="L13458" s="150"/>
      <c r="N13458" s="163"/>
      <c r="O13458" s="146"/>
      <c r="P13458" s="146"/>
      <c r="Q13458" s="146"/>
      <c r="R13458" s="34"/>
      <c r="S13458" s="35"/>
      <c r="T13458" s="147"/>
    </row>
    <row r="13459">
      <c r="A13459" s="147"/>
      <c r="B13459" s="64"/>
      <c r="C13459" s="147" t="s">
        <v>217</v>
      </c>
      <c r="E13459" s="161"/>
      <c r="F13459" s="162"/>
      <c r="G13459" s="147"/>
      <c r="H13459" s="146"/>
      <c r="J13459" s="146"/>
      <c r="L13459" s="150"/>
      <c r="N13459" s="163"/>
      <c r="O13459" s="146"/>
      <c r="P13459" s="146"/>
      <c r="Q13459" s="146"/>
      <c r="R13459" s="34"/>
      <c r="S13459" s="35"/>
      <c r="T13459" s="147"/>
    </row>
    <row r="13460">
      <c r="A13460" s="147"/>
      <c r="B13460" s="64"/>
      <c r="C13460" s="147" t="s">
        <v>217</v>
      </c>
      <c r="E13460" s="161"/>
      <c r="F13460" s="162"/>
      <c r="G13460" s="147"/>
      <c r="H13460" s="146"/>
      <c r="J13460" s="146"/>
      <c r="L13460" s="150"/>
      <c r="N13460" s="163"/>
      <c r="O13460" s="146"/>
      <c r="P13460" s="146"/>
      <c r="Q13460" s="146"/>
      <c r="R13460" s="34"/>
      <c r="S13460" s="35"/>
      <c r="T13460" s="147"/>
    </row>
    <row r="13461">
      <c r="A13461" s="147"/>
      <c r="B13461" s="64"/>
      <c r="C13461" s="147" t="s">
        <v>217</v>
      </c>
      <c r="E13461" s="161"/>
      <c r="F13461" s="162"/>
      <c r="G13461" s="147"/>
      <c r="H13461" s="146"/>
      <c r="J13461" s="146"/>
      <c r="L13461" s="150"/>
      <c r="N13461" s="163"/>
      <c r="O13461" s="146"/>
      <c r="P13461" s="146"/>
      <c r="Q13461" s="146"/>
      <c r="R13461" s="34"/>
      <c r="S13461" s="35"/>
      <c r="T13461" s="147"/>
    </row>
    <row r="13462">
      <c r="A13462" s="147"/>
      <c r="B13462" s="64"/>
      <c r="C13462" s="147" t="s">
        <v>217</v>
      </c>
      <c r="E13462" s="161"/>
      <c r="F13462" s="162"/>
      <c r="G13462" s="147"/>
      <c r="H13462" s="146"/>
      <c r="J13462" s="146"/>
      <c r="L13462" s="150"/>
      <c r="N13462" s="163"/>
      <c r="O13462" s="146"/>
      <c r="P13462" s="146"/>
      <c r="Q13462" s="146"/>
      <c r="R13462" s="34"/>
      <c r="S13462" s="35"/>
      <c r="T13462" s="147"/>
    </row>
    <row r="13463">
      <c r="A13463" s="147"/>
      <c r="B13463" s="64"/>
      <c r="C13463" s="147" t="s">
        <v>217</v>
      </c>
      <c r="E13463" s="161"/>
      <c r="F13463" s="162"/>
      <c r="G13463" s="147"/>
      <c r="H13463" s="146"/>
      <c r="J13463" s="146"/>
      <c r="L13463" s="150"/>
      <c r="N13463" s="163"/>
      <c r="O13463" s="146"/>
      <c r="P13463" s="146"/>
      <c r="Q13463" s="146"/>
      <c r="R13463" s="34"/>
      <c r="S13463" s="35"/>
      <c r="T13463" s="147"/>
    </row>
    <row r="13464">
      <c r="A13464" s="147"/>
      <c r="B13464" s="64"/>
      <c r="C13464" s="147" t="s">
        <v>217</v>
      </c>
      <c r="E13464" s="161"/>
      <c r="F13464" s="162"/>
      <c r="G13464" s="147"/>
      <c r="H13464" s="146"/>
      <c r="J13464" s="146"/>
      <c r="L13464" s="150"/>
      <c r="N13464" s="163"/>
      <c r="O13464" s="146"/>
      <c r="P13464" s="146"/>
      <c r="Q13464" s="146"/>
      <c r="R13464" s="34"/>
      <c r="S13464" s="35"/>
      <c r="T13464" s="147"/>
    </row>
    <row r="13465">
      <c r="A13465" s="147"/>
      <c r="B13465" s="64"/>
      <c r="C13465" s="147" t="s">
        <v>217</v>
      </c>
      <c r="E13465" s="161"/>
      <c r="F13465" s="162"/>
      <c r="G13465" s="147"/>
      <c r="H13465" s="146"/>
      <c r="J13465" s="146"/>
      <c r="L13465" s="150"/>
      <c r="N13465" s="163"/>
      <c r="O13465" s="146"/>
      <c r="P13465" s="146"/>
      <c r="Q13465" s="146"/>
      <c r="R13465" s="34"/>
      <c r="S13465" s="35"/>
      <c r="T13465" s="147"/>
    </row>
    <row r="13466">
      <c r="A13466" s="147"/>
      <c r="B13466" s="64"/>
      <c r="C13466" s="147" t="s">
        <v>217</v>
      </c>
      <c r="E13466" s="161"/>
      <c r="F13466" s="162"/>
      <c r="G13466" s="147"/>
      <c r="H13466" s="146"/>
      <c r="J13466" s="146"/>
      <c r="L13466" s="150"/>
      <c r="N13466" s="163"/>
      <c r="O13466" s="146"/>
      <c r="P13466" s="146"/>
      <c r="Q13466" s="146"/>
      <c r="R13466" s="34"/>
      <c r="S13466" s="35"/>
      <c r="T13466" s="147"/>
    </row>
    <row r="13467">
      <c r="A13467" s="147"/>
      <c r="B13467" s="64"/>
      <c r="C13467" s="147" t="s">
        <v>217</v>
      </c>
      <c r="E13467" s="161"/>
      <c r="F13467" s="162"/>
      <c r="G13467" s="147"/>
      <c r="H13467" s="146"/>
      <c r="J13467" s="146"/>
      <c r="L13467" s="150"/>
      <c r="N13467" s="163"/>
      <c r="O13467" s="146"/>
      <c r="P13467" s="146"/>
      <c r="Q13467" s="146"/>
      <c r="R13467" s="34"/>
      <c r="S13467" s="35"/>
      <c r="T13467" s="147"/>
    </row>
    <row r="13468">
      <c r="A13468" s="147"/>
      <c r="B13468" s="64"/>
      <c r="C13468" s="147" t="s">
        <v>217</v>
      </c>
      <c r="E13468" s="161"/>
      <c r="F13468" s="162"/>
      <c r="G13468" s="147"/>
      <c r="H13468" s="146"/>
      <c r="J13468" s="146"/>
      <c r="L13468" s="150"/>
      <c r="N13468" s="163"/>
      <c r="O13468" s="146"/>
      <c r="P13468" s="146"/>
      <c r="Q13468" s="146"/>
      <c r="R13468" s="34"/>
      <c r="S13468" s="35"/>
      <c r="T13468" s="147"/>
    </row>
    <row r="13469">
      <c r="A13469" s="147"/>
      <c r="B13469" s="64"/>
      <c r="C13469" s="147" t="s">
        <v>217</v>
      </c>
      <c r="E13469" s="161"/>
      <c r="F13469" s="162"/>
      <c r="G13469" s="147"/>
      <c r="H13469" s="146"/>
      <c r="J13469" s="146"/>
      <c r="L13469" s="150"/>
      <c r="N13469" s="163"/>
      <c r="O13469" s="146"/>
      <c r="P13469" s="146"/>
      <c r="Q13469" s="146"/>
      <c r="R13469" s="34"/>
      <c r="S13469" s="35"/>
      <c r="T13469" s="147"/>
    </row>
    <row r="13470">
      <c r="A13470" s="147"/>
      <c r="B13470" s="64"/>
      <c r="C13470" s="147" t="s">
        <v>217</v>
      </c>
      <c r="E13470" s="161"/>
      <c r="F13470" s="162"/>
      <c r="G13470" s="147"/>
      <c r="H13470" s="146"/>
      <c r="J13470" s="146"/>
      <c r="L13470" s="150"/>
      <c r="N13470" s="163"/>
      <c r="O13470" s="146"/>
      <c r="P13470" s="146"/>
      <c r="Q13470" s="146"/>
      <c r="R13470" s="34"/>
      <c r="S13470" s="35"/>
      <c r="T13470" s="147"/>
    </row>
    <row r="13471">
      <c r="A13471" s="147"/>
      <c r="B13471" s="64"/>
      <c r="C13471" s="147" t="s">
        <v>217</v>
      </c>
      <c r="E13471" s="161"/>
      <c r="F13471" s="162"/>
      <c r="G13471" s="147"/>
      <c r="H13471" s="146"/>
      <c r="J13471" s="146"/>
      <c r="L13471" s="150"/>
      <c r="N13471" s="163"/>
      <c r="O13471" s="146"/>
      <c r="P13471" s="146"/>
      <c r="Q13471" s="146"/>
      <c r="R13471" s="34"/>
      <c r="S13471" s="35"/>
      <c r="T13471" s="147"/>
    </row>
    <row r="13472">
      <c r="A13472" s="147"/>
      <c r="B13472" s="64"/>
      <c r="C13472" s="147" t="s">
        <v>217</v>
      </c>
      <c r="E13472" s="161"/>
      <c r="F13472" s="162"/>
      <c r="G13472" s="147"/>
      <c r="H13472" s="146"/>
      <c r="J13472" s="146"/>
      <c r="L13472" s="150"/>
      <c r="N13472" s="163"/>
      <c r="O13472" s="146"/>
      <c r="P13472" s="146"/>
      <c r="Q13472" s="146"/>
      <c r="R13472" s="34"/>
      <c r="S13472" s="35"/>
      <c r="T13472" s="147"/>
    </row>
    <row r="13473">
      <c r="A13473" s="147"/>
      <c r="B13473" s="64"/>
      <c r="C13473" s="147" t="s">
        <v>217</v>
      </c>
      <c r="E13473" s="161"/>
      <c r="F13473" s="162"/>
      <c r="G13473" s="147"/>
      <c r="H13473" s="146"/>
      <c r="J13473" s="146"/>
      <c r="L13473" s="150"/>
      <c r="N13473" s="163"/>
      <c r="O13473" s="146"/>
      <c r="P13473" s="146"/>
      <c r="Q13473" s="146"/>
      <c r="R13473" s="34"/>
      <c r="S13473" s="35"/>
      <c r="T13473" s="147"/>
    </row>
    <row r="13474">
      <c r="A13474" s="147"/>
      <c r="B13474" s="64"/>
      <c r="C13474" s="147" t="s">
        <v>217</v>
      </c>
      <c r="E13474" s="161"/>
      <c r="F13474" s="162"/>
      <c r="G13474" s="147"/>
      <c r="H13474" s="146"/>
      <c r="J13474" s="146"/>
      <c r="L13474" s="150"/>
      <c r="N13474" s="163"/>
      <c r="O13474" s="146"/>
      <c r="P13474" s="146"/>
      <c r="Q13474" s="146"/>
      <c r="R13474" s="34"/>
      <c r="S13474" s="35"/>
      <c r="T13474" s="147"/>
    </row>
    <row r="13475">
      <c r="A13475" s="147"/>
      <c r="B13475" s="64"/>
      <c r="C13475" s="147" t="s">
        <v>217</v>
      </c>
      <c r="E13475" s="161"/>
      <c r="F13475" s="162"/>
      <c r="G13475" s="147"/>
      <c r="H13475" s="146"/>
      <c r="J13475" s="146"/>
      <c r="L13475" s="150"/>
      <c r="N13475" s="163"/>
      <c r="O13475" s="146"/>
      <c r="P13475" s="146"/>
      <c r="Q13475" s="146"/>
      <c r="R13475" s="34"/>
      <c r="S13475" s="35"/>
      <c r="T13475" s="147"/>
    </row>
    <row r="13476">
      <c r="A13476" s="147"/>
      <c r="B13476" s="64"/>
      <c r="C13476" s="147" t="s">
        <v>217</v>
      </c>
      <c r="E13476" s="161"/>
      <c r="F13476" s="162"/>
      <c r="G13476" s="147"/>
      <c r="H13476" s="146"/>
      <c r="J13476" s="146"/>
      <c r="L13476" s="150"/>
      <c r="N13476" s="163"/>
      <c r="O13476" s="146"/>
      <c r="P13476" s="146"/>
      <c r="Q13476" s="146"/>
      <c r="R13476" s="34"/>
      <c r="S13476" s="35"/>
      <c r="T13476" s="147"/>
    </row>
    <row r="13477">
      <c r="A13477" s="147"/>
      <c r="B13477" s="64"/>
      <c r="C13477" s="147" t="s">
        <v>217</v>
      </c>
      <c r="E13477" s="161"/>
      <c r="F13477" s="162"/>
      <c r="G13477" s="147"/>
      <c r="H13477" s="146"/>
      <c r="J13477" s="146"/>
      <c r="L13477" s="150"/>
      <c r="N13477" s="163"/>
      <c r="O13477" s="146"/>
      <c r="P13477" s="146"/>
      <c r="Q13477" s="146"/>
      <c r="R13477" s="34"/>
      <c r="S13477" s="35"/>
      <c r="T13477" s="147"/>
    </row>
    <row r="13478">
      <c r="A13478" s="147"/>
      <c r="B13478" s="64"/>
      <c r="C13478" s="147" t="s">
        <v>217</v>
      </c>
      <c r="E13478" s="161"/>
      <c r="F13478" s="162"/>
      <c r="G13478" s="147"/>
      <c r="H13478" s="146"/>
      <c r="J13478" s="146"/>
      <c r="L13478" s="150"/>
      <c r="N13478" s="163"/>
      <c r="O13478" s="146"/>
      <c r="P13478" s="146"/>
      <c r="Q13478" s="146"/>
      <c r="R13478" s="34"/>
      <c r="S13478" s="35"/>
      <c r="T13478" s="147"/>
    </row>
    <row r="13479">
      <c r="A13479" s="147"/>
      <c r="B13479" s="64"/>
      <c r="C13479" s="147" t="s">
        <v>217</v>
      </c>
      <c r="E13479" s="161"/>
      <c r="F13479" s="162"/>
      <c r="G13479" s="147"/>
      <c r="H13479" s="146"/>
      <c r="J13479" s="146"/>
      <c r="L13479" s="150"/>
      <c r="N13479" s="163"/>
      <c r="O13479" s="146"/>
      <c r="P13479" s="146"/>
      <c r="Q13479" s="146"/>
      <c r="R13479" s="34"/>
      <c r="S13479" s="35"/>
      <c r="T13479" s="147"/>
    </row>
    <row r="13480">
      <c r="A13480" s="147"/>
      <c r="B13480" s="64"/>
      <c r="C13480" s="147" t="s">
        <v>217</v>
      </c>
      <c r="E13480" s="161"/>
      <c r="F13480" s="162"/>
      <c r="G13480" s="147"/>
      <c r="H13480" s="146"/>
      <c r="J13480" s="146"/>
      <c r="L13480" s="150"/>
      <c r="N13480" s="163"/>
      <c r="O13480" s="146"/>
      <c r="P13480" s="146"/>
      <c r="Q13480" s="146"/>
      <c r="R13480" s="34"/>
      <c r="S13480" s="35"/>
      <c r="T13480" s="147"/>
    </row>
    <row r="13481">
      <c r="A13481" s="147"/>
      <c r="B13481" s="64"/>
      <c r="C13481" s="147" t="s">
        <v>217</v>
      </c>
      <c r="E13481" s="161"/>
      <c r="F13481" s="162"/>
      <c r="G13481" s="147"/>
      <c r="H13481" s="146"/>
      <c r="J13481" s="146"/>
      <c r="L13481" s="150"/>
      <c r="N13481" s="163"/>
      <c r="O13481" s="146"/>
      <c r="P13481" s="146"/>
      <c r="Q13481" s="146"/>
      <c r="R13481" s="34"/>
      <c r="S13481" s="35"/>
      <c r="T13481" s="147"/>
    </row>
    <row r="13482">
      <c r="A13482" s="147"/>
      <c r="B13482" s="64"/>
      <c r="C13482" s="147" t="s">
        <v>217</v>
      </c>
      <c r="E13482" s="161"/>
      <c r="F13482" s="162"/>
      <c r="G13482" s="147"/>
      <c r="H13482" s="146"/>
      <c r="J13482" s="146"/>
      <c r="L13482" s="150"/>
      <c r="N13482" s="163"/>
      <c r="O13482" s="146"/>
      <c r="P13482" s="146"/>
      <c r="Q13482" s="146"/>
      <c r="R13482" s="34"/>
      <c r="S13482" s="35"/>
      <c r="T13482" s="147"/>
    </row>
    <row r="13483">
      <c r="A13483" s="147"/>
      <c r="B13483" s="64"/>
      <c r="C13483" s="147" t="s">
        <v>217</v>
      </c>
      <c r="E13483" s="161"/>
      <c r="F13483" s="162"/>
      <c r="G13483" s="147"/>
      <c r="H13483" s="146"/>
      <c r="J13483" s="146"/>
      <c r="L13483" s="150"/>
      <c r="N13483" s="163"/>
      <c r="O13483" s="146"/>
      <c r="P13483" s="146"/>
      <c r="Q13483" s="146"/>
      <c r="R13483" s="34"/>
      <c r="S13483" s="35"/>
      <c r="T13483" s="147"/>
    </row>
    <row r="13484">
      <c r="A13484" s="147"/>
      <c r="B13484" s="64"/>
      <c r="C13484" s="147" t="s">
        <v>217</v>
      </c>
      <c r="E13484" s="161"/>
      <c r="F13484" s="162"/>
      <c r="G13484" s="147"/>
      <c r="H13484" s="146"/>
      <c r="J13484" s="146"/>
      <c r="L13484" s="150"/>
      <c r="N13484" s="163"/>
      <c r="O13484" s="146"/>
      <c r="P13484" s="146"/>
      <c r="Q13484" s="146"/>
      <c r="R13484" s="34"/>
      <c r="S13484" s="35"/>
      <c r="T13484" s="147"/>
    </row>
    <row r="13485">
      <c r="A13485" s="147"/>
      <c r="B13485" s="64"/>
      <c r="C13485" s="147" t="s">
        <v>217</v>
      </c>
      <c r="E13485" s="161"/>
      <c r="F13485" s="162"/>
      <c r="G13485" s="147"/>
      <c r="H13485" s="146"/>
      <c r="J13485" s="146"/>
      <c r="L13485" s="150"/>
      <c r="N13485" s="163"/>
      <c r="O13485" s="146"/>
      <c r="P13485" s="146"/>
      <c r="Q13485" s="146"/>
      <c r="R13485" s="34"/>
      <c r="S13485" s="35"/>
      <c r="T13485" s="147"/>
    </row>
    <row r="13486">
      <c r="A13486" s="147"/>
      <c r="B13486" s="64"/>
      <c r="C13486" s="147" t="s">
        <v>217</v>
      </c>
      <c r="E13486" s="161"/>
      <c r="F13486" s="162"/>
      <c r="G13486" s="147"/>
      <c r="H13486" s="146"/>
      <c r="J13486" s="146"/>
      <c r="L13486" s="150"/>
      <c r="N13486" s="163"/>
      <c r="O13486" s="146"/>
      <c r="P13486" s="146"/>
      <c r="Q13486" s="146"/>
      <c r="R13486" s="34"/>
      <c r="S13486" s="35"/>
      <c r="T13486" s="147"/>
    </row>
    <row r="13487">
      <c r="A13487" s="147"/>
      <c r="B13487" s="64"/>
      <c r="C13487" s="147" t="s">
        <v>217</v>
      </c>
      <c r="E13487" s="161"/>
      <c r="F13487" s="162"/>
      <c r="G13487" s="147"/>
      <c r="H13487" s="146"/>
      <c r="J13487" s="146"/>
      <c r="L13487" s="150"/>
      <c r="N13487" s="163"/>
      <c r="O13487" s="146"/>
      <c r="P13487" s="146"/>
      <c r="Q13487" s="146"/>
      <c r="R13487" s="34"/>
      <c r="S13487" s="35"/>
      <c r="T13487" s="147"/>
    </row>
    <row r="13488">
      <c r="A13488" s="147"/>
      <c r="B13488" s="64"/>
      <c r="C13488" s="147" t="s">
        <v>217</v>
      </c>
      <c r="E13488" s="161"/>
      <c r="F13488" s="162"/>
      <c r="G13488" s="147"/>
      <c r="H13488" s="146"/>
      <c r="J13488" s="146"/>
      <c r="L13488" s="150"/>
      <c r="N13488" s="163"/>
      <c r="O13488" s="146"/>
      <c r="P13488" s="146"/>
      <c r="Q13488" s="146"/>
      <c r="R13488" s="34"/>
      <c r="S13488" s="35"/>
      <c r="T13488" s="147"/>
    </row>
    <row r="13489">
      <c r="A13489" s="147"/>
      <c r="B13489" s="64"/>
      <c r="C13489" s="147" t="s">
        <v>217</v>
      </c>
      <c r="E13489" s="161"/>
      <c r="F13489" s="162"/>
      <c r="G13489" s="147"/>
      <c r="H13489" s="146"/>
      <c r="J13489" s="146"/>
      <c r="L13489" s="150"/>
      <c r="N13489" s="163"/>
      <c r="O13489" s="146"/>
      <c r="P13489" s="146"/>
      <c r="Q13489" s="146"/>
      <c r="R13489" s="34"/>
      <c r="S13489" s="35"/>
      <c r="T13489" s="147"/>
    </row>
    <row r="13490">
      <c r="A13490" s="147"/>
      <c r="B13490" s="64"/>
      <c r="C13490" s="147" t="s">
        <v>217</v>
      </c>
      <c r="E13490" s="161"/>
      <c r="F13490" s="162"/>
      <c r="G13490" s="147"/>
      <c r="H13490" s="146"/>
      <c r="J13490" s="146"/>
      <c r="L13490" s="150"/>
      <c r="N13490" s="163"/>
      <c r="O13490" s="146"/>
      <c r="P13490" s="146"/>
      <c r="Q13490" s="146"/>
      <c r="R13490" s="34"/>
      <c r="S13490" s="35"/>
      <c r="T13490" s="147"/>
    </row>
    <row r="13491">
      <c r="A13491" s="147"/>
      <c r="B13491" s="64"/>
      <c r="C13491" s="147" t="s">
        <v>217</v>
      </c>
      <c r="E13491" s="161"/>
      <c r="F13491" s="162"/>
      <c r="G13491" s="147"/>
      <c r="H13491" s="146"/>
      <c r="J13491" s="146"/>
      <c r="L13491" s="150"/>
      <c r="N13491" s="163"/>
      <c r="O13491" s="146"/>
      <c r="P13491" s="146"/>
      <c r="Q13491" s="146"/>
      <c r="R13491" s="34"/>
      <c r="S13491" s="35"/>
      <c r="T13491" s="147"/>
    </row>
    <row r="13492">
      <c r="A13492" s="147"/>
      <c r="B13492" s="64"/>
      <c r="C13492" s="147" t="s">
        <v>217</v>
      </c>
      <c r="E13492" s="161"/>
      <c r="F13492" s="162"/>
      <c r="G13492" s="147"/>
      <c r="H13492" s="146"/>
      <c r="J13492" s="146"/>
      <c r="L13492" s="150"/>
      <c r="N13492" s="163"/>
      <c r="O13492" s="146"/>
      <c r="P13492" s="146"/>
      <c r="Q13492" s="146"/>
      <c r="R13492" s="34"/>
      <c r="S13492" s="35"/>
      <c r="T13492" s="147"/>
    </row>
    <row r="13493">
      <c r="A13493" s="147"/>
      <c r="B13493" s="64"/>
      <c r="C13493" s="147" t="s">
        <v>217</v>
      </c>
      <c r="E13493" s="161"/>
      <c r="F13493" s="162"/>
      <c r="G13493" s="147"/>
      <c r="H13493" s="146"/>
      <c r="J13493" s="146"/>
      <c r="L13493" s="150"/>
      <c r="N13493" s="163"/>
      <c r="O13493" s="146"/>
      <c r="P13493" s="146"/>
      <c r="Q13493" s="146"/>
      <c r="R13493" s="34"/>
      <c r="S13493" s="35"/>
      <c r="T13493" s="147"/>
    </row>
    <row r="13494">
      <c r="A13494" s="147"/>
      <c r="B13494" s="64"/>
      <c r="C13494" s="147" t="s">
        <v>217</v>
      </c>
      <c r="E13494" s="161"/>
      <c r="F13494" s="162"/>
      <c r="G13494" s="147"/>
      <c r="H13494" s="146"/>
      <c r="J13494" s="146"/>
      <c r="L13494" s="150"/>
      <c r="N13494" s="163"/>
      <c r="O13494" s="146"/>
      <c r="P13494" s="146"/>
      <c r="Q13494" s="146"/>
      <c r="R13494" s="34"/>
      <c r="S13494" s="35"/>
      <c r="T13494" s="147"/>
    </row>
    <row r="13495">
      <c r="A13495" s="147"/>
      <c r="B13495" s="64"/>
      <c r="C13495" s="147" t="s">
        <v>217</v>
      </c>
      <c r="E13495" s="161"/>
      <c r="F13495" s="162"/>
      <c r="G13495" s="147"/>
      <c r="H13495" s="146"/>
      <c r="J13495" s="146"/>
      <c r="L13495" s="150"/>
      <c r="N13495" s="163"/>
      <c r="O13495" s="146"/>
      <c r="P13495" s="146"/>
      <c r="Q13495" s="146"/>
      <c r="R13495" s="34"/>
      <c r="S13495" s="35"/>
      <c r="T13495" s="147"/>
    </row>
    <row r="13496">
      <c r="A13496" s="147"/>
      <c r="B13496" s="64"/>
      <c r="C13496" s="147" t="s">
        <v>217</v>
      </c>
      <c r="E13496" s="161"/>
      <c r="F13496" s="162"/>
      <c r="G13496" s="147"/>
      <c r="H13496" s="146"/>
      <c r="J13496" s="146"/>
      <c r="L13496" s="150"/>
      <c r="N13496" s="163"/>
      <c r="O13496" s="146"/>
      <c r="P13496" s="146"/>
      <c r="Q13496" s="146"/>
      <c r="R13496" s="34"/>
      <c r="S13496" s="35"/>
      <c r="T13496" s="147"/>
    </row>
    <row r="13497">
      <c r="A13497" s="147"/>
      <c r="B13497" s="64"/>
      <c r="C13497" s="147" t="s">
        <v>217</v>
      </c>
      <c r="E13497" s="161"/>
      <c r="F13497" s="162"/>
      <c r="G13497" s="147"/>
      <c r="H13497" s="146"/>
      <c r="J13497" s="146"/>
      <c r="L13497" s="150"/>
      <c r="N13497" s="163"/>
      <c r="O13497" s="146"/>
      <c r="P13497" s="146"/>
      <c r="Q13497" s="146"/>
      <c r="R13497" s="34"/>
      <c r="S13497" s="35"/>
      <c r="T13497" s="147"/>
    </row>
    <row r="13498">
      <c r="A13498" s="147"/>
      <c r="B13498" s="64"/>
      <c r="C13498" s="147" t="s">
        <v>217</v>
      </c>
      <c r="E13498" s="161"/>
      <c r="F13498" s="162"/>
      <c r="G13498" s="147"/>
      <c r="H13498" s="146"/>
      <c r="J13498" s="146"/>
      <c r="L13498" s="150"/>
      <c r="N13498" s="163"/>
      <c r="O13498" s="146"/>
      <c r="P13498" s="146"/>
      <c r="Q13498" s="146"/>
      <c r="R13498" s="34"/>
      <c r="S13498" s="35"/>
      <c r="T13498" s="147"/>
    </row>
    <row r="13499">
      <c r="A13499" s="147"/>
      <c r="B13499" s="64"/>
      <c r="C13499" s="147" t="s">
        <v>217</v>
      </c>
      <c r="E13499" s="161"/>
      <c r="F13499" s="162"/>
      <c r="G13499" s="147"/>
      <c r="H13499" s="146"/>
      <c r="J13499" s="146"/>
      <c r="L13499" s="150"/>
      <c r="N13499" s="163"/>
      <c r="O13499" s="146"/>
      <c r="P13499" s="146"/>
      <c r="Q13499" s="146"/>
      <c r="R13499" s="34"/>
      <c r="S13499" s="35"/>
      <c r="T13499" s="147"/>
    </row>
    <row r="13500">
      <c r="A13500" s="147"/>
      <c r="B13500" s="64"/>
      <c r="C13500" s="147" t="s">
        <v>217</v>
      </c>
      <c r="E13500" s="161"/>
      <c r="F13500" s="162"/>
      <c r="G13500" s="147"/>
      <c r="H13500" s="146"/>
      <c r="J13500" s="146"/>
      <c r="L13500" s="150"/>
      <c r="N13500" s="163"/>
      <c r="O13500" s="146"/>
      <c r="P13500" s="146"/>
      <c r="Q13500" s="146"/>
      <c r="R13500" s="34"/>
      <c r="S13500" s="35"/>
      <c r="T13500" s="147"/>
    </row>
    <row r="13501">
      <c r="A13501" s="147"/>
      <c r="B13501" s="64"/>
      <c r="C13501" s="147" t="s">
        <v>217</v>
      </c>
      <c r="E13501" s="161"/>
      <c r="F13501" s="162"/>
      <c r="G13501" s="147"/>
      <c r="H13501" s="146"/>
      <c r="J13501" s="146"/>
      <c r="L13501" s="150"/>
      <c r="N13501" s="163"/>
      <c r="O13501" s="146"/>
      <c r="P13501" s="146"/>
      <c r="Q13501" s="146"/>
      <c r="R13501" s="34"/>
      <c r="S13501" s="35"/>
      <c r="T13501" s="147"/>
    </row>
    <row r="13502">
      <c r="A13502" s="147"/>
      <c r="B13502" s="64"/>
      <c r="C13502" s="147" t="s">
        <v>217</v>
      </c>
      <c r="E13502" s="161"/>
      <c r="F13502" s="162"/>
      <c r="G13502" s="147"/>
      <c r="H13502" s="146"/>
      <c r="J13502" s="146"/>
      <c r="L13502" s="150"/>
      <c r="N13502" s="163"/>
      <c r="O13502" s="146"/>
      <c r="P13502" s="146"/>
      <c r="Q13502" s="146"/>
      <c r="R13502" s="34"/>
      <c r="S13502" s="35"/>
      <c r="T13502" s="147"/>
    </row>
    <row r="13503">
      <c r="A13503" s="147"/>
      <c r="B13503" s="64"/>
      <c r="C13503" s="147" t="s">
        <v>217</v>
      </c>
      <c r="E13503" s="161"/>
      <c r="F13503" s="162"/>
      <c r="G13503" s="147"/>
      <c r="H13503" s="146"/>
      <c r="J13503" s="146"/>
      <c r="L13503" s="150"/>
      <c r="N13503" s="163"/>
      <c r="O13503" s="146"/>
      <c r="P13503" s="146"/>
      <c r="Q13503" s="146"/>
      <c r="R13503" s="34"/>
      <c r="S13503" s="35"/>
      <c r="T13503" s="147"/>
    </row>
    <row r="13504">
      <c r="A13504" s="147"/>
      <c r="B13504" s="64"/>
      <c r="C13504" s="147" t="s">
        <v>217</v>
      </c>
      <c r="E13504" s="161"/>
      <c r="F13504" s="162"/>
      <c r="G13504" s="147"/>
      <c r="H13504" s="146"/>
      <c r="J13504" s="146"/>
      <c r="L13504" s="150"/>
      <c r="N13504" s="163"/>
      <c r="O13504" s="146"/>
      <c r="P13504" s="146"/>
      <c r="Q13504" s="146"/>
      <c r="R13504" s="34"/>
      <c r="S13504" s="35"/>
      <c r="T13504" s="147"/>
    </row>
    <row r="13505">
      <c r="A13505" s="147"/>
      <c r="B13505" s="64"/>
      <c r="C13505" s="147" t="s">
        <v>217</v>
      </c>
      <c r="E13505" s="161"/>
      <c r="F13505" s="162"/>
      <c r="G13505" s="147"/>
      <c r="H13505" s="146"/>
      <c r="J13505" s="146"/>
      <c r="L13505" s="150"/>
      <c r="N13505" s="163"/>
      <c r="O13505" s="146"/>
      <c r="P13505" s="146"/>
      <c r="Q13505" s="146"/>
      <c r="R13505" s="34"/>
      <c r="S13505" s="35"/>
      <c r="T13505" s="147"/>
    </row>
    <row r="13506">
      <c r="A13506" s="147"/>
      <c r="B13506" s="64"/>
      <c r="C13506" s="147" t="s">
        <v>217</v>
      </c>
      <c r="E13506" s="161"/>
      <c r="F13506" s="162"/>
      <c r="G13506" s="147"/>
      <c r="H13506" s="146"/>
      <c r="J13506" s="146"/>
      <c r="L13506" s="150"/>
      <c r="N13506" s="163"/>
      <c r="O13506" s="146"/>
      <c r="P13506" s="146"/>
      <c r="Q13506" s="146"/>
      <c r="R13506" s="34"/>
      <c r="S13506" s="35"/>
      <c r="T13506" s="147"/>
    </row>
    <row r="13507">
      <c r="A13507" s="147"/>
      <c r="B13507" s="64"/>
      <c r="C13507" s="147" t="s">
        <v>217</v>
      </c>
      <c r="E13507" s="161"/>
      <c r="F13507" s="162"/>
      <c r="G13507" s="147"/>
      <c r="H13507" s="146"/>
      <c r="J13507" s="146"/>
      <c r="L13507" s="150"/>
      <c r="N13507" s="163"/>
      <c r="O13507" s="146"/>
      <c r="P13507" s="146"/>
      <c r="Q13507" s="146"/>
      <c r="R13507" s="34"/>
      <c r="S13507" s="35"/>
      <c r="T13507" s="147"/>
    </row>
    <row r="13508">
      <c r="A13508" s="147"/>
      <c r="B13508" s="64"/>
      <c r="C13508" s="147" t="s">
        <v>217</v>
      </c>
      <c r="E13508" s="161"/>
      <c r="F13508" s="162"/>
      <c r="G13508" s="147"/>
      <c r="H13508" s="146"/>
      <c r="J13508" s="146"/>
      <c r="L13508" s="150"/>
      <c r="N13508" s="163"/>
      <c r="O13508" s="146"/>
      <c r="P13508" s="146"/>
      <c r="Q13508" s="146"/>
      <c r="R13508" s="34"/>
      <c r="S13508" s="35"/>
      <c r="T13508" s="147"/>
    </row>
    <row r="13509">
      <c r="A13509" s="147"/>
      <c r="B13509" s="64"/>
      <c r="C13509" s="147" t="s">
        <v>217</v>
      </c>
      <c r="E13509" s="161"/>
      <c r="F13509" s="162"/>
      <c r="G13509" s="147"/>
      <c r="H13509" s="146"/>
      <c r="J13509" s="146"/>
      <c r="L13509" s="150"/>
      <c r="N13509" s="163"/>
      <c r="O13509" s="146"/>
      <c r="P13509" s="146"/>
      <c r="Q13509" s="146"/>
      <c r="R13509" s="34"/>
      <c r="S13509" s="35"/>
      <c r="T13509" s="147"/>
    </row>
    <row r="13510">
      <c r="A13510" s="147"/>
      <c r="B13510" s="64"/>
      <c r="C13510" s="147" t="s">
        <v>217</v>
      </c>
      <c r="E13510" s="161"/>
      <c r="F13510" s="162"/>
      <c r="G13510" s="147"/>
      <c r="H13510" s="146"/>
      <c r="J13510" s="146"/>
      <c r="L13510" s="150"/>
      <c r="N13510" s="163"/>
      <c r="O13510" s="146"/>
      <c r="P13510" s="146"/>
      <c r="Q13510" s="146"/>
      <c r="R13510" s="34"/>
      <c r="S13510" s="35"/>
      <c r="T13510" s="147"/>
    </row>
    <row r="13511">
      <c r="A13511" s="147"/>
      <c r="B13511" s="64"/>
      <c r="C13511" s="147" t="s">
        <v>217</v>
      </c>
      <c r="E13511" s="161"/>
      <c r="F13511" s="162"/>
      <c r="G13511" s="147"/>
      <c r="H13511" s="146"/>
      <c r="J13511" s="146"/>
      <c r="L13511" s="150"/>
      <c r="N13511" s="163"/>
      <c r="O13511" s="146"/>
      <c r="P13511" s="146"/>
      <c r="Q13511" s="146"/>
      <c r="R13511" s="34"/>
      <c r="S13511" s="35"/>
      <c r="T13511" s="147"/>
    </row>
    <row r="13512">
      <c r="A13512" s="147"/>
      <c r="B13512" s="64"/>
      <c r="C13512" s="147" t="s">
        <v>217</v>
      </c>
      <c r="E13512" s="161"/>
      <c r="F13512" s="162"/>
      <c r="G13512" s="147"/>
      <c r="H13512" s="146"/>
      <c r="J13512" s="146"/>
      <c r="L13512" s="150"/>
      <c r="N13512" s="163"/>
      <c r="O13512" s="146"/>
      <c r="P13512" s="146"/>
      <c r="Q13512" s="146"/>
      <c r="R13512" s="34"/>
      <c r="S13512" s="35"/>
      <c r="T13512" s="147"/>
    </row>
    <row r="13513">
      <c r="A13513" s="147"/>
      <c r="B13513" s="64"/>
      <c r="C13513" s="147" t="s">
        <v>217</v>
      </c>
      <c r="E13513" s="161"/>
      <c r="F13513" s="162"/>
      <c r="G13513" s="147"/>
      <c r="H13513" s="146"/>
      <c r="J13513" s="146"/>
      <c r="L13513" s="150"/>
      <c r="N13513" s="163"/>
      <c r="O13513" s="146"/>
      <c r="P13513" s="146"/>
      <c r="Q13513" s="146"/>
      <c r="R13513" s="34"/>
      <c r="S13513" s="35"/>
      <c r="T13513" s="147"/>
    </row>
    <row r="13514">
      <c r="A13514" s="147"/>
      <c r="B13514" s="64"/>
      <c r="C13514" s="147" t="s">
        <v>217</v>
      </c>
      <c r="E13514" s="161"/>
      <c r="F13514" s="162"/>
      <c r="G13514" s="147"/>
      <c r="H13514" s="146"/>
      <c r="J13514" s="146"/>
      <c r="L13514" s="150"/>
      <c r="N13514" s="163"/>
      <c r="O13514" s="146"/>
      <c r="P13514" s="146"/>
      <c r="Q13514" s="146"/>
      <c r="R13514" s="34"/>
      <c r="S13514" s="35"/>
      <c r="T13514" s="147"/>
    </row>
    <row r="13515">
      <c r="A13515" s="147"/>
      <c r="B13515" s="64"/>
      <c r="C13515" s="147" t="s">
        <v>217</v>
      </c>
      <c r="E13515" s="161"/>
      <c r="F13515" s="162"/>
      <c r="G13515" s="147"/>
      <c r="H13515" s="146"/>
      <c r="J13515" s="146"/>
      <c r="L13515" s="150"/>
      <c r="N13515" s="163"/>
      <c r="O13515" s="146"/>
      <c r="P13515" s="146"/>
      <c r="Q13515" s="146"/>
      <c r="R13515" s="34"/>
      <c r="S13515" s="35"/>
      <c r="T13515" s="147"/>
    </row>
    <row r="13516">
      <c r="A13516" s="147"/>
      <c r="B13516" s="64"/>
      <c r="C13516" s="147" t="s">
        <v>217</v>
      </c>
      <c r="E13516" s="161"/>
      <c r="F13516" s="162"/>
      <c r="G13516" s="147"/>
      <c r="H13516" s="146"/>
      <c r="J13516" s="146"/>
      <c r="L13516" s="150"/>
      <c r="N13516" s="163"/>
      <c r="O13516" s="146"/>
      <c r="P13516" s="146"/>
      <c r="Q13516" s="146"/>
      <c r="R13516" s="34"/>
      <c r="S13516" s="35"/>
      <c r="T13516" s="147"/>
    </row>
    <row r="13517">
      <c r="A13517" s="147"/>
      <c r="B13517" s="64"/>
      <c r="C13517" s="147" t="s">
        <v>217</v>
      </c>
      <c r="E13517" s="161"/>
      <c r="F13517" s="162"/>
      <c r="G13517" s="147"/>
      <c r="H13517" s="146"/>
      <c r="J13517" s="146"/>
      <c r="L13517" s="150"/>
      <c r="N13517" s="163"/>
      <c r="O13517" s="146"/>
      <c r="P13517" s="146"/>
      <c r="Q13517" s="146"/>
      <c r="R13517" s="34"/>
      <c r="S13517" s="35"/>
      <c r="T13517" s="147"/>
    </row>
    <row r="13518">
      <c r="A13518" s="147"/>
      <c r="B13518" s="64"/>
      <c r="C13518" s="147" t="s">
        <v>217</v>
      </c>
      <c r="E13518" s="161"/>
      <c r="F13518" s="162"/>
      <c r="G13518" s="147"/>
      <c r="H13518" s="146"/>
      <c r="J13518" s="146"/>
      <c r="L13518" s="150"/>
      <c r="N13518" s="163"/>
      <c r="O13518" s="146"/>
      <c r="P13518" s="146"/>
      <c r="Q13518" s="146"/>
      <c r="R13518" s="34"/>
      <c r="S13518" s="35"/>
      <c r="T13518" s="147"/>
    </row>
    <row r="13519">
      <c r="A13519" s="147"/>
      <c r="B13519" s="64"/>
      <c r="C13519" s="147" t="s">
        <v>217</v>
      </c>
      <c r="E13519" s="161"/>
      <c r="F13519" s="162"/>
      <c r="G13519" s="147"/>
      <c r="H13519" s="146"/>
      <c r="J13519" s="146"/>
      <c r="L13519" s="150"/>
      <c r="N13519" s="163"/>
      <c r="O13519" s="146"/>
      <c r="P13519" s="146"/>
      <c r="Q13519" s="146"/>
      <c r="R13519" s="34"/>
      <c r="S13519" s="35"/>
      <c r="T13519" s="147"/>
    </row>
    <row r="13520">
      <c r="A13520" s="147"/>
      <c r="B13520" s="64"/>
      <c r="C13520" s="147" t="s">
        <v>217</v>
      </c>
      <c r="E13520" s="161"/>
      <c r="F13520" s="162"/>
      <c r="G13520" s="147"/>
      <c r="H13520" s="146"/>
      <c r="J13520" s="146"/>
      <c r="L13520" s="150"/>
      <c r="N13520" s="163"/>
      <c r="O13520" s="146"/>
      <c r="P13520" s="146"/>
      <c r="Q13520" s="146"/>
      <c r="R13520" s="34"/>
      <c r="S13520" s="35"/>
      <c r="T13520" s="147"/>
    </row>
    <row r="13521">
      <c r="A13521" s="147"/>
      <c r="B13521" s="64"/>
      <c r="C13521" s="147" t="s">
        <v>217</v>
      </c>
      <c r="E13521" s="161"/>
      <c r="F13521" s="162"/>
      <c r="G13521" s="147"/>
      <c r="H13521" s="146"/>
      <c r="J13521" s="146"/>
      <c r="L13521" s="150"/>
      <c r="N13521" s="163"/>
      <c r="O13521" s="146"/>
      <c r="P13521" s="146"/>
      <c r="Q13521" s="146"/>
      <c r="R13521" s="34"/>
      <c r="S13521" s="35"/>
      <c r="T13521" s="147"/>
    </row>
    <row r="13522">
      <c r="A13522" s="147"/>
      <c r="B13522" s="64"/>
      <c r="C13522" s="147" t="s">
        <v>217</v>
      </c>
      <c r="E13522" s="161"/>
      <c r="F13522" s="162"/>
      <c r="G13522" s="147"/>
      <c r="H13522" s="146"/>
      <c r="J13522" s="146"/>
      <c r="L13522" s="150"/>
      <c r="N13522" s="163"/>
      <c r="O13522" s="146"/>
      <c r="P13522" s="146"/>
      <c r="Q13522" s="146"/>
      <c r="R13522" s="34"/>
      <c r="S13522" s="35"/>
      <c r="T13522" s="147"/>
    </row>
    <row r="13523">
      <c r="A13523" s="147"/>
      <c r="B13523" s="64"/>
      <c r="C13523" s="147" t="s">
        <v>217</v>
      </c>
      <c r="E13523" s="161"/>
      <c r="F13523" s="162"/>
      <c r="G13523" s="147"/>
      <c r="H13523" s="146"/>
      <c r="J13523" s="146"/>
      <c r="L13523" s="150"/>
      <c r="N13523" s="163"/>
      <c r="O13523" s="146"/>
      <c r="P13523" s="146"/>
      <c r="Q13523" s="146"/>
      <c r="R13523" s="34"/>
      <c r="S13523" s="35"/>
      <c r="T13523" s="147"/>
    </row>
    <row r="13524">
      <c r="A13524" s="147"/>
      <c r="B13524" s="64"/>
      <c r="C13524" s="147" t="s">
        <v>217</v>
      </c>
      <c r="E13524" s="161"/>
      <c r="F13524" s="162"/>
      <c r="G13524" s="147"/>
      <c r="H13524" s="146"/>
      <c r="J13524" s="146"/>
      <c r="L13524" s="150"/>
      <c r="N13524" s="163"/>
      <c r="O13524" s="146"/>
      <c r="P13524" s="146"/>
      <c r="Q13524" s="146"/>
      <c r="R13524" s="34"/>
      <c r="S13524" s="35"/>
      <c r="T13524" s="147"/>
    </row>
    <row r="13525">
      <c r="A13525" s="147"/>
      <c r="B13525" s="64"/>
      <c r="C13525" s="147" t="s">
        <v>217</v>
      </c>
      <c r="E13525" s="161"/>
      <c r="F13525" s="162"/>
      <c r="G13525" s="147"/>
      <c r="H13525" s="146"/>
      <c r="J13525" s="146"/>
      <c r="L13525" s="150"/>
      <c r="N13525" s="163"/>
      <c r="O13525" s="146"/>
      <c r="P13525" s="146"/>
      <c r="Q13525" s="146"/>
      <c r="R13525" s="34"/>
      <c r="S13525" s="35"/>
      <c r="T13525" s="147"/>
    </row>
    <row r="13526">
      <c r="A13526" s="147"/>
      <c r="B13526" s="64"/>
      <c r="C13526" s="147" t="s">
        <v>217</v>
      </c>
      <c r="E13526" s="161"/>
      <c r="F13526" s="162"/>
      <c r="G13526" s="147"/>
      <c r="H13526" s="146"/>
      <c r="J13526" s="146"/>
      <c r="L13526" s="150"/>
      <c r="N13526" s="163"/>
      <c r="O13526" s="146"/>
      <c r="P13526" s="146"/>
      <c r="Q13526" s="146"/>
      <c r="R13526" s="34"/>
      <c r="S13526" s="35"/>
      <c r="T13526" s="147"/>
    </row>
    <row r="13527">
      <c r="A13527" s="147"/>
      <c r="B13527" s="64"/>
      <c r="C13527" s="147" t="s">
        <v>217</v>
      </c>
      <c r="E13527" s="161"/>
      <c r="F13527" s="162"/>
      <c r="G13527" s="147"/>
      <c r="H13527" s="146"/>
      <c r="J13527" s="146"/>
      <c r="L13527" s="150"/>
      <c r="N13527" s="163"/>
      <c r="O13527" s="146"/>
      <c r="P13527" s="146"/>
      <c r="Q13527" s="146"/>
      <c r="R13527" s="34"/>
      <c r="S13527" s="35"/>
      <c r="T13527" s="147"/>
    </row>
    <row r="13528">
      <c r="A13528" s="147"/>
      <c r="B13528" s="64"/>
      <c r="C13528" s="147" t="s">
        <v>217</v>
      </c>
      <c r="E13528" s="161"/>
      <c r="F13528" s="162"/>
      <c r="G13528" s="147"/>
      <c r="H13528" s="146"/>
      <c r="J13528" s="146"/>
      <c r="L13528" s="150"/>
      <c r="N13528" s="163"/>
      <c r="O13528" s="146"/>
      <c r="P13528" s="146"/>
      <c r="Q13528" s="146"/>
      <c r="R13528" s="34"/>
      <c r="S13528" s="35"/>
      <c r="T13528" s="147"/>
    </row>
    <row r="13529">
      <c r="A13529" s="147"/>
      <c r="B13529" s="64"/>
      <c r="C13529" s="147" t="s">
        <v>217</v>
      </c>
      <c r="E13529" s="161"/>
      <c r="F13529" s="162"/>
      <c r="G13529" s="147"/>
      <c r="H13529" s="146"/>
      <c r="J13529" s="146"/>
      <c r="L13529" s="150"/>
      <c r="N13529" s="163"/>
      <c r="O13529" s="146"/>
      <c r="P13529" s="146"/>
      <c r="Q13529" s="146"/>
      <c r="R13529" s="34"/>
      <c r="S13529" s="35"/>
      <c r="T13529" s="147"/>
    </row>
    <row r="13530">
      <c r="A13530" s="147"/>
      <c r="B13530" s="64"/>
      <c r="C13530" s="147" t="s">
        <v>217</v>
      </c>
      <c r="E13530" s="161"/>
      <c r="F13530" s="162"/>
      <c r="G13530" s="147"/>
      <c r="H13530" s="146"/>
      <c r="J13530" s="146"/>
      <c r="L13530" s="150"/>
      <c r="N13530" s="163"/>
      <c r="O13530" s="146"/>
      <c r="P13530" s="146"/>
      <c r="Q13530" s="146"/>
      <c r="R13530" s="34"/>
      <c r="S13530" s="35"/>
      <c r="T13530" s="147"/>
    </row>
    <row r="13531">
      <c r="A13531" s="147"/>
      <c r="B13531" s="64"/>
      <c r="C13531" s="147" t="s">
        <v>217</v>
      </c>
      <c r="E13531" s="161"/>
      <c r="F13531" s="162"/>
      <c r="G13531" s="147"/>
      <c r="H13531" s="146"/>
      <c r="J13531" s="146"/>
      <c r="L13531" s="150"/>
      <c r="N13531" s="163"/>
      <c r="O13531" s="146"/>
      <c r="P13531" s="146"/>
      <c r="Q13531" s="146"/>
      <c r="R13531" s="34"/>
      <c r="S13531" s="35"/>
      <c r="T13531" s="147"/>
    </row>
    <row r="13532">
      <c r="A13532" s="147"/>
      <c r="B13532" s="64"/>
      <c r="C13532" s="147" t="s">
        <v>217</v>
      </c>
      <c r="E13532" s="161"/>
      <c r="F13532" s="162"/>
      <c r="G13532" s="147"/>
      <c r="H13532" s="146"/>
      <c r="J13532" s="146"/>
      <c r="L13532" s="150"/>
      <c r="N13532" s="163"/>
      <c r="O13532" s="146"/>
      <c r="P13532" s="146"/>
      <c r="Q13532" s="146"/>
      <c r="R13532" s="34"/>
      <c r="S13532" s="35"/>
      <c r="T13532" s="147"/>
    </row>
    <row r="13533">
      <c r="A13533" s="147"/>
      <c r="B13533" s="64"/>
      <c r="C13533" s="147" t="s">
        <v>217</v>
      </c>
      <c r="E13533" s="161"/>
      <c r="F13533" s="162"/>
      <c r="G13533" s="147"/>
      <c r="H13533" s="146"/>
      <c r="J13533" s="146"/>
      <c r="L13533" s="150"/>
      <c r="N13533" s="163"/>
      <c r="O13533" s="146"/>
      <c r="P13533" s="146"/>
      <c r="Q13533" s="146"/>
      <c r="R13533" s="34"/>
      <c r="S13533" s="35"/>
      <c r="T13533" s="147"/>
    </row>
    <row r="13534">
      <c r="A13534" s="147"/>
      <c r="B13534" s="64"/>
      <c r="C13534" s="147" t="s">
        <v>217</v>
      </c>
      <c r="E13534" s="161"/>
      <c r="F13534" s="162"/>
      <c r="G13534" s="147"/>
      <c r="H13534" s="146"/>
      <c r="J13534" s="146"/>
      <c r="L13534" s="150"/>
      <c r="N13534" s="163"/>
      <c r="O13534" s="146"/>
      <c r="P13534" s="146"/>
      <c r="Q13534" s="146"/>
      <c r="R13534" s="34"/>
      <c r="S13534" s="35"/>
      <c r="T13534" s="147"/>
    </row>
    <row r="13535">
      <c r="A13535" s="147"/>
      <c r="B13535" s="64"/>
      <c r="C13535" s="147" t="s">
        <v>217</v>
      </c>
      <c r="E13535" s="161"/>
      <c r="F13535" s="162"/>
      <c r="G13535" s="147"/>
      <c r="H13535" s="146"/>
      <c r="J13535" s="146"/>
      <c r="L13535" s="150"/>
      <c r="N13535" s="163"/>
      <c r="O13535" s="146"/>
      <c r="P13535" s="146"/>
      <c r="Q13535" s="146"/>
      <c r="R13535" s="34"/>
      <c r="S13535" s="35"/>
      <c r="T13535" s="147"/>
    </row>
    <row r="13536">
      <c r="A13536" s="147"/>
      <c r="B13536" s="64"/>
      <c r="C13536" s="147" t="s">
        <v>217</v>
      </c>
      <c r="E13536" s="161"/>
      <c r="F13536" s="162"/>
      <c r="G13536" s="147"/>
      <c r="H13536" s="146"/>
      <c r="J13536" s="146"/>
      <c r="L13536" s="150"/>
      <c r="N13536" s="163"/>
      <c r="O13536" s="146"/>
      <c r="P13536" s="146"/>
      <c r="Q13536" s="146"/>
      <c r="R13536" s="34"/>
      <c r="S13536" s="35"/>
      <c r="T13536" s="147"/>
    </row>
    <row r="13537">
      <c r="A13537" s="147"/>
      <c r="B13537" s="64"/>
      <c r="C13537" s="147" t="s">
        <v>217</v>
      </c>
      <c r="E13537" s="161"/>
      <c r="F13537" s="162"/>
      <c r="G13537" s="147"/>
      <c r="H13537" s="146"/>
      <c r="J13537" s="146"/>
      <c r="L13537" s="150"/>
      <c r="N13537" s="163"/>
      <c r="O13537" s="146"/>
      <c r="P13537" s="146"/>
      <c r="Q13537" s="146"/>
      <c r="R13537" s="34"/>
      <c r="S13537" s="35"/>
      <c r="T13537" s="147"/>
    </row>
    <row r="13538">
      <c r="A13538" s="147"/>
      <c r="B13538" s="64"/>
      <c r="C13538" s="147" t="s">
        <v>217</v>
      </c>
      <c r="E13538" s="161"/>
      <c r="F13538" s="162"/>
      <c r="G13538" s="147"/>
      <c r="H13538" s="146"/>
      <c r="J13538" s="146"/>
      <c r="L13538" s="150"/>
      <c r="N13538" s="163"/>
      <c r="O13538" s="146"/>
      <c r="P13538" s="146"/>
      <c r="Q13538" s="146"/>
      <c r="R13538" s="34"/>
      <c r="S13538" s="35"/>
      <c r="T13538" s="147"/>
    </row>
    <row r="13539">
      <c r="A13539" s="147"/>
      <c r="B13539" s="64"/>
      <c r="C13539" s="147" t="s">
        <v>217</v>
      </c>
      <c r="E13539" s="161"/>
      <c r="F13539" s="162"/>
      <c r="G13539" s="147"/>
      <c r="H13539" s="146"/>
      <c r="J13539" s="146"/>
      <c r="L13539" s="150"/>
      <c r="N13539" s="163"/>
      <c r="O13539" s="146"/>
      <c r="P13539" s="146"/>
      <c r="Q13539" s="146"/>
      <c r="R13539" s="34"/>
      <c r="S13539" s="35"/>
      <c r="T13539" s="147"/>
    </row>
    <row r="13540">
      <c r="A13540" s="147"/>
      <c r="B13540" s="64"/>
      <c r="C13540" s="147" t="s">
        <v>217</v>
      </c>
      <c r="E13540" s="161"/>
      <c r="F13540" s="162"/>
      <c r="G13540" s="147"/>
      <c r="H13540" s="146"/>
      <c r="J13540" s="146"/>
      <c r="L13540" s="150"/>
      <c r="N13540" s="163"/>
      <c r="O13540" s="146"/>
      <c r="P13540" s="146"/>
      <c r="Q13540" s="146"/>
      <c r="R13540" s="34"/>
      <c r="S13540" s="35"/>
      <c r="T13540" s="147"/>
    </row>
    <row r="13541">
      <c r="A13541" s="147"/>
      <c r="B13541" s="64"/>
      <c r="C13541" s="147" t="s">
        <v>217</v>
      </c>
      <c r="E13541" s="161"/>
      <c r="F13541" s="162"/>
      <c r="G13541" s="147"/>
      <c r="H13541" s="146"/>
      <c r="J13541" s="146"/>
      <c r="L13541" s="150"/>
      <c r="N13541" s="163"/>
      <c r="O13541" s="146"/>
      <c r="P13541" s="146"/>
      <c r="Q13541" s="146"/>
      <c r="R13541" s="34"/>
      <c r="S13541" s="35"/>
      <c r="T13541" s="147"/>
    </row>
    <row r="13542">
      <c r="A13542" s="147"/>
      <c r="B13542" s="64"/>
      <c r="C13542" s="147" t="s">
        <v>217</v>
      </c>
      <c r="E13542" s="161"/>
      <c r="F13542" s="162"/>
      <c r="G13542" s="147"/>
      <c r="H13542" s="146"/>
      <c r="J13542" s="146"/>
      <c r="L13542" s="150"/>
      <c r="N13542" s="163"/>
      <c r="O13542" s="146"/>
      <c r="P13542" s="146"/>
      <c r="Q13542" s="146"/>
      <c r="R13542" s="34"/>
      <c r="S13542" s="35"/>
      <c r="T13542" s="147"/>
    </row>
    <row r="13543">
      <c r="A13543" s="147"/>
      <c r="B13543" s="64"/>
      <c r="C13543" s="147" t="s">
        <v>217</v>
      </c>
      <c r="E13543" s="161"/>
      <c r="F13543" s="162"/>
      <c r="G13543" s="147"/>
      <c r="H13543" s="146"/>
      <c r="J13543" s="146"/>
      <c r="L13543" s="150"/>
      <c r="N13543" s="163"/>
      <c r="O13543" s="146"/>
      <c r="P13543" s="146"/>
      <c r="Q13543" s="146"/>
      <c r="R13543" s="34"/>
      <c r="S13543" s="35"/>
      <c r="T13543" s="147"/>
    </row>
    <row r="13544">
      <c r="A13544" s="147"/>
      <c r="B13544" s="64"/>
      <c r="C13544" s="147" t="s">
        <v>217</v>
      </c>
      <c r="E13544" s="161"/>
      <c r="F13544" s="162"/>
      <c r="G13544" s="147"/>
      <c r="H13544" s="146"/>
      <c r="J13544" s="146"/>
      <c r="L13544" s="150"/>
      <c r="N13544" s="163"/>
      <c r="O13544" s="146"/>
      <c r="P13544" s="146"/>
      <c r="Q13544" s="146"/>
      <c r="R13544" s="34"/>
      <c r="S13544" s="35"/>
      <c r="T13544" s="147"/>
    </row>
    <row r="13545">
      <c r="A13545" s="147"/>
      <c r="B13545" s="64"/>
      <c r="C13545" s="147" t="s">
        <v>217</v>
      </c>
      <c r="E13545" s="161"/>
      <c r="F13545" s="162"/>
      <c r="G13545" s="147"/>
      <c r="H13545" s="146"/>
      <c r="J13545" s="146"/>
      <c r="L13545" s="150"/>
      <c r="N13545" s="163"/>
      <c r="O13545" s="146"/>
      <c r="P13545" s="146"/>
      <c r="Q13545" s="146"/>
      <c r="R13545" s="34"/>
      <c r="S13545" s="35"/>
      <c r="T13545" s="147"/>
    </row>
    <row r="13546">
      <c r="A13546" s="147"/>
      <c r="B13546" s="64"/>
      <c r="C13546" s="147" t="s">
        <v>217</v>
      </c>
      <c r="E13546" s="161"/>
      <c r="F13546" s="162"/>
      <c r="G13546" s="147"/>
      <c r="H13546" s="146"/>
      <c r="J13546" s="146"/>
      <c r="L13546" s="150"/>
      <c r="N13546" s="163"/>
      <c r="O13546" s="146"/>
      <c r="P13546" s="146"/>
      <c r="Q13546" s="146"/>
      <c r="R13546" s="34"/>
      <c r="S13546" s="35"/>
      <c r="T13546" s="147"/>
    </row>
    <row r="13547">
      <c r="A13547" s="147"/>
      <c r="B13547" s="64"/>
      <c r="C13547" s="147" t="s">
        <v>217</v>
      </c>
      <c r="E13547" s="161"/>
      <c r="F13547" s="162"/>
      <c r="G13547" s="147"/>
      <c r="H13547" s="146"/>
      <c r="J13547" s="146"/>
      <c r="L13547" s="150"/>
      <c r="N13547" s="163"/>
      <c r="O13547" s="146"/>
      <c r="P13547" s="146"/>
      <c r="Q13547" s="146"/>
      <c r="R13547" s="34"/>
      <c r="S13547" s="35"/>
      <c r="T13547" s="147"/>
    </row>
    <row r="13548">
      <c r="A13548" s="147"/>
      <c r="B13548" s="64"/>
      <c r="C13548" s="147" t="s">
        <v>217</v>
      </c>
      <c r="E13548" s="161"/>
      <c r="F13548" s="162"/>
      <c r="G13548" s="147"/>
      <c r="H13548" s="146"/>
      <c r="J13548" s="146"/>
      <c r="L13548" s="150"/>
      <c r="N13548" s="163"/>
      <c r="O13548" s="146"/>
      <c r="P13548" s="146"/>
      <c r="Q13548" s="146"/>
      <c r="R13548" s="34"/>
      <c r="S13548" s="35"/>
      <c r="T13548" s="147"/>
    </row>
    <row r="13549">
      <c r="A13549" s="147"/>
      <c r="B13549" s="64"/>
      <c r="C13549" s="147" t="s">
        <v>217</v>
      </c>
      <c r="E13549" s="161"/>
      <c r="F13549" s="162"/>
      <c r="G13549" s="147"/>
      <c r="H13549" s="146"/>
      <c r="J13549" s="146"/>
      <c r="L13549" s="150"/>
      <c r="N13549" s="163"/>
      <c r="O13549" s="146"/>
      <c r="P13549" s="146"/>
      <c r="Q13549" s="146"/>
      <c r="R13549" s="34"/>
      <c r="S13549" s="35"/>
      <c r="T13549" s="147"/>
    </row>
    <row r="13550">
      <c r="A13550" s="147"/>
      <c r="B13550" s="64"/>
      <c r="C13550" s="147" t="s">
        <v>217</v>
      </c>
      <c r="E13550" s="161"/>
      <c r="F13550" s="162"/>
      <c r="G13550" s="147"/>
      <c r="H13550" s="146"/>
      <c r="J13550" s="146"/>
      <c r="L13550" s="150"/>
      <c r="N13550" s="163"/>
      <c r="O13550" s="146"/>
      <c r="P13550" s="146"/>
      <c r="Q13550" s="146"/>
      <c r="R13550" s="34"/>
      <c r="S13550" s="35"/>
      <c r="T13550" s="147"/>
    </row>
    <row r="13551">
      <c r="A13551" s="147"/>
      <c r="B13551" s="64"/>
      <c r="C13551" s="147" t="s">
        <v>217</v>
      </c>
      <c r="E13551" s="161"/>
      <c r="F13551" s="162"/>
      <c r="G13551" s="147"/>
      <c r="H13551" s="146"/>
      <c r="J13551" s="146"/>
      <c r="L13551" s="150"/>
      <c r="N13551" s="163"/>
      <c r="O13551" s="146"/>
      <c r="P13551" s="146"/>
      <c r="Q13551" s="146"/>
      <c r="R13551" s="34"/>
      <c r="S13551" s="35"/>
      <c r="T13551" s="147"/>
    </row>
    <row r="13552">
      <c r="A13552" s="147"/>
      <c r="B13552" s="64"/>
      <c r="C13552" s="147" t="s">
        <v>217</v>
      </c>
      <c r="E13552" s="161"/>
      <c r="F13552" s="162"/>
      <c r="G13552" s="147"/>
      <c r="H13552" s="146"/>
      <c r="J13552" s="146"/>
      <c r="L13552" s="150"/>
      <c r="N13552" s="163"/>
      <c r="O13552" s="146"/>
      <c r="P13552" s="146"/>
      <c r="Q13552" s="146"/>
      <c r="R13552" s="34"/>
      <c r="S13552" s="35"/>
      <c r="T13552" s="147"/>
    </row>
    <row r="13553">
      <c r="A13553" s="147"/>
      <c r="B13553" s="64"/>
      <c r="C13553" s="147" t="s">
        <v>217</v>
      </c>
      <c r="E13553" s="161"/>
      <c r="F13553" s="162"/>
      <c r="G13553" s="147"/>
      <c r="H13553" s="146"/>
      <c r="J13553" s="146"/>
      <c r="L13553" s="150"/>
      <c r="N13553" s="163"/>
      <c r="O13553" s="146"/>
      <c r="P13553" s="146"/>
      <c r="Q13553" s="146"/>
      <c r="R13553" s="34"/>
      <c r="S13553" s="35"/>
      <c r="T13553" s="147"/>
    </row>
    <row r="13554">
      <c r="A13554" s="147"/>
      <c r="B13554" s="64"/>
      <c r="C13554" s="147" t="s">
        <v>217</v>
      </c>
      <c r="E13554" s="161"/>
      <c r="F13554" s="162"/>
      <c r="G13554" s="147"/>
      <c r="H13554" s="146"/>
      <c r="J13554" s="146"/>
      <c r="L13554" s="150"/>
      <c r="N13554" s="163"/>
      <c r="O13554" s="146"/>
      <c r="P13554" s="146"/>
      <c r="Q13554" s="146"/>
      <c r="R13554" s="34"/>
      <c r="S13554" s="35"/>
      <c r="T13554" s="147"/>
    </row>
    <row r="13555">
      <c r="A13555" s="147"/>
      <c r="B13555" s="64"/>
      <c r="C13555" s="147" t="s">
        <v>217</v>
      </c>
      <c r="E13555" s="161"/>
      <c r="F13555" s="162"/>
      <c r="G13555" s="147"/>
      <c r="H13555" s="146"/>
      <c r="J13555" s="146"/>
      <c r="L13555" s="150"/>
      <c r="N13555" s="163"/>
      <c r="O13555" s="146"/>
      <c r="P13555" s="146"/>
      <c r="Q13555" s="146"/>
      <c r="R13555" s="34"/>
      <c r="S13555" s="35"/>
      <c r="T13555" s="147"/>
    </row>
    <row r="13556">
      <c r="A13556" s="147"/>
      <c r="B13556" s="64"/>
      <c r="C13556" s="147" t="s">
        <v>217</v>
      </c>
      <c r="E13556" s="161"/>
      <c r="F13556" s="162"/>
      <c r="G13556" s="147"/>
      <c r="H13556" s="146"/>
      <c r="J13556" s="146"/>
      <c r="L13556" s="150"/>
      <c r="N13556" s="163"/>
      <c r="O13556" s="146"/>
      <c r="P13556" s="146"/>
      <c r="Q13556" s="146"/>
      <c r="R13556" s="34"/>
      <c r="S13556" s="35"/>
      <c r="T13556" s="147"/>
    </row>
    <row r="13557">
      <c r="A13557" s="147"/>
      <c r="B13557" s="64"/>
      <c r="C13557" s="147" t="s">
        <v>217</v>
      </c>
      <c r="E13557" s="161"/>
      <c r="F13557" s="162"/>
      <c r="G13557" s="147"/>
      <c r="H13557" s="146"/>
      <c r="J13557" s="146"/>
      <c r="L13557" s="150"/>
      <c r="N13557" s="163"/>
      <c r="O13557" s="146"/>
      <c r="P13557" s="146"/>
      <c r="Q13557" s="146"/>
      <c r="R13557" s="34"/>
      <c r="S13557" s="35"/>
      <c r="T13557" s="147"/>
    </row>
    <row r="13558">
      <c r="A13558" s="147"/>
      <c r="B13558" s="64"/>
      <c r="C13558" s="147" t="s">
        <v>217</v>
      </c>
      <c r="E13558" s="161"/>
      <c r="F13558" s="162"/>
      <c r="G13558" s="147"/>
      <c r="H13558" s="146"/>
      <c r="J13558" s="146"/>
      <c r="L13558" s="150"/>
      <c r="N13558" s="163"/>
      <c r="O13558" s="146"/>
      <c r="P13558" s="146"/>
      <c r="Q13558" s="146"/>
      <c r="R13558" s="34"/>
      <c r="S13558" s="35"/>
      <c r="T13558" s="147"/>
    </row>
    <row r="13559">
      <c r="A13559" s="147"/>
      <c r="B13559" s="64"/>
      <c r="C13559" s="147" t="s">
        <v>217</v>
      </c>
      <c r="E13559" s="161"/>
      <c r="F13559" s="162"/>
      <c r="G13559" s="147"/>
      <c r="H13559" s="146"/>
      <c r="J13559" s="146"/>
      <c r="L13559" s="150"/>
      <c r="N13559" s="163"/>
      <c r="O13559" s="146"/>
      <c r="P13559" s="146"/>
      <c r="Q13559" s="146"/>
      <c r="R13559" s="34"/>
      <c r="S13559" s="35"/>
      <c r="T13559" s="147"/>
    </row>
    <row r="13560">
      <c r="A13560" s="147"/>
      <c r="B13560" s="64"/>
      <c r="C13560" s="147" t="s">
        <v>217</v>
      </c>
      <c r="E13560" s="161"/>
      <c r="F13560" s="162"/>
      <c r="G13560" s="147"/>
      <c r="H13560" s="146"/>
      <c r="J13560" s="146"/>
      <c r="L13560" s="150"/>
      <c r="N13560" s="163"/>
      <c r="O13560" s="146"/>
      <c r="P13560" s="146"/>
      <c r="Q13560" s="146"/>
      <c r="R13560" s="34"/>
      <c r="S13560" s="35"/>
      <c r="T13560" s="147"/>
    </row>
    <row r="13561">
      <c r="A13561" s="147"/>
      <c r="B13561" s="64"/>
      <c r="C13561" s="147" t="s">
        <v>217</v>
      </c>
      <c r="E13561" s="161"/>
      <c r="F13561" s="162"/>
      <c r="G13561" s="147"/>
      <c r="H13561" s="146"/>
      <c r="J13561" s="146"/>
      <c r="L13561" s="150"/>
      <c r="N13561" s="163"/>
      <c r="O13561" s="146"/>
      <c r="P13561" s="146"/>
      <c r="Q13561" s="146"/>
      <c r="R13561" s="34"/>
      <c r="S13561" s="35"/>
      <c r="T13561" s="147"/>
    </row>
    <row r="13562">
      <c r="A13562" s="147"/>
      <c r="B13562" s="64"/>
      <c r="C13562" s="147" t="s">
        <v>217</v>
      </c>
      <c r="E13562" s="161"/>
      <c r="F13562" s="162"/>
      <c r="G13562" s="147"/>
      <c r="H13562" s="146"/>
      <c r="J13562" s="146"/>
      <c r="L13562" s="150"/>
      <c r="N13562" s="163"/>
      <c r="O13562" s="146"/>
      <c r="P13562" s="146"/>
      <c r="Q13562" s="146"/>
      <c r="R13562" s="34"/>
      <c r="S13562" s="35"/>
      <c r="T13562" s="147"/>
    </row>
    <row r="13563">
      <c r="A13563" s="147"/>
      <c r="B13563" s="64"/>
      <c r="C13563" s="147" t="s">
        <v>217</v>
      </c>
      <c r="E13563" s="161"/>
      <c r="F13563" s="162"/>
      <c r="G13563" s="147"/>
      <c r="H13563" s="146"/>
      <c r="J13563" s="146"/>
      <c r="L13563" s="150"/>
      <c r="N13563" s="163"/>
      <c r="O13563" s="146"/>
      <c r="P13563" s="146"/>
      <c r="Q13563" s="146"/>
      <c r="R13563" s="34"/>
      <c r="S13563" s="35"/>
      <c r="T13563" s="147"/>
    </row>
    <row r="13564">
      <c r="A13564" s="147"/>
      <c r="B13564" s="64"/>
      <c r="C13564" s="147" t="s">
        <v>217</v>
      </c>
      <c r="E13564" s="161"/>
      <c r="F13564" s="162"/>
      <c r="G13564" s="147"/>
      <c r="H13564" s="146"/>
      <c r="J13564" s="146"/>
      <c r="L13564" s="150"/>
      <c r="N13564" s="163"/>
      <c r="O13564" s="146"/>
      <c r="P13564" s="146"/>
      <c r="Q13564" s="146"/>
      <c r="R13564" s="34"/>
      <c r="S13564" s="35"/>
      <c r="T13564" s="147"/>
    </row>
    <row r="13565">
      <c r="A13565" s="147"/>
      <c r="B13565" s="64"/>
      <c r="C13565" s="147" t="s">
        <v>217</v>
      </c>
      <c r="E13565" s="161"/>
      <c r="F13565" s="162"/>
      <c r="G13565" s="147"/>
      <c r="H13565" s="146"/>
      <c r="J13565" s="146"/>
      <c r="L13565" s="150"/>
      <c r="N13565" s="163"/>
      <c r="O13565" s="146"/>
      <c r="P13565" s="146"/>
      <c r="Q13565" s="146"/>
      <c r="R13565" s="34"/>
      <c r="S13565" s="35"/>
      <c r="T13565" s="147"/>
    </row>
    <row r="13566">
      <c r="A13566" s="147"/>
      <c r="B13566" s="64"/>
      <c r="C13566" s="147" t="s">
        <v>217</v>
      </c>
      <c r="E13566" s="161"/>
      <c r="F13566" s="162"/>
      <c r="G13566" s="147"/>
      <c r="H13566" s="146"/>
      <c r="J13566" s="146"/>
      <c r="L13566" s="150"/>
      <c r="N13566" s="163"/>
      <c r="O13566" s="146"/>
      <c r="P13566" s="146"/>
      <c r="Q13566" s="146"/>
      <c r="R13566" s="34"/>
      <c r="S13566" s="35"/>
      <c r="T13566" s="147"/>
    </row>
    <row r="13567">
      <c r="A13567" s="147"/>
      <c r="B13567" s="64"/>
      <c r="C13567" s="147" t="s">
        <v>217</v>
      </c>
      <c r="E13567" s="161"/>
      <c r="F13567" s="162"/>
      <c r="G13567" s="147"/>
      <c r="H13567" s="146"/>
      <c r="J13567" s="146"/>
      <c r="L13567" s="150"/>
      <c r="N13567" s="163"/>
      <c r="O13567" s="146"/>
      <c r="P13567" s="146"/>
      <c r="Q13567" s="146"/>
      <c r="R13567" s="34"/>
      <c r="S13567" s="35"/>
      <c r="T13567" s="147"/>
    </row>
    <row r="13568">
      <c r="A13568" s="147"/>
      <c r="B13568" s="64"/>
      <c r="C13568" s="147" t="s">
        <v>217</v>
      </c>
      <c r="E13568" s="161"/>
      <c r="F13568" s="162"/>
      <c r="G13568" s="147"/>
      <c r="H13568" s="146"/>
      <c r="J13568" s="146"/>
      <c r="L13568" s="150"/>
      <c r="N13568" s="163"/>
      <c r="O13568" s="146"/>
      <c r="P13568" s="146"/>
      <c r="Q13568" s="146"/>
      <c r="R13568" s="34"/>
      <c r="S13568" s="35"/>
      <c r="T13568" s="147"/>
    </row>
    <row r="13569">
      <c r="A13569" s="147"/>
      <c r="B13569" s="64"/>
      <c r="C13569" s="147" t="s">
        <v>217</v>
      </c>
      <c r="E13569" s="161"/>
      <c r="F13569" s="162"/>
      <c r="G13569" s="147"/>
      <c r="H13569" s="146"/>
      <c r="J13569" s="146"/>
      <c r="L13569" s="150"/>
      <c r="N13569" s="163"/>
      <c r="O13569" s="146"/>
      <c r="P13569" s="146"/>
      <c r="Q13569" s="146"/>
      <c r="R13569" s="34"/>
      <c r="S13569" s="35"/>
      <c r="T13569" s="147"/>
    </row>
    <row r="13570">
      <c r="A13570" s="147"/>
      <c r="B13570" s="64"/>
      <c r="C13570" s="147" t="s">
        <v>217</v>
      </c>
      <c r="E13570" s="161"/>
      <c r="F13570" s="162"/>
      <c r="G13570" s="147"/>
      <c r="H13570" s="146"/>
      <c r="J13570" s="146"/>
      <c r="L13570" s="150"/>
      <c r="N13570" s="163"/>
      <c r="O13570" s="146"/>
      <c r="P13570" s="146"/>
      <c r="Q13570" s="146"/>
      <c r="R13570" s="34"/>
      <c r="S13570" s="35"/>
      <c r="T13570" s="147"/>
    </row>
    <row r="13571">
      <c r="A13571" s="147"/>
      <c r="B13571" s="64"/>
      <c r="C13571" s="147" t="s">
        <v>217</v>
      </c>
      <c r="E13571" s="161"/>
      <c r="F13571" s="162"/>
      <c r="G13571" s="147"/>
      <c r="H13571" s="146"/>
      <c r="J13571" s="146"/>
      <c r="L13571" s="150"/>
      <c r="N13571" s="163"/>
      <c r="O13571" s="146"/>
      <c r="P13571" s="146"/>
      <c r="Q13571" s="146"/>
      <c r="R13571" s="34"/>
      <c r="S13571" s="35"/>
      <c r="T13571" s="147"/>
    </row>
    <row r="13572">
      <c r="A13572" s="147"/>
      <c r="B13572" s="64"/>
      <c r="C13572" s="147" t="s">
        <v>217</v>
      </c>
      <c r="E13572" s="161"/>
      <c r="F13572" s="162"/>
      <c r="G13572" s="147"/>
      <c r="H13572" s="146"/>
      <c r="J13572" s="146"/>
      <c r="L13572" s="150"/>
      <c r="N13572" s="163"/>
      <c r="O13572" s="146"/>
      <c r="P13572" s="146"/>
      <c r="Q13572" s="146"/>
      <c r="R13572" s="34"/>
      <c r="S13572" s="35"/>
      <c r="T13572" s="147"/>
    </row>
    <row r="13573">
      <c r="A13573" s="147"/>
      <c r="B13573" s="64"/>
      <c r="C13573" s="147" t="s">
        <v>217</v>
      </c>
      <c r="E13573" s="161"/>
      <c r="F13573" s="162"/>
      <c r="G13573" s="147"/>
      <c r="H13573" s="146"/>
      <c r="J13573" s="146"/>
      <c r="L13573" s="150"/>
      <c r="N13573" s="163"/>
      <c r="O13573" s="146"/>
      <c r="P13573" s="146"/>
      <c r="Q13573" s="146"/>
      <c r="R13573" s="34"/>
      <c r="S13573" s="35"/>
      <c r="T13573" s="147"/>
    </row>
    <row r="13574">
      <c r="A13574" s="147"/>
      <c r="B13574" s="64"/>
      <c r="C13574" s="147" t="s">
        <v>217</v>
      </c>
      <c r="E13574" s="161"/>
      <c r="F13574" s="162"/>
      <c r="G13574" s="147"/>
      <c r="H13574" s="146"/>
      <c r="J13574" s="146"/>
      <c r="L13574" s="150"/>
      <c r="N13574" s="163"/>
      <c r="O13574" s="146"/>
      <c r="P13574" s="146"/>
      <c r="Q13574" s="146"/>
      <c r="R13574" s="34"/>
      <c r="S13574" s="35"/>
      <c r="T13574" s="147"/>
    </row>
    <row r="13575">
      <c r="A13575" s="147"/>
      <c r="B13575" s="64"/>
      <c r="C13575" s="147" t="s">
        <v>217</v>
      </c>
      <c r="E13575" s="161"/>
      <c r="F13575" s="162"/>
      <c r="G13575" s="147"/>
      <c r="H13575" s="146"/>
      <c r="J13575" s="146"/>
      <c r="L13575" s="150"/>
      <c r="N13575" s="163"/>
      <c r="O13575" s="146"/>
      <c r="P13575" s="146"/>
      <c r="Q13575" s="146"/>
      <c r="R13575" s="34"/>
      <c r="S13575" s="35"/>
      <c r="T13575" s="147"/>
    </row>
    <row r="13576">
      <c r="A13576" s="147"/>
      <c r="B13576" s="64"/>
      <c r="C13576" s="147" t="s">
        <v>217</v>
      </c>
      <c r="E13576" s="161"/>
      <c r="F13576" s="162"/>
      <c r="G13576" s="147"/>
      <c r="H13576" s="146"/>
      <c r="J13576" s="146"/>
      <c r="L13576" s="150"/>
      <c r="N13576" s="163"/>
      <c r="O13576" s="146"/>
      <c r="P13576" s="146"/>
      <c r="Q13576" s="146"/>
      <c r="R13576" s="34"/>
      <c r="S13576" s="35"/>
      <c r="T13576" s="147"/>
    </row>
    <row r="13577">
      <c r="A13577" s="147"/>
      <c r="B13577" s="64"/>
      <c r="C13577" s="147" t="s">
        <v>217</v>
      </c>
      <c r="E13577" s="161"/>
      <c r="F13577" s="162"/>
      <c r="G13577" s="147"/>
      <c r="H13577" s="146"/>
      <c r="J13577" s="146"/>
      <c r="L13577" s="150"/>
      <c r="N13577" s="163"/>
      <c r="O13577" s="146"/>
      <c r="P13577" s="146"/>
      <c r="Q13577" s="146"/>
      <c r="R13577" s="34"/>
      <c r="S13577" s="35"/>
      <c r="T13577" s="147"/>
    </row>
    <row r="13578">
      <c r="A13578" s="147"/>
      <c r="B13578" s="64"/>
      <c r="C13578" s="147" t="s">
        <v>217</v>
      </c>
      <c r="E13578" s="161"/>
      <c r="F13578" s="162"/>
      <c r="G13578" s="147"/>
      <c r="H13578" s="146"/>
      <c r="J13578" s="146"/>
      <c r="L13578" s="150"/>
      <c r="N13578" s="163"/>
      <c r="O13578" s="146"/>
      <c r="P13578" s="146"/>
      <c r="Q13578" s="146"/>
      <c r="R13578" s="34"/>
      <c r="S13578" s="35"/>
      <c r="T13578" s="147"/>
    </row>
    <row r="13579">
      <c r="A13579" s="147"/>
      <c r="B13579" s="64"/>
      <c r="C13579" s="147" t="s">
        <v>217</v>
      </c>
      <c r="E13579" s="161"/>
      <c r="F13579" s="162"/>
      <c r="G13579" s="147"/>
      <c r="H13579" s="146"/>
      <c r="J13579" s="146"/>
      <c r="L13579" s="150"/>
      <c r="N13579" s="163"/>
      <c r="O13579" s="146"/>
      <c r="P13579" s="146"/>
      <c r="Q13579" s="146"/>
      <c r="R13579" s="34"/>
      <c r="S13579" s="35"/>
      <c r="T13579" s="147"/>
    </row>
    <row r="13580">
      <c r="A13580" s="147"/>
      <c r="B13580" s="64"/>
      <c r="C13580" s="147" t="s">
        <v>217</v>
      </c>
      <c r="E13580" s="161"/>
      <c r="F13580" s="162"/>
      <c r="G13580" s="147"/>
      <c r="H13580" s="146"/>
      <c r="J13580" s="146"/>
      <c r="L13580" s="150"/>
      <c r="N13580" s="163"/>
      <c r="O13580" s="146"/>
      <c r="P13580" s="146"/>
      <c r="Q13580" s="146"/>
      <c r="R13580" s="34"/>
      <c r="S13580" s="35"/>
      <c r="T13580" s="147"/>
    </row>
    <row r="13581">
      <c r="A13581" s="147"/>
      <c r="B13581" s="64"/>
      <c r="C13581" s="147" t="s">
        <v>217</v>
      </c>
      <c r="E13581" s="161"/>
      <c r="F13581" s="162"/>
      <c r="G13581" s="147"/>
      <c r="H13581" s="146"/>
      <c r="J13581" s="146"/>
      <c r="L13581" s="150"/>
      <c r="N13581" s="163"/>
      <c r="O13581" s="146"/>
      <c r="P13581" s="146"/>
      <c r="Q13581" s="146"/>
      <c r="R13581" s="34"/>
      <c r="S13581" s="35"/>
      <c r="T13581" s="147"/>
    </row>
    <row r="13582">
      <c r="A13582" s="147"/>
      <c r="B13582" s="64"/>
      <c r="C13582" s="147" t="s">
        <v>217</v>
      </c>
      <c r="E13582" s="161"/>
      <c r="F13582" s="162"/>
      <c r="G13582" s="147"/>
      <c r="H13582" s="146"/>
      <c r="J13582" s="146"/>
      <c r="L13582" s="150"/>
      <c r="N13582" s="163"/>
      <c r="O13582" s="146"/>
      <c r="P13582" s="146"/>
      <c r="Q13582" s="146"/>
      <c r="R13582" s="34"/>
      <c r="S13582" s="35"/>
      <c r="T13582" s="147"/>
    </row>
    <row r="13583">
      <c r="A13583" s="147"/>
      <c r="B13583" s="64"/>
      <c r="C13583" s="147" t="s">
        <v>217</v>
      </c>
      <c r="E13583" s="161"/>
      <c r="F13583" s="162"/>
      <c r="G13583" s="147"/>
      <c r="H13583" s="146"/>
      <c r="J13583" s="146"/>
      <c r="L13583" s="150"/>
      <c r="N13583" s="163"/>
      <c r="O13583" s="146"/>
      <c r="P13583" s="146"/>
      <c r="Q13583" s="146"/>
      <c r="R13583" s="34"/>
      <c r="S13583" s="35"/>
      <c r="T13583" s="147"/>
    </row>
    <row r="13584">
      <c r="A13584" s="147"/>
      <c r="B13584" s="64"/>
      <c r="C13584" s="147" t="s">
        <v>217</v>
      </c>
      <c r="E13584" s="161"/>
      <c r="F13584" s="162"/>
      <c r="G13584" s="147"/>
      <c r="H13584" s="146"/>
      <c r="J13584" s="146"/>
      <c r="L13584" s="150"/>
      <c r="N13584" s="163"/>
      <c r="O13584" s="146"/>
      <c r="P13584" s="146"/>
      <c r="Q13584" s="146"/>
      <c r="R13584" s="34"/>
      <c r="S13584" s="35"/>
      <c r="T13584" s="147"/>
    </row>
    <row r="13585">
      <c r="A13585" s="147"/>
      <c r="B13585" s="64"/>
      <c r="C13585" s="147" t="s">
        <v>217</v>
      </c>
      <c r="E13585" s="161"/>
      <c r="F13585" s="162"/>
      <c r="G13585" s="147"/>
      <c r="H13585" s="146"/>
      <c r="J13585" s="146"/>
      <c r="L13585" s="150"/>
      <c r="N13585" s="163"/>
      <c r="O13585" s="146"/>
      <c r="P13585" s="146"/>
      <c r="Q13585" s="146"/>
      <c r="R13585" s="34"/>
      <c r="S13585" s="35"/>
      <c r="T13585" s="147"/>
    </row>
    <row r="13586">
      <c r="A13586" s="147"/>
      <c r="B13586" s="64"/>
      <c r="C13586" s="147" t="s">
        <v>217</v>
      </c>
      <c r="E13586" s="161"/>
      <c r="F13586" s="162"/>
      <c r="G13586" s="147"/>
      <c r="H13586" s="146"/>
      <c r="J13586" s="146"/>
      <c r="L13586" s="150"/>
      <c r="N13586" s="163"/>
      <c r="O13586" s="146"/>
      <c r="P13586" s="146"/>
      <c r="Q13586" s="146"/>
      <c r="R13586" s="34"/>
      <c r="S13586" s="35"/>
      <c r="T13586" s="147"/>
    </row>
    <row r="13587">
      <c r="A13587" s="147"/>
      <c r="B13587" s="64"/>
      <c r="C13587" s="147" t="s">
        <v>217</v>
      </c>
      <c r="E13587" s="161"/>
      <c r="F13587" s="162"/>
      <c r="G13587" s="147"/>
      <c r="H13587" s="146"/>
      <c r="J13587" s="146"/>
      <c r="L13587" s="150"/>
      <c r="N13587" s="163"/>
      <c r="O13587" s="146"/>
      <c r="P13587" s="146"/>
      <c r="Q13587" s="146"/>
      <c r="R13587" s="34"/>
      <c r="S13587" s="35"/>
      <c r="T13587" s="147"/>
    </row>
    <row r="13588">
      <c r="A13588" s="147"/>
      <c r="B13588" s="64"/>
      <c r="C13588" s="147" t="s">
        <v>217</v>
      </c>
      <c r="E13588" s="161"/>
      <c r="F13588" s="162"/>
      <c r="G13588" s="147"/>
      <c r="H13588" s="146"/>
      <c r="J13588" s="146"/>
      <c r="L13588" s="150"/>
      <c r="N13588" s="163"/>
      <c r="O13588" s="146"/>
      <c r="P13588" s="146"/>
      <c r="Q13588" s="146"/>
      <c r="R13588" s="34"/>
      <c r="S13588" s="35"/>
      <c r="T13588" s="147"/>
    </row>
    <row r="13589">
      <c r="A13589" s="147"/>
      <c r="B13589" s="64"/>
      <c r="C13589" s="147" t="s">
        <v>217</v>
      </c>
      <c r="E13589" s="161"/>
      <c r="F13589" s="162"/>
      <c r="G13589" s="147"/>
      <c r="H13589" s="146"/>
      <c r="J13589" s="146"/>
      <c r="L13589" s="150"/>
      <c r="N13589" s="163"/>
      <c r="O13589" s="146"/>
      <c r="P13589" s="146"/>
      <c r="Q13589" s="146"/>
      <c r="R13589" s="34"/>
      <c r="S13589" s="35"/>
      <c r="T13589" s="147"/>
    </row>
    <row r="13590">
      <c r="A13590" s="147"/>
      <c r="B13590" s="64"/>
      <c r="C13590" s="147" t="s">
        <v>217</v>
      </c>
      <c r="E13590" s="161"/>
      <c r="F13590" s="162"/>
      <c r="G13590" s="147"/>
      <c r="H13590" s="146"/>
      <c r="J13590" s="146"/>
      <c r="L13590" s="150"/>
      <c r="N13590" s="163"/>
      <c r="O13590" s="146"/>
      <c r="P13590" s="146"/>
      <c r="Q13590" s="146"/>
      <c r="R13590" s="34"/>
      <c r="S13590" s="35"/>
      <c r="T13590" s="147"/>
    </row>
    <row r="13591">
      <c r="A13591" s="147"/>
      <c r="B13591" s="64"/>
      <c r="C13591" s="147" t="s">
        <v>217</v>
      </c>
      <c r="E13591" s="161"/>
      <c r="F13591" s="162"/>
      <c r="G13591" s="147"/>
      <c r="H13591" s="146"/>
      <c r="J13591" s="146"/>
      <c r="L13591" s="150"/>
      <c r="N13591" s="163"/>
      <c r="O13591" s="146"/>
      <c r="P13591" s="146"/>
      <c r="Q13591" s="146"/>
      <c r="R13591" s="34"/>
      <c r="S13591" s="35"/>
      <c r="T13591" s="147"/>
    </row>
    <row r="13592">
      <c r="A13592" s="147"/>
      <c r="B13592" s="64"/>
      <c r="C13592" s="147" t="s">
        <v>217</v>
      </c>
      <c r="E13592" s="161"/>
      <c r="F13592" s="162"/>
      <c r="G13592" s="147"/>
      <c r="H13592" s="146"/>
      <c r="J13592" s="146"/>
      <c r="L13592" s="150"/>
      <c r="N13592" s="163"/>
      <c r="O13592" s="146"/>
      <c r="P13592" s="146"/>
      <c r="Q13592" s="146"/>
      <c r="R13592" s="34"/>
      <c r="S13592" s="35"/>
      <c r="T13592" s="147"/>
    </row>
    <row r="13593">
      <c r="A13593" s="147"/>
      <c r="B13593" s="64"/>
      <c r="C13593" s="147" t="s">
        <v>217</v>
      </c>
      <c r="E13593" s="161"/>
      <c r="F13593" s="162"/>
      <c r="G13593" s="147"/>
      <c r="H13593" s="146"/>
      <c r="J13593" s="146"/>
      <c r="L13593" s="150"/>
      <c r="N13593" s="163"/>
      <c r="O13593" s="146"/>
      <c r="P13593" s="146"/>
      <c r="Q13593" s="146"/>
      <c r="R13593" s="34"/>
      <c r="S13593" s="35"/>
      <c r="T13593" s="147"/>
    </row>
    <row r="13594">
      <c r="A13594" s="147"/>
      <c r="B13594" s="64"/>
      <c r="C13594" s="147" t="s">
        <v>217</v>
      </c>
      <c r="E13594" s="161"/>
      <c r="F13594" s="162"/>
      <c r="G13594" s="147"/>
      <c r="H13594" s="146"/>
      <c r="J13594" s="146"/>
      <c r="L13594" s="150"/>
      <c r="N13594" s="163"/>
      <c r="O13594" s="146"/>
      <c r="P13594" s="146"/>
      <c r="Q13594" s="146"/>
      <c r="R13594" s="34"/>
      <c r="S13594" s="35"/>
      <c r="T13594" s="147"/>
    </row>
    <row r="13595">
      <c r="A13595" s="147"/>
      <c r="B13595" s="64"/>
      <c r="C13595" s="147" t="s">
        <v>217</v>
      </c>
      <c r="E13595" s="161"/>
      <c r="F13595" s="162"/>
      <c r="G13595" s="147"/>
      <c r="H13595" s="146"/>
      <c r="J13595" s="146"/>
      <c r="L13595" s="150"/>
      <c r="N13595" s="163"/>
      <c r="O13595" s="146"/>
      <c r="P13595" s="146"/>
      <c r="Q13595" s="146"/>
      <c r="R13595" s="34"/>
      <c r="S13595" s="35"/>
      <c r="T13595" s="147"/>
    </row>
    <row r="13596">
      <c r="A13596" s="147"/>
      <c r="B13596" s="64"/>
      <c r="C13596" s="147" t="s">
        <v>217</v>
      </c>
      <c r="E13596" s="161"/>
      <c r="F13596" s="162"/>
      <c r="G13596" s="147"/>
      <c r="H13596" s="146"/>
      <c r="J13596" s="146"/>
      <c r="L13596" s="150"/>
      <c r="N13596" s="163"/>
      <c r="O13596" s="146"/>
      <c r="P13596" s="146"/>
      <c r="Q13596" s="146"/>
      <c r="R13596" s="34"/>
      <c r="S13596" s="35"/>
      <c r="T13596" s="147"/>
    </row>
    <row r="13597">
      <c r="A13597" s="147"/>
      <c r="B13597" s="64"/>
      <c r="C13597" s="147" t="s">
        <v>217</v>
      </c>
      <c r="E13597" s="161"/>
      <c r="F13597" s="162"/>
      <c r="G13597" s="147"/>
      <c r="H13597" s="146"/>
      <c r="J13597" s="146"/>
      <c r="L13597" s="150"/>
      <c r="N13597" s="163"/>
      <c r="O13597" s="146"/>
      <c r="P13597" s="146"/>
      <c r="Q13597" s="146"/>
      <c r="R13597" s="34"/>
      <c r="S13597" s="35"/>
      <c r="T13597" s="147"/>
    </row>
    <row r="13598">
      <c r="A13598" s="147"/>
      <c r="B13598" s="64"/>
      <c r="C13598" s="147" t="s">
        <v>217</v>
      </c>
      <c r="E13598" s="161"/>
      <c r="F13598" s="162"/>
      <c r="G13598" s="147"/>
      <c r="H13598" s="146"/>
      <c r="J13598" s="146"/>
      <c r="L13598" s="150"/>
      <c r="N13598" s="163"/>
      <c r="O13598" s="146"/>
      <c r="P13598" s="146"/>
      <c r="Q13598" s="146"/>
      <c r="R13598" s="34"/>
      <c r="S13598" s="35"/>
      <c r="T13598" s="147"/>
    </row>
    <row r="13599">
      <c r="A13599" s="147"/>
      <c r="B13599" s="64"/>
      <c r="C13599" s="147" t="s">
        <v>217</v>
      </c>
      <c r="E13599" s="161"/>
      <c r="F13599" s="162"/>
      <c r="G13599" s="147"/>
      <c r="H13599" s="146"/>
      <c r="J13599" s="146"/>
      <c r="L13599" s="150"/>
      <c r="N13599" s="163"/>
      <c r="O13599" s="146"/>
      <c r="P13599" s="146"/>
      <c r="Q13599" s="146"/>
      <c r="R13599" s="34"/>
      <c r="S13599" s="35"/>
      <c r="T13599" s="147"/>
    </row>
    <row r="13600">
      <c r="A13600" s="147"/>
      <c r="B13600" s="64"/>
      <c r="C13600" s="147" t="s">
        <v>217</v>
      </c>
      <c r="E13600" s="161"/>
      <c r="F13600" s="162"/>
      <c r="G13600" s="147"/>
      <c r="H13600" s="146"/>
      <c r="J13600" s="146"/>
      <c r="L13600" s="150"/>
      <c r="N13600" s="163"/>
      <c r="O13600" s="146"/>
      <c r="P13600" s="146"/>
      <c r="Q13600" s="146"/>
      <c r="R13600" s="34"/>
      <c r="S13600" s="35"/>
      <c r="T13600" s="147"/>
    </row>
    <row r="13601">
      <c r="A13601" s="147"/>
      <c r="B13601" s="64"/>
      <c r="C13601" s="147" t="s">
        <v>217</v>
      </c>
      <c r="E13601" s="161"/>
      <c r="F13601" s="162"/>
      <c r="G13601" s="147"/>
      <c r="H13601" s="146"/>
      <c r="J13601" s="146"/>
      <c r="L13601" s="150"/>
      <c r="N13601" s="163"/>
      <c r="O13601" s="146"/>
      <c r="P13601" s="146"/>
      <c r="Q13601" s="146"/>
      <c r="R13601" s="34"/>
      <c r="S13601" s="35"/>
      <c r="T13601" s="147"/>
    </row>
    <row r="13602">
      <c r="A13602" s="147"/>
      <c r="B13602" s="64"/>
      <c r="C13602" s="147" t="s">
        <v>217</v>
      </c>
      <c r="E13602" s="161"/>
      <c r="F13602" s="162"/>
      <c r="G13602" s="147"/>
      <c r="H13602" s="146"/>
      <c r="J13602" s="146"/>
      <c r="L13602" s="150"/>
      <c r="N13602" s="163"/>
      <c r="O13602" s="146"/>
      <c r="P13602" s="146"/>
      <c r="Q13602" s="146"/>
      <c r="R13602" s="34"/>
      <c r="S13602" s="35"/>
      <c r="T13602" s="147"/>
    </row>
    <row r="13603">
      <c r="A13603" s="147"/>
      <c r="B13603" s="64"/>
      <c r="C13603" s="147" t="s">
        <v>217</v>
      </c>
      <c r="E13603" s="161"/>
      <c r="F13603" s="162"/>
      <c r="G13603" s="147"/>
      <c r="H13603" s="146"/>
      <c r="J13603" s="146"/>
      <c r="L13603" s="150"/>
      <c r="N13603" s="163"/>
      <c r="O13603" s="146"/>
      <c r="P13603" s="146"/>
      <c r="Q13603" s="146"/>
      <c r="R13603" s="34"/>
      <c r="S13603" s="35"/>
      <c r="T13603" s="147"/>
    </row>
    <row r="13604">
      <c r="A13604" s="147"/>
      <c r="B13604" s="64"/>
      <c r="C13604" s="147" t="s">
        <v>217</v>
      </c>
      <c r="E13604" s="161"/>
      <c r="F13604" s="162"/>
      <c r="G13604" s="147"/>
      <c r="H13604" s="146"/>
      <c r="J13604" s="146"/>
      <c r="L13604" s="150"/>
      <c r="N13604" s="163"/>
      <c r="O13604" s="146"/>
      <c r="P13604" s="146"/>
      <c r="Q13604" s="146"/>
      <c r="R13604" s="34"/>
      <c r="S13604" s="35"/>
      <c r="T13604" s="147"/>
    </row>
    <row r="13605">
      <c r="A13605" s="147"/>
      <c r="B13605" s="64"/>
      <c r="C13605" s="147" t="s">
        <v>217</v>
      </c>
      <c r="E13605" s="161"/>
      <c r="F13605" s="162"/>
      <c r="G13605" s="147"/>
      <c r="H13605" s="146"/>
      <c r="J13605" s="146"/>
      <c r="L13605" s="150"/>
      <c r="N13605" s="163"/>
      <c r="O13605" s="146"/>
      <c r="P13605" s="146"/>
      <c r="Q13605" s="146"/>
      <c r="R13605" s="34"/>
      <c r="S13605" s="35"/>
      <c r="T13605" s="147"/>
    </row>
    <row r="13606">
      <c r="A13606" s="147"/>
      <c r="B13606" s="64"/>
      <c r="C13606" s="147" t="s">
        <v>217</v>
      </c>
      <c r="E13606" s="161"/>
      <c r="F13606" s="162"/>
      <c r="G13606" s="147"/>
      <c r="H13606" s="146"/>
      <c r="J13606" s="146"/>
      <c r="L13606" s="150"/>
      <c r="N13606" s="163"/>
      <c r="O13606" s="146"/>
      <c r="P13606" s="146"/>
      <c r="Q13606" s="146"/>
      <c r="R13606" s="34"/>
      <c r="S13606" s="35"/>
      <c r="T13606" s="147"/>
    </row>
    <row r="13607">
      <c r="A13607" s="147"/>
      <c r="B13607" s="64"/>
      <c r="C13607" s="147" t="s">
        <v>217</v>
      </c>
      <c r="E13607" s="161"/>
      <c r="F13607" s="162"/>
      <c r="G13607" s="147"/>
      <c r="H13607" s="146"/>
      <c r="J13607" s="146"/>
      <c r="L13607" s="150"/>
      <c r="N13607" s="163"/>
      <c r="O13607" s="146"/>
      <c r="P13607" s="146"/>
      <c r="Q13607" s="146"/>
      <c r="R13607" s="34"/>
      <c r="S13607" s="35"/>
      <c r="T13607" s="147"/>
    </row>
    <row r="13608">
      <c r="A13608" s="147"/>
      <c r="B13608" s="64"/>
      <c r="C13608" s="147" t="s">
        <v>217</v>
      </c>
      <c r="E13608" s="161"/>
      <c r="F13608" s="162"/>
      <c r="G13608" s="147"/>
      <c r="H13608" s="146"/>
      <c r="J13608" s="146"/>
      <c r="L13608" s="150"/>
      <c r="N13608" s="163"/>
      <c r="O13608" s="146"/>
      <c r="P13608" s="146"/>
      <c r="Q13608" s="146"/>
      <c r="R13608" s="34"/>
      <c r="S13608" s="35"/>
      <c r="T13608" s="147"/>
    </row>
    <row r="13609">
      <c r="A13609" s="147"/>
      <c r="B13609" s="64"/>
      <c r="C13609" s="147" t="s">
        <v>217</v>
      </c>
      <c r="E13609" s="161"/>
      <c r="F13609" s="162"/>
      <c r="G13609" s="147"/>
      <c r="H13609" s="146"/>
      <c r="J13609" s="146"/>
      <c r="L13609" s="150"/>
      <c r="N13609" s="163"/>
      <c r="O13609" s="146"/>
      <c r="P13609" s="146"/>
      <c r="Q13609" s="146"/>
      <c r="R13609" s="34"/>
      <c r="S13609" s="35"/>
      <c r="T13609" s="147"/>
    </row>
    <row r="13610">
      <c r="A13610" s="147"/>
      <c r="B13610" s="64"/>
      <c r="C13610" s="147" t="s">
        <v>217</v>
      </c>
      <c r="E13610" s="161"/>
      <c r="F13610" s="162"/>
      <c r="G13610" s="147"/>
      <c r="H13610" s="146"/>
      <c r="J13610" s="146"/>
      <c r="L13610" s="150"/>
      <c r="N13610" s="163"/>
      <c r="O13610" s="146"/>
      <c r="P13610" s="146"/>
      <c r="Q13610" s="146"/>
      <c r="R13610" s="34"/>
      <c r="S13610" s="35"/>
      <c r="T13610" s="147"/>
    </row>
    <row r="13611">
      <c r="A13611" s="147"/>
      <c r="B13611" s="64"/>
      <c r="C13611" s="147" t="s">
        <v>217</v>
      </c>
      <c r="E13611" s="161"/>
      <c r="F13611" s="162"/>
      <c r="G13611" s="147"/>
      <c r="H13611" s="146"/>
      <c r="J13611" s="146"/>
      <c r="L13611" s="150"/>
      <c r="N13611" s="163"/>
      <c r="O13611" s="146"/>
      <c r="P13611" s="146"/>
      <c r="Q13611" s="146"/>
      <c r="R13611" s="34"/>
      <c r="S13611" s="35"/>
      <c r="T13611" s="147"/>
    </row>
    <row r="13612">
      <c r="A13612" s="147"/>
      <c r="B13612" s="64"/>
      <c r="C13612" s="147" t="s">
        <v>217</v>
      </c>
      <c r="E13612" s="161"/>
      <c r="F13612" s="162"/>
      <c r="G13612" s="147"/>
      <c r="H13612" s="146"/>
      <c r="J13612" s="146"/>
      <c r="L13612" s="150"/>
      <c r="N13612" s="163"/>
      <c r="O13612" s="146"/>
      <c r="P13612" s="146"/>
      <c r="Q13612" s="146"/>
      <c r="R13612" s="34"/>
      <c r="S13612" s="35"/>
      <c r="T13612" s="147"/>
    </row>
    <row r="13613">
      <c r="A13613" s="147"/>
      <c r="B13613" s="64"/>
      <c r="C13613" s="147" t="s">
        <v>217</v>
      </c>
      <c r="E13613" s="161"/>
      <c r="F13613" s="162"/>
      <c r="G13613" s="147"/>
      <c r="H13613" s="146"/>
      <c r="J13613" s="146"/>
      <c r="L13613" s="150"/>
      <c r="N13613" s="163"/>
      <c r="O13613" s="146"/>
      <c r="P13613" s="146"/>
      <c r="Q13613" s="146"/>
      <c r="R13613" s="34"/>
      <c r="S13613" s="35"/>
      <c r="T13613" s="147"/>
    </row>
    <row r="13614">
      <c r="A13614" s="147"/>
      <c r="B13614" s="64"/>
      <c r="C13614" s="147" t="s">
        <v>217</v>
      </c>
      <c r="E13614" s="161"/>
      <c r="F13614" s="162"/>
      <c r="G13614" s="147"/>
      <c r="H13614" s="146"/>
      <c r="J13614" s="146"/>
      <c r="L13614" s="150"/>
      <c r="N13614" s="163"/>
      <c r="O13614" s="146"/>
      <c r="P13614" s="146"/>
      <c r="Q13614" s="146"/>
      <c r="R13614" s="34"/>
      <c r="S13614" s="35"/>
      <c r="T13614" s="147"/>
    </row>
    <row r="13615">
      <c r="A13615" s="147"/>
      <c r="B13615" s="64"/>
      <c r="C13615" s="147" t="s">
        <v>217</v>
      </c>
      <c r="E13615" s="161"/>
      <c r="F13615" s="162"/>
      <c r="G13615" s="147"/>
      <c r="H13615" s="146"/>
      <c r="J13615" s="146"/>
      <c r="L13615" s="150"/>
      <c r="N13615" s="163"/>
      <c r="O13615" s="146"/>
      <c r="P13615" s="146"/>
      <c r="Q13615" s="146"/>
      <c r="R13615" s="34"/>
      <c r="S13615" s="35"/>
      <c r="T13615" s="147"/>
    </row>
    <row r="13616">
      <c r="A13616" s="147"/>
      <c r="B13616" s="64"/>
      <c r="C13616" s="147" t="s">
        <v>217</v>
      </c>
      <c r="E13616" s="161"/>
      <c r="F13616" s="162"/>
      <c r="G13616" s="147"/>
      <c r="H13616" s="146"/>
      <c r="J13616" s="146"/>
      <c r="L13616" s="150"/>
      <c r="N13616" s="163"/>
      <c r="O13616" s="146"/>
      <c r="P13616" s="146"/>
      <c r="Q13616" s="146"/>
      <c r="R13616" s="34"/>
      <c r="S13616" s="35"/>
      <c r="T13616" s="147"/>
    </row>
    <row r="13617">
      <c r="A13617" s="147"/>
      <c r="B13617" s="64"/>
      <c r="C13617" s="147" t="s">
        <v>217</v>
      </c>
      <c r="E13617" s="161"/>
      <c r="F13617" s="162"/>
      <c r="G13617" s="147"/>
      <c r="H13617" s="146"/>
      <c r="J13617" s="146"/>
      <c r="L13617" s="150"/>
      <c r="N13617" s="163"/>
      <c r="O13617" s="146"/>
      <c r="P13617" s="146"/>
      <c r="Q13617" s="146"/>
      <c r="R13617" s="34"/>
      <c r="S13617" s="35"/>
      <c r="T13617" s="147"/>
    </row>
    <row r="13618">
      <c r="A13618" s="147"/>
      <c r="B13618" s="64"/>
      <c r="C13618" s="147" t="s">
        <v>217</v>
      </c>
      <c r="E13618" s="161"/>
      <c r="F13618" s="162"/>
      <c r="G13618" s="147"/>
      <c r="H13618" s="146"/>
      <c r="J13618" s="146"/>
      <c r="L13618" s="150"/>
      <c r="N13618" s="163"/>
      <c r="O13618" s="146"/>
      <c r="P13618" s="146"/>
      <c r="Q13618" s="146"/>
      <c r="R13618" s="34"/>
      <c r="S13618" s="35"/>
      <c r="T13618" s="147"/>
    </row>
    <row r="13619">
      <c r="A13619" s="147"/>
      <c r="B13619" s="64"/>
      <c r="C13619" s="147" t="s">
        <v>217</v>
      </c>
      <c r="E13619" s="161"/>
      <c r="F13619" s="162"/>
      <c r="G13619" s="147"/>
      <c r="H13619" s="146"/>
      <c r="J13619" s="146"/>
      <c r="L13619" s="150"/>
      <c r="N13619" s="163"/>
      <c r="O13619" s="146"/>
      <c r="P13619" s="146"/>
      <c r="Q13619" s="146"/>
      <c r="R13619" s="34"/>
      <c r="S13619" s="35"/>
      <c r="T13619" s="147"/>
    </row>
    <row r="13620">
      <c r="A13620" s="147"/>
      <c r="B13620" s="64"/>
      <c r="C13620" s="147" t="s">
        <v>217</v>
      </c>
      <c r="E13620" s="161"/>
      <c r="F13620" s="162"/>
      <c r="G13620" s="147"/>
      <c r="H13620" s="146"/>
      <c r="J13620" s="146"/>
      <c r="L13620" s="150"/>
      <c r="N13620" s="163"/>
      <c r="O13620" s="146"/>
      <c r="P13620" s="146"/>
      <c r="Q13620" s="146"/>
      <c r="R13620" s="34"/>
      <c r="S13620" s="35"/>
      <c r="T13620" s="147"/>
    </row>
    <row r="13621">
      <c r="A13621" s="147"/>
      <c r="B13621" s="64"/>
      <c r="C13621" s="147" t="s">
        <v>217</v>
      </c>
      <c r="E13621" s="161"/>
      <c r="F13621" s="162"/>
      <c r="G13621" s="147"/>
      <c r="H13621" s="146"/>
      <c r="J13621" s="146"/>
      <c r="L13621" s="150"/>
      <c r="N13621" s="163"/>
      <c r="O13621" s="146"/>
      <c r="P13621" s="146"/>
      <c r="Q13621" s="146"/>
      <c r="R13621" s="34"/>
      <c r="S13621" s="35"/>
      <c r="T13621" s="147"/>
    </row>
    <row r="13622">
      <c r="A13622" s="147"/>
      <c r="B13622" s="64"/>
      <c r="C13622" s="147" t="s">
        <v>217</v>
      </c>
      <c r="E13622" s="161"/>
      <c r="F13622" s="162"/>
      <c r="G13622" s="147"/>
      <c r="H13622" s="146"/>
      <c r="J13622" s="146"/>
      <c r="L13622" s="150"/>
      <c r="N13622" s="163"/>
      <c r="O13622" s="146"/>
      <c r="P13622" s="146"/>
      <c r="Q13622" s="146"/>
      <c r="R13622" s="34"/>
      <c r="S13622" s="35"/>
      <c r="T13622" s="147"/>
    </row>
    <row r="13623">
      <c r="A13623" s="147"/>
      <c r="B13623" s="64"/>
      <c r="C13623" s="147" t="s">
        <v>217</v>
      </c>
      <c r="E13623" s="161"/>
      <c r="F13623" s="162"/>
      <c r="G13623" s="147"/>
      <c r="H13623" s="146"/>
      <c r="J13623" s="146"/>
      <c r="L13623" s="150"/>
      <c r="N13623" s="163"/>
      <c r="O13623" s="146"/>
      <c r="P13623" s="146"/>
      <c r="Q13623" s="146"/>
      <c r="R13623" s="34"/>
      <c r="S13623" s="35"/>
      <c r="T13623" s="147"/>
    </row>
    <row r="13624">
      <c r="A13624" s="147"/>
      <c r="B13624" s="64"/>
      <c r="C13624" s="147" t="s">
        <v>217</v>
      </c>
      <c r="E13624" s="161"/>
      <c r="F13624" s="162"/>
      <c r="G13624" s="147"/>
      <c r="H13624" s="146"/>
      <c r="J13624" s="146"/>
      <c r="L13624" s="150"/>
      <c r="N13624" s="163"/>
      <c r="O13624" s="146"/>
      <c r="P13624" s="146"/>
      <c r="Q13624" s="146"/>
      <c r="R13624" s="34"/>
      <c r="S13624" s="35"/>
      <c r="T13624" s="147"/>
    </row>
    <row r="13625">
      <c r="A13625" s="147"/>
      <c r="B13625" s="64"/>
      <c r="C13625" s="147" t="s">
        <v>217</v>
      </c>
      <c r="E13625" s="161"/>
      <c r="F13625" s="162"/>
      <c r="G13625" s="147"/>
      <c r="H13625" s="146"/>
      <c r="J13625" s="146"/>
      <c r="L13625" s="150"/>
      <c r="N13625" s="163"/>
      <c r="O13625" s="146"/>
      <c r="P13625" s="146"/>
      <c r="Q13625" s="146"/>
      <c r="R13625" s="34"/>
      <c r="S13625" s="35"/>
      <c r="T13625" s="147"/>
    </row>
    <row r="13626">
      <c r="A13626" s="147"/>
      <c r="B13626" s="64"/>
      <c r="C13626" s="147" t="s">
        <v>217</v>
      </c>
      <c r="E13626" s="161"/>
      <c r="F13626" s="162"/>
      <c r="G13626" s="147"/>
      <c r="H13626" s="146"/>
      <c r="J13626" s="146"/>
      <c r="L13626" s="150"/>
      <c r="N13626" s="163"/>
      <c r="O13626" s="146"/>
      <c r="P13626" s="146"/>
      <c r="Q13626" s="146"/>
      <c r="R13626" s="34"/>
      <c r="S13626" s="35"/>
      <c r="T13626" s="147"/>
    </row>
    <row r="13627">
      <c r="A13627" s="147"/>
      <c r="B13627" s="64"/>
      <c r="C13627" s="147" t="s">
        <v>217</v>
      </c>
      <c r="E13627" s="161"/>
      <c r="F13627" s="162"/>
      <c r="G13627" s="147"/>
      <c r="H13627" s="146"/>
      <c r="J13627" s="146"/>
      <c r="L13627" s="150"/>
      <c r="N13627" s="163"/>
      <c r="O13627" s="146"/>
      <c r="P13627" s="146"/>
      <c r="Q13627" s="146"/>
      <c r="R13627" s="34"/>
      <c r="S13627" s="35"/>
      <c r="T13627" s="147"/>
    </row>
    <row r="13628">
      <c r="A13628" s="147"/>
      <c r="B13628" s="64"/>
      <c r="C13628" s="147" t="s">
        <v>217</v>
      </c>
      <c r="E13628" s="161"/>
      <c r="F13628" s="162"/>
      <c r="G13628" s="147"/>
      <c r="H13628" s="146"/>
      <c r="J13628" s="146"/>
      <c r="L13628" s="150"/>
      <c r="N13628" s="163"/>
      <c r="O13628" s="146"/>
      <c r="P13628" s="146"/>
      <c r="Q13628" s="146"/>
      <c r="R13628" s="34"/>
      <c r="S13628" s="35"/>
      <c r="T13628" s="147"/>
    </row>
    <row r="13629">
      <c r="A13629" s="147"/>
      <c r="B13629" s="64"/>
      <c r="C13629" s="147" t="s">
        <v>217</v>
      </c>
      <c r="E13629" s="161"/>
      <c r="F13629" s="162"/>
      <c r="G13629" s="147"/>
      <c r="H13629" s="146"/>
      <c r="J13629" s="146"/>
      <c r="L13629" s="150"/>
      <c r="N13629" s="163"/>
      <c r="O13629" s="146"/>
      <c r="P13629" s="146"/>
      <c r="Q13629" s="146"/>
      <c r="R13629" s="34"/>
      <c r="S13629" s="35"/>
      <c r="T13629" s="147"/>
    </row>
    <row r="13630">
      <c r="A13630" s="147"/>
      <c r="B13630" s="64"/>
      <c r="C13630" s="147" t="s">
        <v>217</v>
      </c>
      <c r="E13630" s="161"/>
      <c r="F13630" s="162"/>
      <c r="G13630" s="147"/>
      <c r="H13630" s="146"/>
      <c r="J13630" s="146"/>
      <c r="L13630" s="150"/>
      <c r="N13630" s="163"/>
      <c r="O13630" s="146"/>
      <c r="P13630" s="146"/>
      <c r="Q13630" s="146"/>
      <c r="R13630" s="34"/>
      <c r="S13630" s="35"/>
      <c r="T13630" s="147"/>
    </row>
    <row r="13631">
      <c r="A13631" s="147"/>
      <c r="B13631" s="64"/>
      <c r="C13631" s="147" t="s">
        <v>217</v>
      </c>
      <c r="E13631" s="161"/>
      <c r="F13631" s="162"/>
      <c r="G13631" s="147"/>
      <c r="H13631" s="146"/>
      <c r="J13631" s="146"/>
      <c r="L13631" s="150"/>
      <c r="N13631" s="163"/>
      <c r="O13631" s="146"/>
      <c r="P13631" s="146"/>
      <c r="Q13631" s="146"/>
      <c r="R13631" s="34"/>
      <c r="S13631" s="35"/>
      <c r="T13631" s="147"/>
    </row>
    <row r="13632">
      <c r="A13632" s="147"/>
      <c r="B13632" s="64"/>
      <c r="C13632" s="147" t="s">
        <v>217</v>
      </c>
      <c r="E13632" s="161"/>
      <c r="F13632" s="162"/>
      <c r="G13632" s="147"/>
      <c r="H13632" s="146"/>
      <c r="J13632" s="146"/>
      <c r="L13632" s="150"/>
      <c r="N13632" s="163"/>
      <c r="O13632" s="146"/>
      <c r="P13632" s="146"/>
      <c r="Q13632" s="146"/>
      <c r="R13632" s="34"/>
      <c r="S13632" s="35"/>
      <c r="T13632" s="147"/>
    </row>
    <row r="13633">
      <c r="A13633" s="147"/>
      <c r="B13633" s="64"/>
      <c r="C13633" s="147" t="s">
        <v>217</v>
      </c>
      <c r="E13633" s="161"/>
      <c r="F13633" s="162"/>
      <c r="G13633" s="147"/>
      <c r="H13633" s="146"/>
      <c r="J13633" s="146"/>
      <c r="L13633" s="150"/>
      <c r="N13633" s="163"/>
      <c r="O13633" s="146"/>
      <c r="P13633" s="146"/>
      <c r="Q13633" s="146"/>
      <c r="R13633" s="34"/>
      <c r="S13633" s="35"/>
      <c r="T13633" s="147"/>
    </row>
    <row r="13634">
      <c r="A13634" s="147"/>
      <c r="B13634" s="64"/>
      <c r="C13634" s="147" t="s">
        <v>217</v>
      </c>
      <c r="E13634" s="161"/>
      <c r="F13634" s="162"/>
      <c r="G13634" s="147"/>
      <c r="H13634" s="146"/>
      <c r="J13634" s="146"/>
      <c r="L13634" s="150"/>
      <c r="N13634" s="163"/>
      <c r="O13634" s="146"/>
      <c r="P13634" s="146"/>
      <c r="Q13634" s="146"/>
      <c r="R13634" s="34"/>
      <c r="S13634" s="35"/>
      <c r="T13634" s="147"/>
    </row>
    <row r="13635">
      <c r="A13635" s="147"/>
      <c r="B13635" s="64"/>
      <c r="C13635" s="147" t="s">
        <v>217</v>
      </c>
      <c r="E13635" s="161"/>
      <c r="F13635" s="162"/>
      <c r="G13635" s="147"/>
      <c r="H13635" s="146"/>
      <c r="J13635" s="146"/>
      <c r="L13635" s="150"/>
      <c r="N13635" s="163"/>
      <c r="O13635" s="146"/>
      <c r="P13635" s="146"/>
      <c r="Q13635" s="146"/>
      <c r="R13635" s="34"/>
      <c r="S13635" s="35"/>
      <c r="T13635" s="147"/>
    </row>
    <row r="13636">
      <c r="A13636" s="147"/>
      <c r="B13636" s="64"/>
      <c r="C13636" s="147" t="s">
        <v>217</v>
      </c>
      <c r="E13636" s="161"/>
      <c r="F13636" s="162"/>
      <c r="G13636" s="147"/>
      <c r="H13636" s="146"/>
      <c r="J13636" s="146"/>
      <c r="L13636" s="150"/>
      <c r="N13636" s="163"/>
      <c r="O13636" s="146"/>
      <c r="P13636" s="146"/>
      <c r="Q13636" s="146"/>
      <c r="R13636" s="34"/>
      <c r="S13636" s="35"/>
      <c r="T13636" s="147"/>
    </row>
    <row r="13637">
      <c r="A13637" s="147"/>
      <c r="B13637" s="64"/>
      <c r="C13637" s="147" t="s">
        <v>217</v>
      </c>
      <c r="E13637" s="161"/>
      <c r="F13637" s="162"/>
      <c r="G13637" s="147"/>
      <c r="H13637" s="146"/>
      <c r="J13637" s="146"/>
      <c r="L13637" s="150"/>
      <c r="N13637" s="163"/>
      <c r="O13637" s="146"/>
      <c r="P13637" s="146"/>
      <c r="Q13637" s="146"/>
      <c r="R13637" s="34"/>
      <c r="S13637" s="35"/>
      <c r="T13637" s="147"/>
    </row>
    <row r="13638">
      <c r="A13638" s="147"/>
      <c r="B13638" s="64"/>
      <c r="C13638" s="147" t="s">
        <v>217</v>
      </c>
      <c r="E13638" s="161"/>
      <c r="F13638" s="162"/>
      <c r="G13638" s="147"/>
      <c r="H13638" s="146"/>
      <c r="J13638" s="146"/>
      <c r="L13638" s="150"/>
      <c r="N13638" s="163"/>
      <c r="O13638" s="146"/>
      <c r="P13638" s="146"/>
      <c r="Q13638" s="146"/>
      <c r="R13638" s="34"/>
      <c r="S13638" s="35"/>
      <c r="T13638" s="147"/>
    </row>
    <row r="13639">
      <c r="A13639" s="147"/>
      <c r="B13639" s="64"/>
      <c r="C13639" s="147" t="s">
        <v>217</v>
      </c>
      <c r="E13639" s="161"/>
      <c r="F13639" s="162"/>
      <c r="G13639" s="147"/>
      <c r="H13639" s="146"/>
      <c r="J13639" s="146"/>
      <c r="L13639" s="150"/>
      <c r="N13639" s="163"/>
      <c r="O13639" s="146"/>
      <c r="P13639" s="146"/>
      <c r="Q13639" s="146"/>
      <c r="R13639" s="34"/>
      <c r="S13639" s="35"/>
      <c r="T13639" s="147"/>
    </row>
    <row r="13640">
      <c r="A13640" s="147"/>
      <c r="B13640" s="64"/>
      <c r="C13640" s="147" t="s">
        <v>217</v>
      </c>
      <c r="E13640" s="161"/>
      <c r="F13640" s="162"/>
      <c r="G13640" s="147"/>
      <c r="H13640" s="146"/>
      <c r="J13640" s="146"/>
      <c r="L13640" s="150"/>
      <c r="N13640" s="163"/>
      <c r="O13640" s="146"/>
      <c r="P13640" s="146"/>
      <c r="Q13640" s="146"/>
      <c r="R13640" s="34"/>
      <c r="S13640" s="35"/>
      <c r="T13640" s="147"/>
    </row>
    <row r="13641">
      <c r="A13641" s="147"/>
      <c r="B13641" s="64"/>
      <c r="C13641" s="147" t="s">
        <v>217</v>
      </c>
      <c r="E13641" s="161"/>
      <c r="F13641" s="162"/>
      <c r="G13641" s="147"/>
      <c r="H13641" s="146"/>
      <c r="J13641" s="146"/>
      <c r="L13641" s="150"/>
      <c r="N13641" s="163"/>
      <c r="O13641" s="146"/>
      <c r="P13641" s="146"/>
      <c r="Q13641" s="146"/>
      <c r="R13641" s="34"/>
      <c r="S13641" s="35"/>
      <c r="T13641" s="147"/>
    </row>
    <row r="13642">
      <c r="A13642" s="147"/>
      <c r="B13642" s="64"/>
      <c r="C13642" s="147" t="s">
        <v>217</v>
      </c>
      <c r="E13642" s="161"/>
      <c r="F13642" s="162"/>
      <c r="G13642" s="147"/>
      <c r="H13642" s="146"/>
      <c r="J13642" s="146"/>
      <c r="L13642" s="150"/>
      <c r="N13642" s="163"/>
      <c r="O13642" s="146"/>
      <c r="P13642" s="146"/>
      <c r="Q13642" s="146"/>
      <c r="R13642" s="34"/>
      <c r="S13642" s="35"/>
      <c r="T13642" s="147"/>
    </row>
    <row r="13643">
      <c r="A13643" s="147"/>
      <c r="B13643" s="64"/>
      <c r="C13643" s="147" t="s">
        <v>217</v>
      </c>
      <c r="E13643" s="161"/>
      <c r="F13643" s="162"/>
      <c r="G13643" s="147"/>
      <c r="H13643" s="146"/>
      <c r="J13643" s="146"/>
      <c r="L13643" s="150"/>
      <c r="N13643" s="163"/>
      <c r="O13643" s="146"/>
      <c r="P13643" s="146"/>
      <c r="Q13643" s="146"/>
      <c r="R13643" s="34"/>
      <c r="S13643" s="35"/>
      <c r="T13643" s="147"/>
    </row>
    <row r="13644">
      <c r="A13644" s="147"/>
      <c r="B13644" s="64"/>
      <c r="C13644" s="147" t="s">
        <v>217</v>
      </c>
      <c r="E13644" s="161"/>
      <c r="F13644" s="162"/>
      <c r="G13644" s="147"/>
      <c r="H13644" s="146"/>
      <c r="J13644" s="146"/>
      <c r="L13644" s="150"/>
      <c r="N13644" s="163"/>
      <c r="O13644" s="146"/>
      <c r="P13644" s="146"/>
      <c r="Q13644" s="146"/>
      <c r="R13644" s="34"/>
      <c r="S13644" s="35"/>
      <c r="T13644" s="147"/>
    </row>
    <row r="13645">
      <c r="A13645" s="147"/>
      <c r="B13645" s="64"/>
      <c r="C13645" s="147" t="s">
        <v>217</v>
      </c>
      <c r="E13645" s="161"/>
      <c r="F13645" s="162"/>
      <c r="G13645" s="147"/>
      <c r="H13645" s="146"/>
      <c r="J13645" s="146"/>
      <c r="L13645" s="150"/>
      <c r="N13645" s="163"/>
      <c r="O13645" s="146"/>
      <c r="P13645" s="146"/>
      <c r="Q13645" s="146"/>
      <c r="R13645" s="34"/>
      <c r="S13645" s="35"/>
      <c r="T13645" s="147"/>
    </row>
    <row r="13646">
      <c r="A13646" s="147"/>
      <c r="B13646" s="64"/>
      <c r="C13646" s="147" t="s">
        <v>217</v>
      </c>
      <c r="E13646" s="161"/>
      <c r="F13646" s="162"/>
      <c r="G13646" s="147"/>
      <c r="H13646" s="146"/>
      <c r="J13646" s="146"/>
      <c r="L13646" s="150"/>
      <c r="N13646" s="163"/>
      <c r="O13646" s="146"/>
      <c r="P13646" s="146"/>
      <c r="Q13646" s="146"/>
      <c r="R13646" s="34"/>
      <c r="S13646" s="35"/>
      <c r="T13646" s="147"/>
    </row>
    <row r="13647">
      <c r="A13647" s="147"/>
      <c r="B13647" s="64"/>
      <c r="C13647" s="147" t="s">
        <v>217</v>
      </c>
      <c r="E13647" s="161"/>
      <c r="F13647" s="162"/>
      <c r="G13647" s="147"/>
      <c r="H13647" s="146"/>
      <c r="J13647" s="146"/>
      <c r="L13647" s="150"/>
      <c r="N13647" s="163"/>
      <c r="O13647" s="146"/>
      <c r="P13647" s="146"/>
      <c r="Q13647" s="146"/>
      <c r="R13647" s="34"/>
      <c r="S13647" s="35"/>
      <c r="T13647" s="147"/>
    </row>
    <row r="13648">
      <c r="A13648" s="147"/>
      <c r="B13648" s="64"/>
      <c r="C13648" s="147" t="s">
        <v>217</v>
      </c>
      <c r="E13648" s="161"/>
      <c r="F13648" s="162"/>
      <c r="G13648" s="147"/>
      <c r="H13648" s="146"/>
      <c r="J13648" s="146"/>
      <c r="L13648" s="150"/>
      <c r="N13648" s="163"/>
      <c r="O13648" s="146"/>
      <c r="P13648" s="146"/>
      <c r="Q13648" s="146"/>
      <c r="R13648" s="34"/>
      <c r="S13648" s="35"/>
      <c r="T13648" s="147"/>
    </row>
    <row r="13649">
      <c r="A13649" s="147"/>
      <c r="B13649" s="64"/>
      <c r="C13649" s="147" t="s">
        <v>217</v>
      </c>
      <c r="E13649" s="161"/>
      <c r="F13649" s="162"/>
      <c r="G13649" s="147"/>
      <c r="H13649" s="146"/>
      <c r="J13649" s="146"/>
      <c r="L13649" s="150"/>
      <c r="N13649" s="163"/>
      <c r="O13649" s="146"/>
      <c r="P13649" s="146"/>
      <c r="Q13649" s="146"/>
      <c r="R13649" s="34"/>
      <c r="S13649" s="35"/>
      <c r="T13649" s="147"/>
    </row>
    <row r="13650">
      <c r="A13650" s="147"/>
      <c r="B13650" s="64"/>
      <c r="C13650" s="147" t="s">
        <v>217</v>
      </c>
      <c r="E13650" s="161"/>
      <c r="F13650" s="162"/>
      <c r="G13650" s="147"/>
      <c r="H13650" s="146"/>
      <c r="J13650" s="146"/>
      <c r="L13650" s="150"/>
      <c r="N13650" s="163"/>
      <c r="O13650" s="146"/>
      <c r="P13650" s="146"/>
      <c r="Q13650" s="146"/>
      <c r="R13650" s="34"/>
      <c r="S13650" s="35"/>
      <c r="T13650" s="147"/>
    </row>
    <row r="13651">
      <c r="A13651" s="147"/>
      <c r="B13651" s="64"/>
      <c r="C13651" s="147" t="s">
        <v>217</v>
      </c>
      <c r="E13651" s="161"/>
      <c r="F13651" s="162"/>
      <c r="G13651" s="147"/>
      <c r="H13651" s="146"/>
      <c r="J13651" s="146"/>
      <c r="L13651" s="150"/>
      <c r="N13651" s="163"/>
      <c r="O13651" s="146"/>
      <c r="P13651" s="146"/>
      <c r="Q13651" s="146"/>
      <c r="R13651" s="34"/>
      <c r="S13651" s="35"/>
      <c r="T13651" s="147"/>
    </row>
    <row r="13652">
      <c r="A13652" s="147"/>
      <c r="B13652" s="64"/>
      <c r="C13652" s="147" t="s">
        <v>217</v>
      </c>
      <c r="E13652" s="161"/>
      <c r="F13652" s="162"/>
      <c r="G13652" s="147"/>
      <c r="H13652" s="146"/>
      <c r="J13652" s="146"/>
      <c r="L13652" s="150"/>
      <c r="N13652" s="163"/>
      <c r="O13652" s="146"/>
      <c r="P13652" s="146"/>
      <c r="Q13652" s="146"/>
      <c r="R13652" s="34"/>
      <c r="S13652" s="35"/>
      <c r="T13652" s="147"/>
    </row>
    <row r="13653">
      <c r="A13653" s="147"/>
      <c r="B13653" s="64"/>
      <c r="C13653" s="147" t="s">
        <v>217</v>
      </c>
      <c r="E13653" s="161"/>
      <c r="F13653" s="162"/>
      <c r="G13653" s="147"/>
      <c r="H13653" s="146"/>
      <c r="J13653" s="146"/>
      <c r="L13653" s="150"/>
      <c r="N13653" s="163"/>
      <c r="O13653" s="146"/>
      <c r="P13653" s="146"/>
      <c r="Q13653" s="146"/>
      <c r="R13653" s="34"/>
      <c r="S13653" s="35"/>
      <c r="T13653" s="147"/>
    </row>
    <row r="13654">
      <c r="A13654" s="147"/>
      <c r="B13654" s="64"/>
      <c r="C13654" s="147" t="s">
        <v>217</v>
      </c>
      <c r="E13654" s="161"/>
      <c r="F13654" s="162"/>
      <c r="G13654" s="147"/>
      <c r="H13654" s="146"/>
      <c r="J13654" s="146"/>
      <c r="L13654" s="150"/>
      <c r="N13654" s="163"/>
      <c r="O13654" s="146"/>
      <c r="P13654" s="146"/>
      <c r="Q13654" s="146"/>
      <c r="R13654" s="34"/>
      <c r="S13654" s="35"/>
      <c r="T13654" s="147"/>
    </row>
    <row r="13655">
      <c r="A13655" s="147"/>
      <c r="B13655" s="64"/>
      <c r="C13655" s="147" t="s">
        <v>217</v>
      </c>
      <c r="E13655" s="161"/>
      <c r="F13655" s="162"/>
      <c r="G13655" s="147"/>
      <c r="H13655" s="146"/>
      <c r="J13655" s="146"/>
      <c r="L13655" s="150"/>
      <c r="N13655" s="163"/>
      <c r="O13655" s="146"/>
      <c r="P13655" s="146"/>
      <c r="Q13655" s="146"/>
      <c r="R13655" s="34"/>
      <c r="S13655" s="35"/>
      <c r="T13655" s="147"/>
    </row>
    <row r="13656">
      <c r="A13656" s="147"/>
      <c r="B13656" s="64"/>
      <c r="C13656" s="147" t="s">
        <v>217</v>
      </c>
      <c r="E13656" s="161"/>
      <c r="F13656" s="162"/>
      <c r="G13656" s="147"/>
      <c r="H13656" s="146"/>
      <c r="J13656" s="146"/>
      <c r="L13656" s="150"/>
      <c r="N13656" s="163"/>
      <c r="O13656" s="146"/>
      <c r="P13656" s="146"/>
      <c r="Q13656" s="146"/>
      <c r="R13656" s="34"/>
      <c r="S13656" s="35"/>
      <c r="T13656" s="147"/>
    </row>
    <row r="13657">
      <c r="A13657" s="147"/>
      <c r="B13657" s="64"/>
      <c r="C13657" s="147" t="s">
        <v>217</v>
      </c>
      <c r="E13657" s="161"/>
      <c r="F13657" s="162"/>
      <c r="G13657" s="147"/>
      <c r="H13657" s="146"/>
      <c r="J13657" s="146"/>
      <c r="L13657" s="150"/>
      <c r="N13657" s="163"/>
      <c r="O13657" s="146"/>
      <c r="P13657" s="146"/>
      <c r="Q13657" s="146"/>
      <c r="R13657" s="34"/>
      <c r="S13657" s="35"/>
      <c r="T13657" s="147"/>
    </row>
    <row r="13658">
      <c r="A13658" s="147"/>
      <c r="B13658" s="64"/>
      <c r="C13658" s="147" t="s">
        <v>217</v>
      </c>
      <c r="E13658" s="161"/>
      <c r="F13658" s="162"/>
      <c r="G13658" s="147"/>
      <c r="H13658" s="146"/>
      <c r="J13658" s="146"/>
      <c r="L13658" s="150"/>
      <c r="N13658" s="163"/>
      <c r="O13658" s="146"/>
      <c r="P13658" s="146"/>
      <c r="Q13658" s="146"/>
      <c r="R13658" s="34"/>
      <c r="S13658" s="35"/>
      <c r="T13658" s="147"/>
    </row>
    <row r="13659">
      <c r="A13659" s="147"/>
      <c r="B13659" s="64"/>
      <c r="C13659" s="147" t="s">
        <v>217</v>
      </c>
      <c r="E13659" s="161"/>
      <c r="F13659" s="162"/>
      <c r="G13659" s="147"/>
      <c r="H13659" s="146"/>
      <c r="J13659" s="146"/>
      <c r="L13659" s="150"/>
      <c r="N13659" s="163"/>
      <c r="O13659" s="146"/>
      <c r="P13659" s="146"/>
      <c r="Q13659" s="146"/>
      <c r="R13659" s="34"/>
      <c r="S13659" s="35"/>
      <c r="T13659" s="147"/>
    </row>
    <row r="13660">
      <c r="A13660" s="147"/>
      <c r="B13660" s="64"/>
      <c r="C13660" s="147" t="s">
        <v>217</v>
      </c>
      <c r="E13660" s="161"/>
      <c r="F13660" s="162"/>
      <c r="G13660" s="147"/>
      <c r="H13660" s="146"/>
      <c r="J13660" s="146"/>
      <c r="L13660" s="150"/>
      <c r="N13660" s="163"/>
      <c r="O13660" s="146"/>
      <c r="P13660" s="146"/>
      <c r="Q13660" s="146"/>
      <c r="R13660" s="34"/>
      <c r="S13660" s="35"/>
      <c r="T13660" s="147"/>
    </row>
    <row r="13661">
      <c r="A13661" s="147"/>
      <c r="B13661" s="64"/>
      <c r="C13661" s="147" t="s">
        <v>217</v>
      </c>
      <c r="E13661" s="161"/>
      <c r="F13661" s="162"/>
      <c r="G13661" s="147"/>
      <c r="H13661" s="146"/>
      <c r="J13661" s="146"/>
      <c r="L13661" s="150"/>
      <c r="N13661" s="163"/>
      <c r="O13661" s="146"/>
      <c r="P13661" s="146"/>
      <c r="Q13661" s="146"/>
      <c r="R13661" s="34"/>
      <c r="S13661" s="35"/>
      <c r="T13661" s="147"/>
    </row>
    <row r="13662">
      <c r="A13662" s="147"/>
      <c r="B13662" s="64"/>
      <c r="C13662" s="147" t="s">
        <v>217</v>
      </c>
      <c r="E13662" s="161"/>
      <c r="F13662" s="162"/>
      <c r="G13662" s="147"/>
      <c r="H13662" s="146"/>
      <c r="J13662" s="146"/>
      <c r="L13662" s="150"/>
      <c r="N13662" s="163"/>
      <c r="O13662" s="146"/>
      <c r="P13662" s="146"/>
      <c r="Q13662" s="146"/>
      <c r="R13662" s="34"/>
      <c r="S13662" s="35"/>
      <c r="T13662" s="147"/>
    </row>
    <row r="13663">
      <c r="A13663" s="147"/>
      <c r="B13663" s="64"/>
      <c r="C13663" s="147" t="s">
        <v>217</v>
      </c>
      <c r="E13663" s="161"/>
      <c r="F13663" s="162"/>
      <c r="G13663" s="147"/>
      <c r="H13663" s="146"/>
      <c r="J13663" s="146"/>
      <c r="L13663" s="150"/>
      <c r="N13663" s="163"/>
      <c r="O13663" s="146"/>
      <c r="P13663" s="146"/>
      <c r="Q13663" s="146"/>
      <c r="R13663" s="34"/>
      <c r="S13663" s="35"/>
      <c r="T13663" s="147"/>
    </row>
    <row r="13664">
      <c r="A13664" s="147"/>
      <c r="B13664" s="64"/>
      <c r="C13664" s="147" t="s">
        <v>217</v>
      </c>
      <c r="E13664" s="161"/>
      <c r="F13664" s="162"/>
      <c r="G13664" s="147"/>
      <c r="H13664" s="146"/>
      <c r="J13664" s="146"/>
      <c r="L13664" s="150"/>
      <c r="N13664" s="163"/>
      <c r="O13664" s="146"/>
      <c r="P13664" s="146"/>
      <c r="Q13664" s="146"/>
      <c r="R13664" s="34"/>
      <c r="S13664" s="35"/>
      <c r="T13664" s="147"/>
    </row>
    <row r="13665">
      <c r="A13665" s="147"/>
      <c r="B13665" s="64"/>
      <c r="C13665" s="147" t="s">
        <v>217</v>
      </c>
      <c r="E13665" s="161"/>
      <c r="F13665" s="162"/>
      <c r="G13665" s="147"/>
      <c r="H13665" s="146"/>
      <c r="J13665" s="146"/>
      <c r="L13665" s="150"/>
      <c r="N13665" s="163"/>
      <c r="O13665" s="146"/>
      <c r="P13665" s="146"/>
      <c r="Q13665" s="146"/>
      <c r="R13665" s="34"/>
      <c r="S13665" s="35"/>
      <c r="T13665" s="147"/>
    </row>
    <row r="13666">
      <c r="A13666" s="147"/>
      <c r="B13666" s="64"/>
      <c r="C13666" s="147" t="s">
        <v>217</v>
      </c>
      <c r="E13666" s="161"/>
      <c r="F13666" s="162"/>
      <c r="G13666" s="147"/>
      <c r="H13666" s="146"/>
      <c r="J13666" s="146"/>
      <c r="L13666" s="150"/>
      <c r="N13666" s="163"/>
      <c r="O13666" s="146"/>
      <c r="P13666" s="146"/>
      <c r="Q13666" s="146"/>
      <c r="R13666" s="34"/>
      <c r="S13666" s="35"/>
      <c r="T13666" s="147"/>
    </row>
    <row r="13667">
      <c r="A13667" s="147"/>
      <c r="B13667" s="64"/>
      <c r="C13667" s="147" t="s">
        <v>217</v>
      </c>
      <c r="E13667" s="161"/>
      <c r="F13667" s="162"/>
      <c r="G13667" s="147"/>
      <c r="H13667" s="146"/>
      <c r="J13667" s="146"/>
      <c r="L13667" s="150"/>
      <c r="N13667" s="163"/>
      <c r="O13667" s="146"/>
      <c r="P13667" s="146"/>
      <c r="Q13667" s="146"/>
      <c r="R13667" s="34"/>
      <c r="S13667" s="35"/>
      <c r="T13667" s="147"/>
    </row>
    <row r="13668">
      <c r="A13668" s="147"/>
      <c r="B13668" s="64"/>
      <c r="C13668" s="147" t="s">
        <v>217</v>
      </c>
      <c r="E13668" s="161"/>
      <c r="F13668" s="162"/>
      <c r="G13668" s="147"/>
      <c r="H13668" s="146"/>
      <c r="J13668" s="146"/>
      <c r="L13668" s="150"/>
      <c r="N13668" s="163"/>
      <c r="O13668" s="146"/>
      <c r="P13668" s="146"/>
      <c r="Q13668" s="146"/>
      <c r="R13668" s="34"/>
      <c r="S13668" s="35"/>
      <c r="T13668" s="147"/>
    </row>
    <row r="13669">
      <c r="A13669" s="147"/>
      <c r="B13669" s="64"/>
      <c r="C13669" s="147" t="s">
        <v>217</v>
      </c>
      <c r="E13669" s="161"/>
      <c r="F13669" s="162"/>
      <c r="G13669" s="147"/>
      <c r="H13669" s="146"/>
      <c r="J13669" s="146"/>
      <c r="L13669" s="150"/>
      <c r="N13669" s="163"/>
      <c r="O13669" s="146"/>
      <c r="P13669" s="146"/>
      <c r="Q13669" s="146"/>
      <c r="R13669" s="34"/>
      <c r="S13669" s="35"/>
      <c r="T13669" s="147"/>
    </row>
    <row r="13670">
      <c r="A13670" s="147"/>
      <c r="B13670" s="64"/>
      <c r="C13670" s="147" t="s">
        <v>217</v>
      </c>
      <c r="E13670" s="161"/>
      <c r="F13670" s="162"/>
      <c r="G13670" s="147"/>
      <c r="H13670" s="146"/>
      <c r="J13670" s="146"/>
      <c r="L13670" s="150"/>
      <c r="N13670" s="163"/>
      <c r="O13670" s="146"/>
      <c r="P13670" s="146"/>
      <c r="Q13670" s="146"/>
      <c r="R13670" s="34"/>
      <c r="S13670" s="35"/>
      <c r="T13670" s="147"/>
    </row>
    <row r="13671">
      <c r="A13671" s="147"/>
      <c r="B13671" s="64"/>
      <c r="C13671" s="147" t="s">
        <v>217</v>
      </c>
      <c r="E13671" s="161"/>
      <c r="F13671" s="162"/>
      <c r="G13671" s="147"/>
      <c r="H13671" s="146"/>
      <c r="J13671" s="146"/>
      <c r="L13671" s="150"/>
      <c r="N13671" s="163"/>
      <c r="O13671" s="146"/>
      <c r="P13671" s="146"/>
      <c r="Q13671" s="146"/>
      <c r="R13671" s="34"/>
      <c r="S13671" s="35"/>
      <c r="T13671" s="147"/>
    </row>
    <row r="13672">
      <c r="A13672" s="147"/>
      <c r="B13672" s="64"/>
      <c r="C13672" s="147" t="s">
        <v>217</v>
      </c>
      <c r="E13672" s="161"/>
      <c r="F13672" s="162"/>
      <c r="G13672" s="147"/>
      <c r="H13672" s="146"/>
      <c r="J13672" s="146"/>
      <c r="L13672" s="150"/>
      <c r="N13672" s="163"/>
      <c r="O13672" s="146"/>
      <c r="P13672" s="146"/>
      <c r="Q13672" s="146"/>
      <c r="R13672" s="34"/>
      <c r="S13672" s="35"/>
      <c r="T13672" s="147"/>
    </row>
    <row r="13673">
      <c r="A13673" s="147"/>
      <c r="B13673" s="64"/>
      <c r="C13673" s="147" t="s">
        <v>217</v>
      </c>
      <c r="E13673" s="161"/>
      <c r="F13673" s="162"/>
      <c r="G13673" s="147"/>
      <c r="H13673" s="146"/>
      <c r="J13673" s="146"/>
      <c r="L13673" s="150"/>
      <c r="N13673" s="163"/>
      <c r="O13673" s="146"/>
      <c r="P13673" s="146"/>
      <c r="Q13673" s="146"/>
      <c r="R13673" s="34"/>
      <c r="S13673" s="35"/>
      <c r="T13673" s="147"/>
    </row>
    <row r="13674">
      <c r="A13674" s="147"/>
      <c r="B13674" s="64"/>
      <c r="C13674" s="147" t="s">
        <v>217</v>
      </c>
      <c r="E13674" s="161"/>
      <c r="F13674" s="162"/>
      <c r="G13674" s="147"/>
      <c r="H13674" s="146"/>
      <c r="J13674" s="146"/>
      <c r="L13674" s="150"/>
      <c r="N13674" s="163"/>
      <c r="O13674" s="146"/>
      <c r="P13674" s="146"/>
      <c r="Q13674" s="146"/>
      <c r="R13674" s="34"/>
      <c r="S13674" s="35"/>
      <c r="T13674" s="147"/>
    </row>
    <row r="13675">
      <c r="A13675" s="147"/>
      <c r="B13675" s="64"/>
      <c r="C13675" s="147" t="s">
        <v>217</v>
      </c>
      <c r="E13675" s="161"/>
      <c r="F13675" s="162"/>
      <c r="G13675" s="147"/>
      <c r="H13675" s="146"/>
      <c r="J13675" s="146"/>
      <c r="L13675" s="150"/>
      <c r="N13675" s="163"/>
      <c r="O13675" s="146"/>
      <c r="P13675" s="146"/>
      <c r="Q13675" s="146"/>
      <c r="R13675" s="34"/>
      <c r="S13675" s="35"/>
      <c r="T13675" s="147"/>
    </row>
    <row r="13676">
      <c r="A13676" s="147"/>
      <c r="B13676" s="64"/>
      <c r="C13676" s="147" t="s">
        <v>217</v>
      </c>
      <c r="E13676" s="161"/>
      <c r="F13676" s="162"/>
      <c r="G13676" s="147"/>
      <c r="H13676" s="146"/>
      <c r="J13676" s="146"/>
      <c r="L13676" s="150"/>
      <c r="N13676" s="163"/>
      <c r="O13676" s="146"/>
      <c r="P13676" s="146"/>
      <c r="Q13676" s="146"/>
      <c r="R13676" s="34"/>
      <c r="S13676" s="35"/>
      <c r="T13676" s="147"/>
    </row>
    <row r="13677">
      <c r="A13677" s="147"/>
      <c r="B13677" s="64"/>
      <c r="C13677" s="147" t="s">
        <v>217</v>
      </c>
      <c r="E13677" s="161"/>
      <c r="F13677" s="162"/>
      <c r="G13677" s="147"/>
      <c r="H13677" s="146"/>
      <c r="J13677" s="146"/>
      <c r="L13677" s="150"/>
      <c r="N13677" s="163"/>
      <c r="O13677" s="146"/>
      <c r="P13677" s="146"/>
      <c r="Q13677" s="146"/>
      <c r="R13677" s="34"/>
      <c r="S13677" s="35"/>
      <c r="T13677" s="147"/>
    </row>
    <row r="13678">
      <c r="A13678" s="147"/>
      <c r="B13678" s="64"/>
      <c r="C13678" s="147" t="s">
        <v>217</v>
      </c>
      <c r="E13678" s="161"/>
      <c r="F13678" s="162"/>
      <c r="G13678" s="147"/>
      <c r="H13678" s="146"/>
      <c r="J13678" s="146"/>
      <c r="L13678" s="150"/>
      <c r="N13678" s="163"/>
      <c r="O13678" s="146"/>
      <c r="P13678" s="146"/>
      <c r="Q13678" s="146"/>
      <c r="R13678" s="34"/>
      <c r="S13678" s="35"/>
      <c r="T13678" s="147"/>
    </row>
    <row r="13679">
      <c r="A13679" s="147"/>
      <c r="B13679" s="64"/>
      <c r="C13679" s="147" t="s">
        <v>217</v>
      </c>
      <c r="E13679" s="161"/>
      <c r="F13679" s="162"/>
      <c r="G13679" s="147"/>
      <c r="H13679" s="146"/>
      <c r="J13679" s="146"/>
      <c r="L13679" s="150"/>
      <c r="N13679" s="163"/>
      <c r="O13679" s="146"/>
      <c r="P13679" s="146"/>
      <c r="Q13679" s="146"/>
      <c r="R13679" s="34"/>
      <c r="S13679" s="35"/>
      <c r="T13679" s="147"/>
    </row>
    <row r="13680">
      <c r="A13680" s="147"/>
      <c r="B13680" s="64"/>
      <c r="C13680" s="147" t="s">
        <v>217</v>
      </c>
      <c r="E13680" s="161"/>
      <c r="F13680" s="162"/>
      <c r="G13680" s="147"/>
      <c r="H13680" s="146"/>
      <c r="J13680" s="146"/>
      <c r="L13680" s="150"/>
      <c r="N13680" s="163"/>
      <c r="O13680" s="146"/>
      <c r="P13680" s="146"/>
      <c r="Q13680" s="146"/>
      <c r="R13680" s="34"/>
      <c r="S13680" s="35"/>
      <c r="T13680" s="147"/>
    </row>
    <row r="13681">
      <c r="A13681" s="147"/>
      <c r="B13681" s="64"/>
      <c r="C13681" s="147" t="s">
        <v>217</v>
      </c>
      <c r="E13681" s="161"/>
      <c r="F13681" s="162"/>
      <c r="G13681" s="147"/>
      <c r="H13681" s="146"/>
      <c r="J13681" s="146"/>
      <c r="L13681" s="150"/>
      <c r="N13681" s="163"/>
      <c r="O13681" s="146"/>
      <c r="P13681" s="146"/>
      <c r="Q13681" s="146"/>
      <c r="R13681" s="34"/>
      <c r="S13681" s="35"/>
      <c r="T13681" s="147"/>
    </row>
    <row r="13682">
      <c r="A13682" s="147"/>
      <c r="B13682" s="64"/>
      <c r="C13682" s="147" t="s">
        <v>217</v>
      </c>
      <c r="E13682" s="161"/>
      <c r="F13682" s="162"/>
      <c r="G13682" s="147"/>
      <c r="H13682" s="146"/>
      <c r="J13682" s="146"/>
      <c r="L13682" s="150"/>
      <c r="N13682" s="163"/>
      <c r="O13682" s="146"/>
      <c r="P13682" s="146"/>
      <c r="Q13682" s="146"/>
      <c r="R13682" s="34"/>
      <c r="S13682" s="35"/>
      <c r="T13682" s="147"/>
    </row>
    <row r="13683">
      <c r="A13683" s="147"/>
      <c r="B13683" s="64"/>
      <c r="C13683" s="147" t="s">
        <v>217</v>
      </c>
      <c r="E13683" s="161"/>
      <c r="F13683" s="162"/>
      <c r="G13683" s="147"/>
      <c r="H13683" s="146"/>
      <c r="J13683" s="146"/>
      <c r="L13683" s="150"/>
      <c r="N13683" s="163"/>
      <c r="O13683" s="146"/>
      <c r="P13683" s="146"/>
      <c r="Q13683" s="146"/>
      <c r="R13683" s="34"/>
      <c r="S13683" s="35"/>
      <c r="T13683" s="147"/>
    </row>
    <row r="13684">
      <c r="A13684" s="147"/>
      <c r="B13684" s="64"/>
      <c r="C13684" s="147" t="s">
        <v>217</v>
      </c>
      <c r="E13684" s="161"/>
      <c r="F13684" s="162"/>
      <c r="G13684" s="147"/>
      <c r="H13684" s="146"/>
      <c r="J13684" s="146"/>
      <c r="L13684" s="150"/>
      <c r="N13684" s="163"/>
      <c r="O13684" s="146"/>
      <c r="P13684" s="146"/>
      <c r="Q13684" s="146"/>
      <c r="R13684" s="34"/>
      <c r="S13684" s="35"/>
      <c r="T13684" s="147"/>
    </row>
    <row r="13685">
      <c r="A13685" s="147"/>
      <c r="B13685" s="64"/>
      <c r="C13685" s="147" t="s">
        <v>217</v>
      </c>
      <c r="E13685" s="161"/>
      <c r="F13685" s="162"/>
      <c r="G13685" s="147"/>
      <c r="H13685" s="146"/>
      <c r="J13685" s="146"/>
      <c r="L13685" s="150"/>
      <c r="N13685" s="163"/>
      <c r="O13685" s="146"/>
      <c r="P13685" s="146"/>
      <c r="Q13685" s="146"/>
      <c r="R13685" s="34"/>
      <c r="S13685" s="35"/>
      <c r="T13685" s="147"/>
    </row>
    <row r="13686">
      <c r="A13686" s="147"/>
      <c r="B13686" s="64"/>
      <c r="C13686" s="147" t="s">
        <v>217</v>
      </c>
      <c r="E13686" s="161"/>
      <c r="F13686" s="162"/>
      <c r="G13686" s="147"/>
      <c r="H13686" s="146"/>
      <c r="J13686" s="146"/>
      <c r="L13686" s="150"/>
      <c r="N13686" s="163"/>
      <c r="O13686" s="146"/>
      <c r="P13686" s="146"/>
      <c r="Q13686" s="146"/>
      <c r="R13686" s="34"/>
      <c r="S13686" s="35"/>
      <c r="T13686" s="147"/>
    </row>
    <row r="13687">
      <c r="A13687" s="147"/>
      <c r="B13687" s="64"/>
      <c r="C13687" s="147" t="s">
        <v>217</v>
      </c>
      <c r="E13687" s="161"/>
      <c r="F13687" s="162"/>
      <c r="G13687" s="147"/>
      <c r="H13687" s="146"/>
      <c r="J13687" s="146"/>
      <c r="L13687" s="150"/>
      <c r="N13687" s="163"/>
      <c r="O13687" s="146"/>
      <c r="P13687" s="146"/>
      <c r="Q13687" s="146"/>
      <c r="R13687" s="34"/>
      <c r="S13687" s="35"/>
      <c r="T13687" s="147"/>
    </row>
    <row r="13688">
      <c r="A13688" s="147"/>
      <c r="B13688" s="64"/>
      <c r="C13688" s="147" t="s">
        <v>217</v>
      </c>
      <c r="E13688" s="161"/>
      <c r="F13688" s="162"/>
      <c r="G13688" s="147"/>
      <c r="H13688" s="146"/>
      <c r="J13688" s="146"/>
      <c r="L13688" s="150"/>
      <c r="N13688" s="163"/>
      <c r="O13688" s="146"/>
      <c r="P13688" s="146"/>
      <c r="Q13688" s="146"/>
      <c r="R13688" s="34"/>
      <c r="S13688" s="35"/>
      <c r="T13688" s="147"/>
    </row>
    <row r="13689">
      <c r="A13689" s="147"/>
      <c r="B13689" s="64"/>
      <c r="C13689" s="147" t="s">
        <v>217</v>
      </c>
      <c r="E13689" s="161"/>
      <c r="F13689" s="162"/>
      <c r="G13689" s="147"/>
      <c r="H13689" s="146"/>
      <c r="J13689" s="146"/>
      <c r="L13689" s="150"/>
      <c r="N13689" s="163"/>
      <c r="O13689" s="146"/>
      <c r="P13689" s="146"/>
      <c r="Q13689" s="146"/>
      <c r="R13689" s="34"/>
      <c r="S13689" s="35"/>
      <c r="T13689" s="147"/>
    </row>
    <row r="13690">
      <c r="A13690" s="147"/>
      <c r="B13690" s="64"/>
      <c r="C13690" s="147" t="s">
        <v>217</v>
      </c>
      <c r="E13690" s="161"/>
      <c r="F13690" s="162"/>
      <c r="G13690" s="147"/>
      <c r="H13690" s="146"/>
      <c r="J13690" s="146"/>
      <c r="L13690" s="150"/>
      <c r="N13690" s="163"/>
      <c r="O13690" s="146"/>
      <c r="P13690" s="146"/>
      <c r="Q13690" s="146"/>
      <c r="R13690" s="34"/>
      <c r="S13690" s="35"/>
      <c r="T13690" s="147"/>
    </row>
    <row r="13691">
      <c r="A13691" s="147"/>
      <c r="B13691" s="64"/>
      <c r="C13691" s="147" t="s">
        <v>217</v>
      </c>
      <c r="E13691" s="161"/>
      <c r="F13691" s="162"/>
      <c r="G13691" s="147"/>
      <c r="H13691" s="146"/>
      <c r="J13691" s="146"/>
      <c r="L13691" s="150"/>
      <c r="N13691" s="163"/>
      <c r="O13691" s="146"/>
      <c r="P13691" s="146"/>
      <c r="Q13691" s="146"/>
      <c r="R13691" s="34"/>
      <c r="S13691" s="35"/>
      <c r="T13691" s="147"/>
    </row>
    <row r="13692">
      <c r="A13692" s="147"/>
      <c r="B13692" s="64"/>
      <c r="C13692" s="147" t="s">
        <v>217</v>
      </c>
      <c r="E13692" s="161"/>
      <c r="F13692" s="162"/>
      <c r="G13692" s="147"/>
      <c r="H13692" s="146"/>
      <c r="J13692" s="146"/>
      <c r="L13692" s="150"/>
      <c r="N13692" s="163"/>
      <c r="O13692" s="146"/>
      <c r="P13692" s="146"/>
      <c r="Q13692" s="146"/>
      <c r="R13692" s="34"/>
      <c r="S13692" s="35"/>
      <c r="T13692" s="147"/>
    </row>
    <row r="13693">
      <c r="A13693" s="147"/>
      <c r="B13693" s="64"/>
      <c r="C13693" s="147" t="s">
        <v>217</v>
      </c>
      <c r="E13693" s="161"/>
      <c r="F13693" s="162"/>
      <c r="G13693" s="147"/>
      <c r="H13693" s="146"/>
      <c r="J13693" s="146"/>
      <c r="L13693" s="150"/>
      <c r="N13693" s="163"/>
      <c r="O13693" s="146"/>
      <c r="P13693" s="146"/>
      <c r="Q13693" s="146"/>
      <c r="R13693" s="34"/>
      <c r="S13693" s="35"/>
      <c r="T13693" s="147"/>
    </row>
    <row r="13694">
      <c r="A13694" s="147"/>
      <c r="B13694" s="64"/>
      <c r="C13694" s="147" t="s">
        <v>217</v>
      </c>
      <c r="E13694" s="161"/>
      <c r="F13694" s="162"/>
      <c r="G13694" s="147"/>
      <c r="H13694" s="146"/>
      <c r="J13694" s="146"/>
      <c r="L13694" s="150"/>
      <c r="N13694" s="163"/>
      <c r="O13694" s="146"/>
      <c r="P13694" s="146"/>
      <c r="Q13694" s="146"/>
      <c r="R13694" s="34"/>
      <c r="S13694" s="35"/>
      <c r="T13694" s="147"/>
    </row>
    <row r="13695">
      <c r="A13695" s="147"/>
      <c r="B13695" s="64"/>
      <c r="C13695" s="147" t="s">
        <v>217</v>
      </c>
      <c r="E13695" s="161"/>
      <c r="F13695" s="162"/>
      <c r="G13695" s="147"/>
      <c r="H13695" s="146"/>
      <c r="J13695" s="146"/>
      <c r="L13695" s="150"/>
      <c r="N13695" s="163"/>
      <c r="O13695" s="146"/>
      <c r="P13695" s="146"/>
      <c r="Q13695" s="146"/>
      <c r="R13695" s="34"/>
      <c r="S13695" s="35"/>
      <c r="T13695" s="147"/>
    </row>
    <row r="13696">
      <c r="A13696" s="147"/>
      <c r="B13696" s="64"/>
      <c r="C13696" s="147" t="s">
        <v>217</v>
      </c>
      <c r="E13696" s="161"/>
      <c r="F13696" s="162"/>
      <c r="G13696" s="147"/>
      <c r="H13696" s="146"/>
      <c r="J13696" s="146"/>
      <c r="L13696" s="150"/>
      <c r="N13696" s="163"/>
      <c r="O13696" s="146"/>
      <c r="P13696" s="146"/>
      <c r="Q13696" s="146"/>
      <c r="R13696" s="34"/>
      <c r="S13696" s="35"/>
      <c r="T13696" s="147"/>
    </row>
    <row r="13697">
      <c r="A13697" s="147"/>
      <c r="B13697" s="64"/>
      <c r="C13697" s="147" t="s">
        <v>217</v>
      </c>
      <c r="E13697" s="161"/>
      <c r="F13697" s="162"/>
      <c r="G13697" s="147"/>
      <c r="H13697" s="146"/>
      <c r="J13697" s="146"/>
      <c r="L13697" s="150"/>
      <c r="N13697" s="163"/>
      <c r="O13697" s="146"/>
      <c r="P13697" s="146"/>
      <c r="Q13697" s="146"/>
      <c r="R13697" s="34"/>
      <c r="S13697" s="35"/>
      <c r="T13697" s="147"/>
    </row>
    <row r="13698">
      <c r="A13698" s="147"/>
      <c r="B13698" s="64"/>
      <c r="C13698" s="147" t="s">
        <v>217</v>
      </c>
      <c r="E13698" s="161"/>
      <c r="F13698" s="162"/>
      <c r="G13698" s="147"/>
      <c r="H13698" s="146"/>
      <c r="J13698" s="146"/>
      <c r="L13698" s="150"/>
      <c r="N13698" s="163"/>
      <c r="O13698" s="146"/>
      <c r="P13698" s="146"/>
      <c r="Q13698" s="146"/>
      <c r="R13698" s="34"/>
      <c r="S13698" s="35"/>
      <c r="T13698" s="147"/>
    </row>
    <row r="13699">
      <c r="A13699" s="147"/>
      <c r="B13699" s="64"/>
      <c r="C13699" s="147" t="s">
        <v>217</v>
      </c>
      <c r="E13699" s="161"/>
      <c r="F13699" s="162"/>
      <c r="G13699" s="147"/>
      <c r="H13699" s="146"/>
      <c r="J13699" s="146"/>
      <c r="L13699" s="150"/>
      <c r="N13699" s="163"/>
      <c r="O13699" s="146"/>
      <c r="P13699" s="146"/>
      <c r="Q13699" s="146"/>
      <c r="R13699" s="34"/>
      <c r="S13699" s="35"/>
      <c r="T13699" s="147"/>
    </row>
    <row r="13700">
      <c r="A13700" s="147"/>
      <c r="B13700" s="64"/>
      <c r="C13700" s="147" t="s">
        <v>217</v>
      </c>
      <c r="E13700" s="161"/>
      <c r="F13700" s="162"/>
      <c r="G13700" s="147"/>
      <c r="H13700" s="146"/>
      <c r="J13700" s="146"/>
      <c r="L13700" s="150"/>
      <c r="N13700" s="163"/>
      <c r="O13700" s="146"/>
      <c r="P13700" s="146"/>
      <c r="Q13700" s="146"/>
      <c r="R13700" s="34"/>
      <c r="S13700" s="35"/>
      <c r="T13700" s="147"/>
    </row>
    <row r="13701">
      <c r="A13701" s="147"/>
      <c r="B13701" s="64"/>
      <c r="C13701" s="147" t="s">
        <v>217</v>
      </c>
      <c r="E13701" s="161"/>
      <c r="F13701" s="162"/>
      <c r="G13701" s="147"/>
      <c r="H13701" s="146"/>
      <c r="J13701" s="146"/>
      <c r="L13701" s="150"/>
      <c r="N13701" s="163"/>
      <c r="O13701" s="146"/>
      <c r="P13701" s="146"/>
      <c r="Q13701" s="146"/>
      <c r="R13701" s="34"/>
      <c r="S13701" s="35"/>
      <c r="T13701" s="147"/>
    </row>
    <row r="13702">
      <c r="A13702" s="147"/>
      <c r="B13702" s="64"/>
      <c r="C13702" s="147" t="s">
        <v>217</v>
      </c>
      <c r="E13702" s="161"/>
      <c r="F13702" s="162"/>
      <c r="G13702" s="147"/>
      <c r="H13702" s="146"/>
      <c r="J13702" s="146"/>
      <c r="L13702" s="150"/>
      <c r="N13702" s="163"/>
      <c r="O13702" s="146"/>
      <c r="P13702" s="146"/>
      <c r="Q13702" s="146"/>
      <c r="R13702" s="34"/>
      <c r="S13702" s="35"/>
      <c r="T13702" s="147"/>
    </row>
    <row r="13703">
      <c r="A13703" s="147"/>
      <c r="B13703" s="64"/>
      <c r="C13703" s="147" t="s">
        <v>217</v>
      </c>
      <c r="E13703" s="161"/>
      <c r="F13703" s="162"/>
      <c r="G13703" s="147"/>
      <c r="H13703" s="146"/>
      <c r="J13703" s="146"/>
      <c r="L13703" s="150"/>
      <c r="N13703" s="163"/>
      <c r="O13703" s="146"/>
      <c r="P13703" s="146"/>
      <c r="Q13703" s="146"/>
      <c r="R13703" s="34"/>
      <c r="S13703" s="35"/>
      <c r="T13703" s="147"/>
    </row>
    <row r="13704">
      <c r="A13704" s="147"/>
      <c r="B13704" s="64"/>
      <c r="C13704" s="147" t="s">
        <v>217</v>
      </c>
      <c r="E13704" s="161"/>
      <c r="F13704" s="162"/>
      <c r="G13704" s="147"/>
      <c r="H13704" s="146"/>
      <c r="J13704" s="146"/>
      <c r="L13704" s="150"/>
      <c r="N13704" s="163"/>
      <c r="O13704" s="146"/>
      <c r="P13704" s="146"/>
      <c r="Q13704" s="146"/>
      <c r="R13704" s="34"/>
      <c r="S13704" s="35"/>
      <c r="T13704" s="147"/>
    </row>
    <row r="13705">
      <c r="A13705" s="147"/>
      <c r="B13705" s="64"/>
      <c r="C13705" s="147" t="s">
        <v>217</v>
      </c>
      <c r="E13705" s="161"/>
      <c r="F13705" s="162"/>
      <c r="G13705" s="147"/>
      <c r="H13705" s="146"/>
      <c r="J13705" s="146"/>
      <c r="L13705" s="150"/>
      <c r="N13705" s="163"/>
      <c r="O13705" s="146"/>
      <c r="P13705" s="146"/>
      <c r="Q13705" s="146"/>
      <c r="R13705" s="34"/>
      <c r="S13705" s="35"/>
      <c r="T13705" s="147"/>
    </row>
    <row r="13706">
      <c r="A13706" s="147"/>
      <c r="B13706" s="64"/>
      <c r="C13706" s="147" t="s">
        <v>217</v>
      </c>
      <c r="E13706" s="161"/>
      <c r="F13706" s="162"/>
      <c r="G13706" s="147"/>
      <c r="H13706" s="146"/>
      <c r="J13706" s="146"/>
      <c r="L13706" s="150"/>
      <c r="N13706" s="163"/>
      <c r="O13706" s="146"/>
      <c r="P13706" s="146"/>
      <c r="Q13706" s="146"/>
      <c r="R13706" s="34"/>
      <c r="S13706" s="35"/>
      <c r="T13706" s="147"/>
    </row>
    <row r="13707">
      <c r="A13707" s="147"/>
      <c r="B13707" s="64"/>
      <c r="C13707" s="147" t="s">
        <v>217</v>
      </c>
      <c r="E13707" s="161"/>
      <c r="F13707" s="162"/>
      <c r="G13707" s="147"/>
      <c r="H13707" s="146"/>
      <c r="J13707" s="146"/>
      <c r="L13707" s="150"/>
      <c r="N13707" s="163"/>
      <c r="O13707" s="146"/>
      <c r="P13707" s="146"/>
      <c r="Q13707" s="146"/>
      <c r="R13707" s="34"/>
      <c r="S13707" s="35"/>
      <c r="T13707" s="147"/>
    </row>
    <row r="13708">
      <c r="A13708" s="147"/>
      <c r="B13708" s="64"/>
      <c r="C13708" s="147" t="s">
        <v>217</v>
      </c>
      <c r="E13708" s="161"/>
      <c r="F13708" s="162"/>
      <c r="G13708" s="147"/>
      <c r="H13708" s="146"/>
      <c r="J13708" s="146"/>
      <c r="L13708" s="150"/>
      <c r="N13708" s="163"/>
      <c r="O13708" s="146"/>
      <c r="P13708" s="146"/>
      <c r="Q13708" s="146"/>
      <c r="R13708" s="34"/>
      <c r="S13708" s="35"/>
      <c r="T13708" s="147"/>
    </row>
    <row r="13709">
      <c r="A13709" s="147"/>
      <c r="B13709" s="64"/>
      <c r="C13709" s="147" t="s">
        <v>217</v>
      </c>
      <c r="E13709" s="161"/>
      <c r="F13709" s="162"/>
      <c r="G13709" s="147"/>
      <c r="H13709" s="146"/>
      <c r="J13709" s="146"/>
      <c r="L13709" s="150"/>
      <c r="N13709" s="163"/>
      <c r="O13709" s="146"/>
      <c r="P13709" s="146"/>
      <c r="Q13709" s="146"/>
      <c r="R13709" s="34"/>
      <c r="S13709" s="35"/>
      <c r="T13709" s="147"/>
    </row>
    <row r="13710">
      <c r="A13710" s="147"/>
      <c r="B13710" s="64"/>
      <c r="C13710" s="147" t="s">
        <v>217</v>
      </c>
      <c r="E13710" s="161"/>
      <c r="F13710" s="162"/>
      <c r="G13710" s="147"/>
      <c r="H13710" s="146"/>
      <c r="J13710" s="146"/>
      <c r="L13710" s="150"/>
      <c r="N13710" s="163"/>
      <c r="O13710" s="146"/>
      <c r="P13710" s="146"/>
      <c r="Q13710" s="146"/>
      <c r="R13710" s="34"/>
      <c r="S13710" s="35"/>
      <c r="T13710" s="147"/>
    </row>
    <row r="13711">
      <c r="A13711" s="147"/>
      <c r="B13711" s="64"/>
      <c r="C13711" s="147" t="s">
        <v>217</v>
      </c>
      <c r="E13711" s="161"/>
      <c r="F13711" s="162"/>
      <c r="G13711" s="147"/>
      <c r="H13711" s="146"/>
      <c r="J13711" s="146"/>
      <c r="L13711" s="150"/>
      <c r="N13711" s="163"/>
      <c r="O13711" s="146"/>
      <c r="P13711" s="146"/>
      <c r="Q13711" s="146"/>
      <c r="R13711" s="34"/>
      <c r="S13711" s="35"/>
      <c r="T13711" s="147"/>
    </row>
    <row r="13712">
      <c r="A13712" s="147"/>
      <c r="B13712" s="64"/>
      <c r="C13712" s="147" t="s">
        <v>217</v>
      </c>
      <c r="E13712" s="161"/>
      <c r="F13712" s="162"/>
      <c r="G13712" s="147"/>
      <c r="H13712" s="146"/>
      <c r="J13712" s="146"/>
      <c r="L13712" s="150"/>
      <c r="N13712" s="163"/>
      <c r="O13712" s="146"/>
      <c r="P13712" s="146"/>
      <c r="Q13712" s="146"/>
      <c r="R13712" s="34"/>
      <c r="S13712" s="35"/>
      <c r="T13712" s="147"/>
    </row>
    <row r="13713">
      <c r="A13713" s="147"/>
      <c r="B13713" s="64"/>
      <c r="C13713" s="147" t="s">
        <v>217</v>
      </c>
      <c r="E13713" s="161"/>
      <c r="F13713" s="162"/>
      <c r="G13713" s="147"/>
      <c r="H13713" s="146"/>
      <c r="J13713" s="146"/>
      <c r="L13713" s="150"/>
      <c r="N13713" s="163"/>
      <c r="O13713" s="146"/>
      <c r="P13713" s="146"/>
      <c r="Q13713" s="146"/>
      <c r="R13713" s="34"/>
      <c r="S13713" s="35"/>
      <c r="T13713" s="147"/>
    </row>
    <row r="13714">
      <c r="A13714" s="147"/>
      <c r="B13714" s="64"/>
      <c r="C13714" s="147" t="s">
        <v>217</v>
      </c>
      <c r="E13714" s="161"/>
      <c r="F13714" s="162"/>
      <c r="G13714" s="147"/>
      <c r="H13714" s="146"/>
      <c r="J13714" s="146"/>
      <c r="L13714" s="150"/>
      <c r="N13714" s="163"/>
      <c r="O13714" s="146"/>
      <c r="P13714" s="146"/>
      <c r="Q13714" s="146"/>
      <c r="R13714" s="34"/>
      <c r="S13714" s="35"/>
      <c r="T13714" s="147"/>
    </row>
    <row r="13715">
      <c r="A13715" s="147"/>
      <c r="B13715" s="64"/>
      <c r="C13715" s="147" t="s">
        <v>217</v>
      </c>
      <c r="E13715" s="161"/>
      <c r="F13715" s="162"/>
      <c r="G13715" s="147"/>
      <c r="H13715" s="146"/>
      <c r="J13715" s="146"/>
      <c r="L13715" s="150"/>
      <c r="N13715" s="163"/>
      <c r="O13715" s="146"/>
      <c r="P13715" s="146"/>
      <c r="Q13715" s="146"/>
      <c r="R13715" s="34"/>
      <c r="S13715" s="35"/>
      <c r="T13715" s="147"/>
    </row>
    <row r="13716">
      <c r="A13716" s="147"/>
      <c r="B13716" s="64"/>
      <c r="C13716" s="147" t="s">
        <v>217</v>
      </c>
      <c r="E13716" s="161"/>
      <c r="F13716" s="162"/>
      <c r="G13716" s="147"/>
      <c r="H13716" s="146"/>
      <c r="J13716" s="146"/>
      <c r="L13716" s="150"/>
      <c r="N13716" s="163"/>
      <c r="O13716" s="146"/>
      <c r="P13716" s="146"/>
      <c r="Q13716" s="146"/>
      <c r="R13716" s="34"/>
      <c r="S13716" s="35"/>
      <c r="T13716" s="147"/>
    </row>
    <row r="13717">
      <c r="A13717" s="147"/>
      <c r="B13717" s="64"/>
      <c r="C13717" s="147" t="s">
        <v>217</v>
      </c>
      <c r="E13717" s="161"/>
      <c r="F13717" s="162"/>
      <c r="G13717" s="147"/>
      <c r="H13717" s="146"/>
      <c r="J13717" s="146"/>
      <c r="L13717" s="150"/>
      <c r="N13717" s="163"/>
      <c r="O13717" s="146"/>
      <c r="P13717" s="146"/>
      <c r="Q13717" s="146"/>
      <c r="R13717" s="34"/>
      <c r="S13717" s="35"/>
      <c r="T13717" s="147"/>
    </row>
    <row r="13718">
      <c r="A13718" s="147"/>
      <c r="B13718" s="64"/>
      <c r="C13718" s="147" t="s">
        <v>217</v>
      </c>
      <c r="E13718" s="161"/>
      <c r="F13718" s="162"/>
      <c r="G13718" s="147"/>
      <c r="H13718" s="146"/>
      <c r="J13718" s="146"/>
      <c r="L13718" s="150"/>
      <c r="N13718" s="163"/>
      <c r="O13718" s="146"/>
      <c r="P13718" s="146"/>
      <c r="Q13718" s="146"/>
      <c r="R13718" s="34"/>
      <c r="S13718" s="35"/>
      <c r="T13718" s="147"/>
    </row>
    <row r="13719">
      <c r="A13719" s="147"/>
      <c r="B13719" s="64"/>
      <c r="C13719" s="147" t="s">
        <v>217</v>
      </c>
      <c r="E13719" s="161"/>
      <c r="F13719" s="162"/>
      <c r="G13719" s="147"/>
      <c r="H13719" s="146"/>
      <c r="J13719" s="146"/>
      <c r="L13719" s="150"/>
      <c r="N13719" s="163"/>
      <c r="O13719" s="146"/>
      <c r="P13719" s="146"/>
      <c r="Q13719" s="146"/>
      <c r="R13719" s="34"/>
      <c r="S13719" s="35"/>
      <c r="T13719" s="147"/>
    </row>
    <row r="13720">
      <c r="A13720" s="147"/>
      <c r="B13720" s="64"/>
      <c r="C13720" s="147" t="s">
        <v>217</v>
      </c>
      <c r="E13720" s="161"/>
      <c r="F13720" s="162"/>
      <c r="G13720" s="147"/>
      <c r="H13720" s="146"/>
      <c r="J13720" s="146"/>
      <c r="L13720" s="150"/>
      <c r="N13720" s="163"/>
      <c r="O13720" s="146"/>
      <c r="P13720" s="146"/>
      <c r="Q13720" s="146"/>
      <c r="R13720" s="34"/>
      <c r="S13720" s="35"/>
      <c r="T13720" s="147"/>
    </row>
    <row r="13721">
      <c r="A13721" s="147"/>
      <c r="B13721" s="64"/>
      <c r="C13721" s="147" t="s">
        <v>217</v>
      </c>
      <c r="E13721" s="161"/>
      <c r="F13721" s="162"/>
      <c r="G13721" s="147"/>
      <c r="H13721" s="146"/>
      <c r="J13721" s="146"/>
      <c r="L13721" s="150"/>
      <c r="N13721" s="163"/>
      <c r="O13721" s="146"/>
      <c r="P13721" s="146"/>
      <c r="Q13721" s="146"/>
      <c r="R13721" s="34"/>
      <c r="S13721" s="35"/>
      <c r="T13721" s="147"/>
    </row>
    <row r="13722">
      <c r="A13722" s="147"/>
      <c r="B13722" s="64"/>
      <c r="C13722" s="147" t="s">
        <v>217</v>
      </c>
      <c r="E13722" s="161"/>
      <c r="F13722" s="162"/>
      <c r="G13722" s="147"/>
      <c r="H13722" s="146"/>
      <c r="J13722" s="146"/>
      <c r="L13722" s="150"/>
      <c r="N13722" s="163"/>
      <c r="O13722" s="146"/>
      <c r="P13722" s="146"/>
      <c r="Q13722" s="146"/>
      <c r="R13722" s="34"/>
      <c r="S13722" s="35"/>
      <c r="T13722" s="147"/>
    </row>
    <row r="13723">
      <c r="A13723" s="147"/>
      <c r="B13723" s="64"/>
      <c r="C13723" s="147" t="s">
        <v>217</v>
      </c>
      <c r="E13723" s="161"/>
      <c r="F13723" s="162"/>
      <c r="G13723" s="147"/>
      <c r="H13723" s="146"/>
      <c r="J13723" s="146"/>
      <c r="L13723" s="150"/>
      <c r="N13723" s="163"/>
      <c r="O13723" s="146"/>
      <c r="P13723" s="146"/>
      <c r="Q13723" s="146"/>
      <c r="R13723" s="34"/>
      <c r="S13723" s="35"/>
      <c r="T13723" s="147"/>
    </row>
    <row r="13724">
      <c r="A13724" s="147"/>
      <c r="B13724" s="64"/>
      <c r="C13724" s="147" t="s">
        <v>217</v>
      </c>
      <c r="E13724" s="161"/>
      <c r="F13724" s="162"/>
      <c r="G13724" s="147"/>
      <c r="H13724" s="146"/>
      <c r="J13724" s="146"/>
      <c r="L13724" s="150"/>
      <c r="N13724" s="163"/>
      <c r="O13724" s="146"/>
      <c r="P13724" s="146"/>
      <c r="Q13724" s="146"/>
      <c r="R13724" s="34"/>
      <c r="S13724" s="35"/>
      <c r="T13724" s="147"/>
    </row>
    <row r="13725">
      <c r="A13725" s="147"/>
      <c r="B13725" s="64"/>
      <c r="C13725" s="147" t="s">
        <v>217</v>
      </c>
      <c r="E13725" s="161"/>
      <c r="F13725" s="162"/>
      <c r="G13725" s="147"/>
      <c r="H13725" s="146"/>
      <c r="J13725" s="146"/>
      <c r="L13725" s="150"/>
      <c r="N13725" s="163"/>
      <c r="O13725" s="146"/>
      <c r="P13725" s="146"/>
      <c r="Q13725" s="146"/>
      <c r="R13725" s="34"/>
      <c r="S13725" s="35"/>
      <c r="T13725" s="147"/>
    </row>
    <row r="13726">
      <c r="A13726" s="147"/>
      <c r="B13726" s="64"/>
      <c r="C13726" s="147" t="s">
        <v>217</v>
      </c>
      <c r="E13726" s="161"/>
      <c r="F13726" s="162"/>
      <c r="G13726" s="147"/>
      <c r="H13726" s="146"/>
      <c r="J13726" s="146"/>
      <c r="L13726" s="150"/>
      <c r="N13726" s="163"/>
      <c r="O13726" s="146"/>
      <c r="P13726" s="146"/>
      <c r="Q13726" s="146"/>
      <c r="R13726" s="34"/>
      <c r="S13726" s="35"/>
      <c r="T13726" s="147"/>
    </row>
    <row r="13727">
      <c r="A13727" s="147"/>
      <c r="B13727" s="64"/>
      <c r="C13727" s="147" t="s">
        <v>217</v>
      </c>
      <c r="E13727" s="161"/>
      <c r="F13727" s="162"/>
      <c r="G13727" s="147"/>
      <c r="H13727" s="146"/>
      <c r="J13727" s="146"/>
      <c r="L13727" s="150"/>
      <c r="N13727" s="163"/>
      <c r="O13727" s="146"/>
      <c r="P13727" s="146"/>
      <c r="Q13727" s="146"/>
      <c r="R13727" s="34"/>
      <c r="S13727" s="35"/>
      <c r="T13727" s="147"/>
    </row>
    <row r="13728">
      <c r="A13728" s="147"/>
      <c r="B13728" s="64"/>
      <c r="C13728" s="147" t="s">
        <v>217</v>
      </c>
      <c r="E13728" s="161"/>
      <c r="F13728" s="162"/>
      <c r="G13728" s="147"/>
      <c r="H13728" s="146"/>
      <c r="J13728" s="146"/>
      <c r="L13728" s="150"/>
      <c r="N13728" s="163"/>
      <c r="O13728" s="146"/>
      <c r="P13728" s="146"/>
      <c r="Q13728" s="146"/>
      <c r="R13728" s="34"/>
      <c r="S13728" s="35"/>
      <c r="T13728" s="147"/>
    </row>
    <row r="13729">
      <c r="A13729" s="147"/>
      <c r="B13729" s="64"/>
      <c r="C13729" s="147" t="s">
        <v>217</v>
      </c>
      <c r="E13729" s="161"/>
      <c r="F13729" s="162"/>
      <c r="G13729" s="147"/>
      <c r="H13729" s="146"/>
      <c r="J13729" s="146"/>
      <c r="L13729" s="150"/>
      <c r="N13729" s="163"/>
      <c r="O13729" s="146"/>
      <c r="P13729" s="146"/>
      <c r="Q13729" s="146"/>
      <c r="R13729" s="34"/>
      <c r="S13729" s="35"/>
      <c r="T13729" s="147"/>
    </row>
    <row r="13730">
      <c r="A13730" s="147"/>
      <c r="B13730" s="64"/>
      <c r="C13730" s="147" t="s">
        <v>217</v>
      </c>
      <c r="E13730" s="161"/>
      <c r="F13730" s="162"/>
      <c r="G13730" s="147"/>
      <c r="H13730" s="146"/>
      <c r="J13730" s="146"/>
      <c r="L13730" s="150"/>
      <c r="N13730" s="163"/>
      <c r="O13730" s="146"/>
      <c r="P13730" s="146"/>
      <c r="Q13730" s="146"/>
      <c r="R13730" s="34"/>
      <c r="S13730" s="35"/>
      <c r="T13730" s="147"/>
    </row>
    <row r="13731">
      <c r="A13731" s="147"/>
      <c r="B13731" s="64"/>
      <c r="C13731" s="147" t="s">
        <v>217</v>
      </c>
      <c r="E13731" s="161"/>
      <c r="F13731" s="162"/>
      <c r="G13731" s="147"/>
      <c r="H13731" s="146"/>
      <c r="J13731" s="146"/>
      <c r="L13731" s="150"/>
      <c r="N13731" s="163"/>
      <c r="O13731" s="146"/>
      <c r="P13731" s="146"/>
      <c r="Q13731" s="146"/>
      <c r="R13731" s="34"/>
      <c r="S13731" s="35"/>
      <c r="T13731" s="147"/>
    </row>
    <row r="13732">
      <c r="A13732" s="147"/>
      <c r="B13732" s="64"/>
      <c r="C13732" s="147" t="s">
        <v>217</v>
      </c>
      <c r="E13732" s="161"/>
      <c r="F13732" s="162"/>
      <c r="G13732" s="147"/>
      <c r="H13732" s="146"/>
      <c r="J13732" s="146"/>
      <c r="L13732" s="150"/>
      <c r="N13732" s="163"/>
      <c r="O13732" s="146"/>
      <c r="P13732" s="146"/>
      <c r="Q13732" s="146"/>
      <c r="R13732" s="34"/>
      <c r="S13732" s="35"/>
      <c r="T13732" s="147"/>
    </row>
    <row r="13733">
      <c r="A13733" s="147"/>
      <c r="B13733" s="64"/>
      <c r="C13733" s="147" t="s">
        <v>217</v>
      </c>
      <c r="E13733" s="161"/>
      <c r="F13733" s="162"/>
      <c r="G13733" s="147"/>
      <c r="H13733" s="146"/>
      <c r="J13733" s="146"/>
      <c r="L13733" s="150"/>
      <c r="N13733" s="163"/>
      <c r="O13733" s="146"/>
      <c r="P13733" s="146"/>
      <c r="Q13733" s="146"/>
      <c r="R13733" s="34"/>
      <c r="S13733" s="35"/>
      <c r="T13733" s="147"/>
    </row>
    <row r="13734">
      <c r="A13734" s="147"/>
      <c r="B13734" s="64"/>
      <c r="C13734" s="147" t="s">
        <v>217</v>
      </c>
      <c r="E13734" s="161"/>
      <c r="F13734" s="162"/>
      <c r="G13734" s="147"/>
      <c r="H13734" s="146"/>
      <c r="J13734" s="146"/>
      <c r="L13734" s="150"/>
      <c r="N13734" s="163"/>
      <c r="O13734" s="146"/>
      <c r="P13734" s="146"/>
      <c r="Q13734" s="146"/>
      <c r="R13734" s="34"/>
      <c r="S13734" s="35"/>
      <c r="T13734" s="147"/>
    </row>
    <row r="13735">
      <c r="A13735" s="147"/>
      <c r="B13735" s="64"/>
      <c r="C13735" s="147" t="s">
        <v>217</v>
      </c>
      <c r="E13735" s="161"/>
      <c r="F13735" s="162"/>
      <c r="G13735" s="147"/>
      <c r="H13735" s="146"/>
      <c r="J13735" s="146"/>
      <c r="L13735" s="150"/>
      <c r="N13735" s="163"/>
      <c r="O13735" s="146"/>
      <c r="P13735" s="146"/>
      <c r="Q13735" s="146"/>
      <c r="R13735" s="34"/>
      <c r="S13735" s="35"/>
      <c r="T13735" s="147"/>
    </row>
    <row r="13736">
      <c r="A13736" s="147"/>
      <c r="B13736" s="64"/>
      <c r="C13736" s="147" t="s">
        <v>217</v>
      </c>
      <c r="E13736" s="161"/>
      <c r="F13736" s="162"/>
      <c r="G13736" s="147"/>
      <c r="H13736" s="146"/>
      <c r="J13736" s="146"/>
      <c r="L13736" s="150"/>
      <c r="N13736" s="163"/>
      <c r="O13736" s="146"/>
      <c r="P13736" s="146"/>
      <c r="Q13736" s="146"/>
      <c r="R13736" s="34"/>
      <c r="S13736" s="35"/>
      <c r="T13736" s="147"/>
    </row>
    <row r="13737">
      <c r="A13737" s="147"/>
      <c r="B13737" s="64"/>
      <c r="C13737" s="147" t="s">
        <v>217</v>
      </c>
      <c r="E13737" s="161"/>
      <c r="F13737" s="162"/>
      <c r="G13737" s="147"/>
      <c r="H13737" s="146"/>
      <c r="J13737" s="146"/>
      <c r="L13737" s="150"/>
      <c r="N13737" s="163"/>
      <c r="O13737" s="146"/>
      <c r="P13737" s="146"/>
      <c r="Q13737" s="146"/>
      <c r="R13737" s="34"/>
      <c r="S13737" s="35"/>
      <c r="T13737" s="147"/>
    </row>
    <row r="13738">
      <c r="A13738" s="147"/>
      <c r="B13738" s="64"/>
      <c r="C13738" s="147" t="s">
        <v>217</v>
      </c>
      <c r="E13738" s="161"/>
      <c r="F13738" s="162"/>
      <c r="G13738" s="147"/>
      <c r="H13738" s="146"/>
      <c r="J13738" s="146"/>
      <c r="L13738" s="150"/>
      <c r="N13738" s="163"/>
      <c r="O13738" s="146"/>
      <c r="P13738" s="146"/>
      <c r="Q13738" s="146"/>
      <c r="R13738" s="34"/>
      <c r="S13738" s="35"/>
      <c r="T13738" s="147"/>
    </row>
    <row r="13739">
      <c r="A13739" s="147"/>
      <c r="B13739" s="64"/>
      <c r="C13739" s="147" t="s">
        <v>217</v>
      </c>
      <c r="E13739" s="161"/>
      <c r="F13739" s="162"/>
      <c r="G13739" s="147"/>
      <c r="H13739" s="146"/>
      <c r="J13739" s="146"/>
      <c r="L13739" s="150"/>
      <c r="N13739" s="163"/>
      <c r="O13739" s="146"/>
      <c r="P13739" s="146"/>
      <c r="Q13739" s="146"/>
      <c r="R13739" s="34"/>
      <c r="S13739" s="35"/>
      <c r="T13739" s="147"/>
    </row>
    <row r="13740">
      <c r="A13740" s="147"/>
      <c r="B13740" s="64"/>
      <c r="C13740" s="147" t="s">
        <v>217</v>
      </c>
      <c r="E13740" s="161"/>
      <c r="F13740" s="162"/>
      <c r="G13740" s="147"/>
      <c r="H13740" s="146"/>
      <c r="J13740" s="146"/>
      <c r="L13740" s="150"/>
      <c r="N13740" s="163"/>
      <c r="O13740" s="146"/>
      <c r="P13740" s="146"/>
      <c r="Q13740" s="146"/>
      <c r="R13740" s="34"/>
      <c r="S13740" s="35"/>
      <c r="T13740" s="147"/>
    </row>
    <row r="13741">
      <c r="A13741" s="147"/>
      <c r="B13741" s="64"/>
      <c r="C13741" s="147" t="s">
        <v>217</v>
      </c>
      <c r="E13741" s="161"/>
      <c r="F13741" s="162"/>
      <c r="G13741" s="147"/>
      <c r="H13741" s="146"/>
      <c r="J13741" s="146"/>
      <c r="L13741" s="150"/>
      <c r="N13741" s="163"/>
      <c r="O13741" s="146"/>
      <c r="P13741" s="146"/>
      <c r="Q13741" s="146"/>
      <c r="R13741" s="34"/>
      <c r="S13741" s="35"/>
      <c r="T13741" s="147"/>
    </row>
    <row r="13742">
      <c r="A13742" s="147"/>
      <c r="B13742" s="64"/>
      <c r="C13742" s="147" t="s">
        <v>217</v>
      </c>
      <c r="E13742" s="161"/>
      <c r="F13742" s="162"/>
      <c r="G13742" s="147"/>
      <c r="H13742" s="146"/>
      <c r="J13742" s="146"/>
      <c r="L13742" s="150"/>
      <c r="N13742" s="163"/>
      <c r="O13742" s="146"/>
      <c r="P13742" s="146"/>
      <c r="Q13742" s="146"/>
      <c r="R13742" s="34"/>
      <c r="S13742" s="35"/>
      <c r="T13742" s="147"/>
    </row>
    <row r="13743">
      <c r="A13743" s="147"/>
      <c r="B13743" s="64"/>
      <c r="C13743" s="147" t="s">
        <v>217</v>
      </c>
      <c r="E13743" s="161"/>
      <c r="F13743" s="162"/>
      <c r="G13743" s="147"/>
      <c r="H13743" s="146"/>
      <c r="J13743" s="146"/>
      <c r="L13743" s="150"/>
      <c r="N13743" s="163"/>
      <c r="O13743" s="146"/>
      <c r="P13743" s="146"/>
      <c r="Q13743" s="146"/>
      <c r="R13743" s="34"/>
      <c r="S13743" s="35"/>
      <c r="T13743" s="147"/>
    </row>
    <row r="13744">
      <c r="A13744" s="147"/>
      <c r="B13744" s="64"/>
      <c r="C13744" s="147" t="s">
        <v>217</v>
      </c>
      <c r="E13744" s="161"/>
      <c r="F13744" s="162"/>
      <c r="G13744" s="147"/>
      <c r="H13744" s="146"/>
      <c r="J13744" s="146"/>
      <c r="L13744" s="150"/>
      <c r="N13744" s="163"/>
      <c r="O13744" s="146"/>
      <c r="P13744" s="146"/>
      <c r="Q13744" s="146"/>
      <c r="R13744" s="34"/>
      <c r="S13744" s="35"/>
      <c r="T13744" s="147"/>
    </row>
    <row r="13745">
      <c r="A13745" s="147"/>
      <c r="B13745" s="64"/>
      <c r="C13745" s="147" t="s">
        <v>217</v>
      </c>
      <c r="E13745" s="161"/>
      <c r="F13745" s="162"/>
      <c r="G13745" s="147"/>
      <c r="H13745" s="146"/>
      <c r="J13745" s="146"/>
      <c r="L13745" s="150"/>
      <c r="N13745" s="163"/>
      <c r="O13745" s="146"/>
      <c r="P13745" s="146"/>
      <c r="Q13745" s="146"/>
      <c r="R13745" s="34"/>
      <c r="S13745" s="35"/>
      <c r="T13745" s="147"/>
    </row>
    <row r="13746">
      <c r="A13746" s="147"/>
      <c r="B13746" s="64"/>
      <c r="C13746" s="147" t="s">
        <v>217</v>
      </c>
      <c r="E13746" s="161"/>
      <c r="F13746" s="162"/>
      <c r="G13746" s="147"/>
      <c r="H13746" s="146"/>
      <c r="J13746" s="146"/>
      <c r="L13746" s="150"/>
      <c r="N13746" s="163"/>
      <c r="O13746" s="146"/>
      <c r="P13746" s="146"/>
      <c r="Q13746" s="146"/>
      <c r="R13746" s="34"/>
      <c r="S13746" s="35"/>
      <c r="T13746" s="147"/>
    </row>
    <row r="13747">
      <c r="A13747" s="147"/>
      <c r="B13747" s="64"/>
      <c r="C13747" s="147" t="s">
        <v>217</v>
      </c>
      <c r="E13747" s="161"/>
      <c r="F13747" s="162"/>
      <c r="G13747" s="147"/>
      <c r="H13747" s="146"/>
      <c r="J13747" s="146"/>
      <c r="L13747" s="150"/>
      <c r="N13747" s="163"/>
      <c r="O13747" s="146"/>
      <c r="P13747" s="146"/>
      <c r="Q13747" s="146"/>
      <c r="R13747" s="34"/>
      <c r="S13747" s="35"/>
      <c r="T13747" s="147"/>
    </row>
    <row r="13748">
      <c r="A13748" s="147"/>
      <c r="B13748" s="64"/>
      <c r="C13748" s="147" t="s">
        <v>217</v>
      </c>
      <c r="E13748" s="161"/>
      <c r="F13748" s="162"/>
      <c r="G13748" s="147"/>
      <c r="H13748" s="146"/>
      <c r="J13748" s="146"/>
      <c r="L13748" s="150"/>
      <c r="N13748" s="163"/>
      <c r="O13748" s="146"/>
      <c r="P13748" s="146"/>
      <c r="Q13748" s="146"/>
      <c r="R13748" s="34"/>
      <c r="S13748" s="35"/>
      <c r="T13748" s="147"/>
    </row>
    <row r="13749">
      <c r="A13749" s="147"/>
      <c r="B13749" s="64"/>
      <c r="C13749" s="147" t="s">
        <v>217</v>
      </c>
      <c r="E13749" s="161"/>
      <c r="F13749" s="162"/>
      <c r="G13749" s="147"/>
      <c r="H13749" s="146"/>
      <c r="J13749" s="146"/>
      <c r="L13749" s="150"/>
      <c r="N13749" s="163"/>
      <c r="O13749" s="146"/>
      <c r="P13749" s="146"/>
      <c r="Q13749" s="146"/>
      <c r="R13749" s="34"/>
      <c r="S13749" s="35"/>
      <c r="T13749" s="147"/>
    </row>
    <row r="13750">
      <c r="A13750" s="147"/>
      <c r="B13750" s="64"/>
      <c r="C13750" s="147" t="s">
        <v>217</v>
      </c>
      <c r="E13750" s="161"/>
      <c r="F13750" s="162"/>
      <c r="G13750" s="147"/>
      <c r="H13750" s="146"/>
      <c r="J13750" s="146"/>
      <c r="L13750" s="150"/>
      <c r="N13750" s="163"/>
      <c r="O13750" s="146"/>
      <c r="P13750" s="146"/>
      <c r="Q13750" s="146"/>
      <c r="R13750" s="34"/>
      <c r="S13750" s="35"/>
      <c r="T13750" s="147"/>
    </row>
    <row r="13751">
      <c r="A13751" s="147"/>
      <c r="B13751" s="64"/>
      <c r="C13751" s="147" t="s">
        <v>217</v>
      </c>
      <c r="E13751" s="161"/>
      <c r="F13751" s="162"/>
      <c r="G13751" s="147"/>
      <c r="H13751" s="146"/>
      <c r="J13751" s="146"/>
      <c r="L13751" s="150"/>
      <c r="N13751" s="163"/>
      <c r="O13751" s="146"/>
      <c r="P13751" s="146"/>
      <c r="Q13751" s="146"/>
      <c r="R13751" s="34"/>
      <c r="S13751" s="35"/>
      <c r="T13751" s="147"/>
    </row>
    <row r="13752">
      <c r="A13752" s="147"/>
      <c r="B13752" s="64"/>
      <c r="C13752" s="147" t="s">
        <v>217</v>
      </c>
      <c r="E13752" s="161"/>
      <c r="F13752" s="162"/>
      <c r="G13752" s="147"/>
      <c r="H13752" s="146"/>
      <c r="J13752" s="146"/>
      <c r="L13752" s="150"/>
      <c r="N13752" s="163"/>
      <c r="O13752" s="146"/>
      <c r="P13752" s="146"/>
      <c r="Q13752" s="146"/>
      <c r="R13752" s="34"/>
      <c r="S13752" s="35"/>
      <c r="T13752" s="147"/>
    </row>
    <row r="13753">
      <c r="A13753" s="147"/>
      <c r="B13753" s="64"/>
      <c r="C13753" s="147" t="s">
        <v>217</v>
      </c>
      <c r="E13753" s="161"/>
      <c r="F13753" s="162"/>
      <c r="G13753" s="147"/>
      <c r="H13753" s="146"/>
      <c r="J13753" s="146"/>
      <c r="L13753" s="150"/>
      <c r="N13753" s="163"/>
      <c r="O13753" s="146"/>
      <c r="P13753" s="146"/>
      <c r="Q13753" s="146"/>
      <c r="R13753" s="34"/>
      <c r="S13753" s="35"/>
      <c r="T13753" s="147"/>
    </row>
    <row r="13754">
      <c r="A13754" s="147"/>
      <c r="B13754" s="64"/>
      <c r="C13754" s="147" t="s">
        <v>217</v>
      </c>
      <c r="E13754" s="161"/>
      <c r="F13754" s="162"/>
      <c r="G13754" s="147"/>
      <c r="H13754" s="146"/>
      <c r="J13754" s="146"/>
      <c r="L13754" s="150"/>
      <c r="N13754" s="163"/>
      <c r="O13754" s="146"/>
      <c r="P13754" s="146"/>
      <c r="Q13754" s="146"/>
      <c r="R13754" s="34"/>
      <c r="S13754" s="35"/>
      <c r="T13754" s="147"/>
    </row>
    <row r="13755">
      <c r="A13755" s="147"/>
      <c r="B13755" s="64"/>
      <c r="C13755" s="147" t="s">
        <v>217</v>
      </c>
      <c r="E13755" s="161"/>
      <c r="F13755" s="162"/>
      <c r="G13755" s="147"/>
      <c r="H13755" s="146"/>
      <c r="J13755" s="146"/>
      <c r="L13755" s="150"/>
      <c r="N13755" s="163"/>
      <c r="O13755" s="146"/>
      <c r="P13755" s="146"/>
      <c r="Q13755" s="146"/>
      <c r="R13755" s="34"/>
      <c r="S13755" s="35"/>
      <c r="T13755" s="147"/>
    </row>
    <row r="13756">
      <c r="A13756" s="147"/>
      <c r="B13756" s="64"/>
      <c r="C13756" s="147" t="s">
        <v>217</v>
      </c>
      <c r="E13756" s="161"/>
      <c r="F13756" s="162"/>
      <c r="G13756" s="147"/>
      <c r="H13756" s="146"/>
      <c r="J13756" s="146"/>
      <c r="L13756" s="150"/>
      <c r="N13756" s="163"/>
      <c r="O13756" s="146"/>
      <c r="P13756" s="146"/>
      <c r="Q13756" s="146"/>
      <c r="R13756" s="34"/>
      <c r="S13756" s="35"/>
      <c r="T13756" s="147"/>
    </row>
    <row r="13757">
      <c r="A13757" s="147"/>
      <c r="B13757" s="64"/>
      <c r="C13757" s="147" t="s">
        <v>217</v>
      </c>
      <c r="E13757" s="161"/>
      <c r="F13757" s="162"/>
      <c r="G13757" s="147"/>
      <c r="H13757" s="146"/>
      <c r="J13757" s="146"/>
      <c r="L13757" s="150"/>
      <c r="N13757" s="163"/>
      <c r="O13757" s="146"/>
      <c r="P13757" s="146"/>
      <c r="Q13757" s="146"/>
      <c r="R13757" s="34"/>
      <c r="S13757" s="35"/>
      <c r="T13757" s="147"/>
    </row>
    <row r="13758">
      <c r="A13758" s="147"/>
      <c r="B13758" s="64"/>
      <c r="C13758" s="147" t="s">
        <v>217</v>
      </c>
      <c r="E13758" s="161"/>
      <c r="F13758" s="162"/>
      <c r="G13758" s="147"/>
      <c r="H13758" s="146"/>
      <c r="J13758" s="146"/>
      <c r="L13758" s="150"/>
      <c r="N13758" s="163"/>
      <c r="O13758" s="146"/>
      <c r="P13758" s="146"/>
      <c r="Q13758" s="146"/>
      <c r="R13758" s="34"/>
      <c r="S13758" s="35"/>
      <c r="T13758" s="147"/>
    </row>
    <row r="13759">
      <c r="A13759" s="147"/>
      <c r="B13759" s="64"/>
      <c r="C13759" s="147" t="s">
        <v>217</v>
      </c>
      <c r="E13759" s="161"/>
      <c r="F13759" s="162"/>
      <c r="G13759" s="147"/>
      <c r="H13759" s="146"/>
      <c r="J13759" s="146"/>
      <c r="L13759" s="150"/>
      <c r="N13759" s="163"/>
      <c r="O13759" s="146"/>
      <c r="P13759" s="146"/>
      <c r="Q13759" s="146"/>
      <c r="R13759" s="34"/>
      <c r="S13759" s="35"/>
      <c r="T13759" s="147"/>
    </row>
    <row r="13760">
      <c r="A13760" s="147"/>
      <c r="B13760" s="64"/>
      <c r="C13760" s="147" t="s">
        <v>217</v>
      </c>
      <c r="E13760" s="161"/>
      <c r="F13760" s="162"/>
      <c r="G13760" s="147"/>
      <c r="H13760" s="146"/>
      <c r="J13760" s="146"/>
      <c r="L13760" s="150"/>
      <c r="N13760" s="163"/>
      <c r="O13760" s="146"/>
      <c r="P13760" s="146"/>
      <c r="Q13760" s="146"/>
      <c r="R13760" s="34"/>
      <c r="S13760" s="35"/>
      <c r="T13760" s="147"/>
    </row>
    <row r="13761">
      <c r="A13761" s="147"/>
      <c r="B13761" s="64"/>
      <c r="C13761" s="147" t="s">
        <v>217</v>
      </c>
      <c r="E13761" s="161"/>
      <c r="F13761" s="162"/>
      <c r="G13761" s="147"/>
      <c r="H13761" s="146"/>
      <c r="J13761" s="146"/>
      <c r="L13761" s="150"/>
      <c r="N13761" s="163"/>
      <c r="O13761" s="146"/>
      <c r="P13761" s="146"/>
      <c r="Q13761" s="146"/>
      <c r="R13761" s="34"/>
      <c r="S13761" s="35"/>
      <c r="T13761" s="147"/>
    </row>
    <row r="13762">
      <c r="A13762" s="147"/>
      <c r="B13762" s="64"/>
      <c r="C13762" s="147" t="s">
        <v>217</v>
      </c>
      <c r="E13762" s="161"/>
      <c r="F13762" s="162"/>
      <c r="G13762" s="147"/>
      <c r="H13762" s="146"/>
      <c r="J13762" s="146"/>
      <c r="L13762" s="150"/>
      <c r="N13762" s="163"/>
      <c r="O13762" s="146"/>
      <c r="P13762" s="146"/>
      <c r="Q13762" s="146"/>
      <c r="R13762" s="34"/>
      <c r="S13762" s="35"/>
      <c r="T13762" s="147"/>
    </row>
    <row r="13763">
      <c r="A13763" s="147"/>
      <c r="B13763" s="64"/>
      <c r="C13763" s="147" t="s">
        <v>217</v>
      </c>
      <c r="E13763" s="161"/>
      <c r="F13763" s="162"/>
      <c r="G13763" s="147"/>
      <c r="H13763" s="146"/>
      <c r="J13763" s="146"/>
      <c r="L13763" s="150"/>
      <c r="N13763" s="163"/>
      <c r="O13763" s="146"/>
      <c r="P13763" s="146"/>
      <c r="Q13763" s="146"/>
      <c r="R13763" s="34"/>
      <c r="S13763" s="35"/>
      <c r="T13763" s="147"/>
    </row>
    <row r="13764">
      <c r="A13764" s="147"/>
      <c r="B13764" s="64"/>
      <c r="C13764" s="147" t="s">
        <v>217</v>
      </c>
      <c r="E13764" s="161"/>
      <c r="F13764" s="162"/>
      <c r="G13764" s="147"/>
      <c r="H13764" s="146"/>
      <c r="J13764" s="146"/>
      <c r="L13764" s="150"/>
      <c r="N13764" s="163"/>
      <c r="O13764" s="146"/>
      <c r="P13764" s="146"/>
      <c r="Q13764" s="146"/>
      <c r="R13764" s="34"/>
      <c r="S13764" s="35"/>
      <c r="T13764" s="147"/>
    </row>
    <row r="13765">
      <c r="A13765" s="147"/>
      <c r="B13765" s="64"/>
      <c r="C13765" s="147" t="s">
        <v>217</v>
      </c>
      <c r="E13765" s="161"/>
      <c r="F13765" s="162"/>
      <c r="G13765" s="147"/>
      <c r="H13765" s="146"/>
      <c r="J13765" s="146"/>
      <c r="L13765" s="150"/>
      <c r="N13765" s="163"/>
      <c r="O13765" s="146"/>
      <c r="P13765" s="146"/>
      <c r="Q13765" s="146"/>
      <c r="R13765" s="34"/>
      <c r="S13765" s="35"/>
      <c r="T13765" s="147"/>
    </row>
    <row r="13766">
      <c r="A13766" s="147"/>
      <c r="B13766" s="64"/>
      <c r="C13766" s="147" t="s">
        <v>217</v>
      </c>
      <c r="E13766" s="161"/>
      <c r="F13766" s="162"/>
      <c r="G13766" s="147"/>
      <c r="H13766" s="146"/>
      <c r="J13766" s="146"/>
      <c r="L13766" s="150"/>
      <c r="N13766" s="163"/>
      <c r="O13766" s="146"/>
      <c r="P13766" s="146"/>
      <c r="Q13766" s="146"/>
      <c r="R13766" s="34"/>
      <c r="S13766" s="35"/>
      <c r="T13766" s="147"/>
    </row>
    <row r="13767">
      <c r="A13767" s="147"/>
      <c r="B13767" s="64"/>
      <c r="C13767" s="147" t="s">
        <v>217</v>
      </c>
      <c r="E13767" s="161"/>
      <c r="F13767" s="162"/>
      <c r="G13767" s="147"/>
      <c r="H13767" s="146"/>
      <c r="J13767" s="146"/>
      <c r="L13767" s="150"/>
      <c r="N13767" s="163"/>
      <c r="O13767" s="146"/>
      <c r="P13767" s="146"/>
      <c r="Q13767" s="146"/>
      <c r="R13767" s="34"/>
      <c r="S13767" s="35"/>
      <c r="T13767" s="147"/>
    </row>
    <row r="13768">
      <c r="A13768" s="147"/>
      <c r="B13768" s="64"/>
      <c r="C13768" s="147" t="s">
        <v>217</v>
      </c>
      <c r="E13768" s="161"/>
      <c r="F13768" s="162"/>
      <c r="G13768" s="147"/>
      <c r="H13768" s="146"/>
      <c r="J13768" s="146"/>
      <c r="L13768" s="150"/>
      <c r="N13768" s="163"/>
      <c r="O13768" s="146"/>
      <c r="P13768" s="146"/>
      <c r="Q13768" s="146"/>
      <c r="R13768" s="34"/>
      <c r="S13768" s="35"/>
      <c r="T13768" s="147"/>
    </row>
    <row r="13769">
      <c r="A13769" s="147"/>
      <c r="B13769" s="64"/>
      <c r="C13769" s="147" t="s">
        <v>217</v>
      </c>
      <c r="E13769" s="161"/>
      <c r="F13769" s="162"/>
      <c r="G13769" s="147"/>
      <c r="H13769" s="146"/>
      <c r="J13769" s="146"/>
      <c r="L13769" s="150"/>
      <c r="N13769" s="163"/>
      <c r="O13769" s="146"/>
      <c r="P13769" s="146"/>
      <c r="Q13769" s="146"/>
      <c r="R13769" s="34"/>
      <c r="S13769" s="35"/>
      <c r="T13769" s="147"/>
    </row>
    <row r="13770">
      <c r="A13770" s="147"/>
      <c r="B13770" s="64"/>
      <c r="C13770" s="147" t="s">
        <v>217</v>
      </c>
      <c r="E13770" s="161"/>
      <c r="F13770" s="162"/>
      <c r="G13770" s="147"/>
      <c r="H13770" s="146"/>
      <c r="J13770" s="146"/>
      <c r="L13770" s="150"/>
      <c r="N13770" s="163"/>
      <c r="O13770" s="146"/>
      <c r="P13770" s="146"/>
      <c r="Q13770" s="146"/>
      <c r="R13770" s="34"/>
      <c r="S13770" s="35"/>
      <c r="T13770" s="147"/>
    </row>
    <row r="13771">
      <c r="A13771" s="147"/>
      <c r="B13771" s="64"/>
      <c r="C13771" s="147" t="s">
        <v>217</v>
      </c>
      <c r="E13771" s="161"/>
      <c r="F13771" s="162"/>
      <c r="G13771" s="147"/>
      <c r="H13771" s="146"/>
      <c r="J13771" s="146"/>
      <c r="L13771" s="150"/>
      <c r="N13771" s="163"/>
      <c r="O13771" s="146"/>
      <c r="P13771" s="146"/>
      <c r="Q13771" s="146"/>
      <c r="R13771" s="34"/>
      <c r="S13771" s="35"/>
      <c r="T13771" s="147"/>
    </row>
    <row r="13772">
      <c r="A13772" s="147"/>
      <c r="B13772" s="64"/>
      <c r="C13772" s="147" t="s">
        <v>217</v>
      </c>
      <c r="E13772" s="161"/>
      <c r="F13772" s="162"/>
      <c r="G13772" s="147"/>
      <c r="H13772" s="146"/>
      <c r="J13772" s="146"/>
      <c r="L13772" s="150"/>
      <c r="N13772" s="163"/>
      <c r="O13772" s="146"/>
      <c r="P13772" s="146"/>
      <c r="Q13772" s="146"/>
      <c r="R13772" s="34"/>
      <c r="S13772" s="35"/>
      <c r="T13772" s="147"/>
    </row>
    <row r="13773">
      <c r="A13773" s="147"/>
      <c r="B13773" s="64"/>
      <c r="C13773" s="147" t="s">
        <v>217</v>
      </c>
      <c r="E13773" s="161"/>
      <c r="F13773" s="162"/>
      <c r="G13773" s="147"/>
      <c r="H13773" s="146"/>
      <c r="J13773" s="146"/>
      <c r="L13773" s="150"/>
      <c r="N13773" s="163"/>
      <c r="O13773" s="146"/>
      <c r="P13773" s="146"/>
      <c r="Q13773" s="146"/>
      <c r="R13773" s="34"/>
      <c r="S13773" s="35"/>
      <c r="T13773" s="147"/>
    </row>
    <row r="13774">
      <c r="A13774" s="147"/>
      <c r="B13774" s="64"/>
      <c r="C13774" s="147" t="s">
        <v>217</v>
      </c>
      <c r="E13774" s="161"/>
      <c r="F13774" s="162"/>
      <c r="G13774" s="147"/>
      <c r="H13774" s="146"/>
      <c r="J13774" s="146"/>
      <c r="L13774" s="150"/>
      <c r="N13774" s="163"/>
      <c r="O13774" s="146"/>
      <c r="P13774" s="146"/>
      <c r="Q13774" s="146"/>
      <c r="R13774" s="34"/>
      <c r="S13774" s="35"/>
      <c r="T13774" s="147"/>
    </row>
    <row r="13775">
      <c r="A13775" s="147"/>
      <c r="B13775" s="64"/>
      <c r="C13775" s="147" t="s">
        <v>217</v>
      </c>
      <c r="E13775" s="161"/>
      <c r="F13775" s="162"/>
      <c r="G13775" s="147"/>
      <c r="H13775" s="146"/>
      <c r="J13775" s="146"/>
      <c r="L13775" s="150"/>
      <c r="N13775" s="163"/>
      <c r="O13775" s="146"/>
      <c r="P13775" s="146"/>
      <c r="Q13775" s="146"/>
      <c r="R13775" s="34"/>
      <c r="S13775" s="35"/>
      <c r="T13775" s="147"/>
    </row>
    <row r="13776">
      <c r="A13776" s="147"/>
      <c r="B13776" s="64"/>
      <c r="C13776" s="147" t="s">
        <v>217</v>
      </c>
      <c r="E13776" s="161"/>
      <c r="F13776" s="162"/>
      <c r="G13776" s="147"/>
      <c r="H13776" s="146"/>
      <c r="J13776" s="146"/>
      <c r="L13776" s="150"/>
      <c r="N13776" s="163"/>
      <c r="O13776" s="146"/>
      <c r="P13776" s="146"/>
      <c r="Q13776" s="146"/>
      <c r="R13776" s="34"/>
      <c r="S13776" s="35"/>
      <c r="T13776" s="147"/>
    </row>
    <row r="13777">
      <c r="A13777" s="147"/>
      <c r="B13777" s="64"/>
      <c r="C13777" s="147" t="s">
        <v>217</v>
      </c>
      <c r="E13777" s="161"/>
      <c r="F13777" s="162"/>
      <c r="G13777" s="147"/>
      <c r="H13777" s="146"/>
      <c r="J13777" s="146"/>
      <c r="L13777" s="150"/>
      <c r="N13777" s="163"/>
      <c r="O13777" s="146"/>
      <c r="P13777" s="146"/>
      <c r="Q13777" s="146"/>
      <c r="R13777" s="34"/>
      <c r="S13777" s="35"/>
      <c r="T13777" s="147"/>
    </row>
    <row r="13778">
      <c r="A13778" s="147"/>
      <c r="B13778" s="64"/>
      <c r="C13778" s="147" t="s">
        <v>217</v>
      </c>
      <c r="E13778" s="161"/>
      <c r="F13778" s="162"/>
      <c r="G13778" s="147"/>
      <c r="H13778" s="146"/>
      <c r="J13778" s="146"/>
      <c r="L13778" s="150"/>
      <c r="N13778" s="163"/>
      <c r="O13778" s="146"/>
      <c r="P13778" s="146"/>
      <c r="Q13778" s="146"/>
      <c r="R13778" s="34"/>
      <c r="S13778" s="35"/>
      <c r="T13778" s="147"/>
    </row>
    <row r="13779">
      <c r="A13779" s="147"/>
      <c r="B13779" s="64"/>
      <c r="C13779" s="147" t="s">
        <v>217</v>
      </c>
      <c r="E13779" s="161"/>
      <c r="F13779" s="162"/>
      <c r="G13779" s="147"/>
      <c r="H13779" s="146"/>
      <c r="J13779" s="146"/>
      <c r="L13779" s="150"/>
      <c r="N13779" s="163"/>
      <c r="O13779" s="146"/>
      <c r="P13779" s="146"/>
      <c r="Q13779" s="146"/>
      <c r="R13779" s="34"/>
      <c r="S13779" s="35"/>
      <c r="T13779" s="147"/>
    </row>
    <row r="13780">
      <c r="A13780" s="147"/>
      <c r="B13780" s="64"/>
      <c r="C13780" s="147" t="s">
        <v>217</v>
      </c>
      <c r="E13780" s="161"/>
      <c r="F13780" s="162"/>
      <c r="G13780" s="147"/>
      <c r="H13780" s="146"/>
      <c r="J13780" s="146"/>
      <c r="L13780" s="150"/>
      <c r="N13780" s="163"/>
      <c r="O13780" s="146"/>
      <c r="P13780" s="146"/>
      <c r="Q13780" s="146"/>
      <c r="R13780" s="34"/>
      <c r="S13780" s="35"/>
      <c r="T13780" s="147"/>
    </row>
    <row r="13781">
      <c r="A13781" s="147"/>
      <c r="B13781" s="64"/>
      <c r="C13781" s="147" t="s">
        <v>217</v>
      </c>
      <c r="E13781" s="161"/>
      <c r="F13781" s="162"/>
      <c r="G13781" s="147"/>
      <c r="H13781" s="146"/>
      <c r="J13781" s="146"/>
      <c r="L13781" s="150"/>
      <c r="N13781" s="163"/>
      <c r="O13781" s="146"/>
      <c r="P13781" s="146"/>
      <c r="Q13781" s="146"/>
      <c r="R13781" s="34"/>
      <c r="S13781" s="35"/>
      <c r="T13781" s="147"/>
    </row>
    <row r="13782">
      <c r="A13782" s="147"/>
      <c r="B13782" s="64"/>
      <c r="C13782" s="147" t="s">
        <v>217</v>
      </c>
      <c r="E13782" s="161"/>
      <c r="F13782" s="162"/>
      <c r="G13782" s="147"/>
      <c r="H13782" s="146"/>
      <c r="J13782" s="146"/>
      <c r="L13782" s="150"/>
      <c r="N13782" s="163"/>
      <c r="O13782" s="146"/>
      <c r="P13782" s="146"/>
      <c r="Q13782" s="146"/>
      <c r="R13782" s="34"/>
      <c r="S13782" s="35"/>
      <c r="T13782" s="147"/>
    </row>
    <row r="13783">
      <c r="A13783" s="147"/>
      <c r="B13783" s="64"/>
      <c r="C13783" s="147" t="s">
        <v>217</v>
      </c>
      <c r="E13783" s="161"/>
      <c r="F13783" s="162"/>
      <c r="G13783" s="147"/>
      <c r="H13783" s="146"/>
      <c r="J13783" s="146"/>
      <c r="L13783" s="150"/>
      <c r="N13783" s="163"/>
      <c r="O13783" s="146"/>
      <c r="P13783" s="146"/>
      <c r="Q13783" s="146"/>
      <c r="R13783" s="34"/>
      <c r="S13783" s="35"/>
      <c r="T13783" s="147"/>
    </row>
    <row r="13784">
      <c r="A13784" s="147"/>
      <c r="B13784" s="64"/>
      <c r="C13784" s="147" t="s">
        <v>217</v>
      </c>
      <c r="E13784" s="161"/>
      <c r="F13784" s="162"/>
      <c r="G13784" s="147"/>
      <c r="H13784" s="146"/>
      <c r="J13784" s="146"/>
      <c r="L13784" s="150"/>
      <c r="N13784" s="163"/>
      <c r="O13784" s="146"/>
      <c r="P13784" s="146"/>
      <c r="Q13784" s="146"/>
      <c r="R13784" s="34"/>
      <c r="S13784" s="35"/>
      <c r="T13784" s="147"/>
    </row>
    <row r="13785">
      <c r="A13785" s="147"/>
      <c r="B13785" s="64"/>
      <c r="C13785" s="147" t="s">
        <v>217</v>
      </c>
      <c r="E13785" s="161"/>
      <c r="F13785" s="162"/>
      <c r="G13785" s="147"/>
      <c r="H13785" s="146"/>
      <c r="J13785" s="146"/>
      <c r="L13785" s="150"/>
      <c r="N13785" s="163"/>
      <c r="O13785" s="146"/>
      <c r="P13785" s="146"/>
      <c r="Q13785" s="146"/>
      <c r="R13785" s="34"/>
      <c r="S13785" s="35"/>
      <c r="T13785" s="147"/>
    </row>
    <row r="13786">
      <c r="A13786" s="147"/>
      <c r="B13786" s="64"/>
      <c r="C13786" s="147" t="s">
        <v>217</v>
      </c>
      <c r="E13786" s="161"/>
      <c r="F13786" s="162"/>
      <c r="G13786" s="147"/>
      <c r="H13786" s="146"/>
      <c r="J13786" s="146"/>
      <c r="L13786" s="150"/>
      <c r="N13786" s="163"/>
      <c r="O13786" s="146"/>
      <c r="P13786" s="146"/>
      <c r="Q13786" s="146"/>
      <c r="R13786" s="34"/>
      <c r="S13786" s="35"/>
      <c r="T13786" s="147"/>
    </row>
    <row r="13787">
      <c r="A13787" s="147"/>
      <c r="B13787" s="64"/>
      <c r="C13787" s="147" t="s">
        <v>217</v>
      </c>
      <c r="E13787" s="161"/>
      <c r="F13787" s="162"/>
      <c r="G13787" s="147"/>
      <c r="H13787" s="146"/>
      <c r="J13787" s="146"/>
      <c r="L13787" s="150"/>
      <c r="N13787" s="163"/>
      <c r="O13787" s="146"/>
      <c r="P13787" s="146"/>
      <c r="Q13787" s="146"/>
      <c r="R13787" s="34"/>
      <c r="S13787" s="35"/>
      <c r="T13787" s="147"/>
    </row>
    <row r="13788">
      <c r="A13788" s="147"/>
      <c r="B13788" s="64"/>
      <c r="C13788" s="147" t="s">
        <v>217</v>
      </c>
      <c r="E13788" s="161"/>
      <c r="F13788" s="162"/>
      <c r="G13788" s="147"/>
      <c r="H13788" s="146"/>
      <c r="J13788" s="146"/>
      <c r="L13788" s="150"/>
      <c r="N13788" s="163"/>
      <c r="O13788" s="146"/>
      <c r="P13788" s="146"/>
      <c r="Q13788" s="146"/>
      <c r="R13788" s="34"/>
      <c r="S13788" s="35"/>
      <c r="T13788" s="147"/>
    </row>
    <row r="13789">
      <c r="A13789" s="147"/>
      <c r="B13789" s="64"/>
      <c r="C13789" s="147" t="s">
        <v>217</v>
      </c>
      <c r="E13789" s="161"/>
      <c r="F13789" s="162"/>
      <c r="G13789" s="147"/>
      <c r="H13789" s="146"/>
      <c r="J13789" s="146"/>
      <c r="L13789" s="150"/>
      <c r="N13789" s="163"/>
      <c r="O13789" s="146"/>
      <c r="P13789" s="146"/>
      <c r="Q13789" s="146"/>
      <c r="R13789" s="34"/>
      <c r="S13789" s="35"/>
      <c r="T13789" s="147"/>
    </row>
    <row r="13790">
      <c r="A13790" s="147"/>
      <c r="B13790" s="64"/>
      <c r="C13790" s="147" t="s">
        <v>217</v>
      </c>
      <c r="E13790" s="161"/>
      <c r="F13790" s="162"/>
      <c r="G13790" s="147"/>
      <c r="H13790" s="146"/>
      <c r="J13790" s="146"/>
      <c r="L13790" s="150"/>
      <c r="N13790" s="163"/>
      <c r="O13790" s="146"/>
      <c r="P13790" s="146"/>
      <c r="Q13790" s="146"/>
      <c r="R13790" s="34"/>
      <c r="S13790" s="35"/>
      <c r="T13790" s="147"/>
    </row>
    <row r="13791">
      <c r="A13791" s="147"/>
      <c r="B13791" s="64"/>
      <c r="C13791" s="147" t="s">
        <v>217</v>
      </c>
      <c r="E13791" s="161"/>
      <c r="F13791" s="162"/>
      <c r="G13791" s="147"/>
      <c r="H13791" s="146"/>
      <c r="J13791" s="146"/>
      <c r="L13791" s="150"/>
      <c r="N13791" s="163"/>
      <c r="O13791" s="146"/>
      <c r="P13791" s="146"/>
      <c r="Q13791" s="146"/>
      <c r="R13791" s="34"/>
      <c r="S13791" s="35"/>
      <c r="T13791" s="147"/>
    </row>
    <row r="13792">
      <c r="A13792" s="147"/>
      <c r="B13792" s="64"/>
      <c r="C13792" s="147" t="s">
        <v>217</v>
      </c>
      <c r="E13792" s="161"/>
      <c r="F13792" s="162"/>
      <c r="G13792" s="147"/>
      <c r="H13792" s="146"/>
      <c r="J13792" s="146"/>
      <c r="L13792" s="150"/>
      <c r="N13792" s="163"/>
      <c r="O13792" s="146"/>
      <c r="P13792" s="146"/>
      <c r="Q13792" s="146"/>
      <c r="R13792" s="34"/>
      <c r="S13792" s="35"/>
      <c r="T13792" s="147"/>
    </row>
    <row r="13793">
      <c r="A13793" s="147"/>
      <c r="B13793" s="64"/>
      <c r="C13793" s="147" t="s">
        <v>217</v>
      </c>
      <c r="E13793" s="161"/>
      <c r="F13793" s="162"/>
      <c r="G13793" s="147"/>
      <c r="H13793" s="146"/>
      <c r="J13793" s="146"/>
      <c r="L13793" s="150"/>
      <c r="N13793" s="163"/>
      <c r="O13793" s="146"/>
      <c r="P13793" s="146"/>
      <c r="Q13793" s="146"/>
      <c r="R13793" s="34"/>
      <c r="S13793" s="35"/>
      <c r="T13793" s="147"/>
    </row>
    <row r="13794">
      <c r="A13794" s="147"/>
      <c r="B13794" s="64"/>
      <c r="C13794" s="147" t="s">
        <v>217</v>
      </c>
      <c r="E13794" s="161"/>
      <c r="F13794" s="162"/>
      <c r="G13794" s="147"/>
      <c r="H13794" s="146"/>
      <c r="J13794" s="146"/>
      <c r="L13794" s="150"/>
      <c r="N13794" s="163"/>
      <c r="O13794" s="146"/>
      <c r="P13794" s="146"/>
      <c r="Q13794" s="146"/>
      <c r="R13794" s="34"/>
      <c r="S13794" s="35"/>
      <c r="T13794" s="147"/>
    </row>
    <row r="13795">
      <c r="A13795" s="147"/>
      <c r="B13795" s="64"/>
      <c r="C13795" s="147" t="s">
        <v>217</v>
      </c>
      <c r="E13795" s="161"/>
      <c r="F13795" s="162"/>
      <c r="G13795" s="147"/>
      <c r="H13795" s="146"/>
      <c r="J13795" s="146"/>
      <c r="L13795" s="150"/>
      <c r="N13795" s="163"/>
      <c r="O13795" s="146"/>
      <c r="P13795" s="146"/>
      <c r="Q13795" s="146"/>
      <c r="R13795" s="34"/>
      <c r="S13795" s="35"/>
      <c r="T13795" s="147"/>
    </row>
    <row r="13796">
      <c r="A13796" s="147"/>
      <c r="B13796" s="64"/>
      <c r="C13796" s="147" t="s">
        <v>217</v>
      </c>
      <c r="E13796" s="161"/>
      <c r="F13796" s="162"/>
      <c r="G13796" s="147"/>
      <c r="H13796" s="146"/>
      <c r="J13796" s="146"/>
      <c r="L13796" s="150"/>
      <c r="N13796" s="163"/>
      <c r="O13796" s="146"/>
      <c r="P13796" s="146"/>
      <c r="Q13796" s="146"/>
      <c r="R13796" s="34"/>
      <c r="S13796" s="35"/>
      <c r="T13796" s="147"/>
    </row>
    <row r="13797">
      <c r="A13797" s="147"/>
      <c r="B13797" s="64"/>
      <c r="C13797" s="147" t="s">
        <v>217</v>
      </c>
      <c r="E13797" s="161"/>
      <c r="F13797" s="162"/>
      <c r="G13797" s="147"/>
      <c r="H13797" s="146"/>
      <c r="J13797" s="146"/>
      <c r="L13797" s="150"/>
      <c r="N13797" s="163"/>
      <c r="O13797" s="146"/>
      <c r="P13797" s="146"/>
      <c r="Q13797" s="146"/>
      <c r="R13797" s="34"/>
      <c r="S13797" s="35"/>
      <c r="T13797" s="147"/>
    </row>
    <row r="13798">
      <c r="A13798" s="147"/>
      <c r="B13798" s="64"/>
      <c r="C13798" s="147" t="s">
        <v>217</v>
      </c>
      <c r="E13798" s="161"/>
      <c r="F13798" s="162"/>
      <c r="G13798" s="147"/>
      <c r="H13798" s="146"/>
      <c r="J13798" s="146"/>
      <c r="L13798" s="150"/>
      <c r="N13798" s="163"/>
      <c r="O13798" s="146"/>
      <c r="P13798" s="146"/>
      <c r="Q13798" s="146"/>
      <c r="R13798" s="34"/>
      <c r="S13798" s="35"/>
      <c r="T13798" s="147"/>
    </row>
    <row r="13799">
      <c r="A13799" s="147"/>
      <c r="B13799" s="64"/>
      <c r="C13799" s="147" t="s">
        <v>217</v>
      </c>
      <c r="E13799" s="161"/>
      <c r="F13799" s="162"/>
      <c r="G13799" s="147"/>
      <c r="H13799" s="146"/>
      <c r="J13799" s="146"/>
      <c r="L13799" s="150"/>
      <c r="N13799" s="163"/>
      <c r="O13799" s="146"/>
      <c r="P13799" s="146"/>
      <c r="Q13799" s="146"/>
      <c r="R13799" s="34"/>
      <c r="S13799" s="35"/>
      <c r="T13799" s="147"/>
    </row>
    <row r="13800">
      <c r="A13800" s="147"/>
      <c r="B13800" s="64"/>
      <c r="C13800" s="147" t="s">
        <v>217</v>
      </c>
      <c r="E13800" s="161"/>
      <c r="F13800" s="162"/>
      <c r="G13800" s="147"/>
      <c r="H13800" s="146"/>
      <c r="J13800" s="146"/>
      <c r="L13800" s="150"/>
      <c r="N13800" s="163"/>
      <c r="O13800" s="146"/>
      <c r="P13800" s="146"/>
      <c r="Q13800" s="146"/>
      <c r="R13800" s="34"/>
      <c r="S13800" s="35"/>
      <c r="T13800" s="147"/>
    </row>
    <row r="13801">
      <c r="A13801" s="147"/>
      <c r="B13801" s="64"/>
      <c r="C13801" s="147" t="s">
        <v>217</v>
      </c>
      <c r="E13801" s="161"/>
      <c r="F13801" s="162"/>
      <c r="G13801" s="147"/>
      <c r="H13801" s="146"/>
      <c r="J13801" s="146"/>
      <c r="L13801" s="150"/>
      <c r="N13801" s="163"/>
      <c r="O13801" s="146"/>
      <c r="P13801" s="146"/>
      <c r="Q13801" s="146"/>
      <c r="R13801" s="34"/>
      <c r="S13801" s="35"/>
      <c r="T13801" s="147"/>
    </row>
    <row r="13802">
      <c r="A13802" s="147"/>
      <c r="B13802" s="64"/>
      <c r="C13802" s="147" t="s">
        <v>217</v>
      </c>
      <c r="E13802" s="161"/>
      <c r="F13802" s="162"/>
      <c r="G13802" s="147"/>
      <c r="H13802" s="146"/>
      <c r="J13802" s="146"/>
      <c r="L13802" s="150"/>
      <c r="N13802" s="163"/>
      <c r="O13802" s="146"/>
      <c r="P13802" s="146"/>
      <c r="Q13802" s="146"/>
      <c r="R13802" s="34"/>
      <c r="S13802" s="35"/>
      <c r="T13802" s="147"/>
    </row>
    <row r="13803">
      <c r="A13803" s="147"/>
      <c r="B13803" s="64"/>
      <c r="C13803" s="147" t="s">
        <v>217</v>
      </c>
      <c r="E13803" s="161"/>
      <c r="F13803" s="162"/>
      <c r="G13803" s="147"/>
      <c r="H13803" s="146"/>
      <c r="J13803" s="146"/>
      <c r="L13803" s="150"/>
      <c r="N13803" s="163"/>
      <c r="O13803" s="146"/>
      <c r="P13803" s="146"/>
      <c r="Q13803" s="146"/>
      <c r="R13803" s="34"/>
      <c r="S13803" s="35"/>
      <c r="T13803" s="147"/>
    </row>
    <row r="13804">
      <c r="A13804" s="147"/>
      <c r="B13804" s="64"/>
      <c r="C13804" s="147" t="s">
        <v>217</v>
      </c>
      <c r="E13804" s="161"/>
      <c r="F13804" s="162"/>
      <c r="G13804" s="147"/>
      <c r="H13804" s="146"/>
      <c r="J13804" s="146"/>
      <c r="L13804" s="150"/>
      <c r="N13804" s="163"/>
      <c r="O13804" s="146"/>
      <c r="P13804" s="146"/>
      <c r="Q13804" s="146"/>
      <c r="R13804" s="34"/>
      <c r="S13804" s="35"/>
      <c r="T13804" s="147"/>
    </row>
    <row r="13805">
      <c r="A13805" s="147"/>
      <c r="B13805" s="64"/>
      <c r="C13805" s="147" t="s">
        <v>217</v>
      </c>
      <c r="E13805" s="161"/>
      <c r="F13805" s="162"/>
      <c r="G13805" s="147"/>
      <c r="H13805" s="146"/>
      <c r="J13805" s="146"/>
      <c r="L13805" s="150"/>
      <c r="N13805" s="163"/>
      <c r="O13805" s="146"/>
      <c r="P13805" s="146"/>
      <c r="Q13805" s="146"/>
      <c r="R13805" s="34"/>
      <c r="S13805" s="35"/>
      <c r="T13805" s="147"/>
    </row>
    <row r="13806">
      <c r="A13806" s="147"/>
      <c r="B13806" s="64"/>
      <c r="C13806" s="147" t="s">
        <v>217</v>
      </c>
      <c r="E13806" s="161"/>
      <c r="F13806" s="162"/>
      <c r="G13806" s="147"/>
      <c r="H13806" s="146"/>
      <c r="J13806" s="146"/>
      <c r="L13806" s="150"/>
      <c r="N13806" s="163"/>
      <c r="O13806" s="146"/>
      <c r="P13806" s="146"/>
      <c r="Q13806" s="146"/>
      <c r="R13806" s="34"/>
      <c r="S13806" s="35"/>
      <c r="T13806" s="147"/>
    </row>
    <row r="13807">
      <c r="A13807" s="147"/>
      <c r="B13807" s="64"/>
      <c r="C13807" s="147" t="s">
        <v>217</v>
      </c>
      <c r="E13807" s="161"/>
      <c r="F13807" s="162"/>
      <c r="G13807" s="147"/>
      <c r="H13807" s="146"/>
      <c r="J13807" s="146"/>
      <c r="L13807" s="150"/>
      <c r="N13807" s="163"/>
      <c r="O13807" s="146"/>
      <c r="P13807" s="146"/>
      <c r="Q13807" s="146"/>
      <c r="R13807" s="34"/>
      <c r="S13807" s="35"/>
      <c r="T13807" s="147"/>
    </row>
    <row r="13808">
      <c r="A13808" s="147"/>
      <c r="B13808" s="64"/>
      <c r="C13808" s="147" t="s">
        <v>217</v>
      </c>
      <c r="E13808" s="161"/>
      <c r="F13808" s="162"/>
      <c r="G13808" s="147"/>
      <c r="H13808" s="146"/>
      <c r="J13808" s="146"/>
      <c r="L13808" s="150"/>
      <c r="N13808" s="163"/>
      <c r="O13808" s="146"/>
      <c r="P13808" s="146"/>
      <c r="Q13808" s="146"/>
      <c r="R13808" s="34"/>
      <c r="S13808" s="35"/>
      <c r="T13808" s="147"/>
    </row>
    <row r="13809">
      <c r="A13809" s="147"/>
      <c r="B13809" s="64"/>
      <c r="C13809" s="147" t="s">
        <v>217</v>
      </c>
      <c r="E13809" s="161"/>
      <c r="F13809" s="162"/>
      <c r="G13809" s="147"/>
      <c r="H13809" s="146"/>
      <c r="J13809" s="146"/>
      <c r="L13809" s="150"/>
      <c r="N13809" s="163"/>
      <c r="O13809" s="146"/>
      <c r="P13809" s="146"/>
      <c r="Q13809" s="146"/>
      <c r="R13809" s="34"/>
      <c r="S13809" s="35"/>
      <c r="T13809" s="147"/>
    </row>
    <row r="13810">
      <c r="A13810" s="147"/>
      <c r="B13810" s="64"/>
      <c r="C13810" s="147" t="s">
        <v>217</v>
      </c>
      <c r="E13810" s="161"/>
      <c r="F13810" s="162"/>
      <c r="G13810" s="147"/>
      <c r="H13810" s="146"/>
      <c r="J13810" s="146"/>
      <c r="L13810" s="150"/>
      <c r="N13810" s="163"/>
      <c r="O13810" s="146"/>
      <c r="P13810" s="146"/>
      <c r="Q13810" s="146"/>
      <c r="R13810" s="34"/>
      <c r="S13810" s="35"/>
      <c r="T13810" s="147"/>
    </row>
    <row r="13811">
      <c r="A13811" s="147"/>
      <c r="B13811" s="64"/>
      <c r="C13811" s="147" t="s">
        <v>217</v>
      </c>
      <c r="E13811" s="161"/>
      <c r="F13811" s="162"/>
      <c r="G13811" s="147"/>
      <c r="H13811" s="146"/>
      <c r="J13811" s="146"/>
      <c r="L13811" s="150"/>
      <c r="N13811" s="163"/>
      <c r="O13811" s="146"/>
      <c r="P13811" s="146"/>
      <c r="Q13811" s="146"/>
      <c r="R13811" s="34"/>
      <c r="S13811" s="35"/>
      <c r="T13811" s="147"/>
    </row>
    <row r="13812">
      <c r="A13812" s="147"/>
      <c r="B13812" s="64"/>
      <c r="C13812" s="147" t="s">
        <v>217</v>
      </c>
      <c r="E13812" s="161"/>
      <c r="F13812" s="162"/>
      <c r="G13812" s="147"/>
      <c r="H13812" s="146"/>
      <c r="J13812" s="146"/>
      <c r="L13812" s="150"/>
      <c r="N13812" s="163"/>
      <c r="O13812" s="146"/>
      <c r="P13812" s="146"/>
      <c r="Q13812" s="146"/>
      <c r="R13812" s="34"/>
      <c r="S13812" s="35"/>
      <c r="T13812" s="147"/>
    </row>
    <row r="13813">
      <c r="A13813" s="147"/>
      <c r="B13813" s="64"/>
      <c r="C13813" s="147" t="s">
        <v>217</v>
      </c>
      <c r="E13813" s="161"/>
      <c r="F13813" s="162"/>
      <c r="G13813" s="147"/>
      <c r="H13813" s="146"/>
      <c r="J13813" s="146"/>
      <c r="L13813" s="150"/>
      <c r="N13813" s="163"/>
      <c r="O13813" s="146"/>
      <c r="P13813" s="146"/>
      <c r="Q13813" s="146"/>
      <c r="R13813" s="34"/>
      <c r="S13813" s="35"/>
      <c r="T13813" s="147"/>
    </row>
    <row r="13814">
      <c r="A13814" s="147"/>
      <c r="B13814" s="64"/>
      <c r="C13814" s="147" t="s">
        <v>217</v>
      </c>
      <c r="E13814" s="161"/>
      <c r="F13814" s="162"/>
      <c r="G13814" s="147"/>
      <c r="H13814" s="146"/>
      <c r="J13814" s="146"/>
      <c r="L13814" s="150"/>
      <c r="N13814" s="163"/>
      <c r="O13814" s="146"/>
      <c r="P13814" s="146"/>
      <c r="Q13814" s="146"/>
      <c r="R13814" s="34"/>
      <c r="S13814" s="35"/>
      <c r="T13814" s="147"/>
    </row>
    <row r="13815">
      <c r="A13815" s="147"/>
      <c r="B13815" s="64"/>
      <c r="C13815" s="147" t="s">
        <v>217</v>
      </c>
      <c r="E13815" s="161"/>
      <c r="F13815" s="162"/>
      <c r="G13815" s="147"/>
      <c r="H13815" s="146"/>
      <c r="J13815" s="146"/>
      <c r="L13815" s="150"/>
      <c r="N13815" s="163"/>
      <c r="O13815" s="146"/>
      <c r="P13815" s="146"/>
      <c r="Q13815" s="146"/>
      <c r="R13815" s="34"/>
      <c r="S13815" s="35"/>
      <c r="T13815" s="147"/>
    </row>
    <row r="13816">
      <c r="A13816" s="147"/>
      <c r="B13816" s="64"/>
      <c r="C13816" s="147" t="s">
        <v>217</v>
      </c>
      <c r="E13816" s="161"/>
      <c r="F13816" s="162"/>
      <c r="G13816" s="147"/>
      <c r="H13816" s="146"/>
      <c r="J13816" s="146"/>
      <c r="L13816" s="150"/>
      <c r="N13816" s="163"/>
      <c r="O13816" s="146"/>
      <c r="P13816" s="146"/>
      <c r="Q13816" s="146"/>
      <c r="R13816" s="34"/>
      <c r="S13816" s="35"/>
      <c r="T13816" s="147"/>
    </row>
    <row r="13817">
      <c r="A13817" s="147"/>
      <c r="B13817" s="64"/>
      <c r="C13817" s="147" t="s">
        <v>217</v>
      </c>
      <c r="E13817" s="161"/>
      <c r="F13817" s="162"/>
      <c r="G13817" s="147"/>
      <c r="H13817" s="146"/>
      <c r="J13817" s="146"/>
      <c r="L13817" s="150"/>
      <c r="N13817" s="163"/>
      <c r="O13817" s="146"/>
      <c r="P13817" s="146"/>
      <c r="Q13817" s="146"/>
      <c r="R13817" s="34"/>
      <c r="S13817" s="35"/>
      <c r="T13817" s="147"/>
    </row>
    <row r="13818">
      <c r="A13818" s="147"/>
      <c r="B13818" s="64"/>
      <c r="C13818" s="147" t="s">
        <v>217</v>
      </c>
      <c r="E13818" s="161"/>
      <c r="F13818" s="162"/>
      <c r="G13818" s="147"/>
      <c r="H13818" s="146"/>
      <c r="J13818" s="146"/>
      <c r="L13818" s="150"/>
      <c r="N13818" s="163"/>
      <c r="O13818" s="146"/>
      <c r="P13818" s="146"/>
      <c r="Q13818" s="146"/>
      <c r="R13818" s="34"/>
      <c r="S13818" s="35"/>
      <c r="T13818" s="147"/>
    </row>
    <row r="13819">
      <c r="A13819" s="147"/>
      <c r="B13819" s="64"/>
      <c r="C13819" s="147" t="s">
        <v>217</v>
      </c>
      <c r="E13819" s="161"/>
      <c r="F13819" s="162"/>
      <c r="G13819" s="147"/>
      <c r="H13819" s="146"/>
      <c r="J13819" s="146"/>
      <c r="L13819" s="150"/>
      <c r="N13819" s="163"/>
      <c r="O13819" s="146"/>
      <c r="P13819" s="146"/>
      <c r="Q13819" s="146"/>
      <c r="R13819" s="34"/>
      <c r="S13819" s="35"/>
      <c r="T13819" s="147"/>
    </row>
    <row r="13820">
      <c r="A13820" s="147"/>
      <c r="B13820" s="64"/>
      <c r="C13820" s="147" t="s">
        <v>217</v>
      </c>
      <c r="E13820" s="161"/>
      <c r="F13820" s="162"/>
      <c r="G13820" s="147"/>
      <c r="H13820" s="146"/>
      <c r="J13820" s="146"/>
      <c r="L13820" s="150"/>
      <c r="N13820" s="163"/>
      <c r="O13820" s="146"/>
      <c r="P13820" s="146"/>
      <c r="Q13820" s="146"/>
      <c r="R13820" s="34"/>
      <c r="S13820" s="35"/>
      <c r="T13820" s="147"/>
    </row>
    <row r="13821">
      <c r="A13821" s="147"/>
      <c r="B13821" s="64"/>
      <c r="C13821" s="147" t="s">
        <v>217</v>
      </c>
      <c r="E13821" s="161"/>
      <c r="F13821" s="162"/>
      <c r="G13821" s="147"/>
      <c r="H13821" s="146"/>
      <c r="J13821" s="146"/>
      <c r="L13821" s="150"/>
      <c r="N13821" s="163"/>
      <c r="O13821" s="146"/>
      <c r="P13821" s="146"/>
      <c r="Q13821" s="146"/>
      <c r="R13821" s="34"/>
      <c r="S13821" s="35"/>
      <c r="T13821" s="147"/>
    </row>
    <row r="13822">
      <c r="A13822" s="147"/>
      <c r="B13822" s="64"/>
      <c r="C13822" s="147" t="s">
        <v>217</v>
      </c>
      <c r="E13822" s="161"/>
      <c r="F13822" s="162"/>
      <c r="G13822" s="147"/>
      <c r="H13822" s="146"/>
      <c r="J13822" s="146"/>
      <c r="L13822" s="150"/>
      <c r="N13822" s="163"/>
      <c r="O13822" s="146"/>
      <c r="P13822" s="146"/>
      <c r="Q13822" s="146"/>
      <c r="R13822" s="34"/>
      <c r="S13822" s="35"/>
      <c r="T13822" s="147"/>
    </row>
    <row r="13823">
      <c r="A13823" s="147"/>
      <c r="B13823" s="64"/>
      <c r="C13823" s="147" t="s">
        <v>217</v>
      </c>
      <c r="E13823" s="161"/>
      <c r="F13823" s="162"/>
      <c r="G13823" s="147"/>
      <c r="H13823" s="146"/>
      <c r="J13823" s="146"/>
      <c r="L13823" s="150"/>
      <c r="N13823" s="163"/>
      <c r="O13823" s="146"/>
      <c r="P13823" s="146"/>
      <c r="Q13823" s="146"/>
      <c r="R13823" s="34"/>
      <c r="S13823" s="35"/>
      <c r="T13823" s="147"/>
    </row>
    <row r="13824">
      <c r="A13824" s="147"/>
      <c r="B13824" s="64"/>
      <c r="C13824" s="147" t="s">
        <v>217</v>
      </c>
      <c r="E13824" s="161"/>
      <c r="F13824" s="162"/>
      <c r="G13824" s="147"/>
      <c r="H13824" s="146"/>
      <c r="J13824" s="146"/>
      <c r="L13824" s="150"/>
      <c r="N13824" s="163"/>
      <c r="O13824" s="146"/>
      <c r="P13824" s="146"/>
      <c r="Q13824" s="146"/>
      <c r="R13824" s="34"/>
      <c r="S13824" s="35"/>
      <c r="T13824" s="147"/>
    </row>
    <row r="13825">
      <c r="A13825" s="147"/>
      <c r="B13825" s="64"/>
      <c r="C13825" s="147" t="s">
        <v>217</v>
      </c>
      <c r="E13825" s="161"/>
      <c r="F13825" s="162"/>
      <c r="G13825" s="147"/>
      <c r="H13825" s="146"/>
      <c r="J13825" s="146"/>
      <c r="L13825" s="150"/>
      <c r="N13825" s="163"/>
      <c r="O13825" s="146"/>
      <c r="P13825" s="146"/>
      <c r="Q13825" s="146"/>
      <c r="R13825" s="34"/>
      <c r="S13825" s="35"/>
      <c r="T13825" s="147"/>
    </row>
    <row r="13826">
      <c r="A13826" s="147"/>
      <c r="B13826" s="64"/>
      <c r="C13826" s="147" t="s">
        <v>217</v>
      </c>
      <c r="E13826" s="161"/>
      <c r="F13826" s="162"/>
      <c r="G13826" s="147"/>
      <c r="H13826" s="146"/>
      <c r="J13826" s="146"/>
      <c r="L13826" s="150"/>
      <c r="N13826" s="163"/>
      <c r="O13826" s="146"/>
      <c r="P13826" s="146"/>
      <c r="Q13826" s="146"/>
      <c r="R13826" s="34"/>
      <c r="S13826" s="35"/>
      <c r="T13826" s="147"/>
    </row>
    <row r="13827">
      <c r="A13827" s="147"/>
      <c r="B13827" s="64"/>
      <c r="C13827" s="147" t="s">
        <v>217</v>
      </c>
      <c r="E13827" s="161"/>
      <c r="F13827" s="162"/>
      <c r="G13827" s="147"/>
      <c r="H13827" s="146"/>
      <c r="J13827" s="146"/>
      <c r="L13827" s="150"/>
      <c r="N13827" s="163"/>
      <c r="O13827" s="146"/>
      <c r="P13827" s="146"/>
      <c r="Q13827" s="146"/>
      <c r="R13827" s="34"/>
      <c r="S13827" s="35"/>
      <c r="T13827" s="147"/>
    </row>
    <row r="13828">
      <c r="A13828" s="147"/>
      <c r="B13828" s="64"/>
      <c r="C13828" s="147" t="s">
        <v>217</v>
      </c>
      <c r="E13828" s="161"/>
      <c r="F13828" s="162"/>
      <c r="G13828" s="147"/>
      <c r="H13828" s="146"/>
      <c r="J13828" s="146"/>
      <c r="L13828" s="150"/>
      <c r="N13828" s="163"/>
      <c r="O13828" s="146"/>
      <c r="P13828" s="146"/>
      <c r="Q13828" s="146"/>
      <c r="R13828" s="34"/>
      <c r="S13828" s="35"/>
      <c r="T13828" s="147"/>
    </row>
    <row r="13829">
      <c r="A13829" s="147"/>
      <c r="B13829" s="64"/>
      <c r="C13829" s="147" t="s">
        <v>217</v>
      </c>
      <c r="E13829" s="161"/>
      <c r="F13829" s="162"/>
      <c r="G13829" s="147"/>
      <c r="H13829" s="146"/>
      <c r="J13829" s="146"/>
      <c r="L13829" s="150"/>
      <c r="N13829" s="163"/>
      <c r="O13829" s="146"/>
      <c r="P13829" s="146"/>
      <c r="Q13829" s="146"/>
      <c r="R13829" s="34"/>
      <c r="S13829" s="35"/>
      <c r="T13829" s="147"/>
    </row>
    <row r="13830">
      <c r="A13830" s="147"/>
      <c r="B13830" s="64"/>
      <c r="C13830" s="147" t="s">
        <v>217</v>
      </c>
      <c r="E13830" s="161"/>
      <c r="F13830" s="162"/>
      <c r="G13830" s="147"/>
      <c r="H13830" s="146"/>
      <c r="J13830" s="146"/>
      <c r="L13830" s="150"/>
      <c r="N13830" s="163"/>
      <c r="O13830" s="146"/>
      <c r="P13830" s="146"/>
      <c r="Q13830" s="146"/>
      <c r="R13830" s="34"/>
      <c r="S13830" s="35"/>
      <c r="T13830" s="147"/>
    </row>
    <row r="13831">
      <c r="A13831" s="147"/>
      <c r="B13831" s="64"/>
      <c r="C13831" s="147" t="s">
        <v>217</v>
      </c>
      <c r="E13831" s="161"/>
      <c r="F13831" s="162"/>
      <c r="G13831" s="147"/>
      <c r="H13831" s="146"/>
      <c r="J13831" s="146"/>
      <c r="L13831" s="150"/>
      <c r="N13831" s="163"/>
      <c r="O13831" s="146"/>
      <c r="P13831" s="146"/>
      <c r="Q13831" s="146"/>
      <c r="R13831" s="34"/>
      <c r="S13831" s="35"/>
      <c r="T13831" s="147"/>
    </row>
    <row r="13832">
      <c r="A13832" s="147"/>
      <c r="B13832" s="64"/>
      <c r="C13832" s="147" t="s">
        <v>217</v>
      </c>
      <c r="E13832" s="161"/>
      <c r="F13832" s="162"/>
      <c r="G13832" s="147"/>
      <c r="H13832" s="146"/>
      <c r="J13832" s="146"/>
      <c r="L13832" s="150"/>
      <c r="N13832" s="163"/>
      <c r="O13832" s="146"/>
      <c r="P13832" s="146"/>
      <c r="Q13832" s="146"/>
      <c r="R13832" s="34"/>
      <c r="S13832" s="35"/>
      <c r="T13832" s="147"/>
    </row>
    <row r="13833">
      <c r="A13833" s="147"/>
      <c r="B13833" s="64"/>
      <c r="C13833" s="147" t="s">
        <v>217</v>
      </c>
      <c r="E13833" s="161"/>
      <c r="F13833" s="162"/>
      <c r="G13833" s="147"/>
      <c r="H13833" s="146"/>
      <c r="J13833" s="146"/>
      <c r="L13833" s="150"/>
      <c r="N13833" s="163"/>
      <c r="O13833" s="146"/>
      <c r="P13833" s="146"/>
      <c r="Q13833" s="146"/>
      <c r="R13833" s="34"/>
      <c r="S13833" s="35"/>
      <c r="T13833" s="147"/>
    </row>
    <row r="13834">
      <c r="A13834" s="147"/>
      <c r="B13834" s="64"/>
      <c r="C13834" s="147" t="s">
        <v>217</v>
      </c>
      <c r="E13834" s="161"/>
      <c r="F13834" s="162"/>
      <c r="G13834" s="147"/>
      <c r="H13834" s="146"/>
      <c r="J13834" s="146"/>
      <c r="L13834" s="150"/>
      <c r="N13834" s="163"/>
      <c r="O13834" s="146"/>
      <c r="P13834" s="146"/>
      <c r="Q13834" s="146"/>
      <c r="R13834" s="34"/>
      <c r="S13834" s="35"/>
      <c r="T13834" s="147"/>
    </row>
    <row r="13835">
      <c r="A13835" s="147"/>
      <c r="B13835" s="64"/>
      <c r="C13835" s="147" t="s">
        <v>217</v>
      </c>
      <c r="E13835" s="161"/>
      <c r="F13835" s="162"/>
      <c r="G13835" s="147"/>
      <c r="H13835" s="146"/>
      <c r="J13835" s="146"/>
      <c r="L13835" s="150"/>
      <c r="N13835" s="163"/>
      <c r="O13835" s="146"/>
      <c r="P13835" s="146"/>
      <c r="Q13835" s="146"/>
      <c r="R13835" s="34"/>
      <c r="S13835" s="35"/>
      <c r="T13835" s="147"/>
    </row>
    <row r="13836">
      <c r="A13836" s="147"/>
      <c r="B13836" s="64"/>
      <c r="C13836" s="147" t="s">
        <v>217</v>
      </c>
      <c r="E13836" s="161"/>
      <c r="F13836" s="162"/>
      <c r="G13836" s="147"/>
      <c r="H13836" s="146"/>
      <c r="J13836" s="146"/>
      <c r="L13836" s="150"/>
      <c r="N13836" s="163"/>
      <c r="O13836" s="146"/>
      <c r="P13836" s="146"/>
      <c r="Q13836" s="146"/>
      <c r="R13836" s="34"/>
      <c r="S13836" s="35"/>
      <c r="T13836" s="147"/>
    </row>
    <row r="13837">
      <c r="A13837" s="147"/>
      <c r="B13837" s="64"/>
      <c r="C13837" s="147" t="s">
        <v>217</v>
      </c>
      <c r="E13837" s="161"/>
      <c r="F13837" s="162"/>
      <c r="G13837" s="147"/>
      <c r="H13837" s="146"/>
      <c r="J13837" s="146"/>
      <c r="L13837" s="150"/>
      <c r="N13837" s="163"/>
      <c r="O13837" s="146"/>
      <c r="P13837" s="146"/>
      <c r="Q13837" s="146"/>
      <c r="R13837" s="34"/>
      <c r="S13837" s="35"/>
      <c r="T13837" s="147"/>
    </row>
    <row r="13838">
      <c r="A13838" s="147"/>
      <c r="B13838" s="64"/>
      <c r="C13838" s="147" t="s">
        <v>217</v>
      </c>
      <c r="E13838" s="161"/>
      <c r="F13838" s="162"/>
      <c r="G13838" s="147"/>
      <c r="H13838" s="146"/>
      <c r="J13838" s="146"/>
      <c r="L13838" s="150"/>
      <c r="N13838" s="163"/>
      <c r="O13838" s="146"/>
      <c r="P13838" s="146"/>
      <c r="Q13838" s="146"/>
      <c r="R13838" s="34"/>
      <c r="S13838" s="35"/>
      <c r="T13838" s="147"/>
    </row>
    <row r="13839">
      <c r="A13839" s="147"/>
      <c r="B13839" s="64"/>
      <c r="C13839" s="147" t="s">
        <v>217</v>
      </c>
      <c r="E13839" s="161"/>
      <c r="F13839" s="162"/>
      <c r="G13839" s="147"/>
      <c r="H13839" s="146"/>
      <c r="J13839" s="146"/>
      <c r="L13839" s="150"/>
      <c r="N13839" s="163"/>
      <c r="O13839" s="146"/>
      <c r="P13839" s="146"/>
      <c r="Q13839" s="146"/>
      <c r="R13839" s="34"/>
      <c r="S13839" s="35"/>
      <c r="T13839" s="147"/>
    </row>
    <row r="13840">
      <c r="A13840" s="147"/>
      <c r="B13840" s="64"/>
      <c r="C13840" s="147" t="s">
        <v>217</v>
      </c>
      <c r="E13840" s="161"/>
      <c r="F13840" s="162"/>
      <c r="G13840" s="147"/>
      <c r="H13840" s="146"/>
      <c r="J13840" s="146"/>
      <c r="L13840" s="150"/>
      <c r="N13840" s="163"/>
      <c r="O13840" s="146"/>
      <c r="P13840" s="146"/>
      <c r="Q13840" s="146"/>
      <c r="R13840" s="34"/>
      <c r="S13840" s="35"/>
      <c r="T13840" s="147"/>
    </row>
    <row r="13841">
      <c r="A13841" s="147"/>
      <c r="B13841" s="64"/>
      <c r="C13841" s="147" t="s">
        <v>217</v>
      </c>
      <c r="E13841" s="161"/>
      <c r="F13841" s="162"/>
      <c r="G13841" s="147"/>
      <c r="H13841" s="146"/>
      <c r="J13841" s="146"/>
      <c r="L13841" s="150"/>
      <c r="N13841" s="163"/>
      <c r="O13841" s="146"/>
      <c r="P13841" s="146"/>
      <c r="Q13841" s="146"/>
      <c r="R13841" s="34"/>
      <c r="S13841" s="35"/>
      <c r="T13841" s="147"/>
    </row>
    <row r="13842">
      <c r="A13842" s="147"/>
      <c r="B13842" s="64"/>
      <c r="C13842" s="147" t="s">
        <v>217</v>
      </c>
      <c r="E13842" s="161"/>
      <c r="F13842" s="162"/>
      <c r="G13842" s="147"/>
      <c r="H13842" s="146"/>
      <c r="J13842" s="146"/>
      <c r="L13842" s="150"/>
      <c r="N13842" s="163"/>
      <c r="O13842" s="146"/>
      <c r="P13842" s="146"/>
      <c r="Q13842" s="146"/>
      <c r="R13842" s="34"/>
      <c r="S13842" s="35"/>
      <c r="T13842" s="147"/>
    </row>
    <row r="13843">
      <c r="A13843" s="147"/>
      <c r="B13843" s="64"/>
      <c r="C13843" s="147" t="s">
        <v>217</v>
      </c>
      <c r="E13843" s="161"/>
      <c r="F13843" s="162"/>
      <c r="G13843" s="147"/>
      <c r="H13843" s="146"/>
      <c r="J13843" s="146"/>
      <c r="L13843" s="150"/>
      <c r="N13843" s="163"/>
      <c r="O13843" s="146"/>
      <c r="P13843" s="146"/>
      <c r="Q13843" s="146"/>
      <c r="R13843" s="34"/>
      <c r="S13843" s="35"/>
      <c r="T13843" s="147"/>
    </row>
    <row r="13844">
      <c r="A13844" s="147"/>
      <c r="B13844" s="64"/>
      <c r="C13844" s="147" t="s">
        <v>217</v>
      </c>
      <c r="E13844" s="161"/>
      <c r="F13844" s="162"/>
      <c r="G13844" s="147"/>
      <c r="H13844" s="146"/>
      <c r="J13844" s="146"/>
      <c r="L13844" s="150"/>
      <c r="N13844" s="163"/>
      <c r="O13844" s="146"/>
      <c r="P13844" s="146"/>
      <c r="Q13844" s="146"/>
      <c r="R13844" s="34"/>
      <c r="S13844" s="35"/>
      <c r="T13844" s="147"/>
    </row>
    <row r="13845">
      <c r="A13845" s="147"/>
      <c r="B13845" s="64"/>
      <c r="C13845" s="147" t="s">
        <v>217</v>
      </c>
      <c r="E13845" s="161"/>
      <c r="F13845" s="162"/>
      <c r="G13845" s="147"/>
      <c r="H13845" s="146"/>
      <c r="J13845" s="146"/>
      <c r="L13845" s="150"/>
      <c r="N13845" s="163"/>
      <c r="O13845" s="146"/>
      <c r="P13845" s="146"/>
      <c r="Q13845" s="146"/>
      <c r="R13845" s="34"/>
      <c r="S13845" s="35"/>
      <c r="T13845" s="147"/>
    </row>
    <row r="13846">
      <c r="A13846" s="147"/>
      <c r="B13846" s="64"/>
      <c r="C13846" s="147" t="s">
        <v>217</v>
      </c>
      <c r="E13846" s="161"/>
      <c r="F13846" s="162"/>
      <c r="G13846" s="147"/>
      <c r="H13846" s="146"/>
      <c r="J13846" s="146"/>
      <c r="L13846" s="150"/>
      <c r="N13846" s="163"/>
      <c r="O13846" s="146"/>
      <c r="P13846" s="146"/>
      <c r="Q13846" s="146"/>
      <c r="R13846" s="34"/>
      <c r="S13846" s="35"/>
      <c r="T13846" s="147"/>
    </row>
    <row r="13847">
      <c r="A13847" s="147"/>
      <c r="B13847" s="64"/>
      <c r="C13847" s="147" t="s">
        <v>217</v>
      </c>
      <c r="E13847" s="161"/>
      <c r="F13847" s="162"/>
      <c r="G13847" s="147"/>
      <c r="H13847" s="146"/>
      <c r="J13847" s="146"/>
      <c r="L13847" s="150"/>
      <c r="N13847" s="163"/>
      <c r="O13847" s="146"/>
      <c r="P13847" s="146"/>
      <c r="Q13847" s="146"/>
      <c r="R13847" s="34"/>
      <c r="S13847" s="35"/>
      <c r="T13847" s="147"/>
    </row>
    <row r="13848">
      <c r="A13848" s="147"/>
      <c r="B13848" s="64"/>
      <c r="C13848" s="147" t="s">
        <v>217</v>
      </c>
      <c r="E13848" s="161"/>
      <c r="F13848" s="162"/>
      <c r="G13848" s="147"/>
      <c r="H13848" s="146"/>
      <c r="J13848" s="146"/>
      <c r="L13848" s="150"/>
      <c r="N13848" s="163"/>
      <c r="O13848" s="146"/>
      <c r="P13848" s="146"/>
      <c r="Q13848" s="146"/>
      <c r="R13848" s="34"/>
      <c r="S13848" s="35"/>
      <c r="T13848" s="147"/>
    </row>
    <row r="13849">
      <c r="A13849" s="147"/>
      <c r="B13849" s="64"/>
      <c r="C13849" s="147" t="s">
        <v>217</v>
      </c>
      <c r="E13849" s="161"/>
      <c r="F13849" s="162"/>
      <c r="G13849" s="147"/>
      <c r="H13849" s="146"/>
      <c r="J13849" s="146"/>
      <c r="L13849" s="150"/>
      <c r="N13849" s="163"/>
      <c r="O13849" s="146"/>
      <c r="P13849" s="146"/>
      <c r="Q13849" s="146"/>
      <c r="R13849" s="34"/>
      <c r="S13849" s="35"/>
      <c r="T13849" s="147"/>
    </row>
    <row r="13850">
      <c r="A13850" s="147"/>
      <c r="B13850" s="64"/>
      <c r="C13850" s="147" t="s">
        <v>217</v>
      </c>
      <c r="E13850" s="161"/>
      <c r="F13850" s="162"/>
      <c r="G13850" s="147"/>
      <c r="H13850" s="146"/>
      <c r="J13850" s="146"/>
      <c r="L13850" s="150"/>
      <c r="N13850" s="163"/>
      <c r="O13850" s="146"/>
      <c r="P13850" s="146"/>
      <c r="Q13850" s="146"/>
      <c r="R13850" s="34"/>
      <c r="S13850" s="35"/>
      <c r="T13850" s="147"/>
    </row>
    <row r="13851">
      <c r="A13851" s="147"/>
      <c r="B13851" s="64"/>
      <c r="C13851" s="147" t="s">
        <v>217</v>
      </c>
      <c r="E13851" s="161"/>
      <c r="F13851" s="162"/>
      <c r="G13851" s="147"/>
      <c r="H13851" s="146"/>
      <c r="J13851" s="146"/>
      <c r="L13851" s="150"/>
      <c r="N13851" s="163"/>
      <c r="O13851" s="146"/>
      <c r="P13851" s="146"/>
      <c r="Q13851" s="146"/>
      <c r="R13851" s="34"/>
      <c r="S13851" s="35"/>
      <c r="T13851" s="147"/>
    </row>
    <row r="13852">
      <c r="A13852" s="147"/>
      <c r="B13852" s="64"/>
      <c r="C13852" s="147" t="s">
        <v>217</v>
      </c>
      <c r="E13852" s="161"/>
      <c r="F13852" s="162"/>
      <c r="G13852" s="147"/>
      <c r="H13852" s="146"/>
      <c r="J13852" s="146"/>
      <c r="L13852" s="150"/>
      <c r="N13852" s="163"/>
      <c r="O13852" s="146"/>
      <c r="P13852" s="146"/>
      <c r="Q13852" s="146"/>
      <c r="R13852" s="34"/>
      <c r="S13852" s="35"/>
      <c r="T13852" s="147"/>
    </row>
    <row r="13853">
      <c r="A13853" s="147"/>
      <c r="B13853" s="64"/>
      <c r="C13853" s="147" t="s">
        <v>217</v>
      </c>
      <c r="E13853" s="161"/>
      <c r="F13853" s="162"/>
      <c r="G13853" s="147"/>
      <c r="H13853" s="146"/>
      <c r="J13853" s="146"/>
      <c r="L13853" s="150"/>
      <c r="N13853" s="163"/>
      <c r="O13853" s="146"/>
      <c r="P13853" s="146"/>
      <c r="Q13853" s="146"/>
      <c r="R13853" s="34"/>
      <c r="S13853" s="35"/>
      <c r="T13853" s="147"/>
    </row>
    <row r="13854">
      <c r="A13854" s="147"/>
      <c r="B13854" s="64"/>
      <c r="C13854" s="147" t="s">
        <v>217</v>
      </c>
      <c r="E13854" s="161"/>
      <c r="F13854" s="162"/>
      <c r="G13854" s="147"/>
      <c r="H13854" s="146"/>
      <c r="J13854" s="146"/>
      <c r="L13854" s="150"/>
      <c r="N13854" s="163"/>
      <c r="O13854" s="146"/>
      <c r="P13854" s="146"/>
      <c r="Q13854" s="146"/>
      <c r="R13854" s="34"/>
      <c r="S13854" s="35"/>
      <c r="T13854" s="147"/>
    </row>
    <row r="13855">
      <c r="A13855" s="147"/>
      <c r="B13855" s="64"/>
      <c r="C13855" s="147" t="s">
        <v>217</v>
      </c>
      <c r="E13855" s="161"/>
      <c r="F13855" s="162"/>
      <c r="G13855" s="147"/>
      <c r="H13855" s="146"/>
      <c r="J13855" s="146"/>
      <c r="L13855" s="150"/>
      <c r="N13855" s="163"/>
      <c r="O13855" s="146"/>
      <c r="P13855" s="146"/>
      <c r="Q13855" s="146"/>
      <c r="R13855" s="34"/>
      <c r="S13855" s="35"/>
      <c r="T13855" s="147"/>
    </row>
    <row r="13856">
      <c r="A13856" s="147"/>
      <c r="B13856" s="64"/>
      <c r="C13856" s="147" t="s">
        <v>217</v>
      </c>
      <c r="E13856" s="161"/>
      <c r="F13856" s="162"/>
      <c r="G13856" s="147"/>
      <c r="H13856" s="146"/>
      <c r="J13856" s="146"/>
      <c r="L13856" s="150"/>
      <c r="N13856" s="163"/>
      <c r="O13856" s="146"/>
      <c r="P13856" s="146"/>
      <c r="Q13856" s="146"/>
      <c r="R13856" s="34"/>
      <c r="S13856" s="35"/>
      <c r="T13856" s="147"/>
    </row>
    <row r="13857">
      <c r="A13857" s="147"/>
      <c r="B13857" s="64"/>
      <c r="C13857" s="147" t="s">
        <v>217</v>
      </c>
      <c r="E13857" s="161"/>
      <c r="F13857" s="162"/>
      <c r="G13857" s="147"/>
      <c r="H13857" s="146"/>
      <c r="J13857" s="146"/>
      <c r="L13857" s="150"/>
      <c r="N13857" s="163"/>
      <c r="O13857" s="146"/>
      <c r="P13857" s="146"/>
      <c r="Q13857" s="146"/>
      <c r="R13857" s="34"/>
      <c r="S13857" s="35"/>
      <c r="T13857" s="147"/>
    </row>
    <row r="13858">
      <c r="A13858" s="147"/>
      <c r="B13858" s="64"/>
      <c r="C13858" s="147" t="s">
        <v>217</v>
      </c>
      <c r="E13858" s="161"/>
      <c r="F13858" s="162"/>
      <c r="G13858" s="147"/>
      <c r="H13858" s="146"/>
      <c r="J13858" s="146"/>
      <c r="L13858" s="150"/>
      <c r="N13858" s="163"/>
      <c r="O13858" s="146"/>
      <c r="P13858" s="146"/>
      <c r="Q13858" s="146"/>
      <c r="R13858" s="34"/>
      <c r="S13858" s="35"/>
      <c r="T13858" s="147"/>
    </row>
    <row r="13859">
      <c r="A13859" s="147"/>
      <c r="B13859" s="64"/>
      <c r="C13859" s="147" t="s">
        <v>217</v>
      </c>
      <c r="E13859" s="161"/>
      <c r="F13859" s="162"/>
      <c r="G13859" s="147"/>
      <c r="H13859" s="146"/>
      <c r="J13859" s="146"/>
      <c r="L13859" s="150"/>
      <c r="N13859" s="163"/>
      <c r="O13859" s="146"/>
      <c r="P13859" s="146"/>
      <c r="Q13859" s="146"/>
      <c r="R13859" s="34"/>
      <c r="S13859" s="35"/>
      <c r="T13859" s="147"/>
    </row>
    <row r="13860">
      <c r="A13860" s="147"/>
      <c r="B13860" s="64"/>
      <c r="C13860" s="147" t="s">
        <v>217</v>
      </c>
      <c r="E13860" s="161"/>
      <c r="F13860" s="162"/>
      <c r="G13860" s="147"/>
      <c r="H13860" s="146"/>
      <c r="J13860" s="146"/>
      <c r="L13860" s="150"/>
      <c r="N13860" s="163"/>
      <c r="O13860" s="146"/>
      <c r="P13860" s="146"/>
      <c r="Q13860" s="146"/>
      <c r="R13860" s="34"/>
      <c r="S13860" s="35"/>
      <c r="T13860" s="147"/>
    </row>
    <row r="13861">
      <c r="A13861" s="147"/>
      <c r="B13861" s="64"/>
      <c r="C13861" s="147" t="s">
        <v>217</v>
      </c>
      <c r="E13861" s="161"/>
      <c r="F13861" s="162"/>
      <c r="G13861" s="147"/>
      <c r="H13861" s="146"/>
      <c r="J13861" s="146"/>
      <c r="L13861" s="150"/>
      <c r="N13861" s="163"/>
      <c r="O13861" s="146"/>
      <c r="P13861" s="146"/>
      <c r="Q13861" s="146"/>
      <c r="R13861" s="34"/>
      <c r="S13861" s="35"/>
      <c r="T13861" s="147"/>
    </row>
    <row r="13862">
      <c r="A13862" s="147"/>
      <c r="B13862" s="64"/>
      <c r="C13862" s="147" t="s">
        <v>217</v>
      </c>
      <c r="E13862" s="161"/>
      <c r="F13862" s="162"/>
      <c r="G13862" s="147"/>
      <c r="H13862" s="146"/>
      <c r="J13862" s="146"/>
      <c r="L13862" s="150"/>
      <c r="N13862" s="163"/>
      <c r="O13862" s="146"/>
      <c r="P13862" s="146"/>
      <c r="Q13862" s="146"/>
      <c r="R13862" s="34"/>
      <c r="S13862" s="35"/>
      <c r="T13862" s="147"/>
    </row>
    <row r="13863">
      <c r="A13863" s="147"/>
      <c r="B13863" s="64"/>
      <c r="C13863" s="147" t="s">
        <v>217</v>
      </c>
      <c r="E13863" s="161"/>
      <c r="F13863" s="162"/>
      <c r="G13863" s="147"/>
      <c r="H13863" s="146"/>
      <c r="J13863" s="146"/>
      <c r="L13863" s="150"/>
      <c r="N13863" s="163"/>
      <c r="O13863" s="146"/>
      <c r="P13863" s="146"/>
      <c r="Q13863" s="146"/>
      <c r="R13863" s="34"/>
      <c r="S13863" s="35"/>
      <c r="T13863" s="147"/>
    </row>
    <row r="13864">
      <c r="A13864" s="147"/>
      <c r="B13864" s="64"/>
      <c r="C13864" s="147" t="s">
        <v>217</v>
      </c>
      <c r="E13864" s="161"/>
      <c r="F13864" s="162"/>
      <c r="G13864" s="147"/>
      <c r="H13864" s="146"/>
      <c r="J13864" s="146"/>
      <c r="L13864" s="150"/>
      <c r="N13864" s="163"/>
      <c r="O13864" s="146"/>
      <c r="P13864" s="146"/>
      <c r="Q13864" s="146"/>
      <c r="R13864" s="34"/>
      <c r="S13864" s="35"/>
      <c r="T13864" s="147"/>
    </row>
    <row r="13865">
      <c r="A13865" s="147"/>
      <c r="B13865" s="64"/>
      <c r="C13865" s="147" t="s">
        <v>217</v>
      </c>
      <c r="E13865" s="161"/>
      <c r="F13865" s="162"/>
      <c r="G13865" s="147"/>
      <c r="H13865" s="146"/>
      <c r="J13865" s="146"/>
      <c r="L13865" s="150"/>
      <c r="N13865" s="163"/>
      <c r="O13865" s="146"/>
      <c r="P13865" s="146"/>
      <c r="Q13865" s="146"/>
      <c r="R13865" s="34"/>
      <c r="S13865" s="35"/>
      <c r="T13865" s="147"/>
    </row>
    <row r="13866">
      <c r="A13866" s="147"/>
      <c r="B13866" s="64"/>
      <c r="C13866" s="147" t="s">
        <v>217</v>
      </c>
      <c r="E13866" s="161"/>
      <c r="F13866" s="162"/>
      <c r="G13866" s="147"/>
      <c r="H13866" s="146"/>
      <c r="J13866" s="146"/>
      <c r="L13866" s="150"/>
      <c r="N13866" s="163"/>
      <c r="O13866" s="146"/>
      <c r="P13866" s="146"/>
      <c r="Q13866" s="146"/>
      <c r="R13866" s="34"/>
      <c r="S13866" s="35"/>
      <c r="T13866" s="147"/>
    </row>
    <row r="13867">
      <c r="A13867" s="147"/>
      <c r="B13867" s="64"/>
      <c r="C13867" s="147" t="s">
        <v>217</v>
      </c>
      <c r="E13867" s="161"/>
      <c r="F13867" s="162"/>
      <c r="G13867" s="147"/>
      <c r="H13867" s="146"/>
      <c r="J13867" s="146"/>
      <c r="L13867" s="150"/>
      <c r="N13867" s="163"/>
      <c r="O13867" s="146"/>
      <c r="P13867" s="146"/>
      <c r="Q13867" s="146"/>
      <c r="R13867" s="34"/>
      <c r="S13867" s="35"/>
      <c r="T13867" s="147"/>
    </row>
    <row r="13868">
      <c r="A13868" s="147"/>
      <c r="B13868" s="64"/>
      <c r="C13868" s="147" t="s">
        <v>217</v>
      </c>
      <c r="E13868" s="161"/>
      <c r="F13868" s="162"/>
      <c r="G13868" s="147"/>
      <c r="H13868" s="146"/>
      <c r="J13868" s="146"/>
      <c r="L13868" s="150"/>
      <c r="N13868" s="163"/>
      <c r="O13868" s="146"/>
      <c r="P13868" s="146"/>
      <c r="Q13868" s="146"/>
      <c r="R13868" s="34"/>
      <c r="S13868" s="35"/>
      <c r="T13868" s="147"/>
    </row>
    <row r="13869">
      <c r="A13869" s="147"/>
      <c r="B13869" s="64"/>
      <c r="C13869" s="147" t="s">
        <v>217</v>
      </c>
      <c r="E13869" s="161"/>
      <c r="F13869" s="162"/>
      <c r="G13869" s="147"/>
      <c r="H13869" s="146"/>
      <c r="J13869" s="146"/>
      <c r="L13869" s="150"/>
      <c r="N13869" s="163"/>
      <c r="O13869" s="146"/>
      <c r="P13869" s="146"/>
      <c r="Q13869" s="146"/>
      <c r="R13869" s="34"/>
      <c r="S13869" s="35"/>
      <c r="T13869" s="147"/>
    </row>
    <row r="13870">
      <c r="A13870" s="147"/>
      <c r="B13870" s="64"/>
      <c r="C13870" s="147" t="s">
        <v>217</v>
      </c>
      <c r="E13870" s="161"/>
      <c r="F13870" s="162"/>
      <c r="G13870" s="147"/>
      <c r="H13870" s="146"/>
      <c r="J13870" s="146"/>
      <c r="L13870" s="150"/>
      <c r="N13870" s="163"/>
      <c r="O13870" s="146"/>
      <c r="P13870" s="146"/>
      <c r="Q13870" s="146"/>
      <c r="R13870" s="34"/>
      <c r="S13870" s="35"/>
      <c r="T13870" s="147"/>
    </row>
    <row r="13871">
      <c r="A13871" s="147"/>
      <c r="B13871" s="64"/>
      <c r="C13871" s="147" t="s">
        <v>217</v>
      </c>
      <c r="E13871" s="161"/>
      <c r="F13871" s="162"/>
      <c r="G13871" s="147"/>
      <c r="H13871" s="146"/>
      <c r="J13871" s="146"/>
      <c r="L13871" s="150"/>
      <c r="N13871" s="163"/>
      <c r="O13871" s="146"/>
      <c r="P13871" s="146"/>
      <c r="Q13871" s="146"/>
      <c r="R13871" s="34"/>
      <c r="S13871" s="35"/>
      <c r="T13871" s="147"/>
    </row>
    <row r="13872">
      <c r="A13872" s="147"/>
      <c r="B13872" s="64"/>
      <c r="C13872" s="147" t="s">
        <v>217</v>
      </c>
      <c r="E13872" s="161"/>
      <c r="F13872" s="162"/>
      <c r="G13872" s="147"/>
      <c r="H13872" s="146"/>
      <c r="J13872" s="146"/>
      <c r="L13872" s="150"/>
      <c r="N13872" s="163"/>
      <c r="O13872" s="146"/>
      <c r="P13872" s="146"/>
      <c r="Q13872" s="146"/>
      <c r="R13872" s="34"/>
      <c r="S13872" s="35"/>
      <c r="T13872" s="147"/>
    </row>
    <row r="13873">
      <c r="A13873" s="147"/>
      <c r="B13873" s="64"/>
      <c r="C13873" s="147" t="s">
        <v>217</v>
      </c>
      <c r="E13873" s="161"/>
      <c r="F13873" s="162"/>
      <c r="G13873" s="147"/>
      <c r="H13873" s="146"/>
      <c r="J13873" s="146"/>
      <c r="L13873" s="150"/>
      <c r="N13873" s="163"/>
      <c r="O13873" s="146"/>
      <c r="P13873" s="146"/>
      <c r="Q13873" s="146"/>
      <c r="R13873" s="34"/>
      <c r="S13873" s="35"/>
      <c r="T13873" s="147"/>
    </row>
    <row r="13874">
      <c r="A13874" s="147"/>
      <c r="B13874" s="64"/>
      <c r="C13874" s="147" t="s">
        <v>217</v>
      </c>
      <c r="E13874" s="161"/>
      <c r="F13874" s="162"/>
      <c r="G13874" s="147"/>
      <c r="H13874" s="146"/>
      <c r="J13874" s="146"/>
      <c r="L13874" s="150"/>
      <c r="N13874" s="163"/>
      <c r="O13874" s="146"/>
      <c r="P13874" s="146"/>
      <c r="Q13874" s="146"/>
      <c r="R13874" s="34"/>
      <c r="S13874" s="35"/>
      <c r="T13874" s="147"/>
    </row>
    <row r="13875">
      <c r="A13875" s="147"/>
      <c r="B13875" s="64"/>
      <c r="C13875" s="147" t="s">
        <v>217</v>
      </c>
      <c r="E13875" s="161"/>
      <c r="F13875" s="162"/>
      <c r="G13875" s="147"/>
      <c r="H13875" s="146"/>
      <c r="J13875" s="146"/>
      <c r="L13875" s="150"/>
      <c r="N13875" s="163"/>
      <c r="O13875" s="146"/>
      <c r="P13875" s="146"/>
      <c r="Q13875" s="146"/>
      <c r="R13875" s="34"/>
      <c r="S13875" s="35"/>
      <c r="T13875" s="147"/>
    </row>
    <row r="13876">
      <c r="A13876" s="147"/>
      <c r="B13876" s="64"/>
      <c r="C13876" s="147" t="s">
        <v>217</v>
      </c>
      <c r="E13876" s="161"/>
      <c r="F13876" s="162"/>
      <c r="G13876" s="147"/>
      <c r="H13876" s="146"/>
      <c r="J13876" s="146"/>
      <c r="L13876" s="150"/>
      <c r="N13876" s="163"/>
      <c r="O13876" s="146"/>
      <c r="P13876" s="146"/>
      <c r="Q13876" s="146"/>
      <c r="R13876" s="34"/>
      <c r="S13876" s="35"/>
      <c r="T13876" s="147"/>
    </row>
    <row r="13877">
      <c r="A13877" s="147"/>
      <c r="B13877" s="64"/>
      <c r="C13877" s="147" t="s">
        <v>217</v>
      </c>
      <c r="E13877" s="161"/>
      <c r="F13877" s="162"/>
      <c r="G13877" s="147"/>
      <c r="H13877" s="146"/>
      <c r="J13877" s="146"/>
      <c r="L13877" s="150"/>
      <c r="N13877" s="163"/>
      <c r="O13877" s="146"/>
      <c r="P13877" s="146"/>
      <c r="Q13877" s="146"/>
      <c r="R13877" s="34"/>
      <c r="S13877" s="35"/>
      <c r="T13877" s="147"/>
    </row>
    <row r="13878">
      <c r="A13878" s="147"/>
      <c r="B13878" s="64"/>
      <c r="C13878" s="147" t="s">
        <v>217</v>
      </c>
      <c r="E13878" s="161"/>
      <c r="F13878" s="162"/>
      <c r="G13878" s="147"/>
      <c r="H13878" s="146"/>
      <c r="J13878" s="146"/>
      <c r="L13878" s="150"/>
      <c r="N13878" s="163"/>
      <c r="O13878" s="146"/>
      <c r="P13878" s="146"/>
      <c r="Q13878" s="146"/>
      <c r="R13878" s="34"/>
      <c r="S13878" s="35"/>
      <c r="T13878" s="147"/>
    </row>
    <row r="13879">
      <c r="A13879" s="147"/>
      <c r="B13879" s="64"/>
      <c r="C13879" s="147" t="s">
        <v>217</v>
      </c>
      <c r="E13879" s="161"/>
      <c r="F13879" s="162"/>
      <c r="G13879" s="147"/>
      <c r="H13879" s="146"/>
      <c r="J13879" s="146"/>
      <c r="L13879" s="150"/>
      <c r="N13879" s="163"/>
      <c r="O13879" s="146"/>
      <c r="P13879" s="146"/>
      <c r="Q13879" s="146"/>
      <c r="R13879" s="34"/>
      <c r="S13879" s="35"/>
      <c r="T13879" s="147"/>
    </row>
    <row r="13880">
      <c r="A13880" s="147"/>
      <c r="B13880" s="64"/>
      <c r="C13880" s="147" t="s">
        <v>217</v>
      </c>
      <c r="E13880" s="161"/>
      <c r="F13880" s="162"/>
      <c r="G13880" s="147"/>
      <c r="H13880" s="146"/>
      <c r="J13880" s="146"/>
      <c r="L13880" s="150"/>
      <c r="N13880" s="163"/>
      <c r="O13880" s="146"/>
      <c r="P13880" s="146"/>
      <c r="Q13880" s="146"/>
      <c r="R13880" s="34"/>
      <c r="S13880" s="35"/>
      <c r="T13880" s="147"/>
    </row>
    <row r="13881">
      <c r="A13881" s="147"/>
      <c r="B13881" s="64"/>
      <c r="C13881" s="147" t="s">
        <v>217</v>
      </c>
      <c r="E13881" s="161"/>
      <c r="F13881" s="162"/>
      <c r="G13881" s="147"/>
      <c r="H13881" s="146"/>
      <c r="J13881" s="146"/>
      <c r="L13881" s="150"/>
      <c r="N13881" s="163"/>
      <c r="O13881" s="146"/>
      <c r="P13881" s="146"/>
      <c r="Q13881" s="146"/>
      <c r="R13881" s="34"/>
      <c r="S13881" s="35"/>
      <c r="T13881" s="147"/>
    </row>
    <row r="13882">
      <c r="A13882" s="147"/>
      <c r="B13882" s="64"/>
      <c r="C13882" s="147" t="s">
        <v>217</v>
      </c>
      <c r="E13882" s="161"/>
      <c r="F13882" s="162"/>
      <c r="G13882" s="147"/>
      <c r="H13882" s="146"/>
      <c r="J13882" s="146"/>
      <c r="L13882" s="150"/>
      <c r="N13882" s="163"/>
      <c r="O13882" s="146"/>
      <c r="P13882" s="146"/>
      <c r="Q13882" s="146"/>
      <c r="R13882" s="34"/>
      <c r="S13882" s="35"/>
      <c r="T13882" s="147"/>
    </row>
    <row r="13883">
      <c r="A13883" s="147"/>
      <c r="B13883" s="64"/>
      <c r="C13883" s="147" t="s">
        <v>217</v>
      </c>
      <c r="E13883" s="161"/>
      <c r="F13883" s="162"/>
      <c r="G13883" s="147"/>
      <c r="H13883" s="146"/>
      <c r="J13883" s="146"/>
      <c r="L13883" s="150"/>
      <c r="N13883" s="163"/>
      <c r="O13883" s="146"/>
      <c r="P13883" s="146"/>
      <c r="Q13883" s="146"/>
      <c r="R13883" s="34"/>
      <c r="S13883" s="35"/>
      <c r="T13883" s="147"/>
    </row>
    <row r="13884">
      <c r="A13884" s="147"/>
      <c r="B13884" s="64"/>
      <c r="C13884" s="147" t="s">
        <v>217</v>
      </c>
      <c r="E13884" s="161"/>
      <c r="F13884" s="162"/>
      <c r="G13884" s="147"/>
      <c r="H13884" s="146"/>
      <c r="J13884" s="146"/>
      <c r="L13884" s="150"/>
      <c r="N13884" s="163"/>
      <c r="O13884" s="146"/>
      <c r="P13884" s="146"/>
      <c r="Q13884" s="146"/>
      <c r="R13884" s="34"/>
      <c r="S13884" s="35"/>
      <c r="T13884" s="147"/>
    </row>
    <row r="13885">
      <c r="A13885" s="147"/>
      <c r="B13885" s="64"/>
      <c r="C13885" s="147" t="s">
        <v>217</v>
      </c>
      <c r="E13885" s="161"/>
      <c r="F13885" s="162"/>
      <c r="G13885" s="147"/>
      <c r="H13885" s="146"/>
      <c r="J13885" s="146"/>
      <c r="L13885" s="150"/>
      <c r="N13885" s="163"/>
      <c r="O13885" s="146"/>
      <c r="P13885" s="146"/>
      <c r="Q13885" s="146"/>
      <c r="R13885" s="34"/>
      <c r="S13885" s="35"/>
      <c r="T13885" s="147"/>
    </row>
    <row r="13886">
      <c r="A13886" s="147"/>
      <c r="B13886" s="64"/>
      <c r="C13886" s="147" t="s">
        <v>217</v>
      </c>
      <c r="E13886" s="161"/>
      <c r="F13886" s="162"/>
      <c r="G13886" s="147"/>
      <c r="H13886" s="146"/>
      <c r="J13886" s="146"/>
      <c r="L13886" s="150"/>
      <c r="N13886" s="163"/>
      <c r="O13886" s="146"/>
      <c r="P13886" s="146"/>
      <c r="Q13886" s="146"/>
      <c r="R13886" s="34"/>
      <c r="S13886" s="35"/>
      <c r="T13886" s="147"/>
    </row>
    <row r="13887">
      <c r="A13887" s="147"/>
      <c r="B13887" s="64"/>
      <c r="C13887" s="147" t="s">
        <v>217</v>
      </c>
      <c r="E13887" s="161"/>
      <c r="F13887" s="162"/>
      <c r="G13887" s="147"/>
      <c r="H13887" s="146"/>
      <c r="J13887" s="146"/>
      <c r="L13887" s="150"/>
      <c r="N13887" s="163"/>
      <c r="O13887" s="146"/>
      <c r="P13887" s="146"/>
      <c r="Q13887" s="146"/>
      <c r="R13887" s="34"/>
      <c r="S13887" s="35"/>
      <c r="T13887" s="147"/>
    </row>
    <row r="13888">
      <c r="A13888" s="147"/>
      <c r="B13888" s="64"/>
      <c r="C13888" s="147" t="s">
        <v>217</v>
      </c>
      <c r="E13888" s="161"/>
      <c r="F13888" s="162"/>
      <c r="G13888" s="147"/>
      <c r="H13888" s="146"/>
      <c r="J13888" s="146"/>
      <c r="L13888" s="150"/>
      <c r="N13888" s="163"/>
      <c r="O13888" s="146"/>
      <c r="P13888" s="146"/>
      <c r="Q13888" s="146"/>
      <c r="R13888" s="34"/>
      <c r="S13888" s="35"/>
      <c r="T13888" s="147"/>
    </row>
    <row r="13889">
      <c r="A13889" s="147"/>
      <c r="B13889" s="64"/>
      <c r="C13889" s="147" t="s">
        <v>217</v>
      </c>
      <c r="E13889" s="161"/>
      <c r="F13889" s="162"/>
      <c r="G13889" s="147"/>
      <c r="H13889" s="146"/>
      <c r="J13889" s="146"/>
      <c r="L13889" s="150"/>
      <c r="N13889" s="163"/>
      <c r="O13889" s="146"/>
      <c r="P13889" s="146"/>
      <c r="Q13889" s="146"/>
      <c r="R13889" s="34"/>
      <c r="S13889" s="35"/>
      <c r="T13889" s="147"/>
    </row>
    <row r="13890">
      <c r="A13890" s="147"/>
      <c r="B13890" s="64"/>
      <c r="C13890" s="147" t="s">
        <v>217</v>
      </c>
      <c r="E13890" s="161"/>
      <c r="F13890" s="162"/>
      <c r="G13890" s="147"/>
      <c r="H13890" s="146"/>
      <c r="J13890" s="146"/>
      <c r="L13890" s="150"/>
      <c r="N13890" s="163"/>
      <c r="O13890" s="146"/>
      <c r="P13890" s="146"/>
      <c r="Q13890" s="146"/>
      <c r="R13890" s="34"/>
      <c r="S13890" s="35"/>
      <c r="T13890" s="147"/>
    </row>
    <row r="13891">
      <c r="A13891" s="147"/>
      <c r="B13891" s="64"/>
      <c r="C13891" s="147" t="s">
        <v>217</v>
      </c>
      <c r="E13891" s="161"/>
      <c r="F13891" s="162"/>
      <c r="G13891" s="147"/>
      <c r="H13891" s="146"/>
      <c r="J13891" s="146"/>
      <c r="L13891" s="150"/>
      <c r="N13891" s="163"/>
      <c r="O13891" s="146"/>
      <c r="P13891" s="146"/>
      <c r="Q13891" s="146"/>
      <c r="R13891" s="34"/>
      <c r="S13891" s="35"/>
      <c r="T13891" s="147"/>
    </row>
    <row r="13892">
      <c r="A13892" s="147"/>
      <c r="B13892" s="64"/>
      <c r="C13892" s="147" t="s">
        <v>217</v>
      </c>
      <c r="E13892" s="161"/>
      <c r="F13892" s="162"/>
      <c r="G13892" s="147"/>
      <c r="H13892" s="146"/>
      <c r="J13892" s="146"/>
      <c r="L13892" s="150"/>
      <c r="N13892" s="163"/>
      <c r="O13892" s="146"/>
      <c r="P13892" s="146"/>
      <c r="Q13892" s="146"/>
      <c r="R13892" s="34"/>
      <c r="S13892" s="35"/>
      <c r="T13892" s="147"/>
    </row>
    <row r="13893">
      <c r="A13893" s="147"/>
      <c r="B13893" s="64"/>
      <c r="C13893" s="147" t="s">
        <v>217</v>
      </c>
      <c r="E13893" s="161"/>
      <c r="F13893" s="162"/>
      <c r="G13893" s="147"/>
      <c r="H13893" s="146"/>
      <c r="J13893" s="146"/>
      <c r="L13893" s="150"/>
      <c r="N13893" s="163"/>
      <c r="O13893" s="146"/>
      <c r="P13893" s="146"/>
      <c r="Q13893" s="146"/>
      <c r="R13893" s="34"/>
      <c r="S13893" s="35"/>
      <c r="T13893" s="147"/>
    </row>
    <row r="13894">
      <c r="A13894" s="147"/>
      <c r="B13894" s="64"/>
      <c r="C13894" s="147" t="s">
        <v>217</v>
      </c>
      <c r="E13894" s="161"/>
      <c r="F13894" s="162"/>
      <c r="G13894" s="147"/>
      <c r="H13894" s="146"/>
      <c r="J13894" s="146"/>
      <c r="L13894" s="150"/>
      <c r="N13894" s="163"/>
      <c r="O13894" s="146"/>
      <c r="P13894" s="146"/>
      <c r="Q13894" s="146"/>
      <c r="R13894" s="34"/>
      <c r="S13894" s="35"/>
      <c r="T13894" s="147"/>
    </row>
    <row r="13895">
      <c r="A13895" s="147"/>
      <c r="B13895" s="64"/>
      <c r="C13895" s="147" t="s">
        <v>217</v>
      </c>
      <c r="E13895" s="161"/>
      <c r="F13895" s="162"/>
      <c r="G13895" s="147"/>
      <c r="H13895" s="146"/>
      <c r="J13895" s="146"/>
      <c r="L13895" s="150"/>
      <c r="N13895" s="163"/>
      <c r="O13895" s="146"/>
      <c r="P13895" s="146"/>
      <c r="Q13895" s="146"/>
      <c r="R13895" s="34"/>
      <c r="S13895" s="35"/>
      <c r="T13895" s="147"/>
    </row>
    <row r="13896">
      <c r="A13896" s="147"/>
      <c r="B13896" s="64"/>
      <c r="C13896" s="147" t="s">
        <v>217</v>
      </c>
      <c r="E13896" s="161"/>
      <c r="F13896" s="162"/>
      <c r="G13896" s="147"/>
      <c r="H13896" s="146"/>
      <c r="J13896" s="146"/>
      <c r="L13896" s="150"/>
      <c r="N13896" s="163"/>
      <c r="O13896" s="146"/>
      <c r="P13896" s="146"/>
      <c r="Q13896" s="146"/>
      <c r="R13896" s="34"/>
      <c r="S13896" s="35"/>
      <c r="T13896" s="147"/>
    </row>
    <row r="13897">
      <c r="A13897" s="147"/>
      <c r="B13897" s="64"/>
      <c r="C13897" s="147" t="s">
        <v>217</v>
      </c>
      <c r="E13897" s="161"/>
      <c r="F13897" s="162"/>
      <c r="G13897" s="147"/>
      <c r="H13897" s="146"/>
      <c r="J13897" s="146"/>
      <c r="L13897" s="150"/>
      <c r="N13897" s="163"/>
      <c r="O13897" s="146"/>
      <c r="P13897" s="146"/>
      <c r="Q13897" s="146"/>
      <c r="R13897" s="34"/>
      <c r="S13897" s="35"/>
      <c r="T13897" s="147"/>
    </row>
    <row r="13898">
      <c r="A13898" s="147"/>
      <c r="B13898" s="64"/>
      <c r="C13898" s="147" t="s">
        <v>217</v>
      </c>
      <c r="E13898" s="161"/>
      <c r="F13898" s="162"/>
      <c r="G13898" s="147"/>
      <c r="H13898" s="146"/>
      <c r="J13898" s="146"/>
      <c r="L13898" s="150"/>
      <c r="N13898" s="163"/>
      <c r="O13898" s="146"/>
      <c r="P13898" s="146"/>
      <c r="Q13898" s="146"/>
      <c r="R13898" s="34"/>
      <c r="S13898" s="35"/>
      <c r="T13898" s="147"/>
    </row>
    <row r="13899">
      <c r="A13899" s="147"/>
      <c r="B13899" s="64"/>
      <c r="C13899" s="147" t="s">
        <v>217</v>
      </c>
      <c r="E13899" s="161"/>
      <c r="F13899" s="162"/>
      <c r="G13899" s="147"/>
      <c r="H13899" s="146"/>
      <c r="J13899" s="146"/>
      <c r="L13899" s="150"/>
      <c r="N13899" s="163"/>
      <c r="O13899" s="146"/>
      <c r="P13899" s="146"/>
      <c r="Q13899" s="146"/>
      <c r="R13899" s="34"/>
      <c r="S13899" s="35"/>
      <c r="T13899" s="147"/>
    </row>
    <row r="13900">
      <c r="A13900" s="147"/>
      <c r="B13900" s="64"/>
      <c r="C13900" s="147" t="s">
        <v>217</v>
      </c>
      <c r="E13900" s="161"/>
      <c r="F13900" s="162"/>
      <c r="G13900" s="147"/>
      <c r="H13900" s="146"/>
      <c r="J13900" s="146"/>
      <c r="L13900" s="150"/>
      <c r="N13900" s="163"/>
      <c r="O13900" s="146"/>
      <c r="P13900" s="146"/>
      <c r="Q13900" s="146"/>
      <c r="R13900" s="34"/>
      <c r="S13900" s="35"/>
      <c r="T13900" s="147"/>
    </row>
    <row r="13901">
      <c r="A13901" s="147"/>
      <c r="B13901" s="64"/>
      <c r="C13901" s="147" t="s">
        <v>217</v>
      </c>
      <c r="E13901" s="161"/>
      <c r="F13901" s="162"/>
      <c r="G13901" s="147"/>
      <c r="H13901" s="146"/>
      <c r="J13901" s="146"/>
      <c r="L13901" s="150"/>
      <c r="N13901" s="163"/>
      <c r="O13901" s="146"/>
      <c r="P13901" s="146"/>
      <c r="Q13901" s="146"/>
      <c r="R13901" s="34"/>
      <c r="S13901" s="35"/>
      <c r="T13901" s="147"/>
    </row>
    <row r="13902">
      <c r="A13902" s="147"/>
      <c r="B13902" s="64"/>
      <c r="C13902" s="147" t="s">
        <v>217</v>
      </c>
      <c r="E13902" s="161"/>
      <c r="F13902" s="162"/>
      <c r="G13902" s="147"/>
      <c r="H13902" s="146"/>
      <c r="J13902" s="146"/>
      <c r="L13902" s="150"/>
      <c r="N13902" s="163"/>
      <c r="O13902" s="146"/>
      <c r="P13902" s="146"/>
      <c r="Q13902" s="146"/>
      <c r="R13902" s="34"/>
      <c r="S13902" s="35"/>
      <c r="T13902" s="147"/>
    </row>
    <row r="13903">
      <c r="A13903" s="147"/>
      <c r="B13903" s="64"/>
      <c r="C13903" s="147" t="s">
        <v>217</v>
      </c>
      <c r="E13903" s="161"/>
      <c r="F13903" s="162"/>
      <c r="G13903" s="147"/>
      <c r="H13903" s="146"/>
      <c r="J13903" s="146"/>
      <c r="L13903" s="150"/>
      <c r="N13903" s="163"/>
      <c r="O13903" s="146"/>
      <c r="P13903" s="146"/>
      <c r="Q13903" s="146"/>
      <c r="R13903" s="34"/>
      <c r="S13903" s="35"/>
      <c r="T13903" s="147"/>
    </row>
    <row r="13904">
      <c r="A13904" s="147"/>
      <c r="B13904" s="64"/>
      <c r="C13904" s="147" t="s">
        <v>217</v>
      </c>
      <c r="E13904" s="161"/>
      <c r="F13904" s="162"/>
      <c r="G13904" s="147"/>
      <c r="H13904" s="146"/>
      <c r="J13904" s="146"/>
      <c r="L13904" s="150"/>
      <c r="N13904" s="163"/>
      <c r="O13904" s="146"/>
      <c r="P13904" s="146"/>
      <c r="Q13904" s="146"/>
      <c r="R13904" s="34"/>
      <c r="S13904" s="35"/>
      <c r="T13904" s="147"/>
    </row>
    <row r="13905">
      <c r="A13905" s="147"/>
      <c r="B13905" s="64"/>
      <c r="C13905" s="147" t="s">
        <v>217</v>
      </c>
      <c r="E13905" s="161"/>
      <c r="F13905" s="162"/>
      <c r="G13905" s="147"/>
      <c r="H13905" s="146"/>
      <c r="J13905" s="146"/>
      <c r="L13905" s="150"/>
      <c r="N13905" s="163"/>
      <c r="O13905" s="146"/>
      <c r="P13905" s="146"/>
      <c r="Q13905" s="146"/>
      <c r="R13905" s="34"/>
      <c r="S13905" s="35"/>
      <c r="T13905" s="147"/>
    </row>
    <row r="13906">
      <c r="A13906" s="147"/>
      <c r="B13906" s="64"/>
      <c r="C13906" s="147" t="s">
        <v>217</v>
      </c>
      <c r="E13906" s="161"/>
      <c r="F13906" s="162"/>
      <c r="G13906" s="147"/>
      <c r="H13906" s="146"/>
      <c r="J13906" s="146"/>
      <c r="L13906" s="150"/>
      <c r="N13906" s="163"/>
      <c r="O13906" s="146"/>
      <c r="P13906" s="146"/>
      <c r="Q13906" s="146"/>
      <c r="R13906" s="34"/>
      <c r="S13906" s="35"/>
      <c r="T13906" s="147"/>
    </row>
    <row r="13907">
      <c r="A13907" s="147"/>
      <c r="B13907" s="64"/>
      <c r="C13907" s="147" t="s">
        <v>217</v>
      </c>
      <c r="E13907" s="161"/>
      <c r="F13907" s="162"/>
      <c r="G13907" s="147"/>
      <c r="H13907" s="146"/>
      <c r="J13907" s="146"/>
      <c r="L13907" s="150"/>
      <c r="N13907" s="163"/>
      <c r="O13907" s="146"/>
      <c r="P13907" s="146"/>
      <c r="Q13907" s="146"/>
      <c r="R13907" s="34"/>
      <c r="S13907" s="35"/>
      <c r="T13907" s="147"/>
    </row>
    <row r="13908">
      <c r="A13908" s="147"/>
      <c r="B13908" s="64"/>
      <c r="C13908" s="147" t="s">
        <v>217</v>
      </c>
      <c r="E13908" s="161"/>
      <c r="F13908" s="162"/>
      <c r="G13908" s="147"/>
      <c r="H13908" s="146"/>
      <c r="J13908" s="146"/>
      <c r="L13908" s="150"/>
      <c r="N13908" s="163"/>
      <c r="O13908" s="146"/>
      <c r="P13908" s="146"/>
      <c r="Q13908" s="146"/>
      <c r="R13908" s="34"/>
      <c r="S13908" s="35"/>
      <c r="T13908" s="147"/>
    </row>
    <row r="13909">
      <c r="A13909" s="147"/>
      <c r="B13909" s="64"/>
      <c r="C13909" s="147" t="s">
        <v>217</v>
      </c>
      <c r="E13909" s="161"/>
      <c r="F13909" s="162"/>
      <c r="G13909" s="147"/>
      <c r="H13909" s="146"/>
      <c r="J13909" s="146"/>
      <c r="L13909" s="150"/>
      <c r="N13909" s="163"/>
      <c r="O13909" s="146"/>
      <c r="P13909" s="146"/>
      <c r="Q13909" s="146"/>
      <c r="R13909" s="34"/>
      <c r="S13909" s="35"/>
      <c r="T13909" s="147"/>
    </row>
    <row r="13910">
      <c r="A13910" s="147"/>
      <c r="B13910" s="64"/>
      <c r="C13910" s="147" t="s">
        <v>217</v>
      </c>
      <c r="E13910" s="161"/>
      <c r="F13910" s="162"/>
      <c r="G13910" s="147"/>
      <c r="H13910" s="146"/>
      <c r="J13910" s="146"/>
      <c r="L13910" s="150"/>
      <c r="N13910" s="163"/>
      <c r="O13910" s="146"/>
      <c r="P13910" s="146"/>
      <c r="Q13910" s="146"/>
      <c r="R13910" s="34"/>
      <c r="S13910" s="35"/>
      <c r="T13910" s="147"/>
    </row>
    <row r="13911">
      <c r="A13911" s="147"/>
      <c r="B13911" s="64"/>
      <c r="C13911" s="147" t="s">
        <v>217</v>
      </c>
      <c r="E13911" s="161"/>
      <c r="F13911" s="162"/>
      <c r="G13911" s="147"/>
      <c r="H13911" s="146"/>
      <c r="J13911" s="146"/>
      <c r="L13911" s="150"/>
      <c r="N13911" s="163"/>
      <c r="O13911" s="146"/>
      <c r="P13911" s="146"/>
      <c r="Q13911" s="146"/>
      <c r="R13911" s="34"/>
      <c r="S13911" s="35"/>
      <c r="T13911" s="147"/>
    </row>
    <row r="13912">
      <c r="A13912" s="147"/>
      <c r="B13912" s="64"/>
      <c r="C13912" s="147" t="s">
        <v>217</v>
      </c>
      <c r="E13912" s="161"/>
      <c r="F13912" s="162"/>
      <c r="G13912" s="147"/>
      <c r="H13912" s="146"/>
      <c r="J13912" s="146"/>
      <c r="L13912" s="150"/>
      <c r="N13912" s="163"/>
      <c r="O13912" s="146"/>
      <c r="P13912" s="146"/>
      <c r="Q13912" s="146"/>
      <c r="R13912" s="34"/>
      <c r="S13912" s="35"/>
      <c r="T13912" s="147"/>
    </row>
    <row r="13913">
      <c r="A13913" s="147"/>
      <c r="B13913" s="64"/>
      <c r="C13913" s="147" t="s">
        <v>217</v>
      </c>
      <c r="E13913" s="161"/>
      <c r="F13913" s="162"/>
      <c r="G13913" s="147"/>
      <c r="H13913" s="146"/>
      <c r="J13913" s="146"/>
      <c r="L13913" s="150"/>
      <c r="N13913" s="163"/>
      <c r="O13913" s="146"/>
      <c r="P13913" s="146"/>
      <c r="Q13913" s="146"/>
      <c r="R13913" s="34"/>
      <c r="S13913" s="35"/>
      <c r="T13913" s="147"/>
    </row>
    <row r="13914">
      <c r="A13914" s="147"/>
      <c r="B13914" s="64"/>
      <c r="C13914" s="147" t="s">
        <v>217</v>
      </c>
      <c r="E13914" s="161"/>
      <c r="F13914" s="162"/>
      <c r="G13914" s="147"/>
      <c r="H13914" s="146"/>
      <c r="J13914" s="146"/>
      <c r="L13914" s="150"/>
      <c r="N13914" s="163"/>
      <c r="O13914" s="146"/>
      <c r="P13914" s="146"/>
      <c r="Q13914" s="146"/>
      <c r="R13914" s="34"/>
      <c r="S13914" s="35"/>
      <c r="T13914" s="147"/>
    </row>
    <row r="13915">
      <c r="A13915" s="147"/>
      <c r="B13915" s="64"/>
      <c r="C13915" s="147" t="s">
        <v>217</v>
      </c>
      <c r="E13915" s="161"/>
      <c r="F13915" s="162"/>
      <c r="G13915" s="147"/>
      <c r="H13915" s="146"/>
      <c r="J13915" s="146"/>
      <c r="L13915" s="150"/>
      <c r="N13915" s="163"/>
      <c r="O13915" s="146"/>
      <c r="P13915" s="146"/>
      <c r="Q13915" s="146"/>
      <c r="R13915" s="34"/>
      <c r="S13915" s="35"/>
      <c r="T13915" s="147"/>
    </row>
    <row r="13916">
      <c r="A13916" s="147"/>
      <c r="B13916" s="64"/>
      <c r="C13916" s="147" t="s">
        <v>217</v>
      </c>
      <c r="E13916" s="161"/>
      <c r="F13916" s="162"/>
      <c r="G13916" s="147"/>
      <c r="H13916" s="146"/>
      <c r="J13916" s="146"/>
      <c r="L13916" s="150"/>
      <c r="N13916" s="163"/>
      <c r="O13916" s="146"/>
      <c r="P13916" s="146"/>
      <c r="Q13916" s="146"/>
      <c r="R13916" s="34"/>
      <c r="S13916" s="35"/>
      <c r="T13916" s="147"/>
    </row>
    <row r="13917">
      <c r="A13917" s="147"/>
      <c r="B13917" s="64"/>
      <c r="C13917" s="147" t="s">
        <v>217</v>
      </c>
      <c r="E13917" s="161"/>
      <c r="F13917" s="162"/>
      <c r="G13917" s="147"/>
      <c r="H13917" s="146"/>
      <c r="J13917" s="146"/>
      <c r="L13917" s="150"/>
      <c r="N13917" s="163"/>
      <c r="O13917" s="146"/>
      <c r="P13917" s="146"/>
      <c r="Q13917" s="146"/>
      <c r="R13917" s="34"/>
      <c r="S13917" s="35"/>
      <c r="T13917" s="147"/>
    </row>
    <row r="13918">
      <c r="A13918" s="147"/>
      <c r="B13918" s="64"/>
      <c r="C13918" s="147" t="s">
        <v>217</v>
      </c>
      <c r="E13918" s="161"/>
      <c r="F13918" s="162"/>
      <c r="G13918" s="147"/>
      <c r="H13918" s="146"/>
      <c r="J13918" s="146"/>
      <c r="L13918" s="150"/>
      <c r="N13918" s="163"/>
      <c r="O13918" s="146"/>
      <c r="P13918" s="146"/>
      <c r="Q13918" s="146"/>
      <c r="R13918" s="34"/>
      <c r="S13918" s="35"/>
      <c r="T13918" s="147"/>
    </row>
    <row r="13919">
      <c r="A13919" s="147"/>
      <c r="B13919" s="64"/>
      <c r="C13919" s="147" t="s">
        <v>217</v>
      </c>
      <c r="E13919" s="161"/>
      <c r="F13919" s="162"/>
      <c r="G13919" s="147"/>
      <c r="H13919" s="146"/>
      <c r="J13919" s="146"/>
      <c r="L13919" s="150"/>
      <c r="N13919" s="163"/>
      <c r="O13919" s="146"/>
      <c r="P13919" s="146"/>
      <c r="Q13919" s="146"/>
      <c r="R13919" s="34"/>
      <c r="S13919" s="35"/>
      <c r="T13919" s="147"/>
    </row>
    <row r="13920">
      <c r="A13920" s="147"/>
      <c r="B13920" s="64"/>
      <c r="C13920" s="147" t="s">
        <v>217</v>
      </c>
      <c r="E13920" s="161"/>
      <c r="F13920" s="162"/>
      <c r="G13920" s="147"/>
      <c r="H13920" s="146"/>
      <c r="J13920" s="146"/>
      <c r="L13920" s="150"/>
      <c r="N13920" s="163"/>
      <c r="O13920" s="146"/>
      <c r="P13920" s="146"/>
      <c r="Q13920" s="146"/>
      <c r="R13920" s="34"/>
      <c r="S13920" s="35"/>
      <c r="T13920" s="147"/>
    </row>
    <row r="13921">
      <c r="A13921" s="147"/>
      <c r="B13921" s="64"/>
      <c r="C13921" s="147" t="s">
        <v>217</v>
      </c>
      <c r="E13921" s="161"/>
      <c r="F13921" s="162"/>
      <c r="G13921" s="147"/>
      <c r="H13921" s="146"/>
      <c r="J13921" s="146"/>
      <c r="L13921" s="150"/>
      <c r="N13921" s="163"/>
      <c r="O13921" s="146"/>
      <c r="P13921" s="146"/>
      <c r="Q13921" s="146"/>
      <c r="R13921" s="34"/>
      <c r="S13921" s="35"/>
      <c r="T13921" s="147"/>
    </row>
    <row r="13922">
      <c r="A13922" s="147"/>
      <c r="B13922" s="64"/>
      <c r="C13922" s="147" t="s">
        <v>217</v>
      </c>
      <c r="E13922" s="161"/>
      <c r="F13922" s="162"/>
      <c r="G13922" s="147"/>
      <c r="H13922" s="146"/>
      <c r="J13922" s="146"/>
      <c r="L13922" s="150"/>
      <c r="N13922" s="163"/>
      <c r="O13922" s="146"/>
      <c r="P13922" s="146"/>
      <c r="Q13922" s="146"/>
      <c r="R13922" s="34"/>
      <c r="S13922" s="35"/>
      <c r="T13922" s="147"/>
    </row>
    <row r="13923">
      <c r="A13923" s="147"/>
      <c r="B13923" s="64"/>
      <c r="C13923" s="147" t="s">
        <v>217</v>
      </c>
      <c r="E13923" s="161"/>
      <c r="F13923" s="162"/>
      <c r="G13923" s="147"/>
      <c r="H13923" s="146"/>
      <c r="J13923" s="146"/>
      <c r="L13923" s="150"/>
      <c r="N13923" s="163"/>
      <c r="O13923" s="146"/>
      <c r="P13923" s="146"/>
      <c r="Q13923" s="146"/>
      <c r="R13923" s="34"/>
      <c r="S13923" s="35"/>
      <c r="T13923" s="147"/>
    </row>
    <row r="13924">
      <c r="A13924" s="147"/>
      <c r="B13924" s="64"/>
      <c r="C13924" s="147" t="s">
        <v>217</v>
      </c>
      <c r="E13924" s="161"/>
      <c r="F13924" s="162"/>
      <c r="G13924" s="147"/>
      <c r="H13924" s="146"/>
      <c r="J13924" s="146"/>
      <c r="L13924" s="150"/>
      <c r="N13924" s="163"/>
      <c r="O13924" s="146"/>
      <c r="P13924" s="146"/>
      <c r="Q13924" s="146"/>
      <c r="R13924" s="34"/>
      <c r="S13924" s="35"/>
      <c r="T13924" s="147"/>
    </row>
    <row r="13925">
      <c r="A13925" s="147"/>
      <c r="B13925" s="64"/>
      <c r="C13925" s="147" t="s">
        <v>217</v>
      </c>
      <c r="E13925" s="161"/>
      <c r="F13925" s="162"/>
      <c r="G13925" s="147"/>
      <c r="H13925" s="146"/>
      <c r="J13925" s="146"/>
      <c r="L13925" s="150"/>
      <c r="N13925" s="163"/>
      <c r="O13925" s="146"/>
      <c r="P13925" s="146"/>
      <c r="Q13925" s="146"/>
      <c r="R13925" s="34"/>
      <c r="S13925" s="35"/>
      <c r="T13925" s="147"/>
    </row>
    <row r="13926">
      <c r="A13926" s="147"/>
      <c r="B13926" s="64"/>
      <c r="C13926" s="147" t="s">
        <v>217</v>
      </c>
      <c r="E13926" s="161"/>
      <c r="F13926" s="162"/>
      <c r="G13926" s="147"/>
      <c r="H13926" s="146"/>
      <c r="J13926" s="146"/>
      <c r="L13926" s="150"/>
      <c r="N13926" s="163"/>
      <c r="O13926" s="146"/>
      <c r="P13926" s="146"/>
      <c r="Q13926" s="146"/>
      <c r="R13926" s="34"/>
      <c r="S13926" s="35"/>
      <c r="T13926" s="147"/>
    </row>
    <row r="13927">
      <c r="A13927" s="147"/>
      <c r="B13927" s="64"/>
      <c r="C13927" s="147" t="s">
        <v>217</v>
      </c>
      <c r="E13927" s="161"/>
      <c r="F13927" s="162"/>
      <c r="G13927" s="147"/>
      <c r="H13927" s="146"/>
      <c r="J13927" s="146"/>
      <c r="L13927" s="150"/>
      <c r="N13927" s="163"/>
      <c r="O13927" s="146"/>
      <c r="P13927" s="146"/>
      <c r="Q13927" s="146"/>
      <c r="R13927" s="34"/>
      <c r="S13927" s="35"/>
      <c r="T13927" s="147"/>
    </row>
    <row r="13928">
      <c r="A13928" s="147"/>
      <c r="B13928" s="64"/>
      <c r="C13928" s="147" t="s">
        <v>217</v>
      </c>
      <c r="E13928" s="161"/>
      <c r="F13928" s="162"/>
      <c r="G13928" s="147"/>
      <c r="H13928" s="146"/>
      <c r="J13928" s="146"/>
      <c r="L13928" s="150"/>
      <c r="N13928" s="163"/>
      <c r="O13928" s="146"/>
      <c r="P13928" s="146"/>
      <c r="Q13928" s="146"/>
      <c r="R13928" s="34"/>
      <c r="S13928" s="35"/>
      <c r="T13928" s="147"/>
    </row>
    <row r="13929">
      <c r="A13929" s="147"/>
      <c r="B13929" s="64"/>
      <c r="C13929" s="147" t="s">
        <v>217</v>
      </c>
      <c r="E13929" s="161"/>
      <c r="F13929" s="162"/>
      <c r="G13929" s="147"/>
      <c r="H13929" s="146"/>
      <c r="J13929" s="146"/>
      <c r="L13929" s="150"/>
      <c r="N13929" s="163"/>
      <c r="O13929" s="146"/>
      <c r="P13929" s="146"/>
      <c r="Q13929" s="146"/>
      <c r="R13929" s="34"/>
      <c r="S13929" s="35"/>
      <c r="T13929" s="147"/>
    </row>
    <row r="13930">
      <c r="A13930" s="147"/>
      <c r="B13930" s="64"/>
      <c r="C13930" s="147" t="s">
        <v>217</v>
      </c>
      <c r="E13930" s="161"/>
      <c r="F13930" s="162"/>
      <c r="G13930" s="147"/>
      <c r="H13930" s="146"/>
      <c r="J13930" s="146"/>
      <c r="L13930" s="150"/>
      <c r="N13930" s="163"/>
      <c r="O13930" s="146"/>
      <c r="P13930" s="146"/>
      <c r="Q13930" s="146"/>
      <c r="R13930" s="34"/>
      <c r="S13930" s="35"/>
      <c r="T13930" s="147"/>
    </row>
    <row r="13931">
      <c r="A13931" s="147"/>
      <c r="B13931" s="64"/>
      <c r="C13931" s="147" t="s">
        <v>217</v>
      </c>
      <c r="E13931" s="161"/>
      <c r="F13931" s="162"/>
      <c r="G13931" s="147"/>
      <c r="H13931" s="146"/>
      <c r="J13931" s="146"/>
      <c r="L13931" s="150"/>
      <c r="N13931" s="163"/>
      <c r="O13931" s="146"/>
      <c r="P13931" s="146"/>
      <c r="Q13931" s="146"/>
      <c r="R13931" s="34"/>
      <c r="S13931" s="35"/>
      <c r="T13931" s="147"/>
    </row>
    <row r="13932">
      <c r="A13932" s="147"/>
      <c r="B13932" s="64"/>
      <c r="C13932" s="147" t="s">
        <v>217</v>
      </c>
      <c r="E13932" s="161"/>
      <c r="F13932" s="162"/>
      <c r="G13932" s="147"/>
      <c r="H13932" s="146"/>
      <c r="J13932" s="146"/>
      <c r="L13932" s="150"/>
      <c r="N13932" s="163"/>
      <c r="O13932" s="146"/>
      <c r="P13932" s="146"/>
      <c r="Q13932" s="146"/>
      <c r="R13932" s="34"/>
      <c r="S13932" s="35"/>
      <c r="T13932" s="147"/>
    </row>
    <row r="13933">
      <c r="A13933" s="147"/>
      <c r="B13933" s="64"/>
      <c r="C13933" s="147" t="s">
        <v>217</v>
      </c>
      <c r="E13933" s="161"/>
      <c r="F13933" s="162"/>
      <c r="G13933" s="147"/>
      <c r="H13933" s="146"/>
      <c r="J13933" s="146"/>
      <c r="L13933" s="150"/>
      <c r="N13933" s="163"/>
      <c r="O13933" s="146"/>
      <c r="P13933" s="146"/>
      <c r="Q13933" s="146"/>
      <c r="R13933" s="34"/>
      <c r="S13933" s="35"/>
      <c r="T13933" s="147"/>
    </row>
    <row r="13934">
      <c r="A13934" s="147"/>
      <c r="B13934" s="64"/>
      <c r="C13934" s="147" t="s">
        <v>217</v>
      </c>
      <c r="E13934" s="161"/>
      <c r="F13934" s="162"/>
      <c r="G13934" s="147"/>
      <c r="H13934" s="146"/>
      <c r="J13934" s="146"/>
      <c r="L13934" s="150"/>
      <c r="N13934" s="163"/>
      <c r="O13934" s="146"/>
      <c r="P13934" s="146"/>
      <c r="Q13934" s="146"/>
      <c r="R13934" s="34"/>
      <c r="S13934" s="35"/>
      <c r="T13934" s="147"/>
    </row>
    <row r="13935">
      <c r="A13935" s="147"/>
      <c r="B13935" s="64"/>
      <c r="C13935" s="147" t="s">
        <v>217</v>
      </c>
      <c r="E13935" s="161"/>
      <c r="F13935" s="162"/>
      <c r="G13935" s="147"/>
      <c r="H13935" s="146"/>
      <c r="J13935" s="146"/>
      <c r="L13935" s="150"/>
      <c r="N13935" s="163"/>
      <c r="O13935" s="146"/>
      <c r="P13935" s="146"/>
      <c r="Q13935" s="146"/>
      <c r="R13935" s="34"/>
      <c r="S13935" s="35"/>
      <c r="T13935" s="147"/>
    </row>
    <row r="13936">
      <c r="A13936" s="147"/>
      <c r="B13936" s="64"/>
      <c r="C13936" s="147" t="s">
        <v>217</v>
      </c>
      <c r="E13936" s="161"/>
      <c r="F13936" s="162"/>
      <c r="G13936" s="147"/>
      <c r="H13936" s="146"/>
      <c r="J13936" s="146"/>
      <c r="L13936" s="150"/>
      <c r="N13936" s="163"/>
      <c r="O13936" s="146"/>
      <c r="P13936" s="146"/>
      <c r="Q13936" s="146"/>
      <c r="R13936" s="34"/>
      <c r="S13936" s="35"/>
      <c r="T13936" s="147"/>
    </row>
    <row r="13937">
      <c r="A13937" s="147"/>
      <c r="B13937" s="64"/>
      <c r="C13937" s="147" t="s">
        <v>217</v>
      </c>
      <c r="E13937" s="161"/>
      <c r="F13937" s="162"/>
      <c r="G13937" s="147"/>
      <c r="H13937" s="146"/>
      <c r="J13937" s="146"/>
      <c r="L13937" s="150"/>
      <c r="N13937" s="163"/>
      <c r="O13937" s="146"/>
      <c r="P13937" s="146"/>
      <c r="Q13937" s="146"/>
      <c r="R13937" s="34"/>
      <c r="S13937" s="35"/>
      <c r="T13937" s="147"/>
    </row>
    <row r="13938">
      <c r="A13938" s="147"/>
      <c r="B13938" s="64"/>
      <c r="C13938" s="147" t="s">
        <v>217</v>
      </c>
      <c r="E13938" s="161"/>
      <c r="F13938" s="162"/>
      <c r="G13938" s="147"/>
      <c r="H13938" s="146"/>
      <c r="J13938" s="146"/>
      <c r="L13938" s="150"/>
      <c r="N13938" s="163"/>
      <c r="O13938" s="146"/>
      <c r="P13938" s="146"/>
      <c r="Q13938" s="146"/>
      <c r="R13938" s="34"/>
      <c r="S13938" s="35"/>
      <c r="T13938" s="147"/>
    </row>
    <row r="13939">
      <c r="A13939" s="147"/>
      <c r="B13939" s="64"/>
      <c r="C13939" s="147" t="s">
        <v>217</v>
      </c>
      <c r="E13939" s="161"/>
      <c r="F13939" s="162"/>
      <c r="G13939" s="147"/>
      <c r="H13939" s="146"/>
      <c r="J13939" s="146"/>
      <c r="L13939" s="150"/>
      <c r="N13939" s="163"/>
      <c r="O13939" s="146"/>
      <c r="P13939" s="146"/>
      <c r="Q13939" s="146"/>
      <c r="R13939" s="34"/>
      <c r="S13939" s="35"/>
      <c r="T13939" s="147"/>
    </row>
    <row r="13940">
      <c r="A13940" s="147"/>
      <c r="B13940" s="64"/>
      <c r="C13940" s="147" t="s">
        <v>217</v>
      </c>
      <c r="E13940" s="161"/>
      <c r="F13940" s="162"/>
      <c r="G13940" s="147"/>
      <c r="H13940" s="146"/>
      <c r="J13940" s="146"/>
      <c r="L13940" s="150"/>
      <c r="N13940" s="163"/>
      <c r="O13940" s="146"/>
      <c r="P13940" s="146"/>
      <c r="Q13940" s="146"/>
      <c r="R13940" s="34"/>
      <c r="S13940" s="35"/>
      <c r="T13940" s="147"/>
    </row>
    <row r="13941">
      <c r="A13941" s="147"/>
      <c r="B13941" s="64"/>
      <c r="C13941" s="147" t="s">
        <v>217</v>
      </c>
      <c r="E13941" s="161"/>
      <c r="F13941" s="162"/>
      <c r="G13941" s="147"/>
      <c r="H13941" s="146"/>
      <c r="J13941" s="146"/>
      <c r="L13941" s="150"/>
      <c r="N13941" s="163"/>
      <c r="O13941" s="146"/>
      <c r="P13941" s="146"/>
      <c r="Q13941" s="146"/>
      <c r="R13941" s="34"/>
      <c r="S13941" s="35"/>
      <c r="T13941" s="147"/>
    </row>
    <row r="13942">
      <c r="A13942" s="147"/>
      <c r="B13942" s="64"/>
      <c r="C13942" s="147" t="s">
        <v>217</v>
      </c>
      <c r="E13942" s="161"/>
      <c r="F13942" s="162"/>
      <c r="G13942" s="147"/>
      <c r="H13942" s="146"/>
      <c r="J13942" s="146"/>
      <c r="L13942" s="150"/>
      <c r="N13942" s="163"/>
      <c r="O13942" s="146"/>
      <c r="P13942" s="146"/>
      <c r="Q13942" s="146"/>
      <c r="R13942" s="34"/>
      <c r="S13942" s="35"/>
      <c r="T13942" s="147"/>
    </row>
    <row r="13943">
      <c r="A13943" s="147"/>
      <c r="B13943" s="64"/>
      <c r="C13943" s="147" t="s">
        <v>217</v>
      </c>
      <c r="E13943" s="161"/>
      <c r="F13943" s="162"/>
      <c r="G13943" s="147"/>
      <c r="H13943" s="146"/>
      <c r="J13943" s="146"/>
      <c r="L13943" s="150"/>
      <c r="N13943" s="163"/>
      <c r="O13943" s="146"/>
      <c r="P13943" s="146"/>
      <c r="Q13943" s="146"/>
      <c r="R13943" s="34"/>
      <c r="S13943" s="35"/>
      <c r="T13943" s="147"/>
    </row>
    <row r="13944">
      <c r="A13944" s="147"/>
      <c r="B13944" s="64"/>
      <c r="C13944" s="147" t="s">
        <v>217</v>
      </c>
      <c r="E13944" s="161"/>
      <c r="F13944" s="162"/>
      <c r="G13944" s="147"/>
      <c r="H13944" s="146"/>
      <c r="J13944" s="146"/>
      <c r="L13944" s="150"/>
      <c r="N13944" s="163"/>
      <c r="O13944" s="146"/>
      <c r="P13944" s="146"/>
      <c r="Q13944" s="146"/>
      <c r="R13944" s="34"/>
      <c r="S13944" s="35"/>
      <c r="T13944" s="147"/>
    </row>
    <row r="13945">
      <c r="A13945" s="147"/>
      <c r="B13945" s="64"/>
      <c r="C13945" s="147" t="s">
        <v>217</v>
      </c>
      <c r="E13945" s="161"/>
      <c r="F13945" s="162"/>
      <c r="G13945" s="147"/>
      <c r="H13945" s="146"/>
      <c r="J13945" s="146"/>
      <c r="L13945" s="150"/>
      <c r="N13945" s="163"/>
      <c r="O13945" s="146"/>
      <c r="P13945" s="146"/>
      <c r="Q13945" s="146"/>
      <c r="R13945" s="34"/>
      <c r="S13945" s="35"/>
      <c r="T13945" s="147"/>
    </row>
    <row r="13946">
      <c r="A13946" s="147"/>
      <c r="B13946" s="64"/>
      <c r="C13946" s="147" t="s">
        <v>217</v>
      </c>
      <c r="E13946" s="161"/>
      <c r="F13946" s="162"/>
      <c r="G13946" s="147"/>
      <c r="H13946" s="146"/>
      <c r="J13946" s="146"/>
      <c r="L13946" s="150"/>
      <c r="N13946" s="163"/>
      <c r="O13946" s="146"/>
      <c r="P13946" s="146"/>
      <c r="Q13946" s="146"/>
      <c r="R13946" s="34"/>
      <c r="S13946" s="35"/>
      <c r="T13946" s="147"/>
    </row>
    <row r="13947">
      <c r="A13947" s="147"/>
      <c r="B13947" s="64"/>
      <c r="C13947" s="147" t="s">
        <v>217</v>
      </c>
      <c r="E13947" s="161"/>
      <c r="F13947" s="162"/>
      <c r="G13947" s="147"/>
      <c r="H13947" s="146"/>
      <c r="J13947" s="146"/>
      <c r="L13947" s="150"/>
      <c r="N13947" s="163"/>
      <c r="O13947" s="146"/>
      <c r="P13947" s="146"/>
      <c r="Q13947" s="146"/>
      <c r="R13947" s="34"/>
      <c r="S13947" s="35"/>
      <c r="T13947" s="147"/>
    </row>
    <row r="13948">
      <c r="A13948" s="147"/>
      <c r="B13948" s="64"/>
      <c r="C13948" s="147" t="s">
        <v>217</v>
      </c>
      <c r="E13948" s="161"/>
      <c r="F13948" s="162"/>
      <c r="G13948" s="147"/>
      <c r="H13948" s="146"/>
      <c r="J13948" s="146"/>
      <c r="L13948" s="150"/>
      <c r="N13948" s="163"/>
      <c r="O13948" s="146"/>
      <c r="P13948" s="146"/>
      <c r="Q13948" s="146"/>
      <c r="R13948" s="34"/>
      <c r="S13948" s="35"/>
      <c r="T13948" s="147"/>
    </row>
    <row r="13949">
      <c r="A13949" s="147"/>
      <c r="B13949" s="64"/>
      <c r="C13949" s="147" t="s">
        <v>217</v>
      </c>
      <c r="E13949" s="161"/>
      <c r="F13949" s="162"/>
      <c r="G13949" s="147"/>
      <c r="H13949" s="146"/>
      <c r="J13949" s="146"/>
      <c r="L13949" s="150"/>
      <c r="N13949" s="163"/>
      <c r="O13949" s="146"/>
      <c r="P13949" s="146"/>
      <c r="Q13949" s="146"/>
      <c r="R13949" s="34"/>
      <c r="S13949" s="35"/>
      <c r="T13949" s="147"/>
    </row>
    <row r="13950">
      <c r="A13950" s="147"/>
      <c r="B13950" s="64"/>
      <c r="C13950" s="147" t="s">
        <v>217</v>
      </c>
      <c r="E13950" s="161"/>
      <c r="F13950" s="162"/>
      <c r="G13950" s="147"/>
      <c r="H13950" s="146"/>
      <c r="J13950" s="146"/>
      <c r="L13950" s="150"/>
      <c r="N13950" s="163"/>
      <c r="O13950" s="146"/>
      <c r="P13950" s="146"/>
      <c r="Q13950" s="146"/>
      <c r="R13950" s="34"/>
      <c r="S13950" s="35"/>
      <c r="T13950" s="147"/>
    </row>
    <row r="13951">
      <c r="A13951" s="147"/>
      <c r="B13951" s="64"/>
      <c r="C13951" s="147" t="s">
        <v>217</v>
      </c>
      <c r="E13951" s="161"/>
      <c r="F13951" s="162"/>
      <c r="G13951" s="147"/>
      <c r="H13951" s="146"/>
      <c r="J13951" s="146"/>
      <c r="L13951" s="150"/>
      <c r="N13951" s="163"/>
      <c r="O13951" s="146"/>
      <c r="P13951" s="146"/>
      <c r="Q13951" s="146"/>
      <c r="R13951" s="34"/>
      <c r="S13951" s="35"/>
      <c r="T13951" s="147"/>
    </row>
    <row r="13952">
      <c r="A13952" s="147"/>
      <c r="B13952" s="64"/>
      <c r="C13952" s="147" t="s">
        <v>217</v>
      </c>
      <c r="E13952" s="161"/>
      <c r="F13952" s="162"/>
      <c r="G13952" s="147"/>
      <c r="H13952" s="146"/>
      <c r="J13952" s="146"/>
      <c r="L13952" s="150"/>
      <c r="N13952" s="163"/>
      <c r="O13952" s="146"/>
      <c r="P13952" s="146"/>
      <c r="Q13952" s="146"/>
      <c r="R13952" s="34"/>
      <c r="S13952" s="35"/>
      <c r="T13952" s="147"/>
    </row>
    <row r="13953">
      <c r="A13953" s="147"/>
      <c r="B13953" s="64"/>
      <c r="C13953" s="147" t="s">
        <v>217</v>
      </c>
      <c r="E13953" s="161"/>
      <c r="F13953" s="162"/>
      <c r="G13953" s="147"/>
      <c r="H13953" s="146"/>
      <c r="J13953" s="146"/>
      <c r="L13953" s="150"/>
      <c r="N13953" s="163"/>
      <c r="O13953" s="146"/>
      <c r="P13953" s="146"/>
      <c r="Q13953" s="146"/>
      <c r="R13953" s="34"/>
      <c r="S13953" s="35"/>
      <c r="T13953" s="147"/>
    </row>
    <row r="13954">
      <c r="A13954" s="147"/>
      <c r="B13954" s="64"/>
      <c r="C13954" s="147" t="s">
        <v>217</v>
      </c>
      <c r="E13954" s="161"/>
      <c r="F13954" s="162"/>
      <c r="G13954" s="147"/>
      <c r="H13954" s="146"/>
      <c r="J13954" s="146"/>
      <c r="L13954" s="150"/>
      <c r="N13954" s="163"/>
      <c r="O13954" s="146"/>
      <c r="P13954" s="146"/>
      <c r="Q13954" s="146"/>
      <c r="R13954" s="34"/>
      <c r="S13954" s="35"/>
      <c r="T13954" s="147"/>
    </row>
    <row r="13955">
      <c r="A13955" s="147"/>
      <c r="B13955" s="64"/>
      <c r="C13955" s="147" t="s">
        <v>217</v>
      </c>
      <c r="E13955" s="161"/>
      <c r="F13955" s="162"/>
      <c r="G13955" s="147"/>
      <c r="H13955" s="146"/>
      <c r="J13955" s="146"/>
      <c r="L13955" s="150"/>
      <c r="N13955" s="163"/>
      <c r="O13955" s="146"/>
      <c r="P13955" s="146"/>
      <c r="Q13955" s="146"/>
      <c r="R13955" s="34"/>
      <c r="S13955" s="35"/>
      <c r="T13955" s="147"/>
    </row>
    <row r="13956">
      <c r="A13956" s="147"/>
      <c r="B13956" s="64"/>
      <c r="C13956" s="147" t="s">
        <v>217</v>
      </c>
      <c r="E13956" s="161"/>
      <c r="F13956" s="162"/>
      <c r="G13956" s="147"/>
      <c r="H13956" s="146"/>
      <c r="J13956" s="146"/>
      <c r="L13956" s="150"/>
      <c r="N13956" s="163"/>
      <c r="O13956" s="146"/>
      <c r="P13956" s="146"/>
      <c r="Q13956" s="146"/>
      <c r="R13956" s="34"/>
      <c r="S13956" s="35"/>
      <c r="T13956" s="147"/>
    </row>
    <row r="13957">
      <c r="A13957" s="147"/>
      <c r="B13957" s="64"/>
      <c r="C13957" s="147" t="s">
        <v>217</v>
      </c>
      <c r="E13957" s="161"/>
      <c r="F13957" s="162"/>
      <c r="G13957" s="147"/>
      <c r="H13957" s="146"/>
      <c r="J13957" s="146"/>
      <c r="L13957" s="150"/>
      <c r="N13957" s="163"/>
      <c r="O13957" s="146"/>
      <c r="P13957" s="146"/>
      <c r="Q13957" s="146"/>
      <c r="R13957" s="34"/>
      <c r="S13957" s="35"/>
      <c r="T13957" s="147"/>
    </row>
    <row r="13958">
      <c r="A13958" s="147"/>
      <c r="B13958" s="64"/>
      <c r="C13958" s="147" t="s">
        <v>217</v>
      </c>
      <c r="E13958" s="161"/>
      <c r="F13958" s="162"/>
      <c r="G13958" s="147"/>
      <c r="H13958" s="146"/>
      <c r="J13958" s="146"/>
      <c r="L13958" s="150"/>
      <c r="N13958" s="163"/>
      <c r="O13958" s="146"/>
      <c r="P13958" s="146"/>
      <c r="Q13958" s="146"/>
      <c r="R13958" s="34"/>
      <c r="S13958" s="35"/>
      <c r="T13958" s="147"/>
    </row>
    <row r="13959">
      <c r="A13959" s="147"/>
      <c r="B13959" s="64"/>
      <c r="C13959" s="147" t="s">
        <v>217</v>
      </c>
      <c r="E13959" s="161"/>
      <c r="F13959" s="162"/>
      <c r="G13959" s="147"/>
      <c r="H13959" s="146"/>
      <c r="J13959" s="146"/>
      <c r="L13959" s="150"/>
      <c r="N13959" s="163"/>
      <c r="O13959" s="146"/>
      <c r="P13959" s="146"/>
      <c r="Q13959" s="146"/>
      <c r="R13959" s="34"/>
      <c r="S13959" s="35"/>
      <c r="T13959" s="147"/>
    </row>
    <row r="13960">
      <c r="A13960" s="147"/>
      <c r="B13960" s="64"/>
      <c r="C13960" s="147" t="s">
        <v>217</v>
      </c>
      <c r="E13960" s="161"/>
      <c r="F13960" s="162"/>
      <c r="G13960" s="147"/>
      <c r="H13960" s="146"/>
      <c r="J13960" s="146"/>
      <c r="L13960" s="150"/>
      <c r="N13960" s="163"/>
      <c r="O13960" s="146"/>
      <c r="P13960" s="146"/>
      <c r="Q13960" s="146"/>
      <c r="R13960" s="34"/>
      <c r="S13960" s="35"/>
      <c r="T13960" s="147"/>
    </row>
    <row r="13961">
      <c r="A13961" s="147"/>
      <c r="B13961" s="64"/>
      <c r="C13961" s="147" t="s">
        <v>217</v>
      </c>
      <c r="E13961" s="161"/>
      <c r="F13961" s="162"/>
      <c r="G13961" s="147"/>
      <c r="H13961" s="146"/>
      <c r="J13961" s="146"/>
      <c r="L13961" s="150"/>
      <c r="N13961" s="163"/>
      <c r="O13961" s="146"/>
      <c r="P13961" s="146"/>
      <c r="Q13961" s="146"/>
      <c r="R13961" s="34"/>
      <c r="S13961" s="35"/>
      <c r="T13961" s="147"/>
    </row>
    <row r="13962">
      <c r="A13962" s="147"/>
      <c r="B13962" s="64"/>
      <c r="C13962" s="147" t="s">
        <v>217</v>
      </c>
      <c r="E13962" s="161"/>
      <c r="F13962" s="162"/>
      <c r="G13962" s="147"/>
      <c r="H13962" s="146"/>
      <c r="J13962" s="146"/>
      <c r="L13962" s="150"/>
      <c r="N13962" s="163"/>
      <c r="O13962" s="146"/>
      <c r="P13962" s="146"/>
      <c r="Q13962" s="146"/>
      <c r="R13962" s="34"/>
      <c r="S13962" s="35"/>
      <c r="T13962" s="147"/>
    </row>
    <row r="13963">
      <c r="A13963" s="147"/>
      <c r="B13963" s="64"/>
      <c r="C13963" s="147" t="s">
        <v>217</v>
      </c>
      <c r="E13963" s="161"/>
      <c r="F13963" s="162"/>
      <c r="G13963" s="147"/>
      <c r="H13963" s="146"/>
      <c r="J13963" s="146"/>
      <c r="L13963" s="150"/>
      <c r="N13963" s="163"/>
      <c r="O13963" s="146"/>
      <c r="P13963" s="146"/>
      <c r="Q13963" s="146"/>
      <c r="R13963" s="34"/>
      <c r="S13963" s="35"/>
      <c r="T13963" s="147"/>
    </row>
    <row r="13964">
      <c r="A13964" s="147"/>
      <c r="B13964" s="64"/>
      <c r="C13964" s="147" t="s">
        <v>217</v>
      </c>
      <c r="E13964" s="161"/>
      <c r="F13964" s="162"/>
      <c r="G13964" s="147"/>
      <c r="H13964" s="146"/>
      <c r="J13964" s="146"/>
      <c r="L13964" s="150"/>
      <c r="N13964" s="163"/>
      <c r="O13964" s="146"/>
      <c r="P13964" s="146"/>
      <c r="Q13964" s="146"/>
      <c r="R13964" s="34"/>
      <c r="S13964" s="35"/>
      <c r="T13964" s="147"/>
    </row>
    <row r="13965">
      <c r="A13965" s="147"/>
      <c r="B13965" s="64"/>
      <c r="C13965" s="147" t="s">
        <v>217</v>
      </c>
      <c r="E13965" s="161"/>
      <c r="F13965" s="162"/>
      <c r="G13965" s="147"/>
      <c r="H13965" s="146"/>
      <c r="J13965" s="146"/>
      <c r="L13965" s="150"/>
      <c r="N13965" s="163"/>
      <c r="O13965" s="146"/>
      <c r="P13965" s="146"/>
      <c r="Q13965" s="146"/>
      <c r="R13965" s="34"/>
      <c r="S13965" s="35"/>
      <c r="T13965" s="147"/>
    </row>
    <row r="13966">
      <c r="A13966" s="147"/>
      <c r="B13966" s="64"/>
      <c r="C13966" s="147" t="s">
        <v>217</v>
      </c>
      <c r="E13966" s="161"/>
      <c r="F13966" s="162"/>
      <c r="G13966" s="147"/>
      <c r="H13966" s="146"/>
      <c r="J13966" s="146"/>
      <c r="L13966" s="150"/>
      <c r="N13966" s="163"/>
      <c r="O13966" s="146"/>
      <c r="P13966" s="146"/>
      <c r="Q13966" s="146"/>
      <c r="R13966" s="34"/>
      <c r="S13966" s="35"/>
      <c r="T13966" s="147"/>
    </row>
    <row r="13967">
      <c r="A13967" s="147"/>
      <c r="B13967" s="64"/>
      <c r="C13967" s="147" t="s">
        <v>217</v>
      </c>
      <c r="E13967" s="161"/>
      <c r="F13967" s="162"/>
      <c r="G13967" s="147"/>
      <c r="H13967" s="146"/>
      <c r="J13967" s="146"/>
      <c r="L13967" s="150"/>
      <c r="N13967" s="163"/>
      <c r="O13967" s="146"/>
      <c r="P13967" s="146"/>
      <c r="Q13967" s="146"/>
      <c r="R13967" s="34"/>
      <c r="S13967" s="35"/>
      <c r="T13967" s="147"/>
    </row>
    <row r="13968">
      <c r="A13968" s="147"/>
      <c r="B13968" s="64"/>
      <c r="C13968" s="147" t="s">
        <v>217</v>
      </c>
      <c r="E13968" s="161"/>
      <c r="F13968" s="162"/>
      <c r="G13968" s="147"/>
      <c r="H13968" s="146"/>
      <c r="J13968" s="146"/>
      <c r="L13968" s="150"/>
      <c r="N13968" s="163"/>
      <c r="O13968" s="146"/>
      <c r="P13968" s="146"/>
      <c r="Q13968" s="146"/>
      <c r="R13968" s="34"/>
      <c r="S13968" s="35"/>
      <c r="T13968" s="147"/>
    </row>
    <row r="13969">
      <c r="A13969" s="147"/>
      <c r="B13969" s="64"/>
      <c r="C13969" s="147" t="s">
        <v>217</v>
      </c>
      <c r="E13969" s="161"/>
      <c r="F13969" s="162"/>
      <c r="G13969" s="147"/>
      <c r="H13969" s="146"/>
      <c r="J13969" s="146"/>
      <c r="L13969" s="150"/>
      <c r="N13969" s="163"/>
      <c r="O13969" s="146"/>
      <c r="P13969" s="146"/>
      <c r="Q13969" s="146"/>
      <c r="R13969" s="34"/>
      <c r="S13969" s="35"/>
      <c r="T13969" s="147"/>
    </row>
    <row r="13970">
      <c r="A13970" s="147"/>
      <c r="B13970" s="64"/>
      <c r="C13970" s="147" t="s">
        <v>217</v>
      </c>
      <c r="E13970" s="161"/>
      <c r="F13970" s="162"/>
      <c r="G13970" s="147"/>
      <c r="H13970" s="146"/>
      <c r="J13970" s="146"/>
      <c r="L13970" s="150"/>
      <c r="N13970" s="163"/>
      <c r="O13970" s="146"/>
      <c r="P13970" s="146"/>
      <c r="Q13970" s="146"/>
      <c r="R13970" s="34"/>
      <c r="S13970" s="35"/>
      <c r="T13970" s="147"/>
    </row>
    <row r="13971">
      <c r="A13971" s="147"/>
      <c r="B13971" s="64"/>
      <c r="C13971" s="147" t="s">
        <v>217</v>
      </c>
      <c r="E13971" s="161"/>
      <c r="F13971" s="162"/>
      <c r="G13971" s="147"/>
      <c r="H13971" s="146"/>
      <c r="J13971" s="146"/>
      <c r="L13971" s="150"/>
      <c r="N13971" s="163"/>
      <c r="O13971" s="146"/>
      <c r="P13971" s="146"/>
      <c r="Q13971" s="146"/>
      <c r="R13971" s="34"/>
      <c r="S13971" s="35"/>
      <c r="T13971" s="147"/>
    </row>
    <row r="13972">
      <c r="A13972" s="147"/>
      <c r="B13972" s="64"/>
      <c r="C13972" s="147" t="s">
        <v>217</v>
      </c>
      <c r="E13972" s="161"/>
      <c r="F13972" s="162"/>
      <c r="G13972" s="147"/>
      <c r="H13972" s="146"/>
      <c r="J13972" s="146"/>
      <c r="L13972" s="150"/>
      <c r="N13972" s="163"/>
      <c r="O13972" s="146"/>
      <c r="P13972" s="146"/>
      <c r="Q13972" s="146"/>
      <c r="R13972" s="34"/>
      <c r="S13972" s="35"/>
      <c r="T13972" s="147"/>
    </row>
    <row r="13973">
      <c r="A13973" s="147"/>
      <c r="B13973" s="64"/>
      <c r="C13973" s="147" t="s">
        <v>217</v>
      </c>
      <c r="E13973" s="161"/>
      <c r="F13973" s="162"/>
      <c r="G13973" s="147"/>
      <c r="H13973" s="146"/>
      <c r="J13973" s="146"/>
      <c r="L13973" s="150"/>
      <c r="N13973" s="163"/>
      <c r="O13973" s="146"/>
      <c r="P13973" s="146"/>
      <c r="Q13973" s="146"/>
      <c r="R13973" s="34"/>
      <c r="S13973" s="35"/>
      <c r="T13973" s="147"/>
    </row>
    <row r="13974">
      <c r="A13974" s="147"/>
      <c r="B13974" s="64"/>
      <c r="C13974" s="147" t="s">
        <v>217</v>
      </c>
      <c r="E13974" s="161"/>
      <c r="F13974" s="162"/>
      <c r="G13974" s="147"/>
      <c r="H13974" s="146"/>
      <c r="J13974" s="146"/>
      <c r="L13974" s="150"/>
      <c r="N13974" s="163"/>
      <c r="O13974" s="146"/>
      <c r="P13974" s="146"/>
      <c r="Q13974" s="146"/>
      <c r="R13974" s="34"/>
      <c r="S13974" s="35"/>
      <c r="T13974" s="147"/>
    </row>
    <row r="13975">
      <c r="A13975" s="147"/>
      <c r="B13975" s="64"/>
      <c r="C13975" s="147" t="s">
        <v>217</v>
      </c>
      <c r="E13975" s="161"/>
      <c r="F13975" s="162"/>
      <c r="G13975" s="147"/>
      <c r="H13975" s="146"/>
      <c r="J13975" s="146"/>
      <c r="L13975" s="150"/>
      <c r="N13975" s="163"/>
      <c r="O13975" s="146"/>
      <c r="P13975" s="146"/>
      <c r="Q13975" s="146"/>
      <c r="R13975" s="34"/>
      <c r="S13975" s="35"/>
      <c r="T13975" s="147"/>
    </row>
    <row r="13976">
      <c r="A13976" s="147"/>
      <c r="B13976" s="64"/>
      <c r="C13976" s="147" t="s">
        <v>217</v>
      </c>
      <c r="E13976" s="161"/>
      <c r="F13976" s="162"/>
      <c r="G13976" s="147"/>
      <c r="H13976" s="146"/>
      <c r="J13976" s="146"/>
      <c r="L13976" s="150"/>
      <c r="N13976" s="163"/>
      <c r="O13976" s="146"/>
      <c r="P13976" s="146"/>
      <c r="Q13976" s="146"/>
      <c r="R13976" s="34"/>
      <c r="S13976" s="35"/>
      <c r="T13976" s="147"/>
    </row>
    <row r="13977">
      <c r="A13977" s="147"/>
      <c r="B13977" s="64"/>
      <c r="C13977" s="147" t="s">
        <v>217</v>
      </c>
      <c r="E13977" s="161"/>
      <c r="F13977" s="162"/>
      <c r="G13977" s="147"/>
      <c r="H13977" s="146"/>
      <c r="J13977" s="146"/>
      <c r="L13977" s="150"/>
      <c r="N13977" s="163"/>
      <c r="O13977" s="146"/>
      <c r="P13977" s="146"/>
      <c r="Q13977" s="146"/>
      <c r="R13977" s="34"/>
      <c r="S13977" s="35"/>
      <c r="T13977" s="147"/>
    </row>
    <row r="13978">
      <c r="A13978" s="147"/>
      <c r="B13978" s="64"/>
      <c r="C13978" s="147" t="s">
        <v>217</v>
      </c>
      <c r="E13978" s="161"/>
      <c r="F13978" s="162"/>
      <c r="G13978" s="147"/>
      <c r="H13978" s="146"/>
      <c r="J13978" s="146"/>
      <c r="L13978" s="150"/>
      <c r="N13978" s="163"/>
      <c r="O13978" s="146"/>
      <c r="P13978" s="146"/>
      <c r="Q13978" s="146"/>
      <c r="R13978" s="34"/>
      <c r="S13978" s="35"/>
      <c r="T13978" s="147"/>
    </row>
    <row r="13979">
      <c r="A13979" s="147"/>
      <c r="B13979" s="64"/>
      <c r="C13979" s="147" t="s">
        <v>217</v>
      </c>
      <c r="E13979" s="161"/>
      <c r="F13979" s="162"/>
      <c r="G13979" s="147"/>
      <c r="H13979" s="146"/>
      <c r="J13979" s="146"/>
      <c r="L13979" s="150"/>
      <c r="N13979" s="163"/>
      <c r="O13979" s="146"/>
      <c r="P13979" s="146"/>
      <c r="Q13979" s="146"/>
      <c r="R13979" s="34"/>
      <c r="S13979" s="35"/>
      <c r="T13979" s="147"/>
    </row>
    <row r="13980">
      <c r="A13980" s="147"/>
      <c r="B13980" s="64"/>
      <c r="C13980" s="147" t="s">
        <v>217</v>
      </c>
      <c r="E13980" s="161"/>
      <c r="F13980" s="162"/>
      <c r="G13980" s="147"/>
      <c r="H13980" s="146"/>
      <c r="J13980" s="146"/>
      <c r="L13980" s="150"/>
      <c r="N13980" s="163"/>
      <c r="O13980" s="146"/>
      <c r="P13980" s="146"/>
      <c r="Q13980" s="146"/>
      <c r="R13980" s="34"/>
      <c r="S13980" s="35"/>
      <c r="T13980" s="147"/>
    </row>
    <row r="13981">
      <c r="A13981" s="147"/>
      <c r="B13981" s="64"/>
      <c r="C13981" s="147" t="s">
        <v>217</v>
      </c>
      <c r="E13981" s="161"/>
      <c r="F13981" s="162"/>
      <c r="G13981" s="147"/>
      <c r="H13981" s="146"/>
      <c r="J13981" s="146"/>
      <c r="L13981" s="150"/>
      <c r="N13981" s="163"/>
      <c r="O13981" s="146"/>
      <c r="P13981" s="146"/>
      <c r="Q13981" s="146"/>
      <c r="R13981" s="34"/>
      <c r="S13981" s="35"/>
      <c r="T13981" s="147"/>
    </row>
    <row r="13982">
      <c r="A13982" s="147"/>
      <c r="B13982" s="64"/>
      <c r="C13982" s="147" t="s">
        <v>217</v>
      </c>
      <c r="E13982" s="161"/>
      <c r="F13982" s="162"/>
      <c r="G13982" s="147"/>
      <c r="H13982" s="146"/>
      <c r="J13982" s="146"/>
      <c r="L13982" s="150"/>
      <c r="N13982" s="163"/>
      <c r="O13982" s="146"/>
      <c r="P13982" s="146"/>
      <c r="Q13982" s="146"/>
      <c r="R13982" s="34"/>
      <c r="S13982" s="35"/>
      <c r="T13982" s="147"/>
    </row>
    <row r="13983">
      <c r="A13983" s="147"/>
      <c r="B13983" s="64"/>
      <c r="C13983" s="147" t="s">
        <v>217</v>
      </c>
      <c r="E13983" s="161"/>
      <c r="F13983" s="162"/>
      <c r="G13983" s="147"/>
      <c r="H13983" s="146"/>
      <c r="J13983" s="146"/>
      <c r="L13983" s="150"/>
      <c r="N13983" s="163"/>
      <c r="O13983" s="146"/>
      <c r="P13983" s="146"/>
      <c r="Q13983" s="146"/>
      <c r="R13983" s="34"/>
      <c r="S13983" s="35"/>
      <c r="T13983" s="147"/>
    </row>
    <row r="13984">
      <c r="A13984" s="147"/>
      <c r="B13984" s="64"/>
      <c r="C13984" s="147" t="s">
        <v>217</v>
      </c>
      <c r="E13984" s="161"/>
      <c r="F13984" s="162"/>
      <c r="G13984" s="147"/>
      <c r="H13984" s="146"/>
      <c r="J13984" s="146"/>
      <c r="L13984" s="150"/>
      <c r="N13984" s="163"/>
      <c r="O13984" s="146"/>
      <c r="P13984" s="146"/>
      <c r="Q13984" s="146"/>
      <c r="R13984" s="34"/>
      <c r="S13984" s="35"/>
      <c r="T13984" s="147"/>
    </row>
    <row r="13985">
      <c r="A13985" s="147"/>
      <c r="B13985" s="64"/>
      <c r="C13985" s="147" t="s">
        <v>217</v>
      </c>
      <c r="E13985" s="161"/>
      <c r="F13985" s="162"/>
      <c r="G13985" s="147"/>
      <c r="H13985" s="146"/>
      <c r="J13985" s="146"/>
      <c r="L13985" s="150"/>
      <c r="N13985" s="163"/>
      <c r="O13985" s="146"/>
      <c r="P13985" s="146"/>
      <c r="Q13985" s="146"/>
      <c r="R13985" s="34"/>
      <c r="S13985" s="35"/>
      <c r="T13985" s="147"/>
    </row>
    <row r="13986">
      <c r="A13986" s="147"/>
      <c r="B13986" s="64"/>
      <c r="C13986" s="147" t="s">
        <v>217</v>
      </c>
      <c r="E13986" s="161"/>
      <c r="F13986" s="162"/>
      <c r="G13986" s="147"/>
      <c r="H13986" s="146"/>
      <c r="J13986" s="146"/>
      <c r="L13986" s="150"/>
      <c r="N13986" s="163"/>
      <c r="O13986" s="146"/>
      <c r="P13986" s="146"/>
      <c r="Q13986" s="146"/>
      <c r="R13986" s="34"/>
      <c r="S13986" s="35"/>
      <c r="T13986" s="147"/>
    </row>
    <row r="13987">
      <c r="A13987" s="147"/>
      <c r="B13987" s="64"/>
      <c r="C13987" s="147" t="s">
        <v>217</v>
      </c>
      <c r="E13987" s="161"/>
      <c r="F13987" s="162"/>
      <c r="G13987" s="147"/>
      <c r="H13987" s="146"/>
      <c r="J13987" s="146"/>
      <c r="L13987" s="150"/>
      <c r="N13987" s="163"/>
      <c r="O13987" s="146"/>
      <c r="P13987" s="146"/>
      <c r="Q13987" s="146"/>
      <c r="R13987" s="34"/>
      <c r="S13987" s="35"/>
      <c r="T13987" s="147"/>
    </row>
    <row r="13988">
      <c r="A13988" s="147"/>
      <c r="B13988" s="64"/>
      <c r="C13988" s="147" t="s">
        <v>217</v>
      </c>
      <c r="E13988" s="161"/>
      <c r="F13988" s="162"/>
      <c r="G13988" s="147"/>
      <c r="H13988" s="146"/>
      <c r="J13988" s="146"/>
      <c r="L13988" s="150"/>
      <c r="N13988" s="163"/>
      <c r="O13988" s="146"/>
      <c r="P13988" s="146"/>
      <c r="Q13988" s="146"/>
      <c r="R13988" s="34"/>
      <c r="S13988" s="35"/>
      <c r="T13988" s="147"/>
    </row>
    <row r="13989">
      <c r="A13989" s="147"/>
      <c r="B13989" s="64"/>
      <c r="C13989" s="147" t="s">
        <v>217</v>
      </c>
      <c r="E13989" s="161"/>
      <c r="F13989" s="162"/>
      <c r="G13989" s="147"/>
      <c r="H13989" s="146"/>
      <c r="J13989" s="146"/>
      <c r="L13989" s="150"/>
      <c r="N13989" s="163"/>
      <c r="O13989" s="146"/>
      <c r="P13989" s="146"/>
      <c r="Q13989" s="146"/>
      <c r="R13989" s="34"/>
      <c r="S13989" s="35"/>
      <c r="T13989" s="147"/>
    </row>
    <row r="13990">
      <c r="A13990" s="147"/>
      <c r="B13990" s="64"/>
      <c r="C13990" s="147" t="s">
        <v>217</v>
      </c>
      <c r="E13990" s="161"/>
      <c r="F13990" s="162"/>
      <c r="G13990" s="147"/>
      <c r="H13990" s="146"/>
      <c r="J13990" s="146"/>
      <c r="L13990" s="150"/>
      <c r="N13990" s="163"/>
      <c r="O13990" s="146"/>
      <c r="P13990" s="146"/>
      <c r="Q13990" s="146"/>
      <c r="R13990" s="34"/>
      <c r="S13990" s="35"/>
      <c r="T13990" s="147"/>
    </row>
    <row r="13991">
      <c r="A13991" s="147"/>
      <c r="B13991" s="64"/>
      <c r="C13991" s="147" t="s">
        <v>217</v>
      </c>
      <c r="E13991" s="161"/>
      <c r="F13991" s="162"/>
      <c r="G13991" s="147"/>
      <c r="H13991" s="146"/>
      <c r="J13991" s="146"/>
      <c r="L13991" s="150"/>
      <c r="N13991" s="163"/>
      <c r="O13991" s="146"/>
      <c r="P13991" s="146"/>
      <c r="Q13991" s="146"/>
      <c r="R13991" s="34"/>
      <c r="S13991" s="35"/>
      <c r="T13991" s="147"/>
    </row>
    <row r="13992">
      <c r="A13992" s="147"/>
      <c r="B13992" s="64"/>
      <c r="C13992" s="147" t="s">
        <v>217</v>
      </c>
      <c r="E13992" s="161"/>
      <c r="F13992" s="162"/>
      <c r="G13992" s="147"/>
      <c r="H13992" s="146"/>
      <c r="J13992" s="146"/>
      <c r="L13992" s="150"/>
      <c r="N13992" s="163"/>
      <c r="O13992" s="146"/>
      <c r="P13992" s="146"/>
      <c r="Q13992" s="146"/>
      <c r="R13992" s="34"/>
      <c r="S13992" s="35"/>
      <c r="T13992" s="147"/>
    </row>
    <row r="13993">
      <c r="A13993" s="147"/>
      <c r="B13993" s="64"/>
      <c r="C13993" s="147" t="s">
        <v>217</v>
      </c>
      <c r="E13993" s="161"/>
      <c r="F13993" s="162"/>
      <c r="G13993" s="147"/>
      <c r="H13993" s="146"/>
      <c r="J13993" s="146"/>
      <c r="L13993" s="150"/>
      <c r="N13993" s="163"/>
      <c r="O13993" s="146"/>
      <c r="P13993" s="146"/>
      <c r="Q13993" s="146"/>
      <c r="R13993" s="34"/>
      <c r="S13993" s="35"/>
      <c r="T13993" s="147"/>
    </row>
    <row r="13994">
      <c r="A13994" s="147"/>
      <c r="B13994" s="64"/>
      <c r="C13994" s="147" t="s">
        <v>217</v>
      </c>
      <c r="E13994" s="161"/>
      <c r="F13994" s="162"/>
      <c r="G13994" s="147"/>
      <c r="H13994" s="146"/>
      <c r="J13994" s="146"/>
      <c r="L13994" s="150"/>
      <c r="N13994" s="163"/>
      <c r="O13994" s="146"/>
      <c r="P13994" s="146"/>
      <c r="Q13994" s="146"/>
      <c r="R13994" s="34"/>
      <c r="S13994" s="35"/>
      <c r="T13994" s="147"/>
    </row>
    <row r="13995">
      <c r="A13995" s="147"/>
      <c r="B13995" s="64"/>
      <c r="C13995" s="147" t="s">
        <v>217</v>
      </c>
      <c r="E13995" s="161"/>
      <c r="F13995" s="162"/>
      <c r="G13995" s="147"/>
      <c r="H13995" s="146"/>
      <c r="J13995" s="146"/>
      <c r="L13995" s="150"/>
      <c r="N13995" s="163"/>
      <c r="O13995" s="146"/>
      <c r="P13995" s="146"/>
      <c r="Q13995" s="146"/>
      <c r="R13995" s="34"/>
      <c r="S13995" s="35"/>
      <c r="T13995" s="147"/>
    </row>
    <row r="13996">
      <c r="A13996" s="147"/>
      <c r="B13996" s="64"/>
      <c r="C13996" s="147" t="s">
        <v>217</v>
      </c>
      <c r="E13996" s="161"/>
      <c r="F13996" s="162"/>
      <c r="G13996" s="147"/>
      <c r="H13996" s="146"/>
      <c r="J13996" s="146"/>
      <c r="L13996" s="150"/>
      <c r="N13996" s="163"/>
      <c r="O13996" s="146"/>
      <c r="P13996" s="146"/>
      <c r="Q13996" s="146"/>
      <c r="R13996" s="34"/>
      <c r="S13996" s="35"/>
      <c r="T13996" s="147"/>
    </row>
    <row r="13997">
      <c r="A13997" s="147"/>
      <c r="B13997" s="64"/>
      <c r="C13997" s="147" t="s">
        <v>217</v>
      </c>
      <c r="E13997" s="161"/>
      <c r="F13997" s="162"/>
      <c r="G13997" s="147"/>
      <c r="H13997" s="146"/>
      <c r="J13997" s="146"/>
      <c r="L13997" s="150"/>
      <c r="N13997" s="163"/>
      <c r="O13997" s="146"/>
      <c r="P13997" s="146"/>
      <c r="Q13997" s="146"/>
      <c r="R13997" s="34"/>
      <c r="S13997" s="35"/>
      <c r="T13997" s="147"/>
    </row>
    <row r="13998">
      <c r="A13998" s="147"/>
      <c r="B13998" s="64"/>
      <c r="C13998" s="147" t="s">
        <v>217</v>
      </c>
      <c r="E13998" s="161"/>
      <c r="F13998" s="162"/>
      <c r="G13998" s="147"/>
      <c r="H13998" s="146"/>
      <c r="J13998" s="146"/>
      <c r="L13998" s="150"/>
      <c r="N13998" s="163"/>
      <c r="O13998" s="146"/>
      <c r="P13998" s="146"/>
      <c r="Q13998" s="146"/>
      <c r="R13998" s="34"/>
      <c r="S13998" s="35"/>
      <c r="T13998" s="147"/>
    </row>
    <row r="13999">
      <c r="A13999" s="147"/>
      <c r="B13999" s="64"/>
      <c r="C13999" s="147" t="s">
        <v>217</v>
      </c>
      <c r="E13999" s="161"/>
      <c r="F13999" s="162"/>
      <c r="G13999" s="147"/>
      <c r="H13999" s="146"/>
      <c r="J13999" s="146"/>
      <c r="L13999" s="150"/>
      <c r="N13999" s="163"/>
      <c r="O13999" s="146"/>
      <c r="P13999" s="146"/>
      <c r="Q13999" s="146"/>
      <c r="R13999" s="34"/>
      <c r="S13999" s="35"/>
      <c r="T13999" s="147"/>
    </row>
    <row r="14000">
      <c r="A14000" s="147"/>
      <c r="B14000" s="64"/>
      <c r="C14000" s="147" t="s">
        <v>217</v>
      </c>
      <c r="E14000" s="161"/>
      <c r="F14000" s="162"/>
      <c r="G14000" s="147"/>
      <c r="H14000" s="146"/>
      <c r="J14000" s="146"/>
      <c r="L14000" s="150"/>
      <c r="N14000" s="163"/>
      <c r="O14000" s="146"/>
      <c r="P14000" s="146"/>
      <c r="Q14000" s="146"/>
      <c r="R14000" s="34"/>
      <c r="S14000" s="35"/>
      <c r="T14000" s="147"/>
    </row>
    <row r="14001">
      <c r="A14001" s="147"/>
      <c r="B14001" s="64"/>
      <c r="C14001" s="147" t="s">
        <v>217</v>
      </c>
      <c r="E14001" s="161"/>
      <c r="F14001" s="162"/>
      <c r="G14001" s="147"/>
      <c r="H14001" s="146"/>
      <c r="J14001" s="146"/>
      <c r="L14001" s="150"/>
      <c r="N14001" s="163"/>
      <c r="O14001" s="146"/>
      <c r="P14001" s="146"/>
      <c r="Q14001" s="146"/>
      <c r="R14001" s="34"/>
      <c r="S14001" s="35"/>
      <c r="T14001" s="147"/>
    </row>
    <row r="14002">
      <c r="A14002" s="147"/>
      <c r="B14002" s="64"/>
      <c r="C14002" s="147" t="s">
        <v>217</v>
      </c>
      <c r="E14002" s="161"/>
      <c r="F14002" s="162"/>
      <c r="G14002" s="147"/>
      <c r="H14002" s="146"/>
      <c r="J14002" s="146"/>
      <c r="L14002" s="150"/>
      <c r="N14002" s="163"/>
      <c r="O14002" s="146"/>
      <c r="P14002" s="146"/>
      <c r="Q14002" s="146"/>
      <c r="R14002" s="34"/>
      <c r="S14002" s="35"/>
      <c r="T14002" s="147"/>
    </row>
    <row r="14003">
      <c r="A14003" s="147"/>
      <c r="B14003" s="64"/>
      <c r="C14003" s="147" t="s">
        <v>217</v>
      </c>
      <c r="E14003" s="161"/>
      <c r="F14003" s="162"/>
      <c r="G14003" s="147"/>
      <c r="H14003" s="146"/>
      <c r="J14003" s="146"/>
      <c r="L14003" s="150"/>
      <c r="N14003" s="163"/>
      <c r="O14003" s="146"/>
      <c r="P14003" s="146"/>
      <c r="Q14003" s="146"/>
      <c r="R14003" s="34"/>
      <c r="S14003" s="35"/>
      <c r="T14003" s="147"/>
    </row>
    <row r="14004">
      <c r="A14004" s="147"/>
      <c r="B14004" s="64"/>
      <c r="C14004" s="147" t="s">
        <v>217</v>
      </c>
      <c r="E14004" s="161"/>
      <c r="F14004" s="162"/>
      <c r="G14004" s="147"/>
      <c r="H14004" s="146"/>
      <c r="J14004" s="146"/>
      <c r="L14004" s="150"/>
      <c r="N14004" s="163"/>
      <c r="O14004" s="146"/>
      <c r="P14004" s="146"/>
      <c r="Q14004" s="146"/>
      <c r="R14004" s="34"/>
      <c r="S14004" s="35"/>
      <c r="T14004" s="147"/>
    </row>
    <row r="14005">
      <c r="A14005" s="147"/>
      <c r="B14005" s="64"/>
      <c r="C14005" s="147" t="s">
        <v>217</v>
      </c>
      <c r="E14005" s="161"/>
      <c r="F14005" s="162"/>
      <c r="G14005" s="147"/>
      <c r="H14005" s="146"/>
      <c r="J14005" s="146"/>
      <c r="L14005" s="150"/>
      <c r="N14005" s="163"/>
      <c r="O14005" s="146"/>
      <c r="P14005" s="146"/>
      <c r="Q14005" s="146"/>
      <c r="R14005" s="34"/>
      <c r="S14005" s="35"/>
      <c r="T14005" s="147"/>
    </row>
    <row r="14006">
      <c r="A14006" s="147"/>
      <c r="B14006" s="64"/>
      <c r="C14006" s="147" t="s">
        <v>217</v>
      </c>
      <c r="E14006" s="161"/>
      <c r="F14006" s="162"/>
      <c r="G14006" s="147"/>
      <c r="H14006" s="146"/>
      <c r="J14006" s="146"/>
      <c r="L14006" s="150"/>
      <c r="N14006" s="163"/>
      <c r="O14006" s="146"/>
      <c r="P14006" s="146"/>
      <c r="Q14006" s="146"/>
      <c r="R14006" s="34"/>
      <c r="S14006" s="35"/>
      <c r="T14006" s="147"/>
    </row>
    <row r="14007">
      <c r="A14007" s="147"/>
      <c r="B14007" s="64"/>
      <c r="C14007" s="147" t="s">
        <v>217</v>
      </c>
      <c r="E14007" s="161"/>
      <c r="F14007" s="162"/>
      <c r="G14007" s="147"/>
      <c r="H14007" s="146"/>
      <c r="J14007" s="146"/>
      <c r="L14007" s="150"/>
      <c r="N14007" s="163"/>
      <c r="O14007" s="146"/>
      <c r="P14007" s="146"/>
      <c r="Q14007" s="146"/>
      <c r="R14007" s="34"/>
      <c r="S14007" s="35"/>
      <c r="T14007" s="147"/>
    </row>
    <row r="14008">
      <c r="A14008" s="147"/>
      <c r="B14008" s="64"/>
      <c r="C14008" s="147" t="s">
        <v>217</v>
      </c>
      <c r="E14008" s="161"/>
      <c r="F14008" s="162"/>
      <c r="G14008" s="147"/>
      <c r="H14008" s="146"/>
      <c r="J14008" s="146"/>
      <c r="L14008" s="150"/>
      <c r="N14008" s="163"/>
      <c r="O14008" s="146"/>
      <c r="P14008" s="146"/>
      <c r="Q14008" s="146"/>
      <c r="R14008" s="34"/>
      <c r="S14008" s="35"/>
      <c r="T14008" s="147"/>
    </row>
    <row r="14009">
      <c r="A14009" s="147"/>
      <c r="B14009" s="64"/>
      <c r="C14009" s="147" t="s">
        <v>217</v>
      </c>
      <c r="E14009" s="161"/>
      <c r="F14009" s="162"/>
      <c r="G14009" s="147"/>
      <c r="H14009" s="146"/>
      <c r="J14009" s="146"/>
      <c r="L14009" s="150"/>
      <c r="N14009" s="163"/>
      <c r="O14009" s="146"/>
      <c r="P14009" s="146"/>
      <c r="Q14009" s="146"/>
      <c r="R14009" s="34"/>
      <c r="S14009" s="35"/>
      <c r="T14009" s="147"/>
    </row>
    <row r="14010">
      <c r="A14010" s="147"/>
      <c r="B14010" s="64"/>
      <c r="C14010" s="147" t="s">
        <v>217</v>
      </c>
      <c r="E14010" s="161"/>
      <c r="F14010" s="162"/>
      <c r="G14010" s="147"/>
      <c r="H14010" s="146"/>
      <c r="J14010" s="146"/>
      <c r="L14010" s="150"/>
      <c r="N14010" s="163"/>
      <c r="O14010" s="146"/>
      <c r="P14010" s="146"/>
      <c r="Q14010" s="146"/>
      <c r="R14010" s="34"/>
      <c r="S14010" s="35"/>
      <c r="T14010" s="147"/>
    </row>
    <row r="14011">
      <c r="A14011" s="147"/>
      <c r="B14011" s="64"/>
      <c r="C14011" s="147" t="s">
        <v>217</v>
      </c>
      <c r="E14011" s="161"/>
      <c r="F14011" s="162"/>
      <c r="G14011" s="147"/>
      <c r="H14011" s="146"/>
      <c r="J14011" s="146"/>
      <c r="L14011" s="150"/>
      <c r="N14011" s="163"/>
      <c r="O14011" s="146"/>
      <c r="P14011" s="146"/>
      <c r="Q14011" s="146"/>
      <c r="R14011" s="34"/>
      <c r="S14011" s="35"/>
      <c r="T14011" s="147"/>
    </row>
    <row r="14012">
      <c r="A14012" s="147"/>
      <c r="B14012" s="64"/>
      <c r="C14012" s="147" t="s">
        <v>217</v>
      </c>
      <c r="E14012" s="161"/>
      <c r="F14012" s="162"/>
      <c r="G14012" s="147"/>
      <c r="H14012" s="146"/>
      <c r="J14012" s="146"/>
      <c r="L14012" s="150"/>
      <c r="N14012" s="163"/>
      <c r="O14012" s="146"/>
      <c r="P14012" s="146"/>
      <c r="Q14012" s="146"/>
      <c r="R14012" s="34"/>
      <c r="S14012" s="35"/>
      <c r="T14012" s="147"/>
    </row>
    <row r="14013">
      <c r="A14013" s="147"/>
      <c r="B14013" s="64"/>
      <c r="C14013" s="147" t="s">
        <v>217</v>
      </c>
      <c r="E14013" s="161"/>
      <c r="F14013" s="162"/>
      <c r="G14013" s="147"/>
      <c r="H14013" s="146"/>
      <c r="J14013" s="146"/>
      <c r="L14013" s="150"/>
      <c r="N14013" s="163"/>
      <c r="O14013" s="146"/>
      <c r="P14013" s="146"/>
      <c r="Q14013" s="146"/>
      <c r="R14013" s="34"/>
      <c r="S14013" s="35"/>
      <c r="T14013" s="147"/>
    </row>
    <row r="14014">
      <c r="A14014" s="147"/>
      <c r="B14014" s="64"/>
      <c r="C14014" s="147" t="s">
        <v>217</v>
      </c>
      <c r="E14014" s="161"/>
      <c r="F14014" s="162"/>
      <c r="G14014" s="147"/>
      <c r="H14014" s="146"/>
      <c r="J14014" s="146"/>
      <c r="L14014" s="150"/>
      <c r="N14014" s="163"/>
      <c r="O14014" s="146"/>
      <c r="P14014" s="146"/>
      <c r="Q14014" s="146"/>
      <c r="R14014" s="34"/>
      <c r="S14014" s="35"/>
      <c r="T14014" s="147"/>
    </row>
    <row r="14015">
      <c r="A14015" s="147"/>
      <c r="B14015" s="64"/>
      <c r="C14015" s="147" t="s">
        <v>217</v>
      </c>
      <c r="E14015" s="161"/>
      <c r="F14015" s="162"/>
      <c r="G14015" s="147"/>
      <c r="H14015" s="146"/>
      <c r="J14015" s="146"/>
      <c r="L14015" s="150"/>
      <c r="N14015" s="163"/>
      <c r="O14015" s="146"/>
      <c r="P14015" s="146"/>
      <c r="Q14015" s="146"/>
      <c r="R14015" s="34"/>
      <c r="S14015" s="35"/>
      <c r="T14015" s="147"/>
    </row>
    <row r="14016">
      <c r="A14016" s="147"/>
      <c r="B14016" s="64"/>
      <c r="C14016" s="147" t="s">
        <v>217</v>
      </c>
      <c r="E14016" s="161"/>
      <c r="F14016" s="162"/>
      <c r="G14016" s="147"/>
      <c r="H14016" s="146"/>
      <c r="J14016" s="146"/>
      <c r="L14016" s="150"/>
      <c r="N14016" s="163"/>
      <c r="O14016" s="146"/>
      <c r="P14016" s="146"/>
      <c r="Q14016" s="146"/>
      <c r="R14016" s="34"/>
      <c r="S14016" s="35"/>
      <c r="T14016" s="147"/>
    </row>
    <row r="14017">
      <c r="A14017" s="147"/>
      <c r="B14017" s="64"/>
      <c r="C14017" s="147" t="s">
        <v>217</v>
      </c>
      <c r="E14017" s="161"/>
      <c r="F14017" s="162"/>
      <c r="G14017" s="147"/>
      <c r="H14017" s="146"/>
      <c r="J14017" s="146"/>
      <c r="L14017" s="150"/>
      <c r="N14017" s="163"/>
      <c r="O14017" s="146"/>
      <c r="P14017" s="146"/>
      <c r="Q14017" s="146"/>
      <c r="R14017" s="34"/>
      <c r="S14017" s="35"/>
      <c r="T14017" s="147"/>
    </row>
    <row r="14018">
      <c r="A14018" s="147"/>
      <c r="B14018" s="64"/>
      <c r="C14018" s="147" t="s">
        <v>217</v>
      </c>
      <c r="E14018" s="161"/>
      <c r="F14018" s="162"/>
      <c r="G14018" s="147"/>
      <c r="H14018" s="146"/>
      <c r="J14018" s="146"/>
      <c r="L14018" s="150"/>
      <c r="N14018" s="163"/>
      <c r="O14018" s="146"/>
      <c r="P14018" s="146"/>
      <c r="Q14018" s="146"/>
      <c r="R14018" s="34"/>
      <c r="S14018" s="35"/>
      <c r="T14018" s="147"/>
    </row>
    <row r="14019">
      <c r="A14019" s="147"/>
      <c r="B14019" s="64"/>
      <c r="C14019" s="147" t="s">
        <v>217</v>
      </c>
      <c r="E14019" s="161"/>
      <c r="F14019" s="162"/>
      <c r="G14019" s="147"/>
      <c r="H14019" s="146"/>
      <c r="J14019" s="146"/>
      <c r="L14019" s="150"/>
      <c r="N14019" s="163"/>
      <c r="O14019" s="146"/>
      <c r="P14019" s="146"/>
      <c r="Q14019" s="146"/>
      <c r="R14019" s="34"/>
      <c r="S14019" s="35"/>
      <c r="T14019" s="147"/>
    </row>
    <row r="14020">
      <c r="A14020" s="147"/>
      <c r="B14020" s="64"/>
      <c r="C14020" s="147" t="s">
        <v>217</v>
      </c>
      <c r="E14020" s="161"/>
      <c r="F14020" s="162"/>
      <c r="G14020" s="147"/>
      <c r="H14020" s="146"/>
      <c r="J14020" s="146"/>
      <c r="L14020" s="150"/>
      <c r="N14020" s="163"/>
      <c r="O14020" s="146"/>
      <c r="P14020" s="146"/>
      <c r="Q14020" s="146"/>
      <c r="R14020" s="34"/>
      <c r="S14020" s="35"/>
      <c r="T14020" s="147"/>
    </row>
    <row r="14021">
      <c r="A14021" s="147"/>
      <c r="B14021" s="64"/>
      <c r="C14021" s="147" t="s">
        <v>217</v>
      </c>
      <c r="E14021" s="161"/>
      <c r="F14021" s="162"/>
      <c r="G14021" s="147"/>
      <c r="H14021" s="146"/>
      <c r="J14021" s="146"/>
      <c r="L14021" s="150"/>
      <c r="N14021" s="163"/>
      <c r="O14021" s="146"/>
      <c r="P14021" s="146"/>
      <c r="Q14021" s="146"/>
      <c r="R14021" s="34"/>
      <c r="S14021" s="35"/>
      <c r="T14021" s="147"/>
    </row>
    <row r="14022">
      <c r="A14022" s="147"/>
      <c r="B14022" s="64"/>
      <c r="C14022" s="147" t="s">
        <v>217</v>
      </c>
      <c r="E14022" s="161"/>
      <c r="F14022" s="162"/>
      <c r="G14022" s="147"/>
      <c r="H14022" s="146"/>
      <c r="J14022" s="146"/>
      <c r="L14022" s="150"/>
      <c r="N14022" s="163"/>
      <c r="O14022" s="146"/>
      <c r="P14022" s="146"/>
      <c r="Q14022" s="146"/>
      <c r="R14022" s="34"/>
      <c r="S14022" s="35"/>
      <c r="T14022" s="147"/>
    </row>
    <row r="14023">
      <c r="A14023" s="147"/>
      <c r="B14023" s="64"/>
      <c r="C14023" s="147" t="s">
        <v>217</v>
      </c>
      <c r="E14023" s="161"/>
      <c r="F14023" s="162"/>
      <c r="G14023" s="147"/>
      <c r="H14023" s="146"/>
      <c r="J14023" s="146"/>
      <c r="L14023" s="150"/>
      <c r="N14023" s="163"/>
      <c r="O14023" s="146"/>
      <c r="P14023" s="146"/>
      <c r="Q14023" s="146"/>
      <c r="R14023" s="34"/>
      <c r="S14023" s="35"/>
      <c r="T14023" s="147"/>
    </row>
    <row r="14024">
      <c r="A14024" s="147"/>
      <c r="B14024" s="64"/>
      <c r="C14024" s="147" t="s">
        <v>217</v>
      </c>
      <c r="E14024" s="161"/>
      <c r="F14024" s="162"/>
      <c r="G14024" s="147"/>
      <c r="H14024" s="146"/>
      <c r="J14024" s="146"/>
      <c r="L14024" s="150"/>
      <c r="N14024" s="163"/>
      <c r="O14024" s="146"/>
      <c r="P14024" s="146"/>
      <c r="Q14024" s="146"/>
      <c r="R14024" s="34"/>
      <c r="S14024" s="35"/>
      <c r="T14024" s="147"/>
    </row>
    <row r="14025">
      <c r="A14025" s="147"/>
      <c r="B14025" s="64"/>
      <c r="C14025" s="147" t="s">
        <v>217</v>
      </c>
      <c r="E14025" s="161"/>
      <c r="F14025" s="162"/>
      <c r="G14025" s="147"/>
      <c r="H14025" s="146"/>
      <c r="J14025" s="146"/>
      <c r="L14025" s="150"/>
      <c r="N14025" s="163"/>
      <c r="O14025" s="146"/>
      <c r="P14025" s="146"/>
      <c r="Q14025" s="146"/>
      <c r="R14025" s="34"/>
      <c r="S14025" s="35"/>
      <c r="T14025" s="147"/>
    </row>
    <row r="14026">
      <c r="A14026" s="147"/>
      <c r="B14026" s="64"/>
      <c r="C14026" s="147" t="s">
        <v>217</v>
      </c>
      <c r="E14026" s="161"/>
      <c r="F14026" s="162"/>
      <c r="G14026" s="147"/>
      <c r="H14026" s="146"/>
      <c r="J14026" s="146"/>
      <c r="L14026" s="150"/>
      <c r="N14026" s="163"/>
      <c r="O14026" s="146"/>
      <c r="P14026" s="146"/>
      <c r="Q14026" s="146"/>
      <c r="R14026" s="34"/>
      <c r="S14026" s="35"/>
      <c r="T14026" s="147"/>
    </row>
    <row r="14027">
      <c r="A14027" s="147"/>
      <c r="B14027" s="64"/>
      <c r="C14027" s="147" t="s">
        <v>217</v>
      </c>
      <c r="E14027" s="161"/>
      <c r="F14027" s="162"/>
      <c r="G14027" s="147"/>
      <c r="H14027" s="146"/>
      <c r="J14027" s="146"/>
      <c r="L14027" s="150"/>
      <c r="N14027" s="163"/>
      <c r="O14027" s="146"/>
      <c r="P14027" s="146"/>
      <c r="Q14027" s="146"/>
      <c r="R14027" s="34"/>
      <c r="S14027" s="35"/>
      <c r="T14027" s="147"/>
    </row>
    <row r="14028">
      <c r="A14028" s="147"/>
      <c r="B14028" s="64"/>
      <c r="C14028" s="147" t="s">
        <v>217</v>
      </c>
      <c r="E14028" s="161"/>
      <c r="F14028" s="162"/>
      <c r="G14028" s="147"/>
      <c r="H14028" s="146"/>
      <c r="J14028" s="146"/>
      <c r="L14028" s="150"/>
      <c r="N14028" s="163"/>
      <c r="O14028" s="146"/>
      <c r="P14028" s="146"/>
      <c r="Q14028" s="146"/>
      <c r="R14028" s="34"/>
      <c r="S14028" s="35"/>
      <c r="T14028" s="147"/>
    </row>
    <row r="14029">
      <c r="A14029" s="147"/>
      <c r="B14029" s="64"/>
      <c r="C14029" s="147" t="s">
        <v>217</v>
      </c>
      <c r="E14029" s="161"/>
      <c r="F14029" s="162"/>
      <c r="G14029" s="147"/>
      <c r="H14029" s="146"/>
      <c r="J14029" s="146"/>
      <c r="L14029" s="150"/>
      <c r="N14029" s="163"/>
      <c r="O14029" s="146"/>
      <c r="P14029" s="146"/>
      <c r="Q14029" s="146"/>
      <c r="R14029" s="34"/>
      <c r="S14029" s="35"/>
      <c r="T14029" s="147"/>
    </row>
    <row r="14030">
      <c r="A14030" s="147"/>
      <c r="B14030" s="64"/>
      <c r="C14030" s="147" t="s">
        <v>217</v>
      </c>
      <c r="E14030" s="161"/>
      <c r="F14030" s="162"/>
      <c r="G14030" s="147"/>
      <c r="H14030" s="146"/>
      <c r="J14030" s="146"/>
      <c r="L14030" s="150"/>
      <c r="N14030" s="163"/>
      <c r="O14030" s="146"/>
      <c r="P14030" s="146"/>
      <c r="Q14030" s="146"/>
      <c r="R14030" s="34"/>
      <c r="S14030" s="35"/>
      <c r="T14030" s="147"/>
    </row>
    <row r="14031">
      <c r="A14031" s="147"/>
      <c r="B14031" s="64"/>
      <c r="C14031" s="147" t="s">
        <v>217</v>
      </c>
      <c r="E14031" s="161"/>
      <c r="F14031" s="162"/>
      <c r="G14031" s="147"/>
      <c r="H14031" s="146"/>
      <c r="J14031" s="146"/>
      <c r="L14031" s="150"/>
      <c r="N14031" s="163"/>
      <c r="O14031" s="146"/>
      <c r="P14031" s="146"/>
      <c r="Q14031" s="146"/>
      <c r="R14031" s="34"/>
      <c r="S14031" s="35"/>
      <c r="T14031" s="147"/>
    </row>
    <row r="14032">
      <c r="A14032" s="147"/>
      <c r="B14032" s="64"/>
      <c r="C14032" s="147" t="s">
        <v>217</v>
      </c>
      <c r="E14032" s="161"/>
      <c r="F14032" s="162"/>
      <c r="G14032" s="147"/>
      <c r="H14032" s="146"/>
      <c r="J14032" s="146"/>
      <c r="L14032" s="150"/>
      <c r="N14032" s="163"/>
      <c r="O14032" s="146"/>
      <c r="P14032" s="146"/>
      <c r="Q14032" s="146"/>
      <c r="R14032" s="34"/>
      <c r="S14032" s="35"/>
      <c r="T14032" s="147"/>
    </row>
    <row r="14033">
      <c r="A14033" s="147"/>
      <c r="B14033" s="64"/>
      <c r="C14033" s="147" t="s">
        <v>217</v>
      </c>
      <c r="E14033" s="161"/>
      <c r="F14033" s="162"/>
      <c r="G14033" s="147"/>
      <c r="H14033" s="146"/>
      <c r="J14033" s="146"/>
      <c r="L14033" s="150"/>
      <c r="N14033" s="163"/>
      <c r="O14033" s="146"/>
      <c r="P14033" s="146"/>
      <c r="Q14033" s="146"/>
      <c r="R14033" s="34"/>
      <c r="S14033" s="35"/>
      <c r="T14033" s="147"/>
    </row>
    <row r="14034">
      <c r="A14034" s="147"/>
      <c r="B14034" s="64"/>
      <c r="C14034" s="147" t="s">
        <v>217</v>
      </c>
      <c r="E14034" s="161"/>
      <c r="F14034" s="162"/>
      <c r="G14034" s="147"/>
      <c r="H14034" s="146"/>
      <c r="J14034" s="146"/>
      <c r="L14034" s="150"/>
      <c r="N14034" s="163"/>
      <c r="O14034" s="146"/>
      <c r="P14034" s="146"/>
      <c r="Q14034" s="146"/>
      <c r="R14034" s="34"/>
      <c r="S14034" s="35"/>
      <c r="T14034" s="147"/>
    </row>
    <row r="14035">
      <c r="A14035" s="147"/>
      <c r="B14035" s="64"/>
      <c r="C14035" s="147" t="s">
        <v>217</v>
      </c>
      <c r="E14035" s="161"/>
      <c r="F14035" s="162"/>
      <c r="G14035" s="147"/>
      <c r="H14035" s="146"/>
      <c r="J14035" s="146"/>
      <c r="L14035" s="150"/>
      <c r="N14035" s="163"/>
      <c r="O14035" s="146"/>
      <c r="P14035" s="146"/>
      <c r="Q14035" s="146"/>
      <c r="R14035" s="34"/>
      <c r="S14035" s="35"/>
      <c r="T14035" s="147"/>
    </row>
    <row r="14036">
      <c r="A14036" s="147"/>
      <c r="B14036" s="64"/>
      <c r="C14036" s="147" t="s">
        <v>217</v>
      </c>
      <c r="E14036" s="161"/>
      <c r="F14036" s="162"/>
      <c r="G14036" s="147"/>
      <c r="H14036" s="146"/>
      <c r="J14036" s="146"/>
      <c r="L14036" s="150"/>
      <c r="N14036" s="163"/>
      <c r="O14036" s="146"/>
      <c r="P14036" s="146"/>
      <c r="Q14036" s="146"/>
      <c r="R14036" s="34"/>
      <c r="S14036" s="35"/>
      <c r="T14036" s="147"/>
    </row>
    <row r="14037">
      <c r="A14037" s="147"/>
      <c r="B14037" s="64"/>
      <c r="C14037" s="147" t="s">
        <v>217</v>
      </c>
      <c r="E14037" s="161"/>
      <c r="F14037" s="162"/>
      <c r="G14037" s="147"/>
      <c r="H14037" s="146"/>
      <c r="J14037" s="146"/>
      <c r="L14037" s="150"/>
      <c r="N14037" s="163"/>
      <c r="O14037" s="146"/>
      <c r="P14037" s="146"/>
      <c r="Q14037" s="146"/>
      <c r="R14037" s="34"/>
      <c r="S14037" s="35"/>
      <c r="T14037" s="147"/>
    </row>
    <row r="14038">
      <c r="A14038" s="147"/>
      <c r="B14038" s="64"/>
      <c r="C14038" s="147" t="s">
        <v>217</v>
      </c>
      <c r="E14038" s="161"/>
      <c r="F14038" s="162"/>
      <c r="G14038" s="147"/>
      <c r="H14038" s="146"/>
      <c r="J14038" s="146"/>
      <c r="L14038" s="150"/>
      <c r="N14038" s="163"/>
      <c r="O14038" s="146"/>
      <c r="P14038" s="146"/>
      <c r="Q14038" s="146"/>
      <c r="R14038" s="34"/>
      <c r="S14038" s="35"/>
      <c r="T14038" s="147"/>
    </row>
    <row r="14039">
      <c r="A14039" s="147"/>
      <c r="B14039" s="64"/>
      <c r="C14039" s="147" t="s">
        <v>217</v>
      </c>
      <c r="E14039" s="161"/>
      <c r="F14039" s="162"/>
      <c r="G14039" s="147"/>
      <c r="H14039" s="146"/>
      <c r="J14039" s="146"/>
      <c r="L14039" s="150"/>
      <c r="N14039" s="163"/>
      <c r="O14039" s="146"/>
      <c r="P14039" s="146"/>
      <c r="Q14039" s="146"/>
      <c r="R14039" s="34"/>
      <c r="S14039" s="35"/>
      <c r="T14039" s="147"/>
    </row>
    <row r="14040">
      <c r="A14040" s="147"/>
      <c r="B14040" s="64"/>
      <c r="C14040" s="147" t="s">
        <v>217</v>
      </c>
      <c r="E14040" s="161"/>
      <c r="F14040" s="162"/>
      <c r="G14040" s="147"/>
      <c r="H14040" s="146"/>
      <c r="J14040" s="146"/>
      <c r="L14040" s="150"/>
      <c r="N14040" s="163"/>
      <c r="O14040" s="146"/>
      <c r="P14040" s="146"/>
      <c r="Q14040" s="146"/>
      <c r="R14040" s="34"/>
      <c r="S14040" s="35"/>
      <c r="T14040" s="147"/>
    </row>
    <row r="14041">
      <c r="A14041" s="147"/>
      <c r="B14041" s="64"/>
      <c r="C14041" s="147" t="s">
        <v>217</v>
      </c>
      <c r="E14041" s="161"/>
      <c r="F14041" s="162"/>
      <c r="G14041" s="147"/>
      <c r="H14041" s="146"/>
      <c r="J14041" s="146"/>
      <c r="L14041" s="150"/>
      <c r="N14041" s="163"/>
      <c r="O14041" s="146"/>
      <c r="P14041" s="146"/>
      <c r="Q14041" s="146"/>
      <c r="R14041" s="34"/>
      <c r="S14041" s="35"/>
      <c r="T14041" s="147"/>
    </row>
    <row r="14042">
      <c r="A14042" s="147"/>
      <c r="B14042" s="64"/>
      <c r="C14042" s="147" t="s">
        <v>217</v>
      </c>
      <c r="E14042" s="161"/>
      <c r="F14042" s="162"/>
      <c r="G14042" s="147"/>
      <c r="H14042" s="146"/>
      <c r="J14042" s="146"/>
      <c r="L14042" s="150"/>
      <c r="N14042" s="163"/>
      <c r="O14042" s="146"/>
      <c r="P14042" s="146"/>
      <c r="Q14042" s="146"/>
      <c r="R14042" s="34"/>
      <c r="S14042" s="35"/>
      <c r="T14042" s="147"/>
    </row>
    <row r="14043">
      <c r="A14043" s="147"/>
      <c r="B14043" s="64"/>
      <c r="C14043" s="147" t="s">
        <v>217</v>
      </c>
      <c r="E14043" s="161"/>
      <c r="F14043" s="162"/>
      <c r="G14043" s="147"/>
      <c r="H14043" s="146"/>
      <c r="J14043" s="146"/>
      <c r="L14043" s="150"/>
      <c r="N14043" s="163"/>
      <c r="O14043" s="146"/>
      <c r="P14043" s="146"/>
      <c r="Q14043" s="146"/>
      <c r="R14043" s="34"/>
      <c r="S14043" s="35"/>
      <c r="T14043" s="147"/>
    </row>
    <row r="14044">
      <c r="A14044" s="147"/>
      <c r="B14044" s="64"/>
      <c r="C14044" s="147" t="s">
        <v>217</v>
      </c>
      <c r="E14044" s="161"/>
      <c r="F14044" s="162"/>
      <c r="G14044" s="147"/>
      <c r="H14044" s="146"/>
      <c r="J14044" s="146"/>
      <c r="L14044" s="150"/>
      <c r="N14044" s="163"/>
      <c r="O14044" s="146"/>
      <c r="P14044" s="146"/>
      <c r="Q14044" s="146"/>
      <c r="R14044" s="34"/>
      <c r="S14044" s="35"/>
      <c r="T14044" s="147"/>
    </row>
    <row r="14045">
      <c r="A14045" s="147"/>
      <c r="B14045" s="64"/>
      <c r="C14045" s="147" t="s">
        <v>217</v>
      </c>
      <c r="E14045" s="161"/>
      <c r="F14045" s="162"/>
      <c r="G14045" s="147"/>
      <c r="H14045" s="146"/>
      <c r="J14045" s="146"/>
      <c r="L14045" s="150"/>
      <c r="N14045" s="163"/>
      <c r="O14045" s="146"/>
      <c r="P14045" s="146"/>
      <c r="Q14045" s="146"/>
      <c r="R14045" s="34"/>
      <c r="S14045" s="35"/>
      <c r="T14045" s="147"/>
    </row>
    <row r="14046">
      <c r="A14046" s="147"/>
      <c r="B14046" s="64"/>
      <c r="C14046" s="147" t="s">
        <v>217</v>
      </c>
      <c r="E14046" s="161"/>
      <c r="F14046" s="162"/>
      <c r="G14046" s="147"/>
      <c r="H14046" s="146"/>
      <c r="J14046" s="146"/>
      <c r="L14046" s="150"/>
      <c r="N14046" s="163"/>
      <c r="O14046" s="146"/>
      <c r="P14046" s="146"/>
      <c r="Q14046" s="146"/>
      <c r="R14046" s="34"/>
      <c r="S14046" s="35"/>
      <c r="T14046" s="147"/>
    </row>
    <row r="14047">
      <c r="A14047" s="147"/>
      <c r="B14047" s="64"/>
      <c r="C14047" s="147" t="s">
        <v>217</v>
      </c>
      <c r="E14047" s="161"/>
      <c r="F14047" s="162"/>
      <c r="G14047" s="147"/>
      <c r="H14047" s="146"/>
      <c r="J14047" s="146"/>
      <c r="L14047" s="150"/>
      <c r="N14047" s="163"/>
      <c r="O14047" s="146"/>
      <c r="P14047" s="146"/>
      <c r="Q14047" s="146"/>
      <c r="R14047" s="34"/>
      <c r="S14047" s="35"/>
      <c r="T14047" s="147"/>
    </row>
    <row r="14048">
      <c r="A14048" s="147"/>
      <c r="B14048" s="64"/>
      <c r="C14048" s="147" t="s">
        <v>217</v>
      </c>
      <c r="E14048" s="161"/>
      <c r="F14048" s="162"/>
      <c r="G14048" s="147"/>
      <c r="H14048" s="146"/>
      <c r="J14048" s="146"/>
      <c r="L14048" s="150"/>
      <c r="N14048" s="163"/>
      <c r="O14048" s="146"/>
      <c r="P14048" s="146"/>
      <c r="Q14048" s="146"/>
      <c r="R14048" s="34"/>
      <c r="S14048" s="35"/>
      <c r="T14048" s="147"/>
    </row>
    <row r="14049">
      <c r="A14049" s="147"/>
      <c r="B14049" s="64"/>
      <c r="C14049" s="147" t="s">
        <v>217</v>
      </c>
      <c r="E14049" s="161"/>
      <c r="F14049" s="162"/>
      <c r="G14049" s="147"/>
      <c r="H14049" s="146"/>
      <c r="J14049" s="146"/>
      <c r="L14049" s="150"/>
      <c r="N14049" s="163"/>
      <c r="O14049" s="146"/>
      <c r="P14049" s="146"/>
      <c r="Q14049" s="146"/>
      <c r="R14049" s="34"/>
      <c r="S14049" s="35"/>
      <c r="T14049" s="147"/>
    </row>
    <row r="14050">
      <c r="A14050" s="147"/>
      <c r="B14050" s="64"/>
      <c r="C14050" s="147" t="s">
        <v>217</v>
      </c>
      <c r="E14050" s="161"/>
      <c r="F14050" s="162"/>
      <c r="G14050" s="147"/>
      <c r="H14050" s="146"/>
      <c r="J14050" s="146"/>
      <c r="L14050" s="150"/>
      <c r="N14050" s="163"/>
      <c r="O14050" s="146"/>
      <c r="P14050" s="146"/>
      <c r="Q14050" s="146"/>
      <c r="R14050" s="34"/>
      <c r="S14050" s="35"/>
      <c r="T14050" s="147"/>
    </row>
    <row r="14051">
      <c r="A14051" s="147"/>
      <c r="B14051" s="64"/>
      <c r="C14051" s="147" t="s">
        <v>217</v>
      </c>
      <c r="E14051" s="161"/>
      <c r="F14051" s="162"/>
      <c r="G14051" s="147"/>
      <c r="H14051" s="146"/>
      <c r="J14051" s="146"/>
      <c r="L14051" s="150"/>
      <c r="N14051" s="163"/>
      <c r="O14051" s="146"/>
      <c r="P14051" s="146"/>
      <c r="Q14051" s="146"/>
      <c r="R14051" s="34"/>
      <c r="S14051" s="35"/>
      <c r="T14051" s="147"/>
    </row>
    <row r="14052">
      <c r="A14052" s="147"/>
      <c r="B14052" s="64"/>
      <c r="C14052" s="147" t="s">
        <v>217</v>
      </c>
      <c r="E14052" s="161"/>
      <c r="F14052" s="162"/>
      <c r="G14052" s="147"/>
      <c r="H14052" s="146"/>
      <c r="J14052" s="146"/>
      <c r="L14052" s="150"/>
      <c r="N14052" s="163"/>
      <c r="O14052" s="146"/>
      <c r="P14052" s="146"/>
      <c r="Q14052" s="146"/>
      <c r="R14052" s="34"/>
      <c r="S14052" s="35"/>
      <c r="T14052" s="147"/>
    </row>
    <row r="14053">
      <c r="A14053" s="147"/>
      <c r="B14053" s="64"/>
      <c r="C14053" s="147" t="s">
        <v>217</v>
      </c>
      <c r="E14053" s="161"/>
      <c r="F14053" s="162"/>
      <c r="G14053" s="147"/>
      <c r="H14053" s="146"/>
      <c r="J14053" s="146"/>
      <c r="L14053" s="150"/>
      <c r="N14053" s="163"/>
      <c r="O14053" s="146"/>
      <c r="P14053" s="146"/>
      <c r="Q14053" s="146"/>
      <c r="R14053" s="34"/>
      <c r="S14053" s="35"/>
      <c r="T14053" s="147"/>
    </row>
    <row r="14054">
      <c r="A14054" s="147"/>
      <c r="B14054" s="64"/>
      <c r="C14054" s="147" t="s">
        <v>217</v>
      </c>
      <c r="E14054" s="161"/>
      <c r="F14054" s="162"/>
      <c r="G14054" s="147"/>
      <c r="H14054" s="146"/>
      <c r="J14054" s="146"/>
      <c r="L14054" s="150"/>
      <c r="N14054" s="163"/>
      <c r="O14054" s="146"/>
      <c r="P14054" s="146"/>
      <c r="Q14054" s="146"/>
      <c r="R14054" s="34"/>
      <c r="S14054" s="35"/>
      <c r="T14054" s="147"/>
    </row>
    <row r="14055">
      <c r="A14055" s="147"/>
      <c r="B14055" s="64"/>
      <c r="C14055" s="147" t="s">
        <v>217</v>
      </c>
      <c r="E14055" s="161"/>
      <c r="F14055" s="162"/>
      <c r="G14055" s="147"/>
      <c r="H14055" s="146"/>
      <c r="J14055" s="146"/>
      <c r="L14055" s="150"/>
      <c r="N14055" s="163"/>
      <c r="O14055" s="146"/>
      <c r="P14055" s="146"/>
      <c r="Q14055" s="146"/>
      <c r="R14055" s="34"/>
      <c r="S14055" s="35"/>
      <c r="T14055" s="147"/>
    </row>
    <row r="14056">
      <c r="A14056" s="147"/>
      <c r="B14056" s="64"/>
      <c r="C14056" s="147" t="s">
        <v>217</v>
      </c>
      <c r="E14056" s="161"/>
      <c r="F14056" s="162"/>
      <c r="G14056" s="147"/>
      <c r="H14056" s="146"/>
      <c r="J14056" s="146"/>
      <c r="L14056" s="150"/>
      <c r="N14056" s="163"/>
      <c r="O14056" s="146"/>
      <c r="P14056" s="146"/>
      <c r="Q14056" s="146"/>
      <c r="R14056" s="34"/>
      <c r="S14056" s="35"/>
      <c r="T14056" s="147"/>
    </row>
    <row r="14057">
      <c r="A14057" s="147"/>
      <c r="B14057" s="64"/>
      <c r="C14057" s="147" t="s">
        <v>217</v>
      </c>
      <c r="E14057" s="161"/>
      <c r="F14057" s="162"/>
      <c r="G14057" s="147"/>
      <c r="H14057" s="146"/>
      <c r="J14057" s="146"/>
      <c r="L14057" s="150"/>
      <c r="N14057" s="163"/>
      <c r="O14057" s="146"/>
      <c r="P14057" s="146"/>
      <c r="Q14057" s="146"/>
      <c r="R14057" s="34"/>
      <c r="S14057" s="35"/>
      <c r="T14057" s="147"/>
    </row>
    <row r="14058">
      <c r="A14058" s="147"/>
      <c r="B14058" s="64"/>
      <c r="C14058" s="147" t="s">
        <v>217</v>
      </c>
      <c r="E14058" s="161"/>
      <c r="F14058" s="162"/>
      <c r="G14058" s="147"/>
      <c r="H14058" s="146"/>
      <c r="J14058" s="146"/>
      <c r="L14058" s="150"/>
      <c r="N14058" s="163"/>
      <c r="O14058" s="146"/>
      <c r="P14058" s="146"/>
      <c r="Q14058" s="146"/>
      <c r="R14058" s="34"/>
      <c r="S14058" s="35"/>
      <c r="T14058" s="147"/>
    </row>
    <row r="14059">
      <c r="A14059" s="147"/>
      <c r="B14059" s="64"/>
      <c r="C14059" s="147" t="s">
        <v>217</v>
      </c>
      <c r="E14059" s="161"/>
      <c r="F14059" s="162"/>
      <c r="G14059" s="147"/>
      <c r="H14059" s="146"/>
      <c r="J14059" s="146"/>
      <c r="L14059" s="150"/>
      <c r="N14059" s="163"/>
      <c r="O14059" s="146"/>
      <c r="P14059" s="146"/>
      <c r="Q14059" s="146"/>
      <c r="R14059" s="34"/>
      <c r="S14059" s="35"/>
      <c r="T14059" s="147"/>
    </row>
    <row r="14060">
      <c r="A14060" s="147"/>
      <c r="B14060" s="64"/>
      <c r="C14060" s="147" t="s">
        <v>217</v>
      </c>
      <c r="E14060" s="161"/>
      <c r="F14060" s="162"/>
      <c r="G14060" s="147"/>
      <c r="H14060" s="146"/>
      <c r="J14060" s="146"/>
      <c r="L14060" s="150"/>
      <c r="N14060" s="163"/>
      <c r="O14060" s="146"/>
      <c r="P14060" s="146"/>
      <c r="Q14060" s="146"/>
      <c r="R14060" s="34"/>
      <c r="S14060" s="35"/>
      <c r="T14060" s="147"/>
    </row>
    <row r="14061">
      <c r="A14061" s="147"/>
      <c r="B14061" s="64"/>
      <c r="C14061" s="147" t="s">
        <v>217</v>
      </c>
      <c r="E14061" s="161"/>
      <c r="F14061" s="162"/>
      <c r="G14061" s="147"/>
      <c r="H14061" s="146"/>
      <c r="J14061" s="146"/>
      <c r="L14061" s="150"/>
      <c r="N14061" s="163"/>
      <c r="O14061" s="146"/>
      <c r="P14061" s="146"/>
      <c r="Q14061" s="146"/>
      <c r="R14061" s="34"/>
      <c r="S14061" s="35"/>
      <c r="T14061" s="147"/>
    </row>
    <row r="14062">
      <c r="A14062" s="147"/>
      <c r="B14062" s="64"/>
      <c r="C14062" s="147" t="s">
        <v>217</v>
      </c>
      <c r="E14062" s="161"/>
      <c r="F14062" s="162"/>
      <c r="G14062" s="147"/>
      <c r="H14062" s="146"/>
      <c r="J14062" s="146"/>
      <c r="L14062" s="150"/>
      <c r="N14062" s="163"/>
      <c r="O14062" s="146"/>
      <c r="P14062" s="146"/>
      <c r="Q14062" s="146"/>
      <c r="R14062" s="34"/>
      <c r="S14062" s="35"/>
      <c r="T14062" s="147"/>
    </row>
    <row r="14063">
      <c r="A14063" s="147"/>
      <c r="B14063" s="64"/>
      <c r="C14063" s="147" t="s">
        <v>217</v>
      </c>
      <c r="E14063" s="161"/>
      <c r="F14063" s="162"/>
      <c r="G14063" s="147"/>
      <c r="H14063" s="146"/>
      <c r="J14063" s="146"/>
      <c r="L14063" s="150"/>
      <c r="N14063" s="163"/>
      <c r="O14063" s="146"/>
      <c r="P14063" s="146"/>
      <c r="Q14063" s="146"/>
      <c r="R14063" s="34"/>
      <c r="S14063" s="35"/>
      <c r="T14063" s="147"/>
    </row>
    <row r="14064">
      <c r="A14064" s="147"/>
      <c r="B14064" s="64"/>
      <c r="C14064" s="147" t="s">
        <v>217</v>
      </c>
      <c r="E14064" s="161"/>
      <c r="F14064" s="162"/>
      <c r="G14064" s="147"/>
      <c r="H14064" s="146"/>
      <c r="J14064" s="146"/>
      <c r="L14064" s="150"/>
      <c r="N14064" s="163"/>
      <c r="O14064" s="146"/>
      <c r="P14064" s="146"/>
      <c r="Q14064" s="146"/>
      <c r="R14064" s="34"/>
      <c r="S14064" s="35"/>
      <c r="T14064" s="147"/>
    </row>
    <row r="14065">
      <c r="A14065" s="147"/>
      <c r="B14065" s="64"/>
      <c r="C14065" s="147" t="s">
        <v>217</v>
      </c>
      <c r="E14065" s="161"/>
      <c r="F14065" s="162"/>
      <c r="G14065" s="147"/>
      <c r="H14065" s="146"/>
      <c r="J14065" s="146"/>
      <c r="L14065" s="150"/>
      <c r="N14065" s="163"/>
      <c r="O14065" s="146"/>
      <c r="P14065" s="146"/>
      <c r="Q14065" s="146"/>
      <c r="R14065" s="34"/>
      <c r="S14065" s="35"/>
      <c r="T14065" s="147"/>
    </row>
    <row r="14066">
      <c r="A14066" s="147"/>
      <c r="B14066" s="64"/>
      <c r="C14066" s="147" t="s">
        <v>217</v>
      </c>
      <c r="E14066" s="161"/>
      <c r="F14066" s="162"/>
      <c r="G14066" s="147"/>
      <c r="H14066" s="146"/>
      <c r="J14066" s="146"/>
      <c r="L14066" s="150"/>
      <c r="N14066" s="163"/>
      <c r="O14066" s="146"/>
      <c r="P14066" s="146"/>
      <c r="Q14066" s="146"/>
      <c r="R14066" s="34"/>
      <c r="S14066" s="35"/>
      <c r="T14066" s="147"/>
    </row>
    <row r="14067">
      <c r="A14067" s="147"/>
      <c r="B14067" s="64"/>
      <c r="C14067" s="147" t="s">
        <v>217</v>
      </c>
      <c r="E14067" s="161"/>
      <c r="F14067" s="162"/>
      <c r="G14067" s="147"/>
      <c r="H14067" s="146"/>
      <c r="J14067" s="146"/>
      <c r="L14067" s="150"/>
      <c r="N14067" s="163"/>
      <c r="O14067" s="146"/>
      <c r="P14067" s="146"/>
      <c r="Q14067" s="146"/>
      <c r="R14067" s="34"/>
      <c r="S14067" s="35"/>
      <c r="T14067" s="147"/>
    </row>
    <row r="14068">
      <c r="A14068" s="147"/>
      <c r="B14068" s="64"/>
      <c r="C14068" s="147" t="s">
        <v>217</v>
      </c>
      <c r="E14068" s="161"/>
      <c r="F14068" s="162"/>
      <c r="G14068" s="147"/>
      <c r="H14068" s="146"/>
      <c r="J14068" s="146"/>
      <c r="L14068" s="150"/>
      <c r="N14068" s="163"/>
      <c r="O14068" s="146"/>
      <c r="P14068" s="146"/>
      <c r="Q14068" s="146"/>
      <c r="R14068" s="34"/>
      <c r="S14068" s="35"/>
      <c r="T14068" s="147"/>
    </row>
    <row r="14069">
      <c r="A14069" s="147"/>
      <c r="B14069" s="64"/>
      <c r="C14069" s="147" t="s">
        <v>217</v>
      </c>
      <c r="E14069" s="161"/>
      <c r="F14069" s="162"/>
      <c r="G14069" s="147"/>
      <c r="H14069" s="146"/>
      <c r="J14069" s="146"/>
      <c r="L14069" s="150"/>
      <c r="N14069" s="163"/>
      <c r="O14069" s="146"/>
      <c r="P14069" s="146"/>
      <c r="Q14069" s="146"/>
      <c r="R14069" s="34"/>
      <c r="S14069" s="35"/>
      <c r="T14069" s="147"/>
    </row>
    <row r="14070">
      <c r="A14070" s="147"/>
      <c r="B14070" s="64"/>
      <c r="C14070" s="147" t="s">
        <v>217</v>
      </c>
      <c r="E14070" s="161"/>
      <c r="F14070" s="162"/>
      <c r="G14070" s="147"/>
      <c r="H14070" s="146"/>
      <c r="J14070" s="146"/>
      <c r="L14070" s="150"/>
      <c r="N14070" s="163"/>
      <c r="O14070" s="146"/>
      <c r="P14070" s="146"/>
      <c r="Q14070" s="146"/>
      <c r="R14070" s="34"/>
      <c r="S14070" s="35"/>
      <c r="T14070" s="147"/>
    </row>
    <row r="14071">
      <c r="A14071" s="147"/>
      <c r="B14071" s="64"/>
      <c r="C14071" s="147" t="s">
        <v>217</v>
      </c>
      <c r="E14071" s="161"/>
      <c r="F14071" s="162"/>
      <c r="G14071" s="147"/>
      <c r="H14071" s="146"/>
      <c r="J14071" s="146"/>
      <c r="L14071" s="150"/>
      <c r="N14071" s="163"/>
      <c r="O14071" s="146"/>
      <c r="P14071" s="146"/>
      <c r="Q14071" s="146"/>
      <c r="R14071" s="34"/>
      <c r="S14071" s="35"/>
      <c r="T14071" s="147"/>
    </row>
    <row r="14072">
      <c r="A14072" s="147"/>
      <c r="B14072" s="64"/>
      <c r="C14072" s="147" t="s">
        <v>217</v>
      </c>
      <c r="E14072" s="161"/>
      <c r="F14072" s="162"/>
      <c r="G14072" s="147"/>
      <c r="H14072" s="146"/>
      <c r="J14072" s="146"/>
      <c r="L14072" s="150"/>
      <c r="N14072" s="163"/>
      <c r="O14072" s="146"/>
      <c r="P14072" s="146"/>
      <c r="Q14072" s="146"/>
      <c r="R14072" s="34"/>
      <c r="S14072" s="35"/>
      <c r="T14072" s="147"/>
    </row>
    <row r="14073">
      <c r="A14073" s="147"/>
      <c r="B14073" s="64"/>
      <c r="C14073" s="147" t="s">
        <v>217</v>
      </c>
      <c r="E14073" s="161"/>
      <c r="F14073" s="162"/>
      <c r="G14073" s="147"/>
      <c r="H14073" s="146"/>
      <c r="J14073" s="146"/>
      <c r="L14073" s="150"/>
      <c r="N14073" s="163"/>
      <c r="O14073" s="146"/>
      <c r="P14073" s="146"/>
      <c r="Q14073" s="146"/>
      <c r="R14073" s="34"/>
      <c r="S14073" s="35"/>
      <c r="T14073" s="147"/>
    </row>
    <row r="14074">
      <c r="A14074" s="147"/>
      <c r="B14074" s="64"/>
      <c r="C14074" s="147" t="s">
        <v>217</v>
      </c>
      <c r="E14074" s="161"/>
      <c r="F14074" s="162"/>
      <c r="G14074" s="147"/>
      <c r="H14074" s="146"/>
      <c r="J14074" s="146"/>
      <c r="L14074" s="150"/>
      <c r="N14074" s="163"/>
      <c r="O14074" s="146"/>
      <c r="P14074" s="146"/>
      <c r="Q14074" s="146"/>
      <c r="R14074" s="34"/>
      <c r="S14074" s="35"/>
      <c r="T14074" s="147"/>
    </row>
    <row r="14075">
      <c r="A14075" s="147"/>
      <c r="B14075" s="64"/>
      <c r="C14075" s="147" t="s">
        <v>217</v>
      </c>
      <c r="E14075" s="161"/>
      <c r="F14075" s="162"/>
      <c r="G14075" s="147"/>
      <c r="H14075" s="146"/>
      <c r="J14075" s="146"/>
      <c r="L14075" s="150"/>
      <c r="N14075" s="163"/>
      <c r="O14075" s="146"/>
      <c r="P14075" s="146"/>
      <c r="Q14075" s="146"/>
      <c r="R14075" s="34"/>
      <c r="S14075" s="35"/>
      <c r="T14075" s="147"/>
    </row>
    <row r="14076">
      <c r="A14076" s="147"/>
      <c r="B14076" s="64"/>
      <c r="C14076" s="147" t="s">
        <v>217</v>
      </c>
      <c r="E14076" s="161"/>
      <c r="F14076" s="162"/>
      <c r="G14076" s="147"/>
      <c r="H14076" s="146"/>
      <c r="J14076" s="146"/>
      <c r="L14076" s="150"/>
      <c r="N14076" s="163"/>
      <c r="O14076" s="146"/>
      <c r="P14076" s="146"/>
      <c r="Q14076" s="146"/>
      <c r="R14076" s="34"/>
      <c r="S14076" s="35"/>
      <c r="T14076" s="147"/>
    </row>
    <row r="14077">
      <c r="A14077" s="147"/>
      <c r="B14077" s="64"/>
      <c r="C14077" s="147" t="s">
        <v>217</v>
      </c>
      <c r="E14077" s="161"/>
      <c r="F14077" s="162"/>
      <c r="G14077" s="147"/>
      <c r="H14077" s="146"/>
      <c r="J14077" s="146"/>
      <c r="L14077" s="150"/>
      <c r="N14077" s="163"/>
      <c r="O14077" s="146"/>
      <c r="P14077" s="146"/>
      <c r="Q14077" s="146"/>
      <c r="R14077" s="34"/>
      <c r="S14077" s="35"/>
      <c r="T14077" s="147"/>
    </row>
    <row r="14078">
      <c r="A14078" s="147"/>
      <c r="B14078" s="64"/>
      <c r="C14078" s="147" t="s">
        <v>217</v>
      </c>
      <c r="E14078" s="161"/>
      <c r="F14078" s="162"/>
      <c r="G14078" s="147"/>
      <c r="H14078" s="146"/>
      <c r="J14078" s="146"/>
      <c r="L14078" s="150"/>
      <c r="N14078" s="163"/>
      <c r="O14078" s="146"/>
      <c r="P14078" s="146"/>
      <c r="Q14078" s="146"/>
      <c r="R14078" s="34"/>
      <c r="S14078" s="35"/>
      <c r="T14078" s="147"/>
    </row>
    <row r="14079">
      <c r="A14079" s="147"/>
      <c r="B14079" s="64"/>
      <c r="C14079" s="147" t="s">
        <v>217</v>
      </c>
      <c r="E14079" s="161"/>
      <c r="F14079" s="162"/>
      <c r="G14079" s="147"/>
      <c r="H14079" s="146"/>
      <c r="J14079" s="146"/>
      <c r="L14079" s="150"/>
      <c r="N14079" s="163"/>
      <c r="O14079" s="146"/>
      <c r="P14079" s="146"/>
      <c r="Q14079" s="146"/>
      <c r="R14079" s="34"/>
      <c r="S14079" s="35"/>
      <c r="T14079" s="147"/>
    </row>
    <row r="14080">
      <c r="A14080" s="147"/>
      <c r="B14080" s="64"/>
      <c r="C14080" s="147" t="s">
        <v>217</v>
      </c>
      <c r="E14080" s="161"/>
      <c r="F14080" s="162"/>
      <c r="G14080" s="147"/>
      <c r="H14080" s="146"/>
      <c r="J14080" s="146"/>
      <c r="L14080" s="150"/>
      <c r="N14080" s="163"/>
      <c r="O14080" s="146"/>
      <c r="P14080" s="146"/>
      <c r="Q14080" s="146"/>
      <c r="R14080" s="34"/>
      <c r="S14080" s="35"/>
      <c r="T14080" s="147"/>
    </row>
    <row r="14081">
      <c r="A14081" s="147"/>
      <c r="B14081" s="64"/>
      <c r="C14081" s="147" t="s">
        <v>217</v>
      </c>
      <c r="E14081" s="161"/>
      <c r="F14081" s="162"/>
      <c r="G14081" s="147"/>
      <c r="H14081" s="146"/>
      <c r="J14081" s="146"/>
      <c r="L14081" s="150"/>
      <c r="N14081" s="163"/>
      <c r="O14081" s="146"/>
      <c r="P14081" s="146"/>
      <c r="Q14081" s="146"/>
      <c r="R14081" s="34"/>
      <c r="S14081" s="35"/>
      <c r="T14081" s="147"/>
    </row>
    <row r="14082">
      <c r="A14082" s="147"/>
      <c r="B14082" s="64"/>
      <c r="C14082" s="147" t="s">
        <v>217</v>
      </c>
      <c r="E14082" s="161"/>
      <c r="F14082" s="162"/>
      <c r="G14082" s="147"/>
      <c r="H14082" s="146"/>
      <c r="J14082" s="146"/>
      <c r="L14082" s="150"/>
      <c r="N14082" s="163"/>
      <c r="O14082" s="146"/>
      <c r="P14082" s="146"/>
      <c r="Q14082" s="146"/>
      <c r="R14082" s="34"/>
      <c r="S14082" s="35"/>
      <c r="T14082" s="147"/>
    </row>
    <row r="14083">
      <c r="A14083" s="147"/>
      <c r="B14083" s="64"/>
      <c r="C14083" s="147" t="s">
        <v>217</v>
      </c>
      <c r="E14083" s="161"/>
      <c r="F14083" s="162"/>
      <c r="G14083" s="147"/>
      <c r="H14083" s="146"/>
      <c r="J14083" s="146"/>
      <c r="L14083" s="150"/>
      <c r="N14083" s="163"/>
      <c r="O14083" s="146"/>
      <c r="P14083" s="146"/>
      <c r="Q14083" s="146"/>
      <c r="R14083" s="34"/>
      <c r="S14083" s="35"/>
      <c r="T14083" s="147"/>
    </row>
    <row r="14084">
      <c r="A14084" s="147"/>
      <c r="B14084" s="64"/>
      <c r="C14084" s="147" t="s">
        <v>217</v>
      </c>
      <c r="E14084" s="161"/>
      <c r="F14084" s="162"/>
      <c r="G14084" s="147"/>
      <c r="H14084" s="146"/>
      <c r="J14084" s="146"/>
      <c r="L14084" s="150"/>
      <c r="N14084" s="163"/>
      <c r="O14084" s="146"/>
      <c r="P14084" s="146"/>
      <c r="Q14084" s="146"/>
      <c r="R14084" s="34"/>
      <c r="S14084" s="35"/>
      <c r="T14084" s="147"/>
    </row>
    <row r="14085">
      <c r="A14085" s="147"/>
      <c r="B14085" s="64"/>
      <c r="C14085" s="147" t="s">
        <v>217</v>
      </c>
      <c r="E14085" s="161"/>
      <c r="F14085" s="162"/>
      <c r="G14085" s="147"/>
      <c r="H14085" s="146"/>
      <c r="J14085" s="146"/>
      <c r="L14085" s="150"/>
      <c r="N14085" s="163"/>
      <c r="O14085" s="146"/>
      <c r="P14085" s="146"/>
      <c r="Q14085" s="146"/>
      <c r="R14085" s="34"/>
      <c r="S14085" s="35"/>
      <c r="T14085" s="147"/>
    </row>
    <row r="14086">
      <c r="A14086" s="147"/>
      <c r="B14086" s="64"/>
      <c r="C14086" s="147" t="s">
        <v>217</v>
      </c>
      <c r="E14086" s="161"/>
      <c r="F14086" s="162"/>
      <c r="G14086" s="147"/>
      <c r="H14086" s="146"/>
      <c r="J14086" s="146"/>
      <c r="L14086" s="150"/>
      <c r="N14086" s="163"/>
      <c r="O14086" s="146"/>
      <c r="P14086" s="146"/>
      <c r="Q14086" s="146"/>
      <c r="R14086" s="34"/>
      <c r="S14086" s="35"/>
      <c r="T14086" s="147"/>
    </row>
    <row r="14087">
      <c r="A14087" s="147"/>
      <c r="B14087" s="64"/>
      <c r="C14087" s="147" t="s">
        <v>217</v>
      </c>
      <c r="E14087" s="161"/>
      <c r="F14087" s="162"/>
      <c r="G14087" s="147"/>
      <c r="H14087" s="146"/>
      <c r="J14087" s="146"/>
      <c r="L14087" s="150"/>
      <c r="N14087" s="163"/>
      <c r="O14087" s="146"/>
      <c r="P14087" s="146"/>
      <c r="Q14087" s="146"/>
      <c r="R14087" s="34"/>
      <c r="S14087" s="35"/>
      <c r="T14087" s="147"/>
    </row>
    <row r="14088">
      <c r="A14088" s="147"/>
      <c r="B14088" s="64"/>
      <c r="C14088" s="147" t="s">
        <v>217</v>
      </c>
      <c r="E14088" s="161"/>
      <c r="F14088" s="162"/>
      <c r="G14088" s="147"/>
      <c r="H14088" s="146"/>
      <c r="J14088" s="146"/>
      <c r="L14088" s="150"/>
      <c r="N14088" s="163"/>
      <c r="O14088" s="146"/>
      <c r="P14088" s="146"/>
      <c r="Q14088" s="146"/>
      <c r="R14088" s="34"/>
      <c r="S14088" s="35"/>
      <c r="T14088" s="147"/>
    </row>
    <row r="14089">
      <c r="A14089" s="147"/>
      <c r="B14089" s="64"/>
      <c r="C14089" s="147" t="s">
        <v>217</v>
      </c>
      <c r="E14089" s="161"/>
      <c r="F14089" s="162"/>
      <c r="G14089" s="147"/>
      <c r="H14089" s="146"/>
      <c r="J14089" s="146"/>
      <c r="L14089" s="150"/>
      <c r="N14089" s="163"/>
      <c r="O14089" s="146"/>
      <c r="P14089" s="146"/>
      <c r="Q14089" s="146"/>
      <c r="R14089" s="34"/>
      <c r="S14089" s="35"/>
      <c r="T14089" s="147"/>
    </row>
    <row r="14090">
      <c r="A14090" s="147"/>
      <c r="B14090" s="64"/>
      <c r="C14090" s="147" t="s">
        <v>217</v>
      </c>
      <c r="E14090" s="161"/>
      <c r="F14090" s="162"/>
      <c r="G14090" s="147"/>
      <c r="H14090" s="146"/>
      <c r="J14090" s="146"/>
      <c r="L14090" s="150"/>
      <c r="N14090" s="163"/>
      <c r="O14090" s="146"/>
      <c r="P14090" s="146"/>
      <c r="Q14090" s="146"/>
      <c r="R14090" s="34"/>
      <c r="S14090" s="35"/>
      <c r="T14090" s="147"/>
    </row>
    <row r="14091">
      <c r="A14091" s="147"/>
      <c r="B14091" s="64"/>
      <c r="C14091" s="147" t="s">
        <v>217</v>
      </c>
      <c r="E14091" s="161"/>
      <c r="F14091" s="162"/>
      <c r="G14091" s="147"/>
      <c r="H14091" s="146"/>
      <c r="J14091" s="146"/>
      <c r="L14091" s="150"/>
      <c r="N14091" s="163"/>
      <c r="O14091" s="146"/>
      <c r="P14091" s="146"/>
      <c r="Q14091" s="146"/>
      <c r="R14091" s="34"/>
      <c r="S14091" s="35"/>
      <c r="T14091" s="147"/>
    </row>
    <row r="14092">
      <c r="A14092" s="147"/>
      <c r="B14092" s="64"/>
      <c r="C14092" s="147" t="s">
        <v>217</v>
      </c>
      <c r="E14092" s="161"/>
      <c r="F14092" s="162"/>
      <c r="G14092" s="147"/>
      <c r="H14092" s="146"/>
      <c r="J14092" s="146"/>
      <c r="L14092" s="150"/>
      <c r="N14092" s="163"/>
      <c r="O14092" s="146"/>
      <c r="P14092" s="146"/>
      <c r="Q14092" s="146"/>
      <c r="R14092" s="34"/>
      <c r="S14092" s="35"/>
      <c r="T14092" s="147"/>
    </row>
    <row r="14093">
      <c r="A14093" s="147"/>
      <c r="B14093" s="64"/>
      <c r="C14093" s="147" t="s">
        <v>217</v>
      </c>
      <c r="E14093" s="161"/>
      <c r="F14093" s="162"/>
      <c r="G14093" s="147"/>
      <c r="H14093" s="146"/>
      <c r="J14093" s="146"/>
      <c r="L14093" s="150"/>
      <c r="N14093" s="163"/>
      <c r="O14093" s="146"/>
      <c r="P14093" s="146"/>
      <c r="Q14093" s="146"/>
      <c r="R14093" s="34"/>
      <c r="S14093" s="35"/>
      <c r="T14093" s="147"/>
    </row>
    <row r="14094">
      <c r="A14094" s="147"/>
      <c r="B14094" s="64"/>
      <c r="C14094" s="147" t="s">
        <v>217</v>
      </c>
      <c r="E14094" s="161"/>
      <c r="F14094" s="162"/>
      <c r="G14094" s="147"/>
      <c r="H14094" s="146"/>
      <c r="J14094" s="146"/>
      <c r="L14094" s="150"/>
      <c r="N14094" s="163"/>
      <c r="O14094" s="146"/>
      <c r="P14094" s="146"/>
      <c r="Q14094" s="146"/>
      <c r="R14094" s="34"/>
      <c r="S14094" s="35"/>
      <c r="T14094" s="147"/>
    </row>
    <row r="14095">
      <c r="A14095" s="147"/>
      <c r="B14095" s="64"/>
      <c r="C14095" s="147" t="s">
        <v>217</v>
      </c>
      <c r="E14095" s="161"/>
      <c r="F14095" s="162"/>
      <c r="G14095" s="147"/>
      <c r="H14095" s="146"/>
      <c r="J14095" s="146"/>
      <c r="L14095" s="150"/>
      <c r="N14095" s="163"/>
      <c r="O14095" s="146"/>
      <c r="P14095" s="146"/>
      <c r="Q14095" s="146"/>
      <c r="R14095" s="34"/>
      <c r="S14095" s="35"/>
      <c r="T14095" s="147"/>
    </row>
    <row r="14096">
      <c r="A14096" s="147"/>
      <c r="B14096" s="64"/>
      <c r="C14096" s="147" t="s">
        <v>217</v>
      </c>
      <c r="E14096" s="161"/>
      <c r="F14096" s="162"/>
      <c r="G14096" s="147"/>
      <c r="H14096" s="146"/>
      <c r="J14096" s="146"/>
      <c r="L14096" s="150"/>
      <c r="N14096" s="163"/>
      <c r="O14096" s="146"/>
      <c r="P14096" s="146"/>
      <c r="Q14096" s="146"/>
      <c r="R14096" s="34"/>
      <c r="S14096" s="35"/>
      <c r="T14096" s="147"/>
    </row>
    <row r="14097">
      <c r="A14097" s="147"/>
      <c r="B14097" s="64"/>
      <c r="C14097" s="147" t="s">
        <v>217</v>
      </c>
      <c r="E14097" s="161"/>
      <c r="F14097" s="162"/>
      <c r="G14097" s="147"/>
      <c r="H14097" s="146"/>
      <c r="J14097" s="146"/>
      <c r="L14097" s="150"/>
      <c r="N14097" s="163"/>
      <c r="O14097" s="146"/>
      <c r="P14097" s="146"/>
      <c r="Q14097" s="146"/>
      <c r="R14097" s="34"/>
      <c r="S14097" s="35"/>
      <c r="T14097" s="147"/>
    </row>
    <row r="14098">
      <c r="A14098" s="147"/>
      <c r="B14098" s="64"/>
      <c r="C14098" s="147" t="s">
        <v>217</v>
      </c>
      <c r="E14098" s="161"/>
      <c r="F14098" s="162"/>
      <c r="G14098" s="147"/>
      <c r="H14098" s="146"/>
      <c r="J14098" s="146"/>
      <c r="L14098" s="150"/>
      <c r="N14098" s="163"/>
      <c r="O14098" s="146"/>
      <c r="P14098" s="146"/>
      <c r="Q14098" s="146"/>
      <c r="R14098" s="34"/>
      <c r="S14098" s="35"/>
      <c r="T14098" s="147"/>
    </row>
    <row r="14099">
      <c r="A14099" s="147"/>
      <c r="B14099" s="64"/>
      <c r="C14099" s="147" t="s">
        <v>217</v>
      </c>
      <c r="E14099" s="161"/>
      <c r="F14099" s="162"/>
      <c r="G14099" s="147"/>
      <c r="H14099" s="146"/>
      <c r="J14099" s="146"/>
      <c r="L14099" s="150"/>
      <c r="N14099" s="163"/>
      <c r="O14099" s="146"/>
      <c r="P14099" s="146"/>
      <c r="Q14099" s="146"/>
      <c r="R14099" s="34"/>
      <c r="S14099" s="35"/>
      <c r="T14099" s="147"/>
    </row>
    <row r="14100">
      <c r="A14100" s="147"/>
      <c r="B14100" s="64"/>
      <c r="C14100" s="147" t="s">
        <v>217</v>
      </c>
      <c r="E14100" s="161"/>
      <c r="F14100" s="162"/>
      <c r="G14100" s="147"/>
      <c r="H14100" s="146"/>
      <c r="J14100" s="146"/>
      <c r="L14100" s="150"/>
      <c r="N14100" s="163"/>
      <c r="O14100" s="146"/>
      <c r="P14100" s="146"/>
      <c r="Q14100" s="146"/>
      <c r="R14100" s="34"/>
      <c r="S14100" s="35"/>
      <c r="T14100" s="147"/>
    </row>
    <row r="14101">
      <c r="A14101" s="147"/>
      <c r="B14101" s="64"/>
      <c r="C14101" s="147" t="s">
        <v>217</v>
      </c>
      <c r="E14101" s="161"/>
      <c r="F14101" s="162"/>
      <c r="G14101" s="147"/>
      <c r="H14101" s="146"/>
      <c r="J14101" s="146"/>
      <c r="L14101" s="150"/>
      <c r="N14101" s="163"/>
      <c r="O14101" s="146"/>
      <c r="P14101" s="146"/>
      <c r="Q14101" s="146"/>
      <c r="R14101" s="34"/>
      <c r="S14101" s="35"/>
      <c r="T14101" s="147"/>
    </row>
    <row r="14102">
      <c r="A14102" s="147"/>
      <c r="B14102" s="64"/>
      <c r="C14102" s="147" t="s">
        <v>217</v>
      </c>
      <c r="E14102" s="161"/>
      <c r="F14102" s="162"/>
      <c r="G14102" s="147"/>
      <c r="H14102" s="146"/>
      <c r="J14102" s="146"/>
      <c r="L14102" s="150"/>
      <c r="N14102" s="163"/>
      <c r="O14102" s="146"/>
      <c r="P14102" s="146"/>
      <c r="Q14102" s="146"/>
      <c r="R14102" s="34"/>
      <c r="S14102" s="35"/>
      <c r="T14102" s="147"/>
    </row>
    <row r="14103">
      <c r="A14103" s="147"/>
      <c r="B14103" s="64"/>
      <c r="C14103" s="147" t="s">
        <v>217</v>
      </c>
      <c r="E14103" s="161"/>
      <c r="F14103" s="162"/>
      <c r="G14103" s="147"/>
      <c r="H14103" s="146"/>
      <c r="J14103" s="146"/>
      <c r="L14103" s="150"/>
      <c r="N14103" s="163"/>
      <c r="O14103" s="146"/>
      <c r="P14103" s="146"/>
      <c r="Q14103" s="146"/>
      <c r="R14103" s="34"/>
      <c r="S14103" s="35"/>
      <c r="T14103" s="147"/>
    </row>
    <row r="14104">
      <c r="A14104" s="147"/>
      <c r="B14104" s="64"/>
      <c r="C14104" s="147" t="s">
        <v>217</v>
      </c>
      <c r="E14104" s="161"/>
      <c r="F14104" s="162"/>
      <c r="G14104" s="147"/>
      <c r="H14104" s="146"/>
      <c r="J14104" s="146"/>
      <c r="L14104" s="150"/>
      <c r="N14104" s="163"/>
      <c r="O14104" s="146"/>
      <c r="P14104" s="146"/>
      <c r="Q14104" s="146"/>
      <c r="R14104" s="34"/>
      <c r="S14104" s="35"/>
      <c r="T14104" s="147"/>
    </row>
    <row r="14105">
      <c r="A14105" s="147"/>
      <c r="B14105" s="64"/>
      <c r="C14105" s="147" t="s">
        <v>217</v>
      </c>
      <c r="E14105" s="161"/>
      <c r="F14105" s="162"/>
      <c r="G14105" s="147"/>
      <c r="H14105" s="146"/>
      <c r="J14105" s="146"/>
      <c r="L14105" s="150"/>
      <c r="N14105" s="163"/>
      <c r="O14105" s="146"/>
      <c r="P14105" s="146"/>
      <c r="Q14105" s="146"/>
      <c r="R14105" s="34"/>
      <c r="S14105" s="35"/>
      <c r="T14105" s="147"/>
    </row>
    <row r="14106">
      <c r="A14106" s="147"/>
      <c r="B14106" s="64"/>
      <c r="C14106" s="147" t="s">
        <v>217</v>
      </c>
      <c r="E14106" s="161"/>
      <c r="F14106" s="162"/>
      <c r="G14106" s="147"/>
      <c r="H14106" s="146"/>
      <c r="J14106" s="146"/>
      <c r="L14106" s="150"/>
      <c r="N14106" s="163"/>
      <c r="O14106" s="146"/>
      <c r="P14106" s="146"/>
      <c r="Q14106" s="146"/>
      <c r="R14106" s="34"/>
      <c r="S14106" s="35"/>
      <c r="T14106" s="147"/>
    </row>
    <row r="14107">
      <c r="A14107" s="147"/>
      <c r="B14107" s="64"/>
      <c r="C14107" s="147" t="s">
        <v>217</v>
      </c>
      <c r="E14107" s="161"/>
      <c r="F14107" s="162"/>
      <c r="G14107" s="147"/>
      <c r="H14107" s="146"/>
      <c r="J14107" s="146"/>
      <c r="L14107" s="150"/>
      <c r="N14107" s="163"/>
      <c r="O14107" s="146"/>
      <c r="P14107" s="146"/>
      <c r="Q14107" s="146"/>
      <c r="R14107" s="34"/>
      <c r="S14107" s="35"/>
      <c r="T14107" s="147"/>
    </row>
    <row r="14108">
      <c r="A14108" s="147"/>
      <c r="B14108" s="64"/>
      <c r="C14108" s="147" t="s">
        <v>217</v>
      </c>
      <c r="E14108" s="161"/>
      <c r="F14108" s="162"/>
      <c r="G14108" s="147"/>
      <c r="H14108" s="146"/>
      <c r="J14108" s="146"/>
      <c r="L14108" s="150"/>
      <c r="N14108" s="163"/>
      <c r="O14108" s="146"/>
      <c r="P14108" s="146"/>
      <c r="Q14108" s="146"/>
      <c r="R14108" s="34"/>
      <c r="S14108" s="35"/>
      <c r="T14108" s="147"/>
    </row>
    <row r="14109">
      <c r="A14109" s="147"/>
      <c r="B14109" s="64"/>
      <c r="C14109" s="147" t="s">
        <v>217</v>
      </c>
      <c r="E14109" s="161"/>
      <c r="F14109" s="162"/>
      <c r="G14109" s="147"/>
      <c r="H14109" s="146"/>
      <c r="J14109" s="146"/>
      <c r="L14109" s="150"/>
      <c r="N14109" s="163"/>
      <c r="O14109" s="146"/>
      <c r="P14109" s="146"/>
      <c r="Q14109" s="146"/>
      <c r="R14109" s="34"/>
      <c r="S14109" s="35"/>
      <c r="T14109" s="147"/>
    </row>
    <row r="14110">
      <c r="A14110" s="147"/>
      <c r="B14110" s="64"/>
      <c r="C14110" s="147" t="s">
        <v>217</v>
      </c>
      <c r="E14110" s="161"/>
      <c r="F14110" s="162"/>
      <c r="G14110" s="147"/>
      <c r="H14110" s="146"/>
      <c r="J14110" s="146"/>
      <c r="L14110" s="150"/>
      <c r="N14110" s="163"/>
      <c r="O14110" s="146"/>
      <c r="P14110" s="146"/>
      <c r="Q14110" s="146"/>
      <c r="R14110" s="34"/>
      <c r="S14110" s="35"/>
      <c r="T14110" s="147"/>
    </row>
    <row r="14111">
      <c r="A14111" s="147"/>
      <c r="B14111" s="64"/>
      <c r="C14111" s="147" t="s">
        <v>217</v>
      </c>
      <c r="E14111" s="161"/>
      <c r="F14111" s="162"/>
      <c r="G14111" s="147"/>
      <c r="H14111" s="146"/>
      <c r="J14111" s="146"/>
      <c r="L14111" s="150"/>
      <c r="N14111" s="163"/>
      <c r="O14111" s="146"/>
      <c r="P14111" s="146"/>
      <c r="Q14111" s="146"/>
      <c r="R14111" s="34"/>
      <c r="S14111" s="35"/>
      <c r="T14111" s="147"/>
    </row>
    <row r="14112">
      <c r="A14112" s="147"/>
      <c r="B14112" s="64"/>
      <c r="C14112" s="147" t="s">
        <v>217</v>
      </c>
      <c r="E14112" s="161"/>
      <c r="F14112" s="162"/>
      <c r="G14112" s="147"/>
      <c r="H14112" s="146"/>
      <c r="J14112" s="146"/>
      <c r="L14112" s="150"/>
      <c r="N14112" s="163"/>
      <c r="O14112" s="146"/>
      <c r="P14112" s="146"/>
      <c r="Q14112" s="146"/>
      <c r="R14112" s="34"/>
      <c r="S14112" s="35"/>
      <c r="T14112" s="147"/>
    </row>
    <row r="14113">
      <c r="A14113" s="147"/>
      <c r="B14113" s="64"/>
      <c r="C14113" s="147" t="s">
        <v>217</v>
      </c>
      <c r="E14113" s="161"/>
      <c r="F14113" s="162"/>
      <c r="G14113" s="147"/>
      <c r="H14113" s="146"/>
      <c r="J14113" s="146"/>
      <c r="L14113" s="150"/>
      <c r="N14113" s="163"/>
      <c r="O14113" s="146"/>
      <c r="P14113" s="146"/>
      <c r="Q14113" s="146"/>
      <c r="R14113" s="34"/>
      <c r="S14113" s="35"/>
      <c r="T14113" s="147"/>
    </row>
    <row r="14114">
      <c r="A14114" s="147"/>
      <c r="B14114" s="64"/>
      <c r="C14114" s="147" t="s">
        <v>217</v>
      </c>
      <c r="E14114" s="161"/>
      <c r="F14114" s="162"/>
      <c r="G14114" s="147"/>
      <c r="H14114" s="146"/>
      <c r="J14114" s="146"/>
      <c r="L14114" s="150"/>
      <c r="N14114" s="163"/>
      <c r="O14114" s="146"/>
      <c r="P14114" s="146"/>
      <c r="Q14114" s="146"/>
      <c r="R14114" s="34"/>
      <c r="S14114" s="35"/>
      <c r="T14114" s="147"/>
    </row>
    <row r="14115">
      <c r="A14115" s="147"/>
      <c r="B14115" s="64"/>
      <c r="C14115" s="147" t="s">
        <v>217</v>
      </c>
      <c r="E14115" s="161"/>
      <c r="F14115" s="162"/>
      <c r="G14115" s="147"/>
      <c r="H14115" s="146"/>
      <c r="J14115" s="146"/>
      <c r="L14115" s="150"/>
      <c r="N14115" s="163"/>
      <c r="O14115" s="146"/>
      <c r="P14115" s="146"/>
      <c r="Q14115" s="146"/>
      <c r="R14115" s="34"/>
      <c r="S14115" s="35"/>
      <c r="T14115" s="147"/>
    </row>
    <row r="14116">
      <c r="A14116" s="147"/>
      <c r="B14116" s="64"/>
      <c r="C14116" s="147" t="s">
        <v>217</v>
      </c>
      <c r="E14116" s="161"/>
      <c r="F14116" s="162"/>
      <c r="G14116" s="147"/>
      <c r="H14116" s="146"/>
      <c r="J14116" s="146"/>
      <c r="L14116" s="150"/>
      <c r="N14116" s="163"/>
      <c r="O14116" s="146"/>
      <c r="P14116" s="146"/>
      <c r="Q14116" s="146"/>
      <c r="R14116" s="34"/>
      <c r="S14116" s="35"/>
      <c r="T14116" s="147"/>
    </row>
    <row r="14117">
      <c r="A14117" s="147"/>
      <c r="B14117" s="64"/>
      <c r="C14117" s="147" t="s">
        <v>217</v>
      </c>
      <c r="E14117" s="161"/>
      <c r="F14117" s="162"/>
      <c r="G14117" s="147"/>
      <c r="H14117" s="146"/>
      <c r="J14117" s="146"/>
      <c r="L14117" s="150"/>
      <c r="N14117" s="163"/>
      <c r="O14117" s="146"/>
      <c r="P14117" s="146"/>
      <c r="Q14117" s="146"/>
      <c r="R14117" s="34"/>
      <c r="S14117" s="35"/>
      <c r="T14117" s="147"/>
    </row>
    <row r="14118">
      <c r="A14118" s="147"/>
      <c r="B14118" s="64"/>
      <c r="C14118" s="147" t="s">
        <v>217</v>
      </c>
      <c r="E14118" s="161"/>
      <c r="F14118" s="162"/>
      <c r="G14118" s="147"/>
      <c r="H14118" s="146"/>
      <c r="J14118" s="146"/>
      <c r="L14118" s="150"/>
      <c r="N14118" s="163"/>
      <c r="O14118" s="146"/>
      <c r="P14118" s="146"/>
      <c r="Q14118" s="146"/>
      <c r="R14118" s="34"/>
      <c r="S14118" s="35"/>
      <c r="T14118" s="147"/>
    </row>
    <row r="14119">
      <c r="A14119" s="147"/>
      <c r="B14119" s="64"/>
      <c r="C14119" s="147" t="s">
        <v>217</v>
      </c>
      <c r="E14119" s="161"/>
      <c r="F14119" s="162"/>
      <c r="G14119" s="147"/>
      <c r="H14119" s="146"/>
      <c r="J14119" s="146"/>
      <c r="L14119" s="150"/>
      <c r="N14119" s="163"/>
      <c r="O14119" s="146"/>
      <c r="P14119" s="146"/>
      <c r="Q14119" s="146"/>
      <c r="R14119" s="34"/>
      <c r="S14119" s="35"/>
      <c r="T14119" s="147"/>
    </row>
    <row r="14120">
      <c r="A14120" s="147"/>
      <c r="B14120" s="64"/>
      <c r="C14120" s="147" t="s">
        <v>217</v>
      </c>
      <c r="E14120" s="161"/>
      <c r="F14120" s="162"/>
      <c r="G14120" s="147"/>
      <c r="H14120" s="146"/>
      <c r="J14120" s="146"/>
      <c r="L14120" s="150"/>
      <c r="N14120" s="163"/>
      <c r="O14120" s="146"/>
      <c r="P14120" s="146"/>
      <c r="Q14120" s="146"/>
      <c r="R14120" s="34"/>
      <c r="S14120" s="35"/>
      <c r="T14120" s="147"/>
    </row>
    <row r="14121">
      <c r="A14121" s="147"/>
      <c r="B14121" s="64"/>
      <c r="C14121" s="147" t="s">
        <v>217</v>
      </c>
      <c r="E14121" s="161"/>
      <c r="F14121" s="162"/>
      <c r="G14121" s="147"/>
      <c r="H14121" s="146"/>
      <c r="J14121" s="146"/>
      <c r="L14121" s="150"/>
      <c r="N14121" s="163"/>
      <c r="O14121" s="146"/>
      <c r="P14121" s="146"/>
      <c r="Q14121" s="146"/>
      <c r="R14121" s="34"/>
      <c r="S14121" s="35"/>
      <c r="T14121" s="147"/>
    </row>
    <row r="14122">
      <c r="A14122" s="147"/>
      <c r="B14122" s="64"/>
      <c r="C14122" s="147" t="s">
        <v>217</v>
      </c>
      <c r="E14122" s="161"/>
      <c r="F14122" s="162"/>
      <c r="G14122" s="147"/>
      <c r="H14122" s="146"/>
      <c r="J14122" s="146"/>
      <c r="L14122" s="150"/>
      <c r="N14122" s="163"/>
      <c r="O14122" s="146"/>
      <c r="P14122" s="146"/>
      <c r="Q14122" s="146"/>
      <c r="R14122" s="34"/>
      <c r="S14122" s="35"/>
      <c r="T14122" s="147"/>
    </row>
    <row r="14123">
      <c r="A14123" s="147"/>
      <c r="B14123" s="64"/>
      <c r="C14123" s="147" t="s">
        <v>217</v>
      </c>
      <c r="E14123" s="161"/>
      <c r="F14123" s="162"/>
      <c r="G14123" s="147"/>
      <c r="H14123" s="146"/>
      <c r="J14123" s="146"/>
      <c r="L14123" s="150"/>
      <c r="N14123" s="163"/>
      <c r="O14123" s="146"/>
      <c r="P14123" s="146"/>
      <c r="Q14123" s="146"/>
      <c r="R14123" s="34"/>
      <c r="S14123" s="35"/>
      <c r="T14123" s="147"/>
    </row>
    <row r="14124">
      <c r="A14124" s="147"/>
      <c r="B14124" s="64"/>
      <c r="C14124" s="147" t="s">
        <v>217</v>
      </c>
      <c r="E14124" s="161"/>
      <c r="F14124" s="162"/>
      <c r="G14124" s="147"/>
      <c r="H14124" s="146"/>
      <c r="J14124" s="146"/>
      <c r="L14124" s="150"/>
      <c r="N14124" s="163"/>
      <c r="O14124" s="146"/>
      <c r="P14124" s="146"/>
      <c r="Q14124" s="146"/>
      <c r="R14124" s="34"/>
      <c r="S14124" s="35"/>
      <c r="T14124" s="147"/>
    </row>
    <row r="14125">
      <c r="A14125" s="147"/>
      <c r="B14125" s="64"/>
      <c r="C14125" s="147" t="s">
        <v>217</v>
      </c>
      <c r="E14125" s="161"/>
      <c r="F14125" s="162"/>
      <c r="G14125" s="147"/>
      <c r="H14125" s="146"/>
      <c r="J14125" s="146"/>
      <c r="L14125" s="150"/>
      <c r="N14125" s="163"/>
      <c r="O14125" s="146"/>
      <c r="P14125" s="146"/>
      <c r="Q14125" s="146"/>
      <c r="R14125" s="34"/>
      <c r="S14125" s="35"/>
      <c r="T14125" s="147"/>
    </row>
    <row r="14126">
      <c r="A14126" s="147"/>
      <c r="B14126" s="64"/>
      <c r="C14126" s="147" t="s">
        <v>217</v>
      </c>
      <c r="E14126" s="161"/>
      <c r="F14126" s="162"/>
      <c r="G14126" s="147"/>
      <c r="H14126" s="146"/>
      <c r="J14126" s="146"/>
      <c r="L14126" s="150"/>
      <c r="N14126" s="163"/>
      <c r="O14126" s="146"/>
      <c r="P14126" s="146"/>
      <c r="Q14126" s="146"/>
      <c r="R14126" s="34"/>
      <c r="S14126" s="35"/>
      <c r="T14126" s="147"/>
    </row>
    <row r="14127">
      <c r="A14127" s="147"/>
      <c r="B14127" s="64"/>
      <c r="C14127" s="147" t="s">
        <v>217</v>
      </c>
      <c r="E14127" s="161"/>
      <c r="F14127" s="162"/>
      <c r="G14127" s="147"/>
      <c r="H14127" s="146"/>
      <c r="J14127" s="146"/>
      <c r="L14127" s="150"/>
      <c r="N14127" s="163"/>
      <c r="O14127" s="146"/>
      <c r="P14127" s="146"/>
      <c r="Q14127" s="146"/>
      <c r="R14127" s="34"/>
      <c r="S14127" s="35"/>
      <c r="T14127" s="147"/>
    </row>
    <row r="14128">
      <c r="A14128" s="147"/>
      <c r="B14128" s="64"/>
      <c r="C14128" s="147" t="s">
        <v>217</v>
      </c>
      <c r="E14128" s="161"/>
      <c r="F14128" s="162"/>
      <c r="G14128" s="147"/>
      <c r="H14128" s="146"/>
      <c r="J14128" s="146"/>
      <c r="L14128" s="150"/>
      <c r="N14128" s="163"/>
      <c r="O14128" s="146"/>
      <c r="P14128" s="146"/>
      <c r="Q14128" s="146"/>
      <c r="R14128" s="34"/>
      <c r="S14128" s="35"/>
      <c r="T14128" s="147"/>
    </row>
    <row r="14129">
      <c r="A14129" s="147"/>
      <c r="B14129" s="64"/>
      <c r="C14129" s="147" t="s">
        <v>217</v>
      </c>
      <c r="E14129" s="161"/>
      <c r="F14129" s="162"/>
      <c r="G14129" s="147"/>
      <c r="H14129" s="146"/>
      <c r="J14129" s="146"/>
      <c r="L14129" s="150"/>
      <c r="N14129" s="163"/>
      <c r="O14129" s="146"/>
      <c r="P14129" s="146"/>
      <c r="Q14129" s="146"/>
      <c r="R14129" s="34"/>
      <c r="S14129" s="35"/>
      <c r="T14129" s="147"/>
    </row>
    <row r="14130">
      <c r="A14130" s="147"/>
      <c r="B14130" s="64"/>
      <c r="C14130" s="147" t="s">
        <v>217</v>
      </c>
      <c r="E14130" s="161"/>
      <c r="F14130" s="162"/>
      <c r="G14130" s="147"/>
      <c r="H14130" s="146"/>
      <c r="J14130" s="146"/>
      <c r="L14130" s="150"/>
      <c r="N14130" s="163"/>
      <c r="O14130" s="146"/>
      <c r="P14130" s="146"/>
      <c r="Q14130" s="146"/>
      <c r="R14130" s="34"/>
      <c r="S14130" s="35"/>
      <c r="T14130" s="147"/>
    </row>
    <row r="14131">
      <c r="A14131" s="147"/>
      <c r="B14131" s="64"/>
      <c r="C14131" s="147" t="s">
        <v>217</v>
      </c>
      <c r="E14131" s="161"/>
      <c r="F14131" s="162"/>
      <c r="G14131" s="147"/>
      <c r="H14131" s="146"/>
      <c r="J14131" s="146"/>
      <c r="L14131" s="150"/>
      <c r="N14131" s="163"/>
      <c r="O14131" s="146"/>
      <c r="P14131" s="146"/>
      <c r="Q14131" s="146"/>
      <c r="R14131" s="34"/>
      <c r="S14131" s="35"/>
      <c r="T14131" s="147"/>
    </row>
    <row r="14132">
      <c r="A14132" s="147"/>
      <c r="B14132" s="64"/>
      <c r="C14132" s="147" t="s">
        <v>217</v>
      </c>
      <c r="E14132" s="161"/>
      <c r="F14132" s="162"/>
      <c r="G14132" s="147"/>
      <c r="H14132" s="146"/>
      <c r="J14132" s="146"/>
      <c r="L14132" s="150"/>
      <c r="N14132" s="163"/>
      <c r="O14132" s="146"/>
      <c r="P14132" s="146"/>
      <c r="Q14132" s="146"/>
      <c r="R14132" s="34"/>
      <c r="S14132" s="35"/>
      <c r="T14132" s="147"/>
    </row>
    <row r="14133">
      <c r="A14133" s="147"/>
      <c r="B14133" s="64"/>
      <c r="C14133" s="147" t="s">
        <v>217</v>
      </c>
      <c r="E14133" s="161"/>
      <c r="F14133" s="162"/>
      <c r="G14133" s="147"/>
      <c r="H14133" s="146"/>
      <c r="J14133" s="146"/>
      <c r="L14133" s="150"/>
      <c r="N14133" s="163"/>
      <c r="O14133" s="146"/>
      <c r="P14133" s="146"/>
      <c r="Q14133" s="146"/>
      <c r="R14133" s="34"/>
      <c r="S14133" s="35"/>
      <c r="T14133" s="147"/>
    </row>
    <row r="14134">
      <c r="A14134" s="147"/>
      <c r="B14134" s="64"/>
      <c r="C14134" s="147" t="s">
        <v>217</v>
      </c>
      <c r="E14134" s="161"/>
      <c r="F14134" s="162"/>
      <c r="G14134" s="147"/>
      <c r="H14134" s="146"/>
      <c r="J14134" s="146"/>
      <c r="L14134" s="150"/>
      <c r="N14134" s="163"/>
      <c r="O14134" s="146"/>
      <c r="P14134" s="146"/>
      <c r="Q14134" s="146"/>
      <c r="R14134" s="34"/>
      <c r="S14134" s="35"/>
      <c r="T14134" s="147"/>
    </row>
    <row r="14135">
      <c r="A14135" s="147"/>
      <c r="B14135" s="64"/>
      <c r="C14135" s="147" t="s">
        <v>217</v>
      </c>
      <c r="E14135" s="161"/>
      <c r="F14135" s="162"/>
      <c r="G14135" s="147"/>
      <c r="H14135" s="146"/>
      <c r="J14135" s="146"/>
      <c r="L14135" s="150"/>
      <c r="N14135" s="163"/>
      <c r="O14135" s="146"/>
      <c r="P14135" s="146"/>
      <c r="Q14135" s="146"/>
      <c r="R14135" s="34"/>
      <c r="S14135" s="35"/>
      <c r="T14135" s="147"/>
    </row>
    <row r="14136">
      <c r="A14136" s="147"/>
      <c r="B14136" s="64"/>
      <c r="C14136" s="147" t="s">
        <v>217</v>
      </c>
      <c r="E14136" s="161"/>
      <c r="F14136" s="162"/>
      <c r="G14136" s="147"/>
      <c r="H14136" s="146"/>
      <c r="J14136" s="146"/>
      <c r="L14136" s="150"/>
      <c r="N14136" s="163"/>
      <c r="O14136" s="146"/>
      <c r="P14136" s="146"/>
      <c r="Q14136" s="146"/>
      <c r="R14136" s="34"/>
      <c r="S14136" s="35"/>
      <c r="T14136" s="147"/>
    </row>
    <row r="14137">
      <c r="A14137" s="147"/>
      <c r="B14137" s="64"/>
      <c r="C14137" s="147" t="s">
        <v>217</v>
      </c>
      <c r="E14137" s="161"/>
      <c r="F14137" s="162"/>
      <c r="G14137" s="147"/>
      <c r="H14137" s="146"/>
      <c r="J14137" s="146"/>
      <c r="L14137" s="150"/>
      <c r="N14137" s="163"/>
      <c r="O14137" s="146"/>
      <c r="P14137" s="146"/>
      <c r="Q14137" s="146"/>
      <c r="R14137" s="34"/>
      <c r="S14137" s="35"/>
      <c r="T14137" s="147"/>
    </row>
    <row r="14138">
      <c r="A14138" s="147"/>
      <c r="B14138" s="64"/>
      <c r="C14138" s="147" t="s">
        <v>217</v>
      </c>
      <c r="E14138" s="161"/>
      <c r="F14138" s="162"/>
      <c r="G14138" s="147"/>
      <c r="H14138" s="146"/>
      <c r="J14138" s="146"/>
      <c r="L14138" s="150"/>
      <c r="N14138" s="163"/>
      <c r="O14138" s="146"/>
      <c r="P14138" s="146"/>
      <c r="Q14138" s="146"/>
      <c r="R14138" s="34"/>
      <c r="S14138" s="35"/>
      <c r="T14138" s="147"/>
    </row>
    <row r="14139">
      <c r="A14139" s="147"/>
      <c r="B14139" s="64"/>
      <c r="C14139" s="147" t="s">
        <v>217</v>
      </c>
      <c r="E14139" s="161"/>
      <c r="F14139" s="162"/>
      <c r="G14139" s="147"/>
      <c r="H14139" s="146"/>
      <c r="J14139" s="146"/>
      <c r="L14139" s="150"/>
      <c r="N14139" s="163"/>
      <c r="O14139" s="146"/>
      <c r="P14139" s="146"/>
      <c r="Q14139" s="146"/>
      <c r="R14139" s="34"/>
      <c r="S14139" s="35"/>
      <c r="T14139" s="147"/>
    </row>
    <row r="14140">
      <c r="A14140" s="147"/>
      <c r="B14140" s="64"/>
      <c r="C14140" s="147" t="s">
        <v>217</v>
      </c>
      <c r="E14140" s="161"/>
      <c r="F14140" s="162"/>
      <c r="G14140" s="147"/>
      <c r="H14140" s="146"/>
      <c r="J14140" s="146"/>
      <c r="L14140" s="150"/>
      <c r="N14140" s="163"/>
      <c r="O14140" s="146"/>
      <c r="P14140" s="146"/>
      <c r="Q14140" s="146"/>
      <c r="R14140" s="34"/>
      <c r="S14140" s="35"/>
      <c r="T14140" s="147"/>
    </row>
    <row r="14141">
      <c r="A14141" s="147"/>
      <c r="B14141" s="64"/>
      <c r="C14141" s="147" t="s">
        <v>217</v>
      </c>
      <c r="E14141" s="161"/>
      <c r="F14141" s="162"/>
      <c r="G14141" s="147"/>
      <c r="H14141" s="146"/>
      <c r="J14141" s="146"/>
      <c r="L14141" s="150"/>
      <c r="N14141" s="163"/>
      <c r="O14141" s="146"/>
      <c r="P14141" s="146"/>
      <c r="Q14141" s="146"/>
      <c r="R14141" s="34"/>
      <c r="S14141" s="35"/>
      <c r="T14141" s="147"/>
    </row>
    <row r="14142">
      <c r="A14142" s="147"/>
      <c r="B14142" s="64"/>
      <c r="C14142" s="147" t="s">
        <v>217</v>
      </c>
      <c r="E14142" s="161"/>
      <c r="F14142" s="162"/>
      <c r="G14142" s="147"/>
      <c r="H14142" s="146"/>
      <c r="J14142" s="146"/>
      <c r="L14142" s="150"/>
      <c r="N14142" s="163"/>
      <c r="O14142" s="146"/>
      <c r="P14142" s="146"/>
      <c r="Q14142" s="146"/>
      <c r="R14142" s="34"/>
      <c r="S14142" s="35"/>
      <c r="T14142" s="147"/>
    </row>
    <row r="14143">
      <c r="A14143" s="147"/>
      <c r="B14143" s="64"/>
      <c r="C14143" s="147" t="s">
        <v>217</v>
      </c>
      <c r="E14143" s="161"/>
      <c r="F14143" s="162"/>
      <c r="G14143" s="147"/>
      <c r="H14143" s="146"/>
      <c r="J14143" s="146"/>
      <c r="L14143" s="150"/>
      <c r="N14143" s="163"/>
      <c r="O14143" s="146"/>
      <c r="P14143" s="146"/>
      <c r="Q14143" s="146"/>
      <c r="R14143" s="34"/>
      <c r="S14143" s="35"/>
      <c r="T14143" s="147"/>
    </row>
    <row r="14144">
      <c r="A14144" s="147"/>
      <c r="B14144" s="64"/>
      <c r="C14144" s="147" t="s">
        <v>217</v>
      </c>
      <c r="E14144" s="161"/>
      <c r="F14144" s="162"/>
      <c r="G14144" s="147"/>
      <c r="H14144" s="146"/>
      <c r="J14144" s="146"/>
      <c r="L14144" s="150"/>
      <c r="N14144" s="163"/>
      <c r="O14144" s="146"/>
      <c r="P14144" s="146"/>
      <c r="Q14144" s="146"/>
      <c r="R14144" s="34"/>
      <c r="S14144" s="35"/>
      <c r="T14144" s="147"/>
    </row>
    <row r="14145">
      <c r="A14145" s="147"/>
      <c r="B14145" s="64"/>
      <c r="C14145" s="147" t="s">
        <v>217</v>
      </c>
      <c r="E14145" s="161"/>
      <c r="F14145" s="162"/>
      <c r="G14145" s="147"/>
      <c r="H14145" s="146"/>
      <c r="J14145" s="146"/>
      <c r="L14145" s="150"/>
      <c r="N14145" s="163"/>
      <c r="O14145" s="146"/>
      <c r="P14145" s="146"/>
      <c r="Q14145" s="146"/>
      <c r="R14145" s="34"/>
      <c r="S14145" s="35"/>
      <c r="T14145" s="147"/>
    </row>
    <row r="14146">
      <c r="A14146" s="147"/>
      <c r="B14146" s="64"/>
      <c r="C14146" s="147" t="s">
        <v>217</v>
      </c>
      <c r="E14146" s="161"/>
      <c r="F14146" s="162"/>
      <c r="G14146" s="147"/>
      <c r="H14146" s="146"/>
      <c r="J14146" s="146"/>
      <c r="L14146" s="150"/>
      <c r="N14146" s="163"/>
      <c r="O14146" s="146"/>
      <c r="P14146" s="146"/>
      <c r="Q14146" s="146"/>
      <c r="R14146" s="34"/>
      <c r="S14146" s="35"/>
      <c r="T14146" s="147"/>
    </row>
    <row r="14147">
      <c r="A14147" s="147"/>
      <c r="B14147" s="64"/>
      <c r="C14147" s="147" t="s">
        <v>217</v>
      </c>
      <c r="E14147" s="161"/>
      <c r="F14147" s="162"/>
      <c r="G14147" s="147"/>
      <c r="H14147" s="146"/>
      <c r="J14147" s="146"/>
      <c r="L14147" s="150"/>
      <c r="N14147" s="163"/>
      <c r="O14147" s="146"/>
      <c r="P14147" s="146"/>
      <c r="Q14147" s="146"/>
      <c r="R14147" s="34"/>
      <c r="S14147" s="35"/>
      <c r="T14147" s="147"/>
    </row>
    <row r="14148">
      <c r="A14148" s="147"/>
      <c r="B14148" s="64"/>
      <c r="C14148" s="147" t="s">
        <v>217</v>
      </c>
      <c r="E14148" s="161"/>
      <c r="F14148" s="162"/>
      <c r="G14148" s="147"/>
      <c r="H14148" s="146"/>
      <c r="J14148" s="146"/>
      <c r="L14148" s="150"/>
      <c r="N14148" s="163"/>
      <c r="O14148" s="146"/>
      <c r="P14148" s="146"/>
      <c r="Q14148" s="146"/>
      <c r="R14148" s="34"/>
      <c r="S14148" s="35"/>
      <c r="T14148" s="147"/>
    </row>
    <row r="14149">
      <c r="A14149" s="147"/>
      <c r="B14149" s="64"/>
      <c r="C14149" s="147" t="s">
        <v>217</v>
      </c>
      <c r="E14149" s="161"/>
      <c r="F14149" s="162"/>
      <c r="G14149" s="147"/>
      <c r="H14149" s="146"/>
      <c r="J14149" s="146"/>
      <c r="L14149" s="150"/>
      <c r="N14149" s="163"/>
      <c r="O14149" s="146"/>
      <c r="P14149" s="146"/>
      <c r="Q14149" s="146"/>
      <c r="R14149" s="34"/>
      <c r="S14149" s="35"/>
      <c r="T14149" s="147"/>
    </row>
    <row r="14150">
      <c r="A14150" s="147"/>
      <c r="B14150" s="64"/>
      <c r="C14150" s="147" t="s">
        <v>217</v>
      </c>
      <c r="E14150" s="161"/>
      <c r="F14150" s="162"/>
      <c r="G14150" s="147"/>
      <c r="H14150" s="146"/>
      <c r="J14150" s="146"/>
      <c r="L14150" s="150"/>
      <c r="N14150" s="163"/>
      <c r="O14150" s="146"/>
      <c r="P14150" s="146"/>
      <c r="Q14150" s="146"/>
      <c r="R14150" s="34"/>
      <c r="S14150" s="35"/>
      <c r="T14150" s="147"/>
    </row>
    <row r="14151">
      <c r="A14151" s="147"/>
      <c r="B14151" s="64"/>
      <c r="C14151" s="147" t="s">
        <v>217</v>
      </c>
      <c r="E14151" s="161"/>
      <c r="F14151" s="162"/>
      <c r="G14151" s="147"/>
      <c r="H14151" s="146"/>
      <c r="J14151" s="146"/>
      <c r="L14151" s="150"/>
      <c r="N14151" s="163"/>
      <c r="O14151" s="146"/>
      <c r="P14151" s="146"/>
      <c r="Q14151" s="146"/>
      <c r="R14151" s="34"/>
      <c r="S14151" s="35"/>
      <c r="T14151" s="147"/>
    </row>
    <row r="14152">
      <c r="A14152" s="147"/>
      <c r="B14152" s="64"/>
      <c r="C14152" s="147" t="s">
        <v>217</v>
      </c>
      <c r="E14152" s="161"/>
      <c r="F14152" s="162"/>
      <c r="G14152" s="147"/>
      <c r="H14152" s="146"/>
      <c r="J14152" s="146"/>
      <c r="L14152" s="150"/>
      <c r="N14152" s="163"/>
      <c r="O14152" s="146"/>
      <c r="P14152" s="146"/>
      <c r="Q14152" s="146"/>
      <c r="R14152" s="34"/>
      <c r="S14152" s="35"/>
      <c r="T14152" s="147"/>
    </row>
    <row r="14153">
      <c r="A14153" s="147"/>
      <c r="B14153" s="64"/>
      <c r="C14153" s="147" t="s">
        <v>217</v>
      </c>
      <c r="E14153" s="161"/>
      <c r="F14153" s="162"/>
      <c r="G14153" s="147"/>
      <c r="H14153" s="146"/>
      <c r="J14153" s="146"/>
      <c r="L14153" s="150"/>
      <c r="N14153" s="163"/>
      <c r="O14153" s="146"/>
      <c r="P14153" s="146"/>
      <c r="Q14153" s="146"/>
      <c r="R14153" s="34"/>
      <c r="S14153" s="35"/>
      <c r="T14153" s="147"/>
    </row>
    <row r="14154">
      <c r="A14154" s="147"/>
      <c r="B14154" s="64"/>
      <c r="C14154" s="147" t="s">
        <v>217</v>
      </c>
      <c r="E14154" s="161"/>
      <c r="F14154" s="162"/>
      <c r="G14154" s="147"/>
      <c r="H14154" s="146"/>
      <c r="J14154" s="146"/>
      <c r="L14154" s="150"/>
      <c r="N14154" s="163"/>
      <c r="O14154" s="146"/>
      <c r="P14154" s="146"/>
      <c r="Q14154" s="146"/>
      <c r="R14154" s="34"/>
      <c r="S14154" s="35"/>
      <c r="T14154" s="147"/>
    </row>
    <row r="14155">
      <c r="A14155" s="147"/>
      <c r="B14155" s="64"/>
      <c r="C14155" s="147" t="s">
        <v>217</v>
      </c>
      <c r="E14155" s="161"/>
      <c r="F14155" s="162"/>
      <c r="G14155" s="147"/>
      <c r="H14155" s="146"/>
      <c r="J14155" s="146"/>
      <c r="L14155" s="150"/>
      <c r="N14155" s="163"/>
      <c r="O14155" s="146"/>
      <c r="P14155" s="146"/>
      <c r="Q14155" s="146"/>
      <c r="R14155" s="34"/>
      <c r="S14155" s="35"/>
      <c r="T14155" s="147"/>
    </row>
    <row r="14156">
      <c r="A14156" s="147"/>
      <c r="B14156" s="64"/>
      <c r="C14156" s="147" t="s">
        <v>217</v>
      </c>
      <c r="E14156" s="161"/>
      <c r="F14156" s="162"/>
      <c r="G14156" s="147"/>
      <c r="H14156" s="146"/>
      <c r="J14156" s="146"/>
      <c r="L14156" s="150"/>
      <c r="N14156" s="163"/>
      <c r="O14156" s="146"/>
      <c r="P14156" s="146"/>
      <c r="Q14156" s="146"/>
      <c r="R14156" s="34"/>
      <c r="S14156" s="35"/>
      <c r="T14156" s="147"/>
    </row>
    <row r="14157">
      <c r="A14157" s="147"/>
      <c r="B14157" s="64"/>
      <c r="C14157" s="147" t="s">
        <v>217</v>
      </c>
      <c r="E14157" s="161"/>
      <c r="F14157" s="162"/>
      <c r="G14157" s="147"/>
      <c r="H14157" s="146"/>
      <c r="J14157" s="146"/>
      <c r="L14157" s="150"/>
      <c r="N14157" s="163"/>
      <c r="O14157" s="146"/>
      <c r="P14157" s="146"/>
      <c r="Q14157" s="146"/>
      <c r="R14157" s="34"/>
      <c r="S14157" s="35"/>
      <c r="T14157" s="147"/>
    </row>
    <row r="14158">
      <c r="A14158" s="147"/>
      <c r="B14158" s="64"/>
      <c r="C14158" s="147" t="s">
        <v>217</v>
      </c>
      <c r="E14158" s="161"/>
      <c r="F14158" s="162"/>
      <c r="G14158" s="147"/>
      <c r="H14158" s="146"/>
      <c r="J14158" s="146"/>
      <c r="L14158" s="150"/>
      <c r="N14158" s="163"/>
      <c r="O14158" s="146"/>
      <c r="P14158" s="146"/>
      <c r="Q14158" s="146"/>
      <c r="R14158" s="34"/>
      <c r="S14158" s="35"/>
      <c r="T14158" s="147"/>
    </row>
    <row r="14159">
      <c r="A14159" s="147"/>
      <c r="B14159" s="64"/>
      <c r="C14159" s="147" t="s">
        <v>217</v>
      </c>
      <c r="E14159" s="161"/>
      <c r="F14159" s="162"/>
      <c r="G14159" s="147"/>
      <c r="H14159" s="146"/>
      <c r="J14159" s="146"/>
      <c r="L14159" s="150"/>
      <c r="N14159" s="163"/>
      <c r="O14159" s="146"/>
      <c r="P14159" s="146"/>
      <c r="Q14159" s="146"/>
      <c r="R14159" s="34"/>
      <c r="S14159" s="35"/>
      <c r="T14159" s="147"/>
    </row>
    <row r="14160">
      <c r="A14160" s="147"/>
      <c r="B14160" s="64"/>
      <c r="C14160" s="147" t="s">
        <v>217</v>
      </c>
      <c r="E14160" s="161"/>
      <c r="F14160" s="162"/>
      <c r="G14160" s="147"/>
      <c r="H14160" s="146"/>
      <c r="J14160" s="146"/>
      <c r="L14160" s="150"/>
      <c r="N14160" s="163"/>
      <c r="O14160" s="146"/>
      <c r="P14160" s="146"/>
      <c r="Q14160" s="146"/>
      <c r="R14160" s="34"/>
      <c r="S14160" s="35"/>
      <c r="T14160" s="147"/>
    </row>
    <row r="14161">
      <c r="A14161" s="147"/>
      <c r="B14161" s="64"/>
      <c r="C14161" s="147" t="s">
        <v>217</v>
      </c>
      <c r="E14161" s="161"/>
      <c r="F14161" s="162"/>
      <c r="G14161" s="147"/>
      <c r="H14161" s="146"/>
      <c r="J14161" s="146"/>
      <c r="L14161" s="150"/>
      <c r="N14161" s="163"/>
      <c r="O14161" s="146"/>
      <c r="P14161" s="146"/>
      <c r="Q14161" s="146"/>
      <c r="R14161" s="34"/>
      <c r="S14161" s="35"/>
      <c r="T14161" s="147"/>
    </row>
    <row r="14162">
      <c r="A14162" s="147"/>
      <c r="B14162" s="64"/>
      <c r="C14162" s="147" t="s">
        <v>217</v>
      </c>
      <c r="E14162" s="161"/>
      <c r="F14162" s="162"/>
      <c r="G14162" s="147"/>
      <c r="H14162" s="146"/>
      <c r="J14162" s="146"/>
      <c r="L14162" s="150"/>
      <c r="N14162" s="163"/>
      <c r="O14162" s="146"/>
      <c r="P14162" s="146"/>
      <c r="Q14162" s="146"/>
      <c r="R14162" s="34"/>
      <c r="S14162" s="35"/>
      <c r="T14162" s="147"/>
    </row>
    <row r="14163">
      <c r="A14163" s="147"/>
      <c r="B14163" s="64"/>
      <c r="C14163" s="147" t="s">
        <v>217</v>
      </c>
      <c r="E14163" s="161"/>
      <c r="F14163" s="162"/>
      <c r="G14163" s="147"/>
      <c r="H14163" s="146"/>
      <c r="J14163" s="146"/>
      <c r="L14163" s="150"/>
      <c r="N14163" s="163"/>
      <c r="O14163" s="146"/>
      <c r="P14163" s="146"/>
      <c r="Q14163" s="146"/>
      <c r="R14163" s="34"/>
      <c r="S14163" s="35"/>
      <c r="T14163" s="147"/>
    </row>
    <row r="14164">
      <c r="A14164" s="147"/>
      <c r="B14164" s="64"/>
      <c r="C14164" s="147" t="s">
        <v>217</v>
      </c>
      <c r="E14164" s="161"/>
      <c r="F14164" s="162"/>
      <c r="G14164" s="147"/>
      <c r="H14164" s="146"/>
      <c r="J14164" s="146"/>
      <c r="L14164" s="150"/>
      <c r="N14164" s="163"/>
      <c r="O14164" s="146"/>
      <c r="P14164" s="146"/>
      <c r="Q14164" s="146"/>
      <c r="R14164" s="34"/>
      <c r="S14164" s="35"/>
      <c r="T14164" s="147"/>
    </row>
    <row r="14165">
      <c r="A14165" s="147"/>
      <c r="B14165" s="64"/>
      <c r="C14165" s="147" t="s">
        <v>217</v>
      </c>
      <c r="E14165" s="161"/>
      <c r="F14165" s="162"/>
      <c r="G14165" s="147"/>
      <c r="H14165" s="146"/>
      <c r="J14165" s="146"/>
      <c r="L14165" s="150"/>
      <c r="N14165" s="163"/>
      <c r="O14165" s="146"/>
      <c r="P14165" s="146"/>
      <c r="Q14165" s="146"/>
      <c r="R14165" s="34"/>
      <c r="S14165" s="35"/>
      <c r="T14165" s="147"/>
    </row>
    <row r="14166">
      <c r="A14166" s="147"/>
      <c r="B14166" s="64"/>
      <c r="C14166" s="147" t="s">
        <v>217</v>
      </c>
      <c r="E14166" s="161"/>
      <c r="F14166" s="162"/>
      <c r="G14166" s="147"/>
      <c r="H14166" s="146"/>
      <c r="J14166" s="146"/>
      <c r="L14166" s="150"/>
      <c r="N14166" s="163"/>
      <c r="O14166" s="146"/>
      <c r="P14166" s="146"/>
      <c r="Q14166" s="146"/>
      <c r="R14166" s="34"/>
      <c r="S14166" s="35"/>
      <c r="T14166" s="147"/>
    </row>
    <row r="14167">
      <c r="A14167" s="147"/>
      <c r="B14167" s="64"/>
      <c r="C14167" s="147" t="s">
        <v>217</v>
      </c>
      <c r="E14167" s="161"/>
      <c r="F14167" s="162"/>
      <c r="G14167" s="147"/>
      <c r="H14167" s="146"/>
      <c r="J14167" s="146"/>
      <c r="L14167" s="150"/>
      <c r="N14167" s="163"/>
      <c r="O14167" s="146"/>
      <c r="P14167" s="146"/>
      <c r="Q14167" s="146"/>
      <c r="R14167" s="34"/>
      <c r="S14167" s="35"/>
      <c r="T14167" s="147"/>
    </row>
    <row r="14168">
      <c r="A14168" s="147"/>
      <c r="B14168" s="64"/>
      <c r="C14168" s="147" t="s">
        <v>217</v>
      </c>
      <c r="E14168" s="161"/>
      <c r="F14168" s="162"/>
      <c r="G14168" s="147"/>
      <c r="H14168" s="146"/>
      <c r="J14168" s="146"/>
      <c r="L14168" s="150"/>
      <c r="N14168" s="163"/>
      <c r="O14168" s="146"/>
      <c r="P14168" s="146"/>
      <c r="Q14168" s="146"/>
      <c r="R14168" s="34"/>
      <c r="S14168" s="35"/>
      <c r="T14168" s="147"/>
    </row>
    <row r="14169">
      <c r="A14169" s="147"/>
      <c r="B14169" s="64"/>
      <c r="C14169" s="147" t="s">
        <v>217</v>
      </c>
      <c r="E14169" s="161"/>
      <c r="F14169" s="162"/>
      <c r="G14169" s="147"/>
      <c r="H14169" s="146"/>
      <c r="J14169" s="146"/>
      <c r="L14169" s="150"/>
      <c r="N14169" s="163"/>
      <c r="O14169" s="146"/>
      <c r="P14169" s="146"/>
      <c r="Q14169" s="146"/>
      <c r="R14169" s="34"/>
      <c r="S14169" s="35"/>
      <c r="T14169" s="147"/>
    </row>
    <row r="14170">
      <c r="A14170" s="147"/>
      <c r="B14170" s="64"/>
      <c r="C14170" s="147" t="s">
        <v>217</v>
      </c>
      <c r="E14170" s="161"/>
      <c r="F14170" s="162"/>
      <c r="G14170" s="147"/>
      <c r="H14170" s="146"/>
      <c r="J14170" s="146"/>
      <c r="L14170" s="150"/>
      <c r="N14170" s="163"/>
      <c r="O14170" s="146"/>
      <c r="P14170" s="146"/>
      <c r="Q14170" s="146"/>
      <c r="R14170" s="34"/>
      <c r="S14170" s="35"/>
      <c r="T14170" s="147"/>
    </row>
    <row r="14171">
      <c r="A14171" s="147"/>
      <c r="B14171" s="64"/>
      <c r="C14171" s="147" t="s">
        <v>217</v>
      </c>
      <c r="E14171" s="161"/>
      <c r="F14171" s="162"/>
      <c r="G14171" s="147"/>
      <c r="H14171" s="146"/>
      <c r="J14171" s="146"/>
      <c r="L14171" s="150"/>
      <c r="N14171" s="163"/>
      <c r="O14171" s="146"/>
      <c r="P14171" s="146"/>
      <c r="Q14171" s="146"/>
      <c r="R14171" s="34"/>
      <c r="S14171" s="35"/>
      <c r="T14171" s="147"/>
    </row>
    <row r="14172">
      <c r="A14172" s="147"/>
      <c r="B14172" s="64"/>
      <c r="C14172" s="147" t="s">
        <v>217</v>
      </c>
      <c r="E14172" s="161"/>
      <c r="F14172" s="162"/>
      <c r="G14172" s="147"/>
      <c r="H14172" s="146"/>
      <c r="J14172" s="146"/>
      <c r="L14172" s="150"/>
      <c r="N14172" s="163"/>
      <c r="O14172" s="146"/>
      <c r="P14172" s="146"/>
      <c r="Q14172" s="146"/>
      <c r="R14172" s="34"/>
      <c r="S14172" s="35"/>
      <c r="T14172" s="147"/>
    </row>
    <row r="14173">
      <c r="A14173" s="147"/>
      <c r="B14173" s="64"/>
      <c r="C14173" s="147" t="s">
        <v>217</v>
      </c>
      <c r="E14173" s="161"/>
      <c r="F14173" s="162"/>
      <c r="G14173" s="147"/>
      <c r="H14173" s="146"/>
      <c r="J14173" s="146"/>
      <c r="L14173" s="150"/>
      <c r="N14173" s="163"/>
      <c r="O14173" s="146"/>
      <c r="P14173" s="146"/>
      <c r="Q14173" s="146"/>
      <c r="R14173" s="34"/>
      <c r="S14173" s="35"/>
      <c r="T14173" s="147"/>
    </row>
    <row r="14174">
      <c r="A14174" s="147"/>
      <c r="B14174" s="64"/>
      <c r="C14174" s="147" t="s">
        <v>217</v>
      </c>
      <c r="E14174" s="161"/>
      <c r="F14174" s="162"/>
      <c r="G14174" s="147"/>
      <c r="H14174" s="146"/>
      <c r="J14174" s="146"/>
      <c r="L14174" s="150"/>
      <c r="N14174" s="163"/>
      <c r="O14174" s="146"/>
      <c r="P14174" s="146"/>
      <c r="Q14174" s="146"/>
      <c r="R14174" s="34"/>
      <c r="S14174" s="35"/>
      <c r="T14174" s="147"/>
    </row>
    <row r="14175">
      <c r="A14175" s="147"/>
      <c r="B14175" s="64"/>
      <c r="C14175" s="147" t="s">
        <v>217</v>
      </c>
      <c r="E14175" s="161"/>
      <c r="F14175" s="162"/>
      <c r="G14175" s="147"/>
      <c r="H14175" s="146"/>
      <c r="J14175" s="146"/>
      <c r="L14175" s="150"/>
      <c r="N14175" s="163"/>
      <c r="O14175" s="146"/>
      <c r="P14175" s="146"/>
      <c r="Q14175" s="146"/>
      <c r="R14175" s="34"/>
      <c r="S14175" s="35"/>
      <c r="T14175" s="147"/>
    </row>
    <row r="14176">
      <c r="A14176" s="147"/>
      <c r="B14176" s="64"/>
      <c r="C14176" s="147" t="s">
        <v>217</v>
      </c>
      <c r="E14176" s="161"/>
      <c r="F14176" s="162"/>
      <c r="G14176" s="147"/>
      <c r="H14176" s="146"/>
      <c r="J14176" s="146"/>
      <c r="L14176" s="150"/>
      <c r="N14176" s="163"/>
      <c r="O14176" s="146"/>
      <c r="P14176" s="146"/>
      <c r="Q14176" s="146"/>
      <c r="R14176" s="34"/>
      <c r="S14176" s="35"/>
      <c r="T14176" s="147"/>
    </row>
    <row r="14177">
      <c r="A14177" s="147"/>
      <c r="B14177" s="64"/>
      <c r="C14177" s="147" t="s">
        <v>217</v>
      </c>
      <c r="E14177" s="161"/>
      <c r="F14177" s="162"/>
      <c r="G14177" s="147"/>
      <c r="H14177" s="146"/>
      <c r="J14177" s="146"/>
      <c r="L14177" s="150"/>
      <c r="N14177" s="163"/>
      <c r="O14177" s="146"/>
      <c r="P14177" s="146"/>
      <c r="Q14177" s="146"/>
      <c r="R14177" s="34"/>
      <c r="S14177" s="35"/>
      <c r="T14177" s="147"/>
    </row>
    <row r="14178">
      <c r="A14178" s="147"/>
      <c r="B14178" s="64"/>
      <c r="C14178" s="147" t="s">
        <v>217</v>
      </c>
      <c r="E14178" s="161"/>
      <c r="F14178" s="162"/>
      <c r="G14178" s="147"/>
      <c r="H14178" s="146"/>
      <c r="J14178" s="146"/>
      <c r="L14178" s="150"/>
      <c r="N14178" s="163"/>
      <c r="O14178" s="146"/>
      <c r="P14178" s="146"/>
      <c r="Q14178" s="146"/>
      <c r="R14178" s="34"/>
      <c r="S14178" s="35"/>
      <c r="T14178" s="147"/>
    </row>
    <row r="14179">
      <c r="A14179" s="147"/>
      <c r="B14179" s="64"/>
      <c r="C14179" s="147" t="s">
        <v>217</v>
      </c>
      <c r="E14179" s="161"/>
      <c r="F14179" s="162"/>
      <c r="G14179" s="147"/>
      <c r="H14179" s="146"/>
      <c r="J14179" s="146"/>
      <c r="L14179" s="150"/>
      <c r="N14179" s="163"/>
      <c r="O14179" s="146"/>
      <c r="P14179" s="146"/>
      <c r="Q14179" s="146"/>
      <c r="R14179" s="34"/>
      <c r="S14179" s="35"/>
      <c r="T14179" s="147"/>
    </row>
    <row r="14180">
      <c r="A14180" s="147"/>
      <c r="B14180" s="64"/>
      <c r="C14180" s="147" t="s">
        <v>217</v>
      </c>
      <c r="E14180" s="161"/>
      <c r="F14180" s="162"/>
      <c r="G14180" s="147"/>
      <c r="H14180" s="146"/>
      <c r="J14180" s="146"/>
      <c r="L14180" s="150"/>
      <c r="N14180" s="163"/>
      <c r="O14180" s="146"/>
      <c r="P14180" s="146"/>
      <c r="Q14180" s="146"/>
      <c r="R14180" s="34"/>
      <c r="S14180" s="35"/>
      <c r="T14180" s="147"/>
    </row>
    <row r="14181">
      <c r="A14181" s="147"/>
      <c r="B14181" s="64"/>
      <c r="C14181" s="147" t="s">
        <v>217</v>
      </c>
      <c r="E14181" s="161"/>
      <c r="F14181" s="162"/>
      <c r="G14181" s="147"/>
      <c r="H14181" s="146"/>
      <c r="J14181" s="146"/>
      <c r="L14181" s="150"/>
      <c r="N14181" s="163"/>
      <c r="O14181" s="146"/>
      <c r="P14181" s="146"/>
      <c r="Q14181" s="146"/>
      <c r="R14181" s="34"/>
      <c r="S14181" s="35"/>
      <c r="T14181" s="147"/>
    </row>
    <row r="14182">
      <c r="A14182" s="147"/>
      <c r="B14182" s="64"/>
      <c r="C14182" s="147" t="s">
        <v>217</v>
      </c>
      <c r="E14182" s="161"/>
      <c r="F14182" s="162"/>
      <c r="G14182" s="147"/>
      <c r="H14182" s="146"/>
      <c r="J14182" s="146"/>
      <c r="L14182" s="150"/>
      <c r="N14182" s="163"/>
      <c r="O14182" s="146"/>
      <c r="P14182" s="146"/>
      <c r="Q14182" s="146"/>
      <c r="R14182" s="34"/>
      <c r="S14182" s="35"/>
      <c r="T14182" s="147"/>
    </row>
    <row r="14183">
      <c r="A14183" s="147"/>
      <c r="B14183" s="64"/>
      <c r="C14183" s="147" t="s">
        <v>217</v>
      </c>
      <c r="E14183" s="161"/>
      <c r="F14183" s="162"/>
      <c r="G14183" s="147"/>
      <c r="H14183" s="146"/>
      <c r="J14183" s="146"/>
      <c r="L14183" s="150"/>
      <c r="N14183" s="163"/>
      <c r="O14183" s="146"/>
      <c r="P14183" s="146"/>
      <c r="Q14183" s="146"/>
      <c r="R14183" s="34"/>
      <c r="S14183" s="35"/>
      <c r="T14183" s="147"/>
    </row>
    <row r="14184">
      <c r="A14184" s="147"/>
      <c r="B14184" s="64"/>
      <c r="C14184" s="147" t="s">
        <v>217</v>
      </c>
      <c r="E14184" s="161"/>
      <c r="F14184" s="162"/>
      <c r="G14184" s="147"/>
      <c r="H14184" s="146"/>
      <c r="J14184" s="146"/>
      <c r="L14184" s="150"/>
      <c r="N14184" s="163"/>
      <c r="O14184" s="146"/>
      <c r="P14184" s="146"/>
      <c r="Q14184" s="146"/>
      <c r="R14184" s="34"/>
      <c r="S14184" s="35"/>
      <c r="T14184" s="147"/>
    </row>
    <row r="14185">
      <c r="A14185" s="147"/>
      <c r="B14185" s="64"/>
      <c r="C14185" s="147" t="s">
        <v>217</v>
      </c>
      <c r="E14185" s="161"/>
      <c r="F14185" s="162"/>
      <c r="G14185" s="147"/>
      <c r="H14185" s="146"/>
      <c r="J14185" s="146"/>
      <c r="L14185" s="150"/>
      <c r="N14185" s="163"/>
      <c r="O14185" s="146"/>
      <c r="P14185" s="146"/>
      <c r="Q14185" s="146"/>
      <c r="R14185" s="34"/>
      <c r="S14185" s="35"/>
      <c r="T14185" s="147"/>
    </row>
    <row r="14186">
      <c r="A14186" s="147"/>
      <c r="B14186" s="64"/>
      <c r="C14186" s="147" t="s">
        <v>217</v>
      </c>
      <c r="E14186" s="161"/>
      <c r="F14186" s="162"/>
      <c r="G14186" s="147"/>
      <c r="H14186" s="146"/>
      <c r="J14186" s="146"/>
      <c r="L14186" s="150"/>
      <c r="N14186" s="163"/>
      <c r="O14186" s="146"/>
      <c r="P14186" s="146"/>
      <c r="Q14186" s="146"/>
      <c r="R14186" s="34"/>
      <c r="S14186" s="35"/>
      <c r="T14186" s="147"/>
    </row>
    <row r="14187">
      <c r="A14187" s="147"/>
      <c r="B14187" s="64"/>
      <c r="C14187" s="147" t="s">
        <v>217</v>
      </c>
      <c r="E14187" s="161"/>
      <c r="F14187" s="162"/>
      <c r="G14187" s="147"/>
      <c r="H14187" s="146"/>
      <c r="J14187" s="146"/>
      <c r="L14187" s="150"/>
      <c r="N14187" s="163"/>
      <c r="O14187" s="146"/>
      <c r="P14187" s="146"/>
      <c r="Q14187" s="146"/>
      <c r="R14187" s="34"/>
      <c r="S14187" s="35"/>
      <c r="T14187" s="147"/>
    </row>
    <row r="14188">
      <c r="A14188" s="147"/>
      <c r="B14188" s="64"/>
      <c r="C14188" s="147" t="s">
        <v>217</v>
      </c>
      <c r="E14188" s="161"/>
      <c r="F14188" s="162"/>
      <c r="G14188" s="147"/>
      <c r="H14188" s="146"/>
      <c r="J14188" s="146"/>
      <c r="L14188" s="150"/>
      <c r="N14188" s="163"/>
      <c r="O14188" s="146"/>
      <c r="P14188" s="146"/>
      <c r="Q14188" s="146"/>
      <c r="R14188" s="34"/>
      <c r="S14188" s="35"/>
      <c r="T14188" s="147"/>
    </row>
    <row r="14189">
      <c r="A14189" s="147"/>
      <c r="B14189" s="64"/>
      <c r="C14189" s="147" t="s">
        <v>217</v>
      </c>
      <c r="E14189" s="161"/>
      <c r="F14189" s="162"/>
      <c r="G14189" s="147"/>
      <c r="H14189" s="146"/>
      <c r="J14189" s="146"/>
      <c r="L14189" s="150"/>
      <c r="N14189" s="163"/>
      <c r="O14189" s="146"/>
      <c r="P14189" s="146"/>
      <c r="Q14189" s="146"/>
      <c r="R14189" s="34"/>
      <c r="S14189" s="35"/>
      <c r="T14189" s="147"/>
    </row>
    <row r="14190">
      <c r="A14190" s="147"/>
      <c r="B14190" s="64"/>
      <c r="C14190" s="147" t="s">
        <v>217</v>
      </c>
      <c r="E14190" s="161"/>
      <c r="F14190" s="162"/>
      <c r="G14190" s="147"/>
      <c r="H14190" s="146"/>
      <c r="J14190" s="146"/>
      <c r="L14190" s="150"/>
      <c r="N14190" s="163"/>
      <c r="O14190" s="146"/>
      <c r="P14190" s="146"/>
      <c r="Q14190" s="146"/>
      <c r="R14190" s="34"/>
      <c r="S14190" s="35"/>
      <c r="T14190" s="147"/>
    </row>
    <row r="14191">
      <c r="A14191" s="147"/>
      <c r="B14191" s="64"/>
      <c r="C14191" s="147" t="s">
        <v>217</v>
      </c>
      <c r="E14191" s="161"/>
      <c r="F14191" s="162"/>
      <c r="G14191" s="147"/>
      <c r="H14191" s="146"/>
      <c r="J14191" s="146"/>
      <c r="L14191" s="150"/>
      <c r="N14191" s="163"/>
      <c r="O14191" s="146"/>
      <c r="P14191" s="146"/>
      <c r="Q14191" s="146"/>
      <c r="R14191" s="34"/>
      <c r="S14191" s="35"/>
      <c r="T14191" s="147"/>
    </row>
    <row r="14192">
      <c r="A14192" s="147"/>
      <c r="B14192" s="64"/>
      <c r="C14192" s="147" t="s">
        <v>217</v>
      </c>
      <c r="E14192" s="161"/>
      <c r="F14192" s="162"/>
      <c r="G14192" s="147"/>
      <c r="H14192" s="146"/>
      <c r="J14192" s="146"/>
      <c r="L14192" s="150"/>
      <c r="N14192" s="163"/>
      <c r="O14192" s="146"/>
      <c r="P14192" s="146"/>
      <c r="Q14192" s="146"/>
      <c r="R14192" s="34"/>
      <c r="S14192" s="35"/>
      <c r="T14192" s="147"/>
    </row>
    <row r="14193">
      <c r="A14193" s="147"/>
      <c r="B14193" s="64"/>
      <c r="C14193" s="147" t="s">
        <v>217</v>
      </c>
      <c r="E14193" s="161"/>
      <c r="F14193" s="162"/>
      <c r="G14193" s="147"/>
      <c r="H14193" s="146"/>
      <c r="J14193" s="146"/>
      <c r="L14193" s="150"/>
      <c r="N14193" s="163"/>
      <c r="O14193" s="146"/>
      <c r="P14193" s="146"/>
      <c r="Q14193" s="146"/>
      <c r="R14193" s="34"/>
      <c r="S14193" s="35"/>
      <c r="T14193" s="147"/>
    </row>
    <row r="14194">
      <c r="A14194" s="147"/>
      <c r="B14194" s="64"/>
      <c r="C14194" s="147" t="s">
        <v>217</v>
      </c>
      <c r="E14194" s="161"/>
      <c r="F14194" s="162"/>
      <c r="G14194" s="147"/>
      <c r="H14194" s="146"/>
      <c r="J14194" s="146"/>
      <c r="L14194" s="150"/>
      <c r="N14194" s="163"/>
      <c r="O14194" s="146"/>
      <c r="P14194" s="146"/>
      <c r="Q14194" s="146"/>
      <c r="R14194" s="34"/>
      <c r="S14194" s="35"/>
      <c r="T14194" s="147"/>
    </row>
    <row r="14195">
      <c r="A14195" s="147"/>
      <c r="B14195" s="64"/>
      <c r="C14195" s="147" t="s">
        <v>217</v>
      </c>
      <c r="E14195" s="161"/>
      <c r="F14195" s="162"/>
      <c r="G14195" s="147"/>
      <c r="H14195" s="146"/>
      <c r="J14195" s="146"/>
      <c r="L14195" s="150"/>
      <c r="N14195" s="163"/>
      <c r="O14195" s="146"/>
      <c r="P14195" s="146"/>
      <c r="Q14195" s="146"/>
      <c r="R14195" s="34"/>
      <c r="S14195" s="35"/>
      <c r="T14195" s="147"/>
    </row>
    <row r="14196">
      <c r="A14196" s="147"/>
      <c r="B14196" s="64"/>
      <c r="C14196" s="147" t="s">
        <v>217</v>
      </c>
      <c r="E14196" s="161"/>
      <c r="F14196" s="162"/>
      <c r="G14196" s="147"/>
      <c r="H14196" s="146"/>
      <c r="J14196" s="146"/>
      <c r="L14196" s="150"/>
      <c r="N14196" s="163"/>
      <c r="O14196" s="146"/>
      <c r="P14196" s="146"/>
      <c r="Q14196" s="146"/>
      <c r="R14196" s="34"/>
      <c r="S14196" s="35"/>
      <c r="T14196" s="147"/>
    </row>
    <row r="14197">
      <c r="A14197" s="147"/>
      <c r="B14197" s="64"/>
      <c r="C14197" s="147" t="s">
        <v>217</v>
      </c>
      <c r="E14197" s="161"/>
      <c r="F14197" s="162"/>
      <c r="G14197" s="147"/>
      <c r="H14197" s="146"/>
      <c r="J14197" s="146"/>
      <c r="L14197" s="150"/>
      <c r="N14197" s="163"/>
      <c r="O14197" s="146"/>
      <c r="P14197" s="146"/>
      <c r="Q14197" s="146"/>
      <c r="R14197" s="34"/>
      <c r="S14197" s="35"/>
      <c r="T14197" s="147"/>
    </row>
    <row r="14198">
      <c r="A14198" s="147"/>
      <c r="B14198" s="64"/>
      <c r="C14198" s="147" t="s">
        <v>217</v>
      </c>
      <c r="E14198" s="161"/>
      <c r="F14198" s="162"/>
      <c r="G14198" s="147"/>
      <c r="H14198" s="146"/>
      <c r="J14198" s="146"/>
      <c r="L14198" s="150"/>
      <c r="N14198" s="163"/>
      <c r="O14198" s="146"/>
      <c r="P14198" s="146"/>
      <c r="Q14198" s="146"/>
      <c r="R14198" s="34"/>
      <c r="S14198" s="35"/>
      <c r="T14198" s="147"/>
    </row>
    <row r="14199">
      <c r="A14199" s="147"/>
      <c r="B14199" s="64"/>
      <c r="C14199" s="147" t="s">
        <v>217</v>
      </c>
      <c r="E14199" s="161"/>
      <c r="F14199" s="162"/>
      <c r="G14199" s="147"/>
      <c r="H14199" s="146"/>
      <c r="J14199" s="146"/>
      <c r="L14199" s="150"/>
      <c r="N14199" s="163"/>
      <c r="O14199" s="146"/>
      <c r="P14199" s="146"/>
      <c r="Q14199" s="146"/>
      <c r="R14199" s="34"/>
      <c r="S14199" s="35"/>
      <c r="T14199" s="147"/>
    </row>
    <row r="14200">
      <c r="A14200" s="147"/>
      <c r="B14200" s="64"/>
      <c r="C14200" s="147" t="s">
        <v>217</v>
      </c>
      <c r="E14200" s="161"/>
      <c r="F14200" s="162"/>
      <c r="G14200" s="147"/>
      <c r="H14200" s="146"/>
      <c r="J14200" s="146"/>
      <c r="L14200" s="150"/>
      <c r="N14200" s="163"/>
      <c r="O14200" s="146"/>
      <c r="P14200" s="146"/>
      <c r="Q14200" s="146"/>
      <c r="R14200" s="34"/>
      <c r="S14200" s="35"/>
      <c r="T14200" s="147"/>
    </row>
    <row r="14201">
      <c r="A14201" s="147"/>
      <c r="B14201" s="64"/>
      <c r="C14201" s="147" t="s">
        <v>217</v>
      </c>
      <c r="E14201" s="161"/>
      <c r="F14201" s="162"/>
      <c r="G14201" s="147"/>
      <c r="H14201" s="146"/>
      <c r="J14201" s="146"/>
      <c r="L14201" s="150"/>
      <c r="N14201" s="163"/>
      <c r="O14201" s="146"/>
      <c r="P14201" s="146"/>
      <c r="Q14201" s="146"/>
      <c r="R14201" s="34"/>
      <c r="S14201" s="35"/>
      <c r="T14201" s="147"/>
    </row>
    <row r="14202">
      <c r="A14202" s="147"/>
      <c r="B14202" s="64"/>
      <c r="C14202" s="147" t="s">
        <v>217</v>
      </c>
      <c r="E14202" s="161"/>
      <c r="F14202" s="162"/>
      <c r="G14202" s="147"/>
      <c r="H14202" s="146"/>
      <c r="J14202" s="146"/>
      <c r="L14202" s="150"/>
      <c r="N14202" s="163"/>
      <c r="O14202" s="146"/>
      <c r="P14202" s="146"/>
      <c r="Q14202" s="146"/>
      <c r="R14202" s="34"/>
      <c r="S14202" s="35"/>
      <c r="T14202" s="147"/>
    </row>
    <row r="14203">
      <c r="A14203" s="147"/>
      <c r="B14203" s="64"/>
      <c r="C14203" s="147" t="s">
        <v>217</v>
      </c>
      <c r="E14203" s="161"/>
      <c r="F14203" s="162"/>
      <c r="G14203" s="147"/>
      <c r="H14203" s="146"/>
      <c r="J14203" s="146"/>
      <c r="L14203" s="150"/>
      <c r="N14203" s="163"/>
      <c r="O14203" s="146"/>
      <c r="P14203" s="146"/>
      <c r="Q14203" s="146"/>
      <c r="R14203" s="34"/>
      <c r="S14203" s="35"/>
      <c r="T14203" s="147"/>
    </row>
    <row r="14204">
      <c r="A14204" s="147"/>
      <c r="B14204" s="64"/>
      <c r="C14204" s="147" t="s">
        <v>217</v>
      </c>
      <c r="E14204" s="161"/>
      <c r="F14204" s="162"/>
      <c r="G14204" s="147"/>
      <c r="H14204" s="146"/>
      <c r="J14204" s="146"/>
      <c r="L14204" s="150"/>
      <c r="N14204" s="163"/>
      <c r="O14204" s="146"/>
      <c r="P14204" s="146"/>
      <c r="Q14204" s="146"/>
      <c r="R14204" s="34"/>
      <c r="S14204" s="35"/>
      <c r="T14204" s="147"/>
    </row>
    <row r="14205">
      <c r="A14205" s="147"/>
      <c r="B14205" s="64"/>
      <c r="C14205" s="147" t="s">
        <v>217</v>
      </c>
      <c r="E14205" s="161"/>
      <c r="F14205" s="162"/>
      <c r="G14205" s="147"/>
      <c r="H14205" s="146"/>
      <c r="J14205" s="146"/>
      <c r="L14205" s="150"/>
      <c r="N14205" s="163"/>
      <c r="O14205" s="146"/>
      <c r="P14205" s="146"/>
      <c r="Q14205" s="146"/>
      <c r="R14205" s="34"/>
      <c r="S14205" s="35"/>
      <c r="T14205" s="147"/>
    </row>
    <row r="14206">
      <c r="A14206" s="147"/>
      <c r="B14206" s="64"/>
      <c r="C14206" s="147" t="s">
        <v>217</v>
      </c>
      <c r="E14206" s="161"/>
      <c r="F14206" s="162"/>
      <c r="G14206" s="147"/>
      <c r="H14206" s="146"/>
      <c r="J14206" s="146"/>
      <c r="L14206" s="150"/>
      <c r="N14206" s="163"/>
      <c r="O14206" s="146"/>
      <c r="P14206" s="146"/>
      <c r="Q14206" s="146"/>
      <c r="R14206" s="34"/>
      <c r="S14206" s="35"/>
      <c r="T14206" s="147"/>
    </row>
    <row r="14207">
      <c r="A14207" s="147"/>
      <c r="B14207" s="64"/>
      <c r="C14207" s="147" t="s">
        <v>217</v>
      </c>
      <c r="E14207" s="161"/>
      <c r="F14207" s="162"/>
      <c r="G14207" s="147"/>
      <c r="H14207" s="146"/>
      <c r="J14207" s="146"/>
      <c r="L14207" s="150"/>
      <c r="N14207" s="163"/>
      <c r="O14207" s="146"/>
      <c r="P14207" s="146"/>
      <c r="Q14207" s="146"/>
      <c r="R14207" s="34"/>
      <c r="S14207" s="35"/>
      <c r="T14207" s="147"/>
    </row>
    <row r="14208">
      <c r="A14208" s="147"/>
      <c r="B14208" s="64"/>
      <c r="C14208" s="147" t="s">
        <v>217</v>
      </c>
      <c r="E14208" s="161"/>
      <c r="F14208" s="162"/>
      <c r="G14208" s="147"/>
      <c r="H14208" s="146"/>
      <c r="J14208" s="146"/>
      <c r="L14208" s="150"/>
      <c r="N14208" s="163"/>
      <c r="O14208" s="146"/>
      <c r="P14208" s="146"/>
      <c r="Q14208" s="146"/>
      <c r="R14208" s="34"/>
      <c r="S14208" s="35"/>
      <c r="T14208" s="147"/>
    </row>
    <row r="14209">
      <c r="A14209" s="147"/>
      <c r="B14209" s="64"/>
      <c r="C14209" s="147" t="s">
        <v>217</v>
      </c>
      <c r="E14209" s="161"/>
      <c r="F14209" s="162"/>
      <c r="G14209" s="147"/>
      <c r="H14209" s="146"/>
      <c r="J14209" s="146"/>
      <c r="L14209" s="150"/>
      <c r="N14209" s="163"/>
      <c r="O14209" s="146"/>
      <c r="P14209" s="146"/>
      <c r="Q14209" s="146"/>
      <c r="R14209" s="34"/>
      <c r="S14209" s="35"/>
      <c r="T14209" s="147"/>
    </row>
    <row r="14210">
      <c r="A14210" s="147"/>
      <c r="B14210" s="64"/>
      <c r="C14210" s="147" t="s">
        <v>217</v>
      </c>
      <c r="E14210" s="161"/>
      <c r="F14210" s="162"/>
      <c r="G14210" s="147"/>
      <c r="H14210" s="146"/>
      <c r="J14210" s="146"/>
      <c r="L14210" s="150"/>
      <c r="N14210" s="163"/>
      <c r="O14210" s="146"/>
      <c r="P14210" s="146"/>
      <c r="Q14210" s="146"/>
      <c r="R14210" s="34"/>
      <c r="S14210" s="35"/>
      <c r="T14210" s="147"/>
    </row>
    <row r="14211">
      <c r="A14211" s="147"/>
      <c r="B14211" s="64"/>
      <c r="C14211" s="147" t="s">
        <v>217</v>
      </c>
      <c r="E14211" s="161"/>
      <c r="F14211" s="162"/>
      <c r="G14211" s="147"/>
      <c r="H14211" s="146"/>
      <c r="J14211" s="146"/>
      <c r="L14211" s="150"/>
      <c r="N14211" s="163"/>
      <c r="O14211" s="146"/>
      <c r="P14211" s="146"/>
      <c r="Q14211" s="146"/>
      <c r="R14211" s="34"/>
      <c r="S14211" s="35"/>
      <c r="T14211" s="147"/>
    </row>
    <row r="14212">
      <c r="A14212" s="147"/>
      <c r="B14212" s="64"/>
      <c r="C14212" s="147" t="s">
        <v>217</v>
      </c>
      <c r="E14212" s="161"/>
      <c r="F14212" s="162"/>
      <c r="G14212" s="147"/>
      <c r="H14212" s="146"/>
      <c r="J14212" s="146"/>
      <c r="L14212" s="150"/>
      <c r="N14212" s="163"/>
      <c r="O14212" s="146"/>
      <c r="P14212" s="146"/>
      <c r="Q14212" s="146"/>
      <c r="R14212" s="34"/>
      <c r="S14212" s="35"/>
      <c r="T14212" s="147"/>
    </row>
    <row r="14213">
      <c r="A14213" s="147"/>
      <c r="B14213" s="64"/>
      <c r="C14213" s="147" t="s">
        <v>217</v>
      </c>
      <c r="E14213" s="161"/>
      <c r="F14213" s="162"/>
      <c r="G14213" s="147"/>
      <c r="H14213" s="146"/>
      <c r="J14213" s="146"/>
      <c r="L14213" s="150"/>
      <c r="N14213" s="163"/>
      <c r="O14213" s="146"/>
      <c r="P14213" s="146"/>
      <c r="Q14213" s="146"/>
      <c r="R14213" s="34"/>
      <c r="S14213" s="35"/>
      <c r="T14213" s="147"/>
    </row>
    <row r="14214">
      <c r="A14214" s="147"/>
      <c r="B14214" s="64"/>
      <c r="C14214" s="147" t="s">
        <v>217</v>
      </c>
      <c r="E14214" s="161"/>
      <c r="F14214" s="162"/>
      <c r="G14214" s="147"/>
      <c r="H14214" s="146"/>
      <c r="J14214" s="146"/>
      <c r="L14214" s="150"/>
      <c r="N14214" s="163"/>
      <c r="O14214" s="146"/>
      <c r="P14214" s="146"/>
      <c r="Q14214" s="146"/>
      <c r="R14214" s="34"/>
      <c r="S14214" s="35"/>
      <c r="T14214" s="147"/>
    </row>
    <row r="14215">
      <c r="A14215" s="147"/>
      <c r="B14215" s="64"/>
      <c r="C14215" s="147" t="s">
        <v>217</v>
      </c>
      <c r="E14215" s="161"/>
      <c r="F14215" s="162"/>
      <c r="G14215" s="147"/>
      <c r="H14215" s="146"/>
      <c r="J14215" s="146"/>
      <c r="L14215" s="150"/>
      <c r="N14215" s="163"/>
      <c r="O14215" s="146"/>
      <c r="P14215" s="146"/>
      <c r="Q14215" s="146"/>
      <c r="R14215" s="34"/>
      <c r="S14215" s="35"/>
      <c r="T14215" s="147"/>
    </row>
    <row r="14216">
      <c r="A14216" s="147"/>
      <c r="B14216" s="64"/>
      <c r="C14216" s="147" t="s">
        <v>217</v>
      </c>
      <c r="E14216" s="161"/>
      <c r="F14216" s="162"/>
      <c r="G14216" s="147"/>
      <c r="H14216" s="146"/>
      <c r="J14216" s="146"/>
      <c r="L14216" s="150"/>
      <c r="N14216" s="163"/>
      <c r="O14216" s="146"/>
      <c r="P14216" s="146"/>
      <c r="Q14216" s="146"/>
      <c r="R14216" s="34"/>
      <c r="S14216" s="35"/>
      <c r="T14216" s="147"/>
    </row>
    <row r="14217">
      <c r="A14217" s="147"/>
      <c r="B14217" s="64"/>
      <c r="C14217" s="147" t="s">
        <v>217</v>
      </c>
      <c r="E14217" s="161"/>
      <c r="F14217" s="162"/>
      <c r="G14217" s="147"/>
      <c r="H14217" s="146"/>
      <c r="J14217" s="146"/>
      <c r="L14217" s="150"/>
      <c r="N14217" s="163"/>
      <c r="O14217" s="146"/>
      <c r="P14217" s="146"/>
      <c r="Q14217" s="146"/>
      <c r="R14217" s="34"/>
      <c r="S14217" s="35"/>
      <c r="T14217" s="147"/>
    </row>
    <row r="14218">
      <c r="A14218" s="147"/>
      <c r="B14218" s="64"/>
      <c r="C14218" s="147" t="s">
        <v>217</v>
      </c>
      <c r="E14218" s="161"/>
      <c r="F14218" s="162"/>
      <c r="G14218" s="147"/>
      <c r="H14218" s="146"/>
      <c r="J14218" s="146"/>
      <c r="L14218" s="150"/>
      <c r="N14218" s="163"/>
      <c r="O14218" s="146"/>
      <c r="P14218" s="146"/>
      <c r="Q14218" s="146"/>
      <c r="R14218" s="34"/>
      <c r="S14218" s="35"/>
      <c r="T14218" s="147"/>
    </row>
    <row r="14219">
      <c r="A14219" s="147"/>
      <c r="B14219" s="64"/>
      <c r="C14219" s="147" t="s">
        <v>217</v>
      </c>
      <c r="E14219" s="161"/>
      <c r="F14219" s="162"/>
      <c r="G14219" s="147"/>
      <c r="H14219" s="146"/>
      <c r="J14219" s="146"/>
      <c r="L14219" s="150"/>
      <c r="N14219" s="163"/>
      <c r="O14219" s="146"/>
      <c r="P14219" s="146"/>
      <c r="Q14219" s="146"/>
      <c r="R14219" s="34"/>
      <c r="S14219" s="35"/>
      <c r="T14219" s="147"/>
    </row>
    <row r="14220">
      <c r="A14220" s="147"/>
      <c r="B14220" s="64"/>
      <c r="C14220" s="147" t="s">
        <v>217</v>
      </c>
      <c r="E14220" s="161"/>
      <c r="F14220" s="162"/>
      <c r="G14220" s="147"/>
      <c r="H14220" s="146"/>
      <c r="J14220" s="146"/>
      <c r="L14220" s="150"/>
      <c r="N14220" s="163"/>
      <c r="O14220" s="146"/>
      <c r="P14220" s="146"/>
      <c r="Q14220" s="146"/>
      <c r="R14220" s="34"/>
      <c r="S14220" s="35"/>
      <c r="T14220" s="147"/>
    </row>
    <row r="14221">
      <c r="A14221" s="147"/>
      <c r="B14221" s="64"/>
      <c r="C14221" s="147" t="s">
        <v>217</v>
      </c>
      <c r="E14221" s="161"/>
      <c r="F14221" s="162"/>
      <c r="G14221" s="147"/>
      <c r="H14221" s="146"/>
      <c r="J14221" s="146"/>
      <c r="L14221" s="150"/>
      <c r="N14221" s="163"/>
      <c r="O14221" s="146"/>
      <c r="P14221" s="146"/>
      <c r="Q14221" s="146"/>
      <c r="R14221" s="34"/>
      <c r="S14221" s="35"/>
      <c r="T14221" s="147"/>
    </row>
    <row r="14222">
      <c r="A14222" s="147"/>
      <c r="B14222" s="64"/>
      <c r="C14222" s="147" t="s">
        <v>217</v>
      </c>
      <c r="E14222" s="161"/>
      <c r="F14222" s="162"/>
      <c r="G14222" s="147"/>
      <c r="H14222" s="146"/>
      <c r="J14222" s="146"/>
      <c r="L14222" s="150"/>
      <c r="N14222" s="163"/>
      <c r="O14222" s="146"/>
      <c r="P14222" s="146"/>
      <c r="Q14222" s="146"/>
      <c r="R14222" s="34"/>
      <c r="S14222" s="35"/>
      <c r="T14222" s="147"/>
    </row>
    <row r="14223">
      <c r="A14223" s="147"/>
      <c r="B14223" s="64"/>
      <c r="C14223" s="147" t="s">
        <v>217</v>
      </c>
      <c r="E14223" s="161"/>
      <c r="F14223" s="162"/>
      <c r="G14223" s="147"/>
      <c r="H14223" s="146"/>
      <c r="J14223" s="146"/>
      <c r="L14223" s="150"/>
      <c r="N14223" s="163"/>
      <c r="O14223" s="146"/>
      <c r="P14223" s="146"/>
      <c r="Q14223" s="146"/>
      <c r="R14223" s="34"/>
      <c r="S14223" s="35"/>
      <c r="T14223" s="147"/>
    </row>
    <row r="14224">
      <c r="A14224" s="147"/>
      <c r="B14224" s="64"/>
      <c r="C14224" s="147" t="s">
        <v>217</v>
      </c>
      <c r="E14224" s="161"/>
      <c r="F14224" s="162"/>
      <c r="G14224" s="147"/>
      <c r="H14224" s="146"/>
      <c r="J14224" s="146"/>
      <c r="L14224" s="150"/>
      <c r="N14224" s="163"/>
      <c r="O14224" s="146"/>
      <c r="P14224" s="146"/>
      <c r="Q14224" s="146"/>
      <c r="R14224" s="34"/>
      <c r="S14224" s="35"/>
      <c r="T14224" s="147"/>
    </row>
    <row r="14225">
      <c r="A14225" s="147"/>
      <c r="B14225" s="64"/>
      <c r="C14225" s="147" t="s">
        <v>217</v>
      </c>
      <c r="E14225" s="161"/>
      <c r="F14225" s="162"/>
      <c r="G14225" s="147"/>
      <c r="H14225" s="146"/>
      <c r="J14225" s="146"/>
      <c r="L14225" s="150"/>
      <c r="N14225" s="163"/>
      <c r="O14225" s="146"/>
      <c r="P14225" s="146"/>
      <c r="Q14225" s="146"/>
      <c r="R14225" s="34"/>
      <c r="S14225" s="35"/>
      <c r="T14225" s="147"/>
    </row>
    <row r="14226">
      <c r="A14226" s="147"/>
      <c r="B14226" s="64"/>
      <c r="C14226" s="147" t="s">
        <v>217</v>
      </c>
      <c r="E14226" s="161"/>
      <c r="F14226" s="162"/>
      <c r="G14226" s="147"/>
      <c r="H14226" s="146"/>
      <c r="J14226" s="146"/>
      <c r="L14226" s="150"/>
      <c r="N14226" s="163"/>
      <c r="O14226" s="146"/>
      <c r="P14226" s="146"/>
      <c r="Q14226" s="146"/>
      <c r="R14226" s="34"/>
      <c r="S14226" s="35"/>
      <c r="T14226" s="147"/>
    </row>
    <row r="14227">
      <c r="A14227" s="147"/>
      <c r="B14227" s="64"/>
      <c r="C14227" s="147" t="s">
        <v>217</v>
      </c>
      <c r="E14227" s="161"/>
      <c r="F14227" s="162"/>
      <c r="G14227" s="147"/>
      <c r="H14227" s="146"/>
      <c r="J14227" s="146"/>
      <c r="L14227" s="150"/>
      <c r="N14227" s="163"/>
      <c r="O14227" s="146"/>
      <c r="P14227" s="146"/>
      <c r="Q14227" s="146"/>
      <c r="R14227" s="34"/>
      <c r="S14227" s="35"/>
      <c r="T14227" s="147"/>
    </row>
    <row r="14228">
      <c r="A14228" s="147"/>
      <c r="B14228" s="64"/>
      <c r="C14228" s="147" t="s">
        <v>217</v>
      </c>
      <c r="E14228" s="161"/>
      <c r="F14228" s="162"/>
      <c r="G14228" s="147"/>
      <c r="H14228" s="146"/>
      <c r="J14228" s="146"/>
      <c r="L14228" s="150"/>
      <c r="N14228" s="163"/>
      <c r="O14228" s="146"/>
      <c r="P14228" s="146"/>
      <c r="Q14228" s="146"/>
      <c r="R14228" s="34"/>
      <c r="S14228" s="35"/>
      <c r="T14228" s="147"/>
    </row>
    <row r="14229">
      <c r="A14229" s="147"/>
      <c r="B14229" s="64"/>
      <c r="C14229" s="147" t="s">
        <v>217</v>
      </c>
      <c r="E14229" s="161"/>
      <c r="F14229" s="162"/>
      <c r="G14229" s="147"/>
      <c r="H14229" s="146"/>
      <c r="J14229" s="146"/>
      <c r="L14229" s="150"/>
      <c r="N14229" s="163"/>
      <c r="O14229" s="146"/>
      <c r="P14229" s="146"/>
      <c r="Q14229" s="146"/>
      <c r="R14229" s="34"/>
      <c r="S14229" s="35"/>
      <c r="T14229" s="147"/>
    </row>
    <row r="14230">
      <c r="A14230" s="147"/>
      <c r="B14230" s="64"/>
      <c r="C14230" s="147" t="s">
        <v>217</v>
      </c>
      <c r="E14230" s="161"/>
      <c r="F14230" s="162"/>
      <c r="G14230" s="147"/>
      <c r="H14230" s="146"/>
      <c r="J14230" s="146"/>
      <c r="L14230" s="150"/>
      <c r="N14230" s="163"/>
      <c r="O14230" s="146"/>
      <c r="P14230" s="146"/>
      <c r="Q14230" s="146"/>
      <c r="R14230" s="34"/>
      <c r="S14230" s="35"/>
      <c r="T14230" s="147"/>
    </row>
    <row r="14231">
      <c r="A14231" s="147"/>
      <c r="B14231" s="64"/>
      <c r="C14231" s="147" t="s">
        <v>217</v>
      </c>
      <c r="E14231" s="161"/>
      <c r="F14231" s="162"/>
      <c r="G14231" s="147"/>
      <c r="H14231" s="146"/>
      <c r="J14231" s="146"/>
      <c r="L14231" s="150"/>
      <c r="N14231" s="163"/>
      <c r="O14231" s="146"/>
      <c r="P14231" s="146"/>
      <c r="Q14231" s="146"/>
      <c r="R14231" s="34"/>
      <c r="S14231" s="35"/>
      <c r="T14231" s="147"/>
    </row>
    <row r="14232">
      <c r="A14232" s="147"/>
      <c r="B14232" s="64"/>
      <c r="C14232" s="147" t="s">
        <v>217</v>
      </c>
      <c r="E14232" s="161"/>
      <c r="F14232" s="162"/>
      <c r="G14232" s="147"/>
      <c r="H14232" s="146"/>
      <c r="J14232" s="146"/>
      <c r="L14232" s="150"/>
      <c r="N14232" s="163"/>
      <c r="O14232" s="146"/>
      <c r="P14232" s="146"/>
      <c r="Q14232" s="146"/>
      <c r="R14232" s="34"/>
      <c r="S14232" s="35"/>
      <c r="T14232" s="147"/>
    </row>
    <row r="14233">
      <c r="A14233" s="147"/>
      <c r="B14233" s="64"/>
      <c r="C14233" s="147" t="s">
        <v>217</v>
      </c>
      <c r="E14233" s="161"/>
      <c r="F14233" s="162"/>
      <c r="G14233" s="147"/>
      <c r="H14233" s="146"/>
      <c r="J14233" s="146"/>
      <c r="L14233" s="150"/>
      <c r="N14233" s="163"/>
      <c r="O14233" s="146"/>
      <c r="P14233" s="146"/>
      <c r="Q14233" s="146"/>
      <c r="R14233" s="34"/>
      <c r="S14233" s="35"/>
      <c r="T14233" s="147"/>
    </row>
    <row r="14234">
      <c r="A14234" s="147"/>
      <c r="B14234" s="64"/>
      <c r="C14234" s="147" t="s">
        <v>217</v>
      </c>
      <c r="E14234" s="161"/>
      <c r="F14234" s="162"/>
      <c r="G14234" s="147"/>
      <c r="H14234" s="146"/>
      <c r="J14234" s="146"/>
      <c r="L14234" s="150"/>
      <c r="N14234" s="163"/>
      <c r="O14234" s="146"/>
      <c r="P14234" s="146"/>
      <c r="Q14234" s="146"/>
      <c r="R14234" s="34"/>
      <c r="S14234" s="35"/>
      <c r="T14234" s="147"/>
    </row>
    <row r="14235">
      <c r="A14235" s="147"/>
      <c r="B14235" s="64"/>
      <c r="C14235" s="147" t="s">
        <v>217</v>
      </c>
      <c r="E14235" s="161"/>
      <c r="F14235" s="162"/>
      <c r="G14235" s="147"/>
      <c r="H14235" s="146"/>
      <c r="J14235" s="146"/>
      <c r="L14235" s="150"/>
      <c r="N14235" s="163"/>
      <c r="O14235" s="146"/>
      <c r="P14235" s="146"/>
      <c r="Q14235" s="146"/>
      <c r="R14235" s="34"/>
      <c r="S14235" s="35"/>
      <c r="T14235" s="147"/>
    </row>
    <row r="14236">
      <c r="A14236" s="147"/>
      <c r="B14236" s="64"/>
      <c r="C14236" s="147" t="s">
        <v>217</v>
      </c>
      <c r="E14236" s="161"/>
      <c r="F14236" s="162"/>
      <c r="G14236" s="147"/>
      <c r="H14236" s="146"/>
      <c r="J14236" s="146"/>
      <c r="L14236" s="150"/>
      <c r="N14236" s="163"/>
      <c r="O14236" s="146"/>
      <c r="P14236" s="146"/>
      <c r="Q14236" s="146"/>
      <c r="R14236" s="34"/>
      <c r="S14236" s="35"/>
      <c r="T14236" s="147"/>
    </row>
    <row r="14237">
      <c r="A14237" s="147"/>
      <c r="B14237" s="64"/>
      <c r="C14237" s="147" t="s">
        <v>217</v>
      </c>
      <c r="E14237" s="161"/>
      <c r="F14237" s="162"/>
      <c r="G14237" s="147"/>
      <c r="H14237" s="146"/>
      <c r="J14237" s="146"/>
      <c r="L14237" s="150"/>
      <c r="N14237" s="163"/>
      <c r="O14237" s="146"/>
      <c r="P14237" s="146"/>
      <c r="Q14237" s="146"/>
      <c r="R14237" s="34"/>
      <c r="S14237" s="35"/>
      <c r="T14237" s="147"/>
    </row>
    <row r="14238">
      <c r="A14238" s="147"/>
      <c r="B14238" s="64"/>
      <c r="C14238" s="147" t="s">
        <v>217</v>
      </c>
      <c r="E14238" s="161"/>
      <c r="F14238" s="162"/>
      <c r="G14238" s="147"/>
      <c r="H14238" s="146"/>
      <c r="J14238" s="146"/>
      <c r="L14238" s="150"/>
      <c r="N14238" s="163"/>
      <c r="O14238" s="146"/>
      <c r="P14238" s="146"/>
      <c r="Q14238" s="146"/>
      <c r="R14238" s="34"/>
      <c r="S14238" s="35"/>
      <c r="T14238" s="147"/>
    </row>
    <row r="14239">
      <c r="A14239" s="147"/>
      <c r="B14239" s="64"/>
      <c r="C14239" s="147" t="s">
        <v>217</v>
      </c>
      <c r="E14239" s="161"/>
      <c r="F14239" s="162"/>
      <c r="G14239" s="147"/>
      <c r="H14239" s="146"/>
      <c r="J14239" s="146"/>
      <c r="L14239" s="150"/>
      <c r="N14239" s="163"/>
      <c r="O14239" s="146"/>
      <c r="P14239" s="146"/>
      <c r="Q14239" s="146"/>
      <c r="R14239" s="34"/>
      <c r="S14239" s="35"/>
      <c r="T14239" s="147"/>
    </row>
    <row r="14240">
      <c r="A14240" s="147"/>
      <c r="B14240" s="64"/>
      <c r="C14240" s="147" t="s">
        <v>217</v>
      </c>
      <c r="E14240" s="161"/>
      <c r="F14240" s="162"/>
      <c r="G14240" s="147"/>
      <c r="H14240" s="146"/>
      <c r="J14240" s="146"/>
      <c r="L14240" s="150"/>
      <c r="N14240" s="163"/>
      <c r="O14240" s="146"/>
      <c r="P14240" s="146"/>
      <c r="Q14240" s="146"/>
      <c r="R14240" s="34"/>
      <c r="S14240" s="35"/>
      <c r="T14240" s="147"/>
    </row>
    <row r="14241">
      <c r="A14241" s="147"/>
      <c r="B14241" s="64"/>
      <c r="C14241" s="147" t="s">
        <v>217</v>
      </c>
      <c r="E14241" s="161"/>
      <c r="F14241" s="162"/>
      <c r="G14241" s="147"/>
      <c r="H14241" s="146"/>
      <c r="J14241" s="146"/>
      <c r="L14241" s="150"/>
      <c r="N14241" s="163"/>
      <c r="O14241" s="146"/>
      <c r="P14241" s="146"/>
      <c r="Q14241" s="146"/>
      <c r="R14241" s="34"/>
      <c r="S14241" s="35"/>
      <c r="T14241" s="147"/>
    </row>
    <row r="14242">
      <c r="A14242" s="147"/>
      <c r="B14242" s="64"/>
      <c r="C14242" s="147" t="s">
        <v>217</v>
      </c>
      <c r="E14242" s="161"/>
      <c r="F14242" s="162"/>
      <c r="G14242" s="147"/>
      <c r="H14242" s="146"/>
      <c r="J14242" s="146"/>
      <c r="L14242" s="150"/>
      <c r="N14242" s="163"/>
      <c r="O14242" s="146"/>
      <c r="P14242" s="146"/>
      <c r="Q14242" s="146"/>
      <c r="R14242" s="34"/>
      <c r="S14242" s="35"/>
      <c r="T14242" s="147"/>
    </row>
    <row r="14243">
      <c r="A14243" s="147"/>
      <c r="B14243" s="64"/>
      <c r="C14243" s="147" t="s">
        <v>217</v>
      </c>
      <c r="E14243" s="161"/>
      <c r="F14243" s="162"/>
      <c r="G14243" s="147"/>
      <c r="H14243" s="146"/>
      <c r="J14243" s="146"/>
      <c r="L14243" s="150"/>
      <c r="N14243" s="163"/>
      <c r="O14243" s="146"/>
      <c r="P14243" s="146"/>
      <c r="Q14243" s="146"/>
      <c r="R14243" s="34"/>
      <c r="S14243" s="35"/>
      <c r="T14243" s="147"/>
    </row>
    <row r="14244">
      <c r="A14244" s="147"/>
      <c r="B14244" s="64"/>
      <c r="C14244" s="147" t="s">
        <v>217</v>
      </c>
      <c r="E14244" s="161"/>
      <c r="F14244" s="162"/>
      <c r="G14244" s="147"/>
      <c r="H14244" s="146"/>
      <c r="J14244" s="146"/>
      <c r="L14244" s="150"/>
      <c r="N14244" s="163"/>
      <c r="O14244" s="146"/>
      <c r="P14244" s="146"/>
      <c r="Q14244" s="146"/>
      <c r="R14244" s="34"/>
      <c r="S14244" s="35"/>
      <c r="T14244" s="147"/>
    </row>
    <row r="14245">
      <c r="A14245" s="147"/>
      <c r="B14245" s="64"/>
      <c r="C14245" s="147" t="s">
        <v>217</v>
      </c>
      <c r="E14245" s="161"/>
      <c r="F14245" s="162"/>
      <c r="G14245" s="147"/>
      <c r="H14245" s="146"/>
      <c r="J14245" s="146"/>
      <c r="L14245" s="150"/>
      <c r="N14245" s="163"/>
      <c r="O14245" s="146"/>
      <c r="P14245" s="146"/>
      <c r="Q14245" s="146"/>
      <c r="R14245" s="34"/>
      <c r="S14245" s="35"/>
      <c r="T14245" s="147"/>
    </row>
    <row r="14246">
      <c r="A14246" s="147"/>
      <c r="B14246" s="64"/>
      <c r="C14246" s="147" t="s">
        <v>217</v>
      </c>
      <c r="E14246" s="161"/>
      <c r="F14246" s="162"/>
      <c r="G14246" s="147"/>
      <c r="H14246" s="146"/>
      <c r="J14246" s="146"/>
      <c r="L14246" s="150"/>
      <c r="N14246" s="163"/>
      <c r="O14246" s="146"/>
      <c r="P14246" s="146"/>
      <c r="Q14246" s="146"/>
      <c r="R14246" s="34"/>
      <c r="S14246" s="35"/>
      <c r="T14246" s="147"/>
    </row>
    <row r="14247">
      <c r="A14247" s="147"/>
      <c r="B14247" s="64"/>
      <c r="C14247" s="147" t="s">
        <v>217</v>
      </c>
      <c r="E14247" s="161"/>
      <c r="F14247" s="162"/>
      <c r="G14247" s="147"/>
      <c r="H14247" s="146"/>
      <c r="J14247" s="146"/>
      <c r="L14247" s="150"/>
      <c r="N14247" s="163"/>
      <c r="O14247" s="146"/>
      <c r="P14247" s="146"/>
      <c r="Q14247" s="146"/>
      <c r="R14247" s="34"/>
      <c r="S14247" s="35"/>
      <c r="T14247" s="147"/>
    </row>
    <row r="14248">
      <c r="A14248" s="147"/>
      <c r="B14248" s="64"/>
      <c r="C14248" s="147" t="s">
        <v>217</v>
      </c>
      <c r="E14248" s="161"/>
      <c r="F14248" s="162"/>
      <c r="G14248" s="147"/>
      <c r="H14248" s="146"/>
      <c r="J14248" s="146"/>
      <c r="L14248" s="150"/>
      <c r="N14248" s="163"/>
      <c r="O14248" s="146"/>
      <c r="P14248" s="146"/>
      <c r="Q14248" s="146"/>
      <c r="R14248" s="34"/>
      <c r="S14248" s="35"/>
      <c r="T14248" s="147"/>
    </row>
    <row r="14249">
      <c r="A14249" s="147"/>
      <c r="B14249" s="64"/>
      <c r="C14249" s="147" t="s">
        <v>217</v>
      </c>
      <c r="E14249" s="161"/>
      <c r="F14249" s="162"/>
      <c r="G14249" s="147"/>
      <c r="H14249" s="146"/>
      <c r="J14249" s="146"/>
      <c r="L14249" s="150"/>
      <c r="N14249" s="163"/>
      <c r="O14249" s="146"/>
      <c r="P14249" s="146"/>
      <c r="Q14249" s="146"/>
      <c r="R14249" s="34"/>
      <c r="S14249" s="35"/>
      <c r="T14249" s="147"/>
    </row>
    <row r="14250">
      <c r="A14250" s="147"/>
      <c r="B14250" s="64"/>
      <c r="C14250" s="147" t="s">
        <v>217</v>
      </c>
      <c r="E14250" s="161"/>
      <c r="F14250" s="162"/>
      <c r="G14250" s="147"/>
      <c r="H14250" s="146"/>
      <c r="J14250" s="146"/>
      <c r="L14250" s="150"/>
      <c r="N14250" s="163"/>
      <c r="O14250" s="146"/>
      <c r="P14250" s="146"/>
      <c r="Q14250" s="146"/>
      <c r="R14250" s="34"/>
      <c r="S14250" s="35"/>
      <c r="T14250" s="147"/>
    </row>
    <row r="14251">
      <c r="A14251" s="147"/>
      <c r="B14251" s="64"/>
      <c r="C14251" s="147" t="s">
        <v>217</v>
      </c>
      <c r="E14251" s="161"/>
      <c r="F14251" s="162"/>
      <c r="G14251" s="147"/>
      <c r="H14251" s="146"/>
      <c r="J14251" s="146"/>
      <c r="L14251" s="150"/>
      <c r="N14251" s="163"/>
      <c r="O14251" s="146"/>
      <c r="P14251" s="146"/>
      <c r="Q14251" s="146"/>
      <c r="R14251" s="34"/>
      <c r="S14251" s="35"/>
      <c r="T14251" s="147"/>
    </row>
    <row r="14252">
      <c r="A14252" s="147"/>
      <c r="B14252" s="64"/>
      <c r="C14252" s="147" t="s">
        <v>217</v>
      </c>
      <c r="E14252" s="161"/>
      <c r="F14252" s="162"/>
      <c r="G14252" s="147"/>
      <c r="H14252" s="146"/>
      <c r="J14252" s="146"/>
      <c r="L14252" s="150"/>
      <c r="N14252" s="163"/>
      <c r="O14252" s="146"/>
      <c r="P14252" s="146"/>
      <c r="Q14252" s="146"/>
      <c r="R14252" s="34"/>
      <c r="S14252" s="35"/>
      <c r="T14252" s="147"/>
    </row>
    <row r="14253">
      <c r="A14253" s="147"/>
      <c r="B14253" s="64"/>
      <c r="C14253" s="147" t="s">
        <v>217</v>
      </c>
      <c r="E14253" s="161"/>
      <c r="F14253" s="162"/>
      <c r="G14253" s="147"/>
      <c r="H14253" s="146"/>
      <c r="J14253" s="146"/>
      <c r="L14253" s="150"/>
      <c r="N14253" s="163"/>
      <c r="O14253" s="146"/>
      <c r="P14253" s="146"/>
      <c r="Q14253" s="146"/>
      <c r="R14253" s="34"/>
      <c r="S14253" s="35"/>
      <c r="T14253" s="147"/>
    </row>
    <row r="14254">
      <c r="A14254" s="147"/>
      <c r="B14254" s="64"/>
      <c r="C14254" s="147" t="s">
        <v>217</v>
      </c>
      <c r="E14254" s="161"/>
      <c r="F14254" s="162"/>
      <c r="G14254" s="147"/>
      <c r="H14254" s="146"/>
      <c r="J14254" s="146"/>
      <c r="L14254" s="150"/>
      <c r="N14254" s="163"/>
      <c r="O14254" s="146"/>
      <c r="P14254" s="146"/>
      <c r="Q14254" s="146"/>
      <c r="R14254" s="34"/>
      <c r="S14254" s="35"/>
      <c r="T14254" s="147"/>
    </row>
    <row r="14255">
      <c r="A14255" s="147"/>
      <c r="B14255" s="64"/>
      <c r="C14255" s="147" t="s">
        <v>217</v>
      </c>
      <c r="E14255" s="161"/>
      <c r="F14255" s="162"/>
      <c r="G14255" s="147"/>
      <c r="H14255" s="146"/>
      <c r="J14255" s="146"/>
      <c r="L14255" s="150"/>
      <c r="N14255" s="163"/>
      <c r="O14255" s="146"/>
      <c r="P14255" s="146"/>
      <c r="Q14255" s="146"/>
      <c r="R14255" s="34"/>
      <c r="S14255" s="35"/>
      <c r="T14255" s="147"/>
    </row>
    <row r="14256">
      <c r="A14256" s="147"/>
      <c r="B14256" s="64"/>
      <c r="C14256" s="147" t="s">
        <v>217</v>
      </c>
      <c r="E14256" s="161"/>
      <c r="F14256" s="162"/>
      <c r="G14256" s="147"/>
      <c r="H14256" s="146"/>
      <c r="J14256" s="146"/>
      <c r="L14256" s="150"/>
      <c r="N14256" s="163"/>
      <c r="O14256" s="146"/>
      <c r="P14256" s="146"/>
      <c r="Q14256" s="146"/>
      <c r="R14256" s="34"/>
      <c r="S14256" s="35"/>
      <c r="T14256" s="147"/>
    </row>
    <row r="14257">
      <c r="A14257" s="147"/>
      <c r="B14257" s="64"/>
      <c r="C14257" s="147" t="s">
        <v>217</v>
      </c>
      <c r="E14257" s="161"/>
      <c r="F14257" s="162"/>
      <c r="G14257" s="147"/>
      <c r="H14257" s="146"/>
      <c r="J14257" s="146"/>
      <c r="L14257" s="150"/>
      <c r="N14257" s="163"/>
      <c r="O14257" s="146"/>
      <c r="P14257" s="146"/>
      <c r="Q14257" s="146"/>
      <c r="R14257" s="34"/>
      <c r="S14257" s="35"/>
      <c r="T14257" s="147"/>
    </row>
    <row r="14258">
      <c r="A14258" s="147"/>
      <c r="B14258" s="64"/>
      <c r="C14258" s="147" t="s">
        <v>217</v>
      </c>
      <c r="E14258" s="161"/>
      <c r="F14258" s="162"/>
      <c r="G14258" s="147"/>
      <c r="H14258" s="146"/>
      <c r="J14258" s="146"/>
      <c r="L14258" s="150"/>
      <c r="N14258" s="163"/>
      <c r="O14258" s="146"/>
      <c r="P14258" s="146"/>
      <c r="Q14258" s="146"/>
      <c r="R14258" s="34"/>
      <c r="S14258" s="35"/>
      <c r="T14258" s="147"/>
    </row>
    <row r="14259">
      <c r="A14259" s="147"/>
      <c r="B14259" s="64"/>
      <c r="C14259" s="147" t="s">
        <v>217</v>
      </c>
      <c r="E14259" s="161"/>
      <c r="F14259" s="162"/>
      <c r="G14259" s="147"/>
      <c r="H14259" s="146"/>
      <c r="J14259" s="146"/>
      <c r="L14259" s="150"/>
      <c r="N14259" s="163"/>
      <c r="O14259" s="146"/>
      <c r="P14259" s="146"/>
      <c r="Q14259" s="146"/>
      <c r="R14259" s="34"/>
      <c r="S14259" s="35"/>
      <c r="T14259" s="147"/>
    </row>
    <row r="14260">
      <c r="A14260" s="147"/>
      <c r="B14260" s="64"/>
      <c r="C14260" s="147" t="s">
        <v>217</v>
      </c>
      <c r="E14260" s="161"/>
      <c r="F14260" s="162"/>
      <c r="G14260" s="147"/>
      <c r="H14260" s="146"/>
      <c r="J14260" s="146"/>
      <c r="L14260" s="150"/>
      <c r="N14260" s="163"/>
      <c r="O14260" s="146"/>
      <c r="P14260" s="146"/>
      <c r="Q14260" s="146"/>
      <c r="R14260" s="34"/>
      <c r="S14260" s="35"/>
      <c r="T14260" s="147"/>
    </row>
    <row r="14261">
      <c r="A14261" s="147"/>
      <c r="B14261" s="64"/>
      <c r="C14261" s="147" t="s">
        <v>217</v>
      </c>
      <c r="E14261" s="161"/>
      <c r="F14261" s="162"/>
      <c r="G14261" s="147"/>
      <c r="H14261" s="146"/>
      <c r="J14261" s="146"/>
      <c r="L14261" s="150"/>
      <c r="N14261" s="163"/>
      <c r="O14261" s="146"/>
      <c r="P14261" s="146"/>
      <c r="Q14261" s="146"/>
      <c r="R14261" s="34"/>
      <c r="S14261" s="35"/>
      <c r="T14261" s="147"/>
    </row>
    <row r="14262">
      <c r="A14262" s="147"/>
      <c r="B14262" s="64"/>
      <c r="C14262" s="147" t="s">
        <v>217</v>
      </c>
      <c r="E14262" s="161"/>
      <c r="F14262" s="162"/>
      <c r="G14262" s="147"/>
      <c r="H14262" s="146"/>
      <c r="J14262" s="146"/>
      <c r="L14262" s="150"/>
      <c r="N14262" s="163"/>
      <c r="O14262" s="146"/>
      <c r="P14262" s="146"/>
      <c r="Q14262" s="146"/>
      <c r="R14262" s="34"/>
      <c r="S14262" s="35"/>
      <c r="T14262" s="147"/>
    </row>
    <row r="14263">
      <c r="A14263" s="147"/>
      <c r="B14263" s="64"/>
      <c r="C14263" s="147" t="s">
        <v>217</v>
      </c>
      <c r="E14263" s="161"/>
      <c r="F14263" s="162"/>
      <c r="G14263" s="147"/>
      <c r="H14263" s="146"/>
      <c r="J14263" s="146"/>
      <c r="L14263" s="150"/>
      <c r="N14263" s="163"/>
      <c r="O14263" s="146"/>
      <c r="P14263" s="146"/>
      <c r="Q14263" s="146"/>
      <c r="R14263" s="34"/>
      <c r="S14263" s="35"/>
      <c r="T14263" s="147"/>
    </row>
    <row r="14264">
      <c r="A14264" s="147"/>
      <c r="B14264" s="64"/>
      <c r="C14264" s="147" t="s">
        <v>217</v>
      </c>
      <c r="E14264" s="161"/>
      <c r="F14264" s="162"/>
      <c r="G14264" s="147"/>
      <c r="H14264" s="146"/>
      <c r="J14264" s="146"/>
      <c r="L14264" s="150"/>
      <c r="N14264" s="163"/>
      <c r="O14264" s="146"/>
      <c r="P14264" s="146"/>
      <c r="Q14264" s="146"/>
      <c r="R14264" s="34"/>
      <c r="S14264" s="35"/>
      <c r="T14264" s="147"/>
    </row>
    <row r="14265">
      <c r="A14265" s="147"/>
      <c r="B14265" s="64"/>
      <c r="C14265" s="147" t="s">
        <v>217</v>
      </c>
      <c r="E14265" s="161"/>
      <c r="F14265" s="162"/>
      <c r="G14265" s="147"/>
      <c r="H14265" s="146"/>
      <c r="J14265" s="146"/>
      <c r="L14265" s="150"/>
      <c r="N14265" s="163"/>
      <c r="O14265" s="146"/>
      <c r="P14265" s="146"/>
      <c r="Q14265" s="146"/>
      <c r="R14265" s="34"/>
      <c r="S14265" s="35"/>
      <c r="T14265" s="147"/>
    </row>
    <row r="14266">
      <c r="A14266" s="147"/>
      <c r="B14266" s="64"/>
      <c r="C14266" s="147" t="s">
        <v>217</v>
      </c>
      <c r="E14266" s="161"/>
      <c r="F14266" s="162"/>
      <c r="G14266" s="147"/>
      <c r="H14266" s="146"/>
      <c r="J14266" s="146"/>
      <c r="L14266" s="150"/>
      <c r="N14266" s="163"/>
      <c r="O14266" s="146"/>
      <c r="P14266" s="146"/>
      <c r="Q14266" s="146"/>
      <c r="R14266" s="34"/>
      <c r="S14266" s="35"/>
      <c r="T14266" s="147"/>
    </row>
    <row r="14267">
      <c r="A14267" s="147"/>
      <c r="B14267" s="64"/>
      <c r="C14267" s="147" t="s">
        <v>217</v>
      </c>
      <c r="E14267" s="161"/>
      <c r="F14267" s="162"/>
      <c r="G14267" s="147"/>
      <c r="H14267" s="146"/>
      <c r="J14267" s="146"/>
      <c r="L14267" s="150"/>
      <c r="N14267" s="163"/>
      <c r="O14267" s="146"/>
      <c r="P14267" s="146"/>
      <c r="Q14267" s="146"/>
      <c r="R14267" s="34"/>
      <c r="S14267" s="35"/>
      <c r="T14267" s="147"/>
    </row>
    <row r="14268">
      <c r="A14268" s="147"/>
      <c r="B14268" s="64"/>
      <c r="C14268" s="147" t="s">
        <v>217</v>
      </c>
      <c r="E14268" s="161"/>
      <c r="F14268" s="162"/>
      <c r="G14268" s="147"/>
      <c r="H14268" s="146"/>
      <c r="J14268" s="146"/>
      <c r="L14268" s="150"/>
      <c r="N14268" s="163"/>
      <c r="O14268" s="146"/>
      <c r="P14268" s="146"/>
      <c r="Q14268" s="146"/>
      <c r="R14268" s="34"/>
      <c r="S14268" s="35"/>
      <c r="T14268" s="147"/>
    </row>
    <row r="14269">
      <c r="A14269" s="147"/>
      <c r="B14269" s="64"/>
      <c r="C14269" s="147" t="s">
        <v>217</v>
      </c>
      <c r="E14269" s="161"/>
      <c r="F14269" s="162"/>
      <c r="G14269" s="147"/>
      <c r="H14269" s="146"/>
      <c r="J14269" s="146"/>
      <c r="L14269" s="150"/>
      <c r="N14269" s="163"/>
      <c r="O14269" s="146"/>
      <c r="P14269" s="146"/>
      <c r="Q14269" s="146"/>
      <c r="R14269" s="34"/>
      <c r="S14269" s="35"/>
      <c r="T14269" s="147"/>
    </row>
    <row r="14270">
      <c r="A14270" s="147"/>
      <c r="B14270" s="64"/>
      <c r="C14270" s="147" t="s">
        <v>217</v>
      </c>
      <c r="E14270" s="161"/>
      <c r="F14270" s="162"/>
      <c r="G14270" s="147"/>
      <c r="H14270" s="146"/>
      <c r="J14270" s="146"/>
      <c r="L14270" s="150"/>
      <c r="N14270" s="163"/>
      <c r="O14270" s="146"/>
      <c r="P14270" s="146"/>
      <c r="Q14270" s="146"/>
      <c r="R14270" s="34"/>
      <c r="S14270" s="35"/>
      <c r="T14270" s="147"/>
    </row>
    <row r="14271">
      <c r="A14271" s="147"/>
      <c r="B14271" s="64"/>
      <c r="C14271" s="147" t="s">
        <v>217</v>
      </c>
      <c r="E14271" s="161"/>
      <c r="F14271" s="162"/>
      <c r="G14271" s="147"/>
      <c r="H14271" s="146"/>
      <c r="J14271" s="146"/>
      <c r="L14271" s="150"/>
      <c r="N14271" s="163"/>
      <c r="O14271" s="146"/>
      <c r="P14271" s="146"/>
      <c r="Q14271" s="146"/>
      <c r="R14271" s="34"/>
      <c r="S14271" s="35"/>
      <c r="T14271" s="147"/>
    </row>
    <row r="14272">
      <c r="A14272" s="147"/>
      <c r="B14272" s="64"/>
      <c r="C14272" s="147" t="s">
        <v>217</v>
      </c>
      <c r="E14272" s="161"/>
      <c r="F14272" s="162"/>
      <c r="G14272" s="147"/>
      <c r="H14272" s="146"/>
      <c r="J14272" s="146"/>
      <c r="L14272" s="150"/>
      <c r="N14272" s="163"/>
      <c r="O14272" s="146"/>
      <c r="P14272" s="146"/>
      <c r="Q14272" s="146"/>
      <c r="R14272" s="34"/>
      <c r="S14272" s="35"/>
      <c r="T14272" s="147"/>
    </row>
    <row r="14273">
      <c r="A14273" s="147"/>
      <c r="B14273" s="64"/>
      <c r="C14273" s="147" t="s">
        <v>217</v>
      </c>
      <c r="E14273" s="161"/>
      <c r="F14273" s="162"/>
      <c r="G14273" s="147"/>
      <c r="H14273" s="146"/>
      <c r="J14273" s="146"/>
      <c r="L14273" s="150"/>
      <c r="N14273" s="163"/>
      <c r="O14273" s="146"/>
      <c r="P14273" s="146"/>
      <c r="Q14273" s="146"/>
      <c r="R14273" s="34"/>
      <c r="S14273" s="35"/>
      <c r="T14273" s="147"/>
    </row>
    <row r="14274">
      <c r="A14274" s="147"/>
      <c r="B14274" s="64"/>
      <c r="C14274" s="147" t="s">
        <v>217</v>
      </c>
      <c r="E14274" s="161"/>
      <c r="F14274" s="162"/>
      <c r="G14274" s="147"/>
      <c r="H14274" s="146"/>
      <c r="J14274" s="146"/>
      <c r="L14274" s="150"/>
      <c r="N14274" s="163"/>
      <c r="O14274" s="146"/>
      <c r="P14274" s="146"/>
      <c r="Q14274" s="146"/>
      <c r="R14274" s="34"/>
      <c r="S14274" s="35"/>
      <c r="T14274" s="147"/>
    </row>
    <row r="14275">
      <c r="A14275" s="147"/>
      <c r="B14275" s="64"/>
      <c r="C14275" s="147" t="s">
        <v>217</v>
      </c>
      <c r="E14275" s="161"/>
      <c r="F14275" s="162"/>
      <c r="G14275" s="147"/>
      <c r="H14275" s="146"/>
      <c r="J14275" s="146"/>
      <c r="L14275" s="150"/>
      <c r="N14275" s="163"/>
      <c r="O14275" s="146"/>
      <c r="P14275" s="146"/>
      <c r="Q14275" s="146"/>
      <c r="R14275" s="34"/>
      <c r="S14275" s="35"/>
      <c r="T14275" s="147"/>
    </row>
    <row r="14276">
      <c r="A14276" s="147"/>
      <c r="B14276" s="64"/>
      <c r="C14276" s="147" t="s">
        <v>217</v>
      </c>
      <c r="E14276" s="161"/>
      <c r="F14276" s="162"/>
      <c r="G14276" s="147"/>
      <c r="H14276" s="146"/>
      <c r="J14276" s="146"/>
      <c r="L14276" s="150"/>
      <c r="N14276" s="163"/>
      <c r="O14276" s="146"/>
      <c r="P14276" s="146"/>
      <c r="Q14276" s="146"/>
      <c r="R14276" s="34"/>
      <c r="S14276" s="35"/>
      <c r="T14276" s="147"/>
    </row>
    <row r="14277">
      <c r="A14277" s="147"/>
      <c r="B14277" s="64"/>
      <c r="C14277" s="147" t="s">
        <v>217</v>
      </c>
      <c r="E14277" s="161"/>
      <c r="F14277" s="162"/>
      <c r="G14277" s="147"/>
      <c r="H14277" s="146"/>
      <c r="J14277" s="146"/>
      <c r="L14277" s="150"/>
      <c r="N14277" s="163"/>
      <c r="O14277" s="146"/>
      <c r="P14277" s="146"/>
      <c r="Q14277" s="146"/>
      <c r="R14277" s="34"/>
      <c r="S14277" s="35"/>
      <c r="T14277" s="147"/>
    </row>
    <row r="14278">
      <c r="A14278" s="147"/>
      <c r="B14278" s="64"/>
      <c r="C14278" s="147" t="s">
        <v>217</v>
      </c>
      <c r="E14278" s="161"/>
      <c r="F14278" s="162"/>
      <c r="G14278" s="147"/>
      <c r="H14278" s="146"/>
      <c r="J14278" s="146"/>
      <c r="L14278" s="150"/>
      <c r="N14278" s="163"/>
      <c r="O14278" s="146"/>
      <c r="P14278" s="146"/>
      <c r="Q14278" s="146"/>
      <c r="R14278" s="34"/>
      <c r="S14278" s="35"/>
      <c r="T14278" s="147"/>
    </row>
    <row r="14279">
      <c r="A14279" s="147"/>
      <c r="B14279" s="64"/>
      <c r="C14279" s="147" t="s">
        <v>217</v>
      </c>
      <c r="E14279" s="161"/>
      <c r="F14279" s="162"/>
      <c r="G14279" s="147"/>
      <c r="H14279" s="146"/>
      <c r="J14279" s="146"/>
      <c r="L14279" s="150"/>
      <c r="N14279" s="163"/>
      <c r="O14279" s="146"/>
      <c r="P14279" s="146"/>
      <c r="Q14279" s="146"/>
      <c r="R14279" s="34"/>
      <c r="S14279" s="35"/>
      <c r="T14279" s="147"/>
    </row>
    <row r="14280">
      <c r="A14280" s="147"/>
      <c r="B14280" s="64"/>
      <c r="C14280" s="147" t="s">
        <v>217</v>
      </c>
      <c r="E14280" s="161"/>
      <c r="F14280" s="162"/>
      <c r="G14280" s="147"/>
      <c r="H14280" s="146"/>
      <c r="J14280" s="146"/>
      <c r="L14280" s="150"/>
      <c r="N14280" s="163"/>
      <c r="O14280" s="146"/>
      <c r="P14280" s="146"/>
      <c r="Q14280" s="146"/>
      <c r="R14280" s="34"/>
      <c r="S14280" s="35"/>
      <c r="T14280" s="147"/>
    </row>
    <row r="14281">
      <c r="A14281" s="147"/>
      <c r="B14281" s="64"/>
      <c r="C14281" s="147" t="s">
        <v>217</v>
      </c>
      <c r="E14281" s="161"/>
      <c r="F14281" s="162"/>
      <c r="G14281" s="147"/>
      <c r="H14281" s="146"/>
      <c r="J14281" s="146"/>
      <c r="L14281" s="150"/>
      <c r="N14281" s="163"/>
      <c r="O14281" s="146"/>
      <c r="P14281" s="146"/>
      <c r="Q14281" s="146"/>
      <c r="R14281" s="34"/>
      <c r="S14281" s="35"/>
      <c r="T14281" s="147"/>
    </row>
    <row r="14282">
      <c r="A14282" s="147"/>
      <c r="B14282" s="64"/>
      <c r="C14282" s="147" t="s">
        <v>217</v>
      </c>
      <c r="E14282" s="161"/>
      <c r="F14282" s="162"/>
      <c r="G14282" s="147"/>
      <c r="H14282" s="146"/>
      <c r="J14282" s="146"/>
      <c r="L14282" s="150"/>
      <c r="N14282" s="163"/>
      <c r="O14282" s="146"/>
      <c r="P14282" s="146"/>
      <c r="Q14282" s="146"/>
      <c r="R14282" s="34"/>
      <c r="S14282" s="35"/>
      <c r="T14282" s="147"/>
    </row>
    <row r="14283">
      <c r="A14283" s="147"/>
      <c r="B14283" s="64"/>
      <c r="C14283" s="147" t="s">
        <v>217</v>
      </c>
      <c r="E14283" s="161"/>
      <c r="F14283" s="162"/>
      <c r="G14283" s="147"/>
      <c r="H14283" s="146"/>
      <c r="J14283" s="146"/>
      <c r="L14283" s="150"/>
      <c r="N14283" s="163"/>
      <c r="O14283" s="146"/>
      <c r="P14283" s="146"/>
      <c r="Q14283" s="146"/>
      <c r="R14283" s="34"/>
      <c r="S14283" s="35"/>
      <c r="T14283" s="147"/>
    </row>
    <row r="14284">
      <c r="A14284" s="147"/>
      <c r="B14284" s="64"/>
      <c r="C14284" s="147" t="s">
        <v>217</v>
      </c>
      <c r="E14284" s="161"/>
      <c r="F14284" s="162"/>
      <c r="G14284" s="147"/>
      <c r="H14284" s="146"/>
      <c r="J14284" s="146"/>
      <c r="L14284" s="150"/>
      <c r="N14284" s="163"/>
      <c r="O14284" s="146"/>
      <c r="P14284" s="146"/>
      <c r="Q14284" s="146"/>
      <c r="R14284" s="34"/>
      <c r="S14284" s="35"/>
      <c r="T14284" s="147"/>
    </row>
    <row r="14285">
      <c r="A14285" s="147"/>
      <c r="B14285" s="64"/>
      <c r="C14285" s="147" t="s">
        <v>217</v>
      </c>
      <c r="E14285" s="161"/>
      <c r="F14285" s="162"/>
      <c r="G14285" s="147"/>
      <c r="H14285" s="146"/>
      <c r="J14285" s="146"/>
      <c r="L14285" s="150"/>
      <c r="N14285" s="163"/>
      <c r="O14285" s="146"/>
      <c r="P14285" s="146"/>
      <c r="Q14285" s="146"/>
      <c r="R14285" s="34"/>
      <c r="S14285" s="35"/>
      <c r="T14285" s="147"/>
    </row>
    <row r="14286">
      <c r="A14286" s="147"/>
      <c r="B14286" s="64"/>
      <c r="C14286" s="147" t="s">
        <v>217</v>
      </c>
      <c r="E14286" s="161"/>
      <c r="F14286" s="162"/>
      <c r="G14286" s="147"/>
      <c r="H14286" s="146"/>
      <c r="J14286" s="146"/>
      <c r="L14286" s="150"/>
      <c r="N14286" s="163"/>
      <c r="O14286" s="146"/>
      <c r="P14286" s="146"/>
      <c r="Q14286" s="146"/>
      <c r="R14286" s="34"/>
      <c r="S14286" s="35"/>
      <c r="T14286" s="147"/>
    </row>
    <row r="14287">
      <c r="A14287" s="147"/>
      <c r="B14287" s="64"/>
      <c r="C14287" s="147" t="s">
        <v>217</v>
      </c>
      <c r="E14287" s="161"/>
      <c r="F14287" s="162"/>
      <c r="G14287" s="147"/>
      <c r="H14287" s="146"/>
      <c r="J14287" s="146"/>
      <c r="L14287" s="150"/>
      <c r="N14287" s="163"/>
      <c r="O14287" s="146"/>
      <c r="P14287" s="146"/>
      <c r="Q14287" s="146"/>
      <c r="R14287" s="34"/>
      <c r="S14287" s="35"/>
      <c r="T14287" s="147"/>
    </row>
    <row r="14288">
      <c r="A14288" s="147"/>
      <c r="B14288" s="64"/>
      <c r="C14288" s="147" t="s">
        <v>217</v>
      </c>
      <c r="E14288" s="161"/>
      <c r="F14288" s="162"/>
      <c r="G14288" s="147"/>
      <c r="H14288" s="146"/>
      <c r="J14288" s="146"/>
      <c r="L14288" s="150"/>
      <c r="N14288" s="163"/>
      <c r="O14288" s="146"/>
      <c r="P14288" s="146"/>
      <c r="Q14288" s="146"/>
      <c r="R14288" s="34"/>
      <c r="S14288" s="35"/>
      <c r="T14288" s="147"/>
    </row>
    <row r="14289">
      <c r="A14289" s="147"/>
      <c r="B14289" s="64"/>
      <c r="C14289" s="147" t="s">
        <v>217</v>
      </c>
      <c r="E14289" s="161"/>
      <c r="F14289" s="162"/>
      <c r="G14289" s="147"/>
      <c r="H14289" s="146"/>
      <c r="J14289" s="146"/>
      <c r="L14289" s="150"/>
      <c r="N14289" s="163"/>
      <c r="O14289" s="146"/>
      <c r="P14289" s="146"/>
      <c r="Q14289" s="146"/>
      <c r="R14289" s="34"/>
      <c r="S14289" s="35"/>
      <c r="T14289" s="147"/>
    </row>
    <row r="14290">
      <c r="A14290" s="147"/>
      <c r="B14290" s="64"/>
      <c r="C14290" s="147" t="s">
        <v>217</v>
      </c>
      <c r="E14290" s="161"/>
      <c r="F14290" s="162"/>
      <c r="G14290" s="147"/>
      <c r="H14290" s="146"/>
      <c r="J14290" s="146"/>
      <c r="L14290" s="150"/>
      <c r="N14290" s="163"/>
      <c r="O14290" s="146"/>
      <c r="P14290" s="146"/>
      <c r="Q14290" s="146"/>
      <c r="R14290" s="34"/>
      <c r="S14290" s="35"/>
      <c r="T14290" s="147"/>
    </row>
    <row r="14291">
      <c r="A14291" s="147"/>
      <c r="B14291" s="64"/>
      <c r="C14291" s="147" t="s">
        <v>217</v>
      </c>
      <c r="E14291" s="161"/>
      <c r="F14291" s="162"/>
      <c r="G14291" s="147"/>
      <c r="H14291" s="146"/>
      <c r="J14291" s="146"/>
      <c r="L14291" s="150"/>
      <c r="N14291" s="163"/>
      <c r="O14291" s="146"/>
      <c r="P14291" s="146"/>
      <c r="Q14291" s="146"/>
      <c r="R14291" s="34"/>
      <c r="S14291" s="35"/>
      <c r="T14291" s="147"/>
    </row>
    <row r="14292">
      <c r="A14292" s="147"/>
      <c r="B14292" s="64"/>
      <c r="C14292" s="147" t="s">
        <v>217</v>
      </c>
      <c r="E14292" s="161"/>
      <c r="F14292" s="162"/>
      <c r="G14292" s="147"/>
      <c r="H14292" s="146"/>
      <c r="J14292" s="146"/>
      <c r="L14292" s="150"/>
      <c r="N14292" s="163"/>
      <c r="O14292" s="146"/>
      <c r="P14292" s="146"/>
      <c r="Q14292" s="146"/>
      <c r="R14292" s="34"/>
      <c r="S14292" s="35"/>
      <c r="T14292" s="147"/>
    </row>
    <row r="14293">
      <c r="A14293" s="147"/>
      <c r="B14293" s="64"/>
      <c r="C14293" s="147" t="s">
        <v>217</v>
      </c>
      <c r="E14293" s="161"/>
      <c r="F14293" s="162"/>
      <c r="G14293" s="147"/>
      <c r="H14293" s="146"/>
      <c r="J14293" s="146"/>
      <c r="L14293" s="150"/>
      <c r="N14293" s="163"/>
      <c r="O14293" s="146"/>
      <c r="P14293" s="146"/>
      <c r="Q14293" s="146"/>
      <c r="R14293" s="34"/>
      <c r="S14293" s="35"/>
      <c r="T14293" s="147"/>
    </row>
    <row r="14294">
      <c r="A14294" s="147"/>
      <c r="B14294" s="64"/>
      <c r="C14294" s="147" t="s">
        <v>217</v>
      </c>
      <c r="E14294" s="161"/>
      <c r="F14294" s="162"/>
      <c r="G14294" s="147"/>
      <c r="H14294" s="146"/>
      <c r="J14294" s="146"/>
      <c r="L14294" s="150"/>
      <c r="N14294" s="163"/>
      <c r="O14294" s="146"/>
      <c r="P14294" s="146"/>
      <c r="Q14294" s="146"/>
      <c r="R14294" s="34"/>
      <c r="S14294" s="35"/>
      <c r="T14294" s="147"/>
    </row>
    <row r="14295">
      <c r="A14295" s="147"/>
      <c r="B14295" s="64"/>
      <c r="C14295" s="147" t="s">
        <v>217</v>
      </c>
      <c r="E14295" s="161"/>
      <c r="F14295" s="162"/>
      <c r="G14295" s="147"/>
      <c r="H14295" s="146"/>
      <c r="J14295" s="146"/>
      <c r="L14295" s="150"/>
      <c r="N14295" s="163"/>
      <c r="O14295" s="146"/>
      <c r="P14295" s="146"/>
      <c r="Q14295" s="146"/>
      <c r="R14295" s="34"/>
      <c r="S14295" s="35"/>
      <c r="T14295" s="147"/>
    </row>
    <row r="14296">
      <c r="A14296" s="147"/>
      <c r="B14296" s="64"/>
      <c r="C14296" s="147" t="s">
        <v>217</v>
      </c>
      <c r="E14296" s="161"/>
      <c r="F14296" s="162"/>
      <c r="G14296" s="147"/>
      <c r="H14296" s="146"/>
      <c r="J14296" s="146"/>
      <c r="L14296" s="150"/>
      <c r="N14296" s="163"/>
      <c r="O14296" s="146"/>
      <c r="P14296" s="146"/>
      <c r="Q14296" s="146"/>
      <c r="R14296" s="34"/>
      <c r="S14296" s="35"/>
      <c r="T14296" s="147"/>
    </row>
    <row r="14297">
      <c r="A14297" s="147"/>
      <c r="B14297" s="64"/>
      <c r="C14297" s="147" t="s">
        <v>217</v>
      </c>
      <c r="E14297" s="161"/>
      <c r="F14297" s="162"/>
      <c r="G14297" s="147"/>
      <c r="H14297" s="146"/>
      <c r="J14297" s="146"/>
      <c r="L14297" s="150"/>
      <c r="N14297" s="163"/>
      <c r="O14297" s="146"/>
      <c r="P14297" s="146"/>
      <c r="Q14297" s="146"/>
      <c r="R14297" s="34"/>
      <c r="S14297" s="35"/>
      <c r="T14297" s="147"/>
    </row>
    <row r="14298">
      <c r="A14298" s="147"/>
      <c r="B14298" s="64"/>
      <c r="C14298" s="147" t="s">
        <v>217</v>
      </c>
      <c r="E14298" s="161"/>
      <c r="F14298" s="162"/>
      <c r="G14298" s="147"/>
      <c r="H14298" s="146"/>
      <c r="J14298" s="146"/>
      <c r="L14298" s="150"/>
      <c r="N14298" s="163"/>
      <c r="O14298" s="146"/>
      <c r="P14298" s="146"/>
      <c r="Q14298" s="146"/>
      <c r="R14298" s="34"/>
      <c r="S14298" s="35"/>
      <c r="T14298" s="147"/>
    </row>
    <row r="14299">
      <c r="A14299" s="147"/>
      <c r="B14299" s="64"/>
      <c r="C14299" s="147" t="s">
        <v>217</v>
      </c>
      <c r="E14299" s="161"/>
      <c r="F14299" s="162"/>
      <c r="G14299" s="147"/>
      <c r="H14299" s="146"/>
      <c r="J14299" s="146"/>
      <c r="L14299" s="150"/>
      <c r="N14299" s="163"/>
      <c r="O14299" s="146"/>
      <c r="P14299" s="146"/>
      <c r="Q14299" s="146"/>
      <c r="R14299" s="34"/>
      <c r="S14299" s="35"/>
      <c r="T14299" s="147"/>
    </row>
    <row r="14300">
      <c r="A14300" s="147"/>
      <c r="B14300" s="64"/>
      <c r="C14300" s="147" t="s">
        <v>217</v>
      </c>
      <c r="E14300" s="161"/>
      <c r="F14300" s="162"/>
      <c r="G14300" s="147"/>
      <c r="H14300" s="146"/>
      <c r="J14300" s="146"/>
      <c r="L14300" s="150"/>
      <c r="N14300" s="163"/>
      <c r="O14300" s="146"/>
      <c r="P14300" s="146"/>
      <c r="Q14300" s="146"/>
      <c r="R14300" s="34"/>
      <c r="S14300" s="35"/>
      <c r="T14300" s="147"/>
    </row>
    <row r="14301">
      <c r="A14301" s="147"/>
      <c r="B14301" s="64"/>
      <c r="C14301" s="147" t="s">
        <v>217</v>
      </c>
      <c r="E14301" s="161"/>
      <c r="F14301" s="162"/>
      <c r="G14301" s="147"/>
      <c r="H14301" s="146"/>
      <c r="J14301" s="146"/>
      <c r="L14301" s="150"/>
      <c r="N14301" s="163"/>
      <c r="O14301" s="146"/>
      <c r="P14301" s="146"/>
      <c r="Q14301" s="146"/>
      <c r="R14301" s="34"/>
      <c r="S14301" s="35"/>
      <c r="T14301" s="147"/>
    </row>
    <row r="14302">
      <c r="A14302" s="147"/>
      <c r="B14302" s="64"/>
      <c r="C14302" s="147" t="s">
        <v>217</v>
      </c>
      <c r="E14302" s="161"/>
      <c r="F14302" s="162"/>
      <c r="G14302" s="147"/>
      <c r="H14302" s="146"/>
      <c r="J14302" s="146"/>
      <c r="L14302" s="150"/>
      <c r="N14302" s="163"/>
      <c r="O14302" s="146"/>
      <c r="P14302" s="146"/>
      <c r="Q14302" s="146"/>
      <c r="R14302" s="34"/>
      <c r="S14302" s="35"/>
      <c r="T14302" s="147"/>
    </row>
    <row r="14303">
      <c r="A14303" s="147"/>
      <c r="B14303" s="64"/>
      <c r="C14303" s="147" t="s">
        <v>217</v>
      </c>
      <c r="E14303" s="161"/>
      <c r="F14303" s="162"/>
      <c r="G14303" s="147"/>
      <c r="H14303" s="146"/>
      <c r="J14303" s="146"/>
      <c r="L14303" s="150"/>
      <c r="N14303" s="163"/>
      <c r="O14303" s="146"/>
      <c r="P14303" s="146"/>
      <c r="Q14303" s="146"/>
      <c r="R14303" s="34"/>
      <c r="S14303" s="35"/>
      <c r="T14303" s="147"/>
    </row>
    <row r="14304">
      <c r="A14304" s="147"/>
      <c r="B14304" s="64"/>
      <c r="C14304" s="147" t="s">
        <v>217</v>
      </c>
      <c r="E14304" s="161"/>
      <c r="F14304" s="162"/>
      <c r="G14304" s="147"/>
      <c r="H14304" s="146"/>
      <c r="J14304" s="146"/>
      <c r="L14304" s="150"/>
      <c r="N14304" s="163"/>
      <c r="O14304" s="146"/>
      <c r="P14304" s="146"/>
      <c r="Q14304" s="146"/>
      <c r="R14304" s="34"/>
      <c r="S14304" s="35"/>
      <c r="T14304" s="147"/>
    </row>
    <row r="14305">
      <c r="A14305" s="147"/>
      <c r="B14305" s="64"/>
      <c r="C14305" s="147" t="s">
        <v>217</v>
      </c>
      <c r="E14305" s="161"/>
      <c r="F14305" s="162"/>
      <c r="G14305" s="147"/>
      <c r="H14305" s="146"/>
      <c r="J14305" s="146"/>
      <c r="L14305" s="150"/>
      <c r="N14305" s="163"/>
      <c r="O14305" s="146"/>
      <c r="P14305" s="146"/>
      <c r="Q14305" s="146"/>
      <c r="R14305" s="34"/>
      <c r="S14305" s="35"/>
      <c r="T14305" s="147"/>
    </row>
    <row r="14306">
      <c r="A14306" s="147"/>
      <c r="B14306" s="64"/>
      <c r="C14306" s="147" t="s">
        <v>217</v>
      </c>
      <c r="E14306" s="161"/>
      <c r="F14306" s="162"/>
      <c r="G14306" s="147"/>
      <c r="H14306" s="146"/>
      <c r="J14306" s="146"/>
      <c r="L14306" s="150"/>
      <c r="N14306" s="163"/>
      <c r="O14306" s="146"/>
      <c r="P14306" s="146"/>
      <c r="Q14306" s="146"/>
      <c r="R14306" s="34"/>
      <c r="S14306" s="35"/>
      <c r="T14306" s="147"/>
    </row>
    <row r="14307">
      <c r="A14307" s="147"/>
      <c r="B14307" s="64"/>
      <c r="C14307" s="147" t="s">
        <v>217</v>
      </c>
      <c r="E14307" s="161"/>
      <c r="F14307" s="162"/>
      <c r="G14307" s="147"/>
      <c r="H14307" s="146"/>
      <c r="J14307" s="146"/>
      <c r="L14307" s="150"/>
      <c r="N14307" s="163"/>
      <c r="O14307" s="146"/>
      <c r="P14307" s="146"/>
      <c r="Q14307" s="146"/>
      <c r="R14307" s="34"/>
      <c r="S14307" s="35"/>
      <c r="T14307" s="147"/>
    </row>
    <row r="14308">
      <c r="A14308" s="147"/>
      <c r="B14308" s="64"/>
      <c r="C14308" s="147" t="s">
        <v>217</v>
      </c>
      <c r="E14308" s="161"/>
      <c r="F14308" s="162"/>
      <c r="G14308" s="147"/>
      <c r="H14308" s="146"/>
      <c r="J14308" s="146"/>
      <c r="L14308" s="150"/>
      <c r="N14308" s="163"/>
      <c r="O14308" s="146"/>
      <c r="P14308" s="146"/>
      <c r="Q14308" s="146"/>
      <c r="R14308" s="34"/>
      <c r="S14308" s="35"/>
      <c r="T14308" s="147"/>
    </row>
    <row r="14309">
      <c r="A14309" s="147"/>
      <c r="B14309" s="64"/>
      <c r="C14309" s="147" t="s">
        <v>217</v>
      </c>
      <c r="E14309" s="161"/>
      <c r="F14309" s="162"/>
      <c r="G14309" s="147"/>
      <c r="H14309" s="146"/>
      <c r="J14309" s="146"/>
      <c r="L14309" s="150"/>
      <c r="N14309" s="163"/>
      <c r="O14309" s="146"/>
      <c r="P14309" s="146"/>
      <c r="Q14309" s="146"/>
      <c r="R14309" s="34"/>
      <c r="S14309" s="35"/>
      <c r="T14309" s="147"/>
    </row>
    <row r="14310">
      <c r="A14310" s="147"/>
      <c r="B14310" s="64"/>
      <c r="C14310" s="147" t="s">
        <v>217</v>
      </c>
      <c r="E14310" s="161"/>
      <c r="F14310" s="162"/>
      <c r="G14310" s="147"/>
      <c r="H14310" s="146"/>
      <c r="J14310" s="146"/>
      <c r="L14310" s="150"/>
      <c r="N14310" s="163"/>
      <c r="O14310" s="146"/>
      <c r="P14310" s="146"/>
      <c r="Q14310" s="146"/>
      <c r="R14310" s="34"/>
      <c r="S14310" s="35"/>
      <c r="T14310" s="147"/>
    </row>
    <row r="14311">
      <c r="A14311" s="147"/>
      <c r="B14311" s="64"/>
      <c r="C14311" s="147" t="s">
        <v>217</v>
      </c>
      <c r="E14311" s="161"/>
      <c r="F14311" s="162"/>
      <c r="G14311" s="147"/>
      <c r="H14311" s="146"/>
      <c r="J14311" s="146"/>
      <c r="L14311" s="150"/>
      <c r="N14311" s="163"/>
      <c r="O14311" s="146"/>
      <c r="P14311" s="146"/>
      <c r="Q14311" s="146"/>
      <c r="R14311" s="34"/>
      <c r="S14311" s="35"/>
      <c r="T14311" s="147"/>
    </row>
    <row r="14312">
      <c r="A14312" s="147"/>
      <c r="B14312" s="64"/>
      <c r="C14312" s="147" t="s">
        <v>217</v>
      </c>
      <c r="E14312" s="161"/>
      <c r="F14312" s="162"/>
      <c r="G14312" s="147"/>
      <c r="H14312" s="146"/>
      <c r="J14312" s="146"/>
      <c r="L14312" s="150"/>
      <c r="N14312" s="163"/>
      <c r="O14312" s="146"/>
      <c r="P14312" s="146"/>
      <c r="Q14312" s="146"/>
      <c r="R14312" s="34"/>
      <c r="S14312" s="35"/>
      <c r="T14312" s="147"/>
    </row>
    <row r="14313">
      <c r="A14313" s="147"/>
      <c r="B14313" s="64"/>
      <c r="C14313" s="147" t="s">
        <v>217</v>
      </c>
      <c r="E14313" s="161"/>
      <c r="F14313" s="162"/>
      <c r="G14313" s="147"/>
      <c r="H14313" s="146"/>
      <c r="J14313" s="146"/>
      <c r="L14313" s="150"/>
      <c r="N14313" s="163"/>
      <c r="O14313" s="146"/>
      <c r="P14313" s="146"/>
      <c r="Q14313" s="146"/>
      <c r="R14313" s="34"/>
      <c r="S14313" s="35"/>
      <c r="T14313" s="147"/>
    </row>
    <row r="14314">
      <c r="A14314" s="147"/>
      <c r="B14314" s="64"/>
      <c r="C14314" s="147" t="s">
        <v>217</v>
      </c>
      <c r="E14314" s="161"/>
      <c r="F14314" s="162"/>
      <c r="G14314" s="147"/>
      <c r="H14314" s="146"/>
      <c r="J14314" s="146"/>
      <c r="L14314" s="150"/>
      <c r="N14314" s="163"/>
      <c r="O14314" s="146"/>
      <c r="P14314" s="146"/>
      <c r="Q14314" s="146"/>
      <c r="R14314" s="34"/>
      <c r="S14314" s="35"/>
      <c r="T14314" s="147"/>
    </row>
    <row r="14315">
      <c r="A14315" s="147"/>
      <c r="B14315" s="64"/>
      <c r="C14315" s="147" t="s">
        <v>217</v>
      </c>
      <c r="E14315" s="161"/>
      <c r="F14315" s="162"/>
      <c r="G14315" s="147"/>
      <c r="H14315" s="146"/>
      <c r="J14315" s="146"/>
      <c r="L14315" s="150"/>
      <c r="N14315" s="163"/>
      <c r="O14315" s="146"/>
      <c r="P14315" s="146"/>
      <c r="Q14315" s="146"/>
      <c r="R14315" s="34"/>
      <c r="S14315" s="35"/>
      <c r="T14315" s="147"/>
    </row>
    <row r="14316">
      <c r="A14316" s="147"/>
      <c r="B14316" s="64"/>
      <c r="C14316" s="147" t="s">
        <v>217</v>
      </c>
      <c r="E14316" s="161"/>
      <c r="F14316" s="162"/>
      <c r="G14316" s="147"/>
      <c r="H14316" s="146"/>
      <c r="J14316" s="146"/>
      <c r="L14316" s="150"/>
      <c r="N14316" s="163"/>
      <c r="O14316" s="146"/>
      <c r="P14316" s="146"/>
      <c r="Q14316" s="146"/>
      <c r="R14316" s="34"/>
      <c r="S14316" s="35"/>
      <c r="T14316" s="147"/>
    </row>
    <row r="14317">
      <c r="A14317" s="147"/>
      <c r="B14317" s="64"/>
      <c r="C14317" s="147" t="s">
        <v>217</v>
      </c>
      <c r="E14317" s="161"/>
      <c r="F14317" s="162"/>
      <c r="G14317" s="147"/>
      <c r="H14317" s="146"/>
      <c r="J14317" s="146"/>
      <c r="L14317" s="150"/>
      <c r="N14317" s="163"/>
      <c r="O14317" s="146"/>
      <c r="P14317" s="146"/>
      <c r="Q14317" s="146"/>
      <c r="R14317" s="34"/>
      <c r="S14317" s="35"/>
      <c r="T14317" s="147"/>
    </row>
    <row r="14318">
      <c r="A14318" s="147"/>
      <c r="B14318" s="64"/>
      <c r="C14318" s="147" t="s">
        <v>217</v>
      </c>
      <c r="E14318" s="161"/>
      <c r="F14318" s="162"/>
      <c r="G14318" s="147"/>
      <c r="H14318" s="146"/>
      <c r="J14318" s="146"/>
      <c r="L14318" s="150"/>
      <c r="N14318" s="163"/>
      <c r="O14318" s="146"/>
      <c r="P14318" s="146"/>
      <c r="Q14318" s="146"/>
      <c r="R14318" s="34"/>
      <c r="S14318" s="35"/>
      <c r="T14318" s="147"/>
    </row>
    <row r="14319">
      <c r="A14319" s="147"/>
      <c r="B14319" s="64"/>
      <c r="C14319" s="147" t="s">
        <v>217</v>
      </c>
      <c r="E14319" s="161"/>
      <c r="F14319" s="162"/>
      <c r="G14319" s="147"/>
      <c r="H14319" s="146"/>
      <c r="J14319" s="146"/>
      <c r="L14319" s="150"/>
      <c r="N14319" s="163"/>
      <c r="O14319" s="146"/>
      <c r="P14319" s="146"/>
      <c r="Q14319" s="146"/>
      <c r="R14319" s="34"/>
      <c r="S14319" s="35"/>
      <c r="T14319" s="147"/>
    </row>
    <row r="14320">
      <c r="A14320" s="147"/>
      <c r="B14320" s="64"/>
      <c r="C14320" s="147" t="s">
        <v>217</v>
      </c>
      <c r="E14320" s="161"/>
      <c r="F14320" s="162"/>
      <c r="G14320" s="147"/>
      <c r="H14320" s="146"/>
      <c r="J14320" s="146"/>
      <c r="L14320" s="150"/>
      <c r="N14320" s="163"/>
      <c r="O14320" s="146"/>
      <c r="P14320" s="146"/>
      <c r="Q14320" s="146"/>
      <c r="R14320" s="34"/>
      <c r="S14320" s="35"/>
      <c r="T14320" s="147"/>
    </row>
    <row r="14321">
      <c r="A14321" s="147"/>
      <c r="B14321" s="64"/>
      <c r="C14321" s="147" t="s">
        <v>217</v>
      </c>
      <c r="E14321" s="161"/>
      <c r="F14321" s="162"/>
      <c r="G14321" s="147"/>
      <c r="H14321" s="146"/>
      <c r="J14321" s="146"/>
      <c r="L14321" s="150"/>
      <c r="N14321" s="163"/>
      <c r="O14321" s="146"/>
      <c r="P14321" s="146"/>
      <c r="Q14321" s="146"/>
      <c r="R14321" s="34"/>
      <c r="S14321" s="35"/>
      <c r="T14321" s="147"/>
    </row>
    <row r="14322">
      <c r="A14322" s="147"/>
      <c r="B14322" s="64"/>
      <c r="C14322" s="147" t="s">
        <v>217</v>
      </c>
      <c r="E14322" s="161"/>
      <c r="F14322" s="162"/>
      <c r="G14322" s="147"/>
      <c r="H14322" s="146"/>
      <c r="J14322" s="146"/>
      <c r="L14322" s="150"/>
      <c r="N14322" s="163"/>
      <c r="O14322" s="146"/>
      <c r="P14322" s="146"/>
      <c r="Q14322" s="146"/>
      <c r="R14322" s="34"/>
      <c r="S14322" s="35"/>
      <c r="T14322" s="147"/>
    </row>
    <row r="14323">
      <c r="A14323" s="147"/>
      <c r="B14323" s="64"/>
      <c r="C14323" s="147" t="s">
        <v>217</v>
      </c>
      <c r="E14323" s="161"/>
      <c r="F14323" s="162"/>
      <c r="G14323" s="147"/>
      <c r="H14323" s="146"/>
      <c r="J14323" s="146"/>
      <c r="L14323" s="150"/>
      <c r="N14323" s="163"/>
      <c r="O14323" s="146"/>
      <c r="P14323" s="146"/>
      <c r="Q14323" s="146"/>
      <c r="R14323" s="34"/>
      <c r="S14323" s="35"/>
      <c r="T14323" s="147"/>
    </row>
    <row r="14324">
      <c r="A14324" s="147"/>
      <c r="B14324" s="64"/>
      <c r="C14324" s="147" t="s">
        <v>217</v>
      </c>
      <c r="E14324" s="161"/>
      <c r="F14324" s="162"/>
      <c r="G14324" s="147"/>
      <c r="H14324" s="146"/>
      <c r="J14324" s="146"/>
      <c r="L14324" s="150"/>
      <c r="N14324" s="163"/>
      <c r="O14324" s="146"/>
      <c r="P14324" s="146"/>
      <c r="Q14324" s="146"/>
      <c r="R14324" s="34"/>
      <c r="S14324" s="35"/>
      <c r="T14324" s="147"/>
    </row>
    <row r="14325">
      <c r="A14325" s="147"/>
      <c r="B14325" s="64"/>
      <c r="C14325" s="147" t="s">
        <v>217</v>
      </c>
      <c r="E14325" s="161"/>
      <c r="F14325" s="162"/>
      <c r="G14325" s="147"/>
      <c r="H14325" s="146"/>
      <c r="J14325" s="146"/>
      <c r="L14325" s="150"/>
      <c r="N14325" s="163"/>
      <c r="O14325" s="146"/>
      <c r="P14325" s="146"/>
      <c r="Q14325" s="146"/>
      <c r="R14325" s="34"/>
      <c r="S14325" s="35"/>
      <c r="T14325" s="147"/>
    </row>
    <row r="14326">
      <c r="A14326" s="147"/>
      <c r="B14326" s="64"/>
      <c r="C14326" s="147" t="s">
        <v>217</v>
      </c>
      <c r="E14326" s="161"/>
      <c r="F14326" s="162"/>
      <c r="G14326" s="147"/>
      <c r="H14326" s="146"/>
      <c r="J14326" s="146"/>
      <c r="L14326" s="150"/>
      <c r="N14326" s="163"/>
      <c r="O14326" s="146"/>
      <c r="P14326" s="146"/>
      <c r="Q14326" s="146"/>
      <c r="R14326" s="34"/>
      <c r="S14326" s="35"/>
      <c r="T14326" s="147"/>
    </row>
    <row r="14327">
      <c r="A14327" s="147"/>
      <c r="B14327" s="64"/>
      <c r="C14327" s="147" t="s">
        <v>217</v>
      </c>
      <c r="E14327" s="161"/>
      <c r="F14327" s="162"/>
      <c r="G14327" s="147"/>
      <c r="H14327" s="146"/>
      <c r="J14327" s="146"/>
      <c r="L14327" s="150"/>
      <c r="N14327" s="163"/>
      <c r="O14327" s="146"/>
      <c r="P14327" s="146"/>
      <c r="Q14327" s="146"/>
      <c r="R14327" s="34"/>
      <c r="S14327" s="35"/>
      <c r="T14327" s="147"/>
    </row>
    <row r="14328">
      <c r="A14328" s="147"/>
      <c r="B14328" s="64"/>
      <c r="C14328" s="147" t="s">
        <v>217</v>
      </c>
      <c r="E14328" s="161"/>
      <c r="F14328" s="162"/>
      <c r="G14328" s="147"/>
      <c r="H14328" s="146"/>
      <c r="J14328" s="146"/>
      <c r="L14328" s="150"/>
      <c r="N14328" s="163"/>
      <c r="O14328" s="146"/>
      <c r="P14328" s="146"/>
      <c r="Q14328" s="146"/>
      <c r="R14328" s="34"/>
      <c r="S14328" s="35"/>
      <c r="T14328" s="147"/>
    </row>
    <row r="14329">
      <c r="A14329" s="147"/>
      <c r="B14329" s="64"/>
      <c r="C14329" s="147" t="s">
        <v>217</v>
      </c>
      <c r="E14329" s="161"/>
      <c r="F14329" s="162"/>
      <c r="G14329" s="147"/>
      <c r="H14329" s="146"/>
      <c r="J14329" s="146"/>
      <c r="L14329" s="150"/>
      <c r="N14329" s="163"/>
      <c r="O14329" s="146"/>
      <c r="P14329" s="146"/>
      <c r="Q14329" s="146"/>
      <c r="R14329" s="34"/>
      <c r="S14329" s="35"/>
      <c r="T14329" s="147"/>
    </row>
    <row r="14330">
      <c r="A14330" s="147"/>
      <c r="B14330" s="64"/>
      <c r="C14330" s="147" t="s">
        <v>217</v>
      </c>
      <c r="E14330" s="161"/>
      <c r="F14330" s="162"/>
      <c r="G14330" s="147"/>
      <c r="H14330" s="146"/>
      <c r="J14330" s="146"/>
      <c r="L14330" s="150"/>
      <c r="N14330" s="163"/>
      <c r="O14330" s="146"/>
      <c r="P14330" s="146"/>
      <c r="Q14330" s="146"/>
      <c r="R14330" s="34"/>
      <c r="S14330" s="35"/>
      <c r="T14330" s="147"/>
    </row>
    <row r="14331">
      <c r="A14331" s="147"/>
      <c r="B14331" s="64"/>
      <c r="C14331" s="147" t="s">
        <v>217</v>
      </c>
      <c r="E14331" s="161"/>
      <c r="F14331" s="162"/>
      <c r="G14331" s="147"/>
      <c r="H14331" s="146"/>
      <c r="J14331" s="146"/>
      <c r="L14331" s="150"/>
      <c r="N14331" s="163"/>
      <c r="O14331" s="146"/>
      <c r="P14331" s="146"/>
      <c r="Q14331" s="146"/>
      <c r="R14331" s="34"/>
      <c r="S14331" s="35"/>
      <c r="T14331" s="147"/>
    </row>
    <row r="14332">
      <c r="A14332" s="147"/>
      <c r="B14332" s="64"/>
      <c r="C14332" s="147" t="s">
        <v>217</v>
      </c>
      <c r="E14332" s="161"/>
      <c r="F14332" s="162"/>
      <c r="G14332" s="147"/>
      <c r="H14332" s="146"/>
      <c r="J14332" s="146"/>
      <c r="L14332" s="150"/>
      <c r="N14332" s="163"/>
      <c r="O14332" s="146"/>
      <c r="P14332" s="146"/>
      <c r="Q14332" s="146"/>
      <c r="R14332" s="34"/>
      <c r="S14332" s="35"/>
      <c r="T14332" s="147"/>
    </row>
    <row r="14333">
      <c r="A14333" s="147"/>
      <c r="B14333" s="64"/>
      <c r="C14333" s="147" t="s">
        <v>217</v>
      </c>
      <c r="E14333" s="161"/>
      <c r="F14333" s="162"/>
      <c r="G14333" s="147"/>
      <c r="H14333" s="146"/>
      <c r="J14333" s="146"/>
      <c r="L14333" s="150"/>
      <c r="N14333" s="163"/>
      <c r="O14333" s="146"/>
      <c r="P14333" s="146"/>
      <c r="Q14333" s="146"/>
      <c r="R14333" s="34"/>
      <c r="S14333" s="35"/>
      <c r="T14333" s="147"/>
    </row>
    <row r="14334">
      <c r="A14334" s="147"/>
      <c r="B14334" s="64"/>
      <c r="C14334" s="147" t="s">
        <v>217</v>
      </c>
      <c r="E14334" s="161"/>
      <c r="F14334" s="162"/>
      <c r="G14334" s="147"/>
      <c r="H14334" s="146"/>
      <c r="J14334" s="146"/>
      <c r="L14334" s="150"/>
      <c r="N14334" s="163"/>
      <c r="O14334" s="146"/>
      <c r="P14334" s="146"/>
      <c r="Q14334" s="146"/>
      <c r="R14334" s="34"/>
      <c r="S14334" s="35"/>
      <c r="T14334" s="147"/>
    </row>
    <row r="14335">
      <c r="A14335" s="147"/>
      <c r="B14335" s="64"/>
      <c r="C14335" s="147" t="s">
        <v>217</v>
      </c>
      <c r="E14335" s="161"/>
      <c r="F14335" s="162"/>
      <c r="G14335" s="147"/>
      <c r="H14335" s="146"/>
      <c r="J14335" s="146"/>
      <c r="L14335" s="150"/>
      <c r="N14335" s="163"/>
      <c r="O14335" s="146"/>
      <c r="P14335" s="146"/>
      <c r="Q14335" s="146"/>
      <c r="R14335" s="34"/>
      <c r="S14335" s="35"/>
      <c r="T14335" s="147"/>
    </row>
    <row r="14336">
      <c r="A14336" s="147"/>
      <c r="B14336" s="64"/>
      <c r="C14336" s="147" t="s">
        <v>217</v>
      </c>
      <c r="E14336" s="161"/>
      <c r="F14336" s="162"/>
      <c r="G14336" s="147"/>
      <c r="H14336" s="146"/>
      <c r="J14336" s="146"/>
      <c r="L14336" s="150"/>
      <c r="N14336" s="163"/>
      <c r="O14336" s="146"/>
      <c r="P14336" s="146"/>
      <c r="Q14336" s="146"/>
      <c r="R14336" s="34"/>
      <c r="S14336" s="35"/>
      <c r="T14336" s="147"/>
    </row>
    <row r="14337">
      <c r="A14337" s="147"/>
      <c r="B14337" s="64"/>
      <c r="C14337" s="147" t="s">
        <v>217</v>
      </c>
      <c r="E14337" s="161"/>
      <c r="F14337" s="162"/>
      <c r="G14337" s="147"/>
      <c r="H14337" s="146"/>
      <c r="J14337" s="146"/>
      <c r="L14337" s="150"/>
      <c r="N14337" s="163"/>
      <c r="O14337" s="146"/>
      <c r="P14337" s="146"/>
      <c r="Q14337" s="146"/>
      <c r="R14337" s="34"/>
      <c r="S14337" s="35"/>
      <c r="T14337" s="147"/>
    </row>
    <row r="14338">
      <c r="A14338" s="147"/>
      <c r="B14338" s="64"/>
      <c r="C14338" s="147" t="s">
        <v>217</v>
      </c>
      <c r="E14338" s="161"/>
      <c r="F14338" s="162"/>
      <c r="G14338" s="147"/>
      <c r="H14338" s="146"/>
      <c r="J14338" s="146"/>
      <c r="L14338" s="150"/>
      <c r="N14338" s="163"/>
      <c r="O14338" s="146"/>
      <c r="P14338" s="146"/>
      <c r="Q14338" s="146"/>
      <c r="R14338" s="34"/>
      <c r="S14338" s="35"/>
      <c r="T14338" s="147"/>
    </row>
    <row r="14339">
      <c r="A14339" s="147"/>
      <c r="B14339" s="64"/>
      <c r="C14339" s="147" t="s">
        <v>217</v>
      </c>
      <c r="E14339" s="161"/>
      <c r="F14339" s="162"/>
      <c r="G14339" s="147"/>
      <c r="H14339" s="146"/>
      <c r="J14339" s="146"/>
      <c r="L14339" s="150"/>
      <c r="N14339" s="163"/>
      <c r="O14339" s="146"/>
      <c r="P14339" s="146"/>
      <c r="Q14339" s="146"/>
      <c r="R14339" s="34"/>
      <c r="S14339" s="35"/>
      <c r="T14339" s="147"/>
    </row>
    <row r="14340">
      <c r="A14340" s="147"/>
      <c r="B14340" s="64"/>
      <c r="C14340" s="147" t="s">
        <v>217</v>
      </c>
      <c r="E14340" s="161"/>
      <c r="F14340" s="162"/>
      <c r="G14340" s="147"/>
      <c r="H14340" s="146"/>
      <c r="J14340" s="146"/>
      <c r="L14340" s="150"/>
      <c r="N14340" s="163"/>
      <c r="O14340" s="146"/>
      <c r="P14340" s="146"/>
      <c r="Q14340" s="146"/>
      <c r="R14340" s="34"/>
      <c r="S14340" s="35"/>
      <c r="T14340" s="147"/>
    </row>
    <row r="14341">
      <c r="A14341" s="147"/>
      <c r="B14341" s="64"/>
      <c r="C14341" s="147" t="s">
        <v>217</v>
      </c>
      <c r="E14341" s="161"/>
      <c r="F14341" s="162"/>
      <c r="G14341" s="147"/>
      <c r="H14341" s="146"/>
      <c r="J14341" s="146"/>
      <c r="L14341" s="150"/>
      <c r="N14341" s="163"/>
      <c r="O14341" s="146"/>
      <c r="P14341" s="146"/>
      <c r="Q14341" s="146"/>
      <c r="R14341" s="34"/>
      <c r="S14341" s="35"/>
      <c r="T14341" s="147"/>
    </row>
    <row r="14342">
      <c r="A14342" s="147"/>
      <c r="B14342" s="64"/>
      <c r="C14342" s="147" t="s">
        <v>217</v>
      </c>
      <c r="E14342" s="161"/>
      <c r="F14342" s="162"/>
      <c r="G14342" s="147"/>
      <c r="H14342" s="146"/>
      <c r="J14342" s="146"/>
      <c r="L14342" s="150"/>
      <c r="N14342" s="163"/>
      <c r="O14342" s="146"/>
      <c r="P14342" s="146"/>
      <c r="Q14342" s="146"/>
      <c r="R14342" s="34"/>
      <c r="S14342" s="35"/>
      <c r="T14342" s="147"/>
    </row>
    <row r="14343">
      <c r="A14343" s="147"/>
      <c r="B14343" s="64"/>
      <c r="C14343" s="147" t="s">
        <v>217</v>
      </c>
      <c r="E14343" s="161"/>
      <c r="F14343" s="162"/>
      <c r="G14343" s="147"/>
      <c r="H14343" s="146"/>
      <c r="J14343" s="146"/>
      <c r="L14343" s="150"/>
      <c r="N14343" s="163"/>
      <c r="O14343" s="146"/>
      <c r="P14343" s="146"/>
      <c r="Q14343" s="146"/>
      <c r="R14343" s="34"/>
      <c r="S14343" s="35"/>
      <c r="T14343" s="147"/>
    </row>
    <row r="14344">
      <c r="A14344" s="147"/>
      <c r="B14344" s="64"/>
      <c r="C14344" s="147" t="s">
        <v>217</v>
      </c>
      <c r="E14344" s="161"/>
      <c r="F14344" s="162"/>
      <c r="G14344" s="147"/>
      <c r="H14344" s="146"/>
      <c r="J14344" s="146"/>
      <c r="L14344" s="150"/>
      <c r="N14344" s="163"/>
      <c r="O14344" s="146"/>
      <c r="P14344" s="146"/>
      <c r="Q14344" s="146"/>
      <c r="R14344" s="34"/>
      <c r="S14344" s="35"/>
      <c r="T14344" s="147"/>
    </row>
    <row r="14345">
      <c r="A14345" s="147"/>
      <c r="B14345" s="64"/>
      <c r="C14345" s="147" t="s">
        <v>217</v>
      </c>
      <c r="E14345" s="161"/>
      <c r="F14345" s="162"/>
      <c r="G14345" s="147"/>
      <c r="H14345" s="146"/>
      <c r="J14345" s="146"/>
      <c r="L14345" s="150"/>
      <c r="N14345" s="163"/>
      <c r="O14345" s="146"/>
      <c r="P14345" s="146"/>
      <c r="Q14345" s="146"/>
      <c r="R14345" s="34"/>
      <c r="S14345" s="35"/>
      <c r="T14345" s="147"/>
    </row>
    <row r="14346">
      <c r="A14346" s="147"/>
      <c r="B14346" s="64"/>
      <c r="C14346" s="147" t="s">
        <v>217</v>
      </c>
      <c r="E14346" s="161"/>
      <c r="F14346" s="162"/>
      <c r="G14346" s="147"/>
      <c r="H14346" s="146"/>
      <c r="J14346" s="146"/>
      <c r="L14346" s="150"/>
      <c r="N14346" s="163"/>
      <c r="O14346" s="146"/>
      <c r="P14346" s="146"/>
      <c r="Q14346" s="146"/>
      <c r="R14346" s="34"/>
      <c r="S14346" s="35"/>
      <c r="T14346" s="147"/>
    </row>
    <row r="14347">
      <c r="A14347" s="147"/>
      <c r="B14347" s="64"/>
      <c r="C14347" s="147" t="s">
        <v>217</v>
      </c>
      <c r="E14347" s="161"/>
      <c r="F14347" s="162"/>
      <c r="G14347" s="147"/>
      <c r="H14347" s="146"/>
      <c r="J14347" s="146"/>
      <c r="L14347" s="150"/>
      <c r="N14347" s="163"/>
      <c r="O14347" s="146"/>
      <c r="P14347" s="146"/>
      <c r="Q14347" s="146"/>
      <c r="R14347" s="34"/>
      <c r="S14347" s="35"/>
      <c r="T14347" s="147"/>
    </row>
    <row r="14348">
      <c r="A14348" s="147"/>
      <c r="B14348" s="64"/>
      <c r="C14348" s="147" t="s">
        <v>217</v>
      </c>
      <c r="E14348" s="161"/>
      <c r="F14348" s="162"/>
      <c r="G14348" s="147"/>
      <c r="H14348" s="146"/>
      <c r="J14348" s="146"/>
      <c r="L14348" s="150"/>
      <c r="N14348" s="163"/>
      <c r="O14348" s="146"/>
      <c r="P14348" s="146"/>
      <c r="Q14348" s="146"/>
      <c r="R14348" s="34"/>
      <c r="S14348" s="35"/>
      <c r="T14348" s="147"/>
    </row>
    <row r="14349">
      <c r="A14349" s="147"/>
      <c r="B14349" s="64"/>
      <c r="C14349" s="147" t="s">
        <v>217</v>
      </c>
      <c r="E14349" s="161"/>
      <c r="F14349" s="162"/>
      <c r="G14349" s="147"/>
      <c r="H14349" s="146"/>
      <c r="J14349" s="146"/>
      <c r="L14349" s="150"/>
      <c r="N14349" s="163"/>
      <c r="O14349" s="146"/>
      <c r="P14349" s="146"/>
      <c r="Q14349" s="146"/>
      <c r="R14349" s="34"/>
      <c r="S14349" s="35"/>
      <c r="T14349" s="147"/>
    </row>
    <row r="14350">
      <c r="A14350" s="147"/>
      <c r="B14350" s="64"/>
      <c r="C14350" s="147" t="s">
        <v>217</v>
      </c>
      <c r="E14350" s="161"/>
      <c r="F14350" s="162"/>
      <c r="G14350" s="147"/>
      <c r="H14350" s="146"/>
      <c r="J14350" s="146"/>
      <c r="L14350" s="150"/>
      <c r="N14350" s="163"/>
      <c r="O14350" s="146"/>
      <c r="P14350" s="146"/>
      <c r="Q14350" s="146"/>
      <c r="R14350" s="34"/>
      <c r="S14350" s="35"/>
      <c r="T14350" s="147"/>
    </row>
    <row r="14351">
      <c r="A14351" s="147"/>
      <c r="B14351" s="64"/>
      <c r="C14351" s="147" t="s">
        <v>217</v>
      </c>
      <c r="E14351" s="161"/>
      <c r="F14351" s="162"/>
      <c r="G14351" s="147"/>
      <c r="H14351" s="146"/>
      <c r="J14351" s="146"/>
      <c r="L14351" s="150"/>
      <c r="N14351" s="163"/>
      <c r="O14351" s="146"/>
      <c r="P14351" s="146"/>
      <c r="Q14351" s="146"/>
      <c r="R14351" s="34"/>
      <c r="S14351" s="35"/>
      <c r="T14351" s="147"/>
    </row>
    <row r="14352">
      <c r="A14352" s="147"/>
      <c r="B14352" s="64"/>
      <c r="C14352" s="147" t="s">
        <v>217</v>
      </c>
      <c r="E14352" s="161"/>
      <c r="F14352" s="162"/>
      <c r="G14352" s="147"/>
      <c r="H14352" s="146"/>
      <c r="J14352" s="146"/>
      <c r="L14352" s="150"/>
      <c r="N14352" s="163"/>
      <c r="O14352" s="146"/>
      <c r="P14352" s="146"/>
      <c r="Q14352" s="146"/>
      <c r="R14352" s="34"/>
      <c r="S14352" s="35"/>
      <c r="T14352" s="147"/>
    </row>
    <row r="14353">
      <c r="A14353" s="147"/>
      <c r="B14353" s="64"/>
      <c r="C14353" s="147" t="s">
        <v>217</v>
      </c>
      <c r="E14353" s="161"/>
      <c r="F14353" s="162"/>
      <c r="G14353" s="147"/>
      <c r="H14353" s="146"/>
      <c r="J14353" s="146"/>
      <c r="L14353" s="150"/>
      <c r="N14353" s="163"/>
      <c r="O14353" s="146"/>
      <c r="P14353" s="146"/>
      <c r="Q14353" s="146"/>
      <c r="R14353" s="34"/>
      <c r="S14353" s="35"/>
      <c r="T14353" s="147"/>
    </row>
    <row r="14354">
      <c r="A14354" s="147"/>
      <c r="B14354" s="64"/>
      <c r="C14354" s="147" t="s">
        <v>217</v>
      </c>
      <c r="E14354" s="161"/>
      <c r="F14354" s="162"/>
      <c r="G14354" s="147"/>
      <c r="H14354" s="146"/>
      <c r="J14354" s="146"/>
      <c r="L14354" s="150"/>
      <c r="N14354" s="163"/>
      <c r="O14354" s="146"/>
      <c r="P14354" s="146"/>
      <c r="Q14354" s="146"/>
      <c r="R14354" s="34"/>
      <c r="S14354" s="35"/>
      <c r="T14354" s="147"/>
    </row>
    <row r="14355">
      <c r="A14355" s="147"/>
      <c r="B14355" s="64"/>
      <c r="C14355" s="147" t="s">
        <v>217</v>
      </c>
      <c r="E14355" s="161"/>
      <c r="F14355" s="162"/>
      <c r="G14355" s="147"/>
      <c r="H14355" s="146"/>
      <c r="J14355" s="146"/>
      <c r="L14355" s="150"/>
      <c r="N14355" s="163"/>
      <c r="O14355" s="146"/>
      <c r="P14355" s="146"/>
      <c r="Q14355" s="146"/>
      <c r="R14355" s="34"/>
      <c r="S14355" s="35"/>
      <c r="T14355" s="147"/>
    </row>
    <row r="14356">
      <c r="A14356" s="147"/>
      <c r="B14356" s="64"/>
      <c r="C14356" s="147" t="s">
        <v>217</v>
      </c>
      <c r="E14356" s="161"/>
      <c r="F14356" s="162"/>
      <c r="G14356" s="147"/>
      <c r="H14356" s="146"/>
      <c r="J14356" s="146"/>
      <c r="L14356" s="150"/>
      <c r="N14356" s="163"/>
      <c r="O14356" s="146"/>
      <c r="P14356" s="146"/>
      <c r="Q14356" s="146"/>
      <c r="R14356" s="34"/>
      <c r="S14356" s="35"/>
      <c r="T14356" s="147"/>
    </row>
    <row r="14357">
      <c r="A14357" s="147"/>
      <c r="B14357" s="64"/>
      <c r="C14357" s="147" t="s">
        <v>217</v>
      </c>
      <c r="E14357" s="161"/>
      <c r="F14357" s="162"/>
      <c r="G14357" s="147"/>
      <c r="H14357" s="146"/>
      <c r="J14357" s="146"/>
      <c r="L14357" s="150"/>
      <c r="N14357" s="163"/>
      <c r="O14357" s="146"/>
      <c r="P14357" s="146"/>
      <c r="Q14357" s="146"/>
      <c r="R14357" s="34"/>
      <c r="S14357" s="35"/>
      <c r="T14357" s="147"/>
    </row>
    <row r="14358">
      <c r="A14358" s="147"/>
      <c r="B14358" s="64"/>
      <c r="C14358" s="147" t="s">
        <v>217</v>
      </c>
      <c r="E14358" s="161"/>
      <c r="F14358" s="162"/>
      <c r="G14358" s="147"/>
      <c r="H14358" s="146"/>
      <c r="J14358" s="146"/>
      <c r="L14358" s="150"/>
      <c r="N14358" s="163"/>
      <c r="O14358" s="146"/>
      <c r="P14358" s="146"/>
      <c r="Q14358" s="146"/>
      <c r="R14358" s="34"/>
      <c r="S14358" s="35"/>
      <c r="T14358" s="147"/>
    </row>
    <row r="14359">
      <c r="A14359" s="147"/>
      <c r="B14359" s="64"/>
      <c r="C14359" s="147" t="s">
        <v>217</v>
      </c>
      <c r="E14359" s="161"/>
      <c r="F14359" s="162"/>
      <c r="G14359" s="147"/>
      <c r="H14359" s="146"/>
      <c r="J14359" s="146"/>
      <c r="L14359" s="150"/>
      <c r="N14359" s="163"/>
      <c r="O14359" s="146"/>
      <c r="P14359" s="146"/>
      <c r="Q14359" s="146"/>
      <c r="R14359" s="34"/>
      <c r="S14359" s="35"/>
      <c r="T14359" s="147"/>
    </row>
    <row r="14360">
      <c r="A14360" s="147"/>
      <c r="B14360" s="64"/>
      <c r="C14360" s="147" t="s">
        <v>217</v>
      </c>
      <c r="E14360" s="161"/>
      <c r="F14360" s="162"/>
      <c r="G14360" s="147"/>
      <c r="H14360" s="146"/>
      <c r="J14360" s="146"/>
      <c r="L14360" s="150"/>
      <c r="N14360" s="163"/>
      <c r="O14360" s="146"/>
      <c r="P14360" s="146"/>
      <c r="Q14360" s="146"/>
      <c r="R14360" s="34"/>
      <c r="S14360" s="35"/>
      <c r="T14360" s="147"/>
    </row>
    <row r="14361">
      <c r="A14361" s="147"/>
      <c r="B14361" s="64"/>
      <c r="C14361" s="147" t="s">
        <v>217</v>
      </c>
      <c r="E14361" s="161"/>
      <c r="F14361" s="162"/>
      <c r="G14361" s="147"/>
      <c r="H14361" s="146"/>
      <c r="J14361" s="146"/>
      <c r="L14361" s="150"/>
      <c r="N14361" s="163"/>
      <c r="O14361" s="146"/>
      <c r="P14361" s="146"/>
      <c r="Q14361" s="146"/>
      <c r="R14361" s="34"/>
      <c r="S14361" s="35"/>
      <c r="T14361" s="147"/>
    </row>
    <row r="14362">
      <c r="A14362" s="147"/>
      <c r="B14362" s="64"/>
      <c r="C14362" s="147" t="s">
        <v>217</v>
      </c>
      <c r="E14362" s="161"/>
      <c r="F14362" s="162"/>
      <c r="G14362" s="147"/>
      <c r="H14362" s="146"/>
      <c r="J14362" s="146"/>
      <c r="L14362" s="150"/>
      <c r="N14362" s="163"/>
      <c r="O14362" s="146"/>
      <c r="P14362" s="146"/>
      <c r="Q14362" s="146"/>
      <c r="R14362" s="34"/>
      <c r="S14362" s="35"/>
      <c r="T14362" s="147"/>
    </row>
    <row r="14363">
      <c r="A14363" s="147"/>
      <c r="B14363" s="64"/>
      <c r="C14363" s="147" t="s">
        <v>217</v>
      </c>
      <c r="E14363" s="161"/>
      <c r="F14363" s="162"/>
      <c r="G14363" s="147"/>
      <c r="H14363" s="146"/>
      <c r="J14363" s="146"/>
      <c r="L14363" s="150"/>
      <c r="N14363" s="163"/>
      <c r="O14363" s="146"/>
      <c r="P14363" s="146"/>
      <c r="Q14363" s="146"/>
      <c r="R14363" s="34"/>
      <c r="S14363" s="35"/>
      <c r="T14363" s="147"/>
    </row>
    <row r="14364">
      <c r="A14364" s="147"/>
      <c r="B14364" s="64"/>
      <c r="C14364" s="147" t="s">
        <v>217</v>
      </c>
      <c r="E14364" s="161"/>
      <c r="F14364" s="162"/>
      <c r="G14364" s="147"/>
      <c r="H14364" s="146"/>
      <c r="J14364" s="146"/>
      <c r="L14364" s="150"/>
      <c r="N14364" s="163"/>
      <c r="O14364" s="146"/>
      <c r="P14364" s="146"/>
      <c r="Q14364" s="146"/>
      <c r="R14364" s="34"/>
      <c r="S14364" s="35"/>
      <c r="T14364" s="147"/>
    </row>
    <row r="14365">
      <c r="A14365" s="147"/>
      <c r="B14365" s="64"/>
      <c r="C14365" s="147" t="s">
        <v>217</v>
      </c>
      <c r="E14365" s="161"/>
      <c r="F14365" s="162"/>
      <c r="G14365" s="147"/>
      <c r="H14365" s="146"/>
      <c r="J14365" s="146"/>
      <c r="L14365" s="150"/>
      <c r="N14365" s="163"/>
      <c r="O14365" s="146"/>
      <c r="P14365" s="146"/>
      <c r="Q14365" s="146"/>
      <c r="R14365" s="34"/>
      <c r="S14365" s="35"/>
      <c r="T14365" s="147"/>
    </row>
    <row r="14366">
      <c r="A14366" s="147"/>
      <c r="B14366" s="64"/>
      <c r="C14366" s="147" t="s">
        <v>217</v>
      </c>
      <c r="E14366" s="161"/>
      <c r="F14366" s="162"/>
      <c r="G14366" s="147"/>
      <c r="H14366" s="146"/>
      <c r="J14366" s="146"/>
      <c r="L14366" s="150"/>
      <c r="N14366" s="163"/>
      <c r="O14366" s="146"/>
      <c r="P14366" s="146"/>
      <c r="Q14366" s="146"/>
      <c r="R14366" s="34"/>
      <c r="S14366" s="35"/>
      <c r="T14366" s="147"/>
    </row>
    <row r="14367">
      <c r="A14367" s="147"/>
      <c r="B14367" s="64"/>
      <c r="C14367" s="147" t="s">
        <v>217</v>
      </c>
      <c r="E14367" s="161"/>
      <c r="F14367" s="162"/>
      <c r="G14367" s="147"/>
      <c r="H14367" s="146"/>
      <c r="J14367" s="146"/>
      <c r="L14367" s="150"/>
      <c r="N14367" s="163"/>
      <c r="O14367" s="146"/>
      <c r="P14367" s="146"/>
      <c r="Q14367" s="146"/>
      <c r="R14367" s="34"/>
      <c r="S14367" s="35"/>
      <c r="T14367" s="147"/>
    </row>
    <row r="14368">
      <c r="A14368" s="147"/>
      <c r="B14368" s="64"/>
      <c r="C14368" s="147" t="s">
        <v>217</v>
      </c>
      <c r="E14368" s="161"/>
      <c r="F14368" s="162"/>
      <c r="G14368" s="147"/>
      <c r="H14368" s="146"/>
      <c r="J14368" s="146"/>
      <c r="L14368" s="150"/>
      <c r="N14368" s="163"/>
      <c r="O14368" s="146"/>
      <c r="P14368" s="146"/>
      <c r="Q14368" s="146"/>
      <c r="R14368" s="34"/>
      <c r="S14368" s="35"/>
      <c r="T14368" s="147"/>
    </row>
    <row r="14369">
      <c r="A14369" s="147"/>
      <c r="B14369" s="64"/>
      <c r="C14369" s="147" t="s">
        <v>217</v>
      </c>
      <c r="E14369" s="161"/>
      <c r="F14369" s="162"/>
      <c r="G14369" s="147"/>
      <c r="H14369" s="146"/>
      <c r="J14369" s="146"/>
      <c r="L14369" s="150"/>
      <c r="N14369" s="163"/>
      <c r="O14369" s="146"/>
      <c r="P14369" s="146"/>
      <c r="Q14369" s="146"/>
      <c r="R14369" s="34"/>
      <c r="S14369" s="35"/>
      <c r="T14369" s="147"/>
    </row>
    <row r="14370">
      <c r="A14370" s="147"/>
      <c r="B14370" s="64"/>
      <c r="C14370" s="147" t="s">
        <v>217</v>
      </c>
      <c r="E14370" s="161"/>
      <c r="F14370" s="162"/>
      <c r="G14370" s="147"/>
      <c r="H14370" s="146"/>
      <c r="J14370" s="146"/>
      <c r="L14370" s="150"/>
      <c r="N14370" s="163"/>
      <c r="O14370" s="146"/>
      <c r="P14370" s="146"/>
      <c r="Q14370" s="146"/>
      <c r="R14370" s="34"/>
      <c r="S14370" s="35"/>
      <c r="T14370" s="147"/>
    </row>
    <row r="14371">
      <c r="A14371" s="147"/>
      <c r="B14371" s="64"/>
      <c r="C14371" s="147" t="s">
        <v>217</v>
      </c>
      <c r="E14371" s="161"/>
      <c r="F14371" s="162"/>
      <c r="G14371" s="147"/>
      <c r="H14371" s="146"/>
      <c r="J14371" s="146"/>
      <c r="L14371" s="150"/>
      <c r="N14371" s="163"/>
      <c r="O14371" s="146"/>
      <c r="P14371" s="146"/>
      <c r="Q14371" s="146"/>
      <c r="R14371" s="34"/>
      <c r="S14371" s="35"/>
      <c r="T14371" s="147"/>
    </row>
    <row r="14372">
      <c r="A14372" s="147"/>
      <c r="B14372" s="64"/>
      <c r="C14372" s="147" t="s">
        <v>217</v>
      </c>
      <c r="E14372" s="161"/>
      <c r="F14372" s="162"/>
      <c r="G14372" s="147"/>
      <c r="H14372" s="146"/>
      <c r="J14372" s="146"/>
      <c r="L14372" s="150"/>
      <c r="N14372" s="163"/>
      <c r="O14372" s="146"/>
      <c r="P14372" s="146"/>
      <c r="Q14372" s="146"/>
      <c r="R14372" s="34"/>
      <c r="S14372" s="35"/>
      <c r="T14372" s="147"/>
    </row>
    <row r="14373">
      <c r="A14373" s="147"/>
      <c r="B14373" s="64"/>
      <c r="C14373" s="147" t="s">
        <v>217</v>
      </c>
      <c r="E14373" s="161"/>
      <c r="F14373" s="162"/>
      <c r="G14373" s="147"/>
      <c r="H14373" s="146"/>
      <c r="J14373" s="146"/>
      <c r="L14373" s="150"/>
      <c r="N14373" s="163"/>
      <c r="O14373" s="146"/>
      <c r="P14373" s="146"/>
      <c r="Q14373" s="146"/>
      <c r="R14373" s="34"/>
      <c r="S14373" s="35"/>
      <c r="T14373" s="147"/>
    </row>
    <row r="14374">
      <c r="A14374" s="147"/>
      <c r="B14374" s="64"/>
      <c r="C14374" s="147" t="s">
        <v>217</v>
      </c>
      <c r="E14374" s="161"/>
      <c r="F14374" s="162"/>
      <c r="G14374" s="147"/>
      <c r="H14374" s="146"/>
      <c r="J14374" s="146"/>
      <c r="L14374" s="150"/>
      <c r="N14374" s="163"/>
      <c r="O14374" s="146"/>
      <c r="P14374" s="146"/>
      <c r="Q14374" s="146"/>
      <c r="R14374" s="34"/>
      <c r="S14374" s="35"/>
      <c r="T14374" s="147"/>
    </row>
    <row r="14375">
      <c r="A14375" s="147"/>
      <c r="B14375" s="64"/>
      <c r="C14375" s="147" t="s">
        <v>217</v>
      </c>
      <c r="E14375" s="161"/>
      <c r="F14375" s="162"/>
      <c r="G14375" s="147"/>
      <c r="H14375" s="146"/>
      <c r="J14375" s="146"/>
      <c r="L14375" s="150"/>
      <c r="N14375" s="163"/>
      <c r="O14375" s="146"/>
      <c r="P14375" s="146"/>
      <c r="Q14375" s="146"/>
      <c r="R14375" s="34"/>
      <c r="S14375" s="35"/>
      <c r="T14375" s="147"/>
    </row>
    <row r="14376">
      <c r="A14376" s="147"/>
      <c r="B14376" s="64"/>
      <c r="C14376" s="147" t="s">
        <v>217</v>
      </c>
      <c r="E14376" s="161"/>
      <c r="F14376" s="162"/>
      <c r="G14376" s="147"/>
      <c r="H14376" s="146"/>
      <c r="J14376" s="146"/>
      <c r="L14376" s="150"/>
      <c r="N14376" s="163"/>
      <c r="O14376" s="146"/>
      <c r="P14376" s="146"/>
      <c r="Q14376" s="146"/>
      <c r="R14376" s="34"/>
      <c r="S14376" s="35"/>
      <c r="T14376" s="147"/>
    </row>
    <row r="14377">
      <c r="A14377" s="147"/>
      <c r="B14377" s="64"/>
      <c r="C14377" s="147" t="s">
        <v>217</v>
      </c>
      <c r="E14377" s="161"/>
      <c r="F14377" s="162"/>
      <c r="G14377" s="147"/>
      <c r="H14377" s="146"/>
      <c r="J14377" s="146"/>
      <c r="L14377" s="150"/>
      <c r="N14377" s="163"/>
      <c r="O14377" s="146"/>
      <c r="P14377" s="146"/>
      <c r="Q14377" s="146"/>
      <c r="R14377" s="34"/>
      <c r="S14377" s="35"/>
      <c r="T14377" s="147"/>
    </row>
    <row r="14378">
      <c r="A14378" s="147"/>
      <c r="B14378" s="64"/>
      <c r="C14378" s="147" t="s">
        <v>217</v>
      </c>
      <c r="E14378" s="161"/>
      <c r="F14378" s="162"/>
      <c r="G14378" s="147"/>
      <c r="H14378" s="146"/>
      <c r="J14378" s="146"/>
      <c r="L14378" s="150"/>
      <c r="N14378" s="163"/>
      <c r="O14378" s="146"/>
      <c r="P14378" s="146"/>
      <c r="Q14378" s="146"/>
      <c r="R14378" s="34"/>
      <c r="S14378" s="35"/>
      <c r="T14378" s="147"/>
    </row>
    <row r="14379">
      <c r="A14379" s="147"/>
      <c r="B14379" s="64"/>
      <c r="C14379" s="147" t="s">
        <v>217</v>
      </c>
      <c r="E14379" s="161"/>
      <c r="F14379" s="162"/>
      <c r="G14379" s="147"/>
      <c r="H14379" s="146"/>
      <c r="J14379" s="146"/>
      <c r="L14379" s="150"/>
      <c r="N14379" s="163"/>
      <c r="O14379" s="146"/>
      <c r="P14379" s="146"/>
      <c r="Q14379" s="146"/>
      <c r="R14379" s="34"/>
      <c r="S14379" s="35"/>
      <c r="T14379" s="147"/>
    </row>
    <row r="14380">
      <c r="A14380" s="147"/>
      <c r="B14380" s="64"/>
      <c r="C14380" s="147" t="s">
        <v>217</v>
      </c>
      <c r="E14380" s="161"/>
      <c r="F14380" s="162"/>
      <c r="G14380" s="147"/>
      <c r="H14380" s="146"/>
      <c r="J14380" s="146"/>
      <c r="L14380" s="150"/>
      <c r="N14380" s="163"/>
      <c r="O14380" s="146"/>
      <c r="P14380" s="146"/>
      <c r="Q14380" s="146"/>
      <c r="R14380" s="34"/>
      <c r="S14380" s="35"/>
      <c r="T14380" s="147"/>
    </row>
    <row r="14381">
      <c r="A14381" s="147"/>
      <c r="B14381" s="64"/>
      <c r="C14381" s="147" t="s">
        <v>217</v>
      </c>
      <c r="E14381" s="161"/>
      <c r="F14381" s="162"/>
      <c r="G14381" s="147"/>
      <c r="H14381" s="146"/>
      <c r="J14381" s="146"/>
      <c r="L14381" s="150"/>
      <c r="N14381" s="163"/>
      <c r="O14381" s="146"/>
      <c r="P14381" s="146"/>
      <c r="Q14381" s="146"/>
      <c r="R14381" s="34"/>
      <c r="S14381" s="35"/>
      <c r="T14381" s="147"/>
    </row>
    <row r="14382">
      <c r="A14382" s="147"/>
      <c r="B14382" s="64"/>
      <c r="C14382" s="147" t="s">
        <v>217</v>
      </c>
      <c r="E14382" s="161"/>
      <c r="F14382" s="162"/>
      <c r="G14382" s="147"/>
      <c r="H14382" s="146"/>
      <c r="J14382" s="146"/>
      <c r="L14382" s="150"/>
      <c r="N14382" s="163"/>
      <c r="O14382" s="146"/>
      <c r="P14382" s="146"/>
      <c r="Q14382" s="146"/>
      <c r="R14382" s="34"/>
      <c r="S14382" s="35"/>
      <c r="T14382" s="147"/>
    </row>
    <row r="14383">
      <c r="A14383" s="147"/>
      <c r="B14383" s="64"/>
      <c r="C14383" s="147" t="s">
        <v>217</v>
      </c>
      <c r="E14383" s="161"/>
      <c r="F14383" s="162"/>
      <c r="G14383" s="147"/>
      <c r="H14383" s="146"/>
      <c r="J14383" s="146"/>
      <c r="L14383" s="150"/>
      <c r="N14383" s="163"/>
      <c r="O14383" s="146"/>
      <c r="P14383" s="146"/>
      <c r="Q14383" s="146"/>
      <c r="R14383" s="34"/>
      <c r="S14383" s="35"/>
      <c r="T14383" s="147"/>
    </row>
    <row r="14384">
      <c r="A14384" s="147"/>
      <c r="B14384" s="64"/>
      <c r="C14384" s="147" t="s">
        <v>217</v>
      </c>
      <c r="E14384" s="161"/>
      <c r="F14384" s="162"/>
      <c r="G14384" s="147"/>
      <c r="H14384" s="146"/>
      <c r="J14384" s="146"/>
      <c r="L14384" s="150"/>
      <c r="N14384" s="163"/>
      <c r="O14384" s="146"/>
      <c r="P14384" s="146"/>
      <c r="Q14384" s="146"/>
      <c r="R14384" s="34"/>
      <c r="S14384" s="35"/>
      <c r="T14384" s="147"/>
    </row>
    <row r="14385">
      <c r="A14385" s="147"/>
      <c r="B14385" s="64"/>
      <c r="C14385" s="147" t="s">
        <v>217</v>
      </c>
      <c r="E14385" s="161"/>
      <c r="F14385" s="162"/>
      <c r="G14385" s="147"/>
      <c r="H14385" s="146"/>
      <c r="J14385" s="146"/>
      <c r="L14385" s="150"/>
      <c r="N14385" s="163"/>
      <c r="O14385" s="146"/>
      <c r="P14385" s="146"/>
      <c r="Q14385" s="146"/>
      <c r="R14385" s="34"/>
      <c r="S14385" s="35"/>
      <c r="T14385" s="147"/>
    </row>
    <row r="14386">
      <c r="A14386" s="147"/>
      <c r="B14386" s="64"/>
      <c r="C14386" s="147" t="s">
        <v>217</v>
      </c>
      <c r="E14386" s="161"/>
      <c r="F14386" s="162"/>
      <c r="G14386" s="147"/>
      <c r="H14386" s="146"/>
      <c r="J14386" s="146"/>
      <c r="L14386" s="150"/>
      <c r="N14386" s="163"/>
      <c r="O14386" s="146"/>
      <c r="P14386" s="146"/>
      <c r="Q14386" s="146"/>
      <c r="R14386" s="34"/>
      <c r="S14386" s="35"/>
      <c r="T14386" s="147"/>
    </row>
    <row r="14387">
      <c r="A14387" s="147"/>
      <c r="B14387" s="64"/>
      <c r="C14387" s="147" t="s">
        <v>217</v>
      </c>
      <c r="E14387" s="161"/>
      <c r="F14387" s="162"/>
      <c r="G14387" s="147"/>
      <c r="H14387" s="146"/>
      <c r="J14387" s="146"/>
      <c r="L14387" s="150"/>
      <c r="N14387" s="163"/>
      <c r="O14387" s="146"/>
      <c r="P14387" s="146"/>
      <c r="Q14387" s="146"/>
      <c r="R14387" s="34"/>
      <c r="S14387" s="35"/>
      <c r="T14387" s="147"/>
    </row>
    <row r="14388">
      <c r="A14388" s="147"/>
      <c r="B14388" s="64"/>
      <c r="C14388" s="147" t="s">
        <v>217</v>
      </c>
      <c r="E14388" s="161"/>
      <c r="F14388" s="162"/>
      <c r="G14388" s="147"/>
      <c r="H14388" s="146"/>
      <c r="J14388" s="146"/>
      <c r="L14388" s="150"/>
      <c r="N14388" s="163"/>
      <c r="O14388" s="146"/>
      <c r="P14388" s="146"/>
      <c r="Q14388" s="146"/>
      <c r="R14388" s="34"/>
      <c r="S14388" s="35"/>
      <c r="T14388" s="147"/>
    </row>
    <row r="14389">
      <c r="A14389" s="147"/>
      <c r="B14389" s="64"/>
      <c r="C14389" s="147" t="s">
        <v>217</v>
      </c>
      <c r="E14389" s="161"/>
      <c r="F14389" s="162"/>
      <c r="G14389" s="147"/>
      <c r="H14389" s="146"/>
      <c r="J14389" s="146"/>
      <c r="L14389" s="150"/>
      <c r="N14389" s="163"/>
      <c r="O14389" s="146"/>
      <c r="P14389" s="146"/>
      <c r="Q14389" s="146"/>
      <c r="R14389" s="34"/>
      <c r="S14389" s="35"/>
      <c r="T14389" s="147"/>
    </row>
    <row r="14390">
      <c r="A14390" s="147"/>
      <c r="B14390" s="64"/>
      <c r="C14390" s="147" t="s">
        <v>217</v>
      </c>
      <c r="E14390" s="161"/>
      <c r="F14390" s="162"/>
      <c r="G14390" s="147"/>
      <c r="H14390" s="146"/>
      <c r="J14390" s="146"/>
      <c r="L14390" s="150"/>
      <c r="N14390" s="163"/>
      <c r="O14390" s="146"/>
      <c r="P14390" s="146"/>
      <c r="Q14390" s="146"/>
      <c r="R14390" s="34"/>
      <c r="S14390" s="35"/>
      <c r="T14390" s="147"/>
    </row>
    <row r="14391">
      <c r="A14391" s="147"/>
      <c r="B14391" s="64"/>
      <c r="C14391" s="147" t="s">
        <v>217</v>
      </c>
      <c r="E14391" s="161"/>
      <c r="F14391" s="162"/>
      <c r="G14391" s="147"/>
      <c r="H14391" s="146"/>
      <c r="J14391" s="146"/>
      <c r="L14391" s="150"/>
      <c r="N14391" s="163"/>
      <c r="O14391" s="146"/>
      <c r="P14391" s="146"/>
      <c r="Q14391" s="146"/>
      <c r="R14391" s="34"/>
      <c r="S14391" s="35"/>
      <c r="T14391" s="147"/>
    </row>
    <row r="14392">
      <c r="A14392" s="147"/>
      <c r="B14392" s="64"/>
      <c r="C14392" s="147" t="s">
        <v>217</v>
      </c>
      <c r="E14392" s="161"/>
      <c r="F14392" s="162"/>
      <c r="G14392" s="147"/>
      <c r="H14392" s="146"/>
      <c r="J14392" s="146"/>
      <c r="L14392" s="150"/>
      <c r="N14392" s="163"/>
      <c r="O14392" s="146"/>
      <c r="P14392" s="146"/>
      <c r="Q14392" s="146"/>
      <c r="R14392" s="34"/>
      <c r="S14392" s="35"/>
      <c r="T14392" s="147"/>
    </row>
    <row r="14393">
      <c r="A14393" s="147"/>
      <c r="B14393" s="64"/>
      <c r="C14393" s="147" t="s">
        <v>217</v>
      </c>
      <c r="E14393" s="161"/>
      <c r="F14393" s="162"/>
      <c r="G14393" s="147"/>
      <c r="H14393" s="146"/>
      <c r="J14393" s="146"/>
      <c r="L14393" s="150"/>
      <c r="N14393" s="163"/>
      <c r="O14393" s="146"/>
      <c r="P14393" s="146"/>
      <c r="Q14393" s="146"/>
      <c r="R14393" s="34"/>
      <c r="S14393" s="35"/>
      <c r="T14393" s="147"/>
    </row>
    <row r="14394">
      <c r="A14394" s="147"/>
      <c r="B14394" s="64"/>
      <c r="C14394" s="147" t="s">
        <v>217</v>
      </c>
      <c r="E14394" s="161"/>
      <c r="F14394" s="162"/>
      <c r="G14394" s="147"/>
      <c r="H14394" s="146"/>
      <c r="J14394" s="146"/>
      <c r="L14394" s="150"/>
      <c r="N14394" s="163"/>
      <c r="O14394" s="146"/>
      <c r="P14394" s="146"/>
      <c r="Q14394" s="146"/>
      <c r="R14394" s="34"/>
      <c r="S14394" s="35"/>
      <c r="T14394" s="147"/>
    </row>
    <row r="14395">
      <c r="A14395" s="147"/>
      <c r="B14395" s="64"/>
      <c r="C14395" s="147" t="s">
        <v>217</v>
      </c>
      <c r="E14395" s="161"/>
      <c r="F14395" s="162"/>
      <c r="G14395" s="147"/>
      <c r="H14395" s="146"/>
      <c r="J14395" s="146"/>
      <c r="L14395" s="150"/>
      <c r="N14395" s="163"/>
      <c r="O14395" s="146"/>
      <c r="P14395" s="146"/>
      <c r="Q14395" s="146"/>
      <c r="R14395" s="34"/>
      <c r="S14395" s="35"/>
      <c r="T14395" s="147"/>
    </row>
    <row r="14396">
      <c r="A14396" s="147"/>
      <c r="B14396" s="64"/>
      <c r="C14396" s="147" t="s">
        <v>217</v>
      </c>
      <c r="E14396" s="161"/>
      <c r="F14396" s="162"/>
      <c r="G14396" s="147"/>
      <c r="H14396" s="146"/>
      <c r="J14396" s="146"/>
      <c r="L14396" s="150"/>
      <c r="N14396" s="163"/>
      <c r="O14396" s="146"/>
      <c r="P14396" s="146"/>
      <c r="Q14396" s="146"/>
      <c r="R14396" s="34"/>
      <c r="S14396" s="35"/>
      <c r="T14396" s="147"/>
    </row>
    <row r="14397">
      <c r="A14397" s="147"/>
      <c r="B14397" s="64"/>
      <c r="C14397" s="147" t="s">
        <v>217</v>
      </c>
      <c r="E14397" s="161"/>
      <c r="F14397" s="162"/>
      <c r="G14397" s="147"/>
      <c r="H14397" s="146"/>
      <c r="J14397" s="146"/>
      <c r="L14397" s="150"/>
      <c r="N14397" s="163"/>
      <c r="O14397" s="146"/>
      <c r="P14397" s="146"/>
      <c r="Q14397" s="146"/>
      <c r="R14397" s="34"/>
      <c r="S14397" s="35"/>
      <c r="T14397" s="147"/>
    </row>
    <row r="14398">
      <c r="A14398" s="147"/>
      <c r="B14398" s="64"/>
      <c r="C14398" s="147" t="s">
        <v>217</v>
      </c>
      <c r="E14398" s="161"/>
      <c r="F14398" s="162"/>
      <c r="G14398" s="147"/>
      <c r="H14398" s="146"/>
      <c r="J14398" s="146"/>
      <c r="L14398" s="150"/>
      <c r="N14398" s="163"/>
      <c r="O14398" s="146"/>
      <c r="P14398" s="146"/>
      <c r="Q14398" s="146"/>
      <c r="R14398" s="34"/>
      <c r="S14398" s="35"/>
      <c r="T14398" s="147"/>
    </row>
    <row r="14399">
      <c r="A14399" s="147"/>
      <c r="B14399" s="64"/>
      <c r="C14399" s="147" t="s">
        <v>217</v>
      </c>
      <c r="E14399" s="161"/>
      <c r="F14399" s="162"/>
      <c r="G14399" s="147"/>
      <c r="H14399" s="146"/>
      <c r="J14399" s="146"/>
      <c r="L14399" s="150"/>
      <c r="N14399" s="163"/>
      <c r="O14399" s="146"/>
      <c r="P14399" s="146"/>
      <c r="Q14399" s="146"/>
      <c r="R14399" s="34"/>
      <c r="S14399" s="35"/>
      <c r="T14399" s="147"/>
    </row>
    <row r="14400">
      <c r="A14400" s="147"/>
      <c r="B14400" s="64"/>
      <c r="C14400" s="147" t="s">
        <v>217</v>
      </c>
      <c r="E14400" s="161"/>
      <c r="F14400" s="162"/>
      <c r="G14400" s="147"/>
      <c r="H14400" s="146"/>
      <c r="J14400" s="146"/>
      <c r="L14400" s="150"/>
      <c r="N14400" s="163"/>
      <c r="O14400" s="146"/>
      <c r="P14400" s="146"/>
      <c r="Q14400" s="146"/>
      <c r="R14400" s="34"/>
      <c r="S14400" s="35"/>
      <c r="T14400" s="147"/>
    </row>
    <row r="14401">
      <c r="A14401" s="147"/>
      <c r="B14401" s="64"/>
      <c r="C14401" s="147" t="s">
        <v>217</v>
      </c>
      <c r="E14401" s="161"/>
      <c r="F14401" s="162"/>
      <c r="G14401" s="147"/>
      <c r="H14401" s="146"/>
      <c r="J14401" s="146"/>
      <c r="L14401" s="150"/>
      <c r="N14401" s="163"/>
      <c r="O14401" s="146"/>
      <c r="P14401" s="146"/>
      <c r="Q14401" s="146"/>
      <c r="R14401" s="34"/>
      <c r="S14401" s="35"/>
      <c r="T14401" s="147"/>
    </row>
    <row r="14402">
      <c r="A14402" s="147"/>
      <c r="B14402" s="64"/>
      <c r="C14402" s="147" t="s">
        <v>217</v>
      </c>
      <c r="E14402" s="161"/>
      <c r="F14402" s="162"/>
      <c r="G14402" s="147"/>
      <c r="H14402" s="146"/>
      <c r="J14402" s="146"/>
      <c r="L14402" s="150"/>
      <c r="N14402" s="163"/>
      <c r="O14402" s="146"/>
      <c r="P14402" s="146"/>
      <c r="Q14402" s="146"/>
      <c r="R14402" s="34"/>
      <c r="S14402" s="35"/>
      <c r="T14402" s="147"/>
    </row>
    <row r="14403">
      <c r="A14403" s="147"/>
      <c r="B14403" s="64"/>
      <c r="C14403" s="147" t="s">
        <v>217</v>
      </c>
      <c r="E14403" s="161"/>
      <c r="F14403" s="162"/>
      <c r="G14403" s="147"/>
      <c r="H14403" s="146"/>
      <c r="J14403" s="146"/>
      <c r="L14403" s="150"/>
      <c r="N14403" s="163"/>
      <c r="O14403" s="146"/>
      <c r="P14403" s="146"/>
      <c r="Q14403" s="146"/>
      <c r="R14403" s="34"/>
      <c r="S14403" s="35"/>
      <c r="T14403" s="147"/>
    </row>
    <row r="14404">
      <c r="A14404" s="147"/>
      <c r="B14404" s="64"/>
      <c r="C14404" s="147" t="s">
        <v>217</v>
      </c>
      <c r="E14404" s="161"/>
      <c r="F14404" s="162"/>
      <c r="G14404" s="147"/>
      <c r="H14404" s="146"/>
      <c r="J14404" s="146"/>
      <c r="L14404" s="150"/>
      <c r="N14404" s="163"/>
      <c r="O14404" s="146"/>
      <c r="P14404" s="146"/>
      <c r="Q14404" s="146"/>
      <c r="R14404" s="34"/>
      <c r="S14404" s="35"/>
      <c r="T14404" s="147"/>
    </row>
    <row r="14405">
      <c r="A14405" s="147"/>
      <c r="B14405" s="64"/>
      <c r="C14405" s="147" t="s">
        <v>217</v>
      </c>
      <c r="E14405" s="161"/>
      <c r="F14405" s="162"/>
      <c r="G14405" s="147"/>
      <c r="H14405" s="146"/>
      <c r="J14405" s="146"/>
      <c r="L14405" s="150"/>
      <c r="N14405" s="163"/>
      <c r="O14405" s="146"/>
      <c r="P14405" s="146"/>
      <c r="Q14405" s="146"/>
      <c r="R14405" s="34"/>
      <c r="S14405" s="35"/>
      <c r="T14405" s="147"/>
    </row>
    <row r="14406">
      <c r="A14406" s="147"/>
      <c r="B14406" s="64"/>
      <c r="C14406" s="147" t="s">
        <v>217</v>
      </c>
      <c r="E14406" s="161"/>
      <c r="F14406" s="162"/>
      <c r="G14406" s="147"/>
      <c r="H14406" s="146"/>
      <c r="J14406" s="146"/>
      <c r="L14406" s="150"/>
      <c r="N14406" s="163"/>
      <c r="O14406" s="146"/>
      <c r="P14406" s="146"/>
      <c r="Q14406" s="146"/>
      <c r="R14406" s="34"/>
      <c r="S14406" s="35"/>
      <c r="T14406" s="147"/>
    </row>
    <row r="14407">
      <c r="A14407" s="147"/>
      <c r="B14407" s="64"/>
      <c r="C14407" s="147" t="s">
        <v>217</v>
      </c>
      <c r="E14407" s="161"/>
      <c r="F14407" s="162"/>
      <c r="G14407" s="147"/>
      <c r="H14407" s="146"/>
      <c r="J14407" s="146"/>
      <c r="L14407" s="150"/>
      <c r="N14407" s="163"/>
      <c r="O14407" s="146"/>
      <c r="P14407" s="146"/>
      <c r="Q14407" s="146"/>
      <c r="R14407" s="34"/>
      <c r="S14407" s="35"/>
      <c r="T14407" s="147"/>
    </row>
    <row r="14408">
      <c r="A14408" s="147"/>
      <c r="B14408" s="64"/>
      <c r="C14408" s="147" t="s">
        <v>217</v>
      </c>
      <c r="E14408" s="161"/>
      <c r="F14408" s="162"/>
      <c r="G14408" s="147"/>
      <c r="H14408" s="146"/>
      <c r="J14408" s="146"/>
      <c r="L14408" s="150"/>
      <c r="N14408" s="163"/>
      <c r="O14408" s="146"/>
      <c r="P14408" s="146"/>
      <c r="Q14408" s="146"/>
      <c r="R14408" s="34"/>
      <c r="S14408" s="35"/>
      <c r="T14408" s="147"/>
    </row>
    <row r="14409">
      <c r="A14409" s="147"/>
      <c r="B14409" s="64"/>
      <c r="C14409" s="147" t="s">
        <v>217</v>
      </c>
      <c r="E14409" s="161"/>
      <c r="F14409" s="162"/>
      <c r="G14409" s="147"/>
      <c r="H14409" s="146"/>
      <c r="J14409" s="146"/>
      <c r="L14409" s="150"/>
      <c r="N14409" s="163"/>
      <c r="O14409" s="146"/>
      <c r="P14409" s="146"/>
      <c r="Q14409" s="146"/>
      <c r="R14409" s="34"/>
      <c r="S14409" s="35"/>
      <c r="T14409" s="147"/>
    </row>
    <row r="14410">
      <c r="A14410" s="147"/>
      <c r="B14410" s="64"/>
      <c r="C14410" s="147" t="s">
        <v>217</v>
      </c>
      <c r="E14410" s="161"/>
      <c r="F14410" s="162"/>
      <c r="G14410" s="147"/>
      <c r="H14410" s="146"/>
      <c r="J14410" s="146"/>
      <c r="L14410" s="150"/>
      <c r="N14410" s="163"/>
      <c r="O14410" s="146"/>
      <c r="P14410" s="146"/>
      <c r="Q14410" s="146"/>
      <c r="R14410" s="34"/>
      <c r="S14410" s="35"/>
      <c r="T14410" s="147"/>
    </row>
    <row r="14411">
      <c r="A14411" s="147"/>
      <c r="B14411" s="64"/>
      <c r="C14411" s="147" t="s">
        <v>217</v>
      </c>
      <c r="E14411" s="161"/>
      <c r="F14411" s="162"/>
      <c r="G14411" s="147"/>
      <c r="H14411" s="146"/>
      <c r="J14411" s="146"/>
      <c r="L14411" s="150"/>
      <c r="N14411" s="163"/>
      <c r="O14411" s="146"/>
      <c r="P14411" s="146"/>
      <c r="Q14411" s="146"/>
      <c r="R14411" s="34"/>
      <c r="S14411" s="35"/>
      <c r="T14411" s="147"/>
    </row>
    <row r="14412">
      <c r="A14412" s="147"/>
      <c r="B14412" s="64"/>
      <c r="C14412" s="147" t="s">
        <v>217</v>
      </c>
      <c r="E14412" s="161"/>
      <c r="F14412" s="162"/>
      <c r="G14412" s="147"/>
      <c r="H14412" s="146"/>
      <c r="J14412" s="146"/>
      <c r="L14412" s="150"/>
      <c r="N14412" s="163"/>
      <c r="O14412" s="146"/>
      <c r="P14412" s="146"/>
      <c r="Q14412" s="146"/>
      <c r="R14412" s="34"/>
      <c r="S14412" s="35"/>
      <c r="T14412" s="147"/>
    </row>
    <row r="14413">
      <c r="A14413" s="147"/>
      <c r="B14413" s="64"/>
      <c r="C14413" s="147" t="s">
        <v>217</v>
      </c>
      <c r="E14413" s="161"/>
      <c r="F14413" s="162"/>
      <c r="G14413" s="147"/>
      <c r="H14413" s="146"/>
      <c r="J14413" s="146"/>
      <c r="L14413" s="150"/>
      <c r="N14413" s="163"/>
      <c r="O14413" s="146"/>
      <c r="P14413" s="146"/>
      <c r="Q14413" s="146"/>
      <c r="R14413" s="34"/>
      <c r="S14413" s="35"/>
      <c r="T14413" s="147"/>
    </row>
    <row r="14414">
      <c r="A14414" s="147"/>
      <c r="B14414" s="64"/>
      <c r="C14414" s="147" t="s">
        <v>217</v>
      </c>
      <c r="E14414" s="161"/>
      <c r="F14414" s="162"/>
      <c r="G14414" s="147"/>
      <c r="H14414" s="146"/>
      <c r="J14414" s="146"/>
      <c r="L14414" s="150"/>
      <c r="N14414" s="163"/>
      <c r="O14414" s="146"/>
      <c r="P14414" s="146"/>
      <c r="Q14414" s="146"/>
      <c r="R14414" s="34"/>
      <c r="S14414" s="35"/>
      <c r="T14414" s="147"/>
    </row>
    <row r="14415">
      <c r="A14415" s="147"/>
      <c r="B14415" s="64"/>
      <c r="C14415" s="147" t="s">
        <v>217</v>
      </c>
      <c r="E14415" s="161"/>
      <c r="F14415" s="162"/>
      <c r="G14415" s="147"/>
      <c r="H14415" s="146"/>
      <c r="J14415" s="146"/>
      <c r="L14415" s="150"/>
      <c r="N14415" s="163"/>
      <c r="O14415" s="146"/>
      <c r="P14415" s="146"/>
      <c r="Q14415" s="146"/>
      <c r="R14415" s="34"/>
      <c r="S14415" s="35"/>
      <c r="T14415" s="147"/>
    </row>
    <row r="14416">
      <c r="A14416" s="147"/>
      <c r="B14416" s="64"/>
      <c r="C14416" s="147" t="s">
        <v>217</v>
      </c>
      <c r="E14416" s="161"/>
      <c r="F14416" s="162"/>
      <c r="G14416" s="147"/>
      <c r="H14416" s="146"/>
      <c r="J14416" s="146"/>
      <c r="L14416" s="150"/>
      <c r="N14416" s="163"/>
      <c r="O14416" s="146"/>
      <c r="P14416" s="146"/>
      <c r="Q14416" s="146"/>
      <c r="R14416" s="34"/>
      <c r="S14416" s="35"/>
      <c r="T14416" s="147"/>
    </row>
    <row r="14417">
      <c r="A14417" s="147"/>
      <c r="B14417" s="64"/>
      <c r="C14417" s="147" t="s">
        <v>217</v>
      </c>
      <c r="E14417" s="161"/>
      <c r="F14417" s="162"/>
      <c r="G14417" s="147"/>
      <c r="H14417" s="146"/>
      <c r="J14417" s="146"/>
      <c r="L14417" s="150"/>
      <c r="N14417" s="163"/>
      <c r="O14417" s="146"/>
      <c r="P14417" s="146"/>
      <c r="Q14417" s="146"/>
      <c r="R14417" s="34"/>
      <c r="S14417" s="35"/>
      <c r="T14417" s="147"/>
    </row>
    <row r="14418">
      <c r="A14418" s="147"/>
      <c r="B14418" s="64"/>
      <c r="C14418" s="147" t="s">
        <v>217</v>
      </c>
      <c r="E14418" s="161"/>
      <c r="F14418" s="162"/>
      <c r="G14418" s="147"/>
      <c r="H14418" s="146"/>
      <c r="J14418" s="146"/>
      <c r="L14418" s="150"/>
      <c r="N14418" s="163"/>
      <c r="O14418" s="146"/>
      <c r="P14418" s="146"/>
      <c r="Q14418" s="146"/>
      <c r="R14418" s="34"/>
      <c r="S14418" s="35"/>
      <c r="T14418" s="147"/>
    </row>
    <row r="14419">
      <c r="A14419" s="147"/>
      <c r="B14419" s="64"/>
      <c r="C14419" s="147" t="s">
        <v>217</v>
      </c>
      <c r="E14419" s="161"/>
      <c r="F14419" s="162"/>
      <c r="G14419" s="147"/>
      <c r="H14419" s="146"/>
      <c r="J14419" s="146"/>
      <c r="L14419" s="150"/>
      <c r="N14419" s="163"/>
      <c r="O14419" s="146"/>
      <c r="P14419" s="146"/>
      <c r="Q14419" s="146"/>
      <c r="R14419" s="34"/>
      <c r="S14419" s="35"/>
      <c r="T14419" s="147"/>
    </row>
    <row r="14420">
      <c r="A14420" s="147"/>
      <c r="B14420" s="64"/>
      <c r="C14420" s="147" t="s">
        <v>217</v>
      </c>
      <c r="E14420" s="161"/>
      <c r="F14420" s="162"/>
      <c r="G14420" s="147"/>
      <c r="H14420" s="146"/>
      <c r="J14420" s="146"/>
      <c r="L14420" s="150"/>
      <c r="N14420" s="163"/>
      <c r="O14420" s="146"/>
      <c r="P14420" s="146"/>
      <c r="Q14420" s="146"/>
      <c r="R14420" s="34"/>
      <c r="S14420" s="35"/>
      <c r="T14420" s="147"/>
    </row>
    <row r="14421">
      <c r="A14421" s="147"/>
      <c r="B14421" s="64"/>
      <c r="C14421" s="147" t="s">
        <v>217</v>
      </c>
      <c r="E14421" s="161"/>
      <c r="F14421" s="162"/>
      <c r="G14421" s="147"/>
      <c r="H14421" s="146"/>
      <c r="J14421" s="146"/>
      <c r="L14421" s="150"/>
      <c r="N14421" s="163"/>
      <c r="O14421" s="146"/>
      <c r="P14421" s="146"/>
      <c r="Q14421" s="146"/>
      <c r="R14421" s="34"/>
      <c r="S14421" s="35"/>
      <c r="T14421" s="147"/>
    </row>
    <row r="14422">
      <c r="A14422" s="147"/>
      <c r="B14422" s="64"/>
      <c r="C14422" s="147" t="s">
        <v>217</v>
      </c>
      <c r="E14422" s="161"/>
      <c r="F14422" s="162"/>
      <c r="G14422" s="147"/>
      <c r="H14422" s="146"/>
      <c r="J14422" s="146"/>
      <c r="L14422" s="150"/>
      <c r="N14422" s="163"/>
      <c r="O14422" s="146"/>
      <c r="P14422" s="146"/>
      <c r="Q14422" s="146"/>
      <c r="R14422" s="34"/>
      <c r="S14422" s="35"/>
      <c r="T14422" s="147"/>
    </row>
    <row r="14423">
      <c r="A14423" s="147"/>
      <c r="B14423" s="64"/>
      <c r="C14423" s="147" t="s">
        <v>217</v>
      </c>
      <c r="E14423" s="161"/>
      <c r="F14423" s="162"/>
      <c r="G14423" s="147"/>
      <c r="H14423" s="146"/>
      <c r="J14423" s="146"/>
      <c r="L14423" s="150"/>
      <c r="N14423" s="163"/>
      <c r="O14423" s="146"/>
      <c r="P14423" s="146"/>
      <c r="Q14423" s="146"/>
      <c r="R14423" s="34"/>
      <c r="S14423" s="35"/>
      <c r="T14423" s="147"/>
    </row>
    <row r="14424">
      <c r="A14424" s="147"/>
      <c r="B14424" s="64"/>
      <c r="C14424" s="147" t="s">
        <v>217</v>
      </c>
      <c r="E14424" s="161"/>
      <c r="F14424" s="162"/>
      <c r="G14424" s="147"/>
      <c r="H14424" s="146"/>
      <c r="J14424" s="146"/>
      <c r="L14424" s="150"/>
      <c r="N14424" s="163"/>
      <c r="O14424" s="146"/>
      <c r="P14424" s="146"/>
      <c r="Q14424" s="146"/>
      <c r="R14424" s="34"/>
      <c r="S14424" s="35"/>
      <c r="T14424" s="147"/>
    </row>
    <row r="14425">
      <c r="A14425" s="147"/>
      <c r="B14425" s="64"/>
      <c r="C14425" s="147" t="s">
        <v>217</v>
      </c>
      <c r="E14425" s="161"/>
      <c r="F14425" s="162"/>
      <c r="G14425" s="147"/>
      <c r="H14425" s="146"/>
      <c r="J14425" s="146"/>
      <c r="L14425" s="150"/>
      <c r="N14425" s="163"/>
      <c r="O14425" s="146"/>
      <c r="P14425" s="146"/>
      <c r="Q14425" s="146"/>
      <c r="R14425" s="34"/>
      <c r="S14425" s="35"/>
      <c r="T14425" s="147"/>
    </row>
    <row r="14426">
      <c r="A14426" s="147"/>
      <c r="B14426" s="64"/>
      <c r="C14426" s="147" t="s">
        <v>217</v>
      </c>
      <c r="E14426" s="161"/>
      <c r="F14426" s="162"/>
      <c r="G14426" s="147"/>
      <c r="H14426" s="146"/>
      <c r="J14426" s="146"/>
      <c r="L14426" s="150"/>
      <c r="N14426" s="163"/>
      <c r="O14426" s="146"/>
      <c r="P14426" s="146"/>
      <c r="Q14426" s="146"/>
      <c r="R14426" s="34"/>
      <c r="S14426" s="35"/>
      <c r="T14426" s="147"/>
    </row>
    <row r="14427">
      <c r="A14427" s="147"/>
      <c r="B14427" s="64"/>
      <c r="C14427" s="147" t="s">
        <v>217</v>
      </c>
      <c r="E14427" s="161"/>
      <c r="F14427" s="162"/>
      <c r="G14427" s="147"/>
      <c r="H14427" s="146"/>
      <c r="J14427" s="146"/>
      <c r="L14427" s="150"/>
      <c r="N14427" s="163"/>
      <c r="O14427" s="146"/>
      <c r="P14427" s="146"/>
      <c r="Q14427" s="146"/>
      <c r="R14427" s="34"/>
      <c r="S14427" s="35"/>
      <c r="T14427" s="147"/>
    </row>
    <row r="14428">
      <c r="A14428" s="147"/>
      <c r="B14428" s="64"/>
      <c r="C14428" s="147" t="s">
        <v>217</v>
      </c>
      <c r="E14428" s="161"/>
      <c r="F14428" s="162"/>
      <c r="G14428" s="147"/>
      <c r="H14428" s="146"/>
      <c r="J14428" s="146"/>
      <c r="L14428" s="150"/>
      <c r="N14428" s="163"/>
      <c r="O14428" s="146"/>
      <c r="P14428" s="146"/>
      <c r="Q14428" s="146"/>
      <c r="R14428" s="34"/>
      <c r="S14428" s="35"/>
      <c r="T14428" s="147"/>
    </row>
    <row r="14429">
      <c r="A14429" s="147"/>
      <c r="B14429" s="64"/>
      <c r="C14429" s="147" t="s">
        <v>217</v>
      </c>
      <c r="E14429" s="161"/>
      <c r="F14429" s="162"/>
      <c r="G14429" s="147"/>
      <c r="H14429" s="146"/>
      <c r="J14429" s="146"/>
      <c r="L14429" s="150"/>
      <c r="N14429" s="163"/>
      <c r="O14429" s="146"/>
      <c r="P14429" s="146"/>
      <c r="Q14429" s="146"/>
      <c r="R14429" s="34"/>
      <c r="S14429" s="35"/>
      <c r="T14429" s="147"/>
    </row>
    <row r="14430">
      <c r="A14430" s="147"/>
      <c r="B14430" s="64"/>
      <c r="C14430" s="147" t="s">
        <v>217</v>
      </c>
      <c r="E14430" s="161"/>
      <c r="F14430" s="162"/>
      <c r="G14430" s="147"/>
      <c r="H14430" s="146"/>
      <c r="J14430" s="146"/>
      <c r="L14430" s="150"/>
      <c r="N14430" s="163"/>
      <c r="O14430" s="146"/>
      <c r="P14430" s="146"/>
      <c r="Q14430" s="146"/>
      <c r="R14430" s="34"/>
      <c r="S14430" s="35"/>
      <c r="T14430" s="147"/>
    </row>
    <row r="14431">
      <c r="A14431" s="147"/>
      <c r="B14431" s="64"/>
      <c r="C14431" s="147" t="s">
        <v>217</v>
      </c>
      <c r="E14431" s="161"/>
      <c r="F14431" s="162"/>
      <c r="G14431" s="147"/>
      <c r="H14431" s="146"/>
      <c r="J14431" s="146"/>
      <c r="L14431" s="150"/>
      <c r="N14431" s="163"/>
      <c r="O14431" s="146"/>
      <c r="P14431" s="146"/>
      <c r="Q14431" s="146"/>
      <c r="R14431" s="34"/>
      <c r="S14431" s="35"/>
      <c r="T14431" s="147"/>
    </row>
    <row r="14432">
      <c r="A14432" s="147"/>
      <c r="B14432" s="64"/>
      <c r="C14432" s="147" t="s">
        <v>217</v>
      </c>
      <c r="E14432" s="161"/>
      <c r="F14432" s="162"/>
      <c r="G14432" s="147"/>
      <c r="H14432" s="146"/>
      <c r="J14432" s="146"/>
      <c r="L14432" s="150"/>
      <c r="N14432" s="163"/>
      <c r="O14432" s="146"/>
      <c r="P14432" s="146"/>
      <c r="Q14432" s="146"/>
      <c r="R14432" s="34"/>
      <c r="S14432" s="35"/>
      <c r="T14432" s="147"/>
    </row>
    <row r="14433">
      <c r="A14433" s="147"/>
      <c r="B14433" s="64"/>
      <c r="C14433" s="147" t="s">
        <v>217</v>
      </c>
      <c r="E14433" s="161"/>
      <c r="F14433" s="162"/>
      <c r="G14433" s="147"/>
      <c r="H14433" s="146"/>
      <c r="J14433" s="146"/>
      <c r="L14433" s="150"/>
      <c r="N14433" s="163"/>
      <c r="O14433" s="146"/>
      <c r="P14433" s="146"/>
      <c r="Q14433" s="146"/>
      <c r="R14433" s="34"/>
      <c r="S14433" s="35"/>
      <c r="T14433" s="147"/>
    </row>
    <row r="14434">
      <c r="A14434" s="147"/>
      <c r="B14434" s="64"/>
      <c r="C14434" s="147" t="s">
        <v>217</v>
      </c>
      <c r="E14434" s="161"/>
      <c r="F14434" s="162"/>
      <c r="G14434" s="147"/>
      <c r="H14434" s="146"/>
      <c r="J14434" s="146"/>
      <c r="L14434" s="150"/>
      <c r="N14434" s="163"/>
      <c r="O14434" s="146"/>
      <c r="P14434" s="146"/>
      <c r="Q14434" s="146"/>
      <c r="R14434" s="34"/>
      <c r="S14434" s="35"/>
      <c r="T14434" s="147"/>
    </row>
    <row r="14435">
      <c r="A14435" s="147"/>
      <c r="B14435" s="64"/>
      <c r="C14435" s="147" t="s">
        <v>217</v>
      </c>
      <c r="E14435" s="161"/>
      <c r="F14435" s="162"/>
      <c r="G14435" s="147"/>
      <c r="H14435" s="146"/>
      <c r="J14435" s="146"/>
      <c r="L14435" s="150"/>
      <c r="N14435" s="163"/>
      <c r="O14435" s="146"/>
      <c r="P14435" s="146"/>
      <c r="Q14435" s="146"/>
      <c r="R14435" s="34"/>
      <c r="S14435" s="35"/>
      <c r="T14435" s="147"/>
    </row>
    <row r="14436">
      <c r="A14436" s="147"/>
      <c r="B14436" s="64"/>
      <c r="C14436" s="147" t="s">
        <v>217</v>
      </c>
      <c r="E14436" s="161"/>
      <c r="F14436" s="162"/>
      <c r="G14436" s="147"/>
      <c r="H14436" s="146"/>
      <c r="J14436" s="146"/>
      <c r="L14436" s="150"/>
      <c r="N14436" s="163"/>
      <c r="O14436" s="146"/>
      <c r="P14436" s="146"/>
      <c r="Q14436" s="146"/>
      <c r="R14436" s="34"/>
      <c r="S14436" s="35"/>
      <c r="T14436" s="147"/>
    </row>
    <row r="14437">
      <c r="A14437" s="147"/>
      <c r="B14437" s="64"/>
      <c r="C14437" s="147" t="s">
        <v>217</v>
      </c>
      <c r="E14437" s="161"/>
      <c r="F14437" s="162"/>
      <c r="G14437" s="147"/>
      <c r="H14437" s="146"/>
      <c r="J14437" s="146"/>
      <c r="L14437" s="150"/>
      <c r="N14437" s="163"/>
      <c r="O14437" s="146"/>
      <c r="P14437" s="146"/>
      <c r="Q14437" s="146"/>
      <c r="R14437" s="34"/>
      <c r="S14437" s="35"/>
      <c r="T14437" s="147"/>
    </row>
    <row r="14438">
      <c r="A14438" s="147"/>
      <c r="B14438" s="64"/>
      <c r="C14438" s="147" t="s">
        <v>217</v>
      </c>
      <c r="E14438" s="161"/>
      <c r="F14438" s="162"/>
      <c r="G14438" s="147"/>
      <c r="H14438" s="146"/>
      <c r="J14438" s="146"/>
      <c r="L14438" s="150"/>
      <c r="N14438" s="163"/>
      <c r="O14438" s="146"/>
      <c r="P14438" s="146"/>
      <c r="Q14438" s="146"/>
      <c r="R14438" s="34"/>
      <c r="S14438" s="35"/>
      <c r="T14438" s="147"/>
    </row>
    <row r="14439">
      <c r="A14439" s="147"/>
      <c r="B14439" s="64"/>
      <c r="C14439" s="147" t="s">
        <v>217</v>
      </c>
      <c r="E14439" s="161"/>
      <c r="F14439" s="162"/>
      <c r="G14439" s="147"/>
      <c r="H14439" s="146"/>
      <c r="J14439" s="146"/>
      <c r="L14439" s="150"/>
      <c r="N14439" s="163"/>
      <c r="O14439" s="146"/>
      <c r="P14439" s="146"/>
      <c r="Q14439" s="146"/>
      <c r="R14439" s="34"/>
      <c r="S14439" s="35"/>
      <c r="T14439" s="147"/>
    </row>
    <row r="14440">
      <c r="A14440" s="147"/>
      <c r="B14440" s="64"/>
      <c r="C14440" s="147" t="s">
        <v>217</v>
      </c>
      <c r="E14440" s="161"/>
      <c r="F14440" s="162"/>
      <c r="G14440" s="147"/>
      <c r="H14440" s="146"/>
      <c r="J14440" s="146"/>
      <c r="L14440" s="150"/>
      <c r="N14440" s="163"/>
      <c r="O14440" s="146"/>
      <c r="P14440" s="146"/>
      <c r="Q14440" s="146"/>
      <c r="R14440" s="34"/>
      <c r="S14440" s="35"/>
      <c r="T14440" s="147"/>
    </row>
    <row r="14441">
      <c r="A14441" s="147"/>
      <c r="B14441" s="64"/>
      <c r="C14441" s="147" t="s">
        <v>217</v>
      </c>
      <c r="E14441" s="161"/>
      <c r="F14441" s="162"/>
      <c r="G14441" s="147"/>
      <c r="H14441" s="146"/>
      <c r="J14441" s="146"/>
      <c r="L14441" s="150"/>
      <c r="N14441" s="163"/>
      <c r="O14441" s="146"/>
      <c r="P14441" s="146"/>
      <c r="Q14441" s="146"/>
      <c r="R14441" s="34"/>
      <c r="S14441" s="35"/>
      <c r="T14441" s="147"/>
    </row>
    <row r="14442">
      <c r="A14442" s="147"/>
      <c r="B14442" s="64"/>
      <c r="C14442" s="147" t="s">
        <v>217</v>
      </c>
      <c r="E14442" s="161"/>
      <c r="F14442" s="162"/>
      <c r="G14442" s="147"/>
      <c r="H14442" s="146"/>
      <c r="J14442" s="146"/>
      <c r="L14442" s="150"/>
      <c r="N14442" s="163"/>
      <c r="O14442" s="146"/>
      <c r="P14442" s="146"/>
      <c r="Q14442" s="146"/>
      <c r="R14442" s="34"/>
      <c r="S14442" s="35"/>
      <c r="T14442" s="147"/>
    </row>
    <row r="14443">
      <c r="A14443" s="147"/>
      <c r="B14443" s="64"/>
      <c r="C14443" s="147" t="s">
        <v>217</v>
      </c>
      <c r="E14443" s="161"/>
      <c r="F14443" s="162"/>
      <c r="G14443" s="147"/>
      <c r="H14443" s="146"/>
      <c r="J14443" s="146"/>
      <c r="L14443" s="150"/>
      <c r="N14443" s="163"/>
      <c r="O14443" s="146"/>
      <c r="P14443" s="146"/>
      <c r="Q14443" s="146"/>
      <c r="R14443" s="34"/>
      <c r="S14443" s="35"/>
      <c r="T14443" s="147"/>
    </row>
    <row r="14444">
      <c r="A14444" s="147"/>
      <c r="B14444" s="64"/>
      <c r="C14444" s="147" t="s">
        <v>217</v>
      </c>
      <c r="E14444" s="161"/>
      <c r="F14444" s="162"/>
      <c r="G14444" s="147"/>
      <c r="H14444" s="146"/>
      <c r="J14444" s="146"/>
      <c r="L14444" s="150"/>
      <c r="N14444" s="163"/>
      <c r="O14444" s="146"/>
      <c r="P14444" s="146"/>
      <c r="Q14444" s="146"/>
      <c r="R14444" s="34"/>
      <c r="S14444" s="35"/>
      <c r="T14444" s="147"/>
    </row>
    <row r="14445">
      <c r="A14445" s="147"/>
      <c r="B14445" s="64"/>
      <c r="C14445" s="147" t="s">
        <v>217</v>
      </c>
      <c r="E14445" s="161"/>
      <c r="F14445" s="162"/>
      <c r="G14445" s="147"/>
      <c r="H14445" s="146"/>
      <c r="J14445" s="146"/>
      <c r="L14445" s="150"/>
      <c r="N14445" s="163"/>
      <c r="O14445" s="146"/>
      <c r="P14445" s="146"/>
      <c r="Q14445" s="146"/>
      <c r="R14445" s="34"/>
      <c r="S14445" s="35"/>
      <c r="T14445" s="147"/>
    </row>
    <row r="14446">
      <c r="A14446" s="147"/>
      <c r="B14446" s="64"/>
      <c r="C14446" s="147" t="s">
        <v>217</v>
      </c>
      <c r="E14446" s="161"/>
      <c r="F14446" s="162"/>
      <c r="G14446" s="147"/>
      <c r="H14446" s="146"/>
      <c r="J14446" s="146"/>
      <c r="L14446" s="150"/>
      <c r="N14446" s="163"/>
      <c r="O14446" s="146"/>
      <c r="P14446" s="146"/>
      <c r="Q14446" s="146"/>
      <c r="R14446" s="34"/>
      <c r="S14446" s="35"/>
      <c r="T14446" s="147"/>
    </row>
    <row r="14447">
      <c r="A14447" s="147"/>
      <c r="B14447" s="64"/>
      <c r="C14447" s="147" t="s">
        <v>217</v>
      </c>
      <c r="E14447" s="161"/>
      <c r="F14447" s="162"/>
      <c r="G14447" s="147"/>
      <c r="H14447" s="146"/>
      <c r="J14447" s="146"/>
      <c r="L14447" s="150"/>
      <c r="N14447" s="163"/>
      <c r="O14447" s="146"/>
      <c r="P14447" s="146"/>
      <c r="Q14447" s="146"/>
      <c r="R14447" s="34"/>
      <c r="S14447" s="35"/>
      <c r="T14447" s="147"/>
    </row>
    <row r="14448">
      <c r="A14448" s="147"/>
      <c r="B14448" s="64"/>
      <c r="C14448" s="147" t="s">
        <v>217</v>
      </c>
      <c r="E14448" s="161"/>
      <c r="F14448" s="162"/>
      <c r="G14448" s="147"/>
      <c r="H14448" s="146"/>
      <c r="J14448" s="146"/>
      <c r="L14448" s="150"/>
      <c r="N14448" s="163"/>
      <c r="O14448" s="146"/>
      <c r="P14448" s="146"/>
      <c r="Q14448" s="146"/>
      <c r="R14448" s="34"/>
      <c r="S14448" s="35"/>
      <c r="T14448" s="147"/>
    </row>
    <row r="14449">
      <c r="A14449" s="147"/>
      <c r="B14449" s="64"/>
      <c r="C14449" s="147" t="s">
        <v>217</v>
      </c>
      <c r="E14449" s="161"/>
      <c r="F14449" s="162"/>
      <c r="G14449" s="147"/>
      <c r="H14449" s="146"/>
      <c r="J14449" s="146"/>
      <c r="L14449" s="150"/>
      <c r="N14449" s="163"/>
      <c r="O14449" s="146"/>
      <c r="P14449" s="146"/>
      <c r="Q14449" s="146"/>
      <c r="R14449" s="34"/>
      <c r="S14449" s="35"/>
      <c r="T14449" s="147"/>
    </row>
    <row r="14450">
      <c r="A14450" s="147"/>
      <c r="B14450" s="64"/>
      <c r="C14450" s="147" t="s">
        <v>217</v>
      </c>
      <c r="E14450" s="161"/>
      <c r="F14450" s="162"/>
      <c r="G14450" s="147"/>
      <c r="H14450" s="146"/>
      <c r="J14450" s="146"/>
      <c r="L14450" s="150"/>
      <c r="N14450" s="163"/>
      <c r="O14450" s="146"/>
      <c r="P14450" s="146"/>
      <c r="Q14450" s="146"/>
      <c r="R14450" s="34"/>
      <c r="S14450" s="35"/>
      <c r="T14450" s="147"/>
    </row>
    <row r="14451">
      <c r="A14451" s="147"/>
      <c r="B14451" s="64"/>
      <c r="C14451" s="147" t="s">
        <v>217</v>
      </c>
      <c r="E14451" s="161"/>
      <c r="F14451" s="162"/>
      <c r="G14451" s="147"/>
      <c r="H14451" s="146"/>
      <c r="J14451" s="146"/>
      <c r="L14451" s="150"/>
      <c r="N14451" s="163"/>
      <c r="O14451" s="146"/>
      <c r="P14451" s="146"/>
      <c r="Q14451" s="146"/>
      <c r="R14451" s="34"/>
      <c r="S14451" s="35"/>
      <c r="T14451" s="147"/>
    </row>
    <row r="14452">
      <c r="A14452" s="147"/>
      <c r="B14452" s="64"/>
      <c r="C14452" s="147" t="s">
        <v>217</v>
      </c>
      <c r="E14452" s="161"/>
      <c r="F14452" s="162"/>
      <c r="G14452" s="147"/>
      <c r="H14452" s="146"/>
      <c r="J14452" s="146"/>
      <c r="L14452" s="150"/>
      <c r="N14452" s="163"/>
      <c r="O14452" s="146"/>
      <c r="P14452" s="146"/>
      <c r="Q14452" s="146"/>
      <c r="R14452" s="34"/>
      <c r="S14452" s="35"/>
      <c r="T14452" s="147"/>
    </row>
    <row r="14453">
      <c r="A14453" s="147"/>
      <c r="B14453" s="64"/>
      <c r="C14453" s="147" t="s">
        <v>217</v>
      </c>
      <c r="E14453" s="161"/>
      <c r="F14453" s="162"/>
      <c r="G14453" s="147"/>
      <c r="H14453" s="146"/>
      <c r="J14453" s="146"/>
      <c r="L14453" s="150"/>
      <c r="N14453" s="163"/>
      <c r="O14453" s="146"/>
      <c r="P14453" s="146"/>
      <c r="Q14453" s="146"/>
      <c r="R14453" s="34"/>
      <c r="S14453" s="35"/>
      <c r="T14453" s="147"/>
    </row>
    <row r="14454">
      <c r="A14454" s="147"/>
      <c r="B14454" s="64"/>
      <c r="C14454" s="147" t="s">
        <v>217</v>
      </c>
      <c r="E14454" s="161"/>
      <c r="F14454" s="162"/>
      <c r="G14454" s="147"/>
      <c r="H14454" s="146"/>
      <c r="J14454" s="146"/>
      <c r="L14454" s="150"/>
      <c r="N14454" s="163"/>
      <c r="O14454" s="146"/>
      <c r="P14454" s="146"/>
      <c r="Q14454" s="146"/>
      <c r="R14454" s="34"/>
      <c r="S14454" s="35"/>
      <c r="T14454" s="147"/>
    </row>
    <row r="14455">
      <c r="A14455" s="147"/>
      <c r="B14455" s="64"/>
      <c r="C14455" s="147" t="s">
        <v>217</v>
      </c>
      <c r="E14455" s="161"/>
      <c r="F14455" s="162"/>
      <c r="G14455" s="147"/>
      <c r="H14455" s="146"/>
      <c r="J14455" s="146"/>
      <c r="L14455" s="150"/>
      <c r="N14455" s="163"/>
      <c r="O14455" s="146"/>
      <c r="P14455" s="146"/>
      <c r="Q14455" s="146"/>
      <c r="R14455" s="34"/>
      <c r="S14455" s="35"/>
      <c r="T14455" s="147"/>
    </row>
    <row r="14456">
      <c r="A14456" s="147"/>
      <c r="B14456" s="64"/>
      <c r="C14456" s="147" t="s">
        <v>217</v>
      </c>
      <c r="E14456" s="161"/>
      <c r="F14456" s="162"/>
      <c r="G14456" s="147"/>
      <c r="H14456" s="146"/>
      <c r="J14456" s="146"/>
      <c r="L14456" s="150"/>
      <c r="N14456" s="163"/>
      <c r="O14456" s="146"/>
      <c r="P14456" s="146"/>
      <c r="Q14456" s="146"/>
      <c r="R14456" s="34"/>
      <c r="S14456" s="35"/>
      <c r="T14456" s="147"/>
    </row>
    <row r="14457">
      <c r="A14457" s="147"/>
      <c r="B14457" s="64"/>
      <c r="C14457" s="147" t="s">
        <v>217</v>
      </c>
      <c r="E14457" s="161"/>
      <c r="F14457" s="162"/>
      <c r="G14457" s="147"/>
      <c r="H14457" s="146"/>
      <c r="J14457" s="146"/>
      <c r="L14457" s="150"/>
      <c r="N14457" s="163"/>
      <c r="O14457" s="146"/>
      <c r="P14457" s="146"/>
      <c r="Q14457" s="146"/>
      <c r="R14457" s="34"/>
      <c r="S14457" s="35"/>
      <c r="T14457" s="147"/>
    </row>
    <row r="14458">
      <c r="A14458" s="147"/>
      <c r="B14458" s="64"/>
      <c r="C14458" s="147" t="s">
        <v>217</v>
      </c>
      <c r="E14458" s="161"/>
      <c r="F14458" s="162"/>
      <c r="G14458" s="147"/>
      <c r="H14458" s="146"/>
      <c r="J14458" s="146"/>
      <c r="L14458" s="150"/>
      <c r="N14458" s="163"/>
      <c r="O14458" s="146"/>
      <c r="P14458" s="146"/>
      <c r="Q14458" s="146"/>
      <c r="R14458" s="34"/>
      <c r="S14458" s="35"/>
      <c r="T14458" s="147"/>
    </row>
    <row r="14459">
      <c r="A14459" s="147"/>
      <c r="B14459" s="64"/>
      <c r="C14459" s="147" t="s">
        <v>217</v>
      </c>
      <c r="E14459" s="161"/>
      <c r="F14459" s="162"/>
      <c r="G14459" s="147"/>
      <c r="H14459" s="146"/>
      <c r="J14459" s="146"/>
      <c r="L14459" s="150"/>
      <c r="N14459" s="163"/>
      <c r="O14459" s="146"/>
      <c r="P14459" s="146"/>
      <c r="Q14459" s="146"/>
      <c r="R14459" s="34"/>
      <c r="S14459" s="35"/>
      <c r="T14459" s="147"/>
    </row>
    <row r="14460">
      <c r="A14460" s="147"/>
      <c r="B14460" s="64"/>
      <c r="C14460" s="147" t="s">
        <v>217</v>
      </c>
      <c r="E14460" s="161"/>
      <c r="F14460" s="162"/>
      <c r="G14460" s="147"/>
      <c r="H14460" s="146"/>
      <c r="J14460" s="146"/>
      <c r="L14460" s="150"/>
      <c r="N14460" s="163"/>
      <c r="O14460" s="146"/>
      <c r="P14460" s="146"/>
      <c r="Q14460" s="146"/>
      <c r="R14460" s="34"/>
      <c r="S14460" s="35"/>
      <c r="T14460" s="147"/>
    </row>
    <row r="14461">
      <c r="A14461" s="147"/>
      <c r="B14461" s="64"/>
      <c r="C14461" s="147" t="s">
        <v>217</v>
      </c>
      <c r="E14461" s="161"/>
      <c r="F14461" s="162"/>
      <c r="G14461" s="147"/>
      <c r="H14461" s="146"/>
      <c r="J14461" s="146"/>
      <c r="L14461" s="150"/>
      <c r="N14461" s="163"/>
      <c r="O14461" s="146"/>
      <c r="P14461" s="146"/>
      <c r="Q14461" s="146"/>
      <c r="R14461" s="34"/>
      <c r="S14461" s="35"/>
      <c r="T14461" s="147"/>
    </row>
    <row r="14462">
      <c r="A14462" s="147"/>
      <c r="B14462" s="64"/>
      <c r="C14462" s="147" t="s">
        <v>217</v>
      </c>
      <c r="E14462" s="161"/>
      <c r="F14462" s="162"/>
      <c r="G14462" s="147"/>
      <c r="H14462" s="146"/>
      <c r="J14462" s="146"/>
      <c r="L14462" s="150"/>
      <c r="N14462" s="163"/>
      <c r="O14462" s="146"/>
      <c r="P14462" s="146"/>
      <c r="Q14462" s="146"/>
      <c r="R14462" s="34"/>
      <c r="S14462" s="35"/>
      <c r="T14462" s="147"/>
    </row>
    <row r="14463">
      <c r="A14463" s="147"/>
      <c r="B14463" s="64"/>
      <c r="C14463" s="147" t="s">
        <v>217</v>
      </c>
      <c r="E14463" s="161"/>
      <c r="F14463" s="162"/>
      <c r="G14463" s="147"/>
      <c r="H14463" s="146"/>
      <c r="J14463" s="146"/>
      <c r="L14463" s="150"/>
      <c r="N14463" s="163"/>
      <c r="O14463" s="146"/>
      <c r="P14463" s="146"/>
      <c r="Q14463" s="146"/>
      <c r="R14463" s="34"/>
      <c r="S14463" s="35"/>
      <c r="T14463" s="147"/>
    </row>
    <row r="14464">
      <c r="A14464" s="147"/>
      <c r="B14464" s="64"/>
      <c r="C14464" s="147" t="s">
        <v>217</v>
      </c>
      <c r="E14464" s="161"/>
      <c r="F14464" s="162"/>
      <c r="G14464" s="147"/>
      <c r="H14464" s="146"/>
      <c r="J14464" s="146"/>
      <c r="L14464" s="150"/>
      <c r="N14464" s="163"/>
      <c r="O14464" s="146"/>
      <c r="P14464" s="146"/>
      <c r="Q14464" s="146"/>
      <c r="R14464" s="34"/>
      <c r="S14464" s="35"/>
      <c r="T14464" s="147"/>
    </row>
    <row r="14465">
      <c r="A14465" s="147"/>
      <c r="B14465" s="64"/>
      <c r="C14465" s="147" t="s">
        <v>217</v>
      </c>
      <c r="E14465" s="161"/>
      <c r="F14465" s="162"/>
      <c r="G14465" s="147"/>
      <c r="H14465" s="146"/>
      <c r="J14465" s="146"/>
      <c r="L14465" s="150"/>
      <c r="N14465" s="163"/>
      <c r="O14465" s="146"/>
      <c r="P14465" s="146"/>
      <c r="Q14465" s="146"/>
      <c r="R14465" s="34"/>
      <c r="S14465" s="35"/>
      <c r="T14465" s="147"/>
    </row>
    <row r="14466">
      <c r="A14466" s="147"/>
      <c r="B14466" s="64"/>
      <c r="C14466" s="147" t="s">
        <v>217</v>
      </c>
      <c r="E14466" s="161"/>
      <c r="F14466" s="162"/>
      <c r="G14466" s="147"/>
      <c r="H14466" s="146"/>
      <c r="J14466" s="146"/>
      <c r="L14466" s="150"/>
      <c r="N14466" s="163"/>
      <c r="O14466" s="146"/>
      <c r="P14466" s="146"/>
      <c r="Q14466" s="146"/>
      <c r="R14466" s="34"/>
      <c r="S14466" s="35"/>
      <c r="T14466" s="147"/>
    </row>
    <row r="14467">
      <c r="A14467" s="147"/>
      <c r="B14467" s="64"/>
      <c r="C14467" s="147" t="s">
        <v>217</v>
      </c>
      <c r="E14467" s="161"/>
      <c r="F14467" s="162"/>
      <c r="G14467" s="147"/>
      <c r="H14467" s="146"/>
      <c r="J14467" s="146"/>
      <c r="L14467" s="150"/>
      <c r="N14467" s="163"/>
      <c r="O14467" s="146"/>
      <c r="P14467" s="146"/>
      <c r="Q14467" s="146"/>
      <c r="R14467" s="34"/>
      <c r="S14467" s="35"/>
      <c r="T14467" s="147"/>
    </row>
    <row r="14468">
      <c r="A14468" s="147"/>
      <c r="B14468" s="64"/>
      <c r="C14468" s="147" t="s">
        <v>217</v>
      </c>
      <c r="E14468" s="161"/>
      <c r="F14468" s="162"/>
      <c r="G14468" s="147"/>
      <c r="H14468" s="146"/>
      <c r="J14468" s="146"/>
      <c r="L14468" s="150"/>
      <c r="N14468" s="163"/>
      <c r="O14468" s="146"/>
      <c r="P14468" s="146"/>
      <c r="Q14468" s="146"/>
      <c r="R14468" s="34"/>
      <c r="S14468" s="35"/>
      <c r="T14468" s="147"/>
    </row>
    <row r="14469">
      <c r="A14469" s="147"/>
      <c r="B14469" s="64"/>
      <c r="C14469" s="147" t="s">
        <v>217</v>
      </c>
      <c r="E14469" s="161"/>
      <c r="F14469" s="162"/>
      <c r="G14469" s="147"/>
      <c r="H14469" s="146"/>
      <c r="J14469" s="146"/>
      <c r="L14469" s="150"/>
      <c r="N14469" s="163"/>
      <c r="O14469" s="146"/>
      <c r="P14469" s="146"/>
      <c r="Q14469" s="146"/>
      <c r="R14469" s="34"/>
      <c r="S14469" s="35"/>
      <c r="T14469" s="147"/>
    </row>
    <row r="14470">
      <c r="A14470" s="147"/>
      <c r="B14470" s="64"/>
      <c r="C14470" s="147" t="s">
        <v>217</v>
      </c>
      <c r="E14470" s="161"/>
      <c r="F14470" s="162"/>
      <c r="G14470" s="147"/>
      <c r="H14470" s="146"/>
      <c r="J14470" s="146"/>
      <c r="L14470" s="150"/>
      <c r="N14470" s="163"/>
      <c r="O14470" s="146"/>
      <c r="P14470" s="146"/>
      <c r="Q14470" s="146"/>
      <c r="R14470" s="34"/>
      <c r="S14470" s="35"/>
      <c r="T14470" s="147"/>
    </row>
    <row r="14471">
      <c r="A14471" s="147"/>
      <c r="B14471" s="64"/>
      <c r="C14471" s="147" t="s">
        <v>217</v>
      </c>
      <c r="E14471" s="161"/>
      <c r="F14471" s="162"/>
      <c r="G14471" s="147"/>
      <c r="H14471" s="146"/>
      <c r="J14471" s="146"/>
      <c r="L14471" s="150"/>
      <c r="N14471" s="163"/>
      <c r="O14471" s="146"/>
      <c r="P14471" s="146"/>
      <c r="Q14471" s="146"/>
      <c r="R14471" s="34"/>
      <c r="S14471" s="35"/>
      <c r="T14471" s="147"/>
    </row>
    <row r="14472">
      <c r="A14472" s="147"/>
      <c r="B14472" s="64"/>
      <c r="C14472" s="147" t="s">
        <v>217</v>
      </c>
      <c r="E14472" s="161"/>
      <c r="F14472" s="162"/>
      <c r="G14472" s="147"/>
      <c r="H14472" s="146"/>
      <c r="J14472" s="146"/>
      <c r="L14472" s="150"/>
      <c r="N14472" s="163"/>
      <c r="O14472" s="146"/>
      <c r="P14472" s="146"/>
      <c r="Q14472" s="146"/>
      <c r="R14472" s="34"/>
      <c r="S14472" s="35"/>
      <c r="T14472" s="147"/>
    </row>
    <row r="14473">
      <c r="A14473" s="147"/>
      <c r="B14473" s="64"/>
      <c r="C14473" s="147" t="s">
        <v>217</v>
      </c>
      <c r="E14473" s="161"/>
      <c r="F14473" s="162"/>
      <c r="G14473" s="147"/>
      <c r="H14473" s="146"/>
      <c r="J14473" s="146"/>
      <c r="L14473" s="150"/>
      <c r="N14473" s="163"/>
      <c r="O14473" s="146"/>
      <c r="P14473" s="146"/>
      <c r="Q14473" s="146"/>
      <c r="R14473" s="34"/>
      <c r="S14473" s="35"/>
      <c r="T14473" s="147"/>
    </row>
    <row r="14474">
      <c r="A14474" s="147"/>
      <c r="B14474" s="64"/>
      <c r="C14474" s="147" t="s">
        <v>217</v>
      </c>
      <c r="E14474" s="161"/>
      <c r="F14474" s="162"/>
      <c r="G14474" s="147"/>
      <c r="H14474" s="146"/>
      <c r="J14474" s="146"/>
      <c r="L14474" s="150"/>
      <c r="N14474" s="163"/>
      <c r="O14474" s="146"/>
      <c r="P14474" s="146"/>
      <c r="Q14474" s="146"/>
      <c r="R14474" s="34"/>
      <c r="S14474" s="35"/>
      <c r="T14474" s="147"/>
    </row>
    <row r="14475">
      <c r="A14475" s="147"/>
      <c r="B14475" s="64"/>
      <c r="C14475" s="147" t="s">
        <v>217</v>
      </c>
      <c r="E14475" s="161"/>
      <c r="F14475" s="162"/>
      <c r="G14475" s="147"/>
      <c r="H14475" s="146"/>
      <c r="J14475" s="146"/>
      <c r="L14475" s="150"/>
      <c r="N14475" s="163"/>
      <c r="O14475" s="146"/>
      <c r="P14475" s="146"/>
      <c r="Q14475" s="146"/>
      <c r="R14475" s="34"/>
      <c r="S14475" s="35"/>
      <c r="T14475" s="147"/>
    </row>
    <row r="14476">
      <c r="A14476" s="147"/>
      <c r="B14476" s="64"/>
      <c r="C14476" s="147" t="s">
        <v>217</v>
      </c>
      <c r="E14476" s="161"/>
      <c r="F14476" s="162"/>
      <c r="G14476" s="147"/>
      <c r="H14476" s="146"/>
      <c r="J14476" s="146"/>
      <c r="L14476" s="150"/>
      <c r="N14476" s="163"/>
      <c r="O14476" s="146"/>
      <c r="P14476" s="146"/>
      <c r="Q14476" s="146"/>
      <c r="R14476" s="34"/>
      <c r="S14476" s="35"/>
      <c r="T14476" s="147"/>
    </row>
    <row r="14477">
      <c r="A14477" s="147"/>
      <c r="B14477" s="64"/>
      <c r="C14477" s="147" t="s">
        <v>217</v>
      </c>
      <c r="E14477" s="161"/>
      <c r="F14477" s="162"/>
      <c r="G14477" s="147"/>
      <c r="H14477" s="146"/>
      <c r="J14477" s="146"/>
      <c r="L14477" s="150"/>
      <c r="N14477" s="163"/>
      <c r="O14477" s="146"/>
      <c r="P14477" s="146"/>
      <c r="Q14477" s="146"/>
      <c r="R14477" s="34"/>
      <c r="S14477" s="35"/>
      <c r="T14477" s="147"/>
    </row>
    <row r="14478">
      <c r="A14478" s="147"/>
      <c r="B14478" s="64"/>
      <c r="C14478" s="147" t="s">
        <v>217</v>
      </c>
      <c r="E14478" s="161"/>
      <c r="F14478" s="162"/>
      <c r="G14478" s="147"/>
      <c r="H14478" s="146"/>
      <c r="J14478" s="146"/>
      <c r="L14478" s="150"/>
      <c r="N14478" s="163"/>
      <c r="O14478" s="146"/>
      <c r="P14478" s="146"/>
      <c r="Q14478" s="146"/>
      <c r="R14478" s="34"/>
      <c r="S14478" s="35"/>
      <c r="T14478" s="147"/>
    </row>
    <row r="14479">
      <c r="A14479" s="147"/>
      <c r="B14479" s="64"/>
      <c r="C14479" s="147" t="s">
        <v>217</v>
      </c>
      <c r="E14479" s="161"/>
      <c r="F14479" s="162"/>
      <c r="G14479" s="147"/>
      <c r="H14479" s="146"/>
      <c r="J14479" s="146"/>
      <c r="L14479" s="150"/>
      <c r="N14479" s="163"/>
      <c r="O14479" s="146"/>
      <c r="P14479" s="146"/>
      <c r="Q14479" s="146"/>
      <c r="R14479" s="34"/>
      <c r="S14479" s="35"/>
      <c r="T14479" s="147"/>
    </row>
    <row r="14480">
      <c r="A14480" s="147"/>
      <c r="B14480" s="64"/>
      <c r="C14480" s="147" t="s">
        <v>217</v>
      </c>
      <c r="E14480" s="161"/>
      <c r="F14480" s="162"/>
      <c r="G14480" s="147"/>
      <c r="H14480" s="146"/>
      <c r="J14480" s="146"/>
      <c r="L14480" s="150"/>
      <c r="N14480" s="163"/>
      <c r="O14480" s="146"/>
      <c r="P14480" s="146"/>
      <c r="Q14480" s="146"/>
      <c r="R14480" s="34"/>
      <c r="S14480" s="35"/>
      <c r="T14480" s="147"/>
    </row>
    <row r="14481">
      <c r="A14481" s="147"/>
      <c r="B14481" s="64"/>
      <c r="C14481" s="147" t="s">
        <v>217</v>
      </c>
      <c r="E14481" s="161"/>
      <c r="F14481" s="162"/>
      <c r="G14481" s="147"/>
      <c r="H14481" s="146"/>
      <c r="J14481" s="146"/>
      <c r="L14481" s="150"/>
      <c r="N14481" s="163"/>
      <c r="O14481" s="146"/>
      <c r="P14481" s="146"/>
      <c r="Q14481" s="146"/>
      <c r="R14481" s="34"/>
      <c r="S14481" s="35"/>
      <c r="T14481" s="147"/>
    </row>
    <row r="14482">
      <c r="A14482" s="147"/>
      <c r="B14482" s="64"/>
      <c r="C14482" s="147" t="s">
        <v>217</v>
      </c>
      <c r="E14482" s="161"/>
      <c r="F14482" s="162"/>
      <c r="G14482" s="147"/>
      <c r="H14482" s="146"/>
      <c r="J14482" s="146"/>
      <c r="L14482" s="150"/>
      <c r="N14482" s="163"/>
      <c r="O14482" s="146"/>
      <c r="P14482" s="146"/>
      <c r="Q14482" s="146"/>
      <c r="R14482" s="34"/>
      <c r="S14482" s="35"/>
      <c r="T14482" s="147"/>
    </row>
    <row r="14483">
      <c r="A14483" s="147"/>
      <c r="B14483" s="64"/>
      <c r="C14483" s="147" t="s">
        <v>217</v>
      </c>
      <c r="E14483" s="161"/>
      <c r="F14483" s="162"/>
      <c r="G14483" s="147"/>
      <c r="H14483" s="146"/>
      <c r="J14483" s="146"/>
      <c r="L14483" s="150"/>
      <c r="N14483" s="163"/>
      <c r="O14483" s="146"/>
      <c r="P14483" s="146"/>
      <c r="Q14483" s="146"/>
      <c r="R14483" s="34"/>
      <c r="S14483" s="35"/>
      <c r="T14483" s="147"/>
    </row>
    <row r="14484">
      <c r="A14484" s="147"/>
      <c r="B14484" s="64"/>
      <c r="C14484" s="147" t="s">
        <v>217</v>
      </c>
      <c r="E14484" s="161"/>
      <c r="F14484" s="162"/>
      <c r="G14484" s="147"/>
      <c r="H14484" s="146"/>
      <c r="J14484" s="146"/>
      <c r="L14484" s="150"/>
      <c r="N14484" s="163"/>
      <c r="O14484" s="146"/>
      <c r="P14484" s="146"/>
      <c r="Q14484" s="146"/>
      <c r="R14484" s="34"/>
      <c r="S14484" s="35"/>
      <c r="T14484" s="147"/>
    </row>
    <row r="14485">
      <c r="A14485" s="147"/>
      <c r="B14485" s="64"/>
      <c r="C14485" s="147" t="s">
        <v>217</v>
      </c>
      <c r="E14485" s="161"/>
      <c r="F14485" s="162"/>
      <c r="G14485" s="147"/>
      <c r="H14485" s="146"/>
      <c r="J14485" s="146"/>
      <c r="L14485" s="150"/>
      <c r="N14485" s="163"/>
      <c r="O14485" s="146"/>
      <c r="P14485" s="146"/>
      <c r="Q14485" s="146"/>
      <c r="R14485" s="34"/>
      <c r="S14485" s="35"/>
      <c r="T14485" s="147"/>
    </row>
    <row r="14486">
      <c r="A14486" s="147"/>
      <c r="B14486" s="64"/>
      <c r="C14486" s="147" t="s">
        <v>217</v>
      </c>
      <c r="E14486" s="161"/>
      <c r="F14486" s="162"/>
      <c r="G14486" s="147"/>
      <c r="H14486" s="146"/>
      <c r="J14486" s="146"/>
      <c r="L14486" s="150"/>
      <c r="N14486" s="163"/>
      <c r="O14486" s="146"/>
      <c r="P14486" s="146"/>
      <c r="Q14486" s="146"/>
      <c r="R14486" s="34"/>
      <c r="S14486" s="35"/>
      <c r="T14486" s="147"/>
    </row>
    <row r="14487">
      <c r="A14487" s="147"/>
      <c r="B14487" s="64"/>
      <c r="C14487" s="147" t="s">
        <v>217</v>
      </c>
      <c r="E14487" s="161"/>
      <c r="F14487" s="162"/>
      <c r="G14487" s="147"/>
      <c r="H14487" s="146"/>
      <c r="J14487" s="146"/>
      <c r="L14487" s="150"/>
      <c r="N14487" s="163"/>
      <c r="O14487" s="146"/>
      <c r="P14487" s="146"/>
      <c r="Q14487" s="146"/>
      <c r="R14487" s="34"/>
      <c r="S14487" s="35"/>
      <c r="T14487" s="147"/>
    </row>
    <row r="14488">
      <c r="A14488" s="147"/>
      <c r="B14488" s="64"/>
      <c r="C14488" s="147" t="s">
        <v>217</v>
      </c>
      <c r="E14488" s="161"/>
      <c r="F14488" s="162"/>
      <c r="G14488" s="147"/>
      <c r="H14488" s="146"/>
      <c r="J14488" s="146"/>
      <c r="L14488" s="150"/>
      <c r="N14488" s="163"/>
      <c r="O14488" s="146"/>
      <c r="P14488" s="146"/>
      <c r="Q14488" s="146"/>
      <c r="R14488" s="34"/>
      <c r="S14488" s="35"/>
      <c r="T14488" s="147"/>
    </row>
    <row r="14489">
      <c r="A14489" s="147"/>
      <c r="B14489" s="64"/>
      <c r="C14489" s="147" t="s">
        <v>217</v>
      </c>
      <c r="E14489" s="161"/>
      <c r="F14489" s="162"/>
      <c r="G14489" s="147"/>
      <c r="H14489" s="146"/>
      <c r="J14489" s="146"/>
      <c r="L14489" s="150"/>
      <c r="N14489" s="163"/>
      <c r="O14489" s="146"/>
      <c r="P14489" s="146"/>
      <c r="Q14489" s="146"/>
      <c r="R14489" s="34"/>
      <c r="S14489" s="35"/>
      <c r="T14489" s="147"/>
    </row>
    <row r="14490">
      <c r="A14490" s="147"/>
      <c r="B14490" s="64"/>
      <c r="C14490" s="147" t="s">
        <v>217</v>
      </c>
      <c r="E14490" s="161"/>
      <c r="F14490" s="162"/>
      <c r="G14490" s="147"/>
      <c r="H14490" s="146"/>
      <c r="J14490" s="146"/>
      <c r="L14490" s="150"/>
      <c r="N14490" s="163"/>
      <c r="O14490" s="146"/>
      <c r="P14490" s="146"/>
      <c r="Q14490" s="146"/>
      <c r="R14490" s="34"/>
      <c r="S14490" s="35"/>
      <c r="T14490" s="147"/>
    </row>
    <row r="14491">
      <c r="A14491" s="147"/>
      <c r="B14491" s="64"/>
      <c r="C14491" s="147" t="s">
        <v>217</v>
      </c>
      <c r="E14491" s="161"/>
      <c r="F14491" s="162"/>
      <c r="G14491" s="147"/>
      <c r="H14491" s="146"/>
      <c r="J14491" s="146"/>
      <c r="L14491" s="150"/>
      <c r="N14491" s="163"/>
      <c r="O14491" s="146"/>
      <c r="P14491" s="146"/>
      <c r="Q14491" s="146"/>
      <c r="R14491" s="34"/>
      <c r="S14491" s="35"/>
      <c r="T14491" s="147"/>
    </row>
    <row r="14492">
      <c r="A14492" s="147"/>
      <c r="B14492" s="64"/>
      <c r="C14492" s="147" t="s">
        <v>217</v>
      </c>
      <c r="E14492" s="161"/>
      <c r="F14492" s="162"/>
      <c r="G14492" s="147"/>
      <c r="H14492" s="146"/>
      <c r="J14492" s="146"/>
      <c r="L14492" s="150"/>
      <c r="N14492" s="163"/>
      <c r="O14492" s="146"/>
      <c r="P14492" s="146"/>
      <c r="Q14492" s="146"/>
      <c r="R14492" s="34"/>
      <c r="S14492" s="35"/>
      <c r="T14492" s="147"/>
    </row>
    <row r="14493">
      <c r="A14493" s="147"/>
      <c r="B14493" s="64"/>
      <c r="C14493" s="147" t="s">
        <v>217</v>
      </c>
      <c r="E14493" s="161"/>
      <c r="F14493" s="162"/>
      <c r="G14493" s="147"/>
      <c r="H14493" s="146"/>
      <c r="J14493" s="146"/>
      <c r="L14493" s="150"/>
      <c r="N14493" s="163"/>
      <c r="O14493" s="146"/>
      <c r="P14493" s="146"/>
      <c r="Q14493" s="146"/>
      <c r="R14493" s="34"/>
      <c r="S14493" s="35"/>
      <c r="T14493" s="147"/>
    </row>
    <row r="14494">
      <c r="A14494" s="147"/>
      <c r="B14494" s="64"/>
      <c r="C14494" s="147" t="s">
        <v>217</v>
      </c>
      <c r="E14494" s="161"/>
      <c r="F14494" s="162"/>
      <c r="G14494" s="147"/>
      <c r="H14494" s="146"/>
      <c r="J14494" s="146"/>
      <c r="L14494" s="150"/>
      <c r="N14494" s="163"/>
      <c r="O14494" s="146"/>
      <c r="P14494" s="146"/>
      <c r="Q14494" s="146"/>
      <c r="R14494" s="34"/>
      <c r="S14494" s="35"/>
      <c r="T14494" s="147"/>
    </row>
    <row r="14495">
      <c r="A14495" s="147"/>
      <c r="B14495" s="64"/>
      <c r="C14495" s="147" t="s">
        <v>217</v>
      </c>
      <c r="E14495" s="161"/>
      <c r="F14495" s="162"/>
      <c r="G14495" s="147"/>
      <c r="H14495" s="146"/>
      <c r="J14495" s="146"/>
      <c r="L14495" s="150"/>
      <c r="N14495" s="163"/>
      <c r="O14495" s="146"/>
      <c r="P14495" s="146"/>
      <c r="Q14495" s="146"/>
      <c r="R14495" s="34"/>
      <c r="S14495" s="35"/>
      <c r="T14495" s="147"/>
    </row>
    <row r="14496">
      <c r="A14496" s="147"/>
      <c r="B14496" s="64"/>
      <c r="C14496" s="147" t="s">
        <v>217</v>
      </c>
      <c r="E14496" s="161"/>
      <c r="F14496" s="162"/>
      <c r="G14496" s="147"/>
      <c r="H14496" s="146"/>
      <c r="J14496" s="146"/>
      <c r="L14496" s="150"/>
      <c r="N14496" s="163"/>
      <c r="O14496" s="146"/>
      <c r="P14496" s="146"/>
      <c r="Q14496" s="146"/>
      <c r="R14496" s="34"/>
      <c r="S14496" s="35"/>
      <c r="T14496" s="147"/>
    </row>
    <row r="14497">
      <c r="A14497" s="147"/>
      <c r="B14497" s="64"/>
      <c r="C14497" s="147" t="s">
        <v>217</v>
      </c>
      <c r="E14497" s="161"/>
      <c r="F14497" s="162"/>
      <c r="G14497" s="147"/>
      <c r="H14497" s="146"/>
      <c r="J14497" s="146"/>
      <c r="L14497" s="150"/>
      <c r="N14497" s="163"/>
      <c r="O14497" s="146"/>
      <c r="P14497" s="146"/>
      <c r="Q14497" s="146"/>
      <c r="R14497" s="34"/>
      <c r="S14497" s="35"/>
      <c r="T14497" s="147"/>
    </row>
    <row r="14498">
      <c r="A14498" s="147"/>
      <c r="B14498" s="64"/>
      <c r="C14498" s="147" t="s">
        <v>217</v>
      </c>
      <c r="E14498" s="161"/>
      <c r="F14498" s="162"/>
      <c r="G14498" s="147"/>
      <c r="H14498" s="146"/>
      <c r="J14498" s="146"/>
      <c r="L14498" s="150"/>
      <c r="N14498" s="163"/>
      <c r="O14498" s="146"/>
      <c r="P14498" s="146"/>
      <c r="Q14498" s="146"/>
      <c r="R14498" s="34"/>
      <c r="S14498" s="35"/>
      <c r="T14498" s="147"/>
    </row>
    <row r="14499">
      <c r="A14499" s="147"/>
      <c r="B14499" s="64"/>
      <c r="C14499" s="147" t="s">
        <v>217</v>
      </c>
      <c r="E14499" s="161"/>
      <c r="F14499" s="162"/>
      <c r="G14499" s="147"/>
      <c r="H14499" s="146"/>
      <c r="J14499" s="146"/>
      <c r="L14499" s="150"/>
      <c r="N14499" s="163"/>
      <c r="O14499" s="146"/>
      <c r="P14499" s="146"/>
      <c r="Q14499" s="146"/>
      <c r="R14499" s="34"/>
      <c r="S14499" s="35"/>
      <c r="T14499" s="147"/>
    </row>
    <row r="14500">
      <c r="A14500" s="147"/>
      <c r="B14500" s="64"/>
      <c r="C14500" s="147" t="s">
        <v>217</v>
      </c>
      <c r="E14500" s="161"/>
      <c r="F14500" s="162"/>
      <c r="G14500" s="147"/>
      <c r="H14500" s="146"/>
      <c r="J14500" s="146"/>
      <c r="L14500" s="150"/>
      <c r="N14500" s="163"/>
      <c r="O14500" s="146"/>
      <c r="P14500" s="146"/>
      <c r="Q14500" s="146"/>
      <c r="R14500" s="34"/>
      <c r="S14500" s="35"/>
      <c r="T14500" s="147"/>
    </row>
    <row r="14501">
      <c r="A14501" s="147"/>
      <c r="B14501" s="64"/>
      <c r="C14501" s="147" t="s">
        <v>217</v>
      </c>
      <c r="E14501" s="161"/>
      <c r="F14501" s="162"/>
      <c r="G14501" s="147"/>
      <c r="H14501" s="146"/>
      <c r="J14501" s="146"/>
      <c r="L14501" s="150"/>
      <c r="N14501" s="163"/>
      <c r="O14501" s="146"/>
      <c r="P14501" s="146"/>
      <c r="Q14501" s="146"/>
      <c r="R14501" s="34"/>
      <c r="S14501" s="35"/>
      <c r="T14501" s="147"/>
    </row>
    <row r="14502">
      <c r="A14502" s="147"/>
      <c r="B14502" s="64"/>
      <c r="C14502" s="147" t="s">
        <v>217</v>
      </c>
      <c r="E14502" s="161"/>
      <c r="F14502" s="162"/>
      <c r="G14502" s="147"/>
      <c r="H14502" s="146"/>
      <c r="J14502" s="146"/>
      <c r="L14502" s="150"/>
      <c r="N14502" s="163"/>
      <c r="O14502" s="146"/>
      <c r="P14502" s="146"/>
      <c r="Q14502" s="146"/>
      <c r="R14502" s="34"/>
      <c r="S14502" s="35"/>
      <c r="T14502" s="147"/>
    </row>
    <row r="14503">
      <c r="A14503" s="147"/>
      <c r="B14503" s="64"/>
      <c r="C14503" s="147" t="s">
        <v>217</v>
      </c>
      <c r="E14503" s="161"/>
      <c r="F14503" s="162"/>
      <c r="G14503" s="147"/>
      <c r="H14503" s="146"/>
      <c r="J14503" s="146"/>
      <c r="L14503" s="150"/>
      <c r="N14503" s="163"/>
      <c r="O14503" s="146"/>
      <c r="P14503" s="146"/>
      <c r="Q14503" s="146"/>
      <c r="R14503" s="34"/>
      <c r="S14503" s="35"/>
      <c r="T14503" s="147"/>
    </row>
    <row r="14504">
      <c r="A14504" s="147"/>
      <c r="B14504" s="64"/>
      <c r="C14504" s="147" t="s">
        <v>217</v>
      </c>
      <c r="E14504" s="161"/>
      <c r="F14504" s="162"/>
      <c r="G14504" s="147"/>
      <c r="H14504" s="146"/>
      <c r="J14504" s="146"/>
      <c r="L14504" s="150"/>
      <c r="N14504" s="163"/>
      <c r="O14504" s="146"/>
      <c r="P14504" s="146"/>
      <c r="Q14504" s="146"/>
      <c r="R14504" s="34"/>
      <c r="S14504" s="35"/>
      <c r="T14504" s="147"/>
    </row>
    <row r="14505">
      <c r="A14505" s="147"/>
      <c r="B14505" s="64"/>
      <c r="C14505" s="147" t="s">
        <v>217</v>
      </c>
      <c r="E14505" s="161"/>
      <c r="F14505" s="162"/>
      <c r="G14505" s="147"/>
      <c r="H14505" s="146"/>
      <c r="J14505" s="146"/>
      <c r="L14505" s="150"/>
      <c r="N14505" s="163"/>
      <c r="O14505" s="146"/>
      <c r="P14505" s="146"/>
      <c r="Q14505" s="146"/>
      <c r="R14505" s="34"/>
      <c r="S14505" s="35"/>
      <c r="T14505" s="147"/>
    </row>
    <row r="14506">
      <c r="A14506" s="147"/>
      <c r="B14506" s="64"/>
      <c r="C14506" s="147" t="s">
        <v>217</v>
      </c>
      <c r="E14506" s="161"/>
      <c r="F14506" s="162"/>
      <c r="G14506" s="147"/>
      <c r="H14506" s="146"/>
      <c r="J14506" s="146"/>
      <c r="L14506" s="150"/>
      <c r="N14506" s="163"/>
      <c r="O14506" s="146"/>
      <c r="P14506" s="146"/>
      <c r="Q14506" s="146"/>
      <c r="R14506" s="34"/>
      <c r="S14506" s="35"/>
      <c r="T14506" s="147"/>
    </row>
    <row r="14507">
      <c r="A14507" s="147"/>
      <c r="B14507" s="64"/>
      <c r="C14507" s="147" t="s">
        <v>217</v>
      </c>
      <c r="E14507" s="161"/>
      <c r="F14507" s="162"/>
      <c r="G14507" s="147"/>
      <c r="H14507" s="146"/>
      <c r="J14507" s="146"/>
      <c r="L14507" s="150"/>
      <c r="N14507" s="163"/>
      <c r="O14507" s="146"/>
      <c r="P14507" s="146"/>
      <c r="Q14507" s="146"/>
      <c r="R14507" s="34"/>
      <c r="S14507" s="35"/>
      <c r="T14507" s="147"/>
    </row>
    <row r="14508">
      <c r="A14508" s="147"/>
      <c r="B14508" s="64"/>
      <c r="C14508" s="147" t="s">
        <v>217</v>
      </c>
      <c r="E14508" s="161"/>
      <c r="F14508" s="162"/>
      <c r="G14508" s="147"/>
      <c r="H14508" s="146"/>
      <c r="J14508" s="146"/>
      <c r="L14508" s="150"/>
      <c r="N14508" s="163"/>
      <c r="O14508" s="146"/>
      <c r="P14508" s="146"/>
      <c r="Q14508" s="146"/>
      <c r="R14508" s="34"/>
      <c r="S14508" s="35"/>
      <c r="T14508" s="147"/>
    </row>
    <row r="14509">
      <c r="A14509" s="147"/>
      <c r="B14509" s="64"/>
      <c r="C14509" s="147" t="s">
        <v>217</v>
      </c>
      <c r="E14509" s="161"/>
      <c r="F14509" s="162"/>
      <c r="G14509" s="147"/>
      <c r="H14509" s="146"/>
      <c r="J14509" s="146"/>
      <c r="L14509" s="150"/>
      <c r="N14509" s="163"/>
      <c r="O14509" s="146"/>
      <c r="P14509" s="146"/>
      <c r="Q14509" s="146"/>
      <c r="R14509" s="34"/>
      <c r="S14509" s="35"/>
      <c r="T14509" s="147"/>
    </row>
    <row r="14510">
      <c r="A14510" s="147"/>
      <c r="B14510" s="64"/>
      <c r="C14510" s="147" t="s">
        <v>217</v>
      </c>
      <c r="E14510" s="161"/>
      <c r="F14510" s="162"/>
      <c r="G14510" s="147"/>
      <c r="H14510" s="146"/>
      <c r="J14510" s="146"/>
      <c r="L14510" s="150"/>
      <c r="N14510" s="163"/>
      <c r="O14510" s="146"/>
      <c r="P14510" s="146"/>
      <c r="Q14510" s="146"/>
      <c r="R14510" s="34"/>
      <c r="S14510" s="35"/>
      <c r="T14510" s="147"/>
    </row>
    <row r="14511">
      <c r="A14511" s="147"/>
      <c r="B14511" s="64"/>
      <c r="C14511" s="147" t="s">
        <v>217</v>
      </c>
      <c r="E14511" s="161"/>
      <c r="F14511" s="162"/>
      <c r="G14511" s="147"/>
      <c r="H14511" s="146"/>
      <c r="J14511" s="146"/>
      <c r="L14511" s="150"/>
      <c r="N14511" s="163"/>
      <c r="O14511" s="146"/>
      <c r="P14511" s="146"/>
      <c r="Q14511" s="146"/>
      <c r="R14511" s="34"/>
      <c r="S14511" s="35"/>
      <c r="T14511" s="147"/>
    </row>
    <row r="14512">
      <c r="A14512" s="147"/>
      <c r="B14512" s="64"/>
      <c r="C14512" s="147" t="s">
        <v>217</v>
      </c>
      <c r="E14512" s="161"/>
      <c r="F14512" s="162"/>
      <c r="G14512" s="147"/>
      <c r="H14512" s="146"/>
      <c r="J14512" s="146"/>
      <c r="L14512" s="150"/>
      <c r="N14512" s="163"/>
      <c r="O14512" s="146"/>
      <c r="P14512" s="146"/>
      <c r="Q14512" s="146"/>
      <c r="R14512" s="34"/>
      <c r="S14512" s="35"/>
      <c r="T14512" s="147"/>
    </row>
    <row r="14513">
      <c r="A14513" s="147"/>
      <c r="B14513" s="64"/>
      <c r="C14513" s="147" t="s">
        <v>217</v>
      </c>
      <c r="E14513" s="161"/>
      <c r="F14513" s="162"/>
      <c r="G14513" s="147"/>
      <c r="H14513" s="146"/>
      <c r="J14513" s="146"/>
      <c r="L14513" s="150"/>
      <c r="N14513" s="163"/>
      <c r="O14513" s="146"/>
      <c r="P14513" s="146"/>
      <c r="Q14513" s="146"/>
      <c r="R14513" s="34"/>
      <c r="S14513" s="35"/>
      <c r="T14513" s="147"/>
    </row>
    <row r="14514">
      <c r="A14514" s="147"/>
      <c r="B14514" s="64"/>
      <c r="C14514" s="147" t="s">
        <v>217</v>
      </c>
      <c r="E14514" s="161"/>
      <c r="F14514" s="162"/>
      <c r="G14514" s="147"/>
      <c r="H14514" s="146"/>
      <c r="J14514" s="146"/>
      <c r="L14514" s="150"/>
      <c r="N14514" s="163"/>
      <c r="O14514" s="146"/>
      <c r="P14514" s="146"/>
      <c r="Q14514" s="146"/>
      <c r="R14514" s="34"/>
      <c r="S14514" s="35"/>
      <c r="T14514" s="147"/>
    </row>
    <row r="14515">
      <c r="A14515" s="147"/>
      <c r="B14515" s="64"/>
      <c r="C14515" s="147" t="s">
        <v>217</v>
      </c>
      <c r="E14515" s="161"/>
      <c r="F14515" s="162"/>
      <c r="G14515" s="147"/>
      <c r="H14515" s="146"/>
      <c r="J14515" s="146"/>
      <c r="L14515" s="150"/>
      <c r="N14515" s="163"/>
      <c r="O14515" s="146"/>
      <c r="P14515" s="146"/>
      <c r="Q14515" s="146"/>
      <c r="R14515" s="34"/>
      <c r="S14515" s="35"/>
      <c r="T14515" s="147"/>
    </row>
    <row r="14516">
      <c r="A14516" s="147"/>
      <c r="B14516" s="64"/>
      <c r="C14516" s="147" t="s">
        <v>217</v>
      </c>
      <c r="E14516" s="161"/>
      <c r="F14516" s="162"/>
      <c r="G14516" s="147"/>
      <c r="H14516" s="146"/>
      <c r="J14516" s="146"/>
      <c r="L14516" s="150"/>
      <c r="N14516" s="163"/>
      <c r="O14516" s="146"/>
      <c r="P14516" s="146"/>
      <c r="Q14516" s="146"/>
      <c r="R14516" s="34"/>
      <c r="S14516" s="35"/>
      <c r="T14516" s="147"/>
    </row>
    <row r="14517">
      <c r="A14517" s="147"/>
      <c r="B14517" s="64"/>
      <c r="C14517" s="147" t="s">
        <v>217</v>
      </c>
      <c r="E14517" s="161"/>
      <c r="F14517" s="162"/>
      <c r="G14517" s="147"/>
      <c r="H14517" s="146"/>
      <c r="J14517" s="146"/>
      <c r="L14517" s="150"/>
      <c r="N14517" s="163"/>
      <c r="O14517" s="146"/>
      <c r="P14517" s="146"/>
      <c r="Q14517" s="146"/>
      <c r="R14517" s="34"/>
      <c r="S14517" s="35"/>
      <c r="T14517" s="147"/>
    </row>
    <row r="14518">
      <c r="A14518" s="147"/>
      <c r="B14518" s="64"/>
      <c r="C14518" s="147" t="s">
        <v>217</v>
      </c>
      <c r="E14518" s="161"/>
      <c r="F14518" s="162"/>
      <c r="G14518" s="147"/>
      <c r="H14518" s="146"/>
      <c r="J14518" s="146"/>
      <c r="L14518" s="150"/>
      <c r="N14518" s="163"/>
      <c r="O14518" s="146"/>
      <c r="P14518" s="146"/>
      <c r="Q14518" s="146"/>
      <c r="R14518" s="34"/>
      <c r="S14518" s="35"/>
      <c r="T14518" s="147"/>
    </row>
    <row r="14519">
      <c r="A14519" s="147"/>
      <c r="B14519" s="64"/>
      <c r="C14519" s="147" t="s">
        <v>217</v>
      </c>
      <c r="E14519" s="161"/>
      <c r="F14519" s="162"/>
      <c r="G14519" s="147"/>
      <c r="H14519" s="146"/>
      <c r="J14519" s="146"/>
      <c r="L14519" s="150"/>
      <c r="N14519" s="163"/>
      <c r="O14519" s="146"/>
      <c r="P14519" s="146"/>
      <c r="Q14519" s="146"/>
      <c r="R14519" s="34"/>
      <c r="S14519" s="35"/>
      <c r="T14519" s="147"/>
    </row>
    <row r="14520">
      <c r="A14520" s="147"/>
      <c r="B14520" s="64"/>
      <c r="C14520" s="147" t="s">
        <v>217</v>
      </c>
      <c r="E14520" s="161"/>
      <c r="F14520" s="162"/>
      <c r="G14520" s="147"/>
      <c r="H14520" s="146"/>
      <c r="J14520" s="146"/>
      <c r="L14520" s="150"/>
      <c r="N14520" s="163"/>
      <c r="O14520" s="146"/>
      <c r="P14520" s="146"/>
      <c r="Q14520" s="146"/>
      <c r="R14520" s="34"/>
      <c r="S14520" s="35"/>
      <c r="T14520" s="147"/>
    </row>
    <row r="14521">
      <c r="A14521" s="147"/>
      <c r="B14521" s="64"/>
      <c r="C14521" s="147" t="s">
        <v>217</v>
      </c>
      <c r="E14521" s="161"/>
      <c r="F14521" s="162"/>
      <c r="G14521" s="147"/>
      <c r="H14521" s="146"/>
      <c r="J14521" s="146"/>
      <c r="L14521" s="150"/>
      <c r="N14521" s="163"/>
      <c r="O14521" s="146"/>
      <c r="P14521" s="146"/>
      <c r="Q14521" s="146"/>
      <c r="R14521" s="34"/>
      <c r="S14521" s="35"/>
      <c r="T14521" s="147"/>
    </row>
    <row r="14522">
      <c r="A14522" s="147"/>
      <c r="B14522" s="64"/>
      <c r="C14522" s="147" t="s">
        <v>217</v>
      </c>
      <c r="E14522" s="161"/>
      <c r="F14522" s="162"/>
      <c r="G14522" s="147"/>
      <c r="H14522" s="146"/>
      <c r="J14522" s="146"/>
      <c r="L14522" s="150"/>
      <c r="N14522" s="163"/>
      <c r="O14522" s="146"/>
      <c r="P14522" s="146"/>
      <c r="Q14522" s="146"/>
      <c r="R14522" s="34"/>
      <c r="S14522" s="35"/>
      <c r="T14522" s="147"/>
    </row>
    <row r="14523">
      <c r="A14523" s="147"/>
      <c r="B14523" s="64"/>
      <c r="C14523" s="147" t="s">
        <v>217</v>
      </c>
      <c r="E14523" s="161"/>
      <c r="F14523" s="162"/>
      <c r="G14523" s="147"/>
      <c r="H14523" s="146"/>
      <c r="J14523" s="146"/>
      <c r="L14523" s="150"/>
      <c r="N14523" s="163"/>
      <c r="O14523" s="146"/>
      <c r="P14523" s="146"/>
      <c r="Q14523" s="146"/>
      <c r="R14523" s="34"/>
      <c r="S14523" s="35"/>
      <c r="T14523" s="147"/>
    </row>
    <row r="14524">
      <c r="A14524" s="147"/>
      <c r="B14524" s="64"/>
      <c r="C14524" s="147" t="s">
        <v>217</v>
      </c>
      <c r="E14524" s="161"/>
      <c r="F14524" s="162"/>
      <c r="G14524" s="147"/>
      <c r="H14524" s="146"/>
      <c r="J14524" s="146"/>
      <c r="L14524" s="150"/>
      <c r="N14524" s="163"/>
      <c r="O14524" s="146"/>
      <c r="P14524" s="146"/>
      <c r="Q14524" s="146"/>
      <c r="R14524" s="34"/>
      <c r="S14524" s="35"/>
      <c r="T14524" s="147"/>
    </row>
    <row r="14525">
      <c r="A14525" s="147"/>
      <c r="B14525" s="64"/>
      <c r="C14525" s="147" t="s">
        <v>217</v>
      </c>
      <c r="E14525" s="161"/>
      <c r="F14525" s="162"/>
      <c r="G14525" s="147"/>
      <c r="H14525" s="146"/>
      <c r="J14525" s="146"/>
      <c r="L14525" s="150"/>
      <c r="N14525" s="163"/>
      <c r="O14525" s="146"/>
      <c r="P14525" s="146"/>
      <c r="Q14525" s="146"/>
      <c r="R14525" s="34"/>
      <c r="S14525" s="35"/>
      <c r="T14525" s="147"/>
    </row>
    <row r="14526">
      <c r="A14526" s="147"/>
      <c r="B14526" s="64"/>
      <c r="C14526" s="147" t="s">
        <v>217</v>
      </c>
      <c r="E14526" s="161"/>
      <c r="F14526" s="162"/>
      <c r="G14526" s="147"/>
      <c r="H14526" s="146"/>
      <c r="J14526" s="146"/>
      <c r="L14526" s="150"/>
      <c r="N14526" s="163"/>
      <c r="O14526" s="146"/>
      <c r="P14526" s="146"/>
      <c r="Q14526" s="146"/>
      <c r="R14526" s="34"/>
      <c r="S14526" s="35"/>
      <c r="T14526" s="147"/>
    </row>
    <row r="14527">
      <c r="A14527" s="147"/>
      <c r="B14527" s="64"/>
      <c r="C14527" s="147" t="s">
        <v>217</v>
      </c>
      <c r="E14527" s="161"/>
      <c r="F14527" s="162"/>
      <c r="G14527" s="147"/>
      <c r="H14527" s="146"/>
      <c r="J14527" s="146"/>
      <c r="L14527" s="150"/>
      <c r="N14527" s="163"/>
      <c r="O14527" s="146"/>
      <c r="P14527" s="146"/>
      <c r="Q14527" s="146"/>
      <c r="R14527" s="34"/>
      <c r="S14527" s="35"/>
      <c r="T14527" s="147"/>
    </row>
    <row r="14528">
      <c r="A14528" s="147"/>
      <c r="B14528" s="64"/>
      <c r="C14528" s="147" t="s">
        <v>217</v>
      </c>
      <c r="E14528" s="161"/>
      <c r="F14528" s="162"/>
      <c r="G14528" s="147"/>
      <c r="H14528" s="146"/>
      <c r="J14528" s="146"/>
      <c r="L14528" s="150"/>
      <c r="N14528" s="163"/>
      <c r="O14528" s="146"/>
      <c r="P14528" s="146"/>
      <c r="Q14528" s="146"/>
      <c r="R14528" s="34"/>
      <c r="S14528" s="35"/>
      <c r="T14528" s="147"/>
    </row>
    <row r="14529">
      <c r="A14529" s="147"/>
      <c r="B14529" s="64"/>
      <c r="C14529" s="147" t="s">
        <v>217</v>
      </c>
      <c r="E14529" s="161"/>
      <c r="F14529" s="162"/>
      <c r="G14529" s="147"/>
      <c r="H14529" s="146"/>
      <c r="J14529" s="146"/>
      <c r="L14529" s="150"/>
      <c r="N14529" s="163"/>
      <c r="O14529" s="146"/>
      <c r="P14529" s="146"/>
      <c r="Q14529" s="146"/>
      <c r="R14529" s="34"/>
      <c r="S14529" s="35"/>
      <c r="T14529" s="147"/>
    </row>
    <row r="14530">
      <c r="A14530" s="147"/>
      <c r="B14530" s="64"/>
      <c r="C14530" s="147" t="s">
        <v>217</v>
      </c>
      <c r="E14530" s="161"/>
      <c r="F14530" s="162"/>
      <c r="G14530" s="147"/>
      <c r="H14530" s="146"/>
      <c r="J14530" s="146"/>
      <c r="L14530" s="150"/>
      <c r="N14530" s="163"/>
      <c r="O14530" s="146"/>
      <c r="P14530" s="146"/>
      <c r="Q14530" s="146"/>
      <c r="R14530" s="34"/>
      <c r="S14530" s="35"/>
      <c r="T14530" s="147"/>
    </row>
    <row r="14531">
      <c r="A14531" s="147"/>
      <c r="B14531" s="64"/>
      <c r="C14531" s="147" t="s">
        <v>217</v>
      </c>
      <c r="E14531" s="161"/>
      <c r="F14531" s="162"/>
      <c r="G14531" s="147"/>
      <c r="H14531" s="146"/>
      <c r="J14531" s="146"/>
      <c r="L14531" s="150"/>
      <c r="N14531" s="163"/>
      <c r="O14531" s="146"/>
      <c r="P14531" s="146"/>
      <c r="Q14531" s="146"/>
      <c r="R14531" s="34"/>
      <c r="S14531" s="35"/>
      <c r="T14531" s="147"/>
    </row>
    <row r="14532">
      <c r="A14532" s="147"/>
      <c r="B14532" s="64"/>
      <c r="C14532" s="147" t="s">
        <v>217</v>
      </c>
      <c r="E14532" s="161"/>
      <c r="F14532" s="162"/>
      <c r="G14532" s="147"/>
      <c r="H14532" s="146"/>
      <c r="J14532" s="146"/>
      <c r="L14532" s="150"/>
      <c r="N14532" s="163"/>
      <c r="O14532" s="146"/>
      <c r="P14532" s="146"/>
      <c r="Q14532" s="146"/>
      <c r="R14532" s="34"/>
      <c r="S14532" s="35"/>
      <c r="T14532" s="147"/>
    </row>
    <row r="14533">
      <c r="A14533" s="147"/>
      <c r="B14533" s="64"/>
      <c r="C14533" s="147" t="s">
        <v>217</v>
      </c>
      <c r="E14533" s="161"/>
      <c r="F14533" s="162"/>
      <c r="G14533" s="147"/>
      <c r="H14533" s="146"/>
      <c r="J14533" s="146"/>
      <c r="L14533" s="150"/>
      <c r="N14533" s="163"/>
      <c r="O14533" s="146"/>
      <c r="P14533" s="146"/>
      <c r="Q14533" s="146"/>
      <c r="R14533" s="34"/>
      <c r="S14533" s="35"/>
      <c r="T14533" s="147"/>
    </row>
    <row r="14534">
      <c r="A14534" s="147"/>
      <c r="B14534" s="64"/>
      <c r="C14534" s="147" t="s">
        <v>217</v>
      </c>
      <c r="E14534" s="161"/>
      <c r="F14534" s="162"/>
      <c r="G14534" s="147"/>
      <c r="H14534" s="146"/>
      <c r="J14534" s="146"/>
      <c r="L14534" s="150"/>
      <c r="N14534" s="163"/>
      <c r="O14534" s="146"/>
      <c r="P14534" s="146"/>
      <c r="Q14534" s="146"/>
      <c r="R14534" s="34"/>
      <c r="S14534" s="35"/>
      <c r="T14534" s="147"/>
    </row>
    <row r="14535">
      <c r="A14535" s="147"/>
      <c r="B14535" s="64"/>
      <c r="C14535" s="147" t="s">
        <v>217</v>
      </c>
      <c r="E14535" s="161"/>
      <c r="F14535" s="162"/>
      <c r="G14535" s="147"/>
      <c r="H14535" s="146"/>
      <c r="J14535" s="146"/>
      <c r="L14535" s="150"/>
      <c r="N14535" s="163"/>
      <c r="O14535" s="146"/>
      <c r="P14535" s="146"/>
      <c r="Q14535" s="146"/>
      <c r="R14535" s="34"/>
      <c r="S14535" s="35"/>
      <c r="T14535" s="147"/>
    </row>
    <row r="14536">
      <c r="A14536" s="147"/>
      <c r="B14536" s="64"/>
      <c r="C14536" s="147" t="s">
        <v>217</v>
      </c>
      <c r="E14536" s="161"/>
      <c r="F14536" s="162"/>
      <c r="G14536" s="147"/>
      <c r="H14536" s="146"/>
      <c r="J14536" s="146"/>
      <c r="L14536" s="150"/>
      <c r="N14536" s="163"/>
      <c r="O14536" s="146"/>
      <c r="P14536" s="146"/>
      <c r="Q14536" s="146"/>
      <c r="R14536" s="34"/>
      <c r="S14536" s="35"/>
      <c r="T14536" s="147"/>
    </row>
    <row r="14537">
      <c r="A14537" s="147"/>
      <c r="B14537" s="64"/>
      <c r="C14537" s="147" t="s">
        <v>217</v>
      </c>
      <c r="E14537" s="161"/>
      <c r="F14537" s="162"/>
      <c r="G14537" s="147"/>
      <c r="H14537" s="146"/>
      <c r="J14537" s="146"/>
      <c r="L14537" s="150"/>
      <c r="N14537" s="163"/>
      <c r="O14537" s="146"/>
      <c r="P14537" s="146"/>
      <c r="Q14537" s="146"/>
      <c r="R14537" s="34"/>
      <c r="S14537" s="35"/>
      <c r="T14537" s="147"/>
    </row>
    <row r="14538">
      <c r="A14538" s="147"/>
      <c r="B14538" s="64"/>
      <c r="C14538" s="147" t="s">
        <v>217</v>
      </c>
      <c r="E14538" s="161"/>
      <c r="F14538" s="162"/>
      <c r="G14538" s="147"/>
      <c r="H14538" s="146"/>
      <c r="J14538" s="146"/>
      <c r="L14538" s="150"/>
      <c r="N14538" s="163"/>
      <c r="O14538" s="146"/>
      <c r="P14538" s="146"/>
      <c r="Q14538" s="146"/>
      <c r="R14538" s="34"/>
      <c r="S14538" s="35"/>
      <c r="T14538" s="147"/>
    </row>
    <row r="14539">
      <c r="A14539" s="147"/>
      <c r="B14539" s="64"/>
      <c r="C14539" s="147" t="s">
        <v>217</v>
      </c>
      <c r="E14539" s="161"/>
      <c r="F14539" s="162"/>
      <c r="G14539" s="147"/>
      <c r="H14539" s="146"/>
      <c r="J14539" s="146"/>
      <c r="L14539" s="150"/>
      <c r="N14539" s="163"/>
      <c r="O14539" s="146"/>
      <c r="P14539" s="146"/>
      <c r="Q14539" s="146"/>
      <c r="R14539" s="34"/>
      <c r="S14539" s="35"/>
      <c r="T14539" s="147"/>
    </row>
    <row r="14540">
      <c r="A14540" s="147"/>
      <c r="B14540" s="64"/>
      <c r="C14540" s="147" t="s">
        <v>217</v>
      </c>
      <c r="E14540" s="161"/>
      <c r="F14540" s="162"/>
      <c r="G14540" s="147"/>
      <c r="H14540" s="146"/>
      <c r="J14540" s="146"/>
      <c r="L14540" s="150"/>
      <c r="N14540" s="163"/>
      <c r="O14540" s="146"/>
      <c r="P14540" s="146"/>
      <c r="Q14540" s="146"/>
      <c r="R14540" s="34"/>
      <c r="S14540" s="35"/>
      <c r="T14540" s="147"/>
    </row>
    <row r="14541">
      <c r="A14541" s="147"/>
      <c r="B14541" s="64"/>
      <c r="C14541" s="147" t="s">
        <v>217</v>
      </c>
      <c r="E14541" s="161"/>
      <c r="F14541" s="162"/>
      <c r="G14541" s="147"/>
      <c r="H14541" s="146"/>
      <c r="J14541" s="146"/>
      <c r="L14541" s="150"/>
      <c r="N14541" s="163"/>
      <c r="O14541" s="146"/>
      <c r="P14541" s="146"/>
      <c r="Q14541" s="146"/>
      <c r="R14541" s="34"/>
      <c r="S14541" s="35"/>
      <c r="T14541" s="147"/>
    </row>
    <row r="14542">
      <c r="A14542" s="147"/>
      <c r="B14542" s="64"/>
      <c r="C14542" s="147" t="s">
        <v>217</v>
      </c>
      <c r="E14542" s="161"/>
      <c r="F14542" s="162"/>
      <c r="G14542" s="147"/>
      <c r="H14542" s="146"/>
      <c r="J14542" s="146"/>
      <c r="L14542" s="150"/>
      <c r="N14542" s="163"/>
      <c r="O14542" s="146"/>
      <c r="P14542" s="146"/>
      <c r="Q14542" s="146"/>
      <c r="R14542" s="34"/>
      <c r="S14542" s="35"/>
      <c r="T14542" s="147"/>
    </row>
    <row r="14543">
      <c r="A14543" s="147"/>
      <c r="B14543" s="64"/>
      <c r="C14543" s="147" t="s">
        <v>217</v>
      </c>
      <c r="E14543" s="161"/>
      <c r="F14543" s="162"/>
      <c r="G14543" s="147"/>
      <c r="H14543" s="146"/>
      <c r="J14543" s="146"/>
      <c r="L14543" s="150"/>
      <c r="N14543" s="163"/>
      <c r="O14543" s="146"/>
      <c r="P14543" s="146"/>
      <c r="Q14543" s="146"/>
      <c r="R14543" s="34"/>
      <c r="S14543" s="35"/>
      <c r="T14543" s="147"/>
    </row>
    <row r="14544">
      <c r="A14544" s="147"/>
      <c r="B14544" s="64"/>
      <c r="C14544" s="147" t="s">
        <v>217</v>
      </c>
      <c r="E14544" s="161"/>
      <c r="F14544" s="162"/>
      <c r="G14544" s="147"/>
      <c r="H14544" s="146"/>
      <c r="J14544" s="146"/>
      <c r="L14544" s="150"/>
      <c r="N14544" s="163"/>
      <c r="O14544" s="146"/>
      <c r="P14544" s="146"/>
      <c r="Q14544" s="146"/>
      <c r="R14544" s="34"/>
      <c r="S14544" s="35"/>
      <c r="T14544" s="147"/>
    </row>
    <row r="14545">
      <c r="A14545" s="147"/>
      <c r="B14545" s="64"/>
      <c r="C14545" s="147" t="s">
        <v>217</v>
      </c>
      <c r="E14545" s="161"/>
      <c r="F14545" s="162"/>
      <c r="G14545" s="147"/>
      <c r="H14545" s="146"/>
      <c r="J14545" s="146"/>
      <c r="L14545" s="150"/>
      <c r="N14545" s="163"/>
      <c r="O14545" s="146"/>
      <c r="P14545" s="146"/>
      <c r="Q14545" s="146"/>
      <c r="R14545" s="34"/>
      <c r="S14545" s="35"/>
      <c r="T14545" s="147"/>
    </row>
    <row r="14546">
      <c r="A14546" s="147"/>
      <c r="B14546" s="64"/>
      <c r="C14546" s="147" t="s">
        <v>217</v>
      </c>
      <c r="E14546" s="161"/>
      <c r="F14546" s="162"/>
      <c r="G14546" s="147"/>
      <c r="H14546" s="146"/>
      <c r="J14546" s="146"/>
      <c r="L14546" s="150"/>
      <c r="N14546" s="163"/>
      <c r="O14546" s="146"/>
      <c r="P14546" s="146"/>
      <c r="Q14546" s="146"/>
      <c r="R14546" s="34"/>
      <c r="S14546" s="35"/>
      <c r="T14546" s="147"/>
    </row>
    <row r="14547">
      <c r="A14547" s="147"/>
      <c r="B14547" s="64"/>
      <c r="C14547" s="147" t="s">
        <v>217</v>
      </c>
      <c r="E14547" s="161"/>
      <c r="F14547" s="162"/>
      <c r="G14547" s="147"/>
      <c r="H14547" s="146"/>
      <c r="J14547" s="146"/>
      <c r="L14547" s="150"/>
      <c r="N14547" s="163"/>
      <c r="O14547" s="146"/>
      <c r="P14547" s="146"/>
      <c r="Q14547" s="146"/>
      <c r="R14547" s="34"/>
      <c r="S14547" s="35"/>
      <c r="T14547" s="147"/>
    </row>
    <row r="14548">
      <c r="A14548" s="147"/>
      <c r="B14548" s="64"/>
      <c r="C14548" s="147" t="s">
        <v>217</v>
      </c>
      <c r="E14548" s="161"/>
      <c r="F14548" s="162"/>
      <c r="G14548" s="147"/>
      <c r="H14548" s="146"/>
      <c r="J14548" s="146"/>
      <c r="L14548" s="150"/>
      <c r="N14548" s="163"/>
      <c r="O14548" s="146"/>
      <c r="P14548" s="146"/>
      <c r="Q14548" s="146"/>
      <c r="R14548" s="34"/>
      <c r="S14548" s="35"/>
      <c r="T14548" s="147"/>
    </row>
    <row r="14549">
      <c r="A14549" s="147"/>
      <c r="B14549" s="64"/>
      <c r="C14549" s="147" t="s">
        <v>217</v>
      </c>
      <c r="E14549" s="161"/>
      <c r="F14549" s="162"/>
      <c r="G14549" s="147"/>
      <c r="H14549" s="146"/>
      <c r="J14549" s="146"/>
      <c r="L14549" s="150"/>
      <c r="N14549" s="163"/>
      <c r="O14549" s="146"/>
      <c r="P14549" s="146"/>
      <c r="Q14549" s="146"/>
      <c r="R14549" s="34"/>
      <c r="S14549" s="35"/>
      <c r="T14549" s="147"/>
    </row>
    <row r="14550">
      <c r="A14550" s="147"/>
      <c r="B14550" s="64"/>
      <c r="C14550" s="147" t="s">
        <v>217</v>
      </c>
      <c r="E14550" s="161"/>
      <c r="F14550" s="162"/>
      <c r="G14550" s="147"/>
      <c r="H14550" s="146"/>
      <c r="J14550" s="146"/>
      <c r="L14550" s="150"/>
      <c r="N14550" s="163"/>
      <c r="O14550" s="146"/>
      <c r="P14550" s="146"/>
      <c r="Q14550" s="146"/>
      <c r="R14550" s="34"/>
      <c r="S14550" s="35"/>
      <c r="T14550" s="147"/>
    </row>
    <row r="14551">
      <c r="A14551" s="147"/>
      <c r="B14551" s="64"/>
      <c r="C14551" s="147" t="s">
        <v>217</v>
      </c>
      <c r="E14551" s="161"/>
      <c r="F14551" s="162"/>
      <c r="G14551" s="147"/>
      <c r="H14551" s="146"/>
      <c r="J14551" s="146"/>
      <c r="L14551" s="150"/>
      <c r="N14551" s="163"/>
      <c r="O14551" s="146"/>
      <c r="P14551" s="146"/>
      <c r="Q14551" s="146"/>
      <c r="R14551" s="34"/>
      <c r="S14551" s="35"/>
      <c r="T14551" s="147"/>
    </row>
    <row r="14552">
      <c r="A14552" s="147"/>
      <c r="B14552" s="64"/>
      <c r="C14552" s="147" t="s">
        <v>217</v>
      </c>
      <c r="E14552" s="161"/>
      <c r="F14552" s="162"/>
      <c r="G14552" s="147"/>
      <c r="H14552" s="146"/>
      <c r="J14552" s="146"/>
      <c r="L14552" s="150"/>
      <c r="N14552" s="163"/>
      <c r="O14552" s="146"/>
      <c r="P14552" s="146"/>
      <c r="Q14552" s="146"/>
      <c r="R14552" s="34"/>
      <c r="S14552" s="35"/>
      <c r="T14552" s="147"/>
    </row>
    <row r="14553">
      <c r="A14553" s="147"/>
      <c r="B14553" s="64"/>
      <c r="C14553" s="147" t="s">
        <v>217</v>
      </c>
      <c r="E14553" s="161"/>
      <c r="F14553" s="162"/>
      <c r="G14553" s="147"/>
      <c r="H14553" s="146"/>
      <c r="J14553" s="146"/>
      <c r="L14553" s="150"/>
      <c r="N14553" s="163"/>
      <c r="O14553" s="146"/>
      <c r="P14553" s="146"/>
      <c r="Q14553" s="146"/>
      <c r="R14553" s="34"/>
      <c r="S14553" s="35"/>
      <c r="T14553" s="147"/>
    </row>
    <row r="14554">
      <c r="A14554" s="147"/>
      <c r="B14554" s="64"/>
      <c r="C14554" s="147" t="s">
        <v>217</v>
      </c>
      <c r="E14554" s="161"/>
      <c r="F14554" s="162"/>
      <c r="G14554" s="147"/>
      <c r="H14554" s="146"/>
      <c r="J14554" s="146"/>
      <c r="L14554" s="150"/>
      <c r="N14554" s="163"/>
      <c r="O14554" s="146"/>
      <c r="P14554" s="146"/>
      <c r="Q14554" s="146"/>
      <c r="R14554" s="34"/>
      <c r="S14554" s="35"/>
      <c r="T14554" s="147"/>
    </row>
    <row r="14555">
      <c r="A14555" s="147"/>
      <c r="B14555" s="64"/>
      <c r="C14555" s="147" t="s">
        <v>217</v>
      </c>
      <c r="E14555" s="161"/>
      <c r="F14555" s="162"/>
      <c r="G14555" s="147"/>
      <c r="H14555" s="146"/>
      <c r="J14555" s="146"/>
      <c r="L14555" s="150"/>
      <c r="N14555" s="163"/>
      <c r="O14555" s="146"/>
      <c r="P14555" s="146"/>
      <c r="Q14555" s="146"/>
      <c r="R14555" s="34"/>
      <c r="S14555" s="35"/>
      <c r="T14555" s="147"/>
    </row>
    <row r="14556">
      <c r="A14556" s="147"/>
      <c r="B14556" s="64"/>
      <c r="C14556" s="147" t="s">
        <v>217</v>
      </c>
      <c r="E14556" s="161"/>
      <c r="F14556" s="162"/>
      <c r="G14556" s="147"/>
      <c r="H14556" s="146"/>
      <c r="J14556" s="146"/>
      <c r="L14556" s="150"/>
      <c r="N14556" s="163"/>
      <c r="O14556" s="146"/>
      <c r="P14556" s="146"/>
      <c r="Q14556" s="146"/>
      <c r="R14556" s="34"/>
      <c r="S14556" s="35"/>
      <c r="T14556" s="147"/>
    </row>
    <row r="14557">
      <c r="A14557" s="147"/>
      <c r="B14557" s="64"/>
      <c r="C14557" s="147" t="s">
        <v>217</v>
      </c>
      <c r="E14557" s="161"/>
      <c r="F14557" s="162"/>
      <c r="G14557" s="147"/>
      <c r="H14557" s="146"/>
      <c r="J14557" s="146"/>
      <c r="L14557" s="150"/>
      <c r="N14557" s="163"/>
      <c r="O14557" s="146"/>
      <c r="P14557" s="146"/>
      <c r="Q14557" s="146"/>
      <c r="R14557" s="34"/>
      <c r="S14557" s="35"/>
      <c r="T14557" s="147"/>
    </row>
    <row r="14558">
      <c r="A14558" s="147"/>
      <c r="B14558" s="64"/>
      <c r="C14558" s="147" t="s">
        <v>217</v>
      </c>
      <c r="E14558" s="161"/>
      <c r="F14558" s="162"/>
      <c r="G14558" s="147"/>
      <c r="H14558" s="146"/>
      <c r="J14558" s="146"/>
      <c r="L14558" s="150"/>
      <c r="N14558" s="163"/>
      <c r="O14558" s="146"/>
      <c r="P14558" s="146"/>
      <c r="Q14558" s="146"/>
      <c r="R14558" s="34"/>
      <c r="S14558" s="35"/>
      <c r="T14558" s="147"/>
    </row>
    <row r="14559">
      <c r="A14559" s="147"/>
      <c r="B14559" s="64"/>
      <c r="C14559" s="147" t="s">
        <v>217</v>
      </c>
      <c r="E14559" s="161"/>
      <c r="F14559" s="162"/>
      <c r="G14559" s="147"/>
      <c r="H14559" s="146"/>
      <c r="J14559" s="146"/>
      <c r="L14559" s="150"/>
      <c r="N14559" s="163"/>
      <c r="O14559" s="146"/>
      <c r="P14559" s="146"/>
      <c r="Q14559" s="146"/>
      <c r="R14559" s="34"/>
      <c r="S14559" s="35"/>
      <c r="T14559" s="147"/>
    </row>
    <row r="14560">
      <c r="A14560" s="147"/>
      <c r="B14560" s="64"/>
      <c r="C14560" s="147" t="s">
        <v>217</v>
      </c>
      <c r="E14560" s="161"/>
      <c r="F14560" s="162"/>
      <c r="G14560" s="147"/>
      <c r="H14560" s="146"/>
      <c r="J14560" s="146"/>
      <c r="L14560" s="150"/>
      <c r="N14560" s="163"/>
      <c r="O14560" s="146"/>
      <c r="P14560" s="146"/>
      <c r="Q14560" s="146"/>
      <c r="R14560" s="34"/>
      <c r="S14560" s="35"/>
      <c r="T14560" s="147"/>
    </row>
    <row r="14561">
      <c r="A14561" s="147"/>
      <c r="B14561" s="64"/>
      <c r="C14561" s="147" t="s">
        <v>217</v>
      </c>
      <c r="E14561" s="161"/>
      <c r="F14561" s="162"/>
      <c r="G14561" s="147"/>
      <c r="H14561" s="146"/>
      <c r="J14561" s="146"/>
      <c r="L14561" s="150"/>
      <c r="N14561" s="163"/>
      <c r="O14561" s="146"/>
      <c r="P14561" s="146"/>
      <c r="Q14561" s="146"/>
      <c r="R14561" s="34"/>
      <c r="S14561" s="35"/>
      <c r="T14561" s="147"/>
    </row>
    <row r="14562">
      <c r="A14562" s="147"/>
      <c r="B14562" s="64"/>
      <c r="C14562" s="147" t="s">
        <v>217</v>
      </c>
      <c r="E14562" s="161"/>
      <c r="F14562" s="162"/>
      <c r="G14562" s="147"/>
      <c r="H14562" s="146"/>
      <c r="J14562" s="146"/>
      <c r="L14562" s="150"/>
      <c r="N14562" s="163"/>
      <c r="O14562" s="146"/>
      <c r="P14562" s="146"/>
      <c r="Q14562" s="146"/>
      <c r="R14562" s="34"/>
      <c r="S14562" s="35"/>
      <c r="T14562" s="147"/>
    </row>
    <row r="14563">
      <c r="A14563" s="147"/>
      <c r="B14563" s="64"/>
      <c r="C14563" s="147" t="s">
        <v>217</v>
      </c>
      <c r="E14563" s="161"/>
      <c r="F14563" s="162"/>
      <c r="G14563" s="147"/>
      <c r="H14563" s="146"/>
      <c r="J14563" s="146"/>
      <c r="L14563" s="150"/>
      <c r="N14563" s="163"/>
      <c r="O14563" s="146"/>
      <c r="P14563" s="146"/>
      <c r="Q14563" s="146"/>
      <c r="R14563" s="34"/>
      <c r="S14563" s="35"/>
      <c r="T14563" s="147"/>
    </row>
    <row r="14564">
      <c r="A14564" s="147"/>
      <c r="B14564" s="64"/>
      <c r="C14564" s="147" t="s">
        <v>217</v>
      </c>
      <c r="E14564" s="161"/>
      <c r="F14564" s="162"/>
      <c r="G14564" s="147"/>
      <c r="H14564" s="146"/>
      <c r="J14564" s="146"/>
      <c r="L14564" s="150"/>
      <c r="N14564" s="163"/>
      <c r="O14564" s="146"/>
      <c r="P14564" s="146"/>
      <c r="Q14564" s="146"/>
      <c r="R14564" s="34"/>
      <c r="S14564" s="35"/>
      <c r="T14564" s="147"/>
    </row>
    <row r="14565">
      <c r="A14565" s="147"/>
      <c r="B14565" s="64"/>
      <c r="C14565" s="147" t="s">
        <v>217</v>
      </c>
      <c r="E14565" s="161"/>
      <c r="F14565" s="162"/>
      <c r="G14565" s="147"/>
      <c r="H14565" s="146"/>
      <c r="J14565" s="146"/>
      <c r="L14565" s="150"/>
      <c r="N14565" s="163"/>
      <c r="O14565" s="146"/>
      <c r="P14565" s="146"/>
      <c r="Q14565" s="146"/>
      <c r="R14565" s="34"/>
      <c r="S14565" s="35"/>
      <c r="T14565" s="147"/>
    </row>
    <row r="14566">
      <c r="A14566" s="147"/>
      <c r="B14566" s="64"/>
      <c r="C14566" s="147" t="s">
        <v>217</v>
      </c>
      <c r="E14566" s="161"/>
      <c r="F14566" s="162"/>
      <c r="G14566" s="147"/>
      <c r="H14566" s="146"/>
      <c r="J14566" s="146"/>
      <c r="L14566" s="150"/>
      <c r="N14566" s="163"/>
      <c r="O14566" s="146"/>
      <c r="P14566" s="146"/>
      <c r="Q14566" s="146"/>
      <c r="R14566" s="34"/>
      <c r="S14566" s="35"/>
      <c r="T14566" s="147"/>
    </row>
    <row r="14567">
      <c r="A14567" s="147"/>
      <c r="B14567" s="64"/>
      <c r="C14567" s="147" t="s">
        <v>217</v>
      </c>
      <c r="E14567" s="161"/>
      <c r="F14567" s="162"/>
      <c r="G14567" s="147"/>
      <c r="H14567" s="146"/>
      <c r="J14567" s="146"/>
      <c r="L14567" s="150"/>
      <c r="N14567" s="163"/>
      <c r="O14567" s="146"/>
      <c r="P14567" s="146"/>
      <c r="Q14567" s="146"/>
      <c r="R14567" s="34"/>
      <c r="S14567" s="35"/>
      <c r="T14567" s="147"/>
    </row>
    <row r="14568">
      <c r="A14568" s="147"/>
      <c r="B14568" s="64"/>
      <c r="C14568" s="147" t="s">
        <v>217</v>
      </c>
      <c r="E14568" s="161"/>
      <c r="F14568" s="162"/>
      <c r="G14568" s="147"/>
      <c r="H14568" s="146"/>
      <c r="J14568" s="146"/>
      <c r="L14568" s="150"/>
      <c r="N14568" s="163"/>
      <c r="O14568" s="146"/>
      <c r="P14568" s="146"/>
      <c r="Q14568" s="146"/>
      <c r="R14568" s="34"/>
      <c r="S14568" s="35"/>
      <c r="T14568" s="147"/>
    </row>
    <row r="14569">
      <c r="A14569" s="147"/>
      <c r="B14569" s="64"/>
      <c r="C14569" s="147" t="s">
        <v>217</v>
      </c>
      <c r="E14569" s="161"/>
      <c r="F14569" s="162"/>
      <c r="G14569" s="147"/>
      <c r="H14569" s="146"/>
      <c r="J14569" s="146"/>
      <c r="L14569" s="150"/>
      <c r="N14569" s="163"/>
      <c r="O14569" s="146"/>
      <c r="P14569" s="146"/>
      <c r="Q14569" s="146"/>
      <c r="R14569" s="34"/>
      <c r="S14569" s="35"/>
      <c r="T14569" s="147"/>
    </row>
    <row r="14570">
      <c r="A14570" s="147"/>
      <c r="B14570" s="64"/>
      <c r="C14570" s="147" t="s">
        <v>217</v>
      </c>
      <c r="E14570" s="161"/>
      <c r="F14570" s="162"/>
      <c r="G14570" s="147"/>
      <c r="H14570" s="146"/>
      <c r="J14570" s="146"/>
      <c r="L14570" s="150"/>
      <c r="N14570" s="163"/>
      <c r="O14570" s="146"/>
      <c r="P14570" s="146"/>
      <c r="Q14570" s="146"/>
      <c r="R14570" s="34"/>
      <c r="S14570" s="35"/>
      <c r="T14570" s="147"/>
    </row>
    <row r="14571">
      <c r="A14571" s="147"/>
      <c r="B14571" s="64"/>
      <c r="C14571" s="147" t="s">
        <v>217</v>
      </c>
      <c r="E14571" s="161"/>
      <c r="F14571" s="162"/>
      <c r="G14571" s="147"/>
      <c r="H14571" s="146"/>
      <c r="J14571" s="146"/>
      <c r="L14571" s="150"/>
      <c r="N14571" s="163"/>
      <c r="O14571" s="146"/>
      <c r="P14571" s="146"/>
      <c r="Q14571" s="146"/>
      <c r="R14571" s="34"/>
      <c r="S14571" s="35"/>
      <c r="T14571" s="147"/>
    </row>
    <row r="14572">
      <c r="A14572" s="147"/>
      <c r="B14572" s="64"/>
      <c r="C14572" s="147" t="s">
        <v>217</v>
      </c>
      <c r="E14572" s="161"/>
      <c r="F14572" s="162"/>
      <c r="G14572" s="147"/>
      <c r="H14572" s="146"/>
      <c r="J14572" s="146"/>
      <c r="L14572" s="150"/>
      <c r="N14572" s="163"/>
      <c r="O14572" s="146"/>
      <c r="P14572" s="146"/>
      <c r="Q14572" s="146"/>
      <c r="R14572" s="34"/>
      <c r="S14572" s="35"/>
      <c r="T14572" s="147"/>
    </row>
    <row r="14573">
      <c r="A14573" s="147"/>
      <c r="B14573" s="64"/>
      <c r="C14573" s="147" t="s">
        <v>217</v>
      </c>
      <c r="E14573" s="161"/>
      <c r="F14573" s="162"/>
      <c r="G14573" s="147"/>
      <c r="H14573" s="146"/>
      <c r="J14573" s="146"/>
      <c r="L14573" s="150"/>
      <c r="N14573" s="163"/>
      <c r="O14573" s="146"/>
      <c r="P14573" s="146"/>
      <c r="Q14573" s="146"/>
      <c r="R14573" s="34"/>
      <c r="S14573" s="35"/>
      <c r="T14573" s="147"/>
    </row>
    <row r="14574">
      <c r="A14574" s="147"/>
      <c r="B14574" s="64"/>
      <c r="C14574" s="147" t="s">
        <v>217</v>
      </c>
      <c r="E14574" s="161"/>
      <c r="F14574" s="162"/>
      <c r="G14574" s="147"/>
      <c r="H14574" s="146"/>
      <c r="J14574" s="146"/>
      <c r="L14574" s="150"/>
      <c r="N14574" s="163"/>
      <c r="O14574" s="146"/>
      <c r="P14574" s="146"/>
      <c r="Q14574" s="146"/>
      <c r="R14574" s="34"/>
      <c r="S14574" s="35"/>
      <c r="T14574" s="147"/>
    </row>
    <row r="14575">
      <c r="A14575" s="147"/>
      <c r="B14575" s="64"/>
      <c r="C14575" s="147" t="s">
        <v>217</v>
      </c>
      <c r="E14575" s="161"/>
      <c r="F14575" s="162"/>
      <c r="G14575" s="147"/>
      <c r="H14575" s="146"/>
      <c r="J14575" s="146"/>
      <c r="L14575" s="150"/>
      <c r="N14575" s="163"/>
      <c r="O14575" s="146"/>
      <c r="P14575" s="146"/>
      <c r="Q14575" s="146"/>
      <c r="R14575" s="34"/>
      <c r="S14575" s="35"/>
      <c r="T14575" s="147"/>
    </row>
    <row r="14576">
      <c r="A14576" s="147"/>
      <c r="B14576" s="64"/>
      <c r="C14576" s="147" t="s">
        <v>217</v>
      </c>
      <c r="E14576" s="161"/>
      <c r="F14576" s="162"/>
      <c r="G14576" s="147"/>
      <c r="H14576" s="146"/>
      <c r="J14576" s="146"/>
      <c r="L14576" s="150"/>
      <c r="N14576" s="163"/>
      <c r="O14576" s="146"/>
      <c r="P14576" s="146"/>
      <c r="Q14576" s="146"/>
      <c r="R14576" s="34"/>
      <c r="S14576" s="35"/>
      <c r="T14576" s="147"/>
    </row>
    <row r="14577">
      <c r="A14577" s="147"/>
      <c r="B14577" s="64"/>
      <c r="C14577" s="147" t="s">
        <v>217</v>
      </c>
      <c r="E14577" s="161"/>
      <c r="F14577" s="162"/>
      <c r="G14577" s="147"/>
      <c r="H14577" s="146"/>
      <c r="J14577" s="146"/>
      <c r="L14577" s="150"/>
      <c r="N14577" s="163"/>
      <c r="O14577" s="146"/>
      <c r="P14577" s="146"/>
      <c r="Q14577" s="146"/>
      <c r="R14577" s="34"/>
      <c r="S14577" s="35"/>
      <c r="T14577" s="147"/>
    </row>
    <row r="14578">
      <c r="A14578" s="147"/>
      <c r="B14578" s="64"/>
      <c r="C14578" s="147" t="s">
        <v>217</v>
      </c>
      <c r="E14578" s="161"/>
      <c r="F14578" s="162"/>
      <c r="G14578" s="147"/>
      <c r="H14578" s="146"/>
      <c r="J14578" s="146"/>
      <c r="L14578" s="150"/>
      <c r="N14578" s="163"/>
      <c r="O14578" s="146"/>
      <c r="P14578" s="146"/>
      <c r="Q14578" s="146"/>
      <c r="R14578" s="34"/>
      <c r="S14578" s="35"/>
      <c r="T14578" s="147"/>
    </row>
    <row r="14579">
      <c r="A14579" s="147"/>
      <c r="B14579" s="64"/>
      <c r="C14579" s="147" t="s">
        <v>217</v>
      </c>
      <c r="E14579" s="161"/>
      <c r="F14579" s="162"/>
      <c r="G14579" s="147"/>
      <c r="H14579" s="146"/>
      <c r="J14579" s="146"/>
      <c r="L14579" s="150"/>
      <c r="N14579" s="163"/>
      <c r="O14579" s="146"/>
      <c r="P14579" s="146"/>
      <c r="Q14579" s="146"/>
      <c r="R14579" s="34"/>
      <c r="S14579" s="35"/>
      <c r="T14579" s="147"/>
    </row>
    <row r="14580">
      <c r="A14580" s="147"/>
      <c r="B14580" s="64"/>
      <c r="C14580" s="147" t="s">
        <v>217</v>
      </c>
      <c r="E14580" s="161"/>
      <c r="F14580" s="162"/>
      <c r="G14580" s="147"/>
      <c r="H14580" s="146"/>
      <c r="J14580" s="146"/>
      <c r="L14580" s="150"/>
      <c r="N14580" s="163"/>
      <c r="O14580" s="146"/>
      <c r="P14580" s="146"/>
      <c r="Q14580" s="146"/>
      <c r="R14580" s="34"/>
      <c r="S14580" s="35"/>
      <c r="T14580" s="147"/>
    </row>
    <row r="14581">
      <c r="A14581" s="147"/>
      <c r="B14581" s="64"/>
      <c r="C14581" s="147" t="s">
        <v>217</v>
      </c>
      <c r="E14581" s="161"/>
      <c r="F14581" s="162"/>
      <c r="G14581" s="147"/>
      <c r="H14581" s="146"/>
      <c r="J14581" s="146"/>
      <c r="L14581" s="150"/>
      <c r="N14581" s="163"/>
      <c r="O14581" s="146"/>
      <c r="P14581" s="146"/>
      <c r="Q14581" s="146"/>
      <c r="R14581" s="34"/>
      <c r="S14581" s="35"/>
      <c r="T14581" s="147"/>
    </row>
    <row r="14582">
      <c r="A14582" s="147"/>
      <c r="B14582" s="64"/>
      <c r="C14582" s="147" t="s">
        <v>217</v>
      </c>
      <c r="E14582" s="161"/>
      <c r="F14582" s="162"/>
      <c r="G14582" s="147"/>
      <c r="H14582" s="146"/>
      <c r="J14582" s="146"/>
      <c r="L14582" s="150"/>
      <c r="N14582" s="163"/>
      <c r="O14582" s="146"/>
      <c r="P14582" s="146"/>
      <c r="Q14582" s="146"/>
      <c r="R14582" s="34"/>
      <c r="S14582" s="35"/>
      <c r="T14582" s="147"/>
    </row>
    <row r="14583">
      <c r="A14583" s="147"/>
      <c r="B14583" s="64"/>
      <c r="C14583" s="147" t="s">
        <v>217</v>
      </c>
      <c r="E14583" s="161"/>
      <c r="F14583" s="162"/>
      <c r="G14583" s="147"/>
      <c r="H14583" s="146"/>
      <c r="J14583" s="146"/>
      <c r="L14583" s="150"/>
      <c r="N14583" s="163"/>
      <c r="O14583" s="146"/>
      <c r="P14583" s="146"/>
      <c r="Q14583" s="146"/>
      <c r="R14583" s="34"/>
      <c r="S14583" s="35"/>
      <c r="T14583" s="147"/>
    </row>
    <row r="14584">
      <c r="A14584" s="147"/>
      <c r="B14584" s="64"/>
      <c r="C14584" s="147" t="s">
        <v>217</v>
      </c>
      <c r="E14584" s="161"/>
      <c r="F14584" s="162"/>
      <c r="G14584" s="147"/>
      <c r="H14584" s="146"/>
      <c r="J14584" s="146"/>
      <c r="L14584" s="150"/>
      <c r="N14584" s="163"/>
      <c r="O14584" s="146"/>
      <c r="P14584" s="146"/>
      <c r="Q14584" s="146"/>
      <c r="R14584" s="34"/>
      <c r="S14584" s="35"/>
      <c r="T14584" s="147"/>
    </row>
    <row r="14585">
      <c r="A14585" s="147"/>
      <c r="B14585" s="64"/>
      <c r="C14585" s="147" t="s">
        <v>217</v>
      </c>
      <c r="E14585" s="161"/>
      <c r="F14585" s="162"/>
      <c r="G14585" s="147"/>
      <c r="H14585" s="146"/>
      <c r="J14585" s="146"/>
      <c r="L14585" s="150"/>
      <c r="N14585" s="163"/>
      <c r="O14585" s="146"/>
      <c r="P14585" s="146"/>
      <c r="Q14585" s="146"/>
      <c r="R14585" s="34"/>
      <c r="S14585" s="35"/>
      <c r="T14585" s="147"/>
    </row>
    <row r="14586">
      <c r="A14586" s="147"/>
      <c r="B14586" s="64"/>
      <c r="C14586" s="147" t="s">
        <v>217</v>
      </c>
      <c r="E14586" s="161"/>
      <c r="F14586" s="162"/>
      <c r="G14586" s="147"/>
      <c r="H14586" s="146"/>
      <c r="J14586" s="146"/>
      <c r="L14586" s="150"/>
      <c r="N14586" s="163"/>
      <c r="O14586" s="146"/>
      <c r="P14586" s="146"/>
      <c r="Q14586" s="146"/>
      <c r="R14586" s="34"/>
      <c r="S14586" s="35"/>
      <c r="T14586" s="147"/>
    </row>
    <row r="14587">
      <c r="A14587" s="147"/>
      <c r="B14587" s="64"/>
      <c r="C14587" s="147" t="s">
        <v>217</v>
      </c>
      <c r="E14587" s="161"/>
      <c r="F14587" s="162"/>
      <c r="G14587" s="147"/>
      <c r="H14587" s="146"/>
      <c r="J14587" s="146"/>
      <c r="L14587" s="150"/>
      <c r="N14587" s="163"/>
      <c r="O14587" s="146"/>
      <c r="P14587" s="146"/>
      <c r="Q14587" s="146"/>
      <c r="R14587" s="34"/>
      <c r="S14587" s="35"/>
      <c r="T14587" s="147"/>
    </row>
    <row r="14588">
      <c r="A14588" s="147"/>
      <c r="B14588" s="64"/>
      <c r="C14588" s="147" t="s">
        <v>217</v>
      </c>
      <c r="E14588" s="161"/>
      <c r="F14588" s="162"/>
      <c r="G14588" s="147"/>
      <c r="H14588" s="146"/>
      <c r="J14588" s="146"/>
      <c r="L14588" s="150"/>
      <c r="N14588" s="163"/>
      <c r="O14588" s="146"/>
      <c r="P14588" s="146"/>
      <c r="Q14588" s="146"/>
      <c r="R14588" s="34"/>
      <c r="S14588" s="35"/>
      <c r="T14588" s="147"/>
    </row>
    <row r="14589">
      <c r="A14589" s="147"/>
      <c r="B14589" s="64"/>
      <c r="C14589" s="147" t="s">
        <v>217</v>
      </c>
      <c r="E14589" s="161"/>
      <c r="F14589" s="162"/>
      <c r="G14589" s="147"/>
      <c r="H14589" s="146"/>
      <c r="J14589" s="146"/>
      <c r="L14589" s="150"/>
      <c r="N14589" s="163"/>
      <c r="O14589" s="146"/>
      <c r="P14589" s="146"/>
      <c r="Q14589" s="146"/>
      <c r="R14589" s="34"/>
      <c r="S14589" s="35"/>
      <c r="T14589" s="147"/>
    </row>
    <row r="14590">
      <c r="A14590" s="147"/>
      <c r="B14590" s="64"/>
      <c r="C14590" s="147" t="s">
        <v>217</v>
      </c>
      <c r="E14590" s="161"/>
      <c r="F14590" s="162"/>
      <c r="G14590" s="147"/>
      <c r="H14590" s="146"/>
      <c r="J14590" s="146"/>
      <c r="L14590" s="150"/>
      <c r="N14590" s="163"/>
      <c r="O14590" s="146"/>
      <c r="P14590" s="146"/>
      <c r="Q14590" s="146"/>
      <c r="R14590" s="34"/>
      <c r="S14590" s="35"/>
      <c r="T14590" s="147"/>
    </row>
    <row r="14591">
      <c r="A14591" s="147"/>
      <c r="B14591" s="64"/>
      <c r="C14591" s="147" t="s">
        <v>217</v>
      </c>
      <c r="E14591" s="161"/>
      <c r="F14591" s="162"/>
      <c r="G14591" s="147"/>
      <c r="H14591" s="146"/>
      <c r="J14591" s="146"/>
      <c r="L14591" s="150"/>
      <c r="N14591" s="163"/>
      <c r="O14591" s="146"/>
      <c r="P14591" s="146"/>
      <c r="Q14591" s="146"/>
      <c r="R14591" s="34"/>
      <c r="S14591" s="35"/>
      <c r="T14591" s="147"/>
    </row>
    <row r="14592">
      <c r="A14592" s="147"/>
      <c r="B14592" s="64"/>
      <c r="C14592" s="147" t="s">
        <v>217</v>
      </c>
      <c r="E14592" s="161"/>
      <c r="F14592" s="162"/>
      <c r="G14592" s="147"/>
      <c r="H14592" s="146"/>
      <c r="J14592" s="146"/>
      <c r="L14592" s="150"/>
      <c r="N14592" s="163"/>
      <c r="O14592" s="146"/>
      <c r="P14592" s="146"/>
      <c r="Q14592" s="146"/>
      <c r="R14592" s="34"/>
      <c r="S14592" s="35"/>
      <c r="T14592" s="147"/>
    </row>
    <row r="14593">
      <c r="A14593" s="147"/>
      <c r="B14593" s="64"/>
      <c r="C14593" s="147" t="s">
        <v>217</v>
      </c>
      <c r="E14593" s="161"/>
      <c r="F14593" s="162"/>
      <c r="G14593" s="147"/>
      <c r="H14593" s="146"/>
      <c r="J14593" s="146"/>
      <c r="L14593" s="150"/>
      <c r="N14593" s="163"/>
      <c r="O14593" s="146"/>
      <c r="P14593" s="146"/>
      <c r="Q14593" s="146"/>
      <c r="R14593" s="34"/>
      <c r="S14593" s="35"/>
      <c r="T14593" s="147"/>
    </row>
    <row r="14594">
      <c r="A14594" s="147"/>
      <c r="B14594" s="64"/>
      <c r="C14594" s="147" t="s">
        <v>217</v>
      </c>
      <c r="E14594" s="161"/>
      <c r="F14594" s="162"/>
      <c r="G14594" s="147"/>
      <c r="H14594" s="146"/>
      <c r="J14594" s="146"/>
      <c r="L14594" s="150"/>
      <c r="N14594" s="163"/>
      <c r="O14594" s="146"/>
      <c r="P14594" s="146"/>
      <c r="Q14594" s="146"/>
      <c r="R14594" s="34"/>
      <c r="S14594" s="35"/>
      <c r="T14594" s="147"/>
    </row>
    <row r="14595">
      <c r="A14595" s="147"/>
      <c r="B14595" s="64"/>
      <c r="C14595" s="147" t="s">
        <v>217</v>
      </c>
      <c r="E14595" s="161"/>
      <c r="F14595" s="162"/>
      <c r="G14595" s="147"/>
      <c r="H14595" s="146"/>
      <c r="J14595" s="146"/>
      <c r="L14595" s="150"/>
      <c r="N14595" s="163"/>
      <c r="O14595" s="146"/>
      <c r="P14595" s="146"/>
      <c r="Q14595" s="146"/>
      <c r="R14595" s="34"/>
      <c r="S14595" s="35"/>
      <c r="T14595" s="147"/>
    </row>
    <row r="14596">
      <c r="A14596" s="147"/>
      <c r="B14596" s="64"/>
      <c r="C14596" s="147" t="s">
        <v>217</v>
      </c>
      <c r="E14596" s="161"/>
      <c r="F14596" s="162"/>
      <c r="G14596" s="147"/>
      <c r="H14596" s="146"/>
      <c r="J14596" s="146"/>
      <c r="L14596" s="150"/>
      <c r="N14596" s="163"/>
      <c r="O14596" s="146"/>
      <c r="P14596" s="146"/>
      <c r="Q14596" s="146"/>
      <c r="R14596" s="34"/>
      <c r="S14596" s="35"/>
      <c r="T14596" s="147"/>
    </row>
    <row r="14597">
      <c r="A14597" s="147"/>
      <c r="B14597" s="64"/>
      <c r="C14597" s="147" t="s">
        <v>217</v>
      </c>
      <c r="E14597" s="161"/>
      <c r="F14597" s="162"/>
      <c r="G14597" s="147"/>
      <c r="H14597" s="146"/>
      <c r="J14597" s="146"/>
      <c r="L14597" s="150"/>
      <c r="N14597" s="163"/>
      <c r="O14597" s="146"/>
      <c r="P14597" s="146"/>
      <c r="Q14597" s="146"/>
      <c r="R14597" s="34"/>
      <c r="S14597" s="35"/>
      <c r="T14597" s="147"/>
    </row>
    <row r="14598">
      <c r="A14598" s="147"/>
      <c r="B14598" s="64"/>
      <c r="C14598" s="147" t="s">
        <v>217</v>
      </c>
      <c r="E14598" s="161"/>
      <c r="F14598" s="162"/>
      <c r="G14598" s="147"/>
      <c r="H14598" s="146"/>
      <c r="J14598" s="146"/>
      <c r="L14598" s="150"/>
      <c r="N14598" s="163"/>
      <c r="O14598" s="146"/>
      <c r="P14598" s="146"/>
      <c r="Q14598" s="146"/>
      <c r="R14598" s="34"/>
      <c r="S14598" s="35"/>
      <c r="T14598" s="147"/>
    </row>
    <row r="14599">
      <c r="A14599" s="147"/>
      <c r="B14599" s="64"/>
      <c r="C14599" s="147" t="s">
        <v>217</v>
      </c>
      <c r="E14599" s="161"/>
      <c r="F14599" s="162"/>
      <c r="G14599" s="147"/>
      <c r="H14599" s="146"/>
      <c r="J14599" s="146"/>
      <c r="L14599" s="150"/>
      <c r="N14599" s="163"/>
      <c r="O14599" s="146"/>
      <c r="P14599" s="146"/>
      <c r="Q14599" s="146"/>
      <c r="R14599" s="34"/>
      <c r="S14599" s="35"/>
      <c r="T14599" s="147"/>
    </row>
    <row r="14600">
      <c r="A14600" s="147"/>
      <c r="B14600" s="64"/>
      <c r="C14600" s="147" t="s">
        <v>217</v>
      </c>
      <c r="E14600" s="161"/>
      <c r="F14600" s="162"/>
      <c r="G14600" s="147"/>
      <c r="H14600" s="146"/>
      <c r="J14600" s="146"/>
      <c r="L14600" s="150"/>
      <c r="N14600" s="163"/>
      <c r="O14600" s="146"/>
      <c r="P14600" s="146"/>
      <c r="Q14600" s="146"/>
      <c r="R14600" s="34"/>
      <c r="S14600" s="35"/>
      <c r="T14600" s="147"/>
    </row>
    <row r="14601">
      <c r="A14601" s="147"/>
      <c r="B14601" s="64"/>
      <c r="C14601" s="147" t="s">
        <v>217</v>
      </c>
      <c r="E14601" s="161"/>
      <c r="F14601" s="162"/>
      <c r="G14601" s="147"/>
      <c r="H14601" s="146"/>
      <c r="J14601" s="146"/>
      <c r="L14601" s="150"/>
      <c r="N14601" s="163"/>
      <c r="O14601" s="146"/>
      <c r="P14601" s="146"/>
      <c r="Q14601" s="146"/>
      <c r="R14601" s="34"/>
      <c r="S14601" s="35"/>
      <c r="T14601" s="147"/>
    </row>
    <row r="14602">
      <c r="A14602" s="147"/>
      <c r="B14602" s="64"/>
      <c r="C14602" s="147" t="s">
        <v>217</v>
      </c>
      <c r="E14602" s="161"/>
      <c r="F14602" s="162"/>
      <c r="G14602" s="147"/>
      <c r="H14602" s="146"/>
      <c r="J14602" s="146"/>
      <c r="L14602" s="150"/>
      <c r="N14602" s="163"/>
      <c r="O14602" s="146"/>
      <c r="P14602" s="146"/>
      <c r="Q14602" s="146"/>
      <c r="R14602" s="34"/>
      <c r="S14602" s="35"/>
      <c r="T14602" s="147"/>
    </row>
    <row r="14603">
      <c r="A14603" s="147"/>
      <c r="B14603" s="64"/>
      <c r="C14603" s="147" t="s">
        <v>217</v>
      </c>
      <c r="E14603" s="161"/>
      <c r="F14603" s="162"/>
      <c r="G14603" s="147"/>
      <c r="H14603" s="146"/>
      <c r="J14603" s="146"/>
      <c r="L14603" s="150"/>
      <c r="N14603" s="163"/>
      <c r="O14603" s="146"/>
      <c r="P14603" s="146"/>
      <c r="Q14603" s="146"/>
      <c r="R14603" s="34"/>
      <c r="S14603" s="35"/>
      <c r="T14603" s="147"/>
    </row>
    <row r="14604">
      <c r="A14604" s="147"/>
      <c r="B14604" s="64"/>
      <c r="C14604" s="147" t="s">
        <v>217</v>
      </c>
      <c r="E14604" s="161"/>
      <c r="F14604" s="162"/>
      <c r="G14604" s="147"/>
      <c r="H14604" s="146"/>
      <c r="J14604" s="146"/>
      <c r="L14604" s="150"/>
      <c r="N14604" s="163"/>
      <c r="O14604" s="146"/>
      <c r="P14604" s="146"/>
      <c r="Q14604" s="146"/>
      <c r="R14604" s="34"/>
      <c r="S14604" s="35"/>
      <c r="T14604" s="147"/>
    </row>
    <row r="14605">
      <c r="A14605" s="147"/>
      <c r="B14605" s="64"/>
      <c r="C14605" s="147" t="s">
        <v>217</v>
      </c>
      <c r="E14605" s="161"/>
      <c r="F14605" s="162"/>
      <c r="G14605" s="147"/>
      <c r="H14605" s="146"/>
      <c r="J14605" s="146"/>
      <c r="L14605" s="150"/>
      <c r="N14605" s="163"/>
      <c r="O14605" s="146"/>
      <c r="P14605" s="146"/>
      <c r="Q14605" s="146"/>
      <c r="R14605" s="34"/>
      <c r="S14605" s="35"/>
      <c r="T14605" s="147"/>
    </row>
    <row r="14606">
      <c r="A14606" s="147"/>
      <c r="B14606" s="64"/>
      <c r="C14606" s="147" t="s">
        <v>217</v>
      </c>
      <c r="E14606" s="161"/>
      <c r="F14606" s="162"/>
      <c r="G14606" s="147"/>
      <c r="H14606" s="146"/>
      <c r="J14606" s="146"/>
      <c r="L14606" s="150"/>
      <c r="N14606" s="163"/>
      <c r="O14606" s="146"/>
      <c r="P14606" s="146"/>
      <c r="Q14606" s="146"/>
      <c r="R14606" s="34"/>
      <c r="S14606" s="35"/>
      <c r="T14606" s="147"/>
    </row>
    <row r="14607">
      <c r="A14607" s="147"/>
      <c r="B14607" s="64"/>
      <c r="C14607" s="147" t="s">
        <v>217</v>
      </c>
      <c r="E14607" s="161"/>
      <c r="F14607" s="162"/>
      <c r="G14607" s="147"/>
      <c r="H14607" s="146"/>
      <c r="J14607" s="146"/>
      <c r="L14607" s="150"/>
      <c r="N14607" s="163"/>
      <c r="O14607" s="146"/>
      <c r="P14607" s="146"/>
      <c r="Q14607" s="146"/>
      <c r="R14607" s="34"/>
      <c r="S14607" s="35"/>
      <c r="T14607" s="147"/>
    </row>
    <row r="14608">
      <c r="A14608" s="147"/>
      <c r="B14608" s="64"/>
      <c r="C14608" s="147" t="s">
        <v>217</v>
      </c>
      <c r="E14608" s="161"/>
      <c r="F14608" s="162"/>
      <c r="G14608" s="147"/>
      <c r="H14608" s="146"/>
      <c r="J14608" s="146"/>
      <c r="L14608" s="150"/>
      <c r="N14608" s="163"/>
      <c r="O14608" s="146"/>
      <c r="P14608" s="146"/>
      <c r="Q14608" s="146"/>
      <c r="R14608" s="34"/>
      <c r="S14608" s="35"/>
      <c r="T14608" s="147"/>
    </row>
    <row r="14609">
      <c r="A14609" s="147"/>
      <c r="B14609" s="64"/>
      <c r="C14609" s="147" t="s">
        <v>217</v>
      </c>
      <c r="E14609" s="161"/>
      <c r="F14609" s="162"/>
      <c r="G14609" s="147"/>
      <c r="H14609" s="146"/>
      <c r="J14609" s="146"/>
      <c r="L14609" s="150"/>
      <c r="N14609" s="163"/>
      <c r="O14609" s="146"/>
      <c r="P14609" s="146"/>
      <c r="Q14609" s="146"/>
      <c r="R14609" s="34"/>
      <c r="S14609" s="35"/>
      <c r="T14609" s="147"/>
    </row>
    <row r="14610">
      <c r="A14610" s="147"/>
      <c r="B14610" s="64"/>
      <c r="C14610" s="147" t="s">
        <v>217</v>
      </c>
      <c r="E14610" s="161"/>
      <c r="F14610" s="162"/>
      <c r="G14610" s="147"/>
      <c r="H14610" s="146"/>
      <c r="J14610" s="146"/>
      <c r="L14610" s="150"/>
      <c r="N14610" s="163"/>
      <c r="O14610" s="146"/>
      <c r="P14610" s="146"/>
      <c r="Q14610" s="146"/>
      <c r="R14610" s="34"/>
      <c r="S14610" s="35"/>
      <c r="T14610" s="147"/>
    </row>
    <row r="14611">
      <c r="A14611" s="147"/>
      <c r="B14611" s="64"/>
      <c r="C14611" s="147" t="s">
        <v>217</v>
      </c>
      <c r="E14611" s="161"/>
      <c r="F14611" s="162"/>
      <c r="G14611" s="147"/>
      <c r="H14611" s="146"/>
      <c r="J14611" s="146"/>
      <c r="L14611" s="150"/>
      <c r="N14611" s="163"/>
      <c r="O14611" s="146"/>
      <c r="P14611" s="146"/>
      <c r="Q14611" s="146"/>
      <c r="R14611" s="34"/>
      <c r="S14611" s="35"/>
      <c r="T14611" s="147"/>
    </row>
    <row r="14612">
      <c r="A14612" s="147"/>
      <c r="B14612" s="64"/>
      <c r="C14612" s="147" t="s">
        <v>217</v>
      </c>
      <c r="E14612" s="161"/>
      <c r="F14612" s="162"/>
      <c r="G14612" s="147"/>
      <c r="H14612" s="146"/>
      <c r="J14612" s="146"/>
      <c r="L14612" s="150"/>
      <c r="N14612" s="163"/>
      <c r="O14612" s="146"/>
      <c r="P14612" s="146"/>
      <c r="Q14612" s="146"/>
      <c r="R14612" s="34"/>
      <c r="S14612" s="35"/>
      <c r="T14612" s="147"/>
    </row>
    <row r="14613">
      <c r="A14613" s="147"/>
      <c r="B14613" s="64"/>
      <c r="C14613" s="147" t="s">
        <v>217</v>
      </c>
      <c r="E14613" s="161"/>
      <c r="F14613" s="162"/>
      <c r="G14613" s="147"/>
      <c r="H14613" s="146"/>
      <c r="J14613" s="146"/>
      <c r="L14613" s="150"/>
      <c r="N14613" s="163"/>
      <c r="O14613" s="146"/>
      <c r="P14613" s="146"/>
      <c r="Q14613" s="146"/>
      <c r="R14613" s="34"/>
      <c r="S14613" s="35"/>
      <c r="T14613" s="147"/>
    </row>
    <row r="14614">
      <c r="A14614" s="147"/>
      <c r="B14614" s="64"/>
      <c r="C14614" s="147" t="s">
        <v>217</v>
      </c>
      <c r="E14614" s="161"/>
      <c r="F14614" s="162"/>
      <c r="G14614" s="147"/>
      <c r="H14614" s="146"/>
      <c r="J14614" s="146"/>
      <c r="L14614" s="150"/>
      <c r="N14614" s="163"/>
      <c r="O14614" s="146"/>
      <c r="P14614" s="146"/>
      <c r="Q14614" s="146"/>
      <c r="R14614" s="34"/>
      <c r="S14614" s="35"/>
      <c r="T14614" s="147"/>
    </row>
    <row r="14615">
      <c r="A14615" s="147"/>
      <c r="B14615" s="64"/>
      <c r="C14615" s="147" t="s">
        <v>217</v>
      </c>
      <c r="E14615" s="161"/>
      <c r="F14615" s="162"/>
      <c r="G14615" s="147"/>
      <c r="H14615" s="146"/>
      <c r="J14615" s="146"/>
      <c r="L14615" s="150"/>
      <c r="N14615" s="163"/>
      <c r="O14615" s="146"/>
      <c r="P14615" s="146"/>
      <c r="Q14615" s="146"/>
      <c r="R14615" s="34"/>
      <c r="S14615" s="35"/>
      <c r="T14615" s="147"/>
    </row>
    <row r="14616">
      <c r="A14616" s="147"/>
      <c r="B14616" s="64"/>
      <c r="C14616" s="147" t="s">
        <v>217</v>
      </c>
      <c r="E14616" s="161"/>
      <c r="F14616" s="162"/>
      <c r="G14616" s="147"/>
      <c r="H14616" s="146"/>
      <c r="J14616" s="146"/>
      <c r="L14616" s="150"/>
      <c r="N14616" s="163"/>
      <c r="O14616" s="146"/>
      <c r="P14616" s="146"/>
      <c r="Q14616" s="146"/>
      <c r="R14616" s="34"/>
      <c r="S14616" s="35"/>
      <c r="T14616" s="147"/>
    </row>
    <row r="14617">
      <c r="A14617" s="147"/>
      <c r="B14617" s="64"/>
      <c r="C14617" s="147" t="s">
        <v>217</v>
      </c>
      <c r="E14617" s="161"/>
      <c r="F14617" s="162"/>
      <c r="G14617" s="147"/>
      <c r="H14617" s="146"/>
      <c r="J14617" s="146"/>
      <c r="L14617" s="150"/>
      <c r="N14617" s="163"/>
      <c r="O14617" s="146"/>
      <c r="P14617" s="146"/>
      <c r="Q14617" s="146"/>
      <c r="R14617" s="34"/>
      <c r="S14617" s="35"/>
      <c r="T14617" s="147"/>
    </row>
    <row r="14618">
      <c r="A14618" s="147"/>
      <c r="B14618" s="64"/>
      <c r="C14618" s="147" t="s">
        <v>217</v>
      </c>
      <c r="E14618" s="161"/>
      <c r="F14618" s="162"/>
      <c r="G14618" s="147"/>
      <c r="H14618" s="146"/>
      <c r="J14618" s="146"/>
      <c r="L14618" s="150"/>
      <c r="N14618" s="163"/>
      <c r="O14618" s="146"/>
      <c r="P14618" s="146"/>
      <c r="Q14618" s="146"/>
      <c r="R14618" s="34"/>
      <c r="S14618" s="35"/>
      <c r="T14618" s="147"/>
    </row>
    <row r="14619">
      <c r="A14619" s="147"/>
      <c r="B14619" s="64"/>
      <c r="C14619" s="147" t="s">
        <v>217</v>
      </c>
      <c r="E14619" s="161"/>
      <c r="F14619" s="162"/>
      <c r="G14619" s="147"/>
      <c r="H14619" s="146"/>
      <c r="J14619" s="146"/>
      <c r="L14619" s="150"/>
      <c r="N14619" s="163"/>
      <c r="O14619" s="146"/>
      <c r="P14619" s="146"/>
      <c r="Q14619" s="146"/>
      <c r="R14619" s="34"/>
      <c r="S14619" s="35"/>
      <c r="T14619" s="147"/>
    </row>
    <row r="14620">
      <c r="A14620" s="147"/>
      <c r="B14620" s="64"/>
      <c r="C14620" s="147" t="s">
        <v>217</v>
      </c>
      <c r="E14620" s="161"/>
      <c r="F14620" s="162"/>
      <c r="G14620" s="147"/>
      <c r="H14620" s="146"/>
      <c r="J14620" s="146"/>
      <c r="L14620" s="150"/>
      <c r="N14620" s="163"/>
      <c r="O14620" s="146"/>
      <c r="P14620" s="146"/>
      <c r="Q14620" s="146"/>
      <c r="R14620" s="34"/>
      <c r="S14620" s="35"/>
      <c r="T14620" s="147"/>
    </row>
    <row r="14621">
      <c r="A14621" s="147"/>
      <c r="B14621" s="64"/>
      <c r="C14621" s="147" t="s">
        <v>217</v>
      </c>
      <c r="E14621" s="161"/>
      <c r="F14621" s="162"/>
      <c r="G14621" s="147"/>
      <c r="H14621" s="146"/>
      <c r="J14621" s="146"/>
      <c r="L14621" s="150"/>
      <c r="N14621" s="163"/>
      <c r="O14621" s="146"/>
      <c r="P14621" s="146"/>
      <c r="Q14621" s="146"/>
      <c r="R14621" s="34"/>
      <c r="S14621" s="35"/>
      <c r="T14621" s="147"/>
    </row>
    <row r="14622">
      <c r="A14622" s="147"/>
      <c r="B14622" s="64"/>
      <c r="C14622" s="147" t="s">
        <v>217</v>
      </c>
      <c r="E14622" s="161"/>
      <c r="F14622" s="162"/>
      <c r="G14622" s="147"/>
      <c r="H14622" s="146"/>
      <c r="J14622" s="146"/>
      <c r="L14622" s="150"/>
      <c r="N14622" s="163"/>
      <c r="O14622" s="146"/>
      <c r="P14622" s="146"/>
      <c r="Q14622" s="146"/>
      <c r="R14622" s="34"/>
      <c r="S14622" s="35"/>
      <c r="T14622" s="147"/>
    </row>
    <row r="14623">
      <c r="A14623" s="147"/>
      <c r="B14623" s="64"/>
      <c r="C14623" s="147" t="s">
        <v>217</v>
      </c>
      <c r="E14623" s="161"/>
      <c r="F14623" s="162"/>
      <c r="G14623" s="147"/>
      <c r="H14623" s="146"/>
      <c r="J14623" s="146"/>
      <c r="L14623" s="150"/>
      <c r="N14623" s="163"/>
      <c r="O14623" s="146"/>
      <c r="P14623" s="146"/>
      <c r="Q14623" s="146"/>
      <c r="R14623" s="34"/>
      <c r="S14623" s="35"/>
      <c r="T14623" s="147"/>
    </row>
    <row r="14624">
      <c r="A14624" s="147"/>
      <c r="B14624" s="64"/>
      <c r="C14624" s="147" t="s">
        <v>217</v>
      </c>
      <c r="E14624" s="161"/>
      <c r="F14624" s="162"/>
      <c r="G14624" s="147"/>
      <c r="H14624" s="146"/>
      <c r="J14624" s="146"/>
      <c r="L14624" s="150"/>
      <c r="N14624" s="163"/>
      <c r="O14624" s="146"/>
      <c r="P14624" s="146"/>
      <c r="Q14624" s="146"/>
      <c r="R14624" s="34"/>
      <c r="S14624" s="35"/>
      <c r="T14624" s="147"/>
    </row>
    <row r="14625">
      <c r="A14625" s="147"/>
      <c r="B14625" s="64"/>
      <c r="C14625" s="147" t="s">
        <v>217</v>
      </c>
      <c r="E14625" s="161"/>
      <c r="F14625" s="162"/>
      <c r="G14625" s="147"/>
      <c r="H14625" s="146"/>
      <c r="J14625" s="146"/>
      <c r="L14625" s="150"/>
      <c r="N14625" s="163"/>
      <c r="O14625" s="146"/>
      <c r="P14625" s="146"/>
      <c r="Q14625" s="146"/>
      <c r="R14625" s="34"/>
      <c r="S14625" s="35"/>
      <c r="T14625" s="147"/>
    </row>
    <row r="14626">
      <c r="A14626" s="147"/>
      <c r="B14626" s="64"/>
      <c r="C14626" s="147" t="s">
        <v>217</v>
      </c>
      <c r="E14626" s="161"/>
      <c r="F14626" s="162"/>
      <c r="G14626" s="147"/>
      <c r="H14626" s="146"/>
      <c r="J14626" s="146"/>
      <c r="L14626" s="150"/>
      <c r="N14626" s="163"/>
      <c r="O14626" s="146"/>
      <c r="P14626" s="146"/>
      <c r="Q14626" s="146"/>
      <c r="R14626" s="34"/>
      <c r="S14626" s="35"/>
      <c r="T14626" s="147"/>
    </row>
    <row r="14627">
      <c r="A14627" s="147"/>
      <c r="B14627" s="64"/>
      <c r="C14627" s="147" t="s">
        <v>217</v>
      </c>
      <c r="E14627" s="161"/>
      <c r="F14627" s="162"/>
      <c r="G14627" s="147"/>
      <c r="H14627" s="146"/>
      <c r="J14627" s="146"/>
      <c r="L14627" s="150"/>
      <c r="N14627" s="163"/>
      <c r="O14627" s="146"/>
      <c r="P14627" s="146"/>
      <c r="Q14627" s="146"/>
      <c r="R14627" s="34"/>
      <c r="S14627" s="35"/>
      <c r="T14627" s="147"/>
    </row>
    <row r="14628">
      <c r="A14628" s="147"/>
      <c r="B14628" s="64"/>
      <c r="C14628" s="147" t="s">
        <v>217</v>
      </c>
      <c r="E14628" s="161"/>
      <c r="F14628" s="162"/>
      <c r="G14628" s="147"/>
      <c r="H14628" s="146"/>
      <c r="J14628" s="146"/>
      <c r="L14628" s="150"/>
      <c r="N14628" s="163"/>
      <c r="O14628" s="146"/>
      <c r="P14628" s="146"/>
      <c r="Q14628" s="146"/>
      <c r="R14628" s="34"/>
      <c r="S14628" s="35"/>
      <c r="T14628" s="147"/>
    </row>
    <row r="14629">
      <c r="A14629" s="147"/>
      <c r="B14629" s="64"/>
      <c r="C14629" s="147" t="s">
        <v>217</v>
      </c>
      <c r="E14629" s="161"/>
      <c r="F14629" s="162"/>
      <c r="G14629" s="147"/>
      <c r="H14629" s="146"/>
      <c r="J14629" s="146"/>
      <c r="L14629" s="150"/>
      <c r="N14629" s="163"/>
      <c r="O14629" s="146"/>
      <c r="P14629" s="146"/>
      <c r="Q14629" s="146"/>
      <c r="R14629" s="34"/>
      <c r="S14629" s="35"/>
      <c r="T14629" s="147"/>
    </row>
    <row r="14630">
      <c r="A14630" s="147"/>
      <c r="B14630" s="64"/>
      <c r="C14630" s="147" t="s">
        <v>217</v>
      </c>
      <c r="E14630" s="161"/>
      <c r="F14630" s="162"/>
      <c r="G14630" s="147"/>
      <c r="H14630" s="146"/>
      <c r="J14630" s="146"/>
      <c r="L14630" s="150"/>
      <c r="N14630" s="163"/>
      <c r="O14630" s="146"/>
      <c r="P14630" s="146"/>
      <c r="Q14630" s="146"/>
      <c r="R14630" s="34"/>
      <c r="S14630" s="35"/>
      <c r="T14630" s="147"/>
    </row>
    <row r="14631">
      <c r="A14631" s="147"/>
      <c r="B14631" s="64"/>
      <c r="C14631" s="147" t="s">
        <v>217</v>
      </c>
      <c r="E14631" s="161"/>
      <c r="F14631" s="162"/>
      <c r="G14631" s="147"/>
      <c r="H14631" s="146"/>
      <c r="J14631" s="146"/>
      <c r="L14631" s="150"/>
      <c r="N14631" s="163"/>
      <c r="O14631" s="146"/>
      <c r="P14631" s="146"/>
      <c r="Q14631" s="146"/>
      <c r="R14631" s="34"/>
      <c r="S14631" s="35"/>
      <c r="T14631" s="147"/>
    </row>
    <row r="14632">
      <c r="A14632" s="147"/>
      <c r="B14632" s="64"/>
      <c r="C14632" s="147" t="s">
        <v>217</v>
      </c>
      <c r="E14632" s="161"/>
      <c r="F14632" s="162"/>
      <c r="G14632" s="147"/>
      <c r="H14632" s="146"/>
      <c r="J14632" s="146"/>
      <c r="L14632" s="150"/>
      <c r="N14632" s="163"/>
      <c r="O14632" s="146"/>
      <c r="P14632" s="146"/>
      <c r="Q14632" s="146"/>
      <c r="R14632" s="34"/>
      <c r="S14632" s="35"/>
      <c r="T14632" s="147"/>
    </row>
    <row r="14633">
      <c r="A14633" s="147"/>
      <c r="B14633" s="64"/>
      <c r="C14633" s="147" t="s">
        <v>217</v>
      </c>
      <c r="E14633" s="161"/>
      <c r="F14633" s="162"/>
      <c r="G14633" s="147"/>
      <c r="H14633" s="146"/>
      <c r="J14633" s="146"/>
      <c r="L14633" s="150"/>
      <c r="N14633" s="163"/>
      <c r="O14633" s="146"/>
      <c r="P14633" s="146"/>
      <c r="Q14633" s="146"/>
      <c r="R14633" s="34"/>
      <c r="S14633" s="35"/>
      <c r="T14633" s="147"/>
    </row>
    <row r="14634">
      <c r="A14634" s="147"/>
      <c r="B14634" s="64"/>
      <c r="C14634" s="147" t="s">
        <v>217</v>
      </c>
      <c r="E14634" s="161"/>
      <c r="F14634" s="162"/>
      <c r="G14634" s="147"/>
      <c r="H14634" s="146"/>
      <c r="J14634" s="146"/>
      <c r="L14634" s="150"/>
      <c r="N14634" s="163"/>
      <c r="O14634" s="146"/>
      <c r="P14634" s="146"/>
      <c r="Q14634" s="146"/>
      <c r="R14634" s="34"/>
      <c r="S14634" s="35"/>
      <c r="T14634" s="147"/>
    </row>
    <row r="14635">
      <c r="A14635" s="147"/>
      <c r="B14635" s="64"/>
      <c r="C14635" s="147" t="s">
        <v>217</v>
      </c>
      <c r="E14635" s="161"/>
      <c r="F14635" s="162"/>
      <c r="G14635" s="147"/>
      <c r="H14635" s="146"/>
      <c r="J14635" s="146"/>
      <c r="L14635" s="150"/>
      <c r="N14635" s="163"/>
      <c r="O14635" s="146"/>
      <c r="P14635" s="146"/>
      <c r="Q14635" s="146"/>
      <c r="R14635" s="34"/>
      <c r="S14635" s="35"/>
      <c r="T14635" s="147"/>
    </row>
    <row r="14636">
      <c r="A14636" s="147"/>
      <c r="B14636" s="64"/>
      <c r="C14636" s="147" t="s">
        <v>217</v>
      </c>
      <c r="E14636" s="161"/>
      <c r="F14636" s="162"/>
      <c r="G14636" s="147"/>
      <c r="H14636" s="146"/>
      <c r="J14636" s="146"/>
      <c r="L14636" s="150"/>
      <c r="N14636" s="163"/>
      <c r="O14636" s="146"/>
      <c r="P14636" s="146"/>
      <c r="Q14636" s="146"/>
      <c r="R14636" s="34"/>
      <c r="S14636" s="35"/>
      <c r="T14636" s="147"/>
    </row>
    <row r="14637">
      <c r="A14637" s="147"/>
      <c r="B14637" s="64"/>
      <c r="C14637" s="147" t="s">
        <v>217</v>
      </c>
      <c r="E14637" s="161"/>
      <c r="F14637" s="162"/>
      <c r="G14637" s="147"/>
      <c r="H14637" s="146"/>
      <c r="J14637" s="146"/>
      <c r="L14637" s="150"/>
      <c r="N14637" s="163"/>
      <c r="O14637" s="146"/>
      <c r="P14637" s="146"/>
      <c r="Q14637" s="146"/>
      <c r="R14637" s="34"/>
      <c r="S14637" s="35"/>
      <c r="T14637" s="147"/>
    </row>
    <row r="14638">
      <c r="A14638" s="147"/>
      <c r="B14638" s="64"/>
      <c r="C14638" s="147" t="s">
        <v>217</v>
      </c>
      <c r="E14638" s="161"/>
      <c r="F14638" s="162"/>
      <c r="G14638" s="147"/>
      <c r="H14638" s="146"/>
      <c r="J14638" s="146"/>
      <c r="L14638" s="150"/>
      <c r="N14638" s="163"/>
      <c r="O14638" s="146"/>
      <c r="P14638" s="146"/>
      <c r="Q14638" s="146"/>
      <c r="R14638" s="34"/>
      <c r="S14638" s="35"/>
      <c r="T14638" s="147"/>
    </row>
    <row r="14639">
      <c r="A14639" s="147"/>
      <c r="B14639" s="64"/>
      <c r="C14639" s="147" t="s">
        <v>217</v>
      </c>
      <c r="E14639" s="161"/>
      <c r="F14639" s="162"/>
      <c r="G14639" s="147"/>
      <c r="H14639" s="146"/>
      <c r="J14639" s="146"/>
      <c r="L14639" s="150"/>
      <c r="N14639" s="163"/>
      <c r="O14639" s="146"/>
      <c r="P14639" s="146"/>
      <c r="Q14639" s="146"/>
      <c r="R14639" s="34"/>
      <c r="S14639" s="35"/>
      <c r="T14639" s="147"/>
    </row>
    <row r="14640">
      <c r="A14640" s="147"/>
      <c r="B14640" s="64"/>
      <c r="C14640" s="147" t="s">
        <v>217</v>
      </c>
      <c r="E14640" s="161"/>
      <c r="F14640" s="162"/>
      <c r="G14640" s="147"/>
      <c r="H14640" s="146"/>
      <c r="J14640" s="146"/>
      <c r="L14640" s="150"/>
      <c r="N14640" s="163"/>
      <c r="O14640" s="146"/>
      <c r="P14640" s="146"/>
      <c r="Q14640" s="146"/>
      <c r="R14640" s="34"/>
      <c r="S14640" s="35"/>
      <c r="T14640" s="147"/>
    </row>
    <row r="14641">
      <c r="A14641" s="147"/>
      <c r="B14641" s="64"/>
      <c r="C14641" s="147" t="s">
        <v>217</v>
      </c>
      <c r="E14641" s="161"/>
      <c r="F14641" s="162"/>
      <c r="G14641" s="147"/>
      <c r="H14641" s="146"/>
      <c r="J14641" s="146"/>
      <c r="L14641" s="150"/>
      <c r="N14641" s="163"/>
      <c r="O14641" s="146"/>
      <c r="P14641" s="146"/>
      <c r="Q14641" s="146"/>
      <c r="R14641" s="34"/>
      <c r="S14641" s="35"/>
      <c r="T14641" s="147"/>
    </row>
    <row r="14642">
      <c r="A14642" s="147"/>
      <c r="B14642" s="64"/>
      <c r="C14642" s="147" t="s">
        <v>217</v>
      </c>
      <c r="E14642" s="161"/>
      <c r="F14642" s="162"/>
      <c r="G14642" s="147"/>
      <c r="H14642" s="146"/>
      <c r="J14642" s="146"/>
      <c r="L14642" s="150"/>
      <c r="N14642" s="163"/>
      <c r="O14642" s="146"/>
      <c r="P14642" s="146"/>
      <c r="Q14642" s="146"/>
      <c r="R14642" s="34"/>
      <c r="S14642" s="35"/>
      <c r="T14642" s="147"/>
    </row>
    <row r="14643">
      <c r="A14643" s="147"/>
      <c r="B14643" s="64"/>
      <c r="C14643" s="147" t="s">
        <v>217</v>
      </c>
      <c r="E14643" s="161"/>
      <c r="F14643" s="162"/>
      <c r="G14643" s="147"/>
      <c r="H14643" s="146"/>
      <c r="J14643" s="146"/>
      <c r="L14643" s="150"/>
      <c r="N14643" s="163"/>
      <c r="O14643" s="146"/>
      <c r="P14643" s="146"/>
      <c r="Q14643" s="146"/>
      <c r="R14643" s="34"/>
      <c r="S14643" s="35"/>
      <c r="T14643" s="147"/>
    </row>
    <row r="14644">
      <c r="A14644" s="147"/>
      <c r="B14644" s="64"/>
      <c r="C14644" s="147" t="s">
        <v>217</v>
      </c>
      <c r="E14644" s="161"/>
      <c r="F14644" s="162"/>
      <c r="G14644" s="147"/>
      <c r="H14644" s="146"/>
      <c r="J14644" s="146"/>
      <c r="L14644" s="150"/>
      <c r="N14644" s="163"/>
      <c r="O14644" s="146"/>
      <c r="P14644" s="146"/>
      <c r="Q14644" s="146"/>
      <c r="R14644" s="34"/>
      <c r="S14644" s="35"/>
      <c r="T14644" s="147"/>
    </row>
    <row r="14645">
      <c r="A14645" s="147"/>
      <c r="B14645" s="64"/>
      <c r="C14645" s="147" t="s">
        <v>217</v>
      </c>
      <c r="E14645" s="161"/>
      <c r="F14645" s="162"/>
      <c r="G14645" s="147"/>
      <c r="H14645" s="146"/>
      <c r="J14645" s="146"/>
      <c r="L14645" s="150"/>
      <c r="N14645" s="163"/>
      <c r="O14645" s="146"/>
      <c r="P14645" s="146"/>
      <c r="Q14645" s="146"/>
      <c r="R14645" s="34"/>
      <c r="S14645" s="35"/>
      <c r="T14645" s="147"/>
    </row>
    <row r="14646">
      <c r="A14646" s="147"/>
      <c r="B14646" s="64"/>
      <c r="C14646" s="147" t="s">
        <v>217</v>
      </c>
      <c r="E14646" s="161"/>
      <c r="F14646" s="162"/>
      <c r="G14646" s="147"/>
      <c r="H14646" s="146"/>
      <c r="J14646" s="146"/>
      <c r="L14646" s="150"/>
      <c r="N14646" s="163"/>
      <c r="O14646" s="146"/>
      <c r="P14646" s="146"/>
      <c r="Q14646" s="146"/>
      <c r="R14646" s="34"/>
      <c r="S14646" s="35"/>
      <c r="T14646" s="147"/>
    </row>
    <row r="14647">
      <c r="A14647" s="147"/>
      <c r="B14647" s="64"/>
      <c r="C14647" s="147" t="s">
        <v>217</v>
      </c>
      <c r="E14647" s="161"/>
      <c r="F14647" s="162"/>
      <c r="G14647" s="147"/>
      <c r="H14647" s="146"/>
      <c r="J14647" s="146"/>
      <c r="L14647" s="150"/>
      <c r="N14647" s="163"/>
      <c r="O14647" s="146"/>
      <c r="P14647" s="146"/>
      <c r="Q14647" s="146"/>
      <c r="R14647" s="34"/>
      <c r="S14647" s="35"/>
      <c r="T14647" s="147"/>
    </row>
    <row r="14648">
      <c r="A14648" s="147"/>
      <c r="B14648" s="64"/>
      <c r="C14648" s="147" t="s">
        <v>217</v>
      </c>
      <c r="E14648" s="161"/>
      <c r="F14648" s="162"/>
      <c r="G14648" s="147"/>
      <c r="H14648" s="146"/>
      <c r="J14648" s="146"/>
      <c r="L14648" s="150"/>
      <c r="N14648" s="163"/>
      <c r="O14648" s="146"/>
      <c r="P14648" s="146"/>
      <c r="Q14648" s="146"/>
      <c r="R14648" s="34"/>
      <c r="S14648" s="35"/>
      <c r="T14648" s="147"/>
    </row>
    <row r="14649">
      <c r="A14649" s="147"/>
      <c r="B14649" s="64"/>
      <c r="C14649" s="147" t="s">
        <v>217</v>
      </c>
      <c r="E14649" s="161"/>
      <c r="F14649" s="162"/>
      <c r="G14649" s="147"/>
      <c r="H14649" s="146"/>
      <c r="J14649" s="146"/>
      <c r="L14649" s="150"/>
      <c r="N14649" s="163"/>
      <c r="O14649" s="146"/>
      <c r="P14649" s="146"/>
      <c r="Q14649" s="146"/>
      <c r="R14649" s="34"/>
      <c r="S14649" s="35"/>
      <c r="T14649" s="147"/>
    </row>
    <row r="14650">
      <c r="A14650" s="147"/>
      <c r="B14650" s="64"/>
      <c r="C14650" s="147" t="s">
        <v>217</v>
      </c>
      <c r="E14650" s="161"/>
      <c r="F14650" s="162"/>
      <c r="G14650" s="147"/>
      <c r="H14650" s="146"/>
      <c r="J14650" s="146"/>
      <c r="L14650" s="150"/>
      <c r="N14650" s="163"/>
      <c r="O14650" s="146"/>
      <c r="P14650" s="146"/>
      <c r="Q14650" s="146"/>
      <c r="R14650" s="34"/>
      <c r="S14650" s="35"/>
      <c r="T14650" s="147"/>
    </row>
    <row r="14651">
      <c r="A14651" s="147"/>
      <c r="B14651" s="64"/>
      <c r="C14651" s="147" t="s">
        <v>217</v>
      </c>
      <c r="E14651" s="161"/>
      <c r="F14651" s="162"/>
      <c r="G14651" s="147"/>
      <c r="H14651" s="146"/>
      <c r="J14651" s="146"/>
      <c r="L14651" s="150"/>
      <c r="N14651" s="163"/>
      <c r="O14651" s="146"/>
      <c r="P14651" s="146"/>
      <c r="Q14651" s="146"/>
      <c r="R14651" s="34"/>
      <c r="S14651" s="35"/>
      <c r="T14651" s="147"/>
    </row>
    <row r="14652">
      <c r="A14652" s="147"/>
      <c r="B14652" s="64"/>
      <c r="C14652" s="147" t="s">
        <v>217</v>
      </c>
      <c r="E14652" s="161"/>
      <c r="F14652" s="162"/>
      <c r="G14652" s="147"/>
      <c r="H14652" s="146"/>
      <c r="J14652" s="146"/>
      <c r="L14652" s="150"/>
      <c r="N14652" s="163"/>
      <c r="O14652" s="146"/>
      <c r="P14652" s="146"/>
      <c r="Q14652" s="146"/>
      <c r="R14652" s="34"/>
      <c r="S14652" s="35"/>
      <c r="T14652" s="147"/>
    </row>
    <row r="14653">
      <c r="A14653" s="147"/>
      <c r="B14653" s="64"/>
      <c r="C14653" s="147" t="s">
        <v>217</v>
      </c>
      <c r="E14653" s="161"/>
      <c r="F14653" s="162"/>
      <c r="G14653" s="147"/>
      <c r="H14653" s="146"/>
      <c r="J14653" s="146"/>
      <c r="L14653" s="150"/>
      <c r="N14653" s="163"/>
      <c r="O14653" s="146"/>
      <c r="P14653" s="146"/>
      <c r="Q14653" s="146"/>
      <c r="R14653" s="34"/>
      <c r="S14653" s="35"/>
      <c r="T14653" s="147"/>
    </row>
    <row r="14654">
      <c r="A14654" s="147"/>
      <c r="B14654" s="64"/>
      <c r="C14654" s="147" t="s">
        <v>217</v>
      </c>
      <c r="E14654" s="161"/>
      <c r="F14654" s="162"/>
      <c r="G14654" s="147"/>
      <c r="H14654" s="146"/>
      <c r="J14654" s="146"/>
      <c r="L14654" s="150"/>
      <c r="N14654" s="163"/>
      <c r="O14654" s="146"/>
      <c r="P14654" s="146"/>
      <c r="Q14654" s="146"/>
      <c r="R14654" s="34"/>
      <c r="S14654" s="35"/>
      <c r="T14654" s="147"/>
    </row>
    <row r="14655">
      <c r="A14655" s="147"/>
      <c r="B14655" s="64"/>
      <c r="C14655" s="147" t="s">
        <v>217</v>
      </c>
      <c r="E14655" s="161"/>
      <c r="F14655" s="162"/>
      <c r="G14655" s="147"/>
      <c r="H14655" s="146"/>
      <c r="J14655" s="146"/>
      <c r="L14655" s="150"/>
      <c r="N14655" s="163"/>
      <c r="O14655" s="146"/>
      <c r="P14655" s="146"/>
      <c r="Q14655" s="146"/>
      <c r="R14655" s="34"/>
      <c r="S14655" s="35"/>
      <c r="T14655" s="147"/>
    </row>
    <row r="14656">
      <c r="A14656" s="147"/>
      <c r="B14656" s="64"/>
      <c r="C14656" s="147" t="s">
        <v>217</v>
      </c>
      <c r="E14656" s="161"/>
      <c r="F14656" s="162"/>
      <c r="G14656" s="147"/>
      <c r="H14656" s="146"/>
      <c r="J14656" s="146"/>
      <c r="L14656" s="150"/>
      <c r="N14656" s="163"/>
      <c r="O14656" s="146"/>
      <c r="P14656" s="146"/>
      <c r="Q14656" s="146"/>
      <c r="R14656" s="34"/>
      <c r="S14656" s="35"/>
      <c r="T14656" s="147"/>
    </row>
    <row r="14657">
      <c r="A14657" s="147"/>
      <c r="B14657" s="64"/>
      <c r="C14657" s="147" t="s">
        <v>217</v>
      </c>
      <c r="E14657" s="161"/>
      <c r="F14657" s="162"/>
      <c r="G14657" s="147"/>
      <c r="H14657" s="146"/>
      <c r="J14657" s="146"/>
      <c r="L14657" s="150"/>
      <c r="N14657" s="163"/>
      <c r="O14657" s="146"/>
      <c r="P14657" s="146"/>
      <c r="Q14657" s="146"/>
      <c r="R14657" s="34"/>
      <c r="S14657" s="35"/>
      <c r="T14657" s="147"/>
    </row>
    <row r="14658">
      <c r="A14658" s="147"/>
      <c r="B14658" s="64"/>
      <c r="C14658" s="147" t="s">
        <v>217</v>
      </c>
      <c r="E14658" s="161"/>
      <c r="F14658" s="162"/>
      <c r="G14658" s="147"/>
      <c r="H14658" s="146"/>
      <c r="J14658" s="146"/>
      <c r="L14658" s="150"/>
      <c r="N14658" s="163"/>
      <c r="O14658" s="146"/>
      <c r="P14658" s="146"/>
      <c r="Q14658" s="146"/>
      <c r="R14658" s="34"/>
      <c r="S14658" s="35"/>
      <c r="T14658" s="147"/>
    </row>
    <row r="14659">
      <c r="A14659" s="147"/>
      <c r="B14659" s="64"/>
      <c r="C14659" s="147" t="s">
        <v>217</v>
      </c>
      <c r="E14659" s="161"/>
      <c r="F14659" s="162"/>
      <c r="G14659" s="147"/>
      <c r="H14659" s="146"/>
      <c r="J14659" s="146"/>
      <c r="L14659" s="150"/>
      <c r="N14659" s="163"/>
      <c r="O14659" s="146"/>
      <c r="P14659" s="146"/>
      <c r="Q14659" s="146"/>
      <c r="R14659" s="34"/>
      <c r="S14659" s="35"/>
      <c r="T14659" s="147"/>
    </row>
    <row r="14660">
      <c r="A14660" s="147"/>
      <c r="B14660" s="64"/>
      <c r="C14660" s="147" t="s">
        <v>217</v>
      </c>
      <c r="E14660" s="161"/>
      <c r="F14660" s="162"/>
      <c r="G14660" s="147"/>
      <c r="H14660" s="146"/>
      <c r="J14660" s="146"/>
      <c r="L14660" s="150"/>
      <c r="N14660" s="163"/>
      <c r="O14660" s="146"/>
      <c r="P14660" s="146"/>
      <c r="Q14660" s="146"/>
      <c r="R14660" s="34"/>
      <c r="S14660" s="35"/>
      <c r="T14660" s="147"/>
    </row>
    <row r="14661">
      <c r="A14661" s="147"/>
      <c r="B14661" s="64"/>
      <c r="C14661" s="147" t="s">
        <v>217</v>
      </c>
      <c r="E14661" s="161"/>
      <c r="F14661" s="162"/>
      <c r="G14661" s="147"/>
      <c r="H14661" s="146"/>
      <c r="J14661" s="146"/>
      <c r="L14661" s="150"/>
      <c r="N14661" s="163"/>
      <c r="O14661" s="146"/>
      <c r="P14661" s="146"/>
      <c r="Q14661" s="146"/>
      <c r="R14661" s="34"/>
      <c r="S14661" s="35"/>
      <c r="T14661" s="147"/>
    </row>
    <row r="14662">
      <c r="A14662" s="147"/>
      <c r="B14662" s="64"/>
      <c r="C14662" s="147" t="s">
        <v>217</v>
      </c>
      <c r="E14662" s="161"/>
      <c r="F14662" s="162"/>
      <c r="G14662" s="147"/>
      <c r="H14662" s="146"/>
      <c r="J14662" s="146"/>
      <c r="L14662" s="150"/>
      <c r="N14662" s="163"/>
      <c r="O14662" s="146"/>
      <c r="P14662" s="146"/>
      <c r="Q14662" s="146"/>
      <c r="R14662" s="34"/>
      <c r="S14662" s="35"/>
      <c r="T14662" s="147"/>
    </row>
    <row r="14663">
      <c r="A14663" s="147"/>
      <c r="B14663" s="64"/>
      <c r="C14663" s="147" t="s">
        <v>217</v>
      </c>
      <c r="E14663" s="161"/>
      <c r="F14663" s="162"/>
      <c r="G14663" s="147"/>
      <c r="H14663" s="146"/>
      <c r="J14663" s="146"/>
      <c r="L14663" s="150"/>
      <c r="N14663" s="163"/>
      <c r="O14663" s="146"/>
      <c r="P14663" s="146"/>
      <c r="Q14663" s="146"/>
      <c r="R14663" s="34"/>
      <c r="S14663" s="35"/>
      <c r="T14663" s="147"/>
    </row>
    <row r="14664">
      <c r="A14664" s="147"/>
      <c r="B14664" s="64"/>
      <c r="C14664" s="147" t="s">
        <v>217</v>
      </c>
      <c r="E14664" s="161"/>
      <c r="F14664" s="162"/>
      <c r="G14664" s="147"/>
      <c r="H14664" s="146"/>
      <c r="J14664" s="146"/>
      <c r="L14664" s="150"/>
      <c r="N14664" s="163"/>
      <c r="O14664" s="146"/>
      <c r="P14664" s="146"/>
      <c r="Q14664" s="146"/>
      <c r="R14664" s="34"/>
      <c r="S14664" s="35"/>
      <c r="T14664" s="147"/>
    </row>
    <row r="14665">
      <c r="A14665" s="147"/>
      <c r="B14665" s="64"/>
      <c r="C14665" s="147" t="s">
        <v>217</v>
      </c>
      <c r="E14665" s="161"/>
      <c r="F14665" s="162"/>
      <c r="G14665" s="147"/>
      <c r="H14665" s="146"/>
      <c r="J14665" s="146"/>
      <c r="L14665" s="150"/>
      <c r="N14665" s="163"/>
      <c r="O14665" s="146"/>
      <c r="P14665" s="146"/>
      <c r="Q14665" s="146"/>
      <c r="R14665" s="34"/>
      <c r="S14665" s="35"/>
      <c r="T14665" s="147"/>
    </row>
    <row r="14666">
      <c r="A14666" s="147"/>
      <c r="B14666" s="64"/>
      <c r="C14666" s="147" t="s">
        <v>217</v>
      </c>
      <c r="E14666" s="161"/>
      <c r="F14666" s="162"/>
      <c r="G14666" s="147"/>
      <c r="H14666" s="146"/>
      <c r="J14666" s="146"/>
      <c r="L14666" s="150"/>
      <c r="N14666" s="163"/>
      <c r="O14666" s="146"/>
      <c r="P14666" s="146"/>
      <c r="Q14666" s="146"/>
      <c r="R14666" s="34"/>
      <c r="S14666" s="35"/>
      <c r="T14666" s="147"/>
    </row>
    <row r="14667">
      <c r="A14667" s="147"/>
      <c r="B14667" s="64"/>
      <c r="C14667" s="147" t="s">
        <v>217</v>
      </c>
      <c r="E14667" s="161"/>
      <c r="F14667" s="162"/>
      <c r="G14667" s="147"/>
      <c r="H14667" s="146"/>
      <c r="J14667" s="146"/>
      <c r="L14667" s="150"/>
      <c r="N14667" s="163"/>
      <c r="O14667" s="146"/>
      <c r="P14667" s="146"/>
      <c r="Q14667" s="146"/>
      <c r="R14667" s="34"/>
      <c r="S14667" s="35"/>
      <c r="T14667" s="147"/>
    </row>
    <row r="14668">
      <c r="A14668" s="147"/>
      <c r="B14668" s="64"/>
      <c r="C14668" s="147" t="s">
        <v>217</v>
      </c>
      <c r="E14668" s="161"/>
      <c r="F14668" s="162"/>
      <c r="G14668" s="147"/>
      <c r="H14668" s="146"/>
      <c r="J14668" s="146"/>
      <c r="L14668" s="150"/>
      <c r="N14668" s="163"/>
      <c r="O14668" s="146"/>
      <c r="P14668" s="146"/>
      <c r="Q14668" s="146"/>
      <c r="R14668" s="34"/>
      <c r="S14668" s="35"/>
      <c r="T14668" s="147"/>
    </row>
    <row r="14669">
      <c r="A14669" s="147"/>
      <c r="B14669" s="64"/>
      <c r="C14669" s="147" t="s">
        <v>217</v>
      </c>
      <c r="E14669" s="161"/>
      <c r="F14669" s="162"/>
      <c r="G14669" s="147"/>
      <c r="H14669" s="146"/>
      <c r="J14669" s="146"/>
      <c r="L14669" s="150"/>
      <c r="N14669" s="163"/>
      <c r="O14669" s="146"/>
      <c r="P14669" s="146"/>
      <c r="Q14669" s="146"/>
      <c r="R14669" s="34"/>
      <c r="S14669" s="35"/>
      <c r="T14669" s="147"/>
    </row>
    <row r="14670">
      <c r="A14670" s="147"/>
      <c r="B14670" s="64"/>
      <c r="C14670" s="147" t="s">
        <v>217</v>
      </c>
      <c r="E14670" s="161"/>
      <c r="F14670" s="162"/>
      <c r="G14670" s="147"/>
      <c r="H14670" s="146"/>
      <c r="J14670" s="146"/>
      <c r="L14670" s="150"/>
      <c r="N14670" s="163"/>
      <c r="O14670" s="146"/>
      <c r="P14670" s="146"/>
      <c r="Q14670" s="146"/>
      <c r="R14670" s="34"/>
      <c r="S14670" s="35"/>
      <c r="T14670" s="147"/>
    </row>
    <row r="14671">
      <c r="A14671" s="147"/>
      <c r="B14671" s="64"/>
      <c r="C14671" s="147" t="s">
        <v>217</v>
      </c>
      <c r="E14671" s="161"/>
      <c r="F14671" s="162"/>
      <c r="G14671" s="147"/>
      <c r="H14671" s="146"/>
      <c r="J14671" s="146"/>
      <c r="L14671" s="150"/>
      <c r="N14671" s="163"/>
      <c r="O14671" s="146"/>
      <c r="P14671" s="146"/>
      <c r="Q14671" s="146"/>
      <c r="R14671" s="34"/>
      <c r="S14671" s="35"/>
      <c r="T14671" s="147"/>
    </row>
    <row r="14672">
      <c r="A14672" s="147"/>
      <c r="B14672" s="64"/>
      <c r="C14672" s="147" t="s">
        <v>217</v>
      </c>
      <c r="E14672" s="161"/>
      <c r="F14672" s="162"/>
      <c r="G14672" s="147"/>
      <c r="H14672" s="146"/>
      <c r="J14672" s="146"/>
      <c r="L14672" s="150"/>
      <c r="N14672" s="163"/>
      <c r="O14672" s="146"/>
      <c r="P14672" s="146"/>
      <c r="Q14672" s="146"/>
      <c r="R14672" s="34"/>
      <c r="S14672" s="35"/>
      <c r="T14672" s="147"/>
    </row>
    <row r="14673">
      <c r="A14673" s="147"/>
      <c r="B14673" s="64"/>
      <c r="C14673" s="147" t="s">
        <v>217</v>
      </c>
      <c r="E14673" s="161"/>
      <c r="F14673" s="162"/>
      <c r="G14673" s="147"/>
      <c r="H14673" s="146"/>
      <c r="J14673" s="146"/>
      <c r="L14673" s="150"/>
      <c r="N14673" s="163"/>
      <c r="O14673" s="146"/>
      <c r="P14673" s="146"/>
      <c r="Q14673" s="146"/>
      <c r="R14673" s="34"/>
      <c r="S14673" s="35"/>
      <c r="T14673" s="147"/>
    </row>
    <row r="14674">
      <c r="A14674" s="147"/>
      <c r="B14674" s="64"/>
      <c r="C14674" s="147" t="s">
        <v>217</v>
      </c>
      <c r="E14674" s="161"/>
      <c r="F14674" s="162"/>
      <c r="G14674" s="147"/>
      <c r="H14674" s="146"/>
      <c r="J14674" s="146"/>
      <c r="L14674" s="150"/>
      <c r="N14674" s="163"/>
      <c r="O14674" s="146"/>
      <c r="P14674" s="146"/>
      <c r="Q14674" s="146"/>
      <c r="R14674" s="34"/>
      <c r="S14674" s="35"/>
      <c r="T14674" s="147"/>
    </row>
    <row r="14675">
      <c r="A14675" s="147"/>
      <c r="B14675" s="64"/>
      <c r="C14675" s="147" t="s">
        <v>217</v>
      </c>
      <c r="E14675" s="161"/>
      <c r="F14675" s="162"/>
      <c r="G14675" s="147"/>
      <c r="H14675" s="146"/>
      <c r="J14675" s="146"/>
      <c r="L14675" s="150"/>
      <c r="N14675" s="163"/>
      <c r="O14675" s="146"/>
      <c r="P14675" s="146"/>
      <c r="Q14675" s="146"/>
      <c r="R14675" s="34"/>
      <c r="S14675" s="35"/>
      <c r="T14675" s="147"/>
    </row>
    <row r="14676">
      <c r="A14676" s="147"/>
      <c r="B14676" s="64"/>
      <c r="C14676" s="147" t="s">
        <v>217</v>
      </c>
      <c r="E14676" s="161"/>
      <c r="F14676" s="162"/>
      <c r="G14676" s="147"/>
      <c r="H14676" s="146"/>
      <c r="J14676" s="146"/>
      <c r="L14676" s="150"/>
      <c r="N14676" s="163"/>
      <c r="O14676" s="146"/>
      <c r="P14676" s="146"/>
      <c r="Q14676" s="146"/>
      <c r="R14676" s="34"/>
      <c r="S14676" s="35"/>
      <c r="T14676" s="147"/>
    </row>
    <row r="14677">
      <c r="A14677" s="147"/>
      <c r="B14677" s="64"/>
      <c r="C14677" s="147" t="s">
        <v>217</v>
      </c>
      <c r="E14677" s="161"/>
      <c r="F14677" s="162"/>
      <c r="G14677" s="147"/>
      <c r="H14677" s="146"/>
      <c r="J14677" s="146"/>
      <c r="L14677" s="150"/>
      <c r="N14677" s="163"/>
      <c r="O14677" s="146"/>
      <c r="P14677" s="146"/>
      <c r="Q14677" s="146"/>
      <c r="R14677" s="34"/>
      <c r="S14677" s="35"/>
      <c r="T14677" s="147"/>
    </row>
    <row r="14678">
      <c r="A14678" s="147"/>
      <c r="B14678" s="64"/>
      <c r="C14678" s="147" t="s">
        <v>217</v>
      </c>
      <c r="E14678" s="161"/>
      <c r="F14678" s="162"/>
      <c r="G14678" s="147"/>
      <c r="H14678" s="146"/>
      <c r="J14678" s="146"/>
      <c r="L14678" s="150"/>
      <c r="N14678" s="163"/>
      <c r="O14678" s="146"/>
      <c r="P14678" s="146"/>
      <c r="Q14678" s="146"/>
      <c r="R14678" s="34"/>
      <c r="S14678" s="35"/>
      <c r="T14678" s="147"/>
    </row>
    <row r="14679">
      <c r="A14679" s="147"/>
      <c r="B14679" s="64"/>
      <c r="C14679" s="147" t="s">
        <v>217</v>
      </c>
      <c r="E14679" s="161"/>
      <c r="F14679" s="162"/>
      <c r="G14679" s="147"/>
      <c r="H14679" s="146"/>
      <c r="J14679" s="146"/>
      <c r="L14679" s="150"/>
      <c r="N14679" s="163"/>
      <c r="O14679" s="146"/>
      <c r="P14679" s="146"/>
      <c r="Q14679" s="146"/>
      <c r="R14679" s="34"/>
      <c r="S14679" s="35"/>
      <c r="T14679" s="147"/>
    </row>
    <row r="14680">
      <c r="A14680" s="147"/>
      <c r="B14680" s="64"/>
      <c r="C14680" s="147" t="s">
        <v>217</v>
      </c>
      <c r="E14680" s="161"/>
      <c r="F14680" s="162"/>
      <c r="G14680" s="147"/>
      <c r="H14680" s="146"/>
      <c r="J14680" s="146"/>
      <c r="L14680" s="150"/>
      <c r="N14680" s="163"/>
      <c r="O14680" s="146"/>
      <c r="P14680" s="146"/>
      <c r="Q14680" s="146"/>
      <c r="R14680" s="34"/>
      <c r="S14680" s="35"/>
      <c r="T14680" s="147"/>
    </row>
    <row r="14681">
      <c r="A14681" s="147"/>
      <c r="B14681" s="64"/>
      <c r="C14681" s="147" t="s">
        <v>217</v>
      </c>
      <c r="E14681" s="161"/>
      <c r="F14681" s="162"/>
      <c r="G14681" s="147"/>
      <c r="H14681" s="146"/>
      <c r="J14681" s="146"/>
      <c r="L14681" s="150"/>
      <c r="N14681" s="163"/>
      <c r="O14681" s="146"/>
      <c r="P14681" s="146"/>
      <c r="Q14681" s="146"/>
      <c r="R14681" s="34"/>
      <c r="S14681" s="35"/>
      <c r="T14681" s="147"/>
    </row>
    <row r="14682">
      <c r="A14682" s="147"/>
      <c r="B14682" s="64"/>
      <c r="C14682" s="147" t="s">
        <v>217</v>
      </c>
      <c r="E14682" s="161"/>
      <c r="F14682" s="162"/>
      <c r="G14682" s="147"/>
      <c r="H14682" s="146"/>
      <c r="J14682" s="146"/>
      <c r="L14682" s="150"/>
      <c r="N14682" s="163"/>
      <c r="O14682" s="146"/>
      <c r="P14682" s="146"/>
      <c r="Q14682" s="146"/>
      <c r="R14682" s="34"/>
      <c r="S14682" s="35"/>
      <c r="T14682" s="147"/>
    </row>
    <row r="14683">
      <c r="A14683" s="147"/>
      <c r="B14683" s="64"/>
      <c r="C14683" s="147" t="s">
        <v>217</v>
      </c>
      <c r="E14683" s="161"/>
      <c r="F14683" s="162"/>
      <c r="G14683" s="147"/>
      <c r="H14683" s="146"/>
      <c r="J14683" s="146"/>
      <c r="L14683" s="150"/>
      <c r="N14683" s="163"/>
      <c r="O14683" s="146"/>
      <c r="P14683" s="146"/>
      <c r="Q14683" s="146"/>
      <c r="R14683" s="34"/>
      <c r="S14683" s="35"/>
      <c r="T14683" s="147"/>
    </row>
    <row r="14684">
      <c r="A14684" s="147"/>
      <c r="B14684" s="64"/>
      <c r="C14684" s="147" t="s">
        <v>217</v>
      </c>
      <c r="E14684" s="161"/>
      <c r="F14684" s="162"/>
      <c r="G14684" s="147"/>
      <c r="H14684" s="146"/>
      <c r="J14684" s="146"/>
      <c r="L14684" s="150"/>
      <c r="N14684" s="163"/>
      <c r="O14684" s="146"/>
      <c r="P14684" s="146"/>
      <c r="Q14684" s="146"/>
      <c r="R14684" s="34"/>
      <c r="S14684" s="35"/>
      <c r="T14684" s="147"/>
    </row>
    <row r="14685">
      <c r="A14685" s="147"/>
      <c r="B14685" s="64"/>
      <c r="C14685" s="147" t="s">
        <v>217</v>
      </c>
      <c r="E14685" s="161"/>
      <c r="F14685" s="162"/>
      <c r="G14685" s="147"/>
      <c r="H14685" s="146"/>
      <c r="J14685" s="146"/>
      <c r="L14685" s="150"/>
      <c r="N14685" s="163"/>
      <c r="O14685" s="146"/>
      <c r="P14685" s="146"/>
      <c r="Q14685" s="146"/>
      <c r="R14685" s="34"/>
      <c r="S14685" s="35"/>
      <c r="T14685" s="147"/>
    </row>
    <row r="14686">
      <c r="A14686" s="147"/>
      <c r="B14686" s="64"/>
      <c r="C14686" s="147" t="s">
        <v>217</v>
      </c>
      <c r="E14686" s="161"/>
      <c r="F14686" s="162"/>
      <c r="G14686" s="147"/>
      <c r="H14686" s="146"/>
      <c r="J14686" s="146"/>
      <c r="L14686" s="150"/>
      <c r="N14686" s="163"/>
      <c r="O14686" s="146"/>
      <c r="P14686" s="146"/>
      <c r="Q14686" s="146"/>
      <c r="R14686" s="34"/>
      <c r="S14686" s="35"/>
      <c r="T14686" s="147"/>
    </row>
    <row r="14687">
      <c r="A14687" s="147"/>
      <c r="B14687" s="64"/>
      <c r="C14687" s="147" t="s">
        <v>217</v>
      </c>
      <c r="E14687" s="161"/>
      <c r="F14687" s="162"/>
      <c r="G14687" s="147"/>
      <c r="H14687" s="146"/>
      <c r="J14687" s="146"/>
      <c r="L14687" s="150"/>
      <c r="N14687" s="163"/>
      <c r="O14687" s="146"/>
      <c r="P14687" s="146"/>
      <c r="Q14687" s="146"/>
      <c r="R14687" s="34"/>
      <c r="S14687" s="35"/>
      <c r="T14687" s="147"/>
    </row>
    <row r="14688">
      <c r="A14688" s="147"/>
      <c r="B14688" s="64"/>
      <c r="C14688" s="147" t="s">
        <v>217</v>
      </c>
      <c r="E14688" s="161"/>
      <c r="F14688" s="162"/>
      <c r="G14688" s="147"/>
      <c r="H14688" s="146"/>
      <c r="J14688" s="146"/>
      <c r="L14688" s="150"/>
      <c r="N14688" s="163"/>
      <c r="O14688" s="146"/>
      <c r="P14688" s="146"/>
      <c r="Q14688" s="146"/>
      <c r="R14688" s="34"/>
      <c r="S14688" s="35"/>
      <c r="T14688" s="147"/>
    </row>
    <row r="14689">
      <c r="A14689" s="147"/>
      <c r="B14689" s="64"/>
      <c r="C14689" s="147" t="s">
        <v>217</v>
      </c>
      <c r="E14689" s="161"/>
      <c r="F14689" s="162"/>
      <c r="G14689" s="147"/>
      <c r="H14689" s="146"/>
      <c r="J14689" s="146"/>
      <c r="L14689" s="150"/>
      <c r="N14689" s="163"/>
      <c r="O14689" s="146"/>
      <c r="P14689" s="146"/>
      <c r="Q14689" s="146"/>
      <c r="R14689" s="34"/>
      <c r="S14689" s="35"/>
      <c r="T14689" s="147"/>
    </row>
    <row r="14690">
      <c r="A14690" s="147"/>
      <c r="B14690" s="64"/>
      <c r="C14690" s="147" t="s">
        <v>217</v>
      </c>
      <c r="E14690" s="161"/>
      <c r="F14690" s="162"/>
      <c r="G14690" s="147"/>
      <c r="H14690" s="146"/>
      <c r="J14690" s="146"/>
      <c r="L14690" s="150"/>
      <c r="N14690" s="163"/>
      <c r="O14690" s="146"/>
      <c r="P14690" s="146"/>
      <c r="Q14690" s="146"/>
      <c r="R14690" s="34"/>
      <c r="S14690" s="35"/>
      <c r="T14690" s="147"/>
    </row>
    <row r="14691">
      <c r="A14691" s="147"/>
      <c r="B14691" s="64"/>
      <c r="C14691" s="147" t="s">
        <v>217</v>
      </c>
      <c r="E14691" s="161"/>
      <c r="F14691" s="162"/>
      <c r="G14691" s="147"/>
      <c r="H14691" s="146"/>
      <c r="J14691" s="146"/>
      <c r="L14691" s="150"/>
      <c r="N14691" s="163"/>
      <c r="O14691" s="146"/>
      <c r="P14691" s="146"/>
      <c r="Q14691" s="146"/>
      <c r="R14691" s="34"/>
      <c r="S14691" s="35"/>
      <c r="T14691" s="147"/>
    </row>
    <row r="14692">
      <c r="A14692" s="147"/>
      <c r="B14692" s="64"/>
      <c r="C14692" s="147" t="s">
        <v>217</v>
      </c>
      <c r="E14692" s="161"/>
      <c r="F14692" s="162"/>
      <c r="G14692" s="147"/>
      <c r="H14692" s="146"/>
      <c r="J14692" s="146"/>
      <c r="L14692" s="150"/>
      <c r="N14692" s="163"/>
      <c r="O14692" s="146"/>
      <c r="P14692" s="146"/>
      <c r="Q14692" s="146"/>
      <c r="R14692" s="34"/>
      <c r="S14692" s="35"/>
      <c r="T14692" s="147"/>
    </row>
    <row r="14693">
      <c r="A14693" s="147"/>
      <c r="B14693" s="64"/>
      <c r="C14693" s="147" t="s">
        <v>217</v>
      </c>
      <c r="E14693" s="161"/>
      <c r="F14693" s="162"/>
      <c r="G14693" s="147"/>
      <c r="H14693" s="146"/>
      <c r="J14693" s="146"/>
      <c r="L14693" s="150"/>
      <c r="N14693" s="163"/>
      <c r="O14693" s="146"/>
      <c r="P14693" s="146"/>
      <c r="Q14693" s="146"/>
      <c r="R14693" s="34"/>
      <c r="S14693" s="35"/>
      <c r="T14693" s="147"/>
    </row>
    <row r="14694">
      <c r="A14694" s="147"/>
      <c r="B14694" s="64"/>
      <c r="C14694" s="147" t="s">
        <v>217</v>
      </c>
      <c r="E14694" s="161"/>
      <c r="F14694" s="162"/>
      <c r="G14694" s="147"/>
      <c r="H14694" s="146"/>
      <c r="J14694" s="146"/>
      <c r="L14694" s="150"/>
      <c r="N14694" s="163"/>
      <c r="O14694" s="146"/>
      <c r="P14694" s="146"/>
      <c r="Q14694" s="146"/>
      <c r="R14694" s="34"/>
      <c r="S14694" s="35"/>
      <c r="T14694" s="147"/>
    </row>
    <row r="14695">
      <c r="A14695" s="147"/>
      <c r="B14695" s="64"/>
      <c r="C14695" s="147" t="s">
        <v>217</v>
      </c>
      <c r="E14695" s="161"/>
      <c r="F14695" s="162"/>
      <c r="G14695" s="147"/>
      <c r="H14695" s="146"/>
      <c r="J14695" s="146"/>
      <c r="L14695" s="150"/>
      <c r="N14695" s="163"/>
      <c r="O14695" s="146"/>
      <c r="P14695" s="146"/>
      <c r="Q14695" s="146"/>
      <c r="R14695" s="34"/>
      <c r="S14695" s="35"/>
      <c r="T14695" s="147"/>
    </row>
    <row r="14696">
      <c r="A14696" s="147"/>
      <c r="B14696" s="64"/>
      <c r="C14696" s="147" t="s">
        <v>217</v>
      </c>
      <c r="E14696" s="161"/>
      <c r="F14696" s="162"/>
      <c r="G14696" s="147"/>
      <c r="H14696" s="146"/>
      <c r="J14696" s="146"/>
      <c r="L14696" s="150"/>
      <c r="N14696" s="163"/>
      <c r="O14696" s="146"/>
      <c r="P14696" s="146"/>
      <c r="Q14696" s="146"/>
      <c r="R14696" s="34"/>
      <c r="S14696" s="35"/>
      <c r="T14696" s="147"/>
    </row>
    <row r="14697">
      <c r="A14697" s="147"/>
      <c r="B14697" s="64"/>
      <c r="C14697" s="147" t="s">
        <v>217</v>
      </c>
      <c r="E14697" s="161"/>
      <c r="F14697" s="162"/>
      <c r="G14697" s="147"/>
      <c r="H14697" s="146"/>
      <c r="J14697" s="146"/>
      <c r="L14697" s="150"/>
      <c r="N14697" s="163"/>
      <c r="O14697" s="146"/>
      <c r="P14697" s="146"/>
      <c r="Q14697" s="146"/>
      <c r="R14697" s="34"/>
      <c r="S14697" s="35"/>
      <c r="T14697" s="147"/>
    </row>
    <row r="14698">
      <c r="A14698" s="147"/>
      <c r="B14698" s="64"/>
      <c r="C14698" s="147" t="s">
        <v>217</v>
      </c>
      <c r="E14698" s="161"/>
      <c r="F14698" s="162"/>
      <c r="G14698" s="147"/>
      <c r="H14698" s="146"/>
      <c r="J14698" s="146"/>
      <c r="L14698" s="150"/>
      <c r="N14698" s="163"/>
      <c r="O14698" s="146"/>
      <c r="P14698" s="146"/>
      <c r="Q14698" s="146"/>
      <c r="R14698" s="34"/>
      <c r="S14698" s="35"/>
      <c r="T14698" s="147"/>
    </row>
    <row r="14699">
      <c r="A14699" s="147"/>
      <c r="B14699" s="64"/>
      <c r="C14699" s="147" t="s">
        <v>217</v>
      </c>
      <c r="E14699" s="161"/>
      <c r="F14699" s="162"/>
      <c r="G14699" s="147"/>
      <c r="H14699" s="146"/>
      <c r="J14699" s="146"/>
      <c r="L14699" s="150"/>
      <c r="N14699" s="163"/>
      <c r="O14699" s="146"/>
      <c r="P14699" s="146"/>
      <c r="Q14699" s="146"/>
      <c r="R14699" s="34"/>
      <c r="S14699" s="35"/>
      <c r="T14699" s="147"/>
    </row>
    <row r="14700">
      <c r="A14700" s="147"/>
      <c r="B14700" s="64"/>
      <c r="C14700" s="147" t="s">
        <v>217</v>
      </c>
      <c r="E14700" s="161"/>
      <c r="F14700" s="162"/>
      <c r="G14700" s="147"/>
      <c r="H14700" s="146"/>
      <c r="J14700" s="146"/>
      <c r="L14700" s="150"/>
      <c r="N14700" s="163"/>
      <c r="O14700" s="146"/>
      <c r="P14700" s="146"/>
      <c r="Q14700" s="146"/>
      <c r="R14700" s="34"/>
      <c r="S14700" s="35"/>
      <c r="T14700" s="147"/>
    </row>
    <row r="14701">
      <c r="A14701" s="147"/>
      <c r="B14701" s="64"/>
      <c r="C14701" s="147" t="s">
        <v>217</v>
      </c>
      <c r="E14701" s="161"/>
      <c r="F14701" s="162"/>
      <c r="G14701" s="147"/>
      <c r="H14701" s="146"/>
      <c r="J14701" s="146"/>
      <c r="L14701" s="150"/>
      <c r="N14701" s="163"/>
      <c r="O14701" s="146"/>
      <c r="P14701" s="146"/>
      <c r="Q14701" s="146"/>
      <c r="R14701" s="34"/>
      <c r="S14701" s="35"/>
      <c r="T14701" s="147"/>
    </row>
    <row r="14702">
      <c r="A14702" s="147"/>
      <c r="B14702" s="64"/>
      <c r="C14702" s="147" t="s">
        <v>217</v>
      </c>
      <c r="E14702" s="161"/>
      <c r="F14702" s="162"/>
      <c r="G14702" s="147"/>
      <c r="H14702" s="146"/>
      <c r="J14702" s="146"/>
      <c r="L14702" s="150"/>
      <c r="N14702" s="163"/>
      <c r="O14702" s="146"/>
      <c r="P14702" s="146"/>
      <c r="Q14702" s="146"/>
      <c r="R14702" s="34"/>
      <c r="S14702" s="35"/>
      <c r="T14702" s="147"/>
    </row>
    <row r="14703">
      <c r="A14703" s="147"/>
      <c r="B14703" s="64"/>
      <c r="C14703" s="147" t="s">
        <v>217</v>
      </c>
      <c r="E14703" s="161"/>
      <c r="F14703" s="162"/>
      <c r="G14703" s="147"/>
      <c r="H14703" s="146"/>
      <c r="J14703" s="146"/>
      <c r="L14703" s="150"/>
      <c r="N14703" s="163"/>
      <c r="O14703" s="146"/>
      <c r="P14703" s="146"/>
      <c r="Q14703" s="146"/>
      <c r="R14703" s="34"/>
      <c r="S14703" s="35"/>
      <c r="T14703" s="147"/>
    </row>
    <row r="14704">
      <c r="A14704" s="147"/>
      <c r="B14704" s="64"/>
      <c r="C14704" s="147" t="s">
        <v>217</v>
      </c>
      <c r="E14704" s="161"/>
      <c r="F14704" s="162"/>
      <c r="G14704" s="147"/>
      <c r="H14704" s="146"/>
      <c r="J14704" s="146"/>
      <c r="L14704" s="150"/>
      <c r="N14704" s="163"/>
      <c r="O14704" s="146"/>
      <c r="P14704" s="146"/>
      <c r="Q14704" s="146"/>
      <c r="R14704" s="34"/>
      <c r="S14704" s="35"/>
      <c r="T14704" s="147"/>
    </row>
    <row r="14705">
      <c r="A14705" s="147"/>
      <c r="B14705" s="64"/>
      <c r="C14705" s="147" t="s">
        <v>217</v>
      </c>
      <c r="E14705" s="161"/>
      <c r="F14705" s="162"/>
      <c r="G14705" s="147"/>
      <c r="H14705" s="146"/>
      <c r="J14705" s="146"/>
      <c r="L14705" s="150"/>
      <c r="N14705" s="163"/>
      <c r="O14705" s="146"/>
      <c r="P14705" s="146"/>
      <c r="Q14705" s="146"/>
      <c r="R14705" s="34"/>
      <c r="S14705" s="35"/>
      <c r="T14705" s="147"/>
    </row>
    <row r="14706">
      <c r="A14706" s="147"/>
      <c r="B14706" s="64"/>
      <c r="C14706" s="147" t="s">
        <v>217</v>
      </c>
      <c r="E14706" s="161"/>
      <c r="F14706" s="162"/>
      <c r="G14706" s="147"/>
      <c r="H14706" s="146"/>
      <c r="J14706" s="146"/>
      <c r="L14706" s="150"/>
      <c r="N14706" s="163"/>
      <c r="O14706" s="146"/>
      <c r="P14706" s="146"/>
      <c r="Q14706" s="146"/>
      <c r="R14706" s="34"/>
      <c r="S14706" s="35"/>
      <c r="T14706" s="147"/>
    </row>
    <row r="14707">
      <c r="A14707" s="147"/>
      <c r="B14707" s="64"/>
      <c r="C14707" s="147" t="s">
        <v>217</v>
      </c>
      <c r="E14707" s="161"/>
      <c r="F14707" s="162"/>
      <c r="G14707" s="147"/>
      <c r="H14707" s="146"/>
      <c r="J14707" s="146"/>
      <c r="L14707" s="150"/>
      <c r="N14707" s="163"/>
      <c r="O14707" s="146"/>
      <c r="P14707" s="146"/>
      <c r="Q14707" s="146"/>
      <c r="R14707" s="34"/>
      <c r="S14707" s="35"/>
      <c r="T14707" s="147"/>
    </row>
    <row r="14708">
      <c r="A14708" s="147"/>
      <c r="B14708" s="64"/>
      <c r="C14708" s="147" t="s">
        <v>217</v>
      </c>
      <c r="E14708" s="161"/>
      <c r="F14708" s="162"/>
      <c r="G14708" s="147"/>
      <c r="H14708" s="146"/>
      <c r="J14708" s="146"/>
      <c r="L14708" s="150"/>
      <c r="N14708" s="163"/>
      <c r="O14708" s="146"/>
      <c r="P14708" s="146"/>
      <c r="Q14708" s="146"/>
      <c r="R14708" s="34"/>
      <c r="S14708" s="35"/>
      <c r="T14708" s="147"/>
    </row>
    <row r="14709">
      <c r="A14709" s="147"/>
      <c r="B14709" s="64"/>
      <c r="C14709" s="147" t="s">
        <v>217</v>
      </c>
      <c r="E14709" s="161"/>
      <c r="F14709" s="162"/>
      <c r="G14709" s="147"/>
      <c r="H14709" s="146"/>
      <c r="J14709" s="146"/>
      <c r="L14709" s="150"/>
      <c r="N14709" s="163"/>
      <c r="O14709" s="146"/>
      <c r="P14709" s="146"/>
      <c r="Q14709" s="146"/>
      <c r="R14709" s="34"/>
      <c r="S14709" s="35"/>
      <c r="T14709" s="147"/>
    </row>
    <row r="14710">
      <c r="A14710" s="147"/>
      <c r="B14710" s="64"/>
      <c r="C14710" s="147" t="s">
        <v>217</v>
      </c>
      <c r="E14710" s="161"/>
      <c r="F14710" s="162"/>
      <c r="G14710" s="147"/>
      <c r="H14710" s="146"/>
      <c r="J14710" s="146"/>
      <c r="L14710" s="150"/>
      <c r="N14710" s="163"/>
      <c r="O14710" s="146"/>
      <c r="P14710" s="146"/>
      <c r="Q14710" s="146"/>
      <c r="R14710" s="34"/>
      <c r="S14710" s="35"/>
      <c r="T14710" s="147"/>
    </row>
    <row r="14711">
      <c r="A14711" s="147"/>
      <c r="B14711" s="64"/>
      <c r="C14711" s="147" t="s">
        <v>217</v>
      </c>
      <c r="E14711" s="161"/>
      <c r="F14711" s="162"/>
      <c r="G14711" s="147"/>
      <c r="H14711" s="146"/>
      <c r="J14711" s="146"/>
      <c r="L14711" s="150"/>
      <c r="N14711" s="163"/>
      <c r="O14711" s="146"/>
      <c r="P14711" s="146"/>
      <c r="Q14711" s="146"/>
      <c r="R14711" s="34"/>
      <c r="S14711" s="35"/>
      <c r="T14711" s="147"/>
    </row>
    <row r="14712">
      <c r="A14712" s="147"/>
      <c r="B14712" s="64"/>
      <c r="C14712" s="147" t="s">
        <v>217</v>
      </c>
      <c r="E14712" s="161"/>
      <c r="F14712" s="162"/>
      <c r="G14712" s="147"/>
      <c r="H14712" s="146"/>
      <c r="J14712" s="146"/>
      <c r="L14712" s="150"/>
      <c r="N14712" s="163"/>
      <c r="O14712" s="146"/>
      <c r="P14712" s="146"/>
      <c r="Q14712" s="146"/>
      <c r="R14712" s="34"/>
      <c r="S14712" s="35"/>
      <c r="T14712" s="147"/>
    </row>
    <row r="14713">
      <c r="A14713" s="147"/>
      <c r="B14713" s="64"/>
      <c r="C14713" s="147" t="s">
        <v>217</v>
      </c>
      <c r="E14713" s="161"/>
      <c r="F14713" s="162"/>
      <c r="G14713" s="147"/>
      <c r="H14713" s="146"/>
      <c r="J14713" s="146"/>
      <c r="L14713" s="150"/>
      <c r="N14713" s="163"/>
      <c r="O14713" s="146"/>
      <c r="P14713" s="146"/>
      <c r="Q14713" s="146"/>
      <c r="R14713" s="34"/>
      <c r="S14713" s="35"/>
      <c r="T14713" s="147"/>
    </row>
    <row r="14714">
      <c r="A14714" s="147"/>
      <c r="B14714" s="64"/>
      <c r="C14714" s="147" t="s">
        <v>217</v>
      </c>
      <c r="E14714" s="161"/>
      <c r="F14714" s="162"/>
      <c r="G14714" s="147"/>
      <c r="H14714" s="146"/>
      <c r="J14714" s="146"/>
      <c r="L14714" s="150"/>
      <c r="N14714" s="163"/>
      <c r="O14714" s="146"/>
      <c r="P14714" s="146"/>
      <c r="Q14714" s="146"/>
      <c r="R14714" s="34"/>
      <c r="S14714" s="35"/>
      <c r="T14714" s="147"/>
    </row>
    <row r="14715">
      <c r="A14715" s="147"/>
      <c r="B14715" s="64"/>
      <c r="C14715" s="147" t="s">
        <v>217</v>
      </c>
      <c r="E14715" s="161"/>
      <c r="F14715" s="162"/>
      <c r="G14715" s="147"/>
      <c r="H14715" s="146"/>
      <c r="J14715" s="146"/>
      <c r="L14715" s="150"/>
      <c r="N14715" s="163"/>
      <c r="O14715" s="146"/>
      <c r="P14715" s="146"/>
      <c r="Q14715" s="146"/>
      <c r="R14715" s="34"/>
      <c r="S14715" s="35"/>
      <c r="T14715" s="147"/>
    </row>
    <row r="14716">
      <c r="A14716" s="147"/>
      <c r="B14716" s="64"/>
      <c r="C14716" s="147" t="s">
        <v>217</v>
      </c>
      <c r="E14716" s="161"/>
      <c r="F14716" s="162"/>
      <c r="G14716" s="147"/>
      <c r="H14716" s="146"/>
      <c r="J14716" s="146"/>
      <c r="L14716" s="150"/>
      <c r="N14716" s="163"/>
      <c r="O14716" s="146"/>
      <c r="P14716" s="146"/>
      <c r="Q14716" s="146"/>
      <c r="R14716" s="34"/>
      <c r="S14716" s="35"/>
      <c r="T14716" s="147"/>
    </row>
    <row r="14717">
      <c r="A14717" s="147"/>
      <c r="B14717" s="64"/>
      <c r="C14717" s="147" t="s">
        <v>217</v>
      </c>
      <c r="E14717" s="161"/>
      <c r="F14717" s="162"/>
      <c r="G14717" s="147"/>
      <c r="H14717" s="146"/>
      <c r="J14717" s="146"/>
      <c r="L14717" s="150"/>
      <c r="N14717" s="163"/>
      <c r="O14717" s="146"/>
      <c r="P14717" s="146"/>
      <c r="Q14717" s="146"/>
      <c r="R14717" s="34"/>
      <c r="S14717" s="35"/>
      <c r="T14717" s="147"/>
    </row>
    <row r="14718">
      <c r="A14718" s="147"/>
      <c r="B14718" s="64"/>
      <c r="C14718" s="147" t="s">
        <v>217</v>
      </c>
      <c r="E14718" s="161"/>
      <c r="F14718" s="162"/>
      <c r="G14718" s="147"/>
      <c r="H14718" s="146"/>
      <c r="J14718" s="146"/>
      <c r="L14718" s="150"/>
      <c r="N14718" s="163"/>
      <c r="O14718" s="146"/>
      <c r="P14718" s="146"/>
      <c r="Q14718" s="146"/>
      <c r="R14718" s="34"/>
      <c r="S14718" s="35"/>
      <c r="T14718" s="147"/>
    </row>
    <row r="14719">
      <c r="A14719" s="147"/>
      <c r="B14719" s="64"/>
      <c r="C14719" s="147" t="s">
        <v>217</v>
      </c>
      <c r="E14719" s="161"/>
      <c r="F14719" s="162"/>
      <c r="G14719" s="147"/>
      <c r="H14719" s="146"/>
      <c r="J14719" s="146"/>
      <c r="L14719" s="150"/>
      <c r="N14719" s="163"/>
      <c r="O14719" s="146"/>
      <c r="P14719" s="146"/>
      <c r="Q14719" s="146"/>
      <c r="R14719" s="34"/>
      <c r="S14719" s="35"/>
      <c r="T14719" s="147"/>
    </row>
    <row r="14720">
      <c r="A14720" s="147"/>
      <c r="B14720" s="64"/>
      <c r="C14720" s="147" t="s">
        <v>217</v>
      </c>
      <c r="E14720" s="161"/>
      <c r="F14720" s="162"/>
      <c r="G14720" s="147"/>
      <c r="H14720" s="146"/>
      <c r="J14720" s="146"/>
      <c r="L14720" s="150"/>
      <c r="N14720" s="163"/>
      <c r="O14720" s="146"/>
      <c r="P14720" s="146"/>
      <c r="Q14720" s="146"/>
      <c r="R14720" s="34"/>
      <c r="S14720" s="35"/>
      <c r="T14720" s="147"/>
    </row>
    <row r="14721">
      <c r="A14721" s="147"/>
      <c r="B14721" s="64"/>
      <c r="C14721" s="147" t="s">
        <v>217</v>
      </c>
      <c r="E14721" s="161"/>
      <c r="F14721" s="162"/>
      <c r="G14721" s="147"/>
      <c r="H14721" s="146"/>
      <c r="J14721" s="146"/>
      <c r="L14721" s="150"/>
      <c r="N14721" s="163"/>
      <c r="O14721" s="146"/>
      <c r="P14721" s="146"/>
      <c r="Q14721" s="146"/>
      <c r="R14721" s="34"/>
      <c r="S14721" s="35"/>
      <c r="T14721" s="147"/>
    </row>
    <row r="14722">
      <c r="A14722" s="147"/>
      <c r="B14722" s="64"/>
      <c r="C14722" s="147" t="s">
        <v>217</v>
      </c>
      <c r="E14722" s="161"/>
      <c r="F14722" s="162"/>
      <c r="G14722" s="147"/>
      <c r="H14722" s="146"/>
      <c r="J14722" s="146"/>
      <c r="L14722" s="150"/>
      <c r="N14722" s="163"/>
      <c r="O14722" s="146"/>
      <c r="P14722" s="146"/>
      <c r="Q14722" s="146"/>
      <c r="R14722" s="34"/>
      <c r="S14722" s="35"/>
      <c r="T14722" s="147"/>
    </row>
    <row r="14723">
      <c r="A14723" s="147"/>
      <c r="B14723" s="64"/>
      <c r="C14723" s="147" t="s">
        <v>217</v>
      </c>
      <c r="E14723" s="161"/>
      <c r="F14723" s="162"/>
      <c r="G14723" s="147"/>
      <c r="H14723" s="146"/>
      <c r="J14723" s="146"/>
      <c r="L14723" s="150"/>
      <c r="N14723" s="163"/>
      <c r="O14723" s="146"/>
      <c r="P14723" s="146"/>
      <c r="Q14723" s="146"/>
      <c r="R14723" s="34"/>
      <c r="S14723" s="35"/>
      <c r="T14723" s="147"/>
    </row>
    <row r="14724">
      <c r="A14724" s="147"/>
      <c r="B14724" s="64"/>
      <c r="C14724" s="147" t="s">
        <v>217</v>
      </c>
      <c r="E14724" s="161"/>
      <c r="F14724" s="162"/>
      <c r="G14724" s="147"/>
      <c r="H14724" s="146"/>
      <c r="J14724" s="146"/>
      <c r="L14724" s="150"/>
      <c r="N14724" s="163"/>
      <c r="O14724" s="146"/>
      <c r="P14724" s="146"/>
      <c r="Q14724" s="146"/>
      <c r="R14724" s="34"/>
      <c r="S14724" s="35"/>
      <c r="T14724" s="147"/>
    </row>
    <row r="14725">
      <c r="A14725" s="147"/>
      <c r="B14725" s="64"/>
      <c r="C14725" s="147" t="s">
        <v>217</v>
      </c>
      <c r="E14725" s="161"/>
      <c r="F14725" s="162"/>
      <c r="G14725" s="147"/>
      <c r="H14725" s="146"/>
      <c r="J14725" s="146"/>
      <c r="L14725" s="150"/>
      <c r="N14725" s="163"/>
      <c r="O14725" s="146"/>
      <c r="P14725" s="146"/>
      <c r="Q14725" s="146"/>
      <c r="R14725" s="34"/>
      <c r="S14725" s="35"/>
      <c r="T14725" s="147"/>
    </row>
    <row r="14726">
      <c r="A14726" s="147"/>
      <c r="B14726" s="64"/>
      <c r="C14726" s="147" t="s">
        <v>217</v>
      </c>
      <c r="E14726" s="161"/>
      <c r="F14726" s="162"/>
      <c r="G14726" s="147"/>
      <c r="H14726" s="146"/>
      <c r="J14726" s="146"/>
      <c r="L14726" s="150"/>
      <c r="N14726" s="163"/>
      <c r="O14726" s="146"/>
      <c r="P14726" s="146"/>
      <c r="Q14726" s="146"/>
      <c r="R14726" s="34"/>
      <c r="S14726" s="35"/>
      <c r="T14726" s="147"/>
    </row>
    <row r="14727">
      <c r="A14727" s="147"/>
      <c r="B14727" s="64"/>
      <c r="C14727" s="147" t="s">
        <v>217</v>
      </c>
      <c r="E14727" s="161"/>
      <c r="F14727" s="162"/>
      <c r="G14727" s="147"/>
      <c r="H14727" s="146"/>
      <c r="J14727" s="146"/>
      <c r="L14727" s="150"/>
      <c r="N14727" s="163"/>
      <c r="O14727" s="146"/>
      <c r="P14727" s="146"/>
      <c r="Q14727" s="146"/>
      <c r="R14727" s="34"/>
      <c r="S14727" s="35"/>
      <c r="T14727" s="147"/>
    </row>
    <row r="14728">
      <c r="A14728" s="147"/>
      <c r="B14728" s="64"/>
      <c r="C14728" s="147" t="s">
        <v>217</v>
      </c>
      <c r="E14728" s="161"/>
      <c r="F14728" s="162"/>
      <c r="G14728" s="147"/>
      <c r="H14728" s="146"/>
      <c r="J14728" s="146"/>
      <c r="L14728" s="150"/>
      <c r="N14728" s="163"/>
      <c r="O14728" s="146"/>
      <c r="P14728" s="146"/>
      <c r="Q14728" s="146"/>
      <c r="R14728" s="34"/>
      <c r="S14728" s="35"/>
      <c r="T14728" s="147"/>
    </row>
    <row r="14729">
      <c r="A14729" s="147"/>
      <c r="B14729" s="64"/>
      <c r="C14729" s="147" t="s">
        <v>217</v>
      </c>
      <c r="E14729" s="161"/>
      <c r="F14729" s="162"/>
      <c r="G14729" s="147"/>
      <c r="H14729" s="146"/>
      <c r="J14729" s="146"/>
      <c r="L14729" s="150"/>
      <c r="N14729" s="163"/>
      <c r="O14729" s="146"/>
      <c r="P14729" s="146"/>
      <c r="Q14729" s="146"/>
      <c r="R14729" s="34"/>
      <c r="S14729" s="35"/>
      <c r="T14729" s="147"/>
    </row>
    <row r="14730">
      <c r="A14730" s="147"/>
      <c r="B14730" s="64"/>
      <c r="C14730" s="147" t="s">
        <v>217</v>
      </c>
      <c r="E14730" s="161"/>
      <c r="F14730" s="162"/>
      <c r="G14730" s="147"/>
      <c r="H14730" s="146"/>
      <c r="J14730" s="146"/>
      <c r="L14730" s="150"/>
      <c r="N14730" s="163"/>
      <c r="O14730" s="146"/>
      <c r="P14730" s="146"/>
      <c r="Q14730" s="146"/>
      <c r="R14730" s="34"/>
      <c r="S14730" s="35"/>
      <c r="T14730" s="147"/>
    </row>
    <row r="14731">
      <c r="A14731" s="147"/>
      <c r="B14731" s="64"/>
      <c r="C14731" s="147" t="s">
        <v>217</v>
      </c>
      <c r="E14731" s="161"/>
      <c r="F14731" s="162"/>
      <c r="G14731" s="147"/>
      <c r="H14731" s="146"/>
      <c r="J14731" s="146"/>
      <c r="L14731" s="150"/>
      <c r="N14731" s="163"/>
      <c r="O14731" s="146"/>
      <c r="P14731" s="146"/>
      <c r="Q14731" s="146"/>
      <c r="R14731" s="34"/>
      <c r="S14731" s="35"/>
      <c r="T14731" s="147"/>
    </row>
    <row r="14732">
      <c r="A14732" s="147"/>
      <c r="B14732" s="64"/>
      <c r="C14732" s="147" t="s">
        <v>217</v>
      </c>
      <c r="E14732" s="161"/>
      <c r="F14732" s="162"/>
      <c r="G14732" s="147"/>
      <c r="H14732" s="146"/>
      <c r="J14732" s="146"/>
      <c r="L14732" s="150"/>
      <c r="N14732" s="163"/>
      <c r="O14732" s="146"/>
      <c r="P14732" s="146"/>
      <c r="Q14732" s="146"/>
      <c r="R14732" s="34"/>
      <c r="S14732" s="35"/>
      <c r="T14732" s="147"/>
    </row>
    <row r="14733">
      <c r="A14733" s="147"/>
      <c r="B14733" s="64"/>
      <c r="C14733" s="147" t="s">
        <v>217</v>
      </c>
      <c r="E14733" s="161"/>
      <c r="F14733" s="162"/>
      <c r="G14733" s="147"/>
      <c r="H14733" s="146"/>
      <c r="J14733" s="146"/>
      <c r="L14733" s="150"/>
      <c r="N14733" s="163"/>
      <c r="O14733" s="146"/>
      <c r="P14733" s="146"/>
      <c r="Q14733" s="146"/>
      <c r="R14733" s="34"/>
      <c r="S14733" s="35"/>
      <c r="T14733" s="147"/>
    </row>
    <row r="14734">
      <c r="A14734" s="147"/>
      <c r="B14734" s="64"/>
      <c r="C14734" s="147" t="s">
        <v>217</v>
      </c>
      <c r="E14734" s="161"/>
      <c r="F14734" s="162"/>
      <c r="G14734" s="147"/>
      <c r="H14734" s="146"/>
      <c r="J14734" s="146"/>
      <c r="L14734" s="150"/>
      <c r="N14734" s="163"/>
      <c r="O14734" s="146"/>
      <c r="P14734" s="146"/>
      <c r="Q14734" s="146"/>
      <c r="R14734" s="34"/>
      <c r="S14734" s="35"/>
      <c r="T14734" s="147"/>
    </row>
    <row r="14735">
      <c r="A14735" s="147"/>
      <c r="B14735" s="64"/>
      <c r="C14735" s="147" t="s">
        <v>217</v>
      </c>
      <c r="E14735" s="161"/>
      <c r="F14735" s="162"/>
      <c r="G14735" s="147"/>
      <c r="H14735" s="146"/>
      <c r="J14735" s="146"/>
      <c r="L14735" s="150"/>
      <c r="N14735" s="163"/>
      <c r="O14735" s="146"/>
      <c r="P14735" s="146"/>
      <c r="Q14735" s="146"/>
      <c r="R14735" s="34"/>
      <c r="S14735" s="35"/>
      <c r="T14735" s="147"/>
    </row>
    <row r="14736">
      <c r="A14736" s="147"/>
      <c r="B14736" s="64"/>
      <c r="C14736" s="147" t="s">
        <v>217</v>
      </c>
      <c r="E14736" s="161"/>
      <c r="F14736" s="162"/>
      <c r="G14736" s="147"/>
      <c r="H14736" s="146"/>
      <c r="J14736" s="146"/>
      <c r="L14736" s="150"/>
      <c r="N14736" s="163"/>
      <c r="O14736" s="146"/>
      <c r="P14736" s="146"/>
      <c r="Q14736" s="146"/>
      <c r="R14736" s="34"/>
      <c r="S14736" s="35"/>
      <c r="T14736" s="147"/>
    </row>
    <row r="14737">
      <c r="A14737" s="147"/>
      <c r="B14737" s="64"/>
      <c r="C14737" s="147" t="s">
        <v>217</v>
      </c>
      <c r="E14737" s="161"/>
      <c r="F14737" s="162"/>
      <c r="G14737" s="147"/>
      <c r="H14737" s="146"/>
      <c r="J14737" s="146"/>
      <c r="L14737" s="150"/>
      <c r="N14737" s="163"/>
      <c r="O14737" s="146"/>
      <c r="P14737" s="146"/>
      <c r="Q14737" s="146"/>
      <c r="R14737" s="34"/>
      <c r="S14737" s="35"/>
      <c r="T14737" s="147"/>
    </row>
    <row r="14738">
      <c r="A14738" s="147"/>
      <c r="B14738" s="64"/>
      <c r="C14738" s="147" t="s">
        <v>217</v>
      </c>
      <c r="E14738" s="161"/>
      <c r="F14738" s="162"/>
      <c r="G14738" s="147"/>
      <c r="H14738" s="146"/>
      <c r="J14738" s="146"/>
      <c r="L14738" s="150"/>
      <c r="N14738" s="163"/>
      <c r="O14738" s="146"/>
      <c r="P14738" s="146"/>
      <c r="Q14738" s="146"/>
      <c r="R14738" s="34"/>
      <c r="S14738" s="35"/>
      <c r="T14738" s="147"/>
    </row>
    <row r="14739">
      <c r="A14739" s="147"/>
      <c r="B14739" s="64"/>
      <c r="C14739" s="147" t="s">
        <v>217</v>
      </c>
      <c r="E14739" s="161"/>
      <c r="F14739" s="162"/>
      <c r="G14739" s="147"/>
      <c r="H14739" s="146"/>
      <c r="J14739" s="146"/>
      <c r="L14739" s="150"/>
      <c r="N14739" s="163"/>
      <c r="O14739" s="146"/>
      <c r="P14739" s="146"/>
      <c r="Q14739" s="146"/>
      <c r="R14739" s="34"/>
      <c r="S14739" s="35"/>
      <c r="T14739" s="147"/>
    </row>
    <row r="14740">
      <c r="A14740" s="147"/>
      <c r="B14740" s="64"/>
      <c r="C14740" s="147" t="s">
        <v>217</v>
      </c>
      <c r="E14740" s="161"/>
      <c r="F14740" s="162"/>
      <c r="G14740" s="147"/>
      <c r="H14740" s="146"/>
      <c r="J14740" s="146"/>
      <c r="L14740" s="150"/>
      <c r="N14740" s="163"/>
      <c r="O14740" s="146"/>
      <c r="P14740" s="146"/>
      <c r="Q14740" s="146"/>
      <c r="R14740" s="34"/>
      <c r="S14740" s="35"/>
      <c r="T14740" s="147"/>
    </row>
    <row r="14741">
      <c r="A14741" s="147"/>
      <c r="B14741" s="64"/>
      <c r="C14741" s="147" t="s">
        <v>217</v>
      </c>
      <c r="E14741" s="161"/>
      <c r="F14741" s="162"/>
      <c r="G14741" s="147"/>
      <c r="H14741" s="146"/>
      <c r="J14741" s="146"/>
      <c r="L14741" s="150"/>
      <c r="N14741" s="163"/>
      <c r="O14741" s="146"/>
      <c r="P14741" s="146"/>
      <c r="Q14741" s="146"/>
      <c r="R14741" s="34"/>
      <c r="S14741" s="35"/>
      <c r="T14741" s="147"/>
    </row>
    <row r="14742">
      <c r="A14742" s="147"/>
      <c r="B14742" s="64"/>
      <c r="C14742" s="147" t="s">
        <v>217</v>
      </c>
      <c r="E14742" s="161"/>
      <c r="F14742" s="162"/>
      <c r="G14742" s="147"/>
      <c r="H14742" s="146"/>
      <c r="J14742" s="146"/>
      <c r="L14742" s="150"/>
      <c r="N14742" s="163"/>
      <c r="O14742" s="146"/>
      <c r="P14742" s="146"/>
      <c r="Q14742" s="146"/>
      <c r="R14742" s="34"/>
      <c r="S14742" s="35"/>
      <c r="T14742" s="147"/>
    </row>
    <row r="14743">
      <c r="A14743" s="147"/>
      <c r="B14743" s="64"/>
      <c r="C14743" s="147" t="s">
        <v>217</v>
      </c>
      <c r="E14743" s="161"/>
      <c r="F14743" s="162"/>
      <c r="G14743" s="147"/>
      <c r="H14743" s="146"/>
      <c r="J14743" s="146"/>
      <c r="L14743" s="150"/>
      <c r="N14743" s="163"/>
      <c r="O14743" s="146"/>
      <c r="P14743" s="146"/>
      <c r="Q14743" s="146"/>
      <c r="R14743" s="34"/>
      <c r="S14743" s="35"/>
      <c r="T14743" s="147"/>
    </row>
    <row r="14744">
      <c r="A14744" s="147"/>
      <c r="B14744" s="64"/>
      <c r="C14744" s="147" t="s">
        <v>217</v>
      </c>
      <c r="E14744" s="161"/>
      <c r="F14744" s="162"/>
      <c r="G14744" s="147"/>
      <c r="H14744" s="146"/>
      <c r="J14744" s="146"/>
      <c r="L14744" s="150"/>
      <c r="N14744" s="163"/>
      <c r="O14744" s="146"/>
      <c r="P14744" s="146"/>
      <c r="Q14744" s="146"/>
      <c r="R14744" s="34"/>
      <c r="S14744" s="35"/>
      <c r="T14744" s="147"/>
    </row>
    <row r="14745">
      <c r="A14745" s="147"/>
      <c r="B14745" s="64"/>
      <c r="C14745" s="147" t="s">
        <v>217</v>
      </c>
      <c r="E14745" s="161"/>
      <c r="F14745" s="162"/>
      <c r="G14745" s="147"/>
      <c r="H14745" s="146"/>
      <c r="J14745" s="146"/>
      <c r="L14745" s="150"/>
      <c r="N14745" s="163"/>
      <c r="O14745" s="146"/>
      <c r="P14745" s="146"/>
      <c r="Q14745" s="146"/>
      <c r="R14745" s="34"/>
      <c r="S14745" s="35"/>
      <c r="T14745" s="147"/>
    </row>
    <row r="14746">
      <c r="A14746" s="147"/>
      <c r="B14746" s="64"/>
      <c r="C14746" s="147" t="s">
        <v>217</v>
      </c>
      <c r="E14746" s="161"/>
      <c r="F14746" s="162"/>
      <c r="G14746" s="147"/>
      <c r="H14746" s="146"/>
      <c r="J14746" s="146"/>
      <c r="L14746" s="150"/>
      <c r="N14746" s="163"/>
      <c r="O14746" s="146"/>
      <c r="P14746" s="146"/>
      <c r="Q14746" s="146"/>
      <c r="R14746" s="34"/>
      <c r="S14746" s="35"/>
      <c r="T14746" s="147"/>
    </row>
    <row r="14747">
      <c r="A14747" s="147"/>
      <c r="B14747" s="64"/>
      <c r="C14747" s="147" t="s">
        <v>217</v>
      </c>
      <c r="E14747" s="161"/>
      <c r="F14747" s="162"/>
      <c r="G14747" s="147"/>
      <c r="H14747" s="146"/>
      <c r="J14747" s="146"/>
      <c r="L14747" s="150"/>
      <c r="N14747" s="163"/>
      <c r="O14747" s="146"/>
      <c r="P14747" s="146"/>
      <c r="Q14747" s="146"/>
      <c r="R14747" s="34"/>
      <c r="S14747" s="35"/>
      <c r="T14747" s="147"/>
    </row>
    <row r="14748">
      <c r="A14748" s="147"/>
      <c r="B14748" s="64"/>
      <c r="C14748" s="147" t="s">
        <v>217</v>
      </c>
      <c r="E14748" s="161"/>
      <c r="F14748" s="162"/>
      <c r="G14748" s="147"/>
      <c r="H14748" s="146"/>
      <c r="J14748" s="146"/>
      <c r="L14748" s="150"/>
      <c r="N14748" s="163"/>
      <c r="O14748" s="146"/>
      <c r="P14748" s="146"/>
      <c r="Q14748" s="146"/>
      <c r="R14748" s="34"/>
      <c r="S14748" s="35"/>
      <c r="T14748" s="147"/>
    </row>
    <row r="14749">
      <c r="A14749" s="147"/>
      <c r="B14749" s="64"/>
      <c r="C14749" s="147" t="s">
        <v>217</v>
      </c>
      <c r="E14749" s="161"/>
      <c r="F14749" s="162"/>
      <c r="G14749" s="147"/>
      <c r="H14749" s="146"/>
      <c r="J14749" s="146"/>
      <c r="L14749" s="150"/>
      <c r="N14749" s="163"/>
      <c r="O14749" s="146"/>
      <c r="P14749" s="146"/>
      <c r="Q14749" s="146"/>
      <c r="R14749" s="34"/>
      <c r="S14749" s="35"/>
      <c r="T14749" s="147"/>
    </row>
    <row r="14750">
      <c r="A14750" s="147"/>
      <c r="B14750" s="64"/>
      <c r="C14750" s="147" t="s">
        <v>217</v>
      </c>
      <c r="E14750" s="161"/>
      <c r="F14750" s="162"/>
      <c r="G14750" s="147"/>
      <c r="H14750" s="146"/>
      <c r="J14750" s="146"/>
      <c r="L14750" s="150"/>
      <c r="N14750" s="163"/>
      <c r="O14750" s="146"/>
      <c r="P14750" s="146"/>
      <c r="Q14750" s="146"/>
      <c r="R14750" s="34"/>
      <c r="S14750" s="35"/>
      <c r="T14750" s="147"/>
    </row>
    <row r="14751">
      <c r="A14751" s="147"/>
      <c r="B14751" s="64"/>
      <c r="C14751" s="147" t="s">
        <v>217</v>
      </c>
      <c r="E14751" s="161"/>
      <c r="F14751" s="162"/>
      <c r="G14751" s="147"/>
      <c r="H14751" s="146"/>
      <c r="J14751" s="146"/>
      <c r="L14751" s="150"/>
      <c r="N14751" s="163"/>
      <c r="O14751" s="146"/>
      <c r="P14751" s="146"/>
      <c r="Q14751" s="146"/>
      <c r="R14751" s="34"/>
      <c r="S14751" s="35"/>
      <c r="T14751" s="147"/>
    </row>
    <row r="14752">
      <c r="A14752" s="147"/>
      <c r="B14752" s="64"/>
      <c r="C14752" s="147" t="s">
        <v>217</v>
      </c>
      <c r="E14752" s="161"/>
      <c r="F14752" s="162"/>
      <c r="G14752" s="147"/>
      <c r="H14752" s="146"/>
      <c r="J14752" s="146"/>
      <c r="L14752" s="150"/>
      <c r="N14752" s="163"/>
      <c r="O14752" s="146"/>
      <c r="P14752" s="146"/>
      <c r="Q14752" s="146"/>
      <c r="R14752" s="34"/>
      <c r="S14752" s="35"/>
      <c r="T14752" s="147"/>
    </row>
    <row r="14753">
      <c r="A14753" s="147"/>
      <c r="B14753" s="64"/>
      <c r="C14753" s="147" t="s">
        <v>217</v>
      </c>
      <c r="E14753" s="161"/>
      <c r="F14753" s="162"/>
      <c r="G14753" s="147"/>
      <c r="H14753" s="146"/>
      <c r="J14753" s="146"/>
      <c r="L14753" s="150"/>
      <c r="N14753" s="163"/>
      <c r="O14753" s="146"/>
      <c r="P14753" s="146"/>
      <c r="Q14753" s="146"/>
      <c r="R14753" s="34"/>
      <c r="S14753" s="35"/>
      <c r="T14753" s="147"/>
    </row>
    <row r="14754">
      <c r="A14754" s="147"/>
      <c r="B14754" s="64"/>
      <c r="C14754" s="147" t="s">
        <v>217</v>
      </c>
      <c r="E14754" s="161"/>
      <c r="F14754" s="162"/>
      <c r="G14754" s="147"/>
      <c r="H14754" s="146"/>
      <c r="J14754" s="146"/>
      <c r="L14754" s="150"/>
      <c r="N14754" s="163"/>
      <c r="O14754" s="146"/>
      <c r="P14754" s="146"/>
      <c r="Q14754" s="146"/>
      <c r="R14754" s="34"/>
      <c r="S14754" s="35"/>
      <c r="T14754" s="147"/>
    </row>
    <row r="14755">
      <c r="A14755" s="147"/>
      <c r="B14755" s="64"/>
      <c r="C14755" s="147" t="s">
        <v>217</v>
      </c>
      <c r="E14755" s="161"/>
      <c r="F14755" s="162"/>
      <c r="G14755" s="147"/>
      <c r="H14755" s="146"/>
      <c r="J14755" s="146"/>
      <c r="L14755" s="150"/>
      <c r="N14755" s="163"/>
      <c r="O14755" s="146"/>
      <c r="P14755" s="146"/>
      <c r="Q14755" s="146"/>
      <c r="R14755" s="34"/>
      <c r="S14755" s="35"/>
      <c r="T14755" s="147"/>
    </row>
    <row r="14756">
      <c r="A14756" s="147"/>
      <c r="B14756" s="64"/>
      <c r="C14756" s="147" t="s">
        <v>217</v>
      </c>
      <c r="E14756" s="161"/>
      <c r="F14756" s="162"/>
      <c r="G14756" s="147"/>
      <c r="H14756" s="146"/>
      <c r="J14756" s="146"/>
      <c r="L14756" s="150"/>
      <c r="N14756" s="163"/>
      <c r="O14756" s="146"/>
      <c r="P14756" s="146"/>
      <c r="Q14756" s="146"/>
      <c r="R14756" s="34"/>
      <c r="S14756" s="35"/>
      <c r="T14756" s="147"/>
    </row>
    <row r="14757">
      <c r="A14757" s="147"/>
      <c r="B14757" s="64"/>
      <c r="C14757" s="147" t="s">
        <v>217</v>
      </c>
      <c r="E14757" s="161"/>
      <c r="F14757" s="162"/>
      <c r="G14757" s="147"/>
      <c r="H14757" s="146"/>
      <c r="J14757" s="146"/>
      <c r="L14757" s="150"/>
      <c r="N14757" s="163"/>
      <c r="O14757" s="146"/>
      <c r="P14757" s="146"/>
      <c r="Q14757" s="146"/>
      <c r="R14757" s="34"/>
      <c r="S14757" s="35"/>
      <c r="T14757" s="147"/>
    </row>
    <row r="14758">
      <c r="A14758" s="147"/>
      <c r="B14758" s="64"/>
      <c r="C14758" s="147" t="s">
        <v>217</v>
      </c>
      <c r="E14758" s="161"/>
      <c r="F14758" s="162"/>
      <c r="G14758" s="147"/>
      <c r="H14758" s="146"/>
      <c r="J14758" s="146"/>
      <c r="L14758" s="150"/>
      <c r="N14758" s="163"/>
      <c r="O14758" s="146"/>
      <c r="P14758" s="146"/>
      <c r="Q14758" s="146"/>
      <c r="R14758" s="34"/>
      <c r="S14758" s="35"/>
      <c r="T14758" s="147"/>
    </row>
    <row r="14759">
      <c r="A14759" s="147"/>
      <c r="B14759" s="64"/>
      <c r="C14759" s="147" t="s">
        <v>217</v>
      </c>
      <c r="E14759" s="161"/>
      <c r="F14759" s="162"/>
      <c r="G14759" s="147"/>
      <c r="H14759" s="146"/>
      <c r="J14759" s="146"/>
      <c r="L14759" s="150"/>
      <c r="N14759" s="163"/>
      <c r="O14759" s="146"/>
      <c r="P14759" s="146"/>
      <c r="Q14759" s="146"/>
      <c r="R14759" s="34"/>
      <c r="S14759" s="35"/>
      <c r="T14759" s="147"/>
    </row>
    <row r="14760">
      <c r="A14760" s="147"/>
      <c r="B14760" s="64"/>
      <c r="C14760" s="147" t="s">
        <v>217</v>
      </c>
      <c r="E14760" s="161"/>
      <c r="F14760" s="162"/>
      <c r="G14760" s="147"/>
      <c r="H14760" s="146"/>
      <c r="J14760" s="146"/>
      <c r="L14760" s="150"/>
      <c r="N14760" s="163"/>
      <c r="O14760" s="146"/>
      <c r="P14760" s="146"/>
      <c r="Q14760" s="146"/>
      <c r="R14760" s="34"/>
      <c r="S14760" s="35"/>
      <c r="T14760" s="147"/>
    </row>
    <row r="14761">
      <c r="A14761" s="147"/>
      <c r="B14761" s="64"/>
      <c r="C14761" s="147" t="s">
        <v>217</v>
      </c>
      <c r="E14761" s="161"/>
      <c r="F14761" s="162"/>
      <c r="G14761" s="147"/>
      <c r="H14761" s="146"/>
      <c r="J14761" s="146"/>
      <c r="L14761" s="150"/>
      <c r="N14761" s="163"/>
      <c r="O14761" s="146"/>
      <c r="P14761" s="146"/>
      <c r="Q14761" s="146"/>
      <c r="R14761" s="34"/>
      <c r="S14761" s="35"/>
      <c r="T14761" s="147"/>
    </row>
    <row r="14762">
      <c r="A14762" s="147"/>
      <c r="B14762" s="64"/>
      <c r="C14762" s="147" t="s">
        <v>217</v>
      </c>
      <c r="E14762" s="161"/>
      <c r="F14762" s="162"/>
      <c r="G14762" s="147"/>
      <c r="H14762" s="146"/>
      <c r="J14762" s="146"/>
      <c r="L14762" s="150"/>
      <c r="N14762" s="163"/>
      <c r="O14762" s="146"/>
      <c r="P14762" s="146"/>
      <c r="Q14762" s="146"/>
      <c r="R14762" s="34"/>
      <c r="S14762" s="35"/>
      <c r="T14762" s="147"/>
    </row>
    <row r="14763">
      <c r="A14763" s="147"/>
      <c r="B14763" s="64"/>
      <c r="C14763" s="147" t="s">
        <v>217</v>
      </c>
      <c r="E14763" s="161"/>
      <c r="F14763" s="162"/>
      <c r="G14763" s="147"/>
      <c r="H14763" s="146"/>
      <c r="J14763" s="146"/>
      <c r="L14763" s="150"/>
      <c r="N14763" s="163"/>
      <c r="O14763" s="146"/>
      <c r="P14763" s="146"/>
      <c r="Q14763" s="146"/>
      <c r="R14763" s="34"/>
      <c r="S14763" s="35"/>
      <c r="T14763" s="147"/>
    </row>
    <row r="14764">
      <c r="A14764" s="147"/>
      <c r="B14764" s="64"/>
      <c r="C14764" s="147" t="s">
        <v>217</v>
      </c>
      <c r="E14764" s="161"/>
      <c r="F14764" s="162"/>
      <c r="G14764" s="147"/>
      <c r="H14764" s="146"/>
      <c r="J14764" s="146"/>
      <c r="L14764" s="150"/>
      <c r="N14764" s="163"/>
      <c r="O14764" s="146"/>
      <c r="P14764" s="146"/>
      <c r="Q14764" s="146"/>
      <c r="R14764" s="34"/>
      <c r="S14764" s="35"/>
      <c r="T14764" s="147"/>
    </row>
    <row r="14765">
      <c r="A14765" s="147"/>
      <c r="B14765" s="64"/>
      <c r="C14765" s="147" t="s">
        <v>217</v>
      </c>
      <c r="E14765" s="161"/>
      <c r="F14765" s="162"/>
      <c r="G14765" s="147"/>
      <c r="H14765" s="146"/>
      <c r="J14765" s="146"/>
      <c r="L14765" s="150"/>
      <c r="N14765" s="163"/>
      <c r="O14765" s="146"/>
      <c r="P14765" s="146"/>
      <c r="Q14765" s="146"/>
      <c r="R14765" s="34"/>
      <c r="S14765" s="35"/>
      <c r="T14765" s="147"/>
    </row>
    <row r="14766">
      <c r="A14766" s="147"/>
      <c r="B14766" s="64"/>
      <c r="C14766" s="147" t="s">
        <v>217</v>
      </c>
      <c r="E14766" s="161"/>
      <c r="F14766" s="162"/>
      <c r="G14766" s="147"/>
      <c r="H14766" s="146"/>
      <c r="J14766" s="146"/>
      <c r="L14766" s="150"/>
      <c r="N14766" s="163"/>
      <c r="O14766" s="146"/>
      <c r="P14766" s="146"/>
      <c r="Q14766" s="146"/>
      <c r="R14766" s="34"/>
      <c r="S14766" s="35"/>
      <c r="T14766" s="147"/>
    </row>
    <row r="14767">
      <c r="A14767" s="147"/>
      <c r="B14767" s="64"/>
      <c r="C14767" s="147" t="s">
        <v>217</v>
      </c>
      <c r="E14767" s="161"/>
      <c r="F14767" s="162"/>
      <c r="G14767" s="147"/>
      <c r="H14767" s="146"/>
      <c r="J14767" s="146"/>
      <c r="L14767" s="150"/>
      <c r="N14767" s="163"/>
      <c r="O14767" s="146"/>
      <c r="P14767" s="146"/>
      <c r="Q14767" s="146"/>
      <c r="R14767" s="34"/>
      <c r="S14767" s="35"/>
      <c r="T14767" s="147"/>
    </row>
    <row r="14768">
      <c r="A14768" s="147"/>
      <c r="B14768" s="64"/>
      <c r="C14768" s="147" t="s">
        <v>217</v>
      </c>
      <c r="E14768" s="161"/>
      <c r="F14768" s="162"/>
      <c r="G14768" s="147"/>
      <c r="H14768" s="146"/>
      <c r="J14768" s="146"/>
      <c r="L14768" s="150"/>
      <c r="N14768" s="163"/>
      <c r="O14768" s="146"/>
      <c r="P14768" s="146"/>
      <c r="Q14768" s="146"/>
      <c r="R14768" s="34"/>
      <c r="S14768" s="35"/>
      <c r="T14768" s="147"/>
    </row>
    <row r="14769">
      <c r="A14769" s="147"/>
      <c r="B14769" s="64"/>
      <c r="C14769" s="147" t="s">
        <v>217</v>
      </c>
      <c r="E14769" s="161"/>
      <c r="F14769" s="162"/>
      <c r="G14769" s="147"/>
      <c r="H14769" s="146"/>
      <c r="J14769" s="146"/>
      <c r="L14769" s="150"/>
      <c r="N14769" s="163"/>
      <c r="O14769" s="146"/>
      <c r="P14769" s="146"/>
      <c r="Q14769" s="146"/>
      <c r="R14769" s="34"/>
      <c r="S14769" s="35"/>
      <c r="T14769" s="147"/>
    </row>
    <row r="14770">
      <c r="A14770" s="147"/>
      <c r="B14770" s="64"/>
      <c r="C14770" s="147" t="s">
        <v>217</v>
      </c>
      <c r="E14770" s="161"/>
      <c r="F14770" s="162"/>
      <c r="G14770" s="147"/>
      <c r="H14770" s="146"/>
      <c r="J14770" s="146"/>
      <c r="L14770" s="150"/>
      <c r="N14770" s="163"/>
      <c r="O14770" s="146"/>
      <c r="P14770" s="146"/>
      <c r="Q14770" s="146"/>
      <c r="R14770" s="34"/>
      <c r="S14770" s="35"/>
      <c r="T14770" s="147"/>
    </row>
    <row r="14771">
      <c r="A14771" s="147"/>
      <c r="B14771" s="64"/>
      <c r="C14771" s="147" t="s">
        <v>217</v>
      </c>
      <c r="E14771" s="161"/>
      <c r="F14771" s="162"/>
      <c r="G14771" s="147"/>
      <c r="H14771" s="146"/>
      <c r="J14771" s="146"/>
      <c r="L14771" s="150"/>
      <c r="N14771" s="163"/>
      <c r="O14771" s="146"/>
      <c r="P14771" s="146"/>
      <c r="Q14771" s="146"/>
      <c r="R14771" s="34"/>
      <c r="S14771" s="35"/>
      <c r="T14771" s="147"/>
    </row>
    <row r="14772">
      <c r="A14772" s="147"/>
      <c r="B14772" s="64"/>
      <c r="C14772" s="147" t="s">
        <v>217</v>
      </c>
      <c r="E14772" s="161"/>
      <c r="F14772" s="162"/>
      <c r="G14772" s="147"/>
      <c r="H14772" s="146"/>
      <c r="J14772" s="146"/>
      <c r="L14772" s="150"/>
      <c r="N14772" s="163"/>
      <c r="O14772" s="146"/>
      <c r="P14772" s="146"/>
      <c r="Q14772" s="146"/>
      <c r="R14772" s="34"/>
      <c r="S14772" s="35"/>
      <c r="T14772" s="147"/>
    </row>
    <row r="14773">
      <c r="A14773" s="147"/>
      <c r="B14773" s="64"/>
      <c r="C14773" s="147" t="s">
        <v>217</v>
      </c>
      <c r="E14773" s="161"/>
      <c r="F14773" s="162"/>
      <c r="G14773" s="147"/>
      <c r="H14773" s="146"/>
      <c r="J14773" s="146"/>
      <c r="L14773" s="150"/>
      <c r="N14773" s="163"/>
      <c r="O14773" s="146"/>
      <c r="P14773" s="146"/>
      <c r="Q14773" s="146"/>
      <c r="R14773" s="34"/>
      <c r="S14773" s="35"/>
      <c r="T14773" s="147"/>
    </row>
    <row r="14774">
      <c r="A14774" s="147"/>
      <c r="B14774" s="64"/>
      <c r="C14774" s="147" t="s">
        <v>217</v>
      </c>
      <c r="E14774" s="161"/>
      <c r="F14774" s="162"/>
      <c r="G14774" s="147"/>
      <c r="H14774" s="146"/>
      <c r="J14774" s="146"/>
      <c r="L14774" s="150"/>
      <c r="N14774" s="163"/>
      <c r="O14774" s="146"/>
      <c r="P14774" s="146"/>
      <c r="Q14774" s="146"/>
      <c r="R14774" s="34"/>
      <c r="S14774" s="35"/>
      <c r="T14774" s="147"/>
    </row>
    <row r="14775">
      <c r="A14775" s="147"/>
      <c r="B14775" s="64"/>
      <c r="C14775" s="147" t="s">
        <v>217</v>
      </c>
      <c r="E14775" s="161"/>
      <c r="F14775" s="162"/>
      <c r="G14775" s="147"/>
      <c r="H14775" s="146"/>
      <c r="J14775" s="146"/>
      <c r="L14775" s="150"/>
      <c r="N14775" s="163"/>
      <c r="O14775" s="146"/>
      <c r="P14775" s="146"/>
      <c r="Q14775" s="146"/>
      <c r="R14775" s="34"/>
      <c r="S14775" s="35"/>
      <c r="T14775" s="147"/>
    </row>
    <row r="14776">
      <c r="A14776" s="147"/>
      <c r="B14776" s="64"/>
      <c r="C14776" s="147" t="s">
        <v>217</v>
      </c>
      <c r="E14776" s="161"/>
      <c r="F14776" s="162"/>
      <c r="G14776" s="147"/>
      <c r="H14776" s="146"/>
      <c r="J14776" s="146"/>
      <c r="L14776" s="150"/>
      <c r="N14776" s="163"/>
      <c r="O14776" s="146"/>
      <c r="P14776" s="146"/>
      <c r="Q14776" s="146"/>
      <c r="R14776" s="34"/>
      <c r="S14776" s="35"/>
      <c r="T14776" s="147"/>
    </row>
    <row r="14777">
      <c r="A14777" s="147"/>
      <c r="B14777" s="64"/>
      <c r="C14777" s="147" t="s">
        <v>217</v>
      </c>
      <c r="E14777" s="161"/>
      <c r="F14777" s="162"/>
      <c r="G14777" s="147"/>
      <c r="H14777" s="146"/>
      <c r="J14777" s="146"/>
      <c r="L14777" s="150"/>
      <c r="N14777" s="163"/>
      <c r="O14777" s="146"/>
      <c r="P14777" s="146"/>
      <c r="Q14777" s="146"/>
      <c r="R14777" s="34"/>
      <c r="S14777" s="35"/>
      <c r="T14777" s="147"/>
    </row>
    <row r="14778">
      <c r="A14778" s="147"/>
      <c r="B14778" s="64"/>
      <c r="C14778" s="147" t="s">
        <v>217</v>
      </c>
      <c r="E14778" s="161"/>
      <c r="F14778" s="162"/>
      <c r="G14778" s="147"/>
      <c r="H14778" s="146"/>
      <c r="J14778" s="146"/>
      <c r="L14778" s="150"/>
      <c r="N14778" s="163"/>
      <c r="O14778" s="146"/>
      <c r="P14778" s="146"/>
      <c r="Q14778" s="146"/>
      <c r="R14778" s="34"/>
      <c r="S14778" s="35"/>
      <c r="T14778" s="147"/>
    </row>
    <row r="14779">
      <c r="A14779" s="147"/>
      <c r="B14779" s="64"/>
      <c r="C14779" s="147" t="s">
        <v>217</v>
      </c>
      <c r="E14779" s="161"/>
      <c r="F14779" s="162"/>
      <c r="G14779" s="147"/>
      <c r="H14779" s="146"/>
      <c r="J14779" s="146"/>
      <c r="L14779" s="150"/>
      <c r="N14779" s="163"/>
      <c r="O14779" s="146"/>
      <c r="P14779" s="146"/>
      <c r="Q14779" s="146"/>
      <c r="R14779" s="34"/>
      <c r="S14779" s="35"/>
      <c r="T14779" s="147"/>
    </row>
    <row r="14780">
      <c r="A14780" s="147"/>
      <c r="B14780" s="64"/>
      <c r="C14780" s="147" t="s">
        <v>217</v>
      </c>
      <c r="E14780" s="161"/>
      <c r="F14780" s="162"/>
      <c r="G14780" s="147"/>
      <c r="H14780" s="146"/>
      <c r="J14780" s="146"/>
      <c r="L14780" s="150"/>
      <c r="N14780" s="163"/>
      <c r="O14780" s="146"/>
      <c r="P14780" s="146"/>
      <c r="Q14780" s="146"/>
      <c r="R14780" s="34"/>
      <c r="S14780" s="35"/>
      <c r="T14780" s="147"/>
    </row>
    <row r="14781">
      <c r="A14781" s="147"/>
      <c r="B14781" s="64"/>
      <c r="C14781" s="147" t="s">
        <v>217</v>
      </c>
      <c r="E14781" s="161"/>
      <c r="F14781" s="162"/>
      <c r="G14781" s="147"/>
      <c r="H14781" s="146"/>
      <c r="J14781" s="146"/>
      <c r="L14781" s="150"/>
      <c r="N14781" s="163"/>
      <c r="O14781" s="146"/>
      <c r="P14781" s="146"/>
      <c r="Q14781" s="146"/>
      <c r="R14781" s="34"/>
      <c r="S14781" s="35"/>
      <c r="T14781" s="147"/>
    </row>
    <row r="14782">
      <c r="A14782" s="147"/>
      <c r="B14782" s="64"/>
      <c r="C14782" s="147" t="s">
        <v>217</v>
      </c>
      <c r="E14782" s="161"/>
      <c r="F14782" s="162"/>
      <c r="G14782" s="147"/>
      <c r="H14782" s="146"/>
      <c r="J14782" s="146"/>
      <c r="L14782" s="150"/>
      <c r="N14782" s="163"/>
      <c r="O14782" s="146"/>
      <c r="P14782" s="146"/>
      <c r="Q14782" s="146"/>
      <c r="R14782" s="34"/>
      <c r="S14782" s="35"/>
      <c r="T14782" s="147"/>
    </row>
    <row r="14783">
      <c r="A14783" s="147"/>
      <c r="B14783" s="64"/>
      <c r="C14783" s="147" t="s">
        <v>217</v>
      </c>
      <c r="E14783" s="161"/>
      <c r="F14783" s="162"/>
      <c r="G14783" s="147"/>
      <c r="H14783" s="146"/>
      <c r="J14783" s="146"/>
      <c r="L14783" s="150"/>
      <c r="N14783" s="163"/>
      <c r="O14783" s="146"/>
      <c r="P14783" s="146"/>
      <c r="Q14783" s="146"/>
      <c r="R14783" s="34"/>
      <c r="S14783" s="35"/>
      <c r="T14783" s="147"/>
    </row>
    <row r="14784">
      <c r="A14784" s="147"/>
      <c r="B14784" s="64"/>
      <c r="C14784" s="147" t="s">
        <v>217</v>
      </c>
      <c r="E14784" s="161"/>
      <c r="F14784" s="162"/>
      <c r="G14784" s="147"/>
      <c r="H14784" s="146"/>
      <c r="J14784" s="146"/>
      <c r="L14784" s="150"/>
      <c r="N14784" s="163"/>
      <c r="O14784" s="146"/>
      <c r="P14784" s="146"/>
      <c r="Q14784" s="146"/>
      <c r="R14784" s="34"/>
      <c r="S14784" s="35"/>
      <c r="T14784" s="147"/>
    </row>
    <row r="14785">
      <c r="A14785" s="147"/>
      <c r="B14785" s="64"/>
      <c r="C14785" s="147" t="s">
        <v>217</v>
      </c>
      <c r="E14785" s="161"/>
      <c r="F14785" s="162"/>
      <c r="G14785" s="147"/>
      <c r="H14785" s="146"/>
      <c r="J14785" s="146"/>
      <c r="L14785" s="150"/>
      <c r="N14785" s="163"/>
      <c r="O14785" s="146"/>
      <c r="P14785" s="146"/>
      <c r="Q14785" s="146"/>
      <c r="R14785" s="34"/>
      <c r="S14785" s="35"/>
      <c r="T14785" s="147"/>
    </row>
    <row r="14786">
      <c r="A14786" s="147"/>
      <c r="B14786" s="64"/>
      <c r="C14786" s="147" t="s">
        <v>217</v>
      </c>
      <c r="E14786" s="161"/>
      <c r="F14786" s="162"/>
      <c r="G14786" s="147"/>
      <c r="H14786" s="146"/>
      <c r="J14786" s="146"/>
      <c r="L14786" s="150"/>
      <c r="N14786" s="163"/>
      <c r="O14786" s="146"/>
      <c r="P14786" s="146"/>
      <c r="Q14786" s="146"/>
      <c r="R14786" s="34"/>
      <c r="S14786" s="35"/>
      <c r="T14786" s="147"/>
    </row>
    <row r="14787">
      <c r="A14787" s="147"/>
      <c r="B14787" s="64"/>
      <c r="C14787" s="147" t="s">
        <v>217</v>
      </c>
      <c r="E14787" s="161"/>
      <c r="F14787" s="162"/>
      <c r="G14787" s="147"/>
      <c r="H14787" s="146"/>
      <c r="J14787" s="146"/>
      <c r="L14787" s="150"/>
      <c r="N14787" s="163"/>
      <c r="O14787" s="146"/>
      <c r="P14787" s="146"/>
      <c r="Q14787" s="146"/>
      <c r="R14787" s="34"/>
      <c r="S14787" s="35"/>
      <c r="T14787" s="147"/>
    </row>
    <row r="14788">
      <c r="A14788" s="147"/>
      <c r="B14788" s="64"/>
      <c r="C14788" s="147" t="s">
        <v>217</v>
      </c>
      <c r="E14788" s="161"/>
      <c r="F14788" s="162"/>
      <c r="G14788" s="147"/>
      <c r="H14788" s="146"/>
      <c r="J14788" s="146"/>
      <c r="L14788" s="150"/>
      <c r="N14788" s="163"/>
      <c r="O14788" s="146"/>
      <c r="P14788" s="146"/>
      <c r="Q14788" s="146"/>
      <c r="R14788" s="34"/>
      <c r="S14788" s="35"/>
      <c r="T14788" s="147"/>
    </row>
    <row r="14789">
      <c r="A14789" s="147"/>
      <c r="B14789" s="64"/>
      <c r="C14789" s="147" t="s">
        <v>217</v>
      </c>
      <c r="E14789" s="161"/>
      <c r="F14789" s="162"/>
      <c r="G14789" s="147"/>
      <c r="H14789" s="146"/>
      <c r="J14789" s="146"/>
      <c r="L14789" s="150"/>
      <c r="N14789" s="163"/>
      <c r="O14789" s="146"/>
      <c r="P14789" s="146"/>
      <c r="Q14789" s="146"/>
      <c r="R14789" s="34"/>
      <c r="S14789" s="35"/>
      <c r="T14789" s="147"/>
    </row>
    <row r="14790">
      <c r="A14790" s="147"/>
      <c r="B14790" s="64"/>
      <c r="C14790" s="147" t="s">
        <v>217</v>
      </c>
      <c r="E14790" s="161"/>
      <c r="F14790" s="162"/>
      <c r="G14790" s="147"/>
      <c r="H14790" s="146"/>
      <c r="J14790" s="146"/>
      <c r="L14790" s="150"/>
      <c r="N14790" s="163"/>
      <c r="O14790" s="146"/>
      <c r="P14790" s="146"/>
      <c r="Q14790" s="146"/>
      <c r="R14790" s="34"/>
      <c r="S14790" s="35"/>
      <c r="T14790" s="147"/>
    </row>
    <row r="14791">
      <c r="A14791" s="147"/>
      <c r="B14791" s="64"/>
      <c r="C14791" s="147" t="s">
        <v>217</v>
      </c>
      <c r="E14791" s="161"/>
      <c r="F14791" s="162"/>
      <c r="G14791" s="147"/>
      <c r="H14791" s="146"/>
      <c r="J14791" s="146"/>
      <c r="L14791" s="150"/>
      <c r="N14791" s="163"/>
      <c r="O14791" s="146"/>
      <c r="P14791" s="146"/>
      <c r="Q14791" s="146"/>
      <c r="R14791" s="34"/>
      <c r="S14791" s="35"/>
      <c r="T14791" s="147"/>
    </row>
    <row r="14792">
      <c r="A14792" s="147"/>
      <c r="B14792" s="64"/>
      <c r="C14792" s="147" t="s">
        <v>217</v>
      </c>
      <c r="E14792" s="161"/>
      <c r="F14792" s="162"/>
      <c r="G14792" s="147"/>
      <c r="H14792" s="146"/>
      <c r="J14792" s="146"/>
      <c r="L14792" s="150"/>
      <c r="N14792" s="163"/>
      <c r="O14792" s="146"/>
      <c r="P14792" s="146"/>
      <c r="Q14792" s="146"/>
      <c r="R14792" s="34"/>
      <c r="S14792" s="35"/>
      <c r="T14792" s="147"/>
    </row>
    <row r="14793">
      <c r="A14793" s="147"/>
      <c r="B14793" s="64"/>
      <c r="C14793" s="147" t="s">
        <v>217</v>
      </c>
      <c r="E14793" s="161"/>
      <c r="F14793" s="162"/>
      <c r="G14793" s="147"/>
      <c r="H14793" s="146"/>
      <c r="J14793" s="146"/>
      <c r="L14793" s="150"/>
      <c r="N14793" s="163"/>
      <c r="O14793" s="146"/>
      <c r="P14793" s="146"/>
      <c r="Q14793" s="146"/>
      <c r="R14793" s="34"/>
      <c r="S14793" s="35"/>
      <c r="T14793" s="147"/>
    </row>
    <row r="14794">
      <c r="A14794" s="147"/>
      <c r="B14794" s="64"/>
      <c r="C14794" s="147" t="s">
        <v>217</v>
      </c>
      <c r="E14794" s="161"/>
      <c r="F14794" s="162"/>
      <c r="G14794" s="147"/>
      <c r="H14794" s="146"/>
      <c r="J14794" s="146"/>
      <c r="L14794" s="150"/>
      <c r="N14794" s="163"/>
      <c r="O14794" s="146"/>
      <c r="P14794" s="146"/>
      <c r="Q14794" s="146"/>
      <c r="R14794" s="34"/>
      <c r="S14794" s="35"/>
      <c r="T14794" s="147"/>
    </row>
    <row r="14795">
      <c r="A14795" s="147"/>
      <c r="B14795" s="64"/>
      <c r="C14795" s="147" t="s">
        <v>217</v>
      </c>
      <c r="E14795" s="161"/>
      <c r="F14795" s="162"/>
      <c r="G14795" s="147"/>
      <c r="H14795" s="146"/>
      <c r="J14795" s="146"/>
      <c r="L14795" s="150"/>
      <c r="N14795" s="163"/>
      <c r="O14795" s="146"/>
      <c r="P14795" s="146"/>
      <c r="Q14795" s="146"/>
      <c r="R14795" s="34"/>
      <c r="S14795" s="35"/>
      <c r="T14795" s="147"/>
    </row>
    <row r="14796">
      <c r="A14796" s="147"/>
      <c r="B14796" s="64"/>
      <c r="C14796" s="147" t="s">
        <v>217</v>
      </c>
      <c r="E14796" s="161"/>
      <c r="F14796" s="162"/>
      <c r="G14796" s="147"/>
      <c r="H14796" s="146"/>
      <c r="J14796" s="146"/>
      <c r="L14796" s="150"/>
      <c r="N14796" s="163"/>
      <c r="O14796" s="146"/>
      <c r="P14796" s="146"/>
      <c r="Q14796" s="146"/>
      <c r="R14796" s="34"/>
      <c r="S14796" s="35"/>
      <c r="T14796" s="147"/>
    </row>
    <row r="14797">
      <c r="A14797" s="147"/>
      <c r="B14797" s="64"/>
      <c r="C14797" s="147" t="s">
        <v>217</v>
      </c>
      <c r="E14797" s="161"/>
      <c r="F14797" s="162"/>
      <c r="G14797" s="147"/>
      <c r="H14797" s="146"/>
      <c r="J14797" s="146"/>
      <c r="L14797" s="150"/>
      <c r="N14797" s="163"/>
      <c r="O14797" s="146"/>
      <c r="P14797" s="146"/>
      <c r="Q14797" s="146"/>
      <c r="R14797" s="34"/>
      <c r="S14797" s="35"/>
      <c r="T14797" s="147"/>
    </row>
    <row r="14798">
      <c r="A14798" s="147"/>
      <c r="B14798" s="64"/>
      <c r="C14798" s="147" t="s">
        <v>217</v>
      </c>
      <c r="E14798" s="161"/>
      <c r="F14798" s="162"/>
      <c r="G14798" s="147"/>
      <c r="H14798" s="146"/>
      <c r="J14798" s="146"/>
      <c r="L14798" s="150"/>
      <c r="N14798" s="163"/>
      <c r="O14798" s="146"/>
      <c r="P14798" s="146"/>
      <c r="Q14798" s="146"/>
      <c r="R14798" s="34"/>
      <c r="S14798" s="35"/>
      <c r="T14798" s="147"/>
    </row>
    <row r="14799">
      <c r="A14799" s="147"/>
      <c r="B14799" s="64"/>
      <c r="C14799" s="147" t="s">
        <v>217</v>
      </c>
      <c r="E14799" s="161"/>
      <c r="F14799" s="162"/>
      <c r="G14799" s="147"/>
      <c r="H14799" s="146"/>
      <c r="J14799" s="146"/>
      <c r="L14799" s="150"/>
      <c r="N14799" s="163"/>
      <c r="O14799" s="146"/>
      <c r="P14799" s="146"/>
      <c r="Q14799" s="146"/>
      <c r="R14799" s="34"/>
      <c r="S14799" s="35"/>
      <c r="T14799" s="147"/>
    </row>
    <row r="14800">
      <c r="A14800" s="147"/>
      <c r="B14800" s="64"/>
      <c r="C14800" s="147" t="s">
        <v>217</v>
      </c>
      <c r="E14800" s="161"/>
      <c r="F14800" s="162"/>
      <c r="G14800" s="147"/>
      <c r="H14800" s="146"/>
      <c r="J14800" s="146"/>
      <c r="L14800" s="150"/>
      <c r="N14800" s="163"/>
      <c r="O14800" s="146"/>
      <c r="P14800" s="146"/>
      <c r="Q14800" s="146"/>
      <c r="R14800" s="34"/>
      <c r="S14800" s="35"/>
      <c r="T14800" s="147"/>
    </row>
    <row r="14801">
      <c r="A14801" s="147"/>
      <c r="B14801" s="64"/>
      <c r="C14801" s="147" t="s">
        <v>217</v>
      </c>
      <c r="E14801" s="161"/>
      <c r="F14801" s="162"/>
      <c r="G14801" s="147"/>
      <c r="H14801" s="146"/>
      <c r="J14801" s="146"/>
      <c r="L14801" s="150"/>
      <c r="N14801" s="163"/>
      <c r="O14801" s="146"/>
      <c r="P14801" s="146"/>
      <c r="Q14801" s="146"/>
      <c r="R14801" s="34"/>
      <c r="S14801" s="35"/>
      <c r="T14801" s="147"/>
    </row>
    <row r="14802">
      <c r="A14802" s="147"/>
      <c r="B14802" s="64"/>
      <c r="C14802" s="147" t="s">
        <v>217</v>
      </c>
      <c r="E14802" s="161"/>
      <c r="F14802" s="162"/>
      <c r="G14802" s="147"/>
      <c r="H14802" s="146"/>
      <c r="J14802" s="146"/>
      <c r="L14802" s="150"/>
      <c r="N14802" s="163"/>
      <c r="O14802" s="146"/>
      <c r="P14802" s="146"/>
      <c r="Q14802" s="146"/>
      <c r="R14802" s="34"/>
      <c r="S14802" s="35"/>
      <c r="T14802" s="147"/>
    </row>
    <row r="14803">
      <c r="A14803" s="147"/>
      <c r="B14803" s="64"/>
      <c r="C14803" s="147" t="s">
        <v>217</v>
      </c>
      <c r="E14803" s="161"/>
      <c r="F14803" s="162"/>
      <c r="G14803" s="147"/>
      <c r="H14803" s="146"/>
      <c r="J14803" s="146"/>
      <c r="L14803" s="150"/>
      <c r="N14803" s="163"/>
      <c r="O14803" s="146"/>
      <c r="P14803" s="146"/>
      <c r="Q14803" s="146"/>
      <c r="R14803" s="34"/>
      <c r="S14803" s="35"/>
      <c r="T14803" s="147"/>
    </row>
    <row r="14804">
      <c r="A14804" s="147"/>
      <c r="B14804" s="64"/>
      <c r="C14804" s="147" t="s">
        <v>217</v>
      </c>
      <c r="E14804" s="161"/>
      <c r="F14804" s="162"/>
      <c r="G14804" s="147"/>
      <c r="H14804" s="146"/>
      <c r="J14804" s="146"/>
      <c r="L14804" s="150"/>
      <c r="N14804" s="163"/>
      <c r="O14804" s="146"/>
      <c r="P14804" s="146"/>
      <c r="Q14804" s="146"/>
      <c r="R14804" s="34"/>
      <c r="S14804" s="35"/>
      <c r="T14804" s="147"/>
    </row>
    <row r="14805">
      <c r="A14805" s="147"/>
      <c r="B14805" s="64"/>
      <c r="C14805" s="147" t="s">
        <v>217</v>
      </c>
      <c r="E14805" s="161"/>
      <c r="F14805" s="162"/>
      <c r="G14805" s="147"/>
      <c r="H14805" s="146"/>
      <c r="J14805" s="146"/>
      <c r="L14805" s="150"/>
      <c r="N14805" s="163"/>
      <c r="O14805" s="146"/>
      <c r="P14805" s="146"/>
      <c r="Q14805" s="146"/>
      <c r="R14805" s="34"/>
      <c r="S14805" s="35"/>
      <c r="T14805" s="147"/>
    </row>
    <row r="14806">
      <c r="A14806" s="147"/>
      <c r="B14806" s="64"/>
      <c r="C14806" s="147" t="s">
        <v>217</v>
      </c>
      <c r="E14806" s="161"/>
      <c r="F14806" s="162"/>
      <c r="G14806" s="147"/>
      <c r="H14806" s="146"/>
      <c r="J14806" s="146"/>
      <c r="L14806" s="150"/>
      <c r="N14806" s="163"/>
      <c r="O14806" s="146"/>
      <c r="P14806" s="146"/>
      <c r="Q14806" s="146"/>
      <c r="R14806" s="34"/>
      <c r="S14806" s="35"/>
      <c r="T14806" s="147"/>
    </row>
    <row r="14807">
      <c r="A14807" s="147"/>
      <c r="B14807" s="64"/>
      <c r="C14807" s="147" t="s">
        <v>217</v>
      </c>
      <c r="E14807" s="161"/>
      <c r="F14807" s="162"/>
      <c r="G14807" s="147"/>
      <c r="H14807" s="146"/>
      <c r="J14807" s="146"/>
      <c r="L14807" s="150"/>
      <c r="N14807" s="163"/>
      <c r="O14807" s="146"/>
      <c r="P14807" s="146"/>
      <c r="Q14807" s="146"/>
      <c r="R14807" s="34"/>
      <c r="S14807" s="35"/>
      <c r="T14807" s="147"/>
    </row>
    <row r="14808">
      <c r="A14808" s="147"/>
      <c r="B14808" s="64"/>
      <c r="C14808" s="147" t="s">
        <v>217</v>
      </c>
      <c r="E14808" s="161"/>
      <c r="F14808" s="162"/>
      <c r="G14808" s="147"/>
      <c r="H14808" s="146"/>
      <c r="J14808" s="146"/>
      <c r="L14808" s="150"/>
      <c r="N14808" s="163"/>
      <c r="O14808" s="146"/>
      <c r="P14808" s="146"/>
      <c r="Q14808" s="146"/>
      <c r="R14808" s="34"/>
      <c r="S14808" s="35"/>
      <c r="T14808" s="147"/>
    </row>
    <row r="14809">
      <c r="A14809" s="147"/>
      <c r="B14809" s="64"/>
      <c r="C14809" s="147" t="s">
        <v>217</v>
      </c>
      <c r="E14809" s="161"/>
      <c r="F14809" s="162"/>
      <c r="G14809" s="147"/>
      <c r="H14809" s="146"/>
      <c r="J14809" s="146"/>
      <c r="L14809" s="150"/>
      <c r="N14809" s="163"/>
      <c r="O14809" s="146"/>
      <c r="P14809" s="146"/>
      <c r="Q14809" s="146"/>
      <c r="R14809" s="34"/>
      <c r="S14809" s="35"/>
      <c r="T14809" s="147"/>
    </row>
    <row r="14810">
      <c r="A14810" s="147"/>
      <c r="B14810" s="64"/>
      <c r="C14810" s="147" t="s">
        <v>217</v>
      </c>
      <c r="E14810" s="161"/>
      <c r="F14810" s="162"/>
      <c r="G14810" s="147"/>
      <c r="H14810" s="146"/>
      <c r="J14810" s="146"/>
      <c r="L14810" s="150"/>
      <c r="N14810" s="163"/>
      <c r="O14810" s="146"/>
      <c r="P14810" s="146"/>
      <c r="Q14810" s="146"/>
      <c r="R14810" s="34"/>
      <c r="S14810" s="35"/>
      <c r="T14810" s="147"/>
    </row>
    <row r="14811">
      <c r="A14811" s="147"/>
      <c r="B14811" s="64"/>
      <c r="C14811" s="147" t="s">
        <v>217</v>
      </c>
      <c r="E14811" s="161"/>
      <c r="F14811" s="162"/>
      <c r="G14811" s="147"/>
      <c r="H14811" s="146"/>
      <c r="J14811" s="146"/>
      <c r="L14811" s="150"/>
      <c r="N14811" s="163"/>
      <c r="O14811" s="146"/>
      <c r="P14811" s="146"/>
      <c r="Q14811" s="146"/>
      <c r="R14811" s="34"/>
      <c r="S14811" s="35"/>
      <c r="T14811" s="147"/>
    </row>
    <row r="14812">
      <c r="A14812" s="147"/>
      <c r="B14812" s="64"/>
      <c r="C14812" s="147" t="s">
        <v>217</v>
      </c>
      <c r="E14812" s="161"/>
      <c r="F14812" s="162"/>
      <c r="G14812" s="147"/>
      <c r="H14812" s="146"/>
      <c r="J14812" s="146"/>
      <c r="L14812" s="150"/>
      <c r="N14812" s="163"/>
      <c r="O14812" s="146"/>
      <c r="P14812" s="146"/>
      <c r="Q14812" s="146"/>
      <c r="R14812" s="34"/>
      <c r="S14812" s="35"/>
      <c r="T14812" s="147"/>
    </row>
    <row r="14813">
      <c r="A14813" s="147"/>
      <c r="B14813" s="64"/>
      <c r="C14813" s="147" t="s">
        <v>217</v>
      </c>
      <c r="E14813" s="161"/>
      <c r="F14813" s="162"/>
      <c r="G14813" s="147"/>
      <c r="H14813" s="146"/>
      <c r="J14813" s="146"/>
      <c r="L14813" s="150"/>
      <c r="N14813" s="163"/>
      <c r="O14813" s="146"/>
      <c r="P14813" s="146"/>
      <c r="Q14813" s="146"/>
      <c r="R14813" s="34"/>
      <c r="S14813" s="35"/>
      <c r="T14813" s="147"/>
    </row>
    <row r="14814">
      <c r="A14814" s="147"/>
      <c r="B14814" s="64"/>
      <c r="C14814" s="147" t="s">
        <v>217</v>
      </c>
      <c r="E14814" s="161"/>
      <c r="F14814" s="162"/>
      <c r="G14814" s="147"/>
      <c r="H14814" s="146"/>
      <c r="J14814" s="146"/>
      <c r="L14814" s="150"/>
      <c r="N14814" s="163"/>
      <c r="O14814" s="146"/>
      <c r="P14814" s="146"/>
      <c r="Q14814" s="146"/>
      <c r="R14814" s="34"/>
      <c r="S14814" s="35"/>
      <c r="T14814" s="147"/>
    </row>
    <row r="14815">
      <c r="A14815" s="147"/>
      <c r="B14815" s="64"/>
      <c r="C14815" s="147" t="s">
        <v>217</v>
      </c>
      <c r="E14815" s="161"/>
      <c r="F14815" s="162"/>
      <c r="G14815" s="147"/>
      <c r="H14815" s="146"/>
      <c r="J14815" s="146"/>
      <c r="L14815" s="150"/>
      <c r="N14815" s="163"/>
      <c r="O14815" s="146"/>
      <c r="P14815" s="146"/>
      <c r="Q14815" s="146"/>
      <c r="R14815" s="34"/>
      <c r="S14815" s="35"/>
      <c r="T14815" s="147"/>
    </row>
    <row r="14816">
      <c r="A14816" s="147"/>
      <c r="B14816" s="64"/>
      <c r="C14816" s="147" t="s">
        <v>217</v>
      </c>
      <c r="E14816" s="161"/>
      <c r="F14816" s="162"/>
      <c r="G14816" s="147"/>
      <c r="H14816" s="146"/>
      <c r="J14816" s="146"/>
      <c r="L14816" s="150"/>
      <c r="N14816" s="163"/>
      <c r="O14816" s="146"/>
      <c r="P14816" s="146"/>
      <c r="Q14816" s="146"/>
      <c r="R14816" s="34"/>
      <c r="S14816" s="35"/>
      <c r="T14816" s="147"/>
    </row>
    <row r="14817">
      <c r="A14817" s="147"/>
      <c r="B14817" s="64"/>
      <c r="C14817" s="147" t="s">
        <v>217</v>
      </c>
      <c r="E14817" s="161"/>
      <c r="F14817" s="162"/>
      <c r="G14817" s="147"/>
      <c r="H14817" s="146"/>
      <c r="J14817" s="146"/>
      <c r="L14817" s="150"/>
      <c r="N14817" s="163"/>
      <c r="O14817" s="146"/>
      <c r="P14817" s="146"/>
      <c r="Q14817" s="146"/>
      <c r="R14817" s="34"/>
      <c r="S14817" s="35"/>
      <c r="T14817" s="147"/>
    </row>
    <row r="14818">
      <c r="A14818" s="147"/>
      <c r="B14818" s="64"/>
      <c r="C14818" s="147" t="s">
        <v>217</v>
      </c>
      <c r="E14818" s="161"/>
      <c r="F14818" s="162"/>
      <c r="G14818" s="147"/>
      <c r="H14818" s="146"/>
      <c r="J14818" s="146"/>
      <c r="L14818" s="150"/>
      <c r="N14818" s="163"/>
      <c r="O14818" s="146"/>
      <c r="P14818" s="146"/>
      <c r="Q14818" s="146"/>
      <c r="R14818" s="34"/>
      <c r="S14818" s="35"/>
      <c r="T14818" s="147"/>
    </row>
    <row r="14819">
      <c r="A14819" s="147"/>
      <c r="B14819" s="64"/>
      <c r="C14819" s="147" t="s">
        <v>217</v>
      </c>
      <c r="E14819" s="161"/>
      <c r="F14819" s="162"/>
      <c r="G14819" s="147"/>
      <c r="H14819" s="146"/>
      <c r="J14819" s="146"/>
      <c r="L14819" s="150"/>
      <c r="N14819" s="163"/>
      <c r="O14819" s="146"/>
      <c r="P14819" s="146"/>
      <c r="Q14819" s="146"/>
      <c r="R14819" s="34"/>
      <c r="S14819" s="35"/>
      <c r="T14819" s="147"/>
    </row>
    <row r="14820">
      <c r="A14820" s="147"/>
      <c r="B14820" s="64"/>
      <c r="C14820" s="147" t="s">
        <v>217</v>
      </c>
      <c r="E14820" s="161"/>
      <c r="F14820" s="162"/>
      <c r="G14820" s="147"/>
      <c r="H14820" s="146"/>
      <c r="J14820" s="146"/>
      <c r="L14820" s="150"/>
      <c r="N14820" s="163"/>
      <c r="O14820" s="146"/>
      <c r="P14820" s="146"/>
      <c r="Q14820" s="146"/>
      <c r="R14820" s="34"/>
      <c r="S14820" s="35"/>
      <c r="T14820" s="147"/>
    </row>
    <row r="14821">
      <c r="A14821" s="147"/>
      <c r="B14821" s="64"/>
      <c r="C14821" s="147" t="s">
        <v>217</v>
      </c>
      <c r="E14821" s="161"/>
      <c r="F14821" s="162"/>
      <c r="G14821" s="147"/>
      <c r="H14821" s="146"/>
      <c r="J14821" s="146"/>
      <c r="L14821" s="150"/>
      <c r="N14821" s="163"/>
      <c r="O14821" s="146"/>
      <c r="P14821" s="146"/>
      <c r="Q14821" s="146"/>
      <c r="R14821" s="34"/>
      <c r="S14821" s="35"/>
      <c r="T14821" s="147"/>
    </row>
    <row r="14822">
      <c r="A14822" s="147"/>
      <c r="B14822" s="64"/>
      <c r="C14822" s="147" t="s">
        <v>217</v>
      </c>
      <c r="E14822" s="161"/>
      <c r="F14822" s="162"/>
      <c r="G14822" s="147"/>
      <c r="H14822" s="146"/>
      <c r="J14822" s="146"/>
      <c r="L14822" s="150"/>
      <c r="N14822" s="163"/>
      <c r="O14822" s="146"/>
      <c r="P14822" s="146"/>
      <c r="Q14822" s="146"/>
      <c r="R14822" s="34"/>
      <c r="S14822" s="35"/>
      <c r="T14822" s="147"/>
    </row>
    <row r="14823">
      <c r="A14823" s="147"/>
      <c r="B14823" s="64"/>
      <c r="C14823" s="147" t="s">
        <v>217</v>
      </c>
      <c r="E14823" s="161"/>
      <c r="F14823" s="162"/>
      <c r="G14823" s="147"/>
      <c r="H14823" s="146"/>
      <c r="J14823" s="146"/>
      <c r="L14823" s="150"/>
      <c r="N14823" s="163"/>
      <c r="O14823" s="146"/>
      <c r="P14823" s="146"/>
      <c r="Q14823" s="146"/>
      <c r="R14823" s="34"/>
      <c r="S14823" s="35"/>
      <c r="T14823" s="147"/>
    </row>
    <row r="14824">
      <c r="A14824" s="147"/>
      <c r="B14824" s="64"/>
      <c r="C14824" s="147" t="s">
        <v>217</v>
      </c>
      <c r="E14824" s="161"/>
      <c r="F14824" s="162"/>
      <c r="G14824" s="147"/>
      <c r="H14824" s="146"/>
      <c r="J14824" s="146"/>
      <c r="L14824" s="150"/>
      <c r="N14824" s="163"/>
      <c r="O14824" s="146"/>
      <c r="P14824" s="146"/>
      <c r="Q14824" s="146"/>
      <c r="R14824" s="34"/>
      <c r="S14824" s="35"/>
      <c r="T14824" s="147"/>
    </row>
    <row r="14825">
      <c r="A14825" s="147"/>
      <c r="B14825" s="64"/>
      <c r="C14825" s="147" t="s">
        <v>217</v>
      </c>
      <c r="E14825" s="161"/>
      <c r="F14825" s="162"/>
      <c r="G14825" s="147"/>
      <c r="H14825" s="146"/>
      <c r="J14825" s="146"/>
      <c r="L14825" s="150"/>
      <c r="N14825" s="163"/>
      <c r="O14825" s="146"/>
      <c r="P14825" s="146"/>
      <c r="Q14825" s="146"/>
      <c r="R14825" s="34"/>
      <c r="S14825" s="35"/>
      <c r="T14825" s="147"/>
    </row>
    <row r="14826">
      <c r="A14826" s="147"/>
      <c r="B14826" s="64"/>
      <c r="C14826" s="147" t="s">
        <v>217</v>
      </c>
      <c r="E14826" s="161"/>
      <c r="F14826" s="162"/>
      <c r="G14826" s="147"/>
      <c r="H14826" s="146"/>
      <c r="J14826" s="146"/>
      <c r="L14826" s="150"/>
      <c r="N14826" s="163"/>
      <c r="O14826" s="146"/>
      <c r="P14826" s="146"/>
      <c r="Q14826" s="146"/>
      <c r="R14826" s="34"/>
      <c r="S14826" s="35"/>
      <c r="T14826" s="147"/>
    </row>
    <row r="14827">
      <c r="A14827" s="147"/>
      <c r="B14827" s="64"/>
      <c r="C14827" s="147" t="s">
        <v>217</v>
      </c>
      <c r="E14827" s="161"/>
      <c r="F14827" s="162"/>
      <c r="G14827" s="147"/>
      <c r="H14827" s="146"/>
      <c r="J14827" s="146"/>
      <c r="L14827" s="150"/>
      <c r="N14827" s="163"/>
      <c r="O14827" s="146"/>
      <c r="P14827" s="146"/>
      <c r="Q14827" s="146"/>
      <c r="R14827" s="34"/>
      <c r="S14827" s="35"/>
      <c r="T14827" s="147"/>
    </row>
    <row r="14828">
      <c r="A14828" s="147"/>
      <c r="B14828" s="64"/>
      <c r="C14828" s="147" t="s">
        <v>217</v>
      </c>
      <c r="E14828" s="161"/>
      <c r="F14828" s="162"/>
      <c r="G14828" s="147"/>
      <c r="H14828" s="146"/>
      <c r="J14828" s="146"/>
      <c r="L14828" s="150"/>
      <c r="N14828" s="163"/>
      <c r="O14828" s="146"/>
      <c r="P14828" s="146"/>
      <c r="Q14828" s="146"/>
      <c r="R14828" s="34"/>
      <c r="S14828" s="35"/>
      <c r="T14828" s="147"/>
    </row>
    <row r="14829">
      <c r="A14829" s="147"/>
      <c r="B14829" s="64"/>
      <c r="C14829" s="147" t="s">
        <v>217</v>
      </c>
      <c r="E14829" s="161"/>
      <c r="F14829" s="162"/>
      <c r="G14829" s="147"/>
      <c r="H14829" s="146"/>
      <c r="J14829" s="146"/>
      <c r="L14829" s="150"/>
      <c r="N14829" s="163"/>
      <c r="O14829" s="146"/>
      <c r="P14829" s="146"/>
      <c r="Q14829" s="146"/>
      <c r="R14829" s="34"/>
      <c r="S14829" s="35"/>
      <c r="T14829" s="147"/>
    </row>
    <row r="14830">
      <c r="A14830" s="147"/>
      <c r="B14830" s="64"/>
      <c r="C14830" s="147" t="s">
        <v>217</v>
      </c>
      <c r="E14830" s="161"/>
      <c r="F14830" s="162"/>
      <c r="G14830" s="147"/>
      <c r="H14830" s="146"/>
      <c r="J14830" s="146"/>
      <c r="L14830" s="150"/>
      <c r="N14830" s="163"/>
      <c r="O14830" s="146"/>
      <c r="P14830" s="146"/>
      <c r="Q14830" s="146"/>
      <c r="R14830" s="34"/>
      <c r="S14830" s="35"/>
      <c r="T14830" s="147"/>
    </row>
    <row r="14831">
      <c r="A14831" s="147"/>
      <c r="B14831" s="64"/>
      <c r="C14831" s="147" t="s">
        <v>217</v>
      </c>
      <c r="E14831" s="161"/>
      <c r="F14831" s="162"/>
      <c r="G14831" s="147"/>
      <c r="H14831" s="146"/>
      <c r="J14831" s="146"/>
      <c r="L14831" s="150"/>
      <c r="N14831" s="163"/>
      <c r="O14831" s="146"/>
      <c r="P14831" s="146"/>
      <c r="Q14831" s="146"/>
      <c r="R14831" s="34"/>
      <c r="S14831" s="35"/>
      <c r="T14831" s="147"/>
    </row>
    <row r="14832">
      <c r="A14832" s="147"/>
      <c r="B14832" s="64"/>
      <c r="C14832" s="147" t="s">
        <v>217</v>
      </c>
      <c r="E14832" s="161"/>
      <c r="F14832" s="162"/>
      <c r="G14832" s="147"/>
      <c r="H14832" s="146"/>
      <c r="J14832" s="146"/>
      <c r="L14832" s="150"/>
      <c r="N14832" s="163"/>
      <c r="O14832" s="146"/>
      <c r="P14832" s="146"/>
      <c r="Q14832" s="146"/>
      <c r="R14832" s="34"/>
      <c r="S14832" s="35"/>
      <c r="T14832" s="147"/>
    </row>
    <row r="14833">
      <c r="A14833" s="147"/>
      <c r="B14833" s="64"/>
      <c r="C14833" s="147" t="s">
        <v>217</v>
      </c>
      <c r="E14833" s="161"/>
      <c r="F14833" s="162"/>
      <c r="G14833" s="147"/>
      <c r="H14833" s="146"/>
      <c r="J14833" s="146"/>
      <c r="L14833" s="150"/>
      <c r="N14833" s="163"/>
      <c r="O14833" s="146"/>
      <c r="P14833" s="146"/>
      <c r="Q14833" s="146"/>
      <c r="R14833" s="34"/>
      <c r="S14833" s="35"/>
      <c r="T14833" s="147"/>
    </row>
    <row r="14834">
      <c r="A14834" s="147"/>
      <c r="B14834" s="64"/>
      <c r="C14834" s="147" t="s">
        <v>217</v>
      </c>
      <c r="E14834" s="161"/>
      <c r="F14834" s="162"/>
      <c r="G14834" s="147"/>
      <c r="H14834" s="146"/>
      <c r="J14834" s="146"/>
      <c r="L14834" s="150"/>
      <c r="N14834" s="163"/>
      <c r="O14834" s="146"/>
      <c r="P14834" s="146"/>
      <c r="Q14834" s="146"/>
      <c r="R14834" s="34"/>
      <c r="S14834" s="35"/>
      <c r="T14834" s="147"/>
    </row>
    <row r="14835">
      <c r="A14835" s="147"/>
      <c r="B14835" s="64"/>
      <c r="C14835" s="147" t="s">
        <v>217</v>
      </c>
      <c r="E14835" s="161"/>
      <c r="F14835" s="162"/>
      <c r="G14835" s="147"/>
      <c r="H14835" s="146"/>
      <c r="J14835" s="146"/>
      <c r="L14835" s="150"/>
      <c r="N14835" s="163"/>
      <c r="O14835" s="146"/>
      <c r="P14835" s="146"/>
      <c r="Q14835" s="146"/>
      <c r="R14835" s="34"/>
      <c r="S14835" s="35"/>
      <c r="T14835" s="147"/>
    </row>
    <row r="14836">
      <c r="A14836" s="147"/>
      <c r="B14836" s="64"/>
      <c r="C14836" s="147" t="s">
        <v>217</v>
      </c>
      <c r="E14836" s="161"/>
      <c r="F14836" s="162"/>
      <c r="G14836" s="147"/>
      <c r="H14836" s="146"/>
      <c r="J14836" s="146"/>
      <c r="L14836" s="150"/>
      <c r="N14836" s="163"/>
      <c r="O14836" s="146"/>
      <c r="P14836" s="146"/>
      <c r="Q14836" s="146"/>
      <c r="R14836" s="34"/>
      <c r="S14836" s="35"/>
      <c r="T14836" s="147"/>
    </row>
    <row r="14837">
      <c r="A14837" s="147"/>
      <c r="B14837" s="64"/>
      <c r="C14837" s="147" t="s">
        <v>217</v>
      </c>
      <c r="E14837" s="161"/>
      <c r="F14837" s="162"/>
      <c r="G14837" s="147"/>
      <c r="H14837" s="146"/>
      <c r="J14837" s="146"/>
      <c r="L14837" s="150"/>
      <c r="N14837" s="163"/>
      <c r="O14837" s="146"/>
      <c r="P14837" s="146"/>
      <c r="Q14837" s="146"/>
      <c r="R14837" s="34"/>
      <c r="S14837" s="35"/>
      <c r="T14837" s="147"/>
    </row>
    <row r="14838">
      <c r="A14838" s="147"/>
      <c r="B14838" s="64"/>
      <c r="C14838" s="147" t="s">
        <v>217</v>
      </c>
      <c r="E14838" s="161"/>
      <c r="F14838" s="162"/>
      <c r="G14838" s="147"/>
      <c r="H14838" s="146"/>
      <c r="J14838" s="146"/>
      <c r="L14838" s="150"/>
      <c r="N14838" s="163"/>
      <c r="O14838" s="146"/>
      <c r="P14838" s="146"/>
      <c r="Q14838" s="146"/>
      <c r="R14838" s="34"/>
      <c r="S14838" s="35"/>
      <c r="T14838" s="147"/>
    </row>
    <row r="14839">
      <c r="A14839" s="147"/>
      <c r="B14839" s="64"/>
      <c r="C14839" s="147" t="s">
        <v>217</v>
      </c>
      <c r="E14839" s="161"/>
      <c r="F14839" s="162"/>
      <c r="G14839" s="147"/>
      <c r="H14839" s="146"/>
      <c r="J14839" s="146"/>
      <c r="L14839" s="150"/>
      <c r="N14839" s="163"/>
      <c r="O14839" s="146"/>
      <c r="P14839" s="146"/>
      <c r="Q14839" s="146"/>
      <c r="R14839" s="34"/>
      <c r="S14839" s="35"/>
      <c r="T14839" s="147"/>
    </row>
    <row r="14840">
      <c r="A14840" s="147"/>
      <c r="B14840" s="64"/>
      <c r="C14840" s="147" t="s">
        <v>217</v>
      </c>
      <c r="E14840" s="161"/>
      <c r="F14840" s="162"/>
      <c r="G14840" s="147"/>
      <c r="H14840" s="146"/>
      <c r="J14840" s="146"/>
      <c r="L14840" s="150"/>
      <c r="N14840" s="163"/>
      <c r="O14840" s="146"/>
      <c r="P14840" s="146"/>
      <c r="Q14840" s="146"/>
      <c r="R14840" s="34"/>
      <c r="S14840" s="35"/>
      <c r="T14840" s="147"/>
    </row>
    <row r="14841">
      <c r="A14841" s="147"/>
      <c r="B14841" s="64"/>
      <c r="C14841" s="147" t="s">
        <v>217</v>
      </c>
      <c r="E14841" s="161"/>
      <c r="F14841" s="162"/>
      <c r="G14841" s="147"/>
      <c r="H14841" s="146"/>
      <c r="J14841" s="146"/>
      <c r="L14841" s="150"/>
      <c r="N14841" s="163"/>
      <c r="O14841" s="146"/>
      <c r="P14841" s="146"/>
      <c r="Q14841" s="146"/>
      <c r="R14841" s="34"/>
      <c r="S14841" s="35"/>
      <c r="T14841" s="147"/>
    </row>
    <row r="14842">
      <c r="A14842" s="147"/>
      <c r="B14842" s="64"/>
      <c r="C14842" s="147" t="s">
        <v>217</v>
      </c>
      <c r="E14842" s="161"/>
      <c r="F14842" s="162"/>
      <c r="G14842" s="147"/>
      <c r="H14842" s="146"/>
      <c r="J14842" s="146"/>
      <c r="L14842" s="150"/>
      <c r="N14842" s="163"/>
      <c r="O14842" s="146"/>
      <c r="P14842" s="146"/>
      <c r="Q14842" s="146"/>
      <c r="R14842" s="34"/>
      <c r="S14842" s="35"/>
      <c r="T14842" s="147"/>
    </row>
    <row r="14843">
      <c r="A14843" s="147"/>
      <c r="B14843" s="64"/>
      <c r="C14843" s="147" t="s">
        <v>217</v>
      </c>
      <c r="E14843" s="161"/>
      <c r="F14843" s="162"/>
      <c r="G14843" s="147"/>
      <c r="H14843" s="146"/>
      <c r="J14843" s="146"/>
      <c r="L14843" s="150"/>
      <c r="N14843" s="163"/>
      <c r="O14843" s="146"/>
      <c r="P14843" s="146"/>
      <c r="Q14843" s="146"/>
      <c r="R14843" s="34"/>
      <c r="S14843" s="35"/>
      <c r="T14843" s="147"/>
    </row>
    <row r="14844">
      <c r="A14844" s="147"/>
      <c r="B14844" s="64"/>
      <c r="C14844" s="147" t="s">
        <v>217</v>
      </c>
      <c r="E14844" s="161"/>
      <c r="F14844" s="162"/>
      <c r="G14844" s="147"/>
      <c r="H14844" s="146"/>
      <c r="J14844" s="146"/>
      <c r="L14844" s="150"/>
      <c r="N14844" s="163"/>
      <c r="O14844" s="146"/>
      <c r="P14844" s="146"/>
      <c r="Q14844" s="146"/>
      <c r="R14844" s="34"/>
      <c r="S14844" s="35"/>
      <c r="T14844" s="147"/>
    </row>
    <row r="14845">
      <c r="A14845" s="147"/>
      <c r="B14845" s="64"/>
      <c r="C14845" s="147" t="s">
        <v>217</v>
      </c>
      <c r="E14845" s="161"/>
      <c r="F14845" s="162"/>
      <c r="G14845" s="147"/>
      <c r="H14845" s="146"/>
      <c r="J14845" s="146"/>
      <c r="L14845" s="150"/>
      <c r="N14845" s="163"/>
      <c r="O14845" s="146"/>
      <c r="P14845" s="146"/>
      <c r="Q14845" s="146"/>
      <c r="R14845" s="34"/>
      <c r="S14845" s="35"/>
      <c r="T14845" s="147"/>
    </row>
    <row r="14846">
      <c r="A14846" s="147"/>
      <c r="B14846" s="64"/>
      <c r="C14846" s="147" t="s">
        <v>217</v>
      </c>
      <c r="E14846" s="161"/>
      <c r="F14846" s="162"/>
      <c r="G14846" s="147"/>
      <c r="H14846" s="146"/>
      <c r="J14846" s="146"/>
      <c r="L14846" s="150"/>
      <c r="N14846" s="163"/>
      <c r="O14846" s="146"/>
      <c r="P14846" s="146"/>
      <c r="Q14846" s="146"/>
      <c r="R14846" s="34"/>
      <c r="S14846" s="35"/>
      <c r="T14846" s="147"/>
    </row>
    <row r="14847">
      <c r="A14847" s="147"/>
      <c r="B14847" s="64"/>
      <c r="C14847" s="147" t="s">
        <v>217</v>
      </c>
      <c r="E14847" s="161"/>
      <c r="F14847" s="162"/>
      <c r="G14847" s="147"/>
      <c r="H14847" s="146"/>
      <c r="J14847" s="146"/>
      <c r="L14847" s="150"/>
      <c r="N14847" s="163"/>
      <c r="O14847" s="146"/>
      <c r="P14847" s="146"/>
      <c r="Q14847" s="146"/>
      <c r="R14847" s="34"/>
      <c r="S14847" s="35"/>
      <c r="T14847" s="147"/>
    </row>
    <row r="14848">
      <c r="A14848" s="147"/>
      <c r="B14848" s="64"/>
      <c r="C14848" s="147" t="s">
        <v>217</v>
      </c>
      <c r="E14848" s="161"/>
      <c r="F14848" s="162"/>
      <c r="G14848" s="147"/>
      <c r="H14848" s="146"/>
      <c r="J14848" s="146"/>
      <c r="L14848" s="150"/>
      <c r="N14848" s="163"/>
      <c r="O14848" s="146"/>
      <c r="P14848" s="146"/>
      <c r="Q14848" s="146"/>
      <c r="R14848" s="34"/>
      <c r="S14848" s="35"/>
      <c r="T14848" s="147"/>
    </row>
    <row r="14849">
      <c r="A14849" s="147"/>
      <c r="B14849" s="64"/>
      <c r="C14849" s="147" t="s">
        <v>217</v>
      </c>
      <c r="E14849" s="161"/>
      <c r="F14849" s="162"/>
      <c r="G14849" s="147"/>
      <c r="H14849" s="146"/>
      <c r="J14849" s="146"/>
      <c r="L14849" s="150"/>
      <c r="N14849" s="163"/>
      <c r="O14849" s="146"/>
      <c r="P14849" s="146"/>
      <c r="Q14849" s="146"/>
      <c r="R14849" s="34"/>
      <c r="S14849" s="35"/>
      <c r="T14849" s="147"/>
    </row>
    <row r="14850">
      <c r="A14850" s="147"/>
      <c r="B14850" s="64"/>
      <c r="C14850" s="147" t="s">
        <v>217</v>
      </c>
      <c r="E14850" s="161"/>
      <c r="F14850" s="162"/>
      <c r="G14850" s="147"/>
      <c r="H14850" s="146"/>
      <c r="J14850" s="146"/>
      <c r="L14850" s="150"/>
      <c r="N14850" s="163"/>
      <c r="O14850" s="146"/>
      <c r="P14850" s="146"/>
      <c r="Q14850" s="146"/>
      <c r="R14850" s="34"/>
      <c r="S14850" s="35"/>
      <c r="T14850" s="147"/>
    </row>
    <row r="14851">
      <c r="A14851" s="147"/>
      <c r="B14851" s="64"/>
      <c r="C14851" s="147" t="s">
        <v>217</v>
      </c>
      <c r="E14851" s="161"/>
      <c r="F14851" s="162"/>
      <c r="G14851" s="147"/>
      <c r="H14851" s="146"/>
      <c r="J14851" s="146"/>
      <c r="L14851" s="150"/>
      <c r="N14851" s="163"/>
      <c r="O14851" s="146"/>
      <c r="P14851" s="146"/>
      <c r="Q14851" s="146"/>
      <c r="R14851" s="34"/>
      <c r="S14851" s="35"/>
      <c r="T14851" s="147"/>
    </row>
    <row r="14852">
      <c r="A14852" s="147"/>
      <c r="B14852" s="64"/>
      <c r="C14852" s="147" t="s">
        <v>217</v>
      </c>
      <c r="E14852" s="161"/>
      <c r="F14852" s="162"/>
      <c r="G14852" s="147"/>
      <c r="H14852" s="146"/>
      <c r="J14852" s="146"/>
      <c r="L14852" s="150"/>
      <c r="N14852" s="163"/>
      <c r="O14852" s="146"/>
      <c r="P14852" s="146"/>
      <c r="Q14852" s="146"/>
      <c r="R14852" s="34"/>
      <c r="S14852" s="35"/>
      <c r="T14852" s="147"/>
    </row>
    <row r="14853">
      <c r="A14853" s="147"/>
      <c r="B14853" s="64"/>
      <c r="C14853" s="147" t="s">
        <v>217</v>
      </c>
      <c r="E14853" s="161"/>
      <c r="F14853" s="162"/>
      <c r="G14853" s="147"/>
      <c r="H14853" s="146"/>
      <c r="J14853" s="146"/>
      <c r="L14853" s="150"/>
      <c r="N14853" s="163"/>
      <c r="O14853" s="146"/>
      <c r="P14853" s="146"/>
      <c r="Q14853" s="146"/>
      <c r="R14853" s="34"/>
      <c r="S14853" s="35"/>
      <c r="T14853" s="147"/>
    </row>
    <row r="14854">
      <c r="A14854" s="147"/>
      <c r="B14854" s="64"/>
      <c r="C14854" s="147" t="s">
        <v>217</v>
      </c>
      <c r="E14854" s="161"/>
      <c r="F14854" s="162"/>
      <c r="G14854" s="147"/>
      <c r="H14854" s="146"/>
      <c r="J14854" s="146"/>
      <c r="L14854" s="150"/>
      <c r="N14854" s="163"/>
      <c r="O14854" s="146"/>
      <c r="P14854" s="146"/>
      <c r="Q14854" s="146"/>
      <c r="R14854" s="34"/>
      <c r="S14854" s="35"/>
      <c r="T14854" s="147"/>
    </row>
    <row r="14855">
      <c r="A14855" s="147"/>
      <c r="B14855" s="64"/>
      <c r="C14855" s="147" t="s">
        <v>217</v>
      </c>
      <c r="E14855" s="161"/>
      <c r="F14855" s="162"/>
      <c r="G14855" s="147"/>
      <c r="H14855" s="146"/>
      <c r="J14855" s="146"/>
      <c r="L14855" s="150"/>
      <c r="N14855" s="163"/>
      <c r="O14855" s="146"/>
      <c r="P14855" s="146"/>
      <c r="Q14855" s="146"/>
      <c r="R14855" s="34"/>
      <c r="S14855" s="35"/>
      <c r="T14855" s="147"/>
    </row>
    <row r="14856">
      <c r="A14856" s="147"/>
      <c r="B14856" s="64"/>
      <c r="C14856" s="147" t="s">
        <v>217</v>
      </c>
      <c r="E14856" s="161"/>
      <c r="F14856" s="162"/>
      <c r="G14856" s="147"/>
      <c r="H14856" s="146"/>
      <c r="J14856" s="146"/>
      <c r="L14856" s="150"/>
      <c r="N14856" s="163"/>
      <c r="O14856" s="146"/>
      <c r="P14856" s="146"/>
      <c r="Q14856" s="146"/>
      <c r="R14856" s="34"/>
      <c r="S14856" s="35"/>
      <c r="T14856" s="147"/>
    </row>
    <row r="14857">
      <c r="A14857" s="147"/>
      <c r="B14857" s="64"/>
      <c r="C14857" s="147" t="s">
        <v>217</v>
      </c>
      <c r="E14857" s="161"/>
      <c r="F14857" s="162"/>
      <c r="G14857" s="147"/>
      <c r="H14857" s="146"/>
      <c r="J14857" s="146"/>
      <c r="L14857" s="150"/>
      <c r="N14857" s="163"/>
      <c r="O14857" s="146"/>
      <c r="P14857" s="146"/>
      <c r="Q14857" s="146"/>
      <c r="R14857" s="34"/>
      <c r="S14857" s="35"/>
      <c r="T14857" s="147"/>
    </row>
    <row r="14858">
      <c r="A14858" s="147"/>
      <c r="B14858" s="64"/>
      <c r="C14858" s="147" t="s">
        <v>217</v>
      </c>
      <c r="E14858" s="161"/>
      <c r="F14858" s="162"/>
      <c r="G14858" s="147"/>
      <c r="H14858" s="146"/>
      <c r="J14858" s="146"/>
      <c r="L14858" s="150"/>
      <c r="N14858" s="163"/>
      <c r="O14858" s="146"/>
      <c r="P14858" s="146"/>
      <c r="Q14858" s="146"/>
      <c r="R14858" s="34"/>
      <c r="S14858" s="35"/>
      <c r="T14858" s="147"/>
    </row>
    <row r="14859">
      <c r="A14859" s="147"/>
      <c r="B14859" s="64"/>
      <c r="C14859" s="147" t="s">
        <v>217</v>
      </c>
      <c r="E14859" s="161"/>
      <c r="F14859" s="162"/>
      <c r="G14859" s="147"/>
      <c r="H14859" s="146"/>
      <c r="J14859" s="146"/>
      <c r="L14859" s="150"/>
      <c r="N14859" s="163"/>
      <c r="O14859" s="146"/>
      <c r="P14859" s="146"/>
      <c r="Q14859" s="146"/>
      <c r="R14859" s="34"/>
      <c r="S14859" s="35"/>
      <c r="T14859" s="147"/>
    </row>
    <row r="14860">
      <c r="A14860" s="147"/>
      <c r="B14860" s="64"/>
      <c r="C14860" s="147" t="s">
        <v>217</v>
      </c>
      <c r="E14860" s="161"/>
      <c r="F14860" s="162"/>
      <c r="G14860" s="147"/>
      <c r="H14860" s="146"/>
      <c r="J14860" s="146"/>
      <c r="L14860" s="150"/>
      <c r="N14860" s="163"/>
      <c r="O14860" s="146"/>
      <c r="P14860" s="146"/>
      <c r="Q14860" s="146"/>
      <c r="R14860" s="34"/>
      <c r="S14860" s="35"/>
      <c r="T14860" s="147"/>
    </row>
    <row r="14861">
      <c r="A14861" s="147"/>
      <c r="B14861" s="64"/>
      <c r="C14861" s="147" t="s">
        <v>217</v>
      </c>
      <c r="E14861" s="161"/>
      <c r="F14861" s="162"/>
      <c r="G14861" s="147"/>
      <c r="H14861" s="146"/>
      <c r="J14861" s="146"/>
      <c r="L14861" s="150"/>
      <c r="N14861" s="163"/>
      <c r="O14861" s="146"/>
      <c r="P14861" s="146"/>
      <c r="Q14861" s="146"/>
      <c r="R14861" s="34"/>
      <c r="S14861" s="35"/>
      <c r="T14861" s="147"/>
    </row>
    <row r="14862">
      <c r="A14862" s="147"/>
      <c r="B14862" s="64"/>
      <c r="C14862" s="147" t="s">
        <v>217</v>
      </c>
      <c r="E14862" s="161"/>
      <c r="F14862" s="162"/>
      <c r="G14862" s="147"/>
      <c r="H14862" s="146"/>
      <c r="J14862" s="146"/>
      <c r="L14862" s="150"/>
      <c r="N14862" s="163"/>
      <c r="O14862" s="146"/>
      <c r="P14862" s="146"/>
      <c r="Q14862" s="146"/>
      <c r="R14862" s="34"/>
      <c r="S14862" s="35"/>
      <c r="T14862" s="147"/>
    </row>
    <row r="14863">
      <c r="A14863" s="147"/>
      <c r="B14863" s="64"/>
      <c r="C14863" s="147" t="s">
        <v>217</v>
      </c>
      <c r="E14863" s="161"/>
      <c r="F14863" s="162"/>
      <c r="G14863" s="147"/>
      <c r="H14863" s="146"/>
      <c r="J14863" s="146"/>
      <c r="L14863" s="150"/>
      <c r="N14863" s="163"/>
      <c r="O14863" s="146"/>
      <c r="P14863" s="146"/>
      <c r="Q14863" s="146"/>
      <c r="R14863" s="34"/>
      <c r="S14863" s="35"/>
      <c r="T14863" s="147"/>
    </row>
    <row r="14864">
      <c r="A14864" s="147"/>
      <c r="B14864" s="64"/>
      <c r="C14864" s="147" t="s">
        <v>217</v>
      </c>
      <c r="E14864" s="161"/>
      <c r="F14864" s="162"/>
      <c r="G14864" s="147"/>
      <c r="H14864" s="146"/>
      <c r="J14864" s="146"/>
      <c r="L14864" s="150"/>
      <c r="N14864" s="163"/>
      <c r="O14864" s="146"/>
      <c r="P14864" s="146"/>
      <c r="Q14864" s="146"/>
      <c r="R14864" s="34"/>
      <c r="S14864" s="35"/>
      <c r="T14864" s="147"/>
    </row>
    <row r="14865">
      <c r="A14865" s="147"/>
      <c r="B14865" s="64"/>
      <c r="C14865" s="147" t="s">
        <v>217</v>
      </c>
      <c r="E14865" s="161"/>
      <c r="F14865" s="162"/>
      <c r="G14865" s="147"/>
      <c r="H14865" s="146"/>
      <c r="J14865" s="146"/>
      <c r="L14865" s="150"/>
      <c r="N14865" s="163"/>
      <c r="O14865" s="146"/>
      <c r="P14865" s="146"/>
      <c r="Q14865" s="146"/>
      <c r="R14865" s="34"/>
      <c r="S14865" s="35"/>
      <c r="T14865" s="147"/>
    </row>
    <row r="14866">
      <c r="A14866" s="147"/>
      <c r="B14866" s="64"/>
      <c r="C14866" s="147" t="s">
        <v>217</v>
      </c>
      <c r="E14866" s="161"/>
      <c r="F14866" s="162"/>
      <c r="G14866" s="147"/>
      <c r="H14866" s="146"/>
      <c r="J14866" s="146"/>
      <c r="L14866" s="150"/>
      <c r="N14866" s="163"/>
      <c r="O14866" s="146"/>
      <c r="P14866" s="146"/>
      <c r="Q14866" s="146"/>
      <c r="R14866" s="34"/>
      <c r="S14866" s="35"/>
      <c r="T14866" s="147"/>
    </row>
    <row r="14867">
      <c r="A14867" s="147"/>
      <c r="B14867" s="64"/>
      <c r="C14867" s="147" t="s">
        <v>217</v>
      </c>
      <c r="E14867" s="161"/>
      <c r="F14867" s="162"/>
      <c r="G14867" s="147"/>
      <c r="H14867" s="146"/>
      <c r="J14867" s="146"/>
      <c r="L14867" s="150"/>
      <c r="N14867" s="163"/>
      <c r="O14867" s="146"/>
      <c r="P14867" s="146"/>
      <c r="Q14867" s="146"/>
      <c r="R14867" s="34"/>
      <c r="S14867" s="35"/>
      <c r="T14867" s="147"/>
    </row>
    <row r="14868">
      <c r="A14868" s="147"/>
      <c r="B14868" s="64"/>
      <c r="C14868" s="147" t="s">
        <v>217</v>
      </c>
      <c r="E14868" s="161"/>
      <c r="F14868" s="162"/>
      <c r="G14868" s="147"/>
      <c r="H14868" s="146"/>
      <c r="J14868" s="146"/>
      <c r="L14868" s="150"/>
      <c r="N14868" s="163"/>
      <c r="O14868" s="146"/>
      <c r="P14868" s="146"/>
      <c r="Q14868" s="146"/>
      <c r="R14868" s="34"/>
      <c r="S14868" s="35"/>
      <c r="T14868" s="147"/>
    </row>
    <row r="14869">
      <c r="A14869" s="147"/>
      <c r="B14869" s="64"/>
      <c r="C14869" s="147" t="s">
        <v>217</v>
      </c>
      <c r="E14869" s="161"/>
      <c r="F14869" s="162"/>
      <c r="G14869" s="147"/>
      <c r="H14869" s="146"/>
      <c r="J14869" s="146"/>
      <c r="L14869" s="150"/>
      <c r="N14869" s="163"/>
      <c r="O14869" s="146"/>
      <c r="P14869" s="146"/>
      <c r="Q14869" s="146"/>
      <c r="R14869" s="34"/>
      <c r="S14869" s="35"/>
      <c r="T14869" s="147"/>
    </row>
    <row r="14870">
      <c r="A14870" s="147"/>
      <c r="B14870" s="64"/>
      <c r="C14870" s="147" t="s">
        <v>217</v>
      </c>
      <c r="E14870" s="161"/>
      <c r="F14870" s="162"/>
      <c r="G14870" s="147"/>
      <c r="H14870" s="146"/>
      <c r="J14870" s="146"/>
      <c r="L14870" s="150"/>
      <c r="N14870" s="163"/>
      <c r="O14870" s="146"/>
      <c r="P14870" s="146"/>
      <c r="Q14870" s="146"/>
      <c r="R14870" s="34"/>
      <c r="S14870" s="35"/>
      <c r="T14870" s="147"/>
    </row>
    <row r="14871">
      <c r="A14871" s="147"/>
      <c r="B14871" s="64"/>
      <c r="C14871" s="147" t="s">
        <v>217</v>
      </c>
      <c r="E14871" s="161"/>
      <c r="F14871" s="162"/>
      <c r="G14871" s="147"/>
      <c r="H14871" s="146"/>
      <c r="J14871" s="146"/>
      <c r="L14871" s="150"/>
      <c r="N14871" s="163"/>
      <c r="O14871" s="146"/>
      <c r="P14871" s="146"/>
      <c r="Q14871" s="146"/>
      <c r="R14871" s="34"/>
      <c r="S14871" s="35"/>
      <c r="T14871" s="147"/>
    </row>
    <row r="14872">
      <c r="A14872" s="147"/>
      <c r="B14872" s="64"/>
      <c r="C14872" s="147" t="s">
        <v>217</v>
      </c>
      <c r="E14872" s="161"/>
      <c r="F14872" s="162"/>
      <c r="G14872" s="147"/>
      <c r="H14872" s="146"/>
      <c r="J14872" s="146"/>
      <c r="L14872" s="150"/>
      <c r="N14872" s="163"/>
      <c r="O14872" s="146"/>
      <c r="P14872" s="146"/>
      <c r="Q14872" s="146"/>
      <c r="R14872" s="34"/>
      <c r="S14872" s="35"/>
      <c r="T14872" s="147"/>
    </row>
    <row r="14873">
      <c r="A14873" s="147"/>
      <c r="B14873" s="64"/>
      <c r="C14873" s="147" t="s">
        <v>217</v>
      </c>
      <c r="E14873" s="161"/>
      <c r="F14873" s="162"/>
      <c r="G14873" s="147"/>
      <c r="H14873" s="146"/>
      <c r="J14873" s="146"/>
      <c r="L14873" s="150"/>
      <c r="N14873" s="163"/>
      <c r="O14873" s="146"/>
      <c r="P14873" s="146"/>
      <c r="Q14873" s="146"/>
      <c r="R14873" s="34"/>
      <c r="S14873" s="35"/>
      <c r="T14873" s="147"/>
    </row>
    <row r="14874">
      <c r="A14874" s="147"/>
      <c r="B14874" s="64"/>
      <c r="C14874" s="147" t="s">
        <v>217</v>
      </c>
      <c r="E14874" s="161"/>
      <c r="F14874" s="162"/>
      <c r="G14874" s="147"/>
      <c r="H14874" s="146"/>
      <c r="J14874" s="146"/>
      <c r="L14874" s="150"/>
      <c r="N14874" s="163"/>
      <c r="O14874" s="146"/>
      <c r="P14874" s="146"/>
      <c r="Q14874" s="146"/>
      <c r="R14874" s="34"/>
      <c r="S14874" s="35"/>
      <c r="T14874" s="147"/>
    </row>
    <row r="14875">
      <c r="A14875" s="147"/>
      <c r="B14875" s="64"/>
      <c r="C14875" s="147" t="s">
        <v>217</v>
      </c>
      <c r="E14875" s="161"/>
      <c r="F14875" s="162"/>
      <c r="G14875" s="147"/>
      <c r="H14875" s="146"/>
      <c r="J14875" s="146"/>
      <c r="L14875" s="150"/>
      <c r="N14875" s="163"/>
      <c r="O14875" s="146"/>
      <c r="P14875" s="146"/>
      <c r="Q14875" s="146"/>
      <c r="R14875" s="34"/>
      <c r="S14875" s="35"/>
      <c r="T14875" s="147"/>
    </row>
    <row r="14876">
      <c r="A14876" s="147"/>
      <c r="B14876" s="64"/>
      <c r="C14876" s="147" t="s">
        <v>217</v>
      </c>
      <c r="E14876" s="161"/>
      <c r="F14876" s="162"/>
      <c r="G14876" s="147"/>
      <c r="H14876" s="146"/>
      <c r="J14876" s="146"/>
      <c r="L14876" s="150"/>
      <c r="N14876" s="163"/>
      <c r="O14876" s="146"/>
      <c r="P14876" s="146"/>
      <c r="Q14876" s="146"/>
      <c r="R14876" s="34"/>
      <c r="S14876" s="35"/>
      <c r="T14876" s="147"/>
    </row>
    <row r="14877">
      <c r="A14877" s="147"/>
      <c r="B14877" s="64"/>
      <c r="C14877" s="147" t="s">
        <v>217</v>
      </c>
      <c r="E14877" s="161"/>
      <c r="F14877" s="162"/>
      <c r="G14877" s="147"/>
      <c r="H14877" s="146"/>
      <c r="J14877" s="146"/>
      <c r="L14877" s="150"/>
      <c r="N14877" s="163"/>
      <c r="O14877" s="146"/>
      <c r="P14877" s="146"/>
      <c r="Q14877" s="146"/>
      <c r="R14877" s="34"/>
      <c r="S14877" s="35"/>
      <c r="T14877" s="147"/>
    </row>
    <row r="14878">
      <c r="A14878" s="147"/>
      <c r="B14878" s="64"/>
      <c r="C14878" s="147" t="s">
        <v>217</v>
      </c>
      <c r="E14878" s="161"/>
      <c r="F14878" s="162"/>
      <c r="G14878" s="147"/>
      <c r="H14878" s="146"/>
      <c r="J14878" s="146"/>
      <c r="L14878" s="150"/>
      <c r="N14878" s="163"/>
      <c r="O14878" s="146"/>
      <c r="P14878" s="146"/>
      <c r="Q14878" s="146"/>
      <c r="R14878" s="34"/>
      <c r="S14878" s="35"/>
      <c r="T14878" s="147"/>
    </row>
    <row r="14879">
      <c r="A14879" s="147"/>
      <c r="B14879" s="64"/>
      <c r="C14879" s="147" t="s">
        <v>217</v>
      </c>
      <c r="E14879" s="161"/>
      <c r="F14879" s="162"/>
      <c r="G14879" s="147"/>
      <c r="H14879" s="146"/>
      <c r="J14879" s="146"/>
      <c r="L14879" s="150"/>
      <c r="N14879" s="163"/>
      <c r="O14879" s="146"/>
      <c r="P14879" s="146"/>
      <c r="Q14879" s="146"/>
      <c r="R14879" s="34"/>
      <c r="S14879" s="35"/>
      <c r="T14879" s="147"/>
    </row>
    <row r="14880">
      <c r="A14880" s="147"/>
      <c r="B14880" s="64"/>
      <c r="C14880" s="147" t="s">
        <v>217</v>
      </c>
      <c r="E14880" s="161"/>
      <c r="F14880" s="162"/>
      <c r="G14880" s="147"/>
      <c r="H14880" s="146"/>
      <c r="J14880" s="146"/>
      <c r="L14880" s="150"/>
      <c r="N14880" s="163"/>
      <c r="O14880" s="146"/>
      <c r="P14880" s="146"/>
      <c r="Q14880" s="146"/>
      <c r="R14880" s="34"/>
      <c r="S14880" s="35"/>
      <c r="T14880" s="147"/>
    </row>
    <row r="14881">
      <c r="A14881" s="147"/>
      <c r="B14881" s="64"/>
      <c r="C14881" s="147" t="s">
        <v>217</v>
      </c>
      <c r="E14881" s="161"/>
      <c r="F14881" s="162"/>
      <c r="G14881" s="147"/>
      <c r="H14881" s="146"/>
      <c r="J14881" s="146"/>
      <c r="L14881" s="150"/>
      <c r="N14881" s="163"/>
      <c r="O14881" s="146"/>
      <c r="P14881" s="146"/>
      <c r="Q14881" s="146"/>
      <c r="R14881" s="34"/>
      <c r="S14881" s="35"/>
      <c r="T14881" s="147"/>
    </row>
    <row r="14882">
      <c r="A14882" s="147"/>
      <c r="B14882" s="64"/>
      <c r="C14882" s="147" t="s">
        <v>217</v>
      </c>
      <c r="E14882" s="161"/>
      <c r="F14882" s="162"/>
      <c r="G14882" s="147"/>
      <c r="H14882" s="146"/>
      <c r="J14882" s="146"/>
      <c r="L14882" s="150"/>
      <c r="N14882" s="163"/>
      <c r="O14882" s="146"/>
      <c r="P14882" s="146"/>
      <c r="Q14882" s="146"/>
      <c r="R14882" s="34"/>
      <c r="S14882" s="35"/>
      <c r="T14882" s="147"/>
    </row>
    <row r="14883">
      <c r="A14883" s="147"/>
      <c r="B14883" s="64"/>
      <c r="C14883" s="147" t="s">
        <v>217</v>
      </c>
      <c r="E14883" s="161"/>
      <c r="F14883" s="162"/>
      <c r="G14883" s="147"/>
      <c r="H14883" s="146"/>
      <c r="J14883" s="146"/>
      <c r="L14883" s="150"/>
      <c r="N14883" s="163"/>
      <c r="O14883" s="146"/>
      <c r="P14883" s="146"/>
      <c r="Q14883" s="146"/>
      <c r="R14883" s="34"/>
      <c r="S14883" s="35"/>
      <c r="T14883" s="147"/>
    </row>
    <row r="14884">
      <c r="A14884" s="147"/>
      <c r="B14884" s="64"/>
      <c r="C14884" s="147" t="s">
        <v>217</v>
      </c>
      <c r="E14884" s="161"/>
      <c r="F14884" s="162"/>
      <c r="G14884" s="147"/>
      <c r="H14884" s="146"/>
      <c r="J14884" s="146"/>
      <c r="L14884" s="150"/>
      <c r="N14884" s="163"/>
      <c r="O14884" s="146"/>
      <c r="P14884" s="146"/>
      <c r="Q14884" s="146"/>
      <c r="R14884" s="34"/>
      <c r="S14884" s="35"/>
      <c r="T14884" s="147"/>
    </row>
    <row r="14885">
      <c r="A14885" s="147"/>
      <c r="B14885" s="64"/>
      <c r="C14885" s="147" t="s">
        <v>217</v>
      </c>
      <c r="E14885" s="161"/>
      <c r="F14885" s="162"/>
      <c r="G14885" s="147"/>
      <c r="H14885" s="146"/>
      <c r="J14885" s="146"/>
      <c r="L14885" s="150"/>
      <c r="N14885" s="163"/>
      <c r="O14885" s="146"/>
      <c r="P14885" s="146"/>
      <c r="Q14885" s="146"/>
      <c r="R14885" s="34"/>
      <c r="S14885" s="35"/>
      <c r="T14885" s="147"/>
    </row>
    <row r="14886">
      <c r="A14886" s="147"/>
      <c r="B14886" s="64"/>
      <c r="C14886" s="147" t="s">
        <v>217</v>
      </c>
      <c r="E14886" s="161"/>
      <c r="F14886" s="162"/>
      <c r="G14886" s="147"/>
      <c r="H14886" s="146"/>
      <c r="J14886" s="146"/>
      <c r="L14886" s="150"/>
      <c r="N14886" s="163"/>
      <c r="O14886" s="146"/>
      <c r="P14886" s="146"/>
      <c r="Q14886" s="146"/>
      <c r="R14886" s="34"/>
      <c r="S14886" s="35"/>
      <c r="T14886" s="147"/>
    </row>
    <row r="14887">
      <c r="A14887" s="147"/>
      <c r="B14887" s="64"/>
      <c r="C14887" s="147" t="s">
        <v>217</v>
      </c>
      <c r="E14887" s="161"/>
      <c r="F14887" s="162"/>
      <c r="G14887" s="147"/>
      <c r="H14887" s="146"/>
      <c r="J14887" s="146"/>
      <c r="L14887" s="150"/>
      <c r="N14887" s="163"/>
      <c r="O14887" s="146"/>
      <c r="P14887" s="146"/>
      <c r="Q14887" s="146"/>
      <c r="R14887" s="34"/>
      <c r="S14887" s="35"/>
      <c r="T14887" s="147"/>
    </row>
    <row r="14888">
      <c r="A14888" s="147"/>
      <c r="B14888" s="64"/>
      <c r="C14888" s="147" t="s">
        <v>217</v>
      </c>
      <c r="E14888" s="161"/>
      <c r="F14888" s="162"/>
      <c r="G14888" s="147"/>
      <c r="H14888" s="146"/>
      <c r="J14888" s="146"/>
      <c r="L14888" s="150"/>
      <c r="N14888" s="163"/>
      <c r="O14888" s="146"/>
      <c r="P14888" s="146"/>
      <c r="Q14888" s="146"/>
      <c r="R14888" s="34"/>
      <c r="S14888" s="35"/>
      <c r="T14888" s="147"/>
    </row>
    <row r="14889">
      <c r="A14889" s="147"/>
      <c r="B14889" s="64"/>
      <c r="C14889" s="147" t="s">
        <v>217</v>
      </c>
      <c r="E14889" s="161"/>
      <c r="F14889" s="162"/>
      <c r="G14889" s="147"/>
      <c r="H14889" s="146"/>
      <c r="J14889" s="146"/>
      <c r="L14889" s="150"/>
      <c r="N14889" s="163"/>
      <c r="O14889" s="146"/>
      <c r="P14889" s="146"/>
      <c r="Q14889" s="146"/>
      <c r="R14889" s="34"/>
      <c r="S14889" s="35"/>
      <c r="T14889" s="147"/>
    </row>
    <row r="14890">
      <c r="A14890" s="147"/>
      <c r="B14890" s="64"/>
      <c r="C14890" s="147" t="s">
        <v>217</v>
      </c>
      <c r="E14890" s="161"/>
      <c r="F14890" s="162"/>
      <c r="G14890" s="147"/>
      <c r="H14890" s="146"/>
      <c r="J14890" s="146"/>
      <c r="L14890" s="150"/>
      <c r="N14890" s="163"/>
      <c r="O14890" s="146"/>
      <c r="P14890" s="146"/>
      <c r="Q14890" s="146"/>
      <c r="R14890" s="34"/>
      <c r="S14890" s="35"/>
      <c r="T14890" s="147"/>
    </row>
    <row r="14891">
      <c r="A14891" s="147"/>
      <c r="B14891" s="64"/>
      <c r="C14891" s="147" t="s">
        <v>217</v>
      </c>
      <c r="E14891" s="161"/>
      <c r="F14891" s="162"/>
      <c r="G14891" s="147"/>
      <c r="H14891" s="146"/>
      <c r="J14891" s="146"/>
      <c r="L14891" s="150"/>
      <c r="N14891" s="163"/>
      <c r="O14891" s="146"/>
      <c r="P14891" s="146"/>
      <c r="Q14891" s="146"/>
      <c r="R14891" s="34"/>
      <c r="S14891" s="35"/>
      <c r="T14891" s="147"/>
    </row>
    <row r="14892">
      <c r="A14892" s="147"/>
      <c r="B14892" s="64"/>
      <c r="C14892" s="147" t="s">
        <v>217</v>
      </c>
      <c r="E14892" s="161"/>
      <c r="F14892" s="162"/>
      <c r="G14892" s="147"/>
      <c r="H14892" s="146"/>
      <c r="J14892" s="146"/>
      <c r="L14892" s="150"/>
      <c r="N14892" s="163"/>
      <c r="O14892" s="146"/>
      <c r="P14892" s="146"/>
      <c r="Q14892" s="146"/>
      <c r="R14892" s="34"/>
      <c r="S14892" s="35"/>
      <c r="T14892" s="147"/>
    </row>
    <row r="14893">
      <c r="A14893" s="147"/>
      <c r="B14893" s="64"/>
      <c r="C14893" s="147" t="s">
        <v>217</v>
      </c>
      <c r="E14893" s="161"/>
      <c r="F14893" s="162"/>
      <c r="G14893" s="147"/>
      <c r="H14893" s="146"/>
      <c r="J14893" s="146"/>
      <c r="L14893" s="150"/>
      <c r="N14893" s="163"/>
      <c r="O14893" s="146"/>
      <c r="P14893" s="146"/>
      <c r="Q14893" s="146"/>
      <c r="R14893" s="34"/>
      <c r="S14893" s="35"/>
      <c r="T14893" s="147"/>
    </row>
    <row r="14894">
      <c r="A14894" s="147"/>
      <c r="B14894" s="64"/>
      <c r="C14894" s="147" t="s">
        <v>217</v>
      </c>
      <c r="E14894" s="161"/>
      <c r="F14894" s="162"/>
      <c r="G14894" s="147"/>
      <c r="H14894" s="146"/>
      <c r="J14894" s="146"/>
      <c r="L14894" s="150"/>
      <c r="N14894" s="163"/>
      <c r="O14894" s="146"/>
      <c r="P14894" s="146"/>
      <c r="Q14894" s="146"/>
      <c r="R14894" s="34"/>
      <c r="S14894" s="35"/>
      <c r="T14894" s="147"/>
    </row>
    <row r="14895">
      <c r="A14895" s="147"/>
      <c r="B14895" s="64"/>
      <c r="C14895" s="147" t="s">
        <v>217</v>
      </c>
      <c r="E14895" s="161"/>
      <c r="F14895" s="162"/>
      <c r="G14895" s="147"/>
      <c r="H14895" s="146"/>
      <c r="J14895" s="146"/>
      <c r="L14895" s="150"/>
      <c r="N14895" s="163"/>
      <c r="O14895" s="146"/>
      <c r="P14895" s="146"/>
      <c r="Q14895" s="146"/>
      <c r="R14895" s="34"/>
      <c r="S14895" s="35"/>
      <c r="T14895" s="147"/>
    </row>
    <row r="14896">
      <c r="A14896" s="147"/>
      <c r="B14896" s="64"/>
      <c r="C14896" s="147" t="s">
        <v>217</v>
      </c>
      <c r="E14896" s="161"/>
      <c r="F14896" s="162"/>
      <c r="G14896" s="147"/>
      <c r="H14896" s="146"/>
      <c r="J14896" s="146"/>
      <c r="L14896" s="150"/>
      <c r="N14896" s="163"/>
      <c r="O14896" s="146"/>
      <c r="P14896" s="146"/>
      <c r="Q14896" s="146"/>
      <c r="R14896" s="34"/>
      <c r="S14896" s="35"/>
      <c r="T14896" s="147"/>
    </row>
    <row r="14897">
      <c r="A14897" s="147"/>
      <c r="B14897" s="64"/>
      <c r="C14897" s="147" t="s">
        <v>217</v>
      </c>
      <c r="E14897" s="161"/>
      <c r="F14897" s="162"/>
      <c r="G14897" s="147"/>
      <c r="H14897" s="146"/>
      <c r="J14897" s="146"/>
      <c r="L14897" s="150"/>
      <c r="N14897" s="163"/>
      <c r="O14897" s="146"/>
      <c r="P14897" s="146"/>
      <c r="Q14897" s="146"/>
      <c r="R14897" s="34"/>
      <c r="S14897" s="35"/>
      <c r="T14897" s="147"/>
    </row>
    <row r="14898">
      <c r="A14898" s="147"/>
      <c r="B14898" s="64"/>
      <c r="C14898" s="147" t="s">
        <v>217</v>
      </c>
      <c r="E14898" s="161"/>
      <c r="F14898" s="162"/>
      <c r="G14898" s="147"/>
      <c r="H14898" s="146"/>
      <c r="J14898" s="146"/>
      <c r="L14898" s="150"/>
      <c r="N14898" s="163"/>
      <c r="O14898" s="146"/>
      <c r="P14898" s="146"/>
      <c r="Q14898" s="146"/>
      <c r="R14898" s="34"/>
      <c r="S14898" s="35"/>
      <c r="T14898" s="147"/>
    </row>
    <row r="14899">
      <c r="A14899" s="147"/>
      <c r="B14899" s="64"/>
      <c r="C14899" s="147" t="s">
        <v>217</v>
      </c>
      <c r="E14899" s="161"/>
      <c r="F14899" s="162"/>
      <c r="G14899" s="147"/>
      <c r="H14899" s="146"/>
      <c r="J14899" s="146"/>
      <c r="L14899" s="150"/>
      <c r="N14899" s="163"/>
      <c r="O14899" s="146"/>
      <c r="P14899" s="146"/>
      <c r="Q14899" s="146"/>
      <c r="R14899" s="34"/>
      <c r="S14899" s="35"/>
      <c r="T14899" s="147"/>
    </row>
    <row r="14900">
      <c r="A14900" s="147"/>
      <c r="B14900" s="64"/>
      <c r="C14900" s="147" t="s">
        <v>217</v>
      </c>
      <c r="E14900" s="161"/>
      <c r="F14900" s="162"/>
      <c r="G14900" s="147"/>
      <c r="H14900" s="146"/>
      <c r="J14900" s="146"/>
      <c r="L14900" s="150"/>
      <c r="N14900" s="163"/>
      <c r="O14900" s="146"/>
      <c r="P14900" s="146"/>
      <c r="Q14900" s="146"/>
      <c r="R14900" s="34"/>
      <c r="S14900" s="35"/>
      <c r="T14900" s="147"/>
    </row>
    <row r="14901">
      <c r="A14901" s="147"/>
      <c r="B14901" s="64"/>
      <c r="C14901" s="147" t="s">
        <v>217</v>
      </c>
      <c r="E14901" s="161"/>
      <c r="F14901" s="162"/>
      <c r="G14901" s="147"/>
      <c r="H14901" s="146"/>
      <c r="J14901" s="146"/>
      <c r="L14901" s="150"/>
      <c r="N14901" s="163"/>
      <c r="O14901" s="146"/>
      <c r="P14901" s="146"/>
      <c r="Q14901" s="146"/>
      <c r="R14901" s="34"/>
      <c r="S14901" s="35"/>
      <c r="T14901" s="147"/>
    </row>
    <row r="14902">
      <c r="A14902" s="147"/>
      <c r="B14902" s="64"/>
      <c r="C14902" s="147" t="s">
        <v>217</v>
      </c>
      <c r="E14902" s="161"/>
      <c r="F14902" s="162"/>
      <c r="G14902" s="147"/>
      <c r="H14902" s="146"/>
      <c r="J14902" s="146"/>
      <c r="L14902" s="150"/>
      <c r="N14902" s="163"/>
      <c r="O14902" s="146"/>
      <c r="P14902" s="146"/>
      <c r="Q14902" s="146"/>
      <c r="R14902" s="34"/>
      <c r="S14902" s="35"/>
      <c r="T14902" s="147"/>
    </row>
    <row r="14903">
      <c r="A14903" s="147"/>
      <c r="B14903" s="64"/>
      <c r="C14903" s="147" t="s">
        <v>217</v>
      </c>
      <c r="E14903" s="161"/>
      <c r="F14903" s="162"/>
      <c r="G14903" s="147"/>
      <c r="H14903" s="146"/>
      <c r="J14903" s="146"/>
      <c r="L14903" s="150"/>
      <c r="N14903" s="163"/>
      <c r="O14903" s="146"/>
      <c r="P14903" s="146"/>
      <c r="Q14903" s="146"/>
      <c r="R14903" s="34"/>
      <c r="S14903" s="35"/>
      <c r="T14903" s="147"/>
    </row>
    <row r="14904">
      <c r="A14904" s="147"/>
      <c r="B14904" s="64"/>
      <c r="C14904" s="147" t="s">
        <v>217</v>
      </c>
      <c r="E14904" s="161"/>
      <c r="F14904" s="162"/>
      <c r="G14904" s="147"/>
      <c r="H14904" s="146"/>
      <c r="J14904" s="146"/>
      <c r="L14904" s="150"/>
      <c r="N14904" s="163"/>
      <c r="O14904" s="146"/>
      <c r="P14904" s="146"/>
      <c r="Q14904" s="146"/>
      <c r="R14904" s="34"/>
      <c r="S14904" s="35"/>
      <c r="T14904" s="147"/>
    </row>
    <row r="14905">
      <c r="A14905" s="147"/>
      <c r="B14905" s="64"/>
      <c r="C14905" s="147" t="s">
        <v>217</v>
      </c>
      <c r="E14905" s="161"/>
      <c r="F14905" s="162"/>
      <c r="G14905" s="147"/>
      <c r="H14905" s="146"/>
      <c r="J14905" s="146"/>
      <c r="L14905" s="150"/>
      <c r="N14905" s="163"/>
      <c r="O14905" s="146"/>
      <c r="P14905" s="146"/>
      <c r="Q14905" s="146"/>
      <c r="R14905" s="34"/>
      <c r="S14905" s="35"/>
      <c r="T14905" s="147"/>
    </row>
    <row r="14906">
      <c r="A14906" s="147"/>
      <c r="B14906" s="64"/>
      <c r="C14906" s="147" t="s">
        <v>217</v>
      </c>
      <c r="E14906" s="161"/>
      <c r="F14906" s="162"/>
      <c r="G14906" s="147"/>
      <c r="H14906" s="146"/>
      <c r="J14906" s="146"/>
      <c r="L14906" s="150"/>
      <c r="N14906" s="163"/>
      <c r="O14906" s="146"/>
      <c r="P14906" s="146"/>
      <c r="Q14906" s="146"/>
      <c r="R14906" s="34"/>
      <c r="S14906" s="35"/>
      <c r="T14906" s="147"/>
    </row>
    <row r="14907">
      <c r="A14907" s="147"/>
      <c r="B14907" s="64"/>
      <c r="C14907" s="147" t="s">
        <v>217</v>
      </c>
      <c r="E14907" s="161"/>
      <c r="F14907" s="162"/>
      <c r="G14907" s="147"/>
      <c r="H14907" s="146"/>
      <c r="J14907" s="146"/>
      <c r="L14907" s="150"/>
      <c r="N14907" s="163"/>
      <c r="O14907" s="146"/>
      <c r="P14907" s="146"/>
      <c r="Q14907" s="146"/>
      <c r="R14907" s="34"/>
      <c r="S14907" s="35"/>
      <c r="T14907" s="147"/>
    </row>
    <row r="14908">
      <c r="A14908" s="147"/>
      <c r="B14908" s="64"/>
      <c r="C14908" s="147" t="s">
        <v>217</v>
      </c>
      <c r="E14908" s="161"/>
      <c r="F14908" s="162"/>
      <c r="G14908" s="147"/>
      <c r="H14908" s="146"/>
      <c r="J14908" s="146"/>
      <c r="L14908" s="150"/>
      <c r="N14908" s="163"/>
      <c r="O14908" s="146"/>
      <c r="P14908" s="146"/>
      <c r="Q14908" s="146"/>
      <c r="R14908" s="34"/>
      <c r="S14908" s="35"/>
      <c r="T14908" s="147"/>
    </row>
    <row r="14909">
      <c r="A14909" s="147"/>
      <c r="B14909" s="64"/>
      <c r="C14909" s="147" t="s">
        <v>217</v>
      </c>
      <c r="E14909" s="161"/>
      <c r="F14909" s="162"/>
      <c r="G14909" s="147"/>
      <c r="H14909" s="146"/>
      <c r="J14909" s="146"/>
      <c r="L14909" s="150"/>
      <c r="N14909" s="163"/>
      <c r="O14909" s="146"/>
      <c r="P14909" s="146"/>
      <c r="Q14909" s="146"/>
      <c r="R14909" s="34"/>
      <c r="S14909" s="35"/>
      <c r="T14909" s="147"/>
    </row>
    <row r="14910">
      <c r="A14910" s="147"/>
      <c r="B14910" s="64"/>
      <c r="C14910" s="147" t="s">
        <v>217</v>
      </c>
      <c r="E14910" s="161"/>
      <c r="F14910" s="162"/>
      <c r="G14910" s="147"/>
      <c r="H14910" s="146"/>
      <c r="J14910" s="146"/>
      <c r="L14910" s="150"/>
      <c r="N14910" s="163"/>
      <c r="O14910" s="146"/>
      <c r="P14910" s="146"/>
      <c r="Q14910" s="146"/>
      <c r="R14910" s="34"/>
      <c r="S14910" s="35"/>
      <c r="T14910" s="147"/>
    </row>
    <row r="14911">
      <c r="A14911" s="147"/>
      <c r="B14911" s="64"/>
      <c r="C14911" s="147" t="s">
        <v>217</v>
      </c>
      <c r="E14911" s="161"/>
      <c r="F14911" s="162"/>
      <c r="G14911" s="147"/>
      <c r="H14911" s="146"/>
      <c r="J14911" s="146"/>
      <c r="L14911" s="150"/>
      <c r="N14911" s="163"/>
      <c r="O14911" s="146"/>
      <c r="P14911" s="146"/>
      <c r="Q14911" s="146"/>
      <c r="R14911" s="34"/>
      <c r="S14911" s="35"/>
      <c r="T14911" s="147"/>
    </row>
    <row r="14912">
      <c r="A14912" s="147"/>
      <c r="B14912" s="64"/>
      <c r="C14912" s="147" t="s">
        <v>217</v>
      </c>
      <c r="E14912" s="161"/>
      <c r="F14912" s="162"/>
      <c r="G14912" s="147"/>
      <c r="H14912" s="146"/>
      <c r="J14912" s="146"/>
      <c r="L14912" s="150"/>
      <c r="N14912" s="163"/>
      <c r="O14912" s="146"/>
      <c r="P14912" s="146"/>
      <c r="Q14912" s="146"/>
      <c r="R14912" s="34"/>
      <c r="S14912" s="35"/>
      <c r="T14912" s="147"/>
    </row>
    <row r="14913">
      <c r="A14913" s="147"/>
      <c r="B14913" s="64"/>
      <c r="C14913" s="147" t="s">
        <v>217</v>
      </c>
      <c r="E14913" s="161"/>
      <c r="F14913" s="162"/>
      <c r="G14913" s="147"/>
      <c r="H14913" s="146"/>
      <c r="J14913" s="146"/>
      <c r="L14913" s="150"/>
      <c r="N14913" s="163"/>
      <c r="O14913" s="146"/>
      <c r="P14913" s="146"/>
      <c r="Q14913" s="146"/>
      <c r="R14913" s="34"/>
      <c r="S14913" s="35"/>
      <c r="T14913" s="147"/>
    </row>
    <row r="14914">
      <c r="A14914" s="147"/>
      <c r="B14914" s="64"/>
      <c r="C14914" s="147" t="s">
        <v>217</v>
      </c>
      <c r="E14914" s="161"/>
      <c r="F14914" s="162"/>
      <c r="G14914" s="147"/>
      <c r="H14914" s="146"/>
      <c r="J14914" s="146"/>
      <c r="L14914" s="150"/>
      <c r="N14914" s="163"/>
      <c r="O14914" s="146"/>
      <c r="P14914" s="146"/>
      <c r="Q14914" s="146"/>
      <c r="R14914" s="34"/>
      <c r="S14914" s="35"/>
      <c r="T14914" s="147"/>
    </row>
    <row r="14915">
      <c r="A14915" s="147"/>
      <c r="B14915" s="64"/>
      <c r="C14915" s="147" t="s">
        <v>217</v>
      </c>
      <c r="E14915" s="161"/>
      <c r="F14915" s="162"/>
      <c r="G14915" s="147"/>
      <c r="H14915" s="146"/>
      <c r="J14915" s="146"/>
      <c r="L14915" s="150"/>
      <c r="N14915" s="163"/>
      <c r="O14915" s="146"/>
      <c r="P14915" s="146"/>
      <c r="Q14915" s="146"/>
      <c r="R14915" s="34"/>
      <c r="S14915" s="35"/>
      <c r="T14915" s="147"/>
    </row>
    <row r="14916">
      <c r="A14916" s="147"/>
      <c r="B14916" s="64"/>
      <c r="C14916" s="147" t="s">
        <v>217</v>
      </c>
      <c r="E14916" s="161"/>
      <c r="F14916" s="162"/>
      <c r="G14916" s="147"/>
      <c r="H14916" s="146"/>
      <c r="J14916" s="146"/>
      <c r="L14916" s="150"/>
      <c r="N14916" s="163"/>
      <c r="O14916" s="146"/>
      <c r="P14916" s="146"/>
      <c r="Q14916" s="146"/>
      <c r="R14916" s="34"/>
      <c r="S14916" s="35"/>
      <c r="T14916" s="147"/>
    </row>
    <row r="14917">
      <c r="A14917" s="147"/>
      <c r="B14917" s="64"/>
      <c r="C14917" s="147" t="s">
        <v>217</v>
      </c>
      <c r="E14917" s="161"/>
      <c r="F14917" s="162"/>
      <c r="G14917" s="147"/>
      <c r="H14917" s="146"/>
      <c r="J14917" s="146"/>
      <c r="L14917" s="150"/>
      <c r="N14917" s="163"/>
      <c r="O14917" s="146"/>
      <c r="P14917" s="146"/>
      <c r="Q14917" s="146"/>
      <c r="R14917" s="34"/>
      <c r="S14917" s="35"/>
      <c r="T14917" s="147"/>
    </row>
    <row r="14918">
      <c r="A14918" s="147"/>
      <c r="B14918" s="64"/>
      <c r="C14918" s="147" t="s">
        <v>217</v>
      </c>
      <c r="E14918" s="161"/>
      <c r="F14918" s="162"/>
      <c r="G14918" s="147"/>
      <c r="H14918" s="146"/>
      <c r="J14918" s="146"/>
      <c r="L14918" s="150"/>
      <c r="N14918" s="163"/>
      <c r="O14918" s="146"/>
      <c r="P14918" s="146"/>
      <c r="Q14918" s="146"/>
      <c r="R14918" s="34"/>
      <c r="S14918" s="35"/>
      <c r="T14918" s="147"/>
    </row>
    <row r="14919">
      <c r="A14919" s="147"/>
      <c r="B14919" s="64"/>
      <c r="C14919" s="147" t="s">
        <v>217</v>
      </c>
      <c r="E14919" s="161"/>
      <c r="F14919" s="162"/>
      <c r="G14919" s="147"/>
      <c r="H14919" s="146"/>
      <c r="J14919" s="146"/>
      <c r="L14919" s="150"/>
      <c r="N14919" s="163"/>
      <c r="O14919" s="146"/>
      <c r="P14919" s="146"/>
      <c r="Q14919" s="146"/>
      <c r="R14919" s="34"/>
      <c r="S14919" s="35"/>
      <c r="T14919" s="147"/>
    </row>
    <row r="14920">
      <c r="A14920" s="147"/>
      <c r="B14920" s="64"/>
      <c r="C14920" s="147" t="s">
        <v>217</v>
      </c>
      <c r="E14920" s="161"/>
      <c r="F14920" s="162"/>
      <c r="G14920" s="147"/>
      <c r="H14920" s="146"/>
      <c r="J14920" s="146"/>
      <c r="L14920" s="150"/>
      <c r="N14920" s="163"/>
      <c r="O14920" s="146"/>
      <c r="P14920" s="146"/>
      <c r="Q14920" s="146"/>
      <c r="R14920" s="34"/>
      <c r="S14920" s="35"/>
      <c r="T14920" s="147"/>
    </row>
    <row r="14921">
      <c r="A14921" s="147"/>
      <c r="B14921" s="64"/>
      <c r="C14921" s="147" t="s">
        <v>217</v>
      </c>
      <c r="E14921" s="161"/>
      <c r="F14921" s="162"/>
      <c r="G14921" s="147"/>
      <c r="H14921" s="146"/>
      <c r="J14921" s="146"/>
      <c r="L14921" s="150"/>
      <c r="N14921" s="163"/>
      <c r="O14921" s="146"/>
      <c r="P14921" s="146"/>
      <c r="Q14921" s="146"/>
      <c r="R14921" s="34"/>
      <c r="S14921" s="35"/>
      <c r="T14921" s="147"/>
    </row>
    <row r="14922">
      <c r="A14922" s="147"/>
      <c r="B14922" s="64"/>
      <c r="C14922" s="147" t="s">
        <v>217</v>
      </c>
      <c r="E14922" s="161"/>
      <c r="F14922" s="162"/>
      <c r="G14922" s="147"/>
      <c r="H14922" s="146"/>
      <c r="J14922" s="146"/>
      <c r="L14922" s="150"/>
      <c r="N14922" s="163"/>
      <c r="O14922" s="146"/>
      <c r="P14922" s="146"/>
      <c r="Q14922" s="146"/>
      <c r="R14922" s="34"/>
      <c r="S14922" s="35"/>
      <c r="T14922" s="147"/>
    </row>
    <row r="14923">
      <c r="A14923" s="147"/>
      <c r="B14923" s="64"/>
      <c r="C14923" s="147" t="s">
        <v>217</v>
      </c>
      <c r="E14923" s="161"/>
      <c r="F14923" s="162"/>
      <c r="G14923" s="147"/>
      <c r="H14923" s="146"/>
      <c r="J14923" s="146"/>
      <c r="L14923" s="150"/>
      <c r="N14923" s="163"/>
      <c r="O14923" s="146"/>
      <c r="P14923" s="146"/>
      <c r="Q14923" s="146"/>
      <c r="R14923" s="34"/>
      <c r="S14923" s="35"/>
      <c r="T14923" s="147"/>
    </row>
    <row r="14924">
      <c r="A14924" s="147"/>
      <c r="B14924" s="64"/>
      <c r="C14924" s="147" t="s">
        <v>217</v>
      </c>
      <c r="E14924" s="161"/>
      <c r="F14924" s="162"/>
      <c r="G14924" s="147"/>
      <c r="H14924" s="146"/>
      <c r="J14924" s="146"/>
      <c r="L14924" s="150"/>
      <c r="N14924" s="163"/>
      <c r="O14924" s="146"/>
      <c r="P14924" s="146"/>
      <c r="Q14924" s="146"/>
      <c r="R14924" s="34"/>
      <c r="S14924" s="35"/>
      <c r="T14924" s="147"/>
    </row>
    <row r="14925">
      <c r="A14925" s="147"/>
      <c r="B14925" s="64"/>
      <c r="C14925" s="147" t="s">
        <v>217</v>
      </c>
      <c r="E14925" s="161"/>
      <c r="F14925" s="162"/>
      <c r="G14925" s="147"/>
      <c r="H14925" s="146"/>
      <c r="J14925" s="146"/>
      <c r="L14925" s="150"/>
      <c r="N14925" s="163"/>
      <c r="O14925" s="146"/>
      <c r="P14925" s="146"/>
      <c r="Q14925" s="146"/>
      <c r="R14925" s="34"/>
      <c r="S14925" s="35"/>
      <c r="T14925" s="147"/>
    </row>
    <row r="14926">
      <c r="A14926" s="147"/>
      <c r="B14926" s="64"/>
      <c r="C14926" s="147" t="s">
        <v>217</v>
      </c>
      <c r="E14926" s="161"/>
      <c r="F14926" s="162"/>
      <c r="G14926" s="147"/>
      <c r="H14926" s="146"/>
      <c r="J14926" s="146"/>
      <c r="L14926" s="150"/>
      <c r="N14926" s="163"/>
      <c r="O14926" s="146"/>
      <c r="P14926" s="146"/>
      <c r="Q14926" s="146"/>
      <c r="R14926" s="34"/>
      <c r="S14926" s="35"/>
      <c r="T14926" s="147"/>
    </row>
    <row r="14927">
      <c r="A14927" s="147"/>
      <c r="B14927" s="64"/>
      <c r="C14927" s="147" t="s">
        <v>217</v>
      </c>
      <c r="E14927" s="161"/>
      <c r="F14927" s="162"/>
      <c r="G14927" s="147"/>
      <c r="H14927" s="146"/>
      <c r="J14927" s="146"/>
      <c r="L14927" s="150"/>
      <c r="N14927" s="163"/>
      <c r="O14927" s="146"/>
      <c r="P14927" s="146"/>
      <c r="Q14927" s="146"/>
      <c r="R14927" s="34"/>
      <c r="S14927" s="35"/>
      <c r="T14927" s="147"/>
    </row>
    <row r="14928">
      <c r="A14928" s="147"/>
      <c r="B14928" s="64"/>
      <c r="C14928" s="147" t="s">
        <v>217</v>
      </c>
      <c r="E14928" s="161"/>
      <c r="F14928" s="162"/>
      <c r="G14928" s="147"/>
      <c r="H14928" s="146"/>
      <c r="J14928" s="146"/>
      <c r="L14928" s="150"/>
      <c r="N14928" s="163"/>
      <c r="O14928" s="146"/>
      <c r="P14928" s="146"/>
      <c r="Q14928" s="146"/>
      <c r="R14928" s="34"/>
      <c r="S14928" s="35"/>
      <c r="T14928" s="147"/>
    </row>
    <row r="14929">
      <c r="A14929" s="147"/>
      <c r="B14929" s="64"/>
      <c r="C14929" s="147" t="s">
        <v>217</v>
      </c>
      <c r="E14929" s="161"/>
      <c r="F14929" s="162"/>
      <c r="G14929" s="147"/>
      <c r="H14929" s="146"/>
      <c r="J14929" s="146"/>
      <c r="L14929" s="150"/>
      <c r="N14929" s="163"/>
      <c r="O14929" s="146"/>
      <c r="P14929" s="146"/>
      <c r="Q14929" s="146"/>
      <c r="R14929" s="34"/>
      <c r="S14929" s="35"/>
      <c r="T14929" s="147"/>
    </row>
    <row r="14930">
      <c r="A14930" s="147"/>
      <c r="B14930" s="64"/>
      <c r="C14930" s="147" t="s">
        <v>217</v>
      </c>
      <c r="E14930" s="161"/>
      <c r="F14930" s="162"/>
      <c r="G14930" s="147"/>
      <c r="H14930" s="146"/>
      <c r="J14930" s="146"/>
      <c r="L14930" s="150"/>
      <c r="N14930" s="163"/>
      <c r="O14930" s="146"/>
      <c r="P14930" s="146"/>
      <c r="Q14930" s="146"/>
      <c r="R14930" s="34"/>
      <c r="S14930" s="35"/>
      <c r="T14930" s="147"/>
    </row>
    <row r="14931">
      <c r="A14931" s="147"/>
      <c r="B14931" s="64"/>
      <c r="C14931" s="147" t="s">
        <v>217</v>
      </c>
      <c r="E14931" s="161"/>
      <c r="F14931" s="162"/>
      <c r="G14931" s="147"/>
      <c r="H14931" s="146"/>
      <c r="J14931" s="146"/>
      <c r="L14931" s="150"/>
      <c r="N14931" s="163"/>
      <c r="O14931" s="146"/>
      <c r="P14931" s="146"/>
      <c r="Q14931" s="146"/>
      <c r="R14931" s="34"/>
      <c r="S14931" s="35"/>
      <c r="T14931" s="147"/>
    </row>
    <row r="14932">
      <c r="A14932" s="147"/>
      <c r="B14932" s="64"/>
      <c r="C14932" s="147" t="s">
        <v>217</v>
      </c>
      <c r="E14932" s="161"/>
      <c r="F14932" s="162"/>
      <c r="G14932" s="147"/>
      <c r="H14932" s="146"/>
      <c r="J14932" s="146"/>
      <c r="L14932" s="150"/>
      <c r="N14932" s="163"/>
      <c r="O14932" s="146"/>
      <c r="P14932" s="146"/>
      <c r="Q14932" s="146"/>
      <c r="R14932" s="34"/>
      <c r="S14932" s="35"/>
      <c r="T14932" s="147"/>
    </row>
    <row r="14933">
      <c r="A14933" s="147"/>
      <c r="B14933" s="64"/>
      <c r="C14933" s="147" t="s">
        <v>217</v>
      </c>
      <c r="E14933" s="161"/>
      <c r="F14933" s="162"/>
      <c r="G14933" s="147"/>
      <c r="H14933" s="146"/>
      <c r="J14933" s="146"/>
      <c r="L14933" s="150"/>
      <c r="N14933" s="163"/>
      <c r="O14933" s="146"/>
      <c r="P14933" s="146"/>
      <c r="Q14933" s="146"/>
      <c r="R14933" s="34"/>
      <c r="S14933" s="35"/>
      <c r="T14933" s="147"/>
    </row>
    <row r="14934">
      <c r="A14934" s="147"/>
      <c r="B14934" s="64"/>
      <c r="C14934" s="147" t="s">
        <v>217</v>
      </c>
      <c r="E14934" s="161"/>
      <c r="F14934" s="162"/>
      <c r="G14934" s="147"/>
      <c r="H14934" s="146"/>
      <c r="J14934" s="146"/>
      <c r="L14934" s="150"/>
      <c r="N14934" s="163"/>
      <c r="O14934" s="146"/>
      <c r="P14934" s="146"/>
      <c r="Q14934" s="146"/>
      <c r="R14934" s="34"/>
      <c r="S14934" s="35"/>
      <c r="T14934" s="147"/>
    </row>
    <row r="14935">
      <c r="A14935" s="147"/>
      <c r="B14935" s="64"/>
      <c r="C14935" s="147" t="s">
        <v>217</v>
      </c>
      <c r="E14935" s="161"/>
      <c r="F14935" s="162"/>
      <c r="G14935" s="147"/>
      <c r="H14935" s="146"/>
      <c r="J14935" s="146"/>
      <c r="L14935" s="150"/>
      <c r="N14935" s="163"/>
      <c r="O14935" s="146"/>
      <c r="P14935" s="146"/>
      <c r="Q14935" s="146"/>
      <c r="R14935" s="34"/>
      <c r="S14935" s="35"/>
      <c r="T14935" s="147"/>
    </row>
    <row r="14936">
      <c r="A14936" s="147"/>
      <c r="B14936" s="64"/>
      <c r="C14936" s="147" t="s">
        <v>217</v>
      </c>
      <c r="E14936" s="161"/>
      <c r="F14936" s="162"/>
      <c r="G14936" s="147"/>
      <c r="H14936" s="146"/>
      <c r="J14936" s="146"/>
      <c r="L14936" s="150"/>
      <c r="N14936" s="163"/>
      <c r="O14936" s="146"/>
      <c r="P14936" s="146"/>
      <c r="Q14936" s="146"/>
      <c r="R14936" s="34"/>
      <c r="S14936" s="35"/>
      <c r="T14936" s="147"/>
    </row>
    <row r="14937">
      <c r="A14937" s="147"/>
      <c r="B14937" s="64"/>
      <c r="C14937" s="147" t="s">
        <v>217</v>
      </c>
      <c r="E14937" s="161"/>
      <c r="F14937" s="162"/>
      <c r="G14937" s="147"/>
      <c r="H14937" s="146"/>
      <c r="J14937" s="146"/>
      <c r="L14937" s="150"/>
      <c r="N14937" s="163"/>
      <c r="O14937" s="146"/>
      <c r="P14937" s="146"/>
      <c r="Q14937" s="146"/>
      <c r="R14937" s="34"/>
      <c r="S14937" s="35"/>
      <c r="T14937" s="147"/>
    </row>
    <row r="14938">
      <c r="A14938" s="147"/>
      <c r="B14938" s="64"/>
      <c r="C14938" s="147" t="s">
        <v>217</v>
      </c>
      <c r="E14938" s="161"/>
      <c r="F14938" s="162"/>
      <c r="G14938" s="147"/>
      <c r="H14938" s="146"/>
      <c r="J14938" s="146"/>
      <c r="L14938" s="150"/>
      <c r="N14938" s="163"/>
      <c r="O14938" s="146"/>
      <c r="P14938" s="146"/>
      <c r="Q14938" s="146"/>
      <c r="R14938" s="34"/>
      <c r="S14938" s="35"/>
      <c r="T14938" s="147"/>
    </row>
    <row r="14939">
      <c r="A14939" s="147"/>
      <c r="B14939" s="64"/>
      <c r="C14939" s="147" t="s">
        <v>217</v>
      </c>
      <c r="E14939" s="161"/>
      <c r="F14939" s="162"/>
      <c r="G14939" s="147"/>
      <c r="H14939" s="146"/>
      <c r="J14939" s="146"/>
      <c r="L14939" s="150"/>
      <c r="N14939" s="163"/>
      <c r="O14939" s="146"/>
      <c r="P14939" s="146"/>
      <c r="Q14939" s="146"/>
      <c r="R14939" s="34"/>
      <c r="S14939" s="35"/>
      <c r="T14939" s="147"/>
    </row>
    <row r="14940">
      <c r="A14940" s="147"/>
      <c r="B14940" s="64"/>
      <c r="C14940" s="147" t="s">
        <v>217</v>
      </c>
      <c r="E14940" s="161"/>
      <c r="F14940" s="162"/>
      <c r="G14940" s="147"/>
      <c r="H14940" s="146"/>
      <c r="J14940" s="146"/>
      <c r="L14940" s="150"/>
      <c r="N14940" s="163"/>
      <c r="O14940" s="146"/>
      <c r="P14940" s="146"/>
      <c r="Q14940" s="146"/>
      <c r="R14940" s="34"/>
      <c r="S14940" s="35"/>
      <c r="T14940" s="147"/>
    </row>
    <row r="14941">
      <c r="A14941" s="147"/>
      <c r="B14941" s="64"/>
      <c r="C14941" s="147" t="s">
        <v>217</v>
      </c>
      <c r="E14941" s="161"/>
      <c r="F14941" s="162"/>
      <c r="G14941" s="147"/>
      <c r="H14941" s="146"/>
      <c r="J14941" s="146"/>
      <c r="L14941" s="150"/>
      <c r="N14941" s="163"/>
      <c r="O14941" s="146"/>
      <c r="P14941" s="146"/>
      <c r="Q14941" s="146"/>
      <c r="R14941" s="34"/>
      <c r="S14941" s="35"/>
      <c r="T14941" s="147"/>
    </row>
    <row r="14942">
      <c r="A14942" s="147"/>
      <c r="B14942" s="64"/>
      <c r="C14942" s="147" t="s">
        <v>217</v>
      </c>
      <c r="E14942" s="161"/>
      <c r="F14942" s="162"/>
      <c r="G14942" s="147"/>
      <c r="H14942" s="146"/>
      <c r="J14942" s="146"/>
      <c r="L14942" s="150"/>
      <c r="N14942" s="163"/>
      <c r="O14942" s="146"/>
      <c r="P14942" s="146"/>
      <c r="Q14942" s="146"/>
      <c r="R14942" s="34"/>
      <c r="S14942" s="35"/>
      <c r="T14942" s="147"/>
    </row>
    <row r="14943">
      <c r="A14943" s="147"/>
      <c r="B14943" s="64"/>
      <c r="C14943" s="147" t="s">
        <v>217</v>
      </c>
      <c r="E14943" s="161"/>
      <c r="F14943" s="162"/>
      <c r="G14943" s="147"/>
      <c r="H14943" s="146"/>
      <c r="J14943" s="146"/>
      <c r="L14943" s="150"/>
      <c r="N14943" s="163"/>
      <c r="O14943" s="146"/>
      <c r="P14943" s="146"/>
      <c r="Q14943" s="146"/>
      <c r="R14943" s="34"/>
      <c r="S14943" s="35"/>
      <c r="T14943" s="147"/>
    </row>
    <row r="14944">
      <c r="A14944" s="147"/>
      <c r="B14944" s="64"/>
      <c r="C14944" s="147" t="s">
        <v>217</v>
      </c>
      <c r="E14944" s="161"/>
      <c r="F14944" s="162"/>
      <c r="G14944" s="147"/>
      <c r="H14944" s="146"/>
      <c r="J14944" s="146"/>
      <c r="L14944" s="150"/>
      <c r="N14944" s="163"/>
      <c r="O14944" s="146"/>
      <c r="P14944" s="146"/>
      <c r="Q14944" s="146"/>
      <c r="R14944" s="34"/>
      <c r="S14944" s="35"/>
      <c r="T14944" s="147"/>
    </row>
    <row r="14945">
      <c r="A14945" s="147"/>
      <c r="B14945" s="64"/>
      <c r="C14945" s="147" t="s">
        <v>217</v>
      </c>
      <c r="E14945" s="161"/>
      <c r="F14945" s="162"/>
      <c r="G14945" s="147"/>
      <c r="H14945" s="146"/>
      <c r="J14945" s="146"/>
      <c r="L14945" s="150"/>
      <c r="N14945" s="163"/>
      <c r="O14945" s="146"/>
      <c r="P14945" s="146"/>
      <c r="Q14945" s="146"/>
      <c r="R14945" s="34"/>
      <c r="S14945" s="35"/>
      <c r="T14945" s="147"/>
    </row>
    <row r="14946">
      <c r="A14946" s="147"/>
      <c r="B14946" s="64"/>
      <c r="C14946" s="147" t="s">
        <v>217</v>
      </c>
      <c r="E14946" s="161"/>
      <c r="F14946" s="162"/>
      <c r="G14946" s="147"/>
      <c r="H14946" s="146"/>
      <c r="J14946" s="146"/>
      <c r="L14946" s="150"/>
      <c r="N14946" s="163"/>
      <c r="O14946" s="146"/>
      <c r="P14946" s="146"/>
      <c r="Q14946" s="146"/>
      <c r="R14946" s="34"/>
      <c r="S14946" s="35"/>
      <c r="T14946" s="147"/>
    </row>
    <row r="14947">
      <c r="A14947" s="147"/>
      <c r="B14947" s="64"/>
      <c r="C14947" s="147" t="s">
        <v>217</v>
      </c>
      <c r="E14947" s="161"/>
      <c r="F14947" s="162"/>
      <c r="G14947" s="147"/>
      <c r="H14947" s="146"/>
      <c r="J14947" s="146"/>
      <c r="L14947" s="150"/>
      <c r="N14947" s="163"/>
      <c r="O14947" s="146"/>
      <c r="P14947" s="146"/>
      <c r="Q14947" s="146"/>
      <c r="R14947" s="34"/>
      <c r="S14947" s="35"/>
      <c r="T14947" s="147"/>
    </row>
    <row r="14948">
      <c r="A14948" s="147"/>
      <c r="B14948" s="64"/>
      <c r="C14948" s="147" t="s">
        <v>217</v>
      </c>
      <c r="E14948" s="161"/>
      <c r="F14948" s="162"/>
      <c r="G14948" s="147"/>
      <c r="H14948" s="146"/>
      <c r="J14948" s="146"/>
      <c r="L14948" s="150"/>
      <c r="N14948" s="163"/>
      <c r="O14948" s="146"/>
      <c r="P14948" s="146"/>
      <c r="Q14948" s="146"/>
      <c r="R14948" s="34"/>
      <c r="S14948" s="35"/>
      <c r="T14948" s="147"/>
    </row>
    <row r="14949">
      <c r="A14949" s="147"/>
      <c r="B14949" s="64"/>
      <c r="C14949" s="147" t="s">
        <v>217</v>
      </c>
      <c r="E14949" s="161"/>
      <c r="F14949" s="162"/>
      <c r="G14949" s="147"/>
      <c r="H14949" s="146"/>
      <c r="J14949" s="146"/>
      <c r="L14949" s="150"/>
      <c r="N14949" s="163"/>
      <c r="O14949" s="146"/>
      <c r="P14949" s="146"/>
      <c r="Q14949" s="146"/>
      <c r="R14949" s="34"/>
      <c r="S14949" s="35"/>
      <c r="T14949" s="147"/>
    </row>
    <row r="14950">
      <c r="A14950" s="147"/>
      <c r="B14950" s="64"/>
      <c r="C14950" s="147" t="s">
        <v>217</v>
      </c>
      <c r="E14950" s="161"/>
      <c r="F14950" s="162"/>
      <c r="G14950" s="147"/>
      <c r="H14950" s="146"/>
      <c r="J14950" s="146"/>
      <c r="L14950" s="150"/>
      <c r="N14950" s="163"/>
      <c r="O14950" s="146"/>
      <c r="P14950" s="146"/>
      <c r="Q14950" s="146"/>
      <c r="R14950" s="34"/>
      <c r="S14950" s="35"/>
      <c r="T14950" s="147"/>
    </row>
    <row r="14951">
      <c r="A14951" s="147"/>
      <c r="B14951" s="64"/>
      <c r="C14951" s="147" t="s">
        <v>217</v>
      </c>
      <c r="E14951" s="161"/>
      <c r="F14951" s="162"/>
      <c r="G14951" s="147"/>
      <c r="H14951" s="146"/>
      <c r="J14951" s="146"/>
      <c r="L14951" s="150"/>
      <c r="N14951" s="163"/>
      <c r="O14951" s="146"/>
      <c r="P14951" s="146"/>
      <c r="Q14951" s="146"/>
      <c r="R14951" s="34"/>
      <c r="S14951" s="35"/>
      <c r="T14951" s="147"/>
    </row>
    <row r="14952">
      <c r="A14952" s="147"/>
      <c r="B14952" s="64"/>
      <c r="C14952" s="147" t="s">
        <v>217</v>
      </c>
      <c r="E14952" s="161"/>
      <c r="F14952" s="162"/>
      <c r="G14952" s="147"/>
      <c r="H14952" s="146"/>
      <c r="J14952" s="146"/>
      <c r="L14952" s="150"/>
      <c r="N14952" s="163"/>
      <c r="O14952" s="146"/>
      <c r="P14952" s="146"/>
      <c r="Q14952" s="146"/>
      <c r="R14952" s="34"/>
      <c r="S14952" s="35"/>
      <c r="T14952" s="147"/>
    </row>
    <row r="14953">
      <c r="A14953" s="147"/>
      <c r="B14953" s="64"/>
      <c r="C14953" s="147" t="s">
        <v>217</v>
      </c>
      <c r="E14953" s="161"/>
      <c r="F14953" s="162"/>
      <c r="G14953" s="147"/>
      <c r="H14953" s="146"/>
      <c r="J14953" s="146"/>
      <c r="L14953" s="150"/>
      <c r="N14953" s="163"/>
      <c r="O14953" s="146"/>
      <c r="P14953" s="146"/>
      <c r="Q14953" s="146"/>
      <c r="R14953" s="34"/>
      <c r="S14953" s="35"/>
      <c r="T14953" s="147"/>
    </row>
    <row r="14954">
      <c r="A14954" s="147"/>
      <c r="B14954" s="64"/>
      <c r="C14954" s="147" t="s">
        <v>217</v>
      </c>
      <c r="E14954" s="161"/>
      <c r="F14954" s="162"/>
      <c r="G14954" s="147"/>
      <c r="H14954" s="146"/>
      <c r="J14954" s="146"/>
      <c r="L14954" s="150"/>
      <c r="N14954" s="163"/>
      <c r="O14954" s="146"/>
      <c r="P14954" s="146"/>
      <c r="Q14954" s="146"/>
      <c r="R14954" s="34"/>
      <c r="S14954" s="35"/>
      <c r="T14954" s="147"/>
    </row>
    <row r="14955">
      <c r="A14955" s="147"/>
      <c r="B14955" s="64"/>
      <c r="C14955" s="147" t="s">
        <v>217</v>
      </c>
      <c r="E14955" s="161"/>
      <c r="F14955" s="162"/>
      <c r="G14955" s="147"/>
      <c r="H14955" s="146"/>
      <c r="J14955" s="146"/>
      <c r="L14955" s="150"/>
      <c r="N14955" s="163"/>
      <c r="O14955" s="146"/>
      <c r="P14955" s="146"/>
      <c r="Q14955" s="146"/>
      <c r="R14955" s="34"/>
      <c r="S14955" s="35"/>
      <c r="T14955" s="147"/>
    </row>
    <row r="14956">
      <c r="A14956" s="147"/>
      <c r="B14956" s="64"/>
      <c r="C14956" s="147" t="s">
        <v>217</v>
      </c>
      <c r="E14956" s="161"/>
      <c r="F14956" s="162"/>
      <c r="G14956" s="147"/>
      <c r="H14956" s="146"/>
      <c r="J14956" s="146"/>
      <c r="L14956" s="150"/>
      <c r="N14956" s="163"/>
      <c r="O14956" s="146"/>
      <c r="P14956" s="146"/>
      <c r="Q14956" s="146"/>
      <c r="R14956" s="34"/>
      <c r="S14956" s="35"/>
      <c r="T14956" s="147"/>
    </row>
    <row r="14957">
      <c r="A14957" s="147"/>
      <c r="B14957" s="64"/>
      <c r="C14957" s="147" t="s">
        <v>217</v>
      </c>
      <c r="E14957" s="161"/>
      <c r="F14957" s="162"/>
      <c r="G14957" s="147"/>
      <c r="H14957" s="146"/>
      <c r="J14957" s="146"/>
      <c r="L14957" s="150"/>
      <c r="N14957" s="163"/>
      <c r="O14957" s="146"/>
      <c r="P14957" s="146"/>
      <c r="Q14957" s="146"/>
      <c r="R14957" s="34"/>
      <c r="S14957" s="35"/>
      <c r="T14957" s="147"/>
    </row>
    <row r="14958">
      <c r="A14958" s="147"/>
      <c r="B14958" s="64"/>
      <c r="C14958" s="147" t="s">
        <v>217</v>
      </c>
      <c r="E14958" s="161"/>
      <c r="F14958" s="162"/>
      <c r="G14958" s="147"/>
      <c r="H14958" s="146"/>
      <c r="J14958" s="146"/>
      <c r="L14958" s="150"/>
      <c r="N14958" s="163"/>
      <c r="O14958" s="146"/>
      <c r="P14958" s="146"/>
      <c r="Q14958" s="146"/>
      <c r="R14958" s="34"/>
      <c r="S14958" s="35"/>
      <c r="T14958" s="147"/>
    </row>
    <row r="14959">
      <c r="A14959" s="147"/>
      <c r="B14959" s="64"/>
      <c r="C14959" s="147" t="s">
        <v>217</v>
      </c>
      <c r="E14959" s="161"/>
      <c r="F14959" s="162"/>
      <c r="G14959" s="147"/>
      <c r="H14959" s="146"/>
      <c r="J14959" s="146"/>
      <c r="L14959" s="150"/>
      <c r="N14959" s="163"/>
      <c r="O14959" s="146"/>
      <c r="P14959" s="146"/>
      <c r="Q14959" s="146"/>
      <c r="R14959" s="34"/>
      <c r="S14959" s="35"/>
      <c r="T14959" s="147"/>
    </row>
    <row r="14960">
      <c r="A14960" s="147"/>
      <c r="B14960" s="64"/>
      <c r="C14960" s="147" t="s">
        <v>217</v>
      </c>
      <c r="E14960" s="161"/>
      <c r="F14960" s="162"/>
      <c r="G14960" s="147"/>
      <c r="H14960" s="146"/>
      <c r="J14960" s="146"/>
      <c r="L14960" s="150"/>
      <c r="N14960" s="163"/>
      <c r="O14960" s="146"/>
      <c r="P14960" s="146"/>
      <c r="Q14960" s="146"/>
      <c r="R14960" s="34"/>
      <c r="S14960" s="35"/>
      <c r="T14960" s="147"/>
    </row>
    <row r="14961">
      <c r="A14961" s="147"/>
      <c r="B14961" s="64"/>
      <c r="C14961" s="147" t="s">
        <v>217</v>
      </c>
      <c r="E14961" s="161"/>
      <c r="F14961" s="162"/>
      <c r="G14961" s="147"/>
      <c r="H14961" s="146"/>
      <c r="J14961" s="146"/>
      <c r="L14961" s="150"/>
      <c r="N14961" s="163"/>
      <c r="O14961" s="146"/>
      <c r="P14961" s="146"/>
      <c r="Q14961" s="146"/>
      <c r="R14961" s="34"/>
      <c r="S14961" s="35"/>
      <c r="T14961" s="147"/>
    </row>
    <row r="14962">
      <c r="A14962" s="147"/>
      <c r="B14962" s="64"/>
      <c r="C14962" s="147" t="s">
        <v>217</v>
      </c>
      <c r="E14962" s="161"/>
      <c r="F14962" s="162"/>
      <c r="G14962" s="147"/>
      <c r="H14962" s="146"/>
      <c r="J14962" s="146"/>
      <c r="L14962" s="150"/>
      <c r="N14962" s="163"/>
      <c r="O14962" s="146"/>
      <c r="P14962" s="146"/>
      <c r="Q14962" s="146"/>
      <c r="R14962" s="34"/>
      <c r="S14962" s="35"/>
      <c r="T14962" s="147"/>
    </row>
    <row r="14963">
      <c r="A14963" s="147"/>
      <c r="B14963" s="64"/>
      <c r="C14963" s="147" t="s">
        <v>217</v>
      </c>
      <c r="E14963" s="161"/>
      <c r="F14963" s="162"/>
      <c r="G14963" s="147"/>
      <c r="H14963" s="146"/>
      <c r="J14963" s="146"/>
      <c r="L14963" s="150"/>
      <c r="N14963" s="163"/>
      <c r="O14963" s="146"/>
      <c r="P14963" s="146"/>
      <c r="Q14963" s="146"/>
      <c r="R14963" s="34"/>
      <c r="S14963" s="35"/>
      <c r="T14963" s="147"/>
    </row>
    <row r="14964">
      <c r="A14964" s="147"/>
      <c r="B14964" s="64"/>
      <c r="C14964" s="147" t="s">
        <v>217</v>
      </c>
      <c r="E14964" s="161"/>
      <c r="F14964" s="162"/>
      <c r="G14964" s="147"/>
      <c r="H14964" s="146"/>
      <c r="J14964" s="146"/>
      <c r="L14964" s="150"/>
      <c r="N14964" s="163"/>
      <c r="O14964" s="146"/>
      <c r="P14964" s="146"/>
      <c r="Q14964" s="146"/>
      <c r="R14964" s="34"/>
      <c r="S14964" s="35"/>
      <c r="T14964" s="147"/>
    </row>
    <row r="14965">
      <c r="A14965" s="147"/>
      <c r="B14965" s="64"/>
      <c r="C14965" s="147" t="s">
        <v>217</v>
      </c>
      <c r="E14965" s="161"/>
      <c r="F14965" s="162"/>
      <c r="G14965" s="147"/>
      <c r="H14965" s="146"/>
      <c r="J14965" s="146"/>
      <c r="L14965" s="150"/>
      <c r="N14965" s="163"/>
      <c r="O14965" s="146"/>
      <c r="P14965" s="146"/>
      <c r="Q14965" s="146"/>
      <c r="R14965" s="34"/>
      <c r="S14965" s="35"/>
      <c r="T14965" s="147"/>
    </row>
    <row r="14966">
      <c r="A14966" s="147"/>
      <c r="B14966" s="64"/>
      <c r="C14966" s="147" t="s">
        <v>217</v>
      </c>
      <c r="E14966" s="161"/>
      <c r="F14966" s="162"/>
      <c r="G14966" s="147"/>
      <c r="H14966" s="146"/>
      <c r="J14966" s="146"/>
      <c r="L14966" s="150"/>
      <c r="N14966" s="163"/>
      <c r="O14966" s="146"/>
      <c r="P14966" s="146"/>
      <c r="Q14966" s="146"/>
      <c r="R14966" s="34"/>
      <c r="S14966" s="35"/>
      <c r="T14966" s="147"/>
    </row>
    <row r="14967">
      <c r="A14967" s="147"/>
      <c r="B14967" s="64"/>
      <c r="C14967" s="147" t="s">
        <v>217</v>
      </c>
      <c r="E14967" s="161"/>
      <c r="F14967" s="162"/>
      <c r="G14967" s="147"/>
      <c r="H14967" s="146"/>
      <c r="J14967" s="146"/>
      <c r="L14967" s="150"/>
      <c r="N14967" s="163"/>
      <c r="O14967" s="146"/>
      <c r="P14967" s="146"/>
      <c r="Q14967" s="146"/>
      <c r="R14967" s="34"/>
      <c r="S14967" s="35"/>
      <c r="T14967" s="147"/>
    </row>
    <row r="14968">
      <c r="A14968" s="147"/>
      <c r="B14968" s="64"/>
      <c r="C14968" s="147" t="s">
        <v>217</v>
      </c>
      <c r="E14968" s="161"/>
      <c r="F14968" s="162"/>
      <c r="G14968" s="147"/>
      <c r="H14968" s="146"/>
      <c r="J14968" s="146"/>
      <c r="L14968" s="150"/>
      <c r="N14968" s="163"/>
      <c r="O14968" s="146"/>
      <c r="P14968" s="146"/>
      <c r="Q14968" s="146"/>
      <c r="R14968" s="34"/>
      <c r="S14968" s="35"/>
      <c r="T14968" s="147"/>
    </row>
    <row r="14969">
      <c r="A14969" s="147"/>
      <c r="B14969" s="64"/>
      <c r="C14969" s="147" t="s">
        <v>217</v>
      </c>
      <c r="E14969" s="161"/>
      <c r="F14969" s="162"/>
      <c r="G14969" s="147"/>
      <c r="H14969" s="146"/>
      <c r="J14969" s="146"/>
      <c r="L14969" s="150"/>
      <c r="N14969" s="163"/>
      <c r="O14969" s="146"/>
      <c r="P14969" s="146"/>
      <c r="Q14969" s="146"/>
      <c r="R14969" s="34"/>
      <c r="S14969" s="35"/>
      <c r="T14969" s="147"/>
    </row>
    <row r="14970">
      <c r="A14970" s="147"/>
      <c r="B14970" s="64"/>
      <c r="C14970" s="147" t="s">
        <v>217</v>
      </c>
      <c r="E14970" s="161"/>
      <c r="F14970" s="162"/>
      <c r="G14970" s="147"/>
      <c r="H14970" s="146"/>
      <c r="J14970" s="146"/>
      <c r="L14970" s="150"/>
      <c r="N14970" s="163"/>
      <c r="O14970" s="146"/>
      <c r="P14970" s="146"/>
      <c r="Q14970" s="146"/>
      <c r="R14970" s="34"/>
      <c r="S14970" s="35"/>
      <c r="T14970" s="147"/>
    </row>
    <row r="14971">
      <c r="A14971" s="147"/>
      <c r="B14971" s="64"/>
      <c r="C14971" s="147" t="s">
        <v>217</v>
      </c>
      <c r="E14971" s="161"/>
      <c r="F14971" s="162"/>
      <c r="G14971" s="147"/>
      <c r="H14971" s="146"/>
      <c r="J14971" s="146"/>
      <c r="L14971" s="150"/>
      <c r="N14971" s="163"/>
      <c r="O14971" s="146"/>
      <c r="P14971" s="146"/>
      <c r="Q14971" s="146"/>
      <c r="R14971" s="34"/>
      <c r="S14971" s="35"/>
      <c r="T14971" s="147"/>
    </row>
    <row r="14972">
      <c r="A14972" s="147"/>
      <c r="B14972" s="64"/>
      <c r="C14972" s="147" t="s">
        <v>217</v>
      </c>
      <c r="E14972" s="161"/>
      <c r="F14972" s="162"/>
      <c r="G14972" s="147"/>
      <c r="H14972" s="146"/>
      <c r="J14972" s="146"/>
      <c r="L14972" s="150"/>
      <c r="N14972" s="163"/>
      <c r="O14972" s="146"/>
      <c r="P14972" s="146"/>
      <c r="Q14972" s="146"/>
      <c r="R14972" s="34"/>
      <c r="S14972" s="35"/>
      <c r="T14972" s="147"/>
    </row>
    <row r="14973">
      <c r="A14973" s="147"/>
      <c r="B14973" s="64"/>
      <c r="C14973" s="147" t="s">
        <v>217</v>
      </c>
      <c r="E14973" s="161"/>
      <c r="F14973" s="162"/>
      <c r="G14973" s="147"/>
      <c r="H14973" s="146"/>
      <c r="J14973" s="146"/>
      <c r="L14973" s="150"/>
      <c r="N14973" s="163"/>
      <c r="O14973" s="146"/>
      <c r="P14973" s="146"/>
      <c r="Q14973" s="146"/>
      <c r="R14973" s="34"/>
      <c r="S14973" s="35"/>
      <c r="T14973" s="147"/>
    </row>
    <row r="14974">
      <c r="A14974" s="147"/>
      <c r="B14974" s="64"/>
      <c r="C14974" s="147" t="s">
        <v>217</v>
      </c>
      <c r="E14974" s="161"/>
      <c r="F14974" s="162"/>
      <c r="G14974" s="147"/>
      <c r="H14974" s="146"/>
      <c r="J14974" s="146"/>
      <c r="L14974" s="150"/>
      <c r="N14974" s="163"/>
      <c r="O14974" s="146"/>
      <c r="P14974" s="146"/>
      <c r="Q14974" s="146"/>
      <c r="R14974" s="34"/>
      <c r="S14974" s="35"/>
      <c r="T14974" s="147"/>
    </row>
    <row r="14975">
      <c r="A14975" s="147"/>
      <c r="B14975" s="64"/>
      <c r="C14975" s="147" t="s">
        <v>217</v>
      </c>
      <c r="E14975" s="161"/>
      <c r="F14975" s="162"/>
      <c r="G14975" s="147"/>
      <c r="H14975" s="146"/>
      <c r="J14975" s="146"/>
      <c r="L14975" s="150"/>
      <c r="N14975" s="163"/>
      <c r="O14975" s="146"/>
      <c r="P14975" s="146"/>
      <c r="Q14975" s="146"/>
      <c r="R14975" s="34"/>
      <c r="S14975" s="35"/>
      <c r="T14975" s="147"/>
    </row>
    <row r="14976">
      <c r="A14976" s="147"/>
      <c r="B14976" s="64"/>
      <c r="C14976" s="147" t="s">
        <v>217</v>
      </c>
      <c r="E14976" s="161"/>
      <c r="F14976" s="162"/>
      <c r="G14976" s="147"/>
      <c r="H14976" s="146"/>
      <c r="J14976" s="146"/>
      <c r="L14976" s="150"/>
      <c r="N14976" s="163"/>
      <c r="O14976" s="146"/>
      <c r="P14976" s="146"/>
      <c r="Q14976" s="146"/>
      <c r="R14976" s="34"/>
      <c r="S14976" s="35"/>
      <c r="T14976" s="147"/>
    </row>
    <row r="14977">
      <c r="A14977" s="147"/>
      <c r="B14977" s="64"/>
      <c r="C14977" s="147" t="s">
        <v>217</v>
      </c>
      <c r="E14977" s="161"/>
      <c r="F14977" s="162"/>
      <c r="G14977" s="147"/>
      <c r="H14977" s="146"/>
      <c r="J14977" s="146"/>
      <c r="L14977" s="150"/>
      <c r="N14977" s="163"/>
      <c r="O14977" s="146"/>
      <c r="P14977" s="146"/>
      <c r="Q14977" s="146"/>
      <c r="R14977" s="34"/>
      <c r="S14977" s="35"/>
      <c r="T14977" s="147"/>
    </row>
    <row r="14978">
      <c r="A14978" s="147"/>
      <c r="B14978" s="64"/>
      <c r="C14978" s="147" t="s">
        <v>217</v>
      </c>
      <c r="E14978" s="161"/>
      <c r="F14978" s="162"/>
      <c r="G14978" s="147"/>
      <c r="H14978" s="146"/>
      <c r="J14978" s="146"/>
      <c r="L14978" s="150"/>
      <c r="N14978" s="163"/>
      <c r="O14978" s="146"/>
      <c r="P14978" s="146"/>
      <c r="Q14978" s="146"/>
      <c r="R14978" s="34"/>
      <c r="S14978" s="35"/>
      <c r="T14978" s="147"/>
    </row>
    <row r="14979">
      <c r="A14979" s="147"/>
      <c r="B14979" s="64"/>
      <c r="C14979" s="147" t="s">
        <v>217</v>
      </c>
      <c r="E14979" s="161"/>
      <c r="F14979" s="162"/>
      <c r="G14979" s="147"/>
      <c r="H14979" s="146"/>
      <c r="J14979" s="146"/>
      <c r="L14979" s="150"/>
      <c r="N14979" s="163"/>
      <c r="O14979" s="146"/>
      <c r="P14979" s="146"/>
      <c r="Q14979" s="146"/>
      <c r="R14979" s="34"/>
      <c r="S14979" s="35"/>
      <c r="T14979" s="147"/>
    </row>
    <row r="14980">
      <c r="A14980" s="147"/>
      <c r="B14980" s="64"/>
      <c r="C14980" s="147" t="s">
        <v>217</v>
      </c>
      <c r="E14980" s="161"/>
      <c r="F14980" s="162"/>
      <c r="G14980" s="147"/>
      <c r="H14980" s="146"/>
      <c r="J14980" s="146"/>
      <c r="L14980" s="150"/>
      <c r="N14980" s="163"/>
      <c r="O14980" s="146"/>
      <c r="P14980" s="146"/>
      <c r="Q14980" s="146"/>
      <c r="R14980" s="34"/>
      <c r="S14980" s="35"/>
      <c r="T14980" s="147"/>
    </row>
    <row r="14981">
      <c r="A14981" s="147"/>
      <c r="B14981" s="64"/>
      <c r="C14981" s="147" t="s">
        <v>217</v>
      </c>
      <c r="E14981" s="161"/>
      <c r="F14981" s="162"/>
      <c r="G14981" s="147"/>
      <c r="H14981" s="146"/>
      <c r="J14981" s="146"/>
      <c r="L14981" s="150"/>
      <c r="N14981" s="163"/>
      <c r="O14981" s="146"/>
      <c r="P14981" s="146"/>
      <c r="Q14981" s="146"/>
      <c r="R14981" s="34"/>
      <c r="S14981" s="35"/>
      <c r="T14981" s="147"/>
    </row>
    <row r="14982">
      <c r="A14982" s="147"/>
      <c r="B14982" s="64"/>
      <c r="C14982" s="147" t="s">
        <v>217</v>
      </c>
      <c r="E14982" s="161"/>
      <c r="F14982" s="162"/>
      <c r="G14982" s="147"/>
      <c r="H14982" s="146"/>
      <c r="J14982" s="146"/>
      <c r="L14982" s="150"/>
      <c r="N14982" s="163"/>
      <c r="O14982" s="146"/>
      <c r="P14982" s="146"/>
      <c r="Q14982" s="146"/>
      <c r="R14982" s="34"/>
      <c r="S14982" s="35"/>
      <c r="T14982" s="147"/>
    </row>
    <row r="14983">
      <c r="A14983" s="147"/>
      <c r="B14983" s="64"/>
      <c r="C14983" s="147" t="s">
        <v>217</v>
      </c>
      <c r="E14983" s="161"/>
      <c r="F14983" s="162"/>
      <c r="G14983" s="147"/>
      <c r="H14983" s="146"/>
      <c r="J14983" s="146"/>
      <c r="L14983" s="150"/>
      <c r="N14983" s="163"/>
      <c r="O14983" s="146"/>
      <c r="P14983" s="146"/>
      <c r="Q14983" s="146"/>
      <c r="R14983" s="34"/>
      <c r="S14983" s="35"/>
      <c r="T14983" s="147"/>
    </row>
    <row r="14984">
      <c r="A14984" s="147"/>
      <c r="B14984" s="64"/>
      <c r="C14984" s="147" t="s">
        <v>217</v>
      </c>
      <c r="E14984" s="161"/>
      <c r="F14984" s="162"/>
      <c r="G14984" s="147"/>
      <c r="H14984" s="146"/>
      <c r="J14984" s="146"/>
      <c r="L14984" s="150"/>
      <c r="N14984" s="163"/>
      <c r="O14984" s="146"/>
      <c r="P14984" s="146"/>
      <c r="Q14984" s="146"/>
      <c r="R14984" s="34"/>
      <c r="S14984" s="35"/>
      <c r="T14984" s="147"/>
    </row>
    <row r="14985">
      <c r="A14985" s="147"/>
      <c r="B14985" s="64"/>
      <c r="C14985" s="147" t="s">
        <v>217</v>
      </c>
      <c r="E14985" s="161"/>
      <c r="F14985" s="162"/>
      <c r="G14985" s="147"/>
      <c r="H14985" s="146"/>
      <c r="J14985" s="146"/>
      <c r="L14985" s="150"/>
      <c r="N14985" s="163"/>
      <c r="O14985" s="146"/>
      <c r="P14985" s="146"/>
      <c r="Q14985" s="146"/>
      <c r="R14985" s="34"/>
      <c r="S14985" s="35"/>
      <c r="T14985" s="147"/>
    </row>
    <row r="14986">
      <c r="A14986" s="147"/>
      <c r="B14986" s="64"/>
      <c r="C14986" s="147" t="s">
        <v>217</v>
      </c>
      <c r="E14986" s="161"/>
      <c r="F14986" s="162"/>
      <c r="G14986" s="147"/>
      <c r="H14986" s="146"/>
      <c r="J14986" s="146"/>
      <c r="L14986" s="150"/>
      <c r="N14986" s="163"/>
      <c r="O14986" s="146"/>
      <c r="P14986" s="146"/>
      <c r="Q14986" s="146"/>
      <c r="R14986" s="34"/>
      <c r="S14986" s="35"/>
      <c r="T14986" s="147"/>
    </row>
    <row r="14987">
      <c r="A14987" s="147"/>
      <c r="B14987" s="64"/>
      <c r="C14987" s="147" t="s">
        <v>217</v>
      </c>
      <c r="E14987" s="161"/>
      <c r="F14987" s="162"/>
      <c r="G14987" s="147"/>
      <c r="H14987" s="146"/>
      <c r="J14987" s="146"/>
      <c r="L14987" s="150"/>
      <c r="N14987" s="163"/>
      <c r="O14987" s="146"/>
      <c r="P14987" s="146"/>
      <c r="Q14987" s="146"/>
      <c r="R14987" s="34"/>
      <c r="S14987" s="35"/>
      <c r="T14987" s="147"/>
    </row>
    <row r="14988">
      <c r="A14988" s="147"/>
      <c r="B14988" s="64"/>
      <c r="C14988" s="147" t="s">
        <v>217</v>
      </c>
      <c r="E14988" s="161"/>
      <c r="F14988" s="162"/>
      <c r="G14988" s="147"/>
      <c r="H14988" s="146"/>
      <c r="J14988" s="146"/>
      <c r="L14988" s="150"/>
      <c r="N14988" s="163"/>
      <c r="O14988" s="146"/>
      <c r="P14988" s="146"/>
      <c r="Q14988" s="146"/>
      <c r="R14988" s="34"/>
      <c r="S14988" s="35"/>
      <c r="T14988" s="147"/>
    </row>
    <row r="14989">
      <c r="A14989" s="147"/>
      <c r="B14989" s="64"/>
      <c r="C14989" s="147" t="s">
        <v>217</v>
      </c>
      <c r="E14989" s="161"/>
      <c r="F14989" s="162"/>
      <c r="G14989" s="147"/>
      <c r="H14989" s="146"/>
      <c r="J14989" s="146"/>
      <c r="L14989" s="150"/>
      <c r="N14989" s="163"/>
      <c r="O14989" s="146"/>
      <c r="P14989" s="146"/>
      <c r="Q14989" s="146"/>
      <c r="R14989" s="34"/>
      <c r="S14989" s="35"/>
      <c r="T14989" s="147"/>
    </row>
    <row r="14990">
      <c r="A14990" s="147"/>
      <c r="B14990" s="64"/>
      <c r="C14990" s="147" t="s">
        <v>217</v>
      </c>
      <c r="E14990" s="161"/>
      <c r="F14990" s="162"/>
      <c r="G14990" s="147"/>
      <c r="H14990" s="146"/>
      <c r="J14990" s="146"/>
      <c r="L14990" s="150"/>
      <c r="N14990" s="163"/>
      <c r="O14990" s="146"/>
      <c r="P14990" s="146"/>
      <c r="Q14990" s="146"/>
      <c r="R14990" s="34"/>
      <c r="S14990" s="35"/>
      <c r="T14990" s="147"/>
    </row>
    <row r="14991">
      <c r="A14991" s="147"/>
      <c r="B14991" s="64"/>
      <c r="C14991" s="147" t="s">
        <v>217</v>
      </c>
      <c r="E14991" s="161"/>
      <c r="F14991" s="162"/>
      <c r="G14991" s="147"/>
      <c r="H14991" s="146"/>
      <c r="J14991" s="146"/>
      <c r="L14991" s="150"/>
      <c r="N14991" s="163"/>
      <c r="O14991" s="146"/>
      <c r="P14991" s="146"/>
      <c r="Q14991" s="146"/>
      <c r="R14991" s="34"/>
      <c r="S14991" s="35"/>
      <c r="T14991" s="147"/>
    </row>
    <row r="14992">
      <c r="A14992" s="147"/>
      <c r="B14992" s="64"/>
      <c r="C14992" s="147" t="s">
        <v>217</v>
      </c>
      <c r="E14992" s="161"/>
      <c r="F14992" s="162"/>
      <c r="G14992" s="147"/>
      <c r="H14992" s="146"/>
      <c r="J14992" s="146"/>
      <c r="L14992" s="150"/>
      <c r="N14992" s="163"/>
      <c r="O14992" s="146"/>
      <c r="P14992" s="146"/>
      <c r="Q14992" s="146"/>
      <c r="R14992" s="34"/>
      <c r="S14992" s="35"/>
      <c r="T14992" s="147"/>
    </row>
    <row r="14993">
      <c r="A14993" s="147"/>
      <c r="B14993" s="64"/>
      <c r="C14993" s="147" t="s">
        <v>217</v>
      </c>
      <c r="E14993" s="161"/>
      <c r="F14993" s="162"/>
      <c r="G14993" s="147"/>
      <c r="H14993" s="146"/>
      <c r="J14993" s="146"/>
      <c r="L14993" s="150"/>
      <c r="N14993" s="163"/>
      <c r="O14993" s="146"/>
      <c r="P14993" s="146"/>
      <c r="Q14993" s="146"/>
      <c r="R14993" s="34"/>
      <c r="S14993" s="35"/>
      <c r="T14993" s="147"/>
    </row>
    <row r="14994">
      <c r="A14994" s="147"/>
      <c r="B14994" s="64"/>
      <c r="C14994" s="147" t="s">
        <v>217</v>
      </c>
      <c r="E14994" s="161"/>
      <c r="F14994" s="162"/>
      <c r="G14994" s="147"/>
      <c r="H14994" s="146"/>
      <c r="J14994" s="146"/>
      <c r="L14994" s="150"/>
      <c r="N14994" s="163"/>
      <c r="O14994" s="146"/>
      <c r="P14994" s="146"/>
      <c r="Q14994" s="146"/>
      <c r="R14994" s="34"/>
      <c r="S14994" s="35"/>
      <c r="T14994" s="147"/>
    </row>
    <row r="14995">
      <c r="A14995" s="147"/>
      <c r="B14995" s="64"/>
      <c r="C14995" s="147" t="s">
        <v>217</v>
      </c>
      <c r="E14995" s="161"/>
      <c r="F14995" s="162"/>
      <c r="G14995" s="147"/>
      <c r="H14995" s="146"/>
      <c r="J14995" s="146"/>
      <c r="L14995" s="150"/>
      <c r="N14995" s="163"/>
      <c r="O14995" s="146"/>
      <c r="P14995" s="146"/>
      <c r="Q14995" s="146"/>
      <c r="R14995" s="34"/>
      <c r="S14995" s="35"/>
      <c r="T14995" s="147"/>
    </row>
    <row r="14996">
      <c r="A14996" s="147"/>
      <c r="B14996" s="64"/>
      <c r="C14996" s="147" t="s">
        <v>217</v>
      </c>
      <c r="E14996" s="161"/>
      <c r="F14996" s="162"/>
      <c r="G14996" s="147"/>
      <c r="H14996" s="146"/>
      <c r="J14996" s="146"/>
      <c r="L14996" s="150"/>
      <c r="N14996" s="163"/>
      <c r="O14996" s="146"/>
      <c r="P14996" s="146"/>
      <c r="Q14996" s="146"/>
      <c r="R14996" s="34"/>
      <c r="S14996" s="35"/>
      <c r="T14996" s="147"/>
    </row>
    <row r="14997">
      <c r="A14997" s="147"/>
      <c r="B14997" s="64"/>
      <c r="C14997" s="147" t="s">
        <v>217</v>
      </c>
      <c r="E14997" s="161"/>
      <c r="F14997" s="162"/>
      <c r="G14997" s="147"/>
      <c r="H14997" s="146"/>
      <c r="J14997" s="146"/>
      <c r="L14997" s="150"/>
      <c r="N14997" s="163"/>
      <c r="O14997" s="146"/>
      <c r="P14997" s="146"/>
      <c r="Q14997" s="146"/>
      <c r="R14997" s="34"/>
      <c r="S14997" s="35"/>
      <c r="T14997" s="147"/>
    </row>
    <row r="14998">
      <c r="A14998" s="147"/>
      <c r="B14998" s="64"/>
      <c r="C14998" s="147" t="s">
        <v>217</v>
      </c>
      <c r="E14998" s="161"/>
      <c r="F14998" s="162"/>
      <c r="G14998" s="147"/>
      <c r="H14998" s="146"/>
      <c r="J14998" s="146"/>
      <c r="L14998" s="150"/>
      <c r="N14998" s="163"/>
      <c r="O14998" s="146"/>
      <c r="P14998" s="146"/>
      <c r="Q14998" s="146"/>
      <c r="R14998" s="34"/>
      <c r="S14998" s="35"/>
      <c r="T14998" s="147"/>
    </row>
    <row r="14999">
      <c r="A14999" s="147"/>
      <c r="B14999" s="64"/>
      <c r="C14999" s="147" t="s">
        <v>217</v>
      </c>
      <c r="E14999" s="161"/>
      <c r="F14999" s="162"/>
      <c r="G14999" s="147"/>
      <c r="H14999" s="146"/>
      <c r="J14999" s="146"/>
      <c r="L14999" s="150"/>
      <c r="N14999" s="163"/>
      <c r="O14999" s="146"/>
      <c r="P14999" s="146"/>
      <c r="Q14999" s="146"/>
      <c r="R14999" s="34"/>
      <c r="S14999" s="35"/>
      <c r="T14999" s="147"/>
    </row>
    <row r="15000">
      <c r="A15000" s="147"/>
      <c r="B15000" s="64"/>
      <c r="C15000" s="147" t="s">
        <v>217</v>
      </c>
      <c r="E15000" s="161"/>
      <c r="F15000" s="162"/>
      <c r="G15000" s="147"/>
      <c r="H15000" s="146"/>
      <c r="J15000" s="146"/>
      <c r="L15000" s="150"/>
      <c r="N15000" s="163"/>
      <c r="O15000" s="146"/>
      <c r="P15000" s="146"/>
      <c r="Q15000" s="146"/>
      <c r="R15000" s="34"/>
      <c r="S15000" s="35"/>
      <c r="T15000" s="147"/>
    </row>
    <row r="15001">
      <c r="A15001" s="147"/>
      <c r="B15001" s="64"/>
      <c r="C15001" s="147" t="s">
        <v>217</v>
      </c>
      <c r="E15001" s="161"/>
      <c r="F15001" s="162"/>
      <c r="G15001" s="147"/>
      <c r="H15001" s="146"/>
      <c r="J15001" s="146"/>
      <c r="L15001" s="150"/>
      <c r="N15001" s="163"/>
      <c r="O15001" s="146"/>
      <c r="P15001" s="146"/>
      <c r="Q15001" s="146"/>
      <c r="R15001" s="34"/>
      <c r="S15001" s="35"/>
      <c r="T15001" s="147"/>
    </row>
    <row r="15002">
      <c r="A15002" s="147"/>
      <c r="B15002" s="64"/>
      <c r="C15002" s="147" t="s">
        <v>217</v>
      </c>
      <c r="E15002" s="161"/>
      <c r="F15002" s="162"/>
      <c r="G15002" s="147"/>
      <c r="H15002" s="146"/>
      <c r="J15002" s="146"/>
      <c r="L15002" s="150"/>
      <c r="N15002" s="163"/>
      <c r="O15002" s="146"/>
      <c r="P15002" s="146"/>
      <c r="Q15002" s="146"/>
      <c r="R15002" s="34"/>
      <c r="S15002" s="35"/>
      <c r="T15002" s="147"/>
    </row>
    <row r="15003">
      <c r="A15003" s="147"/>
      <c r="B15003" s="64"/>
      <c r="C15003" s="147" t="s">
        <v>217</v>
      </c>
      <c r="E15003" s="161"/>
      <c r="F15003" s="162"/>
      <c r="G15003" s="147"/>
      <c r="H15003" s="146"/>
      <c r="J15003" s="146"/>
      <c r="L15003" s="150"/>
      <c r="N15003" s="163"/>
      <c r="O15003" s="146"/>
      <c r="P15003" s="146"/>
      <c r="Q15003" s="146"/>
      <c r="R15003" s="34"/>
      <c r="S15003" s="35"/>
      <c r="T15003" s="147"/>
    </row>
    <row r="15004">
      <c r="A15004" s="147"/>
      <c r="B15004" s="64"/>
      <c r="C15004" s="147" t="s">
        <v>217</v>
      </c>
      <c r="E15004" s="161"/>
      <c r="F15004" s="162"/>
      <c r="G15004" s="147"/>
      <c r="H15004" s="146"/>
      <c r="J15004" s="146"/>
      <c r="L15004" s="150"/>
      <c r="N15004" s="163"/>
      <c r="O15004" s="146"/>
      <c r="P15004" s="146"/>
      <c r="Q15004" s="146"/>
      <c r="R15004" s="34"/>
      <c r="S15004" s="35"/>
      <c r="T15004" s="147"/>
    </row>
    <row r="15005">
      <c r="A15005" s="147"/>
      <c r="B15005" s="64"/>
      <c r="C15005" s="147" t="s">
        <v>217</v>
      </c>
      <c r="E15005" s="161"/>
      <c r="F15005" s="162"/>
      <c r="G15005" s="147"/>
      <c r="H15005" s="146"/>
      <c r="J15005" s="146"/>
      <c r="L15005" s="150"/>
      <c r="N15005" s="163"/>
      <c r="O15005" s="146"/>
      <c r="P15005" s="146"/>
      <c r="Q15005" s="146"/>
      <c r="R15005" s="34"/>
      <c r="S15005" s="35"/>
      <c r="T15005" s="147"/>
    </row>
    <row r="15006">
      <c r="A15006" s="147"/>
      <c r="B15006" s="64"/>
      <c r="C15006" s="147" t="s">
        <v>217</v>
      </c>
      <c r="E15006" s="161"/>
      <c r="F15006" s="162"/>
      <c r="G15006" s="147"/>
      <c r="H15006" s="146"/>
      <c r="J15006" s="146"/>
      <c r="L15006" s="150"/>
      <c r="N15006" s="163"/>
      <c r="O15006" s="146"/>
      <c r="P15006" s="146"/>
      <c r="Q15006" s="146"/>
      <c r="R15006" s="34"/>
      <c r="S15006" s="35"/>
      <c r="T15006" s="147"/>
    </row>
    <row r="15007">
      <c r="A15007" s="147"/>
      <c r="B15007" s="64"/>
      <c r="C15007" s="147" t="s">
        <v>217</v>
      </c>
      <c r="E15007" s="161"/>
      <c r="F15007" s="162"/>
      <c r="G15007" s="147"/>
      <c r="H15007" s="146"/>
      <c r="J15007" s="146"/>
      <c r="L15007" s="150"/>
      <c r="N15007" s="163"/>
      <c r="O15007" s="146"/>
      <c r="P15007" s="146"/>
      <c r="Q15007" s="146"/>
      <c r="R15007" s="34"/>
      <c r="S15007" s="35"/>
      <c r="T15007" s="147"/>
    </row>
    <row r="15008">
      <c r="A15008" s="147"/>
      <c r="B15008" s="64"/>
      <c r="C15008" s="147" t="s">
        <v>217</v>
      </c>
      <c r="E15008" s="161"/>
      <c r="F15008" s="162"/>
      <c r="G15008" s="147"/>
      <c r="H15008" s="146"/>
      <c r="J15008" s="146"/>
      <c r="L15008" s="150"/>
      <c r="N15008" s="163"/>
      <c r="O15008" s="146"/>
      <c r="P15008" s="146"/>
      <c r="Q15008" s="146"/>
      <c r="R15008" s="34"/>
      <c r="S15008" s="35"/>
      <c r="T15008" s="147"/>
    </row>
    <row r="15009">
      <c r="A15009" s="147"/>
      <c r="B15009" s="64"/>
      <c r="C15009" s="147" t="s">
        <v>217</v>
      </c>
      <c r="E15009" s="161"/>
      <c r="F15009" s="162"/>
      <c r="G15009" s="147"/>
      <c r="H15009" s="146"/>
      <c r="J15009" s="146"/>
      <c r="L15009" s="150"/>
      <c r="N15009" s="163"/>
      <c r="O15009" s="146"/>
      <c r="P15009" s="146"/>
      <c r="Q15009" s="146"/>
      <c r="R15009" s="34"/>
      <c r="S15009" s="35"/>
      <c r="T15009" s="147"/>
    </row>
    <row r="15010">
      <c r="A15010" s="147"/>
      <c r="B15010" s="64"/>
      <c r="C15010" s="147" t="s">
        <v>217</v>
      </c>
      <c r="E15010" s="161"/>
      <c r="F15010" s="162"/>
      <c r="G15010" s="147"/>
      <c r="H15010" s="146"/>
      <c r="J15010" s="146"/>
      <c r="L15010" s="150"/>
      <c r="N15010" s="163"/>
      <c r="O15010" s="146"/>
      <c r="P15010" s="146"/>
      <c r="Q15010" s="146"/>
      <c r="R15010" s="34"/>
      <c r="S15010" s="35"/>
      <c r="T15010" s="147"/>
    </row>
    <row r="15011">
      <c r="A15011" s="147"/>
      <c r="B15011" s="64"/>
      <c r="C15011" s="147" t="s">
        <v>217</v>
      </c>
      <c r="E15011" s="161"/>
      <c r="F15011" s="162"/>
      <c r="G15011" s="147"/>
      <c r="H15011" s="146"/>
      <c r="J15011" s="146"/>
      <c r="L15011" s="150"/>
      <c r="N15011" s="163"/>
      <c r="O15011" s="146"/>
      <c r="P15011" s="146"/>
      <c r="Q15011" s="146"/>
      <c r="R15011" s="34"/>
      <c r="S15011" s="35"/>
      <c r="T15011" s="147"/>
    </row>
    <row r="15012">
      <c r="A15012" s="147"/>
      <c r="B15012" s="64"/>
      <c r="C15012" s="147" t="s">
        <v>217</v>
      </c>
      <c r="E15012" s="161"/>
      <c r="F15012" s="162"/>
      <c r="G15012" s="147"/>
      <c r="H15012" s="146"/>
      <c r="J15012" s="146"/>
      <c r="L15012" s="150"/>
      <c r="N15012" s="163"/>
      <c r="O15012" s="146"/>
      <c r="P15012" s="146"/>
      <c r="Q15012" s="146"/>
      <c r="R15012" s="34"/>
      <c r="S15012" s="35"/>
      <c r="T15012" s="147"/>
    </row>
    <row r="15013">
      <c r="A15013" s="147"/>
      <c r="B15013" s="64"/>
      <c r="C15013" s="147" t="s">
        <v>217</v>
      </c>
      <c r="E15013" s="161"/>
      <c r="F15013" s="162"/>
      <c r="G15013" s="147"/>
      <c r="H15013" s="146"/>
      <c r="J15013" s="146"/>
      <c r="L15013" s="150"/>
      <c r="N15013" s="163"/>
      <c r="O15013" s="146"/>
      <c r="P15013" s="146"/>
      <c r="Q15013" s="146"/>
      <c r="R15013" s="34"/>
      <c r="S15013" s="35"/>
      <c r="T15013" s="147"/>
    </row>
    <row r="15014">
      <c r="A15014" s="147"/>
      <c r="B15014" s="64"/>
      <c r="C15014" s="147" t="s">
        <v>217</v>
      </c>
      <c r="E15014" s="161"/>
      <c r="F15014" s="162"/>
      <c r="G15014" s="147"/>
      <c r="H15014" s="146"/>
      <c r="J15014" s="146"/>
      <c r="L15014" s="150"/>
      <c r="N15014" s="163"/>
      <c r="O15014" s="146"/>
      <c r="P15014" s="146"/>
      <c r="Q15014" s="146"/>
      <c r="R15014" s="34"/>
      <c r="S15014" s="35"/>
      <c r="T15014" s="147"/>
    </row>
    <row r="15015">
      <c r="A15015" s="147"/>
      <c r="B15015" s="64"/>
      <c r="C15015" s="147" t="s">
        <v>217</v>
      </c>
      <c r="E15015" s="161"/>
      <c r="F15015" s="162"/>
      <c r="G15015" s="147"/>
      <c r="H15015" s="146"/>
      <c r="J15015" s="146"/>
      <c r="L15015" s="150"/>
      <c r="N15015" s="163"/>
      <c r="O15015" s="146"/>
      <c r="P15015" s="146"/>
      <c r="Q15015" s="146"/>
      <c r="R15015" s="34"/>
      <c r="S15015" s="35"/>
      <c r="T15015" s="147"/>
    </row>
    <row r="15016">
      <c r="A15016" s="147"/>
      <c r="B15016" s="64"/>
      <c r="C15016" s="147" t="s">
        <v>217</v>
      </c>
      <c r="E15016" s="161"/>
      <c r="F15016" s="162"/>
      <c r="G15016" s="147"/>
      <c r="H15016" s="146"/>
      <c r="J15016" s="146"/>
      <c r="L15016" s="150"/>
      <c r="N15016" s="163"/>
      <c r="O15016" s="146"/>
      <c r="P15016" s="146"/>
      <c r="Q15016" s="146"/>
      <c r="R15016" s="34"/>
      <c r="S15016" s="35"/>
      <c r="T15016" s="147"/>
    </row>
    <row r="15017">
      <c r="A15017" s="147"/>
      <c r="B15017" s="64"/>
      <c r="C15017" s="147" t="s">
        <v>217</v>
      </c>
      <c r="E15017" s="161"/>
      <c r="F15017" s="162"/>
      <c r="G15017" s="147"/>
      <c r="H15017" s="146"/>
      <c r="J15017" s="146"/>
      <c r="L15017" s="150"/>
      <c r="N15017" s="163"/>
      <c r="O15017" s="146"/>
      <c r="P15017" s="146"/>
      <c r="Q15017" s="146"/>
      <c r="R15017" s="34"/>
      <c r="S15017" s="35"/>
      <c r="T15017" s="147"/>
    </row>
    <row r="15018">
      <c r="A15018" s="147"/>
      <c r="B15018" s="64"/>
      <c r="C15018" s="147" t="s">
        <v>217</v>
      </c>
      <c r="E15018" s="161"/>
      <c r="F15018" s="162"/>
      <c r="G15018" s="147"/>
      <c r="H15018" s="146"/>
      <c r="J15018" s="146"/>
      <c r="L15018" s="150"/>
      <c r="N15018" s="163"/>
      <c r="O15018" s="146"/>
      <c r="P15018" s="146"/>
      <c r="Q15018" s="146"/>
      <c r="R15018" s="34"/>
      <c r="S15018" s="35"/>
      <c r="T15018" s="147"/>
    </row>
    <row r="15019">
      <c r="A15019" s="147"/>
      <c r="B15019" s="64"/>
      <c r="C15019" s="147" t="s">
        <v>217</v>
      </c>
      <c r="E15019" s="161"/>
      <c r="F15019" s="162"/>
      <c r="G15019" s="147"/>
      <c r="H15019" s="146"/>
      <c r="J15019" s="146"/>
      <c r="L15019" s="150"/>
      <c r="N15019" s="163"/>
      <c r="O15019" s="146"/>
      <c r="P15019" s="146"/>
      <c r="Q15019" s="146"/>
      <c r="R15019" s="34"/>
      <c r="S15019" s="35"/>
      <c r="T15019" s="147"/>
    </row>
    <row r="15020">
      <c r="A15020" s="147"/>
      <c r="B15020" s="64"/>
      <c r="C15020" s="147" t="s">
        <v>217</v>
      </c>
      <c r="E15020" s="161"/>
      <c r="F15020" s="162"/>
      <c r="G15020" s="147"/>
      <c r="H15020" s="146"/>
      <c r="J15020" s="146"/>
      <c r="L15020" s="150"/>
      <c r="N15020" s="163"/>
      <c r="O15020" s="146"/>
      <c r="P15020" s="146"/>
      <c r="Q15020" s="146"/>
      <c r="R15020" s="34"/>
      <c r="S15020" s="35"/>
      <c r="T15020" s="147"/>
    </row>
    <row r="15021">
      <c r="A15021" s="147"/>
      <c r="B15021" s="64"/>
      <c r="C15021" s="147" t="s">
        <v>217</v>
      </c>
      <c r="E15021" s="161"/>
      <c r="F15021" s="162"/>
      <c r="G15021" s="147"/>
      <c r="H15021" s="146"/>
      <c r="J15021" s="146"/>
      <c r="L15021" s="150"/>
      <c r="N15021" s="163"/>
      <c r="O15021" s="146"/>
      <c r="P15021" s="146"/>
      <c r="Q15021" s="146"/>
      <c r="R15021" s="34"/>
      <c r="S15021" s="35"/>
      <c r="T15021" s="147"/>
    </row>
    <row r="15022">
      <c r="A15022" s="147"/>
      <c r="B15022" s="64"/>
      <c r="C15022" s="147" t="s">
        <v>217</v>
      </c>
      <c r="E15022" s="161"/>
      <c r="F15022" s="162"/>
      <c r="G15022" s="147"/>
      <c r="H15022" s="146"/>
      <c r="J15022" s="146"/>
      <c r="L15022" s="150"/>
      <c r="N15022" s="163"/>
      <c r="O15022" s="146"/>
      <c r="P15022" s="146"/>
      <c r="Q15022" s="146"/>
      <c r="R15022" s="34"/>
      <c r="S15022" s="35"/>
      <c r="T15022" s="147"/>
    </row>
    <row r="15023">
      <c r="A15023" s="147"/>
      <c r="B15023" s="64"/>
      <c r="C15023" s="147" t="s">
        <v>217</v>
      </c>
      <c r="E15023" s="161"/>
      <c r="F15023" s="162"/>
      <c r="G15023" s="147"/>
      <c r="H15023" s="146"/>
      <c r="J15023" s="146"/>
      <c r="L15023" s="150"/>
      <c r="N15023" s="163"/>
      <c r="O15023" s="146"/>
      <c r="P15023" s="146"/>
      <c r="Q15023" s="146"/>
      <c r="R15023" s="34"/>
      <c r="S15023" s="35"/>
      <c r="T15023" s="147"/>
    </row>
    <row r="15024">
      <c r="A15024" s="147"/>
      <c r="B15024" s="64"/>
      <c r="C15024" s="147" t="s">
        <v>217</v>
      </c>
      <c r="E15024" s="161"/>
      <c r="F15024" s="162"/>
      <c r="G15024" s="147"/>
      <c r="H15024" s="146"/>
      <c r="J15024" s="146"/>
      <c r="L15024" s="150"/>
      <c r="N15024" s="163"/>
      <c r="O15024" s="146"/>
      <c r="P15024" s="146"/>
      <c r="Q15024" s="146"/>
      <c r="R15024" s="34"/>
      <c r="S15024" s="35"/>
      <c r="T15024" s="147"/>
    </row>
    <row r="15025">
      <c r="A15025" s="147"/>
      <c r="B15025" s="64"/>
      <c r="C15025" s="147" t="s">
        <v>217</v>
      </c>
      <c r="E15025" s="161"/>
      <c r="F15025" s="162"/>
      <c r="G15025" s="147"/>
      <c r="H15025" s="146"/>
      <c r="J15025" s="146"/>
      <c r="L15025" s="150"/>
      <c r="N15025" s="163"/>
      <c r="O15025" s="146"/>
      <c r="P15025" s="146"/>
      <c r="Q15025" s="146"/>
      <c r="R15025" s="34"/>
      <c r="S15025" s="35"/>
      <c r="T15025" s="147"/>
    </row>
    <row r="15026">
      <c r="A15026" s="147"/>
      <c r="B15026" s="64"/>
      <c r="C15026" s="147" t="s">
        <v>217</v>
      </c>
      <c r="E15026" s="161"/>
      <c r="F15026" s="162"/>
      <c r="G15026" s="147"/>
      <c r="H15026" s="146"/>
      <c r="J15026" s="146"/>
      <c r="L15026" s="150"/>
      <c r="N15026" s="163"/>
      <c r="O15026" s="146"/>
      <c r="P15026" s="146"/>
      <c r="Q15026" s="146"/>
      <c r="R15026" s="34"/>
      <c r="S15026" s="35"/>
      <c r="T15026" s="147"/>
    </row>
    <row r="15027">
      <c r="A15027" s="147"/>
      <c r="B15027" s="64"/>
      <c r="C15027" s="147" t="s">
        <v>217</v>
      </c>
      <c r="E15027" s="161"/>
      <c r="F15027" s="162"/>
      <c r="G15027" s="147"/>
      <c r="H15027" s="146"/>
      <c r="J15027" s="146"/>
      <c r="L15027" s="150"/>
      <c r="N15027" s="163"/>
      <c r="O15027" s="146"/>
      <c r="P15027" s="146"/>
      <c r="Q15027" s="146"/>
      <c r="R15027" s="34"/>
      <c r="S15027" s="35"/>
      <c r="T15027" s="147"/>
    </row>
    <row r="15028">
      <c r="A15028" s="147"/>
      <c r="B15028" s="64"/>
      <c r="C15028" s="147" t="s">
        <v>217</v>
      </c>
      <c r="E15028" s="161"/>
      <c r="F15028" s="162"/>
      <c r="G15028" s="147"/>
      <c r="H15028" s="146"/>
      <c r="J15028" s="146"/>
      <c r="L15028" s="150"/>
      <c r="N15028" s="163"/>
      <c r="O15028" s="146"/>
      <c r="P15028" s="146"/>
      <c r="Q15028" s="146"/>
      <c r="R15028" s="34"/>
      <c r="S15028" s="35"/>
      <c r="T15028" s="147"/>
    </row>
    <row r="15029">
      <c r="A15029" s="147"/>
      <c r="B15029" s="64"/>
      <c r="C15029" s="147" t="s">
        <v>217</v>
      </c>
      <c r="E15029" s="161"/>
      <c r="F15029" s="162"/>
      <c r="G15029" s="147"/>
      <c r="H15029" s="146"/>
      <c r="J15029" s="146"/>
      <c r="L15029" s="150"/>
      <c r="N15029" s="163"/>
      <c r="O15029" s="146"/>
      <c r="P15029" s="146"/>
      <c r="Q15029" s="146"/>
      <c r="R15029" s="34"/>
      <c r="S15029" s="35"/>
      <c r="T15029" s="147"/>
    </row>
    <row r="15030">
      <c r="A15030" s="147"/>
      <c r="B15030" s="64"/>
      <c r="C15030" s="147" t="s">
        <v>217</v>
      </c>
      <c r="E15030" s="161"/>
      <c r="F15030" s="162"/>
      <c r="G15030" s="147"/>
      <c r="H15030" s="146"/>
      <c r="J15030" s="146"/>
      <c r="L15030" s="150"/>
      <c r="N15030" s="163"/>
      <c r="O15030" s="146"/>
      <c r="P15030" s="146"/>
      <c r="Q15030" s="146"/>
      <c r="R15030" s="34"/>
      <c r="S15030" s="35"/>
      <c r="T15030" s="147"/>
    </row>
    <row r="15031">
      <c r="A15031" s="147"/>
      <c r="B15031" s="64"/>
      <c r="C15031" s="147" t="s">
        <v>217</v>
      </c>
      <c r="E15031" s="161"/>
      <c r="F15031" s="162"/>
      <c r="G15031" s="147"/>
      <c r="H15031" s="146"/>
      <c r="J15031" s="146"/>
      <c r="L15031" s="150"/>
      <c r="N15031" s="163"/>
      <c r="O15031" s="146"/>
      <c r="P15031" s="146"/>
      <c r="Q15031" s="146"/>
      <c r="R15031" s="34"/>
      <c r="S15031" s="35"/>
      <c r="T15031" s="147"/>
    </row>
    <row r="15032">
      <c r="A15032" s="147"/>
      <c r="B15032" s="64"/>
      <c r="C15032" s="147" t="s">
        <v>217</v>
      </c>
      <c r="E15032" s="161"/>
      <c r="F15032" s="162"/>
      <c r="G15032" s="147"/>
      <c r="H15032" s="146"/>
      <c r="J15032" s="146"/>
      <c r="L15032" s="150"/>
      <c r="N15032" s="163"/>
      <c r="O15032" s="146"/>
      <c r="P15032" s="146"/>
      <c r="Q15032" s="146"/>
      <c r="R15032" s="34"/>
      <c r="S15032" s="35"/>
      <c r="T15032" s="147"/>
    </row>
    <row r="15033">
      <c r="A15033" s="147"/>
      <c r="B15033" s="64"/>
      <c r="C15033" s="147" t="s">
        <v>217</v>
      </c>
      <c r="E15033" s="161"/>
      <c r="F15033" s="162"/>
      <c r="G15033" s="147"/>
      <c r="H15033" s="146"/>
      <c r="J15033" s="146"/>
      <c r="L15033" s="150"/>
      <c r="N15033" s="163"/>
      <c r="O15033" s="146"/>
      <c r="P15033" s="146"/>
      <c r="Q15033" s="146"/>
      <c r="R15033" s="34"/>
      <c r="S15033" s="35"/>
      <c r="T15033" s="147"/>
    </row>
    <row r="15034">
      <c r="A15034" s="147"/>
      <c r="B15034" s="64"/>
      <c r="C15034" s="147" t="s">
        <v>217</v>
      </c>
      <c r="E15034" s="161"/>
      <c r="F15034" s="162"/>
      <c r="G15034" s="147"/>
      <c r="H15034" s="146"/>
      <c r="J15034" s="146"/>
      <c r="L15034" s="150"/>
      <c r="N15034" s="163"/>
      <c r="O15034" s="146"/>
      <c r="P15034" s="146"/>
      <c r="Q15034" s="146"/>
      <c r="R15034" s="34"/>
      <c r="S15034" s="35"/>
      <c r="T15034" s="147"/>
    </row>
    <row r="15035">
      <c r="A15035" s="147"/>
      <c r="B15035" s="64"/>
      <c r="C15035" s="147" t="s">
        <v>217</v>
      </c>
      <c r="E15035" s="161"/>
      <c r="F15035" s="162"/>
      <c r="G15035" s="147"/>
      <c r="H15035" s="146"/>
      <c r="J15035" s="146"/>
      <c r="L15035" s="150"/>
      <c r="N15035" s="163"/>
      <c r="O15035" s="146"/>
      <c r="P15035" s="146"/>
      <c r="Q15035" s="146"/>
      <c r="R15035" s="34"/>
      <c r="S15035" s="35"/>
      <c r="T15035" s="147"/>
    </row>
    <row r="15036">
      <c r="A15036" s="147"/>
      <c r="B15036" s="64"/>
      <c r="C15036" s="147" t="s">
        <v>217</v>
      </c>
      <c r="E15036" s="161"/>
      <c r="F15036" s="162"/>
      <c r="G15036" s="147"/>
      <c r="H15036" s="146"/>
      <c r="J15036" s="146"/>
      <c r="L15036" s="150"/>
      <c r="N15036" s="163"/>
      <c r="O15036" s="146"/>
      <c r="P15036" s="146"/>
      <c r="Q15036" s="146"/>
      <c r="R15036" s="34"/>
      <c r="S15036" s="35"/>
      <c r="T15036" s="147"/>
    </row>
    <row r="15037">
      <c r="A15037" s="147"/>
      <c r="B15037" s="64"/>
      <c r="C15037" s="147" t="s">
        <v>217</v>
      </c>
      <c r="E15037" s="161"/>
      <c r="F15037" s="162"/>
      <c r="G15037" s="147"/>
      <c r="H15037" s="146"/>
      <c r="J15037" s="146"/>
      <c r="L15037" s="150"/>
      <c r="N15037" s="163"/>
      <c r="O15037" s="146"/>
      <c r="P15037" s="146"/>
      <c r="Q15037" s="146"/>
      <c r="R15037" s="34"/>
      <c r="S15037" s="35"/>
      <c r="T15037" s="147"/>
    </row>
    <row r="15038">
      <c r="A15038" s="147"/>
      <c r="B15038" s="64"/>
      <c r="C15038" s="147" t="s">
        <v>217</v>
      </c>
      <c r="E15038" s="161"/>
      <c r="F15038" s="162"/>
      <c r="G15038" s="147"/>
      <c r="H15038" s="146"/>
      <c r="J15038" s="146"/>
      <c r="L15038" s="150"/>
      <c r="N15038" s="163"/>
      <c r="O15038" s="146"/>
      <c r="P15038" s="146"/>
      <c r="Q15038" s="146"/>
      <c r="R15038" s="34"/>
      <c r="S15038" s="35"/>
      <c r="T15038" s="147"/>
    </row>
    <row r="15039">
      <c r="A15039" s="147"/>
      <c r="B15039" s="64"/>
      <c r="C15039" s="147" t="s">
        <v>217</v>
      </c>
      <c r="E15039" s="161"/>
      <c r="F15039" s="162"/>
      <c r="G15039" s="147"/>
      <c r="H15039" s="146"/>
      <c r="J15039" s="146"/>
      <c r="L15039" s="150"/>
      <c r="N15039" s="163"/>
      <c r="O15039" s="146"/>
      <c r="P15039" s="146"/>
      <c r="Q15039" s="146"/>
      <c r="R15039" s="34"/>
      <c r="S15039" s="35"/>
      <c r="T15039" s="147"/>
    </row>
    <row r="15040">
      <c r="A15040" s="147"/>
      <c r="B15040" s="64"/>
      <c r="C15040" s="147" t="s">
        <v>217</v>
      </c>
      <c r="E15040" s="161"/>
      <c r="F15040" s="162"/>
      <c r="G15040" s="147"/>
      <c r="H15040" s="146"/>
      <c r="J15040" s="146"/>
      <c r="L15040" s="150"/>
      <c r="N15040" s="163"/>
      <c r="O15040" s="146"/>
      <c r="P15040" s="146"/>
      <c r="Q15040" s="146"/>
      <c r="R15040" s="34"/>
      <c r="S15040" s="35"/>
      <c r="T15040" s="147"/>
    </row>
    <row r="15041">
      <c r="A15041" s="147"/>
      <c r="B15041" s="64"/>
      <c r="C15041" s="147" t="s">
        <v>217</v>
      </c>
      <c r="E15041" s="161"/>
      <c r="F15041" s="162"/>
      <c r="G15041" s="147"/>
      <c r="H15041" s="146"/>
      <c r="J15041" s="146"/>
      <c r="L15041" s="150"/>
      <c r="N15041" s="163"/>
      <c r="O15041" s="146"/>
      <c r="P15041" s="146"/>
      <c r="Q15041" s="146"/>
      <c r="R15041" s="34"/>
      <c r="S15041" s="35"/>
      <c r="T15041" s="147"/>
    </row>
    <row r="15042">
      <c r="A15042" s="147"/>
      <c r="B15042" s="64"/>
      <c r="C15042" s="147" t="s">
        <v>217</v>
      </c>
      <c r="E15042" s="161"/>
      <c r="F15042" s="162"/>
      <c r="G15042" s="147"/>
      <c r="H15042" s="146"/>
      <c r="J15042" s="146"/>
      <c r="L15042" s="150"/>
      <c r="N15042" s="163"/>
      <c r="O15042" s="146"/>
      <c r="P15042" s="146"/>
      <c r="Q15042" s="146"/>
      <c r="R15042" s="34"/>
      <c r="S15042" s="35"/>
      <c r="T15042" s="147"/>
    </row>
    <row r="15043">
      <c r="A15043" s="147"/>
      <c r="B15043" s="64"/>
      <c r="C15043" s="147" t="s">
        <v>217</v>
      </c>
      <c r="E15043" s="161"/>
      <c r="F15043" s="162"/>
      <c r="G15043" s="147"/>
      <c r="H15043" s="146"/>
      <c r="J15043" s="146"/>
      <c r="L15043" s="150"/>
      <c r="N15043" s="163"/>
      <c r="O15043" s="146"/>
      <c r="P15043" s="146"/>
      <c r="Q15043" s="146"/>
      <c r="R15043" s="34"/>
      <c r="S15043" s="35"/>
      <c r="T15043" s="147"/>
    </row>
    <row r="15044">
      <c r="A15044" s="147"/>
      <c r="B15044" s="64"/>
      <c r="C15044" s="147" t="s">
        <v>217</v>
      </c>
      <c r="E15044" s="161"/>
      <c r="F15044" s="162"/>
      <c r="G15044" s="147"/>
      <c r="H15044" s="146"/>
      <c r="J15044" s="146"/>
      <c r="L15044" s="150"/>
      <c r="N15044" s="163"/>
      <c r="O15044" s="146"/>
      <c r="P15044" s="146"/>
      <c r="Q15044" s="146"/>
      <c r="R15044" s="34"/>
      <c r="S15044" s="35"/>
      <c r="T15044" s="147"/>
    </row>
    <row r="15045">
      <c r="A15045" s="147"/>
      <c r="B15045" s="64"/>
      <c r="C15045" s="147" t="s">
        <v>217</v>
      </c>
      <c r="E15045" s="161"/>
      <c r="F15045" s="162"/>
      <c r="G15045" s="147"/>
      <c r="H15045" s="146"/>
      <c r="J15045" s="146"/>
      <c r="L15045" s="150"/>
      <c r="N15045" s="163"/>
      <c r="O15045" s="146"/>
      <c r="P15045" s="146"/>
      <c r="Q15045" s="146"/>
      <c r="R15045" s="34"/>
      <c r="S15045" s="35"/>
      <c r="T15045" s="147"/>
    </row>
    <row r="15046">
      <c r="A15046" s="147"/>
      <c r="B15046" s="64"/>
      <c r="C15046" s="147" t="s">
        <v>217</v>
      </c>
      <c r="E15046" s="161"/>
      <c r="F15046" s="162"/>
      <c r="G15046" s="147"/>
      <c r="H15046" s="146"/>
      <c r="J15046" s="146"/>
      <c r="L15046" s="150"/>
      <c r="N15046" s="163"/>
      <c r="O15046" s="146"/>
      <c r="P15046" s="146"/>
      <c r="Q15046" s="146"/>
      <c r="R15046" s="34"/>
      <c r="S15046" s="35"/>
      <c r="T15046" s="147"/>
    </row>
    <row r="15047">
      <c r="A15047" s="147"/>
      <c r="B15047" s="64"/>
      <c r="C15047" s="147" t="s">
        <v>217</v>
      </c>
      <c r="E15047" s="161"/>
      <c r="F15047" s="162"/>
      <c r="G15047" s="147"/>
      <c r="H15047" s="146"/>
      <c r="J15047" s="146"/>
      <c r="L15047" s="150"/>
      <c r="N15047" s="163"/>
      <c r="O15047" s="146"/>
      <c r="P15047" s="146"/>
      <c r="Q15047" s="146"/>
      <c r="R15047" s="34"/>
      <c r="S15047" s="35"/>
      <c r="T15047" s="147"/>
    </row>
    <row r="15048">
      <c r="A15048" s="147"/>
      <c r="B15048" s="64"/>
      <c r="C15048" s="147" t="s">
        <v>217</v>
      </c>
      <c r="E15048" s="161"/>
      <c r="F15048" s="162"/>
      <c r="G15048" s="147"/>
      <c r="H15048" s="146"/>
      <c r="J15048" s="146"/>
      <c r="L15048" s="150"/>
      <c r="N15048" s="163"/>
      <c r="O15048" s="146"/>
      <c r="P15048" s="146"/>
      <c r="Q15048" s="146"/>
      <c r="R15048" s="34"/>
      <c r="S15048" s="35"/>
      <c r="T15048" s="147"/>
    </row>
    <row r="15049">
      <c r="A15049" s="147"/>
      <c r="B15049" s="64"/>
      <c r="C15049" s="147" t="s">
        <v>217</v>
      </c>
      <c r="E15049" s="161"/>
      <c r="F15049" s="162"/>
      <c r="G15049" s="147"/>
      <c r="H15049" s="146"/>
      <c r="J15049" s="146"/>
      <c r="L15049" s="150"/>
      <c r="N15049" s="163"/>
      <c r="O15049" s="146"/>
      <c r="P15049" s="146"/>
      <c r="Q15049" s="146"/>
      <c r="R15049" s="34"/>
      <c r="S15049" s="35"/>
      <c r="T15049" s="147"/>
    </row>
    <row r="15050">
      <c r="A15050" s="147"/>
      <c r="B15050" s="64"/>
      <c r="C15050" s="147" t="s">
        <v>217</v>
      </c>
      <c r="E15050" s="161"/>
      <c r="F15050" s="162"/>
      <c r="G15050" s="147"/>
      <c r="H15050" s="146"/>
      <c r="J15050" s="146"/>
      <c r="L15050" s="150"/>
      <c r="N15050" s="163"/>
      <c r="O15050" s="146"/>
      <c r="P15050" s="146"/>
      <c r="Q15050" s="146"/>
      <c r="R15050" s="34"/>
      <c r="S15050" s="35"/>
      <c r="T15050" s="147"/>
    </row>
    <row r="15051">
      <c r="A15051" s="147"/>
      <c r="B15051" s="64"/>
      <c r="C15051" s="147" t="s">
        <v>217</v>
      </c>
      <c r="E15051" s="161"/>
      <c r="F15051" s="162"/>
      <c r="G15051" s="147"/>
      <c r="H15051" s="146"/>
      <c r="J15051" s="146"/>
      <c r="L15051" s="150"/>
      <c r="N15051" s="163"/>
      <c r="O15051" s="146"/>
      <c r="P15051" s="146"/>
      <c r="Q15051" s="146"/>
      <c r="R15051" s="34"/>
      <c r="S15051" s="35"/>
      <c r="T15051" s="147"/>
    </row>
    <row r="15052">
      <c r="A15052" s="147"/>
      <c r="B15052" s="64"/>
      <c r="C15052" s="147" t="s">
        <v>217</v>
      </c>
      <c r="E15052" s="161"/>
      <c r="F15052" s="162"/>
      <c r="G15052" s="147"/>
      <c r="H15052" s="146"/>
      <c r="J15052" s="146"/>
      <c r="L15052" s="150"/>
      <c r="N15052" s="163"/>
      <c r="O15052" s="146"/>
      <c r="P15052" s="146"/>
      <c r="Q15052" s="146"/>
      <c r="R15052" s="34"/>
      <c r="S15052" s="35"/>
      <c r="T15052" s="147"/>
    </row>
    <row r="15053">
      <c r="A15053" s="147"/>
      <c r="B15053" s="64"/>
      <c r="C15053" s="147" t="s">
        <v>217</v>
      </c>
      <c r="E15053" s="161"/>
      <c r="F15053" s="162"/>
      <c r="G15053" s="147"/>
      <c r="H15053" s="146"/>
      <c r="J15053" s="146"/>
      <c r="L15053" s="150"/>
      <c r="N15053" s="163"/>
      <c r="O15053" s="146"/>
      <c r="P15053" s="146"/>
      <c r="Q15053" s="146"/>
      <c r="R15053" s="34"/>
      <c r="S15053" s="35"/>
      <c r="T15053" s="147"/>
    </row>
    <row r="15054">
      <c r="A15054" s="147"/>
      <c r="B15054" s="64"/>
      <c r="C15054" s="147" t="s">
        <v>217</v>
      </c>
      <c r="E15054" s="161"/>
      <c r="F15054" s="162"/>
      <c r="G15054" s="147"/>
      <c r="H15054" s="146"/>
      <c r="J15054" s="146"/>
      <c r="L15054" s="150"/>
      <c r="N15054" s="163"/>
      <c r="O15054" s="146"/>
      <c r="P15054" s="146"/>
      <c r="Q15054" s="146"/>
      <c r="R15054" s="34"/>
      <c r="S15054" s="35"/>
      <c r="T15054" s="147"/>
    </row>
    <row r="15055">
      <c r="A15055" s="147"/>
      <c r="B15055" s="64"/>
      <c r="C15055" s="147" t="s">
        <v>217</v>
      </c>
      <c r="E15055" s="161"/>
      <c r="F15055" s="162"/>
      <c r="G15055" s="147"/>
      <c r="H15055" s="146"/>
      <c r="J15055" s="146"/>
      <c r="L15055" s="150"/>
      <c r="N15055" s="163"/>
      <c r="O15055" s="146"/>
      <c r="P15055" s="146"/>
      <c r="Q15055" s="146"/>
      <c r="R15055" s="34"/>
      <c r="S15055" s="35"/>
      <c r="T15055" s="147"/>
    </row>
    <row r="15056">
      <c r="A15056" s="147"/>
      <c r="B15056" s="64"/>
      <c r="C15056" s="147" t="s">
        <v>217</v>
      </c>
      <c r="E15056" s="161"/>
      <c r="F15056" s="162"/>
      <c r="G15056" s="147"/>
      <c r="H15056" s="146"/>
      <c r="J15056" s="146"/>
      <c r="L15056" s="150"/>
      <c r="N15056" s="163"/>
      <c r="O15056" s="146"/>
      <c r="P15056" s="146"/>
      <c r="Q15056" s="146"/>
      <c r="R15056" s="34"/>
      <c r="S15056" s="35"/>
      <c r="T15056" s="147"/>
    </row>
    <row r="15057">
      <c r="A15057" s="147"/>
      <c r="B15057" s="64"/>
      <c r="C15057" s="147" t="s">
        <v>217</v>
      </c>
      <c r="E15057" s="161"/>
      <c r="F15057" s="162"/>
      <c r="G15057" s="147"/>
      <c r="H15057" s="146"/>
      <c r="J15057" s="146"/>
      <c r="L15057" s="150"/>
      <c r="N15057" s="163"/>
      <c r="O15057" s="146"/>
      <c r="P15057" s="146"/>
      <c r="Q15057" s="146"/>
      <c r="R15057" s="34"/>
      <c r="S15057" s="35"/>
      <c r="T15057" s="147"/>
    </row>
    <row r="15058">
      <c r="A15058" s="147"/>
      <c r="B15058" s="64"/>
      <c r="C15058" s="147" t="s">
        <v>217</v>
      </c>
      <c r="E15058" s="161"/>
      <c r="F15058" s="162"/>
      <c r="G15058" s="147"/>
      <c r="H15058" s="146"/>
      <c r="J15058" s="146"/>
      <c r="L15058" s="150"/>
      <c r="N15058" s="163"/>
      <c r="O15058" s="146"/>
      <c r="P15058" s="146"/>
      <c r="Q15058" s="146"/>
      <c r="R15058" s="34"/>
      <c r="S15058" s="35"/>
      <c r="T15058" s="147"/>
    </row>
    <row r="15059">
      <c r="A15059" s="147"/>
      <c r="B15059" s="64"/>
      <c r="C15059" s="147" t="s">
        <v>217</v>
      </c>
      <c r="E15059" s="161"/>
      <c r="F15059" s="162"/>
      <c r="G15059" s="147"/>
      <c r="H15059" s="146"/>
      <c r="J15059" s="146"/>
      <c r="L15059" s="150"/>
      <c r="N15059" s="163"/>
      <c r="O15059" s="146"/>
      <c r="P15059" s="146"/>
      <c r="Q15059" s="146"/>
      <c r="R15059" s="34"/>
      <c r="S15059" s="35"/>
      <c r="T15059" s="147"/>
    </row>
    <row r="15060">
      <c r="A15060" s="147"/>
      <c r="B15060" s="64"/>
      <c r="C15060" s="147" t="s">
        <v>217</v>
      </c>
      <c r="E15060" s="161"/>
      <c r="F15060" s="162"/>
      <c r="G15060" s="147"/>
      <c r="H15060" s="146"/>
      <c r="J15060" s="146"/>
      <c r="L15060" s="150"/>
      <c r="N15060" s="163"/>
      <c r="O15060" s="146"/>
      <c r="P15060" s="146"/>
      <c r="Q15060" s="146"/>
      <c r="R15060" s="34"/>
      <c r="S15060" s="35"/>
      <c r="T15060" s="147"/>
    </row>
    <row r="15061">
      <c r="A15061" s="147"/>
      <c r="B15061" s="64"/>
      <c r="C15061" s="147" t="s">
        <v>217</v>
      </c>
      <c r="E15061" s="161"/>
      <c r="F15061" s="162"/>
      <c r="G15061" s="147"/>
      <c r="H15061" s="146"/>
      <c r="J15061" s="146"/>
      <c r="L15061" s="150"/>
      <c r="N15061" s="163"/>
      <c r="O15061" s="146"/>
      <c r="P15061" s="146"/>
      <c r="Q15061" s="146"/>
      <c r="R15061" s="34"/>
      <c r="S15061" s="35"/>
      <c r="T15061" s="147"/>
    </row>
    <row r="15062">
      <c r="A15062" s="147"/>
      <c r="B15062" s="64"/>
      <c r="C15062" s="147" t="s">
        <v>217</v>
      </c>
      <c r="E15062" s="161"/>
      <c r="F15062" s="162"/>
      <c r="G15062" s="147"/>
      <c r="H15062" s="146"/>
      <c r="J15062" s="146"/>
      <c r="L15062" s="150"/>
      <c r="N15062" s="163"/>
      <c r="O15062" s="146"/>
      <c r="P15062" s="146"/>
      <c r="Q15062" s="146"/>
      <c r="R15062" s="34"/>
      <c r="S15062" s="35"/>
      <c r="T15062" s="147"/>
    </row>
    <row r="15063">
      <c r="A15063" s="147"/>
      <c r="B15063" s="64"/>
      <c r="C15063" s="147" t="s">
        <v>217</v>
      </c>
      <c r="E15063" s="161"/>
      <c r="F15063" s="162"/>
      <c r="G15063" s="147"/>
      <c r="H15063" s="146"/>
      <c r="J15063" s="146"/>
      <c r="L15063" s="150"/>
      <c r="N15063" s="163"/>
      <c r="O15063" s="146"/>
      <c r="P15063" s="146"/>
      <c r="Q15063" s="146"/>
      <c r="R15063" s="34"/>
      <c r="S15063" s="35"/>
      <c r="T15063" s="147"/>
    </row>
    <row r="15064">
      <c r="A15064" s="147"/>
      <c r="B15064" s="64"/>
      <c r="C15064" s="147" t="s">
        <v>217</v>
      </c>
      <c r="E15064" s="161"/>
      <c r="F15064" s="162"/>
      <c r="G15064" s="147"/>
      <c r="H15064" s="146"/>
      <c r="J15064" s="146"/>
      <c r="L15064" s="150"/>
      <c r="N15064" s="163"/>
      <c r="O15064" s="146"/>
      <c r="P15064" s="146"/>
      <c r="Q15064" s="146"/>
      <c r="R15064" s="34"/>
      <c r="S15064" s="35"/>
      <c r="T15064" s="147"/>
    </row>
    <row r="15065">
      <c r="A15065" s="147"/>
      <c r="B15065" s="64"/>
      <c r="C15065" s="147" t="s">
        <v>217</v>
      </c>
      <c r="E15065" s="161"/>
      <c r="F15065" s="162"/>
      <c r="G15065" s="147"/>
      <c r="H15065" s="146"/>
      <c r="J15065" s="146"/>
      <c r="L15065" s="150"/>
      <c r="N15065" s="163"/>
      <c r="O15065" s="146"/>
      <c r="P15065" s="146"/>
      <c r="Q15065" s="146"/>
      <c r="R15065" s="34"/>
      <c r="S15065" s="35"/>
      <c r="T15065" s="147"/>
    </row>
    <row r="15066">
      <c r="A15066" s="147"/>
      <c r="B15066" s="64"/>
      <c r="C15066" s="147" t="s">
        <v>217</v>
      </c>
      <c r="E15066" s="161"/>
      <c r="F15066" s="162"/>
      <c r="G15066" s="147"/>
      <c r="H15066" s="146"/>
      <c r="J15066" s="146"/>
      <c r="L15066" s="150"/>
      <c r="N15066" s="163"/>
      <c r="O15066" s="146"/>
      <c r="P15066" s="146"/>
      <c r="Q15066" s="146"/>
      <c r="R15066" s="34"/>
      <c r="S15066" s="35"/>
      <c r="T15066" s="147"/>
    </row>
    <row r="15067">
      <c r="A15067" s="147"/>
      <c r="B15067" s="64"/>
      <c r="C15067" s="147" t="s">
        <v>217</v>
      </c>
      <c r="E15067" s="161"/>
      <c r="F15067" s="162"/>
      <c r="G15067" s="147"/>
      <c r="H15067" s="146"/>
      <c r="J15067" s="146"/>
      <c r="L15067" s="150"/>
      <c r="N15067" s="163"/>
      <c r="O15067" s="146"/>
      <c r="P15067" s="146"/>
      <c r="Q15067" s="146"/>
      <c r="R15067" s="34"/>
      <c r="S15067" s="35"/>
      <c r="T15067" s="147"/>
    </row>
    <row r="15068">
      <c r="A15068" s="147"/>
      <c r="B15068" s="64"/>
      <c r="C15068" s="147" t="s">
        <v>217</v>
      </c>
      <c r="E15068" s="161"/>
      <c r="F15068" s="162"/>
      <c r="G15068" s="147"/>
      <c r="H15068" s="146"/>
      <c r="J15068" s="146"/>
      <c r="L15068" s="150"/>
      <c r="N15068" s="163"/>
      <c r="O15068" s="146"/>
      <c r="P15068" s="146"/>
      <c r="Q15068" s="146"/>
      <c r="R15068" s="34"/>
      <c r="S15068" s="35"/>
      <c r="T15068" s="147"/>
    </row>
    <row r="15069">
      <c r="A15069" s="147"/>
      <c r="B15069" s="64"/>
      <c r="C15069" s="147" t="s">
        <v>217</v>
      </c>
      <c r="E15069" s="161"/>
      <c r="F15069" s="162"/>
      <c r="G15069" s="147"/>
      <c r="H15069" s="146"/>
      <c r="J15069" s="146"/>
      <c r="L15069" s="150"/>
      <c r="N15069" s="163"/>
      <c r="O15069" s="146"/>
      <c r="P15069" s="146"/>
      <c r="Q15069" s="146"/>
      <c r="R15069" s="34"/>
      <c r="S15069" s="35"/>
      <c r="T15069" s="147"/>
    </row>
    <row r="15070">
      <c r="A15070" s="147"/>
      <c r="B15070" s="64"/>
      <c r="C15070" s="147" t="s">
        <v>217</v>
      </c>
      <c r="E15070" s="161"/>
      <c r="F15070" s="162"/>
      <c r="G15070" s="147"/>
      <c r="H15070" s="146"/>
      <c r="J15070" s="146"/>
      <c r="L15070" s="150"/>
      <c r="N15070" s="163"/>
      <c r="O15070" s="146"/>
      <c r="P15070" s="146"/>
      <c r="Q15070" s="146"/>
      <c r="R15070" s="34"/>
      <c r="S15070" s="35"/>
      <c r="T15070" s="147"/>
    </row>
    <row r="15071">
      <c r="A15071" s="147"/>
      <c r="B15071" s="64"/>
      <c r="C15071" s="147" t="s">
        <v>217</v>
      </c>
      <c r="E15071" s="161"/>
      <c r="F15071" s="162"/>
      <c r="G15071" s="147"/>
      <c r="H15071" s="146"/>
      <c r="J15071" s="146"/>
      <c r="L15071" s="150"/>
      <c r="N15071" s="163"/>
      <c r="O15071" s="146"/>
      <c r="P15071" s="146"/>
      <c r="Q15071" s="146"/>
      <c r="R15071" s="34"/>
      <c r="S15071" s="35"/>
      <c r="T15071" s="147"/>
    </row>
    <row r="15072">
      <c r="A15072" s="147"/>
      <c r="B15072" s="64"/>
      <c r="C15072" s="147" t="s">
        <v>217</v>
      </c>
      <c r="E15072" s="161"/>
      <c r="F15072" s="162"/>
      <c r="G15072" s="147"/>
      <c r="H15072" s="146"/>
      <c r="J15072" s="146"/>
      <c r="L15072" s="150"/>
      <c r="N15072" s="163"/>
      <c r="O15072" s="146"/>
      <c r="P15072" s="146"/>
      <c r="Q15072" s="146"/>
      <c r="R15072" s="34"/>
      <c r="S15072" s="35"/>
      <c r="T15072" s="147"/>
    </row>
    <row r="15073">
      <c r="A15073" s="147"/>
      <c r="B15073" s="64"/>
      <c r="C15073" s="147" t="s">
        <v>217</v>
      </c>
      <c r="E15073" s="161"/>
      <c r="F15073" s="162"/>
      <c r="G15073" s="147"/>
      <c r="H15073" s="146"/>
      <c r="J15073" s="146"/>
      <c r="L15073" s="150"/>
      <c r="N15073" s="163"/>
      <c r="O15073" s="146"/>
      <c r="P15073" s="146"/>
      <c r="Q15073" s="146"/>
      <c r="R15073" s="34"/>
      <c r="S15073" s="35"/>
      <c r="T15073" s="147"/>
    </row>
    <row r="15074">
      <c r="A15074" s="147"/>
      <c r="B15074" s="64"/>
      <c r="C15074" s="147" t="s">
        <v>217</v>
      </c>
      <c r="E15074" s="161"/>
      <c r="F15074" s="162"/>
      <c r="G15074" s="147"/>
      <c r="H15074" s="146"/>
      <c r="J15074" s="146"/>
      <c r="L15074" s="150"/>
      <c r="N15074" s="163"/>
      <c r="O15074" s="146"/>
      <c r="P15074" s="146"/>
      <c r="Q15074" s="146"/>
      <c r="R15074" s="34"/>
      <c r="S15074" s="35"/>
      <c r="T15074" s="147"/>
    </row>
    <row r="15075">
      <c r="A15075" s="147"/>
      <c r="B15075" s="64"/>
      <c r="C15075" s="147" t="s">
        <v>217</v>
      </c>
      <c r="E15075" s="161"/>
      <c r="F15075" s="162"/>
      <c r="G15075" s="147"/>
      <c r="H15075" s="146"/>
      <c r="J15075" s="146"/>
      <c r="L15075" s="150"/>
      <c r="N15075" s="163"/>
      <c r="O15075" s="146"/>
      <c r="P15075" s="146"/>
      <c r="Q15075" s="146"/>
      <c r="R15075" s="34"/>
      <c r="S15075" s="35"/>
      <c r="T15075" s="147"/>
    </row>
    <row r="15076">
      <c r="A15076" s="147"/>
      <c r="B15076" s="64"/>
      <c r="C15076" s="147" t="s">
        <v>217</v>
      </c>
      <c r="E15076" s="161"/>
      <c r="F15076" s="162"/>
      <c r="G15076" s="147"/>
      <c r="H15076" s="146"/>
      <c r="J15076" s="146"/>
      <c r="L15076" s="150"/>
      <c r="N15076" s="163"/>
      <c r="O15076" s="146"/>
      <c r="P15076" s="146"/>
      <c r="Q15076" s="146"/>
      <c r="R15076" s="34"/>
      <c r="S15076" s="35"/>
      <c r="T15076" s="147"/>
    </row>
    <row r="15077">
      <c r="A15077" s="147"/>
      <c r="B15077" s="64"/>
      <c r="C15077" s="147" t="s">
        <v>217</v>
      </c>
      <c r="E15077" s="161"/>
      <c r="F15077" s="162"/>
      <c r="G15077" s="147"/>
      <c r="H15077" s="146"/>
      <c r="J15077" s="146"/>
      <c r="L15077" s="150"/>
      <c r="N15077" s="163"/>
      <c r="O15077" s="146"/>
      <c r="P15077" s="146"/>
      <c r="Q15077" s="146"/>
      <c r="R15077" s="34"/>
      <c r="S15077" s="35"/>
      <c r="T15077" s="147"/>
    </row>
    <row r="15078">
      <c r="A15078" s="147"/>
      <c r="B15078" s="64"/>
      <c r="C15078" s="147" t="s">
        <v>217</v>
      </c>
      <c r="E15078" s="161"/>
      <c r="F15078" s="162"/>
      <c r="G15078" s="147"/>
      <c r="H15078" s="146"/>
      <c r="J15078" s="146"/>
      <c r="L15078" s="150"/>
      <c r="N15078" s="163"/>
      <c r="O15078" s="146"/>
      <c r="P15078" s="146"/>
      <c r="Q15078" s="146"/>
      <c r="R15078" s="34"/>
      <c r="S15078" s="35"/>
      <c r="T15078" s="147"/>
    </row>
    <row r="15079">
      <c r="A15079" s="147"/>
      <c r="B15079" s="64"/>
      <c r="C15079" s="147" t="s">
        <v>217</v>
      </c>
      <c r="E15079" s="161"/>
      <c r="F15079" s="162"/>
      <c r="G15079" s="147"/>
      <c r="H15079" s="146"/>
      <c r="J15079" s="146"/>
      <c r="L15079" s="150"/>
      <c r="N15079" s="163"/>
      <c r="O15079" s="146"/>
      <c r="P15079" s="146"/>
      <c r="Q15079" s="146"/>
      <c r="R15079" s="34"/>
      <c r="S15079" s="35"/>
      <c r="T15079" s="147"/>
    </row>
    <row r="15080">
      <c r="A15080" s="147"/>
      <c r="B15080" s="64"/>
      <c r="C15080" s="147" t="s">
        <v>217</v>
      </c>
      <c r="E15080" s="161"/>
      <c r="F15080" s="162"/>
      <c r="G15080" s="147"/>
      <c r="H15080" s="146"/>
      <c r="J15080" s="146"/>
      <c r="L15080" s="150"/>
      <c r="N15080" s="163"/>
      <c r="O15080" s="146"/>
      <c r="P15080" s="146"/>
      <c r="Q15080" s="146"/>
      <c r="R15080" s="34"/>
      <c r="S15080" s="35"/>
      <c r="T15080" s="147"/>
    </row>
    <row r="15081">
      <c r="A15081" s="147"/>
      <c r="B15081" s="64"/>
      <c r="C15081" s="147" t="s">
        <v>217</v>
      </c>
      <c r="E15081" s="161"/>
      <c r="F15081" s="162"/>
      <c r="G15081" s="147"/>
      <c r="H15081" s="146"/>
      <c r="J15081" s="146"/>
      <c r="L15081" s="150"/>
      <c r="N15081" s="163"/>
      <c r="O15081" s="146"/>
      <c r="P15081" s="146"/>
      <c r="Q15081" s="146"/>
      <c r="R15081" s="34"/>
      <c r="S15081" s="35"/>
      <c r="T15081" s="147"/>
    </row>
    <row r="15082">
      <c r="A15082" s="147"/>
      <c r="B15082" s="64"/>
      <c r="C15082" s="147" t="s">
        <v>217</v>
      </c>
      <c r="E15082" s="161"/>
      <c r="F15082" s="162"/>
      <c r="G15082" s="147"/>
      <c r="H15082" s="146"/>
      <c r="J15082" s="146"/>
      <c r="L15082" s="150"/>
      <c r="N15082" s="163"/>
      <c r="O15082" s="146"/>
      <c r="P15082" s="146"/>
      <c r="Q15082" s="146"/>
      <c r="R15082" s="34"/>
      <c r="S15082" s="35"/>
      <c r="T15082" s="147"/>
    </row>
    <row r="15083">
      <c r="A15083" s="147"/>
      <c r="B15083" s="64"/>
      <c r="C15083" s="147" t="s">
        <v>217</v>
      </c>
      <c r="E15083" s="161"/>
      <c r="F15083" s="162"/>
      <c r="G15083" s="147"/>
      <c r="H15083" s="146"/>
      <c r="J15083" s="146"/>
      <c r="L15083" s="150"/>
      <c r="N15083" s="163"/>
      <c r="O15083" s="146"/>
      <c r="P15083" s="146"/>
      <c r="Q15083" s="146"/>
      <c r="R15083" s="34"/>
      <c r="S15083" s="35"/>
      <c r="T15083" s="147"/>
    </row>
    <row r="15084">
      <c r="A15084" s="147"/>
      <c r="B15084" s="64"/>
      <c r="C15084" s="147" t="s">
        <v>217</v>
      </c>
      <c r="E15084" s="161"/>
      <c r="F15084" s="162"/>
      <c r="G15084" s="147"/>
      <c r="H15084" s="146"/>
      <c r="J15084" s="146"/>
      <c r="L15084" s="150"/>
      <c r="N15084" s="163"/>
      <c r="O15084" s="146"/>
      <c r="P15084" s="146"/>
      <c r="Q15084" s="146"/>
      <c r="R15084" s="34"/>
      <c r="S15084" s="35"/>
      <c r="T15084" s="147"/>
    </row>
    <row r="15085">
      <c r="A15085" s="147"/>
      <c r="B15085" s="64"/>
      <c r="C15085" s="147" t="s">
        <v>217</v>
      </c>
      <c r="E15085" s="161"/>
      <c r="F15085" s="162"/>
      <c r="G15085" s="147"/>
      <c r="H15085" s="146"/>
      <c r="J15085" s="146"/>
      <c r="L15085" s="150"/>
      <c r="N15085" s="163"/>
      <c r="O15085" s="146"/>
      <c r="P15085" s="146"/>
      <c r="Q15085" s="146"/>
      <c r="R15085" s="34"/>
      <c r="S15085" s="35"/>
      <c r="T15085" s="147"/>
    </row>
    <row r="15086">
      <c r="A15086" s="147"/>
      <c r="B15086" s="64"/>
      <c r="C15086" s="147" t="s">
        <v>217</v>
      </c>
      <c r="E15086" s="161"/>
      <c r="F15086" s="162"/>
      <c r="G15086" s="147"/>
      <c r="H15086" s="146"/>
      <c r="J15086" s="146"/>
      <c r="L15086" s="150"/>
      <c r="N15086" s="163"/>
      <c r="O15086" s="146"/>
      <c r="P15086" s="146"/>
      <c r="Q15086" s="146"/>
      <c r="R15086" s="34"/>
      <c r="S15086" s="35"/>
      <c r="T15086" s="147"/>
    </row>
    <row r="15087">
      <c r="A15087" s="147"/>
      <c r="B15087" s="64"/>
      <c r="C15087" s="147" t="s">
        <v>217</v>
      </c>
      <c r="E15087" s="161"/>
      <c r="F15087" s="162"/>
      <c r="G15087" s="147"/>
      <c r="H15087" s="146"/>
      <c r="J15087" s="146"/>
      <c r="L15087" s="150"/>
      <c r="N15087" s="163"/>
      <c r="O15087" s="146"/>
      <c r="P15087" s="146"/>
      <c r="Q15087" s="146"/>
      <c r="R15087" s="34"/>
      <c r="S15087" s="35"/>
      <c r="T15087" s="147"/>
    </row>
    <row r="15088">
      <c r="A15088" s="147"/>
      <c r="B15088" s="64"/>
      <c r="C15088" s="147" t="s">
        <v>217</v>
      </c>
      <c r="E15088" s="161"/>
      <c r="F15088" s="162"/>
      <c r="G15088" s="147"/>
      <c r="H15088" s="146"/>
      <c r="J15088" s="146"/>
      <c r="L15088" s="150"/>
      <c r="N15088" s="163"/>
      <c r="O15088" s="146"/>
      <c r="P15088" s="146"/>
      <c r="Q15088" s="146"/>
      <c r="R15088" s="34"/>
      <c r="S15088" s="35"/>
      <c r="T15088" s="147"/>
    </row>
    <row r="15089">
      <c r="A15089" s="147"/>
      <c r="B15089" s="64"/>
      <c r="C15089" s="147" t="s">
        <v>217</v>
      </c>
      <c r="E15089" s="161"/>
      <c r="F15089" s="162"/>
      <c r="G15089" s="147"/>
      <c r="H15089" s="146"/>
      <c r="J15089" s="146"/>
      <c r="L15089" s="150"/>
      <c r="N15089" s="163"/>
      <c r="O15089" s="146"/>
      <c r="P15089" s="146"/>
      <c r="Q15089" s="146"/>
      <c r="R15089" s="34"/>
      <c r="S15089" s="35"/>
      <c r="T15089" s="147"/>
    </row>
    <row r="15090">
      <c r="A15090" s="147"/>
      <c r="B15090" s="64"/>
      <c r="C15090" s="147" t="s">
        <v>217</v>
      </c>
      <c r="E15090" s="161"/>
      <c r="F15090" s="162"/>
      <c r="G15090" s="147"/>
      <c r="H15090" s="146"/>
      <c r="J15090" s="146"/>
      <c r="L15090" s="150"/>
      <c r="N15090" s="163"/>
      <c r="O15090" s="146"/>
      <c r="P15090" s="146"/>
      <c r="Q15090" s="146"/>
      <c r="R15090" s="34"/>
      <c r="S15090" s="35"/>
      <c r="T15090" s="147"/>
    </row>
    <row r="15091">
      <c r="A15091" s="147"/>
      <c r="B15091" s="64"/>
      <c r="C15091" s="147" t="s">
        <v>217</v>
      </c>
      <c r="E15091" s="161"/>
      <c r="F15091" s="162"/>
      <c r="G15091" s="147"/>
      <c r="H15091" s="146"/>
      <c r="J15091" s="146"/>
      <c r="L15091" s="150"/>
      <c r="N15091" s="163"/>
      <c r="O15091" s="146"/>
      <c r="P15091" s="146"/>
      <c r="Q15091" s="146"/>
      <c r="R15091" s="34"/>
      <c r="S15091" s="35"/>
      <c r="T15091" s="147"/>
    </row>
    <row r="15092">
      <c r="A15092" s="147"/>
      <c r="B15092" s="64"/>
      <c r="C15092" s="147" t="s">
        <v>217</v>
      </c>
      <c r="E15092" s="161"/>
      <c r="F15092" s="162"/>
      <c r="G15092" s="147"/>
      <c r="H15092" s="146"/>
      <c r="J15092" s="146"/>
      <c r="L15092" s="150"/>
      <c r="N15092" s="163"/>
      <c r="O15092" s="146"/>
      <c r="P15092" s="146"/>
      <c r="Q15092" s="146"/>
      <c r="R15092" s="34"/>
      <c r="S15092" s="35"/>
      <c r="T15092" s="147"/>
    </row>
    <row r="15093">
      <c r="A15093" s="147"/>
      <c r="B15093" s="64"/>
      <c r="C15093" s="147" t="s">
        <v>217</v>
      </c>
      <c r="E15093" s="161"/>
      <c r="F15093" s="162"/>
      <c r="G15093" s="147"/>
      <c r="H15093" s="146"/>
      <c r="J15093" s="146"/>
      <c r="L15093" s="150"/>
      <c r="N15093" s="163"/>
      <c r="O15093" s="146"/>
      <c r="P15093" s="146"/>
      <c r="Q15093" s="146"/>
      <c r="R15093" s="34"/>
      <c r="S15093" s="35"/>
      <c r="T15093" s="147"/>
    </row>
    <row r="15094">
      <c r="A15094" s="147"/>
      <c r="B15094" s="64"/>
      <c r="C15094" s="147" t="s">
        <v>217</v>
      </c>
      <c r="E15094" s="161"/>
      <c r="F15094" s="162"/>
      <c r="G15094" s="147"/>
      <c r="H15094" s="146"/>
      <c r="J15094" s="146"/>
      <c r="L15094" s="150"/>
      <c r="N15094" s="163"/>
      <c r="O15094" s="146"/>
      <c r="P15094" s="146"/>
      <c r="Q15094" s="146"/>
      <c r="R15094" s="34"/>
      <c r="S15094" s="35"/>
      <c r="T15094" s="147"/>
    </row>
    <row r="15095">
      <c r="A15095" s="147"/>
      <c r="B15095" s="64"/>
      <c r="C15095" s="147" t="s">
        <v>217</v>
      </c>
      <c r="E15095" s="161"/>
      <c r="F15095" s="162"/>
      <c r="G15095" s="147"/>
      <c r="H15095" s="146"/>
      <c r="J15095" s="146"/>
      <c r="L15095" s="150"/>
      <c r="N15095" s="163"/>
      <c r="O15095" s="146"/>
      <c r="P15095" s="146"/>
      <c r="Q15095" s="146"/>
      <c r="R15095" s="34"/>
      <c r="S15095" s="35"/>
      <c r="T15095" s="147"/>
    </row>
    <row r="15096">
      <c r="A15096" s="147"/>
      <c r="B15096" s="64"/>
      <c r="C15096" s="147" t="s">
        <v>217</v>
      </c>
      <c r="E15096" s="161"/>
      <c r="F15096" s="162"/>
      <c r="G15096" s="147"/>
      <c r="H15096" s="146"/>
      <c r="J15096" s="146"/>
      <c r="L15096" s="150"/>
      <c r="N15096" s="163"/>
      <c r="O15096" s="146"/>
      <c r="P15096" s="146"/>
      <c r="Q15096" s="146"/>
      <c r="R15096" s="34"/>
      <c r="S15096" s="35"/>
      <c r="T15096" s="147"/>
    </row>
    <row r="15097">
      <c r="A15097" s="147"/>
      <c r="B15097" s="64"/>
      <c r="C15097" s="147" t="s">
        <v>217</v>
      </c>
      <c r="E15097" s="161"/>
      <c r="F15097" s="162"/>
      <c r="G15097" s="147"/>
      <c r="H15097" s="146"/>
      <c r="J15097" s="146"/>
      <c r="L15097" s="150"/>
      <c r="N15097" s="163"/>
      <c r="O15097" s="146"/>
      <c r="P15097" s="146"/>
      <c r="Q15097" s="146"/>
      <c r="R15097" s="34"/>
      <c r="S15097" s="35"/>
      <c r="T15097" s="147"/>
    </row>
    <row r="15098">
      <c r="A15098" s="147"/>
      <c r="B15098" s="64"/>
      <c r="C15098" s="147" t="s">
        <v>217</v>
      </c>
      <c r="E15098" s="161"/>
      <c r="F15098" s="162"/>
      <c r="G15098" s="147"/>
      <c r="H15098" s="146"/>
      <c r="J15098" s="146"/>
      <c r="L15098" s="150"/>
      <c r="N15098" s="163"/>
      <c r="O15098" s="146"/>
      <c r="P15098" s="146"/>
      <c r="Q15098" s="146"/>
      <c r="R15098" s="34"/>
      <c r="S15098" s="35"/>
      <c r="T15098" s="147"/>
    </row>
    <row r="15099">
      <c r="A15099" s="147"/>
      <c r="B15099" s="64"/>
      <c r="C15099" s="147" t="s">
        <v>217</v>
      </c>
      <c r="E15099" s="161"/>
      <c r="F15099" s="162"/>
      <c r="G15099" s="147"/>
      <c r="H15099" s="146"/>
      <c r="J15099" s="146"/>
      <c r="L15099" s="150"/>
      <c r="N15099" s="163"/>
      <c r="O15099" s="146"/>
      <c r="P15099" s="146"/>
      <c r="Q15099" s="146"/>
      <c r="R15099" s="34"/>
      <c r="S15099" s="35"/>
      <c r="T15099" s="147"/>
    </row>
    <row r="15100">
      <c r="A15100" s="147"/>
      <c r="B15100" s="64"/>
      <c r="C15100" s="147" t="s">
        <v>217</v>
      </c>
      <c r="E15100" s="161"/>
      <c r="F15100" s="162"/>
      <c r="G15100" s="147"/>
      <c r="H15100" s="146"/>
      <c r="J15100" s="146"/>
      <c r="L15100" s="150"/>
      <c r="N15100" s="163"/>
      <c r="O15100" s="146"/>
      <c r="P15100" s="146"/>
      <c r="Q15100" s="146"/>
      <c r="R15100" s="34"/>
      <c r="S15100" s="35"/>
      <c r="T15100" s="147"/>
    </row>
    <row r="15101">
      <c r="A15101" s="147"/>
      <c r="B15101" s="64"/>
      <c r="C15101" s="147" t="s">
        <v>217</v>
      </c>
      <c r="E15101" s="161"/>
      <c r="F15101" s="162"/>
      <c r="G15101" s="147"/>
      <c r="H15101" s="146"/>
      <c r="J15101" s="146"/>
      <c r="L15101" s="150"/>
      <c r="N15101" s="163"/>
      <c r="O15101" s="146"/>
      <c r="P15101" s="146"/>
      <c r="Q15101" s="146"/>
      <c r="R15101" s="34"/>
      <c r="S15101" s="35"/>
      <c r="T15101" s="147"/>
    </row>
    <row r="15102">
      <c r="A15102" s="147"/>
      <c r="B15102" s="64"/>
      <c r="C15102" s="147" t="s">
        <v>217</v>
      </c>
      <c r="E15102" s="161"/>
      <c r="F15102" s="162"/>
      <c r="G15102" s="147"/>
      <c r="H15102" s="146"/>
      <c r="J15102" s="146"/>
      <c r="L15102" s="150"/>
      <c r="N15102" s="163"/>
      <c r="O15102" s="146"/>
      <c r="P15102" s="146"/>
      <c r="Q15102" s="146"/>
      <c r="R15102" s="34"/>
      <c r="S15102" s="35"/>
      <c r="T15102" s="147"/>
    </row>
    <row r="15103">
      <c r="A15103" s="147"/>
      <c r="B15103" s="64"/>
      <c r="C15103" s="147" t="s">
        <v>217</v>
      </c>
      <c r="E15103" s="161"/>
      <c r="F15103" s="162"/>
      <c r="G15103" s="147"/>
      <c r="H15103" s="146"/>
      <c r="J15103" s="146"/>
      <c r="L15103" s="150"/>
      <c r="N15103" s="163"/>
      <c r="O15103" s="146"/>
      <c r="P15103" s="146"/>
      <c r="Q15103" s="146"/>
      <c r="R15103" s="34"/>
      <c r="S15103" s="35"/>
      <c r="T15103" s="147"/>
    </row>
    <row r="15104">
      <c r="A15104" s="147"/>
      <c r="B15104" s="64"/>
      <c r="C15104" s="147" t="s">
        <v>217</v>
      </c>
      <c r="E15104" s="161"/>
      <c r="F15104" s="162"/>
      <c r="G15104" s="147"/>
      <c r="H15104" s="146"/>
      <c r="J15104" s="146"/>
      <c r="L15104" s="150"/>
      <c r="N15104" s="163"/>
      <c r="O15104" s="146"/>
      <c r="P15104" s="146"/>
      <c r="Q15104" s="146"/>
      <c r="R15104" s="34"/>
      <c r="S15104" s="35"/>
      <c r="T15104" s="147"/>
    </row>
    <row r="15105">
      <c r="A15105" s="147"/>
      <c r="B15105" s="64"/>
      <c r="C15105" s="147" t="s">
        <v>217</v>
      </c>
      <c r="E15105" s="161"/>
      <c r="F15105" s="162"/>
      <c r="G15105" s="147"/>
      <c r="H15105" s="146"/>
      <c r="J15105" s="146"/>
      <c r="L15105" s="150"/>
      <c r="N15105" s="163"/>
      <c r="O15105" s="146"/>
      <c r="P15105" s="146"/>
      <c r="Q15105" s="146"/>
      <c r="R15105" s="34"/>
      <c r="S15105" s="35"/>
      <c r="T15105" s="147"/>
    </row>
    <row r="15106">
      <c r="A15106" s="147"/>
      <c r="B15106" s="64"/>
      <c r="C15106" s="147" t="s">
        <v>217</v>
      </c>
      <c r="E15106" s="161"/>
      <c r="F15106" s="162"/>
      <c r="G15106" s="147"/>
      <c r="H15106" s="146"/>
      <c r="J15106" s="146"/>
      <c r="L15106" s="150"/>
      <c r="N15106" s="163"/>
      <c r="O15106" s="146"/>
      <c r="P15106" s="146"/>
      <c r="Q15106" s="146"/>
      <c r="R15106" s="34"/>
      <c r="S15106" s="35"/>
      <c r="T15106" s="147"/>
    </row>
    <row r="15107">
      <c r="A15107" s="147"/>
      <c r="B15107" s="64"/>
      <c r="C15107" s="147" t="s">
        <v>217</v>
      </c>
      <c r="E15107" s="161"/>
      <c r="F15107" s="162"/>
      <c r="G15107" s="147"/>
      <c r="H15107" s="146"/>
      <c r="J15107" s="146"/>
      <c r="L15107" s="150"/>
      <c r="N15107" s="163"/>
      <c r="O15107" s="146"/>
      <c r="P15107" s="146"/>
      <c r="Q15107" s="146"/>
      <c r="R15107" s="34"/>
      <c r="S15107" s="35"/>
      <c r="T15107" s="147"/>
    </row>
    <row r="15108">
      <c r="A15108" s="147"/>
      <c r="B15108" s="64"/>
      <c r="C15108" s="147" t="s">
        <v>217</v>
      </c>
      <c r="E15108" s="161"/>
      <c r="F15108" s="162"/>
      <c r="G15108" s="147"/>
      <c r="H15108" s="146"/>
      <c r="J15108" s="146"/>
      <c r="L15108" s="150"/>
      <c r="N15108" s="163"/>
      <c r="O15108" s="146"/>
      <c r="P15108" s="146"/>
      <c r="Q15108" s="146"/>
      <c r="R15108" s="34"/>
      <c r="S15108" s="35"/>
      <c r="T15108" s="147"/>
    </row>
    <row r="15109">
      <c r="A15109" s="147"/>
      <c r="B15109" s="64"/>
      <c r="C15109" s="147" t="s">
        <v>217</v>
      </c>
      <c r="E15109" s="161"/>
      <c r="F15109" s="162"/>
      <c r="G15109" s="147"/>
      <c r="H15109" s="146"/>
      <c r="J15109" s="146"/>
      <c r="L15109" s="150"/>
      <c r="N15109" s="163"/>
      <c r="O15109" s="146"/>
      <c r="P15109" s="146"/>
      <c r="Q15109" s="146"/>
      <c r="R15109" s="34"/>
      <c r="S15109" s="35"/>
      <c r="T15109" s="147"/>
    </row>
    <row r="15110">
      <c r="A15110" s="147"/>
      <c r="B15110" s="64"/>
      <c r="C15110" s="147" t="s">
        <v>217</v>
      </c>
      <c r="E15110" s="161"/>
      <c r="F15110" s="162"/>
      <c r="G15110" s="147"/>
      <c r="H15110" s="146"/>
      <c r="J15110" s="146"/>
      <c r="L15110" s="150"/>
      <c r="N15110" s="163"/>
      <c r="O15110" s="146"/>
      <c r="P15110" s="146"/>
      <c r="Q15110" s="146"/>
      <c r="R15110" s="34"/>
      <c r="S15110" s="35"/>
      <c r="T15110" s="147"/>
    </row>
    <row r="15111">
      <c r="A15111" s="147"/>
      <c r="B15111" s="64"/>
      <c r="C15111" s="147" t="s">
        <v>217</v>
      </c>
      <c r="E15111" s="161"/>
      <c r="F15111" s="162"/>
      <c r="G15111" s="147"/>
      <c r="H15111" s="146"/>
      <c r="J15111" s="146"/>
      <c r="L15111" s="150"/>
      <c r="N15111" s="163"/>
      <c r="O15111" s="146"/>
      <c r="P15111" s="146"/>
      <c r="Q15111" s="146"/>
      <c r="R15111" s="34"/>
      <c r="S15111" s="35"/>
      <c r="T15111" s="147"/>
    </row>
    <row r="15112">
      <c r="A15112" s="147"/>
      <c r="B15112" s="64"/>
      <c r="C15112" s="147" t="s">
        <v>217</v>
      </c>
      <c r="E15112" s="161"/>
      <c r="F15112" s="162"/>
      <c r="G15112" s="147"/>
      <c r="H15112" s="146"/>
      <c r="J15112" s="146"/>
      <c r="L15112" s="150"/>
      <c r="N15112" s="163"/>
      <c r="O15112" s="146"/>
      <c r="P15112" s="146"/>
      <c r="Q15112" s="146"/>
      <c r="R15112" s="34"/>
      <c r="S15112" s="35"/>
      <c r="T15112" s="147"/>
    </row>
    <row r="15113">
      <c r="A15113" s="147"/>
      <c r="B15113" s="64"/>
      <c r="C15113" s="147" t="s">
        <v>217</v>
      </c>
      <c r="E15113" s="161"/>
      <c r="F15113" s="162"/>
      <c r="G15113" s="147"/>
      <c r="H15113" s="146"/>
      <c r="J15113" s="146"/>
      <c r="L15113" s="150"/>
      <c r="N15113" s="163"/>
      <c r="O15113" s="146"/>
      <c r="P15113" s="146"/>
      <c r="Q15113" s="146"/>
      <c r="R15113" s="34"/>
      <c r="S15113" s="35"/>
      <c r="T15113" s="147"/>
    </row>
    <row r="15114">
      <c r="A15114" s="147"/>
      <c r="B15114" s="64"/>
      <c r="C15114" s="147" t="s">
        <v>217</v>
      </c>
      <c r="E15114" s="161"/>
      <c r="F15114" s="162"/>
      <c r="G15114" s="147"/>
      <c r="H15114" s="146"/>
      <c r="J15114" s="146"/>
      <c r="L15114" s="150"/>
      <c r="N15114" s="163"/>
      <c r="O15114" s="146"/>
      <c r="P15114" s="146"/>
      <c r="Q15114" s="146"/>
      <c r="R15114" s="34"/>
      <c r="S15114" s="35"/>
      <c r="T15114" s="147"/>
    </row>
    <row r="15115">
      <c r="A15115" s="147"/>
      <c r="B15115" s="64"/>
      <c r="C15115" s="147" t="s">
        <v>217</v>
      </c>
      <c r="E15115" s="161"/>
      <c r="F15115" s="162"/>
      <c r="G15115" s="147"/>
      <c r="H15115" s="146"/>
      <c r="J15115" s="146"/>
      <c r="L15115" s="150"/>
      <c r="N15115" s="163"/>
      <c r="O15115" s="146"/>
      <c r="P15115" s="146"/>
      <c r="Q15115" s="146"/>
      <c r="R15115" s="34"/>
      <c r="S15115" s="35"/>
      <c r="T15115" s="147"/>
    </row>
    <row r="15116">
      <c r="A15116" s="147"/>
      <c r="B15116" s="64"/>
      <c r="C15116" s="147" t="s">
        <v>217</v>
      </c>
      <c r="E15116" s="161"/>
      <c r="F15116" s="162"/>
      <c r="G15116" s="147"/>
      <c r="H15116" s="146"/>
      <c r="J15116" s="146"/>
      <c r="L15116" s="150"/>
      <c r="N15116" s="163"/>
      <c r="O15116" s="146"/>
      <c r="P15116" s="146"/>
      <c r="Q15116" s="146"/>
      <c r="R15116" s="34"/>
      <c r="S15116" s="35"/>
      <c r="T15116" s="147"/>
    </row>
    <row r="15117">
      <c r="A15117" s="147"/>
      <c r="B15117" s="64"/>
      <c r="C15117" s="147" t="s">
        <v>217</v>
      </c>
      <c r="E15117" s="161"/>
      <c r="F15117" s="162"/>
      <c r="G15117" s="147"/>
      <c r="H15117" s="146"/>
      <c r="J15117" s="146"/>
      <c r="L15117" s="150"/>
      <c r="N15117" s="163"/>
      <c r="O15117" s="146"/>
      <c r="P15117" s="146"/>
      <c r="Q15117" s="146"/>
      <c r="R15117" s="34"/>
      <c r="S15117" s="35"/>
      <c r="T15117" s="147"/>
    </row>
    <row r="15118">
      <c r="A15118" s="147"/>
      <c r="B15118" s="64"/>
      <c r="C15118" s="147" t="s">
        <v>217</v>
      </c>
      <c r="E15118" s="161"/>
      <c r="F15118" s="162"/>
      <c r="G15118" s="147"/>
      <c r="H15118" s="146"/>
      <c r="J15118" s="146"/>
      <c r="L15118" s="150"/>
      <c r="N15118" s="163"/>
      <c r="O15118" s="146"/>
      <c r="P15118" s="146"/>
      <c r="Q15118" s="146"/>
      <c r="R15118" s="34"/>
      <c r="S15118" s="35"/>
      <c r="T15118" s="147"/>
    </row>
    <row r="15119">
      <c r="A15119" s="147"/>
      <c r="B15119" s="64"/>
      <c r="C15119" s="147" t="s">
        <v>217</v>
      </c>
      <c r="E15119" s="161"/>
      <c r="F15119" s="162"/>
      <c r="G15119" s="147"/>
      <c r="H15119" s="146"/>
      <c r="J15119" s="146"/>
      <c r="L15119" s="150"/>
      <c r="N15119" s="163"/>
      <c r="O15119" s="146"/>
      <c r="P15119" s="146"/>
      <c r="Q15119" s="146"/>
      <c r="R15119" s="34"/>
      <c r="S15119" s="35"/>
      <c r="T15119" s="147"/>
    </row>
    <row r="15120">
      <c r="A15120" s="147"/>
      <c r="B15120" s="64"/>
      <c r="C15120" s="147" t="s">
        <v>217</v>
      </c>
      <c r="E15120" s="161"/>
      <c r="F15120" s="162"/>
      <c r="G15120" s="147"/>
      <c r="H15120" s="146"/>
      <c r="J15120" s="146"/>
      <c r="L15120" s="150"/>
      <c r="N15120" s="163"/>
      <c r="O15120" s="146"/>
      <c r="P15120" s="146"/>
      <c r="Q15120" s="146"/>
      <c r="R15120" s="34"/>
      <c r="S15120" s="35"/>
      <c r="T15120" s="147"/>
    </row>
    <row r="15121">
      <c r="A15121" s="147"/>
      <c r="B15121" s="64"/>
      <c r="C15121" s="147" t="s">
        <v>217</v>
      </c>
      <c r="E15121" s="161"/>
      <c r="F15121" s="162"/>
      <c r="G15121" s="147"/>
      <c r="H15121" s="146"/>
      <c r="J15121" s="146"/>
      <c r="L15121" s="150"/>
      <c r="N15121" s="163"/>
      <c r="O15121" s="146"/>
      <c r="P15121" s="146"/>
      <c r="Q15121" s="146"/>
      <c r="R15121" s="34"/>
      <c r="S15121" s="35"/>
      <c r="T15121" s="147"/>
    </row>
    <row r="15122">
      <c r="A15122" s="147"/>
      <c r="B15122" s="64"/>
      <c r="C15122" s="147" t="s">
        <v>217</v>
      </c>
      <c r="E15122" s="161"/>
      <c r="F15122" s="162"/>
      <c r="G15122" s="147"/>
      <c r="H15122" s="146"/>
      <c r="J15122" s="146"/>
      <c r="L15122" s="150"/>
      <c r="N15122" s="163"/>
      <c r="O15122" s="146"/>
      <c r="P15122" s="146"/>
      <c r="Q15122" s="146"/>
      <c r="R15122" s="34"/>
      <c r="S15122" s="35"/>
      <c r="T15122" s="147"/>
    </row>
    <row r="15123">
      <c r="A15123" s="147"/>
      <c r="B15123" s="64"/>
      <c r="C15123" s="147" t="s">
        <v>217</v>
      </c>
      <c r="E15123" s="161"/>
      <c r="F15123" s="162"/>
      <c r="G15123" s="147"/>
      <c r="H15123" s="146"/>
      <c r="J15123" s="146"/>
      <c r="L15123" s="150"/>
      <c r="N15123" s="163"/>
      <c r="O15123" s="146"/>
      <c r="P15123" s="146"/>
      <c r="Q15123" s="146"/>
      <c r="R15123" s="34"/>
      <c r="S15123" s="35"/>
      <c r="T15123" s="147"/>
    </row>
    <row r="15124">
      <c r="A15124" s="147"/>
      <c r="B15124" s="64"/>
      <c r="C15124" s="147" t="s">
        <v>217</v>
      </c>
      <c r="E15124" s="161"/>
      <c r="F15124" s="162"/>
      <c r="G15124" s="147"/>
      <c r="H15124" s="146"/>
      <c r="J15124" s="146"/>
      <c r="L15124" s="150"/>
      <c r="N15124" s="163"/>
      <c r="O15124" s="146"/>
      <c r="P15124" s="146"/>
      <c r="Q15124" s="146"/>
      <c r="R15124" s="34"/>
      <c r="S15124" s="35"/>
      <c r="T15124" s="147"/>
    </row>
    <row r="15125">
      <c r="A15125" s="147"/>
      <c r="B15125" s="64"/>
      <c r="C15125" s="147" t="s">
        <v>217</v>
      </c>
      <c r="E15125" s="161"/>
      <c r="F15125" s="162"/>
      <c r="G15125" s="147"/>
      <c r="H15125" s="146"/>
      <c r="J15125" s="146"/>
      <c r="L15125" s="150"/>
      <c r="N15125" s="163"/>
      <c r="O15125" s="146"/>
      <c r="P15125" s="146"/>
      <c r="Q15125" s="146"/>
      <c r="R15125" s="34"/>
      <c r="S15125" s="35"/>
      <c r="T15125" s="147"/>
    </row>
    <row r="15126">
      <c r="A15126" s="147"/>
      <c r="B15126" s="64"/>
      <c r="C15126" s="147" t="s">
        <v>217</v>
      </c>
      <c r="E15126" s="161"/>
      <c r="F15126" s="162"/>
      <c r="G15126" s="147"/>
      <c r="H15126" s="146"/>
      <c r="J15126" s="146"/>
      <c r="L15126" s="150"/>
      <c r="N15126" s="163"/>
      <c r="O15126" s="146"/>
      <c r="P15126" s="146"/>
      <c r="Q15126" s="146"/>
      <c r="R15126" s="34"/>
      <c r="S15126" s="35"/>
      <c r="T15126" s="147"/>
    </row>
    <row r="15127">
      <c r="A15127" s="147"/>
      <c r="B15127" s="64"/>
      <c r="C15127" s="147" t="s">
        <v>217</v>
      </c>
      <c r="E15127" s="161"/>
      <c r="F15127" s="162"/>
      <c r="G15127" s="147"/>
      <c r="H15127" s="146"/>
      <c r="J15127" s="146"/>
      <c r="L15127" s="150"/>
      <c r="N15127" s="163"/>
      <c r="O15127" s="146"/>
      <c r="P15127" s="146"/>
      <c r="Q15127" s="146"/>
      <c r="R15127" s="34"/>
      <c r="S15127" s="35"/>
      <c r="T15127" s="147"/>
    </row>
    <row r="15128">
      <c r="A15128" s="147"/>
      <c r="B15128" s="64"/>
      <c r="C15128" s="147" t="s">
        <v>217</v>
      </c>
      <c r="E15128" s="161"/>
      <c r="F15128" s="162"/>
      <c r="G15128" s="147"/>
      <c r="H15128" s="146"/>
      <c r="J15128" s="146"/>
      <c r="L15128" s="150"/>
      <c r="N15128" s="163"/>
      <c r="O15128" s="146"/>
      <c r="P15128" s="146"/>
      <c r="Q15128" s="146"/>
      <c r="R15128" s="34"/>
      <c r="S15128" s="35"/>
      <c r="T15128" s="147"/>
    </row>
    <row r="15129">
      <c r="A15129" s="147"/>
      <c r="B15129" s="64"/>
      <c r="C15129" s="147" t="s">
        <v>217</v>
      </c>
      <c r="E15129" s="161"/>
      <c r="F15129" s="162"/>
      <c r="G15129" s="147"/>
      <c r="H15129" s="146"/>
      <c r="J15129" s="146"/>
      <c r="L15129" s="150"/>
      <c r="N15129" s="163"/>
      <c r="O15129" s="146"/>
      <c r="P15129" s="146"/>
      <c r="Q15129" s="146"/>
      <c r="R15129" s="34"/>
      <c r="S15129" s="35"/>
      <c r="T15129" s="147"/>
    </row>
    <row r="15130">
      <c r="A15130" s="147"/>
      <c r="B15130" s="64"/>
      <c r="C15130" s="147" t="s">
        <v>217</v>
      </c>
      <c r="E15130" s="161"/>
      <c r="F15130" s="162"/>
      <c r="G15130" s="147"/>
      <c r="H15130" s="146"/>
      <c r="J15130" s="146"/>
      <c r="L15130" s="150"/>
      <c r="N15130" s="163"/>
      <c r="O15130" s="146"/>
      <c r="P15130" s="146"/>
      <c r="Q15130" s="146"/>
      <c r="R15130" s="34"/>
      <c r="S15130" s="35"/>
      <c r="T15130" s="147"/>
    </row>
    <row r="15131">
      <c r="A15131" s="147"/>
      <c r="B15131" s="64"/>
      <c r="C15131" s="147" t="s">
        <v>217</v>
      </c>
      <c r="E15131" s="161"/>
      <c r="F15131" s="162"/>
      <c r="G15131" s="147"/>
      <c r="H15131" s="146"/>
      <c r="J15131" s="146"/>
      <c r="L15131" s="150"/>
      <c r="N15131" s="163"/>
      <c r="O15131" s="146"/>
      <c r="P15131" s="146"/>
      <c r="Q15131" s="146"/>
      <c r="R15131" s="34"/>
      <c r="S15131" s="35"/>
      <c r="T15131" s="147"/>
    </row>
    <row r="15132">
      <c r="A15132" s="147"/>
      <c r="B15132" s="64"/>
      <c r="C15132" s="147" t="s">
        <v>217</v>
      </c>
      <c r="E15132" s="161"/>
      <c r="F15132" s="162"/>
      <c r="G15132" s="147"/>
      <c r="H15132" s="146"/>
      <c r="J15132" s="146"/>
      <c r="L15132" s="150"/>
      <c r="N15132" s="163"/>
      <c r="O15132" s="146"/>
      <c r="P15132" s="146"/>
      <c r="Q15132" s="146"/>
      <c r="R15132" s="34"/>
      <c r="S15132" s="35"/>
      <c r="T15132" s="147"/>
    </row>
    <row r="15133">
      <c r="A15133" s="147"/>
      <c r="B15133" s="64"/>
      <c r="C15133" s="147" t="s">
        <v>217</v>
      </c>
      <c r="E15133" s="161"/>
      <c r="F15133" s="162"/>
      <c r="G15133" s="147"/>
      <c r="H15133" s="146"/>
      <c r="J15133" s="146"/>
      <c r="L15133" s="150"/>
      <c r="N15133" s="163"/>
      <c r="O15133" s="146"/>
      <c r="P15133" s="146"/>
      <c r="Q15133" s="146"/>
      <c r="R15133" s="34"/>
      <c r="S15133" s="35"/>
      <c r="T15133" s="147"/>
    </row>
    <row r="15134">
      <c r="A15134" s="147"/>
      <c r="B15134" s="64"/>
      <c r="C15134" s="147" t="s">
        <v>217</v>
      </c>
      <c r="E15134" s="161"/>
      <c r="F15134" s="162"/>
      <c r="G15134" s="147"/>
      <c r="H15134" s="146"/>
      <c r="J15134" s="146"/>
      <c r="L15134" s="150"/>
      <c r="N15134" s="163"/>
      <c r="O15134" s="146"/>
      <c r="P15134" s="146"/>
      <c r="Q15134" s="146"/>
      <c r="R15134" s="34"/>
      <c r="S15134" s="35"/>
      <c r="T15134" s="147"/>
    </row>
    <row r="15135">
      <c r="A15135" s="147"/>
      <c r="B15135" s="64"/>
      <c r="C15135" s="147" t="s">
        <v>217</v>
      </c>
      <c r="E15135" s="161"/>
      <c r="F15135" s="162"/>
      <c r="G15135" s="147"/>
      <c r="H15135" s="146"/>
      <c r="J15135" s="146"/>
      <c r="L15135" s="150"/>
      <c r="N15135" s="163"/>
      <c r="O15135" s="146"/>
      <c r="P15135" s="146"/>
      <c r="Q15135" s="146"/>
      <c r="R15135" s="34"/>
      <c r="S15135" s="35"/>
      <c r="T15135" s="147"/>
    </row>
    <row r="15136">
      <c r="A15136" s="147"/>
      <c r="B15136" s="64"/>
      <c r="C15136" s="147" t="s">
        <v>217</v>
      </c>
      <c r="E15136" s="161"/>
      <c r="F15136" s="162"/>
      <c r="G15136" s="147"/>
      <c r="H15136" s="146"/>
      <c r="J15136" s="146"/>
      <c r="L15136" s="150"/>
      <c r="N15136" s="163"/>
      <c r="O15136" s="146"/>
      <c r="P15136" s="146"/>
      <c r="Q15136" s="146"/>
      <c r="R15136" s="34"/>
      <c r="S15136" s="35"/>
      <c r="T15136" s="147"/>
    </row>
    <row r="15137">
      <c r="A15137" s="147"/>
      <c r="B15137" s="64"/>
      <c r="C15137" s="147" t="s">
        <v>217</v>
      </c>
      <c r="E15137" s="161"/>
      <c r="F15137" s="162"/>
      <c r="G15137" s="147"/>
      <c r="H15137" s="146"/>
      <c r="J15137" s="146"/>
      <c r="L15137" s="150"/>
      <c r="N15137" s="163"/>
      <c r="O15137" s="146"/>
      <c r="P15137" s="146"/>
      <c r="Q15137" s="146"/>
      <c r="R15137" s="34"/>
      <c r="S15137" s="35"/>
      <c r="T15137" s="147"/>
    </row>
    <row r="15138">
      <c r="A15138" s="147"/>
      <c r="B15138" s="64"/>
      <c r="C15138" s="147" t="s">
        <v>217</v>
      </c>
      <c r="E15138" s="161"/>
      <c r="F15138" s="162"/>
      <c r="G15138" s="147"/>
      <c r="H15138" s="146"/>
      <c r="J15138" s="146"/>
      <c r="L15138" s="150"/>
      <c r="N15138" s="163"/>
      <c r="O15138" s="146"/>
      <c r="P15138" s="146"/>
      <c r="Q15138" s="146"/>
      <c r="R15138" s="34"/>
      <c r="S15138" s="35"/>
      <c r="T15138" s="147"/>
    </row>
    <row r="15139">
      <c r="A15139" s="147"/>
      <c r="B15139" s="64"/>
      <c r="C15139" s="147" t="s">
        <v>217</v>
      </c>
      <c r="E15139" s="161"/>
      <c r="F15139" s="162"/>
      <c r="G15139" s="147"/>
      <c r="H15139" s="146"/>
      <c r="J15139" s="146"/>
      <c r="L15139" s="150"/>
      <c r="N15139" s="163"/>
      <c r="O15139" s="146"/>
      <c r="P15139" s="146"/>
      <c r="Q15139" s="146"/>
      <c r="R15139" s="34"/>
      <c r="S15139" s="35"/>
      <c r="T15139" s="147"/>
    </row>
    <row r="15140">
      <c r="A15140" s="147"/>
      <c r="B15140" s="64"/>
      <c r="C15140" s="147" t="s">
        <v>217</v>
      </c>
      <c r="E15140" s="161"/>
      <c r="F15140" s="162"/>
      <c r="G15140" s="147"/>
      <c r="H15140" s="146"/>
      <c r="J15140" s="146"/>
      <c r="L15140" s="150"/>
      <c r="N15140" s="163"/>
      <c r="O15140" s="146"/>
      <c r="P15140" s="146"/>
      <c r="Q15140" s="146"/>
      <c r="R15140" s="34"/>
      <c r="S15140" s="35"/>
      <c r="T15140" s="147"/>
    </row>
    <row r="15141">
      <c r="A15141" s="147"/>
      <c r="B15141" s="64"/>
      <c r="C15141" s="147" t="s">
        <v>217</v>
      </c>
      <c r="E15141" s="161"/>
      <c r="F15141" s="162"/>
      <c r="G15141" s="147"/>
      <c r="H15141" s="146"/>
      <c r="J15141" s="146"/>
      <c r="L15141" s="150"/>
      <c r="N15141" s="163"/>
      <c r="O15141" s="146"/>
      <c r="P15141" s="146"/>
      <c r="Q15141" s="146"/>
      <c r="R15141" s="34"/>
      <c r="S15141" s="35"/>
      <c r="T15141" s="147"/>
    </row>
    <row r="15142">
      <c r="A15142" s="147"/>
      <c r="B15142" s="64"/>
      <c r="C15142" s="147" t="s">
        <v>217</v>
      </c>
      <c r="E15142" s="161"/>
      <c r="F15142" s="162"/>
      <c r="G15142" s="147"/>
      <c r="H15142" s="146"/>
      <c r="J15142" s="146"/>
      <c r="L15142" s="150"/>
      <c r="N15142" s="163"/>
      <c r="O15142" s="146"/>
      <c r="P15142" s="146"/>
      <c r="Q15142" s="146"/>
      <c r="R15142" s="34"/>
      <c r="S15142" s="35"/>
      <c r="T15142" s="147"/>
    </row>
    <row r="15143">
      <c r="A15143" s="147"/>
      <c r="B15143" s="64"/>
      <c r="C15143" s="147" t="s">
        <v>217</v>
      </c>
      <c r="E15143" s="161"/>
      <c r="F15143" s="162"/>
      <c r="G15143" s="147"/>
      <c r="H15143" s="146"/>
      <c r="J15143" s="146"/>
      <c r="L15143" s="150"/>
      <c r="N15143" s="163"/>
      <c r="O15143" s="146"/>
      <c r="P15143" s="146"/>
      <c r="Q15143" s="146"/>
      <c r="R15143" s="34"/>
      <c r="S15143" s="35"/>
      <c r="T15143" s="147"/>
    </row>
    <row r="15144">
      <c r="A15144" s="147"/>
      <c r="B15144" s="64"/>
      <c r="C15144" s="147" t="s">
        <v>217</v>
      </c>
      <c r="E15144" s="161"/>
      <c r="F15144" s="162"/>
      <c r="G15144" s="147"/>
      <c r="H15144" s="146"/>
      <c r="J15144" s="146"/>
      <c r="L15144" s="150"/>
      <c r="N15144" s="163"/>
      <c r="O15144" s="146"/>
      <c r="P15144" s="146"/>
      <c r="Q15144" s="146"/>
      <c r="R15144" s="34"/>
      <c r="S15144" s="35"/>
      <c r="T15144" s="147"/>
    </row>
    <row r="15145">
      <c r="A15145" s="147"/>
      <c r="B15145" s="64"/>
      <c r="C15145" s="147" t="s">
        <v>217</v>
      </c>
      <c r="E15145" s="161"/>
      <c r="F15145" s="162"/>
      <c r="G15145" s="147"/>
      <c r="H15145" s="146"/>
      <c r="J15145" s="146"/>
      <c r="L15145" s="150"/>
      <c r="N15145" s="163"/>
      <c r="O15145" s="146"/>
      <c r="P15145" s="146"/>
      <c r="Q15145" s="146"/>
      <c r="R15145" s="34"/>
      <c r="S15145" s="35"/>
      <c r="T15145" s="147"/>
    </row>
    <row r="15146">
      <c r="A15146" s="147"/>
      <c r="B15146" s="64"/>
      <c r="C15146" s="147" t="s">
        <v>217</v>
      </c>
      <c r="E15146" s="161"/>
      <c r="F15146" s="162"/>
      <c r="G15146" s="147"/>
      <c r="H15146" s="146"/>
      <c r="J15146" s="146"/>
      <c r="L15146" s="150"/>
      <c r="N15146" s="163"/>
      <c r="O15146" s="146"/>
      <c r="P15146" s="146"/>
      <c r="Q15146" s="146"/>
      <c r="R15146" s="34"/>
      <c r="S15146" s="35"/>
      <c r="T15146" s="147"/>
    </row>
    <row r="15147">
      <c r="A15147" s="147"/>
      <c r="B15147" s="64"/>
      <c r="C15147" s="147" t="s">
        <v>217</v>
      </c>
      <c r="E15147" s="161"/>
      <c r="F15147" s="162"/>
      <c r="G15147" s="147"/>
      <c r="H15147" s="146"/>
      <c r="J15147" s="146"/>
      <c r="L15147" s="150"/>
      <c r="N15147" s="163"/>
      <c r="O15147" s="146"/>
      <c r="P15147" s="146"/>
      <c r="Q15147" s="146"/>
      <c r="R15147" s="34"/>
      <c r="S15147" s="35"/>
      <c r="T15147" s="147"/>
    </row>
    <row r="15148">
      <c r="A15148" s="147"/>
      <c r="B15148" s="64"/>
      <c r="C15148" s="147" t="s">
        <v>217</v>
      </c>
      <c r="E15148" s="161"/>
      <c r="F15148" s="162"/>
      <c r="G15148" s="147"/>
      <c r="H15148" s="146"/>
      <c r="J15148" s="146"/>
      <c r="L15148" s="150"/>
      <c r="N15148" s="163"/>
      <c r="O15148" s="146"/>
      <c r="P15148" s="146"/>
      <c r="Q15148" s="146"/>
      <c r="R15148" s="34"/>
      <c r="S15148" s="35"/>
      <c r="T15148" s="147"/>
    </row>
    <row r="15149">
      <c r="A15149" s="147"/>
      <c r="B15149" s="64"/>
      <c r="C15149" s="147" t="s">
        <v>217</v>
      </c>
      <c r="E15149" s="161"/>
      <c r="F15149" s="162"/>
      <c r="G15149" s="147"/>
      <c r="H15149" s="146"/>
      <c r="J15149" s="146"/>
      <c r="L15149" s="150"/>
      <c r="N15149" s="163"/>
      <c r="O15149" s="146"/>
      <c r="P15149" s="146"/>
      <c r="Q15149" s="146"/>
      <c r="R15149" s="34"/>
      <c r="S15149" s="35"/>
      <c r="T15149" s="147"/>
    </row>
    <row r="15150">
      <c r="A15150" s="147"/>
      <c r="B15150" s="64"/>
      <c r="C15150" s="147" t="s">
        <v>217</v>
      </c>
      <c r="E15150" s="161"/>
      <c r="F15150" s="162"/>
      <c r="G15150" s="147"/>
      <c r="H15150" s="146"/>
      <c r="J15150" s="146"/>
      <c r="L15150" s="150"/>
      <c r="N15150" s="163"/>
      <c r="O15150" s="146"/>
      <c r="P15150" s="146"/>
      <c r="Q15150" s="146"/>
      <c r="R15150" s="34"/>
      <c r="S15150" s="35"/>
      <c r="T15150" s="147"/>
    </row>
    <row r="15151">
      <c r="A15151" s="147"/>
      <c r="B15151" s="64"/>
      <c r="C15151" s="147" t="s">
        <v>217</v>
      </c>
      <c r="E15151" s="161"/>
      <c r="F15151" s="162"/>
      <c r="G15151" s="147"/>
      <c r="H15151" s="146"/>
      <c r="J15151" s="146"/>
      <c r="L15151" s="150"/>
      <c r="N15151" s="163"/>
      <c r="O15151" s="146"/>
      <c r="P15151" s="146"/>
      <c r="Q15151" s="146"/>
      <c r="R15151" s="34"/>
      <c r="S15151" s="35"/>
      <c r="T15151" s="147"/>
    </row>
    <row r="15152">
      <c r="A15152" s="147"/>
      <c r="B15152" s="64"/>
      <c r="C15152" s="147" t="s">
        <v>217</v>
      </c>
      <c r="E15152" s="161"/>
      <c r="F15152" s="162"/>
      <c r="G15152" s="147"/>
      <c r="H15152" s="146"/>
      <c r="J15152" s="146"/>
      <c r="L15152" s="150"/>
      <c r="N15152" s="163"/>
      <c r="O15152" s="146"/>
      <c r="P15152" s="146"/>
      <c r="Q15152" s="146"/>
      <c r="R15152" s="34"/>
      <c r="S15152" s="35"/>
      <c r="T15152" s="147"/>
    </row>
    <row r="15153">
      <c r="A15153" s="147"/>
      <c r="B15153" s="64"/>
      <c r="C15153" s="147" t="s">
        <v>217</v>
      </c>
      <c r="E15153" s="161"/>
      <c r="F15153" s="162"/>
      <c r="G15153" s="147"/>
      <c r="H15153" s="146"/>
      <c r="J15153" s="146"/>
      <c r="L15153" s="150"/>
      <c r="N15153" s="163"/>
      <c r="O15153" s="146"/>
      <c r="P15153" s="146"/>
      <c r="Q15153" s="146"/>
      <c r="R15153" s="34"/>
      <c r="S15153" s="35"/>
      <c r="T15153" s="147"/>
    </row>
    <row r="15154">
      <c r="A15154" s="147"/>
      <c r="B15154" s="64"/>
      <c r="C15154" s="147" t="s">
        <v>217</v>
      </c>
      <c r="E15154" s="161"/>
      <c r="F15154" s="162"/>
      <c r="G15154" s="147"/>
      <c r="H15154" s="146"/>
      <c r="J15154" s="146"/>
      <c r="L15154" s="150"/>
      <c r="N15154" s="163"/>
      <c r="O15154" s="146"/>
      <c r="P15154" s="146"/>
      <c r="Q15154" s="146"/>
      <c r="R15154" s="34"/>
      <c r="S15154" s="35"/>
      <c r="T15154" s="147"/>
    </row>
    <row r="15155">
      <c r="A15155" s="147"/>
      <c r="B15155" s="64"/>
      <c r="C15155" s="147" t="s">
        <v>217</v>
      </c>
      <c r="E15155" s="161"/>
      <c r="F15155" s="162"/>
      <c r="G15155" s="147"/>
      <c r="H15155" s="146"/>
      <c r="J15155" s="146"/>
      <c r="L15155" s="150"/>
      <c r="N15155" s="163"/>
      <c r="O15155" s="146"/>
      <c r="P15155" s="146"/>
      <c r="Q15155" s="146"/>
      <c r="R15155" s="34"/>
      <c r="S15155" s="35"/>
      <c r="T15155" s="147"/>
    </row>
    <row r="15156">
      <c r="A15156" s="147"/>
      <c r="B15156" s="64"/>
      <c r="C15156" s="147" t="s">
        <v>217</v>
      </c>
      <c r="E15156" s="161"/>
      <c r="F15156" s="162"/>
      <c r="G15156" s="147"/>
      <c r="H15156" s="146"/>
      <c r="J15156" s="146"/>
      <c r="L15156" s="150"/>
      <c r="N15156" s="163"/>
      <c r="O15156" s="146"/>
      <c r="P15156" s="146"/>
      <c r="Q15156" s="146"/>
      <c r="R15156" s="34"/>
      <c r="S15156" s="35"/>
      <c r="T15156" s="147"/>
    </row>
    <row r="15157">
      <c r="A15157" s="147"/>
      <c r="B15157" s="64"/>
      <c r="C15157" s="147" t="s">
        <v>217</v>
      </c>
      <c r="E15157" s="161"/>
      <c r="F15157" s="162"/>
      <c r="G15157" s="147"/>
      <c r="H15157" s="146"/>
      <c r="J15157" s="146"/>
      <c r="L15157" s="150"/>
      <c r="N15157" s="163"/>
      <c r="O15157" s="146"/>
      <c r="P15157" s="146"/>
      <c r="Q15157" s="146"/>
      <c r="R15157" s="34"/>
      <c r="S15157" s="35"/>
      <c r="T15157" s="147"/>
    </row>
    <row r="15158">
      <c r="A15158" s="147"/>
      <c r="B15158" s="64"/>
      <c r="C15158" s="147" t="s">
        <v>217</v>
      </c>
      <c r="E15158" s="161"/>
      <c r="F15158" s="162"/>
      <c r="G15158" s="147"/>
      <c r="H15158" s="146"/>
      <c r="J15158" s="146"/>
      <c r="L15158" s="150"/>
      <c r="N15158" s="163"/>
      <c r="O15158" s="146"/>
      <c r="P15158" s="146"/>
      <c r="Q15158" s="146"/>
      <c r="R15158" s="34"/>
      <c r="S15158" s="35"/>
      <c r="T15158" s="147"/>
    </row>
    <row r="15159">
      <c r="A15159" s="147"/>
      <c r="B15159" s="64"/>
      <c r="C15159" s="147" t="s">
        <v>217</v>
      </c>
      <c r="E15159" s="161"/>
      <c r="F15159" s="162"/>
      <c r="G15159" s="147"/>
      <c r="H15159" s="146"/>
      <c r="J15159" s="146"/>
      <c r="L15159" s="150"/>
      <c r="N15159" s="163"/>
      <c r="O15159" s="146"/>
      <c r="P15159" s="146"/>
      <c r="Q15159" s="146"/>
      <c r="R15159" s="34"/>
      <c r="S15159" s="35"/>
      <c r="T15159" s="147"/>
    </row>
    <row r="15160">
      <c r="A15160" s="147"/>
      <c r="B15160" s="64"/>
      <c r="C15160" s="147" t="s">
        <v>217</v>
      </c>
      <c r="E15160" s="161"/>
      <c r="F15160" s="162"/>
      <c r="G15160" s="147"/>
      <c r="H15160" s="146"/>
      <c r="J15160" s="146"/>
      <c r="L15160" s="150"/>
      <c r="N15160" s="163"/>
      <c r="O15160" s="146"/>
      <c r="P15160" s="146"/>
      <c r="Q15160" s="146"/>
      <c r="R15160" s="34"/>
      <c r="S15160" s="35"/>
      <c r="T15160" s="147"/>
    </row>
    <row r="15161">
      <c r="A15161" s="147"/>
      <c r="B15161" s="64"/>
      <c r="C15161" s="147" t="s">
        <v>217</v>
      </c>
      <c r="E15161" s="161"/>
      <c r="F15161" s="162"/>
      <c r="G15161" s="147"/>
      <c r="H15161" s="146"/>
      <c r="J15161" s="146"/>
      <c r="L15161" s="150"/>
      <c r="N15161" s="163"/>
      <c r="O15161" s="146"/>
      <c r="P15161" s="146"/>
      <c r="Q15161" s="146"/>
      <c r="R15161" s="34"/>
      <c r="S15161" s="35"/>
      <c r="T15161" s="147"/>
    </row>
    <row r="15162">
      <c r="A15162" s="147"/>
      <c r="B15162" s="64"/>
      <c r="C15162" s="147" t="s">
        <v>217</v>
      </c>
      <c r="E15162" s="161"/>
      <c r="F15162" s="162"/>
      <c r="G15162" s="147"/>
      <c r="H15162" s="146"/>
      <c r="J15162" s="146"/>
      <c r="L15162" s="150"/>
      <c r="N15162" s="163"/>
      <c r="O15162" s="146"/>
      <c r="P15162" s="146"/>
      <c r="Q15162" s="146"/>
      <c r="R15162" s="34"/>
      <c r="S15162" s="35"/>
      <c r="T15162" s="147"/>
    </row>
    <row r="15163">
      <c r="A15163" s="147"/>
      <c r="B15163" s="64"/>
      <c r="C15163" s="147" t="s">
        <v>217</v>
      </c>
      <c r="E15163" s="161"/>
      <c r="F15163" s="162"/>
      <c r="G15163" s="147"/>
      <c r="H15163" s="146"/>
      <c r="J15163" s="146"/>
      <c r="L15163" s="150"/>
      <c r="N15163" s="163"/>
      <c r="O15163" s="146"/>
      <c r="P15163" s="146"/>
      <c r="Q15163" s="146"/>
      <c r="R15163" s="34"/>
      <c r="S15163" s="35"/>
      <c r="T15163" s="147"/>
    </row>
    <row r="15164">
      <c r="A15164" s="147"/>
      <c r="B15164" s="64"/>
      <c r="C15164" s="147" t="s">
        <v>217</v>
      </c>
      <c r="E15164" s="161"/>
      <c r="F15164" s="162"/>
      <c r="G15164" s="147"/>
      <c r="H15164" s="146"/>
      <c r="J15164" s="146"/>
      <c r="L15164" s="150"/>
      <c r="N15164" s="163"/>
      <c r="O15164" s="146"/>
      <c r="P15164" s="146"/>
      <c r="Q15164" s="146"/>
      <c r="R15164" s="34"/>
      <c r="S15164" s="35"/>
      <c r="T15164" s="147"/>
    </row>
    <row r="15165">
      <c r="A15165" s="147"/>
      <c r="B15165" s="64"/>
      <c r="C15165" s="147" t="s">
        <v>217</v>
      </c>
      <c r="E15165" s="161"/>
      <c r="F15165" s="162"/>
      <c r="G15165" s="147"/>
      <c r="H15165" s="146"/>
      <c r="J15165" s="146"/>
      <c r="L15165" s="150"/>
      <c r="N15165" s="163"/>
      <c r="O15165" s="146"/>
      <c r="P15165" s="146"/>
      <c r="Q15165" s="146"/>
      <c r="R15165" s="34"/>
      <c r="S15165" s="35"/>
      <c r="T15165" s="147"/>
    </row>
    <row r="15166">
      <c r="A15166" s="147"/>
      <c r="B15166" s="64"/>
      <c r="C15166" s="147" t="s">
        <v>217</v>
      </c>
      <c r="E15166" s="161"/>
      <c r="F15166" s="162"/>
      <c r="G15166" s="147"/>
      <c r="H15166" s="146"/>
      <c r="J15166" s="146"/>
      <c r="L15166" s="150"/>
      <c r="N15166" s="163"/>
      <c r="O15166" s="146"/>
      <c r="P15166" s="146"/>
      <c r="Q15166" s="146"/>
      <c r="R15166" s="34"/>
      <c r="S15166" s="35"/>
      <c r="T15166" s="147"/>
    </row>
    <row r="15167">
      <c r="A15167" s="147"/>
      <c r="B15167" s="64"/>
      <c r="C15167" s="147" t="s">
        <v>217</v>
      </c>
      <c r="E15167" s="161"/>
      <c r="F15167" s="162"/>
      <c r="G15167" s="147"/>
      <c r="H15167" s="146"/>
      <c r="J15167" s="146"/>
      <c r="L15167" s="150"/>
      <c r="N15167" s="163"/>
      <c r="O15167" s="146"/>
      <c r="P15167" s="146"/>
      <c r="Q15167" s="146"/>
      <c r="R15167" s="34"/>
      <c r="S15167" s="35"/>
      <c r="T15167" s="147"/>
    </row>
    <row r="15168">
      <c r="A15168" s="147"/>
      <c r="B15168" s="64"/>
      <c r="C15168" s="147" t="s">
        <v>217</v>
      </c>
      <c r="E15168" s="161"/>
      <c r="F15168" s="162"/>
      <c r="G15168" s="147"/>
      <c r="H15168" s="146"/>
      <c r="J15168" s="146"/>
      <c r="L15168" s="150"/>
      <c r="N15168" s="163"/>
      <c r="O15168" s="146"/>
      <c r="P15168" s="146"/>
      <c r="Q15168" s="146"/>
      <c r="R15168" s="34"/>
      <c r="S15168" s="35"/>
      <c r="T15168" s="147"/>
    </row>
    <row r="15169">
      <c r="A15169" s="147"/>
      <c r="B15169" s="64"/>
      <c r="C15169" s="147" t="s">
        <v>217</v>
      </c>
      <c r="E15169" s="161"/>
      <c r="F15169" s="162"/>
      <c r="G15169" s="147"/>
      <c r="H15169" s="146"/>
      <c r="J15169" s="146"/>
      <c r="L15169" s="150"/>
      <c r="N15169" s="163"/>
      <c r="O15169" s="146"/>
      <c r="P15169" s="146"/>
      <c r="Q15169" s="146"/>
      <c r="R15169" s="34"/>
      <c r="S15169" s="35"/>
      <c r="T15169" s="147"/>
    </row>
    <row r="15170">
      <c r="A15170" s="147"/>
      <c r="B15170" s="64"/>
      <c r="C15170" s="147" t="s">
        <v>217</v>
      </c>
      <c r="E15170" s="161"/>
      <c r="F15170" s="162"/>
      <c r="G15170" s="147"/>
      <c r="H15170" s="146"/>
      <c r="J15170" s="146"/>
      <c r="L15170" s="150"/>
      <c r="N15170" s="163"/>
      <c r="O15170" s="146"/>
      <c r="P15170" s="146"/>
      <c r="Q15170" s="146"/>
      <c r="R15170" s="34"/>
      <c r="S15170" s="35"/>
      <c r="T15170" s="147"/>
    </row>
    <row r="15171">
      <c r="A15171" s="147"/>
      <c r="B15171" s="64"/>
      <c r="C15171" s="147" t="s">
        <v>217</v>
      </c>
      <c r="E15171" s="161"/>
      <c r="F15171" s="162"/>
      <c r="G15171" s="147"/>
      <c r="H15171" s="146"/>
      <c r="J15171" s="146"/>
      <c r="L15171" s="150"/>
      <c r="N15171" s="163"/>
      <c r="O15171" s="146"/>
      <c r="P15171" s="146"/>
      <c r="Q15171" s="146"/>
      <c r="R15171" s="34"/>
      <c r="S15171" s="35"/>
      <c r="T15171" s="147"/>
    </row>
    <row r="15172">
      <c r="A15172" s="147"/>
      <c r="B15172" s="64"/>
      <c r="C15172" s="147" t="s">
        <v>217</v>
      </c>
      <c r="E15172" s="161"/>
      <c r="F15172" s="162"/>
      <c r="G15172" s="147"/>
      <c r="H15172" s="146"/>
      <c r="J15172" s="146"/>
      <c r="L15172" s="150"/>
      <c r="N15172" s="163"/>
      <c r="O15172" s="146"/>
      <c r="P15172" s="146"/>
      <c r="Q15172" s="146"/>
      <c r="R15172" s="34"/>
      <c r="S15172" s="35"/>
      <c r="T15172" s="147"/>
    </row>
    <row r="15173">
      <c r="A15173" s="147"/>
      <c r="B15173" s="64"/>
      <c r="C15173" s="147" t="s">
        <v>217</v>
      </c>
      <c r="E15173" s="161"/>
      <c r="F15173" s="162"/>
      <c r="G15173" s="147"/>
      <c r="H15173" s="146"/>
      <c r="J15173" s="146"/>
      <c r="L15173" s="150"/>
      <c r="N15173" s="163"/>
      <c r="O15173" s="146"/>
      <c r="P15173" s="146"/>
      <c r="Q15173" s="146"/>
      <c r="R15173" s="34"/>
      <c r="S15173" s="35"/>
      <c r="T15173" s="147"/>
    </row>
    <row r="15174">
      <c r="A15174" s="147"/>
      <c r="B15174" s="64"/>
      <c r="C15174" s="147" t="s">
        <v>217</v>
      </c>
      <c r="E15174" s="161"/>
      <c r="F15174" s="162"/>
      <c r="G15174" s="147"/>
      <c r="H15174" s="146"/>
      <c r="J15174" s="146"/>
      <c r="L15174" s="150"/>
      <c r="N15174" s="163"/>
      <c r="O15174" s="146"/>
      <c r="P15174" s="146"/>
      <c r="Q15174" s="146"/>
      <c r="R15174" s="34"/>
      <c r="S15174" s="35"/>
      <c r="T15174" s="147"/>
    </row>
    <row r="15175">
      <c r="A15175" s="147"/>
      <c r="B15175" s="64"/>
      <c r="C15175" s="147" t="s">
        <v>217</v>
      </c>
      <c r="E15175" s="161"/>
      <c r="F15175" s="162"/>
      <c r="G15175" s="147"/>
      <c r="H15175" s="146"/>
      <c r="J15175" s="146"/>
      <c r="L15175" s="150"/>
      <c r="N15175" s="163"/>
      <c r="O15175" s="146"/>
      <c r="P15175" s="146"/>
      <c r="Q15175" s="146"/>
      <c r="R15175" s="34"/>
      <c r="S15175" s="35"/>
      <c r="T15175" s="147"/>
    </row>
    <row r="15176">
      <c r="A15176" s="147"/>
      <c r="B15176" s="64"/>
      <c r="C15176" s="147" t="s">
        <v>217</v>
      </c>
      <c r="E15176" s="161"/>
      <c r="F15176" s="162"/>
      <c r="G15176" s="147"/>
      <c r="H15176" s="146"/>
      <c r="J15176" s="146"/>
      <c r="L15176" s="150"/>
      <c r="N15176" s="163"/>
      <c r="O15176" s="146"/>
      <c r="P15176" s="146"/>
      <c r="Q15176" s="146"/>
      <c r="R15176" s="34"/>
      <c r="S15176" s="35"/>
      <c r="T15176" s="147"/>
    </row>
    <row r="15177">
      <c r="A15177" s="147"/>
      <c r="B15177" s="64"/>
      <c r="C15177" s="147" t="s">
        <v>217</v>
      </c>
      <c r="E15177" s="161"/>
      <c r="F15177" s="162"/>
      <c r="G15177" s="147"/>
      <c r="H15177" s="146"/>
      <c r="J15177" s="146"/>
      <c r="L15177" s="150"/>
      <c r="N15177" s="163"/>
      <c r="O15177" s="146"/>
      <c r="P15177" s="146"/>
      <c r="Q15177" s="146"/>
      <c r="R15177" s="34"/>
      <c r="S15177" s="35"/>
      <c r="T15177" s="147"/>
    </row>
    <row r="15178">
      <c r="A15178" s="147"/>
      <c r="B15178" s="64"/>
      <c r="C15178" s="147" t="s">
        <v>217</v>
      </c>
      <c r="E15178" s="161"/>
      <c r="F15178" s="162"/>
      <c r="G15178" s="147"/>
      <c r="H15178" s="146"/>
      <c r="J15178" s="146"/>
      <c r="L15178" s="150"/>
      <c r="N15178" s="163"/>
      <c r="O15178" s="146"/>
      <c r="P15178" s="146"/>
      <c r="Q15178" s="146"/>
      <c r="R15178" s="34"/>
      <c r="S15178" s="35"/>
      <c r="T15178" s="147"/>
    </row>
    <row r="15179">
      <c r="A15179" s="147"/>
      <c r="B15179" s="64"/>
      <c r="C15179" s="147" t="s">
        <v>217</v>
      </c>
      <c r="E15179" s="161"/>
      <c r="F15179" s="162"/>
      <c r="G15179" s="147"/>
      <c r="H15179" s="146"/>
      <c r="J15179" s="146"/>
      <c r="L15179" s="150"/>
      <c r="N15179" s="163"/>
      <c r="O15179" s="146"/>
      <c r="P15179" s="146"/>
      <c r="Q15179" s="146"/>
      <c r="R15179" s="34"/>
      <c r="S15179" s="35"/>
      <c r="T15179" s="147"/>
    </row>
    <row r="15180">
      <c r="A15180" s="147"/>
      <c r="B15180" s="64"/>
      <c r="C15180" s="147" t="s">
        <v>217</v>
      </c>
      <c r="E15180" s="161"/>
      <c r="F15180" s="162"/>
      <c r="G15180" s="147"/>
      <c r="H15180" s="146"/>
      <c r="J15180" s="146"/>
      <c r="L15180" s="150"/>
      <c r="N15180" s="163"/>
      <c r="O15180" s="146"/>
      <c r="P15180" s="146"/>
      <c r="Q15180" s="146"/>
      <c r="R15180" s="34"/>
      <c r="S15180" s="35"/>
      <c r="T15180" s="147"/>
    </row>
    <row r="15181">
      <c r="A15181" s="147"/>
      <c r="B15181" s="64"/>
      <c r="C15181" s="147" t="s">
        <v>217</v>
      </c>
      <c r="E15181" s="161"/>
      <c r="F15181" s="162"/>
      <c r="G15181" s="147"/>
      <c r="H15181" s="146"/>
      <c r="J15181" s="146"/>
      <c r="L15181" s="150"/>
      <c r="N15181" s="163"/>
      <c r="O15181" s="146"/>
      <c r="P15181" s="146"/>
      <c r="Q15181" s="146"/>
      <c r="R15181" s="34"/>
      <c r="S15181" s="35"/>
      <c r="T15181" s="147"/>
    </row>
    <row r="15182">
      <c r="A15182" s="147"/>
      <c r="B15182" s="64"/>
      <c r="C15182" s="147" t="s">
        <v>217</v>
      </c>
      <c r="E15182" s="161"/>
      <c r="F15182" s="162"/>
      <c r="G15182" s="147"/>
      <c r="H15182" s="146"/>
      <c r="J15182" s="146"/>
      <c r="L15182" s="150"/>
      <c r="N15182" s="163"/>
      <c r="O15182" s="146"/>
      <c r="P15182" s="146"/>
      <c r="Q15182" s="146"/>
      <c r="R15182" s="34"/>
      <c r="S15182" s="35"/>
      <c r="T15182" s="147"/>
    </row>
    <row r="15183">
      <c r="A15183" s="147"/>
      <c r="B15183" s="64"/>
      <c r="C15183" s="147" t="s">
        <v>217</v>
      </c>
      <c r="E15183" s="161"/>
      <c r="F15183" s="162"/>
      <c r="G15183" s="147"/>
      <c r="H15183" s="146"/>
      <c r="J15183" s="146"/>
      <c r="L15183" s="150"/>
      <c r="N15183" s="163"/>
      <c r="O15183" s="146"/>
      <c r="P15183" s="146"/>
      <c r="Q15183" s="146"/>
      <c r="R15183" s="34"/>
      <c r="S15183" s="35"/>
      <c r="T15183" s="147"/>
    </row>
    <row r="15184">
      <c r="A15184" s="147"/>
      <c r="B15184" s="64"/>
      <c r="C15184" s="147" t="s">
        <v>217</v>
      </c>
      <c r="E15184" s="161"/>
      <c r="F15184" s="162"/>
      <c r="G15184" s="147"/>
      <c r="H15184" s="146"/>
      <c r="J15184" s="146"/>
      <c r="L15184" s="150"/>
      <c r="N15184" s="163"/>
      <c r="O15184" s="146"/>
      <c r="P15184" s="146"/>
      <c r="Q15184" s="146"/>
      <c r="R15184" s="34"/>
      <c r="S15184" s="35"/>
      <c r="T15184" s="147"/>
    </row>
    <row r="15185">
      <c r="A15185" s="147"/>
      <c r="B15185" s="64"/>
      <c r="C15185" s="147" t="s">
        <v>217</v>
      </c>
      <c r="E15185" s="161"/>
      <c r="F15185" s="162"/>
      <c r="G15185" s="147"/>
      <c r="H15185" s="146"/>
      <c r="J15185" s="146"/>
      <c r="L15185" s="150"/>
      <c r="N15185" s="163"/>
      <c r="O15185" s="146"/>
      <c r="P15185" s="146"/>
      <c r="Q15185" s="146"/>
      <c r="R15185" s="34"/>
      <c r="S15185" s="35"/>
      <c r="T15185" s="147"/>
    </row>
    <row r="15186">
      <c r="A15186" s="147"/>
      <c r="B15186" s="64"/>
      <c r="C15186" s="147" t="s">
        <v>217</v>
      </c>
      <c r="E15186" s="161"/>
      <c r="F15186" s="162"/>
      <c r="G15186" s="147"/>
      <c r="H15186" s="146"/>
      <c r="J15186" s="146"/>
      <c r="L15186" s="150"/>
      <c r="N15186" s="163"/>
      <c r="O15186" s="146"/>
      <c r="P15186" s="146"/>
      <c r="Q15186" s="146"/>
      <c r="R15186" s="34"/>
      <c r="S15186" s="35"/>
      <c r="T15186" s="147"/>
    </row>
    <row r="15187">
      <c r="A15187" s="147"/>
      <c r="B15187" s="64"/>
      <c r="C15187" s="147" t="s">
        <v>217</v>
      </c>
      <c r="E15187" s="161"/>
      <c r="F15187" s="162"/>
      <c r="G15187" s="147"/>
      <c r="H15187" s="146"/>
      <c r="J15187" s="146"/>
      <c r="L15187" s="150"/>
      <c r="N15187" s="163"/>
      <c r="O15187" s="146"/>
      <c r="P15187" s="146"/>
      <c r="Q15187" s="146"/>
      <c r="R15187" s="34"/>
      <c r="S15187" s="35"/>
      <c r="T15187" s="147"/>
    </row>
    <row r="15188">
      <c r="A15188" s="147"/>
      <c r="B15188" s="64"/>
      <c r="C15188" s="147" t="s">
        <v>217</v>
      </c>
      <c r="E15188" s="161"/>
      <c r="F15188" s="162"/>
      <c r="G15188" s="147"/>
      <c r="H15188" s="146"/>
      <c r="J15188" s="146"/>
      <c r="L15188" s="150"/>
      <c r="N15188" s="163"/>
      <c r="O15188" s="146"/>
      <c r="P15188" s="146"/>
      <c r="Q15188" s="146"/>
      <c r="R15188" s="34"/>
      <c r="S15188" s="35"/>
      <c r="T15188" s="147"/>
    </row>
    <row r="15189">
      <c r="A15189" s="147"/>
      <c r="B15189" s="64"/>
      <c r="C15189" s="147" t="s">
        <v>217</v>
      </c>
      <c r="E15189" s="161"/>
      <c r="F15189" s="162"/>
      <c r="G15189" s="147"/>
      <c r="H15189" s="146"/>
      <c r="J15189" s="146"/>
      <c r="L15189" s="150"/>
      <c r="N15189" s="163"/>
      <c r="O15189" s="146"/>
      <c r="P15189" s="146"/>
      <c r="Q15189" s="146"/>
      <c r="R15189" s="34"/>
      <c r="S15189" s="35"/>
      <c r="T15189" s="147"/>
    </row>
    <row r="15190">
      <c r="A15190" s="147"/>
      <c r="B15190" s="64"/>
      <c r="C15190" s="147" t="s">
        <v>217</v>
      </c>
      <c r="E15190" s="161"/>
      <c r="F15190" s="162"/>
      <c r="G15190" s="147"/>
      <c r="H15190" s="146"/>
      <c r="J15190" s="146"/>
      <c r="L15190" s="150"/>
      <c r="N15190" s="163"/>
      <c r="O15190" s="146"/>
      <c r="P15190" s="146"/>
      <c r="Q15190" s="146"/>
      <c r="R15190" s="34"/>
      <c r="S15190" s="35"/>
      <c r="T15190" s="147"/>
    </row>
    <row r="15191">
      <c r="A15191" s="147"/>
      <c r="B15191" s="64"/>
      <c r="C15191" s="147" t="s">
        <v>217</v>
      </c>
      <c r="E15191" s="161"/>
      <c r="F15191" s="162"/>
      <c r="G15191" s="147"/>
      <c r="H15191" s="146"/>
      <c r="J15191" s="146"/>
      <c r="L15191" s="150"/>
      <c r="N15191" s="163"/>
      <c r="O15191" s="146"/>
      <c r="P15191" s="146"/>
      <c r="Q15191" s="146"/>
      <c r="R15191" s="34"/>
      <c r="S15191" s="35"/>
      <c r="T15191" s="147"/>
    </row>
    <row r="15192">
      <c r="A15192" s="147"/>
      <c r="B15192" s="64"/>
      <c r="C15192" s="147" t="s">
        <v>217</v>
      </c>
      <c r="E15192" s="161"/>
      <c r="F15192" s="162"/>
      <c r="G15192" s="147"/>
      <c r="H15192" s="146"/>
      <c r="J15192" s="146"/>
      <c r="L15192" s="150"/>
      <c r="N15192" s="163"/>
      <c r="O15192" s="146"/>
      <c r="P15192" s="146"/>
      <c r="Q15192" s="146"/>
      <c r="R15192" s="34"/>
      <c r="S15192" s="35"/>
      <c r="T15192" s="147"/>
    </row>
    <row r="15193">
      <c r="A15193" s="147"/>
      <c r="B15193" s="64"/>
      <c r="C15193" s="147" t="s">
        <v>217</v>
      </c>
      <c r="E15193" s="161"/>
      <c r="F15193" s="162"/>
      <c r="G15193" s="147"/>
      <c r="H15193" s="146"/>
      <c r="J15193" s="146"/>
      <c r="L15193" s="150"/>
      <c r="N15193" s="163"/>
      <c r="O15193" s="146"/>
      <c r="P15193" s="146"/>
      <c r="Q15193" s="146"/>
      <c r="R15193" s="34"/>
      <c r="S15193" s="35"/>
      <c r="T15193" s="147"/>
    </row>
    <row r="15194">
      <c r="A15194" s="147"/>
      <c r="B15194" s="64"/>
      <c r="C15194" s="147" t="s">
        <v>217</v>
      </c>
      <c r="E15194" s="161"/>
      <c r="F15194" s="162"/>
      <c r="G15194" s="147"/>
      <c r="H15194" s="146"/>
      <c r="J15194" s="146"/>
      <c r="L15194" s="150"/>
      <c r="N15194" s="163"/>
      <c r="O15194" s="146"/>
      <c r="P15194" s="146"/>
      <c r="Q15194" s="146"/>
      <c r="R15194" s="34"/>
      <c r="S15194" s="35"/>
      <c r="T15194" s="147"/>
    </row>
    <row r="15195">
      <c r="A15195" s="147"/>
      <c r="B15195" s="64"/>
      <c r="C15195" s="147" t="s">
        <v>217</v>
      </c>
      <c r="E15195" s="161"/>
      <c r="F15195" s="162"/>
      <c r="G15195" s="147"/>
      <c r="H15195" s="146"/>
      <c r="J15195" s="146"/>
      <c r="L15195" s="150"/>
      <c r="N15195" s="163"/>
      <c r="O15195" s="146"/>
      <c r="P15195" s="146"/>
      <c r="Q15195" s="146"/>
      <c r="R15195" s="34"/>
      <c r="S15195" s="35"/>
      <c r="T15195" s="147"/>
    </row>
    <row r="15196">
      <c r="A15196" s="147"/>
      <c r="B15196" s="64"/>
      <c r="C15196" s="147" t="s">
        <v>217</v>
      </c>
      <c r="E15196" s="161"/>
      <c r="F15196" s="162"/>
      <c r="G15196" s="147"/>
      <c r="H15196" s="146"/>
      <c r="J15196" s="146"/>
      <c r="L15196" s="150"/>
      <c r="N15196" s="163"/>
      <c r="O15196" s="146"/>
      <c r="P15196" s="146"/>
      <c r="Q15196" s="146"/>
      <c r="R15196" s="34"/>
      <c r="S15196" s="35"/>
      <c r="T15196" s="147"/>
    </row>
    <row r="15197">
      <c r="A15197" s="147"/>
      <c r="B15197" s="64"/>
      <c r="C15197" s="147" t="s">
        <v>217</v>
      </c>
      <c r="E15197" s="161"/>
      <c r="F15197" s="162"/>
      <c r="G15197" s="147"/>
      <c r="H15197" s="146"/>
      <c r="J15197" s="146"/>
      <c r="L15197" s="150"/>
      <c r="N15197" s="163"/>
      <c r="O15197" s="146"/>
      <c r="P15197" s="146"/>
      <c r="Q15197" s="146"/>
      <c r="R15197" s="34"/>
      <c r="S15197" s="35"/>
      <c r="T15197" s="147"/>
    </row>
    <row r="15198">
      <c r="A15198" s="147"/>
      <c r="B15198" s="64"/>
      <c r="C15198" s="147" t="s">
        <v>217</v>
      </c>
      <c r="E15198" s="161"/>
      <c r="F15198" s="162"/>
      <c r="G15198" s="147"/>
      <c r="H15198" s="146"/>
      <c r="J15198" s="146"/>
      <c r="L15198" s="150"/>
      <c r="N15198" s="163"/>
      <c r="O15198" s="146"/>
      <c r="P15198" s="146"/>
      <c r="Q15198" s="146"/>
      <c r="R15198" s="34"/>
      <c r="S15198" s="35"/>
      <c r="T15198" s="147"/>
    </row>
    <row r="15199">
      <c r="A15199" s="147"/>
      <c r="B15199" s="64"/>
      <c r="C15199" s="147" t="s">
        <v>217</v>
      </c>
      <c r="E15199" s="161"/>
      <c r="F15199" s="162"/>
      <c r="G15199" s="147"/>
      <c r="H15199" s="146"/>
      <c r="J15199" s="146"/>
      <c r="L15199" s="150"/>
      <c r="N15199" s="163"/>
      <c r="O15199" s="146"/>
      <c r="P15199" s="146"/>
      <c r="Q15199" s="146"/>
      <c r="R15199" s="34"/>
      <c r="S15199" s="35"/>
      <c r="T15199" s="147"/>
    </row>
    <row r="15200">
      <c r="A15200" s="147"/>
      <c r="B15200" s="64"/>
      <c r="C15200" s="147" t="s">
        <v>217</v>
      </c>
      <c r="E15200" s="161"/>
      <c r="F15200" s="162"/>
      <c r="G15200" s="147"/>
      <c r="H15200" s="146"/>
      <c r="J15200" s="146"/>
      <c r="L15200" s="150"/>
      <c r="N15200" s="163"/>
      <c r="O15200" s="146"/>
      <c r="P15200" s="146"/>
      <c r="Q15200" s="146"/>
      <c r="R15200" s="34"/>
      <c r="S15200" s="35"/>
      <c r="T15200" s="147"/>
    </row>
    <row r="15201">
      <c r="A15201" s="147"/>
      <c r="B15201" s="64"/>
      <c r="C15201" s="147" t="s">
        <v>217</v>
      </c>
      <c r="E15201" s="161"/>
      <c r="F15201" s="162"/>
      <c r="G15201" s="147"/>
      <c r="H15201" s="146"/>
      <c r="J15201" s="146"/>
      <c r="L15201" s="150"/>
      <c r="N15201" s="163"/>
      <c r="O15201" s="146"/>
      <c r="P15201" s="146"/>
      <c r="Q15201" s="146"/>
      <c r="R15201" s="34"/>
      <c r="S15201" s="35"/>
      <c r="T15201" s="147"/>
    </row>
    <row r="15202">
      <c r="A15202" s="147"/>
      <c r="B15202" s="64"/>
      <c r="C15202" s="147" t="s">
        <v>217</v>
      </c>
      <c r="E15202" s="161"/>
      <c r="F15202" s="162"/>
      <c r="G15202" s="147"/>
      <c r="H15202" s="146"/>
      <c r="J15202" s="146"/>
      <c r="L15202" s="150"/>
      <c r="N15202" s="163"/>
      <c r="O15202" s="146"/>
      <c r="P15202" s="146"/>
      <c r="Q15202" s="146"/>
      <c r="R15202" s="34"/>
      <c r="S15202" s="35"/>
      <c r="T15202" s="147"/>
    </row>
    <row r="15203">
      <c r="A15203" s="147"/>
      <c r="B15203" s="64"/>
      <c r="C15203" s="147" t="s">
        <v>217</v>
      </c>
      <c r="E15203" s="161"/>
      <c r="F15203" s="162"/>
      <c r="G15203" s="147"/>
      <c r="H15203" s="146"/>
      <c r="J15203" s="146"/>
      <c r="L15203" s="150"/>
      <c r="N15203" s="163"/>
      <c r="O15203" s="146"/>
      <c r="P15203" s="146"/>
      <c r="Q15203" s="146"/>
      <c r="R15203" s="34"/>
      <c r="S15203" s="35"/>
      <c r="T15203" s="147"/>
    </row>
    <row r="15204">
      <c r="A15204" s="147"/>
      <c r="B15204" s="64"/>
      <c r="C15204" s="147" t="s">
        <v>217</v>
      </c>
      <c r="E15204" s="161"/>
      <c r="F15204" s="162"/>
      <c r="G15204" s="147"/>
      <c r="H15204" s="146"/>
      <c r="J15204" s="146"/>
      <c r="L15204" s="150"/>
      <c r="N15204" s="163"/>
      <c r="O15204" s="146"/>
      <c r="P15204" s="146"/>
      <c r="Q15204" s="146"/>
      <c r="R15204" s="34"/>
      <c r="S15204" s="35"/>
      <c r="T15204" s="147"/>
    </row>
    <row r="15205">
      <c r="A15205" s="147"/>
      <c r="B15205" s="64"/>
      <c r="C15205" s="147" t="s">
        <v>217</v>
      </c>
      <c r="E15205" s="161"/>
      <c r="F15205" s="162"/>
      <c r="G15205" s="147"/>
      <c r="H15205" s="146"/>
      <c r="J15205" s="146"/>
      <c r="L15205" s="150"/>
      <c r="N15205" s="163"/>
      <c r="O15205" s="146"/>
      <c r="P15205" s="146"/>
      <c r="Q15205" s="146"/>
      <c r="R15205" s="34"/>
      <c r="S15205" s="35"/>
      <c r="T15205" s="147"/>
    </row>
    <row r="15206">
      <c r="A15206" s="147"/>
      <c r="B15206" s="64"/>
      <c r="C15206" s="147" t="s">
        <v>217</v>
      </c>
      <c r="E15206" s="161"/>
      <c r="F15206" s="162"/>
      <c r="G15206" s="147"/>
      <c r="H15206" s="146"/>
      <c r="J15206" s="146"/>
      <c r="L15206" s="150"/>
      <c r="N15206" s="163"/>
      <c r="O15206" s="146"/>
      <c r="P15206" s="146"/>
      <c r="Q15206" s="146"/>
      <c r="R15206" s="34"/>
      <c r="S15206" s="35"/>
      <c r="T15206" s="147"/>
    </row>
    <row r="15207">
      <c r="A15207" s="147"/>
      <c r="B15207" s="64"/>
      <c r="C15207" s="147" t="s">
        <v>217</v>
      </c>
      <c r="E15207" s="161"/>
      <c r="F15207" s="162"/>
      <c r="G15207" s="147"/>
      <c r="H15207" s="146"/>
      <c r="J15207" s="146"/>
      <c r="L15207" s="150"/>
      <c r="N15207" s="163"/>
      <c r="O15207" s="146"/>
      <c r="P15207" s="146"/>
      <c r="Q15207" s="146"/>
      <c r="R15207" s="34"/>
      <c r="S15207" s="35"/>
      <c r="T15207" s="147"/>
    </row>
    <row r="15208">
      <c r="A15208" s="147"/>
      <c r="B15208" s="64"/>
      <c r="C15208" s="147" t="s">
        <v>217</v>
      </c>
      <c r="E15208" s="161"/>
      <c r="F15208" s="162"/>
      <c r="G15208" s="147"/>
      <c r="H15208" s="146"/>
      <c r="J15208" s="146"/>
      <c r="L15208" s="150"/>
      <c r="N15208" s="163"/>
      <c r="O15208" s="146"/>
      <c r="P15208" s="146"/>
      <c r="Q15208" s="146"/>
      <c r="R15208" s="34"/>
      <c r="S15208" s="35"/>
      <c r="T15208" s="147"/>
    </row>
    <row r="15209">
      <c r="A15209" s="147"/>
      <c r="B15209" s="64"/>
      <c r="C15209" s="147" t="s">
        <v>217</v>
      </c>
      <c r="E15209" s="161"/>
      <c r="F15209" s="162"/>
      <c r="G15209" s="147"/>
      <c r="H15209" s="146"/>
      <c r="J15209" s="146"/>
      <c r="L15209" s="150"/>
      <c r="N15209" s="163"/>
      <c r="O15209" s="146"/>
      <c r="P15209" s="146"/>
      <c r="Q15209" s="146"/>
      <c r="R15209" s="34"/>
      <c r="S15209" s="35"/>
      <c r="T15209" s="147"/>
    </row>
    <row r="15210">
      <c r="A15210" s="147"/>
      <c r="B15210" s="64"/>
      <c r="C15210" s="147" t="s">
        <v>217</v>
      </c>
      <c r="E15210" s="161"/>
      <c r="F15210" s="162"/>
      <c r="G15210" s="147"/>
      <c r="H15210" s="146"/>
      <c r="J15210" s="146"/>
      <c r="L15210" s="150"/>
      <c r="N15210" s="163"/>
      <c r="O15210" s="146"/>
      <c r="P15210" s="146"/>
      <c r="Q15210" s="146"/>
      <c r="R15210" s="34"/>
      <c r="S15210" s="35"/>
      <c r="T15210" s="147"/>
    </row>
    <row r="15211">
      <c r="A15211" s="147"/>
      <c r="B15211" s="64"/>
      <c r="C15211" s="147" t="s">
        <v>217</v>
      </c>
      <c r="E15211" s="161"/>
      <c r="F15211" s="162"/>
      <c r="G15211" s="147"/>
      <c r="H15211" s="146"/>
      <c r="J15211" s="146"/>
      <c r="L15211" s="150"/>
      <c r="N15211" s="163"/>
      <c r="O15211" s="146"/>
      <c r="P15211" s="146"/>
      <c r="Q15211" s="146"/>
      <c r="R15211" s="34"/>
      <c r="S15211" s="35"/>
      <c r="T15211" s="147"/>
    </row>
    <row r="15212">
      <c r="A15212" s="147"/>
      <c r="B15212" s="64"/>
      <c r="C15212" s="147" t="s">
        <v>217</v>
      </c>
      <c r="E15212" s="161"/>
      <c r="F15212" s="162"/>
      <c r="G15212" s="147"/>
      <c r="H15212" s="146"/>
      <c r="J15212" s="146"/>
      <c r="L15212" s="150"/>
      <c r="N15212" s="163"/>
      <c r="O15212" s="146"/>
      <c r="P15212" s="146"/>
      <c r="Q15212" s="146"/>
      <c r="R15212" s="34"/>
      <c r="S15212" s="35"/>
      <c r="T15212" s="147"/>
    </row>
    <row r="15213">
      <c r="A15213" s="147"/>
      <c r="B15213" s="64"/>
      <c r="C15213" s="147" t="s">
        <v>217</v>
      </c>
      <c r="E15213" s="161"/>
      <c r="F15213" s="162"/>
      <c r="G15213" s="147"/>
      <c r="H15213" s="146"/>
      <c r="J15213" s="146"/>
      <c r="L15213" s="150"/>
      <c r="N15213" s="163"/>
      <c r="O15213" s="146"/>
      <c r="P15213" s="146"/>
      <c r="Q15213" s="146"/>
      <c r="R15213" s="34"/>
      <c r="S15213" s="35"/>
      <c r="T15213" s="147"/>
    </row>
    <row r="15214">
      <c r="A15214" s="147"/>
      <c r="B15214" s="64"/>
      <c r="C15214" s="147" t="s">
        <v>217</v>
      </c>
      <c r="E15214" s="161"/>
      <c r="F15214" s="162"/>
      <c r="G15214" s="147"/>
      <c r="H15214" s="146"/>
      <c r="J15214" s="146"/>
      <c r="L15214" s="150"/>
      <c r="N15214" s="163"/>
      <c r="O15214" s="146"/>
      <c r="P15214" s="146"/>
      <c r="Q15214" s="146"/>
      <c r="R15214" s="34"/>
      <c r="S15214" s="35"/>
      <c r="T15214" s="147"/>
    </row>
    <row r="15215">
      <c r="A15215" s="147"/>
      <c r="B15215" s="64"/>
      <c r="C15215" s="147" t="s">
        <v>217</v>
      </c>
      <c r="E15215" s="161"/>
      <c r="F15215" s="162"/>
      <c r="G15215" s="147"/>
      <c r="H15215" s="146"/>
      <c r="J15215" s="146"/>
      <c r="L15215" s="150"/>
      <c r="N15215" s="163"/>
      <c r="O15215" s="146"/>
      <c r="P15215" s="146"/>
      <c r="Q15215" s="146"/>
      <c r="R15215" s="34"/>
      <c r="S15215" s="35"/>
      <c r="T15215" s="147"/>
    </row>
    <row r="15216">
      <c r="A15216" s="147"/>
      <c r="B15216" s="64"/>
      <c r="C15216" s="147" t="s">
        <v>217</v>
      </c>
      <c r="E15216" s="161"/>
      <c r="F15216" s="162"/>
      <c r="G15216" s="147"/>
      <c r="H15216" s="146"/>
      <c r="J15216" s="146"/>
      <c r="L15216" s="150"/>
      <c r="N15216" s="163"/>
      <c r="O15216" s="146"/>
      <c r="P15216" s="146"/>
      <c r="Q15216" s="146"/>
      <c r="R15216" s="34"/>
      <c r="S15216" s="35"/>
      <c r="T15216" s="147"/>
    </row>
    <row r="15217">
      <c r="A15217" s="147"/>
      <c r="B15217" s="64"/>
      <c r="C15217" s="147" t="s">
        <v>217</v>
      </c>
      <c r="E15217" s="161"/>
      <c r="F15217" s="162"/>
      <c r="G15217" s="147"/>
      <c r="H15217" s="146"/>
      <c r="J15217" s="146"/>
      <c r="L15217" s="150"/>
      <c r="N15217" s="163"/>
      <c r="O15217" s="146"/>
      <c r="P15217" s="146"/>
      <c r="Q15217" s="146"/>
      <c r="R15217" s="34"/>
      <c r="S15217" s="35"/>
      <c r="T15217" s="147"/>
    </row>
    <row r="15218">
      <c r="A15218" s="147"/>
      <c r="B15218" s="64"/>
      <c r="C15218" s="147" t="s">
        <v>217</v>
      </c>
      <c r="E15218" s="161"/>
      <c r="F15218" s="162"/>
      <c r="G15218" s="147"/>
      <c r="H15218" s="146"/>
      <c r="J15218" s="146"/>
      <c r="L15218" s="150"/>
      <c r="N15218" s="163"/>
      <c r="O15218" s="146"/>
      <c r="P15218" s="146"/>
      <c r="Q15218" s="146"/>
      <c r="R15218" s="34"/>
      <c r="S15218" s="35"/>
      <c r="T15218" s="147"/>
    </row>
    <row r="15219">
      <c r="A15219" s="147"/>
      <c r="B15219" s="64"/>
      <c r="C15219" s="147" t="s">
        <v>217</v>
      </c>
      <c r="E15219" s="161"/>
      <c r="F15219" s="162"/>
      <c r="G15219" s="147"/>
      <c r="H15219" s="146"/>
      <c r="J15219" s="146"/>
      <c r="L15219" s="150"/>
      <c r="N15219" s="163"/>
      <c r="O15219" s="146"/>
      <c r="P15219" s="146"/>
      <c r="Q15219" s="146"/>
      <c r="R15219" s="34"/>
      <c r="S15219" s="35"/>
      <c r="T15219" s="147"/>
    </row>
    <row r="15220">
      <c r="A15220" s="147"/>
      <c r="B15220" s="64"/>
      <c r="C15220" s="147" t="s">
        <v>217</v>
      </c>
      <c r="E15220" s="161"/>
      <c r="F15220" s="162"/>
      <c r="G15220" s="147"/>
      <c r="H15220" s="146"/>
      <c r="J15220" s="146"/>
      <c r="L15220" s="150"/>
      <c r="N15220" s="163"/>
      <c r="O15220" s="146"/>
      <c r="P15220" s="146"/>
      <c r="Q15220" s="146"/>
      <c r="R15220" s="34"/>
      <c r="S15220" s="35"/>
      <c r="T15220" s="147"/>
    </row>
    <row r="15221">
      <c r="A15221" s="147"/>
      <c r="B15221" s="64"/>
      <c r="C15221" s="147" t="s">
        <v>217</v>
      </c>
      <c r="E15221" s="161"/>
      <c r="F15221" s="162"/>
      <c r="G15221" s="147"/>
      <c r="H15221" s="146"/>
      <c r="J15221" s="146"/>
      <c r="L15221" s="150"/>
      <c r="N15221" s="163"/>
      <c r="O15221" s="146"/>
      <c r="P15221" s="146"/>
      <c r="Q15221" s="146"/>
      <c r="R15221" s="34"/>
      <c r="S15221" s="35"/>
      <c r="T15221" s="147"/>
    </row>
    <row r="15222">
      <c r="A15222" s="147"/>
      <c r="B15222" s="64"/>
      <c r="C15222" s="147" t="s">
        <v>217</v>
      </c>
      <c r="E15222" s="161"/>
      <c r="F15222" s="162"/>
      <c r="G15222" s="147"/>
      <c r="H15222" s="146"/>
      <c r="J15222" s="146"/>
      <c r="L15222" s="150"/>
      <c r="N15222" s="163"/>
      <c r="O15222" s="146"/>
      <c r="P15222" s="146"/>
      <c r="Q15222" s="146"/>
      <c r="R15222" s="34"/>
      <c r="S15222" s="35"/>
      <c r="T15222" s="147"/>
    </row>
    <row r="15223">
      <c r="A15223" s="147"/>
      <c r="B15223" s="64"/>
      <c r="C15223" s="147" t="s">
        <v>217</v>
      </c>
      <c r="E15223" s="161"/>
      <c r="F15223" s="162"/>
      <c r="G15223" s="147"/>
      <c r="H15223" s="146"/>
      <c r="J15223" s="146"/>
      <c r="L15223" s="150"/>
      <c r="N15223" s="163"/>
      <c r="O15223" s="146"/>
      <c r="P15223" s="146"/>
      <c r="Q15223" s="146"/>
      <c r="R15223" s="34"/>
      <c r="S15223" s="35"/>
      <c r="T15223" s="147"/>
    </row>
    <row r="15224">
      <c r="A15224" s="147"/>
      <c r="B15224" s="64"/>
      <c r="C15224" s="147" t="s">
        <v>217</v>
      </c>
      <c r="E15224" s="161"/>
      <c r="F15224" s="162"/>
      <c r="G15224" s="147"/>
      <c r="H15224" s="146"/>
      <c r="J15224" s="146"/>
      <c r="L15224" s="150"/>
      <c r="N15224" s="163"/>
      <c r="O15224" s="146"/>
      <c r="P15224" s="146"/>
      <c r="Q15224" s="146"/>
      <c r="R15224" s="34"/>
      <c r="S15224" s="35"/>
      <c r="T15224" s="147"/>
    </row>
    <row r="15225">
      <c r="A15225" s="147"/>
      <c r="B15225" s="64"/>
      <c r="C15225" s="147" t="s">
        <v>217</v>
      </c>
      <c r="E15225" s="161"/>
      <c r="F15225" s="162"/>
      <c r="G15225" s="147"/>
      <c r="H15225" s="146"/>
      <c r="J15225" s="146"/>
      <c r="L15225" s="150"/>
      <c r="N15225" s="163"/>
      <c r="O15225" s="146"/>
      <c r="P15225" s="146"/>
      <c r="Q15225" s="146"/>
      <c r="R15225" s="34"/>
      <c r="S15225" s="35"/>
      <c r="T15225" s="147"/>
    </row>
    <row r="15226">
      <c r="A15226" s="147"/>
      <c r="B15226" s="64"/>
      <c r="C15226" s="147" t="s">
        <v>217</v>
      </c>
      <c r="E15226" s="161"/>
      <c r="F15226" s="162"/>
      <c r="G15226" s="147"/>
      <c r="H15226" s="146"/>
      <c r="J15226" s="146"/>
      <c r="L15226" s="150"/>
      <c r="N15226" s="163"/>
      <c r="O15226" s="146"/>
      <c r="P15226" s="146"/>
      <c r="Q15226" s="146"/>
      <c r="R15226" s="34"/>
      <c r="S15226" s="35"/>
      <c r="T15226" s="147"/>
    </row>
    <row r="15227">
      <c r="A15227" s="147"/>
      <c r="B15227" s="64"/>
      <c r="C15227" s="147" t="s">
        <v>217</v>
      </c>
      <c r="E15227" s="161"/>
      <c r="F15227" s="162"/>
      <c r="G15227" s="147"/>
      <c r="H15227" s="146"/>
      <c r="J15227" s="146"/>
      <c r="L15227" s="150"/>
      <c r="N15227" s="163"/>
      <c r="O15227" s="146"/>
      <c r="P15227" s="146"/>
      <c r="Q15227" s="146"/>
      <c r="R15227" s="34"/>
      <c r="S15227" s="35"/>
      <c r="T15227" s="147"/>
    </row>
    <row r="15228">
      <c r="A15228" s="147"/>
      <c r="B15228" s="64"/>
      <c r="C15228" s="147" t="s">
        <v>217</v>
      </c>
      <c r="E15228" s="161"/>
      <c r="F15228" s="162"/>
      <c r="G15228" s="147"/>
      <c r="H15228" s="146"/>
      <c r="J15228" s="146"/>
      <c r="L15228" s="150"/>
      <c r="N15228" s="163"/>
      <c r="O15228" s="146"/>
      <c r="P15228" s="146"/>
      <c r="Q15228" s="146"/>
      <c r="R15228" s="34"/>
      <c r="S15228" s="35"/>
      <c r="T15228" s="147"/>
    </row>
    <row r="15229">
      <c r="A15229" s="147"/>
      <c r="B15229" s="64"/>
      <c r="C15229" s="147" t="s">
        <v>217</v>
      </c>
      <c r="E15229" s="161"/>
      <c r="F15229" s="162"/>
      <c r="G15229" s="147"/>
      <c r="H15229" s="146"/>
      <c r="J15229" s="146"/>
      <c r="L15229" s="150"/>
      <c r="N15229" s="163"/>
      <c r="O15229" s="146"/>
      <c r="P15229" s="146"/>
      <c r="Q15229" s="146"/>
      <c r="R15229" s="34"/>
      <c r="S15229" s="35"/>
      <c r="T15229" s="147"/>
    </row>
    <row r="15230">
      <c r="A15230" s="147"/>
      <c r="B15230" s="64"/>
      <c r="C15230" s="147" t="s">
        <v>217</v>
      </c>
      <c r="E15230" s="161"/>
      <c r="F15230" s="162"/>
      <c r="G15230" s="147"/>
      <c r="H15230" s="146"/>
      <c r="J15230" s="146"/>
      <c r="L15230" s="150"/>
      <c r="N15230" s="163"/>
      <c r="O15230" s="146"/>
      <c r="P15230" s="146"/>
      <c r="Q15230" s="146"/>
      <c r="R15230" s="34"/>
      <c r="S15230" s="35"/>
      <c r="T15230" s="147"/>
    </row>
    <row r="15231">
      <c r="A15231" s="147"/>
      <c r="B15231" s="64"/>
      <c r="C15231" s="147" t="s">
        <v>217</v>
      </c>
      <c r="E15231" s="161"/>
      <c r="F15231" s="162"/>
      <c r="G15231" s="147"/>
      <c r="H15231" s="146"/>
      <c r="J15231" s="146"/>
      <c r="L15231" s="150"/>
      <c r="N15231" s="163"/>
      <c r="O15231" s="146"/>
      <c r="P15231" s="146"/>
      <c r="Q15231" s="146"/>
      <c r="R15231" s="34"/>
      <c r="S15231" s="35"/>
      <c r="T15231" s="147"/>
    </row>
    <row r="15232">
      <c r="A15232" s="147"/>
      <c r="B15232" s="64"/>
      <c r="C15232" s="147" t="s">
        <v>217</v>
      </c>
      <c r="E15232" s="161"/>
      <c r="F15232" s="162"/>
      <c r="G15232" s="147"/>
      <c r="H15232" s="146"/>
      <c r="J15232" s="146"/>
      <c r="L15232" s="150"/>
      <c r="N15232" s="163"/>
      <c r="O15232" s="146"/>
      <c r="P15232" s="146"/>
      <c r="Q15232" s="146"/>
      <c r="R15232" s="34"/>
      <c r="S15232" s="35"/>
      <c r="T15232" s="147"/>
    </row>
    <row r="15233">
      <c r="A15233" s="147"/>
      <c r="B15233" s="64"/>
      <c r="C15233" s="147" t="s">
        <v>217</v>
      </c>
      <c r="E15233" s="161"/>
      <c r="F15233" s="162"/>
      <c r="G15233" s="147"/>
      <c r="H15233" s="146"/>
      <c r="J15233" s="146"/>
      <c r="L15233" s="150"/>
      <c r="N15233" s="163"/>
      <c r="O15233" s="146"/>
      <c r="P15233" s="146"/>
      <c r="Q15233" s="146"/>
      <c r="R15233" s="34"/>
      <c r="S15233" s="35"/>
      <c r="T15233" s="147"/>
    </row>
    <row r="15234">
      <c r="A15234" s="147"/>
      <c r="B15234" s="64"/>
      <c r="C15234" s="147" t="s">
        <v>217</v>
      </c>
      <c r="E15234" s="161"/>
      <c r="F15234" s="162"/>
      <c r="G15234" s="147"/>
      <c r="H15234" s="146"/>
      <c r="J15234" s="146"/>
      <c r="L15234" s="150"/>
      <c r="N15234" s="163"/>
      <c r="O15234" s="146"/>
      <c r="P15234" s="146"/>
      <c r="Q15234" s="146"/>
      <c r="R15234" s="34"/>
      <c r="S15234" s="35"/>
      <c r="T15234" s="147"/>
    </row>
    <row r="15235">
      <c r="A15235" s="147"/>
      <c r="B15235" s="64"/>
      <c r="C15235" s="147" t="s">
        <v>217</v>
      </c>
      <c r="E15235" s="161"/>
      <c r="F15235" s="162"/>
      <c r="G15235" s="147"/>
      <c r="H15235" s="146"/>
      <c r="J15235" s="146"/>
      <c r="L15235" s="150"/>
      <c r="N15235" s="163"/>
      <c r="O15235" s="146"/>
      <c r="P15235" s="146"/>
      <c r="Q15235" s="146"/>
      <c r="R15235" s="34"/>
      <c r="S15235" s="35"/>
      <c r="T15235" s="147"/>
    </row>
    <row r="15236">
      <c r="A15236" s="147"/>
      <c r="B15236" s="64"/>
      <c r="C15236" s="147" t="s">
        <v>217</v>
      </c>
      <c r="E15236" s="161"/>
      <c r="F15236" s="162"/>
      <c r="G15236" s="147"/>
      <c r="H15236" s="146"/>
      <c r="J15236" s="146"/>
      <c r="L15236" s="150"/>
      <c r="N15236" s="163"/>
      <c r="O15236" s="146"/>
      <c r="P15236" s="146"/>
      <c r="Q15236" s="146"/>
      <c r="R15236" s="34"/>
      <c r="S15236" s="35"/>
      <c r="T15236" s="147"/>
    </row>
    <row r="15237">
      <c r="A15237" s="147"/>
      <c r="B15237" s="64"/>
      <c r="C15237" s="147" t="s">
        <v>217</v>
      </c>
      <c r="E15237" s="161"/>
      <c r="F15237" s="162"/>
      <c r="G15237" s="147"/>
      <c r="H15237" s="146"/>
      <c r="J15237" s="146"/>
      <c r="L15237" s="150"/>
      <c r="N15237" s="163"/>
      <c r="O15237" s="146"/>
      <c r="P15237" s="146"/>
      <c r="Q15237" s="146"/>
      <c r="R15237" s="34"/>
      <c r="S15237" s="35"/>
      <c r="T15237" s="147"/>
    </row>
    <row r="15238">
      <c r="A15238" s="147"/>
      <c r="B15238" s="64"/>
      <c r="C15238" s="147" t="s">
        <v>217</v>
      </c>
      <c r="E15238" s="161"/>
      <c r="F15238" s="162"/>
      <c r="G15238" s="147"/>
      <c r="H15238" s="146"/>
      <c r="J15238" s="146"/>
      <c r="L15238" s="150"/>
      <c r="N15238" s="163"/>
      <c r="O15238" s="146"/>
      <c r="P15238" s="146"/>
      <c r="Q15238" s="146"/>
      <c r="R15238" s="34"/>
      <c r="S15238" s="35"/>
      <c r="T15238" s="147"/>
    </row>
    <row r="15239">
      <c r="A15239" s="147"/>
      <c r="B15239" s="64"/>
      <c r="C15239" s="147" t="s">
        <v>217</v>
      </c>
      <c r="E15239" s="161"/>
      <c r="F15239" s="162"/>
      <c r="G15239" s="147"/>
      <c r="H15239" s="146"/>
      <c r="J15239" s="146"/>
      <c r="L15239" s="150"/>
      <c r="N15239" s="163"/>
      <c r="O15239" s="146"/>
      <c r="P15239" s="146"/>
      <c r="Q15239" s="146"/>
      <c r="R15239" s="34"/>
      <c r="S15239" s="35"/>
      <c r="T15239" s="147"/>
    </row>
    <row r="15240">
      <c r="A15240" s="147"/>
      <c r="B15240" s="64"/>
      <c r="C15240" s="147" t="s">
        <v>217</v>
      </c>
      <c r="E15240" s="161"/>
      <c r="F15240" s="162"/>
      <c r="G15240" s="147"/>
      <c r="H15240" s="146"/>
      <c r="J15240" s="146"/>
      <c r="L15240" s="150"/>
      <c r="N15240" s="163"/>
      <c r="O15240" s="146"/>
      <c r="P15240" s="146"/>
      <c r="Q15240" s="146"/>
      <c r="R15240" s="34"/>
      <c r="S15240" s="35"/>
      <c r="T15240" s="147"/>
    </row>
    <row r="15241">
      <c r="A15241" s="147"/>
      <c r="B15241" s="64"/>
      <c r="C15241" s="147" t="s">
        <v>217</v>
      </c>
      <c r="E15241" s="161"/>
      <c r="F15241" s="162"/>
      <c r="G15241" s="147"/>
      <c r="H15241" s="146"/>
      <c r="J15241" s="146"/>
      <c r="L15241" s="150"/>
      <c r="N15241" s="163"/>
      <c r="O15241" s="146"/>
      <c r="P15241" s="146"/>
      <c r="Q15241" s="146"/>
      <c r="R15241" s="34"/>
      <c r="S15241" s="35"/>
      <c r="T15241" s="147"/>
    </row>
    <row r="15242">
      <c r="A15242" s="147"/>
      <c r="B15242" s="64"/>
      <c r="C15242" s="147" t="s">
        <v>217</v>
      </c>
      <c r="E15242" s="161"/>
      <c r="F15242" s="162"/>
      <c r="G15242" s="147"/>
      <c r="H15242" s="146"/>
      <c r="J15242" s="146"/>
      <c r="L15242" s="150"/>
      <c r="N15242" s="163"/>
      <c r="O15242" s="146"/>
      <c r="P15242" s="146"/>
      <c r="Q15242" s="146"/>
      <c r="R15242" s="34"/>
      <c r="S15242" s="35"/>
      <c r="T15242" s="147"/>
    </row>
    <row r="15243">
      <c r="A15243" s="147"/>
      <c r="B15243" s="64"/>
      <c r="C15243" s="147" t="s">
        <v>217</v>
      </c>
      <c r="E15243" s="161"/>
      <c r="F15243" s="162"/>
      <c r="G15243" s="147"/>
      <c r="H15243" s="146"/>
      <c r="J15243" s="146"/>
      <c r="L15243" s="150"/>
      <c r="N15243" s="163"/>
      <c r="O15243" s="146"/>
      <c r="P15243" s="146"/>
      <c r="Q15243" s="146"/>
      <c r="R15243" s="34"/>
      <c r="S15243" s="35"/>
      <c r="T15243" s="147"/>
    </row>
    <row r="15244">
      <c r="A15244" s="147"/>
      <c r="B15244" s="64"/>
      <c r="C15244" s="147" t="s">
        <v>217</v>
      </c>
      <c r="E15244" s="161"/>
      <c r="F15244" s="162"/>
      <c r="G15244" s="147"/>
      <c r="H15244" s="146"/>
      <c r="J15244" s="146"/>
      <c r="L15244" s="150"/>
      <c r="N15244" s="163"/>
      <c r="O15244" s="146"/>
      <c r="P15244" s="146"/>
      <c r="Q15244" s="146"/>
      <c r="R15244" s="34"/>
      <c r="S15244" s="35"/>
      <c r="T15244" s="147"/>
    </row>
    <row r="15245">
      <c r="A15245" s="147"/>
      <c r="B15245" s="64"/>
      <c r="C15245" s="147" t="s">
        <v>217</v>
      </c>
      <c r="E15245" s="161"/>
      <c r="F15245" s="162"/>
      <c r="G15245" s="147"/>
      <c r="H15245" s="146"/>
      <c r="J15245" s="146"/>
      <c r="L15245" s="150"/>
      <c r="N15245" s="163"/>
      <c r="O15245" s="146"/>
      <c r="P15245" s="146"/>
      <c r="Q15245" s="146"/>
      <c r="R15245" s="34"/>
      <c r="S15245" s="35"/>
      <c r="T15245" s="147"/>
    </row>
    <row r="15246">
      <c r="A15246" s="147"/>
      <c r="B15246" s="64"/>
      <c r="C15246" s="147" t="s">
        <v>217</v>
      </c>
      <c r="E15246" s="161"/>
      <c r="F15246" s="162"/>
      <c r="G15246" s="147"/>
      <c r="H15246" s="146"/>
      <c r="J15246" s="146"/>
      <c r="L15246" s="150"/>
      <c r="N15246" s="163"/>
      <c r="O15246" s="146"/>
      <c r="P15246" s="146"/>
      <c r="Q15246" s="146"/>
      <c r="R15246" s="34"/>
      <c r="S15246" s="35"/>
      <c r="T15246" s="147"/>
    </row>
    <row r="15247">
      <c r="A15247" s="147"/>
      <c r="B15247" s="64"/>
      <c r="C15247" s="147" t="s">
        <v>217</v>
      </c>
      <c r="E15247" s="161"/>
      <c r="F15247" s="162"/>
      <c r="G15247" s="147"/>
      <c r="H15247" s="146"/>
      <c r="J15247" s="146"/>
      <c r="L15247" s="150"/>
      <c r="N15247" s="163"/>
      <c r="O15247" s="146"/>
      <c r="P15247" s="146"/>
      <c r="Q15247" s="146"/>
      <c r="R15247" s="34"/>
      <c r="S15247" s="35"/>
      <c r="T15247" s="147"/>
    </row>
    <row r="15248">
      <c r="A15248" s="147"/>
      <c r="B15248" s="64"/>
      <c r="C15248" s="147" t="s">
        <v>217</v>
      </c>
      <c r="E15248" s="161"/>
      <c r="F15248" s="162"/>
      <c r="G15248" s="147"/>
      <c r="H15248" s="146"/>
      <c r="J15248" s="146"/>
      <c r="L15248" s="150"/>
      <c r="N15248" s="163"/>
      <c r="O15248" s="146"/>
      <c r="P15248" s="146"/>
      <c r="Q15248" s="146"/>
      <c r="R15248" s="34"/>
      <c r="S15248" s="35"/>
      <c r="T15248" s="147"/>
    </row>
    <row r="15249">
      <c r="A15249" s="147"/>
      <c r="B15249" s="64"/>
      <c r="C15249" s="147" t="s">
        <v>217</v>
      </c>
      <c r="E15249" s="161"/>
      <c r="F15249" s="162"/>
      <c r="G15249" s="147"/>
      <c r="H15249" s="146"/>
      <c r="J15249" s="146"/>
      <c r="L15249" s="150"/>
      <c r="N15249" s="163"/>
      <c r="O15249" s="146"/>
      <c r="P15249" s="146"/>
      <c r="Q15249" s="146"/>
      <c r="R15249" s="34"/>
      <c r="S15249" s="35"/>
      <c r="T15249" s="147"/>
    </row>
    <row r="15250">
      <c r="A15250" s="147"/>
      <c r="B15250" s="64"/>
      <c r="C15250" s="147" t="s">
        <v>217</v>
      </c>
      <c r="E15250" s="161"/>
      <c r="F15250" s="162"/>
      <c r="G15250" s="147"/>
      <c r="H15250" s="146"/>
      <c r="J15250" s="146"/>
      <c r="L15250" s="150"/>
      <c r="N15250" s="163"/>
      <c r="O15250" s="146"/>
      <c r="P15250" s="146"/>
      <c r="Q15250" s="146"/>
      <c r="R15250" s="34"/>
      <c r="S15250" s="35"/>
      <c r="T15250" s="147"/>
    </row>
    <row r="15251">
      <c r="A15251" s="147"/>
      <c r="B15251" s="64"/>
      <c r="C15251" s="147" t="s">
        <v>217</v>
      </c>
      <c r="E15251" s="161"/>
      <c r="F15251" s="162"/>
      <c r="G15251" s="147"/>
      <c r="H15251" s="146"/>
      <c r="J15251" s="146"/>
      <c r="L15251" s="150"/>
      <c r="N15251" s="163"/>
      <c r="O15251" s="146"/>
      <c r="P15251" s="146"/>
      <c r="Q15251" s="146"/>
      <c r="R15251" s="34"/>
      <c r="S15251" s="35"/>
      <c r="T15251" s="147"/>
    </row>
    <row r="15252">
      <c r="A15252" s="147"/>
      <c r="B15252" s="64"/>
      <c r="C15252" s="147" t="s">
        <v>217</v>
      </c>
      <c r="E15252" s="161"/>
      <c r="F15252" s="162"/>
      <c r="G15252" s="147"/>
      <c r="H15252" s="146"/>
      <c r="J15252" s="146"/>
      <c r="L15252" s="150"/>
      <c r="N15252" s="163"/>
      <c r="O15252" s="146"/>
      <c r="P15252" s="146"/>
      <c r="Q15252" s="146"/>
      <c r="R15252" s="34"/>
      <c r="S15252" s="35"/>
      <c r="T15252" s="147"/>
    </row>
    <row r="15253">
      <c r="A15253" s="147"/>
      <c r="B15253" s="64"/>
      <c r="C15253" s="147" t="s">
        <v>217</v>
      </c>
      <c r="E15253" s="161"/>
      <c r="F15253" s="162"/>
      <c r="G15253" s="147"/>
      <c r="H15253" s="146"/>
      <c r="J15253" s="146"/>
      <c r="L15253" s="150"/>
      <c r="N15253" s="163"/>
      <c r="O15253" s="146"/>
      <c r="P15253" s="146"/>
      <c r="Q15253" s="146"/>
      <c r="R15253" s="34"/>
      <c r="S15253" s="35"/>
      <c r="T15253" s="147"/>
    </row>
    <row r="15254">
      <c r="A15254" s="147"/>
      <c r="B15254" s="64"/>
      <c r="C15254" s="147" t="s">
        <v>217</v>
      </c>
      <c r="E15254" s="161"/>
      <c r="F15254" s="162"/>
      <c r="G15254" s="147"/>
      <c r="H15254" s="146"/>
      <c r="J15254" s="146"/>
      <c r="L15254" s="150"/>
      <c r="N15254" s="163"/>
      <c r="O15254" s="146"/>
      <c r="P15254" s="146"/>
      <c r="Q15254" s="146"/>
      <c r="R15254" s="34"/>
      <c r="S15254" s="35"/>
      <c r="T15254" s="147"/>
    </row>
    <row r="15255">
      <c r="A15255" s="147"/>
      <c r="B15255" s="64"/>
      <c r="C15255" s="147" t="s">
        <v>217</v>
      </c>
      <c r="E15255" s="161"/>
      <c r="F15255" s="162"/>
      <c r="G15255" s="147"/>
      <c r="H15255" s="146"/>
      <c r="J15255" s="146"/>
      <c r="L15255" s="150"/>
      <c r="N15255" s="163"/>
      <c r="O15255" s="146"/>
      <c r="P15255" s="146"/>
      <c r="Q15255" s="146"/>
      <c r="R15255" s="34"/>
      <c r="S15255" s="35"/>
      <c r="T15255" s="147"/>
    </row>
    <row r="15256">
      <c r="A15256" s="147"/>
      <c r="B15256" s="64"/>
      <c r="C15256" s="147" t="s">
        <v>217</v>
      </c>
      <c r="E15256" s="161"/>
      <c r="F15256" s="162"/>
      <c r="G15256" s="147"/>
      <c r="H15256" s="146"/>
      <c r="J15256" s="146"/>
      <c r="L15256" s="150"/>
      <c r="N15256" s="163"/>
      <c r="O15256" s="146"/>
      <c r="P15256" s="146"/>
      <c r="Q15256" s="146"/>
      <c r="R15256" s="34"/>
      <c r="S15256" s="35"/>
      <c r="T15256" s="147"/>
    </row>
    <row r="15257">
      <c r="A15257" s="147"/>
      <c r="B15257" s="64"/>
      <c r="C15257" s="147" t="s">
        <v>217</v>
      </c>
      <c r="E15257" s="161"/>
      <c r="F15257" s="162"/>
      <c r="G15257" s="147"/>
      <c r="H15257" s="146"/>
      <c r="J15257" s="146"/>
      <c r="L15257" s="150"/>
      <c r="N15257" s="163"/>
      <c r="O15257" s="146"/>
      <c r="P15257" s="146"/>
      <c r="Q15257" s="146"/>
      <c r="R15257" s="34"/>
      <c r="S15257" s="35"/>
      <c r="T15257" s="147"/>
    </row>
    <row r="15258">
      <c r="A15258" s="147"/>
      <c r="B15258" s="64"/>
      <c r="C15258" s="147" t="s">
        <v>217</v>
      </c>
      <c r="E15258" s="161"/>
      <c r="F15258" s="162"/>
      <c r="G15258" s="147"/>
      <c r="H15258" s="146"/>
      <c r="J15258" s="146"/>
      <c r="L15258" s="150"/>
      <c r="N15258" s="163"/>
      <c r="O15258" s="146"/>
      <c r="P15258" s="146"/>
      <c r="Q15258" s="146"/>
      <c r="R15258" s="34"/>
      <c r="S15258" s="35"/>
      <c r="T15258" s="147"/>
    </row>
    <row r="15259">
      <c r="A15259" s="147"/>
      <c r="B15259" s="64"/>
      <c r="C15259" s="147" t="s">
        <v>217</v>
      </c>
      <c r="E15259" s="161"/>
      <c r="F15259" s="162"/>
      <c r="G15259" s="147"/>
      <c r="H15259" s="146"/>
      <c r="J15259" s="146"/>
      <c r="L15259" s="150"/>
      <c r="N15259" s="163"/>
      <c r="O15259" s="146"/>
      <c r="P15259" s="146"/>
      <c r="Q15259" s="146"/>
      <c r="R15259" s="34"/>
      <c r="S15259" s="35"/>
      <c r="T15259" s="147"/>
    </row>
    <row r="15260">
      <c r="A15260" s="147"/>
      <c r="B15260" s="64"/>
      <c r="C15260" s="147" t="s">
        <v>217</v>
      </c>
      <c r="E15260" s="161"/>
      <c r="F15260" s="162"/>
      <c r="G15260" s="147"/>
      <c r="H15260" s="146"/>
      <c r="J15260" s="146"/>
      <c r="L15260" s="150"/>
      <c r="N15260" s="163"/>
      <c r="O15260" s="146"/>
      <c r="P15260" s="146"/>
      <c r="Q15260" s="146"/>
      <c r="R15260" s="34"/>
      <c r="S15260" s="35"/>
      <c r="T15260" s="147"/>
    </row>
    <row r="15261">
      <c r="A15261" s="147"/>
      <c r="B15261" s="64"/>
      <c r="C15261" s="147" t="s">
        <v>217</v>
      </c>
      <c r="E15261" s="161"/>
      <c r="F15261" s="162"/>
      <c r="G15261" s="147"/>
      <c r="H15261" s="146"/>
      <c r="J15261" s="146"/>
      <c r="L15261" s="150"/>
      <c r="N15261" s="163"/>
      <c r="O15261" s="146"/>
      <c r="P15261" s="146"/>
      <c r="Q15261" s="146"/>
      <c r="R15261" s="34"/>
      <c r="S15261" s="35"/>
      <c r="T15261" s="147"/>
    </row>
    <row r="15262">
      <c r="A15262" s="147"/>
      <c r="B15262" s="64"/>
      <c r="C15262" s="147" t="s">
        <v>217</v>
      </c>
      <c r="E15262" s="161"/>
      <c r="F15262" s="162"/>
      <c r="G15262" s="147"/>
      <c r="H15262" s="146"/>
      <c r="J15262" s="146"/>
      <c r="L15262" s="150"/>
      <c r="N15262" s="163"/>
      <c r="O15262" s="146"/>
      <c r="P15262" s="146"/>
      <c r="Q15262" s="146"/>
      <c r="R15262" s="34"/>
      <c r="S15262" s="35"/>
      <c r="T15262" s="147"/>
    </row>
    <row r="15263">
      <c r="A15263" s="147"/>
      <c r="B15263" s="64"/>
      <c r="C15263" s="147" t="s">
        <v>217</v>
      </c>
      <c r="E15263" s="161"/>
      <c r="F15263" s="162"/>
      <c r="G15263" s="147"/>
      <c r="H15263" s="146"/>
      <c r="J15263" s="146"/>
      <c r="L15263" s="150"/>
      <c r="N15263" s="163"/>
      <c r="O15263" s="146"/>
      <c r="P15263" s="146"/>
      <c r="Q15263" s="146"/>
      <c r="R15263" s="34"/>
      <c r="S15263" s="35"/>
      <c r="T15263" s="147"/>
    </row>
    <row r="15264">
      <c r="A15264" s="147"/>
      <c r="B15264" s="64"/>
      <c r="C15264" s="147" t="s">
        <v>217</v>
      </c>
      <c r="E15264" s="161"/>
      <c r="F15264" s="162"/>
      <c r="G15264" s="147"/>
      <c r="H15264" s="146"/>
      <c r="J15264" s="146"/>
      <c r="L15264" s="150"/>
      <c r="N15264" s="163"/>
      <c r="O15264" s="146"/>
      <c r="P15264" s="146"/>
      <c r="Q15264" s="146"/>
      <c r="R15264" s="34"/>
      <c r="S15264" s="35"/>
      <c r="T15264" s="147"/>
    </row>
    <row r="15265">
      <c r="A15265" s="147"/>
      <c r="B15265" s="64"/>
      <c r="C15265" s="147" t="s">
        <v>217</v>
      </c>
      <c r="E15265" s="161"/>
      <c r="F15265" s="162"/>
      <c r="G15265" s="147"/>
      <c r="H15265" s="146"/>
      <c r="J15265" s="146"/>
      <c r="L15265" s="150"/>
      <c r="N15265" s="163"/>
      <c r="O15265" s="146"/>
      <c r="P15265" s="146"/>
      <c r="Q15265" s="146"/>
      <c r="R15265" s="34"/>
      <c r="S15265" s="35"/>
      <c r="T15265" s="147"/>
    </row>
    <row r="15266">
      <c r="A15266" s="147"/>
      <c r="B15266" s="64"/>
      <c r="C15266" s="147" t="s">
        <v>217</v>
      </c>
      <c r="E15266" s="161"/>
      <c r="F15266" s="162"/>
      <c r="G15266" s="147"/>
      <c r="H15266" s="146"/>
      <c r="J15266" s="146"/>
      <c r="L15266" s="150"/>
      <c r="N15266" s="163"/>
      <c r="O15266" s="146"/>
      <c r="P15266" s="146"/>
      <c r="Q15266" s="146"/>
      <c r="R15266" s="34"/>
      <c r="S15266" s="35"/>
      <c r="T15266" s="147"/>
    </row>
    <row r="15267">
      <c r="A15267" s="147"/>
      <c r="B15267" s="64"/>
      <c r="C15267" s="147" t="s">
        <v>217</v>
      </c>
      <c r="E15267" s="161"/>
      <c r="F15267" s="162"/>
      <c r="G15267" s="147"/>
      <c r="H15267" s="146"/>
      <c r="J15267" s="146"/>
      <c r="L15267" s="150"/>
      <c r="N15267" s="163"/>
      <c r="O15267" s="146"/>
      <c r="P15267" s="146"/>
      <c r="Q15267" s="146"/>
      <c r="R15267" s="34"/>
      <c r="S15267" s="35"/>
      <c r="T15267" s="147"/>
    </row>
    <row r="15268">
      <c r="A15268" s="147"/>
      <c r="B15268" s="64"/>
      <c r="C15268" s="147" t="s">
        <v>217</v>
      </c>
      <c r="E15268" s="161"/>
      <c r="F15268" s="162"/>
      <c r="G15268" s="147"/>
      <c r="H15268" s="146"/>
      <c r="J15268" s="146"/>
      <c r="L15268" s="150"/>
      <c r="N15268" s="163"/>
      <c r="O15268" s="146"/>
      <c r="P15268" s="146"/>
      <c r="Q15268" s="146"/>
      <c r="R15268" s="34"/>
      <c r="S15268" s="35"/>
      <c r="T15268" s="147"/>
    </row>
    <row r="15269">
      <c r="A15269" s="147"/>
      <c r="B15269" s="64"/>
      <c r="C15269" s="147" t="s">
        <v>217</v>
      </c>
      <c r="E15269" s="161"/>
      <c r="F15269" s="162"/>
      <c r="G15269" s="147"/>
      <c r="H15269" s="146"/>
      <c r="J15269" s="146"/>
      <c r="L15269" s="150"/>
      <c r="N15269" s="163"/>
      <c r="O15269" s="146"/>
      <c r="P15269" s="146"/>
      <c r="Q15269" s="146"/>
      <c r="R15269" s="34"/>
      <c r="S15269" s="35"/>
      <c r="T15269" s="147"/>
    </row>
    <row r="15270">
      <c r="A15270" s="147"/>
      <c r="B15270" s="64"/>
      <c r="C15270" s="147" t="s">
        <v>217</v>
      </c>
      <c r="E15270" s="161"/>
      <c r="F15270" s="162"/>
      <c r="G15270" s="147"/>
      <c r="H15270" s="146"/>
      <c r="J15270" s="146"/>
      <c r="L15270" s="150"/>
      <c r="N15270" s="163"/>
      <c r="O15270" s="146"/>
      <c r="P15270" s="146"/>
      <c r="Q15270" s="146"/>
      <c r="R15270" s="34"/>
      <c r="S15270" s="35"/>
      <c r="T15270" s="147"/>
    </row>
    <row r="15271">
      <c r="A15271" s="147"/>
      <c r="B15271" s="64"/>
      <c r="C15271" s="147" t="s">
        <v>217</v>
      </c>
      <c r="E15271" s="161"/>
      <c r="F15271" s="162"/>
      <c r="G15271" s="147"/>
      <c r="H15271" s="146"/>
      <c r="J15271" s="146"/>
      <c r="L15271" s="150"/>
      <c r="N15271" s="163"/>
      <c r="O15271" s="146"/>
      <c r="P15271" s="146"/>
      <c r="Q15271" s="146"/>
      <c r="R15271" s="34"/>
      <c r="S15271" s="35"/>
      <c r="T15271" s="147"/>
    </row>
    <row r="15272">
      <c r="A15272" s="147"/>
      <c r="B15272" s="64"/>
      <c r="C15272" s="147" t="s">
        <v>217</v>
      </c>
      <c r="E15272" s="161"/>
      <c r="F15272" s="162"/>
      <c r="G15272" s="147"/>
      <c r="H15272" s="146"/>
      <c r="J15272" s="146"/>
      <c r="L15272" s="150"/>
      <c r="N15272" s="163"/>
      <c r="O15272" s="146"/>
      <c r="P15272" s="146"/>
      <c r="Q15272" s="146"/>
      <c r="R15272" s="34"/>
      <c r="S15272" s="35"/>
      <c r="T15272" s="147"/>
    </row>
    <row r="15273">
      <c r="A15273" s="147"/>
      <c r="B15273" s="64"/>
      <c r="C15273" s="147" t="s">
        <v>217</v>
      </c>
      <c r="E15273" s="161"/>
      <c r="F15273" s="162"/>
      <c r="G15273" s="147"/>
      <c r="H15273" s="146"/>
      <c r="J15273" s="146"/>
      <c r="L15273" s="150"/>
      <c r="N15273" s="163"/>
      <c r="O15273" s="146"/>
      <c r="P15273" s="146"/>
      <c r="Q15273" s="146"/>
      <c r="R15273" s="34"/>
      <c r="S15273" s="35"/>
      <c r="T15273" s="147"/>
    </row>
    <row r="15274">
      <c r="A15274" s="147"/>
      <c r="B15274" s="64"/>
      <c r="C15274" s="147" t="s">
        <v>217</v>
      </c>
      <c r="E15274" s="161"/>
      <c r="F15274" s="162"/>
      <c r="G15274" s="147"/>
      <c r="H15274" s="146"/>
      <c r="J15274" s="146"/>
      <c r="L15274" s="150"/>
      <c r="N15274" s="163"/>
      <c r="O15274" s="146"/>
      <c r="P15274" s="146"/>
      <c r="Q15274" s="146"/>
      <c r="R15274" s="34"/>
      <c r="S15274" s="35"/>
      <c r="T15274" s="147"/>
    </row>
    <row r="15275">
      <c r="A15275" s="147"/>
      <c r="B15275" s="64"/>
      <c r="C15275" s="147" t="s">
        <v>217</v>
      </c>
      <c r="E15275" s="161"/>
      <c r="F15275" s="162"/>
      <c r="G15275" s="147"/>
      <c r="H15275" s="146"/>
      <c r="J15275" s="146"/>
      <c r="L15275" s="150"/>
      <c r="N15275" s="163"/>
      <c r="O15275" s="146"/>
      <c r="P15275" s="146"/>
      <c r="Q15275" s="146"/>
      <c r="R15275" s="34"/>
      <c r="S15275" s="35"/>
      <c r="T15275" s="147"/>
    </row>
    <row r="15276">
      <c r="A15276" s="147"/>
      <c r="B15276" s="64"/>
      <c r="C15276" s="147" t="s">
        <v>217</v>
      </c>
      <c r="E15276" s="161"/>
      <c r="F15276" s="162"/>
      <c r="G15276" s="147"/>
      <c r="H15276" s="146"/>
      <c r="J15276" s="146"/>
      <c r="L15276" s="150"/>
      <c r="N15276" s="163"/>
      <c r="O15276" s="146"/>
      <c r="P15276" s="146"/>
      <c r="Q15276" s="146"/>
      <c r="R15276" s="34"/>
      <c r="S15276" s="35"/>
      <c r="T15276" s="147"/>
    </row>
    <row r="15277">
      <c r="A15277" s="147"/>
      <c r="B15277" s="64"/>
      <c r="C15277" s="147" t="s">
        <v>217</v>
      </c>
      <c r="E15277" s="161"/>
      <c r="F15277" s="162"/>
      <c r="G15277" s="147"/>
      <c r="H15277" s="146"/>
      <c r="J15277" s="146"/>
      <c r="L15277" s="150"/>
      <c r="N15277" s="163"/>
      <c r="O15277" s="146"/>
      <c r="P15277" s="146"/>
      <c r="Q15277" s="146"/>
      <c r="R15277" s="34"/>
      <c r="S15277" s="35"/>
      <c r="T15277" s="147"/>
    </row>
    <row r="15278">
      <c r="A15278" s="147"/>
      <c r="B15278" s="64"/>
      <c r="C15278" s="147" t="s">
        <v>217</v>
      </c>
      <c r="E15278" s="161"/>
      <c r="F15278" s="162"/>
      <c r="G15278" s="147"/>
      <c r="H15278" s="146"/>
      <c r="J15278" s="146"/>
      <c r="L15278" s="150"/>
      <c r="N15278" s="163"/>
      <c r="O15278" s="146"/>
      <c r="P15278" s="146"/>
      <c r="Q15278" s="146"/>
      <c r="R15278" s="34"/>
      <c r="S15278" s="35"/>
      <c r="T15278" s="147"/>
    </row>
    <row r="15279">
      <c r="A15279" s="147"/>
      <c r="B15279" s="64"/>
      <c r="C15279" s="147" t="s">
        <v>217</v>
      </c>
      <c r="E15279" s="161"/>
      <c r="F15279" s="162"/>
      <c r="G15279" s="147"/>
      <c r="H15279" s="146"/>
      <c r="J15279" s="146"/>
      <c r="L15279" s="150"/>
      <c r="N15279" s="163"/>
      <c r="O15279" s="146"/>
      <c r="P15279" s="146"/>
      <c r="Q15279" s="146"/>
      <c r="R15279" s="34"/>
      <c r="S15279" s="35"/>
      <c r="T15279" s="147"/>
    </row>
    <row r="15280">
      <c r="A15280" s="147"/>
      <c r="B15280" s="64"/>
      <c r="C15280" s="147" t="s">
        <v>217</v>
      </c>
      <c r="E15280" s="161"/>
      <c r="F15280" s="162"/>
      <c r="G15280" s="147"/>
      <c r="H15280" s="146"/>
      <c r="J15280" s="146"/>
      <c r="L15280" s="150"/>
      <c r="N15280" s="163"/>
      <c r="O15280" s="146"/>
      <c r="P15280" s="146"/>
      <c r="Q15280" s="146"/>
      <c r="R15280" s="34"/>
      <c r="S15280" s="35"/>
      <c r="T15280" s="147"/>
    </row>
    <row r="15281">
      <c r="A15281" s="147"/>
      <c r="B15281" s="64"/>
      <c r="C15281" s="147" t="s">
        <v>217</v>
      </c>
      <c r="E15281" s="161"/>
      <c r="F15281" s="162"/>
      <c r="G15281" s="147"/>
      <c r="H15281" s="146"/>
      <c r="J15281" s="146"/>
      <c r="L15281" s="150"/>
      <c r="N15281" s="163"/>
      <c r="O15281" s="146"/>
      <c r="P15281" s="146"/>
      <c r="Q15281" s="146"/>
      <c r="R15281" s="34"/>
      <c r="S15281" s="35"/>
      <c r="T15281" s="147"/>
    </row>
    <row r="15282">
      <c r="A15282" s="147"/>
      <c r="B15282" s="64"/>
      <c r="C15282" s="147" t="s">
        <v>217</v>
      </c>
      <c r="E15282" s="161"/>
      <c r="F15282" s="162"/>
      <c r="G15282" s="147"/>
      <c r="H15282" s="146"/>
      <c r="J15282" s="146"/>
      <c r="L15282" s="150"/>
      <c r="N15282" s="163"/>
      <c r="O15282" s="146"/>
      <c r="P15282" s="146"/>
      <c r="Q15282" s="146"/>
      <c r="R15282" s="34"/>
      <c r="S15282" s="35"/>
      <c r="T15282" s="147"/>
    </row>
    <row r="15283">
      <c r="A15283" s="147"/>
      <c r="B15283" s="64"/>
      <c r="C15283" s="147" t="s">
        <v>217</v>
      </c>
      <c r="E15283" s="161"/>
      <c r="F15283" s="162"/>
      <c r="G15283" s="147"/>
      <c r="H15283" s="146"/>
      <c r="J15283" s="146"/>
      <c r="L15283" s="150"/>
      <c r="N15283" s="163"/>
      <c r="O15283" s="146"/>
      <c r="P15283" s="146"/>
      <c r="Q15283" s="146"/>
      <c r="R15283" s="34"/>
      <c r="S15283" s="35"/>
      <c r="T15283" s="147"/>
    </row>
    <row r="15284">
      <c r="A15284" s="147"/>
      <c r="B15284" s="64"/>
      <c r="C15284" s="147" t="s">
        <v>217</v>
      </c>
      <c r="E15284" s="161"/>
      <c r="F15284" s="162"/>
      <c r="G15284" s="147"/>
      <c r="H15284" s="146"/>
      <c r="J15284" s="146"/>
      <c r="L15284" s="150"/>
      <c r="N15284" s="163"/>
      <c r="O15284" s="146"/>
      <c r="P15284" s="146"/>
      <c r="Q15284" s="146"/>
      <c r="R15284" s="34"/>
      <c r="S15284" s="35"/>
      <c r="T15284" s="147"/>
    </row>
    <row r="15285">
      <c r="A15285" s="147"/>
      <c r="B15285" s="64"/>
      <c r="C15285" s="147" t="s">
        <v>217</v>
      </c>
      <c r="E15285" s="161"/>
      <c r="F15285" s="162"/>
      <c r="G15285" s="147"/>
      <c r="H15285" s="146"/>
      <c r="J15285" s="146"/>
      <c r="L15285" s="150"/>
      <c r="N15285" s="163"/>
      <c r="O15285" s="146"/>
      <c r="P15285" s="146"/>
      <c r="Q15285" s="146"/>
      <c r="R15285" s="34"/>
      <c r="S15285" s="35"/>
      <c r="T15285" s="147"/>
    </row>
    <row r="15286">
      <c r="A15286" s="147"/>
      <c r="B15286" s="64"/>
      <c r="C15286" s="147" t="s">
        <v>217</v>
      </c>
      <c r="E15286" s="161"/>
      <c r="F15286" s="162"/>
      <c r="G15286" s="147"/>
      <c r="H15286" s="146"/>
      <c r="J15286" s="146"/>
      <c r="L15286" s="150"/>
      <c r="N15286" s="163"/>
      <c r="O15286" s="146"/>
      <c r="P15286" s="146"/>
      <c r="Q15286" s="146"/>
      <c r="R15286" s="34"/>
      <c r="S15286" s="35"/>
      <c r="T15286" s="147"/>
    </row>
    <row r="15287">
      <c r="A15287" s="147"/>
      <c r="B15287" s="64"/>
      <c r="C15287" s="147" t="s">
        <v>217</v>
      </c>
      <c r="E15287" s="161"/>
      <c r="F15287" s="162"/>
      <c r="G15287" s="147"/>
      <c r="H15287" s="146"/>
      <c r="J15287" s="146"/>
      <c r="L15287" s="150"/>
      <c r="N15287" s="163"/>
      <c r="O15287" s="146"/>
      <c r="P15287" s="146"/>
      <c r="Q15287" s="146"/>
      <c r="R15287" s="34"/>
      <c r="S15287" s="35"/>
      <c r="T15287" s="147"/>
    </row>
    <row r="15288">
      <c r="A15288" s="147"/>
      <c r="B15288" s="64"/>
      <c r="C15288" s="147" t="s">
        <v>217</v>
      </c>
      <c r="E15288" s="161"/>
      <c r="F15288" s="162"/>
      <c r="G15288" s="147"/>
      <c r="H15288" s="146"/>
      <c r="J15288" s="146"/>
      <c r="L15288" s="150"/>
      <c r="N15288" s="163"/>
      <c r="O15288" s="146"/>
      <c r="P15288" s="146"/>
      <c r="Q15288" s="146"/>
      <c r="R15288" s="34"/>
      <c r="S15288" s="35"/>
      <c r="T15288" s="147"/>
    </row>
    <row r="15289">
      <c r="A15289" s="147"/>
      <c r="B15289" s="64"/>
      <c r="C15289" s="147" t="s">
        <v>217</v>
      </c>
      <c r="E15289" s="161"/>
      <c r="F15289" s="162"/>
      <c r="G15289" s="147"/>
      <c r="H15289" s="146"/>
      <c r="J15289" s="146"/>
      <c r="L15289" s="150"/>
      <c r="N15289" s="163"/>
      <c r="O15289" s="146"/>
      <c r="P15289" s="146"/>
      <c r="Q15289" s="146"/>
      <c r="R15289" s="34"/>
      <c r="S15289" s="35"/>
      <c r="T15289" s="147"/>
    </row>
    <row r="15290">
      <c r="A15290" s="147"/>
      <c r="B15290" s="64"/>
      <c r="C15290" s="147" t="s">
        <v>217</v>
      </c>
      <c r="E15290" s="161"/>
      <c r="F15290" s="162"/>
      <c r="G15290" s="147"/>
      <c r="H15290" s="146"/>
      <c r="J15290" s="146"/>
      <c r="L15290" s="150"/>
      <c r="N15290" s="163"/>
      <c r="O15290" s="146"/>
      <c r="P15290" s="146"/>
      <c r="Q15290" s="146"/>
      <c r="R15290" s="34"/>
      <c r="S15290" s="35"/>
      <c r="T15290" s="147"/>
    </row>
    <row r="15291">
      <c r="A15291" s="147"/>
      <c r="B15291" s="64"/>
      <c r="C15291" s="147" t="s">
        <v>217</v>
      </c>
      <c r="E15291" s="161"/>
      <c r="F15291" s="162"/>
      <c r="G15291" s="147"/>
      <c r="H15291" s="146"/>
      <c r="J15291" s="146"/>
      <c r="L15291" s="150"/>
      <c r="N15291" s="163"/>
      <c r="O15291" s="146"/>
      <c r="P15291" s="146"/>
      <c r="Q15291" s="146"/>
      <c r="R15291" s="34"/>
      <c r="S15291" s="35"/>
      <c r="T15291" s="147"/>
    </row>
    <row r="15292">
      <c r="A15292" s="147"/>
      <c r="B15292" s="64"/>
      <c r="C15292" s="147" t="s">
        <v>217</v>
      </c>
      <c r="E15292" s="161"/>
      <c r="F15292" s="162"/>
      <c r="G15292" s="147"/>
      <c r="H15292" s="146"/>
      <c r="J15292" s="146"/>
      <c r="L15292" s="150"/>
      <c r="N15292" s="163"/>
      <c r="O15292" s="146"/>
      <c r="P15292" s="146"/>
      <c r="Q15292" s="146"/>
      <c r="R15292" s="34"/>
      <c r="S15292" s="35"/>
      <c r="T15292" s="147"/>
    </row>
    <row r="15293">
      <c r="A15293" s="147"/>
      <c r="B15293" s="64"/>
      <c r="C15293" s="147" t="s">
        <v>217</v>
      </c>
      <c r="E15293" s="161"/>
      <c r="F15293" s="162"/>
      <c r="G15293" s="147"/>
      <c r="H15293" s="146"/>
      <c r="J15293" s="146"/>
      <c r="L15293" s="150"/>
      <c r="N15293" s="163"/>
      <c r="O15293" s="146"/>
      <c r="P15293" s="146"/>
      <c r="Q15293" s="146"/>
      <c r="R15293" s="34"/>
      <c r="S15293" s="35"/>
      <c r="T15293" s="147"/>
    </row>
    <row r="15294">
      <c r="A15294" s="147"/>
      <c r="B15294" s="64"/>
      <c r="C15294" s="147" t="s">
        <v>217</v>
      </c>
      <c r="E15294" s="161"/>
      <c r="F15294" s="162"/>
      <c r="G15294" s="147"/>
      <c r="H15294" s="146"/>
      <c r="J15294" s="146"/>
      <c r="L15294" s="150"/>
      <c r="N15294" s="163"/>
      <c r="O15294" s="146"/>
      <c r="P15294" s="146"/>
      <c r="Q15294" s="146"/>
      <c r="R15294" s="34"/>
      <c r="S15294" s="35"/>
      <c r="T15294" s="147"/>
    </row>
    <row r="15295">
      <c r="A15295" s="147"/>
      <c r="B15295" s="64"/>
      <c r="C15295" s="147" t="s">
        <v>217</v>
      </c>
      <c r="E15295" s="161"/>
      <c r="F15295" s="162"/>
      <c r="G15295" s="147"/>
      <c r="H15295" s="146"/>
      <c r="J15295" s="146"/>
      <c r="L15295" s="150"/>
      <c r="N15295" s="163"/>
      <c r="O15295" s="146"/>
      <c r="P15295" s="146"/>
      <c r="Q15295" s="146"/>
      <c r="R15295" s="34"/>
      <c r="S15295" s="35"/>
      <c r="T15295" s="147"/>
    </row>
    <row r="15296">
      <c r="A15296" s="147"/>
      <c r="B15296" s="64"/>
      <c r="C15296" s="147" t="s">
        <v>217</v>
      </c>
      <c r="E15296" s="161"/>
      <c r="F15296" s="162"/>
      <c r="G15296" s="147"/>
      <c r="H15296" s="146"/>
      <c r="J15296" s="146"/>
      <c r="L15296" s="150"/>
      <c r="N15296" s="163"/>
      <c r="O15296" s="146"/>
      <c r="P15296" s="146"/>
      <c r="Q15296" s="146"/>
      <c r="R15296" s="34"/>
      <c r="S15296" s="35"/>
      <c r="T15296" s="147"/>
    </row>
    <row r="15297">
      <c r="A15297" s="147"/>
      <c r="B15297" s="64"/>
      <c r="C15297" s="147" t="s">
        <v>217</v>
      </c>
      <c r="E15297" s="161"/>
      <c r="F15297" s="162"/>
      <c r="G15297" s="147"/>
      <c r="H15297" s="146"/>
      <c r="J15297" s="146"/>
      <c r="L15297" s="150"/>
      <c r="N15297" s="163"/>
      <c r="O15297" s="146"/>
      <c r="P15297" s="146"/>
      <c r="Q15297" s="146"/>
      <c r="R15297" s="34"/>
      <c r="S15297" s="35"/>
      <c r="T15297" s="147"/>
    </row>
    <row r="15298">
      <c r="A15298" s="147"/>
      <c r="B15298" s="64"/>
      <c r="C15298" s="147" t="s">
        <v>217</v>
      </c>
      <c r="E15298" s="161"/>
      <c r="F15298" s="162"/>
      <c r="G15298" s="147"/>
      <c r="H15298" s="146"/>
      <c r="J15298" s="146"/>
      <c r="L15298" s="150"/>
      <c r="N15298" s="163"/>
      <c r="O15298" s="146"/>
      <c r="P15298" s="146"/>
      <c r="Q15298" s="146"/>
      <c r="R15298" s="34"/>
      <c r="S15298" s="35"/>
      <c r="T15298" s="147"/>
    </row>
    <row r="15299">
      <c r="A15299" s="147"/>
      <c r="B15299" s="64"/>
      <c r="C15299" s="147" t="s">
        <v>217</v>
      </c>
      <c r="E15299" s="161"/>
      <c r="F15299" s="162"/>
      <c r="G15299" s="147"/>
      <c r="H15299" s="146"/>
      <c r="J15299" s="146"/>
      <c r="L15299" s="150"/>
      <c r="N15299" s="163"/>
      <c r="O15299" s="146"/>
      <c r="P15299" s="146"/>
      <c r="Q15299" s="146"/>
      <c r="R15299" s="34"/>
      <c r="S15299" s="35"/>
      <c r="T15299" s="147"/>
    </row>
    <row r="15300">
      <c r="A15300" s="147"/>
      <c r="B15300" s="64"/>
      <c r="C15300" s="147" t="s">
        <v>217</v>
      </c>
      <c r="E15300" s="161"/>
      <c r="F15300" s="162"/>
      <c r="G15300" s="147"/>
      <c r="H15300" s="146"/>
      <c r="J15300" s="146"/>
      <c r="L15300" s="150"/>
      <c r="N15300" s="163"/>
      <c r="O15300" s="146"/>
      <c r="P15300" s="146"/>
      <c r="Q15300" s="146"/>
      <c r="R15300" s="34"/>
      <c r="S15300" s="35"/>
      <c r="T15300" s="147"/>
    </row>
    <row r="15301">
      <c r="A15301" s="147"/>
      <c r="B15301" s="64"/>
      <c r="C15301" s="147" t="s">
        <v>217</v>
      </c>
      <c r="E15301" s="161"/>
      <c r="F15301" s="162"/>
      <c r="G15301" s="147"/>
      <c r="H15301" s="146"/>
      <c r="J15301" s="146"/>
      <c r="L15301" s="150"/>
      <c r="N15301" s="163"/>
      <c r="O15301" s="146"/>
      <c r="P15301" s="146"/>
      <c r="Q15301" s="146"/>
      <c r="R15301" s="34"/>
      <c r="S15301" s="35"/>
      <c r="T15301" s="147"/>
    </row>
    <row r="15302">
      <c r="A15302" s="147"/>
      <c r="B15302" s="64"/>
      <c r="C15302" s="147" t="s">
        <v>217</v>
      </c>
      <c r="E15302" s="161"/>
      <c r="F15302" s="162"/>
      <c r="G15302" s="147"/>
      <c r="H15302" s="146"/>
      <c r="J15302" s="146"/>
      <c r="L15302" s="150"/>
      <c r="N15302" s="163"/>
      <c r="O15302" s="146"/>
      <c r="P15302" s="146"/>
      <c r="Q15302" s="146"/>
      <c r="R15302" s="34"/>
      <c r="S15302" s="35"/>
      <c r="T15302" s="147"/>
    </row>
    <row r="15303">
      <c r="A15303" s="147"/>
      <c r="B15303" s="64"/>
      <c r="C15303" s="147" t="s">
        <v>217</v>
      </c>
      <c r="E15303" s="161"/>
      <c r="F15303" s="162"/>
      <c r="G15303" s="147"/>
      <c r="H15303" s="146"/>
      <c r="J15303" s="146"/>
      <c r="L15303" s="150"/>
      <c r="N15303" s="163"/>
      <c r="O15303" s="146"/>
      <c r="P15303" s="146"/>
      <c r="Q15303" s="146"/>
      <c r="R15303" s="34"/>
      <c r="S15303" s="35"/>
      <c r="T15303" s="147"/>
    </row>
    <row r="15304">
      <c r="A15304" s="147"/>
      <c r="B15304" s="64"/>
      <c r="C15304" s="147" t="s">
        <v>217</v>
      </c>
      <c r="E15304" s="161"/>
      <c r="F15304" s="162"/>
      <c r="G15304" s="147"/>
      <c r="H15304" s="146"/>
      <c r="J15304" s="146"/>
      <c r="L15304" s="150"/>
      <c r="N15304" s="163"/>
      <c r="O15304" s="146"/>
      <c r="P15304" s="146"/>
      <c r="Q15304" s="146"/>
      <c r="R15304" s="34"/>
      <c r="S15304" s="35"/>
      <c r="T15304" s="147"/>
    </row>
    <row r="15305">
      <c r="A15305" s="147"/>
      <c r="B15305" s="64"/>
      <c r="C15305" s="147" t="s">
        <v>217</v>
      </c>
      <c r="E15305" s="161"/>
      <c r="F15305" s="162"/>
      <c r="G15305" s="147"/>
      <c r="H15305" s="146"/>
      <c r="J15305" s="146"/>
      <c r="L15305" s="150"/>
      <c r="N15305" s="163"/>
      <c r="O15305" s="146"/>
      <c r="P15305" s="146"/>
      <c r="Q15305" s="146"/>
      <c r="R15305" s="34"/>
      <c r="S15305" s="35"/>
      <c r="T15305" s="147"/>
    </row>
    <row r="15306">
      <c r="A15306" s="147"/>
      <c r="B15306" s="64"/>
      <c r="C15306" s="147" t="s">
        <v>217</v>
      </c>
      <c r="E15306" s="161"/>
      <c r="F15306" s="162"/>
      <c r="G15306" s="147"/>
      <c r="H15306" s="146"/>
      <c r="J15306" s="146"/>
      <c r="L15306" s="150"/>
      <c r="N15306" s="163"/>
      <c r="O15306" s="146"/>
      <c r="P15306" s="146"/>
      <c r="Q15306" s="146"/>
      <c r="R15306" s="34"/>
      <c r="S15306" s="35"/>
      <c r="T15306" s="147"/>
    </row>
    <row r="15307">
      <c r="A15307" s="147"/>
      <c r="B15307" s="64"/>
      <c r="C15307" s="147" t="s">
        <v>217</v>
      </c>
      <c r="E15307" s="161"/>
      <c r="F15307" s="162"/>
      <c r="G15307" s="147"/>
      <c r="H15307" s="146"/>
      <c r="J15307" s="146"/>
      <c r="L15307" s="150"/>
      <c r="N15307" s="163"/>
      <c r="O15307" s="146"/>
      <c r="P15307" s="146"/>
      <c r="Q15307" s="146"/>
      <c r="R15307" s="34"/>
      <c r="S15307" s="35"/>
      <c r="T15307" s="147"/>
    </row>
    <row r="15308">
      <c r="A15308" s="147"/>
      <c r="B15308" s="64"/>
      <c r="C15308" s="147" t="s">
        <v>217</v>
      </c>
      <c r="E15308" s="161"/>
      <c r="F15308" s="162"/>
      <c r="G15308" s="147"/>
      <c r="H15308" s="146"/>
      <c r="J15308" s="146"/>
      <c r="L15308" s="150"/>
      <c r="N15308" s="163"/>
      <c r="O15308" s="146"/>
      <c r="P15308" s="146"/>
      <c r="Q15308" s="146"/>
      <c r="R15308" s="34"/>
      <c r="S15308" s="35"/>
      <c r="T15308" s="147"/>
    </row>
    <row r="15309">
      <c r="A15309" s="147"/>
      <c r="B15309" s="64"/>
      <c r="C15309" s="147" t="s">
        <v>217</v>
      </c>
      <c r="E15309" s="161"/>
      <c r="F15309" s="162"/>
      <c r="G15309" s="147"/>
      <c r="H15309" s="146"/>
      <c r="J15309" s="146"/>
      <c r="L15309" s="150"/>
      <c r="N15309" s="163"/>
      <c r="O15309" s="146"/>
      <c r="P15309" s="146"/>
      <c r="Q15309" s="146"/>
      <c r="R15309" s="34"/>
      <c r="S15309" s="35"/>
      <c r="T15309" s="147"/>
    </row>
    <row r="15310">
      <c r="A15310" s="147"/>
      <c r="B15310" s="64"/>
      <c r="C15310" s="147" t="s">
        <v>217</v>
      </c>
      <c r="E15310" s="161"/>
      <c r="F15310" s="162"/>
      <c r="G15310" s="147"/>
      <c r="H15310" s="146"/>
      <c r="J15310" s="146"/>
      <c r="L15310" s="150"/>
      <c r="N15310" s="163"/>
      <c r="O15310" s="146"/>
      <c r="P15310" s="146"/>
      <c r="Q15310" s="146"/>
      <c r="R15310" s="34"/>
      <c r="S15310" s="35"/>
      <c r="T15310" s="147"/>
    </row>
    <row r="15311">
      <c r="A15311" s="147"/>
      <c r="B15311" s="64"/>
      <c r="C15311" s="147" t="s">
        <v>217</v>
      </c>
      <c r="E15311" s="161"/>
      <c r="F15311" s="162"/>
      <c r="G15311" s="147"/>
      <c r="H15311" s="146"/>
      <c r="J15311" s="146"/>
      <c r="L15311" s="150"/>
      <c r="N15311" s="163"/>
      <c r="O15311" s="146"/>
      <c r="P15311" s="146"/>
      <c r="Q15311" s="146"/>
      <c r="R15311" s="34"/>
      <c r="S15311" s="35"/>
      <c r="T15311" s="147"/>
    </row>
    <row r="15312">
      <c r="A15312" s="147"/>
      <c r="B15312" s="64"/>
      <c r="C15312" s="147" t="s">
        <v>217</v>
      </c>
      <c r="E15312" s="161"/>
      <c r="F15312" s="162"/>
      <c r="G15312" s="147"/>
      <c r="H15312" s="146"/>
      <c r="J15312" s="146"/>
      <c r="L15312" s="150"/>
      <c r="N15312" s="163"/>
      <c r="O15312" s="146"/>
      <c r="P15312" s="146"/>
      <c r="Q15312" s="146"/>
      <c r="R15312" s="34"/>
      <c r="S15312" s="35"/>
      <c r="T15312" s="147"/>
    </row>
    <row r="15313">
      <c r="A15313" s="147"/>
      <c r="B15313" s="64"/>
      <c r="C15313" s="147" t="s">
        <v>217</v>
      </c>
      <c r="E15313" s="161"/>
      <c r="F15313" s="162"/>
      <c r="G15313" s="147"/>
      <c r="H15313" s="146"/>
      <c r="J15313" s="146"/>
      <c r="L15313" s="150"/>
      <c r="N15313" s="163"/>
      <c r="O15313" s="146"/>
      <c r="P15313" s="146"/>
      <c r="Q15313" s="146"/>
      <c r="R15313" s="34"/>
      <c r="S15313" s="35"/>
      <c r="T15313" s="147"/>
    </row>
    <row r="15314">
      <c r="A15314" s="147"/>
      <c r="B15314" s="64"/>
      <c r="C15314" s="147" t="s">
        <v>217</v>
      </c>
      <c r="E15314" s="161"/>
      <c r="F15314" s="162"/>
      <c r="G15314" s="147"/>
      <c r="H15314" s="146"/>
      <c r="J15314" s="146"/>
      <c r="L15314" s="150"/>
      <c r="N15314" s="163"/>
      <c r="O15314" s="146"/>
      <c r="P15314" s="146"/>
      <c r="Q15314" s="146"/>
      <c r="R15314" s="34"/>
      <c r="S15314" s="35"/>
      <c r="T15314" s="147"/>
    </row>
    <row r="15315">
      <c r="A15315" s="147"/>
      <c r="B15315" s="64"/>
      <c r="C15315" s="147" t="s">
        <v>217</v>
      </c>
      <c r="E15315" s="161"/>
      <c r="F15315" s="162"/>
      <c r="G15315" s="147"/>
      <c r="H15315" s="146"/>
      <c r="J15315" s="146"/>
      <c r="L15315" s="150"/>
      <c r="N15315" s="163"/>
      <c r="O15315" s="146"/>
      <c r="P15315" s="146"/>
      <c r="Q15315" s="146"/>
      <c r="R15315" s="34"/>
      <c r="S15315" s="35"/>
      <c r="T15315" s="147"/>
    </row>
    <row r="15316">
      <c r="A15316" s="147"/>
      <c r="B15316" s="64"/>
      <c r="C15316" s="147" t="s">
        <v>217</v>
      </c>
      <c r="E15316" s="161"/>
      <c r="F15316" s="162"/>
      <c r="G15316" s="147"/>
      <c r="H15316" s="146"/>
      <c r="J15316" s="146"/>
      <c r="L15316" s="150"/>
      <c r="N15316" s="163"/>
      <c r="O15316" s="146"/>
      <c r="P15316" s="146"/>
      <c r="Q15316" s="146"/>
      <c r="R15316" s="34"/>
      <c r="S15316" s="35"/>
      <c r="T15316" s="147"/>
    </row>
    <row r="15317">
      <c r="A15317" s="147"/>
      <c r="B15317" s="64"/>
      <c r="C15317" s="147" t="s">
        <v>217</v>
      </c>
      <c r="E15317" s="161"/>
      <c r="F15317" s="162"/>
      <c r="G15317" s="147"/>
      <c r="H15317" s="146"/>
      <c r="J15317" s="146"/>
      <c r="L15317" s="150"/>
      <c r="N15317" s="163"/>
      <c r="O15317" s="146"/>
      <c r="P15317" s="146"/>
      <c r="Q15317" s="146"/>
      <c r="R15317" s="34"/>
      <c r="S15317" s="35"/>
      <c r="T15317" s="147"/>
    </row>
    <row r="15318">
      <c r="A15318" s="147"/>
      <c r="B15318" s="64"/>
      <c r="C15318" s="147" t="s">
        <v>217</v>
      </c>
      <c r="E15318" s="161"/>
      <c r="F15318" s="162"/>
      <c r="G15318" s="147"/>
      <c r="H15318" s="146"/>
      <c r="J15318" s="146"/>
      <c r="L15318" s="150"/>
      <c r="N15318" s="163"/>
      <c r="O15318" s="146"/>
      <c r="P15318" s="146"/>
      <c r="Q15318" s="146"/>
      <c r="R15318" s="34"/>
      <c r="S15318" s="35"/>
      <c r="T15318" s="147"/>
    </row>
    <row r="15319">
      <c r="A15319" s="147"/>
      <c r="B15319" s="64"/>
      <c r="C15319" s="147" t="s">
        <v>217</v>
      </c>
      <c r="E15319" s="161"/>
      <c r="F15319" s="162"/>
      <c r="G15319" s="147"/>
      <c r="H15319" s="146"/>
      <c r="J15319" s="146"/>
      <c r="L15319" s="150"/>
      <c r="N15319" s="163"/>
      <c r="O15319" s="146"/>
      <c r="P15319" s="146"/>
      <c r="Q15319" s="146"/>
      <c r="R15319" s="34"/>
      <c r="S15319" s="35"/>
      <c r="T15319" s="147"/>
    </row>
    <row r="15320">
      <c r="A15320" s="147"/>
      <c r="B15320" s="64"/>
      <c r="C15320" s="147" t="s">
        <v>217</v>
      </c>
      <c r="E15320" s="161"/>
      <c r="F15320" s="162"/>
      <c r="G15320" s="147"/>
      <c r="H15320" s="146"/>
      <c r="J15320" s="146"/>
      <c r="L15320" s="150"/>
      <c r="N15320" s="163"/>
      <c r="O15320" s="146"/>
      <c r="P15320" s="146"/>
      <c r="Q15320" s="146"/>
      <c r="R15320" s="34"/>
      <c r="S15320" s="35"/>
      <c r="T15320" s="147"/>
    </row>
    <row r="15321">
      <c r="A15321" s="147"/>
      <c r="B15321" s="64"/>
      <c r="C15321" s="147" t="s">
        <v>217</v>
      </c>
      <c r="E15321" s="161"/>
      <c r="F15321" s="162"/>
      <c r="G15321" s="147"/>
      <c r="H15321" s="146"/>
      <c r="J15321" s="146"/>
      <c r="L15321" s="150"/>
      <c r="N15321" s="163"/>
      <c r="O15321" s="146"/>
      <c r="P15321" s="146"/>
      <c r="Q15321" s="146"/>
      <c r="R15321" s="34"/>
      <c r="S15321" s="35"/>
      <c r="T15321" s="147"/>
    </row>
    <row r="15322">
      <c r="A15322" s="147"/>
      <c r="B15322" s="64"/>
      <c r="C15322" s="147" t="s">
        <v>217</v>
      </c>
      <c r="E15322" s="161"/>
      <c r="F15322" s="162"/>
      <c r="G15322" s="147"/>
      <c r="H15322" s="146"/>
      <c r="J15322" s="146"/>
      <c r="L15322" s="150"/>
      <c r="N15322" s="163"/>
      <c r="O15322" s="146"/>
      <c r="P15322" s="146"/>
      <c r="Q15322" s="146"/>
      <c r="R15322" s="34"/>
      <c r="S15322" s="35"/>
      <c r="T15322" s="147"/>
    </row>
    <row r="15323">
      <c r="A15323" s="147"/>
      <c r="B15323" s="64"/>
      <c r="C15323" s="147" t="s">
        <v>217</v>
      </c>
      <c r="E15323" s="161"/>
      <c r="F15323" s="162"/>
      <c r="G15323" s="147"/>
      <c r="H15323" s="146"/>
      <c r="J15323" s="146"/>
      <c r="L15323" s="150"/>
      <c r="N15323" s="163"/>
      <c r="O15323" s="146"/>
      <c r="P15323" s="146"/>
      <c r="Q15323" s="146"/>
      <c r="R15323" s="34"/>
      <c r="S15323" s="35"/>
      <c r="T15323" s="147"/>
    </row>
    <row r="15324">
      <c r="A15324" s="147"/>
      <c r="B15324" s="64"/>
      <c r="C15324" s="147" t="s">
        <v>217</v>
      </c>
      <c r="E15324" s="161"/>
      <c r="F15324" s="162"/>
      <c r="G15324" s="147"/>
      <c r="H15324" s="146"/>
      <c r="J15324" s="146"/>
      <c r="L15324" s="150"/>
      <c r="N15324" s="163"/>
      <c r="O15324" s="146"/>
      <c r="P15324" s="146"/>
      <c r="Q15324" s="146"/>
      <c r="R15324" s="34"/>
      <c r="S15324" s="35"/>
      <c r="T15324" s="147"/>
    </row>
    <row r="15325">
      <c r="A15325" s="147"/>
      <c r="B15325" s="64"/>
      <c r="C15325" s="147" t="s">
        <v>217</v>
      </c>
      <c r="E15325" s="161"/>
      <c r="F15325" s="162"/>
      <c r="G15325" s="147"/>
      <c r="H15325" s="146"/>
      <c r="J15325" s="146"/>
      <c r="L15325" s="150"/>
      <c r="N15325" s="163"/>
      <c r="O15325" s="146"/>
      <c r="P15325" s="146"/>
      <c r="Q15325" s="146"/>
      <c r="R15325" s="34"/>
      <c r="S15325" s="35"/>
      <c r="T15325" s="147"/>
    </row>
    <row r="15326">
      <c r="A15326" s="147"/>
      <c r="B15326" s="64"/>
      <c r="C15326" s="147" t="s">
        <v>217</v>
      </c>
      <c r="E15326" s="161"/>
      <c r="F15326" s="162"/>
      <c r="G15326" s="147"/>
      <c r="H15326" s="146"/>
      <c r="J15326" s="146"/>
      <c r="L15326" s="150"/>
      <c r="N15326" s="163"/>
      <c r="O15326" s="146"/>
      <c r="P15326" s="146"/>
      <c r="Q15326" s="146"/>
      <c r="R15326" s="34"/>
      <c r="S15326" s="35"/>
      <c r="T15326" s="147"/>
    </row>
    <row r="15327">
      <c r="A15327" s="147"/>
      <c r="B15327" s="64"/>
      <c r="C15327" s="147" t="s">
        <v>217</v>
      </c>
      <c r="E15327" s="161"/>
      <c r="F15327" s="162"/>
      <c r="G15327" s="147"/>
      <c r="H15327" s="146"/>
      <c r="J15327" s="146"/>
      <c r="L15327" s="150"/>
      <c r="N15327" s="163"/>
      <c r="O15327" s="146"/>
      <c r="P15327" s="146"/>
      <c r="Q15327" s="146"/>
      <c r="R15327" s="34"/>
      <c r="S15327" s="35"/>
      <c r="T15327" s="147"/>
    </row>
    <row r="15328">
      <c r="A15328" s="147"/>
      <c r="B15328" s="64"/>
      <c r="C15328" s="147" t="s">
        <v>217</v>
      </c>
      <c r="E15328" s="161"/>
      <c r="F15328" s="162"/>
      <c r="G15328" s="147"/>
      <c r="H15328" s="146"/>
      <c r="J15328" s="146"/>
      <c r="L15328" s="150"/>
      <c r="N15328" s="163"/>
      <c r="O15328" s="146"/>
      <c r="P15328" s="146"/>
      <c r="Q15328" s="146"/>
      <c r="R15328" s="34"/>
      <c r="S15328" s="35"/>
      <c r="T15328" s="147"/>
    </row>
    <row r="15329">
      <c r="A15329" s="147"/>
      <c r="B15329" s="64"/>
      <c r="C15329" s="147" t="s">
        <v>217</v>
      </c>
      <c r="E15329" s="161"/>
      <c r="F15329" s="162"/>
      <c r="G15329" s="147"/>
      <c r="H15329" s="146"/>
      <c r="J15329" s="146"/>
      <c r="L15329" s="150"/>
      <c r="N15329" s="163"/>
      <c r="O15329" s="146"/>
      <c r="P15329" s="146"/>
      <c r="Q15329" s="146"/>
      <c r="R15329" s="34"/>
      <c r="S15329" s="35"/>
      <c r="T15329" s="147"/>
    </row>
    <row r="15330">
      <c r="A15330" s="147"/>
      <c r="B15330" s="64"/>
      <c r="C15330" s="147" t="s">
        <v>217</v>
      </c>
      <c r="E15330" s="161"/>
      <c r="F15330" s="162"/>
      <c r="G15330" s="147"/>
      <c r="H15330" s="146"/>
      <c r="J15330" s="146"/>
      <c r="L15330" s="150"/>
      <c r="N15330" s="163"/>
      <c r="O15330" s="146"/>
      <c r="P15330" s="146"/>
      <c r="Q15330" s="146"/>
      <c r="R15330" s="34"/>
      <c r="S15330" s="35"/>
      <c r="T15330" s="147"/>
    </row>
    <row r="15331">
      <c r="A15331" s="147"/>
      <c r="B15331" s="64"/>
      <c r="C15331" s="147" t="s">
        <v>217</v>
      </c>
      <c r="E15331" s="161"/>
      <c r="F15331" s="162"/>
      <c r="G15331" s="147"/>
      <c r="H15331" s="146"/>
      <c r="J15331" s="146"/>
      <c r="L15331" s="150"/>
      <c r="N15331" s="163"/>
      <c r="O15331" s="146"/>
      <c r="P15331" s="146"/>
      <c r="Q15331" s="146"/>
      <c r="R15331" s="34"/>
      <c r="S15331" s="35"/>
      <c r="T15331" s="147"/>
    </row>
    <row r="15332">
      <c r="A15332" s="147"/>
      <c r="B15332" s="64"/>
      <c r="C15332" s="147" t="s">
        <v>217</v>
      </c>
      <c r="E15332" s="161"/>
      <c r="F15332" s="162"/>
      <c r="G15332" s="147"/>
      <c r="H15332" s="146"/>
      <c r="J15332" s="146"/>
      <c r="L15332" s="150"/>
      <c r="N15332" s="163"/>
      <c r="O15332" s="146"/>
      <c r="P15332" s="146"/>
      <c r="Q15332" s="146"/>
      <c r="R15332" s="34"/>
      <c r="S15332" s="35"/>
      <c r="T15332" s="147"/>
    </row>
    <row r="15333">
      <c r="A15333" s="147"/>
      <c r="B15333" s="64"/>
      <c r="C15333" s="147" t="s">
        <v>217</v>
      </c>
      <c r="E15333" s="161"/>
      <c r="F15333" s="162"/>
      <c r="G15333" s="147"/>
      <c r="H15333" s="146"/>
      <c r="J15333" s="146"/>
      <c r="L15333" s="150"/>
      <c r="N15333" s="163"/>
      <c r="O15333" s="146"/>
      <c r="P15333" s="146"/>
      <c r="Q15333" s="146"/>
      <c r="R15333" s="34"/>
      <c r="S15333" s="35"/>
      <c r="T15333" s="147"/>
    </row>
    <row r="15334">
      <c r="A15334" s="147"/>
      <c r="B15334" s="64"/>
      <c r="C15334" s="147" t="s">
        <v>217</v>
      </c>
      <c r="E15334" s="161"/>
      <c r="F15334" s="162"/>
      <c r="G15334" s="147"/>
      <c r="H15334" s="146"/>
      <c r="J15334" s="146"/>
      <c r="L15334" s="150"/>
      <c r="N15334" s="163"/>
      <c r="O15334" s="146"/>
      <c r="P15334" s="146"/>
      <c r="Q15334" s="146"/>
      <c r="R15334" s="34"/>
      <c r="S15334" s="35"/>
      <c r="T15334" s="147"/>
    </row>
    <row r="15335">
      <c r="A15335" s="147"/>
      <c r="B15335" s="64"/>
      <c r="C15335" s="147" t="s">
        <v>217</v>
      </c>
      <c r="E15335" s="161"/>
      <c r="F15335" s="162"/>
      <c r="G15335" s="147"/>
      <c r="H15335" s="146"/>
      <c r="J15335" s="146"/>
      <c r="L15335" s="150"/>
      <c r="N15335" s="163"/>
      <c r="O15335" s="146"/>
      <c r="P15335" s="146"/>
      <c r="Q15335" s="146"/>
      <c r="R15335" s="34"/>
      <c r="S15335" s="35"/>
      <c r="T15335" s="147"/>
    </row>
    <row r="15336">
      <c r="A15336" s="147"/>
      <c r="B15336" s="64"/>
      <c r="C15336" s="147" t="s">
        <v>217</v>
      </c>
      <c r="E15336" s="161"/>
      <c r="F15336" s="162"/>
      <c r="G15336" s="147"/>
      <c r="H15336" s="146"/>
      <c r="J15336" s="146"/>
      <c r="L15336" s="150"/>
      <c r="N15336" s="163"/>
      <c r="O15336" s="146"/>
      <c r="P15336" s="146"/>
      <c r="Q15336" s="146"/>
      <c r="R15336" s="34"/>
      <c r="S15336" s="35"/>
      <c r="T15336" s="147"/>
    </row>
    <row r="15337">
      <c r="A15337" s="147"/>
      <c r="B15337" s="64"/>
      <c r="C15337" s="147" t="s">
        <v>217</v>
      </c>
      <c r="E15337" s="161"/>
      <c r="F15337" s="162"/>
      <c r="G15337" s="147"/>
      <c r="H15337" s="146"/>
      <c r="J15337" s="146"/>
      <c r="L15337" s="150"/>
      <c r="N15337" s="163"/>
      <c r="O15337" s="146"/>
      <c r="P15337" s="146"/>
      <c r="Q15337" s="146"/>
      <c r="R15337" s="34"/>
      <c r="S15337" s="35"/>
      <c r="T15337" s="147"/>
    </row>
    <row r="15338">
      <c r="A15338" s="147"/>
      <c r="B15338" s="64"/>
      <c r="C15338" s="147" t="s">
        <v>217</v>
      </c>
      <c r="E15338" s="161"/>
      <c r="F15338" s="162"/>
      <c r="G15338" s="147"/>
      <c r="H15338" s="146"/>
      <c r="J15338" s="146"/>
      <c r="L15338" s="150"/>
      <c r="N15338" s="163"/>
      <c r="O15338" s="146"/>
      <c r="P15338" s="146"/>
      <c r="Q15338" s="146"/>
      <c r="R15338" s="34"/>
      <c r="S15338" s="35"/>
      <c r="T15338" s="147"/>
    </row>
    <row r="15339">
      <c r="A15339" s="147"/>
      <c r="B15339" s="64"/>
      <c r="C15339" s="147" t="s">
        <v>217</v>
      </c>
      <c r="E15339" s="161"/>
      <c r="F15339" s="162"/>
      <c r="G15339" s="147"/>
      <c r="H15339" s="146"/>
      <c r="J15339" s="146"/>
      <c r="L15339" s="150"/>
      <c r="N15339" s="163"/>
      <c r="O15339" s="146"/>
      <c r="P15339" s="146"/>
      <c r="Q15339" s="146"/>
      <c r="R15339" s="34"/>
      <c r="S15339" s="35"/>
      <c r="T15339" s="147"/>
    </row>
    <row r="15340">
      <c r="A15340" s="147"/>
      <c r="B15340" s="64"/>
      <c r="C15340" s="147" t="s">
        <v>217</v>
      </c>
      <c r="E15340" s="161"/>
      <c r="F15340" s="162"/>
      <c r="G15340" s="147"/>
      <c r="H15340" s="146"/>
      <c r="J15340" s="146"/>
      <c r="L15340" s="150"/>
      <c r="N15340" s="163"/>
      <c r="O15340" s="146"/>
      <c r="P15340" s="146"/>
      <c r="Q15340" s="146"/>
      <c r="R15340" s="34"/>
      <c r="S15340" s="35"/>
      <c r="T15340" s="147"/>
    </row>
    <row r="15341">
      <c r="A15341" s="147"/>
      <c r="B15341" s="64"/>
      <c r="C15341" s="147" t="s">
        <v>217</v>
      </c>
      <c r="E15341" s="161"/>
      <c r="F15341" s="162"/>
      <c r="G15341" s="147"/>
      <c r="H15341" s="146"/>
      <c r="J15341" s="146"/>
      <c r="L15341" s="150"/>
      <c r="N15341" s="163"/>
      <c r="O15341" s="146"/>
      <c r="P15341" s="146"/>
      <c r="Q15341" s="146"/>
      <c r="R15341" s="34"/>
      <c r="S15341" s="35"/>
      <c r="T15341" s="147"/>
    </row>
    <row r="15342">
      <c r="A15342" s="147"/>
      <c r="B15342" s="64"/>
      <c r="C15342" s="147" t="s">
        <v>217</v>
      </c>
      <c r="E15342" s="161"/>
      <c r="F15342" s="162"/>
      <c r="G15342" s="147"/>
      <c r="H15342" s="146"/>
      <c r="J15342" s="146"/>
      <c r="L15342" s="150"/>
      <c r="N15342" s="163"/>
      <c r="O15342" s="146"/>
      <c r="P15342" s="146"/>
      <c r="Q15342" s="146"/>
      <c r="R15342" s="34"/>
      <c r="S15342" s="35"/>
      <c r="T15342" s="147"/>
    </row>
    <row r="15343">
      <c r="A15343" s="147"/>
      <c r="B15343" s="64"/>
      <c r="C15343" s="147" t="s">
        <v>217</v>
      </c>
      <c r="E15343" s="161"/>
      <c r="F15343" s="162"/>
      <c r="G15343" s="147"/>
      <c r="H15343" s="146"/>
      <c r="J15343" s="146"/>
      <c r="L15343" s="150"/>
      <c r="N15343" s="163"/>
      <c r="O15343" s="146"/>
      <c r="P15343" s="146"/>
      <c r="Q15343" s="146"/>
      <c r="R15343" s="34"/>
      <c r="S15343" s="35"/>
      <c r="T15343" s="147"/>
    </row>
    <row r="15344">
      <c r="A15344" s="147"/>
      <c r="B15344" s="64"/>
      <c r="C15344" s="147" t="s">
        <v>217</v>
      </c>
      <c r="E15344" s="161"/>
      <c r="F15344" s="162"/>
      <c r="G15344" s="147"/>
      <c r="H15344" s="146"/>
      <c r="J15344" s="146"/>
      <c r="L15344" s="150"/>
      <c r="N15344" s="163"/>
      <c r="O15344" s="146"/>
      <c r="P15344" s="146"/>
      <c r="Q15344" s="146"/>
      <c r="R15344" s="34"/>
      <c r="S15344" s="35"/>
      <c r="T15344" s="147"/>
    </row>
    <row r="15345">
      <c r="A15345" s="147"/>
      <c r="B15345" s="64"/>
      <c r="C15345" s="147" t="s">
        <v>217</v>
      </c>
      <c r="E15345" s="161"/>
      <c r="F15345" s="162"/>
      <c r="G15345" s="147"/>
      <c r="H15345" s="146"/>
      <c r="J15345" s="146"/>
      <c r="L15345" s="150"/>
      <c r="N15345" s="163"/>
      <c r="O15345" s="146"/>
      <c r="P15345" s="146"/>
      <c r="Q15345" s="146"/>
      <c r="R15345" s="34"/>
      <c r="S15345" s="35"/>
      <c r="T15345" s="147"/>
    </row>
    <row r="15346">
      <c r="A15346" s="147"/>
      <c r="B15346" s="64"/>
      <c r="C15346" s="147" t="s">
        <v>217</v>
      </c>
      <c r="E15346" s="161"/>
      <c r="F15346" s="162"/>
      <c r="G15346" s="147"/>
      <c r="H15346" s="146"/>
      <c r="J15346" s="146"/>
      <c r="L15346" s="150"/>
      <c r="N15346" s="163"/>
      <c r="O15346" s="146"/>
      <c r="P15346" s="146"/>
      <c r="Q15346" s="146"/>
      <c r="R15346" s="34"/>
      <c r="S15346" s="35"/>
      <c r="T15346" s="147"/>
    </row>
    <row r="15347">
      <c r="A15347" s="147"/>
      <c r="B15347" s="64"/>
      <c r="C15347" s="147" t="s">
        <v>217</v>
      </c>
      <c r="E15347" s="161"/>
      <c r="F15347" s="162"/>
      <c r="G15347" s="147"/>
      <c r="H15347" s="146"/>
      <c r="J15347" s="146"/>
      <c r="L15347" s="150"/>
      <c r="N15347" s="163"/>
      <c r="O15347" s="146"/>
      <c r="P15347" s="146"/>
      <c r="Q15347" s="146"/>
      <c r="R15347" s="34"/>
      <c r="S15347" s="35"/>
      <c r="T15347" s="147"/>
    </row>
    <row r="15348">
      <c r="A15348" s="147"/>
      <c r="B15348" s="64"/>
      <c r="C15348" s="147" t="s">
        <v>217</v>
      </c>
      <c r="E15348" s="161"/>
      <c r="F15348" s="162"/>
      <c r="G15348" s="147"/>
      <c r="H15348" s="146"/>
      <c r="J15348" s="146"/>
      <c r="L15348" s="150"/>
      <c r="N15348" s="163"/>
      <c r="O15348" s="146"/>
      <c r="P15348" s="146"/>
      <c r="Q15348" s="146"/>
      <c r="R15348" s="34"/>
      <c r="S15348" s="35"/>
      <c r="T15348" s="147"/>
    </row>
    <row r="15349">
      <c r="A15349" s="147"/>
      <c r="B15349" s="64"/>
      <c r="C15349" s="147" t="s">
        <v>217</v>
      </c>
      <c r="E15349" s="161"/>
      <c r="F15349" s="162"/>
      <c r="G15349" s="147"/>
      <c r="H15349" s="146"/>
      <c r="J15349" s="146"/>
      <c r="L15349" s="150"/>
      <c r="N15349" s="163"/>
      <c r="O15349" s="146"/>
      <c r="P15349" s="146"/>
      <c r="Q15349" s="146"/>
      <c r="R15349" s="34"/>
      <c r="S15349" s="35"/>
      <c r="T15349" s="147"/>
    </row>
    <row r="15350">
      <c r="A15350" s="147"/>
      <c r="B15350" s="64"/>
      <c r="C15350" s="147" t="s">
        <v>217</v>
      </c>
      <c r="E15350" s="161"/>
      <c r="F15350" s="162"/>
      <c r="G15350" s="147"/>
      <c r="H15350" s="146"/>
      <c r="J15350" s="146"/>
      <c r="L15350" s="150"/>
      <c r="N15350" s="163"/>
      <c r="O15350" s="146"/>
      <c r="P15350" s="146"/>
      <c r="Q15350" s="146"/>
      <c r="R15350" s="34"/>
      <c r="S15350" s="35"/>
      <c r="T15350" s="147"/>
    </row>
    <row r="15351">
      <c r="A15351" s="147"/>
      <c r="B15351" s="64"/>
      <c r="C15351" s="147" t="s">
        <v>217</v>
      </c>
      <c r="E15351" s="161"/>
      <c r="F15351" s="162"/>
      <c r="G15351" s="147"/>
      <c r="H15351" s="146"/>
      <c r="J15351" s="146"/>
      <c r="L15351" s="150"/>
      <c r="N15351" s="163"/>
      <c r="O15351" s="146"/>
      <c r="P15351" s="146"/>
      <c r="Q15351" s="146"/>
      <c r="R15351" s="34"/>
      <c r="S15351" s="35"/>
      <c r="T15351" s="147"/>
    </row>
    <row r="15352">
      <c r="A15352" s="147"/>
      <c r="B15352" s="64"/>
      <c r="C15352" s="147" t="s">
        <v>217</v>
      </c>
      <c r="E15352" s="161"/>
      <c r="F15352" s="162"/>
      <c r="G15352" s="147"/>
      <c r="H15352" s="146"/>
      <c r="J15352" s="146"/>
      <c r="L15352" s="150"/>
      <c r="N15352" s="163"/>
      <c r="O15352" s="146"/>
      <c r="P15352" s="146"/>
      <c r="Q15352" s="146"/>
      <c r="R15352" s="34"/>
      <c r="S15352" s="35"/>
      <c r="T15352" s="147"/>
    </row>
    <row r="15353">
      <c r="A15353" s="147"/>
      <c r="B15353" s="64"/>
      <c r="C15353" s="147" t="s">
        <v>217</v>
      </c>
      <c r="E15353" s="161"/>
      <c r="F15353" s="162"/>
      <c r="G15353" s="147"/>
      <c r="H15353" s="146"/>
      <c r="J15353" s="146"/>
      <c r="L15353" s="150"/>
      <c r="N15353" s="163"/>
      <c r="O15353" s="146"/>
      <c r="P15353" s="146"/>
      <c r="Q15353" s="146"/>
      <c r="R15353" s="34"/>
      <c r="S15353" s="35"/>
      <c r="T15353" s="147"/>
    </row>
    <row r="15354">
      <c r="A15354" s="147"/>
      <c r="B15354" s="64"/>
      <c r="C15354" s="147" t="s">
        <v>217</v>
      </c>
      <c r="E15354" s="161"/>
      <c r="F15354" s="162"/>
      <c r="G15354" s="147"/>
      <c r="H15354" s="146"/>
      <c r="J15354" s="146"/>
      <c r="L15354" s="150"/>
      <c r="N15354" s="163"/>
      <c r="O15354" s="146"/>
      <c r="P15354" s="146"/>
      <c r="Q15354" s="146"/>
      <c r="R15354" s="34"/>
      <c r="S15354" s="35"/>
      <c r="T15354" s="147"/>
    </row>
    <row r="15355">
      <c r="A15355" s="147"/>
      <c r="B15355" s="64"/>
      <c r="C15355" s="147" t="s">
        <v>217</v>
      </c>
      <c r="E15355" s="161"/>
      <c r="F15355" s="162"/>
      <c r="G15355" s="147"/>
      <c r="H15355" s="146"/>
      <c r="J15355" s="146"/>
      <c r="L15355" s="150"/>
      <c r="N15355" s="163"/>
      <c r="O15355" s="146"/>
      <c r="P15355" s="146"/>
      <c r="Q15355" s="146"/>
      <c r="R15355" s="34"/>
      <c r="S15355" s="35"/>
      <c r="T15355" s="147"/>
    </row>
    <row r="15356">
      <c r="A15356" s="147"/>
      <c r="B15356" s="64"/>
      <c r="C15356" s="147" t="s">
        <v>217</v>
      </c>
      <c r="E15356" s="161"/>
      <c r="F15356" s="162"/>
      <c r="G15356" s="147"/>
      <c r="H15356" s="146"/>
      <c r="J15356" s="146"/>
      <c r="L15356" s="150"/>
      <c r="N15356" s="163"/>
      <c r="O15356" s="146"/>
      <c r="P15356" s="146"/>
      <c r="Q15356" s="146"/>
      <c r="R15356" s="34"/>
      <c r="S15356" s="35"/>
      <c r="T15356" s="147"/>
    </row>
    <row r="15357">
      <c r="A15357" s="147"/>
      <c r="B15357" s="64"/>
      <c r="C15357" s="147" t="s">
        <v>217</v>
      </c>
      <c r="E15357" s="161"/>
      <c r="F15357" s="162"/>
      <c r="G15357" s="147"/>
      <c r="H15357" s="146"/>
      <c r="J15357" s="146"/>
      <c r="L15357" s="150"/>
      <c r="N15357" s="163"/>
      <c r="O15357" s="146"/>
      <c r="P15357" s="146"/>
      <c r="Q15357" s="146"/>
      <c r="R15357" s="34"/>
      <c r="S15357" s="35"/>
      <c r="T15357" s="147"/>
    </row>
    <row r="15358">
      <c r="A15358" s="147"/>
      <c r="B15358" s="64"/>
      <c r="C15358" s="147" t="s">
        <v>217</v>
      </c>
      <c r="E15358" s="161"/>
      <c r="F15358" s="162"/>
      <c r="G15358" s="147"/>
      <c r="H15358" s="146"/>
      <c r="J15358" s="146"/>
      <c r="L15358" s="150"/>
      <c r="N15358" s="163"/>
      <c r="O15358" s="146"/>
      <c r="P15358" s="146"/>
      <c r="Q15358" s="146"/>
      <c r="R15358" s="34"/>
      <c r="S15358" s="35"/>
      <c r="T15358" s="147"/>
    </row>
    <row r="15359">
      <c r="A15359" s="147"/>
      <c r="B15359" s="64"/>
      <c r="C15359" s="147" t="s">
        <v>217</v>
      </c>
      <c r="E15359" s="161"/>
      <c r="F15359" s="162"/>
      <c r="G15359" s="147"/>
      <c r="H15359" s="146"/>
      <c r="J15359" s="146"/>
      <c r="L15359" s="150"/>
      <c r="N15359" s="163"/>
      <c r="O15359" s="146"/>
      <c r="P15359" s="146"/>
      <c r="Q15359" s="146"/>
      <c r="R15359" s="34"/>
      <c r="S15359" s="35"/>
      <c r="T15359" s="147"/>
    </row>
    <row r="15360">
      <c r="A15360" s="147"/>
      <c r="B15360" s="64"/>
      <c r="C15360" s="147" t="s">
        <v>217</v>
      </c>
      <c r="E15360" s="161"/>
      <c r="F15360" s="162"/>
      <c r="G15360" s="147"/>
      <c r="H15360" s="146"/>
      <c r="J15360" s="146"/>
      <c r="L15360" s="150"/>
      <c r="N15360" s="163"/>
      <c r="O15360" s="146"/>
      <c r="P15360" s="146"/>
      <c r="Q15360" s="146"/>
      <c r="R15360" s="34"/>
      <c r="S15360" s="35"/>
      <c r="T15360" s="147"/>
    </row>
    <row r="15361">
      <c r="A15361" s="147"/>
      <c r="B15361" s="64"/>
      <c r="C15361" s="147" t="s">
        <v>217</v>
      </c>
      <c r="E15361" s="161"/>
      <c r="F15361" s="162"/>
      <c r="G15361" s="147"/>
      <c r="H15361" s="146"/>
      <c r="J15361" s="146"/>
      <c r="L15361" s="150"/>
      <c r="N15361" s="163"/>
      <c r="O15361" s="146"/>
      <c r="P15361" s="146"/>
      <c r="Q15361" s="146"/>
      <c r="R15361" s="34"/>
      <c r="S15361" s="35"/>
      <c r="T15361" s="147"/>
    </row>
    <row r="15362">
      <c r="A15362" s="147"/>
      <c r="B15362" s="64"/>
      <c r="C15362" s="147" t="s">
        <v>217</v>
      </c>
      <c r="E15362" s="161"/>
      <c r="F15362" s="162"/>
      <c r="G15362" s="147"/>
      <c r="H15362" s="146"/>
      <c r="J15362" s="146"/>
      <c r="L15362" s="150"/>
      <c r="N15362" s="163"/>
      <c r="O15362" s="146"/>
      <c r="P15362" s="146"/>
      <c r="Q15362" s="146"/>
      <c r="R15362" s="34"/>
      <c r="S15362" s="35"/>
      <c r="T15362" s="147"/>
    </row>
    <row r="15363">
      <c r="A15363" s="147"/>
      <c r="B15363" s="64"/>
      <c r="C15363" s="147" t="s">
        <v>217</v>
      </c>
      <c r="E15363" s="161"/>
      <c r="F15363" s="162"/>
      <c r="G15363" s="147"/>
      <c r="H15363" s="146"/>
      <c r="J15363" s="146"/>
      <c r="L15363" s="150"/>
      <c r="N15363" s="163"/>
      <c r="O15363" s="146"/>
      <c r="P15363" s="146"/>
      <c r="Q15363" s="146"/>
      <c r="R15363" s="34"/>
      <c r="S15363" s="35"/>
      <c r="T15363" s="147"/>
    </row>
    <row r="15364">
      <c r="A15364" s="147"/>
      <c r="B15364" s="64"/>
      <c r="C15364" s="147" t="s">
        <v>217</v>
      </c>
      <c r="E15364" s="161"/>
      <c r="F15364" s="162"/>
      <c r="G15364" s="147"/>
      <c r="H15364" s="146"/>
      <c r="J15364" s="146"/>
      <c r="L15364" s="150"/>
      <c r="N15364" s="163"/>
      <c r="O15364" s="146"/>
      <c r="P15364" s="146"/>
      <c r="Q15364" s="146"/>
      <c r="R15364" s="34"/>
      <c r="S15364" s="35"/>
      <c r="T15364" s="147"/>
    </row>
    <row r="15365">
      <c r="A15365" s="147"/>
      <c r="B15365" s="64"/>
      <c r="C15365" s="147" t="s">
        <v>217</v>
      </c>
      <c r="E15365" s="161"/>
      <c r="F15365" s="162"/>
      <c r="G15365" s="147"/>
      <c r="H15365" s="146"/>
      <c r="J15365" s="146"/>
      <c r="L15365" s="150"/>
      <c r="N15365" s="163"/>
      <c r="O15365" s="146"/>
      <c r="P15365" s="146"/>
      <c r="Q15365" s="146"/>
      <c r="R15365" s="34"/>
      <c r="S15365" s="35"/>
      <c r="T15365" s="147"/>
    </row>
    <row r="15366">
      <c r="A15366" s="147"/>
      <c r="B15366" s="64"/>
      <c r="C15366" s="147" t="s">
        <v>217</v>
      </c>
      <c r="E15366" s="161"/>
      <c r="F15366" s="162"/>
      <c r="G15366" s="147"/>
      <c r="H15366" s="146"/>
      <c r="J15366" s="146"/>
      <c r="L15366" s="150"/>
      <c r="N15366" s="163"/>
      <c r="O15366" s="146"/>
      <c r="P15366" s="146"/>
      <c r="Q15366" s="146"/>
      <c r="R15366" s="34"/>
      <c r="S15366" s="35"/>
      <c r="T15366" s="147"/>
    </row>
    <row r="15367">
      <c r="A15367" s="147"/>
      <c r="B15367" s="64"/>
      <c r="C15367" s="147" t="s">
        <v>217</v>
      </c>
      <c r="E15367" s="161"/>
      <c r="F15367" s="162"/>
      <c r="G15367" s="147"/>
      <c r="H15367" s="146"/>
      <c r="J15367" s="146"/>
      <c r="L15367" s="150"/>
      <c r="N15367" s="163"/>
      <c r="O15367" s="146"/>
      <c r="P15367" s="146"/>
      <c r="Q15367" s="146"/>
      <c r="R15367" s="34"/>
      <c r="S15367" s="35"/>
      <c r="T15367" s="147"/>
    </row>
    <row r="15368">
      <c r="A15368" s="147"/>
      <c r="B15368" s="64"/>
      <c r="C15368" s="147" t="s">
        <v>217</v>
      </c>
      <c r="E15368" s="161"/>
      <c r="F15368" s="162"/>
      <c r="G15368" s="147"/>
      <c r="H15368" s="146"/>
      <c r="J15368" s="146"/>
      <c r="L15368" s="150"/>
      <c r="N15368" s="163"/>
      <c r="O15368" s="146"/>
      <c r="P15368" s="146"/>
      <c r="Q15368" s="146"/>
      <c r="R15368" s="34"/>
      <c r="S15368" s="35"/>
      <c r="T15368" s="147"/>
    </row>
    <row r="15369">
      <c r="A15369" s="147"/>
      <c r="B15369" s="64"/>
      <c r="C15369" s="147" t="s">
        <v>217</v>
      </c>
      <c r="E15369" s="161"/>
      <c r="F15369" s="162"/>
      <c r="G15369" s="147"/>
      <c r="H15369" s="146"/>
      <c r="J15369" s="146"/>
      <c r="L15369" s="150"/>
      <c r="N15369" s="163"/>
      <c r="O15369" s="146"/>
      <c r="P15369" s="146"/>
      <c r="Q15369" s="146"/>
      <c r="R15369" s="34"/>
      <c r="S15369" s="35"/>
      <c r="T15369" s="147"/>
    </row>
    <row r="15370">
      <c r="A15370" s="147"/>
      <c r="B15370" s="64"/>
      <c r="C15370" s="147" t="s">
        <v>217</v>
      </c>
      <c r="E15370" s="161"/>
      <c r="F15370" s="162"/>
      <c r="G15370" s="147"/>
      <c r="H15370" s="146"/>
      <c r="J15370" s="146"/>
      <c r="L15370" s="150"/>
      <c r="N15370" s="163"/>
      <c r="O15370" s="146"/>
      <c r="P15370" s="146"/>
      <c r="Q15370" s="146"/>
      <c r="R15370" s="34"/>
      <c r="S15370" s="35"/>
      <c r="T15370" s="147"/>
    </row>
    <row r="15371">
      <c r="A15371" s="147"/>
      <c r="B15371" s="64"/>
      <c r="C15371" s="147" t="s">
        <v>217</v>
      </c>
      <c r="E15371" s="161"/>
      <c r="F15371" s="162"/>
      <c r="G15371" s="147"/>
      <c r="H15371" s="146"/>
      <c r="J15371" s="146"/>
      <c r="L15371" s="150"/>
      <c r="N15371" s="163"/>
      <c r="O15371" s="146"/>
      <c r="P15371" s="146"/>
      <c r="Q15371" s="146"/>
      <c r="R15371" s="34"/>
      <c r="S15371" s="35"/>
      <c r="T15371" s="147"/>
    </row>
    <row r="15372">
      <c r="A15372" s="147"/>
      <c r="B15372" s="64"/>
      <c r="C15372" s="147" t="s">
        <v>217</v>
      </c>
      <c r="E15372" s="161"/>
      <c r="F15372" s="162"/>
      <c r="G15372" s="147"/>
      <c r="H15372" s="146"/>
      <c r="J15372" s="146"/>
      <c r="L15372" s="150"/>
      <c r="N15372" s="163"/>
      <c r="O15372" s="146"/>
      <c r="P15372" s="146"/>
      <c r="Q15372" s="146"/>
      <c r="R15372" s="34"/>
      <c r="S15372" s="35"/>
      <c r="T15372" s="147"/>
    </row>
    <row r="15373">
      <c r="A15373" s="147"/>
      <c r="B15373" s="64"/>
      <c r="C15373" s="147" t="s">
        <v>217</v>
      </c>
      <c r="E15373" s="161"/>
      <c r="F15373" s="162"/>
      <c r="G15373" s="147"/>
      <c r="H15373" s="146"/>
      <c r="J15373" s="146"/>
      <c r="L15373" s="150"/>
      <c r="N15373" s="163"/>
      <c r="O15373" s="146"/>
      <c r="P15373" s="146"/>
      <c r="Q15373" s="146"/>
      <c r="R15373" s="34"/>
      <c r="S15373" s="35"/>
      <c r="T15373" s="147"/>
    </row>
    <row r="15374">
      <c r="A15374" s="147"/>
      <c r="B15374" s="64"/>
      <c r="C15374" s="147" t="s">
        <v>217</v>
      </c>
      <c r="E15374" s="161"/>
      <c r="F15374" s="162"/>
      <c r="G15374" s="147"/>
      <c r="H15374" s="146"/>
      <c r="J15374" s="146"/>
      <c r="L15374" s="150"/>
      <c r="N15374" s="163"/>
      <c r="O15374" s="146"/>
      <c r="P15374" s="146"/>
      <c r="Q15374" s="146"/>
      <c r="R15374" s="34"/>
      <c r="S15374" s="35"/>
      <c r="T15374" s="147"/>
    </row>
    <row r="15375">
      <c r="A15375" s="147"/>
      <c r="B15375" s="64"/>
      <c r="C15375" s="147" t="s">
        <v>217</v>
      </c>
      <c r="E15375" s="161"/>
      <c r="F15375" s="162"/>
      <c r="G15375" s="147"/>
      <c r="H15375" s="146"/>
      <c r="J15375" s="146"/>
      <c r="L15375" s="150"/>
      <c r="N15375" s="163"/>
      <c r="O15375" s="146"/>
      <c r="P15375" s="146"/>
      <c r="Q15375" s="146"/>
      <c r="R15375" s="34"/>
      <c r="S15375" s="35"/>
      <c r="T15375" s="147"/>
    </row>
    <row r="15376">
      <c r="A15376" s="147"/>
      <c r="B15376" s="64"/>
      <c r="C15376" s="147" t="s">
        <v>217</v>
      </c>
      <c r="E15376" s="161"/>
      <c r="F15376" s="162"/>
      <c r="G15376" s="147"/>
      <c r="H15376" s="146"/>
      <c r="J15376" s="146"/>
      <c r="L15376" s="150"/>
      <c r="N15376" s="163"/>
      <c r="O15376" s="146"/>
      <c r="P15376" s="146"/>
      <c r="Q15376" s="146"/>
      <c r="R15376" s="34"/>
      <c r="S15376" s="35"/>
      <c r="T15376" s="147"/>
    </row>
    <row r="15377">
      <c r="A15377" s="147"/>
      <c r="B15377" s="64"/>
      <c r="C15377" s="147" t="s">
        <v>217</v>
      </c>
      <c r="E15377" s="161"/>
      <c r="F15377" s="162"/>
      <c r="G15377" s="147"/>
      <c r="H15377" s="146"/>
      <c r="J15377" s="146"/>
      <c r="L15377" s="150"/>
      <c r="N15377" s="163"/>
      <c r="O15377" s="146"/>
      <c r="P15377" s="146"/>
      <c r="Q15377" s="146"/>
      <c r="R15377" s="34"/>
      <c r="S15377" s="35"/>
      <c r="T15377" s="147"/>
    </row>
    <row r="15378">
      <c r="A15378" s="147"/>
      <c r="B15378" s="64"/>
      <c r="C15378" s="147" t="s">
        <v>217</v>
      </c>
      <c r="E15378" s="161"/>
      <c r="F15378" s="162"/>
      <c r="G15378" s="147"/>
      <c r="H15378" s="146"/>
      <c r="J15378" s="146"/>
      <c r="L15378" s="150"/>
      <c r="N15378" s="163"/>
      <c r="O15378" s="146"/>
      <c r="P15378" s="146"/>
      <c r="Q15378" s="146"/>
      <c r="R15378" s="34"/>
      <c r="S15378" s="35"/>
      <c r="T15378" s="147"/>
    </row>
    <row r="15379">
      <c r="A15379" s="147"/>
      <c r="B15379" s="64"/>
      <c r="C15379" s="147" t="s">
        <v>217</v>
      </c>
      <c r="E15379" s="161"/>
      <c r="F15379" s="162"/>
      <c r="G15379" s="147"/>
      <c r="H15379" s="146"/>
      <c r="J15379" s="146"/>
      <c r="L15379" s="150"/>
      <c r="N15379" s="163"/>
      <c r="O15379" s="146"/>
      <c r="P15379" s="146"/>
      <c r="Q15379" s="146"/>
      <c r="R15379" s="34"/>
      <c r="S15379" s="35"/>
      <c r="T15379" s="147"/>
    </row>
    <row r="15380">
      <c r="A15380" s="147"/>
      <c r="B15380" s="64"/>
      <c r="C15380" s="147" t="s">
        <v>217</v>
      </c>
      <c r="E15380" s="161"/>
      <c r="F15380" s="162"/>
      <c r="G15380" s="147"/>
      <c r="H15380" s="146"/>
      <c r="J15380" s="146"/>
      <c r="L15380" s="150"/>
      <c r="N15380" s="163"/>
      <c r="O15380" s="146"/>
      <c r="P15380" s="146"/>
      <c r="Q15380" s="146"/>
      <c r="R15380" s="34"/>
      <c r="S15380" s="35"/>
      <c r="T15380" s="147"/>
    </row>
    <row r="15381">
      <c r="A15381" s="147"/>
      <c r="B15381" s="64"/>
      <c r="C15381" s="147" t="s">
        <v>217</v>
      </c>
      <c r="E15381" s="161"/>
      <c r="F15381" s="162"/>
      <c r="G15381" s="147"/>
      <c r="H15381" s="146"/>
      <c r="J15381" s="146"/>
      <c r="L15381" s="150"/>
      <c r="N15381" s="163"/>
      <c r="O15381" s="146"/>
      <c r="P15381" s="146"/>
      <c r="Q15381" s="146"/>
      <c r="R15381" s="34"/>
      <c r="S15381" s="35"/>
      <c r="T15381" s="147"/>
    </row>
    <row r="15382">
      <c r="A15382" s="147"/>
      <c r="B15382" s="64"/>
      <c r="C15382" s="147" t="s">
        <v>217</v>
      </c>
      <c r="E15382" s="161"/>
      <c r="F15382" s="162"/>
      <c r="G15382" s="147"/>
      <c r="H15382" s="146"/>
      <c r="J15382" s="146"/>
      <c r="L15382" s="150"/>
      <c r="N15382" s="163"/>
      <c r="O15382" s="146"/>
      <c r="P15382" s="146"/>
      <c r="Q15382" s="146"/>
      <c r="R15382" s="34"/>
      <c r="S15382" s="35"/>
      <c r="T15382" s="147"/>
    </row>
    <row r="15383">
      <c r="A15383" s="147"/>
      <c r="B15383" s="64"/>
      <c r="C15383" s="147" t="s">
        <v>217</v>
      </c>
      <c r="E15383" s="161"/>
      <c r="F15383" s="162"/>
      <c r="G15383" s="147"/>
      <c r="H15383" s="146"/>
      <c r="J15383" s="146"/>
      <c r="L15383" s="150"/>
      <c r="N15383" s="163"/>
      <c r="O15383" s="146"/>
      <c r="P15383" s="146"/>
      <c r="Q15383" s="146"/>
      <c r="R15383" s="34"/>
      <c r="S15383" s="35"/>
      <c r="T15383" s="147"/>
    </row>
    <row r="15384">
      <c r="A15384" s="147"/>
      <c r="B15384" s="64"/>
      <c r="C15384" s="147" t="s">
        <v>217</v>
      </c>
      <c r="E15384" s="161"/>
      <c r="F15384" s="162"/>
      <c r="G15384" s="147"/>
      <c r="H15384" s="146"/>
      <c r="J15384" s="146"/>
      <c r="L15384" s="150"/>
      <c r="N15384" s="163"/>
      <c r="O15384" s="146"/>
      <c r="P15384" s="146"/>
      <c r="Q15384" s="146"/>
      <c r="R15384" s="34"/>
      <c r="S15384" s="35"/>
      <c r="T15384" s="147"/>
    </row>
    <row r="15385">
      <c r="A15385" s="147"/>
      <c r="B15385" s="64"/>
      <c r="C15385" s="147" t="s">
        <v>217</v>
      </c>
      <c r="E15385" s="161"/>
      <c r="F15385" s="162"/>
      <c r="G15385" s="147"/>
      <c r="H15385" s="146"/>
      <c r="J15385" s="146"/>
      <c r="L15385" s="150"/>
      <c r="N15385" s="163"/>
      <c r="O15385" s="146"/>
      <c r="P15385" s="146"/>
      <c r="Q15385" s="146"/>
      <c r="R15385" s="34"/>
      <c r="S15385" s="35"/>
      <c r="T15385" s="147"/>
    </row>
    <row r="15386">
      <c r="A15386" s="147"/>
      <c r="B15386" s="64"/>
      <c r="C15386" s="147" t="s">
        <v>217</v>
      </c>
      <c r="E15386" s="161"/>
      <c r="F15386" s="162"/>
      <c r="G15386" s="147"/>
      <c r="H15386" s="146"/>
      <c r="J15386" s="146"/>
      <c r="L15386" s="150"/>
      <c r="N15386" s="163"/>
      <c r="O15386" s="146"/>
      <c r="P15386" s="146"/>
      <c r="Q15386" s="146"/>
      <c r="R15386" s="34"/>
      <c r="S15386" s="35"/>
      <c r="T15386" s="147"/>
    </row>
    <row r="15387">
      <c r="A15387" s="147"/>
      <c r="B15387" s="64"/>
      <c r="C15387" s="147" t="s">
        <v>217</v>
      </c>
      <c r="E15387" s="161"/>
      <c r="F15387" s="162"/>
      <c r="G15387" s="147"/>
      <c r="H15387" s="146"/>
      <c r="J15387" s="146"/>
      <c r="L15387" s="150"/>
      <c r="N15387" s="163"/>
      <c r="O15387" s="146"/>
      <c r="P15387" s="146"/>
      <c r="Q15387" s="146"/>
      <c r="R15387" s="34"/>
      <c r="S15387" s="35"/>
      <c r="T15387" s="147"/>
    </row>
    <row r="15388">
      <c r="A15388" s="147"/>
      <c r="B15388" s="64"/>
      <c r="C15388" s="147" t="s">
        <v>217</v>
      </c>
      <c r="E15388" s="161"/>
      <c r="F15388" s="162"/>
      <c r="G15388" s="147"/>
      <c r="H15388" s="146"/>
      <c r="J15388" s="146"/>
      <c r="L15388" s="150"/>
      <c r="N15388" s="163"/>
      <c r="O15388" s="146"/>
      <c r="P15388" s="146"/>
      <c r="Q15388" s="146"/>
      <c r="R15388" s="34"/>
      <c r="S15388" s="35"/>
      <c r="T15388" s="147"/>
    </row>
    <row r="15389">
      <c r="A15389" s="147"/>
      <c r="B15389" s="64"/>
      <c r="C15389" s="147" t="s">
        <v>217</v>
      </c>
      <c r="E15389" s="161"/>
      <c r="F15389" s="162"/>
      <c r="G15389" s="147"/>
      <c r="H15389" s="146"/>
      <c r="J15389" s="146"/>
      <c r="L15389" s="150"/>
      <c r="N15389" s="163"/>
      <c r="O15389" s="146"/>
      <c r="P15389" s="146"/>
      <c r="Q15389" s="146"/>
      <c r="R15389" s="34"/>
      <c r="S15389" s="35"/>
      <c r="T15389" s="147"/>
    </row>
    <row r="15390">
      <c r="A15390" s="147"/>
      <c r="B15390" s="64"/>
      <c r="C15390" s="147" t="s">
        <v>217</v>
      </c>
      <c r="E15390" s="161"/>
      <c r="F15390" s="162"/>
      <c r="G15390" s="147"/>
      <c r="H15390" s="146"/>
      <c r="J15390" s="146"/>
      <c r="L15390" s="150"/>
      <c r="N15390" s="163"/>
      <c r="O15390" s="146"/>
      <c r="P15390" s="146"/>
      <c r="Q15390" s="146"/>
      <c r="R15390" s="34"/>
      <c r="S15390" s="35"/>
      <c r="T15390" s="147"/>
    </row>
    <row r="15391">
      <c r="A15391" s="147"/>
      <c r="B15391" s="64"/>
      <c r="C15391" s="147" t="s">
        <v>217</v>
      </c>
      <c r="E15391" s="161"/>
      <c r="F15391" s="162"/>
      <c r="G15391" s="147"/>
      <c r="H15391" s="146"/>
      <c r="J15391" s="146"/>
      <c r="L15391" s="150"/>
      <c r="N15391" s="163"/>
      <c r="O15391" s="146"/>
      <c r="P15391" s="146"/>
      <c r="Q15391" s="146"/>
      <c r="R15391" s="34"/>
      <c r="S15391" s="35"/>
      <c r="T15391" s="147"/>
    </row>
    <row r="15392">
      <c r="A15392" s="147"/>
      <c r="B15392" s="64"/>
      <c r="C15392" s="147" t="s">
        <v>217</v>
      </c>
      <c r="E15392" s="161"/>
      <c r="F15392" s="162"/>
      <c r="G15392" s="147"/>
      <c r="H15392" s="146"/>
      <c r="J15392" s="146"/>
      <c r="L15392" s="150"/>
      <c r="N15392" s="163"/>
      <c r="O15392" s="146"/>
      <c r="P15392" s="146"/>
      <c r="Q15392" s="146"/>
      <c r="R15392" s="34"/>
      <c r="S15392" s="35"/>
      <c r="T15392" s="147"/>
    </row>
    <row r="15393">
      <c r="A15393" s="147"/>
      <c r="B15393" s="64"/>
      <c r="C15393" s="147" t="s">
        <v>217</v>
      </c>
      <c r="E15393" s="161"/>
      <c r="F15393" s="162"/>
      <c r="G15393" s="147"/>
      <c r="H15393" s="146"/>
      <c r="J15393" s="146"/>
      <c r="L15393" s="150"/>
      <c r="N15393" s="163"/>
      <c r="O15393" s="146"/>
      <c r="P15393" s="146"/>
      <c r="Q15393" s="146"/>
      <c r="R15393" s="34"/>
      <c r="S15393" s="35"/>
      <c r="T15393" s="147"/>
    </row>
    <row r="15394">
      <c r="A15394" s="147"/>
      <c r="B15394" s="64"/>
      <c r="C15394" s="147" t="s">
        <v>217</v>
      </c>
      <c r="E15394" s="161"/>
      <c r="F15394" s="162"/>
      <c r="G15394" s="147"/>
      <c r="H15394" s="146"/>
      <c r="J15394" s="146"/>
      <c r="L15394" s="150"/>
      <c r="N15394" s="163"/>
      <c r="O15394" s="146"/>
      <c r="P15394" s="146"/>
      <c r="Q15394" s="146"/>
      <c r="R15394" s="34"/>
      <c r="S15394" s="35"/>
      <c r="T15394" s="147"/>
    </row>
    <row r="15395">
      <c r="A15395" s="147"/>
      <c r="B15395" s="64"/>
      <c r="C15395" s="147" t="s">
        <v>217</v>
      </c>
      <c r="E15395" s="161"/>
      <c r="F15395" s="162"/>
      <c r="G15395" s="147"/>
      <c r="H15395" s="146"/>
      <c r="J15395" s="146"/>
      <c r="L15395" s="150"/>
      <c r="N15395" s="163"/>
      <c r="O15395" s="146"/>
      <c r="P15395" s="146"/>
      <c r="Q15395" s="146"/>
      <c r="R15395" s="34"/>
      <c r="S15395" s="35"/>
      <c r="T15395" s="147"/>
    </row>
    <row r="15396">
      <c r="A15396" s="147"/>
      <c r="B15396" s="64"/>
      <c r="C15396" s="147" t="s">
        <v>217</v>
      </c>
      <c r="E15396" s="161"/>
      <c r="F15396" s="162"/>
      <c r="G15396" s="147"/>
      <c r="H15396" s="146"/>
      <c r="J15396" s="146"/>
      <c r="L15396" s="150"/>
      <c r="N15396" s="163"/>
      <c r="O15396" s="146"/>
      <c r="P15396" s="146"/>
      <c r="Q15396" s="146"/>
      <c r="R15396" s="34"/>
      <c r="S15396" s="35"/>
      <c r="T15396" s="147"/>
    </row>
    <row r="15397">
      <c r="A15397" s="147"/>
      <c r="B15397" s="64"/>
      <c r="C15397" s="147" t="s">
        <v>217</v>
      </c>
      <c r="E15397" s="161"/>
      <c r="F15397" s="162"/>
      <c r="G15397" s="147"/>
      <c r="H15397" s="146"/>
      <c r="J15397" s="146"/>
      <c r="L15397" s="150"/>
      <c r="N15397" s="163"/>
      <c r="O15397" s="146"/>
      <c r="P15397" s="146"/>
      <c r="Q15397" s="146"/>
      <c r="R15397" s="34"/>
      <c r="S15397" s="35"/>
      <c r="T15397" s="147"/>
    </row>
    <row r="15398">
      <c r="A15398" s="147"/>
      <c r="B15398" s="64"/>
      <c r="C15398" s="147" t="s">
        <v>217</v>
      </c>
      <c r="E15398" s="161"/>
      <c r="F15398" s="162"/>
      <c r="G15398" s="147"/>
      <c r="H15398" s="146"/>
      <c r="J15398" s="146"/>
      <c r="L15398" s="150"/>
      <c r="N15398" s="163"/>
      <c r="O15398" s="146"/>
      <c r="P15398" s="146"/>
      <c r="Q15398" s="146"/>
      <c r="R15398" s="34"/>
      <c r="S15398" s="35"/>
      <c r="T15398" s="147"/>
    </row>
    <row r="15399">
      <c r="A15399" s="147"/>
      <c r="B15399" s="64"/>
      <c r="C15399" s="147" t="s">
        <v>217</v>
      </c>
      <c r="E15399" s="161"/>
      <c r="F15399" s="162"/>
      <c r="G15399" s="147"/>
      <c r="H15399" s="146"/>
      <c r="J15399" s="146"/>
      <c r="L15399" s="150"/>
      <c r="N15399" s="163"/>
      <c r="O15399" s="146"/>
      <c r="P15399" s="146"/>
      <c r="Q15399" s="146"/>
      <c r="R15399" s="34"/>
      <c r="S15399" s="35"/>
      <c r="T15399" s="147"/>
    </row>
    <row r="15400">
      <c r="A15400" s="147"/>
      <c r="B15400" s="64"/>
      <c r="C15400" s="147" t="s">
        <v>217</v>
      </c>
      <c r="E15400" s="161"/>
      <c r="F15400" s="162"/>
      <c r="G15400" s="147"/>
      <c r="H15400" s="146"/>
      <c r="J15400" s="146"/>
      <c r="L15400" s="150"/>
      <c r="N15400" s="163"/>
      <c r="O15400" s="146"/>
      <c r="P15400" s="146"/>
      <c r="Q15400" s="146"/>
      <c r="R15400" s="34"/>
      <c r="S15400" s="35"/>
      <c r="T15400" s="147"/>
    </row>
    <row r="15401">
      <c r="A15401" s="147"/>
      <c r="B15401" s="64"/>
      <c r="C15401" s="147" t="s">
        <v>217</v>
      </c>
      <c r="E15401" s="161"/>
      <c r="F15401" s="162"/>
      <c r="G15401" s="147"/>
      <c r="H15401" s="146"/>
      <c r="J15401" s="146"/>
      <c r="L15401" s="150"/>
      <c r="N15401" s="163"/>
      <c r="O15401" s="146"/>
      <c r="P15401" s="146"/>
      <c r="Q15401" s="146"/>
      <c r="R15401" s="34"/>
      <c r="S15401" s="35"/>
      <c r="T15401" s="147"/>
    </row>
    <row r="15402">
      <c r="A15402" s="147"/>
      <c r="B15402" s="64"/>
      <c r="C15402" s="147" t="s">
        <v>217</v>
      </c>
      <c r="E15402" s="161"/>
      <c r="F15402" s="162"/>
      <c r="G15402" s="147"/>
      <c r="H15402" s="146"/>
      <c r="J15402" s="146"/>
      <c r="L15402" s="150"/>
      <c r="N15402" s="163"/>
      <c r="O15402" s="146"/>
      <c r="P15402" s="146"/>
      <c r="Q15402" s="146"/>
      <c r="R15402" s="34"/>
      <c r="S15402" s="35"/>
      <c r="T15402" s="147"/>
    </row>
    <row r="15403">
      <c r="A15403" s="147"/>
      <c r="B15403" s="64"/>
      <c r="C15403" s="147" t="s">
        <v>217</v>
      </c>
      <c r="E15403" s="161"/>
      <c r="F15403" s="162"/>
      <c r="G15403" s="147"/>
      <c r="H15403" s="146"/>
      <c r="J15403" s="146"/>
      <c r="L15403" s="150"/>
      <c r="N15403" s="163"/>
      <c r="O15403" s="146"/>
      <c r="P15403" s="146"/>
      <c r="Q15403" s="146"/>
      <c r="R15403" s="34"/>
      <c r="S15403" s="35"/>
      <c r="T15403" s="147"/>
    </row>
    <row r="15404">
      <c r="A15404" s="147"/>
      <c r="B15404" s="64"/>
      <c r="C15404" s="147" t="s">
        <v>217</v>
      </c>
      <c r="E15404" s="161"/>
      <c r="F15404" s="162"/>
      <c r="G15404" s="147"/>
      <c r="H15404" s="146"/>
      <c r="J15404" s="146"/>
      <c r="L15404" s="150"/>
      <c r="N15404" s="163"/>
      <c r="O15404" s="146"/>
      <c r="P15404" s="146"/>
      <c r="Q15404" s="146"/>
      <c r="R15404" s="34"/>
      <c r="S15404" s="35"/>
      <c r="T15404" s="147"/>
    </row>
    <row r="15405">
      <c r="A15405" s="147"/>
      <c r="B15405" s="64"/>
      <c r="C15405" s="147" t="s">
        <v>217</v>
      </c>
      <c r="E15405" s="161"/>
      <c r="F15405" s="162"/>
      <c r="G15405" s="147"/>
      <c r="H15405" s="146"/>
      <c r="J15405" s="146"/>
      <c r="L15405" s="150"/>
      <c r="N15405" s="163"/>
      <c r="O15405" s="146"/>
      <c r="P15405" s="146"/>
      <c r="Q15405" s="146"/>
      <c r="R15405" s="34"/>
      <c r="S15405" s="35"/>
      <c r="T15405" s="147"/>
    </row>
    <row r="15406">
      <c r="A15406" s="147"/>
      <c r="B15406" s="64"/>
      <c r="C15406" s="147" t="s">
        <v>217</v>
      </c>
      <c r="E15406" s="161"/>
      <c r="F15406" s="162"/>
      <c r="G15406" s="147"/>
      <c r="H15406" s="146"/>
      <c r="J15406" s="146"/>
      <c r="L15406" s="150"/>
      <c r="N15406" s="163"/>
      <c r="O15406" s="146"/>
      <c r="P15406" s="146"/>
      <c r="Q15406" s="146"/>
      <c r="R15406" s="34"/>
      <c r="S15406" s="35"/>
      <c r="T15406" s="147"/>
    </row>
    <row r="15407">
      <c r="A15407" s="147"/>
      <c r="B15407" s="64"/>
      <c r="C15407" s="147" t="s">
        <v>217</v>
      </c>
      <c r="E15407" s="161"/>
      <c r="F15407" s="162"/>
      <c r="G15407" s="147"/>
      <c r="H15407" s="146"/>
      <c r="J15407" s="146"/>
      <c r="L15407" s="150"/>
      <c r="N15407" s="163"/>
      <c r="O15407" s="146"/>
      <c r="P15407" s="146"/>
      <c r="Q15407" s="146"/>
      <c r="R15407" s="34"/>
      <c r="S15407" s="35"/>
      <c r="T15407" s="147"/>
    </row>
    <row r="15408">
      <c r="A15408" s="147"/>
      <c r="B15408" s="64"/>
      <c r="C15408" s="147" t="s">
        <v>217</v>
      </c>
      <c r="E15408" s="161"/>
      <c r="F15408" s="162"/>
      <c r="G15408" s="147"/>
      <c r="H15408" s="146"/>
      <c r="J15408" s="146"/>
      <c r="L15408" s="150"/>
      <c r="N15408" s="163"/>
      <c r="O15408" s="146"/>
      <c r="P15408" s="146"/>
      <c r="Q15408" s="146"/>
      <c r="R15408" s="34"/>
      <c r="S15408" s="35"/>
      <c r="T15408" s="147"/>
    </row>
    <row r="15409">
      <c r="A15409" s="147"/>
      <c r="B15409" s="64"/>
      <c r="C15409" s="147" t="s">
        <v>217</v>
      </c>
      <c r="E15409" s="161"/>
      <c r="F15409" s="162"/>
      <c r="G15409" s="147"/>
      <c r="H15409" s="146"/>
      <c r="J15409" s="146"/>
      <c r="L15409" s="150"/>
      <c r="N15409" s="163"/>
      <c r="O15409" s="146"/>
      <c r="P15409" s="146"/>
      <c r="Q15409" s="146"/>
      <c r="R15409" s="34"/>
      <c r="S15409" s="35"/>
      <c r="T15409" s="147"/>
    </row>
    <row r="15410">
      <c r="A15410" s="147"/>
      <c r="B15410" s="64"/>
      <c r="C15410" s="147" t="s">
        <v>217</v>
      </c>
      <c r="E15410" s="161"/>
      <c r="F15410" s="162"/>
      <c r="G15410" s="147"/>
      <c r="H15410" s="146"/>
      <c r="J15410" s="146"/>
      <c r="L15410" s="150"/>
      <c r="N15410" s="163"/>
      <c r="O15410" s="146"/>
      <c r="P15410" s="146"/>
      <c r="Q15410" s="146"/>
      <c r="R15410" s="34"/>
      <c r="S15410" s="35"/>
      <c r="T15410" s="147"/>
    </row>
    <row r="15411">
      <c r="A15411" s="147"/>
      <c r="B15411" s="64"/>
      <c r="C15411" s="147" t="s">
        <v>217</v>
      </c>
      <c r="E15411" s="161"/>
      <c r="F15411" s="162"/>
      <c r="G15411" s="147"/>
      <c r="H15411" s="146"/>
      <c r="J15411" s="146"/>
      <c r="L15411" s="150"/>
      <c r="N15411" s="163"/>
      <c r="O15411" s="146"/>
      <c r="P15411" s="146"/>
      <c r="Q15411" s="146"/>
      <c r="R15411" s="34"/>
      <c r="S15411" s="35"/>
      <c r="T15411" s="147"/>
    </row>
    <row r="15412">
      <c r="A15412" s="147"/>
      <c r="B15412" s="64"/>
      <c r="C15412" s="147" t="s">
        <v>217</v>
      </c>
      <c r="E15412" s="161"/>
      <c r="F15412" s="162"/>
      <c r="G15412" s="147"/>
      <c r="H15412" s="146"/>
      <c r="J15412" s="146"/>
      <c r="L15412" s="150"/>
      <c r="N15412" s="163"/>
      <c r="O15412" s="146"/>
      <c r="P15412" s="146"/>
      <c r="Q15412" s="146"/>
      <c r="R15412" s="34"/>
      <c r="S15412" s="35"/>
      <c r="T15412" s="147"/>
    </row>
    <row r="15413">
      <c r="A15413" s="147"/>
      <c r="B15413" s="64"/>
      <c r="C15413" s="147" t="s">
        <v>217</v>
      </c>
      <c r="E15413" s="161"/>
      <c r="F15413" s="162"/>
      <c r="G15413" s="147"/>
      <c r="H15413" s="146"/>
      <c r="J15413" s="146"/>
      <c r="L15413" s="150"/>
      <c r="N15413" s="163"/>
      <c r="O15413" s="146"/>
      <c r="P15413" s="146"/>
      <c r="Q15413" s="146"/>
      <c r="R15413" s="34"/>
      <c r="S15413" s="35"/>
      <c r="T15413" s="147"/>
    </row>
    <row r="15414">
      <c r="A15414" s="147"/>
      <c r="B15414" s="64"/>
      <c r="C15414" s="147" t="s">
        <v>217</v>
      </c>
      <c r="E15414" s="161"/>
      <c r="F15414" s="162"/>
      <c r="G15414" s="147"/>
      <c r="H15414" s="146"/>
      <c r="J15414" s="146"/>
      <c r="L15414" s="150"/>
      <c r="N15414" s="163"/>
      <c r="O15414" s="146"/>
      <c r="P15414" s="146"/>
      <c r="Q15414" s="146"/>
      <c r="R15414" s="34"/>
      <c r="S15414" s="35"/>
      <c r="T15414" s="147"/>
    </row>
    <row r="15415">
      <c r="A15415" s="147"/>
      <c r="B15415" s="64"/>
      <c r="C15415" s="147" t="s">
        <v>217</v>
      </c>
      <c r="E15415" s="161"/>
      <c r="F15415" s="162"/>
      <c r="G15415" s="147"/>
      <c r="H15415" s="146"/>
      <c r="J15415" s="146"/>
      <c r="L15415" s="150"/>
      <c r="N15415" s="163"/>
      <c r="O15415" s="146"/>
      <c r="P15415" s="146"/>
      <c r="Q15415" s="146"/>
      <c r="R15415" s="34"/>
      <c r="S15415" s="35"/>
      <c r="T15415" s="147"/>
    </row>
    <row r="15416">
      <c r="A15416" s="147"/>
      <c r="B15416" s="64"/>
      <c r="C15416" s="147" t="s">
        <v>217</v>
      </c>
      <c r="E15416" s="161"/>
      <c r="F15416" s="162"/>
      <c r="G15416" s="147"/>
      <c r="H15416" s="146"/>
      <c r="J15416" s="146"/>
      <c r="L15416" s="150"/>
      <c r="N15416" s="163"/>
      <c r="O15416" s="146"/>
      <c r="P15416" s="146"/>
      <c r="Q15416" s="146"/>
      <c r="R15416" s="34"/>
      <c r="S15416" s="35"/>
      <c r="T15416" s="147"/>
    </row>
    <row r="15417">
      <c r="A15417" s="147"/>
      <c r="B15417" s="64"/>
      <c r="C15417" s="147" t="s">
        <v>217</v>
      </c>
      <c r="E15417" s="161"/>
      <c r="F15417" s="162"/>
      <c r="G15417" s="147"/>
      <c r="H15417" s="146"/>
      <c r="J15417" s="146"/>
      <c r="L15417" s="150"/>
      <c r="N15417" s="163"/>
      <c r="O15417" s="146"/>
      <c r="P15417" s="146"/>
      <c r="Q15417" s="146"/>
      <c r="R15417" s="34"/>
      <c r="S15417" s="35"/>
      <c r="T15417" s="147"/>
    </row>
    <row r="15418">
      <c r="A15418" s="147"/>
      <c r="B15418" s="64"/>
      <c r="C15418" s="147" t="s">
        <v>217</v>
      </c>
      <c r="E15418" s="161"/>
      <c r="F15418" s="162"/>
      <c r="G15418" s="147"/>
      <c r="H15418" s="146"/>
      <c r="J15418" s="146"/>
      <c r="L15418" s="150"/>
      <c r="N15418" s="163"/>
      <c r="O15418" s="146"/>
      <c r="P15418" s="146"/>
      <c r="Q15418" s="146"/>
      <c r="R15418" s="34"/>
      <c r="S15418" s="35"/>
      <c r="T15418" s="147"/>
    </row>
    <row r="15419">
      <c r="A15419" s="147"/>
      <c r="B15419" s="64"/>
      <c r="C15419" s="147" t="s">
        <v>217</v>
      </c>
      <c r="E15419" s="161"/>
      <c r="F15419" s="162"/>
      <c r="G15419" s="147"/>
      <c r="H15419" s="146"/>
      <c r="J15419" s="146"/>
      <c r="L15419" s="150"/>
      <c r="N15419" s="163"/>
      <c r="O15419" s="146"/>
      <c r="P15419" s="146"/>
      <c r="Q15419" s="146"/>
      <c r="R15419" s="34"/>
      <c r="S15419" s="35"/>
      <c r="T15419" s="147"/>
    </row>
    <row r="15420">
      <c r="A15420" s="147"/>
      <c r="B15420" s="64"/>
      <c r="C15420" s="147" t="s">
        <v>217</v>
      </c>
      <c r="E15420" s="161"/>
      <c r="F15420" s="162"/>
      <c r="G15420" s="147"/>
      <c r="H15420" s="146"/>
      <c r="J15420" s="146"/>
      <c r="L15420" s="150"/>
      <c r="N15420" s="163"/>
      <c r="O15420" s="146"/>
      <c r="P15420" s="146"/>
      <c r="Q15420" s="146"/>
      <c r="R15420" s="34"/>
      <c r="S15420" s="35"/>
      <c r="T15420" s="147"/>
    </row>
    <row r="15421">
      <c r="A15421" s="147"/>
      <c r="B15421" s="64"/>
      <c r="C15421" s="147" t="s">
        <v>217</v>
      </c>
      <c r="E15421" s="161"/>
      <c r="F15421" s="162"/>
      <c r="G15421" s="147"/>
      <c r="H15421" s="146"/>
      <c r="J15421" s="146"/>
      <c r="L15421" s="150"/>
      <c r="N15421" s="163"/>
      <c r="O15421" s="146"/>
      <c r="P15421" s="146"/>
      <c r="Q15421" s="146"/>
      <c r="R15421" s="34"/>
      <c r="S15421" s="35"/>
      <c r="T15421" s="147"/>
    </row>
    <row r="15422">
      <c r="A15422" s="147"/>
      <c r="B15422" s="64"/>
      <c r="C15422" s="147" t="s">
        <v>217</v>
      </c>
      <c r="E15422" s="161"/>
      <c r="F15422" s="162"/>
      <c r="G15422" s="147"/>
      <c r="H15422" s="146"/>
      <c r="J15422" s="146"/>
      <c r="L15422" s="150"/>
      <c r="N15422" s="163"/>
      <c r="O15422" s="146"/>
      <c r="P15422" s="146"/>
      <c r="Q15422" s="146"/>
      <c r="R15422" s="34"/>
      <c r="S15422" s="35"/>
      <c r="T15422" s="147"/>
    </row>
    <row r="15423">
      <c r="A15423" s="147"/>
      <c r="B15423" s="64"/>
      <c r="C15423" s="147" t="s">
        <v>217</v>
      </c>
      <c r="E15423" s="161"/>
      <c r="F15423" s="162"/>
      <c r="G15423" s="147"/>
      <c r="H15423" s="146"/>
      <c r="J15423" s="146"/>
      <c r="L15423" s="150"/>
      <c r="N15423" s="163"/>
      <c r="O15423" s="146"/>
      <c r="P15423" s="146"/>
      <c r="Q15423" s="146"/>
      <c r="R15423" s="34"/>
      <c r="S15423" s="35"/>
      <c r="T15423" s="147"/>
    </row>
    <row r="15424">
      <c r="A15424" s="147"/>
      <c r="B15424" s="64"/>
      <c r="C15424" s="147" t="s">
        <v>217</v>
      </c>
      <c r="E15424" s="161"/>
      <c r="F15424" s="162"/>
      <c r="G15424" s="147"/>
      <c r="H15424" s="146"/>
      <c r="J15424" s="146"/>
      <c r="L15424" s="150"/>
      <c r="N15424" s="163"/>
      <c r="O15424" s="146"/>
      <c r="P15424" s="146"/>
      <c r="Q15424" s="146"/>
      <c r="R15424" s="34"/>
      <c r="S15424" s="35"/>
      <c r="T15424" s="147"/>
    </row>
    <row r="15425">
      <c r="A15425" s="147"/>
      <c r="B15425" s="64"/>
      <c r="C15425" s="147" t="s">
        <v>217</v>
      </c>
      <c r="E15425" s="161"/>
      <c r="F15425" s="162"/>
      <c r="G15425" s="147"/>
      <c r="H15425" s="146"/>
      <c r="J15425" s="146"/>
      <c r="L15425" s="150"/>
      <c r="N15425" s="163"/>
      <c r="O15425" s="146"/>
      <c r="P15425" s="146"/>
      <c r="Q15425" s="146"/>
      <c r="R15425" s="34"/>
      <c r="S15425" s="35"/>
      <c r="T15425" s="147"/>
    </row>
    <row r="15426">
      <c r="A15426" s="147"/>
      <c r="B15426" s="64"/>
      <c r="C15426" s="147" t="s">
        <v>217</v>
      </c>
      <c r="E15426" s="161"/>
      <c r="F15426" s="162"/>
      <c r="G15426" s="147"/>
      <c r="H15426" s="146"/>
      <c r="J15426" s="146"/>
      <c r="L15426" s="150"/>
      <c r="N15426" s="163"/>
      <c r="O15426" s="146"/>
      <c r="P15426" s="146"/>
      <c r="Q15426" s="146"/>
      <c r="R15426" s="34"/>
      <c r="S15426" s="35"/>
      <c r="T15426" s="147"/>
    </row>
    <row r="15427">
      <c r="A15427" s="147"/>
      <c r="B15427" s="64"/>
      <c r="C15427" s="147" t="s">
        <v>217</v>
      </c>
      <c r="E15427" s="161"/>
      <c r="F15427" s="162"/>
      <c r="G15427" s="147"/>
      <c r="H15427" s="146"/>
      <c r="J15427" s="146"/>
      <c r="L15427" s="150"/>
      <c r="N15427" s="163"/>
      <c r="O15427" s="146"/>
      <c r="P15427" s="146"/>
      <c r="Q15427" s="146"/>
      <c r="R15427" s="34"/>
      <c r="S15427" s="35"/>
      <c r="T15427" s="147"/>
    </row>
    <row r="15428">
      <c r="A15428" s="147"/>
      <c r="B15428" s="64"/>
      <c r="C15428" s="147" t="s">
        <v>217</v>
      </c>
      <c r="E15428" s="161"/>
      <c r="F15428" s="162"/>
      <c r="G15428" s="147"/>
      <c r="H15428" s="146"/>
      <c r="J15428" s="146"/>
      <c r="L15428" s="150"/>
      <c r="N15428" s="163"/>
      <c r="O15428" s="146"/>
      <c r="P15428" s="146"/>
      <c r="Q15428" s="146"/>
      <c r="R15428" s="34"/>
      <c r="S15428" s="35"/>
      <c r="T15428" s="147"/>
    </row>
    <row r="15429">
      <c r="A15429" s="147"/>
      <c r="B15429" s="64"/>
      <c r="C15429" s="147" t="s">
        <v>217</v>
      </c>
      <c r="E15429" s="161"/>
      <c r="F15429" s="162"/>
      <c r="G15429" s="147"/>
      <c r="H15429" s="146"/>
      <c r="J15429" s="146"/>
      <c r="L15429" s="150"/>
      <c r="N15429" s="163"/>
      <c r="O15429" s="146"/>
      <c r="P15429" s="146"/>
      <c r="Q15429" s="146"/>
      <c r="R15429" s="34"/>
      <c r="S15429" s="35"/>
      <c r="T15429" s="147"/>
    </row>
    <row r="15430">
      <c r="A15430" s="147"/>
      <c r="B15430" s="64"/>
      <c r="C15430" s="147" t="s">
        <v>217</v>
      </c>
      <c r="E15430" s="161"/>
      <c r="F15430" s="162"/>
      <c r="G15430" s="147"/>
      <c r="H15430" s="146"/>
      <c r="J15430" s="146"/>
      <c r="L15430" s="150"/>
      <c r="N15430" s="163"/>
      <c r="O15430" s="146"/>
      <c r="P15430" s="146"/>
      <c r="Q15430" s="146"/>
      <c r="R15430" s="34"/>
      <c r="S15430" s="35"/>
      <c r="T15430" s="147"/>
    </row>
    <row r="15431">
      <c r="A15431" s="147"/>
      <c r="B15431" s="64"/>
      <c r="C15431" s="147" t="s">
        <v>217</v>
      </c>
      <c r="E15431" s="161"/>
      <c r="F15431" s="162"/>
      <c r="G15431" s="147"/>
      <c r="H15431" s="146"/>
      <c r="J15431" s="146"/>
      <c r="L15431" s="150"/>
      <c r="N15431" s="163"/>
      <c r="O15431" s="146"/>
      <c r="P15431" s="146"/>
      <c r="Q15431" s="146"/>
      <c r="R15431" s="34"/>
      <c r="S15431" s="35"/>
      <c r="T15431" s="147"/>
    </row>
    <row r="15432">
      <c r="A15432" s="147"/>
      <c r="B15432" s="64"/>
      <c r="C15432" s="147" t="s">
        <v>217</v>
      </c>
      <c r="E15432" s="161"/>
      <c r="F15432" s="162"/>
      <c r="G15432" s="147"/>
      <c r="H15432" s="146"/>
      <c r="J15432" s="146"/>
      <c r="L15432" s="150"/>
      <c r="N15432" s="163"/>
      <c r="O15432" s="146"/>
      <c r="P15432" s="146"/>
      <c r="Q15432" s="146"/>
      <c r="R15432" s="34"/>
      <c r="S15432" s="35"/>
      <c r="T15432" s="147"/>
    </row>
    <row r="15433">
      <c r="A15433" s="147"/>
      <c r="B15433" s="64"/>
      <c r="C15433" s="147" t="s">
        <v>217</v>
      </c>
      <c r="E15433" s="161"/>
      <c r="F15433" s="162"/>
      <c r="G15433" s="147"/>
      <c r="H15433" s="146"/>
      <c r="J15433" s="146"/>
      <c r="L15433" s="150"/>
      <c r="N15433" s="163"/>
      <c r="O15433" s="146"/>
      <c r="P15433" s="146"/>
      <c r="Q15433" s="146"/>
      <c r="R15433" s="34"/>
      <c r="S15433" s="35"/>
      <c r="T15433" s="147"/>
    </row>
    <row r="15434">
      <c r="A15434" s="147"/>
      <c r="B15434" s="64"/>
      <c r="C15434" s="147" t="s">
        <v>217</v>
      </c>
      <c r="E15434" s="161"/>
      <c r="F15434" s="162"/>
      <c r="G15434" s="147"/>
      <c r="H15434" s="146"/>
      <c r="J15434" s="146"/>
      <c r="L15434" s="150"/>
      <c r="N15434" s="163"/>
      <c r="O15434" s="146"/>
      <c r="P15434" s="146"/>
      <c r="Q15434" s="146"/>
      <c r="R15434" s="34"/>
      <c r="S15434" s="35"/>
      <c r="T15434" s="147"/>
    </row>
    <row r="15435">
      <c r="A15435" s="147"/>
      <c r="B15435" s="64"/>
      <c r="C15435" s="147" t="s">
        <v>217</v>
      </c>
      <c r="E15435" s="161"/>
      <c r="F15435" s="162"/>
      <c r="G15435" s="147"/>
      <c r="H15435" s="146"/>
      <c r="J15435" s="146"/>
      <c r="L15435" s="150"/>
      <c r="N15435" s="163"/>
      <c r="O15435" s="146"/>
      <c r="P15435" s="146"/>
      <c r="Q15435" s="146"/>
      <c r="R15435" s="34"/>
      <c r="S15435" s="35"/>
      <c r="T15435" s="147"/>
    </row>
    <row r="15436">
      <c r="A15436" s="147"/>
      <c r="B15436" s="64"/>
      <c r="C15436" s="147" t="s">
        <v>217</v>
      </c>
      <c r="E15436" s="161"/>
      <c r="F15436" s="162"/>
      <c r="G15436" s="147"/>
      <c r="H15436" s="146"/>
      <c r="J15436" s="146"/>
      <c r="L15436" s="150"/>
      <c r="N15436" s="163"/>
      <c r="O15436" s="146"/>
      <c r="P15436" s="146"/>
      <c r="Q15436" s="146"/>
      <c r="R15436" s="34"/>
      <c r="S15436" s="35"/>
      <c r="T15436" s="147"/>
    </row>
    <row r="15437">
      <c r="A15437" s="147"/>
      <c r="B15437" s="64"/>
      <c r="C15437" s="147" t="s">
        <v>217</v>
      </c>
      <c r="E15437" s="161"/>
      <c r="F15437" s="162"/>
      <c r="G15437" s="147"/>
      <c r="H15437" s="146"/>
      <c r="J15437" s="146"/>
      <c r="L15437" s="150"/>
      <c r="N15437" s="163"/>
      <c r="O15437" s="146"/>
      <c r="P15437" s="146"/>
      <c r="Q15437" s="146"/>
      <c r="R15437" s="34"/>
      <c r="S15437" s="35"/>
      <c r="T15437" s="147"/>
    </row>
    <row r="15438">
      <c r="A15438" s="147"/>
      <c r="B15438" s="64"/>
      <c r="C15438" s="147" t="s">
        <v>217</v>
      </c>
      <c r="E15438" s="161"/>
      <c r="F15438" s="162"/>
      <c r="G15438" s="147"/>
      <c r="H15438" s="146"/>
      <c r="J15438" s="146"/>
      <c r="L15438" s="150"/>
      <c r="N15438" s="163"/>
      <c r="O15438" s="146"/>
      <c r="P15438" s="146"/>
      <c r="Q15438" s="146"/>
      <c r="R15438" s="34"/>
      <c r="S15438" s="35"/>
      <c r="T15438" s="147"/>
    </row>
    <row r="15439">
      <c r="A15439" s="147"/>
      <c r="B15439" s="64"/>
      <c r="C15439" s="147" t="s">
        <v>217</v>
      </c>
      <c r="E15439" s="161"/>
      <c r="F15439" s="162"/>
      <c r="G15439" s="147"/>
      <c r="H15439" s="146"/>
      <c r="J15439" s="146"/>
      <c r="L15439" s="150"/>
      <c r="N15439" s="163"/>
      <c r="O15439" s="146"/>
      <c r="P15439" s="146"/>
      <c r="Q15439" s="146"/>
      <c r="R15439" s="34"/>
      <c r="S15439" s="35"/>
      <c r="T15439" s="147"/>
    </row>
    <row r="15440">
      <c r="A15440" s="147"/>
      <c r="B15440" s="64"/>
      <c r="C15440" s="147" t="s">
        <v>217</v>
      </c>
      <c r="E15440" s="161"/>
      <c r="F15440" s="162"/>
      <c r="G15440" s="147"/>
      <c r="H15440" s="146"/>
      <c r="J15440" s="146"/>
      <c r="L15440" s="150"/>
      <c r="N15440" s="163"/>
      <c r="O15440" s="146"/>
      <c r="P15440" s="146"/>
      <c r="Q15440" s="146"/>
      <c r="R15440" s="34"/>
      <c r="S15440" s="35"/>
      <c r="T15440" s="147"/>
    </row>
    <row r="15441">
      <c r="A15441" s="147"/>
      <c r="B15441" s="64"/>
      <c r="C15441" s="147" t="s">
        <v>217</v>
      </c>
      <c r="E15441" s="161"/>
      <c r="F15441" s="162"/>
      <c r="G15441" s="147"/>
      <c r="H15441" s="146"/>
      <c r="J15441" s="146"/>
      <c r="L15441" s="150"/>
      <c r="N15441" s="163"/>
      <c r="O15441" s="146"/>
      <c r="P15441" s="146"/>
      <c r="Q15441" s="146"/>
      <c r="R15441" s="34"/>
      <c r="S15441" s="35"/>
      <c r="T15441" s="147"/>
    </row>
    <row r="15442">
      <c r="A15442" s="147"/>
      <c r="B15442" s="64"/>
      <c r="C15442" s="147" t="s">
        <v>217</v>
      </c>
      <c r="E15442" s="161"/>
      <c r="F15442" s="162"/>
      <c r="G15442" s="147"/>
      <c r="H15442" s="146"/>
      <c r="J15442" s="146"/>
      <c r="L15442" s="150"/>
      <c r="N15442" s="163"/>
      <c r="O15442" s="146"/>
      <c r="P15442" s="146"/>
      <c r="Q15442" s="146"/>
      <c r="R15442" s="34"/>
      <c r="S15442" s="35"/>
      <c r="T15442" s="147"/>
    </row>
    <row r="15443">
      <c r="A15443" s="147"/>
      <c r="B15443" s="64"/>
      <c r="C15443" s="147" t="s">
        <v>217</v>
      </c>
      <c r="E15443" s="161"/>
      <c r="F15443" s="162"/>
      <c r="G15443" s="147"/>
      <c r="H15443" s="146"/>
      <c r="J15443" s="146"/>
      <c r="L15443" s="150"/>
      <c r="N15443" s="163"/>
      <c r="O15443" s="146"/>
      <c r="P15443" s="146"/>
      <c r="Q15443" s="146"/>
      <c r="R15443" s="34"/>
      <c r="S15443" s="35"/>
      <c r="T15443" s="147"/>
    </row>
    <row r="15444">
      <c r="A15444" s="147"/>
      <c r="B15444" s="64"/>
      <c r="C15444" s="147" t="s">
        <v>217</v>
      </c>
      <c r="E15444" s="161"/>
      <c r="F15444" s="162"/>
      <c r="G15444" s="147"/>
      <c r="H15444" s="146"/>
      <c r="J15444" s="146"/>
      <c r="L15444" s="150"/>
      <c r="N15444" s="163"/>
      <c r="O15444" s="146"/>
      <c r="P15444" s="146"/>
      <c r="Q15444" s="146"/>
      <c r="R15444" s="34"/>
      <c r="S15444" s="35"/>
      <c r="T15444" s="147"/>
    </row>
    <row r="15445">
      <c r="A15445" s="147"/>
      <c r="B15445" s="64"/>
      <c r="C15445" s="147" t="s">
        <v>217</v>
      </c>
      <c r="E15445" s="161"/>
      <c r="F15445" s="162"/>
      <c r="G15445" s="147"/>
      <c r="H15445" s="146"/>
      <c r="J15445" s="146"/>
      <c r="L15445" s="150"/>
      <c r="N15445" s="163"/>
      <c r="O15445" s="146"/>
      <c r="P15445" s="146"/>
      <c r="Q15445" s="146"/>
      <c r="R15445" s="34"/>
      <c r="S15445" s="35"/>
      <c r="T15445" s="147"/>
    </row>
    <row r="15446">
      <c r="A15446" s="147"/>
      <c r="B15446" s="64"/>
      <c r="C15446" s="147" t="s">
        <v>217</v>
      </c>
      <c r="E15446" s="161"/>
      <c r="F15446" s="162"/>
      <c r="G15446" s="147"/>
      <c r="H15446" s="146"/>
      <c r="J15446" s="146"/>
      <c r="L15446" s="150"/>
      <c r="N15446" s="163"/>
      <c r="O15446" s="146"/>
      <c r="P15446" s="146"/>
      <c r="Q15446" s="146"/>
      <c r="R15446" s="34"/>
      <c r="S15446" s="35"/>
      <c r="T15446" s="147"/>
    </row>
    <row r="15447">
      <c r="A15447" s="147"/>
      <c r="B15447" s="64"/>
      <c r="C15447" s="147" t="s">
        <v>217</v>
      </c>
      <c r="E15447" s="161"/>
      <c r="F15447" s="162"/>
      <c r="G15447" s="147"/>
      <c r="H15447" s="146"/>
      <c r="J15447" s="146"/>
      <c r="L15447" s="150"/>
      <c r="N15447" s="163"/>
      <c r="O15447" s="146"/>
      <c r="P15447" s="146"/>
      <c r="Q15447" s="146"/>
      <c r="R15447" s="34"/>
      <c r="S15447" s="35"/>
      <c r="T15447" s="147"/>
    </row>
    <row r="15448">
      <c r="A15448" s="147"/>
      <c r="B15448" s="64"/>
      <c r="C15448" s="147" t="s">
        <v>217</v>
      </c>
      <c r="E15448" s="161"/>
      <c r="F15448" s="162"/>
      <c r="G15448" s="147"/>
      <c r="H15448" s="146"/>
      <c r="J15448" s="146"/>
      <c r="L15448" s="150"/>
      <c r="N15448" s="163"/>
      <c r="O15448" s="146"/>
      <c r="P15448" s="146"/>
      <c r="Q15448" s="146"/>
      <c r="R15448" s="34"/>
      <c r="S15448" s="35"/>
      <c r="T15448" s="147"/>
    </row>
    <row r="15449">
      <c r="A15449" s="147"/>
      <c r="B15449" s="64"/>
      <c r="C15449" s="147" t="s">
        <v>217</v>
      </c>
      <c r="E15449" s="161"/>
      <c r="F15449" s="162"/>
      <c r="G15449" s="147"/>
      <c r="H15449" s="146"/>
      <c r="J15449" s="146"/>
      <c r="L15449" s="150"/>
      <c r="N15449" s="163"/>
      <c r="O15449" s="146"/>
      <c r="P15449" s="146"/>
      <c r="Q15449" s="146"/>
      <c r="R15449" s="34"/>
      <c r="S15449" s="35"/>
      <c r="T15449" s="147"/>
    </row>
    <row r="15450">
      <c r="A15450" s="147"/>
      <c r="B15450" s="64"/>
      <c r="C15450" s="147" t="s">
        <v>217</v>
      </c>
      <c r="E15450" s="161"/>
      <c r="F15450" s="162"/>
      <c r="G15450" s="147"/>
      <c r="H15450" s="146"/>
      <c r="J15450" s="146"/>
      <c r="L15450" s="150"/>
      <c r="N15450" s="163"/>
      <c r="O15450" s="146"/>
      <c r="P15450" s="146"/>
      <c r="Q15450" s="146"/>
      <c r="R15450" s="34"/>
      <c r="S15450" s="35"/>
      <c r="T15450" s="147"/>
    </row>
    <row r="15451">
      <c r="A15451" s="147"/>
      <c r="B15451" s="64"/>
      <c r="C15451" s="147" t="s">
        <v>217</v>
      </c>
      <c r="E15451" s="161"/>
      <c r="F15451" s="162"/>
      <c r="G15451" s="147"/>
      <c r="H15451" s="146"/>
      <c r="J15451" s="146"/>
      <c r="L15451" s="150"/>
      <c r="N15451" s="163"/>
      <c r="O15451" s="146"/>
      <c r="P15451" s="146"/>
      <c r="Q15451" s="146"/>
      <c r="R15451" s="34"/>
      <c r="S15451" s="35"/>
      <c r="T15451" s="147"/>
    </row>
    <row r="15452">
      <c r="A15452" s="147"/>
      <c r="B15452" s="64"/>
      <c r="C15452" s="147" t="s">
        <v>217</v>
      </c>
      <c r="E15452" s="161"/>
      <c r="F15452" s="162"/>
      <c r="G15452" s="147"/>
      <c r="H15452" s="146"/>
      <c r="J15452" s="146"/>
      <c r="L15452" s="150"/>
      <c r="N15452" s="163"/>
      <c r="O15452" s="146"/>
      <c r="P15452" s="146"/>
      <c r="Q15452" s="146"/>
      <c r="R15452" s="34"/>
      <c r="S15452" s="35"/>
      <c r="T15452" s="147"/>
    </row>
    <row r="15453">
      <c r="A15453" s="147"/>
      <c r="B15453" s="64"/>
      <c r="C15453" s="147" t="s">
        <v>217</v>
      </c>
      <c r="E15453" s="161"/>
      <c r="F15453" s="162"/>
      <c r="G15453" s="147"/>
      <c r="H15453" s="146"/>
      <c r="J15453" s="146"/>
      <c r="L15453" s="150"/>
      <c r="N15453" s="163"/>
      <c r="O15453" s="146"/>
      <c r="P15453" s="146"/>
      <c r="Q15453" s="146"/>
      <c r="R15453" s="34"/>
      <c r="S15453" s="35"/>
      <c r="T15453" s="147"/>
    </row>
    <row r="15454">
      <c r="A15454" s="147"/>
      <c r="B15454" s="64"/>
      <c r="C15454" s="147" t="s">
        <v>217</v>
      </c>
      <c r="E15454" s="161"/>
      <c r="F15454" s="162"/>
      <c r="G15454" s="147"/>
      <c r="H15454" s="146"/>
      <c r="J15454" s="146"/>
      <c r="L15454" s="150"/>
      <c r="N15454" s="163"/>
      <c r="O15454" s="146"/>
      <c r="P15454" s="146"/>
      <c r="Q15454" s="146"/>
      <c r="R15454" s="34"/>
      <c r="S15454" s="35"/>
      <c r="T15454" s="147"/>
    </row>
    <row r="15455">
      <c r="A15455" s="147"/>
      <c r="B15455" s="64"/>
      <c r="C15455" s="147" t="s">
        <v>217</v>
      </c>
      <c r="E15455" s="161"/>
      <c r="F15455" s="162"/>
      <c r="G15455" s="147"/>
      <c r="H15455" s="146"/>
      <c r="J15455" s="146"/>
      <c r="L15455" s="150"/>
      <c r="N15455" s="163"/>
      <c r="O15455" s="146"/>
      <c r="P15455" s="146"/>
      <c r="Q15455" s="146"/>
      <c r="R15455" s="34"/>
      <c r="S15455" s="35"/>
      <c r="T15455" s="147"/>
    </row>
    <row r="15456">
      <c r="A15456" s="147"/>
      <c r="B15456" s="64"/>
      <c r="C15456" s="147" t="s">
        <v>217</v>
      </c>
      <c r="E15456" s="161"/>
      <c r="F15456" s="162"/>
      <c r="G15456" s="147"/>
      <c r="H15456" s="146"/>
      <c r="J15456" s="146"/>
      <c r="L15456" s="150"/>
      <c r="N15456" s="163"/>
      <c r="O15456" s="146"/>
      <c r="P15456" s="146"/>
      <c r="Q15456" s="146"/>
      <c r="R15456" s="34"/>
      <c r="S15456" s="35"/>
      <c r="T15456" s="147"/>
    </row>
    <row r="15457">
      <c r="A15457" s="147"/>
      <c r="B15457" s="64"/>
      <c r="C15457" s="147" t="s">
        <v>217</v>
      </c>
      <c r="E15457" s="161"/>
      <c r="F15457" s="162"/>
      <c r="G15457" s="147"/>
      <c r="H15457" s="146"/>
      <c r="J15457" s="146"/>
      <c r="L15457" s="150"/>
      <c r="N15457" s="163"/>
      <c r="O15457" s="146"/>
      <c r="P15457" s="146"/>
      <c r="Q15457" s="146"/>
      <c r="R15457" s="34"/>
      <c r="S15457" s="35"/>
      <c r="T15457" s="147"/>
    </row>
    <row r="15458">
      <c r="A15458" s="147"/>
      <c r="B15458" s="64"/>
      <c r="C15458" s="147" t="s">
        <v>217</v>
      </c>
      <c r="E15458" s="161"/>
      <c r="F15458" s="162"/>
      <c r="G15458" s="147"/>
      <c r="H15458" s="146"/>
      <c r="J15458" s="146"/>
      <c r="L15458" s="150"/>
      <c r="N15458" s="163"/>
      <c r="O15458" s="146"/>
      <c r="P15458" s="146"/>
      <c r="Q15458" s="146"/>
      <c r="R15458" s="34"/>
      <c r="S15458" s="35"/>
      <c r="T15458" s="147"/>
    </row>
    <row r="15459">
      <c r="A15459" s="147"/>
      <c r="B15459" s="64"/>
      <c r="C15459" s="147" t="s">
        <v>217</v>
      </c>
      <c r="E15459" s="161"/>
      <c r="F15459" s="162"/>
      <c r="G15459" s="147"/>
      <c r="H15459" s="146"/>
      <c r="J15459" s="146"/>
      <c r="L15459" s="150"/>
      <c r="N15459" s="163"/>
      <c r="O15459" s="146"/>
      <c r="P15459" s="146"/>
      <c r="Q15459" s="146"/>
      <c r="R15459" s="34"/>
      <c r="S15459" s="35"/>
      <c r="T15459" s="147"/>
    </row>
    <row r="15460">
      <c r="A15460" s="147"/>
      <c r="B15460" s="64"/>
      <c r="C15460" s="147" t="s">
        <v>217</v>
      </c>
      <c r="E15460" s="161"/>
      <c r="F15460" s="162"/>
      <c r="G15460" s="147"/>
      <c r="H15460" s="146"/>
      <c r="J15460" s="146"/>
      <c r="L15460" s="150"/>
      <c r="N15460" s="163"/>
      <c r="O15460" s="146"/>
      <c r="P15460" s="146"/>
      <c r="Q15460" s="146"/>
      <c r="R15460" s="34"/>
      <c r="S15460" s="35"/>
      <c r="T15460" s="147"/>
    </row>
    <row r="15461">
      <c r="A15461" s="147"/>
      <c r="B15461" s="64"/>
      <c r="C15461" s="147" t="s">
        <v>217</v>
      </c>
      <c r="E15461" s="161"/>
      <c r="F15461" s="162"/>
      <c r="G15461" s="147"/>
      <c r="H15461" s="146"/>
      <c r="J15461" s="146"/>
      <c r="L15461" s="150"/>
      <c r="N15461" s="163"/>
      <c r="O15461" s="146"/>
      <c r="P15461" s="146"/>
      <c r="Q15461" s="146"/>
      <c r="R15461" s="34"/>
      <c r="S15461" s="35"/>
      <c r="T15461" s="147"/>
    </row>
    <row r="15462">
      <c r="A15462" s="147"/>
      <c r="B15462" s="64"/>
      <c r="C15462" s="147" t="s">
        <v>217</v>
      </c>
      <c r="E15462" s="161"/>
      <c r="F15462" s="162"/>
      <c r="G15462" s="147"/>
      <c r="H15462" s="146"/>
      <c r="J15462" s="146"/>
      <c r="L15462" s="150"/>
      <c r="N15462" s="163"/>
      <c r="O15462" s="146"/>
      <c r="P15462" s="146"/>
      <c r="Q15462" s="146"/>
      <c r="R15462" s="34"/>
      <c r="S15462" s="35"/>
      <c r="T15462" s="147"/>
    </row>
    <row r="15463">
      <c r="A15463" s="147"/>
      <c r="B15463" s="64"/>
      <c r="C15463" s="147" t="s">
        <v>217</v>
      </c>
      <c r="E15463" s="161"/>
      <c r="F15463" s="162"/>
      <c r="G15463" s="147"/>
      <c r="H15463" s="146"/>
      <c r="J15463" s="146"/>
      <c r="L15463" s="150"/>
      <c r="N15463" s="163"/>
      <c r="O15463" s="146"/>
      <c r="P15463" s="146"/>
      <c r="Q15463" s="146"/>
      <c r="R15463" s="34"/>
      <c r="S15463" s="35"/>
      <c r="T15463" s="147"/>
    </row>
    <row r="15464">
      <c r="A15464" s="147"/>
      <c r="B15464" s="64"/>
      <c r="C15464" s="147" t="s">
        <v>217</v>
      </c>
      <c r="E15464" s="161"/>
      <c r="F15464" s="162"/>
      <c r="G15464" s="147"/>
      <c r="H15464" s="146"/>
      <c r="J15464" s="146"/>
      <c r="L15464" s="150"/>
      <c r="N15464" s="163"/>
      <c r="O15464" s="146"/>
      <c r="P15464" s="146"/>
      <c r="Q15464" s="146"/>
      <c r="R15464" s="34"/>
      <c r="S15464" s="35"/>
      <c r="T15464" s="147"/>
    </row>
    <row r="15465">
      <c r="A15465" s="147"/>
      <c r="B15465" s="64"/>
      <c r="C15465" s="147" t="s">
        <v>217</v>
      </c>
      <c r="E15465" s="161"/>
      <c r="F15465" s="162"/>
      <c r="G15465" s="147"/>
      <c r="H15465" s="146"/>
      <c r="J15465" s="146"/>
      <c r="L15465" s="150"/>
      <c r="N15465" s="163"/>
      <c r="O15465" s="146"/>
      <c r="P15465" s="146"/>
      <c r="Q15465" s="146"/>
      <c r="R15465" s="34"/>
      <c r="S15465" s="35"/>
      <c r="T15465" s="147"/>
    </row>
    <row r="15466">
      <c r="A15466" s="147"/>
      <c r="B15466" s="64"/>
      <c r="C15466" s="147" t="s">
        <v>217</v>
      </c>
      <c r="E15466" s="161"/>
      <c r="F15466" s="162"/>
      <c r="G15466" s="147"/>
      <c r="H15466" s="146"/>
      <c r="J15466" s="146"/>
      <c r="L15466" s="150"/>
      <c r="N15466" s="163"/>
      <c r="O15466" s="146"/>
      <c r="P15466" s="146"/>
      <c r="Q15466" s="146"/>
      <c r="R15466" s="34"/>
      <c r="S15466" s="35"/>
      <c r="T15466" s="147"/>
    </row>
    <row r="15467">
      <c r="A15467" s="147"/>
      <c r="B15467" s="64"/>
      <c r="C15467" s="147" t="s">
        <v>217</v>
      </c>
      <c r="E15467" s="161"/>
      <c r="F15467" s="162"/>
      <c r="G15467" s="147"/>
      <c r="H15467" s="146"/>
      <c r="J15467" s="146"/>
      <c r="L15467" s="150"/>
      <c r="N15467" s="163"/>
      <c r="O15467" s="146"/>
      <c r="P15467" s="146"/>
      <c r="Q15467" s="146"/>
      <c r="R15467" s="34"/>
      <c r="S15467" s="35"/>
      <c r="T15467" s="147"/>
    </row>
    <row r="15468">
      <c r="A15468" s="147"/>
      <c r="B15468" s="64"/>
      <c r="C15468" s="147" t="s">
        <v>217</v>
      </c>
      <c r="E15468" s="161"/>
      <c r="F15468" s="162"/>
      <c r="G15468" s="147"/>
      <c r="H15468" s="146"/>
      <c r="J15468" s="146"/>
      <c r="L15468" s="150"/>
      <c r="N15468" s="163"/>
      <c r="O15468" s="146"/>
      <c r="P15468" s="146"/>
      <c r="Q15468" s="146"/>
      <c r="R15468" s="34"/>
      <c r="S15468" s="35"/>
      <c r="T15468" s="147"/>
    </row>
    <row r="15469">
      <c r="A15469" s="147"/>
      <c r="B15469" s="64"/>
      <c r="C15469" s="147" t="s">
        <v>217</v>
      </c>
      <c r="E15469" s="161"/>
      <c r="F15469" s="162"/>
      <c r="G15469" s="147"/>
      <c r="H15469" s="146"/>
      <c r="J15469" s="146"/>
      <c r="L15469" s="150"/>
      <c r="N15469" s="163"/>
      <c r="O15469" s="146"/>
      <c r="P15469" s="146"/>
      <c r="Q15469" s="146"/>
      <c r="R15469" s="34"/>
      <c r="S15469" s="35"/>
      <c r="T15469" s="147"/>
    </row>
    <row r="15470">
      <c r="A15470" s="147"/>
      <c r="B15470" s="64"/>
      <c r="C15470" s="147" t="s">
        <v>217</v>
      </c>
      <c r="E15470" s="161"/>
      <c r="F15470" s="162"/>
      <c r="G15470" s="147"/>
      <c r="H15470" s="146"/>
      <c r="J15470" s="146"/>
      <c r="L15470" s="150"/>
      <c r="N15470" s="163"/>
      <c r="O15470" s="146"/>
      <c r="P15470" s="146"/>
      <c r="Q15470" s="146"/>
      <c r="R15470" s="34"/>
      <c r="S15470" s="35"/>
      <c r="T15470" s="147"/>
    </row>
    <row r="15471">
      <c r="A15471" s="147"/>
      <c r="B15471" s="64"/>
      <c r="C15471" s="147" t="s">
        <v>217</v>
      </c>
      <c r="E15471" s="161"/>
      <c r="F15471" s="162"/>
      <c r="G15471" s="147"/>
      <c r="H15471" s="146"/>
      <c r="J15471" s="146"/>
      <c r="L15471" s="150"/>
      <c r="N15471" s="163"/>
      <c r="O15471" s="146"/>
      <c r="P15471" s="146"/>
      <c r="Q15471" s="146"/>
      <c r="R15471" s="34"/>
      <c r="S15471" s="35"/>
      <c r="T15471" s="147"/>
    </row>
    <row r="15472">
      <c r="A15472" s="147"/>
      <c r="B15472" s="64"/>
      <c r="C15472" s="147" t="s">
        <v>217</v>
      </c>
      <c r="E15472" s="161"/>
      <c r="F15472" s="162"/>
      <c r="G15472" s="147"/>
      <c r="H15472" s="146"/>
      <c r="J15472" s="146"/>
      <c r="L15472" s="150"/>
      <c r="N15472" s="163"/>
      <c r="O15472" s="146"/>
      <c r="P15472" s="146"/>
      <c r="Q15472" s="146"/>
      <c r="R15472" s="34"/>
      <c r="S15472" s="35"/>
      <c r="T15472" s="147"/>
    </row>
    <row r="15473">
      <c r="A15473" s="147"/>
      <c r="B15473" s="64"/>
      <c r="C15473" s="147" t="s">
        <v>217</v>
      </c>
      <c r="E15473" s="161"/>
      <c r="F15473" s="162"/>
      <c r="G15473" s="147"/>
      <c r="H15473" s="146"/>
      <c r="J15473" s="146"/>
      <c r="L15473" s="150"/>
      <c r="N15473" s="163"/>
      <c r="O15473" s="146"/>
      <c r="P15473" s="146"/>
      <c r="Q15473" s="146"/>
      <c r="R15473" s="34"/>
      <c r="S15473" s="35"/>
      <c r="T15473" s="147"/>
    </row>
    <row r="15474">
      <c r="A15474" s="147"/>
      <c r="B15474" s="64"/>
      <c r="C15474" s="147" t="s">
        <v>217</v>
      </c>
      <c r="E15474" s="161"/>
      <c r="F15474" s="162"/>
      <c r="G15474" s="147"/>
      <c r="H15474" s="146"/>
      <c r="J15474" s="146"/>
      <c r="L15474" s="150"/>
      <c r="N15474" s="163"/>
      <c r="O15474" s="146"/>
      <c r="P15474" s="146"/>
      <c r="Q15474" s="146"/>
      <c r="R15474" s="34"/>
      <c r="S15474" s="35"/>
      <c r="T15474" s="147"/>
    </row>
    <row r="15475">
      <c r="A15475" s="147"/>
      <c r="B15475" s="64"/>
      <c r="C15475" s="147" t="s">
        <v>217</v>
      </c>
      <c r="E15475" s="161"/>
      <c r="F15475" s="162"/>
      <c r="G15475" s="147"/>
      <c r="H15475" s="146"/>
      <c r="J15475" s="146"/>
      <c r="L15475" s="150"/>
      <c r="N15475" s="163"/>
      <c r="O15475" s="146"/>
      <c r="P15475" s="146"/>
      <c r="Q15475" s="146"/>
      <c r="R15475" s="34"/>
      <c r="S15475" s="35"/>
      <c r="T15475" s="147"/>
    </row>
    <row r="15476">
      <c r="A15476" s="147"/>
      <c r="B15476" s="64"/>
      <c r="C15476" s="147" t="s">
        <v>217</v>
      </c>
      <c r="E15476" s="161"/>
      <c r="F15476" s="162"/>
      <c r="G15476" s="147"/>
      <c r="H15476" s="146"/>
      <c r="J15476" s="146"/>
      <c r="L15476" s="150"/>
      <c r="N15476" s="163"/>
      <c r="O15476" s="146"/>
      <c r="P15476" s="146"/>
      <c r="Q15476" s="146"/>
      <c r="R15476" s="34"/>
      <c r="S15476" s="35"/>
      <c r="T15476" s="147"/>
    </row>
    <row r="15477">
      <c r="A15477" s="147"/>
      <c r="B15477" s="64"/>
      <c r="C15477" s="147" t="s">
        <v>217</v>
      </c>
      <c r="E15477" s="161"/>
      <c r="F15477" s="162"/>
      <c r="G15477" s="147"/>
      <c r="H15477" s="146"/>
      <c r="J15477" s="146"/>
      <c r="L15477" s="150"/>
      <c r="N15477" s="163"/>
      <c r="O15477" s="146"/>
      <c r="P15477" s="146"/>
      <c r="Q15477" s="146"/>
      <c r="R15477" s="34"/>
      <c r="S15477" s="35"/>
      <c r="T15477" s="147"/>
    </row>
    <row r="15478">
      <c r="A15478" s="147"/>
      <c r="B15478" s="64"/>
      <c r="C15478" s="147" t="s">
        <v>217</v>
      </c>
      <c r="E15478" s="161"/>
      <c r="F15478" s="162"/>
      <c r="G15478" s="147"/>
      <c r="H15478" s="146"/>
      <c r="J15478" s="146"/>
      <c r="L15478" s="150"/>
      <c r="N15478" s="163"/>
      <c r="O15478" s="146"/>
      <c r="P15478" s="146"/>
      <c r="Q15478" s="146"/>
      <c r="R15478" s="34"/>
      <c r="S15478" s="35"/>
      <c r="T15478" s="147"/>
    </row>
    <row r="15479">
      <c r="A15479" s="147"/>
      <c r="B15479" s="64"/>
      <c r="C15479" s="147" t="s">
        <v>217</v>
      </c>
      <c r="E15479" s="161"/>
      <c r="F15479" s="162"/>
      <c r="G15479" s="147"/>
      <c r="H15479" s="146"/>
      <c r="J15479" s="146"/>
      <c r="L15479" s="150"/>
      <c r="N15479" s="163"/>
      <c r="O15479" s="146"/>
      <c r="P15479" s="146"/>
      <c r="Q15479" s="146"/>
      <c r="R15479" s="34"/>
      <c r="S15479" s="35"/>
      <c r="T15479" s="147"/>
    </row>
    <row r="15480">
      <c r="A15480" s="147"/>
      <c r="B15480" s="64"/>
      <c r="C15480" s="147" t="s">
        <v>217</v>
      </c>
      <c r="E15480" s="161"/>
      <c r="F15480" s="162"/>
      <c r="G15480" s="147"/>
      <c r="H15480" s="146"/>
      <c r="J15480" s="146"/>
      <c r="L15480" s="150"/>
      <c r="N15480" s="163"/>
      <c r="O15480" s="146"/>
      <c r="P15480" s="146"/>
      <c r="Q15480" s="146"/>
      <c r="R15480" s="34"/>
      <c r="S15480" s="35"/>
      <c r="T15480" s="147"/>
    </row>
    <row r="15481">
      <c r="A15481" s="147"/>
      <c r="B15481" s="64"/>
      <c r="C15481" s="147" t="s">
        <v>217</v>
      </c>
      <c r="E15481" s="161"/>
      <c r="F15481" s="162"/>
      <c r="G15481" s="147"/>
      <c r="H15481" s="146"/>
      <c r="J15481" s="146"/>
      <c r="L15481" s="150"/>
      <c r="N15481" s="163"/>
      <c r="O15481" s="146"/>
      <c r="P15481" s="146"/>
      <c r="Q15481" s="146"/>
      <c r="R15481" s="34"/>
      <c r="S15481" s="35"/>
      <c r="T15481" s="147"/>
    </row>
    <row r="15482">
      <c r="A15482" s="147"/>
      <c r="B15482" s="64"/>
      <c r="C15482" s="147" t="s">
        <v>217</v>
      </c>
      <c r="E15482" s="161"/>
      <c r="F15482" s="162"/>
      <c r="G15482" s="147"/>
      <c r="H15482" s="146"/>
      <c r="J15482" s="146"/>
      <c r="L15482" s="150"/>
      <c r="N15482" s="163"/>
      <c r="O15482" s="146"/>
      <c r="P15482" s="146"/>
      <c r="Q15482" s="146"/>
      <c r="R15482" s="34"/>
      <c r="S15482" s="35"/>
      <c r="T15482" s="147"/>
    </row>
    <row r="15483">
      <c r="A15483" s="147"/>
      <c r="B15483" s="64"/>
      <c r="C15483" s="147" t="s">
        <v>217</v>
      </c>
      <c r="E15483" s="161"/>
      <c r="F15483" s="162"/>
      <c r="G15483" s="147"/>
      <c r="H15483" s="146"/>
      <c r="J15483" s="146"/>
      <c r="L15483" s="150"/>
      <c r="N15483" s="163"/>
      <c r="O15483" s="146"/>
      <c r="P15483" s="146"/>
      <c r="Q15483" s="146"/>
      <c r="R15483" s="34"/>
      <c r="S15483" s="35"/>
      <c r="T15483" s="147"/>
    </row>
    <row r="15484">
      <c r="A15484" s="147"/>
      <c r="B15484" s="64"/>
      <c r="C15484" s="147" t="s">
        <v>217</v>
      </c>
      <c r="E15484" s="161"/>
      <c r="F15484" s="162"/>
      <c r="G15484" s="147"/>
      <c r="H15484" s="146"/>
      <c r="J15484" s="146"/>
      <c r="L15484" s="150"/>
      <c r="N15484" s="163"/>
      <c r="O15484" s="146"/>
      <c r="P15484" s="146"/>
      <c r="Q15484" s="146"/>
      <c r="R15484" s="34"/>
      <c r="S15484" s="35"/>
      <c r="T15484" s="147"/>
    </row>
    <row r="15485">
      <c r="A15485" s="147"/>
      <c r="B15485" s="64"/>
      <c r="C15485" s="147" t="s">
        <v>217</v>
      </c>
      <c r="E15485" s="161"/>
      <c r="F15485" s="162"/>
      <c r="G15485" s="147"/>
      <c r="H15485" s="146"/>
      <c r="J15485" s="146"/>
      <c r="L15485" s="150"/>
      <c r="N15485" s="163"/>
      <c r="O15485" s="146"/>
      <c r="P15485" s="146"/>
      <c r="Q15485" s="146"/>
      <c r="R15485" s="34"/>
      <c r="S15485" s="35"/>
      <c r="T15485" s="147"/>
    </row>
    <row r="15486">
      <c r="A15486" s="147"/>
      <c r="B15486" s="64"/>
      <c r="C15486" s="147" t="s">
        <v>217</v>
      </c>
      <c r="E15486" s="161"/>
      <c r="F15486" s="162"/>
      <c r="G15486" s="147"/>
      <c r="H15486" s="146"/>
      <c r="J15486" s="146"/>
      <c r="L15486" s="150"/>
      <c r="N15486" s="163"/>
      <c r="O15486" s="146"/>
      <c r="P15486" s="146"/>
      <c r="Q15486" s="146"/>
      <c r="R15486" s="34"/>
      <c r="S15486" s="35"/>
      <c r="T15486" s="147"/>
    </row>
    <row r="15487">
      <c r="A15487" s="147"/>
      <c r="B15487" s="64"/>
      <c r="C15487" s="147" t="s">
        <v>217</v>
      </c>
      <c r="E15487" s="161"/>
      <c r="F15487" s="162"/>
      <c r="G15487" s="147"/>
      <c r="H15487" s="146"/>
      <c r="J15487" s="146"/>
      <c r="L15487" s="150"/>
      <c r="N15487" s="163"/>
      <c r="O15487" s="146"/>
      <c r="P15487" s="146"/>
      <c r="Q15487" s="146"/>
      <c r="R15487" s="34"/>
      <c r="S15487" s="35"/>
      <c r="T15487" s="147"/>
    </row>
    <row r="15488">
      <c r="A15488" s="147"/>
      <c r="B15488" s="64"/>
      <c r="C15488" s="147" t="s">
        <v>217</v>
      </c>
      <c r="E15488" s="161"/>
      <c r="F15488" s="162"/>
      <c r="G15488" s="147"/>
      <c r="H15488" s="146"/>
      <c r="J15488" s="146"/>
      <c r="L15488" s="150"/>
      <c r="N15488" s="163"/>
      <c r="O15488" s="146"/>
      <c r="P15488" s="146"/>
      <c r="Q15488" s="146"/>
      <c r="R15488" s="34"/>
      <c r="S15488" s="35"/>
      <c r="T15488" s="147"/>
    </row>
    <row r="15489">
      <c r="A15489" s="147"/>
      <c r="B15489" s="64"/>
      <c r="C15489" s="147" t="s">
        <v>217</v>
      </c>
      <c r="E15489" s="161"/>
      <c r="F15489" s="162"/>
      <c r="G15489" s="147"/>
      <c r="H15489" s="146"/>
      <c r="J15489" s="146"/>
      <c r="L15489" s="150"/>
      <c r="N15489" s="163"/>
      <c r="O15489" s="146"/>
      <c r="P15489" s="146"/>
      <c r="Q15489" s="146"/>
      <c r="R15489" s="34"/>
      <c r="S15489" s="35"/>
      <c r="T15489" s="147"/>
    </row>
    <row r="15490">
      <c r="A15490" s="147"/>
      <c r="B15490" s="64"/>
      <c r="C15490" s="147" t="s">
        <v>217</v>
      </c>
      <c r="E15490" s="161"/>
      <c r="F15490" s="162"/>
      <c r="G15490" s="147"/>
      <c r="H15490" s="146"/>
      <c r="J15490" s="146"/>
      <c r="L15490" s="150"/>
      <c r="N15490" s="163"/>
      <c r="O15490" s="146"/>
      <c r="P15490" s="146"/>
      <c r="Q15490" s="146"/>
      <c r="R15490" s="34"/>
      <c r="S15490" s="35"/>
      <c r="T15490" s="147"/>
    </row>
    <row r="15491">
      <c r="A15491" s="147"/>
      <c r="B15491" s="64"/>
      <c r="C15491" s="147" t="s">
        <v>217</v>
      </c>
      <c r="E15491" s="161"/>
      <c r="F15491" s="162"/>
      <c r="G15491" s="147"/>
      <c r="H15491" s="146"/>
      <c r="J15491" s="146"/>
      <c r="L15491" s="150"/>
      <c r="N15491" s="163"/>
      <c r="O15491" s="146"/>
      <c r="P15491" s="146"/>
      <c r="Q15491" s="146"/>
      <c r="R15491" s="34"/>
      <c r="S15491" s="35"/>
      <c r="T15491" s="147"/>
    </row>
    <row r="15492">
      <c r="A15492" s="147"/>
      <c r="B15492" s="64"/>
      <c r="C15492" s="147" t="s">
        <v>217</v>
      </c>
      <c r="E15492" s="161"/>
      <c r="F15492" s="162"/>
      <c r="G15492" s="147"/>
      <c r="H15492" s="146"/>
      <c r="J15492" s="146"/>
      <c r="L15492" s="150"/>
      <c r="N15492" s="163"/>
      <c r="O15492" s="146"/>
      <c r="P15492" s="146"/>
      <c r="Q15492" s="146"/>
      <c r="R15492" s="34"/>
      <c r="S15492" s="35"/>
      <c r="T15492" s="147"/>
    </row>
    <row r="15493">
      <c r="A15493" s="147"/>
      <c r="B15493" s="64"/>
      <c r="C15493" s="147" t="s">
        <v>217</v>
      </c>
      <c r="E15493" s="161"/>
      <c r="F15493" s="162"/>
      <c r="G15493" s="147"/>
      <c r="H15493" s="146"/>
      <c r="J15493" s="146"/>
      <c r="L15493" s="150"/>
      <c r="N15493" s="163"/>
      <c r="O15493" s="146"/>
      <c r="P15493" s="146"/>
      <c r="Q15493" s="146"/>
      <c r="R15493" s="34"/>
      <c r="S15493" s="35"/>
      <c r="T15493" s="147"/>
    </row>
    <row r="15494">
      <c r="A15494" s="147"/>
      <c r="B15494" s="64"/>
      <c r="C15494" s="147" t="s">
        <v>217</v>
      </c>
      <c r="E15494" s="161"/>
      <c r="F15494" s="162"/>
      <c r="G15494" s="147"/>
      <c r="H15494" s="146"/>
      <c r="J15494" s="146"/>
      <c r="L15494" s="150"/>
      <c r="N15494" s="163"/>
      <c r="O15494" s="146"/>
      <c r="P15494" s="146"/>
      <c r="Q15494" s="146"/>
      <c r="R15494" s="34"/>
      <c r="S15494" s="35"/>
      <c r="T15494" s="147"/>
    </row>
    <row r="15495">
      <c r="A15495" s="147"/>
      <c r="B15495" s="64"/>
      <c r="C15495" s="147" t="s">
        <v>217</v>
      </c>
      <c r="E15495" s="161"/>
      <c r="F15495" s="162"/>
      <c r="G15495" s="147"/>
      <c r="H15495" s="146"/>
      <c r="J15495" s="146"/>
      <c r="L15495" s="150"/>
      <c r="N15495" s="163"/>
      <c r="O15495" s="146"/>
      <c r="P15495" s="146"/>
      <c r="Q15495" s="146"/>
      <c r="R15495" s="34"/>
      <c r="S15495" s="35"/>
      <c r="T15495" s="147"/>
    </row>
    <row r="15496">
      <c r="A15496" s="147"/>
      <c r="B15496" s="64"/>
      <c r="C15496" s="147" t="s">
        <v>217</v>
      </c>
      <c r="E15496" s="161"/>
      <c r="F15496" s="162"/>
      <c r="G15496" s="147"/>
      <c r="H15496" s="146"/>
      <c r="J15496" s="146"/>
      <c r="L15496" s="150"/>
      <c r="N15496" s="163"/>
      <c r="O15496" s="146"/>
      <c r="P15496" s="146"/>
      <c r="Q15496" s="146"/>
      <c r="R15496" s="34"/>
      <c r="S15496" s="35"/>
      <c r="T15496" s="147"/>
    </row>
    <row r="15497">
      <c r="A15497" s="147"/>
      <c r="B15497" s="64"/>
      <c r="C15497" s="147" t="s">
        <v>217</v>
      </c>
      <c r="E15497" s="161"/>
      <c r="F15497" s="162"/>
      <c r="G15497" s="147"/>
      <c r="H15497" s="146"/>
      <c r="J15497" s="146"/>
      <c r="L15497" s="150"/>
      <c r="N15497" s="163"/>
      <c r="O15497" s="146"/>
      <c r="P15497" s="146"/>
      <c r="Q15497" s="146"/>
      <c r="R15497" s="34"/>
      <c r="S15497" s="35"/>
      <c r="T15497" s="147"/>
    </row>
    <row r="15498">
      <c r="A15498" s="147"/>
      <c r="B15498" s="64"/>
      <c r="C15498" s="147" t="s">
        <v>217</v>
      </c>
      <c r="E15498" s="161"/>
      <c r="F15498" s="162"/>
      <c r="G15498" s="147"/>
      <c r="H15498" s="146"/>
      <c r="J15498" s="146"/>
      <c r="L15498" s="150"/>
      <c r="N15498" s="163"/>
      <c r="O15498" s="146"/>
      <c r="P15498" s="146"/>
      <c r="Q15498" s="146"/>
      <c r="R15498" s="34"/>
      <c r="S15498" s="35"/>
      <c r="T15498" s="147"/>
    </row>
    <row r="15499">
      <c r="A15499" s="147"/>
      <c r="B15499" s="64"/>
      <c r="C15499" s="147" t="s">
        <v>217</v>
      </c>
      <c r="E15499" s="161"/>
      <c r="F15499" s="162"/>
      <c r="G15499" s="147"/>
      <c r="H15499" s="146"/>
      <c r="J15499" s="146"/>
      <c r="L15499" s="150"/>
      <c r="N15499" s="163"/>
      <c r="O15499" s="146"/>
      <c r="P15499" s="146"/>
      <c r="Q15499" s="146"/>
      <c r="R15499" s="34"/>
      <c r="S15499" s="35"/>
      <c r="T15499" s="147"/>
    </row>
    <row r="15500">
      <c r="A15500" s="147"/>
      <c r="B15500" s="64"/>
      <c r="C15500" s="147" t="s">
        <v>217</v>
      </c>
      <c r="E15500" s="161"/>
      <c r="F15500" s="162"/>
      <c r="G15500" s="147"/>
      <c r="H15500" s="146"/>
      <c r="J15500" s="146"/>
      <c r="L15500" s="150"/>
      <c r="N15500" s="163"/>
      <c r="O15500" s="146"/>
      <c r="P15500" s="146"/>
      <c r="Q15500" s="146"/>
      <c r="R15500" s="34"/>
      <c r="S15500" s="35"/>
      <c r="T15500" s="147"/>
    </row>
    <row r="15501">
      <c r="A15501" s="147"/>
      <c r="B15501" s="64"/>
      <c r="C15501" s="147" t="s">
        <v>217</v>
      </c>
      <c r="E15501" s="161"/>
      <c r="F15501" s="162"/>
      <c r="G15501" s="147"/>
      <c r="H15501" s="146"/>
      <c r="J15501" s="146"/>
      <c r="L15501" s="150"/>
      <c r="N15501" s="163"/>
      <c r="O15501" s="146"/>
      <c r="P15501" s="146"/>
      <c r="Q15501" s="146"/>
      <c r="R15501" s="34"/>
      <c r="S15501" s="35"/>
      <c r="T15501" s="147"/>
    </row>
    <row r="15502">
      <c r="A15502" s="147"/>
      <c r="B15502" s="64"/>
      <c r="C15502" s="147" t="s">
        <v>217</v>
      </c>
      <c r="E15502" s="161"/>
      <c r="F15502" s="162"/>
      <c r="G15502" s="147"/>
      <c r="H15502" s="146"/>
      <c r="J15502" s="146"/>
      <c r="L15502" s="150"/>
      <c r="N15502" s="163"/>
      <c r="O15502" s="146"/>
      <c r="P15502" s="146"/>
      <c r="Q15502" s="146"/>
      <c r="R15502" s="34"/>
      <c r="S15502" s="35"/>
      <c r="T15502" s="147"/>
    </row>
    <row r="15503">
      <c r="A15503" s="147"/>
      <c r="B15503" s="64"/>
      <c r="C15503" s="147" t="s">
        <v>217</v>
      </c>
      <c r="E15503" s="161"/>
      <c r="F15503" s="162"/>
      <c r="G15503" s="147"/>
      <c r="H15503" s="146"/>
      <c r="J15503" s="146"/>
      <c r="L15503" s="150"/>
      <c r="N15503" s="163"/>
      <c r="O15503" s="146"/>
      <c r="P15503" s="146"/>
      <c r="Q15503" s="146"/>
      <c r="R15503" s="34"/>
      <c r="S15503" s="35"/>
      <c r="T15503" s="147"/>
    </row>
    <row r="15504">
      <c r="A15504" s="147"/>
      <c r="B15504" s="64"/>
      <c r="C15504" s="147" t="s">
        <v>217</v>
      </c>
      <c r="E15504" s="161"/>
      <c r="F15504" s="162"/>
      <c r="G15504" s="147"/>
      <c r="H15504" s="146"/>
      <c r="J15504" s="146"/>
      <c r="L15504" s="150"/>
      <c r="N15504" s="163"/>
      <c r="O15504" s="146"/>
      <c r="P15504" s="146"/>
      <c r="Q15504" s="146"/>
      <c r="R15504" s="34"/>
      <c r="S15504" s="35"/>
      <c r="T15504" s="147"/>
    </row>
    <row r="15505">
      <c r="A15505" s="147"/>
      <c r="B15505" s="64"/>
      <c r="C15505" s="147" t="s">
        <v>217</v>
      </c>
      <c r="E15505" s="161"/>
      <c r="F15505" s="162"/>
      <c r="G15505" s="147"/>
      <c r="H15505" s="146"/>
      <c r="J15505" s="146"/>
      <c r="L15505" s="150"/>
      <c r="N15505" s="163"/>
      <c r="O15505" s="146"/>
      <c r="P15505" s="146"/>
      <c r="Q15505" s="146"/>
      <c r="R15505" s="34"/>
      <c r="S15505" s="35"/>
      <c r="T15505" s="147"/>
    </row>
    <row r="15506">
      <c r="A15506" s="147"/>
      <c r="B15506" s="64"/>
      <c r="C15506" s="147" t="s">
        <v>217</v>
      </c>
      <c r="E15506" s="161"/>
      <c r="F15506" s="162"/>
      <c r="G15506" s="147"/>
      <c r="H15506" s="146"/>
      <c r="J15506" s="146"/>
      <c r="L15506" s="150"/>
      <c r="N15506" s="163"/>
      <c r="O15506" s="146"/>
      <c r="P15506" s="146"/>
      <c r="Q15506" s="146"/>
      <c r="R15506" s="34"/>
      <c r="S15506" s="35"/>
      <c r="T15506" s="147"/>
    </row>
    <row r="15507">
      <c r="A15507" s="147"/>
      <c r="B15507" s="64"/>
      <c r="C15507" s="147" t="s">
        <v>217</v>
      </c>
      <c r="E15507" s="161"/>
      <c r="F15507" s="162"/>
      <c r="G15507" s="147"/>
      <c r="H15507" s="146"/>
      <c r="J15507" s="146"/>
      <c r="L15507" s="150"/>
      <c r="N15507" s="163"/>
      <c r="O15507" s="146"/>
      <c r="P15507" s="146"/>
      <c r="Q15507" s="146"/>
      <c r="R15507" s="34"/>
      <c r="S15507" s="35"/>
      <c r="T15507" s="147"/>
    </row>
    <row r="15508">
      <c r="A15508" s="147"/>
      <c r="B15508" s="64"/>
      <c r="C15508" s="147" t="s">
        <v>217</v>
      </c>
      <c r="E15508" s="161"/>
      <c r="F15508" s="162"/>
      <c r="G15508" s="147"/>
      <c r="H15508" s="146"/>
      <c r="J15508" s="146"/>
      <c r="L15508" s="150"/>
      <c r="N15508" s="163"/>
      <c r="O15508" s="146"/>
      <c r="P15508" s="146"/>
      <c r="Q15508" s="146"/>
      <c r="R15508" s="34"/>
      <c r="S15508" s="35"/>
      <c r="T15508" s="147"/>
    </row>
    <row r="15509">
      <c r="A15509" s="147"/>
      <c r="B15509" s="64"/>
      <c r="C15509" s="147" t="s">
        <v>217</v>
      </c>
      <c r="E15509" s="161"/>
      <c r="F15509" s="162"/>
      <c r="G15509" s="147"/>
      <c r="H15509" s="146"/>
      <c r="J15509" s="146"/>
      <c r="L15509" s="150"/>
      <c r="N15509" s="163"/>
      <c r="O15509" s="146"/>
      <c r="P15509" s="146"/>
      <c r="Q15509" s="146"/>
      <c r="R15509" s="34"/>
      <c r="S15509" s="35"/>
      <c r="T15509" s="147"/>
    </row>
    <row r="15510">
      <c r="A15510" s="147"/>
      <c r="B15510" s="64"/>
      <c r="C15510" s="147" t="s">
        <v>217</v>
      </c>
      <c r="E15510" s="161"/>
      <c r="F15510" s="162"/>
      <c r="G15510" s="147"/>
      <c r="H15510" s="146"/>
      <c r="J15510" s="146"/>
      <c r="L15510" s="150"/>
      <c r="N15510" s="163"/>
      <c r="O15510" s="146"/>
      <c r="P15510" s="146"/>
      <c r="Q15510" s="146"/>
      <c r="R15510" s="34"/>
      <c r="S15510" s="35"/>
      <c r="T15510" s="147"/>
    </row>
    <row r="15511">
      <c r="A15511" s="147"/>
      <c r="B15511" s="64"/>
      <c r="C15511" s="147" t="s">
        <v>217</v>
      </c>
      <c r="E15511" s="161"/>
      <c r="F15511" s="162"/>
      <c r="G15511" s="147"/>
      <c r="H15511" s="146"/>
      <c r="J15511" s="146"/>
      <c r="L15511" s="150"/>
      <c r="N15511" s="163"/>
      <c r="O15511" s="146"/>
      <c r="P15511" s="146"/>
      <c r="Q15511" s="146"/>
      <c r="R15511" s="34"/>
      <c r="S15511" s="35"/>
      <c r="T15511" s="147"/>
    </row>
    <row r="15512">
      <c r="A15512" s="147"/>
      <c r="B15512" s="64"/>
      <c r="C15512" s="147" t="s">
        <v>217</v>
      </c>
      <c r="E15512" s="161"/>
      <c r="F15512" s="162"/>
      <c r="G15512" s="147"/>
      <c r="H15512" s="146"/>
      <c r="J15512" s="146"/>
      <c r="L15512" s="150"/>
      <c r="N15512" s="163"/>
      <c r="O15512" s="146"/>
      <c r="P15512" s="146"/>
      <c r="Q15512" s="146"/>
      <c r="R15512" s="34"/>
      <c r="S15512" s="35"/>
      <c r="T15512" s="147"/>
    </row>
    <row r="15513">
      <c r="A15513" s="147"/>
      <c r="B15513" s="64"/>
      <c r="C15513" s="147" t="s">
        <v>217</v>
      </c>
      <c r="E15513" s="161"/>
      <c r="F15513" s="162"/>
      <c r="G15513" s="147"/>
      <c r="H15513" s="146"/>
      <c r="J15513" s="146"/>
      <c r="L15513" s="150"/>
      <c r="N15513" s="163"/>
      <c r="O15513" s="146"/>
      <c r="P15513" s="146"/>
      <c r="Q15513" s="146"/>
      <c r="R15513" s="34"/>
      <c r="S15513" s="35"/>
      <c r="T15513" s="147"/>
    </row>
    <row r="15514">
      <c r="A15514" s="147"/>
      <c r="B15514" s="64"/>
      <c r="C15514" s="147" t="s">
        <v>217</v>
      </c>
      <c r="E15514" s="161"/>
      <c r="F15514" s="162"/>
      <c r="G15514" s="147"/>
      <c r="H15514" s="146"/>
      <c r="J15514" s="146"/>
      <c r="L15514" s="150"/>
      <c r="N15514" s="163"/>
      <c r="O15514" s="146"/>
      <c r="P15514" s="146"/>
      <c r="Q15514" s="146"/>
      <c r="R15514" s="34"/>
      <c r="S15514" s="35"/>
      <c r="T15514" s="147"/>
    </row>
    <row r="15515">
      <c r="A15515" s="147"/>
      <c r="B15515" s="64"/>
      <c r="C15515" s="147" t="s">
        <v>217</v>
      </c>
      <c r="E15515" s="161"/>
      <c r="F15515" s="162"/>
      <c r="G15515" s="147"/>
      <c r="H15515" s="146"/>
      <c r="J15515" s="146"/>
      <c r="L15515" s="150"/>
      <c r="N15515" s="163"/>
      <c r="O15515" s="146"/>
      <c r="P15515" s="146"/>
      <c r="Q15515" s="146"/>
      <c r="R15515" s="34"/>
      <c r="S15515" s="35"/>
      <c r="T15515" s="147"/>
    </row>
    <row r="15516">
      <c r="A15516" s="147"/>
      <c r="B15516" s="64"/>
      <c r="C15516" s="147" t="s">
        <v>217</v>
      </c>
      <c r="E15516" s="161"/>
      <c r="F15516" s="162"/>
      <c r="G15516" s="147"/>
      <c r="H15516" s="146"/>
      <c r="J15516" s="146"/>
      <c r="L15516" s="150"/>
      <c r="N15516" s="163"/>
      <c r="O15516" s="146"/>
      <c r="P15516" s="146"/>
      <c r="Q15516" s="146"/>
      <c r="R15516" s="34"/>
      <c r="S15516" s="35"/>
      <c r="T15516" s="147"/>
    </row>
    <row r="15517">
      <c r="A15517" s="147"/>
      <c r="B15517" s="64"/>
      <c r="C15517" s="147" t="s">
        <v>217</v>
      </c>
      <c r="E15517" s="161"/>
      <c r="F15517" s="162"/>
      <c r="G15517" s="147"/>
      <c r="H15517" s="146"/>
      <c r="J15517" s="146"/>
      <c r="L15517" s="150"/>
      <c r="N15517" s="163"/>
      <c r="O15517" s="146"/>
      <c r="P15517" s="146"/>
      <c r="Q15517" s="146"/>
      <c r="R15517" s="34"/>
      <c r="S15517" s="35"/>
      <c r="T15517" s="147"/>
    </row>
    <row r="15518">
      <c r="A15518" s="147"/>
      <c r="B15518" s="64"/>
      <c r="C15518" s="147" t="s">
        <v>217</v>
      </c>
      <c r="E15518" s="161"/>
      <c r="F15518" s="162"/>
      <c r="G15518" s="147"/>
      <c r="H15518" s="146"/>
      <c r="J15518" s="146"/>
      <c r="L15518" s="150"/>
      <c r="N15518" s="163"/>
      <c r="O15518" s="146"/>
      <c r="P15518" s="146"/>
      <c r="Q15518" s="146"/>
      <c r="R15518" s="34"/>
      <c r="S15518" s="35"/>
      <c r="T15518" s="147"/>
    </row>
    <row r="15519">
      <c r="A15519" s="147"/>
      <c r="B15519" s="64"/>
      <c r="C15519" s="147" t="s">
        <v>217</v>
      </c>
      <c r="E15519" s="161"/>
      <c r="F15519" s="162"/>
      <c r="G15519" s="147"/>
      <c r="H15519" s="146"/>
      <c r="J15519" s="146"/>
      <c r="L15519" s="150"/>
      <c r="N15519" s="163"/>
      <c r="O15519" s="146"/>
      <c r="P15519" s="146"/>
      <c r="Q15519" s="146"/>
      <c r="R15519" s="34"/>
      <c r="S15519" s="35"/>
      <c r="T15519" s="147"/>
    </row>
    <row r="15520">
      <c r="A15520" s="147"/>
      <c r="B15520" s="64"/>
      <c r="C15520" s="147" t="s">
        <v>217</v>
      </c>
      <c r="E15520" s="161"/>
      <c r="F15520" s="162"/>
      <c r="G15520" s="147"/>
      <c r="H15520" s="146"/>
      <c r="J15520" s="146"/>
      <c r="L15520" s="150"/>
      <c r="N15520" s="163"/>
      <c r="O15520" s="146"/>
      <c r="P15520" s="146"/>
      <c r="Q15520" s="146"/>
      <c r="R15520" s="34"/>
      <c r="S15520" s="35"/>
      <c r="T15520" s="147"/>
    </row>
    <row r="15521">
      <c r="A15521" s="147"/>
      <c r="B15521" s="64"/>
      <c r="C15521" s="147" t="s">
        <v>217</v>
      </c>
      <c r="E15521" s="161"/>
      <c r="F15521" s="162"/>
      <c r="G15521" s="147"/>
      <c r="H15521" s="146"/>
      <c r="J15521" s="146"/>
      <c r="L15521" s="150"/>
      <c r="N15521" s="163"/>
      <c r="O15521" s="146"/>
      <c r="P15521" s="146"/>
      <c r="Q15521" s="146"/>
      <c r="R15521" s="34"/>
      <c r="S15521" s="35"/>
      <c r="T15521" s="147"/>
    </row>
    <row r="15522">
      <c r="A15522" s="147"/>
      <c r="B15522" s="64"/>
      <c r="C15522" s="147" t="s">
        <v>217</v>
      </c>
      <c r="E15522" s="161"/>
      <c r="F15522" s="162"/>
      <c r="G15522" s="147"/>
      <c r="H15522" s="146"/>
      <c r="J15522" s="146"/>
      <c r="L15522" s="150"/>
      <c r="N15522" s="163"/>
      <c r="O15522" s="146"/>
      <c r="P15522" s="146"/>
      <c r="Q15522" s="146"/>
      <c r="R15522" s="34"/>
      <c r="S15522" s="35"/>
      <c r="T15522" s="147"/>
    </row>
    <row r="15523">
      <c r="A15523" s="147"/>
      <c r="B15523" s="64"/>
      <c r="C15523" s="147" t="s">
        <v>217</v>
      </c>
      <c r="E15523" s="161"/>
      <c r="F15523" s="162"/>
      <c r="G15523" s="147"/>
      <c r="H15523" s="146"/>
      <c r="J15523" s="146"/>
      <c r="L15523" s="150"/>
      <c r="N15523" s="163"/>
      <c r="O15523" s="146"/>
      <c r="P15523" s="146"/>
      <c r="Q15523" s="146"/>
      <c r="R15523" s="34"/>
      <c r="S15523" s="35"/>
      <c r="T15523" s="147"/>
    </row>
    <row r="15524">
      <c r="A15524" s="147"/>
      <c r="B15524" s="64"/>
      <c r="C15524" s="147" t="s">
        <v>217</v>
      </c>
      <c r="E15524" s="161"/>
      <c r="F15524" s="162"/>
      <c r="G15524" s="147"/>
      <c r="H15524" s="146"/>
      <c r="J15524" s="146"/>
      <c r="L15524" s="150"/>
      <c r="N15524" s="163"/>
      <c r="O15524" s="146"/>
      <c r="P15524" s="146"/>
      <c r="Q15524" s="146"/>
      <c r="R15524" s="34"/>
      <c r="S15524" s="35"/>
      <c r="T15524" s="147"/>
    </row>
    <row r="15525">
      <c r="A15525" s="147"/>
      <c r="B15525" s="64"/>
      <c r="C15525" s="147" t="s">
        <v>217</v>
      </c>
      <c r="E15525" s="161"/>
      <c r="F15525" s="162"/>
      <c r="G15525" s="147"/>
      <c r="H15525" s="146"/>
      <c r="J15525" s="146"/>
      <c r="L15525" s="150"/>
      <c r="N15525" s="163"/>
      <c r="O15525" s="146"/>
      <c r="P15525" s="146"/>
      <c r="Q15525" s="146"/>
      <c r="R15525" s="34"/>
      <c r="S15525" s="35"/>
      <c r="T15525" s="147"/>
    </row>
    <row r="15526">
      <c r="A15526" s="147"/>
      <c r="B15526" s="64"/>
      <c r="C15526" s="147" t="s">
        <v>217</v>
      </c>
      <c r="E15526" s="161"/>
      <c r="F15526" s="162"/>
      <c r="G15526" s="147"/>
      <c r="H15526" s="146"/>
      <c r="J15526" s="146"/>
      <c r="L15526" s="150"/>
      <c r="N15526" s="163"/>
      <c r="O15526" s="146"/>
      <c r="P15526" s="146"/>
      <c r="Q15526" s="146"/>
      <c r="R15526" s="34"/>
      <c r="S15526" s="35"/>
      <c r="T15526" s="147"/>
    </row>
    <row r="15527">
      <c r="A15527" s="147"/>
      <c r="B15527" s="64"/>
      <c r="C15527" s="147" t="s">
        <v>217</v>
      </c>
      <c r="E15527" s="161"/>
      <c r="F15527" s="162"/>
      <c r="G15527" s="147"/>
      <c r="H15527" s="146"/>
      <c r="J15527" s="146"/>
      <c r="L15527" s="150"/>
      <c r="N15527" s="163"/>
      <c r="O15527" s="146"/>
      <c r="P15527" s="146"/>
      <c r="Q15527" s="146"/>
      <c r="R15527" s="34"/>
      <c r="S15527" s="35"/>
      <c r="T15527" s="147"/>
    </row>
    <row r="15528">
      <c r="A15528" s="147"/>
      <c r="B15528" s="64"/>
      <c r="C15528" s="147" t="s">
        <v>217</v>
      </c>
      <c r="E15528" s="161"/>
      <c r="F15528" s="162"/>
      <c r="G15528" s="147"/>
      <c r="H15528" s="146"/>
      <c r="J15528" s="146"/>
      <c r="L15528" s="150"/>
      <c r="N15528" s="163"/>
      <c r="O15528" s="146"/>
      <c r="P15528" s="146"/>
      <c r="Q15528" s="146"/>
      <c r="R15528" s="34"/>
      <c r="S15528" s="35"/>
      <c r="T15528" s="147"/>
    </row>
    <row r="15529">
      <c r="A15529" s="147"/>
      <c r="B15529" s="64"/>
      <c r="C15529" s="147" t="s">
        <v>217</v>
      </c>
      <c r="E15529" s="161"/>
      <c r="F15529" s="162"/>
      <c r="G15529" s="147"/>
      <c r="H15529" s="146"/>
      <c r="J15529" s="146"/>
      <c r="L15529" s="150"/>
      <c r="N15529" s="163"/>
      <c r="O15529" s="146"/>
      <c r="P15529" s="146"/>
      <c r="Q15529" s="146"/>
      <c r="R15529" s="34"/>
      <c r="S15529" s="35"/>
      <c r="T15529" s="147"/>
    </row>
    <row r="15530">
      <c r="A15530" s="147"/>
      <c r="B15530" s="64"/>
      <c r="C15530" s="147" t="s">
        <v>217</v>
      </c>
      <c r="E15530" s="161"/>
      <c r="F15530" s="162"/>
      <c r="G15530" s="147"/>
      <c r="H15530" s="146"/>
      <c r="J15530" s="146"/>
      <c r="L15530" s="150"/>
      <c r="N15530" s="163"/>
      <c r="O15530" s="146"/>
      <c r="P15530" s="146"/>
      <c r="Q15530" s="146"/>
      <c r="R15530" s="34"/>
      <c r="S15530" s="35"/>
      <c r="T15530" s="147"/>
    </row>
    <row r="15531">
      <c r="A15531" s="147"/>
      <c r="B15531" s="64"/>
      <c r="C15531" s="147" t="s">
        <v>217</v>
      </c>
      <c r="E15531" s="161"/>
      <c r="F15531" s="162"/>
      <c r="G15531" s="147"/>
      <c r="H15531" s="146"/>
      <c r="J15531" s="146"/>
      <c r="L15531" s="150"/>
      <c r="N15531" s="163"/>
      <c r="O15531" s="146"/>
      <c r="P15531" s="146"/>
      <c r="Q15531" s="146"/>
      <c r="R15531" s="34"/>
      <c r="S15531" s="35"/>
      <c r="T15531" s="147"/>
    </row>
    <row r="15532">
      <c r="A15532" s="147"/>
      <c r="B15532" s="64"/>
      <c r="C15532" s="147" t="s">
        <v>217</v>
      </c>
      <c r="E15532" s="161"/>
      <c r="F15532" s="162"/>
      <c r="G15532" s="147"/>
      <c r="H15532" s="146"/>
      <c r="J15532" s="146"/>
      <c r="L15532" s="150"/>
      <c r="N15532" s="163"/>
      <c r="O15532" s="146"/>
      <c r="P15532" s="146"/>
      <c r="Q15532" s="146"/>
      <c r="R15532" s="34"/>
      <c r="S15532" s="35"/>
      <c r="T15532" s="147"/>
    </row>
    <row r="15533">
      <c r="A15533" s="147"/>
      <c r="B15533" s="64"/>
      <c r="C15533" s="147" t="s">
        <v>217</v>
      </c>
      <c r="E15533" s="161"/>
      <c r="F15533" s="162"/>
      <c r="G15533" s="147"/>
      <c r="H15533" s="146"/>
      <c r="J15533" s="146"/>
      <c r="L15533" s="150"/>
      <c r="N15533" s="163"/>
      <c r="O15533" s="146"/>
      <c r="P15533" s="146"/>
      <c r="Q15533" s="146"/>
      <c r="R15533" s="34"/>
      <c r="S15533" s="35"/>
      <c r="T15533" s="147"/>
    </row>
    <row r="15534">
      <c r="A15534" s="147"/>
      <c r="B15534" s="64"/>
      <c r="C15534" s="147" t="s">
        <v>217</v>
      </c>
      <c r="E15534" s="161"/>
      <c r="F15534" s="162"/>
      <c r="G15534" s="147"/>
      <c r="H15534" s="146"/>
      <c r="J15534" s="146"/>
      <c r="L15534" s="150"/>
      <c r="N15534" s="163"/>
      <c r="O15534" s="146"/>
      <c r="P15534" s="146"/>
      <c r="Q15534" s="146"/>
      <c r="R15534" s="34"/>
      <c r="S15534" s="35"/>
      <c r="T15534" s="147"/>
    </row>
    <row r="15535">
      <c r="A15535" s="147"/>
      <c r="B15535" s="64"/>
      <c r="C15535" s="147" t="s">
        <v>217</v>
      </c>
      <c r="E15535" s="161"/>
      <c r="F15535" s="162"/>
      <c r="G15535" s="147"/>
      <c r="H15535" s="146"/>
      <c r="J15535" s="146"/>
      <c r="L15535" s="150"/>
      <c r="N15535" s="163"/>
      <c r="O15535" s="146"/>
      <c r="P15535" s="146"/>
      <c r="Q15535" s="146"/>
      <c r="R15535" s="34"/>
      <c r="S15535" s="35"/>
      <c r="T15535" s="147"/>
    </row>
    <row r="15536">
      <c r="A15536" s="147"/>
      <c r="B15536" s="64"/>
      <c r="C15536" s="147" t="s">
        <v>217</v>
      </c>
      <c r="E15536" s="161"/>
      <c r="F15536" s="162"/>
      <c r="G15536" s="147"/>
      <c r="H15536" s="146"/>
      <c r="J15536" s="146"/>
      <c r="L15536" s="150"/>
      <c r="N15536" s="163"/>
      <c r="O15536" s="146"/>
      <c r="P15536" s="146"/>
      <c r="Q15536" s="146"/>
      <c r="R15536" s="34"/>
      <c r="S15536" s="35"/>
      <c r="T15536" s="147"/>
    </row>
    <row r="15537">
      <c r="A15537" s="147"/>
      <c r="B15537" s="64"/>
      <c r="C15537" s="147" t="s">
        <v>217</v>
      </c>
      <c r="E15537" s="161"/>
      <c r="F15537" s="162"/>
      <c r="G15537" s="147"/>
      <c r="H15537" s="146"/>
      <c r="J15537" s="146"/>
      <c r="L15537" s="150"/>
      <c r="N15537" s="163"/>
      <c r="O15537" s="146"/>
      <c r="P15537" s="146"/>
      <c r="Q15537" s="146"/>
      <c r="R15537" s="34"/>
      <c r="S15537" s="35"/>
      <c r="T15537" s="147"/>
    </row>
    <row r="15538">
      <c r="A15538" s="147"/>
      <c r="B15538" s="64"/>
      <c r="C15538" s="147" t="s">
        <v>217</v>
      </c>
      <c r="E15538" s="161"/>
      <c r="F15538" s="162"/>
      <c r="G15538" s="147"/>
      <c r="H15538" s="146"/>
      <c r="J15538" s="146"/>
      <c r="L15538" s="150"/>
      <c r="N15538" s="163"/>
      <c r="O15538" s="146"/>
      <c r="P15538" s="146"/>
      <c r="Q15538" s="146"/>
      <c r="R15538" s="34"/>
      <c r="S15538" s="35"/>
      <c r="T15538" s="147"/>
    </row>
    <row r="15539">
      <c r="A15539" s="147"/>
      <c r="B15539" s="64"/>
      <c r="C15539" s="147" t="s">
        <v>217</v>
      </c>
      <c r="E15539" s="161"/>
      <c r="F15539" s="162"/>
      <c r="G15539" s="147"/>
      <c r="H15539" s="146"/>
      <c r="J15539" s="146"/>
      <c r="L15539" s="150"/>
      <c r="N15539" s="163"/>
      <c r="O15539" s="146"/>
      <c r="P15539" s="146"/>
      <c r="Q15539" s="146"/>
      <c r="R15539" s="34"/>
      <c r="S15539" s="35"/>
      <c r="T15539" s="147"/>
    </row>
    <row r="15540">
      <c r="A15540" s="147"/>
      <c r="B15540" s="64"/>
      <c r="C15540" s="147" t="s">
        <v>217</v>
      </c>
      <c r="E15540" s="161"/>
      <c r="F15540" s="162"/>
      <c r="G15540" s="147"/>
      <c r="H15540" s="146"/>
      <c r="J15540" s="146"/>
      <c r="L15540" s="150"/>
      <c r="N15540" s="163"/>
      <c r="O15540" s="146"/>
      <c r="P15540" s="146"/>
      <c r="Q15540" s="146"/>
      <c r="R15540" s="34"/>
      <c r="S15540" s="35"/>
      <c r="T15540" s="147"/>
    </row>
    <row r="15541">
      <c r="A15541" s="147"/>
      <c r="B15541" s="64"/>
      <c r="C15541" s="147" t="s">
        <v>217</v>
      </c>
      <c r="E15541" s="161"/>
      <c r="F15541" s="162"/>
      <c r="G15541" s="147"/>
      <c r="H15541" s="146"/>
      <c r="J15541" s="146"/>
      <c r="L15541" s="150"/>
      <c r="N15541" s="163"/>
      <c r="O15541" s="146"/>
      <c r="P15541" s="146"/>
      <c r="Q15541" s="146"/>
      <c r="R15541" s="34"/>
      <c r="S15541" s="35"/>
      <c r="T15541" s="147"/>
    </row>
    <row r="15542">
      <c r="A15542" s="147"/>
      <c r="B15542" s="64"/>
      <c r="C15542" s="147" t="s">
        <v>217</v>
      </c>
      <c r="E15542" s="161"/>
      <c r="F15542" s="162"/>
      <c r="G15542" s="147"/>
      <c r="H15542" s="146"/>
      <c r="J15542" s="146"/>
      <c r="L15542" s="150"/>
      <c r="N15542" s="163"/>
      <c r="O15542" s="146"/>
      <c r="P15542" s="146"/>
      <c r="Q15542" s="146"/>
      <c r="R15542" s="34"/>
      <c r="S15542" s="35"/>
      <c r="T15542" s="147"/>
    </row>
    <row r="15543">
      <c r="A15543" s="147"/>
      <c r="B15543" s="64"/>
      <c r="C15543" s="147" t="s">
        <v>217</v>
      </c>
      <c r="E15543" s="161"/>
      <c r="F15543" s="162"/>
      <c r="G15543" s="147"/>
      <c r="H15543" s="146"/>
      <c r="J15543" s="146"/>
      <c r="L15543" s="150"/>
      <c r="N15543" s="163"/>
      <c r="O15543" s="146"/>
      <c r="P15543" s="146"/>
      <c r="Q15543" s="146"/>
      <c r="R15543" s="34"/>
      <c r="S15543" s="35"/>
      <c r="T15543" s="147"/>
    </row>
    <row r="15544">
      <c r="A15544" s="147"/>
      <c r="B15544" s="64"/>
      <c r="C15544" s="147" t="s">
        <v>217</v>
      </c>
      <c r="E15544" s="161"/>
      <c r="F15544" s="162"/>
      <c r="G15544" s="147"/>
      <c r="H15544" s="146"/>
      <c r="J15544" s="146"/>
      <c r="L15544" s="150"/>
      <c r="N15544" s="163"/>
      <c r="O15544" s="146"/>
      <c r="P15544" s="146"/>
      <c r="Q15544" s="146"/>
      <c r="R15544" s="34"/>
      <c r="S15544" s="35"/>
      <c r="T15544" s="147"/>
    </row>
    <row r="15545">
      <c r="A15545" s="147"/>
      <c r="B15545" s="64"/>
      <c r="C15545" s="147" t="s">
        <v>217</v>
      </c>
      <c r="E15545" s="161"/>
      <c r="F15545" s="162"/>
      <c r="G15545" s="147"/>
      <c r="H15545" s="146"/>
      <c r="J15545" s="146"/>
      <c r="L15545" s="150"/>
      <c r="N15545" s="163"/>
      <c r="O15545" s="146"/>
      <c r="P15545" s="146"/>
      <c r="Q15545" s="146"/>
      <c r="R15545" s="34"/>
      <c r="S15545" s="35"/>
      <c r="T15545" s="147"/>
    </row>
    <row r="15546">
      <c r="A15546" s="147"/>
      <c r="B15546" s="64"/>
      <c r="C15546" s="147" t="s">
        <v>217</v>
      </c>
      <c r="E15546" s="161"/>
      <c r="F15546" s="162"/>
      <c r="G15546" s="147"/>
      <c r="H15546" s="146"/>
      <c r="J15546" s="146"/>
      <c r="L15546" s="150"/>
      <c r="N15546" s="163"/>
      <c r="O15546" s="146"/>
      <c r="P15546" s="146"/>
      <c r="Q15546" s="146"/>
      <c r="R15546" s="34"/>
      <c r="S15546" s="35"/>
      <c r="T15546" s="147"/>
    </row>
    <row r="15547">
      <c r="A15547" s="147"/>
      <c r="B15547" s="64"/>
      <c r="C15547" s="147" t="s">
        <v>217</v>
      </c>
      <c r="E15547" s="161"/>
      <c r="F15547" s="162"/>
      <c r="G15547" s="147"/>
      <c r="H15547" s="146"/>
      <c r="J15547" s="146"/>
      <c r="L15547" s="150"/>
      <c r="N15547" s="163"/>
      <c r="O15547" s="146"/>
      <c r="P15547" s="146"/>
      <c r="Q15547" s="146"/>
      <c r="R15547" s="34"/>
      <c r="S15547" s="35"/>
      <c r="T15547" s="147"/>
    </row>
    <row r="15548">
      <c r="A15548" s="147"/>
      <c r="B15548" s="64"/>
      <c r="C15548" s="147" t="s">
        <v>217</v>
      </c>
      <c r="E15548" s="161"/>
      <c r="F15548" s="162"/>
      <c r="G15548" s="147"/>
      <c r="H15548" s="146"/>
      <c r="J15548" s="146"/>
      <c r="L15548" s="150"/>
      <c r="N15548" s="163"/>
      <c r="O15548" s="146"/>
      <c r="P15548" s="146"/>
      <c r="Q15548" s="146"/>
      <c r="R15548" s="34"/>
      <c r="S15548" s="35"/>
      <c r="T15548" s="147"/>
    </row>
    <row r="15549">
      <c r="A15549" s="147"/>
      <c r="B15549" s="64"/>
      <c r="C15549" s="147" t="s">
        <v>217</v>
      </c>
      <c r="E15549" s="161"/>
      <c r="F15549" s="162"/>
      <c r="G15549" s="147"/>
      <c r="H15549" s="146"/>
      <c r="J15549" s="146"/>
      <c r="L15549" s="150"/>
      <c r="N15549" s="163"/>
      <c r="O15549" s="146"/>
      <c r="P15549" s="146"/>
      <c r="Q15549" s="146"/>
      <c r="R15549" s="34"/>
      <c r="S15549" s="35"/>
      <c r="T15549" s="147"/>
    </row>
    <row r="15550">
      <c r="A15550" s="147"/>
      <c r="B15550" s="64"/>
      <c r="C15550" s="147" t="s">
        <v>217</v>
      </c>
      <c r="E15550" s="161"/>
      <c r="F15550" s="162"/>
      <c r="G15550" s="147"/>
      <c r="H15550" s="146"/>
      <c r="J15550" s="146"/>
      <c r="L15550" s="150"/>
      <c r="N15550" s="163"/>
      <c r="O15550" s="146"/>
      <c r="P15550" s="146"/>
      <c r="Q15550" s="146"/>
      <c r="R15550" s="34"/>
      <c r="S15550" s="35"/>
      <c r="T15550" s="147"/>
    </row>
    <row r="15551">
      <c r="A15551" s="147"/>
      <c r="B15551" s="64"/>
      <c r="C15551" s="147" t="s">
        <v>217</v>
      </c>
      <c r="E15551" s="161"/>
      <c r="F15551" s="162"/>
      <c r="G15551" s="147"/>
      <c r="H15551" s="146"/>
      <c r="J15551" s="146"/>
      <c r="L15551" s="150"/>
      <c r="N15551" s="163"/>
      <c r="O15551" s="146"/>
      <c r="P15551" s="146"/>
      <c r="Q15551" s="146"/>
      <c r="R15551" s="34"/>
      <c r="S15551" s="35"/>
      <c r="T15551" s="147"/>
    </row>
    <row r="15552">
      <c r="A15552" s="147"/>
      <c r="B15552" s="64"/>
      <c r="C15552" s="147" t="s">
        <v>217</v>
      </c>
      <c r="E15552" s="161"/>
      <c r="F15552" s="162"/>
      <c r="G15552" s="147"/>
      <c r="H15552" s="146"/>
      <c r="J15552" s="146"/>
      <c r="L15552" s="150"/>
      <c r="N15552" s="163"/>
      <c r="O15552" s="146"/>
      <c r="P15552" s="146"/>
      <c r="Q15552" s="146"/>
      <c r="R15552" s="34"/>
      <c r="S15552" s="35"/>
      <c r="T15552" s="147"/>
    </row>
    <row r="15553">
      <c r="A15553" s="147"/>
      <c r="B15553" s="64"/>
      <c r="C15553" s="147" t="s">
        <v>217</v>
      </c>
      <c r="E15553" s="161"/>
      <c r="F15553" s="162"/>
      <c r="G15553" s="147"/>
      <c r="H15553" s="146"/>
      <c r="J15553" s="146"/>
      <c r="L15553" s="150"/>
      <c r="N15553" s="163"/>
      <c r="O15553" s="146"/>
      <c r="P15553" s="146"/>
      <c r="Q15553" s="146"/>
      <c r="R15553" s="34"/>
      <c r="S15553" s="35"/>
      <c r="T15553" s="147"/>
    </row>
    <row r="15554">
      <c r="A15554" s="147"/>
      <c r="B15554" s="64"/>
      <c r="C15554" s="147" t="s">
        <v>217</v>
      </c>
      <c r="E15554" s="161"/>
      <c r="F15554" s="162"/>
      <c r="G15554" s="147"/>
      <c r="H15554" s="146"/>
      <c r="J15554" s="146"/>
      <c r="L15554" s="150"/>
      <c r="N15554" s="163"/>
      <c r="O15554" s="146"/>
      <c r="P15554" s="146"/>
      <c r="Q15554" s="146"/>
      <c r="R15554" s="34"/>
      <c r="S15554" s="35"/>
      <c r="T15554" s="147"/>
    </row>
    <row r="15555">
      <c r="A15555" s="147"/>
      <c r="B15555" s="64"/>
      <c r="C15555" s="147" t="s">
        <v>217</v>
      </c>
      <c r="E15555" s="161"/>
      <c r="F15555" s="162"/>
      <c r="G15555" s="147"/>
      <c r="H15555" s="146"/>
      <c r="J15555" s="146"/>
      <c r="L15555" s="150"/>
      <c r="N15555" s="163"/>
      <c r="O15555" s="146"/>
      <c r="P15555" s="146"/>
      <c r="Q15555" s="146"/>
      <c r="R15555" s="34"/>
      <c r="S15555" s="35"/>
      <c r="T15555" s="147"/>
    </row>
    <row r="15556">
      <c r="A15556" s="147"/>
      <c r="B15556" s="64"/>
      <c r="C15556" s="147" t="s">
        <v>217</v>
      </c>
      <c r="E15556" s="161"/>
      <c r="F15556" s="162"/>
      <c r="G15556" s="147"/>
      <c r="H15556" s="146"/>
      <c r="J15556" s="146"/>
      <c r="L15556" s="150"/>
      <c r="N15556" s="163"/>
      <c r="O15556" s="146"/>
      <c r="P15556" s="146"/>
      <c r="Q15556" s="146"/>
      <c r="R15556" s="34"/>
      <c r="S15556" s="35"/>
      <c r="T15556" s="147"/>
    </row>
    <row r="15557">
      <c r="A15557" s="147"/>
      <c r="B15557" s="64"/>
      <c r="C15557" s="147" t="s">
        <v>217</v>
      </c>
      <c r="E15557" s="161"/>
      <c r="F15557" s="162"/>
      <c r="G15557" s="147"/>
      <c r="H15557" s="146"/>
      <c r="J15557" s="146"/>
      <c r="L15557" s="150"/>
      <c r="N15557" s="163"/>
      <c r="O15557" s="146"/>
      <c r="P15557" s="146"/>
      <c r="Q15557" s="146"/>
      <c r="R15557" s="34"/>
      <c r="S15557" s="35"/>
      <c r="T15557" s="147"/>
    </row>
    <row r="15558">
      <c r="A15558" s="147"/>
      <c r="B15558" s="64"/>
      <c r="C15558" s="147" t="s">
        <v>217</v>
      </c>
      <c r="E15558" s="161"/>
      <c r="F15558" s="162"/>
      <c r="G15558" s="147"/>
      <c r="H15558" s="146"/>
      <c r="J15558" s="146"/>
      <c r="L15558" s="150"/>
      <c r="N15558" s="163"/>
      <c r="O15558" s="146"/>
      <c r="P15558" s="146"/>
      <c r="Q15558" s="146"/>
      <c r="R15558" s="34"/>
      <c r="S15558" s="35"/>
      <c r="T15558" s="147"/>
    </row>
    <row r="15559">
      <c r="A15559" s="147"/>
      <c r="B15559" s="64"/>
      <c r="C15559" s="147" t="s">
        <v>217</v>
      </c>
      <c r="E15559" s="161"/>
      <c r="F15559" s="162"/>
      <c r="G15559" s="147"/>
      <c r="H15559" s="146"/>
      <c r="J15559" s="146"/>
      <c r="L15559" s="150"/>
      <c r="N15559" s="163"/>
      <c r="O15559" s="146"/>
      <c r="P15559" s="146"/>
      <c r="Q15559" s="146"/>
      <c r="R15559" s="34"/>
      <c r="S15559" s="35"/>
      <c r="T15559" s="147"/>
    </row>
    <row r="15560">
      <c r="A15560" s="147"/>
      <c r="B15560" s="64"/>
      <c r="C15560" s="147" t="s">
        <v>217</v>
      </c>
      <c r="E15560" s="161"/>
      <c r="F15560" s="162"/>
      <c r="G15560" s="147"/>
      <c r="H15560" s="146"/>
      <c r="J15560" s="146"/>
      <c r="L15560" s="150"/>
      <c r="N15560" s="163"/>
      <c r="O15560" s="146"/>
      <c r="P15560" s="146"/>
      <c r="Q15560" s="146"/>
      <c r="R15560" s="34"/>
      <c r="S15560" s="35"/>
      <c r="T15560" s="147"/>
    </row>
    <row r="15561">
      <c r="A15561" s="147"/>
      <c r="B15561" s="64"/>
      <c r="C15561" s="147" t="s">
        <v>217</v>
      </c>
      <c r="E15561" s="161"/>
      <c r="F15561" s="162"/>
      <c r="G15561" s="147"/>
      <c r="H15561" s="146"/>
      <c r="J15561" s="146"/>
      <c r="L15561" s="150"/>
      <c r="N15561" s="163"/>
      <c r="O15561" s="146"/>
      <c r="P15561" s="146"/>
      <c r="Q15561" s="146"/>
      <c r="R15561" s="34"/>
      <c r="S15561" s="35"/>
      <c r="T15561" s="147"/>
    </row>
    <row r="15562">
      <c r="A15562" s="147"/>
      <c r="B15562" s="64"/>
      <c r="C15562" s="147" t="s">
        <v>217</v>
      </c>
      <c r="E15562" s="161"/>
      <c r="F15562" s="162"/>
      <c r="G15562" s="147"/>
      <c r="H15562" s="146"/>
      <c r="J15562" s="146"/>
      <c r="L15562" s="150"/>
      <c r="N15562" s="163"/>
      <c r="O15562" s="146"/>
      <c r="P15562" s="146"/>
      <c r="Q15562" s="146"/>
      <c r="R15562" s="34"/>
      <c r="S15562" s="35"/>
      <c r="T15562" s="147"/>
    </row>
    <row r="15563">
      <c r="A15563" s="147"/>
      <c r="B15563" s="64"/>
      <c r="C15563" s="147" t="s">
        <v>217</v>
      </c>
      <c r="E15563" s="161"/>
      <c r="F15563" s="162"/>
      <c r="G15563" s="147"/>
      <c r="H15563" s="146"/>
      <c r="J15563" s="146"/>
      <c r="L15563" s="150"/>
      <c r="N15563" s="163"/>
      <c r="O15563" s="146"/>
      <c r="P15563" s="146"/>
      <c r="Q15563" s="146"/>
      <c r="R15563" s="34"/>
      <c r="S15563" s="35"/>
      <c r="T15563" s="147"/>
    </row>
    <row r="15564">
      <c r="A15564" s="147"/>
      <c r="B15564" s="64"/>
      <c r="C15564" s="147" t="s">
        <v>217</v>
      </c>
      <c r="E15564" s="161"/>
      <c r="F15564" s="162"/>
      <c r="G15564" s="147"/>
      <c r="H15564" s="146"/>
      <c r="J15564" s="146"/>
      <c r="L15564" s="150"/>
      <c r="N15564" s="163"/>
      <c r="O15564" s="146"/>
      <c r="P15564" s="146"/>
      <c r="Q15564" s="146"/>
      <c r="R15564" s="34"/>
      <c r="S15564" s="35"/>
      <c r="T15564" s="147"/>
    </row>
    <row r="15565">
      <c r="A15565" s="147"/>
      <c r="B15565" s="64"/>
      <c r="C15565" s="147" t="s">
        <v>217</v>
      </c>
      <c r="E15565" s="161"/>
      <c r="F15565" s="162"/>
      <c r="G15565" s="147"/>
      <c r="H15565" s="146"/>
      <c r="J15565" s="146"/>
      <c r="L15565" s="150"/>
      <c r="N15565" s="163"/>
      <c r="O15565" s="146"/>
      <c r="P15565" s="146"/>
      <c r="Q15565" s="146"/>
      <c r="R15565" s="34"/>
      <c r="S15565" s="35"/>
      <c r="T15565" s="147"/>
    </row>
    <row r="15566">
      <c r="A15566" s="147"/>
      <c r="B15566" s="64"/>
      <c r="C15566" s="147" t="s">
        <v>217</v>
      </c>
      <c r="E15566" s="161"/>
      <c r="F15566" s="162"/>
      <c r="G15566" s="147"/>
      <c r="H15566" s="146"/>
      <c r="J15566" s="146"/>
      <c r="L15566" s="150"/>
      <c r="N15566" s="163"/>
      <c r="O15566" s="146"/>
      <c r="P15566" s="146"/>
      <c r="Q15566" s="146"/>
      <c r="R15566" s="34"/>
      <c r="S15566" s="35"/>
      <c r="T15566" s="147"/>
    </row>
    <row r="15567">
      <c r="A15567" s="147"/>
      <c r="B15567" s="64"/>
      <c r="C15567" s="147" t="s">
        <v>217</v>
      </c>
      <c r="E15567" s="161"/>
      <c r="F15567" s="162"/>
      <c r="G15567" s="147"/>
      <c r="H15567" s="146"/>
      <c r="J15567" s="146"/>
      <c r="L15567" s="150"/>
      <c r="N15567" s="163"/>
      <c r="O15567" s="146"/>
      <c r="P15567" s="146"/>
      <c r="Q15567" s="146"/>
      <c r="R15567" s="34"/>
      <c r="S15567" s="35"/>
      <c r="T15567" s="147"/>
    </row>
    <row r="15568">
      <c r="A15568" s="147"/>
      <c r="B15568" s="64"/>
      <c r="C15568" s="147" t="s">
        <v>217</v>
      </c>
      <c r="E15568" s="161"/>
      <c r="F15568" s="162"/>
      <c r="G15568" s="147"/>
      <c r="H15568" s="146"/>
      <c r="J15568" s="146"/>
      <c r="L15568" s="150"/>
      <c r="N15568" s="163"/>
      <c r="O15568" s="146"/>
      <c r="P15568" s="146"/>
      <c r="Q15568" s="146"/>
      <c r="R15568" s="34"/>
      <c r="S15568" s="35"/>
      <c r="T15568" s="147"/>
    </row>
    <row r="15569">
      <c r="A15569" s="147"/>
      <c r="B15569" s="64"/>
      <c r="C15569" s="147" t="s">
        <v>217</v>
      </c>
      <c r="E15569" s="161"/>
      <c r="F15569" s="162"/>
      <c r="G15569" s="147"/>
      <c r="H15569" s="146"/>
      <c r="J15569" s="146"/>
      <c r="L15569" s="150"/>
      <c r="N15569" s="163"/>
      <c r="O15569" s="146"/>
      <c r="P15569" s="146"/>
      <c r="Q15569" s="146"/>
      <c r="R15569" s="34"/>
      <c r="S15569" s="35"/>
      <c r="T15569" s="147"/>
    </row>
    <row r="15570">
      <c r="A15570" s="147"/>
      <c r="B15570" s="64"/>
      <c r="C15570" s="147" t="s">
        <v>217</v>
      </c>
      <c r="E15570" s="161"/>
      <c r="F15570" s="162"/>
      <c r="G15570" s="147"/>
      <c r="H15570" s="146"/>
      <c r="J15570" s="146"/>
      <c r="L15570" s="150"/>
      <c r="N15570" s="163"/>
      <c r="O15570" s="146"/>
      <c r="P15570" s="146"/>
      <c r="Q15570" s="146"/>
      <c r="R15570" s="34"/>
      <c r="S15570" s="35"/>
      <c r="T15570" s="147"/>
    </row>
    <row r="15571">
      <c r="A15571" s="147"/>
      <c r="B15571" s="64"/>
      <c r="C15571" s="147" t="s">
        <v>217</v>
      </c>
      <c r="E15571" s="161"/>
      <c r="F15571" s="162"/>
      <c r="G15571" s="147"/>
      <c r="H15571" s="146"/>
      <c r="J15571" s="146"/>
      <c r="L15571" s="150"/>
      <c r="N15571" s="163"/>
      <c r="O15571" s="146"/>
      <c r="P15571" s="146"/>
      <c r="Q15571" s="146"/>
      <c r="R15571" s="34"/>
      <c r="S15571" s="35"/>
      <c r="T15571" s="147"/>
    </row>
    <row r="15572">
      <c r="A15572" s="147"/>
      <c r="B15572" s="64"/>
      <c r="C15572" s="147" t="s">
        <v>217</v>
      </c>
      <c r="E15572" s="161"/>
      <c r="F15572" s="162"/>
      <c r="G15572" s="147"/>
      <c r="H15572" s="146"/>
      <c r="J15572" s="146"/>
      <c r="L15572" s="150"/>
      <c r="N15572" s="163"/>
      <c r="O15572" s="146"/>
      <c r="P15572" s="146"/>
      <c r="Q15572" s="146"/>
      <c r="R15572" s="34"/>
      <c r="S15572" s="35"/>
      <c r="T15572" s="147"/>
    </row>
    <row r="15573">
      <c r="A15573" s="147"/>
      <c r="B15573" s="64"/>
      <c r="C15573" s="147" t="s">
        <v>217</v>
      </c>
      <c r="E15573" s="161"/>
      <c r="F15573" s="162"/>
      <c r="G15573" s="147"/>
      <c r="H15573" s="146"/>
      <c r="J15573" s="146"/>
      <c r="L15573" s="150"/>
      <c r="N15573" s="163"/>
      <c r="O15573" s="146"/>
      <c r="P15573" s="146"/>
      <c r="Q15573" s="146"/>
      <c r="R15573" s="34"/>
      <c r="S15573" s="35"/>
      <c r="T15573" s="147"/>
    </row>
    <row r="15574">
      <c r="A15574" s="147"/>
      <c r="B15574" s="64"/>
      <c r="C15574" s="147" t="s">
        <v>217</v>
      </c>
      <c r="E15574" s="161"/>
      <c r="F15574" s="162"/>
      <c r="G15574" s="147"/>
      <c r="H15574" s="146"/>
      <c r="J15574" s="146"/>
      <c r="L15574" s="150"/>
      <c r="N15574" s="163"/>
      <c r="O15574" s="146"/>
      <c r="P15574" s="146"/>
      <c r="Q15574" s="146"/>
      <c r="R15574" s="34"/>
      <c r="S15574" s="35"/>
      <c r="T15574" s="147"/>
    </row>
    <row r="15575">
      <c r="A15575" s="147"/>
      <c r="B15575" s="64"/>
      <c r="C15575" s="147" t="s">
        <v>217</v>
      </c>
      <c r="E15575" s="161"/>
      <c r="F15575" s="162"/>
      <c r="G15575" s="147"/>
      <c r="H15575" s="146"/>
      <c r="J15575" s="146"/>
      <c r="L15575" s="150"/>
      <c r="N15575" s="163"/>
      <c r="O15575" s="146"/>
      <c r="P15575" s="146"/>
      <c r="Q15575" s="146"/>
      <c r="R15575" s="34"/>
      <c r="S15575" s="35"/>
      <c r="T15575" s="147"/>
    </row>
    <row r="15576">
      <c r="A15576" s="147"/>
      <c r="B15576" s="64"/>
      <c r="C15576" s="147" t="s">
        <v>217</v>
      </c>
      <c r="E15576" s="161"/>
      <c r="F15576" s="162"/>
      <c r="G15576" s="147"/>
      <c r="H15576" s="146"/>
      <c r="J15576" s="146"/>
      <c r="L15576" s="150"/>
      <c r="N15576" s="163"/>
      <c r="O15576" s="146"/>
      <c r="P15576" s="146"/>
      <c r="Q15576" s="146"/>
      <c r="R15576" s="34"/>
      <c r="S15576" s="35"/>
      <c r="T15576" s="147"/>
    </row>
    <row r="15577">
      <c r="A15577" s="147"/>
      <c r="B15577" s="64"/>
      <c r="C15577" s="147" t="s">
        <v>217</v>
      </c>
      <c r="E15577" s="161"/>
      <c r="F15577" s="162"/>
      <c r="G15577" s="147"/>
      <c r="H15577" s="146"/>
      <c r="J15577" s="146"/>
      <c r="L15577" s="150"/>
      <c r="N15577" s="163"/>
      <c r="O15577" s="146"/>
      <c r="P15577" s="146"/>
      <c r="Q15577" s="146"/>
      <c r="R15577" s="34"/>
      <c r="S15577" s="35"/>
      <c r="T15577" s="147"/>
    </row>
    <row r="15578">
      <c r="A15578" s="147"/>
      <c r="B15578" s="64"/>
      <c r="C15578" s="147" t="s">
        <v>217</v>
      </c>
      <c r="E15578" s="161"/>
      <c r="F15578" s="162"/>
      <c r="G15578" s="147"/>
      <c r="H15578" s="146"/>
      <c r="J15578" s="146"/>
      <c r="L15578" s="150"/>
      <c r="N15578" s="163"/>
      <c r="O15578" s="146"/>
      <c r="P15578" s="146"/>
      <c r="Q15578" s="146"/>
      <c r="R15578" s="34"/>
      <c r="S15578" s="35"/>
      <c r="T15578" s="147"/>
    </row>
    <row r="15579">
      <c r="A15579" s="147"/>
      <c r="B15579" s="64"/>
      <c r="C15579" s="147" t="s">
        <v>217</v>
      </c>
      <c r="E15579" s="161"/>
      <c r="F15579" s="162"/>
      <c r="G15579" s="147"/>
      <c r="H15579" s="146"/>
      <c r="J15579" s="146"/>
      <c r="L15579" s="150"/>
      <c r="N15579" s="163"/>
      <c r="O15579" s="146"/>
      <c r="P15579" s="146"/>
      <c r="Q15579" s="146"/>
      <c r="R15579" s="34"/>
      <c r="S15579" s="35"/>
      <c r="T15579" s="147"/>
    </row>
    <row r="15580">
      <c r="A15580" s="147"/>
      <c r="B15580" s="64"/>
      <c r="C15580" s="147" t="s">
        <v>217</v>
      </c>
      <c r="E15580" s="161"/>
      <c r="F15580" s="162"/>
      <c r="G15580" s="147"/>
      <c r="H15580" s="146"/>
      <c r="J15580" s="146"/>
      <c r="L15580" s="150"/>
      <c r="N15580" s="163"/>
      <c r="O15580" s="146"/>
      <c r="P15580" s="146"/>
      <c r="Q15580" s="146"/>
      <c r="R15580" s="34"/>
      <c r="S15580" s="35"/>
      <c r="T15580" s="147"/>
    </row>
    <row r="15581">
      <c r="A15581" s="147"/>
      <c r="B15581" s="64"/>
      <c r="C15581" s="147" t="s">
        <v>217</v>
      </c>
      <c r="E15581" s="161"/>
      <c r="F15581" s="162"/>
      <c r="G15581" s="147"/>
      <c r="H15581" s="146"/>
      <c r="J15581" s="146"/>
      <c r="L15581" s="150"/>
      <c r="N15581" s="163"/>
      <c r="O15581" s="146"/>
      <c r="P15581" s="146"/>
      <c r="Q15581" s="146"/>
      <c r="R15581" s="34"/>
      <c r="S15581" s="35"/>
      <c r="T15581" s="147"/>
    </row>
    <row r="15582">
      <c r="A15582" s="147"/>
      <c r="B15582" s="64"/>
      <c r="C15582" s="147" t="s">
        <v>217</v>
      </c>
      <c r="E15582" s="161"/>
      <c r="F15582" s="162"/>
      <c r="G15582" s="147"/>
      <c r="H15582" s="146"/>
      <c r="J15582" s="146"/>
      <c r="L15582" s="150"/>
      <c r="N15582" s="163"/>
      <c r="O15582" s="146"/>
      <c r="P15582" s="146"/>
      <c r="Q15582" s="146"/>
      <c r="R15582" s="34"/>
      <c r="S15582" s="35"/>
      <c r="T15582" s="147"/>
    </row>
    <row r="15583">
      <c r="A15583" s="147"/>
      <c r="B15583" s="64"/>
      <c r="C15583" s="147" t="s">
        <v>217</v>
      </c>
      <c r="E15583" s="161"/>
      <c r="F15583" s="162"/>
      <c r="G15583" s="147"/>
      <c r="H15583" s="146"/>
      <c r="J15583" s="146"/>
      <c r="L15583" s="150"/>
      <c r="N15583" s="163"/>
      <c r="O15583" s="146"/>
      <c r="P15583" s="146"/>
      <c r="Q15583" s="146"/>
      <c r="R15583" s="34"/>
      <c r="S15583" s="35"/>
      <c r="T15583" s="147"/>
    </row>
    <row r="15584">
      <c r="A15584" s="147"/>
      <c r="B15584" s="64"/>
      <c r="C15584" s="147" t="s">
        <v>217</v>
      </c>
      <c r="E15584" s="161"/>
      <c r="F15584" s="162"/>
      <c r="G15584" s="147"/>
      <c r="H15584" s="146"/>
      <c r="J15584" s="146"/>
      <c r="L15584" s="150"/>
      <c r="N15584" s="163"/>
      <c r="O15584" s="146"/>
      <c r="P15584" s="146"/>
      <c r="Q15584" s="146"/>
      <c r="R15584" s="34"/>
      <c r="S15584" s="35"/>
      <c r="T15584" s="147"/>
    </row>
    <row r="15585">
      <c r="A15585" s="147"/>
      <c r="B15585" s="64"/>
      <c r="C15585" s="147" t="s">
        <v>217</v>
      </c>
      <c r="E15585" s="161"/>
      <c r="F15585" s="162"/>
      <c r="G15585" s="147"/>
      <c r="H15585" s="146"/>
      <c r="J15585" s="146"/>
      <c r="L15585" s="150"/>
      <c r="N15585" s="163"/>
      <c r="O15585" s="146"/>
      <c r="P15585" s="146"/>
      <c r="Q15585" s="146"/>
      <c r="R15585" s="34"/>
      <c r="S15585" s="35"/>
      <c r="T15585" s="147"/>
    </row>
    <row r="15586">
      <c r="A15586" s="147"/>
      <c r="B15586" s="64"/>
      <c r="C15586" s="147" t="s">
        <v>217</v>
      </c>
      <c r="E15586" s="161"/>
      <c r="F15586" s="162"/>
      <c r="G15586" s="147"/>
      <c r="H15586" s="146"/>
      <c r="J15586" s="146"/>
      <c r="L15586" s="150"/>
      <c r="N15586" s="163"/>
      <c r="O15586" s="146"/>
      <c r="P15586" s="146"/>
      <c r="Q15586" s="146"/>
      <c r="R15586" s="34"/>
      <c r="S15586" s="35"/>
      <c r="T15586" s="147"/>
    </row>
    <row r="15587">
      <c r="A15587" s="147"/>
      <c r="B15587" s="64"/>
      <c r="C15587" s="147" t="s">
        <v>217</v>
      </c>
      <c r="E15587" s="161"/>
      <c r="F15587" s="162"/>
      <c r="G15587" s="147"/>
      <c r="H15587" s="146"/>
      <c r="J15587" s="146"/>
      <c r="L15587" s="150"/>
      <c r="N15587" s="163"/>
      <c r="O15587" s="146"/>
      <c r="P15587" s="146"/>
      <c r="Q15587" s="146"/>
      <c r="R15587" s="34"/>
      <c r="S15587" s="35"/>
      <c r="T15587" s="147"/>
    </row>
    <row r="15588">
      <c r="A15588" s="147"/>
      <c r="B15588" s="64"/>
      <c r="C15588" s="147" t="s">
        <v>217</v>
      </c>
      <c r="E15588" s="161"/>
      <c r="F15588" s="162"/>
      <c r="G15588" s="147"/>
      <c r="H15588" s="146"/>
      <c r="J15588" s="146"/>
      <c r="L15588" s="150"/>
      <c r="N15588" s="163"/>
      <c r="O15588" s="146"/>
      <c r="P15588" s="146"/>
      <c r="Q15588" s="146"/>
      <c r="R15588" s="34"/>
      <c r="S15588" s="35"/>
      <c r="T15588" s="147"/>
    </row>
    <row r="15589">
      <c r="A15589" s="147"/>
      <c r="B15589" s="64"/>
      <c r="C15589" s="147" t="s">
        <v>217</v>
      </c>
      <c r="E15589" s="161"/>
      <c r="F15589" s="162"/>
      <c r="G15589" s="147"/>
      <c r="H15589" s="146"/>
      <c r="J15589" s="146"/>
      <c r="L15589" s="150"/>
      <c r="N15589" s="163"/>
      <c r="O15589" s="146"/>
      <c r="P15589" s="146"/>
      <c r="Q15589" s="146"/>
      <c r="R15589" s="34"/>
      <c r="S15589" s="35"/>
      <c r="T15589" s="147"/>
    </row>
    <row r="15590">
      <c r="A15590" s="147"/>
      <c r="B15590" s="64"/>
      <c r="C15590" s="147" t="s">
        <v>217</v>
      </c>
      <c r="E15590" s="161"/>
      <c r="F15590" s="162"/>
      <c r="G15590" s="147"/>
      <c r="H15590" s="146"/>
      <c r="J15590" s="146"/>
      <c r="L15590" s="150"/>
      <c r="N15590" s="163"/>
      <c r="O15590" s="146"/>
      <c r="P15590" s="146"/>
      <c r="Q15590" s="146"/>
      <c r="R15590" s="34"/>
      <c r="S15590" s="35"/>
      <c r="T15590" s="147"/>
    </row>
    <row r="15591">
      <c r="A15591" s="147"/>
      <c r="B15591" s="64"/>
      <c r="C15591" s="147" t="s">
        <v>217</v>
      </c>
      <c r="E15591" s="161"/>
      <c r="F15591" s="162"/>
      <c r="G15591" s="147"/>
      <c r="H15591" s="146"/>
      <c r="J15591" s="146"/>
      <c r="L15591" s="150"/>
      <c r="N15591" s="163"/>
      <c r="O15591" s="146"/>
      <c r="P15591" s="146"/>
      <c r="Q15591" s="146"/>
      <c r="R15591" s="34"/>
      <c r="S15591" s="35"/>
      <c r="T15591" s="147"/>
    </row>
    <row r="15592">
      <c r="A15592" s="147"/>
      <c r="B15592" s="64"/>
      <c r="C15592" s="147" t="s">
        <v>217</v>
      </c>
      <c r="E15592" s="161"/>
      <c r="F15592" s="162"/>
      <c r="G15592" s="147"/>
      <c r="H15592" s="146"/>
      <c r="J15592" s="146"/>
      <c r="L15592" s="150"/>
      <c r="N15592" s="163"/>
      <c r="O15592" s="146"/>
      <c r="P15592" s="146"/>
      <c r="Q15592" s="146"/>
      <c r="R15592" s="34"/>
      <c r="S15592" s="35"/>
      <c r="T15592" s="147"/>
    </row>
    <row r="15593">
      <c r="A15593" s="147"/>
      <c r="B15593" s="64"/>
      <c r="C15593" s="147" t="s">
        <v>217</v>
      </c>
      <c r="E15593" s="161"/>
      <c r="F15593" s="162"/>
      <c r="G15593" s="147"/>
      <c r="H15593" s="146"/>
      <c r="J15593" s="146"/>
      <c r="L15593" s="150"/>
      <c r="N15593" s="163"/>
      <c r="O15593" s="146"/>
      <c r="P15593" s="146"/>
      <c r="Q15593" s="146"/>
      <c r="R15593" s="34"/>
      <c r="S15593" s="35"/>
      <c r="T15593" s="147"/>
    </row>
    <row r="15594">
      <c r="A15594" s="147"/>
      <c r="B15594" s="64"/>
      <c r="C15594" s="147" t="s">
        <v>217</v>
      </c>
      <c r="E15594" s="161"/>
      <c r="F15594" s="162"/>
      <c r="G15594" s="147"/>
      <c r="H15594" s="146"/>
      <c r="J15594" s="146"/>
      <c r="L15594" s="150"/>
      <c r="N15594" s="163"/>
      <c r="O15594" s="146"/>
      <c r="P15594" s="146"/>
      <c r="Q15594" s="146"/>
      <c r="R15594" s="34"/>
      <c r="S15594" s="35"/>
      <c r="T15594" s="147"/>
    </row>
    <row r="15595">
      <c r="A15595" s="147"/>
      <c r="B15595" s="64"/>
      <c r="C15595" s="147" t="s">
        <v>217</v>
      </c>
      <c r="E15595" s="161"/>
      <c r="F15595" s="162"/>
      <c r="G15595" s="147"/>
      <c r="H15595" s="146"/>
      <c r="J15595" s="146"/>
      <c r="L15595" s="150"/>
      <c r="N15595" s="163"/>
      <c r="O15595" s="146"/>
      <c r="P15595" s="146"/>
      <c r="Q15595" s="146"/>
      <c r="R15595" s="34"/>
      <c r="S15595" s="35"/>
      <c r="T15595" s="147"/>
    </row>
    <row r="15596">
      <c r="A15596" s="147"/>
      <c r="B15596" s="64"/>
      <c r="C15596" s="147" t="s">
        <v>217</v>
      </c>
      <c r="E15596" s="161"/>
      <c r="F15596" s="162"/>
      <c r="G15596" s="147"/>
      <c r="H15596" s="146"/>
      <c r="J15596" s="146"/>
      <c r="L15596" s="150"/>
      <c r="N15596" s="163"/>
      <c r="O15596" s="146"/>
      <c r="P15596" s="146"/>
      <c r="Q15596" s="146"/>
      <c r="R15596" s="34"/>
      <c r="S15596" s="35"/>
      <c r="T15596" s="147"/>
    </row>
    <row r="15597">
      <c r="A15597" s="147"/>
      <c r="B15597" s="64"/>
      <c r="C15597" s="147" t="s">
        <v>217</v>
      </c>
      <c r="E15597" s="161"/>
      <c r="F15597" s="162"/>
      <c r="G15597" s="147"/>
      <c r="H15597" s="146"/>
      <c r="J15597" s="146"/>
      <c r="L15597" s="150"/>
      <c r="N15597" s="163"/>
      <c r="O15597" s="146"/>
      <c r="P15597" s="146"/>
      <c r="Q15597" s="146"/>
      <c r="R15597" s="34"/>
      <c r="S15597" s="35"/>
      <c r="T15597" s="147"/>
    </row>
    <row r="15598">
      <c r="A15598" s="147"/>
      <c r="B15598" s="64"/>
      <c r="C15598" s="147" t="s">
        <v>217</v>
      </c>
      <c r="E15598" s="161"/>
      <c r="F15598" s="162"/>
      <c r="G15598" s="147"/>
      <c r="H15598" s="146"/>
      <c r="J15598" s="146"/>
      <c r="L15598" s="150"/>
      <c r="N15598" s="163"/>
      <c r="O15598" s="146"/>
      <c r="P15598" s="146"/>
      <c r="Q15598" s="146"/>
      <c r="R15598" s="34"/>
      <c r="S15598" s="35"/>
      <c r="T15598" s="147"/>
    </row>
    <row r="15599">
      <c r="A15599" s="147"/>
      <c r="B15599" s="64"/>
      <c r="C15599" s="147" t="s">
        <v>217</v>
      </c>
      <c r="E15599" s="161"/>
      <c r="F15599" s="162"/>
      <c r="G15599" s="147"/>
      <c r="H15599" s="146"/>
      <c r="J15599" s="146"/>
      <c r="L15599" s="150"/>
      <c r="N15599" s="163"/>
      <c r="O15599" s="146"/>
      <c r="P15599" s="146"/>
      <c r="Q15599" s="146"/>
      <c r="R15599" s="34"/>
      <c r="S15599" s="35"/>
      <c r="T15599" s="147"/>
    </row>
    <row r="15600">
      <c r="A15600" s="147"/>
      <c r="B15600" s="64"/>
      <c r="C15600" s="147" t="s">
        <v>217</v>
      </c>
      <c r="E15600" s="161"/>
      <c r="F15600" s="162"/>
      <c r="G15600" s="147"/>
      <c r="H15600" s="146"/>
      <c r="J15600" s="146"/>
      <c r="L15600" s="150"/>
      <c r="N15600" s="163"/>
      <c r="O15600" s="146"/>
      <c r="P15600" s="146"/>
      <c r="Q15600" s="146"/>
      <c r="R15600" s="34"/>
      <c r="S15600" s="35"/>
      <c r="T15600" s="147"/>
    </row>
    <row r="15601">
      <c r="A15601" s="147"/>
      <c r="B15601" s="64"/>
      <c r="C15601" s="147" t="s">
        <v>217</v>
      </c>
      <c r="E15601" s="161"/>
      <c r="F15601" s="162"/>
      <c r="G15601" s="147"/>
      <c r="H15601" s="146"/>
      <c r="J15601" s="146"/>
      <c r="L15601" s="150"/>
      <c r="N15601" s="163"/>
      <c r="O15601" s="146"/>
      <c r="P15601" s="146"/>
      <c r="Q15601" s="146"/>
      <c r="R15601" s="34"/>
      <c r="S15601" s="35"/>
      <c r="T15601" s="147"/>
    </row>
    <row r="15602">
      <c r="A15602" s="147"/>
      <c r="B15602" s="64"/>
      <c r="C15602" s="147" t="s">
        <v>217</v>
      </c>
      <c r="E15602" s="161"/>
      <c r="F15602" s="162"/>
      <c r="G15602" s="147"/>
      <c r="H15602" s="146"/>
      <c r="J15602" s="146"/>
      <c r="L15602" s="150"/>
      <c r="N15602" s="163"/>
      <c r="O15602" s="146"/>
      <c r="P15602" s="146"/>
      <c r="Q15602" s="146"/>
      <c r="R15602" s="34"/>
      <c r="S15602" s="35"/>
      <c r="T15602" s="147"/>
    </row>
    <row r="15603">
      <c r="A15603" s="147"/>
      <c r="B15603" s="64"/>
      <c r="C15603" s="147" t="s">
        <v>217</v>
      </c>
      <c r="E15603" s="161"/>
      <c r="F15603" s="162"/>
      <c r="G15603" s="147"/>
      <c r="H15603" s="146"/>
      <c r="J15603" s="146"/>
      <c r="L15603" s="150"/>
      <c r="N15603" s="163"/>
      <c r="O15603" s="146"/>
      <c r="P15603" s="146"/>
      <c r="Q15603" s="146"/>
      <c r="R15603" s="34"/>
      <c r="S15603" s="35"/>
      <c r="T15603" s="147"/>
    </row>
    <row r="15604">
      <c r="A15604" s="147"/>
      <c r="B15604" s="64"/>
      <c r="C15604" s="147" t="s">
        <v>217</v>
      </c>
      <c r="E15604" s="161"/>
      <c r="F15604" s="162"/>
      <c r="G15604" s="147"/>
      <c r="H15604" s="146"/>
      <c r="J15604" s="146"/>
      <c r="L15604" s="150"/>
      <c r="N15604" s="163"/>
      <c r="O15604" s="146"/>
      <c r="P15604" s="146"/>
      <c r="Q15604" s="146"/>
      <c r="R15604" s="34"/>
      <c r="S15604" s="35"/>
      <c r="T15604" s="147"/>
    </row>
    <row r="15605">
      <c r="A15605" s="147"/>
      <c r="B15605" s="64"/>
      <c r="C15605" s="147" t="s">
        <v>217</v>
      </c>
      <c r="E15605" s="161"/>
      <c r="F15605" s="162"/>
      <c r="G15605" s="147"/>
      <c r="H15605" s="146"/>
      <c r="J15605" s="146"/>
      <c r="L15605" s="150"/>
      <c r="N15605" s="163"/>
      <c r="O15605" s="146"/>
      <c r="P15605" s="146"/>
      <c r="Q15605" s="146"/>
      <c r="R15605" s="34"/>
      <c r="S15605" s="35"/>
      <c r="T15605" s="147"/>
    </row>
    <row r="15606">
      <c r="A15606" s="147"/>
      <c r="B15606" s="64"/>
      <c r="C15606" s="147" t="s">
        <v>217</v>
      </c>
      <c r="E15606" s="161"/>
      <c r="F15606" s="162"/>
      <c r="G15606" s="147"/>
      <c r="H15606" s="146"/>
      <c r="J15606" s="146"/>
      <c r="L15606" s="150"/>
      <c r="N15606" s="163"/>
      <c r="O15606" s="146"/>
      <c r="P15606" s="146"/>
      <c r="Q15606" s="146"/>
      <c r="R15606" s="34"/>
      <c r="S15606" s="35"/>
      <c r="T15606" s="147"/>
    </row>
    <row r="15607">
      <c r="A15607" s="147"/>
      <c r="B15607" s="64"/>
      <c r="C15607" s="147" t="s">
        <v>217</v>
      </c>
      <c r="E15607" s="161"/>
      <c r="F15607" s="162"/>
      <c r="G15607" s="147"/>
      <c r="H15607" s="146"/>
      <c r="J15607" s="146"/>
      <c r="L15607" s="150"/>
      <c r="N15607" s="163"/>
      <c r="O15607" s="146"/>
      <c r="P15607" s="146"/>
      <c r="Q15607" s="146"/>
      <c r="R15607" s="34"/>
      <c r="S15607" s="35"/>
      <c r="T15607" s="147"/>
    </row>
    <row r="15608">
      <c r="A15608" s="147"/>
      <c r="B15608" s="64"/>
      <c r="C15608" s="147" t="s">
        <v>217</v>
      </c>
      <c r="E15608" s="161"/>
      <c r="F15608" s="162"/>
      <c r="G15608" s="147"/>
      <c r="H15608" s="146"/>
      <c r="J15608" s="146"/>
      <c r="L15608" s="150"/>
      <c r="N15608" s="163"/>
      <c r="O15608" s="146"/>
      <c r="P15608" s="146"/>
      <c r="Q15608" s="146"/>
      <c r="R15608" s="34"/>
      <c r="S15608" s="35"/>
      <c r="T15608" s="147"/>
    </row>
    <row r="15609">
      <c r="A15609" s="147"/>
      <c r="B15609" s="64"/>
      <c r="C15609" s="147" t="s">
        <v>217</v>
      </c>
      <c r="E15609" s="161"/>
      <c r="F15609" s="162"/>
      <c r="G15609" s="147"/>
      <c r="H15609" s="146"/>
      <c r="J15609" s="146"/>
      <c r="L15609" s="150"/>
      <c r="N15609" s="163"/>
      <c r="O15609" s="146"/>
      <c r="P15609" s="146"/>
      <c r="Q15609" s="146"/>
      <c r="R15609" s="34"/>
      <c r="S15609" s="35"/>
      <c r="T15609" s="147"/>
    </row>
    <row r="15610">
      <c r="A15610" s="147"/>
      <c r="B15610" s="64"/>
      <c r="C15610" s="147" t="s">
        <v>217</v>
      </c>
      <c r="E15610" s="161"/>
      <c r="F15610" s="162"/>
      <c r="G15610" s="147"/>
      <c r="H15610" s="146"/>
      <c r="J15610" s="146"/>
      <c r="L15610" s="150"/>
      <c r="N15610" s="163"/>
      <c r="O15610" s="146"/>
      <c r="P15610" s="146"/>
      <c r="Q15610" s="146"/>
      <c r="R15610" s="34"/>
      <c r="S15610" s="35"/>
      <c r="T15610" s="147"/>
    </row>
    <row r="15611">
      <c r="A15611" s="147"/>
      <c r="B15611" s="64"/>
      <c r="C15611" s="147" t="s">
        <v>217</v>
      </c>
      <c r="E15611" s="161"/>
      <c r="F15611" s="162"/>
      <c r="G15611" s="147"/>
      <c r="H15611" s="146"/>
      <c r="J15611" s="146"/>
      <c r="L15611" s="150"/>
      <c r="N15611" s="163"/>
      <c r="O15611" s="146"/>
      <c r="P15611" s="146"/>
      <c r="Q15611" s="146"/>
      <c r="R15611" s="34"/>
      <c r="S15611" s="35"/>
      <c r="T15611" s="147"/>
    </row>
    <row r="15612">
      <c r="A15612" s="147"/>
      <c r="B15612" s="64"/>
      <c r="C15612" s="147" t="s">
        <v>217</v>
      </c>
      <c r="E15612" s="161"/>
      <c r="F15612" s="162"/>
      <c r="G15612" s="147"/>
      <c r="H15612" s="146"/>
      <c r="J15612" s="146"/>
      <c r="L15612" s="150"/>
      <c r="N15612" s="163"/>
      <c r="O15612" s="146"/>
      <c r="P15612" s="146"/>
      <c r="Q15612" s="146"/>
      <c r="R15612" s="34"/>
      <c r="S15612" s="35"/>
      <c r="T15612" s="147"/>
    </row>
    <row r="15613">
      <c r="A15613" s="147"/>
      <c r="B15613" s="64"/>
      <c r="C15613" s="147" t="s">
        <v>217</v>
      </c>
      <c r="E15613" s="161"/>
      <c r="F15613" s="162"/>
      <c r="G15613" s="147"/>
      <c r="H15613" s="146"/>
      <c r="J15613" s="146"/>
      <c r="L15613" s="150"/>
      <c r="N15613" s="163"/>
      <c r="O15613" s="146"/>
      <c r="P15613" s="146"/>
      <c r="Q15613" s="146"/>
      <c r="R15613" s="34"/>
      <c r="S15613" s="35"/>
      <c r="T15613" s="147"/>
    </row>
    <row r="15614">
      <c r="A15614" s="147"/>
      <c r="B15614" s="64"/>
      <c r="C15614" s="147" t="s">
        <v>217</v>
      </c>
      <c r="E15614" s="161"/>
      <c r="F15614" s="162"/>
      <c r="G15614" s="147"/>
      <c r="H15614" s="146"/>
      <c r="J15614" s="146"/>
      <c r="L15614" s="150"/>
      <c r="N15614" s="163"/>
      <c r="O15614" s="146"/>
      <c r="P15614" s="146"/>
      <c r="Q15614" s="146"/>
      <c r="R15614" s="34"/>
      <c r="S15614" s="35"/>
      <c r="T15614" s="147"/>
    </row>
    <row r="15615">
      <c r="A15615" s="147"/>
      <c r="B15615" s="64"/>
      <c r="C15615" s="147" t="s">
        <v>217</v>
      </c>
      <c r="E15615" s="161"/>
      <c r="F15615" s="162"/>
      <c r="G15615" s="147"/>
      <c r="H15615" s="146"/>
      <c r="J15615" s="146"/>
      <c r="L15615" s="150"/>
      <c r="N15615" s="163"/>
      <c r="O15615" s="146"/>
      <c r="P15615" s="146"/>
      <c r="Q15615" s="146"/>
      <c r="R15615" s="34"/>
      <c r="S15615" s="35"/>
      <c r="T15615" s="147"/>
    </row>
    <row r="15616">
      <c r="A15616" s="147"/>
      <c r="B15616" s="64"/>
      <c r="C15616" s="147" t="s">
        <v>217</v>
      </c>
      <c r="E15616" s="161"/>
      <c r="F15616" s="162"/>
      <c r="G15616" s="147"/>
      <c r="H15616" s="146"/>
      <c r="J15616" s="146"/>
      <c r="L15616" s="150"/>
      <c r="N15616" s="163"/>
      <c r="O15616" s="146"/>
      <c r="P15616" s="146"/>
      <c r="Q15616" s="146"/>
      <c r="R15616" s="34"/>
      <c r="S15616" s="35"/>
      <c r="T15616" s="147"/>
    </row>
    <row r="15617">
      <c r="A15617" s="147"/>
      <c r="B15617" s="64"/>
      <c r="C15617" s="147" t="s">
        <v>217</v>
      </c>
      <c r="E15617" s="161"/>
      <c r="F15617" s="162"/>
      <c r="G15617" s="147"/>
      <c r="H15617" s="146"/>
      <c r="J15617" s="146"/>
      <c r="L15617" s="150"/>
      <c r="N15617" s="163"/>
      <c r="O15617" s="146"/>
      <c r="P15617" s="146"/>
      <c r="Q15617" s="146"/>
      <c r="R15617" s="34"/>
      <c r="S15617" s="35"/>
      <c r="T15617" s="147"/>
    </row>
    <row r="15618">
      <c r="A15618" s="147"/>
      <c r="B15618" s="64"/>
      <c r="C15618" s="147" t="s">
        <v>217</v>
      </c>
      <c r="E15618" s="161"/>
      <c r="F15618" s="162"/>
      <c r="G15618" s="147"/>
      <c r="H15618" s="146"/>
      <c r="J15618" s="146"/>
      <c r="L15618" s="150"/>
      <c r="N15618" s="163"/>
      <c r="O15618" s="146"/>
      <c r="P15618" s="146"/>
      <c r="Q15618" s="146"/>
      <c r="R15618" s="34"/>
      <c r="S15618" s="35"/>
      <c r="T15618" s="147"/>
    </row>
    <row r="15619">
      <c r="A15619" s="147"/>
      <c r="B15619" s="64"/>
      <c r="C15619" s="147" t="s">
        <v>217</v>
      </c>
      <c r="E15619" s="161"/>
      <c r="F15619" s="162"/>
      <c r="G15619" s="147"/>
      <c r="H15619" s="146"/>
      <c r="J15619" s="146"/>
      <c r="L15619" s="150"/>
      <c r="N15619" s="163"/>
      <c r="O15619" s="146"/>
      <c r="P15619" s="146"/>
      <c r="Q15619" s="146"/>
      <c r="R15619" s="34"/>
      <c r="S15619" s="35"/>
      <c r="T15619" s="147"/>
    </row>
    <row r="15620">
      <c r="A15620" s="147"/>
      <c r="B15620" s="64"/>
      <c r="C15620" s="147" t="s">
        <v>217</v>
      </c>
      <c r="E15620" s="161"/>
      <c r="F15620" s="162"/>
      <c r="G15620" s="147"/>
      <c r="H15620" s="146"/>
      <c r="J15620" s="146"/>
      <c r="L15620" s="150"/>
      <c r="N15620" s="163"/>
      <c r="O15620" s="146"/>
      <c r="P15620" s="146"/>
      <c r="Q15620" s="146"/>
      <c r="R15620" s="34"/>
      <c r="S15620" s="35"/>
      <c r="T15620" s="147"/>
    </row>
    <row r="15621">
      <c r="A15621" s="147"/>
      <c r="B15621" s="64"/>
      <c r="C15621" s="147" t="s">
        <v>217</v>
      </c>
      <c r="E15621" s="161"/>
      <c r="F15621" s="162"/>
      <c r="G15621" s="147"/>
      <c r="H15621" s="146"/>
      <c r="J15621" s="146"/>
      <c r="L15621" s="150"/>
      <c r="N15621" s="163"/>
      <c r="O15621" s="146"/>
      <c r="P15621" s="146"/>
      <c r="Q15621" s="146"/>
      <c r="R15621" s="34"/>
      <c r="S15621" s="35"/>
      <c r="T15621" s="147"/>
    </row>
    <row r="15622">
      <c r="A15622" s="147"/>
      <c r="B15622" s="64"/>
      <c r="C15622" s="147" t="s">
        <v>217</v>
      </c>
      <c r="E15622" s="161"/>
      <c r="F15622" s="162"/>
      <c r="G15622" s="147"/>
      <c r="H15622" s="146"/>
      <c r="J15622" s="146"/>
      <c r="L15622" s="150"/>
      <c r="N15622" s="163"/>
      <c r="O15622" s="146"/>
      <c r="P15622" s="146"/>
      <c r="Q15622" s="146"/>
      <c r="R15622" s="34"/>
      <c r="S15622" s="35"/>
      <c r="T15622" s="147"/>
    </row>
    <row r="15623">
      <c r="A15623" s="147"/>
      <c r="B15623" s="64"/>
      <c r="C15623" s="147" t="s">
        <v>217</v>
      </c>
      <c r="E15623" s="161"/>
      <c r="F15623" s="162"/>
      <c r="G15623" s="147"/>
      <c r="H15623" s="146"/>
      <c r="J15623" s="146"/>
      <c r="L15623" s="150"/>
      <c r="N15623" s="163"/>
      <c r="O15623" s="146"/>
      <c r="P15623" s="146"/>
      <c r="Q15623" s="146"/>
      <c r="R15623" s="34"/>
      <c r="S15623" s="35"/>
      <c r="T15623" s="147"/>
    </row>
    <row r="15624">
      <c r="A15624" s="147"/>
      <c r="B15624" s="64"/>
      <c r="C15624" s="147" t="s">
        <v>217</v>
      </c>
      <c r="E15624" s="161"/>
      <c r="F15624" s="162"/>
      <c r="G15624" s="147"/>
      <c r="H15624" s="146"/>
      <c r="J15624" s="146"/>
      <c r="L15624" s="150"/>
      <c r="N15624" s="163"/>
      <c r="O15624" s="146"/>
      <c r="P15624" s="146"/>
      <c r="Q15624" s="146"/>
      <c r="R15624" s="34"/>
      <c r="S15624" s="35"/>
      <c r="T15624" s="147"/>
    </row>
    <row r="15625">
      <c r="A15625" s="147"/>
      <c r="B15625" s="64"/>
      <c r="C15625" s="147" t="s">
        <v>217</v>
      </c>
      <c r="E15625" s="161"/>
      <c r="F15625" s="162"/>
      <c r="G15625" s="147"/>
      <c r="H15625" s="146"/>
      <c r="J15625" s="146"/>
      <c r="L15625" s="150"/>
      <c r="N15625" s="163"/>
      <c r="O15625" s="146"/>
      <c r="P15625" s="146"/>
      <c r="Q15625" s="146"/>
      <c r="R15625" s="34"/>
      <c r="S15625" s="35"/>
      <c r="T15625" s="147"/>
    </row>
    <row r="15626">
      <c r="A15626" s="147"/>
      <c r="B15626" s="64"/>
      <c r="C15626" s="147" t="s">
        <v>217</v>
      </c>
      <c r="E15626" s="161"/>
      <c r="F15626" s="162"/>
      <c r="G15626" s="147"/>
      <c r="H15626" s="146"/>
      <c r="J15626" s="146"/>
      <c r="L15626" s="150"/>
      <c r="N15626" s="163"/>
      <c r="O15626" s="146"/>
      <c r="P15626" s="146"/>
      <c r="Q15626" s="146"/>
      <c r="R15626" s="34"/>
      <c r="S15626" s="35"/>
      <c r="T15626" s="147"/>
    </row>
    <row r="15627">
      <c r="A15627" s="147"/>
      <c r="B15627" s="64"/>
      <c r="C15627" s="147" t="s">
        <v>217</v>
      </c>
      <c r="E15627" s="161"/>
      <c r="F15627" s="162"/>
      <c r="G15627" s="147"/>
      <c r="H15627" s="146"/>
      <c r="J15627" s="146"/>
      <c r="L15627" s="150"/>
      <c r="N15627" s="163"/>
      <c r="O15627" s="146"/>
      <c r="P15627" s="146"/>
      <c r="Q15627" s="146"/>
      <c r="R15627" s="34"/>
      <c r="S15627" s="35"/>
      <c r="T15627" s="147"/>
    </row>
    <row r="15628">
      <c r="A15628" s="147"/>
      <c r="B15628" s="64"/>
      <c r="C15628" s="147" t="s">
        <v>217</v>
      </c>
      <c r="E15628" s="161"/>
      <c r="F15628" s="162"/>
      <c r="G15628" s="147"/>
      <c r="H15628" s="146"/>
      <c r="J15628" s="146"/>
      <c r="L15628" s="150"/>
      <c r="N15628" s="163"/>
      <c r="O15628" s="146"/>
      <c r="P15628" s="146"/>
      <c r="Q15628" s="146"/>
      <c r="R15628" s="34"/>
      <c r="S15628" s="35"/>
      <c r="T15628" s="147"/>
    </row>
    <row r="15629">
      <c r="A15629" s="147"/>
      <c r="B15629" s="64"/>
      <c r="C15629" s="147" t="s">
        <v>217</v>
      </c>
      <c r="E15629" s="161"/>
      <c r="F15629" s="162"/>
      <c r="G15629" s="147"/>
      <c r="H15629" s="146"/>
      <c r="J15629" s="146"/>
      <c r="L15629" s="150"/>
      <c r="N15629" s="163"/>
      <c r="O15629" s="146"/>
      <c r="P15629" s="146"/>
      <c r="Q15629" s="146"/>
      <c r="R15629" s="34"/>
      <c r="S15629" s="35"/>
      <c r="T15629" s="147"/>
    </row>
    <row r="15630">
      <c r="A15630" s="147"/>
      <c r="B15630" s="64"/>
      <c r="C15630" s="147" t="s">
        <v>217</v>
      </c>
      <c r="E15630" s="161"/>
      <c r="F15630" s="162"/>
      <c r="G15630" s="147"/>
      <c r="H15630" s="146"/>
      <c r="J15630" s="146"/>
      <c r="L15630" s="150"/>
      <c r="N15630" s="163"/>
      <c r="O15630" s="146"/>
      <c r="P15630" s="146"/>
      <c r="Q15630" s="146"/>
      <c r="R15630" s="34"/>
      <c r="S15630" s="35"/>
      <c r="T15630" s="147"/>
    </row>
    <row r="15631">
      <c r="A15631" s="147"/>
      <c r="B15631" s="64"/>
      <c r="C15631" s="147" t="s">
        <v>217</v>
      </c>
      <c r="E15631" s="161"/>
      <c r="F15631" s="162"/>
      <c r="G15631" s="147"/>
      <c r="H15631" s="146"/>
      <c r="J15631" s="146"/>
      <c r="L15631" s="150"/>
      <c r="N15631" s="163"/>
      <c r="O15631" s="146"/>
      <c r="P15631" s="146"/>
      <c r="Q15631" s="146"/>
      <c r="R15631" s="34"/>
      <c r="S15631" s="35"/>
      <c r="T15631" s="147"/>
    </row>
    <row r="15632">
      <c r="A15632" s="147"/>
      <c r="B15632" s="64"/>
      <c r="C15632" s="147" t="s">
        <v>217</v>
      </c>
      <c r="E15632" s="161"/>
      <c r="F15632" s="162"/>
      <c r="G15632" s="147"/>
      <c r="H15632" s="146"/>
      <c r="J15632" s="146"/>
      <c r="L15632" s="150"/>
      <c r="N15632" s="163"/>
      <c r="O15632" s="146"/>
      <c r="P15632" s="146"/>
      <c r="Q15632" s="146"/>
      <c r="R15632" s="34"/>
      <c r="S15632" s="35"/>
      <c r="T15632" s="147"/>
    </row>
    <row r="15633">
      <c r="A15633" s="147"/>
      <c r="B15633" s="64"/>
      <c r="C15633" s="147" t="s">
        <v>217</v>
      </c>
      <c r="E15633" s="161"/>
      <c r="F15633" s="162"/>
      <c r="G15633" s="147"/>
      <c r="H15633" s="146"/>
      <c r="J15633" s="146"/>
      <c r="L15633" s="150"/>
      <c r="N15633" s="163"/>
      <c r="O15633" s="146"/>
      <c r="P15633" s="146"/>
      <c r="Q15633" s="146"/>
      <c r="R15633" s="34"/>
      <c r="S15633" s="35"/>
      <c r="T15633" s="147"/>
    </row>
    <row r="15634">
      <c r="A15634" s="147"/>
      <c r="B15634" s="64"/>
      <c r="C15634" s="147" t="s">
        <v>217</v>
      </c>
      <c r="E15634" s="161"/>
      <c r="F15634" s="162"/>
      <c r="G15634" s="147"/>
      <c r="H15634" s="146"/>
      <c r="J15634" s="146"/>
      <c r="L15634" s="150"/>
      <c r="N15634" s="163"/>
      <c r="O15634" s="146"/>
      <c r="P15634" s="146"/>
      <c r="Q15634" s="146"/>
      <c r="R15634" s="34"/>
      <c r="S15634" s="35"/>
      <c r="T15634" s="147"/>
    </row>
    <row r="15635">
      <c r="A15635" s="147"/>
      <c r="B15635" s="64"/>
      <c r="C15635" s="147" t="s">
        <v>217</v>
      </c>
      <c r="E15635" s="161"/>
      <c r="F15635" s="162"/>
      <c r="G15635" s="147"/>
      <c r="H15635" s="146"/>
      <c r="J15635" s="146"/>
      <c r="L15635" s="150"/>
      <c r="N15635" s="163"/>
      <c r="O15635" s="146"/>
      <c r="P15635" s="146"/>
      <c r="Q15635" s="146"/>
      <c r="R15635" s="34"/>
      <c r="S15635" s="35"/>
      <c r="T15635" s="147"/>
    </row>
    <row r="15636">
      <c r="A15636" s="147"/>
      <c r="B15636" s="64"/>
      <c r="C15636" s="147" t="s">
        <v>217</v>
      </c>
      <c r="E15636" s="161"/>
      <c r="F15636" s="162"/>
      <c r="G15636" s="147"/>
      <c r="H15636" s="146"/>
      <c r="J15636" s="146"/>
      <c r="L15636" s="150"/>
      <c r="N15636" s="163"/>
      <c r="O15636" s="146"/>
      <c r="P15636" s="146"/>
      <c r="Q15636" s="146"/>
      <c r="R15636" s="34"/>
      <c r="S15636" s="35"/>
      <c r="T15636" s="147"/>
    </row>
    <row r="15637">
      <c r="A15637" s="147"/>
      <c r="B15637" s="64"/>
      <c r="C15637" s="147" t="s">
        <v>217</v>
      </c>
      <c r="E15637" s="161"/>
      <c r="F15637" s="162"/>
      <c r="G15637" s="147"/>
      <c r="H15637" s="146"/>
      <c r="J15637" s="146"/>
      <c r="L15637" s="150"/>
      <c r="N15637" s="163"/>
      <c r="O15637" s="146"/>
      <c r="P15637" s="146"/>
      <c r="Q15637" s="146"/>
      <c r="R15637" s="34"/>
      <c r="S15637" s="35"/>
      <c r="T15637" s="147"/>
    </row>
    <row r="15638">
      <c r="A15638" s="147"/>
      <c r="B15638" s="64"/>
      <c r="C15638" s="147" t="s">
        <v>217</v>
      </c>
      <c r="E15638" s="161"/>
      <c r="F15638" s="162"/>
      <c r="G15638" s="147"/>
      <c r="H15638" s="146"/>
      <c r="J15638" s="146"/>
      <c r="L15638" s="150"/>
      <c r="N15638" s="163"/>
      <c r="O15638" s="146"/>
      <c r="P15638" s="146"/>
      <c r="Q15638" s="146"/>
      <c r="R15638" s="34"/>
      <c r="S15638" s="35"/>
      <c r="T15638" s="147"/>
    </row>
    <row r="15639">
      <c r="A15639" s="147"/>
      <c r="B15639" s="64"/>
      <c r="C15639" s="147" t="s">
        <v>217</v>
      </c>
      <c r="E15639" s="161"/>
      <c r="F15639" s="162"/>
      <c r="G15639" s="147"/>
      <c r="H15639" s="146"/>
      <c r="J15639" s="146"/>
      <c r="L15639" s="150"/>
      <c r="N15639" s="163"/>
      <c r="O15639" s="146"/>
      <c r="P15639" s="146"/>
      <c r="Q15639" s="146"/>
      <c r="R15639" s="34"/>
      <c r="S15639" s="35"/>
      <c r="T15639" s="147"/>
    </row>
    <row r="15640">
      <c r="A15640" s="147"/>
      <c r="B15640" s="64"/>
      <c r="C15640" s="147" t="s">
        <v>217</v>
      </c>
      <c r="E15640" s="161"/>
      <c r="F15640" s="162"/>
      <c r="G15640" s="147"/>
      <c r="H15640" s="146"/>
      <c r="J15640" s="146"/>
      <c r="L15640" s="150"/>
      <c r="N15640" s="163"/>
      <c r="O15640" s="146"/>
      <c r="P15640" s="146"/>
      <c r="Q15640" s="146"/>
      <c r="R15640" s="34"/>
      <c r="S15640" s="35"/>
      <c r="T15640" s="147"/>
    </row>
    <row r="15641">
      <c r="A15641" s="147"/>
      <c r="B15641" s="64"/>
      <c r="C15641" s="147" t="s">
        <v>217</v>
      </c>
      <c r="E15641" s="161"/>
      <c r="F15641" s="162"/>
      <c r="G15641" s="147"/>
      <c r="H15641" s="146"/>
      <c r="J15641" s="146"/>
      <c r="L15641" s="150"/>
      <c r="N15641" s="163"/>
      <c r="O15641" s="146"/>
      <c r="P15641" s="146"/>
      <c r="Q15641" s="146"/>
      <c r="R15641" s="34"/>
      <c r="S15641" s="35"/>
      <c r="T15641" s="147"/>
    </row>
    <row r="15642">
      <c r="A15642" s="147"/>
      <c r="B15642" s="64"/>
      <c r="C15642" s="147" t="s">
        <v>217</v>
      </c>
      <c r="E15642" s="161"/>
      <c r="F15642" s="162"/>
      <c r="G15642" s="147"/>
      <c r="H15642" s="146"/>
      <c r="J15642" s="146"/>
      <c r="L15642" s="150"/>
      <c r="N15642" s="163"/>
      <c r="O15642" s="146"/>
      <c r="P15642" s="146"/>
      <c r="Q15642" s="146"/>
      <c r="R15642" s="34"/>
      <c r="S15642" s="35"/>
      <c r="T15642" s="147"/>
    </row>
    <row r="15643">
      <c r="A15643" s="147"/>
      <c r="B15643" s="64"/>
      <c r="C15643" s="147" t="s">
        <v>217</v>
      </c>
      <c r="E15643" s="161"/>
      <c r="F15643" s="162"/>
      <c r="G15643" s="147"/>
      <c r="H15643" s="146"/>
      <c r="J15643" s="146"/>
      <c r="L15643" s="150"/>
      <c r="N15643" s="163"/>
      <c r="O15643" s="146"/>
      <c r="P15643" s="146"/>
      <c r="Q15643" s="146"/>
      <c r="R15643" s="34"/>
      <c r="S15643" s="35"/>
      <c r="T15643" s="147"/>
    </row>
    <row r="15644">
      <c r="A15644" s="147"/>
      <c r="B15644" s="64"/>
      <c r="C15644" s="147" t="s">
        <v>217</v>
      </c>
      <c r="E15644" s="161"/>
      <c r="F15644" s="162"/>
      <c r="G15644" s="147"/>
      <c r="H15644" s="146"/>
      <c r="J15644" s="146"/>
      <c r="L15644" s="150"/>
      <c r="N15644" s="163"/>
      <c r="O15644" s="146"/>
      <c r="P15644" s="146"/>
      <c r="Q15644" s="146"/>
      <c r="R15644" s="34"/>
      <c r="S15644" s="35"/>
      <c r="T15644" s="147"/>
    </row>
    <row r="15645">
      <c r="A15645" s="147"/>
      <c r="B15645" s="64"/>
      <c r="C15645" s="147" t="s">
        <v>217</v>
      </c>
      <c r="E15645" s="161"/>
      <c r="F15645" s="162"/>
      <c r="G15645" s="147"/>
      <c r="H15645" s="146"/>
      <c r="J15645" s="146"/>
      <c r="L15645" s="150"/>
      <c r="N15645" s="163"/>
      <c r="O15645" s="146"/>
      <c r="P15645" s="146"/>
      <c r="Q15645" s="146"/>
      <c r="R15645" s="34"/>
      <c r="S15645" s="35"/>
      <c r="T15645" s="147"/>
    </row>
    <row r="15646">
      <c r="A15646" s="147"/>
      <c r="B15646" s="64"/>
      <c r="C15646" s="147" t="s">
        <v>217</v>
      </c>
      <c r="E15646" s="161"/>
      <c r="F15646" s="162"/>
      <c r="G15646" s="147"/>
      <c r="H15646" s="146"/>
      <c r="J15646" s="146"/>
      <c r="L15646" s="150"/>
      <c r="N15646" s="163"/>
      <c r="O15646" s="146"/>
      <c r="P15646" s="146"/>
      <c r="Q15646" s="146"/>
      <c r="R15646" s="34"/>
      <c r="S15646" s="35"/>
      <c r="T15646" s="147"/>
    </row>
    <row r="15647">
      <c r="A15647" s="147"/>
      <c r="B15647" s="64"/>
      <c r="C15647" s="147" t="s">
        <v>217</v>
      </c>
      <c r="E15647" s="161"/>
      <c r="F15647" s="162"/>
      <c r="G15647" s="147"/>
      <c r="H15647" s="146"/>
      <c r="J15647" s="146"/>
      <c r="L15647" s="150"/>
      <c r="N15647" s="163"/>
      <c r="O15647" s="146"/>
      <c r="P15647" s="146"/>
      <c r="Q15647" s="146"/>
      <c r="R15647" s="34"/>
      <c r="S15647" s="35"/>
      <c r="T15647" s="147"/>
    </row>
    <row r="15648">
      <c r="A15648" s="147"/>
      <c r="B15648" s="64"/>
      <c r="C15648" s="147" t="s">
        <v>217</v>
      </c>
      <c r="E15648" s="161"/>
      <c r="F15648" s="162"/>
      <c r="G15648" s="147"/>
      <c r="H15648" s="146"/>
      <c r="J15648" s="146"/>
      <c r="L15648" s="150"/>
      <c r="N15648" s="163"/>
      <c r="O15648" s="146"/>
      <c r="P15648" s="146"/>
      <c r="Q15648" s="146"/>
      <c r="R15648" s="34"/>
      <c r="S15648" s="35"/>
      <c r="T15648" s="147"/>
    </row>
    <row r="15649">
      <c r="A15649" s="147"/>
      <c r="B15649" s="64"/>
      <c r="C15649" s="147" t="s">
        <v>217</v>
      </c>
      <c r="E15649" s="161"/>
      <c r="F15649" s="162"/>
      <c r="G15649" s="147"/>
      <c r="H15649" s="146"/>
      <c r="J15649" s="146"/>
      <c r="L15649" s="150"/>
      <c r="N15649" s="163"/>
      <c r="O15649" s="146"/>
      <c r="P15649" s="146"/>
      <c r="Q15649" s="146"/>
      <c r="R15649" s="34"/>
      <c r="S15649" s="35"/>
      <c r="T15649" s="147"/>
    </row>
    <row r="15650">
      <c r="A15650" s="147"/>
      <c r="B15650" s="64"/>
      <c r="C15650" s="147" t="s">
        <v>217</v>
      </c>
      <c r="E15650" s="161"/>
      <c r="F15650" s="162"/>
      <c r="G15650" s="147"/>
      <c r="H15650" s="146"/>
      <c r="J15650" s="146"/>
      <c r="L15650" s="150"/>
      <c r="N15650" s="163"/>
      <c r="O15650" s="146"/>
      <c r="P15650" s="146"/>
      <c r="Q15650" s="146"/>
      <c r="R15650" s="34"/>
      <c r="S15650" s="35"/>
      <c r="T15650" s="147"/>
    </row>
    <row r="15651">
      <c r="A15651" s="147"/>
      <c r="B15651" s="64"/>
      <c r="C15651" s="147" t="s">
        <v>217</v>
      </c>
      <c r="E15651" s="161"/>
      <c r="F15651" s="162"/>
      <c r="G15651" s="147"/>
      <c r="H15651" s="146"/>
      <c r="J15651" s="146"/>
      <c r="L15651" s="150"/>
      <c r="N15651" s="163"/>
      <c r="O15651" s="146"/>
      <c r="P15651" s="146"/>
      <c r="Q15651" s="146"/>
      <c r="R15651" s="34"/>
      <c r="S15651" s="35"/>
      <c r="T15651" s="147"/>
    </row>
    <row r="15652">
      <c r="A15652" s="147"/>
      <c r="B15652" s="64"/>
      <c r="C15652" s="147" t="s">
        <v>217</v>
      </c>
      <c r="E15652" s="161"/>
      <c r="F15652" s="162"/>
      <c r="G15652" s="147"/>
      <c r="H15652" s="146"/>
      <c r="J15652" s="146"/>
      <c r="L15652" s="150"/>
      <c r="N15652" s="163"/>
      <c r="O15652" s="146"/>
      <c r="P15652" s="146"/>
      <c r="Q15652" s="146"/>
      <c r="R15652" s="34"/>
      <c r="S15652" s="35"/>
      <c r="T15652" s="147"/>
    </row>
    <row r="15653">
      <c r="A15653" s="147"/>
      <c r="B15653" s="64"/>
      <c r="C15653" s="147" t="s">
        <v>217</v>
      </c>
      <c r="E15653" s="161"/>
      <c r="F15653" s="162"/>
      <c r="G15653" s="147"/>
      <c r="H15653" s="146"/>
      <c r="J15653" s="146"/>
      <c r="L15653" s="150"/>
      <c r="N15653" s="163"/>
      <c r="O15653" s="146"/>
      <c r="P15653" s="146"/>
      <c r="Q15653" s="146"/>
      <c r="R15653" s="34"/>
      <c r="S15653" s="35"/>
      <c r="T15653" s="147"/>
    </row>
    <row r="15654">
      <c r="A15654" s="147"/>
      <c r="B15654" s="64"/>
      <c r="C15654" s="147" t="s">
        <v>217</v>
      </c>
      <c r="E15654" s="161"/>
      <c r="F15654" s="162"/>
      <c r="G15654" s="147"/>
      <c r="H15654" s="146"/>
      <c r="J15654" s="146"/>
      <c r="L15654" s="150"/>
      <c r="N15654" s="163"/>
      <c r="O15654" s="146"/>
      <c r="P15654" s="146"/>
      <c r="Q15654" s="146"/>
      <c r="R15654" s="34"/>
      <c r="S15654" s="35"/>
      <c r="T15654" s="147"/>
    </row>
    <row r="15655">
      <c r="A15655" s="147"/>
      <c r="B15655" s="64"/>
      <c r="C15655" s="147" t="s">
        <v>217</v>
      </c>
      <c r="E15655" s="161"/>
      <c r="F15655" s="162"/>
      <c r="G15655" s="147"/>
      <c r="H15655" s="146"/>
      <c r="J15655" s="146"/>
      <c r="L15655" s="150"/>
      <c r="N15655" s="163"/>
      <c r="O15655" s="146"/>
      <c r="P15655" s="146"/>
      <c r="Q15655" s="146"/>
      <c r="R15655" s="34"/>
      <c r="S15655" s="35"/>
      <c r="T15655" s="147"/>
    </row>
    <row r="15656">
      <c r="A15656" s="147"/>
      <c r="B15656" s="64"/>
      <c r="C15656" s="147" t="s">
        <v>217</v>
      </c>
      <c r="E15656" s="161"/>
      <c r="F15656" s="162"/>
      <c r="G15656" s="147"/>
      <c r="H15656" s="146"/>
      <c r="J15656" s="146"/>
      <c r="L15656" s="150"/>
      <c r="N15656" s="163"/>
      <c r="O15656" s="146"/>
      <c r="P15656" s="146"/>
      <c r="Q15656" s="146"/>
      <c r="R15656" s="34"/>
      <c r="S15656" s="35"/>
      <c r="T15656" s="147"/>
    </row>
    <row r="15657">
      <c r="A15657" s="147"/>
      <c r="B15657" s="64"/>
      <c r="C15657" s="147" t="s">
        <v>217</v>
      </c>
      <c r="E15657" s="161"/>
      <c r="F15657" s="162"/>
      <c r="G15657" s="147"/>
      <c r="H15657" s="146"/>
      <c r="J15657" s="146"/>
      <c r="L15657" s="150"/>
      <c r="N15657" s="163"/>
      <c r="O15657" s="146"/>
      <c r="P15657" s="146"/>
      <c r="Q15657" s="146"/>
      <c r="R15657" s="34"/>
      <c r="S15657" s="35"/>
      <c r="T15657" s="147"/>
    </row>
    <row r="15658">
      <c r="A15658" s="147"/>
      <c r="B15658" s="64"/>
      <c r="C15658" s="147" t="s">
        <v>217</v>
      </c>
      <c r="E15658" s="161"/>
      <c r="F15658" s="162"/>
      <c r="G15658" s="147"/>
      <c r="H15658" s="146"/>
      <c r="J15658" s="146"/>
      <c r="L15658" s="150"/>
      <c r="N15658" s="163"/>
      <c r="O15658" s="146"/>
      <c r="P15658" s="146"/>
      <c r="Q15658" s="146"/>
      <c r="R15658" s="34"/>
      <c r="S15658" s="35"/>
      <c r="T15658" s="147"/>
    </row>
    <row r="15659">
      <c r="A15659" s="147"/>
      <c r="B15659" s="64"/>
      <c r="C15659" s="147" t="s">
        <v>217</v>
      </c>
      <c r="E15659" s="161"/>
      <c r="F15659" s="162"/>
      <c r="G15659" s="147"/>
      <c r="H15659" s="146"/>
      <c r="J15659" s="146"/>
      <c r="L15659" s="150"/>
      <c r="N15659" s="163"/>
      <c r="O15659" s="146"/>
      <c r="P15659" s="146"/>
      <c r="Q15659" s="146"/>
      <c r="R15659" s="34"/>
      <c r="S15659" s="35"/>
      <c r="T15659" s="147"/>
    </row>
    <row r="15660">
      <c r="A15660" s="147"/>
      <c r="B15660" s="64"/>
      <c r="C15660" s="147" t="s">
        <v>217</v>
      </c>
      <c r="E15660" s="161"/>
      <c r="F15660" s="162"/>
      <c r="G15660" s="147"/>
      <c r="H15660" s="146"/>
      <c r="J15660" s="146"/>
      <c r="L15660" s="150"/>
      <c r="N15660" s="163"/>
      <c r="O15660" s="146"/>
      <c r="P15660" s="146"/>
      <c r="Q15660" s="146"/>
      <c r="R15660" s="34"/>
      <c r="S15660" s="35"/>
      <c r="T15660" s="147"/>
    </row>
    <row r="15661">
      <c r="A15661" s="147"/>
      <c r="B15661" s="64"/>
      <c r="C15661" s="147" t="s">
        <v>217</v>
      </c>
      <c r="E15661" s="161"/>
      <c r="F15661" s="162"/>
      <c r="G15661" s="147"/>
      <c r="H15661" s="146"/>
      <c r="J15661" s="146"/>
      <c r="L15661" s="150"/>
      <c r="N15661" s="163"/>
      <c r="O15661" s="146"/>
      <c r="P15661" s="146"/>
      <c r="Q15661" s="146"/>
      <c r="R15661" s="34"/>
      <c r="S15661" s="35"/>
      <c r="T15661" s="147"/>
    </row>
    <row r="15662">
      <c r="A15662" s="147"/>
      <c r="B15662" s="64"/>
      <c r="C15662" s="147" t="s">
        <v>217</v>
      </c>
      <c r="E15662" s="161"/>
      <c r="F15662" s="162"/>
      <c r="G15662" s="147"/>
      <c r="H15662" s="146"/>
      <c r="J15662" s="146"/>
      <c r="L15662" s="150"/>
      <c r="N15662" s="163"/>
      <c r="O15662" s="146"/>
      <c r="P15662" s="146"/>
      <c r="Q15662" s="146"/>
      <c r="R15662" s="34"/>
      <c r="S15662" s="35"/>
      <c r="T15662" s="147"/>
    </row>
    <row r="15663">
      <c r="A15663" s="147"/>
      <c r="B15663" s="64"/>
      <c r="C15663" s="147" t="s">
        <v>217</v>
      </c>
      <c r="E15663" s="161"/>
      <c r="F15663" s="162"/>
      <c r="G15663" s="147"/>
      <c r="H15663" s="146"/>
      <c r="J15663" s="146"/>
      <c r="L15663" s="150"/>
      <c r="N15663" s="163"/>
      <c r="O15663" s="146"/>
      <c r="P15663" s="146"/>
      <c r="Q15663" s="146"/>
      <c r="R15663" s="34"/>
      <c r="S15663" s="35"/>
      <c r="T15663" s="147"/>
    </row>
    <row r="15664">
      <c r="A15664" s="147"/>
      <c r="B15664" s="64"/>
      <c r="C15664" s="147" t="s">
        <v>217</v>
      </c>
      <c r="E15664" s="161"/>
      <c r="F15664" s="162"/>
      <c r="G15664" s="147"/>
      <c r="H15664" s="146"/>
      <c r="J15664" s="146"/>
      <c r="L15664" s="150"/>
      <c r="N15664" s="163"/>
      <c r="O15664" s="146"/>
      <c r="P15664" s="146"/>
      <c r="Q15664" s="146"/>
      <c r="R15664" s="34"/>
      <c r="S15664" s="35"/>
      <c r="T15664" s="147"/>
    </row>
    <row r="15665">
      <c r="A15665" s="147"/>
      <c r="B15665" s="64"/>
      <c r="C15665" s="147" t="s">
        <v>217</v>
      </c>
      <c r="E15665" s="161"/>
      <c r="F15665" s="162"/>
      <c r="G15665" s="147"/>
      <c r="H15665" s="146"/>
      <c r="J15665" s="146"/>
      <c r="L15665" s="150"/>
      <c r="N15665" s="163"/>
      <c r="O15665" s="146"/>
      <c r="P15665" s="146"/>
      <c r="Q15665" s="146"/>
      <c r="R15665" s="34"/>
      <c r="S15665" s="35"/>
      <c r="T15665" s="147"/>
    </row>
    <row r="15666">
      <c r="A15666" s="147"/>
      <c r="B15666" s="64"/>
      <c r="C15666" s="147" t="s">
        <v>217</v>
      </c>
      <c r="E15666" s="161"/>
      <c r="F15666" s="162"/>
      <c r="G15666" s="147"/>
      <c r="H15666" s="146"/>
      <c r="J15666" s="146"/>
      <c r="L15666" s="150"/>
      <c r="N15666" s="163"/>
      <c r="O15666" s="146"/>
      <c r="P15666" s="146"/>
      <c r="Q15666" s="146"/>
      <c r="R15666" s="34"/>
      <c r="S15666" s="35"/>
      <c r="T15666" s="147"/>
    </row>
    <row r="15667">
      <c r="A15667" s="147"/>
      <c r="B15667" s="64"/>
      <c r="C15667" s="147" t="s">
        <v>217</v>
      </c>
      <c r="E15667" s="161"/>
      <c r="F15667" s="162"/>
      <c r="G15667" s="147"/>
      <c r="H15667" s="146"/>
      <c r="J15667" s="146"/>
      <c r="L15667" s="150"/>
      <c r="N15667" s="163"/>
      <c r="O15667" s="146"/>
      <c r="P15667" s="146"/>
      <c r="Q15667" s="146"/>
      <c r="R15667" s="34"/>
      <c r="S15667" s="35"/>
      <c r="T15667" s="147"/>
    </row>
    <row r="15668">
      <c r="A15668" s="147"/>
      <c r="B15668" s="64"/>
      <c r="C15668" s="147" t="s">
        <v>217</v>
      </c>
      <c r="E15668" s="161"/>
      <c r="F15668" s="162"/>
      <c r="G15668" s="147"/>
      <c r="H15668" s="146"/>
      <c r="J15668" s="146"/>
      <c r="L15668" s="150"/>
      <c r="N15668" s="163"/>
      <c r="O15668" s="146"/>
      <c r="P15668" s="146"/>
      <c r="Q15668" s="146"/>
      <c r="R15668" s="34"/>
      <c r="S15668" s="35"/>
      <c r="T15668" s="147"/>
    </row>
    <row r="15669">
      <c r="A15669" s="147"/>
      <c r="B15669" s="64"/>
      <c r="C15669" s="147" t="s">
        <v>217</v>
      </c>
      <c r="E15669" s="161"/>
      <c r="F15669" s="162"/>
      <c r="G15669" s="147"/>
      <c r="H15669" s="146"/>
      <c r="J15669" s="146"/>
      <c r="L15669" s="150"/>
      <c r="N15669" s="163"/>
      <c r="O15669" s="146"/>
      <c r="P15669" s="146"/>
      <c r="Q15669" s="146"/>
      <c r="R15669" s="34"/>
      <c r="S15669" s="35"/>
      <c r="T15669" s="147"/>
    </row>
    <row r="15670">
      <c r="A15670" s="147"/>
      <c r="B15670" s="64"/>
      <c r="C15670" s="147" t="s">
        <v>217</v>
      </c>
      <c r="E15670" s="161"/>
      <c r="F15670" s="162"/>
      <c r="G15670" s="147"/>
      <c r="H15670" s="146"/>
      <c r="J15670" s="146"/>
      <c r="L15670" s="150"/>
      <c r="N15670" s="163"/>
      <c r="O15670" s="146"/>
      <c r="P15670" s="146"/>
      <c r="Q15670" s="146"/>
      <c r="R15670" s="34"/>
      <c r="S15670" s="35"/>
      <c r="T15670" s="147"/>
    </row>
    <row r="15671">
      <c r="A15671" s="147"/>
      <c r="B15671" s="64"/>
      <c r="C15671" s="147" t="s">
        <v>217</v>
      </c>
      <c r="E15671" s="161"/>
      <c r="F15671" s="162"/>
      <c r="G15671" s="147"/>
      <c r="H15671" s="146"/>
      <c r="J15671" s="146"/>
      <c r="L15671" s="150"/>
      <c r="N15671" s="163"/>
      <c r="O15671" s="146"/>
      <c r="P15671" s="146"/>
      <c r="Q15671" s="146"/>
      <c r="R15671" s="34"/>
      <c r="S15671" s="35"/>
      <c r="T15671" s="147"/>
    </row>
    <row r="15672">
      <c r="A15672" s="147"/>
      <c r="B15672" s="64"/>
      <c r="C15672" s="147" t="s">
        <v>217</v>
      </c>
      <c r="E15672" s="161"/>
      <c r="F15672" s="162"/>
      <c r="G15672" s="147"/>
      <c r="H15672" s="146"/>
      <c r="J15672" s="146"/>
      <c r="L15672" s="150"/>
      <c r="N15672" s="163"/>
      <c r="O15672" s="146"/>
      <c r="P15672" s="146"/>
      <c r="Q15672" s="146"/>
      <c r="R15672" s="34"/>
      <c r="S15672" s="35"/>
      <c r="T15672" s="147"/>
    </row>
    <row r="15673">
      <c r="A15673" s="147"/>
      <c r="B15673" s="64"/>
      <c r="C15673" s="147" t="s">
        <v>217</v>
      </c>
      <c r="E15673" s="161"/>
      <c r="F15673" s="162"/>
      <c r="G15673" s="147"/>
      <c r="H15673" s="146"/>
      <c r="J15673" s="146"/>
      <c r="L15673" s="150"/>
      <c r="N15673" s="163"/>
      <c r="O15673" s="146"/>
      <c r="P15673" s="146"/>
      <c r="Q15673" s="146"/>
      <c r="R15673" s="34"/>
      <c r="S15673" s="35"/>
      <c r="T15673" s="147"/>
    </row>
    <row r="15674">
      <c r="A15674" s="147"/>
      <c r="B15674" s="64"/>
      <c r="C15674" s="147" t="s">
        <v>217</v>
      </c>
      <c r="E15674" s="161"/>
      <c r="F15674" s="162"/>
      <c r="G15674" s="147"/>
      <c r="H15674" s="146"/>
      <c r="J15674" s="146"/>
      <c r="L15674" s="150"/>
      <c r="N15674" s="163"/>
      <c r="O15674" s="146"/>
      <c r="P15674" s="146"/>
      <c r="Q15674" s="146"/>
      <c r="R15674" s="34"/>
      <c r="S15674" s="35"/>
      <c r="T15674" s="147"/>
    </row>
    <row r="15675">
      <c r="A15675" s="147"/>
      <c r="B15675" s="64"/>
      <c r="C15675" s="147" t="s">
        <v>217</v>
      </c>
      <c r="E15675" s="161"/>
      <c r="F15675" s="162"/>
      <c r="G15675" s="147"/>
      <c r="H15675" s="146"/>
      <c r="J15675" s="146"/>
      <c r="L15675" s="150"/>
      <c r="N15675" s="163"/>
      <c r="O15675" s="146"/>
      <c r="P15675" s="146"/>
      <c r="Q15675" s="146"/>
      <c r="R15675" s="34"/>
      <c r="S15675" s="35"/>
      <c r="T15675" s="147"/>
    </row>
    <row r="15676">
      <c r="A15676" s="147"/>
      <c r="B15676" s="64"/>
      <c r="C15676" s="147" t="s">
        <v>217</v>
      </c>
      <c r="E15676" s="161"/>
      <c r="F15676" s="162"/>
      <c r="G15676" s="147"/>
      <c r="H15676" s="146"/>
      <c r="J15676" s="146"/>
      <c r="L15676" s="150"/>
      <c r="N15676" s="163"/>
      <c r="O15676" s="146"/>
      <c r="P15676" s="146"/>
      <c r="Q15676" s="146"/>
      <c r="R15676" s="34"/>
      <c r="S15676" s="35"/>
      <c r="T15676" s="147"/>
    </row>
    <row r="15677">
      <c r="A15677" s="147"/>
      <c r="B15677" s="64"/>
      <c r="C15677" s="147" t="s">
        <v>217</v>
      </c>
      <c r="E15677" s="161"/>
      <c r="F15677" s="162"/>
      <c r="G15677" s="147"/>
      <c r="H15677" s="146"/>
      <c r="J15677" s="146"/>
      <c r="L15677" s="150"/>
      <c r="N15677" s="163"/>
      <c r="O15677" s="146"/>
      <c r="P15677" s="146"/>
      <c r="Q15677" s="146"/>
      <c r="R15677" s="34"/>
      <c r="S15677" s="35"/>
      <c r="T15677" s="147"/>
    </row>
    <row r="15678">
      <c r="A15678" s="147"/>
      <c r="B15678" s="64"/>
      <c r="C15678" s="147" t="s">
        <v>217</v>
      </c>
      <c r="E15678" s="161"/>
      <c r="F15678" s="162"/>
      <c r="G15678" s="147"/>
      <c r="H15678" s="146"/>
      <c r="J15678" s="146"/>
      <c r="L15678" s="150"/>
      <c r="N15678" s="163"/>
      <c r="O15678" s="146"/>
      <c r="P15678" s="146"/>
      <c r="Q15678" s="146"/>
      <c r="R15678" s="34"/>
      <c r="S15678" s="35"/>
      <c r="T15678" s="147"/>
    </row>
    <row r="15679">
      <c r="A15679" s="147"/>
      <c r="B15679" s="64"/>
      <c r="C15679" s="147" t="s">
        <v>217</v>
      </c>
      <c r="E15679" s="161"/>
      <c r="F15679" s="162"/>
      <c r="G15679" s="147"/>
      <c r="H15679" s="146"/>
      <c r="J15679" s="146"/>
      <c r="L15679" s="150"/>
      <c r="N15679" s="163"/>
      <c r="O15679" s="146"/>
      <c r="P15679" s="146"/>
      <c r="Q15679" s="146"/>
      <c r="R15679" s="34"/>
      <c r="S15679" s="35"/>
      <c r="T15679" s="147"/>
    </row>
    <row r="15680">
      <c r="A15680" s="147"/>
      <c r="B15680" s="64"/>
      <c r="C15680" s="147" t="s">
        <v>217</v>
      </c>
      <c r="E15680" s="161"/>
      <c r="F15680" s="162"/>
      <c r="G15680" s="147"/>
      <c r="H15680" s="146"/>
      <c r="J15680" s="146"/>
      <c r="L15680" s="150"/>
      <c r="N15680" s="163"/>
      <c r="O15680" s="146"/>
      <c r="P15680" s="146"/>
      <c r="Q15680" s="146"/>
      <c r="R15680" s="34"/>
      <c r="S15680" s="35"/>
      <c r="T15680" s="147"/>
    </row>
    <row r="15681">
      <c r="A15681" s="147"/>
      <c r="B15681" s="64"/>
      <c r="C15681" s="147" t="s">
        <v>217</v>
      </c>
      <c r="E15681" s="161"/>
      <c r="F15681" s="162"/>
      <c r="G15681" s="147"/>
      <c r="H15681" s="146"/>
      <c r="J15681" s="146"/>
      <c r="L15681" s="150"/>
      <c r="N15681" s="163"/>
      <c r="O15681" s="146"/>
      <c r="P15681" s="146"/>
      <c r="Q15681" s="146"/>
      <c r="R15681" s="34"/>
      <c r="S15681" s="35"/>
      <c r="T15681" s="147"/>
    </row>
    <row r="15682">
      <c r="A15682" s="147"/>
      <c r="B15682" s="64"/>
      <c r="C15682" s="147" t="s">
        <v>217</v>
      </c>
      <c r="E15682" s="161"/>
      <c r="F15682" s="162"/>
      <c r="G15682" s="147"/>
      <c r="H15682" s="146"/>
      <c r="J15682" s="146"/>
      <c r="L15682" s="150"/>
      <c r="N15682" s="163"/>
      <c r="O15682" s="146"/>
      <c r="P15682" s="146"/>
      <c r="Q15682" s="146"/>
      <c r="R15682" s="34"/>
      <c r="S15682" s="35"/>
      <c r="T15682" s="147"/>
    </row>
    <row r="15683">
      <c r="A15683" s="147"/>
      <c r="B15683" s="64"/>
      <c r="C15683" s="147" t="s">
        <v>217</v>
      </c>
      <c r="E15683" s="161"/>
      <c r="F15683" s="162"/>
      <c r="G15683" s="147"/>
      <c r="H15683" s="146"/>
      <c r="J15683" s="146"/>
      <c r="L15683" s="150"/>
      <c r="N15683" s="163"/>
      <c r="O15683" s="146"/>
      <c r="P15683" s="146"/>
      <c r="Q15683" s="146"/>
      <c r="R15683" s="34"/>
      <c r="S15683" s="35"/>
      <c r="T15683" s="147"/>
    </row>
    <row r="15684">
      <c r="A15684" s="147"/>
      <c r="B15684" s="64"/>
      <c r="C15684" s="147" t="s">
        <v>217</v>
      </c>
      <c r="E15684" s="161"/>
      <c r="F15684" s="162"/>
      <c r="G15684" s="147"/>
      <c r="H15684" s="146"/>
      <c r="J15684" s="146"/>
      <c r="L15684" s="150"/>
      <c r="N15684" s="163"/>
      <c r="O15684" s="146"/>
      <c r="P15684" s="146"/>
      <c r="Q15684" s="146"/>
      <c r="R15684" s="34"/>
      <c r="S15684" s="35"/>
      <c r="T15684" s="147"/>
    </row>
    <row r="15685">
      <c r="A15685" s="147"/>
      <c r="B15685" s="64"/>
      <c r="C15685" s="147" t="s">
        <v>217</v>
      </c>
      <c r="E15685" s="161"/>
      <c r="F15685" s="162"/>
      <c r="G15685" s="147"/>
      <c r="H15685" s="146"/>
      <c r="J15685" s="146"/>
      <c r="L15685" s="150"/>
      <c r="N15685" s="163"/>
      <c r="O15685" s="146"/>
      <c r="P15685" s="146"/>
      <c r="Q15685" s="146"/>
      <c r="R15685" s="34"/>
      <c r="S15685" s="35"/>
      <c r="T15685" s="147"/>
    </row>
    <row r="15686">
      <c r="A15686" s="147"/>
      <c r="B15686" s="64"/>
      <c r="C15686" s="147" t="s">
        <v>217</v>
      </c>
      <c r="E15686" s="161"/>
      <c r="F15686" s="162"/>
      <c r="G15686" s="147"/>
      <c r="H15686" s="146"/>
      <c r="J15686" s="146"/>
      <c r="L15686" s="150"/>
      <c r="N15686" s="163"/>
      <c r="O15686" s="146"/>
      <c r="P15686" s="146"/>
      <c r="Q15686" s="146"/>
      <c r="R15686" s="34"/>
      <c r="S15686" s="35"/>
      <c r="T15686" s="147"/>
    </row>
    <row r="15687">
      <c r="A15687" s="147"/>
      <c r="B15687" s="64"/>
      <c r="C15687" s="147" t="s">
        <v>217</v>
      </c>
      <c r="E15687" s="161"/>
      <c r="F15687" s="162"/>
      <c r="G15687" s="147"/>
      <c r="H15687" s="146"/>
      <c r="J15687" s="146"/>
      <c r="L15687" s="150"/>
      <c r="N15687" s="163"/>
      <c r="O15687" s="146"/>
      <c r="P15687" s="146"/>
      <c r="Q15687" s="146"/>
      <c r="R15687" s="34"/>
      <c r="S15687" s="35"/>
      <c r="T15687" s="147"/>
    </row>
    <row r="15688">
      <c r="A15688" s="147"/>
      <c r="B15688" s="64"/>
      <c r="C15688" s="147" t="s">
        <v>217</v>
      </c>
      <c r="E15688" s="161"/>
      <c r="F15688" s="162"/>
      <c r="G15688" s="147"/>
      <c r="H15688" s="146"/>
      <c r="J15688" s="146"/>
      <c r="L15688" s="150"/>
      <c r="N15688" s="163"/>
      <c r="O15688" s="146"/>
      <c r="P15688" s="146"/>
      <c r="Q15688" s="146"/>
      <c r="R15688" s="34"/>
      <c r="S15688" s="35"/>
      <c r="T15688" s="147"/>
    </row>
    <row r="15689">
      <c r="A15689" s="147"/>
      <c r="B15689" s="64"/>
      <c r="C15689" s="147" t="s">
        <v>217</v>
      </c>
      <c r="E15689" s="161"/>
      <c r="F15689" s="162"/>
      <c r="G15689" s="147"/>
      <c r="H15689" s="146"/>
      <c r="J15689" s="146"/>
      <c r="L15689" s="150"/>
      <c r="N15689" s="163"/>
      <c r="O15689" s="146"/>
      <c r="P15689" s="146"/>
      <c r="Q15689" s="146"/>
      <c r="R15689" s="34"/>
      <c r="S15689" s="35"/>
      <c r="T15689" s="147"/>
    </row>
    <row r="15690">
      <c r="A15690" s="147"/>
      <c r="B15690" s="64"/>
      <c r="C15690" s="147" t="s">
        <v>217</v>
      </c>
      <c r="E15690" s="161"/>
      <c r="F15690" s="162"/>
      <c r="G15690" s="147"/>
      <c r="H15690" s="146"/>
      <c r="J15690" s="146"/>
      <c r="L15690" s="150"/>
      <c r="N15690" s="163"/>
      <c r="O15690" s="146"/>
      <c r="P15690" s="146"/>
      <c r="Q15690" s="146"/>
      <c r="R15690" s="34"/>
      <c r="S15690" s="35"/>
      <c r="T15690" s="147"/>
    </row>
    <row r="15691">
      <c r="A15691" s="147"/>
      <c r="B15691" s="64"/>
      <c r="C15691" s="147" t="s">
        <v>217</v>
      </c>
      <c r="E15691" s="161"/>
      <c r="F15691" s="162"/>
      <c r="G15691" s="147"/>
      <c r="H15691" s="146"/>
      <c r="J15691" s="146"/>
      <c r="L15691" s="150"/>
      <c r="N15691" s="163"/>
      <c r="O15691" s="146"/>
      <c r="P15691" s="146"/>
      <c r="Q15691" s="146"/>
      <c r="R15691" s="34"/>
      <c r="S15691" s="35"/>
      <c r="T15691" s="147"/>
    </row>
    <row r="15692">
      <c r="A15692" s="147"/>
      <c r="B15692" s="64"/>
      <c r="C15692" s="147" t="s">
        <v>217</v>
      </c>
      <c r="E15692" s="161"/>
      <c r="F15692" s="162"/>
      <c r="G15692" s="147"/>
      <c r="H15692" s="146"/>
      <c r="J15692" s="146"/>
      <c r="L15692" s="150"/>
      <c r="N15692" s="163"/>
      <c r="O15692" s="146"/>
      <c r="P15692" s="146"/>
      <c r="Q15692" s="146"/>
      <c r="R15692" s="34"/>
      <c r="S15692" s="35"/>
      <c r="T15692" s="147"/>
    </row>
    <row r="15693">
      <c r="A15693" s="147"/>
      <c r="B15693" s="64"/>
      <c r="C15693" s="147" t="s">
        <v>217</v>
      </c>
      <c r="E15693" s="161"/>
      <c r="F15693" s="162"/>
      <c r="G15693" s="147"/>
      <c r="H15693" s="146"/>
      <c r="J15693" s="146"/>
      <c r="L15693" s="150"/>
      <c r="N15693" s="163"/>
      <c r="O15693" s="146"/>
      <c r="P15693" s="146"/>
      <c r="Q15693" s="146"/>
      <c r="R15693" s="34"/>
      <c r="S15693" s="35"/>
      <c r="T15693" s="147"/>
    </row>
    <row r="15694">
      <c r="A15694" s="147"/>
      <c r="B15694" s="64"/>
      <c r="C15694" s="147" t="s">
        <v>217</v>
      </c>
      <c r="E15694" s="161"/>
      <c r="F15694" s="162"/>
      <c r="G15694" s="147"/>
      <c r="H15694" s="146"/>
      <c r="J15694" s="146"/>
      <c r="L15694" s="150"/>
      <c r="N15694" s="163"/>
      <c r="O15694" s="146"/>
      <c r="P15694" s="146"/>
      <c r="Q15694" s="146"/>
      <c r="R15694" s="34"/>
      <c r="S15694" s="35"/>
      <c r="T15694" s="147"/>
    </row>
    <row r="15695">
      <c r="A15695" s="147"/>
      <c r="B15695" s="64"/>
      <c r="C15695" s="147" t="s">
        <v>217</v>
      </c>
      <c r="E15695" s="161"/>
      <c r="F15695" s="162"/>
      <c r="G15695" s="147"/>
      <c r="H15695" s="146"/>
      <c r="J15695" s="146"/>
      <c r="L15695" s="150"/>
      <c r="N15695" s="163"/>
      <c r="O15695" s="146"/>
      <c r="P15695" s="146"/>
      <c r="Q15695" s="146"/>
      <c r="R15695" s="34"/>
      <c r="S15695" s="35"/>
      <c r="T15695" s="147"/>
    </row>
    <row r="15696">
      <c r="A15696" s="147"/>
      <c r="B15696" s="64"/>
      <c r="C15696" s="147" t="s">
        <v>217</v>
      </c>
      <c r="E15696" s="161"/>
      <c r="F15696" s="162"/>
      <c r="G15696" s="147"/>
      <c r="H15696" s="146"/>
      <c r="J15696" s="146"/>
      <c r="L15696" s="150"/>
      <c r="N15696" s="163"/>
      <c r="O15696" s="146"/>
      <c r="P15696" s="146"/>
      <c r="Q15696" s="146"/>
      <c r="R15696" s="34"/>
      <c r="S15696" s="35"/>
      <c r="T15696" s="147"/>
    </row>
    <row r="15697">
      <c r="A15697" s="147"/>
      <c r="B15697" s="64"/>
      <c r="C15697" s="147" t="s">
        <v>217</v>
      </c>
      <c r="E15697" s="161"/>
      <c r="F15697" s="162"/>
      <c r="G15697" s="147"/>
      <c r="H15697" s="146"/>
      <c r="J15697" s="146"/>
      <c r="L15697" s="150"/>
      <c r="N15697" s="163"/>
      <c r="O15697" s="146"/>
      <c r="P15697" s="146"/>
      <c r="Q15697" s="146"/>
      <c r="R15697" s="34"/>
      <c r="S15697" s="35"/>
      <c r="T15697" s="147"/>
    </row>
    <row r="15698">
      <c r="A15698" s="147"/>
      <c r="B15698" s="64"/>
      <c r="C15698" s="147" t="s">
        <v>217</v>
      </c>
      <c r="E15698" s="161"/>
      <c r="F15698" s="162"/>
      <c r="G15698" s="147"/>
      <c r="H15698" s="146"/>
      <c r="J15698" s="146"/>
      <c r="L15698" s="150"/>
      <c r="N15698" s="163"/>
      <c r="O15698" s="146"/>
      <c r="P15698" s="146"/>
      <c r="Q15698" s="146"/>
      <c r="R15698" s="34"/>
      <c r="S15698" s="35"/>
      <c r="T15698" s="147"/>
    </row>
    <row r="15699">
      <c r="A15699" s="147"/>
      <c r="B15699" s="64"/>
      <c r="C15699" s="147" t="s">
        <v>217</v>
      </c>
      <c r="E15699" s="161"/>
      <c r="F15699" s="162"/>
      <c r="G15699" s="147"/>
      <c r="H15699" s="146"/>
      <c r="J15699" s="146"/>
      <c r="L15699" s="150"/>
      <c r="N15699" s="163"/>
      <c r="O15699" s="146"/>
      <c r="P15699" s="146"/>
      <c r="Q15699" s="146"/>
      <c r="R15699" s="34"/>
      <c r="S15699" s="35"/>
      <c r="T15699" s="147"/>
    </row>
    <row r="15700">
      <c r="A15700" s="147"/>
      <c r="B15700" s="64"/>
      <c r="C15700" s="147" t="s">
        <v>217</v>
      </c>
      <c r="E15700" s="161"/>
      <c r="F15700" s="162"/>
      <c r="G15700" s="147"/>
      <c r="H15700" s="146"/>
      <c r="J15700" s="146"/>
      <c r="L15700" s="150"/>
      <c r="N15700" s="163"/>
      <c r="O15700" s="146"/>
      <c r="P15700" s="146"/>
      <c r="Q15700" s="146"/>
      <c r="R15700" s="34"/>
      <c r="S15700" s="35"/>
      <c r="T15700" s="147"/>
    </row>
    <row r="15701">
      <c r="A15701" s="147"/>
      <c r="B15701" s="64"/>
      <c r="C15701" s="147" t="s">
        <v>217</v>
      </c>
      <c r="E15701" s="161"/>
      <c r="F15701" s="162"/>
      <c r="G15701" s="147"/>
      <c r="H15701" s="146"/>
      <c r="J15701" s="146"/>
      <c r="L15701" s="150"/>
      <c r="N15701" s="163"/>
      <c r="O15701" s="146"/>
      <c r="P15701" s="146"/>
      <c r="Q15701" s="146"/>
      <c r="R15701" s="34"/>
      <c r="S15701" s="35"/>
      <c r="T15701" s="147"/>
    </row>
    <row r="15702">
      <c r="A15702" s="147"/>
      <c r="B15702" s="64"/>
      <c r="C15702" s="147" t="s">
        <v>217</v>
      </c>
      <c r="E15702" s="161"/>
      <c r="F15702" s="162"/>
      <c r="G15702" s="147"/>
      <c r="H15702" s="146"/>
      <c r="J15702" s="146"/>
      <c r="L15702" s="150"/>
      <c r="N15702" s="163"/>
      <c r="O15702" s="146"/>
      <c r="P15702" s="146"/>
      <c r="Q15702" s="146"/>
      <c r="R15702" s="34"/>
      <c r="S15702" s="35"/>
      <c r="T15702" s="147"/>
    </row>
    <row r="15703">
      <c r="A15703" s="147"/>
      <c r="B15703" s="64"/>
      <c r="C15703" s="147" t="s">
        <v>217</v>
      </c>
      <c r="E15703" s="161"/>
      <c r="F15703" s="162"/>
      <c r="G15703" s="147"/>
      <c r="H15703" s="146"/>
      <c r="J15703" s="146"/>
      <c r="L15703" s="150"/>
      <c r="N15703" s="163"/>
      <c r="O15703" s="146"/>
      <c r="P15703" s="146"/>
      <c r="Q15703" s="146"/>
      <c r="R15703" s="34"/>
      <c r="S15703" s="35"/>
      <c r="T15703" s="147"/>
    </row>
    <row r="15704">
      <c r="A15704" s="147"/>
      <c r="B15704" s="64"/>
      <c r="C15704" s="147" t="s">
        <v>217</v>
      </c>
      <c r="E15704" s="161"/>
      <c r="F15704" s="162"/>
      <c r="G15704" s="147"/>
      <c r="H15704" s="146"/>
      <c r="J15704" s="146"/>
      <c r="L15704" s="150"/>
      <c r="N15704" s="163"/>
      <c r="O15704" s="146"/>
      <c r="P15704" s="146"/>
      <c r="Q15704" s="146"/>
      <c r="R15704" s="34"/>
      <c r="S15704" s="35"/>
      <c r="T15704" s="147"/>
    </row>
    <row r="15705">
      <c r="A15705" s="147"/>
      <c r="B15705" s="64"/>
      <c r="C15705" s="147" t="s">
        <v>217</v>
      </c>
      <c r="E15705" s="161"/>
      <c r="F15705" s="162"/>
      <c r="G15705" s="147"/>
      <c r="H15705" s="146"/>
      <c r="J15705" s="146"/>
      <c r="L15705" s="150"/>
      <c r="N15705" s="163"/>
      <c r="O15705" s="146"/>
      <c r="P15705" s="146"/>
      <c r="Q15705" s="146"/>
      <c r="R15705" s="34"/>
      <c r="S15705" s="35"/>
      <c r="T15705" s="147"/>
    </row>
    <row r="15706">
      <c r="A15706" s="147"/>
      <c r="B15706" s="64"/>
      <c r="C15706" s="147" t="s">
        <v>217</v>
      </c>
      <c r="E15706" s="161"/>
      <c r="F15706" s="162"/>
      <c r="G15706" s="147"/>
      <c r="H15706" s="146"/>
      <c r="J15706" s="146"/>
      <c r="L15706" s="150"/>
      <c r="N15706" s="163"/>
      <c r="O15706" s="146"/>
      <c r="P15706" s="146"/>
      <c r="Q15706" s="146"/>
      <c r="R15706" s="34"/>
      <c r="S15706" s="35"/>
      <c r="T15706" s="147"/>
    </row>
    <row r="15707">
      <c r="A15707" s="147"/>
      <c r="B15707" s="64"/>
      <c r="C15707" s="147" t="s">
        <v>217</v>
      </c>
      <c r="E15707" s="161"/>
      <c r="F15707" s="162"/>
      <c r="G15707" s="147"/>
      <c r="H15707" s="146"/>
      <c r="J15707" s="146"/>
      <c r="L15707" s="150"/>
      <c r="N15707" s="163"/>
      <c r="O15707" s="146"/>
      <c r="P15707" s="146"/>
      <c r="Q15707" s="146"/>
      <c r="R15707" s="34"/>
      <c r="S15707" s="35"/>
      <c r="T15707" s="147"/>
    </row>
    <row r="15708">
      <c r="A15708" s="147"/>
      <c r="B15708" s="64"/>
      <c r="C15708" s="147" t="s">
        <v>217</v>
      </c>
      <c r="E15708" s="161"/>
      <c r="F15708" s="162"/>
      <c r="G15708" s="147"/>
      <c r="H15708" s="146"/>
      <c r="J15708" s="146"/>
      <c r="L15708" s="150"/>
      <c r="N15708" s="163"/>
      <c r="O15708" s="146"/>
      <c r="P15708" s="146"/>
      <c r="Q15708" s="146"/>
      <c r="R15708" s="34"/>
      <c r="S15708" s="35"/>
      <c r="T15708" s="147"/>
    </row>
    <row r="15709">
      <c r="A15709" s="147"/>
      <c r="B15709" s="64"/>
      <c r="C15709" s="147" t="s">
        <v>217</v>
      </c>
      <c r="E15709" s="161"/>
      <c r="F15709" s="162"/>
      <c r="G15709" s="147"/>
      <c r="H15709" s="146"/>
      <c r="J15709" s="146"/>
      <c r="L15709" s="150"/>
      <c r="N15709" s="163"/>
      <c r="O15709" s="146"/>
      <c r="P15709" s="146"/>
      <c r="Q15709" s="146"/>
      <c r="R15709" s="34"/>
      <c r="S15709" s="35"/>
      <c r="T15709" s="147"/>
    </row>
    <row r="15710">
      <c r="A15710" s="147"/>
      <c r="B15710" s="64"/>
      <c r="C15710" s="147" t="s">
        <v>217</v>
      </c>
      <c r="E15710" s="161"/>
      <c r="F15710" s="162"/>
      <c r="G15710" s="147"/>
      <c r="H15710" s="146"/>
      <c r="J15710" s="146"/>
      <c r="L15710" s="150"/>
      <c r="N15710" s="163"/>
      <c r="O15710" s="146"/>
      <c r="P15710" s="146"/>
      <c r="Q15710" s="146"/>
      <c r="R15710" s="34"/>
      <c r="S15710" s="35"/>
      <c r="T15710" s="147"/>
    </row>
    <row r="15711">
      <c r="A15711" s="147"/>
      <c r="B15711" s="64"/>
      <c r="C15711" s="147" t="s">
        <v>217</v>
      </c>
      <c r="E15711" s="161"/>
      <c r="F15711" s="162"/>
      <c r="G15711" s="147"/>
      <c r="H15711" s="146"/>
      <c r="J15711" s="146"/>
      <c r="L15711" s="150"/>
      <c r="N15711" s="163"/>
      <c r="O15711" s="146"/>
      <c r="P15711" s="146"/>
      <c r="Q15711" s="146"/>
      <c r="R15711" s="34"/>
      <c r="S15711" s="35"/>
      <c r="T15711" s="147"/>
    </row>
    <row r="15712">
      <c r="A15712" s="147"/>
      <c r="B15712" s="64"/>
      <c r="C15712" s="147" t="s">
        <v>217</v>
      </c>
      <c r="E15712" s="161"/>
      <c r="F15712" s="162"/>
      <c r="G15712" s="147"/>
      <c r="H15712" s="146"/>
      <c r="J15712" s="146"/>
      <c r="L15712" s="150"/>
      <c r="N15712" s="163"/>
      <c r="O15712" s="146"/>
      <c r="P15712" s="146"/>
      <c r="Q15712" s="146"/>
      <c r="R15712" s="34"/>
      <c r="S15712" s="35"/>
      <c r="T15712" s="147"/>
    </row>
    <row r="15713">
      <c r="A15713" s="147"/>
      <c r="B15713" s="64"/>
      <c r="C15713" s="147" t="s">
        <v>217</v>
      </c>
      <c r="E15713" s="161"/>
      <c r="F15713" s="162"/>
      <c r="G15713" s="147"/>
      <c r="H15713" s="146"/>
      <c r="J15713" s="146"/>
      <c r="L15713" s="150"/>
      <c r="N15713" s="163"/>
      <c r="O15713" s="146"/>
      <c r="P15713" s="146"/>
      <c r="Q15713" s="146"/>
      <c r="R15713" s="34"/>
      <c r="S15713" s="35"/>
      <c r="T15713" s="147"/>
    </row>
    <row r="15714">
      <c r="A15714" s="147"/>
      <c r="B15714" s="64"/>
      <c r="C15714" s="147" t="s">
        <v>217</v>
      </c>
      <c r="E15714" s="161"/>
      <c r="F15714" s="162"/>
      <c r="G15714" s="147"/>
      <c r="H15714" s="146"/>
      <c r="J15714" s="146"/>
      <c r="L15714" s="150"/>
      <c r="N15714" s="163"/>
      <c r="O15714" s="146"/>
      <c r="P15714" s="146"/>
      <c r="Q15714" s="146"/>
      <c r="R15714" s="34"/>
      <c r="S15714" s="35"/>
      <c r="T15714" s="147"/>
    </row>
    <row r="15715">
      <c r="A15715" s="147"/>
      <c r="B15715" s="64"/>
      <c r="C15715" s="147" t="s">
        <v>217</v>
      </c>
      <c r="E15715" s="161"/>
      <c r="F15715" s="162"/>
      <c r="G15715" s="147"/>
      <c r="H15715" s="146"/>
      <c r="J15715" s="146"/>
      <c r="L15715" s="150"/>
      <c r="N15715" s="163"/>
      <c r="O15715" s="146"/>
      <c r="P15715" s="146"/>
      <c r="Q15715" s="146"/>
      <c r="R15715" s="34"/>
      <c r="S15715" s="35"/>
      <c r="T15715" s="147"/>
    </row>
    <row r="15716">
      <c r="A15716" s="147"/>
      <c r="B15716" s="64"/>
      <c r="C15716" s="147" t="s">
        <v>217</v>
      </c>
      <c r="E15716" s="161"/>
      <c r="F15716" s="162"/>
      <c r="G15716" s="147"/>
      <c r="H15716" s="146"/>
      <c r="J15716" s="146"/>
      <c r="L15716" s="150"/>
      <c r="N15716" s="163"/>
      <c r="O15716" s="146"/>
      <c r="P15716" s="146"/>
      <c r="Q15716" s="146"/>
      <c r="R15716" s="34"/>
      <c r="S15716" s="35"/>
      <c r="T15716" s="147"/>
    </row>
    <row r="15717">
      <c r="A15717" s="147"/>
      <c r="B15717" s="64"/>
      <c r="C15717" s="147" t="s">
        <v>217</v>
      </c>
      <c r="E15717" s="161"/>
      <c r="F15717" s="162"/>
      <c r="G15717" s="147"/>
      <c r="H15717" s="146"/>
      <c r="J15717" s="146"/>
      <c r="L15717" s="150"/>
      <c r="N15717" s="163"/>
      <c r="O15717" s="146"/>
      <c r="P15717" s="146"/>
      <c r="Q15717" s="146"/>
      <c r="R15717" s="34"/>
      <c r="S15717" s="35"/>
      <c r="T15717" s="147"/>
    </row>
    <row r="15718">
      <c r="A15718" s="147"/>
      <c r="B15718" s="64"/>
      <c r="C15718" s="147" t="s">
        <v>217</v>
      </c>
      <c r="E15718" s="161"/>
      <c r="F15718" s="162"/>
      <c r="G15718" s="147"/>
      <c r="H15718" s="146"/>
      <c r="J15718" s="146"/>
      <c r="L15718" s="150"/>
      <c r="N15718" s="163"/>
      <c r="O15718" s="146"/>
      <c r="P15718" s="146"/>
      <c r="Q15718" s="146"/>
      <c r="R15718" s="34"/>
      <c r="S15718" s="35"/>
      <c r="T15718" s="147"/>
    </row>
    <row r="15719">
      <c r="A15719" s="147"/>
      <c r="B15719" s="64"/>
      <c r="C15719" s="147" t="s">
        <v>217</v>
      </c>
      <c r="E15719" s="161"/>
      <c r="F15719" s="162"/>
      <c r="G15719" s="147"/>
      <c r="H15719" s="146"/>
      <c r="J15719" s="146"/>
      <c r="L15719" s="150"/>
      <c r="N15719" s="163"/>
      <c r="O15719" s="146"/>
      <c r="P15719" s="146"/>
      <c r="Q15719" s="146"/>
      <c r="R15719" s="34"/>
      <c r="S15719" s="35"/>
      <c r="T15719" s="147"/>
    </row>
    <row r="15720">
      <c r="A15720" s="147"/>
      <c r="B15720" s="64"/>
      <c r="C15720" s="147" t="s">
        <v>217</v>
      </c>
      <c r="E15720" s="161"/>
      <c r="F15720" s="162"/>
      <c r="G15720" s="147"/>
      <c r="H15720" s="146"/>
      <c r="J15720" s="146"/>
      <c r="L15720" s="150"/>
      <c r="N15720" s="163"/>
      <c r="O15720" s="146"/>
      <c r="P15720" s="146"/>
      <c r="Q15720" s="146"/>
      <c r="R15720" s="34"/>
      <c r="S15720" s="35"/>
      <c r="T15720" s="147"/>
    </row>
    <row r="15721">
      <c r="A15721" s="147"/>
      <c r="B15721" s="64"/>
      <c r="C15721" s="147" t="s">
        <v>217</v>
      </c>
      <c r="E15721" s="161"/>
      <c r="F15721" s="162"/>
      <c r="G15721" s="147"/>
      <c r="H15721" s="146"/>
      <c r="J15721" s="146"/>
      <c r="L15721" s="150"/>
      <c r="N15721" s="163"/>
      <c r="O15721" s="146"/>
      <c r="P15721" s="146"/>
      <c r="Q15721" s="146"/>
      <c r="R15721" s="34"/>
      <c r="S15721" s="35"/>
      <c r="T15721" s="147"/>
    </row>
    <row r="15722">
      <c r="A15722" s="147"/>
      <c r="B15722" s="64"/>
      <c r="C15722" s="147" t="s">
        <v>217</v>
      </c>
      <c r="E15722" s="161"/>
      <c r="F15722" s="162"/>
      <c r="G15722" s="147"/>
      <c r="H15722" s="146"/>
      <c r="J15722" s="146"/>
      <c r="L15722" s="150"/>
      <c r="N15722" s="163"/>
      <c r="O15722" s="146"/>
      <c r="P15722" s="146"/>
      <c r="Q15722" s="146"/>
      <c r="R15722" s="34"/>
      <c r="S15722" s="35"/>
      <c r="T15722" s="147"/>
    </row>
    <row r="15723">
      <c r="A15723" s="147"/>
      <c r="B15723" s="64"/>
      <c r="C15723" s="147" t="s">
        <v>217</v>
      </c>
      <c r="E15723" s="161"/>
      <c r="F15723" s="162"/>
      <c r="G15723" s="147"/>
      <c r="H15723" s="146"/>
      <c r="J15723" s="146"/>
      <c r="L15723" s="150"/>
      <c r="N15723" s="163"/>
      <c r="O15723" s="146"/>
      <c r="P15723" s="146"/>
      <c r="Q15723" s="146"/>
      <c r="R15723" s="34"/>
      <c r="S15723" s="35"/>
      <c r="T15723" s="147"/>
    </row>
    <row r="15724">
      <c r="A15724" s="147"/>
      <c r="B15724" s="64"/>
      <c r="C15724" s="147" t="s">
        <v>217</v>
      </c>
      <c r="E15724" s="161"/>
      <c r="F15724" s="162"/>
      <c r="G15724" s="147"/>
      <c r="H15724" s="146"/>
      <c r="J15724" s="146"/>
      <c r="L15724" s="150"/>
      <c r="N15724" s="163"/>
      <c r="O15724" s="146"/>
      <c r="P15724" s="146"/>
      <c r="Q15724" s="146"/>
      <c r="R15724" s="34"/>
      <c r="S15724" s="35"/>
      <c r="T15724" s="147"/>
    </row>
    <row r="15725">
      <c r="A15725" s="147"/>
      <c r="B15725" s="64"/>
      <c r="C15725" s="147" t="s">
        <v>217</v>
      </c>
      <c r="E15725" s="161"/>
      <c r="F15725" s="162"/>
      <c r="G15725" s="147"/>
      <c r="H15725" s="146"/>
      <c r="J15725" s="146"/>
      <c r="L15725" s="150"/>
      <c r="N15725" s="163"/>
      <c r="O15725" s="146"/>
      <c r="P15725" s="146"/>
      <c r="Q15725" s="146"/>
      <c r="R15725" s="34"/>
      <c r="S15725" s="35"/>
      <c r="T15725" s="147"/>
    </row>
    <row r="15726">
      <c r="A15726" s="147"/>
      <c r="B15726" s="64"/>
      <c r="C15726" s="147" t="s">
        <v>217</v>
      </c>
      <c r="E15726" s="161"/>
      <c r="F15726" s="162"/>
      <c r="G15726" s="147"/>
      <c r="H15726" s="146"/>
      <c r="J15726" s="146"/>
      <c r="L15726" s="150"/>
      <c r="N15726" s="163"/>
      <c r="O15726" s="146"/>
      <c r="P15726" s="146"/>
      <c r="Q15726" s="146"/>
      <c r="R15726" s="34"/>
      <c r="S15726" s="35"/>
      <c r="T15726" s="147"/>
    </row>
    <row r="15727">
      <c r="A15727" s="147"/>
      <c r="B15727" s="64"/>
      <c r="C15727" s="147" t="s">
        <v>217</v>
      </c>
      <c r="E15727" s="161"/>
      <c r="F15727" s="162"/>
      <c r="G15727" s="147"/>
      <c r="H15727" s="146"/>
      <c r="J15727" s="146"/>
      <c r="L15727" s="150"/>
      <c r="N15727" s="163"/>
      <c r="O15727" s="146"/>
      <c r="P15727" s="146"/>
      <c r="Q15727" s="146"/>
      <c r="R15727" s="34"/>
      <c r="S15727" s="35"/>
      <c r="T15727" s="147"/>
    </row>
    <row r="15728">
      <c r="A15728" s="147"/>
      <c r="B15728" s="64"/>
      <c r="C15728" s="147" t="s">
        <v>217</v>
      </c>
      <c r="E15728" s="161"/>
      <c r="F15728" s="162"/>
      <c r="G15728" s="147"/>
      <c r="H15728" s="146"/>
      <c r="J15728" s="146"/>
      <c r="L15728" s="150"/>
      <c r="N15728" s="163"/>
      <c r="O15728" s="146"/>
      <c r="P15728" s="146"/>
      <c r="Q15728" s="146"/>
      <c r="R15728" s="34"/>
      <c r="S15728" s="35"/>
      <c r="T15728" s="147"/>
    </row>
    <row r="15729">
      <c r="A15729" s="147"/>
      <c r="B15729" s="64"/>
      <c r="C15729" s="147" t="s">
        <v>217</v>
      </c>
      <c r="E15729" s="161"/>
      <c r="F15729" s="162"/>
      <c r="G15729" s="147"/>
      <c r="H15729" s="146"/>
      <c r="J15729" s="146"/>
      <c r="L15729" s="150"/>
      <c r="N15729" s="163"/>
      <c r="O15729" s="146"/>
      <c r="P15729" s="146"/>
      <c r="Q15729" s="146"/>
      <c r="R15729" s="34"/>
      <c r="S15729" s="35"/>
      <c r="T15729" s="147"/>
    </row>
    <row r="15730">
      <c r="A15730" s="147"/>
      <c r="B15730" s="64"/>
      <c r="C15730" s="147" t="s">
        <v>217</v>
      </c>
      <c r="E15730" s="161"/>
      <c r="F15730" s="162"/>
      <c r="G15730" s="147"/>
      <c r="H15730" s="146"/>
      <c r="J15730" s="146"/>
      <c r="L15730" s="150"/>
      <c r="N15730" s="163"/>
      <c r="O15730" s="146"/>
      <c r="P15730" s="146"/>
      <c r="Q15730" s="146"/>
      <c r="R15730" s="34"/>
      <c r="S15730" s="35"/>
      <c r="T15730" s="147"/>
    </row>
    <row r="15731">
      <c r="A15731" s="147"/>
      <c r="B15731" s="64"/>
      <c r="C15731" s="147" t="s">
        <v>217</v>
      </c>
      <c r="E15731" s="161"/>
      <c r="F15731" s="162"/>
      <c r="G15731" s="147"/>
      <c r="H15731" s="146"/>
      <c r="J15731" s="146"/>
      <c r="L15731" s="150"/>
      <c r="N15731" s="163"/>
      <c r="O15731" s="146"/>
      <c r="P15731" s="146"/>
      <c r="Q15731" s="146"/>
      <c r="R15731" s="34"/>
      <c r="S15731" s="35"/>
      <c r="T15731" s="147"/>
    </row>
    <row r="15732">
      <c r="A15732" s="147"/>
      <c r="B15732" s="64"/>
      <c r="C15732" s="147" t="s">
        <v>217</v>
      </c>
      <c r="E15732" s="161"/>
      <c r="F15732" s="162"/>
      <c r="G15732" s="147"/>
      <c r="H15732" s="146"/>
      <c r="J15732" s="146"/>
      <c r="L15732" s="150"/>
      <c r="N15732" s="163"/>
      <c r="O15732" s="146"/>
      <c r="P15732" s="146"/>
      <c r="Q15732" s="146"/>
      <c r="R15732" s="34"/>
      <c r="S15732" s="35"/>
      <c r="T15732" s="147"/>
    </row>
    <row r="15733">
      <c r="A15733" s="147"/>
      <c r="B15733" s="64"/>
      <c r="C15733" s="147" t="s">
        <v>217</v>
      </c>
      <c r="E15733" s="161"/>
      <c r="F15733" s="162"/>
      <c r="G15733" s="147"/>
      <c r="H15733" s="146"/>
      <c r="J15733" s="146"/>
      <c r="L15733" s="150"/>
      <c r="N15733" s="163"/>
      <c r="O15733" s="146"/>
      <c r="P15733" s="146"/>
      <c r="Q15733" s="146"/>
      <c r="R15733" s="34"/>
      <c r="S15733" s="35"/>
      <c r="T15733" s="147"/>
    </row>
    <row r="15734">
      <c r="A15734" s="147"/>
      <c r="B15734" s="64"/>
      <c r="C15734" s="147" t="s">
        <v>217</v>
      </c>
      <c r="E15734" s="161"/>
      <c r="F15734" s="162"/>
      <c r="G15734" s="147"/>
      <c r="H15734" s="146"/>
      <c r="J15734" s="146"/>
      <c r="L15734" s="150"/>
      <c r="N15734" s="163"/>
      <c r="O15734" s="146"/>
      <c r="P15734" s="146"/>
      <c r="Q15734" s="146"/>
      <c r="R15734" s="34"/>
      <c r="S15734" s="35"/>
      <c r="T15734" s="147"/>
    </row>
    <row r="15735">
      <c r="A15735" s="147"/>
      <c r="B15735" s="64"/>
      <c r="C15735" s="147" t="s">
        <v>217</v>
      </c>
      <c r="E15735" s="161"/>
      <c r="F15735" s="162"/>
      <c r="G15735" s="147"/>
      <c r="H15735" s="146"/>
      <c r="J15735" s="146"/>
      <c r="L15735" s="150"/>
      <c r="N15735" s="163"/>
      <c r="O15735" s="146"/>
      <c r="P15735" s="146"/>
      <c r="Q15735" s="146"/>
      <c r="R15735" s="34"/>
      <c r="S15735" s="35"/>
      <c r="T15735" s="147"/>
    </row>
    <row r="15736">
      <c r="A15736" s="147"/>
      <c r="B15736" s="64"/>
      <c r="C15736" s="147" t="s">
        <v>217</v>
      </c>
      <c r="E15736" s="161"/>
      <c r="F15736" s="162"/>
      <c r="G15736" s="147"/>
      <c r="H15736" s="146"/>
      <c r="J15736" s="146"/>
      <c r="L15736" s="150"/>
      <c r="N15736" s="163"/>
      <c r="O15736" s="146"/>
      <c r="P15736" s="146"/>
      <c r="Q15736" s="146"/>
      <c r="R15736" s="34"/>
      <c r="S15736" s="35"/>
      <c r="T15736" s="147"/>
    </row>
    <row r="15737">
      <c r="A15737" s="147"/>
      <c r="B15737" s="64"/>
      <c r="C15737" s="147" t="s">
        <v>217</v>
      </c>
      <c r="E15737" s="161"/>
      <c r="F15737" s="162"/>
      <c r="G15737" s="147"/>
      <c r="H15737" s="146"/>
      <c r="J15737" s="146"/>
      <c r="L15737" s="150"/>
      <c r="N15737" s="163"/>
      <c r="O15737" s="146"/>
      <c r="P15737" s="146"/>
      <c r="Q15737" s="146"/>
      <c r="R15737" s="34"/>
      <c r="S15737" s="35"/>
      <c r="T15737" s="147"/>
    </row>
    <row r="15738">
      <c r="A15738" s="147"/>
      <c r="B15738" s="64"/>
      <c r="C15738" s="147" t="s">
        <v>217</v>
      </c>
      <c r="E15738" s="161"/>
      <c r="F15738" s="162"/>
      <c r="G15738" s="147"/>
      <c r="H15738" s="146"/>
      <c r="J15738" s="146"/>
      <c r="L15738" s="150"/>
      <c r="N15738" s="163"/>
      <c r="O15738" s="146"/>
      <c r="P15738" s="146"/>
      <c r="Q15738" s="146"/>
      <c r="R15738" s="34"/>
      <c r="S15738" s="35"/>
      <c r="T15738" s="147"/>
    </row>
    <row r="15739">
      <c r="A15739" s="147"/>
      <c r="B15739" s="64"/>
      <c r="C15739" s="147" t="s">
        <v>217</v>
      </c>
      <c r="E15739" s="161"/>
      <c r="F15739" s="162"/>
      <c r="G15739" s="147"/>
      <c r="H15739" s="146"/>
      <c r="J15739" s="146"/>
      <c r="L15739" s="150"/>
      <c r="N15739" s="163"/>
      <c r="O15739" s="146"/>
      <c r="P15739" s="146"/>
      <c r="Q15739" s="146"/>
      <c r="R15739" s="34"/>
      <c r="S15739" s="35"/>
      <c r="T15739" s="147"/>
    </row>
    <row r="15740">
      <c r="A15740" s="147"/>
      <c r="B15740" s="64"/>
      <c r="C15740" s="147" t="s">
        <v>217</v>
      </c>
      <c r="E15740" s="161"/>
      <c r="F15740" s="162"/>
      <c r="G15740" s="147"/>
      <c r="H15740" s="146"/>
      <c r="J15740" s="146"/>
      <c r="L15740" s="150"/>
      <c r="N15740" s="163"/>
      <c r="O15740" s="146"/>
      <c r="P15740" s="146"/>
      <c r="Q15740" s="146"/>
      <c r="R15740" s="34"/>
      <c r="S15740" s="35"/>
      <c r="T15740" s="147"/>
    </row>
    <row r="15741">
      <c r="A15741" s="147"/>
      <c r="B15741" s="64"/>
      <c r="C15741" s="147" t="s">
        <v>217</v>
      </c>
      <c r="E15741" s="161"/>
      <c r="F15741" s="162"/>
      <c r="G15741" s="147"/>
      <c r="H15741" s="146"/>
      <c r="J15741" s="146"/>
      <c r="L15741" s="150"/>
      <c r="N15741" s="163"/>
      <c r="O15741" s="146"/>
      <c r="P15741" s="146"/>
      <c r="Q15741" s="146"/>
      <c r="R15741" s="34"/>
      <c r="S15741" s="35"/>
      <c r="T15741" s="147"/>
    </row>
    <row r="15742">
      <c r="A15742" s="147"/>
      <c r="B15742" s="64"/>
      <c r="C15742" s="147" t="s">
        <v>217</v>
      </c>
      <c r="E15742" s="161"/>
      <c r="F15742" s="162"/>
      <c r="G15742" s="147"/>
      <c r="H15742" s="146"/>
      <c r="J15742" s="146"/>
      <c r="L15742" s="150"/>
      <c r="N15742" s="163"/>
      <c r="O15742" s="146"/>
      <c r="P15742" s="146"/>
      <c r="Q15742" s="146"/>
      <c r="R15742" s="34"/>
      <c r="S15742" s="35"/>
      <c r="T15742" s="147"/>
    </row>
    <row r="15743">
      <c r="A15743" s="147"/>
      <c r="B15743" s="64"/>
      <c r="C15743" s="147" t="s">
        <v>217</v>
      </c>
      <c r="E15743" s="161"/>
      <c r="F15743" s="162"/>
      <c r="G15743" s="147"/>
      <c r="H15743" s="146"/>
      <c r="J15743" s="146"/>
      <c r="L15743" s="150"/>
      <c r="N15743" s="163"/>
      <c r="O15743" s="146"/>
      <c r="P15743" s="146"/>
      <c r="Q15743" s="146"/>
      <c r="R15743" s="34"/>
      <c r="S15743" s="35"/>
      <c r="T15743" s="147"/>
    </row>
    <row r="15744">
      <c r="A15744" s="147"/>
      <c r="B15744" s="64"/>
      <c r="C15744" s="147" t="s">
        <v>217</v>
      </c>
      <c r="E15744" s="161"/>
      <c r="F15744" s="162"/>
      <c r="G15744" s="147"/>
      <c r="H15744" s="146"/>
      <c r="J15744" s="146"/>
      <c r="L15744" s="150"/>
      <c r="N15744" s="163"/>
      <c r="O15744" s="146"/>
      <c r="P15744" s="146"/>
      <c r="Q15744" s="146"/>
      <c r="R15744" s="34"/>
      <c r="S15744" s="35"/>
      <c r="T15744" s="147"/>
    </row>
    <row r="15745">
      <c r="A15745" s="147"/>
      <c r="B15745" s="64"/>
      <c r="C15745" s="147" t="s">
        <v>217</v>
      </c>
      <c r="E15745" s="161"/>
      <c r="F15745" s="162"/>
      <c r="G15745" s="147"/>
      <c r="H15745" s="146"/>
      <c r="J15745" s="146"/>
      <c r="L15745" s="150"/>
      <c r="N15745" s="163"/>
      <c r="O15745" s="146"/>
      <c r="P15745" s="146"/>
      <c r="Q15745" s="146"/>
      <c r="R15745" s="34"/>
      <c r="S15745" s="35"/>
      <c r="T15745" s="147"/>
    </row>
    <row r="15746">
      <c r="A15746" s="147"/>
      <c r="B15746" s="64"/>
      <c r="C15746" s="147" t="s">
        <v>217</v>
      </c>
      <c r="E15746" s="161"/>
      <c r="F15746" s="162"/>
      <c r="G15746" s="147"/>
      <c r="H15746" s="146"/>
      <c r="J15746" s="146"/>
      <c r="L15746" s="150"/>
      <c r="N15746" s="163"/>
      <c r="O15746" s="146"/>
      <c r="P15746" s="146"/>
      <c r="Q15746" s="146"/>
      <c r="R15746" s="34"/>
      <c r="S15746" s="35"/>
      <c r="T15746" s="147"/>
    </row>
    <row r="15747">
      <c r="A15747" s="147"/>
      <c r="B15747" s="64"/>
      <c r="C15747" s="147" t="s">
        <v>217</v>
      </c>
      <c r="E15747" s="161"/>
      <c r="F15747" s="162"/>
      <c r="G15747" s="147"/>
      <c r="H15747" s="146"/>
      <c r="J15747" s="146"/>
      <c r="L15747" s="150"/>
      <c r="N15747" s="163"/>
      <c r="O15747" s="146"/>
      <c r="P15747" s="146"/>
      <c r="Q15747" s="146"/>
      <c r="R15747" s="34"/>
      <c r="S15747" s="35"/>
      <c r="T15747" s="147"/>
    </row>
    <row r="15748">
      <c r="A15748" s="147"/>
      <c r="B15748" s="64"/>
      <c r="C15748" s="147" t="s">
        <v>217</v>
      </c>
      <c r="E15748" s="161"/>
      <c r="F15748" s="162"/>
      <c r="G15748" s="147"/>
      <c r="H15748" s="146"/>
      <c r="J15748" s="146"/>
      <c r="L15748" s="150"/>
      <c r="N15748" s="163"/>
      <c r="O15748" s="146"/>
      <c r="P15748" s="146"/>
      <c r="Q15748" s="146"/>
      <c r="R15748" s="34"/>
      <c r="S15748" s="35"/>
      <c r="T15748" s="147"/>
    </row>
    <row r="15749">
      <c r="A15749" s="147"/>
      <c r="B15749" s="64"/>
      <c r="C15749" s="147" t="s">
        <v>217</v>
      </c>
      <c r="E15749" s="161"/>
      <c r="F15749" s="162"/>
      <c r="G15749" s="147"/>
      <c r="H15749" s="146"/>
      <c r="J15749" s="146"/>
      <c r="L15749" s="150"/>
      <c r="N15749" s="163"/>
      <c r="O15749" s="146"/>
      <c r="P15749" s="146"/>
      <c r="Q15749" s="146"/>
      <c r="R15749" s="34"/>
      <c r="S15749" s="35"/>
      <c r="T15749" s="147"/>
    </row>
    <row r="15750">
      <c r="A15750" s="147"/>
      <c r="B15750" s="64"/>
      <c r="C15750" s="147" t="s">
        <v>217</v>
      </c>
      <c r="E15750" s="161"/>
      <c r="F15750" s="162"/>
      <c r="G15750" s="147"/>
      <c r="H15750" s="146"/>
      <c r="J15750" s="146"/>
      <c r="L15750" s="150"/>
      <c r="N15750" s="163"/>
      <c r="O15750" s="146"/>
      <c r="P15750" s="146"/>
      <c r="Q15750" s="146"/>
      <c r="R15750" s="34"/>
      <c r="S15750" s="35"/>
      <c r="T15750" s="147"/>
    </row>
    <row r="15751">
      <c r="A15751" s="147"/>
      <c r="B15751" s="64"/>
      <c r="C15751" s="147" t="s">
        <v>217</v>
      </c>
      <c r="E15751" s="161"/>
      <c r="F15751" s="162"/>
      <c r="G15751" s="147"/>
      <c r="H15751" s="146"/>
      <c r="J15751" s="146"/>
      <c r="L15751" s="150"/>
      <c r="N15751" s="163"/>
      <c r="O15751" s="146"/>
      <c r="P15751" s="146"/>
      <c r="Q15751" s="146"/>
      <c r="R15751" s="34"/>
      <c r="S15751" s="35"/>
      <c r="T15751" s="147"/>
    </row>
    <row r="15752">
      <c r="A15752" s="147"/>
      <c r="B15752" s="64"/>
      <c r="C15752" s="147" t="s">
        <v>217</v>
      </c>
      <c r="E15752" s="161"/>
      <c r="F15752" s="162"/>
      <c r="G15752" s="147"/>
      <c r="H15752" s="146"/>
      <c r="J15752" s="146"/>
      <c r="L15752" s="150"/>
      <c r="N15752" s="163"/>
      <c r="O15752" s="146"/>
      <c r="P15752" s="146"/>
      <c r="Q15752" s="146"/>
      <c r="R15752" s="34"/>
      <c r="S15752" s="35"/>
      <c r="T15752" s="147"/>
    </row>
    <row r="15753">
      <c r="A15753" s="147"/>
      <c r="B15753" s="64"/>
      <c r="C15753" s="147" t="s">
        <v>217</v>
      </c>
      <c r="E15753" s="161"/>
      <c r="F15753" s="162"/>
      <c r="G15753" s="147"/>
      <c r="H15753" s="146"/>
      <c r="J15753" s="146"/>
      <c r="L15753" s="150"/>
      <c r="N15753" s="163"/>
      <c r="O15753" s="146"/>
      <c r="P15753" s="146"/>
      <c r="Q15753" s="146"/>
      <c r="R15753" s="34"/>
      <c r="S15753" s="35"/>
      <c r="T15753" s="147"/>
    </row>
    <row r="15754">
      <c r="A15754" s="147"/>
      <c r="B15754" s="64"/>
      <c r="C15754" s="147" t="s">
        <v>217</v>
      </c>
      <c r="E15754" s="161"/>
      <c r="F15754" s="162"/>
      <c r="G15754" s="147"/>
      <c r="H15754" s="146"/>
      <c r="J15754" s="146"/>
      <c r="L15754" s="150"/>
      <c r="N15754" s="163"/>
      <c r="O15754" s="146"/>
      <c r="P15754" s="146"/>
      <c r="Q15754" s="146"/>
      <c r="R15754" s="34"/>
      <c r="S15754" s="35"/>
      <c r="T15754" s="147"/>
    </row>
    <row r="15755">
      <c r="A15755" s="147"/>
      <c r="B15755" s="64"/>
      <c r="C15755" s="147" t="s">
        <v>217</v>
      </c>
      <c r="E15755" s="161"/>
      <c r="F15755" s="162"/>
      <c r="G15755" s="147"/>
      <c r="H15755" s="146"/>
      <c r="J15755" s="146"/>
      <c r="L15755" s="150"/>
      <c r="N15755" s="163"/>
      <c r="O15755" s="146"/>
      <c r="P15755" s="146"/>
      <c r="Q15755" s="146"/>
      <c r="R15755" s="34"/>
      <c r="S15755" s="35"/>
      <c r="T15755" s="147"/>
    </row>
    <row r="15756">
      <c r="A15756" s="147"/>
      <c r="B15756" s="64"/>
      <c r="C15756" s="147" t="s">
        <v>217</v>
      </c>
      <c r="E15756" s="161"/>
      <c r="F15756" s="162"/>
      <c r="G15756" s="147"/>
      <c r="H15756" s="146"/>
      <c r="J15756" s="146"/>
      <c r="L15756" s="150"/>
      <c r="N15756" s="163"/>
      <c r="O15756" s="146"/>
      <c r="P15756" s="146"/>
      <c r="Q15756" s="146"/>
      <c r="R15756" s="34"/>
      <c r="S15756" s="35"/>
      <c r="T15756" s="147"/>
    </row>
    <row r="15757">
      <c r="A15757" s="147"/>
      <c r="B15757" s="64"/>
      <c r="C15757" s="147" t="s">
        <v>217</v>
      </c>
      <c r="E15757" s="161"/>
      <c r="F15757" s="162"/>
      <c r="G15757" s="147"/>
      <c r="H15757" s="146"/>
      <c r="J15757" s="146"/>
      <c r="L15757" s="150"/>
      <c r="N15757" s="163"/>
      <c r="O15757" s="146"/>
      <c r="P15757" s="146"/>
      <c r="Q15757" s="146"/>
      <c r="R15757" s="34"/>
      <c r="S15757" s="35"/>
      <c r="T15757" s="147"/>
    </row>
    <row r="15758">
      <c r="A15758" s="147"/>
      <c r="B15758" s="64"/>
      <c r="C15758" s="147" t="s">
        <v>217</v>
      </c>
      <c r="E15758" s="161"/>
      <c r="F15758" s="162"/>
      <c r="G15758" s="147"/>
      <c r="H15758" s="146"/>
      <c r="J15758" s="146"/>
      <c r="L15758" s="150"/>
      <c r="N15758" s="163"/>
      <c r="O15758" s="146"/>
      <c r="P15758" s="146"/>
      <c r="Q15758" s="146"/>
      <c r="R15758" s="34"/>
      <c r="S15758" s="35"/>
      <c r="T15758" s="147"/>
    </row>
    <row r="15759">
      <c r="A15759" s="147"/>
      <c r="B15759" s="64"/>
      <c r="C15759" s="147" t="s">
        <v>217</v>
      </c>
      <c r="E15759" s="161"/>
      <c r="F15759" s="162"/>
      <c r="G15759" s="147"/>
      <c r="H15759" s="146"/>
      <c r="J15759" s="146"/>
      <c r="L15759" s="150"/>
      <c r="N15759" s="163"/>
      <c r="O15759" s="146"/>
      <c r="P15759" s="146"/>
      <c r="Q15759" s="146"/>
      <c r="R15759" s="34"/>
      <c r="S15759" s="35"/>
      <c r="T15759" s="147"/>
    </row>
    <row r="15760">
      <c r="A15760" s="147"/>
      <c r="B15760" s="64"/>
      <c r="C15760" s="147" t="s">
        <v>217</v>
      </c>
      <c r="E15760" s="161"/>
      <c r="F15760" s="162"/>
      <c r="G15760" s="147"/>
      <c r="H15760" s="146"/>
      <c r="J15760" s="146"/>
      <c r="L15760" s="150"/>
      <c r="N15760" s="163"/>
      <c r="O15760" s="146"/>
      <c r="P15760" s="146"/>
      <c r="Q15760" s="146"/>
      <c r="R15760" s="34"/>
      <c r="S15760" s="35"/>
      <c r="T15760" s="147"/>
    </row>
    <row r="15761">
      <c r="A15761" s="147"/>
      <c r="B15761" s="64"/>
      <c r="C15761" s="147" t="s">
        <v>217</v>
      </c>
      <c r="E15761" s="161"/>
      <c r="F15761" s="162"/>
      <c r="G15761" s="147"/>
      <c r="H15761" s="146"/>
      <c r="J15761" s="146"/>
      <c r="L15761" s="150"/>
      <c r="N15761" s="163"/>
      <c r="O15761" s="146"/>
      <c r="P15761" s="146"/>
      <c r="Q15761" s="146"/>
      <c r="R15761" s="34"/>
      <c r="S15761" s="35"/>
      <c r="T15761" s="147"/>
    </row>
    <row r="15762">
      <c r="A15762" s="147"/>
      <c r="B15762" s="64"/>
      <c r="C15762" s="147" t="s">
        <v>217</v>
      </c>
      <c r="E15762" s="161"/>
      <c r="F15762" s="162"/>
      <c r="G15762" s="147"/>
      <c r="H15762" s="146"/>
      <c r="J15762" s="146"/>
      <c r="L15762" s="150"/>
      <c r="N15762" s="163"/>
      <c r="O15762" s="146"/>
      <c r="P15762" s="146"/>
      <c r="Q15762" s="146"/>
      <c r="R15762" s="34"/>
      <c r="S15762" s="35"/>
      <c r="T15762" s="147"/>
    </row>
    <row r="15763">
      <c r="A15763" s="147"/>
      <c r="B15763" s="64"/>
      <c r="C15763" s="147" t="s">
        <v>217</v>
      </c>
      <c r="E15763" s="161"/>
      <c r="F15763" s="162"/>
      <c r="G15763" s="147"/>
      <c r="H15763" s="146"/>
      <c r="J15763" s="146"/>
      <c r="L15763" s="150"/>
      <c r="N15763" s="163"/>
      <c r="O15763" s="146"/>
      <c r="P15763" s="146"/>
      <c r="Q15763" s="146"/>
      <c r="R15763" s="34"/>
      <c r="S15763" s="35"/>
      <c r="T15763" s="147"/>
    </row>
    <row r="15764">
      <c r="A15764" s="147"/>
      <c r="B15764" s="64"/>
      <c r="C15764" s="147" t="s">
        <v>217</v>
      </c>
      <c r="E15764" s="161"/>
      <c r="F15764" s="162"/>
      <c r="G15764" s="147"/>
      <c r="H15764" s="146"/>
      <c r="J15764" s="146"/>
      <c r="L15764" s="150"/>
      <c r="N15764" s="163"/>
      <c r="O15764" s="146"/>
      <c r="P15764" s="146"/>
      <c r="Q15764" s="146"/>
      <c r="R15764" s="34"/>
      <c r="S15764" s="35"/>
      <c r="T15764" s="147"/>
    </row>
    <row r="15765">
      <c r="A15765" s="147"/>
      <c r="B15765" s="64"/>
      <c r="C15765" s="147" t="s">
        <v>217</v>
      </c>
      <c r="E15765" s="161"/>
      <c r="F15765" s="162"/>
      <c r="G15765" s="147"/>
      <c r="H15765" s="146"/>
      <c r="J15765" s="146"/>
      <c r="L15765" s="150"/>
      <c r="N15765" s="163"/>
      <c r="O15765" s="146"/>
      <c r="P15765" s="146"/>
      <c r="Q15765" s="146"/>
      <c r="R15765" s="34"/>
      <c r="S15765" s="35"/>
      <c r="T15765" s="147"/>
    </row>
    <row r="15766">
      <c r="A15766" s="147"/>
      <c r="B15766" s="64"/>
      <c r="C15766" s="147" t="s">
        <v>217</v>
      </c>
      <c r="E15766" s="161"/>
      <c r="F15766" s="162"/>
      <c r="G15766" s="147"/>
      <c r="H15766" s="146"/>
      <c r="J15766" s="146"/>
      <c r="L15766" s="150"/>
      <c r="N15766" s="163"/>
      <c r="O15766" s="146"/>
      <c r="P15766" s="146"/>
      <c r="Q15766" s="146"/>
      <c r="R15766" s="34"/>
      <c r="S15766" s="35"/>
      <c r="T15766" s="147"/>
    </row>
    <row r="15767">
      <c r="A15767" s="147"/>
      <c r="B15767" s="64"/>
      <c r="C15767" s="147" t="s">
        <v>217</v>
      </c>
      <c r="E15767" s="161"/>
      <c r="F15767" s="162"/>
      <c r="G15767" s="147"/>
      <c r="H15767" s="146"/>
      <c r="J15767" s="146"/>
      <c r="L15767" s="150"/>
      <c r="N15767" s="163"/>
      <c r="O15767" s="146"/>
      <c r="P15767" s="146"/>
      <c r="Q15767" s="146"/>
      <c r="R15767" s="34"/>
      <c r="S15767" s="35"/>
      <c r="T15767" s="147"/>
    </row>
    <row r="15768">
      <c r="A15768" s="147"/>
      <c r="B15768" s="64"/>
      <c r="C15768" s="147" t="s">
        <v>217</v>
      </c>
      <c r="E15768" s="161"/>
      <c r="F15768" s="162"/>
      <c r="G15768" s="147"/>
      <c r="H15768" s="146"/>
      <c r="J15768" s="146"/>
      <c r="L15768" s="150"/>
      <c r="N15768" s="163"/>
      <c r="O15768" s="146"/>
      <c r="P15768" s="146"/>
      <c r="Q15768" s="146"/>
      <c r="R15768" s="34"/>
      <c r="S15768" s="35"/>
      <c r="T15768" s="147"/>
    </row>
    <row r="15769">
      <c r="A15769" s="147"/>
      <c r="B15769" s="64"/>
      <c r="C15769" s="147" t="s">
        <v>217</v>
      </c>
      <c r="E15769" s="161"/>
      <c r="F15769" s="162"/>
      <c r="G15769" s="147"/>
      <c r="H15769" s="146"/>
      <c r="J15769" s="146"/>
      <c r="L15769" s="150"/>
      <c r="N15769" s="163"/>
      <c r="O15769" s="146"/>
      <c r="P15769" s="146"/>
      <c r="Q15769" s="146"/>
      <c r="R15769" s="34"/>
      <c r="S15769" s="35"/>
      <c r="T15769" s="147"/>
    </row>
    <row r="15770">
      <c r="A15770" s="147"/>
      <c r="B15770" s="64"/>
      <c r="C15770" s="147" t="s">
        <v>217</v>
      </c>
      <c r="E15770" s="161"/>
      <c r="F15770" s="162"/>
      <c r="G15770" s="147"/>
      <c r="H15770" s="146"/>
      <c r="J15770" s="146"/>
      <c r="L15770" s="150"/>
      <c r="N15770" s="163"/>
      <c r="O15770" s="146"/>
      <c r="P15770" s="146"/>
      <c r="Q15770" s="146"/>
      <c r="R15770" s="34"/>
      <c r="S15770" s="35"/>
      <c r="T15770" s="147"/>
    </row>
    <row r="15771">
      <c r="A15771" s="147"/>
      <c r="B15771" s="64"/>
      <c r="C15771" s="147" t="s">
        <v>217</v>
      </c>
      <c r="E15771" s="161"/>
      <c r="F15771" s="162"/>
      <c r="G15771" s="147"/>
      <c r="H15771" s="146"/>
      <c r="J15771" s="146"/>
      <c r="L15771" s="150"/>
      <c r="N15771" s="163"/>
      <c r="O15771" s="146"/>
      <c r="P15771" s="146"/>
      <c r="Q15771" s="146"/>
      <c r="R15771" s="34"/>
      <c r="S15771" s="35"/>
      <c r="T15771" s="147"/>
    </row>
    <row r="15772">
      <c r="A15772" s="147"/>
      <c r="B15772" s="64"/>
      <c r="C15772" s="147" t="s">
        <v>217</v>
      </c>
      <c r="E15772" s="161"/>
      <c r="F15772" s="162"/>
      <c r="G15772" s="147"/>
      <c r="H15772" s="146"/>
      <c r="J15772" s="146"/>
      <c r="L15772" s="150"/>
      <c r="N15772" s="163"/>
      <c r="O15772" s="146"/>
      <c r="P15772" s="146"/>
      <c r="Q15772" s="146"/>
      <c r="R15772" s="34"/>
      <c r="S15772" s="35"/>
      <c r="T15772" s="147"/>
    </row>
    <row r="15773">
      <c r="A15773" s="147"/>
      <c r="B15773" s="64"/>
      <c r="C15773" s="147" t="s">
        <v>217</v>
      </c>
      <c r="E15773" s="161"/>
      <c r="F15773" s="162"/>
      <c r="G15773" s="147"/>
      <c r="H15773" s="146"/>
      <c r="J15773" s="146"/>
      <c r="L15773" s="150"/>
      <c r="N15773" s="163"/>
      <c r="O15773" s="146"/>
      <c r="P15773" s="146"/>
      <c r="Q15773" s="146"/>
      <c r="R15773" s="34"/>
      <c r="S15773" s="35"/>
      <c r="T15773" s="147"/>
    </row>
    <row r="15774">
      <c r="A15774" s="147"/>
      <c r="B15774" s="64"/>
      <c r="C15774" s="147" t="s">
        <v>217</v>
      </c>
      <c r="E15774" s="161"/>
      <c r="F15774" s="162"/>
      <c r="G15774" s="147"/>
      <c r="H15774" s="146"/>
      <c r="J15774" s="146"/>
      <c r="L15774" s="150"/>
      <c r="N15774" s="163"/>
      <c r="O15774" s="146"/>
      <c r="P15774" s="146"/>
      <c r="Q15774" s="146"/>
      <c r="R15774" s="34"/>
      <c r="S15774" s="35"/>
      <c r="T15774" s="147"/>
    </row>
    <row r="15775">
      <c r="A15775" s="147"/>
      <c r="B15775" s="64"/>
      <c r="C15775" s="147" t="s">
        <v>217</v>
      </c>
      <c r="E15775" s="161"/>
      <c r="F15775" s="162"/>
      <c r="G15775" s="147"/>
      <c r="H15775" s="146"/>
      <c r="J15775" s="146"/>
      <c r="L15775" s="150"/>
      <c r="N15775" s="163"/>
      <c r="O15775" s="146"/>
      <c r="P15775" s="146"/>
      <c r="Q15775" s="146"/>
      <c r="R15775" s="34"/>
      <c r="S15775" s="35"/>
      <c r="T15775" s="147"/>
    </row>
    <row r="15776">
      <c r="A15776" s="147"/>
      <c r="B15776" s="64"/>
      <c r="C15776" s="147" t="s">
        <v>217</v>
      </c>
      <c r="E15776" s="161"/>
      <c r="F15776" s="162"/>
      <c r="G15776" s="147"/>
      <c r="H15776" s="146"/>
      <c r="J15776" s="146"/>
      <c r="L15776" s="150"/>
      <c r="N15776" s="163"/>
      <c r="O15776" s="146"/>
      <c r="P15776" s="146"/>
      <c r="Q15776" s="146"/>
      <c r="R15776" s="34"/>
      <c r="S15776" s="35"/>
      <c r="T15776" s="147"/>
    </row>
    <row r="15777">
      <c r="A15777" s="147"/>
      <c r="B15777" s="64"/>
      <c r="C15777" s="147" t="s">
        <v>217</v>
      </c>
      <c r="E15777" s="161"/>
      <c r="F15777" s="162"/>
      <c r="G15777" s="147"/>
      <c r="H15777" s="146"/>
      <c r="J15777" s="146"/>
      <c r="L15777" s="150"/>
      <c r="N15777" s="163"/>
      <c r="O15777" s="146"/>
      <c r="P15777" s="146"/>
      <c r="Q15777" s="146"/>
      <c r="R15777" s="34"/>
      <c r="S15777" s="35"/>
      <c r="T15777" s="147"/>
    </row>
    <row r="15778">
      <c r="A15778" s="147"/>
      <c r="B15778" s="64"/>
      <c r="C15778" s="147" t="s">
        <v>217</v>
      </c>
      <c r="E15778" s="161"/>
      <c r="F15778" s="162"/>
      <c r="G15778" s="147"/>
      <c r="H15778" s="146"/>
      <c r="J15778" s="146"/>
      <c r="L15778" s="150"/>
      <c r="N15778" s="163"/>
      <c r="O15778" s="146"/>
      <c r="P15778" s="146"/>
      <c r="Q15778" s="146"/>
      <c r="R15778" s="34"/>
      <c r="S15778" s="35"/>
      <c r="T15778" s="147"/>
    </row>
    <row r="15779">
      <c r="A15779" s="147"/>
      <c r="B15779" s="64"/>
      <c r="C15779" s="147" t="s">
        <v>217</v>
      </c>
      <c r="E15779" s="161"/>
      <c r="F15779" s="162"/>
      <c r="G15779" s="147"/>
      <c r="H15779" s="146"/>
      <c r="J15779" s="146"/>
      <c r="L15779" s="150"/>
      <c r="N15779" s="163"/>
      <c r="O15779" s="146"/>
      <c r="P15779" s="146"/>
      <c r="Q15779" s="146"/>
      <c r="R15779" s="34"/>
      <c r="S15779" s="35"/>
      <c r="T15779" s="147"/>
    </row>
    <row r="15780">
      <c r="A15780" s="147"/>
      <c r="B15780" s="64"/>
      <c r="C15780" s="147" t="s">
        <v>217</v>
      </c>
      <c r="E15780" s="161"/>
      <c r="F15780" s="162"/>
      <c r="G15780" s="147"/>
      <c r="H15780" s="146"/>
      <c r="J15780" s="146"/>
      <c r="L15780" s="150"/>
      <c r="N15780" s="163"/>
      <c r="O15780" s="146"/>
      <c r="P15780" s="146"/>
      <c r="Q15780" s="146"/>
      <c r="R15780" s="34"/>
      <c r="S15780" s="35"/>
      <c r="T15780" s="147"/>
    </row>
    <row r="15781">
      <c r="A15781" s="147"/>
      <c r="B15781" s="64"/>
      <c r="C15781" s="147" t="s">
        <v>217</v>
      </c>
      <c r="E15781" s="161"/>
      <c r="F15781" s="162"/>
      <c r="G15781" s="147"/>
      <c r="H15781" s="146"/>
      <c r="J15781" s="146"/>
      <c r="L15781" s="150"/>
      <c r="N15781" s="163"/>
      <c r="O15781" s="146"/>
      <c r="P15781" s="146"/>
      <c r="Q15781" s="146"/>
      <c r="R15781" s="34"/>
      <c r="S15781" s="35"/>
      <c r="T15781" s="147"/>
    </row>
    <row r="15782">
      <c r="A15782" s="147"/>
      <c r="B15782" s="64"/>
      <c r="C15782" s="147" t="s">
        <v>217</v>
      </c>
      <c r="E15782" s="161"/>
      <c r="F15782" s="162"/>
      <c r="G15782" s="147"/>
      <c r="H15782" s="146"/>
      <c r="J15782" s="146"/>
      <c r="L15782" s="150"/>
      <c r="N15782" s="163"/>
      <c r="O15782" s="146"/>
      <c r="P15782" s="146"/>
      <c r="Q15782" s="146"/>
      <c r="R15782" s="34"/>
      <c r="S15782" s="35"/>
      <c r="T15782" s="147"/>
    </row>
    <row r="15783">
      <c r="A15783" s="147"/>
      <c r="B15783" s="64"/>
      <c r="C15783" s="147" t="s">
        <v>217</v>
      </c>
      <c r="E15783" s="161"/>
      <c r="F15783" s="162"/>
      <c r="G15783" s="147"/>
      <c r="H15783" s="146"/>
      <c r="J15783" s="146"/>
      <c r="L15783" s="150"/>
      <c r="N15783" s="163"/>
      <c r="O15783" s="146"/>
      <c r="P15783" s="146"/>
      <c r="Q15783" s="146"/>
      <c r="R15783" s="34"/>
      <c r="S15783" s="35"/>
      <c r="T15783" s="147"/>
    </row>
    <row r="15784">
      <c r="A15784" s="147"/>
      <c r="B15784" s="64"/>
      <c r="C15784" s="147" t="s">
        <v>217</v>
      </c>
      <c r="E15784" s="161"/>
      <c r="F15784" s="162"/>
      <c r="G15784" s="147"/>
      <c r="H15784" s="146"/>
      <c r="J15784" s="146"/>
      <c r="L15784" s="150"/>
      <c r="N15784" s="163"/>
      <c r="O15784" s="146"/>
      <c r="P15784" s="146"/>
      <c r="Q15784" s="146"/>
      <c r="R15784" s="34"/>
      <c r="S15784" s="35"/>
      <c r="T15784" s="147"/>
    </row>
    <row r="15785">
      <c r="A15785" s="147"/>
      <c r="B15785" s="64"/>
      <c r="C15785" s="147" t="s">
        <v>217</v>
      </c>
      <c r="E15785" s="161"/>
      <c r="F15785" s="162"/>
      <c r="G15785" s="147"/>
      <c r="H15785" s="146"/>
      <c r="J15785" s="146"/>
      <c r="L15785" s="150"/>
      <c r="N15785" s="163"/>
      <c r="O15785" s="146"/>
      <c r="P15785" s="146"/>
      <c r="Q15785" s="146"/>
      <c r="R15785" s="34"/>
      <c r="S15785" s="35"/>
      <c r="T15785" s="147"/>
    </row>
    <row r="15786">
      <c r="A15786" s="147"/>
      <c r="B15786" s="64"/>
      <c r="C15786" s="147" t="s">
        <v>217</v>
      </c>
      <c r="E15786" s="161"/>
      <c r="F15786" s="162"/>
      <c r="G15786" s="147"/>
      <c r="H15786" s="146"/>
      <c r="J15786" s="146"/>
      <c r="L15786" s="150"/>
      <c r="N15786" s="163"/>
      <c r="O15786" s="146"/>
      <c r="P15786" s="146"/>
      <c r="Q15786" s="146"/>
      <c r="R15786" s="34"/>
      <c r="S15786" s="35"/>
      <c r="T15786" s="147"/>
    </row>
    <row r="15787">
      <c r="A15787" s="147"/>
      <c r="B15787" s="64"/>
      <c r="C15787" s="147" t="s">
        <v>217</v>
      </c>
      <c r="E15787" s="161"/>
      <c r="F15787" s="162"/>
      <c r="G15787" s="147"/>
      <c r="H15787" s="146"/>
      <c r="J15787" s="146"/>
      <c r="L15787" s="150"/>
      <c r="N15787" s="163"/>
      <c r="O15787" s="146"/>
      <c r="P15787" s="146"/>
      <c r="Q15787" s="146"/>
      <c r="R15787" s="34"/>
      <c r="S15787" s="35"/>
      <c r="T15787" s="147"/>
    </row>
    <row r="15788">
      <c r="A15788" s="147"/>
      <c r="B15788" s="64"/>
      <c r="C15788" s="147" t="s">
        <v>217</v>
      </c>
      <c r="E15788" s="161"/>
      <c r="F15788" s="162"/>
      <c r="G15788" s="147"/>
      <c r="H15788" s="146"/>
      <c r="J15788" s="146"/>
      <c r="L15788" s="150"/>
      <c r="N15788" s="163"/>
      <c r="O15788" s="146"/>
      <c r="P15788" s="146"/>
      <c r="Q15788" s="146"/>
      <c r="R15788" s="34"/>
      <c r="S15788" s="35"/>
      <c r="T15788" s="147"/>
    </row>
    <row r="15789">
      <c r="A15789" s="147"/>
      <c r="B15789" s="64"/>
      <c r="C15789" s="147" t="s">
        <v>217</v>
      </c>
      <c r="E15789" s="161"/>
      <c r="F15789" s="162"/>
      <c r="G15789" s="147"/>
      <c r="H15789" s="146"/>
      <c r="J15789" s="146"/>
      <c r="L15789" s="150"/>
      <c r="N15789" s="163"/>
      <c r="O15789" s="146"/>
      <c r="P15789" s="146"/>
      <c r="Q15789" s="146"/>
      <c r="R15789" s="34"/>
      <c r="S15789" s="35"/>
      <c r="T15789" s="147"/>
    </row>
    <row r="15790">
      <c r="A15790" s="147"/>
      <c r="B15790" s="64"/>
      <c r="C15790" s="147" t="s">
        <v>217</v>
      </c>
      <c r="E15790" s="161"/>
      <c r="F15790" s="162"/>
      <c r="G15790" s="147"/>
      <c r="H15790" s="146"/>
      <c r="J15790" s="146"/>
      <c r="L15790" s="150"/>
      <c r="N15790" s="163"/>
      <c r="O15790" s="146"/>
      <c r="P15790" s="146"/>
      <c r="Q15790" s="146"/>
      <c r="R15790" s="34"/>
      <c r="S15790" s="35"/>
      <c r="T15790" s="147"/>
    </row>
    <row r="15791">
      <c r="A15791" s="147"/>
      <c r="B15791" s="64"/>
      <c r="C15791" s="147" t="s">
        <v>217</v>
      </c>
      <c r="E15791" s="161"/>
      <c r="F15791" s="162"/>
      <c r="G15791" s="147"/>
      <c r="H15791" s="146"/>
      <c r="J15791" s="146"/>
      <c r="L15791" s="150"/>
      <c r="N15791" s="163"/>
      <c r="O15791" s="146"/>
      <c r="P15791" s="146"/>
      <c r="Q15791" s="146"/>
      <c r="R15791" s="34"/>
      <c r="S15791" s="35"/>
      <c r="T15791" s="147"/>
    </row>
    <row r="15792">
      <c r="A15792" s="147"/>
      <c r="B15792" s="64"/>
      <c r="C15792" s="147" t="s">
        <v>217</v>
      </c>
      <c r="E15792" s="161"/>
      <c r="F15792" s="162"/>
      <c r="G15792" s="147"/>
      <c r="H15792" s="146"/>
      <c r="J15792" s="146"/>
      <c r="L15792" s="150"/>
      <c r="N15792" s="163"/>
      <c r="O15792" s="146"/>
      <c r="P15792" s="146"/>
      <c r="Q15792" s="146"/>
      <c r="R15792" s="34"/>
      <c r="S15792" s="35"/>
      <c r="T15792" s="147"/>
    </row>
    <row r="15793">
      <c r="A15793" s="147"/>
      <c r="B15793" s="64"/>
      <c r="C15793" s="147" t="s">
        <v>217</v>
      </c>
      <c r="E15793" s="161"/>
      <c r="F15793" s="162"/>
      <c r="G15793" s="147"/>
      <c r="H15793" s="146"/>
      <c r="J15793" s="146"/>
      <c r="L15793" s="150"/>
      <c r="N15793" s="163"/>
      <c r="O15793" s="146"/>
      <c r="P15793" s="146"/>
      <c r="Q15793" s="146"/>
      <c r="R15793" s="34"/>
      <c r="S15793" s="35"/>
      <c r="T15793" s="147"/>
    </row>
    <row r="15794">
      <c r="A15794" s="147"/>
      <c r="B15794" s="64"/>
      <c r="C15794" s="147" t="s">
        <v>217</v>
      </c>
      <c r="E15794" s="161"/>
      <c r="F15794" s="162"/>
      <c r="G15794" s="147"/>
      <c r="H15794" s="146"/>
      <c r="J15794" s="146"/>
      <c r="L15794" s="150"/>
      <c r="N15794" s="163"/>
      <c r="O15794" s="146"/>
      <c r="P15794" s="146"/>
      <c r="Q15794" s="146"/>
      <c r="R15794" s="34"/>
      <c r="S15794" s="35"/>
      <c r="T15794" s="147"/>
    </row>
    <row r="15795">
      <c r="A15795" s="147"/>
      <c r="B15795" s="64"/>
      <c r="C15795" s="147" t="s">
        <v>217</v>
      </c>
      <c r="E15795" s="161"/>
      <c r="F15795" s="162"/>
      <c r="G15795" s="147"/>
      <c r="H15795" s="146"/>
      <c r="J15795" s="146"/>
      <c r="L15795" s="150"/>
      <c r="N15795" s="163"/>
      <c r="O15795" s="146"/>
      <c r="P15795" s="146"/>
      <c r="Q15795" s="146"/>
      <c r="R15795" s="34"/>
      <c r="S15795" s="35"/>
      <c r="T15795" s="147"/>
    </row>
    <row r="15796">
      <c r="A15796" s="147"/>
      <c r="B15796" s="64"/>
      <c r="C15796" s="147" t="s">
        <v>217</v>
      </c>
      <c r="E15796" s="161"/>
      <c r="F15796" s="162"/>
      <c r="G15796" s="147"/>
      <c r="H15796" s="146"/>
      <c r="J15796" s="146"/>
      <c r="L15796" s="150"/>
      <c r="N15796" s="163"/>
      <c r="O15796" s="146"/>
      <c r="P15796" s="146"/>
      <c r="Q15796" s="146"/>
      <c r="R15796" s="34"/>
      <c r="S15796" s="35"/>
      <c r="T15796" s="147"/>
    </row>
    <row r="15797">
      <c r="A15797" s="147"/>
      <c r="B15797" s="64"/>
      <c r="C15797" s="147" t="s">
        <v>217</v>
      </c>
      <c r="E15797" s="161"/>
      <c r="F15797" s="162"/>
      <c r="G15797" s="147"/>
      <c r="H15797" s="146"/>
      <c r="J15797" s="146"/>
      <c r="L15797" s="150"/>
      <c r="N15797" s="163"/>
      <c r="O15797" s="146"/>
      <c r="P15797" s="146"/>
      <c r="Q15797" s="146"/>
      <c r="R15797" s="34"/>
      <c r="S15797" s="35"/>
      <c r="T15797" s="147"/>
    </row>
    <row r="15798">
      <c r="A15798" s="147"/>
      <c r="B15798" s="64"/>
      <c r="C15798" s="147" t="s">
        <v>217</v>
      </c>
      <c r="E15798" s="161"/>
      <c r="F15798" s="162"/>
      <c r="G15798" s="147"/>
      <c r="H15798" s="146"/>
      <c r="J15798" s="146"/>
      <c r="L15798" s="150"/>
      <c r="N15798" s="163"/>
      <c r="O15798" s="146"/>
      <c r="P15798" s="146"/>
      <c r="Q15798" s="146"/>
      <c r="R15798" s="34"/>
      <c r="S15798" s="35"/>
      <c r="T15798" s="147"/>
    </row>
    <row r="15799">
      <c r="A15799" s="147"/>
      <c r="B15799" s="64"/>
      <c r="C15799" s="147" t="s">
        <v>217</v>
      </c>
      <c r="E15799" s="161"/>
      <c r="F15799" s="162"/>
      <c r="G15799" s="147"/>
      <c r="H15799" s="146"/>
      <c r="J15799" s="146"/>
      <c r="L15799" s="150"/>
      <c r="N15799" s="163"/>
      <c r="O15799" s="146"/>
      <c r="P15799" s="146"/>
      <c r="Q15799" s="146"/>
      <c r="R15799" s="34"/>
      <c r="S15799" s="35"/>
      <c r="T15799" s="147"/>
    </row>
    <row r="15800">
      <c r="A15800" s="147"/>
      <c r="B15800" s="64"/>
      <c r="C15800" s="147" t="s">
        <v>217</v>
      </c>
      <c r="E15800" s="161"/>
      <c r="F15800" s="162"/>
      <c r="G15800" s="147"/>
      <c r="H15800" s="146"/>
      <c r="J15800" s="146"/>
      <c r="L15800" s="150"/>
      <c r="N15800" s="163"/>
      <c r="O15800" s="146"/>
      <c r="P15800" s="146"/>
      <c r="Q15800" s="146"/>
      <c r="R15800" s="34"/>
      <c r="S15800" s="35"/>
      <c r="T15800" s="147"/>
    </row>
    <row r="15801">
      <c r="A15801" s="147"/>
      <c r="B15801" s="64"/>
      <c r="C15801" s="147" t="s">
        <v>217</v>
      </c>
      <c r="E15801" s="161"/>
      <c r="F15801" s="162"/>
      <c r="G15801" s="147"/>
      <c r="H15801" s="146"/>
      <c r="J15801" s="146"/>
      <c r="L15801" s="150"/>
      <c r="N15801" s="163"/>
      <c r="O15801" s="146"/>
      <c r="P15801" s="146"/>
      <c r="Q15801" s="146"/>
      <c r="R15801" s="34"/>
      <c r="S15801" s="35"/>
      <c r="T15801" s="147"/>
    </row>
    <row r="15802">
      <c r="A15802" s="147"/>
      <c r="B15802" s="64"/>
      <c r="C15802" s="147" t="s">
        <v>217</v>
      </c>
      <c r="E15802" s="161"/>
      <c r="F15802" s="162"/>
      <c r="G15802" s="147"/>
      <c r="H15802" s="146"/>
      <c r="J15802" s="146"/>
      <c r="L15802" s="150"/>
      <c r="N15802" s="163"/>
      <c r="O15802" s="146"/>
      <c r="P15802" s="146"/>
      <c r="Q15802" s="146"/>
      <c r="R15802" s="34"/>
      <c r="S15802" s="35"/>
      <c r="T15802" s="147"/>
    </row>
    <row r="15803">
      <c r="A15803" s="147"/>
      <c r="B15803" s="64"/>
      <c r="C15803" s="147" t="s">
        <v>217</v>
      </c>
      <c r="E15803" s="161"/>
      <c r="F15803" s="162"/>
      <c r="G15803" s="147"/>
      <c r="H15803" s="146"/>
      <c r="J15803" s="146"/>
      <c r="L15803" s="150"/>
      <c r="N15803" s="163"/>
      <c r="O15803" s="146"/>
      <c r="P15803" s="146"/>
      <c r="Q15803" s="146"/>
      <c r="R15803" s="34"/>
      <c r="S15803" s="35"/>
      <c r="T15803" s="147"/>
    </row>
    <row r="15804">
      <c r="A15804" s="147"/>
      <c r="B15804" s="64"/>
      <c r="C15804" s="147" t="s">
        <v>217</v>
      </c>
      <c r="E15804" s="161"/>
      <c r="F15804" s="162"/>
      <c r="G15804" s="147"/>
      <c r="H15804" s="146"/>
      <c r="J15804" s="146"/>
      <c r="L15804" s="150"/>
      <c r="N15804" s="163"/>
      <c r="O15804" s="146"/>
      <c r="P15804" s="146"/>
      <c r="Q15804" s="146"/>
      <c r="R15804" s="34"/>
      <c r="S15804" s="35"/>
      <c r="T15804" s="147"/>
    </row>
    <row r="15805">
      <c r="A15805" s="147"/>
      <c r="B15805" s="64"/>
      <c r="C15805" s="147" t="s">
        <v>217</v>
      </c>
      <c r="E15805" s="161"/>
      <c r="F15805" s="162"/>
      <c r="G15805" s="147"/>
      <c r="H15805" s="146"/>
      <c r="J15805" s="146"/>
      <c r="L15805" s="150"/>
      <c r="N15805" s="163"/>
      <c r="O15805" s="146"/>
      <c r="P15805" s="146"/>
      <c r="Q15805" s="146"/>
      <c r="R15805" s="34"/>
      <c r="S15805" s="35"/>
      <c r="T15805" s="147"/>
    </row>
    <row r="15806">
      <c r="A15806" s="147"/>
      <c r="B15806" s="64"/>
      <c r="C15806" s="147" t="s">
        <v>217</v>
      </c>
      <c r="E15806" s="161"/>
      <c r="F15806" s="162"/>
      <c r="G15806" s="147"/>
      <c r="H15806" s="146"/>
      <c r="J15806" s="146"/>
      <c r="L15806" s="150"/>
      <c r="N15806" s="163"/>
      <c r="O15806" s="146"/>
      <c r="P15806" s="146"/>
      <c r="Q15806" s="146"/>
      <c r="R15806" s="34"/>
      <c r="S15806" s="35"/>
      <c r="T15806" s="147"/>
    </row>
    <row r="15807">
      <c r="A15807" s="147"/>
      <c r="B15807" s="64"/>
      <c r="C15807" s="147" t="s">
        <v>217</v>
      </c>
      <c r="E15807" s="161"/>
      <c r="F15807" s="162"/>
      <c r="G15807" s="147"/>
      <c r="H15807" s="146"/>
      <c r="J15807" s="146"/>
      <c r="L15807" s="150"/>
      <c r="N15807" s="163"/>
      <c r="O15807" s="146"/>
      <c r="P15807" s="146"/>
      <c r="Q15807" s="146"/>
      <c r="R15807" s="34"/>
      <c r="S15807" s="35"/>
      <c r="T15807" s="147"/>
    </row>
    <row r="15808">
      <c r="A15808" s="147"/>
      <c r="B15808" s="64"/>
      <c r="C15808" s="147" t="s">
        <v>217</v>
      </c>
      <c r="E15808" s="161"/>
      <c r="F15808" s="162"/>
      <c r="G15808" s="147"/>
      <c r="H15808" s="146"/>
      <c r="J15808" s="146"/>
      <c r="L15808" s="150"/>
      <c r="N15808" s="163"/>
      <c r="O15808" s="146"/>
      <c r="P15808" s="146"/>
      <c r="Q15808" s="146"/>
      <c r="R15808" s="34"/>
      <c r="S15808" s="35"/>
      <c r="T15808" s="147"/>
    </row>
    <row r="15809">
      <c r="A15809" s="147"/>
      <c r="B15809" s="64"/>
      <c r="C15809" s="147" t="s">
        <v>217</v>
      </c>
      <c r="E15809" s="161"/>
      <c r="F15809" s="162"/>
      <c r="G15809" s="147"/>
      <c r="H15809" s="146"/>
      <c r="J15809" s="146"/>
      <c r="L15809" s="150"/>
      <c r="N15809" s="163"/>
      <c r="O15809" s="146"/>
      <c r="P15809" s="146"/>
      <c r="Q15809" s="146"/>
      <c r="R15809" s="34"/>
      <c r="S15809" s="35"/>
      <c r="T15809" s="147"/>
    </row>
    <row r="15810">
      <c r="A15810" s="147"/>
      <c r="B15810" s="64"/>
      <c r="C15810" s="147" t="s">
        <v>217</v>
      </c>
      <c r="E15810" s="161"/>
      <c r="F15810" s="162"/>
      <c r="G15810" s="147"/>
      <c r="H15810" s="146"/>
      <c r="J15810" s="146"/>
      <c r="L15810" s="150"/>
      <c r="N15810" s="163"/>
      <c r="O15810" s="146"/>
      <c r="P15810" s="146"/>
      <c r="Q15810" s="146"/>
      <c r="R15810" s="34"/>
      <c r="S15810" s="35"/>
      <c r="T15810" s="147"/>
    </row>
    <row r="15811">
      <c r="A15811" s="147"/>
      <c r="B15811" s="64"/>
      <c r="C15811" s="147" t="s">
        <v>217</v>
      </c>
      <c r="E15811" s="161"/>
      <c r="F15811" s="162"/>
      <c r="G15811" s="147"/>
      <c r="H15811" s="146"/>
      <c r="J15811" s="146"/>
      <c r="L15811" s="150"/>
      <c r="N15811" s="163"/>
      <c r="O15811" s="146"/>
      <c r="P15811" s="146"/>
      <c r="Q15811" s="146"/>
      <c r="R15811" s="34"/>
      <c r="S15811" s="35"/>
      <c r="T15811" s="147"/>
    </row>
    <row r="15812">
      <c r="A15812" s="147"/>
      <c r="B15812" s="64"/>
      <c r="C15812" s="147" t="s">
        <v>217</v>
      </c>
      <c r="E15812" s="161"/>
      <c r="F15812" s="162"/>
      <c r="G15812" s="147"/>
      <c r="H15812" s="146"/>
      <c r="J15812" s="146"/>
      <c r="L15812" s="150"/>
      <c r="N15812" s="163"/>
      <c r="O15812" s="146"/>
      <c r="P15812" s="146"/>
      <c r="Q15812" s="146"/>
      <c r="R15812" s="34"/>
      <c r="S15812" s="35"/>
      <c r="T15812" s="147"/>
    </row>
    <row r="15813">
      <c r="A15813" s="147"/>
      <c r="B15813" s="64"/>
      <c r="C15813" s="147" t="s">
        <v>217</v>
      </c>
      <c r="E15813" s="161"/>
      <c r="F15813" s="162"/>
      <c r="G15813" s="147"/>
      <c r="H15813" s="146"/>
      <c r="J15813" s="146"/>
      <c r="L15813" s="150"/>
      <c r="N15813" s="163"/>
      <c r="O15813" s="146"/>
      <c r="P15813" s="146"/>
      <c r="Q15813" s="146"/>
      <c r="R15813" s="34"/>
      <c r="S15813" s="35"/>
      <c r="T15813" s="147"/>
    </row>
    <row r="15814">
      <c r="A15814" s="147"/>
      <c r="B15814" s="64"/>
      <c r="C15814" s="147" t="s">
        <v>217</v>
      </c>
      <c r="E15814" s="161"/>
      <c r="F15814" s="162"/>
      <c r="G15814" s="147"/>
      <c r="H15814" s="146"/>
      <c r="J15814" s="146"/>
      <c r="L15814" s="150"/>
      <c r="N15814" s="163"/>
      <c r="O15814" s="146"/>
      <c r="P15814" s="146"/>
      <c r="Q15814" s="146"/>
      <c r="R15814" s="34"/>
      <c r="S15814" s="35"/>
      <c r="T15814" s="147"/>
    </row>
    <row r="15815">
      <c r="A15815" s="147"/>
      <c r="B15815" s="64"/>
      <c r="C15815" s="147" t="s">
        <v>217</v>
      </c>
      <c r="E15815" s="161"/>
      <c r="F15815" s="162"/>
      <c r="G15815" s="147"/>
      <c r="H15815" s="146"/>
      <c r="J15815" s="146"/>
      <c r="L15815" s="150"/>
      <c r="N15815" s="163"/>
      <c r="O15815" s="146"/>
      <c r="P15815" s="146"/>
      <c r="Q15815" s="146"/>
      <c r="R15815" s="34"/>
      <c r="S15815" s="35"/>
      <c r="T15815" s="147"/>
    </row>
    <row r="15816">
      <c r="A15816" s="147"/>
      <c r="B15816" s="64"/>
      <c r="C15816" s="147" t="s">
        <v>217</v>
      </c>
      <c r="E15816" s="161"/>
      <c r="F15816" s="162"/>
      <c r="G15816" s="147"/>
      <c r="H15816" s="146"/>
      <c r="J15816" s="146"/>
      <c r="L15816" s="150"/>
      <c r="N15816" s="163"/>
      <c r="O15816" s="146"/>
      <c r="P15816" s="146"/>
      <c r="Q15816" s="146"/>
      <c r="R15816" s="34"/>
      <c r="S15816" s="35"/>
      <c r="T15816" s="147"/>
    </row>
    <row r="15817">
      <c r="A15817" s="147"/>
      <c r="B15817" s="64"/>
      <c r="C15817" s="147" t="s">
        <v>217</v>
      </c>
      <c r="E15817" s="161"/>
      <c r="F15817" s="162"/>
      <c r="G15817" s="147"/>
      <c r="H15817" s="146"/>
      <c r="J15817" s="146"/>
      <c r="L15817" s="150"/>
      <c r="N15817" s="163"/>
      <c r="O15817" s="146"/>
      <c r="P15817" s="146"/>
      <c r="Q15817" s="146"/>
      <c r="R15817" s="34"/>
      <c r="S15817" s="35"/>
      <c r="T15817" s="147"/>
    </row>
    <row r="15818">
      <c r="A15818" s="147"/>
      <c r="B15818" s="64"/>
      <c r="C15818" s="147" t="s">
        <v>217</v>
      </c>
      <c r="E15818" s="161"/>
      <c r="F15818" s="162"/>
      <c r="G15818" s="147"/>
      <c r="H15818" s="146"/>
      <c r="J15818" s="146"/>
      <c r="L15818" s="150"/>
      <c r="N15818" s="163"/>
      <c r="O15818" s="146"/>
      <c r="P15818" s="146"/>
      <c r="Q15818" s="146"/>
      <c r="R15818" s="34"/>
      <c r="S15818" s="35"/>
      <c r="T15818" s="147"/>
    </row>
    <row r="15819">
      <c r="A15819" s="147"/>
      <c r="B15819" s="64"/>
      <c r="C15819" s="147" t="s">
        <v>217</v>
      </c>
      <c r="E15819" s="161"/>
      <c r="F15819" s="162"/>
      <c r="G15819" s="147"/>
      <c r="H15819" s="146"/>
      <c r="J15819" s="146"/>
      <c r="L15819" s="150"/>
      <c r="N15819" s="163"/>
      <c r="O15819" s="146"/>
      <c r="P15819" s="146"/>
      <c r="Q15819" s="146"/>
      <c r="R15819" s="34"/>
      <c r="S15819" s="35"/>
      <c r="T15819" s="147"/>
    </row>
    <row r="15820">
      <c r="A15820" s="147"/>
      <c r="B15820" s="64"/>
      <c r="C15820" s="147" t="s">
        <v>217</v>
      </c>
      <c r="E15820" s="161"/>
      <c r="F15820" s="162"/>
      <c r="G15820" s="147"/>
      <c r="H15820" s="146"/>
      <c r="J15820" s="146"/>
      <c r="L15820" s="150"/>
      <c r="N15820" s="163"/>
      <c r="O15820" s="146"/>
      <c r="P15820" s="146"/>
      <c r="Q15820" s="146"/>
      <c r="R15820" s="34"/>
      <c r="S15820" s="35"/>
      <c r="T15820" s="147"/>
    </row>
    <row r="15821">
      <c r="A15821" s="147"/>
      <c r="B15821" s="64"/>
      <c r="C15821" s="147" t="s">
        <v>217</v>
      </c>
      <c r="E15821" s="161"/>
      <c r="F15821" s="162"/>
      <c r="G15821" s="147"/>
      <c r="H15821" s="146"/>
      <c r="J15821" s="146"/>
      <c r="L15821" s="150"/>
      <c r="N15821" s="163"/>
      <c r="O15821" s="146"/>
      <c r="P15821" s="146"/>
      <c r="Q15821" s="146"/>
      <c r="R15821" s="34"/>
      <c r="S15821" s="35"/>
      <c r="T15821" s="147"/>
    </row>
    <row r="15822">
      <c r="A15822" s="147"/>
      <c r="B15822" s="64"/>
      <c r="C15822" s="147" t="s">
        <v>217</v>
      </c>
      <c r="E15822" s="161"/>
      <c r="F15822" s="162"/>
      <c r="G15822" s="147"/>
      <c r="H15822" s="146"/>
      <c r="J15822" s="146"/>
      <c r="L15822" s="150"/>
      <c r="N15822" s="163"/>
      <c r="O15822" s="146"/>
      <c r="P15822" s="146"/>
      <c r="Q15822" s="146"/>
      <c r="R15822" s="34"/>
      <c r="S15822" s="35"/>
      <c r="T15822" s="147"/>
    </row>
    <row r="15823">
      <c r="A15823" s="147"/>
      <c r="B15823" s="64"/>
      <c r="C15823" s="147" t="s">
        <v>217</v>
      </c>
      <c r="E15823" s="161"/>
      <c r="F15823" s="162"/>
      <c r="G15823" s="147"/>
      <c r="H15823" s="146"/>
      <c r="J15823" s="146"/>
      <c r="L15823" s="150"/>
      <c r="N15823" s="163"/>
      <c r="O15823" s="146"/>
      <c r="P15823" s="146"/>
      <c r="Q15823" s="146"/>
      <c r="R15823" s="34"/>
      <c r="S15823" s="35"/>
      <c r="T15823" s="147"/>
    </row>
    <row r="15824">
      <c r="A15824" s="147"/>
      <c r="B15824" s="64"/>
      <c r="C15824" s="147" t="s">
        <v>217</v>
      </c>
      <c r="E15824" s="161"/>
      <c r="F15824" s="162"/>
      <c r="G15824" s="147"/>
      <c r="H15824" s="146"/>
      <c r="J15824" s="146"/>
      <c r="L15824" s="150"/>
      <c r="N15824" s="163"/>
      <c r="O15824" s="146"/>
      <c r="P15824" s="146"/>
      <c r="Q15824" s="146"/>
      <c r="R15824" s="34"/>
      <c r="S15824" s="35"/>
      <c r="T15824" s="147"/>
    </row>
    <row r="15825">
      <c r="A15825" s="147"/>
      <c r="B15825" s="64"/>
      <c r="C15825" s="147" t="s">
        <v>217</v>
      </c>
      <c r="E15825" s="161"/>
      <c r="F15825" s="162"/>
      <c r="G15825" s="147"/>
      <c r="H15825" s="146"/>
      <c r="J15825" s="146"/>
      <c r="L15825" s="150"/>
      <c r="N15825" s="163"/>
      <c r="O15825" s="146"/>
      <c r="P15825" s="146"/>
      <c r="Q15825" s="146"/>
      <c r="R15825" s="34"/>
      <c r="S15825" s="35"/>
      <c r="T15825" s="147"/>
    </row>
    <row r="15826">
      <c r="A15826" s="147"/>
      <c r="B15826" s="64"/>
      <c r="C15826" s="147" t="s">
        <v>217</v>
      </c>
      <c r="E15826" s="161"/>
      <c r="F15826" s="162"/>
      <c r="G15826" s="147"/>
      <c r="H15826" s="146"/>
      <c r="J15826" s="146"/>
      <c r="L15826" s="150"/>
      <c r="N15826" s="163"/>
      <c r="O15826" s="146"/>
      <c r="P15826" s="146"/>
      <c r="Q15826" s="146"/>
      <c r="R15826" s="34"/>
      <c r="S15826" s="35"/>
      <c r="T15826" s="147"/>
    </row>
    <row r="15827">
      <c r="A15827" s="147"/>
      <c r="B15827" s="64"/>
      <c r="C15827" s="147" t="s">
        <v>217</v>
      </c>
      <c r="E15827" s="161"/>
      <c r="F15827" s="162"/>
      <c r="G15827" s="147"/>
      <c r="H15827" s="146"/>
      <c r="J15827" s="146"/>
      <c r="L15827" s="150"/>
      <c r="N15827" s="163"/>
      <c r="O15827" s="146"/>
      <c r="P15827" s="146"/>
      <c r="Q15827" s="146"/>
      <c r="R15827" s="34"/>
      <c r="S15827" s="35"/>
      <c r="T15827" s="147"/>
    </row>
    <row r="15828">
      <c r="A15828" s="147"/>
      <c r="B15828" s="64"/>
      <c r="C15828" s="147" t="s">
        <v>217</v>
      </c>
      <c r="E15828" s="161"/>
      <c r="F15828" s="162"/>
      <c r="G15828" s="147"/>
      <c r="H15828" s="146"/>
      <c r="J15828" s="146"/>
      <c r="L15828" s="150"/>
      <c r="N15828" s="163"/>
      <c r="O15828" s="146"/>
      <c r="P15828" s="146"/>
      <c r="Q15828" s="146"/>
      <c r="R15828" s="34"/>
      <c r="S15828" s="35"/>
      <c r="T15828" s="147"/>
    </row>
    <row r="15829">
      <c r="A15829" s="147"/>
      <c r="B15829" s="64"/>
      <c r="C15829" s="147" t="s">
        <v>217</v>
      </c>
      <c r="E15829" s="161"/>
      <c r="F15829" s="162"/>
      <c r="G15829" s="147"/>
      <c r="H15829" s="146"/>
      <c r="J15829" s="146"/>
      <c r="L15829" s="150"/>
      <c r="N15829" s="163"/>
      <c r="O15829" s="146"/>
      <c r="P15829" s="146"/>
      <c r="Q15829" s="146"/>
      <c r="R15829" s="34"/>
      <c r="S15829" s="35"/>
      <c r="T15829" s="147"/>
    </row>
    <row r="15830">
      <c r="A15830" s="147"/>
      <c r="B15830" s="64"/>
      <c r="C15830" s="147" t="s">
        <v>217</v>
      </c>
      <c r="E15830" s="161"/>
      <c r="F15830" s="162"/>
      <c r="G15830" s="147"/>
      <c r="H15830" s="146"/>
      <c r="J15830" s="146"/>
      <c r="L15830" s="150"/>
      <c r="N15830" s="163"/>
      <c r="O15830" s="146"/>
      <c r="P15830" s="146"/>
      <c r="Q15830" s="146"/>
      <c r="R15830" s="34"/>
      <c r="S15830" s="35"/>
      <c r="T15830" s="147"/>
    </row>
    <row r="15831">
      <c r="A15831" s="147"/>
      <c r="B15831" s="64"/>
      <c r="C15831" s="147" t="s">
        <v>217</v>
      </c>
      <c r="E15831" s="161"/>
      <c r="F15831" s="162"/>
      <c r="G15831" s="147"/>
      <c r="H15831" s="146"/>
      <c r="J15831" s="146"/>
      <c r="L15831" s="150"/>
      <c r="N15831" s="163"/>
      <c r="O15831" s="146"/>
      <c r="P15831" s="146"/>
      <c r="Q15831" s="146"/>
      <c r="R15831" s="34"/>
      <c r="S15831" s="35"/>
      <c r="T15831" s="147"/>
    </row>
    <row r="15832">
      <c r="A15832" s="147"/>
      <c r="B15832" s="64"/>
      <c r="C15832" s="147" t="s">
        <v>217</v>
      </c>
      <c r="E15832" s="161"/>
      <c r="F15832" s="162"/>
      <c r="G15832" s="147"/>
      <c r="H15832" s="146"/>
      <c r="J15832" s="146"/>
      <c r="L15832" s="150"/>
      <c r="N15832" s="163"/>
      <c r="O15832" s="146"/>
      <c r="P15832" s="146"/>
      <c r="Q15832" s="146"/>
      <c r="R15832" s="34"/>
      <c r="S15832" s="35"/>
      <c r="T15832" s="147"/>
    </row>
    <row r="15833">
      <c r="A15833" s="147"/>
      <c r="B15833" s="64"/>
      <c r="C15833" s="147" t="s">
        <v>217</v>
      </c>
      <c r="E15833" s="161"/>
      <c r="F15833" s="162"/>
      <c r="G15833" s="147"/>
      <c r="H15833" s="146"/>
      <c r="J15833" s="146"/>
      <c r="L15833" s="150"/>
      <c r="N15833" s="163"/>
      <c r="O15833" s="146"/>
      <c r="P15833" s="146"/>
      <c r="Q15833" s="146"/>
      <c r="R15833" s="34"/>
      <c r="S15833" s="35"/>
      <c r="T15833" s="147"/>
    </row>
    <row r="15834">
      <c r="A15834" s="147"/>
      <c r="B15834" s="64"/>
      <c r="C15834" s="147" t="s">
        <v>217</v>
      </c>
      <c r="E15834" s="161"/>
      <c r="F15834" s="162"/>
      <c r="G15834" s="147"/>
      <c r="H15834" s="146"/>
      <c r="J15834" s="146"/>
      <c r="L15834" s="150"/>
      <c r="N15834" s="163"/>
      <c r="O15834" s="146"/>
      <c r="P15834" s="146"/>
      <c r="Q15834" s="146"/>
      <c r="R15834" s="34"/>
      <c r="S15834" s="35"/>
      <c r="T15834" s="147"/>
    </row>
    <row r="15835">
      <c r="A15835" s="147"/>
      <c r="B15835" s="64"/>
      <c r="C15835" s="147" t="s">
        <v>217</v>
      </c>
      <c r="E15835" s="161"/>
      <c r="F15835" s="162"/>
      <c r="G15835" s="147"/>
      <c r="H15835" s="146"/>
      <c r="J15835" s="146"/>
      <c r="L15835" s="150"/>
      <c r="N15835" s="163"/>
      <c r="O15835" s="146"/>
      <c r="P15835" s="146"/>
      <c r="Q15835" s="146"/>
      <c r="R15835" s="34"/>
      <c r="S15835" s="35"/>
      <c r="T15835" s="147"/>
    </row>
    <row r="15836">
      <c r="A15836" s="147"/>
      <c r="B15836" s="64"/>
      <c r="C15836" s="147" t="s">
        <v>217</v>
      </c>
      <c r="E15836" s="161"/>
      <c r="F15836" s="162"/>
      <c r="G15836" s="147"/>
      <c r="H15836" s="146"/>
      <c r="J15836" s="146"/>
      <c r="L15836" s="150"/>
      <c r="N15836" s="163"/>
      <c r="O15836" s="146"/>
      <c r="P15836" s="146"/>
      <c r="Q15836" s="146"/>
      <c r="R15836" s="34"/>
      <c r="S15836" s="35"/>
      <c r="T15836" s="147"/>
    </row>
    <row r="15837">
      <c r="A15837" s="147"/>
      <c r="B15837" s="64"/>
      <c r="C15837" s="147" t="s">
        <v>217</v>
      </c>
      <c r="E15837" s="161"/>
      <c r="F15837" s="162"/>
      <c r="G15837" s="147"/>
      <c r="H15837" s="146"/>
      <c r="J15837" s="146"/>
      <c r="L15837" s="150"/>
      <c r="N15837" s="163"/>
      <c r="O15837" s="146"/>
      <c r="P15837" s="146"/>
      <c r="Q15837" s="146"/>
      <c r="R15837" s="34"/>
      <c r="S15837" s="35"/>
      <c r="T15837" s="147"/>
    </row>
    <row r="15838">
      <c r="A15838" s="147"/>
      <c r="B15838" s="64"/>
      <c r="C15838" s="147" t="s">
        <v>217</v>
      </c>
      <c r="E15838" s="161"/>
      <c r="F15838" s="162"/>
      <c r="G15838" s="147"/>
      <c r="H15838" s="146"/>
      <c r="J15838" s="146"/>
      <c r="L15838" s="150"/>
      <c r="N15838" s="163"/>
      <c r="O15838" s="146"/>
      <c r="P15838" s="146"/>
      <c r="Q15838" s="146"/>
      <c r="R15838" s="34"/>
      <c r="S15838" s="35"/>
      <c r="T15838" s="147"/>
    </row>
    <row r="15839">
      <c r="A15839" s="147"/>
      <c r="B15839" s="64"/>
      <c r="C15839" s="147" t="s">
        <v>217</v>
      </c>
      <c r="E15839" s="161"/>
      <c r="F15839" s="162"/>
      <c r="G15839" s="147"/>
      <c r="H15839" s="146"/>
      <c r="J15839" s="146"/>
      <c r="L15839" s="150"/>
      <c r="N15839" s="163"/>
      <c r="O15839" s="146"/>
      <c r="P15839" s="146"/>
      <c r="Q15839" s="146"/>
      <c r="R15839" s="34"/>
      <c r="S15839" s="35"/>
      <c r="T15839" s="147"/>
    </row>
    <row r="15840">
      <c r="A15840" s="147"/>
      <c r="B15840" s="64"/>
      <c r="C15840" s="147" t="s">
        <v>217</v>
      </c>
      <c r="E15840" s="161"/>
      <c r="F15840" s="162"/>
      <c r="G15840" s="147"/>
      <c r="H15840" s="146"/>
      <c r="J15840" s="146"/>
      <c r="L15840" s="150"/>
      <c r="N15840" s="163"/>
      <c r="O15840" s="146"/>
      <c r="P15840" s="146"/>
      <c r="Q15840" s="146"/>
      <c r="R15840" s="34"/>
      <c r="S15840" s="35"/>
      <c r="T15840" s="147"/>
    </row>
    <row r="15841">
      <c r="A15841" s="147"/>
      <c r="B15841" s="64"/>
      <c r="C15841" s="147" t="s">
        <v>217</v>
      </c>
      <c r="E15841" s="161"/>
      <c r="F15841" s="162"/>
      <c r="G15841" s="147"/>
      <c r="H15841" s="146"/>
      <c r="J15841" s="146"/>
      <c r="L15841" s="150"/>
      <c r="N15841" s="163"/>
      <c r="O15841" s="146"/>
      <c r="P15841" s="146"/>
      <c r="Q15841" s="146"/>
      <c r="R15841" s="34"/>
      <c r="S15841" s="35"/>
      <c r="T15841" s="147"/>
    </row>
    <row r="15842">
      <c r="A15842" s="147"/>
      <c r="B15842" s="64"/>
      <c r="C15842" s="147" t="s">
        <v>217</v>
      </c>
      <c r="E15842" s="161"/>
      <c r="F15842" s="162"/>
      <c r="G15842" s="147"/>
      <c r="H15842" s="146"/>
      <c r="J15842" s="146"/>
      <c r="L15842" s="150"/>
      <c r="N15842" s="163"/>
      <c r="O15842" s="146"/>
      <c r="P15842" s="146"/>
      <c r="Q15842" s="146"/>
      <c r="R15842" s="34"/>
      <c r="S15842" s="35"/>
      <c r="T15842" s="147"/>
    </row>
    <row r="15843">
      <c r="A15843" s="147"/>
      <c r="B15843" s="64"/>
      <c r="C15843" s="147" t="s">
        <v>217</v>
      </c>
      <c r="E15843" s="161"/>
      <c r="F15843" s="162"/>
      <c r="G15843" s="147"/>
      <c r="H15843" s="146"/>
      <c r="J15843" s="146"/>
      <c r="L15843" s="150"/>
      <c r="N15843" s="163"/>
      <c r="O15843" s="146"/>
      <c r="P15843" s="146"/>
      <c r="Q15843" s="146"/>
      <c r="R15843" s="34"/>
      <c r="S15843" s="35"/>
      <c r="T15843" s="147"/>
    </row>
    <row r="15844">
      <c r="A15844" s="147"/>
      <c r="B15844" s="64"/>
      <c r="C15844" s="147" t="s">
        <v>217</v>
      </c>
      <c r="E15844" s="161"/>
      <c r="F15844" s="162"/>
      <c r="G15844" s="147"/>
      <c r="H15844" s="146"/>
      <c r="J15844" s="146"/>
      <c r="L15844" s="150"/>
      <c r="N15844" s="163"/>
      <c r="O15844" s="146"/>
      <c r="P15844" s="146"/>
      <c r="Q15844" s="146"/>
      <c r="R15844" s="34"/>
      <c r="S15844" s="35"/>
      <c r="T15844" s="147"/>
    </row>
    <row r="15845">
      <c r="A15845" s="147"/>
      <c r="B15845" s="64"/>
      <c r="C15845" s="147" t="s">
        <v>217</v>
      </c>
      <c r="E15845" s="161"/>
      <c r="F15845" s="162"/>
      <c r="G15845" s="147"/>
      <c r="H15845" s="146"/>
      <c r="J15845" s="146"/>
      <c r="L15845" s="150"/>
      <c r="N15845" s="163"/>
      <c r="O15845" s="146"/>
      <c r="P15845" s="146"/>
      <c r="Q15845" s="146"/>
      <c r="R15845" s="34"/>
      <c r="S15845" s="35"/>
      <c r="T15845" s="147"/>
    </row>
    <row r="15846">
      <c r="A15846" s="147"/>
      <c r="B15846" s="64"/>
      <c r="C15846" s="147" t="s">
        <v>217</v>
      </c>
      <c r="E15846" s="161"/>
      <c r="F15846" s="162"/>
      <c r="G15846" s="147"/>
      <c r="H15846" s="146"/>
      <c r="J15846" s="146"/>
      <c r="L15846" s="150"/>
      <c r="N15846" s="163"/>
      <c r="O15846" s="146"/>
      <c r="P15846" s="146"/>
      <c r="Q15846" s="146"/>
      <c r="R15846" s="34"/>
      <c r="S15846" s="35"/>
      <c r="T15846" s="147"/>
    </row>
    <row r="15847">
      <c r="A15847" s="147"/>
      <c r="B15847" s="64"/>
      <c r="C15847" s="147" t="s">
        <v>217</v>
      </c>
      <c r="E15847" s="161"/>
      <c r="F15847" s="162"/>
      <c r="G15847" s="147"/>
      <c r="H15847" s="146"/>
      <c r="J15847" s="146"/>
      <c r="L15847" s="150"/>
      <c r="N15847" s="163"/>
      <c r="O15847" s="146"/>
      <c r="P15847" s="146"/>
      <c r="Q15847" s="146"/>
      <c r="R15847" s="34"/>
      <c r="S15847" s="35"/>
      <c r="T15847" s="147"/>
    </row>
    <row r="15848">
      <c r="A15848" s="147"/>
      <c r="B15848" s="64"/>
      <c r="C15848" s="147" t="s">
        <v>217</v>
      </c>
      <c r="E15848" s="161"/>
      <c r="F15848" s="162"/>
      <c r="G15848" s="147"/>
      <c r="H15848" s="146"/>
      <c r="J15848" s="146"/>
      <c r="L15848" s="150"/>
      <c r="N15848" s="163"/>
      <c r="O15848" s="146"/>
      <c r="P15848" s="146"/>
      <c r="Q15848" s="146"/>
      <c r="R15848" s="34"/>
      <c r="S15848" s="35"/>
      <c r="T15848" s="147"/>
    </row>
    <row r="15849">
      <c r="A15849" s="147"/>
      <c r="B15849" s="64"/>
      <c r="C15849" s="147" t="s">
        <v>217</v>
      </c>
      <c r="E15849" s="161"/>
      <c r="F15849" s="162"/>
      <c r="G15849" s="147"/>
      <c r="H15849" s="146"/>
      <c r="J15849" s="146"/>
      <c r="L15849" s="150"/>
      <c r="N15849" s="163"/>
      <c r="O15849" s="146"/>
      <c r="P15849" s="146"/>
      <c r="Q15849" s="146"/>
      <c r="R15849" s="34"/>
      <c r="S15849" s="35"/>
      <c r="T15849" s="147"/>
    </row>
    <row r="15850">
      <c r="A15850" s="147"/>
      <c r="B15850" s="64"/>
      <c r="C15850" s="147" t="s">
        <v>217</v>
      </c>
      <c r="E15850" s="161"/>
      <c r="F15850" s="162"/>
      <c r="G15850" s="147"/>
      <c r="H15850" s="146"/>
      <c r="J15850" s="146"/>
      <c r="L15850" s="150"/>
      <c r="N15850" s="163"/>
      <c r="O15850" s="146"/>
      <c r="P15850" s="146"/>
      <c r="Q15850" s="146"/>
      <c r="R15850" s="34"/>
      <c r="S15850" s="35"/>
      <c r="T15850" s="147"/>
    </row>
    <row r="15851">
      <c r="A15851" s="147"/>
      <c r="B15851" s="64"/>
      <c r="C15851" s="147" t="s">
        <v>217</v>
      </c>
      <c r="E15851" s="161"/>
      <c r="F15851" s="162"/>
      <c r="G15851" s="147"/>
      <c r="H15851" s="146"/>
      <c r="J15851" s="146"/>
      <c r="L15851" s="150"/>
      <c r="N15851" s="163"/>
      <c r="O15851" s="146"/>
      <c r="P15851" s="146"/>
      <c r="Q15851" s="146"/>
      <c r="R15851" s="34"/>
      <c r="S15851" s="35"/>
      <c r="T15851" s="147"/>
    </row>
    <row r="15852">
      <c r="A15852" s="147"/>
      <c r="B15852" s="64"/>
      <c r="C15852" s="147" t="s">
        <v>217</v>
      </c>
      <c r="E15852" s="161"/>
      <c r="F15852" s="162"/>
      <c r="G15852" s="147"/>
      <c r="H15852" s="146"/>
      <c r="J15852" s="146"/>
      <c r="L15852" s="150"/>
      <c r="N15852" s="163"/>
      <c r="O15852" s="146"/>
      <c r="P15852" s="146"/>
      <c r="Q15852" s="146"/>
      <c r="R15852" s="34"/>
      <c r="S15852" s="35"/>
      <c r="T15852" s="147"/>
    </row>
    <row r="15853">
      <c r="A15853" s="147"/>
      <c r="B15853" s="64"/>
      <c r="C15853" s="147" t="s">
        <v>217</v>
      </c>
      <c r="E15853" s="161"/>
      <c r="F15853" s="162"/>
      <c r="G15853" s="147"/>
      <c r="H15853" s="146"/>
      <c r="J15853" s="146"/>
      <c r="L15853" s="150"/>
      <c r="N15853" s="163"/>
      <c r="O15853" s="146"/>
      <c r="P15853" s="146"/>
      <c r="Q15853" s="146"/>
      <c r="R15853" s="34"/>
      <c r="S15853" s="35"/>
      <c r="T15853" s="147"/>
    </row>
    <row r="15854">
      <c r="A15854" s="147"/>
      <c r="B15854" s="64"/>
      <c r="C15854" s="147" t="s">
        <v>217</v>
      </c>
      <c r="E15854" s="161"/>
      <c r="F15854" s="162"/>
      <c r="G15854" s="147"/>
      <c r="H15854" s="146"/>
      <c r="J15854" s="146"/>
      <c r="L15854" s="150"/>
      <c r="N15854" s="163"/>
      <c r="O15854" s="146"/>
      <c r="P15854" s="146"/>
      <c r="Q15854" s="146"/>
      <c r="R15854" s="34"/>
      <c r="S15854" s="35"/>
      <c r="T15854" s="147"/>
    </row>
    <row r="15855">
      <c r="A15855" s="147"/>
      <c r="B15855" s="64"/>
      <c r="C15855" s="147" t="s">
        <v>217</v>
      </c>
      <c r="E15855" s="161"/>
      <c r="F15855" s="162"/>
      <c r="G15855" s="147"/>
      <c r="H15855" s="146"/>
      <c r="J15855" s="146"/>
      <c r="L15855" s="150"/>
      <c r="N15855" s="163"/>
      <c r="O15855" s="146"/>
      <c r="P15855" s="146"/>
      <c r="Q15855" s="146"/>
      <c r="R15855" s="34"/>
      <c r="S15855" s="35"/>
      <c r="T15855" s="147"/>
    </row>
    <row r="15856">
      <c r="A15856" s="147"/>
      <c r="B15856" s="64"/>
      <c r="C15856" s="147" t="s">
        <v>217</v>
      </c>
      <c r="E15856" s="161"/>
      <c r="F15856" s="162"/>
      <c r="G15856" s="147"/>
      <c r="H15856" s="146"/>
      <c r="J15856" s="146"/>
      <c r="L15856" s="150"/>
      <c r="N15856" s="163"/>
      <c r="O15856" s="146"/>
      <c r="P15856" s="146"/>
      <c r="Q15856" s="146"/>
      <c r="R15856" s="34"/>
      <c r="S15856" s="35"/>
      <c r="T15856" s="147"/>
    </row>
    <row r="15857">
      <c r="A15857" s="147"/>
      <c r="B15857" s="64"/>
      <c r="C15857" s="147" t="s">
        <v>217</v>
      </c>
      <c r="E15857" s="161"/>
      <c r="F15857" s="162"/>
      <c r="G15857" s="147"/>
      <c r="H15857" s="146"/>
      <c r="J15857" s="146"/>
      <c r="L15857" s="150"/>
      <c r="N15857" s="163"/>
      <c r="O15857" s="146"/>
      <c r="P15857" s="146"/>
      <c r="Q15857" s="146"/>
      <c r="R15857" s="34"/>
      <c r="S15857" s="35"/>
      <c r="T15857" s="147"/>
    </row>
    <row r="15858">
      <c r="A15858" s="147"/>
      <c r="B15858" s="64"/>
      <c r="C15858" s="147" t="s">
        <v>217</v>
      </c>
      <c r="E15858" s="161"/>
      <c r="F15858" s="162"/>
      <c r="G15858" s="147"/>
      <c r="H15858" s="146"/>
      <c r="J15858" s="146"/>
      <c r="L15858" s="150"/>
      <c r="N15858" s="163"/>
      <c r="O15858" s="146"/>
      <c r="P15858" s="146"/>
      <c r="Q15858" s="146"/>
      <c r="R15858" s="34"/>
      <c r="S15858" s="35"/>
      <c r="T15858" s="147"/>
    </row>
    <row r="15859">
      <c r="A15859" s="147"/>
      <c r="B15859" s="64"/>
      <c r="C15859" s="147" t="s">
        <v>217</v>
      </c>
      <c r="E15859" s="161"/>
      <c r="F15859" s="162"/>
      <c r="G15859" s="147"/>
      <c r="H15859" s="146"/>
      <c r="J15859" s="146"/>
      <c r="L15859" s="150"/>
      <c r="N15859" s="163"/>
      <c r="O15859" s="146"/>
      <c r="P15859" s="146"/>
      <c r="Q15859" s="146"/>
      <c r="R15859" s="34"/>
      <c r="S15859" s="35"/>
      <c r="T15859" s="147"/>
    </row>
    <row r="15860">
      <c r="A15860" s="147"/>
      <c r="B15860" s="64"/>
      <c r="C15860" s="147" t="s">
        <v>217</v>
      </c>
      <c r="E15860" s="161"/>
      <c r="F15860" s="162"/>
      <c r="G15860" s="147"/>
      <c r="H15860" s="146"/>
      <c r="J15860" s="146"/>
      <c r="L15860" s="150"/>
      <c r="N15860" s="163"/>
      <c r="O15860" s="146"/>
      <c r="P15860" s="146"/>
      <c r="Q15860" s="146"/>
      <c r="R15860" s="34"/>
      <c r="S15860" s="35"/>
      <c r="T15860" s="147"/>
    </row>
    <row r="15861">
      <c r="A15861" s="147"/>
      <c r="B15861" s="64"/>
      <c r="C15861" s="147" t="s">
        <v>217</v>
      </c>
      <c r="E15861" s="161"/>
      <c r="F15861" s="162"/>
      <c r="G15861" s="147"/>
      <c r="H15861" s="146"/>
      <c r="J15861" s="146"/>
      <c r="L15861" s="150"/>
      <c r="N15861" s="163"/>
      <c r="O15861" s="146"/>
      <c r="P15861" s="146"/>
      <c r="Q15861" s="146"/>
      <c r="R15861" s="34"/>
      <c r="S15861" s="35"/>
      <c r="T15861" s="147"/>
    </row>
    <row r="15862">
      <c r="A15862" s="147"/>
      <c r="B15862" s="64"/>
      <c r="C15862" s="147" t="s">
        <v>217</v>
      </c>
      <c r="E15862" s="161"/>
      <c r="F15862" s="162"/>
      <c r="G15862" s="147"/>
      <c r="H15862" s="146"/>
      <c r="J15862" s="146"/>
      <c r="L15862" s="150"/>
      <c r="N15862" s="163"/>
      <c r="O15862" s="146"/>
      <c r="P15862" s="146"/>
      <c r="Q15862" s="146"/>
      <c r="R15862" s="34"/>
      <c r="S15862" s="35"/>
      <c r="T15862" s="147"/>
    </row>
    <row r="15863">
      <c r="A15863" s="147"/>
      <c r="B15863" s="64"/>
      <c r="C15863" s="147" t="s">
        <v>217</v>
      </c>
      <c r="E15863" s="161"/>
      <c r="F15863" s="162"/>
      <c r="G15863" s="147"/>
      <c r="H15863" s="146"/>
      <c r="J15863" s="146"/>
      <c r="L15863" s="150"/>
      <c r="N15863" s="163"/>
      <c r="O15863" s="146"/>
      <c r="P15863" s="146"/>
      <c r="Q15863" s="146"/>
      <c r="R15863" s="34"/>
      <c r="S15863" s="35"/>
      <c r="T15863" s="147"/>
    </row>
    <row r="15864">
      <c r="A15864" s="147"/>
      <c r="B15864" s="64"/>
      <c r="C15864" s="147" t="s">
        <v>217</v>
      </c>
      <c r="E15864" s="161"/>
      <c r="F15864" s="162"/>
      <c r="G15864" s="147"/>
      <c r="H15864" s="146"/>
      <c r="J15864" s="146"/>
      <c r="L15864" s="150"/>
      <c r="N15864" s="163"/>
      <c r="O15864" s="146"/>
      <c r="P15864" s="146"/>
      <c r="Q15864" s="146"/>
      <c r="R15864" s="34"/>
      <c r="S15864" s="35"/>
      <c r="T15864" s="147"/>
    </row>
    <row r="15865">
      <c r="A15865" s="147"/>
      <c r="B15865" s="64"/>
      <c r="C15865" s="147" t="s">
        <v>217</v>
      </c>
      <c r="E15865" s="161"/>
      <c r="F15865" s="162"/>
      <c r="G15865" s="147"/>
      <c r="H15865" s="146"/>
      <c r="J15865" s="146"/>
      <c r="L15865" s="150"/>
      <c r="N15865" s="163"/>
      <c r="O15865" s="146"/>
      <c r="P15865" s="146"/>
      <c r="Q15865" s="146"/>
      <c r="R15865" s="34"/>
      <c r="S15865" s="35"/>
      <c r="T15865" s="147"/>
    </row>
    <row r="15866">
      <c r="A15866" s="147"/>
      <c r="B15866" s="64"/>
      <c r="C15866" s="147" t="s">
        <v>217</v>
      </c>
      <c r="E15866" s="161"/>
      <c r="F15866" s="162"/>
      <c r="G15866" s="147"/>
      <c r="H15866" s="146"/>
      <c r="J15866" s="146"/>
      <c r="L15866" s="150"/>
      <c r="N15866" s="163"/>
      <c r="O15866" s="146"/>
      <c r="P15866" s="146"/>
      <c r="Q15866" s="146"/>
      <c r="R15866" s="34"/>
      <c r="S15866" s="35"/>
      <c r="T15866" s="147"/>
    </row>
    <row r="15867">
      <c r="A15867" s="147"/>
      <c r="B15867" s="64"/>
      <c r="C15867" s="147" t="s">
        <v>217</v>
      </c>
      <c r="E15867" s="161"/>
      <c r="F15867" s="162"/>
      <c r="G15867" s="147"/>
      <c r="H15867" s="146"/>
      <c r="J15867" s="146"/>
      <c r="L15867" s="150"/>
      <c r="N15867" s="163"/>
      <c r="O15867" s="146"/>
      <c r="P15867" s="146"/>
      <c r="Q15867" s="146"/>
      <c r="R15867" s="34"/>
      <c r="S15867" s="35"/>
      <c r="T15867" s="147"/>
    </row>
    <row r="15868">
      <c r="A15868" s="147"/>
      <c r="B15868" s="64"/>
      <c r="C15868" s="147" t="s">
        <v>217</v>
      </c>
      <c r="E15868" s="161"/>
      <c r="F15868" s="162"/>
      <c r="G15868" s="147"/>
      <c r="H15868" s="146"/>
      <c r="J15868" s="146"/>
      <c r="L15868" s="150"/>
      <c r="N15868" s="163"/>
      <c r="O15868" s="146"/>
      <c r="P15868" s="146"/>
      <c r="Q15868" s="146"/>
      <c r="R15868" s="34"/>
      <c r="S15868" s="35"/>
      <c r="T15868" s="147"/>
    </row>
    <row r="15869">
      <c r="A15869" s="147"/>
      <c r="B15869" s="64"/>
      <c r="C15869" s="147" t="s">
        <v>217</v>
      </c>
      <c r="E15869" s="161"/>
      <c r="F15869" s="162"/>
      <c r="G15869" s="147"/>
      <c r="H15869" s="146"/>
      <c r="J15869" s="146"/>
      <c r="L15869" s="150"/>
      <c r="N15869" s="163"/>
      <c r="O15869" s="146"/>
      <c r="P15869" s="146"/>
      <c r="Q15869" s="146"/>
      <c r="R15869" s="34"/>
      <c r="S15869" s="35"/>
      <c r="T15869" s="147"/>
    </row>
    <row r="15870">
      <c r="A15870" s="147"/>
      <c r="B15870" s="64"/>
      <c r="C15870" s="147" t="s">
        <v>217</v>
      </c>
      <c r="E15870" s="161"/>
      <c r="F15870" s="162"/>
      <c r="G15870" s="147"/>
      <c r="H15870" s="146"/>
      <c r="J15870" s="146"/>
      <c r="L15870" s="150"/>
      <c r="N15870" s="163"/>
      <c r="O15870" s="146"/>
      <c r="P15870" s="146"/>
      <c r="Q15870" s="146"/>
      <c r="R15870" s="34"/>
      <c r="S15870" s="35"/>
      <c r="T15870" s="147"/>
    </row>
    <row r="15871">
      <c r="A15871" s="147"/>
      <c r="B15871" s="64"/>
      <c r="C15871" s="147" t="s">
        <v>217</v>
      </c>
      <c r="E15871" s="161"/>
      <c r="F15871" s="162"/>
      <c r="G15871" s="147"/>
      <c r="H15871" s="146"/>
      <c r="J15871" s="146"/>
      <c r="L15871" s="150"/>
      <c r="N15871" s="163"/>
      <c r="O15871" s="146"/>
      <c r="P15871" s="146"/>
      <c r="Q15871" s="146"/>
      <c r="R15871" s="34"/>
      <c r="S15871" s="35"/>
      <c r="T15871" s="147"/>
    </row>
    <row r="15872">
      <c r="A15872" s="147"/>
      <c r="B15872" s="64"/>
      <c r="C15872" s="147" t="s">
        <v>217</v>
      </c>
      <c r="E15872" s="161"/>
      <c r="F15872" s="162"/>
      <c r="G15872" s="147"/>
      <c r="H15872" s="146"/>
      <c r="J15872" s="146"/>
      <c r="L15872" s="150"/>
      <c r="N15872" s="163"/>
      <c r="O15872" s="146"/>
      <c r="P15872" s="146"/>
      <c r="Q15872" s="146"/>
      <c r="R15872" s="34"/>
      <c r="S15872" s="35"/>
      <c r="T15872" s="147"/>
    </row>
    <row r="15873">
      <c r="A15873" s="147"/>
      <c r="B15873" s="64"/>
      <c r="C15873" s="147" t="s">
        <v>217</v>
      </c>
      <c r="E15873" s="161"/>
      <c r="F15873" s="162"/>
      <c r="G15873" s="147"/>
      <c r="H15873" s="146"/>
      <c r="J15873" s="146"/>
      <c r="L15873" s="150"/>
      <c r="N15873" s="163"/>
      <c r="O15873" s="146"/>
      <c r="P15873" s="146"/>
      <c r="Q15873" s="146"/>
      <c r="R15873" s="34"/>
      <c r="S15873" s="35"/>
      <c r="T15873" s="147"/>
    </row>
    <row r="15874">
      <c r="A15874" s="147"/>
      <c r="B15874" s="64"/>
      <c r="C15874" s="147" t="s">
        <v>217</v>
      </c>
      <c r="E15874" s="161"/>
      <c r="F15874" s="162"/>
      <c r="G15874" s="147"/>
      <c r="H15874" s="146"/>
      <c r="J15874" s="146"/>
      <c r="L15874" s="150"/>
      <c r="N15874" s="163"/>
      <c r="O15874" s="146"/>
      <c r="P15874" s="146"/>
      <c r="Q15874" s="146"/>
      <c r="R15874" s="34"/>
      <c r="S15874" s="35"/>
      <c r="T15874" s="147"/>
    </row>
    <row r="15875">
      <c r="A15875" s="147"/>
      <c r="B15875" s="64"/>
      <c r="C15875" s="147" t="s">
        <v>217</v>
      </c>
      <c r="E15875" s="161"/>
      <c r="F15875" s="162"/>
      <c r="G15875" s="147"/>
      <c r="H15875" s="146"/>
      <c r="J15875" s="146"/>
      <c r="L15875" s="150"/>
      <c r="N15875" s="163"/>
      <c r="O15875" s="146"/>
      <c r="P15875" s="146"/>
      <c r="Q15875" s="146"/>
      <c r="R15875" s="34"/>
      <c r="S15875" s="35"/>
      <c r="T15875" s="147"/>
    </row>
    <row r="15876">
      <c r="A15876" s="147"/>
      <c r="B15876" s="64"/>
      <c r="C15876" s="147" t="s">
        <v>217</v>
      </c>
      <c r="E15876" s="161"/>
      <c r="F15876" s="162"/>
      <c r="G15876" s="147"/>
      <c r="H15876" s="146"/>
      <c r="J15876" s="146"/>
      <c r="L15876" s="150"/>
      <c r="N15876" s="163"/>
      <c r="O15876" s="146"/>
      <c r="P15876" s="146"/>
      <c r="Q15876" s="146"/>
      <c r="R15876" s="34"/>
      <c r="S15876" s="35"/>
      <c r="T15876" s="147"/>
    </row>
    <row r="15877">
      <c r="A15877" s="147"/>
      <c r="B15877" s="64"/>
      <c r="C15877" s="147" t="s">
        <v>217</v>
      </c>
      <c r="E15877" s="161"/>
      <c r="F15877" s="162"/>
      <c r="G15877" s="147"/>
      <c r="H15877" s="146"/>
      <c r="J15877" s="146"/>
      <c r="L15877" s="150"/>
      <c r="N15877" s="163"/>
      <c r="O15877" s="146"/>
      <c r="P15877" s="146"/>
      <c r="Q15877" s="146"/>
      <c r="R15877" s="34"/>
      <c r="S15877" s="35"/>
      <c r="T15877" s="147"/>
    </row>
    <row r="15878">
      <c r="A15878" s="147"/>
      <c r="B15878" s="64"/>
      <c r="C15878" s="147" t="s">
        <v>217</v>
      </c>
      <c r="E15878" s="161"/>
      <c r="F15878" s="162"/>
      <c r="G15878" s="147"/>
      <c r="H15878" s="146"/>
      <c r="J15878" s="146"/>
      <c r="L15878" s="150"/>
      <c r="N15878" s="163"/>
      <c r="O15878" s="146"/>
      <c r="P15878" s="146"/>
      <c r="Q15878" s="146"/>
      <c r="R15878" s="34"/>
      <c r="S15878" s="35"/>
      <c r="T15878" s="147"/>
    </row>
    <row r="15879">
      <c r="A15879" s="147"/>
      <c r="B15879" s="64"/>
      <c r="C15879" s="147" t="s">
        <v>217</v>
      </c>
      <c r="E15879" s="161"/>
      <c r="F15879" s="162"/>
      <c r="G15879" s="147"/>
      <c r="H15879" s="146"/>
      <c r="J15879" s="146"/>
      <c r="L15879" s="150"/>
      <c r="N15879" s="163"/>
      <c r="O15879" s="146"/>
      <c r="P15879" s="146"/>
      <c r="Q15879" s="146"/>
      <c r="R15879" s="34"/>
      <c r="S15879" s="35"/>
      <c r="T15879" s="147"/>
    </row>
    <row r="15880">
      <c r="A15880" s="147"/>
      <c r="B15880" s="64"/>
      <c r="C15880" s="147" t="s">
        <v>217</v>
      </c>
      <c r="E15880" s="161"/>
      <c r="F15880" s="162"/>
      <c r="G15880" s="147"/>
      <c r="H15880" s="146"/>
      <c r="J15880" s="146"/>
      <c r="L15880" s="150"/>
      <c r="N15880" s="163"/>
      <c r="O15880" s="146"/>
      <c r="P15880" s="146"/>
      <c r="Q15880" s="146"/>
      <c r="R15880" s="34"/>
      <c r="S15880" s="35"/>
      <c r="T15880" s="147"/>
    </row>
    <row r="15881">
      <c r="A15881" s="147"/>
      <c r="B15881" s="64"/>
      <c r="C15881" s="147" t="s">
        <v>217</v>
      </c>
      <c r="E15881" s="161"/>
      <c r="F15881" s="162"/>
      <c r="G15881" s="147"/>
      <c r="H15881" s="146"/>
      <c r="J15881" s="146"/>
      <c r="L15881" s="150"/>
      <c r="N15881" s="163"/>
      <c r="O15881" s="146"/>
      <c r="P15881" s="146"/>
      <c r="Q15881" s="146"/>
      <c r="R15881" s="34"/>
      <c r="S15881" s="35"/>
      <c r="T15881" s="147"/>
    </row>
    <row r="15882">
      <c r="A15882" s="147"/>
      <c r="B15882" s="64"/>
      <c r="C15882" s="147" t="s">
        <v>217</v>
      </c>
      <c r="E15882" s="161"/>
      <c r="F15882" s="162"/>
      <c r="G15882" s="147"/>
      <c r="H15882" s="146"/>
      <c r="J15882" s="146"/>
      <c r="L15882" s="150"/>
      <c r="N15882" s="163"/>
      <c r="O15882" s="146"/>
      <c r="P15882" s="146"/>
      <c r="Q15882" s="146"/>
      <c r="R15882" s="34"/>
      <c r="S15882" s="35"/>
      <c r="T15882" s="147"/>
    </row>
    <row r="15883">
      <c r="A15883" s="147"/>
      <c r="B15883" s="64"/>
      <c r="C15883" s="147" t="s">
        <v>217</v>
      </c>
      <c r="E15883" s="161"/>
      <c r="F15883" s="162"/>
      <c r="G15883" s="147"/>
      <c r="H15883" s="146"/>
      <c r="J15883" s="146"/>
      <c r="L15883" s="150"/>
      <c r="N15883" s="163"/>
      <c r="O15883" s="146"/>
      <c r="P15883" s="146"/>
      <c r="Q15883" s="146"/>
      <c r="R15883" s="34"/>
      <c r="S15883" s="35"/>
      <c r="T15883" s="147"/>
    </row>
    <row r="15884">
      <c r="A15884" s="147"/>
      <c r="B15884" s="64"/>
      <c r="C15884" s="147" t="s">
        <v>217</v>
      </c>
      <c r="E15884" s="161"/>
      <c r="F15884" s="162"/>
      <c r="G15884" s="147"/>
      <c r="H15884" s="146"/>
      <c r="J15884" s="146"/>
      <c r="L15884" s="150"/>
      <c r="N15884" s="163"/>
      <c r="O15884" s="146"/>
      <c r="P15884" s="146"/>
      <c r="Q15884" s="146"/>
      <c r="R15884" s="34"/>
      <c r="S15884" s="35"/>
      <c r="T15884" s="147"/>
    </row>
    <row r="15885">
      <c r="A15885" s="147"/>
      <c r="B15885" s="64"/>
      <c r="C15885" s="147" t="s">
        <v>217</v>
      </c>
      <c r="E15885" s="161"/>
      <c r="F15885" s="162"/>
      <c r="G15885" s="147"/>
      <c r="H15885" s="146"/>
      <c r="J15885" s="146"/>
      <c r="L15885" s="150"/>
      <c r="N15885" s="163"/>
      <c r="O15885" s="146"/>
      <c r="P15885" s="146"/>
      <c r="Q15885" s="146"/>
      <c r="R15885" s="34"/>
      <c r="S15885" s="35"/>
      <c r="T15885" s="147"/>
    </row>
    <row r="15886">
      <c r="A15886" s="147"/>
      <c r="B15886" s="64"/>
      <c r="C15886" s="147" t="s">
        <v>217</v>
      </c>
      <c r="E15886" s="161"/>
      <c r="F15886" s="162"/>
      <c r="G15886" s="147"/>
      <c r="H15886" s="146"/>
      <c r="J15886" s="146"/>
      <c r="L15886" s="150"/>
      <c r="N15886" s="163"/>
      <c r="O15886" s="146"/>
      <c r="P15886" s="146"/>
      <c r="Q15886" s="146"/>
      <c r="R15886" s="34"/>
      <c r="S15886" s="35"/>
      <c r="T15886" s="147"/>
    </row>
    <row r="15887">
      <c r="A15887" s="147"/>
      <c r="B15887" s="64"/>
      <c r="C15887" s="147" t="s">
        <v>217</v>
      </c>
      <c r="E15887" s="161"/>
      <c r="F15887" s="162"/>
      <c r="G15887" s="147"/>
      <c r="H15887" s="146"/>
      <c r="J15887" s="146"/>
      <c r="L15887" s="150"/>
      <c r="N15887" s="163"/>
      <c r="O15887" s="146"/>
      <c r="P15887" s="146"/>
      <c r="Q15887" s="146"/>
      <c r="R15887" s="34"/>
      <c r="S15887" s="35"/>
      <c r="T15887" s="147"/>
    </row>
    <row r="15888">
      <c r="A15888" s="147"/>
      <c r="B15888" s="64"/>
      <c r="C15888" s="147" t="s">
        <v>217</v>
      </c>
      <c r="E15888" s="161"/>
      <c r="F15888" s="162"/>
      <c r="G15888" s="147"/>
      <c r="H15888" s="146"/>
      <c r="J15888" s="146"/>
      <c r="L15888" s="150"/>
      <c r="N15888" s="163"/>
      <c r="O15888" s="146"/>
      <c r="P15888" s="146"/>
      <c r="Q15888" s="146"/>
      <c r="R15888" s="34"/>
      <c r="S15888" s="35"/>
      <c r="T15888" s="147"/>
    </row>
    <row r="15889">
      <c r="A15889" s="147"/>
      <c r="B15889" s="64"/>
      <c r="C15889" s="147" t="s">
        <v>217</v>
      </c>
      <c r="E15889" s="161"/>
      <c r="F15889" s="162"/>
      <c r="G15889" s="147"/>
      <c r="H15889" s="146"/>
      <c r="J15889" s="146"/>
      <c r="L15889" s="150"/>
      <c r="N15889" s="163"/>
      <c r="O15889" s="146"/>
      <c r="P15889" s="146"/>
      <c r="Q15889" s="146"/>
      <c r="R15889" s="34"/>
      <c r="S15889" s="35"/>
      <c r="T15889" s="147"/>
    </row>
    <row r="15890">
      <c r="A15890" s="147"/>
      <c r="B15890" s="64"/>
      <c r="C15890" s="147" t="s">
        <v>217</v>
      </c>
      <c r="E15890" s="161"/>
      <c r="F15890" s="162"/>
      <c r="G15890" s="147"/>
      <c r="H15890" s="146"/>
      <c r="J15890" s="146"/>
      <c r="L15890" s="150"/>
      <c r="N15890" s="163"/>
      <c r="O15890" s="146"/>
      <c r="P15890" s="146"/>
      <c r="Q15890" s="146"/>
      <c r="R15890" s="34"/>
      <c r="S15890" s="35"/>
      <c r="T15890" s="147"/>
    </row>
    <row r="15891">
      <c r="A15891" s="147"/>
      <c r="B15891" s="64"/>
      <c r="C15891" s="147" t="s">
        <v>217</v>
      </c>
      <c r="E15891" s="161"/>
      <c r="F15891" s="162"/>
      <c r="G15891" s="147"/>
      <c r="H15891" s="146"/>
      <c r="J15891" s="146"/>
      <c r="L15891" s="150"/>
      <c r="N15891" s="163"/>
      <c r="O15891" s="146"/>
      <c r="P15891" s="146"/>
      <c r="Q15891" s="146"/>
      <c r="R15891" s="34"/>
      <c r="S15891" s="35"/>
      <c r="T15891" s="147"/>
    </row>
    <row r="15892">
      <c r="A15892" s="147"/>
      <c r="B15892" s="64"/>
      <c r="C15892" s="147" t="s">
        <v>217</v>
      </c>
      <c r="E15892" s="161"/>
      <c r="F15892" s="162"/>
      <c r="G15892" s="147"/>
      <c r="H15892" s="146"/>
      <c r="J15892" s="146"/>
      <c r="L15892" s="150"/>
      <c r="N15892" s="163"/>
      <c r="O15892" s="146"/>
      <c r="P15892" s="146"/>
      <c r="Q15892" s="146"/>
      <c r="R15892" s="34"/>
      <c r="S15892" s="35"/>
      <c r="T15892" s="147"/>
    </row>
    <row r="15893">
      <c r="A15893" s="147"/>
      <c r="B15893" s="64"/>
      <c r="C15893" s="147" t="s">
        <v>217</v>
      </c>
      <c r="E15893" s="161"/>
      <c r="F15893" s="162"/>
      <c r="G15893" s="147"/>
      <c r="H15893" s="146"/>
      <c r="J15893" s="146"/>
      <c r="L15893" s="150"/>
      <c r="N15893" s="163"/>
      <c r="O15893" s="146"/>
      <c r="P15893" s="146"/>
      <c r="Q15893" s="146"/>
      <c r="R15893" s="34"/>
      <c r="S15893" s="35"/>
      <c r="T15893" s="147"/>
    </row>
    <row r="15894">
      <c r="A15894" s="147"/>
      <c r="B15894" s="64"/>
      <c r="C15894" s="147" t="s">
        <v>217</v>
      </c>
      <c r="E15894" s="161"/>
      <c r="F15894" s="162"/>
      <c r="G15894" s="147"/>
      <c r="H15894" s="146"/>
      <c r="J15894" s="146"/>
      <c r="L15894" s="150"/>
      <c r="N15894" s="163"/>
      <c r="O15894" s="146"/>
      <c r="P15894" s="146"/>
      <c r="Q15894" s="146"/>
      <c r="R15894" s="34"/>
      <c r="S15894" s="35"/>
      <c r="T15894" s="147"/>
    </row>
    <row r="15895">
      <c r="A15895" s="147"/>
      <c r="B15895" s="64"/>
      <c r="C15895" s="147" t="s">
        <v>217</v>
      </c>
      <c r="E15895" s="161"/>
      <c r="F15895" s="162"/>
      <c r="G15895" s="147"/>
      <c r="H15895" s="146"/>
      <c r="J15895" s="146"/>
      <c r="L15895" s="150"/>
      <c r="N15895" s="163"/>
      <c r="O15895" s="146"/>
      <c r="P15895" s="146"/>
      <c r="Q15895" s="146"/>
      <c r="R15895" s="34"/>
      <c r="S15895" s="35"/>
      <c r="T15895" s="147"/>
    </row>
    <row r="15896">
      <c r="A15896" s="147"/>
      <c r="B15896" s="64"/>
      <c r="C15896" s="147" t="s">
        <v>217</v>
      </c>
      <c r="E15896" s="161"/>
      <c r="F15896" s="162"/>
      <c r="G15896" s="147"/>
      <c r="H15896" s="146"/>
      <c r="J15896" s="146"/>
      <c r="L15896" s="150"/>
      <c r="N15896" s="163"/>
      <c r="O15896" s="146"/>
      <c r="P15896" s="146"/>
      <c r="Q15896" s="146"/>
      <c r="R15896" s="34"/>
      <c r="S15896" s="35"/>
      <c r="T15896" s="147"/>
    </row>
    <row r="15897">
      <c r="A15897" s="147"/>
      <c r="B15897" s="64"/>
      <c r="C15897" s="147" t="s">
        <v>217</v>
      </c>
      <c r="E15897" s="161"/>
      <c r="F15897" s="162"/>
      <c r="G15897" s="147"/>
      <c r="H15897" s="146"/>
      <c r="J15897" s="146"/>
      <c r="L15897" s="150"/>
      <c r="N15897" s="163"/>
      <c r="O15897" s="146"/>
      <c r="P15897" s="146"/>
      <c r="Q15897" s="146"/>
      <c r="R15897" s="34"/>
      <c r="S15897" s="35"/>
      <c r="T15897" s="147"/>
    </row>
    <row r="15898">
      <c r="A15898" s="147"/>
      <c r="B15898" s="64"/>
      <c r="C15898" s="147" t="s">
        <v>217</v>
      </c>
      <c r="E15898" s="161"/>
      <c r="F15898" s="162"/>
      <c r="G15898" s="147"/>
      <c r="H15898" s="146"/>
      <c r="J15898" s="146"/>
      <c r="L15898" s="150"/>
      <c r="N15898" s="163"/>
      <c r="O15898" s="146"/>
      <c r="P15898" s="146"/>
      <c r="Q15898" s="146"/>
      <c r="R15898" s="34"/>
      <c r="S15898" s="35"/>
      <c r="T15898" s="147"/>
    </row>
    <row r="15899">
      <c r="A15899" s="147"/>
      <c r="B15899" s="64"/>
      <c r="C15899" s="147" t="s">
        <v>217</v>
      </c>
      <c r="E15899" s="161"/>
      <c r="F15899" s="162"/>
      <c r="G15899" s="147"/>
      <c r="H15899" s="146"/>
      <c r="J15899" s="146"/>
      <c r="L15899" s="150"/>
      <c r="N15899" s="163"/>
      <c r="O15899" s="146"/>
      <c r="P15899" s="146"/>
      <c r="Q15899" s="146"/>
      <c r="R15899" s="34"/>
      <c r="S15899" s="35"/>
      <c r="T15899" s="147"/>
    </row>
    <row r="15900">
      <c r="A15900" s="147"/>
      <c r="B15900" s="64"/>
      <c r="C15900" s="147" t="s">
        <v>217</v>
      </c>
      <c r="E15900" s="161"/>
      <c r="F15900" s="162"/>
      <c r="G15900" s="147"/>
      <c r="H15900" s="146"/>
      <c r="J15900" s="146"/>
      <c r="L15900" s="150"/>
      <c r="N15900" s="163"/>
      <c r="O15900" s="146"/>
      <c r="P15900" s="146"/>
      <c r="Q15900" s="146"/>
      <c r="R15900" s="34"/>
      <c r="S15900" s="35"/>
      <c r="T15900" s="147"/>
    </row>
    <row r="15901">
      <c r="A15901" s="147"/>
      <c r="B15901" s="64"/>
      <c r="C15901" s="147" t="s">
        <v>217</v>
      </c>
      <c r="E15901" s="161"/>
      <c r="F15901" s="162"/>
      <c r="G15901" s="147"/>
      <c r="H15901" s="146"/>
      <c r="J15901" s="146"/>
      <c r="L15901" s="150"/>
      <c r="N15901" s="163"/>
      <c r="O15901" s="146"/>
      <c r="P15901" s="146"/>
      <c r="Q15901" s="146"/>
      <c r="R15901" s="34"/>
      <c r="S15901" s="35"/>
      <c r="T15901" s="147"/>
    </row>
    <row r="15902">
      <c r="A15902" s="147"/>
      <c r="B15902" s="64"/>
      <c r="C15902" s="147" t="s">
        <v>217</v>
      </c>
      <c r="E15902" s="161"/>
      <c r="F15902" s="162"/>
      <c r="G15902" s="147"/>
      <c r="H15902" s="146"/>
      <c r="J15902" s="146"/>
      <c r="L15902" s="150"/>
      <c r="N15902" s="163"/>
      <c r="O15902" s="146"/>
      <c r="P15902" s="146"/>
      <c r="Q15902" s="146"/>
      <c r="R15902" s="34"/>
      <c r="S15902" s="35"/>
      <c r="T15902" s="147"/>
    </row>
    <row r="15903">
      <c r="A15903" s="147"/>
      <c r="B15903" s="64"/>
      <c r="C15903" s="147" t="s">
        <v>217</v>
      </c>
      <c r="E15903" s="161"/>
      <c r="F15903" s="162"/>
      <c r="G15903" s="147"/>
      <c r="H15903" s="146"/>
      <c r="J15903" s="146"/>
      <c r="L15903" s="150"/>
      <c r="N15903" s="163"/>
      <c r="O15903" s="146"/>
      <c r="P15903" s="146"/>
      <c r="Q15903" s="146"/>
      <c r="R15903" s="34"/>
      <c r="S15903" s="35"/>
      <c r="T15903" s="147"/>
    </row>
    <row r="15904">
      <c r="A15904" s="147"/>
      <c r="B15904" s="64"/>
      <c r="C15904" s="147" t="s">
        <v>217</v>
      </c>
      <c r="E15904" s="161"/>
      <c r="F15904" s="162"/>
      <c r="G15904" s="147"/>
      <c r="H15904" s="146"/>
      <c r="J15904" s="146"/>
      <c r="L15904" s="150"/>
      <c r="N15904" s="163"/>
      <c r="O15904" s="146"/>
      <c r="P15904" s="146"/>
      <c r="Q15904" s="146"/>
      <c r="R15904" s="34"/>
      <c r="S15904" s="35"/>
      <c r="T15904" s="147"/>
    </row>
    <row r="15905">
      <c r="A15905" s="147"/>
      <c r="B15905" s="64"/>
      <c r="C15905" s="147" t="s">
        <v>217</v>
      </c>
      <c r="E15905" s="161"/>
      <c r="F15905" s="162"/>
      <c r="G15905" s="147"/>
      <c r="H15905" s="146"/>
      <c r="J15905" s="146"/>
      <c r="L15905" s="150"/>
      <c r="N15905" s="163"/>
      <c r="O15905" s="146"/>
      <c r="P15905" s="146"/>
      <c r="Q15905" s="146"/>
      <c r="R15905" s="34"/>
      <c r="S15905" s="35"/>
      <c r="T15905" s="147"/>
    </row>
    <row r="15906">
      <c r="A15906" s="147"/>
      <c r="B15906" s="64"/>
      <c r="C15906" s="147" t="s">
        <v>217</v>
      </c>
      <c r="E15906" s="161"/>
      <c r="F15906" s="162"/>
      <c r="G15906" s="147"/>
      <c r="H15906" s="146"/>
      <c r="J15906" s="146"/>
      <c r="L15906" s="150"/>
      <c r="N15906" s="163"/>
      <c r="O15906" s="146"/>
      <c r="P15906" s="146"/>
      <c r="Q15906" s="146"/>
      <c r="R15906" s="34"/>
      <c r="S15906" s="35"/>
      <c r="T15906" s="147"/>
    </row>
    <row r="15907">
      <c r="A15907" s="147"/>
      <c r="B15907" s="64"/>
      <c r="C15907" s="147" t="s">
        <v>217</v>
      </c>
      <c r="E15907" s="161"/>
      <c r="F15907" s="162"/>
      <c r="G15907" s="147"/>
      <c r="H15907" s="146"/>
      <c r="J15907" s="146"/>
      <c r="L15907" s="150"/>
      <c r="N15907" s="163"/>
      <c r="O15907" s="146"/>
      <c r="P15907" s="146"/>
      <c r="Q15907" s="146"/>
      <c r="R15907" s="34"/>
      <c r="S15907" s="35"/>
      <c r="T15907" s="147"/>
    </row>
    <row r="15908">
      <c r="A15908" s="147"/>
      <c r="B15908" s="64"/>
      <c r="C15908" s="147" t="s">
        <v>217</v>
      </c>
      <c r="E15908" s="161"/>
      <c r="F15908" s="162"/>
      <c r="G15908" s="147"/>
      <c r="H15908" s="146"/>
      <c r="J15908" s="146"/>
      <c r="L15908" s="150"/>
      <c r="N15908" s="163"/>
      <c r="O15908" s="146"/>
      <c r="P15908" s="146"/>
      <c r="Q15908" s="146"/>
      <c r="R15908" s="34"/>
      <c r="S15908" s="35"/>
      <c r="T15908" s="147"/>
    </row>
    <row r="15909">
      <c r="A15909" s="147"/>
      <c r="B15909" s="64"/>
      <c r="C15909" s="147" t="s">
        <v>217</v>
      </c>
      <c r="E15909" s="161"/>
      <c r="F15909" s="162"/>
      <c r="G15909" s="147"/>
      <c r="H15909" s="146"/>
      <c r="J15909" s="146"/>
      <c r="L15909" s="150"/>
      <c r="N15909" s="163"/>
      <c r="O15909" s="146"/>
      <c r="P15909" s="146"/>
      <c r="Q15909" s="146"/>
      <c r="R15909" s="34"/>
      <c r="S15909" s="35"/>
      <c r="T15909" s="147"/>
    </row>
    <row r="15910">
      <c r="A15910" s="147"/>
      <c r="B15910" s="64"/>
      <c r="C15910" s="147" t="s">
        <v>217</v>
      </c>
      <c r="E15910" s="161"/>
      <c r="F15910" s="162"/>
      <c r="G15910" s="147"/>
      <c r="H15910" s="146"/>
      <c r="J15910" s="146"/>
      <c r="L15910" s="150"/>
      <c r="N15910" s="163"/>
      <c r="O15910" s="146"/>
      <c r="P15910" s="146"/>
      <c r="Q15910" s="146"/>
      <c r="R15910" s="34"/>
      <c r="S15910" s="35"/>
      <c r="T15910" s="147"/>
    </row>
    <row r="15911">
      <c r="A15911" s="147"/>
      <c r="B15911" s="64"/>
      <c r="C15911" s="147" t="s">
        <v>217</v>
      </c>
      <c r="E15911" s="161"/>
      <c r="F15911" s="162"/>
      <c r="G15911" s="147"/>
      <c r="H15911" s="146"/>
      <c r="J15911" s="146"/>
      <c r="L15911" s="150"/>
      <c r="N15911" s="163"/>
      <c r="O15911" s="146"/>
      <c r="P15911" s="146"/>
      <c r="Q15911" s="146"/>
      <c r="R15911" s="34"/>
      <c r="S15911" s="35"/>
      <c r="T15911" s="147"/>
    </row>
    <row r="15912">
      <c r="A15912" s="147"/>
      <c r="B15912" s="64"/>
      <c r="C15912" s="147" t="s">
        <v>217</v>
      </c>
      <c r="E15912" s="161"/>
      <c r="F15912" s="162"/>
      <c r="G15912" s="147"/>
      <c r="H15912" s="146"/>
      <c r="J15912" s="146"/>
      <c r="L15912" s="150"/>
      <c r="N15912" s="163"/>
      <c r="O15912" s="146"/>
      <c r="P15912" s="146"/>
      <c r="Q15912" s="146"/>
      <c r="R15912" s="34"/>
      <c r="S15912" s="35"/>
      <c r="T15912" s="147"/>
    </row>
    <row r="15913">
      <c r="A15913" s="147"/>
      <c r="B15913" s="64"/>
      <c r="C15913" s="147" t="s">
        <v>217</v>
      </c>
      <c r="E15913" s="161"/>
      <c r="F15913" s="162"/>
      <c r="G15913" s="147"/>
      <c r="H15913" s="146"/>
      <c r="J15913" s="146"/>
      <c r="L15913" s="150"/>
      <c r="N15913" s="163"/>
      <c r="O15913" s="146"/>
      <c r="P15913" s="146"/>
      <c r="Q15913" s="146"/>
      <c r="R15913" s="34"/>
      <c r="S15913" s="35"/>
      <c r="T15913" s="147"/>
    </row>
    <row r="15914">
      <c r="A15914" s="147"/>
      <c r="B15914" s="64"/>
      <c r="C15914" s="147" t="s">
        <v>217</v>
      </c>
      <c r="E15914" s="161"/>
      <c r="F15914" s="162"/>
      <c r="G15914" s="147"/>
      <c r="H15914" s="146"/>
      <c r="J15914" s="146"/>
      <c r="L15914" s="150"/>
      <c r="N15914" s="163"/>
      <c r="O15914" s="146"/>
      <c r="P15914" s="146"/>
      <c r="Q15914" s="146"/>
      <c r="R15914" s="34"/>
      <c r="S15914" s="35"/>
      <c r="T15914" s="147"/>
    </row>
    <row r="15915">
      <c r="A15915" s="147"/>
      <c r="B15915" s="64"/>
      <c r="C15915" s="147" t="s">
        <v>217</v>
      </c>
      <c r="E15915" s="161"/>
      <c r="F15915" s="162"/>
      <c r="G15915" s="147"/>
      <c r="H15915" s="146"/>
      <c r="J15915" s="146"/>
      <c r="L15915" s="150"/>
      <c r="N15915" s="163"/>
      <c r="O15915" s="146"/>
      <c r="P15915" s="146"/>
      <c r="Q15915" s="146"/>
      <c r="R15915" s="34"/>
      <c r="S15915" s="35"/>
      <c r="T15915" s="147"/>
    </row>
    <row r="15916">
      <c r="A15916" s="147"/>
      <c r="B15916" s="64"/>
      <c r="C15916" s="147" t="s">
        <v>217</v>
      </c>
      <c r="E15916" s="161"/>
      <c r="F15916" s="162"/>
      <c r="G15916" s="147"/>
      <c r="H15916" s="146"/>
      <c r="J15916" s="146"/>
      <c r="L15916" s="150"/>
      <c r="N15916" s="163"/>
      <c r="O15916" s="146"/>
      <c r="P15916" s="146"/>
      <c r="Q15916" s="146"/>
      <c r="R15916" s="34"/>
      <c r="S15916" s="35"/>
      <c r="T15916" s="147"/>
    </row>
    <row r="15917">
      <c r="A15917" s="147"/>
      <c r="B15917" s="64"/>
      <c r="C15917" s="147" t="s">
        <v>217</v>
      </c>
      <c r="E15917" s="161"/>
      <c r="F15917" s="162"/>
      <c r="G15917" s="147"/>
      <c r="H15917" s="146"/>
      <c r="J15917" s="146"/>
      <c r="L15917" s="150"/>
      <c r="N15917" s="163"/>
      <c r="O15917" s="146"/>
      <c r="P15917" s="146"/>
      <c r="Q15917" s="146"/>
      <c r="R15917" s="34"/>
      <c r="S15917" s="35"/>
      <c r="T15917" s="147"/>
    </row>
    <row r="15918">
      <c r="A15918" s="147"/>
      <c r="B15918" s="64"/>
      <c r="C15918" s="147" t="s">
        <v>217</v>
      </c>
      <c r="E15918" s="161"/>
      <c r="F15918" s="162"/>
      <c r="G15918" s="147"/>
      <c r="H15918" s="146"/>
      <c r="J15918" s="146"/>
      <c r="L15918" s="150"/>
      <c r="N15918" s="163"/>
      <c r="O15918" s="146"/>
      <c r="P15918" s="146"/>
      <c r="Q15918" s="146"/>
      <c r="R15918" s="34"/>
      <c r="S15918" s="35"/>
      <c r="T15918" s="147"/>
    </row>
    <row r="15919">
      <c r="A15919" s="147"/>
      <c r="B15919" s="64"/>
      <c r="C15919" s="147" t="s">
        <v>217</v>
      </c>
      <c r="E15919" s="161"/>
      <c r="F15919" s="162"/>
      <c r="G15919" s="147"/>
      <c r="H15919" s="146"/>
      <c r="J15919" s="146"/>
      <c r="L15919" s="150"/>
      <c r="N15919" s="163"/>
      <c r="O15919" s="146"/>
      <c r="P15919" s="146"/>
      <c r="Q15919" s="146"/>
      <c r="R15919" s="34"/>
      <c r="S15919" s="35"/>
      <c r="T15919" s="147"/>
    </row>
    <row r="15920">
      <c r="A15920" s="147"/>
      <c r="B15920" s="64"/>
      <c r="C15920" s="147" t="s">
        <v>217</v>
      </c>
      <c r="E15920" s="161"/>
      <c r="F15920" s="162"/>
      <c r="G15920" s="147"/>
      <c r="H15920" s="146"/>
      <c r="J15920" s="146"/>
      <c r="L15920" s="150"/>
      <c r="N15920" s="163"/>
      <c r="O15920" s="146"/>
      <c r="P15920" s="146"/>
      <c r="Q15920" s="146"/>
      <c r="R15920" s="34"/>
      <c r="S15920" s="35"/>
      <c r="T15920" s="147"/>
    </row>
    <row r="15921">
      <c r="A15921" s="147"/>
      <c r="B15921" s="64"/>
      <c r="C15921" s="147" t="s">
        <v>217</v>
      </c>
      <c r="E15921" s="161"/>
      <c r="F15921" s="162"/>
      <c r="G15921" s="147"/>
      <c r="H15921" s="146"/>
      <c r="J15921" s="146"/>
      <c r="L15921" s="150"/>
      <c r="N15921" s="163"/>
      <c r="O15921" s="146"/>
      <c r="P15921" s="146"/>
      <c r="Q15921" s="146"/>
      <c r="R15921" s="34"/>
      <c r="S15921" s="35"/>
      <c r="T15921" s="147"/>
    </row>
    <row r="15922">
      <c r="A15922" s="147"/>
      <c r="B15922" s="64"/>
      <c r="C15922" s="147" t="s">
        <v>217</v>
      </c>
      <c r="E15922" s="161"/>
      <c r="F15922" s="162"/>
      <c r="G15922" s="147"/>
      <c r="H15922" s="146"/>
      <c r="J15922" s="146"/>
      <c r="L15922" s="150"/>
      <c r="N15922" s="163"/>
      <c r="O15922" s="146"/>
      <c r="P15922" s="146"/>
      <c r="Q15922" s="146"/>
      <c r="R15922" s="34"/>
      <c r="S15922" s="35"/>
      <c r="T15922" s="147"/>
    </row>
    <row r="15923">
      <c r="A15923" s="147"/>
      <c r="B15923" s="64"/>
      <c r="C15923" s="147" t="s">
        <v>217</v>
      </c>
      <c r="E15923" s="161"/>
      <c r="F15923" s="162"/>
      <c r="G15923" s="147"/>
      <c r="H15923" s="146"/>
      <c r="J15923" s="146"/>
      <c r="L15923" s="150"/>
      <c r="N15923" s="163"/>
      <c r="O15923" s="146"/>
      <c r="P15923" s="146"/>
      <c r="Q15923" s="146"/>
      <c r="R15923" s="34"/>
      <c r="S15923" s="35"/>
      <c r="T15923" s="147"/>
    </row>
    <row r="15924">
      <c r="A15924" s="147"/>
      <c r="B15924" s="64"/>
      <c r="C15924" s="147" t="s">
        <v>217</v>
      </c>
      <c r="E15924" s="161"/>
      <c r="F15924" s="162"/>
      <c r="G15924" s="147"/>
      <c r="H15924" s="146"/>
      <c r="J15924" s="146"/>
      <c r="L15924" s="150"/>
      <c r="N15924" s="163"/>
      <c r="O15924" s="146"/>
      <c r="P15924" s="146"/>
      <c r="Q15924" s="146"/>
      <c r="R15924" s="34"/>
      <c r="S15924" s="35"/>
      <c r="T15924" s="147"/>
    </row>
    <row r="15925">
      <c r="A15925" s="147"/>
      <c r="B15925" s="64"/>
      <c r="C15925" s="147" t="s">
        <v>217</v>
      </c>
      <c r="E15925" s="161"/>
      <c r="F15925" s="162"/>
      <c r="G15925" s="147"/>
      <c r="H15925" s="146"/>
      <c r="J15925" s="146"/>
      <c r="L15925" s="150"/>
      <c r="N15925" s="163"/>
      <c r="O15925" s="146"/>
      <c r="P15925" s="146"/>
      <c r="Q15925" s="146"/>
      <c r="R15925" s="34"/>
      <c r="S15925" s="35"/>
      <c r="T15925" s="147"/>
    </row>
    <row r="15926">
      <c r="A15926" s="147"/>
      <c r="B15926" s="64"/>
      <c r="C15926" s="147" t="s">
        <v>217</v>
      </c>
      <c r="E15926" s="161"/>
      <c r="F15926" s="162"/>
      <c r="G15926" s="147"/>
      <c r="H15926" s="146"/>
      <c r="J15926" s="146"/>
      <c r="L15926" s="150"/>
      <c r="N15926" s="163"/>
      <c r="O15926" s="146"/>
      <c r="P15926" s="146"/>
      <c r="Q15926" s="146"/>
      <c r="R15926" s="34"/>
      <c r="S15926" s="35"/>
      <c r="T15926" s="147"/>
    </row>
    <row r="15927">
      <c r="A15927" s="147"/>
      <c r="B15927" s="64"/>
      <c r="C15927" s="147" t="s">
        <v>217</v>
      </c>
      <c r="E15927" s="161"/>
      <c r="F15927" s="162"/>
      <c r="G15927" s="147"/>
      <c r="H15927" s="146"/>
      <c r="J15927" s="146"/>
      <c r="L15927" s="150"/>
      <c r="N15927" s="163"/>
      <c r="O15927" s="146"/>
      <c r="P15927" s="146"/>
      <c r="Q15927" s="146"/>
      <c r="R15927" s="34"/>
      <c r="S15927" s="35"/>
      <c r="T15927" s="147"/>
    </row>
    <row r="15928">
      <c r="A15928" s="147"/>
      <c r="B15928" s="64"/>
      <c r="C15928" s="147" t="s">
        <v>217</v>
      </c>
      <c r="E15928" s="161"/>
      <c r="F15928" s="162"/>
      <c r="G15928" s="147"/>
      <c r="H15928" s="146"/>
      <c r="J15928" s="146"/>
      <c r="L15928" s="150"/>
      <c r="N15928" s="163"/>
      <c r="O15928" s="146"/>
      <c r="P15928" s="146"/>
      <c r="Q15928" s="146"/>
      <c r="R15928" s="34"/>
      <c r="S15928" s="35"/>
      <c r="T15928" s="147"/>
    </row>
    <row r="15929">
      <c r="A15929" s="147"/>
      <c r="B15929" s="64"/>
      <c r="C15929" s="147" t="s">
        <v>217</v>
      </c>
      <c r="E15929" s="161"/>
      <c r="F15929" s="162"/>
      <c r="G15929" s="147"/>
      <c r="H15929" s="146"/>
      <c r="J15929" s="146"/>
      <c r="L15929" s="150"/>
      <c r="N15929" s="163"/>
      <c r="O15929" s="146"/>
      <c r="P15929" s="146"/>
      <c r="Q15929" s="146"/>
      <c r="R15929" s="34"/>
      <c r="S15929" s="35"/>
      <c r="T15929" s="147"/>
    </row>
    <row r="15930">
      <c r="A15930" s="147"/>
      <c r="B15930" s="64"/>
      <c r="C15930" s="147" t="s">
        <v>217</v>
      </c>
      <c r="E15930" s="161"/>
      <c r="F15930" s="162"/>
      <c r="G15930" s="147"/>
      <c r="H15930" s="146"/>
      <c r="J15930" s="146"/>
      <c r="L15930" s="150"/>
      <c r="N15930" s="163"/>
      <c r="O15930" s="146"/>
      <c r="P15930" s="146"/>
      <c r="Q15930" s="146"/>
      <c r="R15930" s="34"/>
      <c r="S15930" s="35"/>
      <c r="T15930" s="147"/>
    </row>
    <row r="15931">
      <c r="A15931" s="147"/>
      <c r="B15931" s="64"/>
      <c r="C15931" s="147" t="s">
        <v>217</v>
      </c>
      <c r="E15931" s="161"/>
      <c r="F15931" s="162"/>
      <c r="G15931" s="147"/>
      <c r="H15931" s="146"/>
      <c r="J15931" s="146"/>
      <c r="L15931" s="150"/>
      <c r="N15931" s="163"/>
      <c r="O15931" s="146"/>
      <c r="P15931" s="146"/>
      <c r="Q15931" s="146"/>
      <c r="R15931" s="34"/>
      <c r="S15931" s="35"/>
      <c r="T15931" s="147"/>
    </row>
    <row r="15932">
      <c r="A15932" s="147"/>
      <c r="B15932" s="64"/>
      <c r="C15932" s="147" t="s">
        <v>217</v>
      </c>
      <c r="E15932" s="161"/>
      <c r="F15932" s="162"/>
      <c r="G15932" s="147"/>
      <c r="H15932" s="146"/>
      <c r="J15932" s="146"/>
      <c r="L15932" s="150"/>
      <c r="N15932" s="163"/>
      <c r="O15932" s="146"/>
      <c r="P15932" s="146"/>
      <c r="Q15932" s="146"/>
      <c r="R15932" s="34"/>
      <c r="S15932" s="35"/>
      <c r="T15932" s="147"/>
    </row>
    <row r="15933">
      <c r="A15933" s="147"/>
      <c r="B15933" s="64"/>
      <c r="C15933" s="147" t="s">
        <v>217</v>
      </c>
      <c r="E15933" s="161"/>
      <c r="F15933" s="162"/>
      <c r="G15933" s="147"/>
      <c r="H15933" s="146"/>
      <c r="J15933" s="146"/>
      <c r="L15933" s="150"/>
      <c r="N15933" s="163"/>
      <c r="O15933" s="146"/>
      <c r="P15933" s="146"/>
      <c r="Q15933" s="146"/>
      <c r="R15933" s="34"/>
      <c r="S15933" s="35"/>
      <c r="T15933" s="147"/>
    </row>
    <row r="15934">
      <c r="A15934" s="147"/>
      <c r="B15934" s="64"/>
      <c r="C15934" s="147" t="s">
        <v>217</v>
      </c>
      <c r="E15934" s="161"/>
      <c r="F15934" s="162"/>
      <c r="G15934" s="147"/>
      <c r="H15934" s="146"/>
      <c r="J15934" s="146"/>
      <c r="L15934" s="150"/>
      <c r="N15934" s="163"/>
      <c r="O15934" s="146"/>
      <c r="P15934" s="146"/>
      <c r="Q15934" s="146"/>
      <c r="R15934" s="34"/>
      <c r="S15934" s="35"/>
      <c r="T15934" s="147"/>
    </row>
    <row r="15935">
      <c r="A15935" s="147"/>
      <c r="B15935" s="64"/>
      <c r="C15935" s="147" t="s">
        <v>217</v>
      </c>
      <c r="E15935" s="161"/>
      <c r="F15935" s="162"/>
      <c r="G15935" s="147"/>
      <c r="H15935" s="146"/>
      <c r="J15935" s="146"/>
      <c r="L15935" s="150"/>
      <c r="N15935" s="163"/>
      <c r="O15935" s="146"/>
      <c r="P15935" s="146"/>
      <c r="Q15935" s="146"/>
      <c r="R15935" s="34"/>
      <c r="S15935" s="35"/>
      <c r="T15935" s="147"/>
    </row>
    <row r="15936">
      <c r="A15936" s="147"/>
      <c r="B15936" s="64"/>
      <c r="C15936" s="147" t="s">
        <v>217</v>
      </c>
      <c r="E15936" s="161"/>
      <c r="F15936" s="162"/>
      <c r="G15936" s="147"/>
      <c r="H15936" s="146"/>
      <c r="J15936" s="146"/>
      <c r="L15936" s="150"/>
      <c r="N15936" s="163"/>
      <c r="O15936" s="146"/>
      <c r="P15936" s="146"/>
      <c r="Q15936" s="146"/>
      <c r="R15936" s="34"/>
      <c r="S15936" s="35"/>
      <c r="T15936" s="147"/>
    </row>
    <row r="15937">
      <c r="A15937" s="147"/>
      <c r="B15937" s="64"/>
      <c r="C15937" s="147" t="s">
        <v>217</v>
      </c>
      <c r="E15937" s="161"/>
      <c r="F15937" s="162"/>
      <c r="G15937" s="147"/>
      <c r="H15937" s="146"/>
      <c r="J15937" s="146"/>
      <c r="L15937" s="150"/>
      <c r="N15937" s="163"/>
      <c r="O15937" s="146"/>
      <c r="P15937" s="146"/>
      <c r="Q15937" s="146"/>
      <c r="R15937" s="34"/>
      <c r="S15937" s="35"/>
      <c r="T15937" s="147"/>
    </row>
    <row r="15938">
      <c r="A15938" s="147"/>
      <c r="B15938" s="64"/>
      <c r="C15938" s="147" t="s">
        <v>217</v>
      </c>
      <c r="E15938" s="161"/>
      <c r="F15938" s="162"/>
      <c r="G15938" s="147"/>
      <c r="H15938" s="146"/>
      <c r="J15938" s="146"/>
      <c r="L15938" s="150"/>
      <c r="N15938" s="163"/>
      <c r="O15938" s="146"/>
      <c r="P15938" s="146"/>
      <c r="Q15938" s="146"/>
      <c r="R15938" s="34"/>
      <c r="S15938" s="35"/>
      <c r="T15938" s="147"/>
    </row>
    <row r="15939">
      <c r="A15939" s="147"/>
      <c r="B15939" s="64"/>
      <c r="C15939" s="147" t="s">
        <v>217</v>
      </c>
      <c r="E15939" s="161"/>
      <c r="F15939" s="162"/>
      <c r="G15939" s="147"/>
      <c r="H15939" s="146"/>
      <c r="J15939" s="146"/>
      <c r="L15939" s="150"/>
      <c r="N15939" s="163"/>
      <c r="O15939" s="146"/>
      <c r="P15939" s="146"/>
      <c r="Q15939" s="146"/>
      <c r="R15939" s="34"/>
      <c r="S15939" s="35"/>
      <c r="T15939" s="147"/>
    </row>
    <row r="15940">
      <c r="A15940" s="147"/>
      <c r="B15940" s="64"/>
      <c r="C15940" s="147" t="s">
        <v>217</v>
      </c>
      <c r="E15940" s="161"/>
      <c r="F15940" s="162"/>
      <c r="G15940" s="147"/>
      <c r="H15940" s="146"/>
      <c r="J15940" s="146"/>
      <c r="L15940" s="150"/>
      <c r="N15940" s="163"/>
      <c r="O15940" s="146"/>
      <c r="P15940" s="146"/>
      <c r="Q15940" s="146"/>
      <c r="R15940" s="34"/>
      <c r="S15940" s="35"/>
      <c r="T15940" s="147"/>
    </row>
    <row r="15941">
      <c r="A15941" s="147"/>
      <c r="B15941" s="64"/>
      <c r="C15941" s="147" t="s">
        <v>217</v>
      </c>
      <c r="E15941" s="161"/>
      <c r="F15941" s="162"/>
      <c r="G15941" s="147"/>
      <c r="H15941" s="146"/>
      <c r="J15941" s="146"/>
      <c r="L15941" s="150"/>
      <c r="N15941" s="163"/>
      <c r="O15941" s="146"/>
      <c r="P15941" s="146"/>
      <c r="Q15941" s="146"/>
      <c r="R15941" s="34"/>
      <c r="S15941" s="35"/>
      <c r="T15941" s="147"/>
    </row>
    <row r="15942">
      <c r="A15942" s="147"/>
      <c r="B15942" s="64"/>
      <c r="C15942" s="147" t="s">
        <v>217</v>
      </c>
      <c r="E15942" s="161"/>
      <c r="F15942" s="162"/>
      <c r="G15942" s="147"/>
      <c r="H15942" s="146"/>
      <c r="J15942" s="146"/>
      <c r="L15942" s="150"/>
      <c r="N15942" s="163"/>
      <c r="O15942" s="146"/>
      <c r="P15942" s="146"/>
      <c r="Q15942" s="146"/>
      <c r="R15942" s="34"/>
      <c r="S15942" s="35"/>
      <c r="T15942" s="147"/>
    </row>
    <row r="15943">
      <c r="A15943" s="147"/>
      <c r="B15943" s="64"/>
      <c r="C15943" s="147" t="s">
        <v>217</v>
      </c>
      <c r="E15943" s="161"/>
      <c r="F15943" s="162"/>
      <c r="G15943" s="147"/>
      <c r="H15943" s="146"/>
      <c r="J15943" s="146"/>
      <c r="L15943" s="150"/>
      <c r="N15943" s="163"/>
      <c r="O15943" s="146"/>
      <c r="P15943" s="146"/>
      <c r="Q15943" s="146"/>
      <c r="R15943" s="34"/>
      <c r="S15943" s="35"/>
      <c r="T15943" s="147"/>
    </row>
    <row r="15944">
      <c r="A15944" s="147"/>
      <c r="B15944" s="64"/>
      <c r="C15944" s="147" t="s">
        <v>217</v>
      </c>
      <c r="E15944" s="161"/>
      <c r="F15944" s="162"/>
      <c r="G15944" s="147"/>
      <c r="H15944" s="146"/>
      <c r="J15944" s="146"/>
      <c r="L15944" s="150"/>
      <c r="N15944" s="163"/>
      <c r="O15944" s="146"/>
      <c r="P15944" s="146"/>
      <c r="Q15944" s="146"/>
      <c r="R15944" s="34"/>
      <c r="S15944" s="35"/>
      <c r="T15944" s="147"/>
    </row>
    <row r="15945">
      <c r="A15945" s="147"/>
      <c r="B15945" s="64"/>
      <c r="C15945" s="147" t="s">
        <v>217</v>
      </c>
      <c r="E15945" s="161"/>
      <c r="F15945" s="162"/>
      <c r="G15945" s="147"/>
      <c r="H15945" s="146"/>
      <c r="J15945" s="146"/>
      <c r="L15945" s="150"/>
      <c r="N15945" s="163"/>
      <c r="O15945" s="146"/>
      <c r="P15945" s="146"/>
      <c r="Q15945" s="146"/>
      <c r="R15945" s="34"/>
      <c r="S15945" s="35"/>
      <c r="T15945" s="147"/>
    </row>
    <row r="15946">
      <c r="A15946" s="147"/>
      <c r="B15946" s="64"/>
      <c r="C15946" s="147" t="s">
        <v>217</v>
      </c>
      <c r="E15946" s="161"/>
      <c r="F15946" s="162"/>
      <c r="G15946" s="147"/>
      <c r="H15946" s="146"/>
      <c r="J15946" s="146"/>
      <c r="L15946" s="150"/>
      <c r="N15946" s="163"/>
      <c r="O15946" s="146"/>
      <c r="P15946" s="146"/>
      <c r="Q15946" s="146"/>
      <c r="R15946" s="34"/>
      <c r="S15946" s="35"/>
      <c r="T15946" s="147"/>
    </row>
    <row r="15947">
      <c r="A15947" s="147"/>
      <c r="B15947" s="64"/>
      <c r="C15947" s="147" t="s">
        <v>217</v>
      </c>
      <c r="E15947" s="161"/>
      <c r="F15947" s="162"/>
      <c r="G15947" s="147"/>
      <c r="H15947" s="146"/>
      <c r="J15947" s="146"/>
      <c r="L15947" s="150"/>
      <c r="N15947" s="163"/>
      <c r="O15947" s="146"/>
      <c r="P15947" s="146"/>
      <c r="Q15947" s="146"/>
      <c r="R15947" s="34"/>
      <c r="S15947" s="35"/>
      <c r="T15947" s="147"/>
    </row>
    <row r="15948">
      <c r="A15948" s="147"/>
      <c r="B15948" s="64"/>
      <c r="C15948" s="147" t="s">
        <v>217</v>
      </c>
      <c r="E15948" s="161"/>
      <c r="F15948" s="162"/>
      <c r="G15948" s="147"/>
      <c r="H15948" s="146"/>
      <c r="J15948" s="146"/>
      <c r="L15948" s="150"/>
      <c r="N15948" s="163"/>
      <c r="O15948" s="146"/>
      <c r="P15948" s="146"/>
      <c r="Q15948" s="146"/>
      <c r="R15948" s="34"/>
      <c r="S15948" s="35"/>
      <c r="T15948" s="147"/>
    </row>
    <row r="15949">
      <c r="A15949" s="147"/>
      <c r="B15949" s="64"/>
      <c r="C15949" s="147" t="s">
        <v>217</v>
      </c>
      <c r="E15949" s="161"/>
      <c r="F15949" s="162"/>
      <c r="G15949" s="147"/>
      <c r="H15949" s="146"/>
      <c r="J15949" s="146"/>
      <c r="L15949" s="150"/>
      <c r="N15949" s="163"/>
      <c r="O15949" s="146"/>
      <c r="P15949" s="146"/>
      <c r="Q15949" s="146"/>
      <c r="R15949" s="34"/>
      <c r="S15949" s="35"/>
      <c r="T15949" s="147"/>
    </row>
    <row r="15950">
      <c r="A15950" s="147"/>
      <c r="B15950" s="64"/>
      <c r="C15950" s="147" t="s">
        <v>217</v>
      </c>
      <c r="E15950" s="161"/>
      <c r="F15950" s="162"/>
      <c r="G15950" s="147"/>
      <c r="H15950" s="146"/>
      <c r="J15950" s="146"/>
      <c r="L15950" s="150"/>
      <c r="N15950" s="163"/>
      <c r="O15950" s="146"/>
      <c r="P15950" s="146"/>
      <c r="Q15950" s="146"/>
      <c r="R15950" s="34"/>
      <c r="S15950" s="35"/>
      <c r="T15950" s="147"/>
    </row>
    <row r="15951">
      <c r="A15951" s="147"/>
      <c r="B15951" s="64"/>
      <c r="C15951" s="147" t="s">
        <v>217</v>
      </c>
      <c r="E15951" s="161"/>
      <c r="F15951" s="162"/>
      <c r="G15951" s="147"/>
      <c r="H15951" s="146"/>
      <c r="J15951" s="146"/>
      <c r="L15951" s="150"/>
      <c r="N15951" s="163"/>
      <c r="O15951" s="146"/>
      <c r="P15951" s="146"/>
      <c r="Q15951" s="146"/>
      <c r="R15951" s="34"/>
      <c r="S15951" s="35"/>
      <c r="T15951" s="147"/>
    </row>
    <row r="15952">
      <c r="A15952" s="147"/>
      <c r="B15952" s="64"/>
      <c r="C15952" s="147" t="s">
        <v>217</v>
      </c>
      <c r="E15952" s="161"/>
      <c r="F15952" s="162"/>
      <c r="G15952" s="147"/>
      <c r="H15952" s="146"/>
      <c r="J15952" s="146"/>
      <c r="L15952" s="150"/>
      <c r="N15952" s="163"/>
      <c r="O15952" s="146"/>
      <c r="P15952" s="146"/>
      <c r="Q15952" s="146"/>
      <c r="R15952" s="34"/>
      <c r="S15952" s="35"/>
      <c r="T15952" s="147"/>
    </row>
    <row r="15953">
      <c r="A15953" s="147"/>
      <c r="B15953" s="64"/>
      <c r="C15953" s="147" t="s">
        <v>217</v>
      </c>
      <c r="E15953" s="161"/>
      <c r="F15953" s="162"/>
      <c r="G15953" s="147"/>
      <c r="H15953" s="146"/>
      <c r="J15953" s="146"/>
      <c r="L15953" s="150"/>
      <c r="N15953" s="163"/>
      <c r="O15953" s="146"/>
      <c r="P15953" s="146"/>
      <c r="Q15953" s="146"/>
      <c r="R15953" s="34"/>
      <c r="S15953" s="35"/>
      <c r="T15953" s="147"/>
    </row>
    <row r="15954">
      <c r="A15954" s="147"/>
      <c r="B15954" s="64"/>
      <c r="C15954" s="147" t="s">
        <v>217</v>
      </c>
      <c r="E15954" s="161"/>
      <c r="F15954" s="162"/>
      <c r="G15954" s="147"/>
      <c r="H15954" s="146"/>
      <c r="J15954" s="146"/>
      <c r="L15954" s="150"/>
      <c r="N15954" s="163"/>
      <c r="O15954" s="146"/>
      <c r="P15954" s="146"/>
      <c r="Q15954" s="146"/>
      <c r="R15954" s="34"/>
      <c r="S15954" s="35"/>
      <c r="T15954" s="147"/>
    </row>
    <row r="15955">
      <c r="A15955" s="147"/>
      <c r="B15955" s="64"/>
      <c r="C15955" s="147" t="s">
        <v>217</v>
      </c>
      <c r="E15955" s="161"/>
      <c r="F15955" s="162"/>
      <c r="G15955" s="147"/>
      <c r="H15955" s="146"/>
      <c r="J15955" s="146"/>
      <c r="L15955" s="150"/>
      <c r="N15955" s="163"/>
      <c r="O15955" s="146"/>
      <c r="P15955" s="146"/>
      <c r="Q15955" s="146"/>
      <c r="R15955" s="34"/>
      <c r="S15955" s="35"/>
      <c r="T15955" s="147"/>
    </row>
    <row r="15956">
      <c r="A15956" s="147"/>
      <c r="B15956" s="64"/>
      <c r="C15956" s="147" t="s">
        <v>217</v>
      </c>
      <c r="E15956" s="161"/>
      <c r="F15956" s="162"/>
      <c r="G15956" s="147"/>
      <c r="H15956" s="146"/>
      <c r="J15956" s="146"/>
      <c r="L15956" s="150"/>
      <c r="N15956" s="163"/>
      <c r="O15956" s="146"/>
      <c r="P15956" s="146"/>
      <c r="Q15956" s="146"/>
      <c r="R15956" s="34"/>
      <c r="S15956" s="35"/>
      <c r="T15956" s="147"/>
    </row>
    <row r="15957">
      <c r="A15957" s="147"/>
      <c r="B15957" s="64"/>
      <c r="C15957" s="147" t="s">
        <v>217</v>
      </c>
      <c r="E15957" s="161"/>
      <c r="F15957" s="162"/>
      <c r="G15957" s="147"/>
      <c r="H15957" s="146"/>
      <c r="J15957" s="146"/>
      <c r="L15957" s="150"/>
      <c r="N15957" s="163"/>
      <c r="O15957" s="146"/>
      <c r="P15957" s="146"/>
      <c r="Q15957" s="146"/>
      <c r="R15957" s="34"/>
      <c r="S15957" s="35"/>
      <c r="T15957" s="147"/>
    </row>
    <row r="15958">
      <c r="A15958" s="147"/>
      <c r="B15958" s="64"/>
      <c r="C15958" s="147" t="s">
        <v>217</v>
      </c>
      <c r="E15958" s="161"/>
      <c r="F15958" s="162"/>
      <c r="G15958" s="147"/>
      <c r="H15958" s="146"/>
      <c r="J15958" s="146"/>
      <c r="L15958" s="150"/>
      <c r="N15958" s="163"/>
      <c r="O15958" s="146"/>
      <c r="P15958" s="146"/>
      <c r="Q15958" s="146"/>
      <c r="R15958" s="34"/>
      <c r="S15958" s="35"/>
      <c r="T15958" s="147"/>
    </row>
    <row r="15959">
      <c r="A15959" s="147"/>
      <c r="B15959" s="64"/>
      <c r="C15959" s="147" t="s">
        <v>217</v>
      </c>
      <c r="E15959" s="161"/>
      <c r="F15959" s="162"/>
      <c r="G15959" s="147"/>
      <c r="H15959" s="146"/>
      <c r="J15959" s="146"/>
      <c r="L15959" s="150"/>
      <c r="N15959" s="163"/>
      <c r="O15959" s="146"/>
      <c r="P15959" s="146"/>
      <c r="Q15959" s="146"/>
      <c r="R15959" s="34"/>
      <c r="S15959" s="35"/>
      <c r="T15959" s="147"/>
    </row>
    <row r="15960">
      <c r="A15960" s="147"/>
      <c r="B15960" s="64"/>
      <c r="C15960" s="147" t="s">
        <v>217</v>
      </c>
      <c r="E15960" s="161"/>
      <c r="F15960" s="162"/>
      <c r="G15960" s="147"/>
      <c r="H15960" s="146"/>
      <c r="J15960" s="146"/>
      <c r="L15960" s="150"/>
      <c r="N15960" s="163"/>
      <c r="O15960" s="146"/>
      <c r="P15960" s="146"/>
      <c r="Q15960" s="146"/>
      <c r="R15960" s="34"/>
      <c r="S15960" s="35"/>
      <c r="T15960" s="147"/>
    </row>
    <row r="15961">
      <c r="A15961" s="147"/>
      <c r="B15961" s="64"/>
      <c r="C15961" s="147" t="s">
        <v>217</v>
      </c>
      <c r="E15961" s="161"/>
      <c r="F15961" s="162"/>
      <c r="G15961" s="147"/>
      <c r="H15961" s="146"/>
      <c r="J15961" s="146"/>
      <c r="L15961" s="150"/>
      <c r="N15961" s="163"/>
      <c r="O15961" s="146"/>
      <c r="P15961" s="146"/>
      <c r="Q15961" s="146"/>
      <c r="R15961" s="34"/>
      <c r="S15961" s="35"/>
      <c r="T15961" s="147"/>
    </row>
    <row r="15962">
      <c r="A15962" s="147"/>
      <c r="B15962" s="64"/>
      <c r="C15962" s="147" t="s">
        <v>217</v>
      </c>
      <c r="E15962" s="161"/>
      <c r="F15962" s="162"/>
      <c r="G15962" s="147"/>
      <c r="H15962" s="146"/>
      <c r="J15962" s="146"/>
      <c r="L15962" s="150"/>
      <c r="N15962" s="163"/>
      <c r="O15962" s="146"/>
      <c r="P15962" s="146"/>
      <c r="Q15962" s="146"/>
      <c r="R15962" s="34"/>
      <c r="S15962" s="35"/>
      <c r="T15962" s="147"/>
    </row>
    <row r="15963">
      <c r="A15963" s="147"/>
      <c r="B15963" s="64"/>
      <c r="C15963" s="147" t="s">
        <v>217</v>
      </c>
      <c r="E15963" s="161"/>
      <c r="F15963" s="162"/>
      <c r="G15963" s="147"/>
      <c r="H15963" s="146"/>
      <c r="J15963" s="146"/>
      <c r="L15963" s="150"/>
      <c r="N15963" s="163"/>
      <c r="O15963" s="146"/>
      <c r="P15963" s="146"/>
      <c r="Q15963" s="146"/>
      <c r="R15963" s="34"/>
      <c r="S15963" s="35"/>
      <c r="T15963" s="147"/>
    </row>
    <row r="15964">
      <c r="A15964" s="147"/>
      <c r="B15964" s="64"/>
      <c r="C15964" s="147" t="s">
        <v>217</v>
      </c>
      <c r="E15964" s="161"/>
      <c r="F15964" s="162"/>
      <c r="G15964" s="147"/>
      <c r="H15964" s="146"/>
      <c r="J15964" s="146"/>
      <c r="L15964" s="150"/>
      <c r="N15964" s="163"/>
      <c r="O15964" s="146"/>
      <c r="P15964" s="146"/>
      <c r="Q15964" s="146"/>
      <c r="R15964" s="34"/>
      <c r="S15964" s="35"/>
      <c r="T15964" s="147"/>
    </row>
    <row r="15965">
      <c r="A15965" s="147"/>
      <c r="B15965" s="64"/>
      <c r="C15965" s="147" t="s">
        <v>217</v>
      </c>
      <c r="E15965" s="161"/>
      <c r="F15965" s="162"/>
      <c r="G15965" s="147"/>
      <c r="H15965" s="146"/>
      <c r="J15965" s="146"/>
      <c r="L15965" s="150"/>
      <c r="N15965" s="163"/>
      <c r="O15965" s="146"/>
      <c r="P15965" s="146"/>
      <c r="Q15965" s="146"/>
      <c r="R15965" s="34"/>
      <c r="S15965" s="35"/>
      <c r="T15965" s="147"/>
    </row>
    <row r="15966">
      <c r="A15966" s="147"/>
      <c r="B15966" s="64"/>
      <c r="C15966" s="147" t="s">
        <v>217</v>
      </c>
      <c r="E15966" s="161"/>
      <c r="F15966" s="162"/>
      <c r="G15966" s="147"/>
      <c r="H15966" s="146"/>
      <c r="J15966" s="146"/>
      <c r="L15966" s="150"/>
      <c r="N15966" s="163"/>
      <c r="O15966" s="146"/>
      <c r="P15966" s="146"/>
      <c r="Q15966" s="146"/>
      <c r="R15966" s="34"/>
      <c r="S15966" s="35"/>
      <c r="T15966" s="147"/>
    </row>
    <row r="15967">
      <c r="A15967" s="147"/>
      <c r="B15967" s="64"/>
      <c r="C15967" s="147" t="s">
        <v>217</v>
      </c>
      <c r="E15967" s="161"/>
      <c r="F15967" s="162"/>
      <c r="G15967" s="147"/>
      <c r="H15967" s="146"/>
      <c r="J15967" s="146"/>
      <c r="L15967" s="150"/>
      <c r="N15967" s="163"/>
      <c r="O15967" s="146"/>
      <c r="P15967" s="146"/>
      <c r="Q15967" s="146"/>
      <c r="R15967" s="34"/>
      <c r="S15967" s="35"/>
      <c r="T15967" s="147"/>
    </row>
    <row r="15968">
      <c r="A15968" s="147"/>
      <c r="B15968" s="64"/>
      <c r="C15968" s="147" t="s">
        <v>217</v>
      </c>
      <c r="E15968" s="161"/>
      <c r="F15968" s="162"/>
      <c r="G15968" s="147"/>
      <c r="H15968" s="146"/>
      <c r="J15968" s="146"/>
      <c r="L15968" s="150"/>
      <c r="N15968" s="163"/>
      <c r="O15968" s="146"/>
      <c r="P15968" s="146"/>
      <c r="Q15968" s="146"/>
      <c r="R15968" s="34"/>
      <c r="S15968" s="35"/>
      <c r="T15968" s="147"/>
    </row>
    <row r="15969">
      <c r="A15969" s="147"/>
      <c r="B15969" s="64"/>
      <c r="C15969" s="147" t="s">
        <v>217</v>
      </c>
      <c r="E15969" s="161"/>
      <c r="F15969" s="162"/>
      <c r="G15969" s="147"/>
      <c r="H15969" s="146"/>
      <c r="J15969" s="146"/>
      <c r="L15969" s="150"/>
      <c r="N15969" s="163"/>
      <c r="O15969" s="146"/>
      <c r="P15969" s="146"/>
      <c r="Q15969" s="146"/>
      <c r="R15969" s="34"/>
      <c r="S15969" s="35"/>
      <c r="T15969" s="147"/>
    </row>
    <row r="15970">
      <c r="A15970" s="147"/>
      <c r="B15970" s="64"/>
      <c r="C15970" s="147" t="s">
        <v>217</v>
      </c>
      <c r="E15970" s="161"/>
      <c r="F15970" s="162"/>
      <c r="G15970" s="147"/>
      <c r="H15970" s="146"/>
      <c r="J15970" s="146"/>
      <c r="L15970" s="150"/>
      <c r="N15970" s="163"/>
      <c r="O15970" s="146"/>
      <c r="P15970" s="146"/>
      <c r="Q15970" s="146"/>
      <c r="R15970" s="34"/>
      <c r="S15970" s="35"/>
      <c r="T15970" s="147"/>
    </row>
    <row r="15971">
      <c r="A15971" s="147"/>
      <c r="B15971" s="64"/>
      <c r="C15971" s="147" t="s">
        <v>217</v>
      </c>
      <c r="E15971" s="161"/>
      <c r="F15971" s="162"/>
      <c r="G15971" s="147"/>
      <c r="H15971" s="146"/>
      <c r="J15971" s="146"/>
      <c r="L15971" s="150"/>
      <c r="N15971" s="163"/>
      <c r="O15971" s="146"/>
      <c r="P15971" s="146"/>
      <c r="Q15971" s="146"/>
      <c r="R15971" s="34"/>
      <c r="S15971" s="35"/>
      <c r="T15971" s="147"/>
    </row>
    <row r="15972">
      <c r="A15972" s="147"/>
      <c r="B15972" s="64"/>
      <c r="C15972" s="147" t="s">
        <v>217</v>
      </c>
      <c r="E15972" s="161"/>
      <c r="F15972" s="162"/>
      <c r="G15972" s="147"/>
      <c r="H15972" s="146"/>
      <c r="J15972" s="146"/>
      <c r="L15972" s="150"/>
      <c r="N15972" s="163"/>
      <c r="O15972" s="146"/>
      <c r="P15972" s="146"/>
      <c r="Q15972" s="146"/>
      <c r="R15972" s="34"/>
      <c r="S15972" s="35"/>
      <c r="T15972" s="147"/>
    </row>
    <row r="15973">
      <c r="A15973" s="147"/>
      <c r="B15973" s="64"/>
      <c r="C15973" s="147" t="s">
        <v>217</v>
      </c>
      <c r="E15973" s="161"/>
      <c r="F15973" s="162"/>
      <c r="G15973" s="147"/>
      <c r="H15973" s="146"/>
      <c r="J15973" s="146"/>
      <c r="L15973" s="150"/>
      <c r="N15973" s="163"/>
      <c r="O15973" s="146"/>
      <c r="P15973" s="146"/>
      <c r="Q15973" s="146"/>
      <c r="R15973" s="34"/>
      <c r="S15973" s="35"/>
      <c r="T15973" s="147"/>
    </row>
    <row r="15974">
      <c r="A15974" s="147"/>
      <c r="B15974" s="64"/>
      <c r="C15974" s="147" t="s">
        <v>217</v>
      </c>
      <c r="E15974" s="161"/>
      <c r="F15974" s="162"/>
      <c r="G15974" s="147"/>
      <c r="H15974" s="146"/>
      <c r="J15974" s="146"/>
      <c r="L15974" s="150"/>
      <c r="N15974" s="163"/>
      <c r="O15974" s="146"/>
      <c r="P15974" s="146"/>
      <c r="Q15974" s="146"/>
      <c r="R15974" s="34"/>
      <c r="S15974" s="35"/>
      <c r="T15974" s="147"/>
    </row>
    <row r="15975">
      <c r="A15975" s="147"/>
      <c r="B15975" s="64"/>
      <c r="C15975" s="147" t="s">
        <v>217</v>
      </c>
      <c r="E15975" s="161"/>
      <c r="F15975" s="162"/>
      <c r="G15975" s="147"/>
      <c r="H15975" s="146"/>
      <c r="J15975" s="146"/>
      <c r="L15975" s="150"/>
      <c r="N15975" s="163"/>
      <c r="O15975" s="146"/>
      <c r="P15975" s="146"/>
      <c r="Q15975" s="146"/>
      <c r="R15975" s="34"/>
      <c r="S15975" s="35"/>
      <c r="T15975" s="147"/>
    </row>
    <row r="15976">
      <c r="A15976" s="147"/>
      <c r="B15976" s="64"/>
      <c r="C15976" s="147" t="s">
        <v>217</v>
      </c>
      <c r="E15976" s="161"/>
      <c r="F15976" s="162"/>
      <c r="G15976" s="147"/>
      <c r="H15976" s="146"/>
      <c r="J15976" s="146"/>
      <c r="L15976" s="150"/>
      <c r="N15976" s="163"/>
      <c r="O15976" s="146"/>
      <c r="P15976" s="146"/>
      <c r="Q15976" s="146"/>
      <c r="R15976" s="34"/>
      <c r="S15976" s="35"/>
      <c r="T15976" s="147"/>
    </row>
    <row r="15977">
      <c r="A15977" s="147"/>
      <c r="B15977" s="64"/>
      <c r="C15977" s="147" t="s">
        <v>217</v>
      </c>
      <c r="E15977" s="161"/>
      <c r="F15977" s="162"/>
      <c r="G15977" s="147"/>
      <c r="H15977" s="146"/>
      <c r="J15977" s="146"/>
      <c r="L15977" s="150"/>
      <c r="N15977" s="163"/>
      <c r="O15977" s="146"/>
      <c r="P15977" s="146"/>
      <c r="Q15977" s="146"/>
      <c r="R15977" s="34"/>
      <c r="S15977" s="35"/>
      <c r="T15977" s="147"/>
    </row>
    <row r="15978">
      <c r="A15978" s="147"/>
      <c r="B15978" s="64"/>
      <c r="C15978" s="147" t="s">
        <v>217</v>
      </c>
      <c r="E15978" s="161"/>
      <c r="F15978" s="162"/>
      <c r="G15978" s="147"/>
      <c r="H15978" s="146"/>
      <c r="J15978" s="146"/>
      <c r="L15978" s="150"/>
      <c r="N15978" s="163"/>
      <c r="O15978" s="146"/>
      <c r="P15978" s="146"/>
      <c r="Q15978" s="146"/>
      <c r="R15978" s="34"/>
      <c r="S15978" s="35"/>
      <c r="T15978" s="147"/>
    </row>
    <row r="15979">
      <c r="A15979" s="147"/>
      <c r="B15979" s="64"/>
      <c r="C15979" s="147" t="s">
        <v>217</v>
      </c>
      <c r="E15979" s="161"/>
      <c r="F15979" s="162"/>
      <c r="G15979" s="147"/>
      <c r="H15979" s="146"/>
      <c r="J15979" s="146"/>
      <c r="L15979" s="150"/>
      <c r="N15979" s="163"/>
      <c r="O15979" s="146"/>
      <c r="P15979" s="146"/>
      <c r="Q15979" s="146"/>
      <c r="R15979" s="34"/>
      <c r="S15979" s="35"/>
      <c r="T15979" s="147"/>
    </row>
    <row r="15980">
      <c r="A15980" s="147"/>
      <c r="B15980" s="64"/>
      <c r="C15980" s="147" t="s">
        <v>217</v>
      </c>
      <c r="E15980" s="161"/>
      <c r="F15980" s="162"/>
      <c r="G15980" s="147"/>
      <c r="H15980" s="146"/>
      <c r="J15980" s="146"/>
      <c r="L15980" s="150"/>
      <c r="N15980" s="163"/>
      <c r="O15980" s="146"/>
      <c r="P15980" s="146"/>
      <c r="Q15980" s="146"/>
      <c r="R15980" s="34"/>
      <c r="S15980" s="35"/>
      <c r="T15980" s="147"/>
    </row>
    <row r="15981">
      <c r="A15981" s="147"/>
      <c r="B15981" s="64"/>
      <c r="C15981" s="147" t="s">
        <v>217</v>
      </c>
      <c r="E15981" s="161"/>
      <c r="F15981" s="162"/>
      <c r="G15981" s="147"/>
      <c r="H15981" s="146"/>
      <c r="J15981" s="146"/>
      <c r="L15981" s="150"/>
      <c r="N15981" s="163"/>
      <c r="O15981" s="146"/>
      <c r="P15981" s="146"/>
      <c r="Q15981" s="146"/>
      <c r="R15981" s="34"/>
      <c r="S15981" s="35"/>
      <c r="T15981" s="147"/>
    </row>
    <row r="15982">
      <c r="A15982" s="147"/>
      <c r="B15982" s="64"/>
      <c r="C15982" s="147" t="s">
        <v>217</v>
      </c>
      <c r="E15982" s="161"/>
      <c r="F15982" s="162"/>
      <c r="G15982" s="147"/>
      <c r="H15982" s="146"/>
      <c r="J15982" s="146"/>
      <c r="L15982" s="150"/>
      <c r="N15982" s="163"/>
      <c r="O15982" s="146"/>
      <c r="P15982" s="146"/>
      <c r="Q15982" s="146"/>
      <c r="R15982" s="34"/>
      <c r="S15982" s="35"/>
      <c r="T15982" s="147"/>
    </row>
    <row r="15983">
      <c r="A15983" s="147"/>
      <c r="B15983" s="64"/>
      <c r="C15983" s="147" t="s">
        <v>217</v>
      </c>
      <c r="E15983" s="161"/>
      <c r="F15983" s="162"/>
      <c r="G15983" s="147"/>
      <c r="H15983" s="146"/>
      <c r="J15983" s="146"/>
      <c r="L15983" s="150"/>
      <c r="N15983" s="163"/>
      <c r="O15983" s="146"/>
      <c r="P15983" s="146"/>
      <c r="Q15983" s="146"/>
      <c r="R15983" s="34"/>
      <c r="S15983" s="35"/>
      <c r="T15983" s="147"/>
    </row>
    <row r="15984">
      <c r="A15984" s="147"/>
      <c r="B15984" s="64"/>
      <c r="C15984" s="147" t="s">
        <v>217</v>
      </c>
      <c r="E15984" s="161"/>
      <c r="F15984" s="162"/>
      <c r="G15984" s="147"/>
      <c r="H15984" s="146"/>
      <c r="J15984" s="146"/>
      <c r="L15984" s="150"/>
      <c r="N15984" s="163"/>
      <c r="O15984" s="146"/>
      <c r="P15984" s="146"/>
      <c r="Q15984" s="146"/>
      <c r="R15984" s="34"/>
      <c r="S15984" s="35"/>
      <c r="T15984" s="147"/>
    </row>
    <row r="15985">
      <c r="A15985" s="147"/>
      <c r="B15985" s="64"/>
      <c r="C15985" s="147" t="s">
        <v>217</v>
      </c>
      <c r="E15985" s="161"/>
      <c r="F15985" s="162"/>
      <c r="G15985" s="147"/>
      <c r="H15985" s="146"/>
      <c r="J15985" s="146"/>
      <c r="L15985" s="150"/>
      <c r="N15985" s="163"/>
      <c r="O15985" s="146"/>
      <c r="P15985" s="146"/>
      <c r="Q15985" s="146"/>
      <c r="R15985" s="34"/>
      <c r="S15985" s="35"/>
      <c r="T15985" s="147"/>
    </row>
    <row r="15986">
      <c r="A15986" s="147"/>
      <c r="B15986" s="64"/>
      <c r="C15986" s="147" t="s">
        <v>217</v>
      </c>
      <c r="E15986" s="161"/>
      <c r="F15986" s="162"/>
      <c r="G15986" s="147"/>
      <c r="H15986" s="146"/>
      <c r="J15986" s="146"/>
      <c r="L15986" s="150"/>
      <c r="N15986" s="163"/>
      <c r="O15986" s="146"/>
      <c r="P15986" s="146"/>
      <c r="Q15986" s="146"/>
      <c r="R15986" s="34"/>
      <c r="S15986" s="35"/>
      <c r="T15986" s="147"/>
    </row>
    <row r="15987">
      <c r="A15987" s="147"/>
      <c r="B15987" s="64"/>
      <c r="C15987" s="147" t="s">
        <v>217</v>
      </c>
      <c r="E15987" s="161"/>
      <c r="F15987" s="162"/>
      <c r="G15987" s="147"/>
      <c r="H15987" s="146"/>
      <c r="J15987" s="146"/>
      <c r="L15987" s="150"/>
      <c r="N15987" s="163"/>
      <c r="O15987" s="146"/>
      <c r="P15987" s="146"/>
      <c r="Q15987" s="146"/>
      <c r="R15987" s="34"/>
      <c r="S15987" s="35"/>
      <c r="T15987" s="147"/>
    </row>
    <row r="15988">
      <c r="A15988" s="147"/>
      <c r="B15988" s="64"/>
      <c r="C15988" s="147" t="s">
        <v>217</v>
      </c>
      <c r="E15988" s="161"/>
      <c r="F15988" s="162"/>
      <c r="G15988" s="147"/>
      <c r="H15988" s="146"/>
      <c r="J15988" s="146"/>
      <c r="L15988" s="150"/>
      <c r="N15988" s="163"/>
      <c r="O15988" s="146"/>
      <c r="P15988" s="146"/>
      <c r="Q15988" s="146"/>
      <c r="R15988" s="34"/>
      <c r="S15988" s="35"/>
      <c r="T15988" s="147"/>
    </row>
    <row r="15989">
      <c r="A15989" s="147"/>
      <c r="B15989" s="64"/>
      <c r="C15989" s="147" t="s">
        <v>217</v>
      </c>
      <c r="E15989" s="161"/>
      <c r="F15989" s="162"/>
      <c r="G15989" s="147"/>
      <c r="H15989" s="146"/>
      <c r="J15989" s="146"/>
      <c r="L15989" s="150"/>
      <c r="N15989" s="163"/>
      <c r="O15989" s="146"/>
      <c r="P15989" s="146"/>
      <c r="Q15989" s="146"/>
      <c r="R15989" s="34"/>
      <c r="S15989" s="35"/>
      <c r="T15989" s="147"/>
    </row>
    <row r="15990">
      <c r="A15990" s="147"/>
      <c r="B15990" s="64"/>
      <c r="C15990" s="147" t="s">
        <v>217</v>
      </c>
      <c r="E15990" s="161"/>
      <c r="F15990" s="162"/>
      <c r="G15990" s="147"/>
      <c r="H15990" s="146"/>
      <c r="J15990" s="146"/>
      <c r="L15990" s="150"/>
      <c r="N15990" s="163"/>
      <c r="O15990" s="146"/>
      <c r="P15990" s="146"/>
      <c r="Q15990" s="146"/>
      <c r="R15990" s="34"/>
      <c r="S15990" s="35"/>
      <c r="T15990" s="147"/>
    </row>
    <row r="15991">
      <c r="A15991" s="147"/>
      <c r="B15991" s="64"/>
      <c r="C15991" s="147" t="s">
        <v>217</v>
      </c>
      <c r="E15991" s="161"/>
      <c r="F15991" s="162"/>
      <c r="G15991" s="147"/>
      <c r="H15991" s="146"/>
      <c r="J15991" s="146"/>
      <c r="L15991" s="150"/>
      <c r="N15991" s="163"/>
      <c r="O15991" s="146"/>
      <c r="P15991" s="146"/>
      <c r="Q15991" s="146"/>
      <c r="R15991" s="34"/>
      <c r="S15991" s="35"/>
      <c r="T15991" s="147"/>
    </row>
    <row r="15992">
      <c r="A15992" s="147"/>
      <c r="B15992" s="64"/>
      <c r="C15992" s="147" t="s">
        <v>217</v>
      </c>
      <c r="E15992" s="161"/>
      <c r="F15992" s="162"/>
      <c r="G15992" s="147"/>
      <c r="H15992" s="146"/>
      <c r="J15992" s="146"/>
      <c r="L15992" s="150"/>
      <c r="N15992" s="163"/>
      <c r="O15992" s="146"/>
      <c r="P15992" s="146"/>
      <c r="Q15992" s="146"/>
      <c r="R15992" s="34"/>
      <c r="S15992" s="35"/>
      <c r="T15992" s="147"/>
    </row>
    <row r="15993">
      <c r="A15993" s="147"/>
      <c r="B15993" s="64"/>
      <c r="C15993" s="147" t="s">
        <v>217</v>
      </c>
      <c r="E15993" s="161"/>
      <c r="F15993" s="162"/>
      <c r="G15993" s="147"/>
      <c r="H15993" s="146"/>
      <c r="J15993" s="146"/>
      <c r="L15993" s="150"/>
      <c r="N15993" s="163"/>
      <c r="O15993" s="146"/>
      <c r="P15993" s="146"/>
      <c r="Q15993" s="146"/>
      <c r="R15993" s="34"/>
      <c r="S15993" s="35"/>
      <c r="T15993" s="147"/>
    </row>
    <row r="15994">
      <c r="A15994" s="147"/>
      <c r="B15994" s="64"/>
      <c r="C15994" s="147" t="s">
        <v>217</v>
      </c>
      <c r="E15994" s="161"/>
      <c r="F15994" s="162"/>
      <c r="G15994" s="147"/>
      <c r="H15994" s="146"/>
      <c r="J15994" s="146"/>
      <c r="L15994" s="150"/>
      <c r="N15994" s="163"/>
      <c r="O15994" s="146"/>
      <c r="P15994" s="146"/>
      <c r="Q15994" s="146"/>
      <c r="R15994" s="34"/>
      <c r="S15994" s="35"/>
      <c r="T15994" s="147"/>
    </row>
    <row r="15995">
      <c r="A15995" s="147"/>
      <c r="B15995" s="64"/>
      <c r="C15995" s="147" t="s">
        <v>217</v>
      </c>
      <c r="E15995" s="161"/>
      <c r="F15995" s="162"/>
      <c r="G15995" s="147"/>
      <c r="H15995" s="146"/>
      <c r="J15995" s="146"/>
      <c r="L15995" s="150"/>
      <c r="N15995" s="163"/>
      <c r="O15995" s="146"/>
      <c r="P15995" s="146"/>
      <c r="Q15995" s="146"/>
      <c r="R15995" s="34"/>
      <c r="S15995" s="35"/>
      <c r="T15995" s="147"/>
    </row>
    <row r="15996">
      <c r="A15996" s="147"/>
      <c r="B15996" s="64"/>
      <c r="C15996" s="147" t="s">
        <v>217</v>
      </c>
      <c r="E15996" s="161"/>
      <c r="F15996" s="162"/>
      <c r="G15996" s="147"/>
      <c r="H15996" s="146"/>
      <c r="J15996" s="146"/>
      <c r="L15996" s="150"/>
      <c r="N15996" s="163"/>
      <c r="O15996" s="146"/>
      <c r="P15996" s="146"/>
      <c r="Q15996" s="146"/>
      <c r="R15996" s="34"/>
      <c r="S15996" s="35"/>
      <c r="T15996" s="147"/>
    </row>
    <row r="15997">
      <c r="A15997" s="147"/>
      <c r="B15997" s="64"/>
      <c r="C15997" s="147" t="s">
        <v>217</v>
      </c>
      <c r="E15997" s="161"/>
      <c r="F15997" s="162"/>
      <c r="G15997" s="147"/>
      <c r="H15997" s="146"/>
      <c r="J15997" s="146"/>
      <c r="L15997" s="150"/>
      <c r="N15997" s="163"/>
      <c r="O15997" s="146"/>
      <c r="P15997" s="146"/>
      <c r="Q15997" s="146"/>
      <c r="R15997" s="34"/>
      <c r="S15997" s="35"/>
      <c r="T15997" s="147"/>
    </row>
    <row r="15998">
      <c r="A15998" s="147"/>
      <c r="B15998" s="64"/>
      <c r="C15998" s="147" t="s">
        <v>217</v>
      </c>
      <c r="E15998" s="161"/>
      <c r="F15998" s="162"/>
      <c r="G15998" s="147"/>
      <c r="H15998" s="146"/>
      <c r="J15998" s="146"/>
      <c r="L15998" s="150"/>
      <c r="N15998" s="163"/>
      <c r="O15998" s="146"/>
      <c r="P15998" s="146"/>
      <c r="Q15998" s="146"/>
      <c r="R15998" s="34"/>
      <c r="S15998" s="35"/>
      <c r="T15998" s="147"/>
    </row>
    <row r="15999">
      <c r="A15999" s="147"/>
      <c r="B15999" s="64"/>
      <c r="C15999" s="147" t="s">
        <v>217</v>
      </c>
      <c r="E15999" s="161"/>
      <c r="F15999" s="162"/>
      <c r="G15999" s="147"/>
      <c r="H15999" s="146"/>
      <c r="J15999" s="146"/>
      <c r="L15999" s="150"/>
      <c r="N15999" s="163"/>
      <c r="O15999" s="146"/>
      <c r="P15999" s="146"/>
      <c r="Q15999" s="146"/>
      <c r="R15999" s="34"/>
      <c r="S15999" s="35"/>
      <c r="T15999" s="147"/>
    </row>
    <row r="16000">
      <c r="A16000" s="147"/>
      <c r="B16000" s="64"/>
      <c r="C16000" s="147" t="s">
        <v>217</v>
      </c>
      <c r="E16000" s="161"/>
      <c r="F16000" s="162"/>
      <c r="G16000" s="147"/>
      <c r="H16000" s="146"/>
      <c r="J16000" s="146"/>
      <c r="L16000" s="150"/>
      <c r="N16000" s="163"/>
      <c r="O16000" s="146"/>
      <c r="P16000" s="146"/>
      <c r="Q16000" s="146"/>
      <c r="R16000" s="34"/>
      <c r="S16000" s="35"/>
      <c r="T16000" s="147"/>
    </row>
    <row r="16001">
      <c r="A16001" s="147"/>
      <c r="B16001" s="64"/>
      <c r="C16001" s="147" t="s">
        <v>217</v>
      </c>
      <c r="E16001" s="161"/>
      <c r="F16001" s="162"/>
      <c r="G16001" s="147"/>
      <c r="H16001" s="146"/>
      <c r="J16001" s="146"/>
      <c r="L16001" s="150"/>
      <c r="N16001" s="163"/>
      <c r="O16001" s="146"/>
      <c r="P16001" s="146"/>
      <c r="Q16001" s="146"/>
      <c r="R16001" s="34"/>
      <c r="S16001" s="35"/>
      <c r="T16001" s="147"/>
    </row>
    <row r="16002">
      <c r="A16002" s="147"/>
      <c r="B16002" s="64"/>
      <c r="C16002" s="147" t="s">
        <v>217</v>
      </c>
      <c r="E16002" s="161"/>
      <c r="F16002" s="162"/>
      <c r="G16002" s="147"/>
      <c r="H16002" s="146"/>
      <c r="J16002" s="146"/>
      <c r="L16002" s="150"/>
      <c r="N16002" s="163"/>
      <c r="O16002" s="146"/>
      <c r="P16002" s="146"/>
      <c r="Q16002" s="146"/>
      <c r="R16002" s="34"/>
      <c r="S16002" s="35"/>
      <c r="T16002" s="147"/>
    </row>
    <row r="16003">
      <c r="A16003" s="147"/>
      <c r="B16003" s="64"/>
      <c r="C16003" s="147" t="s">
        <v>217</v>
      </c>
      <c r="E16003" s="161"/>
      <c r="F16003" s="162"/>
      <c r="G16003" s="147"/>
      <c r="H16003" s="146"/>
      <c r="J16003" s="146"/>
      <c r="L16003" s="150"/>
      <c r="N16003" s="163"/>
      <c r="O16003" s="146"/>
      <c r="P16003" s="146"/>
      <c r="Q16003" s="146"/>
      <c r="R16003" s="34"/>
      <c r="S16003" s="35"/>
      <c r="T16003" s="147"/>
    </row>
    <row r="16004">
      <c r="A16004" s="147"/>
      <c r="B16004" s="64"/>
      <c r="C16004" s="147" t="s">
        <v>217</v>
      </c>
      <c r="E16004" s="161"/>
      <c r="F16004" s="162"/>
      <c r="G16004" s="147"/>
      <c r="H16004" s="146"/>
      <c r="J16004" s="146"/>
      <c r="L16004" s="150"/>
      <c r="N16004" s="163"/>
      <c r="O16004" s="146"/>
      <c r="P16004" s="146"/>
      <c r="Q16004" s="146"/>
      <c r="R16004" s="34"/>
      <c r="S16004" s="35"/>
      <c r="T16004" s="147"/>
    </row>
    <row r="16005">
      <c r="A16005" s="147"/>
      <c r="B16005" s="64"/>
      <c r="C16005" s="147" t="s">
        <v>217</v>
      </c>
      <c r="E16005" s="161"/>
      <c r="F16005" s="162"/>
      <c r="G16005" s="147"/>
      <c r="H16005" s="146"/>
      <c r="J16005" s="146"/>
      <c r="L16005" s="150"/>
      <c r="N16005" s="163"/>
      <c r="O16005" s="146"/>
      <c r="P16005" s="146"/>
      <c r="Q16005" s="146"/>
      <c r="R16005" s="34"/>
      <c r="S16005" s="35"/>
      <c r="T16005" s="147"/>
    </row>
    <row r="16006">
      <c r="A16006" s="147"/>
      <c r="B16006" s="64"/>
      <c r="C16006" s="147" t="s">
        <v>217</v>
      </c>
      <c r="E16006" s="161"/>
      <c r="F16006" s="162"/>
      <c r="G16006" s="147"/>
      <c r="H16006" s="146"/>
      <c r="J16006" s="146"/>
      <c r="L16006" s="150"/>
      <c r="N16006" s="163"/>
      <c r="O16006" s="146"/>
      <c r="P16006" s="146"/>
      <c r="Q16006" s="146"/>
      <c r="R16006" s="34"/>
      <c r="S16006" s="35"/>
      <c r="T16006" s="147"/>
    </row>
    <row r="16007">
      <c r="A16007" s="147"/>
      <c r="B16007" s="64"/>
      <c r="C16007" s="147" t="s">
        <v>217</v>
      </c>
      <c r="E16007" s="161"/>
      <c r="F16007" s="162"/>
      <c r="G16007" s="147"/>
      <c r="H16007" s="146"/>
      <c r="J16007" s="146"/>
      <c r="L16007" s="150"/>
      <c r="N16007" s="163"/>
      <c r="O16007" s="146"/>
      <c r="P16007" s="146"/>
      <c r="Q16007" s="146"/>
      <c r="R16007" s="34"/>
      <c r="S16007" s="35"/>
      <c r="T16007" s="147"/>
    </row>
    <row r="16008">
      <c r="A16008" s="147"/>
      <c r="B16008" s="64"/>
      <c r="C16008" s="147" t="s">
        <v>217</v>
      </c>
      <c r="E16008" s="161"/>
      <c r="F16008" s="162"/>
      <c r="G16008" s="147"/>
      <c r="H16008" s="146"/>
      <c r="J16008" s="146"/>
      <c r="L16008" s="150"/>
      <c r="N16008" s="163"/>
      <c r="O16008" s="146"/>
      <c r="P16008" s="146"/>
      <c r="Q16008" s="146"/>
      <c r="R16008" s="34"/>
      <c r="S16008" s="35"/>
      <c r="T16008" s="147"/>
    </row>
    <row r="16009">
      <c r="A16009" s="147"/>
      <c r="B16009" s="64"/>
      <c r="C16009" s="147" t="s">
        <v>217</v>
      </c>
      <c r="E16009" s="161"/>
      <c r="F16009" s="162"/>
      <c r="G16009" s="147"/>
      <c r="H16009" s="146"/>
      <c r="J16009" s="146"/>
      <c r="L16009" s="150"/>
      <c r="N16009" s="163"/>
      <c r="O16009" s="146"/>
      <c r="P16009" s="146"/>
      <c r="Q16009" s="146"/>
      <c r="R16009" s="34"/>
      <c r="S16009" s="35"/>
      <c r="T16009" s="147"/>
    </row>
    <row r="16010">
      <c r="A16010" s="147"/>
      <c r="B16010" s="64"/>
      <c r="C16010" s="147" t="s">
        <v>217</v>
      </c>
      <c r="E16010" s="161"/>
      <c r="F16010" s="162"/>
      <c r="G16010" s="147"/>
      <c r="H16010" s="146"/>
      <c r="J16010" s="146"/>
      <c r="L16010" s="150"/>
      <c r="N16010" s="163"/>
      <c r="O16010" s="146"/>
      <c r="P16010" s="146"/>
      <c r="Q16010" s="146"/>
      <c r="R16010" s="34"/>
      <c r="S16010" s="35"/>
      <c r="T16010" s="147"/>
    </row>
    <row r="16011">
      <c r="A16011" s="147"/>
      <c r="B16011" s="64"/>
      <c r="C16011" s="147" t="s">
        <v>217</v>
      </c>
      <c r="E16011" s="161"/>
      <c r="F16011" s="162"/>
      <c r="G16011" s="147"/>
      <c r="H16011" s="146"/>
      <c r="J16011" s="146"/>
      <c r="L16011" s="150"/>
      <c r="N16011" s="163"/>
      <c r="O16011" s="146"/>
      <c r="P16011" s="146"/>
      <c r="Q16011" s="146"/>
      <c r="R16011" s="34"/>
      <c r="S16011" s="35"/>
      <c r="T16011" s="147"/>
    </row>
    <row r="16012">
      <c r="A16012" s="147"/>
      <c r="B16012" s="64"/>
      <c r="C16012" s="147" t="s">
        <v>217</v>
      </c>
      <c r="E16012" s="161"/>
      <c r="F16012" s="162"/>
      <c r="G16012" s="147"/>
      <c r="H16012" s="146"/>
      <c r="J16012" s="146"/>
      <c r="L16012" s="150"/>
      <c r="N16012" s="163"/>
      <c r="O16012" s="146"/>
      <c r="P16012" s="146"/>
      <c r="Q16012" s="146"/>
      <c r="R16012" s="34"/>
      <c r="S16012" s="35"/>
      <c r="T16012" s="147"/>
    </row>
    <row r="16013">
      <c r="A16013" s="147"/>
      <c r="B16013" s="64"/>
      <c r="C16013" s="147" t="s">
        <v>217</v>
      </c>
      <c r="E16013" s="161"/>
      <c r="F16013" s="162"/>
      <c r="G16013" s="147"/>
      <c r="H16013" s="146"/>
      <c r="J16013" s="146"/>
      <c r="L16013" s="150"/>
      <c r="N16013" s="163"/>
      <c r="O16013" s="146"/>
      <c r="P16013" s="146"/>
      <c r="Q16013" s="146"/>
      <c r="R16013" s="34"/>
      <c r="S16013" s="35"/>
      <c r="T16013" s="147"/>
    </row>
    <row r="16014">
      <c r="A16014" s="147"/>
      <c r="B16014" s="64"/>
      <c r="C16014" s="147" t="s">
        <v>217</v>
      </c>
      <c r="E16014" s="161"/>
      <c r="F16014" s="162"/>
      <c r="G16014" s="147"/>
      <c r="H16014" s="146"/>
      <c r="J16014" s="146"/>
      <c r="L16014" s="150"/>
      <c r="N16014" s="163"/>
      <c r="O16014" s="146"/>
      <c r="P16014" s="146"/>
      <c r="Q16014" s="146"/>
      <c r="R16014" s="34"/>
      <c r="S16014" s="35"/>
      <c r="T16014" s="147"/>
    </row>
    <row r="16015">
      <c r="A16015" s="147"/>
      <c r="B16015" s="64"/>
      <c r="C16015" s="147" t="s">
        <v>217</v>
      </c>
      <c r="E16015" s="161"/>
      <c r="F16015" s="162"/>
      <c r="G16015" s="147"/>
      <c r="H16015" s="146"/>
      <c r="J16015" s="146"/>
      <c r="L16015" s="150"/>
      <c r="N16015" s="163"/>
      <c r="O16015" s="146"/>
      <c r="P16015" s="146"/>
      <c r="Q16015" s="146"/>
      <c r="R16015" s="34"/>
      <c r="S16015" s="35"/>
      <c r="T16015" s="147"/>
    </row>
    <row r="16016">
      <c r="A16016" s="147"/>
      <c r="B16016" s="64"/>
      <c r="C16016" s="147" t="s">
        <v>217</v>
      </c>
      <c r="E16016" s="161"/>
      <c r="F16016" s="162"/>
      <c r="G16016" s="147"/>
      <c r="H16016" s="146"/>
      <c r="J16016" s="146"/>
      <c r="L16016" s="150"/>
      <c r="N16016" s="163"/>
      <c r="O16016" s="146"/>
      <c r="P16016" s="146"/>
      <c r="Q16016" s="146"/>
      <c r="R16016" s="34"/>
      <c r="S16016" s="35"/>
      <c r="T16016" s="147"/>
    </row>
    <row r="16017">
      <c r="A16017" s="147"/>
      <c r="B16017" s="64"/>
      <c r="C16017" s="147" t="s">
        <v>217</v>
      </c>
      <c r="E16017" s="161"/>
      <c r="F16017" s="162"/>
      <c r="G16017" s="147"/>
      <c r="H16017" s="146"/>
      <c r="J16017" s="146"/>
      <c r="L16017" s="150"/>
      <c r="N16017" s="163"/>
      <c r="O16017" s="146"/>
      <c r="P16017" s="146"/>
      <c r="Q16017" s="146"/>
      <c r="R16017" s="34"/>
      <c r="S16017" s="35"/>
      <c r="T16017" s="147"/>
    </row>
    <row r="16018">
      <c r="A16018" s="147"/>
      <c r="B16018" s="64"/>
      <c r="C16018" s="147" t="s">
        <v>217</v>
      </c>
      <c r="E16018" s="161"/>
      <c r="F16018" s="162"/>
      <c r="G16018" s="147"/>
      <c r="H16018" s="146"/>
      <c r="J16018" s="146"/>
      <c r="L16018" s="150"/>
      <c r="N16018" s="163"/>
      <c r="O16018" s="146"/>
      <c r="P16018" s="146"/>
      <c r="Q16018" s="146"/>
      <c r="R16018" s="34"/>
      <c r="S16018" s="35"/>
      <c r="T16018" s="147"/>
    </row>
    <row r="16019">
      <c r="A16019" s="147"/>
      <c r="B16019" s="64"/>
      <c r="C16019" s="147" t="s">
        <v>217</v>
      </c>
      <c r="E16019" s="161"/>
      <c r="F16019" s="162"/>
      <c r="G16019" s="147"/>
      <c r="H16019" s="146"/>
      <c r="J16019" s="146"/>
      <c r="L16019" s="150"/>
      <c r="N16019" s="163"/>
      <c r="O16019" s="146"/>
      <c r="P16019" s="146"/>
      <c r="Q16019" s="146"/>
      <c r="R16019" s="34"/>
      <c r="S16019" s="35"/>
      <c r="T16019" s="147"/>
    </row>
    <row r="16020">
      <c r="A16020" s="147"/>
      <c r="B16020" s="64"/>
      <c r="C16020" s="147" t="s">
        <v>217</v>
      </c>
      <c r="E16020" s="161"/>
      <c r="F16020" s="162"/>
      <c r="G16020" s="147"/>
      <c r="H16020" s="146"/>
      <c r="J16020" s="146"/>
      <c r="L16020" s="150"/>
      <c r="N16020" s="163"/>
      <c r="O16020" s="146"/>
      <c r="P16020" s="146"/>
      <c r="Q16020" s="146"/>
      <c r="R16020" s="34"/>
      <c r="S16020" s="35"/>
      <c r="T16020" s="147"/>
    </row>
    <row r="16021">
      <c r="A16021" s="147"/>
      <c r="B16021" s="64"/>
      <c r="C16021" s="147" t="s">
        <v>217</v>
      </c>
      <c r="E16021" s="161"/>
      <c r="F16021" s="162"/>
      <c r="G16021" s="147"/>
      <c r="H16021" s="146"/>
      <c r="J16021" s="146"/>
      <c r="L16021" s="150"/>
      <c r="N16021" s="163"/>
      <c r="O16021" s="146"/>
      <c r="P16021" s="146"/>
      <c r="Q16021" s="146"/>
      <c r="R16021" s="34"/>
      <c r="S16021" s="35"/>
      <c r="T16021" s="147"/>
    </row>
    <row r="16022">
      <c r="A16022" s="147"/>
      <c r="B16022" s="64"/>
      <c r="C16022" s="147" t="s">
        <v>217</v>
      </c>
      <c r="E16022" s="161"/>
      <c r="F16022" s="162"/>
      <c r="G16022" s="147"/>
      <c r="H16022" s="146"/>
      <c r="J16022" s="146"/>
      <c r="L16022" s="150"/>
      <c r="N16022" s="163"/>
      <c r="O16022" s="146"/>
      <c r="P16022" s="146"/>
      <c r="Q16022" s="146"/>
      <c r="R16022" s="34"/>
      <c r="S16022" s="35"/>
      <c r="T16022" s="147"/>
    </row>
    <row r="16023">
      <c r="A16023" s="147"/>
      <c r="B16023" s="64"/>
      <c r="C16023" s="147" t="s">
        <v>217</v>
      </c>
      <c r="E16023" s="161"/>
      <c r="F16023" s="162"/>
      <c r="G16023" s="147"/>
      <c r="H16023" s="146"/>
      <c r="J16023" s="146"/>
      <c r="L16023" s="150"/>
      <c r="N16023" s="163"/>
      <c r="O16023" s="146"/>
      <c r="P16023" s="146"/>
      <c r="Q16023" s="146"/>
      <c r="R16023" s="34"/>
      <c r="S16023" s="35"/>
      <c r="T16023" s="147"/>
    </row>
    <row r="16024">
      <c r="A16024" s="147"/>
      <c r="B16024" s="64"/>
      <c r="C16024" s="147" t="s">
        <v>217</v>
      </c>
      <c r="E16024" s="161"/>
      <c r="F16024" s="162"/>
      <c r="G16024" s="147"/>
      <c r="H16024" s="146"/>
      <c r="J16024" s="146"/>
      <c r="L16024" s="150"/>
      <c r="N16024" s="163"/>
      <c r="O16024" s="146"/>
      <c r="P16024" s="146"/>
      <c r="Q16024" s="146"/>
      <c r="R16024" s="34"/>
      <c r="S16024" s="35"/>
      <c r="T16024" s="147"/>
    </row>
    <row r="16025">
      <c r="A16025" s="147"/>
      <c r="B16025" s="64"/>
      <c r="C16025" s="147" t="s">
        <v>217</v>
      </c>
      <c r="E16025" s="161"/>
      <c r="F16025" s="162"/>
      <c r="G16025" s="147"/>
      <c r="H16025" s="146"/>
      <c r="J16025" s="146"/>
      <c r="L16025" s="150"/>
      <c r="N16025" s="163"/>
      <c r="O16025" s="146"/>
      <c r="P16025" s="146"/>
      <c r="Q16025" s="146"/>
      <c r="R16025" s="34"/>
      <c r="S16025" s="35"/>
      <c r="T16025" s="147"/>
    </row>
    <row r="16026">
      <c r="A16026" s="147"/>
      <c r="B16026" s="64"/>
      <c r="C16026" s="147" t="s">
        <v>217</v>
      </c>
      <c r="E16026" s="161"/>
      <c r="F16026" s="162"/>
      <c r="G16026" s="147"/>
      <c r="H16026" s="146"/>
      <c r="J16026" s="146"/>
      <c r="L16026" s="150"/>
      <c r="N16026" s="163"/>
      <c r="O16026" s="146"/>
      <c r="P16026" s="146"/>
      <c r="Q16026" s="146"/>
      <c r="R16026" s="34"/>
      <c r="S16026" s="35"/>
      <c r="T16026" s="147"/>
    </row>
    <row r="16027">
      <c r="A16027" s="147"/>
      <c r="B16027" s="64"/>
      <c r="C16027" s="147" t="s">
        <v>217</v>
      </c>
      <c r="E16027" s="161"/>
      <c r="F16027" s="162"/>
      <c r="G16027" s="147"/>
      <c r="H16027" s="146"/>
      <c r="J16027" s="146"/>
      <c r="L16027" s="150"/>
      <c r="N16027" s="163"/>
      <c r="O16027" s="146"/>
      <c r="P16027" s="146"/>
      <c r="Q16027" s="146"/>
      <c r="R16027" s="34"/>
      <c r="S16027" s="35"/>
      <c r="T16027" s="147"/>
    </row>
    <row r="16028">
      <c r="A16028" s="147"/>
      <c r="B16028" s="64"/>
      <c r="C16028" s="147" t="s">
        <v>217</v>
      </c>
      <c r="E16028" s="161"/>
      <c r="F16028" s="162"/>
      <c r="G16028" s="147"/>
      <c r="H16028" s="146"/>
      <c r="J16028" s="146"/>
      <c r="L16028" s="150"/>
      <c r="N16028" s="163"/>
      <c r="O16028" s="146"/>
      <c r="P16028" s="146"/>
      <c r="Q16028" s="146"/>
      <c r="R16028" s="34"/>
      <c r="S16028" s="35"/>
      <c r="T16028" s="147"/>
    </row>
    <row r="16029">
      <c r="A16029" s="147"/>
      <c r="B16029" s="64"/>
      <c r="C16029" s="147" t="s">
        <v>217</v>
      </c>
      <c r="E16029" s="161"/>
      <c r="F16029" s="162"/>
      <c r="G16029" s="147"/>
      <c r="H16029" s="146"/>
      <c r="J16029" s="146"/>
      <c r="L16029" s="150"/>
      <c r="N16029" s="163"/>
      <c r="O16029" s="146"/>
      <c r="P16029" s="146"/>
      <c r="Q16029" s="146"/>
      <c r="R16029" s="34"/>
      <c r="S16029" s="35"/>
      <c r="T16029" s="147"/>
    </row>
    <row r="16030">
      <c r="A16030" s="147"/>
      <c r="B16030" s="64"/>
      <c r="C16030" s="147" t="s">
        <v>217</v>
      </c>
      <c r="E16030" s="161"/>
      <c r="F16030" s="162"/>
      <c r="G16030" s="147"/>
      <c r="H16030" s="146"/>
      <c r="J16030" s="146"/>
      <c r="L16030" s="150"/>
      <c r="N16030" s="163"/>
      <c r="O16030" s="146"/>
      <c r="P16030" s="146"/>
      <c r="Q16030" s="146"/>
      <c r="R16030" s="34"/>
      <c r="S16030" s="35"/>
      <c r="T16030" s="147"/>
    </row>
    <row r="16031">
      <c r="A16031" s="147"/>
      <c r="B16031" s="64"/>
      <c r="C16031" s="147" t="s">
        <v>217</v>
      </c>
      <c r="E16031" s="161"/>
      <c r="F16031" s="162"/>
      <c r="G16031" s="147"/>
      <c r="H16031" s="146"/>
      <c r="J16031" s="146"/>
      <c r="L16031" s="150"/>
      <c r="N16031" s="163"/>
      <c r="O16031" s="146"/>
      <c r="P16031" s="146"/>
      <c r="Q16031" s="146"/>
      <c r="R16031" s="34"/>
      <c r="S16031" s="35"/>
      <c r="T16031" s="147"/>
    </row>
    <row r="16032">
      <c r="A16032" s="147"/>
      <c r="B16032" s="64"/>
      <c r="C16032" s="147" t="s">
        <v>217</v>
      </c>
      <c r="E16032" s="161"/>
      <c r="F16032" s="162"/>
      <c r="G16032" s="147"/>
      <c r="H16032" s="146"/>
      <c r="J16032" s="146"/>
      <c r="L16032" s="150"/>
      <c r="N16032" s="163"/>
      <c r="O16032" s="146"/>
      <c r="P16032" s="146"/>
      <c r="Q16032" s="146"/>
      <c r="R16032" s="34"/>
      <c r="S16032" s="35"/>
      <c r="T16032" s="147"/>
    </row>
    <row r="16033">
      <c r="A16033" s="147"/>
      <c r="B16033" s="64"/>
      <c r="C16033" s="147" t="s">
        <v>217</v>
      </c>
      <c r="E16033" s="161"/>
      <c r="F16033" s="162"/>
      <c r="G16033" s="147"/>
      <c r="H16033" s="146"/>
      <c r="J16033" s="146"/>
      <c r="L16033" s="150"/>
      <c r="N16033" s="163"/>
      <c r="O16033" s="146"/>
      <c r="P16033" s="146"/>
      <c r="Q16033" s="146"/>
      <c r="R16033" s="34"/>
      <c r="S16033" s="35"/>
      <c r="T16033" s="147"/>
    </row>
    <row r="16034">
      <c r="A16034" s="147"/>
      <c r="B16034" s="64"/>
      <c r="C16034" s="147" t="s">
        <v>217</v>
      </c>
      <c r="E16034" s="161"/>
      <c r="F16034" s="162"/>
      <c r="G16034" s="147"/>
      <c r="H16034" s="146"/>
      <c r="J16034" s="146"/>
      <c r="L16034" s="150"/>
      <c r="N16034" s="163"/>
      <c r="O16034" s="146"/>
      <c r="P16034" s="146"/>
      <c r="Q16034" s="146"/>
      <c r="R16034" s="34"/>
      <c r="S16034" s="35"/>
      <c r="T16034" s="147"/>
    </row>
    <row r="16035">
      <c r="A16035" s="147"/>
      <c r="B16035" s="64"/>
      <c r="C16035" s="147" t="s">
        <v>217</v>
      </c>
      <c r="E16035" s="161"/>
      <c r="F16035" s="162"/>
      <c r="G16035" s="147"/>
      <c r="H16035" s="146"/>
      <c r="J16035" s="146"/>
      <c r="L16035" s="150"/>
      <c r="N16035" s="163"/>
      <c r="O16035" s="146"/>
      <c r="P16035" s="146"/>
      <c r="Q16035" s="146"/>
      <c r="R16035" s="34"/>
      <c r="S16035" s="35"/>
      <c r="T16035" s="147"/>
    </row>
    <row r="16036">
      <c r="A16036" s="147"/>
      <c r="B16036" s="64"/>
      <c r="C16036" s="147" t="s">
        <v>217</v>
      </c>
      <c r="E16036" s="161"/>
      <c r="F16036" s="162"/>
      <c r="G16036" s="147"/>
      <c r="H16036" s="146"/>
      <c r="J16036" s="146"/>
      <c r="L16036" s="150"/>
      <c r="N16036" s="163"/>
      <c r="O16036" s="146"/>
      <c r="P16036" s="146"/>
      <c r="Q16036" s="146"/>
      <c r="R16036" s="34"/>
      <c r="S16036" s="35"/>
      <c r="T16036" s="147"/>
    </row>
    <row r="16037">
      <c r="A16037" s="147"/>
      <c r="B16037" s="64"/>
      <c r="C16037" s="147" t="s">
        <v>217</v>
      </c>
      <c r="E16037" s="161"/>
      <c r="F16037" s="162"/>
      <c r="G16037" s="147"/>
      <c r="H16037" s="146"/>
      <c r="J16037" s="146"/>
      <c r="L16037" s="150"/>
      <c r="N16037" s="163"/>
      <c r="O16037" s="146"/>
      <c r="P16037" s="146"/>
      <c r="Q16037" s="146"/>
      <c r="R16037" s="34"/>
      <c r="S16037" s="35"/>
      <c r="T16037" s="147"/>
    </row>
    <row r="16038">
      <c r="A16038" s="147"/>
      <c r="B16038" s="64"/>
      <c r="C16038" s="147" t="s">
        <v>217</v>
      </c>
      <c r="E16038" s="161"/>
      <c r="F16038" s="162"/>
      <c r="G16038" s="147"/>
      <c r="H16038" s="146"/>
      <c r="J16038" s="146"/>
      <c r="L16038" s="150"/>
      <c r="N16038" s="163"/>
      <c r="O16038" s="146"/>
      <c r="P16038" s="146"/>
      <c r="Q16038" s="146"/>
      <c r="R16038" s="34"/>
      <c r="S16038" s="35"/>
      <c r="T16038" s="147"/>
    </row>
    <row r="16039">
      <c r="A16039" s="147"/>
      <c r="B16039" s="64"/>
      <c r="C16039" s="147" t="s">
        <v>217</v>
      </c>
      <c r="E16039" s="161"/>
      <c r="F16039" s="162"/>
      <c r="G16039" s="147"/>
      <c r="H16039" s="146"/>
      <c r="J16039" s="146"/>
      <c r="L16039" s="150"/>
      <c r="N16039" s="163"/>
      <c r="O16039" s="146"/>
      <c r="P16039" s="146"/>
      <c r="Q16039" s="146"/>
      <c r="R16039" s="34"/>
      <c r="S16039" s="35"/>
      <c r="T16039" s="147"/>
    </row>
    <row r="16040">
      <c r="A16040" s="147"/>
      <c r="B16040" s="64"/>
      <c r="C16040" s="147" t="s">
        <v>217</v>
      </c>
      <c r="E16040" s="161"/>
      <c r="F16040" s="162"/>
      <c r="G16040" s="147"/>
      <c r="H16040" s="146"/>
      <c r="J16040" s="146"/>
      <c r="L16040" s="150"/>
      <c r="N16040" s="163"/>
      <c r="O16040" s="146"/>
      <c r="P16040" s="146"/>
      <c r="Q16040" s="146"/>
      <c r="R16040" s="34"/>
      <c r="S16040" s="35"/>
      <c r="T16040" s="147"/>
    </row>
    <row r="16041">
      <c r="A16041" s="147"/>
      <c r="B16041" s="64"/>
      <c r="C16041" s="147" t="s">
        <v>217</v>
      </c>
      <c r="E16041" s="161"/>
      <c r="F16041" s="162"/>
      <c r="G16041" s="147"/>
      <c r="H16041" s="146"/>
      <c r="J16041" s="146"/>
      <c r="L16041" s="150"/>
      <c r="N16041" s="163"/>
      <c r="O16041" s="146"/>
      <c r="P16041" s="146"/>
      <c r="Q16041" s="146"/>
      <c r="R16041" s="34"/>
      <c r="S16041" s="35"/>
      <c r="T16041" s="147"/>
    </row>
    <row r="16042">
      <c r="A16042" s="147"/>
      <c r="B16042" s="64"/>
      <c r="C16042" s="147" t="s">
        <v>217</v>
      </c>
      <c r="E16042" s="161"/>
      <c r="F16042" s="162"/>
      <c r="G16042" s="147"/>
      <c r="H16042" s="146"/>
      <c r="J16042" s="146"/>
      <c r="L16042" s="150"/>
      <c r="N16042" s="163"/>
      <c r="O16042" s="146"/>
      <c r="P16042" s="146"/>
      <c r="Q16042" s="146"/>
      <c r="R16042" s="34"/>
      <c r="S16042" s="35"/>
      <c r="T16042" s="147"/>
    </row>
    <row r="16043">
      <c r="A16043" s="147"/>
      <c r="B16043" s="64"/>
      <c r="C16043" s="147" t="s">
        <v>217</v>
      </c>
      <c r="E16043" s="161"/>
      <c r="F16043" s="162"/>
      <c r="G16043" s="147"/>
      <c r="H16043" s="146"/>
      <c r="J16043" s="146"/>
      <c r="L16043" s="150"/>
      <c r="N16043" s="163"/>
      <c r="O16043" s="146"/>
      <c r="P16043" s="146"/>
      <c r="Q16043" s="146"/>
      <c r="R16043" s="34"/>
      <c r="S16043" s="35"/>
      <c r="T16043" s="147"/>
    </row>
    <row r="16044">
      <c r="A16044" s="147"/>
      <c r="B16044" s="64"/>
      <c r="C16044" s="147" t="s">
        <v>217</v>
      </c>
      <c r="E16044" s="161"/>
      <c r="F16044" s="162"/>
      <c r="G16044" s="147"/>
      <c r="H16044" s="146"/>
      <c r="J16044" s="146"/>
      <c r="L16044" s="150"/>
      <c r="N16044" s="163"/>
      <c r="O16044" s="146"/>
      <c r="P16044" s="146"/>
      <c r="Q16044" s="146"/>
      <c r="R16044" s="34"/>
      <c r="S16044" s="35"/>
      <c r="T16044" s="147"/>
    </row>
    <row r="16045">
      <c r="A16045" s="147"/>
      <c r="B16045" s="64"/>
      <c r="C16045" s="147" t="s">
        <v>217</v>
      </c>
      <c r="E16045" s="161"/>
      <c r="F16045" s="162"/>
      <c r="G16045" s="147"/>
      <c r="H16045" s="146"/>
      <c r="J16045" s="146"/>
      <c r="L16045" s="150"/>
      <c r="N16045" s="163"/>
      <c r="O16045" s="146"/>
      <c r="P16045" s="146"/>
      <c r="Q16045" s="146"/>
      <c r="R16045" s="34"/>
      <c r="S16045" s="35"/>
      <c r="T16045" s="147"/>
    </row>
    <row r="16046">
      <c r="A16046" s="147"/>
      <c r="B16046" s="64"/>
      <c r="C16046" s="147" t="s">
        <v>217</v>
      </c>
      <c r="E16046" s="161"/>
      <c r="F16046" s="162"/>
      <c r="G16046" s="147"/>
      <c r="H16046" s="146"/>
      <c r="J16046" s="146"/>
      <c r="L16046" s="150"/>
      <c r="N16046" s="163"/>
      <c r="O16046" s="146"/>
      <c r="P16046" s="146"/>
      <c r="Q16046" s="146"/>
      <c r="R16046" s="34"/>
      <c r="S16046" s="35"/>
      <c r="T16046" s="147"/>
    </row>
    <row r="16047">
      <c r="A16047" s="147"/>
      <c r="B16047" s="64"/>
      <c r="C16047" s="147" t="s">
        <v>217</v>
      </c>
      <c r="E16047" s="161"/>
      <c r="F16047" s="162"/>
      <c r="G16047" s="147"/>
      <c r="H16047" s="146"/>
      <c r="J16047" s="146"/>
      <c r="L16047" s="150"/>
      <c r="N16047" s="163"/>
      <c r="O16047" s="146"/>
      <c r="P16047" s="146"/>
      <c r="Q16047" s="146"/>
      <c r="R16047" s="34"/>
      <c r="S16047" s="35"/>
      <c r="T16047" s="147"/>
    </row>
    <row r="16048">
      <c r="A16048" s="147"/>
      <c r="B16048" s="64"/>
      <c r="C16048" s="147" t="s">
        <v>217</v>
      </c>
      <c r="E16048" s="161"/>
      <c r="F16048" s="162"/>
      <c r="G16048" s="147"/>
      <c r="H16048" s="146"/>
      <c r="J16048" s="146"/>
      <c r="L16048" s="150"/>
      <c r="N16048" s="163"/>
      <c r="O16048" s="146"/>
      <c r="P16048" s="146"/>
      <c r="Q16048" s="146"/>
      <c r="R16048" s="34"/>
      <c r="S16048" s="35"/>
      <c r="T16048" s="147"/>
    </row>
    <row r="16049">
      <c r="A16049" s="147"/>
      <c r="B16049" s="64"/>
      <c r="C16049" s="147" t="s">
        <v>217</v>
      </c>
      <c r="E16049" s="161"/>
      <c r="F16049" s="162"/>
      <c r="G16049" s="147"/>
      <c r="H16049" s="146"/>
      <c r="J16049" s="146"/>
      <c r="L16049" s="150"/>
      <c r="N16049" s="163"/>
      <c r="O16049" s="146"/>
      <c r="P16049" s="146"/>
      <c r="Q16049" s="146"/>
      <c r="R16049" s="34"/>
      <c r="S16049" s="35"/>
      <c r="T16049" s="147"/>
    </row>
    <row r="16050">
      <c r="A16050" s="147"/>
      <c r="B16050" s="64"/>
      <c r="C16050" s="147" t="s">
        <v>217</v>
      </c>
      <c r="E16050" s="161"/>
      <c r="F16050" s="162"/>
      <c r="G16050" s="147"/>
      <c r="H16050" s="146"/>
      <c r="J16050" s="146"/>
      <c r="L16050" s="150"/>
      <c r="N16050" s="163"/>
      <c r="O16050" s="146"/>
      <c r="P16050" s="146"/>
      <c r="Q16050" s="146"/>
      <c r="R16050" s="34"/>
      <c r="S16050" s="35"/>
      <c r="T16050" s="147"/>
    </row>
    <row r="16051">
      <c r="A16051" s="147"/>
      <c r="B16051" s="64"/>
      <c r="C16051" s="147" t="s">
        <v>217</v>
      </c>
      <c r="E16051" s="161"/>
      <c r="F16051" s="162"/>
      <c r="G16051" s="147"/>
      <c r="H16051" s="146"/>
      <c r="J16051" s="146"/>
      <c r="L16051" s="150"/>
      <c r="N16051" s="163"/>
      <c r="O16051" s="146"/>
      <c r="P16051" s="146"/>
      <c r="Q16051" s="146"/>
      <c r="R16051" s="34"/>
      <c r="S16051" s="35"/>
      <c r="T16051" s="147"/>
    </row>
    <row r="16052">
      <c r="A16052" s="147"/>
      <c r="B16052" s="64"/>
      <c r="C16052" s="147" t="s">
        <v>217</v>
      </c>
      <c r="E16052" s="161"/>
      <c r="F16052" s="162"/>
      <c r="G16052" s="147"/>
      <c r="H16052" s="146"/>
      <c r="J16052" s="146"/>
      <c r="L16052" s="150"/>
      <c r="N16052" s="163"/>
      <c r="O16052" s="146"/>
      <c r="P16052" s="146"/>
      <c r="Q16052" s="146"/>
      <c r="R16052" s="34"/>
      <c r="S16052" s="35"/>
      <c r="T16052" s="147"/>
    </row>
    <row r="16053">
      <c r="A16053" s="147"/>
      <c r="B16053" s="64"/>
      <c r="C16053" s="147" t="s">
        <v>217</v>
      </c>
      <c r="E16053" s="161"/>
      <c r="F16053" s="162"/>
      <c r="G16053" s="147"/>
      <c r="H16053" s="146"/>
      <c r="J16053" s="146"/>
      <c r="L16053" s="150"/>
      <c r="N16053" s="163"/>
      <c r="O16053" s="146"/>
      <c r="P16053" s="146"/>
      <c r="Q16053" s="146"/>
      <c r="R16053" s="34"/>
      <c r="S16053" s="35"/>
      <c r="T16053" s="147"/>
    </row>
    <row r="16054">
      <c r="A16054" s="147"/>
      <c r="B16054" s="64"/>
      <c r="C16054" s="147" t="s">
        <v>217</v>
      </c>
      <c r="E16054" s="161"/>
      <c r="F16054" s="162"/>
      <c r="G16054" s="147"/>
      <c r="H16054" s="146"/>
      <c r="J16054" s="146"/>
      <c r="L16054" s="150"/>
      <c r="N16054" s="163"/>
      <c r="O16054" s="146"/>
      <c r="P16054" s="146"/>
      <c r="Q16054" s="146"/>
      <c r="R16054" s="34"/>
      <c r="S16054" s="35"/>
      <c r="T16054" s="147"/>
    </row>
    <row r="16055">
      <c r="A16055" s="147"/>
      <c r="B16055" s="64"/>
      <c r="C16055" s="147" t="s">
        <v>217</v>
      </c>
      <c r="E16055" s="161"/>
      <c r="F16055" s="162"/>
      <c r="G16055" s="147"/>
      <c r="H16055" s="146"/>
      <c r="J16055" s="146"/>
      <c r="L16055" s="150"/>
      <c r="N16055" s="163"/>
      <c r="O16055" s="146"/>
      <c r="P16055" s="146"/>
      <c r="Q16055" s="146"/>
      <c r="R16055" s="34"/>
      <c r="S16055" s="35"/>
      <c r="T16055" s="147"/>
    </row>
    <row r="16056">
      <c r="A16056" s="147"/>
      <c r="B16056" s="64"/>
      <c r="C16056" s="147" t="s">
        <v>217</v>
      </c>
      <c r="E16056" s="161"/>
      <c r="F16056" s="162"/>
      <c r="G16056" s="147"/>
      <c r="H16056" s="146"/>
      <c r="J16056" s="146"/>
      <c r="L16056" s="150"/>
      <c r="N16056" s="163"/>
      <c r="O16056" s="146"/>
      <c r="P16056" s="146"/>
      <c r="Q16056" s="146"/>
      <c r="R16056" s="34"/>
      <c r="S16056" s="35"/>
      <c r="T16056" s="147"/>
    </row>
    <row r="16057">
      <c r="A16057" s="147"/>
      <c r="B16057" s="64"/>
      <c r="C16057" s="147" t="s">
        <v>217</v>
      </c>
      <c r="E16057" s="161"/>
      <c r="F16057" s="162"/>
      <c r="G16057" s="147"/>
      <c r="H16057" s="146"/>
      <c r="J16057" s="146"/>
      <c r="L16057" s="150"/>
      <c r="N16057" s="163"/>
      <c r="O16057" s="146"/>
      <c r="P16057" s="146"/>
      <c r="Q16057" s="146"/>
      <c r="R16057" s="34"/>
      <c r="S16057" s="35"/>
      <c r="T16057" s="147"/>
    </row>
    <row r="16058">
      <c r="A16058" s="147"/>
      <c r="B16058" s="64"/>
      <c r="C16058" s="147" t="s">
        <v>217</v>
      </c>
      <c r="E16058" s="161"/>
      <c r="F16058" s="162"/>
      <c r="G16058" s="147"/>
      <c r="H16058" s="146"/>
      <c r="J16058" s="146"/>
      <c r="L16058" s="150"/>
      <c r="N16058" s="163"/>
      <c r="O16058" s="146"/>
      <c r="P16058" s="146"/>
      <c r="Q16058" s="146"/>
      <c r="R16058" s="34"/>
      <c r="S16058" s="35"/>
      <c r="T16058" s="147"/>
    </row>
    <row r="16059">
      <c r="A16059" s="147"/>
      <c r="B16059" s="64"/>
      <c r="C16059" s="147" t="s">
        <v>217</v>
      </c>
      <c r="E16059" s="161"/>
      <c r="F16059" s="162"/>
      <c r="G16059" s="147"/>
      <c r="H16059" s="146"/>
      <c r="J16059" s="146"/>
      <c r="L16059" s="150"/>
      <c r="N16059" s="163"/>
      <c r="O16059" s="146"/>
      <c r="P16059" s="146"/>
      <c r="Q16059" s="146"/>
      <c r="R16059" s="34"/>
      <c r="S16059" s="35"/>
      <c r="T16059" s="147"/>
    </row>
    <row r="16060">
      <c r="A16060" s="147"/>
      <c r="B16060" s="64"/>
      <c r="C16060" s="147" t="s">
        <v>217</v>
      </c>
      <c r="E16060" s="161"/>
      <c r="F16060" s="162"/>
      <c r="G16060" s="147"/>
      <c r="H16060" s="146"/>
      <c r="J16060" s="146"/>
      <c r="L16060" s="150"/>
      <c r="N16060" s="163"/>
      <c r="O16060" s="146"/>
      <c r="P16060" s="146"/>
      <c r="Q16060" s="146"/>
      <c r="R16060" s="34"/>
      <c r="S16060" s="35"/>
      <c r="T16060" s="147"/>
    </row>
    <row r="16061">
      <c r="A16061" s="147"/>
      <c r="B16061" s="64"/>
      <c r="C16061" s="147" t="s">
        <v>217</v>
      </c>
      <c r="E16061" s="161"/>
      <c r="F16061" s="162"/>
      <c r="G16061" s="147"/>
      <c r="H16061" s="146"/>
      <c r="J16061" s="146"/>
      <c r="L16061" s="150"/>
      <c r="N16061" s="163"/>
      <c r="O16061" s="146"/>
      <c r="P16061" s="146"/>
      <c r="Q16061" s="146"/>
      <c r="R16061" s="34"/>
      <c r="S16061" s="35"/>
      <c r="T16061" s="147"/>
    </row>
    <row r="16062">
      <c r="A16062" s="147"/>
      <c r="B16062" s="64"/>
      <c r="C16062" s="147" t="s">
        <v>217</v>
      </c>
      <c r="E16062" s="161"/>
      <c r="F16062" s="162"/>
      <c r="G16062" s="147"/>
      <c r="H16062" s="146"/>
      <c r="J16062" s="146"/>
      <c r="L16062" s="150"/>
      <c r="N16062" s="163"/>
      <c r="O16062" s="146"/>
      <c r="P16062" s="146"/>
      <c r="Q16062" s="146"/>
      <c r="R16062" s="34"/>
      <c r="S16062" s="35"/>
      <c r="T16062" s="147"/>
    </row>
    <row r="16063">
      <c r="A16063" s="147"/>
      <c r="B16063" s="64"/>
      <c r="C16063" s="147" t="s">
        <v>217</v>
      </c>
      <c r="E16063" s="161"/>
      <c r="F16063" s="162"/>
      <c r="G16063" s="147"/>
      <c r="H16063" s="146"/>
      <c r="J16063" s="146"/>
      <c r="L16063" s="150"/>
      <c r="N16063" s="163"/>
      <c r="O16063" s="146"/>
      <c r="P16063" s="146"/>
      <c r="Q16063" s="146"/>
      <c r="R16063" s="34"/>
      <c r="S16063" s="35"/>
      <c r="T16063" s="147"/>
    </row>
    <row r="16064">
      <c r="A16064" s="147"/>
      <c r="B16064" s="64"/>
      <c r="C16064" s="147" t="s">
        <v>217</v>
      </c>
      <c r="E16064" s="161"/>
      <c r="F16064" s="162"/>
      <c r="G16064" s="147"/>
      <c r="H16064" s="146"/>
      <c r="J16064" s="146"/>
      <c r="L16064" s="150"/>
      <c r="N16064" s="163"/>
      <c r="O16064" s="146"/>
      <c r="P16064" s="146"/>
      <c r="Q16064" s="146"/>
      <c r="R16064" s="34"/>
      <c r="S16064" s="35"/>
      <c r="T16064" s="147"/>
    </row>
    <row r="16065">
      <c r="A16065" s="147"/>
      <c r="B16065" s="64"/>
      <c r="C16065" s="147" t="s">
        <v>217</v>
      </c>
      <c r="E16065" s="161"/>
      <c r="F16065" s="162"/>
      <c r="G16065" s="147"/>
      <c r="H16065" s="146"/>
      <c r="J16065" s="146"/>
      <c r="L16065" s="150"/>
      <c r="N16065" s="163"/>
      <c r="O16065" s="146"/>
      <c r="P16065" s="146"/>
      <c r="Q16065" s="146"/>
      <c r="R16065" s="34"/>
      <c r="S16065" s="35"/>
      <c r="T16065" s="147"/>
    </row>
    <row r="16066">
      <c r="A16066" s="147"/>
      <c r="B16066" s="64"/>
      <c r="C16066" s="147" t="s">
        <v>217</v>
      </c>
      <c r="E16066" s="161"/>
      <c r="F16066" s="162"/>
      <c r="G16066" s="147"/>
      <c r="H16066" s="146"/>
      <c r="J16066" s="146"/>
      <c r="L16066" s="150"/>
      <c r="N16066" s="163"/>
      <c r="O16066" s="146"/>
      <c r="P16066" s="146"/>
      <c r="Q16066" s="146"/>
      <c r="R16066" s="34"/>
      <c r="S16066" s="35"/>
      <c r="T16066" s="147"/>
    </row>
    <row r="16067">
      <c r="A16067" s="147"/>
      <c r="B16067" s="64"/>
      <c r="C16067" s="147" t="s">
        <v>217</v>
      </c>
      <c r="E16067" s="161"/>
      <c r="F16067" s="162"/>
      <c r="G16067" s="147"/>
      <c r="H16067" s="146"/>
      <c r="J16067" s="146"/>
      <c r="L16067" s="150"/>
      <c r="N16067" s="163"/>
      <c r="O16067" s="146"/>
      <c r="P16067" s="146"/>
      <c r="Q16067" s="146"/>
      <c r="R16067" s="34"/>
      <c r="S16067" s="35"/>
      <c r="T16067" s="147"/>
    </row>
    <row r="16068">
      <c r="A16068" s="147"/>
      <c r="B16068" s="64"/>
      <c r="C16068" s="147" t="s">
        <v>217</v>
      </c>
      <c r="E16068" s="161"/>
      <c r="F16068" s="162"/>
      <c r="G16068" s="147"/>
      <c r="H16068" s="146"/>
      <c r="J16068" s="146"/>
      <c r="L16068" s="150"/>
      <c r="N16068" s="163"/>
      <c r="O16068" s="146"/>
      <c r="P16068" s="146"/>
      <c r="Q16068" s="146"/>
      <c r="R16068" s="34"/>
      <c r="S16068" s="35"/>
      <c r="T16068" s="147"/>
    </row>
    <row r="16069">
      <c r="A16069" s="147"/>
      <c r="B16069" s="64"/>
      <c r="C16069" s="147" t="s">
        <v>217</v>
      </c>
      <c r="E16069" s="161"/>
      <c r="F16069" s="162"/>
      <c r="G16069" s="147"/>
      <c r="H16069" s="146"/>
      <c r="J16069" s="146"/>
      <c r="L16069" s="150"/>
      <c r="N16069" s="163"/>
      <c r="O16069" s="146"/>
      <c r="P16069" s="146"/>
      <c r="Q16069" s="146"/>
      <c r="R16069" s="34"/>
      <c r="S16069" s="35"/>
      <c r="T16069" s="147"/>
    </row>
    <row r="16070">
      <c r="A16070" s="147"/>
      <c r="B16070" s="64"/>
      <c r="C16070" s="147" t="s">
        <v>217</v>
      </c>
      <c r="E16070" s="161"/>
      <c r="F16070" s="162"/>
      <c r="G16070" s="147"/>
      <c r="H16070" s="146"/>
      <c r="J16070" s="146"/>
      <c r="L16070" s="150"/>
      <c r="N16070" s="163"/>
      <c r="O16070" s="146"/>
      <c r="P16070" s="146"/>
      <c r="Q16070" s="146"/>
      <c r="R16070" s="34"/>
      <c r="S16070" s="35"/>
      <c r="T16070" s="147"/>
    </row>
    <row r="16071">
      <c r="A16071" s="147"/>
      <c r="B16071" s="64"/>
      <c r="C16071" s="147" t="s">
        <v>217</v>
      </c>
      <c r="E16071" s="161"/>
      <c r="F16071" s="162"/>
      <c r="G16071" s="147"/>
      <c r="H16071" s="146"/>
      <c r="J16071" s="146"/>
      <c r="L16071" s="150"/>
      <c r="N16071" s="163"/>
      <c r="O16071" s="146"/>
      <c r="P16071" s="146"/>
      <c r="Q16071" s="146"/>
      <c r="R16071" s="34"/>
      <c r="S16071" s="35"/>
      <c r="T16071" s="147"/>
    </row>
    <row r="16072">
      <c r="A16072" s="147"/>
      <c r="B16072" s="64"/>
      <c r="C16072" s="147" t="s">
        <v>217</v>
      </c>
      <c r="E16072" s="161"/>
      <c r="F16072" s="162"/>
      <c r="G16072" s="147"/>
      <c r="H16072" s="146"/>
      <c r="J16072" s="146"/>
      <c r="L16072" s="150"/>
      <c r="N16072" s="163"/>
      <c r="O16072" s="146"/>
      <c r="P16072" s="146"/>
      <c r="Q16072" s="146"/>
      <c r="R16072" s="34"/>
      <c r="S16072" s="35"/>
      <c r="T16072" s="147"/>
    </row>
    <row r="16073">
      <c r="A16073" s="147"/>
      <c r="B16073" s="64"/>
      <c r="C16073" s="147" t="s">
        <v>217</v>
      </c>
      <c r="E16073" s="161"/>
      <c r="F16073" s="162"/>
      <c r="G16073" s="147"/>
      <c r="H16073" s="146"/>
      <c r="J16073" s="146"/>
      <c r="L16073" s="150"/>
      <c r="N16073" s="163"/>
      <c r="O16073" s="146"/>
      <c r="P16073" s="146"/>
      <c r="Q16073" s="146"/>
      <c r="R16073" s="34"/>
      <c r="S16073" s="35"/>
      <c r="T16073" s="147"/>
    </row>
    <row r="16074">
      <c r="A16074" s="147"/>
      <c r="B16074" s="64"/>
      <c r="C16074" s="147" t="s">
        <v>217</v>
      </c>
      <c r="E16074" s="161"/>
      <c r="F16074" s="162"/>
      <c r="G16074" s="147"/>
      <c r="H16074" s="146"/>
      <c r="J16074" s="146"/>
      <c r="L16074" s="150"/>
      <c r="N16074" s="163"/>
      <c r="O16074" s="146"/>
      <c r="P16074" s="146"/>
      <c r="Q16074" s="146"/>
      <c r="R16074" s="34"/>
      <c r="S16074" s="35"/>
      <c r="T16074" s="147"/>
    </row>
    <row r="16075">
      <c r="A16075" s="147"/>
      <c r="B16075" s="64"/>
      <c r="C16075" s="147" t="s">
        <v>217</v>
      </c>
      <c r="E16075" s="161"/>
      <c r="F16075" s="162"/>
      <c r="G16075" s="147"/>
      <c r="H16075" s="146"/>
      <c r="J16075" s="146"/>
      <c r="L16075" s="150"/>
      <c r="N16075" s="163"/>
      <c r="O16075" s="146"/>
      <c r="P16075" s="146"/>
      <c r="Q16075" s="146"/>
      <c r="R16075" s="34"/>
      <c r="S16075" s="35"/>
      <c r="T16075" s="147"/>
    </row>
    <row r="16076">
      <c r="A16076" s="147"/>
      <c r="B16076" s="64"/>
      <c r="C16076" s="147" t="s">
        <v>217</v>
      </c>
      <c r="E16076" s="161"/>
      <c r="F16076" s="162"/>
      <c r="G16076" s="147"/>
      <c r="H16076" s="146"/>
      <c r="J16076" s="146"/>
      <c r="L16076" s="150"/>
      <c r="N16076" s="163"/>
      <c r="O16076" s="146"/>
      <c r="P16076" s="146"/>
      <c r="Q16076" s="146"/>
      <c r="R16076" s="34"/>
      <c r="S16076" s="35"/>
      <c r="T16076" s="147"/>
    </row>
    <row r="16077">
      <c r="A16077" s="147"/>
      <c r="B16077" s="64"/>
      <c r="C16077" s="147" t="s">
        <v>217</v>
      </c>
      <c r="E16077" s="161"/>
      <c r="F16077" s="162"/>
      <c r="G16077" s="147"/>
      <c r="H16077" s="146"/>
      <c r="J16077" s="146"/>
      <c r="L16077" s="150"/>
      <c r="N16077" s="163"/>
      <c r="O16077" s="146"/>
      <c r="P16077" s="146"/>
      <c r="Q16077" s="146"/>
      <c r="R16077" s="34"/>
      <c r="S16077" s="35"/>
      <c r="T16077" s="147"/>
    </row>
    <row r="16078">
      <c r="A16078" s="147"/>
      <c r="B16078" s="64"/>
      <c r="C16078" s="147" t="s">
        <v>217</v>
      </c>
      <c r="E16078" s="161"/>
      <c r="F16078" s="162"/>
      <c r="G16078" s="147"/>
      <c r="H16078" s="146"/>
      <c r="J16078" s="146"/>
      <c r="L16078" s="150"/>
      <c r="N16078" s="163"/>
      <c r="O16078" s="146"/>
      <c r="P16078" s="146"/>
      <c r="Q16078" s="146"/>
      <c r="R16078" s="34"/>
      <c r="S16078" s="35"/>
      <c r="T16078" s="147"/>
    </row>
    <row r="16079">
      <c r="A16079" s="147"/>
      <c r="B16079" s="64"/>
      <c r="C16079" s="147" t="s">
        <v>217</v>
      </c>
      <c r="E16079" s="161"/>
      <c r="F16079" s="162"/>
      <c r="G16079" s="147"/>
      <c r="H16079" s="146"/>
      <c r="J16079" s="146"/>
      <c r="L16079" s="150"/>
      <c r="N16079" s="163"/>
      <c r="O16079" s="146"/>
      <c r="P16079" s="146"/>
      <c r="Q16079" s="146"/>
      <c r="R16079" s="34"/>
      <c r="S16079" s="35"/>
      <c r="T16079" s="147"/>
    </row>
    <row r="16080">
      <c r="A16080" s="147"/>
      <c r="B16080" s="64"/>
      <c r="C16080" s="147" t="s">
        <v>217</v>
      </c>
      <c r="E16080" s="161"/>
      <c r="F16080" s="162"/>
      <c r="G16080" s="147"/>
      <c r="H16080" s="146"/>
      <c r="J16080" s="146"/>
      <c r="L16080" s="150"/>
      <c r="N16080" s="163"/>
      <c r="O16080" s="146"/>
      <c r="P16080" s="146"/>
      <c r="Q16080" s="146"/>
      <c r="R16080" s="34"/>
      <c r="S16080" s="35"/>
      <c r="T16080" s="147"/>
    </row>
    <row r="16081">
      <c r="A16081" s="147"/>
      <c r="B16081" s="64"/>
      <c r="C16081" s="147" t="s">
        <v>217</v>
      </c>
      <c r="E16081" s="161"/>
      <c r="F16081" s="162"/>
      <c r="G16081" s="147"/>
      <c r="H16081" s="146"/>
      <c r="J16081" s="146"/>
      <c r="L16081" s="150"/>
      <c r="N16081" s="163"/>
      <c r="O16081" s="146"/>
      <c r="P16081" s="146"/>
      <c r="Q16081" s="146"/>
      <c r="R16081" s="34"/>
      <c r="S16081" s="35"/>
      <c r="T16081" s="147"/>
    </row>
    <row r="16082">
      <c r="A16082" s="147"/>
      <c r="B16082" s="64"/>
      <c r="C16082" s="147" t="s">
        <v>217</v>
      </c>
      <c r="E16082" s="161"/>
      <c r="F16082" s="162"/>
      <c r="G16082" s="147"/>
      <c r="H16082" s="146"/>
      <c r="J16082" s="146"/>
      <c r="L16082" s="150"/>
      <c r="N16082" s="163"/>
      <c r="O16082" s="146"/>
      <c r="P16082" s="146"/>
      <c r="Q16082" s="146"/>
      <c r="R16082" s="34"/>
      <c r="S16082" s="35"/>
      <c r="T16082" s="147"/>
    </row>
    <row r="16083">
      <c r="A16083" s="147"/>
      <c r="B16083" s="64"/>
      <c r="C16083" s="147" t="s">
        <v>217</v>
      </c>
      <c r="E16083" s="161"/>
      <c r="F16083" s="162"/>
      <c r="G16083" s="147"/>
      <c r="H16083" s="146"/>
      <c r="J16083" s="146"/>
      <c r="L16083" s="150"/>
      <c r="N16083" s="163"/>
      <c r="O16083" s="146"/>
      <c r="P16083" s="146"/>
      <c r="Q16083" s="146"/>
      <c r="R16083" s="34"/>
      <c r="S16083" s="35"/>
      <c r="T16083" s="147"/>
    </row>
    <row r="16084">
      <c r="A16084" s="147"/>
      <c r="B16084" s="64"/>
      <c r="C16084" s="147" t="s">
        <v>217</v>
      </c>
      <c r="E16084" s="161"/>
      <c r="F16084" s="162"/>
      <c r="G16084" s="147"/>
      <c r="H16084" s="146"/>
      <c r="J16084" s="146"/>
      <c r="L16084" s="150"/>
      <c r="N16084" s="163"/>
      <c r="O16084" s="146"/>
      <c r="P16084" s="146"/>
      <c r="Q16084" s="146"/>
      <c r="R16084" s="34"/>
      <c r="S16084" s="35"/>
      <c r="T16084" s="147"/>
    </row>
    <row r="16085">
      <c r="A16085" s="147"/>
      <c r="B16085" s="64"/>
      <c r="C16085" s="147" t="s">
        <v>217</v>
      </c>
      <c r="E16085" s="161"/>
      <c r="F16085" s="162"/>
      <c r="G16085" s="147"/>
      <c r="H16085" s="146"/>
      <c r="J16085" s="146"/>
      <c r="L16085" s="150"/>
      <c r="N16085" s="163"/>
      <c r="O16085" s="146"/>
      <c r="P16085" s="146"/>
      <c r="Q16085" s="146"/>
      <c r="R16085" s="34"/>
      <c r="S16085" s="35"/>
      <c r="T16085" s="147"/>
    </row>
    <row r="16086">
      <c r="A16086" s="147"/>
      <c r="B16086" s="64"/>
      <c r="C16086" s="147" t="s">
        <v>217</v>
      </c>
      <c r="E16086" s="161"/>
      <c r="F16086" s="162"/>
      <c r="G16086" s="147"/>
      <c r="H16086" s="146"/>
      <c r="J16086" s="146"/>
      <c r="L16086" s="150"/>
      <c r="N16086" s="163"/>
      <c r="O16086" s="146"/>
      <c r="P16086" s="146"/>
      <c r="Q16086" s="146"/>
      <c r="R16086" s="34"/>
      <c r="S16086" s="35"/>
      <c r="T16086" s="147"/>
    </row>
    <row r="16087">
      <c r="A16087" s="147"/>
      <c r="B16087" s="64"/>
      <c r="C16087" s="147" t="s">
        <v>217</v>
      </c>
      <c r="E16087" s="161"/>
      <c r="F16087" s="162"/>
      <c r="G16087" s="147"/>
      <c r="H16087" s="146"/>
      <c r="J16087" s="146"/>
      <c r="L16087" s="150"/>
      <c r="N16087" s="163"/>
      <c r="O16087" s="146"/>
      <c r="P16087" s="146"/>
      <c r="Q16087" s="146"/>
      <c r="R16087" s="34"/>
      <c r="S16087" s="35"/>
      <c r="T16087" s="147"/>
    </row>
    <row r="16088">
      <c r="A16088" s="147"/>
      <c r="B16088" s="64"/>
      <c r="C16088" s="147" t="s">
        <v>217</v>
      </c>
      <c r="E16088" s="161"/>
      <c r="F16088" s="162"/>
      <c r="G16088" s="147"/>
      <c r="H16088" s="146"/>
      <c r="J16088" s="146"/>
      <c r="L16088" s="150"/>
      <c r="N16088" s="163"/>
      <c r="O16088" s="146"/>
      <c r="P16088" s="146"/>
      <c r="Q16088" s="146"/>
      <c r="R16088" s="34"/>
      <c r="S16088" s="35"/>
      <c r="T16088" s="147"/>
    </row>
    <row r="16089">
      <c r="A16089" s="147"/>
      <c r="B16089" s="64"/>
      <c r="C16089" s="147" t="s">
        <v>217</v>
      </c>
      <c r="E16089" s="161"/>
      <c r="F16089" s="162"/>
      <c r="G16089" s="147"/>
      <c r="H16089" s="146"/>
      <c r="J16089" s="146"/>
      <c r="L16089" s="150"/>
      <c r="N16089" s="163"/>
      <c r="O16089" s="146"/>
      <c r="P16089" s="146"/>
      <c r="Q16089" s="146"/>
      <c r="R16089" s="34"/>
      <c r="S16089" s="35"/>
      <c r="T16089" s="147"/>
    </row>
    <row r="16090">
      <c r="A16090" s="147"/>
      <c r="B16090" s="64"/>
      <c r="C16090" s="147" t="s">
        <v>217</v>
      </c>
      <c r="E16090" s="161"/>
      <c r="F16090" s="162"/>
      <c r="G16090" s="147"/>
      <c r="H16090" s="146"/>
      <c r="J16090" s="146"/>
      <c r="L16090" s="150"/>
      <c r="N16090" s="163"/>
      <c r="O16090" s="146"/>
      <c r="P16090" s="146"/>
      <c r="Q16090" s="146"/>
      <c r="R16090" s="34"/>
      <c r="S16090" s="35"/>
      <c r="T16090" s="147"/>
    </row>
    <row r="16091">
      <c r="A16091" s="147"/>
      <c r="B16091" s="64"/>
      <c r="C16091" s="147" t="s">
        <v>217</v>
      </c>
      <c r="E16091" s="161"/>
      <c r="F16091" s="162"/>
      <c r="G16091" s="147"/>
      <c r="H16091" s="146"/>
      <c r="J16091" s="146"/>
      <c r="L16091" s="150"/>
      <c r="N16091" s="163"/>
      <c r="O16091" s="146"/>
      <c r="P16091" s="146"/>
      <c r="Q16091" s="146"/>
      <c r="R16091" s="34"/>
      <c r="S16091" s="35"/>
      <c r="T16091" s="147"/>
    </row>
    <row r="16092">
      <c r="A16092" s="147"/>
      <c r="B16092" s="64"/>
      <c r="C16092" s="147" t="s">
        <v>217</v>
      </c>
      <c r="E16092" s="161"/>
      <c r="F16092" s="162"/>
      <c r="G16092" s="147"/>
      <c r="H16092" s="146"/>
      <c r="J16092" s="146"/>
      <c r="L16092" s="150"/>
      <c r="N16092" s="163"/>
      <c r="O16092" s="146"/>
      <c r="P16092" s="146"/>
      <c r="Q16092" s="146"/>
      <c r="R16092" s="34"/>
      <c r="S16092" s="35"/>
      <c r="T16092" s="147"/>
    </row>
    <row r="16093">
      <c r="A16093" s="147"/>
      <c r="B16093" s="64"/>
      <c r="C16093" s="147" t="s">
        <v>217</v>
      </c>
      <c r="E16093" s="161"/>
      <c r="F16093" s="162"/>
      <c r="G16093" s="147"/>
      <c r="H16093" s="146"/>
      <c r="J16093" s="146"/>
      <c r="L16093" s="150"/>
      <c r="N16093" s="163"/>
      <c r="O16093" s="146"/>
      <c r="P16093" s="146"/>
      <c r="Q16093" s="146"/>
      <c r="R16093" s="34"/>
      <c r="S16093" s="35"/>
      <c r="T16093" s="147"/>
    </row>
    <row r="16094">
      <c r="A16094" s="147"/>
      <c r="B16094" s="64"/>
      <c r="C16094" s="147" t="s">
        <v>217</v>
      </c>
      <c r="E16094" s="161"/>
      <c r="F16094" s="162"/>
      <c r="G16094" s="147"/>
      <c r="H16094" s="146"/>
      <c r="J16094" s="146"/>
      <c r="L16094" s="150"/>
      <c r="N16094" s="163"/>
      <c r="O16094" s="146"/>
      <c r="P16094" s="146"/>
      <c r="Q16094" s="146"/>
      <c r="R16094" s="34"/>
      <c r="S16094" s="35"/>
      <c r="T16094" s="147"/>
    </row>
    <row r="16095">
      <c r="A16095" s="147"/>
      <c r="B16095" s="64"/>
      <c r="C16095" s="147" t="s">
        <v>217</v>
      </c>
      <c r="E16095" s="161"/>
      <c r="F16095" s="162"/>
      <c r="G16095" s="147"/>
      <c r="H16095" s="146"/>
      <c r="J16095" s="146"/>
      <c r="L16095" s="150"/>
      <c r="N16095" s="163"/>
      <c r="O16095" s="146"/>
      <c r="P16095" s="146"/>
      <c r="Q16095" s="146"/>
      <c r="R16095" s="34"/>
      <c r="S16095" s="35"/>
      <c r="T16095" s="147"/>
    </row>
    <row r="16096">
      <c r="A16096" s="147"/>
      <c r="B16096" s="64"/>
      <c r="C16096" s="147" t="s">
        <v>217</v>
      </c>
      <c r="E16096" s="161"/>
      <c r="F16096" s="162"/>
      <c r="G16096" s="147"/>
      <c r="H16096" s="146"/>
      <c r="J16096" s="146"/>
      <c r="L16096" s="150"/>
      <c r="N16096" s="163"/>
      <c r="O16096" s="146"/>
      <c r="P16096" s="146"/>
      <c r="Q16096" s="146"/>
      <c r="R16096" s="34"/>
      <c r="S16096" s="35"/>
      <c r="T16096" s="147"/>
    </row>
    <row r="16097">
      <c r="A16097" s="147"/>
      <c r="B16097" s="64"/>
      <c r="C16097" s="147" t="s">
        <v>217</v>
      </c>
      <c r="E16097" s="161"/>
      <c r="F16097" s="162"/>
      <c r="G16097" s="147"/>
      <c r="H16097" s="146"/>
      <c r="J16097" s="146"/>
      <c r="L16097" s="150"/>
      <c r="N16097" s="163"/>
      <c r="O16097" s="146"/>
      <c r="P16097" s="146"/>
      <c r="Q16097" s="146"/>
      <c r="R16097" s="34"/>
      <c r="S16097" s="35"/>
      <c r="T16097" s="147"/>
    </row>
    <row r="16098">
      <c r="A16098" s="147"/>
      <c r="B16098" s="64"/>
      <c r="C16098" s="147" t="s">
        <v>217</v>
      </c>
      <c r="E16098" s="161"/>
      <c r="F16098" s="162"/>
      <c r="G16098" s="147"/>
      <c r="H16098" s="146"/>
      <c r="J16098" s="146"/>
      <c r="L16098" s="150"/>
      <c r="N16098" s="163"/>
      <c r="O16098" s="146"/>
      <c r="P16098" s="146"/>
      <c r="Q16098" s="146"/>
      <c r="R16098" s="34"/>
      <c r="S16098" s="35"/>
      <c r="T16098" s="147"/>
    </row>
    <row r="16099">
      <c r="A16099" s="147"/>
      <c r="B16099" s="64"/>
      <c r="C16099" s="147" t="s">
        <v>217</v>
      </c>
      <c r="E16099" s="161"/>
      <c r="F16099" s="162"/>
      <c r="G16099" s="147"/>
      <c r="H16099" s="146"/>
      <c r="J16099" s="146"/>
      <c r="L16099" s="150"/>
      <c r="N16099" s="163"/>
      <c r="O16099" s="146"/>
      <c r="P16099" s="146"/>
      <c r="Q16099" s="146"/>
      <c r="R16099" s="34"/>
      <c r="S16099" s="35"/>
      <c r="T16099" s="147"/>
    </row>
    <row r="16100">
      <c r="A16100" s="147"/>
      <c r="B16100" s="64"/>
      <c r="C16100" s="147" t="s">
        <v>217</v>
      </c>
      <c r="E16100" s="161"/>
      <c r="F16100" s="162"/>
      <c r="G16100" s="147"/>
      <c r="H16100" s="146"/>
      <c r="J16100" s="146"/>
      <c r="L16100" s="150"/>
      <c r="N16100" s="163"/>
      <c r="O16100" s="146"/>
      <c r="P16100" s="146"/>
      <c r="Q16100" s="146"/>
      <c r="R16100" s="34"/>
      <c r="S16100" s="35"/>
      <c r="T16100" s="147"/>
    </row>
    <row r="16101">
      <c r="A16101" s="147"/>
      <c r="B16101" s="64"/>
      <c r="C16101" s="147" t="s">
        <v>217</v>
      </c>
      <c r="E16101" s="161"/>
      <c r="F16101" s="162"/>
      <c r="G16101" s="147"/>
      <c r="H16101" s="146"/>
      <c r="J16101" s="146"/>
      <c r="L16101" s="150"/>
      <c r="N16101" s="163"/>
      <c r="O16101" s="146"/>
      <c r="P16101" s="146"/>
      <c r="Q16101" s="146"/>
      <c r="R16101" s="34"/>
      <c r="S16101" s="35"/>
      <c r="T16101" s="147"/>
    </row>
    <row r="16102">
      <c r="A16102" s="147"/>
      <c r="B16102" s="64"/>
      <c r="C16102" s="147" t="s">
        <v>217</v>
      </c>
      <c r="E16102" s="161"/>
      <c r="F16102" s="162"/>
      <c r="G16102" s="147"/>
      <c r="H16102" s="146"/>
      <c r="J16102" s="146"/>
      <c r="L16102" s="150"/>
      <c r="N16102" s="163"/>
      <c r="O16102" s="146"/>
      <c r="P16102" s="146"/>
      <c r="Q16102" s="146"/>
      <c r="R16102" s="34"/>
      <c r="S16102" s="35"/>
      <c r="T16102" s="147"/>
    </row>
    <row r="16103">
      <c r="A16103" s="147"/>
      <c r="B16103" s="64"/>
      <c r="C16103" s="147" t="s">
        <v>217</v>
      </c>
      <c r="E16103" s="161"/>
      <c r="F16103" s="162"/>
      <c r="G16103" s="147"/>
      <c r="H16103" s="146"/>
      <c r="J16103" s="146"/>
      <c r="L16103" s="150"/>
      <c r="N16103" s="163"/>
      <c r="O16103" s="146"/>
      <c r="P16103" s="146"/>
      <c r="Q16103" s="146"/>
      <c r="R16103" s="34"/>
      <c r="S16103" s="35"/>
      <c r="T16103" s="147"/>
    </row>
    <row r="16104">
      <c r="A16104" s="147"/>
      <c r="B16104" s="64"/>
      <c r="C16104" s="147" t="s">
        <v>217</v>
      </c>
      <c r="E16104" s="161"/>
      <c r="F16104" s="162"/>
      <c r="G16104" s="147"/>
      <c r="H16104" s="146"/>
      <c r="J16104" s="146"/>
      <c r="L16104" s="150"/>
      <c r="N16104" s="163"/>
      <c r="O16104" s="146"/>
      <c r="P16104" s="146"/>
      <c r="Q16104" s="146"/>
      <c r="R16104" s="34"/>
      <c r="S16104" s="35"/>
      <c r="T16104" s="147"/>
    </row>
    <row r="16105">
      <c r="A16105" s="147"/>
      <c r="B16105" s="64"/>
      <c r="C16105" s="147" t="s">
        <v>217</v>
      </c>
      <c r="E16105" s="161"/>
      <c r="F16105" s="162"/>
      <c r="G16105" s="147"/>
      <c r="H16105" s="146"/>
      <c r="J16105" s="146"/>
      <c r="L16105" s="150"/>
      <c r="N16105" s="163"/>
      <c r="O16105" s="146"/>
      <c r="P16105" s="146"/>
      <c r="Q16105" s="146"/>
      <c r="R16105" s="34"/>
      <c r="S16105" s="35"/>
      <c r="T16105" s="147"/>
    </row>
    <row r="16106">
      <c r="A16106" s="147"/>
      <c r="B16106" s="64"/>
      <c r="C16106" s="147" t="s">
        <v>217</v>
      </c>
      <c r="E16106" s="161"/>
      <c r="F16106" s="162"/>
      <c r="G16106" s="147"/>
      <c r="H16106" s="146"/>
      <c r="J16106" s="146"/>
      <c r="L16106" s="150"/>
      <c r="N16106" s="163"/>
      <c r="O16106" s="146"/>
      <c r="P16106" s="146"/>
      <c r="Q16106" s="146"/>
      <c r="R16106" s="34"/>
      <c r="S16106" s="35"/>
      <c r="T16106" s="147"/>
    </row>
    <row r="16107">
      <c r="A16107" s="147"/>
      <c r="B16107" s="64"/>
      <c r="C16107" s="147" t="s">
        <v>217</v>
      </c>
      <c r="E16107" s="161"/>
      <c r="F16107" s="162"/>
      <c r="G16107" s="147"/>
      <c r="H16107" s="146"/>
      <c r="J16107" s="146"/>
      <c r="L16107" s="150"/>
      <c r="N16107" s="163"/>
      <c r="O16107" s="146"/>
      <c r="P16107" s="146"/>
      <c r="Q16107" s="146"/>
      <c r="R16107" s="34"/>
      <c r="S16107" s="35"/>
      <c r="T16107" s="147"/>
    </row>
    <row r="16108">
      <c r="A16108" s="147"/>
      <c r="B16108" s="64"/>
      <c r="C16108" s="147" t="s">
        <v>217</v>
      </c>
      <c r="E16108" s="161"/>
      <c r="F16108" s="162"/>
      <c r="G16108" s="147"/>
      <c r="H16108" s="146"/>
      <c r="J16108" s="146"/>
      <c r="L16108" s="150"/>
      <c r="N16108" s="163"/>
      <c r="O16108" s="146"/>
      <c r="P16108" s="146"/>
      <c r="Q16108" s="146"/>
      <c r="R16108" s="34"/>
      <c r="S16108" s="35"/>
      <c r="T16108" s="147"/>
    </row>
    <row r="16109">
      <c r="A16109" s="147"/>
      <c r="B16109" s="64"/>
      <c r="C16109" s="147" t="s">
        <v>217</v>
      </c>
      <c r="E16109" s="161"/>
      <c r="F16109" s="162"/>
      <c r="G16109" s="147"/>
      <c r="H16109" s="146"/>
      <c r="J16109" s="146"/>
      <c r="L16109" s="150"/>
      <c r="N16109" s="163"/>
      <c r="O16109" s="146"/>
      <c r="P16109" s="146"/>
      <c r="Q16109" s="146"/>
      <c r="R16109" s="34"/>
      <c r="S16109" s="35"/>
      <c r="T16109" s="147"/>
    </row>
    <row r="16110">
      <c r="A16110" s="147"/>
      <c r="B16110" s="64"/>
      <c r="C16110" s="147" t="s">
        <v>217</v>
      </c>
      <c r="E16110" s="161"/>
      <c r="F16110" s="162"/>
      <c r="G16110" s="147"/>
      <c r="H16110" s="146"/>
      <c r="J16110" s="146"/>
      <c r="L16110" s="150"/>
      <c r="N16110" s="163"/>
      <c r="O16110" s="146"/>
      <c r="P16110" s="146"/>
      <c r="Q16110" s="146"/>
      <c r="R16110" s="34"/>
      <c r="S16110" s="35"/>
      <c r="T16110" s="147"/>
    </row>
    <row r="16111">
      <c r="A16111" s="147"/>
      <c r="B16111" s="64"/>
      <c r="C16111" s="147" t="s">
        <v>217</v>
      </c>
      <c r="E16111" s="161"/>
      <c r="F16111" s="162"/>
      <c r="G16111" s="147"/>
      <c r="H16111" s="146"/>
      <c r="J16111" s="146"/>
      <c r="L16111" s="150"/>
      <c r="N16111" s="163"/>
      <c r="O16111" s="146"/>
      <c r="P16111" s="146"/>
      <c r="Q16111" s="146"/>
      <c r="R16111" s="34"/>
      <c r="S16111" s="35"/>
      <c r="T16111" s="147"/>
    </row>
    <row r="16112">
      <c r="A16112" s="147"/>
      <c r="B16112" s="64"/>
      <c r="C16112" s="147" t="s">
        <v>217</v>
      </c>
      <c r="E16112" s="161"/>
      <c r="F16112" s="162"/>
      <c r="G16112" s="147"/>
      <c r="H16112" s="146"/>
      <c r="J16112" s="146"/>
      <c r="L16112" s="150"/>
      <c r="N16112" s="163"/>
      <c r="O16112" s="146"/>
      <c r="P16112" s="146"/>
      <c r="Q16112" s="146"/>
      <c r="R16112" s="34"/>
      <c r="S16112" s="35"/>
      <c r="T16112" s="147"/>
    </row>
    <row r="16113">
      <c r="A16113" s="147"/>
      <c r="B16113" s="64"/>
      <c r="C16113" s="147" t="s">
        <v>217</v>
      </c>
      <c r="E16113" s="161"/>
      <c r="F16113" s="162"/>
      <c r="G16113" s="147"/>
      <c r="H16113" s="146"/>
      <c r="J16113" s="146"/>
      <c r="L16113" s="150"/>
      <c r="N16113" s="163"/>
      <c r="O16113" s="146"/>
      <c r="P16113" s="146"/>
      <c r="Q16113" s="146"/>
      <c r="R16113" s="34"/>
      <c r="S16113" s="35"/>
      <c r="T16113" s="147"/>
    </row>
    <row r="16114">
      <c r="A16114" s="147"/>
      <c r="B16114" s="64"/>
      <c r="C16114" s="147" t="s">
        <v>217</v>
      </c>
      <c r="E16114" s="161"/>
      <c r="F16114" s="162"/>
      <c r="G16114" s="147"/>
      <c r="H16114" s="146"/>
      <c r="J16114" s="146"/>
      <c r="L16114" s="150"/>
      <c r="N16114" s="163"/>
      <c r="O16114" s="146"/>
      <c r="P16114" s="146"/>
      <c r="Q16114" s="146"/>
      <c r="R16114" s="34"/>
      <c r="S16114" s="35"/>
      <c r="T16114" s="147"/>
    </row>
    <row r="16115">
      <c r="A16115" s="147"/>
      <c r="B16115" s="64"/>
      <c r="C16115" s="147" t="s">
        <v>217</v>
      </c>
      <c r="E16115" s="161"/>
      <c r="F16115" s="162"/>
      <c r="G16115" s="147"/>
      <c r="H16115" s="146"/>
      <c r="J16115" s="146"/>
      <c r="L16115" s="150"/>
      <c r="N16115" s="163"/>
      <c r="O16115" s="146"/>
      <c r="P16115" s="146"/>
      <c r="Q16115" s="146"/>
      <c r="R16115" s="34"/>
      <c r="S16115" s="35"/>
      <c r="T16115" s="147"/>
    </row>
    <row r="16116">
      <c r="A16116" s="147"/>
      <c r="B16116" s="64"/>
      <c r="C16116" s="147" t="s">
        <v>217</v>
      </c>
      <c r="E16116" s="161"/>
      <c r="F16116" s="162"/>
      <c r="G16116" s="147"/>
      <c r="H16116" s="146"/>
      <c r="J16116" s="146"/>
      <c r="L16116" s="150"/>
      <c r="N16116" s="163"/>
      <c r="O16116" s="146"/>
      <c r="P16116" s="146"/>
      <c r="Q16116" s="146"/>
      <c r="R16116" s="34"/>
      <c r="S16116" s="35"/>
      <c r="T16116" s="147"/>
    </row>
    <row r="16117">
      <c r="A16117" s="147"/>
      <c r="B16117" s="64"/>
      <c r="C16117" s="147" t="s">
        <v>217</v>
      </c>
      <c r="E16117" s="161"/>
      <c r="F16117" s="162"/>
      <c r="G16117" s="147"/>
      <c r="H16117" s="146"/>
      <c r="J16117" s="146"/>
      <c r="L16117" s="150"/>
      <c r="N16117" s="163"/>
      <c r="O16117" s="146"/>
      <c r="P16117" s="146"/>
      <c r="Q16117" s="146"/>
      <c r="R16117" s="34"/>
      <c r="S16117" s="35"/>
      <c r="T16117" s="147"/>
    </row>
    <row r="16118">
      <c r="A16118" s="147"/>
      <c r="B16118" s="64"/>
      <c r="C16118" s="147" t="s">
        <v>217</v>
      </c>
      <c r="E16118" s="161"/>
      <c r="F16118" s="162"/>
      <c r="G16118" s="147"/>
      <c r="H16118" s="146"/>
      <c r="J16118" s="146"/>
      <c r="L16118" s="150"/>
      <c r="N16118" s="163"/>
      <c r="O16118" s="146"/>
      <c r="P16118" s="146"/>
      <c r="Q16118" s="146"/>
      <c r="R16118" s="34"/>
      <c r="S16118" s="35"/>
      <c r="T16118" s="147"/>
    </row>
    <row r="16119">
      <c r="A16119" s="147"/>
      <c r="B16119" s="64"/>
      <c r="C16119" s="147" t="s">
        <v>217</v>
      </c>
      <c r="E16119" s="161"/>
      <c r="F16119" s="162"/>
      <c r="G16119" s="147"/>
      <c r="H16119" s="146"/>
      <c r="J16119" s="146"/>
      <c r="L16119" s="150"/>
      <c r="N16119" s="163"/>
      <c r="O16119" s="146"/>
      <c r="P16119" s="146"/>
      <c r="Q16119" s="146"/>
      <c r="R16119" s="34"/>
      <c r="S16119" s="35"/>
      <c r="T16119" s="147"/>
    </row>
    <row r="16120">
      <c r="A16120" s="147"/>
      <c r="B16120" s="64"/>
      <c r="C16120" s="147" t="s">
        <v>217</v>
      </c>
      <c r="E16120" s="161"/>
      <c r="F16120" s="162"/>
      <c r="G16120" s="147"/>
      <c r="H16120" s="146"/>
      <c r="J16120" s="146"/>
      <c r="L16120" s="150"/>
      <c r="N16120" s="163"/>
      <c r="O16120" s="146"/>
      <c r="P16120" s="146"/>
      <c r="Q16120" s="146"/>
      <c r="R16120" s="34"/>
      <c r="S16120" s="35"/>
      <c r="T16120" s="147"/>
    </row>
    <row r="16121">
      <c r="A16121" s="147"/>
      <c r="B16121" s="64"/>
      <c r="C16121" s="147" t="s">
        <v>217</v>
      </c>
      <c r="E16121" s="161"/>
      <c r="F16121" s="162"/>
      <c r="G16121" s="147"/>
      <c r="H16121" s="146"/>
      <c r="J16121" s="146"/>
      <c r="L16121" s="150"/>
      <c r="N16121" s="163"/>
      <c r="O16121" s="146"/>
      <c r="P16121" s="146"/>
      <c r="Q16121" s="146"/>
      <c r="R16121" s="34"/>
      <c r="S16121" s="35"/>
      <c r="T16121" s="147"/>
    </row>
    <row r="16122">
      <c r="A16122" s="147"/>
      <c r="B16122" s="64"/>
      <c r="C16122" s="147" t="s">
        <v>217</v>
      </c>
      <c r="E16122" s="161"/>
      <c r="F16122" s="162"/>
      <c r="G16122" s="147"/>
      <c r="H16122" s="146"/>
      <c r="J16122" s="146"/>
      <c r="L16122" s="150"/>
      <c r="N16122" s="163"/>
      <c r="O16122" s="146"/>
      <c r="P16122" s="146"/>
      <c r="Q16122" s="146"/>
      <c r="R16122" s="34"/>
      <c r="S16122" s="35"/>
      <c r="T16122" s="147"/>
    </row>
    <row r="16123">
      <c r="A16123" s="147"/>
      <c r="B16123" s="64"/>
      <c r="C16123" s="147" t="s">
        <v>217</v>
      </c>
      <c r="E16123" s="161"/>
      <c r="F16123" s="162"/>
      <c r="G16123" s="147"/>
      <c r="H16123" s="146"/>
      <c r="J16123" s="146"/>
      <c r="L16123" s="150"/>
      <c r="N16123" s="163"/>
      <c r="O16123" s="146"/>
      <c r="P16123" s="146"/>
      <c r="Q16123" s="146"/>
      <c r="R16123" s="34"/>
      <c r="S16123" s="35"/>
      <c r="T16123" s="147"/>
    </row>
    <row r="16124">
      <c r="A16124" s="147"/>
      <c r="B16124" s="64"/>
      <c r="C16124" s="147" t="s">
        <v>217</v>
      </c>
      <c r="E16124" s="161"/>
      <c r="F16124" s="162"/>
      <c r="G16124" s="147"/>
      <c r="H16124" s="146"/>
      <c r="J16124" s="146"/>
      <c r="L16124" s="150"/>
      <c r="N16124" s="163"/>
      <c r="O16124" s="146"/>
      <c r="P16124" s="146"/>
      <c r="Q16124" s="146"/>
      <c r="R16124" s="34"/>
      <c r="S16124" s="35"/>
      <c r="T16124" s="147"/>
    </row>
    <row r="16125">
      <c r="A16125" s="147"/>
      <c r="B16125" s="64"/>
      <c r="C16125" s="147" t="s">
        <v>217</v>
      </c>
      <c r="E16125" s="161"/>
      <c r="F16125" s="162"/>
      <c r="G16125" s="147"/>
      <c r="H16125" s="146"/>
      <c r="J16125" s="146"/>
      <c r="L16125" s="150"/>
      <c r="N16125" s="163"/>
      <c r="O16125" s="146"/>
      <c r="P16125" s="146"/>
      <c r="Q16125" s="146"/>
      <c r="R16125" s="34"/>
      <c r="S16125" s="35"/>
      <c r="T16125" s="147"/>
    </row>
    <row r="16126">
      <c r="A16126" s="147"/>
      <c r="B16126" s="64"/>
      <c r="C16126" s="147" t="s">
        <v>217</v>
      </c>
      <c r="E16126" s="161"/>
      <c r="F16126" s="162"/>
      <c r="G16126" s="147"/>
      <c r="H16126" s="146"/>
      <c r="J16126" s="146"/>
      <c r="L16126" s="150"/>
      <c r="N16126" s="163"/>
      <c r="O16126" s="146"/>
      <c r="P16126" s="146"/>
      <c r="Q16126" s="146"/>
      <c r="R16126" s="34"/>
      <c r="S16126" s="35"/>
      <c r="T16126" s="147"/>
    </row>
    <row r="16127">
      <c r="A16127" s="147"/>
      <c r="B16127" s="64"/>
      <c r="C16127" s="147" t="s">
        <v>217</v>
      </c>
      <c r="E16127" s="161"/>
      <c r="F16127" s="162"/>
      <c r="G16127" s="147"/>
      <c r="H16127" s="146"/>
      <c r="J16127" s="146"/>
      <c r="L16127" s="150"/>
      <c r="N16127" s="163"/>
      <c r="O16127" s="146"/>
      <c r="P16127" s="146"/>
      <c r="Q16127" s="146"/>
      <c r="R16127" s="34"/>
      <c r="S16127" s="35"/>
      <c r="T16127" s="147"/>
    </row>
    <row r="16128">
      <c r="A16128" s="147"/>
      <c r="B16128" s="64"/>
      <c r="C16128" s="147" t="s">
        <v>217</v>
      </c>
      <c r="E16128" s="161"/>
      <c r="F16128" s="162"/>
      <c r="G16128" s="147"/>
      <c r="H16128" s="146"/>
      <c r="J16128" s="146"/>
      <c r="L16128" s="150"/>
      <c r="N16128" s="163"/>
      <c r="O16128" s="146"/>
      <c r="P16128" s="146"/>
      <c r="Q16128" s="146"/>
      <c r="R16128" s="34"/>
      <c r="S16128" s="35"/>
      <c r="T16128" s="147"/>
    </row>
    <row r="16129">
      <c r="A16129" s="147"/>
      <c r="B16129" s="64"/>
      <c r="C16129" s="147" t="s">
        <v>217</v>
      </c>
      <c r="E16129" s="161"/>
      <c r="F16129" s="162"/>
      <c r="G16129" s="147"/>
      <c r="H16129" s="146"/>
      <c r="J16129" s="146"/>
      <c r="L16129" s="150"/>
      <c r="N16129" s="163"/>
      <c r="O16129" s="146"/>
      <c r="P16129" s="146"/>
      <c r="Q16129" s="146"/>
      <c r="R16129" s="34"/>
      <c r="S16129" s="35"/>
      <c r="T16129" s="147"/>
    </row>
    <row r="16130">
      <c r="A16130" s="147"/>
      <c r="B16130" s="64"/>
      <c r="C16130" s="147" t="s">
        <v>217</v>
      </c>
      <c r="E16130" s="161"/>
      <c r="F16130" s="162"/>
      <c r="G16130" s="147"/>
      <c r="H16130" s="146"/>
      <c r="J16130" s="146"/>
      <c r="L16130" s="150"/>
      <c r="N16130" s="163"/>
      <c r="O16130" s="146"/>
      <c r="P16130" s="146"/>
      <c r="Q16130" s="146"/>
      <c r="R16130" s="34"/>
      <c r="S16130" s="35"/>
      <c r="T16130" s="147"/>
    </row>
    <row r="16131">
      <c r="A16131" s="147"/>
      <c r="B16131" s="64"/>
      <c r="C16131" s="147" t="s">
        <v>217</v>
      </c>
      <c r="E16131" s="161"/>
      <c r="F16131" s="162"/>
      <c r="G16131" s="147"/>
      <c r="H16131" s="146"/>
      <c r="J16131" s="146"/>
      <c r="L16131" s="150"/>
      <c r="N16131" s="163"/>
      <c r="O16131" s="146"/>
      <c r="P16131" s="146"/>
      <c r="Q16131" s="146"/>
      <c r="R16131" s="34"/>
      <c r="S16131" s="35"/>
      <c r="T16131" s="147"/>
    </row>
    <row r="16132">
      <c r="A16132" s="147"/>
      <c r="B16132" s="64"/>
      <c r="C16132" s="147" t="s">
        <v>217</v>
      </c>
      <c r="E16132" s="161"/>
      <c r="F16132" s="162"/>
      <c r="G16132" s="147"/>
      <c r="H16132" s="146"/>
      <c r="J16132" s="146"/>
      <c r="L16132" s="150"/>
      <c r="N16132" s="163"/>
      <c r="O16132" s="146"/>
      <c r="P16132" s="146"/>
      <c r="Q16132" s="146"/>
      <c r="R16132" s="34"/>
      <c r="S16132" s="35"/>
      <c r="T16132" s="147"/>
    </row>
    <row r="16133">
      <c r="A16133" s="147"/>
      <c r="B16133" s="64"/>
      <c r="C16133" s="147" t="s">
        <v>217</v>
      </c>
      <c r="E16133" s="161"/>
      <c r="F16133" s="162"/>
      <c r="G16133" s="147"/>
      <c r="H16133" s="146"/>
      <c r="J16133" s="146"/>
      <c r="L16133" s="150"/>
      <c r="N16133" s="163"/>
      <c r="O16133" s="146"/>
      <c r="P16133" s="146"/>
      <c r="Q16133" s="146"/>
      <c r="R16133" s="34"/>
      <c r="S16133" s="35"/>
      <c r="T16133" s="147"/>
    </row>
    <row r="16134">
      <c r="A16134" s="147"/>
      <c r="B16134" s="64"/>
      <c r="C16134" s="147" t="s">
        <v>217</v>
      </c>
      <c r="E16134" s="161"/>
      <c r="F16134" s="162"/>
      <c r="G16134" s="147"/>
      <c r="H16134" s="146"/>
      <c r="J16134" s="146"/>
      <c r="L16134" s="150"/>
      <c r="N16134" s="163"/>
      <c r="O16134" s="146"/>
      <c r="P16134" s="146"/>
      <c r="Q16134" s="146"/>
      <c r="R16134" s="34"/>
      <c r="S16134" s="35"/>
      <c r="T16134" s="147"/>
    </row>
    <row r="16135">
      <c r="A16135" s="147"/>
      <c r="B16135" s="64"/>
      <c r="C16135" s="147" t="s">
        <v>217</v>
      </c>
      <c r="E16135" s="161"/>
      <c r="F16135" s="162"/>
      <c r="G16135" s="147"/>
      <c r="H16135" s="146"/>
      <c r="J16135" s="146"/>
      <c r="L16135" s="150"/>
      <c r="N16135" s="163"/>
      <c r="O16135" s="146"/>
      <c r="P16135" s="146"/>
      <c r="Q16135" s="146"/>
      <c r="R16135" s="34"/>
      <c r="S16135" s="35"/>
      <c r="T16135" s="147"/>
    </row>
    <row r="16136">
      <c r="A16136" s="147"/>
      <c r="B16136" s="64"/>
      <c r="C16136" s="147" t="s">
        <v>217</v>
      </c>
      <c r="E16136" s="161"/>
      <c r="F16136" s="162"/>
      <c r="G16136" s="147"/>
      <c r="H16136" s="146"/>
      <c r="J16136" s="146"/>
      <c r="L16136" s="150"/>
      <c r="N16136" s="163"/>
      <c r="O16136" s="146"/>
      <c r="P16136" s="146"/>
      <c r="Q16136" s="146"/>
      <c r="R16136" s="34"/>
      <c r="S16136" s="35"/>
      <c r="T16136" s="147"/>
    </row>
    <row r="16137">
      <c r="A16137" s="147"/>
      <c r="B16137" s="64"/>
      <c r="C16137" s="147" t="s">
        <v>217</v>
      </c>
      <c r="E16137" s="161"/>
      <c r="F16137" s="162"/>
      <c r="G16137" s="147"/>
      <c r="H16137" s="146"/>
      <c r="J16137" s="146"/>
      <c r="L16137" s="150"/>
      <c r="N16137" s="163"/>
      <c r="O16137" s="146"/>
      <c r="P16137" s="146"/>
      <c r="Q16137" s="146"/>
      <c r="R16137" s="34"/>
      <c r="S16137" s="35"/>
      <c r="T16137" s="147"/>
    </row>
    <row r="16138">
      <c r="A16138" s="147"/>
      <c r="B16138" s="64"/>
      <c r="C16138" s="147" t="s">
        <v>217</v>
      </c>
      <c r="E16138" s="161"/>
      <c r="F16138" s="162"/>
      <c r="G16138" s="147"/>
      <c r="H16138" s="146"/>
      <c r="J16138" s="146"/>
      <c r="L16138" s="150"/>
      <c r="N16138" s="163"/>
      <c r="O16138" s="146"/>
      <c r="P16138" s="146"/>
      <c r="Q16138" s="146"/>
      <c r="R16138" s="34"/>
      <c r="S16138" s="35"/>
      <c r="T16138" s="147"/>
    </row>
    <row r="16139">
      <c r="A16139" s="147"/>
      <c r="B16139" s="64"/>
      <c r="C16139" s="147" t="s">
        <v>217</v>
      </c>
      <c r="E16139" s="161"/>
      <c r="F16139" s="162"/>
      <c r="G16139" s="147"/>
      <c r="H16139" s="146"/>
      <c r="J16139" s="146"/>
      <c r="L16139" s="150"/>
      <c r="N16139" s="163"/>
      <c r="O16139" s="146"/>
      <c r="P16139" s="146"/>
      <c r="Q16139" s="146"/>
      <c r="R16139" s="34"/>
      <c r="S16139" s="35"/>
      <c r="T16139" s="147"/>
    </row>
    <row r="16140">
      <c r="A16140" s="147"/>
      <c r="B16140" s="64"/>
      <c r="C16140" s="147" t="s">
        <v>217</v>
      </c>
      <c r="E16140" s="161"/>
      <c r="F16140" s="162"/>
      <c r="G16140" s="147"/>
      <c r="H16140" s="146"/>
      <c r="J16140" s="146"/>
      <c r="L16140" s="150"/>
      <c r="N16140" s="163"/>
      <c r="O16140" s="146"/>
      <c r="P16140" s="146"/>
      <c r="Q16140" s="146"/>
      <c r="R16140" s="34"/>
      <c r="S16140" s="35"/>
      <c r="T16140" s="147"/>
    </row>
    <row r="16141">
      <c r="A16141" s="147"/>
      <c r="B16141" s="64"/>
      <c r="C16141" s="147" t="s">
        <v>217</v>
      </c>
      <c r="E16141" s="161"/>
      <c r="F16141" s="162"/>
      <c r="G16141" s="147"/>
      <c r="H16141" s="146"/>
      <c r="J16141" s="146"/>
      <c r="L16141" s="150"/>
      <c r="N16141" s="163"/>
      <c r="O16141" s="146"/>
      <c r="P16141" s="146"/>
      <c r="Q16141" s="146"/>
      <c r="R16141" s="34"/>
      <c r="S16141" s="35"/>
      <c r="T16141" s="147"/>
    </row>
    <row r="16142">
      <c r="A16142" s="147"/>
      <c r="B16142" s="64"/>
      <c r="C16142" s="147" t="s">
        <v>217</v>
      </c>
      <c r="E16142" s="161"/>
      <c r="F16142" s="162"/>
      <c r="G16142" s="147"/>
      <c r="H16142" s="146"/>
      <c r="J16142" s="146"/>
      <c r="L16142" s="150"/>
      <c r="N16142" s="163"/>
      <c r="O16142" s="146"/>
      <c r="P16142" s="146"/>
      <c r="Q16142" s="146"/>
      <c r="R16142" s="34"/>
      <c r="S16142" s="35"/>
      <c r="T16142" s="147"/>
    </row>
    <row r="16143">
      <c r="A16143" s="147"/>
      <c r="B16143" s="64"/>
      <c r="C16143" s="147" t="s">
        <v>217</v>
      </c>
      <c r="E16143" s="161"/>
      <c r="F16143" s="162"/>
      <c r="G16143" s="147"/>
      <c r="H16143" s="146"/>
      <c r="J16143" s="146"/>
      <c r="L16143" s="150"/>
      <c r="N16143" s="163"/>
      <c r="O16143" s="146"/>
      <c r="P16143" s="146"/>
      <c r="Q16143" s="146"/>
      <c r="R16143" s="34"/>
      <c r="S16143" s="35"/>
      <c r="T16143" s="147"/>
    </row>
    <row r="16144">
      <c r="A16144" s="147"/>
      <c r="B16144" s="64"/>
      <c r="C16144" s="147" t="s">
        <v>217</v>
      </c>
      <c r="E16144" s="161"/>
      <c r="F16144" s="162"/>
      <c r="G16144" s="147"/>
      <c r="H16144" s="146"/>
      <c r="J16144" s="146"/>
      <c r="L16144" s="150"/>
      <c r="N16144" s="163"/>
      <c r="O16144" s="146"/>
      <c r="P16144" s="146"/>
      <c r="Q16144" s="146"/>
      <c r="R16144" s="34"/>
      <c r="S16144" s="35"/>
      <c r="T16144" s="147"/>
    </row>
    <row r="16145">
      <c r="A16145" s="147"/>
      <c r="B16145" s="64"/>
      <c r="C16145" s="147" t="s">
        <v>217</v>
      </c>
      <c r="E16145" s="161"/>
      <c r="F16145" s="162"/>
      <c r="G16145" s="147"/>
      <c r="H16145" s="146"/>
      <c r="J16145" s="146"/>
      <c r="L16145" s="150"/>
      <c r="N16145" s="163"/>
      <c r="O16145" s="146"/>
      <c r="P16145" s="146"/>
      <c r="Q16145" s="146"/>
      <c r="R16145" s="34"/>
      <c r="S16145" s="35"/>
      <c r="T16145" s="147"/>
    </row>
    <row r="16146">
      <c r="A16146" s="147"/>
      <c r="B16146" s="64"/>
      <c r="C16146" s="147" t="s">
        <v>217</v>
      </c>
      <c r="E16146" s="161"/>
      <c r="F16146" s="162"/>
      <c r="G16146" s="147"/>
      <c r="H16146" s="146"/>
      <c r="J16146" s="146"/>
      <c r="L16146" s="150"/>
      <c r="N16146" s="163"/>
      <c r="O16146" s="146"/>
      <c r="P16146" s="146"/>
      <c r="Q16146" s="146"/>
      <c r="R16146" s="34"/>
      <c r="S16146" s="35"/>
      <c r="T16146" s="147"/>
    </row>
    <row r="16147">
      <c r="A16147" s="147"/>
      <c r="B16147" s="64"/>
      <c r="C16147" s="147" t="s">
        <v>217</v>
      </c>
      <c r="E16147" s="161"/>
      <c r="F16147" s="162"/>
      <c r="G16147" s="147"/>
      <c r="H16147" s="146"/>
      <c r="J16147" s="146"/>
      <c r="L16147" s="150"/>
      <c r="N16147" s="163"/>
      <c r="O16147" s="146"/>
      <c r="P16147" s="146"/>
      <c r="Q16147" s="146"/>
      <c r="R16147" s="34"/>
      <c r="S16147" s="35"/>
      <c r="T16147" s="147"/>
    </row>
    <row r="16148">
      <c r="A16148" s="147"/>
      <c r="B16148" s="64"/>
      <c r="C16148" s="147" t="s">
        <v>217</v>
      </c>
      <c r="E16148" s="161"/>
      <c r="F16148" s="162"/>
      <c r="G16148" s="147"/>
      <c r="H16148" s="146"/>
      <c r="J16148" s="146"/>
      <c r="L16148" s="150"/>
      <c r="N16148" s="163"/>
      <c r="O16148" s="146"/>
      <c r="P16148" s="146"/>
      <c r="Q16148" s="146"/>
      <c r="R16148" s="34"/>
      <c r="S16148" s="35"/>
      <c r="T16148" s="147"/>
    </row>
    <row r="16149">
      <c r="A16149" s="147"/>
      <c r="B16149" s="64"/>
      <c r="C16149" s="147" t="s">
        <v>217</v>
      </c>
      <c r="E16149" s="161"/>
      <c r="F16149" s="162"/>
      <c r="G16149" s="147"/>
      <c r="H16149" s="146"/>
      <c r="J16149" s="146"/>
      <c r="L16149" s="150"/>
      <c r="N16149" s="163"/>
      <c r="O16149" s="146"/>
      <c r="P16149" s="146"/>
      <c r="Q16149" s="146"/>
      <c r="R16149" s="34"/>
      <c r="S16149" s="35"/>
      <c r="T16149" s="147"/>
    </row>
    <row r="16150">
      <c r="A16150" s="147"/>
      <c r="B16150" s="64"/>
      <c r="C16150" s="147" t="s">
        <v>217</v>
      </c>
      <c r="E16150" s="161"/>
      <c r="F16150" s="162"/>
      <c r="G16150" s="147"/>
      <c r="H16150" s="146"/>
      <c r="J16150" s="146"/>
      <c r="L16150" s="150"/>
      <c r="N16150" s="163"/>
      <c r="O16150" s="146"/>
      <c r="P16150" s="146"/>
      <c r="Q16150" s="146"/>
      <c r="R16150" s="34"/>
      <c r="S16150" s="35"/>
      <c r="T16150" s="147"/>
    </row>
    <row r="16151">
      <c r="A16151" s="147"/>
      <c r="B16151" s="64"/>
      <c r="C16151" s="147" t="s">
        <v>217</v>
      </c>
      <c r="E16151" s="161"/>
      <c r="F16151" s="162"/>
      <c r="G16151" s="147"/>
      <c r="H16151" s="146"/>
      <c r="J16151" s="146"/>
      <c r="L16151" s="150"/>
      <c r="N16151" s="163"/>
      <c r="O16151" s="146"/>
      <c r="P16151" s="146"/>
      <c r="Q16151" s="146"/>
      <c r="R16151" s="34"/>
      <c r="S16151" s="35"/>
      <c r="T16151" s="147"/>
    </row>
    <row r="16152">
      <c r="A16152" s="147"/>
      <c r="B16152" s="64"/>
      <c r="C16152" s="147" t="s">
        <v>217</v>
      </c>
      <c r="E16152" s="161"/>
      <c r="F16152" s="162"/>
      <c r="G16152" s="147"/>
      <c r="H16152" s="146"/>
      <c r="J16152" s="146"/>
      <c r="L16152" s="150"/>
      <c r="N16152" s="163"/>
      <c r="O16152" s="146"/>
      <c r="P16152" s="146"/>
      <c r="Q16152" s="146"/>
      <c r="R16152" s="34"/>
      <c r="S16152" s="35"/>
      <c r="T16152" s="147"/>
    </row>
    <row r="16153">
      <c r="A16153" s="147"/>
      <c r="B16153" s="64"/>
      <c r="C16153" s="147" t="s">
        <v>217</v>
      </c>
      <c r="E16153" s="161"/>
      <c r="F16153" s="162"/>
      <c r="G16153" s="147"/>
      <c r="H16153" s="146"/>
      <c r="J16153" s="146"/>
      <c r="L16153" s="150"/>
      <c r="N16153" s="163"/>
      <c r="O16153" s="146"/>
      <c r="P16153" s="146"/>
      <c r="Q16153" s="146"/>
      <c r="R16153" s="34"/>
      <c r="S16153" s="35"/>
      <c r="T16153" s="147"/>
    </row>
    <row r="16154">
      <c r="A16154" s="147"/>
      <c r="B16154" s="64"/>
      <c r="C16154" s="147" t="s">
        <v>217</v>
      </c>
      <c r="E16154" s="161"/>
      <c r="F16154" s="162"/>
      <c r="G16154" s="147"/>
      <c r="H16154" s="146"/>
      <c r="J16154" s="146"/>
      <c r="L16154" s="150"/>
      <c r="N16154" s="163"/>
      <c r="O16154" s="146"/>
      <c r="P16154" s="146"/>
      <c r="Q16154" s="146"/>
      <c r="R16154" s="34"/>
      <c r="S16154" s="35"/>
      <c r="T16154" s="147"/>
    </row>
    <row r="16155">
      <c r="A16155" s="147"/>
      <c r="B16155" s="64"/>
      <c r="C16155" s="147" t="s">
        <v>217</v>
      </c>
      <c r="E16155" s="161"/>
      <c r="F16155" s="162"/>
      <c r="G16155" s="147"/>
      <c r="H16155" s="146"/>
      <c r="J16155" s="146"/>
      <c r="L16155" s="150"/>
      <c r="N16155" s="163"/>
      <c r="O16155" s="146"/>
      <c r="P16155" s="146"/>
      <c r="Q16155" s="146"/>
      <c r="R16155" s="34"/>
      <c r="S16155" s="35"/>
      <c r="T16155" s="147"/>
    </row>
    <row r="16156">
      <c r="A16156" s="147"/>
      <c r="B16156" s="64"/>
      <c r="C16156" s="147" t="s">
        <v>217</v>
      </c>
      <c r="E16156" s="161"/>
      <c r="F16156" s="162"/>
      <c r="G16156" s="147"/>
      <c r="H16156" s="146"/>
      <c r="J16156" s="146"/>
      <c r="L16156" s="150"/>
      <c r="N16156" s="163"/>
      <c r="O16156" s="146"/>
      <c r="P16156" s="146"/>
      <c r="Q16156" s="146"/>
      <c r="R16156" s="34"/>
      <c r="S16156" s="35"/>
      <c r="T16156" s="147"/>
    </row>
    <row r="16157">
      <c r="A16157" s="147"/>
      <c r="B16157" s="64"/>
      <c r="C16157" s="147" t="s">
        <v>217</v>
      </c>
      <c r="E16157" s="161"/>
      <c r="F16157" s="162"/>
      <c r="G16157" s="147"/>
      <c r="H16157" s="146"/>
      <c r="J16157" s="146"/>
      <c r="L16157" s="150"/>
      <c r="N16157" s="163"/>
      <c r="O16157" s="146"/>
      <c r="P16157" s="146"/>
      <c r="Q16157" s="146"/>
      <c r="R16157" s="34"/>
      <c r="S16157" s="35"/>
      <c r="T16157" s="147"/>
    </row>
    <row r="16158">
      <c r="A16158" s="147"/>
      <c r="B16158" s="64"/>
      <c r="C16158" s="147" t="s">
        <v>217</v>
      </c>
      <c r="E16158" s="161"/>
      <c r="F16158" s="162"/>
      <c r="G16158" s="147"/>
      <c r="H16158" s="146"/>
      <c r="J16158" s="146"/>
      <c r="L16158" s="150"/>
      <c r="N16158" s="163"/>
      <c r="O16158" s="146"/>
      <c r="P16158" s="146"/>
      <c r="Q16158" s="146"/>
      <c r="R16158" s="34"/>
      <c r="S16158" s="35"/>
      <c r="T16158" s="147"/>
    </row>
    <row r="16159">
      <c r="A16159" s="147"/>
      <c r="B16159" s="64"/>
      <c r="C16159" s="147" t="s">
        <v>217</v>
      </c>
      <c r="E16159" s="161"/>
      <c r="F16159" s="162"/>
      <c r="G16159" s="147"/>
      <c r="H16159" s="146"/>
      <c r="J16159" s="146"/>
      <c r="L16159" s="150"/>
      <c r="N16159" s="163"/>
      <c r="O16159" s="146"/>
      <c r="P16159" s="146"/>
      <c r="Q16159" s="146"/>
      <c r="R16159" s="34"/>
      <c r="S16159" s="35"/>
      <c r="T16159" s="147"/>
    </row>
    <row r="16160">
      <c r="A16160" s="147"/>
      <c r="B16160" s="64"/>
      <c r="C16160" s="147" t="s">
        <v>217</v>
      </c>
      <c r="E16160" s="161"/>
      <c r="F16160" s="162"/>
      <c r="G16160" s="147"/>
      <c r="H16160" s="146"/>
      <c r="J16160" s="146"/>
      <c r="L16160" s="150"/>
      <c r="N16160" s="163"/>
      <c r="O16160" s="146"/>
      <c r="P16160" s="146"/>
      <c r="Q16160" s="146"/>
      <c r="R16160" s="34"/>
      <c r="S16160" s="35"/>
      <c r="T16160" s="147"/>
    </row>
    <row r="16161">
      <c r="A16161" s="147"/>
      <c r="B16161" s="64"/>
      <c r="C16161" s="147" t="s">
        <v>217</v>
      </c>
      <c r="E16161" s="161"/>
      <c r="F16161" s="162"/>
      <c r="G16161" s="147"/>
      <c r="H16161" s="146"/>
      <c r="J16161" s="146"/>
      <c r="L16161" s="150"/>
      <c r="N16161" s="163"/>
      <c r="O16161" s="146"/>
      <c r="P16161" s="146"/>
      <c r="Q16161" s="146"/>
      <c r="R16161" s="34"/>
      <c r="S16161" s="35"/>
      <c r="T16161" s="147"/>
    </row>
    <row r="16162">
      <c r="A16162" s="147"/>
      <c r="B16162" s="64"/>
      <c r="C16162" s="147" t="s">
        <v>217</v>
      </c>
      <c r="E16162" s="161"/>
      <c r="F16162" s="162"/>
      <c r="G16162" s="147"/>
      <c r="H16162" s="146"/>
      <c r="J16162" s="146"/>
      <c r="L16162" s="150"/>
      <c r="N16162" s="163"/>
      <c r="O16162" s="146"/>
      <c r="P16162" s="146"/>
      <c r="Q16162" s="146"/>
      <c r="R16162" s="34"/>
      <c r="S16162" s="35"/>
      <c r="T16162" s="147"/>
    </row>
    <row r="16163">
      <c r="A16163" s="147"/>
      <c r="B16163" s="64"/>
      <c r="C16163" s="147" t="s">
        <v>217</v>
      </c>
      <c r="E16163" s="161"/>
      <c r="F16163" s="162"/>
      <c r="G16163" s="147"/>
      <c r="H16163" s="146"/>
      <c r="J16163" s="146"/>
      <c r="L16163" s="150"/>
      <c r="N16163" s="163"/>
      <c r="O16163" s="146"/>
      <c r="P16163" s="146"/>
      <c r="Q16163" s="146"/>
      <c r="R16163" s="34"/>
      <c r="S16163" s="35"/>
      <c r="T16163" s="147"/>
    </row>
    <row r="16164">
      <c r="A16164" s="147"/>
      <c r="B16164" s="64"/>
      <c r="C16164" s="147" t="s">
        <v>217</v>
      </c>
      <c r="E16164" s="161"/>
      <c r="F16164" s="162"/>
      <c r="G16164" s="147"/>
      <c r="H16164" s="146"/>
      <c r="J16164" s="146"/>
      <c r="L16164" s="150"/>
      <c r="N16164" s="163"/>
      <c r="O16164" s="146"/>
      <c r="P16164" s="146"/>
      <c r="Q16164" s="146"/>
      <c r="R16164" s="34"/>
      <c r="S16164" s="35"/>
      <c r="T16164" s="147"/>
    </row>
    <row r="16165">
      <c r="A16165" s="147"/>
      <c r="B16165" s="64"/>
      <c r="C16165" s="147" t="s">
        <v>217</v>
      </c>
      <c r="E16165" s="161"/>
      <c r="F16165" s="162"/>
      <c r="G16165" s="147"/>
      <c r="H16165" s="146"/>
      <c r="J16165" s="146"/>
      <c r="L16165" s="150"/>
      <c r="N16165" s="163"/>
      <c r="O16165" s="146"/>
      <c r="P16165" s="146"/>
      <c r="Q16165" s="146"/>
      <c r="R16165" s="34"/>
      <c r="S16165" s="35"/>
      <c r="T16165" s="147"/>
    </row>
    <row r="16166">
      <c r="A16166" s="147"/>
      <c r="B16166" s="64"/>
      <c r="C16166" s="147" t="s">
        <v>217</v>
      </c>
      <c r="E16166" s="161"/>
      <c r="F16166" s="162"/>
      <c r="G16166" s="147"/>
      <c r="H16166" s="146"/>
      <c r="J16166" s="146"/>
      <c r="L16166" s="150"/>
      <c r="N16166" s="163"/>
      <c r="O16166" s="146"/>
      <c r="P16166" s="146"/>
      <c r="Q16166" s="146"/>
      <c r="R16166" s="34"/>
      <c r="S16166" s="35"/>
      <c r="T16166" s="147"/>
    </row>
    <row r="16167">
      <c r="A16167" s="147"/>
      <c r="B16167" s="64"/>
      <c r="C16167" s="147" t="s">
        <v>217</v>
      </c>
      <c r="E16167" s="161"/>
      <c r="F16167" s="162"/>
      <c r="G16167" s="147"/>
      <c r="H16167" s="146"/>
      <c r="J16167" s="146"/>
      <c r="L16167" s="150"/>
      <c r="N16167" s="163"/>
      <c r="O16167" s="146"/>
      <c r="P16167" s="146"/>
      <c r="Q16167" s="146"/>
      <c r="R16167" s="34"/>
      <c r="S16167" s="35"/>
      <c r="T16167" s="147"/>
    </row>
    <row r="16168">
      <c r="A16168" s="147"/>
      <c r="B16168" s="64"/>
      <c r="C16168" s="147" t="s">
        <v>217</v>
      </c>
      <c r="E16168" s="161"/>
      <c r="F16168" s="162"/>
      <c r="G16168" s="147"/>
      <c r="H16168" s="146"/>
      <c r="J16168" s="146"/>
      <c r="L16168" s="150"/>
      <c r="N16168" s="163"/>
      <c r="O16168" s="146"/>
      <c r="P16168" s="146"/>
      <c r="Q16168" s="146"/>
      <c r="R16168" s="34"/>
      <c r="S16168" s="35"/>
      <c r="T16168" s="147"/>
    </row>
    <row r="16169">
      <c r="A16169" s="147"/>
      <c r="B16169" s="64"/>
      <c r="C16169" s="147" t="s">
        <v>217</v>
      </c>
      <c r="E16169" s="161"/>
      <c r="F16169" s="162"/>
      <c r="G16169" s="147"/>
      <c r="H16169" s="146"/>
      <c r="J16169" s="146"/>
      <c r="L16169" s="150"/>
      <c r="N16169" s="163"/>
      <c r="O16169" s="146"/>
      <c r="P16169" s="146"/>
      <c r="Q16169" s="146"/>
      <c r="R16169" s="34"/>
      <c r="S16169" s="35"/>
      <c r="T16169" s="147"/>
    </row>
    <row r="16170">
      <c r="A16170" s="147"/>
      <c r="B16170" s="64"/>
      <c r="C16170" s="147" t="s">
        <v>217</v>
      </c>
      <c r="E16170" s="161"/>
      <c r="F16170" s="162"/>
      <c r="G16170" s="147"/>
      <c r="H16170" s="146"/>
      <c r="J16170" s="146"/>
      <c r="L16170" s="150"/>
      <c r="N16170" s="163"/>
      <c r="O16170" s="146"/>
      <c r="P16170" s="146"/>
      <c r="Q16170" s="146"/>
      <c r="R16170" s="34"/>
      <c r="S16170" s="35"/>
      <c r="T16170" s="147"/>
    </row>
    <row r="16171">
      <c r="A16171" s="147"/>
      <c r="B16171" s="64"/>
      <c r="C16171" s="147" t="s">
        <v>217</v>
      </c>
      <c r="E16171" s="161"/>
      <c r="F16171" s="162"/>
      <c r="G16171" s="147"/>
      <c r="H16171" s="146"/>
      <c r="J16171" s="146"/>
      <c r="L16171" s="150"/>
      <c r="N16171" s="163"/>
      <c r="O16171" s="146"/>
      <c r="P16171" s="146"/>
      <c r="Q16171" s="146"/>
      <c r="R16171" s="34"/>
      <c r="S16171" s="35"/>
      <c r="T16171" s="147"/>
    </row>
    <row r="16172">
      <c r="A16172" s="147"/>
      <c r="B16172" s="64"/>
      <c r="C16172" s="147" t="s">
        <v>217</v>
      </c>
      <c r="E16172" s="161"/>
      <c r="F16172" s="162"/>
      <c r="G16172" s="147"/>
      <c r="H16172" s="146"/>
      <c r="J16172" s="146"/>
      <c r="L16172" s="150"/>
      <c r="N16172" s="163"/>
      <c r="O16172" s="146"/>
      <c r="P16172" s="146"/>
      <c r="Q16172" s="146"/>
      <c r="R16172" s="34"/>
      <c r="S16172" s="35"/>
      <c r="T16172" s="147"/>
    </row>
    <row r="16173">
      <c r="A16173" s="147"/>
      <c r="B16173" s="64"/>
      <c r="C16173" s="147" t="s">
        <v>217</v>
      </c>
      <c r="E16173" s="161"/>
      <c r="F16173" s="162"/>
      <c r="G16173" s="147"/>
      <c r="H16173" s="146"/>
      <c r="J16173" s="146"/>
      <c r="L16173" s="150"/>
      <c r="N16173" s="163"/>
      <c r="O16173" s="146"/>
      <c r="P16173" s="146"/>
      <c r="Q16173" s="146"/>
      <c r="R16173" s="34"/>
      <c r="S16173" s="35"/>
      <c r="T16173" s="147"/>
    </row>
    <row r="16174">
      <c r="A16174" s="147"/>
      <c r="B16174" s="64"/>
      <c r="C16174" s="147" t="s">
        <v>217</v>
      </c>
      <c r="E16174" s="161"/>
      <c r="F16174" s="162"/>
      <c r="G16174" s="147"/>
      <c r="H16174" s="146"/>
      <c r="J16174" s="146"/>
      <c r="L16174" s="150"/>
      <c r="N16174" s="163"/>
      <c r="O16174" s="146"/>
      <c r="P16174" s="146"/>
      <c r="Q16174" s="146"/>
      <c r="R16174" s="34"/>
      <c r="S16174" s="35"/>
      <c r="T16174" s="147"/>
    </row>
    <row r="16175">
      <c r="A16175" s="147"/>
      <c r="B16175" s="64"/>
      <c r="C16175" s="147" t="s">
        <v>217</v>
      </c>
      <c r="E16175" s="161"/>
      <c r="F16175" s="162"/>
      <c r="G16175" s="147"/>
      <c r="H16175" s="146"/>
      <c r="J16175" s="146"/>
      <c r="L16175" s="150"/>
      <c r="N16175" s="163"/>
      <c r="O16175" s="146"/>
      <c r="P16175" s="146"/>
      <c r="Q16175" s="146"/>
      <c r="R16175" s="34"/>
      <c r="S16175" s="35"/>
      <c r="T16175" s="147"/>
    </row>
    <row r="16176">
      <c r="A16176" s="147"/>
      <c r="B16176" s="64"/>
      <c r="C16176" s="147" t="s">
        <v>217</v>
      </c>
      <c r="E16176" s="161"/>
      <c r="F16176" s="162"/>
      <c r="G16176" s="147"/>
      <c r="H16176" s="146"/>
      <c r="J16176" s="146"/>
      <c r="L16176" s="150"/>
      <c r="N16176" s="163"/>
      <c r="O16176" s="146"/>
      <c r="P16176" s="146"/>
      <c r="Q16176" s="146"/>
      <c r="R16176" s="34"/>
      <c r="S16176" s="35"/>
      <c r="T16176" s="147"/>
    </row>
    <row r="16177">
      <c r="A16177" s="147"/>
      <c r="B16177" s="64"/>
      <c r="C16177" s="147" t="s">
        <v>217</v>
      </c>
      <c r="E16177" s="161"/>
      <c r="F16177" s="162"/>
      <c r="G16177" s="147"/>
      <c r="H16177" s="146"/>
      <c r="J16177" s="146"/>
      <c r="L16177" s="150"/>
      <c r="N16177" s="163"/>
      <c r="O16177" s="146"/>
      <c r="P16177" s="146"/>
      <c r="Q16177" s="146"/>
      <c r="R16177" s="34"/>
      <c r="S16177" s="35"/>
      <c r="T16177" s="147"/>
    </row>
    <row r="16178">
      <c r="A16178" s="147"/>
      <c r="B16178" s="64"/>
      <c r="C16178" s="147" t="s">
        <v>217</v>
      </c>
      <c r="E16178" s="161"/>
      <c r="F16178" s="162"/>
      <c r="G16178" s="147"/>
      <c r="H16178" s="146"/>
      <c r="J16178" s="146"/>
      <c r="L16178" s="150"/>
      <c r="N16178" s="163"/>
      <c r="O16178" s="146"/>
      <c r="P16178" s="146"/>
      <c r="Q16178" s="146"/>
      <c r="R16178" s="34"/>
      <c r="S16178" s="35"/>
      <c r="T16178" s="147"/>
    </row>
    <row r="16179">
      <c r="A16179" s="147"/>
      <c r="B16179" s="64"/>
      <c r="C16179" s="147" t="s">
        <v>217</v>
      </c>
      <c r="E16179" s="161"/>
      <c r="F16179" s="162"/>
      <c r="G16179" s="147"/>
      <c r="H16179" s="146"/>
      <c r="J16179" s="146"/>
      <c r="L16179" s="150"/>
      <c r="N16179" s="163"/>
      <c r="O16179" s="146"/>
      <c r="P16179" s="146"/>
      <c r="Q16179" s="146"/>
      <c r="R16179" s="34"/>
      <c r="S16179" s="35"/>
      <c r="T16179" s="147"/>
    </row>
    <row r="16180">
      <c r="A16180" s="147"/>
      <c r="B16180" s="64"/>
      <c r="C16180" s="147" t="s">
        <v>217</v>
      </c>
      <c r="E16180" s="161"/>
      <c r="F16180" s="162"/>
      <c r="G16180" s="147"/>
      <c r="H16180" s="146"/>
      <c r="J16180" s="146"/>
      <c r="L16180" s="150"/>
      <c r="N16180" s="163"/>
      <c r="O16180" s="146"/>
      <c r="P16180" s="146"/>
      <c r="Q16180" s="146"/>
      <c r="R16180" s="34"/>
      <c r="S16180" s="35"/>
      <c r="T16180" s="147"/>
    </row>
    <row r="16181">
      <c r="A16181" s="147"/>
      <c r="B16181" s="64"/>
      <c r="C16181" s="147" t="s">
        <v>217</v>
      </c>
      <c r="E16181" s="161"/>
      <c r="F16181" s="162"/>
      <c r="G16181" s="147"/>
      <c r="H16181" s="146"/>
      <c r="J16181" s="146"/>
      <c r="L16181" s="150"/>
      <c r="N16181" s="163"/>
      <c r="O16181" s="146"/>
      <c r="P16181" s="146"/>
      <c r="Q16181" s="146"/>
      <c r="R16181" s="34"/>
      <c r="S16181" s="35"/>
      <c r="T16181" s="147"/>
    </row>
    <row r="16182">
      <c r="A16182" s="147"/>
      <c r="B16182" s="64"/>
      <c r="C16182" s="147" t="s">
        <v>217</v>
      </c>
      <c r="E16182" s="161"/>
      <c r="F16182" s="162"/>
      <c r="G16182" s="147"/>
      <c r="H16182" s="146"/>
      <c r="J16182" s="146"/>
      <c r="L16182" s="150"/>
      <c r="N16182" s="163"/>
      <c r="O16182" s="146"/>
      <c r="P16182" s="146"/>
      <c r="Q16182" s="146"/>
      <c r="R16182" s="34"/>
      <c r="S16182" s="35"/>
      <c r="T16182" s="147"/>
    </row>
    <row r="16183">
      <c r="A16183" s="147"/>
      <c r="B16183" s="64"/>
      <c r="C16183" s="147" t="s">
        <v>217</v>
      </c>
      <c r="E16183" s="161"/>
      <c r="F16183" s="162"/>
      <c r="G16183" s="147"/>
      <c r="H16183" s="146"/>
      <c r="J16183" s="146"/>
      <c r="L16183" s="150"/>
      <c r="N16183" s="163"/>
      <c r="O16183" s="146"/>
      <c r="P16183" s="146"/>
      <c r="Q16183" s="146"/>
      <c r="R16183" s="34"/>
      <c r="S16183" s="35"/>
      <c r="T16183" s="147"/>
    </row>
    <row r="16184">
      <c r="A16184" s="147"/>
      <c r="B16184" s="64"/>
      <c r="C16184" s="147" t="s">
        <v>217</v>
      </c>
      <c r="E16184" s="161"/>
      <c r="F16184" s="162"/>
      <c r="G16184" s="147"/>
      <c r="H16184" s="146"/>
      <c r="J16184" s="146"/>
      <c r="L16184" s="150"/>
      <c r="N16184" s="163"/>
      <c r="O16184" s="146"/>
      <c r="P16184" s="146"/>
      <c r="Q16184" s="146"/>
      <c r="R16184" s="34"/>
      <c r="S16184" s="35"/>
      <c r="T16184" s="147"/>
    </row>
    <row r="16185">
      <c r="A16185" s="147"/>
      <c r="B16185" s="64"/>
      <c r="C16185" s="147" t="s">
        <v>217</v>
      </c>
      <c r="E16185" s="161"/>
      <c r="F16185" s="162"/>
      <c r="G16185" s="147"/>
      <c r="H16185" s="146"/>
      <c r="J16185" s="146"/>
      <c r="L16185" s="150"/>
      <c r="N16185" s="163"/>
      <c r="O16185" s="146"/>
      <c r="P16185" s="146"/>
      <c r="Q16185" s="146"/>
      <c r="R16185" s="34"/>
      <c r="S16185" s="35"/>
      <c r="T16185" s="147"/>
    </row>
    <row r="16186">
      <c r="A16186" s="147"/>
      <c r="B16186" s="64"/>
      <c r="C16186" s="147" t="s">
        <v>217</v>
      </c>
      <c r="E16186" s="161"/>
      <c r="F16186" s="162"/>
      <c r="G16186" s="147"/>
      <c r="H16186" s="146"/>
      <c r="J16186" s="146"/>
      <c r="L16186" s="150"/>
      <c r="N16186" s="163"/>
      <c r="O16186" s="146"/>
      <c r="P16186" s="146"/>
      <c r="Q16186" s="146"/>
      <c r="R16186" s="34"/>
      <c r="S16186" s="35"/>
      <c r="T16186" s="147"/>
    </row>
    <row r="16187">
      <c r="A16187" s="147"/>
      <c r="B16187" s="64"/>
      <c r="C16187" s="147" t="s">
        <v>217</v>
      </c>
      <c r="E16187" s="161"/>
      <c r="F16187" s="162"/>
      <c r="G16187" s="147"/>
      <c r="H16187" s="146"/>
      <c r="J16187" s="146"/>
      <c r="L16187" s="150"/>
      <c r="N16187" s="163"/>
      <c r="O16187" s="146"/>
      <c r="P16187" s="146"/>
      <c r="Q16187" s="146"/>
      <c r="R16187" s="34"/>
      <c r="S16187" s="35"/>
      <c r="T16187" s="147"/>
    </row>
    <row r="16188">
      <c r="A16188" s="147"/>
      <c r="B16188" s="64"/>
      <c r="C16188" s="147" t="s">
        <v>217</v>
      </c>
      <c r="E16188" s="161"/>
      <c r="F16188" s="162"/>
      <c r="G16188" s="147"/>
      <c r="H16188" s="146"/>
      <c r="J16188" s="146"/>
      <c r="L16188" s="150"/>
      <c r="N16188" s="163"/>
      <c r="O16188" s="146"/>
      <c r="P16188" s="146"/>
      <c r="Q16188" s="146"/>
      <c r="R16188" s="34"/>
      <c r="S16188" s="35"/>
      <c r="T16188" s="147"/>
    </row>
    <row r="16189">
      <c r="A16189" s="147"/>
      <c r="B16189" s="64"/>
      <c r="C16189" s="147" t="s">
        <v>217</v>
      </c>
      <c r="E16189" s="161"/>
      <c r="F16189" s="162"/>
      <c r="G16189" s="147"/>
      <c r="H16189" s="146"/>
      <c r="J16189" s="146"/>
      <c r="L16189" s="150"/>
      <c r="N16189" s="163"/>
      <c r="O16189" s="146"/>
      <c r="P16189" s="146"/>
      <c r="Q16189" s="146"/>
      <c r="R16189" s="34"/>
      <c r="S16189" s="35"/>
      <c r="T16189" s="147"/>
    </row>
    <row r="16190">
      <c r="A16190" s="147"/>
      <c r="B16190" s="64"/>
      <c r="C16190" s="147" t="s">
        <v>217</v>
      </c>
      <c r="E16190" s="161"/>
      <c r="F16190" s="162"/>
      <c r="G16190" s="147"/>
      <c r="H16190" s="146"/>
      <c r="J16190" s="146"/>
      <c r="L16190" s="150"/>
      <c r="N16190" s="163"/>
      <c r="O16190" s="146"/>
      <c r="P16190" s="146"/>
      <c r="Q16190" s="146"/>
      <c r="R16190" s="34"/>
      <c r="S16190" s="35"/>
      <c r="T16190" s="147"/>
    </row>
    <row r="16191">
      <c r="A16191" s="147"/>
      <c r="B16191" s="64"/>
      <c r="C16191" s="147" t="s">
        <v>217</v>
      </c>
      <c r="E16191" s="161"/>
      <c r="F16191" s="162"/>
      <c r="G16191" s="147"/>
      <c r="H16191" s="146"/>
      <c r="J16191" s="146"/>
      <c r="L16191" s="150"/>
      <c r="N16191" s="163"/>
      <c r="O16191" s="146"/>
      <c r="P16191" s="146"/>
      <c r="Q16191" s="146"/>
      <c r="R16191" s="34"/>
      <c r="S16191" s="35"/>
      <c r="T16191" s="147"/>
    </row>
    <row r="16192">
      <c r="A16192" s="147"/>
      <c r="B16192" s="64"/>
      <c r="C16192" s="147" t="s">
        <v>217</v>
      </c>
      <c r="E16192" s="161"/>
      <c r="F16192" s="162"/>
      <c r="G16192" s="147"/>
      <c r="H16192" s="146"/>
      <c r="J16192" s="146"/>
      <c r="L16192" s="150"/>
      <c r="N16192" s="163"/>
      <c r="O16192" s="146"/>
      <c r="P16192" s="146"/>
      <c r="Q16192" s="146"/>
      <c r="R16192" s="34"/>
      <c r="S16192" s="35"/>
      <c r="T16192" s="147"/>
    </row>
    <row r="16193">
      <c r="A16193" s="147"/>
      <c r="B16193" s="64"/>
      <c r="C16193" s="147" t="s">
        <v>217</v>
      </c>
      <c r="E16193" s="161"/>
      <c r="F16193" s="162"/>
      <c r="G16193" s="147"/>
      <c r="H16193" s="146"/>
      <c r="J16193" s="146"/>
      <c r="L16193" s="150"/>
      <c r="N16193" s="163"/>
      <c r="O16193" s="146"/>
      <c r="P16193" s="146"/>
      <c r="Q16193" s="146"/>
      <c r="R16193" s="34"/>
      <c r="S16193" s="35"/>
      <c r="T16193" s="147"/>
    </row>
    <row r="16194">
      <c r="A16194" s="147"/>
      <c r="B16194" s="64"/>
      <c r="C16194" s="147" t="s">
        <v>217</v>
      </c>
      <c r="E16194" s="161"/>
      <c r="F16194" s="162"/>
      <c r="G16194" s="147"/>
      <c r="H16194" s="146"/>
      <c r="J16194" s="146"/>
      <c r="L16194" s="150"/>
      <c r="N16194" s="163"/>
      <c r="O16194" s="146"/>
      <c r="P16194" s="146"/>
      <c r="Q16194" s="146"/>
      <c r="R16194" s="34"/>
      <c r="S16194" s="35"/>
      <c r="T16194" s="147"/>
    </row>
    <row r="16195">
      <c r="A16195" s="147"/>
      <c r="B16195" s="64"/>
      <c r="C16195" s="147" t="s">
        <v>217</v>
      </c>
      <c r="E16195" s="161"/>
      <c r="F16195" s="162"/>
      <c r="G16195" s="147"/>
      <c r="H16195" s="146"/>
      <c r="J16195" s="146"/>
      <c r="L16195" s="150"/>
      <c r="N16195" s="163"/>
      <c r="O16195" s="146"/>
      <c r="P16195" s="146"/>
      <c r="Q16195" s="146"/>
      <c r="R16195" s="34"/>
      <c r="S16195" s="35"/>
      <c r="T16195" s="147"/>
    </row>
    <row r="16196">
      <c r="A16196" s="147"/>
      <c r="B16196" s="64"/>
      <c r="C16196" s="147" t="s">
        <v>217</v>
      </c>
      <c r="E16196" s="161"/>
      <c r="F16196" s="162"/>
      <c r="G16196" s="147"/>
      <c r="H16196" s="146"/>
      <c r="J16196" s="146"/>
      <c r="L16196" s="150"/>
      <c r="N16196" s="163"/>
      <c r="O16196" s="146"/>
      <c r="P16196" s="146"/>
      <c r="Q16196" s="146"/>
      <c r="R16196" s="34"/>
      <c r="S16196" s="35"/>
      <c r="T16196" s="147"/>
    </row>
    <row r="16197">
      <c r="A16197" s="147"/>
      <c r="B16197" s="64"/>
      <c r="C16197" s="147" t="s">
        <v>217</v>
      </c>
      <c r="E16197" s="161"/>
      <c r="F16197" s="162"/>
      <c r="G16197" s="147"/>
      <c r="H16197" s="146"/>
      <c r="J16197" s="146"/>
      <c r="L16197" s="150"/>
      <c r="N16197" s="163"/>
      <c r="O16197" s="146"/>
      <c r="P16197" s="146"/>
      <c r="Q16197" s="146"/>
      <c r="R16197" s="34"/>
      <c r="S16197" s="35"/>
      <c r="T16197" s="147"/>
    </row>
    <row r="16198">
      <c r="A16198" s="147"/>
      <c r="B16198" s="64"/>
      <c r="C16198" s="147" t="s">
        <v>217</v>
      </c>
      <c r="E16198" s="161"/>
      <c r="F16198" s="162"/>
      <c r="G16198" s="147"/>
      <c r="H16198" s="146"/>
      <c r="J16198" s="146"/>
      <c r="L16198" s="150"/>
      <c r="N16198" s="163"/>
      <c r="O16198" s="146"/>
      <c r="P16198" s="146"/>
      <c r="Q16198" s="146"/>
      <c r="R16198" s="34"/>
      <c r="S16198" s="35"/>
      <c r="T16198" s="147"/>
    </row>
    <row r="16199">
      <c r="A16199" s="147"/>
      <c r="B16199" s="64"/>
      <c r="C16199" s="147" t="s">
        <v>217</v>
      </c>
      <c r="E16199" s="161"/>
      <c r="F16199" s="162"/>
      <c r="G16199" s="147"/>
      <c r="H16199" s="146"/>
      <c r="J16199" s="146"/>
      <c r="L16199" s="150"/>
      <c r="N16199" s="163"/>
      <c r="O16199" s="146"/>
      <c r="P16199" s="146"/>
      <c r="Q16199" s="146"/>
      <c r="R16199" s="34"/>
      <c r="S16199" s="35"/>
      <c r="T16199" s="147"/>
    </row>
    <row r="16200">
      <c r="A16200" s="147"/>
      <c r="B16200" s="64"/>
      <c r="C16200" s="147" t="s">
        <v>217</v>
      </c>
      <c r="E16200" s="161"/>
      <c r="F16200" s="162"/>
      <c r="G16200" s="147"/>
      <c r="H16200" s="146"/>
      <c r="J16200" s="146"/>
      <c r="L16200" s="150"/>
      <c r="N16200" s="163"/>
      <c r="O16200" s="146"/>
      <c r="P16200" s="146"/>
      <c r="Q16200" s="146"/>
      <c r="R16200" s="34"/>
      <c r="S16200" s="35"/>
      <c r="T16200" s="147"/>
    </row>
    <row r="16201">
      <c r="A16201" s="147"/>
      <c r="B16201" s="64"/>
      <c r="C16201" s="147" t="s">
        <v>217</v>
      </c>
      <c r="E16201" s="161"/>
      <c r="F16201" s="162"/>
      <c r="G16201" s="147"/>
      <c r="H16201" s="146"/>
      <c r="J16201" s="146"/>
      <c r="L16201" s="150"/>
      <c r="N16201" s="163"/>
      <c r="O16201" s="146"/>
      <c r="P16201" s="146"/>
      <c r="Q16201" s="146"/>
      <c r="R16201" s="34"/>
      <c r="S16201" s="35"/>
      <c r="T16201" s="147"/>
    </row>
    <row r="16202">
      <c r="A16202" s="147"/>
      <c r="B16202" s="64"/>
      <c r="C16202" s="147" t="s">
        <v>217</v>
      </c>
      <c r="E16202" s="161"/>
      <c r="F16202" s="162"/>
      <c r="G16202" s="147"/>
      <c r="H16202" s="146"/>
      <c r="J16202" s="146"/>
      <c r="L16202" s="150"/>
      <c r="N16202" s="163"/>
      <c r="O16202" s="146"/>
      <c r="P16202" s="146"/>
      <c r="Q16202" s="146"/>
      <c r="R16202" s="34"/>
      <c r="S16202" s="35"/>
      <c r="T16202" s="147"/>
    </row>
    <row r="16203">
      <c r="A16203" s="147"/>
      <c r="B16203" s="64"/>
      <c r="C16203" s="147" t="s">
        <v>217</v>
      </c>
      <c r="E16203" s="161"/>
      <c r="F16203" s="162"/>
      <c r="G16203" s="147"/>
      <c r="H16203" s="146"/>
      <c r="J16203" s="146"/>
      <c r="L16203" s="150"/>
      <c r="N16203" s="163"/>
      <c r="O16203" s="146"/>
      <c r="P16203" s="146"/>
      <c r="Q16203" s="146"/>
      <c r="R16203" s="34"/>
      <c r="S16203" s="35"/>
      <c r="T16203" s="147"/>
    </row>
    <row r="16204">
      <c r="A16204" s="147"/>
      <c r="B16204" s="64"/>
      <c r="C16204" s="147" t="s">
        <v>217</v>
      </c>
      <c r="E16204" s="161"/>
      <c r="F16204" s="162"/>
      <c r="G16204" s="147"/>
      <c r="H16204" s="146"/>
      <c r="J16204" s="146"/>
      <c r="L16204" s="150"/>
      <c r="N16204" s="163"/>
      <c r="O16204" s="146"/>
      <c r="P16204" s="146"/>
      <c r="Q16204" s="146"/>
      <c r="R16204" s="34"/>
      <c r="S16204" s="35"/>
      <c r="T16204" s="147"/>
    </row>
    <row r="16205">
      <c r="A16205" s="147"/>
      <c r="B16205" s="64"/>
      <c r="C16205" s="147" t="s">
        <v>217</v>
      </c>
      <c r="E16205" s="161"/>
      <c r="F16205" s="162"/>
      <c r="G16205" s="147"/>
      <c r="H16205" s="146"/>
      <c r="J16205" s="146"/>
      <c r="L16205" s="150"/>
      <c r="N16205" s="163"/>
      <c r="O16205" s="146"/>
      <c r="P16205" s="146"/>
      <c r="Q16205" s="146"/>
      <c r="R16205" s="34"/>
      <c r="S16205" s="35"/>
      <c r="T16205" s="147"/>
    </row>
    <row r="16206">
      <c r="A16206" s="147"/>
      <c r="B16206" s="64"/>
      <c r="C16206" s="147" t="s">
        <v>217</v>
      </c>
      <c r="E16206" s="161"/>
      <c r="F16206" s="162"/>
      <c r="G16206" s="147"/>
      <c r="H16206" s="146"/>
      <c r="J16206" s="146"/>
      <c r="L16206" s="150"/>
      <c r="N16206" s="163"/>
      <c r="O16206" s="146"/>
      <c r="P16206" s="146"/>
      <c r="Q16206" s="146"/>
      <c r="R16206" s="34"/>
      <c r="S16206" s="35"/>
      <c r="T16206" s="147"/>
    </row>
    <row r="16207">
      <c r="A16207" s="147"/>
      <c r="B16207" s="64"/>
      <c r="C16207" s="147" t="s">
        <v>217</v>
      </c>
      <c r="E16207" s="161"/>
      <c r="F16207" s="162"/>
      <c r="G16207" s="147"/>
      <c r="H16207" s="146"/>
      <c r="J16207" s="146"/>
      <c r="L16207" s="150"/>
      <c r="N16207" s="163"/>
      <c r="O16207" s="146"/>
      <c r="P16207" s="146"/>
      <c r="Q16207" s="146"/>
      <c r="R16207" s="34"/>
      <c r="S16207" s="35"/>
      <c r="T16207" s="147"/>
    </row>
    <row r="16208">
      <c r="A16208" s="147"/>
      <c r="B16208" s="64"/>
      <c r="C16208" s="147" t="s">
        <v>217</v>
      </c>
      <c r="E16208" s="161"/>
      <c r="F16208" s="162"/>
      <c r="G16208" s="147"/>
      <c r="H16208" s="146"/>
      <c r="J16208" s="146"/>
      <c r="L16208" s="150"/>
      <c r="N16208" s="163"/>
      <c r="O16208" s="146"/>
      <c r="P16208" s="146"/>
      <c r="Q16208" s="146"/>
      <c r="R16208" s="34"/>
      <c r="S16208" s="35"/>
      <c r="T16208" s="147"/>
    </row>
    <row r="16209">
      <c r="A16209" s="147"/>
      <c r="B16209" s="64"/>
      <c r="C16209" s="147" t="s">
        <v>217</v>
      </c>
      <c r="E16209" s="161"/>
      <c r="F16209" s="162"/>
      <c r="G16209" s="147"/>
      <c r="H16209" s="146"/>
      <c r="J16209" s="146"/>
      <c r="L16209" s="150"/>
      <c r="N16209" s="163"/>
      <c r="O16209" s="146"/>
      <c r="P16209" s="146"/>
      <c r="Q16209" s="146"/>
      <c r="R16209" s="34"/>
      <c r="S16209" s="35"/>
      <c r="T16209" s="147"/>
    </row>
    <row r="16210">
      <c r="A16210" s="147"/>
      <c r="B16210" s="64"/>
      <c r="C16210" s="147" t="s">
        <v>217</v>
      </c>
      <c r="E16210" s="161"/>
      <c r="F16210" s="162"/>
      <c r="G16210" s="147"/>
      <c r="H16210" s="146"/>
      <c r="J16210" s="146"/>
      <c r="L16210" s="150"/>
      <c r="N16210" s="163"/>
      <c r="O16210" s="146"/>
      <c r="P16210" s="146"/>
      <c r="Q16210" s="146"/>
      <c r="R16210" s="34"/>
      <c r="S16210" s="35"/>
      <c r="T16210" s="147"/>
    </row>
    <row r="16211">
      <c r="A16211" s="147"/>
      <c r="B16211" s="64"/>
      <c r="C16211" s="147" t="s">
        <v>217</v>
      </c>
      <c r="E16211" s="161"/>
      <c r="F16211" s="162"/>
      <c r="G16211" s="147"/>
      <c r="H16211" s="146"/>
      <c r="J16211" s="146"/>
      <c r="L16211" s="150"/>
      <c r="N16211" s="163"/>
      <c r="O16211" s="146"/>
      <c r="P16211" s="146"/>
      <c r="Q16211" s="146"/>
      <c r="R16211" s="34"/>
      <c r="S16211" s="35"/>
      <c r="T16211" s="147"/>
    </row>
    <row r="16212">
      <c r="A16212" s="147"/>
      <c r="B16212" s="64"/>
      <c r="C16212" s="147" t="s">
        <v>217</v>
      </c>
      <c r="E16212" s="161"/>
      <c r="F16212" s="162"/>
      <c r="G16212" s="147"/>
      <c r="H16212" s="146"/>
      <c r="J16212" s="146"/>
      <c r="L16212" s="150"/>
      <c r="N16212" s="163"/>
      <c r="O16212" s="146"/>
      <c r="P16212" s="146"/>
      <c r="Q16212" s="146"/>
      <c r="R16212" s="34"/>
      <c r="S16212" s="35"/>
      <c r="T16212" s="147"/>
    </row>
    <row r="16213">
      <c r="A16213" s="147"/>
      <c r="B16213" s="64"/>
      <c r="C16213" s="147" t="s">
        <v>217</v>
      </c>
      <c r="E16213" s="161"/>
      <c r="F16213" s="162"/>
      <c r="G16213" s="147"/>
      <c r="H16213" s="146"/>
      <c r="J16213" s="146"/>
      <c r="L16213" s="150"/>
      <c r="N16213" s="163"/>
      <c r="O16213" s="146"/>
      <c r="P16213" s="146"/>
      <c r="Q16213" s="146"/>
      <c r="R16213" s="34"/>
      <c r="S16213" s="35"/>
      <c r="T16213" s="147"/>
    </row>
    <row r="16214">
      <c r="A16214" s="147"/>
      <c r="B16214" s="64"/>
      <c r="C16214" s="147" t="s">
        <v>217</v>
      </c>
      <c r="E16214" s="161"/>
      <c r="F16214" s="162"/>
      <c r="G16214" s="147"/>
      <c r="H16214" s="146"/>
      <c r="J16214" s="146"/>
      <c r="L16214" s="150"/>
      <c r="N16214" s="163"/>
      <c r="O16214" s="146"/>
      <c r="P16214" s="146"/>
      <c r="Q16214" s="146"/>
      <c r="R16214" s="34"/>
      <c r="S16214" s="35"/>
      <c r="T16214" s="147"/>
    </row>
    <row r="16215">
      <c r="A16215" s="147"/>
      <c r="B16215" s="64"/>
      <c r="C16215" s="147" t="s">
        <v>217</v>
      </c>
      <c r="E16215" s="161"/>
      <c r="F16215" s="162"/>
      <c r="G16215" s="147"/>
      <c r="H16215" s="146"/>
      <c r="J16215" s="146"/>
      <c r="L16215" s="150"/>
      <c r="N16215" s="163"/>
      <c r="O16215" s="146"/>
      <c r="P16215" s="146"/>
      <c r="Q16215" s="146"/>
      <c r="R16215" s="34"/>
      <c r="S16215" s="35"/>
      <c r="T16215" s="147"/>
    </row>
    <row r="16216">
      <c r="A16216" s="147"/>
      <c r="B16216" s="64"/>
      <c r="C16216" s="147" t="s">
        <v>217</v>
      </c>
      <c r="E16216" s="161"/>
      <c r="F16216" s="162"/>
      <c r="G16216" s="147"/>
      <c r="H16216" s="146"/>
      <c r="J16216" s="146"/>
      <c r="L16216" s="150"/>
      <c r="N16216" s="163"/>
      <c r="O16216" s="146"/>
      <c r="P16216" s="146"/>
      <c r="Q16216" s="146"/>
      <c r="R16216" s="34"/>
      <c r="S16216" s="35"/>
      <c r="T16216" s="147"/>
    </row>
    <row r="16217">
      <c r="A16217" s="147"/>
      <c r="B16217" s="64"/>
      <c r="C16217" s="147" t="s">
        <v>217</v>
      </c>
      <c r="E16217" s="161"/>
      <c r="F16217" s="162"/>
      <c r="G16217" s="147"/>
      <c r="H16217" s="146"/>
      <c r="J16217" s="146"/>
      <c r="L16217" s="150"/>
      <c r="N16217" s="163"/>
      <c r="O16217" s="146"/>
      <c r="P16217" s="146"/>
      <c r="Q16217" s="146"/>
      <c r="R16217" s="34"/>
      <c r="S16217" s="35"/>
      <c r="T16217" s="147"/>
    </row>
    <row r="16218">
      <c r="A16218" s="147"/>
      <c r="B16218" s="64"/>
      <c r="C16218" s="147" t="s">
        <v>217</v>
      </c>
      <c r="E16218" s="161"/>
      <c r="F16218" s="162"/>
      <c r="G16218" s="147"/>
      <c r="H16218" s="146"/>
      <c r="J16218" s="146"/>
      <c r="L16218" s="150"/>
      <c r="N16218" s="163"/>
      <c r="O16218" s="146"/>
      <c r="P16218" s="146"/>
      <c r="Q16218" s="146"/>
      <c r="R16218" s="34"/>
      <c r="S16218" s="35"/>
      <c r="T16218" s="147"/>
    </row>
    <row r="16219">
      <c r="A16219" s="147"/>
      <c r="B16219" s="64"/>
      <c r="C16219" s="147" t="s">
        <v>217</v>
      </c>
      <c r="E16219" s="161"/>
      <c r="F16219" s="162"/>
      <c r="G16219" s="147"/>
      <c r="H16219" s="146"/>
      <c r="J16219" s="146"/>
      <c r="L16219" s="150"/>
      <c r="N16219" s="163"/>
      <c r="O16219" s="146"/>
      <c r="P16219" s="146"/>
      <c r="Q16219" s="146"/>
      <c r="R16219" s="34"/>
      <c r="S16219" s="35"/>
      <c r="T16219" s="147"/>
    </row>
    <row r="16220">
      <c r="A16220" s="147"/>
      <c r="B16220" s="64"/>
      <c r="C16220" s="147" t="s">
        <v>217</v>
      </c>
      <c r="E16220" s="161"/>
      <c r="F16220" s="162"/>
      <c r="G16220" s="147"/>
      <c r="H16220" s="146"/>
      <c r="J16220" s="146"/>
      <c r="L16220" s="150"/>
      <c r="N16220" s="163"/>
      <c r="O16220" s="146"/>
      <c r="P16220" s="146"/>
      <c r="Q16220" s="146"/>
      <c r="R16220" s="34"/>
      <c r="S16220" s="35"/>
      <c r="T16220" s="147"/>
    </row>
    <row r="16221">
      <c r="A16221" s="147"/>
      <c r="B16221" s="64"/>
      <c r="C16221" s="147" t="s">
        <v>217</v>
      </c>
      <c r="E16221" s="161"/>
      <c r="F16221" s="162"/>
      <c r="G16221" s="147"/>
      <c r="H16221" s="146"/>
      <c r="J16221" s="146"/>
      <c r="L16221" s="150"/>
      <c r="N16221" s="163"/>
      <c r="O16221" s="146"/>
      <c r="P16221" s="146"/>
      <c r="Q16221" s="146"/>
      <c r="R16221" s="34"/>
      <c r="S16221" s="35"/>
      <c r="T16221" s="147"/>
    </row>
    <row r="16222">
      <c r="A16222" s="147"/>
      <c r="B16222" s="64"/>
      <c r="C16222" s="147" t="s">
        <v>217</v>
      </c>
      <c r="E16222" s="161"/>
      <c r="F16222" s="162"/>
      <c r="G16222" s="147"/>
      <c r="H16222" s="146"/>
      <c r="J16222" s="146"/>
      <c r="L16222" s="150"/>
      <c r="N16222" s="163"/>
      <c r="O16222" s="146"/>
      <c r="P16222" s="146"/>
      <c r="Q16222" s="146"/>
      <c r="R16222" s="34"/>
      <c r="S16222" s="35"/>
      <c r="T16222" s="147"/>
    </row>
    <row r="16223">
      <c r="A16223" s="147"/>
      <c r="B16223" s="64"/>
      <c r="C16223" s="147" t="s">
        <v>217</v>
      </c>
      <c r="E16223" s="161"/>
      <c r="F16223" s="162"/>
      <c r="G16223" s="147"/>
      <c r="H16223" s="146"/>
      <c r="J16223" s="146"/>
      <c r="L16223" s="150"/>
      <c r="N16223" s="163"/>
      <c r="O16223" s="146"/>
      <c r="P16223" s="146"/>
      <c r="Q16223" s="146"/>
      <c r="R16223" s="34"/>
      <c r="S16223" s="35"/>
      <c r="T16223" s="147"/>
    </row>
    <row r="16224">
      <c r="A16224" s="147"/>
      <c r="B16224" s="64"/>
      <c r="C16224" s="147" t="s">
        <v>217</v>
      </c>
      <c r="E16224" s="161"/>
      <c r="F16224" s="162"/>
      <c r="G16224" s="147"/>
      <c r="H16224" s="146"/>
      <c r="J16224" s="146"/>
      <c r="L16224" s="150"/>
      <c r="N16224" s="163"/>
      <c r="O16224" s="146"/>
      <c r="P16224" s="146"/>
      <c r="Q16224" s="146"/>
      <c r="R16224" s="34"/>
      <c r="S16224" s="35"/>
      <c r="T16224" s="147"/>
    </row>
    <row r="16225">
      <c r="A16225" s="147"/>
      <c r="B16225" s="64"/>
      <c r="C16225" s="147" t="s">
        <v>217</v>
      </c>
      <c r="E16225" s="161"/>
      <c r="F16225" s="162"/>
      <c r="G16225" s="147"/>
      <c r="H16225" s="146"/>
      <c r="J16225" s="146"/>
      <c r="L16225" s="150"/>
      <c r="N16225" s="163"/>
      <c r="O16225" s="146"/>
      <c r="P16225" s="146"/>
      <c r="Q16225" s="146"/>
      <c r="R16225" s="34"/>
      <c r="S16225" s="35"/>
      <c r="T16225" s="147"/>
    </row>
    <row r="16226">
      <c r="A16226" s="147"/>
      <c r="B16226" s="64"/>
      <c r="C16226" s="147" t="s">
        <v>217</v>
      </c>
      <c r="E16226" s="161"/>
      <c r="F16226" s="162"/>
      <c r="G16226" s="147"/>
      <c r="H16226" s="146"/>
      <c r="J16226" s="146"/>
      <c r="L16226" s="150"/>
      <c r="N16226" s="163"/>
      <c r="O16226" s="146"/>
      <c r="P16226" s="146"/>
      <c r="Q16226" s="146"/>
      <c r="R16226" s="34"/>
      <c r="S16226" s="35"/>
      <c r="T16226" s="147"/>
    </row>
    <row r="16227">
      <c r="A16227" s="147"/>
      <c r="B16227" s="64"/>
      <c r="C16227" s="147" t="s">
        <v>217</v>
      </c>
      <c r="E16227" s="161"/>
      <c r="F16227" s="162"/>
      <c r="G16227" s="147"/>
      <c r="H16227" s="146"/>
      <c r="J16227" s="146"/>
      <c r="L16227" s="150"/>
      <c r="N16227" s="163"/>
      <c r="O16227" s="146"/>
      <c r="P16227" s="146"/>
      <c r="Q16227" s="146"/>
      <c r="R16227" s="34"/>
      <c r="S16227" s="35"/>
      <c r="T16227" s="147"/>
    </row>
    <row r="16228">
      <c r="A16228" s="147"/>
      <c r="B16228" s="64"/>
      <c r="C16228" s="147" t="s">
        <v>217</v>
      </c>
      <c r="E16228" s="161"/>
      <c r="F16228" s="162"/>
      <c r="G16228" s="147"/>
      <c r="H16228" s="146"/>
      <c r="J16228" s="146"/>
      <c r="L16228" s="150"/>
      <c r="N16228" s="163"/>
      <c r="O16228" s="146"/>
      <c r="P16228" s="146"/>
      <c r="Q16228" s="146"/>
      <c r="R16228" s="34"/>
      <c r="S16228" s="35"/>
      <c r="T16228" s="147"/>
    </row>
    <row r="16229">
      <c r="A16229" s="147"/>
      <c r="B16229" s="64"/>
      <c r="C16229" s="147" t="s">
        <v>217</v>
      </c>
      <c r="E16229" s="161"/>
      <c r="F16229" s="162"/>
      <c r="G16229" s="147"/>
      <c r="H16229" s="146"/>
      <c r="J16229" s="146"/>
      <c r="L16229" s="150"/>
      <c r="N16229" s="163"/>
      <c r="O16229" s="146"/>
      <c r="P16229" s="146"/>
      <c r="Q16229" s="146"/>
      <c r="R16229" s="34"/>
      <c r="S16229" s="35"/>
      <c r="T16229" s="147"/>
    </row>
    <row r="16230">
      <c r="A16230" s="147"/>
      <c r="B16230" s="64"/>
      <c r="C16230" s="147" t="s">
        <v>217</v>
      </c>
      <c r="E16230" s="161"/>
      <c r="F16230" s="162"/>
      <c r="G16230" s="147"/>
      <c r="H16230" s="146"/>
      <c r="J16230" s="146"/>
      <c r="L16230" s="150"/>
      <c r="N16230" s="163"/>
      <c r="O16230" s="146"/>
      <c r="P16230" s="146"/>
      <c r="Q16230" s="146"/>
      <c r="R16230" s="34"/>
      <c r="S16230" s="35"/>
      <c r="T16230" s="147"/>
    </row>
    <row r="16231">
      <c r="A16231" s="147"/>
      <c r="B16231" s="64"/>
      <c r="C16231" s="147" t="s">
        <v>217</v>
      </c>
      <c r="E16231" s="161"/>
      <c r="F16231" s="162"/>
      <c r="G16231" s="147"/>
      <c r="H16231" s="146"/>
      <c r="J16231" s="146"/>
      <c r="L16231" s="150"/>
      <c r="N16231" s="163"/>
      <c r="O16231" s="146"/>
      <c r="P16231" s="146"/>
      <c r="Q16231" s="146"/>
      <c r="R16231" s="34"/>
      <c r="S16231" s="35"/>
      <c r="T16231" s="147"/>
    </row>
    <row r="16232">
      <c r="A16232" s="147"/>
      <c r="B16232" s="64"/>
      <c r="C16232" s="147" t="s">
        <v>217</v>
      </c>
      <c r="E16232" s="161"/>
      <c r="F16232" s="162"/>
      <c r="G16232" s="147"/>
      <c r="H16232" s="146"/>
      <c r="J16232" s="146"/>
      <c r="L16232" s="150"/>
      <c r="N16232" s="163"/>
      <c r="O16232" s="146"/>
      <c r="P16232" s="146"/>
      <c r="Q16232" s="146"/>
      <c r="R16232" s="34"/>
      <c r="S16232" s="35"/>
      <c r="T16232" s="147"/>
    </row>
    <row r="16233">
      <c r="A16233" s="147"/>
      <c r="B16233" s="64"/>
      <c r="C16233" s="147" t="s">
        <v>217</v>
      </c>
      <c r="E16233" s="161"/>
      <c r="F16233" s="162"/>
      <c r="G16233" s="147"/>
      <c r="H16233" s="146"/>
      <c r="J16233" s="146"/>
      <c r="L16233" s="150"/>
      <c r="N16233" s="163"/>
      <c r="O16233" s="146"/>
      <c r="P16233" s="146"/>
      <c r="Q16233" s="146"/>
      <c r="R16233" s="34"/>
      <c r="S16233" s="35"/>
      <c r="T16233" s="147"/>
    </row>
    <row r="16234">
      <c r="A16234" s="147"/>
      <c r="B16234" s="64"/>
      <c r="C16234" s="147" t="s">
        <v>217</v>
      </c>
      <c r="E16234" s="161"/>
      <c r="F16234" s="162"/>
      <c r="G16234" s="147"/>
      <c r="H16234" s="146"/>
      <c r="J16234" s="146"/>
      <c r="L16234" s="150"/>
      <c r="N16234" s="163"/>
      <c r="O16234" s="146"/>
      <c r="P16234" s="146"/>
      <c r="Q16234" s="146"/>
      <c r="R16234" s="34"/>
      <c r="S16234" s="35"/>
      <c r="T16234" s="147"/>
    </row>
    <row r="16235">
      <c r="A16235" s="147"/>
      <c r="B16235" s="64"/>
      <c r="C16235" s="147" t="s">
        <v>217</v>
      </c>
      <c r="E16235" s="161"/>
      <c r="F16235" s="162"/>
      <c r="G16235" s="147"/>
      <c r="H16235" s="146"/>
      <c r="J16235" s="146"/>
      <c r="L16235" s="150"/>
      <c r="N16235" s="163"/>
      <c r="O16235" s="146"/>
      <c r="P16235" s="146"/>
      <c r="Q16235" s="146"/>
      <c r="R16235" s="34"/>
      <c r="S16235" s="35"/>
      <c r="T16235" s="147"/>
    </row>
    <row r="16236">
      <c r="A16236" s="147"/>
      <c r="B16236" s="64"/>
      <c r="C16236" s="147" t="s">
        <v>217</v>
      </c>
      <c r="E16236" s="161"/>
      <c r="F16236" s="162"/>
      <c r="G16236" s="147"/>
      <c r="H16236" s="146"/>
      <c r="J16236" s="146"/>
      <c r="L16236" s="150"/>
      <c r="N16236" s="163"/>
      <c r="O16236" s="146"/>
      <c r="P16236" s="146"/>
      <c r="Q16236" s="146"/>
      <c r="R16236" s="34"/>
      <c r="S16236" s="35"/>
      <c r="T16236" s="147"/>
    </row>
    <row r="16237">
      <c r="A16237" s="147"/>
      <c r="B16237" s="64"/>
      <c r="C16237" s="147" t="s">
        <v>217</v>
      </c>
      <c r="E16237" s="161"/>
      <c r="F16237" s="162"/>
      <c r="G16237" s="147"/>
      <c r="H16237" s="146"/>
      <c r="J16237" s="146"/>
      <c r="L16237" s="150"/>
      <c r="N16237" s="163"/>
      <c r="O16237" s="146"/>
      <c r="P16237" s="146"/>
      <c r="Q16237" s="146"/>
      <c r="R16237" s="34"/>
      <c r="S16237" s="35"/>
      <c r="T16237" s="147"/>
    </row>
    <row r="16238">
      <c r="A16238" s="147"/>
      <c r="B16238" s="64"/>
      <c r="C16238" s="147" t="s">
        <v>217</v>
      </c>
      <c r="E16238" s="161"/>
      <c r="F16238" s="162"/>
      <c r="G16238" s="147"/>
      <c r="H16238" s="146"/>
      <c r="J16238" s="146"/>
      <c r="L16238" s="150"/>
      <c r="N16238" s="163"/>
      <c r="O16238" s="146"/>
      <c r="P16238" s="146"/>
      <c r="Q16238" s="146"/>
      <c r="R16238" s="34"/>
      <c r="S16238" s="35"/>
      <c r="T16238" s="147"/>
    </row>
    <row r="16239">
      <c r="A16239" s="147"/>
      <c r="B16239" s="64"/>
      <c r="C16239" s="147" t="s">
        <v>217</v>
      </c>
      <c r="E16239" s="161"/>
      <c r="F16239" s="162"/>
      <c r="G16239" s="147"/>
      <c r="H16239" s="146"/>
      <c r="J16239" s="146"/>
      <c r="L16239" s="150"/>
      <c r="N16239" s="163"/>
      <c r="O16239" s="146"/>
      <c r="P16239" s="146"/>
      <c r="Q16239" s="146"/>
      <c r="R16239" s="34"/>
      <c r="S16239" s="35"/>
      <c r="T16239" s="147"/>
    </row>
    <row r="16240">
      <c r="A16240" s="147"/>
      <c r="B16240" s="64"/>
      <c r="C16240" s="147" t="s">
        <v>217</v>
      </c>
      <c r="E16240" s="161"/>
      <c r="F16240" s="162"/>
      <c r="G16240" s="147"/>
      <c r="H16240" s="146"/>
      <c r="J16240" s="146"/>
      <c r="L16240" s="150"/>
      <c r="N16240" s="163"/>
      <c r="O16240" s="146"/>
      <c r="P16240" s="146"/>
      <c r="Q16240" s="146"/>
      <c r="R16240" s="34"/>
      <c r="S16240" s="35"/>
      <c r="T16240" s="147"/>
    </row>
    <row r="16241">
      <c r="A16241" s="147"/>
      <c r="B16241" s="64"/>
      <c r="C16241" s="147" t="s">
        <v>217</v>
      </c>
      <c r="E16241" s="161"/>
      <c r="F16241" s="162"/>
      <c r="G16241" s="147"/>
      <c r="H16241" s="146"/>
      <c r="J16241" s="146"/>
      <c r="L16241" s="150"/>
      <c r="N16241" s="163"/>
      <c r="O16241" s="146"/>
      <c r="P16241" s="146"/>
      <c r="Q16241" s="146"/>
      <c r="R16241" s="34"/>
      <c r="S16241" s="35"/>
      <c r="T16241" s="147"/>
    </row>
    <row r="16242">
      <c r="A16242" s="147"/>
      <c r="B16242" s="64"/>
      <c r="C16242" s="147" t="s">
        <v>217</v>
      </c>
      <c r="E16242" s="161"/>
      <c r="F16242" s="162"/>
      <c r="G16242" s="147"/>
      <c r="H16242" s="146"/>
      <c r="J16242" s="146"/>
      <c r="L16242" s="150"/>
      <c r="N16242" s="163"/>
      <c r="O16242" s="146"/>
      <c r="P16242" s="146"/>
      <c r="Q16242" s="146"/>
      <c r="R16242" s="34"/>
      <c r="S16242" s="35"/>
      <c r="T16242" s="147"/>
    </row>
    <row r="16243">
      <c r="A16243" s="147"/>
      <c r="B16243" s="64"/>
      <c r="C16243" s="147" t="s">
        <v>217</v>
      </c>
      <c r="E16243" s="161"/>
      <c r="F16243" s="162"/>
      <c r="G16243" s="147"/>
      <c r="H16243" s="146"/>
      <c r="J16243" s="146"/>
      <c r="L16243" s="150"/>
      <c r="N16243" s="163"/>
      <c r="O16243" s="146"/>
      <c r="P16243" s="146"/>
      <c r="Q16243" s="146"/>
      <c r="R16243" s="34"/>
      <c r="S16243" s="35"/>
      <c r="T16243" s="147"/>
    </row>
    <row r="16244">
      <c r="A16244" s="147"/>
      <c r="B16244" s="64"/>
      <c r="C16244" s="147" t="s">
        <v>217</v>
      </c>
      <c r="E16244" s="161"/>
      <c r="F16244" s="162"/>
      <c r="G16244" s="147"/>
      <c r="H16244" s="146"/>
      <c r="J16244" s="146"/>
      <c r="L16244" s="150"/>
      <c r="N16244" s="163"/>
      <c r="O16244" s="146"/>
      <c r="P16244" s="146"/>
      <c r="Q16244" s="146"/>
      <c r="R16244" s="34"/>
      <c r="S16244" s="35"/>
      <c r="T16244" s="147"/>
    </row>
    <row r="16245">
      <c r="A16245" s="147"/>
      <c r="B16245" s="64"/>
      <c r="C16245" s="147" t="s">
        <v>217</v>
      </c>
      <c r="E16245" s="161"/>
      <c r="F16245" s="162"/>
      <c r="G16245" s="147"/>
      <c r="H16245" s="146"/>
      <c r="J16245" s="146"/>
      <c r="L16245" s="150"/>
      <c r="N16245" s="163"/>
      <c r="O16245" s="146"/>
      <c r="P16245" s="146"/>
      <c r="Q16245" s="146"/>
      <c r="R16245" s="34"/>
      <c r="S16245" s="35"/>
      <c r="T16245" s="147"/>
    </row>
    <row r="16246">
      <c r="A16246" s="147"/>
      <c r="B16246" s="64"/>
      <c r="C16246" s="147" t="s">
        <v>217</v>
      </c>
      <c r="E16246" s="161"/>
      <c r="F16246" s="162"/>
      <c r="G16246" s="147"/>
      <c r="H16246" s="146"/>
      <c r="J16246" s="146"/>
      <c r="L16246" s="150"/>
      <c r="N16246" s="163"/>
      <c r="O16246" s="146"/>
      <c r="P16246" s="146"/>
      <c r="Q16246" s="146"/>
      <c r="R16246" s="34"/>
      <c r="S16246" s="35"/>
      <c r="T16246" s="147"/>
    </row>
    <row r="16247">
      <c r="A16247" s="147"/>
      <c r="B16247" s="64"/>
      <c r="C16247" s="147" t="s">
        <v>217</v>
      </c>
      <c r="E16247" s="161"/>
      <c r="F16247" s="162"/>
      <c r="G16247" s="147"/>
      <c r="H16247" s="146"/>
      <c r="J16247" s="146"/>
      <c r="L16247" s="150"/>
      <c r="N16247" s="163"/>
      <c r="O16247" s="146"/>
      <c r="P16247" s="146"/>
      <c r="Q16247" s="146"/>
      <c r="R16247" s="34"/>
      <c r="S16247" s="35"/>
      <c r="T16247" s="147"/>
    </row>
    <row r="16248">
      <c r="A16248" s="147"/>
      <c r="B16248" s="64"/>
      <c r="C16248" s="147" t="s">
        <v>217</v>
      </c>
      <c r="E16248" s="161"/>
      <c r="F16248" s="162"/>
      <c r="G16248" s="147"/>
      <c r="H16248" s="146"/>
      <c r="J16248" s="146"/>
      <c r="L16248" s="150"/>
      <c r="N16248" s="163"/>
      <c r="O16248" s="146"/>
      <c r="P16248" s="146"/>
      <c r="Q16248" s="146"/>
      <c r="R16248" s="34"/>
      <c r="S16248" s="35"/>
      <c r="T16248" s="147"/>
    </row>
    <row r="16249">
      <c r="A16249" s="147"/>
      <c r="B16249" s="64"/>
      <c r="C16249" s="147" t="s">
        <v>217</v>
      </c>
      <c r="E16249" s="161"/>
      <c r="F16249" s="162"/>
      <c r="G16249" s="147"/>
      <c r="H16249" s="146"/>
      <c r="J16249" s="146"/>
      <c r="L16249" s="150"/>
      <c r="N16249" s="163"/>
      <c r="O16249" s="146"/>
      <c r="P16249" s="146"/>
      <c r="Q16249" s="146"/>
      <c r="R16249" s="34"/>
      <c r="S16249" s="35"/>
      <c r="T16249" s="147"/>
    </row>
    <row r="16250">
      <c r="A16250" s="147"/>
      <c r="B16250" s="64"/>
      <c r="C16250" s="147" t="s">
        <v>217</v>
      </c>
      <c r="E16250" s="161"/>
      <c r="F16250" s="162"/>
      <c r="G16250" s="147"/>
      <c r="H16250" s="146"/>
      <c r="J16250" s="146"/>
      <c r="L16250" s="150"/>
      <c r="N16250" s="163"/>
      <c r="O16250" s="146"/>
      <c r="P16250" s="146"/>
      <c r="Q16250" s="146"/>
      <c r="R16250" s="34"/>
      <c r="S16250" s="35"/>
      <c r="T16250" s="147"/>
    </row>
    <row r="16251">
      <c r="A16251" s="147"/>
      <c r="B16251" s="64"/>
      <c r="C16251" s="147" t="s">
        <v>217</v>
      </c>
      <c r="E16251" s="161"/>
      <c r="F16251" s="162"/>
      <c r="G16251" s="147"/>
      <c r="H16251" s="146"/>
      <c r="J16251" s="146"/>
      <c r="L16251" s="150"/>
      <c r="N16251" s="163"/>
      <c r="O16251" s="146"/>
      <c r="P16251" s="146"/>
      <c r="Q16251" s="146"/>
      <c r="R16251" s="34"/>
      <c r="S16251" s="35"/>
      <c r="T16251" s="147"/>
    </row>
    <row r="16252">
      <c r="A16252" s="147"/>
      <c r="B16252" s="64"/>
      <c r="C16252" s="147" t="s">
        <v>217</v>
      </c>
      <c r="E16252" s="161"/>
      <c r="F16252" s="162"/>
      <c r="G16252" s="147"/>
      <c r="H16252" s="146"/>
      <c r="J16252" s="146"/>
      <c r="L16252" s="150"/>
      <c r="N16252" s="163"/>
      <c r="O16252" s="146"/>
      <c r="P16252" s="146"/>
      <c r="Q16252" s="146"/>
      <c r="R16252" s="34"/>
      <c r="S16252" s="35"/>
      <c r="T16252" s="147"/>
    </row>
    <row r="16253">
      <c r="A16253" s="147"/>
      <c r="B16253" s="64"/>
      <c r="C16253" s="147" t="s">
        <v>217</v>
      </c>
      <c r="E16253" s="161"/>
      <c r="F16253" s="162"/>
      <c r="G16253" s="147"/>
      <c r="H16253" s="146"/>
      <c r="J16253" s="146"/>
      <c r="L16253" s="150"/>
      <c r="N16253" s="163"/>
      <c r="O16253" s="146"/>
      <c r="P16253" s="146"/>
      <c r="Q16253" s="146"/>
      <c r="R16253" s="34"/>
      <c r="S16253" s="35"/>
      <c r="T16253" s="147"/>
    </row>
    <row r="16254">
      <c r="A16254" s="147"/>
      <c r="B16254" s="64"/>
      <c r="C16254" s="147" t="s">
        <v>217</v>
      </c>
      <c r="E16254" s="161"/>
      <c r="F16254" s="162"/>
      <c r="G16254" s="147"/>
      <c r="H16254" s="146"/>
      <c r="J16254" s="146"/>
      <c r="L16254" s="150"/>
      <c r="N16254" s="163"/>
      <c r="O16254" s="146"/>
      <c r="P16254" s="146"/>
      <c r="Q16254" s="146"/>
      <c r="R16254" s="34"/>
      <c r="S16254" s="35"/>
      <c r="T16254" s="147"/>
    </row>
    <row r="16255">
      <c r="A16255" s="147"/>
      <c r="B16255" s="64"/>
      <c r="C16255" s="147" t="s">
        <v>217</v>
      </c>
      <c r="E16255" s="161"/>
      <c r="F16255" s="162"/>
      <c r="G16255" s="147"/>
      <c r="H16255" s="146"/>
      <c r="J16255" s="146"/>
      <c r="L16255" s="150"/>
      <c r="N16255" s="163"/>
      <c r="O16255" s="146"/>
      <c r="P16255" s="146"/>
      <c r="Q16255" s="146"/>
      <c r="R16255" s="34"/>
      <c r="S16255" s="35"/>
      <c r="T16255" s="147"/>
    </row>
    <row r="16256">
      <c r="A16256" s="147"/>
      <c r="B16256" s="64"/>
      <c r="C16256" s="147" t="s">
        <v>217</v>
      </c>
      <c r="E16256" s="161"/>
      <c r="F16256" s="162"/>
      <c r="G16256" s="147"/>
      <c r="H16256" s="146"/>
      <c r="J16256" s="146"/>
      <c r="L16256" s="150"/>
      <c r="N16256" s="163"/>
      <c r="O16256" s="146"/>
      <c r="P16256" s="146"/>
      <c r="Q16256" s="146"/>
      <c r="R16256" s="34"/>
      <c r="S16256" s="35"/>
      <c r="T16256" s="147"/>
    </row>
    <row r="16257">
      <c r="A16257" s="147"/>
      <c r="B16257" s="64"/>
      <c r="C16257" s="147" t="s">
        <v>217</v>
      </c>
      <c r="E16257" s="161"/>
      <c r="F16257" s="162"/>
      <c r="G16257" s="147"/>
      <c r="H16257" s="146"/>
      <c r="J16257" s="146"/>
      <c r="L16257" s="150"/>
      <c r="N16257" s="163"/>
      <c r="O16257" s="146"/>
      <c r="P16257" s="146"/>
      <c r="Q16257" s="146"/>
      <c r="R16257" s="34"/>
      <c r="S16257" s="35"/>
      <c r="T16257" s="147"/>
    </row>
    <row r="16258">
      <c r="A16258" s="147"/>
      <c r="B16258" s="64"/>
      <c r="C16258" s="147" t="s">
        <v>217</v>
      </c>
      <c r="E16258" s="161"/>
      <c r="F16258" s="162"/>
      <c r="G16258" s="147"/>
      <c r="H16258" s="146"/>
      <c r="J16258" s="146"/>
      <c r="L16258" s="150"/>
      <c r="N16258" s="163"/>
      <c r="O16258" s="146"/>
      <c r="P16258" s="146"/>
      <c r="Q16258" s="146"/>
      <c r="R16258" s="34"/>
      <c r="S16258" s="35"/>
      <c r="T16258" s="147"/>
    </row>
    <row r="16259">
      <c r="A16259" s="147"/>
      <c r="B16259" s="64"/>
      <c r="C16259" s="147" t="s">
        <v>217</v>
      </c>
      <c r="E16259" s="161"/>
      <c r="F16259" s="162"/>
      <c r="G16259" s="147"/>
      <c r="H16259" s="146"/>
      <c r="J16259" s="146"/>
      <c r="L16259" s="150"/>
      <c r="N16259" s="163"/>
      <c r="O16259" s="146"/>
      <c r="P16259" s="146"/>
      <c r="Q16259" s="146"/>
      <c r="R16259" s="34"/>
      <c r="S16259" s="35"/>
      <c r="T16259" s="147"/>
    </row>
    <row r="16260">
      <c r="A16260" s="147"/>
      <c r="B16260" s="64"/>
      <c r="C16260" s="147" t="s">
        <v>217</v>
      </c>
      <c r="E16260" s="161"/>
      <c r="F16260" s="162"/>
      <c r="G16260" s="147"/>
      <c r="H16260" s="146"/>
      <c r="J16260" s="146"/>
      <c r="L16260" s="150"/>
      <c r="N16260" s="163"/>
      <c r="O16260" s="146"/>
      <c r="P16260" s="146"/>
      <c r="Q16260" s="146"/>
      <c r="R16260" s="34"/>
      <c r="S16260" s="35"/>
      <c r="T16260" s="147"/>
    </row>
    <row r="16261">
      <c r="A16261" s="147"/>
      <c r="B16261" s="64"/>
      <c r="C16261" s="147" t="s">
        <v>217</v>
      </c>
      <c r="E16261" s="161"/>
      <c r="F16261" s="162"/>
      <c r="G16261" s="147"/>
      <c r="H16261" s="146"/>
      <c r="J16261" s="146"/>
      <c r="L16261" s="150"/>
      <c r="N16261" s="163"/>
      <c r="O16261" s="146"/>
      <c r="P16261" s="146"/>
      <c r="Q16261" s="146"/>
      <c r="R16261" s="34"/>
      <c r="S16261" s="35"/>
      <c r="T16261" s="147"/>
    </row>
    <row r="16262">
      <c r="A16262" s="147"/>
      <c r="B16262" s="64"/>
      <c r="C16262" s="147" t="s">
        <v>217</v>
      </c>
      <c r="E16262" s="161"/>
      <c r="F16262" s="162"/>
      <c r="G16262" s="147"/>
      <c r="H16262" s="146"/>
      <c r="J16262" s="146"/>
      <c r="L16262" s="150"/>
      <c r="N16262" s="163"/>
      <c r="O16262" s="146"/>
      <c r="P16262" s="146"/>
      <c r="Q16262" s="146"/>
      <c r="R16262" s="34"/>
      <c r="S16262" s="35"/>
      <c r="T16262" s="147"/>
    </row>
    <row r="16263">
      <c r="A16263" s="147"/>
      <c r="B16263" s="64"/>
      <c r="C16263" s="147" t="s">
        <v>217</v>
      </c>
      <c r="E16263" s="161"/>
      <c r="F16263" s="162"/>
      <c r="G16263" s="147"/>
      <c r="H16263" s="146"/>
      <c r="J16263" s="146"/>
      <c r="L16263" s="150"/>
      <c r="N16263" s="163"/>
      <c r="O16263" s="146"/>
      <c r="P16263" s="146"/>
      <c r="Q16263" s="146"/>
      <c r="R16263" s="34"/>
      <c r="S16263" s="35"/>
      <c r="T16263" s="147"/>
    </row>
    <row r="16264">
      <c r="A16264" s="147"/>
      <c r="B16264" s="64"/>
      <c r="C16264" s="147" t="s">
        <v>217</v>
      </c>
      <c r="E16264" s="161"/>
      <c r="F16264" s="162"/>
      <c r="G16264" s="147"/>
      <c r="H16264" s="146"/>
      <c r="J16264" s="146"/>
      <c r="L16264" s="150"/>
      <c r="N16264" s="163"/>
      <c r="O16264" s="146"/>
      <c r="P16264" s="146"/>
      <c r="Q16264" s="146"/>
      <c r="R16264" s="34"/>
      <c r="S16264" s="35"/>
      <c r="T16264" s="147"/>
    </row>
    <row r="16265">
      <c r="A16265" s="147"/>
      <c r="B16265" s="64"/>
      <c r="C16265" s="147" t="s">
        <v>217</v>
      </c>
      <c r="E16265" s="161"/>
      <c r="F16265" s="162"/>
      <c r="G16265" s="147"/>
      <c r="H16265" s="146"/>
      <c r="J16265" s="146"/>
      <c r="L16265" s="150"/>
      <c r="N16265" s="163"/>
      <c r="O16265" s="146"/>
      <c r="P16265" s="146"/>
      <c r="Q16265" s="146"/>
      <c r="R16265" s="34"/>
      <c r="S16265" s="35"/>
      <c r="T16265" s="147"/>
    </row>
    <row r="16266">
      <c r="A16266" s="147"/>
      <c r="B16266" s="64"/>
      <c r="C16266" s="147" t="s">
        <v>217</v>
      </c>
      <c r="E16266" s="161"/>
      <c r="F16266" s="162"/>
      <c r="G16266" s="147"/>
      <c r="H16266" s="146"/>
      <c r="J16266" s="146"/>
      <c r="L16266" s="150"/>
      <c r="N16266" s="163"/>
      <c r="O16266" s="146"/>
      <c r="P16266" s="146"/>
      <c r="Q16266" s="146"/>
      <c r="R16266" s="34"/>
      <c r="S16266" s="35"/>
      <c r="T16266" s="147"/>
    </row>
    <row r="16267">
      <c r="A16267" s="147"/>
      <c r="B16267" s="64"/>
      <c r="C16267" s="147" t="s">
        <v>217</v>
      </c>
      <c r="E16267" s="161"/>
      <c r="F16267" s="162"/>
      <c r="G16267" s="147"/>
      <c r="H16267" s="146"/>
      <c r="J16267" s="146"/>
      <c r="L16267" s="150"/>
      <c r="N16267" s="163"/>
      <c r="O16267" s="146"/>
      <c r="P16267" s="146"/>
      <c r="Q16267" s="146"/>
      <c r="R16267" s="34"/>
      <c r="S16267" s="35"/>
      <c r="T16267" s="147"/>
    </row>
    <row r="16268">
      <c r="A16268" s="147"/>
      <c r="B16268" s="64"/>
      <c r="C16268" s="147" t="s">
        <v>217</v>
      </c>
      <c r="E16268" s="161"/>
      <c r="F16268" s="162"/>
      <c r="G16268" s="147"/>
      <c r="H16268" s="146"/>
      <c r="J16268" s="146"/>
      <c r="L16268" s="150"/>
      <c r="N16268" s="163"/>
      <c r="O16268" s="146"/>
      <c r="P16268" s="146"/>
      <c r="Q16268" s="146"/>
      <c r="R16268" s="34"/>
      <c r="S16268" s="35"/>
      <c r="T16268" s="147"/>
    </row>
    <row r="16269">
      <c r="A16269" s="147"/>
      <c r="B16269" s="64"/>
      <c r="C16269" s="147" t="s">
        <v>217</v>
      </c>
      <c r="E16269" s="161"/>
      <c r="F16269" s="162"/>
      <c r="G16269" s="147"/>
      <c r="H16269" s="146"/>
      <c r="J16269" s="146"/>
      <c r="L16269" s="150"/>
      <c r="N16269" s="163"/>
      <c r="O16269" s="146"/>
      <c r="P16269" s="146"/>
      <c r="Q16269" s="146"/>
      <c r="R16269" s="34"/>
      <c r="S16269" s="35"/>
      <c r="T16269" s="147"/>
    </row>
    <row r="16270">
      <c r="A16270" s="147"/>
      <c r="B16270" s="64"/>
      <c r="C16270" s="147" t="s">
        <v>217</v>
      </c>
      <c r="E16270" s="161"/>
      <c r="F16270" s="162"/>
      <c r="G16270" s="147"/>
      <c r="H16270" s="146"/>
      <c r="J16270" s="146"/>
      <c r="L16270" s="150"/>
      <c r="N16270" s="163"/>
      <c r="O16270" s="146"/>
      <c r="P16270" s="146"/>
      <c r="Q16270" s="146"/>
      <c r="R16270" s="34"/>
      <c r="S16270" s="35"/>
      <c r="T16270" s="147"/>
    </row>
    <row r="16271">
      <c r="A16271" s="147"/>
      <c r="B16271" s="64"/>
      <c r="C16271" s="147" t="s">
        <v>217</v>
      </c>
      <c r="E16271" s="161"/>
      <c r="F16271" s="162"/>
      <c r="G16271" s="147"/>
      <c r="H16271" s="146"/>
      <c r="J16271" s="146"/>
      <c r="L16271" s="150"/>
      <c r="N16271" s="163"/>
      <c r="O16271" s="146"/>
      <c r="P16271" s="146"/>
      <c r="Q16271" s="146"/>
      <c r="R16271" s="34"/>
      <c r="S16271" s="35"/>
      <c r="T16271" s="147"/>
    </row>
    <row r="16272">
      <c r="A16272" s="147"/>
      <c r="B16272" s="64"/>
      <c r="C16272" s="147" t="s">
        <v>217</v>
      </c>
      <c r="E16272" s="161"/>
      <c r="F16272" s="162"/>
      <c r="G16272" s="147"/>
      <c r="H16272" s="146"/>
      <c r="J16272" s="146"/>
      <c r="L16272" s="150"/>
      <c r="N16272" s="163"/>
      <c r="O16272" s="146"/>
      <c r="P16272" s="146"/>
      <c r="Q16272" s="146"/>
      <c r="R16272" s="34"/>
      <c r="S16272" s="35"/>
      <c r="T16272" s="147"/>
    </row>
    <row r="16273">
      <c r="A16273" s="147"/>
      <c r="B16273" s="64"/>
      <c r="C16273" s="147" t="s">
        <v>217</v>
      </c>
      <c r="E16273" s="161"/>
      <c r="F16273" s="162"/>
      <c r="G16273" s="147"/>
      <c r="H16273" s="146"/>
      <c r="J16273" s="146"/>
      <c r="L16273" s="150"/>
      <c r="N16273" s="163"/>
      <c r="O16273" s="146"/>
      <c r="P16273" s="146"/>
      <c r="Q16273" s="146"/>
      <c r="R16273" s="34"/>
      <c r="S16273" s="35"/>
      <c r="T16273" s="147"/>
    </row>
    <row r="16274">
      <c r="A16274" s="147"/>
      <c r="B16274" s="64"/>
      <c r="C16274" s="147" t="s">
        <v>217</v>
      </c>
      <c r="E16274" s="161"/>
      <c r="F16274" s="162"/>
      <c r="G16274" s="147"/>
      <c r="H16274" s="146"/>
      <c r="J16274" s="146"/>
      <c r="L16274" s="150"/>
      <c r="N16274" s="163"/>
      <c r="O16274" s="146"/>
      <c r="P16274" s="146"/>
      <c r="Q16274" s="146"/>
      <c r="R16274" s="34"/>
      <c r="S16274" s="35"/>
      <c r="T16274" s="147"/>
    </row>
    <row r="16275">
      <c r="A16275" s="147"/>
      <c r="B16275" s="64"/>
      <c r="C16275" s="147" t="s">
        <v>217</v>
      </c>
      <c r="E16275" s="161"/>
      <c r="F16275" s="162"/>
      <c r="G16275" s="147"/>
      <c r="H16275" s="146"/>
      <c r="J16275" s="146"/>
      <c r="L16275" s="150"/>
      <c r="N16275" s="163"/>
      <c r="O16275" s="146"/>
      <c r="P16275" s="146"/>
      <c r="Q16275" s="146"/>
      <c r="R16275" s="34"/>
      <c r="S16275" s="35"/>
      <c r="T16275" s="147"/>
    </row>
    <row r="16276">
      <c r="A16276" s="147"/>
      <c r="B16276" s="64"/>
      <c r="C16276" s="147" t="s">
        <v>217</v>
      </c>
      <c r="E16276" s="161"/>
      <c r="F16276" s="162"/>
      <c r="G16276" s="147"/>
      <c r="H16276" s="146"/>
      <c r="J16276" s="146"/>
      <c r="L16276" s="150"/>
      <c r="N16276" s="163"/>
      <c r="O16276" s="146"/>
      <c r="P16276" s="146"/>
      <c r="Q16276" s="146"/>
      <c r="R16276" s="34"/>
      <c r="S16276" s="35"/>
      <c r="T16276" s="147"/>
    </row>
    <row r="16277">
      <c r="A16277" s="147"/>
      <c r="B16277" s="64"/>
      <c r="C16277" s="147" t="s">
        <v>217</v>
      </c>
      <c r="E16277" s="161"/>
      <c r="F16277" s="162"/>
      <c r="G16277" s="147"/>
      <c r="H16277" s="146"/>
      <c r="J16277" s="146"/>
      <c r="L16277" s="150"/>
      <c r="N16277" s="163"/>
      <c r="O16277" s="146"/>
      <c r="P16277" s="146"/>
      <c r="Q16277" s="146"/>
      <c r="R16277" s="34"/>
      <c r="S16277" s="35"/>
      <c r="T16277" s="147"/>
    </row>
    <row r="16278">
      <c r="A16278" s="147"/>
      <c r="B16278" s="64"/>
      <c r="C16278" s="147" t="s">
        <v>217</v>
      </c>
      <c r="E16278" s="161"/>
      <c r="F16278" s="162"/>
      <c r="G16278" s="147"/>
      <c r="H16278" s="146"/>
      <c r="J16278" s="146"/>
      <c r="L16278" s="150"/>
      <c r="N16278" s="163"/>
      <c r="O16278" s="146"/>
      <c r="P16278" s="146"/>
      <c r="Q16278" s="146"/>
      <c r="R16278" s="34"/>
      <c r="S16278" s="35"/>
      <c r="T16278" s="147"/>
    </row>
    <row r="16279">
      <c r="A16279" s="147"/>
      <c r="B16279" s="64"/>
      <c r="C16279" s="147" t="s">
        <v>217</v>
      </c>
      <c r="E16279" s="161"/>
      <c r="F16279" s="162"/>
      <c r="G16279" s="147"/>
      <c r="H16279" s="146"/>
      <c r="J16279" s="146"/>
      <c r="L16279" s="150"/>
      <c r="N16279" s="163"/>
      <c r="O16279" s="146"/>
      <c r="P16279" s="146"/>
      <c r="Q16279" s="146"/>
      <c r="R16279" s="34"/>
      <c r="S16279" s="35"/>
      <c r="T16279" s="147"/>
    </row>
    <row r="16280">
      <c r="A16280" s="147"/>
      <c r="B16280" s="64"/>
      <c r="C16280" s="147" t="s">
        <v>217</v>
      </c>
      <c r="E16280" s="161"/>
      <c r="F16280" s="162"/>
      <c r="G16280" s="147"/>
      <c r="H16280" s="146"/>
      <c r="J16280" s="146"/>
      <c r="L16280" s="150"/>
      <c r="N16280" s="163"/>
      <c r="O16280" s="146"/>
      <c r="P16280" s="146"/>
      <c r="Q16280" s="146"/>
      <c r="R16280" s="34"/>
      <c r="S16280" s="35"/>
      <c r="T16280" s="147"/>
    </row>
    <row r="16281">
      <c r="A16281" s="147"/>
      <c r="B16281" s="64"/>
      <c r="C16281" s="147" t="s">
        <v>217</v>
      </c>
      <c r="E16281" s="161"/>
      <c r="F16281" s="162"/>
      <c r="G16281" s="147"/>
      <c r="H16281" s="146"/>
      <c r="J16281" s="146"/>
      <c r="L16281" s="150"/>
      <c r="N16281" s="163"/>
      <c r="O16281" s="146"/>
      <c r="P16281" s="146"/>
      <c r="Q16281" s="146"/>
      <c r="R16281" s="34"/>
      <c r="S16281" s="35"/>
      <c r="T16281" s="147"/>
    </row>
    <row r="16282">
      <c r="A16282" s="147"/>
      <c r="B16282" s="64"/>
      <c r="C16282" s="147" t="s">
        <v>217</v>
      </c>
      <c r="E16282" s="161"/>
      <c r="F16282" s="162"/>
      <c r="G16282" s="147"/>
      <c r="H16282" s="146"/>
      <c r="J16282" s="146"/>
      <c r="L16282" s="150"/>
      <c r="N16282" s="163"/>
      <c r="O16282" s="146"/>
      <c r="P16282" s="146"/>
      <c r="Q16282" s="146"/>
      <c r="R16282" s="34"/>
      <c r="S16282" s="35"/>
      <c r="T16282" s="147"/>
    </row>
    <row r="16283">
      <c r="A16283" s="147"/>
      <c r="B16283" s="64"/>
      <c r="C16283" s="147" t="s">
        <v>217</v>
      </c>
      <c r="E16283" s="161"/>
      <c r="F16283" s="162"/>
      <c r="G16283" s="147"/>
      <c r="H16283" s="146"/>
      <c r="J16283" s="146"/>
      <c r="L16283" s="150"/>
      <c r="N16283" s="163"/>
      <c r="O16283" s="146"/>
      <c r="P16283" s="146"/>
      <c r="Q16283" s="146"/>
      <c r="R16283" s="34"/>
      <c r="S16283" s="35"/>
      <c r="T16283" s="147"/>
    </row>
    <row r="16284">
      <c r="A16284" s="147"/>
      <c r="B16284" s="64"/>
      <c r="C16284" s="147" t="s">
        <v>217</v>
      </c>
      <c r="E16284" s="161"/>
      <c r="F16284" s="162"/>
      <c r="G16284" s="147"/>
      <c r="H16284" s="146"/>
      <c r="J16284" s="146"/>
      <c r="L16284" s="150"/>
      <c r="N16284" s="163"/>
      <c r="O16284" s="146"/>
      <c r="P16284" s="146"/>
      <c r="Q16284" s="146"/>
      <c r="R16284" s="34"/>
      <c r="S16284" s="35"/>
      <c r="T16284" s="147"/>
    </row>
    <row r="16285">
      <c r="A16285" s="147"/>
      <c r="B16285" s="64"/>
      <c r="C16285" s="147" t="s">
        <v>217</v>
      </c>
      <c r="E16285" s="161"/>
      <c r="F16285" s="162"/>
      <c r="G16285" s="147"/>
      <c r="H16285" s="146"/>
      <c r="J16285" s="146"/>
      <c r="L16285" s="150"/>
      <c r="N16285" s="163"/>
      <c r="O16285" s="146"/>
      <c r="P16285" s="146"/>
      <c r="Q16285" s="146"/>
      <c r="R16285" s="34"/>
      <c r="S16285" s="35"/>
      <c r="T16285" s="147"/>
    </row>
    <row r="16286">
      <c r="A16286" s="147"/>
      <c r="B16286" s="64"/>
      <c r="C16286" s="147" t="s">
        <v>217</v>
      </c>
      <c r="E16286" s="161"/>
      <c r="F16286" s="162"/>
      <c r="G16286" s="147"/>
      <c r="H16286" s="146"/>
      <c r="J16286" s="146"/>
      <c r="L16286" s="150"/>
      <c r="N16286" s="163"/>
      <c r="O16286" s="146"/>
      <c r="P16286" s="146"/>
      <c r="Q16286" s="146"/>
      <c r="R16286" s="34"/>
      <c r="S16286" s="35"/>
      <c r="T16286" s="147"/>
    </row>
    <row r="16287">
      <c r="A16287" s="147"/>
      <c r="B16287" s="64"/>
      <c r="C16287" s="147" t="s">
        <v>217</v>
      </c>
      <c r="E16287" s="161"/>
      <c r="F16287" s="162"/>
      <c r="G16287" s="147"/>
      <c r="H16287" s="146"/>
      <c r="J16287" s="146"/>
      <c r="L16287" s="150"/>
      <c r="N16287" s="163"/>
      <c r="O16287" s="146"/>
      <c r="P16287" s="146"/>
      <c r="Q16287" s="146"/>
      <c r="R16287" s="34"/>
      <c r="S16287" s="35"/>
      <c r="T16287" s="147"/>
    </row>
    <row r="16288">
      <c r="A16288" s="147"/>
      <c r="B16288" s="64"/>
      <c r="C16288" s="147" t="s">
        <v>217</v>
      </c>
      <c r="E16288" s="161"/>
      <c r="F16288" s="162"/>
      <c r="G16288" s="147"/>
      <c r="H16288" s="146"/>
      <c r="J16288" s="146"/>
      <c r="L16288" s="150"/>
      <c r="N16288" s="163"/>
      <c r="O16288" s="146"/>
      <c r="P16288" s="146"/>
      <c r="Q16288" s="146"/>
      <c r="R16288" s="34"/>
      <c r="S16288" s="35"/>
      <c r="T16288" s="147"/>
    </row>
    <row r="16289">
      <c r="A16289" s="147"/>
      <c r="B16289" s="64"/>
      <c r="C16289" s="147" t="s">
        <v>217</v>
      </c>
      <c r="E16289" s="161"/>
      <c r="F16289" s="162"/>
      <c r="G16289" s="147"/>
      <c r="H16289" s="146"/>
      <c r="J16289" s="146"/>
      <c r="L16289" s="150"/>
      <c r="N16289" s="163"/>
      <c r="O16289" s="146"/>
      <c r="P16289" s="146"/>
      <c r="Q16289" s="146"/>
      <c r="R16289" s="34"/>
      <c r="S16289" s="35"/>
      <c r="T16289" s="147"/>
    </row>
    <row r="16290">
      <c r="A16290" s="147"/>
      <c r="B16290" s="64"/>
      <c r="C16290" s="147" t="s">
        <v>217</v>
      </c>
      <c r="E16290" s="161"/>
      <c r="F16290" s="162"/>
      <c r="G16290" s="147"/>
      <c r="H16290" s="146"/>
      <c r="J16290" s="146"/>
      <c r="L16290" s="150"/>
      <c r="N16290" s="163"/>
      <c r="O16290" s="146"/>
      <c r="P16290" s="146"/>
      <c r="Q16290" s="146"/>
      <c r="R16290" s="34"/>
      <c r="S16290" s="35"/>
      <c r="T16290" s="147"/>
    </row>
    <row r="16291">
      <c r="A16291" s="147"/>
      <c r="B16291" s="64"/>
      <c r="C16291" s="147" t="s">
        <v>217</v>
      </c>
      <c r="E16291" s="161"/>
      <c r="F16291" s="162"/>
      <c r="G16291" s="147"/>
      <c r="H16291" s="146"/>
      <c r="J16291" s="146"/>
      <c r="L16291" s="150"/>
      <c r="N16291" s="163"/>
      <c r="O16291" s="146"/>
      <c r="P16291" s="146"/>
      <c r="Q16291" s="146"/>
      <c r="R16291" s="34"/>
      <c r="S16291" s="35"/>
      <c r="T16291" s="147"/>
    </row>
    <row r="16292">
      <c r="A16292" s="147"/>
      <c r="B16292" s="64"/>
      <c r="C16292" s="147" t="s">
        <v>217</v>
      </c>
      <c r="E16292" s="161"/>
      <c r="F16292" s="162"/>
      <c r="G16292" s="147"/>
      <c r="H16292" s="146"/>
      <c r="J16292" s="146"/>
      <c r="L16292" s="150"/>
      <c r="N16292" s="163"/>
      <c r="O16292" s="146"/>
      <c r="P16292" s="146"/>
      <c r="Q16292" s="146"/>
      <c r="R16292" s="34"/>
      <c r="S16292" s="35"/>
      <c r="T16292" s="147"/>
    </row>
    <row r="16293">
      <c r="A16293" s="147"/>
      <c r="B16293" s="64"/>
      <c r="C16293" s="147" t="s">
        <v>217</v>
      </c>
      <c r="E16293" s="161"/>
      <c r="F16293" s="162"/>
      <c r="G16293" s="147"/>
      <c r="H16293" s="146"/>
      <c r="J16293" s="146"/>
      <c r="L16293" s="150"/>
      <c r="N16293" s="163"/>
      <c r="O16293" s="146"/>
      <c r="P16293" s="146"/>
      <c r="Q16293" s="146"/>
      <c r="R16293" s="34"/>
      <c r="S16293" s="35"/>
      <c r="T16293" s="147"/>
    </row>
    <row r="16294">
      <c r="A16294" s="147"/>
      <c r="B16294" s="64"/>
      <c r="C16294" s="147" t="s">
        <v>217</v>
      </c>
      <c r="E16294" s="161"/>
      <c r="F16294" s="162"/>
      <c r="G16294" s="147"/>
      <c r="H16294" s="146"/>
      <c r="J16294" s="146"/>
      <c r="L16294" s="150"/>
      <c r="N16294" s="163"/>
      <c r="O16294" s="146"/>
      <c r="P16294" s="146"/>
      <c r="Q16294" s="146"/>
      <c r="R16294" s="34"/>
      <c r="S16294" s="35"/>
      <c r="T16294" s="147"/>
    </row>
    <row r="16295">
      <c r="A16295" s="147"/>
      <c r="B16295" s="64"/>
      <c r="C16295" s="147" t="s">
        <v>217</v>
      </c>
      <c r="E16295" s="161"/>
      <c r="F16295" s="162"/>
      <c r="G16295" s="147"/>
      <c r="H16295" s="146"/>
      <c r="J16295" s="146"/>
      <c r="L16295" s="150"/>
      <c r="N16295" s="163"/>
      <c r="O16295" s="146"/>
      <c r="P16295" s="146"/>
      <c r="Q16295" s="146"/>
      <c r="R16295" s="34"/>
      <c r="S16295" s="35"/>
      <c r="T16295" s="147"/>
    </row>
    <row r="16296">
      <c r="A16296" s="147"/>
      <c r="B16296" s="64"/>
      <c r="C16296" s="147" t="s">
        <v>217</v>
      </c>
      <c r="E16296" s="161"/>
      <c r="F16296" s="162"/>
      <c r="G16296" s="147"/>
      <c r="H16296" s="146"/>
      <c r="J16296" s="146"/>
      <c r="L16296" s="150"/>
      <c r="N16296" s="163"/>
      <c r="O16296" s="146"/>
      <c r="P16296" s="146"/>
      <c r="Q16296" s="146"/>
      <c r="R16296" s="34"/>
      <c r="S16296" s="35"/>
      <c r="T16296" s="147"/>
    </row>
    <row r="16297">
      <c r="A16297" s="147"/>
      <c r="B16297" s="64"/>
      <c r="C16297" s="147" t="s">
        <v>217</v>
      </c>
      <c r="E16297" s="161"/>
      <c r="F16297" s="162"/>
      <c r="G16297" s="147"/>
      <c r="H16297" s="146"/>
      <c r="J16297" s="146"/>
      <c r="L16297" s="150"/>
      <c r="N16297" s="163"/>
      <c r="O16297" s="146"/>
      <c r="P16297" s="146"/>
      <c r="Q16297" s="146"/>
      <c r="R16297" s="34"/>
      <c r="S16297" s="35"/>
      <c r="T16297" s="147"/>
    </row>
    <row r="16298">
      <c r="A16298" s="147"/>
      <c r="B16298" s="64"/>
      <c r="C16298" s="147" t="s">
        <v>217</v>
      </c>
      <c r="E16298" s="161"/>
      <c r="F16298" s="162"/>
      <c r="G16298" s="147"/>
      <c r="H16298" s="146"/>
      <c r="J16298" s="146"/>
      <c r="L16298" s="150"/>
      <c r="N16298" s="163"/>
      <c r="O16298" s="146"/>
      <c r="P16298" s="146"/>
      <c r="Q16298" s="146"/>
      <c r="R16298" s="34"/>
      <c r="S16298" s="35"/>
      <c r="T16298" s="147"/>
    </row>
    <row r="16299">
      <c r="A16299" s="147"/>
      <c r="B16299" s="64"/>
      <c r="C16299" s="147" t="s">
        <v>217</v>
      </c>
      <c r="E16299" s="161"/>
      <c r="F16299" s="162"/>
      <c r="G16299" s="147"/>
      <c r="H16299" s="146"/>
      <c r="J16299" s="146"/>
      <c r="L16299" s="150"/>
      <c r="N16299" s="163"/>
      <c r="O16299" s="146"/>
      <c r="P16299" s="146"/>
      <c r="Q16299" s="146"/>
      <c r="R16299" s="34"/>
      <c r="S16299" s="35"/>
      <c r="T16299" s="147"/>
    </row>
    <row r="16300">
      <c r="A16300" s="147"/>
      <c r="B16300" s="64"/>
      <c r="C16300" s="147" t="s">
        <v>217</v>
      </c>
      <c r="E16300" s="161"/>
      <c r="F16300" s="162"/>
      <c r="G16300" s="147"/>
      <c r="H16300" s="146"/>
      <c r="J16300" s="146"/>
      <c r="L16300" s="150"/>
      <c r="N16300" s="163"/>
      <c r="O16300" s="146"/>
      <c r="P16300" s="146"/>
      <c r="Q16300" s="146"/>
      <c r="R16300" s="34"/>
      <c r="S16300" s="35"/>
      <c r="T16300" s="147"/>
    </row>
    <row r="16301">
      <c r="A16301" s="147"/>
      <c r="B16301" s="64"/>
      <c r="C16301" s="147" t="s">
        <v>217</v>
      </c>
      <c r="E16301" s="161"/>
      <c r="F16301" s="162"/>
      <c r="G16301" s="147"/>
      <c r="H16301" s="146"/>
      <c r="J16301" s="146"/>
      <c r="L16301" s="150"/>
      <c r="N16301" s="163"/>
      <c r="O16301" s="146"/>
      <c r="P16301" s="146"/>
      <c r="Q16301" s="146"/>
      <c r="R16301" s="34"/>
      <c r="S16301" s="35"/>
      <c r="T16301" s="147"/>
    </row>
    <row r="16302">
      <c r="A16302" s="147"/>
      <c r="B16302" s="64"/>
      <c r="C16302" s="147" t="s">
        <v>217</v>
      </c>
      <c r="E16302" s="161"/>
      <c r="F16302" s="162"/>
      <c r="G16302" s="147"/>
      <c r="H16302" s="146"/>
      <c r="J16302" s="146"/>
      <c r="L16302" s="150"/>
      <c r="N16302" s="163"/>
      <c r="O16302" s="146"/>
      <c r="P16302" s="146"/>
      <c r="Q16302" s="146"/>
      <c r="R16302" s="34"/>
      <c r="S16302" s="35"/>
      <c r="T16302" s="147"/>
    </row>
    <row r="16303">
      <c r="A16303" s="147"/>
      <c r="B16303" s="64"/>
      <c r="C16303" s="147" t="s">
        <v>217</v>
      </c>
      <c r="E16303" s="161"/>
      <c r="F16303" s="162"/>
      <c r="G16303" s="147"/>
      <c r="H16303" s="146"/>
      <c r="J16303" s="146"/>
      <c r="L16303" s="150"/>
      <c r="N16303" s="163"/>
      <c r="O16303" s="146"/>
      <c r="P16303" s="146"/>
      <c r="Q16303" s="146"/>
      <c r="R16303" s="34"/>
      <c r="S16303" s="35"/>
      <c r="T16303" s="147"/>
    </row>
    <row r="16304">
      <c r="A16304" s="147"/>
      <c r="B16304" s="64"/>
      <c r="C16304" s="147" t="s">
        <v>217</v>
      </c>
      <c r="E16304" s="161"/>
      <c r="F16304" s="162"/>
      <c r="G16304" s="147"/>
      <c r="H16304" s="146"/>
      <c r="J16304" s="146"/>
      <c r="L16304" s="150"/>
      <c r="N16304" s="163"/>
      <c r="O16304" s="146"/>
      <c r="P16304" s="146"/>
      <c r="Q16304" s="146"/>
      <c r="R16304" s="34"/>
      <c r="S16304" s="35"/>
      <c r="T16304" s="147"/>
    </row>
    <row r="16305">
      <c r="A16305" s="147"/>
      <c r="B16305" s="64"/>
      <c r="C16305" s="147" t="s">
        <v>217</v>
      </c>
      <c r="E16305" s="161"/>
      <c r="F16305" s="162"/>
      <c r="G16305" s="147"/>
      <c r="H16305" s="146"/>
      <c r="J16305" s="146"/>
      <c r="L16305" s="150"/>
      <c r="N16305" s="163"/>
      <c r="O16305" s="146"/>
      <c r="P16305" s="146"/>
      <c r="Q16305" s="146"/>
      <c r="R16305" s="34"/>
      <c r="S16305" s="35"/>
      <c r="T16305" s="147"/>
    </row>
    <row r="16306">
      <c r="A16306" s="147"/>
      <c r="B16306" s="64"/>
      <c r="C16306" s="147" t="s">
        <v>217</v>
      </c>
      <c r="E16306" s="161"/>
      <c r="F16306" s="162"/>
      <c r="G16306" s="147"/>
      <c r="H16306" s="146"/>
      <c r="J16306" s="146"/>
      <c r="L16306" s="150"/>
      <c r="N16306" s="163"/>
      <c r="O16306" s="146"/>
      <c r="P16306" s="146"/>
      <c r="Q16306" s="146"/>
      <c r="R16306" s="34"/>
      <c r="S16306" s="35"/>
      <c r="T16306" s="147"/>
    </row>
    <row r="16307">
      <c r="A16307" s="147"/>
      <c r="B16307" s="64"/>
      <c r="C16307" s="147" t="s">
        <v>217</v>
      </c>
      <c r="E16307" s="161"/>
      <c r="F16307" s="162"/>
      <c r="G16307" s="147"/>
      <c r="H16307" s="146"/>
      <c r="J16307" s="146"/>
      <c r="L16307" s="150"/>
      <c r="N16307" s="163"/>
      <c r="O16307" s="146"/>
      <c r="P16307" s="146"/>
      <c r="Q16307" s="146"/>
      <c r="R16307" s="34"/>
      <c r="S16307" s="35"/>
      <c r="T16307" s="147"/>
    </row>
    <row r="16308">
      <c r="A16308" s="147"/>
      <c r="B16308" s="64"/>
      <c r="C16308" s="147" t="s">
        <v>217</v>
      </c>
      <c r="E16308" s="161"/>
      <c r="F16308" s="162"/>
      <c r="G16308" s="147"/>
      <c r="H16308" s="146"/>
      <c r="J16308" s="146"/>
      <c r="L16308" s="150"/>
      <c r="N16308" s="163"/>
      <c r="O16308" s="146"/>
      <c r="P16308" s="146"/>
      <c r="Q16308" s="146"/>
      <c r="R16308" s="34"/>
      <c r="S16308" s="35"/>
      <c r="T16308" s="147"/>
    </row>
    <row r="16309">
      <c r="A16309" s="147"/>
      <c r="B16309" s="64"/>
      <c r="C16309" s="147" t="s">
        <v>217</v>
      </c>
      <c r="E16309" s="161"/>
      <c r="F16309" s="162"/>
      <c r="G16309" s="147"/>
      <c r="H16309" s="146"/>
      <c r="J16309" s="146"/>
      <c r="L16309" s="150"/>
      <c r="N16309" s="163"/>
      <c r="O16309" s="146"/>
      <c r="P16309" s="146"/>
      <c r="Q16309" s="146"/>
      <c r="R16309" s="34"/>
      <c r="S16309" s="35"/>
      <c r="T16309" s="147"/>
    </row>
    <row r="16310">
      <c r="A16310" s="147"/>
      <c r="B16310" s="64"/>
      <c r="C16310" s="147" t="s">
        <v>217</v>
      </c>
      <c r="E16310" s="161"/>
      <c r="F16310" s="162"/>
      <c r="G16310" s="147"/>
      <c r="H16310" s="146"/>
      <c r="J16310" s="146"/>
      <c r="L16310" s="150"/>
      <c r="N16310" s="163"/>
      <c r="O16310" s="146"/>
      <c r="P16310" s="146"/>
      <c r="Q16310" s="146"/>
      <c r="R16310" s="34"/>
      <c r="S16310" s="35"/>
      <c r="T16310" s="147"/>
    </row>
    <row r="16311">
      <c r="A16311" s="147"/>
      <c r="B16311" s="64"/>
      <c r="C16311" s="147" t="s">
        <v>217</v>
      </c>
      <c r="E16311" s="161"/>
      <c r="F16311" s="162"/>
      <c r="G16311" s="147"/>
      <c r="H16311" s="146"/>
      <c r="J16311" s="146"/>
      <c r="L16311" s="150"/>
      <c r="N16311" s="163"/>
      <c r="O16311" s="146"/>
      <c r="P16311" s="146"/>
      <c r="Q16311" s="146"/>
      <c r="R16311" s="34"/>
      <c r="S16311" s="35"/>
      <c r="T16311" s="147"/>
    </row>
    <row r="16312">
      <c r="A16312" s="147"/>
      <c r="B16312" s="64"/>
      <c r="C16312" s="147" t="s">
        <v>217</v>
      </c>
      <c r="E16312" s="161"/>
      <c r="F16312" s="162"/>
      <c r="G16312" s="147"/>
      <c r="H16312" s="146"/>
      <c r="J16312" s="146"/>
      <c r="L16312" s="150"/>
      <c r="N16312" s="163"/>
      <c r="O16312" s="146"/>
      <c r="P16312" s="146"/>
      <c r="Q16312" s="146"/>
      <c r="R16312" s="34"/>
      <c r="S16312" s="35"/>
      <c r="T16312" s="147"/>
    </row>
    <row r="16313">
      <c r="A16313" s="147"/>
      <c r="B16313" s="64"/>
      <c r="C16313" s="147" t="s">
        <v>217</v>
      </c>
      <c r="E16313" s="161"/>
      <c r="F16313" s="162"/>
      <c r="G16313" s="147"/>
      <c r="H16313" s="146"/>
      <c r="J16313" s="146"/>
      <c r="L16313" s="150"/>
      <c r="N16313" s="163"/>
      <c r="O16313" s="146"/>
      <c r="P16313" s="146"/>
      <c r="Q16313" s="146"/>
      <c r="R16313" s="34"/>
      <c r="S16313" s="35"/>
      <c r="T16313" s="147"/>
    </row>
    <row r="16314">
      <c r="A16314" s="147"/>
      <c r="B16314" s="64"/>
      <c r="C16314" s="147" t="s">
        <v>217</v>
      </c>
      <c r="E16314" s="161"/>
      <c r="F16314" s="162"/>
      <c r="G16314" s="147"/>
      <c r="H16314" s="146"/>
      <c r="J16314" s="146"/>
      <c r="L16314" s="150"/>
      <c r="N16314" s="163"/>
      <c r="O16314" s="146"/>
      <c r="P16314" s="146"/>
      <c r="Q16314" s="146"/>
      <c r="R16314" s="34"/>
      <c r="S16314" s="35"/>
      <c r="T16314" s="147"/>
    </row>
    <row r="16315">
      <c r="A16315" s="147"/>
      <c r="B16315" s="64"/>
      <c r="C16315" s="147" t="s">
        <v>217</v>
      </c>
      <c r="E16315" s="161"/>
      <c r="F16315" s="162"/>
      <c r="G16315" s="147"/>
      <c r="H16315" s="146"/>
      <c r="J16315" s="146"/>
      <c r="L16315" s="150"/>
      <c r="N16315" s="163"/>
      <c r="O16315" s="146"/>
      <c r="P16315" s="146"/>
      <c r="Q16315" s="146"/>
      <c r="R16315" s="34"/>
      <c r="S16315" s="35"/>
      <c r="T16315" s="147"/>
    </row>
    <row r="16316">
      <c r="A16316" s="147"/>
      <c r="B16316" s="64"/>
      <c r="C16316" s="147" t="s">
        <v>217</v>
      </c>
      <c r="E16316" s="161"/>
      <c r="F16316" s="162"/>
      <c r="G16316" s="147"/>
      <c r="H16316" s="146"/>
      <c r="J16316" s="146"/>
      <c r="L16316" s="150"/>
      <c r="N16316" s="163"/>
      <c r="O16316" s="146"/>
      <c r="P16316" s="146"/>
      <c r="Q16316" s="146"/>
      <c r="R16316" s="34"/>
      <c r="S16316" s="35"/>
      <c r="T16316" s="147"/>
    </row>
    <row r="16317">
      <c r="A16317" s="147"/>
      <c r="B16317" s="64"/>
      <c r="C16317" s="147" t="s">
        <v>217</v>
      </c>
      <c r="E16317" s="161"/>
      <c r="F16317" s="162"/>
      <c r="G16317" s="147"/>
      <c r="H16317" s="146"/>
      <c r="J16317" s="146"/>
      <c r="L16317" s="150"/>
      <c r="N16317" s="163"/>
      <c r="O16317" s="146"/>
      <c r="P16317" s="146"/>
      <c r="Q16317" s="146"/>
      <c r="R16317" s="34"/>
      <c r="S16317" s="35"/>
      <c r="T16317" s="147"/>
    </row>
    <row r="16318">
      <c r="A16318" s="147"/>
      <c r="B16318" s="64"/>
      <c r="C16318" s="147" t="s">
        <v>217</v>
      </c>
      <c r="E16318" s="161"/>
      <c r="F16318" s="162"/>
      <c r="G16318" s="147"/>
      <c r="H16318" s="146"/>
      <c r="J16318" s="146"/>
      <c r="L16318" s="150"/>
      <c r="N16318" s="163"/>
      <c r="O16318" s="146"/>
      <c r="P16318" s="146"/>
      <c r="Q16318" s="146"/>
      <c r="R16318" s="34"/>
      <c r="S16318" s="35"/>
      <c r="T16318" s="147"/>
    </row>
    <row r="16319">
      <c r="A16319" s="147"/>
      <c r="B16319" s="64"/>
      <c r="C16319" s="147" t="s">
        <v>217</v>
      </c>
      <c r="E16319" s="161"/>
      <c r="F16319" s="162"/>
      <c r="G16319" s="147"/>
      <c r="H16319" s="146"/>
      <c r="J16319" s="146"/>
      <c r="L16319" s="150"/>
      <c r="N16319" s="163"/>
      <c r="O16319" s="146"/>
      <c r="P16319" s="146"/>
      <c r="Q16319" s="146"/>
      <c r="R16319" s="34"/>
      <c r="S16319" s="35"/>
      <c r="T16319" s="147"/>
    </row>
    <row r="16320">
      <c r="A16320" s="147"/>
      <c r="B16320" s="64"/>
      <c r="C16320" s="147" t="s">
        <v>217</v>
      </c>
      <c r="E16320" s="161"/>
      <c r="F16320" s="162"/>
      <c r="G16320" s="147"/>
      <c r="H16320" s="146"/>
      <c r="J16320" s="146"/>
      <c r="L16320" s="150"/>
      <c r="N16320" s="163"/>
      <c r="O16320" s="146"/>
      <c r="P16320" s="146"/>
      <c r="Q16320" s="146"/>
      <c r="R16320" s="34"/>
      <c r="S16320" s="35"/>
      <c r="T16320" s="147"/>
    </row>
    <row r="16321">
      <c r="A16321" s="147"/>
      <c r="B16321" s="64"/>
      <c r="C16321" s="147" t="s">
        <v>217</v>
      </c>
      <c r="E16321" s="161"/>
      <c r="F16321" s="162"/>
      <c r="G16321" s="147"/>
      <c r="H16321" s="146"/>
      <c r="J16321" s="146"/>
      <c r="L16321" s="150"/>
      <c r="N16321" s="163"/>
      <c r="O16321" s="146"/>
      <c r="P16321" s="146"/>
      <c r="Q16321" s="146"/>
      <c r="R16321" s="34"/>
      <c r="S16321" s="35"/>
      <c r="T16321" s="147"/>
    </row>
    <row r="16322">
      <c r="A16322" s="147"/>
      <c r="B16322" s="64"/>
      <c r="C16322" s="147" t="s">
        <v>217</v>
      </c>
      <c r="E16322" s="161"/>
      <c r="F16322" s="162"/>
      <c r="G16322" s="147"/>
      <c r="H16322" s="146"/>
      <c r="J16322" s="146"/>
      <c r="L16322" s="150"/>
      <c r="N16322" s="163"/>
      <c r="O16322" s="146"/>
      <c r="P16322" s="146"/>
      <c r="Q16322" s="146"/>
      <c r="R16322" s="34"/>
      <c r="S16322" s="35"/>
      <c r="T16322" s="147"/>
    </row>
    <row r="16323">
      <c r="A16323" s="147"/>
      <c r="B16323" s="64"/>
      <c r="C16323" s="147" t="s">
        <v>217</v>
      </c>
      <c r="E16323" s="161"/>
      <c r="F16323" s="162"/>
      <c r="G16323" s="147"/>
      <c r="H16323" s="146"/>
      <c r="J16323" s="146"/>
      <c r="L16323" s="150"/>
      <c r="N16323" s="163"/>
      <c r="O16323" s="146"/>
      <c r="P16323" s="146"/>
      <c r="Q16323" s="146"/>
      <c r="R16323" s="34"/>
      <c r="S16323" s="35"/>
      <c r="T16323" s="147"/>
    </row>
    <row r="16324">
      <c r="A16324" s="147"/>
      <c r="B16324" s="64"/>
      <c r="C16324" s="147" t="s">
        <v>217</v>
      </c>
      <c r="E16324" s="161"/>
      <c r="F16324" s="162"/>
      <c r="G16324" s="147"/>
      <c r="H16324" s="146"/>
      <c r="J16324" s="146"/>
      <c r="L16324" s="150"/>
      <c r="N16324" s="163"/>
      <c r="O16324" s="146"/>
      <c r="P16324" s="146"/>
      <c r="Q16324" s="146"/>
      <c r="R16324" s="34"/>
      <c r="S16324" s="35"/>
      <c r="T16324" s="147"/>
    </row>
    <row r="16325">
      <c r="A16325" s="147"/>
      <c r="B16325" s="64"/>
      <c r="C16325" s="147" t="s">
        <v>217</v>
      </c>
      <c r="E16325" s="161"/>
      <c r="F16325" s="162"/>
      <c r="G16325" s="147"/>
      <c r="H16325" s="146"/>
      <c r="J16325" s="146"/>
      <c r="L16325" s="150"/>
      <c r="N16325" s="163"/>
      <c r="O16325" s="146"/>
      <c r="P16325" s="146"/>
      <c r="Q16325" s="146"/>
      <c r="R16325" s="34"/>
      <c r="S16325" s="35"/>
      <c r="T16325" s="147"/>
    </row>
    <row r="16326">
      <c r="A16326" s="147"/>
      <c r="B16326" s="64"/>
      <c r="C16326" s="147" t="s">
        <v>217</v>
      </c>
      <c r="E16326" s="161"/>
      <c r="F16326" s="162"/>
      <c r="G16326" s="147"/>
      <c r="H16326" s="146"/>
      <c r="J16326" s="146"/>
      <c r="L16326" s="150"/>
      <c r="N16326" s="163"/>
      <c r="O16326" s="146"/>
      <c r="P16326" s="146"/>
      <c r="Q16326" s="146"/>
      <c r="R16326" s="34"/>
      <c r="S16326" s="35"/>
      <c r="T16326" s="147"/>
    </row>
    <row r="16327">
      <c r="A16327" s="147"/>
      <c r="B16327" s="64"/>
      <c r="C16327" s="147" t="s">
        <v>217</v>
      </c>
      <c r="E16327" s="161"/>
      <c r="F16327" s="162"/>
      <c r="G16327" s="147"/>
      <c r="H16327" s="146"/>
      <c r="J16327" s="146"/>
      <c r="L16327" s="150"/>
      <c r="N16327" s="163"/>
      <c r="O16327" s="146"/>
      <c r="P16327" s="146"/>
      <c r="Q16327" s="146"/>
      <c r="R16327" s="34"/>
      <c r="S16327" s="35"/>
      <c r="T16327" s="147"/>
    </row>
    <row r="16328">
      <c r="A16328" s="147"/>
      <c r="B16328" s="64"/>
      <c r="C16328" s="147" t="s">
        <v>217</v>
      </c>
      <c r="E16328" s="161"/>
      <c r="F16328" s="162"/>
      <c r="G16328" s="147"/>
      <c r="H16328" s="146"/>
      <c r="J16328" s="146"/>
      <c r="L16328" s="150"/>
      <c r="N16328" s="163"/>
      <c r="O16328" s="146"/>
      <c r="P16328" s="146"/>
      <c r="Q16328" s="146"/>
      <c r="R16328" s="34"/>
      <c r="S16328" s="35"/>
      <c r="T16328" s="147"/>
    </row>
    <row r="16329">
      <c r="A16329" s="147"/>
      <c r="B16329" s="64"/>
      <c r="C16329" s="147" t="s">
        <v>217</v>
      </c>
      <c r="E16329" s="161"/>
      <c r="F16329" s="162"/>
      <c r="G16329" s="147"/>
      <c r="H16329" s="146"/>
      <c r="J16329" s="146"/>
      <c r="L16329" s="150"/>
      <c r="N16329" s="163"/>
      <c r="O16329" s="146"/>
      <c r="P16329" s="146"/>
      <c r="Q16329" s="146"/>
      <c r="R16329" s="34"/>
      <c r="S16329" s="35"/>
      <c r="T16329" s="147"/>
    </row>
    <row r="16330">
      <c r="A16330" s="147"/>
      <c r="B16330" s="64"/>
      <c r="C16330" s="147" t="s">
        <v>217</v>
      </c>
      <c r="E16330" s="161"/>
      <c r="F16330" s="162"/>
      <c r="G16330" s="147"/>
      <c r="H16330" s="146"/>
      <c r="J16330" s="146"/>
      <c r="L16330" s="150"/>
      <c r="N16330" s="163"/>
      <c r="O16330" s="146"/>
      <c r="P16330" s="146"/>
      <c r="Q16330" s="146"/>
      <c r="R16330" s="34"/>
      <c r="S16330" s="35"/>
      <c r="T16330" s="147"/>
    </row>
    <row r="16331">
      <c r="A16331" s="147"/>
      <c r="B16331" s="64"/>
      <c r="C16331" s="147" t="s">
        <v>217</v>
      </c>
      <c r="E16331" s="161"/>
      <c r="F16331" s="162"/>
      <c r="G16331" s="147"/>
      <c r="H16331" s="146"/>
      <c r="J16331" s="146"/>
      <c r="L16331" s="150"/>
      <c r="N16331" s="163"/>
      <c r="O16331" s="146"/>
      <c r="P16331" s="146"/>
      <c r="Q16331" s="146"/>
      <c r="R16331" s="34"/>
      <c r="S16331" s="35"/>
      <c r="T16331" s="147"/>
    </row>
    <row r="16332">
      <c r="A16332" s="147"/>
      <c r="B16332" s="64"/>
      <c r="C16332" s="147" t="s">
        <v>217</v>
      </c>
      <c r="E16332" s="161"/>
      <c r="F16332" s="162"/>
      <c r="G16332" s="147"/>
      <c r="H16332" s="146"/>
      <c r="J16332" s="146"/>
      <c r="L16332" s="150"/>
      <c r="N16332" s="163"/>
      <c r="O16332" s="146"/>
      <c r="P16332" s="146"/>
      <c r="Q16332" s="146"/>
      <c r="R16332" s="34"/>
      <c r="S16332" s="35"/>
      <c r="T16332" s="147"/>
    </row>
    <row r="16333">
      <c r="A16333" s="147"/>
      <c r="B16333" s="64"/>
      <c r="C16333" s="147" t="s">
        <v>217</v>
      </c>
      <c r="E16333" s="161"/>
      <c r="F16333" s="162"/>
      <c r="G16333" s="147"/>
      <c r="H16333" s="146"/>
      <c r="J16333" s="146"/>
      <c r="L16333" s="150"/>
      <c r="N16333" s="163"/>
      <c r="O16333" s="146"/>
      <c r="P16333" s="146"/>
      <c r="Q16333" s="146"/>
      <c r="R16333" s="34"/>
      <c r="S16333" s="35"/>
      <c r="T16333" s="147"/>
    </row>
    <row r="16334">
      <c r="A16334" s="147"/>
      <c r="B16334" s="64"/>
      <c r="C16334" s="147" t="s">
        <v>217</v>
      </c>
      <c r="E16334" s="161"/>
      <c r="F16334" s="162"/>
      <c r="G16334" s="147"/>
      <c r="H16334" s="146"/>
      <c r="J16334" s="146"/>
      <c r="L16334" s="150"/>
      <c r="N16334" s="163"/>
      <c r="O16334" s="146"/>
      <c r="P16334" s="146"/>
      <c r="Q16334" s="146"/>
      <c r="R16334" s="34"/>
      <c r="S16334" s="35"/>
      <c r="T16334" s="147"/>
    </row>
    <row r="16335">
      <c r="A16335" s="147"/>
      <c r="B16335" s="64"/>
      <c r="C16335" s="147" t="s">
        <v>217</v>
      </c>
      <c r="E16335" s="161"/>
      <c r="F16335" s="162"/>
      <c r="G16335" s="147"/>
      <c r="H16335" s="146"/>
      <c r="J16335" s="146"/>
      <c r="L16335" s="150"/>
      <c r="N16335" s="163"/>
      <c r="O16335" s="146"/>
      <c r="P16335" s="146"/>
      <c r="Q16335" s="146"/>
      <c r="R16335" s="34"/>
      <c r="S16335" s="35"/>
      <c r="T16335" s="147"/>
    </row>
    <row r="16336">
      <c r="A16336" s="147"/>
      <c r="B16336" s="64"/>
      <c r="C16336" s="147" t="s">
        <v>217</v>
      </c>
      <c r="E16336" s="161"/>
      <c r="F16336" s="162"/>
      <c r="G16336" s="147"/>
      <c r="H16336" s="146"/>
      <c r="J16336" s="146"/>
      <c r="L16336" s="150"/>
      <c r="N16336" s="163"/>
      <c r="O16336" s="146"/>
      <c r="P16336" s="146"/>
      <c r="Q16336" s="146"/>
      <c r="R16336" s="34"/>
      <c r="S16336" s="35"/>
      <c r="T16336" s="147"/>
    </row>
    <row r="16337">
      <c r="A16337" s="147"/>
      <c r="B16337" s="64"/>
      <c r="C16337" s="147" t="s">
        <v>217</v>
      </c>
      <c r="E16337" s="161"/>
      <c r="F16337" s="162"/>
      <c r="G16337" s="147"/>
      <c r="H16337" s="146"/>
      <c r="J16337" s="146"/>
      <c r="L16337" s="150"/>
      <c r="N16337" s="163"/>
      <c r="O16337" s="146"/>
      <c r="P16337" s="146"/>
      <c r="Q16337" s="146"/>
      <c r="R16337" s="34"/>
      <c r="S16337" s="35"/>
      <c r="T16337" s="147"/>
    </row>
    <row r="16338">
      <c r="A16338" s="147"/>
      <c r="B16338" s="64"/>
      <c r="C16338" s="147" t="s">
        <v>217</v>
      </c>
      <c r="E16338" s="161"/>
      <c r="F16338" s="162"/>
      <c r="G16338" s="147"/>
      <c r="H16338" s="146"/>
      <c r="J16338" s="146"/>
      <c r="L16338" s="150"/>
      <c r="N16338" s="163"/>
      <c r="O16338" s="146"/>
      <c r="P16338" s="146"/>
      <c r="Q16338" s="146"/>
      <c r="R16338" s="34"/>
      <c r="S16338" s="35"/>
      <c r="T16338" s="147"/>
    </row>
    <row r="16339">
      <c r="A16339" s="147"/>
      <c r="B16339" s="64"/>
      <c r="C16339" s="147" t="s">
        <v>217</v>
      </c>
      <c r="E16339" s="161"/>
      <c r="F16339" s="162"/>
      <c r="G16339" s="147"/>
      <c r="H16339" s="146"/>
      <c r="J16339" s="146"/>
      <c r="L16339" s="150"/>
      <c r="N16339" s="163"/>
      <c r="O16339" s="146"/>
      <c r="P16339" s="146"/>
      <c r="Q16339" s="146"/>
      <c r="R16339" s="34"/>
      <c r="S16339" s="35"/>
      <c r="T16339" s="147"/>
    </row>
    <row r="16340">
      <c r="A16340" s="147"/>
      <c r="B16340" s="64"/>
      <c r="C16340" s="147" t="s">
        <v>217</v>
      </c>
      <c r="E16340" s="161"/>
      <c r="F16340" s="162"/>
      <c r="G16340" s="147"/>
      <c r="H16340" s="146"/>
      <c r="J16340" s="146"/>
      <c r="L16340" s="150"/>
      <c r="N16340" s="163"/>
      <c r="O16340" s="146"/>
      <c r="P16340" s="146"/>
      <c r="Q16340" s="146"/>
      <c r="R16340" s="34"/>
      <c r="S16340" s="35"/>
      <c r="T16340" s="147"/>
    </row>
    <row r="16341">
      <c r="A16341" s="147"/>
      <c r="B16341" s="64"/>
      <c r="C16341" s="147" t="s">
        <v>217</v>
      </c>
      <c r="E16341" s="161"/>
      <c r="F16341" s="162"/>
      <c r="G16341" s="147"/>
      <c r="H16341" s="146"/>
      <c r="J16341" s="146"/>
      <c r="L16341" s="150"/>
      <c r="N16341" s="163"/>
      <c r="O16341" s="146"/>
      <c r="P16341" s="146"/>
      <c r="Q16341" s="146"/>
      <c r="R16341" s="34"/>
      <c r="S16341" s="35"/>
      <c r="T16341" s="147"/>
    </row>
    <row r="16342">
      <c r="A16342" s="147"/>
      <c r="B16342" s="64"/>
      <c r="C16342" s="147" t="s">
        <v>217</v>
      </c>
      <c r="E16342" s="161"/>
      <c r="F16342" s="162"/>
      <c r="G16342" s="147"/>
      <c r="H16342" s="146"/>
      <c r="J16342" s="146"/>
      <c r="L16342" s="150"/>
      <c r="N16342" s="163"/>
      <c r="O16342" s="146"/>
      <c r="P16342" s="146"/>
      <c r="Q16342" s="146"/>
      <c r="R16342" s="34"/>
      <c r="S16342" s="35"/>
      <c r="T16342" s="147"/>
    </row>
    <row r="16343">
      <c r="A16343" s="147"/>
      <c r="B16343" s="64"/>
      <c r="C16343" s="147" t="s">
        <v>217</v>
      </c>
      <c r="E16343" s="161"/>
      <c r="F16343" s="162"/>
      <c r="G16343" s="147"/>
      <c r="H16343" s="146"/>
      <c r="J16343" s="146"/>
      <c r="L16343" s="150"/>
      <c r="N16343" s="163"/>
      <c r="O16343" s="146"/>
      <c r="P16343" s="146"/>
      <c r="Q16343" s="146"/>
      <c r="R16343" s="34"/>
      <c r="S16343" s="35"/>
      <c r="T16343" s="147"/>
    </row>
    <row r="16344">
      <c r="A16344" s="147"/>
      <c r="B16344" s="64"/>
      <c r="C16344" s="147" t="s">
        <v>217</v>
      </c>
      <c r="E16344" s="161"/>
      <c r="F16344" s="162"/>
      <c r="G16344" s="147"/>
      <c r="H16344" s="146"/>
      <c r="J16344" s="146"/>
      <c r="L16344" s="150"/>
      <c r="N16344" s="163"/>
      <c r="O16344" s="146"/>
      <c r="P16344" s="146"/>
      <c r="Q16344" s="146"/>
      <c r="R16344" s="34"/>
      <c r="S16344" s="35"/>
      <c r="T16344" s="147"/>
    </row>
    <row r="16345">
      <c r="A16345" s="147"/>
      <c r="B16345" s="64"/>
      <c r="C16345" s="147" t="s">
        <v>217</v>
      </c>
      <c r="E16345" s="161"/>
      <c r="F16345" s="162"/>
      <c r="G16345" s="147"/>
      <c r="H16345" s="146"/>
      <c r="J16345" s="146"/>
      <c r="L16345" s="150"/>
      <c r="N16345" s="163"/>
      <c r="O16345" s="146"/>
      <c r="P16345" s="146"/>
      <c r="Q16345" s="146"/>
      <c r="R16345" s="34"/>
      <c r="S16345" s="35"/>
      <c r="T16345" s="147"/>
    </row>
    <row r="16346">
      <c r="A16346" s="147"/>
      <c r="B16346" s="64"/>
      <c r="C16346" s="147" t="s">
        <v>217</v>
      </c>
      <c r="E16346" s="161"/>
      <c r="F16346" s="162"/>
      <c r="G16346" s="147"/>
      <c r="H16346" s="146"/>
      <c r="J16346" s="146"/>
      <c r="L16346" s="150"/>
      <c r="N16346" s="163"/>
      <c r="O16346" s="146"/>
      <c r="P16346" s="146"/>
      <c r="Q16346" s="146"/>
      <c r="R16346" s="34"/>
      <c r="S16346" s="35"/>
      <c r="T16346" s="147"/>
    </row>
    <row r="16347">
      <c r="A16347" s="147"/>
      <c r="B16347" s="64"/>
      <c r="C16347" s="147" t="s">
        <v>217</v>
      </c>
      <c r="E16347" s="161"/>
      <c r="F16347" s="162"/>
      <c r="G16347" s="147"/>
      <c r="H16347" s="146"/>
      <c r="J16347" s="146"/>
      <c r="L16347" s="150"/>
      <c r="N16347" s="163"/>
      <c r="O16347" s="146"/>
      <c r="P16347" s="146"/>
      <c r="Q16347" s="146"/>
      <c r="R16347" s="34"/>
      <c r="S16347" s="35"/>
      <c r="T16347" s="147"/>
    </row>
    <row r="16348">
      <c r="A16348" s="147"/>
      <c r="B16348" s="64"/>
      <c r="C16348" s="147" t="s">
        <v>217</v>
      </c>
      <c r="E16348" s="161"/>
      <c r="F16348" s="162"/>
      <c r="G16348" s="147"/>
      <c r="H16348" s="146"/>
      <c r="J16348" s="146"/>
      <c r="L16348" s="150"/>
      <c r="N16348" s="163"/>
      <c r="O16348" s="146"/>
      <c r="P16348" s="146"/>
      <c r="Q16348" s="146"/>
      <c r="R16348" s="34"/>
      <c r="S16348" s="35"/>
      <c r="T16348" s="147"/>
    </row>
    <row r="16349">
      <c r="A16349" s="147"/>
      <c r="B16349" s="64"/>
      <c r="C16349" s="147" t="s">
        <v>217</v>
      </c>
      <c r="E16349" s="161"/>
      <c r="F16349" s="162"/>
      <c r="G16349" s="147"/>
      <c r="H16349" s="146"/>
      <c r="J16349" s="146"/>
      <c r="L16349" s="150"/>
      <c r="N16349" s="163"/>
      <c r="O16349" s="146"/>
      <c r="P16349" s="146"/>
      <c r="Q16349" s="146"/>
      <c r="R16349" s="34"/>
      <c r="S16349" s="35"/>
      <c r="T16349" s="147"/>
    </row>
    <row r="16350">
      <c r="A16350" s="147"/>
      <c r="B16350" s="64"/>
      <c r="C16350" s="147" t="s">
        <v>217</v>
      </c>
      <c r="E16350" s="161"/>
      <c r="F16350" s="162"/>
      <c r="G16350" s="147"/>
      <c r="H16350" s="146"/>
      <c r="J16350" s="146"/>
      <c r="L16350" s="150"/>
      <c r="N16350" s="163"/>
      <c r="O16350" s="146"/>
      <c r="P16350" s="146"/>
      <c r="Q16350" s="146"/>
      <c r="R16350" s="34"/>
      <c r="S16350" s="35"/>
      <c r="T16350" s="147"/>
    </row>
    <row r="16351">
      <c r="A16351" s="147"/>
      <c r="B16351" s="64"/>
      <c r="C16351" s="147" t="s">
        <v>217</v>
      </c>
      <c r="E16351" s="161"/>
      <c r="F16351" s="162"/>
      <c r="G16351" s="147"/>
      <c r="H16351" s="146"/>
      <c r="J16351" s="146"/>
      <c r="L16351" s="150"/>
      <c r="N16351" s="163"/>
      <c r="O16351" s="146"/>
      <c r="P16351" s="146"/>
      <c r="Q16351" s="146"/>
      <c r="R16351" s="34"/>
      <c r="S16351" s="35"/>
      <c r="T16351" s="147"/>
    </row>
    <row r="16352">
      <c r="A16352" s="147"/>
      <c r="B16352" s="64"/>
      <c r="C16352" s="147" t="s">
        <v>217</v>
      </c>
      <c r="E16352" s="161"/>
      <c r="F16352" s="162"/>
      <c r="G16352" s="147"/>
      <c r="H16352" s="146"/>
      <c r="J16352" s="146"/>
      <c r="L16352" s="150"/>
      <c r="N16352" s="163"/>
      <c r="O16352" s="146"/>
      <c r="P16352" s="146"/>
      <c r="Q16352" s="146"/>
      <c r="R16352" s="34"/>
      <c r="S16352" s="35"/>
      <c r="T16352" s="147"/>
    </row>
    <row r="16353">
      <c r="A16353" s="147"/>
      <c r="B16353" s="64"/>
      <c r="C16353" s="147" t="s">
        <v>217</v>
      </c>
      <c r="E16353" s="161"/>
      <c r="F16353" s="162"/>
      <c r="G16353" s="147"/>
      <c r="H16353" s="146"/>
      <c r="J16353" s="146"/>
      <c r="L16353" s="150"/>
      <c r="N16353" s="163"/>
      <c r="O16353" s="146"/>
      <c r="P16353" s="146"/>
      <c r="Q16353" s="146"/>
      <c r="R16353" s="34"/>
      <c r="S16353" s="35"/>
      <c r="T16353" s="147"/>
    </row>
    <row r="16354">
      <c r="A16354" s="147"/>
      <c r="B16354" s="64"/>
      <c r="C16354" s="147" t="s">
        <v>217</v>
      </c>
      <c r="E16354" s="161"/>
      <c r="F16354" s="162"/>
      <c r="G16354" s="147"/>
      <c r="H16354" s="146"/>
      <c r="J16354" s="146"/>
      <c r="L16354" s="150"/>
      <c r="N16354" s="163"/>
      <c r="O16354" s="146"/>
      <c r="P16354" s="146"/>
      <c r="Q16354" s="146"/>
      <c r="R16354" s="34"/>
      <c r="S16354" s="35"/>
      <c r="T16354" s="147"/>
    </row>
    <row r="16355">
      <c r="A16355" s="147"/>
      <c r="B16355" s="64"/>
      <c r="C16355" s="147" t="s">
        <v>217</v>
      </c>
      <c r="E16355" s="161"/>
      <c r="F16355" s="162"/>
      <c r="G16355" s="147"/>
      <c r="H16355" s="146"/>
      <c r="J16355" s="146"/>
      <c r="L16355" s="150"/>
      <c r="N16355" s="163"/>
      <c r="O16355" s="146"/>
      <c r="P16355" s="146"/>
      <c r="Q16355" s="146"/>
      <c r="R16355" s="34"/>
      <c r="S16355" s="35"/>
      <c r="T16355" s="147"/>
    </row>
    <row r="16356">
      <c r="A16356" s="147"/>
      <c r="B16356" s="64"/>
      <c r="C16356" s="147" t="s">
        <v>217</v>
      </c>
      <c r="E16356" s="161"/>
      <c r="F16356" s="162"/>
      <c r="G16356" s="147"/>
      <c r="H16356" s="146"/>
      <c r="J16356" s="146"/>
      <c r="L16356" s="150"/>
      <c r="N16356" s="163"/>
      <c r="O16356" s="146"/>
      <c r="P16356" s="146"/>
      <c r="Q16356" s="146"/>
      <c r="R16356" s="34"/>
      <c r="S16356" s="35"/>
      <c r="T16356" s="147"/>
    </row>
    <row r="16357">
      <c r="A16357" s="147"/>
      <c r="B16357" s="64"/>
      <c r="C16357" s="147" t="s">
        <v>217</v>
      </c>
      <c r="E16357" s="161"/>
      <c r="F16357" s="162"/>
      <c r="G16357" s="147"/>
      <c r="H16357" s="146"/>
      <c r="J16357" s="146"/>
      <c r="L16357" s="150"/>
      <c r="N16357" s="163"/>
      <c r="O16357" s="146"/>
      <c r="P16357" s="146"/>
      <c r="Q16357" s="146"/>
      <c r="R16357" s="34"/>
      <c r="S16357" s="35"/>
      <c r="T16357" s="147"/>
    </row>
    <row r="16358">
      <c r="A16358" s="147"/>
      <c r="B16358" s="64"/>
      <c r="C16358" s="147" t="s">
        <v>217</v>
      </c>
      <c r="E16358" s="161"/>
      <c r="F16358" s="162"/>
      <c r="G16358" s="147"/>
      <c r="H16358" s="146"/>
      <c r="J16358" s="146"/>
      <c r="L16358" s="150"/>
      <c r="N16358" s="163"/>
      <c r="O16358" s="146"/>
      <c r="P16358" s="146"/>
      <c r="Q16358" s="146"/>
      <c r="R16358" s="34"/>
      <c r="S16358" s="35"/>
      <c r="T16358" s="147"/>
    </row>
    <row r="16359">
      <c r="A16359" s="147"/>
      <c r="B16359" s="64"/>
      <c r="C16359" s="147" t="s">
        <v>217</v>
      </c>
      <c r="E16359" s="161"/>
      <c r="F16359" s="162"/>
      <c r="G16359" s="147"/>
      <c r="H16359" s="146"/>
      <c r="J16359" s="146"/>
      <c r="L16359" s="150"/>
      <c r="N16359" s="163"/>
      <c r="O16359" s="146"/>
      <c r="P16359" s="146"/>
      <c r="Q16359" s="146"/>
      <c r="R16359" s="34"/>
      <c r="S16359" s="35"/>
      <c r="T16359" s="147"/>
    </row>
    <row r="16360">
      <c r="A16360" s="147"/>
      <c r="B16360" s="64"/>
      <c r="C16360" s="147" t="s">
        <v>217</v>
      </c>
      <c r="E16360" s="161"/>
      <c r="F16360" s="162"/>
      <c r="G16360" s="147"/>
      <c r="H16360" s="146"/>
      <c r="J16360" s="146"/>
      <c r="L16360" s="150"/>
      <c r="N16360" s="163"/>
      <c r="O16360" s="146"/>
      <c r="P16360" s="146"/>
      <c r="Q16360" s="146"/>
      <c r="R16360" s="34"/>
      <c r="S16360" s="35"/>
      <c r="T16360" s="147"/>
    </row>
    <row r="16361">
      <c r="A16361" s="147"/>
      <c r="B16361" s="64"/>
      <c r="C16361" s="147" t="s">
        <v>217</v>
      </c>
      <c r="E16361" s="161"/>
      <c r="F16361" s="162"/>
      <c r="G16361" s="147"/>
      <c r="H16361" s="146"/>
      <c r="J16361" s="146"/>
      <c r="L16361" s="150"/>
      <c r="N16361" s="163"/>
      <c r="O16361" s="146"/>
      <c r="P16361" s="146"/>
      <c r="Q16361" s="146"/>
      <c r="R16361" s="34"/>
      <c r="S16361" s="35"/>
      <c r="T16361" s="147"/>
    </row>
    <row r="16362">
      <c r="A16362" s="147"/>
      <c r="B16362" s="64"/>
      <c r="C16362" s="147" t="s">
        <v>217</v>
      </c>
      <c r="E16362" s="161"/>
      <c r="F16362" s="162"/>
      <c r="G16362" s="147"/>
      <c r="H16362" s="146"/>
      <c r="J16362" s="146"/>
      <c r="L16362" s="150"/>
      <c r="N16362" s="163"/>
      <c r="O16362" s="146"/>
      <c r="P16362" s="146"/>
      <c r="Q16362" s="146"/>
      <c r="R16362" s="34"/>
      <c r="S16362" s="35"/>
      <c r="T16362" s="147"/>
    </row>
    <row r="16363">
      <c r="A16363" s="147"/>
      <c r="B16363" s="64"/>
      <c r="C16363" s="147" t="s">
        <v>217</v>
      </c>
      <c r="E16363" s="161"/>
      <c r="F16363" s="162"/>
      <c r="G16363" s="147"/>
      <c r="H16363" s="146"/>
      <c r="J16363" s="146"/>
      <c r="L16363" s="150"/>
      <c r="N16363" s="163"/>
      <c r="O16363" s="146"/>
      <c r="P16363" s="146"/>
      <c r="Q16363" s="146"/>
      <c r="R16363" s="34"/>
      <c r="S16363" s="35"/>
      <c r="T16363" s="147"/>
    </row>
    <row r="16364">
      <c r="A16364" s="147"/>
      <c r="B16364" s="64"/>
      <c r="C16364" s="147" t="s">
        <v>217</v>
      </c>
      <c r="E16364" s="161"/>
      <c r="F16364" s="162"/>
      <c r="G16364" s="147"/>
      <c r="H16364" s="146"/>
      <c r="J16364" s="146"/>
      <c r="L16364" s="150"/>
      <c r="N16364" s="163"/>
      <c r="O16364" s="146"/>
      <c r="P16364" s="146"/>
      <c r="Q16364" s="146"/>
      <c r="R16364" s="34"/>
      <c r="S16364" s="35"/>
      <c r="T16364" s="147"/>
    </row>
    <row r="16365">
      <c r="A16365" s="147"/>
      <c r="B16365" s="64"/>
      <c r="C16365" s="147" t="s">
        <v>217</v>
      </c>
      <c r="E16365" s="161"/>
      <c r="F16365" s="162"/>
      <c r="G16365" s="147"/>
      <c r="H16365" s="146"/>
      <c r="J16365" s="146"/>
      <c r="L16365" s="150"/>
      <c r="N16365" s="163"/>
      <c r="O16365" s="146"/>
      <c r="P16365" s="146"/>
      <c r="Q16365" s="146"/>
      <c r="R16365" s="34"/>
      <c r="S16365" s="35"/>
      <c r="T16365" s="147"/>
    </row>
    <row r="16366">
      <c r="A16366" s="147"/>
      <c r="B16366" s="64"/>
      <c r="C16366" s="147" t="s">
        <v>217</v>
      </c>
      <c r="E16366" s="161"/>
      <c r="F16366" s="162"/>
      <c r="G16366" s="147"/>
      <c r="H16366" s="146"/>
      <c r="J16366" s="146"/>
      <c r="L16366" s="150"/>
      <c r="N16366" s="163"/>
      <c r="O16366" s="146"/>
      <c r="P16366" s="146"/>
      <c r="Q16366" s="146"/>
      <c r="R16366" s="34"/>
      <c r="S16366" s="35"/>
      <c r="T16366" s="147"/>
    </row>
    <row r="16367">
      <c r="A16367" s="147"/>
      <c r="B16367" s="64"/>
      <c r="C16367" s="147" t="s">
        <v>217</v>
      </c>
      <c r="E16367" s="161"/>
      <c r="F16367" s="162"/>
      <c r="G16367" s="147"/>
      <c r="H16367" s="146"/>
      <c r="J16367" s="146"/>
      <c r="L16367" s="150"/>
      <c r="N16367" s="163"/>
      <c r="O16367" s="146"/>
      <c r="P16367" s="146"/>
      <c r="Q16367" s="146"/>
      <c r="R16367" s="34"/>
      <c r="S16367" s="35"/>
      <c r="T16367" s="147"/>
    </row>
    <row r="16368">
      <c r="A16368" s="147"/>
      <c r="B16368" s="64"/>
      <c r="C16368" s="147" t="s">
        <v>217</v>
      </c>
      <c r="E16368" s="161"/>
      <c r="F16368" s="162"/>
      <c r="G16368" s="147"/>
      <c r="H16368" s="146"/>
      <c r="J16368" s="146"/>
      <c r="L16368" s="150"/>
      <c r="N16368" s="163"/>
      <c r="O16368" s="146"/>
      <c r="P16368" s="146"/>
      <c r="Q16368" s="146"/>
      <c r="R16368" s="34"/>
      <c r="S16368" s="35"/>
      <c r="T16368" s="147"/>
    </row>
    <row r="16369">
      <c r="A16369" s="147"/>
      <c r="B16369" s="64"/>
      <c r="C16369" s="147" t="s">
        <v>217</v>
      </c>
      <c r="E16369" s="161"/>
      <c r="F16369" s="162"/>
      <c r="G16369" s="147"/>
      <c r="H16369" s="146"/>
      <c r="J16369" s="146"/>
      <c r="L16369" s="150"/>
      <c r="N16369" s="163"/>
      <c r="O16369" s="146"/>
      <c r="P16369" s="146"/>
      <c r="Q16369" s="146"/>
      <c r="R16369" s="34"/>
      <c r="S16369" s="35"/>
      <c r="T16369" s="147"/>
    </row>
    <row r="16370">
      <c r="A16370" s="147"/>
      <c r="B16370" s="64"/>
      <c r="C16370" s="147" t="s">
        <v>217</v>
      </c>
      <c r="E16370" s="161"/>
      <c r="F16370" s="162"/>
      <c r="G16370" s="147"/>
      <c r="H16370" s="146"/>
      <c r="J16370" s="146"/>
      <c r="L16370" s="150"/>
      <c r="N16370" s="163"/>
      <c r="O16370" s="146"/>
      <c r="P16370" s="146"/>
      <c r="Q16370" s="146"/>
      <c r="R16370" s="34"/>
      <c r="S16370" s="35"/>
      <c r="T16370" s="147"/>
    </row>
    <row r="16371">
      <c r="A16371" s="147"/>
      <c r="B16371" s="64"/>
      <c r="C16371" s="147" t="s">
        <v>217</v>
      </c>
      <c r="E16371" s="161"/>
      <c r="F16371" s="162"/>
      <c r="G16371" s="147"/>
      <c r="H16371" s="146"/>
      <c r="J16371" s="146"/>
      <c r="L16371" s="150"/>
      <c r="N16371" s="163"/>
      <c r="O16371" s="146"/>
      <c r="P16371" s="146"/>
      <c r="Q16371" s="146"/>
      <c r="R16371" s="34"/>
      <c r="S16371" s="35"/>
      <c r="T16371" s="147"/>
    </row>
    <row r="16372">
      <c r="A16372" s="147"/>
      <c r="B16372" s="64"/>
      <c r="C16372" s="147" t="s">
        <v>217</v>
      </c>
      <c r="E16372" s="161"/>
      <c r="F16372" s="162"/>
      <c r="G16372" s="147"/>
      <c r="H16372" s="146"/>
      <c r="J16372" s="146"/>
      <c r="L16372" s="150"/>
      <c r="N16372" s="163"/>
      <c r="O16372" s="146"/>
      <c r="P16372" s="146"/>
      <c r="Q16372" s="146"/>
      <c r="R16372" s="34"/>
      <c r="S16372" s="35"/>
      <c r="T16372" s="147"/>
    </row>
    <row r="16373">
      <c r="A16373" s="147"/>
      <c r="B16373" s="64"/>
      <c r="C16373" s="147" t="s">
        <v>217</v>
      </c>
      <c r="E16373" s="161"/>
      <c r="F16373" s="162"/>
      <c r="G16373" s="147"/>
      <c r="H16373" s="146"/>
      <c r="J16373" s="146"/>
      <c r="L16373" s="150"/>
      <c r="N16373" s="163"/>
      <c r="O16373" s="146"/>
      <c r="P16373" s="146"/>
      <c r="Q16373" s="146"/>
      <c r="R16373" s="34"/>
      <c r="S16373" s="35"/>
      <c r="T16373" s="147"/>
    </row>
    <row r="16374">
      <c r="A16374" s="147"/>
      <c r="B16374" s="64"/>
      <c r="C16374" s="147" t="s">
        <v>217</v>
      </c>
      <c r="E16374" s="161"/>
      <c r="F16374" s="162"/>
      <c r="G16374" s="147"/>
      <c r="H16374" s="146"/>
      <c r="J16374" s="146"/>
      <c r="L16374" s="150"/>
      <c r="N16374" s="163"/>
      <c r="O16374" s="146"/>
      <c r="P16374" s="146"/>
      <c r="Q16374" s="146"/>
      <c r="R16374" s="34"/>
      <c r="S16374" s="35"/>
      <c r="T16374" s="147"/>
    </row>
    <row r="16375">
      <c r="A16375" s="147"/>
      <c r="B16375" s="64"/>
      <c r="C16375" s="147" t="s">
        <v>217</v>
      </c>
      <c r="E16375" s="161"/>
      <c r="F16375" s="162"/>
      <c r="G16375" s="147"/>
      <c r="H16375" s="146"/>
      <c r="J16375" s="146"/>
      <c r="L16375" s="150"/>
      <c r="N16375" s="163"/>
      <c r="O16375" s="146"/>
      <c r="P16375" s="146"/>
      <c r="Q16375" s="146"/>
      <c r="R16375" s="34"/>
      <c r="S16375" s="35"/>
      <c r="T16375" s="147"/>
    </row>
    <row r="16376">
      <c r="A16376" s="147"/>
      <c r="B16376" s="64"/>
      <c r="C16376" s="147" t="s">
        <v>217</v>
      </c>
      <c r="E16376" s="161"/>
      <c r="F16376" s="162"/>
      <c r="G16376" s="147"/>
      <c r="H16376" s="146"/>
      <c r="J16376" s="146"/>
      <c r="L16376" s="150"/>
      <c r="N16376" s="163"/>
      <c r="O16376" s="146"/>
      <c r="P16376" s="146"/>
      <c r="Q16376" s="146"/>
      <c r="R16376" s="34"/>
      <c r="S16376" s="35"/>
      <c r="T16376" s="147"/>
    </row>
    <row r="16377">
      <c r="A16377" s="147"/>
      <c r="B16377" s="64"/>
      <c r="C16377" s="147" t="s">
        <v>217</v>
      </c>
      <c r="E16377" s="161"/>
      <c r="F16377" s="162"/>
      <c r="G16377" s="147"/>
      <c r="H16377" s="146"/>
      <c r="J16377" s="146"/>
      <c r="L16377" s="150"/>
      <c r="N16377" s="163"/>
      <c r="O16377" s="146"/>
      <c r="P16377" s="146"/>
      <c r="Q16377" s="146"/>
      <c r="R16377" s="34"/>
      <c r="S16377" s="35"/>
      <c r="T16377" s="147"/>
    </row>
    <row r="16378">
      <c r="A16378" s="147"/>
      <c r="B16378" s="64"/>
      <c r="C16378" s="147" t="s">
        <v>217</v>
      </c>
      <c r="E16378" s="161"/>
      <c r="F16378" s="162"/>
      <c r="G16378" s="147"/>
      <c r="H16378" s="146"/>
      <c r="J16378" s="146"/>
      <c r="L16378" s="150"/>
      <c r="N16378" s="163"/>
      <c r="O16378" s="146"/>
      <c r="P16378" s="146"/>
      <c r="Q16378" s="146"/>
      <c r="R16378" s="34"/>
      <c r="S16378" s="35"/>
      <c r="T16378" s="147"/>
    </row>
    <row r="16379">
      <c r="A16379" s="147"/>
      <c r="B16379" s="64"/>
      <c r="C16379" s="147" t="s">
        <v>217</v>
      </c>
      <c r="E16379" s="161"/>
      <c r="F16379" s="162"/>
      <c r="G16379" s="147"/>
      <c r="H16379" s="146"/>
      <c r="J16379" s="146"/>
      <c r="L16379" s="150"/>
      <c r="N16379" s="163"/>
      <c r="O16379" s="146"/>
      <c r="P16379" s="146"/>
      <c r="Q16379" s="146"/>
      <c r="R16379" s="34"/>
      <c r="S16379" s="35"/>
      <c r="T16379" s="147"/>
    </row>
    <row r="16380">
      <c r="A16380" s="147"/>
      <c r="B16380" s="64"/>
      <c r="C16380" s="147" t="s">
        <v>217</v>
      </c>
      <c r="E16380" s="161"/>
      <c r="F16380" s="162"/>
      <c r="G16380" s="147"/>
      <c r="H16380" s="146"/>
      <c r="J16380" s="146"/>
      <c r="L16380" s="150"/>
      <c r="N16380" s="163"/>
      <c r="O16380" s="146"/>
      <c r="P16380" s="146"/>
      <c r="Q16380" s="146"/>
      <c r="R16380" s="34"/>
      <c r="S16380" s="35"/>
      <c r="T16380" s="147"/>
    </row>
    <row r="16381">
      <c r="A16381" s="147"/>
      <c r="B16381" s="64"/>
      <c r="C16381" s="147" t="s">
        <v>217</v>
      </c>
      <c r="E16381" s="161"/>
      <c r="F16381" s="162"/>
      <c r="G16381" s="147"/>
      <c r="H16381" s="146"/>
      <c r="J16381" s="146"/>
      <c r="L16381" s="150"/>
      <c r="N16381" s="163"/>
      <c r="O16381" s="146"/>
      <c r="P16381" s="146"/>
      <c r="Q16381" s="146"/>
      <c r="R16381" s="34"/>
      <c r="S16381" s="35"/>
      <c r="T16381" s="147"/>
    </row>
    <row r="16382">
      <c r="A16382" s="147"/>
      <c r="B16382" s="64"/>
      <c r="C16382" s="147" t="s">
        <v>217</v>
      </c>
      <c r="E16382" s="161"/>
      <c r="F16382" s="162"/>
      <c r="G16382" s="147"/>
      <c r="H16382" s="146"/>
      <c r="J16382" s="146"/>
      <c r="L16382" s="150"/>
      <c r="N16382" s="163"/>
      <c r="O16382" s="146"/>
      <c r="P16382" s="146"/>
      <c r="Q16382" s="146"/>
      <c r="R16382" s="34"/>
      <c r="S16382" s="35"/>
      <c r="T16382" s="147"/>
    </row>
    <row r="16383">
      <c r="A16383" s="147"/>
      <c r="B16383" s="64"/>
      <c r="C16383" s="147" t="s">
        <v>217</v>
      </c>
      <c r="E16383" s="161"/>
      <c r="F16383" s="162"/>
      <c r="G16383" s="147"/>
      <c r="H16383" s="146"/>
      <c r="J16383" s="146"/>
      <c r="L16383" s="150"/>
      <c r="N16383" s="163"/>
      <c r="O16383" s="146"/>
      <c r="P16383" s="146"/>
      <c r="Q16383" s="146"/>
      <c r="R16383" s="34"/>
      <c r="S16383" s="35"/>
      <c r="T16383" s="147"/>
    </row>
    <row r="16384">
      <c r="A16384" s="147"/>
      <c r="B16384" s="64"/>
      <c r="C16384" s="147" t="s">
        <v>217</v>
      </c>
      <c r="E16384" s="161"/>
      <c r="F16384" s="162"/>
      <c r="G16384" s="147"/>
      <c r="H16384" s="146"/>
      <c r="J16384" s="146"/>
      <c r="L16384" s="150"/>
      <c r="N16384" s="163"/>
      <c r="O16384" s="146"/>
      <c r="P16384" s="146"/>
      <c r="Q16384" s="146"/>
      <c r="R16384" s="34"/>
      <c r="S16384" s="35"/>
      <c r="T16384" s="147"/>
    </row>
    <row r="16385">
      <c r="A16385" s="147"/>
      <c r="B16385" s="64"/>
      <c r="C16385" s="147" t="s">
        <v>217</v>
      </c>
      <c r="E16385" s="161"/>
      <c r="F16385" s="162"/>
      <c r="G16385" s="147"/>
      <c r="H16385" s="146"/>
      <c r="J16385" s="146"/>
      <c r="L16385" s="150"/>
      <c r="N16385" s="163"/>
      <c r="O16385" s="146"/>
      <c r="P16385" s="146"/>
      <c r="Q16385" s="146"/>
      <c r="R16385" s="34"/>
      <c r="S16385" s="35"/>
      <c r="T16385" s="147"/>
    </row>
    <row r="16386">
      <c r="A16386" s="147"/>
      <c r="B16386" s="64"/>
      <c r="C16386" s="147" t="s">
        <v>217</v>
      </c>
      <c r="E16386" s="161"/>
      <c r="F16386" s="162"/>
      <c r="G16386" s="147"/>
      <c r="H16386" s="146"/>
      <c r="J16386" s="146"/>
      <c r="L16386" s="150"/>
      <c r="N16386" s="163"/>
      <c r="O16386" s="146"/>
      <c r="P16386" s="146"/>
      <c r="Q16386" s="146"/>
      <c r="R16386" s="34"/>
      <c r="S16386" s="35"/>
      <c r="T16386" s="147"/>
    </row>
    <row r="16387">
      <c r="A16387" s="147"/>
      <c r="B16387" s="64"/>
      <c r="C16387" s="147" t="s">
        <v>217</v>
      </c>
      <c r="E16387" s="161"/>
      <c r="F16387" s="162"/>
      <c r="G16387" s="147"/>
      <c r="H16387" s="146"/>
      <c r="J16387" s="146"/>
      <c r="L16387" s="150"/>
      <c r="N16387" s="163"/>
      <c r="O16387" s="146"/>
      <c r="P16387" s="146"/>
      <c r="Q16387" s="146"/>
      <c r="R16387" s="34"/>
      <c r="S16387" s="35"/>
      <c r="T16387" s="147"/>
    </row>
    <row r="16388">
      <c r="A16388" s="147"/>
      <c r="B16388" s="64"/>
      <c r="C16388" s="147" t="s">
        <v>217</v>
      </c>
      <c r="E16388" s="161"/>
      <c r="F16388" s="162"/>
      <c r="G16388" s="147"/>
      <c r="H16388" s="146"/>
      <c r="J16388" s="146"/>
      <c r="L16388" s="150"/>
      <c r="N16388" s="163"/>
      <c r="O16388" s="146"/>
      <c r="P16388" s="146"/>
      <c r="Q16388" s="146"/>
      <c r="R16388" s="34"/>
      <c r="S16388" s="35"/>
      <c r="T16388" s="147"/>
    </row>
    <row r="16389">
      <c r="A16389" s="147"/>
      <c r="B16389" s="64"/>
      <c r="C16389" s="147" t="s">
        <v>217</v>
      </c>
      <c r="E16389" s="161"/>
      <c r="F16389" s="162"/>
      <c r="G16389" s="147"/>
      <c r="H16389" s="146"/>
      <c r="J16389" s="146"/>
      <c r="L16389" s="150"/>
      <c r="N16389" s="163"/>
      <c r="O16389" s="146"/>
      <c r="P16389" s="146"/>
      <c r="Q16389" s="146"/>
      <c r="R16389" s="34"/>
      <c r="S16389" s="35"/>
      <c r="T16389" s="147"/>
    </row>
    <row r="16390">
      <c r="A16390" s="147"/>
      <c r="B16390" s="64"/>
      <c r="C16390" s="147" t="s">
        <v>217</v>
      </c>
      <c r="E16390" s="161"/>
      <c r="F16390" s="162"/>
      <c r="G16390" s="147"/>
      <c r="H16390" s="146"/>
      <c r="J16390" s="146"/>
      <c r="L16390" s="150"/>
      <c r="N16390" s="163"/>
      <c r="O16390" s="146"/>
      <c r="P16390" s="146"/>
      <c r="Q16390" s="146"/>
      <c r="R16390" s="34"/>
      <c r="S16390" s="35"/>
      <c r="T16390" s="147"/>
    </row>
    <row r="16391">
      <c r="A16391" s="147"/>
      <c r="B16391" s="64"/>
      <c r="C16391" s="147" t="s">
        <v>217</v>
      </c>
      <c r="E16391" s="161"/>
      <c r="F16391" s="162"/>
      <c r="G16391" s="147"/>
      <c r="H16391" s="146"/>
      <c r="J16391" s="146"/>
      <c r="L16391" s="150"/>
      <c r="N16391" s="163"/>
      <c r="O16391" s="146"/>
      <c r="P16391" s="146"/>
      <c r="Q16391" s="146"/>
      <c r="R16391" s="34"/>
      <c r="S16391" s="35"/>
      <c r="T16391" s="147"/>
    </row>
    <row r="16392">
      <c r="A16392" s="147"/>
      <c r="B16392" s="64"/>
      <c r="C16392" s="147" t="s">
        <v>217</v>
      </c>
      <c r="E16392" s="161"/>
      <c r="F16392" s="162"/>
      <c r="G16392" s="147"/>
      <c r="H16392" s="146"/>
      <c r="J16392" s="146"/>
      <c r="L16392" s="150"/>
      <c r="N16392" s="163"/>
      <c r="O16392" s="146"/>
      <c r="P16392" s="146"/>
      <c r="Q16392" s="146"/>
      <c r="R16392" s="34"/>
      <c r="S16392" s="35"/>
      <c r="T16392" s="147"/>
    </row>
    <row r="16393">
      <c r="A16393" s="147"/>
      <c r="B16393" s="64"/>
      <c r="C16393" s="147" t="s">
        <v>217</v>
      </c>
      <c r="E16393" s="161"/>
      <c r="F16393" s="162"/>
      <c r="G16393" s="147"/>
      <c r="H16393" s="146"/>
      <c r="J16393" s="146"/>
      <c r="L16393" s="150"/>
      <c r="N16393" s="163"/>
      <c r="O16393" s="146"/>
      <c r="P16393" s="146"/>
      <c r="Q16393" s="146"/>
      <c r="R16393" s="34"/>
      <c r="S16393" s="35"/>
      <c r="T16393" s="147"/>
    </row>
    <row r="16394">
      <c r="A16394" s="147"/>
      <c r="B16394" s="64"/>
      <c r="C16394" s="147" t="s">
        <v>217</v>
      </c>
      <c r="E16394" s="161"/>
      <c r="F16394" s="162"/>
      <c r="G16394" s="147"/>
      <c r="H16394" s="146"/>
      <c r="J16394" s="146"/>
      <c r="L16394" s="150"/>
      <c r="N16394" s="163"/>
      <c r="O16394" s="146"/>
      <c r="P16394" s="146"/>
      <c r="Q16394" s="146"/>
      <c r="R16394" s="34"/>
      <c r="S16394" s="35"/>
      <c r="T16394" s="147"/>
    </row>
    <row r="16395">
      <c r="A16395" s="147"/>
      <c r="B16395" s="64"/>
      <c r="C16395" s="147" t="s">
        <v>217</v>
      </c>
      <c r="E16395" s="161"/>
      <c r="F16395" s="162"/>
      <c r="G16395" s="147"/>
      <c r="H16395" s="146"/>
      <c r="J16395" s="146"/>
      <c r="L16395" s="150"/>
      <c r="N16395" s="163"/>
      <c r="O16395" s="146"/>
      <c r="P16395" s="146"/>
      <c r="Q16395" s="146"/>
      <c r="R16395" s="34"/>
      <c r="S16395" s="35"/>
      <c r="T16395" s="147"/>
    </row>
    <row r="16396">
      <c r="A16396" s="147"/>
      <c r="B16396" s="64"/>
      <c r="C16396" s="147" t="s">
        <v>217</v>
      </c>
      <c r="E16396" s="161"/>
      <c r="F16396" s="162"/>
      <c r="G16396" s="147"/>
      <c r="H16396" s="146"/>
      <c r="J16396" s="146"/>
      <c r="L16396" s="150"/>
      <c r="N16396" s="163"/>
      <c r="O16396" s="146"/>
      <c r="P16396" s="146"/>
      <c r="Q16396" s="146"/>
      <c r="R16396" s="34"/>
      <c r="S16396" s="35"/>
      <c r="T16396" s="147"/>
    </row>
    <row r="16397">
      <c r="A16397" s="147"/>
      <c r="B16397" s="64"/>
      <c r="C16397" s="147" t="s">
        <v>217</v>
      </c>
      <c r="E16397" s="161"/>
      <c r="F16397" s="162"/>
      <c r="G16397" s="147"/>
      <c r="H16397" s="146"/>
      <c r="J16397" s="146"/>
      <c r="L16397" s="150"/>
      <c r="N16397" s="163"/>
      <c r="O16397" s="146"/>
      <c r="P16397" s="146"/>
      <c r="Q16397" s="146"/>
      <c r="R16397" s="34"/>
      <c r="S16397" s="35"/>
      <c r="T16397" s="147"/>
    </row>
    <row r="16398">
      <c r="A16398" s="147"/>
      <c r="B16398" s="64"/>
      <c r="C16398" s="147" t="s">
        <v>217</v>
      </c>
      <c r="E16398" s="161"/>
      <c r="F16398" s="162"/>
      <c r="G16398" s="147"/>
      <c r="H16398" s="146"/>
      <c r="J16398" s="146"/>
      <c r="L16398" s="150"/>
      <c r="N16398" s="163"/>
      <c r="O16398" s="146"/>
      <c r="P16398" s="146"/>
      <c r="Q16398" s="146"/>
      <c r="R16398" s="34"/>
      <c r="S16398" s="35"/>
      <c r="T16398" s="147"/>
    </row>
    <row r="16399">
      <c r="A16399" s="147"/>
      <c r="B16399" s="64"/>
      <c r="C16399" s="147" t="s">
        <v>217</v>
      </c>
      <c r="E16399" s="161"/>
      <c r="F16399" s="162"/>
      <c r="G16399" s="147"/>
      <c r="H16399" s="146"/>
      <c r="J16399" s="146"/>
      <c r="L16399" s="150"/>
      <c r="N16399" s="163"/>
      <c r="O16399" s="146"/>
      <c r="P16399" s="146"/>
      <c r="Q16399" s="146"/>
      <c r="R16399" s="34"/>
      <c r="S16399" s="35"/>
      <c r="T16399" s="147"/>
    </row>
    <row r="16400">
      <c r="A16400" s="147"/>
      <c r="B16400" s="64"/>
      <c r="C16400" s="147" t="s">
        <v>217</v>
      </c>
      <c r="E16400" s="161"/>
      <c r="F16400" s="162"/>
      <c r="G16400" s="147"/>
      <c r="H16400" s="146"/>
      <c r="J16400" s="146"/>
      <c r="L16400" s="150"/>
      <c r="N16400" s="163"/>
      <c r="O16400" s="146"/>
      <c r="P16400" s="146"/>
      <c r="Q16400" s="146"/>
      <c r="R16400" s="34"/>
      <c r="S16400" s="35"/>
      <c r="T16400" s="147"/>
    </row>
    <row r="16401">
      <c r="A16401" s="147"/>
      <c r="B16401" s="64"/>
      <c r="C16401" s="147" t="s">
        <v>217</v>
      </c>
      <c r="E16401" s="161"/>
      <c r="F16401" s="162"/>
      <c r="G16401" s="147"/>
      <c r="H16401" s="146"/>
      <c r="J16401" s="146"/>
      <c r="L16401" s="150"/>
      <c r="N16401" s="163"/>
      <c r="O16401" s="146"/>
      <c r="P16401" s="146"/>
      <c r="Q16401" s="146"/>
      <c r="R16401" s="34"/>
      <c r="S16401" s="35"/>
      <c r="T16401" s="147"/>
    </row>
    <row r="16402">
      <c r="A16402" s="147"/>
      <c r="B16402" s="64"/>
      <c r="C16402" s="147" t="s">
        <v>217</v>
      </c>
      <c r="E16402" s="161"/>
      <c r="F16402" s="162"/>
      <c r="G16402" s="147"/>
      <c r="H16402" s="146"/>
      <c r="J16402" s="146"/>
      <c r="L16402" s="150"/>
      <c r="N16402" s="163"/>
      <c r="O16402" s="146"/>
      <c r="P16402" s="146"/>
      <c r="Q16402" s="146"/>
      <c r="R16402" s="34"/>
      <c r="S16402" s="35"/>
      <c r="T16402" s="147"/>
    </row>
    <row r="16403">
      <c r="A16403" s="147"/>
      <c r="B16403" s="64"/>
      <c r="C16403" s="147" t="s">
        <v>217</v>
      </c>
      <c r="E16403" s="161"/>
      <c r="F16403" s="162"/>
      <c r="G16403" s="147"/>
      <c r="H16403" s="146"/>
      <c r="J16403" s="146"/>
      <c r="L16403" s="150"/>
      <c r="N16403" s="163"/>
      <c r="O16403" s="146"/>
      <c r="P16403" s="146"/>
      <c r="Q16403" s="146"/>
      <c r="R16403" s="34"/>
      <c r="S16403" s="35"/>
      <c r="T16403" s="147"/>
    </row>
    <row r="16404">
      <c r="A16404" s="147"/>
      <c r="B16404" s="64"/>
      <c r="C16404" s="147" t="s">
        <v>217</v>
      </c>
      <c r="E16404" s="161"/>
      <c r="F16404" s="162"/>
      <c r="G16404" s="147"/>
      <c r="H16404" s="146"/>
      <c r="J16404" s="146"/>
      <c r="L16404" s="150"/>
      <c r="N16404" s="163"/>
      <c r="O16404" s="146"/>
      <c r="P16404" s="146"/>
      <c r="Q16404" s="146"/>
      <c r="R16404" s="34"/>
      <c r="S16404" s="35"/>
      <c r="T16404" s="147"/>
    </row>
    <row r="16405">
      <c r="A16405" s="147"/>
      <c r="B16405" s="64"/>
      <c r="C16405" s="147" t="s">
        <v>217</v>
      </c>
      <c r="E16405" s="161"/>
      <c r="F16405" s="162"/>
      <c r="G16405" s="147"/>
      <c r="H16405" s="146"/>
      <c r="J16405" s="146"/>
      <c r="L16405" s="150"/>
      <c r="N16405" s="163"/>
      <c r="O16405" s="146"/>
      <c r="P16405" s="146"/>
      <c r="Q16405" s="146"/>
      <c r="R16405" s="34"/>
      <c r="S16405" s="35"/>
      <c r="T16405" s="147"/>
    </row>
    <row r="16406">
      <c r="A16406" s="147"/>
      <c r="B16406" s="64"/>
      <c r="C16406" s="147" t="s">
        <v>217</v>
      </c>
      <c r="E16406" s="161"/>
      <c r="F16406" s="162"/>
      <c r="G16406" s="147"/>
      <c r="H16406" s="146"/>
      <c r="J16406" s="146"/>
      <c r="L16406" s="150"/>
      <c r="N16406" s="163"/>
      <c r="O16406" s="146"/>
      <c r="P16406" s="146"/>
      <c r="Q16406" s="146"/>
      <c r="R16406" s="34"/>
      <c r="S16406" s="35"/>
      <c r="T16406" s="147"/>
    </row>
    <row r="16407">
      <c r="A16407" s="147"/>
      <c r="B16407" s="64"/>
      <c r="C16407" s="147" t="s">
        <v>217</v>
      </c>
      <c r="E16407" s="161"/>
      <c r="F16407" s="162"/>
      <c r="G16407" s="147"/>
      <c r="H16407" s="146"/>
      <c r="J16407" s="146"/>
      <c r="L16407" s="150"/>
      <c r="N16407" s="163"/>
      <c r="O16407" s="146"/>
      <c r="P16407" s="146"/>
      <c r="Q16407" s="146"/>
      <c r="R16407" s="34"/>
      <c r="S16407" s="35"/>
      <c r="T16407" s="147"/>
    </row>
    <row r="16408">
      <c r="A16408" s="147"/>
      <c r="B16408" s="64"/>
      <c r="C16408" s="147" t="s">
        <v>217</v>
      </c>
      <c r="E16408" s="161"/>
      <c r="F16408" s="162"/>
      <c r="G16408" s="147"/>
      <c r="H16408" s="146"/>
      <c r="J16408" s="146"/>
      <c r="L16408" s="150"/>
      <c r="N16408" s="163"/>
      <c r="O16408" s="146"/>
      <c r="P16408" s="146"/>
      <c r="Q16408" s="146"/>
      <c r="R16408" s="34"/>
      <c r="S16408" s="35"/>
      <c r="T16408" s="147"/>
    </row>
    <row r="16409">
      <c r="A16409" s="147"/>
      <c r="B16409" s="64"/>
      <c r="C16409" s="147" t="s">
        <v>217</v>
      </c>
      <c r="E16409" s="161"/>
      <c r="F16409" s="162"/>
      <c r="G16409" s="147"/>
      <c r="H16409" s="146"/>
      <c r="J16409" s="146"/>
      <c r="L16409" s="150"/>
      <c r="N16409" s="163"/>
      <c r="O16409" s="146"/>
      <c r="P16409" s="146"/>
      <c r="Q16409" s="146"/>
      <c r="R16409" s="34"/>
      <c r="S16409" s="35"/>
      <c r="T16409" s="147"/>
    </row>
    <row r="16410">
      <c r="A16410" s="147"/>
      <c r="B16410" s="64"/>
      <c r="C16410" s="147" t="s">
        <v>217</v>
      </c>
      <c r="E16410" s="161"/>
      <c r="F16410" s="162"/>
      <c r="G16410" s="147"/>
      <c r="H16410" s="146"/>
      <c r="J16410" s="146"/>
      <c r="L16410" s="150"/>
      <c r="N16410" s="163"/>
      <c r="O16410" s="146"/>
      <c r="P16410" s="146"/>
      <c r="Q16410" s="146"/>
      <c r="R16410" s="34"/>
      <c r="S16410" s="35"/>
      <c r="T16410" s="147"/>
    </row>
    <row r="16411">
      <c r="A16411" s="147"/>
      <c r="B16411" s="64"/>
      <c r="C16411" s="147" t="s">
        <v>217</v>
      </c>
      <c r="E16411" s="161"/>
      <c r="F16411" s="162"/>
      <c r="G16411" s="147"/>
      <c r="H16411" s="146"/>
      <c r="J16411" s="146"/>
      <c r="L16411" s="150"/>
      <c r="N16411" s="163"/>
      <c r="O16411" s="146"/>
      <c r="P16411" s="146"/>
      <c r="Q16411" s="146"/>
      <c r="R16411" s="34"/>
      <c r="S16411" s="35"/>
      <c r="T16411" s="147"/>
    </row>
    <row r="16412">
      <c r="A16412" s="147"/>
      <c r="B16412" s="64"/>
      <c r="C16412" s="147" t="s">
        <v>217</v>
      </c>
      <c r="E16412" s="161"/>
      <c r="F16412" s="162"/>
      <c r="G16412" s="147"/>
      <c r="H16412" s="146"/>
      <c r="J16412" s="146"/>
      <c r="L16412" s="150"/>
      <c r="N16412" s="163"/>
      <c r="O16412" s="146"/>
      <c r="P16412" s="146"/>
      <c r="Q16412" s="146"/>
      <c r="R16412" s="34"/>
      <c r="S16412" s="35"/>
      <c r="T16412" s="147"/>
    </row>
    <row r="16413">
      <c r="A16413" s="147"/>
      <c r="B16413" s="64"/>
      <c r="C16413" s="147" t="s">
        <v>217</v>
      </c>
      <c r="E16413" s="161"/>
      <c r="F16413" s="162"/>
      <c r="G16413" s="147"/>
      <c r="H16413" s="146"/>
      <c r="J16413" s="146"/>
      <c r="L16413" s="150"/>
      <c r="N16413" s="163"/>
      <c r="O16413" s="146"/>
      <c r="P16413" s="146"/>
      <c r="Q16413" s="146"/>
      <c r="R16413" s="34"/>
      <c r="S16413" s="35"/>
      <c r="T16413" s="147"/>
    </row>
    <row r="16414">
      <c r="A16414" s="147"/>
      <c r="B16414" s="64"/>
      <c r="C16414" s="147" t="s">
        <v>217</v>
      </c>
      <c r="E16414" s="161"/>
      <c r="F16414" s="162"/>
      <c r="G16414" s="147"/>
      <c r="H16414" s="146"/>
      <c r="J16414" s="146"/>
      <c r="L16414" s="150"/>
      <c r="N16414" s="163"/>
      <c r="O16414" s="146"/>
      <c r="P16414" s="146"/>
      <c r="Q16414" s="146"/>
      <c r="R16414" s="34"/>
      <c r="S16414" s="35"/>
      <c r="T16414" s="147"/>
    </row>
    <row r="16415">
      <c r="A16415" s="147"/>
      <c r="B16415" s="64"/>
      <c r="C16415" s="147" t="s">
        <v>217</v>
      </c>
      <c r="E16415" s="161"/>
      <c r="F16415" s="162"/>
      <c r="G16415" s="147"/>
      <c r="H16415" s="146"/>
      <c r="J16415" s="146"/>
      <c r="L16415" s="150"/>
      <c r="N16415" s="163"/>
      <c r="O16415" s="146"/>
      <c r="P16415" s="146"/>
      <c r="Q16415" s="146"/>
      <c r="R16415" s="34"/>
      <c r="S16415" s="35"/>
      <c r="T16415" s="147"/>
    </row>
    <row r="16416">
      <c r="A16416" s="147"/>
      <c r="B16416" s="64"/>
      <c r="C16416" s="147" t="s">
        <v>217</v>
      </c>
      <c r="E16416" s="161"/>
      <c r="F16416" s="162"/>
      <c r="G16416" s="147"/>
      <c r="H16416" s="146"/>
      <c r="J16416" s="146"/>
      <c r="L16416" s="150"/>
      <c r="N16416" s="163"/>
      <c r="O16416" s="146"/>
      <c r="P16416" s="146"/>
      <c r="Q16416" s="146"/>
      <c r="R16416" s="34"/>
      <c r="S16416" s="35"/>
      <c r="T16416" s="147"/>
    </row>
    <row r="16417">
      <c r="A16417" s="147"/>
      <c r="B16417" s="64"/>
      <c r="C16417" s="147" t="s">
        <v>217</v>
      </c>
      <c r="E16417" s="161"/>
      <c r="F16417" s="162"/>
      <c r="G16417" s="147"/>
      <c r="H16417" s="146"/>
      <c r="J16417" s="146"/>
      <c r="L16417" s="150"/>
      <c r="N16417" s="163"/>
      <c r="O16417" s="146"/>
      <c r="P16417" s="146"/>
      <c r="Q16417" s="146"/>
      <c r="R16417" s="34"/>
      <c r="S16417" s="35"/>
      <c r="T16417" s="147"/>
    </row>
    <row r="16418">
      <c r="A16418" s="147"/>
      <c r="B16418" s="64"/>
      <c r="C16418" s="147" t="s">
        <v>217</v>
      </c>
      <c r="E16418" s="161"/>
      <c r="F16418" s="162"/>
      <c r="G16418" s="147"/>
      <c r="H16418" s="146"/>
      <c r="J16418" s="146"/>
      <c r="L16418" s="150"/>
      <c r="N16418" s="163"/>
      <c r="O16418" s="146"/>
      <c r="P16418" s="146"/>
      <c r="Q16418" s="146"/>
      <c r="R16418" s="34"/>
      <c r="S16418" s="35"/>
      <c r="T16418" s="147"/>
    </row>
    <row r="16419">
      <c r="A16419" s="147"/>
      <c r="B16419" s="64"/>
      <c r="C16419" s="147" t="s">
        <v>217</v>
      </c>
      <c r="E16419" s="161"/>
      <c r="F16419" s="162"/>
      <c r="G16419" s="147"/>
      <c r="H16419" s="146"/>
      <c r="J16419" s="146"/>
      <c r="L16419" s="150"/>
      <c r="N16419" s="163"/>
      <c r="O16419" s="146"/>
      <c r="P16419" s="146"/>
      <c r="Q16419" s="146"/>
      <c r="R16419" s="34"/>
      <c r="S16419" s="35"/>
      <c r="T16419" s="147"/>
    </row>
    <row r="16420">
      <c r="A16420" s="147"/>
      <c r="B16420" s="64"/>
      <c r="C16420" s="147" t="s">
        <v>217</v>
      </c>
      <c r="E16420" s="161"/>
      <c r="F16420" s="162"/>
      <c r="G16420" s="147"/>
      <c r="H16420" s="146"/>
      <c r="J16420" s="146"/>
      <c r="L16420" s="150"/>
      <c r="N16420" s="163"/>
      <c r="O16420" s="146"/>
      <c r="P16420" s="146"/>
      <c r="Q16420" s="146"/>
      <c r="R16420" s="34"/>
      <c r="S16420" s="35"/>
      <c r="T16420" s="147"/>
    </row>
    <row r="16421">
      <c r="A16421" s="147"/>
      <c r="B16421" s="64"/>
      <c r="C16421" s="147" t="s">
        <v>217</v>
      </c>
      <c r="E16421" s="161"/>
      <c r="F16421" s="162"/>
      <c r="G16421" s="147"/>
      <c r="H16421" s="146"/>
      <c r="J16421" s="146"/>
      <c r="L16421" s="150"/>
      <c r="N16421" s="163"/>
      <c r="O16421" s="146"/>
      <c r="P16421" s="146"/>
      <c r="Q16421" s="146"/>
      <c r="R16421" s="34"/>
      <c r="S16421" s="35"/>
      <c r="T16421" s="147"/>
    </row>
    <row r="16422">
      <c r="A16422" s="147"/>
      <c r="B16422" s="64"/>
      <c r="C16422" s="147" t="s">
        <v>217</v>
      </c>
      <c r="E16422" s="161"/>
      <c r="F16422" s="162"/>
      <c r="G16422" s="147"/>
      <c r="H16422" s="146"/>
      <c r="J16422" s="146"/>
      <c r="L16422" s="150"/>
      <c r="N16422" s="163"/>
      <c r="O16422" s="146"/>
      <c r="P16422" s="146"/>
      <c r="Q16422" s="146"/>
      <c r="R16422" s="34"/>
      <c r="S16422" s="35"/>
      <c r="T16422" s="147"/>
    </row>
    <row r="16423">
      <c r="A16423" s="147"/>
      <c r="B16423" s="64"/>
      <c r="C16423" s="147" t="s">
        <v>217</v>
      </c>
      <c r="E16423" s="161"/>
      <c r="F16423" s="162"/>
      <c r="G16423" s="147"/>
      <c r="H16423" s="146"/>
      <c r="J16423" s="146"/>
      <c r="L16423" s="150"/>
      <c r="N16423" s="163"/>
      <c r="O16423" s="146"/>
      <c r="P16423" s="146"/>
      <c r="Q16423" s="146"/>
      <c r="R16423" s="34"/>
      <c r="S16423" s="35"/>
      <c r="T16423" s="147"/>
    </row>
    <row r="16424">
      <c r="A16424" s="147"/>
      <c r="B16424" s="64"/>
      <c r="C16424" s="147" t="s">
        <v>217</v>
      </c>
      <c r="E16424" s="161"/>
      <c r="F16424" s="162"/>
      <c r="G16424" s="147"/>
      <c r="H16424" s="146"/>
      <c r="J16424" s="146"/>
      <c r="L16424" s="150"/>
      <c r="N16424" s="163"/>
      <c r="O16424" s="146"/>
      <c r="P16424" s="146"/>
      <c r="Q16424" s="146"/>
      <c r="R16424" s="34"/>
      <c r="S16424" s="35"/>
      <c r="T16424" s="147"/>
    </row>
    <row r="16425">
      <c r="A16425" s="147"/>
      <c r="B16425" s="64"/>
      <c r="C16425" s="147" t="s">
        <v>217</v>
      </c>
      <c r="E16425" s="161"/>
      <c r="F16425" s="162"/>
      <c r="G16425" s="147"/>
      <c r="H16425" s="146"/>
      <c r="J16425" s="146"/>
      <c r="L16425" s="150"/>
      <c r="N16425" s="163"/>
      <c r="O16425" s="146"/>
      <c r="P16425" s="146"/>
      <c r="Q16425" s="146"/>
      <c r="R16425" s="34"/>
      <c r="S16425" s="35"/>
      <c r="T16425" s="147"/>
    </row>
    <row r="16426">
      <c r="A16426" s="147"/>
      <c r="B16426" s="64"/>
      <c r="C16426" s="147" t="s">
        <v>217</v>
      </c>
      <c r="E16426" s="161"/>
      <c r="F16426" s="162"/>
      <c r="G16426" s="147"/>
      <c r="H16426" s="146"/>
      <c r="J16426" s="146"/>
      <c r="L16426" s="150"/>
      <c r="N16426" s="163"/>
      <c r="O16426" s="146"/>
      <c r="P16426" s="146"/>
      <c r="Q16426" s="146"/>
      <c r="R16426" s="34"/>
      <c r="S16426" s="35"/>
      <c r="T16426" s="147"/>
    </row>
    <row r="16427">
      <c r="A16427" s="147"/>
      <c r="B16427" s="64"/>
      <c r="C16427" s="147" t="s">
        <v>217</v>
      </c>
      <c r="E16427" s="161"/>
      <c r="F16427" s="162"/>
      <c r="G16427" s="147"/>
      <c r="H16427" s="146"/>
      <c r="J16427" s="146"/>
      <c r="L16427" s="150"/>
      <c r="N16427" s="163"/>
      <c r="O16427" s="146"/>
      <c r="P16427" s="146"/>
      <c r="Q16427" s="146"/>
      <c r="R16427" s="34"/>
      <c r="S16427" s="35"/>
      <c r="T16427" s="147"/>
    </row>
    <row r="16428">
      <c r="A16428" s="147"/>
      <c r="B16428" s="64"/>
      <c r="C16428" s="147" t="s">
        <v>217</v>
      </c>
      <c r="E16428" s="161"/>
      <c r="F16428" s="162"/>
      <c r="G16428" s="147"/>
      <c r="H16428" s="146"/>
      <c r="J16428" s="146"/>
      <c r="L16428" s="150"/>
      <c r="N16428" s="163"/>
      <c r="O16428" s="146"/>
      <c r="P16428" s="146"/>
      <c r="Q16428" s="146"/>
      <c r="R16428" s="34"/>
      <c r="S16428" s="35"/>
      <c r="T16428" s="147"/>
    </row>
    <row r="16429">
      <c r="A16429" s="147"/>
      <c r="B16429" s="64"/>
      <c r="C16429" s="147" t="s">
        <v>217</v>
      </c>
      <c r="E16429" s="161"/>
      <c r="F16429" s="162"/>
      <c r="G16429" s="147"/>
      <c r="H16429" s="146"/>
      <c r="J16429" s="146"/>
      <c r="L16429" s="150"/>
      <c r="N16429" s="163"/>
      <c r="O16429" s="146"/>
      <c r="P16429" s="146"/>
      <c r="Q16429" s="146"/>
      <c r="R16429" s="34"/>
      <c r="S16429" s="35"/>
      <c r="T16429" s="147"/>
    </row>
    <row r="16430">
      <c r="A16430" s="147"/>
      <c r="B16430" s="64"/>
      <c r="C16430" s="147" t="s">
        <v>217</v>
      </c>
      <c r="E16430" s="161"/>
      <c r="F16430" s="162"/>
      <c r="G16430" s="147"/>
      <c r="H16430" s="146"/>
      <c r="J16430" s="146"/>
      <c r="L16430" s="150"/>
      <c r="N16430" s="163"/>
      <c r="O16430" s="146"/>
      <c r="P16430" s="146"/>
      <c r="Q16430" s="146"/>
      <c r="R16430" s="34"/>
      <c r="S16430" s="35"/>
      <c r="T16430" s="147"/>
    </row>
    <row r="16431">
      <c r="A16431" s="147"/>
      <c r="B16431" s="64"/>
      <c r="C16431" s="147" t="s">
        <v>217</v>
      </c>
      <c r="E16431" s="161"/>
      <c r="F16431" s="162"/>
      <c r="G16431" s="147"/>
      <c r="H16431" s="146"/>
      <c r="J16431" s="146"/>
      <c r="L16431" s="150"/>
      <c r="N16431" s="163"/>
      <c r="O16431" s="146"/>
      <c r="P16431" s="146"/>
      <c r="Q16431" s="146"/>
      <c r="R16431" s="34"/>
      <c r="S16431" s="35"/>
      <c r="T16431" s="147"/>
    </row>
    <row r="16432">
      <c r="A16432" s="147"/>
      <c r="B16432" s="64"/>
      <c r="C16432" s="147" t="s">
        <v>217</v>
      </c>
      <c r="E16432" s="161"/>
      <c r="F16432" s="162"/>
      <c r="G16432" s="147"/>
      <c r="H16432" s="146"/>
      <c r="J16432" s="146"/>
      <c r="L16432" s="150"/>
      <c r="N16432" s="163"/>
      <c r="O16432" s="146"/>
      <c r="P16432" s="146"/>
      <c r="Q16432" s="146"/>
      <c r="R16432" s="34"/>
      <c r="S16432" s="35"/>
      <c r="T16432" s="147"/>
    </row>
    <row r="16433">
      <c r="A16433" s="147"/>
      <c r="B16433" s="64"/>
      <c r="C16433" s="147" t="s">
        <v>217</v>
      </c>
      <c r="E16433" s="161"/>
      <c r="F16433" s="162"/>
      <c r="G16433" s="147"/>
      <c r="H16433" s="146"/>
      <c r="J16433" s="146"/>
      <c r="L16433" s="150"/>
      <c r="N16433" s="163"/>
      <c r="O16433" s="146"/>
      <c r="P16433" s="146"/>
      <c r="Q16433" s="146"/>
      <c r="R16433" s="34"/>
      <c r="S16433" s="35"/>
      <c r="T16433" s="147"/>
    </row>
    <row r="16434">
      <c r="A16434" s="147"/>
      <c r="B16434" s="64"/>
      <c r="C16434" s="147" t="s">
        <v>217</v>
      </c>
      <c r="E16434" s="161"/>
      <c r="F16434" s="162"/>
      <c r="G16434" s="147"/>
      <c r="H16434" s="146"/>
      <c r="J16434" s="146"/>
      <c r="L16434" s="150"/>
      <c r="N16434" s="163"/>
      <c r="O16434" s="146"/>
      <c r="P16434" s="146"/>
      <c r="Q16434" s="146"/>
      <c r="R16434" s="34"/>
      <c r="S16434" s="35"/>
      <c r="T16434" s="147"/>
    </row>
    <row r="16435">
      <c r="A16435" s="147"/>
      <c r="B16435" s="64"/>
      <c r="C16435" s="147" t="s">
        <v>217</v>
      </c>
      <c r="E16435" s="161"/>
      <c r="F16435" s="162"/>
      <c r="G16435" s="147"/>
      <c r="H16435" s="146"/>
      <c r="J16435" s="146"/>
      <c r="L16435" s="150"/>
      <c r="N16435" s="163"/>
      <c r="O16435" s="146"/>
      <c r="P16435" s="146"/>
      <c r="Q16435" s="146"/>
      <c r="R16435" s="34"/>
      <c r="S16435" s="35"/>
      <c r="T16435" s="147"/>
    </row>
    <row r="16436">
      <c r="A16436" s="147"/>
      <c r="B16436" s="64"/>
      <c r="C16436" s="147" t="s">
        <v>217</v>
      </c>
      <c r="E16436" s="161"/>
      <c r="F16436" s="162"/>
      <c r="G16436" s="147"/>
      <c r="H16436" s="146"/>
      <c r="J16436" s="146"/>
      <c r="L16436" s="150"/>
      <c r="N16436" s="163"/>
      <c r="O16436" s="146"/>
      <c r="P16436" s="146"/>
      <c r="Q16436" s="146"/>
      <c r="R16436" s="34"/>
      <c r="S16436" s="35"/>
      <c r="T16436" s="147"/>
    </row>
    <row r="16437">
      <c r="A16437" s="147"/>
      <c r="B16437" s="64"/>
      <c r="C16437" s="147" t="s">
        <v>217</v>
      </c>
      <c r="E16437" s="161"/>
      <c r="F16437" s="162"/>
      <c r="G16437" s="147"/>
      <c r="H16437" s="146"/>
      <c r="J16437" s="146"/>
      <c r="L16437" s="150"/>
      <c r="N16437" s="163"/>
      <c r="O16437" s="146"/>
      <c r="P16437" s="146"/>
      <c r="Q16437" s="146"/>
      <c r="R16437" s="34"/>
      <c r="S16437" s="35"/>
      <c r="T16437" s="147"/>
    </row>
    <row r="16438">
      <c r="A16438" s="147"/>
      <c r="B16438" s="64"/>
      <c r="C16438" s="147" t="s">
        <v>217</v>
      </c>
      <c r="E16438" s="161"/>
      <c r="F16438" s="162"/>
      <c r="G16438" s="147"/>
      <c r="H16438" s="146"/>
      <c r="J16438" s="146"/>
      <c r="L16438" s="150"/>
      <c r="N16438" s="163"/>
      <c r="O16438" s="146"/>
      <c r="P16438" s="146"/>
      <c r="Q16438" s="146"/>
      <c r="R16438" s="34"/>
      <c r="S16438" s="35"/>
      <c r="T16438" s="147"/>
    </row>
    <row r="16439">
      <c r="A16439" s="147"/>
      <c r="B16439" s="64"/>
      <c r="C16439" s="147" t="s">
        <v>217</v>
      </c>
      <c r="E16439" s="161"/>
      <c r="F16439" s="162"/>
      <c r="G16439" s="147"/>
      <c r="H16439" s="146"/>
      <c r="J16439" s="146"/>
      <c r="L16439" s="150"/>
      <c r="N16439" s="163"/>
      <c r="O16439" s="146"/>
      <c r="P16439" s="146"/>
      <c r="Q16439" s="146"/>
      <c r="R16439" s="34"/>
      <c r="S16439" s="35"/>
      <c r="T16439" s="147"/>
    </row>
    <row r="16440">
      <c r="A16440" s="147"/>
      <c r="B16440" s="64"/>
      <c r="C16440" s="147" t="s">
        <v>217</v>
      </c>
      <c r="E16440" s="161"/>
      <c r="F16440" s="162"/>
      <c r="G16440" s="147"/>
      <c r="H16440" s="146"/>
      <c r="J16440" s="146"/>
      <c r="L16440" s="150"/>
      <c r="N16440" s="163"/>
      <c r="O16440" s="146"/>
      <c r="P16440" s="146"/>
      <c r="Q16440" s="146"/>
      <c r="R16440" s="34"/>
      <c r="S16440" s="35"/>
      <c r="T16440" s="147"/>
    </row>
    <row r="16441">
      <c r="A16441" s="147"/>
      <c r="B16441" s="64"/>
      <c r="C16441" s="147" t="s">
        <v>217</v>
      </c>
      <c r="E16441" s="161"/>
      <c r="F16441" s="162"/>
      <c r="G16441" s="147"/>
      <c r="H16441" s="146"/>
      <c r="J16441" s="146"/>
      <c r="L16441" s="150"/>
      <c r="N16441" s="163"/>
      <c r="O16441" s="146"/>
      <c r="P16441" s="146"/>
      <c r="Q16441" s="146"/>
      <c r="R16441" s="34"/>
      <c r="S16441" s="35"/>
      <c r="T16441" s="147"/>
    </row>
    <row r="16442">
      <c r="A16442" s="147"/>
      <c r="B16442" s="64"/>
      <c r="C16442" s="147" t="s">
        <v>217</v>
      </c>
      <c r="E16442" s="161"/>
      <c r="F16442" s="162"/>
      <c r="G16442" s="147"/>
      <c r="H16442" s="146"/>
      <c r="J16442" s="146"/>
      <c r="L16442" s="150"/>
      <c r="N16442" s="163"/>
      <c r="O16442" s="146"/>
      <c r="P16442" s="146"/>
      <c r="Q16442" s="146"/>
      <c r="R16442" s="34"/>
      <c r="S16442" s="35"/>
      <c r="T16442" s="147"/>
    </row>
    <row r="16443">
      <c r="A16443" s="147"/>
      <c r="B16443" s="64"/>
      <c r="C16443" s="147" t="s">
        <v>217</v>
      </c>
      <c r="E16443" s="161"/>
      <c r="F16443" s="162"/>
      <c r="G16443" s="147"/>
      <c r="H16443" s="146"/>
      <c r="J16443" s="146"/>
      <c r="L16443" s="150"/>
      <c r="N16443" s="163"/>
      <c r="O16443" s="146"/>
      <c r="P16443" s="146"/>
      <c r="Q16443" s="146"/>
      <c r="R16443" s="34"/>
      <c r="S16443" s="35"/>
      <c r="T16443" s="147"/>
    </row>
    <row r="16444">
      <c r="A16444" s="147"/>
      <c r="B16444" s="64"/>
      <c r="C16444" s="147" t="s">
        <v>217</v>
      </c>
      <c r="E16444" s="161"/>
      <c r="F16444" s="162"/>
      <c r="G16444" s="147"/>
      <c r="H16444" s="146"/>
      <c r="J16444" s="146"/>
      <c r="L16444" s="150"/>
      <c r="N16444" s="163"/>
      <c r="O16444" s="146"/>
      <c r="P16444" s="146"/>
      <c r="Q16444" s="146"/>
      <c r="R16444" s="34"/>
      <c r="S16444" s="35"/>
      <c r="T16444" s="147"/>
    </row>
    <row r="16445">
      <c r="A16445" s="147"/>
      <c r="B16445" s="64"/>
      <c r="C16445" s="147" t="s">
        <v>217</v>
      </c>
      <c r="E16445" s="161"/>
      <c r="F16445" s="162"/>
      <c r="G16445" s="147"/>
      <c r="H16445" s="146"/>
      <c r="J16445" s="146"/>
      <c r="L16445" s="150"/>
      <c r="N16445" s="163"/>
      <c r="O16445" s="146"/>
      <c r="P16445" s="146"/>
      <c r="Q16445" s="146"/>
      <c r="R16445" s="34"/>
      <c r="S16445" s="35"/>
      <c r="T16445" s="147"/>
    </row>
    <row r="16446">
      <c r="A16446" s="147"/>
      <c r="B16446" s="64"/>
      <c r="C16446" s="147" t="s">
        <v>217</v>
      </c>
      <c r="E16446" s="161"/>
      <c r="F16446" s="162"/>
      <c r="G16446" s="147"/>
      <c r="H16446" s="146"/>
      <c r="J16446" s="146"/>
      <c r="L16446" s="150"/>
      <c r="N16446" s="163"/>
      <c r="O16446" s="146"/>
      <c r="P16446" s="146"/>
      <c r="Q16446" s="146"/>
      <c r="R16446" s="34"/>
      <c r="S16446" s="35"/>
      <c r="T16446" s="147"/>
    </row>
    <row r="16447">
      <c r="A16447" s="147"/>
      <c r="B16447" s="64"/>
      <c r="C16447" s="147" t="s">
        <v>217</v>
      </c>
      <c r="E16447" s="161"/>
      <c r="F16447" s="162"/>
      <c r="G16447" s="147"/>
      <c r="H16447" s="146"/>
      <c r="J16447" s="146"/>
      <c r="L16447" s="150"/>
      <c r="N16447" s="163"/>
      <c r="O16447" s="146"/>
      <c r="P16447" s="146"/>
      <c r="Q16447" s="146"/>
      <c r="R16447" s="34"/>
      <c r="S16447" s="35"/>
      <c r="T16447" s="147"/>
    </row>
    <row r="16448">
      <c r="A16448" s="147"/>
      <c r="B16448" s="64"/>
      <c r="C16448" s="147" t="s">
        <v>217</v>
      </c>
      <c r="E16448" s="161"/>
      <c r="F16448" s="162"/>
      <c r="G16448" s="147"/>
      <c r="H16448" s="146"/>
      <c r="J16448" s="146"/>
      <c r="L16448" s="150"/>
      <c r="N16448" s="163"/>
      <c r="O16448" s="146"/>
      <c r="P16448" s="146"/>
      <c r="Q16448" s="146"/>
      <c r="R16448" s="34"/>
      <c r="S16448" s="35"/>
      <c r="T16448" s="147"/>
    </row>
    <row r="16449">
      <c r="A16449" s="147"/>
      <c r="B16449" s="64"/>
      <c r="C16449" s="147" t="s">
        <v>217</v>
      </c>
      <c r="E16449" s="161"/>
      <c r="F16449" s="162"/>
      <c r="G16449" s="147"/>
      <c r="H16449" s="146"/>
      <c r="J16449" s="146"/>
      <c r="L16449" s="150"/>
      <c r="N16449" s="163"/>
      <c r="O16449" s="146"/>
      <c r="P16449" s="146"/>
      <c r="Q16449" s="146"/>
      <c r="R16449" s="34"/>
      <c r="S16449" s="35"/>
      <c r="T16449" s="147"/>
    </row>
    <row r="16450">
      <c r="A16450" s="147"/>
      <c r="B16450" s="64"/>
      <c r="C16450" s="147" t="s">
        <v>217</v>
      </c>
      <c r="E16450" s="161"/>
      <c r="F16450" s="162"/>
      <c r="G16450" s="147"/>
      <c r="H16450" s="146"/>
      <c r="J16450" s="146"/>
      <c r="L16450" s="150"/>
      <c r="N16450" s="163"/>
      <c r="O16450" s="146"/>
      <c r="P16450" s="146"/>
      <c r="Q16450" s="146"/>
      <c r="R16450" s="34"/>
      <c r="S16450" s="35"/>
      <c r="T16450" s="147"/>
    </row>
    <row r="16451">
      <c r="A16451" s="147"/>
      <c r="B16451" s="64"/>
      <c r="C16451" s="147" t="s">
        <v>217</v>
      </c>
      <c r="E16451" s="161"/>
      <c r="F16451" s="162"/>
      <c r="G16451" s="147"/>
      <c r="H16451" s="146"/>
      <c r="J16451" s="146"/>
      <c r="L16451" s="150"/>
      <c r="N16451" s="163"/>
      <c r="O16451" s="146"/>
      <c r="P16451" s="146"/>
      <c r="Q16451" s="146"/>
      <c r="R16451" s="34"/>
      <c r="S16451" s="35"/>
      <c r="T16451" s="147"/>
    </row>
    <row r="16452">
      <c r="A16452" s="147"/>
      <c r="B16452" s="64"/>
      <c r="C16452" s="147" t="s">
        <v>217</v>
      </c>
      <c r="E16452" s="161"/>
      <c r="F16452" s="162"/>
      <c r="G16452" s="147"/>
      <c r="H16452" s="146"/>
      <c r="J16452" s="146"/>
      <c r="L16452" s="150"/>
      <c r="N16452" s="163"/>
      <c r="O16452" s="146"/>
      <c r="P16452" s="146"/>
      <c r="Q16452" s="146"/>
      <c r="R16452" s="34"/>
      <c r="S16452" s="35"/>
      <c r="T16452" s="147"/>
    </row>
    <row r="16453">
      <c r="A16453" s="147"/>
      <c r="B16453" s="64"/>
      <c r="C16453" s="147" t="s">
        <v>217</v>
      </c>
      <c r="E16453" s="161"/>
      <c r="F16453" s="162"/>
      <c r="G16453" s="147"/>
      <c r="H16453" s="146"/>
      <c r="J16453" s="146"/>
      <c r="L16453" s="150"/>
      <c r="N16453" s="163"/>
      <c r="O16453" s="146"/>
      <c r="P16453" s="146"/>
      <c r="Q16453" s="146"/>
      <c r="R16453" s="34"/>
      <c r="S16453" s="35"/>
      <c r="T16453" s="147"/>
    </row>
    <row r="16454">
      <c r="A16454" s="147"/>
      <c r="B16454" s="64"/>
      <c r="C16454" s="147" t="s">
        <v>217</v>
      </c>
      <c r="E16454" s="161"/>
      <c r="F16454" s="162"/>
      <c r="G16454" s="147"/>
      <c r="H16454" s="146"/>
      <c r="J16454" s="146"/>
      <c r="L16454" s="150"/>
      <c r="N16454" s="163"/>
      <c r="O16454" s="146"/>
      <c r="P16454" s="146"/>
      <c r="Q16454" s="146"/>
      <c r="R16454" s="34"/>
      <c r="S16454" s="35"/>
      <c r="T16454" s="147"/>
    </row>
    <row r="16455">
      <c r="A16455" s="147"/>
      <c r="B16455" s="64"/>
      <c r="C16455" s="147" t="s">
        <v>217</v>
      </c>
      <c r="E16455" s="161"/>
      <c r="F16455" s="162"/>
      <c r="G16455" s="147"/>
      <c r="H16455" s="146"/>
      <c r="J16455" s="146"/>
      <c r="L16455" s="150"/>
      <c r="N16455" s="163"/>
      <c r="O16455" s="146"/>
      <c r="P16455" s="146"/>
      <c r="Q16455" s="146"/>
      <c r="R16455" s="34"/>
      <c r="S16455" s="35"/>
      <c r="T16455" s="147"/>
    </row>
    <row r="16456">
      <c r="A16456" s="147"/>
      <c r="B16456" s="64"/>
      <c r="C16456" s="147" t="s">
        <v>217</v>
      </c>
      <c r="E16456" s="161"/>
      <c r="F16456" s="162"/>
      <c r="G16456" s="147"/>
      <c r="H16456" s="146"/>
      <c r="J16456" s="146"/>
      <c r="L16456" s="150"/>
      <c r="N16456" s="163"/>
      <c r="O16456" s="146"/>
      <c r="P16456" s="146"/>
      <c r="Q16456" s="146"/>
      <c r="R16456" s="34"/>
      <c r="S16456" s="35"/>
      <c r="T16456" s="147"/>
    </row>
    <row r="16457">
      <c r="A16457" s="147"/>
      <c r="B16457" s="64"/>
      <c r="C16457" s="147" t="s">
        <v>217</v>
      </c>
      <c r="E16457" s="161"/>
      <c r="F16457" s="162"/>
      <c r="G16457" s="147"/>
      <c r="H16457" s="146"/>
      <c r="J16457" s="146"/>
      <c r="L16457" s="150"/>
      <c r="N16457" s="163"/>
      <c r="O16457" s="146"/>
      <c r="P16457" s="146"/>
      <c r="Q16457" s="146"/>
      <c r="R16457" s="34"/>
      <c r="S16457" s="35"/>
      <c r="T16457" s="147"/>
    </row>
    <row r="16458">
      <c r="A16458" s="147"/>
      <c r="B16458" s="64"/>
      <c r="C16458" s="147" t="s">
        <v>217</v>
      </c>
      <c r="E16458" s="161"/>
      <c r="F16458" s="162"/>
      <c r="G16458" s="147"/>
      <c r="H16458" s="146"/>
      <c r="J16458" s="146"/>
      <c r="L16458" s="150"/>
      <c r="N16458" s="163"/>
      <c r="O16458" s="146"/>
      <c r="P16458" s="146"/>
      <c r="Q16458" s="146"/>
      <c r="R16458" s="34"/>
      <c r="S16458" s="35"/>
      <c r="T16458" s="147"/>
    </row>
    <row r="16459">
      <c r="A16459" s="147"/>
      <c r="B16459" s="64"/>
      <c r="C16459" s="147" t="s">
        <v>217</v>
      </c>
      <c r="E16459" s="161"/>
      <c r="F16459" s="162"/>
      <c r="G16459" s="147"/>
      <c r="H16459" s="146"/>
      <c r="J16459" s="146"/>
      <c r="L16459" s="150"/>
      <c r="N16459" s="163"/>
      <c r="O16459" s="146"/>
      <c r="P16459" s="146"/>
      <c r="Q16459" s="146"/>
      <c r="R16459" s="34"/>
      <c r="S16459" s="35"/>
      <c r="T16459" s="147"/>
    </row>
    <row r="16460">
      <c r="A16460" s="147"/>
      <c r="B16460" s="64"/>
      <c r="C16460" s="147" t="s">
        <v>217</v>
      </c>
      <c r="E16460" s="161"/>
      <c r="F16460" s="162"/>
      <c r="G16460" s="147"/>
      <c r="H16460" s="146"/>
      <c r="J16460" s="146"/>
      <c r="L16460" s="150"/>
      <c r="N16460" s="163"/>
      <c r="O16460" s="146"/>
      <c r="P16460" s="146"/>
      <c r="Q16460" s="146"/>
      <c r="R16460" s="34"/>
      <c r="S16460" s="35"/>
      <c r="T16460" s="147"/>
    </row>
    <row r="16461">
      <c r="A16461" s="147"/>
      <c r="B16461" s="64"/>
      <c r="C16461" s="147" t="s">
        <v>217</v>
      </c>
      <c r="E16461" s="161"/>
      <c r="F16461" s="162"/>
      <c r="G16461" s="147"/>
      <c r="H16461" s="146"/>
      <c r="J16461" s="146"/>
      <c r="L16461" s="150"/>
      <c r="N16461" s="163"/>
      <c r="O16461" s="146"/>
      <c r="P16461" s="146"/>
      <c r="Q16461" s="146"/>
      <c r="R16461" s="34"/>
      <c r="S16461" s="35"/>
      <c r="T16461" s="147"/>
    </row>
    <row r="16462">
      <c r="A16462" s="147"/>
      <c r="B16462" s="64"/>
      <c r="C16462" s="147" t="s">
        <v>217</v>
      </c>
      <c r="E16462" s="161"/>
      <c r="F16462" s="162"/>
      <c r="G16462" s="147"/>
      <c r="H16462" s="146"/>
      <c r="J16462" s="146"/>
      <c r="L16462" s="150"/>
      <c r="N16462" s="163"/>
      <c r="O16462" s="146"/>
      <c r="P16462" s="146"/>
      <c r="Q16462" s="146"/>
      <c r="R16462" s="34"/>
      <c r="S16462" s="35"/>
      <c r="T16462" s="147"/>
    </row>
    <row r="16463">
      <c r="A16463" s="147"/>
      <c r="B16463" s="64"/>
      <c r="C16463" s="147" t="s">
        <v>217</v>
      </c>
      <c r="E16463" s="161"/>
      <c r="F16463" s="162"/>
      <c r="G16463" s="147"/>
      <c r="H16463" s="146"/>
      <c r="J16463" s="146"/>
      <c r="L16463" s="150"/>
      <c r="N16463" s="163"/>
      <c r="O16463" s="146"/>
      <c r="P16463" s="146"/>
      <c r="Q16463" s="146"/>
      <c r="R16463" s="34"/>
      <c r="S16463" s="35"/>
      <c r="T16463" s="147"/>
    </row>
    <row r="16464">
      <c r="A16464" s="147"/>
      <c r="B16464" s="64"/>
      <c r="C16464" s="147" t="s">
        <v>217</v>
      </c>
      <c r="E16464" s="161"/>
      <c r="F16464" s="162"/>
      <c r="G16464" s="147"/>
      <c r="H16464" s="146"/>
      <c r="J16464" s="146"/>
      <c r="L16464" s="150"/>
      <c r="N16464" s="163"/>
      <c r="O16464" s="146"/>
      <c r="P16464" s="146"/>
      <c r="Q16464" s="146"/>
      <c r="R16464" s="34"/>
      <c r="S16464" s="35"/>
      <c r="T16464" s="147"/>
    </row>
    <row r="16465">
      <c r="A16465" s="147"/>
      <c r="B16465" s="64"/>
      <c r="C16465" s="147" t="s">
        <v>217</v>
      </c>
      <c r="E16465" s="161"/>
      <c r="F16465" s="162"/>
      <c r="G16465" s="147"/>
      <c r="H16465" s="146"/>
      <c r="J16465" s="146"/>
      <c r="L16465" s="150"/>
      <c r="N16465" s="163"/>
      <c r="O16465" s="146"/>
      <c r="P16465" s="146"/>
      <c r="Q16465" s="146"/>
      <c r="R16465" s="34"/>
      <c r="S16465" s="35"/>
      <c r="T16465" s="147"/>
    </row>
    <row r="16466">
      <c r="A16466" s="147"/>
      <c r="B16466" s="64"/>
      <c r="C16466" s="147" t="s">
        <v>217</v>
      </c>
      <c r="E16466" s="161"/>
      <c r="F16466" s="162"/>
      <c r="G16466" s="147"/>
      <c r="H16466" s="146"/>
      <c r="J16466" s="146"/>
      <c r="L16466" s="150"/>
      <c r="N16466" s="163"/>
      <c r="O16466" s="146"/>
      <c r="P16466" s="146"/>
      <c r="Q16466" s="146"/>
      <c r="R16466" s="34"/>
      <c r="S16466" s="35"/>
      <c r="T16466" s="147"/>
    </row>
    <row r="16467">
      <c r="A16467" s="147"/>
      <c r="B16467" s="64"/>
      <c r="C16467" s="147" t="s">
        <v>217</v>
      </c>
      <c r="E16467" s="161"/>
      <c r="F16467" s="162"/>
      <c r="G16467" s="147"/>
      <c r="H16467" s="146"/>
      <c r="J16467" s="146"/>
      <c r="L16467" s="150"/>
      <c r="N16467" s="163"/>
      <c r="O16467" s="146"/>
      <c r="P16467" s="146"/>
      <c r="Q16467" s="146"/>
      <c r="R16467" s="34"/>
      <c r="S16467" s="35"/>
      <c r="T16467" s="147"/>
    </row>
    <row r="16468">
      <c r="A16468" s="147"/>
      <c r="B16468" s="64"/>
      <c r="C16468" s="147" t="s">
        <v>217</v>
      </c>
      <c r="E16468" s="161"/>
      <c r="F16468" s="162"/>
      <c r="G16468" s="147"/>
      <c r="H16468" s="146"/>
      <c r="J16468" s="146"/>
      <c r="L16468" s="150"/>
      <c r="N16468" s="163"/>
      <c r="O16468" s="146"/>
      <c r="P16468" s="146"/>
      <c r="Q16468" s="146"/>
      <c r="R16468" s="34"/>
      <c r="S16468" s="35"/>
      <c r="T16468" s="147"/>
    </row>
    <row r="16469">
      <c r="A16469" s="147"/>
      <c r="B16469" s="64"/>
      <c r="C16469" s="147" t="s">
        <v>217</v>
      </c>
      <c r="E16469" s="161"/>
      <c r="F16469" s="162"/>
      <c r="G16469" s="147"/>
      <c r="H16469" s="146"/>
      <c r="J16469" s="146"/>
      <c r="L16469" s="150"/>
      <c r="N16469" s="163"/>
      <c r="O16469" s="146"/>
      <c r="P16469" s="146"/>
      <c r="Q16469" s="146"/>
      <c r="R16469" s="34"/>
      <c r="S16469" s="35"/>
      <c r="T16469" s="147"/>
    </row>
    <row r="16470">
      <c r="A16470" s="147"/>
      <c r="B16470" s="64"/>
      <c r="C16470" s="147" t="s">
        <v>217</v>
      </c>
      <c r="E16470" s="161"/>
      <c r="F16470" s="162"/>
      <c r="G16470" s="147"/>
      <c r="H16470" s="146"/>
      <c r="J16470" s="146"/>
      <c r="L16470" s="150"/>
      <c r="N16470" s="163"/>
      <c r="O16470" s="146"/>
      <c r="P16470" s="146"/>
      <c r="Q16470" s="146"/>
      <c r="R16470" s="34"/>
      <c r="S16470" s="35"/>
      <c r="T16470" s="147"/>
    </row>
    <row r="16471">
      <c r="A16471" s="147"/>
      <c r="B16471" s="64"/>
      <c r="C16471" s="147" t="s">
        <v>217</v>
      </c>
      <c r="E16471" s="161"/>
      <c r="F16471" s="162"/>
      <c r="G16471" s="147"/>
      <c r="H16471" s="146"/>
      <c r="J16471" s="146"/>
      <c r="L16471" s="150"/>
      <c r="N16471" s="163"/>
      <c r="O16471" s="146"/>
      <c r="P16471" s="146"/>
      <c r="Q16471" s="146"/>
      <c r="R16471" s="34"/>
      <c r="S16471" s="35"/>
      <c r="T16471" s="147"/>
    </row>
    <row r="16472">
      <c r="A16472" s="147"/>
      <c r="B16472" s="64"/>
      <c r="C16472" s="147" t="s">
        <v>217</v>
      </c>
      <c r="E16472" s="161"/>
      <c r="F16472" s="162"/>
      <c r="G16472" s="147"/>
      <c r="H16472" s="146"/>
      <c r="J16472" s="146"/>
      <c r="L16472" s="150"/>
      <c r="N16472" s="163"/>
      <c r="O16472" s="146"/>
      <c r="P16472" s="146"/>
      <c r="Q16472" s="146"/>
      <c r="R16472" s="34"/>
      <c r="S16472" s="35"/>
      <c r="T16472" s="147"/>
    </row>
    <row r="16473">
      <c r="A16473" s="147"/>
      <c r="B16473" s="64"/>
      <c r="C16473" s="147" t="s">
        <v>217</v>
      </c>
      <c r="E16473" s="161"/>
      <c r="F16473" s="162"/>
      <c r="G16473" s="147"/>
      <c r="H16473" s="146"/>
      <c r="J16473" s="146"/>
      <c r="L16473" s="150"/>
      <c r="N16473" s="163"/>
      <c r="O16473" s="146"/>
      <c r="P16473" s="146"/>
      <c r="Q16473" s="146"/>
      <c r="R16473" s="34"/>
      <c r="S16473" s="35"/>
      <c r="T16473" s="147"/>
    </row>
    <row r="16474">
      <c r="A16474" s="147"/>
      <c r="B16474" s="64"/>
      <c r="C16474" s="147" t="s">
        <v>217</v>
      </c>
      <c r="E16474" s="161"/>
      <c r="F16474" s="162"/>
      <c r="G16474" s="147"/>
      <c r="H16474" s="146"/>
      <c r="J16474" s="146"/>
      <c r="L16474" s="150"/>
      <c r="N16474" s="163"/>
      <c r="O16474" s="146"/>
      <c r="P16474" s="146"/>
      <c r="Q16474" s="146"/>
      <c r="R16474" s="34"/>
      <c r="S16474" s="35"/>
      <c r="T16474" s="147"/>
    </row>
    <row r="16475">
      <c r="A16475" s="147"/>
      <c r="B16475" s="64"/>
      <c r="C16475" s="147" t="s">
        <v>217</v>
      </c>
      <c r="E16475" s="161"/>
      <c r="F16475" s="162"/>
      <c r="G16475" s="147"/>
      <c r="H16475" s="146"/>
      <c r="J16475" s="146"/>
      <c r="L16475" s="150"/>
      <c r="N16475" s="163"/>
      <c r="O16475" s="146"/>
      <c r="P16475" s="146"/>
      <c r="Q16475" s="146"/>
      <c r="R16475" s="34"/>
      <c r="S16475" s="35"/>
      <c r="T16475" s="147"/>
    </row>
    <row r="16476">
      <c r="A16476" s="147"/>
      <c r="B16476" s="64"/>
      <c r="C16476" s="147" t="s">
        <v>217</v>
      </c>
      <c r="E16476" s="161"/>
      <c r="F16476" s="162"/>
      <c r="G16476" s="147"/>
      <c r="H16476" s="146"/>
      <c r="J16476" s="146"/>
      <c r="L16476" s="150"/>
      <c r="N16476" s="163"/>
      <c r="O16476" s="146"/>
      <c r="P16476" s="146"/>
      <c r="Q16476" s="146"/>
      <c r="R16476" s="34"/>
      <c r="S16476" s="35"/>
      <c r="T16476" s="147"/>
    </row>
    <row r="16477">
      <c r="A16477" s="147"/>
      <c r="B16477" s="64"/>
      <c r="C16477" s="147" t="s">
        <v>217</v>
      </c>
      <c r="E16477" s="161"/>
      <c r="F16477" s="162"/>
      <c r="G16477" s="147"/>
      <c r="H16477" s="146"/>
      <c r="J16477" s="146"/>
      <c r="L16477" s="150"/>
      <c r="N16477" s="163"/>
      <c r="O16477" s="146"/>
      <c r="P16477" s="146"/>
      <c r="Q16477" s="146"/>
      <c r="R16477" s="34"/>
      <c r="S16477" s="35"/>
      <c r="T16477" s="147"/>
    </row>
    <row r="16478">
      <c r="A16478" s="147"/>
      <c r="B16478" s="64"/>
      <c r="C16478" s="147" t="s">
        <v>217</v>
      </c>
      <c r="E16478" s="161"/>
      <c r="F16478" s="162"/>
      <c r="G16478" s="147"/>
      <c r="H16478" s="146"/>
      <c r="J16478" s="146"/>
      <c r="L16478" s="150"/>
      <c r="N16478" s="163"/>
      <c r="O16478" s="146"/>
      <c r="P16478" s="146"/>
      <c r="Q16478" s="146"/>
      <c r="R16478" s="34"/>
      <c r="S16478" s="35"/>
      <c r="T16478" s="147"/>
    </row>
    <row r="16479">
      <c r="A16479" s="147"/>
      <c r="B16479" s="64"/>
      <c r="C16479" s="147" t="s">
        <v>217</v>
      </c>
      <c r="E16479" s="161"/>
      <c r="F16479" s="162"/>
      <c r="G16479" s="147"/>
      <c r="H16479" s="146"/>
      <c r="J16479" s="146"/>
      <c r="L16479" s="150"/>
      <c r="N16479" s="163"/>
      <c r="O16479" s="146"/>
      <c r="P16479" s="146"/>
      <c r="Q16479" s="146"/>
      <c r="R16479" s="34"/>
      <c r="S16479" s="35"/>
      <c r="T16479" s="147"/>
    </row>
    <row r="16480">
      <c r="A16480" s="147"/>
      <c r="B16480" s="64"/>
      <c r="C16480" s="147" t="s">
        <v>217</v>
      </c>
      <c r="E16480" s="161"/>
      <c r="F16480" s="162"/>
      <c r="G16480" s="147"/>
      <c r="H16480" s="146"/>
      <c r="J16480" s="146"/>
      <c r="L16480" s="150"/>
      <c r="N16480" s="163"/>
      <c r="O16480" s="146"/>
      <c r="P16480" s="146"/>
      <c r="Q16480" s="146"/>
      <c r="R16480" s="34"/>
      <c r="S16480" s="35"/>
      <c r="T16480" s="147"/>
    </row>
    <row r="16481">
      <c r="A16481" s="147"/>
      <c r="B16481" s="64"/>
      <c r="C16481" s="147" t="s">
        <v>217</v>
      </c>
      <c r="E16481" s="161"/>
      <c r="F16481" s="162"/>
      <c r="G16481" s="147"/>
      <c r="H16481" s="146"/>
      <c r="J16481" s="146"/>
      <c r="L16481" s="150"/>
      <c r="N16481" s="163"/>
      <c r="O16481" s="146"/>
      <c r="P16481" s="146"/>
      <c r="Q16481" s="146"/>
      <c r="R16481" s="34"/>
      <c r="S16481" s="35"/>
      <c r="T16481" s="147"/>
    </row>
    <row r="16482">
      <c r="A16482" s="147"/>
      <c r="B16482" s="64"/>
      <c r="C16482" s="147" t="s">
        <v>217</v>
      </c>
      <c r="E16482" s="161"/>
      <c r="F16482" s="162"/>
      <c r="G16482" s="147"/>
      <c r="H16482" s="146"/>
      <c r="J16482" s="146"/>
      <c r="L16482" s="150"/>
      <c r="N16482" s="163"/>
      <c r="O16482" s="146"/>
      <c r="P16482" s="146"/>
      <c r="Q16482" s="146"/>
      <c r="R16482" s="34"/>
      <c r="S16482" s="35"/>
      <c r="T16482" s="147"/>
    </row>
    <row r="16483">
      <c r="A16483" s="147"/>
      <c r="B16483" s="64"/>
      <c r="C16483" s="147" t="s">
        <v>217</v>
      </c>
      <c r="E16483" s="161"/>
      <c r="F16483" s="162"/>
      <c r="G16483" s="147"/>
      <c r="H16483" s="146"/>
      <c r="J16483" s="146"/>
      <c r="L16483" s="150"/>
      <c r="N16483" s="163"/>
      <c r="O16483" s="146"/>
      <c r="P16483" s="146"/>
      <c r="Q16483" s="146"/>
      <c r="R16483" s="34"/>
      <c r="S16483" s="35"/>
      <c r="T16483" s="147"/>
    </row>
    <row r="16484">
      <c r="A16484" s="147"/>
      <c r="B16484" s="64"/>
      <c r="C16484" s="147" t="s">
        <v>217</v>
      </c>
      <c r="E16484" s="161"/>
      <c r="F16484" s="162"/>
      <c r="G16484" s="147"/>
      <c r="H16484" s="146"/>
      <c r="J16484" s="146"/>
      <c r="L16484" s="150"/>
      <c r="N16484" s="163"/>
      <c r="O16484" s="146"/>
      <c r="P16484" s="146"/>
      <c r="Q16484" s="146"/>
      <c r="R16484" s="34"/>
      <c r="S16484" s="35"/>
      <c r="T16484" s="147"/>
    </row>
    <row r="16485">
      <c r="A16485" s="147"/>
      <c r="B16485" s="64"/>
      <c r="C16485" s="147" t="s">
        <v>217</v>
      </c>
      <c r="E16485" s="161"/>
      <c r="F16485" s="162"/>
      <c r="G16485" s="147"/>
      <c r="H16485" s="146"/>
      <c r="J16485" s="146"/>
      <c r="L16485" s="150"/>
      <c r="N16485" s="163"/>
      <c r="O16485" s="146"/>
      <c r="P16485" s="146"/>
      <c r="Q16485" s="146"/>
      <c r="R16485" s="34"/>
      <c r="S16485" s="35"/>
      <c r="T16485" s="147"/>
    </row>
    <row r="16486">
      <c r="A16486" s="147"/>
      <c r="B16486" s="64"/>
      <c r="C16486" s="147" t="s">
        <v>217</v>
      </c>
      <c r="E16486" s="161"/>
      <c r="F16486" s="162"/>
      <c r="G16486" s="147"/>
      <c r="H16486" s="146"/>
      <c r="J16486" s="146"/>
      <c r="L16486" s="150"/>
      <c r="N16486" s="163"/>
      <c r="O16486" s="146"/>
      <c r="P16486" s="146"/>
      <c r="Q16486" s="146"/>
      <c r="R16486" s="34"/>
      <c r="S16486" s="35"/>
      <c r="T16486" s="147"/>
    </row>
    <row r="16487">
      <c r="A16487" s="147"/>
      <c r="B16487" s="64"/>
      <c r="C16487" s="147" t="s">
        <v>217</v>
      </c>
      <c r="E16487" s="161"/>
      <c r="F16487" s="162"/>
      <c r="G16487" s="147"/>
      <c r="H16487" s="146"/>
      <c r="J16487" s="146"/>
      <c r="L16487" s="150"/>
      <c r="N16487" s="163"/>
      <c r="O16487" s="146"/>
      <c r="P16487" s="146"/>
      <c r="Q16487" s="146"/>
      <c r="R16487" s="34"/>
      <c r="S16487" s="35"/>
      <c r="T16487" s="147"/>
    </row>
    <row r="16488">
      <c r="A16488" s="147"/>
      <c r="B16488" s="64"/>
      <c r="C16488" s="147" t="s">
        <v>217</v>
      </c>
      <c r="E16488" s="161"/>
      <c r="F16488" s="162"/>
      <c r="G16488" s="147"/>
      <c r="H16488" s="146"/>
      <c r="J16488" s="146"/>
      <c r="L16488" s="150"/>
      <c r="N16488" s="163"/>
      <c r="O16488" s="146"/>
      <c r="P16488" s="146"/>
      <c r="Q16488" s="146"/>
      <c r="R16488" s="34"/>
      <c r="S16488" s="35"/>
      <c r="T16488" s="147"/>
    </row>
    <row r="16489">
      <c r="A16489" s="147"/>
      <c r="B16489" s="64"/>
      <c r="C16489" s="147" t="s">
        <v>217</v>
      </c>
      <c r="E16489" s="161"/>
      <c r="F16489" s="162"/>
      <c r="G16489" s="147"/>
      <c r="H16489" s="146"/>
      <c r="J16489" s="146"/>
      <c r="L16489" s="150"/>
      <c r="N16489" s="163"/>
      <c r="O16489" s="146"/>
      <c r="P16489" s="146"/>
      <c r="Q16489" s="146"/>
      <c r="R16489" s="34"/>
      <c r="S16489" s="35"/>
      <c r="T16489" s="147"/>
    </row>
    <row r="16490">
      <c r="A16490" s="147"/>
      <c r="B16490" s="64"/>
      <c r="C16490" s="147" t="s">
        <v>217</v>
      </c>
      <c r="E16490" s="161"/>
      <c r="F16490" s="162"/>
      <c r="G16490" s="147"/>
      <c r="H16490" s="146"/>
      <c r="J16490" s="146"/>
      <c r="L16490" s="150"/>
      <c r="N16490" s="163"/>
      <c r="O16490" s="146"/>
      <c r="P16490" s="146"/>
      <c r="Q16490" s="146"/>
      <c r="R16490" s="34"/>
      <c r="S16490" s="35"/>
      <c r="T16490" s="147"/>
    </row>
    <row r="16491">
      <c r="A16491" s="147"/>
      <c r="B16491" s="64"/>
      <c r="C16491" s="147" t="s">
        <v>217</v>
      </c>
      <c r="E16491" s="161"/>
      <c r="F16491" s="162"/>
      <c r="G16491" s="147"/>
      <c r="H16491" s="146"/>
      <c r="J16491" s="146"/>
      <c r="L16491" s="150"/>
      <c r="N16491" s="163"/>
      <c r="O16491" s="146"/>
      <c r="P16491" s="146"/>
      <c r="Q16491" s="146"/>
      <c r="R16491" s="34"/>
      <c r="S16491" s="35"/>
      <c r="T16491" s="147"/>
    </row>
    <row r="16492">
      <c r="A16492" s="147"/>
      <c r="B16492" s="64"/>
      <c r="C16492" s="147" t="s">
        <v>217</v>
      </c>
      <c r="E16492" s="161"/>
      <c r="F16492" s="162"/>
      <c r="G16492" s="147"/>
      <c r="H16492" s="146"/>
      <c r="J16492" s="146"/>
      <c r="L16492" s="150"/>
      <c r="N16492" s="163"/>
      <c r="O16492" s="146"/>
      <c r="P16492" s="146"/>
      <c r="Q16492" s="146"/>
      <c r="R16492" s="34"/>
      <c r="S16492" s="35"/>
      <c r="T16492" s="147"/>
    </row>
    <row r="16493">
      <c r="A16493" s="147"/>
      <c r="B16493" s="64"/>
      <c r="C16493" s="147" t="s">
        <v>217</v>
      </c>
      <c r="E16493" s="161"/>
      <c r="F16493" s="162"/>
      <c r="G16493" s="147"/>
      <c r="H16493" s="146"/>
      <c r="J16493" s="146"/>
      <c r="L16493" s="150"/>
      <c r="N16493" s="163"/>
      <c r="O16493" s="146"/>
      <c r="P16493" s="146"/>
      <c r="Q16493" s="146"/>
      <c r="R16493" s="34"/>
      <c r="S16493" s="35"/>
      <c r="T16493" s="147"/>
    </row>
    <row r="16494">
      <c r="A16494" s="147"/>
      <c r="B16494" s="64"/>
      <c r="C16494" s="147" t="s">
        <v>217</v>
      </c>
      <c r="E16494" s="161"/>
      <c r="F16494" s="162"/>
      <c r="G16494" s="147"/>
      <c r="H16494" s="146"/>
      <c r="J16494" s="146"/>
      <c r="L16494" s="150"/>
      <c r="N16494" s="163"/>
      <c r="O16494" s="146"/>
      <c r="P16494" s="146"/>
      <c r="Q16494" s="146"/>
      <c r="R16494" s="34"/>
      <c r="S16494" s="35"/>
      <c r="T16494" s="147"/>
    </row>
    <row r="16495">
      <c r="A16495" s="147"/>
      <c r="B16495" s="64"/>
      <c r="C16495" s="147" t="s">
        <v>217</v>
      </c>
      <c r="E16495" s="161"/>
      <c r="F16495" s="162"/>
      <c r="G16495" s="147"/>
      <c r="H16495" s="146"/>
      <c r="J16495" s="146"/>
      <c r="L16495" s="150"/>
      <c r="N16495" s="163"/>
      <c r="O16495" s="146"/>
      <c r="P16495" s="146"/>
      <c r="Q16495" s="146"/>
      <c r="R16495" s="34"/>
      <c r="S16495" s="35"/>
      <c r="T16495" s="147"/>
    </row>
    <row r="16496">
      <c r="A16496" s="147"/>
      <c r="B16496" s="64"/>
      <c r="C16496" s="147" t="s">
        <v>217</v>
      </c>
      <c r="E16496" s="161"/>
      <c r="F16496" s="162"/>
      <c r="G16496" s="147"/>
      <c r="H16496" s="146"/>
      <c r="J16496" s="146"/>
      <c r="L16496" s="150"/>
      <c r="N16496" s="163"/>
      <c r="O16496" s="146"/>
      <c r="P16496" s="146"/>
      <c r="Q16496" s="146"/>
      <c r="R16496" s="34"/>
      <c r="S16496" s="35"/>
      <c r="T16496" s="147"/>
    </row>
    <row r="16497">
      <c r="A16497" s="147"/>
      <c r="B16497" s="64"/>
      <c r="C16497" s="147" t="s">
        <v>217</v>
      </c>
      <c r="E16497" s="161"/>
      <c r="F16497" s="162"/>
      <c r="G16497" s="147"/>
      <c r="H16497" s="146"/>
      <c r="J16497" s="146"/>
      <c r="L16497" s="150"/>
      <c r="N16497" s="163"/>
      <c r="O16497" s="146"/>
      <c r="P16497" s="146"/>
      <c r="Q16497" s="146"/>
      <c r="R16497" s="34"/>
      <c r="S16497" s="35"/>
      <c r="T16497" s="147"/>
    </row>
    <row r="16498">
      <c r="A16498" s="147"/>
      <c r="B16498" s="64"/>
      <c r="C16498" s="147" t="s">
        <v>217</v>
      </c>
      <c r="E16498" s="161"/>
      <c r="F16498" s="162"/>
      <c r="G16498" s="147"/>
      <c r="H16498" s="146"/>
      <c r="J16498" s="146"/>
      <c r="L16498" s="150"/>
      <c r="N16498" s="163"/>
      <c r="O16498" s="146"/>
      <c r="P16498" s="146"/>
      <c r="Q16498" s="146"/>
      <c r="R16498" s="34"/>
      <c r="S16498" s="35"/>
      <c r="T16498" s="147"/>
    </row>
    <row r="16499">
      <c r="A16499" s="147"/>
      <c r="B16499" s="64"/>
      <c r="C16499" s="147" t="s">
        <v>217</v>
      </c>
      <c r="E16499" s="161"/>
      <c r="F16499" s="162"/>
      <c r="G16499" s="147"/>
      <c r="H16499" s="146"/>
      <c r="J16499" s="146"/>
      <c r="L16499" s="150"/>
      <c r="N16499" s="163"/>
      <c r="O16499" s="146"/>
      <c r="P16499" s="146"/>
      <c r="Q16499" s="146"/>
      <c r="R16499" s="34"/>
      <c r="S16499" s="35"/>
      <c r="T16499" s="147"/>
    </row>
    <row r="16500">
      <c r="A16500" s="147"/>
      <c r="B16500" s="64"/>
      <c r="C16500" s="147" t="s">
        <v>217</v>
      </c>
      <c r="E16500" s="161"/>
      <c r="F16500" s="162"/>
      <c r="G16500" s="147"/>
      <c r="H16500" s="146"/>
      <c r="J16500" s="146"/>
      <c r="L16500" s="150"/>
      <c r="N16500" s="163"/>
      <c r="O16500" s="146"/>
      <c r="P16500" s="146"/>
      <c r="Q16500" s="146"/>
      <c r="R16500" s="34"/>
      <c r="S16500" s="35"/>
      <c r="T16500" s="147"/>
    </row>
    <row r="16501">
      <c r="A16501" s="147"/>
      <c r="B16501" s="64"/>
      <c r="C16501" s="147" t="s">
        <v>217</v>
      </c>
      <c r="E16501" s="161"/>
      <c r="F16501" s="162"/>
      <c r="G16501" s="147"/>
      <c r="H16501" s="146"/>
      <c r="J16501" s="146"/>
      <c r="L16501" s="150"/>
      <c r="N16501" s="163"/>
      <c r="O16501" s="146"/>
      <c r="P16501" s="146"/>
      <c r="Q16501" s="146"/>
      <c r="R16501" s="34"/>
      <c r="S16501" s="35"/>
      <c r="T16501" s="147"/>
    </row>
    <row r="16502">
      <c r="A16502" s="147"/>
      <c r="B16502" s="64"/>
      <c r="C16502" s="147" t="s">
        <v>217</v>
      </c>
      <c r="E16502" s="161"/>
      <c r="F16502" s="162"/>
      <c r="G16502" s="147"/>
      <c r="H16502" s="146"/>
      <c r="J16502" s="146"/>
      <c r="L16502" s="150"/>
      <c r="N16502" s="163"/>
      <c r="O16502" s="146"/>
      <c r="P16502" s="146"/>
      <c r="Q16502" s="146"/>
      <c r="R16502" s="34"/>
      <c r="S16502" s="35"/>
      <c r="T16502" s="147"/>
    </row>
    <row r="16503">
      <c r="A16503" s="147"/>
      <c r="B16503" s="64"/>
      <c r="C16503" s="147" t="s">
        <v>217</v>
      </c>
      <c r="E16503" s="161"/>
      <c r="F16503" s="162"/>
      <c r="G16503" s="147"/>
      <c r="H16503" s="146"/>
      <c r="J16503" s="146"/>
      <c r="L16503" s="150"/>
      <c r="N16503" s="163"/>
      <c r="O16503" s="146"/>
      <c r="P16503" s="146"/>
      <c r="Q16503" s="146"/>
      <c r="R16503" s="34"/>
      <c r="S16503" s="35"/>
      <c r="T16503" s="147"/>
    </row>
    <row r="16504">
      <c r="A16504" s="147"/>
      <c r="B16504" s="64"/>
      <c r="C16504" s="147" t="s">
        <v>217</v>
      </c>
      <c r="E16504" s="161"/>
      <c r="F16504" s="162"/>
      <c r="G16504" s="147"/>
      <c r="H16504" s="146"/>
      <c r="J16504" s="146"/>
      <c r="L16504" s="150"/>
      <c r="N16504" s="163"/>
      <c r="O16504" s="146"/>
      <c r="P16504" s="146"/>
      <c r="Q16504" s="146"/>
      <c r="R16504" s="34"/>
      <c r="S16504" s="35"/>
      <c r="T16504" s="147"/>
    </row>
    <row r="16505">
      <c r="A16505" s="147"/>
      <c r="B16505" s="64"/>
      <c r="C16505" s="147" t="s">
        <v>217</v>
      </c>
      <c r="E16505" s="161"/>
      <c r="F16505" s="162"/>
      <c r="G16505" s="147"/>
      <c r="H16505" s="146"/>
      <c r="J16505" s="146"/>
      <c r="L16505" s="150"/>
      <c r="N16505" s="163"/>
      <c r="O16505" s="146"/>
      <c r="P16505" s="146"/>
      <c r="Q16505" s="146"/>
      <c r="R16505" s="34"/>
      <c r="S16505" s="35"/>
      <c r="T16505" s="147"/>
    </row>
    <row r="16506">
      <c r="A16506" s="147"/>
      <c r="B16506" s="64"/>
      <c r="C16506" s="147" t="s">
        <v>217</v>
      </c>
      <c r="E16506" s="161"/>
      <c r="F16506" s="162"/>
      <c r="G16506" s="147"/>
      <c r="H16506" s="146"/>
      <c r="J16506" s="146"/>
      <c r="L16506" s="150"/>
      <c r="N16506" s="163"/>
      <c r="O16506" s="146"/>
      <c r="P16506" s="146"/>
      <c r="Q16506" s="146"/>
      <c r="R16506" s="34"/>
      <c r="S16506" s="35"/>
      <c r="T16506" s="147"/>
    </row>
    <row r="16507">
      <c r="A16507" s="147"/>
      <c r="B16507" s="64"/>
      <c r="C16507" s="147" t="s">
        <v>217</v>
      </c>
      <c r="E16507" s="161"/>
      <c r="F16507" s="162"/>
      <c r="G16507" s="147"/>
      <c r="H16507" s="146"/>
      <c r="J16507" s="146"/>
      <c r="L16507" s="150"/>
      <c r="N16507" s="163"/>
      <c r="O16507" s="146"/>
      <c r="P16507" s="146"/>
      <c r="Q16507" s="146"/>
      <c r="R16507" s="34"/>
      <c r="S16507" s="35"/>
      <c r="T16507" s="147"/>
    </row>
    <row r="16508">
      <c r="A16508" s="147"/>
      <c r="B16508" s="64"/>
      <c r="C16508" s="147" t="s">
        <v>217</v>
      </c>
      <c r="E16508" s="161"/>
      <c r="F16508" s="162"/>
      <c r="G16508" s="147"/>
      <c r="H16508" s="146"/>
      <c r="J16508" s="146"/>
      <c r="L16508" s="150"/>
      <c r="N16508" s="163"/>
      <c r="O16508" s="146"/>
      <c r="P16508" s="146"/>
      <c r="Q16508" s="146"/>
      <c r="R16508" s="34"/>
      <c r="S16508" s="35"/>
      <c r="T16508" s="147"/>
    </row>
    <row r="16509">
      <c r="A16509" s="147"/>
      <c r="B16509" s="64"/>
      <c r="C16509" s="147" t="s">
        <v>217</v>
      </c>
      <c r="E16509" s="161"/>
      <c r="F16509" s="162"/>
      <c r="G16509" s="147"/>
      <c r="H16509" s="146"/>
      <c r="J16509" s="146"/>
      <c r="L16509" s="150"/>
      <c r="N16509" s="163"/>
      <c r="O16509" s="146"/>
      <c r="P16509" s="146"/>
      <c r="Q16509" s="146"/>
      <c r="R16509" s="34"/>
      <c r="S16509" s="35"/>
      <c r="T16509" s="147"/>
    </row>
    <row r="16510">
      <c r="A16510" s="147"/>
      <c r="B16510" s="64"/>
      <c r="C16510" s="147" t="s">
        <v>217</v>
      </c>
      <c r="E16510" s="161"/>
      <c r="F16510" s="162"/>
      <c r="G16510" s="147"/>
      <c r="H16510" s="146"/>
      <c r="J16510" s="146"/>
      <c r="L16510" s="150"/>
      <c r="N16510" s="163"/>
      <c r="O16510" s="146"/>
      <c r="P16510" s="146"/>
      <c r="Q16510" s="146"/>
      <c r="R16510" s="34"/>
      <c r="S16510" s="35"/>
      <c r="T16510" s="147"/>
    </row>
    <row r="16511">
      <c r="A16511" s="147"/>
      <c r="B16511" s="64"/>
      <c r="C16511" s="147" t="s">
        <v>217</v>
      </c>
      <c r="E16511" s="161"/>
      <c r="F16511" s="162"/>
      <c r="G16511" s="147"/>
      <c r="H16511" s="146"/>
      <c r="J16511" s="146"/>
      <c r="L16511" s="150"/>
      <c r="N16511" s="163"/>
      <c r="O16511" s="146"/>
      <c r="P16511" s="146"/>
      <c r="Q16511" s="146"/>
      <c r="R16511" s="34"/>
      <c r="S16511" s="35"/>
      <c r="T16511" s="147"/>
    </row>
    <row r="16512">
      <c r="A16512" s="147"/>
      <c r="B16512" s="64"/>
      <c r="C16512" s="147" t="s">
        <v>217</v>
      </c>
      <c r="E16512" s="161"/>
      <c r="F16512" s="162"/>
      <c r="G16512" s="147"/>
      <c r="H16512" s="146"/>
      <c r="J16512" s="146"/>
      <c r="L16512" s="150"/>
      <c r="N16512" s="163"/>
      <c r="O16512" s="146"/>
      <c r="P16512" s="146"/>
      <c r="Q16512" s="146"/>
      <c r="R16512" s="34"/>
      <c r="S16512" s="35"/>
      <c r="T16512" s="147"/>
    </row>
    <row r="16513">
      <c r="A16513" s="147"/>
      <c r="B16513" s="64"/>
      <c r="C16513" s="147" t="s">
        <v>217</v>
      </c>
      <c r="E16513" s="161"/>
      <c r="F16513" s="162"/>
      <c r="G16513" s="147"/>
      <c r="H16513" s="146"/>
      <c r="J16513" s="146"/>
      <c r="L16513" s="150"/>
      <c r="N16513" s="163"/>
      <c r="O16513" s="146"/>
      <c r="P16513" s="146"/>
      <c r="Q16513" s="146"/>
      <c r="R16513" s="34"/>
      <c r="S16513" s="35"/>
      <c r="T16513" s="147"/>
    </row>
    <row r="16514">
      <c r="A16514" s="147"/>
      <c r="B16514" s="64"/>
      <c r="C16514" s="147" t="s">
        <v>217</v>
      </c>
      <c r="E16514" s="161"/>
      <c r="F16514" s="162"/>
      <c r="G16514" s="147"/>
      <c r="H16514" s="146"/>
      <c r="J16514" s="146"/>
      <c r="L16514" s="150"/>
      <c r="N16514" s="163"/>
      <c r="O16514" s="146"/>
      <c r="P16514" s="146"/>
      <c r="Q16514" s="146"/>
      <c r="R16514" s="34"/>
      <c r="S16514" s="35"/>
      <c r="T16514" s="147"/>
    </row>
    <row r="16515">
      <c r="A16515" s="147"/>
      <c r="B16515" s="64"/>
      <c r="C16515" s="147" t="s">
        <v>217</v>
      </c>
      <c r="E16515" s="161"/>
      <c r="F16515" s="162"/>
      <c r="G16515" s="147"/>
      <c r="H16515" s="146"/>
      <c r="J16515" s="146"/>
      <c r="L16515" s="150"/>
      <c r="N16515" s="163"/>
      <c r="O16515" s="146"/>
      <c r="P16515" s="146"/>
      <c r="Q16515" s="146"/>
      <c r="R16515" s="34"/>
      <c r="S16515" s="35"/>
      <c r="T16515" s="147"/>
    </row>
    <row r="16516">
      <c r="A16516" s="147"/>
      <c r="B16516" s="64"/>
      <c r="C16516" s="147" t="s">
        <v>217</v>
      </c>
      <c r="E16516" s="161"/>
      <c r="F16516" s="162"/>
      <c r="G16516" s="147"/>
      <c r="H16516" s="146"/>
      <c r="J16516" s="146"/>
      <c r="L16516" s="150"/>
      <c r="N16516" s="163"/>
      <c r="O16516" s="146"/>
      <c r="P16516" s="146"/>
      <c r="Q16516" s="146"/>
      <c r="R16516" s="34"/>
      <c r="S16516" s="35"/>
      <c r="T16516" s="147"/>
    </row>
    <row r="16517">
      <c r="A16517" s="147"/>
      <c r="B16517" s="64"/>
      <c r="C16517" s="147" t="s">
        <v>217</v>
      </c>
      <c r="E16517" s="161"/>
      <c r="F16517" s="162"/>
      <c r="G16517" s="147"/>
      <c r="H16517" s="146"/>
      <c r="J16517" s="146"/>
      <c r="L16517" s="150"/>
      <c r="N16517" s="163"/>
      <c r="O16517" s="146"/>
      <c r="P16517" s="146"/>
      <c r="Q16517" s="146"/>
      <c r="R16517" s="34"/>
      <c r="S16517" s="35"/>
      <c r="T16517" s="147"/>
    </row>
    <row r="16518">
      <c r="A16518" s="147"/>
      <c r="B16518" s="64"/>
      <c r="C16518" s="147" t="s">
        <v>217</v>
      </c>
      <c r="E16518" s="161"/>
      <c r="F16518" s="162"/>
      <c r="G16518" s="147"/>
      <c r="H16518" s="146"/>
      <c r="J16518" s="146"/>
      <c r="L16518" s="150"/>
      <c r="N16518" s="163"/>
      <c r="O16518" s="146"/>
      <c r="P16518" s="146"/>
      <c r="Q16518" s="146"/>
      <c r="R16518" s="34"/>
      <c r="S16518" s="35"/>
      <c r="T16518" s="147"/>
    </row>
    <row r="16519">
      <c r="A16519" s="147"/>
      <c r="B16519" s="64"/>
      <c r="C16519" s="147" t="s">
        <v>217</v>
      </c>
      <c r="E16519" s="161"/>
      <c r="F16519" s="162"/>
      <c r="G16519" s="147"/>
      <c r="H16519" s="146"/>
      <c r="J16519" s="146"/>
      <c r="L16519" s="150"/>
      <c r="N16519" s="163"/>
      <c r="O16519" s="146"/>
      <c r="P16519" s="146"/>
      <c r="Q16519" s="146"/>
      <c r="R16519" s="34"/>
      <c r="S16519" s="35"/>
      <c r="T16519" s="147"/>
    </row>
    <row r="16520">
      <c r="A16520" s="147"/>
      <c r="B16520" s="64"/>
      <c r="C16520" s="147" t="s">
        <v>217</v>
      </c>
      <c r="E16520" s="161"/>
      <c r="F16520" s="162"/>
      <c r="G16520" s="147"/>
      <c r="H16520" s="146"/>
      <c r="J16520" s="146"/>
      <c r="L16520" s="150"/>
      <c r="N16520" s="163"/>
      <c r="O16520" s="146"/>
      <c r="P16520" s="146"/>
      <c r="Q16520" s="146"/>
      <c r="R16520" s="34"/>
      <c r="S16520" s="35"/>
      <c r="T16520" s="147"/>
    </row>
    <row r="16521">
      <c r="A16521" s="147"/>
      <c r="B16521" s="64"/>
      <c r="C16521" s="147" t="s">
        <v>217</v>
      </c>
      <c r="E16521" s="161"/>
      <c r="F16521" s="162"/>
      <c r="G16521" s="147"/>
      <c r="H16521" s="146"/>
      <c r="J16521" s="146"/>
      <c r="L16521" s="150"/>
      <c r="N16521" s="163"/>
      <c r="O16521" s="146"/>
      <c r="P16521" s="146"/>
      <c r="Q16521" s="146"/>
      <c r="R16521" s="34"/>
      <c r="S16521" s="35"/>
      <c r="T16521" s="147"/>
    </row>
    <row r="16522">
      <c r="A16522" s="147"/>
      <c r="B16522" s="64"/>
      <c r="C16522" s="147" t="s">
        <v>217</v>
      </c>
      <c r="E16522" s="161"/>
      <c r="F16522" s="162"/>
      <c r="G16522" s="147"/>
      <c r="H16522" s="146"/>
      <c r="J16522" s="146"/>
      <c r="L16522" s="150"/>
      <c r="N16522" s="163"/>
      <c r="O16522" s="146"/>
      <c r="P16522" s="146"/>
      <c r="Q16522" s="146"/>
      <c r="R16522" s="34"/>
      <c r="S16522" s="35"/>
      <c r="T16522" s="147"/>
    </row>
    <row r="16523">
      <c r="A16523" s="147"/>
      <c r="B16523" s="64"/>
      <c r="C16523" s="147" t="s">
        <v>217</v>
      </c>
      <c r="E16523" s="161"/>
      <c r="F16523" s="162"/>
      <c r="G16523" s="147"/>
      <c r="H16523" s="146"/>
      <c r="J16523" s="146"/>
      <c r="L16523" s="150"/>
      <c r="N16523" s="163"/>
      <c r="O16523" s="146"/>
      <c r="P16523" s="146"/>
      <c r="Q16523" s="146"/>
      <c r="R16523" s="34"/>
      <c r="S16523" s="35"/>
      <c r="T16523" s="147"/>
    </row>
    <row r="16524">
      <c r="A16524" s="147"/>
      <c r="B16524" s="64"/>
      <c r="C16524" s="147" t="s">
        <v>217</v>
      </c>
      <c r="E16524" s="161"/>
      <c r="F16524" s="162"/>
      <c r="G16524" s="147"/>
      <c r="H16524" s="146"/>
      <c r="J16524" s="146"/>
      <c r="L16524" s="150"/>
      <c r="N16524" s="163"/>
      <c r="O16524" s="146"/>
      <c r="P16524" s="146"/>
      <c r="Q16524" s="146"/>
      <c r="R16524" s="34"/>
      <c r="S16524" s="35"/>
      <c r="T16524" s="147"/>
    </row>
    <row r="16525">
      <c r="A16525" s="147"/>
      <c r="B16525" s="64"/>
      <c r="C16525" s="147" t="s">
        <v>217</v>
      </c>
      <c r="E16525" s="161"/>
      <c r="F16525" s="162"/>
      <c r="G16525" s="147"/>
      <c r="H16525" s="146"/>
      <c r="J16525" s="146"/>
      <c r="L16525" s="150"/>
      <c r="N16525" s="163"/>
      <c r="O16525" s="146"/>
      <c r="P16525" s="146"/>
      <c r="Q16525" s="146"/>
      <c r="R16525" s="34"/>
      <c r="S16525" s="35"/>
      <c r="T16525" s="147"/>
    </row>
    <row r="16526">
      <c r="A16526" s="147"/>
      <c r="B16526" s="64"/>
      <c r="C16526" s="147" t="s">
        <v>217</v>
      </c>
      <c r="E16526" s="161"/>
      <c r="F16526" s="162"/>
      <c r="G16526" s="147"/>
      <c r="H16526" s="146"/>
      <c r="J16526" s="146"/>
      <c r="L16526" s="150"/>
      <c r="N16526" s="163"/>
      <c r="O16526" s="146"/>
      <c r="P16526" s="146"/>
      <c r="Q16526" s="146"/>
      <c r="R16526" s="34"/>
      <c r="S16526" s="35"/>
      <c r="T16526" s="147"/>
    </row>
    <row r="16527">
      <c r="A16527" s="147"/>
      <c r="B16527" s="64"/>
      <c r="C16527" s="147" t="s">
        <v>217</v>
      </c>
      <c r="E16527" s="161"/>
      <c r="F16527" s="162"/>
      <c r="G16527" s="147"/>
      <c r="H16527" s="146"/>
      <c r="J16527" s="146"/>
      <c r="L16527" s="150"/>
      <c r="N16527" s="163"/>
      <c r="O16527" s="146"/>
      <c r="P16527" s="146"/>
      <c r="Q16527" s="146"/>
      <c r="R16527" s="34"/>
      <c r="S16527" s="35"/>
      <c r="T16527" s="147"/>
    </row>
    <row r="16528">
      <c r="A16528" s="147"/>
      <c r="B16528" s="64"/>
      <c r="C16528" s="147" t="s">
        <v>217</v>
      </c>
      <c r="E16528" s="161"/>
      <c r="F16528" s="162"/>
      <c r="G16528" s="147"/>
      <c r="H16528" s="146"/>
      <c r="J16528" s="146"/>
      <c r="L16528" s="150"/>
      <c r="N16528" s="163"/>
      <c r="O16528" s="146"/>
      <c r="P16528" s="146"/>
      <c r="Q16528" s="146"/>
      <c r="R16528" s="34"/>
      <c r="S16528" s="35"/>
      <c r="T16528" s="147"/>
    </row>
    <row r="16529">
      <c r="A16529" s="147"/>
      <c r="B16529" s="64"/>
      <c r="C16529" s="147" t="s">
        <v>217</v>
      </c>
      <c r="E16529" s="161"/>
      <c r="F16529" s="162"/>
      <c r="G16529" s="147"/>
      <c r="H16529" s="146"/>
      <c r="J16529" s="146"/>
      <c r="L16529" s="150"/>
      <c r="N16529" s="163"/>
      <c r="O16529" s="146"/>
      <c r="P16529" s="146"/>
      <c r="Q16529" s="146"/>
      <c r="R16529" s="34"/>
      <c r="S16529" s="35"/>
      <c r="T16529" s="147"/>
    </row>
    <row r="16530">
      <c r="A16530" s="147"/>
      <c r="B16530" s="64"/>
      <c r="C16530" s="147" t="s">
        <v>217</v>
      </c>
      <c r="E16530" s="161"/>
      <c r="F16530" s="162"/>
      <c r="G16530" s="147"/>
      <c r="H16530" s="146"/>
      <c r="J16530" s="146"/>
      <c r="L16530" s="150"/>
      <c r="N16530" s="163"/>
      <c r="O16530" s="146"/>
      <c r="P16530" s="146"/>
      <c r="Q16530" s="146"/>
      <c r="R16530" s="34"/>
      <c r="S16530" s="35"/>
      <c r="T16530" s="147"/>
    </row>
    <row r="16531">
      <c r="A16531" s="147"/>
      <c r="B16531" s="64"/>
      <c r="C16531" s="147" t="s">
        <v>217</v>
      </c>
      <c r="E16531" s="161"/>
      <c r="F16531" s="162"/>
      <c r="G16531" s="147"/>
      <c r="H16531" s="146"/>
      <c r="J16531" s="146"/>
      <c r="L16531" s="150"/>
      <c r="N16531" s="163"/>
      <c r="O16531" s="146"/>
      <c r="P16531" s="146"/>
      <c r="Q16531" s="146"/>
      <c r="R16531" s="34"/>
      <c r="S16531" s="35"/>
      <c r="T16531" s="147"/>
    </row>
    <row r="16532">
      <c r="A16532" s="147"/>
      <c r="B16532" s="64"/>
      <c r="C16532" s="147" t="s">
        <v>217</v>
      </c>
      <c r="E16532" s="161"/>
      <c r="F16532" s="162"/>
      <c r="G16532" s="147"/>
      <c r="H16532" s="146"/>
      <c r="J16532" s="146"/>
      <c r="L16532" s="150"/>
      <c r="N16532" s="163"/>
      <c r="O16532" s="146"/>
      <c r="P16532" s="146"/>
      <c r="Q16532" s="146"/>
      <c r="R16532" s="34"/>
      <c r="S16532" s="35"/>
      <c r="T16532" s="147"/>
    </row>
    <row r="16533">
      <c r="A16533" s="147"/>
      <c r="B16533" s="64"/>
      <c r="C16533" s="147" t="s">
        <v>217</v>
      </c>
      <c r="E16533" s="161"/>
      <c r="F16533" s="162"/>
      <c r="G16533" s="147"/>
      <c r="H16533" s="146"/>
      <c r="J16533" s="146"/>
      <c r="L16533" s="150"/>
      <c r="N16533" s="163"/>
      <c r="O16533" s="146"/>
      <c r="P16533" s="146"/>
      <c r="Q16533" s="146"/>
      <c r="R16533" s="34"/>
      <c r="S16533" s="35"/>
      <c r="T16533" s="147"/>
    </row>
    <row r="16534">
      <c r="A16534" s="147"/>
      <c r="B16534" s="64"/>
      <c r="C16534" s="147" t="s">
        <v>217</v>
      </c>
      <c r="E16534" s="161"/>
      <c r="F16534" s="162"/>
      <c r="G16534" s="147"/>
      <c r="H16534" s="146"/>
      <c r="J16534" s="146"/>
      <c r="L16534" s="150"/>
      <c r="N16534" s="163"/>
      <c r="O16534" s="146"/>
      <c r="P16534" s="146"/>
      <c r="Q16534" s="146"/>
      <c r="R16534" s="34"/>
      <c r="S16534" s="35"/>
      <c r="T16534" s="147"/>
    </row>
    <row r="16535">
      <c r="A16535" s="147"/>
      <c r="B16535" s="64"/>
      <c r="C16535" s="147" t="s">
        <v>217</v>
      </c>
      <c r="E16535" s="161"/>
      <c r="F16535" s="162"/>
      <c r="G16535" s="147"/>
      <c r="H16535" s="146"/>
      <c r="J16535" s="146"/>
      <c r="L16535" s="150"/>
      <c r="N16535" s="163"/>
      <c r="O16535" s="146"/>
      <c r="P16535" s="146"/>
      <c r="Q16535" s="146"/>
      <c r="R16535" s="34"/>
      <c r="S16535" s="35"/>
      <c r="T16535" s="147"/>
    </row>
    <row r="16536">
      <c r="A16536" s="147"/>
      <c r="B16536" s="64"/>
      <c r="C16536" s="147" t="s">
        <v>217</v>
      </c>
      <c r="E16536" s="161"/>
      <c r="F16536" s="162"/>
      <c r="G16536" s="147"/>
      <c r="H16536" s="146"/>
      <c r="J16536" s="146"/>
      <c r="L16536" s="150"/>
      <c r="N16536" s="163"/>
      <c r="O16536" s="146"/>
      <c r="P16536" s="146"/>
      <c r="Q16536" s="146"/>
      <c r="R16536" s="34"/>
      <c r="S16536" s="35"/>
      <c r="T16536" s="147"/>
    </row>
    <row r="16537">
      <c r="A16537" s="147"/>
      <c r="B16537" s="64"/>
      <c r="C16537" s="147" t="s">
        <v>217</v>
      </c>
      <c r="E16537" s="161"/>
      <c r="F16537" s="162"/>
      <c r="G16537" s="147"/>
      <c r="H16537" s="146"/>
      <c r="J16537" s="146"/>
      <c r="L16537" s="150"/>
      <c r="N16537" s="163"/>
      <c r="O16537" s="146"/>
      <c r="P16537" s="146"/>
      <c r="Q16537" s="146"/>
      <c r="R16537" s="34"/>
      <c r="S16537" s="35"/>
      <c r="T16537" s="147"/>
    </row>
    <row r="16538">
      <c r="A16538" s="147"/>
      <c r="B16538" s="64"/>
      <c r="C16538" s="147" t="s">
        <v>217</v>
      </c>
      <c r="E16538" s="161"/>
      <c r="F16538" s="162"/>
      <c r="G16538" s="147"/>
      <c r="H16538" s="146"/>
      <c r="J16538" s="146"/>
      <c r="L16538" s="150"/>
      <c r="N16538" s="163"/>
      <c r="O16538" s="146"/>
      <c r="P16538" s="146"/>
      <c r="Q16538" s="146"/>
      <c r="R16538" s="34"/>
      <c r="S16538" s="35"/>
      <c r="T16538" s="147"/>
    </row>
    <row r="16539">
      <c r="A16539" s="147"/>
      <c r="B16539" s="64"/>
      <c r="C16539" s="147" t="s">
        <v>217</v>
      </c>
      <c r="E16539" s="161"/>
      <c r="F16539" s="162"/>
      <c r="G16539" s="147"/>
      <c r="H16539" s="146"/>
      <c r="J16539" s="146"/>
      <c r="L16539" s="150"/>
      <c r="N16539" s="163"/>
      <c r="O16539" s="146"/>
      <c r="P16539" s="146"/>
      <c r="Q16539" s="146"/>
      <c r="R16539" s="34"/>
      <c r="S16539" s="35"/>
      <c r="T16539" s="147"/>
    </row>
    <row r="16540">
      <c r="A16540" s="147"/>
      <c r="B16540" s="64"/>
      <c r="C16540" s="147" t="s">
        <v>217</v>
      </c>
      <c r="E16540" s="161"/>
      <c r="F16540" s="162"/>
      <c r="G16540" s="147"/>
      <c r="H16540" s="146"/>
      <c r="J16540" s="146"/>
      <c r="L16540" s="150"/>
      <c r="N16540" s="163"/>
      <c r="O16540" s="146"/>
      <c r="P16540" s="146"/>
      <c r="Q16540" s="146"/>
      <c r="R16540" s="34"/>
      <c r="S16540" s="35"/>
      <c r="T16540" s="147"/>
    </row>
    <row r="16541">
      <c r="A16541" s="147"/>
      <c r="B16541" s="64"/>
      <c r="C16541" s="147" t="s">
        <v>217</v>
      </c>
      <c r="E16541" s="161"/>
      <c r="F16541" s="162"/>
      <c r="G16541" s="147"/>
      <c r="H16541" s="146"/>
      <c r="J16541" s="146"/>
      <c r="L16541" s="150"/>
      <c r="N16541" s="163"/>
      <c r="O16541" s="146"/>
      <c r="P16541" s="146"/>
      <c r="Q16541" s="146"/>
      <c r="R16541" s="34"/>
      <c r="S16541" s="35"/>
      <c r="T16541" s="147"/>
    </row>
    <row r="16542">
      <c r="A16542" s="147"/>
      <c r="B16542" s="64"/>
      <c r="C16542" s="147" t="s">
        <v>217</v>
      </c>
      <c r="E16542" s="161"/>
      <c r="F16542" s="162"/>
      <c r="G16542" s="147"/>
      <c r="H16542" s="146"/>
      <c r="J16542" s="146"/>
      <c r="L16542" s="150"/>
      <c r="N16542" s="163"/>
      <c r="O16542" s="146"/>
      <c r="P16542" s="146"/>
      <c r="Q16542" s="146"/>
      <c r="R16542" s="34"/>
      <c r="S16542" s="35"/>
      <c r="T16542" s="147"/>
    </row>
    <row r="16543">
      <c r="A16543" s="147"/>
      <c r="B16543" s="64"/>
      <c r="C16543" s="147" t="s">
        <v>217</v>
      </c>
      <c r="E16543" s="161"/>
      <c r="F16543" s="162"/>
      <c r="G16543" s="147"/>
      <c r="H16543" s="146"/>
      <c r="J16543" s="146"/>
      <c r="L16543" s="150"/>
      <c r="N16543" s="163"/>
      <c r="O16543" s="146"/>
      <c r="P16543" s="146"/>
      <c r="Q16543" s="146"/>
      <c r="R16543" s="34"/>
      <c r="S16543" s="35"/>
      <c r="T16543" s="147"/>
    </row>
    <row r="16544">
      <c r="A16544" s="147"/>
      <c r="B16544" s="64"/>
      <c r="C16544" s="147" t="s">
        <v>217</v>
      </c>
      <c r="E16544" s="161"/>
      <c r="F16544" s="162"/>
      <c r="G16544" s="147"/>
      <c r="H16544" s="146"/>
      <c r="J16544" s="146"/>
      <c r="L16544" s="150"/>
      <c r="N16544" s="163"/>
      <c r="O16544" s="146"/>
      <c r="P16544" s="146"/>
      <c r="Q16544" s="146"/>
      <c r="R16544" s="34"/>
      <c r="S16544" s="35"/>
      <c r="T16544" s="147"/>
    </row>
    <row r="16545">
      <c r="A16545" s="147"/>
      <c r="B16545" s="64"/>
      <c r="C16545" s="147" t="s">
        <v>217</v>
      </c>
      <c r="E16545" s="161"/>
      <c r="F16545" s="162"/>
      <c r="G16545" s="147"/>
      <c r="H16545" s="146"/>
      <c r="J16545" s="146"/>
      <c r="L16545" s="150"/>
      <c r="N16545" s="163"/>
      <c r="O16545" s="146"/>
      <c r="P16545" s="146"/>
      <c r="Q16545" s="146"/>
      <c r="R16545" s="34"/>
      <c r="S16545" s="35"/>
      <c r="T16545" s="147"/>
    </row>
    <row r="16546">
      <c r="A16546" s="147"/>
      <c r="B16546" s="64"/>
      <c r="C16546" s="147" t="s">
        <v>217</v>
      </c>
      <c r="E16546" s="161"/>
      <c r="F16546" s="162"/>
      <c r="G16546" s="147"/>
      <c r="H16546" s="146"/>
      <c r="J16546" s="146"/>
      <c r="L16546" s="150"/>
      <c r="N16546" s="163"/>
      <c r="O16546" s="146"/>
      <c r="P16546" s="146"/>
      <c r="Q16546" s="146"/>
      <c r="R16546" s="34"/>
      <c r="S16546" s="35"/>
      <c r="T16546" s="147"/>
    </row>
    <row r="16547">
      <c r="A16547" s="147"/>
      <c r="B16547" s="64"/>
      <c r="C16547" s="147" t="s">
        <v>217</v>
      </c>
      <c r="E16547" s="161"/>
      <c r="F16547" s="162"/>
      <c r="G16547" s="147"/>
      <c r="H16547" s="146"/>
      <c r="J16547" s="146"/>
      <c r="L16547" s="150"/>
      <c r="N16547" s="163"/>
      <c r="O16547" s="146"/>
      <c r="P16547" s="146"/>
      <c r="Q16547" s="146"/>
      <c r="R16547" s="34"/>
      <c r="S16547" s="35"/>
      <c r="T16547" s="147"/>
    </row>
    <row r="16548">
      <c r="A16548" s="147"/>
      <c r="B16548" s="64"/>
      <c r="C16548" s="147" t="s">
        <v>217</v>
      </c>
      <c r="E16548" s="161"/>
      <c r="F16548" s="162"/>
      <c r="G16548" s="147"/>
      <c r="H16548" s="146"/>
      <c r="J16548" s="146"/>
      <c r="L16548" s="150"/>
      <c r="N16548" s="163"/>
      <c r="O16548" s="146"/>
      <c r="P16548" s="146"/>
      <c r="Q16548" s="146"/>
      <c r="R16548" s="34"/>
      <c r="S16548" s="35"/>
      <c r="T16548" s="147"/>
    </row>
    <row r="16549">
      <c r="A16549" s="147"/>
      <c r="B16549" s="64"/>
      <c r="C16549" s="147" t="s">
        <v>217</v>
      </c>
      <c r="E16549" s="161"/>
      <c r="F16549" s="162"/>
      <c r="G16549" s="147"/>
      <c r="H16549" s="146"/>
      <c r="J16549" s="146"/>
      <c r="L16549" s="150"/>
      <c r="N16549" s="163"/>
      <c r="O16549" s="146"/>
      <c r="P16549" s="146"/>
      <c r="Q16549" s="146"/>
      <c r="R16549" s="34"/>
      <c r="S16549" s="35"/>
      <c r="T16549" s="147"/>
    </row>
    <row r="16550">
      <c r="A16550" s="147"/>
      <c r="B16550" s="64"/>
      <c r="C16550" s="147" t="s">
        <v>217</v>
      </c>
      <c r="E16550" s="161"/>
      <c r="F16550" s="162"/>
      <c r="G16550" s="147"/>
      <c r="H16550" s="146"/>
      <c r="J16550" s="146"/>
      <c r="L16550" s="150"/>
      <c r="N16550" s="163"/>
      <c r="O16550" s="146"/>
      <c r="P16550" s="146"/>
      <c r="Q16550" s="146"/>
      <c r="R16550" s="34"/>
      <c r="S16550" s="35"/>
      <c r="T16550" s="147"/>
    </row>
    <row r="16551">
      <c r="A16551" s="147"/>
      <c r="B16551" s="64"/>
      <c r="C16551" s="147" t="s">
        <v>217</v>
      </c>
      <c r="E16551" s="161"/>
      <c r="F16551" s="162"/>
      <c r="G16551" s="147"/>
      <c r="H16551" s="146"/>
      <c r="J16551" s="146"/>
      <c r="L16551" s="150"/>
      <c r="N16551" s="163"/>
      <c r="O16551" s="146"/>
      <c r="P16551" s="146"/>
      <c r="Q16551" s="146"/>
      <c r="R16551" s="34"/>
      <c r="S16551" s="35"/>
      <c r="T16551" s="147"/>
    </row>
    <row r="16552">
      <c r="A16552" s="147"/>
      <c r="B16552" s="64"/>
      <c r="C16552" s="147" t="s">
        <v>217</v>
      </c>
      <c r="E16552" s="161"/>
      <c r="F16552" s="162"/>
      <c r="G16552" s="147"/>
      <c r="H16552" s="146"/>
      <c r="J16552" s="146"/>
      <c r="L16552" s="150"/>
      <c r="N16552" s="163"/>
      <c r="O16552" s="146"/>
      <c r="P16552" s="146"/>
      <c r="Q16552" s="146"/>
      <c r="R16552" s="34"/>
      <c r="S16552" s="35"/>
      <c r="T16552" s="147"/>
    </row>
    <row r="16553">
      <c r="A16553" s="147"/>
      <c r="B16553" s="64"/>
      <c r="C16553" s="147" t="s">
        <v>217</v>
      </c>
      <c r="E16553" s="161"/>
      <c r="F16553" s="162"/>
      <c r="G16553" s="147"/>
      <c r="H16553" s="146"/>
      <c r="J16553" s="146"/>
      <c r="L16553" s="150"/>
      <c r="N16553" s="163"/>
      <c r="O16553" s="146"/>
      <c r="P16553" s="146"/>
      <c r="Q16553" s="146"/>
      <c r="R16553" s="34"/>
      <c r="S16553" s="35"/>
      <c r="T16553" s="147"/>
    </row>
    <row r="16554">
      <c r="A16554" s="147"/>
      <c r="B16554" s="64"/>
      <c r="C16554" s="147" t="s">
        <v>217</v>
      </c>
      <c r="E16554" s="161"/>
      <c r="F16554" s="162"/>
      <c r="G16554" s="147"/>
      <c r="H16554" s="146"/>
      <c r="J16554" s="146"/>
      <c r="L16554" s="150"/>
      <c r="N16554" s="163"/>
      <c r="O16554" s="146"/>
      <c r="P16554" s="146"/>
      <c r="Q16554" s="146"/>
      <c r="R16554" s="34"/>
      <c r="S16554" s="35"/>
      <c r="T16554" s="147"/>
    </row>
    <row r="16555">
      <c r="A16555" s="147"/>
      <c r="B16555" s="64"/>
      <c r="C16555" s="147" t="s">
        <v>217</v>
      </c>
      <c r="E16555" s="161"/>
      <c r="F16555" s="162"/>
      <c r="G16555" s="147"/>
      <c r="H16555" s="146"/>
      <c r="J16555" s="146"/>
      <c r="L16555" s="150"/>
      <c r="N16555" s="163"/>
      <c r="O16555" s="146"/>
      <c r="P16555" s="146"/>
      <c r="Q16555" s="146"/>
      <c r="R16555" s="34"/>
      <c r="S16555" s="35"/>
      <c r="T16555" s="147"/>
    </row>
    <row r="16556">
      <c r="A16556" s="147"/>
      <c r="B16556" s="64"/>
      <c r="C16556" s="147" t="s">
        <v>217</v>
      </c>
      <c r="E16556" s="161"/>
      <c r="F16556" s="162"/>
      <c r="G16556" s="147"/>
      <c r="H16556" s="146"/>
      <c r="J16556" s="146"/>
      <c r="L16556" s="150"/>
      <c r="N16556" s="163"/>
      <c r="O16556" s="146"/>
      <c r="P16556" s="146"/>
      <c r="Q16556" s="146"/>
      <c r="R16556" s="34"/>
      <c r="S16556" s="35"/>
      <c r="T16556" s="147"/>
    </row>
    <row r="16557">
      <c r="A16557" s="147"/>
      <c r="B16557" s="64"/>
      <c r="C16557" s="147" t="s">
        <v>217</v>
      </c>
      <c r="E16557" s="161"/>
      <c r="F16557" s="162"/>
      <c r="G16557" s="147"/>
      <c r="H16557" s="146"/>
      <c r="J16557" s="146"/>
      <c r="L16557" s="150"/>
      <c r="N16557" s="163"/>
      <c r="O16557" s="146"/>
      <c r="P16557" s="146"/>
      <c r="Q16557" s="146"/>
      <c r="R16557" s="34"/>
      <c r="S16557" s="35"/>
      <c r="T16557" s="147"/>
    </row>
    <row r="16558">
      <c r="A16558" s="147"/>
      <c r="B16558" s="64"/>
      <c r="C16558" s="147" t="s">
        <v>217</v>
      </c>
      <c r="E16558" s="161"/>
      <c r="F16558" s="162"/>
      <c r="G16558" s="147"/>
      <c r="H16558" s="146"/>
      <c r="J16558" s="146"/>
      <c r="L16558" s="150"/>
      <c r="N16558" s="163"/>
      <c r="O16558" s="146"/>
      <c r="P16558" s="146"/>
      <c r="Q16558" s="146"/>
      <c r="R16558" s="34"/>
      <c r="S16558" s="35"/>
      <c r="T16558" s="147"/>
    </row>
    <row r="16559">
      <c r="A16559" s="147"/>
      <c r="B16559" s="64"/>
      <c r="C16559" s="147" t="s">
        <v>217</v>
      </c>
      <c r="E16559" s="161"/>
      <c r="F16559" s="162"/>
      <c r="G16559" s="147"/>
      <c r="H16559" s="146"/>
      <c r="J16559" s="146"/>
      <c r="L16559" s="150"/>
      <c r="N16559" s="163"/>
      <c r="O16559" s="146"/>
      <c r="P16559" s="146"/>
      <c r="Q16559" s="146"/>
      <c r="R16559" s="34"/>
      <c r="S16559" s="35"/>
      <c r="T16559" s="147"/>
    </row>
    <row r="16560">
      <c r="A16560" s="147"/>
      <c r="B16560" s="64"/>
      <c r="C16560" s="147" t="s">
        <v>217</v>
      </c>
      <c r="E16560" s="161"/>
      <c r="F16560" s="162"/>
      <c r="G16560" s="147"/>
      <c r="H16560" s="146"/>
      <c r="J16560" s="146"/>
      <c r="L16560" s="150"/>
      <c r="N16560" s="163"/>
      <c r="O16560" s="146"/>
      <c r="P16560" s="146"/>
      <c r="Q16560" s="146"/>
      <c r="R16560" s="34"/>
      <c r="S16560" s="35"/>
      <c r="T16560" s="147"/>
    </row>
    <row r="16561">
      <c r="A16561" s="147"/>
      <c r="B16561" s="64"/>
      <c r="C16561" s="147" t="s">
        <v>217</v>
      </c>
      <c r="E16561" s="161"/>
      <c r="F16561" s="162"/>
      <c r="G16561" s="147"/>
      <c r="H16561" s="146"/>
      <c r="J16561" s="146"/>
      <c r="L16561" s="150"/>
      <c r="N16561" s="163"/>
      <c r="O16561" s="146"/>
      <c r="P16561" s="146"/>
      <c r="Q16561" s="146"/>
      <c r="R16561" s="34"/>
      <c r="S16561" s="35"/>
      <c r="T16561" s="147"/>
    </row>
    <row r="16562">
      <c r="A16562" s="147"/>
      <c r="B16562" s="64"/>
      <c r="C16562" s="147" t="s">
        <v>217</v>
      </c>
      <c r="E16562" s="161"/>
      <c r="F16562" s="162"/>
      <c r="G16562" s="147"/>
      <c r="H16562" s="146"/>
      <c r="J16562" s="146"/>
      <c r="L16562" s="150"/>
      <c r="N16562" s="163"/>
      <c r="O16562" s="146"/>
      <c r="P16562" s="146"/>
      <c r="Q16562" s="146"/>
      <c r="R16562" s="34"/>
      <c r="S16562" s="35"/>
      <c r="T16562" s="147"/>
    </row>
    <row r="16563">
      <c r="A16563" s="147"/>
      <c r="B16563" s="64"/>
      <c r="C16563" s="147" t="s">
        <v>217</v>
      </c>
      <c r="E16563" s="161"/>
      <c r="F16563" s="162"/>
      <c r="G16563" s="147"/>
      <c r="H16563" s="146"/>
      <c r="J16563" s="146"/>
      <c r="L16563" s="150"/>
      <c r="N16563" s="163"/>
      <c r="O16563" s="146"/>
      <c r="P16563" s="146"/>
      <c r="Q16563" s="146"/>
      <c r="R16563" s="34"/>
      <c r="S16563" s="35"/>
      <c r="T16563" s="147"/>
    </row>
    <row r="16564">
      <c r="A16564" s="147"/>
      <c r="B16564" s="64"/>
      <c r="C16564" s="147" t="s">
        <v>217</v>
      </c>
      <c r="E16564" s="161"/>
      <c r="F16564" s="162"/>
      <c r="G16564" s="147"/>
      <c r="H16564" s="146"/>
      <c r="J16564" s="146"/>
      <c r="L16564" s="150"/>
      <c r="N16564" s="163"/>
      <c r="O16564" s="146"/>
      <c r="P16564" s="146"/>
      <c r="Q16564" s="146"/>
      <c r="R16564" s="34"/>
      <c r="S16564" s="35"/>
      <c r="T16564" s="147"/>
    </row>
    <row r="16565">
      <c r="A16565" s="147"/>
      <c r="B16565" s="64"/>
      <c r="C16565" s="147" t="s">
        <v>217</v>
      </c>
      <c r="E16565" s="161"/>
      <c r="F16565" s="162"/>
      <c r="G16565" s="147"/>
      <c r="H16565" s="146"/>
      <c r="J16565" s="146"/>
      <c r="L16565" s="150"/>
      <c r="N16565" s="163"/>
      <c r="O16565" s="146"/>
      <c r="P16565" s="146"/>
      <c r="Q16565" s="146"/>
      <c r="R16565" s="34"/>
      <c r="S16565" s="35"/>
      <c r="T16565" s="147"/>
    </row>
    <row r="16566">
      <c r="A16566" s="147"/>
      <c r="B16566" s="64"/>
      <c r="C16566" s="147" t="s">
        <v>217</v>
      </c>
      <c r="E16566" s="161"/>
      <c r="F16566" s="162"/>
      <c r="G16566" s="147"/>
      <c r="H16566" s="146"/>
      <c r="J16566" s="146"/>
      <c r="L16566" s="150"/>
      <c r="N16566" s="163"/>
      <c r="O16566" s="146"/>
      <c r="P16566" s="146"/>
      <c r="Q16566" s="146"/>
      <c r="R16566" s="34"/>
      <c r="S16566" s="35"/>
      <c r="T16566" s="147"/>
    </row>
    <row r="16567">
      <c r="A16567" s="147"/>
      <c r="B16567" s="64"/>
      <c r="C16567" s="147" t="s">
        <v>217</v>
      </c>
      <c r="E16567" s="161"/>
      <c r="F16567" s="162"/>
      <c r="G16567" s="147"/>
      <c r="H16567" s="146"/>
      <c r="J16567" s="146"/>
      <c r="L16567" s="150"/>
      <c r="N16567" s="163"/>
      <c r="O16567" s="146"/>
      <c r="P16567" s="146"/>
      <c r="Q16567" s="146"/>
      <c r="R16567" s="34"/>
      <c r="S16567" s="35"/>
      <c r="T16567" s="147"/>
    </row>
    <row r="16568">
      <c r="A16568" s="147"/>
      <c r="B16568" s="64"/>
      <c r="C16568" s="147" t="s">
        <v>217</v>
      </c>
      <c r="E16568" s="161"/>
      <c r="F16568" s="162"/>
      <c r="G16568" s="147"/>
      <c r="H16568" s="146"/>
      <c r="J16568" s="146"/>
      <c r="L16568" s="150"/>
      <c r="N16568" s="163"/>
      <c r="O16568" s="146"/>
      <c r="P16568" s="146"/>
      <c r="Q16568" s="146"/>
      <c r="R16568" s="34"/>
      <c r="S16568" s="35"/>
      <c r="T16568" s="147"/>
    </row>
    <row r="16569">
      <c r="A16569" s="147"/>
      <c r="B16569" s="64"/>
      <c r="C16569" s="147" t="s">
        <v>217</v>
      </c>
      <c r="E16569" s="161"/>
      <c r="F16569" s="162"/>
      <c r="G16569" s="147"/>
      <c r="H16569" s="146"/>
      <c r="J16569" s="146"/>
      <c r="L16569" s="150"/>
      <c r="N16569" s="163"/>
      <c r="O16569" s="146"/>
      <c r="P16569" s="146"/>
      <c r="Q16569" s="146"/>
      <c r="R16569" s="34"/>
      <c r="S16569" s="35"/>
      <c r="T16569" s="147"/>
    </row>
    <row r="16570">
      <c r="A16570" s="147"/>
      <c r="B16570" s="64"/>
      <c r="C16570" s="147" t="s">
        <v>217</v>
      </c>
      <c r="E16570" s="161"/>
      <c r="F16570" s="162"/>
      <c r="G16570" s="147"/>
      <c r="H16570" s="146"/>
      <c r="J16570" s="146"/>
      <c r="L16570" s="150"/>
      <c r="N16570" s="163"/>
      <c r="O16570" s="146"/>
      <c r="P16570" s="146"/>
      <c r="Q16570" s="146"/>
      <c r="R16570" s="34"/>
      <c r="S16570" s="35"/>
      <c r="T16570" s="147"/>
    </row>
    <row r="16571">
      <c r="A16571" s="147"/>
      <c r="B16571" s="64"/>
      <c r="C16571" s="147" t="s">
        <v>217</v>
      </c>
      <c r="E16571" s="161"/>
      <c r="F16571" s="162"/>
      <c r="G16571" s="147"/>
      <c r="H16571" s="146"/>
      <c r="J16571" s="146"/>
      <c r="L16571" s="150"/>
      <c r="N16571" s="163"/>
      <c r="O16571" s="146"/>
      <c r="P16571" s="146"/>
      <c r="Q16571" s="146"/>
      <c r="R16571" s="34"/>
      <c r="S16571" s="35"/>
      <c r="T16571" s="147"/>
    </row>
    <row r="16572">
      <c r="A16572" s="147"/>
      <c r="B16572" s="64"/>
      <c r="C16572" s="147" t="s">
        <v>217</v>
      </c>
      <c r="E16572" s="161"/>
      <c r="F16572" s="162"/>
      <c r="G16572" s="147"/>
      <c r="H16572" s="146"/>
      <c r="J16572" s="146"/>
      <c r="L16572" s="150"/>
      <c r="N16572" s="163"/>
      <c r="O16572" s="146"/>
      <c r="P16572" s="146"/>
      <c r="Q16572" s="146"/>
      <c r="R16572" s="34"/>
      <c r="S16572" s="35"/>
      <c r="T16572" s="147"/>
    </row>
    <row r="16573">
      <c r="A16573" s="147"/>
      <c r="B16573" s="64"/>
      <c r="C16573" s="147" t="s">
        <v>217</v>
      </c>
      <c r="E16573" s="161"/>
      <c r="F16573" s="162"/>
      <c r="G16573" s="147"/>
      <c r="H16573" s="146"/>
      <c r="J16573" s="146"/>
      <c r="L16573" s="150"/>
      <c r="N16573" s="163"/>
      <c r="O16573" s="146"/>
      <c r="P16573" s="146"/>
      <c r="Q16573" s="146"/>
      <c r="R16573" s="34"/>
      <c r="S16573" s="35"/>
      <c r="T16573" s="147"/>
    </row>
    <row r="16574">
      <c r="A16574" s="147"/>
      <c r="B16574" s="64"/>
      <c r="C16574" s="147" t="s">
        <v>217</v>
      </c>
      <c r="E16574" s="161"/>
      <c r="F16574" s="162"/>
      <c r="G16574" s="147"/>
      <c r="H16574" s="146"/>
      <c r="J16574" s="146"/>
      <c r="L16574" s="150"/>
      <c r="N16574" s="163"/>
      <c r="O16574" s="146"/>
      <c r="P16574" s="146"/>
      <c r="Q16574" s="146"/>
      <c r="R16574" s="34"/>
      <c r="S16574" s="35"/>
      <c r="T16574" s="147"/>
    </row>
    <row r="16575">
      <c r="A16575" s="147"/>
      <c r="B16575" s="64"/>
      <c r="C16575" s="147" t="s">
        <v>217</v>
      </c>
      <c r="E16575" s="161"/>
      <c r="F16575" s="162"/>
      <c r="G16575" s="147"/>
      <c r="H16575" s="146"/>
      <c r="J16575" s="146"/>
      <c r="L16575" s="150"/>
      <c r="N16575" s="163"/>
      <c r="O16575" s="146"/>
      <c r="P16575" s="146"/>
      <c r="Q16575" s="146"/>
      <c r="R16575" s="34"/>
      <c r="S16575" s="35"/>
      <c r="T16575" s="147"/>
    </row>
    <row r="16576">
      <c r="A16576" s="147"/>
      <c r="B16576" s="64"/>
      <c r="C16576" s="147" t="s">
        <v>217</v>
      </c>
      <c r="E16576" s="161"/>
      <c r="F16576" s="162"/>
      <c r="G16576" s="147"/>
      <c r="H16576" s="146"/>
      <c r="J16576" s="146"/>
      <c r="L16576" s="150"/>
      <c r="N16576" s="163"/>
      <c r="O16576" s="146"/>
      <c r="P16576" s="146"/>
      <c r="Q16576" s="146"/>
      <c r="R16576" s="34"/>
      <c r="S16576" s="35"/>
      <c r="T16576" s="147"/>
    </row>
    <row r="16577">
      <c r="A16577" s="147"/>
      <c r="B16577" s="64"/>
      <c r="C16577" s="147" t="s">
        <v>217</v>
      </c>
      <c r="E16577" s="161"/>
      <c r="F16577" s="162"/>
      <c r="G16577" s="147"/>
      <c r="H16577" s="146"/>
      <c r="J16577" s="146"/>
      <c r="L16577" s="150"/>
      <c r="N16577" s="163"/>
      <c r="O16577" s="146"/>
      <c r="P16577" s="146"/>
      <c r="Q16577" s="146"/>
      <c r="R16577" s="34"/>
      <c r="S16577" s="35"/>
      <c r="T16577" s="147"/>
    </row>
    <row r="16578">
      <c r="A16578" s="147"/>
      <c r="B16578" s="64"/>
      <c r="C16578" s="147" t="s">
        <v>217</v>
      </c>
      <c r="E16578" s="161"/>
      <c r="F16578" s="162"/>
      <c r="G16578" s="147"/>
      <c r="H16578" s="146"/>
      <c r="J16578" s="146"/>
      <c r="L16578" s="150"/>
      <c r="N16578" s="163"/>
      <c r="O16578" s="146"/>
      <c r="P16578" s="146"/>
      <c r="Q16578" s="146"/>
      <c r="R16578" s="34"/>
      <c r="S16578" s="35"/>
      <c r="T16578" s="147"/>
    </row>
    <row r="16579">
      <c r="A16579" s="147"/>
      <c r="B16579" s="64"/>
      <c r="C16579" s="147" t="s">
        <v>217</v>
      </c>
      <c r="E16579" s="161"/>
      <c r="F16579" s="162"/>
      <c r="G16579" s="147"/>
      <c r="H16579" s="146"/>
      <c r="J16579" s="146"/>
      <c r="L16579" s="150"/>
      <c r="N16579" s="163"/>
      <c r="O16579" s="146"/>
      <c r="P16579" s="146"/>
      <c r="Q16579" s="146"/>
      <c r="R16579" s="34"/>
      <c r="S16579" s="35"/>
      <c r="T16579" s="147"/>
    </row>
    <row r="16580">
      <c r="A16580" s="147"/>
      <c r="B16580" s="64"/>
      <c r="C16580" s="147" t="s">
        <v>217</v>
      </c>
      <c r="E16580" s="161"/>
      <c r="F16580" s="162"/>
      <c r="G16580" s="147"/>
      <c r="H16580" s="146"/>
      <c r="J16580" s="146"/>
      <c r="L16580" s="150"/>
      <c r="N16580" s="163"/>
      <c r="O16580" s="146"/>
      <c r="P16580" s="146"/>
      <c r="Q16580" s="146"/>
      <c r="R16580" s="34"/>
      <c r="S16580" s="35"/>
      <c r="T16580" s="147"/>
    </row>
    <row r="16581">
      <c r="A16581" s="147"/>
      <c r="B16581" s="64"/>
      <c r="C16581" s="147" t="s">
        <v>217</v>
      </c>
      <c r="E16581" s="161"/>
      <c r="F16581" s="162"/>
      <c r="G16581" s="147"/>
      <c r="H16581" s="146"/>
      <c r="J16581" s="146"/>
      <c r="L16581" s="150"/>
      <c r="N16581" s="163"/>
      <c r="O16581" s="146"/>
      <c r="P16581" s="146"/>
      <c r="Q16581" s="146"/>
      <c r="R16581" s="34"/>
      <c r="S16581" s="35"/>
      <c r="T16581" s="147"/>
    </row>
    <row r="16582">
      <c r="A16582" s="147"/>
      <c r="B16582" s="64"/>
      <c r="C16582" s="147" t="s">
        <v>217</v>
      </c>
      <c r="E16582" s="161"/>
      <c r="F16582" s="162"/>
      <c r="G16582" s="147"/>
      <c r="H16582" s="146"/>
      <c r="J16582" s="146"/>
      <c r="L16582" s="150"/>
      <c r="N16582" s="163"/>
      <c r="O16582" s="146"/>
      <c r="P16582" s="146"/>
      <c r="Q16582" s="146"/>
      <c r="R16582" s="34"/>
      <c r="S16582" s="35"/>
      <c r="T16582" s="147"/>
    </row>
    <row r="16583">
      <c r="A16583" s="147"/>
      <c r="B16583" s="64"/>
      <c r="C16583" s="147" t="s">
        <v>217</v>
      </c>
      <c r="E16583" s="161"/>
      <c r="F16583" s="162"/>
      <c r="G16583" s="147"/>
      <c r="H16583" s="146"/>
      <c r="J16583" s="146"/>
      <c r="L16583" s="150"/>
      <c r="N16583" s="163"/>
      <c r="O16583" s="146"/>
      <c r="P16583" s="146"/>
      <c r="Q16583" s="146"/>
      <c r="R16583" s="34"/>
      <c r="S16583" s="35"/>
      <c r="T16583" s="147"/>
    </row>
    <row r="16584">
      <c r="A16584" s="147"/>
      <c r="B16584" s="64"/>
      <c r="C16584" s="147" t="s">
        <v>217</v>
      </c>
      <c r="E16584" s="161"/>
      <c r="F16584" s="162"/>
      <c r="G16584" s="147"/>
      <c r="H16584" s="146"/>
      <c r="J16584" s="146"/>
      <c r="L16584" s="150"/>
      <c r="N16584" s="163"/>
      <c r="O16584" s="146"/>
      <c r="P16584" s="146"/>
      <c r="Q16584" s="146"/>
      <c r="R16584" s="34"/>
      <c r="S16584" s="35"/>
      <c r="T16584" s="147"/>
    </row>
    <row r="16585">
      <c r="A16585" s="147"/>
      <c r="B16585" s="64"/>
      <c r="C16585" s="147" t="s">
        <v>217</v>
      </c>
      <c r="E16585" s="161"/>
      <c r="F16585" s="162"/>
      <c r="G16585" s="147"/>
      <c r="H16585" s="146"/>
      <c r="J16585" s="146"/>
      <c r="L16585" s="150"/>
      <c r="N16585" s="163"/>
      <c r="O16585" s="146"/>
      <c r="P16585" s="146"/>
      <c r="Q16585" s="146"/>
      <c r="R16585" s="34"/>
      <c r="S16585" s="35"/>
      <c r="T16585" s="147"/>
    </row>
    <row r="16586">
      <c r="A16586" s="147"/>
      <c r="B16586" s="64"/>
      <c r="C16586" s="147" t="s">
        <v>217</v>
      </c>
      <c r="E16586" s="161"/>
      <c r="F16586" s="162"/>
      <c r="G16586" s="147"/>
      <c r="H16586" s="146"/>
      <c r="J16586" s="146"/>
      <c r="L16586" s="150"/>
      <c r="N16586" s="163"/>
      <c r="O16586" s="146"/>
      <c r="P16586" s="146"/>
      <c r="Q16586" s="146"/>
      <c r="R16586" s="34"/>
      <c r="S16586" s="35"/>
      <c r="T16586" s="147"/>
    </row>
    <row r="16587">
      <c r="A16587" s="147"/>
      <c r="B16587" s="64"/>
      <c r="C16587" s="147" t="s">
        <v>217</v>
      </c>
      <c r="E16587" s="161"/>
      <c r="F16587" s="162"/>
      <c r="G16587" s="147"/>
      <c r="H16587" s="146"/>
      <c r="J16587" s="146"/>
      <c r="L16587" s="150"/>
      <c r="N16587" s="163"/>
      <c r="O16587" s="146"/>
      <c r="P16587" s="146"/>
      <c r="Q16587" s="146"/>
      <c r="R16587" s="34"/>
      <c r="S16587" s="35"/>
      <c r="T16587" s="147"/>
    </row>
    <row r="16588">
      <c r="A16588" s="147"/>
      <c r="B16588" s="64"/>
      <c r="C16588" s="147" t="s">
        <v>217</v>
      </c>
      <c r="E16588" s="161"/>
      <c r="F16588" s="162"/>
      <c r="G16588" s="147"/>
      <c r="H16588" s="146"/>
      <c r="J16588" s="146"/>
      <c r="L16588" s="150"/>
      <c r="N16588" s="163"/>
      <c r="O16588" s="146"/>
      <c r="P16588" s="146"/>
      <c r="Q16588" s="146"/>
      <c r="R16588" s="34"/>
      <c r="S16588" s="35"/>
      <c r="T16588" s="147"/>
    </row>
    <row r="16589">
      <c r="A16589" s="147"/>
      <c r="B16589" s="64"/>
      <c r="C16589" s="147" t="s">
        <v>217</v>
      </c>
      <c r="E16589" s="161"/>
      <c r="F16589" s="162"/>
      <c r="G16589" s="147"/>
      <c r="H16589" s="146"/>
      <c r="J16589" s="146"/>
      <c r="L16589" s="150"/>
      <c r="N16589" s="163"/>
      <c r="O16589" s="146"/>
      <c r="P16589" s="146"/>
      <c r="Q16589" s="146"/>
      <c r="R16589" s="34"/>
      <c r="S16589" s="35"/>
      <c r="T16589" s="147"/>
    </row>
    <row r="16590">
      <c r="A16590" s="147"/>
      <c r="B16590" s="64"/>
      <c r="C16590" s="147" t="s">
        <v>217</v>
      </c>
      <c r="E16590" s="161"/>
      <c r="F16590" s="162"/>
      <c r="G16590" s="147"/>
      <c r="H16590" s="146"/>
      <c r="J16590" s="146"/>
      <c r="L16590" s="150"/>
      <c r="N16590" s="163"/>
      <c r="O16590" s="146"/>
      <c r="P16590" s="146"/>
      <c r="Q16590" s="146"/>
      <c r="R16590" s="34"/>
      <c r="S16590" s="35"/>
      <c r="T16590" s="147"/>
    </row>
    <row r="16591">
      <c r="A16591" s="147"/>
      <c r="B16591" s="64"/>
      <c r="C16591" s="147" t="s">
        <v>217</v>
      </c>
      <c r="E16591" s="161"/>
      <c r="F16591" s="162"/>
      <c r="G16591" s="147"/>
      <c r="H16591" s="146"/>
      <c r="J16591" s="146"/>
      <c r="L16591" s="150"/>
      <c r="N16591" s="163"/>
      <c r="O16591" s="146"/>
      <c r="P16591" s="146"/>
      <c r="Q16591" s="146"/>
      <c r="R16591" s="34"/>
      <c r="S16591" s="35"/>
      <c r="T16591" s="147"/>
    </row>
    <row r="16592">
      <c r="A16592" s="147"/>
      <c r="B16592" s="64"/>
      <c r="C16592" s="147" t="s">
        <v>217</v>
      </c>
      <c r="E16592" s="161"/>
      <c r="F16592" s="162"/>
      <c r="G16592" s="147"/>
      <c r="H16592" s="146"/>
      <c r="J16592" s="146"/>
      <c r="L16592" s="150"/>
      <c r="N16592" s="163"/>
      <c r="O16592" s="146"/>
      <c r="P16592" s="146"/>
      <c r="Q16592" s="146"/>
      <c r="R16592" s="34"/>
      <c r="S16592" s="35"/>
      <c r="T16592" s="147"/>
    </row>
    <row r="16593">
      <c r="A16593" s="147"/>
      <c r="B16593" s="64"/>
      <c r="C16593" s="147" t="s">
        <v>217</v>
      </c>
      <c r="E16593" s="161"/>
      <c r="F16593" s="162"/>
      <c r="G16593" s="147"/>
      <c r="H16593" s="146"/>
      <c r="J16593" s="146"/>
      <c r="L16593" s="150"/>
      <c r="N16593" s="163"/>
      <c r="O16593" s="146"/>
      <c r="P16593" s="146"/>
      <c r="Q16593" s="146"/>
      <c r="R16593" s="34"/>
      <c r="S16593" s="35"/>
      <c r="T16593" s="147"/>
    </row>
    <row r="16594">
      <c r="A16594" s="147"/>
      <c r="B16594" s="64"/>
      <c r="C16594" s="147" t="s">
        <v>217</v>
      </c>
      <c r="E16594" s="161"/>
      <c r="F16594" s="162"/>
      <c r="G16594" s="147"/>
      <c r="H16594" s="146"/>
      <c r="J16594" s="146"/>
      <c r="L16594" s="150"/>
      <c r="N16594" s="163"/>
      <c r="O16594" s="146"/>
      <c r="P16594" s="146"/>
      <c r="Q16594" s="146"/>
      <c r="R16594" s="34"/>
      <c r="S16594" s="35"/>
      <c r="T16594" s="147"/>
    </row>
    <row r="16595">
      <c r="A16595" s="147"/>
      <c r="B16595" s="64"/>
      <c r="C16595" s="147" t="s">
        <v>217</v>
      </c>
      <c r="E16595" s="161"/>
      <c r="F16595" s="162"/>
      <c r="G16595" s="147"/>
      <c r="H16595" s="146"/>
      <c r="J16595" s="146"/>
      <c r="L16595" s="150"/>
      <c r="N16595" s="163"/>
      <c r="O16595" s="146"/>
      <c r="P16595" s="146"/>
      <c r="Q16595" s="146"/>
      <c r="R16595" s="34"/>
      <c r="S16595" s="35"/>
      <c r="T16595" s="147"/>
    </row>
    <row r="16596">
      <c r="A16596" s="147"/>
      <c r="B16596" s="64"/>
      <c r="C16596" s="147" t="s">
        <v>217</v>
      </c>
      <c r="E16596" s="161"/>
      <c r="F16596" s="162"/>
      <c r="G16596" s="147"/>
      <c r="H16596" s="146"/>
      <c r="J16596" s="146"/>
      <c r="L16596" s="150"/>
      <c r="N16596" s="163"/>
      <c r="O16596" s="146"/>
      <c r="P16596" s="146"/>
      <c r="Q16596" s="146"/>
      <c r="R16596" s="34"/>
      <c r="S16596" s="35"/>
      <c r="T16596" s="147"/>
    </row>
    <row r="16597">
      <c r="A16597" s="147"/>
      <c r="B16597" s="64"/>
      <c r="C16597" s="147" t="s">
        <v>217</v>
      </c>
      <c r="E16597" s="161"/>
      <c r="F16597" s="162"/>
      <c r="G16597" s="147"/>
      <c r="H16597" s="146"/>
      <c r="J16597" s="146"/>
      <c r="L16597" s="150"/>
      <c r="N16597" s="163"/>
      <c r="O16597" s="146"/>
      <c r="P16597" s="146"/>
      <c r="Q16597" s="146"/>
      <c r="R16597" s="34"/>
      <c r="S16597" s="35"/>
      <c r="T16597" s="147"/>
    </row>
    <row r="16598">
      <c r="A16598" s="147"/>
      <c r="B16598" s="64"/>
      <c r="C16598" s="147" t="s">
        <v>217</v>
      </c>
      <c r="E16598" s="161"/>
      <c r="F16598" s="162"/>
      <c r="G16598" s="147"/>
      <c r="H16598" s="146"/>
      <c r="J16598" s="146"/>
      <c r="L16598" s="150"/>
      <c r="N16598" s="163"/>
      <c r="O16598" s="146"/>
      <c r="P16598" s="146"/>
      <c r="Q16598" s="146"/>
      <c r="R16598" s="34"/>
      <c r="S16598" s="35"/>
      <c r="T16598" s="147"/>
    </row>
    <row r="16599">
      <c r="A16599" s="147"/>
      <c r="B16599" s="64"/>
      <c r="C16599" s="147" t="s">
        <v>217</v>
      </c>
      <c r="E16599" s="161"/>
      <c r="F16599" s="162"/>
      <c r="G16599" s="147"/>
      <c r="H16599" s="146"/>
      <c r="J16599" s="146"/>
      <c r="L16599" s="150"/>
      <c r="N16599" s="163"/>
      <c r="O16599" s="146"/>
      <c r="P16599" s="146"/>
      <c r="Q16599" s="146"/>
      <c r="R16599" s="34"/>
      <c r="S16599" s="35"/>
      <c r="T16599" s="147"/>
    </row>
    <row r="16600">
      <c r="A16600" s="147"/>
      <c r="B16600" s="64"/>
      <c r="C16600" s="147" t="s">
        <v>217</v>
      </c>
      <c r="E16600" s="161"/>
      <c r="F16600" s="162"/>
      <c r="G16600" s="147"/>
      <c r="H16600" s="146"/>
      <c r="J16600" s="146"/>
      <c r="L16600" s="150"/>
      <c r="N16600" s="163"/>
      <c r="O16600" s="146"/>
      <c r="P16600" s="146"/>
      <c r="Q16600" s="146"/>
      <c r="R16600" s="34"/>
      <c r="S16600" s="35"/>
      <c r="T16600" s="147"/>
    </row>
    <row r="16601">
      <c r="A16601" s="147"/>
      <c r="B16601" s="64"/>
      <c r="C16601" s="147" t="s">
        <v>217</v>
      </c>
      <c r="E16601" s="161"/>
      <c r="F16601" s="162"/>
      <c r="G16601" s="147"/>
      <c r="H16601" s="146"/>
      <c r="J16601" s="146"/>
      <c r="L16601" s="150"/>
      <c r="N16601" s="163"/>
      <c r="O16601" s="146"/>
      <c r="P16601" s="146"/>
      <c r="Q16601" s="146"/>
      <c r="R16601" s="34"/>
      <c r="S16601" s="35"/>
      <c r="T16601" s="147"/>
    </row>
    <row r="16602">
      <c r="A16602" s="147"/>
      <c r="B16602" s="64"/>
      <c r="C16602" s="147" t="s">
        <v>217</v>
      </c>
      <c r="E16602" s="161"/>
      <c r="F16602" s="162"/>
      <c r="G16602" s="147"/>
      <c r="H16602" s="146"/>
      <c r="J16602" s="146"/>
      <c r="L16602" s="150"/>
      <c r="N16602" s="163"/>
      <c r="O16602" s="146"/>
      <c r="P16602" s="146"/>
      <c r="Q16602" s="146"/>
      <c r="R16602" s="34"/>
      <c r="S16602" s="35"/>
      <c r="T16602" s="147"/>
    </row>
    <row r="16603">
      <c r="A16603" s="147"/>
      <c r="B16603" s="64"/>
      <c r="C16603" s="147" t="s">
        <v>217</v>
      </c>
      <c r="E16603" s="161"/>
      <c r="F16603" s="162"/>
      <c r="G16603" s="147"/>
      <c r="H16603" s="146"/>
      <c r="J16603" s="146"/>
      <c r="L16603" s="150"/>
      <c r="N16603" s="163"/>
      <c r="O16603" s="146"/>
      <c r="P16603" s="146"/>
      <c r="Q16603" s="146"/>
      <c r="R16603" s="34"/>
      <c r="S16603" s="35"/>
      <c r="T16603" s="147"/>
    </row>
    <row r="16604">
      <c r="A16604" s="147"/>
      <c r="B16604" s="64"/>
      <c r="C16604" s="147" t="s">
        <v>217</v>
      </c>
      <c r="E16604" s="161"/>
      <c r="F16604" s="162"/>
      <c r="G16604" s="147"/>
      <c r="H16604" s="146"/>
      <c r="J16604" s="146"/>
      <c r="L16604" s="150"/>
      <c r="N16604" s="163"/>
      <c r="O16604" s="146"/>
      <c r="P16604" s="146"/>
      <c r="Q16604" s="146"/>
      <c r="R16604" s="34"/>
      <c r="S16604" s="35"/>
      <c r="T16604" s="147"/>
    </row>
    <row r="16605">
      <c r="A16605" s="147"/>
      <c r="B16605" s="64"/>
      <c r="C16605" s="147" t="s">
        <v>217</v>
      </c>
      <c r="E16605" s="161"/>
      <c r="F16605" s="162"/>
      <c r="G16605" s="147"/>
      <c r="H16605" s="146"/>
      <c r="J16605" s="146"/>
      <c r="L16605" s="150"/>
      <c r="N16605" s="163"/>
      <c r="O16605" s="146"/>
      <c r="P16605" s="146"/>
      <c r="Q16605" s="146"/>
      <c r="R16605" s="34"/>
      <c r="S16605" s="35"/>
      <c r="T16605" s="147"/>
    </row>
    <row r="16606">
      <c r="A16606" s="147"/>
      <c r="B16606" s="64"/>
      <c r="C16606" s="147" t="s">
        <v>217</v>
      </c>
      <c r="E16606" s="161"/>
      <c r="F16606" s="162"/>
      <c r="G16606" s="147"/>
      <c r="H16606" s="146"/>
      <c r="J16606" s="146"/>
      <c r="L16606" s="150"/>
      <c r="N16606" s="163"/>
      <c r="O16606" s="146"/>
      <c r="P16606" s="146"/>
      <c r="Q16606" s="146"/>
      <c r="R16606" s="34"/>
      <c r="S16606" s="35"/>
      <c r="T16606" s="147"/>
    </row>
    <row r="16607">
      <c r="A16607" s="147"/>
      <c r="B16607" s="64"/>
      <c r="C16607" s="147" t="s">
        <v>217</v>
      </c>
      <c r="E16607" s="161"/>
      <c r="F16607" s="162"/>
      <c r="G16607" s="147"/>
      <c r="H16607" s="146"/>
      <c r="J16607" s="146"/>
      <c r="L16607" s="150"/>
      <c r="N16607" s="163"/>
      <c r="O16607" s="146"/>
      <c r="P16607" s="146"/>
      <c r="Q16607" s="146"/>
      <c r="R16607" s="34"/>
      <c r="S16607" s="35"/>
      <c r="T16607" s="147"/>
    </row>
    <row r="16608">
      <c r="A16608" s="147"/>
      <c r="B16608" s="64"/>
      <c r="C16608" s="147" t="s">
        <v>217</v>
      </c>
      <c r="E16608" s="161"/>
      <c r="F16608" s="162"/>
      <c r="G16608" s="147"/>
      <c r="H16608" s="146"/>
      <c r="J16608" s="146"/>
      <c r="L16608" s="150"/>
      <c r="N16608" s="163"/>
      <c r="O16608" s="146"/>
      <c r="P16608" s="146"/>
      <c r="Q16608" s="146"/>
      <c r="R16608" s="34"/>
      <c r="S16608" s="35"/>
      <c r="T16608" s="147"/>
    </row>
    <row r="16609">
      <c r="A16609" s="147"/>
      <c r="B16609" s="64"/>
      <c r="C16609" s="147" t="s">
        <v>217</v>
      </c>
      <c r="E16609" s="161"/>
      <c r="F16609" s="162"/>
      <c r="G16609" s="147"/>
      <c r="H16609" s="146"/>
      <c r="J16609" s="146"/>
      <c r="L16609" s="150"/>
      <c r="N16609" s="163"/>
      <c r="O16609" s="146"/>
      <c r="P16609" s="146"/>
      <c r="Q16609" s="146"/>
      <c r="R16609" s="34"/>
      <c r="S16609" s="35"/>
      <c r="T16609" s="147"/>
    </row>
    <row r="16610">
      <c r="A16610" s="147"/>
      <c r="B16610" s="64"/>
      <c r="C16610" s="147" t="s">
        <v>217</v>
      </c>
      <c r="E16610" s="161"/>
      <c r="F16610" s="162"/>
      <c r="G16610" s="147"/>
      <c r="H16610" s="146"/>
      <c r="J16610" s="146"/>
      <c r="L16610" s="150"/>
      <c r="N16610" s="163"/>
      <c r="O16610" s="146"/>
      <c r="P16610" s="146"/>
      <c r="Q16610" s="146"/>
      <c r="R16610" s="34"/>
      <c r="S16610" s="35"/>
      <c r="T16610" s="147"/>
    </row>
    <row r="16611">
      <c r="A16611" s="147"/>
      <c r="B16611" s="64"/>
      <c r="C16611" s="147" t="s">
        <v>217</v>
      </c>
      <c r="E16611" s="161"/>
      <c r="F16611" s="162"/>
      <c r="G16611" s="147"/>
      <c r="H16611" s="146"/>
      <c r="J16611" s="146"/>
      <c r="L16611" s="150"/>
      <c r="N16611" s="163"/>
      <c r="O16611" s="146"/>
      <c r="P16611" s="146"/>
      <c r="Q16611" s="146"/>
      <c r="R16611" s="34"/>
      <c r="S16611" s="35"/>
      <c r="T16611" s="147"/>
    </row>
    <row r="16612">
      <c r="A16612" s="147"/>
      <c r="B16612" s="64"/>
      <c r="C16612" s="147" t="s">
        <v>217</v>
      </c>
      <c r="E16612" s="161"/>
      <c r="F16612" s="162"/>
      <c r="G16612" s="147"/>
      <c r="H16612" s="146"/>
      <c r="J16612" s="146"/>
      <c r="L16612" s="150"/>
      <c r="N16612" s="163"/>
      <c r="O16612" s="146"/>
      <c r="P16612" s="146"/>
      <c r="Q16612" s="146"/>
      <c r="R16612" s="34"/>
      <c r="S16612" s="35"/>
      <c r="T16612" s="147"/>
    </row>
    <row r="16613">
      <c r="A16613" s="147"/>
      <c r="B16613" s="64"/>
      <c r="C16613" s="147" t="s">
        <v>217</v>
      </c>
      <c r="E16613" s="161"/>
      <c r="F16613" s="162"/>
      <c r="G16613" s="147"/>
      <c r="H16613" s="146"/>
      <c r="J16613" s="146"/>
      <c r="L16613" s="150"/>
      <c r="N16613" s="163"/>
      <c r="O16613" s="146"/>
      <c r="P16613" s="146"/>
      <c r="Q16613" s="146"/>
      <c r="R16613" s="34"/>
      <c r="S16613" s="35"/>
      <c r="T16613" s="147"/>
    </row>
    <row r="16614">
      <c r="A16614" s="147"/>
      <c r="B16614" s="64"/>
      <c r="C16614" s="147" t="s">
        <v>217</v>
      </c>
      <c r="E16614" s="161"/>
      <c r="F16614" s="162"/>
      <c r="G16614" s="147"/>
      <c r="H16614" s="146"/>
      <c r="J16614" s="146"/>
      <c r="L16614" s="150"/>
      <c r="N16614" s="163"/>
      <c r="O16614" s="146"/>
      <c r="P16614" s="146"/>
      <c r="Q16614" s="146"/>
      <c r="R16614" s="34"/>
      <c r="S16614" s="35"/>
      <c r="T16614" s="147"/>
    </row>
    <row r="16615">
      <c r="A16615" s="147"/>
      <c r="B16615" s="64"/>
      <c r="C16615" s="147" t="s">
        <v>217</v>
      </c>
      <c r="E16615" s="161"/>
      <c r="F16615" s="162"/>
      <c r="G16615" s="147"/>
      <c r="H16615" s="146"/>
      <c r="J16615" s="146"/>
      <c r="L16615" s="150"/>
      <c r="N16615" s="163"/>
      <c r="O16615" s="146"/>
      <c r="P16615" s="146"/>
      <c r="Q16615" s="146"/>
      <c r="R16615" s="34"/>
      <c r="S16615" s="35"/>
      <c r="T16615" s="147"/>
    </row>
    <row r="16616">
      <c r="A16616" s="147"/>
      <c r="B16616" s="64"/>
      <c r="C16616" s="147" t="s">
        <v>217</v>
      </c>
      <c r="E16616" s="161"/>
      <c r="F16616" s="162"/>
      <c r="G16616" s="147"/>
      <c r="H16616" s="146"/>
      <c r="J16616" s="146"/>
      <c r="L16616" s="150"/>
      <c r="N16616" s="163"/>
      <c r="O16616" s="146"/>
      <c r="P16616" s="146"/>
      <c r="Q16616" s="146"/>
      <c r="R16616" s="34"/>
      <c r="S16616" s="35"/>
      <c r="T16616" s="147"/>
    </row>
    <row r="16617">
      <c r="A16617" s="147"/>
      <c r="B16617" s="64"/>
      <c r="C16617" s="147" t="s">
        <v>217</v>
      </c>
      <c r="E16617" s="161"/>
      <c r="F16617" s="162"/>
      <c r="G16617" s="147"/>
      <c r="H16617" s="146"/>
      <c r="J16617" s="146"/>
      <c r="L16617" s="150"/>
      <c r="N16617" s="163"/>
      <c r="O16617" s="146"/>
      <c r="P16617" s="146"/>
      <c r="Q16617" s="146"/>
      <c r="R16617" s="34"/>
      <c r="S16617" s="35"/>
      <c r="T16617" s="147"/>
    </row>
    <row r="16618">
      <c r="A16618" s="147"/>
      <c r="B16618" s="64"/>
      <c r="C16618" s="147" t="s">
        <v>217</v>
      </c>
      <c r="E16618" s="161"/>
      <c r="F16618" s="162"/>
      <c r="G16618" s="147"/>
      <c r="H16618" s="146"/>
      <c r="J16618" s="146"/>
      <c r="L16618" s="150"/>
      <c r="N16618" s="163"/>
      <c r="O16618" s="146"/>
      <c r="P16618" s="146"/>
      <c r="Q16618" s="146"/>
      <c r="R16618" s="34"/>
      <c r="S16618" s="35"/>
      <c r="T16618" s="147"/>
    </row>
    <row r="16619">
      <c r="A16619" s="147"/>
      <c r="B16619" s="64"/>
      <c r="C16619" s="147" t="s">
        <v>217</v>
      </c>
      <c r="E16619" s="161"/>
      <c r="F16619" s="162"/>
      <c r="G16619" s="147"/>
      <c r="H16619" s="146"/>
      <c r="J16619" s="146"/>
      <c r="L16619" s="150"/>
      <c r="N16619" s="163"/>
      <c r="O16619" s="146"/>
      <c r="P16619" s="146"/>
      <c r="Q16619" s="146"/>
      <c r="R16619" s="34"/>
      <c r="S16619" s="35"/>
      <c r="T16619" s="147"/>
    </row>
    <row r="16620">
      <c r="A16620" s="147"/>
      <c r="B16620" s="64"/>
      <c r="C16620" s="147" t="s">
        <v>217</v>
      </c>
      <c r="E16620" s="161"/>
      <c r="F16620" s="162"/>
      <c r="G16620" s="147"/>
      <c r="H16620" s="146"/>
      <c r="J16620" s="146"/>
      <c r="L16620" s="150"/>
      <c r="N16620" s="163"/>
      <c r="O16620" s="146"/>
      <c r="P16620" s="146"/>
      <c r="Q16620" s="146"/>
      <c r="R16620" s="34"/>
      <c r="S16620" s="35"/>
      <c r="T16620" s="147"/>
    </row>
    <row r="16621">
      <c r="A16621" s="147"/>
      <c r="B16621" s="64"/>
      <c r="C16621" s="147" t="s">
        <v>217</v>
      </c>
      <c r="E16621" s="161"/>
      <c r="F16621" s="162"/>
      <c r="G16621" s="147"/>
      <c r="H16621" s="146"/>
      <c r="J16621" s="146"/>
      <c r="L16621" s="150"/>
      <c r="N16621" s="163"/>
      <c r="O16621" s="146"/>
      <c r="P16621" s="146"/>
      <c r="Q16621" s="146"/>
      <c r="R16621" s="34"/>
      <c r="S16621" s="35"/>
      <c r="T16621" s="147"/>
    </row>
    <row r="16622">
      <c r="A16622" s="147"/>
      <c r="B16622" s="64"/>
      <c r="C16622" s="147" t="s">
        <v>217</v>
      </c>
      <c r="E16622" s="161"/>
      <c r="F16622" s="162"/>
      <c r="G16622" s="147"/>
      <c r="H16622" s="146"/>
      <c r="J16622" s="146"/>
      <c r="L16622" s="150"/>
      <c r="N16622" s="163"/>
      <c r="O16622" s="146"/>
      <c r="P16622" s="146"/>
      <c r="Q16622" s="146"/>
      <c r="R16622" s="34"/>
      <c r="S16622" s="35"/>
      <c r="T16622" s="147"/>
    </row>
    <row r="16623">
      <c r="A16623" s="147"/>
      <c r="B16623" s="64"/>
      <c r="C16623" s="147" t="s">
        <v>217</v>
      </c>
      <c r="E16623" s="161"/>
      <c r="F16623" s="162"/>
      <c r="G16623" s="147"/>
      <c r="H16623" s="146"/>
      <c r="J16623" s="146"/>
      <c r="L16623" s="150"/>
      <c r="N16623" s="163"/>
      <c r="O16623" s="146"/>
      <c r="P16623" s="146"/>
      <c r="Q16623" s="146"/>
      <c r="R16623" s="34"/>
      <c r="S16623" s="35"/>
      <c r="T16623" s="147"/>
    </row>
    <row r="16624">
      <c r="A16624" s="147"/>
      <c r="B16624" s="64"/>
      <c r="C16624" s="147" t="s">
        <v>217</v>
      </c>
      <c r="E16624" s="161"/>
      <c r="F16624" s="162"/>
      <c r="G16624" s="147"/>
      <c r="H16624" s="146"/>
      <c r="J16624" s="146"/>
      <c r="L16624" s="150"/>
      <c r="N16624" s="163"/>
      <c r="O16624" s="146"/>
      <c r="P16624" s="146"/>
      <c r="Q16624" s="146"/>
      <c r="R16624" s="34"/>
      <c r="S16624" s="35"/>
      <c r="T16624" s="147"/>
    </row>
    <row r="16625">
      <c r="A16625" s="147"/>
      <c r="B16625" s="64"/>
      <c r="C16625" s="147" t="s">
        <v>217</v>
      </c>
      <c r="E16625" s="161"/>
      <c r="F16625" s="162"/>
      <c r="G16625" s="147"/>
      <c r="H16625" s="146"/>
      <c r="J16625" s="146"/>
      <c r="L16625" s="150"/>
      <c r="N16625" s="163"/>
      <c r="O16625" s="146"/>
      <c r="P16625" s="146"/>
      <c r="Q16625" s="146"/>
      <c r="R16625" s="34"/>
      <c r="S16625" s="35"/>
      <c r="T16625" s="147"/>
    </row>
    <row r="16626">
      <c r="A16626" s="147"/>
      <c r="B16626" s="64"/>
      <c r="C16626" s="147" t="s">
        <v>217</v>
      </c>
      <c r="E16626" s="161"/>
      <c r="F16626" s="162"/>
      <c r="G16626" s="147"/>
      <c r="H16626" s="146"/>
      <c r="J16626" s="146"/>
      <c r="L16626" s="150"/>
      <c r="N16626" s="163"/>
      <c r="O16626" s="146"/>
      <c r="P16626" s="146"/>
      <c r="Q16626" s="146"/>
      <c r="R16626" s="34"/>
      <c r="S16626" s="35"/>
      <c r="T16626" s="147"/>
    </row>
    <row r="16627">
      <c r="A16627" s="147"/>
      <c r="B16627" s="64"/>
      <c r="C16627" s="147" t="s">
        <v>217</v>
      </c>
      <c r="E16627" s="161"/>
      <c r="F16627" s="162"/>
      <c r="G16627" s="147"/>
      <c r="H16627" s="146"/>
      <c r="J16627" s="146"/>
      <c r="L16627" s="150"/>
      <c r="N16627" s="163"/>
      <c r="O16627" s="146"/>
      <c r="P16627" s="146"/>
      <c r="Q16627" s="146"/>
      <c r="R16627" s="34"/>
      <c r="S16627" s="35"/>
      <c r="T16627" s="147"/>
    </row>
    <row r="16628">
      <c r="A16628" s="147"/>
      <c r="B16628" s="64"/>
      <c r="C16628" s="147" t="s">
        <v>217</v>
      </c>
      <c r="E16628" s="161"/>
      <c r="F16628" s="162"/>
      <c r="G16628" s="147"/>
      <c r="H16628" s="146"/>
      <c r="J16628" s="146"/>
      <c r="L16628" s="150"/>
      <c r="N16628" s="163"/>
      <c r="O16628" s="146"/>
      <c r="P16628" s="146"/>
      <c r="Q16628" s="146"/>
      <c r="R16628" s="34"/>
      <c r="S16628" s="35"/>
      <c r="T16628" s="147"/>
    </row>
    <row r="16629">
      <c r="A16629" s="147"/>
      <c r="B16629" s="64"/>
      <c r="C16629" s="147" t="s">
        <v>217</v>
      </c>
      <c r="E16629" s="161"/>
      <c r="F16629" s="162"/>
      <c r="G16629" s="147"/>
      <c r="H16629" s="146"/>
      <c r="J16629" s="146"/>
      <c r="L16629" s="150"/>
      <c r="N16629" s="163"/>
      <c r="O16629" s="146"/>
      <c r="P16629" s="146"/>
      <c r="Q16629" s="146"/>
      <c r="R16629" s="34"/>
      <c r="S16629" s="35"/>
      <c r="T16629" s="147"/>
    </row>
    <row r="16630">
      <c r="A16630" s="147"/>
      <c r="B16630" s="64"/>
      <c r="C16630" s="147" t="s">
        <v>217</v>
      </c>
      <c r="E16630" s="161"/>
      <c r="F16630" s="162"/>
      <c r="G16630" s="147"/>
      <c r="H16630" s="146"/>
      <c r="J16630" s="146"/>
      <c r="L16630" s="150"/>
      <c r="N16630" s="163"/>
      <c r="O16630" s="146"/>
      <c r="P16630" s="146"/>
      <c r="Q16630" s="146"/>
      <c r="R16630" s="34"/>
      <c r="S16630" s="35"/>
      <c r="T16630" s="147"/>
    </row>
    <row r="16631">
      <c r="A16631" s="147"/>
      <c r="B16631" s="64"/>
      <c r="C16631" s="147" t="s">
        <v>217</v>
      </c>
      <c r="E16631" s="161"/>
      <c r="F16631" s="162"/>
      <c r="G16631" s="147"/>
      <c r="H16631" s="146"/>
      <c r="J16631" s="146"/>
      <c r="L16631" s="150"/>
      <c r="N16631" s="163"/>
      <c r="O16631" s="146"/>
      <c r="P16631" s="146"/>
      <c r="Q16631" s="146"/>
      <c r="R16631" s="34"/>
      <c r="S16631" s="35"/>
      <c r="T16631" s="147"/>
    </row>
    <row r="16632">
      <c r="A16632" s="147"/>
      <c r="B16632" s="64"/>
      <c r="C16632" s="147" t="s">
        <v>217</v>
      </c>
      <c r="E16632" s="161"/>
      <c r="F16632" s="162"/>
      <c r="G16632" s="147"/>
      <c r="H16632" s="146"/>
      <c r="J16632" s="146"/>
      <c r="L16632" s="150"/>
      <c r="N16632" s="163"/>
      <c r="O16632" s="146"/>
      <c r="P16632" s="146"/>
      <c r="Q16632" s="146"/>
      <c r="R16632" s="34"/>
      <c r="S16632" s="35"/>
      <c r="T16632" s="147"/>
    </row>
    <row r="16633">
      <c r="A16633" s="147"/>
      <c r="B16633" s="64"/>
      <c r="C16633" s="147" t="s">
        <v>217</v>
      </c>
      <c r="E16633" s="161"/>
      <c r="F16633" s="162"/>
      <c r="G16633" s="147"/>
      <c r="H16633" s="146"/>
      <c r="J16633" s="146"/>
      <c r="L16633" s="150"/>
      <c r="N16633" s="163"/>
      <c r="O16633" s="146"/>
      <c r="P16633" s="146"/>
      <c r="Q16633" s="146"/>
      <c r="R16633" s="34"/>
      <c r="S16633" s="35"/>
      <c r="T16633" s="147"/>
    </row>
    <row r="16634">
      <c r="A16634" s="147"/>
      <c r="B16634" s="64"/>
      <c r="C16634" s="147" t="s">
        <v>217</v>
      </c>
      <c r="E16634" s="161"/>
      <c r="F16634" s="162"/>
      <c r="G16634" s="147"/>
      <c r="H16634" s="146"/>
      <c r="J16634" s="146"/>
      <c r="L16634" s="150"/>
      <c r="N16634" s="163"/>
      <c r="O16634" s="146"/>
      <c r="P16634" s="146"/>
      <c r="Q16634" s="146"/>
      <c r="R16634" s="34"/>
      <c r="S16634" s="35"/>
      <c r="T16634" s="147"/>
    </row>
    <row r="16635">
      <c r="A16635" s="147"/>
      <c r="B16635" s="64"/>
      <c r="C16635" s="147" t="s">
        <v>217</v>
      </c>
      <c r="E16635" s="161"/>
      <c r="F16635" s="162"/>
      <c r="G16635" s="147"/>
      <c r="H16635" s="146"/>
      <c r="J16635" s="146"/>
      <c r="L16635" s="150"/>
      <c r="N16635" s="163"/>
      <c r="O16635" s="146"/>
      <c r="P16635" s="146"/>
      <c r="Q16635" s="146"/>
      <c r="R16635" s="34"/>
      <c r="S16635" s="35"/>
      <c r="T16635" s="147"/>
    </row>
    <row r="16636">
      <c r="A16636" s="147"/>
      <c r="B16636" s="64"/>
      <c r="C16636" s="147" t="s">
        <v>217</v>
      </c>
      <c r="E16636" s="161"/>
      <c r="F16636" s="162"/>
      <c r="G16636" s="147"/>
      <c r="H16636" s="146"/>
      <c r="J16636" s="146"/>
      <c r="L16636" s="150"/>
      <c r="N16636" s="163"/>
      <c r="O16636" s="146"/>
      <c r="P16636" s="146"/>
      <c r="Q16636" s="146"/>
      <c r="R16636" s="34"/>
      <c r="S16636" s="35"/>
      <c r="T16636" s="147"/>
    </row>
    <row r="16637">
      <c r="A16637" s="147"/>
      <c r="B16637" s="64"/>
      <c r="C16637" s="147" t="s">
        <v>217</v>
      </c>
      <c r="E16637" s="161"/>
      <c r="F16637" s="162"/>
      <c r="G16637" s="147"/>
      <c r="H16637" s="146"/>
      <c r="J16637" s="146"/>
      <c r="L16637" s="150"/>
      <c r="N16637" s="163"/>
      <c r="O16637" s="146"/>
      <c r="P16637" s="146"/>
      <c r="Q16637" s="146"/>
      <c r="R16637" s="34"/>
      <c r="S16637" s="35"/>
      <c r="T16637" s="147"/>
    </row>
    <row r="16638">
      <c r="A16638" s="147"/>
      <c r="B16638" s="64"/>
      <c r="C16638" s="147" t="s">
        <v>217</v>
      </c>
      <c r="E16638" s="161"/>
      <c r="F16638" s="162"/>
      <c r="G16638" s="147"/>
      <c r="H16638" s="146"/>
      <c r="J16638" s="146"/>
      <c r="L16638" s="150"/>
      <c r="N16638" s="163"/>
      <c r="O16638" s="146"/>
      <c r="P16638" s="146"/>
      <c r="Q16638" s="146"/>
      <c r="R16638" s="34"/>
      <c r="S16638" s="35"/>
      <c r="T16638" s="147"/>
    </row>
    <row r="16639">
      <c r="A16639" s="147"/>
      <c r="B16639" s="64"/>
      <c r="C16639" s="147" t="s">
        <v>217</v>
      </c>
      <c r="E16639" s="161"/>
      <c r="F16639" s="162"/>
      <c r="G16639" s="147"/>
      <c r="H16639" s="146"/>
      <c r="J16639" s="146"/>
      <c r="L16639" s="150"/>
      <c r="N16639" s="163"/>
      <c r="O16639" s="146"/>
      <c r="P16639" s="146"/>
      <c r="Q16639" s="146"/>
      <c r="R16639" s="34"/>
      <c r="S16639" s="35"/>
      <c r="T16639" s="147"/>
    </row>
    <row r="16640">
      <c r="A16640" s="147"/>
      <c r="B16640" s="64"/>
      <c r="C16640" s="147" t="s">
        <v>217</v>
      </c>
      <c r="E16640" s="161"/>
      <c r="F16640" s="162"/>
      <c r="G16640" s="147"/>
      <c r="H16640" s="146"/>
      <c r="J16640" s="146"/>
      <c r="L16640" s="150"/>
      <c r="N16640" s="163"/>
      <c r="O16640" s="146"/>
      <c r="P16640" s="146"/>
      <c r="Q16640" s="146"/>
      <c r="R16640" s="34"/>
      <c r="S16640" s="35"/>
      <c r="T16640" s="147"/>
    </row>
    <row r="16641">
      <c r="A16641" s="147"/>
      <c r="B16641" s="64"/>
      <c r="C16641" s="147" t="s">
        <v>217</v>
      </c>
      <c r="E16641" s="161"/>
      <c r="F16641" s="162"/>
      <c r="G16641" s="147"/>
      <c r="H16641" s="146"/>
      <c r="J16641" s="146"/>
      <c r="L16641" s="150"/>
      <c r="N16641" s="163"/>
      <c r="O16641" s="146"/>
      <c r="P16641" s="146"/>
      <c r="Q16641" s="146"/>
      <c r="R16641" s="34"/>
      <c r="S16641" s="35"/>
      <c r="T16641" s="147"/>
    </row>
    <row r="16642">
      <c r="A16642" s="147"/>
      <c r="B16642" s="64"/>
      <c r="C16642" s="147" t="s">
        <v>217</v>
      </c>
      <c r="E16642" s="161"/>
      <c r="F16642" s="162"/>
      <c r="G16642" s="147"/>
      <c r="H16642" s="146"/>
      <c r="J16642" s="146"/>
      <c r="L16642" s="150"/>
      <c r="N16642" s="163"/>
      <c r="O16642" s="146"/>
      <c r="P16642" s="146"/>
      <c r="Q16642" s="146"/>
      <c r="R16642" s="34"/>
      <c r="S16642" s="35"/>
      <c r="T16642" s="147"/>
    </row>
    <row r="16643">
      <c r="A16643" s="147"/>
      <c r="B16643" s="64"/>
      <c r="C16643" s="147" t="s">
        <v>217</v>
      </c>
      <c r="E16643" s="161"/>
      <c r="F16643" s="162"/>
      <c r="G16643" s="147"/>
      <c r="H16643" s="146"/>
      <c r="J16643" s="146"/>
      <c r="L16643" s="150"/>
      <c r="N16643" s="163"/>
      <c r="O16643" s="146"/>
      <c r="P16643" s="146"/>
      <c r="Q16643" s="146"/>
      <c r="R16643" s="34"/>
      <c r="S16643" s="35"/>
      <c r="T16643" s="147"/>
    </row>
    <row r="16644">
      <c r="A16644" s="147"/>
      <c r="B16644" s="64"/>
      <c r="C16644" s="147" t="s">
        <v>217</v>
      </c>
      <c r="E16644" s="161"/>
      <c r="F16644" s="162"/>
      <c r="G16644" s="147"/>
      <c r="H16644" s="146"/>
      <c r="J16644" s="146"/>
      <c r="L16644" s="150"/>
      <c r="N16644" s="163"/>
      <c r="O16644" s="146"/>
      <c r="P16644" s="146"/>
      <c r="Q16644" s="146"/>
      <c r="R16644" s="34"/>
      <c r="S16644" s="35"/>
      <c r="T16644" s="147"/>
    </row>
    <row r="16645">
      <c r="A16645" s="147"/>
      <c r="B16645" s="64"/>
      <c r="C16645" s="147" t="s">
        <v>217</v>
      </c>
      <c r="E16645" s="161"/>
      <c r="F16645" s="162"/>
      <c r="G16645" s="147"/>
      <c r="H16645" s="146"/>
      <c r="J16645" s="146"/>
      <c r="L16645" s="150"/>
      <c r="N16645" s="163"/>
      <c r="O16645" s="146"/>
      <c r="P16645" s="146"/>
      <c r="Q16645" s="146"/>
      <c r="R16645" s="34"/>
      <c r="S16645" s="35"/>
      <c r="T16645" s="147"/>
    </row>
    <row r="16646">
      <c r="A16646" s="147"/>
      <c r="B16646" s="64"/>
      <c r="C16646" s="147" t="s">
        <v>217</v>
      </c>
      <c r="E16646" s="161"/>
      <c r="F16646" s="162"/>
      <c r="G16646" s="147"/>
      <c r="H16646" s="146"/>
      <c r="J16646" s="146"/>
      <c r="L16646" s="150"/>
      <c r="N16646" s="163"/>
      <c r="O16646" s="146"/>
      <c r="P16646" s="146"/>
      <c r="Q16646" s="146"/>
      <c r="R16646" s="34"/>
      <c r="S16646" s="35"/>
      <c r="T16646" s="147"/>
    </row>
    <row r="16647">
      <c r="A16647" s="147"/>
      <c r="B16647" s="64"/>
      <c r="C16647" s="147" t="s">
        <v>217</v>
      </c>
      <c r="E16647" s="161"/>
      <c r="F16647" s="162"/>
      <c r="G16647" s="147"/>
      <c r="H16647" s="146"/>
      <c r="J16647" s="146"/>
      <c r="L16647" s="150"/>
      <c r="N16647" s="163"/>
      <c r="O16647" s="146"/>
      <c r="P16647" s="146"/>
      <c r="Q16647" s="146"/>
      <c r="R16647" s="34"/>
      <c r="S16647" s="35"/>
      <c r="T16647" s="147"/>
    </row>
    <row r="16648">
      <c r="A16648" s="147"/>
      <c r="B16648" s="64"/>
      <c r="C16648" s="147" t="s">
        <v>217</v>
      </c>
      <c r="E16648" s="161"/>
      <c r="F16648" s="162"/>
      <c r="G16648" s="147"/>
      <c r="H16648" s="146"/>
      <c r="J16648" s="146"/>
      <c r="L16648" s="150"/>
      <c r="N16648" s="163"/>
      <c r="O16648" s="146"/>
      <c r="P16648" s="146"/>
      <c r="Q16648" s="146"/>
      <c r="R16648" s="34"/>
      <c r="S16648" s="35"/>
      <c r="T16648" s="147"/>
    </row>
    <row r="16649">
      <c r="A16649" s="147"/>
      <c r="B16649" s="64"/>
      <c r="C16649" s="147" t="s">
        <v>217</v>
      </c>
      <c r="E16649" s="161"/>
      <c r="F16649" s="162"/>
      <c r="G16649" s="147"/>
      <c r="H16649" s="146"/>
      <c r="J16649" s="146"/>
      <c r="L16649" s="150"/>
      <c r="N16649" s="163"/>
      <c r="O16649" s="146"/>
      <c r="P16649" s="146"/>
      <c r="Q16649" s="146"/>
      <c r="R16649" s="34"/>
      <c r="S16649" s="35"/>
      <c r="T16649" s="147"/>
    </row>
    <row r="16650">
      <c r="A16650" s="147"/>
      <c r="B16650" s="64"/>
      <c r="C16650" s="147" t="s">
        <v>217</v>
      </c>
      <c r="E16650" s="161"/>
      <c r="F16650" s="162"/>
      <c r="G16650" s="147"/>
      <c r="H16650" s="146"/>
      <c r="J16650" s="146"/>
      <c r="L16650" s="150"/>
      <c r="N16650" s="163"/>
      <c r="O16650" s="146"/>
      <c r="P16650" s="146"/>
      <c r="Q16650" s="146"/>
      <c r="R16650" s="34"/>
      <c r="S16650" s="35"/>
      <c r="T16650" s="147"/>
    </row>
    <row r="16651">
      <c r="A16651" s="147"/>
      <c r="B16651" s="64"/>
      <c r="C16651" s="147" t="s">
        <v>217</v>
      </c>
      <c r="E16651" s="161"/>
      <c r="F16651" s="162"/>
      <c r="G16651" s="147"/>
      <c r="H16651" s="146"/>
      <c r="J16651" s="146"/>
      <c r="L16651" s="150"/>
      <c r="N16651" s="163"/>
      <c r="O16651" s="146"/>
      <c r="P16651" s="146"/>
      <c r="Q16651" s="146"/>
      <c r="R16651" s="34"/>
      <c r="S16651" s="35"/>
      <c r="T16651" s="147"/>
    </row>
    <row r="16652">
      <c r="A16652" s="147"/>
      <c r="B16652" s="64"/>
      <c r="C16652" s="147" t="s">
        <v>217</v>
      </c>
      <c r="E16652" s="161"/>
      <c r="F16652" s="162"/>
      <c r="G16652" s="147"/>
      <c r="H16652" s="146"/>
      <c r="J16652" s="146"/>
      <c r="L16652" s="150"/>
      <c r="N16652" s="163"/>
      <c r="O16652" s="146"/>
      <c r="P16652" s="146"/>
      <c r="Q16652" s="146"/>
      <c r="R16652" s="34"/>
      <c r="S16652" s="35"/>
      <c r="T16652" s="147"/>
    </row>
    <row r="16653">
      <c r="A16653" s="147"/>
      <c r="B16653" s="64"/>
      <c r="C16653" s="147" t="s">
        <v>217</v>
      </c>
      <c r="E16653" s="161"/>
      <c r="F16653" s="162"/>
      <c r="G16653" s="147"/>
      <c r="H16653" s="146"/>
      <c r="J16653" s="146"/>
      <c r="L16653" s="150"/>
      <c r="N16653" s="163"/>
      <c r="O16653" s="146"/>
      <c r="P16653" s="146"/>
      <c r="Q16653" s="146"/>
      <c r="R16653" s="34"/>
      <c r="S16653" s="35"/>
      <c r="T16653" s="147"/>
    </row>
    <row r="16654">
      <c r="A16654" s="147"/>
      <c r="B16654" s="64"/>
      <c r="C16654" s="147" t="s">
        <v>217</v>
      </c>
      <c r="E16654" s="161"/>
      <c r="F16654" s="162"/>
      <c r="G16654" s="147"/>
      <c r="H16654" s="146"/>
      <c r="J16654" s="146"/>
      <c r="L16654" s="150"/>
      <c r="N16654" s="163"/>
      <c r="O16654" s="146"/>
      <c r="P16654" s="146"/>
      <c r="Q16654" s="146"/>
      <c r="R16654" s="34"/>
      <c r="S16654" s="35"/>
      <c r="T16654" s="147"/>
    </row>
    <row r="16655">
      <c r="A16655" s="147"/>
      <c r="B16655" s="64"/>
      <c r="C16655" s="147" t="s">
        <v>217</v>
      </c>
      <c r="E16655" s="161"/>
      <c r="F16655" s="162"/>
      <c r="G16655" s="147"/>
      <c r="H16655" s="146"/>
      <c r="J16655" s="146"/>
      <c r="L16655" s="150"/>
      <c r="N16655" s="163"/>
      <c r="O16655" s="146"/>
      <c r="P16655" s="146"/>
      <c r="Q16655" s="146"/>
      <c r="R16655" s="34"/>
      <c r="S16655" s="35"/>
      <c r="T16655" s="147"/>
    </row>
    <row r="16656">
      <c r="A16656" s="147"/>
      <c r="B16656" s="64"/>
      <c r="C16656" s="147" t="s">
        <v>217</v>
      </c>
      <c r="E16656" s="161"/>
      <c r="F16656" s="162"/>
      <c r="G16656" s="147"/>
      <c r="H16656" s="146"/>
      <c r="J16656" s="146"/>
      <c r="L16656" s="150"/>
      <c r="N16656" s="163"/>
      <c r="O16656" s="146"/>
      <c r="P16656" s="146"/>
      <c r="Q16656" s="146"/>
      <c r="R16656" s="34"/>
      <c r="S16656" s="35"/>
      <c r="T16656" s="147"/>
    </row>
    <row r="16657">
      <c r="A16657" s="147"/>
      <c r="B16657" s="64"/>
      <c r="C16657" s="147" t="s">
        <v>217</v>
      </c>
      <c r="E16657" s="161"/>
      <c r="F16657" s="162"/>
      <c r="G16657" s="147"/>
      <c r="H16657" s="146"/>
      <c r="J16657" s="146"/>
      <c r="L16657" s="150"/>
      <c r="N16657" s="163"/>
      <c r="O16657" s="146"/>
      <c r="P16657" s="146"/>
      <c r="Q16657" s="146"/>
      <c r="R16657" s="34"/>
      <c r="S16657" s="35"/>
      <c r="T16657" s="147"/>
    </row>
    <row r="16658">
      <c r="A16658" s="147"/>
      <c r="B16658" s="64"/>
      <c r="C16658" s="147" t="s">
        <v>217</v>
      </c>
      <c r="E16658" s="161"/>
      <c r="F16658" s="162"/>
      <c r="G16658" s="147"/>
      <c r="H16658" s="146"/>
      <c r="J16658" s="146"/>
      <c r="L16658" s="150"/>
      <c r="N16658" s="163"/>
      <c r="O16658" s="146"/>
      <c r="P16658" s="146"/>
      <c r="Q16658" s="146"/>
      <c r="R16658" s="34"/>
      <c r="S16658" s="35"/>
      <c r="T16658" s="147"/>
    </row>
    <row r="16659">
      <c r="A16659" s="147"/>
      <c r="B16659" s="64"/>
      <c r="C16659" s="147" t="s">
        <v>217</v>
      </c>
      <c r="E16659" s="161"/>
      <c r="F16659" s="162"/>
      <c r="G16659" s="147"/>
      <c r="H16659" s="146"/>
      <c r="J16659" s="146"/>
      <c r="L16659" s="150"/>
      <c r="N16659" s="163"/>
      <c r="O16659" s="146"/>
      <c r="P16659" s="146"/>
      <c r="Q16659" s="146"/>
      <c r="R16659" s="34"/>
      <c r="S16659" s="35"/>
      <c r="T16659" s="147"/>
    </row>
    <row r="16660">
      <c r="A16660" s="147"/>
      <c r="B16660" s="64"/>
      <c r="C16660" s="147" t="s">
        <v>217</v>
      </c>
      <c r="E16660" s="161"/>
      <c r="F16660" s="162"/>
      <c r="G16660" s="147"/>
      <c r="H16660" s="146"/>
      <c r="J16660" s="146"/>
      <c r="L16660" s="150"/>
      <c r="N16660" s="163"/>
      <c r="O16660" s="146"/>
      <c r="P16660" s="146"/>
      <c r="Q16660" s="146"/>
      <c r="R16660" s="34"/>
      <c r="S16660" s="35"/>
      <c r="T16660" s="147"/>
    </row>
    <row r="16661">
      <c r="A16661" s="147"/>
      <c r="B16661" s="64"/>
      <c r="C16661" s="147" t="s">
        <v>217</v>
      </c>
      <c r="E16661" s="161"/>
      <c r="F16661" s="162"/>
      <c r="G16661" s="147"/>
      <c r="H16661" s="146"/>
      <c r="J16661" s="146"/>
      <c r="L16661" s="150"/>
      <c r="N16661" s="163"/>
      <c r="O16661" s="146"/>
      <c r="P16661" s="146"/>
      <c r="Q16661" s="146"/>
      <c r="R16661" s="34"/>
      <c r="S16661" s="35"/>
      <c r="T16661" s="147"/>
    </row>
    <row r="16662">
      <c r="A16662" s="147"/>
      <c r="B16662" s="64"/>
      <c r="C16662" s="147" t="s">
        <v>217</v>
      </c>
      <c r="E16662" s="161"/>
      <c r="F16662" s="162"/>
      <c r="G16662" s="147"/>
      <c r="H16662" s="146"/>
      <c r="J16662" s="146"/>
      <c r="L16662" s="150"/>
      <c r="N16662" s="163"/>
      <c r="O16662" s="146"/>
      <c r="P16662" s="146"/>
      <c r="Q16662" s="146"/>
      <c r="R16662" s="34"/>
      <c r="S16662" s="35"/>
      <c r="T16662" s="147"/>
    </row>
    <row r="16663">
      <c r="A16663" s="147"/>
      <c r="B16663" s="64"/>
      <c r="C16663" s="147" t="s">
        <v>217</v>
      </c>
      <c r="E16663" s="161"/>
      <c r="F16663" s="162"/>
      <c r="G16663" s="147"/>
      <c r="H16663" s="146"/>
      <c r="J16663" s="146"/>
      <c r="L16663" s="150"/>
      <c r="N16663" s="163"/>
      <c r="O16663" s="146"/>
      <c r="P16663" s="146"/>
      <c r="Q16663" s="146"/>
      <c r="R16663" s="34"/>
      <c r="S16663" s="35"/>
      <c r="T16663" s="147"/>
    </row>
    <row r="16664">
      <c r="A16664" s="147"/>
      <c r="B16664" s="64"/>
      <c r="C16664" s="147" t="s">
        <v>217</v>
      </c>
      <c r="E16664" s="161"/>
      <c r="F16664" s="162"/>
      <c r="G16664" s="147"/>
      <c r="H16664" s="146"/>
      <c r="J16664" s="146"/>
      <c r="L16664" s="150"/>
      <c r="N16664" s="163"/>
      <c r="O16664" s="146"/>
      <c r="P16664" s="146"/>
      <c r="Q16664" s="146"/>
      <c r="R16664" s="34"/>
      <c r="S16664" s="35"/>
      <c r="T16664" s="147"/>
    </row>
    <row r="16665">
      <c r="A16665" s="147"/>
      <c r="B16665" s="64"/>
      <c r="C16665" s="147" t="s">
        <v>217</v>
      </c>
      <c r="E16665" s="161"/>
      <c r="F16665" s="162"/>
      <c r="G16665" s="147"/>
      <c r="H16665" s="146"/>
      <c r="J16665" s="146"/>
      <c r="L16665" s="150"/>
      <c r="N16665" s="163"/>
      <c r="O16665" s="146"/>
      <c r="P16665" s="146"/>
      <c r="Q16665" s="146"/>
      <c r="R16665" s="34"/>
      <c r="S16665" s="35"/>
      <c r="T16665" s="147"/>
    </row>
    <row r="16666">
      <c r="A16666" s="147"/>
      <c r="B16666" s="64"/>
      <c r="C16666" s="147" t="s">
        <v>217</v>
      </c>
      <c r="E16666" s="161"/>
      <c r="F16666" s="162"/>
      <c r="G16666" s="147"/>
      <c r="H16666" s="146"/>
      <c r="J16666" s="146"/>
      <c r="L16666" s="150"/>
      <c r="N16666" s="163"/>
      <c r="O16666" s="146"/>
      <c r="P16666" s="146"/>
      <c r="Q16666" s="146"/>
      <c r="R16666" s="34"/>
      <c r="S16666" s="35"/>
      <c r="T16666" s="147"/>
    </row>
    <row r="16667">
      <c r="A16667" s="147"/>
      <c r="B16667" s="64"/>
      <c r="C16667" s="147" t="s">
        <v>217</v>
      </c>
      <c r="E16667" s="161"/>
      <c r="F16667" s="162"/>
      <c r="G16667" s="147"/>
      <c r="H16667" s="146"/>
      <c r="J16667" s="146"/>
      <c r="L16667" s="150"/>
      <c r="N16667" s="163"/>
      <c r="O16667" s="146"/>
      <c r="P16667" s="146"/>
      <c r="Q16667" s="146"/>
      <c r="R16667" s="34"/>
      <c r="S16667" s="35"/>
      <c r="T16667" s="147"/>
    </row>
    <row r="16668">
      <c r="A16668" s="147"/>
      <c r="B16668" s="64"/>
      <c r="C16668" s="147" t="s">
        <v>217</v>
      </c>
      <c r="E16668" s="161"/>
      <c r="F16668" s="162"/>
      <c r="G16668" s="147"/>
      <c r="H16668" s="146"/>
      <c r="J16668" s="146"/>
      <c r="L16668" s="150"/>
      <c r="N16668" s="163"/>
      <c r="O16668" s="146"/>
      <c r="P16668" s="146"/>
      <c r="Q16668" s="146"/>
      <c r="R16668" s="34"/>
      <c r="S16668" s="35"/>
      <c r="T16668" s="147"/>
    </row>
    <row r="16669">
      <c r="A16669" s="147"/>
      <c r="B16669" s="64"/>
      <c r="C16669" s="147" t="s">
        <v>217</v>
      </c>
      <c r="E16669" s="161"/>
      <c r="F16669" s="162"/>
      <c r="G16669" s="147"/>
      <c r="H16669" s="146"/>
      <c r="J16669" s="146"/>
      <c r="L16669" s="150"/>
      <c r="N16669" s="163"/>
      <c r="O16669" s="146"/>
      <c r="P16669" s="146"/>
      <c r="Q16669" s="146"/>
      <c r="R16669" s="34"/>
      <c r="S16669" s="35"/>
      <c r="T16669" s="147"/>
    </row>
    <row r="16670">
      <c r="A16670" s="147"/>
      <c r="B16670" s="64"/>
      <c r="C16670" s="147" t="s">
        <v>217</v>
      </c>
      <c r="E16670" s="161"/>
      <c r="F16670" s="162"/>
      <c r="G16670" s="147"/>
      <c r="H16670" s="146"/>
      <c r="J16670" s="146"/>
      <c r="L16670" s="150"/>
      <c r="N16670" s="163"/>
      <c r="O16670" s="146"/>
      <c r="P16670" s="146"/>
      <c r="Q16670" s="146"/>
      <c r="R16670" s="34"/>
      <c r="S16670" s="35"/>
      <c r="T16670" s="147"/>
    </row>
    <row r="16671">
      <c r="A16671" s="147"/>
      <c r="B16671" s="64"/>
      <c r="C16671" s="147" t="s">
        <v>217</v>
      </c>
      <c r="E16671" s="161"/>
      <c r="F16671" s="162"/>
      <c r="G16671" s="147"/>
      <c r="H16671" s="146"/>
      <c r="J16671" s="146"/>
      <c r="L16671" s="150"/>
      <c r="N16671" s="163"/>
      <c r="O16671" s="146"/>
      <c r="P16671" s="146"/>
      <c r="Q16671" s="146"/>
      <c r="R16671" s="34"/>
      <c r="S16671" s="35"/>
      <c r="T16671" s="147"/>
    </row>
    <row r="16672">
      <c r="A16672" s="147"/>
      <c r="B16672" s="64"/>
      <c r="C16672" s="147" t="s">
        <v>217</v>
      </c>
      <c r="E16672" s="161"/>
      <c r="F16672" s="162"/>
      <c r="G16672" s="147"/>
      <c r="H16672" s="146"/>
      <c r="J16672" s="146"/>
      <c r="L16672" s="150"/>
      <c r="N16672" s="163"/>
      <c r="O16672" s="146"/>
      <c r="P16672" s="146"/>
      <c r="Q16672" s="146"/>
      <c r="R16672" s="34"/>
      <c r="S16672" s="35"/>
      <c r="T16672" s="147"/>
    </row>
    <row r="16673">
      <c r="A16673" s="147"/>
      <c r="B16673" s="64"/>
      <c r="C16673" s="147" t="s">
        <v>217</v>
      </c>
      <c r="E16673" s="161"/>
      <c r="F16673" s="162"/>
      <c r="G16673" s="147"/>
      <c r="H16673" s="146"/>
      <c r="J16673" s="146"/>
      <c r="L16673" s="150"/>
      <c r="N16673" s="163"/>
      <c r="O16673" s="146"/>
      <c r="P16673" s="146"/>
      <c r="Q16673" s="146"/>
      <c r="R16673" s="34"/>
      <c r="S16673" s="35"/>
      <c r="T16673" s="147"/>
    </row>
    <row r="16674">
      <c r="A16674" s="147"/>
      <c r="B16674" s="64"/>
      <c r="C16674" s="147" t="s">
        <v>217</v>
      </c>
      <c r="E16674" s="161"/>
      <c r="F16674" s="162"/>
      <c r="G16674" s="147"/>
      <c r="H16674" s="146"/>
      <c r="J16674" s="146"/>
      <c r="L16674" s="150"/>
      <c r="N16674" s="163"/>
      <c r="O16674" s="146"/>
      <c r="P16674" s="146"/>
      <c r="Q16674" s="146"/>
      <c r="R16674" s="34"/>
      <c r="S16674" s="35"/>
      <c r="T16674" s="147"/>
    </row>
    <row r="16675">
      <c r="A16675" s="147"/>
      <c r="B16675" s="64"/>
      <c r="C16675" s="147" t="s">
        <v>217</v>
      </c>
      <c r="E16675" s="161"/>
      <c r="F16675" s="162"/>
      <c r="G16675" s="147"/>
      <c r="H16675" s="146"/>
      <c r="J16675" s="146"/>
      <c r="L16675" s="150"/>
      <c r="N16675" s="163"/>
      <c r="O16675" s="146"/>
      <c r="P16675" s="146"/>
      <c r="Q16675" s="146"/>
      <c r="R16675" s="34"/>
      <c r="S16675" s="35"/>
      <c r="T16675" s="147"/>
    </row>
    <row r="16676">
      <c r="A16676" s="147"/>
      <c r="B16676" s="64"/>
      <c r="C16676" s="147" t="s">
        <v>217</v>
      </c>
      <c r="E16676" s="161"/>
      <c r="F16676" s="162"/>
      <c r="G16676" s="147"/>
      <c r="H16676" s="146"/>
      <c r="J16676" s="146"/>
      <c r="L16676" s="150"/>
      <c r="N16676" s="163"/>
      <c r="O16676" s="146"/>
      <c r="P16676" s="146"/>
      <c r="Q16676" s="146"/>
      <c r="R16676" s="34"/>
      <c r="S16676" s="35"/>
      <c r="T16676" s="147"/>
    </row>
    <row r="16677">
      <c r="A16677" s="147"/>
      <c r="B16677" s="64"/>
      <c r="C16677" s="147" t="s">
        <v>217</v>
      </c>
      <c r="E16677" s="161"/>
      <c r="F16677" s="162"/>
      <c r="G16677" s="147"/>
      <c r="H16677" s="146"/>
      <c r="J16677" s="146"/>
      <c r="L16677" s="150"/>
      <c r="N16677" s="163"/>
      <c r="O16677" s="146"/>
      <c r="P16677" s="146"/>
      <c r="Q16677" s="146"/>
      <c r="R16677" s="34"/>
      <c r="S16677" s="35"/>
      <c r="T16677" s="147"/>
    </row>
    <row r="16678">
      <c r="A16678" s="147"/>
      <c r="B16678" s="64"/>
      <c r="C16678" s="147" t="s">
        <v>217</v>
      </c>
      <c r="E16678" s="161"/>
      <c r="F16678" s="162"/>
      <c r="G16678" s="147"/>
      <c r="H16678" s="146"/>
      <c r="J16678" s="146"/>
      <c r="L16678" s="150"/>
      <c r="N16678" s="163"/>
      <c r="O16678" s="146"/>
      <c r="P16678" s="146"/>
      <c r="Q16678" s="146"/>
      <c r="R16678" s="34"/>
      <c r="S16678" s="35"/>
      <c r="T16678" s="147"/>
    </row>
    <row r="16679">
      <c r="A16679" s="147"/>
      <c r="B16679" s="64"/>
      <c r="C16679" s="147" t="s">
        <v>217</v>
      </c>
      <c r="E16679" s="161"/>
      <c r="F16679" s="162"/>
      <c r="G16679" s="147"/>
      <c r="H16679" s="146"/>
      <c r="J16679" s="146"/>
      <c r="L16679" s="150"/>
      <c r="N16679" s="163"/>
      <c r="O16679" s="146"/>
      <c r="P16679" s="146"/>
      <c r="Q16679" s="146"/>
      <c r="R16679" s="34"/>
      <c r="S16679" s="35"/>
      <c r="T16679" s="147"/>
    </row>
    <row r="16680">
      <c r="A16680" s="147"/>
      <c r="B16680" s="64"/>
      <c r="C16680" s="147" t="s">
        <v>217</v>
      </c>
      <c r="E16680" s="161"/>
      <c r="F16680" s="162"/>
      <c r="G16680" s="147"/>
      <c r="H16680" s="146"/>
      <c r="J16680" s="146"/>
      <c r="L16680" s="150"/>
      <c r="N16680" s="163"/>
      <c r="O16680" s="146"/>
      <c r="P16680" s="146"/>
      <c r="Q16680" s="146"/>
      <c r="R16680" s="34"/>
      <c r="S16680" s="35"/>
      <c r="T16680" s="147"/>
    </row>
    <row r="16681">
      <c r="A16681" s="147"/>
      <c r="B16681" s="64"/>
      <c r="C16681" s="147" t="s">
        <v>217</v>
      </c>
      <c r="E16681" s="161"/>
      <c r="F16681" s="162"/>
      <c r="G16681" s="147"/>
      <c r="H16681" s="146"/>
      <c r="J16681" s="146"/>
      <c r="L16681" s="150"/>
      <c r="N16681" s="163"/>
      <c r="O16681" s="146"/>
      <c r="P16681" s="146"/>
      <c r="Q16681" s="146"/>
      <c r="R16681" s="34"/>
      <c r="S16681" s="35"/>
      <c r="T16681" s="147"/>
    </row>
    <row r="16682">
      <c r="A16682" s="147"/>
      <c r="B16682" s="64"/>
      <c r="C16682" s="147" t="s">
        <v>217</v>
      </c>
      <c r="E16682" s="161"/>
      <c r="F16682" s="162"/>
      <c r="G16682" s="147"/>
      <c r="H16682" s="146"/>
      <c r="J16682" s="146"/>
      <c r="L16682" s="150"/>
      <c r="N16682" s="163"/>
      <c r="O16682" s="146"/>
      <c r="P16682" s="146"/>
      <c r="Q16682" s="146"/>
      <c r="R16682" s="34"/>
      <c r="S16682" s="35"/>
      <c r="T16682" s="147"/>
    </row>
    <row r="16683">
      <c r="A16683" s="147"/>
      <c r="B16683" s="64"/>
      <c r="C16683" s="147" t="s">
        <v>217</v>
      </c>
      <c r="E16683" s="161"/>
      <c r="F16683" s="162"/>
      <c r="G16683" s="147"/>
      <c r="H16683" s="146"/>
      <c r="J16683" s="146"/>
      <c r="L16683" s="150"/>
      <c r="N16683" s="163"/>
      <c r="O16683" s="146"/>
      <c r="P16683" s="146"/>
      <c r="Q16683" s="146"/>
      <c r="R16683" s="34"/>
      <c r="S16683" s="35"/>
      <c r="T16683" s="147"/>
    </row>
    <row r="16684">
      <c r="A16684" s="147"/>
      <c r="B16684" s="64"/>
      <c r="C16684" s="147" t="s">
        <v>217</v>
      </c>
      <c r="E16684" s="161"/>
      <c r="F16684" s="162"/>
      <c r="G16684" s="147"/>
      <c r="H16684" s="146"/>
      <c r="J16684" s="146"/>
      <c r="L16684" s="150"/>
      <c r="N16684" s="163"/>
      <c r="O16684" s="146"/>
      <c r="P16684" s="146"/>
      <c r="Q16684" s="146"/>
      <c r="R16684" s="34"/>
      <c r="S16684" s="35"/>
      <c r="T16684" s="147"/>
    </row>
    <row r="16685">
      <c r="A16685" s="147"/>
      <c r="B16685" s="64"/>
      <c r="C16685" s="147" t="s">
        <v>217</v>
      </c>
      <c r="E16685" s="161"/>
      <c r="F16685" s="162"/>
      <c r="G16685" s="147"/>
      <c r="H16685" s="146"/>
      <c r="J16685" s="146"/>
      <c r="L16685" s="150"/>
      <c r="N16685" s="163"/>
      <c r="O16685" s="146"/>
      <c r="P16685" s="146"/>
      <c r="Q16685" s="146"/>
      <c r="R16685" s="34"/>
      <c r="S16685" s="35"/>
      <c r="T16685" s="147"/>
    </row>
    <row r="16686">
      <c r="A16686" s="147"/>
      <c r="B16686" s="64"/>
      <c r="C16686" s="147" t="s">
        <v>217</v>
      </c>
      <c r="E16686" s="161"/>
      <c r="F16686" s="162"/>
      <c r="G16686" s="147"/>
      <c r="H16686" s="146"/>
      <c r="J16686" s="146"/>
      <c r="L16686" s="150"/>
      <c r="N16686" s="163"/>
      <c r="O16686" s="146"/>
      <c r="P16686" s="146"/>
      <c r="Q16686" s="146"/>
      <c r="R16686" s="34"/>
      <c r="S16686" s="35"/>
      <c r="T16686" s="147"/>
    </row>
    <row r="16687">
      <c r="A16687" s="147"/>
      <c r="B16687" s="64"/>
      <c r="C16687" s="147" t="s">
        <v>217</v>
      </c>
      <c r="E16687" s="161"/>
      <c r="F16687" s="162"/>
      <c r="G16687" s="147"/>
      <c r="H16687" s="146"/>
      <c r="J16687" s="146"/>
      <c r="L16687" s="150"/>
      <c r="N16687" s="163"/>
      <c r="O16687" s="146"/>
      <c r="P16687" s="146"/>
      <c r="Q16687" s="146"/>
      <c r="R16687" s="34"/>
      <c r="S16687" s="35"/>
      <c r="T16687" s="147"/>
    </row>
    <row r="16688">
      <c r="A16688" s="147"/>
      <c r="B16688" s="64"/>
      <c r="C16688" s="147" t="s">
        <v>217</v>
      </c>
      <c r="E16688" s="161"/>
      <c r="F16688" s="162"/>
      <c r="G16688" s="147"/>
      <c r="H16688" s="146"/>
      <c r="J16688" s="146"/>
      <c r="L16688" s="150"/>
      <c r="N16688" s="163"/>
      <c r="O16688" s="146"/>
      <c r="P16688" s="146"/>
      <c r="Q16688" s="146"/>
      <c r="R16688" s="34"/>
      <c r="S16688" s="35"/>
      <c r="T16688" s="147"/>
    </row>
    <row r="16689">
      <c r="A16689" s="147"/>
      <c r="B16689" s="64"/>
      <c r="C16689" s="147" t="s">
        <v>217</v>
      </c>
      <c r="E16689" s="161"/>
      <c r="F16689" s="162"/>
      <c r="G16689" s="147"/>
      <c r="H16689" s="146"/>
      <c r="J16689" s="146"/>
      <c r="L16689" s="150"/>
      <c r="N16689" s="163"/>
      <c r="O16689" s="146"/>
      <c r="P16689" s="146"/>
      <c r="Q16689" s="146"/>
      <c r="R16689" s="34"/>
      <c r="S16689" s="35"/>
      <c r="T16689" s="147"/>
    </row>
    <row r="16690">
      <c r="A16690" s="147"/>
      <c r="B16690" s="64"/>
      <c r="C16690" s="147" t="s">
        <v>217</v>
      </c>
      <c r="E16690" s="161"/>
      <c r="F16690" s="162"/>
      <c r="G16690" s="147"/>
      <c r="H16690" s="146"/>
      <c r="J16690" s="146"/>
      <c r="L16690" s="150"/>
      <c r="N16690" s="163"/>
      <c r="O16690" s="146"/>
      <c r="P16690" s="146"/>
      <c r="Q16690" s="146"/>
      <c r="R16690" s="34"/>
      <c r="S16690" s="35"/>
      <c r="T16690" s="147"/>
    </row>
    <row r="16691">
      <c r="A16691" s="147"/>
      <c r="B16691" s="64"/>
      <c r="C16691" s="147" t="s">
        <v>217</v>
      </c>
      <c r="E16691" s="161"/>
      <c r="F16691" s="162"/>
      <c r="G16691" s="147"/>
      <c r="H16691" s="146"/>
      <c r="J16691" s="146"/>
      <c r="L16691" s="150"/>
      <c r="N16691" s="163"/>
      <c r="O16691" s="146"/>
      <c r="P16691" s="146"/>
      <c r="Q16691" s="146"/>
      <c r="R16691" s="34"/>
      <c r="S16691" s="35"/>
      <c r="T16691" s="147"/>
    </row>
    <row r="16692">
      <c r="A16692" s="147"/>
      <c r="B16692" s="64"/>
      <c r="C16692" s="147" t="s">
        <v>217</v>
      </c>
      <c r="E16692" s="161"/>
      <c r="F16692" s="162"/>
      <c r="G16692" s="147"/>
      <c r="H16692" s="146"/>
      <c r="J16692" s="146"/>
      <c r="L16692" s="150"/>
      <c r="N16692" s="163"/>
      <c r="O16692" s="146"/>
      <c r="P16692" s="146"/>
      <c r="Q16692" s="146"/>
      <c r="R16692" s="34"/>
      <c r="S16692" s="35"/>
      <c r="T16692" s="147"/>
    </row>
    <row r="16693">
      <c r="A16693" s="147"/>
      <c r="B16693" s="64"/>
      <c r="C16693" s="147" t="s">
        <v>217</v>
      </c>
      <c r="E16693" s="161"/>
      <c r="F16693" s="162"/>
      <c r="G16693" s="147"/>
      <c r="H16693" s="146"/>
      <c r="J16693" s="146"/>
      <c r="L16693" s="150"/>
      <c r="N16693" s="163"/>
      <c r="O16693" s="146"/>
      <c r="P16693" s="146"/>
      <c r="Q16693" s="146"/>
      <c r="R16693" s="34"/>
      <c r="S16693" s="35"/>
      <c r="T16693" s="147"/>
    </row>
    <row r="16694">
      <c r="A16694" s="147"/>
      <c r="B16694" s="64"/>
      <c r="C16694" s="147" t="s">
        <v>217</v>
      </c>
      <c r="E16694" s="161"/>
      <c r="F16694" s="162"/>
      <c r="G16694" s="147"/>
      <c r="H16694" s="146"/>
      <c r="J16694" s="146"/>
      <c r="L16694" s="150"/>
      <c r="N16694" s="163"/>
      <c r="O16694" s="146"/>
      <c r="P16694" s="146"/>
      <c r="Q16694" s="146"/>
      <c r="R16694" s="34"/>
      <c r="S16694" s="35"/>
      <c r="T16694" s="147"/>
    </row>
    <row r="16695">
      <c r="A16695" s="147"/>
      <c r="B16695" s="64"/>
      <c r="C16695" s="147" t="s">
        <v>217</v>
      </c>
      <c r="E16695" s="161"/>
      <c r="F16695" s="162"/>
      <c r="G16695" s="147"/>
      <c r="H16695" s="146"/>
      <c r="J16695" s="146"/>
      <c r="L16695" s="150"/>
      <c r="N16695" s="163"/>
      <c r="O16695" s="146"/>
      <c r="P16695" s="146"/>
      <c r="Q16695" s="146"/>
      <c r="R16695" s="34"/>
      <c r="S16695" s="35"/>
      <c r="T16695" s="147"/>
    </row>
    <row r="16696">
      <c r="A16696" s="147"/>
      <c r="B16696" s="64"/>
      <c r="C16696" s="147" t="s">
        <v>217</v>
      </c>
      <c r="E16696" s="161"/>
      <c r="F16696" s="162"/>
      <c r="G16696" s="147"/>
      <c r="H16696" s="146"/>
      <c r="J16696" s="146"/>
      <c r="L16696" s="150"/>
      <c r="N16696" s="163"/>
      <c r="O16696" s="146"/>
      <c r="P16696" s="146"/>
      <c r="Q16696" s="146"/>
      <c r="R16696" s="34"/>
      <c r="S16696" s="35"/>
      <c r="T16696" s="147"/>
    </row>
    <row r="16697">
      <c r="A16697" s="147"/>
      <c r="B16697" s="64"/>
      <c r="C16697" s="147" t="s">
        <v>217</v>
      </c>
      <c r="E16697" s="161"/>
      <c r="F16697" s="162"/>
      <c r="G16697" s="147"/>
      <c r="H16697" s="146"/>
      <c r="J16697" s="146"/>
      <c r="L16697" s="150"/>
      <c r="N16697" s="163"/>
      <c r="O16697" s="146"/>
      <c r="P16697" s="146"/>
      <c r="Q16697" s="146"/>
      <c r="R16697" s="34"/>
      <c r="S16697" s="35"/>
      <c r="T16697" s="147"/>
    </row>
    <row r="16698">
      <c r="A16698" s="147"/>
      <c r="B16698" s="64"/>
      <c r="C16698" s="147" t="s">
        <v>217</v>
      </c>
      <c r="E16698" s="161"/>
      <c r="F16698" s="162"/>
      <c r="G16698" s="147"/>
      <c r="H16698" s="146"/>
      <c r="J16698" s="146"/>
      <c r="L16698" s="150"/>
      <c r="N16698" s="163"/>
      <c r="O16698" s="146"/>
      <c r="P16698" s="146"/>
      <c r="Q16698" s="146"/>
      <c r="R16698" s="34"/>
      <c r="S16698" s="35"/>
      <c r="T16698" s="147"/>
    </row>
    <row r="16699">
      <c r="A16699" s="147"/>
      <c r="B16699" s="64"/>
      <c r="C16699" s="147" t="s">
        <v>217</v>
      </c>
      <c r="E16699" s="161"/>
      <c r="F16699" s="162"/>
      <c r="G16699" s="147"/>
      <c r="H16699" s="146"/>
      <c r="J16699" s="146"/>
      <c r="L16699" s="150"/>
      <c r="N16699" s="163"/>
      <c r="O16699" s="146"/>
      <c r="P16699" s="146"/>
      <c r="Q16699" s="146"/>
      <c r="R16699" s="34"/>
      <c r="S16699" s="35"/>
      <c r="T16699" s="147"/>
    </row>
    <row r="16700">
      <c r="A16700" s="147"/>
      <c r="B16700" s="64"/>
      <c r="C16700" s="147" t="s">
        <v>217</v>
      </c>
      <c r="E16700" s="161"/>
      <c r="F16700" s="162"/>
      <c r="G16700" s="147"/>
      <c r="H16700" s="146"/>
      <c r="J16700" s="146"/>
      <c r="L16700" s="150"/>
      <c r="N16700" s="163"/>
      <c r="O16700" s="146"/>
      <c r="P16700" s="146"/>
      <c r="Q16700" s="146"/>
      <c r="R16700" s="34"/>
      <c r="S16700" s="35"/>
      <c r="T16700" s="147"/>
    </row>
    <row r="16701">
      <c r="A16701" s="147"/>
      <c r="B16701" s="64"/>
      <c r="C16701" s="147" t="s">
        <v>217</v>
      </c>
      <c r="E16701" s="161"/>
      <c r="F16701" s="162"/>
      <c r="G16701" s="147"/>
      <c r="H16701" s="146"/>
      <c r="J16701" s="146"/>
      <c r="L16701" s="150"/>
      <c r="N16701" s="163"/>
      <c r="O16701" s="146"/>
      <c r="P16701" s="146"/>
      <c r="Q16701" s="146"/>
      <c r="R16701" s="34"/>
      <c r="S16701" s="35"/>
      <c r="T16701" s="147"/>
    </row>
    <row r="16702">
      <c r="A16702" s="147"/>
      <c r="B16702" s="64"/>
      <c r="C16702" s="147" t="s">
        <v>217</v>
      </c>
      <c r="E16702" s="161"/>
      <c r="F16702" s="162"/>
      <c r="G16702" s="147"/>
      <c r="H16702" s="146"/>
      <c r="J16702" s="146"/>
      <c r="L16702" s="150"/>
      <c r="N16702" s="163"/>
      <c r="O16702" s="146"/>
      <c r="P16702" s="146"/>
      <c r="Q16702" s="146"/>
      <c r="R16702" s="34"/>
      <c r="S16702" s="35"/>
      <c r="T16702" s="147"/>
    </row>
    <row r="16703">
      <c r="A16703" s="147"/>
      <c r="B16703" s="64"/>
      <c r="C16703" s="147" t="s">
        <v>217</v>
      </c>
      <c r="E16703" s="161"/>
      <c r="F16703" s="162"/>
      <c r="G16703" s="147"/>
      <c r="H16703" s="146"/>
      <c r="J16703" s="146"/>
      <c r="L16703" s="150"/>
      <c r="N16703" s="163"/>
      <c r="O16703" s="146"/>
      <c r="P16703" s="146"/>
      <c r="Q16703" s="146"/>
      <c r="R16703" s="34"/>
      <c r="S16703" s="35"/>
      <c r="T16703" s="147"/>
    </row>
    <row r="16704">
      <c r="A16704" s="147"/>
      <c r="B16704" s="64"/>
      <c r="C16704" s="147" t="s">
        <v>217</v>
      </c>
      <c r="E16704" s="161"/>
      <c r="F16704" s="162"/>
      <c r="G16704" s="147"/>
      <c r="H16704" s="146"/>
      <c r="J16704" s="146"/>
      <c r="L16704" s="150"/>
      <c r="N16704" s="163"/>
      <c r="O16704" s="146"/>
      <c r="P16704" s="146"/>
      <c r="Q16704" s="146"/>
      <c r="R16704" s="34"/>
      <c r="S16704" s="35"/>
      <c r="T16704" s="147"/>
    </row>
    <row r="16705">
      <c r="A16705" s="147"/>
      <c r="B16705" s="64"/>
      <c r="C16705" s="147" t="s">
        <v>217</v>
      </c>
      <c r="E16705" s="161"/>
      <c r="F16705" s="162"/>
      <c r="G16705" s="147"/>
      <c r="H16705" s="146"/>
      <c r="J16705" s="146"/>
      <c r="L16705" s="150"/>
      <c r="N16705" s="163"/>
      <c r="O16705" s="146"/>
      <c r="P16705" s="146"/>
      <c r="Q16705" s="146"/>
      <c r="R16705" s="34"/>
      <c r="S16705" s="35"/>
      <c r="T16705" s="147"/>
    </row>
    <row r="16706">
      <c r="A16706" s="147"/>
      <c r="B16706" s="64"/>
      <c r="C16706" s="147" t="s">
        <v>217</v>
      </c>
      <c r="E16706" s="161"/>
      <c r="F16706" s="162"/>
      <c r="G16706" s="147"/>
      <c r="H16706" s="146"/>
      <c r="J16706" s="146"/>
      <c r="L16706" s="150"/>
      <c r="N16706" s="163"/>
      <c r="O16706" s="146"/>
      <c r="P16706" s="146"/>
      <c r="Q16706" s="146"/>
      <c r="R16706" s="34"/>
      <c r="S16706" s="35"/>
      <c r="T16706" s="147"/>
    </row>
    <row r="16707">
      <c r="A16707" s="147"/>
      <c r="B16707" s="64"/>
      <c r="C16707" s="147" t="s">
        <v>217</v>
      </c>
      <c r="E16707" s="161"/>
      <c r="F16707" s="162"/>
      <c r="G16707" s="147"/>
      <c r="H16707" s="146"/>
      <c r="J16707" s="146"/>
      <c r="L16707" s="150"/>
      <c r="N16707" s="163"/>
      <c r="O16707" s="146"/>
      <c r="P16707" s="146"/>
      <c r="Q16707" s="146"/>
      <c r="R16707" s="34"/>
      <c r="S16707" s="35"/>
      <c r="T16707" s="147"/>
    </row>
    <row r="16708">
      <c r="A16708" s="147"/>
      <c r="B16708" s="64"/>
      <c r="C16708" s="147" t="s">
        <v>217</v>
      </c>
      <c r="E16708" s="161"/>
      <c r="F16708" s="162"/>
      <c r="G16708" s="147"/>
      <c r="H16708" s="146"/>
      <c r="J16708" s="146"/>
      <c r="L16708" s="150"/>
      <c r="N16708" s="163"/>
      <c r="O16708" s="146"/>
      <c r="P16708" s="146"/>
      <c r="Q16708" s="146"/>
      <c r="R16708" s="34"/>
      <c r="S16708" s="35"/>
      <c r="T16708" s="147"/>
    </row>
    <row r="16709">
      <c r="A16709" s="147"/>
      <c r="B16709" s="64"/>
      <c r="C16709" s="147" t="s">
        <v>217</v>
      </c>
      <c r="E16709" s="161"/>
      <c r="F16709" s="162"/>
      <c r="G16709" s="147"/>
      <c r="H16709" s="146"/>
      <c r="J16709" s="146"/>
      <c r="L16709" s="150"/>
      <c r="N16709" s="163"/>
      <c r="O16709" s="146"/>
      <c r="P16709" s="146"/>
      <c r="Q16709" s="146"/>
      <c r="R16709" s="34"/>
      <c r="S16709" s="35"/>
      <c r="T16709" s="147"/>
    </row>
    <row r="16710">
      <c r="A16710" s="147"/>
      <c r="B16710" s="64"/>
      <c r="C16710" s="147" t="s">
        <v>217</v>
      </c>
      <c r="E16710" s="161"/>
      <c r="F16710" s="162"/>
      <c r="G16710" s="147"/>
      <c r="H16710" s="146"/>
      <c r="J16710" s="146"/>
      <c r="L16710" s="150"/>
      <c r="N16710" s="163"/>
      <c r="O16710" s="146"/>
      <c r="P16710" s="146"/>
      <c r="Q16710" s="146"/>
      <c r="R16710" s="34"/>
      <c r="S16710" s="35"/>
      <c r="T16710" s="147"/>
    </row>
    <row r="16711">
      <c r="A16711" s="147"/>
      <c r="B16711" s="64"/>
      <c r="C16711" s="147" t="s">
        <v>217</v>
      </c>
      <c r="E16711" s="161"/>
      <c r="F16711" s="162"/>
      <c r="G16711" s="147"/>
      <c r="H16711" s="146"/>
      <c r="J16711" s="146"/>
      <c r="L16711" s="150"/>
      <c r="N16711" s="163"/>
      <c r="O16711" s="146"/>
      <c r="P16711" s="146"/>
      <c r="Q16711" s="146"/>
      <c r="R16711" s="34"/>
      <c r="S16711" s="35"/>
      <c r="T16711" s="147"/>
    </row>
    <row r="16712">
      <c r="A16712" s="147"/>
      <c r="B16712" s="64"/>
      <c r="C16712" s="147" t="s">
        <v>217</v>
      </c>
      <c r="E16712" s="161"/>
      <c r="F16712" s="162"/>
      <c r="G16712" s="147"/>
      <c r="H16712" s="146"/>
      <c r="J16712" s="146"/>
      <c r="L16712" s="150"/>
      <c r="N16712" s="163"/>
      <c r="O16712" s="146"/>
      <c r="P16712" s="146"/>
      <c r="Q16712" s="146"/>
      <c r="R16712" s="34"/>
      <c r="S16712" s="35"/>
      <c r="T16712" s="147"/>
    </row>
    <row r="16713">
      <c r="A16713" s="147"/>
      <c r="B16713" s="64"/>
      <c r="C16713" s="147" t="s">
        <v>217</v>
      </c>
      <c r="E16713" s="161"/>
      <c r="F16713" s="162"/>
      <c r="G16713" s="147"/>
      <c r="H16713" s="146"/>
      <c r="J16713" s="146"/>
      <c r="L16713" s="150"/>
      <c r="N16713" s="163"/>
      <c r="O16713" s="146"/>
      <c r="P16713" s="146"/>
      <c r="Q16713" s="146"/>
      <c r="R16713" s="34"/>
      <c r="S16713" s="35"/>
      <c r="T16713" s="147"/>
    </row>
    <row r="16714">
      <c r="A16714" s="147"/>
      <c r="B16714" s="64"/>
      <c r="C16714" s="147" t="s">
        <v>217</v>
      </c>
      <c r="E16714" s="161"/>
      <c r="F16714" s="162"/>
      <c r="G16714" s="147"/>
      <c r="H16714" s="146"/>
      <c r="J16714" s="146"/>
      <c r="L16714" s="150"/>
      <c r="N16714" s="163"/>
      <c r="O16714" s="146"/>
      <c r="P16714" s="146"/>
      <c r="Q16714" s="146"/>
      <c r="R16714" s="34"/>
      <c r="S16714" s="35"/>
      <c r="T16714" s="147"/>
    </row>
    <row r="16715">
      <c r="A16715" s="147"/>
      <c r="B16715" s="64"/>
      <c r="C16715" s="147" t="s">
        <v>217</v>
      </c>
      <c r="E16715" s="161"/>
      <c r="F16715" s="162"/>
      <c r="G16715" s="147"/>
      <c r="H16715" s="146"/>
      <c r="J16715" s="146"/>
      <c r="L16715" s="150"/>
      <c r="N16715" s="163"/>
      <c r="O16715" s="146"/>
      <c r="P16715" s="146"/>
      <c r="Q16715" s="146"/>
      <c r="R16715" s="34"/>
      <c r="S16715" s="35"/>
      <c r="T16715" s="147"/>
    </row>
    <row r="16716">
      <c r="A16716" s="147"/>
      <c r="B16716" s="64"/>
      <c r="C16716" s="147" t="s">
        <v>217</v>
      </c>
      <c r="E16716" s="161"/>
      <c r="F16716" s="162"/>
      <c r="G16716" s="147"/>
      <c r="H16716" s="146"/>
      <c r="J16716" s="146"/>
      <c r="L16716" s="150"/>
      <c r="N16716" s="163"/>
      <c r="O16716" s="146"/>
      <c r="P16716" s="146"/>
      <c r="Q16716" s="146"/>
      <c r="R16716" s="34"/>
      <c r="S16716" s="35"/>
      <c r="T16716" s="147"/>
    </row>
    <row r="16717">
      <c r="A16717" s="147"/>
      <c r="B16717" s="64"/>
      <c r="C16717" s="147" t="s">
        <v>217</v>
      </c>
      <c r="E16717" s="161"/>
      <c r="F16717" s="162"/>
      <c r="G16717" s="147"/>
      <c r="H16717" s="146"/>
      <c r="J16717" s="146"/>
      <c r="L16717" s="150"/>
      <c r="N16717" s="163"/>
      <c r="O16717" s="146"/>
      <c r="P16717" s="146"/>
      <c r="Q16717" s="146"/>
      <c r="R16717" s="34"/>
      <c r="S16717" s="35"/>
      <c r="T16717" s="147"/>
    </row>
    <row r="16718">
      <c r="A16718" s="147"/>
      <c r="B16718" s="64"/>
      <c r="C16718" s="147" t="s">
        <v>217</v>
      </c>
      <c r="E16718" s="161"/>
      <c r="F16718" s="162"/>
      <c r="G16718" s="147"/>
      <c r="H16718" s="146"/>
      <c r="J16718" s="146"/>
      <c r="L16718" s="150"/>
      <c r="N16718" s="163"/>
      <c r="O16718" s="146"/>
      <c r="P16718" s="146"/>
      <c r="Q16718" s="146"/>
      <c r="R16718" s="34"/>
      <c r="S16718" s="35"/>
      <c r="T16718" s="147"/>
    </row>
    <row r="16719">
      <c r="A16719" s="147"/>
      <c r="B16719" s="64"/>
      <c r="C16719" s="147" t="s">
        <v>217</v>
      </c>
      <c r="E16719" s="161"/>
      <c r="F16719" s="162"/>
      <c r="G16719" s="147"/>
      <c r="H16719" s="146"/>
      <c r="J16719" s="146"/>
      <c r="L16719" s="150"/>
      <c r="N16719" s="163"/>
      <c r="O16719" s="146"/>
      <c r="P16719" s="146"/>
      <c r="Q16719" s="146"/>
      <c r="R16719" s="34"/>
      <c r="S16719" s="35"/>
      <c r="T16719" s="147"/>
    </row>
    <row r="16720">
      <c r="A16720" s="147"/>
      <c r="B16720" s="64"/>
      <c r="C16720" s="147" t="s">
        <v>217</v>
      </c>
      <c r="E16720" s="161"/>
      <c r="F16720" s="162"/>
      <c r="G16720" s="147"/>
      <c r="H16720" s="146"/>
      <c r="J16720" s="146"/>
      <c r="L16720" s="150"/>
      <c r="N16720" s="163"/>
      <c r="O16720" s="146"/>
      <c r="P16720" s="146"/>
      <c r="Q16720" s="146"/>
      <c r="R16720" s="34"/>
      <c r="S16720" s="35"/>
      <c r="T16720" s="147"/>
    </row>
    <row r="16721">
      <c r="A16721" s="147"/>
      <c r="B16721" s="64"/>
      <c r="C16721" s="147" t="s">
        <v>217</v>
      </c>
      <c r="E16721" s="161"/>
      <c r="F16721" s="162"/>
      <c r="G16721" s="147"/>
      <c r="H16721" s="146"/>
      <c r="J16721" s="146"/>
      <c r="L16721" s="150"/>
      <c r="N16721" s="163"/>
      <c r="O16721" s="146"/>
      <c r="P16721" s="146"/>
      <c r="Q16721" s="146"/>
      <c r="R16721" s="34"/>
      <c r="S16721" s="35"/>
      <c r="T16721" s="147"/>
    </row>
    <row r="16722">
      <c r="A16722" s="147"/>
      <c r="B16722" s="64"/>
      <c r="C16722" s="147" t="s">
        <v>217</v>
      </c>
      <c r="E16722" s="161"/>
      <c r="F16722" s="162"/>
      <c r="G16722" s="147"/>
      <c r="H16722" s="146"/>
      <c r="J16722" s="146"/>
      <c r="L16722" s="150"/>
      <c r="N16722" s="163"/>
      <c r="O16722" s="146"/>
      <c r="P16722" s="146"/>
      <c r="Q16722" s="146"/>
      <c r="R16722" s="34"/>
      <c r="S16722" s="35"/>
      <c r="T16722" s="147"/>
    </row>
    <row r="16723">
      <c r="A16723" s="147"/>
      <c r="B16723" s="64"/>
      <c r="C16723" s="147" t="s">
        <v>217</v>
      </c>
      <c r="E16723" s="161"/>
      <c r="F16723" s="162"/>
      <c r="G16723" s="147"/>
      <c r="H16723" s="146"/>
      <c r="J16723" s="146"/>
      <c r="L16723" s="150"/>
      <c r="N16723" s="163"/>
      <c r="O16723" s="146"/>
      <c r="P16723" s="146"/>
      <c r="Q16723" s="146"/>
      <c r="R16723" s="34"/>
      <c r="S16723" s="35"/>
      <c r="T16723" s="147"/>
    </row>
    <row r="16724">
      <c r="A16724" s="147"/>
      <c r="B16724" s="64"/>
      <c r="C16724" s="147" t="s">
        <v>217</v>
      </c>
      <c r="E16724" s="161"/>
      <c r="F16724" s="162"/>
      <c r="G16724" s="147"/>
      <c r="H16724" s="146"/>
      <c r="J16724" s="146"/>
      <c r="L16724" s="150"/>
      <c r="N16724" s="163"/>
      <c r="O16724" s="146"/>
      <c r="P16724" s="146"/>
      <c r="Q16724" s="146"/>
      <c r="R16724" s="34"/>
      <c r="S16724" s="35"/>
      <c r="T16724" s="147"/>
    </row>
    <row r="16725">
      <c r="A16725" s="147"/>
      <c r="B16725" s="64"/>
      <c r="C16725" s="147" t="s">
        <v>217</v>
      </c>
      <c r="E16725" s="161"/>
      <c r="F16725" s="162"/>
      <c r="G16725" s="147"/>
      <c r="H16725" s="146"/>
      <c r="J16725" s="146"/>
      <c r="L16725" s="150"/>
      <c r="N16725" s="163"/>
      <c r="O16725" s="146"/>
      <c r="P16725" s="146"/>
      <c r="Q16725" s="146"/>
      <c r="R16725" s="34"/>
      <c r="S16725" s="35"/>
      <c r="T16725" s="147"/>
    </row>
    <row r="16726">
      <c r="A16726" s="147"/>
      <c r="B16726" s="64"/>
      <c r="C16726" s="147" t="s">
        <v>217</v>
      </c>
      <c r="E16726" s="161"/>
      <c r="F16726" s="162"/>
      <c r="G16726" s="147"/>
      <c r="H16726" s="146"/>
      <c r="J16726" s="146"/>
      <c r="L16726" s="150"/>
      <c r="N16726" s="163"/>
      <c r="O16726" s="146"/>
      <c r="P16726" s="146"/>
      <c r="Q16726" s="146"/>
      <c r="R16726" s="34"/>
      <c r="S16726" s="35"/>
      <c r="T16726" s="147"/>
    </row>
    <row r="16727">
      <c r="A16727" s="147"/>
      <c r="B16727" s="64"/>
      <c r="C16727" s="147" t="s">
        <v>217</v>
      </c>
      <c r="E16727" s="161"/>
      <c r="F16727" s="162"/>
      <c r="G16727" s="147"/>
      <c r="H16727" s="146"/>
      <c r="J16727" s="146"/>
      <c r="L16727" s="150"/>
      <c r="N16727" s="163"/>
      <c r="O16727" s="146"/>
      <c r="P16727" s="146"/>
      <c r="Q16727" s="146"/>
      <c r="R16727" s="34"/>
      <c r="S16727" s="35"/>
      <c r="T16727" s="147"/>
    </row>
    <row r="16728">
      <c r="A16728" s="147"/>
      <c r="B16728" s="64"/>
      <c r="C16728" s="147" t="s">
        <v>217</v>
      </c>
      <c r="E16728" s="161"/>
      <c r="F16728" s="162"/>
      <c r="G16728" s="147"/>
      <c r="H16728" s="146"/>
      <c r="J16728" s="146"/>
      <c r="L16728" s="150"/>
      <c r="N16728" s="163"/>
      <c r="O16728" s="146"/>
      <c r="P16728" s="146"/>
      <c r="Q16728" s="146"/>
      <c r="R16728" s="34"/>
      <c r="S16728" s="35"/>
      <c r="T16728" s="147"/>
    </row>
    <row r="16729">
      <c r="A16729" s="147"/>
      <c r="B16729" s="64"/>
      <c r="C16729" s="147" t="s">
        <v>217</v>
      </c>
      <c r="E16729" s="161"/>
      <c r="F16729" s="162"/>
      <c r="G16729" s="147"/>
      <c r="H16729" s="146"/>
      <c r="J16729" s="146"/>
      <c r="L16729" s="150"/>
      <c r="N16729" s="163"/>
      <c r="O16729" s="146"/>
      <c r="P16729" s="146"/>
      <c r="Q16729" s="146"/>
      <c r="R16729" s="34"/>
      <c r="S16729" s="35"/>
      <c r="T16729" s="147"/>
    </row>
    <row r="16730">
      <c r="A16730" s="147"/>
      <c r="B16730" s="64"/>
      <c r="C16730" s="147" t="s">
        <v>217</v>
      </c>
      <c r="E16730" s="161"/>
      <c r="F16730" s="162"/>
      <c r="G16730" s="147"/>
      <c r="H16730" s="146"/>
      <c r="J16730" s="146"/>
      <c r="L16730" s="150"/>
      <c r="N16730" s="163"/>
      <c r="O16730" s="146"/>
      <c r="P16730" s="146"/>
      <c r="Q16730" s="146"/>
      <c r="R16730" s="34"/>
      <c r="S16730" s="35"/>
      <c r="T16730" s="147"/>
    </row>
    <row r="16731">
      <c r="A16731" s="147"/>
      <c r="B16731" s="64"/>
      <c r="C16731" s="147" t="s">
        <v>217</v>
      </c>
      <c r="E16731" s="161"/>
      <c r="F16731" s="162"/>
      <c r="G16731" s="147"/>
      <c r="H16731" s="146"/>
      <c r="J16731" s="146"/>
      <c r="L16731" s="150"/>
      <c r="N16731" s="163"/>
      <c r="O16731" s="146"/>
      <c r="P16731" s="146"/>
      <c r="Q16731" s="146"/>
      <c r="R16731" s="34"/>
      <c r="S16731" s="35"/>
      <c r="T16731" s="147"/>
    </row>
    <row r="16732">
      <c r="A16732" s="147"/>
      <c r="B16732" s="64"/>
      <c r="C16732" s="147" t="s">
        <v>217</v>
      </c>
      <c r="E16732" s="161"/>
      <c r="F16732" s="162"/>
      <c r="G16732" s="147"/>
      <c r="H16732" s="146"/>
      <c r="J16732" s="146"/>
      <c r="L16732" s="150"/>
      <c r="N16732" s="163"/>
      <c r="O16732" s="146"/>
      <c r="P16732" s="146"/>
      <c r="Q16732" s="146"/>
      <c r="R16732" s="34"/>
      <c r="S16732" s="35"/>
      <c r="T16732" s="147"/>
    </row>
    <row r="16733">
      <c r="A16733" s="147"/>
      <c r="B16733" s="64"/>
      <c r="C16733" s="147" t="s">
        <v>217</v>
      </c>
      <c r="E16733" s="161"/>
      <c r="F16733" s="162"/>
      <c r="G16733" s="147"/>
      <c r="H16733" s="146"/>
      <c r="J16733" s="146"/>
      <c r="L16733" s="150"/>
      <c r="N16733" s="163"/>
      <c r="O16733" s="146"/>
      <c r="P16733" s="146"/>
      <c r="Q16733" s="146"/>
      <c r="R16733" s="34"/>
      <c r="S16733" s="35"/>
      <c r="T16733" s="147"/>
    </row>
    <row r="16734">
      <c r="A16734" s="147"/>
      <c r="B16734" s="64"/>
      <c r="C16734" s="147" t="s">
        <v>217</v>
      </c>
      <c r="E16734" s="161"/>
      <c r="F16734" s="162"/>
      <c r="G16734" s="147"/>
      <c r="H16734" s="146"/>
      <c r="J16734" s="146"/>
      <c r="L16734" s="150"/>
      <c r="N16734" s="163"/>
      <c r="O16734" s="146"/>
      <c r="P16734" s="146"/>
      <c r="Q16734" s="146"/>
      <c r="R16734" s="34"/>
      <c r="S16734" s="35"/>
      <c r="T16734" s="147"/>
    </row>
    <row r="16735">
      <c r="A16735" s="147"/>
      <c r="B16735" s="64"/>
      <c r="C16735" s="147" t="s">
        <v>217</v>
      </c>
      <c r="E16735" s="161"/>
      <c r="F16735" s="162"/>
      <c r="G16735" s="147"/>
      <c r="H16735" s="146"/>
      <c r="J16735" s="146"/>
      <c r="L16735" s="150"/>
      <c r="N16735" s="163"/>
      <c r="O16735" s="146"/>
      <c r="P16735" s="146"/>
      <c r="Q16735" s="146"/>
      <c r="R16735" s="34"/>
      <c r="S16735" s="35"/>
      <c r="T16735" s="147"/>
    </row>
    <row r="16736">
      <c r="A16736" s="147"/>
      <c r="B16736" s="64"/>
      <c r="C16736" s="147" t="s">
        <v>217</v>
      </c>
      <c r="E16736" s="161"/>
      <c r="F16736" s="162"/>
      <c r="G16736" s="147"/>
      <c r="H16736" s="146"/>
      <c r="J16736" s="146"/>
      <c r="L16736" s="150"/>
      <c r="N16736" s="163"/>
      <c r="O16736" s="146"/>
      <c r="P16736" s="146"/>
      <c r="Q16736" s="146"/>
      <c r="R16736" s="34"/>
      <c r="S16736" s="35"/>
      <c r="T16736" s="147"/>
    </row>
    <row r="16737">
      <c r="A16737" s="147"/>
      <c r="B16737" s="64"/>
      <c r="C16737" s="147" t="s">
        <v>217</v>
      </c>
      <c r="E16737" s="161"/>
      <c r="F16737" s="162"/>
      <c r="G16737" s="147"/>
      <c r="H16737" s="146"/>
      <c r="J16737" s="146"/>
      <c r="L16737" s="150"/>
      <c r="N16737" s="163"/>
      <c r="O16737" s="146"/>
      <c r="P16737" s="146"/>
      <c r="Q16737" s="146"/>
      <c r="R16737" s="34"/>
      <c r="S16737" s="35"/>
      <c r="T16737" s="147"/>
    </row>
    <row r="16738">
      <c r="A16738" s="147"/>
      <c r="B16738" s="64"/>
      <c r="C16738" s="147" t="s">
        <v>217</v>
      </c>
      <c r="E16738" s="161"/>
      <c r="F16738" s="162"/>
      <c r="G16738" s="147"/>
      <c r="H16738" s="146"/>
      <c r="J16738" s="146"/>
      <c r="L16738" s="150"/>
      <c r="N16738" s="163"/>
      <c r="O16738" s="146"/>
      <c r="P16738" s="146"/>
      <c r="Q16738" s="146"/>
      <c r="R16738" s="34"/>
      <c r="S16738" s="35"/>
      <c r="T16738" s="147"/>
    </row>
    <row r="16739">
      <c r="A16739" s="147"/>
      <c r="B16739" s="64"/>
      <c r="C16739" s="147" t="s">
        <v>217</v>
      </c>
      <c r="E16739" s="161"/>
      <c r="F16739" s="162"/>
      <c r="G16739" s="147"/>
      <c r="H16739" s="146"/>
      <c r="J16739" s="146"/>
      <c r="L16739" s="150"/>
      <c r="N16739" s="163"/>
      <c r="O16739" s="146"/>
      <c r="P16739" s="146"/>
      <c r="Q16739" s="146"/>
      <c r="R16739" s="34"/>
      <c r="S16739" s="35"/>
      <c r="T16739" s="147"/>
    </row>
    <row r="16740">
      <c r="A16740" s="147"/>
      <c r="B16740" s="64"/>
      <c r="C16740" s="147" t="s">
        <v>217</v>
      </c>
      <c r="E16740" s="161"/>
      <c r="F16740" s="162"/>
      <c r="G16740" s="147"/>
      <c r="H16740" s="146"/>
      <c r="J16740" s="146"/>
      <c r="L16740" s="150"/>
      <c r="N16740" s="163"/>
      <c r="O16740" s="146"/>
      <c r="P16740" s="146"/>
      <c r="Q16740" s="146"/>
      <c r="R16740" s="34"/>
      <c r="S16740" s="35"/>
      <c r="T16740" s="147"/>
    </row>
    <row r="16741">
      <c r="A16741" s="147"/>
      <c r="B16741" s="64"/>
      <c r="C16741" s="147" t="s">
        <v>217</v>
      </c>
      <c r="E16741" s="161"/>
      <c r="F16741" s="162"/>
      <c r="G16741" s="147"/>
      <c r="H16741" s="146"/>
      <c r="J16741" s="146"/>
      <c r="L16741" s="150"/>
      <c r="N16741" s="163"/>
      <c r="O16741" s="146"/>
      <c r="P16741" s="146"/>
      <c r="Q16741" s="146"/>
      <c r="R16741" s="34"/>
      <c r="S16741" s="35"/>
      <c r="T16741" s="147"/>
    </row>
    <row r="16742">
      <c r="A16742" s="147"/>
      <c r="B16742" s="64"/>
      <c r="C16742" s="147" t="s">
        <v>217</v>
      </c>
      <c r="E16742" s="161"/>
      <c r="F16742" s="162"/>
      <c r="G16742" s="147"/>
      <c r="H16742" s="146"/>
      <c r="J16742" s="146"/>
      <c r="L16742" s="150"/>
      <c r="N16742" s="163"/>
      <c r="O16742" s="146"/>
      <c r="P16742" s="146"/>
      <c r="Q16742" s="146"/>
      <c r="R16742" s="34"/>
      <c r="S16742" s="35"/>
      <c r="T16742" s="147"/>
    </row>
    <row r="16743">
      <c r="A16743" s="147"/>
      <c r="B16743" s="64"/>
      <c r="C16743" s="147" t="s">
        <v>217</v>
      </c>
      <c r="E16743" s="161"/>
      <c r="F16743" s="162"/>
      <c r="G16743" s="147"/>
      <c r="H16743" s="146"/>
      <c r="J16743" s="146"/>
      <c r="L16743" s="150"/>
      <c r="N16743" s="163"/>
      <c r="O16743" s="146"/>
      <c r="P16743" s="146"/>
      <c r="Q16743" s="146"/>
      <c r="R16743" s="34"/>
      <c r="S16743" s="35"/>
      <c r="T16743" s="147"/>
    </row>
    <row r="16744">
      <c r="A16744" s="147"/>
      <c r="B16744" s="64"/>
      <c r="C16744" s="147" t="s">
        <v>217</v>
      </c>
      <c r="E16744" s="161"/>
      <c r="F16744" s="162"/>
      <c r="G16744" s="147"/>
      <c r="H16744" s="146"/>
      <c r="J16744" s="146"/>
      <c r="L16744" s="150"/>
      <c r="N16744" s="163"/>
      <c r="O16744" s="146"/>
      <c r="P16744" s="146"/>
      <c r="Q16744" s="146"/>
      <c r="R16744" s="34"/>
      <c r="S16744" s="35"/>
      <c r="T16744" s="147"/>
    </row>
    <row r="16745">
      <c r="A16745" s="147"/>
      <c r="B16745" s="64"/>
      <c r="C16745" s="147" t="s">
        <v>217</v>
      </c>
      <c r="E16745" s="161"/>
      <c r="F16745" s="162"/>
      <c r="G16745" s="147"/>
      <c r="H16745" s="146"/>
      <c r="J16745" s="146"/>
      <c r="L16745" s="150"/>
      <c r="N16745" s="163"/>
      <c r="O16745" s="146"/>
      <c r="P16745" s="146"/>
      <c r="Q16745" s="146"/>
      <c r="R16745" s="34"/>
      <c r="S16745" s="35"/>
      <c r="T16745" s="147"/>
    </row>
    <row r="16746">
      <c r="A16746" s="147"/>
      <c r="B16746" s="64"/>
      <c r="C16746" s="147" t="s">
        <v>217</v>
      </c>
      <c r="E16746" s="161"/>
      <c r="F16746" s="162"/>
      <c r="G16746" s="147"/>
      <c r="H16746" s="146"/>
      <c r="J16746" s="146"/>
      <c r="L16746" s="150"/>
      <c r="N16746" s="163"/>
      <c r="O16746" s="146"/>
      <c r="P16746" s="146"/>
      <c r="Q16746" s="146"/>
      <c r="R16746" s="34"/>
      <c r="S16746" s="35"/>
      <c r="T16746" s="147"/>
    </row>
    <row r="16747">
      <c r="A16747" s="147"/>
      <c r="B16747" s="64"/>
      <c r="C16747" s="147" t="s">
        <v>217</v>
      </c>
      <c r="E16747" s="161"/>
      <c r="F16747" s="162"/>
      <c r="G16747" s="147"/>
      <c r="H16747" s="146"/>
      <c r="J16747" s="146"/>
      <c r="L16747" s="150"/>
      <c r="N16747" s="163"/>
      <c r="O16747" s="146"/>
      <c r="P16747" s="146"/>
      <c r="Q16747" s="146"/>
      <c r="R16747" s="34"/>
      <c r="S16747" s="35"/>
      <c r="T16747" s="147"/>
    </row>
    <row r="16748">
      <c r="A16748" s="147"/>
      <c r="B16748" s="64"/>
      <c r="C16748" s="147" t="s">
        <v>217</v>
      </c>
      <c r="E16748" s="161"/>
      <c r="F16748" s="162"/>
      <c r="G16748" s="147"/>
      <c r="H16748" s="146"/>
      <c r="J16748" s="146"/>
      <c r="L16748" s="150"/>
      <c r="N16748" s="163"/>
      <c r="O16748" s="146"/>
      <c r="P16748" s="146"/>
      <c r="Q16748" s="146"/>
      <c r="R16748" s="34"/>
      <c r="S16748" s="35"/>
      <c r="T16748" s="147"/>
    </row>
    <row r="16749">
      <c r="A16749" s="147"/>
      <c r="B16749" s="64"/>
      <c r="C16749" s="147" t="s">
        <v>217</v>
      </c>
      <c r="E16749" s="161"/>
      <c r="F16749" s="162"/>
      <c r="G16749" s="147"/>
      <c r="H16749" s="146"/>
      <c r="J16749" s="146"/>
      <c r="L16749" s="150"/>
      <c r="N16749" s="163"/>
      <c r="O16749" s="146"/>
      <c r="P16749" s="146"/>
      <c r="Q16749" s="146"/>
      <c r="R16749" s="34"/>
      <c r="S16749" s="35"/>
      <c r="T16749" s="147"/>
    </row>
    <row r="16750">
      <c r="A16750" s="147"/>
      <c r="B16750" s="64"/>
      <c r="C16750" s="147" t="s">
        <v>217</v>
      </c>
      <c r="E16750" s="161"/>
      <c r="F16750" s="162"/>
      <c r="G16750" s="147"/>
      <c r="H16750" s="146"/>
      <c r="J16750" s="146"/>
      <c r="L16750" s="150"/>
      <c r="N16750" s="163"/>
      <c r="O16750" s="146"/>
      <c r="P16750" s="146"/>
      <c r="Q16750" s="146"/>
      <c r="R16750" s="34"/>
      <c r="S16750" s="35"/>
      <c r="T16750" s="147"/>
    </row>
    <row r="16751">
      <c r="A16751" s="147"/>
      <c r="B16751" s="64"/>
      <c r="C16751" s="147" t="s">
        <v>217</v>
      </c>
      <c r="E16751" s="161"/>
      <c r="F16751" s="162"/>
      <c r="G16751" s="147"/>
      <c r="H16751" s="146"/>
      <c r="J16751" s="146"/>
      <c r="L16751" s="150"/>
      <c r="N16751" s="163"/>
      <c r="O16751" s="146"/>
      <c r="P16751" s="146"/>
      <c r="Q16751" s="146"/>
      <c r="R16751" s="34"/>
      <c r="S16751" s="35"/>
      <c r="T16751" s="147"/>
    </row>
    <row r="16752">
      <c r="A16752" s="147"/>
      <c r="B16752" s="64"/>
      <c r="C16752" s="147" t="s">
        <v>217</v>
      </c>
      <c r="E16752" s="161"/>
      <c r="F16752" s="162"/>
      <c r="G16752" s="147"/>
      <c r="H16752" s="146"/>
      <c r="J16752" s="146"/>
      <c r="L16752" s="150"/>
      <c r="N16752" s="163"/>
      <c r="O16752" s="146"/>
      <c r="P16752" s="146"/>
      <c r="Q16752" s="146"/>
      <c r="R16752" s="34"/>
      <c r="S16752" s="35"/>
      <c r="T16752" s="147"/>
    </row>
    <row r="16753">
      <c r="A16753" s="147"/>
      <c r="B16753" s="64"/>
      <c r="C16753" s="147" t="s">
        <v>217</v>
      </c>
      <c r="E16753" s="161"/>
      <c r="F16753" s="162"/>
      <c r="G16753" s="147"/>
      <c r="H16753" s="146"/>
      <c r="J16753" s="146"/>
      <c r="L16753" s="150"/>
      <c r="N16753" s="163"/>
      <c r="O16753" s="146"/>
      <c r="P16753" s="146"/>
      <c r="Q16753" s="146"/>
      <c r="R16753" s="34"/>
      <c r="S16753" s="35"/>
      <c r="T16753" s="147"/>
    </row>
    <row r="16754">
      <c r="A16754" s="147"/>
      <c r="B16754" s="64"/>
      <c r="C16754" s="147" t="s">
        <v>217</v>
      </c>
      <c r="E16754" s="161"/>
      <c r="F16754" s="162"/>
      <c r="G16754" s="147"/>
      <c r="H16754" s="146"/>
      <c r="J16754" s="146"/>
      <c r="L16754" s="150"/>
      <c r="N16754" s="163"/>
      <c r="O16754" s="146"/>
      <c r="P16754" s="146"/>
      <c r="Q16754" s="146"/>
      <c r="R16754" s="34"/>
      <c r="S16754" s="35"/>
      <c r="T16754" s="147"/>
    </row>
    <row r="16755">
      <c r="A16755" s="147"/>
      <c r="B16755" s="64"/>
      <c r="C16755" s="147" t="s">
        <v>217</v>
      </c>
      <c r="E16755" s="161"/>
      <c r="F16755" s="162"/>
      <c r="G16755" s="147"/>
      <c r="H16755" s="146"/>
      <c r="J16755" s="146"/>
      <c r="L16755" s="150"/>
      <c r="N16755" s="163"/>
      <c r="O16755" s="146"/>
      <c r="P16755" s="146"/>
      <c r="Q16755" s="146"/>
      <c r="R16755" s="34"/>
      <c r="S16755" s="35"/>
      <c r="T16755" s="147"/>
    </row>
    <row r="16756">
      <c r="A16756" s="147"/>
      <c r="B16756" s="64"/>
      <c r="C16756" s="147" t="s">
        <v>217</v>
      </c>
      <c r="E16756" s="161"/>
      <c r="F16756" s="162"/>
      <c r="G16756" s="147"/>
      <c r="H16756" s="146"/>
      <c r="J16756" s="146"/>
      <c r="L16756" s="150"/>
      <c r="N16756" s="163"/>
      <c r="O16756" s="146"/>
      <c r="P16756" s="146"/>
      <c r="Q16756" s="146"/>
      <c r="R16756" s="34"/>
      <c r="S16756" s="35"/>
      <c r="T16756" s="147"/>
    </row>
    <row r="16757">
      <c r="A16757" s="147"/>
      <c r="B16757" s="64"/>
      <c r="C16757" s="147" t="s">
        <v>217</v>
      </c>
      <c r="E16757" s="161"/>
      <c r="F16757" s="162"/>
      <c r="G16757" s="147"/>
      <c r="H16757" s="146"/>
      <c r="J16757" s="146"/>
      <c r="L16757" s="150"/>
      <c r="N16757" s="163"/>
      <c r="O16757" s="146"/>
      <c r="P16757" s="146"/>
      <c r="Q16757" s="146"/>
      <c r="R16757" s="34"/>
      <c r="S16757" s="35"/>
      <c r="T16757" s="147"/>
    </row>
    <row r="16758">
      <c r="A16758" s="147"/>
      <c r="B16758" s="64"/>
      <c r="C16758" s="147" t="s">
        <v>217</v>
      </c>
      <c r="E16758" s="161"/>
      <c r="F16758" s="162"/>
      <c r="G16758" s="147"/>
      <c r="H16758" s="146"/>
      <c r="J16758" s="146"/>
      <c r="L16758" s="150"/>
      <c r="N16758" s="163"/>
      <c r="O16758" s="146"/>
      <c r="P16758" s="146"/>
      <c r="Q16758" s="146"/>
      <c r="R16758" s="34"/>
      <c r="S16758" s="35"/>
      <c r="T16758" s="147"/>
    </row>
    <row r="16759">
      <c r="A16759" s="147"/>
      <c r="B16759" s="64"/>
      <c r="C16759" s="147" t="s">
        <v>217</v>
      </c>
      <c r="E16759" s="161"/>
      <c r="F16759" s="162"/>
      <c r="G16759" s="147"/>
      <c r="H16759" s="146"/>
      <c r="J16759" s="146"/>
      <c r="L16759" s="150"/>
      <c r="N16759" s="163"/>
      <c r="O16759" s="146"/>
      <c r="P16759" s="146"/>
      <c r="Q16759" s="146"/>
      <c r="R16759" s="34"/>
      <c r="S16759" s="35"/>
      <c r="T16759" s="147"/>
    </row>
    <row r="16760">
      <c r="A16760" s="147"/>
      <c r="B16760" s="64"/>
      <c r="C16760" s="147" t="s">
        <v>217</v>
      </c>
      <c r="E16760" s="161"/>
      <c r="F16760" s="162"/>
      <c r="G16760" s="147"/>
      <c r="H16760" s="146"/>
      <c r="J16760" s="146"/>
      <c r="L16760" s="150"/>
      <c r="N16760" s="163"/>
      <c r="O16760" s="146"/>
      <c r="P16760" s="146"/>
      <c r="Q16760" s="146"/>
      <c r="R16760" s="34"/>
      <c r="S16760" s="35"/>
      <c r="T16760" s="147"/>
    </row>
    <row r="16761">
      <c r="A16761" s="147"/>
      <c r="B16761" s="64"/>
      <c r="C16761" s="147" t="s">
        <v>217</v>
      </c>
      <c r="E16761" s="161"/>
      <c r="F16761" s="162"/>
      <c r="G16761" s="147"/>
      <c r="H16761" s="146"/>
      <c r="J16761" s="146"/>
      <c r="L16761" s="150"/>
      <c r="N16761" s="163"/>
      <c r="O16761" s="146"/>
      <c r="P16761" s="146"/>
      <c r="Q16761" s="146"/>
      <c r="R16761" s="34"/>
      <c r="S16761" s="35"/>
      <c r="T16761" s="147"/>
    </row>
    <row r="16762">
      <c r="A16762" s="147"/>
      <c r="B16762" s="64"/>
      <c r="C16762" s="147" t="s">
        <v>217</v>
      </c>
      <c r="E16762" s="161"/>
      <c r="F16762" s="162"/>
      <c r="G16762" s="147"/>
      <c r="H16762" s="146"/>
      <c r="J16762" s="146"/>
      <c r="L16762" s="150"/>
      <c r="N16762" s="163"/>
      <c r="O16762" s="146"/>
      <c r="P16762" s="146"/>
      <c r="Q16762" s="146"/>
      <c r="R16762" s="34"/>
      <c r="S16762" s="35"/>
      <c r="T16762" s="147"/>
    </row>
    <row r="16763">
      <c r="A16763" s="147"/>
      <c r="B16763" s="64"/>
      <c r="C16763" s="147" t="s">
        <v>217</v>
      </c>
      <c r="E16763" s="161"/>
      <c r="F16763" s="162"/>
      <c r="G16763" s="147"/>
      <c r="H16763" s="146"/>
      <c r="J16763" s="146"/>
      <c r="L16763" s="150"/>
      <c r="N16763" s="163"/>
      <c r="O16763" s="146"/>
      <c r="P16763" s="146"/>
      <c r="Q16763" s="146"/>
      <c r="R16763" s="34"/>
      <c r="S16763" s="35"/>
      <c r="T16763" s="147"/>
    </row>
    <row r="16764">
      <c r="A16764" s="147"/>
      <c r="B16764" s="64"/>
      <c r="C16764" s="147" t="s">
        <v>217</v>
      </c>
      <c r="E16764" s="161"/>
      <c r="F16764" s="162"/>
      <c r="G16764" s="147"/>
      <c r="H16764" s="146"/>
      <c r="J16764" s="146"/>
      <c r="L16764" s="150"/>
      <c r="N16764" s="163"/>
      <c r="O16764" s="146"/>
      <c r="P16764" s="146"/>
      <c r="Q16764" s="146"/>
      <c r="R16764" s="34"/>
      <c r="S16764" s="35"/>
      <c r="T16764" s="147"/>
    </row>
    <row r="16765">
      <c r="A16765" s="147"/>
      <c r="B16765" s="64"/>
      <c r="C16765" s="147" t="s">
        <v>217</v>
      </c>
      <c r="E16765" s="161"/>
      <c r="F16765" s="162"/>
      <c r="G16765" s="147"/>
      <c r="H16765" s="146"/>
      <c r="J16765" s="146"/>
      <c r="L16765" s="150"/>
      <c r="N16765" s="163"/>
      <c r="O16765" s="146"/>
      <c r="P16765" s="146"/>
      <c r="Q16765" s="146"/>
      <c r="R16765" s="34"/>
      <c r="S16765" s="35"/>
      <c r="T16765" s="147"/>
    </row>
    <row r="16766">
      <c r="A16766" s="147"/>
      <c r="B16766" s="64"/>
      <c r="C16766" s="147" t="s">
        <v>217</v>
      </c>
      <c r="E16766" s="161"/>
      <c r="F16766" s="162"/>
      <c r="G16766" s="147"/>
      <c r="H16766" s="146"/>
      <c r="J16766" s="146"/>
      <c r="L16766" s="150"/>
      <c r="N16766" s="163"/>
      <c r="O16766" s="146"/>
      <c r="P16766" s="146"/>
      <c r="Q16766" s="146"/>
      <c r="R16766" s="34"/>
      <c r="S16766" s="35"/>
      <c r="T16766" s="147"/>
    </row>
    <row r="16767">
      <c r="A16767" s="147"/>
      <c r="B16767" s="64"/>
      <c r="C16767" s="147" t="s">
        <v>217</v>
      </c>
      <c r="E16767" s="161"/>
      <c r="F16767" s="162"/>
      <c r="G16767" s="147"/>
      <c r="H16767" s="146"/>
      <c r="J16767" s="146"/>
      <c r="L16767" s="150"/>
      <c r="N16767" s="163"/>
      <c r="O16767" s="146"/>
      <c r="P16767" s="146"/>
      <c r="Q16767" s="146"/>
      <c r="R16767" s="34"/>
      <c r="S16767" s="35"/>
      <c r="T16767" s="147"/>
    </row>
    <row r="16768">
      <c r="A16768" s="147"/>
      <c r="B16768" s="64"/>
      <c r="C16768" s="147" t="s">
        <v>217</v>
      </c>
      <c r="E16768" s="161"/>
      <c r="F16768" s="162"/>
      <c r="G16768" s="147"/>
      <c r="H16768" s="146"/>
      <c r="J16768" s="146"/>
      <c r="L16768" s="150"/>
      <c r="N16768" s="163"/>
      <c r="O16768" s="146"/>
      <c r="P16768" s="146"/>
      <c r="Q16768" s="146"/>
      <c r="R16768" s="34"/>
      <c r="S16768" s="35"/>
      <c r="T16768" s="147"/>
    </row>
    <row r="16769">
      <c r="A16769" s="147"/>
      <c r="B16769" s="64"/>
      <c r="C16769" s="147" t="s">
        <v>217</v>
      </c>
      <c r="E16769" s="161"/>
      <c r="F16769" s="162"/>
      <c r="G16769" s="147"/>
      <c r="H16769" s="146"/>
      <c r="J16769" s="146"/>
      <c r="L16769" s="150"/>
      <c r="N16769" s="163"/>
      <c r="O16769" s="146"/>
      <c r="P16769" s="146"/>
      <c r="Q16769" s="146"/>
      <c r="R16769" s="34"/>
      <c r="S16769" s="35"/>
      <c r="T16769" s="147"/>
    </row>
    <row r="16770">
      <c r="A16770" s="147"/>
      <c r="B16770" s="64"/>
      <c r="C16770" s="147" t="s">
        <v>217</v>
      </c>
      <c r="E16770" s="161"/>
      <c r="F16770" s="162"/>
      <c r="G16770" s="147"/>
      <c r="H16770" s="146"/>
      <c r="J16770" s="146"/>
      <c r="L16770" s="150"/>
      <c r="N16770" s="163"/>
      <c r="O16770" s="146"/>
      <c r="P16770" s="146"/>
      <c r="Q16770" s="146"/>
      <c r="R16770" s="34"/>
      <c r="S16770" s="35"/>
      <c r="T16770" s="147"/>
    </row>
    <row r="16771">
      <c r="A16771" s="147"/>
      <c r="B16771" s="64"/>
      <c r="C16771" s="147" t="s">
        <v>217</v>
      </c>
      <c r="E16771" s="161"/>
      <c r="F16771" s="162"/>
      <c r="G16771" s="147"/>
      <c r="H16771" s="146"/>
      <c r="J16771" s="146"/>
      <c r="L16771" s="150"/>
      <c r="N16771" s="163"/>
      <c r="O16771" s="146"/>
      <c r="P16771" s="146"/>
      <c r="Q16771" s="146"/>
      <c r="R16771" s="34"/>
      <c r="S16771" s="35"/>
      <c r="T16771" s="147"/>
    </row>
    <row r="16772">
      <c r="A16772" s="147"/>
      <c r="B16772" s="64"/>
      <c r="C16772" s="147" t="s">
        <v>217</v>
      </c>
      <c r="E16772" s="161"/>
      <c r="F16772" s="162"/>
      <c r="G16772" s="147"/>
      <c r="H16772" s="146"/>
      <c r="J16772" s="146"/>
      <c r="L16772" s="150"/>
      <c r="N16772" s="163"/>
      <c r="O16772" s="146"/>
      <c r="P16772" s="146"/>
      <c r="Q16772" s="146"/>
      <c r="R16772" s="34"/>
      <c r="S16772" s="35"/>
      <c r="T16772" s="147"/>
    </row>
    <row r="16773">
      <c r="A16773" s="147"/>
      <c r="B16773" s="64"/>
      <c r="C16773" s="147" t="s">
        <v>217</v>
      </c>
      <c r="E16773" s="161"/>
      <c r="F16773" s="162"/>
      <c r="G16773" s="147"/>
      <c r="H16773" s="146"/>
      <c r="J16773" s="146"/>
      <c r="L16773" s="150"/>
      <c r="N16773" s="163"/>
      <c r="O16773" s="146"/>
      <c r="P16773" s="146"/>
      <c r="Q16773" s="146"/>
      <c r="R16773" s="34"/>
      <c r="S16773" s="35"/>
      <c r="T16773" s="147"/>
    </row>
    <row r="16774">
      <c r="A16774" s="147"/>
      <c r="B16774" s="64"/>
      <c r="C16774" s="147" t="s">
        <v>217</v>
      </c>
      <c r="E16774" s="161"/>
      <c r="F16774" s="162"/>
      <c r="G16774" s="147"/>
      <c r="H16774" s="146"/>
      <c r="J16774" s="146"/>
      <c r="L16774" s="150"/>
      <c r="N16774" s="163"/>
      <c r="O16774" s="146"/>
      <c r="P16774" s="146"/>
      <c r="Q16774" s="146"/>
      <c r="R16774" s="34"/>
      <c r="S16774" s="35"/>
      <c r="T16774" s="147"/>
    </row>
    <row r="16775">
      <c r="A16775" s="147"/>
      <c r="B16775" s="64"/>
      <c r="C16775" s="147" t="s">
        <v>217</v>
      </c>
      <c r="E16775" s="161"/>
      <c r="F16775" s="162"/>
      <c r="G16775" s="147"/>
      <c r="H16775" s="146"/>
      <c r="J16775" s="146"/>
      <c r="L16775" s="150"/>
      <c r="N16775" s="163"/>
      <c r="O16775" s="146"/>
      <c r="P16775" s="146"/>
      <c r="Q16775" s="146"/>
      <c r="R16775" s="34"/>
      <c r="S16775" s="35"/>
      <c r="T16775" s="147"/>
    </row>
    <row r="16776">
      <c r="A16776" s="147"/>
      <c r="B16776" s="64"/>
      <c r="C16776" s="147" t="s">
        <v>217</v>
      </c>
      <c r="E16776" s="161"/>
      <c r="F16776" s="162"/>
      <c r="G16776" s="147"/>
      <c r="H16776" s="146"/>
      <c r="J16776" s="146"/>
      <c r="L16776" s="150"/>
      <c r="N16776" s="163"/>
      <c r="O16776" s="146"/>
      <c r="P16776" s="146"/>
      <c r="Q16776" s="146"/>
      <c r="R16776" s="34"/>
      <c r="S16776" s="35"/>
      <c r="T16776" s="147"/>
    </row>
    <row r="16777">
      <c r="A16777" s="147"/>
      <c r="B16777" s="64"/>
      <c r="C16777" s="147" t="s">
        <v>217</v>
      </c>
      <c r="E16777" s="161"/>
      <c r="F16777" s="162"/>
      <c r="G16777" s="147"/>
      <c r="H16777" s="146"/>
      <c r="J16777" s="146"/>
      <c r="L16777" s="150"/>
      <c r="N16777" s="163"/>
      <c r="O16777" s="146"/>
      <c r="P16777" s="146"/>
      <c r="Q16777" s="146"/>
      <c r="R16777" s="34"/>
      <c r="S16777" s="35"/>
      <c r="T16777" s="147"/>
    </row>
    <row r="16778">
      <c r="A16778" s="147"/>
      <c r="B16778" s="64"/>
      <c r="C16778" s="147" t="s">
        <v>217</v>
      </c>
      <c r="E16778" s="161"/>
      <c r="F16778" s="162"/>
      <c r="G16778" s="147"/>
      <c r="H16778" s="146"/>
      <c r="J16778" s="146"/>
      <c r="L16778" s="150"/>
      <c r="N16778" s="163"/>
      <c r="O16778" s="146"/>
      <c r="P16778" s="146"/>
      <c r="Q16778" s="146"/>
      <c r="R16778" s="34"/>
      <c r="S16778" s="35"/>
      <c r="T16778" s="147"/>
    </row>
    <row r="16779">
      <c r="A16779" s="147"/>
      <c r="B16779" s="64"/>
      <c r="C16779" s="147" t="s">
        <v>217</v>
      </c>
      <c r="E16779" s="161"/>
      <c r="F16779" s="162"/>
      <c r="G16779" s="147"/>
      <c r="H16779" s="146"/>
      <c r="J16779" s="146"/>
      <c r="L16779" s="150"/>
      <c r="N16779" s="163"/>
      <c r="O16779" s="146"/>
      <c r="P16779" s="146"/>
      <c r="Q16779" s="146"/>
      <c r="R16779" s="34"/>
      <c r="S16779" s="35"/>
      <c r="T16779" s="147"/>
    </row>
    <row r="16780">
      <c r="A16780" s="147"/>
      <c r="B16780" s="64"/>
      <c r="C16780" s="147" t="s">
        <v>217</v>
      </c>
      <c r="E16780" s="161"/>
      <c r="F16780" s="162"/>
      <c r="G16780" s="147"/>
      <c r="H16780" s="146"/>
      <c r="J16780" s="146"/>
      <c r="L16780" s="150"/>
      <c r="N16780" s="163"/>
      <c r="O16780" s="146"/>
      <c r="P16780" s="146"/>
      <c r="Q16780" s="146"/>
      <c r="R16780" s="34"/>
      <c r="S16780" s="35"/>
      <c r="T16780" s="147"/>
    </row>
    <row r="16781">
      <c r="A16781" s="147"/>
      <c r="B16781" s="64"/>
      <c r="C16781" s="147" t="s">
        <v>217</v>
      </c>
      <c r="E16781" s="161"/>
      <c r="F16781" s="162"/>
      <c r="G16781" s="147"/>
      <c r="H16781" s="146"/>
      <c r="J16781" s="146"/>
      <c r="L16781" s="150"/>
      <c r="N16781" s="163"/>
      <c r="O16781" s="146"/>
      <c r="P16781" s="146"/>
      <c r="Q16781" s="146"/>
      <c r="R16781" s="34"/>
      <c r="S16781" s="35"/>
      <c r="T16781" s="147"/>
    </row>
    <row r="16782">
      <c r="A16782" s="147"/>
      <c r="B16782" s="64"/>
      <c r="C16782" s="147" t="s">
        <v>217</v>
      </c>
      <c r="E16782" s="161"/>
      <c r="F16782" s="162"/>
      <c r="G16782" s="147"/>
      <c r="H16782" s="146"/>
      <c r="J16782" s="146"/>
      <c r="L16782" s="150"/>
      <c r="N16782" s="163"/>
      <c r="O16782" s="146"/>
      <c r="P16782" s="146"/>
      <c r="Q16782" s="146"/>
      <c r="R16782" s="34"/>
      <c r="S16782" s="35"/>
      <c r="T16782" s="147"/>
    </row>
    <row r="16783">
      <c r="A16783" s="147"/>
      <c r="B16783" s="64"/>
      <c r="C16783" s="147" t="s">
        <v>217</v>
      </c>
      <c r="E16783" s="161"/>
      <c r="F16783" s="162"/>
      <c r="G16783" s="147"/>
      <c r="H16783" s="146"/>
      <c r="J16783" s="146"/>
      <c r="L16783" s="150"/>
      <c r="N16783" s="163"/>
      <c r="O16783" s="146"/>
      <c r="P16783" s="146"/>
      <c r="Q16783" s="146"/>
      <c r="R16783" s="34"/>
      <c r="S16783" s="35"/>
      <c r="T16783" s="147"/>
    </row>
    <row r="16784">
      <c r="A16784" s="147"/>
      <c r="B16784" s="64"/>
      <c r="C16784" s="147" t="s">
        <v>217</v>
      </c>
      <c r="E16784" s="161"/>
      <c r="F16784" s="162"/>
      <c r="G16784" s="147"/>
      <c r="H16784" s="146"/>
      <c r="J16784" s="146"/>
      <c r="L16784" s="150"/>
      <c r="N16784" s="163"/>
      <c r="O16784" s="146"/>
      <c r="P16784" s="146"/>
      <c r="Q16784" s="146"/>
      <c r="R16784" s="34"/>
      <c r="S16784" s="35"/>
      <c r="T16784" s="147"/>
    </row>
    <row r="16785">
      <c r="A16785" s="147"/>
      <c r="B16785" s="64"/>
      <c r="C16785" s="147" t="s">
        <v>217</v>
      </c>
      <c r="E16785" s="161"/>
      <c r="F16785" s="162"/>
      <c r="G16785" s="147"/>
      <c r="H16785" s="146"/>
      <c r="J16785" s="146"/>
      <c r="L16785" s="150"/>
      <c r="N16785" s="163"/>
      <c r="O16785" s="146"/>
      <c r="P16785" s="146"/>
      <c r="Q16785" s="146"/>
      <c r="R16785" s="34"/>
      <c r="S16785" s="35"/>
      <c r="T16785" s="147"/>
    </row>
    <row r="16786">
      <c r="A16786" s="147"/>
      <c r="B16786" s="64"/>
      <c r="C16786" s="147" t="s">
        <v>217</v>
      </c>
      <c r="E16786" s="161"/>
      <c r="F16786" s="162"/>
      <c r="G16786" s="147"/>
      <c r="H16786" s="146"/>
      <c r="J16786" s="146"/>
      <c r="L16786" s="150"/>
      <c r="N16786" s="163"/>
      <c r="O16786" s="146"/>
      <c r="P16786" s="146"/>
      <c r="Q16786" s="146"/>
      <c r="R16786" s="34"/>
      <c r="S16786" s="35"/>
      <c r="T16786" s="147"/>
    </row>
    <row r="16787">
      <c r="A16787" s="147"/>
      <c r="B16787" s="64"/>
      <c r="C16787" s="147" t="s">
        <v>217</v>
      </c>
      <c r="E16787" s="161"/>
      <c r="F16787" s="162"/>
      <c r="G16787" s="147"/>
      <c r="H16787" s="146"/>
      <c r="J16787" s="146"/>
      <c r="L16787" s="150"/>
      <c r="N16787" s="163"/>
      <c r="O16787" s="146"/>
      <c r="P16787" s="146"/>
      <c r="Q16787" s="146"/>
      <c r="R16787" s="34"/>
      <c r="S16787" s="35"/>
      <c r="T16787" s="147"/>
    </row>
    <row r="16788">
      <c r="A16788" s="147"/>
      <c r="B16788" s="64"/>
      <c r="C16788" s="147" t="s">
        <v>217</v>
      </c>
      <c r="E16788" s="161"/>
      <c r="F16788" s="162"/>
      <c r="G16788" s="147"/>
      <c r="H16788" s="146"/>
      <c r="J16788" s="146"/>
      <c r="L16788" s="150"/>
      <c r="N16788" s="163"/>
      <c r="O16788" s="146"/>
      <c r="P16788" s="146"/>
      <c r="Q16788" s="146"/>
      <c r="R16788" s="34"/>
      <c r="S16788" s="35"/>
      <c r="T16788" s="147"/>
    </row>
    <row r="16789">
      <c r="A16789" s="147"/>
      <c r="B16789" s="64"/>
      <c r="C16789" s="147" t="s">
        <v>217</v>
      </c>
      <c r="E16789" s="161"/>
      <c r="F16789" s="162"/>
      <c r="G16789" s="147"/>
      <c r="H16789" s="146"/>
      <c r="J16789" s="146"/>
      <c r="L16789" s="150"/>
      <c r="N16789" s="163"/>
      <c r="O16789" s="146"/>
      <c r="P16789" s="146"/>
      <c r="Q16789" s="146"/>
      <c r="R16789" s="34"/>
      <c r="S16789" s="35"/>
      <c r="T16789" s="147"/>
    </row>
    <row r="16790">
      <c r="A16790" s="147"/>
      <c r="B16790" s="64"/>
      <c r="C16790" s="147" t="s">
        <v>217</v>
      </c>
      <c r="E16790" s="161"/>
      <c r="F16790" s="162"/>
      <c r="G16790" s="147"/>
      <c r="H16790" s="146"/>
      <c r="J16790" s="146"/>
      <c r="L16790" s="150"/>
      <c r="N16790" s="163"/>
      <c r="O16790" s="146"/>
      <c r="P16790" s="146"/>
      <c r="Q16790" s="146"/>
      <c r="R16790" s="34"/>
      <c r="S16790" s="35"/>
      <c r="T16790" s="147"/>
    </row>
    <row r="16791">
      <c r="A16791" s="147"/>
      <c r="B16791" s="64"/>
      <c r="C16791" s="147" t="s">
        <v>217</v>
      </c>
      <c r="E16791" s="161"/>
      <c r="F16791" s="162"/>
      <c r="G16791" s="147"/>
      <c r="H16791" s="146"/>
      <c r="J16791" s="146"/>
      <c r="L16791" s="150"/>
      <c r="N16791" s="163"/>
      <c r="O16791" s="146"/>
      <c r="P16791" s="146"/>
      <c r="Q16791" s="146"/>
      <c r="R16791" s="34"/>
      <c r="S16791" s="35"/>
      <c r="T16791" s="147"/>
    </row>
    <row r="16792">
      <c r="A16792" s="147"/>
      <c r="B16792" s="64"/>
      <c r="C16792" s="147" t="s">
        <v>217</v>
      </c>
      <c r="E16792" s="161"/>
      <c r="F16792" s="162"/>
      <c r="G16792" s="147"/>
      <c r="H16792" s="146"/>
      <c r="J16792" s="146"/>
      <c r="L16792" s="150"/>
      <c r="N16792" s="163"/>
      <c r="O16792" s="146"/>
      <c r="P16792" s="146"/>
      <c r="Q16792" s="146"/>
      <c r="R16792" s="34"/>
      <c r="S16792" s="35"/>
      <c r="T16792" s="147"/>
    </row>
    <row r="16793">
      <c r="A16793" s="147"/>
      <c r="B16793" s="64"/>
      <c r="C16793" s="147" t="s">
        <v>217</v>
      </c>
      <c r="E16793" s="161"/>
      <c r="F16793" s="162"/>
      <c r="G16793" s="147"/>
      <c r="H16793" s="146"/>
      <c r="J16793" s="146"/>
      <c r="L16793" s="150"/>
      <c r="N16793" s="163"/>
      <c r="O16793" s="146"/>
      <c r="P16793" s="146"/>
      <c r="Q16793" s="146"/>
      <c r="R16793" s="34"/>
      <c r="S16793" s="35"/>
      <c r="T16793" s="147"/>
    </row>
    <row r="16794">
      <c r="A16794" s="147"/>
      <c r="B16794" s="64"/>
      <c r="C16794" s="147" t="s">
        <v>217</v>
      </c>
      <c r="E16794" s="161"/>
      <c r="F16794" s="162"/>
      <c r="G16794" s="147"/>
      <c r="H16794" s="146"/>
      <c r="J16794" s="146"/>
      <c r="L16794" s="150"/>
      <c r="N16794" s="163"/>
      <c r="O16794" s="146"/>
      <c r="P16794" s="146"/>
      <c r="Q16794" s="146"/>
      <c r="R16794" s="34"/>
      <c r="S16794" s="35"/>
      <c r="T16794" s="147"/>
    </row>
    <row r="16795">
      <c r="A16795" s="147"/>
      <c r="B16795" s="64"/>
      <c r="C16795" s="147" t="s">
        <v>217</v>
      </c>
      <c r="E16795" s="161"/>
      <c r="F16795" s="162"/>
      <c r="G16795" s="147"/>
      <c r="H16795" s="146"/>
      <c r="J16795" s="146"/>
      <c r="L16795" s="150"/>
      <c r="N16795" s="163"/>
      <c r="O16795" s="146"/>
      <c r="P16795" s="146"/>
      <c r="Q16795" s="146"/>
      <c r="R16795" s="34"/>
      <c r="S16795" s="35"/>
      <c r="T16795" s="147"/>
    </row>
    <row r="16796">
      <c r="A16796" s="147"/>
      <c r="B16796" s="64"/>
      <c r="C16796" s="147" t="s">
        <v>217</v>
      </c>
      <c r="E16796" s="161"/>
      <c r="F16796" s="162"/>
      <c r="G16796" s="147"/>
      <c r="H16796" s="146"/>
      <c r="J16796" s="146"/>
      <c r="L16796" s="150"/>
      <c r="N16796" s="163"/>
      <c r="O16796" s="146"/>
      <c r="P16796" s="146"/>
      <c r="Q16796" s="146"/>
      <c r="R16796" s="34"/>
      <c r="S16796" s="35"/>
      <c r="T16796" s="147"/>
    </row>
    <row r="16797">
      <c r="A16797" s="147"/>
      <c r="B16797" s="64"/>
      <c r="C16797" s="147" t="s">
        <v>217</v>
      </c>
      <c r="E16797" s="161"/>
      <c r="F16797" s="162"/>
      <c r="G16797" s="147"/>
      <c r="H16797" s="146"/>
      <c r="J16797" s="146"/>
      <c r="L16797" s="150"/>
      <c r="N16797" s="163"/>
      <c r="O16797" s="146"/>
      <c r="P16797" s="146"/>
      <c r="Q16797" s="146"/>
      <c r="R16797" s="34"/>
      <c r="S16797" s="35"/>
      <c r="T16797" s="147"/>
    </row>
    <row r="16798">
      <c r="A16798" s="147"/>
      <c r="B16798" s="64"/>
      <c r="C16798" s="147" t="s">
        <v>217</v>
      </c>
      <c r="E16798" s="161"/>
      <c r="F16798" s="162"/>
      <c r="G16798" s="147"/>
      <c r="H16798" s="146"/>
      <c r="J16798" s="146"/>
      <c r="L16798" s="150"/>
      <c r="N16798" s="163"/>
      <c r="O16798" s="146"/>
      <c r="P16798" s="146"/>
      <c r="Q16798" s="146"/>
      <c r="R16798" s="34"/>
      <c r="S16798" s="35"/>
      <c r="T16798" s="147"/>
    </row>
    <row r="16799">
      <c r="A16799" s="147"/>
      <c r="B16799" s="64"/>
      <c r="C16799" s="147" t="s">
        <v>217</v>
      </c>
      <c r="E16799" s="161"/>
      <c r="F16799" s="162"/>
      <c r="G16799" s="147"/>
      <c r="H16799" s="146"/>
      <c r="J16799" s="146"/>
      <c r="L16799" s="150"/>
      <c r="N16799" s="163"/>
      <c r="O16799" s="146"/>
      <c r="P16799" s="146"/>
      <c r="Q16799" s="146"/>
      <c r="R16799" s="34"/>
      <c r="S16799" s="35"/>
      <c r="T16799" s="147"/>
    </row>
    <row r="16800">
      <c r="A16800" s="147"/>
      <c r="B16800" s="64"/>
      <c r="C16800" s="147" t="s">
        <v>217</v>
      </c>
      <c r="E16800" s="161"/>
      <c r="F16800" s="162"/>
      <c r="G16800" s="147"/>
      <c r="H16800" s="146"/>
      <c r="J16800" s="146"/>
      <c r="L16800" s="150"/>
      <c r="N16800" s="163"/>
      <c r="O16800" s="146"/>
      <c r="P16800" s="146"/>
      <c r="Q16800" s="146"/>
      <c r="R16800" s="34"/>
      <c r="S16800" s="35"/>
      <c r="T16800" s="147"/>
    </row>
    <row r="16801">
      <c r="A16801" s="147"/>
      <c r="B16801" s="64"/>
      <c r="C16801" s="147" t="s">
        <v>217</v>
      </c>
      <c r="E16801" s="161"/>
      <c r="F16801" s="162"/>
      <c r="G16801" s="147"/>
      <c r="H16801" s="146"/>
      <c r="J16801" s="146"/>
      <c r="L16801" s="150"/>
      <c r="N16801" s="163"/>
      <c r="O16801" s="146"/>
      <c r="P16801" s="146"/>
      <c r="Q16801" s="146"/>
      <c r="R16801" s="34"/>
      <c r="S16801" s="35"/>
      <c r="T16801" s="147"/>
    </row>
    <row r="16802">
      <c r="A16802" s="147"/>
      <c r="B16802" s="64"/>
      <c r="C16802" s="147" t="s">
        <v>217</v>
      </c>
      <c r="E16802" s="161"/>
      <c r="F16802" s="162"/>
      <c r="G16802" s="147"/>
      <c r="H16802" s="146"/>
      <c r="J16802" s="146"/>
      <c r="L16802" s="150"/>
      <c r="N16802" s="163"/>
      <c r="O16802" s="146"/>
      <c r="P16802" s="146"/>
      <c r="Q16802" s="146"/>
      <c r="R16802" s="34"/>
      <c r="S16802" s="35"/>
      <c r="T16802" s="147"/>
    </row>
    <row r="16803">
      <c r="A16803" s="147"/>
      <c r="B16803" s="64"/>
      <c r="C16803" s="147" t="s">
        <v>217</v>
      </c>
      <c r="E16803" s="161"/>
      <c r="F16803" s="162"/>
      <c r="G16803" s="147"/>
      <c r="H16803" s="146"/>
      <c r="J16803" s="146"/>
      <c r="L16803" s="150"/>
      <c r="N16803" s="163"/>
      <c r="O16803" s="146"/>
      <c r="P16803" s="146"/>
      <c r="Q16803" s="146"/>
      <c r="R16803" s="34"/>
      <c r="S16803" s="35"/>
      <c r="T16803" s="147"/>
    </row>
    <row r="16804">
      <c r="A16804" s="147"/>
      <c r="B16804" s="64"/>
      <c r="C16804" s="147" t="s">
        <v>217</v>
      </c>
      <c r="E16804" s="161"/>
      <c r="F16804" s="162"/>
      <c r="G16804" s="147"/>
      <c r="H16804" s="146"/>
      <c r="J16804" s="146"/>
      <c r="L16804" s="150"/>
      <c r="N16804" s="163"/>
      <c r="O16804" s="146"/>
      <c r="P16804" s="146"/>
      <c r="Q16804" s="146"/>
      <c r="R16804" s="34"/>
      <c r="S16804" s="35"/>
      <c r="T16804" s="147"/>
    </row>
    <row r="16805">
      <c r="A16805" s="147"/>
      <c r="B16805" s="64"/>
      <c r="C16805" s="147" t="s">
        <v>217</v>
      </c>
      <c r="E16805" s="161"/>
      <c r="F16805" s="162"/>
      <c r="G16805" s="147"/>
      <c r="H16805" s="146"/>
      <c r="J16805" s="146"/>
      <c r="L16805" s="150"/>
      <c r="N16805" s="163"/>
      <c r="O16805" s="146"/>
      <c r="P16805" s="146"/>
      <c r="Q16805" s="146"/>
      <c r="R16805" s="34"/>
      <c r="S16805" s="35"/>
      <c r="T16805" s="147"/>
    </row>
    <row r="16806">
      <c r="A16806" s="147"/>
      <c r="B16806" s="64"/>
      <c r="C16806" s="147" t="s">
        <v>217</v>
      </c>
      <c r="E16806" s="161"/>
      <c r="F16806" s="162"/>
      <c r="G16806" s="147"/>
      <c r="H16806" s="146"/>
      <c r="J16806" s="146"/>
      <c r="L16806" s="150"/>
      <c r="N16806" s="163"/>
      <c r="O16806" s="146"/>
      <c r="P16806" s="146"/>
      <c r="Q16806" s="146"/>
      <c r="R16806" s="34"/>
      <c r="S16806" s="35"/>
      <c r="T16806" s="147"/>
    </row>
    <row r="16807">
      <c r="A16807" s="147"/>
      <c r="B16807" s="64"/>
      <c r="C16807" s="147" t="s">
        <v>217</v>
      </c>
      <c r="E16807" s="161"/>
      <c r="F16807" s="162"/>
      <c r="G16807" s="147"/>
      <c r="H16807" s="146"/>
      <c r="J16807" s="146"/>
      <c r="L16807" s="150"/>
      <c r="N16807" s="163"/>
      <c r="O16807" s="146"/>
      <c r="P16807" s="146"/>
      <c r="Q16807" s="146"/>
      <c r="R16807" s="34"/>
      <c r="S16807" s="35"/>
      <c r="T16807" s="147"/>
    </row>
    <row r="16808">
      <c r="A16808" s="147"/>
      <c r="B16808" s="64"/>
      <c r="C16808" s="147" t="s">
        <v>217</v>
      </c>
      <c r="E16808" s="161"/>
      <c r="F16808" s="162"/>
      <c r="G16808" s="147"/>
      <c r="H16808" s="146"/>
      <c r="J16808" s="146"/>
      <c r="L16808" s="150"/>
      <c r="N16808" s="163"/>
      <c r="O16808" s="146"/>
      <c r="P16808" s="146"/>
      <c r="Q16808" s="146"/>
      <c r="R16808" s="34"/>
      <c r="S16808" s="35"/>
      <c r="T16808" s="147"/>
    </row>
    <row r="16809">
      <c r="A16809" s="147"/>
      <c r="B16809" s="64"/>
      <c r="C16809" s="147" t="s">
        <v>217</v>
      </c>
      <c r="E16809" s="161"/>
      <c r="F16809" s="162"/>
      <c r="G16809" s="147"/>
      <c r="H16809" s="146"/>
      <c r="J16809" s="146"/>
      <c r="L16809" s="150"/>
      <c r="N16809" s="163"/>
      <c r="O16809" s="146"/>
      <c r="P16809" s="146"/>
      <c r="Q16809" s="146"/>
      <c r="R16809" s="34"/>
      <c r="S16809" s="35"/>
      <c r="T16809" s="147"/>
    </row>
    <row r="16810">
      <c r="A16810" s="147"/>
      <c r="B16810" s="64"/>
      <c r="C16810" s="147" t="s">
        <v>217</v>
      </c>
      <c r="E16810" s="161"/>
      <c r="F16810" s="162"/>
      <c r="G16810" s="147"/>
      <c r="H16810" s="146"/>
      <c r="J16810" s="146"/>
      <c r="L16810" s="150"/>
      <c r="N16810" s="163"/>
      <c r="O16810" s="146"/>
      <c r="P16810" s="146"/>
      <c r="Q16810" s="146"/>
      <c r="R16810" s="34"/>
      <c r="S16810" s="35"/>
      <c r="T16810" s="147"/>
    </row>
    <row r="16811">
      <c r="A16811" s="147"/>
      <c r="B16811" s="64"/>
      <c r="C16811" s="147" t="s">
        <v>217</v>
      </c>
      <c r="E16811" s="161"/>
      <c r="F16811" s="162"/>
      <c r="G16811" s="147"/>
      <c r="H16811" s="146"/>
      <c r="J16811" s="146"/>
      <c r="L16811" s="150"/>
      <c r="N16811" s="163"/>
      <c r="O16811" s="146"/>
      <c r="P16811" s="146"/>
      <c r="Q16811" s="146"/>
      <c r="R16811" s="34"/>
      <c r="S16811" s="35"/>
      <c r="T16811" s="147"/>
    </row>
    <row r="16812">
      <c r="A16812" s="147"/>
      <c r="B16812" s="64"/>
      <c r="C16812" s="147" t="s">
        <v>217</v>
      </c>
      <c r="E16812" s="161"/>
      <c r="F16812" s="162"/>
      <c r="G16812" s="147"/>
      <c r="H16812" s="146"/>
      <c r="J16812" s="146"/>
      <c r="L16812" s="150"/>
      <c r="N16812" s="163"/>
      <c r="O16812" s="146"/>
      <c r="P16812" s="146"/>
      <c r="Q16812" s="146"/>
      <c r="R16812" s="34"/>
      <c r="S16812" s="35"/>
      <c r="T16812" s="147"/>
    </row>
    <row r="16813">
      <c r="A16813" s="147"/>
      <c r="B16813" s="64"/>
      <c r="C16813" s="147" t="s">
        <v>217</v>
      </c>
      <c r="E16813" s="161"/>
      <c r="F16813" s="162"/>
      <c r="G16813" s="147"/>
      <c r="H16813" s="146"/>
      <c r="J16813" s="146"/>
      <c r="L16813" s="150"/>
      <c r="N16813" s="163"/>
      <c r="O16813" s="146"/>
      <c r="P16813" s="146"/>
      <c r="Q16813" s="146"/>
      <c r="R16813" s="34"/>
      <c r="S16813" s="35"/>
      <c r="T16813" s="147"/>
    </row>
    <row r="16814">
      <c r="A16814" s="147"/>
      <c r="B16814" s="64"/>
      <c r="C16814" s="147" t="s">
        <v>217</v>
      </c>
      <c r="E16814" s="161"/>
      <c r="F16814" s="162"/>
      <c r="G16814" s="147"/>
      <c r="H16814" s="146"/>
      <c r="J16814" s="146"/>
      <c r="L16814" s="150"/>
      <c r="N16814" s="163"/>
      <c r="O16814" s="146"/>
      <c r="P16814" s="146"/>
      <c r="Q16814" s="146"/>
      <c r="R16814" s="34"/>
      <c r="S16814" s="35"/>
      <c r="T16814" s="147"/>
    </row>
    <row r="16815">
      <c r="A16815" s="147"/>
      <c r="B16815" s="64"/>
      <c r="C16815" s="147" t="s">
        <v>217</v>
      </c>
      <c r="E16815" s="161"/>
      <c r="F16815" s="162"/>
      <c r="G16815" s="147"/>
      <c r="H16815" s="146"/>
      <c r="J16815" s="146"/>
      <c r="L16815" s="150"/>
      <c r="N16815" s="163"/>
      <c r="O16815" s="146"/>
      <c r="P16815" s="146"/>
      <c r="Q16815" s="146"/>
      <c r="R16815" s="34"/>
      <c r="S16815" s="35"/>
      <c r="T16815" s="147"/>
    </row>
    <row r="16816">
      <c r="A16816" s="147"/>
      <c r="B16816" s="64"/>
      <c r="C16816" s="147" t="s">
        <v>217</v>
      </c>
      <c r="E16816" s="161"/>
      <c r="F16816" s="162"/>
      <c r="G16816" s="147"/>
      <c r="H16816" s="146"/>
      <c r="J16816" s="146"/>
      <c r="L16816" s="150"/>
      <c r="N16816" s="163"/>
      <c r="O16816" s="146"/>
      <c r="P16816" s="146"/>
      <c r="Q16816" s="146"/>
      <c r="R16816" s="34"/>
      <c r="S16816" s="35"/>
      <c r="T16816" s="147"/>
    </row>
    <row r="16817">
      <c r="A16817" s="147"/>
      <c r="B16817" s="64"/>
      <c r="C16817" s="147" t="s">
        <v>217</v>
      </c>
      <c r="E16817" s="161"/>
      <c r="F16817" s="162"/>
      <c r="G16817" s="147"/>
      <c r="H16817" s="146"/>
      <c r="J16817" s="146"/>
      <c r="L16817" s="150"/>
      <c r="N16817" s="163"/>
      <c r="O16817" s="146"/>
      <c r="P16817" s="146"/>
      <c r="Q16817" s="146"/>
      <c r="R16817" s="34"/>
      <c r="S16817" s="35"/>
      <c r="T16817" s="147"/>
    </row>
    <row r="16818">
      <c r="A16818" s="147"/>
      <c r="B16818" s="64"/>
      <c r="C16818" s="147" t="s">
        <v>217</v>
      </c>
      <c r="E16818" s="161"/>
      <c r="F16818" s="162"/>
      <c r="G16818" s="147"/>
      <c r="H16818" s="146"/>
      <c r="J16818" s="146"/>
      <c r="L16818" s="150"/>
      <c r="N16818" s="163"/>
      <c r="O16818" s="146"/>
      <c r="P16818" s="146"/>
      <c r="Q16818" s="146"/>
      <c r="R16818" s="34"/>
      <c r="S16818" s="35"/>
      <c r="T16818" s="147"/>
    </row>
    <row r="16819">
      <c r="A16819" s="147"/>
      <c r="B16819" s="64"/>
      <c r="C16819" s="147" t="s">
        <v>217</v>
      </c>
      <c r="E16819" s="161"/>
      <c r="F16819" s="162"/>
      <c r="G16819" s="147"/>
      <c r="H16819" s="146"/>
      <c r="J16819" s="146"/>
      <c r="L16819" s="150"/>
      <c r="N16819" s="163"/>
      <c r="O16819" s="146"/>
      <c r="P16819" s="146"/>
      <c r="Q16819" s="146"/>
      <c r="R16819" s="34"/>
      <c r="S16819" s="35"/>
      <c r="T16819" s="147"/>
    </row>
    <row r="16820">
      <c r="A16820" s="147"/>
      <c r="B16820" s="64"/>
      <c r="C16820" s="147" t="s">
        <v>217</v>
      </c>
      <c r="E16820" s="161"/>
      <c r="F16820" s="162"/>
      <c r="G16820" s="147"/>
      <c r="H16820" s="146"/>
      <c r="J16820" s="146"/>
      <c r="L16820" s="150"/>
      <c r="N16820" s="163"/>
      <c r="O16820" s="146"/>
      <c r="P16820" s="146"/>
      <c r="Q16820" s="146"/>
      <c r="R16820" s="34"/>
      <c r="S16820" s="35"/>
      <c r="T16820" s="147"/>
    </row>
    <row r="16821">
      <c r="A16821" s="147"/>
      <c r="B16821" s="64"/>
      <c r="C16821" s="147" t="s">
        <v>217</v>
      </c>
      <c r="E16821" s="161"/>
      <c r="F16821" s="162"/>
      <c r="G16821" s="147"/>
      <c r="H16821" s="146"/>
      <c r="J16821" s="146"/>
      <c r="L16821" s="150"/>
      <c r="N16821" s="163"/>
      <c r="O16821" s="146"/>
      <c r="P16821" s="146"/>
      <c r="Q16821" s="146"/>
      <c r="R16821" s="34"/>
      <c r="S16821" s="35"/>
      <c r="T16821" s="147"/>
    </row>
    <row r="16822">
      <c r="A16822" s="147"/>
      <c r="B16822" s="64"/>
      <c r="C16822" s="147" t="s">
        <v>217</v>
      </c>
      <c r="E16822" s="161"/>
      <c r="F16822" s="162"/>
      <c r="G16822" s="147"/>
      <c r="H16822" s="146"/>
      <c r="J16822" s="146"/>
      <c r="L16822" s="150"/>
      <c r="N16822" s="163"/>
      <c r="O16822" s="146"/>
      <c r="P16822" s="146"/>
      <c r="Q16822" s="146"/>
      <c r="R16822" s="34"/>
      <c r="S16822" s="35"/>
      <c r="T16822" s="147"/>
    </row>
    <row r="16823">
      <c r="A16823" s="147"/>
      <c r="B16823" s="64"/>
      <c r="C16823" s="147" t="s">
        <v>217</v>
      </c>
      <c r="E16823" s="161"/>
      <c r="F16823" s="162"/>
      <c r="G16823" s="147"/>
      <c r="H16823" s="146"/>
      <c r="J16823" s="146"/>
      <c r="L16823" s="150"/>
      <c r="N16823" s="163"/>
      <c r="O16823" s="146"/>
      <c r="P16823" s="146"/>
      <c r="Q16823" s="146"/>
      <c r="R16823" s="34"/>
      <c r="S16823" s="35"/>
      <c r="T16823" s="147"/>
    </row>
    <row r="16824">
      <c r="A16824" s="147"/>
      <c r="B16824" s="64"/>
      <c r="C16824" s="147" t="s">
        <v>217</v>
      </c>
      <c r="E16824" s="161"/>
      <c r="F16824" s="162"/>
      <c r="G16824" s="147"/>
      <c r="H16824" s="146"/>
      <c r="J16824" s="146"/>
      <c r="L16824" s="150"/>
      <c r="N16824" s="163"/>
      <c r="O16824" s="146"/>
      <c r="P16824" s="146"/>
      <c r="Q16824" s="146"/>
      <c r="R16824" s="34"/>
      <c r="S16824" s="35"/>
      <c r="T16824" s="147"/>
    </row>
    <row r="16825">
      <c r="A16825" s="147"/>
      <c r="B16825" s="64"/>
      <c r="C16825" s="147" t="s">
        <v>217</v>
      </c>
      <c r="E16825" s="161"/>
      <c r="F16825" s="162"/>
      <c r="G16825" s="147"/>
      <c r="H16825" s="146"/>
      <c r="J16825" s="146"/>
      <c r="L16825" s="150"/>
      <c r="N16825" s="163"/>
      <c r="O16825" s="146"/>
      <c r="P16825" s="146"/>
      <c r="Q16825" s="146"/>
      <c r="R16825" s="34"/>
      <c r="S16825" s="35"/>
      <c r="T16825" s="147"/>
    </row>
    <row r="16826">
      <c r="A16826" s="147"/>
      <c r="B16826" s="64"/>
      <c r="C16826" s="147" t="s">
        <v>217</v>
      </c>
      <c r="E16826" s="161"/>
      <c r="F16826" s="162"/>
      <c r="G16826" s="147"/>
      <c r="H16826" s="146"/>
      <c r="J16826" s="146"/>
      <c r="L16826" s="150"/>
      <c r="N16826" s="163"/>
      <c r="O16826" s="146"/>
      <c r="P16826" s="146"/>
      <c r="Q16826" s="146"/>
      <c r="R16826" s="34"/>
      <c r="S16826" s="35"/>
      <c r="T16826" s="147"/>
    </row>
    <row r="16827">
      <c r="A16827" s="147"/>
      <c r="B16827" s="64"/>
      <c r="C16827" s="147" t="s">
        <v>217</v>
      </c>
      <c r="E16827" s="161"/>
      <c r="F16827" s="162"/>
      <c r="G16827" s="147"/>
      <c r="H16827" s="146"/>
      <c r="J16827" s="146"/>
      <c r="L16827" s="150"/>
      <c r="N16827" s="163"/>
      <c r="O16827" s="146"/>
      <c r="P16827" s="146"/>
      <c r="Q16827" s="146"/>
      <c r="R16827" s="34"/>
      <c r="S16827" s="35"/>
      <c r="T16827" s="147"/>
    </row>
    <row r="16828">
      <c r="A16828" s="147"/>
      <c r="B16828" s="64"/>
      <c r="C16828" s="147" t="s">
        <v>217</v>
      </c>
      <c r="E16828" s="161"/>
      <c r="F16828" s="162"/>
      <c r="G16828" s="147"/>
      <c r="H16828" s="146"/>
      <c r="J16828" s="146"/>
      <c r="L16828" s="150"/>
      <c r="N16828" s="163"/>
      <c r="O16828" s="146"/>
      <c r="P16828" s="146"/>
      <c r="Q16828" s="146"/>
      <c r="R16828" s="34"/>
      <c r="S16828" s="35"/>
      <c r="T16828" s="147"/>
    </row>
    <row r="16829">
      <c r="A16829" s="147"/>
      <c r="B16829" s="64"/>
      <c r="C16829" s="147" t="s">
        <v>217</v>
      </c>
      <c r="E16829" s="161"/>
      <c r="F16829" s="162"/>
      <c r="G16829" s="147"/>
      <c r="H16829" s="146"/>
      <c r="J16829" s="146"/>
      <c r="L16829" s="150"/>
      <c r="N16829" s="163"/>
      <c r="O16829" s="146"/>
      <c r="P16829" s="146"/>
      <c r="Q16829" s="146"/>
      <c r="R16829" s="34"/>
      <c r="S16829" s="35"/>
      <c r="T16829" s="147"/>
    </row>
    <row r="16830">
      <c r="A16830" s="147"/>
      <c r="B16830" s="64"/>
      <c r="C16830" s="147" t="s">
        <v>217</v>
      </c>
      <c r="E16830" s="161"/>
      <c r="F16830" s="162"/>
      <c r="G16830" s="147"/>
      <c r="H16830" s="146"/>
      <c r="J16830" s="146"/>
      <c r="L16830" s="150"/>
      <c r="N16830" s="163"/>
      <c r="O16830" s="146"/>
      <c r="P16830" s="146"/>
      <c r="Q16830" s="146"/>
      <c r="R16830" s="34"/>
      <c r="S16830" s="35"/>
      <c r="T16830" s="147"/>
    </row>
    <row r="16831">
      <c r="A16831" s="147"/>
      <c r="B16831" s="64"/>
      <c r="C16831" s="147" t="s">
        <v>217</v>
      </c>
      <c r="E16831" s="161"/>
      <c r="F16831" s="162"/>
      <c r="G16831" s="147"/>
      <c r="H16831" s="146"/>
      <c r="J16831" s="146"/>
      <c r="L16831" s="150"/>
      <c r="N16831" s="163"/>
      <c r="O16831" s="146"/>
      <c r="P16831" s="146"/>
      <c r="Q16831" s="146"/>
      <c r="R16831" s="34"/>
      <c r="S16831" s="35"/>
      <c r="T16831" s="147"/>
    </row>
    <row r="16832">
      <c r="A16832" s="147"/>
      <c r="B16832" s="64"/>
      <c r="C16832" s="147" t="s">
        <v>217</v>
      </c>
      <c r="E16832" s="161"/>
      <c r="F16832" s="162"/>
      <c r="G16832" s="147"/>
      <c r="H16832" s="146"/>
      <c r="J16832" s="146"/>
      <c r="L16832" s="150"/>
      <c r="N16832" s="163"/>
      <c r="O16832" s="146"/>
      <c r="P16832" s="146"/>
      <c r="Q16832" s="146"/>
      <c r="R16832" s="34"/>
      <c r="S16832" s="35"/>
      <c r="T16832" s="147"/>
    </row>
    <row r="16833">
      <c r="A16833" s="147"/>
      <c r="B16833" s="64"/>
      <c r="C16833" s="147" t="s">
        <v>217</v>
      </c>
      <c r="E16833" s="161"/>
      <c r="F16833" s="162"/>
      <c r="G16833" s="147"/>
      <c r="H16833" s="146"/>
      <c r="J16833" s="146"/>
      <c r="L16833" s="150"/>
      <c r="N16833" s="163"/>
      <c r="O16833" s="146"/>
      <c r="P16833" s="146"/>
      <c r="Q16833" s="146"/>
      <c r="R16833" s="34"/>
      <c r="S16833" s="35"/>
      <c r="T16833" s="147"/>
    </row>
    <row r="16834">
      <c r="A16834" s="147"/>
      <c r="B16834" s="64"/>
      <c r="C16834" s="147" t="s">
        <v>217</v>
      </c>
      <c r="E16834" s="161"/>
      <c r="F16834" s="162"/>
      <c r="G16834" s="147"/>
      <c r="H16834" s="146"/>
      <c r="J16834" s="146"/>
      <c r="L16834" s="150"/>
      <c r="N16834" s="163"/>
      <c r="O16834" s="146"/>
      <c r="P16834" s="146"/>
      <c r="Q16834" s="146"/>
      <c r="R16834" s="34"/>
      <c r="S16834" s="35"/>
      <c r="T16834" s="147"/>
    </row>
    <row r="16835">
      <c r="A16835" s="147"/>
      <c r="B16835" s="64"/>
      <c r="C16835" s="147" t="s">
        <v>217</v>
      </c>
      <c r="E16835" s="161"/>
      <c r="F16835" s="162"/>
      <c r="G16835" s="147"/>
      <c r="H16835" s="146"/>
      <c r="J16835" s="146"/>
      <c r="L16835" s="150"/>
      <c r="N16835" s="163"/>
      <c r="O16835" s="146"/>
      <c r="P16835" s="146"/>
      <c r="Q16835" s="146"/>
      <c r="R16835" s="34"/>
      <c r="S16835" s="35"/>
      <c r="T16835" s="147"/>
    </row>
    <row r="16836">
      <c r="A16836" s="147"/>
      <c r="B16836" s="64"/>
      <c r="C16836" s="147" t="s">
        <v>217</v>
      </c>
      <c r="E16836" s="161"/>
      <c r="F16836" s="162"/>
      <c r="G16836" s="147"/>
      <c r="H16836" s="146"/>
      <c r="J16836" s="146"/>
      <c r="L16836" s="150"/>
      <c r="N16836" s="163"/>
      <c r="O16836" s="146"/>
      <c r="P16836" s="146"/>
      <c r="Q16836" s="146"/>
      <c r="R16836" s="34"/>
      <c r="S16836" s="35"/>
      <c r="T16836" s="147"/>
    </row>
    <row r="16837">
      <c r="A16837" s="147"/>
      <c r="B16837" s="64"/>
      <c r="C16837" s="147" t="s">
        <v>217</v>
      </c>
      <c r="E16837" s="161"/>
      <c r="F16837" s="162"/>
      <c r="G16837" s="147"/>
      <c r="H16837" s="146"/>
      <c r="J16837" s="146"/>
      <c r="L16837" s="150"/>
      <c r="N16837" s="163"/>
      <c r="O16837" s="146"/>
      <c r="P16837" s="146"/>
      <c r="Q16837" s="146"/>
      <c r="R16837" s="34"/>
      <c r="S16837" s="35"/>
      <c r="T16837" s="147"/>
    </row>
    <row r="16838">
      <c r="A16838" s="147"/>
      <c r="B16838" s="64"/>
      <c r="C16838" s="147" t="s">
        <v>217</v>
      </c>
      <c r="E16838" s="161"/>
      <c r="F16838" s="162"/>
      <c r="G16838" s="147"/>
      <c r="H16838" s="146"/>
      <c r="J16838" s="146"/>
      <c r="L16838" s="150"/>
      <c r="N16838" s="163"/>
      <c r="O16838" s="146"/>
      <c r="P16838" s="146"/>
      <c r="Q16838" s="146"/>
      <c r="R16838" s="34"/>
      <c r="S16838" s="35"/>
      <c r="T16838" s="147"/>
    </row>
    <row r="16839">
      <c r="A16839" s="147"/>
      <c r="B16839" s="64"/>
      <c r="C16839" s="147" t="s">
        <v>217</v>
      </c>
      <c r="E16839" s="161"/>
      <c r="F16839" s="162"/>
      <c r="G16839" s="147"/>
      <c r="H16839" s="146"/>
      <c r="J16839" s="146"/>
      <c r="L16839" s="150"/>
      <c r="N16839" s="163"/>
      <c r="O16839" s="146"/>
      <c r="P16839" s="146"/>
      <c r="Q16839" s="146"/>
      <c r="R16839" s="34"/>
      <c r="S16839" s="35"/>
      <c r="T16839" s="147"/>
    </row>
    <row r="16840">
      <c r="A16840" s="147"/>
      <c r="B16840" s="64"/>
      <c r="C16840" s="147" t="s">
        <v>217</v>
      </c>
      <c r="E16840" s="161"/>
      <c r="F16840" s="162"/>
      <c r="G16840" s="147"/>
      <c r="H16840" s="146"/>
      <c r="J16840" s="146"/>
      <c r="L16840" s="150"/>
      <c r="N16840" s="163"/>
      <c r="O16840" s="146"/>
      <c r="P16840" s="146"/>
      <c r="Q16840" s="146"/>
      <c r="R16840" s="34"/>
      <c r="S16840" s="35"/>
      <c r="T16840" s="147"/>
    </row>
    <row r="16841">
      <c r="A16841" s="147"/>
      <c r="B16841" s="64"/>
      <c r="C16841" s="147" t="s">
        <v>217</v>
      </c>
      <c r="E16841" s="161"/>
      <c r="F16841" s="162"/>
      <c r="G16841" s="147"/>
      <c r="H16841" s="146"/>
      <c r="J16841" s="146"/>
      <c r="L16841" s="150"/>
      <c r="N16841" s="163"/>
      <c r="O16841" s="146"/>
      <c r="P16841" s="146"/>
      <c r="Q16841" s="146"/>
      <c r="R16841" s="34"/>
      <c r="S16841" s="35"/>
      <c r="T16841" s="147"/>
    </row>
    <row r="16842">
      <c r="A16842" s="147"/>
      <c r="B16842" s="64"/>
      <c r="C16842" s="147" t="s">
        <v>217</v>
      </c>
      <c r="E16842" s="161"/>
      <c r="F16842" s="162"/>
      <c r="G16842" s="147"/>
      <c r="H16842" s="146"/>
      <c r="J16842" s="146"/>
      <c r="L16842" s="150"/>
      <c r="N16842" s="163"/>
      <c r="O16842" s="146"/>
      <c r="P16842" s="146"/>
      <c r="Q16842" s="146"/>
      <c r="R16842" s="34"/>
      <c r="S16842" s="35"/>
      <c r="T16842" s="147"/>
    </row>
    <row r="16843">
      <c r="A16843" s="147"/>
      <c r="B16843" s="64"/>
      <c r="C16843" s="147" t="s">
        <v>217</v>
      </c>
      <c r="E16843" s="161"/>
      <c r="F16843" s="162"/>
      <c r="G16843" s="147"/>
      <c r="H16843" s="146"/>
      <c r="J16843" s="146"/>
      <c r="L16843" s="150"/>
      <c r="N16843" s="163"/>
      <c r="O16843" s="146"/>
      <c r="P16843" s="146"/>
      <c r="Q16843" s="146"/>
      <c r="R16843" s="34"/>
      <c r="S16843" s="35"/>
      <c r="T16843" s="147"/>
    </row>
    <row r="16844">
      <c r="A16844" s="147"/>
      <c r="B16844" s="64"/>
      <c r="C16844" s="147" t="s">
        <v>217</v>
      </c>
      <c r="E16844" s="161"/>
      <c r="F16844" s="162"/>
      <c r="G16844" s="147"/>
      <c r="H16844" s="146"/>
      <c r="J16844" s="146"/>
      <c r="L16844" s="150"/>
      <c r="N16844" s="163"/>
      <c r="O16844" s="146"/>
      <c r="P16844" s="146"/>
      <c r="Q16844" s="146"/>
      <c r="R16844" s="34"/>
      <c r="S16844" s="35"/>
      <c r="T16844" s="147"/>
    </row>
    <row r="16845">
      <c r="A16845" s="147"/>
      <c r="B16845" s="64"/>
      <c r="C16845" s="147" t="s">
        <v>217</v>
      </c>
      <c r="E16845" s="161"/>
      <c r="F16845" s="162"/>
      <c r="G16845" s="147"/>
      <c r="H16845" s="146"/>
      <c r="J16845" s="146"/>
      <c r="L16845" s="150"/>
      <c r="N16845" s="163"/>
      <c r="O16845" s="146"/>
      <c r="P16845" s="146"/>
      <c r="Q16845" s="146"/>
      <c r="R16845" s="34"/>
      <c r="S16845" s="35"/>
      <c r="T16845" s="147"/>
    </row>
    <row r="16846">
      <c r="A16846" s="147"/>
      <c r="B16846" s="64"/>
      <c r="C16846" s="147" t="s">
        <v>217</v>
      </c>
      <c r="E16846" s="161"/>
      <c r="F16846" s="162"/>
      <c r="G16846" s="147"/>
      <c r="H16846" s="146"/>
      <c r="J16846" s="146"/>
      <c r="L16846" s="150"/>
      <c r="N16846" s="163"/>
      <c r="O16846" s="146"/>
      <c r="P16846" s="146"/>
      <c r="Q16846" s="146"/>
      <c r="R16846" s="34"/>
      <c r="S16846" s="35"/>
      <c r="T16846" s="147"/>
    </row>
    <row r="16847">
      <c r="A16847" s="147"/>
      <c r="B16847" s="64"/>
      <c r="C16847" s="147" t="s">
        <v>217</v>
      </c>
      <c r="E16847" s="161"/>
      <c r="F16847" s="162"/>
      <c r="G16847" s="147"/>
      <c r="H16847" s="146"/>
      <c r="J16847" s="146"/>
      <c r="L16847" s="150"/>
      <c r="N16847" s="163"/>
      <c r="O16847" s="146"/>
      <c r="P16847" s="146"/>
      <c r="Q16847" s="146"/>
      <c r="R16847" s="34"/>
      <c r="S16847" s="35"/>
      <c r="T16847" s="147"/>
    </row>
    <row r="16848">
      <c r="A16848" s="147"/>
      <c r="B16848" s="64"/>
      <c r="C16848" s="147" t="s">
        <v>217</v>
      </c>
      <c r="E16848" s="161"/>
      <c r="F16848" s="162"/>
      <c r="G16848" s="147"/>
      <c r="H16848" s="146"/>
      <c r="J16848" s="146"/>
      <c r="L16848" s="150"/>
      <c r="N16848" s="163"/>
      <c r="O16848" s="146"/>
      <c r="P16848" s="146"/>
      <c r="Q16848" s="146"/>
      <c r="R16848" s="34"/>
      <c r="S16848" s="35"/>
      <c r="T16848" s="147"/>
    </row>
    <row r="16849">
      <c r="A16849" s="147"/>
      <c r="B16849" s="64"/>
      <c r="C16849" s="147" t="s">
        <v>217</v>
      </c>
      <c r="E16849" s="161"/>
      <c r="F16849" s="162"/>
      <c r="G16849" s="147"/>
      <c r="H16849" s="146"/>
      <c r="J16849" s="146"/>
      <c r="L16849" s="150"/>
      <c r="N16849" s="163"/>
      <c r="O16849" s="146"/>
      <c r="P16849" s="146"/>
      <c r="Q16849" s="146"/>
      <c r="R16849" s="34"/>
      <c r="S16849" s="35"/>
      <c r="T16849" s="147"/>
    </row>
    <row r="16850">
      <c r="A16850" s="147"/>
      <c r="B16850" s="64"/>
      <c r="C16850" s="147" t="s">
        <v>217</v>
      </c>
      <c r="E16850" s="161"/>
      <c r="F16850" s="162"/>
      <c r="G16850" s="147"/>
      <c r="H16850" s="146"/>
      <c r="J16850" s="146"/>
      <c r="L16850" s="150"/>
      <c r="N16850" s="163"/>
      <c r="O16850" s="146"/>
      <c r="P16850" s="146"/>
      <c r="Q16850" s="146"/>
      <c r="R16850" s="34"/>
      <c r="S16850" s="35"/>
      <c r="T16850" s="147"/>
    </row>
    <row r="16851">
      <c r="A16851" s="147"/>
      <c r="B16851" s="64"/>
      <c r="C16851" s="147" t="s">
        <v>217</v>
      </c>
      <c r="E16851" s="161"/>
      <c r="F16851" s="162"/>
      <c r="G16851" s="147"/>
      <c r="H16851" s="146"/>
      <c r="J16851" s="146"/>
      <c r="L16851" s="150"/>
      <c r="N16851" s="163"/>
      <c r="O16851" s="146"/>
      <c r="P16851" s="146"/>
      <c r="Q16851" s="146"/>
      <c r="R16851" s="34"/>
      <c r="S16851" s="35"/>
      <c r="T16851" s="147"/>
    </row>
    <row r="16852">
      <c r="A16852" s="147"/>
      <c r="B16852" s="64"/>
      <c r="C16852" s="147" t="s">
        <v>217</v>
      </c>
      <c r="E16852" s="161"/>
      <c r="F16852" s="162"/>
      <c r="G16852" s="147"/>
      <c r="H16852" s="146"/>
      <c r="J16852" s="146"/>
      <c r="L16852" s="150"/>
      <c r="N16852" s="163"/>
      <c r="O16852" s="146"/>
      <c r="P16852" s="146"/>
      <c r="Q16852" s="146"/>
      <c r="R16852" s="34"/>
      <c r="S16852" s="35"/>
      <c r="T16852" s="147"/>
    </row>
    <row r="16853">
      <c r="A16853" s="147"/>
      <c r="B16853" s="64"/>
      <c r="C16853" s="147" t="s">
        <v>217</v>
      </c>
      <c r="E16853" s="161"/>
      <c r="F16853" s="162"/>
      <c r="G16853" s="147"/>
      <c r="H16853" s="146"/>
      <c r="J16853" s="146"/>
      <c r="L16853" s="150"/>
      <c r="N16853" s="163"/>
      <c r="O16853" s="146"/>
      <c r="P16853" s="146"/>
      <c r="Q16853" s="146"/>
      <c r="R16853" s="34"/>
      <c r="S16853" s="35"/>
      <c r="T16853" s="147"/>
    </row>
    <row r="16854">
      <c r="A16854" s="147"/>
      <c r="B16854" s="64"/>
      <c r="C16854" s="147" t="s">
        <v>217</v>
      </c>
      <c r="E16854" s="161"/>
      <c r="F16854" s="162"/>
      <c r="G16854" s="147"/>
      <c r="H16854" s="146"/>
      <c r="J16854" s="146"/>
      <c r="L16854" s="150"/>
      <c r="N16854" s="163"/>
      <c r="O16854" s="146"/>
      <c r="P16854" s="146"/>
      <c r="Q16854" s="146"/>
      <c r="R16854" s="34"/>
      <c r="S16854" s="35"/>
      <c r="T16854" s="147"/>
    </row>
    <row r="16855">
      <c r="A16855" s="147"/>
      <c r="B16855" s="64"/>
      <c r="C16855" s="147" t="s">
        <v>217</v>
      </c>
      <c r="E16855" s="161"/>
      <c r="F16855" s="162"/>
      <c r="G16855" s="147"/>
      <c r="H16855" s="146"/>
      <c r="J16855" s="146"/>
      <c r="L16855" s="150"/>
      <c r="N16855" s="163"/>
      <c r="O16855" s="146"/>
      <c r="P16855" s="146"/>
      <c r="Q16855" s="146"/>
      <c r="R16855" s="34"/>
      <c r="S16855" s="35"/>
      <c r="T16855" s="147"/>
    </row>
    <row r="16856">
      <c r="A16856" s="147"/>
      <c r="B16856" s="64"/>
      <c r="C16856" s="147" t="s">
        <v>217</v>
      </c>
      <c r="E16856" s="161"/>
      <c r="F16856" s="162"/>
      <c r="G16856" s="147"/>
      <c r="H16856" s="146"/>
      <c r="J16856" s="146"/>
      <c r="L16856" s="150"/>
      <c r="N16856" s="163"/>
      <c r="O16856" s="146"/>
      <c r="P16856" s="146"/>
      <c r="Q16856" s="146"/>
      <c r="R16856" s="34"/>
      <c r="S16856" s="35"/>
      <c r="T16856" s="147"/>
    </row>
    <row r="16857">
      <c r="A16857" s="147"/>
      <c r="B16857" s="64"/>
      <c r="C16857" s="147" t="s">
        <v>217</v>
      </c>
      <c r="E16857" s="161"/>
      <c r="F16857" s="162"/>
      <c r="G16857" s="147"/>
      <c r="H16857" s="146"/>
      <c r="J16857" s="146"/>
      <c r="L16857" s="150"/>
      <c r="N16857" s="163"/>
      <c r="O16857" s="146"/>
      <c r="P16857" s="146"/>
      <c r="Q16857" s="146"/>
      <c r="R16857" s="34"/>
      <c r="S16857" s="35"/>
      <c r="T16857" s="147"/>
    </row>
    <row r="16858">
      <c r="A16858" s="147"/>
      <c r="B16858" s="64"/>
      <c r="C16858" s="147" t="s">
        <v>217</v>
      </c>
      <c r="E16858" s="161"/>
      <c r="F16858" s="162"/>
      <c r="G16858" s="147"/>
      <c r="H16858" s="146"/>
      <c r="J16858" s="146"/>
      <c r="L16858" s="150"/>
      <c r="N16858" s="163"/>
      <c r="O16858" s="146"/>
      <c r="P16858" s="146"/>
      <c r="Q16858" s="146"/>
      <c r="R16858" s="34"/>
      <c r="S16858" s="35"/>
      <c r="T16858" s="147"/>
    </row>
    <row r="16859">
      <c r="A16859" s="147"/>
      <c r="B16859" s="64"/>
      <c r="C16859" s="147" t="s">
        <v>217</v>
      </c>
      <c r="E16859" s="161"/>
      <c r="F16859" s="162"/>
      <c r="G16859" s="147"/>
      <c r="H16859" s="146"/>
      <c r="J16859" s="146"/>
      <c r="L16859" s="150"/>
      <c r="N16859" s="163"/>
      <c r="O16859" s="146"/>
      <c r="P16859" s="146"/>
      <c r="Q16859" s="146"/>
      <c r="R16859" s="34"/>
      <c r="S16859" s="35"/>
      <c r="T16859" s="147"/>
    </row>
    <row r="16860">
      <c r="A16860" s="147"/>
      <c r="B16860" s="64"/>
      <c r="C16860" s="147" t="s">
        <v>217</v>
      </c>
      <c r="E16860" s="161"/>
      <c r="F16860" s="162"/>
      <c r="G16860" s="147"/>
      <c r="H16860" s="146"/>
      <c r="J16860" s="146"/>
      <c r="L16860" s="150"/>
      <c r="N16860" s="163"/>
      <c r="O16860" s="146"/>
      <c r="P16860" s="146"/>
      <c r="Q16860" s="146"/>
      <c r="R16860" s="34"/>
      <c r="S16860" s="35"/>
      <c r="T16860" s="147"/>
    </row>
    <row r="16861">
      <c r="A16861" s="147"/>
      <c r="B16861" s="64"/>
      <c r="C16861" s="147" t="s">
        <v>217</v>
      </c>
      <c r="E16861" s="161"/>
      <c r="F16861" s="162"/>
      <c r="G16861" s="147"/>
      <c r="H16861" s="146"/>
      <c r="J16861" s="146"/>
      <c r="L16861" s="150"/>
      <c r="N16861" s="163"/>
      <c r="O16861" s="146"/>
      <c r="P16861" s="146"/>
      <c r="Q16861" s="146"/>
      <c r="R16861" s="34"/>
      <c r="S16861" s="35"/>
      <c r="T16861" s="147"/>
    </row>
    <row r="16862">
      <c r="A16862" s="147"/>
      <c r="B16862" s="64"/>
      <c r="C16862" s="147" t="s">
        <v>217</v>
      </c>
      <c r="E16862" s="161"/>
      <c r="F16862" s="162"/>
      <c r="G16862" s="147"/>
      <c r="H16862" s="146"/>
      <c r="J16862" s="146"/>
      <c r="L16862" s="150"/>
      <c r="N16862" s="163"/>
      <c r="O16862" s="146"/>
      <c r="P16862" s="146"/>
      <c r="Q16862" s="146"/>
      <c r="R16862" s="34"/>
      <c r="S16862" s="35"/>
      <c r="T16862" s="147"/>
    </row>
    <row r="16863">
      <c r="A16863" s="147"/>
      <c r="B16863" s="64"/>
      <c r="C16863" s="147" t="s">
        <v>217</v>
      </c>
      <c r="E16863" s="161"/>
      <c r="F16863" s="162"/>
      <c r="G16863" s="147"/>
      <c r="H16863" s="146"/>
      <c r="J16863" s="146"/>
      <c r="L16863" s="150"/>
      <c r="N16863" s="163"/>
      <c r="O16863" s="146"/>
      <c r="P16863" s="146"/>
      <c r="Q16863" s="146"/>
      <c r="R16863" s="34"/>
      <c r="S16863" s="35"/>
      <c r="T16863" s="147"/>
    </row>
    <row r="16864">
      <c r="A16864" s="147"/>
      <c r="B16864" s="64"/>
      <c r="C16864" s="147" t="s">
        <v>217</v>
      </c>
      <c r="E16864" s="161"/>
      <c r="F16864" s="162"/>
      <c r="G16864" s="147"/>
      <c r="H16864" s="146"/>
      <c r="J16864" s="146"/>
      <c r="L16864" s="150"/>
      <c r="N16864" s="163"/>
      <c r="O16864" s="146"/>
      <c r="P16864" s="146"/>
      <c r="Q16864" s="146"/>
      <c r="R16864" s="34"/>
      <c r="S16864" s="35"/>
      <c r="T16864" s="147"/>
    </row>
    <row r="16865">
      <c r="A16865" s="147"/>
      <c r="B16865" s="64"/>
      <c r="C16865" s="147" t="s">
        <v>217</v>
      </c>
      <c r="E16865" s="161"/>
      <c r="F16865" s="162"/>
      <c r="G16865" s="147"/>
      <c r="H16865" s="146"/>
      <c r="J16865" s="146"/>
      <c r="L16865" s="150"/>
      <c r="N16865" s="163"/>
      <c r="O16865" s="146"/>
      <c r="P16865" s="146"/>
      <c r="Q16865" s="146"/>
      <c r="R16865" s="34"/>
      <c r="S16865" s="35"/>
      <c r="T16865" s="147"/>
    </row>
    <row r="16866">
      <c r="A16866" s="147"/>
      <c r="B16866" s="64"/>
      <c r="C16866" s="147" t="s">
        <v>217</v>
      </c>
      <c r="E16866" s="161"/>
      <c r="F16866" s="162"/>
      <c r="G16866" s="147"/>
      <c r="H16866" s="146"/>
      <c r="J16866" s="146"/>
      <c r="L16866" s="150"/>
      <c r="N16866" s="163"/>
      <c r="O16866" s="146"/>
      <c r="P16866" s="146"/>
      <c r="Q16866" s="146"/>
      <c r="R16866" s="34"/>
      <c r="S16866" s="35"/>
      <c r="T16866" s="147"/>
    </row>
    <row r="16867">
      <c r="A16867" s="147"/>
      <c r="B16867" s="64"/>
      <c r="C16867" s="147" t="s">
        <v>217</v>
      </c>
      <c r="E16867" s="161"/>
      <c r="F16867" s="162"/>
      <c r="G16867" s="147"/>
      <c r="H16867" s="146"/>
      <c r="J16867" s="146"/>
      <c r="L16867" s="150"/>
      <c r="N16867" s="163"/>
      <c r="O16867" s="146"/>
      <c r="P16867" s="146"/>
      <c r="Q16867" s="146"/>
      <c r="R16867" s="34"/>
      <c r="S16867" s="35"/>
      <c r="T16867" s="147"/>
    </row>
    <row r="16868">
      <c r="A16868" s="147"/>
      <c r="B16868" s="64"/>
      <c r="C16868" s="147" t="s">
        <v>217</v>
      </c>
      <c r="E16868" s="161"/>
      <c r="F16868" s="162"/>
      <c r="G16868" s="147"/>
      <c r="H16868" s="146"/>
      <c r="J16868" s="146"/>
      <c r="L16868" s="150"/>
      <c r="N16868" s="163"/>
      <c r="O16868" s="146"/>
      <c r="P16868" s="146"/>
      <c r="Q16868" s="146"/>
      <c r="R16868" s="34"/>
      <c r="S16868" s="35"/>
      <c r="T16868" s="147"/>
    </row>
    <row r="16869">
      <c r="A16869" s="147"/>
      <c r="B16869" s="64"/>
      <c r="C16869" s="147" t="s">
        <v>217</v>
      </c>
      <c r="E16869" s="161"/>
      <c r="F16869" s="162"/>
      <c r="G16869" s="147"/>
      <c r="H16869" s="146"/>
      <c r="J16869" s="146"/>
      <c r="L16869" s="150"/>
      <c r="N16869" s="163"/>
      <c r="O16869" s="146"/>
      <c r="P16869" s="146"/>
      <c r="Q16869" s="146"/>
      <c r="R16869" s="34"/>
      <c r="S16869" s="35"/>
      <c r="T16869" s="147"/>
    </row>
    <row r="16870">
      <c r="A16870" s="147"/>
      <c r="B16870" s="64"/>
      <c r="C16870" s="147" t="s">
        <v>217</v>
      </c>
      <c r="E16870" s="161"/>
      <c r="F16870" s="162"/>
      <c r="G16870" s="147"/>
      <c r="H16870" s="146"/>
      <c r="J16870" s="146"/>
      <c r="L16870" s="150"/>
      <c r="N16870" s="163"/>
      <c r="O16870" s="146"/>
      <c r="P16870" s="146"/>
      <c r="Q16870" s="146"/>
      <c r="R16870" s="34"/>
      <c r="S16870" s="35"/>
      <c r="T16870" s="147"/>
    </row>
    <row r="16871">
      <c r="A16871" s="147"/>
      <c r="B16871" s="64"/>
      <c r="C16871" s="147" t="s">
        <v>217</v>
      </c>
      <c r="E16871" s="161"/>
      <c r="F16871" s="162"/>
      <c r="G16871" s="147"/>
      <c r="H16871" s="146"/>
      <c r="J16871" s="146"/>
      <c r="L16871" s="150"/>
      <c r="N16871" s="163"/>
      <c r="O16871" s="146"/>
      <c r="P16871" s="146"/>
      <c r="Q16871" s="146"/>
      <c r="R16871" s="34"/>
      <c r="S16871" s="35"/>
      <c r="T16871" s="147"/>
    </row>
    <row r="16872">
      <c r="A16872" s="147"/>
      <c r="B16872" s="64"/>
      <c r="C16872" s="147" t="s">
        <v>217</v>
      </c>
      <c r="E16872" s="161"/>
      <c r="F16872" s="162"/>
      <c r="G16872" s="147"/>
      <c r="H16872" s="146"/>
      <c r="J16872" s="146"/>
      <c r="L16872" s="150"/>
      <c r="N16872" s="163"/>
      <c r="O16872" s="146"/>
      <c r="P16872" s="146"/>
      <c r="Q16872" s="146"/>
      <c r="R16872" s="34"/>
      <c r="S16872" s="35"/>
      <c r="T16872" s="147"/>
    </row>
    <row r="16873">
      <c r="A16873" s="147"/>
      <c r="B16873" s="64"/>
      <c r="C16873" s="147" t="s">
        <v>217</v>
      </c>
      <c r="E16873" s="161"/>
      <c r="F16873" s="162"/>
      <c r="G16873" s="147"/>
      <c r="H16873" s="146"/>
      <c r="J16873" s="146"/>
      <c r="L16873" s="150"/>
      <c r="N16873" s="163"/>
      <c r="O16873" s="146"/>
      <c r="P16873" s="146"/>
      <c r="Q16873" s="146"/>
      <c r="R16873" s="34"/>
      <c r="S16873" s="35"/>
      <c r="T16873" s="147"/>
    </row>
    <row r="16874">
      <c r="A16874" s="147"/>
      <c r="B16874" s="64"/>
      <c r="C16874" s="147" t="s">
        <v>217</v>
      </c>
      <c r="E16874" s="161"/>
      <c r="F16874" s="162"/>
      <c r="G16874" s="147"/>
      <c r="H16874" s="146"/>
      <c r="J16874" s="146"/>
      <c r="L16874" s="150"/>
      <c r="N16874" s="163"/>
      <c r="O16874" s="146"/>
      <c r="P16874" s="146"/>
      <c r="Q16874" s="146"/>
      <c r="R16874" s="34"/>
      <c r="S16874" s="35"/>
      <c r="T16874" s="147"/>
    </row>
    <row r="16875">
      <c r="A16875" s="147"/>
      <c r="B16875" s="64"/>
      <c r="C16875" s="147" t="s">
        <v>217</v>
      </c>
      <c r="E16875" s="161"/>
      <c r="F16875" s="162"/>
      <c r="G16875" s="147"/>
      <c r="H16875" s="146"/>
      <c r="J16875" s="146"/>
      <c r="L16875" s="150"/>
      <c r="N16875" s="163"/>
      <c r="O16875" s="146"/>
      <c r="P16875" s="146"/>
      <c r="Q16875" s="146"/>
      <c r="R16875" s="34"/>
      <c r="S16875" s="35"/>
      <c r="T16875" s="147"/>
    </row>
    <row r="16876">
      <c r="A16876" s="147"/>
      <c r="B16876" s="64"/>
      <c r="C16876" s="147" t="s">
        <v>217</v>
      </c>
      <c r="E16876" s="161"/>
      <c r="F16876" s="162"/>
      <c r="G16876" s="147"/>
      <c r="H16876" s="146"/>
      <c r="J16876" s="146"/>
      <c r="L16876" s="150"/>
      <c r="N16876" s="163"/>
      <c r="O16876" s="146"/>
      <c r="P16876" s="146"/>
      <c r="Q16876" s="146"/>
      <c r="R16876" s="34"/>
      <c r="S16876" s="35"/>
      <c r="T16876" s="147"/>
    </row>
    <row r="16877">
      <c r="A16877" s="147"/>
      <c r="B16877" s="64"/>
      <c r="C16877" s="147" t="s">
        <v>217</v>
      </c>
      <c r="E16877" s="161"/>
      <c r="F16877" s="162"/>
      <c r="G16877" s="147"/>
      <c r="H16877" s="146"/>
      <c r="J16877" s="146"/>
      <c r="L16877" s="150"/>
      <c r="N16877" s="163"/>
      <c r="O16877" s="146"/>
      <c r="P16877" s="146"/>
      <c r="Q16877" s="146"/>
      <c r="R16877" s="34"/>
      <c r="S16877" s="35"/>
      <c r="T16877" s="147"/>
    </row>
    <row r="16878">
      <c r="A16878" s="147"/>
      <c r="B16878" s="64"/>
      <c r="C16878" s="147" t="s">
        <v>217</v>
      </c>
      <c r="E16878" s="161"/>
      <c r="F16878" s="162"/>
      <c r="G16878" s="147"/>
      <c r="H16878" s="146"/>
      <c r="J16878" s="146"/>
      <c r="L16878" s="150"/>
      <c r="N16878" s="163"/>
      <c r="O16878" s="146"/>
      <c r="P16878" s="146"/>
      <c r="Q16878" s="146"/>
      <c r="R16878" s="34"/>
      <c r="S16878" s="35"/>
      <c r="T16878" s="147"/>
    </row>
    <row r="16879">
      <c r="A16879" s="147"/>
      <c r="B16879" s="64"/>
      <c r="C16879" s="147" t="s">
        <v>217</v>
      </c>
      <c r="E16879" s="161"/>
      <c r="F16879" s="162"/>
      <c r="G16879" s="147"/>
      <c r="H16879" s="146"/>
      <c r="J16879" s="146"/>
      <c r="L16879" s="150"/>
      <c r="N16879" s="163"/>
      <c r="O16879" s="146"/>
      <c r="P16879" s="146"/>
      <c r="Q16879" s="146"/>
      <c r="R16879" s="34"/>
      <c r="S16879" s="35"/>
      <c r="T16879" s="147"/>
    </row>
    <row r="16880">
      <c r="A16880" s="147"/>
      <c r="B16880" s="64"/>
      <c r="C16880" s="147" t="s">
        <v>217</v>
      </c>
      <c r="E16880" s="161"/>
      <c r="F16880" s="162"/>
      <c r="G16880" s="147"/>
      <c r="H16880" s="146"/>
      <c r="J16880" s="146"/>
      <c r="L16880" s="150"/>
      <c r="N16880" s="163"/>
      <c r="O16880" s="146"/>
      <c r="P16880" s="146"/>
      <c r="Q16880" s="146"/>
      <c r="R16880" s="34"/>
      <c r="S16880" s="35"/>
      <c r="T16880" s="147"/>
    </row>
    <row r="16881">
      <c r="A16881" s="147"/>
      <c r="B16881" s="64"/>
      <c r="C16881" s="147" t="s">
        <v>217</v>
      </c>
      <c r="E16881" s="161"/>
      <c r="F16881" s="162"/>
      <c r="G16881" s="147"/>
      <c r="H16881" s="146"/>
      <c r="J16881" s="146"/>
      <c r="L16881" s="150"/>
      <c r="N16881" s="163"/>
      <c r="O16881" s="146"/>
      <c r="P16881" s="146"/>
      <c r="Q16881" s="146"/>
      <c r="R16881" s="34"/>
      <c r="S16881" s="35"/>
      <c r="T16881" s="147"/>
    </row>
    <row r="16882">
      <c r="A16882" s="147"/>
      <c r="B16882" s="64"/>
      <c r="C16882" s="147" t="s">
        <v>217</v>
      </c>
      <c r="E16882" s="161"/>
      <c r="F16882" s="162"/>
      <c r="G16882" s="147"/>
      <c r="H16882" s="146"/>
      <c r="J16882" s="146"/>
      <c r="L16882" s="150"/>
      <c r="N16882" s="163"/>
      <c r="O16882" s="146"/>
      <c r="P16882" s="146"/>
      <c r="Q16882" s="146"/>
      <c r="R16882" s="34"/>
      <c r="S16882" s="35"/>
      <c r="T16882" s="147"/>
    </row>
    <row r="16883">
      <c r="A16883" s="147"/>
      <c r="B16883" s="64"/>
      <c r="C16883" s="147" t="s">
        <v>217</v>
      </c>
      <c r="E16883" s="161"/>
      <c r="F16883" s="162"/>
      <c r="G16883" s="147"/>
      <c r="H16883" s="146"/>
      <c r="J16883" s="146"/>
      <c r="L16883" s="150"/>
      <c r="N16883" s="163"/>
      <c r="O16883" s="146"/>
      <c r="P16883" s="146"/>
      <c r="Q16883" s="146"/>
      <c r="R16883" s="34"/>
      <c r="S16883" s="35"/>
      <c r="T16883" s="147"/>
    </row>
    <row r="16884">
      <c r="A16884" s="147"/>
      <c r="B16884" s="64"/>
      <c r="C16884" s="147" t="s">
        <v>217</v>
      </c>
      <c r="E16884" s="161"/>
      <c r="F16884" s="162"/>
      <c r="G16884" s="147"/>
      <c r="H16884" s="146"/>
      <c r="J16884" s="146"/>
      <c r="L16884" s="150"/>
      <c r="N16884" s="163"/>
      <c r="O16884" s="146"/>
      <c r="P16884" s="146"/>
      <c r="Q16884" s="146"/>
      <c r="R16884" s="34"/>
      <c r="S16884" s="35"/>
      <c r="T16884" s="147"/>
    </row>
    <row r="16885">
      <c r="A16885" s="147"/>
      <c r="B16885" s="64"/>
      <c r="C16885" s="147" t="s">
        <v>217</v>
      </c>
      <c r="E16885" s="161"/>
      <c r="F16885" s="162"/>
      <c r="G16885" s="147"/>
      <c r="H16885" s="146"/>
      <c r="J16885" s="146"/>
      <c r="L16885" s="150"/>
      <c r="N16885" s="163"/>
      <c r="O16885" s="146"/>
      <c r="P16885" s="146"/>
      <c r="Q16885" s="146"/>
      <c r="R16885" s="34"/>
      <c r="S16885" s="35"/>
      <c r="T16885" s="147"/>
    </row>
    <row r="16886">
      <c r="A16886" s="147"/>
      <c r="B16886" s="64"/>
      <c r="C16886" s="147" t="s">
        <v>217</v>
      </c>
      <c r="E16886" s="161"/>
      <c r="F16886" s="162"/>
      <c r="G16886" s="147"/>
      <c r="H16886" s="146"/>
      <c r="J16886" s="146"/>
      <c r="L16886" s="150"/>
      <c r="N16886" s="163"/>
      <c r="O16886" s="146"/>
      <c r="P16886" s="146"/>
      <c r="Q16886" s="146"/>
      <c r="R16886" s="34"/>
      <c r="S16886" s="35"/>
      <c r="T16886" s="147"/>
    </row>
    <row r="16887">
      <c r="A16887" s="147"/>
      <c r="B16887" s="64"/>
      <c r="C16887" s="147" t="s">
        <v>217</v>
      </c>
      <c r="E16887" s="161"/>
      <c r="F16887" s="162"/>
      <c r="G16887" s="147"/>
      <c r="H16887" s="146"/>
      <c r="J16887" s="146"/>
      <c r="L16887" s="150"/>
      <c r="N16887" s="163"/>
      <c r="O16887" s="146"/>
      <c r="P16887" s="146"/>
      <c r="Q16887" s="146"/>
      <c r="R16887" s="34"/>
      <c r="S16887" s="35"/>
      <c r="T16887" s="147"/>
    </row>
    <row r="16888">
      <c r="A16888" s="147"/>
      <c r="B16888" s="64"/>
      <c r="C16888" s="147" t="s">
        <v>217</v>
      </c>
      <c r="E16888" s="161"/>
      <c r="F16888" s="162"/>
      <c r="G16888" s="147"/>
      <c r="H16888" s="146"/>
      <c r="J16888" s="146"/>
      <c r="L16888" s="150"/>
      <c r="N16888" s="163"/>
      <c r="O16888" s="146"/>
      <c r="P16888" s="146"/>
      <c r="Q16888" s="146"/>
      <c r="R16888" s="34"/>
      <c r="S16888" s="35"/>
      <c r="T16888" s="147"/>
    </row>
    <row r="16889">
      <c r="A16889" s="147"/>
      <c r="B16889" s="64"/>
      <c r="C16889" s="147" t="s">
        <v>217</v>
      </c>
      <c r="E16889" s="161"/>
      <c r="F16889" s="162"/>
      <c r="G16889" s="147"/>
      <c r="H16889" s="146"/>
      <c r="J16889" s="146"/>
      <c r="L16889" s="150"/>
      <c r="N16889" s="163"/>
      <c r="O16889" s="146"/>
      <c r="P16889" s="146"/>
      <c r="Q16889" s="146"/>
      <c r="R16889" s="34"/>
      <c r="S16889" s="35"/>
      <c r="T16889" s="147"/>
    </row>
    <row r="16890">
      <c r="A16890" s="147"/>
      <c r="B16890" s="64"/>
      <c r="C16890" s="147" t="s">
        <v>217</v>
      </c>
      <c r="E16890" s="161"/>
      <c r="F16890" s="162"/>
      <c r="G16890" s="147"/>
      <c r="H16890" s="146"/>
      <c r="J16890" s="146"/>
      <c r="L16890" s="150"/>
      <c r="N16890" s="163"/>
      <c r="O16890" s="146"/>
      <c r="P16890" s="146"/>
      <c r="Q16890" s="146"/>
      <c r="R16890" s="34"/>
      <c r="S16890" s="35"/>
      <c r="T16890" s="147"/>
    </row>
    <row r="16891">
      <c r="A16891" s="147"/>
      <c r="B16891" s="64"/>
      <c r="C16891" s="147" t="s">
        <v>217</v>
      </c>
      <c r="E16891" s="161"/>
      <c r="F16891" s="162"/>
      <c r="G16891" s="147"/>
      <c r="H16891" s="146"/>
      <c r="J16891" s="146"/>
      <c r="L16891" s="150"/>
      <c r="N16891" s="163"/>
      <c r="O16891" s="146"/>
      <c r="P16891" s="146"/>
      <c r="Q16891" s="146"/>
      <c r="R16891" s="34"/>
      <c r="S16891" s="35"/>
      <c r="T16891" s="147"/>
    </row>
    <row r="16892">
      <c r="A16892" s="147"/>
      <c r="B16892" s="64"/>
      <c r="C16892" s="147" t="s">
        <v>217</v>
      </c>
      <c r="E16892" s="161"/>
      <c r="F16892" s="162"/>
      <c r="G16892" s="147"/>
      <c r="H16892" s="146"/>
      <c r="J16892" s="146"/>
      <c r="L16892" s="150"/>
      <c r="N16892" s="163"/>
      <c r="O16892" s="146"/>
      <c r="P16892" s="146"/>
      <c r="Q16892" s="146"/>
      <c r="R16892" s="34"/>
      <c r="S16892" s="35"/>
      <c r="T16892" s="147"/>
    </row>
    <row r="16893">
      <c r="A16893" s="147"/>
      <c r="B16893" s="64"/>
      <c r="C16893" s="147" t="s">
        <v>217</v>
      </c>
      <c r="E16893" s="161"/>
      <c r="F16893" s="162"/>
      <c r="G16893" s="147"/>
      <c r="H16893" s="146"/>
      <c r="J16893" s="146"/>
      <c r="L16893" s="150"/>
      <c r="N16893" s="163"/>
      <c r="O16893" s="146"/>
      <c r="P16893" s="146"/>
      <c r="Q16893" s="146"/>
      <c r="R16893" s="34"/>
      <c r="S16893" s="35"/>
      <c r="T16893" s="147"/>
    </row>
    <row r="16894">
      <c r="A16894" s="147"/>
      <c r="B16894" s="64"/>
      <c r="C16894" s="147" t="s">
        <v>217</v>
      </c>
      <c r="E16894" s="161"/>
      <c r="F16894" s="162"/>
      <c r="G16894" s="147"/>
      <c r="H16894" s="146"/>
      <c r="J16894" s="146"/>
      <c r="L16894" s="150"/>
      <c r="N16894" s="163"/>
      <c r="O16894" s="146"/>
      <c r="P16894" s="146"/>
      <c r="Q16894" s="146"/>
      <c r="R16894" s="34"/>
      <c r="S16894" s="35"/>
      <c r="T16894" s="147"/>
    </row>
    <row r="16895">
      <c r="A16895" s="147"/>
      <c r="B16895" s="64"/>
      <c r="C16895" s="147" t="s">
        <v>217</v>
      </c>
      <c r="E16895" s="161"/>
      <c r="F16895" s="162"/>
      <c r="G16895" s="147"/>
      <c r="H16895" s="146"/>
      <c r="J16895" s="146"/>
      <c r="L16895" s="150"/>
      <c r="N16895" s="163"/>
      <c r="O16895" s="146"/>
      <c r="P16895" s="146"/>
      <c r="Q16895" s="146"/>
      <c r="R16895" s="34"/>
      <c r="S16895" s="35"/>
      <c r="T16895" s="147"/>
    </row>
    <row r="16896">
      <c r="A16896" s="147"/>
      <c r="B16896" s="64"/>
      <c r="C16896" s="147" t="s">
        <v>217</v>
      </c>
      <c r="E16896" s="161"/>
      <c r="F16896" s="162"/>
      <c r="G16896" s="147"/>
      <c r="H16896" s="146"/>
      <c r="J16896" s="146"/>
      <c r="L16896" s="150"/>
      <c r="N16896" s="163"/>
      <c r="O16896" s="146"/>
      <c r="P16896" s="146"/>
      <c r="Q16896" s="146"/>
      <c r="R16896" s="34"/>
      <c r="S16896" s="35"/>
      <c r="T16896" s="147"/>
    </row>
    <row r="16897">
      <c r="A16897" s="147"/>
      <c r="B16897" s="64"/>
      <c r="C16897" s="147" t="s">
        <v>217</v>
      </c>
      <c r="E16897" s="161"/>
      <c r="F16897" s="162"/>
      <c r="G16897" s="147"/>
      <c r="H16897" s="146"/>
      <c r="J16897" s="146"/>
      <c r="L16897" s="150"/>
      <c r="N16897" s="163"/>
      <c r="O16897" s="146"/>
      <c r="P16897" s="146"/>
      <c r="Q16897" s="146"/>
      <c r="R16897" s="34"/>
      <c r="S16897" s="35"/>
      <c r="T16897" s="147"/>
    </row>
    <row r="16898">
      <c r="A16898" s="147"/>
      <c r="B16898" s="64"/>
      <c r="C16898" s="147" t="s">
        <v>217</v>
      </c>
      <c r="E16898" s="161"/>
      <c r="F16898" s="162"/>
      <c r="G16898" s="147"/>
      <c r="H16898" s="146"/>
      <c r="J16898" s="146"/>
      <c r="L16898" s="150"/>
      <c r="N16898" s="163"/>
      <c r="O16898" s="146"/>
      <c r="P16898" s="146"/>
      <c r="Q16898" s="146"/>
      <c r="R16898" s="34"/>
      <c r="S16898" s="35"/>
      <c r="T16898" s="147"/>
    </row>
    <row r="16899">
      <c r="A16899" s="147"/>
      <c r="B16899" s="64"/>
      <c r="C16899" s="147" t="s">
        <v>217</v>
      </c>
      <c r="E16899" s="161"/>
      <c r="F16899" s="162"/>
      <c r="G16899" s="147"/>
      <c r="H16899" s="146"/>
      <c r="J16899" s="146"/>
      <c r="L16899" s="150"/>
      <c r="N16899" s="163"/>
      <c r="O16899" s="146"/>
      <c r="P16899" s="146"/>
      <c r="Q16899" s="146"/>
      <c r="R16899" s="34"/>
      <c r="S16899" s="35"/>
      <c r="T16899" s="147"/>
    </row>
    <row r="16900">
      <c r="A16900" s="147"/>
      <c r="B16900" s="64"/>
      <c r="C16900" s="147" t="s">
        <v>217</v>
      </c>
      <c r="E16900" s="161"/>
      <c r="F16900" s="162"/>
      <c r="G16900" s="147"/>
      <c r="H16900" s="146"/>
      <c r="J16900" s="146"/>
      <c r="L16900" s="150"/>
      <c r="N16900" s="163"/>
      <c r="O16900" s="146"/>
      <c r="P16900" s="146"/>
      <c r="Q16900" s="146"/>
      <c r="R16900" s="34"/>
      <c r="S16900" s="35"/>
      <c r="T16900" s="147"/>
    </row>
    <row r="16901">
      <c r="A16901" s="147"/>
      <c r="B16901" s="64"/>
      <c r="C16901" s="147" t="s">
        <v>217</v>
      </c>
      <c r="E16901" s="161"/>
      <c r="F16901" s="162"/>
      <c r="G16901" s="147"/>
      <c r="H16901" s="146"/>
      <c r="J16901" s="146"/>
      <c r="L16901" s="150"/>
      <c r="N16901" s="163"/>
      <c r="O16901" s="146"/>
      <c r="P16901" s="146"/>
      <c r="Q16901" s="146"/>
      <c r="R16901" s="34"/>
      <c r="S16901" s="35"/>
      <c r="T16901" s="147"/>
    </row>
    <row r="16902">
      <c r="A16902" s="147"/>
      <c r="B16902" s="64"/>
      <c r="C16902" s="147" t="s">
        <v>217</v>
      </c>
      <c r="E16902" s="161"/>
      <c r="F16902" s="162"/>
      <c r="G16902" s="147"/>
      <c r="H16902" s="146"/>
      <c r="J16902" s="146"/>
      <c r="L16902" s="150"/>
      <c r="N16902" s="163"/>
      <c r="O16902" s="146"/>
      <c r="P16902" s="146"/>
      <c r="Q16902" s="146"/>
      <c r="R16902" s="34"/>
      <c r="S16902" s="35"/>
      <c r="T16902" s="147"/>
    </row>
    <row r="16903">
      <c r="A16903" s="147"/>
      <c r="B16903" s="64"/>
      <c r="C16903" s="147" t="s">
        <v>217</v>
      </c>
      <c r="E16903" s="161"/>
      <c r="F16903" s="162"/>
      <c r="G16903" s="147"/>
      <c r="H16903" s="146"/>
      <c r="J16903" s="146"/>
      <c r="L16903" s="150"/>
      <c r="N16903" s="163"/>
      <c r="O16903" s="146"/>
      <c r="P16903" s="146"/>
      <c r="Q16903" s="146"/>
      <c r="R16903" s="34"/>
      <c r="S16903" s="35"/>
      <c r="T16903" s="147"/>
    </row>
    <row r="16904">
      <c r="A16904" s="147"/>
      <c r="B16904" s="64"/>
      <c r="C16904" s="147" t="s">
        <v>217</v>
      </c>
      <c r="E16904" s="161"/>
      <c r="F16904" s="162"/>
      <c r="G16904" s="147"/>
      <c r="H16904" s="146"/>
      <c r="J16904" s="146"/>
      <c r="L16904" s="150"/>
      <c r="N16904" s="163"/>
      <c r="O16904" s="146"/>
      <c r="P16904" s="146"/>
      <c r="Q16904" s="146"/>
      <c r="R16904" s="34"/>
      <c r="S16904" s="35"/>
      <c r="T16904" s="147"/>
    </row>
    <row r="16905">
      <c r="A16905" s="147"/>
      <c r="B16905" s="64"/>
      <c r="C16905" s="147" t="s">
        <v>217</v>
      </c>
      <c r="E16905" s="161"/>
      <c r="F16905" s="162"/>
      <c r="G16905" s="147"/>
      <c r="H16905" s="146"/>
      <c r="J16905" s="146"/>
      <c r="L16905" s="150"/>
      <c r="N16905" s="163"/>
      <c r="O16905" s="146"/>
      <c r="P16905" s="146"/>
      <c r="Q16905" s="146"/>
      <c r="R16905" s="34"/>
      <c r="S16905" s="35"/>
      <c r="T16905" s="147"/>
    </row>
    <row r="16906">
      <c r="A16906" s="147"/>
      <c r="B16906" s="64"/>
      <c r="C16906" s="147" t="s">
        <v>217</v>
      </c>
      <c r="E16906" s="161"/>
      <c r="F16906" s="162"/>
      <c r="G16906" s="147"/>
      <c r="H16906" s="146"/>
      <c r="J16906" s="146"/>
      <c r="L16906" s="150"/>
      <c r="N16906" s="163"/>
      <c r="O16906" s="146"/>
      <c r="P16906" s="146"/>
      <c r="Q16906" s="146"/>
      <c r="R16906" s="34"/>
      <c r="S16906" s="35"/>
      <c r="T16906" s="147"/>
    </row>
    <row r="16907">
      <c r="A16907" s="147"/>
      <c r="B16907" s="64"/>
      <c r="C16907" s="147" t="s">
        <v>217</v>
      </c>
      <c r="E16907" s="161"/>
      <c r="F16907" s="162"/>
      <c r="G16907" s="147"/>
      <c r="H16907" s="146"/>
      <c r="J16907" s="146"/>
      <c r="L16907" s="150"/>
      <c r="N16907" s="163"/>
      <c r="O16907" s="146"/>
      <c r="P16907" s="146"/>
      <c r="Q16907" s="146"/>
      <c r="R16907" s="34"/>
      <c r="S16907" s="35"/>
      <c r="T16907" s="147"/>
    </row>
    <row r="16908">
      <c r="A16908" s="147"/>
      <c r="B16908" s="64"/>
      <c r="C16908" s="147" t="s">
        <v>217</v>
      </c>
      <c r="E16908" s="161"/>
      <c r="F16908" s="162"/>
      <c r="G16908" s="147"/>
      <c r="H16908" s="146"/>
      <c r="J16908" s="146"/>
      <c r="L16908" s="150"/>
      <c r="N16908" s="163"/>
      <c r="O16908" s="146"/>
      <c r="P16908" s="146"/>
      <c r="Q16908" s="146"/>
      <c r="R16908" s="34"/>
      <c r="S16908" s="35"/>
      <c r="T16908" s="147"/>
    </row>
    <row r="16909">
      <c r="A16909" s="147"/>
      <c r="B16909" s="64"/>
      <c r="C16909" s="147" t="s">
        <v>217</v>
      </c>
      <c r="E16909" s="161"/>
      <c r="F16909" s="162"/>
      <c r="G16909" s="147"/>
      <c r="H16909" s="146"/>
      <c r="J16909" s="146"/>
      <c r="L16909" s="150"/>
      <c r="N16909" s="163"/>
      <c r="O16909" s="146"/>
      <c r="P16909" s="146"/>
      <c r="Q16909" s="146"/>
      <c r="R16909" s="34"/>
      <c r="S16909" s="35"/>
      <c r="T16909" s="147"/>
    </row>
    <row r="16910">
      <c r="A16910" s="147"/>
      <c r="B16910" s="64"/>
      <c r="C16910" s="147" t="s">
        <v>217</v>
      </c>
      <c r="E16910" s="161"/>
      <c r="F16910" s="162"/>
      <c r="G16910" s="147"/>
      <c r="H16910" s="146"/>
      <c r="J16910" s="146"/>
      <c r="L16910" s="150"/>
      <c r="N16910" s="163"/>
      <c r="O16910" s="146"/>
      <c r="P16910" s="146"/>
      <c r="Q16910" s="146"/>
      <c r="R16910" s="34"/>
      <c r="S16910" s="35"/>
      <c r="T16910" s="147"/>
    </row>
    <row r="16911">
      <c r="A16911" s="147"/>
      <c r="B16911" s="64"/>
      <c r="C16911" s="147" t="s">
        <v>217</v>
      </c>
      <c r="E16911" s="161"/>
      <c r="F16911" s="162"/>
      <c r="G16911" s="147"/>
      <c r="H16911" s="146"/>
      <c r="J16911" s="146"/>
      <c r="L16911" s="150"/>
      <c r="N16911" s="163"/>
      <c r="O16911" s="146"/>
      <c r="P16911" s="146"/>
      <c r="Q16911" s="146"/>
      <c r="R16911" s="34"/>
      <c r="S16911" s="35"/>
      <c r="T16911" s="147"/>
    </row>
    <row r="16912">
      <c r="A16912" s="147"/>
      <c r="B16912" s="64"/>
      <c r="C16912" s="147" t="s">
        <v>217</v>
      </c>
      <c r="E16912" s="161"/>
      <c r="F16912" s="162"/>
      <c r="G16912" s="147"/>
      <c r="H16912" s="146"/>
      <c r="J16912" s="146"/>
      <c r="L16912" s="150"/>
      <c r="N16912" s="163"/>
      <c r="O16912" s="146"/>
      <c r="P16912" s="146"/>
      <c r="Q16912" s="146"/>
      <c r="R16912" s="34"/>
      <c r="S16912" s="35"/>
      <c r="T16912" s="147"/>
    </row>
    <row r="16913">
      <c r="A16913" s="147"/>
      <c r="B16913" s="64"/>
      <c r="C16913" s="147" t="s">
        <v>217</v>
      </c>
      <c r="E16913" s="161"/>
      <c r="F16913" s="162"/>
      <c r="G16913" s="147"/>
      <c r="H16913" s="146"/>
      <c r="J16913" s="146"/>
      <c r="L16913" s="150"/>
      <c r="N16913" s="163"/>
      <c r="O16913" s="146"/>
      <c r="P16913" s="146"/>
      <c r="Q16913" s="146"/>
      <c r="R16913" s="34"/>
      <c r="S16913" s="35"/>
      <c r="T16913" s="147"/>
    </row>
    <row r="16914">
      <c r="A16914" s="147"/>
      <c r="B16914" s="64"/>
      <c r="C16914" s="147" t="s">
        <v>217</v>
      </c>
      <c r="E16914" s="161"/>
      <c r="F16914" s="162"/>
      <c r="G16914" s="147"/>
      <c r="H16914" s="146"/>
      <c r="J16914" s="146"/>
      <c r="L16914" s="150"/>
      <c r="N16914" s="163"/>
      <c r="O16914" s="146"/>
      <c r="P16914" s="146"/>
      <c r="Q16914" s="146"/>
      <c r="R16914" s="34"/>
      <c r="S16914" s="35"/>
      <c r="T16914" s="147"/>
    </row>
    <row r="16915">
      <c r="A16915" s="147"/>
      <c r="B16915" s="64"/>
      <c r="C16915" s="147" t="s">
        <v>217</v>
      </c>
      <c r="E16915" s="161"/>
      <c r="F16915" s="162"/>
      <c r="G16915" s="147"/>
      <c r="H16915" s="146"/>
      <c r="J16915" s="146"/>
      <c r="L16915" s="150"/>
      <c r="N16915" s="163"/>
      <c r="O16915" s="146"/>
      <c r="P16915" s="146"/>
      <c r="Q16915" s="146"/>
      <c r="R16915" s="34"/>
      <c r="S16915" s="35"/>
      <c r="T16915" s="147"/>
    </row>
    <row r="16916">
      <c r="A16916" s="147"/>
      <c r="B16916" s="64"/>
      <c r="C16916" s="147" t="s">
        <v>217</v>
      </c>
      <c r="E16916" s="161"/>
      <c r="F16916" s="162"/>
      <c r="G16916" s="147"/>
      <c r="H16916" s="146"/>
      <c r="J16916" s="146"/>
      <c r="L16916" s="150"/>
      <c r="N16916" s="163"/>
      <c r="O16916" s="146"/>
      <c r="P16916" s="146"/>
      <c r="Q16916" s="146"/>
      <c r="R16916" s="34"/>
      <c r="S16916" s="35"/>
      <c r="T16916" s="147"/>
    </row>
    <row r="16917">
      <c r="A16917" s="147"/>
      <c r="B16917" s="64"/>
      <c r="C16917" s="147" t="s">
        <v>217</v>
      </c>
      <c r="E16917" s="161"/>
      <c r="F16917" s="162"/>
      <c r="G16917" s="147"/>
      <c r="H16917" s="146"/>
      <c r="J16917" s="146"/>
      <c r="L16917" s="150"/>
      <c r="N16917" s="163"/>
      <c r="O16917" s="146"/>
      <c r="P16917" s="146"/>
      <c r="Q16917" s="146"/>
      <c r="R16917" s="34"/>
      <c r="S16917" s="35"/>
      <c r="T16917" s="147"/>
    </row>
    <row r="16918">
      <c r="A16918" s="147"/>
      <c r="B16918" s="64"/>
      <c r="C16918" s="147" t="s">
        <v>217</v>
      </c>
      <c r="E16918" s="161"/>
      <c r="F16918" s="162"/>
      <c r="G16918" s="147"/>
      <c r="H16918" s="146"/>
      <c r="J16918" s="146"/>
      <c r="L16918" s="150"/>
      <c r="N16918" s="163"/>
      <c r="O16918" s="146"/>
      <c r="P16918" s="146"/>
      <c r="Q16918" s="146"/>
      <c r="R16918" s="34"/>
      <c r="S16918" s="35"/>
      <c r="T16918" s="147"/>
    </row>
    <row r="16919">
      <c r="A16919" s="147"/>
      <c r="B16919" s="64"/>
      <c r="C16919" s="147" t="s">
        <v>217</v>
      </c>
      <c r="E16919" s="161"/>
      <c r="F16919" s="162"/>
      <c r="G16919" s="147"/>
      <c r="H16919" s="146"/>
      <c r="J16919" s="146"/>
      <c r="L16919" s="150"/>
      <c r="N16919" s="163"/>
      <c r="O16919" s="146"/>
      <c r="P16919" s="146"/>
      <c r="Q16919" s="146"/>
      <c r="R16919" s="34"/>
      <c r="S16919" s="35"/>
      <c r="T16919" s="147"/>
    </row>
    <row r="16920">
      <c r="A16920" s="147"/>
      <c r="B16920" s="64"/>
      <c r="C16920" s="147" t="s">
        <v>217</v>
      </c>
      <c r="E16920" s="161"/>
      <c r="F16920" s="162"/>
      <c r="G16920" s="147"/>
      <c r="H16920" s="146"/>
      <c r="J16920" s="146"/>
      <c r="L16920" s="150"/>
      <c r="N16920" s="163"/>
      <c r="O16920" s="146"/>
      <c r="P16920" s="146"/>
      <c r="Q16920" s="146"/>
      <c r="R16920" s="34"/>
      <c r="S16920" s="35"/>
      <c r="T16920" s="147"/>
    </row>
    <row r="16921">
      <c r="A16921" s="147"/>
      <c r="B16921" s="64"/>
      <c r="C16921" s="147" t="s">
        <v>217</v>
      </c>
      <c r="E16921" s="161"/>
      <c r="F16921" s="162"/>
      <c r="G16921" s="147"/>
      <c r="H16921" s="146"/>
      <c r="J16921" s="146"/>
      <c r="L16921" s="150"/>
      <c r="N16921" s="163"/>
      <c r="O16921" s="146"/>
      <c r="P16921" s="146"/>
      <c r="Q16921" s="146"/>
      <c r="R16921" s="34"/>
      <c r="S16921" s="35"/>
      <c r="T16921" s="147"/>
    </row>
    <row r="16922">
      <c r="A16922" s="147"/>
      <c r="B16922" s="64"/>
      <c r="C16922" s="147" t="s">
        <v>217</v>
      </c>
      <c r="E16922" s="161"/>
      <c r="F16922" s="162"/>
      <c r="G16922" s="147"/>
      <c r="H16922" s="146"/>
      <c r="J16922" s="146"/>
      <c r="L16922" s="150"/>
      <c r="N16922" s="163"/>
      <c r="O16922" s="146"/>
      <c r="P16922" s="146"/>
      <c r="Q16922" s="146"/>
      <c r="R16922" s="34"/>
      <c r="S16922" s="35"/>
      <c r="T16922" s="147"/>
    </row>
    <row r="16923">
      <c r="A16923" s="147"/>
      <c r="B16923" s="64"/>
      <c r="C16923" s="147" t="s">
        <v>217</v>
      </c>
      <c r="E16923" s="161"/>
      <c r="F16923" s="162"/>
      <c r="G16923" s="147"/>
      <c r="H16923" s="146"/>
      <c r="J16923" s="146"/>
      <c r="L16923" s="150"/>
      <c r="N16923" s="163"/>
      <c r="O16923" s="146"/>
      <c r="P16923" s="146"/>
      <c r="Q16923" s="146"/>
      <c r="R16923" s="34"/>
      <c r="S16923" s="35"/>
      <c r="T16923" s="147"/>
    </row>
    <row r="16924">
      <c r="A16924" s="147"/>
      <c r="B16924" s="64"/>
      <c r="C16924" s="147" t="s">
        <v>217</v>
      </c>
      <c r="E16924" s="161"/>
      <c r="F16924" s="162"/>
      <c r="G16924" s="147"/>
      <c r="H16924" s="146"/>
      <c r="J16924" s="146"/>
      <c r="L16924" s="150"/>
      <c r="N16924" s="163"/>
      <c r="O16924" s="146"/>
      <c r="P16924" s="146"/>
      <c r="Q16924" s="146"/>
      <c r="R16924" s="34"/>
      <c r="S16924" s="35"/>
      <c r="T16924" s="147"/>
    </row>
    <row r="16925">
      <c r="A16925" s="147"/>
      <c r="B16925" s="64"/>
      <c r="C16925" s="147" t="s">
        <v>217</v>
      </c>
      <c r="E16925" s="161"/>
      <c r="F16925" s="162"/>
      <c r="G16925" s="147"/>
      <c r="H16925" s="146"/>
      <c r="J16925" s="146"/>
      <c r="L16925" s="150"/>
      <c r="N16925" s="163"/>
      <c r="O16925" s="146"/>
      <c r="P16925" s="146"/>
      <c r="Q16925" s="146"/>
      <c r="R16925" s="34"/>
      <c r="S16925" s="35"/>
      <c r="T16925" s="147"/>
    </row>
    <row r="16926">
      <c r="A16926" s="147"/>
      <c r="B16926" s="64"/>
      <c r="C16926" s="147" t="s">
        <v>217</v>
      </c>
      <c r="E16926" s="161"/>
      <c r="F16926" s="162"/>
      <c r="G16926" s="147"/>
      <c r="H16926" s="146"/>
      <c r="J16926" s="146"/>
      <c r="L16926" s="150"/>
      <c r="N16926" s="163"/>
      <c r="O16926" s="146"/>
      <c r="P16926" s="146"/>
      <c r="Q16926" s="146"/>
      <c r="R16926" s="34"/>
      <c r="S16926" s="35"/>
      <c r="T16926" s="147"/>
    </row>
    <row r="16927">
      <c r="A16927" s="147"/>
      <c r="B16927" s="64"/>
      <c r="C16927" s="147" t="s">
        <v>217</v>
      </c>
      <c r="E16927" s="161"/>
      <c r="F16927" s="162"/>
      <c r="G16927" s="147"/>
      <c r="H16927" s="146"/>
      <c r="J16927" s="146"/>
      <c r="L16927" s="150"/>
      <c r="N16927" s="163"/>
      <c r="O16927" s="146"/>
      <c r="P16927" s="146"/>
      <c r="Q16927" s="146"/>
      <c r="R16927" s="34"/>
      <c r="S16927" s="35"/>
      <c r="T16927" s="147"/>
    </row>
    <row r="16928">
      <c r="A16928" s="147"/>
      <c r="B16928" s="64"/>
      <c r="C16928" s="147" t="s">
        <v>217</v>
      </c>
      <c r="E16928" s="161"/>
      <c r="F16928" s="162"/>
      <c r="G16928" s="147"/>
      <c r="H16928" s="146"/>
      <c r="J16928" s="146"/>
      <c r="L16928" s="150"/>
      <c r="N16928" s="163"/>
      <c r="O16928" s="146"/>
      <c r="P16928" s="146"/>
      <c r="Q16928" s="146"/>
      <c r="R16928" s="34"/>
      <c r="S16928" s="35"/>
      <c r="T16928" s="147"/>
    </row>
    <row r="16929">
      <c r="A16929" s="147"/>
      <c r="B16929" s="64"/>
      <c r="C16929" s="147" t="s">
        <v>217</v>
      </c>
      <c r="E16929" s="161"/>
      <c r="F16929" s="162"/>
      <c r="G16929" s="147"/>
      <c r="H16929" s="146"/>
      <c r="J16929" s="146"/>
      <c r="L16929" s="150"/>
      <c r="N16929" s="163"/>
      <c r="O16929" s="146"/>
      <c r="P16929" s="146"/>
      <c r="Q16929" s="146"/>
      <c r="R16929" s="34"/>
      <c r="S16929" s="35"/>
      <c r="T16929" s="147"/>
    </row>
    <row r="16930">
      <c r="A16930" s="147"/>
      <c r="B16930" s="64"/>
      <c r="C16930" s="147" t="s">
        <v>217</v>
      </c>
      <c r="E16930" s="161"/>
      <c r="F16930" s="162"/>
      <c r="G16930" s="147"/>
      <c r="H16930" s="146"/>
      <c r="J16930" s="146"/>
      <c r="L16930" s="150"/>
      <c r="N16930" s="163"/>
      <c r="O16930" s="146"/>
      <c r="P16930" s="146"/>
      <c r="Q16930" s="146"/>
      <c r="R16930" s="34"/>
      <c r="S16930" s="35"/>
      <c r="T16930" s="147"/>
    </row>
    <row r="16931">
      <c r="A16931" s="147"/>
      <c r="B16931" s="64"/>
      <c r="C16931" s="147" t="s">
        <v>217</v>
      </c>
      <c r="E16931" s="161"/>
      <c r="F16931" s="162"/>
      <c r="G16931" s="147"/>
      <c r="H16931" s="146"/>
      <c r="J16931" s="146"/>
      <c r="L16931" s="150"/>
      <c r="N16931" s="163"/>
      <c r="O16931" s="146"/>
      <c r="P16931" s="146"/>
      <c r="Q16931" s="146"/>
      <c r="R16931" s="34"/>
      <c r="S16931" s="35"/>
      <c r="T16931" s="147"/>
    </row>
    <row r="16932">
      <c r="A16932" s="147"/>
      <c r="B16932" s="64"/>
      <c r="C16932" s="147" t="s">
        <v>217</v>
      </c>
      <c r="E16932" s="161"/>
      <c r="F16932" s="162"/>
      <c r="G16932" s="147"/>
      <c r="H16932" s="146"/>
      <c r="J16932" s="146"/>
      <c r="L16932" s="150"/>
      <c r="N16932" s="163"/>
      <c r="O16932" s="146"/>
      <c r="P16932" s="146"/>
      <c r="Q16932" s="146"/>
      <c r="R16932" s="34"/>
      <c r="S16932" s="35"/>
      <c r="T16932" s="147"/>
    </row>
    <row r="16933">
      <c r="A16933" s="147"/>
      <c r="B16933" s="64"/>
      <c r="C16933" s="147" t="s">
        <v>217</v>
      </c>
      <c r="E16933" s="161"/>
      <c r="F16933" s="162"/>
      <c r="G16933" s="147"/>
      <c r="H16933" s="146"/>
      <c r="J16933" s="146"/>
      <c r="L16933" s="150"/>
      <c r="N16933" s="163"/>
      <c r="O16933" s="146"/>
      <c r="P16933" s="146"/>
      <c r="Q16933" s="146"/>
      <c r="R16933" s="34"/>
      <c r="S16933" s="35"/>
      <c r="T16933" s="147"/>
    </row>
    <row r="16934">
      <c r="A16934" s="147"/>
      <c r="B16934" s="64"/>
      <c r="C16934" s="147" t="s">
        <v>217</v>
      </c>
      <c r="E16934" s="161"/>
      <c r="F16934" s="162"/>
      <c r="G16934" s="147"/>
      <c r="H16934" s="146"/>
      <c r="J16934" s="146"/>
      <c r="L16934" s="150"/>
      <c r="N16934" s="163"/>
      <c r="O16934" s="146"/>
      <c r="P16934" s="146"/>
      <c r="Q16934" s="146"/>
      <c r="R16934" s="34"/>
      <c r="S16934" s="35"/>
      <c r="T16934" s="147"/>
    </row>
    <row r="16935">
      <c r="A16935" s="147"/>
      <c r="B16935" s="64"/>
      <c r="C16935" s="147" t="s">
        <v>217</v>
      </c>
      <c r="E16935" s="161"/>
      <c r="F16935" s="162"/>
      <c r="G16935" s="147"/>
      <c r="H16935" s="146"/>
      <c r="J16935" s="146"/>
      <c r="L16935" s="150"/>
      <c r="N16935" s="163"/>
      <c r="O16935" s="146"/>
      <c r="P16935" s="146"/>
      <c r="Q16935" s="146"/>
      <c r="R16935" s="34"/>
      <c r="S16935" s="35"/>
      <c r="T16935" s="147"/>
    </row>
    <row r="16936">
      <c r="A16936" s="147"/>
      <c r="B16936" s="64"/>
      <c r="C16936" s="147" t="s">
        <v>217</v>
      </c>
      <c r="E16936" s="161"/>
      <c r="F16936" s="162"/>
      <c r="G16936" s="147"/>
      <c r="H16936" s="146"/>
      <c r="J16936" s="146"/>
      <c r="L16936" s="150"/>
      <c r="N16936" s="163"/>
      <c r="O16936" s="146"/>
      <c r="P16936" s="146"/>
      <c r="Q16936" s="146"/>
      <c r="R16936" s="34"/>
      <c r="S16936" s="35"/>
      <c r="T16936" s="147"/>
    </row>
    <row r="16937">
      <c r="A16937" s="147"/>
      <c r="B16937" s="64"/>
      <c r="C16937" s="147" t="s">
        <v>217</v>
      </c>
      <c r="E16937" s="161"/>
      <c r="F16937" s="162"/>
      <c r="G16937" s="147"/>
      <c r="H16937" s="146"/>
      <c r="J16937" s="146"/>
      <c r="L16937" s="150"/>
      <c r="N16937" s="163"/>
      <c r="O16937" s="146"/>
      <c r="P16937" s="146"/>
      <c r="Q16937" s="146"/>
      <c r="R16937" s="34"/>
      <c r="S16937" s="35"/>
      <c r="T16937" s="147"/>
    </row>
    <row r="16938">
      <c r="A16938" s="147"/>
      <c r="B16938" s="64"/>
      <c r="C16938" s="147" t="s">
        <v>217</v>
      </c>
      <c r="E16938" s="161"/>
      <c r="F16938" s="162"/>
      <c r="G16938" s="147"/>
      <c r="H16938" s="146"/>
      <c r="J16938" s="146"/>
      <c r="L16938" s="150"/>
      <c r="N16938" s="163"/>
      <c r="O16938" s="146"/>
      <c r="P16938" s="146"/>
      <c r="Q16938" s="146"/>
      <c r="R16938" s="34"/>
      <c r="S16938" s="35"/>
      <c r="T16938" s="147"/>
    </row>
    <row r="16939">
      <c r="A16939" s="147"/>
      <c r="B16939" s="64"/>
      <c r="C16939" s="147" t="s">
        <v>217</v>
      </c>
      <c r="E16939" s="161"/>
      <c r="F16939" s="162"/>
      <c r="G16939" s="147"/>
      <c r="H16939" s="146"/>
      <c r="J16939" s="146"/>
      <c r="L16939" s="150"/>
      <c r="N16939" s="163"/>
      <c r="O16939" s="146"/>
      <c r="P16939" s="146"/>
      <c r="Q16939" s="146"/>
      <c r="R16939" s="34"/>
      <c r="S16939" s="35"/>
      <c r="T16939" s="147"/>
    </row>
    <row r="16940">
      <c r="A16940" s="147"/>
      <c r="B16940" s="64"/>
      <c r="C16940" s="147" t="s">
        <v>217</v>
      </c>
      <c r="E16940" s="161"/>
      <c r="F16940" s="162"/>
      <c r="G16940" s="147"/>
      <c r="H16940" s="146"/>
      <c r="J16940" s="146"/>
      <c r="L16940" s="150"/>
      <c r="N16940" s="163"/>
      <c r="O16940" s="146"/>
      <c r="P16940" s="146"/>
      <c r="Q16940" s="146"/>
      <c r="R16940" s="34"/>
      <c r="S16940" s="35"/>
      <c r="T16940" s="147"/>
    </row>
    <row r="16941">
      <c r="A16941" s="147"/>
      <c r="B16941" s="64"/>
      <c r="C16941" s="147" t="s">
        <v>217</v>
      </c>
      <c r="E16941" s="161"/>
      <c r="F16941" s="162"/>
      <c r="G16941" s="147"/>
      <c r="H16941" s="146"/>
      <c r="J16941" s="146"/>
      <c r="L16941" s="150"/>
      <c r="N16941" s="163"/>
      <c r="O16941" s="146"/>
      <c r="P16941" s="146"/>
      <c r="Q16941" s="146"/>
      <c r="R16941" s="34"/>
      <c r="S16941" s="35"/>
      <c r="T16941" s="147"/>
    </row>
    <row r="16942">
      <c r="A16942" s="147"/>
      <c r="B16942" s="64"/>
      <c r="C16942" s="147" t="s">
        <v>217</v>
      </c>
      <c r="E16942" s="161"/>
      <c r="F16942" s="162"/>
      <c r="G16942" s="147"/>
      <c r="H16942" s="146"/>
      <c r="J16942" s="146"/>
      <c r="L16942" s="150"/>
      <c r="N16942" s="163"/>
      <c r="O16942" s="146"/>
      <c r="P16942" s="146"/>
      <c r="Q16942" s="146"/>
      <c r="R16942" s="34"/>
      <c r="S16942" s="35"/>
      <c r="T16942" s="147"/>
    </row>
    <row r="16943">
      <c r="A16943" s="147"/>
      <c r="B16943" s="64"/>
      <c r="C16943" s="147" t="s">
        <v>217</v>
      </c>
      <c r="E16943" s="161"/>
      <c r="F16943" s="162"/>
      <c r="G16943" s="147"/>
      <c r="H16943" s="146"/>
      <c r="J16943" s="146"/>
      <c r="L16943" s="150"/>
      <c r="N16943" s="163"/>
      <c r="O16943" s="146"/>
      <c r="P16943" s="146"/>
      <c r="Q16943" s="146"/>
      <c r="R16943" s="34"/>
      <c r="S16943" s="35"/>
      <c r="T16943" s="147"/>
    </row>
    <row r="16944">
      <c r="A16944" s="147"/>
      <c r="B16944" s="64"/>
      <c r="C16944" s="147" t="s">
        <v>217</v>
      </c>
      <c r="E16944" s="161"/>
      <c r="F16944" s="162"/>
      <c r="G16944" s="147"/>
      <c r="H16944" s="146"/>
      <c r="J16944" s="146"/>
      <c r="L16944" s="150"/>
      <c r="N16944" s="163"/>
      <c r="O16944" s="146"/>
      <c r="P16944" s="146"/>
      <c r="Q16944" s="146"/>
      <c r="R16944" s="34"/>
      <c r="S16944" s="35"/>
      <c r="T16944" s="147"/>
    </row>
    <row r="16945">
      <c r="A16945" s="147"/>
      <c r="B16945" s="64"/>
      <c r="C16945" s="147" t="s">
        <v>217</v>
      </c>
      <c r="E16945" s="161"/>
      <c r="F16945" s="162"/>
      <c r="G16945" s="147"/>
      <c r="H16945" s="146"/>
      <c r="J16945" s="146"/>
      <c r="L16945" s="150"/>
      <c r="N16945" s="163"/>
      <c r="O16945" s="146"/>
      <c r="P16945" s="146"/>
      <c r="Q16945" s="146"/>
      <c r="R16945" s="34"/>
      <c r="S16945" s="35"/>
      <c r="T16945" s="147"/>
    </row>
    <row r="16946">
      <c r="A16946" s="147"/>
      <c r="B16946" s="64"/>
      <c r="C16946" s="147" t="s">
        <v>217</v>
      </c>
      <c r="E16946" s="161"/>
      <c r="F16946" s="162"/>
      <c r="G16946" s="147"/>
      <c r="H16946" s="146"/>
      <c r="J16946" s="146"/>
      <c r="L16946" s="150"/>
      <c r="N16946" s="163"/>
      <c r="O16946" s="146"/>
      <c r="P16946" s="146"/>
      <c r="Q16946" s="146"/>
      <c r="R16946" s="34"/>
      <c r="S16946" s="35"/>
      <c r="T16946" s="147"/>
    </row>
    <row r="16947">
      <c r="A16947" s="147"/>
      <c r="B16947" s="64"/>
      <c r="C16947" s="147" t="s">
        <v>217</v>
      </c>
      <c r="E16947" s="161"/>
      <c r="F16947" s="162"/>
      <c r="G16947" s="147"/>
      <c r="H16947" s="146"/>
      <c r="J16947" s="146"/>
      <c r="L16947" s="150"/>
      <c r="N16947" s="163"/>
      <c r="O16947" s="146"/>
      <c r="P16947" s="146"/>
      <c r="Q16947" s="146"/>
      <c r="R16947" s="34"/>
      <c r="S16947" s="35"/>
      <c r="T16947" s="147"/>
    </row>
    <row r="16948">
      <c r="A16948" s="147"/>
      <c r="B16948" s="64"/>
      <c r="C16948" s="147" t="s">
        <v>217</v>
      </c>
      <c r="E16948" s="161"/>
      <c r="F16948" s="162"/>
      <c r="G16948" s="147"/>
      <c r="H16948" s="146"/>
      <c r="J16948" s="146"/>
      <c r="L16948" s="150"/>
      <c r="N16948" s="163"/>
      <c r="O16948" s="146"/>
      <c r="P16948" s="146"/>
      <c r="Q16948" s="146"/>
      <c r="R16948" s="34"/>
      <c r="S16948" s="35"/>
      <c r="T16948" s="147"/>
    </row>
    <row r="16949">
      <c r="A16949" s="147"/>
      <c r="B16949" s="64"/>
      <c r="C16949" s="147" t="s">
        <v>217</v>
      </c>
      <c r="E16949" s="161"/>
      <c r="F16949" s="162"/>
      <c r="G16949" s="147"/>
      <c r="H16949" s="146"/>
      <c r="J16949" s="146"/>
      <c r="L16949" s="150"/>
      <c r="N16949" s="163"/>
      <c r="O16949" s="146"/>
      <c r="P16949" s="146"/>
      <c r="Q16949" s="146"/>
      <c r="R16949" s="34"/>
      <c r="S16949" s="35"/>
      <c r="T16949" s="147"/>
    </row>
    <row r="16950">
      <c r="A16950" s="147"/>
      <c r="B16950" s="64"/>
      <c r="C16950" s="147" t="s">
        <v>217</v>
      </c>
      <c r="E16950" s="161"/>
      <c r="F16950" s="162"/>
      <c r="G16950" s="147"/>
      <c r="H16950" s="146"/>
      <c r="J16950" s="146"/>
      <c r="L16950" s="150"/>
      <c r="N16950" s="163"/>
      <c r="O16950" s="146"/>
      <c r="P16950" s="146"/>
      <c r="Q16950" s="146"/>
      <c r="R16950" s="34"/>
      <c r="S16950" s="35"/>
      <c r="T16950" s="147"/>
    </row>
    <row r="16951">
      <c r="A16951" s="147"/>
      <c r="B16951" s="64"/>
      <c r="C16951" s="147" t="s">
        <v>217</v>
      </c>
      <c r="E16951" s="161"/>
      <c r="F16951" s="162"/>
      <c r="G16951" s="147"/>
      <c r="H16951" s="146"/>
      <c r="J16951" s="146"/>
      <c r="L16951" s="150"/>
      <c r="N16951" s="163"/>
      <c r="O16951" s="146"/>
      <c r="P16951" s="146"/>
      <c r="Q16951" s="146"/>
      <c r="R16951" s="34"/>
      <c r="S16951" s="35"/>
      <c r="T16951" s="147"/>
    </row>
    <row r="16952">
      <c r="A16952" s="147"/>
      <c r="B16952" s="64"/>
      <c r="C16952" s="147" t="s">
        <v>217</v>
      </c>
      <c r="E16952" s="161"/>
      <c r="F16952" s="162"/>
      <c r="G16952" s="147"/>
      <c r="H16952" s="146"/>
      <c r="J16952" s="146"/>
      <c r="L16952" s="150"/>
      <c r="N16952" s="163"/>
      <c r="O16952" s="146"/>
      <c r="P16952" s="146"/>
      <c r="Q16952" s="146"/>
      <c r="R16952" s="34"/>
      <c r="S16952" s="35"/>
      <c r="T16952" s="147"/>
    </row>
    <row r="16953">
      <c r="A16953" s="147"/>
      <c r="B16953" s="64"/>
      <c r="C16953" s="147" t="s">
        <v>217</v>
      </c>
      <c r="E16953" s="161"/>
      <c r="F16953" s="162"/>
      <c r="G16953" s="147"/>
      <c r="H16953" s="146"/>
      <c r="J16953" s="146"/>
      <c r="L16953" s="150"/>
      <c r="N16953" s="163"/>
      <c r="O16953" s="146"/>
      <c r="P16953" s="146"/>
      <c r="Q16953" s="146"/>
      <c r="R16953" s="34"/>
      <c r="S16953" s="35"/>
      <c r="T16953" s="147"/>
    </row>
    <row r="16954">
      <c r="A16954" s="147"/>
      <c r="B16954" s="64"/>
      <c r="C16954" s="147" t="s">
        <v>217</v>
      </c>
      <c r="E16954" s="161"/>
      <c r="F16954" s="162"/>
      <c r="G16954" s="147"/>
      <c r="H16954" s="146"/>
      <c r="J16954" s="146"/>
      <c r="L16954" s="150"/>
      <c r="N16954" s="163"/>
      <c r="O16954" s="146"/>
      <c r="P16954" s="146"/>
      <c r="Q16954" s="146"/>
      <c r="R16954" s="34"/>
      <c r="S16954" s="35"/>
      <c r="T16954" s="147"/>
    </row>
    <row r="16955">
      <c r="A16955" s="147"/>
      <c r="B16955" s="64"/>
      <c r="C16955" s="147" t="s">
        <v>217</v>
      </c>
      <c r="E16955" s="161"/>
      <c r="F16955" s="162"/>
      <c r="G16955" s="147"/>
      <c r="H16955" s="146"/>
      <c r="J16955" s="146"/>
      <c r="L16955" s="150"/>
      <c r="N16955" s="163"/>
      <c r="O16955" s="146"/>
      <c r="P16955" s="146"/>
      <c r="Q16955" s="146"/>
      <c r="R16955" s="34"/>
      <c r="S16955" s="35"/>
      <c r="T16955" s="147"/>
    </row>
    <row r="16956">
      <c r="A16956" s="147"/>
      <c r="B16956" s="64"/>
      <c r="C16956" s="147" t="s">
        <v>217</v>
      </c>
      <c r="E16956" s="161"/>
      <c r="F16956" s="162"/>
      <c r="G16956" s="147"/>
      <c r="H16956" s="146"/>
      <c r="J16956" s="146"/>
      <c r="L16956" s="150"/>
      <c r="N16956" s="163"/>
      <c r="O16956" s="146"/>
      <c r="P16956" s="146"/>
      <c r="Q16956" s="146"/>
      <c r="R16956" s="34"/>
      <c r="S16956" s="35"/>
      <c r="T16956" s="147"/>
    </row>
    <row r="16957">
      <c r="A16957" s="147"/>
      <c r="B16957" s="64"/>
      <c r="C16957" s="147" t="s">
        <v>217</v>
      </c>
      <c r="E16957" s="161"/>
      <c r="F16957" s="162"/>
      <c r="G16957" s="147"/>
      <c r="H16957" s="146"/>
      <c r="J16957" s="146"/>
      <c r="L16957" s="150"/>
      <c r="N16957" s="163"/>
      <c r="O16957" s="146"/>
      <c r="P16957" s="146"/>
      <c r="Q16957" s="146"/>
      <c r="R16957" s="34"/>
      <c r="S16957" s="35"/>
      <c r="T16957" s="147"/>
    </row>
    <row r="16958">
      <c r="A16958" s="147"/>
      <c r="B16958" s="64"/>
      <c r="C16958" s="147" t="s">
        <v>217</v>
      </c>
      <c r="E16958" s="161"/>
      <c r="F16958" s="162"/>
      <c r="G16958" s="147"/>
      <c r="H16958" s="146"/>
      <c r="J16958" s="146"/>
      <c r="L16958" s="150"/>
      <c r="N16958" s="163"/>
      <c r="O16958" s="146"/>
      <c r="P16958" s="146"/>
      <c r="Q16958" s="146"/>
      <c r="R16958" s="34"/>
      <c r="S16958" s="35"/>
      <c r="T16958" s="147"/>
    </row>
    <row r="16959">
      <c r="A16959" s="147"/>
      <c r="B16959" s="64"/>
      <c r="C16959" s="147" t="s">
        <v>217</v>
      </c>
      <c r="E16959" s="161"/>
      <c r="F16959" s="162"/>
      <c r="G16959" s="147"/>
      <c r="H16959" s="146"/>
      <c r="J16959" s="146"/>
      <c r="L16959" s="150"/>
      <c r="N16959" s="163"/>
      <c r="O16959" s="146"/>
      <c r="P16959" s="146"/>
      <c r="Q16959" s="146"/>
      <c r="R16959" s="34"/>
      <c r="S16959" s="35"/>
      <c r="T16959" s="147"/>
    </row>
    <row r="16960">
      <c r="A16960" s="147"/>
      <c r="B16960" s="64"/>
      <c r="C16960" s="147" t="s">
        <v>217</v>
      </c>
      <c r="E16960" s="161"/>
      <c r="F16960" s="162"/>
      <c r="G16960" s="147"/>
      <c r="H16960" s="146"/>
      <c r="J16960" s="146"/>
      <c r="L16960" s="150"/>
      <c r="N16960" s="163"/>
      <c r="O16960" s="146"/>
      <c r="P16960" s="146"/>
      <c r="Q16960" s="146"/>
      <c r="R16960" s="34"/>
      <c r="S16960" s="35"/>
      <c r="T16960" s="147"/>
    </row>
    <row r="16961">
      <c r="A16961" s="147"/>
      <c r="B16961" s="64"/>
      <c r="C16961" s="147" t="s">
        <v>217</v>
      </c>
      <c r="E16961" s="161"/>
      <c r="F16961" s="162"/>
      <c r="G16961" s="147"/>
      <c r="H16961" s="146"/>
      <c r="J16961" s="146"/>
      <c r="L16961" s="150"/>
      <c r="N16961" s="163"/>
      <c r="O16961" s="146"/>
      <c r="P16961" s="146"/>
      <c r="Q16961" s="146"/>
      <c r="R16961" s="34"/>
      <c r="S16961" s="35"/>
      <c r="T16961" s="147"/>
    </row>
    <row r="16962">
      <c r="A16962" s="147"/>
      <c r="B16962" s="64"/>
      <c r="C16962" s="147" t="s">
        <v>217</v>
      </c>
      <c r="E16962" s="161"/>
      <c r="F16962" s="162"/>
      <c r="G16962" s="147"/>
      <c r="H16962" s="146"/>
      <c r="J16962" s="146"/>
      <c r="L16962" s="150"/>
      <c r="N16962" s="163"/>
      <c r="O16962" s="146"/>
      <c r="P16962" s="146"/>
      <c r="Q16962" s="146"/>
      <c r="R16962" s="34"/>
      <c r="S16962" s="35"/>
      <c r="T16962" s="147"/>
    </row>
    <row r="16963">
      <c r="A16963" s="147"/>
      <c r="B16963" s="64"/>
      <c r="C16963" s="147" t="s">
        <v>217</v>
      </c>
      <c r="E16963" s="161"/>
      <c r="F16963" s="162"/>
      <c r="G16963" s="147"/>
      <c r="H16963" s="146"/>
      <c r="J16963" s="146"/>
      <c r="L16963" s="150"/>
      <c r="N16963" s="163"/>
      <c r="O16963" s="146"/>
      <c r="P16963" s="146"/>
      <c r="Q16963" s="146"/>
      <c r="R16963" s="34"/>
      <c r="S16963" s="35"/>
      <c r="T16963" s="147"/>
    </row>
    <row r="16964">
      <c r="A16964" s="147"/>
      <c r="B16964" s="64"/>
      <c r="C16964" s="147" t="s">
        <v>217</v>
      </c>
      <c r="E16964" s="161"/>
      <c r="F16964" s="162"/>
      <c r="G16964" s="147"/>
      <c r="H16964" s="146"/>
      <c r="J16964" s="146"/>
      <c r="L16964" s="150"/>
      <c r="N16964" s="163"/>
      <c r="O16964" s="146"/>
      <c r="P16964" s="146"/>
      <c r="Q16964" s="146"/>
      <c r="R16964" s="34"/>
      <c r="S16964" s="35"/>
      <c r="T16964" s="147"/>
    </row>
    <row r="16965">
      <c r="A16965" s="147"/>
      <c r="B16965" s="64"/>
      <c r="C16965" s="147" t="s">
        <v>217</v>
      </c>
      <c r="E16965" s="161"/>
      <c r="F16965" s="162"/>
      <c r="G16965" s="147"/>
      <c r="H16965" s="146"/>
      <c r="J16965" s="146"/>
      <c r="L16965" s="150"/>
      <c r="N16965" s="163"/>
      <c r="O16965" s="146"/>
      <c r="P16965" s="146"/>
      <c r="Q16965" s="146"/>
      <c r="R16965" s="34"/>
      <c r="S16965" s="35"/>
      <c r="T16965" s="147"/>
    </row>
    <row r="16966">
      <c r="A16966" s="147"/>
      <c r="B16966" s="64"/>
      <c r="C16966" s="147" t="s">
        <v>217</v>
      </c>
      <c r="E16966" s="161"/>
      <c r="F16966" s="162"/>
      <c r="G16966" s="147"/>
      <c r="H16966" s="146"/>
      <c r="J16966" s="146"/>
      <c r="L16966" s="150"/>
      <c r="N16966" s="163"/>
      <c r="O16966" s="146"/>
      <c r="P16966" s="146"/>
      <c r="Q16966" s="146"/>
      <c r="R16966" s="34"/>
      <c r="S16966" s="35"/>
      <c r="T16966" s="147"/>
    </row>
    <row r="16967">
      <c r="A16967" s="147"/>
      <c r="B16967" s="64"/>
      <c r="C16967" s="147" t="s">
        <v>217</v>
      </c>
      <c r="E16967" s="161"/>
      <c r="F16967" s="162"/>
      <c r="G16967" s="147"/>
      <c r="H16967" s="146"/>
      <c r="J16967" s="146"/>
      <c r="L16967" s="150"/>
      <c r="N16967" s="163"/>
      <c r="O16967" s="146"/>
      <c r="P16967" s="146"/>
      <c r="Q16967" s="146"/>
      <c r="R16967" s="34"/>
      <c r="S16967" s="35"/>
      <c r="T16967" s="147"/>
    </row>
    <row r="16968">
      <c r="A16968" s="147"/>
      <c r="B16968" s="64"/>
      <c r="C16968" s="147" t="s">
        <v>217</v>
      </c>
      <c r="E16968" s="161"/>
      <c r="F16968" s="162"/>
      <c r="G16968" s="147"/>
      <c r="H16968" s="146"/>
      <c r="J16968" s="146"/>
      <c r="L16968" s="150"/>
      <c r="N16968" s="163"/>
      <c r="O16968" s="146"/>
      <c r="P16968" s="146"/>
      <c r="Q16968" s="146"/>
      <c r="R16968" s="34"/>
      <c r="S16968" s="35"/>
      <c r="T16968" s="147"/>
    </row>
    <row r="16969">
      <c r="A16969" s="147"/>
      <c r="B16969" s="64"/>
      <c r="C16969" s="147" t="s">
        <v>217</v>
      </c>
      <c r="E16969" s="161"/>
      <c r="F16969" s="162"/>
      <c r="G16969" s="147"/>
      <c r="H16969" s="146"/>
      <c r="J16969" s="146"/>
      <c r="L16969" s="150"/>
      <c r="N16969" s="163"/>
      <c r="O16969" s="146"/>
      <c r="P16969" s="146"/>
      <c r="Q16969" s="146"/>
      <c r="R16969" s="34"/>
      <c r="S16969" s="35"/>
      <c r="T16969" s="147"/>
    </row>
    <row r="16970">
      <c r="A16970" s="147"/>
      <c r="B16970" s="64"/>
      <c r="C16970" s="147" t="s">
        <v>217</v>
      </c>
      <c r="E16970" s="161"/>
      <c r="F16970" s="162"/>
      <c r="G16970" s="147"/>
      <c r="H16970" s="146"/>
      <c r="J16970" s="146"/>
      <c r="L16970" s="150"/>
      <c r="N16970" s="163"/>
      <c r="O16970" s="146"/>
      <c r="P16970" s="146"/>
      <c r="Q16970" s="146"/>
      <c r="R16970" s="34"/>
      <c r="S16970" s="35"/>
      <c r="T16970" s="147"/>
    </row>
    <row r="16971">
      <c r="A16971" s="147"/>
      <c r="B16971" s="64"/>
      <c r="C16971" s="147" t="s">
        <v>217</v>
      </c>
      <c r="E16971" s="161"/>
      <c r="F16971" s="162"/>
      <c r="G16971" s="147"/>
      <c r="H16971" s="146"/>
      <c r="J16971" s="146"/>
      <c r="L16971" s="150"/>
      <c r="N16971" s="163"/>
      <c r="O16971" s="146"/>
      <c r="P16971" s="146"/>
      <c r="Q16971" s="146"/>
      <c r="R16971" s="34"/>
      <c r="S16971" s="35"/>
      <c r="T16971" s="147"/>
    </row>
    <row r="16972">
      <c r="A16972" s="147"/>
      <c r="B16972" s="64"/>
      <c r="C16972" s="147" t="s">
        <v>217</v>
      </c>
      <c r="E16972" s="161"/>
      <c r="F16972" s="162"/>
      <c r="G16972" s="147"/>
      <c r="H16972" s="146"/>
      <c r="J16972" s="146"/>
      <c r="L16972" s="150"/>
      <c r="N16972" s="163"/>
      <c r="O16972" s="146"/>
      <c r="P16972" s="146"/>
      <c r="Q16972" s="146"/>
      <c r="R16972" s="34"/>
      <c r="S16972" s="35"/>
      <c r="T16972" s="147"/>
    </row>
    <row r="16973">
      <c r="A16973" s="147"/>
      <c r="B16973" s="64"/>
      <c r="C16973" s="147" t="s">
        <v>217</v>
      </c>
      <c r="E16973" s="161"/>
      <c r="F16973" s="162"/>
      <c r="G16973" s="147"/>
      <c r="H16973" s="146"/>
      <c r="J16973" s="146"/>
      <c r="L16973" s="150"/>
      <c r="N16973" s="163"/>
      <c r="O16973" s="146"/>
      <c r="P16973" s="146"/>
      <c r="Q16973" s="146"/>
      <c r="R16973" s="34"/>
      <c r="S16973" s="35"/>
      <c r="T16973" s="147"/>
    </row>
    <row r="16974">
      <c r="A16974" s="147"/>
      <c r="B16974" s="64"/>
      <c r="C16974" s="147" t="s">
        <v>217</v>
      </c>
      <c r="E16974" s="161"/>
      <c r="F16974" s="162"/>
      <c r="G16974" s="147"/>
      <c r="H16974" s="146"/>
      <c r="J16974" s="146"/>
      <c r="L16974" s="150"/>
      <c r="N16974" s="163"/>
      <c r="O16974" s="146"/>
      <c r="P16974" s="146"/>
      <c r="Q16974" s="146"/>
      <c r="R16974" s="34"/>
      <c r="S16974" s="35"/>
      <c r="T16974" s="147"/>
    </row>
    <row r="16975">
      <c r="A16975" s="147"/>
      <c r="B16975" s="64"/>
      <c r="C16975" s="147" t="s">
        <v>217</v>
      </c>
      <c r="E16975" s="161"/>
      <c r="F16975" s="162"/>
      <c r="G16975" s="147"/>
      <c r="H16975" s="146"/>
      <c r="J16975" s="146"/>
      <c r="L16975" s="150"/>
      <c r="N16975" s="163"/>
      <c r="O16975" s="146"/>
      <c r="P16975" s="146"/>
      <c r="Q16975" s="146"/>
      <c r="R16975" s="34"/>
      <c r="S16975" s="35"/>
      <c r="T16975" s="147"/>
    </row>
    <row r="16976">
      <c r="A16976" s="147"/>
      <c r="B16976" s="64"/>
      <c r="C16976" s="147" t="s">
        <v>217</v>
      </c>
      <c r="E16976" s="161"/>
      <c r="F16976" s="162"/>
      <c r="G16976" s="147"/>
      <c r="H16976" s="146"/>
      <c r="J16976" s="146"/>
      <c r="L16976" s="150"/>
      <c r="N16976" s="163"/>
      <c r="O16976" s="146"/>
      <c r="P16976" s="146"/>
      <c r="Q16976" s="146"/>
      <c r="R16976" s="34"/>
      <c r="S16976" s="35"/>
      <c r="T16976" s="147"/>
    </row>
    <row r="16977">
      <c r="A16977" s="147"/>
      <c r="B16977" s="64"/>
      <c r="C16977" s="147" t="s">
        <v>217</v>
      </c>
      <c r="E16977" s="161"/>
      <c r="F16977" s="162"/>
      <c r="G16977" s="147"/>
      <c r="H16977" s="146"/>
      <c r="J16977" s="146"/>
      <c r="L16977" s="150"/>
      <c r="N16977" s="163"/>
      <c r="O16977" s="146"/>
      <c r="P16977" s="146"/>
      <c r="Q16977" s="146"/>
      <c r="R16977" s="34"/>
      <c r="S16977" s="35"/>
      <c r="T16977" s="147"/>
    </row>
    <row r="16978">
      <c r="A16978" s="147"/>
      <c r="B16978" s="64"/>
      <c r="C16978" s="147" t="s">
        <v>217</v>
      </c>
      <c r="E16978" s="161"/>
      <c r="F16978" s="162"/>
      <c r="G16978" s="147"/>
      <c r="H16978" s="146"/>
      <c r="J16978" s="146"/>
      <c r="L16978" s="150"/>
      <c r="N16978" s="163"/>
      <c r="O16978" s="146"/>
      <c r="P16978" s="146"/>
      <c r="Q16978" s="146"/>
      <c r="R16978" s="34"/>
      <c r="S16978" s="35"/>
      <c r="T16978" s="147"/>
    </row>
    <row r="16979">
      <c r="A16979" s="147"/>
      <c r="B16979" s="64"/>
      <c r="C16979" s="147" t="s">
        <v>217</v>
      </c>
      <c r="E16979" s="161"/>
      <c r="F16979" s="162"/>
      <c r="G16979" s="147"/>
      <c r="H16979" s="146"/>
      <c r="J16979" s="146"/>
      <c r="L16979" s="150"/>
      <c r="N16979" s="163"/>
      <c r="O16979" s="146"/>
      <c r="P16979" s="146"/>
      <c r="Q16979" s="146"/>
      <c r="R16979" s="34"/>
      <c r="S16979" s="35"/>
      <c r="T16979" s="147"/>
    </row>
    <row r="16980">
      <c r="A16980" s="147"/>
      <c r="B16980" s="64"/>
      <c r="C16980" s="147" t="s">
        <v>217</v>
      </c>
      <c r="E16980" s="161"/>
      <c r="F16980" s="162"/>
      <c r="G16980" s="147"/>
      <c r="H16980" s="146"/>
      <c r="J16980" s="146"/>
      <c r="L16980" s="150"/>
      <c r="N16980" s="163"/>
      <c r="O16980" s="146"/>
      <c r="P16980" s="146"/>
      <c r="Q16980" s="146"/>
      <c r="R16980" s="34"/>
      <c r="S16980" s="35"/>
      <c r="T16980" s="147"/>
    </row>
    <row r="16981">
      <c r="A16981" s="147"/>
      <c r="B16981" s="64"/>
      <c r="C16981" s="147" t="s">
        <v>217</v>
      </c>
      <c r="E16981" s="161"/>
      <c r="F16981" s="162"/>
      <c r="G16981" s="147"/>
      <c r="H16981" s="146"/>
      <c r="J16981" s="146"/>
      <c r="L16981" s="150"/>
      <c r="N16981" s="163"/>
      <c r="O16981" s="146"/>
      <c r="P16981" s="146"/>
      <c r="Q16981" s="146"/>
      <c r="R16981" s="34"/>
      <c r="S16981" s="35"/>
      <c r="T16981" s="147"/>
    </row>
    <row r="16982">
      <c r="A16982" s="147"/>
      <c r="B16982" s="64"/>
      <c r="C16982" s="147" t="s">
        <v>217</v>
      </c>
      <c r="E16982" s="161"/>
      <c r="F16982" s="162"/>
      <c r="G16982" s="147"/>
      <c r="H16982" s="146"/>
      <c r="J16982" s="146"/>
      <c r="L16982" s="150"/>
      <c r="N16982" s="163"/>
      <c r="O16982" s="146"/>
      <c r="P16982" s="146"/>
      <c r="Q16982" s="146"/>
      <c r="R16982" s="34"/>
      <c r="S16982" s="35"/>
      <c r="T16982" s="147"/>
    </row>
    <row r="16983">
      <c r="A16983" s="147"/>
      <c r="B16983" s="64"/>
      <c r="C16983" s="147" t="s">
        <v>217</v>
      </c>
      <c r="E16983" s="161"/>
      <c r="F16983" s="162"/>
      <c r="G16983" s="147"/>
      <c r="H16983" s="146"/>
      <c r="J16983" s="146"/>
      <c r="L16983" s="150"/>
      <c r="N16983" s="163"/>
      <c r="O16983" s="146"/>
      <c r="P16983" s="146"/>
      <c r="Q16983" s="146"/>
      <c r="R16983" s="34"/>
      <c r="S16983" s="35"/>
      <c r="T16983" s="147"/>
    </row>
    <row r="16984">
      <c r="A16984" s="147"/>
      <c r="B16984" s="64"/>
      <c r="C16984" s="147" t="s">
        <v>217</v>
      </c>
      <c r="E16984" s="161"/>
      <c r="F16984" s="162"/>
      <c r="G16984" s="147"/>
      <c r="H16984" s="146"/>
      <c r="J16984" s="146"/>
      <c r="L16984" s="150"/>
      <c r="N16984" s="163"/>
      <c r="O16984" s="146"/>
      <c r="P16984" s="146"/>
      <c r="Q16984" s="146"/>
      <c r="R16984" s="34"/>
      <c r="S16984" s="35"/>
      <c r="T16984" s="147"/>
    </row>
    <row r="16985">
      <c r="A16985" s="147"/>
      <c r="B16985" s="64"/>
      <c r="C16985" s="147" t="s">
        <v>217</v>
      </c>
      <c r="E16985" s="161"/>
      <c r="F16985" s="162"/>
      <c r="G16985" s="147"/>
      <c r="H16985" s="146"/>
      <c r="J16985" s="146"/>
      <c r="L16985" s="150"/>
      <c r="N16985" s="163"/>
      <c r="O16985" s="146"/>
      <c r="P16985" s="146"/>
      <c r="Q16985" s="146"/>
      <c r="R16985" s="34"/>
      <c r="S16985" s="35"/>
      <c r="T16985" s="147"/>
    </row>
    <row r="16986">
      <c r="A16986" s="147"/>
      <c r="B16986" s="64"/>
      <c r="C16986" s="147" t="s">
        <v>217</v>
      </c>
      <c r="E16986" s="161"/>
      <c r="F16986" s="162"/>
      <c r="G16986" s="147"/>
      <c r="H16986" s="146"/>
      <c r="J16986" s="146"/>
      <c r="L16986" s="150"/>
      <c r="N16986" s="163"/>
      <c r="O16986" s="146"/>
      <c r="P16986" s="146"/>
      <c r="Q16986" s="146"/>
      <c r="R16986" s="34"/>
      <c r="S16986" s="35"/>
      <c r="T16986" s="147"/>
    </row>
    <row r="16987">
      <c r="A16987" s="147"/>
      <c r="B16987" s="64"/>
      <c r="C16987" s="147" t="s">
        <v>217</v>
      </c>
      <c r="E16987" s="161"/>
      <c r="F16987" s="162"/>
      <c r="G16987" s="147"/>
      <c r="H16987" s="146"/>
      <c r="J16987" s="146"/>
      <c r="L16987" s="150"/>
      <c r="N16987" s="163"/>
      <c r="O16987" s="146"/>
      <c r="P16987" s="146"/>
      <c r="Q16987" s="146"/>
      <c r="R16987" s="34"/>
      <c r="S16987" s="35"/>
      <c r="T16987" s="147"/>
    </row>
    <row r="16988">
      <c r="A16988" s="147"/>
      <c r="B16988" s="64"/>
      <c r="C16988" s="147" t="s">
        <v>217</v>
      </c>
      <c r="E16988" s="161"/>
      <c r="F16988" s="162"/>
      <c r="G16988" s="147"/>
      <c r="H16988" s="146"/>
      <c r="J16988" s="146"/>
      <c r="L16988" s="150"/>
      <c r="N16988" s="163"/>
      <c r="O16988" s="146"/>
      <c r="P16988" s="146"/>
      <c r="Q16988" s="146"/>
      <c r="R16988" s="34"/>
      <c r="S16988" s="35"/>
      <c r="T16988" s="147"/>
    </row>
    <row r="16989">
      <c r="A16989" s="147"/>
      <c r="B16989" s="64"/>
      <c r="C16989" s="147" t="s">
        <v>217</v>
      </c>
      <c r="E16989" s="161"/>
      <c r="F16989" s="162"/>
      <c r="G16989" s="147"/>
      <c r="H16989" s="146"/>
      <c r="J16989" s="146"/>
      <c r="L16989" s="150"/>
      <c r="N16989" s="163"/>
      <c r="O16989" s="146"/>
      <c r="P16989" s="146"/>
      <c r="Q16989" s="146"/>
      <c r="R16989" s="34"/>
      <c r="S16989" s="35"/>
      <c r="T16989" s="147"/>
    </row>
    <row r="16990">
      <c r="A16990" s="147"/>
      <c r="B16990" s="64"/>
      <c r="C16990" s="147" t="s">
        <v>217</v>
      </c>
      <c r="E16990" s="161"/>
      <c r="F16990" s="162"/>
      <c r="G16990" s="147"/>
      <c r="H16990" s="146"/>
      <c r="J16990" s="146"/>
      <c r="L16990" s="150"/>
      <c r="N16990" s="163"/>
      <c r="O16990" s="146"/>
      <c r="P16990" s="146"/>
      <c r="Q16990" s="146"/>
      <c r="R16990" s="34"/>
      <c r="S16990" s="35"/>
      <c r="T16990" s="147"/>
    </row>
    <row r="16991">
      <c r="A16991" s="147"/>
      <c r="B16991" s="64"/>
      <c r="C16991" s="147" t="s">
        <v>217</v>
      </c>
      <c r="E16991" s="161"/>
      <c r="F16991" s="162"/>
      <c r="G16991" s="147"/>
      <c r="H16991" s="146"/>
      <c r="J16991" s="146"/>
      <c r="L16991" s="150"/>
      <c r="N16991" s="163"/>
      <c r="O16991" s="146"/>
      <c r="P16991" s="146"/>
      <c r="Q16991" s="146"/>
      <c r="R16991" s="34"/>
      <c r="S16991" s="35"/>
      <c r="T16991" s="147"/>
    </row>
    <row r="16992">
      <c r="A16992" s="147"/>
      <c r="B16992" s="64"/>
      <c r="C16992" s="147" t="s">
        <v>217</v>
      </c>
      <c r="E16992" s="161"/>
      <c r="F16992" s="162"/>
      <c r="G16992" s="147"/>
      <c r="H16992" s="146"/>
      <c r="J16992" s="146"/>
      <c r="L16992" s="150"/>
      <c r="N16992" s="163"/>
      <c r="O16992" s="146"/>
      <c r="P16992" s="146"/>
      <c r="Q16992" s="146"/>
      <c r="R16992" s="34"/>
      <c r="S16992" s="35"/>
      <c r="T16992" s="147"/>
    </row>
    <row r="16993">
      <c r="A16993" s="147"/>
      <c r="B16993" s="64"/>
      <c r="C16993" s="147" t="s">
        <v>217</v>
      </c>
      <c r="E16993" s="161"/>
      <c r="F16993" s="162"/>
      <c r="G16993" s="147"/>
      <c r="H16993" s="146"/>
      <c r="J16993" s="146"/>
      <c r="L16993" s="150"/>
      <c r="N16993" s="163"/>
      <c r="O16993" s="146"/>
      <c r="P16993" s="146"/>
      <c r="Q16993" s="146"/>
      <c r="R16993" s="34"/>
      <c r="S16993" s="35"/>
      <c r="T16993" s="147"/>
    </row>
    <row r="16994">
      <c r="A16994" s="147"/>
      <c r="B16994" s="64"/>
      <c r="C16994" s="147" t="s">
        <v>217</v>
      </c>
      <c r="E16994" s="161"/>
      <c r="F16994" s="162"/>
      <c r="G16994" s="147"/>
      <c r="H16994" s="146"/>
      <c r="J16994" s="146"/>
      <c r="L16994" s="150"/>
      <c r="N16994" s="163"/>
      <c r="O16994" s="146"/>
      <c r="P16994" s="146"/>
      <c r="Q16994" s="146"/>
      <c r="R16994" s="34"/>
      <c r="S16994" s="35"/>
      <c r="T16994" s="147"/>
    </row>
    <row r="16995">
      <c r="A16995" s="147"/>
      <c r="B16995" s="64"/>
      <c r="C16995" s="147" t="s">
        <v>217</v>
      </c>
      <c r="E16995" s="161"/>
      <c r="F16995" s="162"/>
      <c r="G16995" s="147"/>
      <c r="H16995" s="146"/>
      <c r="J16995" s="146"/>
      <c r="L16995" s="150"/>
      <c r="N16995" s="163"/>
      <c r="O16995" s="146"/>
      <c r="P16995" s="146"/>
      <c r="Q16995" s="146"/>
      <c r="R16995" s="34"/>
      <c r="S16995" s="35"/>
      <c r="T16995" s="147"/>
    </row>
    <row r="16996">
      <c r="A16996" s="147"/>
      <c r="B16996" s="64"/>
      <c r="C16996" s="147" t="s">
        <v>217</v>
      </c>
      <c r="E16996" s="161"/>
      <c r="F16996" s="162"/>
      <c r="G16996" s="147"/>
      <c r="H16996" s="146"/>
      <c r="J16996" s="146"/>
      <c r="L16996" s="150"/>
      <c r="N16996" s="163"/>
      <c r="O16996" s="146"/>
      <c r="P16996" s="146"/>
      <c r="Q16996" s="146"/>
      <c r="R16996" s="34"/>
      <c r="S16996" s="35"/>
      <c r="T16996" s="147"/>
    </row>
    <row r="16997">
      <c r="A16997" s="147"/>
      <c r="B16997" s="64"/>
      <c r="C16997" s="147" t="s">
        <v>217</v>
      </c>
      <c r="E16997" s="161"/>
      <c r="F16997" s="162"/>
      <c r="G16997" s="147"/>
      <c r="H16997" s="146"/>
      <c r="J16997" s="146"/>
      <c r="L16997" s="150"/>
      <c r="N16997" s="163"/>
      <c r="O16997" s="146"/>
      <c r="P16997" s="146"/>
      <c r="Q16997" s="146"/>
      <c r="R16997" s="34"/>
      <c r="S16997" s="35"/>
      <c r="T16997" s="147"/>
    </row>
    <row r="16998">
      <c r="A16998" s="147"/>
      <c r="B16998" s="64"/>
      <c r="C16998" s="147" t="s">
        <v>217</v>
      </c>
      <c r="E16998" s="161"/>
      <c r="F16998" s="162"/>
      <c r="G16998" s="147"/>
      <c r="H16998" s="146"/>
      <c r="J16998" s="146"/>
      <c r="L16998" s="150"/>
      <c r="N16998" s="163"/>
      <c r="O16998" s="146"/>
      <c r="P16998" s="146"/>
      <c r="Q16998" s="146"/>
      <c r="R16998" s="34"/>
      <c r="S16998" s="35"/>
      <c r="T16998" s="147"/>
    </row>
    <row r="16999">
      <c r="A16999" s="147"/>
      <c r="B16999" s="64"/>
      <c r="C16999" s="147" t="s">
        <v>217</v>
      </c>
      <c r="E16999" s="161"/>
      <c r="F16999" s="162"/>
      <c r="G16999" s="147"/>
      <c r="H16999" s="146"/>
      <c r="J16999" s="146"/>
      <c r="L16999" s="150"/>
      <c r="N16999" s="163"/>
      <c r="O16999" s="146"/>
      <c r="P16999" s="146"/>
      <c r="Q16999" s="146"/>
      <c r="R16999" s="34"/>
      <c r="S16999" s="35"/>
      <c r="T16999" s="147"/>
    </row>
    <row r="17000">
      <c r="A17000" s="147"/>
      <c r="B17000" s="64"/>
      <c r="C17000" s="147" t="s">
        <v>217</v>
      </c>
      <c r="E17000" s="161"/>
      <c r="F17000" s="162"/>
      <c r="G17000" s="147"/>
      <c r="H17000" s="146"/>
      <c r="J17000" s="146"/>
      <c r="L17000" s="150"/>
      <c r="N17000" s="163"/>
      <c r="O17000" s="146"/>
      <c r="P17000" s="146"/>
      <c r="Q17000" s="146"/>
      <c r="R17000" s="34"/>
      <c r="S17000" s="35"/>
      <c r="T17000" s="147"/>
    </row>
    <row r="17001">
      <c r="A17001" s="147"/>
      <c r="B17001" s="64"/>
      <c r="C17001" s="147" t="s">
        <v>217</v>
      </c>
      <c r="E17001" s="161"/>
      <c r="F17001" s="162"/>
      <c r="G17001" s="147"/>
      <c r="H17001" s="146"/>
      <c r="J17001" s="146"/>
      <c r="L17001" s="150"/>
      <c r="N17001" s="163"/>
      <c r="O17001" s="146"/>
      <c r="P17001" s="146"/>
      <c r="Q17001" s="146"/>
      <c r="R17001" s="34"/>
      <c r="S17001" s="35"/>
      <c r="T17001" s="147"/>
    </row>
    <row r="17002">
      <c r="A17002" s="147"/>
      <c r="B17002" s="64"/>
      <c r="C17002" s="147" t="s">
        <v>217</v>
      </c>
      <c r="E17002" s="161"/>
      <c r="F17002" s="162"/>
      <c r="G17002" s="147"/>
      <c r="H17002" s="146"/>
      <c r="J17002" s="146"/>
      <c r="L17002" s="150"/>
      <c r="N17002" s="163"/>
      <c r="O17002" s="146"/>
      <c r="P17002" s="146"/>
      <c r="Q17002" s="146"/>
      <c r="R17002" s="34"/>
      <c r="S17002" s="35"/>
      <c r="T17002" s="147"/>
    </row>
    <row r="17003">
      <c r="A17003" s="147"/>
      <c r="B17003" s="64"/>
      <c r="C17003" s="147" t="s">
        <v>217</v>
      </c>
      <c r="E17003" s="161"/>
      <c r="F17003" s="162"/>
      <c r="G17003" s="147"/>
      <c r="H17003" s="146"/>
      <c r="J17003" s="146"/>
      <c r="L17003" s="150"/>
      <c r="N17003" s="163"/>
      <c r="O17003" s="146"/>
      <c r="P17003" s="146"/>
      <c r="Q17003" s="146"/>
      <c r="R17003" s="34"/>
      <c r="S17003" s="35"/>
      <c r="T17003" s="147"/>
    </row>
    <row r="17004">
      <c r="A17004" s="147"/>
      <c r="B17004" s="64"/>
      <c r="C17004" s="147" t="s">
        <v>217</v>
      </c>
      <c r="E17004" s="161"/>
      <c r="F17004" s="162"/>
      <c r="G17004" s="147"/>
      <c r="H17004" s="146"/>
      <c r="J17004" s="146"/>
      <c r="L17004" s="150"/>
      <c r="N17004" s="163"/>
      <c r="O17004" s="146"/>
      <c r="P17004" s="146"/>
      <c r="Q17004" s="146"/>
      <c r="R17004" s="34"/>
      <c r="S17004" s="35"/>
      <c r="T17004" s="147"/>
    </row>
    <row r="17005">
      <c r="A17005" s="147"/>
      <c r="B17005" s="64"/>
      <c r="C17005" s="147" t="s">
        <v>217</v>
      </c>
      <c r="E17005" s="161"/>
      <c r="F17005" s="162"/>
      <c r="G17005" s="147"/>
      <c r="H17005" s="146"/>
      <c r="J17005" s="146"/>
      <c r="L17005" s="150"/>
      <c r="N17005" s="163"/>
      <c r="O17005" s="146"/>
      <c r="P17005" s="146"/>
      <c r="Q17005" s="146"/>
      <c r="R17005" s="34"/>
      <c r="S17005" s="35"/>
      <c r="T17005" s="147"/>
    </row>
    <row r="17006">
      <c r="A17006" s="147"/>
      <c r="B17006" s="64"/>
      <c r="C17006" s="147" t="s">
        <v>217</v>
      </c>
      <c r="E17006" s="161"/>
      <c r="F17006" s="162"/>
      <c r="G17006" s="147"/>
      <c r="H17006" s="146"/>
      <c r="J17006" s="146"/>
      <c r="L17006" s="150"/>
      <c r="N17006" s="163"/>
      <c r="O17006" s="146"/>
      <c r="P17006" s="146"/>
      <c r="Q17006" s="146"/>
      <c r="R17006" s="34"/>
      <c r="S17006" s="35"/>
      <c r="T17006" s="147"/>
    </row>
    <row r="17007">
      <c r="A17007" s="147"/>
      <c r="B17007" s="64"/>
      <c r="C17007" s="147" t="s">
        <v>217</v>
      </c>
      <c r="E17007" s="161"/>
      <c r="F17007" s="162"/>
      <c r="G17007" s="147"/>
      <c r="H17007" s="146"/>
      <c r="J17007" s="146"/>
      <c r="L17007" s="150"/>
      <c r="N17007" s="163"/>
      <c r="O17007" s="146"/>
      <c r="P17007" s="146"/>
      <c r="Q17007" s="146"/>
      <c r="R17007" s="34"/>
      <c r="S17007" s="35"/>
      <c r="T17007" s="147"/>
    </row>
    <row r="17008">
      <c r="A17008" s="147"/>
      <c r="B17008" s="64"/>
      <c r="C17008" s="147" t="s">
        <v>217</v>
      </c>
      <c r="E17008" s="161"/>
      <c r="F17008" s="162"/>
      <c r="G17008" s="147"/>
      <c r="H17008" s="146"/>
      <c r="J17008" s="146"/>
      <c r="L17008" s="150"/>
      <c r="N17008" s="163"/>
      <c r="O17008" s="146"/>
      <c r="P17008" s="146"/>
      <c r="Q17008" s="146"/>
      <c r="R17008" s="34"/>
      <c r="S17008" s="35"/>
      <c r="T17008" s="147"/>
    </row>
    <row r="17009">
      <c r="A17009" s="147"/>
      <c r="B17009" s="64"/>
      <c r="C17009" s="147" t="s">
        <v>217</v>
      </c>
      <c r="E17009" s="161"/>
      <c r="F17009" s="162"/>
      <c r="G17009" s="147"/>
      <c r="H17009" s="146"/>
      <c r="J17009" s="146"/>
      <c r="L17009" s="150"/>
      <c r="N17009" s="163"/>
      <c r="O17009" s="146"/>
      <c r="P17009" s="146"/>
      <c r="Q17009" s="146"/>
      <c r="R17009" s="34"/>
      <c r="S17009" s="35"/>
      <c r="T17009" s="147"/>
    </row>
    <row r="17010">
      <c r="A17010" s="147"/>
      <c r="B17010" s="64"/>
      <c r="C17010" s="147" t="s">
        <v>217</v>
      </c>
      <c r="E17010" s="161"/>
      <c r="F17010" s="162"/>
      <c r="G17010" s="147"/>
      <c r="H17010" s="146"/>
      <c r="J17010" s="146"/>
      <c r="L17010" s="150"/>
      <c r="N17010" s="163"/>
      <c r="O17010" s="146"/>
      <c r="P17010" s="146"/>
      <c r="Q17010" s="146"/>
      <c r="R17010" s="34"/>
      <c r="S17010" s="35"/>
      <c r="T17010" s="147"/>
    </row>
    <row r="17011">
      <c r="A17011" s="147"/>
      <c r="B17011" s="64"/>
      <c r="C17011" s="147" t="s">
        <v>217</v>
      </c>
      <c r="E17011" s="161"/>
      <c r="F17011" s="162"/>
      <c r="G17011" s="147"/>
      <c r="H17011" s="146"/>
      <c r="J17011" s="146"/>
      <c r="L17011" s="150"/>
      <c r="N17011" s="163"/>
      <c r="O17011" s="146"/>
      <c r="P17011" s="146"/>
      <c r="Q17011" s="146"/>
      <c r="R17011" s="34"/>
      <c r="S17011" s="35"/>
      <c r="T17011" s="147"/>
    </row>
    <row r="17012">
      <c r="A17012" s="147"/>
      <c r="B17012" s="64"/>
      <c r="C17012" s="147" t="s">
        <v>217</v>
      </c>
      <c r="E17012" s="161"/>
      <c r="F17012" s="162"/>
      <c r="G17012" s="147"/>
      <c r="H17012" s="146"/>
      <c r="J17012" s="146"/>
      <c r="L17012" s="150"/>
      <c r="N17012" s="163"/>
      <c r="O17012" s="146"/>
      <c r="P17012" s="146"/>
      <c r="Q17012" s="146"/>
      <c r="R17012" s="34"/>
      <c r="S17012" s="35"/>
      <c r="T17012" s="147"/>
    </row>
    <row r="17013">
      <c r="A17013" s="147"/>
      <c r="B17013" s="64"/>
      <c r="C17013" s="147" t="s">
        <v>217</v>
      </c>
      <c r="E17013" s="161"/>
      <c r="F17013" s="162"/>
      <c r="G17013" s="147"/>
      <c r="H17013" s="146"/>
      <c r="J17013" s="146"/>
      <c r="L17013" s="150"/>
      <c r="N17013" s="163"/>
      <c r="O17013" s="146"/>
      <c r="P17013" s="146"/>
      <c r="Q17013" s="146"/>
      <c r="R17013" s="34"/>
      <c r="S17013" s="35"/>
      <c r="T17013" s="147"/>
    </row>
    <row r="17014">
      <c r="A17014" s="147"/>
      <c r="B17014" s="64"/>
      <c r="C17014" s="147" t="s">
        <v>217</v>
      </c>
      <c r="E17014" s="161"/>
      <c r="F17014" s="162"/>
      <c r="G17014" s="147"/>
      <c r="H17014" s="146"/>
      <c r="J17014" s="146"/>
      <c r="L17014" s="150"/>
      <c r="N17014" s="163"/>
      <c r="O17014" s="146"/>
      <c r="P17014" s="146"/>
      <c r="Q17014" s="146"/>
      <c r="R17014" s="34"/>
      <c r="S17014" s="35"/>
      <c r="T17014" s="147"/>
    </row>
    <row r="17015">
      <c r="A17015" s="147"/>
      <c r="B17015" s="64"/>
      <c r="C17015" s="147" t="s">
        <v>217</v>
      </c>
      <c r="E17015" s="161"/>
      <c r="F17015" s="162"/>
      <c r="G17015" s="147"/>
      <c r="H17015" s="146"/>
      <c r="J17015" s="146"/>
      <c r="L17015" s="150"/>
      <c r="N17015" s="163"/>
      <c r="O17015" s="146"/>
      <c r="P17015" s="146"/>
      <c r="Q17015" s="146"/>
      <c r="R17015" s="34"/>
      <c r="S17015" s="35"/>
      <c r="T17015" s="147"/>
    </row>
    <row r="17016">
      <c r="A17016" s="147"/>
      <c r="B17016" s="64"/>
      <c r="C17016" s="147" t="s">
        <v>217</v>
      </c>
      <c r="E17016" s="161"/>
      <c r="F17016" s="162"/>
      <c r="G17016" s="147"/>
      <c r="H17016" s="146"/>
      <c r="J17016" s="146"/>
      <c r="L17016" s="150"/>
      <c r="N17016" s="163"/>
      <c r="O17016" s="146"/>
      <c r="P17016" s="146"/>
      <c r="Q17016" s="146"/>
      <c r="R17016" s="34"/>
      <c r="S17016" s="35"/>
      <c r="T17016" s="147"/>
    </row>
    <row r="17017">
      <c r="A17017" s="147"/>
      <c r="B17017" s="64"/>
      <c r="C17017" s="147" t="s">
        <v>217</v>
      </c>
      <c r="E17017" s="161"/>
      <c r="F17017" s="162"/>
      <c r="G17017" s="147"/>
      <c r="H17017" s="146"/>
      <c r="J17017" s="146"/>
      <c r="L17017" s="150"/>
      <c r="N17017" s="163"/>
      <c r="O17017" s="146"/>
      <c r="P17017" s="146"/>
      <c r="Q17017" s="146"/>
      <c r="R17017" s="34"/>
      <c r="S17017" s="35"/>
      <c r="T17017" s="147"/>
    </row>
    <row r="17018">
      <c r="A17018" s="147"/>
      <c r="B17018" s="64"/>
      <c r="C17018" s="147" t="s">
        <v>217</v>
      </c>
      <c r="E17018" s="161"/>
      <c r="F17018" s="162"/>
      <c r="G17018" s="147"/>
      <c r="H17018" s="146"/>
      <c r="J17018" s="146"/>
      <c r="L17018" s="150"/>
      <c r="N17018" s="163"/>
      <c r="O17018" s="146"/>
      <c r="P17018" s="146"/>
      <c r="Q17018" s="146"/>
      <c r="R17018" s="34"/>
      <c r="S17018" s="35"/>
      <c r="T17018" s="147"/>
    </row>
    <row r="17019">
      <c r="A17019" s="147"/>
      <c r="B17019" s="64"/>
      <c r="C17019" s="147" t="s">
        <v>217</v>
      </c>
      <c r="E17019" s="161"/>
      <c r="F17019" s="162"/>
      <c r="G17019" s="147"/>
      <c r="H17019" s="146"/>
      <c r="J17019" s="146"/>
      <c r="L17019" s="150"/>
      <c r="N17019" s="163"/>
      <c r="O17019" s="146"/>
      <c r="P17019" s="146"/>
      <c r="Q17019" s="146"/>
      <c r="R17019" s="34"/>
      <c r="S17019" s="35"/>
      <c r="T17019" s="147"/>
    </row>
    <row r="17020">
      <c r="A17020" s="147"/>
      <c r="B17020" s="64"/>
      <c r="C17020" s="147" t="s">
        <v>217</v>
      </c>
      <c r="E17020" s="161"/>
      <c r="F17020" s="162"/>
      <c r="G17020" s="147"/>
      <c r="H17020" s="146"/>
      <c r="J17020" s="146"/>
      <c r="L17020" s="150"/>
      <c r="N17020" s="163"/>
      <c r="O17020" s="146"/>
      <c r="P17020" s="146"/>
      <c r="Q17020" s="146"/>
      <c r="R17020" s="34"/>
      <c r="S17020" s="35"/>
      <c r="T17020" s="147"/>
    </row>
    <row r="17021">
      <c r="A17021" s="147"/>
      <c r="B17021" s="64"/>
      <c r="C17021" s="147" t="s">
        <v>217</v>
      </c>
      <c r="E17021" s="161"/>
      <c r="F17021" s="162"/>
      <c r="G17021" s="147"/>
      <c r="H17021" s="146"/>
      <c r="J17021" s="146"/>
      <c r="L17021" s="150"/>
      <c r="N17021" s="163"/>
      <c r="O17021" s="146"/>
      <c r="P17021" s="146"/>
      <c r="Q17021" s="146"/>
      <c r="R17021" s="34"/>
      <c r="S17021" s="35"/>
      <c r="T17021" s="147"/>
    </row>
    <row r="17022">
      <c r="A17022" s="147"/>
      <c r="B17022" s="64"/>
      <c r="C17022" s="147" t="s">
        <v>217</v>
      </c>
      <c r="E17022" s="161"/>
      <c r="F17022" s="162"/>
      <c r="G17022" s="147"/>
      <c r="H17022" s="146"/>
      <c r="J17022" s="146"/>
      <c r="L17022" s="150"/>
      <c r="N17022" s="163"/>
      <c r="O17022" s="146"/>
      <c r="P17022" s="146"/>
      <c r="Q17022" s="146"/>
      <c r="R17022" s="34"/>
      <c r="S17022" s="35"/>
      <c r="T17022" s="147"/>
    </row>
    <row r="17023">
      <c r="A17023" s="147"/>
      <c r="B17023" s="64"/>
      <c r="C17023" s="147" t="s">
        <v>217</v>
      </c>
      <c r="E17023" s="161"/>
      <c r="F17023" s="162"/>
      <c r="G17023" s="147"/>
      <c r="H17023" s="146"/>
      <c r="J17023" s="146"/>
      <c r="L17023" s="150"/>
      <c r="N17023" s="163"/>
      <c r="O17023" s="146"/>
      <c r="P17023" s="146"/>
      <c r="Q17023" s="146"/>
      <c r="R17023" s="34"/>
      <c r="S17023" s="35"/>
      <c r="T17023" s="147"/>
    </row>
    <row r="17024">
      <c r="A17024" s="147"/>
      <c r="B17024" s="64"/>
      <c r="C17024" s="147" t="s">
        <v>217</v>
      </c>
      <c r="E17024" s="161"/>
      <c r="F17024" s="162"/>
      <c r="G17024" s="147"/>
      <c r="H17024" s="146"/>
      <c r="J17024" s="146"/>
      <c r="L17024" s="150"/>
      <c r="N17024" s="163"/>
      <c r="O17024" s="146"/>
      <c r="P17024" s="146"/>
      <c r="Q17024" s="146"/>
      <c r="R17024" s="34"/>
      <c r="S17024" s="35"/>
      <c r="T17024" s="147"/>
    </row>
    <row r="17025">
      <c r="A17025" s="147"/>
      <c r="B17025" s="64"/>
      <c r="C17025" s="147" t="s">
        <v>217</v>
      </c>
      <c r="E17025" s="161"/>
      <c r="F17025" s="162"/>
      <c r="G17025" s="147"/>
      <c r="H17025" s="146"/>
      <c r="J17025" s="146"/>
      <c r="L17025" s="150"/>
      <c r="N17025" s="163"/>
      <c r="O17025" s="146"/>
      <c r="P17025" s="146"/>
      <c r="Q17025" s="146"/>
      <c r="R17025" s="34"/>
      <c r="S17025" s="35"/>
      <c r="T17025" s="147"/>
    </row>
    <row r="17026">
      <c r="A17026" s="147"/>
      <c r="B17026" s="64"/>
      <c r="C17026" s="147" t="s">
        <v>217</v>
      </c>
      <c r="E17026" s="161"/>
      <c r="F17026" s="162"/>
      <c r="G17026" s="147"/>
      <c r="H17026" s="146"/>
      <c r="J17026" s="146"/>
      <c r="L17026" s="150"/>
      <c r="N17026" s="163"/>
      <c r="O17026" s="146"/>
      <c r="P17026" s="146"/>
      <c r="Q17026" s="146"/>
      <c r="R17026" s="34"/>
      <c r="S17026" s="35"/>
      <c r="T17026" s="147"/>
    </row>
    <row r="17027">
      <c r="A17027" s="147"/>
      <c r="B17027" s="64"/>
      <c r="C17027" s="147" t="s">
        <v>217</v>
      </c>
      <c r="E17027" s="161"/>
      <c r="F17027" s="162"/>
      <c r="G17027" s="147"/>
      <c r="H17027" s="146"/>
      <c r="J17027" s="146"/>
      <c r="L17027" s="150"/>
      <c r="N17027" s="163"/>
      <c r="O17027" s="146"/>
      <c r="P17027" s="146"/>
      <c r="Q17027" s="146"/>
      <c r="R17027" s="34"/>
      <c r="S17027" s="35"/>
      <c r="T17027" s="147"/>
    </row>
    <row r="17028">
      <c r="A17028" s="147"/>
      <c r="B17028" s="64"/>
      <c r="C17028" s="147" t="s">
        <v>217</v>
      </c>
      <c r="E17028" s="161"/>
      <c r="F17028" s="162"/>
      <c r="G17028" s="147"/>
      <c r="H17028" s="146"/>
      <c r="J17028" s="146"/>
      <c r="L17028" s="150"/>
      <c r="N17028" s="163"/>
      <c r="O17028" s="146"/>
      <c r="P17028" s="146"/>
      <c r="Q17028" s="146"/>
      <c r="R17028" s="34"/>
      <c r="S17028" s="35"/>
      <c r="T17028" s="147"/>
    </row>
    <row r="17029">
      <c r="A17029" s="147"/>
      <c r="B17029" s="64"/>
      <c r="C17029" s="147" t="s">
        <v>217</v>
      </c>
      <c r="E17029" s="161"/>
      <c r="F17029" s="162"/>
      <c r="G17029" s="147"/>
      <c r="H17029" s="146"/>
      <c r="J17029" s="146"/>
      <c r="L17029" s="150"/>
      <c r="N17029" s="163"/>
      <c r="O17029" s="146"/>
      <c r="P17029" s="146"/>
      <c r="Q17029" s="146"/>
      <c r="R17029" s="34"/>
      <c r="S17029" s="35"/>
      <c r="T17029" s="147"/>
    </row>
    <row r="17030">
      <c r="A17030" s="147"/>
      <c r="B17030" s="64"/>
      <c r="C17030" s="147" t="s">
        <v>217</v>
      </c>
      <c r="E17030" s="161"/>
      <c r="F17030" s="162"/>
      <c r="G17030" s="147"/>
      <c r="H17030" s="146"/>
      <c r="J17030" s="146"/>
      <c r="L17030" s="150"/>
      <c r="N17030" s="163"/>
      <c r="O17030" s="146"/>
      <c r="P17030" s="146"/>
      <c r="Q17030" s="146"/>
      <c r="R17030" s="34"/>
      <c r="S17030" s="35"/>
      <c r="T17030" s="147"/>
    </row>
    <row r="17031">
      <c r="A17031" s="147"/>
      <c r="B17031" s="64"/>
      <c r="C17031" s="147" t="s">
        <v>217</v>
      </c>
      <c r="E17031" s="161"/>
      <c r="F17031" s="162"/>
      <c r="G17031" s="147"/>
      <c r="H17031" s="146"/>
      <c r="J17031" s="146"/>
      <c r="L17031" s="150"/>
      <c r="N17031" s="163"/>
      <c r="O17031" s="146"/>
      <c r="P17031" s="146"/>
      <c r="Q17031" s="146"/>
      <c r="R17031" s="34"/>
      <c r="S17031" s="35"/>
      <c r="T17031" s="147"/>
    </row>
    <row r="17032">
      <c r="A17032" s="147"/>
      <c r="B17032" s="64"/>
      <c r="C17032" s="147" t="s">
        <v>217</v>
      </c>
      <c r="E17032" s="161"/>
      <c r="F17032" s="162"/>
      <c r="G17032" s="147"/>
      <c r="H17032" s="146"/>
      <c r="J17032" s="146"/>
      <c r="L17032" s="150"/>
      <c r="N17032" s="163"/>
      <c r="O17032" s="146"/>
      <c r="P17032" s="146"/>
      <c r="Q17032" s="146"/>
      <c r="R17032" s="34"/>
      <c r="S17032" s="35"/>
      <c r="T17032" s="147"/>
    </row>
    <row r="17033">
      <c r="A17033" s="147"/>
      <c r="B17033" s="64"/>
      <c r="C17033" s="147" t="s">
        <v>217</v>
      </c>
      <c r="E17033" s="161"/>
      <c r="F17033" s="162"/>
      <c r="G17033" s="147"/>
      <c r="H17033" s="146"/>
      <c r="J17033" s="146"/>
      <c r="L17033" s="150"/>
      <c r="N17033" s="163"/>
      <c r="O17033" s="146"/>
      <c r="P17033" s="146"/>
      <c r="Q17033" s="146"/>
      <c r="R17033" s="34"/>
      <c r="S17033" s="35"/>
      <c r="T17033" s="147"/>
    </row>
    <row r="17034">
      <c r="A17034" s="147"/>
      <c r="B17034" s="64"/>
      <c r="C17034" s="147" t="s">
        <v>217</v>
      </c>
      <c r="E17034" s="161"/>
      <c r="F17034" s="162"/>
      <c r="G17034" s="147"/>
      <c r="H17034" s="146"/>
      <c r="J17034" s="146"/>
      <c r="L17034" s="150"/>
      <c r="N17034" s="163"/>
      <c r="O17034" s="146"/>
      <c r="P17034" s="146"/>
      <c r="Q17034" s="146"/>
      <c r="R17034" s="34"/>
      <c r="S17034" s="35"/>
      <c r="T17034" s="147"/>
    </row>
    <row r="17035">
      <c r="A17035" s="147"/>
      <c r="B17035" s="64"/>
      <c r="C17035" s="147" t="s">
        <v>217</v>
      </c>
      <c r="E17035" s="161"/>
      <c r="F17035" s="162"/>
      <c r="G17035" s="147"/>
      <c r="H17035" s="146"/>
      <c r="J17035" s="146"/>
      <c r="L17035" s="150"/>
      <c r="N17035" s="163"/>
      <c r="O17035" s="146"/>
      <c r="P17035" s="146"/>
      <c r="Q17035" s="146"/>
      <c r="R17035" s="34"/>
      <c r="S17035" s="35"/>
      <c r="T17035" s="147"/>
    </row>
    <row r="17036">
      <c r="A17036" s="147"/>
      <c r="B17036" s="64"/>
      <c r="C17036" s="147" t="s">
        <v>217</v>
      </c>
      <c r="E17036" s="161"/>
      <c r="F17036" s="162"/>
      <c r="G17036" s="147"/>
      <c r="H17036" s="146"/>
      <c r="J17036" s="146"/>
      <c r="L17036" s="150"/>
      <c r="N17036" s="163"/>
      <c r="O17036" s="146"/>
      <c r="P17036" s="146"/>
      <c r="Q17036" s="146"/>
      <c r="R17036" s="34"/>
      <c r="S17036" s="35"/>
      <c r="T17036" s="147"/>
    </row>
    <row r="17037">
      <c r="A17037" s="147"/>
      <c r="B17037" s="64"/>
      <c r="C17037" s="147" t="s">
        <v>217</v>
      </c>
      <c r="E17037" s="161"/>
      <c r="F17037" s="162"/>
      <c r="G17037" s="147"/>
      <c r="H17037" s="146"/>
      <c r="J17037" s="146"/>
      <c r="L17037" s="150"/>
      <c r="N17037" s="163"/>
      <c r="O17037" s="146"/>
      <c r="P17037" s="146"/>
      <c r="Q17037" s="146"/>
      <c r="R17037" s="34"/>
      <c r="S17037" s="35"/>
      <c r="T17037" s="147"/>
    </row>
    <row r="17038">
      <c r="A17038" s="147"/>
      <c r="B17038" s="64"/>
      <c r="C17038" s="147" t="s">
        <v>217</v>
      </c>
      <c r="E17038" s="161"/>
      <c r="F17038" s="162"/>
      <c r="G17038" s="147"/>
      <c r="H17038" s="146"/>
      <c r="J17038" s="146"/>
      <c r="L17038" s="150"/>
      <c r="N17038" s="163"/>
      <c r="O17038" s="146"/>
      <c r="P17038" s="146"/>
      <c r="Q17038" s="146"/>
      <c r="R17038" s="34"/>
      <c r="S17038" s="35"/>
      <c r="T17038" s="147"/>
    </row>
    <row r="17039">
      <c r="A17039" s="147"/>
      <c r="B17039" s="64"/>
      <c r="C17039" s="147" t="s">
        <v>217</v>
      </c>
      <c r="E17039" s="161"/>
      <c r="F17039" s="162"/>
      <c r="G17039" s="147"/>
      <c r="H17039" s="146"/>
      <c r="J17039" s="146"/>
      <c r="L17039" s="150"/>
      <c r="N17039" s="163"/>
      <c r="O17039" s="146"/>
      <c r="P17039" s="146"/>
      <c r="Q17039" s="146"/>
      <c r="R17039" s="34"/>
      <c r="S17039" s="35"/>
      <c r="T17039" s="147"/>
    </row>
    <row r="17040">
      <c r="A17040" s="147"/>
      <c r="B17040" s="64"/>
      <c r="C17040" s="147" t="s">
        <v>217</v>
      </c>
      <c r="E17040" s="161"/>
      <c r="F17040" s="162"/>
      <c r="G17040" s="147"/>
      <c r="H17040" s="146"/>
      <c r="J17040" s="146"/>
      <c r="L17040" s="150"/>
      <c r="N17040" s="163"/>
      <c r="O17040" s="146"/>
      <c r="P17040" s="146"/>
      <c r="Q17040" s="146"/>
      <c r="R17040" s="34"/>
      <c r="S17040" s="35"/>
      <c r="T17040" s="147"/>
    </row>
    <row r="17041">
      <c r="A17041" s="147"/>
      <c r="B17041" s="64"/>
      <c r="C17041" s="147" t="s">
        <v>217</v>
      </c>
      <c r="E17041" s="161"/>
      <c r="F17041" s="162"/>
      <c r="G17041" s="147"/>
      <c r="H17041" s="146"/>
      <c r="J17041" s="146"/>
      <c r="L17041" s="150"/>
      <c r="N17041" s="163"/>
      <c r="O17041" s="146"/>
      <c r="P17041" s="146"/>
      <c r="Q17041" s="146"/>
      <c r="R17041" s="34"/>
      <c r="S17041" s="35"/>
      <c r="T17041" s="147"/>
    </row>
    <row r="17042">
      <c r="A17042" s="147"/>
      <c r="B17042" s="64"/>
      <c r="C17042" s="147" t="s">
        <v>217</v>
      </c>
      <c r="E17042" s="161"/>
      <c r="F17042" s="162"/>
      <c r="G17042" s="147"/>
      <c r="H17042" s="146"/>
      <c r="J17042" s="146"/>
      <c r="L17042" s="150"/>
      <c r="N17042" s="163"/>
      <c r="O17042" s="146"/>
      <c r="P17042" s="146"/>
      <c r="Q17042" s="146"/>
      <c r="R17042" s="34"/>
      <c r="S17042" s="35"/>
      <c r="T17042" s="147"/>
    </row>
    <row r="17043">
      <c r="A17043" s="147"/>
      <c r="B17043" s="64"/>
      <c r="C17043" s="147" t="s">
        <v>217</v>
      </c>
      <c r="E17043" s="161"/>
      <c r="F17043" s="162"/>
      <c r="G17043" s="147"/>
      <c r="H17043" s="146"/>
      <c r="J17043" s="146"/>
      <c r="L17043" s="150"/>
      <c r="N17043" s="163"/>
      <c r="O17043" s="146"/>
      <c r="P17043" s="146"/>
      <c r="Q17043" s="146"/>
      <c r="R17043" s="34"/>
      <c r="S17043" s="35"/>
      <c r="T17043" s="147"/>
    </row>
    <row r="17044">
      <c r="A17044" s="147"/>
      <c r="B17044" s="64"/>
      <c r="C17044" s="147" t="s">
        <v>217</v>
      </c>
      <c r="E17044" s="161"/>
      <c r="F17044" s="162"/>
      <c r="G17044" s="147"/>
      <c r="H17044" s="146"/>
      <c r="J17044" s="146"/>
      <c r="L17044" s="150"/>
      <c r="N17044" s="163"/>
      <c r="O17044" s="146"/>
      <c r="P17044" s="146"/>
      <c r="Q17044" s="146"/>
      <c r="R17044" s="34"/>
      <c r="S17044" s="35"/>
      <c r="T17044" s="147"/>
    </row>
    <row r="17045">
      <c r="A17045" s="147"/>
      <c r="B17045" s="64"/>
      <c r="C17045" s="147" t="s">
        <v>217</v>
      </c>
      <c r="E17045" s="161"/>
      <c r="F17045" s="162"/>
      <c r="G17045" s="147"/>
      <c r="H17045" s="146"/>
      <c r="J17045" s="146"/>
      <c r="L17045" s="150"/>
      <c r="N17045" s="163"/>
      <c r="O17045" s="146"/>
      <c r="P17045" s="146"/>
      <c r="Q17045" s="146"/>
      <c r="R17045" s="34"/>
      <c r="S17045" s="35"/>
      <c r="T17045" s="147"/>
    </row>
    <row r="17046">
      <c r="A17046" s="147"/>
      <c r="B17046" s="64"/>
      <c r="C17046" s="147" t="s">
        <v>217</v>
      </c>
      <c r="E17046" s="161"/>
      <c r="F17046" s="162"/>
      <c r="G17046" s="147"/>
      <c r="H17046" s="146"/>
      <c r="J17046" s="146"/>
      <c r="L17046" s="150"/>
      <c r="N17046" s="163"/>
      <c r="O17046" s="146"/>
      <c r="P17046" s="146"/>
      <c r="Q17046" s="146"/>
      <c r="R17046" s="34"/>
      <c r="S17046" s="35"/>
      <c r="T17046" s="147"/>
    </row>
    <row r="17047">
      <c r="A17047" s="147"/>
      <c r="B17047" s="64"/>
      <c r="C17047" s="147" t="s">
        <v>217</v>
      </c>
      <c r="E17047" s="161"/>
      <c r="F17047" s="162"/>
      <c r="G17047" s="147"/>
      <c r="H17047" s="146"/>
      <c r="J17047" s="146"/>
      <c r="L17047" s="150"/>
      <c r="N17047" s="163"/>
      <c r="O17047" s="146"/>
      <c r="P17047" s="146"/>
      <c r="Q17047" s="146"/>
      <c r="R17047" s="34"/>
      <c r="S17047" s="35"/>
      <c r="T17047" s="147"/>
    </row>
    <row r="17048">
      <c r="A17048" s="147"/>
      <c r="B17048" s="64"/>
      <c r="C17048" s="147" t="s">
        <v>217</v>
      </c>
      <c r="E17048" s="161"/>
      <c r="F17048" s="162"/>
      <c r="G17048" s="147"/>
      <c r="H17048" s="146"/>
      <c r="J17048" s="146"/>
      <c r="L17048" s="150"/>
      <c r="N17048" s="163"/>
      <c r="O17048" s="146"/>
      <c r="P17048" s="146"/>
      <c r="Q17048" s="146"/>
      <c r="R17048" s="34"/>
      <c r="S17048" s="35"/>
      <c r="T17048" s="147"/>
    </row>
    <row r="17049">
      <c r="A17049" s="147"/>
      <c r="B17049" s="64"/>
      <c r="C17049" s="147" t="s">
        <v>217</v>
      </c>
      <c r="E17049" s="161"/>
      <c r="F17049" s="162"/>
      <c r="G17049" s="147"/>
      <c r="H17049" s="146"/>
      <c r="J17049" s="146"/>
      <c r="L17049" s="150"/>
      <c r="N17049" s="163"/>
      <c r="O17049" s="146"/>
      <c r="P17049" s="146"/>
      <c r="Q17049" s="146"/>
      <c r="R17049" s="34"/>
      <c r="S17049" s="35"/>
      <c r="T17049" s="147"/>
    </row>
    <row r="17050">
      <c r="A17050" s="147"/>
      <c r="B17050" s="64"/>
      <c r="C17050" s="147" t="s">
        <v>217</v>
      </c>
      <c r="E17050" s="161"/>
      <c r="F17050" s="162"/>
      <c r="G17050" s="147"/>
      <c r="H17050" s="146"/>
      <c r="J17050" s="146"/>
      <c r="L17050" s="150"/>
      <c r="N17050" s="163"/>
      <c r="O17050" s="146"/>
      <c r="P17050" s="146"/>
      <c r="Q17050" s="146"/>
      <c r="R17050" s="34"/>
      <c r="S17050" s="35"/>
      <c r="T17050" s="147"/>
    </row>
    <row r="17051">
      <c r="A17051" s="147"/>
      <c r="B17051" s="64"/>
      <c r="C17051" s="147" t="s">
        <v>217</v>
      </c>
      <c r="E17051" s="161"/>
      <c r="F17051" s="162"/>
      <c r="G17051" s="147"/>
      <c r="H17051" s="146"/>
      <c r="J17051" s="146"/>
      <c r="L17051" s="150"/>
      <c r="N17051" s="163"/>
      <c r="O17051" s="146"/>
      <c r="P17051" s="146"/>
      <c r="Q17051" s="146"/>
      <c r="R17051" s="34"/>
      <c r="S17051" s="35"/>
      <c r="T17051" s="147"/>
    </row>
    <row r="17052">
      <c r="A17052" s="147"/>
      <c r="B17052" s="64"/>
      <c r="C17052" s="147" t="s">
        <v>217</v>
      </c>
      <c r="E17052" s="161"/>
      <c r="F17052" s="162"/>
      <c r="G17052" s="147"/>
      <c r="H17052" s="146"/>
      <c r="J17052" s="146"/>
      <c r="L17052" s="150"/>
      <c r="N17052" s="163"/>
      <c r="O17052" s="146"/>
      <c r="P17052" s="146"/>
      <c r="Q17052" s="146"/>
      <c r="R17052" s="34"/>
      <c r="S17052" s="35"/>
      <c r="T17052" s="147"/>
    </row>
    <row r="17053">
      <c r="A17053" s="147"/>
      <c r="B17053" s="64"/>
      <c r="C17053" s="147" t="s">
        <v>217</v>
      </c>
      <c r="E17053" s="161"/>
      <c r="F17053" s="162"/>
      <c r="G17053" s="147"/>
      <c r="H17053" s="146"/>
      <c r="J17053" s="146"/>
      <c r="L17053" s="150"/>
      <c r="N17053" s="163"/>
      <c r="O17053" s="146"/>
      <c r="P17053" s="146"/>
      <c r="Q17053" s="146"/>
      <c r="R17053" s="34"/>
      <c r="S17053" s="35"/>
      <c r="T17053" s="147"/>
    </row>
    <row r="17054">
      <c r="A17054" s="147"/>
      <c r="B17054" s="64"/>
      <c r="C17054" s="147" t="s">
        <v>217</v>
      </c>
      <c r="E17054" s="161"/>
      <c r="F17054" s="162"/>
      <c r="G17054" s="147"/>
      <c r="H17054" s="146"/>
      <c r="J17054" s="146"/>
      <c r="L17054" s="150"/>
      <c r="N17054" s="163"/>
      <c r="O17054" s="146"/>
      <c r="P17054" s="146"/>
      <c r="Q17054" s="146"/>
      <c r="R17054" s="34"/>
      <c r="S17054" s="35"/>
      <c r="T17054" s="147"/>
    </row>
    <row r="17055">
      <c r="A17055" s="147"/>
      <c r="B17055" s="64"/>
      <c r="C17055" s="147" t="s">
        <v>217</v>
      </c>
      <c r="E17055" s="161"/>
      <c r="F17055" s="162"/>
      <c r="G17055" s="147"/>
      <c r="H17055" s="146"/>
      <c r="J17055" s="146"/>
      <c r="L17055" s="150"/>
      <c r="N17055" s="163"/>
      <c r="O17055" s="146"/>
      <c r="P17055" s="146"/>
      <c r="Q17055" s="146"/>
      <c r="R17055" s="34"/>
      <c r="S17055" s="35"/>
      <c r="T17055" s="147"/>
    </row>
    <row r="17056">
      <c r="A17056" s="147"/>
      <c r="B17056" s="64"/>
      <c r="C17056" s="147" t="s">
        <v>217</v>
      </c>
      <c r="E17056" s="161"/>
      <c r="F17056" s="162"/>
      <c r="G17056" s="147"/>
      <c r="H17056" s="146"/>
      <c r="J17056" s="146"/>
      <c r="L17056" s="150"/>
      <c r="N17056" s="163"/>
      <c r="O17056" s="146"/>
      <c r="P17056" s="146"/>
      <c r="Q17056" s="146"/>
      <c r="R17056" s="34"/>
      <c r="S17056" s="35"/>
      <c r="T17056" s="147"/>
    </row>
    <row r="17057">
      <c r="A17057" s="147"/>
      <c r="B17057" s="64"/>
      <c r="C17057" s="147" t="s">
        <v>217</v>
      </c>
      <c r="E17057" s="161"/>
      <c r="F17057" s="162"/>
      <c r="G17057" s="147"/>
      <c r="H17057" s="146"/>
      <c r="J17057" s="146"/>
      <c r="L17057" s="150"/>
      <c r="N17057" s="163"/>
      <c r="O17057" s="146"/>
      <c r="P17057" s="146"/>
      <c r="Q17057" s="146"/>
      <c r="R17057" s="34"/>
      <c r="S17057" s="35"/>
      <c r="T17057" s="147"/>
    </row>
    <row r="17058">
      <c r="A17058" s="147"/>
      <c r="B17058" s="64"/>
      <c r="C17058" s="147" t="s">
        <v>217</v>
      </c>
      <c r="E17058" s="161"/>
      <c r="F17058" s="162"/>
      <c r="G17058" s="147"/>
      <c r="H17058" s="146"/>
      <c r="J17058" s="146"/>
      <c r="L17058" s="150"/>
      <c r="N17058" s="163"/>
      <c r="O17058" s="146"/>
      <c r="P17058" s="146"/>
      <c r="Q17058" s="146"/>
      <c r="R17058" s="34"/>
      <c r="S17058" s="35"/>
      <c r="T17058" s="147"/>
    </row>
    <row r="17059">
      <c r="A17059" s="147"/>
      <c r="B17059" s="64"/>
      <c r="C17059" s="147" t="s">
        <v>217</v>
      </c>
      <c r="E17059" s="161"/>
      <c r="F17059" s="162"/>
      <c r="G17059" s="147"/>
      <c r="H17059" s="146"/>
      <c r="J17059" s="146"/>
      <c r="L17059" s="150"/>
      <c r="N17059" s="163"/>
      <c r="O17059" s="146"/>
      <c r="P17059" s="146"/>
      <c r="Q17059" s="146"/>
      <c r="R17059" s="34"/>
      <c r="S17059" s="35"/>
      <c r="T17059" s="147"/>
    </row>
    <row r="17060">
      <c r="A17060" s="147"/>
      <c r="B17060" s="64"/>
      <c r="C17060" s="147" t="s">
        <v>217</v>
      </c>
      <c r="E17060" s="161"/>
      <c r="F17060" s="162"/>
      <c r="G17060" s="147"/>
      <c r="H17060" s="146"/>
      <c r="J17060" s="146"/>
      <c r="L17060" s="150"/>
      <c r="N17060" s="163"/>
      <c r="O17060" s="146"/>
      <c r="P17060" s="146"/>
      <c r="Q17060" s="146"/>
      <c r="R17060" s="34"/>
      <c r="S17060" s="35"/>
      <c r="T17060" s="147"/>
    </row>
    <row r="17061">
      <c r="A17061" s="147"/>
      <c r="B17061" s="64"/>
      <c r="C17061" s="147" t="s">
        <v>217</v>
      </c>
      <c r="E17061" s="161"/>
      <c r="F17061" s="162"/>
      <c r="G17061" s="147"/>
      <c r="H17061" s="146"/>
      <c r="J17061" s="146"/>
      <c r="L17061" s="150"/>
      <c r="N17061" s="163"/>
      <c r="O17061" s="146"/>
      <c r="P17061" s="146"/>
      <c r="Q17061" s="146"/>
      <c r="R17061" s="34"/>
      <c r="S17061" s="35"/>
      <c r="T17061" s="147"/>
    </row>
    <row r="17062">
      <c r="A17062" s="147"/>
      <c r="B17062" s="64"/>
      <c r="C17062" s="147" t="s">
        <v>217</v>
      </c>
      <c r="E17062" s="161"/>
      <c r="F17062" s="162"/>
      <c r="G17062" s="147"/>
      <c r="H17062" s="146"/>
      <c r="J17062" s="146"/>
      <c r="L17062" s="150"/>
      <c r="N17062" s="163"/>
      <c r="O17062" s="146"/>
      <c r="P17062" s="146"/>
      <c r="Q17062" s="146"/>
      <c r="R17062" s="34"/>
      <c r="S17062" s="35"/>
      <c r="T17062" s="147"/>
    </row>
    <row r="17063">
      <c r="A17063" s="147"/>
      <c r="B17063" s="64"/>
      <c r="C17063" s="147" t="s">
        <v>217</v>
      </c>
      <c r="E17063" s="161"/>
      <c r="F17063" s="162"/>
      <c r="G17063" s="147"/>
      <c r="H17063" s="146"/>
      <c r="J17063" s="146"/>
      <c r="L17063" s="150"/>
      <c r="N17063" s="163"/>
      <c r="O17063" s="146"/>
      <c r="P17063" s="146"/>
      <c r="Q17063" s="146"/>
      <c r="R17063" s="34"/>
      <c r="S17063" s="35"/>
      <c r="T17063" s="147"/>
    </row>
    <row r="17064">
      <c r="A17064" s="147"/>
      <c r="B17064" s="64"/>
      <c r="C17064" s="147" t="s">
        <v>217</v>
      </c>
      <c r="E17064" s="161"/>
      <c r="F17064" s="162"/>
      <c r="G17064" s="147"/>
      <c r="H17064" s="146"/>
      <c r="J17064" s="146"/>
      <c r="L17064" s="150"/>
      <c r="N17064" s="163"/>
      <c r="O17064" s="146"/>
      <c r="P17064" s="146"/>
      <c r="Q17064" s="146"/>
      <c r="R17064" s="34"/>
      <c r="S17064" s="35"/>
      <c r="T17064" s="147"/>
    </row>
    <row r="17065">
      <c r="A17065" s="147"/>
      <c r="B17065" s="64"/>
      <c r="C17065" s="147" t="s">
        <v>217</v>
      </c>
      <c r="E17065" s="161"/>
      <c r="F17065" s="162"/>
      <c r="G17065" s="147"/>
      <c r="H17065" s="146"/>
      <c r="J17065" s="146"/>
      <c r="L17065" s="150"/>
      <c r="N17065" s="163"/>
      <c r="O17065" s="146"/>
      <c r="P17065" s="146"/>
      <c r="Q17065" s="146"/>
      <c r="R17065" s="34"/>
      <c r="S17065" s="35"/>
      <c r="T17065" s="147"/>
    </row>
    <row r="17066">
      <c r="A17066" s="147"/>
      <c r="B17066" s="64"/>
      <c r="C17066" s="147" t="s">
        <v>217</v>
      </c>
      <c r="E17066" s="161"/>
      <c r="F17066" s="162"/>
      <c r="G17066" s="147"/>
      <c r="H17066" s="146"/>
      <c r="J17066" s="146"/>
      <c r="L17066" s="150"/>
      <c r="N17066" s="163"/>
      <c r="O17066" s="146"/>
      <c r="P17066" s="146"/>
      <c r="Q17066" s="146"/>
      <c r="R17066" s="34"/>
      <c r="S17066" s="35"/>
      <c r="T17066" s="147"/>
    </row>
    <row r="17067">
      <c r="A17067" s="147"/>
      <c r="B17067" s="64"/>
      <c r="C17067" s="147" t="s">
        <v>217</v>
      </c>
      <c r="E17067" s="161"/>
      <c r="F17067" s="162"/>
      <c r="G17067" s="147"/>
      <c r="H17067" s="146"/>
      <c r="J17067" s="146"/>
      <c r="L17067" s="150"/>
      <c r="N17067" s="163"/>
      <c r="O17067" s="146"/>
      <c r="P17067" s="146"/>
      <c r="Q17067" s="146"/>
      <c r="R17067" s="34"/>
      <c r="S17067" s="35"/>
      <c r="T17067" s="147"/>
    </row>
    <row r="17068">
      <c r="A17068" s="147"/>
      <c r="B17068" s="64"/>
      <c r="C17068" s="147" t="s">
        <v>217</v>
      </c>
      <c r="E17068" s="161"/>
      <c r="F17068" s="162"/>
      <c r="G17068" s="147"/>
      <c r="H17068" s="146"/>
      <c r="J17068" s="146"/>
      <c r="L17068" s="150"/>
      <c r="N17068" s="163"/>
      <c r="O17068" s="146"/>
      <c r="P17068" s="146"/>
      <c r="Q17068" s="146"/>
      <c r="R17068" s="34"/>
      <c r="S17068" s="35"/>
      <c r="T17068" s="147"/>
    </row>
    <row r="17069">
      <c r="A17069" s="147"/>
      <c r="B17069" s="64"/>
      <c r="C17069" s="147" t="s">
        <v>217</v>
      </c>
      <c r="E17069" s="161"/>
      <c r="F17069" s="162"/>
      <c r="G17069" s="147"/>
      <c r="H17069" s="146"/>
      <c r="J17069" s="146"/>
      <c r="L17069" s="150"/>
      <c r="N17069" s="163"/>
      <c r="O17069" s="146"/>
      <c r="P17069" s="146"/>
      <c r="Q17069" s="146"/>
      <c r="R17069" s="34"/>
      <c r="S17069" s="35"/>
      <c r="T17069" s="147"/>
    </row>
    <row r="17070">
      <c r="A17070" s="147"/>
      <c r="B17070" s="64"/>
      <c r="C17070" s="147" t="s">
        <v>217</v>
      </c>
      <c r="E17070" s="161"/>
      <c r="F17070" s="162"/>
      <c r="G17070" s="147"/>
      <c r="H17070" s="146"/>
      <c r="J17070" s="146"/>
      <c r="L17070" s="150"/>
      <c r="N17070" s="163"/>
      <c r="O17070" s="146"/>
      <c r="P17070" s="146"/>
      <c r="Q17070" s="146"/>
      <c r="R17070" s="34"/>
      <c r="S17070" s="35"/>
      <c r="T17070" s="147"/>
    </row>
    <row r="17071">
      <c r="A17071" s="147"/>
      <c r="B17071" s="64"/>
      <c r="C17071" s="147" t="s">
        <v>217</v>
      </c>
      <c r="E17071" s="161"/>
      <c r="F17071" s="162"/>
      <c r="G17071" s="147"/>
      <c r="H17071" s="146"/>
      <c r="J17071" s="146"/>
      <c r="L17071" s="150"/>
      <c r="N17071" s="163"/>
      <c r="O17071" s="146"/>
      <c r="P17071" s="146"/>
      <c r="Q17071" s="146"/>
      <c r="R17071" s="34"/>
      <c r="S17071" s="35"/>
      <c r="T17071" s="147"/>
    </row>
    <row r="17072">
      <c r="A17072" s="147"/>
      <c r="B17072" s="64"/>
      <c r="C17072" s="147" t="s">
        <v>217</v>
      </c>
      <c r="E17072" s="161"/>
      <c r="F17072" s="162"/>
      <c r="G17072" s="147"/>
      <c r="H17072" s="146"/>
      <c r="J17072" s="146"/>
      <c r="L17072" s="150"/>
      <c r="N17072" s="163"/>
      <c r="O17072" s="146"/>
      <c r="P17072" s="146"/>
      <c r="Q17072" s="146"/>
      <c r="R17072" s="34"/>
      <c r="S17072" s="35"/>
      <c r="T17072" s="147"/>
    </row>
    <row r="17073">
      <c r="A17073" s="147"/>
      <c r="B17073" s="64"/>
      <c r="C17073" s="147" t="s">
        <v>217</v>
      </c>
      <c r="E17073" s="161"/>
      <c r="F17073" s="162"/>
      <c r="G17073" s="147"/>
      <c r="H17073" s="146"/>
      <c r="J17073" s="146"/>
      <c r="L17073" s="150"/>
      <c r="N17073" s="163"/>
      <c r="O17073" s="146"/>
      <c r="P17073" s="146"/>
      <c r="Q17073" s="146"/>
      <c r="R17073" s="34"/>
      <c r="S17073" s="35"/>
      <c r="T17073" s="147"/>
    </row>
    <row r="17074">
      <c r="A17074" s="147"/>
      <c r="B17074" s="64"/>
      <c r="C17074" s="147" t="s">
        <v>217</v>
      </c>
      <c r="E17074" s="161"/>
      <c r="F17074" s="162"/>
      <c r="G17074" s="147"/>
      <c r="H17074" s="146"/>
      <c r="J17074" s="146"/>
      <c r="L17074" s="150"/>
      <c r="N17074" s="163"/>
      <c r="O17074" s="146"/>
      <c r="P17074" s="146"/>
      <c r="Q17074" s="146"/>
      <c r="R17074" s="34"/>
      <c r="S17074" s="35"/>
      <c r="T17074" s="147"/>
    </row>
    <row r="17075">
      <c r="A17075" s="147"/>
      <c r="B17075" s="64"/>
      <c r="C17075" s="147" t="s">
        <v>217</v>
      </c>
      <c r="E17075" s="161"/>
      <c r="F17075" s="162"/>
      <c r="G17075" s="147"/>
      <c r="H17075" s="146"/>
      <c r="J17075" s="146"/>
      <c r="L17075" s="150"/>
      <c r="N17075" s="163"/>
      <c r="O17075" s="146"/>
      <c r="P17075" s="146"/>
      <c r="Q17075" s="146"/>
      <c r="R17075" s="34"/>
      <c r="S17075" s="35"/>
      <c r="T17075" s="147"/>
    </row>
    <row r="17076">
      <c r="A17076" s="147"/>
      <c r="B17076" s="64"/>
      <c r="C17076" s="147" t="s">
        <v>217</v>
      </c>
      <c r="E17076" s="161"/>
      <c r="F17076" s="162"/>
      <c r="G17076" s="147"/>
      <c r="H17076" s="146"/>
      <c r="J17076" s="146"/>
      <c r="L17076" s="150"/>
      <c r="N17076" s="163"/>
      <c r="O17076" s="146"/>
      <c r="P17076" s="146"/>
      <c r="Q17076" s="146"/>
      <c r="R17076" s="34"/>
      <c r="S17076" s="35"/>
      <c r="T17076" s="147"/>
    </row>
    <row r="17077">
      <c r="A17077" s="147"/>
      <c r="B17077" s="64"/>
      <c r="C17077" s="147" t="s">
        <v>217</v>
      </c>
      <c r="E17077" s="161"/>
      <c r="F17077" s="162"/>
      <c r="G17077" s="147"/>
      <c r="H17077" s="146"/>
      <c r="J17077" s="146"/>
      <c r="L17077" s="150"/>
      <c r="N17077" s="163"/>
      <c r="O17077" s="146"/>
      <c r="P17077" s="146"/>
      <c r="Q17077" s="146"/>
      <c r="R17077" s="34"/>
      <c r="S17077" s="35"/>
      <c r="T17077" s="147"/>
    </row>
    <row r="17078">
      <c r="A17078" s="147"/>
      <c r="B17078" s="64"/>
      <c r="C17078" s="147" t="s">
        <v>217</v>
      </c>
      <c r="E17078" s="161"/>
      <c r="F17078" s="162"/>
      <c r="G17078" s="147"/>
      <c r="H17078" s="146"/>
      <c r="J17078" s="146"/>
      <c r="L17078" s="150"/>
      <c r="N17078" s="163"/>
      <c r="O17078" s="146"/>
      <c r="P17078" s="146"/>
      <c r="Q17078" s="146"/>
      <c r="R17078" s="34"/>
      <c r="S17078" s="35"/>
      <c r="T17078" s="147"/>
    </row>
    <row r="17079">
      <c r="A17079" s="147"/>
      <c r="B17079" s="64"/>
      <c r="C17079" s="147" t="s">
        <v>217</v>
      </c>
      <c r="E17079" s="161"/>
      <c r="F17079" s="162"/>
      <c r="G17079" s="147"/>
      <c r="H17079" s="146"/>
      <c r="J17079" s="146"/>
      <c r="L17079" s="150"/>
      <c r="N17079" s="163"/>
      <c r="O17079" s="146"/>
      <c r="P17079" s="146"/>
      <c r="Q17079" s="146"/>
      <c r="R17079" s="34"/>
      <c r="S17079" s="35"/>
      <c r="T17079" s="147"/>
    </row>
    <row r="17080">
      <c r="A17080" s="147"/>
      <c r="B17080" s="64"/>
      <c r="C17080" s="147" t="s">
        <v>217</v>
      </c>
      <c r="E17080" s="161"/>
      <c r="F17080" s="162"/>
      <c r="G17080" s="147"/>
      <c r="H17080" s="146"/>
      <c r="J17080" s="146"/>
      <c r="L17080" s="150"/>
      <c r="N17080" s="163"/>
      <c r="O17080" s="146"/>
      <c r="P17080" s="146"/>
      <c r="Q17080" s="146"/>
      <c r="R17080" s="34"/>
      <c r="S17080" s="35"/>
      <c r="T17080" s="147"/>
    </row>
    <row r="17081">
      <c r="A17081" s="147"/>
      <c r="B17081" s="64"/>
      <c r="C17081" s="147" t="s">
        <v>217</v>
      </c>
      <c r="E17081" s="161"/>
      <c r="F17081" s="162"/>
      <c r="G17081" s="147"/>
      <c r="H17081" s="146"/>
      <c r="J17081" s="146"/>
      <c r="L17081" s="150"/>
      <c r="N17081" s="163"/>
      <c r="O17081" s="146"/>
      <c r="P17081" s="146"/>
      <c r="Q17081" s="146"/>
      <c r="R17081" s="34"/>
      <c r="S17081" s="35"/>
      <c r="T17081" s="147"/>
    </row>
    <row r="17082">
      <c r="A17082" s="147"/>
      <c r="B17082" s="64"/>
      <c r="C17082" s="147" t="s">
        <v>217</v>
      </c>
      <c r="E17082" s="161"/>
      <c r="F17082" s="162"/>
      <c r="G17082" s="147"/>
      <c r="H17082" s="146"/>
      <c r="J17082" s="146"/>
      <c r="L17082" s="150"/>
      <c r="N17082" s="163"/>
      <c r="O17082" s="146"/>
      <c r="P17082" s="146"/>
      <c r="Q17082" s="146"/>
      <c r="R17082" s="34"/>
      <c r="S17082" s="35"/>
      <c r="T17082" s="147"/>
    </row>
    <row r="17083">
      <c r="A17083" s="147"/>
      <c r="B17083" s="64"/>
      <c r="C17083" s="147" t="s">
        <v>217</v>
      </c>
      <c r="E17083" s="161"/>
      <c r="F17083" s="162"/>
      <c r="G17083" s="147"/>
      <c r="H17083" s="146"/>
      <c r="J17083" s="146"/>
      <c r="L17083" s="150"/>
      <c r="N17083" s="163"/>
      <c r="O17083" s="146"/>
      <c r="P17083" s="146"/>
      <c r="Q17083" s="146"/>
      <c r="R17083" s="34"/>
      <c r="S17083" s="35"/>
      <c r="T17083" s="147"/>
    </row>
    <row r="17084">
      <c r="A17084" s="147"/>
      <c r="B17084" s="64"/>
      <c r="C17084" s="147" t="s">
        <v>217</v>
      </c>
      <c r="E17084" s="161"/>
      <c r="F17084" s="162"/>
      <c r="G17084" s="147"/>
      <c r="H17084" s="146"/>
      <c r="J17084" s="146"/>
      <c r="L17084" s="150"/>
      <c r="N17084" s="163"/>
      <c r="O17084" s="146"/>
      <c r="P17084" s="146"/>
      <c r="Q17084" s="146"/>
      <c r="R17084" s="34"/>
      <c r="S17084" s="35"/>
      <c r="T17084" s="147"/>
    </row>
    <row r="17085">
      <c r="A17085" s="147"/>
      <c r="B17085" s="64"/>
      <c r="C17085" s="147" t="s">
        <v>217</v>
      </c>
      <c r="E17085" s="161"/>
      <c r="F17085" s="162"/>
      <c r="G17085" s="147"/>
      <c r="H17085" s="146"/>
      <c r="J17085" s="146"/>
      <c r="L17085" s="150"/>
      <c r="N17085" s="163"/>
      <c r="O17085" s="146"/>
      <c r="P17085" s="146"/>
      <c r="Q17085" s="146"/>
      <c r="R17085" s="34"/>
      <c r="S17085" s="35"/>
      <c r="T17085" s="147"/>
    </row>
    <row r="17086">
      <c r="A17086" s="147"/>
      <c r="B17086" s="64"/>
      <c r="C17086" s="147" t="s">
        <v>217</v>
      </c>
      <c r="E17086" s="161"/>
      <c r="F17086" s="162"/>
      <c r="G17086" s="147"/>
      <c r="H17086" s="146"/>
      <c r="J17086" s="146"/>
      <c r="L17086" s="150"/>
      <c r="N17086" s="163"/>
      <c r="O17086" s="146"/>
      <c r="P17086" s="146"/>
      <c r="Q17086" s="146"/>
      <c r="R17086" s="34"/>
      <c r="S17086" s="35"/>
      <c r="T17086" s="147"/>
    </row>
    <row r="17087">
      <c r="A17087" s="147"/>
      <c r="B17087" s="64"/>
      <c r="C17087" s="147" t="s">
        <v>217</v>
      </c>
      <c r="E17087" s="161"/>
      <c r="F17087" s="162"/>
      <c r="G17087" s="147"/>
      <c r="H17087" s="146"/>
      <c r="J17087" s="146"/>
      <c r="L17087" s="150"/>
      <c r="N17087" s="163"/>
      <c r="O17087" s="146"/>
      <c r="P17087" s="146"/>
      <c r="Q17087" s="146"/>
      <c r="R17087" s="34"/>
      <c r="S17087" s="35"/>
      <c r="T17087" s="147"/>
    </row>
    <row r="17088">
      <c r="A17088" s="147"/>
      <c r="B17088" s="64"/>
      <c r="C17088" s="147" t="s">
        <v>217</v>
      </c>
      <c r="E17088" s="161"/>
      <c r="F17088" s="162"/>
      <c r="G17088" s="147"/>
      <c r="H17088" s="146"/>
      <c r="J17088" s="146"/>
      <c r="L17088" s="150"/>
      <c r="N17088" s="163"/>
      <c r="O17088" s="146"/>
      <c r="P17088" s="146"/>
      <c r="Q17088" s="146"/>
      <c r="R17088" s="34"/>
      <c r="S17088" s="35"/>
      <c r="T17088" s="147"/>
    </row>
    <row r="17089">
      <c r="A17089" s="147"/>
      <c r="B17089" s="64"/>
      <c r="C17089" s="147" t="s">
        <v>217</v>
      </c>
      <c r="E17089" s="161"/>
      <c r="F17089" s="162"/>
      <c r="G17089" s="147"/>
      <c r="H17089" s="146"/>
      <c r="J17089" s="146"/>
      <c r="L17089" s="150"/>
      <c r="N17089" s="163"/>
      <c r="O17089" s="146"/>
      <c r="P17089" s="146"/>
      <c r="Q17089" s="146"/>
      <c r="R17089" s="34"/>
      <c r="S17089" s="35"/>
      <c r="T17089" s="147"/>
    </row>
    <row r="17090">
      <c r="A17090" s="147"/>
      <c r="B17090" s="64"/>
      <c r="C17090" s="147" t="s">
        <v>217</v>
      </c>
      <c r="E17090" s="161"/>
      <c r="F17090" s="162"/>
      <c r="G17090" s="147"/>
      <c r="H17090" s="146"/>
      <c r="J17090" s="146"/>
      <c r="L17090" s="150"/>
      <c r="N17090" s="163"/>
      <c r="O17090" s="146"/>
      <c r="P17090" s="146"/>
      <c r="Q17090" s="146"/>
      <c r="R17090" s="34"/>
      <c r="S17090" s="35"/>
      <c r="T17090" s="147"/>
    </row>
    <row r="17091">
      <c r="A17091" s="147"/>
      <c r="B17091" s="64"/>
      <c r="C17091" s="147" t="s">
        <v>217</v>
      </c>
      <c r="E17091" s="161"/>
      <c r="F17091" s="162"/>
      <c r="G17091" s="147"/>
      <c r="H17091" s="146"/>
      <c r="J17091" s="146"/>
      <c r="L17091" s="150"/>
      <c r="N17091" s="163"/>
      <c r="O17091" s="146"/>
      <c r="P17091" s="146"/>
      <c r="Q17091" s="146"/>
      <c r="R17091" s="34"/>
      <c r="S17091" s="35"/>
      <c r="T17091" s="147"/>
    </row>
    <row r="17092">
      <c r="A17092" s="147"/>
      <c r="B17092" s="64"/>
      <c r="C17092" s="147" t="s">
        <v>217</v>
      </c>
      <c r="E17092" s="161"/>
      <c r="F17092" s="162"/>
      <c r="G17092" s="147"/>
      <c r="H17092" s="146"/>
      <c r="J17092" s="146"/>
      <c r="L17092" s="150"/>
      <c r="N17092" s="163"/>
      <c r="O17092" s="146"/>
      <c r="P17092" s="146"/>
      <c r="Q17092" s="146"/>
      <c r="R17092" s="34"/>
      <c r="S17092" s="35"/>
      <c r="T17092" s="147"/>
    </row>
    <row r="17093">
      <c r="A17093" s="147"/>
      <c r="B17093" s="64"/>
      <c r="C17093" s="147" t="s">
        <v>217</v>
      </c>
      <c r="E17093" s="161"/>
      <c r="F17093" s="162"/>
      <c r="G17093" s="147"/>
      <c r="H17093" s="146"/>
      <c r="J17093" s="146"/>
      <c r="L17093" s="150"/>
      <c r="N17093" s="163"/>
      <c r="O17093" s="146"/>
      <c r="P17093" s="146"/>
      <c r="Q17093" s="146"/>
      <c r="R17093" s="34"/>
      <c r="S17093" s="35"/>
      <c r="T17093" s="147"/>
    </row>
    <row r="17094">
      <c r="A17094" s="147"/>
      <c r="B17094" s="64"/>
      <c r="C17094" s="147" t="s">
        <v>217</v>
      </c>
      <c r="E17094" s="161"/>
      <c r="F17094" s="162"/>
      <c r="G17094" s="147"/>
      <c r="H17094" s="146"/>
      <c r="J17094" s="146"/>
      <c r="L17094" s="150"/>
      <c r="N17094" s="163"/>
      <c r="O17094" s="146"/>
      <c r="P17094" s="146"/>
      <c r="Q17094" s="146"/>
      <c r="R17094" s="34"/>
      <c r="S17094" s="35"/>
      <c r="T17094" s="147"/>
    </row>
    <row r="17095">
      <c r="A17095" s="147"/>
      <c r="B17095" s="64"/>
      <c r="C17095" s="147" t="s">
        <v>217</v>
      </c>
      <c r="E17095" s="161"/>
      <c r="F17095" s="162"/>
      <c r="G17095" s="147"/>
      <c r="H17095" s="146"/>
      <c r="J17095" s="146"/>
      <c r="L17095" s="150"/>
      <c r="N17095" s="163"/>
      <c r="O17095" s="146"/>
      <c r="P17095" s="146"/>
      <c r="Q17095" s="146"/>
      <c r="R17095" s="34"/>
      <c r="S17095" s="35"/>
      <c r="T17095" s="147"/>
    </row>
    <row r="17096">
      <c r="A17096" s="147"/>
      <c r="B17096" s="64"/>
      <c r="C17096" s="147" t="s">
        <v>217</v>
      </c>
      <c r="E17096" s="161"/>
      <c r="F17096" s="162"/>
      <c r="G17096" s="147"/>
      <c r="H17096" s="146"/>
      <c r="J17096" s="146"/>
      <c r="L17096" s="150"/>
      <c r="N17096" s="163"/>
      <c r="O17096" s="146"/>
      <c r="P17096" s="146"/>
      <c r="Q17096" s="146"/>
      <c r="R17096" s="34"/>
      <c r="S17096" s="35"/>
      <c r="T17096" s="147"/>
    </row>
    <row r="17097">
      <c r="A17097" s="147"/>
      <c r="B17097" s="64"/>
      <c r="C17097" s="147" t="s">
        <v>217</v>
      </c>
      <c r="E17097" s="161"/>
      <c r="F17097" s="162"/>
      <c r="G17097" s="147"/>
      <c r="H17097" s="146"/>
      <c r="J17097" s="146"/>
      <c r="L17097" s="150"/>
      <c r="N17097" s="163"/>
      <c r="O17097" s="146"/>
      <c r="P17097" s="146"/>
      <c r="Q17097" s="146"/>
      <c r="R17097" s="34"/>
      <c r="S17097" s="35"/>
      <c r="T17097" s="147"/>
    </row>
    <row r="17098">
      <c r="A17098" s="147"/>
      <c r="B17098" s="64"/>
      <c r="C17098" s="147" t="s">
        <v>217</v>
      </c>
      <c r="E17098" s="161"/>
      <c r="F17098" s="162"/>
      <c r="G17098" s="147"/>
      <c r="H17098" s="146"/>
      <c r="J17098" s="146"/>
      <c r="L17098" s="150"/>
      <c r="N17098" s="163"/>
      <c r="O17098" s="146"/>
      <c r="P17098" s="146"/>
      <c r="Q17098" s="146"/>
      <c r="R17098" s="34"/>
      <c r="S17098" s="35"/>
      <c r="T17098" s="147"/>
    </row>
    <row r="17099">
      <c r="A17099" s="147"/>
      <c r="B17099" s="64"/>
      <c r="C17099" s="147" t="s">
        <v>217</v>
      </c>
      <c r="E17099" s="161"/>
      <c r="F17099" s="162"/>
      <c r="G17099" s="147"/>
      <c r="H17099" s="146"/>
      <c r="J17099" s="146"/>
      <c r="L17099" s="150"/>
      <c r="N17099" s="163"/>
      <c r="O17099" s="146"/>
      <c r="P17099" s="146"/>
      <c r="Q17099" s="146"/>
      <c r="R17099" s="34"/>
      <c r="S17099" s="35"/>
      <c r="T17099" s="147"/>
    </row>
    <row r="17100">
      <c r="A17100" s="147"/>
      <c r="B17100" s="64"/>
      <c r="C17100" s="147" t="s">
        <v>217</v>
      </c>
      <c r="E17100" s="161"/>
      <c r="F17100" s="162"/>
      <c r="G17100" s="147"/>
      <c r="H17100" s="146"/>
      <c r="J17100" s="146"/>
      <c r="L17100" s="150"/>
      <c r="N17100" s="163"/>
      <c r="O17100" s="146"/>
      <c r="P17100" s="146"/>
      <c r="Q17100" s="146"/>
      <c r="R17100" s="34"/>
      <c r="S17100" s="35"/>
      <c r="T17100" s="147"/>
    </row>
    <row r="17101">
      <c r="A17101" s="147"/>
      <c r="B17101" s="64"/>
      <c r="C17101" s="147" t="s">
        <v>217</v>
      </c>
      <c r="E17101" s="161"/>
      <c r="F17101" s="162"/>
      <c r="G17101" s="147"/>
      <c r="H17101" s="146"/>
      <c r="J17101" s="146"/>
      <c r="L17101" s="150"/>
      <c r="N17101" s="163"/>
      <c r="O17101" s="146"/>
      <c r="P17101" s="146"/>
      <c r="Q17101" s="146"/>
      <c r="R17101" s="34"/>
      <c r="S17101" s="35"/>
      <c r="T17101" s="147"/>
    </row>
    <row r="17102">
      <c r="A17102" s="147"/>
      <c r="B17102" s="64"/>
      <c r="C17102" s="147" t="s">
        <v>217</v>
      </c>
      <c r="E17102" s="161"/>
      <c r="F17102" s="162"/>
      <c r="G17102" s="147"/>
      <c r="H17102" s="146"/>
      <c r="J17102" s="146"/>
      <c r="L17102" s="150"/>
      <c r="N17102" s="163"/>
      <c r="O17102" s="146"/>
      <c r="P17102" s="146"/>
      <c r="Q17102" s="146"/>
      <c r="R17102" s="34"/>
      <c r="S17102" s="35"/>
      <c r="T17102" s="147"/>
    </row>
    <row r="17103">
      <c r="A17103" s="147"/>
      <c r="B17103" s="64"/>
      <c r="C17103" s="147" t="s">
        <v>217</v>
      </c>
      <c r="E17103" s="161"/>
      <c r="F17103" s="162"/>
      <c r="G17103" s="147"/>
      <c r="H17103" s="146"/>
      <c r="J17103" s="146"/>
      <c r="L17103" s="150"/>
      <c r="N17103" s="163"/>
      <c r="O17103" s="146"/>
      <c r="P17103" s="146"/>
      <c r="Q17103" s="146"/>
      <c r="R17103" s="34"/>
      <c r="S17103" s="35"/>
      <c r="T17103" s="147"/>
    </row>
    <row r="17104">
      <c r="A17104" s="147"/>
      <c r="B17104" s="64"/>
      <c r="C17104" s="147" t="s">
        <v>217</v>
      </c>
      <c r="E17104" s="161"/>
      <c r="F17104" s="162"/>
      <c r="G17104" s="147"/>
      <c r="H17104" s="146"/>
      <c r="J17104" s="146"/>
      <c r="L17104" s="150"/>
      <c r="N17104" s="163"/>
      <c r="O17104" s="146"/>
      <c r="P17104" s="146"/>
      <c r="Q17104" s="146"/>
      <c r="R17104" s="34"/>
      <c r="S17104" s="35"/>
      <c r="T17104" s="147"/>
    </row>
    <row r="17105">
      <c r="A17105" s="147"/>
      <c r="B17105" s="64"/>
      <c r="C17105" s="147" t="s">
        <v>217</v>
      </c>
      <c r="E17105" s="161"/>
      <c r="F17105" s="162"/>
      <c r="G17105" s="147"/>
      <c r="H17105" s="146"/>
      <c r="J17105" s="146"/>
      <c r="L17105" s="150"/>
      <c r="N17105" s="163"/>
      <c r="O17105" s="146"/>
      <c r="P17105" s="146"/>
      <c r="Q17105" s="146"/>
      <c r="R17105" s="34"/>
      <c r="S17105" s="35"/>
      <c r="T17105" s="147"/>
    </row>
    <row r="17106">
      <c r="A17106" s="147"/>
      <c r="B17106" s="64"/>
      <c r="C17106" s="147" t="s">
        <v>217</v>
      </c>
      <c r="E17106" s="161"/>
      <c r="F17106" s="162"/>
      <c r="G17106" s="147"/>
      <c r="H17106" s="146"/>
      <c r="J17106" s="146"/>
      <c r="L17106" s="150"/>
      <c r="N17106" s="163"/>
      <c r="O17106" s="146"/>
      <c r="P17106" s="146"/>
      <c r="Q17106" s="146"/>
      <c r="R17106" s="34"/>
      <c r="S17106" s="35"/>
      <c r="T17106" s="147"/>
    </row>
    <row r="17107">
      <c r="A17107" s="147"/>
      <c r="B17107" s="64"/>
      <c r="C17107" s="147" t="s">
        <v>217</v>
      </c>
      <c r="E17107" s="161"/>
      <c r="F17107" s="162"/>
      <c r="G17107" s="147"/>
      <c r="H17107" s="146"/>
      <c r="J17107" s="146"/>
      <c r="L17107" s="150"/>
      <c r="N17107" s="163"/>
      <c r="O17107" s="146"/>
      <c r="P17107" s="146"/>
      <c r="Q17107" s="146"/>
      <c r="R17107" s="34"/>
      <c r="S17107" s="35"/>
      <c r="T17107" s="147"/>
    </row>
    <row r="17108">
      <c r="A17108" s="147"/>
      <c r="B17108" s="64"/>
      <c r="C17108" s="147" t="s">
        <v>217</v>
      </c>
      <c r="E17108" s="161"/>
      <c r="F17108" s="162"/>
      <c r="G17108" s="147"/>
      <c r="H17108" s="146"/>
      <c r="J17108" s="146"/>
      <c r="L17108" s="150"/>
      <c r="N17108" s="163"/>
      <c r="O17108" s="146"/>
      <c r="P17108" s="146"/>
      <c r="Q17108" s="146"/>
      <c r="R17108" s="34"/>
      <c r="S17108" s="35"/>
      <c r="T17108" s="147"/>
    </row>
    <row r="17109">
      <c r="A17109" s="147"/>
      <c r="B17109" s="64"/>
      <c r="C17109" s="147" t="s">
        <v>217</v>
      </c>
      <c r="E17109" s="161"/>
      <c r="F17109" s="162"/>
      <c r="G17109" s="147"/>
      <c r="H17109" s="146"/>
      <c r="J17109" s="146"/>
      <c r="L17109" s="150"/>
      <c r="N17109" s="163"/>
      <c r="O17109" s="146"/>
      <c r="P17109" s="146"/>
      <c r="Q17109" s="146"/>
      <c r="R17109" s="34"/>
      <c r="S17109" s="35"/>
      <c r="T17109" s="147"/>
    </row>
    <row r="17110">
      <c r="A17110" s="147"/>
      <c r="B17110" s="64"/>
      <c r="C17110" s="147" t="s">
        <v>217</v>
      </c>
      <c r="E17110" s="161"/>
      <c r="F17110" s="162"/>
      <c r="G17110" s="147"/>
      <c r="H17110" s="146"/>
      <c r="J17110" s="146"/>
      <c r="L17110" s="150"/>
      <c r="N17110" s="163"/>
      <c r="O17110" s="146"/>
      <c r="P17110" s="146"/>
      <c r="Q17110" s="146"/>
      <c r="R17110" s="34"/>
      <c r="S17110" s="35"/>
      <c r="T17110" s="147"/>
    </row>
    <row r="17111">
      <c r="A17111" s="147"/>
      <c r="B17111" s="64"/>
      <c r="C17111" s="147" t="s">
        <v>217</v>
      </c>
      <c r="E17111" s="161"/>
      <c r="F17111" s="162"/>
      <c r="G17111" s="147"/>
      <c r="H17111" s="146"/>
      <c r="J17111" s="146"/>
      <c r="L17111" s="150"/>
      <c r="N17111" s="163"/>
      <c r="O17111" s="146"/>
      <c r="P17111" s="146"/>
      <c r="Q17111" s="146"/>
      <c r="R17111" s="34"/>
      <c r="S17111" s="35"/>
      <c r="T17111" s="147"/>
    </row>
    <row r="17112">
      <c r="A17112" s="147"/>
      <c r="B17112" s="64"/>
      <c r="C17112" s="147" t="s">
        <v>217</v>
      </c>
      <c r="E17112" s="161"/>
      <c r="F17112" s="162"/>
      <c r="G17112" s="147"/>
      <c r="H17112" s="146"/>
      <c r="J17112" s="146"/>
      <c r="L17112" s="150"/>
      <c r="N17112" s="163"/>
      <c r="O17112" s="146"/>
      <c r="P17112" s="146"/>
      <c r="Q17112" s="146"/>
      <c r="R17112" s="34"/>
      <c r="S17112" s="35"/>
      <c r="T17112" s="147"/>
    </row>
    <row r="17113">
      <c r="A17113" s="147"/>
      <c r="B17113" s="64"/>
      <c r="C17113" s="147" t="s">
        <v>217</v>
      </c>
      <c r="E17113" s="161"/>
      <c r="F17113" s="162"/>
      <c r="G17113" s="147"/>
      <c r="H17113" s="146"/>
      <c r="J17113" s="146"/>
      <c r="L17113" s="150"/>
      <c r="N17113" s="163"/>
      <c r="O17113" s="146"/>
      <c r="P17113" s="146"/>
      <c r="Q17113" s="146"/>
      <c r="R17113" s="34"/>
      <c r="S17113" s="35"/>
      <c r="T17113" s="147"/>
    </row>
    <row r="17114">
      <c r="A17114" s="147"/>
      <c r="B17114" s="64"/>
      <c r="C17114" s="147" t="s">
        <v>217</v>
      </c>
      <c r="E17114" s="161"/>
      <c r="F17114" s="162"/>
      <c r="G17114" s="147"/>
      <c r="H17114" s="146"/>
      <c r="J17114" s="146"/>
      <c r="L17114" s="150"/>
      <c r="N17114" s="163"/>
      <c r="O17114" s="146"/>
      <c r="P17114" s="146"/>
      <c r="Q17114" s="146"/>
      <c r="R17114" s="34"/>
      <c r="S17114" s="35"/>
      <c r="T17114" s="147"/>
    </row>
    <row r="17115">
      <c r="A17115" s="147"/>
      <c r="B17115" s="64"/>
      <c r="C17115" s="147" t="s">
        <v>217</v>
      </c>
      <c r="E17115" s="161"/>
      <c r="F17115" s="162"/>
      <c r="G17115" s="147"/>
      <c r="H17115" s="146"/>
      <c r="J17115" s="146"/>
      <c r="L17115" s="150"/>
      <c r="N17115" s="163"/>
      <c r="O17115" s="146"/>
      <c r="P17115" s="146"/>
      <c r="Q17115" s="146"/>
      <c r="R17115" s="34"/>
      <c r="S17115" s="35"/>
      <c r="T17115" s="147"/>
    </row>
    <row r="17116">
      <c r="A17116" s="147"/>
      <c r="B17116" s="64"/>
      <c r="C17116" s="147" t="s">
        <v>217</v>
      </c>
      <c r="E17116" s="161"/>
      <c r="F17116" s="162"/>
      <c r="G17116" s="147"/>
      <c r="H17116" s="146"/>
      <c r="J17116" s="146"/>
      <c r="L17116" s="150"/>
      <c r="N17116" s="163"/>
      <c r="O17116" s="146"/>
      <c r="P17116" s="146"/>
      <c r="Q17116" s="146"/>
      <c r="R17116" s="34"/>
      <c r="S17116" s="35"/>
      <c r="T17116" s="147"/>
    </row>
    <row r="17117">
      <c r="A17117" s="147"/>
      <c r="B17117" s="64"/>
      <c r="C17117" s="147" t="s">
        <v>217</v>
      </c>
      <c r="E17117" s="161"/>
      <c r="F17117" s="162"/>
      <c r="G17117" s="147"/>
      <c r="H17117" s="146"/>
      <c r="J17117" s="146"/>
      <c r="L17117" s="150"/>
      <c r="N17117" s="163"/>
      <c r="O17117" s="146"/>
      <c r="P17117" s="146"/>
      <c r="Q17117" s="146"/>
      <c r="R17117" s="34"/>
      <c r="S17117" s="35"/>
      <c r="T17117" s="147"/>
    </row>
    <row r="17118">
      <c r="A17118" s="147"/>
      <c r="B17118" s="64"/>
      <c r="C17118" s="147" t="s">
        <v>217</v>
      </c>
      <c r="E17118" s="161"/>
      <c r="F17118" s="162"/>
      <c r="G17118" s="147"/>
      <c r="H17118" s="146"/>
      <c r="J17118" s="146"/>
      <c r="L17118" s="150"/>
      <c r="N17118" s="163"/>
      <c r="O17118" s="146"/>
      <c r="P17118" s="146"/>
      <c r="Q17118" s="146"/>
      <c r="R17118" s="34"/>
      <c r="S17118" s="35"/>
      <c r="T17118" s="147"/>
    </row>
    <row r="17119">
      <c r="A17119" s="147"/>
      <c r="B17119" s="64"/>
      <c r="C17119" s="147" t="s">
        <v>217</v>
      </c>
      <c r="E17119" s="161"/>
      <c r="F17119" s="162"/>
      <c r="G17119" s="147"/>
      <c r="H17119" s="146"/>
      <c r="J17119" s="146"/>
      <c r="L17119" s="150"/>
      <c r="N17119" s="163"/>
      <c r="O17119" s="146"/>
      <c r="P17119" s="146"/>
      <c r="Q17119" s="146"/>
      <c r="R17119" s="34"/>
      <c r="S17119" s="35"/>
      <c r="T17119" s="147"/>
    </row>
    <row r="17120">
      <c r="A17120" s="147"/>
      <c r="B17120" s="64"/>
      <c r="C17120" s="147" t="s">
        <v>217</v>
      </c>
      <c r="E17120" s="161"/>
      <c r="F17120" s="162"/>
      <c r="G17120" s="147"/>
      <c r="H17120" s="146"/>
      <c r="J17120" s="146"/>
      <c r="L17120" s="150"/>
      <c r="N17120" s="163"/>
      <c r="O17120" s="146"/>
      <c r="P17120" s="146"/>
      <c r="Q17120" s="146"/>
      <c r="R17120" s="34"/>
      <c r="S17120" s="35"/>
      <c r="T17120" s="147"/>
    </row>
    <row r="17121">
      <c r="A17121" s="147"/>
      <c r="B17121" s="64"/>
      <c r="C17121" s="147" t="s">
        <v>217</v>
      </c>
      <c r="E17121" s="161"/>
      <c r="F17121" s="162"/>
      <c r="G17121" s="147"/>
      <c r="H17121" s="146"/>
      <c r="J17121" s="146"/>
      <c r="L17121" s="150"/>
      <c r="N17121" s="163"/>
      <c r="O17121" s="146"/>
      <c r="P17121" s="146"/>
      <c r="Q17121" s="146"/>
      <c r="R17121" s="34"/>
      <c r="S17121" s="35"/>
      <c r="T17121" s="147"/>
    </row>
    <row r="17122">
      <c r="A17122" s="147"/>
      <c r="B17122" s="64"/>
      <c r="C17122" s="147" t="s">
        <v>217</v>
      </c>
      <c r="E17122" s="161"/>
      <c r="F17122" s="162"/>
      <c r="G17122" s="147"/>
      <c r="H17122" s="146"/>
      <c r="J17122" s="146"/>
      <c r="L17122" s="150"/>
      <c r="N17122" s="163"/>
      <c r="O17122" s="146"/>
      <c r="P17122" s="146"/>
      <c r="Q17122" s="146"/>
      <c r="R17122" s="34"/>
      <c r="S17122" s="35"/>
      <c r="T17122" s="147"/>
    </row>
    <row r="17123">
      <c r="A17123" s="147"/>
      <c r="B17123" s="64"/>
      <c r="C17123" s="147" t="s">
        <v>217</v>
      </c>
      <c r="E17123" s="161"/>
      <c r="F17123" s="162"/>
      <c r="G17123" s="147"/>
      <c r="H17123" s="146"/>
      <c r="J17123" s="146"/>
      <c r="L17123" s="150"/>
      <c r="N17123" s="163"/>
      <c r="O17123" s="146"/>
      <c r="P17123" s="146"/>
      <c r="Q17123" s="146"/>
      <c r="R17123" s="34"/>
      <c r="S17123" s="35"/>
      <c r="T17123" s="147"/>
    </row>
    <row r="17124">
      <c r="A17124" s="147"/>
      <c r="B17124" s="64"/>
      <c r="C17124" s="147" t="s">
        <v>217</v>
      </c>
      <c r="E17124" s="161"/>
      <c r="F17124" s="162"/>
      <c r="G17124" s="147"/>
      <c r="H17124" s="146"/>
      <c r="J17124" s="146"/>
      <c r="L17124" s="150"/>
      <c r="N17124" s="163"/>
      <c r="O17124" s="146"/>
      <c r="P17124" s="146"/>
      <c r="Q17124" s="146"/>
      <c r="R17124" s="34"/>
      <c r="S17124" s="35"/>
      <c r="T17124" s="147"/>
    </row>
    <row r="17125">
      <c r="A17125" s="147"/>
      <c r="B17125" s="64"/>
      <c r="C17125" s="147" t="s">
        <v>217</v>
      </c>
      <c r="E17125" s="161"/>
      <c r="F17125" s="162"/>
      <c r="G17125" s="147"/>
      <c r="H17125" s="146"/>
      <c r="J17125" s="146"/>
      <c r="L17125" s="150"/>
      <c r="N17125" s="163"/>
      <c r="O17125" s="146"/>
      <c r="P17125" s="146"/>
      <c r="Q17125" s="146"/>
      <c r="R17125" s="34"/>
      <c r="S17125" s="35"/>
      <c r="T17125" s="147"/>
    </row>
    <row r="17126">
      <c r="A17126" s="147"/>
      <c r="B17126" s="64"/>
      <c r="C17126" s="147" t="s">
        <v>217</v>
      </c>
      <c r="E17126" s="161"/>
      <c r="F17126" s="162"/>
      <c r="G17126" s="147"/>
      <c r="H17126" s="146"/>
      <c r="J17126" s="146"/>
      <c r="L17126" s="150"/>
      <c r="N17126" s="163"/>
      <c r="O17126" s="146"/>
      <c r="P17126" s="146"/>
      <c r="Q17126" s="146"/>
      <c r="R17126" s="34"/>
      <c r="S17126" s="35"/>
      <c r="T17126" s="147"/>
    </row>
    <row r="17127">
      <c r="A17127" s="147"/>
      <c r="B17127" s="64"/>
      <c r="C17127" s="147" t="s">
        <v>217</v>
      </c>
      <c r="E17127" s="161"/>
      <c r="F17127" s="162"/>
      <c r="G17127" s="147"/>
      <c r="H17127" s="146"/>
      <c r="J17127" s="146"/>
      <c r="L17127" s="150"/>
      <c r="N17127" s="163"/>
      <c r="O17127" s="146"/>
      <c r="P17127" s="146"/>
      <c r="Q17127" s="146"/>
      <c r="R17127" s="34"/>
      <c r="S17127" s="35"/>
      <c r="T17127" s="147"/>
    </row>
    <row r="17128">
      <c r="A17128" s="147"/>
      <c r="B17128" s="64"/>
      <c r="C17128" s="147" t="s">
        <v>217</v>
      </c>
      <c r="E17128" s="161"/>
      <c r="F17128" s="162"/>
      <c r="G17128" s="147"/>
      <c r="H17128" s="146"/>
      <c r="J17128" s="146"/>
      <c r="L17128" s="150"/>
      <c r="N17128" s="163"/>
      <c r="O17128" s="146"/>
      <c r="P17128" s="146"/>
      <c r="Q17128" s="146"/>
      <c r="R17128" s="34"/>
      <c r="S17128" s="35"/>
      <c r="T17128" s="147"/>
    </row>
    <row r="17129">
      <c r="A17129" s="147"/>
      <c r="B17129" s="64"/>
      <c r="C17129" s="147" t="s">
        <v>217</v>
      </c>
      <c r="E17129" s="161"/>
      <c r="F17129" s="162"/>
      <c r="G17129" s="147"/>
      <c r="H17129" s="146"/>
      <c r="J17129" s="146"/>
      <c r="L17129" s="150"/>
      <c r="N17129" s="163"/>
      <c r="O17129" s="146"/>
      <c r="P17129" s="146"/>
      <c r="Q17129" s="146"/>
      <c r="R17129" s="34"/>
      <c r="S17129" s="35"/>
      <c r="T17129" s="147"/>
    </row>
    <row r="17130">
      <c r="A17130" s="147"/>
      <c r="B17130" s="64"/>
      <c r="C17130" s="147" t="s">
        <v>217</v>
      </c>
      <c r="E17130" s="161"/>
      <c r="F17130" s="162"/>
      <c r="G17130" s="147"/>
      <c r="H17130" s="146"/>
      <c r="J17130" s="146"/>
      <c r="L17130" s="150"/>
      <c r="N17130" s="163"/>
      <c r="O17130" s="146"/>
      <c r="P17130" s="146"/>
      <c r="Q17130" s="146"/>
      <c r="R17130" s="34"/>
      <c r="S17130" s="35"/>
      <c r="T17130" s="147"/>
    </row>
    <row r="17131">
      <c r="A17131" s="147"/>
      <c r="B17131" s="64"/>
      <c r="C17131" s="147" t="s">
        <v>217</v>
      </c>
      <c r="E17131" s="161"/>
      <c r="F17131" s="162"/>
      <c r="G17131" s="147"/>
      <c r="H17131" s="146"/>
      <c r="J17131" s="146"/>
      <c r="L17131" s="150"/>
      <c r="N17131" s="163"/>
      <c r="O17131" s="146"/>
      <c r="P17131" s="146"/>
      <c r="Q17131" s="146"/>
      <c r="R17131" s="34"/>
      <c r="S17131" s="35"/>
      <c r="T17131" s="147"/>
    </row>
    <row r="17132">
      <c r="A17132" s="147"/>
      <c r="B17132" s="64"/>
      <c r="C17132" s="147" t="s">
        <v>217</v>
      </c>
      <c r="E17132" s="161"/>
      <c r="F17132" s="162"/>
      <c r="G17132" s="147"/>
      <c r="H17132" s="146"/>
      <c r="J17132" s="146"/>
      <c r="L17132" s="150"/>
      <c r="N17132" s="163"/>
      <c r="O17132" s="146"/>
      <c r="P17132" s="146"/>
      <c r="Q17132" s="146"/>
      <c r="R17132" s="34"/>
      <c r="S17132" s="35"/>
      <c r="T17132" s="147"/>
    </row>
    <row r="17133">
      <c r="A17133" s="147"/>
      <c r="B17133" s="64"/>
      <c r="C17133" s="147" t="s">
        <v>217</v>
      </c>
      <c r="E17133" s="161"/>
      <c r="F17133" s="162"/>
      <c r="G17133" s="147"/>
      <c r="H17133" s="146"/>
      <c r="J17133" s="146"/>
      <c r="L17133" s="150"/>
      <c r="N17133" s="163"/>
      <c r="O17133" s="146"/>
      <c r="P17133" s="146"/>
      <c r="Q17133" s="146"/>
      <c r="R17133" s="34"/>
      <c r="S17133" s="35"/>
      <c r="T17133" s="147"/>
    </row>
    <row r="17134">
      <c r="A17134" s="147"/>
      <c r="B17134" s="64"/>
      <c r="C17134" s="147" t="s">
        <v>217</v>
      </c>
      <c r="E17134" s="161"/>
      <c r="F17134" s="162"/>
      <c r="G17134" s="147"/>
      <c r="H17134" s="146"/>
      <c r="J17134" s="146"/>
      <c r="L17134" s="150"/>
      <c r="N17134" s="163"/>
      <c r="O17134" s="146"/>
      <c r="P17134" s="146"/>
      <c r="Q17134" s="146"/>
      <c r="R17134" s="34"/>
      <c r="S17134" s="35"/>
      <c r="T17134" s="147"/>
    </row>
    <row r="17135">
      <c r="A17135" s="147"/>
      <c r="B17135" s="64"/>
      <c r="C17135" s="147" t="s">
        <v>217</v>
      </c>
      <c r="E17135" s="161"/>
      <c r="F17135" s="162"/>
      <c r="G17135" s="147"/>
      <c r="H17135" s="146"/>
      <c r="J17135" s="146"/>
      <c r="L17135" s="150"/>
      <c r="N17135" s="163"/>
      <c r="O17135" s="146"/>
      <c r="P17135" s="146"/>
      <c r="Q17135" s="146"/>
      <c r="R17135" s="34"/>
      <c r="S17135" s="35"/>
      <c r="T17135" s="147"/>
    </row>
    <row r="17136">
      <c r="A17136" s="147"/>
      <c r="B17136" s="64"/>
      <c r="C17136" s="147" t="s">
        <v>217</v>
      </c>
      <c r="E17136" s="161"/>
      <c r="F17136" s="162"/>
      <c r="G17136" s="147"/>
      <c r="H17136" s="146"/>
      <c r="J17136" s="146"/>
      <c r="L17136" s="150"/>
      <c r="N17136" s="163"/>
      <c r="O17136" s="146"/>
      <c r="P17136" s="146"/>
      <c r="Q17136" s="146"/>
      <c r="R17136" s="34"/>
      <c r="S17136" s="35"/>
      <c r="T17136" s="147"/>
    </row>
    <row r="17137">
      <c r="A17137" s="147"/>
      <c r="B17137" s="64"/>
      <c r="C17137" s="147" t="s">
        <v>217</v>
      </c>
      <c r="E17137" s="161"/>
      <c r="F17137" s="162"/>
      <c r="G17137" s="147"/>
      <c r="H17137" s="146"/>
      <c r="J17137" s="146"/>
      <c r="L17137" s="150"/>
      <c r="N17137" s="163"/>
      <c r="O17137" s="146"/>
      <c r="P17137" s="146"/>
      <c r="Q17137" s="146"/>
      <c r="R17137" s="34"/>
      <c r="S17137" s="35"/>
      <c r="T17137" s="147"/>
    </row>
    <row r="17138">
      <c r="A17138" s="147"/>
      <c r="B17138" s="64"/>
      <c r="C17138" s="147" t="s">
        <v>217</v>
      </c>
      <c r="E17138" s="161"/>
      <c r="F17138" s="162"/>
      <c r="G17138" s="147"/>
      <c r="H17138" s="146"/>
      <c r="J17138" s="146"/>
      <c r="L17138" s="150"/>
      <c r="N17138" s="163"/>
      <c r="O17138" s="146"/>
      <c r="P17138" s="146"/>
      <c r="Q17138" s="146"/>
      <c r="R17138" s="34"/>
      <c r="S17138" s="35"/>
      <c r="T17138" s="147"/>
    </row>
    <row r="17139">
      <c r="A17139" s="147"/>
      <c r="B17139" s="64"/>
      <c r="C17139" s="147" t="s">
        <v>217</v>
      </c>
      <c r="E17139" s="161"/>
      <c r="F17139" s="162"/>
      <c r="G17139" s="147"/>
      <c r="H17139" s="146"/>
      <c r="J17139" s="146"/>
      <c r="L17139" s="150"/>
      <c r="N17139" s="163"/>
      <c r="O17139" s="146"/>
      <c r="P17139" s="146"/>
      <c r="Q17139" s="146"/>
      <c r="R17139" s="34"/>
      <c r="S17139" s="35"/>
      <c r="T17139" s="147"/>
    </row>
    <row r="17140">
      <c r="A17140" s="147"/>
      <c r="B17140" s="64"/>
      <c r="C17140" s="147" t="s">
        <v>217</v>
      </c>
      <c r="E17140" s="161"/>
      <c r="F17140" s="162"/>
      <c r="G17140" s="147"/>
      <c r="H17140" s="146"/>
      <c r="J17140" s="146"/>
      <c r="L17140" s="150"/>
      <c r="N17140" s="163"/>
      <c r="O17140" s="146"/>
      <c r="P17140" s="146"/>
      <c r="Q17140" s="146"/>
      <c r="R17140" s="34"/>
      <c r="S17140" s="35"/>
      <c r="T17140" s="147"/>
    </row>
    <row r="17141">
      <c r="A17141" s="147"/>
      <c r="B17141" s="64"/>
      <c r="C17141" s="147" t="s">
        <v>217</v>
      </c>
      <c r="E17141" s="161"/>
      <c r="F17141" s="162"/>
      <c r="G17141" s="147"/>
      <c r="H17141" s="146"/>
      <c r="J17141" s="146"/>
      <c r="L17141" s="150"/>
      <c r="N17141" s="163"/>
      <c r="O17141" s="146"/>
      <c r="P17141" s="146"/>
      <c r="Q17141" s="146"/>
      <c r="R17141" s="34"/>
      <c r="S17141" s="35"/>
      <c r="T17141" s="147"/>
    </row>
    <row r="17142">
      <c r="A17142" s="147"/>
      <c r="B17142" s="64"/>
      <c r="C17142" s="147" t="s">
        <v>217</v>
      </c>
      <c r="E17142" s="161"/>
      <c r="F17142" s="162"/>
      <c r="G17142" s="147"/>
      <c r="H17142" s="146"/>
      <c r="J17142" s="146"/>
      <c r="L17142" s="150"/>
      <c r="N17142" s="163"/>
      <c r="O17142" s="146"/>
      <c r="P17142" s="146"/>
      <c r="Q17142" s="146"/>
      <c r="R17142" s="34"/>
      <c r="S17142" s="35"/>
      <c r="T17142" s="147"/>
    </row>
    <row r="17143">
      <c r="A17143" s="147"/>
      <c r="B17143" s="64"/>
      <c r="C17143" s="147" t="s">
        <v>217</v>
      </c>
      <c r="E17143" s="161"/>
      <c r="F17143" s="162"/>
      <c r="G17143" s="147"/>
      <c r="H17143" s="146"/>
      <c r="J17143" s="146"/>
      <c r="L17143" s="150"/>
      <c r="N17143" s="163"/>
      <c r="O17143" s="146"/>
      <c r="P17143" s="146"/>
      <c r="Q17143" s="146"/>
      <c r="R17143" s="34"/>
      <c r="S17143" s="35"/>
      <c r="T17143" s="147"/>
    </row>
    <row r="17144">
      <c r="A17144" s="147"/>
      <c r="B17144" s="64"/>
      <c r="C17144" s="147" t="s">
        <v>217</v>
      </c>
      <c r="E17144" s="161"/>
      <c r="F17144" s="162"/>
      <c r="G17144" s="147"/>
      <c r="H17144" s="146"/>
      <c r="J17144" s="146"/>
      <c r="L17144" s="150"/>
      <c r="N17144" s="163"/>
      <c r="O17144" s="146"/>
      <c r="P17144" s="146"/>
      <c r="Q17144" s="146"/>
      <c r="R17144" s="34"/>
      <c r="S17144" s="35"/>
      <c r="T17144" s="147"/>
    </row>
    <row r="17145">
      <c r="A17145" s="147"/>
      <c r="B17145" s="64"/>
      <c r="C17145" s="147" t="s">
        <v>217</v>
      </c>
      <c r="E17145" s="161"/>
      <c r="F17145" s="162"/>
      <c r="G17145" s="147"/>
      <c r="H17145" s="146"/>
      <c r="J17145" s="146"/>
      <c r="L17145" s="150"/>
      <c r="N17145" s="163"/>
      <c r="O17145" s="146"/>
      <c r="P17145" s="146"/>
      <c r="Q17145" s="146"/>
      <c r="R17145" s="34"/>
      <c r="S17145" s="35"/>
      <c r="T17145" s="147"/>
    </row>
    <row r="17146">
      <c r="A17146" s="147"/>
      <c r="B17146" s="64"/>
      <c r="C17146" s="147" t="s">
        <v>217</v>
      </c>
      <c r="E17146" s="161"/>
      <c r="F17146" s="162"/>
      <c r="G17146" s="147"/>
      <c r="H17146" s="146"/>
      <c r="J17146" s="146"/>
      <c r="L17146" s="150"/>
      <c r="N17146" s="163"/>
      <c r="O17146" s="146"/>
      <c r="P17146" s="146"/>
      <c r="Q17146" s="146"/>
      <c r="R17146" s="34"/>
      <c r="S17146" s="35"/>
      <c r="T17146" s="147"/>
    </row>
    <row r="17147">
      <c r="A17147" s="147"/>
      <c r="B17147" s="64"/>
      <c r="C17147" s="147" t="s">
        <v>217</v>
      </c>
      <c r="E17147" s="161"/>
      <c r="F17147" s="162"/>
      <c r="G17147" s="147"/>
      <c r="H17147" s="146"/>
      <c r="J17147" s="146"/>
      <c r="L17147" s="150"/>
      <c r="N17147" s="163"/>
      <c r="O17147" s="146"/>
      <c r="P17147" s="146"/>
      <c r="Q17147" s="146"/>
      <c r="R17147" s="34"/>
      <c r="S17147" s="35"/>
      <c r="T17147" s="147"/>
    </row>
    <row r="17148">
      <c r="A17148" s="147"/>
      <c r="B17148" s="64"/>
      <c r="C17148" s="147" t="s">
        <v>217</v>
      </c>
      <c r="E17148" s="161"/>
      <c r="F17148" s="162"/>
      <c r="G17148" s="147"/>
      <c r="H17148" s="146"/>
      <c r="J17148" s="146"/>
      <c r="L17148" s="150"/>
      <c r="N17148" s="163"/>
      <c r="O17148" s="146"/>
      <c r="P17148" s="146"/>
      <c r="Q17148" s="146"/>
      <c r="R17148" s="34"/>
      <c r="S17148" s="35"/>
      <c r="T17148" s="147"/>
    </row>
    <row r="17149">
      <c r="A17149" s="147"/>
      <c r="B17149" s="64"/>
      <c r="C17149" s="147" t="s">
        <v>217</v>
      </c>
      <c r="E17149" s="161"/>
      <c r="F17149" s="162"/>
      <c r="G17149" s="147"/>
      <c r="H17149" s="146"/>
      <c r="J17149" s="146"/>
      <c r="L17149" s="150"/>
      <c r="N17149" s="163"/>
      <c r="O17149" s="146"/>
      <c r="P17149" s="146"/>
      <c r="Q17149" s="146"/>
      <c r="R17149" s="34"/>
      <c r="S17149" s="35"/>
      <c r="T17149" s="147"/>
    </row>
    <row r="17150">
      <c r="A17150" s="147"/>
      <c r="B17150" s="64"/>
      <c r="C17150" s="147" t="s">
        <v>217</v>
      </c>
      <c r="E17150" s="161"/>
      <c r="F17150" s="162"/>
      <c r="G17150" s="147"/>
      <c r="H17150" s="146"/>
      <c r="J17150" s="146"/>
      <c r="L17150" s="150"/>
      <c r="N17150" s="163"/>
      <c r="O17150" s="146"/>
      <c r="P17150" s="146"/>
      <c r="Q17150" s="146"/>
      <c r="R17150" s="34"/>
      <c r="S17150" s="35"/>
      <c r="T17150" s="147"/>
    </row>
    <row r="17151">
      <c r="A17151" s="147"/>
      <c r="B17151" s="64"/>
      <c r="C17151" s="147" t="s">
        <v>217</v>
      </c>
      <c r="E17151" s="161"/>
      <c r="F17151" s="162"/>
      <c r="G17151" s="147"/>
      <c r="H17151" s="146"/>
      <c r="J17151" s="146"/>
      <c r="L17151" s="150"/>
      <c r="N17151" s="163"/>
      <c r="O17151" s="146"/>
      <c r="P17151" s="146"/>
      <c r="Q17151" s="146"/>
      <c r="R17151" s="34"/>
      <c r="S17151" s="35"/>
      <c r="T17151" s="147"/>
    </row>
    <row r="17152">
      <c r="A17152" s="147"/>
      <c r="B17152" s="64"/>
      <c r="C17152" s="147" t="s">
        <v>217</v>
      </c>
      <c r="E17152" s="161"/>
      <c r="F17152" s="162"/>
      <c r="G17152" s="147"/>
      <c r="H17152" s="146"/>
      <c r="J17152" s="146"/>
      <c r="L17152" s="150"/>
      <c r="N17152" s="163"/>
      <c r="O17152" s="146"/>
      <c r="P17152" s="146"/>
      <c r="Q17152" s="146"/>
      <c r="R17152" s="34"/>
      <c r="S17152" s="35"/>
      <c r="T17152" s="147"/>
    </row>
    <row r="17153">
      <c r="A17153" s="147"/>
      <c r="B17153" s="64"/>
      <c r="C17153" s="147" t="s">
        <v>217</v>
      </c>
      <c r="E17153" s="161"/>
      <c r="F17153" s="162"/>
      <c r="G17153" s="147"/>
      <c r="H17153" s="146"/>
      <c r="J17153" s="146"/>
      <c r="L17153" s="150"/>
      <c r="N17153" s="163"/>
      <c r="O17153" s="146"/>
      <c r="P17153" s="146"/>
      <c r="Q17153" s="146"/>
      <c r="R17153" s="34"/>
      <c r="S17153" s="35"/>
      <c r="T17153" s="147"/>
    </row>
    <row r="17154">
      <c r="A17154" s="147"/>
      <c r="B17154" s="64"/>
      <c r="C17154" s="147" t="s">
        <v>217</v>
      </c>
      <c r="E17154" s="161"/>
      <c r="F17154" s="162"/>
      <c r="G17154" s="147"/>
      <c r="H17154" s="146"/>
      <c r="J17154" s="146"/>
      <c r="L17154" s="150"/>
      <c r="N17154" s="163"/>
      <c r="O17154" s="146"/>
      <c r="P17154" s="146"/>
      <c r="Q17154" s="146"/>
      <c r="R17154" s="34"/>
      <c r="S17154" s="35"/>
      <c r="T17154" s="147"/>
    </row>
    <row r="17155">
      <c r="A17155" s="147"/>
      <c r="B17155" s="64"/>
      <c r="C17155" s="147" t="s">
        <v>217</v>
      </c>
      <c r="E17155" s="161"/>
      <c r="F17155" s="162"/>
      <c r="G17155" s="147"/>
      <c r="H17155" s="146"/>
      <c r="J17155" s="146"/>
      <c r="L17155" s="150"/>
      <c r="N17155" s="163"/>
      <c r="O17155" s="146"/>
      <c r="P17155" s="146"/>
      <c r="Q17155" s="146"/>
      <c r="R17155" s="34"/>
      <c r="S17155" s="35"/>
      <c r="T17155" s="147"/>
    </row>
    <row r="17156">
      <c r="A17156" s="147"/>
      <c r="B17156" s="64"/>
      <c r="C17156" s="147" t="s">
        <v>217</v>
      </c>
      <c r="E17156" s="161"/>
      <c r="F17156" s="162"/>
      <c r="G17156" s="147"/>
      <c r="H17156" s="146"/>
      <c r="J17156" s="146"/>
      <c r="L17156" s="150"/>
      <c r="N17156" s="163"/>
      <c r="O17156" s="146"/>
      <c r="P17156" s="146"/>
      <c r="Q17156" s="146"/>
      <c r="R17156" s="34"/>
      <c r="S17156" s="35"/>
      <c r="T17156" s="147"/>
    </row>
    <row r="17157">
      <c r="A17157" s="147"/>
      <c r="B17157" s="64"/>
      <c r="C17157" s="147" t="s">
        <v>217</v>
      </c>
      <c r="E17157" s="161"/>
      <c r="F17157" s="162"/>
      <c r="G17157" s="147"/>
      <c r="H17157" s="146"/>
      <c r="J17157" s="146"/>
      <c r="L17157" s="150"/>
      <c r="N17157" s="163"/>
      <c r="O17157" s="146"/>
      <c r="P17157" s="146"/>
      <c r="Q17157" s="146"/>
      <c r="R17157" s="34"/>
      <c r="S17157" s="35"/>
      <c r="T17157" s="147"/>
    </row>
    <row r="17158">
      <c r="A17158" s="147"/>
      <c r="B17158" s="64"/>
      <c r="C17158" s="147" t="s">
        <v>217</v>
      </c>
      <c r="E17158" s="161"/>
      <c r="F17158" s="162"/>
      <c r="G17158" s="147"/>
      <c r="H17158" s="146"/>
      <c r="J17158" s="146"/>
      <c r="L17158" s="150"/>
      <c r="N17158" s="163"/>
      <c r="O17158" s="146"/>
      <c r="P17158" s="146"/>
      <c r="Q17158" s="146"/>
      <c r="R17158" s="34"/>
      <c r="S17158" s="35"/>
      <c r="T17158" s="147"/>
    </row>
    <row r="17159">
      <c r="A17159" s="147"/>
      <c r="B17159" s="64"/>
      <c r="C17159" s="147" t="s">
        <v>217</v>
      </c>
      <c r="E17159" s="161"/>
      <c r="F17159" s="162"/>
      <c r="G17159" s="147"/>
      <c r="H17159" s="146"/>
      <c r="J17159" s="146"/>
      <c r="L17159" s="150"/>
      <c r="N17159" s="163"/>
      <c r="O17159" s="146"/>
      <c r="P17159" s="146"/>
      <c r="Q17159" s="146"/>
      <c r="R17159" s="34"/>
      <c r="S17159" s="35"/>
      <c r="T17159" s="147"/>
    </row>
    <row r="17160">
      <c r="A17160" s="147"/>
      <c r="B17160" s="64"/>
      <c r="C17160" s="147" t="s">
        <v>217</v>
      </c>
      <c r="E17160" s="161"/>
      <c r="F17160" s="162"/>
      <c r="G17160" s="147"/>
      <c r="H17160" s="146"/>
      <c r="J17160" s="146"/>
      <c r="L17160" s="150"/>
      <c r="N17160" s="163"/>
      <c r="O17160" s="146"/>
      <c r="P17160" s="146"/>
      <c r="Q17160" s="146"/>
      <c r="R17160" s="34"/>
      <c r="S17160" s="35"/>
      <c r="T17160" s="147"/>
    </row>
    <row r="17161">
      <c r="A17161" s="147"/>
      <c r="B17161" s="64"/>
      <c r="C17161" s="147" t="s">
        <v>217</v>
      </c>
      <c r="E17161" s="161"/>
      <c r="F17161" s="162"/>
      <c r="G17161" s="147"/>
      <c r="H17161" s="146"/>
      <c r="J17161" s="146"/>
      <c r="L17161" s="150"/>
      <c r="N17161" s="163"/>
      <c r="O17161" s="146"/>
      <c r="P17161" s="146"/>
      <c r="Q17161" s="146"/>
      <c r="R17161" s="34"/>
      <c r="S17161" s="35"/>
      <c r="T17161" s="147"/>
    </row>
    <row r="17162">
      <c r="A17162" s="147"/>
      <c r="B17162" s="64"/>
      <c r="C17162" s="147" t="s">
        <v>217</v>
      </c>
      <c r="E17162" s="161"/>
      <c r="F17162" s="162"/>
      <c r="G17162" s="147"/>
      <c r="H17162" s="146"/>
      <c r="J17162" s="146"/>
      <c r="L17162" s="150"/>
      <c r="N17162" s="163"/>
      <c r="O17162" s="146"/>
      <c r="P17162" s="146"/>
      <c r="Q17162" s="146"/>
      <c r="R17162" s="34"/>
      <c r="S17162" s="35"/>
      <c r="T17162" s="147"/>
    </row>
    <row r="17163">
      <c r="A17163" s="147"/>
      <c r="B17163" s="64"/>
      <c r="C17163" s="147" t="s">
        <v>217</v>
      </c>
      <c r="E17163" s="161"/>
      <c r="F17163" s="162"/>
      <c r="G17163" s="147"/>
      <c r="H17163" s="146"/>
      <c r="J17163" s="146"/>
      <c r="L17163" s="150"/>
      <c r="N17163" s="163"/>
      <c r="O17163" s="146"/>
      <c r="P17163" s="146"/>
      <c r="Q17163" s="146"/>
      <c r="R17163" s="34"/>
      <c r="S17163" s="35"/>
      <c r="T17163" s="147"/>
    </row>
    <row r="17164">
      <c r="A17164" s="147"/>
      <c r="B17164" s="64"/>
      <c r="C17164" s="147" t="s">
        <v>217</v>
      </c>
      <c r="E17164" s="161"/>
      <c r="F17164" s="162"/>
      <c r="G17164" s="147"/>
      <c r="H17164" s="146"/>
      <c r="J17164" s="146"/>
      <c r="L17164" s="150"/>
      <c r="N17164" s="163"/>
      <c r="O17164" s="146"/>
      <c r="P17164" s="146"/>
      <c r="Q17164" s="146"/>
      <c r="R17164" s="34"/>
      <c r="S17164" s="35"/>
      <c r="T17164" s="147"/>
    </row>
    <row r="17165">
      <c r="A17165" s="147"/>
      <c r="B17165" s="64"/>
      <c r="C17165" s="147" t="s">
        <v>217</v>
      </c>
      <c r="E17165" s="161"/>
      <c r="F17165" s="162"/>
      <c r="G17165" s="147"/>
      <c r="H17165" s="146"/>
      <c r="J17165" s="146"/>
      <c r="L17165" s="150"/>
      <c r="N17165" s="163"/>
      <c r="O17165" s="146"/>
      <c r="P17165" s="146"/>
      <c r="Q17165" s="146"/>
      <c r="R17165" s="34"/>
      <c r="S17165" s="35"/>
      <c r="T17165" s="147"/>
    </row>
    <row r="17166">
      <c r="A17166" s="147"/>
      <c r="B17166" s="64"/>
      <c r="C17166" s="147" t="s">
        <v>217</v>
      </c>
      <c r="E17166" s="161"/>
      <c r="F17166" s="162"/>
      <c r="G17166" s="147"/>
      <c r="H17166" s="146"/>
      <c r="J17166" s="146"/>
      <c r="L17166" s="150"/>
      <c r="N17166" s="163"/>
      <c r="O17166" s="146"/>
      <c r="P17166" s="146"/>
      <c r="Q17166" s="146"/>
      <c r="R17166" s="34"/>
      <c r="S17166" s="35"/>
      <c r="T17166" s="147"/>
    </row>
    <row r="17167">
      <c r="A17167" s="147"/>
      <c r="B17167" s="64"/>
      <c r="C17167" s="147" t="s">
        <v>217</v>
      </c>
      <c r="E17167" s="161"/>
      <c r="F17167" s="162"/>
      <c r="G17167" s="147"/>
      <c r="H17167" s="146"/>
      <c r="J17167" s="146"/>
      <c r="L17167" s="150"/>
      <c r="N17167" s="163"/>
      <c r="O17167" s="146"/>
      <c r="P17167" s="146"/>
      <c r="Q17167" s="146"/>
      <c r="R17167" s="34"/>
      <c r="S17167" s="35"/>
      <c r="T17167" s="147"/>
    </row>
    <row r="17168">
      <c r="A17168" s="147"/>
      <c r="B17168" s="64"/>
      <c r="C17168" s="147" t="s">
        <v>217</v>
      </c>
      <c r="E17168" s="161"/>
      <c r="F17168" s="162"/>
      <c r="G17168" s="147"/>
      <c r="H17168" s="146"/>
      <c r="J17168" s="146"/>
      <c r="L17168" s="150"/>
      <c r="N17168" s="163"/>
      <c r="O17168" s="146"/>
      <c r="P17168" s="146"/>
      <c r="Q17168" s="146"/>
      <c r="R17168" s="34"/>
      <c r="S17168" s="35"/>
      <c r="T17168" s="147"/>
    </row>
    <row r="17169">
      <c r="A17169" s="147"/>
      <c r="B17169" s="64"/>
      <c r="C17169" s="147" t="s">
        <v>217</v>
      </c>
      <c r="E17169" s="161"/>
      <c r="F17169" s="162"/>
      <c r="G17169" s="147"/>
      <c r="H17169" s="146"/>
      <c r="J17169" s="146"/>
      <c r="L17169" s="150"/>
      <c r="N17169" s="163"/>
      <c r="O17169" s="146"/>
      <c r="P17169" s="146"/>
      <c r="Q17169" s="146"/>
      <c r="R17169" s="34"/>
      <c r="S17169" s="35"/>
      <c r="T17169" s="147"/>
    </row>
    <row r="17170">
      <c r="A17170" s="147"/>
      <c r="B17170" s="64"/>
      <c r="C17170" s="147" t="s">
        <v>217</v>
      </c>
      <c r="E17170" s="161"/>
      <c r="F17170" s="162"/>
      <c r="G17170" s="147"/>
      <c r="H17170" s="146"/>
      <c r="J17170" s="146"/>
      <c r="L17170" s="150"/>
      <c r="N17170" s="163"/>
      <c r="O17170" s="146"/>
      <c r="P17170" s="146"/>
      <c r="Q17170" s="146"/>
      <c r="R17170" s="34"/>
      <c r="S17170" s="35"/>
      <c r="T17170" s="147"/>
    </row>
    <row r="17171">
      <c r="A17171" s="147"/>
      <c r="B17171" s="64"/>
      <c r="C17171" s="147" t="s">
        <v>217</v>
      </c>
      <c r="E17171" s="161"/>
      <c r="F17171" s="162"/>
      <c r="G17171" s="147"/>
      <c r="H17171" s="146"/>
      <c r="J17171" s="146"/>
      <c r="L17171" s="150"/>
      <c r="N17171" s="163"/>
      <c r="O17171" s="146"/>
      <c r="P17171" s="146"/>
      <c r="Q17171" s="146"/>
      <c r="R17171" s="34"/>
      <c r="S17171" s="35"/>
      <c r="T17171" s="147"/>
    </row>
    <row r="17172">
      <c r="A17172" s="147"/>
      <c r="B17172" s="64"/>
      <c r="C17172" s="147" t="s">
        <v>217</v>
      </c>
      <c r="E17172" s="161"/>
      <c r="F17172" s="162"/>
      <c r="G17172" s="147"/>
      <c r="H17172" s="146"/>
      <c r="J17172" s="146"/>
      <c r="L17172" s="150"/>
      <c r="N17172" s="163"/>
      <c r="O17172" s="146"/>
      <c r="P17172" s="146"/>
      <c r="Q17172" s="146"/>
      <c r="R17172" s="34"/>
      <c r="S17172" s="35"/>
      <c r="T17172" s="147"/>
    </row>
    <row r="17173">
      <c r="A17173" s="147"/>
      <c r="B17173" s="64"/>
      <c r="C17173" s="147" t="s">
        <v>217</v>
      </c>
      <c r="E17173" s="161"/>
      <c r="F17173" s="162"/>
      <c r="G17173" s="147"/>
      <c r="H17173" s="146"/>
      <c r="J17173" s="146"/>
      <c r="L17173" s="150"/>
      <c r="N17173" s="163"/>
      <c r="O17173" s="146"/>
      <c r="P17173" s="146"/>
      <c r="Q17173" s="146"/>
      <c r="R17173" s="34"/>
      <c r="S17173" s="35"/>
      <c r="T17173" s="147"/>
    </row>
    <row r="17174">
      <c r="A17174" s="147"/>
      <c r="B17174" s="64"/>
      <c r="C17174" s="147" t="s">
        <v>217</v>
      </c>
      <c r="E17174" s="161"/>
      <c r="F17174" s="162"/>
      <c r="G17174" s="147"/>
      <c r="H17174" s="146"/>
      <c r="J17174" s="146"/>
      <c r="L17174" s="150"/>
      <c r="N17174" s="163"/>
      <c r="O17174" s="146"/>
      <c r="P17174" s="146"/>
      <c r="Q17174" s="146"/>
      <c r="R17174" s="34"/>
      <c r="S17174" s="35"/>
      <c r="T17174" s="147"/>
    </row>
    <row r="17175">
      <c r="A17175" s="147"/>
      <c r="B17175" s="64"/>
      <c r="C17175" s="147" t="s">
        <v>217</v>
      </c>
      <c r="E17175" s="161"/>
      <c r="F17175" s="162"/>
      <c r="G17175" s="147"/>
      <c r="H17175" s="146"/>
      <c r="J17175" s="146"/>
      <c r="L17175" s="150"/>
      <c r="N17175" s="163"/>
      <c r="O17175" s="146"/>
      <c r="P17175" s="146"/>
      <c r="Q17175" s="146"/>
      <c r="R17175" s="34"/>
      <c r="S17175" s="35"/>
      <c r="T17175" s="147"/>
    </row>
    <row r="17176">
      <c r="A17176" s="147"/>
      <c r="B17176" s="64"/>
      <c r="C17176" s="147" t="s">
        <v>217</v>
      </c>
      <c r="E17176" s="161"/>
      <c r="F17176" s="162"/>
      <c r="G17176" s="147"/>
      <c r="H17176" s="146"/>
      <c r="J17176" s="146"/>
      <c r="L17176" s="150"/>
      <c r="N17176" s="163"/>
      <c r="O17176" s="146"/>
      <c r="P17176" s="146"/>
      <c r="Q17176" s="146"/>
      <c r="R17176" s="34"/>
      <c r="S17176" s="35"/>
      <c r="T17176" s="147"/>
    </row>
    <row r="17177">
      <c r="A17177" s="147"/>
      <c r="B17177" s="64"/>
      <c r="C17177" s="147" t="s">
        <v>217</v>
      </c>
      <c r="E17177" s="161"/>
      <c r="F17177" s="162"/>
      <c r="G17177" s="147"/>
      <c r="H17177" s="146"/>
      <c r="J17177" s="146"/>
      <c r="L17177" s="150"/>
      <c r="N17177" s="163"/>
      <c r="O17177" s="146"/>
      <c r="P17177" s="146"/>
      <c r="Q17177" s="146"/>
      <c r="R17177" s="34"/>
      <c r="S17177" s="35"/>
      <c r="T17177" s="147"/>
    </row>
    <row r="17178">
      <c r="A17178" s="147"/>
      <c r="B17178" s="64"/>
      <c r="C17178" s="147" t="s">
        <v>217</v>
      </c>
      <c r="E17178" s="161"/>
      <c r="F17178" s="162"/>
      <c r="G17178" s="147"/>
      <c r="H17178" s="146"/>
      <c r="J17178" s="146"/>
      <c r="L17178" s="150"/>
      <c r="N17178" s="163"/>
      <c r="O17178" s="146"/>
      <c r="P17178" s="146"/>
      <c r="Q17178" s="146"/>
      <c r="R17178" s="34"/>
      <c r="S17178" s="35"/>
      <c r="T17178" s="147"/>
    </row>
    <row r="17179">
      <c r="A17179" s="147"/>
      <c r="B17179" s="64"/>
      <c r="C17179" s="147" t="s">
        <v>217</v>
      </c>
      <c r="E17179" s="161"/>
      <c r="F17179" s="162"/>
      <c r="G17179" s="147"/>
      <c r="H17179" s="146"/>
      <c r="J17179" s="146"/>
      <c r="L17179" s="150"/>
      <c r="N17179" s="163"/>
      <c r="O17179" s="146"/>
      <c r="P17179" s="146"/>
      <c r="Q17179" s="146"/>
      <c r="R17179" s="34"/>
      <c r="S17179" s="35"/>
      <c r="T17179" s="147"/>
    </row>
    <row r="17180">
      <c r="A17180" s="147"/>
      <c r="B17180" s="64"/>
      <c r="C17180" s="147" t="s">
        <v>217</v>
      </c>
      <c r="E17180" s="161"/>
      <c r="F17180" s="162"/>
      <c r="G17180" s="147"/>
      <c r="H17180" s="146"/>
      <c r="J17180" s="146"/>
      <c r="L17180" s="150"/>
      <c r="N17180" s="163"/>
      <c r="O17180" s="146"/>
      <c r="P17180" s="146"/>
      <c r="Q17180" s="146"/>
      <c r="R17180" s="34"/>
      <c r="S17180" s="35"/>
      <c r="T17180" s="147"/>
    </row>
    <row r="17181">
      <c r="A17181" s="147"/>
      <c r="B17181" s="64"/>
      <c r="C17181" s="147" t="s">
        <v>217</v>
      </c>
      <c r="E17181" s="161"/>
      <c r="F17181" s="162"/>
      <c r="G17181" s="147"/>
      <c r="H17181" s="146"/>
      <c r="J17181" s="146"/>
      <c r="L17181" s="150"/>
      <c r="N17181" s="163"/>
      <c r="O17181" s="146"/>
      <c r="P17181" s="146"/>
      <c r="Q17181" s="146"/>
      <c r="R17181" s="34"/>
      <c r="S17181" s="35"/>
      <c r="T17181" s="147"/>
    </row>
    <row r="17182">
      <c r="A17182" s="147"/>
      <c r="B17182" s="64"/>
      <c r="C17182" s="147" t="s">
        <v>217</v>
      </c>
      <c r="E17182" s="161"/>
      <c r="F17182" s="162"/>
      <c r="G17182" s="147"/>
      <c r="H17182" s="146"/>
      <c r="J17182" s="146"/>
      <c r="L17182" s="150"/>
      <c r="N17182" s="163"/>
      <c r="O17182" s="146"/>
      <c r="P17182" s="146"/>
      <c r="Q17182" s="146"/>
      <c r="R17182" s="34"/>
      <c r="S17182" s="35"/>
      <c r="T17182" s="147"/>
    </row>
    <row r="17183">
      <c r="A17183" s="147"/>
      <c r="B17183" s="64"/>
      <c r="C17183" s="147" t="s">
        <v>217</v>
      </c>
      <c r="E17183" s="161"/>
      <c r="F17183" s="162"/>
      <c r="G17183" s="147"/>
      <c r="H17183" s="146"/>
      <c r="J17183" s="146"/>
      <c r="L17183" s="150"/>
      <c r="N17183" s="163"/>
      <c r="O17183" s="146"/>
      <c r="P17183" s="146"/>
      <c r="Q17183" s="146"/>
      <c r="R17183" s="34"/>
      <c r="S17183" s="35"/>
      <c r="T17183" s="147"/>
    </row>
    <row r="17184">
      <c r="A17184" s="147"/>
      <c r="B17184" s="64"/>
      <c r="C17184" s="147" t="s">
        <v>217</v>
      </c>
      <c r="E17184" s="161"/>
      <c r="F17184" s="162"/>
      <c r="G17184" s="147"/>
      <c r="H17184" s="146"/>
      <c r="J17184" s="146"/>
      <c r="L17184" s="150"/>
      <c r="N17184" s="163"/>
      <c r="O17184" s="146"/>
      <c r="P17184" s="146"/>
      <c r="Q17184" s="146"/>
      <c r="R17184" s="34"/>
      <c r="S17184" s="35"/>
      <c r="T17184" s="147"/>
    </row>
    <row r="17185">
      <c r="A17185" s="147"/>
      <c r="B17185" s="64"/>
      <c r="C17185" s="147" t="s">
        <v>217</v>
      </c>
      <c r="E17185" s="161"/>
      <c r="F17185" s="162"/>
      <c r="G17185" s="147"/>
      <c r="H17185" s="146"/>
      <c r="J17185" s="146"/>
      <c r="L17185" s="150"/>
      <c r="N17185" s="163"/>
      <c r="O17185" s="146"/>
      <c r="P17185" s="146"/>
      <c r="Q17185" s="146"/>
      <c r="R17185" s="34"/>
      <c r="S17185" s="35"/>
      <c r="T17185" s="147"/>
    </row>
    <row r="17186">
      <c r="A17186" s="147"/>
      <c r="B17186" s="64"/>
      <c r="C17186" s="147" t="s">
        <v>217</v>
      </c>
      <c r="E17186" s="161"/>
      <c r="F17186" s="162"/>
      <c r="G17186" s="147"/>
      <c r="H17186" s="146"/>
      <c r="J17186" s="146"/>
      <c r="L17186" s="150"/>
      <c r="N17186" s="163"/>
      <c r="O17186" s="146"/>
      <c r="P17186" s="146"/>
      <c r="Q17186" s="146"/>
      <c r="R17186" s="34"/>
      <c r="S17186" s="35"/>
      <c r="T17186" s="147"/>
    </row>
    <row r="17187">
      <c r="A17187" s="147"/>
      <c r="B17187" s="64"/>
      <c r="C17187" s="147" t="s">
        <v>217</v>
      </c>
      <c r="E17187" s="161"/>
      <c r="F17187" s="162"/>
      <c r="G17187" s="147"/>
      <c r="H17187" s="146"/>
      <c r="J17187" s="146"/>
      <c r="L17187" s="150"/>
      <c r="N17187" s="163"/>
      <c r="O17187" s="146"/>
      <c r="P17187" s="146"/>
      <c r="Q17187" s="146"/>
      <c r="R17187" s="34"/>
      <c r="S17187" s="35"/>
      <c r="T17187" s="147"/>
    </row>
    <row r="17188">
      <c r="A17188" s="147"/>
      <c r="B17188" s="64"/>
      <c r="C17188" s="147" t="s">
        <v>217</v>
      </c>
      <c r="E17188" s="161"/>
      <c r="F17188" s="162"/>
      <c r="G17188" s="147"/>
      <c r="H17188" s="146"/>
      <c r="J17188" s="146"/>
      <c r="L17188" s="150"/>
      <c r="N17188" s="163"/>
      <c r="O17188" s="146"/>
      <c r="P17188" s="146"/>
      <c r="Q17188" s="146"/>
      <c r="R17188" s="34"/>
      <c r="S17188" s="35"/>
      <c r="T17188" s="147"/>
    </row>
    <row r="17189">
      <c r="A17189" s="147"/>
      <c r="B17189" s="64"/>
      <c r="C17189" s="147" t="s">
        <v>217</v>
      </c>
      <c r="E17189" s="161"/>
      <c r="F17189" s="162"/>
      <c r="G17189" s="147"/>
      <c r="H17189" s="146"/>
      <c r="J17189" s="146"/>
      <c r="L17189" s="150"/>
      <c r="N17189" s="163"/>
      <c r="O17189" s="146"/>
      <c r="P17189" s="146"/>
      <c r="Q17189" s="146"/>
      <c r="R17189" s="34"/>
      <c r="S17189" s="35"/>
      <c r="T17189" s="147"/>
    </row>
    <row r="17190">
      <c r="A17190" s="147"/>
      <c r="B17190" s="64"/>
      <c r="C17190" s="147" t="s">
        <v>217</v>
      </c>
      <c r="E17190" s="161"/>
      <c r="F17190" s="162"/>
      <c r="G17190" s="147"/>
      <c r="H17190" s="146"/>
      <c r="J17190" s="146"/>
      <c r="L17190" s="150"/>
      <c r="N17190" s="163"/>
      <c r="O17190" s="146"/>
      <c r="P17190" s="146"/>
      <c r="Q17190" s="146"/>
      <c r="R17190" s="34"/>
      <c r="S17190" s="35"/>
      <c r="T17190" s="147"/>
    </row>
    <row r="17191">
      <c r="A17191" s="147"/>
      <c r="B17191" s="64"/>
      <c r="C17191" s="147" t="s">
        <v>217</v>
      </c>
      <c r="E17191" s="161"/>
      <c r="F17191" s="162"/>
      <c r="G17191" s="147"/>
      <c r="H17191" s="146"/>
      <c r="J17191" s="146"/>
      <c r="L17191" s="150"/>
      <c r="N17191" s="163"/>
      <c r="O17191" s="146"/>
      <c r="P17191" s="146"/>
      <c r="Q17191" s="146"/>
      <c r="R17191" s="34"/>
      <c r="S17191" s="35"/>
      <c r="T17191" s="147"/>
    </row>
    <row r="17192">
      <c r="A17192" s="147"/>
      <c r="B17192" s="64"/>
      <c r="C17192" s="147" t="s">
        <v>217</v>
      </c>
      <c r="E17192" s="161"/>
      <c r="F17192" s="162"/>
      <c r="G17192" s="147"/>
      <c r="H17192" s="146"/>
      <c r="J17192" s="146"/>
      <c r="L17192" s="150"/>
      <c r="N17192" s="163"/>
      <c r="O17192" s="146"/>
      <c r="P17192" s="146"/>
      <c r="Q17192" s="146"/>
      <c r="R17192" s="34"/>
      <c r="S17192" s="35"/>
      <c r="T17192" s="147"/>
    </row>
    <row r="17193">
      <c r="A17193" s="147"/>
      <c r="B17193" s="64"/>
      <c r="C17193" s="147" t="s">
        <v>217</v>
      </c>
      <c r="E17193" s="161"/>
      <c r="F17193" s="162"/>
      <c r="G17193" s="147"/>
      <c r="H17193" s="146"/>
      <c r="J17193" s="146"/>
      <c r="L17193" s="150"/>
      <c r="N17193" s="163"/>
      <c r="O17193" s="146"/>
      <c r="P17193" s="146"/>
      <c r="Q17193" s="146"/>
      <c r="R17193" s="34"/>
      <c r="S17193" s="35"/>
      <c r="T17193" s="147"/>
    </row>
    <row r="17194">
      <c r="A17194" s="147"/>
      <c r="B17194" s="64"/>
      <c r="C17194" s="147" t="s">
        <v>217</v>
      </c>
      <c r="E17194" s="161"/>
      <c r="F17194" s="162"/>
      <c r="G17194" s="147"/>
      <c r="H17194" s="146"/>
      <c r="J17194" s="146"/>
      <c r="L17194" s="150"/>
      <c r="N17194" s="163"/>
      <c r="O17194" s="146"/>
      <c r="P17194" s="146"/>
      <c r="Q17194" s="146"/>
      <c r="R17194" s="34"/>
      <c r="S17194" s="35"/>
      <c r="T17194" s="147"/>
    </row>
    <row r="17195">
      <c r="A17195" s="147"/>
      <c r="B17195" s="64"/>
      <c r="C17195" s="147" t="s">
        <v>217</v>
      </c>
      <c r="E17195" s="161"/>
      <c r="F17195" s="162"/>
      <c r="G17195" s="147"/>
      <c r="H17195" s="146"/>
      <c r="J17195" s="146"/>
      <c r="L17195" s="150"/>
      <c r="N17195" s="163"/>
      <c r="O17195" s="146"/>
      <c r="P17195" s="146"/>
      <c r="Q17195" s="146"/>
      <c r="R17195" s="34"/>
      <c r="S17195" s="35"/>
      <c r="T17195" s="147"/>
    </row>
    <row r="17196">
      <c r="A17196" s="147"/>
      <c r="B17196" s="64"/>
      <c r="C17196" s="147" t="s">
        <v>217</v>
      </c>
      <c r="E17196" s="161"/>
      <c r="F17196" s="162"/>
      <c r="G17196" s="147"/>
      <c r="H17196" s="146"/>
      <c r="J17196" s="146"/>
      <c r="L17196" s="150"/>
      <c r="N17196" s="163"/>
      <c r="O17196" s="146"/>
      <c r="P17196" s="146"/>
      <c r="Q17196" s="146"/>
      <c r="R17196" s="34"/>
      <c r="S17196" s="35"/>
      <c r="T17196" s="147"/>
    </row>
    <row r="17197">
      <c r="A17197" s="147"/>
      <c r="B17197" s="64"/>
      <c r="C17197" s="147" t="s">
        <v>217</v>
      </c>
      <c r="E17197" s="161"/>
      <c r="F17197" s="162"/>
      <c r="G17197" s="147"/>
      <c r="H17197" s="146"/>
      <c r="J17197" s="146"/>
      <c r="L17197" s="150"/>
      <c r="N17197" s="163"/>
      <c r="O17197" s="146"/>
      <c r="P17197" s="146"/>
      <c r="Q17197" s="146"/>
      <c r="R17197" s="34"/>
      <c r="S17197" s="35"/>
      <c r="T17197" s="147"/>
    </row>
    <row r="17198">
      <c r="A17198" s="147"/>
      <c r="B17198" s="64"/>
      <c r="C17198" s="147" t="s">
        <v>217</v>
      </c>
      <c r="E17198" s="161"/>
      <c r="F17198" s="162"/>
      <c r="G17198" s="147"/>
      <c r="H17198" s="146"/>
      <c r="J17198" s="146"/>
      <c r="L17198" s="150"/>
      <c r="N17198" s="163"/>
      <c r="O17198" s="146"/>
      <c r="P17198" s="146"/>
      <c r="Q17198" s="146"/>
      <c r="R17198" s="34"/>
      <c r="S17198" s="35"/>
      <c r="T17198" s="147"/>
    </row>
    <row r="17199">
      <c r="A17199" s="147"/>
      <c r="B17199" s="64"/>
      <c r="C17199" s="147" t="s">
        <v>217</v>
      </c>
      <c r="E17199" s="161"/>
      <c r="F17199" s="162"/>
      <c r="G17199" s="147"/>
      <c r="H17199" s="146"/>
      <c r="J17199" s="146"/>
      <c r="L17199" s="150"/>
      <c r="N17199" s="163"/>
      <c r="O17199" s="146"/>
      <c r="P17199" s="146"/>
      <c r="Q17199" s="146"/>
      <c r="R17199" s="34"/>
      <c r="S17199" s="35"/>
      <c r="T17199" s="147"/>
    </row>
    <row r="17200">
      <c r="A17200" s="147"/>
      <c r="B17200" s="64"/>
      <c r="C17200" s="147" t="s">
        <v>217</v>
      </c>
      <c r="E17200" s="161"/>
      <c r="F17200" s="162"/>
      <c r="G17200" s="147"/>
      <c r="H17200" s="146"/>
      <c r="J17200" s="146"/>
      <c r="L17200" s="150"/>
      <c r="N17200" s="163"/>
      <c r="O17200" s="146"/>
      <c r="P17200" s="146"/>
      <c r="Q17200" s="146"/>
      <c r="R17200" s="34"/>
      <c r="S17200" s="35"/>
      <c r="T17200" s="147"/>
    </row>
    <row r="17201">
      <c r="A17201" s="147"/>
      <c r="B17201" s="64"/>
      <c r="C17201" s="147" t="s">
        <v>217</v>
      </c>
      <c r="E17201" s="161"/>
      <c r="F17201" s="162"/>
      <c r="G17201" s="147"/>
      <c r="H17201" s="146"/>
      <c r="J17201" s="146"/>
      <c r="L17201" s="150"/>
      <c r="N17201" s="163"/>
      <c r="O17201" s="146"/>
      <c r="P17201" s="146"/>
      <c r="Q17201" s="146"/>
      <c r="R17201" s="34"/>
      <c r="S17201" s="35"/>
      <c r="T17201" s="147"/>
    </row>
    <row r="17202">
      <c r="A17202" s="147"/>
      <c r="B17202" s="64"/>
      <c r="C17202" s="147" t="s">
        <v>217</v>
      </c>
      <c r="E17202" s="161"/>
      <c r="F17202" s="162"/>
      <c r="G17202" s="147"/>
      <c r="H17202" s="146"/>
      <c r="J17202" s="146"/>
      <c r="L17202" s="150"/>
      <c r="N17202" s="163"/>
      <c r="O17202" s="146"/>
      <c r="P17202" s="146"/>
      <c r="Q17202" s="146"/>
      <c r="R17202" s="34"/>
      <c r="S17202" s="35"/>
      <c r="T17202" s="147"/>
    </row>
    <row r="17203">
      <c r="A17203" s="147"/>
      <c r="B17203" s="64"/>
      <c r="C17203" s="147" t="s">
        <v>217</v>
      </c>
      <c r="E17203" s="161"/>
      <c r="F17203" s="162"/>
      <c r="G17203" s="147"/>
      <c r="H17203" s="146"/>
      <c r="J17203" s="146"/>
      <c r="L17203" s="150"/>
      <c r="N17203" s="163"/>
      <c r="O17203" s="146"/>
      <c r="P17203" s="146"/>
      <c r="Q17203" s="146"/>
      <c r="R17203" s="34"/>
      <c r="S17203" s="35"/>
      <c r="T17203" s="147"/>
    </row>
    <row r="17204">
      <c r="A17204" s="147"/>
      <c r="B17204" s="64"/>
      <c r="C17204" s="147" t="s">
        <v>217</v>
      </c>
      <c r="E17204" s="161"/>
      <c r="F17204" s="162"/>
      <c r="G17204" s="147"/>
      <c r="H17204" s="146"/>
      <c r="J17204" s="146"/>
      <c r="L17204" s="150"/>
      <c r="N17204" s="163"/>
      <c r="O17204" s="146"/>
      <c r="P17204" s="146"/>
      <c r="Q17204" s="146"/>
      <c r="R17204" s="34"/>
      <c r="S17204" s="35"/>
      <c r="T17204" s="147"/>
    </row>
    <row r="17205">
      <c r="A17205" s="147"/>
      <c r="B17205" s="64"/>
      <c r="C17205" s="147" t="s">
        <v>217</v>
      </c>
      <c r="E17205" s="161"/>
      <c r="F17205" s="162"/>
      <c r="G17205" s="147"/>
      <c r="H17205" s="146"/>
      <c r="J17205" s="146"/>
      <c r="L17205" s="150"/>
      <c r="N17205" s="163"/>
      <c r="O17205" s="146"/>
      <c r="P17205" s="146"/>
      <c r="Q17205" s="146"/>
      <c r="R17205" s="34"/>
      <c r="S17205" s="35"/>
      <c r="T17205" s="147"/>
    </row>
    <row r="17206">
      <c r="A17206" s="147"/>
      <c r="B17206" s="64"/>
      <c r="C17206" s="147" t="s">
        <v>217</v>
      </c>
      <c r="E17206" s="161"/>
      <c r="F17206" s="162"/>
      <c r="G17206" s="147"/>
      <c r="H17206" s="146"/>
      <c r="J17206" s="146"/>
      <c r="L17206" s="150"/>
      <c r="N17206" s="163"/>
      <c r="O17206" s="146"/>
      <c r="P17206" s="146"/>
      <c r="Q17206" s="146"/>
      <c r="R17206" s="34"/>
      <c r="S17206" s="35"/>
      <c r="T17206" s="147"/>
    </row>
    <row r="17207">
      <c r="A17207" s="147"/>
      <c r="B17207" s="64"/>
      <c r="C17207" s="147" t="s">
        <v>217</v>
      </c>
      <c r="E17207" s="161"/>
      <c r="F17207" s="162"/>
      <c r="G17207" s="147"/>
      <c r="H17207" s="146"/>
      <c r="J17207" s="146"/>
      <c r="L17207" s="150"/>
      <c r="N17207" s="163"/>
      <c r="O17207" s="146"/>
      <c r="P17207" s="146"/>
      <c r="Q17207" s="146"/>
      <c r="R17207" s="34"/>
      <c r="S17207" s="35"/>
      <c r="T17207" s="147"/>
    </row>
    <row r="17208">
      <c r="A17208" s="147"/>
      <c r="B17208" s="64"/>
      <c r="C17208" s="147" t="s">
        <v>217</v>
      </c>
      <c r="E17208" s="161"/>
      <c r="F17208" s="162"/>
      <c r="G17208" s="147"/>
      <c r="H17208" s="146"/>
      <c r="J17208" s="146"/>
      <c r="L17208" s="150"/>
      <c r="N17208" s="163"/>
      <c r="O17208" s="146"/>
      <c r="P17208" s="146"/>
      <c r="Q17208" s="146"/>
      <c r="R17208" s="34"/>
      <c r="S17208" s="35"/>
      <c r="T17208" s="147"/>
    </row>
    <row r="17209">
      <c r="A17209" s="147"/>
      <c r="B17209" s="64"/>
      <c r="C17209" s="147" t="s">
        <v>217</v>
      </c>
      <c r="E17209" s="161"/>
      <c r="F17209" s="162"/>
      <c r="G17209" s="147"/>
      <c r="H17209" s="146"/>
      <c r="J17209" s="146"/>
      <c r="L17209" s="150"/>
      <c r="N17209" s="163"/>
      <c r="O17209" s="146"/>
      <c r="P17209" s="146"/>
      <c r="Q17209" s="146"/>
      <c r="R17209" s="34"/>
      <c r="S17209" s="35"/>
      <c r="T17209" s="147"/>
    </row>
    <row r="17210">
      <c r="A17210" s="147"/>
      <c r="B17210" s="64"/>
      <c r="C17210" s="147" t="s">
        <v>217</v>
      </c>
      <c r="E17210" s="161"/>
      <c r="F17210" s="162"/>
      <c r="G17210" s="147"/>
      <c r="H17210" s="146"/>
      <c r="J17210" s="146"/>
      <c r="L17210" s="150"/>
      <c r="N17210" s="163"/>
      <c r="O17210" s="146"/>
      <c r="P17210" s="146"/>
      <c r="Q17210" s="146"/>
      <c r="R17210" s="34"/>
      <c r="S17210" s="35"/>
      <c r="T17210" s="147"/>
    </row>
    <row r="17211">
      <c r="A17211" s="147"/>
      <c r="B17211" s="64"/>
      <c r="C17211" s="147" t="s">
        <v>217</v>
      </c>
      <c r="E17211" s="161"/>
      <c r="F17211" s="162"/>
      <c r="G17211" s="147"/>
      <c r="H17211" s="146"/>
      <c r="J17211" s="146"/>
      <c r="L17211" s="150"/>
      <c r="N17211" s="163"/>
      <c r="O17211" s="146"/>
      <c r="P17211" s="146"/>
      <c r="Q17211" s="146"/>
      <c r="R17211" s="34"/>
      <c r="S17211" s="35"/>
      <c r="T17211" s="147"/>
    </row>
    <row r="17212">
      <c r="A17212" s="147"/>
      <c r="B17212" s="64"/>
      <c r="C17212" s="147" t="s">
        <v>217</v>
      </c>
      <c r="E17212" s="161"/>
      <c r="F17212" s="162"/>
      <c r="G17212" s="147"/>
      <c r="H17212" s="146"/>
      <c r="J17212" s="146"/>
      <c r="L17212" s="150"/>
      <c r="N17212" s="163"/>
      <c r="O17212" s="146"/>
      <c r="P17212" s="146"/>
      <c r="Q17212" s="146"/>
      <c r="R17212" s="34"/>
      <c r="S17212" s="35"/>
      <c r="T17212" s="147"/>
    </row>
    <row r="17213">
      <c r="A17213" s="147"/>
      <c r="B17213" s="64"/>
      <c r="C17213" s="147" t="s">
        <v>217</v>
      </c>
      <c r="E17213" s="161"/>
      <c r="F17213" s="162"/>
      <c r="G17213" s="147"/>
      <c r="H17213" s="146"/>
      <c r="J17213" s="146"/>
      <c r="L17213" s="150"/>
      <c r="N17213" s="163"/>
      <c r="O17213" s="146"/>
      <c r="P17213" s="146"/>
      <c r="Q17213" s="146"/>
      <c r="R17213" s="34"/>
      <c r="S17213" s="35"/>
      <c r="T17213" s="147"/>
    </row>
    <row r="17214">
      <c r="A17214" s="147"/>
      <c r="B17214" s="64"/>
      <c r="C17214" s="147" t="s">
        <v>217</v>
      </c>
      <c r="E17214" s="161"/>
      <c r="F17214" s="162"/>
      <c r="G17214" s="147"/>
      <c r="H17214" s="146"/>
      <c r="J17214" s="146"/>
      <c r="L17214" s="150"/>
      <c r="N17214" s="163"/>
      <c r="O17214" s="146"/>
      <c r="P17214" s="146"/>
      <c r="Q17214" s="146"/>
      <c r="R17214" s="34"/>
      <c r="S17214" s="35"/>
      <c r="T17214" s="147"/>
    </row>
    <row r="17215">
      <c r="A17215" s="147"/>
      <c r="B17215" s="64"/>
      <c r="C17215" s="147" t="s">
        <v>217</v>
      </c>
      <c r="E17215" s="161"/>
      <c r="F17215" s="162"/>
      <c r="G17215" s="147"/>
      <c r="H17215" s="146"/>
      <c r="J17215" s="146"/>
      <c r="L17215" s="150"/>
      <c r="N17215" s="163"/>
      <c r="O17215" s="146"/>
      <c r="P17215" s="146"/>
      <c r="Q17215" s="146"/>
      <c r="R17215" s="34"/>
      <c r="S17215" s="35"/>
      <c r="T17215" s="147"/>
    </row>
    <row r="17216">
      <c r="A17216" s="147"/>
      <c r="B17216" s="64"/>
      <c r="C17216" s="147" t="s">
        <v>217</v>
      </c>
      <c r="E17216" s="161"/>
      <c r="F17216" s="162"/>
      <c r="G17216" s="147"/>
      <c r="H17216" s="146"/>
      <c r="J17216" s="146"/>
      <c r="L17216" s="150"/>
      <c r="N17216" s="163"/>
      <c r="O17216" s="146"/>
      <c r="P17216" s="146"/>
      <c r="Q17216" s="146"/>
      <c r="R17216" s="34"/>
      <c r="S17216" s="35"/>
      <c r="T17216" s="147"/>
    </row>
    <row r="17217">
      <c r="A17217" s="147"/>
      <c r="B17217" s="64"/>
      <c r="C17217" s="147" t="s">
        <v>217</v>
      </c>
      <c r="E17217" s="161"/>
      <c r="F17217" s="162"/>
      <c r="G17217" s="147"/>
      <c r="H17217" s="146"/>
      <c r="J17217" s="146"/>
      <c r="L17217" s="150"/>
      <c r="N17217" s="163"/>
      <c r="O17217" s="146"/>
      <c r="P17217" s="146"/>
      <c r="Q17217" s="146"/>
      <c r="R17217" s="34"/>
      <c r="S17217" s="35"/>
      <c r="T17217" s="147"/>
    </row>
    <row r="17218">
      <c r="A17218" s="147"/>
      <c r="B17218" s="64"/>
      <c r="C17218" s="147" t="s">
        <v>217</v>
      </c>
      <c r="E17218" s="161"/>
      <c r="F17218" s="162"/>
      <c r="G17218" s="147"/>
      <c r="H17218" s="146"/>
      <c r="J17218" s="146"/>
      <c r="L17218" s="150"/>
      <c r="N17218" s="163"/>
      <c r="O17218" s="146"/>
      <c r="P17218" s="146"/>
      <c r="Q17218" s="146"/>
      <c r="R17218" s="34"/>
      <c r="S17218" s="35"/>
      <c r="T17218" s="147"/>
    </row>
    <row r="17219">
      <c r="A17219" s="147"/>
      <c r="B17219" s="64"/>
      <c r="C17219" s="147" t="s">
        <v>217</v>
      </c>
      <c r="E17219" s="161"/>
      <c r="F17219" s="162"/>
      <c r="G17219" s="147"/>
      <c r="H17219" s="146"/>
      <c r="J17219" s="146"/>
      <c r="L17219" s="150"/>
      <c r="N17219" s="163"/>
      <c r="O17219" s="146"/>
      <c r="P17219" s="146"/>
      <c r="Q17219" s="146"/>
      <c r="R17219" s="34"/>
      <c r="S17219" s="35"/>
      <c r="T17219" s="147"/>
    </row>
    <row r="17220">
      <c r="A17220" s="147"/>
      <c r="B17220" s="64"/>
      <c r="C17220" s="147" t="s">
        <v>217</v>
      </c>
      <c r="E17220" s="161"/>
      <c r="F17220" s="162"/>
      <c r="G17220" s="147"/>
      <c r="H17220" s="146"/>
      <c r="J17220" s="146"/>
      <c r="L17220" s="150"/>
      <c r="N17220" s="163"/>
      <c r="O17220" s="146"/>
      <c r="P17220" s="146"/>
      <c r="Q17220" s="146"/>
      <c r="R17220" s="34"/>
      <c r="S17220" s="35"/>
      <c r="T17220" s="147"/>
    </row>
    <row r="17221">
      <c r="A17221" s="147"/>
      <c r="B17221" s="64"/>
      <c r="C17221" s="147" t="s">
        <v>217</v>
      </c>
      <c r="E17221" s="161"/>
      <c r="F17221" s="162"/>
      <c r="G17221" s="147"/>
      <c r="H17221" s="146"/>
      <c r="J17221" s="146"/>
      <c r="L17221" s="150"/>
      <c r="N17221" s="163"/>
      <c r="O17221" s="146"/>
      <c r="P17221" s="146"/>
      <c r="Q17221" s="146"/>
      <c r="R17221" s="34"/>
      <c r="S17221" s="35"/>
      <c r="T17221" s="147"/>
    </row>
    <row r="17222">
      <c r="A17222" s="147"/>
      <c r="B17222" s="64"/>
      <c r="C17222" s="147" t="s">
        <v>217</v>
      </c>
      <c r="E17222" s="161"/>
      <c r="F17222" s="162"/>
      <c r="G17222" s="147"/>
      <c r="H17222" s="146"/>
      <c r="J17222" s="146"/>
      <c r="L17222" s="150"/>
      <c r="N17222" s="163"/>
      <c r="O17222" s="146"/>
      <c r="P17222" s="146"/>
      <c r="Q17222" s="146"/>
      <c r="R17222" s="34"/>
      <c r="S17222" s="35"/>
      <c r="T17222" s="147"/>
    </row>
    <row r="17223">
      <c r="A17223" s="147"/>
      <c r="B17223" s="64"/>
      <c r="C17223" s="147" t="s">
        <v>217</v>
      </c>
      <c r="E17223" s="161"/>
      <c r="F17223" s="162"/>
      <c r="G17223" s="147"/>
      <c r="H17223" s="146"/>
      <c r="J17223" s="146"/>
      <c r="L17223" s="150"/>
      <c r="N17223" s="163"/>
      <c r="O17223" s="146"/>
      <c r="P17223" s="146"/>
      <c r="Q17223" s="146"/>
      <c r="R17223" s="34"/>
      <c r="S17223" s="35"/>
      <c r="T17223" s="147"/>
    </row>
    <row r="17224">
      <c r="A17224" s="147"/>
      <c r="B17224" s="64"/>
      <c r="C17224" s="147" t="s">
        <v>217</v>
      </c>
      <c r="E17224" s="161"/>
      <c r="F17224" s="162"/>
      <c r="G17224" s="147"/>
      <c r="H17224" s="146"/>
      <c r="J17224" s="146"/>
      <c r="L17224" s="150"/>
      <c r="N17224" s="163"/>
      <c r="O17224" s="146"/>
      <c r="P17224" s="146"/>
      <c r="Q17224" s="146"/>
      <c r="R17224" s="34"/>
      <c r="S17224" s="35"/>
      <c r="T17224" s="147"/>
    </row>
    <row r="17225">
      <c r="A17225" s="147"/>
      <c r="B17225" s="64"/>
      <c r="C17225" s="147" t="s">
        <v>217</v>
      </c>
      <c r="E17225" s="161"/>
      <c r="F17225" s="162"/>
      <c r="G17225" s="147"/>
      <c r="H17225" s="146"/>
      <c r="J17225" s="146"/>
      <c r="L17225" s="150"/>
      <c r="N17225" s="163"/>
      <c r="O17225" s="146"/>
      <c r="P17225" s="146"/>
      <c r="Q17225" s="146"/>
      <c r="R17225" s="34"/>
      <c r="S17225" s="35"/>
      <c r="T17225" s="147"/>
    </row>
    <row r="17226">
      <c r="A17226" s="147"/>
      <c r="B17226" s="64"/>
      <c r="C17226" s="147" t="s">
        <v>217</v>
      </c>
      <c r="E17226" s="161"/>
      <c r="F17226" s="162"/>
      <c r="G17226" s="147"/>
      <c r="H17226" s="146"/>
      <c r="J17226" s="146"/>
      <c r="L17226" s="150"/>
      <c r="N17226" s="163"/>
      <c r="O17226" s="146"/>
      <c r="P17226" s="146"/>
      <c r="Q17226" s="146"/>
      <c r="R17226" s="34"/>
      <c r="S17226" s="35"/>
      <c r="T17226" s="147"/>
    </row>
    <row r="17227">
      <c r="A17227" s="147"/>
      <c r="B17227" s="64"/>
      <c r="C17227" s="147" t="s">
        <v>217</v>
      </c>
      <c r="E17227" s="161"/>
      <c r="F17227" s="162"/>
      <c r="G17227" s="147"/>
      <c r="H17227" s="146"/>
      <c r="J17227" s="146"/>
      <c r="L17227" s="150"/>
      <c r="N17227" s="163"/>
      <c r="O17227" s="146"/>
      <c r="P17227" s="146"/>
      <c r="Q17227" s="146"/>
      <c r="R17227" s="34"/>
      <c r="S17227" s="35"/>
      <c r="T17227" s="147"/>
    </row>
    <row r="17228">
      <c r="A17228" s="147"/>
      <c r="B17228" s="64"/>
      <c r="C17228" s="147" t="s">
        <v>217</v>
      </c>
      <c r="E17228" s="161"/>
      <c r="F17228" s="162"/>
      <c r="G17228" s="147"/>
      <c r="H17228" s="146"/>
      <c r="J17228" s="146"/>
      <c r="L17228" s="150"/>
      <c r="N17228" s="163"/>
      <c r="O17228" s="146"/>
      <c r="P17228" s="146"/>
      <c r="Q17228" s="146"/>
      <c r="R17228" s="34"/>
      <c r="S17228" s="35"/>
      <c r="T17228" s="147"/>
    </row>
    <row r="17229">
      <c r="A17229" s="147"/>
      <c r="B17229" s="64"/>
      <c r="C17229" s="147" t="s">
        <v>217</v>
      </c>
      <c r="E17229" s="161"/>
      <c r="F17229" s="162"/>
      <c r="G17229" s="147"/>
      <c r="H17229" s="146"/>
      <c r="J17229" s="146"/>
      <c r="L17229" s="150"/>
      <c r="N17229" s="163"/>
      <c r="O17229" s="146"/>
      <c r="P17229" s="146"/>
      <c r="Q17229" s="146"/>
      <c r="R17229" s="34"/>
      <c r="S17229" s="35"/>
      <c r="T17229" s="147"/>
    </row>
    <row r="17230">
      <c r="A17230" s="147"/>
      <c r="B17230" s="64"/>
      <c r="C17230" s="147" t="s">
        <v>217</v>
      </c>
      <c r="E17230" s="161"/>
      <c r="F17230" s="162"/>
      <c r="G17230" s="147"/>
      <c r="H17230" s="146"/>
      <c r="J17230" s="146"/>
      <c r="L17230" s="150"/>
      <c r="N17230" s="163"/>
      <c r="O17230" s="146"/>
      <c r="P17230" s="146"/>
      <c r="Q17230" s="146"/>
      <c r="R17230" s="34"/>
      <c r="S17230" s="35"/>
      <c r="T17230" s="147"/>
    </row>
    <row r="17231">
      <c r="A17231" s="147"/>
      <c r="B17231" s="64"/>
      <c r="C17231" s="147" t="s">
        <v>217</v>
      </c>
      <c r="E17231" s="161"/>
      <c r="F17231" s="162"/>
      <c r="G17231" s="147"/>
      <c r="H17231" s="146"/>
      <c r="J17231" s="146"/>
      <c r="L17231" s="150"/>
      <c r="N17231" s="163"/>
      <c r="O17231" s="146"/>
      <c r="P17231" s="146"/>
      <c r="Q17231" s="146"/>
      <c r="R17231" s="34"/>
      <c r="S17231" s="35"/>
      <c r="T17231" s="147"/>
    </row>
    <row r="17232">
      <c r="A17232" s="147"/>
      <c r="B17232" s="64"/>
      <c r="C17232" s="147" t="s">
        <v>217</v>
      </c>
      <c r="E17232" s="161"/>
      <c r="F17232" s="162"/>
      <c r="G17232" s="147"/>
      <c r="H17232" s="146"/>
      <c r="J17232" s="146"/>
      <c r="L17232" s="150"/>
      <c r="N17232" s="163"/>
      <c r="O17232" s="146"/>
      <c r="P17232" s="146"/>
      <c r="Q17232" s="146"/>
      <c r="R17232" s="34"/>
      <c r="S17232" s="35"/>
      <c r="T17232" s="147"/>
    </row>
    <row r="17233">
      <c r="A17233" s="147"/>
      <c r="B17233" s="64"/>
      <c r="C17233" s="147" t="s">
        <v>217</v>
      </c>
      <c r="E17233" s="161"/>
      <c r="F17233" s="162"/>
      <c r="G17233" s="147"/>
      <c r="H17233" s="146"/>
      <c r="J17233" s="146"/>
      <c r="L17233" s="150"/>
      <c r="N17233" s="163"/>
      <c r="O17233" s="146"/>
      <c r="P17233" s="146"/>
      <c r="Q17233" s="146"/>
      <c r="R17233" s="34"/>
      <c r="S17233" s="35"/>
      <c r="T17233" s="147"/>
    </row>
    <row r="17234">
      <c r="A17234" s="147"/>
      <c r="B17234" s="64"/>
      <c r="C17234" s="147" t="s">
        <v>217</v>
      </c>
      <c r="E17234" s="161"/>
      <c r="F17234" s="162"/>
      <c r="G17234" s="147"/>
      <c r="H17234" s="146"/>
      <c r="J17234" s="146"/>
      <c r="L17234" s="150"/>
      <c r="N17234" s="163"/>
      <c r="O17234" s="146"/>
      <c r="P17234" s="146"/>
      <c r="Q17234" s="146"/>
      <c r="R17234" s="34"/>
      <c r="S17234" s="35"/>
      <c r="T17234" s="147"/>
    </row>
    <row r="17235">
      <c r="A17235" s="147"/>
      <c r="B17235" s="64"/>
      <c r="C17235" s="147" t="s">
        <v>217</v>
      </c>
      <c r="E17235" s="161"/>
      <c r="F17235" s="162"/>
      <c r="G17235" s="147"/>
      <c r="H17235" s="146"/>
      <c r="J17235" s="146"/>
      <c r="L17235" s="150"/>
      <c r="N17235" s="163"/>
      <c r="O17235" s="146"/>
      <c r="P17235" s="146"/>
      <c r="Q17235" s="146"/>
      <c r="R17235" s="34"/>
      <c r="S17235" s="35"/>
      <c r="T17235" s="147"/>
    </row>
    <row r="17236">
      <c r="A17236" s="147"/>
      <c r="B17236" s="64"/>
      <c r="C17236" s="147" t="s">
        <v>217</v>
      </c>
      <c r="E17236" s="161"/>
      <c r="F17236" s="162"/>
      <c r="G17236" s="147"/>
      <c r="H17236" s="146"/>
      <c r="J17236" s="146"/>
      <c r="L17236" s="150"/>
      <c r="N17236" s="163"/>
      <c r="O17236" s="146"/>
      <c r="P17236" s="146"/>
      <c r="Q17236" s="146"/>
      <c r="R17236" s="34"/>
      <c r="S17236" s="35"/>
      <c r="T17236" s="147"/>
    </row>
    <row r="17237">
      <c r="A17237" s="147"/>
      <c r="B17237" s="64"/>
      <c r="C17237" s="147" t="s">
        <v>217</v>
      </c>
      <c r="E17237" s="161"/>
      <c r="F17237" s="162"/>
      <c r="G17237" s="147"/>
      <c r="H17237" s="146"/>
      <c r="J17237" s="146"/>
      <c r="L17237" s="150"/>
      <c r="N17237" s="163"/>
      <c r="O17237" s="146"/>
      <c r="P17237" s="146"/>
      <c r="Q17237" s="146"/>
      <c r="R17237" s="34"/>
      <c r="S17237" s="35"/>
      <c r="T17237" s="147"/>
    </row>
    <row r="17238">
      <c r="A17238" s="147"/>
      <c r="B17238" s="64"/>
      <c r="C17238" s="147" t="s">
        <v>217</v>
      </c>
      <c r="E17238" s="161"/>
      <c r="F17238" s="162"/>
      <c r="G17238" s="147"/>
      <c r="H17238" s="146"/>
      <c r="J17238" s="146"/>
      <c r="L17238" s="150"/>
      <c r="N17238" s="163"/>
      <c r="O17238" s="146"/>
      <c r="P17238" s="146"/>
      <c r="Q17238" s="146"/>
      <c r="R17238" s="34"/>
      <c r="S17238" s="35"/>
      <c r="T17238" s="147"/>
    </row>
    <row r="17239">
      <c r="A17239" s="147"/>
      <c r="B17239" s="64"/>
      <c r="C17239" s="147" t="s">
        <v>217</v>
      </c>
      <c r="E17239" s="161"/>
      <c r="F17239" s="162"/>
      <c r="G17239" s="147"/>
      <c r="H17239" s="146"/>
      <c r="J17239" s="146"/>
      <c r="L17239" s="150"/>
      <c r="N17239" s="163"/>
      <c r="O17239" s="146"/>
      <c r="P17239" s="146"/>
      <c r="Q17239" s="146"/>
      <c r="R17239" s="34"/>
      <c r="S17239" s="35"/>
      <c r="T17239" s="147"/>
    </row>
    <row r="17240">
      <c r="A17240" s="147"/>
      <c r="B17240" s="64"/>
      <c r="C17240" s="147" t="s">
        <v>217</v>
      </c>
      <c r="E17240" s="161"/>
      <c r="F17240" s="162"/>
      <c r="G17240" s="147"/>
      <c r="H17240" s="146"/>
      <c r="J17240" s="146"/>
      <c r="L17240" s="150"/>
      <c r="N17240" s="163"/>
      <c r="O17240" s="146"/>
      <c r="P17240" s="146"/>
      <c r="Q17240" s="146"/>
      <c r="R17240" s="34"/>
      <c r="S17240" s="35"/>
      <c r="T17240" s="147"/>
    </row>
    <row r="17241">
      <c r="A17241" s="147"/>
      <c r="B17241" s="64"/>
      <c r="C17241" s="147" t="s">
        <v>217</v>
      </c>
      <c r="E17241" s="161"/>
      <c r="F17241" s="162"/>
      <c r="G17241" s="147"/>
      <c r="H17241" s="146"/>
      <c r="J17241" s="146"/>
      <c r="L17241" s="150"/>
      <c r="N17241" s="163"/>
      <c r="O17241" s="146"/>
      <c r="P17241" s="146"/>
      <c r="Q17241" s="146"/>
      <c r="R17241" s="34"/>
      <c r="S17241" s="35"/>
      <c r="T17241" s="147"/>
    </row>
    <row r="17242">
      <c r="A17242" s="147"/>
      <c r="B17242" s="64"/>
      <c r="C17242" s="147" t="s">
        <v>217</v>
      </c>
      <c r="E17242" s="161"/>
      <c r="F17242" s="162"/>
      <c r="G17242" s="147"/>
      <c r="H17242" s="146"/>
      <c r="J17242" s="146"/>
      <c r="L17242" s="150"/>
      <c r="N17242" s="163"/>
      <c r="O17242" s="146"/>
      <c r="P17242" s="146"/>
      <c r="Q17242" s="146"/>
      <c r="R17242" s="34"/>
      <c r="S17242" s="35"/>
      <c r="T17242" s="147"/>
    </row>
    <row r="17243">
      <c r="A17243" s="147"/>
      <c r="B17243" s="64"/>
      <c r="C17243" s="147" t="s">
        <v>217</v>
      </c>
      <c r="E17243" s="161"/>
      <c r="F17243" s="162"/>
      <c r="G17243" s="147"/>
      <c r="H17243" s="146"/>
      <c r="J17243" s="146"/>
      <c r="L17243" s="150"/>
      <c r="N17243" s="163"/>
      <c r="O17243" s="146"/>
      <c r="P17243" s="146"/>
      <c r="Q17243" s="146"/>
      <c r="R17243" s="34"/>
      <c r="S17243" s="35"/>
      <c r="T17243" s="147"/>
    </row>
    <row r="17244">
      <c r="A17244" s="147"/>
      <c r="B17244" s="64"/>
      <c r="C17244" s="147" t="s">
        <v>217</v>
      </c>
      <c r="E17244" s="161"/>
      <c r="F17244" s="162"/>
      <c r="G17244" s="147"/>
      <c r="H17244" s="146"/>
      <c r="J17244" s="146"/>
      <c r="L17244" s="150"/>
      <c r="N17244" s="163"/>
      <c r="O17244" s="146"/>
      <c r="P17244" s="146"/>
      <c r="Q17244" s="146"/>
      <c r="R17244" s="34"/>
      <c r="S17244" s="35"/>
      <c r="T17244" s="147"/>
    </row>
    <row r="17245">
      <c r="A17245" s="147"/>
      <c r="B17245" s="64"/>
      <c r="C17245" s="147" t="s">
        <v>217</v>
      </c>
      <c r="E17245" s="161"/>
      <c r="F17245" s="162"/>
      <c r="G17245" s="147"/>
      <c r="H17245" s="146"/>
      <c r="J17245" s="146"/>
      <c r="L17245" s="150"/>
      <c r="N17245" s="163"/>
      <c r="O17245" s="146"/>
      <c r="P17245" s="146"/>
      <c r="Q17245" s="146"/>
      <c r="R17245" s="34"/>
      <c r="S17245" s="35"/>
      <c r="T17245" s="147"/>
    </row>
    <row r="17246">
      <c r="A17246" s="147"/>
      <c r="B17246" s="64"/>
      <c r="C17246" s="147" t="s">
        <v>217</v>
      </c>
      <c r="E17246" s="161"/>
      <c r="F17246" s="162"/>
      <c r="G17246" s="147"/>
      <c r="H17246" s="146"/>
      <c r="J17246" s="146"/>
      <c r="L17246" s="150"/>
      <c r="N17246" s="163"/>
      <c r="O17246" s="146"/>
      <c r="P17246" s="146"/>
      <c r="Q17246" s="146"/>
      <c r="R17246" s="34"/>
      <c r="S17246" s="35"/>
      <c r="T17246" s="147"/>
    </row>
    <row r="17247">
      <c r="A17247" s="147"/>
      <c r="B17247" s="64"/>
      <c r="C17247" s="147" t="s">
        <v>217</v>
      </c>
      <c r="E17247" s="161"/>
      <c r="F17247" s="162"/>
      <c r="G17247" s="147"/>
      <c r="H17247" s="146"/>
      <c r="J17247" s="146"/>
      <c r="L17247" s="150"/>
      <c r="N17247" s="163"/>
      <c r="O17247" s="146"/>
      <c r="P17247" s="146"/>
      <c r="Q17247" s="146"/>
      <c r="R17247" s="34"/>
      <c r="S17247" s="35"/>
      <c r="T17247" s="147"/>
    </row>
    <row r="17248">
      <c r="A17248" s="147"/>
      <c r="B17248" s="64"/>
      <c r="C17248" s="147" t="s">
        <v>217</v>
      </c>
      <c r="E17248" s="161"/>
      <c r="F17248" s="162"/>
      <c r="G17248" s="147"/>
      <c r="H17248" s="146"/>
      <c r="J17248" s="146"/>
      <c r="L17248" s="150"/>
      <c r="N17248" s="163"/>
      <c r="O17248" s="146"/>
      <c r="P17248" s="146"/>
      <c r="Q17248" s="146"/>
      <c r="R17248" s="34"/>
      <c r="S17248" s="35"/>
      <c r="T17248" s="147"/>
    </row>
    <row r="17249">
      <c r="A17249" s="147"/>
      <c r="B17249" s="64"/>
      <c r="C17249" s="147" t="s">
        <v>217</v>
      </c>
      <c r="E17249" s="161"/>
      <c r="F17249" s="162"/>
      <c r="G17249" s="147"/>
      <c r="H17249" s="146"/>
      <c r="J17249" s="146"/>
      <c r="L17249" s="150"/>
      <c r="N17249" s="163"/>
      <c r="O17249" s="146"/>
      <c r="P17249" s="146"/>
      <c r="Q17249" s="146"/>
      <c r="R17249" s="34"/>
      <c r="S17249" s="35"/>
      <c r="T17249" s="147"/>
    </row>
    <row r="17250">
      <c r="A17250" s="147"/>
      <c r="B17250" s="64"/>
      <c r="C17250" s="147" t="s">
        <v>217</v>
      </c>
      <c r="E17250" s="161"/>
      <c r="F17250" s="162"/>
      <c r="G17250" s="147"/>
      <c r="H17250" s="146"/>
      <c r="J17250" s="146"/>
      <c r="L17250" s="150"/>
      <c r="N17250" s="163"/>
      <c r="O17250" s="146"/>
      <c r="P17250" s="146"/>
      <c r="Q17250" s="146"/>
      <c r="R17250" s="34"/>
      <c r="S17250" s="35"/>
      <c r="T17250" s="147"/>
    </row>
    <row r="17251">
      <c r="A17251" s="147"/>
      <c r="B17251" s="64"/>
      <c r="C17251" s="147" t="s">
        <v>217</v>
      </c>
      <c r="E17251" s="161"/>
      <c r="F17251" s="162"/>
      <c r="G17251" s="147"/>
      <c r="H17251" s="146"/>
      <c r="J17251" s="146"/>
      <c r="L17251" s="150"/>
      <c r="N17251" s="163"/>
      <c r="O17251" s="146"/>
      <c r="P17251" s="146"/>
      <c r="Q17251" s="146"/>
      <c r="R17251" s="34"/>
      <c r="S17251" s="35"/>
      <c r="T17251" s="147"/>
    </row>
    <row r="17252">
      <c r="A17252" s="147"/>
      <c r="B17252" s="64"/>
      <c r="C17252" s="147" t="s">
        <v>217</v>
      </c>
      <c r="E17252" s="161"/>
      <c r="F17252" s="162"/>
      <c r="G17252" s="147"/>
      <c r="H17252" s="146"/>
      <c r="J17252" s="146"/>
      <c r="L17252" s="150"/>
      <c r="N17252" s="163"/>
      <c r="O17252" s="146"/>
      <c r="P17252" s="146"/>
      <c r="Q17252" s="146"/>
      <c r="R17252" s="34"/>
      <c r="S17252" s="35"/>
      <c r="T17252" s="147"/>
    </row>
    <row r="17253">
      <c r="A17253" s="147"/>
      <c r="B17253" s="64"/>
      <c r="C17253" s="147" t="s">
        <v>217</v>
      </c>
      <c r="E17253" s="161"/>
      <c r="F17253" s="162"/>
      <c r="G17253" s="147"/>
      <c r="H17253" s="146"/>
      <c r="J17253" s="146"/>
      <c r="L17253" s="150"/>
      <c r="N17253" s="163"/>
      <c r="O17253" s="146"/>
      <c r="P17253" s="146"/>
      <c r="Q17253" s="146"/>
      <c r="R17253" s="34"/>
      <c r="S17253" s="35"/>
      <c r="T17253" s="147"/>
    </row>
    <row r="17254">
      <c r="A17254" s="147"/>
      <c r="B17254" s="64"/>
      <c r="C17254" s="147" t="s">
        <v>217</v>
      </c>
      <c r="E17254" s="161"/>
      <c r="F17254" s="162"/>
      <c r="G17254" s="147"/>
      <c r="H17254" s="146"/>
      <c r="J17254" s="146"/>
      <c r="L17254" s="150"/>
      <c r="N17254" s="163"/>
      <c r="O17254" s="146"/>
      <c r="P17254" s="146"/>
      <c r="Q17254" s="146"/>
      <c r="R17254" s="34"/>
      <c r="S17254" s="35"/>
      <c r="T17254" s="147"/>
    </row>
    <row r="17255">
      <c r="A17255" s="147"/>
      <c r="B17255" s="64"/>
      <c r="C17255" s="147" t="s">
        <v>217</v>
      </c>
      <c r="E17255" s="161"/>
      <c r="F17255" s="162"/>
      <c r="G17255" s="147"/>
      <c r="H17255" s="146"/>
      <c r="J17255" s="146"/>
      <c r="L17255" s="150"/>
      <c r="N17255" s="163"/>
      <c r="O17255" s="146"/>
      <c r="P17255" s="146"/>
      <c r="Q17255" s="146"/>
      <c r="R17255" s="34"/>
      <c r="S17255" s="35"/>
      <c r="T17255" s="147"/>
    </row>
    <row r="17256">
      <c r="A17256" s="147"/>
      <c r="B17256" s="64"/>
      <c r="C17256" s="147" t="s">
        <v>217</v>
      </c>
      <c r="E17256" s="161"/>
      <c r="F17256" s="162"/>
      <c r="G17256" s="147"/>
      <c r="H17256" s="146"/>
      <c r="J17256" s="146"/>
      <c r="L17256" s="150"/>
      <c r="N17256" s="163"/>
      <c r="O17256" s="146"/>
      <c r="P17256" s="146"/>
      <c r="Q17256" s="146"/>
      <c r="R17256" s="34"/>
      <c r="S17256" s="35"/>
      <c r="T17256" s="147"/>
    </row>
    <row r="17257">
      <c r="A17257" s="147"/>
      <c r="B17257" s="64"/>
      <c r="C17257" s="147" t="s">
        <v>217</v>
      </c>
      <c r="E17257" s="161"/>
      <c r="F17257" s="162"/>
      <c r="G17257" s="147"/>
      <c r="H17257" s="146"/>
      <c r="J17257" s="146"/>
      <c r="L17257" s="150"/>
      <c r="N17257" s="163"/>
      <c r="O17257" s="146"/>
      <c r="P17257" s="146"/>
      <c r="Q17257" s="146"/>
      <c r="R17257" s="34"/>
      <c r="S17257" s="35"/>
      <c r="T17257" s="147"/>
    </row>
    <row r="17258">
      <c r="A17258" s="147"/>
      <c r="B17258" s="64"/>
      <c r="C17258" s="147" t="s">
        <v>217</v>
      </c>
      <c r="E17258" s="161"/>
      <c r="F17258" s="162"/>
      <c r="G17258" s="147"/>
      <c r="H17258" s="146"/>
      <c r="J17258" s="146"/>
      <c r="L17258" s="150"/>
      <c r="N17258" s="163"/>
      <c r="O17258" s="146"/>
      <c r="P17258" s="146"/>
      <c r="Q17258" s="146"/>
      <c r="R17258" s="34"/>
      <c r="S17258" s="35"/>
      <c r="T17258" s="147"/>
    </row>
    <row r="17259">
      <c r="A17259" s="147"/>
      <c r="B17259" s="64"/>
      <c r="C17259" s="147" t="s">
        <v>217</v>
      </c>
      <c r="E17259" s="161"/>
      <c r="F17259" s="162"/>
      <c r="G17259" s="147"/>
      <c r="H17259" s="146"/>
      <c r="J17259" s="146"/>
      <c r="L17259" s="150"/>
      <c r="N17259" s="163"/>
      <c r="O17259" s="146"/>
      <c r="P17259" s="146"/>
      <c r="Q17259" s="146"/>
      <c r="R17259" s="34"/>
      <c r="S17259" s="35"/>
      <c r="T17259" s="147"/>
    </row>
    <row r="17260">
      <c r="A17260" s="147"/>
      <c r="B17260" s="64"/>
      <c r="C17260" s="147" t="s">
        <v>217</v>
      </c>
      <c r="E17260" s="161"/>
      <c r="F17260" s="162"/>
      <c r="G17260" s="147"/>
      <c r="H17260" s="146"/>
      <c r="J17260" s="146"/>
      <c r="L17260" s="150"/>
      <c r="N17260" s="163"/>
      <c r="O17260" s="146"/>
      <c r="P17260" s="146"/>
      <c r="Q17260" s="146"/>
      <c r="R17260" s="34"/>
      <c r="S17260" s="35"/>
      <c r="T17260" s="147"/>
    </row>
    <row r="17261">
      <c r="A17261" s="147"/>
      <c r="B17261" s="64"/>
      <c r="C17261" s="147" t="s">
        <v>217</v>
      </c>
      <c r="E17261" s="161"/>
      <c r="F17261" s="162"/>
      <c r="G17261" s="147"/>
      <c r="H17261" s="146"/>
      <c r="J17261" s="146"/>
      <c r="L17261" s="150"/>
      <c r="N17261" s="163"/>
      <c r="O17261" s="146"/>
      <c r="P17261" s="146"/>
      <c r="Q17261" s="146"/>
      <c r="R17261" s="34"/>
      <c r="S17261" s="35"/>
      <c r="T17261" s="147"/>
    </row>
    <row r="17262">
      <c r="A17262" s="147"/>
      <c r="B17262" s="64"/>
      <c r="C17262" s="147" t="s">
        <v>217</v>
      </c>
      <c r="E17262" s="161"/>
      <c r="F17262" s="162"/>
      <c r="G17262" s="147"/>
      <c r="H17262" s="146"/>
      <c r="J17262" s="146"/>
      <c r="L17262" s="150"/>
      <c r="N17262" s="163"/>
      <c r="O17262" s="146"/>
      <c r="P17262" s="146"/>
      <c r="Q17262" s="146"/>
      <c r="R17262" s="34"/>
      <c r="S17262" s="35"/>
      <c r="T17262" s="147"/>
    </row>
    <row r="17263">
      <c r="A17263" s="147"/>
      <c r="B17263" s="64"/>
      <c r="C17263" s="147" t="s">
        <v>217</v>
      </c>
      <c r="E17263" s="161"/>
      <c r="F17263" s="162"/>
      <c r="G17263" s="147"/>
      <c r="H17263" s="146"/>
      <c r="J17263" s="146"/>
      <c r="L17263" s="150"/>
      <c r="N17263" s="163"/>
      <c r="O17263" s="146"/>
      <c r="P17263" s="146"/>
      <c r="Q17263" s="146"/>
      <c r="R17263" s="34"/>
      <c r="S17263" s="35"/>
      <c r="T17263" s="147"/>
    </row>
    <row r="17264">
      <c r="A17264" s="147"/>
      <c r="B17264" s="64"/>
      <c r="C17264" s="147" t="s">
        <v>217</v>
      </c>
      <c r="E17264" s="161"/>
      <c r="F17264" s="162"/>
      <c r="G17264" s="147"/>
      <c r="H17264" s="146"/>
      <c r="J17264" s="146"/>
      <c r="L17264" s="150"/>
      <c r="N17264" s="163"/>
      <c r="O17264" s="146"/>
      <c r="P17264" s="146"/>
      <c r="Q17264" s="146"/>
      <c r="R17264" s="34"/>
      <c r="S17264" s="35"/>
      <c r="T17264" s="147"/>
    </row>
    <row r="17265">
      <c r="A17265" s="147"/>
      <c r="B17265" s="64"/>
      <c r="C17265" s="147" t="s">
        <v>217</v>
      </c>
      <c r="E17265" s="161"/>
      <c r="F17265" s="162"/>
      <c r="G17265" s="147"/>
      <c r="H17265" s="146"/>
      <c r="J17265" s="146"/>
      <c r="L17265" s="150"/>
      <c r="N17265" s="163"/>
      <c r="O17265" s="146"/>
      <c r="P17265" s="146"/>
      <c r="Q17265" s="146"/>
      <c r="R17265" s="34"/>
      <c r="S17265" s="35"/>
      <c r="T17265" s="147"/>
    </row>
    <row r="17266">
      <c r="A17266" s="147"/>
      <c r="B17266" s="64"/>
      <c r="C17266" s="147" t="s">
        <v>217</v>
      </c>
      <c r="E17266" s="161"/>
      <c r="F17266" s="162"/>
      <c r="G17266" s="147"/>
      <c r="H17266" s="146"/>
      <c r="J17266" s="146"/>
      <c r="L17266" s="150"/>
      <c r="N17266" s="163"/>
      <c r="O17266" s="146"/>
      <c r="P17266" s="146"/>
      <c r="Q17266" s="146"/>
      <c r="R17266" s="34"/>
      <c r="S17266" s="35"/>
      <c r="T17266" s="147"/>
    </row>
    <row r="17267">
      <c r="A17267" s="147"/>
      <c r="B17267" s="64"/>
      <c r="C17267" s="147" t="s">
        <v>217</v>
      </c>
      <c r="E17267" s="161"/>
      <c r="F17267" s="162"/>
      <c r="G17267" s="147"/>
      <c r="H17267" s="146"/>
      <c r="J17267" s="146"/>
      <c r="L17267" s="150"/>
      <c r="N17267" s="163"/>
      <c r="O17267" s="146"/>
      <c r="P17267" s="146"/>
      <c r="Q17267" s="146"/>
      <c r="R17267" s="34"/>
      <c r="S17267" s="35"/>
      <c r="T17267" s="147"/>
    </row>
    <row r="17268">
      <c r="A17268" s="147"/>
      <c r="B17268" s="64"/>
      <c r="C17268" s="147" t="s">
        <v>217</v>
      </c>
      <c r="E17268" s="161"/>
      <c r="F17268" s="162"/>
      <c r="G17268" s="147"/>
      <c r="H17268" s="146"/>
      <c r="J17268" s="146"/>
      <c r="L17268" s="150"/>
      <c r="N17268" s="163"/>
      <c r="O17268" s="146"/>
      <c r="P17268" s="146"/>
      <c r="Q17268" s="146"/>
      <c r="R17268" s="34"/>
      <c r="S17268" s="35"/>
      <c r="T17268" s="147"/>
    </row>
    <row r="17269">
      <c r="A17269" s="147"/>
      <c r="B17269" s="64"/>
      <c r="C17269" s="147" t="s">
        <v>217</v>
      </c>
      <c r="E17269" s="161"/>
      <c r="F17269" s="162"/>
      <c r="G17269" s="147"/>
      <c r="H17269" s="146"/>
      <c r="J17269" s="146"/>
      <c r="L17269" s="150"/>
      <c r="N17269" s="163"/>
      <c r="O17269" s="146"/>
      <c r="P17269" s="146"/>
      <c r="Q17269" s="146"/>
      <c r="R17269" s="34"/>
      <c r="S17269" s="35"/>
      <c r="T17269" s="147"/>
    </row>
    <row r="17270">
      <c r="A17270" s="147"/>
      <c r="B17270" s="64"/>
      <c r="C17270" s="147" t="s">
        <v>217</v>
      </c>
      <c r="E17270" s="161"/>
      <c r="F17270" s="162"/>
      <c r="G17270" s="147"/>
      <c r="H17270" s="146"/>
      <c r="J17270" s="146"/>
      <c r="L17270" s="150"/>
      <c r="N17270" s="163"/>
      <c r="O17270" s="146"/>
      <c r="P17270" s="146"/>
      <c r="Q17270" s="146"/>
      <c r="R17270" s="34"/>
      <c r="S17270" s="35"/>
      <c r="T17270" s="147"/>
    </row>
    <row r="17271">
      <c r="A17271" s="147"/>
      <c r="B17271" s="64"/>
      <c r="C17271" s="147" t="s">
        <v>217</v>
      </c>
      <c r="E17271" s="161"/>
      <c r="F17271" s="162"/>
      <c r="G17271" s="147"/>
      <c r="H17271" s="146"/>
      <c r="J17271" s="146"/>
      <c r="L17271" s="150"/>
      <c r="N17271" s="163"/>
      <c r="O17271" s="146"/>
      <c r="P17271" s="146"/>
      <c r="Q17271" s="146"/>
      <c r="R17271" s="34"/>
      <c r="S17271" s="35"/>
      <c r="T17271" s="147"/>
    </row>
    <row r="17272">
      <c r="A17272" s="147"/>
      <c r="B17272" s="64"/>
      <c r="C17272" s="147" t="s">
        <v>217</v>
      </c>
      <c r="E17272" s="161"/>
      <c r="F17272" s="162"/>
      <c r="G17272" s="147"/>
      <c r="H17272" s="146"/>
      <c r="J17272" s="146"/>
      <c r="L17272" s="150"/>
      <c r="N17272" s="163"/>
      <c r="O17272" s="146"/>
      <c r="P17272" s="146"/>
      <c r="Q17272" s="146"/>
      <c r="R17272" s="34"/>
      <c r="S17272" s="35"/>
      <c r="T17272" s="147"/>
    </row>
    <row r="17273">
      <c r="A17273" s="147"/>
      <c r="B17273" s="64"/>
      <c r="C17273" s="147" t="s">
        <v>217</v>
      </c>
      <c r="E17273" s="161"/>
      <c r="F17273" s="162"/>
      <c r="G17273" s="147"/>
      <c r="H17273" s="146"/>
      <c r="J17273" s="146"/>
      <c r="L17273" s="150"/>
      <c r="N17273" s="163"/>
      <c r="O17273" s="146"/>
      <c r="P17273" s="146"/>
      <c r="Q17273" s="146"/>
      <c r="R17273" s="34"/>
      <c r="S17273" s="35"/>
      <c r="T17273" s="147"/>
    </row>
    <row r="17274">
      <c r="A17274" s="147"/>
      <c r="B17274" s="64"/>
      <c r="C17274" s="147" t="s">
        <v>217</v>
      </c>
      <c r="E17274" s="161"/>
      <c r="F17274" s="162"/>
      <c r="G17274" s="147"/>
      <c r="H17274" s="146"/>
      <c r="J17274" s="146"/>
      <c r="L17274" s="150"/>
      <c r="N17274" s="163"/>
      <c r="O17274" s="146"/>
      <c r="P17274" s="146"/>
      <c r="Q17274" s="146"/>
      <c r="R17274" s="34"/>
      <c r="S17274" s="35"/>
      <c r="T17274" s="147"/>
    </row>
    <row r="17275">
      <c r="A17275" s="147"/>
      <c r="B17275" s="64"/>
      <c r="C17275" s="147" t="s">
        <v>217</v>
      </c>
      <c r="E17275" s="161"/>
      <c r="F17275" s="162"/>
      <c r="G17275" s="147"/>
      <c r="H17275" s="146"/>
      <c r="J17275" s="146"/>
      <c r="L17275" s="150"/>
      <c r="N17275" s="163"/>
      <c r="O17275" s="146"/>
      <c r="P17275" s="146"/>
      <c r="Q17275" s="146"/>
      <c r="R17275" s="34"/>
      <c r="S17275" s="35"/>
      <c r="T17275" s="147"/>
    </row>
    <row r="17276">
      <c r="A17276" s="147"/>
      <c r="B17276" s="64"/>
      <c r="C17276" s="147" t="s">
        <v>217</v>
      </c>
      <c r="E17276" s="161"/>
      <c r="F17276" s="162"/>
      <c r="G17276" s="147"/>
      <c r="H17276" s="146"/>
      <c r="J17276" s="146"/>
      <c r="L17276" s="150"/>
      <c r="N17276" s="163"/>
      <c r="O17276" s="146"/>
      <c r="P17276" s="146"/>
      <c r="Q17276" s="146"/>
      <c r="R17276" s="34"/>
      <c r="S17276" s="35"/>
      <c r="T17276" s="147"/>
    </row>
    <row r="17277">
      <c r="A17277" s="147"/>
      <c r="B17277" s="64"/>
      <c r="C17277" s="147" t="s">
        <v>217</v>
      </c>
      <c r="E17277" s="161"/>
      <c r="F17277" s="162"/>
      <c r="G17277" s="147"/>
      <c r="H17277" s="146"/>
      <c r="J17277" s="146"/>
      <c r="L17277" s="150"/>
      <c r="N17277" s="163"/>
      <c r="O17277" s="146"/>
      <c r="P17277" s="146"/>
      <c r="Q17277" s="146"/>
      <c r="R17277" s="34"/>
      <c r="S17277" s="35"/>
      <c r="T17277" s="147"/>
    </row>
    <row r="17278">
      <c r="A17278" s="147"/>
      <c r="B17278" s="64"/>
      <c r="C17278" s="147" t="s">
        <v>217</v>
      </c>
      <c r="E17278" s="161"/>
      <c r="F17278" s="162"/>
      <c r="G17278" s="147"/>
      <c r="H17278" s="146"/>
      <c r="J17278" s="146"/>
      <c r="L17278" s="150"/>
      <c r="N17278" s="163"/>
      <c r="O17278" s="146"/>
      <c r="P17278" s="146"/>
      <c r="Q17278" s="146"/>
      <c r="R17278" s="34"/>
      <c r="S17278" s="35"/>
      <c r="T17278" s="147"/>
    </row>
    <row r="17279">
      <c r="A17279" s="147"/>
      <c r="B17279" s="64"/>
      <c r="C17279" s="147" t="s">
        <v>217</v>
      </c>
      <c r="E17279" s="161"/>
      <c r="F17279" s="162"/>
      <c r="G17279" s="147"/>
      <c r="H17279" s="146"/>
      <c r="J17279" s="146"/>
      <c r="L17279" s="150"/>
      <c r="N17279" s="163"/>
      <c r="O17279" s="146"/>
      <c r="P17279" s="146"/>
      <c r="Q17279" s="146"/>
      <c r="R17279" s="34"/>
      <c r="S17279" s="35"/>
      <c r="T17279" s="147"/>
    </row>
    <row r="17280">
      <c r="A17280" s="147"/>
      <c r="B17280" s="64"/>
      <c r="C17280" s="147" t="s">
        <v>217</v>
      </c>
      <c r="E17280" s="161"/>
      <c r="F17280" s="162"/>
      <c r="G17280" s="147"/>
      <c r="H17280" s="146"/>
      <c r="J17280" s="146"/>
      <c r="L17280" s="150"/>
      <c r="N17280" s="163"/>
      <c r="O17280" s="146"/>
      <c r="P17280" s="146"/>
      <c r="Q17280" s="146"/>
      <c r="R17280" s="34"/>
      <c r="S17280" s="35"/>
      <c r="T17280" s="147"/>
    </row>
    <row r="17281">
      <c r="A17281" s="147"/>
      <c r="B17281" s="64"/>
      <c r="C17281" s="147" t="s">
        <v>217</v>
      </c>
      <c r="E17281" s="161"/>
      <c r="F17281" s="162"/>
      <c r="G17281" s="147"/>
      <c r="H17281" s="146"/>
      <c r="J17281" s="146"/>
      <c r="L17281" s="150"/>
      <c r="N17281" s="163"/>
      <c r="O17281" s="146"/>
      <c r="P17281" s="146"/>
      <c r="Q17281" s="146"/>
      <c r="R17281" s="34"/>
      <c r="S17281" s="35"/>
      <c r="T17281" s="147"/>
    </row>
    <row r="17282">
      <c r="A17282" s="147"/>
      <c r="B17282" s="64"/>
      <c r="C17282" s="147" t="s">
        <v>217</v>
      </c>
      <c r="E17282" s="161"/>
      <c r="F17282" s="162"/>
      <c r="G17282" s="147"/>
      <c r="H17282" s="146"/>
      <c r="J17282" s="146"/>
      <c r="L17282" s="150"/>
      <c r="N17282" s="163"/>
      <c r="O17282" s="146"/>
      <c r="P17282" s="146"/>
      <c r="Q17282" s="146"/>
      <c r="R17282" s="34"/>
      <c r="S17282" s="35"/>
      <c r="T17282" s="147"/>
    </row>
    <row r="17283">
      <c r="A17283" s="147"/>
      <c r="B17283" s="64"/>
      <c r="C17283" s="147" t="s">
        <v>217</v>
      </c>
      <c r="E17283" s="161"/>
      <c r="F17283" s="162"/>
      <c r="G17283" s="147"/>
      <c r="H17283" s="146"/>
      <c r="J17283" s="146"/>
      <c r="L17283" s="150"/>
      <c r="N17283" s="163"/>
      <c r="O17283" s="146"/>
      <c r="P17283" s="146"/>
      <c r="Q17283" s="146"/>
      <c r="R17283" s="34"/>
      <c r="S17283" s="35"/>
      <c r="T17283" s="147"/>
    </row>
    <row r="17284">
      <c r="A17284" s="147"/>
      <c r="B17284" s="64"/>
      <c r="C17284" s="147" t="s">
        <v>217</v>
      </c>
      <c r="E17284" s="161"/>
      <c r="F17284" s="162"/>
      <c r="G17284" s="147"/>
      <c r="H17284" s="146"/>
      <c r="J17284" s="146"/>
      <c r="L17284" s="150"/>
      <c r="N17284" s="163"/>
      <c r="O17284" s="146"/>
      <c r="P17284" s="146"/>
      <c r="Q17284" s="146"/>
      <c r="R17284" s="34"/>
      <c r="S17284" s="35"/>
      <c r="T17284" s="147"/>
    </row>
    <row r="17285">
      <c r="A17285" s="147"/>
      <c r="B17285" s="64"/>
      <c r="C17285" s="147" t="s">
        <v>217</v>
      </c>
      <c r="E17285" s="161"/>
      <c r="F17285" s="162"/>
      <c r="G17285" s="147"/>
      <c r="H17285" s="146"/>
      <c r="J17285" s="146"/>
      <c r="L17285" s="150"/>
      <c r="N17285" s="163"/>
      <c r="O17285" s="146"/>
      <c r="P17285" s="146"/>
      <c r="Q17285" s="146"/>
      <c r="R17285" s="34"/>
      <c r="S17285" s="35"/>
      <c r="T17285" s="147"/>
    </row>
    <row r="17286">
      <c r="A17286" s="147"/>
      <c r="B17286" s="64"/>
      <c r="C17286" s="147" t="s">
        <v>217</v>
      </c>
      <c r="E17286" s="161"/>
      <c r="F17286" s="162"/>
      <c r="G17286" s="147"/>
      <c r="H17286" s="146"/>
      <c r="J17286" s="146"/>
      <c r="L17286" s="150"/>
      <c r="N17286" s="163"/>
      <c r="O17286" s="146"/>
      <c r="P17286" s="146"/>
      <c r="Q17286" s="146"/>
      <c r="R17286" s="34"/>
      <c r="S17286" s="35"/>
      <c r="T17286" s="147"/>
    </row>
    <row r="17287">
      <c r="A17287" s="147"/>
      <c r="B17287" s="64"/>
      <c r="C17287" s="147" t="s">
        <v>217</v>
      </c>
      <c r="E17287" s="161"/>
      <c r="F17287" s="162"/>
      <c r="G17287" s="147"/>
      <c r="H17287" s="146"/>
      <c r="J17287" s="146"/>
      <c r="L17287" s="150"/>
      <c r="N17287" s="163"/>
      <c r="O17287" s="146"/>
      <c r="P17287" s="146"/>
      <c r="Q17287" s="146"/>
      <c r="R17287" s="34"/>
      <c r="S17287" s="35"/>
      <c r="T17287" s="147"/>
    </row>
    <row r="17288">
      <c r="A17288" s="147"/>
      <c r="B17288" s="64"/>
      <c r="C17288" s="147" t="s">
        <v>217</v>
      </c>
      <c r="E17288" s="161"/>
      <c r="F17288" s="162"/>
      <c r="G17288" s="147"/>
      <c r="H17288" s="146"/>
      <c r="J17288" s="146"/>
      <c r="L17288" s="150"/>
      <c r="N17288" s="163"/>
      <c r="O17288" s="146"/>
      <c r="P17288" s="146"/>
      <c r="Q17288" s="146"/>
      <c r="R17288" s="34"/>
      <c r="S17288" s="35"/>
      <c r="T17288" s="147"/>
    </row>
    <row r="17289">
      <c r="A17289" s="147"/>
      <c r="B17289" s="64"/>
      <c r="C17289" s="147" t="s">
        <v>217</v>
      </c>
      <c r="E17289" s="161"/>
      <c r="F17289" s="162"/>
      <c r="G17289" s="147"/>
      <c r="H17289" s="146"/>
      <c r="J17289" s="146"/>
      <c r="L17289" s="150"/>
      <c r="N17289" s="163"/>
      <c r="O17289" s="146"/>
      <c r="P17289" s="146"/>
      <c r="Q17289" s="146"/>
      <c r="R17289" s="34"/>
      <c r="S17289" s="35"/>
      <c r="T17289" s="147"/>
    </row>
    <row r="17290">
      <c r="A17290" s="147"/>
      <c r="B17290" s="64"/>
      <c r="C17290" s="147" t="s">
        <v>217</v>
      </c>
      <c r="E17290" s="161"/>
      <c r="F17290" s="162"/>
      <c r="G17290" s="147"/>
      <c r="H17290" s="146"/>
      <c r="J17290" s="146"/>
      <c r="L17290" s="150"/>
      <c r="N17290" s="163"/>
      <c r="O17290" s="146"/>
      <c r="P17290" s="146"/>
      <c r="Q17290" s="146"/>
      <c r="R17290" s="34"/>
      <c r="S17290" s="35"/>
      <c r="T17290" s="147"/>
    </row>
    <row r="17291">
      <c r="A17291" s="147"/>
      <c r="B17291" s="64"/>
      <c r="C17291" s="147" t="s">
        <v>217</v>
      </c>
      <c r="E17291" s="161"/>
      <c r="F17291" s="162"/>
      <c r="G17291" s="147"/>
      <c r="H17291" s="146"/>
      <c r="J17291" s="146"/>
      <c r="L17291" s="150"/>
      <c r="N17291" s="163"/>
      <c r="O17291" s="146"/>
      <c r="P17291" s="146"/>
      <c r="Q17291" s="146"/>
      <c r="R17291" s="34"/>
      <c r="S17291" s="35"/>
      <c r="T17291" s="147"/>
    </row>
    <row r="17292">
      <c r="A17292" s="147"/>
      <c r="B17292" s="64"/>
      <c r="C17292" s="147" t="s">
        <v>217</v>
      </c>
      <c r="E17292" s="161"/>
      <c r="F17292" s="162"/>
      <c r="G17292" s="147"/>
      <c r="H17292" s="146"/>
      <c r="J17292" s="146"/>
      <c r="L17292" s="150"/>
      <c r="N17292" s="163"/>
      <c r="O17292" s="146"/>
      <c r="P17292" s="146"/>
      <c r="Q17292" s="146"/>
      <c r="R17292" s="34"/>
      <c r="S17292" s="35"/>
      <c r="T17292" s="147"/>
    </row>
    <row r="17293">
      <c r="A17293" s="147"/>
      <c r="B17293" s="64"/>
      <c r="C17293" s="147" t="s">
        <v>217</v>
      </c>
      <c r="E17293" s="161"/>
      <c r="F17293" s="162"/>
      <c r="G17293" s="147"/>
      <c r="H17293" s="146"/>
      <c r="J17293" s="146"/>
      <c r="L17293" s="150"/>
      <c r="N17293" s="163"/>
      <c r="O17293" s="146"/>
      <c r="P17293" s="146"/>
      <c r="Q17293" s="146"/>
      <c r="R17293" s="34"/>
      <c r="S17293" s="35"/>
      <c r="T17293" s="147"/>
    </row>
    <row r="17294">
      <c r="A17294" s="147"/>
      <c r="B17294" s="64"/>
      <c r="C17294" s="147" t="s">
        <v>217</v>
      </c>
      <c r="E17294" s="161"/>
      <c r="F17294" s="162"/>
      <c r="G17294" s="147"/>
      <c r="H17294" s="146"/>
      <c r="J17294" s="146"/>
      <c r="L17294" s="150"/>
      <c r="N17294" s="163"/>
      <c r="O17294" s="146"/>
      <c r="P17294" s="146"/>
      <c r="Q17294" s="146"/>
      <c r="R17294" s="34"/>
      <c r="S17294" s="35"/>
      <c r="T17294" s="147"/>
    </row>
    <row r="17295">
      <c r="A17295" s="147"/>
      <c r="B17295" s="64"/>
      <c r="C17295" s="147" t="s">
        <v>217</v>
      </c>
      <c r="E17295" s="161"/>
      <c r="F17295" s="162"/>
      <c r="G17295" s="147"/>
      <c r="H17295" s="146"/>
      <c r="J17295" s="146"/>
      <c r="L17295" s="150"/>
      <c r="N17295" s="163"/>
      <c r="O17295" s="146"/>
      <c r="P17295" s="146"/>
      <c r="Q17295" s="146"/>
      <c r="R17295" s="34"/>
      <c r="S17295" s="35"/>
      <c r="T17295" s="147"/>
    </row>
    <row r="17296">
      <c r="A17296" s="147"/>
      <c r="B17296" s="64"/>
      <c r="C17296" s="147" t="s">
        <v>217</v>
      </c>
      <c r="E17296" s="161"/>
      <c r="F17296" s="162"/>
      <c r="G17296" s="147"/>
      <c r="H17296" s="146"/>
      <c r="J17296" s="146"/>
      <c r="L17296" s="150"/>
      <c r="N17296" s="163"/>
      <c r="O17296" s="146"/>
      <c r="P17296" s="146"/>
      <c r="Q17296" s="146"/>
      <c r="R17296" s="34"/>
      <c r="S17296" s="35"/>
      <c r="T17296" s="147"/>
    </row>
    <row r="17297">
      <c r="A17297" s="147"/>
      <c r="B17297" s="64"/>
      <c r="C17297" s="147" t="s">
        <v>217</v>
      </c>
      <c r="E17297" s="161"/>
      <c r="F17297" s="162"/>
      <c r="G17297" s="147"/>
      <c r="H17297" s="146"/>
      <c r="J17297" s="146"/>
      <c r="L17297" s="150"/>
      <c r="N17297" s="163"/>
      <c r="O17297" s="146"/>
      <c r="P17297" s="146"/>
      <c r="Q17297" s="146"/>
      <c r="R17297" s="34"/>
      <c r="S17297" s="35"/>
      <c r="T17297" s="147"/>
    </row>
    <row r="17298">
      <c r="A17298" s="147"/>
      <c r="B17298" s="64"/>
      <c r="C17298" s="147" t="s">
        <v>217</v>
      </c>
      <c r="E17298" s="161"/>
      <c r="F17298" s="162"/>
      <c r="G17298" s="147"/>
      <c r="H17298" s="146"/>
      <c r="J17298" s="146"/>
      <c r="L17298" s="150"/>
      <c r="N17298" s="163"/>
      <c r="O17298" s="146"/>
      <c r="P17298" s="146"/>
      <c r="Q17298" s="146"/>
      <c r="R17298" s="34"/>
      <c r="S17298" s="35"/>
      <c r="T17298" s="147"/>
    </row>
    <row r="17299">
      <c r="A17299" s="147"/>
      <c r="B17299" s="64"/>
      <c r="C17299" s="147" t="s">
        <v>217</v>
      </c>
      <c r="E17299" s="161"/>
      <c r="F17299" s="162"/>
      <c r="G17299" s="147"/>
      <c r="H17299" s="146"/>
      <c r="J17299" s="146"/>
      <c r="L17299" s="150"/>
      <c r="N17299" s="163"/>
      <c r="O17299" s="146"/>
      <c r="P17299" s="146"/>
      <c r="Q17299" s="146"/>
      <c r="R17299" s="34"/>
      <c r="S17299" s="35"/>
      <c r="T17299" s="147"/>
    </row>
    <row r="17300">
      <c r="A17300" s="147"/>
      <c r="B17300" s="64"/>
      <c r="C17300" s="147" t="s">
        <v>217</v>
      </c>
      <c r="E17300" s="161"/>
      <c r="F17300" s="162"/>
      <c r="G17300" s="147"/>
      <c r="H17300" s="146"/>
      <c r="J17300" s="146"/>
      <c r="L17300" s="150"/>
      <c r="N17300" s="163"/>
      <c r="O17300" s="146"/>
      <c r="P17300" s="146"/>
      <c r="Q17300" s="146"/>
      <c r="R17300" s="34"/>
      <c r="S17300" s="35"/>
      <c r="T17300" s="147"/>
    </row>
    <row r="17301">
      <c r="A17301" s="147"/>
      <c r="B17301" s="64"/>
      <c r="C17301" s="147" t="s">
        <v>217</v>
      </c>
      <c r="E17301" s="161"/>
      <c r="F17301" s="162"/>
      <c r="G17301" s="147"/>
      <c r="H17301" s="146"/>
      <c r="J17301" s="146"/>
      <c r="L17301" s="150"/>
      <c r="N17301" s="163"/>
      <c r="O17301" s="146"/>
      <c r="P17301" s="146"/>
      <c r="Q17301" s="146"/>
      <c r="R17301" s="34"/>
      <c r="S17301" s="35"/>
      <c r="T17301" s="147"/>
    </row>
    <row r="17302">
      <c r="A17302" s="147"/>
      <c r="B17302" s="64"/>
      <c r="C17302" s="147" t="s">
        <v>217</v>
      </c>
      <c r="E17302" s="161"/>
      <c r="F17302" s="162"/>
      <c r="G17302" s="147"/>
      <c r="H17302" s="146"/>
      <c r="J17302" s="146"/>
      <c r="L17302" s="150"/>
      <c r="N17302" s="163"/>
      <c r="O17302" s="146"/>
      <c r="P17302" s="146"/>
      <c r="Q17302" s="146"/>
      <c r="R17302" s="34"/>
      <c r="S17302" s="35"/>
      <c r="T17302" s="147"/>
    </row>
    <row r="17303">
      <c r="A17303" s="147"/>
      <c r="B17303" s="64"/>
      <c r="C17303" s="147" t="s">
        <v>217</v>
      </c>
      <c r="E17303" s="161"/>
      <c r="F17303" s="162"/>
      <c r="G17303" s="147"/>
      <c r="H17303" s="146"/>
      <c r="J17303" s="146"/>
      <c r="L17303" s="150"/>
      <c r="N17303" s="163"/>
      <c r="O17303" s="146"/>
      <c r="P17303" s="146"/>
      <c r="Q17303" s="146"/>
      <c r="R17303" s="34"/>
      <c r="S17303" s="35"/>
      <c r="T17303" s="147"/>
    </row>
    <row r="17304">
      <c r="A17304" s="147"/>
      <c r="B17304" s="64"/>
      <c r="C17304" s="147" t="s">
        <v>217</v>
      </c>
      <c r="E17304" s="161"/>
      <c r="F17304" s="162"/>
      <c r="G17304" s="147"/>
      <c r="H17304" s="146"/>
      <c r="J17304" s="146"/>
      <c r="L17304" s="150"/>
      <c r="N17304" s="163"/>
      <c r="O17304" s="146"/>
      <c r="P17304" s="146"/>
      <c r="Q17304" s="146"/>
      <c r="R17304" s="34"/>
      <c r="S17304" s="35"/>
      <c r="T17304" s="147"/>
    </row>
    <row r="17305">
      <c r="A17305" s="147"/>
      <c r="B17305" s="64"/>
      <c r="C17305" s="147" t="s">
        <v>217</v>
      </c>
      <c r="E17305" s="161"/>
      <c r="F17305" s="162"/>
      <c r="G17305" s="147"/>
      <c r="H17305" s="146"/>
      <c r="J17305" s="146"/>
      <c r="L17305" s="150"/>
      <c r="N17305" s="163"/>
      <c r="O17305" s="146"/>
      <c r="P17305" s="146"/>
      <c r="Q17305" s="146"/>
      <c r="R17305" s="34"/>
      <c r="S17305" s="35"/>
      <c r="T17305" s="147"/>
    </row>
    <row r="17306">
      <c r="A17306" s="147"/>
      <c r="B17306" s="64"/>
      <c r="C17306" s="147" t="s">
        <v>217</v>
      </c>
      <c r="E17306" s="161"/>
      <c r="F17306" s="162"/>
      <c r="G17306" s="147"/>
      <c r="H17306" s="146"/>
      <c r="J17306" s="146"/>
      <c r="L17306" s="150"/>
      <c r="N17306" s="163"/>
      <c r="O17306" s="146"/>
      <c r="P17306" s="146"/>
      <c r="Q17306" s="146"/>
      <c r="R17306" s="34"/>
      <c r="S17306" s="35"/>
      <c r="T17306" s="147"/>
    </row>
    <row r="17307">
      <c r="A17307" s="147"/>
      <c r="B17307" s="64"/>
      <c r="C17307" s="147" t="s">
        <v>217</v>
      </c>
      <c r="E17307" s="161"/>
      <c r="F17307" s="162"/>
      <c r="G17307" s="147"/>
      <c r="H17307" s="146"/>
      <c r="J17307" s="146"/>
      <c r="L17307" s="150"/>
      <c r="N17307" s="163"/>
      <c r="O17307" s="146"/>
      <c r="P17307" s="146"/>
      <c r="Q17307" s="146"/>
      <c r="R17307" s="34"/>
      <c r="S17307" s="35"/>
      <c r="T17307" s="147"/>
    </row>
    <row r="17308">
      <c r="A17308" s="147"/>
      <c r="B17308" s="64"/>
      <c r="C17308" s="147" t="s">
        <v>217</v>
      </c>
      <c r="E17308" s="161"/>
      <c r="F17308" s="162"/>
      <c r="G17308" s="147"/>
      <c r="H17308" s="146"/>
      <c r="J17308" s="146"/>
      <c r="L17308" s="150"/>
      <c r="N17308" s="163"/>
      <c r="O17308" s="146"/>
      <c r="P17308" s="146"/>
      <c r="Q17308" s="146"/>
      <c r="R17308" s="34"/>
      <c r="S17308" s="35"/>
      <c r="T17308" s="147"/>
    </row>
    <row r="17309">
      <c r="A17309" s="147"/>
      <c r="B17309" s="64"/>
      <c r="C17309" s="147" t="s">
        <v>217</v>
      </c>
      <c r="E17309" s="161"/>
      <c r="F17309" s="162"/>
      <c r="G17309" s="147"/>
      <c r="H17309" s="146"/>
      <c r="J17309" s="146"/>
      <c r="L17309" s="150"/>
      <c r="N17309" s="163"/>
      <c r="O17309" s="146"/>
      <c r="P17309" s="146"/>
      <c r="Q17309" s="146"/>
      <c r="R17309" s="34"/>
      <c r="S17309" s="35"/>
      <c r="T17309" s="147"/>
    </row>
    <row r="17310">
      <c r="A17310" s="147"/>
      <c r="B17310" s="64"/>
      <c r="C17310" s="147" t="s">
        <v>217</v>
      </c>
      <c r="E17310" s="161"/>
      <c r="F17310" s="162"/>
      <c r="G17310" s="147"/>
      <c r="H17310" s="146"/>
      <c r="J17310" s="146"/>
      <c r="L17310" s="150"/>
      <c r="N17310" s="163"/>
      <c r="O17310" s="146"/>
      <c r="P17310" s="146"/>
      <c r="Q17310" s="146"/>
      <c r="R17310" s="34"/>
      <c r="S17310" s="35"/>
      <c r="T17310" s="147"/>
    </row>
    <row r="17311">
      <c r="A17311" s="147"/>
      <c r="B17311" s="64"/>
      <c r="C17311" s="147" t="s">
        <v>217</v>
      </c>
      <c r="E17311" s="161"/>
      <c r="F17311" s="162"/>
      <c r="G17311" s="147"/>
      <c r="H17311" s="146"/>
      <c r="J17311" s="146"/>
      <c r="L17311" s="150"/>
      <c r="N17311" s="163"/>
      <c r="O17311" s="146"/>
      <c r="P17311" s="146"/>
      <c r="Q17311" s="146"/>
      <c r="R17311" s="34"/>
      <c r="S17311" s="35"/>
      <c r="T17311" s="147"/>
    </row>
    <row r="17312">
      <c r="A17312" s="147"/>
      <c r="B17312" s="64"/>
      <c r="C17312" s="147" t="s">
        <v>217</v>
      </c>
      <c r="E17312" s="161"/>
      <c r="F17312" s="162"/>
      <c r="G17312" s="147"/>
      <c r="H17312" s="146"/>
      <c r="J17312" s="146"/>
      <c r="L17312" s="150"/>
      <c r="N17312" s="163"/>
      <c r="O17312" s="146"/>
      <c r="P17312" s="146"/>
      <c r="Q17312" s="146"/>
      <c r="R17312" s="34"/>
      <c r="S17312" s="35"/>
      <c r="T17312" s="147"/>
    </row>
    <row r="17313">
      <c r="A17313" s="147"/>
      <c r="B17313" s="64"/>
      <c r="C17313" s="147" t="s">
        <v>217</v>
      </c>
      <c r="E17313" s="161"/>
      <c r="F17313" s="162"/>
      <c r="G17313" s="147"/>
      <c r="H17313" s="146"/>
      <c r="J17313" s="146"/>
      <c r="L17313" s="150"/>
      <c r="N17313" s="163"/>
      <c r="O17313" s="146"/>
      <c r="P17313" s="146"/>
      <c r="Q17313" s="146"/>
      <c r="R17313" s="34"/>
      <c r="S17313" s="35"/>
      <c r="T17313" s="147"/>
    </row>
    <row r="17314">
      <c r="A17314" s="147"/>
      <c r="B17314" s="64"/>
      <c r="C17314" s="147" t="s">
        <v>217</v>
      </c>
      <c r="E17314" s="161"/>
      <c r="F17314" s="162"/>
      <c r="G17314" s="147"/>
      <c r="H17314" s="146"/>
      <c r="J17314" s="146"/>
      <c r="L17314" s="150"/>
      <c r="N17314" s="163"/>
      <c r="O17314" s="146"/>
      <c r="P17314" s="146"/>
      <c r="Q17314" s="146"/>
      <c r="R17314" s="34"/>
      <c r="S17314" s="35"/>
      <c r="T17314" s="147"/>
    </row>
    <row r="17315">
      <c r="A17315" s="147"/>
      <c r="B17315" s="64"/>
      <c r="C17315" s="147" t="s">
        <v>217</v>
      </c>
      <c r="E17315" s="161"/>
      <c r="F17315" s="162"/>
      <c r="G17315" s="147"/>
      <c r="H17315" s="146"/>
      <c r="J17315" s="146"/>
      <c r="L17315" s="150"/>
      <c r="N17315" s="163"/>
      <c r="O17315" s="146"/>
      <c r="P17315" s="146"/>
      <c r="Q17315" s="146"/>
      <c r="R17315" s="34"/>
      <c r="S17315" s="35"/>
      <c r="T17315" s="147"/>
    </row>
    <row r="17316">
      <c r="A17316" s="147"/>
      <c r="B17316" s="64"/>
      <c r="C17316" s="147" t="s">
        <v>217</v>
      </c>
      <c r="E17316" s="161"/>
      <c r="F17316" s="162"/>
      <c r="G17316" s="147"/>
      <c r="H17316" s="146"/>
      <c r="J17316" s="146"/>
      <c r="L17316" s="150"/>
      <c r="N17316" s="163"/>
      <c r="O17316" s="146"/>
      <c r="P17316" s="146"/>
      <c r="Q17316" s="146"/>
      <c r="R17316" s="34"/>
      <c r="S17316" s="35"/>
      <c r="T17316" s="147"/>
    </row>
    <row r="17317">
      <c r="A17317" s="147"/>
      <c r="B17317" s="64"/>
      <c r="C17317" s="147" t="s">
        <v>217</v>
      </c>
      <c r="E17317" s="161"/>
      <c r="F17317" s="162"/>
      <c r="G17317" s="147"/>
      <c r="H17317" s="146"/>
      <c r="J17317" s="146"/>
      <c r="L17317" s="150"/>
      <c r="N17317" s="163"/>
      <c r="O17317" s="146"/>
      <c r="P17317" s="146"/>
      <c r="Q17317" s="146"/>
      <c r="R17317" s="34"/>
      <c r="S17317" s="35"/>
      <c r="T17317" s="147"/>
    </row>
    <row r="17318">
      <c r="A17318" s="147"/>
      <c r="B17318" s="64"/>
      <c r="C17318" s="147" t="s">
        <v>217</v>
      </c>
      <c r="E17318" s="161"/>
      <c r="F17318" s="162"/>
      <c r="G17318" s="147"/>
      <c r="H17318" s="146"/>
      <c r="J17318" s="146"/>
      <c r="L17318" s="150"/>
      <c r="N17318" s="163"/>
      <c r="O17318" s="146"/>
      <c r="P17318" s="146"/>
      <c r="Q17318" s="146"/>
      <c r="R17318" s="34"/>
      <c r="S17318" s="35"/>
      <c r="T17318" s="147"/>
    </row>
    <row r="17319">
      <c r="A17319" s="147"/>
      <c r="B17319" s="64"/>
      <c r="C17319" s="147" t="s">
        <v>217</v>
      </c>
      <c r="E17319" s="161"/>
      <c r="F17319" s="162"/>
      <c r="G17319" s="147"/>
      <c r="H17319" s="146"/>
      <c r="J17319" s="146"/>
      <c r="L17319" s="150"/>
      <c r="N17319" s="163"/>
      <c r="O17319" s="146"/>
      <c r="P17319" s="146"/>
      <c r="Q17319" s="146"/>
      <c r="R17319" s="34"/>
      <c r="S17319" s="35"/>
      <c r="T17319" s="147"/>
    </row>
    <row r="17320">
      <c r="A17320" s="147"/>
      <c r="B17320" s="64"/>
      <c r="C17320" s="147" t="s">
        <v>217</v>
      </c>
      <c r="E17320" s="161"/>
      <c r="F17320" s="162"/>
      <c r="G17320" s="147"/>
      <c r="H17320" s="146"/>
      <c r="J17320" s="146"/>
      <c r="L17320" s="150"/>
      <c r="N17320" s="163"/>
      <c r="O17320" s="146"/>
      <c r="P17320" s="146"/>
      <c r="Q17320" s="146"/>
      <c r="R17320" s="34"/>
      <c r="S17320" s="35"/>
      <c r="T17320" s="147"/>
    </row>
    <row r="17321">
      <c r="A17321" s="147"/>
      <c r="B17321" s="64"/>
      <c r="C17321" s="147" t="s">
        <v>217</v>
      </c>
      <c r="E17321" s="161"/>
      <c r="F17321" s="162"/>
      <c r="G17321" s="147"/>
      <c r="H17321" s="146"/>
      <c r="J17321" s="146"/>
      <c r="L17321" s="150"/>
      <c r="N17321" s="163"/>
      <c r="O17321" s="146"/>
      <c r="P17321" s="146"/>
      <c r="Q17321" s="146"/>
      <c r="R17321" s="34"/>
      <c r="S17321" s="35"/>
      <c r="T17321" s="147"/>
    </row>
    <row r="17322">
      <c r="A17322" s="147"/>
      <c r="B17322" s="64"/>
      <c r="C17322" s="147" t="s">
        <v>217</v>
      </c>
      <c r="E17322" s="161"/>
      <c r="F17322" s="162"/>
      <c r="G17322" s="147"/>
      <c r="H17322" s="146"/>
      <c r="J17322" s="146"/>
      <c r="L17322" s="150"/>
      <c r="N17322" s="163"/>
      <c r="O17322" s="146"/>
      <c r="P17322" s="146"/>
      <c r="Q17322" s="146"/>
      <c r="R17322" s="34"/>
      <c r="S17322" s="35"/>
      <c r="T17322" s="147"/>
    </row>
    <row r="17323">
      <c r="A17323" s="147"/>
      <c r="B17323" s="64"/>
      <c r="C17323" s="147" t="s">
        <v>217</v>
      </c>
      <c r="E17323" s="161"/>
      <c r="F17323" s="162"/>
      <c r="G17323" s="147"/>
      <c r="H17323" s="146"/>
      <c r="J17323" s="146"/>
      <c r="L17323" s="150"/>
      <c r="N17323" s="163"/>
      <c r="O17323" s="146"/>
      <c r="P17323" s="146"/>
      <c r="Q17323" s="146"/>
      <c r="R17323" s="34"/>
      <c r="S17323" s="35"/>
      <c r="T17323" s="147"/>
    </row>
    <row r="17324">
      <c r="A17324" s="147"/>
      <c r="B17324" s="64"/>
      <c r="C17324" s="147" t="s">
        <v>217</v>
      </c>
      <c r="E17324" s="161"/>
      <c r="F17324" s="162"/>
      <c r="G17324" s="147"/>
      <c r="H17324" s="146"/>
      <c r="J17324" s="146"/>
      <c r="L17324" s="150"/>
      <c r="N17324" s="163"/>
      <c r="O17324" s="146"/>
      <c r="P17324" s="146"/>
      <c r="Q17324" s="146"/>
      <c r="R17324" s="34"/>
      <c r="S17324" s="35"/>
      <c r="T17324" s="147"/>
    </row>
    <row r="17325">
      <c r="A17325" s="147"/>
      <c r="B17325" s="64"/>
      <c r="C17325" s="147" t="s">
        <v>217</v>
      </c>
      <c r="E17325" s="161"/>
      <c r="F17325" s="162"/>
      <c r="G17325" s="147"/>
      <c r="H17325" s="146"/>
      <c r="J17325" s="146"/>
      <c r="L17325" s="150"/>
      <c r="N17325" s="163"/>
      <c r="O17325" s="146"/>
      <c r="P17325" s="146"/>
      <c r="Q17325" s="146"/>
      <c r="R17325" s="34"/>
      <c r="S17325" s="35"/>
      <c r="T17325" s="147"/>
    </row>
    <row r="17326">
      <c r="A17326" s="147"/>
      <c r="B17326" s="64"/>
      <c r="C17326" s="147" t="s">
        <v>217</v>
      </c>
      <c r="E17326" s="161"/>
      <c r="F17326" s="162"/>
      <c r="G17326" s="147"/>
      <c r="H17326" s="146"/>
      <c r="J17326" s="146"/>
      <c r="L17326" s="150"/>
      <c r="N17326" s="163"/>
      <c r="O17326" s="146"/>
      <c r="P17326" s="146"/>
      <c r="Q17326" s="146"/>
      <c r="R17326" s="34"/>
      <c r="S17326" s="35"/>
      <c r="T17326" s="147"/>
    </row>
    <row r="17327">
      <c r="A17327" s="147"/>
      <c r="B17327" s="64"/>
      <c r="C17327" s="147" t="s">
        <v>217</v>
      </c>
      <c r="E17327" s="161"/>
      <c r="F17327" s="162"/>
      <c r="G17327" s="147"/>
      <c r="H17327" s="146"/>
      <c r="J17327" s="146"/>
      <c r="L17327" s="150"/>
      <c r="N17327" s="163"/>
      <c r="O17327" s="146"/>
      <c r="P17327" s="146"/>
      <c r="Q17327" s="146"/>
      <c r="R17327" s="34"/>
      <c r="S17327" s="35"/>
      <c r="T17327" s="147"/>
    </row>
    <row r="17328">
      <c r="A17328" s="147"/>
      <c r="B17328" s="64"/>
      <c r="C17328" s="147" t="s">
        <v>217</v>
      </c>
      <c r="E17328" s="161"/>
      <c r="F17328" s="162"/>
      <c r="G17328" s="147"/>
      <c r="H17328" s="146"/>
      <c r="J17328" s="146"/>
      <c r="L17328" s="150"/>
      <c r="N17328" s="163"/>
      <c r="O17328" s="146"/>
      <c r="P17328" s="146"/>
      <c r="Q17328" s="146"/>
      <c r="R17328" s="34"/>
      <c r="S17328" s="35"/>
      <c r="T17328" s="147"/>
    </row>
    <row r="17329">
      <c r="A17329" s="147"/>
      <c r="B17329" s="64"/>
      <c r="C17329" s="147" t="s">
        <v>217</v>
      </c>
      <c r="E17329" s="161"/>
      <c r="F17329" s="162"/>
      <c r="G17329" s="147"/>
      <c r="H17329" s="146"/>
      <c r="J17329" s="146"/>
      <c r="L17329" s="150"/>
      <c r="N17329" s="163"/>
      <c r="O17329" s="146"/>
      <c r="P17329" s="146"/>
      <c r="Q17329" s="146"/>
      <c r="R17329" s="34"/>
      <c r="S17329" s="35"/>
      <c r="T17329" s="147"/>
    </row>
    <row r="17330">
      <c r="A17330" s="147"/>
      <c r="B17330" s="64"/>
      <c r="C17330" s="147" t="s">
        <v>217</v>
      </c>
      <c r="E17330" s="161"/>
      <c r="F17330" s="162"/>
      <c r="G17330" s="147"/>
      <c r="H17330" s="146"/>
      <c r="J17330" s="146"/>
      <c r="L17330" s="150"/>
      <c r="N17330" s="163"/>
      <c r="O17330" s="146"/>
      <c r="P17330" s="146"/>
      <c r="Q17330" s="146"/>
      <c r="R17330" s="34"/>
      <c r="S17330" s="35"/>
      <c r="T17330" s="147"/>
    </row>
    <row r="17331">
      <c r="A17331" s="147"/>
      <c r="B17331" s="64"/>
      <c r="C17331" s="147" t="s">
        <v>217</v>
      </c>
      <c r="E17331" s="161"/>
      <c r="F17331" s="162"/>
      <c r="G17331" s="147"/>
      <c r="H17331" s="146"/>
      <c r="J17331" s="146"/>
      <c r="L17331" s="150"/>
      <c r="N17331" s="163"/>
      <c r="O17331" s="146"/>
      <c r="P17331" s="146"/>
      <c r="Q17331" s="146"/>
      <c r="R17331" s="34"/>
      <c r="S17331" s="35"/>
      <c r="T17331" s="147"/>
    </row>
    <row r="17332">
      <c r="A17332" s="147"/>
      <c r="B17332" s="64"/>
      <c r="C17332" s="147" t="s">
        <v>217</v>
      </c>
      <c r="E17332" s="161"/>
      <c r="F17332" s="162"/>
      <c r="G17332" s="147"/>
      <c r="H17332" s="146"/>
      <c r="J17332" s="146"/>
      <c r="L17332" s="150"/>
      <c r="N17332" s="163"/>
      <c r="O17332" s="146"/>
      <c r="P17332" s="146"/>
      <c r="Q17332" s="146"/>
      <c r="R17332" s="34"/>
      <c r="S17332" s="35"/>
      <c r="T17332" s="147"/>
    </row>
    <row r="17333">
      <c r="A17333" s="147"/>
      <c r="B17333" s="64"/>
      <c r="C17333" s="147" t="s">
        <v>217</v>
      </c>
      <c r="E17333" s="161"/>
      <c r="F17333" s="162"/>
      <c r="G17333" s="147"/>
      <c r="H17333" s="146"/>
      <c r="J17333" s="146"/>
      <c r="L17333" s="150"/>
      <c r="N17333" s="163"/>
      <c r="O17333" s="146"/>
      <c r="P17333" s="146"/>
      <c r="Q17333" s="146"/>
      <c r="R17333" s="34"/>
      <c r="S17333" s="35"/>
      <c r="T17333" s="147"/>
    </row>
    <row r="17334">
      <c r="A17334" s="147"/>
      <c r="B17334" s="64"/>
      <c r="C17334" s="147" t="s">
        <v>217</v>
      </c>
      <c r="E17334" s="161"/>
      <c r="F17334" s="162"/>
      <c r="G17334" s="147"/>
      <c r="H17334" s="146"/>
      <c r="J17334" s="146"/>
      <c r="L17334" s="150"/>
      <c r="N17334" s="163"/>
      <c r="O17334" s="146"/>
      <c r="P17334" s="146"/>
      <c r="Q17334" s="146"/>
      <c r="R17334" s="34"/>
      <c r="S17334" s="35"/>
      <c r="T17334" s="147"/>
    </row>
    <row r="17335">
      <c r="A17335" s="147"/>
      <c r="B17335" s="64"/>
      <c r="C17335" s="147" t="s">
        <v>217</v>
      </c>
      <c r="E17335" s="161"/>
      <c r="F17335" s="162"/>
      <c r="G17335" s="147"/>
      <c r="H17335" s="146"/>
      <c r="J17335" s="146"/>
      <c r="L17335" s="150"/>
      <c r="N17335" s="163"/>
      <c r="O17335" s="146"/>
      <c r="P17335" s="146"/>
      <c r="Q17335" s="146"/>
      <c r="R17335" s="34"/>
      <c r="S17335" s="35"/>
      <c r="T17335" s="147"/>
    </row>
    <row r="17336">
      <c r="A17336" s="147"/>
      <c r="B17336" s="64"/>
      <c r="C17336" s="147" t="s">
        <v>217</v>
      </c>
      <c r="E17336" s="161"/>
      <c r="F17336" s="162"/>
      <c r="G17336" s="147"/>
      <c r="H17336" s="146"/>
      <c r="J17336" s="146"/>
      <c r="L17336" s="150"/>
      <c r="N17336" s="163"/>
      <c r="O17336" s="146"/>
      <c r="P17336" s="146"/>
      <c r="Q17336" s="146"/>
      <c r="R17336" s="34"/>
      <c r="S17336" s="35"/>
      <c r="T17336" s="147"/>
    </row>
    <row r="17337">
      <c r="A17337" s="147"/>
      <c r="B17337" s="64"/>
      <c r="C17337" s="147" t="s">
        <v>217</v>
      </c>
      <c r="E17337" s="161"/>
      <c r="F17337" s="162"/>
      <c r="G17337" s="147"/>
      <c r="H17337" s="146"/>
      <c r="J17337" s="146"/>
      <c r="L17337" s="150"/>
      <c r="N17337" s="163"/>
      <c r="O17337" s="146"/>
      <c r="P17337" s="146"/>
      <c r="Q17337" s="146"/>
      <c r="R17337" s="34"/>
      <c r="S17337" s="35"/>
      <c r="T17337" s="147"/>
    </row>
    <row r="17338">
      <c r="A17338" s="147"/>
      <c r="B17338" s="64"/>
      <c r="C17338" s="147" t="s">
        <v>217</v>
      </c>
      <c r="E17338" s="161"/>
      <c r="F17338" s="162"/>
      <c r="G17338" s="147"/>
      <c r="H17338" s="146"/>
      <c r="J17338" s="146"/>
      <c r="L17338" s="150"/>
      <c r="N17338" s="163"/>
      <c r="O17338" s="146"/>
      <c r="P17338" s="146"/>
      <c r="Q17338" s="146"/>
      <c r="R17338" s="34"/>
      <c r="S17338" s="35"/>
      <c r="T17338" s="147"/>
    </row>
    <row r="17339">
      <c r="A17339" s="147"/>
      <c r="B17339" s="64"/>
      <c r="C17339" s="147" t="s">
        <v>217</v>
      </c>
      <c r="E17339" s="161"/>
      <c r="F17339" s="162"/>
      <c r="G17339" s="147"/>
      <c r="H17339" s="146"/>
      <c r="J17339" s="146"/>
      <c r="L17339" s="150"/>
      <c r="N17339" s="163"/>
      <c r="O17339" s="146"/>
      <c r="P17339" s="146"/>
      <c r="Q17339" s="146"/>
      <c r="R17339" s="34"/>
      <c r="S17339" s="35"/>
      <c r="T17339" s="147"/>
    </row>
    <row r="17340">
      <c r="A17340" s="147"/>
      <c r="B17340" s="64"/>
      <c r="C17340" s="147" t="s">
        <v>217</v>
      </c>
      <c r="E17340" s="161"/>
      <c r="F17340" s="162"/>
      <c r="G17340" s="147"/>
      <c r="H17340" s="146"/>
      <c r="J17340" s="146"/>
      <c r="L17340" s="150"/>
      <c r="N17340" s="163"/>
      <c r="O17340" s="146"/>
      <c r="P17340" s="146"/>
      <c r="Q17340" s="146"/>
      <c r="R17340" s="34"/>
      <c r="S17340" s="35"/>
      <c r="T17340" s="147"/>
    </row>
    <row r="17341">
      <c r="A17341" s="147"/>
      <c r="B17341" s="64"/>
      <c r="C17341" s="147" t="s">
        <v>217</v>
      </c>
      <c r="E17341" s="161"/>
      <c r="F17341" s="162"/>
      <c r="G17341" s="147"/>
      <c r="H17341" s="146"/>
      <c r="J17341" s="146"/>
      <c r="L17341" s="150"/>
      <c r="N17341" s="163"/>
      <c r="O17341" s="146"/>
      <c r="P17341" s="146"/>
      <c r="Q17341" s="146"/>
      <c r="R17341" s="34"/>
      <c r="S17341" s="35"/>
      <c r="T17341" s="147"/>
    </row>
    <row r="17342">
      <c r="A17342" s="147"/>
      <c r="B17342" s="64"/>
      <c r="C17342" s="147" t="s">
        <v>217</v>
      </c>
      <c r="E17342" s="161"/>
      <c r="F17342" s="162"/>
      <c r="G17342" s="147"/>
      <c r="H17342" s="146"/>
      <c r="J17342" s="146"/>
      <c r="L17342" s="150"/>
      <c r="N17342" s="163"/>
      <c r="O17342" s="146"/>
      <c r="P17342" s="146"/>
      <c r="Q17342" s="146"/>
      <c r="R17342" s="34"/>
      <c r="S17342" s="35"/>
      <c r="T17342" s="147"/>
    </row>
    <row r="17343">
      <c r="A17343" s="147"/>
      <c r="B17343" s="64"/>
      <c r="C17343" s="147" t="s">
        <v>217</v>
      </c>
      <c r="E17343" s="161"/>
      <c r="F17343" s="162"/>
      <c r="G17343" s="147"/>
      <c r="H17343" s="146"/>
      <c r="J17343" s="146"/>
      <c r="L17343" s="150"/>
      <c r="N17343" s="163"/>
      <c r="O17343" s="146"/>
      <c r="P17343" s="146"/>
      <c r="Q17343" s="146"/>
      <c r="R17343" s="34"/>
      <c r="S17343" s="35"/>
      <c r="T17343" s="147"/>
    </row>
    <row r="17344">
      <c r="A17344" s="147"/>
      <c r="B17344" s="64"/>
      <c r="C17344" s="147" t="s">
        <v>217</v>
      </c>
      <c r="E17344" s="161"/>
      <c r="F17344" s="162"/>
      <c r="G17344" s="147"/>
      <c r="H17344" s="146"/>
      <c r="J17344" s="146"/>
      <c r="L17344" s="150"/>
      <c r="N17344" s="163"/>
      <c r="O17344" s="146"/>
      <c r="P17344" s="146"/>
      <c r="Q17344" s="146"/>
      <c r="R17344" s="34"/>
      <c r="S17344" s="35"/>
      <c r="T17344" s="147"/>
    </row>
    <row r="17345">
      <c r="A17345" s="147"/>
      <c r="B17345" s="64"/>
      <c r="C17345" s="147" t="s">
        <v>217</v>
      </c>
      <c r="E17345" s="161"/>
      <c r="F17345" s="162"/>
      <c r="G17345" s="147"/>
      <c r="H17345" s="146"/>
      <c r="J17345" s="146"/>
      <c r="L17345" s="150"/>
      <c r="N17345" s="163"/>
      <c r="O17345" s="146"/>
      <c r="P17345" s="146"/>
      <c r="Q17345" s="146"/>
      <c r="R17345" s="34"/>
      <c r="S17345" s="35"/>
      <c r="T17345" s="147"/>
    </row>
    <row r="17346">
      <c r="A17346" s="147"/>
      <c r="B17346" s="64"/>
      <c r="C17346" s="147" t="s">
        <v>217</v>
      </c>
      <c r="E17346" s="161"/>
      <c r="F17346" s="162"/>
      <c r="G17346" s="147"/>
      <c r="H17346" s="146"/>
      <c r="J17346" s="146"/>
      <c r="L17346" s="150"/>
      <c r="N17346" s="163"/>
      <c r="O17346" s="146"/>
      <c r="P17346" s="146"/>
      <c r="Q17346" s="146"/>
      <c r="R17346" s="34"/>
      <c r="S17346" s="35"/>
      <c r="T17346" s="147"/>
    </row>
    <row r="17347">
      <c r="A17347" s="147"/>
      <c r="B17347" s="64"/>
      <c r="C17347" s="147" t="s">
        <v>217</v>
      </c>
      <c r="E17347" s="161"/>
      <c r="F17347" s="162"/>
      <c r="G17347" s="147"/>
      <c r="H17347" s="146"/>
      <c r="J17347" s="146"/>
      <c r="L17347" s="150"/>
      <c r="N17347" s="163"/>
      <c r="O17347" s="146"/>
      <c r="P17347" s="146"/>
      <c r="Q17347" s="146"/>
      <c r="R17347" s="34"/>
      <c r="S17347" s="35"/>
      <c r="T17347" s="147"/>
    </row>
    <row r="17348">
      <c r="A17348" s="147"/>
      <c r="B17348" s="64"/>
      <c r="C17348" s="147" t="s">
        <v>217</v>
      </c>
      <c r="E17348" s="161"/>
      <c r="F17348" s="162"/>
      <c r="G17348" s="147"/>
      <c r="H17348" s="146"/>
      <c r="J17348" s="146"/>
      <c r="L17348" s="150"/>
      <c r="N17348" s="163"/>
      <c r="O17348" s="146"/>
      <c r="P17348" s="146"/>
      <c r="Q17348" s="146"/>
      <c r="R17348" s="34"/>
      <c r="S17348" s="35"/>
      <c r="T17348" s="147"/>
    </row>
    <row r="17349">
      <c r="A17349" s="147"/>
      <c r="B17349" s="64"/>
      <c r="C17349" s="147" t="s">
        <v>217</v>
      </c>
      <c r="E17349" s="161"/>
      <c r="F17349" s="162"/>
      <c r="G17349" s="147"/>
      <c r="H17349" s="146"/>
      <c r="J17349" s="146"/>
      <c r="L17349" s="150"/>
      <c r="N17349" s="163"/>
      <c r="O17349" s="146"/>
      <c r="P17349" s="146"/>
      <c r="Q17349" s="146"/>
      <c r="R17349" s="34"/>
      <c r="S17349" s="35"/>
      <c r="T17349" s="147"/>
    </row>
    <row r="17350">
      <c r="A17350" s="147"/>
      <c r="B17350" s="64"/>
      <c r="C17350" s="147" t="s">
        <v>217</v>
      </c>
      <c r="E17350" s="161"/>
      <c r="F17350" s="162"/>
      <c r="G17350" s="147"/>
      <c r="H17350" s="146"/>
      <c r="J17350" s="146"/>
      <c r="L17350" s="150"/>
      <c r="N17350" s="163"/>
      <c r="O17350" s="146"/>
      <c r="P17350" s="146"/>
      <c r="Q17350" s="146"/>
      <c r="R17350" s="34"/>
      <c r="S17350" s="35"/>
      <c r="T17350" s="147"/>
    </row>
    <row r="17351">
      <c r="A17351" s="147"/>
      <c r="B17351" s="64"/>
      <c r="C17351" s="147" t="s">
        <v>217</v>
      </c>
      <c r="E17351" s="161"/>
      <c r="F17351" s="162"/>
      <c r="G17351" s="147"/>
      <c r="H17351" s="146"/>
      <c r="J17351" s="146"/>
      <c r="L17351" s="150"/>
      <c r="N17351" s="163"/>
      <c r="O17351" s="146"/>
      <c r="P17351" s="146"/>
      <c r="Q17351" s="146"/>
      <c r="R17351" s="34"/>
      <c r="S17351" s="35"/>
      <c r="T17351" s="147"/>
    </row>
    <row r="17352">
      <c r="A17352" s="147"/>
      <c r="B17352" s="64"/>
      <c r="C17352" s="147" t="s">
        <v>217</v>
      </c>
      <c r="E17352" s="161"/>
      <c r="F17352" s="162"/>
      <c r="G17352" s="147"/>
      <c r="H17352" s="146"/>
      <c r="J17352" s="146"/>
      <c r="L17352" s="150"/>
      <c r="N17352" s="163"/>
      <c r="O17352" s="146"/>
      <c r="P17352" s="146"/>
      <c r="Q17352" s="146"/>
      <c r="R17352" s="34"/>
      <c r="S17352" s="35"/>
      <c r="T17352" s="147"/>
    </row>
    <row r="17353">
      <c r="A17353" s="147"/>
      <c r="B17353" s="64"/>
      <c r="C17353" s="147" t="s">
        <v>217</v>
      </c>
      <c r="E17353" s="161"/>
      <c r="F17353" s="162"/>
      <c r="G17353" s="147"/>
      <c r="H17353" s="146"/>
      <c r="J17353" s="146"/>
      <c r="L17353" s="150"/>
      <c r="N17353" s="163"/>
      <c r="O17353" s="146"/>
      <c r="P17353" s="146"/>
      <c r="Q17353" s="146"/>
      <c r="R17353" s="34"/>
      <c r="S17353" s="35"/>
      <c r="T17353" s="147"/>
    </row>
    <row r="17354">
      <c r="A17354" s="147"/>
      <c r="B17354" s="64"/>
      <c r="C17354" s="147" t="s">
        <v>217</v>
      </c>
      <c r="E17354" s="161"/>
      <c r="F17354" s="162"/>
      <c r="G17354" s="147"/>
      <c r="H17354" s="146"/>
      <c r="J17354" s="146"/>
      <c r="L17354" s="150"/>
      <c r="N17354" s="163"/>
      <c r="O17354" s="146"/>
      <c r="P17354" s="146"/>
      <c r="Q17354" s="146"/>
      <c r="R17354" s="34"/>
      <c r="S17354" s="35"/>
      <c r="T17354" s="147"/>
    </row>
    <row r="17355">
      <c r="A17355" s="147"/>
      <c r="B17355" s="64"/>
      <c r="C17355" s="147" t="s">
        <v>217</v>
      </c>
      <c r="E17355" s="161"/>
      <c r="F17355" s="162"/>
      <c r="G17355" s="147"/>
      <c r="H17355" s="146"/>
      <c r="J17355" s="146"/>
      <c r="L17355" s="150"/>
      <c r="N17355" s="163"/>
      <c r="O17355" s="146"/>
      <c r="P17355" s="146"/>
      <c r="Q17355" s="146"/>
      <c r="R17355" s="34"/>
      <c r="S17355" s="35"/>
      <c r="T17355" s="147"/>
    </row>
    <row r="17356">
      <c r="A17356" s="147"/>
      <c r="B17356" s="64"/>
      <c r="C17356" s="147" t="s">
        <v>217</v>
      </c>
      <c r="E17356" s="161"/>
      <c r="F17356" s="162"/>
      <c r="G17356" s="147"/>
      <c r="H17356" s="146"/>
      <c r="J17356" s="146"/>
      <c r="L17356" s="150"/>
      <c r="N17356" s="163"/>
      <c r="O17356" s="146"/>
      <c r="P17356" s="146"/>
      <c r="Q17356" s="146"/>
      <c r="R17356" s="34"/>
      <c r="S17356" s="35"/>
      <c r="T17356" s="147"/>
    </row>
    <row r="17357">
      <c r="A17357" s="147"/>
      <c r="B17357" s="64"/>
      <c r="C17357" s="147" t="s">
        <v>217</v>
      </c>
      <c r="E17357" s="161"/>
      <c r="F17357" s="162"/>
      <c r="G17357" s="147"/>
      <c r="H17357" s="146"/>
      <c r="J17357" s="146"/>
      <c r="L17357" s="150"/>
      <c r="N17357" s="163"/>
      <c r="O17357" s="146"/>
      <c r="P17357" s="146"/>
      <c r="Q17357" s="146"/>
      <c r="R17357" s="34"/>
      <c r="S17357" s="35"/>
      <c r="T17357" s="147"/>
    </row>
    <row r="17358">
      <c r="A17358" s="147"/>
      <c r="B17358" s="64"/>
      <c r="C17358" s="147" t="s">
        <v>217</v>
      </c>
      <c r="E17358" s="161"/>
      <c r="F17358" s="162"/>
      <c r="G17358" s="147"/>
      <c r="H17358" s="146"/>
      <c r="J17358" s="146"/>
      <c r="L17358" s="150"/>
      <c r="N17358" s="163"/>
      <c r="O17358" s="146"/>
      <c r="P17358" s="146"/>
      <c r="Q17358" s="146"/>
      <c r="R17358" s="34"/>
      <c r="S17358" s="35"/>
      <c r="T17358" s="147"/>
    </row>
    <row r="17359">
      <c r="A17359" s="147"/>
      <c r="B17359" s="64"/>
      <c r="C17359" s="147" t="s">
        <v>217</v>
      </c>
      <c r="E17359" s="161"/>
      <c r="F17359" s="162"/>
      <c r="G17359" s="147"/>
      <c r="H17359" s="146"/>
      <c r="J17359" s="146"/>
      <c r="L17359" s="150"/>
      <c r="N17359" s="163"/>
      <c r="O17359" s="146"/>
      <c r="P17359" s="146"/>
      <c r="Q17359" s="146"/>
      <c r="R17359" s="34"/>
      <c r="S17359" s="35"/>
      <c r="T17359" s="147"/>
    </row>
    <row r="17360">
      <c r="A17360" s="147"/>
      <c r="B17360" s="64"/>
      <c r="C17360" s="147" t="s">
        <v>217</v>
      </c>
      <c r="E17360" s="161"/>
      <c r="F17360" s="162"/>
      <c r="G17360" s="147"/>
      <c r="H17360" s="146"/>
      <c r="J17360" s="146"/>
      <c r="L17360" s="150"/>
      <c r="N17360" s="163"/>
      <c r="O17360" s="146"/>
      <c r="P17360" s="146"/>
      <c r="Q17360" s="146"/>
      <c r="R17360" s="34"/>
      <c r="S17360" s="35"/>
      <c r="T17360" s="147"/>
    </row>
    <row r="17361">
      <c r="A17361" s="147"/>
      <c r="B17361" s="64"/>
      <c r="C17361" s="147" t="s">
        <v>217</v>
      </c>
      <c r="E17361" s="161"/>
      <c r="F17361" s="162"/>
      <c r="G17361" s="147"/>
      <c r="H17361" s="146"/>
      <c r="J17361" s="146"/>
      <c r="L17361" s="150"/>
      <c r="N17361" s="163"/>
      <c r="O17361" s="146"/>
      <c r="P17361" s="146"/>
      <c r="Q17361" s="146"/>
      <c r="R17361" s="34"/>
      <c r="S17361" s="35"/>
      <c r="T17361" s="147"/>
    </row>
    <row r="17362">
      <c r="A17362" s="147"/>
      <c r="B17362" s="64"/>
      <c r="C17362" s="147" t="s">
        <v>217</v>
      </c>
      <c r="E17362" s="161"/>
      <c r="F17362" s="162"/>
      <c r="G17362" s="147"/>
      <c r="H17362" s="146"/>
      <c r="J17362" s="146"/>
      <c r="L17362" s="150"/>
      <c r="N17362" s="163"/>
      <c r="O17362" s="146"/>
      <c r="P17362" s="146"/>
      <c r="Q17362" s="146"/>
      <c r="R17362" s="34"/>
      <c r="S17362" s="35"/>
      <c r="T17362" s="147"/>
    </row>
    <row r="17363">
      <c r="A17363" s="147"/>
      <c r="B17363" s="64"/>
      <c r="C17363" s="147" t="s">
        <v>217</v>
      </c>
      <c r="E17363" s="161"/>
      <c r="F17363" s="162"/>
      <c r="G17363" s="147"/>
      <c r="H17363" s="146"/>
      <c r="J17363" s="146"/>
      <c r="L17363" s="150"/>
      <c r="N17363" s="163"/>
      <c r="O17363" s="146"/>
      <c r="P17363" s="146"/>
      <c r="Q17363" s="146"/>
      <c r="R17363" s="34"/>
      <c r="S17363" s="35"/>
      <c r="T17363" s="147"/>
    </row>
    <row r="17364">
      <c r="A17364" s="147"/>
      <c r="B17364" s="64"/>
      <c r="C17364" s="147" t="s">
        <v>217</v>
      </c>
      <c r="E17364" s="161"/>
      <c r="F17364" s="162"/>
      <c r="G17364" s="147"/>
      <c r="H17364" s="146"/>
      <c r="J17364" s="146"/>
      <c r="L17364" s="150"/>
      <c r="N17364" s="163"/>
      <c r="O17364" s="146"/>
      <c r="P17364" s="146"/>
      <c r="Q17364" s="146"/>
      <c r="R17364" s="34"/>
      <c r="S17364" s="35"/>
      <c r="T17364" s="147"/>
    </row>
    <row r="17365">
      <c r="A17365" s="147"/>
      <c r="B17365" s="64"/>
      <c r="C17365" s="147" t="s">
        <v>217</v>
      </c>
      <c r="E17365" s="161"/>
      <c r="F17365" s="162"/>
      <c r="G17365" s="147"/>
      <c r="H17365" s="146"/>
      <c r="J17365" s="146"/>
      <c r="L17365" s="150"/>
      <c r="N17365" s="163"/>
      <c r="O17365" s="146"/>
      <c r="P17365" s="146"/>
      <c r="Q17365" s="146"/>
      <c r="R17365" s="34"/>
      <c r="S17365" s="35"/>
      <c r="T17365" s="147"/>
    </row>
    <row r="17366">
      <c r="A17366" s="147"/>
      <c r="B17366" s="64"/>
      <c r="C17366" s="147" t="s">
        <v>217</v>
      </c>
      <c r="E17366" s="161"/>
      <c r="F17366" s="162"/>
      <c r="G17366" s="147"/>
      <c r="H17366" s="146"/>
      <c r="J17366" s="146"/>
      <c r="L17366" s="150"/>
      <c r="N17366" s="163"/>
      <c r="O17366" s="146"/>
      <c r="P17366" s="146"/>
      <c r="Q17366" s="146"/>
      <c r="R17366" s="34"/>
      <c r="S17366" s="35"/>
      <c r="T17366" s="147"/>
    </row>
    <row r="17367">
      <c r="A17367" s="147"/>
      <c r="B17367" s="64"/>
      <c r="C17367" s="147" t="s">
        <v>217</v>
      </c>
      <c r="E17367" s="161"/>
      <c r="F17367" s="162"/>
      <c r="G17367" s="147"/>
      <c r="H17367" s="146"/>
      <c r="J17367" s="146"/>
      <c r="L17367" s="150"/>
      <c r="N17367" s="163"/>
      <c r="O17367" s="146"/>
      <c r="P17367" s="146"/>
      <c r="Q17367" s="146"/>
      <c r="R17367" s="34"/>
      <c r="S17367" s="35"/>
      <c r="T17367" s="147"/>
    </row>
    <row r="17368">
      <c r="A17368" s="147"/>
      <c r="B17368" s="64"/>
      <c r="C17368" s="147" t="s">
        <v>217</v>
      </c>
      <c r="E17368" s="161"/>
      <c r="F17368" s="162"/>
      <c r="G17368" s="147"/>
      <c r="H17368" s="146"/>
      <c r="J17368" s="146"/>
      <c r="L17368" s="150"/>
      <c r="N17368" s="163"/>
      <c r="O17368" s="146"/>
      <c r="P17368" s="146"/>
      <c r="Q17368" s="146"/>
      <c r="R17368" s="34"/>
      <c r="S17368" s="35"/>
      <c r="T17368" s="147"/>
    </row>
    <row r="17369">
      <c r="A17369" s="147"/>
      <c r="B17369" s="64"/>
      <c r="C17369" s="147" t="s">
        <v>217</v>
      </c>
      <c r="E17369" s="161"/>
      <c r="F17369" s="162"/>
      <c r="G17369" s="147"/>
      <c r="H17369" s="146"/>
      <c r="J17369" s="146"/>
      <c r="L17369" s="150"/>
      <c r="N17369" s="163"/>
      <c r="O17369" s="146"/>
      <c r="P17369" s="146"/>
      <c r="Q17369" s="146"/>
      <c r="R17369" s="34"/>
      <c r="S17369" s="35"/>
      <c r="T17369" s="147"/>
    </row>
    <row r="17370">
      <c r="A17370" s="147"/>
      <c r="B17370" s="64"/>
      <c r="C17370" s="147" t="s">
        <v>217</v>
      </c>
      <c r="E17370" s="161"/>
      <c r="F17370" s="162"/>
      <c r="G17370" s="147"/>
      <c r="H17370" s="146"/>
      <c r="J17370" s="146"/>
      <c r="L17370" s="150"/>
      <c r="N17370" s="163"/>
      <c r="O17370" s="146"/>
      <c r="P17370" s="146"/>
      <c r="Q17370" s="146"/>
      <c r="R17370" s="34"/>
      <c r="S17370" s="35"/>
      <c r="T17370" s="147"/>
    </row>
    <row r="17371">
      <c r="A17371" s="147"/>
      <c r="B17371" s="64"/>
      <c r="C17371" s="147" t="s">
        <v>217</v>
      </c>
      <c r="E17371" s="161"/>
      <c r="F17371" s="162"/>
      <c r="G17371" s="147"/>
      <c r="H17371" s="146"/>
      <c r="J17371" s="146"/>
      <c r="L17371" s="150"/>
      <c r="N17371" s="163"/>
      <c r="O17371" s="146"/>
      <c r="P17371" s="146"/>
      <c r="Q17371" s="146"/>
      <c r="R17371" s="34"/>
      <c r="S17371" s="35"/>
      <c r="T17371" s="147"/>
    </row>
    <row r="17372">
      <c r="A17372" s="147"/>
      <c r="B17372" s="64"/>
      <c r="C17372" s="147" t="s">
        <v>217</v>
      </c>
      <c r="E17372" s="161"/>
      <c r="F17372" s="162"/>
      <c r="G17372" s="147"/>
      <c r="H17372" s="146"/>
      <c r="J17372" s="146"/>
      <c r="L17372" s="150"/>
      <c r="N17372" s="163"/>
      <c r="O17372" s="146"/>
      <c r="P17372" s="146"/>
      <c r="Q17372" s="146"/>
      <c r="R17372" s="34"/>
      <c r="S17372" s="35"/>
      <c r="T17372" s="147"/>
    </row>
    <row r="17373">
      <c r="A17373" s="147"/>
      <c r="B17373" s="64"/>
      <c r="C17373" s="147" t="s">
        <v>217</v>
      </c>
      <c r="E17373" s="161"/>
      <c r="F17373" s="162"/>
      <c r="G17373" s="147"/>
      <c r="H17373" s="146"/>
      <c r="J17373" s="146"/>
      <c r="L17373" s="150"/>
      <c r="N17373" s="163"/>
      <c r="O17373" s="146"/>
      <c r="P17373" s="146"/>
      <c r="Q17373" s="146"/>
      <c r="R17373" s="34"/>
      <c r="S17373" s="35"/>
      <c r="T17373" s="147"/>
    </row>
    <row r="17374">
      <c r="A17374" s="147"/>
      <c r="B17374" s="64"/>
      <c r="C17374" s="147" t="s">
        <v>217</v>
      </c>
      <c r="E17374" s="161"/>
      <c r="F17374" s="162"/>
      <c r="G17374" s="147"/>
      <c r="H17374" s="146"/>
      <c r="J17374" s="146"/>
      <c r="L17374" s="150"/>
      <c r="N17374" s="163"/>
      <c r="O17374" s="146"/>
      <c r="P17374" s="146"/>
      <c r="Q17374" s="146"/>
      <c r="R17374" s="34"/>
      <c r="S17374" s="35"/>
      <c r="T17374" s="147"/>
    </row>
    <row r="17375">
      <c r="A17375" s="147"/>
      <c r="B17375" s="64"/>
      <c r="C17375" s="147" t="s">
        <v>217</v>
      </c>
      <c r="E17375" s="161"/>
      <c r="F17375" s="162"/>
      <c r="G17375" s="147"/>
      <c r="H17375" s="146"/>
      <c r="J17375" s="146"/>
      <c r="L17375" s="150"/>
      <c r="N17375" s="163"/>
      <c r="O17375" s="146"/>
      <c r="P17375" s="146"/>
      <c r="Q17375" s="146"/>
      <c r="R17375" s="34"/>
      <c r="S17375" s="35"/>
      <c r="T17375" s="147"/>
    </row>
    <row r="17376">
      <c r="A17376" s="147"/>
      <c r="B17376" s="64"/>
      <c r="C17376" s="147" t="s">
        <v>217</v>
      </c>
      <c r="E17376" s="161"/>
      <c r="F17376" s="162"/>
      <c r="G17376" s="147"/>
      <c r="H17376" s="146"/>
      <c r="J17376" s="146"/>
      <c r="L17376" s="150"/>
      <c r="N17376" s="163"/>
      <c r="O17376" s="146"/>
      <c r="P17376" s="146"/>
      <c r="Q17376" s="146"/>
      <c r="R17376" s="34"/>
      <c r="S17376" s="35"/>
      <c r="T17376" s="147"/>
    </row>
    <row r="17377">
      <c r="A17377" s="147"/>
      <c r="B17377" s="64"/>
      <c r="C17377" s="147" t="s">
        <v>217</v>
      </c>
      <c r="E17377" s="161"/>
      <c r="F17377" s="162"/>
      <c r="G17377" s="147"/>
      <c r="H17377" s="146"/>
      <c r="J17377" s="146"/>
      <c r="L17377" s="150"/>
      <c r="N17377" s="163"/>
      <c r="O17377" s="146"/>
      <c r="P17377" s="146"/>
      <c r="Q17377" s="146"/>
      <c r="R17377" s="34"/>
      <c r="S17377" s="35"/>
      <c r="T17377" s="147"/>
    </row>
    <row r="17378">
      <c r="A17378" s="147"/>
      <c r="B17378" s="64"/>
      <c r="C17378" s="147" t="s">
        <v>217</v>
      </c>
      <c r="E17378" s="161"/>
      <c r="F17378" s="162"/>
      <c r="G17378" s="147"/>
      <c r="H17378" s="146"/>
      <c r="J17378" s="146"/>
      <c r="L17378" s="150"/>
      <c r="N17378" s="163"/>
      <c r="O17378" s="146"/>
      <c r="P17378" s="146"/>
      <c r="Q17378" s="146"/>
      <c r="R17378" s="34"/>
      <c r="S17378" s="35"/>
      <c r="T17378" s="147"/>
    </row>
    <row r="17379">
      <c r="A17379" s="147"/>
      <c r="B17379" s="64"/>
      <c r="C17379" s="147" t="s">
        <v>217</v>
      </c>
      <c r="E17379" s="161"/>
      <c r="F17379" s="162"/>
      <c r="G17379" s="147"/>
      <c r="H17379" s="146"/>
      <c r="J17379" s="146"/>
      <c r="L17379" s="150"/>
      <c r="N17379" s="163"/>
      <c r="O17379" s="146"/>
      <c r="P17379" s="146"/>
      <c r="Q17379" s="146"/>
      <c r="R17379" s="34"/>
      <c r="S17379" s="35"/>
      <c r="T17379" s="147"/>
    </row>
    <row r="17380">
      <c r="A17380" s="147"/>
      <c r="B17380" s="64"/>
      <c r="C17380" s="147" t="s">
        <v>217</v>
      </c>
      <c r="E17380" s="161"/>
      <c r="F17380" s="162"/>
      <c r="G17380" s="147"/>
      <c r="H17380" s="146"/>
      <c r="J17380" s="146"/>
      <c r="L17380" s="150"/>
      <c r="N17380" s="163"/>
      <c r="O17380" s="146"/>
      <c r="P17380" s="146"/>
      <c r="Q17380" s="146"/>
      <c r="R17380" s="34"/>
      <c r="S17380" s="35"/>
      <c r="T17380" s="147"/>
    </row>
    <row r="17381">
      <c r="A17381" s="147"/>
      <c r="B17381" s="64"/>
      <c r="C17381" s="147" t="s">
        <v>217</v>
      </c>
      <c r="E17381" s="161"/>
      <c r="F17381" s="162"/>
      <c r="G17381" s="147"/>
      <c r="H17381" s="146"/>
      <c r="J17381" s="146"/>
      <c r="L17381" s="150"/>
      <c r="N17381" s="163"/>
      <c r="O17381" s="146"/>
      <c r="P17381" s="146"/>
      <c r="Q17381" s="146"/>
      <c r="R17381" s="34"/>
      <c r="S17381" s="35"/>
      <c r="T17381" s="147"/>
    </row>
    <row r="17382">
      <c r="A17382" s="147"/>
      <c r="B17382" s="64"/>
      <c r="C17382" s="147" t="s">
        <v>217</v>
      </c>
      <c r="E17382" s="161"/>
      <c r="F17382" s="162"/>
      <c r="G17382" s="147"/>
      <c r="H17382" s="146"/>
      <c r="J17382" s="146"/>
      <c r="L17382" s="150"/>
      <c r="N17382" s="163"/>
      <c r="O17382" s="146"/>
      <c r="P17382" s="146"/>
      <c r="Q17382" s="146"/>
      <c r="R17382" s="34"/>
      <c r="S17382" s="35"/>
      <c r="T17382" s="147"/>
    </row>
    <row r="17383">
      <c r="A17383" s="147"/>
      <c r="B17383" s="64"/>
      <c r="C17383" s="147" t="s">
        <v>217</v>
      </c>
      <c r="E17383" s="161"/>
      <c r="F17383" s="162"/>
      <c r="G17383" s="147"/>
      <c r="H17383" s="146"/>
      <c r="J17383" s="146"/>
      <c r="L17383" s="150"/>
      <c r="N17383" s="163"/>
      <c r="O17383" s="146"/>
      <c r="P17383" s="146"/>
      <c r="Q17383" s="146"/>
      <c r="R17383" s="34"/>
      <c r="S17383" s="35"/>
      <c r="T17383" s="147"/>
    </row>
    <row r="17384">
      <c r="A17384" s="147"/>
      <c r="B17384" s="64"/>
      <c r="C17384" s="147" t="s">
        <v>217</v>
      </c>
      <c r="E17384" s="161"/>
      <c r="F17384" s="162"/>
      <c r="G17384" s="147"/>
      <c r="H17384" s="146"/>
      <c r="J17384" s="146"/>
      <c r="L17384" s="150"/>
      <c r="N17384" s="163"/>
      <c r="O17384" s="146"/>
      <c r="P17384" s="146"/>
      <c r="Q17384" s="146"/>
      <c r="R17384" s="34"/>
      <c r="S17384" s="35"/>
      <c r="T17384" s="147"/>
    </row>
    <row r="17385">
      <c r="A17385" s="147"/>
      <c r="B17385" s="64"/>
      <c r="C17385" s="147" t="s">
        <v>217</v>
      </c>
      <c r="E17385" s="161"/>
      <c r="F17385" s="162"/>
      <c r="G17385" s="147"/>
      <c r="H17385" s="146"/>
      <c r="J17385" s="146"/>
      <c r="L17385" s="150"/>
      <c r="N17385" s="163"/>
      <c r="O17385" s="146"/>
      <c r="P17385" s="146"/>
      <c r="Q17385" s="146"/>
      <c r="R17385" s="34"/>
      <c r="S17385" s="35"/>
      <c r="T17385" s="147"/>
    </row>
    <row r="17386">
      <c r="A17386" s="147"/>
      <c r="B17386" s="64"/>
      <c r="C17386" s="147" t="s">
        <v>217</v>
      </c>
      <c r="E17386" s="161"/>
      <c r="F17386" s="162"/>
      <c r="G17386" s="147"/>
      <c r="H17386" s="146"/>
      <c r="J17386" s="146"/>
      <c r="L17386" s="150"/>
      <c r="N17386" s="163"/>
      <c r="O17386" s="146"/>
      <c r="P17386" s="146"/>
      <c r="Q17386" s="146"/>
      <c r="R17386" s="34"/>
      <c r="S17386" s="35"/>
      <c r="T17386" s="147"/>
    </row>
    <row r="17387">
      <c r="A17387" s="147"/>
      <c r="B17387" s="64"/>
      <c r="C17387" s="147" t="s">
        <v>217</v>
      </c>
      <c r="E17387" s="161"/>
      <c r="F17387" s="162"/>
      <c r="G17387" s="147"/>
      <c r="H17387" s="146"/>
      <c r="J17387" s="146"/>
      <c r="L17387" s="150"/>
      <c r="N17387" s="163"/>
      <c r="O17387" s="146"/>
      <c r="P17387" s="146"/>
      <c r="Q17387" s="146"/>
      <c r="R17387" s="34"/>
      <c r="S17387" s="35"/>
      <c r="T17387" s="147"/>
    </row>
    <row r="17388">
      <c r="A17388" s="147"/>
      <c r="B17388" s="64"/>
      <c r="C17388" s="147" t="s">
        <v>217</v>
      </c>
      <c r="E17388" s="161"/>
      <c r="F17388" s="162"/>
      <c r="G17388" s="147"/>
      <c r="H17388" s="146"/>
      <c r="J17388" s="146"/>
      <c r="L17388" s="150"/>
      <c r="N17388" s="163"/>
      <c r="O17388" s="146"/>
      <c r="P17388" s="146"/>
      <c r="Q17388" s="146"/>
      <c r="R17388" s="34"/>
      <c r="S17388" s="35"/>
      <c r="T17388" s="147"/>
    </row>
    <row r="17389">
      <c r="A17389" s="147"/>
      <c r="B17389" s="64"/>
      <c r="C17389" s="147" t="s">
        <v>217</v>
      </c>
      <c r="E17389" s="161"/>
      <c r="F17389" s="162"/>
      <c r="G17389" s="147"/>
      <c r="H17389" s="146"/>
      <c r="J17389" s="146"/>
      <c r="L17389" s="150"/>
      <c r="N17389" s="163"/>
      <c r="O17389" s="146"/>
      <c r="P17389" s="146"/>
      <c r="Q17389" s="146"/>
      <c r="R17389" s="34"/>
      <c r="S17389" s="35"/>
      <c r="T17389" s="147"/>
    </row>
    <row r="17390">
      <c r="A17390" s="147"/>
      <c r="B17390" s="64"/>
      <c r="C17390" s="147" t="s">
        <v>217</v>
      </c>
      <c r="E17390" s="161"/>
      <c r="F17390" s="162"/>
      <c r="G17390" s="147"/>
      <c r="H17390" s="146"/>
      <c r="J17390" s="146"/>
      <c r="L17390" s="150"/>
      <c r="N17390" s="163"/>
      <c r="O17390" s="146"/>
      <c r="P17390" s="146"/>
      <c r="Q17390" s="146"/>
      <c r="R17390" s="34"/>
      <c r="S17390" s="35"/>
      <c r="T17390" s="147"/>
    </row>
    <row r="17391">
      <c r="A17391" s="147"/>
      <c r="B17391" s="64"/>
      <c r="C17391" s="147" t="s">
        <v>217</v>
      </c>
      <c r="E17391" s="161"/>
      <c r="F17391" s="162"/>
      <c r="G17391" s="147"/>
      <c r="H17391" s="146"/>
      <c r="J17391" s="146"/>
      <c r="L17391" s="150"/>
      <c r="N17391" s="163"/>
      <c r="O17391" s="146"/>
      <c r="P17391" s="146"/>
      <c r="Q17391" s="146"/>
      <c r="R17391" s="34"/>
      <c r="S17391" s="35"/>
      <c r="T17391" s="147"/>
    </row>
    <row r="17392">
      <c r="A17392" s="147"/>
      <c r="B17392" s="64"/>
      <c r="C17392" s="147" t="s">
        <v>217</v>
      </c>
      <c r="E17392" s="161"/>
      <c r="F17392" s="162"/>
      <c r="G17392" s="147"/>
      <c r="H17392" s="146"/>
      <c r="J17392" s="146"/>
      <c r="L17392" s="150"/>
      <c r="N17392" s="163"/>
      <c r="O17392" s="146"/>
      <c r="P17392" s="146"/>
      <c r="Q17392" s="146"/>
      <c r="R17392" s="34"/>
      <c r="S17392" s="35"/>
      <c r="T17392" s="147"/>
    </row>
    <row r="17393">
      <c r="A17393" s="147"/>
      <c r="B17393" s="64"/>
      <c r="C17393" s="147" t="s">
        <v>217</v>
      </c>
      <c r="E17393" s="161"/>
      <c r="F17393" s="162"/>
      <c r="G17393" s="147"/>
      <c r="H17393" s="146"/>
      <c r="J17393" s="146"/>
      <c r="L17393" s="150"/>
      <c r="N17393" s="163"/>
      <c r="O17393" s="146"/>
      <c r="P17393" s="146"/>
      <c r="Q17393" s="146"/>
      <c r="R17393" s="34"/>
      <c r="S17393" s="35"/>
      <c r="T17393" s="147"/>
    </row>
    <row r="17394">
      <c r="A17394" s="147"/>
      <c r="B17394" s="64"/>
      <c r="C17394" s="147" t="s">
        <v>217</v>
      </c>
      <c r="E17394" s="161"/>
      <c r="F17394" s="162"/>
      <c r="G17394" s="147"/>
      <c r="H17394" s="146"/>
      <c r="J17394" s="146"/>
      <c r="L17394" s="150"/>
      <c r="N17394" s="163"/>
      <c r="O17394" s="146"/>
      <c r="P17394" s="146"/>
      <c r="Q17394" s="146"/>
      <c r="R17394" s="34"/>
      <c r="S17394" s="35"/>
      <c r="T17394" s="147"/>
    </row>
    <row r="17395">
      <c r="A17395" s="147"/>
      <c r="B17395" s="64"/>
      <c r="C17395" s="147" t="s">
        <v>217</v>
      </c>
      <c r="E17395" s="161"/>
      <c r="F17395" s="162"/>
      <c r="G17395" s="147"/>
      <c r="H17395" s="146"/>
      <c r="J17395" s="146"/>
      <c r="L17395" s="150"/>
      <c r="N17395" s="163"/>
      <c r="O17395" s="146"/>
      <c r="P17395" s="146"/>
      <c r="Q17395" s="146"/>
      <c r="R17395" s="34"/>
      <c r="S17395" s="35"/>
      <c r="T17395" s="147"/>
    </row>
    <row r="17396">
      <c r="A17396" s="147"/>
      <c r="B17396" s="64"/>
      <c r="C17396" s="147" t="s">
        <v>217</v>
      </c>
      <c r="E17396" s="161"/>
      <c r="F17396" s="162"/>
      <c r="G17396" s="147"/>
      <c r="H17396" s="146"/>
      <c r="J17396" s="146"/>
      <c r="L17396" s="150"/>
      <c r="N17396" s="163"/>
      <c r="O17396" s="146"/>
      <c r="P17396" s="146"/>
      <c r="Q17396" s="146"/>
      <c r="R17396" s="34"/>
      <c r="S17396" s="35"/>
      <c r="T17396" s="147"/>
    </row>
    <row r="17397">
      <c r="A17397" s="147"/>
      <c r="B17397" s="64"/>
      <c r="C17397" s="147" t="s">
        <v>217</v>
      </c>
      <c r="E17397" s="161"/>
      <c r="F17397" s="162"/>
      <c r="G17397" s="147"/>
      <c r="H17397" s="146"/>
      <c r="J17397" s="146"/>
      <c r="L17397" s="150"/>
      <c r="N17397" s="163"/>
      <c r="O17397" s="146"/>
      <c r="P17397" s="146"/>
      <c r="Q17397" s="146"/>
      <c r="R17397" s="34"/>
      <c r="S17397" s="35"/>
      <c r="T17397" s="147"/>
    </row>
    <row r="17398">
      <c r="A17398" s="147"/>
      <c r="B17398" s="64"/>
      <c r="C17398" s="147" t="s">
        <v>217</v>
      </c>
      <c r="E17398" s="161"/>
      <c r="F17398" s="162"/>
      <c r="G17398" s="147"/>
      <c r="H17398" s="146"/>
      <c r="J17398" s="146"/>
      <c r="L17398" s="150"/>
      <c r="N17398" s="163"/>
      <c r="O17398" s="146"/>
      <c r="P17398" s="146"/>
      <c r="Q17398" s="146"/>
      <c r="R17398" s="34"/>
      <c r="S17398" s="35"/>
      <c r="T17398" s="147"/>
    </row>
    <row r="17399">
      <c r="A17399" s="147"/>
      <c r="B17399" s="64"/>
      <c r="C17399" s="147" t="s">
        <v>217</v>
      </c>
      <c r="E17399" s="161"/>
      <c r="F17399" s="162"/>
      <c r="G17399" s="147"/>
      <c r="H17399" s="146"/>
      <c r="J17399" s="146"/>
      <c r="L17399" s="150"/>
      <c r="N17399" s="163"/>
      <c r="O17399" s="146"/>
      <c r="P17399" s="146"/>
      <c r="Q17399" s="146"/>
      <c r="R17399" s="34"/>
      <c r="S17399" s="35"/>
      <c r="T17399" s="147"/>
    </row>
    <row r="17400">
      <c r="A17400" s="147"/>
      <c r="B17400" s="64"/>
      <c r="C17400" s="147" t="s">
        <v>217</v>
      </c>
      <c r="E17400" s="161"/>
      <c r="F17400" s="162"/>
      <c r="G17400" s="147"/>
      <c r="H17400" s="146"/>
      <c r="J17400" s="146"/>
      <c r="L17400" s="150"/>
      <c r="N17400" s="163"/>
      <c r="O17400" s="146"/>
      <c r="P17400" s="146"/>
      <c r="Q17400" s="146"/>
      <c r="R17400" s="34"/>
      <c r="S17400" s="35"/>
      <c r="T17400" s="147"/>
    </row>
    <row r="17401">
      <c r="A17401" s="147"/>
      <c r="B17401" s="64"/>
      <c r="C17401" s="147" t="s">
        <v>217</v>
      </c>
      <c r="E17401" s="161"/>
      <c r="F17401" s="162"/>
      <c r="G17401" s="147"/>
      <c r="H17401" s="146"/>
      <c r="J17401" s="146"/>
      <c r="L17401" s="150"/>
      <c r="N17401" s="163"/>
      <c r="O17401" s="146"/>
      <c r="P17401" s="146"/>
      <c r="Q17401" s="146"/>
      <c r="R17401" s="34"/>
      <c r="S17401" s="35"/>
      <c r="T17401" s="147"/>
    </row>
    <row r="17402">
      <c r="A17402" s="147"/>
      <c r="B17402" s="64"/>
      <c r="C17402" s="147" t="s">
        <v>217</v>
      </c>
      <c r="E17402" s="161"/>
      <c r="F17402" s="162"/>
      <c r="G17402" s="147"/>
      <c r="H17402" s="146"/>
      <c r="J17402" s="146"/>
      <c r="L17402" s="150"/>
      <c r="N17402" s="163"/>
      <c r="O17402" s="146"/>
      <c r="P17402" s="146"/>
      <c r="Q17402" s="146"/>
      <c r="R17402" s="34"/>
      <c r="S17402" s="35"/>
      <c r="T17402" s="147"/>
    </row>
    <row r="17403">
      <c r="A17403" s="147"/>
      <c r="B17403" s="64"/>
      <c r="C17403" s="147" t="s">
        <v>217</v>
      </c>
      <c r="E17403" s="161"/>
      <c r="F17403" s="162"/>
      <c r="G17403" s="147"/>
      <c r="H17403" s="146"/>
      <c r="J17403" s="146"/>
      <c r="L17403" s="150"/>
      <c r="N17403" s="163"/>
      <c r="O17403" s="146"/>
      <c r="P17403" s="146"/>
      <c r="Q17403" s="146"/>
      <c r="R17403" s="34"/>
      <c r="S17403" s="35"/>
      <c r="T17403" s="147"/>
    </row>
    <row r="17404">
      <c r="A17404" s="147"/>
      <c r="B17404" s="64"/>
      <c r="C17404" s="147" t="s">
        <v>217</v>
      </c>
      <c r="E17404" s="161"/>
      <c r="F17404" s="162"/>
      <c r="G17404" s="147"/>
      <c r="H17404" s="146"/>
      <c r="J17404" s="146"/>
      <c r="L17404" s="150"/>
      <c r="N17404" s="163"/>
      <c r="O17404" s="146"/>
      <c r="P17404" s="146"/>
      <c r="Q17404" s="146"/>
      <c r="R17404" s="34"/>
      <c r="S17404" s="35"/>
      <c r="T17404" s="147"/>
    </row>
    <row r="17405">
      <c r="A17405" s="147"/>
      <c r="B17405" s="64"/>
      <c r="C17405" s="147" t="s">
        <v>217</v>
      </c>
      <c r="E17405" s="161"/>
      <c r="F17405" s="162"/>
      <c r="G17405" s="147"/>
      <c r="H17405" s="146"/>
      <c r="J17405" s="146"/>
      <c r="L17405" s="150"/>
      <c r="N17405" s="163"/>
      <c r="O17405" s="146"/>
      <c r="P17405" s="146"/>
      <c r="Q17405" s="146"/>
      <c r="R17405" s="34"/>
      <c r="S17405" s="35"/>
      <c r="T17405" s="147"/>
    </row>
    <row r="17406">
      <c r="A17406" s="147"/>
      <c r="B17406" s="64"/>
      <c r="C17406" s="147" t="s">
        <v>217</v>
      </c>
      <c r="E17406" s="161"/>
      <c r="F17406" s="162"/>
      <c r="G17406" s="147"/>
      <c r="H17406" s="146"/>
      <c r="J17406" s="146"/>
      <c r="L17406" s="150"/>
      <c r="N17406" s="163"/>
      <c r="O17406" s="146"/>
      <c r="P17406" s="146"/>
      <c r="Q17406" s="146"/>
      <c r="R17406" s="34"/>
      <c r="S17406" s="35"/>
      <c r="T17406" s="147"/>
    </row>
    <row r="17407">
      <c r="A17407" s="147"/>
      <c r="B17407" s="64"/>
      <c r="C17407" s="147" t="s">
        <v>217</v>
      </c>
      <c r="E17407" s="161"/>
      <c r="F17407" s="162"/>
      <c r="G17407" s="147"/>
      <c r="H17407" s="146"/>
      <c r="J17407" s="146"/>
      <c r="L17407" s="150"/>
      <c r="N17407" s="163"/>
      <c r="O17407" s="146"/>
      <c r="P17407" s="146"/>
      <c r="Q17407" s="146"/>
      <c r="R17407" s="34"/>
      <c r="S17407" s="35"/>
      <c r="T17407" s="147"/>
    </row>
    <row r="17408">
      <c r="A17408" s="147"/>
      <c r="B17408" s="64"/>
      <c r="C17408" s="147" t="s">
        <v>217</v>
      </c>
      <c r="E17408" s="161"/>
      <c r="F17408" s="162"/>
      <c r="G17408" s="147"/>
      <c r="H17408" s="146"/>
      <c r="J17408" s="146"/>
      <c r="L17408" s="150"/>
      <c r="N17408" s="163"/>
      <c r="O17408" s="146"/>
      <c r="P17408" s="146"/>
      <c r="Q17408" s="146"/>
      <c r="R17408" s="34"/>
      <c r="S17408" s="35"/>
      <c r="T17408" s="147"/>
    </row>
    <row r="17409">
      <c r="A17409" s="147"/>
      <c r="B17409" s="64"/>
      <c r="C17409" s="147" t="s">
        <v>217</v>
      </c>
      <c r="E17409" s="161"/>
      <c r="F17409" s="162"/>
      <c r="G17409" s="147"/>
      <c r="H17409" s="146"/>
      <c r="J17409" s="146"/>
      <c r="L17409" s="150"/>
      <c r="N17409" s="163"/>
      <c r="O17409" s="146"/>
      <c r="P17409" s="146"/>
      <c r="Q17409" s="146"/>
      <c r="R17409" s="34"/>
      <c r="S17409" s="35"/>
      <c r="T17409" s="147"/>
    </row>
    <row r="17410">
      <c r="A17410" s="147"/>
      <c r="B17410" s="64"/>
      <c r="C17410" s="147" t="s">
        <v>217</v>
      </c>
      <c r="E17410" s="161"/>
      <c r="F17410" s="162"/>
      <c r="G17410" s="147"/>
      <c r="H17410" s="146"/>
      <c r="J17410" s="146"/>
      <c r="L17410" s="150"/>
      <c r="N17410" s="163"/>
      <c r="O17410" s="146"/>
      <c r="P17410" s="146"/>
      <c r="Q17410" s="146"/>
      <c r="R17410" s="34"/>
      <c r="S17410" s="35"/>
      <c r="T17410" s="147"/>
    </row>
    <row r="17411">
      <c r="A17411" s="147"/>
      <c r="B17411" s="64"/>
      <c r="C17411" s="147" t="s">
        <v>217</v>
      </c>
      <c r="E17411" s="161"/>
      <c r="F17411" s="162"/>
      <c r="G17411" s="147"/>
      <c r="H17411" s="146"/>
      <c r="J17411" s="146"/>
      <c r="L17411" s="150"/>
      <c r="N17411" s="163"/>
      <c r="O17411" s="146"/>
      <c r="P17411" s="146"/>
      <c r="Q17411" s="146"/>
      <c r="R17411" s="34"/>
      <c r="S17411" s="35"/>
      <c r="T17411" s="147"/>
    </row>
    <row r="17412">
      <c r="A17412" s="147"/>
      <c r="B17412" s="64"/>
      <c r="C17412" s="147" t="s">
        <v>217</v>
      </c>
      <c r="E17412" s="161"/>
      <c r="F17412" s="162"/>
      <c r="G17412" s="147"/>
      <c r="H17412" s="146"/>
      <c r="J17412" s="146"/>
      <c r="L17412" s="150"/>
      <c r="N17412" s="163"/>
      <c r="O17412" s="146"/>
      <c r="P17412" s="146"/>
      <c r="Q17412" s="146"/>
      <c r="R17412" s="34"/>
      <c r="S17412" s="35"/>
      <c r="T17412" s="147"/>
    </row>
    <row r="17413">
      <c r="A17413" s="147"/>
      <c r="B17413" s="64"/>
      <c r="C17413" s="147" t="s">
        <v>217</v>
      </c>
      <c r="E17413" s="161"/>
      <c r="F17413" s="162"/>
      <c r="G17413" s="147"/>
      <c r="H17413" s="146"/>
      <c r="J17413" s="146"/>
      <c r="L17413" s="150"/>
      <c r="N17413" s="163"/>
      <c r="O17413" s="146"/>
      <c r="P17413" s="146"/>
      <c r="Q17413" s="146"/>
      <c r="R17413" s="34"/>
      <c r="S17413" s="35"/>
      <c r="T17413" s="147"/>
    </row>
    <row r="17414">
      <c r="A17414" s="147"/>
      <c r="B17414" s="64"/>
      <c r="C17414" s="147" t="s">
        <v>217</v>
      </c>
      <c r="E17414" s="161"/>
      <c r="F17414" s="162"/>
      <c r="G17414" s="147"/>
      <c r="H17414" s="146"/>
      <c r="J17414" s="146"/>
      <c r="L17414" s="150"/>
      <c r="N17414" s="163"/>
      <c r="O17414" s="146"/>
      <c r="P17414" s="146"/>
      <c r="Q17414" s="146"/>
      <c r="R17414" s="34"/>
      <c r="S17414" s="35"/>
      <c r="T17414" s="147"/>
    </row>
    <row r="17415">
      <c r="A17415" s="147"/>
      <c r="B17415" s="64"/>
      <c r="C17415" s="147" t="s">
        <v>217</v>
      </c>
      <c r="E17415" s="161"/>
      <c r="F17415" s="162"/>
      <c r="G17415" s="147"/>
      <c r="H17415" s="146"/>
      <c r="J17415" s="146"/>
      <c r="L17415" s="150"/>
      <c r="N17415" s="163"/>
      <c r="O17415" s="146"/>
      <c r="P17415" s="146"/>
      <c r="Q17415" s="146"/>
      <c r="R17415" s="34"/>
      <c r="S17415" s="35"/>
      <c r="T17415" s="147"/>
    </row>
    <row r="17416">
      <c r="A17416" s="147"/>
      <c r="B17416" s="64"/>
      <c r="C17416" s="147" t="s">
        <v>217</v>
      </c>
      <c r="E17416" s="161"/>
      <c r="F17416" s="162"/>
      <c r="G17416" s="147"/>
      <c r="H17416" s="146"/>
      <c r="J17416" s="146"/>
      <c r="L17416" s="150"/>
      <c r="N17416" s="163"/>
      <c r="O17416" s="146"/>
      <c r="P17416" s="146"/>
      <c r="Q17416" s="146"/>
      <c r="R17416" s="34"/>
      <c r="S17416" s="35"/>
      <c r="T17416" s="147"/>
    </row>
    <row r="17417">
      <c r="A17417" s="147"/>
      <c r="B17417" s="64"/>
      <c r="C17417" s="147" t="s">
        <v>217</v>
      </c>
      <c r="E17417" s="161"/>
      <c r="F17417" s="162"/>
      <c r="G17417" s="147"/>
      <c r="H17417" s="146"/>
      <c r="J17417" s="146"/>
      <c r="L17417" s="150"/>
      <c r="N17417" s="163"/>
      <c r="O17417" s="146"/>
      <c r="P17417" s="146"/>
      <c r="Q17417" s="146"/>
      <c r="R17417" s="34"/>
      <c r="S17417" s="35"/>
      <c r="T17417" s="147"/>
    </row>
    <row r="17418">
      <c r="A17418" s="147"/>
      <c r="B17418" s="64"/>
      <c r="C17418" s="147" t="s">
        <v>217</v>
      </c>
      <c r="E17418" s="161"/>
      <c r="F17418" s="162"/>
      <c r="G17418" s="147"/>
      <c r="H17418" s="146"/>
      <c r="J17418" s="146"/>
      <c r="L17418" s="150"/>
      <c r="N17418" s="163"/>
      <c r="O17418" s="146"/>
      <c r="P17418" s="146"/>
      <c r="Q17418" s="146"/>
      <c r="R17418" s="34"/>
      <c r="S17418" s="35"/>
      <c r="T17418" s="147"/>
    </row>
    <row r="17419">
      <c r="A17419" s="147"/>
      <c r="B17419" s="64"/>
      <c r="C17419" s="147" t="s">
        <v>217</v>
      </c>
      <c r="E17419" s="161"/>
      <c r="F17419" s="162"/>
      <c r="G17419" s="147"/>
      <c r="H17419" s="146"/>
      <c r="J17419" s="146"/>
      <c r="L17419" s="150"/>
      <c r="N17419" s="163"/>
      <c r="O17419" s="146"/>
      <c r="P17419" s="146"/>
      <c r="Q17419" s="146"/>
      <c r="R17419" s="34"/>
      <c r="S17419" s="35"/>
      <c r="T17419" s="147"/>
    </row>
    <row r="17420">
      <c r="A17420" s="147"/>
      <c r="B17420" s="64"/>
      <c r="C17420" s="147" t="s">
        <v>217</v>
      </c>
      <c r="E17420" s="161"/>
      <c r="F17420" s="162"/>
      <c r="G17420" s="147"/>
      <c r="H17420" s="146"/>
      <c r="J17420" s="146"/>
      <c r="L17420" s="150"/>
      <c r="N17420" s="163"/>
      <c r="O17420" s="146"/>
      <c r="P17420" s="146"/>
      <c r="Q17420" s="146"/>
      <c r="R17420" s="34"/>
      <c r="S17420" s="35"/>
      <c r="T17420" s="147"/>
    </row>
    <row r="17421">
      <c r="A17421" s="147"/>
      <c r="B17421" s="64"/>
      <c r="C17421" s="147" t="s">
        <v>217</v>
      </c>
      <c r="E17421" s="161"/>
      <c r="F17421" s="162"/>
      <c r="G17421" s="147"/>
      <c r="H17421" s="146"/>
      <c r="J17421" s="146"/>
      <c r="L17421" s="150"/>
      <c r="N17421" s="163"/>
      <c r="O17421" s="146"/>
      <c r="P17421" s="146"/>
      <c r="Q17421" s="146"/>
      <c r="R17421" s="34"/>
      <c r="S17421" s="35"/>
      <c r="T17421" s="147"/>
    </row>
    <row r="17422">
      <c r="A17422" s="147"/>
      <c r="B17422" s="64"/>
      <c r="C17422" s="147" t="s">
        <v>217</v>
      </c>
      <c r="E17422" s="161"/>
      <c r="F17422" s="162"/>
      <c r="G17422" s="147"/>
      <c r="H17422" s="146"/>
      <c r="J17422" s="146"/>
      <c r="L17422" s="150"/>
      <c r="N17422" s="163"/>
      <c r="O17422" s="146"/>
      <c r="P17422" s="146"/>
      <c r="Q17422" s="146"/>
      <c r="R17422" s="34"/>
      <c r="S17422" s="35"/>
      <c r="T17422" s="147"/>
    </row>
    <row r="17423">
      <c r="A17423" s="147"/>
      <c r="B17423" s="64"/>
      <c r="C17423" s="147" t="s">
        <v>217</v>
      </c>
      <c r="E17423" s="161"/>
      <c r="F17423" s="162"/>
      <c r="G17423" s="147"/>
      <c r="H17423" s="146"/>
      <c r="J17423" s="146"/>
      <c r="L17423" s="150"/>
      <c r="N17423" s="163"/>
      <c r="O17423" s="146"/>
      <c r="P17423" s="146"/>
      <c r="Q17423" s="146"/>
      <c r="R17423" s="34"/>
      <c r="S17423" s="35"/>
      <c r="T17423" s="147"/>
    </row>
    <row r="17424">
      <c r="A17424" s="147"/>
      <c r="B17424" s="64"/>
      <c r="C17424" s="147" t="s">
        <v>217</v>
      </c>
      <c r="E17424" s="161"/>
      <c r="F17424" s="162"/>
      <c r="G17424" s="147"/>
      <c r="H17424" s="146"/>
      <c r="J17424" s="146"/>
      <c r="L17424" s="150"/>
      <c r="N17424" s="163"/>
      <c r="O17424" s="146"/>
      <c r="P17424" s="146"/>
      <c r="Q17424" s="146"/>
      <c r="R17424" s="34"/>
      <c r="S17424" s="35"/>
      <c r="T17424" s="147"/>
    </row>
    <row r="17425">
      <c r="A17425" s="147"/>
      <c r="B17425" s="64"/>
      <c r="C17425" s="147" t="s">
        <v>217</v>
      </c>
      <c r="E17425" s="161"/>
      <c r="F17425" s="162"/>
      <c r="G17425" s="147"/>
      <c r="H17425" s="146"/>
      <c r="J17425" s="146"/>
      <c r="L17425" s="150"/>
      <c r="N17425" s="163"/>
      <c r="O17425" s="146"/>
      <c r="P17425" s="146"/>
      <c r="Q17425" s="146"/>
      <c r="R17425" s="34"/>
      <c r="S17425" s="35"/>
      <c r="T17425" s="147"/>
    </row>
    <row r="17426">
      <c r="A17426" s="147"/>
      <c r="B17426" s="64"/>
      <c r="C17426" s="147" t="s">
        <v>217</v>
      </c>
      <c r="E17426" s="161"/>
      <c r="F17426" s="162"/>
      <c r="G17426" s="147"/>
      <c r="H17426" s="146"/>
      <c r="J17426" s="146"/>
      <c r="L17426" s="150"/>
      <c r="N17426" s="163"/>
      <c r="O17426" s="146"/>
      <c r="P17426" s="146"/>
      <c r="Q17426" s="146"/>
      <c r="R17426" s="34"/>
      <c r="S17426" s="35"/>
      <c r="T17426" s="147"/>
    </row>
    <row r="17427">
      <c r="A17427" s="147"/>
      <c r="B17427" s="64"/>
      <c r="C17427" s="147" t="s">
        <v>217</v>
      </c>
      <c r="E17427" s="161"/>
      <c r="F17427" s="162"/>
      <c r="G17427" s="147"/>
      <c r="H17427" s="146"/>
      <c r="J17427" s="146"/>
      <c r="L17427" s="150"/>
      <c r="N17427" s="163"/>
      <c r="O17427" s="146"/>
      <c r="P17427" s="146"/>
      <c r="Q17427" s="146"/>
      <c r="R17427" s="34"/>
      <c r="S17427" s="35"/>
      <c r="T17427" s="147"/>
    </row>
    <row r="17428">
      <c r="A17428" s="147"/>
      <c r="B17428" s="64"/>
      <c r="C17428" s="147" t="s">
        <v>217</v>
      </c>
      <c r="E17428" s="161"/>
      <c r="F17428" s="162"/>
      <c r="G17428" s="147"/>
      <c r="H17428" s="146"/>
      <c r="J17428" s="146"/>
      <c r="L17428" s="150"/>
      <c r="N17428" s="163"/>
      <c r="O17428" s="146"/>
      <c r="P17428" s="146"/>
      <c r="Q17428" s="146"/>
      <c r="R17428" s="34"/>
      <c r="S17428" s="35"/>
      <c r="T17428" s="147"/>
    </row>
    <row r="17429">
      <c r="A17429" s="147"/>
      <c r="B17429" s="64"/>
      <c r="C17429" s="147" t="s">
        <v>217</v>
      </c>
      <c r="E17429" s="161"/>
      <c r="F17429" s="162"/>
      <c r="G17429" s="147"/>
      <c r="H17429" s="146"/>
      <c r="J17429" s="146"/>
      <c r="L17429" s="150"/>
      <c r="N17429" s="163"/>
      <c r="O17429" s="146"/>
      <c r="P17429" s="146"/>
      <c r="Q17429" s="146"/>
      <c r="R17429" s="34"/>
      <c r="S17429" s="35"/>
      <c r="T17429" s="147"/>
    </row>
    <row r="17430">
      <c r="A17430" s="147"/>
      <c r="B17430" s="64"/>
      <c r="C17430" s="147" t="s">
        <v>217</v>
      </c>
      <c r="E17430" s="161"/>
      <c r="F17430" s="162"/>
      <c r="G17430" s="147"/>
      <c r="H17430" s="146"/>
      <c r="J17430" s="146"/>
      <c r="L17430" s="150"/>
      <c r="N17430" s="163"/>
      <c r="O17430" s="146"/>
      <c r="P17430" s="146"/>
      <c r="Q17430" s="146"/>
      <c r="R17430" s="34"/>
      <c r="S17430" s="35"/>
      <c r="T17430" s="147"/>
    </row>
    <row r="17431">
      <c r="A17431" s="147"/>
      <c r="B17431" s="64"/>
      <c r="C17431" s="147" t="s">
        <v>217</v>
      </c>
      <c r="E17431" s="161"/>
      <c r="F17431" s="162"/>
      <c r="G17431" s="147"/>
      <c r="H17431" s="146"/>
      <c r="J17431" s="146"/>
      <c r="L17431" s="150"/>
      <c r="N17431" s="163"/>
      <c r="O17431" s="146"/>
      <c r="P17431" s="146"/>
      <c r="Q17431" s="146"/>
      <c r="R17431" s="34"/>
      <c r="S17431" s="35"/>
      <c r="T17431" s="147"/>
    </row>
    <row r="17432">
      <c r="A17432" s="147"/>
      <c r="B17432" s="64"/>
      <c r="C17432" s="147" t="s">
        <v>217</v>
      </c>
      <c r="E17432" s="161"/>
      <c r="F17432" s="162"/>
      <c r="G17432" s="147"/>
      <c r="H17432" s="146"/>
      <c r="J17432" s="146"/>
      <c r="L17432" s="150"/>
      <c r="N17432" s="163"/>
      <c r="O17432" s="146"/>
      <c r="P17432" s="146"/>
      <c r="Q17432" s="146"/>
      <c r="R17432" s="34"/>
      <c r="S17432" s="35"/>
      <c r="T17432" s="147"/>
    </row>
    <row r="17433">
      <c r="A17433" s="147"/>
      <c r="B17433" s="64"/>
      <c r="C17433" s="147" t="s">
        <v>217</v>
      </c>
      <c r="E17433" s="161"/>
      <c r="F17433" s="162"/>
      <c r="G17433" s="147"/>
      <c r="H17433" s="146"/>
      <c r="J17433" s="146"/>
      <c r="L17433" s="150"/>
      <c r="N17433" s="163"/>
      <c r="O17433" s="146"/>
      <c r="P17433" s="146"/>
      <c r="Q17433" s="146"/>
      <c r="R17433" s="34"/>
      <c r="S17433" s="35"/>
      <c r="T17433" s="147"/>
    </row>
    <row r="17434">
      <c r="A17434" s="147"/>
      <c r="B17434" s="64"/>
      <c r="C17434" s="147" t="s">
        <v>217</v>
      </c>
      <c r="E17434" s="161"/>
      <c r="F17434" s="162"/>
      <c r="G17434" s="147"/>
      <c r="H17434" s="146"/>
      <c r="J17434" s="146"/>
      <c r="L17434" s="150"/>
      <c r="N17434" s="163"/>
      <c r="O17434" s="146"/>
      <c r="P17434" s="146"/>
      <c r="Q17434" s="146"/>
      <c r="R17434" s="34"/>
      <c r="S17434" s="35"/>
      <c r="T17434" s="147"/>
    </row>
    <row r="17435">
      <c r="A17435" s="147"/>
      <c r="B17435" s="64"/>
      <c r="C17435" s="147" t="s">
        <v>217</v>
      </c>
      <c r="E17435" s="161"/>
      <c r="F17435" s="162"/>
      <c r="G17435" s="147"/>
      <c r="H17435" s="146"/>
      <c r="J17435" s="146"/>
      <c r="L17435" s="150"/>
      <c r="N17435" s="163"/>
      <c r="O17435" s="146"/>
      <c r="P17435" s="146"/>
      <c r="Q17435" s="146"/>
      <c r="R17435" s="34"/>
      <c r="S17435" s="35"/>
      <c r="T17435" s="147"/>
    </row>
    <row r="17436">
      <c r="A17436" s="147"/>
      <c r="B17436" s="64"/>
      <c r="C17436" s="147" t="s">
        <v>217</v>
      </c>
      <c r="E17436" s="161"/>
      <c r="F17436" s="162"/>
      <c r="G17436" s="147"/>
      <c r="H17436" s="146"/>
      <c r="J17436" s="146"/>
      <c r="L17436" s="150"/>
      <c r="N17436" s="163"/>
      <c r="O17436" s="146"/>
      <c r="P17436" s="146"/>
      <c r="Q17436" s="146"/>
      <c r="R17436" s="34"/>
      <c r="S17436" s="35"/>
      <c r="T17436" s="147"/>
    </row>
    <row r="17437">
      <c r="A17437" s="147"/>
      <c r="B17437" s="64"/>
      <c r="C17437" s="147" t="s">
        <v>217</v>
      </c>
      <c r="E17437" s="161"/>
      <c r="F17437" s="162"/>
      <c r="G17437" s="147"/>
      <c r="H17437" s="146"/>
      <c r="J17437" s="146"/>
      <c r="L17437" s="150"/>
      <c r="N17437" s="163"/>
      <c r="O17437" s="146"/>
      <c r="P17437" s="146"/>
      <c r="Q17437" s="146"/>
      <c r="R17437" s="34"/>
      <c r="S17437" s="35"/>
      <c r="T17437" s="147"/>
    </row>
    <row r="17438">
      <c r="A17438" s="147"/>
      <c r="B17438" s="64"/>
      <c r="C17438" s="147" t="s">
        <v>217</v>
      </c>
      <c r="E17438" s="161"/>
      <c r="F17438" s="162"/>
      <c r="G17438" s="147"/>
      <c r="H17438" s="146"/>
      <c r="J17438" s="146"/>
      <c r="L17438" s="150"/>
      <c r="N17438" s="163"/>
      <c r="O17438" s="146"/>
      <c r="P17438" s="146"/>
      <c r="Q17438" s="146"/>
      <c r="R17438" s="34"/>
      <c r="S17438" s="35"/>
      <c r="T17438" s="147"/>
    </row>
    <row r="17439">
      <c r="A17439" s="147"/>
      <c r="B17439" s="64"/>
      <c r="C17439" s="147" t="s">
        <v>217</v>
      </c>
      <c r="E17439" s="161"/>
      <c r="F17439" s="162"/>
      <c r="G17439" s="147"/>
      <c r="H17439" s="146"/>
      <c r="J17439" s="146"/>
      <c r="L17439" s="150"/>
      <c r="N17439" s="163"/>
      <c r="O17439" s="146"/>
      <c r="P17439" s="146"/>
      <c r="Q17439" s="146"/>
      <c r="R17439" s="34"/>
      <c r="S17439" s="35"/>
      <c r="T17439" s="147"/>
    </row>
    <row r="17440">
      <c r="A17440" s="147"/>
      <c r="B17440" s="64"/>
      <c r="C17440" s="147" t="s">
        <v>217</v>
      </c>
      <c r="E17440" s="161"/>
      <c r="F17440" s="162"/>
      <c r="G17440" s="147"/>
      <c r="H17440" s="146"/>
      <c r="J17440" s="146"/>
      <c r="L17440" s="150"/>
      <c r="N17440" s="163"/>
      <c r="O17440" s="146"/>
      <c r="P17440" s="146"/>
      <c r="Q17440" s="146"/>
      <c r="R17440" s="34"/>
      <c r="S17440" s="35"/>
      <c r="T17440" s="147"/>
    </row>
    <row r="17441">
      <c r="A17441" s="147"/>
      <c r="B17441" s="64"/>
      <c r="C17441" s="147" t="s">
        <v>217</v>
      </c>
      <c r="E17441" s="161"/>
      <c r="F17441" s="162"/>
      <c r="G17441" s="147"/>
      <c r="H17441" s="146"/>
      <c r="J17441" s="146"/>
      <c r="L17441" s="150"/>
      <c r="N17441" s="163"/>
      <c r="O17441" s="146"/>
      <c r="P17441" s="146"/>
      <c r="Q17441" s="146"/>
      <c r="R17441" s="34"/>
      <c r="S17441" s="35"/>
      <c r="T17441" s="147"/>
    </row>
    <row r="17442">
      <c r="A17442" s="147"/>
      <c r="B17442" s="64"/>
      <c r="C17442" s="147" t="s">
        <v>217</v>
      </c>
      <c r="E17442" s="161"/>
      <c r="F17442" s="162"/>
      <c r="G17442" s="147"/>
      <c r="H17442" s="146"/>
      <c r="J17442" s="146"/>
      <c r="L17442" s="150"/>
      <c r="N17442" s="163"/>
      <c r="O17442" s="146"/>
      <c r="P17442" s="146"/>
      <c r="Q17442" s="146"/>
      <c r="R17442" s="34"/>
      <c r="S17442" s="35"/>
      <c r="T17442" s="147"/>
    </row>
    <row r="17443">
      <c r="A17443" s="147"/>
      <c r="B17443" s="64"/>
      <c r="C17443" s="147" t="s">
        <v>217</v>
      </c>
      <c r="E17443" s="161"/>
      <c r="F17443" s="162"/>
      <c r="G17443" s="147"/>
      <c r="H17443" s="146"/>
      <c r="J17443" s="146"/>
      <c r="L17443" s="150"/>
      <c r="N17443" s="163"/>
      <c r="O17443" s="146"/>
      <c r="P17443" s="146"/>
      <c r="Q17443" s="146"/>
      <c r="R17443" s="34"/>
      <c r="S17443" s="35"/>
      <c r="T17443" s="147"/>
    </row>
    <row r="17444">
      <c r="A17444" s="147"/>
      <c r="B17444" s="64"/>
      <c r="C17444" s="147" t="s">
        <v>217</v>
      </c>
      <c r="E17444" s="161"/>
      <c r="F17444" s="162"/>
      <c r="G17444" s="147"/>
      <c r="H17444" s="146"/>
      <c r="J17444" s="146"/>
      <c r="L17444" s="150"/>
      <c r="N17444" s="163"/>
      <c r="O17444" s="146"/>
      <c r="P17444" s="146"/>
      <c r="Q17444" s="146"/>
      <c r="R17444" s="34"/>
      <c r="S17444" s="35"/>
      <c r="T17444" s="147"/>
    </row>
    <row r="17445">
      <c r="A17445" s="147"/>
      <c r="B17445" s="64"/>
      <c r="C17445" s="147" t="s">
        <v>217</v>
      </c>
      <c r="E17445" s="161"/>
      <c r="F17445" s="162"/>
      <c r="G17445" s="147"/>
      <c r="H17445" s="146"/>
      <c r="J17445" s="146"/>
      <c r="L17445" s="150"/>
      <c r="N17445" s="163"/>
      <c r="O17445" s="146"/>
      <c r="P17445" s="146"/>
      <c r="Q17445" s="146"/>
      <c r="R17445" s="34"/>
      <c r="S17445" s="35"/>
      <c r="T17445" s="147"/>
    </row>
    <row r="17446">
      <c r="A17446" s="147"/>
      <c r="B17446" s="64"/>
      <c r="C17446" s="147" t="s">
        <v>217</v>
      </c>
      <c r="E17446" s="161"/>
      <c r="F17446" s="162"/>
      <c r="G17446" s="147"/>
      <c r="H17446" s="146"/>
      <c r="J17446" s="146"/>
      <c r="L17446" s="150"/>
      <c r="N17446" s="163"/>
      <c r="O17446" s="146"/>
      <c r="P17446" s="146"/>
      <c r="Q17446" s="146"/>
      <c r="R17446" s="34"/>
      <c r="S17446" s="35"/>
      <c r="T17446" s="147"/>
    </row>
    <row r="17447">
      <c r="A17447" s="147"/>
      <c r="B17447" s="64"/>
      <c r="C17447" s="147" t="s">
        <v>217</v>
      </c>
      <c r="E17447" s="161"/>
      <c r="F17447" s="162"/>
      <c r="G17447" s="147"/>
      <c r="H17447" s="146"/>
      <c r="J17447" s="146"/>
      <c r="L17447" s="150"/>
      <c r="N17447" s="163"/>
      <c r="O17447" s="146"/>
      <c r="P17447" s="146"/>
      <c r="Q17447" s="146"/>
      <c r="R17447" s="34"/>
      <c r="S17447" s="35"/>
      <c r="T17447" s="147"/>
    </row>
    <row r="17448">
      <c r="A17448" s="147"/>
      <c r="B17448" s="64"/>
      <c r="C17448" s="147" t="s">
        <v>217</v>
      </c>
      <c r="E17448" s="161"/>
      <c r="F17448" s="162"/>
      <c r="G17448" s="147"/>
      <c r="H17448" s="146"/>
      <c r="J17448" s="146"/>
      <c r="L17448" s="150"/>
      <c r="N17448" s="163"/>
      <c r="O17448" s="146"/>
      <c r="P17448" s="146"/>
      <c r="Q17448" s="146"/>
      <c r="R17448" s="34"/>
      <c r="S17448" s="35"/>
      <c r="T17448" s="147"/>
    </row>
    <row r="17449">
      <c r="A17449" s="147"/>
      <c r="B17449" s="64"/>
      <c r="C17449" s="147" t="s">
        <v>217</v>
      </c>
      <c r="E17449" s="161"/>
      <c r="F17449" s="162"/>
      <c r="G17449" s="147"/>
      <c r="H17449" s="146"/>
      <c r="J17449" s="146"/>
      <c r="L17449" s="150"/>
      <c r="N17449" s="163"/>
      <c r="O17449" s="146"/>
      <c r="P17449" s="146"/>
      <c r="Q17449" s="146"/>
      <c r="R17449" s="34"/>
      <c r="S17449" s="35"/>
      <c r="T17449" s="147"/>
    </row>
    <row r="17450">
      <c r="A17450" s="147"/>
      <c r="B17450" s="64"/>
      <c r="C17450" s="147" t="s">
        <v>217</v>
      </c>
      <c r="E17450" s="161"/>
      <c r="F17450" s="162"/>
      <c r="G17450" s="147"/>
      <c r="H17450" s="146"/>
      <c r="J17450" s="146"/>
      <c r="L17450" s="150"/>
      <c r="N17450" s="163"/>
      <c r="O17450" s="146"/>
      <c r="P17450" s="146"/>
      <c r="Q17450" s="146"/>
      <c r="R17450" s="34"/>
      <c r="S17450" s="35"/>
      <c r="T17450" s="147"/>
    </row>
    <row r="17451">
      <c r="A17451" s="147"/>
      <c r="B17451" s="64"/>
      <c r="C17451" s="147" t="s">
        <v>217</v>
      </c>
      <c r="E17451" s="161"/>
      <c r="F17451" s="162"/>
      <c r="G17451" s="147"/>
      <c r="H17451" s="146"/>
      <c r="J17451" s="146"/>
      <c r="L17451" s="150"/>
      <c r="N17451" s="163"/>
      <c r="O17451" s="146"/>
      <c r="P17451" s="146"/>
      <c r="Q17451" s="146"/>
      <c r="R17451" s="34"/>
      <c r="S17451" s="35"/>
      <c r="T17451" s="147"/>
    </row>
    <row r="17452">
      <c r="A17452" s="147"/>
      <c r="B17452" s="64"/>
      <c r="C17452" s="147" t="s">
        <v>217</v>
      </c>
      <c r="E17452" s="161"/>
      <c r="F17452" s="162"/>
      <c r="G17452" s="147"/>
      <c r="H17452" s="146"/>
      <c r="J17452" s="146"/>
      <c r="L17452" s="150"/>
      <c r="N17452" s="163"/>
      <c r="O17452" s="146"/>
      <c r="P17452" s="146"/>
      <c r="Q17452" s="146"/>
      <c r="R17452" s="34"/>
      <c r="S17452" s="35"/>
      <c r="T17452" s="147"/>
    </row>
    <row r="17453">
      <c r="A17453" s="147"/>
      <c r="B17453" s="64"/>
      <c r="C17453" s="147" t="s">
        <v>217</v>
      </c>
      <c r="E17453" s="161"/>
      <c r="F17453" s="162"/>
      <c r="G17453" s="147"/>
      <c r="H17453" s="146"/>
      <c r="J17453" s="146"/>
      <c r="L17453" s="150"/>
      <c r="N17453" s="163"/>
      <c r="O17453" s="146"/>
      <c r="P17453" s="146"/>
      <c r="Q17453" s="146"/>
      <c r="R17453" s="34"/>
      <c r="S17453" s="35"/>
      <c r="T17453" s="147"/>
    </row>
    <row r="17454">
      <c r="A17454" s="147"/>
      <c r="B17454" s="64"/>
      <c r="C17454" s="147" t="s">
        <v>217</v>
      </c>
      <c r="E17454" s="161"/>
      <c r="F17454" s="162"/>
      <c r="G17454" s="147"/>
      <c r="H17454" s="146"/>
      <c r="J17454" s="146"/>
      <c r="L17454" s="150"/>
      <c r="N17454" s="163"/>
      <c r="O17454" s="146"/>
      <c r="P17454" s="146"/>
      <c r="Q17454" s="146"/>
      <c r="R17454" s="34"/>
      <c r="S17454" s="35"/>
      <c r="T17454" s="147"/>
    </row>
    <row r="17455">
      <c r="A17455" s="147"/>
      <c r="B17455" s="64"/>
      <c r="C17455" s="147" t="s">
        <v>217</v>
      </c>
      <c r="E17455" s="161"/>
      <c r="F17455" s="162"/>
      <c r="G17455" s="147"/>
      <c r="H17455" s="146"/>
      <c r="J17455" s="146"/>
      <c r="L17455" s="150"/>
      <c r="N17455" s="163"/>
      <c r="O17455" s="146"/>
      <c r="P17455" s="146"/>
      <c r="Q17455" s="146"/>
      <c r="R17455" s="34"/>
      <c r="S17455" s="35"/>
      <c r="T17455" s="147"/>
    </row>
    <row r="17456">
      <c r="A17456" s="147"/>
      <c r="B17456" s="64"/>
      <c r="C17456" s="147" t="s">
        <v>217</v>
      </c>
      <c r="E17456" s="161"/>
      <c r="F17456" s="162"/>
      <c r="G17456" s="147"/>
      <c r="H17456" s="146"/>
      <c r="J17456" s="146"/>
      <c r="L17456" s="150"/>
      <c r="N17456" s="163"/>
      <c r="O17456" s="146"/>
      <c r="P17456" s="146"/>
      <c r="Q17456" s="146"/>
      <c r="R17456" s="34"/>
      <c r="S17456" s="35"/>
      <c r="T17456" s="147"/>
    </row>
    <row r="17457">
      <c r="A17457" s="147"/>
      <c r="B17457" s="64"/>
      <c r="C17457" s="147" t="s">
        <v>217</v>
      </c>
      <c r="E17457" s="161"/>
      <c r="F17457" s="162"/>
      <c r="G17457" s="147"/>
      <c r="H17457" s="146"/>
      <c r="J17457" s="146"/>
      <c r="L17457" s="150"/>
      <c r="N17457" s="163"/>
      <c r="O17457" s="146"/>
      <c r="P17457" s="146"/>
      <c r="Q17457" s="146"/>
      <c r="R17457" s="34"/>
      <c r="S17457" s="35"/>
      <c r="T17457" s="147"/>
    </row>
    <row r="17458">
      <c r="A17458" s="147"/>
      <c r="B17458" s="64"/>
      <c r="C17458" s="147" t="s">
        <v>217</v>
      </c>
      <c r="E17458" s="161"/>
      <c r="F17458" s="162"/>
      <c r="G17458" s="147"/>
      <c r="H17458" s="146"/>
      <c r="J17458" s="146"/>
      <c r="L17458" s="150"/>
      <c r="N17458" s="163"/>
      <c r="O17458" s="146"/>
      <c r="P17458" s="146"/>
      <c r="Q17458" s="146"/>
      <c r="R17458" s="34"/>
      <c r="S17458" s="35"/>
      <c r="T17458" s="147"/>
    </row>
    <row r="17459">
      <c r="A17459" s="147"/>
      <c r="B17459" s="64"/>
      <c r="C17459" s="147" t="s">
        <v>217</v>
      </c>
      <c r="E17459" s="161"/>
      <c r="F17459" s="162"/>
      <c r="G17459" s="147"/>
      <c r="H17459" s="146"/>
      <c r="J17459" s="146"/>
      <c r="L17459" s="150"/>
      <c r="N17459" s="163"/>
      <c r="O17459" s="146"/>
      <c r="P17459" s="146"/>
      <c r="Q17459" s="146"/>
      <c r="R17459" s="34"/>
      <c r="S17459" s="35"/>
      <c r="T17459" s="147"/>
    </row>
    <row r="17460">
      <c r="A17460" s="147"/>
      <c r="B17460" s="64"/>
      <c r="C17460" s="147" t="s">
        <v>217</v>
      </c>
      <c r="E17460" s="161"/>
      <c r="F17460" s="162"/>
      <c r="G17460" s="147"/>
      <c r="H17460" s="146"/>
      <c r="J17460" s="146"/>
      <c r="L17460" s="150"/>
      <c r="N17460" s="163"/>
      <c r="O17460" s="146"/>
      <c r="P17460" s="146"/>
      <c r="Q17460" s="146"/>
      <c r="R17460" s="34"/>
      <c r="S17460" s="35"/>
      <c r="T17460" s="147"/>
    </row>
    <row r="17461">
      <c r="A17461" s="147"/>
      <c r="B17461" s="64"/>
      <c r="C17461" s="147" t="s">
        <v>217</v>
      </c>
      <c r="E17461" s="161"/>
      <c r="F17461" s="162"/>
      <c r="G17461" s="147"/>
      <c r="H17461" s="146"/>
      <c r="J17461" s="146"/>
      <c r="L17461" s="150"/>
      <c r="N17461" s="163"/>
      <c r="O17461" s="146"/>
      <c r="P17461" s="146"/>
      <c r="Q17461" s="146"/>
      <c r="R17461" s="34"/>
      <c r="S17461" s="35"/>
      <c r="T17461" s="147"/>
    </row>
    <row r="17462">
      <c r="A17462" s="147"/>
      <c r="B17462" s="64"/>
      <c r="C17462" s="147" t="s">
        <v>217</v>
      </c>
      <c r="E17462" s="161"/>
      <c r="F17462" s="162"/>
      <c r="G17462" s="147"/>
      <c r="H17462" s="146"/>
      <c r="J17462" s="146"/>
      <c r="L17462" s="150"/>
      <c r="N17462" s="163"/>
      <c r="O17462" s="146"/>
      <c r="P17462" s="146"/>
      <c r="Q17462" s="146"/>
      <c r="R17462" s="34"/>
      <c r="S17462" s="35"/>
      <c r="T17462" s="147"/>
    </row>
    <row r="17463">
      <c r="A17463" s="147"/>
      <c r="B17463" s="64"/>
      <c r="C17463" s="147" t="s">
        <v>217</v>
      </c>
      <c r="E17463" s="161"/>
      <c r="F17463" s="162"/>
      <c r="G17463" s="147"/>
      <c r="H17463" s="146"/>
      <c r="J17463" s="146"/>
      <c r="L17463" s="150"/>
      <c r="N17463" s="163"/>
      <c r="O17463" s="146"/>
      <c r="P17463" s="146"/>
      <c r="Q17463" s="146"/>
      <c r="R17463" s="34"/>
      <c r="S17463" s="35"/>
      <c r="T17463" s="147"/>
    </row>
    <row r="17464">
      <c r="A17464" s="147"/>
      <c r="B17464" s="64"/>
      <c r="C17464" s="147" t="s">
        <v>217</v>
      </c>
      <c r="E17464" s="161"/>
      <c r="F17464" s="162"/>
      <c r="G17464" s="147"/>
      <c r="H17464" s="146"/>
      <c r="J17464" s="146"/>
      <c r="L17464" s="150"/>
      <c r="N17464" s="163"/>
      <c r="O17464" s="146"/>
      <c r="P17464" s="146"/>
      <c r="Q17464" s="146"/>
      <c r="R17464" s="34"/>
      <c r="S17464" s="35"/>
      <c r="T17464" s="147"/>
    </row>
    <row r="17465">
      <c r="A17465" s="147"/>
      <c r="B17465" s="64"/>
      <c r="C17465" s="147" t="s">
        <v>217</v>
      </c>
      <c r="E17465" s="161"/>
      <c r="F17465" s="162"/>
      <c r="G17465" s="147"/>
      <c r="H17465" s="146"/>
      <c r="J17465" s="146"/>
      <c r="L17465" s="150"/>
      <c r="N17465" s="163"/>
      <c r="O17465" s="146"/>
      <c r="P17465" s="146"/>
      <c r="Q17465" s="146"/>
      <c r="R17465" s="34"/>
      <c r="S17465" s="35"/>
      <c r="T17465" s="147"/>
    </row>
    <row r="17466">
      <c r="A17466" s="147"/>
      <c r="B17466" s="64"/>
      <c r="C17466" s="147" t="s">
        <v>217</v>
      </c>
      <c r="E17466" s="161"/>
      <c r="F17466" s="162"/>
      <c r="G17466" s="147"/>
      <c r="H17466" s="146"/>
      <c r="J17466" s="146"/>
      <c r="L17466" s="150"/>
      <c r="N17466" s="163"/>
      <c r="O17466" s="146"/>
      <c r="P17466" s="146"/>
      <c r="Q17466" s="146"/>
      <c r="R17466" s="34"/>
      <c r="S17466" s="35"/>
      <c r="T17466" s="147"/>
    </row>
    <row r="17467">
      <c r="A17467" s="147"/>
      <c r="B17467" s="64"/>
      <c r="C17467" s="147" t="s">
        <v>217</v>
      </c>
      <c r="E17467" s="161"/>
      <c r="F17467" s="162"/>
      <c r="G17467" s="147"/>
      <c r="H17467" s="146"/>
      <c r="J17467" s="146"/>
      <c r="L17467" s="150"/>
      <c r="N17467" s="163"/>
      <c r="O17467" s="146"/>
      <c r="P17467" s="146"/>
      <c r="Q17467" s="146"/>
      <c r="R17467" s="34"/>
      <c r="S17467" s="35"/>
      <c r="T17467" s="147"/>
    </row>
    <row r="17468">
      <c r="A17468" s="147"/>
      <c r="B17468" s="64"/>
      <c r="C17468" s="147" t="s">
        <v>217</v>
      </c>
      <c r="E17468" s="161"/>
      <c r="F17468" s="162"/>
      <c r="G17468" s="147"/>
      <c r="H17468" s="146"/>
      <c r="J17468" s="146"/>
      <c r="L17468" s="150"/>
      <c r="N17468" s="163"/>
      <c r="O17468" s="146"/>
      <c r="P17468" s="146"/>
      <c r="Q17468" s="146"/>
      <c r="R17468" s="34"/>
      <c r="S17468" s="35"/>
      <c r="T17468" s="147"/>
    </row>
    <row r="17469">
      <c r="A17469" s="147"/>
      <c r="B17469" s="64"/>
      <c r="C17469" s="147" t="s">
        <v>217</v>
      </c>
      <c r="E17469" s="161"/>
      <c r="F17469" s="162"/>
      <c r="G17469" s="147"/>
      <c r="H17469" s="146"/>
      <c r="J17469" s="146"/>
      <c r="L17469" s="150"/>
      <c r="N17469" s="163"/>
      <c r="O17469" s="146"/>
      <c r="P17469" s="146"/>
      <c r="Q17469" s="146"/>
      <c r="R17469" s="34"/>
      <c r="S17469" s="35"/>
      <c r="T17469" s="147"/>
    </row>
    <row r="17470">
      <c r="A17470" s="147"/>
      <c r="B17470" s="64"/>
      <c r="C17470" s="147" t="s">
        <v>217</v>
      </c>
      <c r="E17470" s="161"/>
      <c r="F17470" s="162"/>
      <c r="G17470" s="147"/>
      <c r="H17470" s="146"/>
      <c r="J17470" s="146"/>
      <c r="L17470" s="150"/>
      <c r="N17470" s="163"/>
      <c r="O17470" s="146"/>
      <c r="P17470" s="146"/>
      <c r="Q17470" s="146"/>
      <c r="R17470" s="34"/>
      <c r="S17470" s="35"/>
      <c r="T17470" s="147"/>
    </row>
    <row r="17471">
      <c r="A17471" s="147"/>
      <c r="B17471" s="64"/>
      <c r="C17471" s="147" t="s">
        <v>217</v>
      </c>
      <c r="E17471" s="161"/>
      <c r="F17471" s="162"/>
      <c r="G17471" s="147"/>
      <c r="H17471" s="146"/>
      <c r="J17471" s="146"/>
      <c r="L17471" s="150"/>
      <c r="N17471" s="163"/>
      <c r="O17471" s="146"/>
      <c r="P17471" s="146"/>
      <c r="Q17471" s="146"/>
      <c r="R17471" s="34"/>
      <c r="S17471" s="35"/>
      <c r="T17471" s="147"/>
    </row>
    <row r="17472">
      <c r="A17472" s="147"/>
      <c r="B17472" s="64"/>
      <c r="C17472" s="147" t="s">
        <v>217</v>
      </c>
      <c r="E17472" s="161"/>
      <c r="F17472" s="162"/>
      <c r="G17472" s="147"/>
      <c r="H17472" s="146"/>
      <c r="J17472" s="146"/>
      <c r="L17472" s="150"/>
      <c r="N17472" s="163"/>
      <c r="O17472" s="146"/>
      <c r="P17472" s="146"/>
      <c r="Q17472" s="146"/>
      <c r="R17472" s="34"/>
      <c r="S17472" s="35"/>
      <c r="T17472" s="147"/>
    </row>
    <row r="17473">
      <c r="A17473" s="147"/>
      <c r="B17473" s="64"/>
      <c r="C17473" s="147" t="s">
        <v>217</v>
      </c>
      <c r="E17473" s="161"/>
      <c r="F17473" s="162"/>
      <c r="G17473" s="147"/>
      <c r="H17473" s="146"/>
      <c r="J17473" s="146"/>
      <c r="L17473" s="150"/>
      <c r="N17473" s="163"/>
      <c r="O17473" s="146"/>
      <c r="P17473" s="146"/>
      <c r="Q17473" s="146"/>
      <c r="R17473" s="34"/>
      <c r="S17473" s="35"/>
      <c r="T17473" s="147"/>
    </row>
    <row r="17474">
      <c r="A17474" s="147"/>
      <c r="B17474" s="64"/>
      <c r="C17474" s="147" t="s">
        <v>217</v>
      </c>
      <c r="E17474" s="161"/>
      <c r="F17474" s="162"/>
      <c r="G17474" s="147"/>
      <c r="H17474" s="146"/>
      <c r="J17474" s="146"/>
      <c r="L17474" s="150"/>
      <c r="N17474" s="163"/>
      <c r="O17474" s="146"/>
      <c r="P17474" s="146"/>
      <c r="Q17474" s="146"/>
      <c r="R17474" s="34"/>
      <c r="S17474" s="35"/>
      <c r="T17474" s="147"/>
    </row>
    <row r="17475">
      <c r="A17475" s="147"/>
      <c r="B17475" s="64"/>
      <c r="C17475" s="147" t="s">
        <v>217</v>
      </c>
      <c r="E17475" s="161"/>
      <c r="F17475" s="162"/>
      <c r="G17475" s="147"/>
      <c r="H17475" s="146"/>
      <c r="J17475" s="146"/>
      <c r="L17475" s="150"/>
      <c r="N17475" s="163"/>
      <c r="O17475" s="146"/>
      <c r="P17475" s="146"/>
      <c r="Q17475" s="146"/>
      <c r="R17475" s="34"/>
      <c r="S17475" s="35"/>
      <c r="T17475" s="147"/>
    </row>
    <row r="17476">
      <c r="A17476" s="147"/>
      <c r="B17476" s="64"/>
      <c r="C17476" s="147" t="s">
        <v>217</v>
      </c>
      <c r="E17476" s="161"/>
      <c r="F17476" s="162"/>
      <c r="G17476" s="147"/>
      <c r="H17476" s="146"/>
      <c r="J17476" s="146"/>
      <c r="L17476" s="150"/>
      <c r="N17476" s="163"/>
      <c r="O17476" s="146"/>
      <c r="P17476" s="146"/>
      <c r="Q17476" s="146"/>
      <c r="R17476" s="34"/>
      <c r="S17476" s="35"/>
      <c r="T17476" s="147"/>
    </row>
    <row r="17477">
      <c r="A17477" s="147"/>
      <c r="B17477" s="64"/>
      <c r="C17477" s="147" t="s">
        <v>217</v>
      </c>
      <c r="E17477" s="161"/>
      <c r="F17477" s="162"/>
      <c r="G17477" s="147"/>
      <c r="H17477" s="146"/>
      <c r="J17477" s="146"/>
      <c r="L17477" s="150"/>
      <c r="N17477" s="163"/>
      <c r="O17477" s="146"/>
      <c r="P17477" s="146"/>
      <c r="Q17477" s="146"/>
      <c r="R17477" s="34"/>
      <c r="S17477" s="35"/>
      <c r="T17477" s="147"/>
    </row>
    <row r="17478">
      <c r="A17478" s="147"/>
      <c r="B17478" s="64"/>
      <c r="C17478" s="147" t="s">
        <v>217</v>
      </c>
      <c r="E17478" s="161"/>
      <c r="F17478" s="162"/>
      <c r="G17478" s="147"/>
      <c r="H17478" s="146"/>
      <c r="J17478" s="146"/>
      <c r="L17478" s="150"/>
      <c r="N17478" s="163"/>
      <c r="O17478" s="146"/>
      <c r="P17478" s="146"/>
      <c r="Q17478" s="146"/>
      <c r="R17478" s="34"/>
      <c r="S17478" s="35"/>
      <c r="T17478" s="147"/>
    </row>
    <row r="17479">
      <c r="A17479" s="147"/>
      <c r="B17479" s="64"/>
      <c r="C17479" s="147" t="s">
        <v>217</v>
      </c>
      <c r="E17479" s="161"/>
      <c r="F17479" s="162"/>
      <c r="G17479" s="147"/>
      <c r="H17479" s="146"/>
      <c r="J17479" s="146"/>
      <c r="L17479" s="150"/>
      <c r="N17479" s="163"/>
      <c r="O17479" s="146"/>
      <c r="P17479" s="146"/>
      <c r="Q17479" s="146"/>
      <c r="R17479" s="34"/>
      <c r="S17479" s="35"/>
      <c r="T17479" s="147"/>
    </row>
    <row r="17480">
      <c r="A17480" s="147"/>
      <c r="B17480" s="64"/>
      <c r="C17480" s="147" t="s">
        <v>217</v>
      </c>
      <c r="E17480" s="161"/>
      <c r="F17480" s="162"/>
      <c r="G17480" s="147"/>
      <c r="H17480" s="146"/>
      <c r="J17480" s="146"/>
      <c r="L17480" s="150"/>
      <c r="N17480" s="163"/>
      <c r="O17480" s="146"/>
      <c r="P17480" s="146"/>
      <c r="Q17480" s="146"/>
      <c r="R17480" s="34"/>
      <c r="S17480" s="35"/>
      <c r="T17480" s="147"/>
    </row>
    <row r="17481">
      <c r="A17481" s="147"/>
      <c r="B17481" s="64"/>
      <c r="C17481" s="147" t="s">
        <v>217</v>
      </c>
      <c r="E17481" s="161"/>
      <c r="F17481" s="162"/>
      <c r="G17481" s="147"/>
      <c r="H17481" s="146"/>
      <c r="J17481" s="146"/>
      <c r="L17481" s="150"/>
      <c r="N17481" s="163"/>
      <c r="O17481" s="146"/>
      <c r="P17481" s="146"/>
      <c r="Q17481" s="146"/>
      <c r="R17481" s="34"/>
      <c r="S17481" s="35"/>
      <c r="T17481" s="147"/>
    </row>
    <row r="17482">
      <c r="A17482" s="147"/>
      <c r="B17482" s="64"/>
      <c r="C17482" s="147" t="s">
        <v>217</v>
      </c>
      <c r="E17482" s="161"/>
      <c r="F17482" s="162"/>
      <c r="G17482" s="147"/>
      <c r="H17482" s="146"/>
      <c r="J17482" s="146"/>
      <c r="L17482" s="150"/>
      <c r="N17482" s="163"/>
      <c r="O17482" s="146"/>
      <c r="P17482" s="146"/>
      <c r="Q17482" s="146"/>
      <c r="R17482" s="34"/>
      <c r="S17482" s="35"/>
      <c r="T17482" s="147"/>
    </row>
    <row r="17483">
      <c r="A17483" s="147"/>
      <c r="B17483" s="64"/>
      <c r="C17483" s="147" t="s">
        <v>217</v>
      </c>
      <c r="E17483" s="161"/>
      <c r="F17483" s="162"/>
      <c r="G17483" s="147"/>
      <c r="H17483" s="146"/>
      <c r="J17483" s="146"/>
      <c r="L17483" s="150"/>
      <c r="N17483" s="163"/>
      <c r="O17483" s="146"/>
      <c r="P17483" s="146"/>
      <c r="Q17483" s="146"/>
      <c r="R17483" s="34"/>
      <c r="S17483" s="35"/>
      <c r="T17483" s="147"/>
    </row>
    <row r="17484">
      <c r="A17484" s="147"/>
      <c r="B17484" s="64"/>
      <c r="C17484" s="147" t="s">
        <v>217</v>
      </c>
      <c r="E17484" s="161"/>
      <c r="F17484" s="162"/>
      <c r="G17484" s="147"/>
      <c r="H17484" s="146"/>
      <c r="J17484" s="146"/>
      <c r="L17484" s="150"/>
      <c r="N17484" s="163"/>
      <c r="O17484" s="146"/>
      <c r="P17484" s="146"/>
      <c r="Q17484" s="146"/>
      <c r="R17484" s="34"/>
      <c r="S17484" s="35"/>
      <c r="T17484" s="147"/>
    </row>
    <row r="17485">
      <c r="A17485" s="147"/>
      <c r="B17485" s="64"/>
      <c r="C17485" s="147" t="s">
        <v>217</v>
      </c>
      <c r="E17485" s="161"/>
      <c r="F17485" s="162"/>
      <c r="G17485" s="147"/>
      <c r="H17485" s="146"/>
      <c r="J17485" s="146"/>
      <c r="L17485" s="150"/>
      <c r="N17485" s="163"/>
      <c r="O17485" s="146"/>
      <c r="P17485" s="146"/>
      <c r="Q17485" s="146"/>
      <c r="R17485" s="34"/>
      <c r="S17485" s="35"/>
      <c r="T17485" s="147"/>
    </row>
    <row r="17486">
      <c r="A17486" s="147"/>
      <c r="B17486" s="64"/>
      <c r="C17486" s="147" t="s">
        <v>217</v>
      </c>
      <c r="E17486" s="161"/>
      <c r="F17486" s="162"/>
      <c r="G17486" s="147"/>
      <c r="H17486" s="146"/>
      <c r="J17486" s="146"/>
      <c r="L17486" s="150"/>
      <c r="N17486" s="163"/>
      <c r="O17486" s="146"/>
      <c r="P17486" s="146"/>
      <c r="Q17486" s="146"/>
      <c r="R17486" s="34"/>
      <c r="S17486" s="35"/>
      <c r="T17486" s="147"/>
    </row>
    <row r="17487">
      <c r="A17487" s="147"/>
      <c r="B17487" s="64"/>
      <c r="C17487" s="147" t="s">
        <v>217</v>
      </c>
      <c r="E17487" s="161"/>
      <c r="F17487" s="162"/>
      <c r="G17487" s="147"/>
      <c r="H17487" s="146"/>
      <c r="J17487" s="146"/>
      <c r="L17487" s="150"/>
      <c r="N17487" s="163"/>
      <c r="O17487" s="146"/>
      <c r="P17487" s="146"/>
      <c r="Q17487" s="146"/>
      <c r="R17487" s="34"/>
      <c r="S17487" s="35"/>
      <c r="T17487" s="147"/>
    </row>
    <row r="17488">
      <c r="A17488" s="147"/>
      <c r="B17488" s="64"/>
      <c r="C17488" s="147" t="s">
        <v>217</v>
      </c>
      <c r="E17488" s="161"/>
      <c r="F17488" s="162"/>
      <c r="G17488" s="147"/>
      <c r="H17488" s="146"/>
      <c r="J17488" s="146"/>
      <c r="L17488" s="150"/>
      <c r="N17488" s="163"/>
      <c r="O17488" s="146"/>
      <c r="P17488" s="146"/>
      <c r="Q17488" s="146"/>
      <c r="R17488" s="34"/>
      <c r="S17488" s="35"/>
      <c r="T17488" s="147"/>
    </row>
    <row r="17489">
      <c r="A17489" s="147"/>
      <c r="B17489" s="64"/>
      <c r="C17489" s="147" t="s">
        <v>217</v>
      </c>
      <c r="E17489" s="161"/>
      <c r="F17489" s="162"/>
      <c r="G17489" s="147"/>
      <c r="H17489" s="146"/>
      <c r="J17489" s="146"/>
      <c r="L17489" s="150"/>
      <c r="N17489" s="163"/>
      <c r="O17489" s="146"/>
      <c r="P17489" s="146"/>
      <c r="Q17489" s="146"/>
      <c r="R17489" s="34"/>
      <c r="S17489" s="35"/>
      <c r="T17489" s="147"/>
    </row>
    <row r="17490">
      <c r="A17490" s="147"/>
      <c r="B17490" s="64"/>
      <c r="C17490" s="147" t="s">
        <v>217</v>
      </c>
      <c r="E17490" s="161"/>
      <c r="F17490" s="162"/>
      <c r="G17490" s="147"/>
      <c r="H17490" s="146"/>
      <c r="J17490" s="146"/>
      <c r="L17490" s="150"/>
      <c r="N17490" s="163"/>
      <c r="O17490" s="146"/>
      <c r="P17490" s="146"/>
      <c r="Q17490" s="146"/>
      <c r="R17490" s="34"/>
      <c r="S17490" s="35"/>
      <c r="T17490" s="147"/>
    </row>
    <row r="17491">
      <c r="A17491" s="147"/>
      <c r="B17491" s="64"/>
      <c r="C17491" s="147" t="s">
        <v>217</v>
      </c>
      <c r="E17491" s="161"/>
      <c r="F17491" s="162"/>
      <c r="G17491" s="147"/>
      <c r="H17491" s="146"/>
      <c r="J17491" s="146"/>
      <c r="L17491" s="150"/>
      <c r="N17491" s="163"/>
      <c r="O17491" s="146"/>
      <c r="P17491" s="146"/>
      <c r="Q17491" s="146"/>
      <c r="R17491" s="34"/>
      <c r="S17491" s="35"/>
      <c r="T17491" s="147"/>
    </row>
    <row r="17492">
      <c r="A17492" s="147"/>
      <c r="B17492" s="64"/>
      <c r="C17492" s="147" t="s">
        <v>217</v>
      </c>
      <c r="E17492" s="161"/>
      <c r="F17492" s="162"/>
      <c r="G17492" s="147"/>
      <c r="H17492" s="146"/>
      <c r="J17492" s="146"/>
      <c r="L17492" s="150"/>
      <c r="N17492" s="163"/>
      <c r="O17492" s="146"/>
      <c r="P17492" s="146"/>
      <c r="Q17492" s="146"/>
      <c r="R17492" s="34"/>
      <c r="S17492" s="35"/>
      <c r="T17492" s="147"/>
    </row>
    <row r="17493">
      <c r="A17493" s="147"/>
      <c r="B17493" s="64"/>
      <c r="C17493" s="147" t="s">
        <v>217</v>
      </c>
      <c r="E17493" s="161"/>
      <c r="F17493" s="162"/>
      <c r="G17493" s="147"/>
      <c r="H17493" s="146"/>
      <c r="J17493" s="146"/>
      <c r="L17493" s="150"/>
      <c r="N17493" s="163"/>
      <c r="O17493" s="146"/>
      <c r="P17493" s="146"/>
      <c r="Q17493" s="146"/>
      <c r="R17493" s="34"/>
      <c r="S17493" s="35"/>
      <c r="T17493" s="147"/>
    </row>
    <row r="17494">
      <c r="A17494" s="147"/>
      <c r="B17494" s="64"/>
      <c r="C17494" s="147" t="s">
        <v>217</v>
      </c>
      <c r="E17494" s="161"/>
      <c r="F17494" s="162"/>
      <c r="G17494" s="147"/>
      <c r="H17494" s="146"/>
      <c r="J17494" s="146"/>
      <c r="L17494" s="150"/>
      <c r="N17494" s="163"/>
      <c r="O17494" s="146"/>
      <c r="P17494" s="146"/>
      <c r="Q17494" s="146"/>
      <c r="R17494" s="34"/>
      <c r="S17494" s="35"/>
      <c r="T17494" s="147"/>
    </row>
    <row r="17495">
      <c r="A17495" s="147"/>
      <c r="B17495" s="64"/>
      <c r="C17495" s="147" t="s">
        <v>217</v>
      </c>
      <c r="E17495" s="161"/>
      <c r="F17495" s="162"/>
      <c r="G17495" s="147"/>
      <c r="H17495" s="146"/>
      <c r="J17495" s="146"/>
      <c r="L17495" s="150"/>
      <c r="N17495" s="163"/>
      <c r="O17495" s="146"/>
      <c r="P17495" s="146"/>
      <c r="Q17495" s="146"/>
      <c r="R17495" s="34"/>
      <c r="S17495" s="35"/>
      <c r="T17495" s="147"/>
    </row>
    <row r="17496">
      <c r="A17496" s="147"/>
      <c r="B17496" s="64"/>
      <c r="C17496" s="147" t="s">
        <v>217</v>
      </c>
      <c r="E17496" s="161"/>
      <c r="F17496" s="162"/>
      <c r="G17496" s="147"/>
      <c r="H17496" s="146"/>
      <c r="J17496" s="146"/>
      <c r="L17496" s="150"/>
      <c r="N17496" s="163"/>
      <c r="O17496" s="146"/>
      <c r="P17496" s="146"/>
      <c r="Q17496" s="146"/>
      <c r="R17496" s="34"/>
      <c r="S17496" s="35"/>
      <c r="T17496" s="147"/>
    </row>
    <row r="17497">
      <c r="A17497" s="147"/>
      <c r="B17497" s="64"/>
      <c r="C17497" s="147" t="s">
        <v>217</v>
      </c>
      <c r="E17497" s="161"/>
      <c r="F17497" s="162"/>
      <c r="G17497" s="147"/>
      <c r="H17497" s="146"/>
      <c r="J17497" s="146"/>
      <c r="L17497" s="150"/>
      <c r="N17497" s="163"/>
      <c r="O17497" s="146"/>
      <c r="P17497" s="146"/>
      <c r="Q17497" s="146"/>
      <c r="R17497" s="34"/>
      <c r="S17497" s="35"/>
      <c r="T17497" s="147"/>
    </row>
    <row r="17498">
      <c r="A17498" s="147"/>
      <c r="B17498" s="64"/>
      <c r="C17498" s="147" t="s">
        <v>217</v>
      </c>
      <c r="E17498" s="161"/>
      <c r="F17498" s="162"/>
      <c r="G17498" s="147"/>
      <c r="H17498" s="146"/>
      <c r="J17498" s="146"/>
      <c r="L17498" s="150"/>
      <c r="N17498" s="163"/>
      <c r="O17498" s="146"/>
      <c r="P17498" s="146"/>
      <c r="Q17498" s="146"/>
      <c r="R17498" s="34"/>
      <c r="S17498" s="35"/>
      <c r="T17498" s="147"/>
    </row>
    <row r="17499">
      <c r="A17499" s="147"/>
      <c r="B17499" s="64"/>
      <c r="C17499" s="147" t="s">
        <v>217</v>
      </c>
      <c r="E17499" s="161"/>
      <c r="F17499" s="162"/>
      <c r="G17499" s="147"/>
      <c r="H17499" s="146"/>
      <c r="J17499" s="146"/>
      <c r="L17499" s="150"/>
      <c r="N17499" s="163"/>
      <c r="O17499" s="146"/>
      <c r="P17499" s="146"/>
      <c r="Q17499" s="146"/>
      <c r="R17499" s="34"/>
      <c r="S17499" s="35"/>
      <c r="T17499" s="147"/>
    </row>
    <row r="17500">
      <c r="A17500" s="147"/>
      <c r="B17500" s="64"/>
      <c r="C17500" s="147" t="s">
        <v>217</v>
      </c>
      <c r="E17500" s="161"/>
      <c r="F17500" s="162"/>
      <c r="G17500" s="147"/>
      <c r="H17500" s="146"/>
      <c r="J17500" s="146"/>
      <c r="L17500" s="150"/>
      <c r="N17500" s="163"/>
      <c r="O17500" s="146"/>
      <c r="P17500" s="146"/>
      <c r="Q17500" s="146"/>
      <c r="R17500" s="34"/>
      <c r="S17500" s="35"/>
      <c r="T17500" s="147"/>
    </row>
    <row r="17501">
      <c r="A17501" s="147"/>
      <c r="B17501" s="64"/>
      <c r="C17501" s="147" t="s">
        <v>217</v>
      </c>
      <c r="E17501" s="161"/>
      <c r="F17501" s="162"/>
      <c r="G17501" s="147"/>
      <c r="H17501" s="146"/>
      <c r="J17501" s="146"/>
      <c r="L17501" s="150"/>
      <c r="N17501" s="163"/>
      <c r="O17501" s="146"/>
      <c r="P17501" s="146"/>
      <c r="Q17501" s="146"/>
      <c r="R17501" s="34"/>
      <c r="S17501" s="35"/>
      <c r="T17501" s="147"/>
    </row>
    <row r="17502">
      <c r="A17502" s="147"/>
      <c r="B17502" s="64"/>
      <c r="C17502" s="147" t="s">
        <v>217</v>
      </c>
      <c r="E17502" s="161"/>
      <c r="F17502" s="162"/>
      <c r="G17502" s="147"/>
      <c r="H17502" s="146"/>
      <c r="J17502" s="146"/>
      <c r="L17502" s="150"/>
      <c r="N17502" s="163"/>
      <c r="O17502" s="146"/>
      <c r="P17502" s="146"/>
      <c r="Q17502" s="146"/>
      <c r="R17502" s="34"/>
      <c r="S17502" s="35"/>
      <c r="T17502" s="147"/>
    </row>
    <row r="17503">
      <c r="A17503" s="147"/>
      <c r="B17503" s="64"/>
      <c r="C17503" s="147" t="s">
        <v>217</v>
      </c>
      <c r="E17503" s="161"/>
      <c r="F17503" s="162"/>
      <c r="G17503" s="147"/>
      <c r="H17503" s="146"/>
      <c r="J17503" s="146"/>
      <c r="L17503" s="150"/>
      <c r="N17503" s="163"/>
      <c r="O17503" s="146"/>
      <c r="P17503" s="146"/>
      <c r="Q17503" s="146"/>
      <c r="R17503" s="34"/>
      <c r="S17503" s="35"/>
      <c r="T17503" s="147"/>
    </row>
    <row r="17504">
      <c r="A17504" s="147"/>
      <c r="B17504" s="64"/>
      <c r="C17504" s="147" t="s">
        <v>217</v>
      </c>
      <c r="E17504" s="161"/>
      <c r="F17504" s="162"/>
      <c r="G17504" s="147"/>
      <c r="H17504" s="146"/>
      <c r="J17504" s="146"/>
      <c r="L17504" s="150"/>
      <c r="N17504" s="163"/>
      <c r="O17504" s="146"/>
      <c r="P17504" s="146"/>
      <c r="Q17504" s="146"/>
      <c r="R17504" s="34"/>
      <c r="S17504" s="35"/>
      <c r="T17504" s="147"/>
    </row>
    <row r="17505">
      <c r="A17505" s="147"/>
      <c r="B17505" s="64"/>
      <c r="C17505" s="147" t="s">
        <v>217</v>
      </c>
      <c r="E17505" s="161"/>
      <c r="F17505" s="162"/>
      <c r="G17505" s="147"/>
      <c r="H17505" s="146"/>
      <c r="J17505" s="146"/>
      <c r="L17505" s="150"/>
      <c r="N17505" s="163"/>
      <c r="O17505" s="146"/>
      <c r="P17505" s="146"/>
      <c r="Q17505" s="146"/>
      <c r="R17505" s="34"/>
      <c r="S17505" s="35"/>
      <c r="T17505" s="147"/>
    </row>
    <row r="17506">
      <c r="A17506" s="147"/>
      <c r="B17506" s="64"/>
      <c r="C17506" s="147" t="s">
        <v>217</v>
      </c>
      <c r="E17506" s="161"/>
      <c r="F17506" s="162"/>
      <c r="G17506" s="147"/>
      <c r="H17506" s="146"/>
      <c r="J17506" s="146"/>
      <c r="L17506" s="150"/>
      <c r="N17506" s="163"/>
      <c r="O17506" s="146"/>
      <c r="P17506" s="146"/>
      <c r="Q17506" s="146"/>
      <c r="R17506" s="34"/>
      <c r="S17506" s="35"/>
      <c r="T17506" s="147"/>
    </row>
    <row r="17507">
      <c r="A17507" s="147"/>
      <c r="B17507" s="64"/>
      <c r="C17507" s="147" t="s">
        <v>217</v>
      </c>
      <c r="E17507" s="161"/>
      <c r="F17507" s="162"/>
      <c r="G17507" s="147"/>
      <c r="H17507" s="146"/>
      <c r="J17507" s="146"/>
      <c r="L17507" s="150"/>
      <c r="N17507" s="163"/>
      <c r="O17507" s="146"/>
      <c r="P17507" s="146"/>
      <c r="Q17507" s="146"/>
      <c r="R17507" s="34"/>
      <c r="S17507" s="35"/>
      <c r="T17507" s="147"/>
    </row>
    <row r="17508">
      <c r="A17508" s="147"/>
      <c r="B17508" s="64"/>
      <c r="C17508" s="147" t="s">
        <v>217</v>
      </c>
      <c r="E17508" s="161"/>
      <c r="F17508" s="162"/>
      <c r="G17508" s="147"/>
      <c r="H17508" s="146"/>
      <c r="J17508" s="146"/>
      <c r="L17508" s="150"/>
      <c r="N17508" s="163"/>
      <c r="O17508" s="146"/>
      <c r="P17508" s="146"/>
      <c r="Q17508" s="146"/>
      <c r="R17508" s="34"/>
      <c r="S17508" s="35"/>
      <c r="T17508" s="147"/>
    </row>
    <row r="17509">
      <c r="A17509" s="147"/>
      <c r="B17509" s="64"/>
      <c r="C17509" s="147" t="s">
        <v>217</v>
      </c>
      <c r="E17509" s="161"/>
      <c r="F17509" s="162"/>
      <c r="G17509" s="147"/>
      <c r="H17509" s="146"/>
      <c r="J17509" s="146"/>
      <c r="L17509" s="150"/>
      <c r="N17509" s="163"/>
      <c r="O17509" s="146"/>
      <c r="P17509" s="146"/>
      <c r="Q17509" s="146"/>
      <c r="R17509" s="34"/>
      <c r="S17509" s="35"/>
      <c r="T17509" s="147"/>
    </row>
    <row r="17510">
      <c r="A17510" s="147"/>
      <c r="B17510" s="64"/>
      <c r="C17510" s="147" t="s">
        <v>217</v>
      </c>
      <c r="E17510" s="161"/>
      <c r="F17510" s="162"/>
      <c r="G17510" s="147"/>
      <c r="H17510" s="146"/>
      <c r="J17510" s="146"/>
      <c r="L17510" s="150"/>
      <c r="N17510" s="163"/>
      <c r="O17510" s="146"/>
      <c r="P17510" s="146"/>
      <c r="Q17510" s="146"/>
      <c r="R17510" s="34"/>
      <c r="S17510" s="35"/>
      <c r="T17510" s="147"/>
    </row>
    <row r="17511">
      <c r="A17511" s="147"/>
      <c r="B17511" s="64"/>
      <c r="C17511" s="147" t="s">
        <v>217</v>
      </c>
      <c r="E17511" s="161"/>
      <c r="F17511" s="162"/>
      <c r="G17511" s="147"/>
      <c r="H17511" s="146"/>
      <c r="J17511" s="146"/>
      <c r="L17511" s="150"/>
      <c r="N17511" s="163"/>
      <c r="O17511" s="146"/>
      <c r="P17511" s="146"/>
      <c r="Q17511" s="146"/>
      <c r="R17511" s="34"/>
      <c r="S17511" s="35"/>
      <c r="T17511" s="147"/>
    </row>
    <row r="17512">
      <c r="A17512" s="147"/>
      <c r="B17512" s="64"/>
      <c r="C17512" s="147" t="s">
        <v>217</v>
      </c>
      <c r="E17512" s="161"/>
      <c r="F17512" s="162"/>
      <c r="G17512" s="147"/>
      <c r="H17512" s="146"/>
      <c r="J17512" s="146"/>
      <c r="L17512" s="150"/>
      <c r="N17512" s="163"/>
      <c r="O17512" s="146"/>
      <c r="P17512" s="146"/>
      <c r="Q17512" s="146"/>
      <c r="R17512" s="34"/>
      <c r="S17512" s="35"/>
      <c r="T17512" s="147"/>
    </row>
    <row r="17513">
      <c r="A17513" s="147"/>
      <c r="B17513" s="64"/>
      <c r="C17513" s="147" t="s">
        <v>217</v>
      </c>
      <c r="E17513" s="161"/>
      <c r="F17513" s="162"/>
      <c r="G17513" s="147"/>
      <c r="H17513" s="146"/>
      <c r="J17513" s="146"/>
      <c r="L17513" s="150"/>
      <c r="N17513" s="163"/>
      <c r="O17513" s="146"/>
      <c r="P17513" s="146"/>
      <c r="Q17513" s="146"/>
      <c r="R17513" s="34"/>
      <c r="S17513" s="35"/>
      <c r="T17513" s="147"/>
    </row>
    <row r="17514">
      <c r="A17514" s="147"/>
      <c r="B17514" s="64"/>
      <c r="C17514" s="147" t="s">
        <v>217</v>
      </c>
      <c r="E17514" s="161"/>
      <c r="F17514" s="162"/>
      <c r="G17514" s="147"/>
      <c r="H17514" s="146"/>
      <c r="J17514" s="146"/>
      <c r="L17514" s="150"/>
      <c r="N17514" s="163"/>
      <c r="O17514" s="146"/>
      <c r="P17514" s="146"/>
      <c r="Q17514" s="146"/>
      <c r="R17514" s="34"/>
      <c r="S17514" s="35"/>
      <c r="T17514" s="147"/>
    </row>
    <row r="17515">
      <c r="A17515" s="147"/>
      <c r="B17515" s="64"/>
      <c r="C17515" s="147" t="s">
        <v>217</v>
      </c>
      <c r="E17515" s="161"/>
      <c r="F17515" s="162"/>
      <c r="G17515" s="147"/>
      <c r="H17515" s="146"/>
      <c r="J17515" s="146"/>
      <c r="L17515" s="150"/>
      <c r="N17515" s="163"/>
      <c r="O17515" s="146"/>
      <c r="P17515" s="146"/>
      <c r="Q17515" s="146"/>
      <c r="R17515" s="34"/>
      <c r="S17515" s="35"/>
      <c r="T17515" s="147"/>
    </row>
    <row r="17516">
      <c r="A17516" s="147"/>
      <c r="B17516" s="64"/>
      <c r="C17516" s="147" t="s">
        <v>217</v>
      </c>
      <c r="E17516" s="161"/>
      <c r="F17516" s="162"/>
      <c r="G17516" s="147"/>
      <c r="H17516" s="146"/>
      <c r="J17516" s="146"/>
      <c r="L17516" s="150"/>
      <c r="N17516" s="163"/>
      <c r="O17516" s="146"/>
      <c r="P17516" s="146"/>
      <c r="Q17516" s="146"/>
      <c r="R17516" s="34"/>
      <c r="S17516" s="35"/>
      <c r="T17516" s="147"/>
    </row>
    <row r="17517">
      <c r="A17517" s="147"/>
      <c r="B17517" s="64"/>
      <c r="C17517" s="147" t="s">
        <v>217</v>
      </c>
      <c r="E17517" s="161"/>
      <c r="F17517" s="162"/>
      <c r="G17517" s="147"/>
      <c r="H17517" s="146"/>
      <c r="J17517" s="146"/>
      <c r="L17517" s="150"/>
      <c r="N17517" s="163"/>
      <c r="O17517" s="146"/>
      <c r="P17517" s="146"/>
      <c r="Q17517" s="146"/>
      <c r="R17517" s="34"/>
      <c r="S17517" s="35"/>
      <c r="T17517" s="147"/>
    </row>
    <row r="17518">
      <c r="A17518" s="147"/>
      <c r="B17518" s="64"/>
      <c r="C17518" s="147" t="s">
        <v>217</v>
      </c>
      <c r="E17518" s="161"/>
      <c r="F17518" s="162"/>
      <c r="G17518" s="147"/>
      <c r="H17518" s="146"/>
      <c r="J17518" s="146"/>
      <c r="L17518" s="150"/>
      <c r="N17518" s="163"/>
      <c r="O17518" s="146"/>
      <c r="P17518" s="146"/>
      <c r="Q17518" s="146"/>
      <c r="R17518" s="34"/>
      <c r="S17518" s="35"/>
      <c r="T17518" s="147"/>
    </row>
    <row r="17519">
      <c r="A17519" s="147"/>
      <c r="B17519" s="64"/>
      <c r="C17519" s="147" t="s">
        <v>217</v>
      </c>
      <c r="E17519" s="161"/>
      <c r="F17519" s="162"/>
      <c r="G17519" s="147"/>
      <c r="H17519" s="146"/>
      <c r="J17519" s="146"/>
      <c r="L17519" s="150"/>
      <c r="N17519" s="163"/>
      <c r="O17519" s="146"/>
      <c r="P17519" s="146"/>
      <c r="Q17519" s="146"/>
      <c r="R17519" s="34"/>
      <c r="S17519" s="35"/>
      <c r="T17519" s="147"/>
    </row>
    <row r="17520">
      <c r="A17520" s="147"/>
      <c r="B17520" s="64"/>
      <c r="C17520" s="147" t="s">
        <v>217</v>
      </c>
      <c r="E17520" s="161"/>
      <c r="F17520" s="162"/>
      <c r="G17520" s="147"/>
      <c r="H17520" s="146"/>
      <c r="J17520" s="146"/>
      <c r="L17520" s="150"/>
      <c r="N17520" s="163"/>
      <c r="O17520" s="146"/>
      <c r="P17520" s="146"/>
      <c r="Q17520" s="146"/>
      <c r="R17520" s="34"/>
      <c r="S17520" s="35"/>
      <c r="T17520" s="147"/>
    </row>
    <row r="17521">
      <c r="A17521" s="147"/>
      <c r="B17521" s="64"/>
      <c r="C17521" s="147" t="s">
        <v>217</v>
      </c>
      <c r="E17521" s="161"/>
      <c r="F17521" s="162"/>
      <c r="G17521" s="147"/>
      <c r="H17521" s="146"/>
      <c r="J17521" s="146"/>
      <c r="L17521" s="150"/>
      <c r="N17521" s="163"/>
      <c r="O17521" s="146"/>
      <c r="P17521" s="146"/>
      <c r="Q17521" s="146"/>
      <c r="R17521" s="34"/>
      <c r="S17521" s="35"/>
      <c r="T17521" s="147"/>
    </row>
    <row r="17522">
      <c r="A17522" s="147"/>
      <c r="B17522" s="64"/>
      <c r="C17522" s="147" t="s">
        <v>217</v>
      </c>
      <c r="E17522" s="161"/>
      <c r="F17522" s="162"/>
      <c r="G17522" s="147"/>
      <c r="H17522" s="146"/>
      <c r="J17522" s="146"/>
      <c r="L17522" s="150"/>
      <c r="N17522" s="163"/>
      <c r="O17522" s="146"/>
      <c r="P17522" s="146"/>
      <c r="Q17522" s="146"/>
      <c r="R17522" s="34"/>
      <c r="S17522" s="35"/>
      <c r="T17522" s="147"/>
    </row>
    <row r="17523">
      <c r="A17523" s="147"/>
      <c r="B17523" s="64"/>
      <c r="C17523" s="147" t="s">
        <v>217</v>
      </c>
      <c r="E17523" s="161"/>
      <c r="F17523" s="162"/>
      <c r="G17523" s="147"/>
      <c r="H17523" s="146"/>
      <c r="J17523" s="146"/>
      <c r="L17523" s="150"/>
      <c r="N17523" s="163"/>
      <c r="O17523" s="146"/>
      <c r="P17523" s="146"/>
      <c r="Q17523" s="146"/>
      <c r="R17523" s="34"/>
      <c r="S17523" s="35"/>
      <c r="T17523" s="147"/>
    </row>
    <row r="17524">
      <c r="A17524" s="147"/>
      <c r="B17524" s="64"/>
      <c r="C17524" s="147" t="s">
        <v>217</v>
      </c>
      <c r="E17524" s="161"/>
      <c r="F17524" s="162"/>
      <c r="G17524" s="147"/>
      <c r="H17524" s="146"/>
      <c r="J17524" s="146"/>
      <c r="L17524" s="150"/>
      <c r="N17524" s="163"/>
      <c r="O17524" s="146"/>
      <c r="P17524" s="146"/>
      <c r="Q17524" s="146"/>
      <c r="R17524" s="34"/>
      <c r="S17524" s="35"/>
      <c r="T17524" s="147"/>
    </row>
    <row r="17525">
      <c r="A17525" s="147"/>
      <c r="B17525" s="64"/>
      <c r="C17525" s="147" t="s">
        <v>217</v>
      </c>
      <c r="E17525" s="161"/>
      <c r="F17525" s="162"/>
      <c r="G17525" s="147"/>
      <c r="H17525" s="146"/>
      <c r="J17525" s="146"/>
      <c r="L17525" s="150"/>
      <c r="N17525" s="163"/>
      <c r="O17525" s="146"/>
      <c r="P17525" s="146"/>
      <c r="Q17525" s="146"/>
      <c r="R17525" s="34"/>
      <c r="S17525" s="35"/>
      <c r="T17525" s="147"/>
    </row>
    <row r="17526">
      <c r="A17526" s="147"/>
      <c r="B17526" s="64"/>
      <c r="C17526" s="147" t="s">
        <v>217</v>
      </c>
      <c r="E17526" s="161"/>
      <c r="F17526" s="162"/>
      <c r="G17526" s="147"/>
      <c r="H17526" s="146"/>
      <c r="J17526" s="146"/>
      <c r="L17526" s="150"/>
      <c r="N17526" s="163"/>
      <c r="O17526" s="146"/>
      <c r="P17526" s="146"/>
      <c r="Q17526" s="146"/>
      <c r="R17526" s="34"/>
      <c r="S17526" s="35"/>
      <c r="T17526" s="147"/>
    </row>
    <row r="17527">
      <c r="A17527" s="147"/>
      <c r="B17527" s="64"/>
      <c r="C17527" s="147" t="s">
        <v>217</v>
      </c>
      <c r="E17527" s="161"/>
      <c r="F17527" s="162"/>
      <c r="G17527" s="147"/>
      <c r="H17527" s="146"/>
      <c r="J17527" s="146"/>
      <c r="L17527" s="150"/>
      <c r="N17527" s="163"/>
      <c r="O17527" s="146"/>
      <c r="P17527" s="146"/>
      <c r="Q17527" s="146"/>
      <c r="R17527" s="34"/>
      <c r="S17527" s="35"/>
      <c r="T17527" s="147"/>
    </row>
    <row r="17528">
      <c r="A17528" s="147"/>
      <c r="B17528" s="64"/>
      <c r="C17528" s="147" t="s">
        <v>217</v>
      </c>
      <c r="E17528" s="161"/>
      <c r="F17528" s="162"/>
      <c r="G17528" s="147"/>
      <c r="H17528" s="146"/>
      <c r="J17528" s="146"/>
      <c r="L17528" s="150"/>
      <c r="N17528" s="163"/>
      <c r="O17528" s="146"/>
      <c r="P17528" s="146"/>
      <c r="Q17528" s="146"/>
      <c r="R17528" s="34"/>
      <c r="S17528" s="35"/>
      <c r="T17528" s="147"/>
    </row>
    <row r="17529">
      <c r="A17529" s="147"/>
      <c r="B17529" s="64"/>
      <c r="C17529" s="147" t="s">
        <v>217</v>
      </c>
      <c r="E17529" s="161"/>
      <c r="F17529" s="162"/>
      <c r="G17529" s="147"/>
      <c r="H17529" s="146"/>
      <c r="J17529" s="146"/>
      <c r="L17529" s="150"/>
      <c r="N17529" s="163"/>
      <c r="O17529" s="146"/>
      <c r="P17529" s="146"/>
      <c r="Q17529" s="146"/>
      <c r="R17529" s="34"/>
      <c r="S17529" s="35"/>
      <c r="T17529" s="147"/>
    </row>
    <row r="17530">
      <c r="A17530" s="147"/>
      <c r="B17530" s="64"/>
      <c r="C17530" s="147" t="s">
        <v>217</v>
      </c>
      <c r="E17530" s="161"/>
      <c r="F17530" s="162"/>
      <c r="G17530" s="147"/>
      <c r="H17530" s="146"/>
      <c r="J17530" s="146"/>
      <c r="L17530" s="150"/>
      <c r="N17530" s="163"/>
      <c r="O17530" s="146"/>
      <c r="P17530" s="146"/>
      <c r="Q17530" s="146"/>
      <c r="R17530" s="34"/>
      <c r="S17530" s="35"/>
      <c r="T17530" s="147"/>
    </row>
    <row r="17531">
      <c r="A17531" s="147"/>
      <c r="B17531" s="64"/>
      <c r="C17531" s="147" t="s">
        <v>217</v>
      </c>
      <c r="E17531" s="161"/>
      <c r="F17531" s="162"/>
      <c r="G17531" s="147"/>
      <c r="H17531" s="146"/>
      <c r="J17531" s="146"/>
      <c r="L17531" s="150"/>
      <c r="N17531" s="163"/>
      <c r="O17531" s="146"/>
      <c r="P17531" s="146"/>
      <c r="Q17531" s="146"/>
      <c r="R17531" s="34"/>
      <c r="S17531" s="35"/>
      <c r="T17531" s="147"/>
    </row>
    <row r="17532">
      <c r="A17532" s="147"/>
      <c r="B17532" s="64"/>
      <c r="C17532" s="147" t="s">
        <v>217</v>
      </c>
      <c r="E17532" s="161"/>
      <c r="F17532" s="162"/>
      <c r="G17532" s="147"/>
      <c r="H17532" s="146"/>
      <c r="J17532" s="146"/>
      <c r="L17532" s="150"/>
      <c r="N17532" s="163"/>
      <c r="O17532" s="146"/>
      <c r="P17532" s="146"/>
      <c r="Q17532" s="146"/>
      <c r="R17532" s="34"/>
      <c r="S17532" s="35"/>
      <c r="T17532" s="147"/>
    </row>
    <row r="17533">
      <c r="A17533" s="147"/>
      <c r="B17533" s="64"/>
      <c r="C17533" s="147" t="s">
        <v>217</v>
      </c>
      <c r="E17533" s="161"/>
      <c r="F17533" s="162"/>
      <c r="G17533" s="147"/>
      <c r="H17533" s="146"/>
      <c r="J17533" s="146"/>
      <c r="L17533" s="150"/>
      <c r="N17533" s="163"/>
      <c r="O17533" s="146"/>
      <c r="P17533" s="146"/>
      <c r="Q17533" s="146"/>
      <c r="R17533" s="34"/>
      <c r="S17533" s="35"/>
      <c r="T17533" s="147"/>
    </row>
    <row r="17534">
      <c r="A17534" s="147"/>
      <c r="B17534" s="64"/>
      <c r="C17534" s="147" t="s">
        <v>217</v>
      </c>
      <c r="E17534" s="161"/>
      <c r="F17534" s="162"/>
      <c r="G17534" s="147"/>
      <c r="H17534" s="146"/>
      <c r="J17534" s="146"/>
      <c r="L17534" s="150"/>
      <c r="N17534" s="163"/>
      <c r="O17534" s="146"/>
      <c r="P17534" s="146"/>
      <c r="Q17534" s="146"/>
      <c r="R17534" s="34"/>
      <c r="S17534" s="35"/>
      <c r="T17534" s="147"/>
    </row>
    <row r="17535">
      <c r="A17535" s="147"/>
      <c r="B17535" s="64"/>
      <c r="C17535" s="147" t="s">
        <v>217</v>
      </c>
      <c r="E17535" s="161"/>
      <c r="F17535" s="162"/>
      <c r="G17535" s="147"/>
      <c r="H17535" s="146"/>
      <c r="J17535" s="146"/>
      <c r="L17535" s="150"/>
      <c r="N17535" s="163"/>
      <c r="O17535" s="146"/>
      <c r="P17535" s="146"/>
      <c r="Q17535" s="146"/>
      <c r="R17535" s="34"/>
      <c r="S17535" s="35"/>
      <c r="T17535" s="147"/>
    </row>
    <row r="17536">
      <c r="A17536" s="147"/>
      <c r="B17536" s="64"/>
      <c r="C17536" s="147" t="s">
        <v>217</v>
      </c>
      <c r="E17536" s="161"/>
      <c r="F17536" s="162"/>
      <c r="G17536" s="147"/>
      <c r="H17536" s="146"/>
      <c r="J17536" s="146"/>
      <c r="L17536" s="150"/>
      <c r="N17536" s="163"/>
      <c r="O17536" s="146"/>
      <c r="P17536" s="146"/>
      <c r="Q17536" s="146"/>
      <c r="R17536" s="34"/>
      <c r="S17536" s="35"/>
      <c r="T17536" s="147"/>
    </row>
    <row r="17537">
      <c r="A17537" s="147"/>
      <c r="B17537" s="64"/>
      <c r="C17537" s="147" t="s">
        <v>217</v>
      </c>
      <c r="E17537" s="161"/>
      <c r="F17537" s="162"/>
      <c r="G17537" s="147"/>
      <c r="H17537" s="146"/>
      <c r="J17537" s="146"/>
      <c r="L17537" s="150"/>
      <c r="N17537" s="163"/>
      <c r="O17537" s="146"/>
      <c r="P17537" s="146"/>
      <c r="Q17537" s="146"/>
      <c r="R17537" s="34"/>
      <c r="S17537" s="35"/>
      <c r="T17537" s="147"/>
    </row>
    <row r="17538">
      <c r="A17538" s="147"/>
      <c r="B17538" s="64"/>
      <c r="C17538" s="147" t="s">
        <v>217</v>
      </c>
      <c r="E17538" s="161"/>
      <c r="F17538" s="162"/>
      <c r="G17538" s="147"/>
      <c r="H17538" s="146"/>
      <c r="J17538" s="146"/>
      <c r="L17538" s="150"/>
      <c r="N17538" s="163"/>
      <c r="O17538" s="146"/>
      <c r="P17538" s="146"/>
      <c r="Q17538" s="146"/>
      <c r="R17538" s="34"/>
      <c r="S17538" s="35"/>
      <c r="T17538" s="147"/>
    </row>
    <row r="17539">
      <c r="A17539" s="147"/>
      <c r="B17539" s="64"/>
      <c r="C17539" s="147" t="s">
        <v>217</v>
      </c>
      <c r="E17539" s="161"/>
      <c r="F17539" s="162"/>
      <c r="G17539" s="147"/>
      <c r="H17539" s="146"/>
      <c r="J17539" s="146"/>
      <c r="L17539" s="150"/>
      <c r="N17539" s="163"/>
      <c r="O17539" s="146"/>
      <c r="P17539" s="146"/>
      <c r="Q17539" s="146"/>
      <c r="R17539" s="34"/>
      <c r="S17539" s="35"/>
      <c r="T17539" s="147"/>
    </row>
    <row r="17540">
      <c r="A17540" s="147"/>
      <c r="B17540" s="64"/>
      <c r="C17540" s="147" t="s">
        <v>217</v>
      </c>
      <c r="E17540" s="161"/>
      <c r="F17540" s="162"/>
      <c r="G17540" s="147"/>
      <c r="H17540" s="146"/>
      <c r="J17540" s="146"/>
      <c r="L17540" s="150"/>
      <c r="N17540" s="163"/>
      <c r="O17540" s="146"/>
      <c r="P17540" s="146"/>
      <c r="Q17540" s="146"/>
      <c r="R17540" s="34"/>
      <c r="S17540" s="35"/>
      <c r="T17540" s="147"/>
    </row>
    <row r="17541">
      <c r="A17541" s="147"/>
      <c r="B17541" s="64"/>
      <c r="C17541" s="147" t="s">
        <v>217</v>
      </c>
      <c r="E17541" s="161"/>
      <c r="F17541" s="162"/>
      <c r="G17541" s="147"/>
      <c r="H17541" s="146"/>
      <c r="J17541" s="146"/>
      <c r="L17541" s="150"/>
      <c r="N17541" s="163"/>
      <c r="O17541" s="146"/>
      <c r="P17541" s="146"/>
      <c r="Q17541" s="146"/>
      <c r="R17541" s="34"/>
      <c r="S17541" s="35"/>
      <c r="T17541" s="147"/>
    </row>
    <row r="17542">
      <c r="A17542" s="147"/>
      <c r="B17542" s="64"/>
      <c r="C17542" s="147" t="s">
        <v>217</v>
      </c>
      <c r="E17542" s="161"/>
      <c r="F17542" s="162"/>
      <c r="G17542" s="147"/>
      <c r="H17542" s="146"/>
      <c r="J17542" s="146"/>
      <c r="L17542" s="150"/>
      <c r="N17542" s="163"/>
      <c r="O17542" s="146"/>
      <c r="P17542" s="146"/>
      <c r="Q17542" s="146"/>
      <c r="R17542" s="34"/>
      <c r="S17542" s="35"/>
      <c r="T17542" s="147"/>
    </row>
    <row r="17543">
      <c r="A17543" s="147"/>
      <c r="B17543" s="64"/>
      <c r="C17543" s="147" t="s">
        <v>217</v>
      </c>
      <c r="E17543" s="161"/>
      <c r="F17543" s="162"/>
      <c r="G17543" s="147"/>
      <c r="H17543" s="146"/>
      <c r="J17543" s="146"/>
      <c r="L17543" s="150"/>
      <c r="N17543" s="163"/>
      <c r="O17543" s="146"/>
      <c r="P17543" s="146"/>
      <c r="Q17543" s="146"/>
      <c r="R17543" s="34"/>
      <c r="S17543" s="35"/>
      <c r="T17543" s="147"/>
    </row>
    <row r="17544">
      <c r="A17544" s="147"/>
      <c r="B17544" s="64"/>
      <c r="C17544" s="147" t="s">
        <v>217</v>
      </c>
      <c r="E17544" s="161"/>
      <c r="F17544" s="162"/>
      <c r="G17544" s="147"/>
      <c r="H17544" s="146"/>
      <c r="J17544" s="146"/>
      <c r="L17544" s="150"/>
      <c r="N17544" s="163"/>
      <c r="O17544" s="146"/>
      <c r="P17544" s="146"/>
      <c r="Q17544" s="146"/>
      <c r="R17544" s="34"/>
      <c r="S17544" s="35"/>
      <c r="T17544" s="147"/>
    </row>
    <row r="17545">
      <c r="A17545" s="147"/>
      <c r="B17545" s="64"/>
      <c r="C17545" s="147" t="s">
        <v>217</v>
      </c>
      <c r="E17545" s="161"/>
      <c r="F17545" s="162"/>
      <c r="G17545" s="147"/>
      <c r="H17545" s="146"/>
      <c r="J17545" s="146"/>
      <c r="L17545" s="150"/>
      <c r="N17545" s="163"/>
      <c r="O17545" s="146"/>
      <c r="P17545" s="146"/>
      <c r="Q17545" s="146"/>
      <c r="R17545" s="34"/>
      <c r="S17545" s="35"/>
      <c r="T17545" s="147"/>
    </row>
    <row r="17546">
      <c r="A17546" s="147"/>
      <c r="B17546" s="64"/>
      <c r="C17546" s="147" t="s">
        <v>217</v>
      </c>
      <c r="E17546" s="161"/>
      <c r="F17546" s="162"/>
      <c r="G17546" s="147"/>
      <c r="H17546" s="146"/>
      <c r="J17546" s="146"/>
      <c r="L17546" s="150"/>
      <c r="N17546" s="163"/>
      <c r="O17546" s="146"/>
      <c r="P17546" s="146"/>
      <c r="Q17546" s="146"/>
      <c r="R17546" s="34"/>
      <c r="S17546" s="35"/>
      <c r="T17546" s="147"/>
    </row>
    <row r="17547">
      <c r="A17547" s="147"/>
      <c r="B17547" s="64"/>
      <c r="C17547" s="147" t="s">
        <v>217</v>
      </c>
      <c r="E17547" s="161"/>
      <c r="F17547" s="162"/>
      <c r="G17547" s="147"/>
      <c r="H17547" s="146"/>
      <c r="J17547" s="146"/>
      <c r="L17547" s="150"/>
      <c r="N17547" s="163"/>
      <c r="O17547" s="146"/>
      <c r="P17547" s="146"/>
      <c r="Q17547" s="146"/>
      <c r="R17547" s="34"/>
      <c r="S17547" s="35"/>
      <c r="T17547" s="147"/>
    </row>
    <row r="17548">
      <c r="A17548" s="147"/>
      <c r="B17548" s="64"/>
      <c r="C17548" s="147" t="s">
        <v>217</v>
      </c>
      <c r="E17548" s="161"/>
      <c r="F17548" s="162"/>
      <c r="G17548" s="147"/>
      <c r="H17548" s="146"/>
      <c r="J17548" s="146"/>
      <c r="L17548" s="150"/>
      <c r="N17548" s="163"/>
      <c r="O17548" s="146"/>
      <c r="P17548" s="146"/>
      <c r="Q17548" s="146"/>
      <c r="R17548" s="34"/>
      <c r="S17548" s="35"/>
      <c r="T17548" s="147"/>
    </row>
    <row r="17549">
      <c r="A17549" s="147"/>
      <c r="B17549" s="64"/>
      <c r="C17549" s="147" t="s">
        <v>217</v>
      </c>
      <c r="E17549" s="161"/>
      <c r="F17549" s="162"/>
      <c r="G17549" s="147"/>
      <c r="H17549" s="146"/>
      <c r="J17549" s="146"/>
      <c r="L17549" s="150"/>
      <c r="N17549" s="163"/>
      <c r="O17549" s="146"/>
      <c r="P17549" s="146"/>
      <c r="Q17549" s="146"/>
      <c r="R17549" s="34"/>
      <c r="S17549" s="35"/>
      <c r="T17549" s="147"/>
    </row>
    <row r="17550">
      <c r="A17550" s="147"/>
      <c r="B17550" s="64"/>
      <c r="C17550" s="147" t="s">
        <v>217</v>
      </c>
      <c r="E17550" s="161"/>
      <c r="F17550" s="162"/>
      <c r="G17550" s="147"/>
      <c r="H17550" s="146"/>
      <c r="J17550" s="146"/>
      <c r="L17550" s="150"/>
      <c r="N17550" s="163"/>
      <c r="O17550" s="146"/>
      <c r="P17550" s="146"/>
      <c r="Q17550" s="146"/>
      <c r="R17550" s="34"/>
      <c r="S17550" s="35"/>
      <c r="T17550" s="147"/>
    </row>
    <row r="17551">
      <c r="A17551" s="147"/>
      <c r="B17551" s="64"/>
      <c r="C17551" s="147" t="s">
        <v>217</v>
      </c>
      <c r="E17551" s="161"/>
      <c r="F17551" s="162"/>
      <c r="G17551" s="147"/>
      <c r="H17551" s="146"/>
      <c r="J17551" s="146"/>
      <c r="L17551" s="150"/>
      <c r="N17551" s="163"/>
      <c r="O17551" s="146"/>
      <c r="P17551" s="146"/>
      <c r="Q17551" s="146"/>
      <c r="R17551" s="34"/>
      <c r="S17551" s="35"/>
      <c r="T17551" s="147"/>
    </row>
    <row r="17552">
      <c r="A17552" s="147"/>
      <c r="B17552" s="64"/>
      <c r="C17552" s="147" t="s">
        <v>217</v>
      </c>
      <c r="E17552" s="161"/>
      <c r="F17552" s="162"/>
      <c r="G17552" s="147"/>
      <c r="H17552" s="146"/>
      <c r="J17552" s="146"/>
      <c r="L17552" s="150"/>
      <c r="N17552" s="163"/>
      <c r="O17552" s="146"/>
      <c r="P17552" s="146"/>
      <c r="Q17552" s="146"/>
      <c r="R17552" s="34"/>
      <c r="S17552" s="35"/>
      <c r="T17552" s="147"/>
    </row>
    <row r="17553">
      <c r="A17553" s="147"/>
      <c r="B17553" s="64"/>
      <c r="C17553" s="147" t="s">
        <v>217</v>
      </c>
      <c r="E17553" s="161"/>
      <c r="F17553" s="162"/>
      <c r="G17553" s="147"/>
      <c r="H17553" s="146"/>
      <c r="J17553" s="146"/>
      <c r="L17553" s="150"/>
      <c r="N17553" s="163"/>
      <c r="O17553" s="146"/>
      <c r="P17553" s="146"/>
      <c r="Q17553" s="146"/>
      <c r="R17553" s="34"/>
      <c r="S17553" s="35"/>
      <c r="T17553" s="147"/>
    </row>
    <row r="17554">
      <c r="A17554" s="147"/>
      <c r="B17554" s="64"/>
      <c r="C17554" s="147" t="s">
        <v>217</v>
      </c>
      <c r="E17554" s="161"/>
      <c r="F17554" s="162"/>
      <c r="G17554" s="147"/>
      <c r="H17554" s="146"/>
      <c r="J17554" s="146"/>
      <c r="L17554" s="150"/>
      <c r="N17554" s="163"/>
      <c r="O17554" s="146"/>
      <c r="P17554" s="146"/>
      <c r="Q17554" s="146"/>
      <c r="R17554" s="34"/>
      <c r="S17554" s="35"/>
      <c r="T17554" s="147"/>
    </row>
    <row r="17555">
      <c r="A17555" s="147"/>
      <c r="B17555" s="64"/>
      <c r="C17555" s="147" t="s">
        <v>217</v>
      </c>
      <c r="E17555" s="161"/>
      <c r="F17555" s="162"/>
      <c r="G17555" s="147"/>
      <c r="H17555" s="146"/>
      <c r="J17555" s="146"/>
      <c r="L17555" s="150"/>
      <c r="N17555" s="163"/>
      <c r="O17555" s="146"/>
      <c r="P17555" s="146"/>
      <c r="Q17555" s="146"/>
      <c r="R17555" s="34"/>
      <c r="S17555" s="35"/>
      <c r="T17555" s="147"/>
    </row>
    <row r="17556">
      <c r="A17556" s="147"/>
      <c r="B17556" s="64"/>
      <c r="C17556" s="147" t="s">
        <v>217</v>
      </c>
      <c r="E17556" s="161"/>
      <c r="F17556" s="162"/>
      <c r="G17556" s="147"/>
      <c r="H17556" s="146"/>
      <c r="J17556" s="146"/>
      <c r="L17556" s="150"/>
      <c r="N17556" s="163"/>
      <c r="O17556" s="146"/>
      <c r="P17556" s="146"/>
      <c r="Q17556" s="146"/>
      <c r="R17556" s="34"/>
      <c r="S17556" s="35"/>
      <c r="T17556" s="147"/>
    </row>
    <row r="17557">
      <c r="A17557" s="147"/>
      <c r="B17557" s="64"/>
      <c r="C17557" s="147" t="s">
        <v>217</v>
      </c>
      <c r="E17557" s="161"/>
      <c r="F17557" s="162"/>
      <c r="G17557" s="147"/>
      <c r="H17557" s="146"/>
      <c r="J17557" s="146"/>
      <c r="L17557" s="150"/>
      <c r="N17557" s="163"/>
      <c r="O17557" s="146"/>
      <c r="P17557" s="146"/>
      <c r="Q17557" s="146"/>
      <c r="R17557" s="34"/>
      <c r="S17557" s="35"/>
      <c r="T17557" s="147"/>
    </row>
    <row r="17558">
      <c r="A17558" s="147"/>
      <c r="B17558" s="64"/>
      <c r="C17558" s="147" t="s">
        <v>217</v>
      </c>
      <c r="E17558" s="161"/>
      <c r="F17558" s="162"/>
      <c r="G17558" s="147"/>
      <c r="H17558" s="146"/>
      <c r="J17558" s="146"/>
      <c r="L17558" s="150"/>
      <c r="N17558" s="163"/>
      <c r="O17558" s="146"/>
      <c r="P17558" s="146"/>
      <c r="Q17558" s="146"/>
      <c r="R17558" s="34"/>
      <c r="S17558" s="35"/>
      <c r="T17558" s="147"/>
    </row>
    <row r="17559">
      <c r="A17559" s="147"/>
      <c r="B17559" s="64"/>
      <c r="C17559" s="147" t="s">
        <v>217</v>
      </c>
      <c r="E17559" s="161"/>
      <c r="F17559" s="162"/>
      <c r="G17559" s="147"/>
      <c r="H17559" s="146"/>
      <c r="J17559" s="146"/>
      <c r="L17559" s="150"/>
      <c r="N17559" s="163"/>
      <c r="O17559" s="146"/>
      <c r="P17559" s="146"/>
      <c r="Q17559" s="146"/>
      <c r="R17559" s="34"/>
      <c r="S17559" s="35"/>
      <c r="T17559" s="147"/>
    </row>
    <row r="17560">
      <c r="A17560" s="147"/>
      <c r="B17560" s="64"/>
      <c r="C17560" s="147" t="s">
        <v>217</v>
      </c>
      <c r="E17560" s="161"/>
      <c r="F17560" s="162"/>
      <c r="G17560" s="147"/>
      <c r="H17560" s="146"/>
      <c r="J17560" s="146"/>
      <c r="L17560" s="150"/>
      <c r="N17560" s="163"/>
      <c r="O17560" s="146"/>
      <c r="P17560" s="146"/>
      <c r="Q17560" s="146"/>
      <c r="R17560" s="34"/>
      <c r="S17560" s="35"/>
      <c r="T17560" s="147"/>
    </row>
    <row r="17561">
      <c r="A17561" s="147"/>
      <c r="B17561" s="64"/>
      <c r="C17561" s="147" t="s">
        <v>217</v>
      </c>
      <c r="E17561" s="161"/>
      <c r="F17561" s="162"/>
      <c r="G17561" s="147"/>
      <c r="H17561" s="146"/>
      <c r="J17561" s="146"/>
      <c r="L17561" s="150"/>
      <c r="N17561" s="163"/>
      <c r="O17561" s="146"/>
      <c r="P17561" s="146"/>
      <c r="Q17561" s="146"/>
      <c r="R17561" s="34"/>
      <c r="S17561" s="35"/>
      <c r="T17561" s="147"/>
    </row>
    <row r="17562">
      <c r="A17562" s="147"/>
      <c r="B17562" s="64"/>
      <c r="C17562" s="147" t="s">
        <v>217</v>
      </c>
      <c r="E17562" s="161"/>
      <c r="F17562" s="162"/>
      <c r="G17562" s="147"/>
      <c r="H17562" s="146"/>
      <c r="J17562" s="146"/>
      <c r="L17562" s="150"/>
      <c r="N17562" s="163"/>
      <c r="O17562" s="146"/>
      <c r="P17562" s="146"/>
      <c r="Q17562" s="146"/>
      <c r="R17562" s="34"/>
      <c r="S17562" s="35"/>
      <c r="T17562" s="147"/>
    </row>
    <row r="17563">
      <c r="A17563" s="147"/>
      <c r="B17563" s="64"/>
      <c r="C17563" s="147" t="s">
        <v>217</v>
      </c>
      <c r="E17563" s="161"/>
      <c r="F17563" s="162"/>
      <c r="G17563" s="147"/>
      <c r="H17563" s="146"/>
      <c r="J17563" s="146"/>
      <c r="L17563" s="150"/>
      <c r="N17563" s="163"/>
      <c r="O17563" s="146"/>
      <c r="P17563" s="146"/>
      <c r="Q17563" s="146"/>
      <c r="R17563" s="34"/>
      <c r="S17563" s="35"/>
      <c r="T17563" s="147"/>
    </row>
    <row r="17564">
      <c r="A17564" s="147"/>
      <c r="B17564" s="64"/>
      <c r="C17564" s="147" t="s">
        <v>217</v>
      </c>
      <c r="E17564" s="161"/>
      <c r="F17564" s="162"/>
      <c r="G17564" s="147"/>
      <c r="H17564" s="146"/>
      <c r="J17564" s="146"/>
      <c r="L17564" s="150"/>
      <c r="N17564" s="163"/>
      <c r="O17564" s="146"/>
      <c r="P17564" s="146"/>
      <c r="Q17564" s="146"/>
      <c r="R17564" s="34"/>
      <c r="S17564" s="35"/>
      <c r="T17564" s="147"/>
    </row>
    <row r="17565">
      <c r="A17565" s="147"/>
      <c r="B17565" s="64"/>
      <c r="C17565" s="147" t="s">
        <v>217</v>
      </c>
      <c r="E17565" s="161"/>
      <c r="F17565" s="162"/>
      <c r="G17565" s="147"/>
      <c r="H17565" s="146"/>
      <c r="J17565" s="146"/>
      <c r="L17565" s="150"/>
      <c r="N17565" s="163"/>
      <c r="O17565" s="146"/>
      <c r="P17565" s="146"/>
      <c r="Q17565" s="146"/>
      <c r="R17565" s="34"/>
      <c r="S17565" s="35"/>
      <c r="T17565" s="147"/>
    </row>
    <row r="17566">
      <c r="A17566" s="147"/>
      <c r="B17566" s="64"/>
      <c r="C17566" s="147" t="s">
        <v>217</v>
      </c>
      <c r="E17566" s="161"/>
      <c r="F17566" s="162"/>
      <c r="G17566" s="147"/>
      <c r="H17566" s="146"/>
      <c r="J17566" s="146"/>
      <c r="L17566" s="150"/>
      <c r="N17566" s="163"/>
      <c r="O17566" s="146"/>
      <c r="P17566" s="146"/>
      <c r="Q17566" s="146"/>
      <c r="R17566" s="34"/>
      <c r="S17566" s="35"/>
      <c r="T17566" s="147"/>
    </row>
    <row r="17567">
      <c r="A17567" s="147"/>
      <c r="B17567" s="64"/>
      <c r="C17567" s="147" t="s">
        <v>217</v>
      </c>
      <c r="E17567" s="161"/>
      <c r="F17567" s="162"/>
      <c r="G17567" s="147"/>
      <c r="H17567" s="146"/>
      <c r="J17567" s="146"/>
      <c r="L17567" s="150"/>
      <c r="N17567" s="163"/>
      <c r="O17567" s="146"/>
      <c r="P17567" s="146"/>
      <c r="Q17567" s="146"/>
      <c r="R17567" s="34"/>
      <c r="S17567" s="35"/>
      <c r="T17567" s="147"/>
    </row>
    <row r="17568">
      <c r="A17568" s="147"/>
      <c r="B17568" s="64"/>
      <c r="C17568" s="147" t="s">
        <v>217</v>
      </c>
      <c r="E17568" s="161"/>
      <c r="F17568" s="162"/>
      <c r="G17568" s="147"/>
      <c r="H17568" s="146"/>
      <c r="J17568" s="146"/>
      <c r="L17568" s="150"/>
      <c r="N17568" s="163"/>
      <c r="O17568" s="146"/>
      <c r="P17568" s="146"/>
      <c r="Q17568" s="146"/>
      <c r="R17568" s="34"/>
      <c r="S17568" s="35"/>
      <c r="T17568" s="147"/>
    </row>
    <row r="17569">
      <c r="A17569" s="147"/>
      <c r="B17569" s="64"/>
      <c r="C17569" s="147" t="s">
        <v>217</v>
      </c>
      <c r="E17569" s="161"/>
      <c r="F17569" s="162"/>
      <c r="G17569" s="147"/>
      <c r="H17569" s="146"/>
      <c r="J17569" s="146"/>
      <c r="L17569" s="150"/>
      <c r="N17569" s="163"/>
      <c r="O17569" s="146"/>
      <c r="P17569" s="146"/>
      <c r="Q17569" s="146"/>
      <c r="R17569" s="34"/>
      <c r="S17569" s="35"/>
      <c r="T17569" s="147"/>
    </row>
    <row r="17570">
      <c r="A17570" s="147"/>
      <c r="B17570" s="64"/>
      <c r="C17570" s="147" t="s">
        <v>217</v>
      </c>
      <c r="E17570" s="161"/>
      <c r="F17570" s="162"/>
      <c r="G17570" s="147"/>
      <c r="H17570" s="146"/>
      <c r="J17570" s="146"/>
      <c r="L17570" s="150"/>
      <c r="N17570" s="163"/>
      <c r="O17570" s="146"/>
      <c r="P17570" s="146"/>
      <c r="Q17570" s="146"/>
      <c r="R17570" s="34"/>
      <c r="S17570" s="35"/>
      <c r="T17570" s="147"/>
    </row>
    <row r="17571">
      <c r="A17571" s="147"/>
      <c r="B17571" s="64"/>
      <c r="C17571" s="147" t="s">
        <v>217</v>
      </c>
      <c r="E17571" s="161"/>
      <c r="F17571" s="162"/>
      <c r="G17571" s="147"/>
      <c r="H17571" s="146"/>
      <c r="J17571" s="146"/>
      <c r="L17571" s="150"/>
      <c r="N17571" s="163"/>
      <c r="O17571" s="146"/>
      <c r="P17571" s="146"/>
      <c r="Q17571" s="146"/>
      <c r="R17571" s="34"/>
      <c r="S17571" s="35"/>
      <c r="T17571" s="147"/>
    </row>
    <row r="17572">
      <c r="A17572" s="147"/>
      <c r="B17572" s="64"/>
      <c r="C17572" s="147" t="s">
        <v>217</v>
      </c>
      <c r="E17572" s="161"/>
      <c r="F17572" s="162"/>
      <c r="G17572" s="147"/>
      <c r="H17572" s="146"/>
      <c r="J17572" s="146"/>
      <c r="L17572" s="150"/>
      <c r="N17572" s="163"/>
      <c r="O17572" s="146"/>
      <c r="P17572" s="146"/>
      <c r="Q17572" s="146"/>
      <c r="R17572" s="34"/>
      <c r="S17572" s="35"/>
      <c r="T17572" s="147"/>
    </row>
    <row r="17573">
      <c r="A17573" s="147"/>
      <c r="B17573" s="64"/>
      <c r="C17573" s="147" t="s">
        <v>217</v>
      </c>
      <c r="E17573" s="161"/>
      <c r="F17573" s="162"/>
      <c r="G17573" s="147"/>
      <c r="H17573" s="146"/>
      <c r="J17573" s="146"/>
      <c r="L17573" s="150"/>
      <c r="N17573" s="163"/>
      <c r="O17573" s="146"/>
      <c r="P17573" s="146"/>
      <c r="Q17573" s="146"/>
      <c r="R17573" s="34"/>
      <c r="S17573" s="35"/>
      <c r="T17573" s="147"/>
    </row>
    <row r="17574">
      <c r="A17574" s="147"/>
      <c r="B17574" s="64"/>
      <c r="C17574" s="147" t="s">
        <v>217</v>
      </c>
      <c r="E17574" s="161"/>
      <c r="F17574" s="162"/>
      <c r="G17574" s="147"/>
      <c r="H17574" s="146"/>
      <c r="J17574" s="146"/>
      <c r="L17574" s="150"/>
      <c r="N17574" s="163"/>
      <c r="O17574" s="146"/>
      <c r="P17574" s="146"/>
      <c r="Q17574" s="146"/>
      <c r="R17574" s="34"/>
      <c r="S17574" s="35"/>
      <c r="T17574" s="147"/>
    </row>
    <row r="17575">
      <c r="A17575" s="147"/>
      <c r="B17575" s="64"/>
      <c r="C17575" s="147" t="s">
        <v>217</v>
      </c>
      <c r="E17575" s="161"/>
      <c r="F17575" s="162"/>
      <c r="G17575" s="147"/>
      <c r="H17575" s="146"/>
      <c r="J17575" s="146"/>
      <c r="L17575" s="150"/>
      <c r="N17575" s="163"/>
      <c r="O17575" s="146"/>
      <c r="P17575" s="146"/>
      <c r="Q17575" s="146"/>
      <c r="R17575" s="34"/>
      <c r="S17575" s="35"/>
      <c r="T17575" s="147"/>
    </row>
    <row r="17576">
      <c r="A17576" s="147"/>
      <c r="B17576" s="64"/>
      <c r="C17576" s="147" t="s">
        <v>217</v>
      </c>
      <c r="E17576" s="161"/>
      <c r="F17576" s="162"/>
      <c r="G17576" s="147"/>
      <c r="H17576" s="146"/>
      <c r="J17576" s="146"/>
      <c r="L17576" s="150"/>
      <c r="N17576" s="163"/>
      <c r="O17576" s="146"/>
      <c r="P17576" s="146"/>
      <c r="Q17576" s="146"/>
      <c r="R17576" s="34"/>
      <c r="S17576" s="35"/>
      <c r="T17576" s="147"/>
    </row>
    <row r="17577">
      <c r="A17577" s="147"/>
      <c r="B17577" s="64"/>
      <c r="C17577" s="147" t="s">
        <v>217</v>
      </c>
      <c r="E17577" s="161"/>
      <c r="F17577" s="162"/>
      <c r="G17577" s="147"/>
      <c r="H17577" s="146"/>
      <c r="J17577" s="146"/>
      <c r="L17577" s="150"/>
      <c r="N17577" s="163"/>
      <c r="O17577" s="146"/>
      <c r="P17577" s="146"/>
      <c r="Q17577" s="146"/>
      <c r="R17577" s="34"/>
      <c r="S17577" s="35"/>
      <c r="T17577" s="147"/>
    </row>
    <row r="17578">
      <c r="A17578" s="147"/>
      <c r="B17578" s="64"/>
      <c r="C17578" s="147" t="s">
        <v>217</v>
      </c>
      <c r="E17578" s="161"/>
      <c r="F17578" s="162"/>
      <c r="G17578" s="147"/>
      <c r="H17578" s="146"/>
      <c r="J17578" s="146"/>
      <c r="L17578" s="150"/>
      <c r="N17578" s="163"/>
      <c r="O17578" s="146"/>
      <c r="P17578" s="146"/>
      <c r="Q17578" s="146"/>
      <c r="R17578" s="34"/>
      <c r="S17578" s="35"/>
      <c r="T17578" s="147"/>
    </row>
    <row r="17579">
      <c r="A17579" s="147"/>
      <c r="B17579" s="64"/>
      <c r="C17579" s="147" t="s">
        <v>217</v>
      </c>
      <c r="E17579" s="161"/>
      <c r="F17579" s="162"/>
      <c r="G17579" s="147"/>
      <c r="H17579" s="146"/>
      <c r="J17579" s="146"/>
      <c r="L17579" s="150"/>
      <c r="N17579" s="163"/>
      <c r="O17579" s="146"/>
      <c r="P17579" s="146"/>
      <c r="Q17579" s="146"/>
      <c r="R17579" s="34"/>
      <c r="S17579" s="35"/>
      <c r="T17579" s="147"/>
    </row>
    <row r="17580">
      <c r="A17580" s="147"/>
      <c r="B17580" s="64"/>
      <c r="C17580" s="147" t="s">
        <v>217</v>
      </c>
      <c r="E17580" s="161"/>
      <c r="F17580" s="162"/>
      <c r="G17580" s="147"/>
      <c r="H17580" s="146"/>
      <c r="J17580" s="146"/>
      <c r="L17580" s="150"/>
      <c r="N17580" s="163"/>
      <c r="O17580" s="146"/>
      <c r="P17580" s="146"/>
      <c r="Q17580" s="146"/>
      <c r="R17580" s="34"/>
      <c r="S17580" s="35"/>
      <c r="T17580" s="147"/>
    </row>
    <row r="17581">
      <c r="A17581" s="147"/>
      <c r="B17581" s="64"/>
      <c r="C17581" s="147" t="s">
        <v>217</v>
      </c>
      <c r="E17581" s="161"/>
      <c r="F17581" s="162"/>
      <c r="G17581" s="147"/>
      <c r="H17581" s="146"/>
      <c r="J17581" s="146"/>
      <c r="L17581" s="150"/>
      <c r="N17581" s="163"/>
      <c r="O17581" s="146"/>
      <c r="P17581" s="146"/>
      <c r="Q17581" s="146"/>
      <c r="R17581" s="34"/>
      <c r="S17581" s="35"/>
      <c r="T17581" s="147"/>
    </row>
    <row r="17582">
      <c r="A17582" s="147"/>
      <c r="B17582" s="64"/>
      <c r="C17582" s="147" t="s">
        <v>217</v>
      </c>
      <c r="E17582" s="161"/>
      <c r="F17582" s="162"/>
      <c r="G17582" s="147"/>
      <c r="H17582" s="146"/>
      <c r="J17582" s="146"/>
      <c r="L17582" s="150"/>
      <c r="N17582" s="163"/>
      <c r="O17582" s="146"/>
      <c r="P17582" s="146"/>
      <c r="Q17582" s="146"/>
      <c r="R17582" s="34"/>
      <c r="S17582" s="35"/>
      <c r="T17582" s="147"/>
    </row>
    <row r="17583">
      <c r="A17583" s="147"/>
      <c r="B17583" s="64"/>
      <c r="C17583" s="147" t="s">
        <v>217</v>
      </c>
      <c r="E17583" s="161"/>
      <c r="F17583" s="162"/>
      <c r="G17583" s="147"/>
      <c r="H17583" s="146"/>
      <c r="J17583" s="146"/>
      <c r="L17583" s="150"/>
      <c r="N17583" s="163"/>
      <c r="O17583" s="146"/>
      <c r="P17583" s="146"/>
      <c r="Q17583" s="146"/>
      <c r="R17583" s="34"/>
      <c r="S17583" s="35"/>
      <c r="T17583" s="147"/>
    </row>
    <row r="17584">
      <c r="A17584" s="147"/>
      <c r="B17584" s="64"/>
      <c r="C17584" s="147" t="s">
        <v>217</v>
      </c>
      <c r="E17584" s="161"/>
      <c r="F17584" s="162"/>
      <c r="G17584" s="147"/>
      <c r="H17584" s="146"/>
      <c r="J17584" s="146"/>
      <c r="L17584" s="150"/>
      <c r="N17584" s="163"/>
      <c r="O17584" s="146"/>
      <c r="P17584" s="146"/>
      <c r="Q17584" s="146"/>
      <c r="R17584" s="34"/>
      <c r="S17584" s="35"/>
      <c r="T17584" s="147"/>
    </row>
    <row r="17585">
      <c r="A17585" s="147"/>
      <c r="B17585" s="64"/>
      <c r="C17585" s="147" t="s">
        <v>217</v>
      </c>
      <c r="E17585" s="161"/>
      <c r="F17585" s="162"/>
      <c r="G17585" s="147"/>
      <c r="H17585" s="146"/>
      <c r="J17585" s="146"/>
      <c r="L17585" s="150"/>
      <c r="N17585" s="163"/>
      <c r="O17585" s="146"/>
      <c r="P17585" s="146"/>
      <c r="Q17585" s="146"/>
      <c r="R17585" s="34"/>
      <c r="S17585" s="35"/>
      <c r="T17585" s="147"/>
    </row>
    <row r="17586">
      <c r="A17586" s="147"/>
      <c r="B17586" s="64"/>
      <c r="C17586" s="147" t="s">
        <v>217</v>
      </c>
      <c r="E17586" s="161"/>
      <c r="F17586" s="162"/>
      <c r="G17586" s="147"/>
      <c r="H17586" s="146"/>
      <c r="J17586" s="146"/>
      <c r="L17586" s="150"/>
      <c r="N17586" s="163"/>
      <c r="O17586" s="146"/>
      <c r="P17586" s="146"/>
      <c r="Q17586" s="146"/>
      <c r="R17586" s="34"/>
      <c r="S17586" s="35"/>
      <c r="T17586" s="147"/>
    </row>
    <row r="17587">
      <c r="A17587" s="147"/>
      <c r="B17587" s="64"/>
      <c r="C17587" s="147" t="s">
        <v>217</v>
      </c>
      <c r="E17587" s="161"/>
      <c r="F17587" s="162"/>
      <c r="G17587" s="147"/>
      <c r="H17587" s="146"/>
      <c r="J17587" s="146"/>
      <c r="L17587" s="150"/>
      <c r="N17587" s="163"/>
      <c r="O17587" s="146"/>
      <c r="P17587" s="146"/>
      <c r="Q17587" s="146"/>
      <c r="R17587" s="34"/>
      <c r="S17587" s="35"/>
      <c r="T17587" s="147"/>
    </row>
    <row r="17588">
      <c r="A17588" s="147"/>
      <c r="B17588" s="64"/>
      <c r="C17588" s="147" t="s">
        <v>217</v>
      </c>
      <c r="E17588" s="161"/>
      <c r="F17588" s="162"/>
      <c r="G17588" s="147"/>
      <c r="H17588" s="146"/>
      <c r="J17588" s="146"/>
      <c r="L17588" s="150"/>
      <c r="N17588" s="163"/>
      <c r="O17588" s="146"/>
      <c r="P17588" s="146"/>
      <c r="Q17588" s="146"/>
      <c r="R17588" s="34"/>
      <c r="S17588" s="35"/>
      <c r="T17588" s="147"/>
    </row>
    <row r="17589">
      <c r="A17589" s="147"/>
      <c r="B17589" s="64"/>
      <c r="C17589" s="147" t="s">
        <v>217</v>
      </c>
      <c r="E17589" s="161"/>
      <c r="F17589" s="162"/>
      <c r="G17589" s="147"/>
      <c r="H17589" s="146"/>
      <c r="J17589" s="146"/>
      <c r="L17589" s="150"/>
      <c r="N17589" s="163"/>
      <c r="O17589" s="146"/>
      <c r="P17589" s="146"/>
      <c r="Q17589" s="146"/>
      <c r="R17589" s="34"/>
      <c r="S17589" s="35"/>
      <c r="T17589" s="147"/>
    </row>
    <row r="17590">
      <c r="A17590" s="147"/>
      <c r="B17590" s="64"/>
      <c r="C17590" s="147" t="s">
        <v>217</v>
      </c>
      <c r="E17590" s="161"/>
      <c r="F17590" s="162"/>
      <c r="G17590" s="147"/>
      <c r="H17590" s="146"/>
      <c r="J17590" s="146"/>
      <c r="L17590" s="150"/>
      <c r="N17590" s="163"/>
      <c r="O17590" s="146"/>
      <c r="P17590" s="146"/>
      <c r="Q17590" s="146"/>
      <c r="R17590" s="34"/>
      <c r="S17590" s="35"/>
      <c r="T17590" s="147"/>
    </row>
    <row r="17591">
      <c r="A17591" s="147"/>
      <c r="B17591" s="64"/>
      <c r="C17591" s="147" t="s">
        <v>217</v>
      </c>
      <c r="E17591" s="161"/>
      <c r="F17591" s="162"/>
      <c r="G17591" s="147"/>
      <c r="H17591" s="146"/>
      <c r="J17591" s="146"/>
      <c r="L17591" s="150"/>
      <c r="N17591" s="163"/>
      <c r="O17591" s="146"/>
      <c r="P17591" s="146"/>
      <c r="Q17591" s="146"/>
      <c r="R17591" s="34"/>
      <c r="S17591" s="35"/>
      <c r="T17591" s="147"/>
    </row>
    <row r="17592">
      <c r="A17592" s="147"/>
      <c r="B17592" s="64"/>
      <c r="C17592" s="147" t="s">
        <v>217</v>
      </c>
      <c r="E17592" s="161"/>
      <c r="F17592" s="162"/>
      <c r="G17592" s="147"/>
      <c r="H17592" s="146"/>
      <c r="J17592" s="146"/>
      <c r="L17592" s="150"/>
      <c r="N17592" s="163"/>
      <c r="O17592" s="146"/>
      <c r="P17592" s="146"/>
      <c r="Q17592" s="146"/>
      <c r="R17592" s="34"/>
      <c r="S17592" s="35"/>
      <c r="T17592" s="147"/>
    </row>
    <row r="17593">
      <c r="A17593" s="147"/>
      <c r="B17593" s="64"/>
      <c r="C17593" s="147" t="s">
        <v>217</v>
      </c>
      <c r="E17593" s="161"/>
      <c r="F17593" s="162"/>
      <c r="G17593" s="147"/>
      <c r="H17593" s="146"/>
      <c r="J17593" s="146"/>
      <c r="L17593" s="150"/>
      <c r="N17593" s="163"/>
      <c r="O17593" s="146"/>
      <c r="P17593" s="146"/>
      <c r="Q17593" s="146"/>
      <c r="R17593" s="34"/>
      <c r="S17593" s="35"/>
      <c r="T17593" s="147"/>
    </row>
    <row r="17594">
      <c r="A17594" s="147"/>
      <c r="B17594" s="64"/>
      <c r="C17594" s="147" t="s">
        <v>217</v>
      </c>
      <c r="E17594" s="161"/>
      <c r="F17594" s="162"/>
      <c r="G17594" s="147"/>
      <c r="H17594" s="146"/>
      <c r="J17594" s="146"/>
      <c r="L17594" s="150"/>
      <c r="N17594" s="163"/>
      <c r="O17594" s="146"/>
      <c r="P17594" s="146"/>
      <c r="Q17594" s="146"/>
      <c r="R17594" s="34"/>
      <c r="S17594" s="35"/>
      <c r="T17594" s="147"/>
    </row>
    <row r="17595">
      <c r="A17595" s="147"/>
      <c r="B17595" s="64"/>
      <c r="C17595" s="147" t="s">
        <v>217</v>
      </c>
      <c r="E17595" s="161"/>
      <c r="F17595" s="162"/>
      <c r="G17595" s="147"/>
      <c r="H17595" s="146"/>
      <c r="J17595" s="146"/>
      <c r="L17595" s="150"/>
      <c r="N17595" s="163"/>
      <c r="O17595" s="146"/>
      <c r="P17595" s="146"/>
      <c r="Q17595" s="146"/>
      <c r="R17595" s="34"/>
      <c r="S17595" s="35"/>
      <c r="T17595" s="147"/>
    </row>
    <row r="17596">
      <c r="A17596" s="147"/>
      <c r="B17596" s="64"/>
      <c r="C17596" s="147" t="s">
        <v>217</v>
      </c>
      <c r="E17596" s="161"/>
      <c r="F17596" s="162"/>
      <c r="G17596" s="147"/>
      <c r="H17596" s="146"/>
      <c r="J17596" s="146"/>
      <c r="L17596" s="150"/>
      <c r="N17596" s="163"/>
      <c r="O17596" s="146"/>
      <c r="P17596" s="146"/>
      <c r="Q17596" s="146"/>
      <c r="R17596" s="34"/>
      <c r="S17596" s="35"/>
      <c r="T17596" s="147"/>
    </row>
    <row r="17597">
      <c r="A17597" s="147"/>
      <c r="B17597" s="64"/>
      <c r="C17597" s="147" t="s">
        <v>217</v>
      </c>
      <c r="E17597" s="161"/>
      <c r="F17597" s="162"/>
      <c r="G17597" s="147"/>
      <c r="H17597" s="146"/>
      <c r="J17597" s="146"/>
      <c r="L17597" s="150"/>
      <c r="N17597" s="163"/>
      <c r="O17597" s="146"/>
      <c r="P17597" s="146"/>
      <c r="Q17597" s="146"/>
      <c r="R17597" s="34"/>
      <c r="S17597" s="35"/>
      <c r="T17597" s="147"/>
    </row>
    <row r="17598">
      <c r="A17598" s="147"/>
      <c r="B17598" s="64"/>
      <c r="C17598" s="147" t="s">
        <v>217</v>
      </c>
      <c r="E17598" s="161"/>
      <c r="F17598" s="162"/>
      <c r="G17598" s="147"/>
      <c r="H17598" s="146"/>
      <c r="J17598" s="146"/>
      <c r="L17598" s="150"/>
      <c r="N17598" s="163"/>
      <c r="O17598" s="146"/>
      <c r="P17598" s="146"/>
      <c r="Q17598" s="146"/>
      <c r="R17598" s="34"/>
      <c r="S17598" s="35"/>
      <c r="T17598" s="147"/>
    </row>
    <row r="17599">
      <c r="A17599" s="147"/>
      <c r="B17599" s="64"/>
      <c r="C17599" s="147" t="s">
        <v>217</v>
      </c>
      <c r="E17599" s="161"/>
      <c r="F17599" s="162"/>
      <c r="G17599" s="147"/>
      <c r="H17599" s="146"/>
      <c r="J17599" s="146"/>
      <c r="L17599" s="150"/>
      <c r="N17599" s="163"/>
      <c r="O17599" s="146"/>
      <c r="P17599" s="146"/>
      <c r="Q17599" s="146"/>
      <c r="R17599" s="34"/>
      <c r="S17599" s="35"/>
      <c r="T17599" s="147"/>
    </row>
    <row r="17600">
      <c r="A17600" s="147"/>
      <c r="B17600" s="64"/>
      <c r="C17600" s="147" t="s">
        <v>217</v>
      </c>
      <c r="E17600" s="161"/>
      <c r="F17600" s="162"/>
      <c r="G17600" s="147"/>
      <c r="H17600" s="146"/>
      <c r="J17600" s="146"/>
      <c r="L17600" s="150"/>
      <c r="N17600" s="163"/>
      <c r="O17600" s="146"/>
      <c r="P17600" s="146"/>
      <c r="Q17600" s="146"/>
      <c r="R17600" s="34"/>
      <c r="S17600" s="35"/>
      <c r="T17600" s="147"/>
    </row>
    <row r="17601">
      <c r="A17601" s="147"/>
      <c r="B17601" s="64"/>
      <c r="C17601" s="147" t="s">
        <v>217</v>
      </c>
      <c r="E17601" s="161"/>
      <c r="F17601" s="162"/>
      <c r="G17601" s="147"/>
      <c r="H17601" s="146"/>
      <c r="J17601" s="146"/>
      <c r="L17601" s="150"/>
      <c r="N17601" s="163"/>
      <c r="O17601" s="146"/>
      <c r="P17601" s="146"/>
      <c r="Q17601" s="146"/>
      <c r="R17601" s="34"/>
      <c r="S17601" s="35"/>
      <c r="T17601" s="147"/>
    </row>
    <row r="17602">
      <c r="A17602" s="147"/>
      <c r="B17602" s="64"/>
      <c r="C17602" s="147" t="s">
        <v>217</v>
      </c>
      <c r="E17602" s="161"/>
      <c r="F17602" s="162"/>
      <c r="G17602" s="147"/>
      <c r="H17602" s="146"/>
      <c r="J17602" s="146"/>
      <c r="L17602" s="150"/>
      <c r="N17602" s="163"/>
      <c r="O17602" s="146"/>
      <c r="P17602" s="146"/>
      <c r="Q17602" s="146"/>
      <c r="R17602" s="34"/>
      <c r="S17602" s="35"/>
      <c r="T17602" s="147"/>
    </row>
    <row r="17603">
      <c r="A17603" s="147"/>
      <c r="B17603" s="64"/>
      <c r="C17603" s="147" t="s">
        <v>217</v>
      </c>
      <c r="E17603" s="161"/>
      <c r="F17603" s="162"/>
      <c r="G17603" s="147"/>
      <c r="H17603" s="146"/>
      <c r="J17603" s="146"/>
      <c r="L17603" s="150"/>
      <c r="N17603" s="163"/>
      <c r="O17603" s="146"/>
      <c r="P17603" s="146"/>
      <c r="Q17603" s="146"/>
      <c r="R17603" s="34"/>
      <c r="S17603" s="35"/>
      <c r="T17603" s="147"/>
    </row>
    <row r="17604">
      <c r="A17604" s="147"/>
      <c r="B17604" s="64"/>
      <c r="C17604" s="147" t="s">
        <v>217</v>
      </c>
      <c r="E17604" s="161"/>
      <c r="F17604" s="162"/>
      <c r="G17604" s="147"/>
      <c r="H17604" s="146"/>
      <c r="J17604" s="146"/>
      <c r="L17604" s="150"/>
      <c r="N17604" s="163"/>
      <c r="O17604" s="146"/>
      <c r="P17604" s="146"/>
      <c r="Q17604" s="146"/>
      <c r="R17604" s="34"/>
      <c r="S17604" s="35"/>
      <c r="T17604" s="147"/>
    </row>
    <row r="17605">
      <c r="A17605" s="147"/>
      <c r="B17605" s="64"/>
      <c r="C17605" s="147" t="s">
        <v>217</v>
      </c>
      <c r="E17605" s="161"/>
      <c r="F17605" s="162"/>
      <c r="G17605" s="147"/>
      <c r="H17605" s="146"/>
      <c r="J17605" s="146"/>
      <c r="L17605" s="150"/>
      <c r="N17605" s="163"/>
      <c r="O17605" s="146"/>
      <c r="P17605" s="146"/>
      <c r="Q17605" s="146"/>
      <c r="R17605" s="34"/>
      <c r="S17605" s="35"/>
      <c r="T17605" s="147"/>
    </row>
    <row r="17606">
      <c r="A17606" s="147"/>
      <c r="B17606" s="64"/>
      <c r="C17606" s="147" t="s">
        <v>217</v>
      </c>
      <c r="E17606" s="161"/>
      <c r="F17606" s="162"/>
      <c r="G17606" s="147"/>
      <c r="H17606" s="146"/>
      <c r="J17606" s="146"/>
      <c r="L17606" s="150"/>
      <c r="N17606" s="163"/>
      <c r="O17606" s="146"/>
      <c r="P17606" s="146"/>
      <c r="Q17606" s="146"/>
      <c r="R17606" s="34"/>
      <c r="S17606" s="35"/>
      <c r="T17606" s="147"/>
    </row>
    <row r="17607">
      <c r="A17607" s="147"/>
      <c r="B17607" s="64"/>
      <c r="C17607" s="147" t="s">
        <v>217</v>
      </c>
      <c r="E17607" s="161"/>
      <c r="F17607" s="162"/>
      <c r="G17607" s="147"/>
      <c r="H17607" s="146"/>
      <c r="J17607" s="146"/>
      <c r="L17607" s="150"/>
      <c r="N17607" s="163"/>
      <c r="O17607" s="146"/>
      <c r="P17607" s="146"/>
      <c r="Q17607" s="146"/>
      <c r="R17607" s="34"/>
      <c r="S17607" s="35"/>
      <c r="T17607" s="147"/>
    </row>
    <row r="17608">
      <c r="A17608" s="147"/>
      <c r="B17608" s="64"/>
      <c r="C17608" s="147" t="s">
        <v>217</v>
      </c>
      <c r="E17608" s="161"/>
      <c r="F17608" s="162"/>
      <c r="G17608" s="147"/>
      <c r="H17608" s="146"/>
      <c r="J17608" s="146"/>
      <c r="L17608" s="150"/>
      <c r="N17608" s="163"/>
      <c r="O17608" s="146"/>
      <c r="P17608" s="146"/>
      <c r="Q17608" s="146"/>
      <c r="R17608" s="34"/>
      <c r="S17608" s="35"/>
      <c r="T17608" s="147"/>
    </row>
    <row r="17609">
      <c r="A17609" s="147"/>
      <c r="B17609" s="64"/>
      <c r="C17609" s="147" t="s">
        <v>217</v>
      </c>
      <c r="E17609" s="161"/>
      <c r="F17609" s="162"/>
      <c r="G17609" s="147"/>
      <c r="H17609" s="146"/>
      <c r="J17609" s="146"/>
      <c r="L17609" s="150"/>
      <c r="N17609" s="163"/>
      <c r="O17609" s="146"/>
      <c r="P17609" s="146"/>
      <c r="Q17609" s="146"/>
      <c r="R17609" s="34"/>
      <c r="S17609" s="35"/>
      <c r="T17609" s="147"/>
    </row>
    <row r="17610">
      <c r="A17610" s="147"/>
      <c r="B17610" s="64"/>
      <c r="C17610" s="147" t="s">
        <v>217</v>
      </c>
      <c r="E17610" s="161"/>
      <c r="F17610" s="162"/>
      <c r="G17610" s="147"/>
      <c r="H17610" s="146"/>
      <c r="J17610" s="146"/>
      <c r="L17610" s="150"/>
      <c r="N17610" s="163"/>
      <c r="O17610" s="146"/>
      <c r="P17610" s="146"/>
      <c r="Q17610" s="146"/>
      <c r="R17610" s="34"/>
      <c r="S17610" s="35"/>
      <c r="T17610" s="147"/>
    </row>
    <row r="17611">
      <c r="A17611" s="147"/>
      <c r="B17611" s="64"/>
      <c r="C17611" s="147" t="s">
        <v>217</v>
      </c>
      <c r="E17611" s="161"/>
      <c r="F17611" s="162"/>
      <c r="G17611" s="147"/>
      <c r="H17611" s="146"/>
      <c r="J17611" s="146"/>
      <c r="L17611" s="150"/>
      <c r="N17611" s="163"/>
      <c r="O17611" s="146"/>
      <c r="P17611" s="146"/>
      <c r="Q17611" s="146"/>
      <c r="R17611" s="34"/>
      <c r="S17611" s="35"/>
      <c r="T17611" s="147"/>
    </row>
    <row r="17612">
      <c r="A17612" s="147"/>
      <c r="B17612" s="64"/>
      <c r="C17612" s="147" t="s">
        <v>217</v>
      </c>
      <c r="E17612" s="161"/>
      <c r="F17612" s="162"/>
      <c r="G17612" s="147"/>
      <c r="H17612" s="146"/>
      <c r="J17612" s="146"/>
      <c r="L17612" s="150"/>
      <c r="N17612" s="163"/>
      <c r="O17612" s="146"/>
      <c r="P17612" s="146"/>
      <c r="Q17612" s="146"/>
      <c r="R17612" s="34"/>
      <c r="S17612" s="35"/>
      <c r="T17612" s="147"/>
    </row>
    <row r="17613">
      <c r="A17613" s="147"/>
      <c r="B17613" s="64"/>
      <c r="C17613" s="147" t="s">
        <v>217</v>
      </c>
      <c r="E17613" s="161"/>
      <c r="F17613" s="162"/>
      <c r="G17613" s="147"/>
      <c r="H17613" s="146"/>
      <c r="J17613" s="146"/>
      <c r="L17613" s="150"/>
      <c r="N17613" s="163"/>
      <c r="O17613" s="146"/>
      <c r="P17613" s="146"/>
      <c r="Q17613" s="146"/>
      <c r="R17613" s="34"/>
      <c r="S17613" s="35"/>
      <c r="T17613" s="147"/>
    </row>
    <row r="17614">
      <c r="A17614" s="147"/>
      <c r="B17614" s="64"/>
      <c r="C17614" s="147" t="s">
        <v>217</v>
      </c>
      <c r="E17614" s="161"/>
      <c r="F17614" s="162"/>
      <c r="G17614" s="147"/>
      <c r="H17614" s="146"/>
      <c r="J17614" s="146"/>
      <c r="L17614" s="150"/>
      <c r="N17614" s="163"/>
      <c r="O17614" s="146"/>
      <c r="P17614" s="146"/>
      <c r="Q17614" s="146"/>
      <c r="R17614" s="34"/>
      <c r="S17614" s="35"/>
      <c r="T17614" s="147"/>
    </row>
    <row r="17615">
      <c r="A17615" s="147"/>
      <c r="B17615" s="64"/>
      <c r="C17615" s="147" t="s">
        <v>217</v>
      </c>
      <c r="E17615" s="161"/>
      <c r="F17615" s="162"/>
      <c r="G17615" s="147"/>
      <c r="H17615" s="146"/>
      <c r="J17615" s="146"/>
      <c r="L17615" s="150"/>
      <c r="N17615" s="163"/>
      <c r="O17615" s="146"/>
      <c r="P17615" s="146"/>
      <c r="Q17615" s="146"/>
      <c r="R17615" s="34"/>
      <c r="S17615" s="35"/>
      <c r="T17615" s="147"/>
    </row>
    <row r="17616">
      <c r="A17616" s="147"/>
      <c r="B17616" s="64"/>
      <c r="C17616" s="147" t="s">
        <v>217</v>
      </c>
      <c r="E17616" s="161"/>
      <c r="F17616" s="162"/>
      <c r="G17616" s="147"/>
      <c r="H17616" s="146"/>
      <c r="J17616" s="146"/>
      <c r="L17616" s="150"/>
      <c r="N17616" s="163"/>
      <c r="O17616" s="146"/>
      <c r="P17616" s="146"/>
      <c r="Q17616" s="146"/>
      <c r="R17616" s="34"/>
      <c r="S17616" s="35"/>
      <c r="T17616" s="147"/>
    </row>
    <row r="17617">
      <c r="A17617" s="147"/>
      <c r="B17617" s="64"/>
      <c r="C17617" s="147" t="s">
        <v>217</v>
      </c>
      <c r="E17617" s="161"/>
      <c r="F17617" s="162"/>
      <c r="G17617" s="147"/>
      <c r="H17617" s="146"/>
      <c r="J17617" s="146"/>
      <c r="L17617" s="150"/>
      <c r="N17617" s="163"/>
      <c r="O17617" s="146"/>
      <c r="P17617" s="146"/>
      <c r="Q17617" s="146"/>
      <c r="R17617" s="34"/>
      <c r="S17617" s="35"/>
      <c r="T17617" s="147"/>
    </row>
    <row r="17618">
      <c r="A17618" s="147"/>
      <c r="B17618" s="64"/>
      <c r="C17618" s="147" t="s">
        <v>217</v>
      </c>
      <c r="E17618" s="161"/>
      <c r="F17618" s="162"/>
      <c r="G17618" s="147"/>
      <c r="H17618" s="146"/>
      <c r="J17618" s="146"/>
      <c r="L17618" s="150"/>
      <c r="N17618" s="163"/>
      <c r="O17618" s="146"/>
      <c r="P17618" s="146"/>
      <c r="Q17618" s="146"/>
      <c r="R17618" s="34"/>
      <c r="S17618" s="35"/>
      <c r="T17618" s="147"/>
    </row>
    <row r="17619">
      <c r="A17619" s="147"/>
      <c r="B17619" s="64"/>
      <c r="C17619" s="147" t="s">
        <v>217</v>
      </c>
      <c r="E17619" s="161"/>
      <c r="F17619" s="162"/>
      <c r="G17619" s="147"/>
      <c r="H17619" s="146"/>
      <c r="J17619" s="146"/>
      <c r="L17619" s="150"/>
      <c r="N17619" s="163"/>
      <c r="O17619" s="146"/>
      <c r="P17619" s="146"/>
      <c r="Q17619" s="146"/>
      <c r="R17619" s="34"/>
      <c r="S17619" s="35"/>
      <c r="T17619" s="147"/>
    </row>
    <row r="17620">
      <c r="A17620" s="147"/>
      <c r="B17620" s="64"/>
      <c r="C17620" s="147" t="s">
        <v>217</v>
      </c>
      <c r="E17620" s="161"/>
      <c r="F17620" s="162"/>
      <c r="G17620" s="147"/>
      <c r="H17620" s="146"/>
      <c r="J17620" s="146"/>
      <c r="L17620" s="150"/>
      <c r="N17620" s="163"/>
      <c r="O17620" s="146"/>
      <c r="P17620" s="146"/>
      <c r="Q17620" s="146"/>
      <c r="R17620" s="34"/>
      <c r="S17620" s="35"/>
      <c r="T17620" s="147"/>
    </row>
    <row r="17621">
      <c r="A17621" s="147"/>
      <c r="B17621" s="64"/>
      <c r="C17621" s="147" t="s">
        <v>217</v>
      </c>
      <c r="E17621" s="161"/>
      <c r="F17621" s="162"/>
      <c r="G17621" s="147"/>
      <c r="H17621" s="146"/>
      <c r="J17621" s="146"/>
      <c r="L17621" s="150"/>
      <c r="N17621" s="163"/>
      <c r="O17621" s="146"/>
      <c r="P17621" s="146"/>
      <c r="Q17621" s="146"/>
      <c r="R17621" s="34"/>
      <c r="S17621" s="35"/>
      <c r="T17621" s="147"/>
    </row>
    <row r="17622">
      <c r="A17622" s="147"/>
      <c r="B17622" s="64"/>
      <c r="C17622" s="147" t="s">
        <v>217</v>
      </c>
      <c r="E17622" s="161"/>
      <c r="F17622" s="162"/>
      <c r="G17622" s="147"/>
      <c r="H17622" s="146"/>
      <c r="J17622" s="146"/>
      <c r="L17622" s="150"/>
      <c r="N17622" s="163"/>
      <c r="O17622" s="146"/>
      <c r="P17622" s="146"/>
      <c r="Q17622" s="146"/>
      <c r="R17622" s="34"/>
      <c r="S17622" s="35"/>
      <c r="T17622" s="147"/>
    </row>
    <row r="17623">
      <c r="A17623" s="147"/>
      <c r="B17623" s="64"/>
      <c r="C17623" s="147" t="s">
        <v>217</v>
      </c>
      <c r="E17623" s="161"/>
      <c r="F17623" s="162"/>
      <c r="G17623" s="147"/>
      <c r="H17623" s="146"/>
      <c r="J17623" s="146"/>
      <c r="L17623" s="150"/>
      <c r="N17623" s="163"/>
      <c r="O17623" s="146"/>
      <c r="P17623" s="146"/>
      <c r="Q17623" s="146"/>
      <c r="R17623" s="34"/>
      <c r="S17623" s="35"/>
      <c r="T17623" s="147"/>
    </row>
    <row r="17624">
      <c r="A17624" s="147"/>
      <c r="B17624" s="64"/>
      <c r="C17624" s="147" t="s">
        <v>217</v>
      </c>
      <c r="E17624" s="161"/>
      <c r="F17624" s="162"/>
      <c r="G17624" s="147"/>
      <c r="H17624" s="146"/>
      <c r="J17624" s="146"/>
      <c r="L17624" s="150"/>
      <c r="N17624" s="163"/>
      <c r="O17624" s="146"/>
      <c r="P17624" s="146"/>
      <c r="Q17624" s="146"/>
      <c r="R17624" s="34"/>
      <c r="S17624" s="35"/>
      <c r="T17624" s="147"/>
    </row>
    <row r="17625">
      <c r="A17625" s="147"/>
      <c r="B17625" s="64"/>
      <c r="C17625" s="147" t="s">
        <v>217</v>
      </c>
      <c r="E17625" s="161"/>
      <c r="F17625" s="162"/>
      <c r="G17625" s="147"/>
      <c r="H17625" s="146"/>
      <c r="J17625" s="146"/>
      <c r="L17625" s="150"/>
      <c r="N17625" s="163"/>
      <c r="O17625" s="146"/>
      <c r="P17625" s="146"/>
      <c r="Q17625" s="146"/>
      <c r="R17625" s="34"/>
      <c r="S17625" s="35"/>
      <c r="T17625" s="147"/>
    </row>
    <row r="17626">
      <c r="A17626" s="147"/>
      <c r="B17626" s="64"/>
      <c r="C17626" s="147" t="s">
        <v>217</v>
      </c>
      <c r="E17626" s="161"/>
      <c r="F17626" s="162"/>
      <c r="G17626" s="147"/>
      <c r="H17626" s="146"/>
      <c r="J17626" s="146"/>
      <c r="L17626" s="150"/>
      <c r="N17626" s="163"/>
      <c r="O17626" s="146"/>
      <c r="P17626" s="146"/>
      <c r="Q17626" s="146"/>
      <c r="R17626" s="34"/>
      <c r="S17626" s="35"/>
      <c r="T17626" s="147"/>
    </row>
    <row r="17627">
      <c r="A17627" s="147"/>
      <c r="B17627" s="64"/>
      <c r="C17627" s="147" t="s">
        <v>217</v>
      </c>
      <c r="E17627" s="161"/>
      <c r="F17627" s="162"/>
      <c r="G17627" s="147"/>
      <c r="H17627" s="146"/>
      <c r="J17627" s="146"/>
      <c r="L17627" s="150"/>
      <c r="N17627" s="163"/>
      <c r="O17627" s="146"/>
      <c r="P17627" s="146"/>
      <c r="Q17627" s="146"/>
      <c r="R17627" s="34"/>
      <c r="S17627" s="35"/>
      <c r="T17627" s="147"/>
    </row>
    <row r="17628">
      <c r="A17628" s="147"/>
      <c r="B17628" s="64"/>
      <c r="C17628" s="147" t="s">
        <v>217</v>
      </c>
      <c r="E17628" s="161"/>
      <c r="F17628" s="162"/>
      <c r="G17628" s="147"/>
      <c r="H17628" s="146"/>
      <c r="J17628" s="146"/>
      <c r="L17628" s="150"/>
      <c r="N17628" s="163"/>
      <c r="O17628" s="146"/>
      <c r="P17628" s="146"/>
      <c r="Q17628" s="146"/>
      <c r="R17628" s="34"/>
      <c r="S17628" s="35"/>
      <c r="T17628" s="147"/>
    </row>
    <row r="17629">
      <c r="A17629" s="147"/>
      <c r="B17629" s="64"/>
      <c r="C17629" s="147" t="s">
        <v>217</v>
      </c>
      <c r="E17629" s="161"/>
      <c r="F17629" s="162"/>
      <c r="G17629" s="147"/>
      <c r="H17629" s="146"/>
      <c r="J17629" s="146"/>
      <c r="L17629" s="150"/>
      <c r="N17629" s="163"/>
      <c r="O17629" s="146"/>
      <c r="P17629" s="146"/>
      <c r="Q17629" s="146"/>
      <c r="R17629" s="34"/>
      <c r="S17629" s="35"/>
      <c r="T17629" s="147"/>
    </row>
    <row r="17630">
      <c r="A17630" s="147"/>
      <c r="B17630" s="64"/>
      <c r="C17630" s="147" t="s">
        <v>217</v>
      </c>
      <c r="E17630" s="161"/>
      <c r="F17630" s="162"/>
      <c r="G17630" s="147"/>
      <c r="H17630" s="146"/>
      <c r="J17630" s="146"/>
      <c r="L17630" s="150"/>
      <c r="N17630" s="163"/>
      <c r="O17630" s="146"/>
      <c r="P17630" s="146"/>
      <c r="Q17630" s="146"/>
      <c r="R17630" s="34"/>
      <c r="S17630" s="35"/>
      <c r="T17630" s="147"/>
    </row>
    <row r="17631">
      <c r="A17631" s="147"/>
      <c r="B17631" s="64"/>
      <c r="C17631" s="147" t="s">
        <v>217</v>
      </c>
      <c r="E17631" s="161"/>
      <c r="F17631" s="162"/>
      <c r="G17631" s="147"/>
      <c r="H17631" s="146"/>
      <c r="J17631" s="146"/>
      <c r="L17631" s="150"/>
      <c r="N17631" s="163"/>
      <c r="O17631" s="146"/>
      <c r="P17631" s="146"/>
      <c r="Q17631" s="146"/>
      <c r="R17631" s="34"/>
      <c r="S17631" s="35"/>
      <c r="T17631" s="147"/>
    </row>
    <row r="17632">
      <c r="A17632" s="147"/>
      <c r="B17632" s="64"/>
      <c r="C17632" s="147" t="s">
        <v>217</v>
      </c>
      <c r="E17632" s="161"/>
      <c r="F17632" s="162"/>
      <c r="G17632" s="147"/>
      <c r="H17632" s="146"/>
      <c r="J17632" s="146"/>
      <c r="L17632" s="150"/>
      <c r="N17632" s="163"/>
      <c r="O17632" s="146"/>
      <c r="P17632" s="146"/>
      <c r="Q17632" s="146"/>
      <c r="R17632" s="34"/>
      <c r="S17632" s="35"/>
      <c r="T17632" s="147"/>
    </row>
    <row r="17633">
      <c r="A17633" s="147"/>
      <c r="B17633" s="64"/>
      <c r="C17633" s="147" t="s">
        <v>217</v>
      </c>
      <c r="E17633" s="161"/>
      <c r="F17633" s="162"/>
      <c r="G17633" s="147"/>
      <c r="H17633" s="146"/>
      <c r="J17633" s="146"/>
      <c r="L17633" s="150"/>
      <c r="N17633" s="163"/>
      <c r="O17633" s="146"/>
      <c r="P17633" s="146"/>
      <c r="Q17633" s="146"/>
      <c r="R17633" s="34"/>
      <c r="S17633" s="35"/>
      <c r="T17633" s="147"/>
    </row>
    <row r="17634">
      <c r="A17634" s="147"/>
      <c r="B17634" s="64"/>
      <c r="C17634" s="147" t="s">
        <v>217</v>
      </c>
      <c r="E17634" s="161"/>
      <c r="F17634" s="162"/>
      <c r="G17634" s="147"/>
      <c r="H17634" s="146"/>
      <c r="J17634" s="146"/>
      <c r="L17634" s="150"/>
      <c r="N17634" s="163"/>
      <c r="O17634" s="146"/>
      <c r="P17634" s="146"/>
      <c r="Q17634" s="146"/>
      <c r="R17634" s="34"/>
      <c r="S17634" s="35"/>
      <c r="T17634" s="147"/>
    </row>
    <row r="17635">
      <c r="A17635" s="147"/>
      <c r="B17635" s="64"/>
      <c r="C17635" s="147" t="s">
        <v>217</v>
      </c>
      <c r="E17635" s="161"/>
      <c r="F17635" s="162"/>
      <c r="G17635" s="147"/>
      <c r="H17635" s="146"/>
      <c r="J17635" s="146"/>
      <c r="L17635" s="150"/>
      <c r="N17635" s="163"/>
      <c r="O17635" s="146"/>
      <c r="P17635" s="146"/>
      <c r="Q17635" s="146"/>
      <c r="R17635" s="34"/>
      <c r="S17635" s="35"/>
      <c r="T17635" s="147"/>
    </row>
    <row r="17636">
      <c r="A17636" s="147"/>
      <c r="B17636" s="64"/>
      <c r="C17636" s="147" t="s">
        <v>217</v>
      </c>
      <c r="E17636" s="161"/>
      <c r="F17636" s="162"/>
      <c r="G17636" s="147"/>
      <c r="H17636" s="146"/>
      <c r="J17636" s="146"/>
      <c r="L17636" s="150"/>
      <c r="N17636" s="163"/>
      <c r="O17636" s="146"/>
      <c r="P17636" s="146"/>
      <c r="Q17636" s="146"/>
      <c r="R17636" s="34"/>
      <c r="S17636" s="35"/>
      <c r="T17636" s="147"/>
    </row>
    <row r="17637">
      <c r="A17637" s="147"/>
      <c r="B17637" s="64"/>
      <c r="C17637" s="147" t="s">
        <v>217</v>
      </c>
      <c r="E17637" s="161"/>
      <c r="F17637" s="162"/>
      <c r="G17637" s="147"/>
      <c r="H17637" s="146"/>
      <c r="J17637" s="146"/>
      <c r="L17637" s="150"/>
      <c r="N17637" s="163"/>
      <c r="O17637" s="146"/>
      <c r="P17637" s="146"/>
      <c r="Q17637" s="146"/>
      <c r="R17637" s="34"/>
      <c r="S17637" s="35"/>
      <c r="T17637" s="147"/>
    </row>
    <row r="17638">
      <c r="A17638" s="147"/>
      <c r="B17638" s="64"/>
      <c r="C17638" s="147" t="s">
        <v>217</v>
      </c>
      <c r="E17638" s="161"/>
      <c r="F17638" s="162"/>
      <c r="G17638" s="147"/>
      <c r="H17638" s="146"/>
      <c r="J17638" s="146"/>
      <c r="L17638" s="150"/>
      <c r="N17638" s="163"/>
      <c r="O17638" s="146"/>
      <c r="P17638" s="146"/>
      <c r="Q17638" s="146"/>
      <c r="R17638" s="34"/>
      <c r="S17638" s="35"/>
      <c r="T17638" s="147"/>
    </row>
    <row r="17639">
      <c r="A17639" s="147"/>
      <c r="B17639" s="64"/>
      <c r="C17639" s="147" t="s">
        <v>217</v>
      </c>
      <c r="E17639" s="161"/>
      <c r="F17639" s="162"/>
      <c r="G17639" s="147"/>
      <c r="H17639" s="146"/>
      <c r="J17639" s="146"/>
      <c r="L17639" s="150"/>
      <c r="N17639" s="163"/>
      <c r="O17639" s="146"/>
      <c r="P17639" s="146"/>
      <c r="Q17639" s="146"/>
      <c r="R17639" s="34"/>
      <c r="S17639" s="35"/>
      <c r="T17639" s="147"/>
    </row>
    <row r="17640">
      <c r="A17640" s="147"/>
      <c r="B17640" s="64"/>
      <c r="C17640" s="147" t="s">
        <v>217</v>
      </c>
      <c r="E17640" s="161"/>
      <c r="F17640" s="162"/>
      <c r="G17640" s="147"/>
      <c r="H17640" s="146"/>
      <c r="J17640" s="146"/>
      <c r="L17640" s="150"/>
      <c r="N17640" s="163"/>
      <c r="O17640" s="146"/>
      <c r="P17640" s="146"/>
      <c r="Q17640" s="146"/>
      <c r="R17640" s="34"/>
      <c r="S17640" s="35"/>
      <c r="T17640" s="147"/>
    </row>
    <row r="17641">
      <c r="A17641" s="147"/>
      <c r="B17641" s="64"/>
      <c r="C17641" s="147" t="s">
        <v>217</v>
      </c>
      <c r="E17641" s="161"/>
      <c r="F17641" s="162"/>
      <c r="G17641" s="147"/>
      <c r="H17641" s="146"/>
      <c r="J17641" s="146"/>
      <c r="L17641" s="150"/>
      <c r="N17641" s="163"/>
      <c r="O17641" s="146"/>
      <c r="P17641" s="146"/>
      <c r="Q17641" s="146"/>
      <c r="R17641" s="34"/>
      <c r="S17641" s="35"/>
      <c r="T17641" s="147"/>
    </row>
    <row r="17642">
      <c r="A17642" s="147"/>
      <c r="B17642" s="64"/>
      <c r="C17642" s="147" t="s">
        <v>217</v>
      </c>
      <c r="E17642" s="161"/>
      <c r="F17642" s="162"/>
      <c r="G17642" s="147"/>
      <c r="H17642" s="146"/>
      <c r="J17642" s="146"/>
      <c r="L17642" s="150"/>
      <c r="N17642" s="163"/>
      <c r="O17642" s="146"/>
      <c r="P17642" s="146"/>
      <c r="Q17642" s="146"/>
      <c r="R17642" s="34"/>
      <c r="S17642" s="35"/>
      <c r="T17642" s="147"/>
    </row>
    <row r="17643">
      <c r="A17643" s="147"/>
      <c r="B17643" s="64"/>
      <c r="C17643" s="147" t="s">
        <v>217</v>
      </c>
      <c r="E17643" s="161"/>
      <c r="F17643" s="162"/>
      <c r="G17643" s="147"/>
      <c r="H17643" s="146"/>
      <c r="J17643" s="146"/>
      <c r="L17643" s="150"/>
      <c r="N17643" s="163"/>
      <c r="O17643" s="146"/>
      <c r="P17643" s="146"/>
      <c r="Q17643" s="146"/>
      <c r="R17643" s="34"/>
      <c r="S17643" s="35"/>
      <c r="T17643" s="147"/>
    </row>
    <row r="17644">
      <c r="A17644" s="147"/>
      <c r="B17644" s="64"/>
      <c r="C17644" s="147" t="s">
        <v>217</v>
      </c>
      <c r="E17644" s="161"/>
      <c r="F17644" s="162"/>
      <c r="G17644" s="147"/>
      <c r="H17644" s="146"/>
      <c r="J17644" s="146"/>
      <c r="L17644" s="150"/>
      <c r="N17644" s="163"/>
      <c r="O17644" s="146"/>
      <c r="P17644" s="146"/>
      <c r="Q17644" s="146"/>
      <c r="R17644" s="34"/>
      <c r="S17644" s="35"/>
      <c r="T17644" s="147"/>
    </row>
    <row r="17645">
      <c r="A17645" s="147"/>
      <c r="B17645" s="64"/>
      <c r="C17645" s="147" t="s">
        <v>217</v>
      </c>
      <c r="E17645" s="161"/>
      <c r="F17645" s="162"/>
      <c r="G17645" s="147"/>
      <c r="H17645" s="146"/>
      <c r="J17645" s="146"/>
      <c r="L17645" s="150"/>
      <c r="N17645" s="163"/>
      <c r="O17645" s="146"/>
      <c r="P17645" s="146"/>
      <c r="Q17645" s="146"/>
      <c r="R17645" s="34"/>
      <c r="S17645" s="35"/>
      <c r="T17645" s="147"/>
    </row>
    <row r="17646">
      <c r="A17646" s="147"/>
      <c r="B17646" s="64"/>
      <c r="C17646" s="147" t="s">
        <v>217</v>
      </c>
      <c r="E17646" s="161"/>
      <c r="F17646" s="162"/>
      <c r="G17646" s="147"/>
      <c r="H17646" s="146"/>
      <c r="J17646" s="146"/>
      <c r="L17646" s="150"/>
      <c r="N17646" s="163"/>
      <c r="O17646" s="146"/>
      <c r="P17646" s="146"/>
      <c r="Q17646" s="146"/>
      <c r="R17646" s="34"/>
      <c r="S17646" s="35"/>
      <c r="T17646" s="147"/>
    </row>
    <row r="17647">
      <c r="A17647" s="147"/>
      <c r="B17647" s="64"/>
      <c r="C17647" s="147" t="s">
        <v>217</v>
      </c>
      <c r="E17647" s="161"/>
      <c r="F17647" s="162"/>
      <c r="G17647" s="147"/>
      <c r="H17647" s="146"/>
      <c r="J17647" s="146"/>
      <c r="L17647" s="150"/>
      <c r="N17647" s="163"/>
      <c r="O17647" s="146"/>
      <c r="P17647" s="146"/>
      <c r="Q17647" s="146"/>
      <c r="R17647" s="34"/>
      <c r="S17647" s="35"/>
      <c r="T17647" s="147"/>
    </row>
    <row r="17648">
      <c r="A17648" s="147"/>
      <c r="B17648" s="64"/>
      <c r="C17648" s="147" t="s">
        <v>217</v>
      </c>
      <c r="E17648" s="161"/>
      <c r="F17648" s="162"/>
      <c r="G17648" s="147"/>
      <c r="H17648" s="146"/>
      <c r="J17648" s="146"/>
      <c r="L17648" s="150"/>
      <c r="N17648" s="163"/>
      <c r="O17648" s="146"/>
      <c r="P17648" s="146"/>
      <c r="Q17648" s="146"/>
      <c r="R17648" s="34"/>
      <c r="S17648" s="35"/>
      <c r="T17648" s="147"/>
    </row>
    <row r="17649">
      <c r="A17649" s="147"/>
      <c r="B17649" s="64"/>
      <c r="C17649" s="147" t="s">
        <v>217</v>
      </c>
      <c r="E17649" s="161"/>
      <c r="F17649" s="162"/>
      <c r="G17649" s="147"/>
      <c r="H17649" s="146"/>
      <c r="J17649" s="146"/>
      <c r="L17649" s="150"/>
      <c r="N17649" s="163"/>
      <c r="O17649" s="146"/>
      <c r="P17649" s="146"/>
      <c r="Q17649" s="146"/>
      <c r="R17649" s="34"/>
      <c r="S17649" s="35"/>
      <c r="T17649" s="147"/>
    </row>
    <row r="17650">
      <c r="A17650" s="147"/>
      <c r="B17650" s="64"/>
      <c r="C17650" s="147" t="s">
        <v>217</v>
      </c>
      <c r="E17650" s="161"/>
      <c r="F17650" s="162"/>
      <c r="G17650" s="147"/>
      <c r="H17650" s="146"/>
      <c r="J17650" s="146"/>
      <c r="L17650" s="150"/>
      <c r="N17650" s="163"/>
      <c r="O17650" s="146"/>
      <c r="P17650" s="146"/>
      <c r="Q17650" s="146"/>
      <c r="R17650" s="34"/>
      <c r="S17650" s="35"/>
      <c r="T17650" s="147"/>
    </row>
    <row r="17651">
      <c r="A17651" s="147"/>
      <c r="B17651" s="64"/>
      <c r="C17651" s="147" t="s">
        <v>217</v>
      </c>
      <c r="E17651" s="161"/>
      <c r="F17651" s="162"/>
      <c r="G17651" s="147"/>
      <c r="H17651" s="146"/>
      <c r="J17651" s="146"/>
      <c r="L17651" s="150"/>
      <c r="N17651" s="163"/>
      <c r="O17651" s="146"/>
      <c r="P17651" s="146"/>
      <c r="Q17651" s="146"/>
      <c r="R17651" s="34"/>
      <c r="S17651" s="35"/>
      <c r="T17651" s="147"/>
    </row>
    <row r="17652">
      <c r="A17652" s="147"/>
      <c r="B17652" s="64"/>
      <c r="C17652" s="147" t="s">
        <v>217</v>
      </c>
      <c r="E17652" s="161"/>
      <c r="F17652" s="162"/>
      <c r="G17652" s="147"/>
      <c r="H17652" s="146"/>
      <c r="J17652" s="146"/>
      <c r="L17652" s="150"/>
      <c r="N17652" s="163"/>
      <c r="O17652" s="146"/>
      <c r="P17652" s="146"/>
      <c r="Q17652" s="146"/>
      <c r="R17652" s="34"/>
      <c r="S17652" s="35"/>
      <c r="T17652" s="147"/>
    </row>
    <row r="17653">
      <c r="A17653" s="147"/>
      <c r="B17653" s="64"/>
      <c r="C17653" s="147" t="s">
        <v>217</v>
      </c>
      <c r="E17653" s="161"/>
      <c r="F17653" s="162"/>
      <c r="G17653" s="147"/>
      <c r="H17653" s="146"/>
      <c r="J17653" s="146"/>
      <c r="L17653" s="150"/>
      <c r="N17653" s="163"/>
      <c r="O17653" s="146"/>
      <c r="P17653" s="146"/>
      <c r="Q17653" s="146"/>
      <c r="R17653" s="34"/>
      <c r="S17653" s="35"/>
      <c r="T17653" s="147"/>
    </row>
    <row r="17654">
      <c r="A17654" s="147"/>
      <c r="B17654" s="64"/>
      <c r="C17654" s="147" t="s">
        <v>217</v>
      </c>
      <c r="E17654" s="161"/>
      <c r="F17654" s="162"/>
      <c r="G17654" s="147"/>
      <c r="H17654" s="146"/>
      <c r="J17654" s="146"/>
      <c r="L17654" s="150"/>
      <c r="N17654" s="163"/>
      <c r="O17654" s="146"/>
      <c r="P17654" s="146"/>
      <c r="Q17654" s="146"/>
      <c r="R17654" s="34"/>
      <c r="S17654" s="35"/>
      <c r="T17654" s="147"/>
    </row>
    <row r="17655">
      <c r="A17655" s="147"/>
      <c r="B17655" s="64"/>
      <c r="C17655" s="147" t="s">
        <v>217</v>
      </c>
      <c r="E17655" s="161"/>
      <c r="F17655" s="162"/>
      <c r="G17655" s="147"/>
      <c r="H17655" s="146"/>
      <c r="J17655" s="146"/>
      <c r="L17655" s="150"/>
      <c r="N17655" s="163"/>
      <c r="O17655" s="146"/>
      <c r="P17655" s="146"/>
      <c r="Q17655" s="146"/>
      <c r="R17655" s="34"/>
      <c r="S17655" s="35"/>
      <c r="T17655" s="147"/>
    </row>
    <row r="17656">
      <c r="A17656" s="147"/>
      <c r="B17656" s="64"/>
      <c r="C17656" s="147" t="s">
        <v>217</v>
      </c>
      <c r="E17656" s="161"/>
      <c r="F17656" s="162"/>
      <c r="G17656" s="147"/>
      <c r="H17656" s="146"/>
      <c r="J17656" s="146"/>
      <c r="L17656" s="150"/>
      <c r="N17656" s="163"/>
      <c r="O17656" s="146"/>
      <c r="P17656" s="146"/>
      <c r="Q17656" s="146"/>
      <c r="R17656" s="34"/>
      <c r="S17656" s="35"/>
      <c r="T17656" s="147"/>
    </row>
    <row r="17657">
      <c r="A17657" s="147"/>
      <c r="B17657" s="64"/>
      <c r="C17657" s="147" t="s">
        <v>217</v>
      </c>
      <c r="E17657" s="161"/>
      <c r="F17657" s="162"/>
      <c r="G17657" s="147"/>
      <c r="H17657" s="146"/>
      <c r="J17657" s="146"/>
      <c r="L17657" s="150"/>
      <c r="N17657" s="163"/>
      <c r="O17657" s="146"/>
      <c r="P17657" s="146"/>
      <c r="Q17657" s="146"/>
      <c r="R17657" s="34"/>
      <c r="S17657" s="35"/>
      <c r="T17657" s="147"/>
    </row>
    <row r="17658">
      <c r="A17658" s="147"/>
      <c r="B17658" s="64"/>
      <c r="C17658" s="147" t="s">
        <v>217</v>
      </c>
      <c r="E17658" s="161"/>
      <c r="F17658" s="162"/>
      <c r="G17658" s="147"/>
      <c r="H17658" s="146"/>
      <c r="J17658" s="146"/>
      <c r="L17658" s="150"/>
      <c r="N17658" s="163"/>
      <c r="O17658" s="146"/>
      <c r="P17658" s="146"/>
      <c r="Q17658" s="146"/>
      <c r="R17658" s="34"/>
      <c r="S17658" s="35"/>
      <c r="T17658" s="147"/>
    </row>
    <row r="17659">
      <c r="A17659" s="147"/>
      <c r="B17659" s="64"/>
      <c r="C17659" s="147" t="s">
        <v>217</v>
      </c>
      <c r="E17659" s="161"/>
      <c r="F17659" s="162"/>
      <c r="G17659" s="147"/>
      <c r="H17659" s="146"/>
      <c r="J17659" s="146"/>
      <c r="L17659" s="150"/>
      <c r="N17659" s="163"/>
      <c r="O17659" s="146"/>
      <c r="P17659" s="146"/>
      <c r="Q17659" s="146"/>
      <c r="R17659" s="34"/>
      <c r="S17659" s="35"/>
      <c r="T17659" s="147"/>
    </row>
    <row r="17660">
      <c r="A17660" s="147"/>
      <c r="B17660" s="64"/>
      <c r="C17660" s="147" t="s">
        <v>217</v>
      </c>
      <c r="E17660" s="161"/>
      <c r="F17660" s="162"/>
      <c r="G17660" s="147"/>
      <c r="H17660" s="146"/>
      <c r="J17660" s="146"/>
      <c r="L17660" s="150"/>
      <c r="N17660" s="163"/>
      <c r="O17660" s="146"/>
      <c r="P17660" s="146"/>
      <c r="Q17660" s="146"/>
      <c r="R17660" s="34"/>
      <c r="S17660" s="35"/>
      <c r="T17660" s="147"/>
    </row>
    <row r="17661">
      <c r="A17661" s="147"/>
      <c r="B17661" s="64"/>
      <c r="C17661" s="147" t="s">
        <v>217</v>
      </c>
      <c r="E17661" s="161"/>
      <c r="F17661" s="162"/>
      <c r="G17661" s="147"/>
      <c r="H17661" s="146"/>
      <c r="J17661" s="146"/>
      <c r="L17661" s="150"/>
      <c r="N17661" s="163"/>
      <c r="O17661" s="146"/>
      <c r="P17661" s="146"/>
      <c r="Q17661" s="146"/>
      <c r="R17661" s="34"/>
      <c r="S17661" s="35"/>
      <c r="T17661" s="147"/>
    </row>
    <row r="17662">
      <c r="A17662" s="147"/>
      <c r="B17662" s="64"/>
      <c r="C17662" s="147" t="s">
        <v>217</v>
      </c>
      <c r="E17662" s="161"/>
      <c r="F17662" s="162"/>
      <c r="G17662" s="147"/>
      <c r="H17662" s="146"/>
      <c r="J17662" s="146"/>
      <c r="L17662" s="150"/>
      <c r="N17662" s="163"/>
      <c r="O17662" s="146"/>
      <c r="P17662" s="146"/>
      <c r="Q17662" s="146"/>
      <c r="R17662" s="34"/>
      <c r="S17662" s="35"/>
      <c r="T17662" s="147"/>
    </row>
    <row r="17663">
      <c r="A17663" s="147"/>
      <c r="B17663" s="64"/>
      <c r="C17663" s="147" t="s">
        <v>217</v>
      </c>
      <c r="E17663" s="161"/>
      <c r="F17663" s="162"/>
      <c r="G17663" s="147"/>
      <c r="H17663" s="146"/>
      <c r="J17663" s="146"/>
      <c r="L17663" s="150"/>
      <c r="N17663" s="163"/>
      <c r="O17663" s="146"/>
      <c r="P17663" s="146"/>
      <c r="Q17663" s="146"/>
      <c r="R17663" s="34"/>
      <c r="S17663" s="35"/>
      <c r="T17663" s="147"/>
    </row>
    <row r="17664">
      <c r="A17664" s="147"/>
      <c r="B17664" s="64"/>
      <c r="C17664" s="147" t="s">
        <v>217</v>
      </c>
      <c r="E17664" s="161"/>
      <c r="F17664" s="162"/>
      <c r="G17664" s="147"/>
      <c r="H17664" s="146"/>
      <c r="J17664" s="146"/>
      <c r="L17664" s="150"/>
      <c r="N17664" s="163"/>
      <c r="O17664" s="146"/>
      <c r="P17664" s="146"/>
      <c r="Q17664" s="146"/>
      <c r="R17664" s="34"/>
      <c r="S17664" s="35"/>
      <c r="T17664" s="147"/>
    </row>
    <row r="17665">
      <c r="A17665" s="147"/>
      <c r="B17665" s="64"/>
      <c r="C17665" s="147" t="s">
        <v>217</v>
      </c>
      <c r="E17665" s="161"/>
      <c r="F17665" s="162"/>
      <c r="G17665" s="147"/>
      <c r="H17665" s="146"/>
      <c r="J17665" s="146"/>
      <c r="L17665" s="150"/>
      <c r="N17665" s="163"/>
      <c r="O17665" s="146"/>
      <c r="P17665" s="146"/>
      <c r="Q17665" s="146"/>
      <c r="R17665" s="34"/>
      <c r="S17665" s="35"/>
      <c r="T17665" s="147"/>
    </row>
    <row r="17666">
      <c r="A17666" s="147"/>
      <c r="B17666" s="64"/>
      <c r="C17666" s="147" t="s">
        <v>217</v>
      </c>
      <c r="E17666" s="161"/>
      <c r="F17666" s="162"/>
      <c r="G17666" s="147"/>
      <c r="H17666" s="146"/>
      <c r="J17666" s="146"/>
      <c r="L17666" s="150"/>
      <c r="N17666" s="163"/>
      <c r="O17666" s="146"/>
      <c r="P17666" s="146"/>
      <c r="Q17666" s="146"/>
      <c r="R17666" s="34"/>
      <c r="S17666" s="35"/>
      <c r="T17666" s="147"/>
    </row>
    <row r="17667">
      <c r="A17667" s="147"/>
      <c r="B17667" s="64"/>
      <c r="C17667" s="147" t="s">
        <v>217</v>
      </c>
      <c r="E17667" s="161"/>
      <c r="F17667" s="162"/>
      <c r="G17667" s="147"/>
      <c r="H17667" s="146"/>
      <c r="J17667" s="146"/>
      <c r="L17667" s="150"/>
      <c r="N17667" s="163"/>
      <c r="O17667" s="146"/>
      <c r="P17667" s="146"/>
      <c r="Q17667" s="146"/>
      <c r="R17667" s="34"/>
      <c r="S17667" s="35"/>
      <c r="T17667" s="147"/>
    </row>
    <row r="17668">
      <c r="A17668" s="147"/>
      <c r="B17668" s="64"/>
      <c r="C17668" s="147" t="s">
        <v>217</v>
      </c>
      <c r="E17668" s="161"/>
      <c r="F17668" s="162"/>
      <c r="G17668" s="147"/>
      <c r="H17668" s="146"/>
      <c r="J17668" s="146"/>
      <c r="L17668" s="150"/>
      <c r="N17668" s="163"/>
      <c r="O17668" s="146"/>
      <c r="P17668" s="146"/>
      <c r="Q17668" s="146"/>
      <c r="R17668" s="34"/>
      <c r="S17668" s="35"/>
      <c r="T17668" s="147"/>
    </row>
    <row r="17669">
      <c r="A17669" s="147"/>
      <c r="B17669" s="64"/>
      <c r="C17669" s="147" t="s">
        <v>217</v>
      </c>
      <c r="E17669" s="161"/>
      <c r="F17669" s="162"/>
      <c r="G17669" s="147"/>
      <c r="H17669" s="146"/>
      <c r="J17669" s="146"/>
      <c r="L17669" s="150"/>
      <c r="N17669" s="163"/>
      <c r="O17669" s="146"/>
      <c r="P17669" s="146"/>
      <c r="Q17669" s="146"/>
      <c r="R17669" s="34"/>
      <c r="S17669" s="35"/>
      <c r="T17669" s="147"/>
    </row>
    <row r="17670">
      <c r="A17670" s="147"/>
      <c r="B17670" s="64"/>
      <c r="C17670" s="147" t="s">
        <v>217</v>
      </c>
      <c r="E17670" s="161"/>
      <c r="F17670" s="162"/>
      <c r="G17670" s="147"/>
      <c r="H17670" s="146"/>
      <c r="J17670" s="146"/>
      <c r="L17670" s="150"/>
      <c r="N17670" s="163"/>
      <c r="O17670" s="146"/>
      <c r="P17670" s="146"/>
      <c r="Q17670" s="146"/>
      <c r="R17670" s="34"/>
      <c r="S17670" s="35"/>
      <c r="T17670" s="147"/>
    </row>
    <row r="17671">
      <c r="A17671" s="147"/>
      <c r="B17671" s="64"/>
      <c r="C17671" s="147" t="s">
        <v>217</v>
      </c>
      <c r="E17671" s="161"/>
      <c r="F17671" s="162"/>
      <c r="G17671" s="147"/>
      <c r="H17671" s="146"/>
      <c r="J17671" s="146"/>
      <c r="L17671" s="150"/>
      <c r="N17671" s="163"/>
      <c r="O17671" s="146"/>
      <c r="P17671" s="146"/>
      <c r="Q17671" s="146"/>
      <c r="R17671" s="34"/>
      <c r="S17671" s="35"/>
      <c r="T17671" s="147"/>
    </row>
    <row r="17672">
      <c r="A17672" s="147"/>
      <c r="B17672" s="64"/>
      <c r="C17672" s="147" t="s">
        <v>217</v>
      </c>
      <c r="E17672" s="161"/>
      <c r="F17672" s="162"/>
      <c r="G17672" s="147"/>
      <c r="H17672" s="146"/>
      <c r="J17672" s="146"/>
      <c r="L17672" s="150"/>
      <c r="N17672" s="163"/>
      <c r="O17672" s="146"/>
      <c r="P17672" s="146"/>
      <c r="Q17672" s="146"/>
      <c r="R17672" s="34"/>
      <c r="S17672" s="35"/>
      <c r="T17672" s="147"/>
    </row>
    <row r="17673">
      <c r="A17673" s="147"/>
      <c r="B17673" s="64"/>
      <c r="C17673" s="147" t="s">
        <v>217</v>
      </c>
      <c r="E17673" s="161"/>
      <c r="F17673" s="162"/>
      <c r="G17673" s="147"/>
      <c r="H17673" s="146"/>
      <c r="J17673" s="146"/>
      <c r="L17673" s="150"/>
      <c r="N17673" s="163"/>
      <c r="O17673" s="146"/>
      <c r="P17673" s="146"/>
      <c r="Q17673" s="146"/>
      <c r="R17673" s="34"/>
      <c r="S17673" s="35"/>
      <c r="T17673" s="147"/>
    </row>
    <row r="17674">
      <c r="A17674" s="147"/>
      <c r="B17674" s="64"/>
      <c r="C17674" s="147" t="s">
        <v>217</v>
      </c>
      <c r="E17674" s="161"/>
      <c r="F17674" s="162"/>
      <c r="G17674" s="147"/>
      <c r="H17674" s="146"/>
      <c r="J17674" s="146"/>
      <c r="L17674" s="150"/>
      <c r="N17674" s="163"/>
      <c r="O17674" s="146"/>
      <c r="P17674" s="146"/>
      <c r="Q17674" s="146"/>
      <c r="R17674" s="34"/>
      <c r="S17674" s="35"/>
      <c r="T17674" s="147"/>
    </row>
    <row r="17675">
      <c r="A17675" s="147"/>
      <c r="B17675" s="64"/>
      <c r="C17675" s="147" t="s">
        <v>217</v>
      </c>
      <c r="E17675" s="161"/>
      <c r="F17675" s="162"/>
      <c r="G17675" s="147"/>
      <c r="H17675" s="146"/>
      <c r="J17675" s="146"/>
      <c r="L17675" s="150"/>
      <c r="N17675" s="163"/>
      <c r="O17675" s="146"/>
      <c r="P17675" s="146"/>
      <c r="Q17675" s="146"/>
      <c r="R17675" s="34"/>
      <c r="S17675" s="35"/>
      <c r="T17675" s="147"/>
    </row>
    <row r="17676">
      <c r="A17676" s="147"/>
      <c r="B17676" s="64"/>
      <c r="C17676" s="147" t="s">
        <v>217</v>
      </c>
      <c r="E17676" s="161"/>
      <c r="F17676" s="162"/>
      <c r="G17676" s="147"/>
      <c r="H17676" s="146"/>
      <c r="J17676" s="146"/>
      <c r="L17676" s="150"/>
      <c r="N17676" s="163"/>
      <c r="O17676" s="146"/>
      <c r="P17676" s="146"/>
      <c r="Q17676" s="146"/>
      <c r="R17676" s="34"/>
      <c r="S17676" s="35"/>
      <c r="T17676" s="147"/>
    </row>
    <row r="17677">
      <c r="A17677" s="147"/>
      <c r="B17677" s="64"/>
      <c r="C17677" s="147" t="s">
        <v>217</v>
      </c>
      <c r="E17677" s="161"/>
      <c r="F17677" s="162"/>
      <c r="G17677" s="147"/>
      <c r="H17677" s="146"/>
      <c r="J17677" s="146"/>
      <c r="L17677" s="150"/>
      <c r="N17677" s="163"/>
      <c r="O17677" s="146"/>
      <c r="P17677" s="146"/>
      <c r="Q17677" s="146"/>
      <c r="R17677" s="34"/>
      <c r="S17677" s="35"/>
      <c r="T17677" s="147"/>
    </row>
    <row r="17678">
      <c r="A17678" s="147"/>
      <c r="B17678" s="64"/>
      <c r="C17678" s="147" t="s">
        <v>217</v>
      </c>
      <c r="E17678" s="161"/>
      <c r="F17678" s="162"/>
      <c r="G17678" s="147"/>
      <c r="H17678" s="146"/>
      <c r="J17678" s="146"/>
      <c r="L17678" s="150"/>
      <c r="N17678" s="163"/>
      <c r="O17678" s="146"/>
      <c r="P17678" s="146"/>
      <c r="Q17678" s="146"/>
      <c r="R17678" s="34"/>
      <c r="S17678" s="35"/>
      <c r="T17678" s="147"/>
    </row>
    <row r="17679">
      <c r="A17679" s="147"/>
      <c r="B17679" s="64"/>
      <c r="C17679" s="147" t="s">
        <v>217</v>
      </c>
      <c r="E17679" s="161"/>
      <c r="F17679" s="162"/>
      <c r="G17679" s="147"/>
      <c r="H17679" s="146"/>
      <c r="J17679" s="146"/>
      <c r="L17679" s="150"/>
      <c r="N17679" s="163"/>
      <c r="O17679" s="146"/>
      <c r="P17679" s="146"/>
      <c r="Q17679" s="146"/>
      <c r="R17679" s="34"/>
      <c r="S17679" s="35"/>
      <c r="T17679" s="147"/>
    </row>
    <row r="17680">
      <c r="A17680" s="147"/>
      <c r="B17680" s="64"/>
      <c r="C17680" s="147" t="s">
        <v>217</v>
      </c>
      <c r="E17680" s="161"/>
      <c r="F17680" s="162"/>
      <c r="G17680" s="147"/>
      <c r="H17680" s="146"/>
      <c r="J17680" s="146"/>
      <c r="L17680" s="150"/>
      <c r="N17680" s="163"/>
      <c r="O17680" s="146"/>
      <c r="P17680" s="146"/>
      <c r="Q17680" s="146"/>
      <c r="R17680" s="34"/>
      <c r="S17680" s="35"/>
      <c r="T17680" s="147"/>
    </row>
    <row r="17681">
      <c r="A17681" s="147"/>
      <c r="B17681" s="64"/>
      <c r="C17681" s="147" t="s">
        <v>217</v>
      </c>
      <c r="E17681" s="161"/>
      <c r="F17681" s="162"/>
      <c r="G17681" s="147"/>
      <c r="H17681" s="146"/>
      <c r="J17681" s="146"/>
      <c r="L17681" s="150"/>
      <c r="N17681" s="163"/>
      <c r="O17681" s="146"/>
      <c r="P17681" s="146"/>
      <c r="Q17681" s="146"/>
      <c r="R17681" s="34"/>
      <c r="S17681" s="35"/>
      <c r="T17681" s="147"/>
    </row>
    <row r="17682">
      <c r="A17682" s="147"/>
      <c r="B17682" s="64"/>
      <c r="C17682" s="147" t="s">
        <v>217</v>
      </c>
      <c r="E17682" s="161"/>
      <c r="F17682" s="162"/>
      <c r="G17682" s="147"/>
      <c r="H17682" s="146"/>
      <c r="J17682" s="146"/>
      <c r="L17682" s="150"/>
      <c r="N17682" s="163"/>
      <c r="O17682" s="146"/>
      <c r="P17682" s="146"/>
      <c r="Q17682" s="146"/>
      <c r="R17682" s="34"/>
      <c r="S17682" s="35"/>
      <c r="T17682" s="147"/>
    </row>
    <row r="17683">
      <c r="A17683" s="147"/>
      <c r="B17683" s="64"/>
      <c r="C17683" s="147" t="s">
        <v>217</v>
      </c>
      <c r="E17683" s="161"/>
      <c r="F17683" s="162"/>
      <c r="G17683" s="147"/>
      <c r="H17683" s="146"/>
      <c r="J17683" s="146"/>
      <c r="L17683" s="150"/>
      <c r="N17683" s="163"/>
      <c r="O17683" s="146"/>
      <c r="P17683" s="146"/>
      <c r="Q17683" s="146"/>
      <c r="R17683" s="34"/>
      <c r="S17683" s="35"/>
      <c r="T17683" s="147"/>
    </row>
    <row r="17684">
      <c r="A17684" s="147"/>
      <c r="B17684" s="64"/>
      <c r="C17684" s="147" t="s">
        <v>217</v>
      </c>
      <c r="E17684" s="161"/>
      <c r="F17684" s="162"/>
      <c r="G17684" s="147"/>
      <c r="H17684" s="146"/>
      <c r="J17684" s="146"/>
      <c r="L17684" s="150"/>
      <c r="N17684" s="163"/>
      <c r="O17684" s="146"/>
      <c r="P17684" s="146"/>
      <c r="Q17684" s="146"/>
      <c r="R17684" s="34"/>
      <c r="S17684" s="35"/>
      <c r="T17684" s="147"/>
    </row>
    <row r="17685">
      <c r="A17685" s="147"/>
      <c r="B17685" s="64"/>
      <c r="C17685" s="147" t="s">
        <v>217</v>
      </c>
      <c r="E17685" s="161"/>
      <c r="F17685" s="162"/>
      <c r="G17685" s="147"/>
      <c r="H17685" s="146"/>
      <c r="J17685" s="146"/>
      <c r="L17685" s="150"/>
      <c r="N17685" s="163"/>
      <c r="O17685" s="146"/>
      <c r="P17685" s="146"/>
      <c r="Q17685" s="146"/>
      <c r="R17685" s="34"/>
      <c r="S17685" s="35"/>
      <c r="T17685" s="147"/>
    </row>
    <row r="17686">
      <c r="A17686" s="147"/>
      <c r="B17686" s="64"/>
      <c r="C17686" s="147" t="s">
        <v>217</v>
      </c>
      <c r="E17686" s="161"/>
      <c r="F17686" s="162"/>
      <c r="G17686" s="147"/>
      <c r="H17686" s="146"/>
      <c r="J17686" s="146"/>
      <c r="L17686" s="150"/>
      <c r="N17686" s="163"/>
      <c r="O17686" s="146"/>
      <c r="P17686" s="146"/>
      <c r="Q17686" s="146"/>
      <c r="R17686" s="34"/>
      <c r="S17686" s="35"/>
      <c r="T17686" s="147"/>
    </row>
    <row r="17687">
      <c r="A17687" s="147"/>
      <c r="B17687" s="64"/>
      <c r="C17687" s="147" t="s">
        <v>217</v>
      </c>
      <c r="E17687" s="161"/>
      <c r="F17687" s="162"/>
      <c r="G17687" s="147"/>
      <c r="H17687" s="146"/>
      <c r="J17687" s="146"/>
      <c r="L17687" s="150"/>
      <c r="N17687" s="163"/>
      <c r="O17687" s="146"/>
      <c r="P17687" s="146"/>
      <c r="Q17687" s="146"/>
      <c r="R17687" s="34"/>
      <c r="S17687" s="35"/>
      <c r="T17687" s="147"/>
    </row>
    <row r="17688">
      <c r="A17688" s="147"/>
      <c r="B17688" s="64"/>
      <c r="C17688" s="147" t="s">
        <v>217</v>
      </c>
      <c r="E17688" s="161"/>
      <c r="F17688" s="162"/>
      <c r="G17688" s="147"/>
      <c r="H17688" s="146"/>
      <c r="J17688" s="146"/>
      <c r="L17688" s="150"/>
      <c r="N17688" s="163"/>
      <c r="O17688" s="146"/>
      <c r="P17688" s="146"/>
      <c r="Q17688" s="146"/>
      <c r="R17688" s="34"/>
      <c r="S17688" s="35"/>
      <c r="T17688" s="147"/>
    </row>
    <row r="17689">
      <c r="A17689" s="147"/>
      <c r="B17689" s="64"/>
      <c r="C17689" s="147" t="s">
        <v>217</v>
      </c>
      <c r="E17689" s="161"/>
      <c r="F17689" s="162"/>
      <c r="G17689" s="147"/>
      <c r="H17689" s="146"/>
      <c r="J17689" s="146"/>
      <c r="L17689" s="150"/>
      <c r="N17689" s="163"/>
      <c r="O17689" s="146"/>
      <c r="P17689" s="146"/>
      <c r="Q17689" s="146"/>
      <c r="R17689" s="34"/>
      <c r="S17689" s="35"/>
      <c r="T17689" s="147"/>
    </row>
    <row r="17690">
      <c r="A17690" s="147"/>
      <c r="B17690" s="64"/>
      <c r="C17690" s="147" t="s">
        <v>217</v>
      </c>
      <c r="E17690" s="161"/>
      <c r="F17690" s="162"/>
      <c r="G17690" s="147"/>
      <c r="H17690" s="146"/>
      <c r="J17690" s="146"/>
      <c r="L17690" s="150"/>
      <c r="N17690" s="163"/>
      <c r="O17690" s="146"/>
      <c r="P17690" s="146"/>
      <c r="Q17690" s="146"/>
      <c r="R17690" s="34"/>
      <c r="S17690" s="35"/>
      <c r="T17690" s="147"/>
    </row>
    <row r="17691">
      <c r="A17691" s="147"/>
      <c r="B17691" s="64"/>
      <c r="C17691" s="147" t="s">
        <v>217</v>
      </c>
      <c r="E17691" s="161"/>
      <c r="F17691" s="162"/>
      <c r="G17691" s="147"/>
      <c r="H17691" s="146"/>
      <c r="J17691" s="146"/>
      <c r="L17691" s="150"/>
      <c r="N17691" s="163"/>
      <c r="O17691" s="146"/>
      <c r="P17691" s="146"/>
      <c r="Q17691" s="146"/>
      <c r="R17691" s="34"/>
      <c r="S17691" s="35"/>
      <c r="T17691" s="147"/>
    </row>
    <row r="17692">
      <c r="A17692" s="147"/>
      <c r="B17692" s="64"/>
      <c r="C17692" s="147" t="s">
        <v>217</v>
      </c>
      <c r="E17692" s="161"/>
      <c r="F17692" s="162"/>
      <c r="G17692" s="147"/>
      <c r="H17692" s="146"/>
      <c r="J17692" s="146"/>
      <c r="L17692" s="150"/>
      <c r="N17692" s="163"/>
      <c r="O17692" s="146"/>
      <c r="P17692" s="146"/>
      <c r="Q17692" s="146"/>
      <c r="R17692" s="34"/>
      <c r="S17692" s="35"/>
      <c r="T17692" s="147"/>
    </row>
    <row r="17693">
      <c r="A17693" s="147"/>
      <c r="B17693" s="64"/>
      <c r="C17693" s="147" t="s">
        <v>217</v>
      </c>
      <c r="E17693" s="161"/>
      <c r="F17693" s="162"/>
      <c r="G17693" s="147"/>
      <c r="H17693" s="146"/>
      <c r="J17693" s="146"/>
      <c r="L17693" s="150"/>
      <c r="N17693" s="163"/>
      <c r="O17693" s="146"/>
      <c r="P17693" s="146"/>
      <c r="Q17693" s="146"/>
      <c r="R17693" s="34"/>
      <c r="S17693" s="35"/>
      <c r="T17693" s="147"/>
    </row>
    <row r="17694">
      <c r="A17694" s="147"/>
      <c r="B17694" s="64"/>
      <c r="C17694" s="147" t="s">
        <v>217</v>
      </c>
      <c r="E17694" s="161"/>
      <c r="F17694" s="162"/>
      <c r="G17694" s="147"/>
      <c r="H17694" s="146"/>
      <c r="J17694" s="146"/>
      <c r="L17694" s="150"/>
      <c r="N17694" s="163"/>
      <c r="O17694" s="146"/>
      <c r="P17694" s="146"/>
      <c r="Q17694" s="146"/>
      <c r="R17694" s="34"/>
      <c r="S17694" s="35"/>
      <c r="T17694" s="147"/>
    </row>
    <row r="17695">
      <c r="A17695" s="147"/>
      <c r="B17695" s="64"/>
      <c r="C17695" s="147" t="s">
        <v>217</v>
      </c>
      <c r="E17695" s="161"/>
      <c r="F17695" s="162"/>
      <c r="G17695" s="147"/>
      <c r="H17695" s="146"/>
      <c r="J17695" s="146"/>
      <c r="L17695" s="150"/>
      <c r="N17695" s="163"/>
      <c r="O17695" s="146"/>
      <c r="P17695" s="146"/>
      <c r="Q17695" s="146"/>
      <c r="R17695" s="34"/>
      <c r="S17695" s="35"/>
      <c r="T17695" s="147"/>
    </row>
    <row r="17696">
      <c r="A17696" s="147"/>
      <c r="B17696" s="64"/>
      <c r="C17696" s="147" t="s">
        <v>217</v>
      </c>
      <c r="E17696" s="161"/>
      <c r="F17696" s="162"/>
      <c r="G17696" s="147"/>
      <c r="H17696" s="146"/>
      <c r="J17696" s="146"/>
      <c r="L17696" s="150"/>
      <c r="N17696" s="163"/>
      <c r="O17696" s="146"/>
      <c r="P17696" s="146"/>
      <c r="Q17696" s="146"/>
      <c r="R17696" s="34"/>
      <c r="S17696" s="35"/>
      <c r="T17696" s="147"/>
    </row>
    <row r="17697">
      <c r="A17697" s="147"/>
      <c r="B17697" s="64"/>
      <c r="C17697" s="147" t="s">
        <v>217</v>
      </c>
      <c r="E17697" s="161"/>
      <c r="F17697" s="162"/>
      <c r="G17697" s="147"/>
      <c r="H17697" s="146"/>
      <c r="J17697" s="146"/>
      <c r="L17697" s="150"/>
      <c r="N17697" s="163"/>
      <c r="O17697" s="146"/>
      <c r="P17697" s="146"/>
      <c r="Q17697" s="146"/>
      <c r="R17697" s="34"/>
      <c r="S17697" s="35"/>
      <c r="T17697" s="147"/>
    </row>
    <row r="17698">
      <c r="A17698" s="147"/>
      <c r="B17698" s="64"/>
      <c r="C17698" s="147" t="s">
        <v>217</v>
      </c>
      <c r="E17698" s="161"/>
      <c r="F17698" s="162"/>
      <c r="G17698" s="147"/>
      <c r="H17698" s="146"/>
      <c r="J17698" s="146"/>
      <c r="L17698" s="150"/>
      <c r="N17698" s="163"/>
      <c r="O17698" s="146"/>
      <c r="P17698" s="146"/>
      <c r="Q17698" s="146"/>
      <c r="R17698" s="34"/>
      <c r="S17698" s="35"/>
      <c r="T17698" s="147"/>
    </row>
    <row r="17699">
      <c r="A17699" s="147"/>
      <c r="B17699" s="64"/>
      <c r="C17699" s="147" t="s">
        <v>217</v>
      </c>
      <c r="E17699" s="161"/>
      <c r="F17699" s="162"/>
      <c r="G17699" s="147"/>
      <c r="H17699" s="146"/>
      <c r="J17699" s="146"/>
      <c r="L17699" s="150"/>
      <c r="N17699" s="163"/>
      <c r="O17699" s="146"/>
      <c r="P17699" s="146"/>
      <c r="Q17699" s="146"/>
      <c r="R17699" s="34"/>
      <c r="S17699" s="35"/>
      <c r="T17699" s="147"/>
    </row>
    <row r="17700">
      <c r="A17700" s="147"/>
      <c r="B17700" s="64"/>
      <c r="C17700" s="147" t="s">
        <v>217</v>
      </c>
      <c r="E17700" s="161"/>
      <c r="F17700" s="162"/>
      <c r="G17700" s="147"/>
      <c r="H17700" s="146"/>
      <c r="J17700" s="146"/>
      <c r="L17700" s="150"/>
      <c r="N17700" s="163"/>
      <c r="O17700" s="146"/>
      <c r="P17700" s="146"/>
      <c r="Q17700" s="146"/>
      <c r="R17700" s="34"/>
      <c r="S17700" s="35"/>
      <c r="T17700" s="147"/>
    </row>
    <row r="17701">
      <c r="A17701" s="147"/>
      <c r="B17701" s="64"/>
      <c r="C17701" s="147" t="s">
        <v>217</v>
      </c>
      <c r="E17701" s="161"/>
      <c r="F17701" s="162"/>
      <c r="G17701" s="147"/>
      <c r="H17701" s="146"/>
      <c r="J17701" s="146"/>
      <c r="L17701" s="150"/>
      <c r="N17701" s="163"/>
      <c r="O17701" s="146"/>
      <c r="P17701" s="146"/>
      <c r="Q17701" s="146"/>
      <c r="R17701" s="34"/>
      <c r="S17701" s="35"/>
      <c r="T17701" s="147"/>
    </row>
    <row r="17702">
      <c r="A17702" s="147"/>
      <c r="B17702" s="64"/>
      <c r="C17702" s="147" t="s">
        <v>217</v>
      </c>
      <c r="E17702" s="161"/>
      <c r="F17702" s="162"/>
      <c r="G17702" s="147"/>
      <c r="H17702" s="146"/>
      <c r="J17702" s="146"/>
      <c r="L17702" s="150"/>
      <c r="N17702" s="163"/>
      <c r="O17702" s="146"/>
      <c r="P17702" s="146"/>
      <c r="Q17702" s="146"/>
      <c r="R17702" s="34"/>
      <c r="S17702" s="35"/>
      <c r="T17702" s="147"/>
    </row>
    <row r="17703">
      <c r="A17703" s="147"/>
      <c r="B17703" s="64"/>
      <c r="C17703" s="147" t="s">
        <v>217</v>
      </c>
      <c r="E17703" s="161"/>
      <c r="F17703" s="162"/>
      <c r="G17703" s="147"/>
      <c r="H17703" s="146"/>
      <c r="J17703" s="146"/>
      <c r="L17703" s="150"/>
      <c r="N17703" s="163"/>
      <c r="O17703" s="146"/>
      <c r="P17703" s="146"/>
      <c r="Q17703" s="146"/>
      <c r="R17703" s="34"/>
      <c r="S17703" s="35"/>
      <c r="T17703" s="147"/>
    </row>
    <row r="17704">
      <c r="A17704" s="147"/>
      <c r="B17704" s="64"/>
      <c r="C17704" s="147" t="s">
        <v>217</v>
      </c>
      <c r="E17704" s="161"/>
      <c r="F17704" s="162"/>
      <c r="G17704" s="147"/>
      <c r="H17704" s="146"/>
      <c r="J17704" s="146"/>
      <c r="L17704" s="150"/>
      <c r="N17704" s="163"/>
      <c r="O17704" s="146"/>
      <c r="P17704" s="146"/>
      <c r="Q17704" s="146"/>
      <c r="R17704" s="34"/>
      <c r="S17704" s="35"/>
      <c r="T17704" s="147"/>
    </row>
    <row r="17705">
      <c r="A17705" s="147"/>
      <c r="B17705" s="64"/>
      <c r="C17705" s="147" t="s">
        <v>217</v>
      </c>
      <c r="E17705" s="161"/>
      <c r="F17705" s="162"/>
      <c r="G17705" s="147"/>
      <c r="H17705" s="146"/>
      <c r="J17705" s="146"/>
      <c r="L17705" s="150"/>
      <c r="N17705" s="163"/>
      <c r="O17705" s="146"/>
      <c r="P17705" s="146"/>
      <c r="Q17705" s="146"/>
      <c r="R17705" s="34"/>
      <c r="S17705" s="35"/>
      <c r="T17705" s="147"/>
    </row>
    <row r="17706">
      <c r="A17706" s="147"/>
      <c r="B17706" s="64"/>
      <c r="C17706" s="147" t="s">
        <v>217</v>
      </c>
      <c r="E17706" s="161"/>
      <c r="F17706" s="162"/>
      <c r="G17706" s="147"/>
      <c r="H17706" s="146"/>
      <c r="J17706" s="146"/>
      <c r="L17706" s="150"/>
      <c r="N17706" s="163"/>
      <c r="O17706" s="146"/>
      <c r="P17706" s="146"/>
      <c r="Q17706" s="146"/>
      <c r="R17706" s="34"/>
      <c r="S17706" s="35"/>
      <c r="T17706" s="147"/>
    </row>
    <row r="17707">
      <c r="A17707" s="147"/>
      <c r="B17707" s="64"/>
      <c r="C17707" s="147" t="s">
        <v>217</v>
      </c>
      <c r="E17707" s="161"/>
      <c r="F17707" s="162"/>
      <c r="G17707" s="147"/>
      <c r="H17707" s="146"/>
      <c r="J17707" s="146"/>
      <c r="L17707" s="150"/>
      <c r="N17707" s="163"/>
      <c r="O17707" s="146"/>
      <c r="P17707" s="146"/>
      <c r="Q17707" s="146"/>
      <c r="R17707" s="34"/>
      <c r="S17707" s="35"/>
      <c r="T17707" s="147"/>
    </row>
    <row r="17708">
      <c r="A17708" s="147"/>
      <c r="B17708" s="64"/>
      <c r="C17708" s="147" t="s">
        <v>217</v>
      </c>
      <c r="E17708" s="161"/>
      <c r="F17708" s="162"/>
      <c r="G17708" s="147"/>
      <c r="H17708" s="146"/>
      <c r="J17708" s="146"/>
      <c r="L17708" s="150"/>
      <c r="N17708" s="163"/>
      <c r="O17708" s="146"/>
      <c r="P17708" s="146"/>
      <c r="Q17708" s="146"/>
      <c r="R17708" s="34"/>
      <c r="S17708" s="35"/>
      <c r="T17708" s="147"/>
    </row>
    <row r="17709">
      <c r="A17709" s="147"/>
      <c r="B17709" s="64"/>
      <c r="C17709" s="147" t="s">
        <v>217</v>
      </c>
      <c r="E17709" s="161"/>
      <c r="F17709" s="162"/>
      <c r="G17709" s="147"/>
      <c r="H17709" s="146"/>
      <c r="J17709" s="146"/>
      <c r="L17709" s="150"/>
      <c r="N17709" s="163"/>
      <c r="O17709" s="146"/>
      <c r="P17709" s="146"/>
      <c r="Q17709" s="146"/>
      <c r="R17709" s="34"/>
      <c r="S17709" s="35"/>
      <c r="T17709" s="147"/>
    </row>
    <row r="17710">
      <c r="A17710" s="147"/>
      <c r="B17710" s="64"/>
      <c r="C17710" s="147" t="s">
        <v>217</v>
      </c>
      <c r="E17710" s="161"/>
      <c r="F17710" s="162"/>
      <c r="G17710" s="147"/>
      <c r="H17710" s="146"/>
      <c r="J17710" s="146"/>
      <c r="L17710" s="150"/>
      <c r="N17710" s="163"/>
      <c r="O17710" s="146"/>
      <c r="P17710" s="146"/>
      <c r="Q17710" s="146"/>
      <c r="R17710" s="34"/>
      <c r="S17710" s="35"/>
      <c r="T17710" s="147"/>
    </row>
    <row r="17711">
      <c r="A17711" s="147"/>
      <c r="B17711" s="64"/>
      <c r="C17711" s="147" t="s">
        <v>217</v>
      </c>
      <c r="E17711" s="161"/>
      <c r="F17711" s="162"/>
      <c r="G17711" s="147"/>
      <c r="H17711" s="146"/>
      <c r="J17711" s="146"/>
      <c r="L17711" s="150"/>
      <c r="N17711" s="163"/>
      <c r="O17711" s="146"/>
      <c r="P17711" s="146"/>
      <c r="Q17711" s="146"/>
      <c r="R17711" s="34"/>
      <c r="S17711" s="35"/>
      <c r="T17711" s="147"/>
    </row>
    <row r="17712">
      <c r="A17712" s="147"/>
      <c r="B17712" s="64"/>
      <c r="C17712" s="147" t="s">
        <v>217</v>
      </c>
      <c r="E17712" s="161"/>
      <c r="F17712" s="162"/>
      <c r="G17712" s="147"/>
      <c r="H17712" s="146"/>
      <c r="J17712" s="146"/>
      <c r="L17712" s="150"/>
      <c r="N17712" s="163"/>
      <c r="O17712" s="146"/>
      <c r="P17712" s="146"/>
      <c r="Q17712" s="146"/>
      <c r="R17712" s="34"/>
      <c r="S17712" s="35"/>
      <c r="T17712" s="147"/>
    </row>
    <row r="17713">
      <c r="A17713" s="147"/>
      <c r="B17713" s="64"/>
      <c r="C17713" s="147" t="s">
        <v>217</v>
      </c>
      <c r="E17713" s="161"/>
      <c r="F17713" s="162"/>
      <c r="G17713" s="147"/>
      <c r="H17713" s="146"/>
      <c r="J17713" s="146"/>
      <c r="L17713" s="150"/>
      <c r="N17713" s="163"/>
      <c r="O17713" s="146"/>
      <c r="P17713" s="146"/>
      <c r="Q17713" s="146"/>
      <c r="R17713" s="34"/>
      <c r="S17713" s="35"/>
      <c r="T17713" s="147"/>
    </row>
    <row r="17714">
      <c r="A17714" s="147"/>
      <c r="B17714" s="64"/>
      <c r="C17714" s="147" t="s">
        <v>217</v>
      </c>
      <c r="E17714" s="161"/>
      <c r="F17714" s="162"/>
      <c r="G17714" s="147"/>
      <c r="H17714" s="146"/>
      <c r="J17714" s="146"/>
      <c r="L17714" s="150"/>
      <c r="N17714" s="163"/>
      <c r="O17714" s="146"/>
      <c r="P17714" s="146"/>
      <c r="Q17714" s="146"/>
      <c r="R17714" s="34"/>
      <c r="S17714" s="35"/>
      <c r="T17714" s="147"/>
    </row>
    <row r="17715">
      <c r="A17715" s="147"/>
      <c r="B17715" s="64"/>
      <c r="C17715" s="147" t="s">
        <v>217</v>
      </c>
      <c r="E17715" s="161"/>
      <c r="F17715" s="162"/>
      <c r="G17715" s="147"/>
      <c r="H17715" s="146"/>
      <c r="J17715" s="146"/>
      <c r="L17715" s="150"/>
      <c r="N17715" s="163"/>
      <c r="O17715" s="146"/>
      <c r="P17715" s="146"/>
      <c r="Q17715" s="146"/>
      <c r="R17715" s="34"/>
      <c r="S17715" s="35"/>
      <c r="T17715" s="147"/>
    </row>
    <row r="17716">
      <c r="A17716" s="147"/>
      <c r="B17716" s="64"/>
      <c r="C17716" s="147" t="s">
        <v>217</v>
      </c>
      <c r="E17716" s="161"/>
      <c r="F17716" s="162"/>
      <c r="G17716" s="147"/>
      <c r="H17716" s="146"/>
      <c r="J17716" s="146"/>
      <c r="L17716" s="150"/>
      <c r="N17716" s="163"/>
      <c r="O17716" s="146"/>
      <c r="P17716" s="146"/>
      <c r="Q17716" s="146"/>
      <c r="R17716" s="34"/>
      <c r="S17716" s="35"/>
      <c r="T17716" s="147"/>
    </row>
    <row r="17717">
      <c r="A17717" s="147"/>
      <c r="B17717" s="64"/>
      <c r="C17717" s="147" t="s">
        <v>217</v>
      </c>
      <c r="E17717" s="161"/>
      <c r="F17717" s="162"/>
      <c r="G17717" s="147"/>
      <c r="H17717" s="146"/>
      <c r="J17717" s="146"/>
      <c r="L17717" s="150"/>
      <c r="N17717" s="163"/>
      <c r="O17717" s="146"/>
      <c r="P17717" s="146"/>
      <c r="Q17717" s="146"/>
      <c r="R17717" s="34"/>
      <c r="S17717" s="35"/>
      <c r="T17717" s="147"/>
    </row>
    <row r="17718">
      <c r="A17718" s="147"/>
      <c r="B17718" s="64"/>
      <c r="C17718" s="147" t="s">
        <v>217</v>
      </c>
      <c r="E17718" s="161"/>
      <c r="F17718" s="162"/>
      <c r="G17718" s="147"/>
      <c r="H17718" s="146"/>
      <c r="J17718" s="146"/>
      <c r="L17718" s="150"/>
      <c r="N17718" s="163"/>
      <c r="O17718" s="146"/>
      <c r="P17718" s="146"/>
      <c r="Q17718" s="146"/>
      <c r="R17718" s="34"/>
      <c r="S17718" s="35"/>
      <c r="T17718" s="147"/>
    </row>
    <row r="17719">
      <c r="A17719" s="147"/>
      <c r="B17719" s="64"/>
      <c r="C17719" s="147" t="s">
        <v>217</v>
      </c>
      <c r="E17719" s="161"/>
      <c r="F17719" s="162"/>
      <c r="G17719" s="147"/>
      <c r="H17719" s="146"/>
      <c r="J17719" s="146"/>
      <c r="L17719" s="150"/>
      <c r="N17719" s="163"/>
      <c r="O17719" s="146"/>
      <c r="P17719" s="146"/>
      <c r="Q17719" s="146"/>
      <c r="R17719" s="34"/>
      <c r="S17719" s="35"/>
      <c r="T17719" s="147"/>
    </row>
    <row r="17720">
      <c r="A17720" s="147"/>
      <c r="B17720" s="64"/>
      <c r="C17720" s="147" t="s">
        <v>217</v>
      </c>
      <c r="E17720" s="161"/>
      <c r="F17720" s="162"/>
      <c r="G17720" s="147"/>
      <c r="H17720" s="146"/>
      <c r="J17720" s="146"/>
      <c r="L17720" s="150"/>
      <c r="N17720" s="163"/>
      <c r="O17720" s="146"/>
      <c r="P17720" s="146"/>
      <c r="Q17720" s="146"/>
      <c r="R17720" s="34"/>
      <c r="S17720" s="35"/>
      <c r="T17720" s="147"/>
    </row>
    <row r="17721">
      <c r="A17721" s="147"/>
      <c r="B17721" s="64"/>
      <c r="C17721" s="147" t="s">
        <v>217</v>
      </c>
      <c r="E17721" s="161"/>
      <c r="F17721" s="162"/>
      <c r="G17721" s="147"/>
      <c r="H17721" s="146"/>
      <c r="J17721" s="146"/>
      <c r="L17721" s="150"/>
      <c r="N17721" s="163"/>
      <c r="O17721" s="146"/>
      <c r="P17721" s="146"/>
      <c r="Q17721" s="146"/>
      <c r="R17721" s="34"/>
      <c r="S17721" s="35"/>
      <c r="T17721" s="147"/>
    </row>
    <row r="17722">
      <c r="A17722" s="147"/>
      <c r="B17722" s="64"/>
      <c r="C17722" s="147" t="s">
        <v>217</v>
      </c>
      <c r="E17722" s="161"/>
      <c r="F17722" s="162"/>
      <c r="G17722" s="147"/>
      <c r="H17722" s="146"/>
      <c r="J17722" s="146"/>
      <c r="L17722" s="150"/>
      <c r="N17722" s="163"/>
      <c r="O17722" s="146"/>
      <c r="P17722" s="146"/>
      <c r="Q17722" s="146"/>
      <c r="R17722" s="34"/>
      <c r="S17722" s="35"/>
      <c r="T17722" s="147"/>
    </row>
    <row r="17723">
      <c r="A17723" s="147"/>
      <c r="B17723" s="64"/>
      <c r="C17723" s="147" t="s">
        <v>217</v>
      </c>
      <c r="E17723" s="161"/>
      <c r="F17723" s="162"/>
      <c r="G17723" s="147"/>
      <c r="H17723" s="146"/>
      <c r="J17723" s="146"/>
      <c r="L17723" s="150"/>
      <c r="N17723" s="163"/>
      <c r="O17723" s="146"/>
      <c r="P17723" s="146"/>
      <c r="Q17723" s="146"/>
      <c r="R17723" s="34"/>
      <c r="S17723" s="35"/>
      <c r="T17723" s="147"/>
    </row>
    <row r="17724">
      <c r="A17724" s="147"/>
      <c r="B17724" s="64"/>
      <c r="C17724" s="147" t="s">
        <v>217</v>
      </c>
      <c r="E17724" s="161"/>
      <c r="F17724" s="162"/>
      <c r="G17724" s="147"/>
      <c r="H17724" s="146"/>
      <c r="J17724" s="146"/>
      <c r="L17724" s="150"/>
      <c r="N17724" s="163"/>
      <c r="O17724" s="146"/>
      <c r="P17724" s="146"/>
      <c r="Q17724" s="146"/>
      <c r="R17724" s="34"/>
      <c r="S17724" s="35"/>
      <c r="T17724" s="147"/>
    </row>
    <row r="17725">
      <c r="A17725" s="147"/>
      <c r="B17725" s="64"/>
      <c r="C17725" s="147" t="s">
        <v>217</v>
      </c>
      <c r="E17725" s="161"/>
      <c r="F17725" s="162"/>
      <c r="G17725" s="147"/>
      <c r="H17725" s="146"/>
      <c r="J17725" s="146"/>
      <c r="L17725" s="150"/>
      <c r="N17725" s="163"/>
      <c r="O17725" s="146"/>
      <c r="P17725" s="146"/>
      <c r="Q17725" s="146"/>
      <c r="R17725" s="34"/>
      <c r="S17725" s="35"/>
      <c r="T17725" s="147"/>
    </row>
    <row r="17726">
      <c r="A17726" s="147"/>
      <c r="B17726" s="64"/>
      <c r="C17726" s="147" t="s">
        <v>217</v>
      </c>
      <c r="E17726" s="161"/>
      <c r="F17726" s="162"/>
      <c r="G17726" s="147"/>
      <c r="H17726" s="146"/>
      <c r="J17726" s="146"/>
      <c r="L17726" s="150"/>
      <c r="N17726" s="163"/>
      <c r="O17726" s="146"/>
      <c r="P17726" s="146"/>
      <c r="Q17726" s="146"/>
      <c r="R17726" s="34"/>
      <c r="S17726" s="35"/>
      <c r="T17726" s="147"/>
    </row>
    <row r="17727">
      <c r="A17727" s="147"/>
      <c r="B17727" s="64"/>
      <c r="C17727" s="147" t="s">
        <v>217</v>
      </c>
      <c r="E17727" s="161"/>
      <c r="F17727" s="162"/>
      <c r="G17727" s="147"/>
      <c r="H17727" s="146"/>
      <c r="J17727" s="146"/>
      <c r="L17727" s="150"/>
      <c r="N17727" s="163"/>
      <c r="O17727" s="146"/>
      <c r="P17727" s="146"/>
      <c r="Q17727" s="146"/>
      <c r="R17727" s="34"/>
      <c r="S17727" s="35"/>
      <c r="T17727" s="147"/>
    </row>
    <row r="17728">
      <c r="A17728" s="147"/>
      <c r="B17728" s="64"/>
      <c r="C17728" s="147" t="s">
        <v>217</v>
      </c>
      <c r="E17728" s="161"/>
      <c r="F17728" s="162"/>
      <c r="G17728" s="147"/>
      <c r="H17728" s="146"/>
      <c r="J17728" s="146"/>
      <c r="L17728" s="150"/>
      <c r="N17728" s="163"/>
      <c r="O17728" s="146"/>
      <c r="P17728" s="146"/>
      <c r="Q17728" s="146"/>
      <c r="R17728" s="34"/>
      <c r="S17728" s="35"/>
      <c r="T17728" s="147"/>
    </row>
    <row r="17729">
      <c r="A17729" s="147"/>
      <c r="B17729" s="64"/>
      <c r="C17729" s="147" t="s">
        <v>217</v>
      </c>
      <c r="E17729" s="161"/>
      <c r="F17729" s="162"/>
      <c r="G17729" s="147"/>
      <c r="H17729" s="146"/>
      <c r="J17729" s="146"/>
      <c r="L17729" s="150"/>
      <c r="N17729" s="163"/>
      <c r="O17729" s="146"/>
      <c r="P17729" s="146"/>
      <c r="Q17729" s="146"/>
      <c r="R17729" s="34"/>
      <c r="S17729" s="35"/>
      <c r="T17729" s="147"/>
    </row>
    <row r="17730">
      <c r="A17730" s="147"/>
      <c r="B17730" s="64"/>
      <c r="C17730" s="147" t="s">
        <v>217</v>
      </c>
      <c r="E17730" s="161"/>
      <c r="F17730" s="162"/>
      <c r="G17730" s="147"/>
      <c r="H17730" s="146"/>
      <c r="J17730" s="146"/>
      <c r="L17730" s="150"/>
      <c r="N17730" s="163"/>
      <c r="O17730" s="146"/>
      <c r="P17730" s="146"/>
      <c r="Q17730" s="146"/>
      <c r="R17730" s="34"/>
      <c r="S17730" s="35"/>
      <c r="T17730" s="147"/>
    </row>
    <row r="17731">
      <c r="A17731" s="147"/>
      <c r="B17731" s="64"/>
      <c r="C17731" s="147" t="s">
        <v>217</v>
      </c>
      <c r="E17731" s="161"/>
      <c r="F17731" s="162"/>
      <c r="G17731" s="147"/>
      <c r="H17731" s="146"/>
      <c r="J17731" s="146"/>
      <c r="L17731" s="150"/>
      <c r="N17731" s="163"/>
      <c r="O17731" s="146"/>
      <c r="P17731" s="146"/>
      <c r="Q17731" s="146"/>
      <c r="R17731" s="34"/>
      <c r="S17731" s="35"/>
      <c r="T17731" s="147"/>
    </row>
    <row r="17732">
      <c r="A17732" s="147"/>
      <c r="B17732" s="64"/>
      <c r="C17732" s="147" t="s">
        <v>217</v>
      </c>
      <c r="E17732" s="161"/>
      <c r="F17732" s="162"/>
      <c r="G17732" s="147"/>
      <c r="H17732" s="146"/>
      <c r="J17732" s="146"/>
      <c r="L17732" s="150"/>
      <c r="N17732" s="163"/>
      <c r="O17732" s="146"/>
      <c r="P17732" s="146"/>
      <c r="Q17732" s="146"/>
      <c r="R17732" s="34"/>
      <c r="S17732" s="35"/>
      <c r="T17732" s="147"/>
    </row>
    <row r="17733">
      <c r="A17733" s="147"/>
      <c r="B17733" s="64"/>
      <c r="C17733" s="147" t="s">
        <v>217</v>
      </c>
      <c r="E17733" s="161"/>
      <c r="F17733" s="162"/>
      <c r="G17733" s="147"/>
      <c r="H17733" s="146"/>
      <c r="J17733" s="146"/>
      <c r="L17733" s="150"/>
      <c r="N17733" s="163"/>
      <c r="O17733" s="146"/>
      <c r="P17733" s="146"/>
      <c r="Q17733" s="146"/>
      <c r="R17733" s="34"/>
      <c r="S17733" s="35"/>
      <c r="T17733" s="147"/>
    </row>
    <row r="17734">
      <c r="A17734" s="147"/>
      <c r="B17734" s="64"/>
      <c r="C17734" s="147" t="s">
        <v>217</v>
      </c>
      <c r="E17734" s="161"/>
      <c r="F17734" s="162"/>
      <c r="G17734" s="147"/>
      <c r="H17734" s="146"/>
      <c r="J17734" s="146"/>
      <c r="L17734" s="150"/>
      <c r="N17734" s="163"/>
      <c r="O17734" s="146"/>
      <c r="P17734" s="146"/>
      <c r="Q17734" s="146"/>
      <c r="R17734" s="34"/>
      <c r="S17734" s="35"/>
      <c r="T17734" s="147"/>
    </row>
    <row r="17735">
      <c r="A17735" s="147"/>
      <c r="B17735" s="64"/>
      <c r="C17735" s="147" t="s">
        <v>217</v>
      </c>
      <c r="E17735" s="161"/>
      <c r="F17735" s="162"/>
      <c r="G17735" s="147"/>
      <c r="H17735" s="146"/>
      <c r="J17735" s="146"/>
      <c r="L17735" s="150"/>
      <c r="N17735" s="163"/>
      <c r="O17735" s="146"/>
      <c r="P17735" s="146"/>
      <c r="Q17735" s="146"/>
      <c r="R17735" s="34"/>
      <c r="S17735" s="35"/>
      <c r="T17735" s="147"/>
    </row>
    <row r="17736">
      <c r="A17736" s="147"/>
      <c r="B17736" s="64"/>
      <c r="C17736" s="147" t="s">
        <v>217</v>
      </c>
      <c r="E17736" s="161"/>
      <c r="F17736" s="162"/>
      <c r="G17736" s="147"/>
      <c r="H17736" s="146"/>
      <c r="J17736" s="146"/>
      <c r="L17736" s="150"/>
      <c r="N17736" s="163"/>
      <c r="O17736" s="146"/>
      <c r="P17736" s="146"/>
      <c r="Q17736" s="146"/>
      <c r="R17736" s="34"/>
      <c r="S17736" s="35"/>
      <c r="T17736" s="147"/>
    </row>
    <row r="17737">
      <c r="A17737" s="147"/>
      <c r="B17737" s="64"/>
      <c r="C17737" s="147" t="s">
        <v>217</v>
      </c>
      <c r="E17737" s="161"/>
      <c r="F17737" s="162"/>
      <c r="G17737" s="147"/>
      <c r="H17737" s="146"/>
      <c r="J17737" s="146"/>
      <c r="L17737" s="150"/>
      <c r="N17737" s="163"/>
      <c r="O17737" s="146"/>
      <c r="P17737" s="146"/>
      <c r="Q17737" s="146"/>
      <c r="R17737" s="34"/>
      <c r="S17737" s="35"/>
      <c r="T17737" s="147"/>
    </row>
    <row r="17738">
      <c r="A17738" s="147"/>
      <c r="B17738" s="64"/>
      <c r="C17738" s="147" t="s">
        <v>217</v>
      </c>
      <c r="E17738" s="161"/>
      <c r="F17738" s="162"/>
      <c r="G17738" s="147"/>
      <c r="H17738" s="146"/>
      <c r="J17738" s="146"/>
      <c r="L17738" s="150"/>
      <c r="N17738" s="163"/>
      <c r="O17738" s="146"/>
      <c r="P17738" s="146"/>
      <c r="Q17738" s="146"/>
      <c r="R17738" s="34"/>
      <c r="S17738" s="35"/>
      <c r="T17738" s="147"/>
    </row>
    <row r="17739">
      <c r="A17739" s="147"/>
      <c r="B17739" s="64"/>
      <c r="C17739" s="147" t="s">
        <v>217</v>
      </c>
      <c r="E17739" s="161"/>
      <c r="F17739" s="162"/>
      <c r="G17739" s="147"/>
      <c r="H17739" s="146"/>
      <c r="J17739" s="146"/>
      <c r="L17739" s="150"/>
      <c r="N17739" s="163"/>
      <c r="O17739" s="146"/>
      <c r="P17739" s="146"/>
      <c r="Q17739" s="146"/>
      <c r="R17739" s="34"/>
      <c r="S17739" s="35"/>
      <c r="T17739" s="147"/>
    </row>
    <row r="17740">
      <c r="A17740" s="147"/>
      <c r="B17740" s="64"/>
      <c r="C17740" s="147" t="s">
        <v>217</v>
      </c>
      <c r="E17740" s="161"/>
      <c r="F17740" s="162"/>
      <c r="G17740" s="147"/>
      <c r="H17740" s="146"/>
      <c r="J17740" s="146"/>
      <c r="L17740" s="150"/>
      <c r="N17740" s="163"/>
      <c r="O17740" s="146"/>
      <c r="P17740" s="146"/>
      <c r="Q17740" s="146"/>
      <c r="R17740" s="34"/>
      <c r="S17740" s="35"/>
      <c r="T17740" s="147"/>
    </row>
    <row r="17741">
      <c r="A17741" s="147"/>
      <c r="B17741" s="64"/>
      <c r="C17741" s="147" t="s">
        <v>217</v>
      </c>
      <c r="E17741" s="161"/>
      <c r="F17741" s="162"/>
      <c r="G17741" s="147"/>
      <c r="H17741" s="146"/>
      <c r="J17741" s="146"/>
      <c r="L17741" s="150"/>
      <c r="N17741" s="163"/>
      <c r="O17741" s="146"/>
      <c r="P17741" s="146"/>
      <c r="Q17741" s="146"/>
      <c r="R17741" s="34"/>
      <c r="S17741" s="35"/>
      <c r="T17741" s="147"/>
    </row>
    <row r="17742">
      <c r="A17742" s="147"/>
      <c r="B17742" s="64"/>
      <c r="C17742" s="147" t="s">
        <v>217</v>
      </c>
      <c r="E17742" s="161"/>
      <c r="F17742" s="162"/>
      <c r="G17742" s="147"/>
      <c r="H17742" s="146"/>
      <c r="J17742" s="146"/>
      <c r="L17742" s="150"/>
      <c r="N17742" s="163"/>
      <c r="O17742" s="146"/>
      <c r="P17742" s="146"/>
      <c r="Q17742" s="146"/>
      <c r="R17742" s="34"/>
      <c r="S17742" s="35"/>
      <c r="T17742" s="147"/>
    </row>
    <row r="17743">
      <c r="A17743" s="147"/>
      <c r="B17743" s="64"/>
      <c r="C17743" s="147" t="s">
        <v>217</v>
      </c>
      <c r="E17743" s="161"/>
      <c r="F17743" s="162"/>
      <c r="G17743" s="147"/>
      <c r="H17743" s="146"/>
      <c r="J17743" s="146"/>
      <c r="L17743" s="150"/>
      <c r="N17743" s="163"/>
      <c r="O17743" s="146"/>
      <c r="P17743" s="146"/>
      <c r="Q17743" s="146"/>
      <c r="R17743" s="34"/>
      <c r="S17743" s="35"/>
      <c r="T17743" s="147"/>
    </row>
    <row r="17744">
      <c r="A17744" s="147"/>
      <c r="B17744" s="64"/>
      <c r="C17744" s="147" t="s">
        <v>217</v>
      </c>
      <c r="E17744" s="161"/>
      <c r="F17744" s="162"/>
      <c r="G17744" s="147"/>
      <c r="H17744" s="146"/>
      <c r="J17744" s="146"/>
      <c r="L17744" s="150"/>
      <c r="N17744" s="163"/>
      <c r="O17744" s="146"/>
      <c r="P17744" s="146"/>
      <c r="Q17744" s="146"/>
      <c r="R17744" s="34"/>
      <c r="S17744" s="35"/>
      <c r="T17744" s="147"/>
    </row>
    <row r="17745">
      <c r="A17745" s="147"/>
      <c r="B17745" s="64"/>
      <c r="C17745" s="147" t="s">
        <v>217</v>
      </c>
      <c r="E17745" s="161"/>
      <c r="F17745" s="162"/>
      <c r="G17745" s="147"/>
      <c r="H17745" s="146"/>
      <c r="J17745" s="146"/>
      <c r="L17745" s="150"/>
      <c r="N17745" s="163"/>
      <c r="O17745" s="146"/>
      <c r="P17745" s="146"/>
      <c r="Q17745" s="146"/>
      <c r="R17745" s="34"/>
      <c r="S17745" s="35"/>
      <c r="T17745" s="147"/>
    </row>
    <row r="17746">
      <c r="A17746" s="147"/>
      <c r="B17746" s="64"/>
      <c r="C17746" s="147" t="s">
        <v>217</v>
      </c>
      <c r="E17746" s="161"/>
      <c r="F17746" s="162"/>
      <c r="G17746" s="147"/>
      <c r="H17746" s="146"/>
      <c r="J17746" s="146"/>
      <c r="L17746" s="150"/>
      <c r="N17746" s="163"/>
      <c r="O17746" s="146"/>
      <c r="P17746" s="146"/>
      <c r="Q17746" s="146"/>
      <c r="R17746" s="34"/>
      <c r="S17746" s="35"/>
      <c r="T17746" s="147"/>
    </row>
    <row r="17747">
      <c r="A17747" s="147"/>
      <c r="B17747" s="64"/>
      <c r="C17747" s="147" t="s">
        <v>217</v>
      </c>
      <c r="E17747" s="161"/>
      <c r="F17747" s="162"/>
      <c r="G17747" s="147"/>
      <c r="H17747" s="146"/>
      <c r="J17747" s="146"/>
      <c r="L17747" s="150"/>
      <c r="N17747" s="163"/>
      <c r="O17747" s="146"/>
      <c r="P17747" s="146"/>
      <c r="Q17747" s="146"/>
      <c r="R17747" s="34"/>
      <c r="S17747" s="35"/>
      <c r="T17747" s="147"/>
    </row>
    <row r="17748">
      <c r="A17748" s="147"/>
      <c r="B17748" s="64"/>
      <c r="C17748" s="147" t="s">
        <v>217</v>
      </c>
      <c r="E17748" s="161"/>
      <c r="F17748" s="162"/>
      <c r="G17748" s="147"/>
      <c r="H17748" s="146"/>
      <c r="J17748" s="146"/>
      <c r="L17748" s="150"/>
      <c r="N17748" s="163"/>
      <c r="O17748" s="146"/>
      <c r="P17748" s="146"/>
      <c r="Q17748" s="146"/>
      <c r="R17748" s="34"/>
      <c r="S17748" s="35"/>
      <c r="T17748" s="147"/>
    </row>
    <row r="17749">
      <c r="A17749" s="147"/>
      <c r="B17749" s="64"/>
      <c r="C17749" s="147" t="s">
        <v>217</v>
      </c>
      <c r="E17749" s="161"/>
      <c r="F17749" s="162"/>
      <c r="G17749" s="147"/>
      <c r="H17749" s="146"/>
      <c r="J17749" s="146"/>
      <c r="L17749" s="150"/>
      <c r="N17749" s="163"/>
      <c r="O17749" s="146"/>
      <c r="P17749" s="146"/>
      <c r="Q17749" s="146"/>
      <c r="R17749" s="34"/>
      <c r="S17749" s="35"/>
      <c r="T17749" s="147"/>
    </row>
    <row r="17750">
      <c r="A17750" s="147"/>
      <c r="B17750" s="64"/>
      <c r="C17750" s="147" t="s">
        <v>217</v>
      </c>
      <c r="E17750" s="161"/>
      <c r="F17750" s="162"/>
      <c r="G17750" s="147"/>
      <c r="H17750" s="146"/>
      <c r="J17750" s="146"/>
      <c r="L17750" s="150"/>
      <c r="N17750" s="163"/>
      <c r="O17750" s="146"/>
      <c r="P17750" s="146"/>
      <c r="Q17750" s="146"/>
      <c r="R17750" s="34"/>
      <c r="S17750" s="35"/>
      <c r="T17750" s="147"/>
    </row>
    <row r="17751">
      <c r="A17751" s="147"/>
      <c r="B17751" s="64"/>
      <c r="C17751" s="147" t="s">
        <v>217</v>
      </c>
      <c r="E17751" s="161"/>
      <c r="F17751" s="162"/>
      <c r="G17751" s="147"/>
      <c r="H17751" s="146"/>
      <c r="J17751" s="146"/>
      <c r="L17751" s="150"/>
      <c r="N17751" s="163"/>
      <c r="O17751" s="146"/>
      <c r="P17751" s="146"/>
      <c r="Q17751" s="146"/>
      <c r="R17751" s="34"/>
      <c r="S17751" s="35"/>
      <c r="T17751" s="147"/>
    </row>
    <row r="17752">
      <c r="A17752" s="147"/>
      <c r="B17752" s="64"/>
      <c r="C17752" s="147" t="s">
        <v>217</v>
      </c>
      <c r="E17752" s="161"/>
      <c r="F17752" s="162"/>
      <c r="G17752" s="147"/>
      <c r="H17752" s="146"/>
      <c r="J17752" s="146"/>
      <c r="L17752" s="150"/>
      <c r="N17752" s="163"/>
      <c r="O17752" s="146"/>
      <c r="P17752" s="146"/>
      <c r="Q17752" s="146"/>
      <c r="R17752" s="34"/>
      <c r="S17752" s="35"/>
      <c r="T17752" s="147"/>
    </row>
    <row r="17753">
      <c r="A17753" s="147"/>
      <c r="B17753" s="64"/>
      <c r="C17753" s="147" t="s">
        <v>217</v>
      </c>
      <c r="E17753" s="161"/>
      <c r="F17753" s="162"/>
      <c r="G17753" s="147"/>
      <c r="H17753" s="146"/>
      <c r="J17753" s="146"/>
      <c r="L17753" s="150"/>
      <c r="N17753" s="163"/>
      <c r="O17753" s="146"/>
      <c r="P17753" s="146"/>
      <c r="Q17753" s="146"/>
      <c r="R17753" s="34"/>
      <c r="S17753" s="35"/>
      <c r="T17753" s="147"/>
    </row>
    <row r="17754">
      <c r="A17754" s="147"/>
      <c r="B17754" s="64"/>
      <c r="C17754" s="147" t="s">
        <v>217</v>
      </c>
      <c r="E17754" s="161"/>
      <c r="F17754" s="162"/>
      <c r="G17754" s="147"/>
      <c r="H17754" s="146"/>
      <c r="J17754" s="146"/>
      <c r="L17754" s="150"/>
      <c r="N17754" s="163"/>
      <c r="O17754" s="146"/>
      <c r="P17754" s="146"/>
      <c r="Q17754" s="146"/>
      <c r="R17754" s="34"/>
      <c r="S17754" s="35"/>
      <c r="T17754" s="147"/>
    </row>
    <row r="17755">
      <c r="A17755" s="147"/>
      <c r="B17755" s="64"/>
      <c r="C17755" s="147" t="s">
        <v>217</v>
      </c>
      <c r="E17755" s="161"/>
      <c r="F17755" s="162"/>
      <c r="G17755" s="147"/>
      <c r="H17755" s="146"/>
      <c r="J17755" s="146"/>
      <c r="L17755" s="150"/>
      <c r="N17755" s="163"/>
      <c r="O17755" s="146"/>
      <c r="P17755" s="146"/>
      <c r="Q17755" s="146"/>
      <c r="R17755" s="34"/>
      <c r="S17755" s="35"/>
      <c r="T17755" s="147"/>
    </row>
    <row r="17756">
      <c r="A17756" s="147"/>
      <c r="B17756" s="64"/>
      <c r="C17756" s="147" t="s">
        <v>217</v>
      </c>
      <c r="E17756" s="161"/>
      <c r="F17756" s="162"/>
      <c r="G17756" s="147"/>
      <c r="H17756" s="146"/>
      <c r="J17756" s="146"/>
      <c r="L17756" s="150"/>
      <c r="N17756" s="163"/>
      <c r="O17756" s="146"/>
      <c r="P17756" s="146"/>
      <c r="Q17756" s="146"/>
      <c r="R17756" s="34"/>
      <c r="S17756" s="35"/>
      <c r="T17756" s="147"/>
    </row>
    <row r="17757">
      <c r="A17757" s="147"/>
      <c r="B17757" s="64"/>
      <c r="C17757" s="147" t="s">
        <v>217</v>
      </c>
      <c r="E17757" s="161"/>
      <c r="F17757" s="162"/>
      <c r="G17757" s="147"/>
      <c r="H17757" s="146"/>
      <c r="J17757" s="146"/>
      <c r="L17757" s="150"/>
      <c r="N17757" s="163"/>
      <c r="O17757" s="146"/>
      <c r="P17757" s="146"/>
      <c r="Q17757" s="146"/>
      <c r="R17757" s="34"/>
      <c r="S17757" s="35"/>
      <c r="T17757" s="147"/>
    </row>
    <row r="17758">
      <c r="A17758" s="147"/>
      <c r="B17758" s="64"/>
      <c r="C17758" s="147" t="s">
        <v>217</v>
      </c>
      <c r="E17758" s="161"/>
      <c r="F17758" s="162"/>
      <c r="G17758" s="147"/>
      <c r="H17758" s="146"/>
      <c r="J17758" s="146"/>
      <c r="L17758" s="150"/>
      <c r="N17758" s="163"/>
      <c r="O17758" s="146"/>
      <c r="P17758" s="146"/>
      <c r="Q17758" s="146"/>
      <c r="R17758" s="34"/>
      <c r="S17758" s="35"/>
      <c r="T17758" s="147"/>
    </row>
    <row r="17759">
      <c r="A17759" s="147"/>
      <c r="B17759" s="64"/>
      <c r="C17759" s="147" t="s">
        <v>217</v>
      </c>
      <c r="E17759" s="161"/>
      <c r="F17759" s="162"/>
      <c r="G17759" s="147"/>
      <c r="H17759" s="146"/>
      <c r="J17759" s="146"/>
      <c r="L17759" s="150"/>
      <c r="N17759" s="163"/>
      <c r="O17759" s="146"/>
      <c r="P17759" s="146"/>
      <c r="Q17759" s="146"/>
      <c r="R17759" s="34"/>
      <c r="S17759" s="35"/>
      <c r="T17759" s="147"/>
    </row>
    <row r="17760">
      <c r="A17760" s="147"/>
      <c r="B17760" s="64"/>
      <c r="C17760" s="147" t="s">
        <v>217</v>
      </c>
      <c r="E17760" s="161"/>
      <c r="F17760" s="162"/>
      <c r="G17760" s="147"/>
      <c r="H17760" s="146"/>
      <c r="J17760" s="146"/>
      <c r="L17760" s="150"/>
      <c r="N17760" s="163"/>
      <c r="O17760" s="146"/>
      <c r="P17760" s="146"/>
      <c r="Q17760" s="146"/>
      <c r="R17760" s="34"/>
      <c r="S17760" s="35"/>
      <c r="T17760" s="147"/>
    </row>
    <row r="17761">
      <c r="A17761" s="147"/>
      <c r="B17761" s="64"/>
      <c r="C17761" s="147" t="s">
        <v>217</v>
      </c>
      <c r="E17761" s="161"/>
      <c r="F17761" s="162"/>
      <c r="G17761" s="147"/>
      <c r="H17761" s="146"/>
      <c r="J17761" s="146"/>
      <c r="L17761" s="150"/>
      <c r="N17761" s="163"/>
      <c r="O17761" s="146"/>
      <c r="P17761" s="146"/>
      <c r="Q17761" s="146"/>
      <c r="R17761" s="34"/>
      <c r="S17761" s="35"/>
      <c r="T17761" s="147"/>
    </row>
    <row r="17762">
      <c r="A17762" s="147"/>
      <c r="B17762" s="64"/>
      <c r="C17762" s="147" t="s">
        <v>217</v>
      </c>
      <c r="E17762" s="161"/>
      <c r="F17762" s="162"/>
      <c r="G17762" s="147"/>
      <c r="H17762" s="146"/>
      <c r="J17762" s="146"/>
      <c r="L17762" s="150"/>
      <c r="N17762" s="163"/>
      <c r="O17762" s="146"/>
      <c r="P17762" s="146"/>
      <c r="Q17762" s="146"/>
      <c r="R17762" s="34"/>
      <c r="S17762" s="35"/>
      <c r="T17762" s="147"/>
    </row>
    <row r="17763">
      <c r="A17763" s="147"/>
      <c r="B17763" s="64"/>
      <c r="C17763" s="147" t="s">
        <v>217</v>
      </c>
      <c r="E17763" s="161"/>
      <c r="F17763" s="162"/>
      <c r="G17763" s="147"/>
      <c r="H17763" s="146"/>
      <c r="J17763" s="146"/>
      <c r="L17763" s="150"/>
      <c r="N17763" s="163"/>
      <c r="O17763" s="146"/>
      <c r="P17763" s="146"/>
      <c r="Q17763" s="146"/>
      <c r="R17763" s="34"/>
      <c r="S17763" s="35"/>
      <c r="T17763" s="147"/>
    </row>
    <row r="17764">
      <c r="A17764" s="147"/>
      <c r="B17764" s="64"/>
      <c r="C17764" s="147" t="s">
        <v>217</v>
      </c>
      <c r="E17764" s="161"/>
      <c r="F17764" s="162"/>
      <c r="G17764" s="147"/>
      <c r="H17764" s="146"/>
      <c r="J17764" s="146"/>
      <c r="L17764" s="150"/>
      <c r="N17764" s="163"/>
      <c r="O17764" s="146"/>
      <c r="P17764" s="146"/>
      <c r="Q17764" s="146"/>
      <c r="R17764" s="34"/>
      <c r="S17764" s="35"/>
      <c r="T17764" s="147"/>
    </row>
    <row r="17765">
      <c r="A17765" s="147"/>
      <c r="B17765" s="64"/>
      <c r="C17765" s="147" t="s">
        <v>217</v>
      </c>
      <c r="E17765" s="161"/>
      <c r="F17765" s="162"/>
      <c r="G17765" s="147"/>
      <c r="H17765" s="146"/>
      <c r="J17765" s="146"/>
      <c r="L17765" s="150"/>
      <c r="N17765" s="163"/>
      <c r="O17765" s="146"/>
      <c r="P17765" s="146"/>
      <c r="Q17765" s="146"/>
      <c r="R17765" s="34"/>
      <c r="S17765" s="35"/>
      <c r="T17765" s="147"/>
    </row>
    <row r="17766">
      <c r="A17766" s="147"/>
      <c r="B17766" s="64"/>
      <c r="C17766" s="147" t="s">
        <v>217</v>
      </c>
      <c r="E17766" s="161"/>
      <c r="F17766" s="162"/>
      <c r="G17766" s="147"/>
      <c r="H17766" s="146"/>
      <c r="J17766" s="146"/>
      <c r="L17766" s="150"/>
      <c r="N17766" s="163"/>
      <c r="O17766" s="146"/>
      <c r="P17766" s="146"/>
      <c r="Q17766" s="146"/>
      <c r="R17766" s="34"/>
      <c r="S17766" s="35"/>
      <c r="T17766" s="147"/>
    </row>
    <row r="17767">
      <c r="A17767" s="147"/>
      <c r="B17767" s="64"/>
      <c r="C17767" s="147" t="s">
        <v>217</v>
      </c>
      <c r="E17767" s="161"/>
      <c r="F17767" s="162"/>
      <c r="G17767" s="147"/>
      <c r="H17767" s="146"/>
      <c r="J17767" s="146"/>
      <c r="L17767" s="150"/>
      <c r="N17767" s="163"/>
      <c r="O17767" s="146"/>
      <c r="P17767" s="146"/>
      <c r="Q17767" s="146"/>
      <c r="R17767" s="34"/>
      <c r="S17767" s="35"/>
      <c r="T17767" s="147"/>
    </row>
    <row r="17768">
      <c r="A17768" s="147"/>
      <c r="B17768" s="64"/>
      <c r="C17768" s="147" t="s">
        <v>217</v>
      </c>
      <c r="E17768" s="161"/>
      <c r="F17768" s="162"/>
      <c r="G17768" s="147"/>
      <c r="H17768" s="146"/>
      <c r="J17768" s="146"/>
      <c r="L17768" s="150"/>
      <c r="N17768" s="163"/>
      <c r="O17768" s="146"/>
      <c r="P17768" s="146"/>
      <c r="Q17768" s="146"/>
      <c r="R17768" s="34"/>
      <c r="S17768" s="35"/>
      <c r="T17768" s="147"/>
    </row>
    <row r="17769">
      <c r="A17769" s="147"/>
      <c r="B17769" s="64"/>
      <c r="C17769" s="147" t="s">
        <v>217</v>
      </c>
      <c r="E17769" s="161"/>
      <c r="F17769" s="162"/>
      <c r="G17769" s="147"/>
      <c r="H17769" s="146"/>
      <c r="J17769" s="146"/>
      <c r="L17769" s="150"/>
      <c r="N17769" s="163"/>
      <c r="O17769" s="146"/>
      <c r="P17769" s="146"/>
      <c r="Q17769" s="146"/>
      <c r="R17769" s="34"/>
      <c r="S17769" s="35"/>
      <c r="T17769" s="147"/>
    </row>
    <row r="17770">
      <c r="A17770" s="147"/>
      <c r="B17770" s="64"/>
      <c r="C17770" s="147" t="s">
        <v>217</v>
      </c>
      <c r="E17770" s="161"/>
      <c r="F17770" s="162"/>
      <c r="G17770" s="147"/>
      <c r="H17770" s="146"/>
      <c r="J17770" s="146"/>
      <c r="L17770" s="150"/>
      <c r="N17770" s="163"/>
      <c r="O17770" s="146"/>
      <c r="P17770" s="146"/>
      <c r="Q17770" s="146"/>
      <c r="R17770" s="34"/>
      <c r="S17770" s="35"/>
      <c r="T17770" s="147"/>
    </row>
    <row r="17771">
      <c r="A17771" s="147"/>
      <c r="B17771" s="64"/>
      <c r="C17771" s="147" t="s">
        <v>217</v>
      </c>
      <c r="E17771" s="161"/>
      <c r="F17771" s="162"/>
      <c r="G17771" s="147"/>
      <c r="H17771" s="146"/>
      <c r="J17771" s="146"/>
      <c r="L17771" s="150"/>
      <c r="N17771" s="163"/>
      <c r="O17771" s="146"/>
      <c r="P17771" s="146"/>
      <c r="Q17771" s="146"/>
      <c r="R17771" s="34"/>
      <c r="S17771" s="35"/>
      <c r="T17771" s="147"/>
    </row>
    <row r="17772">
      <c r="A17772" s="147"/>
      <c r="B17772" s="64"/>
      <c r="C17772" s="147" t="s">
        <v>217</v>
      </c>
      <c r="E17772" s="161"/>
      <c r="F17772" s="162"/>
      <c r="G17772" s="147"/>
      <c r="H17772" s="146"/>
      <c r="J17772" s="146"/>
      <c r="L17772" s="150"/>
      <c r="N17772" s="163"/>
      <c r="O17772" s="146"/>
      <c r="P17772" s="146"/>
      <c r="Q17772" s="146"/>
      <c r="R17772" s="34"/>
      <c r="S17772" s="35"/>
      <c r="T17772" s="147"/>
    </row>
    <row r="17773">
      <c r="A17773" s="147"/>
      <c r="B17773" s="64"/>
      <c r="C17773" s="147" t="s">
        <v>217</v>
      </c>
      <c r="E17773" s="161"/>
      <c r="F17773" s="162"/>
      <c r="G17773" s="147"/>
      <c r="H17773" s="146"/>
      <c r="J17773" s="146"/>
      <c r="L17773" s="150"/>
      <c r="N17773" s="163"/>
      <c r="O17773" s="146"/>
      <c r="P17773" s="146"/>
      <c r="Q17773" s="146"/>
      <c r="R17773" s="34"/>
      <c r="S17773" s="35"/>
      <c r="T17773" s="147"/>
    </row>
    <row r="17774">
      <c r="A17774" s="147"/>
      <c r="B17774" s="64"/>
      <c r="C17774" s="147" t="s">
        <v>217</v>
      </c>
      <c r="E17774" s="161"/>
      <c r="F17774" s="162"/>
      <c r="G17774" s="147"/>
      <c r="H17774" s="146"/>
      <c r="J17774" s="146"/>
      <c r="L17774" s="150"/>
      <c r="N17774" s="163"/>
      <c r="O17774" s="146"/>
      <c r="P17774" s="146"/>
      <c r="Q17774" s="146"/>
      <c r="R17774" s="34"/>
      <c r="S17774" s="35"/>
      <c r="T17774" s="147"/>
    </row>
    <row r="17775">
      <c r="A17775" s="147"/>
      <c r="B17775" s="64"/>
      <c r="C17775" s="147" t="s">
        <v>217</v>
      </c>
      <c r="E17775" s="161"/>
      <c r="F17775" s="162"/>
      <c r="G17775" s="147"/>
      <c r="H17775" s="146"/>
      <c r="J17775" s="146"/>
      <c r="L17775" s="150"/>
      <c r="N17775" s="163"/>
      <c r="O17775" s="146"/>
      <c r="P17775" s="146"/>
      <c r="Q17775" s="146"/>
      <c r="R17775" s="34"/>
      <c r="S17775" s="35"/>
      <c r="T17775" s="147"/>
    </row>
    <row r="17776">
      <c r="A17776" s="147"/>
      <c r="B17776" s="64"/>
      <c r="C17776" s="147" t="s">
        <v>217</v>
      </c>
      <c r="E17776" s="161"/>
      <c r="F17776" s="162"/>
      <c r="G17776" s="147"/>
      <c r="H17776" s="146"/>
      <c r="J17776" s="146"/>
      <c r="L17776" s="150"/>
      <c r="N17776" s="163"/>
      <c r="O17776" s="146"/>
      <c r="P17776" s="146"/>
      <c r="Q17776" s="146"/>
      <c r="R17776" s="34"/>
      <c r="S17776" s="35"/>
      <c r="T17776" s="147"/>
    </row>
    <row r="17777">
      <c r="A17777" s="147"/>
      <c r="B17777" s="64"/>
      <c r="C17777" s="147" t="s">
        <v>217</v>
      </c>
      <c r="E17777" s="161"/>
      <c r="F17777" s="162"/>
      <c r="G17777" s="147"/>
      <c r="H17777" s="146"/>
      <c r="J17777" s="146"/>
      <c r="L17777" s="150"/>
      <c r="N17777" s="163"/>
      <c r="O17777" s="146"/>
      <c r="P17777" s="146"/>
      <c r="Q17777" s="146"/>
      <c r="R17777" s="34"/>
      <c r="S17777" s="35"/>
      <c r="T17777" s="147"/>
    </row>
    <row r="17778">
      <c r="A17778" s="147"/>
      <c r="B17778" s="64"/>
      <c r="C17778" s="147" t="s">
        <v>217</v>
      </c>
      <c r="E17778" s="161"/>
      <c r="F17778" s="162"/>
      <c r="G17778" s="147"/>
      <c r="H17778" s="146"/>
      <c r="J17778" s="146"/>
      <c r="L17778" s="150"/>
      <c r="N17778" s="163"/>
      <c r="O17778" s="146"/>
      <c r="P17778" s="146"/>
      <c r="Q17778" s="146"/>
      <c r="R17778" s="34"/>
      <c r="S17778" s="35"/>
      <c r="T17778" s="147"/>
    </row>
    <row r="17779">
      <c r="A17779" s="147"/>
      <c r="B17779" s="64"/>
      <c r="C17779" s="147" t="s">
        <v>217</v>
      </c>
      <c r="E17779" s="161"/>
      <c r="F17779" s="162"/>
      <c r="G17779" s="147"/>
      <c r="H17779" s="146"/>
      <c r="J17779" s="146"/>
      <c r="L17779" s="150"/>
      <c r="N17779" s="163"/>
      <c r="O17779" s="146"/>
      <c r="P17779" s="146"/>
      <c r="Q17779" s="146"/>
      <c r="R17779" s="34"/>
      <c r="S17779" s="35"/>
      <c r="T17779" s="147"/>
    </row>
    <row r="17780">
      <c r="A17780" s="147"/>
      <c r="B17780" s="64"/>
      <c r="C17780" s="147" t="s">
        <v>217</v>
      </c>
      <c r="E17780" s="161"/>
      <c r="F17780" s="162"/>
      <c r="G17780" s="147"/>
      <c r="H17780" s="146"/>
      <c r="J17780" s="146"/>
      <c r="L17780" s="150"/>
      <c r="N17780" s="163"/>
      <c r="O17780" s="146"/>
      <c r="P17780" s="146"/>
      <c r="Q17780" s="146"/>
      <c r="R17780" s="34"/>
      <c r="S17780" s="35"/>
      <c r="T17780" s="147"/>
    </row>
    <row r="17781">
      <c r="A17781" s="147"/>
      <c r="B17781" s="64"/>
      <c r="C17781" s="147" t="s">
        <v>217</v>
      </c>
      <c r="E17781" s="161"/>
      <c r="F17781" s="162"/>
      <c r="G17781" s="147"/>
      <c r="H17781" s="146"/>
      <c r="J17781" s="146"/>
      <c r="L17781" s="150"/>
      <c r="N17781" s="163"/>
      <c r="O17781" s="146"/>
      <c r="P17781" s="146"/>
      <c r="Q17781" s="146"/>
      <c r="R17781" s="34"/>
      <c r="S17781" s="35"/>
      <c r="T17781" s="147"/>
    </row>
    <row r="17782">
      <c r="A17782" s="147"/>
      <c r="B17782" s="64"/>
      <c r="C17782" s="147" t="s">
        <v>217</v>
      </c>
      <c r="E17782" s="161"/>
      <c r="F17782" s="162"/>
      <c r="G17782" s="147"/>
      <c r="H17782" s="146"/>
      <c r="J17782" s="146"/>
      <c r="L17782" s="150"/>
      <c r="N17782" s="163"/>
      <c r="O17782" s="146"/>
      <c r="P17782" s="146"/>
      <c r="Q17782" s="146"/>
      <c r="R17782" s="34"/>
      <c r="S17782" s="35"/>
      <c r="T17782" s="147"/>
    </row>
    <row r="17783">
      <c r="A17783" s="147"/>
      <c r="B17783" s="64"/>
      <c r="C17783" s="147" t="s">
        <v>217</v>
      </c>
      <c r="E17783" s="161"/>
      <c r="F17783" s="162"/>
      <c r="G17783" s="147"/>
      <c r="H17783" s="146"/>
      <c r="J17783" s="146"/>
      <c r="L17783" s="150"/>
      <c r="N17783" s="163"/>
      <c r="O17783" s="146"/>
      <c r="P17783" s="146"/>
      <c r="Q17783" s="146"/>
      <c r="R17783" s="34"/>
      <c r="S17783" s="35"/>
      <c r="T17783" s="147"/>
    </row>
    <row r="17784">
      <c r="A17784" s="147"/>
      <c r="B17784" s="64"/>
      <c r="C17784" s="147" t="s">
        <v>217</v>
      </c>
      <c r="E17784" s="161"/>
      <c r="F17784" s="162"/>
      <c r="G17784" s="147"/>
      <c r="H17784" s="146"/>
      <c r="J17784" s="146"/>
      <c r="L17784" s="150"/>
      <c r="N17784" s="163"/>
      <c r="O17784" s="146"/>
      <c r="P17784" s="146"/>
      <c r="Q17784" s="146"/>
      <c r="R17784" s="34"/>
      <c r="S17784" s="35"/>
      <c r="T17784" s="147"/>
    </row>
    <row r="17785">
      <c r="A17785" s="147"/>
      <c r="B17785" s="64"/>
      <c r="C17785" s="147" t="s">
        <v>217</v>
      </c>
      <c r="E17785" s="161"/>
      <c r="F17785" s="162"/>
      <c r="G17785" s="147"/>
      <c r="H17785" s="146"/>
      <c r="J17785" s="146"/>
      <c r="L17785" s="150"/>
      <c r="N17785" s="163"/>
      <c r="O17785" s="146"/>
      <c r="P17785" s="146"/>
      <c r="Q17785" s="146"/>
      <c r="R17785" s="34"/>
      <c r="S17785" s="35"/>
      <c r="T17785" s="147"/>
    </row>
    <row r="17786">
      <c r="A17786" s="147"/>
      <c r="B17786" s="64"/>
      <c r="C17786" s="147" t="s">
        <v>217</v>
      </c>
      <c r="E17786" s="161"/>
      <c r="F17786" s="162"/>
      <c r="G17786" s="147"/>
      <c r="H17786" s="146"/>
      <c r="J17786" s="146"/>
      <c r="L17786" s="150"/>
      <c r="N17786" s="163"/>
      <c r="O17786" s="146"/>
      <c r="P17786" s="146"/>
      <c r="Q17786" s="146"/>
      <c r="R17786" s="34"/>
      <c r="S17786" s="35"/>
      <c r="T17786" s="147"/>
    </row>
    <row r="17787">
      <c r="A17787" s="147"/>
      <c r="B17787" s="64"/>
      <c r="C17787" s="147" t="s">
        <v>217</v>
      </c>
      <c r="E17787" s="161"/>
      <c r="F17787" s="162"/>
      <c r="G17787" s="147"/>
      <c r="H17787" s="146"/>
      <c r="J17787" s="146"/>
      <c r="L17787" s="150"/>
      <c r="N17787" s="163"/>
      <c r="O17787" s="146"/>
      <c r="P17787" s="146"/>
      <c r="Q17787" s="146"/>
      <c r="R17787" s="34"/>
      <c r="S17787" s="35"/>
      <c r="T17787" s="147"/>
    </row>
    <row r="17788">
      <c r="A17788" s="147"/>
      <c r="B17788" s="64"/>
      <c r="C17788" s="147" t="s">
        <v>217</v>
      </c>
      <c r="E17788" s="161"/>
      <c r="F17788" s="162"/>
      <c r="G17788" s="147"/>
      <c r="H17788" s="146"/>
      <c r="J17788" s="146"/>
      <c r="L17788" s="150"/>
      <c r="N17788" s="163"/>
      <c r="O17788" s="146"/>
      <c r="P17788" s="146"/>
      <c r="Q17788" s="146"/>
      <c r="R17788" s="34"/>
      <c r="S17788" s="35"/>
      <c r="T17788" s="147"/>
    </row>
    <row r="17789">
      <c r="A17789" s="147"/>
      <c r="B17789" s="64"/>
      <c r="C17789" s="147" t="s">
        <v>217</v>
      </c>
      <c r="E17789" s="161"/>
      <c r="F17789" s="162"/>
      <c r="G17789" s="147"/>
      <c r="H17789" s="146"/>
      <c r="J17789" s="146"/>
      <c r="L17789" s="150"/>
      <c r="N17789" s="163"/>
      <c r="O17789" s="146"/>
      <c r="P17789" s="146"/>
      <c r="Q17789" s="146"/>
      <c r="R17789" s="34"/>
      <c r="S17789" s="35"/>
      <c r="T17789" s="147"/>
    </row>
    <row r="17790">
      <c r="A17790" s="147"/>
      <c r="B17790" s="64"/>
      <c r="C17790" s="147" t="s">
        <v>217</v>
      </c>
      <c r="E17790" s="161"/>
      <c r="F17790" s="162"/>
      <c r="G17790" s="147"/>
      <c r="H17790" s="146"/>
      <c r="J17790" s="146"/>
      <c r="L17790" s="150"/>
      <c r="N17790" s="163"/>
      <c r="O17790" s="146"/>
      <c r="P17790" s="146"/>
      <c r="Q17790" s="146"/>
      <c r="R17790" s="34"/>
      <c r="S17790" s="35"/>
      <c r="T17790" s="147"/>
    </row>
    <row r="17791">
      <c r="A17791" s="147"/>
      <c r="B17791" s="64"/>
      <c r="C17791" s="147" t="s">
        <v>217</v>
      </c>
      <c r="E17791" s="161"/>
      <c r="F17791" s="162"/>
      <c r="G17791" s="147"/>
      <c r="H17791" s="146"/>
      <c r="J17791" s="146"/>
      <c r="L17791" s="150"/>
      <c r="N17791" s="163"/>
      <c r="O17791" s="146"/>
      <c r="P17791" s="146"/>
      <c r="Q17791" s="146"/>
      <c r="R17791" s="34"/>
      <c r="S17791" s="35"/>
      <c r="T17791" s="147"/>
    </row>
    <row r="17792">
      <c r="A17792" s="147"/>
      <c r="B17792" s="64"/>
      <c r="C17792" s="147" t="s">
        <v>217</v>
      </c>
      <c r="E17792" s="161"/>
      <c r="F17792" s="162"/>
      <c r="G17792" s="147"/>
      <c r="H17792" s="146"/>
      <c r="J17792" s="146"/>
      <c r="L17792" s="150"/>
      <c r="N17792" s="163"/>
      <c r="O17792" s="146"/>
      <c r="P17792" s="146"/>
      <c r="Q17792" s="146"/>
      <c r="R17792" s="34"/>
      <c r="S17792" s="35"/>
      <c r="T17792" s="147"/>
    </row>
    <row r="17793">
      <c r="A17793" s="147"/>
      <c r="B17793" s="64"/>
      <c r="C17793" s="147" t="s">
        <v>217</v>
      </c>
      <c r="E17793" s="161"/>
      <c r="F17793" s="162"/>
      <c r="G17793" s="147"/>
      <c r="H17793" s="146"/>
      <c r="J17793" s="146"/>
      <c r="L17793" s="150"/>
      <c r="N17793" s="163"/>
      <c r="O17793" s="146"/>
      <c r="P17793" s="146"/>
      <c r="Q17793" s="146"/>
      <c r="R17793" s="34"/>
      <c r="S17793" s="35"/>
      <c r="T17793" s="147"/>
    </row>
    <row r="17794">
      <c r="A17794" s="147"/>
      <c r="B17794" s="64"/>
      <c r="C17794" s="147" t="s">
        <v>217</v>
      </c>
      <c r="E17794" s="161"/>
      <c r="F17794" s="162"/>
      <c r="G17794" s="147"/>
      <c r="H17794" s="146"/>
      <c r="J17794" s="146"/>
      <c r="L17794" s="150"/>
      <c r="N17794" s="163"/>
      <c r="O17794" s="146"/>
      <c r="P17794" s="146"/>
      <c r="Q17794" s="146"/>
      <c r="R17794" s="34"/>
      <c r="S17794" s="35"/>
      <c r="T17794" s="147"/>
    </row>
    <row r="17795">
      <c r="A17795" s="147"/>
      <c r="B17795" s="64"/>
      <c r="C17795" s="147" t="s">
        <v>217</v>
      </c>
      <c r="E17795" s="161"/>
      <c r="F17795" s="162"/>
      <c r="G17795" s="147"/>
      <c r="H17795" s="146"/>
      <c r="J17795" s="146"/>
      <c r="L17795" s="150"/>
      <c r="N17795" s="163"/>
      <c r="O17795" s="146"/>
      <c r="P17795" s="146"/>
      <c r="Q17795" s="146"/>
      <c r="R17795" s="34"/>
      <c r="S17795" s="35"/>
      <c r="T17795" s="147"/>
    </row>
    <row r="17796">
      <c r="A17796" s="147"/>
      <c r="B17796" s="64"/>
      <c r="C17796" s="147" t="s">
        <v>217</v>
      </c>
      <c r="E17796" s="161"/>
      <c r="F17796" s="162"/>
      <c r="G17796" s="147"/>
      <c r="H17796" s="146"/>
      <c r="J17796" s="146"/>
      <c r="L17796" s="150"/>
      <c r="N17796" s="163"/>
      <c r="O17796" s="146"/>
      <c r="P17796" s="146"/>
      <c r="Q17796" s="146"/>
      <c r="R17796" s="34"/>
      <c r="S17796" s="35"/>
      <c r="T17796" s="147"/>
    </row>
    <row r="17797">
      <c r="A17797" s="147"/>
      <c r="B17797" s="64"/>
      <c r="C17797" s="147" t="s">
        <v>217</v>
      </c>
      <c r="E17797" s="161"/>
      <c r="F17797" s="162"/>
      <c r="G17797" s="147"/>
      <c r="H17797" s="146"/>
      <c r="J17797" s="146"/>
      <c r="L17797" s="150"/>
      <c r="N17797" s="163"/>
      <c r="O17797" s="146"/>
      <c r="P17797" s="146"/>
      <c r="Q17797" s="146"/>
      <c r="R17797" s="34"/>
      <c r="S17797" s="35"/>
      <c r="T17797" s="147"/>
    </row>
    <row r="17798">
      <c r="A17798" s="147"/>
      <c r="B17798" s="64"/>
      <c r="C17798" s="147" t="s">
        <v>217</v>
      </c>
      <c r="E17798" s="161"/>
      <c r="F17798" s="162"/>
      <c r="G17798" s="147"/>
      <c r="H17798" s="146"/>
      <c r="J17798" s="146"/>
      <c r="L17798" s="150"/>
      <c r="N17798" s="163"/>
      <c r="O17798" s="146"/>
      <c r="P17798" s="146"/>
      <c r="Q17798" s="146"/>
      <c r="R17798" s="34"/>
      <c r="S17798" s="35"/>
      <c r="T17798" s="147"/>
    </row>
    <row r="17799">
      <c r="A17799" s="147"/>
      <c r="B17799" s="64"/>
      <c r="C17799" s="147" t="s">
        <v>217</v>
      </c>
      <c r="E17799" s="161"/>
      <c r="F17799" s="162"/>
      <c r="G17799" s="147"/>
      <c r="H17799" s="146"/>
      <c r="J17799" s="146"/>
      <c r="L17799" s="150"/>
      <c r="N17799" s="163"/>
      <c r="O17799" s="146"/>
      <c r="P17799" s="146"/>
      <c r="Q17799" s="146"/>
      <c r="R17799" s="34"/>
      <c r="S17799" s="35"/>
      <c r="T17799" s="147"/>
    </row>
    <row r="17800">
      <c r="A17800" s="147"/>
      <c r="B17800" s="64"/>
      <c r="C17800" s="147" t="s">
        <v>217</v>
      </c>
      <c r="E17800" s="161"/>
      <c r="F17800" s="162"/>
      <c r="G17800" s="147"/>
      <c r="H17800" s="146"/>
      <c r="J17800" s="146"/>
      <c r="L17800" s="150"/>
      <c r="N17800" s="163"/>
      <c r="O17800" s="146"/>
      <c r="P17800" s="146"/>
      <c r="Q17800" s="146"/>
      <c r="R17800" s="34"/>
      <c r="S17800" s="35"/>
      <c r="T17800" s="147"/>
    </row>
    <row r="17801">
      <c r="A17801" s="147"/>
      <c r="B17801" s="64"/>
      <c r="C17801" s="147" t="s">
        <v>217</v>
      </c>
      <c r="E17801" s="161"/>
      <c r="F17801" s="162"/>
      <c r="G17801" s="147"/>
      <c r="H17801" s="146"/>
      <c r="J17801" s="146"/>
      <c r="L17801" s="150"/>
      <c r="N17801" s="163"/>
      <c r="O17801" s="146"/>
      <c r="P17801" s="146"/>
      <c r="Q17801" s="146"/>
      <c r="R17801" s="34"/>
      <c r="S17801" s="35"/>
      <c r="T17801" s="147"/>
    </row>
    <row r="17802">
      <c r="A17802" s="147"/>
      <c r="B17802" s="64"/>
      <c r="C17802" s="147" t="s">
        <v>217</v>
      </c>
      <c r="E17802" s="161"/>
      <c r="F17802" s="162"/>
      <c r="G17802" s="147"/>
      <c r="H17802" s="146"/>
      <c r="J17802" s="146"/>
      <c r="L17802" s="150"/>
      <c r="N17802" s="163"/>
      <c r="O17802" s="146"/>
      <c r="P17802" s="146"/>
      <c r="Q17802" s="146"/>
      <c r="R17802" s="34"/>
      <c r="S17802" s="35"/>
      <c r="T17802" s="147"/>
    </row>
    <row r="17803">
      <c r="A17803" s="147"/>
      <c r="B17803" s="64"/>
      <c r="C17803" s="147" t="s">
        <v>217</v>
      </c>
      <c r="E17803" s="161"/>
      <c r="F17803" s="162"/>
      <c r="G17803" s="147"/>
      <c r="H17803" s="146"/>
      <c r="J17803" s="146"/>
      <c r="L17803" s="150"/>
      <c r="N17803" s="163"/>
      <c r="O17803" s="146"/>
      <c r="P17803" s="146"/>
      <c r="Q17803" s="146"/>
      <c r="R17803" s="34"/>
      <c r="S17803" s="35"/>
      <c r="T17803" s="147"/>
    </row>
    <row r="17804">
      <c r="A17804" s="147"/>
      <c r="B17804" s="64"/>
      <c r="C17804" s="147" t="s">
        <v>217</v>
      </c>
      <c r="E17804" s="161"/>
      <c r="F17804" s="162"/>
      <c r="G17804" s="147"/>
      <c r="H17804" s="146"/>
      <c r="J17804" s="146"/>
      <c r="L17804" s="150"/>
      <c r="N17804" s="163"/>
      <c r="O17804" s="146"/>
      <c r="P17804" s="146"/>
      <c r="Q17804" s="146"/>
      <c r="R17804" s="34"/>
      <c r="S17804" s="35"/>
      <c r="T17804" s="147"/>
    </row>
    <row r="17805">
      <c r="A17805" s="147"/>
      <c r="B17805" s="64"/>
      <c r="C17805" s="147" t="s">
        <v>217</v>
      </c>
      <c r="E17805" s="161"/>
      <c r="F17805" s="162"/>
      <c r="G17805" s="147"/>
      <c r="H17805" s="146"/>
      <c r="J17805" s="146"/>
      <c r="L17805" s="150"/>
      <c r="N17805" s="163"/>
      <c r="O17805" s="146"/>
      <c r="P17805" s="146"/>
      <c r="Q17805" s="146"/>
      <c r="R17805" s="34"/>
      <c r="S17805" s="35"/>
      <c r="T17805" s="147"/>
    </row>
    <row r="17806">
      <c r="A17806" s="147"/>
      <c r="B17806" s="64"/>
      <c r="C17806" s="147" t="s">
        <v>217</v>
      </c>
      <c r="E17806" s="161"/>
      <c r="F17806" s="162"/>
      <c r="G17806" s="147"/>
      <c r="H17806" s="146"/>
      <c r="J17806" s="146"/>
      <c r="L17806" s="150"/>
      <c r="N17806" s="163"/>
      <c r="O17806" s="146"/>
      <c r="P17806" s="146"/>
      <c r="Q17806" s="146"/>
      <c r="R17806" s="34"/>
      <c r="S17806" s="35"/>
      <c r="T17806" s="147"/>
    </row>
    <row r="17807">
      <c r="A17807" s="147"/>
      <c r="B17807" s="64"/>
      <c r="C17807" s="147" t="s">
        <v>217</v>
      </c>
      <c r="E17807" s="161"/>
      <c r="F17807" s="162"/>
      <c r="G17807" s="147"/>
      <c r="H17807" s="146"/>
      <c r="J17807" s="146"/>
      <c r="L17807" s="150"/>
      <c r="N17807" s="163"/>
      <c r="O17807" s="146"/>
      <c r="P17807" s="146"/>
      <c r="Q17807" s="146"/>
      <c r="R17807" s="34"/>
      <c r="S17807" s="35"/>
      <c r="T17807" s="147"/>
    </row>
    <row r="17808">
      <c r="A17808" s="147"/>
      <c r="B17808" s="64"/>
      <c r="C17808" s="147" t="s">
        <v>217</v>
      </c>
      <c r="E17808" s="161"/>
      <c r="F17808" s="162"/>
      <c r="G17808" s="147"/>
      <c r="H17808" s="146"/>
      <c r="J17808" s="146"/>
      <c r="L17808" s="150"/>
      <c r="N17808" s="163"/>
      <c r="O17808" s="146"/>
      <c r="P17808" s="146"/>
      <c r="Q17808" s="146"/>
      <c r="R17808" s="34"/>
      <c r="S17808" s="35"/>
      <c r="T17808" s="147"/>
    </row>
    <row r="17809">
      <c r="A17809" s="147"/>
      <c r="B17809" s="64"/>
      <c r="C17809" s="147" t="s">
        <v>217</v>
      </c>
      <c r="E17809" s="161"/>
      <c r="F17809" s="162"/>
      <c r="G17809" s="147"/>
      <c r="H17809" s="146"/>
      <c r="J17809" s="146"/>
      <c r="L17809" s="150"/>
      <c r="N17809" s="163"/>
      <c r="O17809" s="146"/>
      <c r="P17809" s="146"/>
      <c r="Q17809" s="146"/>
      <c r="R17809" s="34"/>
      <c r="S17809" s="35"/>
      <c r="T17809" s="147"/>
    </row>
    <row r="17810">
      <c r="A17810" s="147"/>
      <c r="B17810" s="64"/>
      <c r="C17810" s="147" t="s">
        <v>217</v>
      </c>
      <c r="E17810" s="161"/>
      <c r="F17810" s="162"/>
      <c r="G17810" s="147"/>
      <c r="H17810" s="146"/>
      <c r="J17810" s="146"/>
      <c r="L17810" s="150"/>
      <c r="N17810" s="163"/>
      <c r="O17810" s="146"/>
      <c r="P17810" s="146"/>
      <c r="Q17810" s="146"/>
      <c r="R17810" s="34"/>
      <c r="S17810" s="35"/>
      <c r="T17810" s="147"/>
    </row>
    <row r="17811">
      <c r="A17811" s="147"/>
      <c r="B17811" s="64"/>
      <c r="C17811" s="147" t="s">
        <v>217</v>
      </c>
      <c r="E17811" s="161"/>
      <c r="F17811" s="162"/>
      <c r="G17811" s="147"/>
      <c r="H17811" s="146"/>
      <c r="J17811" s="146"/>
      <c r="L17811" s="150"/>
      <c r="N17811" s="163"/>
      <c r="O17811" s="146"/>
      <c r="P17811" s="146"/>
      <c r="Q17811" s="146"/>
      <c r="R17811" s="34"/>
      <c r="S17811" s="35"/>
      <c r="T17811" s="147"/>
    </row>
    <row r="17812">
      <c r="A17812" s="147"/>
      <c r="B17812" s="64"/>
      <c r="C17812" s="147" t="s">
        <v>217</v>
      </c>
      <c r="E17812" s="161"/>
      <c r="F17812" s="162"/>
      <c r="G17812" s="147"/>
      <c r="H17812" s="146"/>
      <c r="J17812" s="146"/>
      <c r="L17812" s="150"/>
      <c r="N17812" s="163"/>
      <c r="O17812" s="146"/>
      <c r="P17812" s="146"/>
      <c r="Q17812" s="146"/>
      <c r="R17812" s="34"/>
      <c r="S17812" s="35"/>
      <c r="T17812" s="147"/>
    </row>
    <row r="17813">
      <c r="A17813" s="147"/>
      <c r="B17813" s="64"/>
      <c r="C17813" s="147" t="s">
        <v>217</v>
      </c>
      <c r="E17813" s="161"/>
      <c r="F17813" s="162"/>
      <c r="G17813" s="147"/>
      <c r="H17813" s="146"/>
      <c r="J17813" s="146"/>
      <c r="L17813" s="150"/>
      <c r="N17813" s="163"/>
      <c r="O17813" s="146"/>
      <c r="P17813" s="146"/>
      <c r="Q17813" s="146"/>
      <c r="R17813" s="34"/>
      <c r="S17813" s="35"/>
      <c r="T17813" s="147"/>
    </row>
    <row r="17814">
      <c r="A17814" s="147"/>
      <c r="B17814" s="64"/>
      <c r="C17814" s="147" t="s">
        <v>217</v>
      </c>
      <c r="E17814" s="161"/>
      <c r="F17814" s="162"/>
      <c r="G17814" s="147"/>
      <c r="H17814" s="146"/>
      <c r="J17814" s="146"/>
      <c r="L17814" s="150"/>
      <c r="N17814" s="163"/>
      <c r="O17814" s="146"/>
      <c r="P17814" s="146"/>
      <c r="Q17814" s="146"/>
      <c r="R17814" s="34"/>
      <c r="S17814" s="35"/>
      <c r="T17814" s="147"/>
    </row>
    <row r="17815">
      <c r="A17815" s="147"/>
      <c r="B17815" s="64"/>
      <c r="C17815" s="147" t="s">
        <v>217</v>
      </c>
      <c r="E17815" s="161"/>
      <c r="F17815" s="162"/>
      <c r="G17815" s="147"/>
      <c r="H17815" s="146"/>
      <c r="J17815" s="146"/>
      <c r="L17815" s="150"/>
      <c r="N17815" s="163"/>
      <c r="O17815" s="146"/>
      <c r="P17815" s="146"/>
      <c r="Q17815" s="146"/>
      <c r="R17815" s="34"/>
      <c r="S17815" s="35"/>
      <c r="T17815" s="147"/>
    </row>
    <row r="17816">
      <c r="A17816" s="147"/>
      <c r="B17816" s="64"/>
      <c r="C17816" s="147" t="s">
        <v>217</v>
      </c>
      <c r="E17816" s="161"/>
      <c r="F17816" s="162"/>
      <c r="G17816" s="147"/>
      <c r="H17816" s="146"/>
      <c r="J17816" s="146"/>
      <c r="L17816" s="150"/>
      <c r="N17816" s="163"/>
      <c r="O17816" s="146"/>
      <c r="P17816" s="146"/>
      <c r="Q17816" s="146"/>
      <c r="R17816" s="34"/>
      <c r="S17816" s="35"/>
      <c r="T17816" s="147"/>
    </row>
    <row r="17817">
      <c r="A17817" s="147"/>
      <c r="B17817" s="64"/>
      <c r="C17817" s="147" t="s">
        <v>217</v>
      </c>
      <c r="E17817" s="161"/>
      <c r="F17817" s="162"/>
      <c r="G17817" s="147"/>
      <c r="H17817" s="146"/>
      <c r="J17817" s="146"/>
      <c r="L17817" s="150"/>
      <c r="N17817" s="163"/>
      <c r="O17817" s="146"/>
      <c r="P17817" s="146"/>
      <c r="Q17817" s="146"/>
      <c r="R17817" s="34"/>
      <c r="S17817" s="35"/>
      <c r="T17817" s="147"/>
    </row>
    <row r="17818">
      <c r="A17818" s="147"/>
      <c r="B17818" s="64"/>
      <c r="C17818" s="147" t="s">
        <v>217</v>
      </c>
      <c r="E17818" s="161"/>
      <c r="F17818" s="162"/>
      <c r="G17818" s="147"/>
      <c r="H17818" s="146"/>
      <c r="J17818" s="146"/>
      <c r="L17818" s="150"/>
      <c r="N17818" s="163"/>
      <c r="O17818" s="146"/>
      <c r="P17818" s="146"/>
      <c r="Q17818" s="146"/>
      <c r="R17818" s="34"/>
      <c r="S17818" s="35"/>
      <c r="T17818" s="147"/>
    </row>
    <row r="17819">
      <c r="A17819" s="147"/>
      <c r="B17819" s="64"/>
      <c r="C17819" s="147" t="s">
        <v>217</v>
      </c>
      <c r="E17819" s="161"/>
      <c r="F17819" s="162"/>
      <c r="G17819" s="147"/>
      <c r="H17819" s="146"/>
      <c r="J17819" s="146"/>
      <c r="L17819" s="150"/>
      <c r="N17819" s="163"/>
      <c r="O17819" s="146"/>
      <c r="P17819" s="146"/>
      <c r="Q17819" s="146"/>
      <c r="R17819" s="34"/>
      <c r="S17819" s="35"/>
      <c r="T17819" s="147"/>
    </row>
    <row r="17820">
      <c r="A17820" s="147"/>
      <c r="B17820" s="64"/>
      <c r="C17820" s="147" t="s">
        <v>217</v>
      </c>
      <c r="E17820" s="161"/>
      <c r="F17820" s="162"/>
      <c r="G17820" s="147"/>
      <c r="H17820" s="146"/>
      <c r="J17820" s="146"/>
      <c r="L17820" s="150"/>
      <c r="N17820" s="163"/>
      <c r="O17820" s="146"/>
      <c r="P17820" s="146"/>
      <c r="Q17820" s="146"/>
      <c r="R17820" s="34"/>
      <c r="S17820" s="35"/>
      <c r="T17820" s="147"/>
    </row>
    <row r="17821">
      <c r="A17821" s="147"/>
      <c r="B17821" s="64"/>
      <c r="C17821" s="147" t="s">
        <v>217</v>
      </c>
      <c r="E17821" s="161"/>
      <c r="F17821" s="162"/>
      <c r="G17821" s="147"/>
      <c r="H17821" s="146"/>
      <c r="J17821" s="146"/>
      <c r="L17821" s="150"/>
      <c r="N17821" s="163"/>
      <c r="O17821" s="146"/>
      <c r="P17821" s="146"/>
      <c r="Q17821" s="146"/>
      <c r="R17821" s="34"/>
      <c r="S17821" s="35"/>
      <c r="T17821" s="147"/>
    </row>
    <row r="17822">
      <c r="A17822" s="147"/>
      <c r="B17822" s="64"/>
      <c r="C17822" s="147" t="s">
        <v>217</v>
      </c>
      <c r="E17822" s="161"/>
      <c r="F17822" s="162"/>
      <c r="G17822" s="147"/>
      <c r="H17822" s="146"/>
      <c r="J17822" s="146"/>
      <c r="L17822" s="150"/>
      <c r="N17822" s="163"/>
      <c r="O17822" s="146"/>
      <c r="P17822" s="146"/>
      <c r="Q17822" s="146"/>
      <c r="R17822" s="34"/>
      <c r="S17822" s="35"/>
      <c r="T17822" s="147"/>
    </row>
    <row r="17823">
      <c r="A17823" s="147"/>
      <c r="B17823" s="64"/>
      <c r="C17823" s="147" t="s">
        <v>217</v>
      </c>
      <c r="E17823" s="161"/>
      <c r="F17823" s="162"/>
      <c r="G17823" s="147"/>
      <c r="H17823" s="146"/>
      <c r="J17823" s="146"/>
      <c r="L17823" s="150"/>
      <c r="N17823" s="163"/>
      <c r="O17823" s="146"/>
      <c r="P17823" s="146"/>
      <c r="Q17823" s="146"/>
      <c r="R17823" s="34"/>
      <c r="S17823" s="35"/>
      <c r="T17823" s="147"/>
    </row>
    <row r="17824">
      <c r="A17824" s="147"/>
      <c r="B17824" s="64"/>
      <c r="C17824" s="147" t="s">
        <v>217</v>
      </c>
      <c r="E17824" s="161"/>
      <c r="F17824" s="162"/>
      <c r="G17824" s="147"/>
      <c r="H17824" s="146"/>
      <c r="J17824" s="146"/>
      <c r="L17824" s="150"/>
      <c r="N17824" s="163"/>
      <c r="O17824" s="146"/>
      <c r="P17824" s="146"/>
      <c r="Q17824" s="146"/>
      <c r="R17824" s="34"/>
      <c r="S17824" s="35"/>
      <c r="T17824" s="147"/>
    </row>
    <row r="17825">
      <c r="A17825" s="147"/>
      <c r="B17825" s="64"/>
      <c r="C17825" s="147" t="s">
        <v>217</v>
      </c>
      <c r="E17825" s="161"/>
      <c r="F17825" s="162"/>
      <c r="G17825" s="147"/>
      <c r="H17825" s="146"/>
      <c r="J17825" s="146"/>
      <c r="L17825" s="150"/>
      <c r="N17825" s="163"/>
      <c r="O17825" s="146"/>
      <c r="P17825" s="146"/>
      <c r="Q17825" s="146"/>
      <c r="R17825" s="34"/>
      <c r="S17825" s="35"/>
      <c r="T17825" s="147"/>
    </row>
    <row r="17826">
      <c r="A17826" s="147"/>
      <c r="B17826" s="64"/>
      <c r="C17826" s="147" t="s">
        <v>217</v>
      </c>
      <c r="E17826" s="161"/>
      <c r="F17826" s="162"/>
      <c r="G17826" s="147"/>
      <c r="H17826" s="146"/>
      <c r="J17826" s="146"/>
      <c r="L17826" s="150"/>
      <c r="N17826" s="163"/>
      <c r="O17826" s="146"/>
      <c r="P17826" s="146"/>
      <c r="Q17826" s="146"/>
      <c r="R17826" s="34"/>
      <c r="S17826" s="35"/>
      <c r="T17826" s="147"/>
    </row>
    <row r="17827">
      <c r="A17827" s="147"/>
      <c r="B17827" s="64"/>
      <c r="C17827" s="147" t="s">
        <v>217</v>
      </c>
      <c r="E17827" s="161"/>
      <c r="F17827" s="162"/>
      <c r="G17827" s="147"/>
      <c r="H17827" s="146"/>
      <c r="J17827" s="146"/>
      <c r="L17827" s="150"/>
      <c r="N17827" s="163"/>
      <c r="O17827" s="146"/>
      <c r="P17827" s="146"/>
      <c r="Q17827" s="146"/>
      <c r="R17827" s="34"/>
      <c r="S17827" s="35"/>
      <c r="T17827" s="147"/>
    </row>
    <row r="17828">
      <c r="A17828" s="147"/>
      <c r="B17828" s="64"/>
      <c r="C17828" s="147" t="s">
        <v>217</v>
      </c>
      <c r="E17828" s="161"/>
      <c r="F17828" s="162"/>
      <c r="G17828" s="147"/>
      <c r="H17828" s="146"/>
      <c r="J17828" s="146"/>
      <c r="L17828" s="150"/>
      <c r="N17828" s="163"/>
      <c r="O17828" s="146"/>
      <c r="P17828" s="146"/>
      <c r="Q17828" s="146"/>
      <c r="R17828" s="34"/>
      <c r="S17828" s="35"/>
      <c r="T17828" s="147"/>
    </row>
    <row r="17829">
      <c r="A17829" s="147"/>
      <c r="B17829" s="64"/>
      <c r="C17829" s="147" t="s">
        <v>217</v>
      </c>
      <c r="E17829" s="161"/>
      <c r="F17829" s="162"/>
      <c r="G17829" s="147"/>
      <c r="H17829" s="146"/>
      <c r="J17829" s="146"/>
      <c r="L17829" s="150"/>
      <c r="N17829" s="163"/>
      <c r="O17829" s="146"/>
      <c r="P17829" s="146"/>
      <c r="Q17829" s="146"/>
      <c r="R17829" s="34"/>
      <c r="S17829" s="35"/>
      <c r="T17829" s="147"/>
    </row>
    <row r="17830">
      <c r="A17830" s="147"/>
      <c r="B17830" s="64"/>
      <c r="C17830" s="147" t="s">
        <v>217</v>
      </c>
      <c r="E17830" s="161"/>
      <c r="F17830" s="162"/>
      <c r="G17830" s="147"/>
      <c r="H17830" s="146"/>
      <c r="J17830" s="146"/>
      <c r="L17830" s="150"/>
      <c r="N17830" s="163"/>
      <c r="O17830" s="146"/>
      <c r="P17830" s="146"/>
      <c r="Q17830" s="146"/>
      <c r="R17830" s="34"/>
      <c r="S17830" s="35"/>
      <c r="T17830" s="147"/>
    </row>
    <row r="17831">
      <c r="A17831" s="147"/>
      <c r="B17831" s="64"/>
      <c r="C17831" s="147" t="s">
        <v>217</v>
      </c>
      <c r="E17831" s="161"/>
      <c r="F17831" s="162"/>
      <c r="G17831" s="147"/>
      <c r="H17831" s="146"/>
      <c r="J17831" s="146"/>
      <c r="L17831" s="150"/>
      <c r="N17831" s="163"/>
      <c r="O17831" s="146"/>
      <c r="P17831" s="146"/>
      <c r="Q17831" s="146"/>
      <c r="R17831" s="34"/>
      <c r="S17831" s="35"/>
      <c r="T17831" s="147"/>
    </row>
    <row r="17832">
      <c r="A17832" s="147"/>
      <c r="B17832" s="64"/>
      <c r="C17832" s="147" t="s">
        <v>217</v>
      </c>
      <c r="E17832" s="161"/>
      <c r="F17832" s="162"/>
      <c r="G17832" s="147"/>
      <c r="H17832" s="146"/>
      <c r="J17832" s="146"/>
      <c r="L17832" s="150"/>
      <c r="N17832" s="163"/>
      <c r="O17832" s="146"/>
      <c r="P17832" s="146"/>
      <c r="Q17832" s="146"/>
      <c r="R17832" s="34"/>
      <c r="S17832" s="35"/>
      <c r="T17832" s="147"/>
    </row>
    <row r="17833">
      <c r="A17833" s="147"/>
      <c r="B17833" s="64"/>
      <c r="C17833" s="147" t="s">
        <v>217</v>
      </c>
      <c r="E17833" s="161"/>
      <c r="F17833" s="162"/>
      <c r="G17833" s="147"/>
      <c r="H17833" s="146"/>
      <c r="J17833" s="146"/>
      <c r="L17833" s="150"/>
      <c r="N17833" s="163"/>
      <c r="O17833" s="146"/>
      <c r="P17833" s="146"/>
      <c r="Q17833" s="146"/>
      <c r="R17833" s="34"/>
      <c r="S17833" s="35"/>
      <c r="T17833" s="147"/>
    </row>
    <row r="17834">
      <c r="A17834" s="147"/>
      <c r="B17834" s="64"/>
      <c r="C17834" s="147" t="s">
        <v>217</v>
      </c>
      <c r="E17834" s="161"/>
      <c r="F17834" s="162"/>
      <c r="G17834" s="147"/>
      <c r="H17834" s="146"/>
      <c r="J17834" s="146"/>
      <c r="L17834" s="150"/>
      <c r="N17834" s="163"/>
      <c r="O17834" s="146"/>
      <c r="P17834" s="146"/>
      <c r="Q17834" s="146"/>
      <c r="R17834" s="34"/>
      <c r="S17834" s="35"/>
      <c r="T17834" s="147"/>
    </row>
    <row r="17835">
      <c r="A17835" s="147"/>
      <c r="B17835" s="64"/>
      <c r="C17835" s="147" t="s">
        <v>217</v>
      </c>
      <c r="E17835" s="161"/>
      <c r="F17835" s="162"/>
      <c r="G17835" s="147"/>
      <c r="H17835" s="146"/>
      <c r="J17835" s="146"/>
      <c r="L17835" s="150"/>
      <c r="N17835" s="163"/>
      <c r="O17835" s="146"/>
      <c r="P17835" s="146"/>
      <c r="Q17835" s="146"/>
      <c r="R17835" s="34"/>
      <c r="S17835" s="35"/>
      <c r="T17835" s="147"/>
    </row>
    <row r="17836">
      <c r="A17836" s="147"/>
      <c r="B17836" s="64"/>
      <c r="C17836" s="147" t="s">
        <v>217</v>
      </c>
      <c r="E17836" s="161"/>
      <c r="F17836" s="162"/>
      <c r="G17836" s="147"/>
      <c r="H17836" s="146"/>
      <c r="J17836" s="146"/>
      <c r="L17836" s="150"/>
      <c r="N17836" s="163"/>
      <c r="O17836" s="146"/>
      <c r="P17836" s="146"/>
      <c r="Q17836" s="146"/>
      <c r="R17836" s="34"/>
      <c r="S17836" s="35"/>
      <c r="T17836" s="147"/>
    </row>
    <row r="17837">
      <c r="A17837" s="147"/>
      <c r="B17837" s="64"/>
      <c r="C17837" s="147" t="s">
        <v>217</v>
      </c>
      <c r="E17837" s="161"/>
      <c r="F17837" s="162"/>
      <c r="G17837" s="147"/>
      <c r="H17837" s="146"/>
      <c r="J17837" s="146"/>
      <c r="L17837" s="150"/>
      <c r="N17837" s="163"/>
      <c r="O17837" s="146"/>
      <c r="P17837" s="146"/>
      <c r="Q17837" s="146"/>
      <c r="R17837" s="34"/>
      <c r="S17837" s="35"/>
      <c r="T17837" s="147"/>
    </row>
    <row r="17838">
      <c r="A17838" s="147"/>
      <c r="B17838" s="64"/>
      <c r="C17838" s="147" t="s">
        <v>217</v>
      </c>
      <c r="E17838" s="161"/>
      <c r="F17838" s="162"/>
      <c r="G17838" s="147"/>
      <c r="H17838" s="146"/>
      <c r="J17838" s="146"/>
      <c r="L17838" s="150"/>
      <c r="N17838" s="163"/>
      <c r="O17838" s="146"/>
      <c r="P17838" s="146"/>
      <c r="Q17838" s="146"/>
      <c r="R17838" s="34"/>
      <c r="S17838" s="35"/>
      <c r="T17838" s="147"/>
    </row>
    <row r="17839">
      <c r="A17839" s="147"/>
      <c r="B17839" s="64"/>
      <c r="C17839" s="147" t="s">
        <v>217</v>
      </c>
      <c r="E17839" s="161"/>
      <c r="F17839" s="162"/>
      <c r="G17839" s="147"/>
      <c r="H17839" s="146"/>
      <c r="J17839" s="146"/>
      <c r="L17839" s="150"/>
      <c r="N17839" s="163"/>
      <c r="O17839" s="146"/>
      <c r="P17839" s="146"/>
      <c r="Q17839" s="146"/>
      <c r="R17839" s="34"/>
      <c r="S17839" s="35"/>
      <c r="T17839" s="147"/>
    </row>
    <row r="17840">
      <c r="A17840" s="147"/>
      <c r="B17840" s="64"/>
      <c r="C17840" s="147" t="s">
        <v>217</v>
      </c>
      <c r="E17840" s="161"/>
      <c r="F17840" s="162"/>
      <c r="G17840" s="147"/>
      <c r="H17840" s="146"/>
      <c r="J17840" s="146"/>
      <c r="L17840" s="150"/>
      <c r="N17840" s="163"/>
      <c r="O17840" s="146"/>
      <c r="P17840" s="146"/>
      <c r="Q17840" s="146"/>
      <c r="R17840" s="34"/>
      <c r="S17840" s="35"/>
      <c r="T17840" s="147"/>
    </row>
    <row r="17841">
      <c r="A17841" s="147"/>
      <c r="B17841" s="64"/>
      <c r="C17841" s="147" t="s">
        <v>217</v>
      </c>
      <c r="E17841" s="161"/>
      <c r="F17841" s="162"/>
      <c r="G17841" s="147"/>
      <c r="H17841" s="146"/>
      <c r="J17841" s="146"/>
      <c r="L17841" s="150"/>
      <c r="N17841" s="163"/>
      <c r="O17841" s="146"/>
      <c r="P17841" s="146"/>
      <c r="Q17841" s="146"/>
      <c r="R17841" s="34"/>
      <c r="S17841" s="35"/>
      <c r="T17841" s="147"/>
    </row>
    <row r="17842">
      <c r="A17842" s="147"/>
      <c r="B17842" s="64"/>
      <c r="C17842" s="147" t="s">
        <v>217</v>
      </c>
      <c r="E17842" s="161"/>
      <c r="F17842" s="162"/>
      <c r="G17842" s="147"/>
      <c r="H17842" s="146"/>
      <c r="J17842" s="146"/>
      <c r="L17842" s="150"/>
      <c r="N17842" s="163"/>
      <c r="O17842" s="146"/>
      <c r="P17842" s="146"/>
      <c r="Q17842" s="146"/>
      <c r="R17842" s="34"/>
      <c r="S17842" s="35"/>
      <c r="T17842" s="147"/>
    </row>
    <row r="17843">
      <c r="A17843" s="147"/>
      <c r="B17843" s="64"/>
      <c r="C17843" s="147" t="s">
        <v>217</v>
      </c>
      <c r="E17843" s="161"/>
      <c r="F17843" s="162"/>
      <c r="G17843" s="147"/>
      <c r="H17843" s="146"/>
      <c r="J17843" s="146"/>
      <c r="L17843" s="150"/>
      <c r="N17843" s="163"/>
      <c r="O17843" s="146"/>
      <c r="P17843" s="146"/>
      <c r="Q17843" s="146"/>
      <c r="R17843" s="34"/>
      <c r="S17843" s="35"/>
      <c r="T17843" s="147"/>
    </row>
    <row r="17844">
      <c r="A17844" s="147"/>
      <c r="B17844" s="64"/>
      <c r="C17844" s="147" t="s">
        <v>217</v>
      </c>
      <c r="E17844" s="161"/>
      <c r="F17844" s="162"/>
      <c r="G17844" s="147"/>
      <c r="H17844" s="146"/>
      <c r="J17844" s="146"/>
      <c r="L17844" s="150"/>
      <c r="N17844" s="163"/>
      <c r="O17844" s="146"/>
      <c r="P17844" s="146"/>
      <c r="Q17844" s="146"/>
      <c r="R17844" s="34"/>
      <c r="S17844" s="35"/>
      <c r="T17844" s="147"/>
    </row>
    <row r="17845">
      <c r="A17845" s="147"/>
      <c r="B17845" s="64"/>
      <c r="C17845" s="147" t="s">
        <v>217</v>
      </c>
      <c r="E17845" s="161"/>
      <c r="F17845" s="162"/>
      <c r="G17845" s="147"/>
      <c r="H17845" s="146"/>
      <c r="J17845" s="146"/>
      <c r="L17845" s="150"/>
      <c r="N17845" s="163"/>
      <c r="O17845" s="146"/>
      <c r="P17845" s="146"/>
      <c r="Q17845" s="146"/>
      <c r="R17845" s="34"/>
      <c r="S17845" s="35"/>
      <c r="T17845" s="147"/>
    </row>
    <row r="17846">
      <c r="A17846" s="147"/>
      <c r="B17846" s="64"/>
      <c r="C17846" s="147" t="s">
        <v>217</v>
      </c>
      <c r="E17846" s="161"/>
      <c r="F17846" s="162"/>
      <c r="G17846" s="147"/>
      <c r="H17846" s="146"/>
      <c r="J17846" s="146"/>
      <c r="L17846" s="150"/>
      <c r="N17846" s="163"/>
      <c r="O17846" s="146"/>
      <c r="P17846" s="146"/>
      <c r="Q17846" s="146"/>
      <c r="R17846" s="34"/>
      <c r="S17846" s="35"/>
      <c r="T17846" s="147"/>
    </row>
    <row r="17847">
      <c r="A17847" s="147"/>
      <c r="B17847" s="64"/>
      <c r="C17847" s="147" t="s">
        <v>217</v>
      </c>
      <c r="E17847" s="161"/>
      <c r="F17847" s="162"/>
      <c r="G17847" s="147"/>
      <c r="H17847" s="146"/>
      <c r="J17847" s="146"/>
      <c r="L17847" s="150"/>
      <c r="N17847" s="163"/>
      <c r="O17847" s="146"/>
      <c r="P17847" s="146"/>
      <c r="Q17847" s="146"/>
      <c r="R17847" s="34"/>
      <c r="S17847" s="35"/>
      <c r="T17847" s="147"/>
    </row>
    <row r="17848">
      <c r="A17848" s="147"/>
      <c r="B17848" s="64"/>
      <c r="C17848" s="147" t="s">
        <v>217</v>
      </c>
      <c r="E17848" s="161"/>
      <c r="F17848" s="162"/>
      <c r="G17848" s="147"/>
      <c r="H17848" s="146"/>
      <c r="J17848" s="146"/>
      <c r="L17848" s="150"/>
      <c r="N17848" s="163"/>
      <c r="O17848" s="146"/>
      <c r="P17848" s="146"/>
      <c r="Q17848" s="146"/>
      <c r="R17848" s="34"/>
      <c r="S17848" s="35"/>
      <c r="T17848" s="147"/>
    </row>
    <row r="17849">
      <c r="A17849" s="147"/>
      <c r="B17849" s="64"/>
      <c r="C17849" s="147" t="s">
        <v>217</v>
      </c>
      <c r="E17849" s="161"/>
      <c r="F17849" s="162"/>
      <c r="G17849" s="147"/>
      <c r="H17849" s="146"/>
      <c r="J17849" s="146"/>
      <c r="L17849" s="150"/>
      <c r="N17849" s="163"/>
      <c r="O17849" s="146"/>
      <c r="P17849" s="146"/>
      <c r="Q17849" s="146"/>
      <c r="R17849" s="34"/>
      <c r="S17849" s="35"/>
      <c r="T17849" s="147"/>
    </row>
    <row r="17850">
      <c r="A17850" s="147"/>
      <c r="B17850" s="64"/>
      <c r="C17850" s="147" t="s">
        <v>217</v>
      </c>
      <c r="E17850" s="161"/>
      <c r="F17850" s="162"/>
      <c r="G17850" s="147"/>
      <c r="H17850" s="146"/>
      <c r="J17850" s="146"/>
      <c r="L17850" s="150"/>
      <c r="N17850" s="163"/>
      <c r="O17850" s="146"/>
      <c r="P17850" s="146"/>
      <c r="Q17850" s="146"/>
      <c r="R17850" s="34"/>
      <c r="S17850" s="35"/>
      <c r="T17850" s="147"/>
    </row>
    <row r="17851">
      <c r="A17851" s="147"/>
      <c r="B17851" s="64"/>
      <c r="C17851" s="147" t="s">
        <v>217</v>
      </c>
      <c r="E17851" s="161"/>
      <c r="F17851" s="162"/>
      <c r="G17851" s="147"/>
      <c r="H17851" s="146"/>
      <c r="J17851" s="146"/>
      <c r="L17851" s="150"/>
      <c r="N17851" s="163"/>
      <c r="O17851" s="146"/>
      <c r="P17851" s="146"/>
      <c r="Q17851" s="146"/>
      <c r="R17851" s="34"/>
      <c r="S17851" s="35"/>
      <c r="T17851" s="147"/>
    </row>
    <row r="17852">
      <c r="A17852" s="147"/>
      <c r="B17852" s="64"/>
      <c r="C17852" s="147" t="s">
        <v>217</v>
      </c>
      <c r="E17852" s="161"/>
      <c r="F17852" s="162"/>
      <c r="G17852" s="147"/>
      <c r="H17852" s="146"/>
      <c r="J17852" s="146"/>
      <c r="L17852" s="150"/>
      <c r="N17852" s="163"/>
      <c r="O17852" s="146"/>
      <c r="P17852" s="146"/>
      <c r="Q17852" s="146"/>
      <c r="R17852" s="34"/>
      <c r="S17852" s="35"/>
      <c r="T17852" s="147"/>
    </row>
    <row r="17853">
      <c r="A17853" s="147"/>
      <c r="B17853" s="64"/>
      <c r="C17853" s="147" t="s">
        <v>217</v>
      </c>
      <c r="E17853" s="161"/>
      <c r="F17853" s="162"/>
      <c r="G17853" s="147"/>
      <c r="H17853" s="146"/>
      <c r="J17853" s="146"/>
      <c r="L17853" s="150"/>
      <c r="N17853" s="163"/>
      <c r="O17853" s="146"/>
      <c r="P17853" s="146"/>
      <c r="Q17853" s="146"/>
      <c r="R17853" s="34"/>
      <c r="S17853" s="35"/>
      <c r="T17853" s="147"/>
    </row>
    <row r="17854">
      <c r="A17854" s="147"/>
      <c r="B17854" s="64"/>
      <c r="C17854" s="147" t="s">
        <v>217</v>
      </c>
      <c r="E17854" s="161"/>
      <c r="F17854" s="162"/>
      <c r="G17854" s="147"/>
      <c r="H17854" s="146"/>
      <c r="J17854" s="146"/>
      <c r="L17854" s="150"/>
      <c r="N17854" s="163"/>
      <c r="O17854" s="146"/>
      <c r="P17854" s="146"/>
      <c r="Q17854" s="146"/>
      <c r="R17854" s="34"/>
      <c r="S17854" s="35"/>
      <c r="T17854" s="147"/>
    </row>
    <row r="17855">
      <c r="A17855" s="147"/>
      <c r="B17855" s="64"/>
      <c r="C17855" s="147" t="s">
        <v>217</v>
      </c>
      <c r="E17855" s="161"/>
      <c r="F17855" s="162"/>
      <c r="G17855" s="147"/>
      <c r="H17855" s="146"/>
      <c r="J17855" s="146"/>
      <c r="L17855" s="150"/>
      <c r="N17855" s="163"/>
      <c r="O17855" s="146"/>
      <c r="P17855" s="146"/>
      <c r="Q17855" s="146"/>
      <c r="R17855" s="34"/>
      <c r="S17855" s="35"/>
      <c r="T17855" s="147"/>
    </row>
    <row r="17856">
      <c r="A17856" s="147"/>
      <c r="B17856" s="64"/>
      <c r="C17856" s="147" t="s">
        <v>217</v>
      </c>
      <c r="E17856" s="161"/>
      <c r="F17856" s="162"/>
      <c r="G17856" s="147"/>
      <c r="H17856" s="146"/>
      <c r="J17856" s="146"/>
      <c r="L17856" s="150"/>
      <c r="N17856" s="163"/>
      <c r="O17856" s="146"/>
      <c r="P17856" s="146"/>
      <c r="Q17856" s="146"/>
      <c r="R17856" s="34"/>
      <c r="S17856" s="35"/>
      <c r="T17856" s="147"/>
    </row>
    <row r="17857">
      <c r="A17857" s="147"/>
      <c r="B17857" s="64"/>
      <c r="C17857" s="147" t="s">
        <v>217</v>
      </c>
      <c r="E17857" s="161"/>
      <c r="F17857" s="162"/>
      <c r="G17857" s="147"/>
      <c r="H17857" s="146"/>
      <c r="J17857" s="146"/>
      <c r="L17857" s="150"/>
      <c r="N17857" s="163"/>
      <c r="O17857" s="146"/>
      <c r="P17857" s="146"/>
      <c r="Q17857" s="146"/>
      <c r="R17857" s="34"/>
      <c r="S17857" s="35"/>
      <c r="T17857" s="147"/>
    </row>
    <row r="17858">
      <c r="A17858" s="147"/>
      <c r="B17858" s="64"/>
      <c r="C17858" s="147" t="s">
        <v>217</v>
      </c>
      <c r="E17858" s="161"/>
      <c r="F17858" s="162"/>
      <c r="G17858" s="147"/>
      <c r="H17858" s="146"/>
      <c r="J17858" s="146"/>
      <c r="L17858" s="150"/>
      <c r="N17858" s="163"/>
      <c r="O17858" s="146"/>
      <c r="P17858" s="146"/>
      <c r="Q17858" s="146"/>
      <c r="R17858" s="34"/>
      <c r="S17858" s="35"/>
      <c r="T17858" s="147"/>
    </row>
    <row r="17859">
      <c r="A17859" s="147"/>
      <c r="B17859" s="64"/>
      <c r="C17859" s="147" t="s">
        <v>217</v>
      </c>
      <c r="E17859" s="161"/>
      <c r="F17859" s="162"/>
      <c r="G17859" s="147"/>
      <c r="H17859" s="146"/>
      <c r="J17859" s="146"/>
      <c r="L17859" s="150"/>
      <c r="N17859" s="163"/>
      <c r="O17859" s="146"/>
      <c r="P17859" s="146"/>
      <c r="Q17859" s="146"/>
      <c r="R17859" s="34"/>
      <c r="S17859" s="35"/>
      <c r="T17859" s="147"/>
    </row>
    <row r="17860">
      <c r="A17860" s="147"/>
      <c r="B17860" s="64"/>
      <c r="C17860" s="147" t="s">
        <v>217</v>
      </c>
      <c r="E17860" s="161"/>
      <c r="F17860" s="162"/>
      <c r="G17860" s="147"/>
      <c r="H17860" s="146"/>
      <c r="J17860" s="146"/>
      <c r="L17860" s="150"/>
      <c r="N17860" s="163"/>
      <c r="O17860" s="146"/>
      <c r="P17860" s="146"/>
      <c r="Q17860" s="146"/>
      <c r="R17860" s="34"/>
      <c r="S17860" s="35"/>
      <c r="T17860" s="147"/>
    </row>
    <row r="17861">
      <c r="A17861" s="147"/>
      <c r="B17861" s="64"/>
      <c r="C17861" s="147" t="s">
        <v>217</v>
      </c>
      <c r="E17861" s="161"/>
      <c r="F17861" s="162"/>
      <c r="G17861" s="147"/>
      <c r="H17861" s="146"/>
      <c r="J17861" s="146"/>
      <c r="L17861" s="150"/>
      <c r="N17861" s="163"/>
      <c r="O17861" s="146"/>
      <c r="P17861" s="146"/>
      <c r="Q17861" s="146"/>
      <c r="R17861" s="34"/>
      <c r="S17861" s="35"/>
      <c r="T17861" s="147"/>
    </row>
    <row r="17862">
      <c r="A17862" s="147"/>
      <c r="B17862" s="64"/>
      <c r="C17862" s="147" t="s">
        <v>217</v>
      </c>
      <c r="E17862" s="161"/>
      <c r="F17862" s="162"/>
      <c r="G17862" s="147"/>
      <c r="H17862" s="146"/>
      <c r="J17862" s="146"/>
      <c r="L17862" s="150"/>
      <c r="N17862" s="163"/>
      <c r="O17862" s="146"/>
      <c r="P17862" s="146"/>
      <c r="Q17862" s="146"/>
      <c r="R17862" s="34"/>
      <c r="S17862" s="35"/>
      <c r="T17862" s="147"/>
    </row>
    <row r="17863">
      <c r="A17863" s="147"/>
      <c r="B17863" s="64"/>
      <c r="C17863" s="147" t="s">
        <v>217</v>
      </c>
      <c r="E17863" s="161"/>
      <c r="F17863" s="162"/>
      <c r="G17863" s="147"/>
      <c r="H17863" s="146"/>
      <c r="J17863" s="146"/>
      <c r="L17863" s="150"/>
      <c r="N17863" s="163"/>
      <c r="O17863" s="146"/>
      <c r="P17863" s="146"/>
      <c r="Q17863" s="146"/>
      <c r="R17863" s="34"/>
      <c r="S17863" s="35"/>
      <c r="T17863" s="147"/>
    </row>
    <row r="17864">
      <c r="A17864" s="147"/>
      <c r="B17864" s="64"/>
      <c r="C17864" s="147" t="s">
        <v>217</v>
      </c>
      <c r="E17864" s="161"/>
      <c r="F17864" s="162"/>
      <c r="G17864" s="147"/>
      <c r="H17864" s="146"/>
      <c r="J17864" s="146"/>
      <c r="L17864" s="150"/>
      <c r="N17864" s="163"/>
      <c r="O17864" s="146"/>
      <c r="P17864" s="146"/>
      <c r="Q17864" s="146"/>
      <c r="R17864" s="34"/>
      <c r="S17864" s="35"/>
      <c r="T17864" s="147"/>
    </row>
    <row r="17865">
      <c r="A17865" s="147"/>
      <c r="B17865" s="64"/>
      <c r="C17865" s="147" t="s">
        <v>217</v>
      </c>
      <c r="E17865" s="161"/>
      <c r="F17865" s="162"/>
      <c r="G17865" s="147"/>
      <c r="H17865" s="146"/>
      <c r="J17865" s="146"/>
      <c r="L17865" s="150"/>
      <c r="N17865" s="163"/>
      <c r="O17865" s="146"/>
      <c r="P17865" s="146"/>
      <c r="Q17865" s="146"/>
      <c r="R17865" s="34"/>
      <c r="S17865" s="35"/>
      <c r="T17865" s="147"/>
    </row>
    <row r="17866">
      <c r="A17866" s="147"/>
      <c r="B17866" s="64"/>
      <c r="C17866" s="147" t="s">
        <v>217</v>
      </c>
      <c r="E17866" s="161"/>
      <c r="F17866" s="162"/>
      <c r="G17866" s="147"/>
      <c r="H17866" s="146"/>
      <c r="J17866" s="146"/>
      <c r="L17866" s="150"/>
      <c r="N17866" s="163"/>
      <c r="O17866" s="146"/>
      <c r="P17866" s="146"/>
      <c r="Q17866" s="146"/>
      <c r="R17866" s="34"/>
      <c r="S17866" s="35"/>
      <c r="T17866" s="147"/>
    </row>
    <row r="17867">
      <c r="A17867" s="147"/>
      <c r="B17867" s="64"/>
      <c r="C17867" s="147" t="s">
        <v>217</v>
      </c>
      <c r="E17867" s="161"/>
      <c r="F17867" s="162"/>
      <c r="G17867" s="147"/>
      <c r="H17867" s="146"/>
      <c r="J17867" s="146"/>
      <c r="L17867" s="150"/>
      <c r="N17867" s="163"/>
      <c r="O17867" s="146"/>
      <c r="P17867" s="146"/>
      <c r="Q17867" s="146"/>
      <c r="R17867" s="34"/>
      <c r="S17867" s="35"/>
      <c r="T17867" s="147"/>
    </row>
    <row r="17868">
      <c r="A17868" s="147"/>
      <c r="B17868" s="64"/>
      <c r="C17868" s="147" t="s">
        <v>217</v>
      </c>
      <c r="E17868" s="161"/>
      <c r="F17868" s="162"/>
      <c r="G17868" s="147"/>
      <c r="H17868" s="146"/>
      <c r="J17868" s="146"/>
      <c r="L17868" s="150"/>
      <c r="N17868" s="163"/>
      <c r="O17868" s="146"/>
      <c r="P17868" s="146"/>
      <c r="Q17868" s="146"/>
      <c r="R17868" s="34"/>
      <c r="S17868" s="35"/>
      <c r="T17868" s="147"/>
    </row>
    <row r="17869">
      <c r="A17869" s="147"/>
      <c r="B17869" s="64"/>
      <c r="C17869" s="147" t="s">
        <v>217</v>
      </c>
      <c r="E17869" s="161"/>
      <c r="F17869" s="162"/>
      <c r="G17869" s="147"/>
      <c r="H17869" s="146"/>
      <c r="J17869" s="146"/>
      <c r="L17869" s="150"/>
      <c r="N17869" s="163"/>
      <c r="O17869" s="146"/>
      <c r="P17869" s="146"/>
      <c r="Q17869" s="146"/>
      <c r="R17869" s="34"/>
      <c r="S17869" s="35"/>
      <c r="T17869" s="147"/>
    </row>
    <row r="17870">
      <c r="A17870" s="147"/>
      <c r="B17870" s="64"/>
      <c r="C17870" s="147" t="s">
        <v>217</v>
      </c>
      <c r="E17870" s="161"/>
      <c r="F17870" s="162"/>
      <c r="G17870" s="147"/>
      <c r="H17870" s="146"/>
      <c r="J17870" s="146"/>
      <c r="L17870" s="150"/>
      <c r="N17870" s="163"/>
      <c r="O17870" s="146"/>
      <c r="P17870" s="146"/>
      <c r="Q17870" s="146"/>
      <c r="R17870" s="34"/>
      <c r="S17870" s="35"/>
      <c r="T17870" s="147"/>
    </row>
    <row r="17871">
      <c r="A17871" s="147"/>
      <c r="B17871" s="64"/>
      <c r="C17871" s="147" t="s">
        <v>217</v>
      </c>
      <c r="E17871" s="161"/>
      <c r="F17871" s="162"/>
      <c r="G17871" s="147"/>
      <c r="H17871" s="146"/>
      <c r="J17871" s="146"/>
      <c r="L17871" s="150"/>
      <c r="N17871" s="163"/>
      <c r="O17871" s="146"/>
      <c r="P17871" s="146"/>
      <c r="Q17871" s="146"/>
      <c r="R17871" s="34"/>
      <c r="S17871" s="35"/>
      <c r="T17871" s="147"/>
    </row>
    <row r="17872">
      <c r="A17872" s="147"/>
      <c r="B17872" s="64"/>
      <c r="C17872" s="147" t="s">
        <v>217</v>
      </c>
      <c r="E17872" s="161"/>
      <c r="F17872" s="162"/>
      <c r="G17872" s="147"/>
      <c r="H17872" s="146"/>
      <c r="J17872" s="146"/>
      <c r="L17872" s="150"/>
      <c r="N17872" s="163"/>
      <c r="O17872" s="146"/>
      <c r="P17872" s="146"/>
      <c r="Q17872" s="146"/>
      <c r="R17872" s="34"/>
      <c r="S17872" s="35"/>
      <c r="T17872" s="147"/>
    </row>
    <row r="17873">
      <c r="A17873" s="147"/>
      <c r="B17873" s="64"/>
      <c r="C17873" s="147" t="s">
        <v>217</v>
      </c>
      <c r="E17873" s="161"/>
      <c r="F17873" s="162"/>
      <c r="G17873" s="147"/>
      <c r="H17873" s="146"/>
      <c r="J17873" s="146"/>
      <c r="L17873" s="150"/>
      <c r="N17873" s="163"/>
      <c r="O17873" s="146"/>
      <c r="P17873" s="146"/>
      <c r="Q17873" s="146"/>
      <c r="R17873" s="34"/>
      <c r="S17873" s="35"/>
      <c r="T17873" s="147"/>
    </row>
    <row r="17874">
      <c r="A17874" s="147"/>
      <c r="B17874" s="64"/>
      <c r="C17874" s="147" t="s">
        <v>217</v>
      </c>
      <c r="E17874" s="161"/>
      <c r="F17874" s="162"/>
      <c r="G17874" s="147"/>
      <c r="H17874" s="146"/>
      <c r="J17874" s="146"/>
      <c r="L17874" s="150"/>
      <c r="N17874" s="163"/>
      <c r="O17874" s="146"/>
      <c r="P17874" s="146"/>
      <c r="Q17874" s="146"/>
      <c r="R17874" s="34"/>
      <c r="S17874" s="35"/>
      <c r="T17874" s="147"/>
    </row>
    <row r="17875">
      <c r="A17875" s="147"/>
      <c r="B17875" s="64"/>
      <c r="C17875" s="147" t="s">
        <v>217</v>
      </c>
      <c r="E17875" s="161"/>
      <c r="F17875" s="162"/>
      <c r="G17875" s="147"/>
      <c r="H17875" s="146"/>
      <c r="J17875" s="146"/>
      <c r="L17875" s="150"/>
      <c r="N17875" s="163"/>
      <c r="O17875" s="146"/>
      <c r="P17875" s="146"/>
      <c r="Q17875" s="146"/>
      <c r="R17875" s="34"/>
      <c r="S17875" s="35"/>
      <c r="T17875" s="147"/>
    </row>
    <row r="17876">
      <c r="A17876" s="147"/>
      <c r="B17876" s="64"/>
      <c r="C17876" s="147" t="s">
        <v>217</v>
      </c>
      <c r="E17876" s="161"/>
      <c r="F17876" s="162"/>
      <c r="G17876" s="147"/>
      <c r="H17876" s="146"/>
      <c r="J17876" s="146"/>
      <c r="L17876" s="150"/>
      <c r="N17876" s="163"/>
      <c r="O17876" s="146"/>
      <c r="P17876" s="146"/>
      <c r="Q17876" s="146"/>
      <c r="R17876" s="34"/>
      <c r="S17876" s="35"/>
      <c r="T17876" s="147"/>
    </row>
    <row r="17877">
      <c r="A17877" s="147"/>
      <c r="B17877" s="64"/>
      <c r="C17877" s="147" t="s">
        <v>217</v>
      </c>
      <c r="E17877" s="161"/>
      <c r="F17877" s="162"/>
      <c r="G17877" s="147"/>
      <c r="H17877" s="146"/>
      <c r="J17877" s="146"/>
      <c r="L17877" s="150"/>
      <c r="N17877" s="163"/>
      <c r="O17877" s="146"/>
      <c r="P17877" s="146"/>
      <c r="Q17877" s="146"/>
      <c r="R17877" s="34"/>
      <c r="S17877" s="35"/>
      <c r="T17877" s="147"/>
    </row>
    <row r="17878">
      <c r="A17878" s="147"/>
      <c r="B17878" s="64"/>
      <c r="C17878" s="147" t="s">
        <v>217</v>
      </c>
      <c r="E17878" s="161"/>
      <c r="F17878" s="162"/>
      <c r="G17878" s="147"/>
      <c r="H17878" s="146"/>
      <c r="J17878" s="146"/>
      <c r="L17878" s="150"/>
      <c r="N17878" s="163"/>
      <c r="O17878" s="146"/>
      <c r="P17878" s="146"/>
      <c r="Q17878" s="146"/>
      <c r="R17878" s="34"/>
      <c r="S17878" s="35"/>
      <c r="T17878" s="147"/>
    </row>
    <row r="17879">
      <c r="A17879" s="147"/>
      <c r="B17879" s="64"/>
      <c r="C17879" s="147" t="s">
        <v>217</v>
      </c>
      <c r="E17879" s="161"/>
      <c r="F17879" s="162"/>
      <c r="G17879" s="147"/>
      <c r="H17879" s="146"/>
      <c r="J17879" s="146"/>
      <c r="L17879" s="150"/>
      <c r="N17879" s="163"/>
      <c r="O17879" s="146"/>
      <c r="P17879" s="146"/>
      <c r="Q17879" s="146"/>
      <c r="R17879" s="34"/>
      <c r="S17879" s="35"/>
      <c r="T17879" s="147"/>
    </row>
    <row r="17880">
      <c r="A17880" s="147"/>
      <c r="B17880" s="64"/>
      <c r="C17880" s="147" t="s">
        <v>217</v>
      </c>
      <c r="E17880" s="161"/>
      <c r="F17880" s="162"/>
      <c r="G17880" s="147"/>
      <c r="H17880" s="146"/>
      <c r="J17880" s="146"/>
      <c r="L17880" s="150"/>
      <c r="N17880" s="163"/>
      <c r="O17880" s="146"/>
      <c r="P17880" s="146"/>
      <c r="Q17880" s="146"/>
      <c r="R17880" s="34"/>
      <c r="S17880" s="35"/>
      <c r="T17880" s="147"/>
    </row>
    <row r="17881">
      <c r="A17881" s="147"/>
      <c r="B17881" s="64"/>
      <c r="C17881" s="147" t="s">
        <v>217</v>
      </c>
      <c r="E17881" s="161"/>
      <c r="F17881" s="162"/>
      <c r="G17881" s="147"/>
      <c r="H17881" s="146"/>
      <c r="J17881" s="146"/>
      <c r="L17881" s="150"/>
      <c r="N17881" s="163"/>
      <c r="O17881" s="146"/>
      <c r="P17881" s="146"/>
      <c r="Q17881" s="146"/>
      <c r="R17881" s="34"/>
      <c r="S17881" s="35"/>
      <c r="T17881" s="147"/>
    </row>
    <row r="17882">
      <c r="A17882" s="147"/>
      <c r="B17882" s="64"/>
      <c r="C17882" s="147" t="s">
        <v>217</v>
      </c>
      <c r="E17882" s="161"/>
      <c r="F17882" s="162"/>
      <c r="G17882" s="147"/>
      <c r="H17882" s="146"/>
      <c r="J17882" s="146"/>
      <c r="L17882" s="150"/>
      <c r="N17882" s="163"/>
      <c r="O17882" s="146"/>
      <c r="P17882" s="146"/>
      <c r="Q17882" s="146"/>
      <c r="R17882" s="34"/>
      <c r="S17882" s="35"/>
      <c r="T17882" s="147"/>
    </row>
    <row r="17883">
      <c r="A17883" s="147"/>
      <c r="B17883" s="64"/>
      <c r="C17883" s="147" t="s">
        <v>217</v>
      </c>
      <c r="E17883" s="161"/>
      <c r="F17883" s="162"/>
      <c r="G17883" s="147"/>
      <c r="H17883" s="146"/>
      <c r="J17883" s="146"/>
      <c r="L17883" s="150"/>
      <c r="N17883" s="163"/>
      <c r="O17883" s="146"/>
      <c r="P17883" s="146"/>
      <c r="Q17883" s="146"/>
      <c r="R17883" s="34"/>
      <c r="S17883" s="35"/>
      <c r="T17883" s="147"/>
    </row>
    <row r="17884">
      <c r="A17884" s="147"/>
      <c r="B17884" s="64"/>
      <c r="C17884" s="147" t="s">
        <v>217</v>
      </c>
      <c r="E17884" s="161"/>
      <c r="F17884" s="162"/>
      <c r="G17884" s="147"/>
      <c r="H17884" s="146"/>
      <c r="J17884" s="146"/>
      <c r="L17884" s="150"/>
      <c r="N17884" s="163"/>
      <c r="O17884" s="146"/>
      <c r="P17884" s="146"/>
      <c r="Q17884" s="146"/>
      <c r="R17884" s="34"/>
      <c r="S17884" s="35"/>
      <c r="T17884" s="147"/>
    </row>
    <row r="17885">
      <c r="A17885" s="147"/>
      <c r="B17885" s="64"/>
      <c r="C17885" s="147" t="s">
        <v>217</v>
      </c>
      <c r="E17885" s="161"/>
      <c r="F17885" s="162"/>
      <c r="G17885" s="147"/>
      <c r="H17885" s="146"/>
      <c r="J17885" s="146"/>
      <c r="L17885" s="150"/>
      <c r="N17885" s="163"/>
      <c r="O17885" s="146"/>
      <c r="P17885" s="146"/>
      <c r="Q17885" s="146"/>
      <c r="R17885" s="34"/>
      <c r="S17885" s="35"/>
      <c r="T17885" s="147"/>
    </row>
    <row r="17886">
      <c r="A17886" s="147"/>
      <c r="B17886" s="64"/>
      <c r="C17886" s="147" t="s">
        <v>217</v>
      </c>
      <c r="E17886" s="161"/>
      <c r="F17886" s="162"/>
      <c r="G17886" s="147"/>
      <c r="H17886" s="146"/>
      <c r="J17886" s="146"/>
      <c r="L17886" s="150"/>
      <c r="N17886" s="163"/>
      <c r="O17886" s="146"/>
      <c r="P17886" s="146"/>
      <c r="Q17886" s="146"/>
      <c r="R17886" s="34"/>
      <c r="S17886" s="35"/>
      <c r="T17886" s="147"/>
    </row>
    <row r="17887">
      <c r="A17887" s="147"/>
      <c r="B17887" s="64"/>
      <c r="C17887" s="147" t="s">
        <v>217</v>
      </c>
      <c r="E17887" s="161"/>
      <c r="F17887" s="162"/>
      <c r="G17887" s="147"/>
      <c r="H17887" s="146"/>
      <c r="J17887" s="146"/>
      <c r="L17887" s="150"/>
      <c r="N17887" s="163"/>
      <c r="O17887" s="146"/>
      <c r="P17887" s="146"/>
      <c r="Q17887" s="146"/>
      <c r="R17887" s="34"/>
      <c r="S17887" s="35"/>
      <c r="T17887" s="147"/>
    </row>
    <row r="17888">
      <c r="A17888" s="147"/>
      <c r="B17888" s="64"/>
      <c r="C17888" s="147" t="s">
        <v>217</v>
      </c>
      <c r="E17888" s="161"/>
      <c r="F17888" s="162"/>
      <c r="G17888" s="147"/>
      <c r="H17888" s="146"/>
      <c r="J17888" s="146"/>
      <c r="L17888" s="150"/>
      <c r="N17888" s="163"/>
      <c r="O17888" s="146"/>
      <c r="P17888" s="146"/>
      <c r="Q17888" s="146"/>
      <c r="R17888" s="34"/>
      <c r="S17888" s="35"/>
      <c r="T17888" s="147"/>
    </row>
    <row r="17889">
      <c r="A17889" s="147"/>
      <c r="B17889" s="64"/>
      <c r="C17889" s="147" t="s">
        <v>217</v>
      </c>
      <c r="E17889" s="161"/>
      <c r="F17889" s="162"/>
      <c r="G17889" s="147"/>
      <c r="H17889" s="146"/>
      <c r="J17889" s="146"/>
      <c r="L17889" s="150"/>
      <c r="N17889" s="163"/>
      <c r="O17889" s="146"/>
      <c r="P17889" s="146"/>
      <c r="Q17889" s="146"/>
      <c r="R17889" s="34"/>
      <c r="S17889" s="35"/>
      <c r="T17889" s="147"/>
    </row>
    <row r="17890">
      <c r="A17890" s="147"/>
      <c r="B17890" s="64"/>
      <c r="C17890" s="147" t="s">
        <v>217</v>
      </c>
      <c r="E17890" s="161"/>
      <c r="F17890" s="162"/>
      <c r="G17890" s="147"/>
      <c r="H17890" s="146"/>
      <c r="J17890" s="146"/>
      <c r="L17890" s="150"/>
      <c r="N17890" s="163"/>
      <c r="O17890" s="146"/>
      <c r="P17890" s="146"/>
      <c r="Q17890" s="146"/>
      <c r="R17890" s="34"/>
      <c r="S17890" s="35"/>
      <c r="T17890" s="147"/>
    </row>
    <row r="17891">
      <c r="A17891" s="147"/>
      <c r="B17891" s="64"/>
      <c r="C17891" s="147" t="s">
        <v>217</v>
      </c>
      <c r="E17891" s="161"/>
      <c r="F17891" s="162"/>
      <c r="G17891" s="147"/>
      <c r="H17891" s="146"/>
      <c r="J17891" s="146"/>
      <c r="L17891" s="150"/>
      <c r="N17891" s="163"/>
      <c r="O17891" s="146"/>
      <c r="P17891" s="146"/>
      <c r="Q17891" s="146"/>
      <c r="R17891" s="34"/>
      <c r="S17891" s="35"/>
      <c r="T17891" s="147"/>
    </row>
    <row r="17892">
      <c r="A17892" s="147"/>
      <c r="B17892" s="64"/>
      <c r="C17892" s="147" t="s">
        <v>217</v>
      </c>
      <c r="E17892" s="161"/>
      <c r="F17892" s="162"/>
      <c r="G17892" s="147"/>
      <c r="H17892" s="146"/>
      <c r="J17892" s="146"/>
      <c r="L17892" s="150"/>
      <c r="N17892" s="163"/>
      <c r="O17892" s="146"/>
      <c r="P17892" s="146"/>
      <c r="Q17892" s="146"/>
      <c r="R17892" s="34"/>
      <c r="S17892" s="35"/>
      <c r="T17892" s="147"/>
    </row>
    <row r="17893">
      <c r="A17893" s="147"/>
      <c r="B17893" s="64"/>
      <c r="C17893" s="147" t="s">
        <v>217</v>
      </c>
      <c r="E17893" s="161"/>
      <c r="F17893" s="162"/>
      <c r="G17893" s="147"/>
      <c r="H17893" s="146"/>
      <c r="J17893" s="146"/>
      <c r="L17893" s="150"/>
      <c r="N17893" s="163"/>
      <c r="O17893" s="146"/>
      <c r="P17893" s="146"/>
      <c r="Q17893" s="146"/>
      <c r="R17893" s="34"/>
      <c r="S17893" s="35"/>
      <c r="T17893" s="147"/>
    </row>
    <row r="17894">
      <c r="A17894" s="147"/>
      <c r="B17894" s="64"/>
      <c r="C17894" s="147" t="s">
        <v>217</v>
      </c>
      <c r="E17894" s="161"/>
      <c r="F17894" s="162"/>
      <c r="G17894" s="147"/>
      <c r="H17894" s="146"/>
      <c r="J17894" s="146"/>
      <c r="L17894" s="150"/>
      <c r="N17894" s="163"/>
      <c r="O17894" s="146"/>
      <c r="P17894" s="146"/>
      <c r="Q17894" s="146"/>
      <c r="R17894" s="34"/>
      <c r="S17894" s="35"/>
      <c r="T17894" s="147"/>
    </row>
    <row r="17895">
      <c r="A17895" s="147"/>
      <c r="B17895" s="64"/>
      <c r="C17895" s="147" t="s">
        <v>217</v>
      </c>
      <c r="E17895" s="161"/>
      <c r="F17895" s="162"/>
      <c r="G17895" s="147"/>
      <c r="H17895" s="146"/>
      <c r="J17895" s="146"/>
      <c r="L17895" s="150"/>
      <c r="N17895" s="163"/>
      <c r="O17895" s="146"/>
      <c r="P17895" s="146"/>
      <c r="Q17895" s="146"/>
      <c r="R17895" s="34"/>
      <c r="S17895" s="35"/>
      <c r="T17895" s="147"/>
    </row>
    <row r="17896">
      <c r="A17896" s="147"/>
      <c r="B17896" s="64"/>
      <c r="C17896" s="147" t="s">
        <v>217</v>
      </c>
      <c r="E17896" s="161"/>
      <c r="F17896" s="162"/>
      <c r="G17896" s="147"/>
      <c r="H17896" s="146"/>
      <c r="J17896" s="146"/>
      <c r="L17896" s="150"/>
      <c r="N17896" s="163"/>
      <c r="O17896" s="146"/>
      <c r="P17896" s="146"/>
      <c r="Q17896" s="146"/>
      <c r="R17896" s="34"/>
      <c r="S17896" s="35"/>
      <c r="T17896" s="147"/>
    </row>
    <row r="17897">
      <c r="A17897" s="147"/>
      <c r="B17897" s="64"/>
      <c r="C17897" s="147" t="s">
        <v>217</v>
      </c>
      <c r="E17897" s="161"/>
      <c r="F17897" s="162"/>
      <c r="G17897" s="147"/>
      <c r="H17897" s="146"/>
      <c r="J17897" s="146"/>
      <c r="L17897" s="150"/>
      <c r="N17897" s="163"/>
      <c r="O17897" s="146"/>
      <c r="P17897" s="146"/>
      <c r="Q17897" s="146"/>
      <c r="R17897" s="34"/>
      <c r="S17897" s="35"/>
      <c r="T17897" s="147"/>
    </row>
    <row r="17898">
      <c r="A17898" s="147"/>
      <c r="B17898" s="64"/>
      <c r="C17898" s="147" t="s">
        <v>217</v>
      </c>
      <c r="E17898" s="161"/>
      <c r="F17898" s="162"/>
      <c r="G17898" s="147"/>
      <c r="H17898" s="146"/>
      <c r="J17898" s="146"/>
      <c r="L17898" s="150"/>
      <c r="N17898" s="163"/>
      <c r="O17898" s="146"/>
      <c r="P17898" s="146"/>
      <c r="Q17898" s="146"/>
      <c r="R17898" s="34"/>
      <c r="S17898" s="35"/>
      <c r="T17898" s="147"/>
    </row>
    <row r="17899">
      <c r="A17899" s="147"/>
      <c r="B17899" s="64"/>
      <c r="C17899" s="147" t="s">
        <v>217</v>
      </c>
      <c r="E17899" s="161"/>
      <c r="F17899" s="162"/>
      <c r="G17899" s="147"/>
      <c r="H17899" s="146"/>
      <c r="J17899" s="146"/>
      <c r="L17899" s="150"/>
      <c r="N17899" s="163"/>
      <c r="O17899" s="146"/>
      <c r="P17899" s="146"/>
      <c r="Q17899" s="146"/>
      <c r="R17899" s="34"/>
      <c r="S17899" s="35"/>
      <c r="T17899" s="147"/>
    </row>
    <row r="17900">
      <c r="A17900" s="147"/>
      <c r="B17900" s="64"/>
      <c r="C17900" s="147" t="s">
        <v>217</v>
      </c>
      <c r="E17900" s="161"/>
      <c r="F17900" s="162"/>
      <c r="G17900" s="147"/>
      <c r="H17900" s="146"/>
      <c r="J17900" s="146"/>
      <c r="L17900" s="150"/>
      <c r="N17900" s="163"/>
      <c r="O17900" s="146"/>
      <c r="P17900" s="146"/>
      <c r="Q17900" s="146"/>
      <c r="R17900" s="34"/>
      <c r="S17900" s="35"/>
      <c r="T17900" s="147"/>
    </row>
    <row r="17901">
      <c r="A17901" s="147"/>
      <c r="B17901" s="64"/>
      <c r="C17901" s="147" t="s">
        <v>217</v>
      </c>
      <c r="E17901" s="161"/>
      <c r="F17901" s="162"/>
      <c r="G17901" s="147"/>
      <c r="H17901" s="146"/>
      <c r="J17901" s="146"/>
      <c r="L17901" s="150"/>
      <c r="N17901" s="163"/>
      <c r="O17901" s="146"/>
      <c r="P17901" s="146"/>
      <c r="Q17901" s="146"/>
      <c r="R17901" s="34"/>
      <c r="S17901" s="35"/>
      <c r="T17901" s="147"/>
    </row>
    <row r="17902">
      <c r="A17902" s="147"/>
      <c r="B17902" s="64"/>
      <c r="C17902" s="147" t="s">
        <v>217</v>
      </c>
      <c r="E17902" s="161"/>
      <c r="F17902" s="162"/>
      <c r="G17902" s="147"/>
      <c r="H17902" s="146"/>
      <c r="J17902" s="146"/>
      <c r="L17902" s="150"/>
      <c r="N17902" s="163"/>
      <c r="O17902" s="146"/>
      <c r="P17902" s="146"/>
      <c r="Q17902" s="146"/>
      <c r="R17902" s="34"/>
      <c r="S17902" s="35"/>
      <c r="T17902" s="147"/>
    </row>
    <row r="17903">
      <c r="A17903" s="147"/>
      <c r="B17903" s="64"/>
      <c r="C17903" s="147" t="s">
        <v>217</v>
      </c>
      <c r="E17903" s="161"/>
      <c r="F17903" s="162"/>
      <c r="G17903" s="147"/>
      <c r="H17903" s="146"/>
      <c r="J17903" s="146"/>
      <c r="L17903" s="150"/>
      <c r="N17903" s="163"/>
      <c r="O17903" s="146"/>
      <c r="P17903" s="146"/>
      <c r="Q17903" s="146"/>
      <c r="R17903" s="34"/>
      <c r="S17903" s="35"/>
      <c r="T17903" s="147"/>
    </row>
    <row r="17904">
      <c r="A17904" s="147"/>
      <c r="B17904" s="64"/>
      <c r="C17904" s="147" t="s">
        <v>217</v>
      </c>
      <c r="E17904" s="161"/>
      <c r="F17904" s="162"/>
      <c r="G17904" s="147"/>
      <c r="H17904" s="146"/>
      <c r="J17904" s="146"/>
      <c r="L17904" s="150"/>
      <c r="N17904" s="163"/>
      <c r="O17904" s="146"/>
      <c r="P17904" s="146"/>
      <c r="Q17904" s="146"/>
      <c r="R17904" s="34"/>
      <c r="S17904" s="35"/>
      <c r="T17904" s="147"/>
    </row>
    <row r="17905">
      <c r="A17905" s="147"/>
      <c r="B17905" s="64"/>
      <c r="C17905" s="147" t="s">
        <v>217</v>
      </c>
      <c r="E17905" s="161"/>
      <c r="F17905" s="162"/>
      <c r="G17905" s="147"/>
      <c r="H17905" s="146"/>
      <c r="J17905" s="146"/>
      <c r="L17905" s="150"/>
      <c r="N17905" s="163"/>
      <c r="O17905" s="146"/>
      <c r="P17905" s="146"/>
      <c r="Q17905" s="146"/>
      <c r="R17905" s="34"/>
      <c r="S17905" s="35"/>
      <c r="T17905" s="147"/>
    </row>
    <row r="17906">
      <c r="A17906" s="147"/>
      <c r="B17906" s="64"/>
      <c r="C17906" s="147" t="s">
        <v>217</v>
      </c>
      <c r="E17906" s="161"/>
      <c r="F17906" s="162"/>
      <c r="G17906" s="147"/>
      <c r="H17906" s="146"/>
      <c r="J17906" s="146"/>
      <c r="L17906" s="150"/>
      <c r="N17906" s="163"/>
      <c r="O17906" s="146"/>
      <c r="P17906" s="146"/>
      <c r="Q17906" s="146"/>
      <c r="R17906" s="34"/>
      <c r="S17906" s="35"/>
      <c r="T17906" s="147"/>
    </row>
    <row r="17907">
      <c r="A17907" s="147"/>
      <c r="B17907" s="64"/>
      <c r="C17907" s="147" t="s">
        <v>217</v>
      </c>
      <c r="E17907" s="161"/>
      <c r="F17907" s="162"/>
      <c r="G17907" s="147"/>
      <c r="H17907" s="146"/>
      <c r="J17907" s="146"/>
      <c r="L17907" s="150"/>
      <c r="N17907" s="163"/>
      <c r="O17907" s="146"/>
      <c r="P17907" s="146"/>
      <c r="Q17907" s="146"/>
      <c r="R17907" s="34"/>
      <c r="S17907" s="35"/>
      <c r="T17907" s="147"/>
    </row>
    <row r="17908">
      <c r="A17908" s="147"/>
      <c r="B17908" s="64"/>
      <c r="C17908" s="147" t="s">
        <v>217</v>
      </c>
      <c r="E17908" s="161"/>
      <c r="F17908" s="162"/>
      <c r="G17908" s="147"/>
      <c r="H17908" s="146"/>
      <c r="J17908" s="146"/>
      <c r="L17908" s="150"/>
      <c r="N17908" s="163"/>
      <c r="O17908" s="146"/>
      <c r="P17908" s="146"/>
      <c r="Q17908" s="146"/>
      <c r="R17908" s="34"/>
      <c r="S17908" s="35"/>
      <c r="T17908" s="147"/>
    </row>
    <row r="17909">
      <c r="A17909" s="147"/>
      <c r="B17909" s="64"/>
      <c r="C17909" s="147" t="s">
        <v>217</v>
      </c>
      <c r="E17909" s="161"/>
      <c r="F17909" s="162"/>
      <c r="G17909" s="147"/>
      <c r="H17909" s="146"/>
      <c r="J17909" s="146"/>
      <c r="L17909" s="150"/>
      <c r="N17909" s="163"/>
      <c r="O17909" s="146"/>
      <c r="P17909" s="146"/>
      <c r="Q17909" s="146"/>
      <c r="R17909" s="34"/>
      <c r="S17909" s="35"/>
      <c r="T17909" s="147"/>
    </row>
    <row r="17910">
      <c r="A17910" s="147"/>
      <c r="B17910" s="64"/>
      <c r="C17910" s="147" t="s">
        <v>217</v>
      </c>
      <c r="E17910" s="161"/>
      <c r="F17910" s="162"/>
      <c r="G17910" s="147"/>
      <c r="H17910" s="146"/>
      <c r="J17910" s="146"/>
      <c r="L17910" s="150"/>
      <c r="N17910" s="163"/>
      <c r="O17910" s="146"/>
      <c r="P17910" s="146"/>
      <c r="Q17910" s="146"/>
      <c r="R17910" s="34"/>
      <c r="S17910" s="35"/>
      <c r="T17910" s="147"/>
    </row>
    <row r="17911">
      <c r="A17911" s="147"/>
      <c r="B17911" s="64"/>
      <c r="C17911" s="147" t="s">
        <v>217</v>
      </c>
      <c r="E17911" s="161"/>
      <c r="F17911" s="162"/>
      <c r="G17911" s="147"/>
      <c r="H17911" s="146"/>
      <c r="J17911" s="146"/>
      <c r="L17911" s="150"/>
      <c r="N17911" s="163"/>
      <c r="O17911" s="146"/>
      <c r="P17911" s="146"/>
      <c r="Q17911" s="146"/>
      <c r="R17911" s="34"/>
      <c r="S17911" s="35"/>
      <c r="T17911" s="147"/>
    </row>
    <row r="17912">
      <c r="A17912" s="147"/>
      <c r="B17912" s="64"/>
      <c r="C17912" s="147" t="s">
        <v>217</v>
      </c>
      <c r="E17912" s="161"/>
      <c r="F17912" s="162"/>
      <c r="G17912" s="147"/>
      <c r="H17912" s="146"/>
      <c r="J17912" s="146"/>
      <c r="L17912" s="150"/>
      <c r="N17912" s="163"/>
      <c r="O17912" s="146"/>
      <c r="P17912" s="146"/>
      <c r="Q17912" s="146"/>
      <c r="R17912" s="34"/>
      <c r="S17912" s="35"/>
      <c r="T17912" s="147"/>
    </row>
    <row r="17913">
      <c r="A17913" s="147"/>
      <c r="B17913" s="64"/>
      <c r="C17913" s="147" t="s">
        <v>217</v>
      </c>
      <c r="E17913" s="161"/>
      <c r="F17913" s="162"/>
      <c r="G17913" s="147"/>
      <c r="H17913" s="146"/>
      <c r="J17913" s="146"/>
      <c r="L17913" s="150"/>
      <c r="N17913" s="163"/>
      <c r="O17913" s="146"/>
      <c r="P17913" s="146"/>
      <c r="Q17913" s="146"/>
      <c r="R17913" s="34"/>
      <c r="S17913" s="35"/>
      <c r="T17913" s="147"/>
    </row>
    <row r="17914">
      <c r="A17914" s="147"/>
      <c r="B17914" s="64"/>
      <c r="C17914" s="147" t="s">
        <v>217</v>
      </c>
      <c r="E17914" s="161"/>
      <c r="F17914" s="162"/>
      <c r="G17914" s="147"/>
      <c r="H17914" s="146"/>
      <c r="J17914" s="146"/>
      <c r="L17914" s="150"/>
      <c r="N17914" s="163"/>
      <c r="O17914" s="146"/>
      <c r="P17914" s="146"/>
      <c r="Q17914" s="146"/>
      <c r="R17914" s="34"/>
      <c r="S17914" s="35"/>
      <c r="T17914" s="147"/>
    </row>
    <row r="17915">
      <c r="A17915" s="147"/>
      <c r="B17915" s="64"/>
      <c r="C17915" s="147" t="s">
        <v>217</v>
      </c>
      <c r="E17915" s="161"/>
      <c r="F17915" s="162"/>
      <c r="G17915" s="147"/>
      <c r="H17915" s="146"/>
      <c r="J17915" s="146"/>
      <c r="L17915" s="150"/>
      <c r="N17915" s="163"/>
      <c r="O17915" s="146"/>
      <c r="P17915" s="146"/>
      <c r="Q17915" s="146"/>
      <c r="R17915" s="34"/>
      <c r="S17915" s="35"/>
      <c r="T17915" s="147"/>
    </row>
    <row r="17916">
      <c r="A17916" s="147"/>
      <c r="B17916" s="64"/>
      <c r="C17916" s="147" t="s">
        <v>217</v>
      </c>
      <c r="E17916" s="161"/>
      <c r="F17916" s="162"/>
      <c r="G17916" s="147"/>
      <c r="H17916" s="146"/>
      <c r="J17916" s="146"/>
      <c r="L17916" s="150"/>
      <c r="N17916" s="163"/>
      <c r="O17916" s="146"/>
      <c r="P17916" s="146"/>
      <c r="Q17916" s="146"/>
      <c r="R17916" s="34"/>
      <c r="S17916" s="35"/>
      <c r="T17916" s="147"/>
    </row>
    <row r="17917">
      <c r="A17917" s="147"/>
      <c r="B17917" s="64"/>
      <c r="C17917" s="147" t="s">
        <v>217</v>
      </c>
      <c r="E17917" s="161"/>
      <c r="F17917" s="162"/>
      <c r="G17917" s="147"/>
      <c r="H17917" s="146"/>
      <c r="J17917" s="146"/>
      <c r="L17917" s="150"/>
      <c r="N17917" s="163"/>
      <c r="O17917" s="146"/>
      <c r="P17917" s="146"/>
      <c r="Q17917" s="146"/>
      <c r="R17917" s="34"/>
      <c r="S17917" s="35"/>
      <c r="T17917" s="147"/>
    </row>
    <row r="17918">
      <c r="A17918" s="147"/>
      <c r="B17918" s="64"/>
      <c r="C17918" s="147" t="s">
        <v>217</v>
      </c>
      <c r="E17918" s="161"/>
      <c r="F17918" s="162"/>
      <c r="G17918" s="147"/>
      <c r="H17918" s="146"/>
      <c r="J17918" s="146"/>
      <c r="L17918" s="150"/>
      <c r="N17918" s="163"/>
      <c r="O17918" s="146"/>
      <c r="P17918" s="146"/>
      <c r="Q17918" s="146"/>
      <c r="R17918" s="34"/>
      <c r="S17918" s="35"/>
      <c r="T17918" s="147"/>
    </row>
    <row r="17919">
      <c r="A17919" s="147"/>
      <c r="B17919" s="64"/>
      <c r="C17919" s="147" t="s">
        <v>217</v>
      </c>
      <c r="E17919" s="161"/>
      <c r="F17919" s="162"/>
      <c r="G17919" s="147"/>
      <c r="H17919" s="146"/>
      <c r="J17919" s="146"/>
      <c r="L17919" s="150"/>
      <c r="N17919" s="163"/>
      <c r="O17919" s="146"/>
      <c r="P17919" s="146"/>
      <c r="Q17919" s="146"/>
      <c r="R17919" s="34"/>
      <c r="S17919" s="35"/>
      <c r="T17919" s="147"/>
    </row>
    <row r="17920">
      <c r="A17920" s="147"/>
      <c r="B17920" s="64"/>
      <c r="C17920" s="147" t="s">
        <v>217</v>
      </c>
      <c r="E17920" s="161"/>
      <c r="F17920" s="162"/>
      <c r="G17920" s="147"/>
      <c r="H17920" s="146"/>
      <c r="J17920" s="146"/>
      <c r="L17920" s="150"/>
      <c r="N17920" s="163"/>
      <c r="O17920" s="146"/>
      <c r="P17920" s="146"/>
      <c r="Q17920" s="146"/>
      <c r="R17920" s="34"/>
      <c r="S17920" s="35"/>
      <c r="T17920" s="147"/>
    </row>
    <row r="17921">
      <c r="A17921" s="147"/>
      <c r="B17921" s="64"/>
      <c r="C17921" s="147" t="s">
        <v>217</v>
      </c>
      <c r="E17921" s="161"/>
      <c r="F17921" s="162"/>
      <c r="G17921" s="147"/>
      <c r="H17921" s="146"/>
      <c r="J17921" s="146"/>
      <c r="L17921" s="150"/>
      <c r="N17921" s="163"/>
      <c r="O17921" s="146"/>
      <c r="P17921" s="146"/>
      <c r="Q17921" s="146"/>
      <c r="R17921" s="34"/>
      <c r="S17921" s="35"/>
      <c r="T17921" s="147"/>
    </row>
    <row r="17922">
      <c r="A17922" s="147"/>
      <c r="B17922" s="64"/>
      <c r="C17922" s="147" t="s">
        <v>217</v>
      </c>
      <c r="E17922" s="161"/>
      <c r="F17922" s="162"/>
      <c r="G17922" s="147"/>
      <c r="H17922" s="146"/>
      <c r="J17922" s="146"/>
      <c r="L17922" s="150"/>
      <c r="N17922" s="163"/>
      <c r="O17922" s="146"/>
      <c r="P17922" s="146"/>
      <c r="Q17922" s="146"/>
      <c r="R17922" s="34"/>
      <c r="S17922" s="35"/>
      <c r="T17922" s="147"/>
    </row>
    <row r="17923">
      <c r="A17923" s="147"/>
      <c r="B17923" s="64"/>
      <c r="C17923" s="147" t="s">
        <v>217</v>
      </c>
      <c r="E17923" s="161"/>
      <c r="F17923" s="162"/>
      <c r="G17923" s="147"/>
      <c r="H17923" s="146"/>
      <c r="J17923" s="146"/>
      <c r="L17923" s="150"/>
      <c r="N17923" s="163"/>
      <c r="O17923" s="146"/>
      <c r="P17923" s="146"/>
      <c r="Q17923" s="146"/>
      <c r="R17923" s="34"/>
      <c r="S17923" s="35"/>
      <c r="T17923" s="147"/>
    </row>
    <row r="17924">
      <c r="A17924" s="147"/>
      <c r="B17924" s="64"/>
      <c r="C17924" s="147" t="s">
        <v>217</v>
      </c>
      <c r="E17924" s="161"/>
      <c r="F17924" s="162"/>
      <c r="G17924" s="147"/>
      <c r="H17924" s="146"/>
      <c r="J17924" s="146"/>
      <c r="L17924" s="150"/>
      <c r="N17924" s="163"/>
      <c r="O17924" s="146"/>
      <c r="P17924" s="146"/>
      <c r="Q17924" s="146"/>
      <c r="R17924" s="34"/>
      <c r="S17924" s="35"/>
      <c r="T17924" s="147"/>
    </row>
    <row r="17925">
      <c r="A17925" s="147"/>
      <c r="B17925" s="64"/>
      <c r="C17925" s="147" t="s">
        <v>217</v>
      </c>
      <c r="E17925" s="161"/>
      <c r="F17925" s="162"/>
      <c r="G17925" s="147"/>
      <c r="H17925" s="146"/>
      <c r="J17925" s="146"/>
      <c r="L17925" s="150"/>
      <c r="N17925" s="163"/>
      <c r="O17925" s="146"/>
      <c r="P17925" s="146"/>
      <c r="Q17925" s="146"/>
      <c r="R17925" s="34"/>
      <c r="S17925" s="35"/>
      <c r="T17925" s="147"/>
    </row>
    <row r="17926">
      <c r="A17926" s="147"/>
      <c r="B17926" s="64"/>
      <c r="C17926" s="147" t="s">
        <v>217</v>
      </c>
      <c r="E17926" s="161"/>
      <c r="F17926" s="162"/>
      <c r="G17926" s="147"/>
      <c r="H17926" s="146"/>
      <c r="J17926" s="146"/>
      <c r="L17926" s="150"/>
      <c r="N17926" s="163"/>
      <c r="O17926" s="146"/>
      <c r="P17926" s="146"/>
      <c r="Q17926" s="146"/>
      <c r="R17926" s="34"/>
      <c r="S17926" s="35"/>
      <c r="T17926" s="147"/>
    </row>
    <row r="17927">
      <c r="A17927" s="147"/>
      <c r="B17927" s="64"/>
      <c r="C17927" s="147" t="s">
        <v>217</v>
      </c>
      <c r="E17927" s="161"/>
      <c r="F17927" s="162"/>
      <c r="G17927" s="147"/>
      <c r="H17927" s="146"/>
      <c r="J17927" s="146"/>
      <c r="L17927" s="150"/>
      <c r="N17927" s="163"/>
      <c r="O17927" s="146"/>
      <c r="P17927" s="146"/>
      <c r="Q17927" s="146"/>
      <c r="R17927" s="34"/>
      <c r="S17927" s="35"/>
      <c r="T17927" s="147"/>
    </row>
    <row r="17928">
      <c r="A17928" s="147"/>
      <c r="B17928" s="64"/>
      <c r="C17928" s="147" t="s">
        <v>217</v>
      </c>
      <c r="E17928" s="161"/>
      <c r="F17928" s="162"/>
      <c r="G17928" s="147"/>
      <c r="H17928" s="146"/>
      <c r="J17928" s="146"/>
      <c r="L17928" s="150"/>
      <c r="N17928" s="163"/>
      <c r="O17928" s="146"/>
      <c r="P17928" s="146"/>
      <c r="Q17928" s="146"/>
      <c r="R17928" s="34"/>
      <c r="S17928" s="35"/>
      <c r="T17928" s="147"/>
    </row>
    <row r="17929">
      <c r="A17929" s="147"/>
      <c r="B17929" s="64"/>
      <c r="C17929" s="147" t="s">
        <v>217</v>
      </c>
      <c r="E17929" s="161"/>
      <c r="F17929" s="162"/>
      <c r="G17929" s="147"/>
      <c r="H17929" s="146"/>
      <c r="J17929" s="146"/>
      <c r="L17929" s="150"/>
      <c r="N17929" s="163"/>
      <c r="O17929" s="146"/>
      <c r="P17929" s="146"/>
      <c r="Q17929" s="146"/>
      <c r="R17929" s="34"/>
      <c r="S17929" s="35"/>
      <c r="T17929" s="147"/>
    </row>
    <row r="17930">
      <c r="A17930" s="147"/>
      <c r="B17930" s="64"/>
      <c r="C17930" s="147" t="s">
        <v>217</v>
      </c>
      <c r="E17930" s="161"/>
      <c r="F17930" s="162"/>
      <c r="G17930" s="147"/>
      <c r="H17930" s="146"/>
      <c r="J17930" s="146"/>
      <c r="L17930" s="150"/>
      <c r="N17930" s="163"/>
      <c r="O17930" s="146"/>
      <c r="P17930" s="146"/>
      <c r="Q17930" s="146"/>
      <c r="R17930" s="34"/>
      <c r="S17930" s="35"/>
      <c r="T17930" s="147"/>
    </row>
    <row r="17931">
      <c r="A17931" s="147"/>
      <c r="B17931" s="64"/>
      <c r="C17931" s="147" t="s">
        <v>217</v>
      </c>
      <c r="E17931" s="161"/>
      <c r="F17931" s="162"/>
      <c r="G17931" s="147"/>
      <c r="H17931" s="146"/>
      <c r="J17931" s="146"/>
      <c r="L17931" s="150"/>
      <c r="N17931" s="163"/>
      <c r="O17931" s="146"/>
      <c r="P17931" s="146"/>
      <c r="Q17931" s="146"/>
      <c r="R17931" s="34"/>
      <c r="S17931" s="35"/>
      <c r="T17931" s="147"/>
    </row>
    <row r="17932">
      <c r="A17932" s="147"/>
      <c r="B17932" s="64"/>
      <c r="C17932" s="147" t="s">
        <v>217</v>
      </c>
      <c r="E17932" s="161"/>
      <c r="F17932" s="162"/>
      <c r="G17932" s="147"/>
      <c r="H17932" s="146"/>
      <c r="J17932" s="146"/>
      <c r="L17932" s="150"/>
      <c r="N17932" s="163"/>
      <c r="O17932" s="146"/>
      <c r="P17932" s="146"/>
      <c r="Q17932" s="146"/>
      <c r="R17932" s="34"/>
      <c r="S17932" s="35"/>
      <c r="T17932" s="147"/>
    </row>
    <row r="17933">
      <c r="A17933" s="147"/>
      <c r="B17933" s="64"/>
      <c r="C17933" s="147" t="s">
        <v>217</v>
      </c>
      <c r="E17933" s="161"/>
      <c r="F17933" s="162"/>
      <c r="G17933" s="147"/>
      <c r="H17933" s="146"/>
      <c r="J17933" s="146"/>
      <c r="L17933" s="150"/>
      <c r="N17933" s="163"/>
      <c r="O17933" s="146"/>
      <c r="P17933" s="146"/>
      <c r="Q17933" s="146"/>
      <c r="R17933" s="34"/>
      <c r="S17933" s="35"/>
      <c r="T17933" s="147"/>
    </row>
    <row r="17934">
      <c r="A17934" s="147"/>
      <c r="B17934" s="64"/>
      <c r="C17934" s="147" t="s">
        <v>217</v>
      </c>
      <c r="E17934" s="161"/>
      <c r="F17934" s="162"/>
      <c r="G17934" s="147"/>
      <c r="H17934" s="146"/>
      <c r="J17934" s="146"/>
      <c r="L17934" s="150"/>
      <c r="N17934" s="163"/>
      <c r="O17934" s="146"/>
      <c r="P17934" s="146"/>
      <c r="Q17934" s="146"/>
      <c r="R17934" s="34"/>
      <c r="S17934" s="35"/>
      <c r="T17934" s="147"/>
    </row>
    <row r="17935">
      <c r="A17935" s="147"/>
      <c r="B17935" s="64"/>
      <c r="C17935" s="147" t="s">
        <v>217</v>
      </c>
      <c r="E17935" s="161"/>
      <c r="F17935" s="162"/>
      <c r="G17935" s="147"/>
      <c r="H17935" s="146"/>
      <c r="J17935" s="146"/>
      <c r="L17935" s="150"/>
      <c r="N17935" s="163"/>
      <c r="O17935" s="146"/>
      <c r="P17935" s="146"/>
      <c r="Q17935" s="146"/>
      <c r="R17935" s="34"/>
      <c r="S17935" s="35"/>
      <c r="T17935" s="147"/>
    </row>
    <row r="17936">
      <c r="A17936" s="147"/>
      <c r="B17936" s="64"/>
      <c r="C17936" s="147" t="s">
        <v>217</v>
      </c>
      <c r="E17936" s="161"/>
      <c r="F17936" s="162"/>
      <c r="G17936" s="147"/>
      <c r="H17936" s="146"/>
      <c r="J17936" s="146"/>
      <c r="L17936" s="150"/>
      <c r="N17936" s="163"/>
      <c r="O17936" s="146"/>
      <c r="P17936" s="146"/>
      <c r="Q17936" s="146"/>
      <c r="R17936" s="34"/>
      <c r="S17936" s="35"/>
      <c r="T17936" s="147"/>
    </row>
    <row r="17937">
      <c r="A17937" s="147"/>
      <c r="B17937" s="64"/>
      <c r="C17937" s="147" t="s">
        <v>217</v>
      </c>
      <c r="E17937" s="161"/>
      <c r="F17937" s="162"/>
      <c r="G17937" s="147"/>
      <c r="H17937" s="146"/>
      <c r="J17937" s="146"/>
      <c r="L17937" s="150"/>
      <c r="N17937" s="163"/>
      <c r="O17937" s="146"/>
      <c r="P17937" s="146"/>
      <c r="Q17937" s="146"/>
      <c r="R17937" s="34"/>
      <c r="S17937" s="35"/>
      <c r="T17937" s="147"/>
    </row>
    <row r="17938">
      <c r="A17938" s="147"/>
      <c r="B17938" s="64"/>
      <c r="C17938" s="147" t="s">
        <v>217</v>
      </c>
      <c r="E17938" s="161"/>
      <c r="F17938" s="162"/>
      <c r="G17938" s="147"/>
      <c r="H17938" s="146"/>
      <c r="J17938" s="146"/>
      <c r="L17938" s="150"/>
      <c r="N17938" s="163"/>
      <c r="O17938" s="146"/>
      <c r="P17938" s="146"/>
      <c r="Q17938" s="146"/>
      <c r="R17938" s="34"/>
      <c r="S17938" s="35"/>
      <c r="T17938" s="147"/>
    </row>
    <row r="17939">
      <c r="A17939" s="147"/>
      <c r="B17939" s="64"/>
      <c r="C17939" s="147" t="s">
        <v>217</v>
      </c>
      <c r="E17939" s="161"/>
      <c r="F17939" s="162"/>
      <c r="G17939" s="147"/>
      <c r="H17939" s="146"/>
      <c r="J17939" s="146"/>
      <c r="L17939" s="150"/>
      <c r="N17939" s="163"/>
      <c r="O17939" s="146"/>
      <c r="P17939" s="146"/>
      <c r="Q17939" s="146"/>
      <c r="R17939" s="34"/>
      <c r="S17939" s="35"/>
      <c r="T17939" s="147"/>
    </row>
    <row r="17940">
      <c r="A17940" s="147"/>
      <c r="B17940" s="64"/>
      <c r="C17940" s="147" t="s">
        <v>217</v>
      </c>
      <c r="E17940" s="161"/>
      <c r="F17940" s="162"/>
      <c r="G17940" s="147"/>
      <c r="H17940" s="146"/>
      <c r="J17940" s="146"/>
      <c r="L17940" s="150"/>
      <c r="N17940" s="163"/>
      <c r="O17940" s="146"/>
      <c r="P17940" s="146"/>
      <c r="Q17940" s="146"/>
      <c r="R17940" s="34"/>
      <c r="S17940" s="35"/>
      <c r="T17940" s="147"/>
    </row>
    <row r="17941">
      <c r="A17941" s="147"/>
      <c r="B17941" s="64"/>
      <c r="C17941" s="147" t="s">
        <v>217</v>
      </c>
      <c r="E17941" s="161"/>
      <c r="F17941" s="162"/>
      <c r="G17941" s="147"/>
      <c r="H17941" s="146"/>
      <c r="J17941" s="146"/>
      <c r="L17941" s="150"/>
      <c r="N17941" s="163"/>
      <c r="O17941" s="146"/>
      <c r="P17941" s="146"/>
      <c r="Q17941" s="146"/>
      <c r="R17941" s="34"/>
      <c r="S17941" s="35"/>
      <c r="T17941" s="147"/>
    </row>
    <row r="17942">
      <c r="A17942" s="147"/>
      <c r="B17942" s="64"/>
      <c r="C17942" s="147" t="s">
        <v>217</v>
      </c>
      <c r="E17942" s="161"/>
      <c r="F17942" s="162"/>
      <c r="G17942" s="147"/>
      <c r="H17942" s="146"/>
      <c r="J17942" s="146"/>
      <c r="L17942" s="150"/>
      <c r="N17942" s="163"/>
      <c r="O17942" s="146"/>
      <c r="P17942" s="146"/>
      <c r="Q17942" s="146"/>
      <c r="R17942" s="34"/>
      <c r="S17942" s="35"/>
      <c r="T17942" s="147"/>
    </row>
    <row r="17943">
      <c r="A17943" s="147"/>
      <c r="B17943" s="64"/>
      <c r="C17943" s="147" t="s">
        <v>217</v>
      </c>
      <c r="E17943" s="161"/>
      <c r="F17943" s="162"/>
      <c r="G17943" s="147"/>
      <c r="H17943" s="146"/>
      <c r="J17943" s="146"/>
      <c r="L17943" s="150"/>
      <c r="N17943" s="163"/>
      <c r="O17943" s="146"/>
      <c r="P17943" s="146"/>
      <c r="Q17943" s="146"/>
      <c r="R17943" s="34"/>
      <c r="S17943" s="35"/>
      <c r="T17943" s="147"/>
    </row>
    <row r="17944">
      <c r="A17944" s="147"/>
      <c r="B17944" s="64"/>
      <c r="C17944" s="147" t="s">
        <v>217</v>
      </c>
      <c r="E17944" s="161"/>
      <c r="F17944" s="162"/>
      <c r="G17944" s="147"/>
      <c r="H17944" s="146"/>
      <c r="J17944" s="146"/>
      <c r="L17944" s="150"/>
      <c r="N17944" s="163"/>
      <c r="O17944" s="146"/>
      <c r="P17944" s="146"/>
      <c r="Q17944" s="146"/>
      <c r="R17944" s="34"/>
      <c r="S17944" s="35"/>
      <c r="T17944" s="147"/>
    </row>
    <row r="17945">
      <c r="A17945" s="147"/>
      <c r="B17945" s="64"/>
      <c r="C17945" s="147" t="s">
        <v>217</v>
      </c>
      <c r="E17945" s="161"/>
      <c r="F17945" s="162"/>
      <c r="G17945" s="147"/>
      <c r="H17945" s="146"/>
      <c r="J17945" s="146"/>
      <c r="L17945" s="150"/>
      <c r="N17945" s="163"/>
      <c r="O17945" s="146"/>
      <c r="P17945" s="146"/>
      <c r="Q17945" s="146"/>
      <c r="R17945" s="34"/>
      <c r="S17945" s="35"/>
      <c r="T17945" s="147"/>
    </row>
    <row r="17946">
      <c r="A17946" s="147"/>
      <c r="B17946" s="64"/>
      <c r="C17946" s="147" t="s">
        <v>217</v>
      </c>
      <c r="E17946" s="161"/>
      <c r="F17946" s="162"/>
      <c r="G17946" s="147"/>
      <c r="H17946" s="146"/>
      <c r="J17946" s="146"/>
      <c r="L17946" s="150"/>
      <c r="N17946" s="163"/>
      <c r="O17946" s="146"/>
      <c r="P17946" s="146"/>
      <c r="Q17946" s="146"/>
      <c r="R17946" s="34"/>
      <c r="S17946" s="35"/>
      <c r="T17946" s="147"/>
    </row>
    <row r="17947">
      <c r="A17947" s="147"/>
      <c r="B17947" s="64"/>
      <c r="C17947" s="147" t="s">
        <v>217</v>
      </c>
      <c r="E17947" s="161"/>
      <c r="F17947" s="162"/>
      <c r="G17947" s="147"/>
      <c r="H17947" s="146"/>
      <c r="J17947" s="146"/>
      <c r="L17947" s="150"/>
      <c r="N17947" s="163"/>
      <c r="O17947" s="146"/>
      <c r="P17947" s="146"/>
      <c r="Q17947" s="146"/>
      <c r="R17947" s="34"/>
      <c r="S17947" s="35"/>
      <c r="T17947" s="147"/>
    </row>
    <row r="17948">
      <c r="A17948" s="147"/>
      <c r="B17948" s="64"/>
      <c r="C17948" s="147" t="s">
        <v>217</v>
      </c>
      <c r="E17948" s="161"/>
      <c r="F17948" s="162"/>
      <c r="G17948" s="147"/>
      <c r="H17948" s="146"/>
      <c r="J17948" s="146"/>
      <c r="L17948" s="150"/>
      <c r="N17948" s="163"/>
      <c r="O17948" s="146"/>
      <c r="P17948" s="146"/>
      <c r="Q17948" s="146"/>
      <c r="R17948" s="34"/>
      <c r="S17948" s="35"/>
      <c r="T17948" s="147"/>
    </row>
    <row r="17949">
      <c r="A17949" s="147"/>
      <c r="B17949" s="64"/>
      <c r="C17949" s="147" t="s">
        <v>217</v>
      </c>
      <c r="E17949" s="161"/>
      <c r="F17949" s="162"/>
      <c r="G17949" s="147"/>
      <c r="H17949" s="146"/>
      <c r="J17949" s="146"/>
      <c r="L17949" s="150"/>
      <c r="N17949" s="163"/>
      <c r="O17949" s="146"/>
      <c r="P17949" s="146"/>
      <c r="Q17949" s="146"/>
      <c r="R17949" s="34"/>
      <c r="S17949" s="35"/>
      <c r="T17949" s="147"/>
    </row>
    <row r="17950">
      <c r="A17950" s="147"/>
      <c r="B17950" s="64"/>
      <c r="C17950" s="147" t="s">
        <v>217</v>
      </c>
      <c r="E17950" s="161"/>
      <c r="F17950" s="162"/>
      <c r="G17950" s="147"/>
      <c r="H17950" s="146"/>
      <c r="J17950" s="146"/>
      <c r="L17950" s="150"/>
      <c r="N17950" s="163"/>
      <c r="O17950" s="146"/>
      <c r="P17950" s="146"/>
      <c r="Q17950" s="146"/>
      <c r="R17950" s="34"/>
      <c r="S17950" s="35"/>
      <c r="T17950" s="147"/>
    </row>
    <row r="17951">
      <c r="A17951" s="147"/>
      <c r="B17951" s="64"/>
      <c r="C17951" s="147" t="s">
        <v>217</v>
      </c>
      <c r="E17951" s="161"/>
      <c r="F17951" s="162"/>
      <c r="G17951" s="147"/>
      <c r="H17951" s="146"/>
      <c r="J17951" s="146"/>
      <c r="L17951" s="150"/>
      <c r="N17951" s="163"/>
      <c r="O17951" s="146"/>
      <c r="P17951" s="146"/>
      <c r="Q17951" s="146"/>
      <c r="R17951" s="34"/>
      <c r="S17951" s="35"/>
      <c r="T17951" s="147"/>
    </row>
    <row r="17952">
      <c r="A17952" s="147"/>
      <c r="B17952" s="64"/>
      <c r="C17952" s="147" t="s">
        <v>217</v>
      </c>
      <c r="E17952" s="161"/>
      <c r="F17952" s="162"/>
      <c r="G17952" s="147"/>
      <c r="H17952" s="146"/>
      <c r="J17952" s="146"/>
      <c r="L17952" s="150"/>
      <c r="N17952" s="163"/>
      <c r="O17952" s="146"/>
      <c r="P17952" s="146"/>
      <c r="Q17952" s="146"/>
      <c r="R17952" s="34"/>
      <c r="S17952" s="35"/>
      <c r="T17952" s="147"/>
    </row>
    <row r="17953">
      <c r="A17953" s="147"/>
      <c r="B17953" s="64"/>
      <c r="C17953" s="147" t="s">
        <v>217</v>
      </c>
      <c r="E17953" s="161"/>
      <c r="F17953" s="162"/>
      <c r="G17953" s="147"/>
      <c r="H17953" s="146"/>
      <c r="J17953" s="146"/>
      <c r="L17953" s="150"/>
      <c r="N17953" s="163"/>
      <c r="O17953" s="146"/>
      <c r="P17953" s="146"/>
      <c r="Q17953" s="146"/>
      <c r="R17953" s="34"/>
      <c r="S17953" s="35"/>
      <c r="T17953" s="147"/>
    </row>
    <row r="17954">
      <c r="A17954" s="147"/>
      <c r="B17954" s="64"/>
      <c r="C17954" s="147" t="s">
        <v>217</v>
      </c>
      <c r="E17954" s="161"/>
      <c r="F17954" s="162"/>
      <c r="G17954" s="147"/>
      <c r="H17954" s="146"/>
      <c r="J17954" s="146"/>
      <c r="L17954" s="150"/>
      <c r="N17954" s="163"/>
      <c r="O17954" s="146"/>
      <c r="P17954" s="146"/>
      <c r="Q17954" s="146"/>
      <c r="R17954" s="34"/>
      <c r="S17954" s="35"/>
      <c r="T17954" s="147"/>
    </row>
    <row r="17955">
      <c r="A17955" s="147"/>
      <c r="B17955" s="64"/>
      <c r="C17955" s="147" t="s">
        <v>217</v>
      </c>
      <c r="E17955" s="161"/>
      <c r="F17955" s="162"/>
      <c r="G17955" s="147"/>
      <c r="H17955" s="146"/>
      <c r="J17955" s="146"/>
      <c r="L17955" s="150"/>
      <c r="N17955" s="163"/>
      <c r="O17955" s="146"/>
      <c r="P17955" s="146"/>
      <c r="Q17955" s="146"/>
      <c r="R17955" s="34"/>
      <c r="S17955" s="35"/>
      <c r="T17955" s="147"/>
    </row>
    <row r="17956">
      <c r="A17956" s="147"/>
      <c r="B17956" s="64"/>
      <c r="C17956" s="147" t="s">
        <v>217</v>
      </c>
      <c r="E17956" s="161"/>
      <c r="F17956" s="162"/>
      <c r="G17956" s="147"/>
      <c r="H17956" s="146"/>
      <c r="J17956" s="146"/>
      <c r="L17956" s="150"/>
      <c r="N17956" s="163"/>
      <c r="O17956" s="146"/>
      <c r="P17956" s="146"/>
      <c r="Q17956" s="146"/>
      <c r="R17956" s="34"/>
      <c r="S17956" s="35"/>
      <c r="T17956" s="147"/>
    </row>
    <row r="17957">
      <c r="A17957" s="147"/>
      <c r="B17957" s="64"/>
      <c r="C17957" s="147" t="s">
        <v>217</v>
      </c>
      <c r="E17957" s="161"/>
      <c r="F17957" s="162"/>
      <c r="G17957" s="147"/>
      <c r="H17957" s="146"/>
      <c r="J17957" s="146"/>
      <c r="L17957" s="150"/>
      <c r="N17957" s="163"/>
      <c r="O17957" s="146"/>
      <c r="P17957" s="146"/>
      <c r="Q17957" s="146"/>
      <c r="R17957" s="34"/>
      <c r="S17957" s="35"/>
      <c r="T17957" s="147"/>
    </row>
    <row r="17958">
      <c r="A17958" s="147"/>
      <c r="B17958" s="64"/>
      <c r="C17958" s="147" t="s">
        <v>217</v>
      </c>
      <c r="E17958" s="161"/>
      <c r="F17958" s="162"/>
      <c r="G17958" s="147"/>
      <c r="H17958" s="146"/>
      <c r="J17958" s="146"/>
      <c r="L17958" s="150"/>
      <c r="N17958" s="163"/>
      <c r="O17958" s="146"/>
      <c r="P17958" s="146"/>
      <c r="Q17958" s="146"/>
      <c r="R17958" s="34"/>
      <c r="S17958" s="35"/>
      <c r="T17958" s="147"/>
    </row>
    <row r="17959">
      <c r="A17959" s="147"/>
      <c r="B17959" s="64"/>
      <c r="C17959" s="147" t="s">
        <v>217</v>
      </c>
      <c r="E17959" s="161"/>
      <c r="F17959" s="162"/>
      <c r="G17959" s="147"/>
      <c r="H17959" s="146"/>
      <c r="J17959" s="146"/>
      <c r="L17959" s="150"/>
      <c r="N17959" s="163"/>
      <c r="O17959" s="146"/>
      <c r="P17959" s="146"/>
      <c r="Q17959" s="146"/>
      <c r="R17959" s="34"/>
      <c r="S17959" s="35"/>
      <c r="T17959" s="147"/>
    </row>
    <row r="17960">
      <c r="A17960" s="147"/>
      <c r="B17960" s="64"/>
      <c r="C17960" s="147" t="s">
        <v>217</v>
      </c>
      <c r="E17960" s="161"/>
      <c r="F17960" s="162"/>
      <c r="G17960" s="147"/>
      <c r="H17960" s="146"/>
      <c r="J17960" s="146"/>
      <c r="L17960" s="150"/>
      <c r="N17960" s="163"/>
      <c r="O17960" s="146"/>
      <c r="P17960" s="146"/>
      <c r="Q17960" s="146"/>
      <c r="R17960" s="34"/>
      <c r="S17960" s="35"/>
      <c r="T17960" s="147"/>
    </row>
    <row r="17961">
      <c r="A17961" s="147"/>
      <c r="B17961" s="64"/>
      <c r="C17961" s="147" t="s">
        <v>217</v>
      </c>
      <c r="E17961" s="161"/>
      <c r="F17961" s="162"/>
      <c r="G17961" s="147"/>
      <c r="H17961" s="146"/>
      <c r="J17961" s="146"/>
      <c r="L17961" s="150"/>
      <c r="N17961" s="163"/>
      <c r="O17961" s="146"/>
      <c r="P17961" s="146"/>
      <c r="Q17961" s="146"/>
      <c r="R17961" s="34"/>
      <c r="S17961" s="35"/>
      <c r="T17961" s="147"/>
    </row>
    <row r="17962">
      <c r="A17962" s="147"/>
      <c r="B17962" s="64"/>
      <c r="C17962" s="147" t="s">
        <v>217</v>
      </c>
      <c r="E17962" s="161"/>
      <c r="F17962" s="162"/>
      <c r="G17962" s="147"/>
      <c r="H17962" s="146"/>
      <c r="J17962" s="146"/>
      <c r="L17962" s="150"/>
      <c r="N17962" s="163"/>
      <c r="O17962" s="146"/>
      <c r="P17962" s="146"/>
      <c r="Q17962" s="146"/>
      <c r="R17962" s="34"/>
      <c r="S17962" s="35"/>
      <c r="T17962" s="147"/>
    </row>
    <row r="17963">
      <c r="A17963" s="147"/>
      <c r="B17963" s="64"/>
      <c r="C17963" s="147" t="s">
        <v>217</v>
      </c>
      <c r="E17963" s="161"/>
      <c r="F17963" s="162"/>
      <c r="G17963" s="147"/>
      <c r="H17963" s="146"/>
      <c r="J17963" s="146"/>
      <c r="L17963" s="150"/>
      <c r="N17963" s="163"/>
      <c r="O17963" s="146"/>
      <c r="P17963" s="146"/>
      <c r="Q17963" s="146"/>
      <c r="R17963" s="34"/>
      <c r="S17963" s="35"/>
      <c r="T17963" s="147"/>
    </row>
    <row r="17964">
      <c r="A17964" s="147"/>
      <c r="B17964" s="64"/>
      <c r="C17964" s="147" t="s">
        <v>217</v>
      </c>
      <c r="E17964" s="161"/>
      <c r="F17964" s="162"/>
      <c r="G17964" s="147"/>
      <c r="H17964" s="146"/>
      <c r="J17964" s="146"/>
      <c r="L17964" s="150"/>
      <c r="N17964" s="163"/>
      <c r="O17964" s="146"/>
      <c r="P17964" s="146"/>
      <c r="Q17964" s="146"/>
      <c r="R17964" s="34"/>
      <c r="S17964" s="35"/>
      <c r="T17964" s="147"/>
    </row>
    <row r="17965">
      <c r="A17965" s="147"/>
      <c r="B17965" s="64"/>
      <c r="C17965" s="147" t="s">
        <v>217</v>
      </c>
      <c r="E17965" s="161"/>
      <c r="F17965" s="162"/>
      <c r="G17965" s="147"/>
      <c r="H17965" s="146"/>
      <c r="J17965" s="146"/>
      <c r="L17965" s="150"/>
      <c r="N17965" s="163"/>
      <c r="O17965" s="146"/>
      <c r="P17965" s="146"/>
      <c r="Q17965" s="146"/>
      <c r="R17965" s="34"/>
      <c r="S17965" s="35"/>
      <c r="T17965" s="147"/>
    </row>
    <row r="17966">
      <c r="A17966" s="147"/>
      <c r="B17966" s="64"/>
      <c r="C17966" s="147" t="s">
        <v>217</v>
      </c>
      <c r="E17966" s="161"/>
      <c r="F17966" s="162"/>
      <c r="G17966" s="147"/>
      <c r="H17966" s="146"/>
      <c r="J17966" s="146"/>
      <c r="L17966" s="150"/>
      <c r="N17966" s="163"/>
      <c r="O17966" s="146"/>
      <c r="P17966" s="146"/>
      <c r="Q17966" s="146"/>
      <c r="R17966" s="34"/>
      <c r="S17966" s="35"/>
      <c r="T17966" s="147"/>
    </row>
    <row r="17967">
      <c r="A17967" s="147"/>
      <c r="B17967" s="64"/>
      <c r="C17967" s="147" t="s">
        <v>217</v>
      </c>
      <c r="E17967" s="161"/>
      <c r="F17967" s="162"/>
      <c r="G17967" s="147"/>
      <c r="H17967" s="146"/>
      <c r="J17967" s="146"/>
      <c r="L17967" s="150"/>
      <c r="N17967" s="163"/>
      <c r="O17967" s="146"/>
      <c r="P17967" s="146"/>
      <c r="Q17967" s="146"/>
      <c r="R17967" s="34"/>
      <c r="S17967" s="35"/>
      <c r="T17967" s="147"/>
    </row>
    <row r="17968">
      <c r="A17968" s="147"/>
      <c r="B17968" s="64"/>
      <c r="C17968" s="147" t="s">
        <v>217</v>
      </c>
      <c r="E17968" s="161"/>
      <c r="F17968" s="162"/>
      <c r="G17968" s="147"/>
      <c r="H17968" s="146"/>
      <c r="J17968" s="146"/>
      <c r="L17968" s="150"/>
      <c r="N17968" s="163"/>
      <c r="O17968" s="146"/>
      <c r="P17968" s="146"/>
      <c r="Q17968" s="146"/>
      <c r="R17968" s="34"/>
      <c r="S17968" s="35"/>
      <c r="T17968" s="147"/>
    </row>
    <row r="17969">
      <c r="A17969" s="147"/>
      <c r="B17969" s="64"/>
      <c r="C17969" s="147" t="s">
        <v>217</v>
      </c>
      <c r="E17969" s="161"/>
      <c r="F17969" s="162"/>
      <c r="G17969" s="147"/>
      <c r="H17969" s="146"/>
      <c r="J17969" s="146"/>
      <c r="L17969" s="150"/>
      <c r="N17969" s="163"/>
      <c r="O17969" s="146"/>
      <c r="P17969" s="146"/>
      <c r="Q17969" s="146"/>
      <c r="R17969" s="34"/>
      <c r="S17969" s="35"/>
      <c r="T17969" s="147"/>
    </row>
    <row r="17970">
      <c r="A17970" s="147"/>
      <c r="B17970" s="64"/>
      <c r="C17970" s="147" t="s">
        <v>217</v>
      </c>
      <c r="E17970" s="161"/>
      <c r="F17970" s="162"/>
      <c r="G17970" s="147"/>
      <c r="H17970" s="146"/>
      <c r="J17970" s="146"/>
      <c r="L17970" s="150"/>
      <c r="N17970" s="163"/>
      <c r="O17970" s="146"/>
      <c r="P17970" s="146"/>
      <c r="Q17970" s="146"/>
      <c r="R17970" s="34"/>
      <c r="S17970" s="35"/>
      <c r="T17970" s="147"/>
    </row>
    <row r="17971">
      <c r="A17971" s="147"/>
      <c r="B17971" s="64"/>
      <c r="C17971" s="147" t="s">
        <v>217</v>
      </c>
      <c r="E17971" s="161"/>
      <c r="F17971" s="162"/>
      <c r="G17971" s="147"/>
      <c r="H17971" s="146"/>
      <c r="J17971" s="146"/>
      <c r="L17971" s="150"/>
      <c r="N17971" s="163"/>
      <c r="O17971" s="146"/>
      <c r="P17971" s="146"/>
      <c r="Q17971" s="146"/>
      <c r="R17971" s="34"/>
      <c r="S17971" s="35"/>
      <c r="T17971" s="147"/>
    </row>
    <row r="17972">
      <c r="A17972" s="147"/>
      <c r="B17972" s="64"/>
      <c r="C17972" s="147" t="s">
        <v>217</v>
      </c>
      <c r="E17972" s="161"/>
      <c r="F17972" s="162"/>
      <c r="G17972" s="147"/>
      <c r="H17972" s="146"/>
      <c r="J17972" s="146"/>
      <c r="L17972" s="150"/>
      <c r="N17972" s="163"/>
      <c r="O17972" s="146"/>
      <c r="P17972" s="146"/>
      <c r="Q17972" s="146"/>
      <c r="R17972" s="34"/>
      <c r="S17972" s="35"/>
      <c r="T17972" s="147"/>
    </row>
    <row r="17973">
      <c r="A17973" s="147"/>
      <c r="B17973" s="64"/>
      <c r="C17973" s="147" t="s">
        <v>217</v>
      </c>
      <c r="E17973" s="161"/>
      <c r="F17973" s="162"/>
      <c r="G17973" s="147"/>
      <c r="H17973" s="146"/>
      <c r="J17973" s="146"/>
      <c r="L17973" s="150"/>
      <c r="N17973" s="163"/>
      <c r="O17973" s="146"/>
      <c r="P17973" s="146"/>
      <c r="Q17973" s="146"/>
      <c r="R17973" s="34"/>
      <c r="S17973" s="35"/>
      <c r="T17973" s="147"/>
    </row>
    <row r="17974">
      <c r="A17974" s="147"/>
      <c r="B17974" s="64"/>
      <c r="C17974" s="147" t="s">
        <v>217</v>
      </c>
      <c r="E17974" s="161"/>
      <c r="F17974" s="162"/>
      <c r="G17974" s="147"/>
      <c r="H17974" s="146"/>
      <c r="J17974" s="146"/>
      <c r="L17974" s="150"/>
      <c r="N17974" s="163"/>
      <c r="O17974" s="146"/>
      <c r="P17974" s="146"/>
      <c r="Q17974" s="146"/>
      <c r="R17974" s="34"/>
      <c r="S17974" s="35"/>
      <c r="T17974" s="147"/>
    </row>
    <row r="17975">
      <c r="A17975" s="147"/>
      <c r="B17975" s="64"/>
      <c r="C17975" s="147" t="s">
        <v>217</v>
      </c>
      <c r="E17975" s="161"/>
      <c r="F17975" s="162"/>
      <c r="G17975" s="147"/>
      <c r="H17975" s="146"/>
      <c r="J17975" s="146"/>
      <c r="L17975" s="150"/>
      <c r="N17975" s="163"/>
      <c r="O17975" s="146"/>
      <c r="P17975" s="146"/>
      <c r="Q17975" s="146"/>
      <c r="R17975" s="34"/>
      <c r="S17975" s="35"/>
      <c r="T17975" s="147"/>
    </row>
    <row r="17976">
      <c r="A17976" s="147"/>
      <c r="B17976" s="64"/>
      <c r="C17976" s="147" t="s">
        <v>217</v>
      </c>
      <c r="E17976" s="161"/>
      <c r="F17976" s="162"/>
      <c r="G17976" s="147"/>
      <c r="H17976" s="146"/>
      <c r="J17976" s="146"/>
      <c r="L17976" s="150"/>
      <c r="N17976" s="163"/>
      <c r="O17976" s="146"/>
      <c r="P17976" s="146"/>
      <c r="Q17976" s="146"/>
      <c r="R17976" s="34"/>
      <c r="S17976" s="35"/>
      <c r="T17976" s="147"/>
    </row>
    <row r="17977">
      <c r="A17977" s="147"/>
      <c r="B17977" s="64"/>
      <c r="C17977" s="147" t="s">
        <v>217</v>
      </c>
      <c r="E17977" s="161"/>
      <c r="F17977" s="162"/>
      <c r="G17977" s="147"/>
      <c r="H17977" s="146"/>
      <c r="J17977" s="146"/>
      <c r="L17977" s="150"/>
      <c r="N17977" s="163"/>
      <c r="O17977" s="146"/>
      <c r="P17977" s="146"/>
      <c r="Q17977" s="146"/>
      <c r="R17977" s="34"/>
      <c r="S17977" s="35"/>
      <c r="T17977" s="147"/>
    </row>
    <row r="17978">
      <c r="A17978" s="147"/>
      <c r="B17978" s="64"/>
      <c r="C17978" s="147" t="s">
        <v>217</v>
      </c>
      <c r="E17978" s="161"/>
      <c r="F17978" s="162"/>
      <c r="G17978" s="147"/>
      <c r="H17978" s="146"/>
      <c r="J17978" s="146"/>
      <c r="L17978" s="150"/>
      <c r="N17978" s="163"/>
      <c r="O17978" s="146"/>
      <c r="P17978" s="146"/>
      <c r="Q17978" s="146"/>
      <c r="R17978" s="34"/>
      <c r="S17978" s="35"/>
      <c r="T17978" s="147"/>
    </row>
    <row r="17979">
      <c r="A17979" s="147"/>
      <c r="B17979" s="64"/>
      <c r="C17979" s="147" t="s">
        <v>217</v>
      </c>
      <c r="E17979" s="161"/>
      <c r="F17979" s="162"/>
      <c r="G17979" s="147"/>
      <c r="H17979" s="146"/>
      <c r="J17979" s="146"/>
      <c r="L17979" s="150"/>
      <c r="N17979" s="163"/>
      <c r="O17979" s="146"/>
      <c r="P17979" s="146"/>
      <c r="Q17979" s="146"/>
      <c r="R17979" s="34"/>
      <c r="S17979" s="35"/>
      <c r="T17979" s="147"/>
    </row>
    <row r="17980">
      <c r="A17980" s="147"/>
      <c r="B17980" s="64"/>
      <c r="C17980" s="147" t="s">
        <v>217</v>
      </c>
      <c r="E17980" s="161"/>
      <c r="F17980" s="162"/>
      <c r="G17980" s="147"/>
      <c r="H17980" s="146"/>
      <c r="J17980" s="146"/>
      <c r="L17980" s="150"/>
      <c r="N17980" s="163"/>
      <c r="O17980" s="146"/>
      <c r="P17980" s="146"/>
      <c r="Q17980" s="146"/>
      <c r="R17980" s="34"/>
      <c r="S17980" s="35"/>
      <c r="T17980" s="147"/>
    </row>
    <row r="17981">
      <c r="A17981" s="147"/>
      <c r="B17981" s="64"/>
      <c r="C17981" s="147" t="s">
        <v>217</v>
      </c>
      <c r="E17981" s="161"/>
      <c r="F17981" s="162"/>
      <c r="G17981" s="147"/>
      <c r="H17981" s="146"/>
      <c r="J17981" s="146"/>
      <c r="L17981" s="150"/>
      <c r="N17981" s="163"/>
      <c r="O17981" s="146"/>
      <c r="P17981" s="146"/>
      <c r="Q17981" s="146"/>
      <c r="R17981" s="34"/>
      <c r="S17981" s="35"/>
      <c r="T17981" s="147"/>
    </row>
    <row r="17982">
      <c r="A17982" s="147"/>
      <c r="B17982" s="64"/>
      <c r="C17982" s="147" t="s">
        <v>217</v>
      </c>
      <c r="E17982" s="161"/>
      <c r="F17982" s="162"/>
      <c r="G17982" s="147"/>
      <c r="H17982" s="146"/>
      <c r="J17982" s="146"/>
      <c r="L17982" s="150"/>
      <c r="N17982" s="163"/>
      <c r="O17982" s="146"/>
      <c r="P17982" s="146"/>
      <c r="Q17982" s="146"/>
      <c r="R17982" s="34"/>
      <c r="S17982" s="35"/>
      <c r="T17982" s="147"/>
    </row>
    <row r="17983">
      <c r="A17983" s="147"/>
      <c r="B17983" s="64"/>
      <c r="C17983" s="147" t="s">
        <v>217</v>
      </c>
      <c r="E17983" s="161"/>
      <c r="F17983" s="162"/>
      <c r="G17983" s="147"/>
      <c r="H17983" s="146"/>
      <c r="J17983" s="146"/>
      <c r="L17983" s="150"/>
      <c r="N17983" s="163"/>
      <c r="O17983" s="146"/>
      <c r="P17983" s="146"/>
      <c r="Q17983" s="146"/>
      <c r="R17983" s="34"/>
      <c r="S17983" s="35"/>
      <c r="T17983" s="147"/>
    </row>
    <row r="17984">
      <c r="A17984" s="147"/>
      <c r="B17984" s="64"/>
      <c r="C17984" s="147" t="s">
        <v>217</v>
      </c>
      <c r="E17984" s="161"/>
      <c r="F17984" s="162"/>
      <c r="G17984" s="147"/>
      <c r="H17984" s="146"/>
      <c r="J17984" s="146"/>
      <c r="L17984" s="150"/>
      <c r="N17984" s="163"/>
      <c r="O17984" s="146"/>
      <c r="P17984" s="146"/>
      <c r="Q17984" s="146"/>
      <c r="R17984" s="34"/>
      <c r="S17984" s="35"/>
      <c r="T17984" s="147"/>
    </row>
    <row r="17985">
      <c r="A17985" s="147"/>
      <c r="B17985" s="64"/>
      <c r="C17985" s="147" t="s">
        <v>217</v>
      </c>
      <c r="E17985" s="161"/>
      <c r="F17985" s="162"/>
      <c r="G17985" s="147"/>
      <c r="H17985" s="146"/>
      <c r="J17985" s="146"/>
      <c r="L17985" s="150"/>
      <c r="N17985" s="163"/>
      <c r="O17985" s="146"/>
      <c r="P17985" s="146"/>
      <c r="Q17985" s="146"/>
      <c r="R17985" s="34"/>
      <c r="S17985" s="35"/>
      <c r="T17985" s="147"/>
    </row>
    <row r="17986">
      <c r="A17986" s="147"/>
      <c r="B17986" s="64"/>
      <c r="C17986" s="147" t="s">
        <v>217</v>
      </c>
      <c r="E17986" s="161"/>
      <c r="F17986" s="162"/>
      <c r="G17986" s="147"/>
      <c r="H17986" s="146"/>
      <c r="J17986" s="146"/>
      <c r="L17986" s="150"/>
      <c r="N17986" s="163"/>
      <c r="O17986" s="146"/>
      <c r="P17986" s="146"/>
      <c r="Q17986" s="146"/>
      <c r="R17986" s="34"/>
      <c r="S17986" s="35"/>
      <c r="T17986" s="147"/>
    </row>
    <row r="17987">
      <c r="A17987" s="147"/>
      <c r="B17987" s="64"/>
      <c r="C17987" s="147" t="s">
        <v>217</v>
      </c>
      <c r="E17987" s="161"/>
      <c r="F17987" s="162"/>
      <c r="G17987" s="147"/>
      <c r="H17987" s="146"/>
      <c r="J17987" s="146"/>
      <c r="L17987" s="150"/>
      <c r="N17987" s="163"/>
      <c r="O17987" s="146"/>
      <c r="P17987" s="146"/>
      <c r="Q17987" s="146"/>
      <c r="R17987" s="34"/>
      <c r="S17987" s="35"/>
      <c r="T17987" s="147"/>
    </row>
    <row r="17988">
      <c r="A17988" s="147"/>
      <c r="B17988" s="64"/>
      <c r="C17988" s="147" t="s">
        <v>217</v>
      </c>
      <c r="E17988" s="161"/>
      <c r="F17988" s="162"/>
      <c r="G17988" s="147"/>
      <c r="H17988" s="146"/>
      <c r="J17988" s="146"/>
      <c r="L17988" s="150"/>
      <c r="N17988" s="163"/>
      <c r="O17988" s="146"/>
      <c r="P17988" s="146"/>
      <c r="Q17988" s="146"/>
      <c r="R17988" s="34"/>
      <c r="S17988" s="35"/>
      <c r="T17988" s="147"/>
    </row>
    <row r="17989">
      <c r="A17989" s="147"/>
      <c r="B17989" s="64"/>
      <c r="C17989" s="147" t="s">
        <v>217</v>
      </c>
      <c r="E17989" s="161"/>
      <c r="F17989" s="162"/>
      <c r="G17989" s="147"/>
      <c r="H17989" s="146"/>
      <c r="J17989" s="146"/>
      <c r="L17989" s="150"/>
      <c r="N17989" s="163"/>
      <c r="O17989" s="146"/>
      <c r="P17989" s="146"/>
      <c r="Q17989" s="146"/>
      <c r="R17989" s="34"/>
      <c r="S17989" s="35"/>
      <c r="T17989" s="147"/>
    </row>
    <row r="17990">
      <c r="A17990" s="147"/>
      <c r="B17990" s="64"/>
      <c r="C17990" s="147" t="s">
        <v>217</v>
      </c>
      <c r="E17990" s="161"/>
      <c r="F17990" s="162"/>
      <c r="G17990" s="147"/>
      <c r="H17990" s="146"/>
      <c r="J17990" s="146"/>
      <c r="L17990" s="150"/>
      <c r="N17990" s="163"/>
      <c r="O17990" s="146"/>
      <c r="P17990" s="146"/>
      <c r="Q17990" s="146"/>
      <c r="R17990" s="34"/>
      <c r="S17990" s="35"/>
      <c r="T17990" s="147"/>
    </row>
    <row r="17991">
      <c r="A17991" s="147"/>
      <c r="B17991" s="64"/>
      <c r="C17991" s="147" t="s">
        <v>217</v>
      </c>
      <c r="E17991" s="161"/>
      <c r="F17991" s="162"/>
      <c r="G17991" s="147"/>
      <c r="H17991" s="146"/>
      <c r="J17991" s="146"/>
      <c r="L17991" s="150"/>
      <c r="N17991" s="163"/>
      <c r="O17991" s="146"/>
      <c r="P17991" s="146"/>
      <c r="Q17991" s="146"/>
      <c r="R17991" s="34"/>
      <c r="S17991" s="35"/>
      <c r="T17991" s="147"/>
    </row>
    <row r="17992">
      <c r="A17992" s="147"/>
      <c r="B17992" s="64"/>
      <c r="C17992" s="147" t="s">
        <v>217</v>
      </c>
      <c r="E17992" s="161"/>
      <c r="F17992" s="162"/>
      <c r="G17992" s="147"/>
      <c r="H17992" s="146"/>
      <c r="J17992" s="146"/>
      <c r="L17992" s="150"/>
      <c r="N17992" s="163"/>
      <c r="O17992" s="146"/>
      <c r="P17992" s="146"/>
      <c r="Q17992" s="146"/>
      <c r="R17992" s="34"/>
      <c r="S17992" s="35"/>
      <c r="T17992" s="147"/>
    </row>
    <row r="17993">
      <c r="A17993" s="147"/>
      <c r="B17993" s="64"/>
      <c r="C17993" s="147" t="s">
        <v>217</v>
      </c>
      <c r="E17993" s="161"/>
      <c r="F17993" s="162"/>
      <c r="G17993" s="147"/>
      <c r="H17993" s="146"/>
      <c r="J17993" s="146"/>
      <c r="L17993" s="150"/>
      <c r="N17993" s="163"/>
      <c r="O17993" s="146"/>
      <c r="P17993" s="146"/>
      <c r="Q17993" s="146"/>
      <c r="R17993" s="34"/>
      <c r="S17993" s="35"/>
      <c r="T17993" s="147"/>
    </row>
    <row r="17994">
      <c r="A17994" s="147"/>
      <c r="B17994" s="64"/>
      <c r="C17994" s="147" t="s">
        <v>217</v>
      </c>
      <c r="E17994" s="161"/>
      <c r="F17994" s="162"/>
      <c r="G17994" s="147"/>
      <c r="H17994" s="146"/>
      <c r="J17994" s="146"/>
      <c r="L17994" s="150"/>
      <c r="N17994" s="163"/>
      <c r="O17994" s="146"/>
      <c r="P17994" s="146"/>
      <c r="Q17994" s="146"/>
      <c r="R17994" s="34"/>
      <c r="S17994" s="35"/>
      <c r="T17994" s="147"/>
    </row>
    <row r="17995">
      <c r="A17995" s="147"/>
      <c r="B17995" s="64"/>
      <c r="C17995" s="147" t="s">
        <v>217</v>
      </c>
      <c r="E17995" s="161"/>
      <c r="F17995" s="162"/>
      <c r="G17995" s="147"/>
      <c r="H17995" s="146"/>
      <c r="J17995" s="146"/>
      <c r="L17995" s="150"/>
      <c r="N17995" s="163"/>
      <c r="O17995" s="146"/>
      <c r="P17995" s="146"/>
      <c r="Q17995" s="146"/>
      <c r="R17995" s="34"/>
      <c r="S17995" s="35"/>
      <c r="T17995" s="147"/>
    </row>
    <row r="17996">
      <c r="A17996" s="147"/>
      <c r="B17996" s="64"/>
      <c r="C17996" s="147" t="s">
        <v>217</v>
      </c>
      <c r="E17996" s="161"/>
      <c r="F17996" s="162"/>
      <c r="G17996" s="147"/>
      <c r="H17996" s="146"/>
      <c r="J17996" s="146"/>
      <c r="L17996" s="150"/>
      <c r="N17996" s="163"/>
      <c r="O17996" s="146"/>
      <c r="P17996" s="146"/>
      <c r="Q17996" s="146"/>
      <c r="R17996" s="34"/>
      <c r="S17996" s="35"/>
      <c r="T17996" s="147"/>
    </row>
    <row r="17997">
      <c r="A17997" s="147"/>
      <c r="B17997" s="64"/>
      <c r="C17997" s="147" t="s">
        <v>217</v>
      </c>
      <c r="E17997" s="161"/>
      <c r="F17997" s="162"/>
      <c r="G17997" s="147"/>
      <c r="H17997" s="146"/>
      <c r="J17997" s="146"/>
      <c r="L17997" s="150"/>
      <c r="N17997" s="163"/>
      <c r="O17997" s="146"/>
      <c r="P17997" s="146"/>
      <c r="Q17997" s="146"/>
      <c r="R17997" s="34"/>
      <c r="S17997" s="35"/>
      <c r="T17997" s="147"/>
    </row>
    <row r="17998">
      <c r="A17998" s="147"/>
      <c r="B17998" s="64"/>
      <c r="C17998" s="147" t="s">
        <v>217</v>
      </c>
      <c r="E17998" s="161"/>
      <c r="F17998" s="162"/>
      <c r="G17998" s="147"/>
      <c r="H17998" s="146"/>
      <c r="J17998" s="146"/>
      <c r="L17998" s="150"/>
      <c r="N17998" s="163"/>
      <c r="O17998" s="146"/>
      <c r="P17998" s="146"/>
      <c r="Q17998" s="146"/>
      <c r="R17998" s="34"/>
      <c r="S17998" s="35"/>
      <c r="T17998" s="147"/>
    </row>
    <row r="17999">
      <c r="A17999" s="147"/>
      <c r="B17999" s="64"/>
      <c r="C17999" s="147" t="s">
        <v>217</v>
      </c>
      <c r="E17999" s="161"/>
      <c r="F17999" s="162"/>
      <c r="G17999" s="147"/>
      <c r="H17999" s="146"/>
      <c r="J17999" s="146"/>
      <c r="L17999" s="150"/>
      <c r="N17999" s="163"/>
      <c r="O17999" s="146"/>
      <c r="P17999" s="146"/>
      <c r="Q17999" s="146"/>
      <c r="R17999" s="34"/>
      <c r="S17999" s="35"/>
      <c r="T17999" s="147"/>
    </row>
    <row r="18000">
      <c r="A18000" s="147"/>
      <c r="B18000" s="64"/>
      <c r="C18000" s="147" t="s">
        <v>217</v>
      </c>
      <c r="E18000" s="161"/>
      <c r="F18000" s="162"/>
      <c r="G18000" s="147"/>
      <c r="H18000" s="146"/>
      <c r="J18000" s="146"/>
      <c r="L18000" s="150"/>
      <c r="N18000" s="163"/>
      <c r="O18000" s="146"/>
      <c r="P18000" s="146"/>
      <c r="Q18000" s="146"/>
      <c r="R18000" s="34"/>
      <c r="S18000" s="35"/>
      <c r="T18000" s="147"/>
    </row>
    <row r="18001">
      <c r="A18001" s="147"/>
      <c r="B18001" s="64"/>
      <c r="C18001" s="147" t="s">
        <v>217</v>
      </c>
      <c r="E18001" s="161"/>
      <c r="F18001" s="162"/>
      <c r="G18001" s="147"/>
      <c r="H18001" s="146"/>
      <c r="J18001" s="146"/>
      <c r="L18001" s="150"/>
      <c r="N18001" s="163"/>
      <c r="O18001" s="146"/>
      <c r="P18001" s="146"/>
      <c r="Q18001" s="146"/>
      <c r="R18001" s="34"/>
      <c r="S18001" s="35"/>
      <c r="T18001" s="147"/>
    </row>
    <row r="18002">
      <c r="A18002" s="147"/>
      <c r="B18002" s="64"/>
      <c r="C18002" s="147" t="s">
        <v>217</v>
      </c>
      <c r="E18002" s="161"/>
      <c r="F18002" s="162"/>
      <c r="G18002" s="147"/>
      <c r="H18002" s="146"/>
      <c r="J18002" s="146"/>
      <c r="L18002" s="150"/>
      <c r="N18002" s="163"/>
      <c r="O18002" s="146"/>
      <c r="P18002" s="146"/>
      <c r="Q18002" s="146"/>
      <c r="R18002" s="34"/>
      <c r="S18002" s="35"/>
      <c r="T18002" s="147"/>
    </row>
    <row r="18003">
      <c r="A18003" s="147"/>
      <c r="B18003" s="64"/>
      <c r="C18003" s="147" t="s">
        <v>217</v>
      </c>
      <c r="E18003" s="161"/>
      <c r="F18003" s="162"/>
      <c r="G18003" s="147"/>
      <c r="H18003" s="146"/>
      <c r="J18003" s="146"/>
      <c r="L18003" s="150"/>
      <c r="N18003" s="163"/>
      <c r="O18003" s="146"/>
      <c r="P18003" s="146"/>
      <c r="Q18003" s="146"/>
      <c r="R18003" s="34"/>
      <c r="S18003" s="35"/>
      <c r="T18003" s="147"/>
    </row>
    <row r="18004">
      <c r="A18004" s="147"/>
      <c r="B18004" s="64"/>
      <c r="C18004" s="147" t="s">
        <v>217</v>
      </c>
      <c r="E18004" s="161"/>
      <c r="F18004" s="162"/>
      <c r="G18004" s="147"/>
      <c r="H18004" s="146"/>
      <c r="J18004" s="146"/>
      <c r="L18004" s="150"/>
      <c r="N18004" s="163"/>
      <c r="O18004" s="146"/>
      <c r="P18004" s="146"/>
      <c r="Q18004" s="146"/>
      <c r="R18004" s="34"/>
      <c r="S18004" s="35"/>
      <c r="T18004" s="147"/>
    </row>
    <row r="18005">
      <c r="A18005" s="147"/>
      <c r="B18005" s="64"/>
      <c r="C18005" s="147" t="s">
        <v>217</v>
      </c>
      <c r="E18005" s="161"/>
      <c r="F18005" s="162"/>
      <c r="G18005" s="147"/>
      <c r="H18005" s="146"/>
      <c r="J18005" s="146"/>
      <c r="L18005" s="150"/>
      <c r="N18005" s="163"/>
      <c r="O18005" s="146"/>
      <c r="P18005" s="146"/>
      <c r="Q18005" s="146"/>
      <c r="R18005" s="34"/>
      <c r="S18005" s="35"/>
      <c r="T18005" s="147"/>
    </row>
    <row r="18006">
      <c r="A18006" s="147"/>
      <c r="B18006" s="64"/>
      <c r="C18006" s="147" t="s">
        <v>217</v>
      </c>
      <c r="E18006" s="161"/>
      <c r="F18006" s="162"/>
      <c r="G18006" s="147"/>
      <c r="H18006" s="146"/>
      <c r="J18006" s="146"/>
      <c r="L18006" s="150"/>
      <c r="N18006" s="163"/>
      <c r="O18006" s="146"/>
      <c r="P18006" s="146"/>
      <c r="Q18006" s="146"/>
      <c r="R18006" s="34"/>
      <c r="S18006" s="35"/>
      <c r="T18006" s="147"/>
    </row>
    <row r="18007">
      <c r="A18007" s="147"/>
      <c r="B18007" s="64"/>
      <c r="C18007" s="147" t="s">
        <v>217</v>
      </c>
      <c r="E18007" s="161"/>
      <c r="F18007" s="162"/>
      <c r="G18007" s="147"/>
      <c r="H18007" s="146"/>
      <c r="J18007" s="146"/>
      <c r="L18007" s="150"/>
      <c r="N18007" s="163"/>
      <c r="O18007" s="146"/>
      <c r="P18007" s="146"/>
      <c r="Q18007" s="146"/>
      <c r="R18007" s="34"/>
      <c r="S18007" s="35"/>
      <c r="T18007" s="147"/>
    </row>
    <row r="18008">
      <c r="A18008" s="147"/>
      <c r="B18008" s="64"/>
      <c r="C18008" s="147" t="s">
        <v>217</v>
      </c>
      <c r="E18008" s="161"/>
      <c r="F18008" s="162"/>
      <c r="G18008" s="147"/>
      <c r="H18008" s="146"/>
      <c r="J18008" s="146"/>
      <c r="L18008" s="150"/>
      <c r="N18008" s="163"/>
      <c r="O18008" s="146"/>
      <c r="P18008" s="146"/>
      <c r="Q18008" s="146"/>
      <c r="R18008" s="34"/>
      <c r="S18008" s="35"/>
      <c r="T18008" s="147"/>
    </row>
    <row r="18009">
      <c r="A18009" s="147"/>
      <c r="B18009" s="64"/>
      <c r="C18009" s="147" t="s">
        <v>217</v>
      </c>
      <c r="E18009" s="161"/>
      <c r="F18009" s="162"/>
      <c r="G18009" s="147"/>
      <c r="H18009" s="146"/>
      <c r="J18009" s="146"/>
      <c r="L18009" s="150"/>
      <c r="N18009" s="163"/>
      <c r="O18009" s="146"/>
      <c r="P18009" s="146"/>
      <c r="Q18009" s="146"/>
      <c r="R18009" s="34"/>
      <c r="S18009" s="35"/>
      <c r="T18009" s="147"/>
    </row>
    <row r="18010">
      <c r="A18010" s="147"/>
      <c r="B18010" s="64"/>
      <c r="C18010" s="147" t="s">
        <v>217</v>
      </c>
      <c r="E18010" s="161"/>
      <c r="F18010" s="162"/>
      <c r="G18010" s="147"/>
      <c r="H18010" s="146"/>
      <c r="J18010" s="146"/>
      <c r="L18010" s="150"/>
      <c r="N18010" s="163"/>
      <c r="O18010" s="146"/>
      <c r="P18010" s="146"/>
      <c r="Q18010" s="146"/>
      <c r="R18010" s="34"/>
      <c r="S18010" s="35"/>
      <c r="T18010" s="147"/>
    </row>
    <row r="18011">
      <c r="A18011" s="147"/>
      <c r="B18011" s="64"/>
      <c r="C18011" s="147" t="s">
        <v>217</v>
      </c>
      <c r="E18011" s="161"/>
      <c r="F18011" s="162"/>
      <c r="G18011" s="147"/>
      <c r="H18011" s="146"/>
      <c r="J18011" s="146"/>
      <c r="L18011" s="150"/>
      <c r="N18011" s="163"/>
      <c r="O18011" s="146"/>
      <c r="P18011" s="146"/>
      <c r="Q18011" s="146"/>
      <c r="R18011" s="34"/>
      <c r="S18011" s="35"/>
      <c r="T18011" s="147"/>
    </row>
    <row r="18012">
      <c r="A18012" s="147"/>
      <c r="B18012" s="64"/>
      <c r="C18012" s="147" t="s">
        <v>217</v>
      </c>
      <c r="E18012" s="161"/>
      <c r="F18012" s="162"/>
      <c r="G18012" s="147"/>
      <c r="H18012" s="146"/>
      <c r="J18012" s="146"/>
      <c r="L18012" s="150"/>
      <c r="N18012" s="163"/>
      <c r="O18012" s="146"/>
      <c r="P18012" s="146"/>
      <c r="Q18012" s="146"/>
      <c r="R18012" s="34"/>
      <c r="S18012" s="35"/>
      <c r="T18012" s="147"/>
    </row>
    <row r="18013">
      <c r="A18013" s="147"/>
      <c r="B18013" s="64"/>
      <c r="C18013" s="147" t="s">
        <v>217</v>
      </c>
      <c r="E18013" s="161"/>
      <c r="F18013" s="162"/>
      <c r="G18013" s="147"/>
      <c r="H18013" s="146"/>
      <c r="J18013" s="146"/>
      <c r="L18013" s="150"/>
      <c r="N18013" s="163"/>
      <c r="O18013" s="146"/>
      <c r="P18013" s="146"/>
      <c r="Q18013" s="146"/>
      <c r="R18013" s="34"/>
      <c r="S18013" s="35"/>
      <c r="T18013" s="147"/>
    </row>
    <row r="18014">
      <c r="A18014" s="147"/>
      <c r="B18014" s="64"/>
      <c r="C18014" s="147" t="s">
        <v>217</v>
      </c>
      <c r="E18014" s="161"/>
      <c r="F18014" s="162"/>
      <c r="G18014" s="147"/>
      <c r="H18014" s="146"/>
      <c r="J18014" s="146"/>
      <c r="L18014" s="150"/>
      <c r="N18014" s="163"/>
      <c r="O18014" s="146"/>
      <c r="P18014" s="146"/>
      <c r="Q18014" s="146"/>
      <c r="R18014" s="34"/>
      <c r="S18014" s="35"/>
      <c r="T18014" s="147"/>
    </row>
    <row r="18015">
      <c r="A18015" s="147"/>
      <c r="B18015" s="64"/>
      <c r="C18015" s="147" t="s">
        <v>217</v>
      </c>
      <c r="E18015" s="161"/>
      <c r="F18015" s="162"/>
      <c r="G18015" s="147"/>
      <c r="H18015" s="146"/>
      <c r="J18015" s="146"/>
      <c r="L18015" s="150"/>
      <c r="N18015" s="163"/>
      <c r="O18015" s="146"/>
      <c r="P18015" s="146"/>
      <c r="Q18015" s="146"/>
      <c r="R18015" s="34"/>
      <c r="S18015" s="35"/>
      <c r="T18015" s="147"/>
    </row>
    <row r="18016">
      <c r="A18016" s="147"/>
      <c r="B18016" s="64"/>
      <c r="C18016" s="147" t="s">
        <v>217</v>
      </c>
      <c r="E18016" s="161"/>
      <c r="F18016" s="162"/>
      <c r="G18016" s="147"/>
      <c r="H18016" s="146"/>
      <c r="J18016" s="146"/>
      <c r="L18016" s="150"/>
      <c r="N18016" s="163"/>
      <c r="O18016" s="146"/>
      <c r="P18016" s="146"/>
      <c r="Q18016" s="146"/>
      <c r="R18016" s="34"/>
      <c r="S18016" s="35"/>
      <c r="T18016" s="147"/>
    </row>
    <row r="18017">
      <c r="A18017" s="147"/>
      <c r="B18017" s="64"/>
      <c r="C18017" s="147" t="s">
        <v>217</v>
      </c>
      <c r="E18017" s="161"/>
      <c r="F18017" s="162"/>
      <c r="G18017" s="147"/>
      <c r="H18017" s="146"/>
      <c r="J18017" s="146"/>
      <c r="L18017" s="150"/>
      <c r="N18017" s="163"/>
      <c r="O18017" s="146"/>
      <c r="P18017" s="146"/>
      <c r="Q18017" s="146"/>
      <c r="R18017" s="34"/>
      <c r="S18017" s="35"/>
      <c r="T18017" s="147"/>
    </row>
    <row r="18018">
      <c r="A18018" s="147"/>
      <c r="B18018" s="64"/>
      <c r="C18018" s="147" t="s">
        <v>217</v>
      </c>
      <c r="E18018" s="161"/>
      <c r="F18018" s="162"/>
      <c r="G18018" s="147"/>
      <c r="H18018" s="146"/>
      <c r="J18018" s="146"/>
      <c r="L18018" s="150"/>
      <c r="N18018" s="163"/>
      <c r="O18018" s="146"/>
      <c r="P18018" s="146"/>
      <c r="Q18018" s="146"/>
      <c r="R18018" s="34"/>
      <c r="S18018" s="35"/>
      <c r="T18018" s="147"/>
    </row>
    <row r="18019">
      <c r="A18019" s="147"/>
      <c r="B18019" s="64"/>
      <c r="C18019" s="147" t="s">
        <v>217</v>
      </c>
      <c r="E18019" s="161"/>
      <c r="F18019" s="162"/>
      <c r="G18019" s="147"/>
      <c r="H18019" s="146"/>
      <c r="J18019" s="146"/>
      <c r="L18019" s="150"/>
      <c r="N18019" s="163"/>
      <c r="O18019" s="146"/>
      <c r="P18019" s="146"/>
      <c r="Q18019" s="146"/>
      <c r="R18019" s="34"/>
      <c r="S18019" s="35"/>
      <c r="T18019" s="147"/>
    </row>
    <row r="18020">
      <c r="A18020" s="147"/>
      <c r="B18020" s="64"/>
      <c r="C18020" s="147" t="s">
        <v>217</v>
      </c>
      <c r="E18020" s="161"/>
      <c r="F18020" s="162"/>
      <c r="G18020" s="147"/>
      <c r="H18020" s="146"/>
      <c r="J18020" s="146"/>
      <c r="L18020" s="150"/>
      <c r="N18020" s="163"/>
      <c r="O18020" s="146"/>
      <c r="P18020" s="146"/>
      <c r="Q18020" s="146"/>
      <c r="R18020" s="34"/>
      <c r="S18020" s="35"/>
      <c r="T18020" s="147"/>
    </row>
    <row r="18021">
      <c r="A18021" s="147"/>
      <c r="B18021" s="64"/>
      <c r="C18021" s="147" t="s">
        <v>217</v>
      </c>
      <c r="E18021" s="161"/>
      <c r="F18021" s="162"/>
      <c r="G18021" s="147"/>
      <c r="H18021" s="146"/>
      <c r="J18021" s="146"/>
      <c r="L18021" s="150"/>
      <c r="N18021" s="163"/>
      <c r="O18021" s="146"/>
      <c r="P18021" s="146"/>
      <c r="Q18021" s="146"/>
      <c r="R18021" s="34"/>
      <c r="S18021" s="35"/>
      <c r="T18021" s="147"/>
    </row>
    <row r="18022">
      <c r="A18022" s="147"/>
      <c r="B18022" s="64"/>
      <c r="C18022" s="147" t="s">
        <v>217</v>
      </c>
      <c r="E18022" s="161"/>
      <c r="F18022" s="162"/>
      <c r="G18022" s="147"/>
      <c r="H18022" s="146"/>
      <c r="J18022" s="146"/>
      <c r="L18022" s="150"/>
      <c r="N18022" s="163"/>
      <c r="O18022" s="146"/>
      <c r="P18022" s="146"/>
      <c r="Q18022" s="146"/>
      <c r="R18022" s="34"/>
      <c r="S18022" s="35"/>
      <c r="T18022" s="147"/>
    </row>
    <row r="18023">
      <c r="A18023" s="147"/>
      <c r="B18023" s="64"/>
      <c r="C18023" s="147" t="s">
        <v>217</v>
      </c>
      <c r="E18023" s="161"/>
      <c r="F18023" s="162"/>
      <c r="G18023" s="147"/>
      <c r="H18023" s="146"/>
      <c r="J18023" s="146"/>
      <c r="L18023" s="150"/>
      <c r="N18023" s="163"/>
      <c r="O18023" s="146"/>
      <c r="P18023" s="146"/>
      <c r="Q18023" s="146"/>
      <c r="R18023" s="34"/>
      <c r="S18023" s="35"/>
      <c r="T18023" s="147"/>
    </row>
    <row r="18024">
      <c r="A18024" s="147"/>
      <c r="B18024" s="64"/>
      <c r="C18024" s="147" t="s">
        <v>217</v>
      </c>
      <c r="E18024" s="161"/>
      <c r="F18024" s="162"/>
      <c r="G18024" s="147"/>
      <c r="H18024" s="146"/>
      <c r="J18024" s="146"/>
      <c r="L18024" s="150"/>
      <c r="N18024" s="163"/>
      <c r="O18024" s="146"/>
      <c r="P18024" s="146"/>
      <c r="Q18024" s="146"/>
      <c r="R18024" s="34"/>
      <c r="S18024" s="35"/>
      <c r="T18024" s="147"/>
    </row>
    <row r="18025">
      <c r="A18025" s="147"/>
      <c r="B18025" s="64"/>
      <c r="C18025" s="147" t="s">
        <v>217</v>
      </c>
      <c r="E18025" s="161"/>
      <c r="F18025" s="162"/>
      <c r="G18025" s="147"/>
      <c r="H18025" s="146"/>
      <c r="J18025" s="146"/>
      <c r="L18025" s="150"/>
      <c r="N18025" s="163"/>
      <c r="O18025" s="146"/>
      <c r="P18025" s="146"/>
      <c r="Q18025" s="146"/>
      <c r="R18025" s="34"/>
      <c r="S18025" s="35"/>
      <c r="T18025" s="147"/>
    </row>
    <row r="18026">
      <c r="A18026" s="147"/>
      <c r="B18026" s="64"/>
      <c r="C18026" s="147" t="s">
        <v>217</v>
      </c>
      <c r="E18026" s="161"/>
      <c r="F18026" s="162"/>
      <c r="G18026" s="147"/>
      <c r="H18026" s="146"/>
      <c r="J18026" s="146"/>
      <c r="L18026" s="150"/>
      <c r="N18026" s="163"/>
      <c r="O18026" s="146"/>
      <c r="P18026" s="146"/>
      <c r="Q18026" s="146"/>
      <c r="R18026" s="34"/>
      <c r="S18026" s="35"/>
      <c r="T18026" s="147"/>
    </row>
    <row r="18027">
      <c r="A18027" s="147"/>
      <c r="B18027" s="64"/>
      <c r="C18027" s="147" t="s">
        <v>217</v>
      </c>
      <c r="E18027" s="161"/>
      <c r="F18027" s="162"/>
      <c r="G18027" s="147"/>
      <c r="H18027" s="146"/>
      <c r="J18027" s="146"/>
      <c r="L18027" s="150"/>
      <c r="N18027" s="163"/>
      <c r="O18027" s="146"/>
      <c r="P18027" s="146"/>
      <c r="Q18027" s="146"/>
      <c r="R18027" s="34"/>
      <c r="S18027" s="35"/>
      <c r="T18027" s="147"/>
    </row>
    <row r="18028">
      <c r="A18028" s="147"/>
      <c r="B18028" s="64"/>
      <c r="C18028" s="147" t="s">
        <v>217</v>
      </c>
      <c r="E18028" s="161"/>
      <c r="F18028" s="162"/>
      <c r="G18028" s="147"/>
      <c r="H18028" s="146"/>
      <c r="J18028" s="146"/>
      <c r="L18028" s="150"/>
      <c r="N18028" s="163"/>
      <c r="O18028" s="146"/>
      <c r="P18028" s="146"/>
      <c r="Q18028" s="146"/>
      <c r="R18028" s="34"/>
      <c r="S18028" s="35"/>
      <c r="T18028" s="147"/>
    </row>
    <row r="18029">
      <c r="A18029" s="147"/>
      <c r="B18029" s="64"/>
      <c r="C18029" s="147" t="s">
        <v>217</v>
      </c>
      <c r="E18029" s="161"/>
      <c r="F18029" s="162"/>
      <c r="G18029" s="147"/>
      <c r="H18029" s="146"/>
      <c r="J18029" s="146"/>
      <c r="L18029" s="150"/>
      <c r="N18029" s="163"/>
      <c r="O18029" s="146"/>
      <c r="P18029" s="146"/>
      <c r="Q18029" s="146"/>
      <c r="R18029" s="34"/>
      <c r="S18029" s="35"/>
      <c r="T18029" s="147"/>
    </row>
    <row r="18030">
      <c r="A18030" s="147"/>
      <c r="B18030" s="64"/>
      <c r="C18030" s="147" t="s">
        <v>217</v>
      </c>
      <c r="E18030" s="161"/>
      <c r="F18030" s="162"/>
      <c r="G18030" s="147"/>
      <c r="H18030" s="146"/>
      <c r="J18030" s="146"/>
      <c r="L18030" s="150"/>
      <c r="N18030" s="163"/>
      <c r="O18030" s="146"/>
      <c r="P18030" s="146"/>
      <c r="Q18030" s="146"/>
      <c r="R18030" s="34"/>
      <c r="S18030" s="35"/>
      <c r="T18030" s="147"/>
    </row>
    <row r="18031">
      <c r="A18031" s="147"/>
      <c r="B18031" s="64"/>
      <c r="C18031" s="147" t="s">
        <v>217</v>
      </c>
      <c r="E18031" s="161"/>
      <c r="F18031" s="162"/>
      <c r="G18031" s="147"/>
      <c r="H18031" s="146"/>
      <c r="J18031" s="146"/>
      <c r="L18031" s="150"/>
      <c r="N18031" s="163"/>
      <c r="O18031" s="146"/>
      <c r="P18031" s="146"/>
      <c r="Q18031" s="146"/>
      <c r="R18031" s="34"/>
      <c r="S18031" s="35"/>
      <c r="T18031" s="147"/>
    </row>
    <row r="18032">
      <c r="A18032" s="147"/>
      <c r="B18032" s="64"/>
      <c r="C18032" s="147" t="s">
        <v>217</v>
      </c>
      <c r="E18032" s="161"/>
      <c r="F18032" s="162"/>
      <c r="G18032" s="147"/>
      <c r="H18032" s="146"/>
      <c r="J18032" s="146"/>
      <c r="L18032" s="150"/>
      <c r="N18032" s="163"/>
      <c r="O18032" s="146"/>
      <c r="P18032" s="146"/>
      <c r="Q18032" s="146"/>
      <c r="R18032" s="34"/>
      <c r="S18032" s="35"/>
      <c r="T18032" s="147"/>
    </row>
    <row r="18033">
      <c r="A18033" s="147"/>
      <c r="B18033" s="64"/>
      <c r="C18033" s="147" t="s">
        <v>217</v>
      </c>
      <c r="E18033" s="161"/>
      <c r="F18033" s="162"/>
      <c r="G18033" s="147"/>
      <c r="H18033" s="146"/>
      <c r="J18033" s="146"/>
      <c r="L18033" s="150"/>
      <c r="N18033" s="163"/>
      <c r="O18033" s="146"/>
      <c r="P18033" s="146"/>
      <c r="Q18033" s="146"/>
      <c r="R18033" s="34"/>
      <c r="S18033" s="35"/>
      <c r="T18033" s="147"/>
    </row>
    <row r="18034">
      <c r="A18034" s="147"/>
      <c r="B18034" s="64"/>
      <c r="C18034" s="147" t="s">
        <v>217</v>
      </c>
      <c r="E18034" s="161"/>
      <c r="F18034" s="162"/>
      <c r="G18034" s="147"/>
      <c r="H18034" s="146"/>
      <c r="J18034" s="146"/>
      <c r="L18034" s="150"/>
      <c r="N18034" s="163"/>
      <c r="O18034" s="146"/>
      <c r="P18034" s="146"/>
      <c r="Q18034" s="146"/>
      <c r="R18034" s="34"/>
      <c r="S18034" s="35"/>
      <c r="T18034" s="147"/>
    </row>
    <row r="18035">
      <c r="A18035" s="147"/>
      <c r="B18035" s="64"/>
      <c r="C18035" s="147" t="s">
        <v>217</v>
      </c>
      <c r="E18035" s="161"/>
      <c r="F18035" s="162"/>
      <c r="G18035" s="147"/>
      <c r="H18035" s="146"/>
      <c r="J18035" s="146"/>
      <c r="L18035" s="150"/>
      <c r="N18035" s="163"/>
      <c r="O18035" s="146"/>
      <c r="P18035" s="146"/>
      <c r="Q18035" s="146"/>
      <c r="R18035" s="34"/>
      <c r="S18035" s="35"/>
      <c r="T18035" s="147"/>
    </row>
    <row r="18036">
      <c r="A18036" s="147"/>
      <c r="B18036" s="64"/>
      <c r="C18036" s="147" t="s">
        <v>217</v>
      </c>
      <c r="E18036" s="161"/>
      <c r="F18036" s="162"/>
      <c r="G18036" s="147"/>
      <c r="H18036" s="146"/>
      <c r="J18036" s="146"/>
      <c r="L18036" s="150"/>
      <c r="N18036" s="163"/>
      <c r="O18036" s="146"/>
      <c r="P18036" s="146"/>
      <c r="Q18036" s="146"/>
      <c r="R18036" s="34"/>
      <c r="S18036" s="35"/>
      <c r="T18036" s="147"/>
    </row>
    <row r="18037">
      <c r="A18037" s="147"/>
      <c r="B18037" s="64"/>
      <c r="C18037" s="147" t="s">
        <v>217</v>
      </c>
      <c r="E18037" s="161"/>
      <c r="F18037" s="162"/>
      <c r="G18037" s="147"/>
      <c r="H18037" s="146"/>
      <c r="J18037" s="146"/>
      <c r="L18037" s="150"/>
      <c r="N18037" s="163"/>
      <c r="O18037" s="146"/>
      <c r="P18037" s="146"/>
      <c r="Q18037" s="146"/>
      <c r="R18037" s="34"/>
      <c r="S18037" s="35"/>
      <c r="T18037" s="147"/>
    </row>
    <row r="18038">
      <c r="A18038" s="147"/>
      <c r="B18038" s="64"/>
      <c r="C18038" s="147" t="s">
        <v>217</v>
      </c>
      <c r="E18038" s="161"/>
      <c r="F18038" s="162"/>
      <c r="G18038" s="147"/>
      <c r="H18038" s="146"/>
      <c r="J18038" s="146"/>
      <c r="L18038" s="150"/>
      <c r="N18038" s="163"/>
      <c r="O18038" s="146"/>
      <c r="P18038" s="146"/>
      <c r="Q18038" s="146"/>
      <c r="R18038" s="34"/>
      <c r="S18038" s="35"/>
      <c r="T18038" s="147"/>
    </row>
    <row r="18039">
      <c r="A18039" s="147"/>
      <c r="B18039" s="64"/>
      <c r="C18039" s="147" t="s">
        <v>217</v>
      </c>
      <c r="E18039" s="161"/>
      <c r="F18039" s="162"/>
      <c r="G18039" s="147"/>
      <c r="H18039" s="146"/>
      <c r="J18039" s="146"/>
      <c r="L18039" s="150"/>
      <c r="N18039" s="163"/>
      <c r="O18039" s="146"/>
      <c r="P18039" s="146"/>
      <c r="Q18039" s="146"/>
      <c r="R18039" s="34"/>
      <c r="S18039" s="35"/>
      <c r="T18039" s="147"/>
    </row>
    <row r="18040">
      <c r="A18040" s="147"/>
      <c r="B18040" s="64"/>
      <c r="C18040" s="147" t="s">
        <v>217</v>
      </c>
      <c r="E18040" s="161"/>
      <c r="F18040" s="162"/>
      <c r="G18040" s="147"/>
      <c r="H18040" s="146"/>
      <c r="J18040" s="146"/>
      <c r="L18040" s="150"/>
      <c r="N18040" s="163"/>
      <c r="O18040" s="146"/>
      <c r="P18040" s="146"/>
      <c r="Q18040" s="146"/>
      <c r="R18040" s="34"/>
      <c r="S18040" s="35"/>
      <c r="T18040" s="147"/>
    </row>
    <row r="18041">
      <c r="A18041" s="147"/>
      <c r="B18041" s="64"/>
      <c r="C18041" s="147" t="s">
        <v>217</v>
      </c>
      <c r="E18041" s="161"/>
      <c r="F18041" s="162"/>
      <c r="G18041" s="147"/>
      <c r="H18041" s="146"/>
      <c r="J18041" s="146"/>
      <c r="L18041" s="150"/>
      <c r="N18041" s="163"/>
      <c r="O18041" s="146"/>
      <c r="P18041" s="146"/>
      <c r="Q18041" s="146"/>
      <c r="R18041" s="34"/>
      <c r="S18041" s="35"/>
      <c r="T18041" s="147"/>
    </row>
    <row r="18042">
      <c r="A18042" s="147"/>
      <c r="B18042" s="64"/>
      <c r="C18042" s="147" t="s">
        <v>217</v>
      </c>
      <c r="E18042" s="161"/>
      <c r="F18042" s="162"/>
      <c r="G18042" s="147"/>
      <c r="H18042" s="146"/>
      <c r="J18042" s="146"/>
      <c r="L18042" s="150"/>
      <c r="N18042" s="163"/>
      <c r="O18042" s="146"/>
      <c r="P18042" s="146"/>
      <c r="Q18042" s="146"/>
      <c r="R18042" s="34"/>
      <c r="S18042" s="35"/>
      <c r="T18042" s="147"/>
    </row>
    <row r="18043">
      <c r="A18043" s="147"/>
      <c r="B18043" s="64"/>
      <c r="C18043" s="147" t="s">
        <v>217</v>
      </c>
      <c r="E18043" s="161"/>
      <c r="F18043" s="162"/>
      <c r="G18043" s="147"/>
      <c r="H18043" s="146"/>
      <c r="J18043" s="146"/>
      <c r="L18043" s="150"/>
      <c r="N18043" s="163"/>
      <c r="O18043" s="146"/>
      <c r="P18043" s="146"/>
      <c r="Q18043" s="146"/>
      <c r="R18043" s="34"/>
      <c r="S18043" s="35"/>
      <c r="T18043" s="147"/>
    </row>
    <row r="18044">
      <c r="A18044" s="147"/>
      <c r="B18044" s="64"/>
      <c r="C18044" s="147" t="s">
        <v>217</v>
      </c>
      <c r="E18044" s="161"/>
      <c r="F18044" s="162"/>
      <c r="G18044" s="147"/>
      <c r="H18044" s="146"/>
      <c r="J18044" s="146"/>
      <c r="L18044" s="150"/>
      <c r="N18044" s="163"/>
      <c r="O18044" s="146"/>
      <c r="P18044" s="146"/>
      <c r="Q18044" s="146"/>
      <c r="R18044" s="34"/>
      <c r="S18044" s="35"/>
      <c r="T18044" s="147"/>
    </row>
    <row r="18045">
      <c r="A18045" s="147"/>
      <c r="B18045" s="64"/>
      <c r="C18045" s="147" t="s">
        <v>217</v>
      </c>
      <c r="E18045" s="161"/>
      <c r="F18045" s="162"/>
      <c r="G18045" s="147"/>
      <c r="H18045" s="146"/>
      <c r="J18045" s="146"/>
      <c r="L18045" s="150"/>
      <c r="N18045" s="163"/>
      <c r="O18045" s="146"/>
      <c r="P18045" s="146"/>
      <c r="Q18045" s="146"/>
      <c r="R18045" s="34"/>
      <c r="S18045" s="35"/>
      <c r="T18045" s="147"/>
    </row>
    <row r="18046">
      <c r="A18046" s="147"/>
      <c r="B18046" s="64"/>
      <c r="C18046" s="147" t="s">
        <v>217</v>
      </c>
      <c r="E18046" s="161"/>
      <c r="F18046" s="162"/>
      <c r="G18046" s="147"/>
      <c r="H18046" s="146"/>
      <c r="J18046" s="146"/>
      <c r="L18046" s="150"/>
      <c r="N18046" s="163"/>
      <c r="O18046" s="146"/>
      <c r="P18046" s="146"/>
      <c r="Q18046" s="146"/>
      <c r="R18046" s="34"/>
      <c r="S18046" s="35"/>
      <c r="T18046" s="147"/>
    </row>
    <row r="18047">
      <c r="A18047" s="147"/>
      <c r="B18047" s="64"/>
      <c r="C18047" s="147" t="s">
        <v>217</v>
      </c>
      <c r="E18047" s="161"/>
      <c r="F18047" s="162"/>
      <c r="G18047" s="147"/>
      <c r="H18047" s="146"/>
      <c r="J18047" s="146"/>
      <c r="L18047" s="150"/>
      <c r="N18047" s="163"/>
      <c r="O18047" s="146"/>
      <c r="P18047" s="146"/>
      <c r="Q18047" s="146"/>
      <c r="R18047" s="34"/>
      <c r="S18047" s="35"/>
      <c r="T18047" s="147"/>
    </row>
    <row r="18048">
      <c r="A18048" s="147"/>
      <c r="B18048" s="64"/>
      <c r="C18048" s="147" t="s">
        <v>217</v>
      </c>
      <c r="E18048" s="161"/>
      <c r="F18048" s="162"/>
      <c r="G18048" s="147"/>
      <c r="H18048" s="146"/>
      <c r="J18048" s="146"/>
      <c r="L18048" s="150"/>
      <c r="N18048" s="163"/>
      <c r="O18048" s="146"/>
      <c r="P18048" s="146"/>
      <c r="Q18048" s="146"/>
      <c r="R18048" s="34"/>
      <c r="S18048" s="35"/>
      <c r="T18048" s="147"/>
    </row>
    <row r="18049">
      <c r="A18049" s="147"/>
      <c r="B18049" s="64"/>
      <c r="C18049" s="147" t="s">
        <v>217</v>
      </c>
      <c r="E18049" s="161"/>
      <c r="F18049" s="162"/>
      <c r="G18049" s="147"/>
      <c r="H18049" s="146"/>
      <c r="J18049" s="146"/>
      <c r="L18049" s="150"/>
      <c r="N18049" s="163"/>
      <c r="O18049" s="146"/>
      <c r="P18049" s="146"/>
      <c r="Q18049" s="146"/>
      <c r="R18049" s="34"/>
      <c r="S18049" s="35"/>
      <c r="T18049" s="147"/>
    </row>
    <row r="18050">
      <c r="A18050" s="147"/>
      <c r="B18050" s="64"/>
      <c r="C18050" s="147" t="s">
        <v>217</v>
      </c>
      <c r="E18050" s="161"/>
      <c r="F18050" s="162"/>
      <c r="G18050" s="147"/>
      <c r="H18050" s="146"/>
      <c r="J18050" s="146"/>
      <c r="L18050" s="150"/>
      <c r="N18050" s="163"/>
      <c r="O18050" s="146"/>
      <c r="P18050" s="146"/>
      <c r="Q18050" s="146"/>
      <c r="R18050" s="34"/>
      <c r="S18050" s="35"/>
      <c r="T18050" s="147"/>
    </row>
    <row r="18051">
      <c r="A18051" s="147"/>
      <c r="B18051" s="64"/>
      <c r="C18051" s="147" t="s">
        <v>217</v>
      </c>
      <c r="E18051" s="161"/>
      <c r="F18051" s="162"/>
      <c r="G18051" s="147"/>
      <c r="H18051" s="146"/>
      <c r="J18051" s="146"/>
      <c r="L18051" s="150"/>
      <c r="N18051" s="163"/>
      <c r="O18051" s="146"/>
      <c r="P18051" s="146"/>
      <c r="Q18051" s="146"/>
      <c r="R18051" s="34"/>
      <c r="S18051" s="35"/>
      <c r="T18051" s="147"/>
    </row>
    <row r="18052">
      <c r="A18052" s="147"/>
      <c r="B18052" s="64"/>
      <c r="C18052" s="147" t="s">
        <v>217</v>
      </c>
      <c r="E18052" s="161"/>
      <c r="F18052" s="162"/>
      <c r="G18052" s="147"/>
      <c r="H18052" s="146"/>
      <c r="J18052" s="146"/>
      <c r="L18052" s="150"/>
      <c r="N18052" s="163"/>
      <c r="O18052" s="146"/>
      <c r="P18052" s="146"/>
      <c r="Q18052" s="146"/>
      <c r="R18052" s="34"/>
      <c r="S18052" s="35"/>
      <c r="T18052" s="147"/>
    </row>
    <row r="18053">
      <c r="A18053" s="147"/>
      <c r="B18053" s="64"/>
      <c r="C18053" s="147" t="s">
        <v>217</v>
      </c>
      <c r="E18053" s="161"/>
      <c r="F18053" s="162"/>
      <c r="G18053" s="147"/>
      <c r="H18053" s="146"/>
      <c r="J18053" s="146"/>
      <c r="L18053" s="150"/>
      <c r="N18053" s="163"/>
      <c r="O18053" s="146"/>
      <c r="P18053" s="146"/>
      <c r="Q18053" s="146"/>
      <c r="R18053" s="34"/>
      <c r="S18053" s="35"/>
      <c r="T18053" s="147"/>
    </row>
    <row r="18054">
      <c r="A18054" s="147"/>
      <c r="B18054" s="64"/>
      <c r="C18054" s="147" t="s">
        <v>217</v>
      </c>
      <c r="E18054" s="161"/>
      <c r="F18054" s="162"/>
      <c r="G18054" s="147"/>
      <c r="H18054" s="146"/>
      <c r="J18054" s="146"/>
      <c r="L18054" s="150"/>
      <c r="N18054" s="163"/>
      <c r="O18054" s="146"/>
      <c r="P18054" s="146"/>
      <c r="Q18054" s="146"/>
      <c r="R18054" s="34"/>
      <c r="S18054" s="35"/>
      <c r="T18054" s="147"/>
    </row>
    <row r="18055">
      <c r="A18055" s="147"/>
      <c r="B18055" s="64"/>
      <c r="C18055" s="147" t="s">
        <v>217</v>
      </c>
      <c r="E18055" s="161"/>
      <c r="F18055" s="162"/>
      <c r="G18055" s="147"/>
      <c r="H18055" s="146"/>
      <c r="J18055" s="146"/>
      <c r="L18055" s="150"/>
      <c r="N18055" s="163"/>
      <c r="O18055" s="146"/>
      <c r="P18055" s="146"/>
      <c r="Q18055" s="146"/>
      <c r="R18055" s="34"/>
      <c r="S18055" s="35"/>
      <c r="T18055" s="147"/>
    </row>
    <row r="18056">
      <c r="A18056" s="147"/>
      <c r="B18056" s="64"/>
      <c r="C18056" s="147" t="s">
        <v>217</v>
      </c>
      <c r="E18056" s="161"/>
      <c r="F18056" s="162"/>
      <c r="G18056" s="147"/>
      <c r="H18056" s="146"/>
      <c r="J18056" s="146"/>
      <c r="L18056" s="150"/>
      <c r="N18056" s="163"/>
      <c r="O18056" s="146"/>
      <c r="P18056" s="146"/>
      <c r="Q18056" s="146"/>
      <c r="R18056" s="34"/>
      <c r="S18056" s="35"/>
      <c r="T18056" s="147"/>
    </row>
    <row r="18057">
      <c r="A18057" s="147"/>
      <c r="B18057" s="64"/>
      <c r="C18057" s="147" t="s">
        <v>217</v>
      </c>
      <c r="E18057" s="161"/>
      <c r="F18057" s="162"/>
      <c r="G18057" s="147"/>
      <c r="H18057" s="146"/>
      <c r="J18057" s="146"/>
      <c r="L18057" s="150"/>
      <c r="N18057" s="163"/>
      <c r="O18057" s="146"/>
      <c r="P18057" s="146"/>
      <c r="Q18057" s="146"/>
      <c r="R18057" s="34"/>
      <c r="S18057" s="35"/>
      <c r="T18057" s="147"/>
    </row>
    <row r="18058">
      <c r="A18058" s="147"/>
      <c r="B18058" s="64"/>
      <c r="C18058" s="147" t="s">
        <v>217</v>
      </c>
      <c r="E18058" s="161"/>
      <c r="F18058" s="162"/>
      <c r="G18058" s="147"/>
      <c r="H18058" s="146"/>
      <c r="J18058" s="146"/>
      <c r="L18058" s="150"/>
      <c r="N18058" s="163"/>
      <c r="O18058" s="146"/>
      <c r="P18058" s="146"/>
      <c r="Q18058" s="146"/>
      <c r="R18058" s="34"/>
      <c r="S18058" s="35"/>
      <c r="T18058" s="147"/>
    </row>
    <row r="18059">
      <c r="A18059" s="147"/>
      <c r="B18059" s="64"/>
      <c r="C18059" s="147" t="s">
        <v>217</v>
      </c>
      <c r="E18059" s="161"/>
      <c r="F18059" s="162"/>
      <c r="G18059" s="147"/>
      <c r="H18059" s="146"/>
      <c r="J18059" s="146"/>
      <c r="L18059" s="150"/>
      <c r="N18059" s="163"/>
      <c r="O18059" s="146"/>
      <c r="P18059" s="146"/>
      <c r="Q18059" s="146"/>
      <c r="R18059" s="34"/>
      <c r="S18059" s="35"/>
      <c r="T18059" s="147"/>
    </row>
    <row r="18060">
      <c r="A18060" s="147"/>
      <c r="B18060" s="64"/>
      <c r="C18060" s="147" t="s">
        <v>217</v>
      </c>
      <c r="E18060" s="161"/>
      <c r="F18060" s="162"/>
      <c r="G18060" s="147"/>
      <c r="H18060" s="146"/>
      <c r="J18060" s="146"/>
      <c r="L18060" s="150"/>
      <c r="N18060" s="163"/>
      <c r="O18060" s="146"/>
      <c r="P18060" s="146"/>
      <c r="Q18060" s="146"/>
      <c r="R18060" s="34"/>
      <c r="S18060" s="35"/>
      <c r="T18060" s="147"/>
    </row>
    <row r="18061">
      <c r="A18061" s="147"/>
      <c r="B18061" s="64"/>
      <c r="C18061" s="147" t="s">
        <v>217</v>
      </c>
      <c r="E18061" s="161"/>
      <c r="F18061" s="162"/>
      <c r="G18061" s="147"/>
      <c r="H18061" s="146"/>
      <c r="J18061" s="146"/>
      <c r="L18061" s="150"/>
      <c r="N18061" s="163"/>
      <c r="O18061" s="146"/>
      <c r="P18061" s="146"/>
      <c r="Q18061" s="146"/>
      <c r="R18061" s="34"/>
      <c r="S18061" s="35"/>
      <c r="T18061" s="147"/>
    </row>
    <row r="18062">
      <c r="A18062" s="147"/>
      <c r="B18062" s="64"/>
      <c r="C18062" s="147" t="s">
        <v>217</v>
      </c>
      <c r="E18062" s="161"/>
      <c r="F18062" s="162"/>
      <c r="G18062" s="147"/>
      <c r="H18062" s="146"/>
      <c r="J18062" s="146"/>
      <c r="L18062" s="150"/>
      <c r="N18062" s="163"/>
      <c r="O18062" s="146"/>
      <c r="P18062" s="146"/>
      <c r="Q18062" s="146"/>
      <c r="R18062" s="34"/>
      <c r="S18062" s="35"/>
      <c r="T18062" s="147"/>
    </row>
    <row r="18063">
      <c r="A18063" s="147"/>
      <c r="B18063" s="64"/>
      <c r="C18063" s="147" t="s">
        <v>217</v>
      </c>
      <c r="E18063" s="161"/>
      <c r="F18063" s="162"/>
      <c r="G18063" s="147"/>
      <c r="H18063" s="146"/>
      <c r="J18063" s="146"/>
      <c r="L18063" s="150"/>
      <c r="N18063" s="163"/>
      <c r="O18063" s="146"/>
      <c r="P18063" s="146"/>
      <c r="Q18063" s="146"/>
      <c r="R18063" s="34"/>
      <c r="S18063" s="35"/>
      <c r="T18063" s="147"/>
    </row>
    <row r="18064">
      <c r="A18064" s="147"/>
      <c r="B18064" s="64"/>
      <c r="C18064" s="147" t="s">
        <v>217</v>
      </c>
      <c r="E18064" s="161"/>
      <c r="F18064" s="162"/>
      <c r="G18064" s="147"/>
      <c r="H18064" s="146"/>
      <c r="J18064" s="146"/>
      <c r="L18064" s="150"/>
      <c r="N18064" s="163"/>
      <c r="O18064" s="146"/>
      <c r="P18064" s="146"/>
      <c r="Q18064" s="146"/>
      <c r="R18064" s="34"/>
      <c r="S18064" s="35"/>
      <c r="T18064" s="147"/>
    </row>
    <row r="18065">
      <c r="A18065" s="147"/>
      <c r="B18065" s="64"/>
      <c r="C18065" s="147" t="s">
        <v>217</v>
      </c>
      <c r="E18065" s="161"/>
      <c r="F18065" s="162"/>
      <c r="G18065" s="147"/>
      <c r="H18065" s="146"/>
      <c r="J18065" s="146"/>
      <c r="L18065" s="150"/>
      <c r="N18065" s="163"/>
      <c r="O18065" s="146"/>
      <c r="P18065" s="146"/>
      <c r="Q18065" s="146"/>
      <c r="R18065" s="34"/>
      <c r="S18065" s="35"/>
      <c r="T18065" s="147"/>
    </row>
    <row r="18066">
      <c r="A18066" s="147"/>
      <c r="B18066" s="64"/>
      <c r="C18066" s="147" t="s">
        <v>217</v>
      </c>
      <c r="E18066" s="161"/>
      <c r="F18066" s="162"/>
      <c r="G18066" s="147"/>
      <c r="H18066" s="146"/>
      <c r="J18066" s="146"/>
      <c r="L18066" s="150"/>
      <c r="N18066" s="163"/>
      <c r="O18066" s="146"/>
      <c r="P18066" s="146"/>
      <c r="Q18066" s="146"/>
      <c r="R18066" s="34"/>
      <c r="S18066" s="35"/>
      <c r="T18066" s="147"/>
    </row>
    <row r="18067">
      <c r="A18067" s="147"/>
      <c r="B18067" s="64"/>
      <c r="C18067" s="147" t="s">
        <v>217</v>
      </c>
      <c r="E18067" s="161"/>
      <c r="F18067" s="162"/>
      <c r="G18067" s="147"/>
      <c r="H18067" s="146"/>
      <c r="J18067" s="146"/>
      <c r="L18067" s="150"/>
      <c r="N18067" s="163"/>
      <c r="O18067" s="146"/>
      <c r="P18067" s="146"/>
      <c r="Q18067" s="146"/>
      <c r="R18067" s="34"/>
      <c r="S18067" s="35"/>
      <c r="T18067" s="147"/>
    </row>
    <row r="18068">
      <c r="A18068" s="147"/>
      <c r="B18068" s="64"/>
      <c r="C18068" s="147" t="s">
        <v>217</v>
      </c>
      <c r="E18068" s="161"/>
      <c r="F18068" s="162"/>
      <c r="G18068" s="147"/>
      <c r="H18068" s="146"/>
      <c r="J18068" s="146"/>
      <c r="L18068" s="150"/>
      <c r="N18068" s="163"/>
      <c r="O18068" s="146"/>
      <c r="P18068" s="146"/>
      <c r="Q18068" s="146"/>
      <c r="R18068" s="34"/>
      <c r="S18068" s="35"/>
      <c r="T18068" s="147"/>
    </row>
    <row r="18069">
      <c r="A18069" s="147"/>
      <c r="B18069" s="64"/>
      <c r="C18069" s="147" t="s">
        <v>217</v>
      </c>
      <c r="E18069" s="161"/>
      <c r="F18069" s="162"/>
      <c r="G18069" s="147"/>
      <c r="H18069" s="146"/>
      <c r="J18069" s="146"/>
      <c r="L18069" s="150"/>
      <c r="N18069" s="163"/>
      <c r="O18069" s="146"/>
      <c r="P18069" s="146"/>
      <c r="Q18069" s="146"/>
      <c r="R18069" s="34"/>
      <c r="S18069" s="35"/>
      <c r="T18069" s="147"/>
    </row>
    <row r="18070">
      <c r="A18070" s="147"/>
      <c r="B18070" s="64"/>
      <c r="C18070" s="147" t="s">
        <v>217</v>
      </c>
      <c r="E18070" s="161"/>
      <c r="F18070" s="162"/>
      <c r="G18070" s="147"/>
      <c r="H18070" s="146"/>
      <c r="J18070" s="146"/>
      <c r="L18070" s="150"/>
      <c r="N18070" s="163"/>
      <c r="O18070" s="146"/>
      <c r="P18070" s="146"/>
      <c r="Q18070" s="146"/>
      <c r="R18070" s="34"/>
      <c r="S18070" s="35"/>
      <c r="T18070" s="147"/>
    </row>
    <row r="18071">
      <c r="A18071" s="147"/>
      <c r="B18071" s="64"/>
      <c r="C18071" s="147" t="s">
        <v>217</v>
      </c>
      <c r="E18071" s="161"/>
      <c r="F18071" s="162"/>
      <c r="G18071" s="147"/>
      <c r="H18071" s="146"/>
      <c r="J18071" s="146"/>
      <c r="L18071" s="150"/>
      <c r="N18071" s="163"/>
      <c r="O18071" s="146"/>
      <c r="P18071" s="146"/>
      <c r="Q18071" s="146"/>
      <c r="R18071" s="34"/>
      <c r="S18071" s="35"/>
      <c r="T18071" s="147"/>
    </row>
    <row r="18072">
      <c r="A18072" s="147"/>
      <c r="B18072" s="64"/>
      <c r="C18072" s="147" t="s">
        <v>217</v>
      </c>
      <c r="E18072" s="161"/>
      <c r="F18072" s="162"/>
      <c r="G18072" s="147"/>
      <c r="H18072" s="146"/>
      <c r="J18072" s="146"/>
      <c r="L18072" s="150"/>
      <c r="N18072" s="163"/>
      <c r="O18072" s="146"/>
      <c r="P18072" s="146"/>
      <c r="Q18072" s="146"/>
      <c r="R18072" s="34"/>
      <c r="S18072" s="35"/>
      <c r="T18072" s="147"/>
    </row>
    <row r="18073">
      <c r="A18073" s="147"/>
      <c r="B18073" s="64"/>
      <c r="C18073" s="147" t="s">
        <v>217</v>
      </c>
      <c r="E18073" s="161"/>
      <c r="F18073" s="162"/>
      <c r="G18073" s="147"/>
      <c r="H18073" s="146"/>
      <c r="J18073" s="146"/>
      <c r="L18073" s="150"/>
      <c r="N18073" s="163"/>
      <c r="O18073" s="146"/>
      <c r="P18073" s="146"/>
      <c r="Q18073" s="146"/>
      <c r="R18073" s="34"/>
      <c r="S18073" s="35"/>
      <c r="T18073" s="147"/>
    </row>
    <row r="18074">
      <c r="A18074" s="147"/>
      <c r="B18074" s="64"/>
      <c r="C18074" s="147" t="s">
        <v>217</v>
      </c>
      <c r="E18074" s="161"/>
      <c r="F18074" s="162"/>
      <c r="G18074" s="147"/>
      <c r="H18074" s="146"/>
      <c r="J18074" s="146"/>
      <c r="L18074" s="150"/>
      <c r="N18074" s="163"/>
      <c r="O18074" s="146"/>
      <c r="P18074" s="146"/>
      <c r="Q18074" s="146"/>
      <c r="R18074" s="34"/>
      <c r="S18074" s="35"/>
      <c r="T18074" s="147"/>
    </row>
    <row r="18075">
      <c r="A18075" s="147"/>
      <c r="B18075" s="64"/>
      <c r="C18075" s="147" t="s">
        <v>217</v>
      </c>
      <c r="E18075" s="161"/>
      <c r="F18075" s="162"/>
      <c r="G18075" s="147"/>
      <c r="H18075" s="146"/>
      <c r="J18075" s="146"/>
      <c r="L18075" s="150"/>
      <c r="N18075" s="163"/>
      <c r="O18075" s="146"/>
      <c r="P18075" s="146"/>
      <c r="Q18075" s="146"/>
      <c r="R18075" s="34"/>
      <c r="S18075" s="35"/>
      <c r="T18075" s="147"/>
    </row>
    <row r="18076">
      <c r="A18076" s="147"/>
      <c r="B18076" s="64"/>
      <c r="C18076" s="147" t="s">
        <v>217</v>
      </c>
      <c r="E18076" s="161"/>
      <c r="F18076" s="162"/>
      <c r="G18076" s="147"/>
      <c r="H18076" s="146"/>
      <c r="J18076" s="146"/>
      <c r="L18076" s="150"/>
      <c r="N18076" s="163"/>
      <c r="O18076" s="146"/>
      <c r="P18076" s="146"/>
      <c r="Q18076" s="146"/>
      <c r="R18076" s="34"/>
      <c r="S18076" s="35"/>
      <c r="T18076" s="147"/>
    </row>
    <row r="18077">
      <c r="A18077" s="147"/>
      <c r="B18077" s="64"/>
      <c r="C18077" s="147" t="s">
        <v>217</v>
      </c>
      <c r="E18077" s="161"/>
      <c r="F18077" s="162"/>
      <c r="G18077" s="147"/>
      <c r="H18077" s="146"/>
      <c r="J18077" s="146"/>
      <c r="L18077" s="150"/>
      <c r="N18077" s="163"/>
      <c r="O18077" s="146"/>
      <c r="P18077" s="146"/>
      <c r="Q18077" s="146"/>
      <c r="R18077" s="34"/>
      <c r="S18077" s="35"/>
      <c r="T18077" s="147"/>
    </row>
    <row r="18078">
      <c r="A18078" s="147"/>
      <c r="B18078" s="64"/>
      <c r="C18078" s="147" t="s">
        <v>217</v>
      </c>
      <c r="E18078" s="161"/>
      <c r="F18078" s="162"/>
      <c r="G18078" s="147"/>
      <c r="H18078" s="146"/>
      <c r="J18078" s="146"/>
      <c r="L18078" s="150"/>
      <c r="N18078" s="163"/>
      <c r="O18078" s="146"/>
      <c r="P18078" s="146"/>
      <c r="Q18078" s="146"/>
      <c r="R18078" s="34"/>
      <c r="S18078" s="35"/>
      <c r="T18078" s="147"/>
    </row>
    <row r="18079">
      <c r="A18079" s="147"/>
      <c r="B18079" s="64"/>
      <c r="C18079" s="147" t="s">
        <v>217</v>
      </c>
      <c r="E18079" s="161"/>
      <c r="F18079" s="162"/>
      <c r="G18079" s="147"/>
      <c r="H18079" s="146"/>
      <c r="J18079" s="146"/>
      <c r="L18079" s="150"/>
      <c r="N18079" s="163"/>
      <c r="O18079" s="146"/>
      <c r="P18079" s="146"/>
      <c r="Q18079" s="146"/>
      <c r="R18079" s="34"/>
      <c r="S18079" s="35"/>
      <c r="T18079" s="147"/>
    </row>
    <row r="18080">
      <c r="A18080" s="147"/>
      <c r="B18080" s="64"/>
      <c r="C18080" s="147" t="s">
        <v>217</v>
      </c>
      <c r="E18080" s="161"/>
      <c r="F18080" s="162"/>
      <c r="G18080" s="147"/>
      <c r="H18080" s="146"/>
      <c r="J18080" s="146"/>
      <c r="L18080" s="150"/>
      <c r="N18080" s="163"/>
      <c r="O18080" s="146"/>
      <c r="P18080" s="146"/>
      <c r="Q18080" s="146"/>
      <c r="R18080" s="34"/>
      <c r="S18080" s="35"/>
      <c r="T18080" s="147"/>
    </row>
    <row r="18081">
      <c r="A18081" s="147"/>
      <c r="B18081" s="64"/>
      <c r="C18081" s="147" t="s">
        <v>217</v>
      </c>
      <c r="E18081" s="161"/>
      <c r="F18081" s="162"/>
      <c r="G18081" s="147"/>
      <c r="H18081" s="146"/>
      <c r="J18081" s="146"/>
      <c r="L18081" s="150"/>
      <c r="N18081" s="163"/>
      <c r="O18081" s="146"/>
      <c r="P18081" s="146"/>
      <c r="Q18081" s="146"/>
      <c r="R18081" s="34"/>
      <c r="S18081" s="35"/>
      <c r="T18081" s="147"/>
    </row>
    <row r="18082">
      <c r="A18082" s="147"/>
      <c r="B18082" s="64"/>
      <c r="C18082" s="147" t="s">
        <v>217</v>
      </c>
      <c r="E18082" s="161"/>
      <c r="F18082" s="162"/>
      <c r="G18082" s="147"/>
      <c r="H18082" s="146"/>
      <c r="J18082" s="146"/>
      <c r="L18082" s="150"/>
      <c r="N18082" s="163"/>
      <c r="O18082" s="146"/>
      <c r="P18082" s="146"/>
      <c r="Q18082" s="146"/>
      <c r="R18082" s="34"/>
      <c r="S18082" s="35"/>
      <c r="T18082" s="147"/>
    </row>
    <row r="18083">
      <c r="A18083" s="147"/>
      <c r="B18083" s="64"/>
      <c r="C18083" s="147" t="s">
        <v>217</v>
      </c>
      <c r="E18083" s="161"/>
      <c r="F18083" s="162"/>
      <c r="G18083" s="147"/>
      <c r="H18083" s="146"/>
      <c r="J18083" s="146"/>
      <c r="L18083" s="150"/>
      <c r="N18083" s="163"/>
      <c r="O18083" s="146"/>
      <c r="P18083" s="146"/>
      <c r="Q18083" s="146"/>
      <c r="R18083" s="34"/>
      <c r="S18083" s="35"/>
      <c r="T18083" s="147"/>
    </row>
    <row r="18084">
      <c r="A18084" s="147"/>
      <c r="B18084" s="64"/>
      <c r="C18084" s="147" t="s">
        <v>217</v>
      </c>
      <c r="E18084" s="161"/>
      <c r="F18084" s="162"/>
      <c r="G18084" s="147"/>
      <c r="H18084" s="146"/>
      <c r="J18084" s="146"/>
      <c r="L18084" s="150"/>
      <c r="N18084" s="163"/>
      <c r="O18084" s="146"/>
      <c r="P18084" s="146"/>
      <c r="Q18084" s="146"/>
      <c r="R18084" s="34"/>
      <c r="S18084" s="35"/>
      <c r="T18084" s="147"/>
    </row>
    <row r="18085">
      <c r="A18085" s="147"/>
      <c r="B18085" s="64"/>
      <c r="C18085" s="147" t="s">
        <v>217</v>
      </c>
      <c r="E18085" s="161"/>
      <c r="F18085" s="162"/>
      <c r="G18085" s="147"/>
      <c r="H18085" s="146"/>
      <c r="J18085" s="146"/>
      <c r="L18085" s="150"/>
      <c r="N18085" s="163"/>
      <c r="O18085" s="146"/>
      <c r="P18085" s="146"/>
      <c r="Q18085" s="146"/>
      <c r="R18085" s="34"/>
      <c r="S18085" s="35"/>
      <c r="T18085" s="147"/>
    </row>
    <row r="18086">
      <c r="A18086" s="147"/>
      <c r="B18086" s="64"/>
      <c r="C18086" s="147" t="s">
        <v>217</v>
      </c>
      <c r="E18086" s="161"/>
      <c r="F18086" s="162"/>
      <c r="G18086" s="147"/>
      <c r="H18086" s="146"/>
      <c r="J18086" s="146"/>
      <c r="L18086" s="150"/>
      <c r="N18086" s="163"/>
      <c r="O18086" s="146"/>
      <c r="P18086" s="146"/>
      <c r="Q18086" s="146"/>
      <c r="R18086" s="34"/>
      <c r="S18086" s="35"/>
      <c r="T18086" s="147"/>
    </row>
    <row r="18087">
      <c r="A18087" s="147"/>
      <c r="B18087" s="64"/>
      <c r="C18087" s="147" t="s">
        <v>217</v>
      </c>
      <c r="E18087" s="161"/>
      <c r="F18087" s="162"/>
      <c r="G18087" s="147"/>
      <c r="H18087" s="146"/>
      <c r="J18087" s="146"/>
      <c r="L18087" s="150"/>
      <c r="N18087" s="163"/>
      <c r="O18087" s="146"/>
      <c r="P18087" s="146"/>
      <c r="Q18087" s="146"/>
      <c r="R18087" s="34"/>
      <c r="S18087" s="35"/>
      <c r="T18087" s="147"/>
    </row>
    <row r="18088">
      <c r="A18088" s="147"/>
      <c r="B18088" s="64"/>
      <c r="C18088" s="147" t="s">
        <v>217</v>
      </c>
      <c r="E18088" s="161"/>
      <c r="F18088" s="162"/>
      <c r="G18088" s="147"/>
      <c r="H18088" s="146"/>
      <c r="J18088" s="146"/>
      <c r="L18088" s="150"/>
      <c r="N18088" s="163"/>
      <c r="O18088" s="146"/>
      <c r="P18088" s="146"/>
      <c r="Q18088" s="146"/>
      <c r="R18088" s="34"/>
      <c r="S18088" s="35"/>
      <c r="T18088" s="147"/>
    </row>
    <row r="18089">
      <c r="A18089" s="147"/>
      <c r="B18089" s="64"/>
      <c r="C18089" s="147" t="s">
        <v>217</v>
      </c>
      <c r="E18089" s="161"/>
      <c r="F18089" s="162"/>
      <c r="G18089" s="147"/>
      <c r="H18089" s="146"/>
      <c r="J18089" s="146"/>
      <c r="L18089" s="150"/>
      <c r="N18089" s="163"/>
      <c r="O18089" s="146"/>
      <c r="P18089" s="146"/>
      <c r="Q18089" s="146"/>
      <c r="R18089" s="34"/>
      <c r="S18089" s="35"/>
      <c r="T18089" s="147"/>
    </row>
    <row r="18090">
      <c r="A18090" s="147"/>
      <c r="B18090" s="64"/>
      <c r="C18090" s="147" t="s">
        <v>217</v>
      </c>
      <c r="E18090" s="161"/>
      <c r="F18090" s="162"/>
      <c r="G18090" s="147"/>
      <c r="H18090" s="146"/>
      <c r="J18090" s="146"/>
      <c r="L18090" s="150"/>
      <c r="N18090" s="163"/>
      <c r="O18090" s="146"/>
      <c r="P18090" s="146"/>
      <c r="Q18090" s="146"/>
      <c r="R18090" s="34"/>
      <c r="S18090" s="35"/>
      <c r="T18090" s="147"/>
    </row>
    <row r="18091">
      <c r="A18091" s="147"/>
      <c r="B18091" s="64"/>
      <c r="C18091" s="147" t="s">
        <v>217</v>
      </c>
      <c r="E18091" s="161"/>
      <c r="F18091" s="162"/>
      <c r="G18091" s="147"/>
      <c r="H18091" s="146"/>
      <c r="J18091" s="146"/>
      <c r="L18091" s="150"/>
      <c r="N18091" s="163"/>
      <c r="O18091" s="146"/>
      <c r="P18091" s="146"/>
      <c r="Q18091" s="146"/>
      <c r="R18091" s="34"/>
      <c r="S18091" s="35"/>
      <c r="T18091" s="147"/>
    </row>
    <row r="18092">
      <c r="A18092" s="147"/>
      <c r="B18092" s="64"/>
      <c r="C18092" s="147" t="s">
        <v>217</v>
      </c>
      <c r="E18092" s="161"/>
      <c r="F18092" s="162"/>
      <c r="G18092" s="147"/>
      <c r="H18092" s="146"/>
      <c r="J18092" s="146"/>
      <c r="L18092" s="150"/>
      <c r="N18092" s="163"/>
      <c r="O18092" s="146"/>
      <c r="P18092" s="146"/>
      <c r="Q18092" s="146"/>
      <c r="R18092" s="34"/>
      <c r="S18092" s="35"/>
      <c r="T18092" s="147"/>
    </row>
    <row r="18093">
      <c r="A18093" s="147"/>
      <c r="B18093" s="64"/>
      <c r="C18093" s="147" t="s">
        <v>217</v>
      </c>
      <c r="E18093" s="161"/>
      <c r="F18093" s="162"/>
      <c r="G18093" s="147"/>
      <c r="H18093" s="146"/>
      <c r="J18093" s="146"/>
      <c r="L18093" s="150"/>
      <c r="N18093" s="163"/>
      <c r="O18093" s="146"/>
      <c r="P18093" s="146"/>
      <c r="Q18093" s="146"/>
      <c r="R18093" s="34"/>
      <c r="S18093" s="35"/>
      <c r="T18093" s="147"/>
    </row>
    <row r="18094">
      <c r="A18094" s="147"/>
      <c r="B18094" s="64"/>
      <c r="C18094" s="147" t="s">
        <v>217</v>
      </c>
      <c r="E18094" s="161"/>
      <c r="F18094" s="162"/>
      <c r="G18094" s="147"/>
      <c r="H18094" s="146"/>
      <c r="J18094" s="146"/>
      <c r="L18094" s="150"/>
      <c r="N18094" s="163"/>
      <c r="O18094" s="146"/>
      <c r="P18094" s="146"/>
      <c r="Q18094" s="146"/>
      <c r="R18094" s="34"/>
      <c r="S18094" s="35"/>
      <c r="T18094" s="147"/>
    </row>
    <row r="18095">
      <c r="A18095" s="147"/>
      <c r="B18095" s="64"/>
      <c r="C18095" s="147" t="s">
        <v>217</v>
      </c>
      <c r="E18095" s="161"/>
      <c r="F18095" s="162"/>
      <c r="G18095" s="147"/>
      <c r="H18095" s="146"/>
      <c r="J18095" s="146"/>
      <c r="L18095" s="150"/>
      <c r="N18095" s="163"/>
      <c r="O18095" s="146"/>
      <c r="P18095" s="146"/>
      <c r="Q18095" s="146"/>
      <c r="R18095" s="34"/>
      <c r="S18095" s="35"/>
      <c r="T18095" s="147"/>
    </row>
    <row r="18096">
      <c r="A18096" s="147"/>
      <c r="B18096" s="64"/>
      <c r="C18096" s="147" t="s">
        <v>217</v>
      </c>
      <c r="E18096" s="161"/>
      <c r="F18096" s="162"/>
      <c r="G18096" s="147"/>
      <c r="H18096" s="146"/>
      <c r="J18096" s="146"/>
      <c r="L18096" s="150"/>
      <c r="N18096" s="163"/>
      <c r="O18096" s="146"/>
      <c r="P18096" s="146"/>
      <c r="Q18096" s="146"/>
      <c r="R18096" s="34"/>
      <c r="S18096" s="35"/>
      <c r="T18096" s="147"/>
    </row>
    <row r="18097">
      <c r="A18097" s="147"/>
      <c r="B18097" s="64"/>
      <c r="C18097" s="147" t="s">
        <v>217</v>
      </c>
      <c r="E18097" s="161"/>
      <c r="F18097" s="162"/>
      <c r="G18097" s="147"/>
      <c r="H18097" s="146"/>
      <c r="J18097" s="146"/>
      <c r="L18097" s="150"/>
      <c r="N18097" s="163"/>
      <c r="O18097" s="146"/>
      <c r="P18097" s="146"/>
      <c r="Q18097" s="146"/>
      <c r="R18097" s="34"/>
      <c r="S18097" s="35"/>
      <c r="T18097" s="147"/>
    </row>
    <row r="18098">
      <c r="A18098" s="147"/>
      <c r="B18098" s="64"/>
      <c r="C18098" s="147" t="s">
        <v>217</v>
      </c>
      <c r="E18098" s="161"/>
      <c r="F18098" s="162"/>
      <c r="G18098" s="147"/>
      <c r="H18098" s="146"/>
      <c r="J18098" s="146"/>
      <c r="L18098" s="150"/>
      <c r="N18098" s="163"/>
      <c r="O18098" s="146"/>
      <c r="P18098" s="146"/>
      <c r="Q18098" s="146"/>
      <c r="R18098" s="34"/>
      <c r="S18098" s="35"/>
      <c r="T18098" s="147"/>
    </row>
    <row r="18099">
      <c r="A18099" s="147"/>
      <c r="B18099" s="64"/>
      <c r="C18099" s="147" t="s">
        <v>217</v>
      </c>
      <c r="E18099" s="161"/>
      <c r="F18099" s="162"/>
      <c r="G18099" s="147"/>
      <c r="H18099" s="146"/>
      <c r="J18099" s="146"/>
      <c r="L18099" s="150"/>
      <c r="N18099" s="163"/>
      <c r="O18099" s="146"/>
      <c r="P18099" s="146"/>
      <c r="Q18099" s="146"/>
      <c r="R18099" s="34"/>
      <c r="S18099" s="35"/>
      <c r="T18099" s="147"/>
    </row>
    <row r="18100">
      <c r="A18100" s="147"/>
      <c r="B18100" s="64"/>
      <c r="C18100" s="147" t="s">
        <v>217</v>
      </c>
      <c r="E18100" s="161"/>
      <c r="F18100" s="162"/>
      <c r="G18100" s="147"/>
      <c r="H18100" s="146"/>
      <c r="J18100" s="146"/>
      <c r="L18100" s="150"/>
      <c r="N18100" s="163"/>
      <c r="O18100" s="146"/>
      <c r="P18100" s="146"/>
      <c r="Q18100" s="146"/>
      <c r="R18100" s="34"/>
      <c r="S18100" s="35"/>
      <c r="T18100" s="147"/>
    </row>
    <row r="18101">
      <c r="A18101" s="147"/>
      <c r="B18101" s="64"/>
      <c r="C18101" s="147" t="s">
        <v>217</v>
      </c>
      <c r="E18101" s="161"/>
      <c r="F18101" s="162"/>
      <c r="G18101" s="147"/>
      <c r="H18101" s="146"/>
      <c r="J18101" s="146"/>
      <c r="L18101" s="150"/>
      <c r="N18101" s="163"/>
      <c r="O18101" s="146"/>
      <c r="P18101" s="146"/>
      <c r="Q18101" s="146"/>
      <c r="R18101" s="34"/>
      <c r="S18101" s="35"/>
      <c r="T18101" s="147"/>
    </row>
    <row r="18102">
      <c r="A18102" s="147"/>
      <c r="B18102" s="64"/>
      <c r="C18102" s="147" t="s">
        <v>217</v>
      </c>
      <c r="E18102" s="161"/>
      <c r="F18102" s="162"/>
      <c r="G18102" s="147"/>
      <c r="H18102" s="146"/>
      <c r="J18102" s="146"/>
      <c r="L18102" s="150"/>
      <c r="N18102" s="163"/>
      <c r="O18102" s="146"/>
      <c r="P18102" s="146"/>
      <c r="Q18102" s="146"/>
      <c r="R18102" s="34"/>
      <c r="S18102" s="35"/>
      <c r="T18102" s="147"/>
    </row>
    <row r="18103">
      <c r="A18103" s="147"/>
      <c r="B18103" s="64"/>
      <c r="C18103" s="147" t="s">
        <v>217</v>
      </c>
      <c r="E18103" s="161"/>
      <c r="F18103" s="162"/>
      <c r="G18103" s="147"/>
      <c r="H18103" s="146"/>
      <c r="J18103" s="146"/>
      <c r="L18103" s="150"/>
      <c r="N18103" s="163"/>
      <c r="O18103" s="146"/>
      <c r="P18103" s="146"/>
      <c r="Q18103" s="146"/>
      <c r="R18103" s="34"/>
      <c r="S18103" s="35"/>
      <c r="T18103" s="147"/>
    </row>
    <row r="18104">
      <c r="A18104" s="147"/>
      <c r="B18104" s="64"/>
      <c r="C18104" s="147" t="s">
        <v>217</v>
      </c>
      <c r="E18104" s="161"/>
      <c r="F18104" s="162"/>
      <c r="G18104" s="147"/>
      <c r="H18104" s="146"/>
      <c r="J18104" s="146"/>
      <c r="L18104" s="150"/>
      <c r="N18104" s="163"/>
      <c r="O18104" s="146"/>
      <c r="P18104" s="146"/>
      <c r="Q18104" s="146"/>
      <c r="R18104" s="34"/>
      <c r="S18104" s="35"/>
      <c r="T18104" s="147"/>
    </row>
    <row r="18105">
      <c r="A18105" s="147"/>
      <c r="B18105" s="64"/>
      <c r="C18105" s="147" t="s">
        <v>217</v>
      </c>
      <c r="E18105" s="161"/>
      <c r="F18105" s="162"/>
      <c r="G18105" s="147"/>
      <c r="H18105" s="146"/>
      <c r="J18105" s="146"/>
      <c r="L18105" s="150"/>
      <c r="N18105" s="163"/>
      <c r="O18105" s="146"/>
      <c r="P18105" s="146"/>
      <c r="Q18105" s="146"/>
      <c r="R18105" s="34"/>
      <c r="S18105" s="35"/>
      <c r="T18105" s="147"/>
    </row>
    <row r="18106">
      <c r="A18106" s="147"/>
      <c r="B18106" s="64"/>
      <c r="C18106" s="147" t="s">
        <v>217</v>
      </c>
      <c r="E18106" s="161"/>
      <c r="F18106" s="162"/>
      <c r="G18106" s="147"/>
      <c r="H18106" s="146"/>
      <c r="J18106" s="146"/>
      <c r="L18106" s="150"/>
      <c r="N18106" s="163"/>
      <c r="O18106" s="146"/>
      <c r="P18106" s="146"/>
      <c r="Q18106" s="146"/>
      <c r="R18106" s="34"/>
      <c r="S18106" s="35"/>
      <c r="T18106" s="147"/>
    </row>
    <row r="18107">
      <c r="A18107" s="147"/>
      <c r="B18107" s="64"/>
      <c r="C18107" s="147" t="s">
        <v>217</v>
      </c>
      <c r="E18107" s="161"/>
      <c r="F18107" s="162"/>
      <c r="G18107" s="147"/>
      <c r="H18107" s="146"/>
      <c r="J18107" s="146"/>
      <c r="L18107" s="150"/>
      <c r="N18107" s="163"/>
      <c r="O18107" s="146"/>
      <c r="P18107" s="146"/>
      <c r="Q18107" s="146"/>
      <c r="R18107" s="34"/>
      <c r="S18107" s="35"/>
      <c r="T18107" s="147"/>
    </row>
    <row r="18108">
      <c r="A18108" s="147"/>
      <c r="B18108" s="64"/>
      <c r="C18108" s="147" t="s">
        <v>217</v>
      </c>
      <c r="E18108" s="161"/>
      <c r="F18108" s="162"/>
      <c r="G18108" s="147"/>
      <c r="H18108" s="146"/>
      <c r="J18108" s="146"/>
      <c r="L18108" s="150"/>
      <c r="N18108" s="163"/>
      <c r="O18108" s="146"/>
      <c r="P18108" s="146"/>
      <c r="Q18108" s="146"/>
      <c r="R18108" s="34"/>
      <c r="S18108" s="35"/>
      <c r="T18108" s="147"/>
    </row>
    <row r="18109">
      <c r="A18109" s="147"/>
      <c r="B18109" s="64"/>
      <c r="C18109" s="147" t="s">
        <v>217</v>
      </c>
      <c r="E18109" s="161"/>
      <c r="F18109" s="162"/>
      <c r="G18109" s="147"/>
      <c r="H18109" s="146"/>
      <c r="J18109" s="146"/>
      <c r="L18109" s="150"/>
      <c r="N18109" s="163"/>
      <c r="O18109" s="146"/>
      <c r="P18109" s="146"/>
      <c r="Q18109" s="146"/>
      <c r="R18109" s="34"/>
      <c r="S18109" s="35"/>
      <c r="T18109" s="147"/>
    </row>
    <row r="18110">
      <c r="A18110" s="147"/>
      <c r="B18110" s="64"/>
      <c r="C18110" s="147" t="s">
        <v>217</v>
      </c>
      <c r="E18110" s="161"/>
      <c r="F18110" s="162"/>
      <c r="G18110" s="147"/>
      <c r="H18110" s="146"/>
      <c r="J18110" s="146"/>
      <c r="L18110" s="150"/>
      <c r="N18110" s="163"/>
      <c r="O18110" s="146"/>
      <c r="P18110" s="146"/>
      <c r="Q18110" s="146"/>
      <c r="R18110" s="34"/>
      <c r="S18110" s="35"/>
      <c r="T18110" s="147"/>
    </row>
    <row r="18111">
      <c r="A18111" s="147"/>
      <c r="B18111" s="64"/>
      <c r="C18111" s="147" t="s">
        <v>217</v>
      </c>
      <c r="E18111" s="161"/>
      <c r="F18111" s="162"/>
      <c r="G18111" s="147"/>
      <c r="H18111" s="146"/>
      <c r="J18111" s="146"/>
      <c r="L18111" s="150"/>
      <c r="N18111" s="163"/>
      <c r="O18111" s="146"/>
      <c r="P18111" s="146"/>
      <c r="Q18111" s="146"/>
      <c r="R18111" s="34"/>
      <c r="S18111" s="35"/>
      <c r="T18111" s="147"/>
    </row>
    <row r="18112">
      <c r="A18112" s="147"/>
      <c r="B18112" s="64"/>
      <c r="C18112" s="147" t="s">
        <v>217</v>
      </c>
      <c r="E18112" s="161"/>
      <c r="F18112" s="162"/>
      <c r="G18112" s="147"/>
      <c r="H18112" s="146"/>
      <c r="J18112" s="146"/>
      <c r="L18112" s="150"/>
      <c r="N18112" s="163"/>
      <c r="O18112" s="146"/>
      <c r="P18112" s="146"/>
      <c r="Q18112" s="146"/>
      <c r="R18112" s="34"/>
      <c r="S18112" s="35"/>
      <c r="T18112" s="147"/>
    </row>
    <row r="18113">
      <c r="A18113" s="147"/>
      <c r="B18113" s="64"/>
      <c r="C18113" s="147" t="s">
        <v>217</v>
      </c>
      <c r="E18113" s="161"/>
      <c r="F18113" s="162"/>
      <c r="G18113" s="147"/>
      <c r="H18113" s="146"/>
      <c r="J18113" s="146"/>
      <c r="L18113" s="150"/>
      <c r="N18113" s="163"/>
      <c r="O18113" s="146"/>
      <c r="P18113" s="146"/>
      <c r="Q18113" s="146"/>
      <c r="R18113" s="34"/>
      <c r="S18113" s="35"/>
      <c r="T18113" s="147"/>
    </row>
    <row r="18114">
      <c r="A18114" s="147"/>
      <c r="B18114" s="64"/>
      <c r="C18114" s="147" t="s">
        <v>217</v>
      </c>
      <c r="E18114" s="161"/>
      <c r="F18114" s="162"/>
      <c r="G18114" s="147"/>
      <c r="H18114" s="146"/>
      <c r="J18114" s="146"/>
      <c r="L18114" s="150"/>
      <c r="N18114" s="163"/>
      <c r="O18114" s="146"/>
      <c r="P18114" s="146"/>
      <c r="Q18114" s="146"/>
      <c r="R18114" s="34"/>
      <c r="S18114" s="35"/>
      <c r="T18114" s="147"/>
    </row>
    <row r="18115">
      <c r="A18115" s="147"/>
      <c r="B18115" s="64"/>
      <c r="C18115" s="147" t="s">
        <v>217</v>
      </c>
      <c r="E18115" s="161"/>
      <c r="F18115" s="162"/>
      <c r="G18115" s="147"/>
      <c r="H18115" s="146"/>
      <c r="J18115" s="146"/>
      <c r="L18115" s="150"/>
      <c r="N18115" s="163"/>
      <c r="O18115" s="146"/>
      <c r="P18115" s="146"/>
      <c r="Q18115" s="146"/>
      <c r="R18115" s="34"/>
      <c r="S18115" s="35"/>
      <c r="T18115" s="147"/>
    </row>
    <row r="18116">
      <c r="A18116" s="147"/>
      <c r="B18116" s="64"/>
      <c r="C18116" s="147" t="s">
        <v>217</v>
      </c>
      <c r="E18116" s="161"/>
      <c r="F18116" s="162"/>
      <c r="G18116" s="147"/>
      <c r="H18116" s="146"/>
      <c r="J18116" s="146"/>
      <c r="L18116" s="150"/>
      <c r="N18116" s="163"/>
      <c r="O18116" s="146"/>
      <c r="P18116" s="146"/>
      <c r="Q18116" s="146"/>
      <c r="R18116" s="34"/>
      <c r="S18116" s="35"/>
      <c r="T18116" s="147"/>
    </row>
    <row r="18117">
      <c r="A18117" s="147"/>
      <c r="B18117" s="64"/>
      <c r="C18117" s="147" t="s">
        <v>217</v>
      </c>
      <c r="E18117" s="161"/>
      <c r="F18117" s="162"/>
      <c r="G18117" s="147"/>
      <c r="H18117" s="146"/>
      <c r="J18117" s="146"/>
      <c r="L18117" s="150"/>
      <c r="N18117" s="163"/>
      <c r="O18117" s="146"/>
      <c r="P18117" s="146"/>
      <c r="Q18117" s="146"/>
      <c r="R18117" s="34"/>
      <c r="S18117" s="35"/>
      <c r="T18117" s="147"/>
    </row>
    <row r="18118">
      <c r="A18118" s="147"/>
      <c r="B18118" s="64"/>
      <c r="C18118" s="147" t="s">
        <v>217</v>
      </c>
      <c r="E18118" s="161"/>
      <c r="F18118" s="162"/>
      <c r="G18118" s="147"/>
      <c r="H18118" s="146"/>
      <c r="J18118" s="146"/>
      <c r="L18118" s="150"/>
      <c r="N18118" s="163"/>
      <c r="O18118" s="146"/>
      <c r="P18118" s="146"/>
      <c r="Q18118" s="146"/>
      <c r="R18118" s="34"/>
      <c r="S18118" s="35"/>
      <c r="T18118" s="147"/>
    </row>
    <row r="18119">
      <c r="A18119" s="147"/>
      <c r="B18119" s="64"/>
      <c r="C18119" s="147" t="s">
        <v>217</v>
      </c>
      <c r="E18119" s="161"/>
      <c r="F18119" s="162"/>
      <c r="G18119" s="147"/>
      <c r="H18119" s="146"/>
      <c r="J18119" s="146"/>
      <c r="L18119" s="150"/>
      <c r="N18119" s="163"/>
      <c r="O18119" s="146"/>
      <c r="P18119" s="146"/>
      <c r="Q18119" s="146"/>
      <c r="R18119" s="34"/>
      <c r="S18119" s="35"/>
      <c r="T18119" s="147"/>
    </row>
    <row r="18120">
      <c r="A18120" s="147"/>
      <c r="B18120" s="64"/>
      <c r="C18120" s="147" t="s">
        <v>217</v>
      </c>
      <c r="E18120" s="161"/>
      <c r="F18120" s="162"/>
      <c r="G18120" s="147"/>
      <c r="H18120" s="146"/>
      <c r="J18120" s="146"/>
      <c r="L18120" s="150"/>
      <c r="N18120" s="163"/>
      <c r="O18120" s="146"/>
      <c r="P18120" s="146"/>
      <c r="Q18120" s="146"/>
      <c r="R18120" s="34"/>
      <c r="S18120" s="35"/>
      <c r="T18120" s="147"/>
    </row>
    <row r="18121">
      <c r="A18121" s="147"/>
      <c r="B18121" s="64"/>
      <c r="C18121" s="147" t="s">
        <v>217</v>
      </c>
      <c r="E18121" s="161"/>
      <c r="F18121" s="162"/>
      <c r="G18121" s="147"/>
      <c r="H18121" s="146"/>
      <c r="J18121" s="146"/>
      <c r="L18121" s="150"/>
      <c r="N18121" s="163"/>
      <c r="O18121" s="146"/>
      <c r="P18121" s="146"/>
      <c r="Q18121" s="146"/>
      <c r="R18121" s="34"/>
      <c r="S18121" s="35"/>
      <c r="T18121" s="147"/>
    </row>
    <row r="18122">
      <c r="A18122" s="147"/>
      <c r="B18122" s="64"/>
      <c r="C18122" s="147" t="s">
        <v>217</v>
      </c>
      <c r="E18122" s="161"/>
      <c r="F18122" s="162"/>
      <c r="G18122" s="147"/>
      <c r="H18122" s="146"/>
      <c r="J18122" s="146"/>
      <c r="L18122" s="150"/>
      <c r="N18122" s="163"/>
      <c r="O18122" s="146"/>
      <c r="P18122" s="146"/>
      <c r="Q18122" s="146"/>
      <c r="R18122" s="34"/>
      <c r="S18122" s="35"/>
      <c r="T18122" s="147"/>
    </row>
    <row r="18123">
      <c r="A18123" s="147"/>
      <c r="B18123" s="64"/>
      <c r="C18123" s="147" t="s">
        <v>217</v>
      </c>
      <c r="E18123" s="161"/>
      <c r="F18123" s="162"/>
      <c r="G18123" s="147"/>
      <c r="H18123" s="146"/>
      <c r="J18123" s="146"/>
      <c r="L18123" s="150"/>
      <c r="N18123" s="163"/>
      <c r="O18123" s="146"/>
      <c r="P18123" s="146"/>
      <c r="Q18123" s="146"/>
      <c r="R18123" s="34"/>
      <c r="S18123" s="35"/>
      <c r="T18123" s="147"/>
    </row>
    <row r="18124">
      <c r="A18124" s="147"/>
      <c r="B18124" s="64"/>
      <c r="C18124" s="147" t="s">
        <v>217</v>
      </c>
      <c r="E18124" s="161"/>
      <c r="F18124" s="162"/>
      <c r="G18124" s="147"/>
      <c r="H18124" s="146"/>
      <c r="J18124" s="146"/>
      <c r="L18124" s="150"/>
      <c r="N18124" s="163"/>
      <c r="O18124" s="146"/>
      <c r="P18124" s="146"/>
      <c r="Q18124" s="146"/>
      <c r="R18124" s="34"/>
      <c r="S18124" s="35"/>
      <c r="T18124" s="147"/>
    </row>
    <row r="18125">
      <c r="A18125" s="147"/>
      <c r="B18125" s="64"/>
      <c r="C18125" s="147" t="s">
        <v>217</v>
      </c>
      <c r="E18125" s="161"/>
      <c r="F18125" s="162"/>
      <c r="G18125" s="147"/>
      <c r="H18125" s="146"/>
      <c r="J18125" s="146"/>
      <c r="L18125" s="150"/>
      <c r="N18125" s="163"/>
      <c r="O18125" s="146"/>
      <c r="P18125" s="146"/>
      <c r="Q18125" s="146"/>
      <c r="R18125" s="34"/>
      <c r="S18125" s="35"/>
      <c r="T18125" s="147"/>
    </row>
    <row r="18126">
      <c r="A18126" s="147"/>
      <c r="B18126" s="64"/>
      <c r="C18126" s="147" t="s">
        <v>217</v>
      </c>
      <c r="E18126" s="161"/>
      <c r="F18126" s="162"/>
      <c r="G18126" s="147"/>
      <c r="H18126" s="146"/>
      <c r="J18126" s="146"/>
      <c r="L18126" s="150"/>
      <c r="N18126" s="163"/>
      <c r="O18126" s="146"/>
      <c r="P18126" s="146"/>
      <c r="Q18126" s="146"/>
      <c r="R18126" s="34"/>
      <c r="S18126" s="35"/>
      <c r="T18126" s="147"/>
    </row>
    <row r="18127">
      <c r="A18127" s="147"/>
      <c r="B18127" s="64"/>
      <c r="C18127" s="147" t="s">
        <v>217</v>
      </c>
      <c r="E18127" s="161"/>
      <c r="F18127" s="162"/>
      <c r="G18127" s="147"/>
      <c r="H18127" s="146"/>
      <c r="J18127" s="146"/>
      <c r="L18127" s="150"/>
      <c r="N18127" s="163"/>
      <c r="O18127" s="146"/>
      <c r="P18127" s="146"/>
      <c r="Q18127" s="146"/>
      <c r="R18127" s="34"/>
      <c r="S18127" s="35"/>
      <c r="T18127" s="147"/>
    </row>
    <row r="18128">
      <c r="A18128" s="147"/>
      <c r="B18128" s="64"/>
      <c r="C18128" s="147" t="s">
        <v>217</v>
      </c>
      <c r="E18128" s="161"/>
      <c r="F18128" s="162"/>
      <c r="G18128" s="147"/>
      <c r="H18128" s="146"/>
      <c r="J18128" s="146"/>
      <c r="L18128" s="150"/>
      <c r="N18128" s="163"/>
      <c r="O18128" s="146"/>
      <c r="P18128" s="146"/>
      <c r="Q18128" s="146"/>
      <c r="R18128" s="34"/>
      <c r="S18128" s="35"/>
      <c r="T18128" s="147"/>
    </row>
    <row r="18129">
      <c r="A18129" s="147"/>
      <c r="B18129" s="64"/>
      <c r="C18129" s="147" t="s">
        <v>217</v>
      </c>
      <c r="E18129" s="161"/>
      <c r="F18129" s="162"/>
      <c r="G18129" s="147"/>
      <c r="H18129" s="146"/>
      <c r="J18129" s="146"/>
      <c r="L18129" s="150"/>
      <c r="N18129" s="163"/>
      <c r="O18129" s="146"/>
      <c r="P18129" s="146"/>
      <c r="Q18129" s="146"/>
      <c r="R18129" s="34"/>
      <c r="S18129" s="35"/>
      <c r="T18129" s="147"/>
    </row>
    <row r="18130">
      <c r="A18130" s="147"/>
      <c r="B18130" s="64"/>
      <c r="C18130" s="147" t="s">
        <v>217</v>
      </c>
      <c r="E18130" s="161"/>
      <c r="F18130" s="162"/>
      <c r="G18130" s="147"/>
      <c r="H18130" s="146"/>
      <c r="J18130" s="146"/>
      <c r="L18130" s="150"/>
      <c r="N18130" s="163"/>
      <c r="O18130" s="146"/>
      <c r="P18130" s="146"/>
      <c r="Q18130" s="146"/>
      <c r="R18130" s="34"/>
      <c r="S18130" s="35"/>
      <c r="T18130" s="147"/>
    </row>
    <row r="18131">
      <c r="A18131" s="147"/>
      <c r="B18131" s="64"/>
      <c r="C18131" s="147" t="s">
        <v>217</v>
      </c>
      <c r="E18131" s="161"/>
      <c r="F18131" s="162"/>
      <c r="G18131" s="147"/>
      <c r="H18131" s="146"/>
      <c r="J18131" s="146"/>
      <c r="L18131" s="150"/>
      <c r="N18131" s="163"/>
      <c r="O18131" s="146"/>
      <c r="P18131" s="146"/>
      <c r="Q18131" s="146"/>
      <c r="R18131" s="34"/>
      <c r="S18131" s="35"/>
      <c r="T18131" s="147"/>
    </row>
    <row r="18132">
      <c r="A18132" s="147"/>
      <c r="B18132" s="64"/>
      <c r="C18132" s="147" t="s">
        <v>217</v>
      </c>
      <c r="E18132" s="161"/>
      <c r="F18132" s="162"/>
      <c r="G18132" s="147"/>
      <c r="H18132" s="146"/>
      <c r="J18132" s="146"/>
      <c r="L18132" s="150"/>
      <c r="N18132" s="163"/>
      <c r="O18132" s="146"/>
      <c r="P18132" s="146"/>
      <c r="Q18132" s="146"/>
      <c r="R18132" s="34"/>
      <c r="S18132" s="35"/>
      <c r="T18132" s="147"/>
    </row>
    <row r="18133">
      <c r="A18133" s="147"/>
      <c r="B18133" s="64"/>
      <c r="C18133" s="147" t="s">
        <v>217</v>
      </c>
      <c r="E18133" s="161"/>
      <c r="F18133" s="162"/>
      <c r="G18133" s="147"/>
      <c r="H18133" s="146"/>
      <c r="J18133" s="146"/>
      <c r="L18133" s="150"/>
      <c r="N18133" s="163"/>
      <c r="O18133" s="146"/>
      <c r="P18133" s="146"/>
      <c r="Q18133" s="146"/>
      <c r="R18133" s="34"/>
      <c r="S18133" s="35"/>
      <c r="T18133" s="147"/>
    </row>
    <row r="18134">
      <c r="A18134" s="147"/>
      <c r="B18134" s="64"/>
      <c r="C18134" s="147" t="s">
        <v>217</v>
      </c>
      <c r="E18134" s="161"/>
      <c r="F18134" s="162"/>
      <c r="G18134" s="147"/>
      <c r="H18134" s="146"/>
      <c r="J18134" s="146"/>
      <c r="L18134" s="150"/>
      <c r="N18134" s="163"/>
      <c r="O18134" s="146"/>
      <c r="P18134" s="146"/>
      <c r="Q18134" s="146"/>
      <c r="R18134" s="34"/>
      <c r="S18134" s="35"/>
      <c r="T18134" s="147"/>
    </row>
    <row r="18135">
      <c r="A18135" s="147"/>
      <c r="B18135" s="64"/>
      <c r="C18135" s="147" t="s">
        <v>217</v>
      </c>
      <c r="E18135" s="161"/>
      <c r="F18135" s="162"/>
      <c r="G18135" s="147"/>
      <c r="H18135" s="146"/>
      <c r="J18135" s="146"/>
      <c r="L18135" s="150"/>
      <c r="N18135" s="163"/>
      <c r="O18135" s="146"/>
      <c r="P18135" s="146"/>
      <c r="Q18135" s="146"/>
      <c r="R18135" s="34"/>
      <c r="S18135" s="35"/>
      <c r="T18135" s="147"/>
    </row>
    <row r="18136">
      <c r="A18136" s="147"/>
      <c r="B18136" s="64"/>
      <c r="C18136" s="147" t="s">
        <v>217</v>
      </c>
      <c r="E18136" s="161"/>
      <c r="F18136" s="162"/>
      <c r="G18136" s="147"/>
      <c r="H18136" s="146"/>
      <c r="J18136" s="146"/>
      <c r="L18136" s="150"/>
      <c r="N18136" s="163"/>
      <c r="O18136" s="146"/>
      <c r="P18136" s="146"/>
      <c r="Q18136" s="146"/>
      <c r="R18136" s="34"/>
      <c r="S18136" s="35"/>
      <c r="T18136" s="147"/>
    </row>
    <row r="18137">
      <c r="A18137" s="147"/>
      <c r="B18137" s="64"/>
      <c r="C18137" s="147" t="s">
        <v>217</v>
      </c>
      <c r="E18137" s="161"/>
      <c r="F18137" s="162"/>
      <c r="G18137" s="147"/>
      <c r="H18137" s="146"/>
      <c r="J18137" s="146"/>
      <c r="L18137" s="150"/>
      <c r="N18137" s="163"/>
      <c r="O18137" s="146"/>
      <c r="P18137" s="146"/>
      <c r="Q18137" s="146"/>
      <c r="R18137" s="34"/>
      <c r="S18137" s="35"/>
      <c r="T18137" s="147"/>
    </row>
    <row r="18138">
      <c r="A18138" s="147"/>
      <c r="B18138" s="64"/>
      <c r="C18138" s="147" t="s">
        <v>217</v>
      </c>
      <c r="E18138" s="161"/>
      <c r="F18138" s="162"/>
      <c r="G18138" s="147"/>
      <c r="H18138" s="146"/>
      <c r="J18138" s="146"/>
      <c r="L18138" s="150"/>
      <c r="N18138" s="163"/>
      <c r="O18138" s="146"/>
      <c r="P18138" s="146"/>
      <c r="Q18138" s="146"/>
      <c r="R18138" s="34"/>
      <c r="S18138" s="35"/>
      <c r="T18138" s="147"/>
    </row>
    <row r="18139">
      <c r="A18139" s="147"/>
      <c r="B18139" s="64"/>
      <c r="C18139" s="147" t="s">
        <v>217</v>
      </c>
      <c r="E18139" s="161"/>
      <c r="F18139" s="162"/>
      <c r="G18139" s="147"/>
      <c r="H18139" s="146"/>
      <c r="J18139" s="146"/>
      <c r="L18139" s="150"/>
      <c r="N18139" s="163"/>
      <c r="O18139" s="146"/>
      <c r="P18139" s="146"/>
      <c r="Q18139" s="146"/>
      <c r="R18139" s="34"/>
      <c r="S18139" s="35"/>
      <c r="T18139" s="147"/>
    </row>
    <row r="18140">
      <c r="A18140" s="147"/>
      <c r="B18140" s="64"/>
      <c r="C18140" s="147" t="s">
        <v>217</v>
      </c>
      <c r="E18140" s="161"/>
      <c r="F18140" s="162"/>
      <c r="G18140" s="147"/>
      <c r="H18140" s="146"/>
      <c r="J18140" s="146"/>
      <c r="L18140" s="150"/>
      <c r="N18140" s="163"/>
      <c r="O18140" s="146"/>
      <c r="P18140" s="146"/>
      <c r="Q18140" s="146"/>
      <c r="R18140" s="34"/>
      <c r="S18140" s="35"/>
      <c r="T18140" s="147"/>
    </row>
    <row r="18141">
      <c r="A18141" s="147"/>
      <c r="B18141" s="64"/>
      <c r="C18141" s="147" t="s">
        <v>217</v>
      </c>
      <c r="E18141" s="161"/>
      <c r="F18141" s="162"/>
      <c r="G18141" s="147"/>
      <c r="H18141" s="146"/>
      <c r="J18141" s="146"/>
      <c r="L18141" s="150"/>
      <c r="N18141" s="163"/>
      <c r="O18141" s="146"/>
      <c r="P18141" s="146"/>
      <c r="Q18141" s="146"/>
      <c r="R18141" s="34"/>
      <c r="S18141" s="35"/>
      <c r="T18141" s="147"/>
    </row>
    <row r="18142">
      <c r="A18142" s="147"/>
      <c r="B18142" s="64"/>
      <c r="C18142" s="147" t="s">
        <v>217</v>
      </c>
      <c r="E18142" s="161"/>
      <c r="F18142" s="162"/>
      <c r="G18142" s="147"/>
      <c r="H18142" s="146"/>
      <c r="J18142" s="146"/>
      <c r="L18142" s="150"/>
      <c r="N18142" s="163"/>
      <c r="O18142" s="146"/>
      <c r="P18142" s="146"/>
      <c r="Q18142" s="146"/>
      <c r="R18142" s="34"/>
      <c r="S18142" s="35"/>
      <c r="T18142" s="147"/>
    </row>
    <row r="18143">
      <c r="A18143" s="147"/>
      <c r="B18143" s="64"/>
      <c r="C18143" s="147" t="s">
        <v>217</v>
      </c>
      <c r="E18143" s="161"/>
      <c r="F18143" s="162"/>
      <c r="G18143" s="147"/>
      <c r="H18143" s="146"/>
      <c r="J18143" s="146"/>
      <c r="L18143" s="150"/>
      <c r="N18143" s="163"/>
      <c r="O18143" s="146"/>
      <c r="P18143" s="146"/>
      <c r="Q18143" s="146"/>
      <c r="R18143" s="34"/>
      <c r="S18143" s="35"/>
      <c r="T18143" s="147"/>
    </row>
    <row r="18144">
      <c r="A18144" s="147"/>
      <c r="B18144" s="64"/>
      <c r="C18144" s="147" t="s">
        <v>217</v>
      </c>
      <c r="E18144" s="161"/>
      <c r="F18144" s="162"/>
      <c r="G18144" s="147"/>
      <c r="H18144" s="146"/>
      <c r="J18144" s="146"/>
      <c r="L18144" s="150"/>
      <c r="N18144" s="163"/>
      <c r="O18144" s="146"/>
      <c r="P18144" s="146"/>
      <c r="Q18144" s="146"/>
      <c r="R18144" s="34"/>
      <c r="S18144" s="35"/>
      <c r="T18144" s="147"/>
    </row>
    <row r="18145">
      <c r="A18145" s="147"/>
      <c r="B18145" s="64"/>
      <c r="C18145" s="147" t="s">
        <v>217</v>
      </c>
      <c r="E18145" s="161"/>
      <c r="F18145" s="162"/>
      <c r="G18145" s="147"/>
      <c r="H18145" s="146"/>
      <c r="J18145" s="146"/>
      <c r="L18145" s="150"/>
      <c r="N18145" s="163"/>
      <c r="O18145" s="146"/>
      <c r="P18145" s="146"/>
      <c r="Q18145" s="146"/>
      <c r="R18145" s="34"/>
      <c r="S18145" s="35"/>
      <c r="T18145" s="147"/>
    </row>
    <row r="18146">
      <c r="A18146" s="147"/>
      <c r="B18146" s="64"/>
      <c r="C18146" s="147" t="s">
        <v>217</v>
      </c>
      <c r="E18146" s="161"/>
      <c r="F18146" s="162"/>
      <c r="G18146" s="147"/>
      <c r="H18146" s="146"/>
      <c r="J18146" s="146"/>
      <c r="L18146" s="150"/>
      <c r="N18146" s="163"/>
      <c r="O18146" s="146"/>
      <c r="P18146" s="146"/>
      <c r="Q18146" s="146"/>
      <c r="R18146" s="34"/>
      <c r="S18146" s="35"/>
      <c r="T18146" s="147"/>
    </row>
    <row r="18147">
      <c r="A18147" s="147"/>
      <c r="B18147" s="64"/>
      <c r="C18147" s="147" t="s">
        <v>217</v>
      </c>
      <c r="E18147" s="161"/>
      <c r="F18147" s="162"/>
      <c r="G18147" s="147"/>
      <c r="H18147" s="146"/>
      <c r="J18147" s="146"/>
      <c r="L18147" s="150"/>
      <c r="N18147" s="163"/>
      <c r="O18147" s="146"/>
      <c r="P18147" s="146"/>
      <c r="Q18147" s="146"/>
      <c r="R18147" s="34"/>
      <c r="S18147" s="35"/>
      <c r="T18147" s="147"/>
    </row>
    <row r="18148">
      <c r="A18148" s="147"/>
      <c r="B18148" s="64"/>
      <c r="C18148" s="147" t="s">
        <v>217</v>
      </c>
      <c r="E18148" s="161"/>
      <c r="F18148" s="162"/>
      <c r="G18148" s="147"/>
      <c r="H18148" s="146"/>
      <c r="J18148" s="146"/>
      <c r="L18148" s="150"/>
      <c r="N18148" s="163"/>
      <c r="O18148" s="146"/>
      <c r="P18148" s="146"/>
      <c r="Q18148" s="146"/>
      <c r="R18148" s="34"/>
      <c r="S18148" s="35"/>
      <c r="T18148" s="147"/>
    </row>
    <row r="18149">
      <c r="A18149" s="147"/>
      <c r="B18149" s="64"/>
      <c r="C18149" s="147" t="s">
        <v>217</v>
      </c>
      <c r="E18149" s="161"/>
      <c r="F18149" s="162"/>
      <c r="G18149" s="147"/>
      <c r="H18149" s="146"/>
      <c r="J18149" s="146"/>
      <c r="L18149" s="150"/>
      <c r="N18149" s="163"/>
      <c r="O18149" s="146"/>
      <c r="P18149" s="146"/>
      <c r="Q18149" s="146"/>
      <c r="R18149" s="34"/>
      <c r="S18149" s="35"/>
      <c r="T18149" s="147"/>
    </row>
    <row r="18150">
      <c r="A18150" s="147"/>
      <c r="B18150" s="64"/>
      <c r="C18150" s="147" t="s">
        <v>217</v>
      </c>
      <c r="E18150" s="161"/>
      <c r="F18150" s="162"/>
      <c r="G18150" s="147"/>
      <c r="H18150" s="146"/>
      <c r="J18150" s="146"/>
      <c r="L18150" s="150"/>
      <c r="N18150" s="163"/>
      <c r="O18150" s="146"/>
      <c r="P18150" s="146"/>
      <c r="Q18150" s="146"/>
      <c r="R18150" s="34"/>
      <c r="S18150" s="35"/>
      <c r="T18150" s="147"/>
    </row>
    <row r="18151">
      <c r="A18151" s="147"/>
      <c r="B18151" s="64"/>
      <c r="C18151" s="147" t="s">
        <v>217</v>
      </c>
      <c r="E18151" s="161"/>
      <c r="F18151" s="162"/>
      <c r="G18151" s="147"/>
      <c r="H18151" s="146"/>
      <c r="J18151" s="146"/>
      <c r="L18151" s="150"/>
      <c r="N18151" s="163"/>
      <c r="O18151" s="146"/>
      <c r="P18151" s="146"/>
      <c r="Q18151" s="146"/>
      <c r="R18151" s="34"/>
      <c r="S18151" s="35"/>
      <c r="T18151" s="147"/>
    </row>
    <row r="18152">
      <c r="A18152" s="147"/>
      <c r="B18152" s="64"/>
      <c r="C18152" s="147" t="s">
        <v>217</v>
      </c>
      <c r="E18152" s="161"/>
      <c r="F18152" s="162"/>
      <c r="G18152" s="147"/>
      <c r="H18152" s="146"/>
      <c r="J18152" s="146"/>
      <c r="L18152" s="150"/>
      <c r="N18152" s="163"/>
      <c r="O18152" s="146"/>
      <c r="P18152" s="146"/>
      <c r="Q18152" s="146"/>
      <c r="R18152" s="34"/>
      <c r="S18152" s="35"/>
      <c r="T18152" s="147"/>
    </row>
    <row r="18153">
      <c r="A18153" s="147"/>
      <c r="B18153" s="64"/>
      <c r="C18153" s="147" t="s">
        <v>217</v>
      </c>
      <c r="E18153" s="161"/>
      <c r="F18153" s="162"/>
      <c r="G18153" s="147"/>
      <c r="H18153" s="146"/>
      <c r="J18153" s="146"/>
      <c r="L18153" s="150"/>
      <c r="N18153" s="163"/>
      <c r="O18153" s="146"/>
      <c r="P18153" s="146"/>
      <c r="Q18153" s="146"/>
      <c r="R18153" s="34"/>
      <c r="S18153" s="35"/>
      <c r="T18153" s="147"/>
    </row>
    <row r="18154">
      <c r="A18154" s="147"/>
      <c r="B18154" s="64"/>
      <c r="C18154" s="147" t="s">
        <v>217</v>
      </c>
      <c r="E18154" s="161"/>
      <c r="F18154" s="162"/>
      <c r="G18154" s="147"/>
      <c r="H18154" s="146"/>
      <c r="J18154" s="146"/>
      <c r="L18154" s="150"/>
      <c r="N18154" s="163"/>
      <c r="O18154" s="146"/>
      <c r="P18154" s="146"/>
      <c r="Q18154" s="146"/>
      <c r="R18154" s="34"/>
      <c r="S18154" s="35"/>
      <c r="T18154" s="147"/>
    </row>
    <row r="18155">
      <c r="A18155" s="147"/>
      <c r="B18155" s="64"/>
      <c r="C18155" s="147" t="s">
        <v>217</v>
      </c>
      <c r="E18155" s="161"/>
      <c r="F18155" s="162"/>
      <c r="G18155" s="147"/>
      <c r="H18155" s="146"/>
      <c r="J18155" s="146"/>
      <c r="L18155" s="150"/>
      <c r="N18155" s="163"/>
      <c r="O18155" s="146"/>
      <c r="P18155" s="146"/>
      <c r="Q18155" s="146"/>
      <c r="R18155" s="34"/>
      <c r="S18155" s="35"/>
      <c r="T18155" s="147"/>
    </row>
    <row r="18156">
      <c r="A18156" s="147"/>
      <c r="B18156" s="64"/>
      <c r="C18156" s="147" t="s">
        <v>217</v>
      </c>
      <c r="E18156" s="161"/>
      <c r="F18156" s="162"/>
      <c r="G18156" s="147"/>
      <c r="H18156" s="146"/>
      <c r="J18156" s="146"/>
      <c r="L18156" s="150"/>
      <c r="N18156" s="163"/>
      <c r="O18156" s="146"/>
      <c r="P18156" s="146"/>
      <c r="Q18156" s="146"/>
      <c r="R18156" s="34"/>
      <c r="S18156" s="35"/>
      <c r="T18156" s="147"/>
    </row>
    <row r="18157">
      <c r="A18157" s="147"/>
      <c r="B18157" s="64"/>
      <c r="C18157" s="147" t="s">
        <v>217</v>
      </c>
      <c r="E18157" s="161"/>
      <c r="F18157" s="162"/>
      <c r="G18157" s="147"/>
      <c r="H18157" s="146"/>
      <c r="J18157" s="146"/>
      <c r="L18157" s="150"/>
      <c r="N18157" s="163"/>
      <c r="O18157" s="146"/>
      <c r="P18157" s="146"/>
      <c r="Q18157" s="146"/>
      <c r="R18157" s="34"/>
      <c r="S18157" s="35"/>
      <c r="T18157" s="147"/>
    </row>
    <row r="18158">
      <c r="A18158" s="147"/>
      <c r="B18158" s="64"/>
      <c r="C18158" s="147" t="s">
        <v>217</v>
      </c>
      <c r="E18158" s="161"/>
      <c r="F18158" s="162"/>
      <c r="G18158" s="147"/>
      <c r="H18158" s="146"/>
      <c r="J18158" s="146"/>
      <c r="L18158" s="150"/>
      <c r="N18158" s="163"/>
      <c r="O18158" s="146"/>
      <c r="P18158" s="146"/>
      <c r="Q18158" s="146"/>
      <c r="R18158" s="34"/>
      <c r="S18158" s="35"/>
      <c r="T18158" s="147"/>
    </row>
    <row r="18159">
      <c r="A18159" s="147"/>
      <c r="B18159" s="64"/>
      <c r="C18159" s="147" t="s">
        <v>217</v>
      </c>
      <c r="E18159" s="161"/>
      <c r="F18159" s="162"/>
      <c r="G18159" s="147"/>
      <c r="H18159" s="146"/>
      <c r="J18159" s="146"/>
      <c r="L18159" s="150"/>
      <c r="N18159" s="163"/>
      <c r="O18159" s="146"/>
      <c r="P18159" s="146"/>
      <c r="Q18159" s="146"/>
      <c r="R18159" s="34"/>
      <c r="S18159" s="35"/>
      <c r="T18159" s="147"/>
    </row>
    <row r="18160">
      <c r="A18160" s="147"/>
      <c r="B18160" s="64"/>
      <c r="C18160" s="147" t="s">
        <v>217</v>
      </c>
      <c r="E18160" s="161"/>
      <c r="F18160" s="162"/>
      <c r="G18160" s="147"/>
      <c r="H18160" s="146"/>
      <c r="J18160" s="146"/>
      <c r="L18160" s="150"/>
      <c r="N18160" s="163"/>
      <c r="O18160" s="146"/>
      <c r="P18160" s="146"/>
      <c r="Q18160" s="146"/>
      <c r="R18160" s="34"/>
      <c r="S18160" s="35"/>
      <c r="T18160" s="147"/>
    </row>
    <row r="18161">
      <c r="A18161" s="147"/>
      <c r="B18161" s="64"/>
      <c r="C18161" s="147" t="s">
        <v>217</v>
      </c>
      <c r="E18161" s="161"/>
      <c r="F18161" s="162"/>
      <c r="G18161" s="147"/>
      <c r="H18161" s="146"/>
      <c r="J18161" s="146"/>
      <c r="L18161" s="150"/>
      <c r="N18161" s="163"/>
      <c r="O18161" s="146"/>
      <c r="P18161" s="146"/>
      <c r="Q18161" s="146"/>
      <c r="R18161" s="34"/>
      <c r="S18161" s="35"/>
      <c r="T18161" s="147"/>
    </row>
    <row r="18162">
      <c r="A18162" s="147"/>
      <c r="B18162" s="64"/>
      <c r="C18162" s="147" t="s">
        <v>217</v>
      </c>
      <c r="E18162" s="161"/>
      <c r="F18162" s="162"/>
      <c r="G18162" s="147"/>
      <c r="H18162" s="146"/>
      <c r="J18162" s="146"/>
      <c r="L18162" s="150"/>
      <c r="N18162" s="163"/>
      <c r="O18162" s="146"/>
      <c r="P18162" s="146"/>
      <c r="Q18162" s="146"/>
      <c r="R18162" s="34"/>
      <c r="S18162" s="35"/>
      <c r="T18162" s="147"/>
    </row>
    <row r="18163">
      <c r="A18163" s="147"/>
      <c r="B18163" s="64"/>
      <c r="C18163" s="147" t="s">
        <v>217</v>
      </c>
      <c r="E18163" s="161"/>
      <c r="F18163" s="162"/>
      <c r="G18163" s="147"/>
      <c r="H18163" s="146"/>
      <c r="J18163" s="146"/>
      <c r="L18163" s="150"/>
      <c r="N18163" s="163"/>
      <c r="O18163" s="146"/>
      <c r="P18163" s="146"/>
      <c r="Q18163" s="146"/>
      <c r="R18163" s="34"/>
      <c r="S18163" s="35"/>
      <c r="T18163" s="147"/>
    </row>
    <row r="18164">
      <c r="A18164" s="147"/>
      <c r="B18164" s="64"/>
      <c r="C18164" s="147" t="s">
        <v>217</v>
      </c>
      <c r="E18164" s="161"/>
      <c r="F18164" s="162"/>
      <c r="G18164" s="147"/>
      <c r="H18164" s="146"/>
      <c r="J18164" s="146"/>
      <c r="L18164" s="150"/>
      <c r="N18164" s="163"/>
      <c r="O18164" s="146"/>
      <c r="P18164" s="146"/>
      <c r="Q18164" s="146"/>
      <c r="R18164" s="34"/>
      <c r="S18164" s="35"/>
      <c r="T18164" s="147"/>
    </row>
    <row r="18165">
      <c r="A18165" s="147"/>
      <c r="B18165" s="64"/>
      <c r="C18165" s="147" t="s">
        <v>217</v>
      </c>
      <c r="E18165" s="161"/>
      <c r="F18165" s="162"/>
      <c r="G18165" s="147"/>
      <c r="H18165" s="146"/>
      <c r="J18165" s="146"/>
      <c r="L18165" s="150"/>
      <c r="N18165" s="163"/>
      <c r="O18165" s="146"/>
      <c r="P18165" s="146"/>
      <c r="Q18165" s="146"/>
      <c r="R18165" s="34"/>
      <c r="S18165" s="35"/>
      <c r="T18165" s="147"/>
    </row>
    <row r="18166">
      <c r="A18166" s="147"/>
      <c r="B18166" s="64"/>
      <c r="C18166" s="147" t="s">
        <v>217</v>
      </c>
      <c r="E18166" s="161"/>
      <c r="F18166" s="162"/>
      <c r="G18166" s="147"/>
      <c r="H18166" s="146"/>
      <c r="J18166" s="146"/>
      <c r="L18166" s="150"/>
      <c r="N18166" s="163"/>
      <c r="O18166" s="146"/>
      <c r="P18166" s="146"/>
      <c r="Q18166" s="146"/>
      <c r="R18166" s="34"/>
      <c r="S18166" s="35"/>
      <c r="T18166" s="147"/>
    </row>
    <row r="18167">
      <c r="A18167" s="147"/>
      <c r="B18167" s="64"/>
      <c r="C18167" s="147" t="s">
        <v>217</v>
      </c>
      <c r="E18167" s="161"/>
      <c r="F18167" s="162"/>
      <c r="G18167" s="147"/>
      <c r="H18167" s="146"/>
      <c r="J18167" s="146"/>
      <c r="L18167" s="150"/>
      <c r="N18167" s="163"/>
      <c r="O18167" s="146"/>
      <c r="P18167" s="146"/>
      <c r="Q18167" s="146"/>
      <c r="R18167" s="34"/>
      <c r="S18167" s="35"/>
      <c r="T18167" s="147"/>
    </row>
    <row r="18168">
      <c r="A18168" s="147"/>
      <c r="B18168" s="64"/>
      <c r="C18168" s="147" t="s">
        <v>217</v>
      </c>
      <c r="E18168" s="161"/>
      <c r="F18168" s="162"/>
      <c r="G18168" s="147"/>
      <c r="H18168" s="146"/>
      <c r="J18168" s="146"/>
      <c r="L18168" s="150"/>
      <c r="N18168" s="163"/>
      <c r="O18168" s="146"/>
      <c r="P18168" s="146"/>
      <c r="Q18168" s="146"/>
      <c r="R18168" s="34"/>
      <c r="S18168" s="35"/>
      <c r="T18168" s="147"/>
    </row>
    <row r="18169">
      <c r="A18169" s="147"/>
      <c r="B18169" s="64"/>
      <c r="C18169" s="147" t="s">
        <v>217</v>
      </c>
      <c r="E18169" s="161"/>
      <c r="F18169" s="162"/>
      <c r="G18169" s="147"/>
      <c r="H18169" s="146"/>
      <c r="J18169" s="146"/>
      <c r="L18169" s="150"/>
      <c r="N18169" s="163"/>
      <c r="O18169" s="146"/>
      <c r="P18169" s="146"/>
      <c r="Q18169" s="146"/>
      <c r="R18169" s="34"/>
      <c r="S18169" s="35"/>
      <c r="T18169" s="147"/>
    </row>
    <row r="18170">
      <c r="A18170" s="147"/>
      <c r="B18170" s="64"/>
      <c r="C18170" s="147" t="s">
        <v>217</v>
      </c>
      <c r="E18170" s="161"/>
      <c r="F18170" s="162"/>
      <c r="G18170" s="147"/>
      <c r="H18170" s="146"/>
      <c r="J18170" s="146"/>
      <c r="L18170" s="150"/>
      <c r="N18170" s="163"/>
      <c r="O18170" s="146"/>
      <c r="P18170" s="146"/>
      <c r="Q18170" s="146"/>
      <c r="R18170" s="34"/>
      <c r="S18170" s="35"/>
      <c r="T18170" s="147"/>
    </row>
    <row r="18171">
      <c r="A18171" s="147"/>
      <c r="B18171" s="64"/>
      <c r="C18171" s="147" t="s">
        <v>217</v>
      </c>
      <c r="E18171" s="161"/>
      <c r="F18171" s="162"/>
      <c r="G18171" s="147"/>
      <c r="H18171" s="146"/>
      <c r="J18171" s="146"/>
      <c r="L18171" s="150"/>
      <c r="N18171" s="163"/>
      <c r="O18171" s="146"/>
      <c r="P18171" s="146"/>
      <c r="Q18171" s="146"/>
      <c r="R18171" s="34"/>
      <c r="S18171" s="35"/>
      <c r="T18171" s="147"/>
    </row>
    <row r="18172">
      <c r="A18172" s="147"/>
      <c r="B18172" s="64"/>
      <c r="C18172" s="147" t="s">
        <v>217</v>
      </c>
      <c r="E18172" s="161"/>
      <c r="F18172" s="162"/>
      <c r="G18172" s="147"/>
      <c r="H18172" s="146"/>
      <c r="J18172" s="146"/>
      <c r="L18172" s="150"/>
      <c r="N18172" s="163"/>
      <c r="O18172" s="146"/>
      <c r="P18172" s="146"/>
      <c r="Q18172" s="146"/>
      <c r="R18172" s="34"/>
      <c r="S18172" s="35"/>
      <c r="T18172" s="147"/>
    </row>
    <row r="18173">
      <c r="A18173" s="147"/>
      <c r="B18173" s="64"/>
      <c r="C18173" s="147" t="s">
        <v>217</v>
      </c>
      <c r="E18173" s="161"/>
      <c r="F18173" s="162"/>
      <c r="G18173" s="147"/>
      <c r="H18173" s="146"/>
      <c r="J18173" s="146"/>
      <c r="L18173" s="150"/>
      <c r="N18173" s="163"/>
      <c r="O18173" s="146"/>
      <c r="P18173" s="146"/>
      <c r="Q18173" s="146"/>
      <c r="R18173" s="34"/>
      <c r="S18173" s="35"/>
      <c r="T18173" s="147"/>
    </row>
    <row r="18174">
      <c r="A18174" s="147"/>
      <c r="B18174" s="64"/>
      <c r="C18174" s="147" t="s">
        <v>217</v>
      </c>
      <c r="E18174" s="161"/>
      <c r="F18174" s="162"/>
      <c r="G18174" s="147"/>
      <c r="H18174" s="146"/>
      <c r="J18174" s="146"/>
      <c r="L18174" s="150"/>
      <c r="N18174" s="163"/>
      <c r="O18174" s="146"/>
      <c r="P18174" s="146"/>
      <c r="Q18174" s="146"/>
      <c r="R18174" s="34"/>
      <c r="S18174" s="35"/>
      <c r="T18174" s="147"/>
    </row>
    <row r="18175">
      <c r="A18175" s="147"/>
      <c r="B18175" s="64"/>
      <c r="C18175" s="147" t="s">
        <v>217</v>
      </c>
      <c r="E18175" s="161"/>
      <c r="F18175" s="162"/>
      <c r="G18175" s="147"/>
      <c r="H18175" s="146"/>
      <c r="J18175" s="146"/>
      <c r="L18175" s="150"/>
      <c r="N18175" s="163"/>
      <c r="O18175" s="146"/>
      <c r="P18175" s="146"/>
      <c r="Q18175" s="146"/>
      <c r="R18175" s="34"/>
      <c r="S18175" s="35"/>
      <c r="T18175" s="147"/>
    </row>
    <row r="18176">
      <c r="A18176" s="147"/>
      <c r="B18176" s="64"/>
      <c r="C18176" s="147" t="s">
        <v>217</v>
      </c>
      <c r="E18176" s="161"/>
      <c r="F18176" s="162"/>
      <c r="G18176" s="147"/>
      <c r="H18176" s="146"/>
      <c r="J18176" s="146"/>
      <c r="L18176" s="150"/>
      <c r="N18176" s="163"/>
      <c r="O18176" s="146"/>
      <c r="P18176" s="146"/>
      <c r="Q18176" s="146"/>
      <c r="R18176" s="34"/>
      <c r="S18176" s="35"/>
      <c r="T18176" s="147"/>
    </row>
    <row r="18177">
      <c r="A18177" s="147"/>
      <c r="B18177" s="64"/>
      <c r="C18177" s="147" t="s">
        <v>217</v>
      </c>
      <c r="E18177" s="161"/>
      <c r="F18177" s="162"/>
      <c r="G18177" s="147"/>
      <c r="H18177" s="146"/>
      <c r="J18177" s="146"/>
      <c r="L18177" s="150"/>
      <c r="N18177" s="163"/>
      <c r="O18177" s="146"/>
      <c r="P18177" s="146"/>
      <c r="Q18177" s="146"/>
      <c r="R18177" s="34"/>
      <c r="S18177" s="35"/>
      <c r="T18177" s="147"/>
    </row>
    <row r="18178">
      <c r="A18178" s="147"/>
      <c r="B18178" s="64"/>
      <c r="C18178" s="147" t="s">
        <v>217</v>
      </c>
      <c r="E18178" s="161"/>
      <c r="F18178" s="162"/>
      <c r="G18178" s="147"/>
      <c r="H18178" s="146"/>
      <c r="J18178" s="146"/>
      <c r="L18178" s="150"/>
      <c r="N18178" s="163"/>
      <c r="O18178" s="146"/>
      <c r="P18178" s="146"/>
      <c r="Q18178" s="146"/>
      <c r="R18178" s="34"/>
      <c r="S18178" s="35"/>
      <c r="T18178" s="147"/>
    </row>
    <row r="18179">
      <c r="A18179" s="147"/>
      <c r="B18179" s="64"/>
      <c r="C18179" s="147" t="s">
        <v>217</v>
      </c>
      <c r="E18179" s="161"/>
      <c r="F18179" s="162"/>
      <c r="G18179" s="147"/>
      <c r="H18179" s="146"/>
      <c r="J18179" s="146"/>
      <c r="L18179" s="150"/>
      <c r="N18179" s="163"/>
      <c r="O18179" s="146"/>
      <c r="P18179" s="146"/>
      <c r="Q18179" s="146"/>
      <c r="R18179" s="34"/>
      <c r="S18179" s="35"/>
      <c r="T18179" s="147"/>
    </row>
    <row r="18180">
      <c r="A18180" s="147"/>
      <c r="B18180" s="64"/>
      <c r="C18180" s="147" t="s">
        <v>217</v>
      </c>
      <c r="E18180" s="161"/>
      <c r="F18180" s="162"/>
      <c r="G18180" s="147"/>
      <c r="H18180" s="146"/>
      <c r="J18180" s="146"/>
      <c r="L18180" s="150"/>
      <c r="N18180" s="163"/>
      <c r="O18180" s="146"/>
      <c r="P18180" s="146"/>
      <c r="Q18180" s="146"/>
      <c r="R18180" s="34"/>
      <c r="S18180" s="35"/>
      <c r="T18180" s="147"/>
    </row>
    <row r="18181">
      <c r="A18181" s="147"/>
      <c r="B18181" s="64"/>
      <c r="C18181" s="147" t="s">
        <v>217</v>
      </c>
      <c r="E18181" s="161"/>
      <c r="F18181" s="162"/>
      <c r="G18181" s="147"/>
      <c r="H18181" s="146"/>
      <c r="J18181" s="146"/>
      <c r="L18181" s="150"/>
      <c r="N18181" s="163"/>
      <c r="O18181" s="146"/>
      <c r="P18181" s="146"/>
      <c r="Q18181" s="146"/>
      <c r="R18181" s="34"/>
      <c r="S18181" s="35"/>
      <c r="T18181" s="147"/>
    </row>
    <row r="18182">
      <c r="A18182" s="147"/>
      <c r="B18182" s="64"/>
      <c r="C18182" s="147" t="s">
        <v>217</v>
      </c>
      <c r="E18182" s="161"/>
      <c r="F18182" s="162"/>
      <c r="G18182" s="147"/>
      <c r="H18182" s="146"/>
      <c r="J18182" s="146"/>
      <c r="L18182" s="150"/>
      <c r="N18182" s="163"/>
      <c r="O18182" s="146"/>
      <c r="P18182" s="146"/>
      <c r="Q18182" s="146"/>
      <c r="R18182" s="34"/>
      <c r="S18182" s="35"/>
      <c r="T18182" s="147"/>
    </row>
    <row r="18183">
      <c r="A18183" s="147"/>
      <c r="B18183" s="64"/>
      <c r="C18183" s="147" t="s">
        <v>217</v>
      </c>
      <c r="E18183" s="161"/>
      <c r="F18183" s="162"/>
      <c r="G18183" s="147"/>
      <c r="H18183" s="146"/>
      <c r="J18183" s="146"/>
      <c r="L18183" s="150"/>
      <c r="N18183" s="163"/>
      <c r="O18183" s="146"/>
      <c r="P18183" s="146"/>
      <c r="Q18183" s="146"/>
      <c r="R18183" s="34"/>
      <c r="S18183" s="35"/>
      <c r="T18183" s="147"/>
    </row>
    <row r="18184">
      <c r="A18184" s="147"/>
      <c r="B18184" s="64"/>
      <c r="C18184" s="147" t="s">
        <v>217</v>
      </c>
      <c r="E18184" s="161"/>
      <c r="F18184" s="162"/>
      <c r="G18184" s="147"/>
      <c r="H18184" s="146"/>
      <c r="J18184" s="146"/>
      <c r="L18184" s="150"/>
      <c r="N18184" s="163"/>
      <c r="O18184" s="146"/>
      <c r="P18184" s="146"/>
      <c r="Q18184" s="146"/>
      <c r="R18184" s="34"/>
      <c r="S18184" s="35"/>
      <c r="T18184" s="147"/>
    </row>
    <row r="18185">
      <c r="A18185" s="147"/>
      <c r="B18185" s="64"/>
      <c r="C18185" s="147" t="s">
        <v>217</v>
      </c>
      <c r="E18185" s="161"/>
      <c r="F18185" s="162"/>
      <c r="G18185" s="147"/>
      <c r="H18185" s="146"/>
      <c r="J18185" s="146"/>
      <c r="L18185" s="150"/>
      <c r="N18185" s="163"/>
      <c r="O18185" s="146"/>
      <c r="P18185" s="146"/>
      <c r="Q18185" s="146"/>
      <c r="R18185" s="34"/>
      <c r="S18185" s="35"/>
      <c r="T18185" s="147"/>
    </row>
    <row r="18186">
      <c r="A18186" s="147"/>
      <c r="B18186" s="64"/>
      <c r="C18186" s="147" t="s">
        <v>217</v>
      </c>
      <c r="E18186" s="161"/>
      <c r="F18186" s="162"/>
      <c r="G18186" s="147"/>
      <c r="H18186" s="146"/>
      <c r="J18186" s="146"/>
      <c r="L18186" s="150"/>
      <c r="N18186" s="163"/>
      <c r="O18186" s="146"/>
      <c r="P18186" s="146"/>
      <c r="Q18186" s="146"/>
      <c r="R18186" s="34"/>
      <c r="S18186" s="35"/>
      <c r="T18186" s="147"/>
    </row>
    <row r="18187">
      <c r="A18187" s="147"/>
      <c r="B18187" s="64"/>
      <c r="C18187" s="147" t="s">
        <v>217</v>
      </c>
      <c r="E18187" s="161"/>
      <c r="F18187" s="162"/>
      <c r="G18187" s="147"/>
      <c r="H18187" s="146"/>
      <c r="J18187" s="146"/>
      <c r="L18187" s="150"/>
      <c r="N18187" s="163"/>
      <c r="O18187" s="146"/>
      <c r="P18187" s="146"/>
      <c r="Q18187" s="146"/>
      <c r="R18187" s="34"/>
      <c r="S18187" s="35"/>
      <c r="T18187" s="147"/>
    </row>
    <row r="18188">
      <c r="A18188" s="147"/>
      <c r="B18188" s="64"/>
      <c r="C18188" s="147" t="s">
        <v>217</v>
      </c>
      <c r="E18188" s="161"/>
      <c r="F18188" s="162"/>
      <c r="G18188" s="147"/>
      <c r="H18188" s="146"/>
      <c r="J18188" s="146"/>
      <c r="L18188" s="150"/>
      <c r="N18188" s="163"/>
      <c r="O18188" s="146"/>
      <c r="P18188" s="146"/>
      <c r="Q18188" s="146"/>
      <c r="R18188" s="34"/>
      <c r="S18188" s="35"/>
      <c r="T18188" s="147"/>
    </row>
    <row r="18189">
      <c r="A18189" s="147"/>
      <c r="B18189" s="64"/>
      <c r="C18189" s="147" t="s">
        <v>217</v>
      </c>
      <c r="E18189" s="161"/>
      <c r="F18189" s="162"/>
      <c r="G18189" s="147"/>
      <c r="H18189" s="146"/>
      <c r="J18189" s="146"/>
      <c r="L18189" s="150"/>
      <c r="N18189" s="163"/>
      <c r="O18189" s="146"/>
      <c r="P18189" s="146"/>
      <c r="Q18189" s="146"/>
      <c r="R18189" s="34"/>
      <c r="S18189" s="35"/>
      <c r="T18189" s="147"/>
    </row>
    <row r="18190">
      <c r="A18190" s="147"/>
      <c r="B18190" s="64"/>
      <c r="C18190" s="147" t="s">
        <v>217</v>
      </c>
      <c r="E18190" s="161"/>
      <c r="F18190" s="162"/>
      <c r="G18190" s="147"/>
      <c r="H18190" s="146"/>
      <c r="J18190" s="146"/>
      <c r="L18190" s="150"/>
      <c r="N18190" s="163"/>
      <c r="O18190" s="146"/>
      <c r="P18190" s="146"/>
      <c r="Q18190" s="146"/>
      <c r="R18190" s="34"/>
      <c r="S18190" s="35"/>
      <c r="T18190" s="147"/>
    </row>
    <row r="18191">
      <c r="A18191" s="147"/>
      <c r="B18191" s="64"/>
      <c r="C18191" s="147" t="s">
        <v>217</v>
      </c>
      <c r="E18191" s="161"/>
      <c r="F18191" s="162"/>
      <c r="G18191" s="147"/>
      <c r="H18191" s="146"/>
      <c r="J18191" s="146"/>
      <c r="L18191" s="150"/>
      <c r="N18191" s="163"/>
      <c r="O18191" s="146"/>
      <c r="P18191" s="146"/>
      <c r="Q18191" s="146"/>
      <c r="R18191" s="34"/>
      <c r="S18191" s="35"/>
      <c r="T18191" s="147"/>
    </row>
    <row r="18192">
      <c r="A18192" s="147"/>
      <c r="B18192" s="64"/>
      <c r="C18192" s="147" t="s">
        <v>217</v>
      </c>
      <c r="E18192" s="161"/>
      <c r="F18192" s="162"/>
      <c r="G18192" s="147"/>
      <c r="H18192" s="146"/>
      <c r="J18192" s="146"/>
      <c r="L18192" s="150"/>
      <c r="N18192" s="163"/>
      <c r="O18192" s="146"/>
      <c r="P18192" s="146"/>
      <c r="Q18192" s="146"/>
      <c r="R18192" s="34"/>
      <c r="S18192" s="35"/>
      <c r="T18192" s="147"/>
    </row>
    <row r="18193">
      <c r="A18193" s="147"/>
      <c r="B18193" s="64"/>
      <c r="C18193" s="147" t="s">
        <v>217</v>
      </c>
      <c r="E18193" s="161"/>
      <c r="F18193" s="162"/>
      <c r="G18193" s="147"/>
      <c r="H18193" s="146"/>
      <c r="J18193" s="146"/>
      <c r="L18193" s="150"/>
      <c r="N18193" s="163"/>
      <c r="O18193" s="146"/>
      <c r="P18193" s="146"/>
      <c r="Q18193" s="146"/>
      <c r="R18193" s="34"/>
      <c r="S18193" s="35"/>
      <c r="T18193" s="147"/>
    </row>
    <row r="18194">
      <c r="A18194" s="147"/>
      <c r="B18194" s="64"/>
      <c r="C18194" s="147" t="s">
        <v>217</v>
      </c>
      <c r="E18194" s="161"/>
      <c r="F18194" s="162"/>
      <c r="G18194" s="147"/>
      <c r="H18194" s="146"/>
      <c r="J18194" s="146"/>
      <c r="L18194" s="150"/>
      <c r="N18194" s="163"/>
      <c r="O18194" s="146"/>
      <c r="P18194" s="146"/>
      <c r="Q18194" s="146"/>
      <c r="R18194" s="34"/>
      <c r="S18194" s="35"/>
      <c r="T18194" s="147"/>
    </row>
    <row r="18195">
      <c r="A18195" s="147"/>
      <c r="B18195" s="64"/>
      <c r="C18195" s="147" t="s">
        <v>217</v>
      </c>
      <c r="E18195" s="161"/>
      <c r="F18195" s="162"/>
      <c r="G18195" s="147"/>
      <c r="H18195" s="146"/>
      <c r="J18195" s="146"/>
      <c r="L18195" s="150"/>
      <c r="N18195" s="163"/>
      <c r="O18195" s="146"/>
      <c r="P18195" s="146"/>
      <c r="Q18195" s="146"/>
      <c r="R18195" s="34"/>
      <c r="S18195" s="35"/>
      <c r="T18195" s="147"/>
    </row>
    <row r="18196">
      <c r="A18196" s="147"/>
      <c r="B18196" s="64"/>
      <c r="C18196" s="147" t="s">
        <v>217</v>
      </c>
      <c r="E18196" s="161"/>
      <c r="F18196" s="162"/>
      <c r="G18196" s="147"/>
      <c r="H18196" s="146"/>
      <c r="J18196" s="146"/>
      <c r="L18196" s="150"/>
      <c r="N18196" s="163"/>
      <c r="O18196" s="146"/>
      <c r="P18196" s="146"/>
      <c r="Q18196" s="146"/>
      <c r="R18196" s="34"/>
      <c r="S18196" s="35"/>
      <c r="T18196" s="147"/>
    </row>
    <row r="18197">
      <c r="A18197" s="147"/>
      <c r="B18197" s="64"/>
      <c r="C18197" s="147" t="s">
        <v>217</v>
      </c>
      <c r="E18197" s="161"/>
      <c r="F18197" s="162"/>
      <c r="G18197" s="147"/>
      <c r="H18197" s="146"/>
      <c r="J18197" s="146"/>
      <c r="L18197" s="150"/>
      <c r="N18197" s="163"/>
      <c r="O18197" s="146"/>
      <c r="P18197" s="146"/>
      <c r="Q18197" s="146"/>
      <c r="R18197" s="34"/>
      <c r="S18197" s="35"/>
      <c r="T18197" s="147"/>
    </row>
    <row r="18198">
      <c r="A18198" s="147"/>
      <c r="B18198" s="64"/>
      <c r="C18198" s="147" t="s">
        <v>217</v>
      </c>
      <c r="E18198" s="161"/>
      <c r="F18198" s="162"/>
      <c r="G18198" s="147"/>
      <c r="H18198" s="146"/>
      <c r="J18198" s="146"/>
      <c r="L18198" s="150"/>
      <c r="N18198" s="163"/>
      <c r="O18198" s="146"/>
      <c r="P18198" s="146"/>
      <c r="Q18198" s="146"/>
      <c r="R18198" s="34"/>
      <c r="S18198" s="35"/>
      <c r="T18198" s="147"/>
    </row>
    <row r="18199">
      <c r="A18199" s="147"/>
      <c r="B18199" s="64"/>
      <c r="C18199" s="147" t="s">
        <v>217</v>
      </c>
      <c r="E18199" s="161"/>
      <c r="F18199" s="162"/>
      <c r="G18199" s="147"/>
      <c r="H18199" s="146"/>
      <c r="J18199" s="146"/>
      <c r="L18199" s="150"/>
      <c r="N18199" s="163"/>
      <c r="O18199" s="146"/>
      <c r="P18199" s="146"/>
      <c r="Q18199" s="146"/>
      <c r="R18199" s="34"/>
      <c r="S18199" s="35"/>
      <c r="T18199" s="147"/>
    </row>
    <row r="18200">
      <c r="A18200" s="147"/>
      <c r="B18200" s="64"/>
      <c r="C18200" s="147" t="s">
        <v>217</v>
      </c>
      <c r="E18200" s="161"/>
      <c r="F18200" s="162"/>
      <c r="G18200" s="147"/>
      <c r="H18200" s="146"/>
      <c r="J18200" s="146"/>
      <c r="L18200" s="150"/>
      <c r="N18200" s="163"/>
      <c r="O18200" s="146"/>
      <c r="P18200" s="146"/>
      <c r="Q18200" s="146"/>
      <c r="R18200" s="34"/>
      <c r="S18200" s="35"/>
      <c r="T18200" s="147"/>
    </row>
    <row r="18201">
      <c r="A18201" s="147"/>
      <c r="B18201" s="64"/>
      <c r="C18201" s="147" t="s">
        <v>217</v>
      </c>
      <c r="E18201" s="161"/>
      <c r="F18201" s="162"/>
      <c r="G18201" s="147"/>
      <c r="H18201" s="146"/>
      <c r="J18201" s="146"/>
      <c r="L18201" s="150"/>
      <c r="N18201" s="163"/>
      <c r="O18201" s="146"/>
      <c r="P18201" s="146"/>
      <c r="Q18201" s="146"/>
      <c r="R18201" s="34"/>
      <c r="S18201" s="35"/>
      <c r="T18201" s="147"/>
    </row>
    <row r="18202">
      <c r="A18202" s="147"/>
      <c r="B18202" s="64"/>
      <c r="C18202" s="147" t="s">
        <v>217</v>
      </c>
      <c r="E18202" s="161"/>
      <c r="F18202" s="162"/>
      <c r="G18202" s="147"/>
      <c r="H18202" s="146"/>
      <c r="J18202" s="146"/>
      <c r="L18202" s="150"/>
      <c r="N18202" s="163"/>
      <c r="O18202" s="146"/>
      <c r="P18202" s="146"/>
      <c r="Q18202" s="146"/>
      <c r="R18202" s="34"/>
      <c r="S18202" s="35"/>
      <c r="T18202" s="147"/>
    </row>
    <row r="18203">
      <c r="A18203" s="147"/>
      <c r="B18203" s="64"/>
      <c r="C18203" s="147" t="s">
        <v>217</v>
      </c>
      <c r="E18203" s="161"/>
      <c r="F18203" s="162"/>
      <c r="G18203" s="147"/>
      <c r="H18203" s="146"/>
      <c r="J18203" s="146"/>
      <c r="L18203" s="150"/>
      <c r="N18203" s="163"/>
      <c r="O18203" s="146"/>
      <c r="P18203" s="146"/>
      <c r="Q18203" s="146"/>
      <c r="R18203" s="34"/>
      <c r="S18203" s="35"/>
      <c r="T18203" s="147"/>
    </row>
    <row r="18204">
      <c r="A18204" s="147"/>
      <c r="B18204" s="64"/>
      <c r="C18204" s="147" t="s">
        <v>217</v>
      </c>
      <c r="E18204" s="161"/>
      <c r="F18204" s="162"/>
      <c r="G18204" s="147"/>
      <c r="H18204" s="146"/>
      <c r="J18204" s="146"/>
      <c r="L18204" s="150"/>
      <c r="N18204" s="163"/>
      <c r="O18204" s="146"/>
      <c r="P18204" s="146"/>
      <c r="Q18204" s="146"/>
      <c r="R18204" s="34"/>
      <c r="S18204" s="35"/>
      <c r="T18204" s="147"/>
    </row>
    <row r="18205">
      <c r="A18205" s="147"/>
      <c r="B18205" s="64"/>
      <c r="C18205" s="147" t="s">
        <v>217</v>
      </c>
      <c r="E18205" s="161"/>
      <c r="F18205" s="162"/>
      <c r="G18205" s="147"/>
      <c r="H18205" s="146"/>
      <c r="J18205" s="146"/>
      <c r="L18205" s="150"/>
      <c r="N18205" s="163"/>
      <c r="O18205" s="146"/>
      <c r="P18205" s="146"/>
      <c r="Q18205" s="146"/>
      <c r="R18205" s="34"/>
      <c r="S18205" s="35"/>
      <c r="T18205" s="147"/>
    </row>
    <row r="18206">
      <c r="A18206" s="147"/>
      <c r="B18206" s="64"/>
      <c r="C18206" s="147" t="s">
        <v>217</v>
      </c>
      <c r="E18206" s="161"/>
      <c r="F18206" s="162"/>
      <c r="G18206" s="147"/>
      <c r="H18206" s="146"/>
      <c r="J18206" s="146"/>
      <c r="L18206" s="150"/>
      <c r="N18206" s="163"/>
      <c r="O18206" s="146"/>
      <c r="P18206" s="146"/>
      <c r="Q18206" s="146"/>
      <c r="R18206" s="34"/>
      <c r="S18206" s="35"/>
      <c r="T18206" s="147"/>
    </row>
    <row r="18207">
      <c r="A18207" s="147"/>
      <c r="B18207" s="64"/>
      <c r="C18207" s="147" t="s">
        <v>217</v>
      </c>
      <c r="E18207" s="161"/>
      <c r="F18207" s="162"/>
      <c r="G18207" s="147"/>
      <c r="H18207" s="146"/>
      <c r="J18207" s="146"/>
      <c r="L18207" s="150"/>
      <c r="N18207" s="163"/>
      <c r="O18207" s="146"/>
      <c r="P18207" s="146"/>
      <c r="Q18207" s="146"/>
      <c r="R18207" s="34"/>
      <c r="S18207" s="35"/>
      <c r="T18207" s="147"/>
    </row>
    <row r="18208">
      <c r="A18208" s="147"/>
      <c r="B18208" s="64"/>
      <c r="C18208" s="147" t="s">
        <v>217</v>
      </c>
      <c r="E18208" s="161"/>
      <c r="F18208" s="162"/>
      <c r="G18208" s="147"/>
      <c r="H18208" s="146"/>
      <c r="J18208" s="146"/>
      <c r="L18208" s="150"/>
      <c r="N18208" s="163"/>
      <c r="O18208" s="146"/>
      <c r="P18208" s="146"/>
      <c r="Q18208" s="146"/>
      <c r="R18208" s="34"/>
      <c r="S18208" s="35"/>
      <c r="T18208" s="147"/>
    </row>
    <row r="18209">
      <c r="A18209" s="147"/>
      <c r="B18209" s="64"/>
      <c r="C18209" s="147" t="s">
        <v>217</v>
      </c>
      <c r="E18209" s="161"/>
      <c r="F18209" s="162"/>
      <c r="G18209" s="147"/>
      <c r="H18209" s="146"/>
      <c r="J18209" s="146"/>
      <c r="L18209" s="150"/>
      <c r="N18209" s="163"/>
      <c r="O18209" s="146"/>
      <c r="P18209" s="146"/>
      <c r="Q18209" s="146"/>
      <c r="R18209" s="34"/>
      <c r="S18209" s="35"/>
      <c r="T18209" s="147"/>
    </row>
    <row r="18210">
      <c r="A18210" s="147"/>
      <c r="B18210" s="64"/>
      <c r="C18210" s="147" t="s">
        <v>217</v>
      </c>
      <c r="E18210" s="161"/>
      <c r="F18210" s="162"/>
      <c r="G18210" s="147"/>
      <c r="H18210" s="146"/>
      <c r="J18210" s="146"/>
      <c r="L18210" s="150"/>
      <c r="N18210" s="163"/>
      <c r="O18210" s="146"/>
      <c r="P18210" s="146"/>
      <c r="Q18210" s="146"/>
      <c r="R18210" s="34"/>
      <c r="S18210" s="35"/>
      <c r="T18210" s="147"/>
    </row>
    <row r="18211">
      <c r="A18211" s="147"/>
      <c r="B18211" s="64"/>
      <c r="C18211" s="147" t="s">
        <v>217</v>
      </c>
      <c r="E18211" s="161"/>
      <c r="F18211" s="162"/>
      <c r="G18211" s="147"/>
      <c r="H18211" s="146"/>
      <c r="J18211" s="146"/>
      <c r="L18211" s="150"/>
      <c r="N18211" s="163"/>
      <c r="O18211" s="146"/>
      <c r="P18211" s="146"/>
      <c r="Q18211" s="146"/>
      <c r="R18211" s="34"/>
      <c r="S18211" s="35"/>
      <c r="T18211" s="147"/>
    </row>
    <row r="18212">
      <c r="A18212" s="147"/>
      <c r="B18212" s="64"/>
      <c r="C18212" s="147" t="s">
        <v>217</v>
      </c>
      <c r="E18212" s="161"/>
      <c r="F18212" s="162"/>
      <c r="G18212" s="147"/>
      <c r="H18212" s="146"/>
      <c r="J18212" s="146"/>
      <c r="L18212" s="150"/>
      <c r="N18212" s="163"/>
      <c r="O18212" s="146"/>
      <c r="P18212" s="146"/>
      <c r="Q18212" s="146"/>
      <c r="R18212" s="34"/>
      <c r="S18212" s="35"/>
      <c r="T18212" s="147"/>
    </row>
    <row r="18213">
      <c r="A18213" s="147"/>
      <c r="B18213" s="64"/>
      <c r="C18213" s="147" t="s">
        <v>217</v>
      </c>
      <c r="E18213" s="161"/>
      <c r="F18213" s="162"/>
      <c r="G18213" s="147"/>
      <c r="H18213" s="146"/>
      <c r="J18213" s="146"/>
      <c r="L18213" s="150"/>
      <c r="N18213" s="163"/>
      <c r="O18213" s="146"/>
      <c r="P18213" s="146"/>
      <c r="Q18213" s="146"/>
      <c r="R18213" s="34"/>
      <c r="S18213" s="35"/>
      <c r="T18213" s="147"/>
    </row>
    <row r="18214">
      <c r="A18214" s="147"/>
      <c r="B18214" s="64"/>
      <c r="C18214" s="147" t="s">
        <v>217</v>
      </c>
      <c r="E18214" s="161"/>
      <c r="F18214" s="162"/>
      <c r="G18214" s="147"/>
      <c r="H18214" s="146"/>
      <c r="J18214" s="146"/>
      <c r="L18214" s="150"/>
      <c r="N18214" s="163"/>
      <c r="O18214" s="146"/>
      <c r="P18214" s="146"/>
      <c r="Q18214" s="146"/>
      <c r="R18214" s="34"/>
      <c r="S18214" s="35"/>
      <c r="T18214" s="147"/>
    </row>
    <row r="18215">
      <c r="A18215" s="147"/>
      <c r="B18215" s="64"/>
      <c r="C18215" s="147" t="s">
        <v>217</v>
      </c>
      <c r="E18215" s="161"/>
      <c r="F18215" s="162"/>
      <c r="G18215" s="147"/>
      <c r="H18215" s="146"/>
      <c r="J18215" s="146"/>
      <c r="L18215" s="150"/>
      <c r="N18215" s="163"/>
      <c r="O18215" s="146"/>
      <c r="P18215" s="146"/>
      <c r="Q18215" s="146"/>
      <c r="R18215" s="34"/>
      <c r="S18215" s="35"/>
      <c r="T18215" s="147"/>
    </row>
    <row r="18216">
      <c r="A18216" s="147"/>
      <c r="B18216" s="64"/>
      <c r="C18216" s="147" t="s">
        <v>217</v>
      </c>
      <c r="E18216" s="161"/>
      <c r="F18216" s="162"/>
      <c r="G18216" s="147"/>
      <c r="H18216" s="146"/>
      <c r="J18216" s="146"/>
      <c r="L18216" s="150"/>
      <c r="N18216" s="163"/>
      <c r="O18216" s="146"/>
      <c r="P18216" s="146"/>
      <c r="Q18216" s="146"/>
      <c r="R18216" s="34"/>
      <c r="S18216" s="35"/>
      <c r="T18216" s="147"/>
    </row>
    <row r="18217">
      <c r="A18217" s="147"/>
      <c r="B18217" s="64"/>
      <c r="C18217" s="147" t="s">
        <v>217</v>
      </c>
      <c r="E18217" s="161"/>
      <c r="F18217" s="162"/>
      <c r="G18217" s="147"/>
      <c r="H18217" s="146"/>
      <c r="J18217" s="146"/>
      <c r="L18217" s="150"/>
      <c r="N18217" s="163"/>
      <c r="O18217" s="146"/>
      <c r="P18217" s="146"/>
      <c r="Q18217" s="146"/>
      <c r="R18217" s="34"/>
      <c r="S18217" s="35"/>
      <c r="T18217" s="147"/>
    </row>
    <row r="18218">
      <c r="A18218" s="147"/>
      <c r="B18218" s="64"/>
      <c r="C18218" s="147" t="s">
        <v>217</v>
      </c>
      <c r="E18218" s="161"/>
      <c r="F18218" s="162"/>
      <c r="G18218" s="147"/>
      <c r="H18218" s="146"/>
      <c r="J18218" s="146"/>
      <c r="L18218" s="150"/>
      <c r="N18218" s="163"/>
      <c r="O18218" s="146"/>
      <c r="P18218" s="146"/>
      <c r="Q18218" s="146"/>
      <c r="R18218" s="34"/>
      <c r="S18218" s="35"/>
      <c r="T18218" s="147"/>
    </row>
    <row r="18219">
      <c r="A18219" s="147"/>
      <c r="B18219" s="64"/>
      <c r="C18219" s="147" t="s">
        <v>217</v>
      </c>
      <c r="E18219" s="161"/>
      <c r="F18219" s="162"/>
      <c r="G18219" s="147"/>
      <c r="H18219" s="146"/>
      <c r="J18219" s="146"/>
      <c r="L18219" s="150"/>
      <c r="N18219" s="163"/>
      <c r="O18219" s="146"/>
      <c r="P18219" s="146"/>
      <c r="Q18219" s="146"/>
      <c r="R18219" s="34"/>
      <c r="S18219" s="35"/>
      <c r="T18219" s="147"/>
    </row>
    <row r="18220">
      <c r="A18220" s="147"/>
      <c r="B18220" s="64"/>
      <c r="C18220" s="147" t="s">
        <v>217</v>
      </c>
      <c r="E18220" s="161"/>
      <c r="F18220" s="162"/>
      <c r="G18220" s="147"/>
      <c r="H18220" s="146"/>
      <c r="J18220" s="146"/>
      <c r="L18220" s="150"/>
      <c r="N18220" s="163"/>
      <c r="O18220" s="146"/>
      <c r="P18220" s="146"/>
      <c r="Q18220" s="146"/>
      <c r="R18220" s="34"/>
      <c r="S18220" s="35"/>
      <c r="T18220" s="147"/>
    </row>
    <row r="18221">
      <c r="A18221" s="147"/>
      <c r="B18221" s="64"/>
      <c r="C18221" s="147" t="s">
        <v>217</v>
      </c>
      <c r="E18221" s="161"/>
      <c r="F18221" s="162"/>
      <c r="G18221" s="147"/>
      <c r="H18221" s="146"/>
      <c r="J18221" s="146"/>
      <c r="L18221" s="150"/>
      <c r="N18221" s="163"/>
      <c r="O18221" s="146"/>
      <c r="P18221" s="146"/>
      <c r="Q18221" s="146"/>
      <c r="R18221" s="34"/>
      <c r="S18221" s="35"/>
      <c r="T18221" s="147"/>
    </row>
    <row r="18222">
      <c r="A18222" s="147"/>
      <c r="B18222" s="64"/>
      <c r="C18222" s="147" t="s">
        <v>217</v>
      </c>
      <c r="E18222" s="161"/>
      <c r="F18222" s="162"/>
      <c r="G18222" s="147"/>
      <c r="H18222" s="146"/>
      <c r="J18222" s="146"/>
      <c r="L18222" s="150"/>
      <c r="N18222" s="163"/>
      <c r="O18222" s="146"/>
      <c r="P18222" s="146"/>
      <c r="Q18222" s="146"/>
      <c r="R18222" s="34"/>
      <c r="S18222" s="35"/>
      <c r="T18222" s="147"/>
    </row>
    <row r="18223">
      <c r="A18223" s="147"/>
      <c r="B18223" s="64"/>
      <c r="C18223" s="147" t="s">
        <v>217</v>
      </c>
      <c r="E18223" s="161"/>
      <c r="F18223" s="162"/>
      <c r="G18223" s="147"/>
      <c r="H18223" s="146"/>
      <c r="J18223" s="146"/>
      <c r="L18223" s="150"/>
      <c r="N18223" s="163"/>
      <c r="O18223" s="146"/>
      <c r="P18223" s="146"/>
      <c r="Q18223" s="146"/>
      <c r="R18223" s="34"/>
      <c r="S18223" s="35"/>
      <c r="T18223" s="147"/>
    </row>
    <row r="18224">
      <c r="A18224" s="147"/>
      <c r="B18224" s="64"/>
      <c r="C18224" s="147" t="s">
        <v>217</v>
      </c>
      <c r="E18224" s="161"/>
      <c r="F18224" s="162"/>
      <c r="G18224" s="147"/>
      <c r="H18224" s="146"/>
      <c r="J18224" s="146"/>
      <c r="L18224" s="150"/>
      <c r="N18224" s="163"/>
      <c r="O18224" s="146"/>
      <c r="P18224" s="146"/>
      <c r="Q18224" s="146"/>
      <c r="R18224" s="34"/>
      <c r="S18224" s="35"/>
      <c r="T18224" s="147"/>
    </row>
    <row r="18225">
      <c r="A18225" s="147"/>
      <c r="B18225" s="64"/>
      <c r="C18225" s="147" t="s">
        <v>217</v>
      </c>
      <c r="E18225" s="161"/>
      <c r="F18225" s="162"/>
      <c r="G18225" s="147"/>
      <c r="H18225" s="146"/>
      <c r="J18225" s="146"/>
      <c r="L18225" s="150"/>
      <c r="N18225" s="163"/>
      <c r="O18225" s="146"/>
      <c r="P18225" s="146"/>
      <c r="Q18225" s="146"/>
      <c r="R18225" s="34"/>
      <c r="S18225" s="35"/>
      <c r="T18225" s="147"/>
    </row>
    <row r="18226">
      <c r="A18226" s="147"/>
      <c r="B18226" s="64"/>
      <c r="C18226" s="147" t="s">
        <v>217</v>
      </c>
      <c r="E18226" s="161"/>
      <c r="F18226" s="162"/>
      <c r="G18226" s="147"/>
      <c r="H18226" s="146"/>
      <c r="J18226" s="146"/>
      <c r="L18226" s="150"/>
      <c r="N18226" s="163"/>
      <c r="O18226" s="146"/>
      <c r="P18226" s="146"/>
      <c r="Q18226" s="146"/>
      <c r="R18226" s="34"/>
      <c r="S18226" s="35"/>
      <c r="T18226" s="147"/>
    </row>
    <row r="18227">
      <c r="A18227" s="147"/>
      <c r="B18227" s="64"/>
      <c r="C18227" s="147" t="s">
        <v>217</v>
      </c>
      <c r="E18227" s="161"/>
      <c r="F18227" s="162"/>
      <c r="G18227" s="147"/>
      <c r="H18227" s="146"/>
      <c r="J18227" s="146"/>
      <c r="L18227" s="150"/>
      <c r="N18227" s="163"/>
      <c r="O18227" s="146"/>
      <c r="P18227" s="146"/>
      <c r="Q18227" s="146"/>
      <c r="R18227" s="34"/>
      <c r="S18227" s="35"/>
      <c r="T18227" s="147"/>
    </row>
    <row r="18228">
      <c r="A18228" s="147"/>
      <c r="B18228" s="64"/>
      <c r="C18228" s="147" t="s">
        <v>217</v>
      </c>
      <c r="E18228" s="161"/>
      <c r="F18228" s="162"/>
      <c r="G18228" s="147"/>
      <c r="H18228" s="146"/>
      <c r="J18228" s="146"/>
      <c r="L18228" s="150"/>
      <c r="N18228" s="163"/>
      <c r="O18228" s="146"/>
      <c r="P18228" s="146"/>
      <c r="Q18228" s="146"/>
      <c r="R18228" s="34"/>
      <c r="S18228" s="35"/>
      <c r="T18228" s="147"/>
    </row>
    <row r="18229">
      <c r="A18229" s="147"/>
      <c r="B18229" s="64"/>
      <c r="C18229" s="147" t="s">
        <v>217</v>
      </c>
      <c r="E18229" s="161"/>
      <c r="F18229" s="162"/>
      <c r="G18229" s="147"/>
      <c r="H18229" s="146"/>
      <c r="J18229" s="146"/>
      <c r="L18229" s="150"/>
      <c r="N18229" s="163"/>
      <c r="O18229" s="146"/>
      <c r="P18229" s="146"/>
      <c r="Q18229" s="146"/>
      <c r="R18229" s="34"/>
      <c r="S18229" s="35"/>
      <c r="T18229" s="147"/>
    </row>
    <row r="18230">
      <c r="A18230" s="147"/>
      <c r="B18230" s="64"/>
      <c r="C18230" s="147" t="s">
        <v>217</v>
      </c>
      <c r="E18230" s="161"/>
      <c r="F18230" s="162"/>
      <c r="G18230" s="147"/>
      <c r="H18230" s="146"/>
      <c r="J18230" s="146"/>
      <c r="L18230" s="150"/>
      <c r="N18230" s="163"/>
      <c r="O18230" s="146"/>
      <c r="P18230" s="146"/>
      <c r="Q18230" s="146"/>
      <c r="R18230" s="34"/>
      <c r="S18230" s="35"/>
      <c r="T18230" s="147"/>
    </row>
    <row r="18231">
      <c r="A18231" s="147"/>
      <c r="B18231" s="64"/>
      <c r="C18231" s="147" t="s">
        <v>217</v>
      </c>
      <c r="E18231" s="161"/>
      <c r="F18231" s="162"/>
      <c r="G18231" s="147"/>
      <c r="H18231" s="146"/>
      <c r="J18231" s="146"/>
      <c r="L18231" s="150"/>
      <c r="N18231" s="163"/>
      <c r="O18231" s="146"/>
      <c r="P18231" s="146"/>
      <c r="Q18231" s="146"/>
      <c r="R18231" s="34"/>
      <c r="S18231" s="35"/>
      <c r="T18231" s="147"/>
    </row>
    <row r="18232">
      <c r="A18232" s="147"/>
      <c r="B18232" s="64"/>
      <c r="C18232" s="147" t="s">
        <v>217</v>
      </c>
      <c r="E18232" s="161"/>
      <c r="F18232" s="162"/>
      <c r="G18232" s="147"/>
      <c r="H18232" s="146"/>
      <c r="J18232" s="146"/>
      <c r="L18232" s="150"/>
      <c r="N18232" s="163"/>
      <c r="O18232" s="146"/>
      <c r="P18232" s="146"/>
      <c r="Q18232" s="146"/>
      <c r="R18232" s="34"/>
      <c r="S18232" s="35"/>
      <c r="T18232" s="147"/>
    </row>
    <row r="18233">
      <c r="A18233" s="147"/>
      <c r="B18233" s="64"/>
      <c r="C18233" s="147" t="s">
        <v>217</v>
      </c>
      <c r="E18233" s="161"/>
      <c r="F18233" s="162"/>
      <c r="G18233" s="147"/>
      <c r="H18233" s="146"/>
      <c r="J18233" s="146"/>
      <c r="L18233" s="150"/>
      <c r="N18233" s="163"/>
      <c r="O18233" s="146"/>
      <c r="P18233" s="146"/>
      <c r="Q18233" s="146"/>
      <c r="R18233" s="34"/>
      <c r="S18233" s="35"/>
      <c r="T18233" s="147"/>
    </row>
    <row r="18234">
      <c r="A18234" s="147"/>
      <c r="B18234" s="64"/>
      <c r="C18234" s="147" t="s">
        <v>217</v>
      </c>
      <c r="E18234" s="161"/>
      <c r="F18234" s="162"/>
      <c r="G18234" s="147"/>
      <c r="H18234" s="146"/>
      <c r="J18234" s="146"/>
      <c r="L18234" s="150"/>
      <c r="N18234" s="163"/>
      <c r="O18234" s="146"/>
      <c r="P18234" s="146"/>
      <c r="Q18234" s="146"/>
      <c r="R18234" s="34"/>
      <c r="S18234" s="35"/>
      <c r="T18234" s="147"/>
    </row>
    <row r="18235">
      <c r="A18235" s="147"/>
      <c r="B18235" s="64"/>
      <c r="C18235" s="147" t="s">
        <v>217</v>
      </c>
      <c r="E18235" s="161"/>
      <c r="F18235" s="162"/>
      <c r="G18235" s="147"/>
      <c r="H18235" s="146"/>
      <c r="J18235" s="146"/>
      <c r="L18235" s="150"/>
      <c r="N18235" s="163"/>
      <c r="O18235" s="146"/>
      <c r="P18235" s="146"/>
      <c r="Q18235" s="146"/>
      <c r="R18235" s="34"/>
      <c r="S18235" s="35"/>
      <c r="T18235" s="147"/>
    </row>
    <row r="18236">
      <c r="A18236" s="147"/>
      <c r="B18236" s="64"/>
      <c r="C18236" s="147" t="s">
        <v>217</v>
      </c>
      <c r="E18236" s="161"/>
      <c r="F18236" s="162"/>
      <c r="G18236" s="147"/>
      <c r="H18236" s="146"/>
      <c r="J18236" s="146"/>
      <c r="L18236" s="150"/>
      <c r="N18236" s="163"/>
      <c r="O18236" s="146"/>
      <c r="P18236" s="146"/>
      <c r="Q18236" s="146"/>
      <c r="R18236" s="34"/>
      <c r="S18236" s="35"/>
      <c r="T18236" s="147"/>
    </row>
    <row r="18237">
      <c r="A18237" s="147"/>
      <c r="B18237" s="64"/>
      <c r="C18237" s="147" t="s">
        <v>217</v>
      </c>
      <c r="E18237" s="161"/>
      <c r="F18237" s="162"/>
      <c r="G18237" s="147"/>
      <c r="H18237" s="146"/>
      <c r="J18237" s="146"/>
      <c r="L18237" s="150"/>
      <c r="N18237" s="163"/>
      <c r="O18237" s="146"/>
      <c r="P18237" s="146"/>
      <c r="Q18237" s="146"/>
      <c r="R18237" s="34"/>
      <c r="S18237" s="35"/>
      <c r="T18237" s="147"/>
    </row>
    <row r="18238">
      <c r="A18238" s="147"/>
      <c r="B18238" s="64"/>
      <c r="C18238" s="147" t="s">
        <v>217</v>
      </c>
      <c r="E18238" s="161"/>
      <c r="F18238" s="162"/>
      <c r="G18238" s="147"/>
      <c r="H18238" s="146"/>
      <c r="J18238" s="146"/>
      <c r="L18238" s="150"/>
      <c r="N18238" s="163"/>
      <c r="O18238" s="146"/>
      <c r="P18238" s="146"/>
      <c r="Q18238" s="146"/>
      <c r="R18238" s="34"/>
      <c r="S18238" s="35"/>
      <c r="T18238" s="147"/>
    </row>
    <row r="18239">
      <c r="A18239" s="147"/>
      <c r="B18239" s="64"/>
      <c r="C18239" s="147" t="s">
        <v>217</v>
      </c>
      <c r="E18239" s="161"/>
      <c r="F18239" s="162"/>
      <c r="G18239" s="147"/>
      <c r="H18239" s="146"/>
      <c r="J18239" s="146"/>
      <c r="L18239" s="150"/>
      <c r="N18239" s="163"/>
      <c r="O18239" s="146"/>
      <c r="P18239" s="146"/>
      <c r="Q18239" s="146"/>
      <c r="R18239" s="34"/>
      <c r="S18239" s="35"/>
      <c r="T18239" s="147"/>
    </row>
    <row r="18240">
      <c r="A18240" s="147"/>
      <c r="B18240" s="64"/>
      <c r="C18240" s="147" t="s">
        <v>217</v>
      </c>
      <c r="E18240" s="161"/>
      <c r="F18240" s="162"/>
      <c r="G18240" s="147"/>
      <c r="H18240" s="146"/>
      <c r="J18240" s="146"/>
      <c r="L18240" s="150"/>
      <c r="N18240" s="163"/>
      <c r="O18240" s="146"/>
      <c r="P18240" s="146"/>
      <c r="Q18240" s="146"/>
      <c r="R18240" s="34"/>
      <c r="S18240" s="35"/>
      <c r="T18240" s="147"/>
    </row>
    <row r="18241">
      <c r="A18241" s="147"/>
      <c r="B18241" s="64"/>
      <c r="C18241" s="147" t="s">
        <v>217</v>
      </c>
      <c r="E18241" s="161"/>
      <c r="F18241" s="162"/>
      <c r="G18241" s="147"/>
      <c r="H18241" s="146"/>
      <c r="J18241" s="146"/>
      <c r="L18241" s="150"/>
      <c r="N18241" s="163"/>
      <c r="O18241" s="146"/>
      <c r="P18241" s="146"/>
      <c r="Q18241" s="146"/>
      <c r="R18241" s="34"/>
      <c r="S18241" s="35"/>
      <c r="T18241" s="147"/>
    </row>
    <row r="18242">
      <c r="A18242" s="147"/>
      <c r="B18242" s="64"/>
      <c r="C18242" s="147" t="s">
        <v>217</v>
      </c>
      <c r="E18242" s="161"/>
      <c r="F18242" s="162"/>
      <c r="G18242" s="147"/>
      <c r="H18242" s="146"/>
      <c r="J18242" s="146"/>
      <c r="L18242" s="150"/>
      <c r="N18242" s="163"/>
      <c r="O18242" s="146"/>
      <c r="P18242" s="146"/>
      <c r="Q18242" s="146"/>
      <c r="R18242" s="34"/>
      <c r="S18242" s="35"/>
      <c r="T18242" s="147"/>
    </row>
    <row r="18243">
      <c r="A18243" s="147"/>
      <c r="B18243" s="64"/>
      <c r="C18243" s="147" t="s">
        <v>217</v>
      </c>
      <c r="E18243" s="161"/>
      <c r="F18243" s="162"/>
      <c r="G18243" s="147"/>
      <c r="H18243" s="146"/>
      <c r="J18243" s="146"/>
      <c r="L18243" s="150"/>
      <c r="N18243" s="163"/>
      <c r="O18243" s="146"/>
      <c r="P18243" s="146"/>
      <c r="Q18243" s="146"/>
      <c r="R18243" s="34"/>
      <c r="S18243" s="35"/>
      <c r="T18243" s="147"/>
    </row>
    <row r="18244">
      <c r="A18244" s="147"/>
      <c r="B18244" s="64"/>
      <c r="C18244" s="147" t="s">
        <v>217</v>
      </c>
      <c r="E18244" s="161"/>
      <c r="F18244" s="162"/>
      <c r="G18244" s="147"/>
      <c r="H18244" s="146"/>
      <c r="J18244" s="146"/>
      <c r="L18244" s="150"/>
      <c r="N18244" s="163"/>
      <c r="O18244" s="146"/>
      <c r="P18244" s="146"/>
      <c r="Q18244" s="146"/>
      <c r="R18244" s="34"/>
      <c r="S18244" s="35"/>
      <c r="T18244" s="147"/>
    </row>
    <row r="18245">
      <c r="A18245" s="147"/>
      <c r="B18245" s="64"/>
      <c r="C18245" s="147" t="s">
        <v>217</v>
      </c>
      <c r="E18245" s="161"/>
      <c r="F18245" s="162"/>
      <c r="G18245" s="147"/>
      <c r="H18245" s="146"/>
      <c r="J18245" s="146"/>
      <c r="L18245" s="150"/>
      <c r="N18245" s="163"/>
      <c r="O18245" s="146"/>
      <c r="P18245" s="146"/>
      <c r="Q18245" s="146"/>
      <c r="R18245" s="34"/>
      <c r="S18245" s="35"/>
      <c r="T18245" s="147"/>
    </row>
    <row r="18246">
      <c r="A18246" s="147"/>
      <c r="B18246" s="64"/>
      <c r="C18246" s="147" t="s">
        <v>217</v>
      </c>
      <c r="E18246" s="161"/>
      <c r="F18246" s="162"/>
      <c r="G18246" s="147"/>
      <c r="H18246" s="146"/>
      <c r="J18246" s="146"/>
      <c r="L18246" s="150"/>
      <c r="N18246" s="163"/>
      <c r="O18246" s="146"/>
      <c r="P18246" s="146"/>
      <c r="Q18246" s="146"/>
      <c r="R18246" s="34"/>
      <c r="S18246" s="35"/>
      <c r="T18246" s="147"/>
    </row>
    <row r="18247">
      <c r="A18247" s="147"/>
      <c r="B18247" s="64"/>
      <c r="C18247" s="147" t="s">
        <v>217</v>
      </c>
      <c r="E18247" s="161"/>
      <c r="F18247" s="162"/>
      <c r="G18247" s="147"/>
      <c r="H18247" s="146"/>
      <c r="J18247" s="146"/>
      <c r="L18247" s="150"/>
      <c r="N18247" s="163"/>
      <c r="O18247" s="146"/>
      <c r="P18247" s="146"/>
      <c r="Q18247" s="146"/>
      <c r="R18247" s="34"/>
      <c r="S18247" s="35"/>
      <c r="T18247" s="147"/>
    </row>
    <row r="18248">
      <c r="A18248" s="147"/>
      <c r="B18248" s="64"/>
      <c r="C18248" s="147" t="s">
        <v>217</v>
      </c>
      <c r="E18248" s="161"/>
      <c r="F18248" s="162"/>
      <c r="G18248" s="147"/>
      <c r="H18248" s="146"/>
      <c r="J18248" s="146"/>
      <c r="L18248" s="150"/>
      <c r="N18248" s="163"/>
      <c r="O18248" s="146"/>
      <c r="P18248" s="146"/>
      <c r="Q18248" s="146"/>
      <c r="R18248" s="34"/>
      <c r="S18248" s="35"/>
      <c r="T18248" s="147"/>
    </row>
    <row r="18249">
      <c r="A18249" s="147"/>
      <c r="B18249" s="64"/>
      <c r="C18249" s="147" t="s">
        <v>217</v>
      </c>
      <c r="E18249" s="161"/>
      <c r="F18249" s="162"/>
      <c r="G18249" s="147"/>
      <c r="H18249" s="146"/>
      <c r="J18249" s="146"/>
      <c r="L18249" s="150"/>
      <c r="N18249" s="163"/>
      <c r="O18249" s="146"/>
      <c r="P18249" s="146"/>
      <c r="Q18249" s="146"/>
      <c r="R18249" s="34"/>
      <c r="S18249" s="35"/>
      <c r="T18249" s="147"/>
    </row>
    <row r="18250">
      <c r="A18250" s="147"/>
      <c r="B18250" s="64"/>
      <c r="C18250" s="147" t="s">
        <v>217</v>
      </c>
      <c r="E18250" s="161"/>
      <c r="F18250" s="162"/>
      <c r="G18250" s="147"/>
      <c r="H18250" s="146"/>
      <c r="J18250" s="146"/>
      <c r="L18250" s="150"/>
      <c r="N18250" s="163"/>
      <c r="O18250" s="146"/>
      <c r="P18250" s="146"/>
      <c r="Q18250" s="146"/>
      <c r="R18250" s="34"/>
      <c r="S18250" s="35"/>
      <c r="T18250" s="147"/>
    </row>
    <row r="18251">
      <c r="A18251" s="147"/>
      <c r="B18251" s="64"/>
      <c r="C18251" s="147" t="s">
        <v>217</v>
      </c>
      <c r="E18251" s="161"/>
      <c r="F18251" s="162"/>
      <c r="G18251" s="147"/>
      <c r="H18251" s="146"/>
      <c r="J18251" s="146"/>
      <c r="L18251" s="150"/>
      <c r="N18251" s="163"/>
      <c r="O18251" s="146"/>
      <c r="P18251" s="146"/>
      <c r="Q18251" s="146"/>
      <c r="R18251" s="34"/>
      <c r="S18251" s="35"/>
      <c r="T18251" s="147"/>
    </row>
    <row r="18252">
      <c r="A18252" s="147"/>
      <c r="B18252" s="64"/>
      <c r="C18252" s="147" t="s">
        <v>217</v>
      </c>
      <c r="E18252" s="161"/>
      <c r="F18252" s="162"/>
      <c r="G18252" s="147"/>
      <c r="H18252" s="146"/>
      <c r="J18252" s="146"/>
      <c r="L18252" s="150"/>
      <c r="N18252" s="163"/>
      <c r="O18252" s="146"/>
      <c r="P18252" s="146"/>
      <c r="Q18252" s="146"/>
      <c r="R18252" s="34"/>
      <c r="S18252" s="35"/>
      <c r="T18252" s="147"/>
    </row>
    <row r="18253">
      <c r="A18253" s="147"/>
      <c r="B18253" s="64"/>
      <c r="C18253" s="147" t="s">
        <v>217</v>
      </c>
      <c r="E18253" s="161"/>
      <c r="F18253" s="162"/>
      <c r="G18253" s="147"/>
      <c r="H18253" s="146"/>
      <c r="J18253" s="146"/>
      <c r="L18253" s="150"/>
      <c r="N18253" s="163"/>
      <c r="O18253" s="146"/>
      <c r="P18253" s="146"/>
      <c r="Q18253" s="146"/>
      <c r="R18253" s="34"/>
      <c r="S18253" s="35"/>
      <c r="T18253" s="147"/>
    </row>
    <row r="18254">
      <c r="A18254" s="147"/>
      <c r="B18254" s="64"/>
      <c r="C18254" s="147" t="s">
        <v>217</v>
      </c>
      <c r="E18254" s="161"/>
      <c r="F18254" s="162"/>
      <c r="G18254" s="147"/>
      <c r="H18254" s="146"/>
      <c r="J18254" s="146"/>
      <c r="L18254" s="150"/>
      <c r="N18254" s="163"/>
      <c r="O18254" s="146"/>
      <c r="P18254" s="146"/>
      <c r="Q18254" s="146"/>
      <c r="R18254" s="34"/>
      <c r="S18254" s="35"/>
      <c r="T18254" s="147"/>
    </row>
    <row r="18255">
      <c r="A18255" s="147"/>
      <c r="B18255" s="64"/>
      <c r="C18255" s="147" t="s">
        <v>217</v>
      </c>
      <c r="E18255" s="161"/>
      <c r="F18255" s="162"/>
      <c r="G18255" s="147"/>
      <c r="H18255" s="146"/>
      <c r="J18255" s="146"/>
      <c r="L18255" s="150"/>
      <c r="N18255" s="163"/>
      <c r="O18255" s="146"/>
      <c r="P18255" s="146"/>
      <c r="Q18255" s="146"/>
      <c r="R18255" s="34"/>
      <c r="S18255" s="35"/>
      <c r="T18255" s="147"/>
    </row>
    <row r="18256">
      <c r="A18256" s="147"/>
      <c r="B18256" s="64"/>
      <c r="C18256" s="147" t="s">
        <v>217</v>
      </c>
      <c r="E18256" s="161"/>
      <c r="F18256" s="162"/>
      <c r="G18256" s="147"/>
      <c r="H18256" s="146"/>
      <c r="J18256" s="146"/>
      <c r="L18256" s="150"/>
      <c r="N18256" s="163"/>
      <c r="O18256" s="146"/>
      <c r="P18256" s="146"/>
      <c r="Q18256" s="146"/>
      <c r="R18256" s="34"/>
      <c r="S18256" s="35"/>
      <c r="T18256" s="147"/>
    </row>
    <row r="18257">
      <c r="A18257" s="147"/>
      <c r="B18257" s="64"/>
      <c r="C18257" s="147" t="s">
        <v>217</v>
      </c>
      <c r="E18257" s="161"/>
      <c r="F18257" s="162"/>
      <c r="G18257" s="147"/>
      <c r="H18257" s="146"/>
      <c r="J18257" s="146"/>
      <c r="L18257" s="150"/>
      <c r="N18257" s="163"/>
      <c r="O18257" s="146"/>
      <c r="P18257" s="146"/>
      <c r="Q18257" s="146"/>
      <c r="R18257" s="34"/>
      <c r="S18257" s="35"/>
      <c r="T18257" s="147"/>
    </row>
    <row r="18258">
      <c r="A18258" s="147"/>
      <c r="B18258" s="64"/>
      <c r="C18258" s="147" t="s">
        <v>217</v>
      </c>
      <c r="E18258" s="161"/>
      <c r="F18258" s="162"/>
      <c r="G18258" s="147"/>
      <c r="H18258" s="146"/>
      <c r="J18258" s="146"/>
      <c r="L18258" s="150"/>
      <c r="N18258" s="163"/>
      <c r="O18258" s="146"/>
      <c r="P18258" s="146"/>
      <c r="Q18258" s="146"/>
      <c r="R18258" s="34"/>
      <c r="S18258" s="35"/>
      <c r="T18258" s="147"/>
    </row>
    <row r="18259">
      <c r="A18259" s="147"/>
      <c r="B18259" s="64"/>
      <c r="C18259" s="147" t="s">
        <v>217</v>
      </c>
      <c r="E18259" s="161"/>
      <c r="F18259" s="162"/>
      <c r="G18259" s="147"/>
      <c r="H18259" s="146"/>
      <c r="J18259" s="146"/>
      <c r="L18259" s="150"/>
      <c r="N18259" s="163"/>
      <c r="O18259" s="146"/>
      <c r="P18259" s="146"/>
      <c r="Q18259" s="146"/>
      <c r="R18259" s="34"/>
      <c r="S18259" s="35"/>
      <c r="T18259" s="147"/>
    </row>
    <row r="18260">
      <c r="A18260" s="147"/>
      <c r="B18260" s="64"/>
      <c r="C18260" s="147" t="s">
        <v>217</v>
      </c>
      <c r="E18260" s="161"/>
      <c r="F18260" s="162"/>
      <c r="G18260" s="147"/>
      <c r="H18260" s="146"/>
      <c r="J18260" s="146"/>
      <c r="L18260" s="150"/>
      <c r="N18260" s="163"/>
      <c r="O18260" s="146"/>
      <c r="P18260" s="146"/>
      <c r="Q18260" s="146"/>
      <c r="R18260" s="34"/>
      <c r="S18260" s="35"/>
      <c r="T18260" s="147"/>
    </row>
    <row r="18261">
      <c r="A18261" s="147"/>
      <c r="B18261" s="64"/>
      <c r="C18261" s="147" t="s">
        <v>217</v>
      </c>
      <c r="E18261" s="161"/>
      <c r="F18261" s="162"/>
      <c r="G18261" s="147"/>
      <c r="H18261" s="146"/>
      <c r="J18261" s="146"/>
      <c r="L18261" s="150"/>
      <c r="N18261" s="163"/>
      <c r="O18261" s="146"/>
      <c r="P18261" s="146"/>
      <c r="Q18261" s="146"/>
      <c r="R18261" s="34"/>
      <c r="S18261" s="35"/>
      <c r="T18261" s="147"/>
    </row>
    <row r="18262">
      <c r="A18262" s="147"/>
      <c r="B18262" s="64"/>
      <c r="C18262" s="147" t="s">
        <v>217</v>
      </c>
      <c r="E18262" s="161"/>
      <c r="F18262" s="162"/>
      <c r="G18262" s="147"/>
      <c r="H18262" s="146"/>
      <c r="J18262" s="146"/>
      <c r="L18262" s="150"/>
      <c r="N18262" s="163"/>
      <c r="O18262" s="146"/>
      <c r="P18262" s="146"/>
      <c r="Q18262" s="146"/>
      <c r="R18262" s="34"/>
      <c r="S18262" s="35"/>
      <c r="T18262" s="147"/>
    </row>
    <row r="18263">
      <c r="A18263" s="147"/>
      <c r="B18263" s="64"/>
      <c r="C18263" s="147" t="s">
        <v>217</v>
      </c>
      <c r="E18263" s="161"/>
      <c r="F18263" s="162"/>
      <c r="G18263" s="147"/>
      <c r="H18263" s="146"/>
      <c r="J18263" s="146"/>
      <c r="L18263" s="150"/>
      <c r="N18263" s="163"/>
      <c r="O18263" s="146"/>
      <c r="P18263" s="146"/>
      <c r="Q18263" s="146"/>
      <c r="R18263" s="34"/>
      <c r="S18263" s="35"/>
      <c r="T18263" s="147"/>
    </row>
    <row r="18264">
      <c r="A18264" s="147"/>
      <c r="B18264" s="64"/>
      <c r="C18264" s="147" t="s">
        <v>217</v>
      </c>
      <c r="E18264" s="161"/>
      <c r="F18264" s="162"/>
      <c r="G18264" s="147"/>
      <c r="H18264" s="146"/>
      <c r="J18264" s="146"/>
      <c r="L18264" s="150"/>
      <c r="N18264" s="163"/>
      <c r="O18264" s="146"/>
      <c r="P18264" s="146"/>
      <c r="Q18264" s="146"/>
      <c r="R18264" s="34"/>
      <c r="S18264" s="35"/>
      <c r="T18264" s="147"/>
    </row>
    <row r="18265">
      <c r="A18265" s="147"/>
      <c r="B18265" s="64"/>
      <c r="C18265" s="147" t="s">
        <v>217</v>
      </c>
      <c r="E18265" s="161"/>
      <c r="F18265" s="162"/>
      <c r="G18265" s="147"/>
      <c r="H18265" s="146"/>
      <c r="J18265" s="146"/>
      <c r="L18265" s="150"/>
      <c r="N18265" s="163"/>
      <c r="O18265" s="146"/>
      <c r="P18265" s="146"/>
      <c r="Q18265" s="146"/>
      <c r="R18265" s="34"/>
      <c r="S18265" s="35"/>
      <c r="T18265" s="147"/>
    </row>
    <row r="18266">
      <c r="A18266" s="147"/>
      <c r="B18266" s="64"/>
      <c r="C18266" s="147" t="s">
        <v>217</v>
      </c>
      <c r="E18266" s="161"/>
      <c r="F18266" s="162"/>
      <c r="G18266" s="147"/>
      <c r="H18266" s="146"/>
      <c r="J18266" s="146"/>
      <c r="L18266" s="150"/>
      <c r="N18266" s="163"/>
      <c r="O18266" s="146"/>
      <c r="P18266" s="146"/>
      <c r="Q18266" s="146"/>
      <c r="R18266" s="34"/>
      <c r="S18266" s="35"/>
      <c r="T18266" s="147"/>
    </row>
    <row r="18267">
      <c r="A18267" s="147"/>
      <c r="B18267" s="64"/>
      <c r="C18267" s="147" t="s">
        <v>217</v>
      </c>
      <c r="E18267" s="161"/>
      <c r="F18267" s="162"/>
      <c r="G18267" s="147"/>
      <c r="H18267" s="146"/>
      <c r="J18267" s="146"/>
      <c r="L18267" s="150"/>
      <c r="N18267" s="163"/>
      <c r="O18267" s="146"/>
      <c r="P18267" s="146"/>
      <c r="Q18267" s="146"/>
      <c r="R18267" s="34"/>
      <c r="S18267" s="35"/>
      <c r="T18267" s="147"/>
    </row>
    <row r="18268">
      <c r="A18268" s="147"/>
      <c r="B18268" s="64"/>
      <c r="C18268" s="147" t="s">
        <v>217</v>
      </c>
      <c r="E18268" s="161"/>
      <c r="F18268" s="162"/>
      <c r="G18268" s="147"/>
      <c r="H18268" s="146"/>
      <c r="J18268" s="146"/>
      <c r="L18268" s="150"/>
      <c r="N18268" s="163"/>
      <c r="O18268" s="146"/>
      <c r="P18268" s="146"/>
      <c r="Q18268" s="146"/>
      <c r="R18268" s="34"/>
      <c r="S18268" s="35"/>
      <c r="T18268" s="147"/>
    </row>
    <row r="18269">
      <c r="A18269" s="147"/>
      <c r="B18269" s="64"/>
      <c r="C18269" s="147" t="s">
        <v>217</v>
      </c>
      <c r="E18269" s="161"/>
      <c r="F18269" s="162"/>
      <c r="G18269" s="147"/>
      <c r="H18269" s="146"/>
      <c r="J18269" s="146"/>
      <c r="L18269" s="150"/>
      <c r="N18269" s="163"/>
      <c r="O18269" s="146"/>
      <c r="P18269" s="146"/>
      <c r="Q18269" s="146"/>
      <c r="R18269" s="34"/>
      <c r="S18269" s="35"/>
      <c r="T18269" s="147"/>
    </row>
    <row r="18270">
      <c r="A18270" s="147"/>
      <c r="B18270" s="64"/>
      <c r="C18270" s="147" t="s">
        <v>217</v>
      </c>
      <c r="E18270" s="161"/>
      <c r="F18270" s="162"/>
      <c r="G18270" s="147"/>
      <c r="H18270" s="146"/>
      <c r="J18270" s="146"/>
      <c r="L18270" s="150"/>
      <c r="N18270" s="163"/>
      <c r="O18270" s="146"/>
      <c r="P18270" s="146"/>
      <c r="Q18270" s="146"/>
      <c r="R18270" s="34"/>
      <c r="S18270" s="35"/>
      <c r="T18270" s="147"/>
    </row>
    <row r="18271">
      <c r="A18271" s="147"/>
      <c r="B18271" s="64"/>
      <c r="C18271" s="147" t="s">
        <v>217</v>
      </c>
      <c r="E18271" s="161"/>
      <c r="F18271" s="162"/>
      <c r="G18271" s="147"/>
      <c r="H18271" s="146"/>
      <c r="J18271" s="146"/>
      <c r="L18271" s="150"/>
      <c r="N18271" s="163"/>
      <c r="O18271" s="146"/>
      <c r="P18271" s="146"/>
      <c r="Q18271" s="146"/>
      <c r="R18271" s="34"/>
      <c r="S18271" s="35"/>
      <c r="T18271" s="147"/>
    </row>
    <row r="18272">
      <c r="A18272" s="147"/>
      <c r="B18272" s="64"/>
      <c r="C18272" s="147" t="s">
        <v>217</v>
      </c>
      <c r="E18272" s="161"/>
      <c r="F18272" s="162"/>
      <c r="G18272" s="147"/>
      <c r="H18272" s="146"/>
      <c r="J18272" s="146"/>
      <c r="L18272" s="150"/>
      <c r="N18272" s="163"/>
      <c r="O18272" s="146"/>
      <c r="P18272" s="146"/>
      <c r="Q18272" s="146"/>
      <c r="R18272" s="34"/>
      <c r="S18272" s="35"/>
      <c r="T18272" s="147"/>
    </row>
    <row r="18273">
      <c r="A18273" s="147"/>
      <c r="B18273" s="64"/>
      <c r="C18273" s="147" t="s">
        <v>217</v>
      </c>
      <c r="E18273" s="161"/>
      <c r="F18273" s="162"/>
      <c r="G18273" s="147"/>
      <c r="H18273" s="146"/>
      <c r="J18273" s="146"/>
      <c r="L18273" s="150"/>
      <c r="N18273" s="163"/>
      <c r="O18273" s="146"/>
      <c r="P18273" s="146"/>
      <c r="Q18273" s="146"/>
      <c r="R18273" s="34"/>
      <c r="S18273" s="35"/>
      <c r="T18273" s="147"/>
    </row>
    <row r="18274">
      <c r="A18274" s="147"/>
      <c r="B18274" s="64"/>
      <c r="C18274" s="147" t="s">
        <v>217</v>
      </c>
      <c r="E18274" s="161"/>
      <c r="F18274" s="162"/>
      <c r="G18274" s="147"/>
      <c r="H18274" s="146"/>
      <c r="J18274" s="146"/>
      <c r="L18274" s="150"/>
      <c r="N18274" s="163"/>
      <c r="O18274" s="146"/>
      <c r="P18274" s="146"/>
      <c r="Q18274" s="146"/>
      <c r="R18274" s="34"/>
      <c r="S18274" s="35"/>
      <c r="T18274" s="147"/>
    </row>
    <row r="18275">
      <c r="A18275" s="147"/>
      <c r="B18275" s="64"/>
      <c r="C18275" s="147" t="s">
        <v>217</v>
      </c>
      <c r="E18275" s="161"/>
      <c r="F18275" s="162"/>
      <c r="G18275" s="147"/>
      <c r="H18275" s="146"/>
      <c r="J18275" s="146"/>
      <c r="L18275" s="150"/>
      <c r="N18275" s="163"/>
      <c r="O18275" s="146"/>
      <c r="P18275" s="146"/>
      <c r="Q18275" s="146"/>
      <c r="R18275" s="34"/>
      <c r="S18275" s="35"/>
      <c r="T18275" s="147"/>
    </row>
    <row r="18276">
      <c r="A18276" s="147"/>
      <c r="B18276" s="64"/>
      <c r="C18276" s="147" t="s">
        <v>217</v>
      </c>
      <c r="E18276" s="161"/>
      <c r="F18276" s="162"/>
      <c r="G18276" s="147"/>
      <c r="H18276" s="146"/>
      <c r="J18276" s="146"/>
      <c r="L18276" s="150"/>
      <c r="N18276" s="163"/>
      <c r="O18276" s="146"/>
      <c r="P18276" s="146"/>
      <c r="Q18276" s="146"/>
      <c r="R18276" s="34"/>
      <c r="S18276" s="35"/>
      <c r="T18276" s="147"/>
    </row>
    <row r="18277">
      <c r="A18277" s="147"/>
      <c r="B18277" s="64"/>
      <c r="C18277" s="147" t="s">
        <v>217</v>
      </c>
      <c r="E18277" s="161"/>
      <c r="F18277" s="162"/>
      <c r="G18277" s="147"/>
      <c r="H18277" s="146"/>
      <c r="J18277" s="146"/>
      <c r="L18277" s="150"/>
      <c r="N18277" s="163"/>
      <c r="O18277" s="146"/>
      <c r="P18277" s="146"/>
      <c r="Q18277" s="146"/>
      <c r="R18277" s="34"/>
      <c r="S18277" s="35"/>
      <c r="T18277" s="147"/>
    </row>
    <row r="18278">
      <c r="A18278" s="147"/>
      <c r="B18278" s="64"/>
      <c r="C18278" s="147" t="s">
        <v>217</v>
      </c>
      <c r="E18278" s="161"/>
      <c r="F18278" s="162"/>
      <c r="G18278" s="147"/>
      <c r="H18278" s="146"/>
      <c r="J18278" s="146"/>
      <c r="L18278" s="150"/>
      <c r="N18278" s="163"/>
      <c r="O18278" s="146"/>
      <c r="P18278" s="146"/>
      <c r="Q18278" s="146"/>
      <c r="R18278" s="34"/>
      <c r="S18278" s="35"/>
      <c r="T18278" s="147"/>
    </row>
    <row r="18279">
      <c r="A18279" s="147"/>
      <c r="B18279" s="64"/>
      <c r="C18279" s="147" t="s">
        <v>217</v>
      </c>
      <c r="E18279" s="161"/>
      <c r="F18279" s="162"/>
      <c r="G18279" s="147"/>
      <c r="H18279" s="146"/>
      <c r="J18279" s="146"/>
      <c r="L18279" s="150"/>
      <c r="N18279" s="163"/>
      <c r="O18279" s="146"/>
      <c r="P18279" s="146"/>
      <c r="Q18279" s="146"/>
      <c r="R18279" s="34"/>
      <c r="S18279" s="35"/>
      <c r="T18279" s="147"/>
    </row>
    <row r="18280">
      <c r="A18280" s="147"/>
      <c r="B18280" s="64"/>
      <c r="C18280" s="147" t="s">
        <v>217</v>
      </c>
      <c r="E18280" s="161"/>
      <c r="F18280" s="162"/>
      <c r="G18280" s="147"/>
      <c r="H18280" s="146"/>
      <c r="J18280" s="146"/>
      <c r="L18280" s="150"/>
      <c r="N18280" s="163"/>
      <c r="O18280" s="146"/>
      <c r="P18280" s="146"/>
      <c r="Q18280" s="146"/>
      <c r="R18280" s="34"/>
      <c r="S18280" s="35"/>
      <c r="T18280" s="147"/>
    </row>
    <row r="18281">
      <c r="A18281" s="147"/>
      <c r="B18281" s="64"/>
      <c r="C18281" s="147" t="s">
        <v>217</v>
      </c>
      <c r="E18281" s="161"/>
      <c r="F18281" s="162"/>
      <c r="G18281" s="147"/>
      <c r="H18281" s="146"/>
      <c r="J18281" s="146"/>
      <c r="L18281" s="150"/>
      <c r="N18281" s="163"/>
      <c r="O18281" s="146"/>
      <c r="P18281" s="146"/>
      <c r="Q18281" s="146"/>
      <c r="R18281" s="34"/>
      <c r="S18281" s="35"/>
      <c r="T18281" s="147"/>
    </row>
    <row r="18282">
      <c r="A18282" s="147"/>
      <c r="B18282" s="64"/>
      <c r="C18282" s="147" t="s">
        <v>217</v>
      </c>
      <c r="E18282" s="161"/>
      <c r="F18282" s="162"/>
      <c r="G18282" s="147"/>
      <c r="H18282" s="146"/>
      <c r="J18282" s="146"/>
      <c r="L18282" s="150"/>
      <c r="N18282" s="163"/>
      <c r="O18282" s="146"/>
      <c r="P18282" s="146"/>
      <c r="Q18282" s="146"/>
      <c r="R18282" s="34"/>
      <c r="S18282" s="35"/>
      <c r="T18282" s="147"/>
    </row>
    <row r="18283">
      <c r="A18283" s="147"/>
      <c r="B18283" s="64"/>
      <c r="C18283" s="147" t="s">
        <v>217</v>
      </c>
      <c r="E18283" s="161"/>
      <c r="F18283" s="162"/>
      <c r="G18283" s="147"/>
      <c r="H18283" s="146"/>
      <c r="J18283" s="146"/>
      <c r="L18283" s="150"/>
      <c r="N18283" s="163"/>
      <c r="O18283" s="146"/>
      <c r="P18283" s="146"/>
      <c r="Q18283" s="146"/>
      <c r="R18283" s="34"/>
      <c r="S18283" s="35"/>
      <c r="T18283" s="147"/>
    </row>
    <row r="18284">
      <c r="A18284" s="147"/>
      <c r="B18284" s="64"/>
      <c r="C18284" s="147" t="s">
        <v>217</v>
      </c>
      <c r="E18284" s="161"/>
      <c r="F18284" s="162"/>
      <c r="G18284" s="147"/>
      <c r="H18284" s="146"/>
      <c r="J18284" s="146"/>
      <c r="L18284" s="150"/>
      <c r="N18284" s="163"/>
      <c r="O18284" s="146"/>
      <c r="P18284" s="146"/>
      <c r="Q18284" s="146"/>
      <c r="R18284" s="34"/>
      <c r="S18284" s="35"/>
      <c r="T18284" s="147"/>
    </row>
    <row r="18285">
      <c r="A18285" s="147"/>
      <c r="B18285" s="64"/>
      <c r="C18285" s="147" t="s">
        <v>217</v>
      </c>
      <c r="E18285" s="161"/>
      <c r="F18285" s="162"/>
      <c r="G18285" s="147"/>
      <c r="H18285" s="146"/>
      <c r="J18285" s="146"/>
      <c r="L18285" s="150"/>
      <c r="N18285" s="163"/>
      <c r="O18285" s="146"/>
      <c r="P18285" s="146"/>
      <c r="Q18285" s="146"/>
      <c r="R18285" s="34"/>
      <c r="S18285" s="35"/>
      <c r="T18285" s="147"/>
    </row>
    <row r="18286">
      <c r="A18286" s="147"/>
      <c r="B18286" s="64"/>
      <c r="C18286" s="147" t="s">
        <v>217</v>
      </c>
      <c r="E18286" s="161"/>
      <c r="F18286" s="162"/>
      <c r="G18286" s="147"/>
      <c r="H18286" s="146"/>
      <c r="J18286" s="146"/>
      <c r="L18286" s="150"/>
      <c r="N18286" s="163"/>
      <c r="O18286" s="146"/>
      <c r="P18286" s="146"/>
      <c r="Q18286" s="146"/>
      <c r="R18286" s="34"/>
      <c r="S18286" s="35"/>
      <c r="T18286" s="147"/>
    </row>
    <row r="18287">
      <c r="A18287" s="147"/>
      <c r="B18287" s="64"/>
      <c r="C18287" s="147" t="s">
        <v>217</v>
      </c>
      <c r="E18287" s="161"/>
      <c r="F18287" s="162"/>
      <c r="G18287" s="147"/>
      <c r="H18287" s="146"/>
      <c r="J18287" s="146"/>
      <c r="L18287" s="150"/>
      <c r="N18287" s="163"/>
      <c r="O18287" s="146"/>
      <c r="P18287" s="146"/>
      <c r="Q18287" s="146"/>
      <c r="R18287" s="34"/>
      <c r="S18287" s="35"/>
      <c r="T18287" s="147"/>
    </row>
    <row r="18288">
      <c r="A18288" s="147"/>
      <c r="B18288" s="64"/>
      <c r="C18288" s="147" t="s">
        <v>217</v>
      </c>
      <c r="E18288" s="161"/>
      <c r="F18288" s="162"/>
      <c r="G18288" s="147"/>
      <c r="H18288" s="146"/>
      <c r="J18288" s="146"/>
      <c r="L18288" s="150"/>
      <c r="N18288" s="163"/>
      <c r="O18288" s="146"/>
      <c r="P18288" s="146"/>
      <c r="Q18288" s="146"/>
      <c r="R18288" s="34"/>
      <c r="S18288" s="35"/>
      <c r="T18288" s="147"/>
    </row>
    <row r="18289">
      <c r="A18289" s="147"/>
      <c r="B18289" s="64"/>
      <c r="C18289" s="147" t="s">
        <v>217</v>
      </c>
      <c r="E18289" s="161"/>
      <c r="F18289" s="162"/>
      <c r="G18289" s="147"/>
      <c r="H18289" s="146"/>
      <c r="J18289" s="146"/>
      <c r="L18289" s="150"/>
      <c r="N18289" s="163"/>
      <c r="O18289" s="146"/>
      <c r="P18289" s="146"/>
      <c r="Q18289" s="146"/>
      <c r="R18289" s="34"/>
      <c r="S18289" s="35"/>
      <c r="T18289" s="147"/>
    </row>
    <row r="18290">
      <c r="A18290" s="147"/>
      <c r="B18290" s="64"/>
      <c r="C18290" s="147" t="s">
        <v>217</v>
      </c>
      <c r="E18290" s="161"/>
      <c r="F18290" s="162"/>
      <c r="G18290" s="147"/>
      <c r="H18290" s="146"/>
      <c r="J18290" s="146"/>
      <c r="L18290" s="150"/>
      <c r="N18290" s="163"/>
      <c r="O18290" s="146"/>
      <c r="P18290" s="146"/>
      <c r="Q18290" s="146"/>
      <c r="R18290" s="34"/>
      <c r="S18290" s="35"/>
      <c r="T18290" s="147"/>
    </row>
    <row r="18291">
      <c r="A18291" s="147"/>
      <c r="B18291" s="64"/>
      <c r="C18291" s="147" t="s">
        <v>217</v>
      </c>
      <c r="E18291" s="161"/>
      <c r="F18291" s="162"/>
      <c r="G18291" s="147"/>
      <c r="H18291" s="146"/>
      <c r="J18291" s="146"/>
      <c r="L18291" s="150"/>
      <c r="N18291" s="163"/>
      <c r="O18291" s="146"/>
      <c r="P18291" s="146"/>
      <c r="Q18291" s="146"/>
      <c r="R18291" s="34"/>
      <c r="S18291" s="35"/>
      <c r="T18291" s="147"/>
    </row>
    <row r="18292">
      <c r="A18292" s="147"/>
      <c r="B18292" s="64"/>
      <c r="C18292" s="147" t="s">
        <v>217</v>
      </c>
      <c r="E18292" s="161"/>
      <c r="F18292" s="162"/>
      <c r="G18292" s="147"/>
      <c r="H18292" s="146"/>
      <c r="J18292" s="146"/>
      <c r="L18292" s="150"/>
      <c r="N18292" s="163"/>
      <c r="O18292" s="146"/>
      <c r="P18292" s="146"/>
      <c r="Q18292" s="146"/>
      <c r="R18292" s="34"/>
      <c r="S18292" s="35"/>
      <c r="T18292" s="147"/>
    </row>
    <row r="18293">
      <c r="A18293" s="147"/>
      <c r="B18293" s="64"/>
      <c r="C18293" s="147" t="s">
        <v>217</v>
      </c>
      <c r="E18293" s="161"/>
      <c r="F18293" s="162"/>
      <c r="G18293" s="147"/>
      <c r="H18293" s="146"/>
      <c r="J18293" s="146"/>
      <c r="L18293" s="150"/>
      <c r="N18293" s="163"/>
      <c r="O18293" s="146"/>
      <c r="P18293" s="146"/>
      <c r="Q18293" s="146"/>
      <c r="R18293" s="34"/>
      <c r="S18293" s="35"/>
      <c r="T18293" s="147"/>
    </row>
    <row r="18294">
      <c r="A18294" s="147"/>
      <c r="B18294" s="64"/>
      <c r="C18294" s="147" t="s">
        <v>217</v>
      </c>
      <c r="E18294" s="161"/>
      <c r="F18294" s="162"/>
      <c r="G18294" s="147"/>
      <c r="H18294" s="146"/>
      <c r="J18294" s="146"/>
      <c r="L18294" s="150"/>
      <c r="N18294" s="163"/>
      <c r="O18294" s="146"/>
      <c r="P18294" s="146"/>
      <c r="Q18294" s="146"/>
      <c r="R18294" s="34"/>
      <c r="S18294" s="35"/>
      <c r="T18294" s="147"/>
    </row>
    <row r="18295">
      <c r="A18295" s="147"/>
      <c r="B18295" s="64"/>
      <c r="C18295" s="147" t="s">
        <v>217</v>
      </c>
      <c r="E18295" s="161"/>
      <c r="F18295" s="162"/>
      <c r="G18295" s="147"/>
      <c r="H18295" s="146"/>
      <c r="J18295" s="146"/>
      <c r="L18295" s="150"/>
      <c r="N18295" s="163"/>
      <c r="O18295" s="146"/>
      <c r="P18295" s="146"/>
      <c r="Q18295" s="146"/>
      <c r="R18295" s="34"/>
      <c r="S18295" s="35"/>
      <c r="T18295" s="147"/>
    </row>
    <row r="18296">
      <c r="A18296" s="147"/>
      <c r="B18296" s="64"/>
      <c r="C18296" s="147" t="s">
        <v>217</v>
      </c>
      <c r="E18296" s="161"/>
      <c r="F18296" s="162"/>
      <c r="G18296" s="147"/>
      <c r="H18296" s="146"/>
      <c r="J18296" s="146"/>
      <c r="L18296" s="150"/>
      <c r="N18296" s="163"/>
      <c r="O18296" s="146"/>
      <c r="P18296" s="146"/>
      <c r="Q18296" s="146"/>
      <c r="R18296" s="34"/>
      <c r="S18296" s="35"/>
      <c r="T18296" s="147"/>
    </row>
    <row r="18297">
      <c r="A18297" s="147"/>
      <c r="B18297" s="64"/>
      <c r="C18297" s="147" t="s">
        <v>217</v>
      </c>
      <c r="E18297" s="161"/>
      <c r="F18297" s="162"/>
      <c r="G18297" s="147"/>
      <c r="H18297" s="146"/>
      <c r="J18297" s="146"/>
      <c r="L18297" s="150"/>
      <c r="N18297" s="163"/>
      <c r="O18297" s="146"/>
      <c r="P18297" s="146"/>
      <c r="Q18297" s="146"/>
      <c r="R18297" s="34"/>
      <c r="S18297" s="35"/>
      <c r="T18297" s="147"/>
    </row>
    <row r="18298">
      <c r="A18298" s="147"/>
      <c r="B18298" s="64"/>
      <c r="C18298" s="147" t="s">
        <v>217</v>
      </c>
      <c r="E18298" s="161"/>
      <c r="F18298" s="162"/>
      <c r="G18298" s="147"/>
      <c r="H18298" s="146"/>
      <c r="J18298" s="146"/>
      <c r="L18298" s="150"/>
      <c r="N18298" s="163"/>
      <c r="O18298" s="146"/>
      <c r="P18298" s="146"/>
      <c r="Q18298" s="146"/>
      <c r="R18298" s="34"/>
      <c r="S18298" s="35"/>
      <c r="T18298" s="147"/>
    </row>
    <row r="18299">
      <c r="A18299" s="147"/>
      <c r="B18299" s="64"/>
      <c r="C18299" s="147" t="s">
        <v>217</v>
      </c>
      <c r="E18299" s="161"/>
      <c r="F18299" s="162"/>
      <c r="G18299" s="147"/>
      <c r="H18299" s="146"/>
      <c r="J18299" s="146"/>
      <c r="L18299" s="150"/>
      <c r="N18299" s="163"/>
      <c r="O18299" s="146"/>
      <c r="P18299" s="146"/>
      <c r="Q18299" s="146"/>
      <c r="R18299" s="34"/>
      <c r="S18299" s="35"/>
      <c r="T18299" s="147"/>
    </row>
    <row r="18300">
      <c r="A18300" s="147"/>
      <c r="B18300" s="64"/>
      <c r="C18300" s="147" t="s">
        <v>217</v>
      </c>
      <c r="E18300" s="161"/>
      <c r="F18300" s="162"/>
      <c r="G18300" s="147"/>
      <c r="H18300" s="146"/>
      <c r="J18300" s="146"/>
      <c r="L18300" s="150"/>
      <c r="N18300" s="163"/>
      <c r="O18300" s="146"/>
      <c r="P18300" s="146"/>
      <c r="Q18300" s="146"/>
      <c r="R18300" s="34"/>
      <c r="S18300" s="35"/>
      <c r="T18300" s="147"/>
    </row>
    <row r="18301">
      <c r="A18301" s="147"/>
      <c r="B18301" s="64"/>
      <c r="C18301" s="147" t="s">
        <v>217</v>
      </c>
      <c r="E18301" s="161"/>
      <c r="F18301" s="162"/>
      <c r="G18301" s="147"/>
      <c r="H18301" s="146"/>
      <c r="J18301" s="146"/>
      <c r="L18301" s="150"/>
      <c r="N18301" s="163"/>
      <c r="O18301" s="146"/>
      <c r="P18301" s="146"/>
      <c r="Q18301" s="146"/>
      <c r="R18301" s="34"/>
      <c r="S18301" s="35"/>
      <c r="T18301" s="147"/>
    </row>
    <row r="18302">
      <c r="A18302" s="147"/>
      <c r="B18302" s="64"/>
      <c r="C18302" s="147" t="s">
        <v>217</v>
      </c>
      <c r="E18302" s="161"/>
      <c r="F18302" s="162"/>
      <c r="G18302" s="147"/>
      <c r="H18302" s="146"/>
      <c r="J18302" s="146"/>
      <c r="L18302" s="150"/>
      <c r="N18302" s="163"/>
      <c r="O18302" s="146"/>
      <c r="P18302" s="146"/>
      <c r="Q18302" s="146"/>
      <c r="R18302" s="34"/>
      <c r="S18302" s="35"/>
      <c r="T18302" s="147"/>
    </row>
    <row r="18303">
      <c r="A18303" s="147"/>
      <c r="B18303" s="64"/>
      <c r="C18303" s="147" t="s">
        <v>217</v>
      </c>
      <c r="E18303" s="161"/>
      <c r="F18303" s="162"/>
      <c r="G18303" s="147"/>
      <c r="H18303" s="146"/>
      <c r="J18303" s="146"/>
      <c r="L18303" s="150"/>
      <c r="N18303" s="163"/>
      <c r="O18303" s="146"/>
      <c r="P18303" s="146"/>
      <c r="Q18303" s="146"/>
      <c r="R18303" s="34"/>
      <c r="S18303" s="35"/>
      <c r="T18303" s="147"/>
    </row>
    <row r="18304">
      <c r="A18304" s="147"/>
      <c r="B18304" s="64"/>
      <c r="C18304" s="147" t="s">
        <v>217</v>
      </c>
      <c r="E18304" s="161"/>
      <c r="F18304" s="162"/>
      <c r="G18304" s="147"/>
      <c r="H18304" s="146"/>
      <c r="J18304" s="146"/>
      <c r="L18304" s="150"/>
      <c r="N18304" s="163"/>
      <c r="O18304" s="146"/>
      <c r="P18304" s="146"/>
      <c r="Q18304" s="146"/>
      <c r="R18304" s="34"/>
      <c r="S18304" s="35"/>
      <c r="T18304" s="147"/>
    </row>
    <row r="18305">
      <c r="A18305" s="147"/>
      <c r="B18305" s="64"/>
      <c r="C18305" s="147" t="s">
        <v>217</v>
      </c>
      <c r="E18305" s="161"/>
      <c r="F18305" s="162"/>
      <c r="G18305" s="147"/>
      <c r="H18305" s="146"/>
      <c r="J18305" s="146"/>
      <c r="L18305" s="150"/>
      <c r="N18305" s="163"/>
      <c r="O18305" s="146"/>
      <c r="P18305" s="146"/>
      <c r="Q18305" s="146"/>
      <c r="R18305" s="34"/>
      <c r="S18305" s="35"/>
      <c r="T18305" s="147"/>
    </row>
    <row r="18306">
      <c r="A18306" s="147"/>
      <c r="B18306" s="64"/>
      <c r="C18306" s="147" t="s">
        <v>217</v>
      </c>
      <c r="E18306" s="161"/>
      <c r="F18306" s="162"/>
      <c r="G18306" s="147"/>
      <c r="H18306" s="146"/>
      <c r="J18306" s="146"/>
      <c r="L18306" s="150"/>
      <c r="N18306" s="163"/>
      <c r="O18306" s="146"/>
      <c r="P18306" s="146"/>
      <c r="Q18306" s="146"/>
      <c r="R18306" s="34"/>
      <c r="S18306" s="35"/>
      <c r="T18306" s="147"/>
    </row>
    <row r="18307">
      <c r="A18307" s="147"/>
      <c r="B18307" s="64"/>
      <c r="C18307" s="147" t="s">
        <v>217</v>
      </c>
      <c r="E18307" s="161"/>
      <c r="F18307" s="162"/>
      <c r="G18307" s="147"/>
      <c r="H18307" s="146"/>
      <c r="J18307" s="146"/>
      <c r="L18307" s="150"/>
      <c r="N18307" s="163"/>
      <c r="O18307" s="146"/>
      <c r="P18307" s="146"/>
      <c r="Q18307" s="146"/>
      <c r="R18307" s="34"/>
      <c r="S18307" s="35"/>
      <c r="T18307" s="147"/>
    </row>
    <row r="18308">
      <c r="A18308" s="147"/>
      <c r="B18308" s="64"/>
      <c r="C18308" s="147" t="s">
        <v>217</v>
      </c>
      <c r="E18308" s="161"/>
      <c r="F18308" s="162"/>
      <c r="G18308" s="147"/>
      <c r="H18308" s="146"/>
      <c r="J18308" s="146"/>
      <c r="L18308" s="150"/>
      <c r="N18308" s="163"/>
      <c r="O18308" s="146"/>
      <c r="P18308" s="146"/>
      <c r="Q18308" s="146"/>
      <c r="R18308" s="34"/>
      <c r="S18308" s="35"/>
      <c r="T18308" s="147"/>
    </row>
    <row r="18309">
      <c r="A18309" s="147"/>
      <c r="B18309" s="64"/>
      <c r="C18309" s="147" t="s">
        <v>217</v>
      </c>
      <c r="E18309" s="161"/>
      <c r="F18309" s="162"/>
      <c r="G18309" s="147"/>
      <c r="H18309" s="146"/>
      <c r="J18309" s="146"/>
      <c r="L18309" s="150"/>
      <c r="N18309" s="163"/>
      <c r="O18309" s="146"/>
      <c r="P18309" s="146"/>
      <c r="Q18309" s="146"/>
      <c r="R18309" s="34"/>
      <c r="S18309" s="35"/>
      <c r="T18309" s="147"/>
    </row>
    <row r="18310">
      <c r="A18310" s="147"/>
      <c r="B18310" s="64"/>
      <c r="C18310" s="147" t="s">
        <v>217</v>
      </c>
      <c r="E18310" s="161"/>
      <c r="F18310" s="162"/>
      <c r="G18310" s="147"/>
      <c r="H18310" s="146"/>
      <c r="J18310" s="146"/>
      <c r="L18310" s="150"/>
      <c r="N18310" s="163"/>
      <c r="O18310" s="146"/>
      <c r="P18310" s="146"/>
      <c r="Q18310" s="146"/>
      <c r="R18310" s="34"/>
      <c r="S18310" s="35"/>
      <c r="T18310" s="147"/>
    </row>
    <row r="18311">
      <c r="A18311" s="147"/>
      <c r="B18311" s="64"/>
      <c r="C18311" s="147" t="s">
        <v>217</v>
      </c>
      <c r="E18311" s="161"/>
      <c r="F18311" s="162"/>
      <c r="G18311" s="147"/>
      <c r="H18311" s="146"/>
      <c r="J18311" s="146"/>
      <c r="L18311" s="150"/>
      <c r="N18311" s="163"/>
      <c r="O18311" s="146"/>
      <c r="P18311" s="146"/>
      <c r="Q18311" s="146"/>
      <c r="R18311" s="34"/>
      <c r="S18311" s="35"/>
      <c r="T18311" s="147"/>
    </row>
    <row r="18312">
      <c r="A18312" s="147"/>
      <c r="B18312" s="64"/>
      <c r="C18312" s="147" t="s">
        <v>217</v>
      </c>
      <c r="E18312" s="161"/>
      <c r="F18312" s="162"/>
      <c r="G18312" s="147"/>
      <c r="H18312" s="146"/>
      <c r="J18312" s="146"/>
      <c r="L18312" s="150"/>
      <c r="N18312" s="163"/>
      <c r="O18312" s="146"/>
      <c r="P18312" s="146"/>
      <c r="Q18312" s="146"/>
      <c r="R18312" s="34"/>
      <c r="S18312" s="35"/>
      <c r="T18312" s="147"/>
    </row>
    <row r="18313">
      <c r="A18313" s="147"/>
      <c r="B18313" s="64"/>
      <c r="C18313" s="147" t="s">
        <v>217</v>
      </c>
      <c r="E18313" s="161"/>
      <c r="F18313" s="162"/>
      <c r="G18313" s="147"/>
      <c r="H18313" s="146"/>
      <c r="J18313" s="146"/>
      <c r="L18313" s="150"/>
      <c r="N18313" s="163"/>
      <c r="O18313" s="146"/>
      <c r="P18313" s="146"/>
      <c r="Q18313" s="146"/>
      <c r="R18313" s="34"/>
      <c r="S18313" s="35"/>
      <c r="T18313" s="147"/>
    </row>
    <row r="18314">
      <c r="A18314" s="147"/>
      <c r="B18314" s="64"/>
      <c r="C18314" s="147" t="s">
        <v>217</v>
      </c>
      <c r="E18314" s="161"/>
      <c r="F18314" s="162"/>
      <c r="G18314" s="147"/>
      <c r="H18314" s="146"/>
      <c r="J18314" s="146"/>
      <c r="L18314" s="150"/>
      <c r="N18314" s="163"/>
      <c r="O18314" s="146"/>
      <c r="P18314" s="146"/>
      <c r="Q18314" s="146"/>
      <c r="R18314" s="34"/>
      <c r="S18314" s="35"/>
      <c r="T18314" s="147"/>
    </row>
    <row r="18315">
      <c r="A18315" s="147"/>
      <c r="B18315" s="64"/>
      <c r="C18315" s="147" t="s">
        <v>217</v>
      </c>
      <c r="E18315" s="161"/>
      <c r="F18315" s="162"/>
      <c r="G18315" s="147"/>
      <c r="H18315" s="146"/>
      <c r="J18315" s="146"/>
      <c r="L18315" s="150"/>
      <c r="N18315" s="163"/>
      <c r="O18315" s="146"/>
      <c r="P18315" s="146"/>
      <c r="Q18315" s="146"/>
      <c r="R18315" s="34"/>
      <c r="S18315" s="35"/>
      <c r="T18315" s="147"/>
    </row>
    <row r="18316">
      <c r="A18316" s="147"/>
      <c r="B18316" s="64"/>
      <c r="C18316" s="147" t="s">
        <v>217</v>
      </c>
      <c r="E18316" s="161"/>
      <c r="F18316" s="162"/>
      <c r="G18316" s="147"/>
      <c r="H18316" s="146"/>
      <c r="J18316" s="146"/>
      <c r="L18316" s="150"/>
      <c r="N18316" s="163"/>
      <c r="O18316" s="146"/>
      <c r="P18316" s="146"/>
      <c r="Q18316" s="146"/>
      <c r="R18316" s="34"/>
      <c r="S18316" s="35"/>
      <c r="T18316" s="147"/>
    </row>
    <row r="18317">
      <c r="A18317" s="147"/>
      <c r="B18317" s="64"/>
      <c r="C18317" s="147" t="s">
        <v>217</v>
      </c>
      <c r="E18317" s="161"/>
      <c r="F18317" s="162"/>
      <c r="G18317" s="147"/>
      <c r="H18317" s="146"/>
      <c r="J18317" s="146"/>
      <c r="L18317" s="150"/>
      <c r="N18317" s="163"/>
      <c r="O18317" s="146"/>
      <c r="P18317" s="146"/>
      <c r="Q18317" s="146"/>
      <c r="R18317" s="34"/>
      <c r="S18317" s="35"/>
      <c r="T18317" s="147"/>
    </row>
    <row r="18318">
      <c r="A18318" s="147"/>
      <c r="B18318" s="64"/>
      <c r="C18318" s="147" t="s">
        <v>217</v>
      </c>
      <c r="E18318" s="161"/>
      <c r="F18318" s="162"/>
      <c r="G18318" s="147"/>
      <c r="H18318" s="146"/>
      <c r="J18318" s="146"/>
      <c r="L18318" s="150"/>
      <c r="N18318" s="163"/>
      <c r="O18318" s="146"/>
      <c r="P18318" s="146"/>
      <c r="Q18318" s="146"/>
      <c r="R18318" s="34"/>
      <c r="S18318" s="35"/>
      <c r="T18318" s="147"/>
    </row>
    <row r="18319">
      <c r="A18319" s="147"/>
      <c r="B18319" s="64"/>
      <c r="C18319" s="147" t="s">
        <v>217</v>
      </c>
      <c r="E18319" s="161"/>
      <c r="F18319" s="162"/>
      <c r="G18319" s="147"/>
      <c r="H18319" s="146"/>
      <c r="J18319" s="146"/>
      <c r="L18319" s="150"/>
      <c r="N18319" s="163"/>
      <c r="O18319" s="146"/>
      <c r="P18319" s="146"/>
      <c r="Q18319" s="146"/>
      <c r="R18319" s="34"/>
      <c r="S18319" s="35"/>
      <c r="T18319" s="147"/>
    </row>
    <row r="18320">
      <c r="A18320" s="147"/>
      <c r="B18320" s="64"/>
      <c r="C18320" s="147" t="s">
        <v>217</v>
      </c>
      <c r="E18320" s="161"/>
      <c r="F18320" s="162"/>
      <c r="G18320" s="147"/>
      <c r="H18320" s="146"/>
      <c r="J18320" s="146"/>
      <c r="L18320" s="150"/>
      <c r="N18320" s="163"/>
      <c r="O18320" s="146"/>
      <c r="P18320" s="146"/>
      <c r="Q18320" s="146"/>
      <c r="R18320" s="34"/>
      <c r="S18320" s="35"/>
      <c r="T18320" s="147"/>
    </row>
    <row r="18321">
      <c r="A18321" s="147"/>
      <c r="B18321" s="64"/>
      <c r="C18321" s="147" t="s">
        <v>217</v>
      </c>
      <c r="E18321" s="161"/>
      <c r="F18321" s="162"/>
      <c r="G18321" s="147"/>
      <c r="H18321" s="146"/>
      <c r="J18321" s="146"/>
      <c r="L18321" s="150"/>
      <c r="N18321" s="163"/>
      <c r="O18321" s="146"/>
      <c r="P18321" s="146"/>
      <c r="Q18321" s="146"/>
      <c r="R18321" s="34"/>
      <c r="S18321" s="35"/>
      <c r="T18321" s="147"/>
    </row>
    <row r="18322">
      <c r="A18322" s="147"/>
      <c r="B18322" s="64"/>
      <c r="C18322" s="147" t="s">
        <v>217</v>
      </c>
      <c r="E18322" s="161"/>
      <c r="F18322" s="162"/>
      <c r="G18322" s="147"/>
      <c r="H18322" s="146"/>
      <c r="J18322" s="146"/>
      <c r="L18322" s="150"/>
      <c r="N18322" s="163"/>
      <c r="O18322" s="146"/>
      <c r="P18322" s="146"/>
      <c r="Q18322" s="146"/>
      <c r="R18322" s="34"/>
      <c r="S18322" s="35"/>
      <c r="T18322" s="147"/>
    </row>
    <row r="18323">
      <c r="A18323" s="147"/>
      <c r="B18323" s="64"/>
      <c r="C18323" s="147" t="s">
        <v>217</v>
      </c>
      <c r="E18323" s="161"/>
      <c r="F18323" s="162"/>
      <c r="G18323" s="147"/>
      <c r="H18323" s="146"/>
      <c r="J18323" s="146"/>
      <c r="L18323" s="150"/>
      <c r="N18323" s="163"/>
      <c r="O18323" s="146"/>
      <c r="P18323" s="146"/>
      <c r="Q18323" s="146"/>
      <c r="R18323" s="34"/>
      <c r="S18323" s="35"/>
      <c r="T18323" s="147"/>
    </row>
    <row r="18324">
      <c r="A18324" s="147"/>
      <c r="B18324" s="64"/>
      <c r="C18324" s="147" t="s">
        <v>217</v>
      </c>
      <c r="E18324" s="161"/>
      <c r="F18324" s="162"/>
      <c r="G18324" s="147"/>
      <c r="H18324" s="146"/>
      <c r="J18324" s="146"/>
      <c r="L18324" s="150"/>
      <c r="N18324" s="163"/>
      <c r="O18324" s="146"/>
      <c r="P18324" s="146"/>
      <c r="Q18324" s="146"/>
      <c r="R18324" s="34"/>
      <c r="S18324" s="35"/>
      <c r="T18324" s="147"/>
    </row>
    <row r="18325">
      <c r="A18325" s="147"/>
      <c r="B18325" s="64"/>
      <c r="C18325" s="147" t="s">
        <v>217</v>
      </c>
      <c r="E18325" s="161"/>
      <c r="F18325" s="162"/>
      <c r="G18325" s="147"/>
      <c r="H18325" s="146"/>
      <c r="J18325" s="146"/>
      <c r="L18325" s="150"/>
      <c r="N18325" s="163"/>
      <c r="O18325" s="146"/>
      <c r="P18325" s="146"/>
      <c r="Q18325" s="146"/>
      <c r="R18325" s="34"/>
      <c r="S18325" s="35"/>
      <c r="T18325" s="147"/>
    </row>
    <row r="18326">
      <c r="A18326" s="147"/>
      <c r="B18326" s="64"/>
      <c r="C18326" s="147" t="s">
        <v>217</v>
      </c>
      <c r="E18326" s="161"/>
      <c r="F18326" s="162"/>
      <c r="G18326" s="147"/>
      <c r="H18326" s="146"/>
      <c r="J18326" s="146"/>
      <c r="L18326" s="150"/>
      <c r="N18326" s="163"/>
      <c r="O18326" s="146"/>
      <c r="P18326" s="146"/>
      <c r="Q18326" s="146"/>
      <c r="R18326" s="34"/>
      <c r="S18326" s="35"/>
      <c r="T18326" s="147"/>
    </row>
    <row r="18327">
      <c r="A18327" s="147"/>
      <c r="B18327" s="64"/>
      <c r="C18327" s="147" t="s">
        <v>217</v>
      </c>
      <c r="E18327" s="161"/>
      <c r="F18327" s="162"/>
      <c r="G18327" s="147"/>
      <c r="H18327" s="146"/>
      <c r="J18327" s="146"/>
      <c r="L18327" s="150"/>
      <c r="N18327" s="163"/>
      <c r="O18327" s="146"/>
      <c r="P18327" s="146"/>
      <c r="Q18327" s="146"/>
      <c r="R18327" s="34"/>
      <c r="S18327" s="35"/>
      <c r="T18327" s="147"/>
    </row>
    <row r="18328">
      <c r="A18328" s="147"/>
      <c r="B18328" s="64"/>
      <c r="C18328" s="147" t="s">
        <v>217</v>
      </c>
      <c r="E18328" s="161"/>
      <c r="F18328" s="162"/>
      <c r="G18328" s="147"/>
      <c r="H18328" s="146"/>
      <c r="J18328" s="146"/>
      <c r="L18328" s="150"/>
      <c r="N18328" s="163"/>
      <c r="O18328" s="146"/>
      <c r="P18328" s="146"/>
      <c r="Q18328" s="146"/>
      <c r="R18328" s="34"/>
      <c r="S18328" s="35"/>
      <c r="T18328" s="147"/>
    </row>
    <row r="18329">
      <c r="A18329" s="147"/>
      <c r="B18329" s="64"/>
      <c r="C18329" s="147" t="s">
        <v>217</v>
      </c>
      <c r="E18329" s="161"/>
      <c r="F18329" s="162"/>
      <c r="G18329" s="147"/>
      <c r="H18329" s="146"/>
      <c r="J18329" s="146"/>
      <c r="L18329" s="150"/>
      <c r="N18329" s="163"/>
      <c r="O18329" s="146"/>
      <c r="P18329" s="146"/>
      <c r="Q18329" s="146"/>
      <c r="R18329" s="34"/>
      <c r="S18329" s="35"/>
      <c r="T18329" s="147"/>
    </row>
    <row r="18330">
      <c r="A18330" s="147"/>
      <c r="B18330" s="64"/>
      <c r="C18330" s="147" t="s">
        <v>217</v>
      </c>
      <c r="E18330" s="161"/>
      <c r="F18330" s="162"/>
      <c r="G18330" s="147"/>
      <c r="H18330" s="146"/>
      <c r="J18330" s="146"/>
      <c r="L18330" s="150"/>
      <c r="N18330" s="163"/>
      <c r="O18330" s="146"/>
      <c r="P18330" s="146"/>
      <c r="Q18330" s="146"/>
      <c r="R18330" s="34"/>
      <c r="S18330" s="35"/>
      <c r="T18330" s="147"/>
    </row>
    <row r="18331">
      <c r="A18331" s="147"/>
      <c r="B18331" s="64"/>
      <c r="C18331" s="147" t="s">
        <v>217</v>
      </c>
      <c r="E18331" s="161"/>
      <c r="F18331" s="162"/>
      <c r="G18331" s="147"/>
      <c r="H18331" s="146"/>
      <c r="J18331" s="146"/>
      <c r="L18331" s="150"/>
      <c r="N18331" s="163"/>
      <c r="O18331" s="146"/>
      <c r="P18331" s="146"/>
      <c r="Q18331" s="146"/>
      <c r="R18331" s="34"/>
      <c r="S18331" s="35"/>
      <c r="T18331" s="147"/>
    </row>
    <row r="18332">
      <c r="A18332" s="147"/>
      <c r="B18332" s="64"/>
      <c r="C18332" s="147" t="s">
        <v>217</v>
      </c>
      <c r="E18332" s="161"/>
      <c r="F18332" s="162"/>
      <c r="G18332" s="147"/>
      <c r="H18332" s="146"/>
      <c r="J18332" s="146"/>
      <c r="L18332" s="150"/>
      <c r="N18332" s="163"/>
      <c r="O18332" s="146"/>
      <c r="P18332" s="146"/>
      <c r="Q18332" s="146"/>
      <c r="R18332" s="34"/>
      <c r="S18332" s="35"/>
      <c r="T18332" s="147"/>
    </row>
    <row r="18333">
      <c r="A18333" s="147"/>
      <c r="B18333" s="64"/>
      <c r="C18333" s="147" t="s">
        <v>217</v>
      </c>
      <c r="E18333" s="161"/>
      <c r="F18333" s="162"/>
      <c r="G18333" s="147"/>
      <c r="H18333" s="146"/>
      <c r="J18333" s="146"/>
      <c r="L18333" s="150"/>
      <c r="N18333" s="163"/>
      <c r="O18333" s="146"/>
      <c r="P18333" s="146"/>
      <c r="Q18333" s="146"/>
      <c r="R18333" s="34"/>
      <c r="S18333" s="35"/>
      <c r="T18333" s="147"/>
    </row>
    <row r="18334">
      <c r="A18334" s="147"/>
      <c r="B18334" s="64"/>
      <c r="C18334" s="147" t="s">
        <v>217</v>
      </c>
      <c r="E18334" s="161"/>
      <c r="F18334" s="162"/>
      <c r="G18334" s="147"/>
      <c r="H18334" s="146"/>
      <c r="J18334" s="146"/>
      <c r="L18334" s="150"/>
      <c r="N18334" s="163"/>
      <c r="O18334" s="146"/>
      <c r="P18334" s="146"/>
      <c r="Q18334" s="146"/>
      <c r="R18334" s="34"/>
      <c r="S18334" s="35"/>
      <c r="T18334" s="147"/>
    </row>
    <row r="18335">
      <c r="A18335" s="147"/>
      <c r="B18335" s="64"/>
      <c r="C18335" s="147" t="s">
        <v>217</v>
      </c>
      <c r="E18335" s="161"/>
      <c r="F18335" s="162"/>
      <c r="G18335" s="147"/>
      <c r="H18335" s="146"/>
      <c r="J18335" s="146"/>
      <c r="L18335" s="150"/>
      <c r="N18335" s="163"/>
      <c r="O18335" s="146"/>
      <c r="P18335" s="146"/>
      <c r="Q18335" s="146"/>
      <c r="R18335" s="34"/>
      <c r="S18335" s="35"/>
      <c r="T18335" s="147"/>
    </row>
    <row r="18336">
      <c r="A18336" s="147"/>
      <c r="B18336" s="64"/>
      <c r="C18336" s="147" t="s">
        <v>217</v>
      </c>
      <c r="E18336" s="161"/>
      <c r="F18336" s="162"/>
      <c r="G18336" s="147"/>
      <c r="H18336" s="146"/>
      <c r="J18336" s="146"/>
      <c r="L18336" s="150"/>
      <c r="N18336" s="163"/>
      <c r="O18336" s="146"/>
      <c r="P18336" s="146"/>
      <c r="Q18336" s="146"/>
      <c r="R18336" s="34"/>
      <c r="S18336" s="35"/>
      <c r="T18336" s="147"/>
    </row>
    <row r="18337">
      <c r="A18337" s="147"/>
      <c r="B18337" s="64"/>
      <c r="C18337" s="147" t="s">
        <v>217</v>
      </c>
      <c r="E18337" s="161"/>
      <c r="F18337" s="162"/>
      <c r="G18337" s="147"/>
      <c r="H18337" s="146"/>
      <c r="J18337" s="146"/>
      <c r="L18337" s="150"/>
      <c r="N18337" s="163"/>
      <c r="O18337" s="146"/>
      <c r="P18337" s="146"/>
      <c r="Q18337" s="146"/>
      <c r="R18337" s="34"/>
      <c r="S18337" s="35"/>
      <c r="T18337" s="147"/>
    </row>
    <row r="18338">
      <c r="A18338" s="147"/>
      <c r="B18338" s="64"/>
      <c r="C18338" s="147" t="s">
        <v>217</v>
      </c>
      <c r="E18338" s="161"/>
      <c r="F18338" s="162"/>
      <c r="G18338" s="147"/>
      <c r="H18338" s="146"/>
      <c r="J18338" s="146"/>
      <c r="L18338" s="150"/>
      <c r="N18338" s="163"/>
      <c r="O18338" s="146"/>
      <c r="P18338" s="146"/>
      <c r="Q18338" s="146"/>
      <c r="R18338" s="34"/>
      <c r="S18338" s="35"/>
      <c r="T18338" s="147"/>
    </row>
    <row r="18339">
      <c r="A18339" s="147"/>
      <c r="B18339" s="64"/>
      <c r="C18339" s="147" t="s">
        <v>217</v>
      </c>
      <c r="E18339" s="161"/>
      <c r="F18339" s="162"/>
      <c r="G18339" s="147"/>
      <c r="H18339" s="146"/>
      <c r="J18339" s="146"/>
      <c r="L18339" s="150"/>
      <c r="N18339" s="163"/>
      <c r="O18339" s="146"/>
      <c r="P18339" s="146"/>
      <c r="Q18339" s="146"/>
      <c r="R18339" s="34"/>
      <c r="S18339" s="35"/>
      <c r="T18339" s="147"/>
    </row>
    <row r="18340">
      <c r="A18340" s="147"/>
      <c r="B18340" s="64"/>
      <c r="C18340" s="147" t="s">
        <v>217</v>
      </c>
      <c r="E18340" s="161"/>
      <c r="F18340" s="162"/>
      <c r="G18340" s="147"/>
      <c r="H18340" s="146"/>
      <c r="J18340" s="146"/>
      <c r="L18340" s="150"/>
      <c r="N18340" s="163"/>
      <c r="O18340" s="146"/>
      <c r="P18340" s="146"/>
      <c r="Q18340" s="146"/>
      <c r="R18340" s="34"/>
      <c r="S18340" s="35"/>
      <c r="T18340" s="147"/>
    </row>
    <row r="18341">
      <c r="A18341" s="147"/>
      <c r="B18341" s="64"/>
      <c r="C18341" s="147" t="s">
        <v>217</v>
      </c>
      <c r="E18341" s="161"/>
      <c r="F18341" s="162"/>
      <c r="G18341" s="147"/>
      <c r="H18341" s="146"/>
      <c r="J18341" s="146"/>
      <c r="L18341" s="150"/>
      <c r="N18341" s="163"/>
      <c r="O18341" s="146"/>
      <c r="P18341" s="146"/>
      <c r="Q18341" s="146"/>
      <c r="R18341" s="34"/>
      <c r="S18341" s="35"/>
      <c r="T18341" s="147"/>
    </row>
    <row r="18342">
      <c r="A18342" s="147"/>
      <c r="B18342" s="64"/>
      <c r="C18342" s="147" t="s">
        <v>217</v>
      </c>
      <c r="E18342" s="161"/>
      <c r="F18342" s="162"/>
      <c r="G18342" s="147"/>
      <c r="H18342" s="146"/>
      <c r="J18342" s="146"/>
      <c r="L18342" s="150"/>
      <c r="N18342" s="163"/>
      <c r="O18342" s="146"/>
      <c r="P18342" s="146"/>
      <c r="Q18342" s="146"/>
      <c r="R18342" s="34"/>
      <c r="S18342" s="35"/>
      <c r="T18342" s="147"/>
    </row>
    <row r="18343">
      <c r="A18343" s="147"/>
      <c r="B18343" s="64"/>
      <c r="C18343" s="147" t="s">
        <v>217</v>
      </c>
      <c r="E18343" s="161"/>
      <c r="F18343" s="162"/>
      <c r="G18343" s="147"/>
      <c r="H18343" s="146"/>
      <c r="J18343" s="146"/>
      <c r="L18343" s="150"/>
      <c r="N18343" s="163"/>
      <c r="O18343" s="146"/>
      <c r="P18343" s="146"/>
      <c r="Q18343" s="146"/>
      <c r="R18343" s="34"/>
      <c r="S18343" s="35"/>
      <c r="T18343" s="147"/>
    </row>
    <row r="18344">
      <c r="A18344" s="147"/>
      <c r="B18344" s="64"/>
      <c r="C18344" s="147" t="s">
        <v>217</v>
      </c>
      <c r="E18344" s="161"/>
      <c r="F18344" s="162"/>
      <c r="G18344" s="147"/>
      <c r="H18344" s="146"/>
      <c r="J18344" s="146"/>
      <c r="L18344" s="150"/>
      <c r="N18344" s="163"/>
      <c r="O18344" s="146"/>
      <c r="P18344" s="146"/>
      <c r="Q18344" s="146"/>
      <c r="R18344" s="34"/>
      <c r="S18344" s="35"/>
      <c r="T18344" s="147"/>
    </row>
    <row r="18345">
      <c r="A18345" s="147"/>
      <c r="B18345" s="64"/>
      <c r="C18345" s="147" t="s">
        <v>217</v>
      </c>
      <c r="E18345" s="161"/>
      <c r="F18345" s="162"/>
      <c r="G18345" s="147"/>
      <c r="H18345" s="146"/>
      <c r="J18345" s="146"/>
      <c r="L18345" s="150"/>
      <c r="N18345" s="163"/>
      <c r="O18345" s="146"/>
      <c r="P18345" s="146"/>
      <c r="Q18345" s="146"/>
      <c r="R18345" s="34"/>
      <c r="S18345" s="35"/>
      <c r="T18345" s="147"/>
    </row>
    <row r="18346">
      <c r="A18346" s="147"/>
      <c r="B18346" s="64"/>
      <c r="C18346" s="147" t="s">
        <v>217</v>
      </c>
      <c r="E18346" s="161"/>
      <c r="F18346" s="162"/>
      <c r="G18346" s="147"/>
      <c r="H18346" s="146"/>
      <c r="J18346" s="146"/>
      <c r="L18346" s="150"/>
      <c r="N18346" s="163"/>
      <c r="O18346" s="146"/>
      <c r="P18346" s="146"/>
      <c r="Q18346" s="146"/>
      <c r="R18346" s="34"/>
      <c r="S18346" s="35"/>
      <c r="T18346" s="147"/>
    </row>
    <row r="18347">
      <c r="A18347" s="147"/>
      <c r="B18347" s="64"/>
      <c r="C18347" s="147" t="s">
        <v>217</v>
      </c>
      <c r="E18347" s="161"/>
      <c r="F18347" s="162"/>
      <c r="G18347" s="147"/>
      <c r="H18347" s="146"/>
      <c r="J18347" s="146"/>
      <c r="L18347" s="150"/>
      <c r="N18347" s="163"/>
      <c r="O18347" s="146"/>
      <c r="P18347" s="146"/>
      <c r="Q18347" s="146"/>
      <c r="R18347" s="34"/>
      <c r="S18347" s="35"/>
      <c r="T18347" s="147"/>
    </row>
    <row r="18348">
      <c r="A18348" s="147"/>
      <c r="B18348" s="64"/>
      <c r="C18348" s="147" t="s">
        <v>217</v>
      </c>
      <c r="E18348" s="161"/>
      <c r="F18348" s="162"/>
      <c r="G18348" s="147"/>
      <c r="H18348" s="146"/>
      <c r="J18348" s="146"/>
      <c r="L18348" s="150"/>
      <c r="N18348" s="163"/>
      <c r="O18348" s="146"/>
      <c r="P18348" s="146"/>
      <c r="Q18348" s="146"/>
      <c r="R18348" s="34"/>
      <c r="S18348" s="35"/>
      <c r="T18348" s="147"/>
    </row>
    <row r="18349">
      <c r="A18349" s="147"/>
      <c r="B18349" s="64"/>
      <c r="C18349" s="147" t="s">
        <v>217</v>
      </c>
      <c r="E18349" s="161"/>
      <c r="F18349" s="162"/>
      <c r="G18349" s="147"/>
      <c r="H18349" s="146"/>
      <c r="J18349" s="146"/>
      <c r="L18349" s="150"/>
      <c r="N18349" s="163"/>
      <c r="O18349" s="146"/>
      <c r="P18349" s="146"/>
      <c r="Q18349" s="146"/>
      <c r="R18349" s="34"/>
      <c r="S18349" s="35"/>
      <c r="T18349" s="147"/>
    </row>
    <row r="18350">
      <c r="A18350" s="147"/>
      <c r="B18350" s="64"/>
      <c r="C18350" s="147" t="s">
        <v>217</v>
      </c>
      <c r="E18350" s="161"/>
      <c r="F18350" s="162"/>
      <c r="G18350" s="147"/>
      <c r="H18350" s="146"/>
      <c r="J18350" s="146"/>
      <c r="L18350" s="150"/>
      <c r="N18350" s="163"/>
      <c r="O18350" s="146"/>
      <c r="P18350" s="146"/>
      <c r="Q18350" s="146"/>
      <c r="R18350" s="34"/>
      <c r="S18350" s="35"/>
      <c r="T18350" s="147"/>
    </row>
    <row r="18351">
      <c r="A18351" s="147"/>
      <c r="B18351" s="64"/>
      <c r="C18351" s="147" t="s">
        <v>217</v>
      </c>
      <c r="E18351" s="161"/>
      <c r="F18351" s="162"/>
      <c r="G18351" s="147"/>
      <c r="H18351" s="146"/>
      <c r="J18351" s="146"/>
      <c r="L18351" s="150"/>
      <c r="N18351" s="163"/>
      <c r="O18351" s="146"/>
      <c r="P18351" s="146"/>
      <c r="Q18351" s="146"/>
      <c r="R18351" s="34"/>
      <c r="S18351" s="35"/>
      <c r="T18351" s="147"/>
    </row>
    <row r="18352">
      <c r="A18352" s="147"/>
      <c r="B18352" s="64"/>
      <c r="C18352" s="147" t="s">
        <v>217</v>
      </c>
      <c r="E18352" s="161"/>
      <c r="F18352" s="162"/>
      <c r="G18352" s="147"/>
      <c r="H18352" s="146"/>
      <c r="J18352" s="146"/>
      <c r="L18352" s="150"/>
      <c r="N18352" s="163"/>
      <c r="O18352" s="146"/>
      <c r="P18352" s="146"/>
      <c r="Q18352" s="146"/>
      <c r="R18352" s="34"/>
      <c r="S18352" s="35"/>
      <c r="T18352" s="147"/>
    </row>
    <row r="18353">
      <c r="A18353" s="147"/>
      <c r="B18353" s="64"/>
      <c r="C18353" s="147" t="s">
        <v>217</v>
      </c>
      <c r="E18353" s="161"/>
      <c r="F18353" s="162"/>
      <c r="G18353" s="147"/>
      <c r="H18353" s="146"/>
      <c r="J18353" s="146"/>
      <c r="L18353" s="150"/>
      <c r="N18353" s="163"/>
      <c r="O18353" s="146"/>
      <c r="P18353" s="146"/>
      <c r="Q18353" s="146"/>
      <c r="R18353" s="34"/>
      <c r="S18353" s="35"/>
      <c r="T18353" s="147"/>
    </row>
    <row r="18354">
      <c r="A18354" s="147"/>
      <c r="B18354" s="64"/>
      <c r="C18354" s="147" t="s">
        <v>217</v>
      </c>
      <c r="E18354" s="161"/>
      <c r="F18354" s="162"/>
      <c r="G18354" s="147"/>
      <c r="H18354" s="146"/>
      <c r="J18354" s="146"/>
      <c r="L18354" s="150"/>
      <c r="N18354" s="163"/>
      <c r="O18354" s="146"/>
      <c r="P18354" s="146"/>
      <c r="Q18354" s="146"/>
      <c r="R18354" s="34"/>
      <c r="S18354" s="35"/>
      <c r="T18354" s="147"/>
    </row>
    <row r="18355">
      <c r="A18355" s="147"/>
      <c r="B18355" s="64"/>
      <c r="C18355" s="147" t="s">
        <v>217</v>
      </c>
      <c r="E18355" s="161"/>
      <c r="F18355" s="162"/>
      <c r="G18355" s="147"/>
      <c r="H18355" s="146"/>
      <c r="J18355" s="146"/>
      <c r="L18355" s="150"/>
      <c r="N18355" s="163"/>
      <c r="O18355" s="146"/>
      <c r="P18355" s="146"/>
      <c r="Q18355" s="146"/>
      <c r="R18355" s="34"/>
      <c r="S18355" s="35"/>
      <c r="T18355" s="147"/>
    </row>
    <row r="18356">
      <c r="A18356" s="147"/>
      <c r="B18356" s="64"/>
      <c r="C18356" s="147" t="s">
        <v>217</v>
      </c>
      <c r="E18356" s="161"/>
      <c r="F18356" s="162"/>
      <c r="G18356" s="147"/>
      <c r="H18356" s="146"/>
      <c r="J18356" s="146"/>
      <c r="L18356" s="150"/>
      <c r="N18356" s="163"/>
      <c r="O18356" s="146"/>
      <c r="P18356" s="146"/>
      <c r="Q18356" s="146"/>
      <c r="R18356" s="34"/>
      <c r="S18356" s="35"/>
      <c r="T18356" s="147"/>
    </row>
    <row r="18357">
      <c r="A18357" s="147"/>
      <c r="B18357" s="64"/>
      <c r="C18357" s="147" t="s">
        <v>217</v>
      </c>
      <c r="E18357" s="161"/>
      <c r="F18357" s="162"/>
      <c r="G18357" s="147"/>
      <c r="H18357" s="146"/>
      <c r="J18357" s="146"/>
      <c r="L18357" s="150"/>
      <c r="N18357" s="163"/>
      <c r="O18357" s="146"/>
      <c r="P18357" s="146"/>
      <c r="Q18357" s="146"/>
      <c r="R18357" s="34"/>
      <c r="S18357" s="35"/>
      <c r="T18357" s="147"/>
    </row>
    <row r="18358">
      <c r="A18358" s="147"/>
      <c r="B18358" s="64"/>
      <c r="C18358" s="147" t="s">
        <v>217</v>
      </c>
      <c r="E18358" s="161"/>
      <c r="F18358" s="162"/>
      <c r="G18358" s="147"/>
      <c r="H18358" s="146"/>
      <c r="J18358" s="146"/>
      <c r="L18358" s="150"/>
      <c r="N18358" s="163"/>
      <c r="O18358" s="146"/>
      <c r="P18358" s="146"/>
      <c r="Q18358" s="146"/>
      <c r="R18358" s="34"/>
      <c r="S18358" s="35"/>
      <c r="T18358" s="147"/>
    </row>
    <row r="18359">
      <c r="A18359" s="147"/>
      <c r="B18359" s="64"/>
      <c r="C18359" s="147" t="s">
        <v>217</v>
      </c>
      <c r="E18359" s="161"/>
      <c r="F18359" s="162"/>
      <c r="G18359" s="147"/>
      <c r="H18359" s="146"/>
      <c r="J18359" s="146"/>
      <c r="L18359" s="150"/>
      <c r="N18359" s="163"/>
      <c r="O18359" s="146"/>
      <c r="P18359" s="146"/>
      <c r="Q18359" s="146"/>
      <c r="R18359" s="34"/>
      <c r="S18359" s="35"/>
      <c r="T18359" s="147"/>
    </row>
    <row r="18360">
      <c r="A18360" s="147"/>
      <c r="B18360" s="64"/>
      <c r="C18360" s="147" t="s">
        <v>217</v>
      </c>
      <c r="E18360" s="161"/>
      <c r="F18360" s="162"/>
      <c r="G18360" s="147"/>
      <c r="H18360" s="146"/>
      <c r="J18360" s="146"/>
      <c r="L18360" s="150"/>
      <c r="N18360" s="163"/>
      <c r="O18360" s="146"/>
      <c r="P18360" s="146"/>
      <c r="Q18360" s="146"/>
      <c r="R18360" s="34"/>
      <c r="S18360" s="35"/>
      <c r="T18360" s="147"/>
    </row>
    <row r="18361">
      <c r="A18361" s="147"/>
      <c r="B18361" s="64"/>
      <c r="C18361" s="147" t="s">
        <v>217</v>
      </c>
      <c r="E18361" s="161"/>
      <c r="F18361" s="162"/>
      <c r="G18361" s="147"/>
      <c r="H18361" s="146"/>
      <c r="J18361" s="146"/>
      <c r="L18361" s="150"/>
      <c r="N18361" s="163"/>
      <c r="O18361" s="146"/>
      <c r="P18361" s="146"/>
      <c r="Q18361" s="146"/>
      <c r="R18361" s="34"/>
      <c r="S18361" s="35"/>
      <c r="T18361" s="147"/>
    </row>
    <row r="18362">
      <c r="A18362" s="147"/>
      <c r="B18362" s="64"/>
      <c r="C18362" s="147" t="s">
        <v>217</v>
      </c>
      <c r="E18362" s="161"/>
      <c r="F18362" s="162"/>
      <c r="G18362" s="147"/>
      <c r="H18362" s="146"/>
      <c r="J18362" s="146"/>
      <c r="L18362" s="150"/>
      <c r="N18362" s="163"/>
      <c r="O18362" s="146"/>
      <c r="P18362" s="146"/>
      <c r="Q18362" s="146"/>
      <c r="R18362" s="34"/>
      <c r="S18362" s="35"/>
      <c r="T18362" s="147"/>
    </row>
    <row r="18363">
      <c r="A18363" s="147"/>
      <c r="B18363" s="64"/>
      <c r="C18363" s="147" t="s">
        <v>217</v>
      </c>
      <c r="E18363" s="161"/>
      <c r="F18363" s="162"/>
      <c r="G18363" s="147"/>
      <c r="H18363" s="146"/>
      <c r="J18363" s="146"/>
      <c r="L18363" s="150"/>
      <c r="N18363" s="163"/>
      <c r="O18363" s="146"/>
      <c r="P18363" s="146"/>
      <c r="Q18363" s="146"/>
      <c r="R18363" s="34"/>
      <c r="S18363" s="35"/>
      <c r="T18363" s="147"/>
    </row>
    <row r="18364">
      <c r="A18364" s="147"/>
      <c r="B18364" s="64"/>
      <c r="C18364" s="147" t="s">
        <v>217</v>
      </c>
      <c r="E18364" s="161"/>
      <c r="F18364" s="162"/>
      <c r="G18364" s="147"/>
      <c r="H18364" s="146"/>
      <c r="J18364" s="146"/>
      <c r="L18364" s="150"/>
      <c r="N18364" s="163"/>
      <c r="O18364" s="146"/>
      <c r="P18364" s="146"/>
      <c r="Q18364" s="146"/>
      <c r="R18364" s="34"/>
      <c r="S18364" s="35"/>
      <c r="T18364" s="147"/>
    </row>
    <row r="18365">
      <c r="A18365" s="147"/>
      <c r="B18365" s="64"/>
      <c r="C18365" s="147" t="s">
        <v>217</v>
      </c>
      <c r="E18365" s="161"/>
      <c r="F18365" s="162"/>
      <c r="G18365" s="147"/>
      <c r="H18365" s="146"/>
      <c r="J18365" s="146"/>
      <c r="L18365" s="150"/>
      <c r="N18365" s="163"/>
      <c r="O18365" s="146"/>
      <c r="P18365" s="146"/>
      <c r="Q18365" s="146"/>
      <c r="R18365" s="34"/>
      <c r="S18365" s="35"/>
      <c r="T18365" s="147"/>
    </row>
    <row r="18366">
      <c r="A18366" s="147"/>
      <c r="B18366" s="64"/>
      <c r="C18366" s="147" t="s">
        <v>217</v>
      </c>
      <c r="E18366" s="161"/>
      <c r="F18366" s="162"/>
      <c r="G18366" s="147"/>
      <c r="H18366" s="146"/>
      <c r="J18366" s="146"/>
      <c r="L18366" s="150"/>
      <c r="N18366" s="163"/>
      <c r="O18366" s="146"/>
      <c r="P18366" s="146"/>
      <c r="Q18366" s="146"/>
      <c r="R18366" s="34"/>
      <c r="S18366" s="35"/>
      <c r="T18366" s="147"/>
    </row>
    <row r="18367">
      <c r="A18367" s="147"/>
      <c r="B18367" s="64"/>
      <c r="C18367" s="147" t="s">
        <v>217</v>
      </c>
      <c r="E18367" s="161"/>
      <c r="F18367" s="162"/>
      <c r="G18367" s="147"/>
      <c r="H18367" s="146"/>
      <c r="J18367" s="146"/>
      <c r="L18367" s="150"/>
      <c r="N18367" s="163"/>
      <c r="O18367" s="146"/>
      <c r="P18367" s="146"/>
      <c r="Q18367" s="146"/>
      <c r="R18367" s="34"/>
      <c r="S18367" s="35"/>
      <c r="T18367" s="147"/>
    </row>
    <row r="18368">
      <c r="A18368" s="147"/>
      <c r="B18368" s="64"/>
      <c r="C18368" s="147" t="s">
        <v>217</v>
      </c>
      <c r="E18368" s="161"/>
      <c r="F18368" s="162"/>
      <c r="G18368" s="147"/>
      <c r="H18368" s="146"/>
      <c r="J18368" s="146"/>
      <c r="L18368" s="150"/>
      <c r="N18368" s="163"/>
      <c r="O18368" s="146"/>
      <c r="P18368" s="146"/>
      <c r="Q18368" s="146"/>
      <c r="R18368" s="34"/>
      <c r="S18368" s="35"/>
      <c r="T18368" s="147"/>
    </row>
    <row r="18369">
      <c r="A18369" s="147"/>
      <c r="B18369" s="64"/>
      <c r="C18369" s="147" t="s">
        <v>217</v>
      </c>
      <c r="E18369" s="161"/>
      <c r="F18369" s="162"/>
      <c r="G18369" s="147"/>
      <c r="H18369" s="146"/>
      <c r="J18369" s="146"/>
      <c r="L18369" s="150"/>
      <c r="N18369" s="163"/>
      <c r="O18369" s="146"/>
      <c r="P18369" s="146"/>
      <c r="Q18369" s="146"/>
      <c r="R18369" s="34"/>
      <c r="S18369" s="35"/>
      <c r="T18369" s="147"/>
    </row>
    <row r="18370">
      <c r="A18370" s="147"/>
      <c r="B18370" s="64"/>
      <c r="C18370" s="147" t="s">
        <v>217</v>
      </c>
      <c r="E18370" s="161"/>
      <c r="F18370" s="162"/>
      <c r="G18370" s="147"/>
      <c r="H18370" s="146"/>
      <c r="J18370" s="146"/>
      <c r="L18370" s="150"/>
      <c r="N18370" s="163"/>
      <c r="O18370" s="146"/>
      <c r="P18370" s="146"/>
      <c r="Q18370" s="146"/>
      <c r="R18370" s="34"/>
      <c r="S18370" s="35"/>
      <c r="T18370" s="147"/>
    </row>
    <row r="18371">
      <c r="A18371" s="147"/>
      <c r="B18371" s="64"/>
      <c r="C18371" s="147" t="s">
        <v>217</v>
      </c>
      <c r="E18371" s="161"/>
      <c r="F18371" s="162"/>
      <c r="G18371" s="147"/>
      <c r="H18371" s="146"/>
      <c r="J18371" s="146"/>
      <c r="L18371" s="150"/>
      <c r="N18371" s="163"/>
      <c r="O18371" s="146"/>
      <c r="P18371" s="146"/>
      <c r="Q18371" s="146"/>
      <c r="R18371" s="34"/>
      <c r="S18371" s="35"/>
      <c r="T18371" s="147"/>
    </row>
    <row r="18372">
      <c r="A18372" s="147"/>
      <c r="B18372" s="64"/>
      <c r="C18372" s="147" t="s">
        <v>217</v>
      </c>
      <c r="E18372" s="161"/>
      <c r="F18372" s="162"/>
      <c r="G18372" s="147"/>
      <c r="H18372" s="146"/>
      <c r="J18372" s="146"/>
      <c r="L18372" s="150"/>
      <c r="N18372" s="163"/>
      <c r="O18372" s="146"/>
      <c r="P18372" s="146"/>
      <c r="Q18372" s="146"/>
      <c r="R18372" s="34"/>
      <c r="S18372" s="35"/>
      <c r="T18372" s="147"/>
    </row>
    <row r="18373">
      <c r="A18373" s="147"/>
      <c r="B18373" s="64"/>
      <c r="C18373" s="147" t="s">
        <v>217</v>
      </c>
      <c r="E18373" s="161"/>
      <c r="F18373" s="162"/>
      <c r="G18373" s="147"/>
      <c r="H18373" s="146"/>
      <c r="J18373" s="146"/>
      <c r="L18373" s="150"/>
      <c r="N18373" s="163"/>
      <c r="O18373" s="146"/>
      <c r="P18373" s="146"/>
      <c r="Q18373" s="146"/>
      <c r="R18373" s="34"/>
      <c r="S18373" s="35"/>
      <c r="T18373" s="147"/>
    </row>
    <row r="18374">
      <c r="A18374" s="147"/>
      <c r="B18374" s="64"/>
      <c r="C18374" s="147" t="s">
        <v>217</v>
      </c>
      <c r="E18374" s="161"/>
      <c r="F18374" s="162"/>
      <c r="G18374" s="147"/>
      <c r="H18374" s="146"/>
      <c r="J18374" s="146"/>
      <c r="L18374" s="150"/>
      <c r="N18374" s="163"/>
      <c r="O18374" s="146"/>
      <c r="P18374" s="146"/>
      <c r="Q18374" s="146"/>
      <c r="R18374" s="34"/>
      <c r="S18374" s="35"/>
      <c r="T18374" s="147"/>
    </row>
    <row r="18375">
      <c r="A18375" s="147"/>
      <c r="B18375" s="64"/>
      <c r="C18375" s="147" t="s">
        <v>217</v>
      </c>
      <c r="E18375" s="161"/>
      <c r="F18375" s="162"/>
      <c r="G18375" s="147"/>
      <c r="H18375" s="146"/>
      <c r="J18375" s="146"/>
      <c r="L18375" s="150"/>
      <c r="N18375" s="163"/>
      <c r="O18375" s="146"/>
      <c r="P18375" s="146"/>
      <c r="Q18375" s="146"/>
      <c r="R18375" s="34"/>
      <c r="S18375" s="35"/>
      <c r="T18375" s="147"/>
    </row>
    <row r="18376">
      <c r="A18376" s="147"/>
      <c r="B18376" s="64"/>
      <c r="C18376" s="147" t="s">
        <v>217</v>
      </c>
      <c r="E18376" s="161"/>
      <c r="F18376" s="162"/>
      <c r="G18376" s="147"/>
      <c r="H18376" s="146"/>
      <c r="J18376" s="146"/>
      <c r="L18376" s="150"/>
      <c r="N18376" s="163"/>
      <c r="O18376" s="146"/>
      <c r="P18376" s="146"/>
      <c r="Q18376" s="146"/>
      <c r="R18376" s="34"/>
      <c r="S18376" s="35"/>
      <c r="T18376" s="147"/>
    </row>
    <row r="18377">
      <c r="A18377" s="147"/>
      <c r="B18377" s="64"/>
      <c r="C18377" s="147" t="s">
        <v>217</v>
      </c>
      <c r="E18377" s="161"/>
      <c r="F18377" s="162"/>
      <c r="G18377" s="147"/>
      <c r="H18377" s="146"/>
      <c r="J18377" s="146"/>
      <c r="L18377" s="150"/>
      <c r="N18377" s="163"/>
      <c r="O18377" s="146"/>
      <c r="P18377" s="146"/>
      <c r="Q18377" s="146"/>
      <c r="R18377" s="34"/>
      <c r="S18377" s="35"/>
      <c r="T18377" s="147"/>
    </row>
    <row r="18378">
      <c r="A18378" s="147"/>
      <c r="B18378" s="64"/>
      <c r="C18378" s="147" t="s">
        <v>217</v>
      </c>
      <c r="E18378" s="161"/>
      <c r="F18378" s="162"/>
      <c r="G18378" s="147"/>
      <c r="H18378" s="146"/>
      <c r="J18378" s="146"/>
      <c r="L18378" s="150"/>
      <c r="N18378" s="163"/>
      <c r="O18378" s="146"/>
      <c r="P18378" s="146"/>
      <c r="Q18378" s="146"/>
      <c r="R18378" s="34"/>
      <c r="S18378" s="35"/>
      <c r="T18378" s="147"/>
    </row>
    <row r="18379">
      <c r="A18379" s="147"/>
      <c r="B18379" s="64"/>
      <c r="C18379" s="147" t="s">
        <v>217</v>
      </c>
      <c r="E18379" s="161"/>
      <c r="F18379" s="162"/>
      <c r="G18379" s="147"/>
      <c r="H18379" s="146"/>
      <c r="J18379" s="146"/>
      <c r="L18379" s="150"/>
      <c r="N18379" s="163"/>
      <c r="O18379" s="146"/>
      <c r="P18379" s="146"/>
      <c r="Q18379" s="146"/>
      <c r="R18379" s="34"/>
      <c r="S18379" s="35"/>
      <c r="T18379" s="147"/>
    </row>
    <row r="18380">
      <c r="A18380" s="147"/>
      <c r="B18380" s="64"/>
      <c r="C18380" s="147" t="s">
        <v>217</v>
      </c>
      <c r="E18380" s="161"/>
      <c r="F18380" s="162"/>
      <c r="G18380" s="147"/>
      <c r="H18380" s="146"/>
      <c r="J18380" s="146"/>
      <c r="L18380" s="150"/>
      <c r="N18380" s="163"/>
      <c r="O18380" s="146"/>
      <c r="P18380" s="146"/>
      <c r="Q18380" s="146"/>
      <c r="R18380" s="34"/>
      <c r="S18380" s="35"/>
      <c r="T18380" s="147"/>
    </row>
    <row r="18381">
      <c r="A18381" s="147"/>
      <c r="B18381" s="64"/>
      <c r="C18381" s="147" t="s">
        <v>217</v>
      </c>
      <c r="E18381" s="161"/>
      <c r="F18381" s="162"/>
      <c r="G18381" s="147"/>
      <c r="H18381" s="146"/>
      <c r="J18381" s="146"/>
      <c r="L18381" s="150"/>
      <c r="N18381" s="163"/>
      <c r="O18381" s="146"/>
      <c r="P18381" s="146"/>
      <c r="Q18381" s="146"/>
      <c r="R18381" s="34"/>
      <c r="S18381" s="35"/>
      <c r="T18381" s="147"/>
    </row>
    <row r="18382">
      <c r="A18382" s="147"/>
      <c r="B18382" s="64"/>
      <c r="C18382" s="147" t="s">
        <v>217</v>
      </c>
      <c r="E18382" s="161"/>
      <c r="F18382" s="162"/>
      <c r="G18382" s="147"/>
      <c r="H18382" s="146"/>
      <c r="J18382" s="146"/>
      <c r="L18382" s="150"/>
      <c r="N18382" s="163"/>
      <c r="O18382" s="146"/>
      <c r="P18382" s="146"/>
      <c r="Q18382" s="146"/>
      <c r="R18382" s="34"/>
      <c r="S18382" s="35"/>
      <c r="T18382" s="147"/>
    </row>
    <row r="18383">
      <c r="A18383" s="147"/>
      <c r="B18383" s="64"/>
      <c r="C18383" s="147" t="s">
        <v>217</v>
      </c>
      <c r="E18383" s="161"/>
      <c r="F18383" s="162"/>
      <c r="G18383" s="147"/>
      <c r="H18383" s="146"/>
      <c r="J18383" s="146"/>
      <c r="L18383" s="150"/>
      <c r="N18383" s="163"/>
      <c r="O18383" s="146"/>
      <c r="P18383" s="146"/>
      <c r="Q18383" s="146"/>
      <c r="R18383" s="34"/>
      <c r="S18383" s="35"/>
      <c r="T18383" s="147"/>
    </row>
    <row r="18384">
      <c r="A18384" s="147"/>
      <c r="B18384" s="64"/>
      <c r="C18384" s="147" t="s">
        <v>217</v>
      </c>
      <c r="E18384" s="161"/>
      <c r="F18384" s="162"/>
      <c r="G18384" s="147"/>
      <c r="H18384" s="146"/>
      <c r="J18384" s="146"/>
      <c r="L18384" s="150"/>
      <c r="N18384" s="163"/>
      <c r="O18384" s="146"/>
      <c r="P18384" s="146"/>
      <c r="Q18384" s="146"/>
      <c r="R18384" s="34"/>
      <c r="S18384" s="35"/>
      <c r="T18384" s="147"/>
    </row>
    <row r="18385">
      <c r="A18385" s="147"/>
      <c r="B18385" s="64"/>
      <c r="C18385" s="147" t="s">
        <v>217</v>
      </c>
      <c r="E18385" s="161"/>
      <c r="F18385" s="162"/>
      <c r="G18385" s="147"/>
      <c r="H18385" s="146"/>
      <c r="J18385" s="146"/>
      <c r="L18385" s="150"/>
      <c r="N18385" s="163"/>
      <c r="O18385" s="146"/>
      <c r="P18385" s="146"/>
      <c r="Q18385" s="146"/>
      <c r="R18385" s="34"/>
      <c r="S18385" s="35"/>
      <c r="T18385" s="147"/>
    </row>
    <row r="18386">
      <c r="A18386" s="147"/>
      <c r="B18386" s="64"/>
      <c r="C18386" s="147" t="s">
        <v>217</v>
      </c>
      <c r="E18386" s="161"/>
      <c r="F18386" s="162"/>
      <c r="G18386" s="147"/>
      <c r="H18386" s="146"/>
      <c r="J18386" s="146"/>
      <c r="L18386" s="150"/>
      <c r="N18386" s="163"/>
      <c r="O18386" s="146"/>
      <c r="P18386" s="146"/>
      <c r="Q18386" s="146"/>
      <c r="R18386" s="34"/>
      <c r="S18386" s="35"/>
      <c r="T18386" s="147"/>
    </row>
    <row r="18387">
      <c r="A18387" s="147"/>
      <c r="B18387" s="64"/>
      <c r="C18387" s="147" t="s">
        <v>217</v>
      </c>
      <c r="E18387" s="161"/>
      <c r="F18387" s="162"/>
      <c r="G18387" s="147"/>
      <c r="H18387" s="146"/>
      <c r="J18387" s="146"/>
      <c r="L18387" s="150"/>
      <c r="N18387" s="163"/>
      <c r="O18387" s="146"/>
      <c r="P18387" s="146"/>
      <c r="Q18387" s="146"/>
      <c r="R18387" s="34"/>
      <c r="S18387" s="35"/>
      <c r="T18387" s="147"/>
    </row>
    <row r="18388">
      <c r="A18388" s="147"/>
      <c r="B18388" s="64"/>
      <c r="C18388" s="147" t="s">
        <v>217</v>
      </c>
      <c r="E18388" s="161"/>
      <c r="F18388" s="162"/>
      <c r="G18388" s="147"/>
      <c r="H18388" s="146"/>
      <c r="J18388" s="146"/>
      <c r="L18388" s="150"/>
      <c r="N18388" s="163"/>
      <c r="O18388" s="146"/>
      <c r="P18388" s="146"/>
      <c r="Q18388" s="146"/>
      <c r="R18388" s="34"/>
      <c r="S18388" s="35"/>
      <c r="T18388" s="147"/>
    </row>
    <row r="18389">
      <c r="A18389" s="147"/>
      <c r="B18389" s="64"/>
      <c r="C18389" s="147" t="s">
        <v>217</v>
      </c>
      <c r="E18389" s="161"/>
      <c r="F18389" s="162"/>
      <c r="G18389" s="147"/>
      <c r="H18389" s="146"/>
      <c r="J18389" s="146"/>
      <c r="L18389" s="150"/>
      <c r="N18389" s="163"/>
      <c r="O18389" s="146"/>
      <c r="P18389" s="146"/>
      <c r="Q18389" s="146"/>
      <c r="R18389" s="34"/>
      <c r="S18389" s="35"/>
      <c r="T18389" s="147"/>
    </row>
    <row r="18390">
      <c r="A18390" s="147"/>
      <c r="B18390" s="64"/>
      <c r="C18390" s="147" t="s">
        <v>217</v>
      </c>
      <c r="E18390" s="161"/>
      <c r="F18390" s="162"/>
      <c r="G18390" s="147"/>
      <c r="H18390" s="146"/>
      <c r="J18390" s="146"/>
      <c r="L18390" s="150"/>
      <c r="N18390" s="163"/>
      <c r="O18390" s="146"/>
      <c r="P18390" s="146"/>
      <c r="Q18390" s="146"/>
      <c r="R18390" s="34"/>
      <c r="S18390" s="35"/>
      <c r="T18390" s="147"/>
    </row>
    <row r="18391">
      <c r="A18391" s="147"/>
      <c r="B18391" s="64"/>
      <c r="C18391" s="147" t="s">
        <v>217</v>
      </c>
      <c r="E18391" s="161"/>
      <c r="F18391" s="162"/>
      <c r="G18391" s="147"/>
      <c r="H18391" s="146"/>
      <c r="J18391" s="146"/>
      <c r="L18391" s="150"/>
      <c r="N18391" s="163"/>
      <c r="O18391" s="146"/>
      <c r="P18391" s="146"/>
      <c r="Q18391" s="146"/>
      <c r="R18391" s="34"/>
      <c r="S18391" s="35"/>
      <c r="T18391" s="147"/>
    </row>
    <row r="18392">
      <c r="A18392" s="147"/>
      <c r="B18392" s="64"/>
      <c r="C18392" s="147" t="s">
        <v>217</v>
      </c>
      <c r="E18392" s="161"/>
      <c r="F18392" s="162"/>
      <c r="G18392" s="147"/>
      <c r="H18392" s="146"/>
      <c r="J18392" s="146"/>
      <c r="L18392" s="150"/>
      <c r="N18392" s="163"/>
      <c r="O18392" s="146"/>
      <c r="P18392" s="146"/>
      <c r="Q18392" s="146"/>
      <c r="R18392" s="34"/>
      <c r="S18392" s="35"/>
      <c r="T18392" s="147"/>
    </row>
    <row r="18393">
      <c r="A18393" s="147"/>
      <c r="B18393" s="64"/>
      <c r="C18393" s="147" t="s">
        <v>217</v>
      </c>
      <c r="E18393" s="161"/>
      <c r="F18393" s="162"/>
      <c r="G18393" s="147"/>
      <c r="H18393" s="146"/>
      <c r="J18393" s="146"/>
      <c r="L18393" s="150"/>
      <c r="N18393" s="163"/>
      <c r="O18393" s="146"/>
      <c r="P18393" s="146"/>
      <c r="Q18393" s="146"/>
      <c r="R18393" s="34"/>
      <c r="S18393" s="35"/>
      <c r="T18393" s="147"/>
    </row>
    <row r="18394">
      <c r="A18394" s="147"/>
      <c r="B18394" s="64"/>
      <c r="C18394" s="147" t="s">
        <v>217</v>
      </c>
      <c r="E18394" s="161"/>
      <c r="F18394" s="162"/>
      <c r="G18394" s="147"/>
      <c r="H18394" s="146"/>
      <c r="J18394" s="146"/>
      <c r="L18394" s="150"/>
      <c r="N18394" s="163"/>
      <c r="O18394" s="146"/>
      <c r="P18394" s="146"/>
      <c r="Q18394" s="146"/>
      <c r="R18394" s="34"/>
      <c r="S18394" s="35"/>
      <c r="T18394" s="147"/>
    </row>
    <row r="18395">
      <c r="A18395" s="147"/>
      <c r="B18395" s="64"/>
      <c r="C18395" s="147" t="s">
        <v>217</v>
      </c>
      <c r="E18395" s="161"/>
      <c r="F18395" s="162"/>
      <c r="G18395" s="147"/>
      <c r="H18395" s="146"/>
      <c r="J18395" s="146"/>
      <c r="L18395" s="150"/>
      <c r="N18395" s="163"/>
      <c r="O18395" s="146"/>
      <c r="P18395" s="146"/>
      <c r="Q18395" s="146"/>
      <c r="R18395" s="34"/>
      <c r="S18395" s="35"/>
      <c r="T18395" s="147"/>
    </row>
    <row r="18396">
      <c r="A18396" s="147"/>
      <c r="B18396" s="64"/>
      <c r="C18396" s="147" t="s">
        <v>217</v>
      </c>
      <c r="E18396" s="161"/>
      <c r="F18396" s="162"/>
      <c r="G18396" s="147"/>
      <c r="H18396" s="146"/>
      <c r="J18396" s="146"/>
      <c r="L18396" s="150"/>
      <c r="N18396" s="163"/>
      <c r="O18396" s="146"/>
      <c r="P18396" s="146"/>
      <c r="Q18396" s="146"/>
      <c r="R18396" s="34"/>
      <c r="S18396" s="35"/>
      <c r="T18396" s="147"/>
    </row>
    <row r="18397">
      <c r="A18397" s="147"/>
      <c r="B18397" s="64"/>
      <c r="C18397" s="147" t="s">
        <v>217</v>
      </c>
      <c r="E18397" s="161"/>
      <c r="F18397" s="162"/>
      <c r="G18397" s="147"/>
      <c r="H18397" s="146"/>
      <c r="J18397" s="146"/>
      <c r="L18397" s="150"/>
      <c r="N18397" s="163"/>
      <c r="O18397" s="146"/>
      <c r="P18397" s="146"/>
      <c r="Q18397" s="146"/>
      <c r="R18397" s="34"/>
      <c r="S18397" s="35"/>
      <c r="T18397" s="147"/>
    </row>
    <row r="18398">
      <c r="A18398" s="147"/>
      <c r="B18398" s="64"/>
      <c r="C18398" s="147" t="s">
        <v>217</v>
      </c>
      <c r="E18398" s="161"/>
      <c r="F18398" s="162"/>
      <c r="G18398" s="147"/>
      <c r="H18398" s="146"/>
      <c r="J18398" s="146"/>
      <c r="L18398" s="150"/>
      <c r="N18398" s="163"/>
      <c r="O18398" s="146"/>
      <c r="P18398" s="146"/>
      <c r="Q18398" s="146"/>
      <c r="R18398" s="34"/>
      <c r="S18398" s="35"/>
      <c r="T18398" s="147"/>
    </row>
    <row r="18399">
      <c r="A18399" s="147"/>
      <c r="B18399" s="64"/>
      <c r="C18399" s="147" t="s">
        <v>217</v>
      </c>
      <c r="E18399" s="161"/>
      <c r="F18399" s="162"/>
      <c r="G18399" s="147"/>
      <c r="H18399" s="146"/>
      <c r="J18399" s="146"/>
      <c r="L18399" s="150"/>
      <c r="N18399" s="163"/>
      <c r="O18399" s="146"/>
      <c r="P18399" s="146"/>
      <c r="Q18399" s="146"/>
      <c r="R18399" s="34"/>
      <c r="S18399" s="35"/>
      <c r="T18399" s="147"/>
    </row>
    <row r="18400">
      <c r="A18400" s="147"/>
      <c r="B18400" s="64"/>
      <c r="C18400" s="147" t="s">
        <v>217</v>
      </c>
      <c r="E18400" s="161"/>
      <c r="F18400" s="162"/>
      <c r="G18400" s="147"/>
      <c r="H18400" s="146"/>
      <c r="J18400" s="146"/>
      <c r="L18400" s="150"/>
      <c r="N18400" s="163"/>
      <c r="O18400" s="146"/>
      <c r="P18400" s="146"/>
      <c r="Q18400" s="146"/>
      <c r="R18400" s="34"/>
      <c r="S18400" s="35"/>
      <c r="T18400" s="147"/>
    </row>
    <row r="18401">
      <c r="A18401" s="147"/>
      <c r="B18401" s="64"/>
      <c r="C18401" s="147" t="s">
        <v>217</v>
      </c>
      <c r="E18401" s="161"/>
      <c r="F18401" s="162"/>
      <c r="G18401" s="147"/>
      <c r="H18401" s="146"/>
      <c r="J18401" s="146"/>
      <c r="L18401" s="150"/>
      <c r="N18401" s="163"/>
      <c r="O18401" s="146"/>
      <c r="P18401" s="146"/>
      <c r="Q18401" s="146"/>
      <c r="R18401" s="34"/>
      <c r="S18401" s="35"/>
      <c r="T18401" s="147"/>
    </row>
    <row r="18402">
      <c r="A18402" s="147"/>
      <c r="B18402" s="64"/>
      <c r="C18402" s="147" t="s">
        <v>217</v>
      </c>
      <c r="E18402" s="161"/>
      <c r="F18402" s="162"/>
      <c r="G18402" s="147"/>
      <c r="H18402" s="146"/>
      <c r="J18402" s="146"/>
      <c r="L18402" s="150"/>
      <c r="N18402" s="163"/>
      <c r="O18402" s="146"/>
      <c r="P18402" s="146"/>
      <c r="Q18402" s="146"/>
      <c r="R18402" s="34"/>
      <c r="S18402" s="35"/>
      <c r="T18402" s="147"/>
    </row>
    <row r="18403">
      <c r="A18403" s="147"/>
      <c r="B18403" s="64"/>
      <c r="C18403" s="147" t="s">
        <v>217</v>
      </c>
      <c r="E18403" s="161"/>
      <c r="F18403" s="162"/>
      <c r="G18403" s="147"/>
      <c r="H18403" s="146"/>
      <c r="J18403" s="146"/>
      <c r="L18403" s="150"/>
      <c r="N18403" s="163"/>
      <c r="O18403" s="146"/>
      <c r="P18403" s="146"/>
      <c r="Q18403" s="146"/>
      <c r="R18403" s="34"/>
      <c r="S18403" s="35"/>
      <c r="T18403" s="147"/>
    </row>
    <row r="18404">
      <c r="A18404" s="147"/>
      <c r="B18404" s="64"/>
      <c r="C18404" s="147" t="s">
        <v>217</v>
      </c>
      <c r="E18404" s="161"/>
      <c r="F18404" s="162"/>
      <c r="G18404" s="147"/>
      <c r="H18404" s="146"/>
      <c r="J18404" s="146"/>
      <c r="L18404" s="150"/>
      <c r="N18404" s="163"/>
      <c r="O18404" s="146"/>
      <c r="P18404" s="146"/>
      <c r="Q18404" s="146"/>
      <c r="R18404" s="34"/>
      <c r="S18404" s="35"/>
      <c r="T18404" s="147"/>
    </row>
    <row r="18405">
      <c r="A18405" s="147"/>
      <c r="B18405" s="64"/>
      <c r="C18405" s="147" t="s">
        <v>217</v>
      </c>
      <c r="E18405" s="161"/>
      <c r="F18405" s="162"/>
      <c r="G18405" s="147"/>
      <c r="H18405" s="146"/>
      <c r="J18405" s="146"/>
      <c r="L18405" s="150"/>
      <c r="N18405" s="163"/>
      <c r="O18405" s="146"/>
      <c r="P18405" s="146"/>
      <c r="Q18405" s="146"/>
      <c r="R18405" s="34"/>
      <c r="S18405" s="35"/>
      <c r="T18405" s="147"/>
    </row>
    <row r="18406">
      <c r="A18406" s="147"/>
      <c r="B18406" s="64"/>
      <c r="C18406" s="147" t="s">
        <v>217</v>
      </c>
      <c r="E18406" s="161"/>
      <c r="F18406" s="162"/>
      <c r="G18406" s="147"/>
      <c r="H18406" s="146"/>
      <c r="J18406" s="146"/>
      <c r="L18406" s="150"/>
      <c r="N18406" s="163"/>
      <c r="O18406" s="146"/>
      <c r="P18406" s="146"/>
      <c r="Q18406" s="146"/>
      <c r="R18406" s="34"/>
      <c r="S18406" s="35"/>
      <c r="T18406" s="147"/>
    </row>
    <row r="18407">
      <c r="A18407" s="147"/>
      <c r="B18407" s="64"/>
      <c r="C18407" s="147" t="s">
        <v>217</v>
      </c>
      <c r="E18407" s="161"/>
      <c r="F18407" s="162"/>
      <c r="G18407" s="147"/>
      <c r="H18407" s="146"/>
      <c r="J18407" s="146"/>
      <c r="L18407" s="150"/>
      <c r="N18407" s="163"/>
      <c r="O18407" s="146"/>
      <c r="P18407" s="146"/>
      <c r="Q18407" s="146"/>
      <c r="R18407" s="34"/>
      <c r="S18407" s="35"/>
      <c r="T18407" s="147"/>
    </row>
    <row r="18408">
      <c r="A18408" s="147"/>
      <c r="B18408" s="64"/>
      <c r="C18408" s="147" t="s">
        <v>217</v>
      </c>
      <c r="E18408" s="161"/>
      <c r="F18408" s="162"/>
      <c r="G18408" s="147"/>
      <c r="H18408" s="146"/>
      <c r="J18408" s="146"/>
      <c r="L18408" s="150"/>
      <c r="N18408" s="163"/>
      <c r="O18408" s="146"/>
      <c r="P18408" s="146"/>
      <c r="Q18408" s="146"/>
      <c r="R18408" s="34"/>
      <c r="S18408" s="35"/>
      <c r="T18408" s="147"/>
    </row>
    <row r="18409">
      <c r="A18409" s="147"/>
      <c r="B18409" s="64"/>
      <c r="C18409" s="147" t="s">
        <v>217</v>
      </c>
      <c r="E18409" s="161"/>
      <c r="F18409" s="162"/>
      <c r="G18409" s="147"/>
      <c r="H18409" s="146"/>
      <c r="J18409" s="146"/>
      <c r="L18409" s="150"/>
      <c r="N18409" s="163"/>
      <c r="O18409" s="146"/>
      <c r="P18409" s="146"/>
      <c r="Q18409" s="146"/>
      <c r="R18409" s="34"/>
      <c r="S18409" s="35"/>
      <c r="T18409" s="147"/>
    </row>
    <row r="18410">
      <c r="A18410" s="147"/>
      <c r="B18410" s="64"/>
      <c r="C18410" s="147" t="s">
        <v>217</v>
      </c>
      <c r="E18410" s="161"/>
      <c r="F18410" s="162"/>
      <c r="G18410" s="147"/>
      <c r="H18410" s="146"/>
      <c r="J18410" s="146"/>
      <c r="L18410" s="150"/>
      <c r="N18410" s="163"/>
      <c r="O18410" s="146"/>
      <c r="P18410" s="146"/>
      <c r="Q18410" s="146"/>
      <c r="R18410" s="34"/>
      <c r="S18410" s="35"/>
      <c r="T18410" s="147"/>
    </row>
    <row r="18411">
      <c r="A18411" s="147"/>
      <c r="B18411" s="64"/>
      <c r="C18411" s="147" t="s">
        <v>217</v>
      </c>
      <c r="E18411" s="161"/>
      <c r="F18411" s="162"/>
      <c r="G18411" s="147"/>
      <c r="H18411" s="146"/>
      <c r="J18411" s="146"/>
      <c r="L18411" s="150"/>
      <c r="N18411" s="163"/>
      <c r="O18411" s="146"/>
      <c r="P18411" s="146"/>
      <c r="Q18411" s="146"/>
      <c r="R18411" s="34"/>
      <c r="S18411" s="35"/>
      <c r="T18411" s="147"/>
    </row>
    <row r="18412">
      <c r="A18412" s="147"/>
      <c r="B18412" s="64"/>
      <c r="C18412" s="147" t="s">
        <v>217</v>
      </c>
      <c r="E18412" s="161"/>
      <c r="F18412" s="162"/>
      <c r="G18412" s="147"/>
      <c r="H18412" s="146"/>
      <c r="J18412" s="146"/>
      <c r="L18412" s="150"/>
      <c r="N18412" s="163"/>
      <c r="O18412" s="146"/>
      <c r="P18412" s="146"/>
      <c r="Q18412" s="146"/>
      <c r="R18412" s="34"/>
      <c r="S18412" s="35"/>
      <c r="T18412" s="147"/>
    </row>
    <row r="18413">
      <c r="A18413" s="147"/>
      <c r="B18413" s="64"/>
      <c r="C18413" s="147" t="s">
        <v>217</v>
      </c>
      <c r="E18413" s="161"/>
      <c r="F18413" s="162"/>
      <c r="G18413" s="147"/>
      <c r="H18413" s="146"/>
      <c r="J18413" s="146"/>
      <c r="L18413" s="150"/>
      <c r="N18413" s="163"/>
      <c r="O18413" s="146"/>
      <c r="P18413" s="146"/>
      <c r="Q18413" s="146"/>
      <c r="R18413" s="34"/>
      <c r="S18413" s="35"/>
      <c r="T18413" s="147"/>
    </row>
    <row r="18414">
      <c r="A18414" s="147"/>
      <c r="B18414" s="64"/>
      <c r="C18414" s="147" t="s">
        <v>217</v>
      </c>
      <c r="E18414" s="161"/>
      <c r="F18414" s="162"/>
      <c r="G18414" s="147"/>
      <c r="H18414" s="146"/>
      <c r="J18414" s="146"/>
      <c r="L18414" s="150"/>
      <c r="N18414" s="163"/>
      <c r="O18414" s="146"/>
      <c r="P18414" s="146"/>
      <c r="Q18414" s="146"/>
      <c r="R18414" s="34"/>
      <c r="S18414" s="35"/>
      <c r="T18414" s="147"/>
    </row>
    <row r="18415">
      <c r="A18415" s="147"/>
      <c r="B18415" s="64"/>
      <c r="C18415" s="147" t="s">
        <v>217</v>
      </c>
      <c r="E18415" s="161"/>
      <c r="F18415" s="162"/>
      <c r="G18415" s="147"/>
      <c r="H18415" s="146"/>
      <c r="J18415" s="146"/>
      <c r="L18415" s="150"/>
      <c r="N18415" s="163"/>
      <c r="O18415" s="146"/>
      <c r="P18415" s="146"/>
      <c r="Q18415" s="146"/>
      <c r="R18415" s="34"/>
      <c r="S18415" s="35"/>
      <c r="T18415" s="147"/>
    </row>
    <row r="18416">
      <c r="A18416" s="147"/>
      <c r="B18416" s="64"/>
      <c r="C18416" s="147" t="s">
        <v>217</v>
      </c>
      <c r="E18416" s="161"/>
      <c r="F18416" s="162"/>
      <c r="G18416" s="147"/>
      <c r="H18416" s="146"/>
      <c r="J18416" s="146"/>
      <c r="L18416" s="150"/>
      <c r="N18416" s="163"/>
      <c r="O18416" s="146"/>
      <c r="P18416" s="146"/>
      <c r="Q18416" s="146"/>
      <c r="R18416" s="34"/>
      <c r="S18416" s="35"/>
      <c r="T18416" s="147"/>
    </row>
    <row r="18417">
      <c r="A18417" s="147"/>
      <c r="B18417" s="64"/>
      <c r="C18417" s="147" t="s">
        <v>217</v>
      </c>
      <c r="E18417" s="161"/>
      <c r="F18417" s="162"/>
      <c r="G18417" s="147"/>
      <c r="H18417" s="146"/>
      <c r="J18417" s="146"/>
      <c r="L18417" s="150"/>
      <c r="N18417" s="163"/>
      <c r="O18417" s="146"/>
      <c r="P18417" s="146"/>
      <c r="Q18417" s="146"/>
      <c r="R18417" s="34"/>
      <c r="S18417" s="35"/>
      <c r="T18417" s="147"/>
    </row>
    <row r="18418">
      <c r="A18418" s="147"/>
      <c r="B18418" s="64"/>
      <c r="C18418" s="147" t="s">
        <v>217</v>
      </c>
      <c r="E18418" s="161"/>
      <c r="F18418" s="162"/>
      <c r="G18418" s="147"/>
      <c r="H18418" s="146"/>
      <c r="J18418" s="146"/>
      <c r="L18418" s="150"/>
      <c r="N18418" s="163"/>
      <c r="O18418" s="146"/>
      <c r="P18418" s="146"/>
      <c r="Q18418" s="146"/>
      <c r="R18418" s="34"/>
      <c r="S18418" s="35"/>
      <c r="T18418" s="147"/>
    </row>
    <row r="18419">
      <c r="A18419" s="147"/>
      <c r="B18419" s="64"/>
      <c r="C18419" s="147" t="s">
        <v>217</v>
      </c>
      <c r="E18419" s="161"/>
      <c r="F18419" s="162"/>
      <c r="G18419" s="147"/>
      <c r="H18419" s="146"/>
      <c r="J18419" s="146"/>
      <c r="L18419" s="150"/>
      <c r="N18419" s="163"/>
      <c r="O18419" s="146"/>
      <c r="P18419" s="146"/>
      <c r="Q18419" s="146"/>
      <c r="R18419" s="34"/>
      <c r="S18419" s="35"/>
      <c r="T18419" s="147"/>
    </row>
    <row r="18420">
      <c r="A18420" s="147"/>
      <c r="B18420" s="64"/>
      <c r="C18420" s="147" t="s">
        <v>217</v>
      </c>
      <c r="E18420" s="161"/>
      <c r="F18420" s="162"/>
      <c r="G18420" s="147"/>
      <c r="H18420" s="146"/>
      <c r="J18420" s="146"/>
      <c r="L18420" s="150"/>
      <c r="N18420" s="163"/>
      <c r="O18420" s="146"/>
      <c r="P18420" s="146"/>
      <c r="Q18420" s="146"/>
      <c r="R18420" s="34"/>
      <c r="S18420" s="35"/>
      <c r="T18420" s="147"/>
    </row>
    <row r="18421">
      <c r="A18421" s="147"/>
      <c r="B18421" s="64"/>
      <c r="C18421" s="147" t="s">
        <v>217</v>
      </c>
      <c r="E18421" s="161"/>
      <c r="F18421" s="162"/>
      <c r="G18421" s="147"/>
      <c r="H18421" s="146"/>
      <c r="J18421" s="146"/>
      <c r="L18421" s="150"/>
      <c r="N18421" s="163"/>
      <c r="O18421" s="146"/>
      <c r="P18421" s="146"/>
      <c r="Q18421" s="146"/>
      <c r="R18421" s="34"/>
      <c r="S18421" s="35"/>
      <c r="T18421" s="147"/>
    </row>
    <row r="18422">
      <c r="A18422" s="147"/>
      <c r="B18422" s="64"/>
      <c r="C18422" s="147" t="s">
        <v>217</v>
      </c>
      <c r="E18422" s="161"/>
      <c r="F18422" s="162"/>
      <c r="G18422" s="147"/>
      <c r="H18422" s="146"/>
      <c r="J18422" s="146"/>
      <c r="L18422" s="150"/>
      <c r="N18422" s="163"/>
      <c r="O18422" s="146"/>
      <c r="P18422" s="146"/>
      <c r="Q18422" s="146"/>
      <c r="R18422" s="34"/>
      <c r="S18422" s="35"/>
      <c r="T18422" s="147"/>
    </row>
    <row r="18423">
      <c r="A18423" s="147"/>
      <c r="B18423" s="64"/>
      <c r="C18423" s="147" t="s">
        <v>217</v>
      </c>
      <c r="E18423" s="161"/>
      <c r="F18423" s="162"/>
      <c r="G18423" s="147"/>
      <c r="H18423" s="146"/>
      <c r="J18423" s="146"/>
      <c r="L18423" s="150"/>
      <c r="N18423" s="163"/>
      <c r="O18423" s="146"/>
      <c r="P18423" s="146"/>
      <c r="Q18423" s="146"/>
      <c r="R18423" s="34"/>
      <c r="S18423" s="35"/>
      <c r="T18423" s="147"/>
    </row>
    <row r="18424">
      <c r="A18424" s="147"/>
      <c r="B18424" s="64"/>
      <c r="C18424" s="147" t="s">
        <v>217</v>
      </c>
      <c r="E18424" s="161"/>
      <c r="F18424" s="162"/>
      <c r="G18424" s="147"/>
      <c r="H18424" s="146"/>
      <c r="J18424" s="146"/>
      <c r="L18424" s="150"/>
      <c r="N18424" s="163"/>
      <c r="O18424" s="146"/>
      <c r="P18424" s="146"/>
      <c r="Q18424" s="146"/>
      <c r="R18424" s="34"/>
      <c r="S18424" s="35"/>
      <c r="T18424" s="147"/>
    </row>
    <row r="18425">
      <c r="A18425" s="147"/>
      <c r="B18425" s="64"/>
      <c r="C18425" s="147" t="s">
        <v>217</v>
      </c>
      <c r="E18425" s="161"/>
      <c r="F18425" s="162"/>
      <c r="G18425" s="147"/>
      <c r="H18425" s="146"/>
      <c r="J18425" s="146"/>
      <c r="L18425" s="150"/>
      <c r="N18425" s="163"/>
      <c r="O18425" s="146"/>
      <c r="P18425" s="146"/>
      <c r="Q18425" s="146"/>
      <c r="R18425" s="34"/>
      <c r="S18425" s="35"/>
      <c r="T18425" s="147"/>
    </row>
    <row r="18426">
      <c r="A18426" s="147"/>
      <c r="B18426" s="64"/>
      <c r="C18426" s="147" t="s">
        <v>217</v>
      </c>
      <c r="E18426" s="161"/>
      <c r="F18426" s="162"/>
      <c r="G18426" s="147"/>
      <c r="H18426" s="146"/>
      <c r="J18426" s="146"/>
      <c r="L18426" s="150"/>
      <c r="N18426" s="163"/>
      <c r="O18426" s="146"/>
      <c r="P18426" s="146"/>
      <c r="Q18426" s="146"/>
      <c r="R18426" s="34"/>
      <c r="S18426" s="35"/>
      <c r="T18426" s="147"/>
    </row>
    <row r="18427">
      <c r="A18427" s="147"/>
      <c r="B18427" s="64"/>
      <c r="C18427" s="147" t="s">
        <v>217</v>
      </c>
      <c r="E18427" s="161"/>
      <c r="F18427" s="162"/>
      <c r="G18427" s="147"/>
      <c r="H18427" s="146"/>
      <c r="J18427" s="146"/>
      <c r="L18427" s="150"/>
      <c r="N18427" s="163"/>
      <c r="O18427" s="146"/>
      <c r="P18427" s="146"/>
      <c r="Q18427" s="146"/>
      <c r="R18427" s="34"/>
      <c r="S18427" s="35"/>
      <c r="T18427" s="147"/>
    </row>
    <row r="18428">
      <c r="A18428" s="147"/>
      <c r="B18428" s="64"/>
      <c r="C18428" s="147" t="s">
        <v>217</v>
      </c>
      <c r="E18428" s="161"/>
      <c r="F18428" s="162"/>
      <c r="G18428" s="147"/>
      <c r="H18428" s="146"/>
      <c r="J18428" s="146"/>
      <c r="L18428" s="150"/>
      <c r="N18428" s="163"/>
      <c r="O18428" s="146"/>
      <c r="P18428" s="146"/>
      <c r="Q18428" s="146"/>
      <c r="R18428" s="34"/>
      <c r="S18428" s="35"/>
      <c r="T18428" s="147"/>
    </row>
    <row r="18429">
      <c r="A18429" s="147"/>
      <c r="B18429" s="64"/>
      <c r="C18429" s="147" t="s">
        <v>217</v>
      </c>
      <c r="E18429" s="161"/>
      <c r="F18429" s="162"/>
      <c r="G18429" s="147"/>
      <c r="H18429" s="146"/>
      <c r="J18429" s="146"/>
      <c r="L18429" s="150"/>
      <c r="N18429" s="163"/>
      <c r="O18429" s="146"/>
      <c r="P18429" s="146"/>
      <c r="Q18429" s="146"/>
      <c r="R18429" s="34"/>
      <c r="S18429" s="35"/>
      <c r="T18429" s="147"/>
    </row>
    <row r="18430">
      <c r="A18430" s="147"/>
      <c r="B18430" s="64"/>
      <c r="C18430" s="147" t="s">
        <v>217</v>
      </c>
      <c r="E18430" s="161"/>
      <c r="F18430" s="162"/>
      <c r="G18430" s="147"/>
      <c r="H18430" s="146"/>
      <c r="J18430" s="146"/>
      <c r="L18430" s="150"/>
      <c r="N18430" s="163"/>
      <c r="O18430" s="146"/>
      <c r="P18430" s="146"/>
      <c r="Q18430" s="146"/>
      <c r="R18430" s="34"/>
      <c r="S18430" s="35"/>
      <c r="T18430" s="147"/>
    </row>
    <row r="18431">
      <c r="A18431" s="147"/>
      <c r="B18431" s="64"/>
      <c r="C18431" s="147" t="s">
        <v>217</v>
      </c>
      <c r="E18431" s="161"/>
      <c r="F18431" s="162"/>
      <c r="G18431" s="147"/>
      <c r="H18431" s="146"/>
      <c r="J18431" s="146"/>
      <c r="L18431" s="150"/>
      <c r="N18431" s="163"/>
      <c r="O18431" s="146"/>
      <c r="P18431" s="146"/>
      <c r="Q18431" s="146"/>
      <c r="R18431" s="34"/>
      <c r="S18431" s="35"/>
      <c r="T18431" s="147"/>
    </row>
    <row r="18432">
      <c r="A18432" s="147"/>
      <c r="B18432" s="64"/>
      <c r="C18432" s="147" t="s">
        <v>217</v>
      </c>
      <c r="E18432" s="161"/>
      <c r="F18432" s="162"/>
      <c r="G18432" s="147"/>
      <c r="H18432" s="146"/>
      <c r="J18432" s="146"/>
      <c r="L18432" s="150"/>
      <c r="N18432" s="163"/>
      <c r="O18432" s="146"/>
      <c r="P18432" s="146"/>
      <c r="Q18432" s="146"/>
      <c r="R18432" s="34"/>
      <c r="S18432" s="35"/>
      <c r="T18432" s="147"/>
    </row>
    <row r="18433">
      <c r="A18433" s="147"/>
      <c r="B18433" s="64"/>
      <c r="C18433" s="147" t="s">
        <v>217</v>
      </c>
      <c r="E18433" s="161"/>
      <c r="F18433" s="162"/>
      <c r="G18433" s="147"/>
      <c r="H18433" s="146"/>
      <c r="J18433" s="146"/>
      <c r="L18433" s="150"/>
      <c r="N18433" s="163"/>
      <c r="O18433" s="146"/>
      <c r="P18433" s="146"/>
      <c r="Q18433" s="146"/>
      <c r="R18433" s="34"/>
      <c r="S18433" s="35"/>
      <c r="T18433" s="147"/>
    </row>
    <row r="18434">
      <c r="A18434" s="147"/>
      <c r="B18434" s="64"/>
      <c r="C18434" s="147" t="s">
        <v>217</v>
      </c>
      <c r="E18434" s="161"/>
      <c r="F18434" s="162"/>
      <c r="G18434" s="147"/>
      <c r="H18434" s="146"/>
      <c r="J18434" s="146"/>
      <c r="L18434" s="150"/>
      <c r="N18434" s="163"/>
      <c r="O18434" s="146"/>
      <c r="P18434" s="146"/>
      <c r="Q18434" s="146"/>
      <c r="R18434" s="34"/>
      <c r="S18434" s="35"/>
      <c r="T18434" s="147"/>
    </row>
    <row r="18435">
      <c r="A18435" s="147"/>
      <c r="B18435" s="64"/>
      <c r="C18435" s="147" t="s">
        <v>217</v>
      </c>
      <c r="E18435" s="161"/>
      <c r="F18435" s="162"/>
      <c r="G18435" s="147"/>
      <c r="H18435" s="146"/>
      <c r="J18435" s="146"/>
      <c r="L18435" s="150"/>
      <c r="N18435" s="163"/>
      <c r="O18435" s="146"/>
      <c r="P18435" s="146"/>
      <c r="Q18435" s="146"/>
      <c r="R18435" s="34"/>
      <c r="S18435" s="35"/>
      <c r="T18435" s="147"/>
    </row>
    <row r="18436">
      <c r="A18436" s="147"/>
      <c r="B18436" s="64"/>
      <c r="C18436" s="147" t="s">
        <v>217</v>
      </c>
      <c r="E18436" s="161"/>
      <c r="F18436" s="162"/>
      <c r="G18436" s="147"/>
      <c r="H18436" s="146"/>
      <c r="J18436" s="146"/>
      <c r="L18436" s="150"/>
      <c r="N18436" s="163"/>
      <c r="O18436" s="146"/>
      <c r="P18436" s="146"/>
      <c r="Q18436" s="146"/>
      <c r="R18436" s="34"/>
      <c r="S18436" s="35"/>
      <c r="T18436" s="147"/>
    </row>
    <row r="18437">
      <c r="A18437" s="147"/>
      <c r="B18437" s="64"/>
      <c r="C18437" s="147" t="s">
        <v>217</v>
      </c>
      <c r="E18437" s="161"/>
      <c r="F18437" s="162"/>
      <c r="G18437" s="147"/>
      <c r="H18437" s="146"/>
      <c r="J18437" s="146"/>
      <c r="L18437" s="150"/>
      <c r="N18437" s="163"/>
      <c r="O18437" s="146"/>
      <c r="P18437" s="146"/>
      <c r="Q18437" s="146"/>
      <c r="R18437" s="34"/>
      <c r="S18437" s="35"/>
      <c r="T18437" s="147"/>
    </row>
    <row r="18438">
      <c r="A18438" s="147"/>
      <c r="B18438" s="64"/>
      <c r="C18438" s="147" t="s">
        <v>217</v>
      </c>
      <c r="E18438" s="161"/>
      <c r="F18438" s="162"/>
      <c r="G18438" s="147"/>
      <c r="H18438" s="146"/>
      <c r="J18438" s="146"/>
      <c r="L18438" s="150"/>
      <c r="N18438" s="163"/>
      <c r="O18438" s="146"/>
      <c r="P18438" s="146"/>
      <c r="Q18438" s="146"/>
      <c r="R18438" s="34"/>
      <c r="S18438" s="35"/>
      <c r="T18438" s="147"/>
    </row>
    <row r="18439">
      <c r="A18439" s="147"/>
      <c r="B18439" s="64"/>
      <c r="C18439" s="147" t="s">
        <v>217</v>
      </c>
      <c r="E18439" s="161"/>
      <c r="F18439" s="162"/>
      <c r="G18439" s="147"/>
      <c r="H18439" s="146"/>
      <c r="J18439" s="146"/>
      <c r="L18439" s="150"/>
      <c r="N18439" s="163"/>
      <c r="O18439" s="146"/>
      <c r="P18439" s="146"/>
      <c r="Q18439" s="146"/>
      <c r="R18439" s="34"/>
      <c r="S18439" s="35"/>
      <c r="T18439" s="147"/>
    </row>
    <row r="18440">
      <c r="A18440" s="147"/>
      <c r="B18440" s="64"/>
      <c r="C18440" s="147" t="s">
        <v>217</v>
      </c>
      <c r="E18440" s="161"/>
      <c r="F18440" s="162"/>
      <c r="G18440" s="147"/>
      <c r="H18440" s="146"/>
      <c r="J18440" s="146"/>
      <c r="L18440" s="150"/>
      <c r="N18440" s="163"/>
      <c r="O18440" s="146"/>
      <c r="P18440" s="146"/>
      <c r="Q18440" s="146"/>
      <c r="R18440" s="34"/>
      <c r="S18440" s="35"/>
      <c r="T18440" s="147"/>
    </row>
    <row r="18441">
      <c r="A18441" s="147"/>
      <c r="B18441" s="64"/>
      <c r="C18441" s="147" t="s">
        <v>217</v>
      </c>
      <c r="E18441" s="161"/>
      <c r="F18441" s="162"/>
      <c r="G18441" s="147"/>
      <c r="H18441" s="146"/>
      <c r="J18441" s="146"/>
      <c r="L18441" s="150"/>
      <c r="N18441" s="163"/>
      <c r="O18441" s="146"/>
      <c r="P18441" s="146"/>
      <c r="Q18441" s="146"/>
      <c r="R18441" s="34"/>
      <c r="S18441" s="35"/>
      <c r="T18441" s="147"/>
    </row>
    <row r="18442">
      <c r="A18442" s="147"/>
      <c r="B18442" s="64"/>
      <c r="C18442" s="147" t="s">
        <v>217</v>
      </c>
      <c r="E18442" s="161"/>
      <c r="F18442" s="162"/>
      <c r="G18442" s="147"/>
      <c r="H18442" s="146"/>
      <c r="J18442" s="146"/>
      <c r="L18442" s="150"/>
      <c r="N18442" s="163"/>
      <c r="O18442" s="146"/>
      <c r="P18442" s="146"/>
      <c r="Q18442" s="146"/>
      <c r="R18442" s="34"/>
      <c r="S18442" s="35"/>
      <c r="T18442" s="147"/>
    </row>
    <row r="18443">
      <c r="A18443" s="147"/>
      <c r="B18443" s="64"/>
      <c r="C18443" s="147" t="s">
        <v>217</v>
      </c>
      <c r="E18443" s="161"/>
      <c r="F18443" s="162"/>
      <c r="G18443" s="147"/>
      <c r="H18443" s="146"/>
      <c r="J18443" s="146"/>
      <c r="L18443" s="150"/>
      <c r="N18443" s="163"/>
      <c r="O18443" s="146"/>
      <c r="P18443" s="146"/>
      <c r="Q18443" s="146"/>
      <c r="R18443" s="34"/>
      <c r="S18443" s="35"/>
      <c r="T18443" s="147"/>
    </row>
    <row r="18444">
      <c r="A18444" s="147"/>
      <c r="B18444" s="64"/>
      <c r="C18444" s="147" t="s">
        <v>217</v>
      </c>
      <c r="E18444" s="161"/>
      <c r="F18444" s="162"/>
      <c r="G18444" s="147"/>
      <c r="H18444" s="146"/>
      <c r="J18444" s="146"/>
      <c r="L18444" s="150"/>
      <c r="N18444" s="163"/>
      <c r="O18444" s="146"/>
      <c r="P18444" s="146"/>
      <c r="Q18444" s="146"/>
      <c r="R18444" s="34"/>
      <c r="S18444" s="35"/>
      <c r="T18444" s="147"/>
    </row>
    <row r="18445">
      <c r="A18445" s="147"/>
      <c r="B18445" s="64"/>
      <c r="C18445" s="147" t="s">
        <v>217</v>
      </c>
      <c r="E18445" s="161"/>
      <c r="F18445" s="162"/>
      <c r="G18445" s="147"/>
      <c r="H18445" s="146"/>
      <c r="J18445" s="146"/>
      <c r="L18445" s="150"/>
      <c r="N18445" s="163"/>
      <c r="O18445" s="146"/>
      <c r="P18445" s="146"/>
      <c r="Q18445" s="146"/>
      <c r="R18445" s="34"/>
      <c r="S18445" s="35"/>
      <c r="T18445" s="147"/>
    </row>
    <row r="18446">
      <c r="A18446" s="147"/>
      <c r="B18446" s="64"/>
      <c r="C18446" s="147" t="s">
        <v>217</v>
      </c>
      <c r="E18446" s="161"/>
      <c r="F18446" s="162"/>
      <c r="G18446" s="147"/>
      <c r="H18446" s="146"/>
      <c r="J18446" s="146"/>
      <c r="L18446" s="150"/>
      <c r="N18446" s="163"/>
      <c r="O18446" s="146"/>
      <c r="P18446" s="146"/>
      <c r="Q18446" s="146"/>
      <c r="R18446" s="34"/>
      <c r="S18446" s="35"/>
      <c r="T18446" s="147"/>
    </row>
    <row r="18447">
      <c r="A18447" s="147"/>
      <c r="B18447" s="64"/>
      <c r="C18447" s="147" t="s">
        <v>217</v>
      </c>
      <c r="E18447" s="161"/>
      <c r="F18447" s="162"/>
      <c r="G18447" s="147"/>
      <c r="H18447" s="146"/>
      <c r="J18447" s="146"/>
      <c r="L18447" s="150"/>
      <c r="N18447" s="163"/>
      <c r="O18447" s="146"/>
      <c r="P18447" s="146"/>
      <c r="Q18447" s="146"/>
      <c r="R18447" s="34"/>
      <c r="S18447" s="35"/>
      <c r="T18447" s="147"/>
    </row>
    <row r="18448">
      <c r="A18448" s="147"/>
      <c r="B18448" s="64"/>
      <c r="C18448" s="147" t="s">
        <v>217</v>
      </c>
      <c r="E18448" s="161"/>
      <c r="F18448" s="162"/>
      <c r="G18448" s="147"/>
      <c r="H18448" s="146"/>
      <c r="J18448" s="146"/>
      <c r="L18448" s="150"/>
      <c r="N18448" s="163"/>
      <c r="O18448" s="146"/>
      <c r="P18448" s="146"/>
      <c r="Q18448" s="146"/>
      <c r="R18448" s="34"/>
      <c r="S18448" s="35"/>
      <c r="T18448" s="147"/>
    </row>
    <row r="18449">
      <c r="A18449" s="147"/>
      <c r="B18449" s="64"/>
      <c r="C18449" s="147" t="s">
        <v>217</v>
      </c>
      <c r="E18449" s="161"/>
      <c r="F18449" s="162"/>
      <c r="G18449" s="147"/>
      <c r="H18449" s="146"/>
      <c r="J18449" s="146"/>
      <c r="L18449" s="150"/>
      <c r="N18449" s="163"/>
      <c r="O18449" s="146"/>
      <c r="P18449" s="146"/>
      <c r="Q18449" s="146"/>
      <c r="R18449" s="34"/>
      <c r="S18449" s="35"/>
      <c r="T18449" s="147"/>
    </row>
    <row r="18450">
      <c r="A18450" s="147"/>
      <c r="B18450" s="64"/>
      <c r="C18450" s="147" t="s">
        <v>217</v>
      </c>
      <c r="E18450" s="161"/>
      <c r="F18450" s="162"/>
      <c r="G18450" s="147"/>
      <c r="H18450" s="146"/>
      <c r="J18450" s="146"/>
      <c r="L18450" s="150"/>
      <c r="N18450" s="163"/>
      <c r="O18450" s="146"/>
      <c r="P18450" s="146"/>
      <c r="Q18450" s="146"/>
      <c r="R18450" s="34"/>
      <c r="S18450" s="35"/>
      <c r="T18450" s="147"/>
    </row>
    <row r="18451">
      <c r="A18451" s="147"/>
      <c r="B18451" s="64"/>
      <c r="C18451" s="147" t="s">
        <v>217</v>
      </c>
      <c r="E18451" s="161"/>
      <c r="F18451" s="162"/>
      <c r="G18451" s="147"/>
      <c r="H18451" s="146"/>
      <c r="J18451" s="146"/>
      <c r="L18451" s="150"/>
      <c r="N18451" s="163"/>
      <c r="O18451" s="146"/>
      <c r="P18451" s="146"/>
      <c r="Q18451" s="146"/>
      <c r="R18451" s="34"/>
      <c r="S18451" s="35"/>
      <c r="T18451" s="147"/>
    </row>
    <row r="18452">
      <c r="A18452" s="147"/>
      <c r="B18452" s="64"/>
      <c r="C18452" s="147" t="s">
        <v>217</v>
      </c>
      <c r="E18452" s="161"/>
      <c r="F18452" s="162"/>
      <c r="G18452" s="147"/>
      <c r="H18452" s="146"/>
      <c r="J18452" s="146"/>
      <c r="L18452" s="150"/>
      <c r="N18452" s="163"/>
      <c r="O18452" s="146"/>
      <c r="P18452" s="146"/>
      <c r="Q18452" s="146"/>
      <c r="R18452" s="34"/>
      <c r="S18452" s="35"/>
      <c r="T18452" s="147"/>
    </row>
    <row r="18453">
      <c r="A18453" s="147"/>
      <c r="B18453" s="64"/>
      <c r="C18453" s="147" t="s">
        <v>217</v>
      </c>
      <c r="E18453" s="161"/>
      <c r="F18453" s="162"/>
      <c r="G18453" s="147"/>
      <c r="H18453" s="146"/>
      <c r="J18453" s="146"/>
      <c r="L18453" s="150"/>
      <c r="N18453" s="163"/>
      <c r="O18453" s="146"/>
      <c r="P18453" s="146"/>
      <c r="Q18453" s="146"/>
      <c r="R18453" s="34"/>
      <c r="S18453" s="35"/>
      <c r="T18453" s="147"/>
    </row>
    <row r="18454">
      <c r="A18454" s="147"/>
      <c r="B18454" s="64"/>
      <c r="C18454" s="147" t="s">
        <v>217</v>
      </c>
      <c r="E18454" s="161"/>
      <c r="F18454" s="162"/>
      <c r="G18454" s="147"/>
      <c r="H18454" s="146"/>
      <c r="J18454" s="146"/>
      <c r="L18454" s="150"/>
      <c r="N18454" s="163"/>
      <c r="O18454" s="146"/>
      <c r="P18454" s="146"/>
      <c r="Q18454" s="146"/>
      <c r="R18454" s="34"/>
      <c r="S18454" s="35"/>
      <c r="T18454" s="147"/>
    </row>
    <row r="18455">
      <c r="A18455" s="147"/>
      <c r="B18455" s="64"/>
      <c r="C18455" s="147" t="s">
        <v>217</v>
      </c>
      <c r="E18455" s="161"/>
      <c r="F18455" s="162"/>
      <c r="G18455" s="147"/>
      <c r="H18455" s="146"/>
      <c r="J18455" s="146"/>
      <c r="L18455" s="150"/>
      <c r="N18455" s="163"/>
      <c r="O18455" s="146"/>
      <c r="P18455" s="146"/>
      <c r="Q18455" s="146"/>
      <c r="R18455" s="34"/>
      <c r="S18455" s="35"/>
      <c r="T18455" s="147"/>
    </row>
    <row r="18456">
      <c r="A18456" s="147"/>
      <c r="B18456" s="64"/>
      <c r="C18456" s="147" t="s">
        <v>217</v>
      </c>
      <c r="E18456" s="161"/>
      <c r="F18456" s="162"/>
      <c r="G18456" s="147"/>
      <c r="H18456" s="146"/>
      <c r="J18456" s="146"/>
      <c r="L18456" s="150"/>
      <c r="N18456" s="163"/>
      <c r="O18456" s="146"/>
      <c r="P18456" s="146"/>
      <c r="Q18456" s="146"/>
      <c r="R18456" s="34"/>
      <c r="S18456" s="35"/>
      <c r="T18456" s="147"/>
    </row>
    <row r="18457">
      <c r="A18457" s="147"/>
      <c r="B18457" s="64"/>
      <c r="C18457" s="147" t="s">
        <v>217</v>
      </c>
      <c r="E18457" s="161"/>
      <c r="F18457" s="162"/>
      <c r="G18457" s="147"/>
      <c r="H18457" s="146"/>
      <c r="J18457" s="146"/>
      <c r="L18457" s="150"/>
      <c r="N18457" s="163"/>
      <c r="O18457" s="146"/>
      <c r="P18457" s="146"/>
      <c r="Q18457" s="146"/>
      <c r="R18457" s="34"/>
      <c r="S18457" s="35"/>
      <c r="T18457" s="147"/>
    </row>
    <row r="18458">
      <c r="A18458" s="147"/>
      <c r="B18458" s="64"/>
      <c r="C18458" s="147" t="s">
        <v>217</v>
      </c>
      <c r="E18458" s="161"/>
      <c r="F18458" s="162"/>
      <c r="G18458" s="147"/>
      <c r="H18458" s="146"/>
      <c r="J18458" s="146"/>
      <c r="L18458" s="150"/>
      <c r="N18458" s="163"/>
      <c r="O18458" s="146"/>
      <c r="P18458" s="146"/>
      <c r="Q18458" s="146"/>
      <c r="R18458" s="34"/>
      <c r="S18458" s="35"/>
      <c r="T18458" s="147"/>
    </row>
    <row r="18459">
      <c r="A18459" s="147"/>
      <c r="B18459" s="64"/>
      <c r="C18459" s="147" t="s">
        <v>217</v>
      </c>
      <c r="E18459" s="161"/>
      <c r="F18459" s="162"/>
      <c r="G18459" s="147"/>
      <c r="H18459" s="146"/>
      <c r="J18459" s="146"/>
      <c r="L18459" s="150"/>
      <c r="N18459" s="163"/>
      <c r="O18459" s="146"/>
      <c r="P18459" s="146"/>
      <c r="Q18459" s="146"/>
      <c r="R18459" s="34"/>
      <c r="S18459" s="35"/>
      <c r="T18459" s="147"/>
    </row>
    <row r="18460">
      <c r="A18460" s="147"/>
      <c r="B18460" s="64"/>
      <c r="C18460" s="147" t="s">
        <v>217</v>
      </c>
      <c r="E18460" s="161"/>
      <c r="F18460" s="162"/>
      <c r="G18460" s="147"/>
      <c r="H18460" s="146"/>
      <c r="J18460" s="146"/>
      <c r="L18460" s="150"/>
      <c r="N18460" s="163"/>
      <c r="O18460" s="146"/>
      <c r="P18460" s="146"/>
      <c r="Q18460" s="146"/>
      <c r="R18460" s="34"/>
      <c r="S18460" s="35"/>
      <c r="T18460" s="147"/>
    </row>
    <row r="18461">
      <c r="A18461" s="147"/>
      <c r="B18461" s="64"/>
      <c r="C18461" s="147" t="s">
        <v>217</v>
      </c>
      <c r="E18461" s="161"/>
      <c r="F18461" s="162"/>
      <c r="G18461" s="147"/>
      <c r="H18461" s="146"/>
      <c r="J18461" s="146"/>
      <c r="L18461" s="150"/>
      <c r="N18461" s="163"/>
      <c r="O18461" s="146"/>
      <c r="P18461" s="146"/>
      <c r="Q18461" s="146"/>
      <c r="R18461" s="34"/>
      <c r="S18461" s="35"/>
      <c r="T18461" s="147"/>
    </row>
    <row r="18462">
      <c r="A18462" s="147"/>
      <c r="B18462" s="64"/>
      <c r="C18462" s="147" t="s">
        <v>217</v>
      </c>
      <c r="E18462" s="161"/>
      <c r="F18462" s="162"/>
      <c r="G18462" s="147"/>
      <c r="H18462" s="146"/>
      <c r="J18462" s="146"/>
      <c r="L18462" s="150"/>
      <c r="N18462" s="163"/>
      <c r="O18462" s="146"/>
      <c r="P18462" s="146"/>
      <c r="Q18462" s="146"/>
      <c r="R18462" s="34"/>
      <c r="S18462" s="35"/>
      <c r="T18462" s="147"/>
    </row>
    <row r="18463">
      <c r="A18463" s="147"/>
      <c r="B18463" s="64"/>
      <c r="C18463" s="147" t="s">
        <v>217</v>
      </c>
      <c r="E18463" s="161"/>
      <c r="F18463" s="162"/>
      <c r="G18463" s="147"/>
      <c r="H18463" s="146"/>
      <c r="J18463" s="146"/>
      <c r="L18463" s="150"/>
      <c r="N18463" s="163"/>
      <c r="O18463" s="146"/>
      <c r="P18463" s="146"/>
      <c r="Q18463" s="146"/>
      <c r="R18463" s="34"/>
      <c r="S18463" s="35"/>
      <c r="T18463" s="147"/>
    </row>
    <row r="18464">
      <c r="A18464" s="147"/>
      <c r="B18464" s="64"/>
      <c r="C18464" s="147" t="s">
        <v>217</v>
      </c>
      <c r="E18464" s="161"/>
      <c r="F18464" s="162"/>
      <c r="G18464" s="147"/>
      <c r="H18464" s="146"/>
      <c r="J18464" s="146"/>
      <c r="L18464" s="150"/>
      <c r="N18464" s="163"/>
      <c r="O18464" s="146"/>
      <c r="P18464" s="146"/>
      <c r="Q18464" s="146"/>
      <c r="R18464" s="34"/>
      <c r="S18464" s="35"/>
      <c r="T18464" s="147"/>
    </row>
    <row r="18465">
      <c r="A18465" s="147"/>
      <c r="B18465" s="64"/>
      <c r="C18465" s="147" t="s">
        <v>217</v>
      </c>
      <c r="E18465" s="161"/>
      <c r="F18465" s="162"/>
      <c r="G18465" s="147"/>
      <c r="H18465" s="146"/>
      <c r="J18465" s="146"/>
      <c r="L18465" s="150"/>
      <c r="N18465" s="163"/>
      <c r="O18465" s="146"/>
      <c r="P18465" s="146"/>
      <c r="Q18465" s="146"/>
      <c r="R18465" s="34"/>
      <c r="S18465" s="35"/>
      <c r="T18465" s="147"/>
    </row>
    <row r="18466">
      <c r="A18466" s="147"/>
      <c r="B18466" s="64"/>
      <c r="C18466" s="147" t="s">
        <v>217</v>
      </c>
      <c r="E18466" s="161"/>
      <c r="F18466" s="162"/>
      <c r="G18466" s="147"/>
      <c r="H18466" s="146"/>
      <c r="J18466" s="146"/>
      <c r="L18466" s="150"/>
      <c r="N18466" s="163"/>
      <c r="O18466" s="146"/>
      <c r="P18466" s="146"/>
      <c r="Q18466" s="146"/>
      <c r="R18466" s="34"/>
      <c r="S18466" s="35"/>
      <c r="T18466" s="147"/>
    </row>
    <row r="18467">
      <c r="A18467" s="147"/>
      <c r="B18467" s="64"/>
      <c r="C18467" s="147" t="s">
        <v>217</v>
      </c>
      <c r="E18467" s="161"/>
      <c r="F18467" s="162"/>
      <c r="G18467" s="147"/>
      <c r="H18467" s="146"/>
      <c r="J18467" s="146"/>
      <c r="L18467" s="150"/>
      <c r="N18467" s="163"/>
      <c r="O18467" s="146"/>
      <c r="P18467" s="146"/>
      <c r="Q18467" s="146"/>
      <c r="R18467" s="34"/>
      <c r="S18467" s="35"/>
      <c r="T18467" s="147"/>
    </row>
    <row r="18468">
      <c r="A18468" s="147"/>
      <c r="B18468" s="64"/>
      <c r="C18468" s="147" t="s">
        <v>217</v>
      </c>
      <c r="E18468" s="161"/>
      <c r="F18468" s="162"/>
      <c r="G18468" s="147"/>
      <c r="H18468" s="146"/>
      <c r="J18468" s="146"/>
      <c r="L18468" s="150"/>
      <c r="N18468" s="163"/>
      <c r="O18468" s="146"/>
      <c r="P18468" s="146"/>
      <c r="Q18468" s="146"/>
      <c r="R18468" s="34"/>
      <c r="S18468" s="35"/>
      <c r="T18468" s="147"/>
    </row>
    <row r="18469">
      <c r="A18469" s="147"/>
      <c r="B18469" s="64"/>
      <c r="C18469" s="147" t="s">
        <v>217</v>
      </c>
      <c r="E18469" s="161"/>
      <c r="F18469" s="162"/>
      <c r="G18469" s="147"/>
      <c r="H18469" s="146"/>
      <c r="J18469" s="146"/>
      <c r="L18469" s="150"/>
      <c r="N18469" s="163"/>
      <c r="O18469" s="146"/>
      <c r="P18469" s="146"/>
      <c r="Q18469" s="146"/>
      <c r="R18469" s="34"/>
      <c r="S18469" s="35"/>
      <c r="T18469" s="147"/>
    </row>
    <row r="18470">
      <c r="A18470" s="147"/>
      <c r="B18470" s="64"/>
      <c r="C18470" s="147" t="s">
        <v>217</v>
      </c>
      <c r="E18470" s="161"/>
      <c r="F18470" s="162"/>
      <c r="G18470" s="147"/>
      <c r="H18470" s="146"/>
      <c r="J18470" s="146"/>
      <c r="L18470" s="150"/>
      <c r="N18470" s="163"/>
      <c r="O18470" s="146"/>
      <c r="P18470" s="146"/>
      <c r="Q18470" s="146"/>
      <c r="R18470" s="34"/>
      <c r="S18470" s="35"/>
      <c r="T18470" s="147"/>
    </row>
    <row r="18471">
      <c r="A18471" s="147"/>
      <c r="B18471" s="64"/>
      <c r="C18471" s="147" t="s">
        <v>217</v>
      </c>
      <c r="E18471" s="161"/>
      <c r="F18471" s="162"/>
      <c r="G18471" s="147"/>
      <c r="H18471" s="146"/>
      <c r="J18471" s="146"/>
      <c r="L18471" s="150"/>
      <c r="N18471" s="163"/>
      <c r="O18471" s="146"/>
      <c r="P18471" s="146"/>
      <c r="Q18471" s="146"/>
      <c r="R18471" s="34"/>
      <c r="S18471" s="35"/>
      <c r="T18471" s="147"/>
    </row>
    <row r="18472">
      <c r="A18472" s="147"/>
      <c r="B18472" s="64"/>
      <c r="C18472" s="147" t="s">
        <v>217</v>
      </c>
      <c r="E18472" s="161"/>
      <c r="F18472" s="162"/>
      <c r="G18472" s="147"/>
      <c r="H18472" s="146"/>
      <c r="J18472" s="146"/>
      <c r="L18472" s="150"/>
      <c r="N18472" s="163"/>
      <c r="O18472" s="146"/>
      <c r="P18472" s="146"/>
      <c r="Q18472" s="146"/>
      <c r="R18472" s="34"/>
      <c r="S18472" s="35"/>
      <c r="T18472" s="147"/>
    </row>
    <row r="18473">
      <c r="A18473" s="147"/>
      <c r="B18473" s="64"/>
      <c r="C18473" s="147" t="s">
        <v>217</v>
      </c>
      <c r="E18473" s="161"/>
      <c r="F18473" s="162"/>
      <c r="G18473" s="147"/>
      <c r="H18473" s="146"/>
      <c r="J18473" s="146"/>
      <c r="L18473" s="150"/>
      <c r="N18473" s="163"/>
      <c r="O18473" s="146"/>
      <c r="P18473" s="146"/>
      <c r="Q18473" s="146"/>
      <c r="R18473" s="34"/>
      <c r="S18473" s="35"/>
      <c r="T18473" s="147"/>
    </row>
    <row r="18474">
      <c r="A18474" s="147"/>
      <c r="B18474" s="64"/>
      <c r="C18474" s="147" t="s">
        <v>217</v>
      </c>
      <c r="E18474" s="161"/>
      <c r="F18474" s="162"/>
      <c r="G18474" s="147"/>
      <c r="H18474" s="146"/>
      <c r="J18474" s="146"/>
      <c r="L18474" s="150"/>
      <c r="N18474" s="163"/>
      <c r="O18474" s="146"/>
      <c r="P18474" s="146"/>
      <c r="Q18474" s="146"/>
      <c r="R18474" s="34"/>
      <c r="S18474" s="35"/>
      <c r="T18474" s="147"/>
    </row>
    <row r="18475">
      <c r="A18475" s="147"/>
      <c r="B18475" s="64"/>
      <c r="C18475" s="147" t="s">
        <v>217</v>
      </c>
      <c r="E18475" s="161"/>
      <c r="F18475" s="162"/>
      <c r="G18475" s="147"/>
      <c r="H18475" s="146"/>
      <c r="J18475" s="146"/>
      <c r="L18475" s="150"/>
      <c r="N18475" s="163"/>
      <c r="O18475" s="146"/>
      <c r="P18475" s="146"/>
      <c r="Q18475" s="146"/>
      <c r="R18475" s="34"/>
      <c r="S18475" s="35"/>
      <c r="T18475" s="147"/>
    </row>
    <row r="18476">
      <c r="A18476" s="147"/>
      <c r="B18476" s="64"/>
      <c r="C18476" s="147" t="s">
        <v>217</v>
      </c>
      <c r="E18476" s="161"/>
      <c r="F18476" s="162"/>
      <c r="G18476" s="147"/>
      <c r="H18476" s="146"/>
      <c r="J18476" s="146"/>
      <c r="L18476" s="150"/>
      <c r="N18476" s="163"/>
      <c r="O18476" s="146"/>
      <c r="P18476" s="146"/>
      <c r="Q18476" s="146"/>
      <c r="R18476" s="34"/>
      <c r="S18476" s="35"/>
      <c r="T18476" s="147"/>
    </row>
    <row r="18477">
      <c r="A18477" s="147"/>
      <c r="B18477" s="64"/>
      <c r="C18477" s="147" t="s">
        <v>217</v>
      </c>
      <c r="E18477" s="161"/>
      <c r="F18477" s="162"/>
      <c r="G18477" s="147"/>
      <c r="H18477" s="146"/>
      <c r="J18477" s="146"/>
      <c r="L18477" s="150"/>
      <c r="N18477" s="163"/>
      <c r="O18477" s="146"/>
      <c r="P18477" s="146"/>
      <c r="Q18477" s="146"/>
      <c r="R18477" s="34"/>
      <c r="S18477" s="35"/>
      <c r="T18477" s="147"/>
    </row>
    <row r="18478">
      <c r="A18478" s="147"/>
      <c r="B18478" s="64"/>
      <c r="C18478" s="147" t="s">
        <v>217</v>
      </c>
      <c r="E18478" s="161"/>
      <c r="F18478" s="162"/>
      <c r="G18478" s="147"/>
      <c r="H18478" s="146"/>
      <c r="J18478" s="146"/>
      <c r="L18478" s="150"/>
      <c r="N18478" s="163"/>
      <c r="O18478" s="146"/>
      <c r="P18478" s="146"/>
      <c r="Q18478" s="146"/>
      <c r="R18478" s="34"/>
      <c r="S18478" s="35"/>
      <c r="T18478" s="147"/>
    </row>
    <row r="18479">
      <c r="A18479" s="147"/>
      <c r="B18479" s="64"/>
      <c r="C18479" s="147" t="s">
        <v>217</v>
      </c>
      <c r="E18479" s="161"/>
      <c r="F18479" s="162"/>
      <c r="G18479" s="147"/>
      <c r="H18479" s="146"/>
      <c r="J18479" s="146"/>
      <c r="L18479" s="150"/>
      <c r="N18479" s="163"/>
      <c r="O18479" s="146"/>
      <c r="P18479" s="146"/>
      <c r="Q18479" s="146"/>
      <c r="R18479" s="34"/>
      <c r="S18479" s="35"/>
      <c r="T18479" s="147"/>
    </row>
    <row r="18480">
      <c r="A18480" s="147"/>
      <c r="B18480" s="64"/>
      <c r="C18480" s="147" t="s">
        <v>217</v>
      </c>
      <c r="E18480" s="161"/>
      <c r="F18480" s="162"/>
      <c r="G18480" s="147"/>
      <c r="H18480" s="146"/>
      <c r="J18480" s="146"/>
      <c r="L18480" s="150"/>
      <c r="N18480" s="163"/>
      <c r="O18480" s="146"/>
      <c r="P18480" s="146"/>
      <c r="Q18480" s="146"/>
      <c r="R18480" s="34"/>
      <c r="S18480" s="35"/>
      <c r="T18480" s="147"/>
    </row>
    <row r="18481">
      <c r="A18481" s="147"/>
      <c r="B18481" s="64"/>
      <c r="C18481" s="147" t="s">
        <v>217</v>
      </c>
      <c r="E18481" s="161"/>
      <c r="F18481" s="162"/>
      <c r="G18481" s="147"/>
      <c r="H18481" s="146"/>
      <c r="J18481" s="146"/>
      <c r="L18481" s="150"/>
      <c r="N18481" s="163"/>
      <c r="O18481" s="146"/>
      <c r="P18481" s="146"/>
      <c r="Q18481" s="146"/>
      <c r="R18481" s="34"/>
      <c r="S18481" s="35"/>
      <c r="T18481" s="147"/>
    </row>
    <row r="18482">
      <c r="A18482" s="147"/>
      <c r="B18482" s="64"/>
      <c r="C18482" s="147" t="s">
        <v>217</v>
      </c>
      <c r="E18482" s="161"/>
      <c r="F18482" s="162"/>
      <c r="G18482" s="147"/>
      <c r="H18482" s="146"/>
      <c r="J18482" s="146"/>
      <c r="L18482" s="150"/>
      <c r="N18482" s="163"/>
      <c r="O18482" s="146"/>
      <c r="P18482" s="146"/>
      <c r="Q18482" s="146"/>
      <c r="R18482" s="34"/>
      <c r="S18482" s="35"/>
      <c r="T18482" s="147"/>
    </row>
    <row r="18483">
      <c r="A18483" s="147"/>
      <c r="B18483" s="64"/>
      <c r="C18483" s="147" t="s">
        <v>217</v>
      </c>
      <c r="E18483" s="161"/>
      <c r="F18483" s="162"/>
      <c r="G18483" s="147"/>
      <c r="H18483" s="146"/>
      <c r="J18483" s="146"/>
      <c r="L18483" s="150"/>
      <c r="N18483" s="163"/>
      <c r="O18483" s="146"/>
      <c r="P18483" s="146"/>
      <c r="Q18483" s="146"/>
      <c r="R18483" s="34"/>
      <c r="S18483" s="35"/>
      <c r="T18483" s="147"/>
    </row>
    <row r="18484">
      <c r="A18484" s="147"/>
      <c r="B18484" s="64"/>
      <c r="C18484" s="147" t="s">
        <v>217</v>
      </c>
      <c r="E18484" s="161"/>
      <c r="F18484" s="162"/>
      <c r="G18484" s="147"/>
      <c r="H18484" s="146"/>
      <c r="J18484" s="146"/>
      <c r="L18484" s="150"/>
      <c r="N18484" s="163"/>
      <c r="O18484" s="146"/>
      <c r="P18484" s="146"/>
      <c r="Q18484" s="146"/>
      <c r="R18484" s="34"/>
      <c r="S18484" s="35"/>
      <c r="T18484" s="147"/>
    </row>
    <row r="18485">
      <c r="A18485" s="147"/>
      <c r="B18485" s="64"/>
      <c r="C18485" s="147" t="s">
        <v>217</v>
      </c>
      <c r="E18485" s="161"/>
      <c r="F18485" s="162"/>
      <c r="G18485" s="147"/>
      <c r="H18485" s="146"/>
      <c r="J18485" s="146"/>
      <c r="L18485" s="150"/>
      <c r="N18485" s="163"/>
      <c r="O18485" s="146"/>
      <c r="P18485" s="146"/>
      <c r="Q18485" s="146"/>
      <c r="R18485" s="34"/>
      <c r="S18485" s="35"/>
      <c r="T18485" s="147"/>
    </row>
    <row r="18486">
      <c r="A18486" s="147"/>
      <c r="B18486" s="64"/>
      <c r="C18486" s="147" t="s">
        <v>217</v>
      </c>
      <c r="E18486" s="161"/>
      <c r="F18486" s="162"/>
      <c r="G18486" s="147"/>
      <c r="H18486" s="146"/>
      <c r="J18486" s="146"/>
      <c r="L18486" s="150"/>
      <c r="N18486" s="163"/>
      <c r="O18486" s="146"/>
      <c r="P18486" s="146"/>
      <c r="Q18486" s="146"/>
      <c r="R18486" s="34"/>
      <c r="S18486" s="35"/>
      <c r="T18486" s="147"/>
    </row>
    <row r="18487">
      <c r="A18487" s="147"/>
      <c r="B18487" s="64"/>
      <c r="C18487" s="147" t="s">
        <v>217</v>
      </c>
      <c r="E18487" s="161"/>
      <c r="F18487" s="162"/>
      <c r="G18487" s="147"/>
      <c r="H18487" s="146"/>
      <c r="J18487" s="146"/>
      <c r="L18487" s="150"/>
      <c r="N18487" s="163"/>
      <c r="O18487" s="146"/>
      <c r="P18487" s="146"/>
      <c r="Q18487" s="146"/>
      <c r="R18487" s="34"/>
      <c r="S18487" s="35"/>
      <c r="T18487" s="147"/>
    </row>
    <row r="18488">
      <c r="A18488" s="147"/>
      <c r="B18488" s="64"/>
      <c r="C18488" s="147" t="s">
        <v>217</v>
      </c>
      <c r="E18488" s="161"/>
      <c r="F18488" s="162"/>
      <c r="G18488" s="147"/>
      <c r="H18488" s="146"/>
      <c r="J18488" s="146"/>
      <c r="L18488" s="150"/>
      <c r="N18488" s="163"/>
      <c r="O18488" s="146"/>
      <c r="P18488" s="146"/>
      <c r="Q18488" s="146"/>
      <c r="R18488" s="34"/>
      <c r="S18488" s="35"/>
      <c r="T18488" s="147"/>
    </row>
    <row r="18489">
      <c r="A18489" s="147"/>
      <c r="B18489" s="64"/>
      <c r="C18489" s="147" t="s">
        <v>217</v>
      </c>
      <c r="E18489" s="161"/>
      <c r="F18489" s="162"/>
      <c r="G18489" s="147"/>
      <c r="H18489" s="146"/>
      <c r="J18489" s="146"/>
      <c r="L18489" s="150"/>
      <c r="N18489" s="163"/>
      <c r="O18489" s="146"/>
      <c r="P18489" s="146"/>
      <c r="Q18489" s="146"/>
      <c r="R18489" s="34"/>
      <c r="S18489" s="35"/>
      <c r="T18489" s="147"/>
    </row>
    <row r="18490">
      <c r="A18490" s="147"/>
      <c r="B18490" s="64"/>
      <c r="C18490" s="147" t="s">
        <v>217</v>
      </c>
      <c r="E18490" s="161"/>
      <c r="F18490" s="162"/>
      <c r="G18490" s="147"/>
      <c r="H18490" s="146"/>
      <c r="J18490" s="146"/>
      <c r="L18490" s="150"/>
      <c r="N18490" s="163"/>
      <c r="O18490" s="146"/>
      <c r="P18490" s="146"/>
      <c r="Q18490" s="146"/>
      <c r="R18490" s="34"/>
      <c r="S18490" s="35"/>
      <c r="T18490" s="147"/>
    </row>
    <row r="18491">
      <c r="A18491" s="147"/>
      <c r="B18491" s="64"/>
      <c r="C18491" s="147" t="s">
        <v>217</v>
      </c>
      <c r="E18491" s="161"/>
      <c r="F18491" s="162"/>
      <c r="G18491" s="147"/>
      <c r="H18491" s="146"/>
      <c r="J18491" s="146"/>
      <c r="L18491" s="150"/>
      <c r="N18491" s="163"/>
      <c r="O18491" s="146"/>
      <c r="P18491" s="146"/>
      <c r="Q18491" s="146"/>
      <c r="R18491" s="34"/>
      <c r="S18491" s="35"/>
      <c r="T18491" s="147"/>
    </row>
    <row r="18492">
      <c r="A18492" s="147"/>
      <c r="B18492" s="64"/>
      <c r="C18492" s="147" t="s">
        <v>217</v>
      </c>
      <c r="E18492" s="161"/>
      <c r="F18492" s="162"/>
      <c r="G18492" s="147"/>
      <c r="H18492" s="146"/>
      <c r="J18492" s="146"/>
      <c r="L18492" s="150"/>
      <c r="N18492" s="163"/>
      <c r="O18492" s="146"/>
      <c r="P18492" s="146"/>
      <c r="Q18492" s="146"/>
      <c r="R18492" s="34"/>
      <c r="S18492" s="35"/>
      <c r="T18492" s="147"/>
    </row>
    <row r="18493">
      <c r="A18493" s="147"/>
      <c r="B18493" s="64"/>
      <c r="C18493" s="147" t="s">
        <v>217</v>
      </c>
      <c r="E18493" s="161"/>
      <c r="F18493" s="162"/>
      <c r="G18493" s="147"/>
      <c r="H18493" s="146"/>
      <c r="J18493" s="146"/>
      <c r="L18493" s="150"/>
      <c r="N18493" s="163"/>
      <c r="O18493" s="146"/>
      <c r="P18493" s="146"/>
      <c r="Q18493" s="146"/>
      <c r="R18493" s="34"/>
      <c r="S18493" s="35"/>
      <c r="T18493" s="147"/>
    </row>
    <row r="18494">
      <c r="A18494" s="147"/>
      <c r="B18494" s="64"/>
      <c r="C18494" s="147" t="s">
        <v>217</v>
      </c>
      <c r="E18494" s="161"/>
      <c r="F18494" s="162"/>
      <c r="G18494" s="147"/>
      <c r="H18494" s="146"/>
      <c r="J18494" s="146"/>
      <c r="L18494" s="150"/>
      <c r="N18494" s="163"/>
      <c r="O18494" s="146"/>
      <c r="P18494" s="146"/>
      <c r="Q18494" s="146"/>
      <c r="R18494" s="34"/>
      <c r="S18494" s="35"/>
      <c r="T18494" s="147"/>
    </row>
    <row r="18495">
      <c r="A18495" s="147"/>
      <c r="B18495" s="64"/>
      <c r="C18495" s="147" t="s">
        <v>217</v>
      </c>
      <c r="E18495" s="161"/>
      <c r="F18495" s="162"/>
      <c r="G18495" s="147"/>
      <c r="H18495" s="146"/>
      <c r="J18495" s="146"/>
      <c r="L18495" s="150"/>
      <c r="N18495" s="163"/>
      <c r="O18495" s="146"/>
      <c r="P18495" s="146"/>
      <c r="Q18495" s="146"/>
      <c r="R18495" s="34"/>
      <c r="S18495" s="35"/>
      <c r="T18495" s="147"/>
    </row>
    <row r="18496">
      <c r="A18496" s="147"/>
      <c r="B18496" s="64"/>
      <c r="C18496" s="147" t="s">
        <v>217</v>
      </c>
      <c r="E18496" s="161"/>
      <c r="F18496" s="162"/>
      <c r="G18496" s="147"/>
      <c r="H18496" s="146"/>
      <c r="J18496" s="146"/>
      <c r="L18496" s="150"/>
      <c r="N18496" s="163"/>
      <c r="O18496" s="146"/>
      <c r="P18496" s="146"/>
      <c r="Q18496" s="146"/>
      <c r="R18496" s="34"/>
      <c r="S18496" s="35"/>
      <c r="T18496" s="147"/>
    </row>
    <row r="18497">
      <c r="A18497" s="147"/>
      <c r="B18497" s="64"/>
      <c r="C18497" s="147" t="s">
        <v>217</v>
      </c>
      <c r="E18497" s="161"/>
      <c r="F18497" s="162"/>
      <c r="G18497" s="147"/>
      <c r="H18497" s="146"/>
      <c r="J18497" s="146"/>
      <c r="L18497" s="150"/>
      <c r="N18497" s="163"/>
      <c r="O18497" s="146"/>
      <c r="P18497" s="146"/>
      <c r="Q18497" s="146"/>
      <c r="R18497" s="34"/>
      <c r="S18497" s="35"/>
      <c r="T18497" s="147"/>
    </row>
    <row r="18498">
      <c r="A18498" s="147"/>
      <c r="B18498" s="64"/>
      <c r="C18498" s="147" t="s">
        <v>217</v>
      </c>
      <c r="E18498" s="161"/>
      <c r="F18498" s="162"/>
      <c r="G18498" s="147"/>
      <c r="H18498" s="146"/>
      <c r="J18498" s="146"/>
      <c r="L18498" s="150"/>
      <c r="N18498" s="163"/>
      <c r="O18498" s="146"/>
      <c r="P18498" s="146"/>
      <c r="Q18498" s="146"/>
      <c r="R18498" s="34"/>
      <c r="S18498" s="35"/>
      <c r="T18498" s="147"/>
    </row>
    <row r="18499">
      <c r="A18499" s="147"/>
      <c r="B18499" s="64"/>
      <c r="C18499" s="147" t="s">
        <v>217</v>
      </c>
      <c r="E18499" s="161"/>
      <c r="F18499" s="162"/>
      <c r="G18499" s="147"/>
      <c r="H18499" s="146"/>
      <c r="J18499" s="146"/>
      <c r="L18499" s="150"/>
      <c r="N18499" s="163"/>
      <c r="O18499" s="146"/>
      <c r="P18499" s="146"/>
      <c r="Q18499" s="146"/>
      <c r="R18499" s="34"/>
      <c r="S18499" s="35"/>
      <c r="T18499" s="147"/>
    </row>
    <row r="18500">
      <c r="A18500" s="147"/>
      <c r="B18500" s="64"/>
      <c r="C18500" s="147" t="s">
        <v>217</v>
      </c>
      <c r="E18500" s="161"/>
      <c r="F18500" s="162"/>
      <c r="G18500" s="147"/>
      <c r="H18500" s="146"/>
      <c r="J18500" s="146"/>
      <c r="L18500" s="150"/>
      <c r="N18500" s="163"/>
      <c r="O18500" s="146"/>
      <c r="P18500" s="146"/>
      <c r="Q18500" s="146"/>
      <c r="R18500" s="34"/>
      <c r="S18500" s="35"/>
      <c r="T18500" s="147"/>
    </row>
    <row r="18501">
      <c r="A18501" s="147"/>
      <c r="B18501" s="64"/>
      <c r="C18501" s="147" t="s">
        <v>217</v>
      </c>
      <c r="E18501" s="161"/>
      <c r="F18501" s="162"/>
      <c r="G18501" s="147"/>
      <c r="H18501" s="146"/>
      <c r="J18501" s="146"/>
      <c r="L18501" s="150"/>
      <c r="N18501" s="163"/>
      <c r="O18501" s="146"/>
      <c r="P18501" s="146"/>
      <c r="Q18501" s="146"/>
      <c r="R18501" s="34"/>
      <c r="S18501" s="35"/>
      <c r="T18501" s="147"/>
    </row>
    <row r="18502">
      <c r="A18502" s="147"/>
      <c r="B18502" s="64"/>
      <c r="C18502" s="147" t="s">
        <v>217</v>
      </c>
      <c r="E18502" s="161"/>
      <c r="F18502" s="162"/>
      <c r="G18502" s="147"/>
      <c r="H18502" s="146"/>
      <c r="J18502" s="146"/>
      <c r="L18502" s="150"/>
      <c r="N18502" s="163"/>
      <c r="O18502" s="146"/>
      <c r="P18502" s="146"/>
      <c r="Q18502" s="146"/>
      <c r="R18502" s="34"/>
      <c r="S18502" s="35"/>
      <c r="T18502" s="147"/>
    </row>
    <row r="18503">
      <c r="A18503" s="147"/>
      <c r="B18503" s="64"/>
      <c r="C18503" s="147" t="s">
        <v>217</v>
      </c>
      <c r="E18503" s="161"/>
      <c r="F18503" s="162"/>
      <c r="G18503" s="147"/>
      <c r="H18503" s="146"/>
      <c r="J18503" s="146"/>
      <c r="L18503" s="150"/>
      <c r="N18503" s="163"/>
      <c r="O18503" s="146"/>
      <c r="P18503" s="146"/>
      <c r="Q18503" s="146"/>
      <c r="R18503" s="34"/>
      <c r="S18503" s="35"/>
      <c r="T18503" s="147"/>
    </row>
    <row r="18504">
      <c r="A18504" s="147"/>
      <c r="B18504" s="64"/>
      <c r="C18504" s="147" t="s">
        <v>217</v>
      </c>
      <c r="E18504" s="161"/>
      <c r="F18504" s="162"/>
      <c r="G18504" s="147"/>
      <c r="H18504" s="146"/>
      <c r="J18504" s="146"/>
      <c r="L18504" s="150"/>
      <c r="N18504" s="163"/>
      <c r="O18504" s="146"/>
      <c r="P18504" s="146"/>
      <c r="Q18504" s="146"/>
      <c r="R18504" s="34"/>
      <c r="S18504" s="35"/>
      <c r="T18504" s="147"/>
    </row>
    <row r="18505">
      <c r="A18505" s="147"/>
      <c r="B18505" s="64"/>
      <c r="C18505" s="147" t="s">
        <v>217</v>
      </c>
      <c r="E18505" s="161"/>
      <c r="F18505" s="162"/>
      <c r="G18505" s="147"/>
      <c r="H18505" s="146"/>
      <c r="J18505" s="146"/>
      <c r="L18505" s="150"/>
      <c r="N18505" s="163"/>
      <c r="O18505" s="146"/>
      <c r="P18505" s="146"/>
      <c r="Q18505" s="146"/>
      <c r="R18505" s="34"/>
      <c r="S18505" s="35"/>
      <c r="T18505" s="147"/>
    </row>
    <row r="18506">
      <c r="A18506" s="147"/>
      <c r="B18506" s="64"/>
      <c r="C18506" s="147" t="s">
        <v>217</v>
      </c>
      <c r="E18506" s="161"/>
      <c r="F18506" s="162"/>
      <c r="G18506" s="147"/>
      <c r="H18506" s="146"/>
      <c r="J18506" s="146"/>
      <c r="L18506" s="150"/>
      <c r="N18506" s="163"/>
      <c r="O18506" s="146"/>
      <c r="P18506" s="146"/>
      <c r="Q18506" s="146"/>
      <c r="R18506" s="34"/>
      <c r="S18506" s="35"/>
      <c r="T18506" s="147"/>
    </row>
    <row r="18507">
      <c r="A18507" s="147"/>
      <c r="B18507" s="64"/>
      <c r="C18507" s="147" t="s">
        <v>217</v>
      </c>
      <c r="E18507" s="161"/>
      <c r="F18507" s="162"/>
      <c r="G18507" s="147"/>
      <c r="H18507" s="146"/>
      <c r="J18507" s="146"/>
      <c r="L18507" s="150"/>
      <c r="N18507" s="163"/>
      <c r="O18507" s="146"/>
      <c r="P18507" s="146"/>
      <c r="Q18507" s="146"/>
      <c r="R18507" s="34"/>
      <c r="S18507" s="35"/>
      <c r="T18507" s="147"/>
    </row>
    <row r="18508">
      <c r="A18508" s="147"/>
      <c r="B18508" s="64"/>
      <c r="C18508" s="147" t="s">
        <v>217</v>
      </c>
      <c r="E18508" s="161"/>
      <c r="F18508" s="162"/>
      <c r="G18508" s="147"/>
      <c r="H18508" s="146"/>
      <c r="J18508" s="146"/>
      <c r="L18508" s="150"/>
      <c r="N18508" s="163"/>
      <c r="O18508" s="146"/>
      <c r="P18508" s="146"/>
      <c r="Q18508" s="146"/>
      <c r="R18508" s="34"/>
      <c r="S18508" s="35"/>
      <c r="T18508" s="147"/>
    </row>
    <row r="18509">
      <c r="A18509" s="147"/>
      <c r="B18509" s="64"/>
      <c r="C18509" s="147" t="s">
        <v>217</v>
      </c>
      <c r="E18509" s="161"/>
      <c r="F18509" s="162"/>
      <c r="G18509" s="147"/>
      <c r="H18509" s="146"/>
      <c r="J18509" s="146"/>
      <c r="L18509" s="150"/>
      <c r="N18509" s="163"/>
      <c r="O18509" s="146"/>
      <c r="P18509" s="146"/>
      <c r="Q18509" s="146"/>
      <c r="R18509" s="34"/>
      <c r="S18509" s="35"/>
      <c r="T18509" s="147"/>
    </row>
    <row r="18510">
      <c r="A18510" s="147"/>
      <c r="B18510" s="64"/>
      <c r="C18510" s="147" t="s">
        <v>217</v>
      </c>
      <c r="E18510" s="161"/>
      <c r="F18510" s="162"/>
      <c r="G18510" s="147"/>
      <c r="H18510" s="146"/>
      <c r="J18510" s="146"/>
      <c r="L18510" s="150"/>
      <c r="N18510" s="163"/>
      <c r="O18510" s="146"/>
      <c r="P18510" s="146"/>
      <c r="Q18510" s="146"/>
      <c r="R18510" s="34"/>
      <c r="S18510" s="35"/>
      <c r="T18510" s="147"/>
    </row>
    <row r="18511">
      <c r="A18511" s="147"/>
      <c r="B18511" s="64"/>
      <c r="C18511" s="147" t="s">
        <v>217</v>
      </c>
      <c r="E18511" s="161"/>
      <c r="F18511" s="162"/>
      <c r="G18511" s="147"/>
      <c r="H18511" s="146"/>
      <c r="J18511" s="146"/>
      <c r="L18511" s="150"/>
      <c r="N18511" s="163"/>
      <c r="O18511" s="146"/>
      <c r="P18511" s="146"/>
      <c r="Q18511" s="146"/>
      <c r="R18511" s="34"/>
      <c r="S18511" s="35"/>
      <c r="T18511" s="147"/>
    </row>
    <row r="18512">
      <c r="A18512" s="147"/>
      <c r="B18512" s="64"/>
      <c r="C18512" s="147" t="s">
        <v>217</v>
      </c>
      <c r="E18512" s="161"/>
      <c r="F18512" s="162"/>
      <c r="G18512" s="147"/>
      <c r="H18512" s="146"/>
      <c r="J18512" s="146"/>
      <c r="L18512" s="150"/>
      <c r="N18512" s="163"/>
      <c r="O18512" s="146"/>
      <c r="P18512" s="146"/>
      <c r="Q18512" s="146"/>
      <c r="R18512" s="34"/>
      <c r="S18512" s="35"/>
      <c r="T18512" s="147"/>
    </row>
    <row r="18513">
      <c r="A18513" s="147"/>
      <c r="B18513" s="64"/>
      <c r="C18513" s="147" t="s">
        <v>217</v>
      </c>
      <c r="E18513" s="161"/>
      <c r="F18513" s="162"/>
      <c r="G18513" s="147"/>
      <c r="H18513" s="146"/>
      <c r="J18513" s="146"/>
      <c r="L18513" s="150"/>
      <c r="N18513" s="163"/>
      <c r="O18513" s="146"/>
      <c r="P18513" s="146"/>
      <c r="Q18513" s="146"/>
      <c r="R18513" s="34"/>
      <c r="S18513" s="35"/>
      <c r="T18513" s="147"/>
    </row>
    <row r="18514">
      <c r="A18514" s="147"/>
      <c r="B18514" s="64"/>
      <c r="C18514" s="147" t="s">
        <v>217</v>
      </c>
      <c r="E18514" s="161"/>
      <c r="F18514" s="162"/>
      <c r="G18514" s="147"/>
      <c r="H18514" s="146"/>
      <c r="J18514" s="146"/>
      <c r="L18514" s="150"/>
      <c r="N18514" s="163"/>
      <c r="O18514" s="146"/>
      <c r="P18514" s="146"/>
      <c r="Q18514" s="146"/>
      <c r="R18514" s="34"/>
      <c r="S18514" s="35"/>
      <c r="T18514" s="147"/>
    </row>
    <row r="18515">
      <c r="A18515" s="147"/>
      <c r="B18515" s="64"/>
      <c r="C18515" s="147" t="s">
        <v>217</v>
      </c>
      <c r="E18515" s="161"/>
      <c r="F18515" s="162"/>
      <c r="G18515" s="147"/>
      <c r="H18515" s="146"/>
      <c r="J18515" s="146"/>
      <c r="L18515" s="150"/>
      <c r="N18515" s="163"/>
      <c r="O18515" s="146"/>
      <c r="P18515" s="146"/>
      <c r="Q18515" s="146"/>
      <c r="R18515" s="34"/>
      <c r="S18515" s="35"/>
      <c r="T18515" s="147"/>
    </row>
    <row r="18516">
      <c r="A18516" s="147"/>
      <c r="B18516" s="64"/>
      <c r="C18516" s="147" t="s">
        <v>217</v>
      </c>
      <c r="E18516" s="161"/>
      <c r="F18516" s="162"/>
      <c r="G18516" s="147"/>
      <c r="H18516" s="146"/>
      <c r="J18516" s="146"/>
      <c r="L18516" s="150"/>
      <c r="N18516" s="163"/>
      <c r="O18516" s="146"/>
      <c r="P18516" s="146"/>
      <c r="Q18516" s="146"/>
      <c r="R18516" s="34"/>
      <c r="S18516" s="35"/>
      <c r="T18516" s="147"/>
    </row>
    <row r="18517">
      <c r="A18517" s="147"/>
      <c r="B18517" s="64"/>
      <c r="C18517" s="147" t="s">
        <v>217</v>
      </c>
      <c r="E18517" s="161"/>
      <c r="F18517" s="162"/>
      <c r="G18517" s="147"/>
      <c r="H18517" s="146"/>
      <c r="J18517" s="146"/>
      <c r="L18517" s="150"/>
      <c r="N18517" s="163"/>
      <c r="O18517" s="146"/>
      <c r="P18517" s="146"/>
      <c r="Q18517" s="146"/>
      <c r="R18517" s="34"/>
      <c r="S18517" s="35"/>
      <c r="T18517" s="147"/>
    </row>
    <row r="18518">
      <c r="A18518" s="147"/>
      <c r="B18518" s="64"/>
      <c r="C18518" s="147" t="s">
        <v>217</v>
      </c>
      <c r="E18518" s="161"/>
      <c r="F18518" s="162"/>
      <c r="G18518" s="147"/>
      <c r="H18518" s="146"/>
      <c r="J18518" s="146"/>
      <c r="L18518" s="150"/>
      <c r="N18518" s="163"/>
      <c r="O18518" s="146"/>
      <c r="P18518" s="146"/>
      <c r="Q18518" s="146"/>
      <c r="R18518" s="34"/>
      <c r="S18518" s="35"/>
      <c r="T18518" s="147"/>
    </row>
    <row r="18519">
      <c r="A18519" s="147"/>
      <c r="B18519" s="64"/>
      <c r="C18519" s="147" t="s">
        <v>217</v>
      </c>
      <c r="E18519" s="161"/>
      <c r="F18519" s="162"/>
      <c r="G18519" s="147"/>
      <c r="H18519" s="146"/>
      <c r="J18519" s="146"/>
      <c r="L18519" s="150"/>
      <c r="N18519" s="163"/>
      <c r="O18519" s="146"/>
      <c r="P18519" s="146"/>
      <c r="Q18519" s="146"/>
      <c r="R18519" s="34"/>
      <c r="S18519" s="35"/>
      <c r="T18519" s="147"/>
    </row>
    <row r="18520">
      <c r="A18520" s="147"/>
      <c r="B18520" s="64"/>
      <c r="C18520" s="147" t="s">
        <v>217</v>
      </c>
      <c r="E18520" s="161"/>
      <c r="F18520" s="162"/>
      <c r="G18520" s="147"/>
      <c r="H18520" s="146"/>
      <c r="J18520" s="146"/>
      <c r="L18520" s="150"/>
      <c r="N18520" s="163"/>
      <c r="O18520" s="146"/>
      <c r="P18520" s="146"/>
      <c r="Q18520" s="146"/>
      <c r="R18520" s="34"/>
      <c r="S18520" s="35"/>
      <c r="T18520" s="147"/>
    </row>
    <row r="18521">
      <c r="A18521" s="147"/>
      <c r="B18521" s="64"/>
      <c r="C18521" s="147" t="s">
        <v>217</v>
      </c>
      <c r="E18521" s="161"/>
      <c r="F18521" s="162"/>
      <c r="G18521" s="147"/>
      <c r="H18521" s="146"/>
      <c r="J18521" s="146"/>
      <c r="L18521" s="150"/>
      <c r="N18521" s="163"/>
      <c r="O18521" s="146"/>
      <c r="P18521" s="146"/>
      <c r="Q18521" s="146"/>
      <c r="R18521" s="34"/>
      <c r="S18521" s="35"/>
      <c r="T18521" s="147"/>
    </row>
    <row r="18522">
      <c r="A18522" s="147"/>
      <c r="B18522" s="64"/>
      <c r="C18522" s="147" t="s">
        <v>217</v>
      </c>
      <c r="E18522" s="161"/>
      <c r="F18522" s="162"/>
      <c r="G18522" s="147"/>
      <c r="H18522" s="146"/>
      <c r="J18522" s="146"/>
      <c r="L18522" s="150"/>
      <c r="N18522" s="163"/>
      <c r="O18522" s="146"/>
      <c r="P18522" s="146"/>
      <c r="Q18522" s="146"/>
      <c r="R18522" s="34"/>
      <c r="S18522" s="35"/>
      <c r="T18522" s="147"/>
    </row>
    <row r="18523">
      <c r="A18523" s="147"/>
      <c r="B18523" s="64"/>
      <c r="C18523" s="147" t="s">
        <v>217</v>
      </c>
      <c r="E18523" s="161"/>
      <c r="F18523" s="162"/>
      <c r="G18523" s="147"/>
      <c r="H18523" s="146"/>
      <c r="J18523" s="146"/>
      <c r="L18523" s="150"/>
      <c r="N18523" s="163"/>
      <c r="O18523" s="146"/>
      <c r="P18523" s="146"/>
      <c r="Q18523" s="146"/>
      <c r="R18523" s="34"/>
      <c r="S18523" s="35"/>
      <c r="T18523" s="147"/>
    </row>
    <row r="18524">
      <c r="A18524" s="147"/>
      <c r="B18524" s="64"/>
      <c r="C18524" s="147" t="s">
        <v>217</v>
      </c>
      <c r="E18524" s="161"/>
      <c r="F18524" s="162"/>
      <c r="G18524" s="147"/>
      <c r="H18524" s="146"/>
      <c r="J18524" s="146"/>
      <c r="L18524" s="150"/>
      <c r="N18524" s="163"/>
      <c r="O18524" s="146"/>
      <c r="P18524" s="146"/>
      <c r="Q18524" s="146"/>
      <c r="R18524" s="34"/>
      <c r="S18524" s="35"/>
      <c r="T18524" s="147"/>
    </row>
    <row r="18525">
      <c r="A18525" s="147"/>
      <c r="B18525" s="64"/>
      <c r="C18525" s="147" t="s">
        <v>217</v>
      </c>
      <c r="E18525" s="161"/>
      <c r="F18525" s="162"/>
      <c r="G18525" s="147"/>
      <c r="H18525" s="146"/>
      <c r="J18525" s="146"/>
      <c r="L18525" s="150"/>
      <c r="N18525" s="163"/>
      <c r="O18525" s="146"/>
      <c r="P18525" s="146"/>
      <c r="Q18525" s="146"/>
      <c r="R18525" s="34"/>
      <c r="S18525" s="35"/>
      <c r="T18525" s="147"/>
    </row>
    <row r="18526">
      <c r="A18526" s="147"/>
      <c r="B18526" s="64"/>
      <c r="C18526" s="147" t="s">
        <v>217</v>
      </c>
      <c r="E18526" s="161"/>
      <c r="F18526" s="162"/>
      <c r="G18526" s="147"/>
      <c r="H18526" s="146"/>
      <c r="J18526" s="146"/>
      <c r="L18526" s="150"/>
      <c r="N18526" s="163"/>
      <c r="O18526" s="146"/>
      <c r="P18526" s="146"/>
      <c r="Q18526" s="146"/>
      <c r="R18526" s="34"/>
      <c r="S18526" s="35"/>
      <c r="T18526" s="147"/>
    </row>
    <row r="18527">
      <c r="A18527" s="147"/>
      <c r="B18527" s="64"/>
      <c r="C18527" s="147" t="s">
        <v>217</v>
      </c>
      <c r="E18527" s="161"/>
      <c r="F18527" s="162"/>
      <c r="G18527" s="147"/>
      <c r="H18527" s="146"/>
      <c r="J18527" s="146"/>
      <c r="L18527" s="150"/>
      <c r="N18527" s="163"/>
      <c r="O18527" s="146"/>
      <c r="P18527" s="146"/>
      <c r="Q18527" s="146"/>
      <c r="R18527" s="34"/>
      <c r="S18527" s="35"/>
      <c r="T18527" s="147"/>
    </row>
    <row r="18528">
      <c r="A18528" s="147"/>
      <c r="B18528" s="64"/>
      <c r="C18528" s="147" t="s">
        <v>217</v>
      </c>
      <c r="E18528" s="161"/>
      <c r="F18528" s="162"/>
      <c r="G18528" s="147"/>
      <c r="H18528" s="146"/>
      <c r="J18528" s="146"/>
      <c r="L18528" s="150"/>
      <c r="N18528" s="163"/>
      <c r="O18528" s="146"/>
      <c r="P18528" s="146"/>
      <c r="Q18528" s="146"/>
      <c r="R18528" s="34"/>
      <c r="S18528" s="35"/>
      <c r="T18528" s="147"/>
    </row>
    <row r="18529">
      <c r="A18529" s="147"/>
      <c r="B18529" s="64"/>
      <c r="C18529" s="147" t="s">
        <v>217</v>
      </c>
      <c r="E18529" s="161"/>
      <c r="F18529" s="162"/>
      <c r="G18529" s="147"/>
      <c r="H18529" s="146"/>
      <c r="J18529" s="146"/>
      <c r="L18529" s="150"/>
      <c r="N18529" s="163"/>
      <c r="O18529" s="146"/>
      <c r="P18529" s="146"/>
      <c r="Q18529" s="146"/>
      <c r="R18529" s="34"/>
      <c r="S18529" s="35"/>
      <c r="T18529" s="147"/>
    </row>
    <row r="18530">
      <c r="A18530" s="147"/>
      <c r="B18530" s="64"/>
      <c r="C18530" s="147" t="s">
        <v>217</v>
      </c>
      <c r="E18530" s="161"/>
      <c r="F18530" s="162"/>
      <c r="G18530" s="147"/>
      <c r="H18530" s="146"/>
      <c r="J18530" s="146"/>
      <c r="L18530" s="150"/>
      <c r="N18530" s="163"/>
      <c r="O18530" s="146"/>
      <c r="P18530" s="146"/>
      <c r="Q18530" s="146"/>
      <c r="R18530" s="34"/>
      <c r="S18530" s="35"/>
      <c r="T18530" s="147"/>
    </row>
    <row r="18531">
      <c r="A18531" s="147"/>
      <c r="B18531" s="64"/>
      <c r="C18531" s="147" t="s">
        <v>217</v>
      </c>
      <c r="E18531" s="161"/>
      <c r="F18531" s="162"/>
      <c r="G18531" s="147"/>
      <c r="H18531" s="146"/>
      <c r="J18531" s="146"/>
      <c r="L18531" s="150"/>
      <c r="N18531" s="163"/>
      <c r="O18531" s="146"/>
      <c r="P18531" s="146"/>
      <c r="Q18531" s="146"/>
      <c r="R18531" s="34"/>
      <c r="S18531" s="35"/>
      <c r="T18531" s="147"/>
    </row>
    <row r="18532">
      <c r="A18532" s="147"/>
      <c r="B18532" s="64"/>
      <c r="C18532" s="147" t="s">
        <v>217</v>
      </c>
      <c r="E18532" s="161"/>
      <c r="F18532" s="162"/>
      <c r="G18532" s="147"/>
      <c r="H18532" s="146"/>
      <c r="J18532" s="146"/>
      <c r="L18532" s="150"/>
      <c r="N18532" s="163"/>
      <c r="O18532" s="146"/>
      <c r="P18532" s="146"/>
      <c r="Q18532" s="146"/>
      <c r="R18532" s="34"/>
      <c r="S18532" s="35"/>
      <c r="T18532" s="147"/>
    </row>
    <row r="18533">
      <c r="A18533" s="147"/>
      <c r="B18533" s="64"/>
      <c r="C18533" s="147" t="s">
        <v>217</v>
      </c>
      <c r="E18533" s="161"/>
      <c r="F18533" s="162"/>
      <c r="G18533" s="147"/>
      <c r="H18533" s="146"/>
      <c r="J18533" s="146"/>
      <c r="L18533" s="150"/>
      <c r="N18533" s="163"/>
      <c r="O18533" s="146"/>
      <c r="P18533" s="146"/>
      <c r="Q18533" s="146"/>
      <c r="R18533" s="34"/>
      <c r="S18533" s="35"/>
      <c r="T18533" s="147"/>
    </row>
    <row r="18534">
      <c r="A18534" s="147"/>
      <c r="B18534" s="64"/>
      <c r="C18534" s="147" t="s">
        <v>217</v>
      </c>
      <c r="E18534" s="161"/>
      <c r="F18534" s="162"/>
      <c r="G18534" s="147"/>
      <c r="H18534" s="146"/>
      <c r="J18534" s="146"/>
      <c r="L18534" s="150"/>
      <c r="N18534" s="163"/>
      <c r="O18534" s="146"/>
      <c r="P18534" s="146"/>
      <c r="Q18534" s="146"/>
      <c r="R18534" s="34"/>
      <c r="S18534" s="35"/>
      <c r="T18534" s="147"/>
    </row>
    <row r="18535">
      <c r="A18535" s="147"/>
      <c r="B18535" s="64"/>
      <c r="C18535" s="147" t="s">
        <v>217</v>
      </c>
      <c r="E18535" s="161"/>
      <c r="F18535" s="162"/>
      <c r="G18535" s="147"/>
      <c r="H18535" s="146"/>
      <c r="J18535" s="146"/>
      <c r="L18535" s="150"/>
      <c r="N18535" s="163"/>
      <c r="O18535" s="146"/>
      <c r="P18535" s="146"/>
      <c r="Q18535" s="146"/>
      <c r="R18535" s="34"/>
      <c r="S18535" s="35"/>
      <c r="T18535" s="147"/>
    </row>
    <row r="18536">
      <c r="A18536" s="147"/>
      <c r="B18536" s="64"/>
      <c r="C18536" s="147" t="s">
        <v>217</v>
      </c>
      <c r="E18536" s="161"/>
      <c r="F18536" s="162"/>
      <c r="G18536" s="147"/>
      <c r="H18536" s="146"/>
      <c r="J18536" s="146"/>
      <c r="L18536" s="150"/>
      <c r="N18536" s="163"/>
      <c r="O18536" s="146"/>
      <c r="P18536" s="146"/>
      <c r="Q18536" s="146"/>
      <c r="R18536" s="34"/>
      <c r="S18536" s="35"/>
      <c r="T18536" s="147"/>
    </row>
    <row r="18537">
      <c r="A18537" s="147"/>
      <c r="B18537" s="64"/>
      <c r="C18537" s="147" t="s">
        <v>217</v>
      </c>
      <c r="E18537" s="161"/>
      <c r="F18537" s="162"/>
      <c r="G18537" s="147"/>
      <c r="H18537" s="146"/>
      <c r="J18537" s="146"/>
      <c r="L18537" s="150"/>
      <c r="N18537" s="163"/>
      <c r="O18537" s="146"/>
      <c r="P18537" s="146"/>
      <c r="Q18537" s="146"/>
      <c r="R18537" s="34"/>
      <c r="S18537" s="35"/>
      <c r="T18537" s="147"/>
    </row>
    <row r="18538">
      <c r="A18538" s="147"/>
      <c r="B18538" s="64"/>
      <c r="C18538" s="147" t="s">
        <v>217</v>
      </c>
      <c r="E18538" s="161"/>
      <c r="F18538" s="162"/>
      <c r="G18538" s="147"/>
      <c r="H18538" s="146"/>
      <c r="J18538" s="146"/>
      <c r="L18538" s="150"/>
      <c r="N18538" s="163"/>
      <c r="O18538" s="146"/>
      <c r="P18538" s="146"/>
      <c r="Q18538" s="146"/>
      <c r="R18538" s="34"/>
      <c r="S18538" s="35"/>
      <c r="T18538" s="147"/>
    </row>
    <row r="18539">
      <c r="A18539" s="147"/>
      <c r="B18539" s="64"/>
      <c r="C18539" s="147" t="s">
        <v>217</v>
      </c>
      <c r="E18539" s="161"/>
      <c r="F18539" s="162"/>
      <c r="G18539" s="147"/>
      <c r="H18539" s="146"/>
      <c r="J18539" s="146"/>
      <c r="L18539" s="150"/>
      <c r="N18539" s="163"/>
      <c r="O18539" s="146"/>
      <c r="P18539" s="146"/>
      <c r="Q18539" s="146"/>
      <c r="R18539" s="34"/>
      <c r="S18539" s="35"/>
      <c r="T18539" s="147"/>
    </row>
    <row r="18540">
      <c r="A18540" s="147"/>
      <c r="B18540" s="64"/>
      <c r="C18540" s="147" t="s">
        <v>217</v>
      </c>
      <c r="E18540" s="161"/>
      <c r="F18540" s="162"/>
      <c r="G18540" s="147"/>
      <c r="H18540" s="146"/>
      <c r="J18540" s="146"/>
      <c r="L18540" s="150"/>
      <c r="N18540" s="163"/>
      <c r="O18540" s="146"/>
      <c r="P18540" s="146"/>
      <c r="Q18540" s="146"/>
      <c r="R18540" s="34"/>
      <c r="S18540" s="35"/>
      <c r="T18540" s="147"/>
    </row>
    <row r="18541">
      <c r="A18541" s="147"/>
      <c r="B18541" s="64"/>
      <c r="C18541" s="147" t="s">
        <v>217</v>
      </c>
      <c r="E18541" s="161"/>
      <c r="F18541" s="162"/>
      <c r="G18541" s="147"/>
      <c r="H18541" s="146"/>
      <c r="J18541" s="146"/>
      <c r="L18541" s="150"/>
      <c r="N18541" s="163"/>
      <c r="O18541" s="146"/>
      <c r="P18541" s="146"/>
      <c r="Q18541" s="146"/>
      <c r="R18541" s="34"/>
      <c r="S18541" s="35"/>
      <c r="T18541" s="147"/>
    </row>
    <row r="18542">
      <c r="A18542" s="147"/>
      <c r="B18542" s="64"/>
      <c r="C18542" s="147" t="s">
        <v>217</v>
      </c>
      <c r="E18542" s="161"/>
      <c r="F18542" s="162"/>
      <c r="G18542" s="147"/>
      <c r="H18542" s="146"/>
      <c r="J18542" s="146"/>
      <c r="L18542" s="150"/>
      <c r="N18542" s="163"/>
      <c r="O18542" s="146"/>
      <c r="P18542" s="146"/>
      <c r="Q18542" s="146"/>
      <c r="R18542" s="34"/>
      <c r="S18542" s="35"/>
      <c r="T18542" s="147"/>
    </row>
    <row r="18543">
      <c r="A18543" s="147"/>
      <c r="B18543" s="64"/>
      <c r="C18543" s="147" t="s">
        <v>217</v>
      </c>
      <c r="E18543" s="161"/>
      <c r="F18543" s="162"/>
      <c r="G18543" s="147"/>
      <c r="H18543" s="146"/>
      <c r="J18543" s="146"/>
      <c r="L18543" s="150"/>
      <c r="N18543" s="163"/>
      <c r="O18543" s="146"/>
      <c r="P18543" s="146"/>
      <c r="Q18543" s="146"/>
      <c r="R18543" s="34"/>
      <c r="S18543" s="35"/>
      <c r="T18543" s="147"/>
    </row>
    <row r="18544">
      <c r="A18544" s="147"/>
      <c r="B18544" s="64"/>
      <c r="C18544" s="147" t="s">
        <v>217</v>
      </c>
      <c r="E18544" s="161"/>
      <c r="F18544" s="162"/>
      <c r="G18544" s="147"/>
      <c r="H18544" s="146"/>
      <c r="J18544" s="146"/>
      <c r="L18544" s="150"/>
      <c r="N18544" s="163"/>
      <c r="O18544" s="146"/>
      <c r="P18544" s="146"/>
      <c r="Q18544" s="146"/>
      <c r="R18544" s="34"/>
      <c r="S18544" s="35"/>
      <c r="T18544" s="147"/>
    </row>
    <row r="18545">
      <c r="A18545" s="147"/>
      <c r="B18545" s="64"/>
      <c r="C18545" s="147" t="s">
        <v>217</v>
      </c>
      <c r="E18545" s="161"/>
      <c r="F18545" s="162"/>
      <c r="G18545" s="147"/>
      <c r="H18545" s="146"/>
      <c r="J18545" s="146"/>
      <c r="L18545" s="150"/>
      <c r="N18545" s="163"/>
      <c r="O18545" s="146"/>
      <c r="P18545" s="146"/>
      <c r="Q18545" s="146"/>
      <c r="R18545" s="34"/>
      <c r="S18545" s="35"/>
      <c r="T18545" s="147"/>
    </row>
    <row r="18546">
      <c r="A18546" s="147"/>
      <c r="B18546" s="64"/>
      <c r="C18546" s="147" t="s">
        <v>217</v>
      </c>
      <c r="E18546" s="161"/>
      <c r="F18546" s="162"/>
      <c r="G18546" s="147"/>
      <c r="H18546" s="146"/>
      <c r="J18546" s="146"/>
      <c r="L18546" s="150"/>
      <c r="N18546" s="163"/>
      <c r="O18546" s="146"/>
      <c r="P18546" s="146"/>
      <c r="Q18546" s="146"/>
      <c r="R18546" s="34"/>
      <c r="S18546" s="35"/>
      <c r="T18546" s="147"/>
    </row>
    <row r="18547">
      <c r="A18547" s="147"/>
      <c r="B18547" s="64"/>
      <c r="C18547" s="147" t="s">
        <v>217</v>
      </c>
      <c r="E18547" s="161"/>
      <c r="F18547" s="162"/>
      <c r="G18547" s="147"/>
      <c r="H18547" s="146"/>
      <c r="J18547" s="146"/>
      <c r="L18547" s="150"/>
      <c r="N18547" s="163"/>
      <c r="O18547" s="146"/>
      <c r="P18547" s="146"/>
      <c r="Q18547" s="146"/>
      <c r="R18547" s="34"/>
      <c r="S18547" s="35"/>
      <c r="T18547" s="147"/>
    </row>
    <row r="18548">
      <c r="A18548" s="147"/>
      <c r="B18548" s="64"/>
      <c r="C18548" s="147" t="s">
        <v>217</v>
      </c>
      <c r="E18548" s="161"/>
      <c r="F18548" s="162"/>
      <c r="G18548" s="147"/>
      <c r="H18548" s="146"/>
      <c r="J18548" s="146"/>
      <c r="L18548" s="150"/>
      <c r="N18548" s="163"/>
      <c r="O18548" s="146"/>
      <c r="P18548" s="146"/>
      <c r="Q18548" s="146"/>
      <c r="R18548" s="34"/>
      <c r="S18548" s="35"/>
      <c r="T18548" s="147"/>
    </row>
    <row r="18549">
      <c r="A18549" s="147"/>
      <c r="B18549" s="64"/>
      <c r="C18549" s="147" t="s">
        <v>217</v>
      </c>
      <c r="E18549" s="161"/>
      <c r="F18549" s="162"/>
      <c r="G18549" s="147"/>
      <c r="H18549" s="146"/>
      <c r="J18549" s="146"/>
      <c r="L18549" s="150"/>
      <c r="N18549" s="163"/>
      <c r="O18549" s="146"/>
      <c r="P18549" s="146"/>
      <c r="Q18549" s="146"/>
      <c r="R18549" s="34"/>
      <c r="S18549" s="35"/>
      <c r="T18549" s="147"/>
    </row>
    <row r="18550">
      <c r="A18550" s="147"/>
      <c r="B18550" s="64"/>
      <c r="C18550" s="147" t="s">
        <v>217</v>
      </c>
      <c r="E18550" s="161"/>
      <c r="F18550" s="162"/>
      <c r="G18550" s="147"/>
      <c r="H18550" s="146"/>
      <c r="J18550" s="146"/>
      <c r="L18550" s="150"/>
      <c r="N18550" s="163"/>
      <c r="O18550" s="146"/>
      <c r="P18550" s="146"/>
      <c r="Q18550" s="146"/>
      <c r="R18550" s="34"/>
      <c r="S18550" s="35"/>
      <c r="T18550" s="147"/>
    </row>
    <row r="18551">
      <c r="A18551" s="147"/>
      <c r="B18551" s="64"/>
      <c r="C18551" s="147" t="s">
        <v>217</v>
      </c>
      <c r="E18551" s="161"/>
      <c r="F18551" s="162"/>
      <c r="G18551" s="147"/>
      <c r="H18551" s="146"/>
      <c r="J18551" s="146"/>
      <c r="L18551" s="150"/>
      <c r="N18551" s="163"/>
      <c r="O18551" s="146"/>
      <c r="P18551" s="146"/>
      <c r="Q18551" s="146"/>
      <c r="R18551" s="34"/>
      <c r="S18551" s="35"/>
      <c r="T18551" s="147"/>
    </row>
    <row r="18552">
      <c r="A18552" s="147"/>
      <c r="B18552" s="64"/>
      <c r="C18552" s="147" t="s">
        <v>217</v>
      </c>
      <c r="E18552" s="161"/>
      <c r="F18552" s="162"/>
      <c r="G18552" s="147"/>
      <c r="H18552" s="146"/>
      <c r="J18552" s="146"/>
      <c r="L18552" s="150"/>
      <c r="N18552" s="163"/>
      <c r="O18552" s="146"/>
      <c r="P18552" s="146"/>
      <c r="Q18552" s="146"/>
      <c r="R18552" s="34"/>
      <c r="S18552" s="35"/>
      <c r="T18552" s="147"/>
    </row>
    <row r="18553">
      <c r="A18553" s="147"/>
      <c r="B18553" s="64"/>
      <c r="C18553" s="147" t="s">
        <v>217</v>
      </c>
      <c r="E18553" s="161"/>
      <c r="F18553" s="162"/>
      <c r="G18553" s="147"/>
      <c r="H18553" s="146"/>
      <c r="J18553" s="146"/>
      <c r="L18553" s="150"/>
      <c r="N18553" s="163"/>
      <c r="O18553" s="146"/>
      <c r="P18553" s="146"/>
      <c r="Q18553" s="146"/>
      <c r="R18553" s="34"/>
      <c r="S18553" s="35"/>
      <c r="T18553" s="147"/>
    </row>
    <row r="18554">
      <c r="A18554" s="147"/>
      <c r="B18554" s="64"/>
      <c r="C18554" s="147" t="s">
        <v>217</v>
      </c>
      <c r="E18554" s="161"/>
      <c r="F18554" s="162"/>
      <c r="G18554" s="147"/>
      <c r="H18554" s="146"/>
      <c r="J18554" s="146"/>
      <c r="L18554" s="150"/>
      <c r="N18554" s="163"/>
      <c r="O18554" s="146"/>
      <c r="P18554" s="146"/>
      <c r="Q18554" s="146"/>
      <c r="R18554" s="34"/>
      <c r="S18554" s="35"/>
      <c r="T18554" s="147"/>
    </row>
    <row r="18555">
      <c r="A18555" s="147"/>
      <c r="B18555" s="64"/>
      <c r="C18555" s="147" t="s">
        <v>217</v>
      </c>
      <c r="E18555" s="161"/>
      <c r="F18555" s="162"/>
      <c r="G18555" s="147"/>
      <c r="H18555" s="146"/>
      <c r="J18555" s="146"/>
      <c r="L18555" s="150"/>
      <c r="N18555" s="163"/>
      <c r="O18555" s="146"/>
      <c r="P18555" s="146"/>
      <c r="Q18555" s="146"/>
      <c r="R18555" s="34"/>
      <c r="S18555" s="35"/>
      <c r="T18555" s="147"/>
    </row>
    <row r="18556">
      <c r="A18556" s="147"/>
      <c r="B18556" s="64"/>
      <c r="C18556" s="147" t="s">
        <v>217</v>
      </c>
      <c r="E18556" s="161"/>
      <c r="F18556" s="162"/>
      <c r="G18556" s="147"/>
      <c r="H18556" s="146"/>
      <c r="J18556" s="146"/>
      <c r="L18556" s="150"/>
      <c r="N18556" s="163"/>
      <c r="O18556" s="146"/>
      <c r="P18556" s="146"/>
      <c r="Q18556" s="146"/>
      <c r="R18556" s="34"/>
      <c r="S18556" s="35"/>
      <c r="T18556" s="147"/>
    </row>
    <row r="18557">
      <c r="A18557" s="147"/>
      <c r="B18557" s="64"/>
      <c r="C18557" s="147" t="s">
        <v>217</v>
      </c>
      <c r="E18557" s="161"/>
      <c r="F18557" s="162"/>
      <c r="G18557" s="147"/>
      <c r="H18557" s="146"/>
      <c r="J18557" s="146"/>
      <c r="L18557" s="150"/>
      <c r="N18557" s="163"/>
      <c r="O18557" s="146"/>
      <c r="P18557" s="146"/>
      <c r="Q18557" s="146"/>
      <c r="R18557" s="34"/>
      <c r="S18557" s="35"/>
      <c r="T18557" s="147"/>
    </row>
    <row r="18558">
      <c r="A18558" s="147"/>
      <c r="B18558" s="64"/>
      <c r="C18558" s="147" t="s">
        <v>217</v>
      </c>
      <c r="E18558" s="161"/>
      <c r="F18558" s="162"/>
      <c r="G18558" s="147"/>
      <c r="H18558" s="146"/>
      <c r="J18558" s="146"/>
      <c r="L18558" s="150"/>
      <c r="N18558" s="163"/>
      <c r="O18558" s="146"/>
      <c r="P18558" s="146"/>
      <c r="Q18558" s="146"/>
      <c r="R18558" s="34"/>
      <c r="S18558" s="35"/>
      <c r="T18558" s="147"/>
    </row>
    <row r="18559">
      <c r="A18559" s="147"/>
      <c r="B18559" s="64"/>
      <c r="C18559" s="147" t="s">
        <v>217</v>
      </c>
      <c r="E18559" s="161"/>
      <c r="F18559" s="162"/>
      <c r="G18559" s="147"/>
      <c r="H18559" s="146"/>
      <c r="J18559" s="146"/>
      <c r="L18559" s="150"/>
      <c r="N18559" s="163"/>
      <c r="O18559" s="146"/>
      <c r="P18559" s="146"/>
      <c r="Q18559" s="146"/>
      <c r="R18559" s="34"/>
      <c r="S18559" s="35"/>
      <c r="T18559" s="147"/>
    </row>
    <row r="18560">
      <c r="A18560" s="147"/>
      <c r="B18560" s="64"/>
      <c r="C18560" s="147" t="s">
        <v>217</v>
      </c>
      <c r="E18560" s="161"/>
      <c r="F18560" s="162"/>
      <c r="G18560" s="147"/>
      <c r="H18560" s="146"/>
      <c r="J18560" s="146"/>
      <c r="L18560" s="150"/>
      <c r="N18560" s="163"/>
      <c r="O18560" s="146"/>
      <c r="P18560" s="146"/>
      <c r="Q18560" s="146"/>
      <c r="R18560" s="34"/>
      <c r="S18560" s="35"/>
      <c r="T18560" s="147"/>
    </row>
    <row r="18561">
      <c r="A18561" s="147"/>
      <c r="B18561" s="64"/>
      <c r="C18561" s="147" t="s">
        <v>217</v>
      </c>
      <c r="E18561" s="161"/>
      <c r="F18561" s="162"/>
      <c r="G18561" s="147"/>
      <c r="H18561" s="146"/>
      <c r="J18561" s="146"/>
      <c r="L18561" s="150"/>
      <c r="N18561" s="163"/>
      <c r="O18561" s="146"/>
      <c r="P18561" s="146"/>
      <c r="Q18561" s="146"/>
      <c r="R18561" s="34"/>
      <c r="S18561" s="35"/>
      <c r="T18561" s="147"/>
    </row>
    <row r="18562">
      <c r="A18562" s="147"/>
      <c r="B18562" s="64"/>
      <c r="C18562" s="147" t="s">
        <v>217</v>
      </c>
      <c r="E18562" s="161"/>
      <c r="F18562" s="162"/>
      <c r="G18562" s="147"/>
      <c r="H18562" s="146"/>
      <c r="J18562" s="146"/>
      <c r="L18562" s="150"/>
      <c r="N18562" s="163"/>
      <c r="O18562" s="146"/>
      <c r="P18562" s="146"/>
      <c r="Q18562" s="146"/>
      <c r="R18562" s="34"/>
      <c r="S18562" s="35"/>
      <c r="T18562" s="147"/>
    </row>
    <row r="18563">
      <c r="A18563" s="147"/>
      <c r="B18563" s="64"/>
      <c r="C18563" s="147" t="s">
        <v>217</v>
      </c>
      <c r="E18563" s="161"/>
      <c r="F18563" s="162"/>
      <c r="G18563" s="147"/>
      <c r="H18563" s="146"/>
      <c r="J18563" s="146"/>
      <c r="L18563" s="150"/>
      <c r="N18563" s="163"/>
      <c r="O18563" s="146"/>
      <c r="P18563" s="146"/>
      <c r="Q18563" s="146"/>
      <c r="R18563" s="34"/>
      <c r="S18563" s="35"/>
      <c r="T18563" s="147"/>
    </row>
    <row r="18564">
      <c r="A18564" s="147"/>
      <c r="B18564" s="64"/>
      <c r="C18564" s="147" t="s">
        <v>217</v>
      </c>
      <c r="E18564" s="161"/>
      <c r="F18564" s="162"/>
      <c r="G18564" s="147"/>
      <c r="H18564" s="146"/>
      <c r="J18564" s="146"/>
      <c r="L18564" s="150"/>
      <c r="N18564" s="163"/>
      <c r="O18564" s="146"/>
      <c r="P18564" s="146"/>
      <c r="Q18564" s="146"/>
      <c r="R18564" s="34"/>
      <c r="S18564" s="35"/>
      <c r="T18564" s="147"/>
    </row>
    <row r="18565">
      <c r="A18565" s="147"/>
      <c r="B18565" s="64"/>
      <c r="C18565" s="147" t="s">
        <v>217</v>
      </c>
      <c r="E18565" s="161"/>
      <c r="F18565" s="162"/>
      <c r="G18565" s="147"/>
      <c r="H18565" s="146"/>
      <c r="J18565" s="146"/>
      <c r="L18565" s="150"/>
      <c r="N18565" s="163"/>
      <c r="O18565" s="146"/>
      <c r="P18565" s="146"/>
      <c r="Q18565" s="146"/>
      <c r="R18565" s="34"/>
      <c r="S18565" s="35"/>
      <c r="T18565" s="147"/>
    </row>
    <row r="18566">
      <c r="A18566" s="147"/>
      <c r="B18566" s="64"/>
      <c r="C18566" s="147" t="s">
        <v>217</v>
      </c>
      <c r="E18566" s="161"/>
      <c r="F18566" s="162"/>
      <c r="G18566" s="147"/>
      <c r="H18566" s="146"/>
      <c r="J18566" s="146"/>
      <c r="L18566" s="150"/>
      <c r="N18566" s="163"/>
      <c r="O18566" s="146"/>
      <c r="P18566" s="146"/>
      <c r="Q18566" s="146"/>
      <c r="R18566" s="34"/>
      <c r="S18566" s="35"/>
      <c r="T18566" s="147"/>
    </row>
    <row r="18567">
      <c r="A18567" s="147"/>
      <c r="B18567" s="64"/>
      <c r="C18567" s="147" t="s">
        <v>217</v>
      </c>
      <c r="E18567" s="161"/>
      <c r="F18567" s="162"/>
      <c r="G18567" s="147"/>
      <c r="H18567" s="146"/>
      <c r="J18567" s="146"/>
      <c r="L18567" s="150"/>
      <c r="N18567" s="163"/>
      <c r="O18567" s="146"/>
      <c r="P18567" s="146"/>
      <c r="Q18567" s="146"/>
      <c r="R18567" s="34"/>
      <c r="S18567" s="35"/>
      <c r="T18567" s="147"/>
    </row>
    <row r="18568">
      <c r="A18568" s="147"/>
      <c r="B18568" s="64"/>
      <c r="C18568" s="147" t="s">
        <v>217</v>
      </c>
      <c r="E18568" s="161"/>
      <c r="F18568" s="162"/>
      <c r="G18568" s="147"/>
      <c r="H18568" s="146"/>
      <c r="J18568" s="146"/>
      <c r="L18568" s="150"/>
      <c r="N18568" s="163"/>
      <c r="O18568" s="146"/>
      <c r="P18568" s="146"/>
      <c r="Q18568" s="146"/>
      <c r="R18568" s="34"/>
      <c r="S18568" s="35"/>
      <c r="T18568" s="147"/>
    </row>
    <row r="18569">
      <c r="A18569" s="147"/>
      <c r="B18569" s="64"/>
      <c r="C18569" s="147" t="s">
        <v>217</v>
      </c>
      <c r="E18569" s="161"/>
      <c r="F18569" s="162"/>
      <c r="G18569" s="147"/>
      <c r="H18569" s="146"/>
      <c r="J18569" s="146"/>
      <c r="L18569" s="150"/>
      <c r="N18569" s="163"/>
      <c r="O18569" s="146"/>
      <c r="P18569" s="146"/>
      <c r="Q18569" s="146"/>
      <c r="R18569" s="34"/>
      <c r="S18569" s="35"/>
      <c r="T18569" s="147"/>
    </row>
    <row r="18570">
      <c r="A18570" s="147"/>
      <c r="B18570" s="64"/>
      <c r="C18570" s="147" t="s">
        <v>217</v>
      </c>
      <c r="E18570" s="161"/>
      <c r="F18570" s="162"/>
      <c r="G18570" s="147"/>
      <c r="H18570" s="146"/>
      <c r="J18570" s="146"/>
      <c r="L18570" s="150"/>
      <c r="N18570" s="163"/>
      <c r="O18570" s="146"/>
      <c r="P18570" s="146"/>
      <c r="Q18570" s="146"/>
      <c r="R18570" s="34"/>
      <c r="S18570" s="35"/>
      <c r="T18570" s="147"/>
    </row>
    <row r="18571">
      <c r="A18571" s="147"/>
      <c r="B18571" s="64"/>
      <c r="C18571" s="147" t="s">
        <v>217</v>
      </c>
      <c r="E18571" s="161"/>
      <c r="F18571" s="162"/>
      <c r="G18571" s="147"/>
      <c r="H18571" s="146"/>
      <c r="J18571" s="146"/>
      <c r="L18571" s="150"/>
      <c r="N18571" s="163"/>
      <c r="O18571" s="146"/>
      <c r="P18571" s="146"/>
      <c r="Q18571" s="146"/>
      <c r="R18571" s="34"/>
      <c r="S18571" s="35"/>
      <c r="T18571" s="147"/>
    </row>
    <row r="18572">
      <c r="A18572" s="147"/>
      <c r="B18572" s="64"/>
      <c r="C18572" s="147" t="s">
        <v>217</v>
      </c>
      <c r="E18572" s="161"/>
      <c r="F18572" s="162"/>
      <c r="G18572" s="147"/>
      <c r="H18572" s="146"/>
      <c r="J18572" s="146"/>
      <c r="L18572" s="150"/>
      <c r="N18572" s="163"/>
      <c r="O18572" s="146"/>
      <c r="P18572" s="146"/>
      <c r="Q18572" s="146"/>
      <c r="R18572" s="34"/>
      <c r="S18572" s="35"/>
      <c r="T18572" s="147"/>
    </row>
    <row r="18573">
      <c r="A18573" s="147"/>
      <c r="B18573" s="64"/>
      <c r="C18573" s="147" t="s">
        <v>217</v>
      </c>
      <c r="E18573" s="161"/>
      <c r="F18573" s="162"/>
      <c r="G18573" s="147"/>
      <c r="H18573" s="146"/>
      <c r="J18573" s="146"/>
      <c r="L18573" s="150"/>
      <c r="N18573" s="163"/>
      <c r="O18573" s="146"/>
      <c r="P18573" s="146"/>
      <c r="Q18573" s="146"/>
      <c r="R18573" s="34"/>
      <c r="S18573" s="35"/>
      <c r="T18573" s="147"/>
    </row>
    <row r="18574">
      <c r="A18574" s="147"/>
      <c r="B18574" s="64"/>
      <c r="C18574" s="147" t="s">
        <v>217</v>
      </c>
      <c r="E18574" s="161"/>
      <c r="F18574" s="162"/>
      <c r="G18574" s="147"/>
      <c r="H18574" s="146"/>
      <c r="J18574" s="146"/>
      <c r="L18574" s="150"/>
      <c r="N18574" s="163"/>
      <c r="O18574" s="146"/>
      <c r="P18574" s="146"/>
      <c r="Q18574" s="146"/>
      <c r="R18574" s="34"/>
      <c r="S18574" s="35"/>
      <c r="T18574" s="147"/>
    </row>
    <row r="18575">
      <c r="A18575" s="147"/>
      <c r="B18575" s="64"/>
      <c r="C18575" s="147" t="s">
        <v>217</v>
      </c>
      <c r="E18575" s="161"/>
      <c r="F18575" s="162"/>
      <c r="G18575" s="147"/>
      <c r="H18575" s="146"/>
      <c r="J18575" s="146"/>
      <c r="L18575" s="150"/>
      <c r="N18575" s="163"/>
      <c r="O18575" s="146"/>
      <c r="P18575" s="146"/>
      <c r="Q18575" s="146"/>
      <c r="R18575" s="34"/>
      <c r="S18575" s="35"/>
      <c r="T18575" s="147"/>
    </row>
    <row r="18576">
      <c r="A18576" s="147"/>
      <c r="B18576" s="64"/>
      <c r="C18576" s="147" t="s">
        <v>217</v>
      </c>
      <c r="E18576" s="161"/>
      <c r="F18576" s="162"/>
      <c r="G18576" s="147"/>
      <c r="H18576" s="146"/>
      <c r="J18576" s="146"/>
      <c r="L18576" s="150"/>
      <c r="N18576" s="163"/>
      <c r="O18576" s="146"/>
      <c r="P18576" s="146"/>
      <c r="Q18576" s="146"/>
      <c r="R18576" s="34"/>
      <c r="S18576" s="35"/>
      <c r="T18576" s="147"/>
    </row>
    <row r="18577">
      <c r="A18577" s="147"/>
      <c r="B18577" s="64"/>
      <c r="C18577" s="147" t="s">
        <v>217</v>
      </c>
      <c r="E18577" s="161"/>
      <c r="F18577" s="162"/>
      <c r="G18577" s="147"/>
      <c r="H18577" s="146"/>
      <c r="J18577" s="146"/>
      <c r="L18577" s="150"/>
      <c r="N18577" s="163"/>
      <c r="O18577" s="146"/>
      <c r="P18577" s="146"/>
      <c r="Q18577" s="146"/>
      <c r="R18577" s="34"/>
      <c r="S18577" s="35"/>
      <c r="T18577" s="147"/>
    </row>
    <row r="18578">
      <c r="A18578" s="147"/>
      <c r="B18578" s="64"/>
      <c r="C18578" s="147" t="s">
        <v>217</v>
      </c>
      <c r="E18578" s="161"/>
      <c r="F18578" s="162"/>
      <c r="G18578" s="147"/>
      <c r="H18578" s="146"/>
      <c r="J18578" s="146"/>
      <c r="L18578" s="150"/>
      <c r="N18578" s="163"/>
      <c r="O18578" s="146"/>
      <c r="P18578" s="146"/>
      <c r="Q18578" s="146"/>
      <c r="R18578" s="34"/>
      <c r="S18578" s="35"/>
      <c r="T18578" s="147"/>
    </row>
    <row r="18579">
      <c r="A18579" s="147"/>
      <c r="B18579" s="64"/>
      <c r="C18579" s="147" t="s">
        <v>217</v>
      </c>
      <c r="E18579" s="161"/>
      <c r="F18579" s="162"/>
      <c r="G18579" s="147"/>
      <c r="H18579" s="146"/>
      <c r="J18579" s="146"/>
      <c r="L18579" s="150"/>
      <c r="N18579" s="163"/>
      <c r="O18579" s="146"/>
      <c r="P18579" s="146"/>
      <c r="Q18579" s="146"/>
      <c r="R18579" s="34"/>
      <c r="S18579" s="35"/>
      <c r="T18579" s="147"/>
    </row>
    <row r="18580">
      <c r="A18580" s="147"/>
      <c r="B18580" s="64"/>
      <c r="C18580" s="147" t="s">
        <v>217</v>
      </c>
      <c r="E18580" s="161"/>
      <c r="F18580" s="162"/>
      <c r="G18580" s="147"/>
      <c r="H18580" s="146"/>
      <c r="J18580" s="146"/>
      <c r="L18580" s="150"/>
      <c r="N18580" s="163"/>
      <c r="O18580" s="146"/>
      <c r="P18580" s="146"/>
      <c r="Q18580" s="146"/>
      <c r="R18580" s="34"/>
      <c r="S18580" s="35"/>
      <c r="T18580" s="147"/>
    </row>
    <row r="18581">
      <c r="A18581" s="147"/>
      <c r="B18581" s="64"/>
      <c r="C18581" s="147" t="s">
        <v>217</v>
      </c>
      <c r="E18581" s="161"/>
      <c r="F18581" s="162"/>
      <c r="G18581" s="147"/>
      <c r="H18581" s="146"/>
      <c r="J18581" s="146"/>
      <c r="L18581" s="150"/>
      <c r="N18581" s="163"/>
      <c r="O18581" s="146"/>
      <c r="P18581" s="146"/>
      <c r="Q18581" s="146"/>
      <c r="R18581" s="34"/>
      <c r="S18581" s="35"/>
      <c r="T18581" s="147"/>
    </row>
    <row r="18582">
      <c r="A18582" s="147"/>
      <c r="B18582" s="64"/>
      <c r="C18582" s="147" t="s">
        <v>217</v>
      </c>
      <c r="E18582" s="161"/>
      <c r="F18582" s="162"/>
      <c r="G18582" s="147"/>
      <c r="H18582" s="146"/>
      <c r="J18582" s="146"/>
      <c r="L18582" s="150"/>
      <c r="N18582" s="163"/>
      <c r="O18582" s="146"/>
      <c r="P18582" s="146"/>
      <c r="Q18582" s="146"/>
      <c r="R18582" s="34"/>
      <c r="S18582" s="35"/>
      <c r="T18582" s="147"/>
    </row>
    <row r="18583">
      <c r="A18583" s="147"/>
      <c r="B18583" s="64"/>
      <c r="C18583" s="147" t="s">
        <v>217</v>
      </c>
      <c r="E18583" s="161"/>
      <c r="F18583" s="162"/>
      <c r="G18583" s="147"/>
      <c r="H18583" s="146"/>
      <c r="J18583" s="146"/>
      <c r="L18583" s="150"/>
      <c r="N18583" s="163"/>
      <c r="O18583" s="146"/>
      <c r="P18583" s="146"/>
      <c r="Q18583" s="146"/>
      <c r="R18583" s="34"/>
      <c r="S18583" s="35"/>
      <c r="T18583" s="147"/>
    </row>
    <row r="18584">
      <c r="A18584" s="147"/>
      <c r="B18584" s="64"/>
      <c r="C18584" s="147" t="s">
        <v>217</v>
      </c>
      <c r="E18584" s="161"/>
      <c r="F18584" s="162"/>
      <c r="G18584" s="147"/>
      <c r="H18584" s="146"/>
      <c r="J18584" s="146"/>
      <c r="L18584" s="150"/>
      <c r="N18584" s="163"/>
      <c r="O18584" s="146"/>
      <c r="P18584" s="146"/>
      <c r="Q18584" s="146"/>
      <c r="R18584" s="34"/>
      <c r="S18584" s="35"/>
      <c r="T18584" s="147"/>
    </row>
    <row r="18585">
      <c r="A18585" s="147"/>
      <c r="B18585" s="64"/>
      <c r="C18585" s="147" t="s">
        <v>217</v>
      </c>
      <c r="E18585" s="161"/>
      <c r="F18585" s="162"/>
      <c r="G18585" s="147"/>
      <c r="H18585" s="146"/>
      <c r="J18585" s="146"/>
      <c r="L18585" s="150"/>
      <c r="N18585" s="163"/>
      <c r="O18585" s="146"/>
      <c r="P18585" s="146"/>
      <c r="Q18585" s="146"/>
      <c r="R18585" s="34"/>
      <c r="S18585" s="35"/>
      <c r="T18585" s="147"/>
    </row>
    <row r="18586">
      <c r="A18586" s="147"/>
      <c r="B18586" s="64"/>
      <c r="C18586" s="147" t="s">
        <v>217</v>
      </c>
      <c r="E18586" s="161"/>
      <c r="F18586" s="162"/>
      <c r="G18586" s="147"/>
      <c r="H18586" s="146"/>
      <c r="J18586" s="146"/>
      <c r="L18586" s="150"/>
      <c r="N18586" s="163"/>
      <c r="O18586" s="146"/>
      <c r="P18586" s="146"/>
      <c r="Q18586" s="146"/>
      <c r="R18586" s="34"/>
      <c r="S18586" s="35"/>
      <c r="T18586" s="147"/>
    </row>
    <row r="18587">
      <c r="A18587" s="147"/>
      <c r="B18587" s="64"/>
      <c r="C18587" s="147" t="s">
        <v>217</v>
      </c>
      <c r="E18587" s="161"/>
      <c r="F18587" s="162"/>
      <c r="G18587" s="147"/>
      <c r="H18587" s="146"/>
      <c r="J18587" s="146"/>
      <c r="L18587" s="150"/>
      <c r="N18587" s="163"/>
      <c r="O18587" s="146"/>
      <c r="P18587" s="146"/>
      <c r="Q18587" s="146"/>
      <c r="R18587" s="34"/>
      <c r="S18587" s="35"/>
      <c r="T18587" s="147"/>
    </row>
    <row r="18588">
      <c r="A18588" s="147"/>
      <c r="B18588" s="64"/>
      <c r="C18588" s="147" t="s">
        <v>217</v>
      </c>
      <c r="E18588" s="161"/>
      <c r="F18588" s="162"/>
      <c r="G18588" s="147"/>
      <c r="H18588" s="146"/>
      <c r="J18588" s="146"/>
      <c r="L18588" s="150"/>
      <c r="N18588" s="163"/>
      <c r="O18588" s="146"/>
      <c r="P18588" s="146"/>
      <c r="Q18588" s="146"/>
      <c r="R18588" s="34"/>
      <c r="S18588" s="35"/>
      <c r="T18588" s="147"/>
    </row>
    <row r="18589">
      <c r="A18589" s="147"/>
      <c r="B18589" s="64"/>
      <c r="C18589" s="147" t="s">
        <v>217</v>
      </c>
      <c r="E18589" s="161"/>
      <c r="F18589" s="162"/>
      <c r="G18589" s="147"/>
      <c r="H18589" s="146"/>
      <c r="J18589" s="146"/>
      <c r="L18589" s="150"/>
      <c r="N18589" s="163"/>
      <c r="O18589" s="146"/>
      <c r="P18589" s="146"/>
      <c r="Q18589" s="146"/>
      <c r="R18589" s="34"/>
      <c r="S18589" s="35"/>
      <c r="T18589" s="147"/>
    </row>
    <row r="18590">
      <c r="A18590" s="147"/>
      <c r="B18590" s="64"/>
      <c r="C18590" s="147" t="s">
        <v>217</v>
      </c>
      <c r="E18590" s="161"/>
      <c r="F18590" s="162"/>
      <c r="G18590" s="147"/>
      <c r="H18590" s="146"/>
      <c r="J18590" s="146"/>
      <c r="L18590" s="150"/>
      <c r="N18590" s="163"/>
      <c r="O18590" s="146"/>
      <c r="P18590" s="146"/>
      <c r="Q18590" s="146"/>
      <c r="R18590" s="34"/>
      <c r="S18590" s="35"/>
      <c r="T18590" s="147"/>
    </row>
    <row r="18591">
      <c r="A18591" s="147"/>
      <c r="B18591" s="64"/>
      <c r="C18591" s="147" t="s">
        <v>217</v>
      </c>
      <c r="E18591" s="161"/>
      <c r="F18591" s="162"/>
      <c r="G18591" s="147"/>
      <c r="H18591" s="146"/>
      <c r="J18591" s="146"/>
      <c r="L18591" s="150"/>
      <c r="N18591" s="163"/>
      <c r="O18591" s="146"/>
      <c r="P18591" s="146"/>
      <c r="Q18591" s="146"/>
      <c r="R18591" s="34"/>
      <c r="S18591" s="35"/>
      <c r="T18591" s="147"/>
    </row>
    <row r="18592">
      <c r="A18592" s="147"/>
      <c r="B18592" s="64"/>
      <c r="C18592" s="147" t="s">
        <v>217</v>
      </c>
      <c r="E18592" s="161"/>
      <c r="F18592" s="162"/>
      <c r="G18592" s="147"/>
      <c r="H18592" s="146"/>
      <c r="J18592" s="146"/>
      <c r="L18592" s="150"/>
      <c r="N18592" s="163"/>
      <c r="O18592" s="146"/>
      <c r="P18592" s="146"/>
      <c r="Q18592" s="146"/>
      <c r="R18592" s="34"/>
      <c r="S18592" s="35"/>
      <c r="T18592" s="147"/>
    </row>
    <row r="18593">
      <c r="A18593" s="147"/>
      <c r="B18593" s="64"/>
      <c r="C18593" s="147" t="s">
        <v>217</v>
      </c>
      <c r="E18593" s="161"/>
      <c r="F18593" s="162"/>
      <c r="G18593" s="147"/>
      <c r="H18593" s="146"/>
      <c r="J18593" s="146"/>
      <c r="L18593" s="150"/>
      <c r="N18593" s="163"/>
      <c r="O18593" s="146"/>
      <c r="P18593" s="146"/>
      <c r="Q18593" s="146"/>
      <c r="R18593" s="34"/>
      <c r="S18593" s="35"/>
      <c r="T18593" s="147"/>
    </row>
    <row r="18594">
      <c r="A18594" s="147"/>
      <c r="B18594" s="64"/>
      <c r="C18594" s="147" t="s">
        <v>217</v>
      </c>
      <c r="E18594" s="161"/>
      <c r="F18594" s="162"/>
      <c r="G18594" s="147"/>
      <c r="H18594" s="146"/>
      <c r="J18594" s="146"/>
      <c r="L18594" s="150"/>
      <c r="N18594" s="163"/>
      <c r="O18594" s="146"/>
      <c r="P18594" s="146"/>
      <c r="Q18594" s="146"/>
      <c r="R18594" s="34"/>
      <c r="S18594" s="35"/>
      <c r="T18594" s="147"/>
    </row>
    <row r="18595">
      <c r="A18595" s="147"/>
      <c r="B18595" s="64"/>
      <c r="C18595" s="147" t="s">
        <v>217</v>
      </c>
      <c r="E18595" s="161"/>
      <c r="F18595" s="162"/>
      <c r="G18595" s="147"/>
      <c r="H18595" s="146"/>
      <c r="J18595" s="146"/>
      <c r="L18595" s="150"/>
      <c r="N18595" s="163"/>
      <c r="O18595" s="146"/>
      <c r="P18595" s="146"/>
      <c r="Q18595" s="146"/>
      <c r="R18595" s="34"/>
      <c r="S18595" s="35"/>
      <c r="T18595" s="147"/>
    </row>
    <row r="18596">
      <c r="A18596" s="147"/>
      <c r="B18596" s="64"/>
      <c r="C18596" s="147" t="s">
        <v>217</v>
      </c>
      <c r="E18596" s="161"/>
      <c r="F18596" s="162"/>
      <c r="G18596" s="147"/>
      <c r="H18596" s="146"/>
      <c r="J18596" s="146"/>
      <c r="L18596" s="150"/>
      <c r="N18596" s="163"/>
      <c r="O18596" s="146"/>
      <c r="P18596" s="146"/>
      <c r="Q18596" s="146"/>
      <c r="R18596" s="34"/>
      <c r="S18596" s="35"/>
      <c r="T18596" s="147"/>
    </row>
    <row r="18597">
      <c r="A18597" s="147"/>
      <c r="B18597" s="64"/>
      <c r="C18597" s="147" t="s">
        <v>217</v>
      </c>
      <c r="E18597" s="161"/>
      <c r="F18597" s="162"/>
      <c r="G18597" s="147"/>
      <c r="H18597" s="146"/>
      <c r="J18597" s="146"/>
      <c r="L18597" s="150"/>
      <c r="N18597" s="163"/>
      <c r="O18597" s="146"/>
      <c r="P18597" s="146"/>
      <c r="Q18597" s="146"/>
      <c r="R18597" s="34"/>
      <c r="S18597" s="35"/>
      <c r="T18597" s="147"/>
    </row>
    <row r="18598">
      <c r="A18598" s="147"/>
      <c r="B18598" s="64"/>
      <c r="C18598" s="147" t="s">
        <v>217</v>
      </c>
      <c r="E18598" s="161"/>
      <c r="F18598" s="162"/>
      <c r="G18598" s="147"/>
      <c r="H18598" s="146"/>
      <c r="J18598" s="146"/>
      <c r="L18598" s="150"/>
      <c r="N18598" s="163"/>
      <c r="O18598" s="146"/>
      <c r="P18598" s="146"/>
      <c r="Q18598" s="146"/>
      <c r="R18598" s="34"/>
      <c r="S18598" s="35"/>
      <c r="T18598" s="147"/>
    </row>
    <row r="18599">
      <c r="A18599" s="147"/>
      <c r="B18599" s="64"/>
      <c r="C18599" s="147" t="s">
        <v>217</v>
      </c>
      <c r="E18599" s="161"/>
      <c r="F18599" s="162"/>
      <c r="G18599" s="147"/>
      <c r="H18599" s="146"/>
      <c r="J18599" s="146"/>
      <c r="L18599" s="150"/>
      <c r="N18599" s="163"/>
      <c r="O18599" s="146"/>
      <c r="P18599" s="146"/>
      <c r="Q18599" s="146"/>
      <c r="R18599" s="34"/>
      <c r="S18599" s="35"/>
      <c r="T18599" s="147"/>
    </row>
    <row r="18600">
      <c r="A18600" s="147"/>
      <c r="B18600" s="64"/>
      <c r="C18600" s="147" t="s">
        <v>217</v>
      </c>
      <c r="E18600" s="161"/>
      <c r="F18600" s="162"/>
      <c r="G18600" s="147"/>
      <c r="H18600" s="146"/>
      <c r="J18600" s="146"/>
      <c r="L18600" s="150"/>
      <c r="N18600" s="163"/>
      <c r="O18600" s="146"/>
      <c r="P18600" s="146"/>
      <c r="Q18600" s="146"/>
      <c r="R18600" s="34"/>
      <c r="S18600" s="35"/>
      <c r="T18600" s="147"/>
    </row>
    <row r="18601">
      <c r="A18601" s="147"/>
      <c r="B18601" s="64"/>
      <c r="C18601" s="147" t="s">
        <v>217</v>
      </c>
      <c r="E18601" s="161"/>
      <c r="F18601" s="162"/>
      <c r="G18601" s="147"/>
      <c r="H18601" s="146"/>
      <c r="J18601" s="146"/>
      <c r="L18601" s="150"/>
      <c r="N18601" s="163"/>
      <c r="O18601" s="146"/>
      <c r="P18601" s="146"/>
      <c r="Q18601" s="146"/>
      <c r="R18601" s="34"/>
      <c r="S18601" s="35"/>
      <c r="T18601" s="147"/>
    </row>
    <row r="18602">
      <c r="A18602" s="147"/>
      <c r="B18602" s="64"/>
      <c r="C18602" s="147" t="s">
        <v>217</v>
      </c>
      <c r="E18602" s="161"/>
      <c r="F18602" s="162"/>
      <c r="G18602" s="147"/>
      <c r="H18602" s="146"/>
      <c r="J18602" s="146"/>
      <c r="L18602" s="150"/>
      <c r="N18602" s="163"/>
      <c r="O18602" s="146"/>
      <c r="P18602" s="146"/>
      <c r="Q18602" s="146"/>
      <c r="R18602" s="34"/>
      <c r="S18602" s="35"/>
      <c r="T18602" s="147"/>
    </row>
    <row r="18603">
      <c r="A18603" s="147"/>
      <c r="B18603" s="64"/>
      <c r="C18603" s="147" t="s">
        <v>217</v>
      </c>
      <c r="E18603" s="161"/>
      <c r="F18603" s="162"/>
      <c r="G18603" s="147"/>
      <c r="H18603" s="146"/>
      <c r="J18603" s="146"/>
      <c r="L18603" s="150"/>
      <c r="N18603" s="163"/>
      <c r="O18603" s="146"/>
      <c r="P18603" s="146"/>
      <c r="Q18603" s="146"/>
      <c r="R18603" s="34"/>
      <c r="S18603" s="35"/>
      <c r="T18603" s="147"/>
    </row>
    <row r="18604">
      <c r="A18604" s="147"/>
      <c r="B18604" s="64"/>
      <c r="C18604" s="147" t="s">
        <v>217</v>
      </c>
      <c r="E18604" s="161"/>
      <c r="F18604" s="162"/>
      <c r="G18604" s="147"/>
      <c r="H18604" s="146"/>
      <c r="J18604" s="146"/>
      <c r="L18604" s="150"/>
      <c r="N18604" s="163"/>
      <c r="O18604" s="146"/>
      <c r="P18604" s="146"/>
      <c r="Q18604" s="146"/>
      <c r="R18604" s="34"/>
      <c r="S18604" s="35"/>
      <c r="T18604" s="147"/>
    </row>
    <row r="18605">
      <c r="A18605" s="147"/>
      <c r="B18605" s="64"/>
      <c r="C18605" s="147" t="s">
        <v>217</v>
      </c>
      <c r="E18605" s="161"/>
      <c r="F18605" s="162"/>
      <c r="G18605" s="147"/>
      <c r="H18605" s="146"/>
      <c r="J18605" s="146"/>
      <c r="L18605" s="150"/>
      <c r="N18605" s="163"/>
      <c r="O18605" s="146"/>
      <c r="P18605" s="146"/>
      <c r="Q18605" s="146"/>
      <c r="R18605" s="34"/>
      <c r="S18605" s="35"/>
      <c r="T18605" s="147"/>
    </row>
    <row r="18606">
      <c r="A18606" s="147"/>
      <c r="B18606" s="64"/>
      <c r="C18606" s="147" t="s">
        <v>217</v>
      </c>
      <c r="E18606" s="161"/>
      <c r="F18606" s="162"/>
      <c r="G18606" s="147"/>
      <c r="H18606" s="146"/>
      <c r="J18606" s="146"/>
      <c r="L18606" s="150"/>
      <c r="N18606" s="163"/>
      <c r="O18606" s="146"/>
      <c r="P18606" s="146"/>
      <c r="Q18606" s="146"/>
      <c r="R18606" s="34"/>
      <c r="S18606" s="35"/>
      <c r="T18606" s="147"/>
    </row>
    <row r="18607">
      <c r="A18607" s="147"/>
      <c r="B18607" s="64"/>
      <c r="C18607" s="147" t="s">
        <v>217</v>
      </c>
      <c r="E18607" s="161"/>
      <c r="F18607" s="162"/>
      <c r="G18607" s="147"/>
      <c r="H18607" s="146"/>
      <c r="J18607" s="146"/>
      <c r="L18607" s="150"/>
      <c r="N18607" s="163"/>
      <c r="O18607" s="146"/>
      <c r="P18607" s="146"/>
      <c r="Q18607" s="146"/>
      <c r="R18607" s="34"/>
      <c r="S18607" s="35"/>
      <c r="T18607" s="147"/>
    </row>
    <row r="18608">
      <c r="A18608" s="147"/>
      <c r="B18608" s="64"/>
      <c r="C18608" s="147" t="s">
        <v>217</v>
      </c>
      <c r="E18608" s="161"/>
      <c r="F18608" s="162"/>
      <c r="G18608" s="147"/>
      <c r="H18608" s="146"/>
      <c r="J18608" s="146"/>
      <c r="L18608" s="150"/>
      <c r="N18608" s="163"/>
      <c r="O18608" s="146"/>
      <c r="P18608" s="146"/>
      <c r="Q18608" s="146"/>
      <c r="R18608" s="34"/>
      <c r="S18608" s="35"/>
      <c r="T18608" s="147"/>
    </row>
    <row r="18609">
      <c r="A18609" s="147"/>
      <c r="B18609" s="64"/>
      <c r="C18609" s="147" t="s">
        <v>217</v>
      </c>
      <c r="E18609" s="161"/>
      <c r="F18609" s="162"/>
      <c r="G18609" s="147"/>
      <c r="H18609" s="146"/>
      <c r="J18609" s="146"/>
      <c r="L18609" s="150"/>
      <c r="N18609" s="163"/>
      <c r="O18609" s="146"/>
      <c r="P18609" s="146"/>
      <c r="Q18609" s="146"/>
      <c r="R18609" s="34"/>
      <c r="S18609" s="35"/>
      <c r="T18609" s="147"/>
    </row>
    <row r="18610">
      <c r="A18610" s="147"/>
      <c r="B18610" s="64"/>
      <c r="C18610" s="147" t="s">
        <v>217</v>
      </c>
      <c r="E18610" s="161"/>
      <c r="F18610" s="162"/>
      <c r="G18610" s="147"/>
      <c r="H18610" s="146"/>
      <c r="J18610" s="146"/>
      <c r="L18610" s="150"/>
      <c r="N18610" s="163"/>
      <c r="O18610" s="146"/>
      <c r="P18610" s="146"/>
      <c r="Q18610" s="146"/>
      <c r="R18610" s="34"/>
      <c r="S18610" s="35"/>
      <c r="T18610" s="147"/>
    </row>
    <row r="18611">
      <c r="A18611" s="147"/>
      <c r="B18611" s="64"/>
      <c r="C18611" s="147" t="s">
        <v>217</v>
      </c>
      <c r="E18611" s="161"/>
      <c r="F18611" s="162"/>
      <c r="G18611" s="147"/>
      <c r="H18611" s="146"/>
      <c r="J18611" s="146"/>
      <c r="L18611" s="150"/>
      <c r="N18611" s="163"/>
      <c r="O18611" s="146"/>
      <c r="P18611" s="146"/>
      <c r="Q18611" s="146"/>
      <c r="R18611" s="34"/>
      <c r="S18611" s="35"/>
      <c r="T18611" s="147"/>
    </row>
    <row r="18612">
      <c r="A18612" s="147"/>
      <c r="B18612" s="64"/>
      <c r="C18612" s="147" t="s">
        <v>217</v>
      </c>
      <c r="E18612" s="161"/>
      <c r="F18612" s="162"/>
      <c r="G18612" s="147"/>
      <c r="H18612" s="146"/>
      <c r="J18612" s="146"/>
      <c r="L18612" s="150"/>
      <c r="N18612" s="163"/>
      <c r="O18612" s="146"/>
      <c r="P18612" s="146"/>
      <c r="Q18612" s="146"/>
      <c r="R18612" s="34"/>
      <c r="S18612" s="35"/>
      <c r="T18612" s="147"/>
    </row>
    <row r="18613">
      <c r="A18613" s="147"/>
      <c r="B18613" s="64"/>
      <c r="C18613" s="147" t="s">
        <v>217</v>
      </c>
      <c r="E18613" s="161"/>
      <c r="F18613" s="162"/>
      <c r="G18613" s="147"/>
      <c r="H18613" s="146"/>
      <c r="J18613" s="146"/>
      <c r="L18613" s="150"/>
      <c r="N18613" s="163"/>
      <c r="O18613" s="146"/>
      <c r="P18613" s="146"/>
      <c r="Q18613" s="146"/>
      <c r="R18613" s="34"/>
      <c r="S18613" s="35"/>
      <c r="T18613" s="147"/>
    </row>
    <row r="18614">
      <c r="A18614" s="147"/>
      <c r="B18614" s="64"/>
      <c r="C18614" s="147" t="s">
        <v>217</v>
      </c>
      <c r="E18614" s="161"/>
      <c r="F18614" s="162"/>
      <c r="G18614" s="147"/>
      <c r="H18614" s="146"/>
      <c r="J18614" s="146"/>
      <c r="L18614" s="150"/>
      <c r="N18614" s="163"/>
      <c r="O18614" s="146"/>
      <c r="P18614" s="146"/>
      <c r="Q18614" s="146"/>
      <c r="R18614" s="34"/>
      <c r="S18614" s="35"/>
      <c r="T18614" s="147"/>
    </row>
    <row r="18615">
      <c r="A18615" s="147"/>
      <c r="B18615" s="64"/>
      <c r="C18615" s="147" t="s">
        <v>217</v>
      </c>
      <c r="E18615" s="161"/>
      <c r="F18615" s="162"/>
      <c r="G18615" s="147"/>
      <c r="H18615" s="146"/>
      <c r="J18615" s="146"/>
      <c r="L18615" s="150"/>
      <c r="N18615" s="163"/>
      <c r="O18615" s="146"/>
      <c r="P18615" s="146"/>
      <c r="Q18615" s="146"/>
      <c r="R18615" s="34"/>
      <c r="S18615" s="35"/>
      <c r="T18615" s="147"/>
    </row>
    <row r="18616">
      <c r="A18616" s="147"/>
      <c r="B18616" s="64"/>
      <c r="C18616" s="147" t="s">
        <v>217</v>
      </c>
      <c r="E18616" s="161"/>
      <c r="F18616" s="162"/>
      <c r="G18616" s="147"/>
      <c r="H18616" s="146"/>
      <c r="J18616" s="146"/>
      <c r="L18616" s="150"/>
      <c r="N18616" s="163"/>
      <c r="O18616" s="146"/>
      <c r="P18616" s="146"/>
      <c r="Q18616" s="146"/>
      <c r="R18616" s="34"/>
      <c r="S18616" s="35"/>
      <c r="T18616" s="147"/>
    </row>
    <row r="18617">
      <c r="A18617" s="147"/>
      <c r="B18617" s="64"/>
      <c r="C18617" s="147" t="s">
        <v>217</v>
      </c>
      <c r="E18617" s="161"/>
      <c r="F18617" s="162"/>
      <c r="G18617" s="147"/>
      <c r="H18617" s="146"/>
      <c r="J18617" s="146"/>
      <c r="L18617" s="150"/>
      <c r="N18617" s="163"/>
      <c r="O18617" s="146"/>
      <c r="P18617" s="146"/>
      <c r="Q18617" s="146"/>
      <c r="R18617" s="34"/>
      <c r="S18617" s="35"/>
      <c r="T18617" s="147"/>
    </row>
    <row r="18618">
      <c r="A18618" s="147"/>
      <c r="B18618" s="64"/>
      <c r="C18618" s="147" t="s">
        <v>217</v>
      </c>
      <c r="E18618" s="161"/>
      <c r="F18618" s="162"/>
      <c r="G18618" s="147"/>
      <c r="H18618" s="146"/>
      <c r="J18618" s="146"/>
      <c r="L18618" s="150"/>
      <c r="N18618" s="163"/>
      <c r="O18618" s="146"/>
      <c r="P18618" s="146"/>
      <c r="Q18618" s="146"/>
      <c r="R18618" s="34"/>
      <c r="S18618" s="35"/>
      <c r="T18618" s="147"/>
    </row>
    <row r="18619">
      <c r="A18619" s="147"/>
      <c r="B18619" s="64"/>
      <c r="C18619" s="147" t="s">
        <v>217</v>
      </c>
      <c r="E18619" s="161"/>
      <c r="F18619" s="162"/>
      <c r="G18619" s="147"/>
      <c r="H18619" s="146"/>
      <c r="J18619" s="146"/>
      <c r="L18619" s="150"/>
      <c r="N18619" s="163"/>
      <c r="O18619" s="146"/>
      <c r="P18619" s="146"/>
      <c r="Q18619" s="146"/>
      <c r="R18619" s="34"/>
      <c r="S18619" s="35"/>
      <c r="T18619" s="147"/>
    </row>
    <row r="18620">
      <c r="A18620" s="147"/>
      <c r="B18620" s="64"/>
      <c r="C18620" s="147" t="s">
        <v>217</v>
      </c>
      <c r="E18620" s="161"/>
      <c r="F18620" s="162"/>
      <c r="G18620" s="147"/>
      <c r="H18620" s="146"/>
      <c r="J18620" s="146"/>
      <c r="L18620" s="150"/>
      <c r="N18620" s="163"/>
      <c r="O18620" s="146"/>
      <c r="P18620" s="146"/>
      <c r="Q18620" s="146"/>
      <c r="R18620" s="34"/>
      <c r="S18620" s="35"/>
      <c r="T18620" s="147"/>
    </row>
    <row r="18621">
      <c r="A18621" s="147"/>
      <c r="B18621" s="64"/>
      <c r="C18621" s="147" t="s">
        <v>217</v>
      </c>
      <c r="E18621" s="161"/>
      <c r="F18621" s="162"/>
      <c r="G18621" s="147"/>
      <c r="H18621" s="146"/>
      <c r="J18621" s="146"/>
      <c r="L18621" s="150"/>
      <c r="N18621" s="163"/>
      <c r="O18621" s="146"/>
      <c r="P18621" s="146"/>
      <c r="Q18621" s="146"/>
      <c r="R18621" s="34"/>
      <c r="S18621" s="35"/>
      <c r="T18621" s="147"/>
    </row>
    <row r="18622">
      <c r="A18622" s="147"/>
      <c r="B18622" s="64"/>
      <c r="C18622" s="147" t="s">
        <v>217</v>
      </c>
      <c r="E18622" s="161"/>
      <c r="F18622" s="162"/>
      <c r="G18622" s="147"/>
      <c r="H18622" s="146"/>
      <c r="J18622" s="146"/>
      <c r="L18622" s="150"/>
      <c r="N18622" s="163"/>
      <c r="O18622" s="146"/>
      <c r="P18622" s="146"/>
      <c r="Q18622" s="146"/>
      <c r="R18622" s="34"/>
      <c r="S18622" s="35"/>
      <c r="T18622" s="147"/>
    </row>
    <row r="18623">
      <c r="A18623" s="147"/>
      <c r="B18623" s="64"/>
      <c r="C18623" s="147" t="s">
        <v>217</v>
      </c>
      <c r="E18623" s="161"/>
      <c r="F18623" s="162"/>
      <c r="G18623" s="147"/>
      <c r="H18623" s="146"/>
      <c r="J18623" s="146"/>
      <c r="L18623" s="150"/>
      <c r="N18623" s="163"/>
      <c r="O18623" s="146"/>
      <c r="P18623" s="146"/>
      <c r="Q18623" s="146"/>
      <c r="R18623" s="34"/>
      <c r="S18623" s="35"/>
      <c r="T18623" s="147"/>
    </row>
    <row r="18624">
      <c r="A18624" s="147"/>
      <c r="B18624" s="64"/>
      <c r="C18624" s="147" t="s">
        <v>217</v>
      </c>
      <c r="E18624" s="161"/>
      <c r="F18624" s="162"/>
      <c r="G18624" s="147"/>
      <c r="H18624" s="146"/>
      <c r="J18624" s="146"/>
      <c r="L18624" s="150"/>
      <c r="N18624" s="163"/>
      <c r="O18624" s="146"/>
      <c r="P18624" s="146"/>
      <c r="Q18624" s="146"/>
      <c r="R18624" s="34"/>
      <c r="S18624" s="35"/>
      <c r="T18624" s="147"/>
    </row>
    <row r="18625">
      <c r="A18625" s="147"/>
      <c r="B18625" s="64"/>
      <c r="C18625" s="147" t="s">
        <v>217</v>
      </c>
      <c r="E18625" s="161"/>
      <c r="F18625" s="162"/>
      <c r="G18625" s="147"/>
      <c r="H18625" s="146"/>
      <c r="J18625" s="146"/>
      <c r="L18625" s="150"/>
      <c r="N18625" s="163"/>
      <c r="O18625" s="146"/>
      <c r="P18625" s="146"/>
      <c r="Q18625" s="146"/>
      <c r="R18625" s="34"/>
      <c r="S18625" s="35"/>
      <c r="T18625" s="147"/>
    </row>
    <row r="18626">
      <c r="A18626" s="147"/>
      <c r="B18626" s="64"/>
      <c r="C18626" s="147" t="s">
        <v>217</v>
      </c>
      <c r="E18626" s="161"/>
      <c r="F18626" s="162"/>
      <c r="G18626" s="147"/>
      <c r="H18626" s="146"/>
      <c r="J18626" s="146"/>
      <c r="L18626" s="150"/>
      <c r="N18626" s="163"/>
      <c r="O18626" s="146"/>
      <c r="P18626" s="146"/>
      <c r="Q18626" s="146"/>
      <c r="R18626" s="34"/>
      <c r="S18626" s="35"/>
      <c r="T18626" s="147"/>
    </row>
    <row r="18627">
      <c r="A18627" s="147"/>
      <c r="B18627" s="64"/>
      <c r="C18627" s="147" t="s">
        <v>217</v>
      </c>
      <c r="E18627" s="161"/>
      <c r="F18627" s="162"/>
      <c r="G18627" s="147"/>
      <c r="H18627" s="146"/>
      <c r="J18627" s="146"/>
      <c r="L18627" s="150"/>
      <c r="N18627" s="163"/>
      <c r="O18627" s="146"/>
      <c r="P18627" s="146"/>
      <c r="Q18627" s="146"/>
      <c r="R18627" s="34"/>
      <c r="S18627" s="35"/>
      <c r="T18627" s="147"/>
    </row>
    <row r="18628">
      <c r="A18628" s="147"/>
      <c r="B18628" s="64"/>
      <c r="C18628" s="147" t="s">
        <v>217</v>
      </c>
      <c r="E18628" s="161"/>
      <c r="F18628" s="162"/>
      <c r="G18628" s="147"/>
      <c r="H18628" s="146"/>
      <c r="J18628" s="146"/>
      <c r="L18628" s="150"/>
      <c r="N18628" s="163"/>
      <c r="O18628" s="146"/>
      <c r="P18628" s="146"/>
      <c r="Q18628" s="146"/>
      <c r="R18628" s="34"/>
      <c r="S18628" s="35"/>
      <c r="T18628" s="147"/>
    </row>
    <row r="18629">
      <c r="A18629" s="147"/>
      <c r="B18629" s="64"/>
      <c r="C18629" s="147" t="s">
        <v>217</v>
      </c>
      <c r="E18629" s="161"/>
      <c r="F18629" s="162"/>
      <c r="G18629" s="147"/>
      <c r="H18629" s="146"/>
      <c r="J18629" s="146"/>
      <c r="L18629" s="150"/>
      <c r="N18629" s="163"/>
      <c r="O18629" s="146"/>
      <c r="P18629" s="146"/>
      <c r="Q18629" s="146"/>
      <c r="R18629" s="34"/>
      <c r="S18629" s="35"/>
      <c r="T18629" s="147"/>
    </row>
    <row r="18630">
      <c r="A18630" s="147"/>
      <c r="B18630" s="64"/>
      <c r="C18630" s="147" t="s">
        <v>217</v>
      </c>
      <c r="E18630" s="161"/>
      <c r="F18630" s="162"/>
      <c r="G18630" s="147"/>
      <c r="H18630" s="146"/>
      <c r="J18630" s="146"/>
      <c r="L18630" s="150"/>
      <c r="N18630" s="163"/>
      <c r="O18630" s="146"/>
      <c r="P18630" s="146"/>
      <c r="Q18630" s="146"/>
      <c r="R18630" s="34"/>
      <c r="S18630" s="35"/>
      <c r="T18630" s="147"/>
    </row>
    <row r="18631">
      <c r="A18631" s="147"/>
      <c r="B18631" s="64"/>
      <c r="C18631" s="147" t="s">
        <v>217</v>
      </c>
      <c r="E18631" s="161"/>
      <c r="F18631" s="162"/>
      <c r="G18631" s="147"/>
      <c r="H18631" s="146"/>
      <c r="J18631" s="146"/>
      <c r="L18631" s="150"/>
      <c r="N18631" s="163"/>
      <c r="O18631" s="146"/>
      <c r="P18631" s="146"/>
      <c r="Q18631" s="146"/>
      <c r="R18631" s="34"/>
      <c r="S18631" s="35"/>
      <c r="T18631" s="147"/>
    </row>
    <row r="18632">
      <c r="A18632" s="147"/>
      <c r="B18632" s="64"/>
      <c r="C18632" s="147" t="s">
        <v>217</v>
      </c>
      <c r="E18632" s="161"/>
      <c r="F18632" s="162"/>
      <c r="G18632" s="147"/>
      <c r="H18632" s="146"/>
      <c r="J18632" s="146"/>
      <c r="L18632" s="150"/>
      <c r="N18632" s="163"/>
      <c r="O18632" s="146"/>
      <c r="P18632" s="146"/>
      <c r="Q18632" s="146"/>
      <c r="R18632" s="34"/>
      <c r="S18632" s="35"/>
      <c r="T18632" s="147"/>
    </row>
    <row r="18633">
      <c r="A18633" s="147"/>
      <c r="B18633" s="64"/>
      <c r="C18633" s="147" t="s">
        <v>217</v>
      </c>
      <c r="E18633" s="161"/>
      <c r="F18633" s="162"/>
      <c r="G18633" s="147"/>
      <c r="H18633" s="146"/>
      <c r="J18633" s="146"/>
      <c r="L18633" s="150"/>
      <c r="N18633" s="163"/>
      <c r="O18633" s="146"/>
      <c r="P18633" s="146"/>
      <c r="Q18633" s="146"/>
      <c r="R18633" s="34"/>
      <c r="S18633" s="35"/>
      <c r="T18633" s="147"/>
    </row>
    <row r="18634">
      <c r="A18634" s="147"/>
      <c r="B18634" s="64"/>
      <c r="C18634" s="147" t="s">
        <v>217</v>
      </c>
      <c r="E18634" s="161"/>
      <c r="F18634" s="162"/>
      <c r="G18634" s="147"/>
      <c r="H18634" s="146"/>
      <c r="J18634" s="146"/>
      <c r="L18634" s="150"/>
      <c r="N18634" s="163"/>
      <c r="O18634" s="146"/>
      <c r="P18634" s="146"/>
      <c r="Q18634" s="146"/>
      <c r="R18634" s="34"/>
      <c r="S18634" s="35"/>
      <c r="T18634" s="147"/>
    </row>
    <row r="18635">
      <c r="A18635" s="147"/>
      <c r="B18635" s="64"/>
      <c r="C18635" s="147" t="s">
        <v>217</v>
      </c>
      <c r="E18635" s="161"/>
      <c r="F18635" s="162"/>
      <c r="G18635" s="147"/>
      <c r="H18635" s="146"/>
      <c r="J18635" s="146"/>
      <c r="L18635" s="150"/>
      <c r="N18635" s="163"/>
      <c r="O18635" s="146"/>
      <c r="P18635" s="146"/>
      <c r="Q18635" s="146"/>
      <c r="R18635" s="34"/>
      <c r="S18635" s="35"/>
      <c r="T18635" s="147"/>
    </row>
    <row r="18636">
      <c r="A18636" s="147"/>
      <c r="B18636" s="64"/>
      <c r="C18636" s="147" t="s">
        <v>217</v>
      </c>
      <c r="E18636" s="161"/>
      <c r="F18636" s="162"/>
      <c r="G18636" s="147"/>
      <c r="H18636" s="146"/>
      <c r="J18636" s="146"/>
      <c r="L18636" s="150"/>
      <c r="N18636" s="163"/>
      <c r="O18636" s="146"/>
      <c r="P18636" s="146"/>
      <c r="Q18636" s="146"/>
      <c r="R18636" s="34"/>
      <c r="S18636" s="35"/>
      <c r="T18636" s="147"/>
    </row>
    <row r="18637">
      <c r="A18637" s="147"/>
      <c r="B18637" s="64"/>
      <c r="C18637" s="147" t="s">
        <v>217</v>
      </c>
      <c r="E18637" s="161"/>
      <c r="F18637" s="162"/>
      <c r="G18637" s="147"/>
      <c r="H18637" s="146"/>
      <c r="J18637" s="146"/>
      <c r="L18637" s="150"/>
      <c r="N18637" s="163"/>
      <c r="O18637" s="146"/>
      <c r="P18637" s="146"/>
      <c r="Q18637" s="146"/>
      <c r="R18637" s="34"/>
      <c r="S18637" s="35"/>
      <c r="T18637" s="147"/>
    </row>
    <row r="18638">
      <c r="A18638" s="147"/>
      <c r="B18638" s="64"/>
      <c r="C18638" s="147" t="s">
        <v>217</v>
      </c>
      <c r="E18638" s="161"/>
      <c r="F18638" s="162"/>
      <c r="G18638" s="147"/>
      <c r="H18638" s="146"/>
      <c r="J18638" s="146"/>
      <c r="L18638" s="150"/>
      <c r="N18638" s="163"/>
      <c r="O18638" s="146"/>
      <c r="P18638" s="146"/>
      <c r="Q18638" s="146"/>
      <c r="R18638" s="34"/>
      <c r="S18638" s="35"/>
      <c r="T18638" s="147"/>
    </row>
    <row r="18639">
      <c r="A18639" s="147"/>
      <c r="B18639" s="64"/>
      <c r="C18639" s="147" t="s">
        <v>217</v>
      </c>
      <c r="E18639" s="161"/>
      <c r="F18639" s="162"/>
      <c r="G18639" s="147"/>
      <c r="H18639" s="146"/>
      <c r="J18639" s="146"/>
      <c r="L18639" s="150"/>
      <c r="N18639" s="163"/>
      <c r="O18639" s="146"/>
      <c r="P18639" s="146"/>
      <c r="Q18639" s="146"/>
      <c r="R18639" s="34"/>
      <c r="S18639" s="35"/>
      <c r="T18639" s="147"/>
    </row>
    <row r="18640">
      <c r="A18640" s="147"/>
      <c r="B18640" s="64"/>
      <c r="C18640" s="147" t="s">
        <v>217</v>
      </c>
      <c r="E18640" s="161"/>
      <c r="F18640" s="162"/>
      <c r="G18640" s="147"/>
      <c r="H18640" s="146"/>
      <c r="J18640" s="146"/>
      <c r="L18640" s="150"/>
      <c r="N18640" s="163"/>
      <c r="O18640" s="146"/>
      <c r="P18640" s="146"/>
      <c r="Q18640" s="146"/>
      <c r="R18640" s="34"/>
      <c r="S18640" s="35"/>
      <c r="T18640" s="147"/>
    </row>
    <row r="18641">
      <c r="A18641" s="147"/>
      <c r="B18641" s="64"/>
      <c r="C18641" s="147" t="s">
        <v>217</v>
      </c>
      <c r="E18641" s="161"/>
      <c r="F18641" s="162"/>
      <c r="G18641" s="147"/>
      <c r="H18641" s="146"/>
      <c r="J18641" s="146"/>
      <c r="L18641" s="150"/>
      <c r="N18641" s="163"/>
      <c r="O18641" s="146"/>
      <c r="P18641" s="146"/>
      <c r="Q18641" s="146"/>
      <c r="R18641" s="34"/>
      <c r="S18641" s="35"/>
      <c r="T18641" s="147"/>
    </row>
    <row r="18642">
      <c r="A18642" s="147"/>
      <c r="B18642" s="64"/>
      <c r="C18642" s="147" t="s">
        <v>217</v>
      </c>
      <c r="E18642" s="161"/>
      <c r="F18642" s="162"/>
      <c r="G18642" s="147"/>
      <c r="H18642" s="146"/>
      <c r="J18642" s="146"/>
      <c r="L18642" s="150"/>
      <c r="N18642" s="163"/>
      <c r="O18642" s="146"/>
      <c r="P18642" s="146"/>
      <c r="Q18642" s="146"/>
      <c r="R18642" s="34"/>
      <c r="S18642" s="35"/>
      <c r="T18642" s="147"/>
    </row>
    <row r="18643">
      <c r="A18643" s="147"/>
      <c r="B18643" s="64"/>
      <c r="C18643" s="147" t="s">
        <v>217</v>
      </c>
      <c r="E18643" s="161"/>
      <c r="F18643" s="162"/>
      <c r="G18643" s="147"/>
      <c r="H18643" s="146"/>
      <c r="J18643" s="146"/>
      <c r="L18643" s="150"/>
      <c r="N18643" s="163"/>
      <c r="O18643" s="146"/>
      <c r="P18643" s="146"/>
      <c r="Q18643" s="146"/>
      <c r="R18643" s="34"/>
      <c r="S18643" s="35"/>
      <c r="T18643" s="147"/>
    </row>
    <row r="18644">
      <c r="A18644" s="147"/>
      <c r="B18644" s="64"/>
      <c r="C18644" s="147" t="s">
        <v>217</v>
      </c>
      <c r="E18644" s="161"/>
      <c r="F18644" s="162"/>
      <c r="G18644" s="147"/>
      <c r="H18644" s="146"/>
      <c r="J18644" s="146"/>
      <c r="L18644" s="150"/>
      <c r="N18644" s="163"/>
      <c r="O18644" s="146"/>
      <c r="P18644" s="146"/>
      <c r="Q18644" s="146"/>
      <c r="R18644" s="34"/>
      <c r="S18644" s="35"/>
      <c r="T18644" s="147"/>
    </row>
    <row r="18645">
      <c r="A18645" s="147"/>
      <c r="B18645" s="64"/>
      <c r="C18645" s="147" t="s">
        <v>217</v>
      </c>
      <c r="E18645" s="161"/>
      <c r="F18645" s="162"/>
      <c r="G18645" s="147"/>
      <c r="H18645" s="146"/>
      <c r="J18645" s="146"/>
      <c r="L18645" s="150"/>
      <c r="N18645" s="163"/>
      <c r="O18645" s="146"/>
      <c r="P18645" s="146"/>
      <c r="Q18645" s="146"/>
      <c r="R18645" s="34"/>
      <c r="S18645" s="35"/>
      <c r="T18645" s="147"/>
    </row>
    <row r="18646">
      <c r="A18646" s="147"/>
      <c r="B18646" s="64"/>
      <c r="C18646" s="147" t="s">
        <v>217</v>
      </c>
      <c r="E18646" s="161"/>
      <c r="F18646" s="162"/>
      <c r="G18646" s="147"/>
      <c r="H18646" s="146"/>
      <c r="J18646" s="146"/>
      <c r="L18646" s="150"/>
      <c r="N18646" s="163"/>
      <c r="O18646" s="146"/>
      <c r="P18646" s="146"/>
      <c r="Q18646" s="146"/>
      <c r="R18646" s="34"/>
      <c r="S18646" s="35"/>
      <c r="T18646" s="147"/>
    </row>
    <row r="18647">
      <c r="A18647" s="147"/>
      <c r="B18647" s="64"/>
      <c r="C18647" s="147" t="s">
        <v>217</v>
      </c>
      <c r="E18647" s="161"/>
      <c r="F18647" s="162"/>
      <c r="G18647" s="147"/>
      <c r="H18647" s="146"/>
      <c r="J18647" s="146"/>
      <c r="L18647" s="150"/>
      <c r="N18647" s="163"/>
      <c r="O18647" s="146"/>
      <c r="P18647" s="146"/>
      <c r="Q18647" s="146"/>
      <c r="R18647" s="34"/>
      <c r="S18647" s="35"/>
      <c r="T18647" s="147"/>
    </row>
    <row r="18648">
      <c r="A18648" s="147"/>
      <c r="B18648" s="64"/>
      <c r="C18648" s="147" t="s">
        <v>217</v>
      </c>
      <c r="E18648" s="161"/>
      <c r="F18648" s="162"/>
      <c r="G18648" s="147"/>
      <c r="H18648" s="146"/>
      <c r="J18648" s="146"/>
      <c r="L18648" s="150"/>
      <c r="N18648" s="163"/>
      <c r="O18648" s="146"/>
      <c r="P18648" s="146"/>
      <c r="Q18648" s="146"/>
      <c r="R18648" s="34"/>
      <c r="S18648" s="35"/>
      <c r="T18648" s="147"/>
    </row>
    <row r="18649">
      <c r="A18649" s="147"/>
      <c r="B18649" s="64"/>
      <c r="C18649" s="147" t="s">
        <v>217</v>
      </c>
      <c r="E18649" s="161"/>
      <c r="F18649" s="162"/>
      <c r="G18649" s="147"/>
      <c r="H18649" s="146"/>
      <c r="J18649" s="146"/>
      <c r="L18649" s="150"/>
      <c r="N18649" s="163"/>
      <c r="O18649" s="146"/>
      <c r="P18649" s="146"/>
      <c r="Q18649" s="146"/>
      <c r="R18649" s="34"/>
      <c r="S18649" s="35"/>
      <c r="T18649" s="147"/>
    </row>
    <row r="18650">
      <c r="A18650" s="147"/>
      <c r="B18650" s="64"/>
      <c r="C18650" s="147" t="s">
        <v>217</v>
      </c>
      <c r="E18650" s="161"/>
      <c r="F18650" s="162"/>
      <c r="G18650" s="147"/>
      <c r="H18650" s="146"/>
      <c r="J18650" s="146"/>
      <c r="L18650" s="150"/>
      <c r="N18650" s="163"/>
      <c r="O18650" s="146"/>
      <c r="P18650" s="146"/>
      <c r="Q18650" s="146"/>
      <c r="R18650" s="34"/>
      <c r="S18650" s="35"/>
      <c r="T18650" s="147"/>
    </row>
    <row r="18651">
      <c r="A18651" s="147"/>
      <c r="B18651" s="64"/>
      <c r="C18651" s="147" t="s">
        <v>217</v>
      </c>
      <c r="E18651" s="161"/>
      <c r="F18651" s="162"/>
      <c r="G18651" s="147"/>
      <c r="H18651" s="146"/>
      <c r="J18651" s="146"/>
      <c r="L18651" s="150"/>
      <c r="N18651" s="163"/>
      <c r="O18651" s="146"/>
      <c r="P18651" s="146"/>
      <c r="Q18651" s="146"/>
      <c r="R18651" s="34"/>
      <c r="S18651" s="35"/>
      <c r="T18651" s="147"/>
    </row>
    <row r="18652">
      <c r="A18652" s="147"/>
      <c r="B18652" s="64"/>
      <c r="C18652" s="147" t="s">
        <v>217</v>
      </c>
      <c r="E18652" s="161"/>
      <c r="F18652" s="162"/>
      <c r="G18652" s="147"/>
      <c r="H18652" s="146"/>
      <c r="J18652" s="146"/>
      <c r="L18652" s="150"/>
      <c r="N18652" s="163"/>
      <c r="O18652" s="146"/>
      <c r="P18652" s="146"/>
      <c r="Q18652" s="146"/>
      <c r="R18652" s="34"/>
      <c r="S18652" s="35"/>
      <c r="T18652" s="147"/>
    </row>
    <row r="18653">
      <c r="A18653" s="147"/>
      <c r="B18653" s="64"/>
      <c r="C18653" s="147" t="s">
        <v>217</v>
      </c>
      <c r="E18653" s="161"/>
      <c r="F18653" s="162"/>
      <c r="G18653" s="147"/>
      <c r="H18653" s="146"/>
      <c r="J18653" s="146"/>
      <c r="L18653" s="150"/>
      <c r="N18653" s="163"/>
      <c r="O18653" s="146"/>
      <c r="P18653" s="146"/>
      <c r="Q18653" s="146"/>
      <c r="R18653" s="34"/>
      <c r="S18653" s="35"/>
      <c r="T18653" s="147"/>
    </row>
    <row r="18654">
      <c r="A18654" s="147"/>
      <c r="B18654" s="64"/>
      <c r="C18654" s="147" t="s">
        <v>217</v>
      </c>
      <c r="E18654" s="161"/>
      <c r="F18654" s="162"/>
      <c r="G18654" s="147"/>
      <c r="H18654" s="146"/>
      <c r="J18654" s="146"/>
      <c r="L18654" s="150"/>
      <c r="N18654" s="163"/>
      <c r="O18654" s="146"/>
      <c r="P18654" s="146"/>
      <c r="Q18654" s="146"/>
      <c r="R18654" s="34"/>
      <c r="S18654" s="35"/>
      <c r="T18654" s="147"/>
    </row>
    <row r="18655">
      <c r="A18655" s="147"/>
      <c r="B18655" s="64"/>
      <c r="C18655" s="147" t="s">
        <v>217</v>
      </c>
      <c r="E18655" s="161"/>
      <c r="F18655" s="162"/>
      <c r="G18655" s="147"/>
      <c r="H18655" s="146"/>
      <c r="J18655" s="146"/>
      <c r="L18655" s="150"/>
      <c r="N18655" s="163"/>
      <c r="O18655" s="146"/>
      <c r="P18655" s="146"/>
      <c r="Q18655" s="146"/>
      <c r="R18655" s="34"/>
      <c r="S18655" s="35"/>
      <c r="T18655" s="147"/>
    </row>
    <row r="18656">
      <c r="A18656" s="147"/>
      <c r="B18656" s="64"/>
      <c r="C18656" s="147" t="s">
        <v>217</v>
      </c>
      <c r="E18656" s="161"/>
      <c r="F18656" s="162"/>
      <c r="G18656" s="147"/>
      <c r="H18656" s="146"/>
      <c r="J18656" s="146"/>
      <c r="L18656" s="150"/>
      <c r="N18656" s="163"/>
      <c r="O18656" s="146"/>
      <c r="P18656" s="146"/>
      <c r="Q18656" s="146"/>
      <c r="R18656" s="34"/>
      <c r="S18656" s="35"/>
      <c r="T18656" s="147"/>
    </row>
    <row r="18657">
      <c r="A18657" s="147"/>
      <c r="B18657" s="64"/>
      <c r="C18657" s="147" t="s">
        <v>217</v>
      </c>
      <c r="E18657" s="161"/>
      <c r="F18657" s="162"/>
      <c r="G18657" s="147"/>
      <c r="H18657" s="146"/>
      <c r="J18657" s="146"/>
      <c r="L18657" s="150"/>
      <c r="N18657" s="163"/>
      <c r="O18657" s="146"/>
      <c r="P18657" s="146"/>
      <c r="Q18657" s="146"/>
      <c r="R18657" s="34"/>
      <c r="S18657" s="35"/>
      <c r="T18657" s="147"/>
    </row>
    <row r="18658">
      <c r="A18658" s="147"/>
      <c r="B18658" s="64"/>
      <c r="C18658" s="147" t="s">
        <v>217</v>
      </c>
      <c r="E18658" s="161"/>
      <c r="F18658" s="162"/>
      <c r="G18658" s="147"/>
      <c r="H18658" s="146"/>
      <c r="J18658" s="146"/>
      <c r="L18658" s="150"/>
      <c r="N18658" s="163"/>
      <c r="O18658" s="146"/>
      <c r="P18658" s="146"/>
      <c r="Q18658" s="146"/>
      <c r="R18658" s="34"/>
      <c r="S18658" s="35"/>
      <c r="T18658" s="147"/>
    </row>
    <row r="18659">
      <c r="A18659" s="147"/>
      <c r="B18659" s="64"/>
      <c r="C18659" s="147" t="s">
        <v>217</v>
      </c>
      <c r="E18659" s="161"/>
      <c r="F18659" s="162"/>
      <c r="G18659" s="147"/>
      <c r="H18659" s="146"/>
      <c r="J18659" s="146"/>
      <c r="L18659" s="150"/>
      <c r="N18659" s="163"/>
      <c r="O18659" s="146"/>
      <c r="P18659" s="146"/>
      <c r="Q18659" s="146"/>
      <c r="R18659" s="34"/>
      <c r="S18659" s="35"/>
      <c r="T18659" s="147"/>
    </row>
    <row r="18660">
      <c r="A18660" s="147"/>
      <c r="B18660" s="64"/>
      <c r="C18660" s="147" t="s">
        <v>217</v>
      </c>
      <c r="E18660" s="161"/>
      <c r="F18660" s="162"/>
      <c r="G18660" s="147"/>
      <c r="H18660" s="146"/>
      <c r="J18660" s="146"/>
      <c r="L18660" s="150"/>
      <c r="N18660" s="163"/>
      <c r="O18660" s="146"/>
      <c r="P18660" s="146"/>
      <c r="Q18660" s="146"/>
      <c r="R18660" s="34"/>
      <c r="S18660" s="35"/>
      <c r="T18660" s="147"/>
    </row>
    <row r="18661">
      <c r="A18661" s="147"/>
      <c r="B18661" s="64"/>
      <c r="C18661" s="147" t="s">
        <v>217</v>
      </c>
      <c r="E18661" s="161"/>
      <c r="F18661" s="162"/>
      <c r="G18661" s="147"/>
      <c r="H18661" s="146"/>
      <c r="J18661" s="146"/>
      <c r="L18661" s="150"/>
      <c r="N18661" s="163"/>
      <c r="O18661" s="146"/>
      <c r="P18661" s="146"/>
      <c r="Q18661" s="146"/>
      <c r="R18661" s="34"/>
      <c r="S18661" s="35"/>
      <c r="T18661" s="147"/>
    </row>
    <row r="18662">
      <c r="A18662" s="147"/>
      <c r="B18662" s="64"/>
      <c r="C18662" s="147" t="s">
        <v>217</v>
      </c>
      <c r="E18662" s="161"/>
      <c r="F18662" s="162"/>
      <c r="G18662" s="147"/>
      <c r="H18662" s="146"/>
      <c r="J18662" s="146"/>
      <c r="L18662" s="150"/>
      <c r="N18662" s="163"/>
      <c r="O18662" s="146"/>
      <c r="P18662" s="146"/>
      <c r="Q18662" s="146"/>
      <c r="R18662" s="34"/>
      <c r="S18662" s="35"/>
      <c r="T18662" s="147"/>
    </row>
    <row r="18663">
      <c r="A18663" s="147"/>
      <c r="B18663" s="64"/>
      <c r="C18663" s="147" t="s">
        <v>217</v>
      </c>
      <c r="E18663" s="161"/>
      <c r="F18663" s="162"/>
      <c r="G18663" s="147"/>
      <c r="H18663" s="146"/>
      <c r="J18663" s="146"/>
      <c r="L18663" s="150"/>
      <c r="N18663" s="163"/>
      <c r="O18663" s="146"/>
      <c r="P18663" s="146"/>
      <c r="Q18663" s="146"/>
      <c r="R18663" s="34"/>
      <c r="S18663" s="35"/>
      <c r="T18663" s="147"/>
    </row>
    <row r="18664">
      <c r="A18664" s="147"/>
      <c r="B18664" s="64"/>
      <c r="C18664" s="147" t="s">
        <v>217</v>
      </c>
      <c r="E18664" s="161"/>
      <c r="F18664" s="162"/>
      <c r="G18664" s="147"/>
      <c r="H18664" s="146"/>
      <c r="J18664" s="146"/>
      <c r="L18664" s="150"/>
      <c r="N18664" s="163"/>
      <c r="O18664" s="146"/>
      <c r="P18664" s="146"/>
      <c r="Q18664" s="146"/>
      <c r="R18664" s="34"/>
      <c r="S18664" s="35"/>
      <c r="T18664" s="147"/>
    </row>
    <row r="18665">
      <c r="A18665" s="147"/>
      <c r="B18665" s="64"/>
      <c r="C18665" s="147" t="s">
        <v>217</v>
      </c>
      <c r="E18665" s="161"/>
      <c r="F18665" s="162"/>
      <c r="G18665" s="147"/>
      <c r="H18665" s="146"/>
      <c r="J18665" s="146"/>
      <c r="L18665" s="150"/>
      <c r="N18665" s="163"/>
      <c r="O18665" s="146"/>
      <c r="P18665" s="146"/>
      <c r="Q18665" s="146"/>
      <c r="R18665" s="34"/>
      <c r="S18665" s="35"/>
      <c r="T18665" s="147"/>
    </row>
    <row r="18666">
      <c r="A18666" s="147"/>
      <c r="B18666" s="64"/>
      <c r="C18666" s="147" t="s">
        <v>217</v>
      </c>
      <c r="E18666" s="161"/>
      <c r="F18666" s="162"/>
      <c r="G18666" s="147"/>
      <c r="H18666" s="146"/>
      <c r="J18666" s="146"/>
      <c r="L18666" s="150"/>
      <c r="N18666" s="163"/>
      <c r="O18666" s="146"/>
      <c r="P18666" s="146"/>
      <c r="Q18666" s="146"/>
      <c r="R18666" s="34"/>
      <c r="S18666" s="35"/>
      <c r="T18666" s="147"/>
    </row>
    <row r="18667">
      <c r="A18667" s="147"/>
      <c r="B18667" s="64"/>
      <c r="C18667" s="147" t="s">
        <v>217</v>
      </c>
      <c r="E18667" s="161"/>
      <c r="F18667" s="162"/>
      <c r="G18667" s="147"/>
      <c r="H18667" s="146"/>
      <c r="J18667" s="146"/>
      <c r="L18667" s="150"/>
      <c r="N18667" s="163"/>
      <c r="O18667" s="146"/>
      <c r="P18667" s="146"/>
      <c r="Q18667" s="146"/>
      <c r="R18667" s="34"/>
      <c r="S18667" s="35"/>
      <c r="T18667" s="147"/>
    </row>
    <row r="18668">
      <c r="A18668" s="147"/>
      <c r="B18668" s="64"/>
      <c r="C18668" s="147" t="s">
        <v>217</v>
      </c>
      <c r="E18668" s="161"/>
      <c r="F18668" s="162"/>
      <c r="G18668" s="147"/>
      <c r="H18668" s="146"/>
      <c r="J18668" s="146"/>
      <c r="L18668" s="150"/>
      <c r="N18668" s="163"/>
      <c r="O18668" s="146"/>
      <c r="P18668" s="146"/>
      <c r="Q18668" s="146"/>
      <c r="R18668" s="34"/>
      <c r="S18668" s="35"/>
      <c r="T18668" s="147"/>
    </row>
    <row r="18669">
      <c r="A18669" s="147"/>
      <c r="B18669" s="64"/>
      <c r="C18669" s="147" t="s">
        <v>217</v>
      </c>
      <c r="E18669" s="161"/>
      <c r="F18669" s="162"/>
      <c r="G18669" s="147"/>
      <c r="H18669" s="146"/>
      <c r="J18669" s="146"/>
      <c r="L18669" s="150"/>
      <c r="N18669" s="163"/>
      <c r="O18669" s="146"/>
      <c r="P18669" s="146"/>
      <c r="Q18669" s="146"/>
      <c r="R18669" s="34"/>
      <c r="S18669" s="35"/>
      <c r="T18669" s="147"/>
    </row>
    <row r="18670">
      <c r="A18670" s="147"/>
      <c r="B18670" s="64"/>
      <c r="C18670" s="147" t="s">
        <v>217</v>
      </c>
      <c r="E18670" s="161"/>
      <c r="F18670" s="162"/>
      <c r="G18670" s="147"/>
      <c r="H18670" s="146"/>
      <c r="J18670" s="146"/>
      <c r="L18670" s="150"/>
      <c r="N18670" s="163"/>
      <c r="O18670" s="146"/>
      <c r="P18670" s="146"/>
      <c r="Q18670" s="146"/>
      <c r="R18670" s="34"/>
      <c r="S18670" s="35"/>
      <c r="T18670" s="147"/>
    </row>
    <row r="18671">
      <c r="A18671" s="147"/>
      <c r="B18671" s="64"/>
      <c r="C18671" s="147" t="s">
        <v>217</v>
      </c>
      <c r="E18671" s="161"/>
      <c r="F18671" s="162"/>
      <c r="G18671" s="147"/>
      <c r="H18671" s="146"/>
      <c r="J18671" s="146"/>
      <c r="L18671" s="150"/>
      <c r="N18671" s="163"/>
      <c r="O18671" s="146"/>
      <c r="P18671" s="146"/>
      <c r="Q18671" s="146"/>
      <c r="R18671" s="34"/>
      <c r="S18671" s="35"/>
      <c r="T18671" s="147"/>
    </row>
    <row r="18672">
      <c r="A18672" s="147"/>
      <c r="B18672" s="64"/>
      <c r="C18672" s="147" t="s">
        <v>217</v>
      </c>
      <c r="E18672" s="161"/>
      <c r="F18672" s="162"/>
      <c r="G18672" s="147"/>
      <c r="H18672" s="146"/>
      <c r="J18672" s="146"/>
      <c r="L18672" s="150"/>
      <c r="N18672" s="163"/>
      <c r="O18672" s="146"/>
      <c r="P18672" s="146"/>
      <c r="Q18672" s="146"/>
      <c r="R18672" s="34"/>
      <c r="S18672" s="35"/>
      <c r="T18672" s="147"/>
    </row>
    <row r="18673">
      <c r="A18673" s="147"/>
      <c r="B18673" s="64"/>
      <c r="C18673" s="147" t="s">
        <v>217</v>
      </c>
      <c r="E18673" s="161"/>
      <c r="F18673" s="162"/>
      <c r="G18673" s="147"/>
      <c r="H18673" s="146"/>
      <c r="J18673" s="146"/>
      <c r="L18673" s="150"/>
      <c r="N18673" s="163"/>
      <c r="O18673" s="146"/>
      <c r="P18673" s="146"/>
      <c r="Q18673" s="146"/>
      <c r="R18673" s="34"/>
      <c r="S18673" s="35"/>
      <c r="T18673" s="147"/>
    </row>
    <row r="18674">
      <c r="A18674" s="147"/>
      <c r="B18674" s="64"/>
      <c r="C18674" s="147" t="s">
        <v>217</v>
      </c>
      <c r="E18674" s="161"/>
      <c r="F18674" s="162"/>
      <c r="G18674" s="147"/>
      <c r="H18674" s="146"/>
      <c r="J18674" s="146"/>
      <c r="L18674" s="150"/>
      <c r="N18674" s="163"/>
      <c r="O18674" s="146"/>
      <c r="P18674" s="146"/>
      <c r="Q18674" s="146"/>
      <c r="R18674" s="34"/>
      <c r="S18674" s="35"/>
      <c r="T18674" s="147"/>
    </row>
    <row r="18675">
      <c r="A18675" s="147"/>
      <c r="B18675" s="64"/>
      <c r="C18675" s="147" t="s">
        <v>217</v>
      </c>
      <c r="E18675" s="161"/>
      <c r="F18675" s="162"/>
      <c r="G18675" s="147"/>
      <c r="H18675" s="146"/>
      <c r="J18675" s="146"/>
      <c r="L18675" s="150"/>
      <c r="N18675" s="163"/>
      <c r="O18675" s="146"/>
      <c r="P18675" s="146"/>
      <c r="Q18675" s="146"/>
      <c r="R18675" s="34"/>
      <c r="S18675" s="35"/>
      <c r="T18675" s="147"/>
    </row>
    <row r="18676">
      <c r="A18676" s="147"/>
      <c r="B18676" s="64"/>
      <c r="C18676" s="147" t="s">
        <v>217</v>
      </c>
      <c r="E18676" s="161"/>
      <c r="F18676" s="162"/>
      <c r="G18676" s="147"/>
      <c r="H18676" s="146"/>
      <c r="J18676" s="146"/>
      <c r="L18676" s="150"/>
      <c r="N18676" s="163"/>
      <c r="O18676" s="146"/>
      <c r="P18676" s="146"/>
      <c r="Q18676" s="146"/>
      <c r="R18676" s="34"/>
      <c r="S18676" s="35"/>
      <c r="T18676" s="147"/>
    </row>
    <row r="18677">
      <c r="A18677" s="147"/>
      <c r="B18677" s="64"/>
      <c r="C18677" s="147" t="s">
        <v>217</v>
      </c>
      <c r="E18677" s="161"/>
      <c r="F18677" s="162"/>
      <c r="G18677" s="147"/>
      <c r="H18677" s="146"/>
      <c r="J18677" s="146"/>
      <c r="L18677" s="150"/>
      <c r="N18677" s="163"/>
      <c r="O18677" s="146"/>
      <c r="P18677" s="146"/>
      <c r="Q18677" s="146"/>
      <c r="R18677" s="34"/>
      <c r="S18677" s="35"/>
      <c r="T18677" s="147"/>
    </row>
    <row r="18678">
      <c r="A18678" s="147"/>
      <c r="B18678" s="64"/>
      <c r="C18678" s="147" t="s">
        <v>217</v>
      </c>
      <c r="E18678" s="161"/>
      <c r="F18678" s="162"/>
      <c r="G18678" s="147"/>
      <c r="H18678" s="146"/>
      <c r="J18678" s="146"/>
      <c r="L18678" s="150"/>
      <c r="N18678" s="163"/>
      <c r="O18678" s="146"/>
      <c r="P18678" s="146"/>
      <c r="Q18678" s="146"/>
      <c r="R18678" s="34"/>
      <c r="S18678" s="35"/>
      <c r="T18678" s="147"/>
    </row>
    <row r="18679">
      <c r="A18679" s="147"/>
      <c r="B18679" s="64"/>
      <c r="C18679" s="147" t="s">
        <v>217</v>
      </c>
      <c r="E18679" s="161"/>
      <c r="F18679" s="162"/>
      <c r="G18679" s="147"/>
      <c r="H18679" s="146"/>
      <c r="J18679" s="146"/>
      <c r="L18679" s="150"/>
      <c r="N18679" s="163"/>
      <c r="O18679" s="146"/>
      <c r="P18679" s="146"/>
      <c r="Q18679" s="146"/>
      <c r="R18679" s="34"/>
      <c r="S18679" s="35"/>
      <c r="T18679" s="147"/>
    </row>
    <row r="18680">
      <c r="A18680" s="147"/>
      <c r="B18680" s="64"/>
      <c r="C18680" s="147" t="s">
        <v>217</v>
      </c>
      <c r="E18680" s="161"/>
      <c r="F18680" s="162"/>
      <c r="G18680" s="147"/>
      <c r="H18680" s="146"/>
      <c r="J18680" s="146"/>
      <c r="L18680" s="150"/>
      <c r="N18680" s="163"/>
      <c r="O18680" s="146"/>
      <c r="P18680" s="146"/>
      <c r="Q18680" s="146"/>
      <c r="R18680" s="34"/>
      <c r="S18680" s="35"/>
      <c r="T18680" s="147"/>
    </row>
    <row r="18681">
      <c r="A18681" s="147"/>
      <c r="B18681" s="64"/>
      <c r="C18681" s="147" t="s">
        <v>217</v>
      </c>
      <c r="E18681" s="161"/>
      <c r="F18681" s="162"/>
      <c r="G18681" s="147"/>
      <c r="H18681" s="146"/>
      <c r="J18681" s="146"/>
      <c r="L18681" s="150"/>
      <c r="N18681" s="163"/>
      <c r="O18681" s="146"/>
      <c r="P18681" s="146"/>
      <c r="Q18681" s="146"/>
      <c r="R18681" s="34"/>
      <c r="S18681" s="35"/>
      <c r="T18681" s="147"/>
    </row>
    <row r="18682">
      <c r="A18682" s="147"/>
      <c r="B18682" s="64"/>
      <c r="C18682" s="147" t="s">
        <v>217</v>
      </c>
      <c r="E18682" s="161"/>
      <c r="F18682" s="162"/>
      <c r="G18682" s="147"/>
      <c r="H18682" s="146"/>
      <c r="J18682" s="146"/>
      <c r="L18682" s="150"/>
      <c r="N18682" s="163"/>
      <c r="O18682" s="146"/>
      <c r="P18682" s="146"/>
      <c r="Q18682" s="146"/>
      <c r="R18682" s="34"/>
      <c r="S18682" s="35"/>
      <c r="T18682" s="147"/>
    </row>
    <row r="18683">
      <c r="A18683" s="147"/>
      <c r="B18683" s="64"/>
      <c r="C18683" s="147" t="s">
        <v>217</v>
      </c>
      <c r="E18683" s="161"/>
      <c r="F18683" s="162"/>
      <c r="G18683" s="147"/>
      <c r="H18683" s="146"/>
      <c r="J18683" s="146"/>
      <c r="L18683" s="150"/>
      <c r="N18683" s="163"/>
      <c r="O18683" s="146"/>
      <c r="P18683" s="146"/>
      <c r="Q18683" s="146"/>
      <c r="R18683" s="34"/>
      <c r="S18683" s="35"/>
      <c r="T18683" s="147"/>
    </row>
    <row r="18684">
      <c r="A18684" s="147"/>
      <c r="B18684" s="64"/>
      <c r="C18684" s="147" t="s">
        <v>217</v>
      </c>
      <c r="E18684" s="161"/>
      <c r="F18684" s="162"/>
      <c r="G18684" s="147"/>
      <c r="H18684" s="146"/>
      <c r="J18684" s="146"/>
      <c r="L18684" s="150"/>
      <c r="N18684" s="163"/>
      <c r="O18684" s="146"/>
      <c r="P18684" s="146"/>
      <c r="Q18684" s="146"/>
      <c r="R18684" s="34"/>
      <c r="S18684" s="35"/>
      <c r="T18684" s="147"/>
    </row>
    <row r="18685">
      <c r="A18685" s="147"/>
      <c r="B18685" s="64"/>
      <c r="C18685" s="147" t="s">
        <v>217</v>
      </c>
      <c r="E18685" s="161"/>
      <c r="F18685" s="162"/>
      <c r="G18685" s="147"/>
      <c r="H18685" s="146"/>
      <c r="J18685" s="146"/>
      <c r="L18685" s="150"/>
      <c r="N18685" s="163"/>
      <c r="O18685" s="146"/>
      <c r="P18685" s="146"/>
      <c r="Q18685" s="146"/>
      <c r="R18685" s="34"/>
      <c r="S18685" s="35"/>
      <c r="T18685" s="147"/>
    </row>
    <row r="18686">
      <c r="A18686" s="147"/>
      <c r="B18686" s="64"/>
      <c r="C18686" s="147" t="s">
        <v>217</v>
      </c>
      <c r="E18686" s="161"/>
      <c r="F18686" s="162"/>
      <c r="G18686" s="147"/>
      <c r="H18686" s="146"/>
      <c r="J18686" s="146"/>
      <c r="L18686" s="150"/>
      <c r="N18686" s="163"/>
      <c r="O18686" s="146"/>
      <c r="P18686" s="146"/>
      <c r="Q18686" s="146"/>
      <c r="R18686" s="34"/>
      <c r="S18686" s="35"/>
      <c r="T18686" s="147"/>
    </row>
    <row r="18687">
      <c r="A18687" s="147"/>
      <c r="B18687" s="64"/>
      <c r="C18687" s="147" t="s">
        <v>217</v>
      </c>
      <c r="E18687" s="161"/>
      <c r="F18687" s="162"/>
      <c r="G18687" s="147"/>
      <c r="H18687" s="146"/>
      <c r="J18687" s="146"/>
      <c r="L18687" s="150"/>
      <c r="N18687" s="163"/>
      <c r="O18687" s="146"/>
      <c r="P18687" s="146"/>
      <c r="Q18687" s="146"/>
      <c r="R18687" s="34"/>
      <c r="S18687" s="35"/>
      <c r="T18687" s="147"/>
    </row>
    <row r="18688">
      <c r="A18688" s="147"/>
      <c r="B18688" s="64"/>
      <c r="C18688" s="147" t="s">
        <v>217</v>
      </c>
      <c r="E18688" s="161"/>
      <c r="F18688" s="162"/>
      <c r="G18688" s="147"/>
      <c r="H18688" s="146"/>
      <c r="J18688" s="146"/>
      <c r="L18688" s="150"/>
      <c r="N18688" s="163"/>
      <c r="O18688" s="146"/>
      <c r="P18688" s="146"/>
      <c r="Q18688" s="146"/>
      <c r="R18688" s="34"/>
      <c r="S18688" s="35"/>
      <c r="T18688" s="147"/>
    </row>
    <row r="18689">
      <c r="A18689" s="147"/>
      <c r="B18689" s="64"/>
      <c r="C18689" s="147" t="s">
        <v>217</v>
      </c>
      <c r="E18689" s="161"/>
      <c r="F18689" s="162"/>
      <c r="G18689" s="147"/>
      <c r="H18689" s="146"/>
      <c r="J18689" s="146"/>
      <c r="L18689" s="150"/>
      <c r="N18689" s="163"/>
      <c r="O18689" s="146"/>
      <c r="P18689" s="146"/>
      <c r="Q18689" s="146"/>
      <c r="R18689" s="34"/>
      <c r="S18689" s="35"/>
      <c r="T18689" s="147"/>
    </row>
    <row r="18690">
      <c r="A18690" s="147"/>
      <c r="B18690" s="64"/>
      <c r="C18690" s="147" t="s">
        <v>217</v>
      </c>
      <c r="E18690" s="161"/>
      <c r="F18690" s="162"/>
      <c r="G18690" s="147"/>
      <c r="H18690" s="146"/>
      <c r="J18690" s="146"/>
      <c r="L18690" s="150"/>
      <c r="N18690" s="163"/>
      <c r="O18690" s="146"/>
      <c r="P18690" s="146"/>
      <c r="Q18690" s="146"/>
      <c r="R18690" s="34"/>
      <c r="S18690" s="35"/>
      <c r="T18690" s="147"/>
    </row>
    <row r="18691">
      <c r="A18691" s="147"/>
      <c r="B18691" s="64"/>
      <c r="C18691" s="147" t="s">
        <v>217</v>
      </c>
      <c r="E18691" s="161"/>
      <c r="F18691" s="162"/>
      <c r="G18691" s="147"/>
      <c r="H18691" s="146"/>
      <c r="J18691" s="146"/>
      <c r="L18691" s="150"/>
      <c r="N18691" s="163"/>
      <c r="O18691" s="146"/>
      <c r="P18691" s="146"/>
      <c r="Q18691" s="146"/>
      <c r="R18691" s="34"/>
      <c r="S18691" s="35"/>
      <c r="T18691" s="147"/>
    </row>
    <row r="18692">
      <c r="A18692" s="147"/>
      <c r="B18692" s="64"/>
      <c r="C18692" s="147" t="s">
        <v>217</v>
      </c>
      <c r="E18692" s="161"/>
      <c r="F18692" s="162"/>
      <c r="G18692" s="147"/>
      <c r="H18692" s="146"/>
      <c r="J18692" s="146"/>
      <c r="L18692" s="150"/>
      <c r="N18692" s="163"/>
      <c r="O18692" s="146"/>
      <c r="P18692" s="146"/>
      <c r="Q18692" s="146"/>
      <c r="R18692" s="34"/>
      <c r="S18692" s="35"/>
      <c r="T18692" s="147"/>
    </row>
    <row r="18693">
      <c r="A18693" s="147"/>
      <c r="B18693" s="64"/>
      <c r="C18693" s="147" t="s">
        <v>217</v>
      </c>
      <c r="E18693" s="161"/>
      <c r="F18693" s="162"/>
      <c r="G18693" s="147"/>
      <c r="H18693" s="146"/>
      <c r="J18693" s="146"/>
      <c r="L18693" s="150"/>
      <c r="N18693" s="163"/>
      <c r="O18693" s="146"/>
      <c r="P18693" s="146"/>
      <c r="Q18693" s="146"/>
      <c r="R18693" s="34"/>
      <c r="S18693" s="35"/>
      <c r="T18693" s="147"/>
    </row>
    <row r="18694">
      <c r="A18694" s="147"/>
      <c r="B18694" s="64"/>
      <c r="C18694" s="147" t="s">
        <v>217</v>
      </c>
      <c r="E18694" s="161"/>
      <c r="F18694" s="162"/>
      <c r="G18694" s="147"/>
      <c r="H18694" s="146"/>
      <c r="J18694" s="146"/>
      <c r="L18694" s="150"/>
      <c r="N18694" s="163"/>
      <c r="O18694" s="146"/>
      <c r="P18694" s="146"/>
      <c r="Q18694" s="146"/>
      <c r="R18694" s="34"/>
      <c r="S18694" s="35"/>
      <c r="T18694" s="147"/>
    </row>
    <row r="18695">
      <c r="A18695" s="147"/>
      <c r="B18695" s="64"/>
      <c r="C18695" s="147" t="s">
        <v>217</v>
      </c>
      <c r="E18695" s="161"/>
      <c r="F18695" s="162"/>
      <c r="G18695" s="147"/>
      <c r="H18695" s="146"/>
      <c r="J18695" s="146"/>
      <c r="L18695" s="150"/>
      <c r="N18695" s="163"/>
      <c r="O18695" s="146"/>
      <c r="P18695" s="146"/>
      <c r="Q18695" s="146"/>
      <c r="R18695" s="34"/>
      <c r="S18695" s="35"/>
      <c r="T18695" s="147"/>
    </row>
    <row r="18696">
      <c r="A18696" s="147"/>
      <c r="B18696" s="64"/>
      <c r="C18696" s="147" t="s">
        <v>217</v>
      </c>
      <c r="E18696" s="161"/>
      <c r="F18696" s="162"/>
      <c r="G18696" s="147"/>
      <c r="H18696" s="146"/>
      <c r="J18696" s="146"/>
      <c r="L18696" s="150"/>
      <c r="N18696" s="163"/>
      <c r="O18696" s="146"/>
      <c r="P18696" s="146"/>
      <c r="Q18696" s="146"/>
      <c r="R18696" s="34"/>
      <c r="S18696" s="35"/>
      <c r="T18696" s="147"/>
    </row>
    <row r="18697">
      <c r="A18697" s="147"/>
      <c r="B18697" s="64"/>
      <c r="C18697" s="147" t="s">
        <v>217</v>
      </c>
      <c r="E18697" s="161"/>
      <c r="F18697" s="162"/>
      <c r="G18697" s="147"/>
      <c r="H18697" s="146"/>
      <c r="J18697" s="146"/>
      <c r="L18697" s="150"/>
      <c r="N18697" s="163"/>
      <c r="O18697" s="146"/>
      <c r="P18697" s="146"/>
      <c r="Q18697" s="146"/>
      <c r="R18697" s="34"/>
      <c r="S18697" s="35"/>
      <c r="T18697" s="147"/>
    </row>
    <row r="18698">
      <c r="A18698" s="147"/>
      <c r="B18698" s="64"/>
      <c r="C18698" s="147" t="s">
        <v>217</v>
      </c>
      <c r="E18698" s="161"/>
      <c r="F18698" s="162"/>
      <c r="G18698" s="147"/>
      <c r="H18698" s="146"/>
      <c r="J18698" s="146"/>
      <c r="L18698" s="150"/>
      <c r="N18698" s="163"/>
      <c r="O18698" s="146"/>
      <c r="P18698" s="146"/>
      <c r="Q18698" s="146"/>
      <c r="R18698" s="34"/>
      <c r="S18698" s="35"/>
      <c r="T18698" s="147"/>
    </row>
    <row r="18699">
      <c r="A18699" s="147"/>
      <c r="B18699" s="64"/>
      <c r="C18699" s="147" t="s">
        <v>217</v>
      </c>
      <c r="E18699" s="161"/>
      <c r="F18699" s="162"/>
      <c r="G18699" s="147"/>
      <c r="H18699" s="146"/>
      <c r="J18699" s="146"/>
      <c r="L18699" s="150"/>
      <c r="N18699" s="163"/>
      <c r="O18699" s="146"/>
      <c r="P18699" s="146"/>
      <c r="Q18699" s="146"/>
      <c r="R18699" s="34"/>
      <c r="S18699" s="35"/>
      <c r="T18699" s="147"/>
    </row>
    <row r="18700">
      <c r="A18700" s="147"/>
      <c r="B18700" s="64"/>
      <c r="C18700" s="147" t="s">
        <v>217</v>
      </c>
      <c r="E18700" s="161"/>
      <c r="F18700" s="162"/>
      <c r="G18700" s="147"/>
      <c r="H18700" s="146"/>
      <c r="J18700" s="146"/>
      <c r="L18700" s="150"/>
      <c r="N18700" s="163"/>
      <c r="O18700" s="146"/>
      <c r="P18700" s="146"/>
      <c r="Q18700" s="146"/>
      <c r="R18700" s="34"/>
      <c r="S18700" s="35"/>
      <c r="T18700" s="147"/>
    </row>
    <row r="18701">
      <c r="A18701" s="147"/>
      <c r="B18701" s="64"/>
      <c r="C18701" s="147" t="s">
        <v>217</v>
      </c>
      <c r="E18701" s="161"/>
      <c r="F18701" s="162"/>
      <c r="G18701" s="147"/>
      <c r="H18701" s="146"/>
      <c r="J18701" s="146"/>
      <c r="L18701" s="150"/>
      <c r="N18701" s="163"/>
      <c r="O18701" s="146"/>
      <c r="P18701" s="146"/>
      <c r="Q18701" s="146"/>
      <c r="R18701" s="34"/>
      <c r="S18701" s="35"/>
      <c r="T18701" s="147"/>
    </row>
    <row r="18702">
      <c r="A18702" s="147"/>
      <c r="B18702" s="64"/>
      <c r="C18702" s="147" t="s">
        <v>217</v>
      </c>
      <c r="E18702" s="161"/>
      <c r="F18702" s="162"/>
      <c r="G18702" s="147"/>
      <c r="H18702" s="146"/>
      <c r="J18702" s="146"/>
      <c r="L18702" s="150"/>
      <c r="N18702" s="163"/>
      <c r="O18702" s="146"/>
      <c r="P18702" s="146"/>
      <c r="Q18702" s="146"/>
      <c r="R18702" s="34"/>
      <c r="S18702" s="35"/>
      <c r="T18702" s="147"/>
    </row>
    <row r="18703">
      <c r="A18703" s="147"/>
      <c r="B18703" s="64"/>
      <c r="C18703" s="147" t="s">
        <v>217</v>
      </c>
      <c r="E18703" s="161"/>
      <c r="F18703" s="162"/>
      <c r="G18703" s="147"/>
      <c r="H18703" s="146"/>
      <c r="J18703" s="146"/>
      <c r="L18703" s="150"/>
      <c r="N18703" s="163"/>
      <c r="O18703" s="146"/>
      <c r="P18703" s="146"/>
      <c r="Q18703" s="146"/>
      <c r="R18703" s="34"/>
      <c r="S18703" s="35"/>
      <c r="T18703" s="147"/>
    </row>
    <row r="18704">
      <c r="A18704" s="147"/>
      <c r="B18704" s="64"/>
      <c r="C18704" s="147" t="s">
        <v>217</v>
      </c>
      <c r="E18704" s="161"/>
      <c r="F18704" s="162"/>
      <c r="G18704" s="147"/>
      <c r="H18704" s="146"/>
      <c r="J18704" s="146"/>
      <c r="L18704" s="150"/>
      <c r="N18704" s="163"/>
      <c r="O18704" s="146"/>
      <c r="P18704" s="146"/>
      <c r="Q18704" s="146"/>
      <c r="R18704" s="34"/>
      <c r="S18704" s="35"/>
      <c r="T18704" s="147"/>
    </row>
    <row r="18705">
      <c r="A18705" s="147"/>
      <c r="B18705" s="64"/>
      <c r="C18705" s="147" t="s">
        <v>217</v>
      </c>
      <c r="E18705" s="161"/>
      <c r="F18705" s="162"/>
      <c r="G18705" s="147"/>
      <c r="H18705" s="146"/>
      <c r="J18705" s="146"/>
      <c r="L18705" s="150"/>
      <c r="N18705" s="163"/>
      <c r="O18705" s="146"/>
      <c r="P18705" s="146"/>
      <c r="Q18705" s="146"/>
      <c r="R18705" s="34"/>
      <c r="S18705" s="35"/>
      <c r="T18705" s="147"/>
    </row>
    <row r="18706">
      <c r="A18706" s="147"/>
      <c r="B18706" s="64"/>
      <c r="C18706" s="147" t="s">
        <v>217</v>
      </c>
      <c r="E18706" s="161"/>
      <c r="F18706" s="162"/>
      <c r="G18706" s="147"/>
      <c r="H18706" s="146"/>
      <c r="J18706" s="146"/>
      <c r="L18706" s="150"/>
      <c r="N18706" s="163"/>
      <c r="O18706" s="146"/>
      <c r="P18706" s="146"/>
      <c r="Q18706" s="146"/>
      <c r="R18706" s="34"/>
      <c r="S18706" s="35"/>
      <c r="T18706" s="147"/>
    </row>
    <row r="18707">
      <c r="A18707" s="147"/>
      <c r="B18707" s="64"/>
      <c r="C18707" s="147" t="s">
        <v>217</v>
      </c>
      <c r="E18707" s="161"/>
      <c r="F18707" s="162"/>
      <c r="G18707" s="147"/>
      <c r="H18707" s="146"/>
      <c r="J18707" s="146"/>
      <c r="L18707" s="150"/>
      <c r="N18707" s="163"/>
      <c r="O18707" s="146"/>
      <c r="P18707" s="146"/>
      <c r="Q18707" s="146"/>
      <c r="R18707" s="34"/>
      <c r="S18707" s="35"/>
      <c r="T18707" s="147"/>
    </row>
    <row r="18708">
      <c r="A18708" s="147"/>
      <c r="B18708" s="64"/>
      <c r="C18708" s="147" t="s">
        <v>217</v>
      </c>
      <c r="E18708" s="161"/>
      <c r="F18708" s="162"/>
      <c r="G18708" s="147"/>
      <c r="H18708" s="146"/>
      <c r="J18708" s="146"/>
      <c r="L18708" s="150"/>
      <c r="N18708" s="163"/>
      <c r="O18708" s="146"/>
      <c r="P18708" s="146"/>
      <c r="Q18708" s="146"/>
      <c r="R18708" s="34"/>
      <c r="S18708" s="35"/>
      <c r="T18708" s="147"/>
    </row>
    <row r="18709">
      <c r="A18709" s="147"/>
      <c r="B18709" s="64"/>
      <c r="C18709" s="147" t="s">
        <v>217</v>
      </c>
      <c r="E18709" s="161"/>
      <c r="F18709" s="162"/>
      <c r="G18709" s="147"/>
      <c r="H18709" s="146"/>
      <c r="J18709" s="146"/>
      <c r="L18709" s="150"/>
      <c r="N18709" s="163"/>
      <c r="O18709" s="146"/>
      <c r="P18709" s="146"/>
      <c r="Q18709" s="146"/>
      <c r="R18709" s="34"/>
      <c r="S18709" s="35"/>
      <c r="T18709" s="147"/>
    </row>
    <row r="18710">
      <c r="A18710" s="147"/>
      <c r="B18710" s="64"/>
      <c r="C18710" s="147" t="s">
        <v>217</v>
      </c>
      <c r="E18710" s="161"/>
      <c r="F18710" s="162"/>
      <c r="G18710" s="147"/>
      <c r="H18710" s="146"/>
      <c r="J18710" s="146"/>
      <c r="L18710" s="150"/>
      <c r="N18710" s="163"/>
      <c r="O18710" s="146"/>
      <c r="P18710" s="146"/>
      <c r="Q18710" s="146"/>
      <c r="R18710" s="34"/>
      <c r="S18710" s="35"/>
      <c r="T18710" s="147"/>
    </row>
    <row r="18711">
      <c r="A18711" s="147"/>
      <c r="B18711" s="64"/>
      <c r="C18711" s="147" t="s">
        <v>217</v>
      </c>
      <c r="E18711" s="161"/>
      <c r="F18711" s="162"/>
      <c r="G18711" s="147"/>
      <c r="H18711" s="146"/>
      <c r="J18711" s="146"/>
      <c r="L18711" s="150"/>
      <c r="N18711" s="163"/>
      <c r="O18711" s="146"/>
      <c r="P18711" s="146"/>
      <c r="Q18711" s="146"/>
      <c r="R18711" s="34"/>
      <c r="S18711" s="35"/>
      <c r="T18711" s="147"/>
    </row>
    <row r="18712">
      <c r="A18712" s="147"/>
      <c r="B18712" s="64"/>
      <c r="C18712" s="147" t="s">
        <v>217</v>
      </c>
      <c r="E18712" s="161"/>
      <c r="F18712" s="162"/>
      <c r="G18712" s="147"/>
      <c r="H18712" s="146"/>
      <c r="J18712" s="146"/>
      <c r="L18712" s="150"/>
      <c r="N18712" s="163"/>
      <c r="O18712" s="146"/>
      <c r="P18712" s="146"/>
      <c r="Q18712" s="146"/>
      <c r="R18712" s="34"/>
      <c r="S18712" s="35"/>
      <c r="T18712" s="147"/>
    </row>
    <row r="18713">
      <c r="A18713" s="147"/>
      <c r="B18713" s="64"/>
      <c r="C18713" s="147" t="s">
        <v>217</v>
      </c>
      <c r="E18713" s="161"/>
      <c r="F18713" s="162"/>
      <c r="G18713" s="147"/>
      <c r="H18713" s="146"/>
      <c r="J18713" s="146"/>
      <c r="L18713" s="150"/>
      <c r="N18713" s="163"/>
      <c r="O18713" s="146"/>
      <c r="P18713" s="146"/>
      <c r="Q18713" s="146"/>
      <c r="R18713" s="34"/>
      <c r="S18713" s="35"/>
      <c r="T18713" s="147"/>
    </row>
    <row r="18714">
      <c r="A18714" s="147"/>
      <c r="B18714" s="64"/>
      <c r="C18714" s="147" t="s">
        <v>217</v>
      </c>
      <c r="E18714" s="161"/>
      <c r="F18714" s="162"/>
      <c r="G18714" s="147"/>
      <c r="H18714" s="146"/>
      <c r="J18714" s="146"/>
      <c r="L18714" s="150"/>
      <c r="N18714" s="163"/>
      <c r="O18714" s="146"/>
      <c r="P18714" s="146"/>
      <c r="Q18714" s="146"/>
      <c r="R18714" s="34"/>
      <c r="S18714" s="35"/>
      <c r="T18714" s="147"/>
    </row>
    <row r="18715">
      <c r="A18715" s="147"/>
      <c r="B18715" s="64"/>
      <c r="C18715" s="147" t="s">
        <v>217</v>
      </c>
      <c r="E18715" s="161"/>
      <c r="F18715" s="162"/>
      <c r="G18715" s="147"/>
      <c r="H18715" s="146"/>
      <c r="J18715" s="146"/>
      <c r="L18715" s="150"/>
      <c r="N18715" s="163"/>
      <c r="O18715" s="146"/>
      <c r="P18715" s="146"/>
      <c r="Q18715" s="146"/>
      <c r="R18715" s="34"/>
      <c r="S18715" s="35"/>
      <c r="T18715" s="147"/>
    </row>
    <row r="18716">
      <c r="A18716" s="147"/>
      <c r="B18716" s="64"/>
      <c r="C18716" s="147" t="s">
        <v>217</v>
      </c>
      <c r="E18716" s="161"/>
      <c r="F18716" s="162"/>
      <c r="G18716" s="147"/>
      <c r="H18716" s="146"/>
      <c r="J18716" s="146"/>
      <c r="L18716" s="150"/>
      <c r="N18716" s="163"/>
      <c r="O18716" s="146"/>
      <c r="P18716" s="146"/>
      <c r="Q18716" s="146"/>
      <c r="R18716" s="34"/>
      <c r="S18716" s="35"/>
      <c r="T18716" s="147"/>
    </row>
    <row r="18717">
      <c r="A18717" s="147"/>
      <c r="B18717" s="64"/>
      <c r="C18717" s="147" t="s">
        <v>217</v>
      </c>
      <c r="E18717" s="161"/>
      <c r="F18717" s="162"/>
      <c r="G18717" s="147"/>
      <c r="H18717" s="146"/>
      <c r="J18717" s="146"/>
      <c r="L18717" s="150"/>
      <c r="N18717" s="163"/>
      <c r="O18717" s="146"/>
      <c r="P18717" s="146"/>
      <c r="Q18717" s="146"/>
      <c r="R18717" s="34"/>
      <c r="S18717" s="35"/>
      <c r="T18717" s="147"/>
    </row>
    <row r="18718">
      <c r="A18718" s="147"/>
      <c r="B18718" s="64"/>
      <c r="C18718" s="147" t="s">
        <v>217</v>
      </c>
      <c r="E18718" s="161"/>
      <c r="F18718" s="162"/>
      <c r="G18718" s="147"/>
      <c r="H18718" s="146"/>
      <c r="J18718" s="146"/>
      <c r="L18718" s="150"/>
      <c r="N18718" s="163"/>
      <c r="O18718" s="146"/>
      <c r="P18718" s="146"/>
      <c r="Q18718" s="146"/>
      <c r="R18718" s="34"/>
      <c r="S18718" s="35"/>
      <c r="T18718" s="147"/>
    </row>
    <row r="18719">
      <c r="A18719" s="147"/>
      <c r="B18719" s="64"/>
      <c r="C18719" s="147" t="s">
        <v>217</v>
      </c>
      <c r="E18719" s="161"/>
      <c r="F18719" s="162"/>
      <c r="G18719" s="147"/>
      <c r="H18719" s="146"/>
      <c r="J18719" s="146"/>
      <c r="L18719" s="150"/>
      <c r="N18719" s="163"/>
      <c r="O18719" s="146"/>
      <c r="P18719" s="146"/>
      <c r="Q18719" s="146"/>
      <c r="R18719" s="34"/>
      <c r="S18719" s="35"/>
      <c r="T18719" s="147"/>
    </row>
    <row r="18720">
      <c r="A18720" s="147"/>
      <c r="B18720" s="64"/>
      <c r="C18720" s="147" t="s">
        <v>217</v>
      </c>
      <c r="E18720" s="161"/>
      <c r="F18720" s="162"/>
      <c r="G18720" s="147"/>
      <c r="H18720" s="146"/>
      <c r="J18720" s="146"/>
      <c r="L18720" s="150"/>
      <c r="N18720" s="163"/>
      <c r="O18720" s="146"/>
      <c r="P18720" s="146"/>
      <c r="Q18720" s="146"/>
      <c r="R18720" s="34"/>
      <c r="S18720" s="35"/>
      <c r="T18720" s="147"/>
    </row>
    <row r="18721">
      <c r="A18721" s="147"/>
      <c r="B18721" s="64"/>
      <c r="C18721" s="147" t="s">
        <v>217</v>
      </c>
      <c r="E18721" s="161"/>
      <c r="F18721" s="162"/>
      <c r="G18721" s="147"/>
      <c r="H18721" s="146"/>
      <c r="J18721" s="146"/>
      <c r="L18721" s="150"/>
      <c r="N18721" s="163"/>
      <c r="O18721" s="146"/>
      <c r="P18721" s="146"/>
      <c r="Q18721" s="146"/>
      <c r="R18721" s="34"/>
      <c r="S18721" s="35"/>
      <c r="T18721" s="147"/>
    </row>
    <row r="18722">
      <c r="A18722" s="147"/>
      <c r="B18722" s="64"/>
      <c r="C18722" s="147" t="s">
        <v>217</v>
      </c>
      <c r="E18722" s="161"/>
      <c r="F18722" s="162"/>
      <c r="G18722" s="147"/>
      <c r="H18722" s="146"/>
      <c r="J18722" s="146"/>
      <c r="L18722" s="150"/>
      <c r="N18722" s="163"/>
      <c r="O18722" s="146"/>
      <c r="P18722" s="146"/>
      <c r="Q18722" s="146"/>
      <c r="R18722" s="34"/>
      <c r="S18722" s="35"/>
      <c r="T18722" s="147"/>
    </row>
    <row r="18723">
      <c r="A18723" s="147"/>
      <c r="B18723" s="64"/>
      <c r="C18723" s="147" t="s">
        <v>217</v>
      </c>
      <c r="E18723" s="161"/>
      <c r="F18723" s="162"/>
      <c r="G18723" s="147"/>
      <c r="H18723" s="146"/>
      <c r="J18723" s="146"/>
      <c r="L18723" s="150"/>
      <c r="N18723" s="163"/>
      <c r="O18723" s="146"/>
      <c r="P18723" s="146"/>
      <c r="Q18723" s="146"/>
      <c r="R18723" s="34"/>
      <c r="S18723" s="35"/>
      <c r="T18723" s="147"/>
    </row>
    <row r="18724">
      <c r="A18724" s="147"/>
      <c r="B18724" s="64"/>
      <c r="C18724" s="147" t="s">
        <v>217</v>
      </c>
      <c r="E18724" s="161"/>
      <c r="F18724" s="162"/>
      <c r="G18724" s="147"/>
      <c r="H18724" s="146"/>
      <c r="J18724" s="146"/>
      <c r="L18724" s="150"/>
      <c r="N18724" s="163"/>
      <c r="O18724" s="146"/>
      <c r="P18724" s="146"/>
      <c r="Q18724" s="146"/>
      <c r="R18724" s="34"/>
      <c r="S18724" s="35"/>
      <c r="T18724" s="147"/>
    </row>
    <row r="18725">
      <c r="A18725" s="147"/>
      <c r="B18725" s="64"/>
      <c r="C18725" s="147" t="s">
        <v>217</v>
      </c>
      <c r="E18725" s="161"/>
      <c r="F18725" s="162"/>
      <c r="G18725" s="147"/>
      <c r="H18725" s="146"/>
      <c r="J18725" s="146"/>
      <c r="L18725" s="150"/>
      <c r="N18725" s="163"/>
      <c r="O18725" s="146"/>
      <c r="P18725" s="146"/>
      <c r="Q18725" s="146"/>
      <c r="R18725" s="34"/>
      <c r="S18725" s="35"/>
      <c r="T18725" s="147"/>
    </row>
    <row r="18726">
      <c r="A18726" s="147"/>
      <c r="B18726" s="64"/>
      <c r="C18726" s="147" t="s">
        <v>217</v>
      </c>
      <c r="E18726" s="161"/>
      <c r="F18726" s="162"/>
      <c r="G18726" s="147"/>
      <c r="H18726" s="146"/>
      <c r="J18726" s="146"/>
      <c r="L18726" s="150"/>
      <c r="N18726" s="163"/>
      <c r="O18726" s="146"/>
      <c r="P18726" s="146"/>
      <c r="Q18726" s="146"/>
      <c r="R18726" s="34"/>
      <c r="S18726" s="35"/>
      <c r="T18726" s="147"/>
    </row>
    <row r="18727">
      <c r="A18727" s="147"/>
      <c r="B18727" s="64"/>
      <c r="C18727" s="147" t="s">
        <v>217</v>
      </c>
      <c r="E18727" s="161"/>
      <c r="F18727" s="162"/>
      <c r="G18727" s="147"/>
      <c r="H18727" s="146"/>
      <c r="J18727" s="146"/>
      <c r="L18727" s="150"/>
      <c r="N18727" s="163"/>
      <c r="O18727" s="146"/>
      <c r="P18727" s="146"/>
      <c r="Q18727" s="146"/>
      <c r="R18727" s="34"/>
      <c r="S18727" s="35"/>
      <c r="T18727" s="147"/>
    </row>
    <row r="18728">
      <c r="A18728" s="147"/>
      <c r="B18728" s="64"/>
      <c r="C18728" s="147" t="s">
        <v>217</v>
      </c>
      <c r="E18728" s="161"/>
      <c r="F18728" s="162"/>
      <c r="G18728" s="147"/>
      <c r="H18728" s="146"/>
      <c r="J18728" s="146"/>
      <c r="L18728" s="150"/>
      <c r="N18728" s="163"/>
      <c r="O18728" s="146"/>
      <c r="P18728" s="146"/>
      <c r="Q18728" s="146"/>
      <c r="R18728" s="34"/>
      <c r="S18728" s="35"/>
      <c r="T18728" s="147"/>
    </row>
    <row r="18729">
      <c r="A18729" s="147"/>
      <c r="B18729" s="64"/>
      <c r="C18729" s="147" t="s">
        <v>217</v>
      </c>
      <c r="E18729" s="161"/>
      <c r="F18729" s="162"/>
      <c r="G18729" s="147"/>
      <c r="H18729" s="146"/>
      <c r="J18729" s="146"/>
      <c r="L18729" s="150"/>
      <c r="N18729" s="163"/>
      <c r="O18729" s="146"/>
      <c r="P18729" s="146"/>
      <c r="Q18729" s="146"/>
      <c r="R18729" s="34"/>
      <c r="S18729" s="35"/>
      <c r="T18729" s="147"/>
    </row>
    <row r="18730">
      <c r="A18730" s="147"/>
      <c r="B18730" s="64"/>
      <c r="C18730" s="147" t="s">
        <v>217</v>
      </c>
      <c r="E18730" s="161"/>
      <c r="F18730" s="162"/>
      <c r="G18730" s="147"/>
      <c r="H18730" s="146"/>
      <c r="J18730" s="146"/>
      <c r="L18730" s="150"/>
      <c r="N18730" s="163"/>
      <c r="O18730" s="146"/>
      <c r="P18730" s="146"/>
      <c r="Q18730" s="146"/>
      <c r="R18730" s="34"/>
      <c r="S18730" s="35"/>
      <c r="T18730" s="147"/>
    </row>
    <row r="18731">
      <c r="A18731" s="147"/>
      <c r="B18731" s="64"/>
      <c r="C18731" s="147" t="s">
        <v>217</v>
      </c>
      <c r="E18731" s="161"/>
      <c r="F18731" s="162"/>
      <c r="G18731" s="147"/>
      <c r="H18731" s="146"/>
      <c r="J18731" s="146"/>
      <c r="L18731" s="150"/>
      <c r="N18731" s="163"/>
      <c r="O18731" s="146"/>
      <c r="P18731" s="146"/>
      <c r="Q18731" s="146"/>
      <c r="R18731" s="34"/>
      <c r="S18731" s="35"/>
      <c r="T18731" s="147"/>
    </row>
    <row r="18732">
      <c r="A18732" s="147"/>
      <c r="B18732" s="64"/>
      <c r="C18732" s="147" t="s">
        <v>217</v>
      </c>
      <c r="E18732" s="161"/>
      <c r="F18732" s="162"/>
      <c r="G18732" s="147"/>
      <c r="H18732" s="146"/>
      <c r="J18732" s="146"/>
      <c r="L18732" s="150"/>
      <c r="N18732" s="163"/>
      <c r="O18732" s="146"/>
      <c r="P18732" s="146"/>
      <c r="Q18732" s="146"/>
      <c r="R18732" s="34"/>
      <c r="S18732" s="35"/>
      <c r="T18732" s="147"/>
    </row>
    <row r="18733">
      <c r="A18733" s="147"/>
      <c r="B18733" s="64"/>
      <c r="C18733" s="147" t="s">
        <v>217</v>
      </c>
      <c r="E18733" s="161"/>
      <c r="F18733" s="162"/>
      <c r="G18733" s="147"/>
      <c r="H18733" s="146"/>
      <c r="J18733" s="146"/>
      <c r="L18733" s="150"/>
      <c r="N18733" s="163"/>
      <c r="O18733" s="146"/>
      <c r="P18733" s="146"/>
      <c r="Q18733" s="146"/>
      <c r="R18733" s="34"/>
      <c r="S18733" s="35"/>
      <c r="T18733" s="147"/>
    </row>
    <row r="18734">
      <c r="A18734" s="147"/>
      <c r="B18734" s="64"/>
      <c r="C18734" s="147" t="s">
        <v>217</v>
      </c>
      <c r="E18734" s="161"/>
      <c r="F18734" s="162"/>
      <c r="G18734" s="147"/>
      <c r="H18734" s="146"/>
      <c r="J18734" s="146"/>
      <c r="L18734" s="150"/>
      <c r="N18734" s="163"/>
      <c r="O18734" s="146"/>
      <c r="P18734" s="146"/>
      <c r="Q18734" s="146"/>
      <c r="R18734" s="34"/>
      <c r="S18734" s="35"/>
      <c r="T18734" s="147"/>
    </row>
    <row r="18735">
      <c r="A18735" s="147"/>
      <c r="B18735" s="64"/>
      <c r="C18735" s="147" t="s">
        <v>217</v>
      </c>
      <c r="E18735" s="161"/>
      <c r="F18735" s="162"/>
      <c r="G18735" s="147"/>
      <c r="H18735" s="146"/>
      <c r="J18735" s="146"/>
      <c r="L18735" s="150"/>
      <c r="N18735" s="163"/>
      <c r="O18735" s="146"/>
      <c r="P18735" s="146"/>
      <c r="Q18735" s="146"/>
      <c r="R18735" s="34"/>
      <c r="S18735" s="35"/>
      <c r="T18735" s="147"/>
    </row>
    <row r="18736">
      <c r="A18736" s="147"/>
      <c r="B18736" s="64"/>
      <c r="C18736" s="147" t="s">
        <v>217</v>
      </c>
      <c r="E18736" s="161"/>
      <c r="F18736" s="162"/>
      <c r="G18736" s="147"/>
      <c r="H18736" s="146"/>
      <c r="J18736" s="146"/>
      <c r="L18736" s="150"/>
      <c r="N18736" s="163"/>
      <c r="O18736" s="146"/>
      <c r="P18736" s="146"/>
      <c r="Q18736" s="146"/>
      <c r="R18736" s="34"/>
      <c r="S18736" s="35"/>
      <c r="T18736" s="147"/>
    </row>
    <row r="18737">
      <c r="A18737" s="147"/>
      <c r="B18737" s="64"/>
      <c r="C18737" s="147" t="s">
        <v>217</v>
      </c>
      <c r="E18737" s="161"/>
      <c r="F18737" s="162"/>
      <c r="G18737" s="147"/>
      <c r="H18737" s="146"/>
      <c r="J18737" s="146"/>
      <c r="L18737" s="150"/>
      <c r="N18737" s="163"/>
      <c r="O18737" s="146"/>
      <c r="P18737" s="146"/>
      <c r="Q18737" s="146"/>
      <c r="R18737" s="34"/>
      <c r="S18737" s="35"/>
      <c r="T18737" s="147"/>
    </row>
    <row r="18738">
      <c r="A18738" s="147"/>
      <c r="B18738" s="64"/>
      <c r="C18738" s="147" t="s">
        <v>217</v>
      </c>
      <c r="E18738" s="161"/>
      <c r="F18738" s="162"/>
      <c r="G18738" s="147"/>
      <c r="H18738" s="146"/>
      <c r="J18738" s="146"/>
      <c r="L18738" s="150"/>
      <c r="N18738" s="163"/>
      <c r="O18738" s="146"/>
      <c r="P18738" s="146"/>
      <c r="Q18738" s="146"/>
      <c r="R18738" s="34"/>
      <c r="S18738" s="35"/>
      <c r="T18738" s="147"/>
    </row>
    <row r="18739">
      <c r="A18739" s="147"/>
      <c r="B18739" s="64"/>
      <c r="C18739" s="147" t="s">
        <v>217</v>
      </c>
      <c r="E18739" s="161"/>
      <c r="F18739" s="162"/>
      <c r="G18739" s="147"/>
      <c r="H18739" s="146"/>
      <c r="J18739" s="146"/>
      <c r="L18739" s="150"/>
      <c r="N18739" s="163"/>
      <c r="O18739" s="146"/>
      <c r="P18739" s="146"/>
      <c r="Q18739" s="146"/>
      <c r="R18739" s="34"/>
      <c r="S18739" s="35"/>
      <c r="T18739" s="147"/>
    </row>
    <row r="18740">
      <c r="A18740" s="147"/>
      <c r="B18740" s="64"/>
      <c r="C18740" s="147" t="s">
        <v>217</v>
      </c>
      <c r="E18740" s="161"/>
      <c r="F18740" s="162"/>
      <c r="G18740" s="147"/>
      <c r="H18740" s="146"/>
      <c r="J18740" s="146"/>
      <c r="L18740" s="150"/>
      <c r="N18740" s="163"/>
      <c r="O18740" s="146"/>
      <c r="P18740" s="146"/>
      <c r="Q18740" s="146"/>
      <c r="R18740" s="34"/>
      <c r="S18740" s="35"/>
      <c r="T18740" s="147"/>
    </row>
    <row r="18741">
      <c r="A18741" s="147"/>
      <c r="B18741" s="64"/>
      <c r="C18741" s="147" t="s">
        <v>217</v>
      </c>
      <c r="E18741" s="161"/>
      <c r="F18741" s="162"/>
      <c r="G18741" s="147"/>
      <c r="H18741" s="146"/>
      <c r="J18741" s="146"/>
      <c r="L18741" s="150"/>
      <c r="N18741" s="163"/>
      <c r="O18741" s="146"/>
      <c r="P18741" s="146"/>
      <c r="Q18741" s="146"/>
      <c r="R18741" s="34"/>
      <c r="S18741" s="35"/>
      <c r="T18741" s="147"/>
    </row>
    <row r="18742">
      <c r="A18742" s="147"/>
      <c r="B18742" s="64"/>
      <c r="C18742" s="147" t="s">
        <v>217</v>
      </c>
      <c r="E18742" s="161"/>
      <c r="F18742" s="162"/>
      <c r="G18742" s="147"/>
      <c r="H18742" s="146"/>
      <c r="J18742" s="146"/>
      <c r="L18742" s="150"/>
      <c r="N18742" s="163"/>
      <c r="O18742" s="146"/>
      <c r="P18742" s="146"/>
      <c r="Q18742" s="146"/>
      <c r="R18742" s="34"/>
      <c r="S18742" s="35"/>
      <c r="T18742" s="147"/>
    </row>
    <row r="18743">
      <c r="A18743" s="147"/>
      <c r="B18743" s="64"/>
      <c r="C18743" s="147" t="s">
        <v>217</v>
      </c>
      <c r="E18743" s="161"/>
      <c r="F18743" s="162"/>
      <c r="G18743" s="147"/>
      <c r="H18743" s="146"/>
      <c r="J18743" s="146"/>
      <c r="L18743" s="150"/>
      <c r="N18743" s="163"/>
      <c r="O18743" s="146"/>
      <c r="P18743" s="146"/>
      <c r="Q18743" s="146"/>
      <c r="R18743" s="34"/>
      <c r="S18743" s="35"/>
      <c r="T18743" s="147"/>
    </row>
    <row r="18744">
      <c r="A18744" s="147"/>
      <c r="B18744" s="64"/>
      <c r="C18744" s="147" t="s">
        <v>217</v>
      </c>
      <c r="E18744" s="161"/>
      <c r="F18744" s="162"/>
      <c r="G18744" s="147"/>
      <c r="H18744" s="146"/>
      <c r="J18744" s="146"/>
      <c r="L18744" s="150"/>
      <c r="N18744" s="163"/>
      <c r="O18744" s="146"/>
      <c r="P18744" s="146"/>
      <c r="Q18744" s="146"/>
      <c r="R18744" s="34"/>
      <c r="S18744" s="35"/>
      <c r="T18744" s="147"/>
    </row>
    <row r="18745">
      <c r="A18745" s="147"/>
      <c r="B18745" s="64"/>
      <c r="C18745" s="147" t="s">
        <v>217</v>
      </c>
      <c r="E18745" s="161"/>
      <c r="F18745" s="162"/>
      <c r="G18745" s="147"/>
      <c r="H18745" s="146"/>
      <c r="J18745" s="146"/>
      <c r="L18745" s="150"/>
      <c r="N18745" s="163"/>
      <c r="O18745" s="146"/>
      <c r="P18745" s="146"/>
      <c r="Q18745" s="146"/>
      <c r="R18745" s="34"/>
      <c r="S18745" s="35"/>
      <c r="T18745" s="147"/>
    </row>
    <row r="18746">
      <c r="A18746" s="147"/>
      <c r="B18746" s="64"/>
      <c r="C18746" s="147" t="s">
        <v>217</v>
      </c>
      <c r="E18746" s="161"/>
      <c r="F18746" s="162"/>
      <c r="G18746" s="147"/>
      <c r="H18746" s="146"/>
      <c r="J18746" s="146"/>
      <c r="L18746" s="150"/>
      <c r="N18746" s="163"/>
      <c r="O18746" s="146"/>
      <c r="P18746" s="146"/>
      <c r="Q18746" s="146"/>
      <c r="R18746" s="34"/>
      <c r="S18746" s="35"/>
      <c r="T18746" s="147"/>
    </row>
    <row r="18747">
      <c r="A18747" s="147"/>
      <c r="B18747" s="64"/>
      <c r="C18747" s="147" t="s">
        <v>217</v>
      </c>
      <c r="E18747" s="161"/>
      <c r="F18747" s="162"/>
      <c r="G18747" s="147"/>
      <c r="H18747" s="146"/>
      <c r="J18747" s="146"/>
      <c r="L18747" s="150"/>
      <c r="N18747" s="163"/>
      <c r="O18747" s="146"/>
      <c r="P18747" s="146"/>
      <c r="Q18747" s="146"/>
      <c r="R18747" s="34"/>
      <c r="S18747" s="35"/>
      <c r="T18747" s="147"/>
    </row>
    <row r="18748">
      <c r="A18748" s="147"/>
      <c r="B18748" s="64"/>
      <c r="C18748" s="147" t="s">
        <v>217</v>
      </c>
      <c r="E18748" s="161"/>
      <c r="F18748" s="162"/>
      <c r="G18748" s="147"/>
      <c r="H18748" s="146"/>
      <c r="J18748" s="146"/>
      <c r="L18748" s="150"/>
      <c r="N18748" s="163"/>
      <c r="O18748" s="146"/>
      <c r="P18748" s="146"/>
      <c r="Q18748" s="146"/>
      <c r="R18748" s="34"/>
      <c r="S18748" s="35"/>
      <c r="T18748" s="147"/>
    </row>
    <row r="18749">
      <c r="A18749" s="147"/>
      <c r="B18749" s="64"/>
      <c r="C18749" s="147" t="s">
        <v>217</v>
      </c>
      <c r="E18749" s="161"/>
      <c r="F18749" s="162"/>
      <c r="G18749" s="147"/>
      <c r="H18749" s="146"/>
      <c r="J18749" s="146"/>
      <c r="L18749" s="150"/>
      <c r="N18749" s="163"/>
      <c r="O18749" s="146"/>
      <c r="P18749" s="146"/>
      <c r="Q18749" s="146"/>
      <c r="R18749" s="34"/>
      <c r="S18749" s="35"/>
      <c r="T18749" s="147"/>
    </row>
    <row r="18750">
      <c r="A18750" s="147"/>
      <c r="B18750" s="64"/>
      <c r="C18750" s="147" t="s">
        <v>217</v>
      </c>
      <c r="E18750" s="161"/>
      <c r="F18750" s="162"/>
      <c r="G18750" s="147"/>
      <c r="H18750" s="146"/>
      <c r="J18750" s="146"/>
      <c r="L18750" s="150"/>
      <c r="N18750" s="163"/>
      <c r="O18750" s="146"/>
      <c r="P18750" s="146"/>
      <c r="Q18750" s="146"/>
      <c r="R18750" s="34"/>
      <c r="S18750" s="35"/>
      <c r="T18750" s="147"/>
    </row>
    <row r="18751">
      <c r="A18751" s="147"/>
      <c r="B18751" s="64"/>
      <c r="C18751" s="147" t="s">
        <v>217</v>
      </c>
      <c r="E18751" s="161"/>
      <c r="F18751" s="162"/>
      <c r="G18751" s="147"/>
      <c r="H18751" s="146"/>
      <c r="J18751" s="146"/>
      <c r="L18751" s="150"/>
      <c r="N18751" s="163"/>
      <c r="O18751" s="146"/>
      <c r="P18751" s="146"/>
      <c r="Q18751" s="146"/>
      <c r="R18751" s="34"/>
      <c r="S18751" s="35"/>
      <c r="T18751" s="147"/>
    </row>
    <row r="18752">
      <c r="A18752" s="147"/>
      <c r="B18752" s="64"/>
      <c r="C18752" s="147" t="s">
        <v>217</v>
      </c>
      <c r="E18752" s="161"/>
      <c r="F18752" s="162"/>
      <c r="G18752" s="147"/>
      <c r="H18752" s="146"/>
      <c r="J18752" s="146"/>
      <c r="L18752" s="150"/>
      <c r="N18752" s="163"/>
      <c r="O18752" s="146"/>
      <c r="P18752" s="146"/>
      <c r="Q18752" s="146"/>
      <c r="R18752" s="34"/>
      <c r="S18752" s="35"/>
      <c r="T18752" s="147"/>
    </row>
    <row r="18753">
      <c r="A18753" s="147"/>
      <c r="B18753" s="64"/>
      <c r="C18753" s="147" t="s">
        <v>217</v>
      </c>
      <c r="E18753" s="161"/>
      <c r="F18753" s="162"/>
      <c r="G18753" s="147"/>
      <c r="H18753" s="146"/>
      <c r="J18753" s="146"/>
      <c r="L18753" s="150"/>
      <c r="N18753" s="163"/>
      <c r="O18753" s="146"/>
      <c r="P18753" s="146"/>
      <c r="Q18753" s="146"/>
      <c r="R18753" s="34"/>
      <c r="S18753" s="35"/>
      <c r="T18753" s="147"/>
    </row>
    <row r="18754">
      <c r="A18754" s="147"/>
      <c r="B18754" s="64"/>
      <c r="C18754" s="147" t="s">
        <v>217</v>
      </c>
      <c r="E18754" s="161"/>
      <c r="F18754" s="162"/>
      <c r="G18754" s="147"/>
      <c r="H18754" s="146"/>
      <c r="J18754" s="146"/>
      <c r="L18754" s="150"/>
      <c r="N18754" s="163"/>
      <c r="O18754" s="146"/>
      <c r="P18754" s="146"/>
      <c r="Q18754" s="146"/>
      <c r="R18754" s="34"/>
      <c r="S18754" s="35"/>
      <c r="T18754" s="147"/>
    </row>
    <row r="18755">
      <c r="A18755" s="147"/>
      <c r="B18755" s="64"/>
      <c r="C18755" s="147" t="s">
        <v>217</v>
      </c>
      <c r="E18755" s="161"/>
      <c r="F18755" s="162"/>
      <c r="G18755" s="147"/>
      <c r="H18755" s="146"/>
      <c r="J18755" s="146"/>
      <c r="L18755" s="150"/>
      <c r="N18755" s="163"/>
      <c r="O18755" s="146"/>
      <c r="P18755" s="146"/>
      <c r="Q18755" s="146"/>
      <c r="R18755" s="34"/>
      <c r="S18755" s="35"/>
      <c r="T18755" s="147"/>
    </row>
    <row r="18756">
      <c r="A18756" s="147"/>
      <c r="B18756" s="64"/>
      <c r="C18756" s="147" t="s">
        <v>217</v>
      </c>
      <c r="E18756" s="161"/>
      <c r="F18756" s="162"/>
      <c r="G18756" s="147"/>
      <c r="H18756" s="146"/>
      <c r="J18756" s="146"/>
      <c r="L18756" s="150"/>
      <c r="N18756" s="163"/>
      <c r="O18756" s="146"/>
      <c r="P18756" s="146"/>
      <c r="Q18756" s="146"/>
      <c r="R18756" s="34"/>
      <c r="S18756" s="35"/>
      <c r="T18756" s="147"/>
    </row>
    <row r="18757">
      <c r="A18757" s="147"/>
      <c r="B18757" s="64"/>
      <c r="C18757" s="147" t="s">
        <v>217</v>
      </c>
      <c r="E18757" s="161"/>
      <c r="F18757" s="162"/>
      <c r="G18757" s="147"/>
      <c r="H18757" s="146"/>
      <c r="J18757" s="146"/>
      <c r="L18757" s="150"/>
      <c r="N18757" s="163"/>
      <c r="O18757" s="146"/>
      <c r="P18757" s="146"/>
      <c r="Q18757" s="146"/>
      <c r="R18757" s="34"/>
      <c r="S18757" s="35"/>
      <c r="T18757" s="147"/>
    </row>
    <row r="18758">
      <c r="A18758" s="147"/>
      <c r="B18758" s="64"/>
      <c r="C18758" s="147" t="s">
        <v>217</v>
      </c>
      <c r="E18758" s="161"/>
      <c r="F18758" s="162"/>
      <c r="G18758" s="147"/>
      <c r="H18758" s="146"/>
      <c r="J18758" s="146"/>
      <c r="L18758" s="150"/>
      <c r="N18758" s="163"/>
      <c r="O18758" s="146"/>
      <c r="P18758" s="146"/>
      <c r="Q18758" s="146"/>
      <c r="R18758" s="34"/>
      <c r="S18758" s="35"/>
      <c r="T18758" s="147"/>
    </row>
    <row r="18759">
      <c r="A18759" s="147"/>
      <c r="B18759" s="64"/>
      <c r="C18759" s="147" t="s">
        <v>217</v>
      </c>
      <c r="E18759" s="161"/>
      <c r="F18759" s="162"/>
      <c r="G18759" s="147"/>
      <c r="H18759" s="146"/>
      <c r="J18759" s="146"/>
      <c r="L18759" s="150"/>
      <c r="N18759" s="163"/>
      <c r="O18759" s="146"/>
      <c r="P18759" s="146"/>
      <c r="Q18759" s="146"/>
      <c r="R18759" s="34"/>
      <c r="S18759" s="35"/>
      <c r="T18759" s="147"/>
    </row>
    <row r="18760">
      <c r="A18760" s="147"/>
      <c r="B18760" s="64"/>
      <c r="C18760" s="147" t="s">
        <v>217</v>
      </c>
      <c r="E18760" s="161"/>
      <c r="F18760" s="162"/>
      <c r="G18760" s="147"/>
      <c r="H18760" s="146"/>
      <c r="J18760" s="146"/>
      <c r="L18760" s="150"/>
      <c r="N18760" s="163"/>
      <c r="O18760" s="146"/>
      <c r="P18760" s="146"/>
      <c r="Q18760" s="146"/>
      <c r="R18760" s="34"/>
      <c r="S18760" s="35"/>
      <c r="T18760" s="147"/>
    </row>
    <row r="18761">
      <c r="A18761" s="147"/>
      <c r="B18761" s="64"/>
      <c r="C18761" s="147" t="s">
        <v>217</v>
      </c>
      <c r="E18761" s="161"/>
      <c r="F18761" s="162"/>
      <c r="G18761" s="147"/>
      <c r="H18761" s="146"/>
      <c r="J18761" s="146"/>
      <c r="L18761" s="150"/>
      <c r="N18761" s="163"/>
      <c r="O18761" s="146"/>
      <c r="P18761" s="146"/>
      <c r="Q18761" s="146"/>
      <c r="R18761" s="34"/>
      <c r="S18761" s="35"/>
      <c r="T18761" s="147"/>
    </row>
    <row r="18762">
      <c r="A18762" s="147"/>
      <c r="B18762" s="64"/>
      <c r="C18762" s="147" t="s">
        <v>217</v>
      </c>
      <c r="E18762" s="161"/>
      <c r="F18762" s="162"/>
      <c r="G18762" s="147"/>
      <c r="H18762" s="146"/>
      <c r="J18762" s="146"/>
      <c r="L18762" s="150"/>
      <c r="N18762" s="163"/>
      <c r="O18762" s="146"/>
      <c r="P18762" s="146"/>
      <c r="Q18762" s="146"/>
      <c r="R18762" s="34"/>
      <c r="S18762" s="35"/>
      <c r="T18762" s="147"/>
    </row>
    <row r="18763">
      <c r="A18763" s="147"/>
      <c r="B18763" s="64"/>
      <c r="C18763" s="147" t="s">
        <v>217</v>
      </c>
      <c r="E18763" s="161"/>
      <c r="F18763" s="162"/>
      <c r="G18763" s="147"/>
      <c r="H18763" s="146"/>
      <c r="J18763" s="146"/>
      <c r="L18763" s="150"/>
      <c r="N18763" s="163"/>
      <c r="O18763" s="146"/>
      <c r="P18763" s="146"/>
      <c r="Q18763" s="146"/>
      <c r="R18763" s="34"/>
      <c r="S18763" s="35"/>
      <c r="T18763" s="147"/>
    </row>
    <row r="18764">
      <c r="A18764" s="147"/>
      <c r="B18764" s="64"/>
      <c r="C18764" s="147" t="s">
        <v>217</v>
      </c>
      <c r="E18764" s="161"/>
      <c r="F18764" s="162"/>
      <c r="G18764" s="147"/>
      <c r="H18764" s="146"/>
      <c r="J18764" s="146"/>
      <c r="L18764" s="150"/>
      <c r="N18764" s="163"/>
      <c r="O18764" s="146"/>
      <c r="P18764" s="146"/>
      <c r="Q18764" s="146"/>
      <c r="R18764" s="34"/>
      <c r="S18764" s="35"/>
      <c r="T18764" s="147"/>
    </row>
    <row r="18765">
      <c r="A18765" s="147"/>
      <c r="B18765" s="64"/>
      <c r="C18765" s="147" t="s">
        <v>217</v>
      </c>
      <c r="E18765" s="161"/>
      <c r="F18765" s="162"/>
      <c r="G18765" s="147"/>
      <c r="H18765" s="146"/>
      <c r="J18765" s="146"/>
      <c r="L18765" s="150"/>
      <c r="N18765" s="163"/>
      <c r="O18765" s="146"/>
      <c r="P18765" s="146"/>
      <c r="Q18765" s="146"/>
      <c r="R18765" s="34"/>
      <c r="S18765" s="35"/>
      <c r="T18765" s="147"/>
    </row>
    <row r="18766">
      <c r="A18766" s="147"/>
      <c r="B18766" s="64"/>
      <c r="C18766" s="147" t="s">
        <v>217</v>
      </c>
      <c r="E18766" s="161"/>
      <c r="F18766" s="162"/>
      <c r="G18766" s="147"/>
      <c r="H18766" s="146"/>
      <c r="J18766" s="146"/>
      <c r="L18766" s="150"/>
      <c r="N18766" s="163"/>
      <c r="O18766" s="146"/>
      <c r="P18766" s="146"/>
      <c r="Q18766" s="146"/>
      <c r="R18766" s="34"/>
      <c r="S18766" s="35"/>
      <c r="T18766" s="147"/>
    </row>
    <row r="18767">
      <c r="A18767" s="147"/>
      <c r="B18767" s="64"/>
      <c r="C18767" s="147" t="s">
        <v>217</v>
      </c>
      <c r="E18767" s="161"/>
      <c r="F18767" s="162"/>
      <c r="G18767" s="147"/>
      <c r="H18767" s="146"/>
      <c r="J18767" s="146"/>
      <c r="L18767" s="150"/>
      <c r="N18767" s="163"/>
      <c r="O18767" s="146"/>
      <c r="P18767" s="146"/>
      <c r="Q18767" s="146"/>
      <c r="R18767" s="34"/>
      <c r="S18767" s="35"/>
      <c r="T18767" s="147"/>
    </row>
    <row r="18768">
      <c r="A18768" s="147"/>
      <c r="B18768" s="64"/>
      <c r="C18768" s="147" t="s">
        <v>217</v>
      </c>
      <c r="E18768" s="161"/>
      <c r="F18768" s="162"/>
      <c r="G18768" s="147"/>
      <c r="H18768" s="146"/>
      <c r="J18768" s="146"/>
      <c r="L18768" s="150"/>
      <c r="N18768" s="163"/>
      <c r="O18768" s="146"/>
      <c r="P18768" s="146"/>
      <c r="Q18768" s="146"/>
      <c r="R18768" s="34"/>
      <c r="S18768" s="35"/>
      <c r="T18768" s="147"/>
    </row>
    <row r="18769">
      <c r="A18769" s="147"/>
      <c r="B18769" s="64"/>
      <c r="C18769" s="147" t="s">
        <v>217</v>
      </c>
      <c r="E18769" s="161"/>
      <c r="F18769" s="162"/>
      <c r="G18769" s="147"/>
      <c r="H18769" s="146"/>
      <c r="J18769" s="146"/>
      <c r="L18769" s="150"/>
      <c r="N18769" s="163"/>
      <c r="O18769" s="146"/>
      <c r="P18769" s="146"/>
      <c r="Q18769" s="146"/>
      <c r="R18769" s="34"/>
      <c r="S18769" s="35"/>
      <c r="T18769" s="147"/>
    </row>
    <row r="18770">
      <c r="A18770" s="147"/>
      <c r="B18770" s="64"/>
      <c r="C18770" s="147" t="s">
        <v>217</v>
      </c>
      <c r="E18770" s="161"/>
      <c r="F18770" s="162"/>
      <c r="G18770" s="147"/>
      <c r="H18770" s="146"/>
      <c r="J18770" s="146"/>
      <c r="L18770" s="150"/>
      <c r="N18770" s="163"/>
      <c r="O18770" s="146"/>
      <c r="P18770" s="146"/>
      <c r="Q18770" s="146"/>
      <c r="R18770" s="34"/>
      <c r="S18770" s="35"/>
      <c r="T18770" s="147"/>
    </row>
    <row r="18771">
      <c r="A18771" s="147"/>
      <c r="B18771" s="64"/>
      <c r="C18771" s="147" t="s">
        <v>217</v>
      </c>
      <c r="E18771" s="161"/>
      <c r="F18771" s="162"/>
      <c r="G18771" s="147"/>
      <c r="H18771" s="146"/>
      <c r="J18771" s="146"/>
      <c r="L18771" s="150"/>
      <c r="N18771" s="163"/>
      <c r="O18771" s="146"/>
      <c r="P18771" s="146"/>
      <c r="Q18771" s="146"/>
      <c r="R18771" s="34"/>
      <c r="S18771" s="35"/>
      <c r="T18771" s="147"/>
    </row>
    <row r="18772">
      <c r="A18772" s="147"/>
      <c r="B18772" s="64"/>
      <c r="C18772" s="147" t="s">
        <v>217</v>
      </c>
      <c r="E18772" s="161"/>
      <c r="F18772" s="162"/>
      <c r="G18772" s="147"/>
      <c r="H18772" s="146"/>
      <c r="J18772" s="146"/>
      <c r="L18772" s="150"/>
      <c r="N18772" s="163"/>
      <c r="O18772" s="146"/>
      <c r="P18772" s="146"/>
      <c r="Q18772" s="146"/>
      <c r="R18772" s="34"/>
      <c r="S18772" s="35"/>
      <c r="T18772" s="147"/>
    </row>
    <row r="18773">
      <c r="A18773" s="147"/>
      <c r="B18773" s="64"/>
      <c r="C18773" s="147" t="s">
        <v>217</v>
      </c>
      <c r="E18773" s="161"/>
      <c r="F18773" s="162"/>
      <c r="G18773" s="147"/>
      <c r="H18773" s="146"/>
      <c r="J18773" s="146"/>
      <c r="L18773" s="150"/>
      <c r="N18773" s="163"/>
      <c r="O18773" s="146"/>
      <c r="P18773" s="146"/>
      <c r="Q18773" s="146"/>
      <c r="R18773" s="34"/>
      <c r="S18773" s="35"/>
      <c r="T18773" s="147"/>
    </row>
    <row r="18774">
      <c r="A18774" s="147"/>
      <c r="B18774" s="64"/>
      <c r="C18774" s="147" t="s">
        <v>217</v>
      </c>
      <c r="E18774" s="161"/>
      <c r="F18774" s="162"/>
      <c r="G18774" s="147"/>
      <c r="H18774" s="146"/>
      <c r="J18774" s="146"/>
      <c r="L18774" s="150"/>
      <c r="N18774" s="163"/>
      <c r="O18774" s="146"/>
      <c r="P18774" s="146"/>
      <c r="Q18774" s="146"/>
      <c r="R18774" s="34"/>
      <c r="S18774" s="35"/>
      <c r="T18774" s="147"/>
    </row>
    <row r="18775">
      <c r="A18775" s="147"/>
      <c r="B18775" s="64"/>
      <c r="C18775" s="147" t="s">
        <v>217</v>
      </c>
      <c r="E18775" s="161"/>
      <c r="F18775" s="162"/>
      <c r="G18775" s="147"/>
      <c r="H18775" s="146"/>
      <c r="J18775" s="146"/>
      <c r="L18775" s="150"/>
      <c r="N18775" s="163"/>
      <c r="O18775" s="146"/>
      <c r="P18775" s="146"/>
      <c r="Q18775" s="146"/>
      <c r="R18775" s="34"/>
      <c r="S18775" s="35"/>
      <c r="T18775" s="147"/>
    </row>
    <row r="18776">
      <c r="A18776" s="147"/>
      <c r="B18776" s="64"/>
      <c r="C18776" s="147" t="s">
        <v>217</v>
      </c>
      <c r="E18776" s="161"/>
      <c r="F18776" s="162"/>
      <c r="G18776" s="147"/>
      <c r="H18776" s="146"/>
      <c r="J18776" s="146"/>
      <c r="L18776" s="150"/>
      <c r="N18776" s="163"/>
      <c r="O18776" s="146"/>
      <c r="P18776" s="146"/>
      <c r="Q18776" s="146"/>
      <c r="R18776" s="34"/>
      <c r="S18776" s="35"/>
      <c r="T18776" s="147"/>
    </row>
    <row r="18777">
      <c r="A18777" s="147"/>
      <c r="B18777" s="64"/>
      <c r="C18777" s="147" t="s">
        <v>217</v>
      </c>
      <c r="E18777" s="161"/>
      <c r="F18777" s="162"/>
      <c r="G18777" s="147"/>
      <c r="H18777" s="146"/>
      <c r="J18777" s="146"/>
      <c r="L18777" s="150"/>
      <c r="N18777" s="163"/>
      <c r="O18777" s="146"/>
      <c r="P18777" s="146"/>
      <c r="Q18777" s="146"/>
      <c r="R18777" s="34"/>
      <c r="S18777" s="35"/>
      <c r="T18777" s="147"/>
    </row>
    <row r="18778">
      <c r="A18778" s="147"/>
      <c r="B18778" s="64"/>
      <c r="C18778" s="147" t="s">
        <v>217</v>
      </c>
      <c r="E18778" s="161"/>
      <c r="F18778" s="162"/>
      <c r="G18778" s="147"/>
      <c r="H18778" s="146"/>
      <c r="J18778" s="146"/>
      <c r="L18778" s="150"/>
      <c r="N18778" s="163"/>
      <c r="O18778" s="146"/>
      <c r="P18778" s="146"/>
      <c r="Q18778" s="146"/>
      <c r="R18778" s="34"/>
      <c r="S18778" s="35"/>
      <c r="T18778" s="147"/>
    </row>
    <row r="18779">
      <c r="A18779" s="147"/>
      <c r="B18779" s="64"/>
      <c r="C18779" s="147" t="s">
        <v>217</v>
      </c>
      <c r="E18779" s="161"/>
      <c r="F18779" s="162"/>
      <c r="G18779" s="147"/>
      <c r="H18779" s="146"/>
      <c r="J18779" s="146"/>
      <c r="L18779" s="150"/>
      <c r="N18779" s="163"/>
      <c r="O18779" s="146"/>
      <c r="P18779" s="146"/>
      <c r="Q18779" s="146"/>
      <c r="R18779" s="34"/>
      <c r="S18779" s="35"/>
      <c r="T18779" s="147"/>
    </row>
    <row r="18780">
      <c r="A18780" s="147"/>
      <c r="B18780" s="64"/>
      <c r="C18780" s="147" t="s">
        <v>217</v>
      </c>
      <c r="E18780" s="161"/>
      <c r="F18780" s="162"/>
      <c r="G18780" s="147"/>
      <c r="H18780" s="146"/>
      <c r="J18780" s="146"/>
      <c r="L18780" s="150"/>
      <c r="N18780" s="163"/>
      <c r="O18780" s="146"/>
      <c r="P18780" s="146"/>
      <c r="Q18780" s="146"/>
      <c r="R18780" s="34"/>
      <c r="S18780" s="35"/>
      <c r="T18780" s="147"/>
    </row>
    <row r="18781">
      <c r="A18781" s="147"/>
      <c r="B18781" s="64"/>
      <c r="C18781" s="147" t="s">
        <v>217</v>
      </c>
      <c r="E18781" s="161"/>
      <c r="F18781" s="162"/>
      <c r="G18781" s="147"/>
      <c r="H18781" s="146"/>
      <c r="J18781" s="146"/>
      <c r="L18781" s="150"/>
      <c r="N18781" s="163"/>
      <c r="O18781" s="146"/>
      <c r="P18781" s="146"/>
      <c r="Q18781" s="146"/>
      <c r="R18781" s="34"/>
      <c r="S18781" s="35"/>
      <c r="T18781" s="147"/>
    </row>
    <row r="18782">
      <c r="A18782" s="147"/>
      <c r="B18782" s="64"/>
      <c r="C18782" s="147" t="s">
        <v>217</v>
      </c>
      <c r="E18782" s="161"/>
      <c r="F18782" s="162"/>
      <c r="G18782" s="147"/>
      <c r="H18782" s="146"/>
      <c r="J18782" s="146"/>
      <c r="L18782" s="150"/>
      <c r="N18782" s="163"/>
      <c r="O18782" s="146"/>
      <c r="P18782" s="146"/>
      <c r="Q18782" s="146"/>
      <c r="R18782" s="34"/>
      <c r="S18782" s="35"/>
      <c r="T18782" s="147"/>
    </row>
    <row r="18783">
      <c r="A18783" s="147"/>
      <c r="B18783" s="64"/>
      <c r="C18783" s="147" t="s">
        <v>217</v>
      </c>
      <c r="E18783" s="161"/>
      <c r="F18783" s="162"/>
      <c r="G18783" s="147"/>
      <c r="H18783" s="146"/>
      <c r="J18783" s="146"/>
      <c r="L18783" s="150"/>
      <c r="N18783" s="163"/>
      <c r="O18783" s="146"/>
      <c r="P18783" s="146"/>
      <c r="Q18783" s="146"/>
      <c r="R18783" s="34"/>
      <c r="S18783" s="35"/>
      <c r="T18783" s="147"/>
    </row>
    <row r="18784">
      <c r="A18784" s="147"/>
      <c r="B18784" s="64"/>
      <c r="C18784" s="147" t="s">
        <v>217</v>
      </c>
      <c r="E18784" s="161"/>
      <c r="F18784" s="162"/>
      <c r="G18784" s="147"/>
      <c r="H18784" s="146"/>
      <c r="J18784" s="146"/>
      <c r="L18784" s="150"/>
      <c r="N18784" s="163"/>
      <c r="O18784" s="146"/>
      <c r="P18784" s="146"/>
      <c r="Q18784" s="146"/>
      <c r="R18784" s="34"/>
      <c r="S18784" s="35"/>
      <c r="T18784" s="147"/>
    </row>
    <row r="18785">
      <c r="A18785" s="147"/>
      <c r="B18785" s="64"/>
      <c r="C18785" s="147" t="s">
        <v>217</v>
      </c>
      <c r="E18785" s="161"/>
      <c r="F18785" s="162"/>
      <c r="G18785" s="147"/>
      <c r="H18785" s="146"/>
      <c r="J18785" s="146"/>
      <c r="L18785" s="150"/>
      <c r="N18785" s="163"/>
      <c r="O18785" s="146"/>
      <c r="P18785" s="146"/>
      <c r="Q18785" s="146"/>
      <c r="R18785" s="34"/>
      <c r="S18785" s="35"/>
      <c r="T18785" s="147"/>
    </row>
    <row r="18786">
      <c r="A18786" s="147"/>
      <c r="B18786" s="64"/>
      <c r="C18786" s="147" t="s">
        <v>217</v>
      </c>
      <c r="E18786" s="161"/>
      <c r="F18786" s="162"/>
      <c r="G18786" s="147"/>
      <c r="H18786" s="146"/>
      <c r="J18786" s="146"/>
      <c r="L18786" s="150"/>
      <c r="N18786" s="163"/>
      <c r="O18786" s="146"/>
      <c r="P18786" s="146"/>
      <c r="Q18786" s="146"/>
      <c r="R18786" s="34"/>
      <c r="S18786" s="35"/>
      <c r="T18786" s="147"/>
    </row>
    <row r="18787">
      <c r="A18787" s="147"/>
      <c r="B18787" s="64"/>
      <c r="C18787" s="147" t="s">
        <v>217</v>
      </c>
      <c r="E18787" s="161"/>
      <c r="F18787" s="162"/>
      <c r="G18787" s="147"/>
      <c r="H18787" s="146"/>
      <c r="J18787" s="146"/>
      <c r="L18787" s="150"/>
      <c r="N18787" s="163"/>
      <c r="O18787" s="146"/>
      <c r="P18787" s="146"/>
      <c r="Q18787" s="146"/>
      <c r="R18787" s="34"/>
      <c r="S18787" s="35"/>
      <c r="T18787" s="147"/>
    </row>
    <row r="18788">
      <c r="A18788" s="147"/>
      <c r="B18788" s="64"/>
      <c r="C18788" s="147" t="s">
        <v>217</v>
      </c>
      <c r="E18788" s="161"/>
      <c r="F18788" s="162"/>
      <c r="G18788" s="147"/>
      <c r="H18788" s="146"/>
      <c r="J18788" s="146"/>
      <c r="L18788" s="150"/>
      <c r="N18788" s="163"/>
      <c r="O18788" s="146"/>
      <c r="P18788" s="146"/>
      <c r="Q18788" s="146"/>
      <c r="R18788" s="34"/>
      <c r="S18788" s="35"/>
      <c r="T18788" s="147"/>
    </row>
    <row r="18789">
      <c r="A18789" s="147"/>
      <c r="B18789" s="64"/>
      <c r="C18789" s="147" t="s">
        <v>217</v>
      </c>
      <c r="E18789" s="161"/>
      <c r="F18789" s="162"/>
      <c r="G18789" s="147"/>
      <c r="H18789" s="146"/>
      <c r="J18789" s="146"/>
      <c r="L18789" s="150"/>
      <c r="N18789" s="163"/>
      <c r="O18789" s="146"/>
      <c r="P18789" s="146"/>
      <c r="Q18789" s="146"/>
      <c r="R18789" s="34"/>
      <c r="S18789" s="35"/>
      <c r="T18789" s="147"/>
    </row>
    <row r="18790">
      <c r="A18790" s="147"/>
      <c r="B18790" s="64"/>
      <c r="C18790" s="147" t="s">
        <v>217</v>
      </c>
      <c r="E18790" s="161"/>
      <c r="F18790" s="162"/>
      <c r="G18790" s="147"/>
      <c r="H18790" s="146"/>
      <c r="J18790" s="146"/>
      <c r="L18790" s="150"/>
      <c r="N18790" s="163"/>
      <c r="O18790" s="146"/>
      <c r="P18790" s="146"/>
      <c r="Q18790" s="146"/>
      <c r="R18790" s="34"/>
      <c r="S18790" s="35"/>
      <c r="T18790" s="147"/>
    </row>
    <row r="18791">
      <c r="A18791" s="147"/>
      <c r="B18791" s="64"/>
      <c r="C18791" s="147" t="s">
        <v>217</v>
      </c>
      <c r="E18791" s="161"/>
      <c r="F18791" s="162"/>
      <c r="G18791" s="147"/>
      <c r="H18791" s="146"/>
      <c r="J18791" s="146"/>
      <c r="L18791" s="150"/>
      <c r="N18791" s="163"/>
      <c r="O18791" s="146"/>
      <c r="P18791" s="146"/>
      <c r="Q18791" s="146"/>
      <c r="R18791" s="34"/>
      <c r="S18791" s="35"/>
      <c r="T18791" s="147"/>
    </row>
    <row r="18792">
      <c r="A18792" s="147"/>
      <c r="B18792" s="64"/>
      <c r="C18792" s="147" t="s">
        <v>217</v>
      </c>
      <c r="E18792" s="161"/>
      <c r="F18792" s="162"/>
      <c r="G18792" s="147"/>
      <c r="H18792" s="146"/>
      <c r="J18792" s="146"/>
      <c r="L18792" s="150"/>
      <c r="N18792" s="163"/>
      <c r="O18792" s="146"/>
      <c r="P18792" s="146"/>
      <c r="Q18792" s="146"/>
      <c r="R18792" s="34"/>
      <c r="S18792" s="35"/>
      <c r="T18792" s="147"/>
    </row>
    <row r="18793">
      <c r="A18793" s="147"/>
      <c r="B18793" s="64"/>
      <c r="C18793" s="147" t="s">
        <v>217</v>
      </c>
      <c r="E18793" s="161"/>
      <c r="F18793" s="162"/>
      <c r="G18793" s="147"/>
      <c r="H18793" s="146"/>
      <c r="J18793" s="146"/>
      <c r="L18793" s="150"/>
      <c r="N18793" s="163"/>
      <c r="O18793" s="146"/>
      <c r="P18793" s="146"/>
      <c r="Q18793" s="146"/>
      <c r="R18793" s="34"/>
      <c r="S18793" s="35"/>
      <c r="T18793" s="147"/>
    </row>
    <row r="18794">
      <c r="A18794" s="147"/>
      <c r="B18794" s="64"/>
      <c r="C18794" s="147" t="s">
        <v>217</v>
      </c>
      <c r="E18794" s="161"/>
      <c r="F18794" s="162"/>
      <c r="G18794" s="147"/>
      <c r="H18794" s="146"/>
      <c r="J18794" s="146"/>
      <c r="L18794" s="150"/>
      <c r="N18794" s="163"/>
      <c r="O18794" s="146"/>
      <c r="P18794" s="146"/>
      <c r="Q18794" s="146"/>
      <c r="R18794" s="34"/>
      <c r="S18794" s="35"/>
      <c r="T18794" s="147"/>
    </row>
    <row r="18795">
      <c r="A18795" s="147"/>
      <c r="B18795" s="64"/>
      <c r="C18795" s="147" t="s">
        <v>217</v>
      </c>
      <c r="E18795" s="161"/>
      <c r="F18795" s="162"/>
      <c r="G18795" s="147"/>
      <c r="H18795" s="146"/>
      <c r="J18795" s="146"/>
      <c r="L18795" s="150"/>
      <c r="N18795" s="163"/>
      <c r="O18795" s="146"/>
      <c r="P18795" s="146"/>
      <c r="Q18795" s="146"/>
      <c r="R18795" s="34"/>
      <c r="S18795" s="35"/>
      <c r="T18795" s="147"/>
    </row>
    <row r="18796">
      <c r="A18796" s="147"/>
      <c r="B18796" s="64"/>
      <c r="C18796" s="147" t="s">
        <v>217</v>
      </c>
      <c r="E18796" s="161"/>
      <c r="F18796" s="162"/>
      <c r="G18796" s="147"/>
      <c r="H18796" s="146"/>
      <c r="J18796" s="146"/>
      <c r="L18796" s="150"/>
      <c r="N18796" s="163"/>
      <c r="O18796" s="146"/>
      <c r="P18796" s="146"/>
      <c r="Q18796" s="146"/>
      <c r="R18796" s="34"/>
      <c r="S18796" s="35"/>
      <c r="T18796" s="147"/>
    </row>
    <row r="18797">
      <c r="A18797" s="147"/>
      <c r="B18797" s="64"/>
      <c r="C18797" s="147" t="s">
        <v>217</v>
      </c>
      <c r="E18797" s="161"/>
      <c r="F18797" s="162"/>
      <c r="G18797" s="147"/>
      <c r="H18797" s="146"/>
      <c r="J18797" s="146"/>
      <c r="L18797" s="150"/>
      <c r="N18797" s="163"/>
      <c r="O18797" s="146"/>
      <c r="P18797" s="146"/>
      <c r="Q18797" s="146"/>
      <c r="R18797" s="34"/>
      <c r="S18797" s="35"/>
      <c r="T18797" s="147"/>
    </row>
    <row r="18798">
      <c r="A18798" s="147"/>
      <c r="B18798" s="64"/>
      <c r="C18798" s="147" t="s">
        <v>217</v>
      </c>
      <c r="E18798" s="161"/>
      <c r="F18798" s="162"/>
      <c r="G18798" s="147"/>
      <c r="H18798" s="146"/>
      <c r="J18798" s="146"/>
      <c r="L18798" s="150"/>
      <c r="N18798" s="163"/>
      <c r="O18798" s="146"/>
      <c r="P18798" s="146"/>
      <c r="Q18798" s="146"/>
      <c r="R18798" s="34"/>
      <c r="S18798" s="35"/>
      <c r="T18798" s="147"/>
    </row>
    <row r="18799">
      <c r="A18799" s="147"/>
      <c r="B18799" s="64"/>
      <c r="C18799" s="147" t="s">
        <v>217</v>
      </c>
      <c r="E18799" s="161"/>
      <c r="F18799" s="162"/>
      <c r="G18799" s="147"/>
      <c r="H18799" s="146"/>
      <c r="J18799" s="146"/>
      <c r="L18799" s="150"/>
      <c r="N18799" s="163"/>
      <c r="O18799" s="146"/>
      <c r="P18799" s="146"/>
      <c r="Q18799" s="146"/>
      <c r="R18799" s="34"/>
      <c r="S18799" s="35"/>
      <c r="T18799" s="147"/>
    </row>
    <row r="18800">
      <c r="A18800" s="147"/>
      <c r="B18800" s="64"/>
      <c r="C18800" s="147" t="s">
        <v>217</v>
      </c>
      <c r="E18800" s="161"/>
      <c r="F18800" s="162"/>
      <c r="G18800" s="147"/>
      <c r="H18800" s="146"/>
      <c r="J18800" s="146"/>
      <c r="L18800" s="150"/>
      <c r="N18800" s="163"/>
      <c r="O18800" s="146"/>
      <c r="P18800" s="146"/>
      <c r="Q18800" s="146"/>
      <c r="R18800" s="34"/>
      <c r="S18800" s="35"/>
      <c r="T18800" s="147"/>
    </row>
    <row r="18801">
      <c r="A18801" s="147"/>
      <c r="B18801" s="64"/>
      <c r="C18801" s="147" t="s">
        <v>217</v>
      </c>
      <c r="E18801" s="161"/>
      <c r="F18801" s="162"/>
      <c r="G18801" s="147"/>
      <c r="H18801" s="146"/>
      <c r="J18801" s="146"/>
      <c r="L18801" s="150"/>
      <c r="N18801" s="163"/>
      <c r="O18801" s="146"/>
      <c r="P18801" s="146"/>
      <c r="Q18801" s="146"/>
      <c r="R18801" s="34"/>
      <c r="S18801" s="35"/>
      <c r="T18801" s="147"/>
    </row>
    <row r="18802">
      <c r="A18802" s="147"/>
      <c r="B18802" s="64"/>
      <c r="C18802" s="147" t="s">
        <v>217</v>
      </c>
      <c r="E18802" s="161"/>
      <c r="F18802" s="162"/>
      <c r="G18802" s="147"/>
      <c r="H18802" s="146"/>
      <c r="J18802" s="146"/>
      <c r="L18802" s="150"/>
      <c r="N18802" s="163"/>
      <c r="O18802" s="146"/>
      <c r="P18802" s="146"/>
      <c r="Q18802" s="146"/>
      <c r="R18802" s="34"/>
      <c r="S18802" s="35"/>
      <c r="T18802" s="147"/>
    </row>
    <row r="18803">
      <c r="A18803" s="147"/>
      <c r="B18803" s="64"/>
      <c r="C18803" s="147" t="s">
        <v>217</v>
      </c>
      <c r="E18803" s="161"/>
      <c r="F18803" s="162"/>
      <c r="G18803" s="147"/>
      <c r="H18803" s="146"/>
      <c r="J18803" s="146"/>
      <c r="L18803" s="150"/>
      <c r="N18803" s="163"/>
      <c r="O18803" s="146"/>
      <c r="P18803" s="146"/>
      <c r="Q18803" s="146"/>
      <c r="R18803" s="34"/>
      <c r="S18803" s="35"/>
      <c r="T18803" s="147"/>
    </row>
    <row r="18804">
      <c r="A18804" s="147"/>
      <c r="B18804" s="64"/>
      <c r="C18804" s="147" t="s">
        <v>217</v>
      </c>
      <c r="E18804" s="161"/>
      <c r="F18804" s="162"/>
      <c r="G18804" s="147"/>
      <c r="H18804" s="146"/>
      <c r="J18804" s="146"/>
      <c r="L18804" s="150"/>
      <c r="N18804" s="163"/>
      <c r="O18804" s="146"/>
      <c r="P18804" s="146"/>
      <c r="Q18804" s="146"/>
      <c r="R18804" s="34"/>
      <c r="S18804" s="35"/>
      <c r="T18804" s="147"/>
    </row>
    <row r="18805">
      <c r="A18805" s="147"/>
      <c r="B18805" s="64"/>
      <c r="C18805" s="147" t="s">
        <v>217</v>
      </c>
      <c r="E18805" s="161"/>
      <c r="F18805" s="162"/>
      <c r="G18805" s="147"/>
      <c r="H18805" s="146"/>
      <c r="J18805" s="146"/>
      <c r="L18805" s="150"/>
      <c r="N18805" s="163"/>
      <c r="O18805" s="146"/>
      <c r="P18805" s="146"/>
      <c r="Q18805" s="146"/>
      <c r="R18805" s="34"/>
      <c r="S18805" s="35"/>
      <c r="T18805" s="147"/>
    </row>
    <row r="18806">
      <c r="A18806" s="147"/>
      <c r="B18806" s="64"/>
      <c r="C18806" s="147" t="s">
        <v>217</v>
      </c>
      <c r="E18806" s="161"/>
      <c r="F18806" s="162"/>
      <c r="G18806" s="147"/>
      <c r="H18806" s="146"/>
      <c r="J18806" s="146"/>
      <c r="L18806" s="150"/>
      <c r="N18806" s="163"/>
      <c r="O18806" s="146"/>
      <c r="P18806" s="146"/>
      <c r="Q18806" s="146"/>
      <c r="R18806" s="34"/>
      <c r="S18806" s="35"/>
      <c r="T18806" s="147"/>
    </row>
    <row r="18807">
      <c r="A18807" s="147"/>
      <c r="B18807" s="64"/>
      <c r="C18807" s="147" t="s">
        <v>217</v>
      </c>
      <c r="E18807" s="161"/>
      <c r="F18807" s="162"/>
      <c r="G18807" s="147"/>
      <c r="H18807" s="146"/>
      <c r="J18807" s="146"/>
      <c r="L18807" s="150"/>
      <c r="N18807" s="163"/>
      <c r="O18807" s="146"/>
      <c r="P18807" s="146"/>
      <c r="Q18807" s="146"/>
      <c r="R18807" s="34"/>
      <c r="S18807" s="35"/>
      <c r="T18807" s="147"/>
    </row>
    <row r="18808">
      <c r="A18808" s="147"/>
      <c r="B18808" s="64"/>
      <c r="C18808" s="147" t="s">
        <v>217</v>
      </c>
      <c r="E18808" s="161"/>
      <c r="F18808" s="162"/>
      <c r="G18808" s="147"/>
      <c r="H18808" s="146"/>
      <c r="J18808" s="146"/>
      <c r="L18808" s="150"/>
      <c r="N18808" s="163"/>
      <c r="O18808" s="146"/>
      <c r="P18808" s="146"/>
      <c r="Q18808" s="146"/>
      <c r="R18808" s="34"/>
      <c r="S18808" s="35"/>
      <c r="T18808" s="147"/>
    </row>
    <row r="18809">
      <c r="A18809" s="147"/>
      <c r="B18809" s="64"/>
      <c r="C18809" s="147" t="s">
        <v>217</v>
      </c>
      <c r="E18809" s="161"/>
      <c r="F18809" s="162"/>
      <c r="G18809" s="147"/>
      <c r="H18809" s="146"/>
      <c r="J18809" s="146"/>
      <c r="L18809" s="150"/>
      <c r="N18809" s="163"/>
      <c r="O18809" s="146"/>
      <c r="P18809" s="146"/>
      <c r="Q18809" s="146"/>
      <c r="R18809" s="34"/>
      <c r="S18809" s="35"/>
      <c r="T18809" s="147"/>
    </row>
    <row r="18810">
      <c r="A18810" s="147"/>
      <c r="B18810" s="64"/>
      <c r="C18810" s="147" t="s">
        <v>217</v>
      </c>
      <c r="E18810" s="161"/>
      <c r="F18810" s="162"/>
      <c r="G18810" s="147"/>
      <c r="H18810" s="146"/>
      <c r="J18810" s="146"/>
      <c r="L18810" s="150"/>
      <c r="N18810" s="163"/>
      <c r="O18810" s="146"/>
      <c r="P18810" s="146"/>
      <c r="Q18810" s="146"/>
      <c r="R18810" s="34"/>
      <c r="S18810" s="35"/>
      <c r="T18810" s="147"/>
    </row>
    <row r="18811">
      <c r="A18811" s="147"/>
      <c r="B18811" s="64"/>
      <c r="C18811" s="147" t="s">
        <v>217</v>
      </c>
      <c r="E18811" s="161"/>
      <c r="F18811" s="162"/>
      <c r="G18811" s="147"/>
      <c r="H18811" s="146"/>
      <c r="J18811" s="146"/>
      <c r="L18811" s="150"/>
      <c r="N18811" s="163"/>
      <c r="O18811" s="146"/>
      <c r="P18811" s="146"/>
      <c r="Q18811" s="146"/>
      <c r="R18811" s="34"/>
      <c r="S18811" s="35"/>
      <c r="T18811" s="147"/>
    </row>
    <row r="18812">
      <c r="A18812" s="147"/>
      <c r="B18812" s="64"/>
      <c r="C18812" s="147" t="s">
        <v>217</v>
      </c>
      <c r="E18812" s="161"/>
      <c r="F18812" s="162"/>
      <c r="G18812" s="147"/>
      <c r="H18812" s="146"/>
      <c r="J18812" s="146"/>
      <c r="L18812" s="150"/>
      <c r="N18812" s="163"/>
      <c r="O18812" s="146"/>
      <c r="P18812" s="146"/>
      <c r="Q18812" s="146"/>
      <c r="R18812" s="34"/>
      <c r="S18812" s="35"/>
      <c r="T18812" s="147"/>
    </row>
    <row r="18813">
      <c r="A18813" s="147"/>
      <c r="B18813" s="64"/>
      <c r="C18813" s="147" t="s">
        <v>217</v>
      </c>
      <c r="E18813" s="161"/>
      <c r="F18813" s="162"/>
      <c r="G18813" s="147"/>
      <c r="H18813" s="146"/>
      <c r="J18813" s="146"/>
      <c r="L18813" s="150"/>
      <c r="N18813" s="163"/>
      <c r="O18813" s="146"/>
      <c r="P18813" s="146"/>
      <c r="Q18813" s="146"/>
      <c r="R18813" s="34"/>
      <c r="S18813" s="35"/>
      <c r="T18813" s="147"/>
    </row>
    <row r="18814">
      <c r="A18814" s="147"/>
      <c r="B18814" s="64"/>
      <c r="C18814" s="147" t="s">
        <v>217</v>
      </c>
      <c r="E18814" s="161"/>
      <c r="F18814" s="162"/>
      <c r="G18814" s="147"/>
      <c r="H18814" s="146"/>
      <c r="J18814" s="146"/>
      <c r="L18814" s="150"/>
      <c r="N18814" s="163"/>
      <c r="O18814" s="146"/>
      <c r="P18814" s="146"/>
      <c r="Q18814" s="146"/>
      <c r="R18814" s="34"/>
      <c r="S18814" s="35"/>
      <c r="T18814" s="147"/>
    </row>
    <row r="18815">
      <c r="A18815" s="147"/>
      <c r="B18815" s="64"/>
      <c r="C18815" s="147" t="s">
        <v>217</v>
      </c>
      <c r="E18815" s="161"/>
      <c r="F18815" s="162"/>
      <c r="G18815" s="147"/>
      <c r="H18815" s="146"/>
      <c r="J18815" s="146"/>
      <c r="L18815" s="150"/>
      <c r="N18815" s="163"/>
      <c r="O18815" s="146"/>
      <c r="P18815" s="146"/>
      <c r="Q18815" s="146"/>
      <c r="R18815" s="34"/>
      <c r="S18815" s="35"/>
      <c r="T18815" s="147"/>
    </row>
    <row r="18816">
      <c r="A18816" s="147"/>
      <c r="B18816" s="64"/>
      <c r="C18816" s="147" t="s">
        <v>217</v>
      </c>
      <c r="E18816" s="161"/>
      <c r="F18816" s="162"/>
      <c r="G18816" s="147"/>
      <c r="H18816" s="146"/>
      <c r="J18816" s="146"/>
      <c r="L18816" s="150"/>
      <c r="N18816" s="163"/>
      <c r="O18816" s="146"/>
      <c r="P18816" s="146"/>
      <c r="Q18816" s="146"/>
      <c r="R18816" s="34"/>
      <c r="S18816" s="35"/>
      <c r="T18816" s="147"/>
    </row>
    <row r="18817">
      <c r="A18817" s="147"/>
      <c r="B18817" s="64"/>
      <c r="C18817" s="147" t="s">
        <v>217</v>
      </c>
      <c r="E18817" s="161"/>
      <c r="F18817" s="162"/>
      <c r="G18817" s="147"/>
      <c r="H18817" s="146"/>
      <c r="J18817" s="146"/>
      <c r="L18817" s="150"/>
      <c r="N18817" s="163"/>
      <c r="O18817" s="146"/>
      <c r="P18817" s="146"/>
      <c r="Q18817" s="146"/>
      <c r="R18817" s="34"/>
      <c r="S18817" s="35"/>
      <c r="T18817" s="147"/>
    </row>
    <row r="18818">
      <c r="A18818" s="147"/>
      <c r="B18818" s="64"/>
      <c r="C18818" s="147" t="s">
        <v>217</v>
      </c>
      <c r="E18818" s="161"/>
      <c r="F18818" s="162"/>
      <c r="G18818" s="147"/>
      <c r="H18818" s="146"/>
      <c r="J18818" s="146"/>
      <c r="L18818" s="150"/>
      <c r="N18818" s="163"/>
      <c r="O18818" s="146"/>
      <c r="P18818" s="146"/>
      <c r="Q18818" s="146"/>
      <c r="R18818" s="34"/>
      <c r="S18818" s="35"/>
      <c r="T18818" s="147"/>
    </row>
    <row r="18819">
      <c r="A18819" s="147"/>
      <c r="B18819" s="64"/>
      <c r="C18819" s="147" t="s">
        <v>217</v>
      </c>
      <c r="E18819" s="161"/>
      <c r="F18819" s="162"/>
      <c r="G18819" s="147"/>
      <c r="H18819" s="146"/>
      <c r="J18819" s="146"/>
      <c r="L18819" s="150"/>
      <c r="N18819" s="163"/>
      <c r="O18819" s="146"/>
      <c r="P18819" s="146"/>
      <c r="Q18819" s="146"/>
      <c r="R18819" s="34"/>
      <c r="S18819" s="35"/>
      <c r="T18819" s="147"/>
    </row>
    <row r="18820">
      <c r="A18820" s="147"/>
      <c r="B18820" s="64"/>
      <c r="C18820" s="147" t="s">
        <v>217</v>
      </c>
      <c r="E18820" s="161"/>
      <c r="F18820" s="162"/>
      <c r="G18820" s="147"/>
      <c r="H18820" s="146"/>
      <c r="J18820" s="146"/>
      <c r="L18820" s="150"/>
      <c r="N18820" s="163"/>
      <c r="O18820" s="146"/>
      <c r="P18820" s="146"/>
      <c r="Q18820" s="146"/>
      <c r="R18820" s="34"/>
      <c r="S18820" s="35"/>
      <c r="T18820" s="147"/>
    </row>
    <row r="18821">
      <c r="A18821" s="147"/>
      <c r="B18821" s="64"/>
      <c r="C18821" s="147" t="s">
        <v>217</v>
      </c>
      <c r="E18821" s="161"/>
      <c r="F18821" s="162"/>
      <c r="G18821" s="147"/>
      <c r="H18821" s="146"/>
      <c r="J18821" s="146"/>
      <c r="L18821" s="150"/>
      <c r="N18821" s="163"/>
      <c r="O18821" s="146"/>
      <c r="P18821" s="146"/>
      <c r="Q18821" s="146"/>
      <c r="R18821" s="34"/>
      <c r="S18821" s="35"/>
      <c r="T18821" s="147"/>
    </row>
    <row r="18822">
      <c r="A18822" s="147"/>
      <c r="B18822" s="64"/>
      <c r="C18822" s="147" t="s">
        <v>217</v>
      </c>
      <c r="E18822" s="161"/>
      <c r="F18822" s="162"/>
      <c r="G18822" s="147"/>
      <c r="H18822" s="146"/>
      <c r="J18822" s="146"/>
      <c r="L18822" s="150"/>
      <c r="N18822" s="163"/>
      <c r="O18822" s="146"/>
      <c r="P18822" s="146"/>
      <c r="Q18822" s="146"/>
      <c r="R18822" s="34"/>
      <c r="S18822" s="35"/>
      <c r="T18822" s="147"/>
    </row>
    <row r="18823">
      <c r="A18823" s="147"/>
      <c r="B18823" s="64"/>
      <c r="C18823" s="147" t="s">
        <v>217</v>
      </c>
      <c r="E18823" s="161"/>
      <c r="F18823" s="162"/>
      <c r="G18823" s="147"/>
      <c r="H18823" s="146"/>
      <c r="J18823" s="146"/>
      <c r="L18823" s="150"/>
      <c r="N18823" s="163"/>
      <c r="O18823" s="146"/>
      <c r="P18823" s="146"/>
      <c r="Q18823" s="146"/>
      <c r="R18823" s="34"/>
      <c r="S18823" s="35"/>
      <c r="T18823" s="147"/>
    </row>
    <row r="18824">
      <c r="A18824" s="147"/>
      <c r="B18824" s="64"/>
      <c r="C18824" s="147" t="s">
        <v>217</v>
      </c>
      <c r="E18824" s="161"/>
      <c r="F18824" s="162"/>
      <c r="G18824" s="147"/>
      <c r="H18824" s="146"/>
      <c r="J18824" s="146"/>
      <c r="L18824" s="150"/>
      <c r="N18824" s="163"/>
      <c r="O18824" s="146"/>
      <c r="P18824" s="146"/>
      <c r="Q18824" s="146"/>
      <c r="R18824" s="34"/>
      <c r="S18824" s="35"/>
      <c r="T18824" s="147"/>
    </row>
    <row r="18825">
      <c r="A18825" s="147"/>
      <c r="B18825" s="64"/>
      <c r="C18825" s="147" t="s">
        <v>217</v>
      </c>
      <c r="E18825" s="161"/>
      <c r="F18825" s="162"/>
      <c r="G18825" s="147"/>
      <c r="H18825" s="146"/>
      <c r="J18825" s="146"/>
      <c r="L18825" s="150"/>
      <c r="N18825" s="163"/>
      <c r="O18825" s="146"/>
      <c r="P18825" s="146"/>
      <c r="Q18825" s="146"/>
      <c r="R18825" s="34"/>
      <c r="S18825" s="35"/>
      <c r="T18825" s="147"/>
    </row>
    <row r="18826">
      <c r="A18826" s="147"/>
      <c r="B18826" s="64"/>
      <c r="C18826" s="147" t="s">
        <v>217</v>
      </c>
      <c r="E18826" s="161"/>
      <c r="F18826" s="162"/>
      <c r="G18826" s="147"/>
      <c r="H18826" s="146"/>
      <c r="J18826" s="146"/>
      <c r="L18826" s="150"/>
      <c r="N18826" s="163"/>
      <c r="O18826" s="146"/>
      <c r="P18826" s="146"/>
      <c r="Q18826" s="146"/>
      <c r="R18826" s="34"/>
      <c r="S18826" s="35"/>
      <c r="T18826" s="147"/>
    </row>
    <row r="18827">
      <c r="A18827" s="147"/>
      <c r="B18827" s="64"/>
      <c r="C18827" s="147" t="s">
        <v>217</v>
      </c>
      <c r="E18827" s="161"/>
      <c r="F18827" s="162"/>
      <c r="G18827" s="147"/>
      <c r="H18827" s="146"/>
      <c r="J18827" s="146"/>
      <c r="L18827" s="150"/>
      <c r="N18827" s="163"/>
      <c r="O18827" s="146"/>
      <c r="P18827" s="146"/>
      <c r="Q18827" s="146"/>
      <c r="R18827" s="34"/>
      <c r="S18827" s="35"/>
      <c r="T18827" s="147"/>
    </row>
    <row r="18828">
      <c r="A18828" s="147"/>
      <c r="B18828" s="64"/>
      <c r="C18828" s="147" t="s">
        <v>217</v>
      </c>
      <c r="E18828" s="161"/>
      <c r="F18828" s="162"/>
      <c r="G18828" s="147"/>
      <c r="H18828" s="146"/>
      <c r="J18828" s="146"/>
      <c r="L18828" s="150"/>
      <c r="N18828" s="163"/>
      <c r="O18828" s="146"/>
      <c r="P18828" s="146"/>
      <c r="Q18828" s="146"/>
      <c r="R18828" s="34"/>
      <c r="S18828" s="35"/>
      <c r="T18828" s="147"/>
    </row>
    <row r="18829">
      <c r="A18829" s="147"/>
      <c r="B18829" s="64"/>
      <c r="C18829" s="147" t="s">
        <v>217</v>
      </c>
      <c r="E18829" s="161"/>
      <c r="F18829" s="162"/>
      <c r="G18829" s="147"/>
      <c r="H18829" s="146"/>
      <c r="J18829" s="146"/>
      <c r="L18829" s="150"/>
      <c r="N18829" s="163"/>
      <c r="O18829" s="146"/>
      <c r="P18829" s="146"/>
      <c r="Q18829" s="146"/>
      <c r="R18829" s="34"/>
      <c r="S18829" s="35"/>
      <c r="T18829" s="147"/>
    </row>
    <row r="18830">
      <c r="A18830" s="147"/>
      <c r="B18830" s="64"/>
      <c r="C18830" s="147" t="s">
        <v>217</v>
      </c>
      <c r="E18830" s="161"/>
      <c r="F18830" s="162"/>
      <c r="G18830" s="147"/>
      <c r="H18830" s="146"/>
      <c r="J18830" s="146"/>
      <c r="L18830" s="150"/>
      <c r="N18830" s="163"/>
      <c r="O18830" s="146"/>
      <c r="P18830" s="146"/>
      <c r="Q18830" s="146"/>
      <c r="R18830" s="34"/>
      <c r="S18830" s="35"/>
      <c r="T18830" s="147"/>
    </row>
    <row r="18831">
      <c r="A18831" s="147"/>
      <c r="B18831" s="64"/>
      <c r="C18831" s="147" t="s">
        <v>217</v>
      </c>
      <c r="E18831" s="161"/>
      <c r="F18831" s="162"/>
      <c r="G18831" s="147"/>
      <c r="H18831" s="146"/>
      <c r="J18831" s="146"/>
      <c r="L18831" s="150"/>
      <c r="N18831" s="163"/>
      <c r="O18831" s="146"/>
      <c r="P18831" s="146"/>
      <c r="Q18831" s="146"/>
      <c r="R18831" s="34"/>
      <c r="S18831" s="35"/>
      <c r="T18831" s="147"/>
    </row>
    <row r="18832">
      <c r="A18832" s="147"/>
      <c r="B18832" s="64"/>
      <c r="C18832" s="147" t="s">
        <v>217</v>
      </c>
      <c r="E18832" s="161"/>
      <c r="F18832" s="162"/>
      <c r="G18832" s="147"/>
      <c r="H18832" s="146"/>
      <c r="J18832" s="146"/>
      <c r="L18832" s="150"/>
      <c r="N18832" s="163"/>
      <c r="O18832" s="146"/>
      <c r="P18832" s="146"/>
      <c r="Q18832" s="146"/>
      <c r="R18832" s="34"/>
      <c r="S18832" s="35"/>
      <c r="T18832" s="147"/>
    </row>
    <row r="18833">
      <c r="A18833" s="147"/>
      <c r="B18833" s="64"/>
      <c r="C18833" s="147" t="s">
        <v>217</v>
      </c>
      <c r="E18833" s="161"/>
      <c r="F18833" s="162"/>
      <c r="G18833" s="147"/>
      <c r="H18833" s="146"/>
      <c r="J18833" s="146"/>
      <c r="L18833" s="150"/>
      <c r="N18833" s="163"/>
      <c r="O18833" s="146"/>
      <c r="P18833" s="146"/>
      <c r="Q18833" s="146"/>
      <c r="R18833" s="34"/>
      <c r="S18833" s="35"/>
      <c r="T18833" s="147"/>
    </row>
    <row r="18834">
      <c r="A18834" s="147"/>
      <c r="B18834" s="64"/>
      <c r="C18834" s="147" t="s">
        <v>217</v>
      </c>
      <c r="E18834" s="161"/>
      <c r="F18834" s="162"/>
      <c r="G18834" s="147"/>
      <c r="H18834" s="146"/>
      <c r="J18834" s="146"/>
      <c r="L18834" s="150"/>
      <c r="N18834" s="163"/>
      <c r="O18834" s="146"/>
      <c r="P18834" s="146"/>
      <c r="Q18834" s="146"/>
      <c r="R18834" s="34"/>
      <c r="S18834" s="35"/>
      <c r="T18834" s="147"/>
    </row>
    <row r="18835">
      <c r="A18835" s="147"/>
      <c r="B18835" s="64"/>
      <c r="C18835" s="147" t="s">
        <v>217</v>
      </c>
      <c r="E18835" s="161"/>
      <c r="F18835" s="162"/>
      <c r="G18835" s="147"/>
      <c r="H18835" s="146"/>
      <c r="J18835" s="146"/>
      <c r="L18835" s="150"/>
      <c r="N18835" s="163"/>
      <c r="O18835" s="146"/>
      <c r="P18835" s="146"/>
      <c r="Q18835" s="146"/>
      <c r="R18835" s="34"/>
      <c r="S18835" s="35"/>
      <c r="T18835" s="147"/>
    </row>
    <row r="18836">
      <c r="A18836" s="147"/>
      <c r="B18836" s="64"/>
      <c r="C18836" s="147" t="s">
        <v>217</v>
      </c>
      <c r="E18836" s="161"/>
      <c r="F18836" s="162"/>
      <c r="G18836" s="147"/>
      <c r="H18836" s="146"/>
      <c r="J18836" s="146"/>
      <c r="L18836" s="150"/>
      <c r="N18836" s="163"/>
      <c r="O18836" s="146"/>
      <c r="P18836" s="146"/>
      <c r="Q18836" s="146"/>
      <c r="R18836" s="34"/>
      <c r="S18836" s="35"/>
      <c r="T18836" s="147"/>
    </row>
    <row r="18837">
      <c r="A18837" s="147"/>
      <c r="B18837" s="64"/>
      <c r="C18837" s="147" t="s">
        <v>217</v>
      </c>
      <c r="E18837" s="161"/>
      <c r="F18837" s="162"/>
      <c r="G18837" s="147"/>
      <c r="H18837" s="146"/>
      <c r="J18837" s="146"/>
      <c r="L18837" s="150"/>
      <c r="N18837" s="163"/>
      <c r="O18837" s="146"/>
      <c r="P18837" s="146"/>
      <c r="Q18837" s="146"/>
      <c r="R18837" s="34"/>
      <c r="S18837" s="35"/>
      <c r="T18837" s="147"/>
    </row>
    <row r="18838">
      <c r="A18838" s="147"/>
      <c r="B18838" s="64"/>
      <c r="C18838" s="147" t="s">
        <v>217</v>
      </c>
      <c r="E18838" s="161"/>
      <c r="F18838" s="162"/>
      <c r="G18838" s="147"/>
      <c r="H18838" s="146"/>
      <c r="J18838" s="146"/>
      <c r="L18838" s="150"/>
      <c r="N18838" s="163"/>
      <c r="O18838" s="146"/>
      <c r="P18838" s="146"/>
      <c r="Q18838" s="146"/>
      <c r="R18838" s="34"/>
      <c r="S18838" s="35"/>
      <c r="T18838" s="147"/>
    </row>
    <row r="18839">
      <c r="A18839" s="147"/>
      <c r="B18839" s="64"/>
      <c r="C18839" s="147" t="s">
        <v>217</v>
      </c>
      <c r="E18839" s="161"/>
      <c r="F18839" s="162"/>
      <c r="G18839" s="147"/>
      <c r="H18839" s="146"/>
      <c r="J18839" s="146"/>
      <c r="L18839" s="150"/>
      <c r="N18839" s="163"/>
      <c r="O18839" s="146"/>
      <c r="P18839" s="146"/>
      <c r="Q18839" s="146"/>
      <c r="R18839" s="34"/>
      <c r="S18839" s="35"/>
      <c r="T18839" s="147"/>
    </row>
    <row r="18840">
      <c r="A18840" s="147"/>
      <c r="B18840" s="64"/>
      <c r="C18840" s="147" t="s">
        <v>217</v>
      </c>
      <c r="E18840" s="161"/>
      <c r="F18840" s="162"/>
      <c r="G18840" s="147"/>
      <c r="H18840" s="146"/>
      <c r="J18840" s="146"/>
      <c r="L18840" s="150"/>
      <c r="N18840" s="163"/>
      <c r="O18840" s="146"/>
      <c r="P18840" s="146"/>
      <c r="Q18840" s="146"/>
      <c r="R18840" s="34"/>
      <c r="S18840" s="35"/>
      <c r="T18840" s="147"/>
    </row>
    <row r="18841">
      <c r="A18841" s="147"/>
      <c r="B18841" s="64"/>
      <c r="C18841" s="147" t="s">
        <v>217</v>
      </c>
      <c r="E18841" s="161"/>
      <c r="F18841" s="162"/>
      <c r="G18841" s="147"/>
      <c r="H18841" s="146"/>
      <c r="J18841" s="146"/>
      <c r="L18841" s="150"/>
      <c r="N18841" s="163"/>
      <c r="O18841" s="146"/>
      <c r="P18841" s="146"/>
      <c r="Q18841" s="146"/>
      <c r="R18841" s="34"/>
      <c r="S18841" s="35"/>
      <c r="T18841" s="147"/>
    </row>
    <row r="18842">
      <c r="A18842" s="147"/>
      <c r="B18842" s="64"/>
      <c r="C18842" s="147" t="s">
        <v>217</v>
      </c>
      <c r="E18842" s="161"/>
      <c r="F18842" s="162"/>
      <c r="G18842" s="147"/>
      <c r="H18842" s="146"/>
      <c r="J18842" s="146"/>
      <c r="L18842" s="150"/>
      <c r="N18842" s="163"/>
      <c r="O18842" s="146"/>
      <c r="P18842" s="146"/>
      <c r="Q18842" s="146"/>
      <c r="R18842" s="34"/>
      <c r="S18842" s="35"/>
      <c r="T18842" s="147"/>
    </row>
    <row r="18843">
      <c r="A18843" s="147"/>
      <c r="B18843" s="64"/>
      <c r="C18843" s="147" t="s">
        <v>217</v>
      </c>
      <c r="E18843" s="161"/>
      <c r="F18843" s="162"/>
      <c r="G18843" s="147"/>
      <c r="H18843" s="146"/>
      <c r="J18843" s="146"/>
      <c r="L18843" s="150"/>
      <c r="N18843" s="163"/>
      <c r="O18843" s="146"/>
      <c r="P18843" s="146"/>
      <c r="Q18843" s="146"/>
      <c r="R18843" s="34"/>
      <c r="S18843" s="35"/>
      <c r="T18843" s="147"/>
    </row>
    <row r="18844">
      <c r="A18844" s="147"/>
      <c r="B18844" s="64"/>
      <c r="C18844" s="147" t="s">
        <v>217</v>
      </c>
      <c r="E18844" s="161"/>
      <c r="F18844" s="162"/>
      <c r="G18844" s="147"/>
      <c r="H18844" s="146"/>
      <c r="J18844" s="146"/>
      <c r="L18844" s="150"/>
      <c r="N18844" s="163"/>
      <c r="O18844" s="146"/>
      <c r="P18844" s="146"/>
      <c r="Q18844" s="146"/>
      <c r="R18844" s="34"/>
      <c r="S18844" s="35"/>
      <c r="T18844" s="147"/>
    </row>
    <row r="18845">
      <c r="A18845" s="147"/>
      <c r="B18845" s="64"/>
      <c r="C18845" s="147" t="s">
        <v>217</v>
      </c>
      <c r="E18845" s="161"/>
      <c r="F18845" s="162"/>
      <c r="G18845" s="147"/>
      <c r="H18845" s="146"/>
      <c r="J18845" s="146"/>
      <c r="L18845" s="150"/>
      <c r="N18845" s="163"/>
      <c r="O18845" s="146"/>
      <c r="P18845" s="146"/>
      <c r="Q18845" s="146"/>
      <c r="R18845" s="34"/>
      <c r="S18845" s="35"/>
      <c r="T18845" s="147"/>
    </row>
    <row r="18846">
      <c r="A18846" s="147"/>
      <c r="B18846" s="64"/>
      <c r="C18846" s="147" t="s">
        <v>217</v>
      </c>
      <c r="E18846" s="161"/>
      <c r="F18846" s="162"/>
      <c r="G18846" s="147"/>
      <c r="H18846" s="146"/>
      <c r="J18846" s="146"/>
      <c r="L18846" s="150"/>
      <c r="N18846" s="163"/>
      <c r="O18846" s="146"/>
      <c r="P18846" s="146"/>
      <c r="Q18846" s="146"/>
      <c r="R18846" s="34"/>
      <c r="S18846" s="35"/>
      <c r="T18846" s="147"/>
    </row>
    <row r="18847">
      <c r="A18847" s="147"/>
      <c r="B18847" s="64"/>
      <c r="C18847" s="147" t="s">
        <v>217</v>
      </c>
      <c r="E18847" s="161"/>
      <c r="F18847" s="162"/>
      <c r="G18847" s="147"/>
      <c r="H18847" s="146"/>
      <c r="J18847" s="146"/>
      <c r="L18847" s="150"/>
      <c r="N18847" s="163"/>
      <c r="O18847" s="146"/>
      <c r="P18847" s="146"/>
      <c r="Q18847" s="146"/>
      <c r="R18847" s="34"/>
      <c r="S18847" s="35"/>
      <c r="T18847" s="147"/>
    </row>
    <row r="18848">
      <c r="A18848" s="147"/>
      <c r="B18848" s="64"/>
      <c r="C18848" s="147" t="s">
        <v>217</v>
      </c>
      <c r="E18848" s="161"/>
      <c r="F18848" s="162"/>
      <c r="G18848" s="147"/>
      <c r="H18848" s="146"/>
      <c r="J18848" s="146"/>
      <c r="L18848" s="150"/>
      <c r="N18848" s="163"/>
      <c r="O18848" s="146"/>
      <c r="P18848" s="146"/>
      <c r="Q18848" s="146"/>
      <c r="R18848" s="34"/>
      <c r="S18848" s="35"/>
      <c r="T18848" s="147"/>
    </row>
    <row r="18849">
      <c r="A18849" s="147"/>
      <c r="B18849" s="64"/>
      <c r="C18849" s="147" t="s">
        <v>217</v>
      </c>
      <c r="E18849" s="161"/>
      <c r="F18849" s="162"/>
      <c r="G18849" s="147"/>
      <c r="H18849" s="146"/>
      <c r="J18849" s="146"/>
      <c r="L18849" s="150"/>
      <c r="N18849" s="163"/>
      <c r="O18849" s="146"/>
      <c r="P18849" s="146"/>
      <c r="Q18849" s="146"/>
      <c r="R18849" s="34"/>
      <c r="S18849" s="35"/>
      <c r="T18849" s="147"/>
    </row>
    <row r="18850">
      <c r="A18850" s="147"/>
      <c r="B18850" s="64"/>
      <c r="C18850" s="147" t="s">
        <v>217</v>
      </c>
      <c r="E18850" s="161"/>
      <c r="F18850" s="162"/>
      <c r="G18850" s="147"/>
      <c r="H18850" s="146"/>
      <c r="J18850" s="146"/>
      <c r="L18850" s="150"/>
      <c r="N18850" s="163"/>
      <c r="O18850" s="146"/>
      <c r="P18850" s="146"/>
      <c r="Q18850" s="146"/>
      <c r="R18850" s="34"/>
      <c r="S18850" s="35"/>
      <c r="T18850" s="147"/>
    </row>
    <row r="18851">
      <c r="A18851" s="147"/>
      <c r="B18851" s="64"/>
      <c r="C18851" s="147" t="s">
        <v>217</v>
      </c>
      <c r="E18851" s="161"/>
      <c r="F18851" s="162"/>
      <c r="G18851" s="147"/>
      <c r="H18851" s="146"/>
      <c r="J18851" s="146"/>
      <c r="L18851" s="150"/>
      <c r="N18851" s="163"/>
      <c r="O18851" s="146"/>
      <c r="P18851" s="146"/>
      <c r="Q18851" s="146"/>
      <c r="R18851" s="34"/>
      <c r="S18851" s="35"/>
      <c r="T18851" s="147"/>
    </row>
    <row r="18852">
      <c r="A18852" s="147"/>
      <c r="B18852" s="64"/>
      <c r="C18852" s="147" t="s">
        <v>217</v>
      </c>
      <c r="E18852" s="161"/>
      <c r="F18852" s="162"/>
      <c r="G18852" s="147"/>
      <c r="H18852" s="146"/>
      <c r="J18852" s="146"/>
      <c r="L18852" s="150"/>
      <c r="N18852" s="163"/>
      <c r="O18852" s="146"/>
      <c r="P18852" s="146"/>
      <c r="Q18852" s="146"/>
      <c r="R18852" s="34"/>
      <c r="S18852" s="35"/>
      <c r="T18852" s="147"/>
    </row>
    <row r="18853">
      <c r="A18853" s="147"/>
      <c r="B18853" s="64"/>
      <c r="C18853" s="147" t="s">
        <v>217</v>
      </c>
      <c r="E18853" s="161"/>
      <c r="F18853" s="162"/>
      <c r="G18853" s="147"/>
      <c r="H18853" s="146"/>
      <c r="J18853" s="146"/>
      <c r="L18853" s="150"/>
      <c r="N18853" s="163"/>
      <c r="O18853" s="146"/>
      <c r="P18853" s="146"/>
      <c r="Q18853" s="146"/>
      <c r="R18853" s="34"/>
      <c r="S18853" s="35"/>
      <c r="T18853" s="147"/>
    </row>
    <row r="18854">
      <c r="A18854" s="147"/>
      <c r="B18854" s="64"/>
      <c r="C18854" s="147" t="s">
        <v>217</v>
      </c>
      <c r="E18854" s="161"/>
      <c r="F18854" s="162"/>
      <c r="G18854" s="147"/>
      <c r="H18854" s="146"/>
      <c r="J18854" s="146"/>
      <c r="L18854" s="150"/>
      <c r="N18854" s="163"/>
      <c r="O18854" s="146"/>
      <c r="P18854" s="146"/>
      <c r="Q18854" s="146"/>
      <c r="R18854" s="34"/>
      <c r="S18854" s="35"/>
      <c r="T18854" s="147"/>
    </row>
    <row r="18855">
      <c r="A18855" s="147"/>
      <c r="B18855" s="64"/>
      <c r="C18855" s="147" t="s">
        <v>217</v>
      </c>
      <c r="E18855" s="161"/>
      <c r="F18855" s="162"/>
      <c r="G18855" s="147"/>
      <c r="H18855" s="146"/>
      <c r="J18855" s="146"/>
      <c r="L18855" s="150"/>
      <c r="N18855" s="163"/>
      <c r="O18855" s="146"/>
      <c r="P18855" s="146"/>
      <c r="Q18855" s="146"/>
      <c r="R18855" s="34"/>
      <c r="S18855" s="35"/>
      <c r="T18855" s="147"/>
    </row>
    <row r="18856">
      <c r="A18856" s="147"/>
      <c r="B18856" s="64"/>
      <c r="C18856" s="147" t="s">
        <v>217</v>
      </c>
      <c r="E18856" s="161"/>
      <c r="F18856" s="162"/>
      <c r="G18856" s="147"/>
      <c r="H18856" s="146"/>
      <c r="J18856" s="146"/>
      <c r="L18856" s="150"/>
      <c r="N18856" s="163"/>
      <c r="O18856" s="146"/>
      <c r="P18856" s="146"/>
      <c r="Q18856" s="146"/>
      <c r="R18856" s="34"/>
      <c r="S18856" s="35"/>
      <c r="T18856" s="147"/>
    </row>
    <row r="18857">
      <c r="A18857" s="147"/>
      <c r="B18857" s="64"/>
      <c r="C18857" s="147" t="s">
        <v>217</v>
      </c>
      <c r="E18857" s="161"/>
      <c r="F18857" s="162"/>
      <c r="G18857" s="147"/>
      <c r="H18857" s="146"/>
      <c r="J18857" s="146"/>
      <c r="L18857" s="150"/>
      <c r="N18857" s="163"/>
      <c r="O18857" s="146"/>
      <c r="P18857" s="146"/>
      <c r="Q18857" s="146"/>
      <c r="R18857" s="34"/>
      <c r="S18857" s="35"/>
      <c r="T18857" s="147"/>
    </row>
    <row r="18858">
      <c r="A18858" s="147"/>
      <c r="B18858" s="64"/>
      <c r="C18858" s="147" t="s">
        <v>217</v>
      </c>
      <c r="E18858" s="161"/>
      <c r="F18858" s="162"/>
      <c r="G18858" s="147"/>
      <c r="H18858" s="146"/>
      <c r="J18858" s="146"/>
      <c r="L18858" s="150"/>
      <c r="N18858" s="163"/>
      <c r="O18858" s="146"/>
      <c r="P18858" s="146"/>
      <c r="Q18858" s="146"/>
      <c r="R18858" s="34"/>
      <c r="S18858" s="35"/>
      <c r="T18858" s="147"/>
    </row>
    <row r="18859">
      <c r="A18859" s="147"/>
      <c r="B18859" s="64"/>
      <c r="C18859" s="147" t="s">
        <v>217</v>
      </c>
      <c r="E18859" s="161"/>
      <c r="F18859" s="162"/>
      <c r="G18859" s="147"/>
      <c r="H18859" s="146"/>
      <c r="J18859" s="146"/>
      <c r="L18859" s="150"/>
      <c r="N18859" s="163"/>
      <c r="O18859" s="146"/>
      <c r="P18859" s="146"/>
      <c r="Q18859" s="146"/>
      <c r="R18859" s="34"/>
      <c r="S18859" s="35"/>
      <c r="T18859" s="147"/>
    </row>
    <row r="18860">
      <c r="A18860" s="147"/>
      <c r="B18860" s="64"/>
      <c r="C18860" s="147" t="s">
        <v>217</v>
      </c>
      <c r="E18860" s="161"/>
      <c r="F18860" s="162"/>
      <c r="G18860" s="147"/>
      <c r="H18860" s="146"/>
      <c r="J18860" s="146"/>
      <c r="L18860" s="150"/>
      <c r="N18860" s="163"/>
      <c r="O18860" s="146"/>
      <c r="P18860" s="146"/>
      <c r="Q18860" s="146"/>
      <c r="R18860" s="34"/>
      <c r="S18860" s="35"/>
      <c r="T18860" s="147"/>
    </row>
    <row r="18861">
      <c r="A18861" s="147"/>
      <c r="B18861" s="64"/>
      <c r="C18861" s="147" t="s">
        <v>217</v>
      </c>
      <c r="E18861" s="161"/>
      <c r="F18861" s="162"/>
      <c r="G18861" s="147"/>
      <c r="H18861" s="146"/>
      <c r="J18861" s="146"/>
      <c r="L18861" s="150"/>
      <c r="N18861" s="163"/>
      <c r="O18861" s="146"/>
      <c r="P18861" s="146"/>
      <c r="Q18861" s="146"/>
      <c r="R18861" s="34"/>
      <c r="S18861" s="35"/>
      <c r="T18861" s="147"/>
    </row>
    <row r="18862">
      <c r="A18862" s="147"/>
      <c r="B18862" s="64"/>
      <c r="C18862" s="147" t="s">
        <v>217</v>
      </c>
      <c r="E18862" s="161"/>
      <c r="F18862" s="162"/>
      <c r="G18862" s="147"/>
      <c r="H18862" s="146"/>
      <c r="J18862" s="146"/>
      <c r="L18862" s="150"/>
      <c r="N18862" s="163"/>
      <c r="O18862" s="146"/>
      <c r="P18862" s="146"/>
      <c r="Q18862" s="146"/>
      <c r="R18862" s="34"/>
      <c r="S18862" s="35"/>
      <c r="T18862" s="147"/>
    </row>
    <row r="18863">
      <c r="A18863" s="147"/>
      <c r="B18863" s="64"/>
      <c r="C18863" s="147" t="s">
        <v>217</v>
      </c>
      <c r="E18863" s="161"/>
      <c r="F18863" s="162"/>
      <c r="G18863" s="147"/>
      <c r="H18863" s="146"/>
      <c r="J18863" s="146"/>
      <c r="L18863" s="150"/>
      <c r="N18863" s="163"/>
      <c r="O18863" s="146"/>
      <c r="P18863" s="146"/>
      <c r="Q18863" s="146"/>
      <c r="R18863" s="34"/>
      <c r="S18863" s="35"/>
      <c r="T18863" s="147"/>
    </row>
    <row r="18864">
      <c r="A18864" s="147"/>
      <c r="B18864" s="64"/>
      <c r="C18864" s="147" t="s">
        <v>217</v>
      </c>
      <c r="E18864" s="161"/>
      <c r="F18864" s="162"/>
      <c r="G18864" s="147"/>
      <c r="H18864" s="146"/>
      <c r="J18864" s="146"/>
      <c r="L18864" s="150"/>
      <c r="N18864" s="163"/>
      <c r="O18864" s="146"/>
      <c r="P18864" s="146"/>
      <c r="Q18864" s="146"/>
      <c r="R18864" s="34"/>
      <c r="S18864" s="35"/>
      <c r="T18864" s="147"/>
    </row>
    <row r="18865">
      <c r="A18865" s="147"/>
      <c r="B18865" s="64"/>
      <c r="C18865" s="147" t="s">
        <v>217</v>
      </c>
      <c r="E18865" s="161"/>
      <c r="F18865" s="162"/>
      <c r="G18865" s="147"/>
      <c r="H18865" s="146"/>
      <c r="J18865" s="146"/>
      <c r="L18865" s="150"/>
      <c r="N18865" s="163"/>
      <c r="O18865" s="146"/>
      <c r="P18865" s="146"/>
      <c r="Q18865" s="146"/>
      <c r="R18865" s="34"/>
      <c r="S18865" s="35"/>
      <c r="T18865" s="147"/>
    </row>
    <row r="18866">
      <c r="A18866" s="147"/>
      <c r="B18866" s="64"/>
      <c r="C18866" s="147" t="s">
        <v>217</v>
      </c>
      <c r="E18866" s="161"/>
      <c r="F18866" s="162"/>
      <c r="G18866" s="147"/>
      <c r="H18866" s="146"/>
      <c r="J18866" s="146"/>
      <c r="L18866" s="150"/>
      <c r="N18866" s="163"/>
      <c r="O18866" s="146"/>
      <c r="P18866" s="146"/>
      <c r="Q18866" s="146"/>
      <c r="R18866" s="34"/>
      <c r="S18866" s="35"/>
      <c r="T18866" s="147"/>
    </row>
    <row r="18867">
      <c r="A18867" s="147"/>
      <c r="B18867" s="64"/>
      <c r="C18867" s="147" t="s">
        <v>217</v>
      </c>
      <c r="E18867" s="161"/>
      <c r="F18867" s="162"/>
      <c r="G18867" s="147"/>
      <c r="H18867" s="146"/>
      <c r="J18867" s="146"/>
      <c r="L18867" s="150"/>
      <c r="N18867" s="163"/>
      <c r="O18867" s="146"/>
      <c r="P18867" s="146"/>
      <c r="Q18867" s="146"/>
      <c r="R18867" s="34"/>
      <c r="S18867" s="35"/>
      <c r="T18867" s="147"/>
    </row>
    <row r="18868">
      <c r="A18868" s="147"/>
      <c r="B18868" s="64"/>
      <c r="C18868" s="147" t="s">
        <v>217</v>
      </c>
      <c r="E18868" s="161"/>
      <c r="F18868" s="162"/>
      <c r="G18868" s="147"/>
      <c r="H18868" s="146"/>
      <c r="J18868" s="146"/>
      <c r="L18868" s="150"/>
      <c r="N18868" s="163"/>
      <c r="O18868" s="146"/>
      <c r="P18868" s="146"/>
      <c r="Q18868" s="146"/>
      <c r="R18868" s="34"/>
      <c r="S18868" s="35"/>
      <c r="T18868" s="147"/>
    </row>
    <row r="18869">
      <c r="A18869" s="147"/>
      <c r="B18869" s="64"/>
      <c r="C18869" s="147" t="s">
        <v>217</v>
      </c>
      <c r="E18869" s="161"/>
      <c r="F18869" s="162"/>
      <c r="G18869" s="147"/>
      <c r="H18869" s="146"/>
      <c r="J18869" s="146"/>
      <c r="L18869" s="150"/>
      <c r="N18869" s="163"/>
      <c r="O18869" s="146"/>
      <c r="P18869" s="146"/>
      <c r="Q18869" s="146"/>
      <c r="R18869" s="34"/>
      <c r="S18869" s="35"/>
      <c r="T18869" s="147"/>
    </row>
    <row r="18870">
      <c r="A18870" s="147"/>
      <c r="B18870" s="64"/>
      <c r="C18870" s="147" t="s">
        <v>217</v>
      </c>
      <c r="E18870" s="161"/>
      <c r="F18870" s="162"/>
      <c r="G18870" s="147"/>
      <c r="H18870" s="146"/>
      <c r="J18870" s="146"/>
      <c r="L18870" s="150"/>
      <c r="N18870" s="163"/>
      <c r="O18870" s="146"/>
      <c r="P18870" s="146"/>
      <c r="Q18870" s="146"/>
      <c r="R18870" s="34"/>
      <c r="S18870" s="35"/>
      <c r="T18870" s="147"/>
    </row>
    <row r="18871">
      <c r="A18871" s="147"/>
      <c r="B18871" s="64"/>
      <c r="C18871" s="147" t="s">
        <v>217</v>
      </c>
      <c r="E18871" s="161"/>
      <c r="F18871" s="162"/>
      <c r="G18871" s="147"/>
      <c r="H18871" s="146"/>
      <c r="J18871" s="146"/>
      <c r="L18871" s="150"/>
      <c r="N18871" s="163"/>
      <c r="O18871" s="146"/>
      <c r="P18871" s="146"/>
      <c r="Q18871" s="146"/>
      <c r="R18871" s="34"/>
      <c r="S18871" s="35"/>
      <c r="T18871" s="147"/>
    </row>
    <row r="18872">
      <c r="A18872" s="147"/>
      <c r="B18872" s="64"/>
      <c r="C18872" s="147" t="s">
        <v>217</v>
      </c>
      <c r="E18872" s="161"/>
      <c r="F18872" s="162"/>
      <c r="G18872" s="147"/>
      <c r="H18872" s="146"/>
      <c r="J18872" s="146"/>
      <c r="L18872" s="150"/>
      <c r="N18872" s="163"/>
      <c r="O18872" s="146"/>
      <c r="P18872" s="146"/>
      <c r="Q18872" s="146"/>
      <c r="R18872" s="34"/>
      <c r="S18872" s="35"/>
      <c r="T18872" s="147"/>
    </row>
    <row r="18873">
      <c r="A18873" s="147"/>
      <c r="B18873" s="64"/>
      <c r="C18873" s="147" t="s">
        <v>217</v>
      </c>
      <c r="E18873" s="161"/>
      <c r="F18873" s="162"/>
      <c r="G18873" s="147"/>
      <c r="H18873" s="146"/>
      <c r="J18873" s="146"/>
      <c r="L18873" s="150"/>
      <c r="N18873" s="163"/>
      <c r="O18873" s="146"/>
      <c r="P18873" s="146"/>
      <c r="Q18873" s="146"/>
      <c r="R18873" s="34"/>
      <c r="S18873" s="35"/>
      <c r="T18873" s="147"/>
    </row>
    <row r="18874">
      <c r="A18874" s="147"/>
      <c r="B18874" s="64"/>
      <c r="C18874" s="147" t="s">
        <v>217</v>
      </c>
      <c r="E18874" s="161"/>
      <c r="F18874" s="162"/>
      <c r="G18874" s="147"/>
      <c r="H18874" s="146"/>
      <c r="J18874" s="146"/>
      <c r="L18874" s="150"/>
      <c r="N18874" s="163"/>
      <c r="O18874" s="146"/>
      <c r="P18874" s="146"/>
      <c r="Q18874" s="146"/>
      <c r="R18874" s="34"/>
      <c r="S18874" s="35"/>
      <c r="T18874" s="147"/>
    </row>
    <row r="18875">
      <c r="A18875" s="147"/>
      <c r="B18875" s="64"/>
      <c r="C18875" s="147" t="s">
        <v>217</v>
      </c>
      <c r="E18875" s="161"/>
      <c r="F18875" s="162"/>
      <c r="G18875" s="147"/>
      <c r="H18875" s="146"/>
      <c r="J18875" s="146"/>
      <c r="L18875" s="150"/>
      <c r="N18875" s="163"/>
      <c r="O18875" s="146"/>
      <c r="P18875" s="146"/>
      <c r="Q18875" s="146"/>
      <c r="R18875" s="34"/>
      <c r="S18875" s="35"/>
      <c r="T18875" s="147"/>
    </row>
    <row r="18876">
      <c r="A18876" s="147"/>
      <c r="B18876" s="64"/>
      <c r="C18876" s="147" t="s">
        <v>217</v>
      </c>
      <c r="E18876" s="161"/>
      <c r="F18876" s="162"/>
      <c r="G18876" s="147"/>
      <c r="H18876" s="146"/>
      <c r="J18876" s="146"/>
      <c r="L18876" s="150"/>
      <c r="N18876" s="163"/>
      <c r="O18876" s="146"/>
      <c r="P18876" s="146"/>
      <c r="Q18876" s="146"/>
      <c r="R18876" s="34"/>
      <c r="S18876" s="35"/>
      <c r="T18876" s="147"/>
    </row>
    <row r="18877">
      <c r="A18877" s="147"/>
      <c r="B18877" s="64"/>
      <c r="C18877" s="147" t="s">
        <v>217</v>
      </c>
      <c r="E18877" s="161"/>
      <c r="F18877" s="162"/>
      <c r="G18877" s="147"/>
      <c r="H18877" s="146"/>
      <c r="J18877" s="146"/>
      <c r="L18877" s="150"/>
      <c r="N18877" s="163"/>
      <c r="O18877" s="146"/>
      <c r="P18877" s="146"/>
      <c r="Q18877" s="146"/>
      <c r="R18877" s="34"/>
      <c r="S18877" s="35"/>
      <c r="T18877" s="147"/>
    </row>
    <row r="18878">
      <c r="A18878" s="147"/>
      <c r="B18878" s="64"/>
      <c r="C18878" s="147" t="s">
        <v>217</v>
      </c>
      <c r="E18878" s="161"/>
      <c r="F18878" s="162"/>
      <c r="G18878" s="147"/>
      <c r="H18878" s="146"/>
      <c r="J18878" s="146"/>
      <c r="L18878" s="150"/>
      <c r="N18878" s="163"/>
      <c r="O18878" s="146"/>
      <c r="P18878" s="146"/>
      <c r="Q18878" s="146"/>
      <c r="R18878" s="34"/>
      <c r="S18878" s="35"/>
      <c r="T18878" s="147"/>
    </row>
    <row r="18879">
      <c r="A18879" s="147"/>
      <c r="B18879" s="64"/>
      <c r="C18879" s="147" t="s">
        <v>217</v>
      </c>
      <c r="E18879" s="161"/>
      <c r="F18879" s="162"/>
      <c r="G18879" s="147"/>
      <c r="H18879" s="146"/>
      <c r="J18879" s="146"/>
      <c r="L18879" s="150"/>
      <c r="N18879" s="163"/>
      <c r="O18879" s="146"/>
      <c r="P18879" s="146"/>
      <c r="Q18879" s="146"/>
      <c r="R18879" s="34"/>
      <c r="S18879" s="35"/>
      <c r="T18879" s="147"/>
    </row>
    <row r="18880">
      <c r="A18880" s="147"/>
      <c r="B18880" s="64"/>
      <c r="C18880" s="147" t="s">
        <v>217</v>
      </c>
      <c r="E18880" s="161"/>
      <c r="F18880" s="162"/>
      <c r="G18880" s="147"/>
      <c r="H18880" s="146"/>
      <c r="J18880" s="146"/>
      <c r="L18880" s="150"/>
      <c r="N18880" s="163"/>
      <c r="O18880" s="146"/>
      <c r="P18880" s="146"/>
      <c r="Q18880" s="146"/>
      <c r="R18880" s="34"/>
      <c r="S18880" s="35"/>
      <c r="T18880" s="147"/>
    </row>
    <row r="18881">
      <c r="A18881" s="147"/>
      <c r="B18881" s="64"/>
      <c r="C18881" s="147" t="s">
        <v>217</v>
      </c>
      <c r="E18881" s="161"/>
      <c r="F18881" s="162"/>
      <c r="G18881" s="147"/>
      <c r="H18881" s="146"/>
      <c r="J18881" s="146"/>
      <c r="L18881" s="150"/>
      <c r="N18881" s="163"/>
      <c r="O18881" s="146"/>
      <c r="P18881" s="146"/>
      <c r="Q18881" s="146"/>
      <c r="R18881" s="34"/>
      <c r="S18881" s="35"/>
      <c r="T18881" s="147"/>
    </row>
    <row r="18882">
      <c r="A18882" s="147"/>
      <c r="B18882" s="64"/>
      <c r="C18882" s="147" t="s">
        <v>217</v>
      </c>
      <c r="E18882" s="161"/>
      <c r="F18882" s="162"/>
      <c r="G18882" s="147"/>
      <c r="H18882" s="146"/>
      <c r="J18882" s="146"/>
      <c r="L18882" s="150"/>
      <c r="N18882" s="163"/>
      <c r="O18882" s="146"/>
      <c r="P18882" s="146"/>
      <c r="Q18882" s="146"/>
      <c r="R18882" s="34"/>
      <c r="S18882" s="35"/>
      <c r="T18882" s="147"/>
    </row>
    <row r="18883">
      <c r="A18883" s="147"/>
      <c r="B18883" s="64"/>
      <c r="C18883" s="147" t="s">
        <v>217</v>
      </c>
      <c r="E18883" s="161"/>
      <c r="F18883" s="162"/>
      <c r="G18883" s="147"/>
      <c r="H18883" s="146"/>
      <c r="J18883" s="146"/>
      <c r="L18883" s="150"/>
      <c r="N18883" s="163"/>
      <c r="O18883" s="146"/>
      <c r="P18883" s="146"/>
      <c r="Q18883" s="146"/>
      <c r="R18883" s="34"/>
      <c r="S18883" s="35"/>
      <c r="T18883" s="147"/>
    </row>
    <row r="18884">
      <c r="A18884" s="147"/>
      <c r="B18884" s="64"/>
      <c r="C18884" s="147" t="s">
        <v>217</v>
      </c>
      <c r="E18884" s="161"/>
      <c r="F18884" s="162"/>
      <c r="G18884" s="147"/>
      <c r="H18884" s="146"/>
      <c r="J18884" s="146"/>
      <c r="L18884" s="150"/>
      <c r="N18884" s="163"/>
      <c r="O18884" s="146"/>
      <c r="P18884" s="146"/>
      <c r="Q18884" s="146"/>
      <c r="R18884" s="34"/>
      <c r="S18884" s="35"/>
      <c r="T18884" s="147"/>
    </row>
    <row r="18885">
      <c r="A18885" s="147"/>
      <c r="B18885" s="64"/>
      <c r="C18885" s="147" t="s">
        <v>217</v>
      </c>
      <c r="E18885" s="161"/>
      <c r="F18885" s="162"/>
      <c r="G18885" s="147"/>
      <c r="H18885" s="146"/>
      <c r="J18885" s="146"/>
      <c r="L18885" s="150"/>
      <c r="N18885" s="163"/>
      <c r="O18885" s="146"/>
      <c r="P18885" s="146"/>
      <c r="Q18885" s="146"/>
      <c r="R18885" s="34"/>
      <c r="S18885" s="35"/>
      <c r="T18885" s="147"/>
    </row>
    <row r="18886">
      <c r="A18886" s="147"/>
      <c r="B18886" s="64"/>
      <c r="C18886" s="147" t="s">
        <v>217</v>
      </c>
      <c r="E18886" s="161"/>
      <c r="F18886" s="162"/>
      <c r="G18886" s="147"/>
      <c r="H18886" s="146"/>
      <c r="J18886" s="146"/>
      <c r="L18886" s="150"/>
      <c r="N18886" s="163"/>
      <c r="O18886" s="146"/>
      <c r="P18886" s="146"/>
      <c r="Q18886" s="146"/>
      <c r="R18886" s="34"/>
      <c r="S18886" s="35"/>
      <c r="T18886" s="147"/>
    </row>
    <row r="18887">
      <c r="A18887" s="147"/>
      <c r="B18887" s="64"/>
      <c r="C18887" s="147" t="s">
        <v>217</v>
      </c>
      <c r="E18887" s="161"/>
      <c r="F18887" s="162"/>
      <c r="G18887" s="147"/>
      <c r="H18887" s="146"/>
      <c r="J18887" s="146"/>
      <c r="L18887" s="150"/>
      <c r="N18887" s="163"/>
      <c r="O18887" s="146"/>
      <c r="P18887" s="146"/>
      <c r="Q18887" s="146"/>
      <c r="R18887" s="34"/>
      <c r="S18887" s="35"/>
      <c r="T18887" s="147"/>
    </row>
    <row r="18888">
      <c r="A18888" s="147"/>
      <c r="B18888" s="64"/>
      <c r="C18888" s="147" t="s">
        <v>217</v>
      </c>
      <c r="E18888" s="161"/>
      <c r="F18888" s="162"/>
      <c r="G18888" s="147"/>
      <c r="H18888" s="146"/>
      <c r="J18888" s="146"/>
      <c r="L18888" s="150"/>
      <c r="N18888" s="163"/>
      <c r="O18888" s="146"/>
      <c r="P18888" s="146"/>
      <c r="Q18888" s="146"/>
      <c r="R18888" s="34"/>
      <c r="S18888" s="35"/>
      <c r="T18888" s="147"/>
    </row>
    <row r="18889">
      <c r="A18889" s="147"/>
      <c r="B18889" s="64"/>
      <c r="C18889" s="147" t="s">
        <v>217</v>
      </c>
      <c r="E18889" s="161"/>
      <c r="F18889" s="162"/>
      <c r="G18889" s="147"/>
      <c r="H18889" s="146"/>
      <c r="J18889" s="146"/>
      <c r="L18889" s="150"/>
      <c r="N18889" s="163"/>
      <c r="O18889" s="146"/>
      <c r="P18889" s="146"/>
      <c r="Q18889" s="146"/>
      <c r="R18889" s="34"/>
      <c r="S18889" s="35"/>
      <c r="T18889" s="147"/>
    </row>
    <row r="18890">
      <c r="A18890" s="147"/>
      <c r="B18890" s="64"/>
      <c r="C18890" s="147" t="s">
        <v>217</v>
      </c>
      <c r="E18890" s="161"/>
      <c r="F18890" s="162"/>
      <c r="G18890" s="147"/>
      <c r="H18890" s="146"/>
      <c r="J18890" s="146"/>
      <c r="L18890" s="150"/>
      <c r="N18890" s="163"/>
      <c r="O18890" s="146"/>
      <c r="P18890" s="146"/>
      <c r="Q18890" s="146"/>
      <c r="R18890" s="34"/>
      <c r="S18890" s="35"/>
      <c r="T18890" s="147"/>
    </row>
    <row r="18891">
      <c r="A18891" s="147"/>
      <c r="B18891" s="64"/>
      <c r="C18891" s="147" t="s">
        <v>217</v>
      </c>
      <c r="E18891" s="161"/>
      <c r="F18891" s="162"/>
      <c r="G18891" s="147"/>
      <c r="H18891" s="146"/>
      <c r="J18891" s="146"/>
      <c r="L18891" s="150"/>
      <c r="N18891" s="163"/>
      <c r="O18891" s="146"/>
      <c r="P18891" s="146"/>
      <c r="Q18891" s="146"/>
      <c r="R18891" s="34"/>
      <c r="S18891" s="35"/>
      <c r="T18891" s="147"/>
    </row>
    <row r="18892">
      <c r="A18892" s="147"/>
      <c r="B18892" s="64"/>
      <c r="C18892" s="147" t="s">
        <v>217</v>
      </c>
      <c r="E18892" s="161"/>
      <c r="F18892" s="162"/>
      <c r="G18892" s="147"/>
      <c r="H18892" s="146"/>
      <c r="J18892" s="146"/>
      <c r="L18892" s="150"/>
      <c r="N18892" s="163"/>
      <c r="O18892" s="146"/>
      <c r="P18892" s="146"/>
      <c r="Q18892" s="146"/>
      <c r="R18892" s="34"/>
      <c r="S18892" s="35"/>
      <c r="T18892" s="147"/>
    </row>
    <row r="18893">
      <c r="A18893" s="147"/>
      <c r="B18893" s="64"/>
      <c r="C18893" s="147" t="s">
        <v>217</v>
      </c>
      <c r="E18893" s="161"/>
      <c r="F18893" s="162"/>
      <c r="G18893" s="147"/>
      <c r="H18893" s="146"/>
      <c r="J18893" s="146"/>
      <c r="L18893" s="150"/>
      <c r="N18893" s="163"/>
      <c r="O18893" s="146"/>
      <c r="P18893" s="146"/>
      <c r="Q18893" s="146"/>
      <c r="R18893" s="34"/>
      <c r="S18893" s="35"/>
      <c r="T18893" s="147"/>
    </row>
    <row r="18894">
      <c r="A18894" s="147"/>
      <c r="B18894" s="64"/>
      <c r="C18894" s="147" t="s">
        <v>217</v>
      </c>
      <c r="E18894" s="161"/>
      <c r="F18894" s="162"/>
      <c r="G18894" s="147"/>
      <c r="H18894" s="146"/>
      <c r="J18894" s="146"/>
      <c r="L18894" s="150"/>
      <c r="N18894" s="163"/>
      <c r="O18894" s="146"/>
      <c r="P18894" s="146"/>
      <c r="Q18894" s="146"/>
      <c r="R18894" s="34"/>
      <c r="S18894" s="35"/>
      <c r="T18894" s="147"/>
    </row>
    <row r="18895">
      <c r="A18895" s="147"/>
      <c r="B18895" s="64"/>
      <c r="C18895" s="147" t="s">
        <v>217</v>
      </c>
      <c r="E18895" s="161"/>
      <c r="F18895" s="162"/>
      <c r="G18895" s="147"/>
      <c r="H18895" s="146"/>
      <c r="J18895" s="146"/>
      <c r="L18895" s="150"/>
      <c r="N18895" s="163"/>
      <c r="O18895" s="146"/>
      <c r="P18895" s="146"/>
      <c r="Q18895" s="146"/>
      <c r="R18895" s="34"/>
      <c r="S18895" s="35"/>
      <c r="T18895" s="147"/>
    </row>
    <row r="18896">
      <c r="A18896" s="147"/>
      <c r="B18896" s="64"/>
      <c r="C18896" s="147" t="s">
        <v>217</v>
      </c>
      <c r="E18896" s="161"/>
      <c r="F18896" s="162"/>
      <c r="G18896" s="147"/>
      <c r="H18896" s="146"/>
      <c r="J18896" s="146"/>
      <c r="L18896" s="150"/>
      <c r="N18896" s="163"/>
      <c r="O18896" s="146"/>
      <c r="P18896" s="146"/>
      <c r="Q18896" s="146"/>
      <c r="R18896" s="34"/>
      <c r="S18896" s="35"/>
      <c r="T18896" s="147"/>
    </row>
    <row r="18897">
      <c r="A18897" s="147"/>
      <c r="B18897" s="64"/>
      <c r="C18897" s="147" t="s">
        <v>217</v>
      </c>
      <c r="E18897" s="161"/>
      <c r="F18897" s="162"/>
      <c r="G18897" s="147"/>
      <c r="H18897" s="146"/>
      <c r="J18897" s="146"/>
      <c r="L18897" s="150"/>
      <c r="N18897" s="163"/>
      <c r="O18897" s="146"/>
      <c r="P18897" s="146"/>
      <c r="Q18897" s="146"/>
      <c r="R18897" s="34"/>
      <c r="S18897" s="35"/>
      <c r="T18897" s="147"/>
    </row>
    <row r="18898">
      <c r="A18898" s="147"/>
      <c r="B18898" s="64"/>
      <c r="C18898" s="147" t="s">
        <v>217</v>
      </c>
      <c r="E18898" s="161"/>
      <c r="F18898" s="162"/>
      <c r="G18898" s="147"/>
      <c r="H18898" s="146"/>
      <c r="J18898" s="146"/>
      <c r="L18898" s="150"/>
      <c r="N18898" s="163"/>
      <c r="O18898" s="146"/>
      <c r="P18898" s="146"/>
      <c r="Q18898" s="146"/>
      <c r="R18898" s="34"/>
      <c r="S18898" s="35"/>
      <c r="T18898" s="147"/>
    </row>
    <row r="18899">
      <c r="A18899" s="147"/>
      <c r="B18899" s="64"/>
      <c r="C18899" s="147" t="s">
        <v>217</v>
      </c>
      <c r="E18899" s="161"/>
      <c r="F18899" s="162"/>
      <c r="G18899" s="147"/>
      <c r="H18899" s="146"/>
      <c r="J18899" s="146"/>
      <c r="L18899" s="150"/>
      <c r="N18899" s="163"/>
      <c r="O18899" s="146"/>
      <c r="P18899" s="146"/>
      <c r="Q18899" s="146"/>
      <c r="R18899" s="34"/>
      <c r="S18899" s="35"/>
      <c r="T18899" s="147"/>
    </row>
    <row r="18900">
      <c r="A18900" s="147"/>
      <c r="B18900" s="64"/>
      <c r="C18900" s="147" t="s">
        <v>217</v>
      </c>
      <c r="E18900" s="161"/>
      <c r="F18900" s="162"/>
      <c r="G18900" s="147"/>
      <c r="H18900" s="146"/>
      <c r="J18900" s="146"/>
      <c r="L18900" s="150"/>
      <c r="N18900" s="163"/>
      <c r="O18900" s="146"/>
      <c r="P18900" s="146"/>
      <c r="Q18900" s="146"/>
      <c r="R18900" s="34"/>
      <c r="S18900" s="35"/>
      <c r="T18900" s="147"/>
    </row>
    <row r="18901">
      <c r="A18901" s="147"/>
      <c r="B18901" s="64"/>
      <c r="C18901" s="147" t="s">
        <v>217</v>
      </c>
      <c r="E18901" s="161"/>
      <c r="F18901" s="162"/>
      <c r="G18901" s="147"/>
      <c r="H18901" s="146"/>
      <c r="J18901" s="146"/>
      <c r="L18901" s="150"/>
      <c r="N18901" s="163"/>
      <c r="O18901" s="146"/>
      <c r="P18901" s="146"/>
      <c r="Q18901" s="146"/>
      <c r="R18901" s="34"/>
      <c r="S18901" s="35"/>
      <c r="T18901" s="147"/>
    </row>
    <row r="18902">
      <c r="A18902" s="147"/>
      <c r="B18902" s="64"/>
      <c r="C18902" s="147" t="s">
        <v>217</v>
      </c>
      <c r="E18902" s="161"/>
      <c r="F18902" s="162"/>
      <c r="G18902" s="147"/>
      <c r="H18902" s="146"/>
      <c r="J18902" s="146"/>
      <c r="L18902" s="150"/>
      <c r="N18902" s="163"/>
      <c r="O18902" s="146"/>
      <c r="P18902" s="146"/>
      <c r="Q18902" s="146"/>
      <c r="R18902" s="34"/>
      <c r="S18902" s="35"/>
      <c r="T18902" s="147"/>
    </row>
    <row r="18903">
      <c r="A18903" s="147"/>
      <c r="B18903" s="64"/>
      <c r="C18903" s="147" t="s">
        <v>217</v>
      </c>
      <c r="E18903" s="161"/>
      <c r="F18903" s="162"/>
      <c r="G18903" s="147"/>
      <c r="H18903" s="146"/>
      <c r="J18903" s="146"/>
      <c r="L18903" s="150"/>
      <c r="N18903" s="163"/>
      <c r="O18903" s="146"/>
      <c r="P18903" s="146"/>
      <c r="Q18903" s="146"/>
      <c r="R18903" s="34"/>
      <c r="S18903" s="35"/>
      <c r="T18903" s="147"/>
    </row>
    <row r="18904">
      <c r="A18904" s="147"/>
      <c r="B18904" s="64"/>
      <c r="C18904" s="147" t="s">
        <v>217</v>
      </c>
      <c r="E18904" s="161"/>
      <c r="F18904" s="162"/>
      <c r="G18904" s="147"/>
      <c r="H18904" s="146"/>
      <c r="J18904" s="146"/>
      <c r="L18904" s="150"/>
      <c r="N18904" s="163"/>
      <c r="O18904" s="146"/>
      <c r="P18904" s="146"/>
      <c r="Q18904" s="146"/>
      <c r="R18904" s="34"/>
      <c r="S18904" s="35"/>
      <c r="T18904" s="147"/>
    </row>
    <row r="18905">
      <c r="A18905" s="147"/>
      <c r="B18905" s="64"/>
      <c r="C18905" s="147" t="s">
        <v>217</v>
      </c>
      <c r="E18905" s="161"/>
      <c r="F18905" s="162"/>
      <c r="G18905" s="147"/>
      <c r="H18905" s="146"/>
      <c r="J18905" s="146"/>
      <c r="L18905" s="150"/>
      <c r="N18905" s="163"/>
      <c r="O18905" s="146"/>
      <c r="P18905" s="146"/>
      <c r="Q18905" s="146"/>
      <c r="R18905" s="34"/>
      <c r="S18905" s="35"/>
      <c r="T18905" s="147"/>
    </row>
    <row r="18906">
      <c r="A18906" s="147"/>
      <c r="B18906" s="64"/>
      <c r="C18906" s="147" t="s">
        <v>217</v>
      </c>
      <c r="E18906" s="161"/>
      <c r="F18906" s="162"/>
      <c r="G18906" s="147"/>
      <c r="H18906" s="146"/>
      <c r="J18906" s="146"/>
      <c r="L18906" s="150"/>
      <c r="N18906" s="163"/>
      <c r="O18906" s="146"/>
      <c r="P18906" s="146"/>
      <c r="Q18906" s="146"/>
      <c r="R18906" s="34"/>
      <c r="S18906" s="35"/>
      <c r="T18906" s="147"/>
    </row>
    <row r="18907">
      <c r="A18907" s="147"/>
      <c r="B18907" s="64"/>
      <c r="C18907" s="147" t="s">
        <v>217</v>
      </c>
      <c r="E18907" s="161"/>
      <c r="F18907" s="162"/>
      <c r="G18907" s="147"/>
      <c r="H18907" s="146"/>
      <c r="J18907" s="146"/>
      <c r="L18907" s="150"/>
      <c r="N18907" s="163"/>
      <c r="O18907" s="146"/>
      <c r="P18907" s="146"/>
      <c r="Q18907" s="146"/>
      <c r="R18907" s="34"/>
      <c r="S18907" s="35"/>
      <c r="T18907" s="147"/>
    </row>
    <row r="18908">
      <c r="A18908" s="147"/>
      <c r="B18908" s="64"/>
      <c r="C18908" s="147" t="s">
        <v>217</v>
      </c>
      <c r="E18908" s="161"/>
      <c r="F18908" s="162"/>
      <c r="G18908" s="147"/>
      <c r="H18908" s="146"/>
      <c r="J18908" s="146"/>
      <c r="L18908" s="150"/>
      <c r="N18908" s="163"/>
      <c r="O18908" s="146"/>
      <c r="P18908" s="146"/>
      <c r="Q18908" s="146"/>
      <c r="R18908" s="34"/>
      <c r="S18908" s="35"/>
      <c r="T18908" s="147"/>
    </row>
    <row r="18909">
      <c r="A18909" s="147"/>
      <c r="B18909" s="64"/>
      <c r="C18909" s="147" t="s">
        <v>217</v>
      </c>
      <c r="E18909" s="161"/>
      <c r="F18909" s="162"/>
      <c r="G18909" s="147"/>
      <c r="H18909" s="146"/>
      <c r="J18909" s="146"/>
      <c r="L18909" s="150"/>
      <c r="N18909" s="163"/>
      <c r="O18909" s="146"/>
      <c r="P18909" s="146"/>
      <c r="Q18909" s="146"/>
      <c r="R18909" s="34"/>
      <c r="S18909" s="35"/>
      <c r="T18909" s="147"/>
    </row>
    <row r="18910">
      <c r="A18910" s="147"/>
      <c r="B18910" s="64"/>
      <c r="C18910" s="147" t="s">
        <v>217</v>
      </c>
      <c r="E18910" s="161"/>
      <c r="F18910" s="162"/>
      <c r="G18910" s="147"/>
      <c r="H18910" s="146"/>
      <c r="J18910" s="146"/>
      <c r="L18910" s="150"/>
      <c r="N18910" s="163"/>
      <c r="O18910" s="146"/>
      <c r="P18910" s="146"/>
      <c r="Q18910" s="146"/>
      <c r="R18910" s="34"/>
      <c r="S18910" s="35"/>
      <c r="T18910" s="147"/>
    </row>
    <row r="18911">
      <c r="A18911" s="147"/>
      <c r="B18911" s="64"/>
      <c r="C18911" s="147" t="s">
        <v>217</v>
      </c>
      <c r="E18911" s="161"/>
      <c r="F18911" s="162"/>
      <c r="G18911" s="147"/>
      <c r="H18911" s="146"/>
      <c r="J18911" s="146"/>
      <c r="L18911" s="150"/>
      <c r="N18911" s="163"/>
      <c r="O18911" s="146"/>
      <c r="P18911" s="146"/>
      <c r="Q18911" s="146"/>
      <c r="R18911" s="34"/>
      <c r="S18911" s="35"/>
      <c r="T18911" s="147"/>
    </row>
    <row r="18912">
      <c r="A18912" s="147"/>
      <c r="B18912" s="64"/>
      <c r="C18912" s="147" t="s">
        <v>217</v>
      </c>
      <c r="E18912" s="161"/>
      <c r="F18912" s="162"/>
      <c r="G18912" s="147"/>
      <c r="H18912" s="146"/>
      <c r="J18912" s="146"/>
      <c r="L18912" s="150"/>
      <c r="N18912" s="163"/>
      <c r="O18912" s="146"/>
      <c r="P18912" s="146"/>
      <c r="Q18912" s="146"/>
      <c r="R18912" s="34"/>
      <c r="S18912" s="35"/>
      <c r="T18912" s="147"/>
    </row>
    <row r="18913">
      <c r="A18913" s="147"/>
      <c r="B18913" s="64"/>
      <c r="C18913" s="147" t="s">
        <v>217</v>
      </c>
      <c r="E18913" s="161"/>
      <c r="F18913" s="162"/>
      <c r="G18913" s="147"/>
      <c r="H18913" s="146"/>
      <c r="J18913" s="146"/>
      <c r="L18913" s="150"/>
      <c r="N18913" s="163"/>
      <c r="O18913" s="146"/>
      <c r="P18913" s="146"/>
      <c r="Q18913" s="146"/>
      <c r="R18913" s="34"/>
      <c r="S18913" s="35"/>
      <c r="T18913" s="147"/>
    </row>
    <row r="18914">
      <c r="A18914" s="147"/>
      <c r="B18914" s="64"/>
      <c r="C18914" s="147" t="s">
        <v>217</v>
      </c>
      <c r="E18914" s="161"/>
      <c r="F18914" s="162"/>
      <c r="G18914" s="147"/>
      <c r="H18914" s="146"/>
      <c r="J18914" s="146"/>
      <c r="L18914" s="150"/>
      <c r="N18914" s="163"/>
      <c r="O18914" s="146"/>
      <c r="P18914" s="146"/>
      <c r="Q18914" s="146"/>
      <c r="R18914" s="34"/>
      <c r="S18914" s="35"/>
      <c r="T18914" s="147"/>
    </row>
    <row r="18915">
      <c r="A18915" s="147"/>
      <c r="B18915" s="64"/>
      <c r="C18915" s="147" t="s">
        <v>217</v>
      </c>
      <c r="E18915" s="161"/>
      <c r="F18915" s="162"/>
      <c r="G18915" s="147"/>
      <c r="H18915" s="146"/>
      <c r="J18915" s="146"/>
      <c r="L18915" s="150"/>
      <c r="N18915" s="163"/>
      <c r="O18915" s="146"/>
      <c r="P18915" s="146"/>
      <c r="Q18915" s="146"/>
      <c r="R18915" s="34"/>
      <c r="S18915" s="35"/>
      <c r="T18915" s="147"/>
    </row>
    <row r="18916">
      <c r="A18916" s="147"/>
      <c r="B18916" s="64"/>
      <c r="C18916" s="147" t="s">
        <v>217</v>
      </c>
      <c r="E18916" s="161"/>
      <c r="F18916" s="162"/>
      <c r="G18916" s="147"/>
      <c r="H18916" s="146"/>
      <c r="J18916" s="146"/>
      <c r="L18916" s="150"/>
      <c r="N18916" s="163"/>
      <c r="O18916" s="146"/>
      <c r="P18916" s="146"/>
      <c r="Q18916" s="146"/>
      <c r="R18916" s="34"/>
      <c r="S18916" s="35"/>
      <c r="T18916" s="147"/>
    </row>
    <row r="18917">
      <c r="A18917" s="147"/>
      <c r="B18917" s="64"/>
      <c r="C18917" s="147" t="s">
        <v>217</v>
      </c>
      <c r="E18917" s="161"/>
      <c r="F18917" s="162"/>
      <c r="G18917" s="147"/>
      <c r="H18917" s="146"/>
      <c r="J18917" s="146"/>
      <c r="L18917" s="150"/>
      <c r="N18917" s="163"/>
      <c r="O18917" s="146"/>
      <c r="P18917" s="146"/>
      <c r="Q18917" s="146"/>
      <c r="R18917" s="34"/>
      <c r="S18917" s="35"/>
      <c r="T18917" s="147"/>
    </row>
    <row r="18918">
      <c r="A18918" s="147"/>
      <c r="B18918" s="64"/>
      <c r="C18918" s="147" t="s">
        <v>217</v>
      </c>
      <c r="E18918" s="161"/>
      <c r="F18918" s="162"/>
      <c r="G18918" s="147"/>
      <c r="H18918" s="146"/>
      <c r="J18918" s="146"/>
      <c r="L18918" s="150"/>
      <c r="N18918" s="163"/>
      <c r="O18918" s="146"/>
      <c r="P18918" s="146"/>
      <c r="Q18918" s="146"/>
      <c r="R18918" s="34"/>
      <c r="S18918" s="35"/>
      <c r="T18918" s="147"/>
    </row>
    <row r="18919">
      <c r="A18919" s="147"/>
      <c r="B18919" s="64"/>
      <c r="C18919" s="147" t="s">
        <v>217</v>
      </c>
      <c r="E18919" s="161"/>
      <c r="F18919" s="162"/>
      <c r="G18919" s="147"/>
      <c r="H18919" s="146"/>
      <c r="J18919" s="146"/>
      <c r="L18919" s="150"/>
      <c r="N18919" s="163"/>
      <c r="O18919" s="146"/>
      <c r="P18919" s="146"/>
      <c r="Q18919" s="146"/>
      <c r="R18919" s="34"/>
      <c r="S18919" s="35"/>
      <c r="T18919" s="147"/>
    </row>
    <row r="18920">
      <c r="A18920" s="147"/>
      <c r="B18920" s="64"/>
      <c r="C18920" s="147" t="s">
        <v>217</v>
      </c>
      <c r="E18920" s="161"/>
      <c r="F18920" s="162"/>
      <c r="G18920" s="147"/>
      <c r="H18920" s="146"/>
      <c r="J18920" s="146"/>
      <c r="L18920" s="150"/>
      <c r="N18920" s="163"/>
      <c r="O18920" s="146"/>
      <c r="P18920" s="146"/>
      <c r="Q18920" s="146"/>
      <c r="R18920" s="34"/>
      <c r="S18920" s="35"/>
      <c r="T18920" s="147"/>
    </row>
    <row r="18921">
      <c r="A18921" s="147"/>
      <c r="B18921" s="64"/>
      <c r="C18921" s="147" t="s">
        <v>217</v>
      </c>
      <c r="E18921" s="161"/>
      <c r="F18921" s="162"/>
      <c r="G18921" s="147"/>
      <c r="H18921" s="146"/>
      <c r="J18921" s="146"/>
      <c r="L18921" s="150"/>
      <c r="N18921" s="163"/>
      <c r="O18921" s="146"/>
      <c r="P18921" s="146"/>
      <c r="Q18921" s="146"/>
      <c r="R18921" s="34"/>
      <c r="S18921" s="35"/>
      <c r="T18921" s="147"/>
    </row>
    <row r="18922">
      <c r="A18922" s="147"/>
      <c r="B18922" s="64"/>
      <c r="C18922" s="147" t="s">
        <v>217</v>
      </c>
      <c r="E18922" s="161"/>
      <c r="F18922" s="162"/>
      <c r="G18922" s="147"/>
      <c r="H18922" s="146"/>
      <c r="J18922" s="146"/>
      <c r="L18922" s="150"/>
      <c r="N18922" s="163"/>
      <c r="O18922" s="146"/>
      <c r="P18922" s="146"/>
      <c r="Q18922" s="146"/>
      <c r="R18922" s="34"/>
      <c r="S18922" s="35"/>
      <c r="T18922" s="147"/>
    </row>
    <row r="18923">
      <c r="A18923" s="147"/>
      <c r="B18923" s="64"/>
      <c r="C18923" s="147" t="s">
        <v>217</v>
      </c>
      <c r="E18923" s="161"/>
      <c r="F18923" s="162"/>
      <c r="G18923" s="147"/>
      <c r="H18923" s="146"/>
      <c r="J18923" s="146"/>
      <c r="L18923" s="150"/>
      <c r="N18923" s="163"/>
      <c r="O18923" s="146"/>
      <c r="P18923" s="146"/>
      <c r="Q18923" s="146"/>
      <c r="R18923" s="34"/>
      <c r="S18923" s="35"/>
      <c r="T18923" s="147"/>
    </row>
    <row r="18924">
      <c r="A18924" s="147"/>
      <c r="B18924" s="64"/>
      <c r="C18924" s="147" t="s">
        <v>217</v>
      </c>
      <c r="E18924" s="161"/>
      <c r="F18924" s="162"/>
      <c r="G18924" s="147"/>
      <c r="H18924" s="146"/>
      <c r="J18924" s="146"/>
      <c r="L18924" s="150"/>
      <c r="N18924" s="163"/>
      <c r="O18924" s="146"/>
      <c r="P18924" s="146"/>
      <c r="Q18924" s="146"/>
      <c r="R18924" s="34"/>
      <c r="S18924" s="35"/>
      <c r="T18924" s="147"/>
    </row>
    <row r="18925">
      <c r="A18925" s="147"/>
      <c r="B18925" s="64"/>
      <c r="C18925" s="147" t="s">
        <v>217</v>
      </c>
      <c r="E18925" s="161"/>
      <c r="F18925" s="162"/>
      <c r="G18925" s="147"/>
      <c r="H18925" s="146"/>
      <c r="J18925" s="146"/>
      <c r="L18925" s="150"/>
      <c r="N18925" s="163"/>
      <c r="O18925" s="146"/>
      <c r="P18925" s="146"/>
      <c r="Q18925" s="146"/>
      <c r="R18925" s="34"/>
      <c r="S18925" s="35"/>
      <c r="T18925" s="147"/>
    </row>
    <row r="18926">
      <c r="A18926" s="147"/>
      <c r="B18926" s="64"/>
      <c r="C18926" s="147" t="s">
        <v>217</v>
      </c>
      <c r="E18926" s="161"/>
      <c r="F18926" s="162"/>
      <c r="G18926" s="147"/>
      <c r="H18926" s="146"/>
      <c r="J18926" s="146"/>
      <c r="L18926" s="150"/>
      <c r="N18926" s="163"/>
      <c r="O18926" s="146"/>
      <c r="P18926" s="146"/>
      <c r="Q18926" s="146"/>
      <c r="R18926" s="34"/>
      <c r="S18926" s="35"/>
      <c r="T18926" s="147"/>
    </row>
    <row r="18927">
      <c r="A18927" s="147"/>
      <c r="B18927" s="64"/>
      <c r="C18927" s="147" t="s">
        <v>217</v>
      </c>
      <c r="E18927" s="161"/>
      <c r="F18927" s="162"/>
      <c r="G18927" s="147"/>
      <c r="H18927" s="146"/>
      <c r="J18927" s="146"/>
      <c r="L18927" s="150"/>
      <c r="N18927" s="163"/>
      <c r="O18927" s="146"/>
      <c r="P18927" s="146"/>
      <c r="Q18927" s="146"/>
      <c r="R18927" s="34"/>
      <c r="S18927" s="35"/>
      <c r="T18927" s="147"/>
    </row>
    <row r="18928">
      <c r="A18928" s="147"/>
      <c r="B18928" s="64"/>
      <c r="C18928" s="147" t="s">
        <v>217</v>
      </c>
      <c r="E18928" s="161"/>
      <c r="F18928" s="162"/>
      <c r="G18928" s="147"/>
      <c r="H18928" s="146"/>
      <c r="J18928" s="146"/>
      <c r="L18928" s="150"/>
      <c r="N18928" s="163"/>
      <c r="O18928" s="146"/>
      <c r="P18928" s="146"/>
      <c r="Q18928" s="146"/>
      <c r="R18928" s="34"/>
      <c r="S18928" s="35"/>
      <c r="T18928" s="147"/>
    </row>
    <row r="18929">
      <c r="A18929" s="147"/>
      <c r="B18929" s="64"/>
      <c r="C18929" s="147" t="s">
        <v>217</v>
      </c>
      <c r="E18929" s="161"/>
      <c r="F18929" s="162"/>
      <c r="G18929" s="147"/>
      <c r="H18929" s="146"/>
      <c r="J18929" s="146"/>
      <c r="L18929" s="150"/>
      <c r="N18929" s="163"/>
      <c r="O18929" s="146"/>
      <c r="P18929" s="146"/>
      <c r="Q18929" s="146"/>
      <c r="R18929" s="34"/>
      <c r="S18929" s="35"/>
      <c r="T18929" s="147"/>
    </row>
    <row r="18930">
      <c r="A18930" s="147"/>
      <c r="B18930" s="64"/>
      <c r="C18930" s="147" t="s">
        <v>217</v>
      </c>
      <c r="E18930" s="161"/>
      <c r="F18930" s="162"/>
      <c r="G18930" s="147"/>
      <c r="H18930" s="146"/>
      <c r="J18930" s="146"/>
      <c r="L18930" s="150"/>
      <c r="N18930" s="163"/>
      <c r="O18930" s="146"/>
      <c r="P18930" s="146"/>
      <c r="Q18930" s="146"/>
      <c r="R18930" s="34"/>
      <c r="S18930" s="35"/>
      <c r="T18930" s="147"/>
    </row>
    <row r="18931">
      <c r="A18931" s="147"/>
      <c r="B18931" s="64"/>
      <c r="C18931" s="147" t="s">
        <v>217</v>
      </c>
      <c r="E18931" s="161"/>
      <c r="F18931" s="162"/>
      <c r="G18931" s="147"/>
      <c r="H18931" s="146"/>
      <c r="J18931" s="146"/>
      <c r="L18931" s="150"/>
      <c r="N18931" s="163"/>
      <c r="O18931" s="146"/>
      <c r="P18931" s="146"/>
      <c r="Q18931" s="146"/>
      <c r="R18931" s="34"/>
      <c r="S18931" s="35"/>
      <c r="T18931" s="147"/>
    </row>
    <row r="18932">
      <c r="A18932" s="147"/>
      <c r="B18932" s="64"/>
      <c r="C18932" s="147" t="s">
        <v>217</v>
      </c>
      <c r="E18932" s="161"/>
      <c r="F18932" s="162"/>
      <c r="G18932" s="147"/>
      <c r="H18932" s="146"/>
      <c r="J18932" s="146"/>
      <c r="L18932" s="150"/>
      <c r="N18932" s="163"/>
      <c r="O18932" s="146"/>
      <c r="P18932" s="146"/>
      <c r="Q18932" s="146"/>
      <c r="R18932" s="34"/>
      <c r="S18932" s="35"/>
      <c r="T18932" s="147"/>
    </row>
    <row r="18933">
      <c r="A18933" s="147"/>
      <c r="B18933" s="64"/>
      <c r="C18933" s="147" t="s">
        <v>217</v>
      </c>
      <c r="E18933" s="161"/>
      <c r="F18933" s="162"/>
      <c r="G18933" s="147"/>
      <c r="H18933" s="146"/>
      <c r="J18933" s="146"/>
      <c r="L18933" s="150"/>
      <c r="N18933" s="163"/>
      <c r="O18933" s="146"/>
      <c r="P18933" s="146"/>
      <c r="Q18933" s="146"/>
      <c r="R18933" s="34"/>
      <c r="S18933" s="35"/>
      <c r="T18933" s="147"/>
    </row>
    <row r="18934">
      <c r="A18934" s="147"/>
      <c r="B18934" s="64"/>
      <c r="C18934" s="147" t="s">
        <v>217</v>
      </c>
      <c r="E18934" s="161"/>
      <c r="F18934" s="162"/>
      <c r="G18934" s="147"/>
      <c r="H18934" s="146"/>
      <c r="J18934" s="146"/>
      <c r="L18934" s="150"/>
      <c r="N18934" s="163"/>
      <c r="O18934" s="146"/>
      <c r="P18934" s="146"/>
      <c r="Q18934" s="146"/>
      <c r="R18934" s="34"/>
      <c r="S18934" s="35"/>
      <c r="T18934" s="147"/>
    </row>
    <row r="18935">
      <c r="A18935" s="147"/>
      <c r="B18935" s="64"/>
      <c r="C18935" s="147" t="s">
        <v>217</v>
      </c>
      <c r="E18935" s="161"/>
      <c r="F18935" s="162"/>
      <c r="G18935" s="147"/>
      <c r="H18935" s="146"/>
      <c r="J18935" s="146"/>
      <c r="L18935" s="150"/>
      <c r="N18935" s="163"/>
      <c r="O18935" s="146"/>
      <c r="P18935" s="146"/>
      <c r="Q18935" s="146"/>
      <c r="R18935" s="34"/>
      <c r="S18935" s="35"/>
      <c r="T18935" s="147"/>
    </row>
    <row r="18936">
      <c r="A18936" s="147"/>
      <c r="B18936" s="64"/>
      <c r="C18936" s="147" t="s">
        <v>217</v>
      </c>
      <c r="E18936" s="161"/>
      <c r="F18936" s="162"/>
      <c r="G18936" s="147"/>
      <c r="H18936" s="146"/>
      <c r="J18936" s="146"/>
      <c r="L18936" s="150"/>
      <c r="N18936" s="163"/>
      <c r="O18936" s="146"/>
      <c r="P18936" s="146"/>
      <c r="Q18936" s="146"/>
      <c r="R18936" s="34"/>
      <c r="S18936" s="35"/>
      <c r="T18936" s="147"/>
    </row>
    <row r="18937">
      <c r="A18937" s="147"/>
      <c r="B18937" s="64"/>
      <c r="C18937" s="147" t="s">
        <v>217</v>
      </c>
      <c r="E18937" s="161"/>
      <c r="F18937" s="162"/>
      <c r="G18937" s="147"/>
      <c r="H18937" s="146"/>
      <c r="J18937" s="146"/>
      <c r="L18937" s="150"/>
      <c r="N18937" s="163"/>
      <c r="O18937" s="146"/>
      <c r="P18937" s="146"/>
      <c r="Q18937" s="146"/>
      <c r="R18937" s="34"/>
      <c r="S18937" s="35"/>
      <c r="T18937" s="147"/>
    </row>
    <row r="18938">
      <c r="A18938" s="147"/>
      <c r="B18938" s="64"/>
      <c r="C18938" s="147" t="s">
        <v>217</v>
      </c>
      <c r="E18938" s="161"/>
      <c r="F18938" s="162"/>
      <c r="G18938" s="147"/>
      <c r="H18938" s="146"/>
      <c r="J18938" s="146"/>
      <c r="L18938" s="150"/>
      <c r="N18938" s="163"/>
      <c r="O18938" s="146"/>
      <c r="P18938" s="146"/>
      <c r="Q18938" s="146"/>
      <c r="R18938" s="34"/>
      <c r="S18938" s="35"/>
      <c r="T18938" s="147"/>
    </row>
    <row r="18939">
      <c r="A18939" s="147"/>
      <c r="B18939" s="64"/>
      <c r="C18939" s="147" t="s">
        <v>217</v>
      </c>
      <c r="E18939" s="161"/>
      <c r="F18939" s="162"/>
      <c r="G18939" s="147"/>
      <c r="H18939" s="146"/>
      <c r="J18939" s="146"/>
      <c r="L18939" s="150"/>
      <c r="N18939" s="163"/>
      <c r="O18939" s="146"/>
      <c r="P18939" s="146"/>
      <c r="Q18939" s="146"/>
      <c r="R18939" s="34"/>
      <c r="S18939" s="35"/>
      <c r="T18939" s="147"/>
    </row>
    <row r="18940">
      <c r="A18940" s="147"/>
      <c r="B18940" s="64"/>
      <c r="C18940" s="147" t="s">
        <v>217</v>
      </c>
      <c r="E18940" s="161"/>
      <c r="F18940" s="162"/>
      <c r="G18940" s="147"/>
      <c r="H18940" s="146"/>
      <c r="J18940" s="146"/>
      <c r="L18940" s="150"/>
      <c r="N18940" s="163"/>
      <c r="O18940" s="146"/>
      <c r="P18940" s="146"/>
      <c r="Q18940" s="146"/>
      <c r="R18940" s="34"/>
      <c r="S18940" s="35"/>
      <c r="T18940" s="147"/>
    </row>
    <row r="18941">
      <c r="A18941" s="147"/>
      <c r="B18941" s="64"/>
      <c r="C18941" s="147" t="s">
        <v>217</v>
      </c>
      <c r="E18941" s="161"/>
      <c r="F18941" s="162"/>
      <c r="G18941" s="147"/>
      <c r="H18941" s="146"/>
      <c r="J18941" s="146"/>
      <c r="L18941" s="150"/>
      <c r="N18941" s="163"/>
      <c r="O18941" s="146"/>
      <c r="P18941" s="146"/>
      <c r="Q18941" s="146"/>
      <c r="R18941" s="34"/>
      <c r="S18941" s="35"/>
      <c r="T18941" s="147"/>
    </row>
    <row r="18942">
      <c r="A18942" s="147"/>
      <c r="B18942" s="64"/>
      <c r="C18942" s="147" t="s">
        <v>217</v>
      </c>
      <c r="E18942" s="161"/>
      <c r="F18942" s="162"/>
      <c r="G18942" s="147"/>
      <c r="H18942" s="146"/>
      <c r="J18942" s="146"/>
      <c r="L18942" s="150"/>
      <c r="N18942" s="163"/>
      <c r="O18942" s="146"/>
      <c r="P18942" s="146"/>
      <c r="Q18942" s="146"/>
      <c r="R18942" s="34"/>
      <c r="S18942" s="35"/>
      <c r="T18942" s="147"/>
    </row>
    <row r="18943">
      <c r="A18943" s="147"/>
      <c r="B18943" s="64"/>
      <c r="C18943" s="147" t="s">
        <v>217</v>
      </c>
      <c r="E18943" s="161"/>
      <c r="F18943" s="162"/>
      <c r="G18943" s="147"/>
      <c r="H18943" s="146"/>
      <c r="J18943" s="146"/>
      <c r="L18943" s="150"/>
      <c r="N18943" s="163"/>
      <c r="O18943" s="146"/>
      <c r="P18943" s="146"/>
      <c r="Q18943" s="146"/>
      <c r="R18943" s="34"/>
      <c r="S18943" s="35"/>
      <c r="T18943" s="147"/>
    </row>
    <row r="18944">
      <c r="A18944" s="147"/>
      <c r="B18944" s="64"/>
      <c r="C18944" s="147" t="s">
        <v>217</v>
      </c>
      <c r="E18944" s="161"/>
      <c r="F18944" s="162"/>
      <c r="G18944" s="147"/>
      <c r="H18944" s="146"/>
      <c r="J18944" s="146"/>
      <c r="L18944" s="150"/>
      <c r="N18944" s="163"/>
      <c r="O18944" s="146"/>
      <c r="P18944" s="146"/>
      <c r="Q18944" s="146"/>
      <c r="R18944" s="34"/>
      <c r="S18944" s="35"/>
      <c r="T18944" s="147"/>
    </row>
    <row r="18945">
      <c r="A18945" s="147"/>
      <c r="B18945" s="64"/>
      <c r="C18945" s="147" t="s">
        <v>217</v>
      </c>
      <c r="E18945" s="161"/>
      <c r="F18945" s="162"/>
      <c r="G18945" s="147"/>
      <c r="H18945" s="146"/>
      <c r="J18945" s="146"/>
      <c r="L18945" s="150"/>
      <c r="N18945" s="163"/>
      <c r="O18945" s="146"/>
      <c r="P18945" s="146"/>
      <c r="Q18945" s="146"/>
      <c r="R18945" s="34"/>
      <c r="S18945" s="35"/>
      <c r="T18945" s="147"/>
    </row>
    <row r="18946">
      <c r="A18946" s="147"/>
      <c r="B18946" s="64"/>
      <c r="C18946" s="147" t="s">
        <v>217</v>
      </c>
      <c r="E18946" s="161"/>
      <c r="F18946" s="162"/>
      <c r="G18946" s="147"/>
      <c r="H18946" s="146"/>
      <c r="J18946" s="146"/>
      <c r="L18946" s="150"/>
      <c r="N18946" s="163"/>
      <c r="O18946" s="146"/>
      <c r="P18946" s="146"/>
      <c r="Q18946" s="146"/>
      <c r="R18946" s="34"/>
      <c r="S18946" s="35"/>
      <c r="T18946" s="147"/>
    </row>
    <row r="18947">
      <c r="A18947" s="147"/>
      <c r="B18947" s="64"/>
      <c r="C18947" s="147" t="s">
        <v>217</v>
      </c>
      <c r="E18947" s="161"/>
      <c r="F18947" s="162"/>
      <c r="G18947" s="147"/>
      <c r="H18947" s="146"/>
      <c r="J18947" s="146"/>
      <c r="L18947" s="150"/>
      <c r="N18947" s="163"/>
      <c r="O18947" s="146"/>
      <c r="P18947" s="146"/>
      <c r="Q18947" s="146"/>
      <c r="R18947" s="34"/>
      <c r="S18947" s="35"/>
      <c r="T18947" s="147"/>
    </row>
    <row r="18948">
      <c r="A18948" s="147"/>
      <c r="B18948" s="64"/>
      <c r="C18948" s="147" t="s">
        <v>217</v>
      </c>
      <c r="E18948" s="161"/>
      <c r="F18948" s="162"/>
      <c r="G18948" s="147"/>
      <c r="H18948" s="146"/>
      <c r="J18948" s="146"/>
      <c r="L18948" s="150"/>
      <c r="N18948" s="163"/>
      <c r="O18948" s="146"/>
      <c r="P18948" s="146"/>
      <c r="Q18948" s="146"/>
      <c r="R18948" s="34"/>
      <c r="S18948" s="35"/>
      <c r="T18948" s="147"/>
    </row>
    <row r="18949">
      <c r="A18949" s="147"/>
      <c r="B18949" s="64"/>
      <c r="C18949" s="147" t="s">
        <v>217</v>
      </c>
      <c r="E18949" s="161"/>
      <c r="F18949" s="162"/>
      <c r="G18949" s="147"/>
      <c r="H18949" s="146"/>
      <c r="J18949" s="146"/>
      <c r="L18949" s="150"/>
      <c r="N18949" s="163"/>
      <c r="O18949" s="146"/>
      <c r="P18949" s="146"/>
      <c r="Q18949" s="146"/>
      <c r="R18949" s="34"/>
      <c r="S18949" s="35"/>
      <c r="T18949" s="147"/>
    </row>
    <row r="18950">
      <c r="A18950" s="147"/>
      <c r="B18950" s="64"/>
      <c r="C18950" s="147" t="s">
        <v>217</v>
      </c>
      <c r="E18950" s="161"/>
      <c r="F18950" s="162"/>
      <c r="G18950" s="147"/>
      <c r="H18950" s="146"/>
      <c r="J18950" s="146"/>
      <c r="L18950" s="150"/>
      <c r="N18950" s="163"/>
      <c r="O18950" s="146"/>
      <c r="P18950" s="146"/>
      <c r="Q18950" s="146"/>
      <c r="R18950" s="34"/>
      <c r="S18950" s="35"/>
      <c r="T18950" s="147"/>
    </row>
    <row r="18951">
      <c r="A18951" s="147"/>
      <c r="B18951" s="64"/>
      <c r="C18951" s="147" t="s">
        <v>217</v>
      </c>
      <c r="E18951" s="161"/>
      <c r="F18951" s="162"/>
      <c r="G18951" s="147"/>
      <c r="H18951" s="146"/>
      <c r="J18951" s="146"/>
      <c r="L18951" s="150"/>
      <c r="N18951" s="163"/>
      <c r="O18951" s="146"/>
      <c r="P18951" s="146"/>
      <c r="Q18951" s="146"/>
      <c r="R18951" s="34"/>
      <c r="S18951" s="35"/>
      <c r="T18951" s="147"/>
    </row>
    <row r="18952">
      <c r="A18952" s="147"/>
      <c r="B18952" s="64"/>
      <c r="C18952" s="147" t="s">
        <v>217</v>
      </c>
      <c r="E18952" s="161"/>
      <c r="F18952" s="162"/>
      <c r="G18952" s="147"/>
      <c r="H18952" s="146"/>
      <c r="J18952" s="146"/>
      <c r="L18952" s="150"/>
      <c r="N18952" s="163"/>
      <c r="O18952" s="146"/>
      <c r="P18952" s="146"/>
      <c r="Q18952" s="146"/>
      <c r="R18952" s="34"/>
      <c r="S18952" s="35"/>
      <c r="T18952" s="147"/>
    </row>
    <row r="18953">
      <c r="A18953" s="147"/>
      <c r="B18953" s="64"/>
      <c r="C18953" s="147" t="s">
        <v>217</v>
      </c>
      <c r="E18953" s="161"/>
      <c r="F18953" s="162"/>
      <c r="G18953" s="147"/>
      <c r="H18953" s="146"/>
      <c r="J18953" s="146"/>
      <c r="L18953" s="150"/>
      <c r="N18953" s="163"/>
      <c r="O18953" s="146"/>
      <c r="P18953" s="146"/>
      <c r="Q18953" s="146"/>
      <c r="R18953" s="34"/>
      <c r="S18953" s="35"/>
      <c r="T18953" s="147"/>
    </row>
    <row r="18954">
      <c r="A18954" s="147"/>
      <c r="B18954" s="64"/>
      <c r="C18954" s="147" t="s">
        <v>217</v>
      </c>
      <c r="E18954" s="161"/>
      <c r="F18954" s="162"/>
      <c r="G18954" s="147"/>
      <c r="H18954" s="146"/>
      <c r="J18954" s="146"/>
      <c r="L18954" s="150"/>
      <c r="N18954" s="163"/>
      <c r="O18954" s="146"/>
      <c r="P18954" s="146"/>
      <c r="Q18954" s="146"/>
      <c r="R18954" s="34"/>
      <c r="S18954" s="35"/>
      <c r="T18954" s="147"/>
    </row>
    <row r="18955">
      <c r="A18955" s="147"/>
      <c r="B18955" s="64"/>
      <c r="C18955" s="147" t="s">
        <v>217</v>
      </c>
      <c r="E18955" s="161"/>
      <c r="F18955" s="162"/>
      <c r="G18955" s="147"/>
      <c r="H18955" s="146"/>
      <c r="J18955" s="146"/>
      <c r="L18955" s="150"/>
      <c r="N18955" s="163"/>
      <c r="O18955" s="146"/>
      <c r="P18955" s="146"/>
      <c r="Q18955" s="146"/>
      <c r="R18955" s="34"/>
      <c r="S18955" s="35"/>
      <c r="T18955" s="147"/>
    </row>
    <row r="18956">
      <c r="A18956" s="147"/>
      <c r="B18956" s="64"/>
      <c r="C18956" s="147" t="s">
        <v>217</v>
      </c>
      <c r="E18956" s="161"/>
      <c r="F18956" s="162"/>
      <c r="G18956" s="147"/>
      <c r="H18956" s="146"/>
      <c r="J18956" s="146"/>
      <c r="L18956" s="150"/>
      <c r="N18956" s="163"/>
      <c r="O18956" s="146"/>
      <c r="P18956" s="146"/>
      <c r="Q18956" s="146"/>
      <c r="R18956" s="34"/>
      <c r="S18956" s="35"/>
      <c r="T18956" s="147"/>
    </row>
    <row r="18957">
      <c r="A18957" s="147"/>
      <c r="B18957" s="64"/>
      <c r="C18957" s="147" t="s">
        <v>217</v>
      </c>
      <c r="E18957" s="161"/>
      <c r="F18957" s="162"/>
      <c r="G18957" s="147"/>
      <c r="H18957" s="146"/>
      <c r="J18957" s="146"/>
      <c r="L18957" s="150"/>
      <c r="N18957" s="163"/>
      <c r="O18957" s="146"/>
      <c r="P18957" s="146"/>
      <c r="Q18957" s="146"/>
      <c r="R18957" s="34"/>
      <c r="S18957" s="35"/>
      <c r="T18957" s="147"/>
    </row>
    <row r="18958">
      <c r="A18958" s="147"/>
      <c r="B18958" s="64"/>
      <c r="C18958" s="147" t="s">
        <v>217</v>
      </c>
      <c r="E18958" s="161"/>
      <c r="F18958" s="162"/>
      <c r="G18958" s="147"/>
      <c r="H18958" s="146"/>
      <c r="J18958" s="146"/>
      <c r="L18958" s="150"/>
      <c r="N18958" s="163"/>
      <c r="O18958" s="146"/>
      <c r="P18958" s="146"/>
      <c r="Q18958" s="146"/>
      <c r="R18958" s="34"/>
      <c r="S18958" s="35"/>
      <c r="T18958" s="147"/>
    </row>
    <row r="18959">
      <c r="A18959" s="147"/>
      <c r="B18959" s="64"/>
      <c r="C18959" s="147" t="s">
        <v>217</v>
      </c>
      <c r="E18959" s="161"/>
      <c r="F18959" s="162"/>
      <c r="G18959" s="147"/>
      <c r="H18959" s="146"/>
      <c r="J18959" s="146"/>
      <c r="L18959" s="150"/>
      <c r="N18959" s="163"/>
      <c r="O18959" s="146"/>
      <c r="P18959" s="146"/>
      <c r="Q18959" s="146"/>
      <c r="R18959" s="34"/>
      <c r="S18959" s="35"/>
      <c r="T18959" s="147"/>
    </row>
    <row r="18960">
      <c r="A18960" s="147"/>
      <c r="B18960" s="64"/>
      <c r="C18960" s="147" t="s">
        <v>217</v>
      </c>
      <c r="E18960" s="161"/>
      <c r="F18960" s="162"/>
      <c r="G18960" s="147"/>
      <c r="H18960" s="146"/>
      <c r="J18960" s="146"/>
      <c r="L18960" s="150"/>
      <c r="N18960" s="163"/>
      <c r="O18960" s="146"/>
      <c r="P18960" s="146"/>
      <c r="Q18960" s="146"/>
      <c r="R18960" s="34"/>
      <c r="S18960" s="35"/>
      <c r="T18960" s="147"/>
    </row>
    <row r="18961">
      <c r="A18961" s="147"/>
      <c r="B18961" s="64"/>
      <c r="C18961" s="147" t="s">
        <v>217</v>
      </c>
      <c r="E18961" s="161"/>
      <c r="F18961" s="162"/>
      <c r="G18961" s="147"/>
      <c r="H18961" s="146"/>
      <c r="J18961" s="146"/>
      <c r="L18961" s="150"/>
      <c r="N18961" s="163"/>
      <c r="O18961" s="146"/>
      <c r="P18961" s="146"/>
      <c r="Q18961" s="146"/>
      <c r="R18961" s="34"/>
      <c r="S18961" s="35"/>
      <c r="T18961" s="147"/>
    </row>
    <row r="18962">
      <c r="A18962" s="147"/>
      <c r="B18962" s="64"/>
      <c r="C18962" s="147" t="s">
        <v>217</v>
      </c>
      <c r="E18962" s="161"/>
      <c r="F18962" s="162"/>
      <c r="G18962" s="147"/>
      <c r="H18962" s="146"/>
      <c r="J18962" s="146"/>
      <c r="L18962" s="150"/>
      <c r="N18962" s="163"/>
      <c r="O18962" s="146"/>
      <c r="P18962" s="146"/>
      <c r="Q18962" s="146"/>
      <c r="R18962" s="34"/>
      <c r="S18962" s="35"/>
      <c r="T18962" s="147"/>
    </row>
    <row r="18963">
      <c r="A18963" s="147"/>
      <c r="B18963" s="64"/>
      <c r="C18963" s="147" t="s">
        <v>217</v>
      </c>
      <c r="E18963" s="161"/>
      <c r="F18963" s="162"/>
      <c r="G18963" s="147"/>
      <c r="H18963" s="146"/>
      <c r="J18963" s="146"/>
      <c r="L18963" s="150"/>
      <c r="N18963" s="163"/>
      <c r="O18963" s="146"/>
      <c r="P18963" s="146"/>
      <c r="Q18963" s="146"/>
      <c r="R18963" s="34"/>
      <c r="S18963" s="35"/>
      <c r="T18963" s="147"/>
    </row>
    <row r="18964">
      <c r="A18964" s="147"/>
      <c r="B18964" s="64"/>
      <c r="C18964" s="147" t="s">
        <v>217</v>
      </c>
      <c r="E18964" s="161"/>
      <c r="F18964" s="162"/>
      <c r="G18964" s="147"/>
      <c r="H18964" s="146"/>
      <c r="J18964" s="146"/>
      <c r="L18964" s="150"/>
      <c r="N18964" s="163"/>
      <c r="O18964" s="146"/>
      <c r="P18964" s="146"/>
      <c r="Q18964" s="146"/>
      <c r="R18964" s="34"/>
      <c r="S18964" s="35"/>
      <c r="T18964" s="147"/>
    </row>
    <row r="18965">
      <c r="A18965" s="147"/>
      <c r="B18965" s="64"/>
      <c r="C18965" s="147" t="s">
        <v>217</v>
      </c>
      <c r="E18965" s="161"/>
      <c r="F18965" s="162"/>
      <c r="G18965" s="147"/>
      <c r="H18965" s="146"/>
      <c r="J18965" s="146"/>
      <c r="L18965" s="150"/>
      <c r="N18965" s="163"/>
      <c r="O18965" s="146"/>
      <c r="P18965" s="146"/>
      <c r="Q18965" s="146"/>
      <c r="R18965" s="34"/>
      <c r="S18965" s="35"/>
      <c r="T18965" s="147"/>
    </row>
    <row r="18966">
      <c r="A18966" s="147"/>
      <c r="B18966" s="64"/>
      <c r="C18966" s="147" t="s">
        <v>217</v>
      </c>
      <c r="E18966" s="161"/>
      <c r="F18966" s="162"/>
      <c r="G18966" s="147"/>
      <c r="H18966" s="146"/>
      <c r="J18966" s="146"/>
      <c r="L18966" s="150"/>
      <c r="N18966" s="163"/>
      <c r="O18966" s="146"/>
      <c r="P18966" s="146"/>
      <c r="Q18966" s="146"/>
      <c r="R18966" s="34"/>
      <c r="S18966" s="35"/>
      <c r="T18966" s="147"/>
    </row>
    <row r="18967">
      <c r="A18967" s="147"/>
      <c r="B18967" s="64"/>
      <c r="C18967" s="147" t="s">
        <v>217</v>
      </c>
      <c r="E18967" s="161"/>
      <c r="F18967" s="162"/>
      <c r="G18967" s="147"/>
      <c r="H18967" s="146"/>
      <c r="J18967" s="146"/>
      <c r="L18967" s="150"/>
      <c r="N18967" s="163"/>
      <c r="O18967" s="146"/>
      <c r="P18967" s="146"/>
      <c r="Q18967" s="146"/>
      <c r="R18967" s="34"/>
      <c r="S18967" s="35"/>
      <c r="T18967" s="147"/>
    </row>
    <row r="18968">
      <c r="A18968" s="147"/>
      <c r="B18968" s="64"/>
      <c r="C18968" s="147" t="s">
        <v>217</v>
      </c>
      <c r="E18968" s="161"/>
      <c r="F18968" s="162"/>
      <c r="G18968" s="147"/>
      <c r="H18968" s="146"/>
      <c r="J18968" s="146"/>
      <c r="L18968" s="150"/>
      <c r="N18968" s="163"/>
      <c r="O18968" s="146"/>
      <c r="P18968" s="146"/>
      <c r="Q18968" s="146"/>
      <c r="R18968" s="34"/>
      <c r="S18968" s="35"/>
      <c r="T18968" s="147"/>
    </row>
    <row r="18969">
      <c r="A18969" s="147"/>
      <c r="B18969" s="64"/>
      <c r="C18969" s="147" t="s">
        <v>217</v>
      </c>
      <c r="E18969" s="161"/>
      <c r="F18969" s="162"/>
      <c r="G18969" s="147"/>
      <c r="H18969" s="146"/>
      <c r="J18969" s="146"/>
      <c r="L18969" s="150"/>
      <c r="N18969" s="163"/>
      <c r="O18969" s="146"/>
      <c r="P18969" s="146"/>
      <c r="Q18969" s="146"/>
      <c r="R18969" s="34"/>
      <c r="S18969" s="35"/>
      <c r="T18969" s="147"/>
    </row>
    <row r="18970">
      <c r="A18970" s="147"/>
      <c r="B18970" s="64"/>
      <c r="C18970" s="147" t="s">
        <v>217</v>
      </c>
      <c r="E18970" s="161"/>
      <c r="F18970" s="162"/>
      <c r="G18970" s="147"/>
      <c r="H18970" s="146"/>
      <c r="J18970" s="146"/>
      <c r="L18970" s="150"/>
      <c r="N18970" s="163"/>
      <c r="O18970" s="146"/>
      <c r="P18970" s="146"/>
      <c r="Q18970" s="146"/>
      <c r="R18970" s="34"/>
      <c r="S18970" s="35"/>
      <c r="T18970" s="147"/>
    </row>
    <row r="18971">
      <c r="A18971" s="147"/>
      <c r="B18971" s="64"/>
      <c r="C18971" s="147" t="s">
        <v>217</v>
      </c>
      <c r="E18971" s="161"/>
      <c r="F18971" s="162"/>
      <c r="G18971" s="147"/>
      <c r="H18971" s="146"/>
      <c r="J18971" s="146"/>
      <c r="L18971" s="150"/>
      <c r="N18971" s="163"/>
      <c r="O18971" s="146"/>
      <c r="P18971" s="146"/>
      <c r="Q18971" s="146"/>
      <c r="R18971" s="34"/>
      <c r="S18971" s="35"/>
      <c r="T18971" s="147"/>
    </row>
    <row r="18972">
      <c r="A18972" s="147"/>
      <c r="B18972" s="64"/>
      <c r="C18972" s="147" t="s">
        <v>217</v>
      </c>
      <c r="E18972" s="161"/>
      <c r="F18972" s="162"/>
      <c r="G18972" s="147"/>
      <c r="H18972" s="146"/>
      <c r="J18972" s="146"/>
      <c r="L18972" s="150"/>
      <c r="N18972" s="163"/>
      <c r="O18972" s="146"/>
      <c r="P18972" s="146"/>
      <c r="Q18972" s="146"/>
      <c r="R18972" s="34"/>
      <c r="S18972" s="35"/>
      <c r="T18972" s="147"/>
    </row>
    <row r="18973">
      <c r="A18973" s="147"/>
      <c r="B18973" s="64"/>
      <c r="C18973" s="147" t="s">
        <v>217</v>
      </c>
      <c r="E18973" s="161"/>
      <c r="F18973" s="162"/>
      <c r="G18973" s="147"/>
      <c r="H18973" s="146"/>
      <c r="J18973" s="146"/>
      <c r="L18973" s="150"/>
      <c r="N18973" s="163"/>
      <c r="O18973" s="146"/>
      <c r="P18973" s="146"/>
      <c r="Q18973" s="146"/>
      <c r="R18973" s="34"/>
      <c r="S18973" s="35"/>
      <c r="T18973" s="147"/>
    </row>
    <row r="18974">
      <c r="A18974" s="147"/>
      <c r="B18974" s="64"/>
      <c r="C18974" s="147" t="s">
        <v>217</v>
      </c>
      <c r="E18974" s="161"/>
      <c r="F18974" s="162"/>
      <c r="G18974" s="147"/>
      <c r="H18974" s="146"/>
      <c r="J18974" s="146"/>
      <c r="L18974" s="150"/>
      <c r="N18974" s="163"/>
      <c r="O18974" s="146"/>
      <c r="P18974" s="146"/>
      <c r="Q18974" s="146"/>
      <c r="R18974" s="34"/>
      <c r="S18974" s="35"/>
      <c r="T18974" s="147"/>
    </row>
    <row r="18975">
      <c r="A18975" s="147"/>
      <c r="B18975" s="64"/>
      <c r="C18975" s="147" t="s">
        <v>217</v>
      </c>
      <c r="E18975" s="161"/>
      <c r="F18975" s="162"/>
      <c r="G18975" s="147"/>
      <c r="H18975" s="146"/>
      <c r="J18975" s="146"/>
      <c r="L18975" s="150"/>
      <c r="N18975" s="163"/>
      <c r="O18975" s="146"/>
      <c r="P18975" s="146"/>
      <c r="Q18975" s="146"/>
      <c r="R18975" s="34"/>
      <c r="S18975" s="35"/>
      <c r="T18975" s="147"/>
    </row>
    <row r="18976">
      <c r="A18976" s="147"/>
      <c r="B18976" s="64"/>
      <c r="C18976" s="147" t="s">
        <v>217</v>
      </c>
      <c r="E18976" s="161"/>
      <c r="F18976" s="162"/>
      <c r="G18976" s="147"/>
      <c r="H18976" s="146"/>
      <c r="J18976" s="146"/>
      <c r="L18976" s="150"/>
      <c r="N18976" s="163"/>
      <c r="O18976" s="146"/>
      <c r="P18976" s="146"/>
      <c r="Q18976" s="146"/>
      <c r="R18976" s="34"/>
      <c r="S18976" s="35"/>
      <c r="T18976" s="147"/>
    </row>
    <row r="18977">
      <c r="A18977" s="147"/>
      <c r="B18977" s="64"/>
      <c r="C18977" s="147" t="s">
        <v>217</v>
      </c>
      <c r="E18977" s="161"/>
      <c r="F18977" s="162"/>
      <c r="G18977" s="147"/>
      <c r="H18977" s="146"/>
      <c r="J18977" s="146"/>
      <c r="L18977" s="150"/>
      <c r="N18977" s="163"/>
      <c r="O18977" s="146"/>
      <c r="P18977" s="146"/>
      <c r="Q18977" s="146"/>
      <c r="R18977" s="34"/>
      <c r="S18977" s="35"/>
      <c r="T18977" s="147"/>
    </row>
    <row r="18978">
      <c r="A18978" s="147"/>
      <c r="B18978" s="64"/>
      <c r="C18978" s="147" t="s">
        <v>217</v>
      </c>
      <c r="E18978" s="161"/>
      <c r="F18978" s="162"/>
      <c r="G18978" s="147"/>
      <c r="H18978" s="146"/>
      <c r="J18978" s="146"/>
      <c r="L18978" s="150"/>
      <c r="N18978" s="163"/>
      <c r="O18978" s="146"/>
      <c r="P18978" s="146"/>
      <c r="Q18978" s="146"/>
      <c r="R18978" s="34"/>
      <c r="S18978" s="35"/>
      <c r="T18978" s="147"/>
    </row>
    <row r="18979">
      <c r="A18979" s="147"/>
      <c r="B18979" s="64"/>
      <c r="C18979" s="147" t="s">
        <v>217</v>
      </c>
      <c r="E18979" s="161"/>
      <c r="F18979" s="162"/>
      <c r="G18979" s="147"/>
      <c r="H18979" s="146"/>
      <c r="J18979" s="146"/>
      <c r="L18979" s="150"/>
      <c r="N18979" s="163"/>
      <c r="O18979" s="146"/>
      <c r="P18979" s="146"/>
      <c r="Q18979" s="146"/>
      <c r="R18979" s="34"/>
      <c r="S18979" s="35"/>
      <c r="T18979" s="147"/>
    </row>
    <row r="18980">
      <c r="A18980" s="147"/>
      <c r="B18980" s="64"/>
      <c r="C18980" s="147" t="s">
        <v>217</v>
      </c>
      <c r="E18980" s="161"/>
      <c r="F18980" s="162"/>
      <c r="G18980" s="147"/>
      <c r="H18980" s="146"/>
      <c r="J18980" s="146"/>
      <c r="L18980" s="150"/>
      <c r="N18980" s="163"/>
      <c r="O18980" s="146"/>
      <c r="P18980" s="146"/>
      <c r="Q18980" s="146"/>
      <c r="R18980" s="34"/>
      <c r="S18980" s="35"/>
      <c r="T18980" s="147"/>
    </row>
    <row r="18981">
      <c r="A18981" s="147"/>
      <c r="B18981" s="64"/>
      <c r="C18981" s="147" t="s">
        <v>217</v>
      </c>
      <c r="E18981" s="161"/>
      <c r="F18981" s="162"/>
      <c r="G18981" s="147"/>
      <c r="H18981" s="146"/>
      <c r="J18981" s="146"/>
      <c r="L18981" s="150"/>
      <c r="N18981" s="163"/>
      <c r="O18981" s="146"/>
      <c r="P18981" s="146"/>
      <c r="Q18981" s="146"/>
      <c r="R18981" s="34"/>
      <c r="S18981" s="35"/>
      <c r="T18981" s="147"/>
    </row>
    <row r="18982">
      <c r="A18982" s="147"/>
      <c r="B18982" s="64"/>
      <c r="C18982" s="147" t="s">
        <v>217</v>
      </c>
      <c r="E18982" s="161"/>
      <c r="F18982" s="162"/>
      <c r="G18982" s="147"/>
      <c r="H18982" s="146"/>
      <c r="J18982" s="146"/>
      <c r="L18982" s="150"/>
      <c r="N18982" s="163"/>
      <c r="O18982" s="146"/>
      <c r="P18982" s="146"/>
      <c r="Q18982" s="146"/>
      <c r="R18982" s="34"/>
      <c r="S18982" s="35"/>
      <c r="T18982" s="147"/>
    </row>
    <row r="18983">
      <c r="A18983" s="147"/>
      <c r="B18983" s="64"/>
      <c r="C18983" s="147" t="s">
        <v>217</v>
      </c>
      <c r="E18983" s="161"/>
      <c r="F18983" s="162"/>
      <c r="G18983" s="147"/>
      <c r="H18983" s="146"/>
      <c r="J18983" s="146"/>
      <c r="L18983" s="150"/>
      <c r="N18983" s="163"/>
      <c r="O18983" s="146"/>
      <c r="P18983" s="146"/>
      <c r="Q18983" s="146"/>
      <c r="R18983" s="34"/>
      <c r="S18983" s="35"/>
      <c r="T18983" s="147"/>
    </row>
    <row r="18984">
      <c r="A18984" s="147"/>
      <c r="B18984" s="64"/>
      <c r="C18984" s="147" t="s">
        <v>217</v>
      </c>
      <c r="E18984" s="161"/>
      <c r="F18984" s="162"/>
      <c r="G18984" s="147"/>
      <c r="H18984" s="146"/>
      <c r="J18984" s="146"/>
      <c r="L18984" s="150"/>
      <c r="N18984" s="163"/>
      <c r="O18984" s="146"/>
      <c r="P18984" s="146"/>
      <c r="Q18984" s="146"/>
      <c r="R18984" s="34"/>
      <c r="S18984" s="35"/>
      <c r="T18984" s="147"/>
    </row>
    <row r="18985">
      <c r="A18985" s="147"/>
      <c r="B18985" s="64"/>
      <c r="C18985" s="147" t="s">
        <v>217</v>
      </c>
      <c r="E18985" s="161"/>
      <c r="F18985" s="162"/>
      <c r="G18985" s="147"/>
      <c r="H18985" s="146"/>
      <c r="J18985" s="146"/>
      <c r="L18985" s="150"/>
      <c r="N18985" s="163"/>
      <c r="O18985" s="146"/>
      <c r="P18985" s="146"/>
      <c r="Q18985" s="146"/>
      <c r="R18985" s="34"/>
      <c r="S18985" s="35"/>
      <c r="T18985" s="147"/>
    </row>
    <row r="18986">
      <c r="A18986" s="147"/>
      <c r="B18986" s="64"/>
      <c r="C18986" s="147" t="s">
        <v>217</v>
      </c>
      <c r="E18986" s="161"/>
      <c r="F18986" s="162"/>
      <c r="G18986" s="147"/>
      <c r="H18986" s="146"/>
      <c r="J18986" s="146"/>
      <c r="L18986" s="150"/>
      <c r="N18986" s="163"/>
      <c r="O18986" s="146"/>
      <c r="P18986" s="146"/>
      <c r="Q18986" s="146"/>
      <c r="R18986" s="34"/>
      <c r="S18986" s="35"/>
      <c r="T18986" s="147"/>
    </row>
    <row r="18987">
      <c r="A18987" s="147"/>
      <c r="B18987" s="64"/>
      <c r="C18987" s="147" t="s">
        <v>217</v>
      </c>
      <c r="E18987" s="161"/>
      <c r="F18987" s="162"/>
      <c r="G18987" s="147"/>
      <c r="H18987" s="146"/>
      <c r="J18987" s="146"/>
      <c r="L18987" s="150"/>
      <c r="N18987" s="163"/>
      <c r="O18987" s="146"/>
      <c r="P18987" s="146"/>
      <c r="Q18987" s="146"/>
      <c r="R18987" s="34"/>
      <c r="S18987" s="35"/>
      <c r="T18987" s="147"/>
    </row>
    <row r="18988">
      <c r="A18988" s="147"/>
      <c r="B18988" s="64"/>
      <c r="C18988" s="147" t="s">
        <v>217</v>
      </c>
      <c r="E18988" s="161"/>
      <c r="F18988" s="162"/>
      <c r="G18988" s="147"/>
      <c r="H18988" s="146"/>
      <c r="J18988" s="146"/>
      <c r="L18988" s="150"/>
      <c r="N18988" s="163"/>
      <c r="O18988" s="146"/>
      <c r="P18988" s="146"/>
      <c r="Q18988" s="146"/>
      <c r="R18988" s="34"/>
      <c r="S18988" s="35"/>
      <c r="T18988" s="147"/>
    </row>
    <row r="18989">
      <c r="A18989" s="147"/>
      <c r="B18989" s="64"/>
      <c r="C18989" s="147" t="s">
        <v>217</v>
      </c>
      <c r="E18989" s="161"/>
      <c r="F18989" s="162"/>
      <c r="G18989" s="147"/>
      <c r="H18989" s="146"/>
      <c r="J18989" s="146"/>
      <c r="L18989" s="150"/>
      <c r="N18989" s="163"/>
      <c r="O18989" s="146"/>
      <c r="P18989" s="146"/>
      <c r="Q18989" s="146"/>
      <c r="R18989" s="34"/>
      <c r="S18989" s="35"/>
      <c r="T18989" s="147"/>
    </row>
    <row r="18990">
      <c r="A18990" s="147"/>
      <c r="B18990" s="64"/>
      <c r="C18990" s="147" t="s">
        <v>217</v>
      </c>
      <c r="E18990" s="161"/>
      <c r="F18990" s="162"/>
      <c r="G18990" s="147"/>
      <c r="H18990" s="146"/>
      <c r="J18990" s="146"/>
      <c r="L18990" s="150"/>
      <c r="N18990" s="163"/>
      <c r="O18990" s="146"/>
      <c r="P18990" s="146"/>
      <c r="Q18990" s="146"/>
      <c r="R18990" s="34"/>
      <c r="S18990" s="35"/>
      <c r="T18990" s="147"/>
    </row>
    <row r="18991">
      <c r="A18991" s="147"/>
      <c r="B18991" s="64"/>
      <c r="C18991" s="147" t="s">
        <v>217</v>
      </c>
      <c r="E18991" s="161"/>
      <c r="F18991" s="162"/>
      <c r="G18991" s="147"/>
      <c r="H18991" s="146"/>
      <c r="J18991" s="146"/>
      <c r="L18991" s="150"/>
      <c r="N18991" s="163"/>
      <c r="O18991" s="146"/>
      <c r="P18991" s="146"/>
      <c r="Q18991" s="146"/>
      <c r="R18991" s="34"/>
      <c r="S18991" s="35"/>
      <c r="T18991" s="147"/>
    </row>
    <row r="18992">
      <c r="A18992" s="147"/>
      <c r="B18992" s="64"/>
      <c r="C18992" s="147" t="s">
        <v>217</v>
      </c>
      <c r="E18992" s="161"/>
      <c r="F18992" s="162"/>
      <c r="G18992" s="147"/>
      <c r="H18992" s="146"/>
      <c r="J18992" s="146"/>
      <c r="L18992" s="150"/>
      <c r="N18992" s="163"/>
      <c r="O18992" s="146"/>
      <c r="P18992" s="146"/>
      <c r="Q18992" s="146"/>
      <c r="R18992" s="34"/>
      <c r="S18992" s="35"/>
      <c r="T18992" s="147"/>
    </row>
    <row r="18993">
      <c r="A18993" s="147"/>
      <c r="B18993" s="64"/>
      <c r="C18993" s="147" t="s">
        <v>217</v>
      </c>
      <c r="E18993" s="161"/>
      <c r="F18993" s="162"/>
      <c r="G18993" s="147"/>
      <c r="H18993" s="146"/>
      <c r="J18993" s="146"/>
      <c r="L18993" s="150"/>
      <c r="N18993" s="163"/>
      <c r="O18993" s="146"/>
      <c r="P18993" s="146"/>
      <c r="Q18993" s="146"/>
      <c r="R18993" s="34"/>
      <c r="S18993" s="35"/>
      <c r="T18993" s="147"/>
    </row>
    <row r="18994">
      <c r="A18994" s="147"/>
      <c r="B18994" s="64"/>
      <c r="C18994" s="147" t="s">
        <v>217</v>
      </c>
      <c r="E18994" s="161"/>
      <c r="F18994" s="162"/>
      <c r="G18994" s="147"/>
      <c r="H18994" s="146"/>
      <c r="J18994" s="146"/>
      <c r="L18994" s="150"/>
      <c r="N18994" s="163"/>
      <c r="O18994" s="146"/>
      <c r="P18994" s="146"/>
      <c r="Q18994" s="146"/>
      <c r="R18994" s="34"/>
      <c r="S18994" s="35"/>
      <c r="T18994" s="147"/>
    </row>
    <row r="18995">
      <c r="A18995" s="147"/>
      <c r="B18995" s="64"/>
      <c r="C18995" s="147" t="s">
        <v>217</v>
      </c>
      <c r="E18995" s="161"/>
      <c r="F18995" s="162"/>
      <c r="G18995" s="147"/>
      <c r="H18995" s="146"/>
      <c r="J18995" s="146"/>
      <c r="L18995" s="150"/>
      <c r="N18995" s="163"/>
      <c r="O18995" s="146"/>
      <c r="P18995" s="146"/>
      <c r="Q18995" s="146"/>
      <c r="R18995" s="34"/>
      <c r="S18995" s="35"/>
      <c r="T18995" s="147"/>
    </row>
    <row r="18996">
      <c r="A18996" s="147"/>
      <c r="B18996" s="64"/>
      <c r="C18996" s="147" t="s">
        <v>217</v>
      </c>
      <c r="E18996" s="161"/>
      <c r="F18996" s="162"/>
      <c r="G18996" s="147"/>
      <c r="H18996" s="146"/>
      <c r="J18996" s="146"/>
      <c r="L18996" s="150"/>
      <c r="N18996" s="163"/>
      <c r="O18996" s="146"/>
      <c r="P18996" s="146"/>
      <c r="Q18996" s="146"/>
      <c r="R18996" s="34"/>
      <c r="S18996" s="35"/>
      <c r="T18996" s="147"/>
    </row>
    <row r="18997">
      <c r="A18997" s="147"/>
      <c r="B18997" s="64"/>
      <c r="C18997" s="147" t="s">
        <v>217</v>
      </c>
      <c r="E18997" s="161"/>
      <c r="F18997" s="162"/>
      <c r="G18997" s="147"/>
      <c r="H18997" s="146"/>
      <c r="J18997" s="146"/>
      <c r="L18997" s="150"/>
      <c r="N18997" s="163"/>
      <c r="O18997" s="146"/>
      <c r="P18997" s="146"/>
      <c r="Q18997" s="146"/>
      <c r="R18997" s="34"/>
      <c r="S18997" s="35"/>
      <c r="T18997" s="147"/>
    </row>
    <row r="18998">
      <c r="A18998" s="147"/>
      <c r="B18998" s="64"/>
      <c r="C18998" s="147" t="s">
        <v>217</v>
      </c>
      <c r="E18998" s="161"/>
      <c r="F18998" s="162"/>
      <c r="G18998" s="147"/>
      <c r="H18998" s="146"/>
      <c r="J18998" s="146"/>
      <c r="L18998" s="150"/>
      <c r="N18998" s="163"/>
      <c r="O18998" s="146"/>
      <c r="P18998" s="146"/>
      <c r="Q18998" s="146"/>
      <c r="R18998" s="34"/>
      <c r="S18998" s="35"/>
      <c r="T18998" s="147"/>
    </row>
    <row r="18999">
      <c r="A18999" s="147"/>
      <c r="B18999" s="64"/>
      <c r="C18999" s="147" t="s">
        <v>217</v>
      </c>
      <c r="E18999" s="161"/>
      <c r="F18999" s="162"/>
      <c r="G18999" s="147"/>
      <c r="H18999" s="146"/>
      <c r="J18999" s="146"/>
      <c r="L18999" s="150"/>
      <c r="N18999" s="163"/>
      <c r="O18999" s="146"/>
      <c r="P18999" s="146"/>
      <c r="Q18999" s="146"/>
      <c r="R18999" s="34"/>
      <c r="S18999" s="35"/>
      <c r="T18999" s="147"/>
    </row>
    <row r="19000">
      <c r="A19000" s="147"/>
      <c r="B19000" s="64"/>
      <c r="C19000" s="147" t="s">
        <v>217</v>
      </c>
      <c r="E19000" s="161"/>
      <c r="F19000" s="162"/>
      <c r="G19000" s="147"/>
      <c r="H19000" s="146"/>
      <c r="J19000" s="146"/>
      <c r="L19000" s="150"/>
      <c r="N19000" s="163"/>
      <c r="O19000" s="146"/>
      <c r="P19000" s="146"/>
      <c r="Q19000" s="146"/>
      <c r="R19000" s="34"/>
      <c r="S19000" s="35"/>
      <c r="T19000" s="147"/>
    </row>
    <row r="19001">
      <c r="A19001" s="147"/>
      <c r="B19001" s="64"/>
      <c r="C19001" s="147" t="s">
        <v>217</v>
      </c>
      <c r="E19001" s="161"/>
      <c r="F19001" s="162"/>
      <c r="G19001" s="147"/>
      <c r="H19001" s="146"/>
      <c r="J19001" s="146"/>
      <c r="L19001" s="150"/>
      <c r="N19001" s="163"/>
      <c r="O19001" s="146"/>
      <c r="P19001" s="146"/>
      <c r="Q19001" s="146"/>
      <c r="R19001" s="34"/>
      <c r="S19001" s="35"/>
      <c r="T19001" s="147"/>
    </row>
    <row r="19002">
      <c r="A19002" s="147"/>
      <c r="B19002" s="64"/>
      <c r="C19002" s="147" t="s">
        <v>217</v>
      </c>
      <c r="E19002" s="161"/>
      <c r="F19002" s="162"/>
      <c r="G19002" s="147"/>
      <c r="H19002" s="146"/>
      <c r="J19002" s="146"/>
      <c r="L19002" s="150"/>
      <c r="N19002" s="163"/>
      <c r="O19002" s="146"/>
      <c r="P19002" s="146"/>
      <c r="Q19002" s="146"/>
      <c r="R19002" s="34"/>
      <c r="S19002" s="35"/>
      <c r="T19002" s="147"/>
    </row>
    <row r="19003">
      <c r="A19003" s="147"/>
      <c r="B19003" s="64"/>
      <c r="C19003" s="147" t="s">
        <v>217</v>
      </c>
      <c r="E19003" s="161"/>
      <c r="F19003" s="162"/>
      <c r="G19003" s="147"/>
      <c r="H19003" s="146"/>
      <c r="J19003" s="146"/>
      <c r="L19003" s="150"/>
      <c r="N19003" s="163"/>
      <c r="O19003" s="146"/>
      <c r="P19003" s="146"/>
      <c r="Q19003" s="146"/>
      <c r="R19003" s="34"/>
      <c r="S19003" s="35"/>
      <c r="T19003" s="147"/>
    </row>
    <row r="19004">
      <c r="A19004" s="147"/>
      <c r="B19004" s="64"/>
      <c r="C19004" s="147" t="s">
        <v>217</v>
      </c>
      <c r="E19004" s="161"/>
      <c r="F19004" s="162"/>
      <c r="G19004" s="147"/>
      <c r="H19004" s="146"/>
      <c r="J19004" s="146"/>
      <c r="L19004" s="150"/>
      <c r="N19004" s="163"/>
      <c r="O19004" s="146"/>
      <c r="P19004" s="146"/>
      <c r="Q19004" s="146"/>
      <c r="R19004" s="34"/>
      <c r="S19004" s="35"/>
      <c r="T19004" s="147"/>
    </row>
    <row r="19005">
      <c r="A19005" s="147"/>
      <c r="B19005" s="64"/>
      <c r="C19005" s="147" t="s">
        <v>217</v>
      </c>
      <c r="E19005" s="161"/>
      <c r="F19005" s="162"/>
      <c r="G19005" s="147"/>
      <c r="H19005" s="146"/>
      <c r="J19005" s="146"/>
      <c r="L19005" s="150"/>
      <c r="N19005" s="163"/>
      <c r="O19005" s="146"/>
      <c r="P19005" s="146"/>
      <c r="Q19005" s="146"/>
      <c r="R19005" s="34"/>
      <c r="S19005" s="35"/>
      <c r="T19005" s="147"/>
    </row>
    <row r="19006">
      <c r="A19006" s="147"/>
      <c r="B19006" s="64"/>
      <c r="C19006" s="147" t="s">
        <v>217</v>
      </c>
      <c r="E19006" s="161"/>
      <c r="F19006" s="162"/>
      <c r="G19006" s="147"/>
      <c r="H19006" s="146"/>
      <c r="J19006" s="146"/>
      <c r="L19006" s="150"/>
      <c r="N19006" s="163"/>
      <c r="O19006" s="146"/>
      <c r="P19006" s="146"/>
      <c r="Q19006" s="146"/>
      <c r="R19006" s="34"/>
      <c r="S19006" s="35"/>
      <c r="T19006" s="147"/>
    </row>
    <row r="19007">
      <c r="A19007" s="147"/>
      <c r="B19007" s="64"/>
      <c r="C19007" s="147" t="s">
        <v>217</v>
      </c>
      <c r="E19007" s="161"/>
      <c r="F19007" s="162"/>
      <c r="G19007" s="147"/>
      <c r="H19007" s="146"/>
      <c r="J19007" s="146"/>
      <c r="L19007" s="150"/>
      <c r="N19007" s="163"/>
      <c r="O19007" s="146"/>
      <c r="P19007" s="146"/>
      <c r="Q19007" s="146"/>
      <c r="R19007" s="34"/>
      <c r="S19007" s="35"/>
      <c r="T19007" s="147"/>
    </row>
    <row r="19008">
      <c r="A19008" s="147"/>
      <c r="B19008" s="64"/>
      <c r="C19008" s="147" t="s">
        <v>217</v>
      </c>
      <c r="E19008" s="161"/>
      <c r="F19008" s="162"/>
      <c r="G19008" s="147"/>
      <c r="H19008" s="146"/>
      <c r="J19008" s="146"/>
      <c r="L19008" s="150"/>
      <c r="N19008" s="163"/>
      <c r="O19008" s="146"/>
      <c r="P19008" s="146"/>
      <c r="Q19008" s="146"/>
      <c r="R19008" s="34"/>
      <c r="S19008" s="35"/>
      <c r="T19008" s="147"/>
    </row>
    <row r="19009">
      <c r="A19009" s="147"/>
      <c r="B19009" s="64"/>
      <c r="C19009" s="147" t="s">
        <v>217</v>
      </c>
      <c r="E19009" s="161"/>
      <c r="F19009" s="162"/>
      <c r="G19009" s="147"/>
      <c r="H19009" s="146"/>
      <c r="J19009" s="146"/>
      <c r="L19009" s="150"/>
      <c r="N19009" s="163"/>
      <c r="O19009" s="146"/>
      <c r="P19009" s="146"/>
      <c r="Q19009" s="146"/>
      <c r="R19009" s="34"/>
      <c r="S19009" s="35"/>
      <c r="T19009" s="147"/>
    </row>
    <row r="19010">
      <c r="A19010" s="147"/>
      <c r="B19010" s="64"/>
      <c r="C19010" s="147" t="s">
        <v>217</v>
      </c>
      <c r="E19010" s="161"/>
      <c r="F19010" s="162"/>
      <c r="G19010" s="147"/>
      <c r="H19010" s="146"/>
      <c r="J19010" s="146"/>
      <c r="L19010" s="150"/>
      <c r="N19010" s="163"/>
      <c r="O19010" s="146"/>
      <c r="P19010" s="146"/>
      <c r="Q19010" s="146"/>
      <c r="R19010" s="34"/>
      <c r="S19010" s="35"/>
      <c r="T19010" s="147"/>
    </row>
    <row r="19011">
      <c r="A19011" s="147"/>
      <c r="B19011" s="64"/>
      <c r="C19011" s="147" t="s">
        <v>217</v>
      </c>
      <c r="E19011" s="161"/>
      <c r="F19011" s="162"/>
      <c r="G19011" s="147"/>
      <c r="H19011" s="146"/>
      <c r="J19011" s="146"/>
      <c r="L19011" s="150"/>
      <c r="N19011" s="163"/>
      <c r="O19011" s="146"/>
      <c r="P19011" s="146"/>
      <c r="Q19011" s="146"/>
      <c r="R19011" s="34"/>
      <c r="S19011" s="35"/>
      <c r="T19011" s="147"/>
    </row>
    <row r="19012">
      <c r="A19012" s="147"/>
      <c r="B19012" s="64"/>
      <c r="C19012" s="147" t="s">
        <v>217</v>
      </c>
      <c r="E19012" s="161"/>
      <c r="F19012" s="162"/>
      <c r="G19012" s="147"/>
      <c r="H19012" s="146"/>
      <c r="J19012" s="146"/>
      <c r="L19012" s="150"/>
      <c r="N19012" s="163"/>
      <c r="O19012" s="146"/>
      <c r="P19012" s="146"/>
      <c r="Q19012" s="146"/>
      <c r="R19012" s="34"/>
      <c r="S19012" s="35"/>
      <c r="T19012" s="147"/>
    </row>
    <row r="19013">
      <c r="A19013" s="147"/>
      <c r="B19013" s="64"/>
      <c r="C19013" s="147" t="s">
        <v>217</v>
      </c>
      <c r="E19013" s="161"/>
      <c r="F19013" s="162"/>
      <c r="G19013" s="147"/>
      <c r="H19013" s="146"/>
      <c r="J19013" s="146"/>
      <c r="L19013" s="150"/>
      <c r="N19013" s="163"/>
      <c r="O19013" s="146"/>
      <c r="P19013" s="146"/>
      <c r="Q19013" s="146"/>
      <c r="R19013" s="34"/>
      <c r="S19013" s="35"/>
      <c r="T19013" s="147"/>
    </row>
    <row r="19014">
      <c r="A19014" s="147"/>
      <c r="B19014" s="64"/>
      <c r="C19014" s="147" t="s">
        <v>217</v>
      </c>
      <c r="E19014" s="161"/>
      <c r="F19014" s="162"/>
      <c r="G19014" s="147"/>
      <c r="H19014" s="146"/>
      <c r="J19014" s="146"/>
      <c r="L19014" s="150"/>
      <c r="N19014" s="163"/>
      <c r="O19014" s="146"/>
      <c r="P19014" s="146"/>
      <c r="Q19014" s="146"/>
      <c r="R19014" s="34"/>
      <c r="S19014" s="35"/>
      <c r="T19014" s="147"/>
    </row>
    <row r="19015">
      <c r="A19015" s="147"/>
      <c r="B19015" s="64"/>
      <c r="C19015" s="147" t="s">
        <v>217</v>
      </c>
      <c r="E19015" s="161"/>
      <c r="F19015" s="162"/>
      <c r="G19015" s="147"/>
      <c r="H19015" s="146"/>
      <c r="J19015" s="146"/>
      <c r="L19015" s="150"/>
      <c r="N19015" s="163"/>
      <c r="O19015" s="146"/>
      <c r="P19015" s="146"/>
      <c r="Q19015" s="146"/>
      <c r="R19015" s="34"/>
      <c r="S19015" s="35"/>
      <c r="T19015" s="147"/>
    </row>
    <row r="19016">
      <c r="A19016" s="147"/>
      <c r="B19016" s="64"/>
      <c r="C19016" s="147" t="s">
        <v>217</v>
      </c>
      <c r="E19016" s="161"/>
      <c r="F19016" s="162"/>
      <c r="G19016" s="147"/>
      <c r="H19016" s="146"/>
      <c r="J19016" s="146"/>
      <c r="L19016" s="150"/>
      <c r="N19016" s="163"/>
      <c r="O19016" s="146"/>
      <c r="P19016" s="146"/>
      <c r="Q19016" s="146"/>
      <c r="R19016" s="34"/>
      <c r="S19016" s="35"/>
      <c r="T19016" s="147"/>
    </row>
    <row r="19017">
      <c r="A19017" s="147"/>
      <c r="B19017" s="64"/>
      <c r="C19017" s="147" t="s">
        <v>217</v>
      </c>
      <c r="E19017" s="161"/>
      <c r="F19017" s="162"/>
      <c r="G19017" s="147"/>
      <c r="H19017" s="146"/>
      <c r="J19017" s="146"/>
      <c r="L19017" s="150"/>
      <c r="N19017" s="163"/>
      <c r="O19017" s="146"/>
      <c r="P19017" s="146"/>
      <c r="Q19017" s="146"/>
      <c r="R19017" s="34"/>
      <c r="S19017" s="35"/>
      <c r="T19017" s="147"/>
    </row>
    <row r="19018">
      <c r="A19018" s="147"/>
      <c r="B19018" s="64"/>
      <c r="C19018" s="147" t="s">
        <v>217</v>
      </c>
      <c r="E19018" s="161"/>
      <c r="F19018" s="162"/>
      <c r="G19018" s="147"/>
      <c r="H19018" s="146"/>
      <c r="J19018" s="146"/>
      <c r="L19018" s="150"/>
      <c r="N19018" s="163"/>
      <c r="O19018" s="146"/>
      <c r="P19018" s="146"/>
      <c r="Q19018" s="146"/>
      <c r="R19018" s="34"/>
      <c r="S19018" s="35"/>
      <c r="T19018" s="147"/>
    </row>
    <row r="19019">
      <c r="A19019" s="147"/>
      <c r="B19019" s="64"/>
      <c r="C19019" s="147" t="s">
        <v>217</v>
      </c>
      <c r="E19019" s="161"/>
      <c r="F19019" s="162"/>
      <c r="G19019" s="147"/>
      <c r="H19019" s="146"/>
      <c r="J19019" s="146"/>
      <c r="L19019" s="150"/>
      <c r="N19019" s="163"/>
      <c r="O19019" s="146"/>
      <c r="P19019" s="146"/>
      <c r="Q19019" s="146"/>
      <c r="R19019" s="34"/>
      <c r="S19019" s="35"/>
      <c r="T19019" s="147"/>
    </row>
    <row r="19020">
      <c r="A19020" s="147"/>
      <c r="B19020" s="64"/>
      <c r="C19020" s="147" t="s">
        <v>217</v>
      </c>
      <c r="E19020" s="161"/>
      <c r="F19020" s="162"/>
      <c r="G19020" s="147"/>
      <c r="H19020" s="146"/>
      <c r="J19020" s="146"/>
      <c r="L19020" s="150"/>
      <c r="N19020" s="163"/>
      <c r="O19020" s="146"/>
      <c r="P19020" s="146"/>
      <c r="Q19020" s="146"/>
      <c r="R19020" s="34"/>
      <c r="S19020" s="35"/>
      <c r="T19020" s="147"/>
    </row>
    <row r="19021">
      <c r="A19021" s="147"/>
      <c r="B19021" s="64"/>
      <c r="C19021" s="147" t="s">
        <v>217</v>
      </c>
      <c r="E19021" s="161"/>
      <c r="F19021" s="162"/>
      <c r="G19021" s="147"/>
      <c r="H19021" s="146"/>
      <c r="J19021" s="146"/>
      <c r="L19021" s="150"/>
      <c r="N19021" s="163"/>
      <c r="O19021" s="146"/>
      <c r="P19021" s="146"/>
      <c r="Q19021" s="146"/>
      <c r="R19021" s="34"/>
      <c r="S19021" s="35"/>
      <c r="T19021" s="147"/>
    </row>
    <row r="19022">
      <c r="A19022" s="147"/>
      <c r="B19022" s="64"/>
      <c r="C19022" s="147" t="s">
        <v>217</v>
      </c>
      <c r="E19022" s="161"/>
      <c r="F19022" s="162"/>
      <c r="G19022" s="147"/>
      <c r="H19022" s="146"/>
      <c r="J19022" s="146"/>
      <c r="L19022" s="150"/>
      <c r="N19022" s="163"/>
      <c r="O19022" s="146"/>
      <c r="P19022" s="146"/>
      <c r="Q19022" s="146"/>
      <c r="R19022" s="34"/>
      <c r="S19022" s="35"/>
      <c r="T19022" s="147"/>
    </row>
    <row r="19023">
      <c r="A19023" s="147"/>
      <c r="B19023" s="64"/>
      <c r="C19023" s="147" t="s">
        <v>217</v>
      </c>
      <c r="E19023" s="161"/>
      <c r="F19023" s="162"/>
      <c r="G19023" s="147"/>
      <c r="H19023" s="146"/>
      <c r="J19023" s="146"/>
      <c r="L19023" s="150"/>
      <c r="N19023" s="163"/>
      <c r="O19023" s="146"/>
      <c r="P19023" s="146"/>
      <c r="Q19023" s="146"/>
      <c r="R19023" s="34"/>
      <c r="S19023" s="35"/>
      <c r="T19023" s="147"/>
    </row>
    <row r="19024">
      <c r="A19024" s="147"/>
      <c r="B19024" s="64"/>
      <c r="C19024" s="147" t="s">
        <v>217</v>
      </c>
      <c r="E19024" s="161"/>
      <c r="F19024" s="162"/>
      <c r="G19024" s="147"/>
      <c r="H19024" s="146"/>
      <c r="J19024" s="146"/>
      <c r="L19024" s="150"/>
      <c r="N19024" s="163"/>
      <c r="O19024" s="146"/>
      <c r="P19024" s="146"/>
      <c r="Q19024" s="146"/>
      <c r="R19024" s="34"/>
      <c r="S19024" s="35"/>
      <c r="T19024" s="147"/>
    </row>
    <row r="19025">
      <c r="A19025" s="147"/>
      <c r="B19025" s="64"/>
      <c r="C19025" s="147" t="s">
        <v>217</v>
      </c>
      <c r="E19025" s="161"/>
      <c r="F19025" s="162"/>
      <c r="G19025" s="147"/>
      <c r="H19025" s="146"/>
      <c r="J19025" s="146"/>
      <c r="L19025" s="150"/>
      <c r="N19025" s="163"/>
      <c r="O19025" s="146"/>
      <c r="P19025" s="146"/>
      <c r="Q19025" s="146"/>
      <c r="R19025" s="34"/>
      <c r="S19025" s="35"/>
      <c r="T19025" s="147"/>
    </row>
    <row r="19026">
      <c r="A19026" s="147"/>
      <c r="B19026" s="64"/>
      <c r="C19026" s="147" t="s">
        <v>217</v>
      </c>
      <c r="E19026" s="161"/>
      <c r="F19026" s="162"/>
      <c r="G19026" s="147"/>
      <c r="H19026" s="146"/>
      <c r="J19026" s="146"/>
      <c r="L19026" s="150"/>
      <c r="N19026" s="163"/>
      <c r="O19026" s="146"/>
      <c r="P19026" s="146"/>
      <c r="Q19026" s="146"/>
      <c r="R19026" s="34"/>
      <c r="S19026" s="35"/>
      <c r="T19026" s="147"/>
    </row>
    <row r="19027">
      <c r="A19027" s="147"/>
      <c r="B19027" s="64"/>
      <c r="C19027" s="147" t="s">
        <v>217</v>
      </c>
      <c r="E19027" s="161"/>
      <c r="F19027" s="162"/>
      <c r="G19027" s="147"/>
      <c r="H19027" s="146"/>
      <c r="J19027" s="146"/>
      <c r="L19027" s="150"/>
      <c r="N19027" s="163"/>
      <c r="O19027" s="146"/>
      <c r="P19027" s="146"/>
      <c r="Q19027" s="146"/>
      <c r="R19027" s="34"/>
      <c r="S19027" s="35"/>
      <c r="T19027" s="147"/>
    </row>
    <row r="19028">
      <c r="A19028" s="147"/>
      <c r="B19028" s="64"/>
      <c r="C19028" s="147" t="s">
        <v>217</v>
      </c>
      <c r="E19028" s="161"/>
      <c r="F19028" s="162"/>
      <c r="G19028" s="147"/>
      <c r="H19028" s="146"/>
      <c r="J19028" s="146"/>
      <c r="L19028" s="150"/>
      <c r="N19028" s="163"/>
      <c r="O19028" s="146"/>
      <c r="P19028" s="146"/>
      <c r="Q19028" s="146"/>
      <c r="R19028" s="34"/>
      <c r="S19028" s="35"/>
      <c r="T19028" s="147"/>
    </row>
    <row r="19029">
      <c r="A19029" s="147"/>
      <c r="B19029" s="64"/>
      <c r="C19029" s="147" t="s">
        <v>217</v>
      </c>
      <c r="E19029" s="161"/>
      <c r="F19029" s="162"/>
      <c r="G19029" s="147"/>
      <c r="H19029" s="146"/>
      <c r="J19029" s="146"/>
      <c r="L19029" s="150"/>
      <c r="N19029" s="163"/>
      <c r="O19029" s="146"/>
      <c r="P19029" s="146"/>
      <c r="Q19029" s="146"/>
      <c r="R19029" s="34"/>
      <c r="S19029" s="35"/>
      <c r="T19029" s="147"/>
    </row>
    <row r="19030">
      <c r="A19030" s="147"/>
      <c r="B19030" s="64"/>
      <c r="C19030" s="147" t="s">
        <v>217</v>
      </c>
      <c r="E19030" s="161"/>
      <c r="F19030" s="162"/>
      <c r="G19030" s="147"/>
      <c r="H19030" s="146"/>
      <c r="J19030" s="146"/>
      <c r="L19030" s="150"/>
      <c r="N19030" s="163"/>
      <c r="O19030" s="146"/>
      <c r="P19030" s="146"/>
      <c r="Q19030" s="146"/>
      <c r="R19030" s="34"/>
      <c r="S19030" s="35"/>
      <c r="T19030" s="147"/>
    </row>
    <row r="19031">
      <c r="A19031" s="147"/>
      <c r="B19031" s="64"/>
      <c r="C19031" s="147" t="s">
        <v>217</v>
      </c>
      <c r="E19031" s="161"/>
      <c r="F19031" s="162"/>
      <c r="G19031" s="147"/>
      <c r="H19031" s="146"/>
      <c r="J19031" s="146"/>
      <c r="L19031" s="150"/>
      <c r="N19031" s="163"/>
      <c r="O19031" s="146"/>
      <c r="P19031" s="146"/>
      <c r="Q19031" s="146"/>
      <c r="R19031" s="34"/>
      <c r="S19031" s="35"/>
      <c r="T19031" s="147"/>
    </row>
    <row r="19032">
      <c r="A19032" s="147"/>
      <c r="B19032" s="64"/>
      <c r="C19032" s="147" t="s">
        <v>217</v>
      </c>
      <c r="E19032" s="161"/>
      <c r="F19032" s="162"/>
      <c r="G19032" s="147"/>
      <c r="H19032" s="146"/>
      <c r="J19032" s="146"/>
      <c r="L19032" s="150"/>
      <c r="N19032" s="163"/>
      <c r="O19032" s="146"/>
      <c r="P19032" s="146"/>
      <c r="Q19032" s="146"/>
      <c r="R19032" s="34"/>
      <c r="S19032" s="35"/>
      <c r="T19032" s="147"/>
    </row>
    <row r="19033">
      <c r="A19033" s="147"/>
      <c r="B19033" s="64"/>
      <c r="C19033" s="147" t="s">
        <v>217</v>
      </c>
      <c r="E19033" s="161"/>
      <c r="F19033" s="162"/>
      <c r="G19033" s="147"/>
      <c r="H19033" s="146"/>
      <c r="J19033" s="146"/>
      <c r="L19033" s="150"/>
      <c r="N19033" s="163"/>
      <c r="O19033" s="146"/>
      <c r="P19033" s="146"/>
      <c r="Q19033" s="146"/>
      <c r="R19033" s="34"/>
      <c r="S19033" s="35"/>
      <c r="T19033" s="147"/>
    </row>
    <row r="19034">
      <c r="A19034" s="147"/>
      <c r="B19034" s="64"/>
      <c r="C19034" s="147" t="s">
        <v>217</v>
      </c>
      <c r="E19034" s="161"/>
      <c r="F19034" s="162"/>
      <c r="G19034" s="147"/>
      <c r="H19034" s="146"/>
      <c r="J19034" s="146"/>
      <c r="L19034" s="150"/>
      <c r="N19034" s="163"/>
      <c r="O19034" s="146"/>
      <c r="P19034" s="146"/>
      <c r="Q19034" s="146"/>
      <c r="R19034" s="34"/>
      <c r="S19034" s="35"/>
      <c r="T19034" s="147"/>
    </row>
    <row r="19035">
      <c r="A19035" s="147"/>
      <c r="B19035" s="64"/>
      <c r="C19035" s="147" t="s">
        <v>217</v>
      </c>
      <c r="E19035" s="161"/>
      <c r="F19035" s="162"/>
      <c r="G19035" s="147"/>
      <c r="H19035" s="146"/>
      <c r="J19035" s="146"/>
      <c r="L19035" s="150"/>
      <c r="N19035" s="163"/>
      <c r="O19035" s="146"/>
      <c r="P19035" s="146"/>
      <c r="Q19035" s="146"/>
      <c r="R19035" s="34"/>
      <c r="S19035" s="35"/>
      <c r="T19035" s="147"/>
    </row>
    <row r="19036">
      <c r="A19036" s="147"/>
      <c r="B19036" s="64"/>
      <c r="C19036" s="147" t="s">
        <v>217</v>
      </c>
      <c r="E19036" s="161"/>
      <c r="F19036" s="162"/>
      <c r="G19036" s="147"/>
      <c r="H19036" s="146"/>
      <c r="J19036" s="146"/>
      <c r="L19036" s="150"/>
      <c r="N19036" s="163"/>
      <c r="O19036" s="146"/>
      <c r="P19036" s="146"/>
      <c r="Q19036" s="146"/>
      <c r="R19036" s="34"/>
      <c r="S19036" s="35"/>
      <c r="T19036" s="147"/>
    </row>
    <row r="19037">
      <c r="A19037" s="147"/>
      <c r="B19037" s="64"/>
      <c r="C19037" s="147" t="s">
        <v>217</v>
      </c>
      <c r="E19037" s="161"/>
      <c r="F19037" s="162"/>
      <c r="G19037" s="147"/>
      <c r="H19037" s="146"/>
      <c r="J19037" s="146"/>
      <c r="L19037" s="150"/>
      <c r="N19037" s="163"/>
      <c r="O19037" s="146"/>
      <c r="P19037" s="146"/>
      <c r="Q19037" s="146"/>
      <c r="R19037" s="34"/>
      <c r="S19037" s="35"/>
      <c r="T19037" s="147"/>
    </row>
    <row r="19038">
      <c r="A19038" s="147"/>
      <c r="B19038" s="64"/>
      <c r="C19038" s="147" t="s">
        <v>217</v>
      </c>
      <c r="E19038" s="161"/>
      <c r="F19038" s="162"/>
      <c r="G19038" s="147"/>
      <c r="H19038" s="146"/>
      <c r="J19038" s="146"/>
      <c r="L19038" s="150"/>
      <c r="N19038" s="163"/>
      <c r="O19038" s="146"/>
      <c r="P19038" s="146"/>
      <c r="Q19038" s="146"/>
      <c r="R19038" s="34"/>
      <c r="S19038" s="35"/>
      <c r="T19038" s="147"/>
    </row>
    <row r="19039">
      <c r="A19039" s="147"/>
      <c r="B19039" s="64"/>
      <c r="C19039" s="147" t="s">
        <v>217</v>
      </c>
      <c r="E19039" s="161"/>
      <c r="F19039" s="162"/>
      <c r="G19039" s="147"/>
      <c r="H19039" s="146"/>
      <c r="J19039" s="146"/>
      <c r="L19039" s="150"/>
      <c r="N19039" s="163"/>
      <c r="O19039" s="146"/>
      <c r="P19039" s="146"/>
      <c r="Q19039" s="146"/>
      <c r="R19039" s="34"/>
      <c r="S19039" s="35"/>
      <c r="T19039" s="147"/>
    </row>
    <row r="19040">
      <c r="A19040" s="147"/>
      <c r="B19040" s="64"/>
      <c r="C19040" s="147" t="s">
        <v>217</v>
      </c>
      <c r="E19040" s="161"/>
      <c r="F19040" s="162"/>
      <c r="G19040" s="147"/>
      <c r="H19040" s="146"/>
      <c r="J19040" s="146"/>
      <c r="L19040" s="150"/>
      <c r="N19040" s="163"/>
      <c r="O19040" s="146"/>
      <c r="P19040" s="146"/>
      <c r="Q19040" s="146"/>
      <c r="R19040" s="34"/>
      <c r="S19040" s="35"/>
      <c r="T19040" s="147"/>
    </row>
    <row r="19041">
      <c r="A19041" s="147"/>
      <c r="B19041" s="64"/>
      <c r="C19041" s="147" t="s">
        <v>217</v>
      </c>
      <c r="E19041" s="161"/>
      <c r="F19041" s="162"/>
      <c r="G19041" s="147"/>
      <c r="H19041" s="146"/>
      <c r="J19041" s="146"/>
      <c r="L19041" s="150"/>
      <c r="N19041" s="163"/>
      <c r="O19041" s="146"/>
      <c r="P19041" s="146"/>
      <c r="Q19041" s="146"/>
      <c r="R19041" s="34"/>
      <c r="S19041" s="35"/>
      <c r="T19041" s="147"/>
    </row>
    <row r="19042">
      <c r="A19042" s="147"/>
      <c r="B19042" s="64"/>
      <c r="C19042" s="147" t="s">
        <v>217</v>
      </c>
      <c r="E19042" s="161"/>
      <c r="F19042" s="162"/>
      <c r="G19042" s="147"/>
      <c r="H19042" s="146"/>
      <c r="J19042" s="146"/>
      <c r="L19042" s="150"/>
      <c r="N19042" s="163"/>
      <c r="O19042" s="146"/>
      <c r="P19042" s="146"/>
      <c r="Q19042" s="146"/>
      <c r="R19042" s="34"/>
      <c r="S19042" s="35"/>
      <c r="T19042" s="147"/>
    </row>
    <row r="19043">
      <c r="A19043" s="147"/>
      <c r="B19043" s="64"/>
      <c r="C19043" s="147" t="s">
        <v>217</v>
      </c>
      <c r="E19043" s="161"/>
      <c r="F19043" s="162"/>
      <c r="G19043" s="147"/>
      <c r="H19043" s="146"/>
      <c r="J19043" s="146"/>
      <c r="L19043" s="150"/>
      <c r="N19043" s="163"/>
      <c r="O19043" s="146"/>
      <c r="P19043" s="146"/>
      <c r="Q19043" s="146"/>
      <c r="R19043" s="34"/>
      <c r="S19043" s="35"/>
      <c r="T19043" s="147"/>
    </row>
    <row r="19044">
      <c r="A19044" s="147"/>
      <c r="B19044" s="64"/>
      <c r="C19044" s="147" t="s">
        <v>217</v>
      </c>
      <c r="E19044" s="161"/>
      <c r="F19044" s="162"/>
      <c r="G19044" s="147"/>
      <c r="H19044" s="146"/>
      <c r="J19044" s="146"/>
      <c r="L19044" s="150"/>
      <c r="N19044" s="163"/>
      <c r="O19044" s="146"/>
      <c r="P19044" s="146"/>
      <c r="Q19044" s="146"/>
      <c r="R19044" s="34"/>
      <c r="S19044" s="35"/>
      <c r="T19044" s="147"/>
    </row>
    <row r="19045">
      <c r="A19045" s="147"/>
      <c r="B19045" s="64"/>
      <c r="C19045" s="147" t="s">
        <v>217</v>
      </c>
      <c r="E19045" s="161"/>
      <c r="F19045" s="162"/>
      <c r="G19045" s="147"/>
      <c r="H19045" s="146"/>
      <c r="J19045" s="146"/>
      <c r="L19045" s="150"/>
      <c r="N19045" s="163"/>
      <c r="O19045" s="146"/>
      <c r="P19045" s="146"/>
      <c r="Q19045" s="146"/>
      <c r="R19045" s="34"/>
      <c r="S19045" s="35"/>
      <c r="T19045" s="147"/>
    </row>
    <row r="19046">
      <c r="A19046" s="147"/>
      <c r="B19046" s="64"/>
      <c r="C19046" s="147" t="s">
        <v>217</v>
      </c>
      <c r="E19046" s="161"/>
      <c r="F19046" s="162"/>
      <c r="G19046" s="147"/>
      <c r="H19046" s="146"/>
      <c r="J19046" s="146"/>
      <c r="L19046" s="150"/>
      <c r="N19046" s="163"/>
      <c r="O19046" s="146"/>
      <c r="P19046" s="146"/>
      <c r="Q19046" s="146"/>
      <c r="R19046" s="34"/>
      <c r="S19046" s="35"/>
      <c r="T19046" s="147"/>
    </row>
    <row r="19047">
      <c r="A19047" s="147"/>
      <c r="B19047" s="64"/>
      <c r="C19047" s="147" t="s">
        <v>217</v>
      </c>
      <c r="E19047" s="161"/>
      <c r="F19047" s="162"/>
      <c r="G19047" s="147"/>
      <c r="H19047" s="146"/>
      <c r="J19047" s="146"/>
      <c r="L19047" s="150"/>
      <c r="N19047" s="163"/>
      <c r="O19047" s="146"/>
      <c r="P19047" s="146"/>
      <c r="Q19047" s="146"/>
      <c r="R19047" s="34"/>
      <c r="S19047" s="35"/>
      <c r="T19047" s="147"/>
    </row>
    <row r="19048">
      <c r="A19048" s="147"/>
      <c r="B19048" s="64"/>
      <c r="C19048" s="147" t="s">
        <v>217</v>
      </c>
      <c r="E19048" s="161"/>
      <c r="F19048" s="162"/>
      <c r="G19048" s="147"/>
      <c r="H19048" s="146"/>
      <c r="J19048" s="146"/>
      <c r="L19048" s="150"/>
      <c r="N19048" s="163"/>
      <c r="O19048" s="146"/>
      <c r="P19048" s="146"/>
      <c r="Q19048" s="146"/>
      <c r="R19048" s="34"/>
      <c r="S19048" s="35"/>
      <c r="T19048" s="147"/>
    </row>
    <row r="19049">
      <c r="A19049" s="147"/>
      <c r="B19049" s="64"/>
      <c r="C19049" s="147" t="s">
        <v>217</v>
      </c>
      <c r="E19049" s="161"/>
      <c r="F19049" s="162"/>
      <c r="G19049" s="147"/>
      <c r="H19049" s="146"/>
      <c r="J19049" s="146"/>
      <c r="L19049" s="150"/>
      <c r="N19049" s="163"/>
      <c r="O19049" s="146"/>
      <c r="P19049" s="146"/>
      <c r="Q19049" s="146"/>
      <c r="R19049" s="34"/>
      <c r="S19049" s="35"/>
      <c r="T19049" s="147"/>
    </row>
    <row r="19050">
      <c r="A19050" s="147"/>
      <c r="B19050" s="64"/>
      <c r="C19050" s="147" t="s">
        <v>217</v>
      </c>
      <c r="E19050" s="161"/>
      <c r="F19050" s="162"/>
      <c r="G19050" s="147"/>
      <c r="H19050" s="146"/>
      <c r="J19050" s="146"/>
      <c r="L19050" s="150"/>
      <c r="N19050" s="163"/>
      <c r="O19050" s="146"/>
      <c r="P19050" s="146"/>
      <c r="Q19050" s="146"/>
      <c r="R19050" s="34"/>
      <c r="S19050" s="35"/>
      <c r="T19050" s="147"/>
    </row>
    <row r="19051">
      <c r="A19051" s="147"/>
      <c r="B19051" s="64"/>
      <c r="C19051" s="147" t="s">
        <v>217</v>
      </c>
      <c r="E19051" s="161"/>
      <c r="F19051" s="162"/>
      <c r="G19051" s="147"/>
      <c r="H19051" s="146"/>
      <c r="J19051" s="146"/>
      <c r="L19051" s="150"/>
      <c r="N19051" s="163"/>
      <c r="O19051" s="146"/>
      <c r="P19051" s="146"/>
      <c r="Q19051" s="146"/>
      <c r="R19051" s="34"/>
      <c r="S19051" s="35"/>
      <c r="T19051" s="147"/>
    </row>
    <row r="19052">
      <c r="A19052" s="147"/>
      <c r="B19052" s="64"/>
      <c r="C19052" s="147" t="s">
        <v>217</v>
      </c>
      <c r="E19052" s="161"/>
      <c r="F19052" s="162"/>
      <c r="G19052" s="147"/>
      <c r="H19052" s="146"/>
      <c r="J19052" s="146"/>
      <c r="L19052" s="150"/>
      <c r="N19052" s="163"/>
      <c r="O19052" s="146"/>
      <c r="P19052" s="146"/>
      <c r="Q19052" s="146"/>
      <c r="R19052" s="34"/>
      <c r="S19052" s="35"/>
      <c r="T19052" s="147"/>
    </row>
    <row r="19053">
      <c r="A19053" s="147"/>
      <c r="B19053" s="64"/>
      <c r="C19053" s="147" t="s">
        <v>217</v>
      </c>
      <c r="E19053" s="161"/>
      <c r="F19053" s="162"/>
      <c r="G19053" s="147"/>
      <c r="H19053" s="146"/>
      <c r="J19053" s="146"/>
      <c r="L19053" s="150"/>
      <c r="N19053" s="163"/>
      <c r="O19053" s="146"/>
      <c r="P19053" s="146"/>
      <c r="Q19053" s="146"/>
      <c r="R19053" s="34"/>
      <c r="S19053" s="35"/>
      <c r="T19053" s="147"/>
    </row>
    <row r="19054">
      <c r="A19054" s="147"/>
      <c r="B19054" s="64"/>
      <c r="C19054" s="147" t="s">
        <v>217</v>
      </c>
      <c r="E19054" s="161"/>
      <c r="F19054" s="162"/>
      <c r="G19054" s="147"/>
      <c r="H19054" s="146"/>
      <c r="J19054" s="146"/>
      <c r="L19054" s="150"/>
      <c r="N19054" s="163"/>
      <c r="O19054" s="146"/>
      <c r="P19054" s="146"/>
      <c r="Q19054" s="146"/>
      <c r="R19054" s="34"/>
      <c r="S19054" s="35"/>
      <c r="T19054" s="147"/>
    </row>
    <row r="19055">
      <c r="A19055" s="147"/>
      <c r="B19055" s="64"/>
      <c r="C19055" s="147" t="s">
        <v>217</v>
      </c>
      <c r="E19055" s="161"/>
      <c r="F19055" s="162"/>
      <c r="G19055" s="147"/>
      <c r="H19055" s="146"/>
      <c r="J19055" s="146"/>
      <c r="L19055" s="150"/>
      <c r="N19055" s="163"/>
      <c r="O19055" s="146"/>
      <c r="P19055" s="146"/>
      <c r="Q19055" s="146"/>
      <c r="R19055" s="34"/>
      <c r="S19055" s="35"/>
      <c r="T19055" s="147"/>
    </row>
    <row r="19056">
      <c r="A19056" s="147"/>
      <c r="B19056" s="64"/>
      <c r="C19056" s="147" t="s">
        <v>217</v>
      </c>
      <c r="E19056" s="161"/>
      <c r="F19056" s="162"/>
      <c r="G19056" s="147"/>
      <c r="H19056" s="146"/>
      <c r="J19056" s="146"/>
      <c r="L19056" s="150"/>
      <c r="N19056" s="163"/>
      <c r="O19056" s="146"/>
      <c r="P19056" s="146"/>
      <c r="Q19056" s="146"/>
      <c r="R19056" s="34"/>
      <c r="S19056" s="35"/>
      <c r="T19056" s="147"/>
    </row>
    <row r="19057">
      <c r="A19057" s="147"/>
      <c r="B19057" s="64"/>
      <c r="C19057" s="147" t="s">
        <v>217</v>
      </c>
      <c r="E19057" s="161"/>
      <c r="F19057" s="162"/>
      <c r="G19057" s="147"/>
      <c r="H19057" s="146"/>
      <c r="J19057" s="146"/>
      <c r="L19057" s="150"/>
      <c r="N19057" s="163"/>
      <c r="O19057" s="146"/>
      <c r="P19057" s="146"/>
      <c r="Q19057" s="146"/>
      <c r="R19057" s="34"/>
      <c r="S19057" s="35"/>
      <c r="T19057" s="147"/>
    </row>
    <row r="19058">
      <c r="A19058" s="147"/>
      <c r="B19058" s="64"/>
      <c r="C19058" s="147" t="s">
        <v>217</v>
      </c>
      <c r="E19058" s="161"/>
      <c r="F19058" s="162"/>
      <c r="G19058" s="147"/>
      <c r="H19058" s="146"/>
      <c r="J19058" s="146"/>
      <c r="L19058" s="150"/>
      <c r="N19058" s="163"/>
      <c r="O19058" s="146"/>
      <c r="P19058" s="146"/>
      <c r="Q19058" s="146"/>
      <c r="R19058" s="34"/>
      <c r="S19058" s="35"/>
      <c r="T19058" s="147"/>
    </row>
    <row r="19059">
      <c r="A19059" s="147"/>
      <c r="B19059" s="64"/>
      <c r="C19059" s="147" t="s">
        <v>217</v>
      </c>
      <c r="E19059" s="161"/>
      <c r="F19059" s="162"/>
      <c r="G19059" s="147"/>
      <c r="H19059" s="146"/>
      <c r="J19059" s="146"/>
      <c r="L19059" s="150"/>
      <c r="N19059" s="163"/>
      <c r="O19059" s="146"/>
      <c r="P19059" s="146"/>
      <c r="Q19059" s="146"/>
      <c r="R19059" s="34"/>
      <c r="S19059" s="35"/>
      <c r="T19059" s="147"/>
    </row>
    <row r="19060">
      <c r="A19060" s="147"/>
      <c r="B19060" s="64"/>
      <c r="C19060" s="147" t="s">
        <v>217</v>
      </c>
      <c r="E19060" s="161"/>
      <c r="F19060" s="162"/>
      <c r="G19060" s="147"/>
      <c r="H19060" s="146"/>
      <c r="J19060" s="146"/>
      <c r="L19060" s="150"/>
      <c r="N19060" s="163"/>
      <c r="O19060" s="146"/>
      <c r="P19060" s="146"/>
      <c r="Q19060" s="146"/>
      <c r="R19060" s="34"/>
      <c r="S19060" s="35"/>
      <c r="T19060" s="147"/>
    </row>
    <row r="19061">
      <c r="A19061" s="147"/>
      <c r="B19061" s="64"/>
      <c r="C19061" s="147" t="s">
        <v>217</v>
      </c>
      <c r="E19061" s="161"/>
      <c r="F19061" s="162"/>
      <c r="G19061" s="147"/>
      <c r="H19061" s="146"/>
      <c r="J19061" s="146"/>
      <c r="L19061" s="150"/>
      <c r="N19061" s="163"/>
      <c r="O19061" s="146"/>
      <c r="P19061" s="146"/>
      <c r="Q19061" s="146"/>
      <c r="R19061" s="34"/>
      <c r="S19061" s="35"/>
      <c r="T19061" s="147"/>
    </row>
    <row r="19062">
      <c r="A19062" s="147"/>
      <c r="B19062" s="64"/>
      <c r="C19062" s="147" t="s">
        <v>217</v>
      </c>
      <c r="E19062" s="161"/>
      <c r="F19062" s="162"/>
      <c r="G19062" s="147"/>
      <c r="H19062" s="146"/>
      <c r="J19062" s="146"/>
      <c r="L19062" s="150"/>
      <c r="N19062" s="163"/>
      <c r="O19062" s="146"/>
      <c r="P19062" s="146"/>
      <c r="Q19062" s="146"/>
      <c r="R19062" s="34"/>
      <c r="S19062" s="35"/>
      <c r="T19062" s="147"/>
    </row>
    <row r="19063">
      <c r="A19063" s="147"/>
      <c r="B19063" s="64"/>
      <c r="C19063" s="147" t="s">
        <v>217</v>
      </c>
      <c r="E19063" s="161"/>
      <c r="F19063" s="162"/>
      <c r="G19063" s="147"/>
      <c r="H19063" s="146"/>
      <c r="J19063" s="146"/>
      <c r="L19063" s="150"/>
      <c r="N19063" s="163"/>
      <c r="O19063" s="146"/>
      <c r="P19063" s="146"/>
      <c r="Q19063" s="146"/>
      <c r="R19063" s="34"/>
      <c r="S19063" s="35"/>
      <c r="T19063" s="147"/>
    </row>
    <row r="19064">
      <c r="A19064" s="147"/>
      <c r="B19064" s="64"/>
      <c r="C19064" s="147" t="s">
        <v>217</v>
      </c>
      <c r="E19064" s="161"/>
      <c r="F19064" s="162"/>
      <c r="G19064" s="147"/>
      <c r="H19064" s="146"/>
      <c r="J19064" s="146"/>
      <c r="L19064" s="150"/>
      <c r="N19064" s="163"/>
      <c r="O19064" s="146"/>
      <c r="P19064" s="146"/>
      <c r="Q19064" s="146"/>
      <c r="R19064" s="34"/>
      <c r="S19064" s="35"/>
      <c r="T19064" s="147"/>
    </row>
    <row r="19065">
      <c r="A19065" s="147"/>
      <c r="B19065" s="64"/>
      <c r="C19065" s="147" t="s">
        <v>217</v>
      </c>
      <c r="E19065" s="161"/>
      <c r="F19065" s="162"/>
      <c r="G19065" s="147"/>
      <c r="H19065" s="146"/>
      <c r="J19065" s="146"/>
      <c r="L19065" s="150"/>
      <c r="N19065" s="163"/>
      <c r="O19065" s="146"/>
      <c r="P19065" s="146"/>
      <c r="Q19065" s="146"/>
      <c r="R19065" s="34"/>
      <c r="S19065" s="35"/>
      <c r="T19065" s="147"/>
    </row>
    <row r="19066">
      <c r="A19066" s="147"/>
      <c r="B19066" s="64"/>
      <c r="C19066" s="147" t="s">
        <v>217</v>
      </c>
      <c r="E19066" s="161"/>
      <c r="F19066" s="162"/>
      <c r="G19066" s="147"/>
      <c r="H19066" s="146"/>
      <c r="J19066" s="146"/>
      <c r="L19066" s="150"/>
      <c r="N19066" s="163"/>
      <c r="O19066" s="146"/>
      <c r="P19066" s="146"/>
      <c r="Q19066" s="146"/>
      <c r="R19066" s="34"/>
      <c r="S19066" s="35"/>
      <c r="T19066" s="147"/>
    </row>
    <row r="19067">
      <c r="A19067" s="147"/>
      <c r="B19067" s="64"/>
      <c r="C19067" s="147" t="s">
        <v>217</v>
      </c>
      <c r="E19067" s="161"/>
      <c r="F19067" s="162"/>
      <c r="G19067" s="147"/>
      <c r="H19067" s="146"/>
      <c r="J19067" s="146"/>
      <c r="L19067" s="150"/>
      <c r="N19067" s="163"/>
      <c r="O19067" s="146"/>
      <c r="P19067" s="146"/>
      <c r="Q19067" s="146"/>
      <c r="R19067" s="34"/>
      <c r="S19067" s="35"/>
      <c r="T19067" s="147"/>
    </row>
    <row r="19068">
      <c r="A19068" s="147"/>
      <c r="B19068" s="64"/>
      <c r="C19068" s="147" t="s">
        <v>217</v>
      </c>
      <c r="E19068" s="161"/>
      <c r="F19068" s="162"/>
      <c r="G19068" s="147"/>
      <c r="H19068" s="146"/>
      <c r="J19068" s="146"/>
      <c r="L19068" s="150"/>
      <c r="N19068" s="163"/>
      <c r="O19068" s="146"/>
      <c r="P19068" s="146"/>
      <c r="Q19068" s="146"/>
      <c r="R19068" s="34"/>
      <c r="S19068" s="35"/>
      <c r="T19068" s="147"/>
    </row>
    <row r="19069">
      <c r="A19069" s="147"/>
      <c r="B19069" s="64"/>
      <c r="C19069" s="147" t="s">
        <v>217</v>
      </c>
      <c r="E19069" s="161"/>
      <c r="F19069" s="162"/>
      <c r="G19069" s="147"/>
      <c r="H19069" s="146"/>
      <c r="J19069" s="146"/>
      <c r="L19069" s="150"/>
      <c r="N19069" s="163"/>
      <c r="O19069" s="146"/>
      <c r="P19069" s="146"/>
      <c r="Q19069" s="146"/>
      <c r="R19069" s="34"/>
      <c r="S19069" s="35"/>
      <c r="T19069" s="147"/>
    </row>
    <row r="19070">
      <c r="A19070" s="147"/>
      <c r="B19070" s="64"/>
      <c r="C19070" s="147" t="s">
        <v>217</v>
      </c>
      <c r="E19070" s="161"/>
      <c r="F19070" s="162"/>
      <c r="G19070" s="147"/>
      <c r="H19070" s="146"/>
      <c r="J19070" s="146"/>
      <c r="L19070" s="150"/>
      <c r="N19070" s="163"/>
      <c r="O19070" s="146"/>
      <c r="P19070" s="146"/>
      <c r="Q19070" s="146"/>
      <c r="R19070" s="34"/>
      <c r="S19070" s="35"/>
      <c r="T19070" s="147"/>
    </row>
    <row r="19071">
      <c r="A19071" s="147"/>
      <c r="B19071" s="64"/>
      <c r="C19071" s="147" t="s">
        <v>217</v>
      </c>
      <c r="E19071" s="161"/>
      <c r="F19071" s="162"/>
      <c r="G19071" s="147"/>
      <c r="H19071" s="146"/>
      <c r="J19071" s="146"/>
      <c r="L19071" s="150"/>
      <c r="N19071" s="163"/>
      <c r="O19071" s="146"/>
      <c r="P19071" s="146"/>
      <c r="Q19071" s="146"/>
      <c r="R19071" s="34"/>
      <c r="S19071" s="35"/>
      <c r="T19071" s="147"/>
    </row>
    <row r="19072">
      <c r="A19072" s="147"/>
      <c r="B19072" s="64"/>
      <c r="C19072" s="147" t="s">
        <v>217</v>
      </c>
      <c r="E19072" s="161"/>
      <c r="F19072" s="162"/>
      <c r="G19072" s="147"/>
      <c r="H19072" s="146"/>
      <c r="J19072" s="146"/>
      <c r="L19072" s="150"/>
      <c r="N19072" s="163"/>
      <c r="O19072" s="146"/>
      <c r="P19072" s="146"/>
      <c r="Q19072" s="146"/>
      <c r="R19072" s="34"/>
      <c r="S19072" s="35"/>
      <c r="T19072" s="147"/>
    </row>
    <row r="19073">
      <c r="A19073" s="147"/>
      <c r="B19073" s="64"/>
      <c r="C19073" s="147" t="s">
        <v>217</v>
      </c>
      <c r="E19073" s="161"/>
      <c r="F19073" s="162"/>
      <c r="G19073" s="147"/>
      <c r="H19073" s="146"/>
      <c r="J19073" s="146"/>
      <c r="L19073" s="150"/>
      <c r="N19073" s="163"/>
      <c r="O19073" s="146"/>
      <c r="P19073" s="146"/>
      <c r="Q19073" s="146"/>
      <c r="R19073" s="34"/>
      <c r="S19073" s="35"/>
      <c r="T19073" s="147"/>
    </row>
    <row r="19074">
      <c r="A19074" s="147"/>
      <c r="B19074" s="64"/>
      <c r="C19074" s="147" t="s">
        <v>217</v>
      </c>
      <c r="E19074" s="161"/>
      <c r="F19074" s="162"/>
      <c r="G19074" s="147"/>
      <c r="H19074" s="146"/>
      <c r="J19074" s="146"/>
      <c r="L19074" s="150"/>
      <c r="N19074" s="163"/>
      <c r="O19074" s="146"/>
      <c r="P19074" s="146"/>
      <c r="Q19074" s="146"/>
      <c r="R19074" s="34"/>
      <c r="S19074" s="35"/>
      <c r="T19074" s="147"/>
    </row>
    <row r="19075">
      <c r="A19075" s="147"/>
      <c r="B19075" s="64"/>
      <c r="C19075" s="147" t="s">
        <v>217</v>
      </c>
      <c r="E19075" s="161"/>
      <c r="F19075" s="162"/>
      <c r="G19075" s="147"/>
      <c r="H19075" s="146"/>
      <c r="J19075" s="146"/>
      <c r="L19075" s="150"/>
      <c r="N19075" s="163"/>
      <c r="O19075" s="146"/>
      <c r="P19075" s="146"/>
      <c r="Q19075" s="146"/>
      <c r="R19075" s="34"/>
      <c r="S19075" s="35"/>
      <c r="T19075" s="147"/>
    </row>
    <row r="19076">
      <c r="A19076" s="147"/>
      <c r="B19076" s="64"/>
      <c r="C19076" s="147" t="s">
        <v>217</v>
      </c>
      <c r="E19076" s="161"/>
      <c r="F19076" s="162"/>
      <c r="G19076" s="147"/>
      <c r="H19076" s="146"/>
      <c r="J19076" s="146"/>
      <c r="L19076" s="150"/>
      <c r="N19076" s="163"/>
      <c r="O19076" s="146"/>
      <c r="P19076" s="146"/>
      <c r="Q19076" s="146"/>
      <c r="R19076" s="34"/>
      <c r="S19076" s="35"/>
      <c r="T19076" s="147"/>
    </row>
    <row r="19077">
      <c r="A19077" s="147"/>
      <c r="B19077" s="64"/>
      <c r="C19077" s="147" t="s">
        <v>217</v>
      </c>
      <c r="E19077" s="161"/>
      <c r="F19077" s="162"/>
      <c r="G19077" s="147"/>
      <c r="H19077" s="146"/>
      <c r="J19077" s="146"/>
      <c r="L19077" s="150"/>
      <c r="N19077" s="163"/>
      <c r="O19077" s="146"/>
      <c r="P19077" s="146"/>
      <c r="Q19077" s="146"/>
      <c r="R19077" s="34"/>
      <c r="S19077" s="35"/>
      <c r="T19077" s="147"/>
    </row>
    <row r="19078">
      <c r="A19078" s="147"/>
      <c r="B19078" s="64"/>
      <c r="C19078" s="147" t="s">
        <v>217</v>
      </c>
      <c r="E19078" s="161"/>
      <c r="F19078" s="162"/>
      <c r="G19078" s="147"/>
      <c r="H19078" s="146"/>
      <c r="J19078" s="146"/>
      <c r="L19078" s="150"/>
      <c r="N19078" s="163"/>
      <c r="O19078" s="146"/>
      <c r="P19078" s="146"/>
      <c r="Q19078" s="146"/>
      <c r="R19078" s="34"/>
      <c r="S19078" s="35"/>
      <c r="T19078" s="147"/>
    </row>
    <row r="19079">
      <c r="A19079" s="147"/>
      <c r="B19079" s="64"/>
      <c r="C19079" s="147" t="s">
        <v>217</v>
      </c>
      <c r="E19079" s="161"/>
      <c r="F19079" s="162"/>
      <c r="G19079" s="147"/>
      <c r="H19079" s="146"/>
      <c r="J19079" s="146"/>
      <c r="L19079" s="150"/>
      <c r="N19079" s="163"/>
      <c r="O19079" s="146"/>
      <c r="P19079" s="146"/>
      <c r="Q19079" s="146"/>
      <c r="R19079" s="34"/>
      <c r="S19079" s="35"/>
      <c r="T19079" s="147"/>
    </row>
    <row r="19080">
      <c r="A19080" s="147"/>
      <c r="B19080" s="64"/>
      <c r="C19080" s="147" t="s">
        <v>217</v>
      </c>
      <c r="E19080" s="161"/>
      <c r="F19080" s="162"/>
      <c r="G19080" s="147"/>
      <c r="H19080" s="146"/>
      <c r="J19080" s="146"/>
      <c r="L19080" s="150"/>
      <c r="N19080" s="163"/>
      <c r="O19080" s="146"/>
      <c r="P19080" s="146"/>
      <c r="Q19080" s="146"/>
      <c r="R19080" s="34"/>
      <c r="S19080" s="35"/>
      <c r="T19080" s="147"/>
    </row>
    <row r="19081">
      <c r="A19081" s="147"/>
      <c r="B19081" s="64"/>
      <c r="C19081" s="147" t="s">
        <v>217</v>
      </c>
      <c r="E19081" s="161"/>
      <c r="F19081" s="162"/>
      <c r="G19081" s="147"/>
      <c r="H19081" s="146"/>
      <c r="J19081" s="146"/>
      <c r="L19081" s="150"/>
      <c r="N19081" s="163"/>
      <c r="O19081" s="146"/>
      <c r="P19081" s="146"/>
      <c r="Q19081" s="146"/>
      <c r="R19081" s="34"/>
      <c r="S19081" s="35"/>
      <c r="T19081" s="147"/>
    </row>
    <row r="19082">
      <c r="A19082" s="147"/>
      <c r="B19082" s="64"/>
      <c r="C19082" s="147" t="s">
        <v>217</v>
      </c>
      <c r="E19082" s="161"/>
      <c r="F19082" s="162"/>
      <c r="G19082" s="147"/>
      <c r="H19082" s="146"/>
      <c r="J19082" s="146"/>
      <c r="L19082" s="150"/>
      <c r="N19082" s="163"/>
      <c r="O19082" s="146"/>
      <c r="P19082" s="146"/>
      <c r="Q19082" s="146"/>
      <c r="R19082" s="34"/>
      <c r="S19082" s="35"/>
      <c r="T19082" s="147"/>
    </row>
    <row r="19083">
      <c r="A19083" s="147"/>
      <c r="B19083" s="64"/>
      <c r="C19083" s="147" t="s">
        <v>217</v>
      </c>
      <c r="E19083" s="161"/>
      <c r="F19083" s="162"/>
      <c r="G19083" s="147"/>
      <c r="H19083" s="146"/>
      <c r="J19083" s="146"/>
      <c r="L19083" s="150"/>
      <c r="N19083" s="163"/>
      <c r="O19083" s="146"/>
      <c r="P19083" s="146"/>
      <c r="Q19083" s="146"/>
      <c r="R19083" s="34"/>
      <c r="S19083" s="35"/>
      <c r="T19083" s="147"/>
    </row>
    <row r="19084">
      <c r="A19084" s="147"/>
      <c r="B19084" s="64"/>
      <c r="C19084" s="147" t="s">
        <v>217</v>
      </c>
      <c r="E19084" s="161"/>
      <c r="F19084" s="162"/>
      <c r="G19084" s="147"/>
      <c r="H19084" s="146"/>
      <c r="J19084" s="146"/>
      <c r="L19084" s="150"/>
      <c r="N19084" s="163"/>
      <c r="O19084" s="146"/>
      <c r="P19084" s="146"/>
      <c r="Q19084" s="146"/>
      <c r="R19084" s="34"/>
      <c r="S19084" s="35"/>
      <c r="T19084" s="147"/>
    </row>
    <row r="19085">
      <c r="A19085" s="147"/>
      <c r="B19085" s="64"/>
      <c r="C19085" s="147" t="s">
        <v>217</v>
      </c>
      <c r="E19085" s="161"/>
      <c r="F19085" s="162"/>
      <c r="G19085" s="147"/>
      <c r="H19085" s="146"/>
      <c r="J19085" s="146"/>
      <c r="L19085" s="150"/>
      <c r="N19085" s="163"/>
      <c r="O19085" s="146"/>
      <c r="P19085" s="146"/>
      <c r="Q19085" s="146"/>
      <c r="R19085" s="34"/>
      <c r="S19085" s="35"/>
      <c r="T19085" s="147"/>
    </row>
    <row r="19086">
      <c r="A19086" s="147"/>
      <c r="B19086" s="64"/>
      <c r="C19086" s="147" t="s">
        <v>217</v>
      </c>
      <c r="E19086" s="161"/>
      <c r="F19086" s="162"/>
      <c r="G19086" s="147"/>
      <c r="H19086" s="146"/>
      <c r="J19086" s="146"/>
      <c r="L19086" s="150"/>
      <c r="N19086" s="163"/>
      <c r="O19086" s="146"/>
      <c r="P19086" s="146"/>
      <c r="Q19086" s="146"/>
      <c r="R19086" s="34"/>
      <c r="S19086" s="35"/>
      <c r="T19086" s="147"/>
    </row>
    <row r="19087">
      <c r="A19087" s="147"/>
      <c r="B19087" s="64"/>
      <c r="C19087" s="147" t="s">
        <v>217</v>
      </c>
      <c r="E19087" s="161"/>
      <c r="F19087" s="162"/>
      <c r="G19087" s="147"/>
      <c r="H19087" s="146"/>
      <c r="J19087" s="146"/>
      <c r="L19087" s="150"/>
      <c r="N19087" s="163"/>
      <c r="O19087" s="146"/>
      <c r="P19087" s="146"/>
      <c r="Q19087" s="146"/>
      <c r="R19087" s="34"/>
      <c r="S19087" s="35"/>
      <c r="T19087" s="147"/>
    </row>
    <row r="19088">
      <c r="A19088" s="147"/>
      <c r="B19088" s="64"/>
      <c r="C19088" s="147" t="s">
        <v>217</v>
      </c>
      <c r="E19088" s="161"/>
      <c r="F19088" s="162"/>
      <c r="G19088" s="147"/>
      <c r="H19088" s="146"/>
      <c r="J19088" s="146"/>
      <c r="L19088" s="150"/>
      <c r="N19088" s="163"/>
      <c r="O19088" s="146"/>
      <c r="P19088" s="146"/>
      <c r="Q19088" s="146"/>
      <c r="R19088" s="34"/>
      <c r="S19088" s="35"/>
      <c r="T19088" s="147"/>
    </row>
    <row r="19089">
      <c r="A19089" s="147"/>
      <c r="B19089" s="64"/>
      <c r="C19089" s="147" t="s">
        <v>217</v>
      </c>
      <c r="E19089" s="161"/>
      <c r="F19089" s="162"/>
      <c r="G19089" s="147"/>
      <c r="H19089" s="146"/>
      <c r="J19089" s="146"/>
      <c r="L19089" s="150"/>
      <c r="N19089" s="163"/>
      <c r="O19089" s="146"/>
      <c r="P19089" s="146"/>
      <c r="Q19089" s="146"/>
      <c r="R19089" s="34"/>
      <c r="S19089" s="35"/>
      <c r="T19089" s="147"/>
    </row>
    <row r="19090">
      <c r="A19090" s="147"/>
      <c r="B19090" s="64"/>
      <c r="C19090" s="147" t="s">
        <v>217</v>
      </c>
      <c r="E19090" s="161"/>
      <c r="F19090" s="162"/>
      <c r="G19090" s="147"/>
      <c r="H19090" s="146"/>
      <c r="J19090" s="146"/>
      <c r="L19090" s="150"/>
      <c r="N19090" s="163"/>
      <c r="O19090" s="146"/>
      <c r="P19090" s="146"/>
      <c r="Q19090" s="146"/>
      <c r="R19090" s="34"/>
      <c r="S19090" s="35"/>
      <c r="T19090" s="147"/>
    </row>
    <row r="19091">
      <c r="A19091" s="147"/>
      <c r="B19091" s="64"/>
      <c r="C19091" s="147" t="s">
        <v>217</v>
      </c>
      <c r="E19091" s="161"/>
      <c r="F19091" s="162"/>
      <c r="G19091" s="147"/>
      <c r="H19091" s="146"/>
      <c r="J19091" s="146"/>
      <c r="L19091" s="150"/>
      <c r="N19091" s="163"/>
      <c r="O19091" s="146"/>
      <c r="P19091" s="146"/>
      <c r="Q19091" s="146"/>
      <c r="R19091" s="34"/>
      <c r="S19091" s="35"/>
      <c r="T19091" s="147"/>
    </row>
    <row r="19092">
      <c r="A19092" s="147"/>
      <c r="B19092" s="64"/>
      <c r="C19092" s="147" t="s">
        <v>217</v>
      </c>
      <c r="E19092" s="161"/>
      <c r="F19092" s="162"/>
      <c r="G19092" s="147"/>
      <c r="H19092" s="146"/>
      <c r="J19092" s="146"/>
      <c r="L19092" s="150"/>
      <c r="N19092" s="163"/>
      <c r="O19092" s="146"/>
      <c r="P19092" s="146"/>
      <c r="Q19092" s="146"/>
      <c r="R19092" s="34"/>
      <c r="S19092" s="35"/>
      <c r="T19092" s="147"/>
    </row>
    <row r="19093">
      <c r="A19093" s="147"/>
      <c r="B19093" s="64"/>
      <c r="C19093" s="147" t="s">
        <v>217</v>
      </c>
      <c r="E19093" s="161"/>
      <c r="F19093" s="162"/>
      <c r="G19093" s="147"/>
      <c r="H19093" s="146"/>
      <c r="J19093" s="146"/>
      <c r="L19093" s="150"/>
      <c r="N19093" s="163"/>
      <c r="O19093" s="146"/>
      <c r="P19093" s="146"/>
      <c r="Q19093" s="146"/>
      <c r="R19093" s="34"/>
      <c r="S19093" s="35"/>
      <c r="T19093" s="147"/>
    </row>
    <row r="19094">
      <c r="A19094" s="147"/>
      <c r="B19094" s="64"/>
      <c r="C19094" s="147" t="s">
        <v>217</v>
      </c>
      <c r="E19094" s="161"/>
      <c r="F19094" s="162"/>
      <c r="G19094" s="147"/>
      <c r="H19094" s="146"/>
      <c r="J19094" s="146"/>
      <c r="L19094" s="150"/>
      <c r="N19094" s="163"/>
      <c r="O19094" s="146"/>
      <c r="P19094" s="146"/>
      <c r="Q19094" s="146"/>
      <c r="R19094" s="34"/>
      <c r="S19094" s="35"/>
      <c r="T19094" s="147"/>
    </row>
    <row r="19095">
      <c r="A19095" s="147"/>
      <c r="B19095" s="64"/>
      <c r="C19095" s="147" t="s">
        <v>217</v>
      </c>
      <c r="E19095" s="161"/>
      <c r="F19095" s="162"/>
      <c r="G19095" s="147"/>
      <c r="H19095" s="146"/>
      <c r="J19095" s="146"/>
      <c r="L19095" s="150"/>
      <c r="N19095" s="163"/>
      <c r="O19095" s="146"/>
      <c r="P19095" s="146"/>
      <c r="Q19095" s="146"/>
      <c r="R19095" s="34"/>
      <c r="S19095" s="35"/>
      <c r="T19095" s="147"/>
    </row>
    <row r="19096">
      <c r="A19096" s="147"/>
      <c r="B19096" s="64"/>
      <c r="C19096" s="147" t="s">
        <v>217</v>
      </c>
      <c r="E19096" s="161"/>
      <c r="F19096" s="162"/>
      <c r="G19096" s="147"/>
      <c r="H19096" s="146"/>
      <c r="J19096" s="146"/>
      <c r="L19096" s="150"/>
      <c r="N19096" s="163"/>
      <c r="O19096" s="146"/>
      <c r="P19096" s="146"/>
      <c r="Q19096" s="146"/>
      <c r="R19096" s="34"/>
      <c r="S19096" s="35"/>
      <c r="T19096" s="147"/>
    </row>
    <row r="19097">
      <c r="A19097" s="147"/>
      <c r="B19097" s="64"/>
      <c r="C19097" s="147" t="s">
        <v>217</v>
      </c>
      <c r="E19097" s="161"/>
      <c r="F19097" s="162"/>
      <c r="G19097" s="147"/>
      <c r="H19097" s="146"/>
      <c r="J19097" s="146"/>
      <c r="L19097" s="150"/>
      <c r="N19097" s="163"/>
      <c r="O19097" s="146"/>
      <c r="P19097" s="146"/>
      <c r="Q19097" s="146"/>
      <c r="R19097" s="34"/>
      <c r="S19097" s="35"/>
      <c r="T19097" s="147"/>
    </row>
    <row r="19098">
      <c r="A19098" s="147"/>
      <c r="B19098" s="64"/>
      <c r="C19098" s="147" t="s">
        <v>217</v>
      </c>
      <c r="E19098" s="161"/>
      <c r="F19098" s="162"/>
      <c r="G19098" s="147"/>
      <c r="H19098" s="146"/>
      <c r="J19098" s="146"/>
      <c r="L19098" s="150"/>
      <c r="N19098" s="163"/>
      <c r="O19098" s="146"/>
      <c r="P19098" s="146"/>
      <c r="Q19098" s="146"/>
      <c r="R19098" s="34"/>
      <c r="S19098" s="35"/>
      <c r="T19098" s="147"/>
    </row>
    <row r="19099">
      <c r="A19099" s="147"/>
      <c r="B19099" s="64"/>
      <c r="C19099" s="147" t="s">
        <v>217</v>
      </c>
      <c r="E19099" s="161"/>
      <c r="F19099" s="162"/>
      <c r="G19099" s="147"/>
      <c r="H19099" s="146"/>
      <c r="J19099" s="146"/>
      <c r="L19099" s="150"/>
      <c r="N19099" s="163"/>
      <c r="O19099" s="146"/>
      <c r="P19099" s="146"/>
      <c r="Q19099" s="146"/>
      <c r="R19099" s="34"/>
      <c r="S19099" s="35"/>
      <c r="T19099" s="147"/>
    </row>
    <row r="19100">
      <c r="A19100" s="147"/>
      <c r="B19100" s="64"/>
      <c r="C19100" s="147" t="s">
        <v>217</v>
      </c>
      <c r="E19100" s="161"/>
      <c r="F19100" s="162"/>
      <c r="G19100" s="147"/>
      <c r="H19100" s="146"/>
      <c r="J19100" s="146"/>
      <c r="L19100" s="150"/>
      <c r="N19100" s="163"/>
      <c r="O19100" s="146"/>
      <c r="P19100" s="146"/>
      <c r="Q19100" s="146"/>
      <c r="R19100" s="34"/>
      <c r="S19100" s="35"/>
      <c r="T19100" s="147"/>
    </row>
    <row r="19101">
      <c r="A19101" s="147"/>
      <c r="B19101" s="64"/>
      <c r="C19101" s="147" t="s">
        <v>217</v>
      </c>
      <c r="E19101" s="161"/>
      <c r="F19101" s="162"/>
      <c r="G19101" s="147"/>
      <c r="H19101" s="146"/>
      <c r="J19101" s="146"/>
      <c r="L19101" s="150"/>
      <c r="N19101" s="163"/>
      <c r="O19101" s="146"/>
      <c r="P19101" s="146"/>
      <c r="Q19101" s="146"/>
      <c r="R19101" s="34"/>
      <c r="S19101" s="35"/>
      <c r="T19101" s="147"/>
    </row>
    <row r="19102">
      <c r="A19102" s="147"/>
      <c r="B19102" s="64"/>
      <c r="C19102" s="147" t="s">
        <v>217</v>
      </c>
      <c r="E19102" s="161"/>
      <c r="F19102" s="162"/>
      <c r="G19102" s="147"/>
      <c r="H19102" s="146"/>
      <c r="J19102" s="146"/>
      <c r="L19102" s="150"/>
      <c r="N19102" s="163"/>
      <c r="O19102" s="146"/>
      <c r="P19102" s="146"/>
      <c r="Q19102" s="146"/>
      <c r="R19102" s="34"/>
      <c r="S19102" s="35"/>
      <c r="T19102" s="147"/>
    </row>
    <row r="19103">
      <c r="A19103" s="147"/>
      <c r="B19103" s="64"/>
      <c r="C19103" s="147" t="s">
        <v>217</v>
      </c>
      <c r="E19103" s="161"/>
      <c r="F19103" s="162"/>
      <c r="G19103" s="147"/>
      <c r="H19103" s="146"/>
      <c r="J19103" s="146"/>
      <c r="L19103" s="150"/>
      <c r="N19103" s="163"/>
      <c r="O19103" s="146"/>
      <c r="P19103" s="146"/>
      <c r="Q19103" s="146"/>
      <c r="R19103" s="34"/>
      <c r="S19103" s="35"/>
      <c r="T19103" s="147"/>
    </row>
    <row r="19104">
      <c r="A19104" s="147"/>
      <c r="B19104" s="64"/>
      <c r="C19104" s="147" t="s">
        <v>217</v>
      </c>
      <c r="E19104" s="161"/>
      <c r="F19104" s="162"/>
      <c r="G19104" s="147"/>
      <c r="H19104" s="146"/>
      <c r="J19104" s="146"/>
      <c r="L19104" s="150"/>
      <c r="N19104" s="163"/>
      <c r="O19104" s="146"/>
      <c r="P19104" s="146"/>
      <c r="Q19104" s="146"/>
      <c r="R19104" s="34"/>
      <c r="S19104" s="35"/>
      <c r="T19104" s="147"/>
    </row>
    <row r="19105">
      <c r="A19105" s="147"/>
      <c r="B19105" s="64"/>
      <c r="C19105" s="147" t="s">
        <v>217</v>
      </c>
      <c r="E19105" s="161"/>
      <c r="F19105" s="162"/>
      <c r="G19105" s="147"/>
      <c r="H19105" s="146"/>
      <c r="J19105" s="146"/>
      <c r="L19105" s="150"/>
      <c r="N19105" s="163"/>
      <c r="O19105" s="146"/>
      <c r="P19105" s="146"/>
      <c r="Q19105" s="146"/>
      <c r="R19105" s="34"/>
      <c r="S19105" s="35"/>
      <c r="T19105" s="147"/>
    </row>
    <row r="19106">
      <c r="A19106" s="147"/>
      <c r="B19106" s="64"/>
      <c r="C19106" s="147" t="s">
        <v>217</v>
      </c>
      <c r="E19106" s="161"/>
      <c r="F19106" s="162"/>
      <c r="G19106" s="147"/>
      <c r="H19106" s="146"/>
      <c r="J19106" s="146"/>
      <c r="L19106" s="150"/>
      <c r="N19106" s="163"/>
      <c r="O19106" s="146"/>
      <c r="P19106" s="146"/>
      <c r="Q19106" s="146"/>
      <c r="R19106" s="34"/>
      <c r="S19106" s="35"/>
      <c r="T19106" s="147"/>
    </row>
    <row r="19107">
      <c r="A19107" s="147"/>
      <c r="B19107" s="64"/>
      <c r="C19107" s="147" t="s">
        <v>217</v>
      </c>
      <c r="E19107" s="161"/>
      <c r="F19107" s="162"/>
      <c r="G19107" s="147"/>
      <c r="H19107" s="146"/>
      <c r="J19107" s="146"/>
      <c r="L19107" s="150"/>
      <c r="N19107" s="163"/>
      <c r="O19107" s="146"/>
      <c r="P19107" s="146"/>
      <c r="Q19107" s="146"/>
      <c r="R19107" s="34"/>
      <c r="S19107" s="35"/>
      <c r="T19107" s="147"/>
    </row>
    <row r="19108">
      <c r="A19108" s="147"/>
      <c r="B19108" s="64"/>
      <c r="C19108" s="147" t="s">
        <v>217</v>
      </c>
      <c r="E19108" s="161"/>
      <c r="F19108" s="162"/>
      <c r="G19108" s="147"/>
      <c r="H19108" s="146"/>
      <c r="J19108" s="146"/>
      <c r="L19108" s="150"/>
      <c r="N19108" s="163"/>
      <c r="O19108" s="146"/>
      <c r="P19108" s="146"/>
      <c r="Q19108" s="146"/>
      <c r="R19108" s="34"/>
      <c r="S19108" s="35"/>
      <c r="T19108" s="147"/>
    </row>
    <row r="19109">
      <c r="A19109" s="147"/>
      <c r="B19109" s="64"/>
      <c r="C19109" s="147" t="s">
        <v>217</v>
      </c>
      <c r="E19109" s="161"/>
      <c r="F19109" s="162"/>
      <c r="G19109" s="147"/>
      <c r="H19109" s="146"/>
      <c r="J19109" s="146"/>
      <c r="L19109" s="150"/>
      <c r="N19109" s="163"/>
      <c r="O19109" s="146"/>
      <c r="P19109" s="146"/>
      <c r="Q19109" s="146"/>
      <c r="R19109" s="34"/>
      <c r="S19109" s="35"/>
      <c r="T19109" s="147"/>
    </row>
    <row r="19110">
      <c r="A19110" s="147"/>
      <c r="B19110" s="64"/>
      <c r="C19110" s="147" t="s">
        <v>217</v>
      </c>
      <c r="E19110" s="161"/>
      <c r="F19110" s="162"/>
      <c r="G19110" s="147"/>
      <c r="H19110" s="146"/>
      <c r="J19110" s="146"/>
      <c r="L19110" s="150"/>
      <c r="N19110" s="163"/>
      <c r="O19110" s="146"/>
      <c r="P19110" s="146"/>
      <c r="Q19110" s="146"/>
      <c r="R19110" s="34"/>
      <c r="S19110" s="35"/>
      <c r="T19110" s="147"/>
    </row>
    <row r="19111">
      <c r="A19111" s="147"/>
      <c r="B19111" s="64"/>
      <c r="C19111" s="147" t="s">
        <v>217</v>
      </c>
      <c r="E19111" s="161"/>
      <c r="F19111" s="162"/>
      <c r="G19111" s="147"/>
      <c r="H19111" s="146"/>
      <c r="J19111" s="146"/>
      <c r="L19111" s="150"/>
      <c r="N19111" s="163"/>
      <c r="O19111" s="146"/>
      <c r="P19111" s="146"/>
      <c r="Q19111" s="146"/>
      <c r="R19111" s="34"/>
      <c r="S19111" s="35"/>
      <c r="T19111" s="147"/>
    </row>
    <row r="19112">
      <c r="A19112" s="147"/>
      <c r="B19112" s="64"/>
      <c r="C19112" s="147" t="s">
        <v>217</v>
      </c>
      <c r="E19112" s="161"/>
      <c r="F19112" s="162"/>
      <c r="G19112" s="147"/>
      <c r="H19112" s="146"/>
      <c r="J19112" s="146"/>
      <c r="L19112" s="150"/>
      <c r="N19112" s="163"/>
      <c r="O19112" s="146"/>
      <c r="P19112" s="146"/>
      <c r="Q19112" s="146"/>
      <c r="R19112" s="34"/>
      <c r="S19112" s="35"/>
      <c r="T19112" s="147"/>
    </row>
    <row r="19113">
      <c r="A19113" s="147"/>
      <c r="B19113" s="64"/>
      <c r="C19113" s="147" t="s">
        <v>217</v>
      </c>
      <c r="E19113" s="161"/>
      <c r="F19113" s="162"/>
      <c r="G19113" s="147"/>
      <c r="H19113" s="146"/>
      <c r="J19113" s="146"/>
      <c r="L19113" s="150"/>
      <c r="N19113" s="163"/>
      <c r="O19113" s="146"/>
      <c r="P19113" s="146"/>
      <c r="Q19113" s="146"/>
      <c r="R19113" s="34"/>
      <c r="S19113" s="35"/>
      <c r="T19113" s="147"/>
    </row>
    <row r="19114">
      <c r="A19114" s="147"/>
      <c r="B19114" s="64"/>
      <c r="C19114" s="147" t="s">
        <v>217</v>
      </c>
      <c r="E19114" s="161"/>
      <c r="F19114" s="162"/>
      <c r="G19114" s="147"/>
      <c r="H19114" s="146"/>
      <c r="J19114" s="146"/>
      <c r="L19114" s="150"/>
      <c r="N19114" s="163"/>
      <c r="O19114" s="146"/>
      <c r="P19114" s="146"/>
      <c r="Q19114" s="146"/>
      <c r="R19114" s="34"/>
      <c r="S19114" s="35"/>
      <c r="T19114" s="147"/>
    </row>
    <row r="19115">
      <c r="A19115" s="147"/>
      <c r="B19115" s="64"/>
      <c r="C19115" s="147" t="s">
        <v>217</v>
      </c>
      <c r="E19115" s="161"/>
      <c r="F19115" s="162"/>
      <c r="G19115" s="147"/>
      <c r="H19115" s="146"/>
      <c r="J19115" s="146"/>
      <c r="L19115" s="150"/>
      <c r="N19115" s="163"/>
      <c r="O19115" s="146"/>
      <c r="P19115" s="146"/>
      <c r="Q19115" s="146"/>
      <c r="R19115" s="34"/>
      <c r="S19115" s="35"/>
      <c r="T19115" s="147"/>
    </row>
    <row r="19116">
      <c r="A19116" s="147"/>
      <c r="B19116" s="64"/>
      <c r="C19116" s="147" t="s">
        <v>217</v>
      </c>
      <c r="E19116" s="161"/>
      <c r="F19116" s="162"/>
      <c r="G19116" s="147"/>
      <c r="H19116" s="146"/>
      <c r="J19116" s="146"/>
      <c r="L19116" s="150"/>
      <c r="N19116" s="163"/>
      <c r="O19116" s="146"/>
      <c r="P19116" s="146"/>
      <c r="Q19116" s="146"/>
      <c r="R19116" s="34"/>
      <c r="S19116" s="35"/>
      <c r="T19116" s="147"/>
    </row>
    <row r="19117">
      <c r="A19117" s="147"/>
      <c r="B19117" s="64"/>
      <c r="C19117" s="147" t="s">
        <v>217</v>
      </c>
      <c r="E19117" s="161"/>
      <c r="F19117" s="162"/>
      <c r="G19117" s="147"/>
      <c r="H19117" s="146"/>
      <c r="J19117" s="146"/>
      <c r="L19117" s="150"/>
      <c r="N19117" s="163"/>
      <c r="O19117" s="146"/>
      <c r="P19117" s="146"/>
      <c r="Q19117" s="146"/>
      <c r="R19117" s="34"/>
      <c r="S19117" s="35"/>
      <c r="T19117" s="147"/>
    </row>
    <row r="19118">
      <c r="A19118" s="147"/>
      <c r="B19118" s="64"/>
      <c r="C19118" s="147" t="s">
        <v>217</v>
      </c>
      <c r="E19118" s="161"/>
      <c r="F19118" s="162"/>
      <c r="G19118" s="147"/>
      <c r="H19118" s="146"/>
      <c r="J19118" s="146"/>
      <c r="L19118" s="150"/>
      <c r="N19118" s="163"/>
      <c r="O19118" s="146"/>
      <c r="P19118" s="146"/>
      <c r="Q19118" s="146"/>
      <c r="R19118" s="34"/>
      <c r="S19118" s="35"/>
      <c r="T19118" s="147"/>
    </row>
    <row r="19119">
      <c r="A19119" s="147"/>
      <c r="B19119" s="64"/>
      <c r="C19119" s="147" t="s">
        <v>217</v>
      </c>
      <c r="E19119" s="161"/>
      <c r="F19119" s="162"/>
      <c r="G19119" s="147"/>
      <c r="H19119" s="146"/>
      <c r="J19119" s="146"/>
      <c r="L19119" s="150"/>
      <c r="N19119" s="163"/>
      <c r="O19119" s="146"/>
      <c r="P19119" s="146"/>
      <c r="Q19119" s="146"/>
      <c r="R19119" s="34"/>
      <c r="S19119" s="35"/>
      <c r="T19119" s="147"/>
    </row>
    <row r="19120">
      <c r="A19120" s="147"/>
      <c r="B19120" s="64"/>
      <c r="C19120" s="147" t="s">
        <v>217</v>
      </c>
      <c r="E19120" s="161"/>
      <c r="F19120" s="162"/>
      <c r="G19120" s="147"/>
      <c r="H19120" s="146"/>
      <c r="J19120" s="146"/>
      <c r="L19120" s="150"/>
      <c r="N19120" s="163"/>
      <c r="O19120" s="146"/>
      <c r="P19120" s="146"/>
      <c r="Q19120" s="146"/>
      <c r="R19120" s="34"/>
      <c r="S19120" s="35"/>
      <c r="T19120" s="147"/>
    </row>
    <row r="19121">
      <c r="A19121" s="147"/>
      <c r="B19121" s="64"/>
      <c r="C19121" s="147" t="s">
        <v>217</v>
      </c>
      <c r="E19121" s="161"/>
      <c r="F19121" s="162"/>
      <c r="G19121" s="147"/>
      <c r="H19121" s="146"/>
      <c r="J19121" s="146"/>
      <c r="L19121" s="150"/>
      <c r="N19121" s="163"/>
      <c r="O19121" s="146"/>
      <c r="P19121" s="146"/>
      <c r="Q19121" s="146"/>
      <c r="R19121" s="34"/>
      <c r="S19121" s="35"/>
      <c r="T19121" s="147"/>
    </row>
    <row r="19122">
      <c r="A19122" s="147"/>
      <c r="B19122" s="64"/>
      <c r="C19122" s="147" t="s">
        <v>217</v>
      </c>
      <c r="E19122" s="161"/>
      <c r="F19122" s="162"/>
      <c r="G19122" s="147"/>
      <c r="H19122" s="146"/>
      <c r="J19122" s="146"/>
      <c r="L19122" s="150"/>
      <c r="N19122" s="163"/>
      <c r="O19122" s="146"/>
      <c r="P19122" s="146"/>
      <c r="Q19122" s="146"/>
      <c r="R19122" s="34"/>
      <c r="S19122" s="35"/>
      <c r="T19122" s="147"/>
    </row>
    <row r="19123">
      <c r="A19123" s="147"/>
      <c r="B19123" s="64"/>
      <c r="C19123" s="147" t="s">
        <v>217</v>
      </c>
      <c r="E19123" s="161"/>
      <c r="F19123" s="162"/>
      <c r="G19123" s="147"/>
      <c r="H19123" s="146"/>
      <c r="J19123" s="146"/>
      <c r="L19123" s="150"/>
      <c r="N19123" s="163"/>
      <c r="O19123" s="146"/>
      <c r="P19123" s="146"/>
      <c r="Q19123" s="146"/>
      <c r="R19123" s="34"/>
      <c r="S19123" s="35"/>
      <c r="T19123" s="147"/>
    </row>
    <row r="19124">
      <c r="A19124" s="147"/>
      <c r="B19124" s="64"/>
      <c r="C19124" s="147" t="s">
        <v>217</v>
      </c>
      <c r="E19124" s="161"/>
      <c r="F19124" s="162"/>
      <c r="G19124" s="147"/>
      <c r="H19124" s="146"/>
      <c r="J19124" s="146"/>
      <c r="L19124" s="150"/>
      <c r="N19124" s="163"/>
      <c r="O19124" s="146"/>
      <c r="P19124" s="146"/>
      <c r="Q19124" s="146"/>
      <c r="R19124" s="34"/>
      <c r="S19124" s="35"/>
      <c r="T19124" s="147"/>
    </row>
    <row r="19125">
      <c r="A19125" s="147"/>
      <c r="B19125" s="64"/>
      <c r="C19125" s="147" t="s">
        <v>217</v>
      </c>
      <c r="E19125" s="161"/>
      <c r="F19125" s="162"/>
      <c r="G19125" s="147"/>
      <c r="H19125" s="146"/>
      <c r="J19125" s="146"/>
      <c r="L19125" s="150"/>
      <c r="N19125" s="163"/>
      <c r="O19125" s="146"/>
      <c r="P19125" s="146"/>
      <c r="Q19125" s="146"/>
      <c r="R19125" s="34"/>
      <c r="S19125" s="35"/>
      <c r="T19125" s="147"/>
    </row>
    <row r="19126">
      <c r="A19126" s="147"/>
      <c r="B19126" s="64"/>
      <c r="C19126" s="147" t="s">
        <v>217</v>
      </c>
      <c r="E19126" s="161"/>
      <c r="F19126" s="162"/>
      <c r="G19126" s="147"/>
      <c r="H19126" s="146"/>
      <c r="J19126" s="146"/>
      <c r="L19126" s="150"/>
      <c r="N19126" s="163"/>
      <c r="O19126" s="146"/>
      <c r="P19126" s="146"/>
      <c r="Q19126" s="146"/>
      <c r="R19126" s="34"/>
      <c r="S19126" s="35"/>
      <c r="T19126" s="147"/>
    </row>
    <row r="19127">
      <c r="A19127" s="147"/>
      <c r="B19127" s="64"/>
      <c r="C19127" s="147" t="s">
        <v>217</v>
      </c>
      <c r="E19127" s="161"/>
      <c r="F19127" s="162"/>
      <c r="G19127" s="147"/>
      <c r="H19127" s="146"/>
      <c r="J19127" s="146"/>
      <c r="L19127" s="150"/>
      <c r="N19127" s="163"/>
      <c r="O19127" s="146"/>
      <c r="P19127" s="146"/>
      <c r="Q19127" s="146"/>
      <c r="R19127" s="34"/>
      <c r="S19127" s="35"/>
      <c r="T19127" s="147"/>
    </row>
    <row r="19128">
      <c r="A19128" s="147"/>
      <c r="B19128" s="64"/>
      <c r="C19128" s="147" t="s">
        <v>217</v>
      </c>
      <c r="E19128" s="161"/>
      <c r="F19128" s="162"/>
      <c r="G19128" s="147"/>
      <c r="H19128" s="146"/>
      <c r="J19128" s="146"/>
      <c r="L19128" s="150"/>
      <c r="N19128" s="163"/>
      <c r="O19128" s="146"/>
      <c r="P19128" s="146"/>
      <c r="Q19128" s="146"/>
      <c r="R19128" s="34"/>
      <c r="S19128" s="35"/>
      <c r="T19128" s="147"/>
    </row>
    <row r="19129">
      <c r="A19129" s="147"/>
      <c r="B19129" s="64"/>
      <c r="C19129" s="147" t="s">
        <v>217</v>
      </c>
      <c r="E19129" s="161"/>
      <c r="F19129" s="162"/>
      <c r="G19129" s="147"/>
      <c r="H19129" s="146"/>
      <c r="J19129" s="146"/>
      <c r="L19129" s="150"/>
      <c r="N19129" s="163"/>
      <c r="O19129" s="146"/>
      <c r="P19129" s="146"/>
      <c r="Q19129" s="146"/>
      <c r="R19129" s="34"/>
      <c r="S19129" s="35"/>
      <c r="T19129" s="147"/>
    </row>
    <row r="19130">
      <c r="A19130" s="147"/>
      <c r="B19130" s="64"/>
      <c r="C19130" s="147" t="s">
        <v>217</v>
      </c>
      <c r="E19130" s="161"/>
      <c r="F19130" s="162"/>
      <c r="G19130" s="147"/>
      <c r="H19130" s="146"/>
      <c r="J19130" s="146"/>
      <c r="L19130" s="150"/>
      <c r="N19130" s="163"/>
      <c r="O19130" s="146"/>
      <c r="P19130" s="146"/>
      <c r="Q19130" s="146"/>
      <c r="R19130" s="34"/>
      <c r="S19130" s="35"/>
      <c r="T19130" s="147"/>
    </row>
    <row r="19131">
      <c r="A19131" s="147"/>
      <c r="B19131" s="64"/>
      <c r="C19131" s="147" t="s">
        <v>217</v>
      </c>
      <c r="E19131" s="161"/>
      <c r="F19131" s="162"/>
      <c r="G19131" s="147"/>
      <c r="H19131" s="146"/>
      <c r="J19131" s="146"/>
      <c r="L19131" s="150"/>
      <c r="N19131" s="163"/>
      <c r="O19131" s="146"/>
      <c r="P19131" s="146"/>
      <c r="Q19131" s="146"/>
      <c r="R19131" s="34"/>
      <c r="S19131" s="35"/>
      <c r="T19131" s="147"/>
    </row>
    <row r="19132">
      <c r="A19132" s="147"/>
      <c r="B19132" s="64"/>
      <c r="C19132" s="147" t="s">
        <v>217</v>
      </c>
      <c r="E19132" s="161"/>
      <c r="F19132" s="162"/>
      <c r="G19132" s="147"/>
      <c r="H19132" s="146"/>
      <c r="J19132" s="146"/>
      <c r="L19132" s="150"/>
      <c r="N19132" s="163"/>
      <c r="O19132" s="146"/>
      <c r="P19132" s="146"/>
      <c r="Q19132" s="146"/>
      <c r="R19132" s="34"/>
      <c r="S19132" s="35"/>
      <c r="T19132" s="147"/>
    </row>
    <row r="19133">
      <c r="A19133" s="147"/>
      <c r="B19133" s="64"/>
      <c r="C19133" s="147" t="s">
        <v>217</v>
      </c>
      <c r="E19133" s="161"/>
      <c r="F19133" s="162"/>
      <c r="G19133" s="147"/>
      <c r="H19133" s="146"/>
      <c r="J19133" s="146"/>
      <c r="L19133" s="150"/>
      <c r="N19133" s="163"/>
      <c r="O19133" s="146"/>
      <c r="P19133" s="146"/>
      <c r="Q19133" s="146"/>
      <c r="R19133" s="34"/>
      <c r="S19133" s="35"/>
      <c r="T19133" s="147"/>
    </row>
    <row r="19134">
      <c r="A19134" s="147"/>
      <c r="B19134" s="64"/>
      <c r="C19134" s="147" t="s">
        <v>217</v>
      </c>
      <c r="E19134" s="161"/>
      <c r="F19134" s="162"/>
      <c r="G19134" s="147"/>
      <c r="H19134" s="146"/>
      <c r="J19134" s="146"/>
      <c r="L19134" s="150"/>
      <c r="N19134" s="163"/>
      <c r="O19134" s="146"/>
      <c r="P19134" s="146"/>
      <c r="Q19134" s="146"/>
      <c r="R19134" s="34"/>
      <c r="S19134" s="35"/>
      <c r="T19134" s="147"/>
    </row>
    <row r="19135">
      <c r="A19135" s="147"/>
      <c r="B19135" s="64"/>
      <c r="C19135" s="147" t="s">
        <v>217</v>
      </c>
      <c r="E19135" s="161"/>
      <c r="F19135" s="162"/>
      <c r="G19135" s="147"/>
      <c r="H19135" s="146"/>
      <c r="J19135" s="146"/>
      <c r="L19135" s="150"/>
      <c r="N19135" s="163"/>
      <c r="O19135" s="146"/>
      <c r="P19135" s="146"/>
      <c r="Q19135" s="146"/>
      <c r="R19135" s="34"/>
      <c r="S19135" s="35"/>
      <c r="T19135" s="147"/>
    </row>
    <row r="19136">
      <c r="A19136" s="147"/>
      <c r="B19136" s="64"/>
      <c r="C19136" s="147" t="s">
        <v>217</v>
      </c>
      <c r="E19136" s="161"/>
      <c r="F19136" s="162"/>
      <c r="G19136" s="147"/>
      <c r="H19136" s="146"/>
      <c r="J19136" s="146"/>
      <c r="L19136" s="150"/>
      <c r="N19136" s="163"/>
      <c r="O19136" s="146"/>
      <c r="P19136" s="146"/>
      <c r="Q19136" s="146"/>
      <c r="R19136" s="34"/>
      <c r="S19136" s="35"/>
      <c r="T19136" s="147"/>
    </row>
    <row r="19137">
      <c r="A19137" s="147"/>
      <c r="B19137" s="64"/>
      <c r="C19137" s="147" t="s">
        <v>217</v>
      </c>
      <c r="E19137" s="161"/>
      <c r="F19137" s="162"/>
      <c r="G19137" s="147"/>
      <c r="H19137" s="146"/>
      <c r="J19137" s="146"/>
      <c r="L19137" s="150"/>
      <c r="N19137" s="163"/>
      <c r="O19137" s="146"/>
      <c r="P19137" s="146"/>
      <c r="Q19137" s="146"/>
      <c r="R19137" s="34"/>
      <c r="S19137" s="35"/>
      <c r="T19137" s="147"/>
    </row>
    <row r="19138">
      <c r="A19138" s="147"/>
      <c r="B19138" s="64"/>
      <c r="C19138" s="147" t="s">
        <v>217</v>
      </c>
      <c r="E19138" s="161"/>
      <c r="F19138" s="162"/>
      <c r="G19138" s="147"/>
      <c r="H19138" s="146"/>
      <c r="J19138" s="146"/>
      <c r="L19138" s="150"/>
      <c r="N19138" s="163"/>
      <c r="O19138" s="146"/>
      <c r="P19138" s="146"/>
      <c r="Q19138" s="146"/>
      <c r="R19138" s="34"/>
      <c r="S19138" s="35"/>
      <c r="T19138" s="147"/>
    </row>
    <row r="19139">
      <c r="A19139" s="147"/>
      <c r="B19139" s="64"/>
      <c r="C19139" s="147" t="s">
        <v>217</v>
      </c>
      <c r="E19139" s="161"/>
      <c r="F19139" s="162"/>
      <c r="G19139" s="147"/>
      <c r="H19139" s="146"/>
      <c r="J19139" s="146"/>
      <c r="L19139" s="150"/>
      <c r="N19139" s="163"/>
      <c r="O19139" s="146"/>
      <c r="P19139" s="146"/>
      <c r="Q19139" s="146"/>
      <c r="R19139" s="34"/>
      <c r="S19139" s="35"/>
      <c r="T19139" s="147"/>
    </row>
    <row r="19140">
      <c r="A19140" s="147"/>
      <c r="B19140" s="64"/>
      <c r="C19140" s="147" t="s">
        <v>217</v>
      </c>
      <c r="E19140" s="161"/>
      <c r="F19140" s="162"/>
      <c r="G19140" s="147"/>
      <c r="H19140" s="146"/>
      <c r="J19140" s="146"/>
      <c r="L19140" s="150"/>
      <c r="N19140" s="163"/>
      <c r="O19140" s="146"/>
      <c r="P19140" s="146"/>
      <c r="Q19140" s="146"/>
      <c r="R19140" s="34"/>
      <c r="S19140" s="35"/>
      <c r="T19140" s="147"/>
    </row>
    <row r="19141">
      <c r="A19141" s="147"/>
      <c r="B19141" s="64"/>
      <c r="C19141" s="147" t="s">
        <v>217</v>
      </c>
      <c r="E19141" s="161"/>
      <c r="F19141" s="162"/>
      <c r="G19141" s="147"/>
      <c r="H19141" s="146"/>
      <c r="J19141" s="146"/>
      <c r="L19141" s="150"/>
      <c r="N19141" s="163"/>
      <c r="O19141" s="146"/>
      <c r="P19141" s="146"/>
      <c r="Q19141" s="146"/>
      <c r="R19141" s="34"/>
      <c r="S19141" s="35"/>
      <c r="T19141" s="147"/>
    </row>
    <row r="19142">
      <c r="A19142" s="147"/>
      <c r="B19142" s="64"/>
      <c r="C19142" s="147" t="s">
        <v>217</v>
      </c>
      <c r="E19142" s="161"/>
      <c r="F19142" s="162"/>
      <c r="G19142" s="147"/>
      <c r="H19142" s="146"/>
      <c r="J19142" s="146"/>
      <c r="L19142" s="150"/>
      <c r="N19142" s="163"/>
      <c r="O19142" s="146"/>
      <c r="P19142" s="146"/>
      <c r="Q19142" s="146"/>
      <c r="R19142" s="34"/>
      <c r="S19142" s="35"/>
      <c r="T19142" s="147"/>
    </row>
    <row r="19143">
      <c r="A19143" s="147"/>
      <c r="B19143" s="64"/>
      <c r="C19143" s="147" t="s">
        <v>217</v>
      </c>
      <c r="E19143" s="161"/>
      <c r="F19143" s="162"/>
      <c r="G19143" s="147"/>
      <c r="H19143" s="146"/>
      <c r="J19143" s="146"/>
      <c r="L19143" s="150"/>
      <c r="N19143" s="163"/>
      <c r="O19143" s="146"/>
      <c r="P19143" s="146"/>
      <c r="Q19143" s="146"/>
      <c r="R19143" s="34"/>
      <c r="S19143" s="35"/>
      <c r="T19143" s="147"/>
    </row>
    <row r="19144">
      <c r="A19144" s="147"/>
      <c r="B19144" s="64"/>
      <c r="C19144" s="147" t="s">
        <v>217</v>
      </c>
      <c r="E19144" s="161"/>
      <c r="F19144" s="162"/>
      <c r="G19144" s="147"/>
      <c r="H19144" s="146"/>
      <c r="J19144" s="146"/>
      <c r="L19144" s="150"/>
      <c r="N19144" s="163"/>
      <c r="O19144" s="146"/>
      <c r="P19144" s="146"/>
      <c r="Q19144" s="146"/>
      <c r="R19144" s="34"/>
      <c r="S19144" s="35"/>
      <c r="T19144" s="147"/>
    </row>
    <row r="19145">
      <c r="A19145" s="147"/>
      <c r="B19145" s="64"/>
      <c r="C19145" s="147" t="s">
        <v>217</v>
      </c>
      <c r="E19145" s="161"/>
      <c r="F19145" s="162"/>
      <c r="G19145" s="147"/>
      <c r="H19145" s="146"/>
      <c r="J19145" s="146"/>
      <c r="L19145" s="150"/>
      <c r="N19145" s="163"/>
      <c r="O19145" s="146"/>
      <c r="P19145" s="146"/>
      <c r="Q19145" s="146"/>
      <c r="R19145" s="34"/>
      <c r="S19145" s="35"/>
      <c r="T19145" s="147"/>
    </row>
    <row r="19146">
      <c r="A19146" s="147"/>
      <c r="B19146" s="64"/>
      <c r="C19146" s="147" t="s">
        <v>217</v>
      </c>
      <c r="E19146" s="161"/>
      <c r="F19146" s="162"/>
      <c r="G19146" s="147"/>
      <c r="H19146" s="146"/>
      <c r="J19146" s="146"/>
      <c r="L19146" s="150"/>
      <c r="N19146" s="163"/>
      <c r="O19146" s="146"/>
      <c r="P19146" s="146"/>
      <c r="Q19146" s="146"/>
      <c r="R19146" s="34"/>
      <c r="S19146" s="35"/>
      <c r="T19146" s="147"/>
    </row>
    <row r="19147">
      <c r="A19147" s="147"/>
      <c r="B19147" s="64"/>
      <c r="C19147" s="147" t="s">
        <v>217</v>
      </c>
      <c r="E19147" s="161"/>
      <c r="F19147" s="162"/>
      <c r="G19147" s="147"/>
      <c r="H19147" s="146"/>
      <c r="J19147" s="146"/>
      <c r="L19147" s="150"/>
      <c r="N19147" s="163"/>
      <c r="O19147" s="146"/>
      <c r="P19147" s="146"/>
      <c r="Q19147" s="146"/>
      <c r="R19147" s="34"/>
      <c r="S19147" s="35"/>
      <c r="T19147" s="147"/>
    </row>
    <row r="19148">
      <c r="A19148" s="147"/>
      <c r="B19148" s="64"/>
      <c r="C19148" s="147" t="s">
        <v>217</v>
      </c>
      <c r="E19148" s="161"/>
      <c r="F19148" s="162"/>
      <c r="G19148" s="147"/>
      <c r="H19148" s="146"/>
      <c r="J19148" s="146"/>
      <c r="L19148" s="150"/>
      <c r="N19148" s="163"/>
      <c r="O19148" s="146"/>
      <c r="P19148" s="146"/>
      <c r="Q19148" s="146"/>
      <c r="R19148" s="34"/>
      <c r="S19148" s="35"/>
      <c r="T19148" s="147"/>
    </row>
    <row r="19149">
      <c r="A19149" s="147"/>
      <c r="B19149" s="64"/>
      <c r="C19149" s="147" t="s">
        <v>217</v>
      </c>
      <c r="E19149" s="161"/>
      <c r="F19149" s="162"/>
      <c r="G19149" s="147"/>
      <c r="H19149" s="146"/>
      <c r="J19149" s="146"/>
      <c r="L19149" s="150"/>
      <c r="N19149" s="163"/>
      <c r="O19149" s="146"/>
      <c r="P19149" s="146"/>
      <c r="Q19149" s="146"/>
      <c r="R19149" s="34"/>
      <c r="S19149" s="35"/>
      <c r="T19149" s="147"/>
    </row>
    <row r="19150">
      <c r="A19150" s="147"/>
      <c r="B19150" s="64"/>
      <c r="C19150" s="147" t="s">
        <v>217</v>
      </c>
      <c r="E19150" s="161"/>
      <c r="F19150" s="162"/>
      <c r="G19150" s="147"/>
      <c r="H19150" s="146"/>
      <c r="J19150" s="146"/>
      <c r="L19150" s="150"/>
      <c r="N19150" s="163"/>
      <c r="O19150" s="146"/>
      <c r="P19150" s="146"/>
      <c r="Q19150" s="146"/>
      <c r="R19150" s="34"/>
      <c r="S19150" s="35"/>
      <c r="T19150" s="147"/>
    </row>
    <row r="19151">
      <c r="A19151" s="147"/>
      <c r="B19151" s="64"/>
      <c r="C19151" s="147" t="s">
        <v>217</v>
      </c>
      <c r="E19151" s="161"/>
      <c r="F19151" s="162"/>
      <c r="G19151" s="147"/>
      <c r="H19151" s="146"/>
      <c r="J19151" s="146"/>
      <c r="L19151" s="150"/>
      <c r="N19151" s="163"/>
      <c r="O19151" s="146"/>
      <c r="P19151" s="146"/>
      <c r="Q19151" s="146"/>
      <c r="R19151" s="34"/>
      <c r="S19151" s="35"/>
      <c r="T19151" s="147"/>
    </row>
    <row r="19152">
      <c r="A19152" s="147"/>
      <c r="B19152" s="64"/>
      <c r="C19152" s="147" t="s">
        <v>217</v>
      </c>
      <c r="E19152" s="161"/>
      <c r="F19152" s="162"/>
      <c r="G19152" s="147"/>
      <c r="H19152" s="146"/>
      <c r="J19152" s="146"/>
      <c r="L19152" s="150"/>
      <c r="N19152" s="163"/>
      <c r="O19152" s="146"/>
      <c r="P19152" s="146"/>
      <c r="Q19152" s="146"/>
      <c r="R19152" s="34"/>
      <c r="S19152" s="35"/>
      <c r="T19152" s="147"/>
    </row>
    <row r="19153">
      <c r="A19153" s="147"/>
      <c r="B19153" s="64"/>
      <c r="C19153" s="147" t="s">
        <v>217</v>
      </c>
      <c r="E19153" s="161"/>
      <c r="F19153" s="162"/>
      <c r="G19153" s="147"/>
      <c r="H19153" s="146"/>
      <c r="J19153" s="146"/>
      <c r="L19153" s="150"/>
      <c r="N19153" s="163"/>
      <c r="O19153" s="146"/>
      <c r="P19153" s="146"/>
      <c r="Q19153" s="146"/>
      <c r="R19153" s="34"/>
      <c r="S19153" s="35"/>
      <c r="T19153" s="147"/>
    </row>
    <row r="19154">
      <c r="A19154" s="147"/>
      <c r="B19154" s="64"/>
      <c r="C19154" s="147" t="s">
        <v>217</v>
      </c>
      <c r="E19154" s="161"/>
      <c r="F19154" s="162"/>
      <c r="G19154" s="147"/>
      <c r="H19154" s="146"/>
      <c r="J19154" s="146"/>
      <c r="L19154" s="150"/>
      <c r="N19154" s="163"/>
      <c r="O19154" s="146"/>
      <c r="P19154" s="146"/>
      <c r="Q19154" s="146"/>
      <c r="R19154" s="34"/>
      <c r="S19154" s="35"/>
      <c r="T19154" s="147"/>
    </row>
    <row r="19155">
      <c r="A19155" s="147"/>
      <c r="B19155" s="64"/>
      <c r="C19155" s="147" t="s">
        <v>217</v>
      </c>
      <c r="E19155" s="161"/>
      <c r="F19155" s="162"/>
      <c r="G19155" s="147"/>
      <c r="H19155" s="146"/>
      <c r="J19155" s="146"/>
      <c r="L19155" s="150"/>
      <c r="N19155" s="163"/>
      <c r="O19155" s="146"/>
      <c r="P19155" s="146"/>
      <c r="Q19155" s="146"/>
      <c r="R19155" s="34"/>
      <c r="S19155" s="35"/>
      <c r="T19155" s="147"/>
    </row>
    <row r="19156">
      <c r="A19156" s="147"/>
      <c r="B19156" s="64"/>
      <c r="C19156" s="147" t="s">
        <v>217</v>
      </c>
      <c r="E19156" s="161"/>
      <c r="F19156" s="162"/>
      <c r="G19156" s="147"/>
      <c r="H19156" s="146"/>
      <c r="J19156" s="146"/>
      <c r="L19156" s="150"/>
      <c r="N19156" s="163"/>
      <c r="O19156" s="146"/>
      <c r="P19156" s="146"/>
      <c r="Q19156" s="146"/>
      <c r="R19156" s="34"/>
      <c r="S19156" s="35"/>
      <c r="T19156" s="147"/>
    </row>
    <row r="19157">
      <c r="A19157" s="147"/>
      <c r="B19157" s="64"/>
      <c r="C19157" s="147" t="s">
        <v>217</v>
      </c>
      <c r="E19157" s="161"/>
      <c r="F19157" s="162"/>
      <c r="G19157" s="147"/>
      <c r="H19157" s="146"/>
      <c r="J19157" s="146"/>
      <c r="L19157" s="150"/>
      <c r="N19157" s="163"/>
      <c r="O19157" s="146"/>
      <c r="P19157" s="146"/>
      <c r="Q19157" s="146"/>
      <c r="R19157" s="34"/>
      <c r="S19157" s="35"/>
      <c r="T19157" s="147"/>
    </row>
    <row r="19158">
      <c r="A19158" s="147"/>
      <c r="B19158" s="64"/>
      <c r="C19158" s="147" t="s">
        <v>217</v>
      </c>
      <c r="E19158" s="161"/>
      <c r="F19158" s="162"/>
      <c r="G19158" s="147"/>
      <c r="H19158" s="146"/>
      <c r="J19158" s="146"/>
      <c r="L19158" s="150"/>
      <c r="N19158" s="163"/>
      <c r="O19158" s="146"/>
      <c r="P19158" s="146"/>
      <c r="Q19158" s="146"/>
      <c r="R19158" s="34"/>
      <c r="S19158" s="35"/>
      <c r="T19158" s="147"/>
    </row>
    <row r="19159">
      <c r="A19159" s="147"/>
      <c r="B19159" s="64"/>
      <c r="C19159" s="147" t="s">
        <v>217</v>
      </c>
      <c r="E19159" s="161"/>
      <c r="F19159" s="162"/>
      <c r="G19159" s="147"/>
      <c r="H19159" s="146"/>
      <c r="J19159" s="146"/>
      <c r="L19159" s="150"/>
      <c r="N19159" s="163"/>
      <c r="O19159" s="146"/>
      <c r="P19159" s="146"/>
      <c r="Q19159" s="146"/>
      <c r="R19159" s="34"/>
      <c r="S19159" s="35"/>
      <c r="T19159" s="147"/>
    </row>
    <row r="19160">
      <c r="A19160" s="147"/>
      <c r="B19160" s="64"/>
      <c r="C19160" s="147" t="s">
        <v>217</v>
      </c>
      <c r="E19160" s="161"/>
      <c r="F19160" s="162"/>
      <c r="G19160" s="147"/>
      <c r="H19160" s="146"/>
      <c r="J19160" s="146"/>
      <c r="L19160" s="150"/>
      <c r="N19160" s="163"/>
      <c r="O19160" s="146"/>
      <c r="P19160" s="146"/>
      <c r="Q19160" s="146"/>
      <c r="R19160" s="34"/>
      <c r="S19160" s="35"/>
      <c r="T19160" s="147"/>
    </row>
    <row r="19161">
      <c r="A19161" s="147"/>
      <c r="B19161" s="64"/>
      <c r="C19161" s="147" t="s">
        <v>217</v>
      </c>
      <c r="E19161" s="161"/>
      <c r="F19161" s="162"/>
      <c r="G19161" s="147"/>
      <c r="H19161" s="146"/>
      <c r="J19161" s="146"/>
      <c r="L19161" s="150"/>
      <c r="N19161" s="163"/>
      <c r="O19161" s="146"/>
      <c r="P19161" s="146"/>
      <c r="Q19161" s="146"/>
      <c r="R19161" s="34"/>
      <c r="S19161" s="35"/>
      <c r="T19161" s="147"/>
    </row>
    <row r="19162">
      <c r="A19162" s="147"/>
      <c r="B19162" s="64"/>
      <c r="C19162" s="147" t="s">
        <v>217</v>
      </c>
      <c r="E19162" s="161"/>
      <c r="F19162" s="162"/>
      <c r="G19162" s="147"/>
      <c r="H19162" s="146"/>
      <c r="J19162" s="146"/>
      <c r="L19162" s="150"/>
      <c r="N19162" s="163"/>
      <c r="O19162" s="146"/>
      <c r="P19162" s="146"/>
      <c r="Q19162" s="146"/>
      <c r="R19162" s="34"/>
      <c r="S19162" s="35"/>
      <c r="T19162" s="147"/>
    </row>
    <row r="19163">
      <c r="A19163" s="147"/>
      <c r="B19163" s="64"/>
      <c r="C19163" s="147" t="s">
        <v>217</v>
      </c>
      <c r="E19163" s="161"/>
      <c r="F19163" s="162"/>
      <c r="G19163" s="147"/>
      <c r="H19163" s="146"/>
      <c r="J19163" s="146"/>
      <c r="L19163" s="150"/>
      <c r="N19163" s="163"/>
      <c r="O19163" s="146"/>
      <c r="P19163" s="146"/>
      <c r="Q19163" s="146"/>
      <c r="R19163" s="34"/>
      <c r="S19163" s="35"/>
      <c r="T19163" s="147"/>
    </row>
    <row r="19164">
      <c r="A19164" s="147"/>
      <c r="B19164" s="64"/>
      <c r="C19164" s="147" t="s">
        <v>217</v>
      </c>
      <c r="E19164" s="161"/>
      <c r="F19164" s="162"/>
      <c r="G19164" s="147"/>
      <c r="H19164" s="146"/>
      <c r="J19164" s="146"/>
      <c r="L19164" s="150"/>
      <c r="N19164" s="163"/>
      <c r="O19164" s="146"/>
      <c r="P19164" s="146"/>
      <c r="Q19164" s="146"/>
      <c r="R19164" s="34"/>
      <c r="S19164" s="35"/>
      <c r="T19164" s="147"/>
    </row>
    <row r="19165">
      <c r="A19165" s="147"/>
      <c r="B19165" s="64"/>
      <c r="C19165" s="147" t="s">
        <v>217</v>
      </c>
      <c r="E19165" s="161"/>
      <c r="F19165" s="162"/>
      <c r="G19165" s="147"/>
      <c r="H19165" s="146"/>
      <c r="J19165" s="146"/>
      <c r="L19165" s="150"/>
      <c r="N19165" s="163"/>
      <c r="O19165" s="146"/>
      <c r="P19165" s="146"/>
      <c r="Q19165" s="146"/>
      <c r="R19165" s="34"/>
      <c r="S19165" s="35"/>
      <c r="T19165" s="147"/>
    </row>
    <row r="19166">
      <c r="A19166" s="147"/>
      <c r="B19166" s="64"/>
      <c r="C19166" s="147" t="s">
        <v>217</v>
      </c>
      <c r="E19166" s="161"/>
      <c r="F19166" s="162"/>
      <c r="G19166" s="147"/>
      <c r="H19166" s="146"/>
      <c r="J19166" s="146"/>
      <c r="L19166" s="150"/>
      <c r="N19166" s="163"/>
      <c r="O19166" s="146"/>
      <c r="P19166" s="146"/>
      <c r="Q19166" s="146"/>
      <c r="R19166" s="34"/>
      <c r="S19166" s="35"/>
      <c r="T19166" s="147"/>
    </row>
    <row r="19167">
      <c r="A19167" s="147"/>
      <c r="B19167" s="64"/>
      <c r="C19167" s="147" t="s">
        <v>217</v>
      </c>
      <c r="E19167" s="161"/>
      <c r="F19167" s="162"/>
      <c r="G19167" s="147"/>
      <c r="H19167" s="146"/>
      <c r="J19167" s="146"/>
      <c r="L19167" s="150"/>
      <c r="N19167" s="163"/>
      <c r="O19167" s="146"/>
      <c r="P19167" s="146"/>
      <c r="Q19167" s="146"/>
      <c r="R19167" s="34"/>
      <c r="S19167" s="35"/>
      <c r="T19167" s="147"/>
    </row>
    <row r="19168">
      <c r="A19168" s="147"/>
      <c r="B19168" s="64"/>
      <c r="C19168" s="147" t="s">
        <v>217</v>
      </c>
      <c r="E19168" s="161"/>
      <c r="F19168" s="162"/>
      <c r="G19168" s="147"/>
      <c r="H19168" s="146"/>
      <c r="J19168" s="146"/>
      <c r="L19168" s="150"/>
      <c r="N19168" s="163"/>
      <c r="O19168" s="146"/>
      <c r="P19168" s="146"/>
      <c r="Q19168" s="146"/>
      <c r="R19168" s="34"/>
      <c r="S19168" s="35"/>
      <c r="T19168" s="147"/>
    </row>
    <row r="19169">
      <c r="A19169" s="147"/>
      <c r="B19169" s="64"/>
      <c r="C19169" s="147" t="s">
        <v>217</v>
      </c>
      <c r="E19169" s="161"/>
      <c r="F19169" s="162"/>
      <c r="G19169" s="147"/>
      <c r="H19169" s="146"/>
      <c r="J19169" s="146"/>
      <c r="L19169" s="150"/>
      <c r="N19169" s="163"/>
      <c r="O19169" s="146"/>
      <c r="P19169" s="146"/>
      <c r="Q19169" s="146"/>
      <c r="R19169" s="34"/>
      <c r="S19169" s="35"/>
      <c r="T19169" s="147"/>
    </row>
    <row r="19170">
      <c r="A19170" s="147"/>
      <c r="B19170" s="64"/>
      <c r="C19170" s="147" t="s">
        <v>217</v>
      </c>
      <c r="E19170" s="161"/>
      <c r="F19170" s="162"/>
      <c r="G19170" s="147"/>
      <c r="H19170" s="146"/>
      <c r="J19170" s="146"/>
      <c r="L19170" s="150"/>
      <c r="N19170" s="163"/>
      <c r="O19170" s="146"/>
      <c r="P19170" s="146"/>
      <c r="Q19170" s="146"/>
      <c r="R19170" s="34"/>
      <c r="S19170" s="35"/>
      <c r="T19170" s="147"/>
    </row>
    <row r="19171">
      <c r="A19171" s="147"/>
      <c r="B19171" s="64"/>
      <c r="C19171" s="147" t="s">
        <v>217</v>
      </c>
      <c r="E19171" s="161"/>
      <c r="F19171" s="162"/>
      <c r="G19171" s="147"/>
      <c r="H19171" s="146"/>
      <c r="J19171" s="146"/>
      <c r="L19171" s="150"/>
      <c r="N19171" s="163"/>
      <c r="O19171" s="146"/>
      <c r="P19171" s="146"/>
      <c r="Q19171" s="146"/>
      <c r="R19171" s="34"/>
      <c r="S19171" s="35"/>
      <c r="T19171" s="147"/>
    </row>
    <row r="19172">
      <c r="A19172" s="147"/>
      <c r="B19172" s="64"/>
      <c r="C19172" s="147" t="s">
        <v>217</v>
      </c>
      <c r="E19172" s="161"/>
      <c r="F19172" s="162"/>
      <c r="G19172" s="147"/>
      <c r="H19172" s="146"/>
      <c r="J19172" s="146"/>
      <c r="L19172" s="150"/>
      <c r="N19172" s="163"/>
      <c r="O19172" s="146"/>
      <c r="P19172" s="146"/>
      <c r="Q19172" s="146"/>
      <c r="R19172" s="34"/>
      <c r="S19172" s="35"/>
      <c r="T19172" s="147"/>
    </row>
    <row r="19173">
      <c r="A19173" s="147"/>
      <c r="B19173" s="64"/>
      <c r="C19173" s="147" t="s">
        <v>217</v>
      </c>
      <c r="E19173" s="161"/>
      <c r="F19173" s="162"/>
      <c r="G19173" s="147"/>
      <c r="H19173" s="146"/>
      <c r="J19173" s="146"/>
      <c r="L19173" s="150"/>
      <c r="N19173" s="163"/>
      <c r="O19173" s="146"/>
      <c r="P19173" s="146"/>
      <c r="Q19173" s="146"/>
      <c r="R19173" s="34"/>
      <c r="S19173" s="35"/>
      <c r="T19173" s="147"/>
    </row>
    <row r="19174">
      <c r="A19174" s="147"/>
      <c r="B19174" s="64"/>
      <c r="C19174" s="147" t="s">
        <v>217</v>
      </c>
      <c r="E19174" s="161"/>
      <c r="F19174" s="162"/>
      <c r="G19174" s="147"/>
      <c r="H19174" s="146"/>
      <c r="J19174" s="146"/>
      <c r="L19174" s="150"/>
      <c r="N19174" s="163"/>
      <c r="O19174" s="146"/>
      <c r="P19174" s="146"/>
      <c r="Q19174" s="146"/>
      <c r="R19174" s="34"/>
      <c r="S19174" s="35"/>
      <c r="T19174" s="147"/>
    </row>
    <row r="19175">
      <c r="A19175" s="147"/>
      <c r="B19175" s="64"/>
      <c r="C19175" s="147" t="s">
        <v>217</v>
      </c>
      <c r="E19175" s="161"/>
      <c r="F19175" s="162"/>
      <c r="G19175" s="147"/>
      <c r="H19175" s="146"/>
      <c r="J19175" s="146"/>
      <c r="L19175" s="150"/>
      <c r="N19175" s="163"/>
      <c r="O19175" s="146"/>
      <c r="P19175" s="146"/>
      <c r="Q19175" s="146"/>
      <c r="R19175" s="34"/>
      <c r="S19175" s="35"/>
      <c r="T19175" s="147"/>
    </row>
    <row r="19176">
      <c r="A19176" s="147"/>
      <c r="B19176" s="64"/>
      <c r="C19176" s="147" t="s">
        <v>217</v>
      </c>
      <c r="E19176" s="161"/>
      <c r="F19176" s="162"/>
      <c r="G19176" s="147"/>
      <c r="H19176" s="146"/>
      <c r="J19176" s="146"/>
      <c r="L19176" s="150"/>
      <c r="N19176" s="163"/>
      <c r="O19176" s="146"/>
      <c r="P19176" s="146"/>
      <c r="Q19176" s="146"/>
      <c r="R19176" s="34"/>
      <c r="S19176" s="35"/>
      <c r="T19176" s="147"/>
    </row>
    <row r="19177">
      <c r="A19177" s="147"/>
      <c r="B19177" s="64"/>
      <c r="C19177" s="147" t="s">
        <v>217</v>
      </c>
      <c r="E19177" s="161"/>
      <c r="F19177" s="162"/>
      <c r="G19177" s="147"/>
      <c r="H19177" s="146"/>
      <c r="J19177" s="146"/>
      <c r="L19177" s="150"/>
      <c r="N19177" s="163"/>
      <c r="O19177" s="146"/>
      <c r="P19177" s="146"/>
      <c r="Q19177" s="146"/>
      <c r="R19177" s="34"/>
      <c r="S19177" s="35"/>
      <c r="T19177" s="147"/>
    </row>
    <row r="19178">
      <c r="A19178" s="147"/>
      <c r="B19178" s="64"/>
      <c r="C19178" s="147" t="s">
        <v>217</v>
      </c>
      <c r="E19178" s="161"/>
      <c r="F19178" s="162"/>
      <c r="G19178" s="147"/>
      <c r="H19178" s="146"/>
      <c r="J19178" s="146"/>
      <c r="L19178" s="150"/>
      <c r="N19178" s="163"/>
      <c r="O19178" s="146"/>
      <c r="P19178" s="146"/>
      <c r="Q19178" s="146"/>
      <c r="R19178" s="34"/>
      <c r="S19178" s="35"/>
      <c r="T19178" s="147"/>
    </row>
    <row r="19179">
      <c r="A19179" s="147"/>
      <c r="B19179" s="64"/>
      <c r="C19179" s="147" t="s">
        <v>217</v>
      </c>
      <c r="E19179" s="161"/>
      <c r="F19179" s="162"/>
      <c r="G19179" s="147"/>
      <c r="H19179" s="146"/>
      <c r="J19179" s="146"/>
      <c r="L19179" s="150"/>
      <c r="N19179" s="163"/>
      <c r="O19179" s="146"/>
      <c r="P19179" s="146"/>
      <c r="Q19179" s="146"/>
      <c r="R19179" s="34"/>
      <c r="S19179" s="35"/>
      <c r="T19179" s="147"/>
    </row>
    <row r="19180">
      <c r="A19180" s="147"/>
      <c r="B19180" s="64"/>
      <c r="C19180" s="147" t="s">
        <v>217</v>
      </c>
      <c r="E19180" s="161"/>
      <c r="F19180" s="162"/>
      <c r="G19180" s="147"/>
      <c r="H19180" s="146"/>
      <c r="J19180" s="146"/>
      <c r="L19180" s="150"/>
      <c r="N19180" s="163"/>
      <c r="O19180" s="146"/>
      <c r="P19180" s="146"/>
      <c r="Q19180" s="146"/>
      <c r="R19180" s="34"/>
      <c r="S19180" s="35"/>
      <c r="T19180" s="147"/>
    </row>
    <row r="19181">
      <c r="A19181" s="147"/>
      <c r="B19181" s="64"/>
      <c r="C19181" s="147" t="s">
        <v>217</v>
      </c>
      <c r="E19181" s="161"/>
      <c r="F19181" s="162"/>
      <c r="G19181" s="147"/>
      <c r="H19181" s="146"/>
      <c r="J19181" s="146"/>
      <c r="L19181" s="150"/>
      <c r="N19181" s="163"/>
      <c r="O19181" s="146"/>
      <c r="P19181" s="146"/>
      <c r="Q19181" s="146"/>
      <c r="R19181" s="34"/>
      <c r="S19181" s="35"/>
      <c r="T19181" s="147"/>
    </row>
    <row r="19182">
      <c r="A19182" s="147"/>
      <c r="B19182" s="64"/>
      <c r="C19182" s="147" t="s">
        <v>217</v>
      </c>
      <c r="E19182" s="161"/>
      <c r="F19182" s="162"/>
      <c r="G19182" s="147"/>
      <c r="H19182" s="146"/>
      <c r="J19182" s="146"/>
      <c r="L19182" s="150"/>
      <c r="N19182" s="163"/>
      <c r="O19182" s="146"/>
      <c r="P19182" s="146"/>
      <c r="Q19182" s="146"/>
      <c r="R19182" s="34"/>
      <c r="S19182" s="35"/>
      <c r="T19182" s="147"/>
    </row>
    <row r="19183">
      <c r="A19183" s="147"/>
      <c r="B19183" s="64"/>
      <c r="C19183" s="147" t="s">
        <v>217</v>
      </c>
      <c r="E19183" s="161"/>
      <c r="F19183" s="162"/>
      <c r="G19183" s="147"/>
      <c r="H19183" s="146"/>
      <c r="J19183" s="146"/>
      <c r="L19183" s="150"/>
      <c r="N19183" s="163"/>
      <c r="O19183" s="146"/>
      <c r="P19183" s="146"/>
      <c r="Q19183" s="146"/>
      <c r="R19183" s="34"/>
      <c r="S19183" s="35"/>
      <c r="T19183" s="147"/>
    </row>
    <row r="19184">
      <c r="A19184" s="147"/>
      <c r="B19184" s="64"/>
      <c r="C19184" s="147" t="s">
        <v>217</v>
      </c>
      <c r="E19184" s="161"/>
      <c r="F19184" s="162"/>
      <c r="G19184" s="147"/>
      <c r="H19184" s="146"/>
      <c r="J19184" s="146"/>
      <c r="L19184" s="150"/>
      <c r="N19184" s="163"/>
      <c r="O19184" s="146"/>
      <c r="P19184" s="146"/>
      <c r="Q19184" s="146"/>
      <c r="R19184" s="34"/>
      <c r="S19184" s="35"/>
      <c r="T19184" s="147"/>
    </row>
    <row r="19185">
      <c r="A19185" s="147"/>
      <c r="B19185" s="64"/>
      <c r="C19185" s="147" t="s">
        <v>217</v>
      </c>
      <c r="E19185" s="161"/>
      <c r="F19185" s="162"/>
      <c r="G19185" s="147"/>
      <c r="H19185" s="146"/>
      <c r="J19185" s="146"/>
      <c r="L19185" s="150"/>
      <c r="N19185" s="163"/>
      <c r="O19185" s="146"/>
      <c r="P19185" s="146"/>
      <c r="Q19185" s="146"/>
      <c r="R19185" s="34"/>
      <c r="S19185" s="35"/>
      <c r="T19185" s="147"/>
    </row>
    <row r="19186">
      <c r="A19186" s="147"/>
      <c r="B19186" s="64"/>
      <c r="C19186" s="147" t="s">
        <v>217</v>
      </c>
      <c r="E19186" s="161"/>
      <c r="F19186" s="162"/>
      <c r="G19186" s="147"/>
      <c r="H19186" s="146"/>
      <c r="J19186" s="146"/>
      <c r="L19186" s="150"/>
      <c r="N19186" s="163"/>
      <c r="O19186" s="146"/>
      <c r="P19186" s="146"/>
      <c r="Q19186" s="146"/>
      <c r="R19186" s="34"/>
      <c r="S19186" s="35"/>
      <c r="T19186" s="147"/>
    </row>
    <row r="19187">
      <c r="A19187" s="147"/>
      <c r="B19187" s="64"/>
      <c r="C19187" s="147" t="s">
        <v>217</v>
      </c>
      <c r="E19187" s="161"/>
      <c r="F19187" s="162"/>
      <c r="G19187" s="147"/>
      <c r="H19187" s="146"/>
      <c r="J19187" s="146"/>
      <c r="L19187" s="150"/>
      <c r="N19187" s="163"/>
      <c r="O19187" s="146"/>
      <c r="P19187" s="146"/>
      <c r="Q19187" s="146"/>
      <c r="R19187" s="34"/>
      <c r="S19187" s="35"/>
      <c r="T19187" s="147"/>
    </row>
    <row r="19188">
      <c r="A19188" s="147"/>
      <c r="B19188" s="64"/>
      <c r="C19188" s="147" t="s">
        <v>217</v>
      </c>
      <c r="E19188" s="161"/>
      <c r="F19188" s="162"/>
      <c r="G19188" s="147"/>
      <c r="H19188" s="146"/>
      <c r="J19188" s="146"/>
      <c r="L19188" s="150"/>
      <c r="N19188" s="163"/>
      <c r="O19188" s="146"/>
      <c r="P19188" s="146"/>
      <c r="Q19188" s="146"/>
      <c r="R19188" s="34"/>
      <c r="S19188" s="35"/>
      <c r="T19188" s="147"/>
    </row>
    <row r="19189">
      <c r="A19189" s="147"/>
      <c r="B19189" s="64"/>
      <c r="C19189" s="147" t="s">
        <v>217</v>
      </c>
      <c r="E19189" s="161"/>
      <c r="F19189" s="162"/>
      <c r="G19189" s="147"/>
      <c r="H19189" s="146"/>
      <c r="J19189" s="146"/>
      <c r="L19189" s="150"/>
      <c r="N19189" s="163"/>
      <c r="O19189" s="146"/>
      <c r="P19189" s="146"/>
      <c r="Q19189" s="146"/>
      <c r="R19189" s="34"/>
      <c r="S19189" s="35"/>
      <c r="T19189" s="147"/>
    </row>
    <row r="19190">
      <c r="A19190" s="147"/>
      <c r="B19190" s="64"/>
      <c r="C19190" s="147" t="s">
        <v>217</v>
      </c>
      <c r="E19190" s="161"/>
      <c r="F19190" s="162"/>
      <c r="G19190" s="147"/>
      <c r="H19190" s="146"/>
      <c r="J19190" s="146"/>
      <c r="L19190" s="150"/>
      <c r="N19190" s="163"/>
      <c r="O19190" s="146"/>
      <c r="P19190" s="146"/>
      <c r="Q19190" s="146"/>
      <c r="R19190" s="34"/>
      <c r="S19190" s="35"/>
      <c r="T19190" s="147"/>
    </row>
    <row r="19191">
      <c r="A19191" s="147"/>
      <c r="B19191" s="64"/>
      <c r="C19191" s="147" t="s">
        <v>217</v>
      </c>
      <c r="E19191" s="161"/>
      <c r="F19191" s="162"/>
      <c r="G19191" s="147"/>
      <c r="H19191" s="146"/>
      <c r="J19191" s="146"/>
      <c r="L19191" s="150"/>
      <c r="N19191" s="163"/>
      <c r="O19191" s="146"/>
      <c r="P19191" s="146"/>
      <c r="Q19191" s="146"/>
      <c r="R19191" s="34"/>
      <c r="S19191" s="35"/>
      <c r="T19191" s="147"/>
    </row>
    <row r="19192">
      <c r="A19192" s="147"/>
      <c r="B19192" s="64"/>
      <c r="C19192" s="147" t="s">
        <v>217</v>
      </c>
      <c r="E19192" s="161"/>
      <c r="F19192" s="162"/>
      <c r="G19192" s="147"/>
      <c r="H19192" s="146"/>
      <c r="J19192" s="146"/>
      <c r="L19192" s="150"/>
      <c r="N19192" s="163"/>
      <c r="O19192" s="146"/>
      <c r="P19192" s="146"/>
      <c r="Q19192" s="146"/>
      <c r="R19192" s="34"/>
      <c r="S19192" s="35"/>
      <c r="T19192" s="147"/>
    </row>
    <row r="19193">
      <c r="A19193" s="147"/>
      <c r="B19193" s="64"/>
      <c r="C19193" s="147" t="s">
        <v>217</v>
      </c>
      <c r="E19193" s="161"/>
      <c r="F19193" s="162"/>
      <c r="G19193" s="147"/>
      <c r="H19193" s="146"/>
      <c r="J19193" s="146"/>
      <c r="L19193" s="150"/>
      <c r="N19193" s="163"/>
      <c r="O19193" s="146"/>
      <c r="P19193" s="146"/>
      <c r="Q19193" s="146"/>
      <c r="R19193" s="34"/>
      <c r="S19193" s="35"/>
      <c r="T19193" s="147"/>
    </row>
    <row r="19194">
      <c r="A19194" s="147"/>
      <c r="B19194" s="64"/>
      <c r="C19194" s="147" t="s">
        <v>217</v>
      </c>
      <c r="E19194" s="161"/>
      <c r="F19194" s="162"/>
      <c r="G19194" s="147"/>
      <c r="H19194" s="146"/>
      <c r="J19194" s="146"/>
      <c r="L19194" s="150"/>
      <c r="N19194" s="163"/>
      <c r="O19194" s="146"/>
      <c r="P19194" s="146"/>
      <c r="Q19194" s="146"/>
      <c r="R19194" s="34"/>
      <c r="S19194" s="35"/>
      <c r="T19194" s="147"/>
    </row>
    <row r="19195">
      <c r="A19195" s="147"/>
      <c r="B19195" s="64"/>
      <c r="C19195" s="147" t="s">
        <v>217</v>
      </c>
      <c r="E19195" s="161"/>
      <c r="F19195" s="162"/>
      <c r="G19195" s="147"/>
      <c r="H19195" s="146"/>
      <c r="J19195" s="146"/>
      <c r="L19195" s="150"/>
      <c r="N19195" s="163"/>
      <c r="O19195" s="146"/>
      <c r="P19195" s="146"/>
      <c r="Q19195" s="146"/>
      <c r="R19195" s="34"/>
      <c r="S19195" s="35"/>
      <c r="T19195" s="147"/>
    </row>
    <row r="19196">
      <c r="A19196" s="147"/>
      <c r="B19196" s="64"/>
      <c r="C19196" s="147" t="s">
        <v>217</v>
      </c>
      <c r="E19196" s="161"/>
      <c r="F19196" s="162"/>
      <c r="G19196" s="147"/>
      <c r="H19196" s="146"/>
      <c r="J19196" s="146"/>
      <c r="L19196" s="150"/>
      <c r="N19196" s="163"/>
      <c r="O19196" s="146"/>
      <c r="P19196" s="146"/>
      <c r="Q19196" s="146"/>
      <c r="R19196" s="34"/>
      <c r="S19196" s="35"/>
      <c r="T19196" s="147"/>
    </row>
    <row r="19197">
      <c r="A19197" s="147"/>
      <c r="B19197" s="64"/>
      <c r="C19197" s="147" t="s">
        <v>217</v>
      </c>
      <c r="E19197" s="161"/>
      <c r="F19197" s="162"/>
      <c r="G19197" s="147"/>
      <c r="H19197" s="146"/>
      <c r="J19197" s="146"/>
      <c r="L19197" s="150"/>
      <c r="N19197" s="163"/>
      <c r="O19197" s="146"/>
      <c r="P19197" s="146"/>
      <c r="Q19197" s="146"/>
      <c r="R19197" s="34"/>
      <c r="S19197" s="35"/>
      <c r="T19197" s="147"/>
    </row>
    <row r="19198">
      <c r="A19198" s="147"/>
      <c r="B19198" s="64"/>
      <c r="C19198" s="147" t="s">
        <v>217</v>
      </c>
      <c r="E19198" s="161"/>
      <c r="F19198" s="162"/>
      <c r="G19198" s="147"/>
      <c r="H19198" s="146"/>
      <c r="J19198" s="146"/>
      <c r="L19198" s="150"/>
      <c r="N19198" s="163"/>
      <c r="O19198" s="146"/>
      <c r="P19198" s="146"/>
      <c r="Q19198" s="146"/>
      <c r="R19198" s="34"/>
      <c r="S19198" s="35"/>
      <c r="T19198" s="147"/>
    </row>
    <row r="19199">
      <c r="A19199" s="147"/>
      <c r="B19199" s="64"/>
      <c r="C19199" s="147" t="s">
        <v>217</v>
      </c>
      <c r="E19199" s="161"/>
      <c r="F19199" s="162"/>
      <c r="G19199" s="147"/>
      <c r="H19199" s="146"/>
      <c r="J19199" s="146"/>
      <c r="L19199" s="150"/>
      <c r="N19199" s="163"/>
      <c r="O19199" s="146"/>
      <c r="P19199" s="146"/>
      <c r="Q19199" s="146"/>
      <c r="R19199" s="34"/>
      <c r="S19199" s="35"/>
      <c r="T19199" s="147"/>
    </row>
    <row r="19200">
      <c r="A19200" s="147"/>
      <c r="B19200" s="64"/>
      <c r="C19200" s="147" t="s">
        <v>217</v>
      </c>
      <c r="E19200" s="161"/>
      <c r="F19200" s="162"/>
      <c r="G19200" s="147"/>
      <c r="H19200" s="146"/>
      <c r="J19200" s="146"/>
      <c r="L19200" s="150"/>
      <c r="N19200" s="163"/>
      <c r="O19200" s="146"/>
      <c r="P19200" s="146"/>
      <c r="Q19200" s="146"/>
      <c r="R19200" s="34"/>
      <c r="S19200" s="35"/>
      <c r="T19200" s="147"/>
    </row>
    <row r="19201">
      <c r="A19201" s="147"/>
      <c r="B19201" s="64"/>
      <c r="C19201" s="147" t="s">
        <v>217</v>
      </c>
      <c r="E19201" s="161"/>
      <c r="F19201" s="162"/>
      <c r="G19201" s="147"/>
      <c r="H19201" s="146"/>
      <c r="J19201" s="146"/>
      <c r="L19201" s="150"/>
      <c r="N19201" s="163"/>
      <c r="O19201" s="146"/>
      <c r="P19201" s="146"/>
      <c r="Q19201" s="146"/>
      <c r="R19201" s="34"/>
      <c r="S19201" s="35"/>
      <c r="T19201" s="147"/>
    </row>
    <row r="19202">
      <c r="A19202" s="147"/>
      <c r="B19202" s="64"/>
      <c r="C19202" s="147" t="s">
        <v>217</v>
      </c>
      <c r="E19202" s="161"/>
      <c r="F19202" s="162"/>
      <c r="G19202" s="147"/>
      <c r="H19202" s="146"/>
      <c r="J19202" s="146"/>
      <c r="L19202" s="150"/>
      <c r="N19202" s="163"/>
      <c r="O19202" s="146"/>
      <c r="P19202" s="146"/>
      <c r="Q19202" s="146"/>
      <c r="R19202" s="34"/>
      <c r="S19202" s="35"/>
      <c r="T19202" s="147"/>
    </row>
    <row r="19203">
      <c r="A19203" s="147"/>
      <c r="B19203" s="64"/>
      <c r="C19203" s="147" t="s">
        <v>217</v>
      </c>
      <c r="E19203" s="161"/>
      <c r="F19203" s="162"/>
      <c r="G19203" s="147"/>
      <c r="H19203" s="146"/>
      <c r="J19203" s="146"/>
      <c r="L19203" s="150"/>
      <c r="N19203" s="163"/>
      <c r="O19203" s="146"/>
      <c r="P19203" s="146"/>
      <c r="Q19203" s="146"/>
      <c r="R19203" s="34"/>
      <c r="S19203" s="35"/>
      <c r="T19203" s="147"/>
    </row>
    <row r="19204">
      <c r="A19204" s="147"/>
      <c r="B19204" s="64"/>
      <c r="C19204" s="147" t="s">
        <v>217</v>
      </c>
      <c r="E19204" s="161"/>
      <c r="F19204" s="162"/>
      <c r="G19204" s="147"/>
      <c r="H19204" s="146"/>
      <c r="J19204" s="146"/>
      <c r="L19204" s="150"/>
      <c r="N19204" s="163"/>
      <c r="O19204" s="146"/>
      <c r="P19204" s="146"/>
      <c r="Q19204" s="146"/>
      <c r="R19204" s="34"/>
      <c r="S19204" s="35"/>
      <c r="T19204" s="147"/>
    </row>
    <row r="19205">
      <c r="A19205" s="147"/>
      <c r="B19205" s="64"/>
      <c r="C19205" s="147" t="s">
        <v>217</v>
      </c>
      <c r="E19205" s="161"/>
      <c r="F19205" s="162"/>
      <c r="G19205" s="147"/>
      <c r="H19205" s="146"/>
      <c r="J19205" s="146"/>
      <c r="L19205" s="150"/>
      <c r="N19205" s="163"/>
      <c r="O19205" s="146"/>
      <c r="P19205" s="146"/>
      <c r="Q19205" s="146"/>
      <c r="R19205" s="34"/>
      <c r="S19205" s="35"/>
      <c r="T19205" s="147"/>
    </row>
    <row r="19206">
      <c r="A19206" s="147"/>
      <c r="B19206" s="64"/>
      <c r="C19206" s="147" t="s">
        <v>217</v>
      </c>
      <c r="E19206" s="161"/>
      <c r="F19206" s="162"/>
      <c r="G19206" s="147"/>
      <c r="H19206" s="146"/>
      <c r="J19206" s="146"/>
      <c r="L19206" s="150"/>
      <c r="N19206" s="163"/>
      <c r="O19206" s="146"/>
      <c r="P19206" s="146"/>
      <c r="Q19206" s="146"/>
      <c r="R19206" s="34"/>
      <c r="S19206" s="35"/>
      <c r="T19206" s="147"/>
    </row>
    <row r="19207">
      <c r="A19207" s="147"/>
      <c r="B19207" s="64"/>
      <c r="C19207" s="147" t="s">
        <v>217</v>
      </c>
      <c r="E19207" s="161"/>
      <c r="F19207" s="162"/>
      <c r="G19207" s="147"/>
      <c r="H19207" s="146"/>
      <c r="J19207" s="146"/>
      <c r="L19207" s="150"/>
      <c r="N19207" s="163"/>
      <c r="O19207" s="146"/>
      <c r="P19207" s="146"/>
      <c r="Q19207" s="146"/>
      <c r="R19207" s="34"/>
      <c r="S19207" s="35"/>
      <c r="T19207" s="147"/>
    </row>
    <row r="19208">
      <c r="A19208" s="147"/>
      <c r="B19208" s="64"/>
      <c r="C19208" s="147" t="s">
        <v>217</v>
      </c>
      <c r="E19208" s="161"/>
      <c r="F19208" s="162"/>
      <c r="G19208" s="147"/>
      <c r="H19208" s="146"/>
      <c r="J19208" s="146"/>
      <c r="L19208" s="150"/>
      <c r="N19208" s="163"/>
      <c r="O19208" s="146"/>
      <c r="P19208" s="146"/>
      <c r="Q19208" s="146"/>
      <c r="R19208" s="34"/>
      <c r="S19208" s="35"/>
      <c r="T19208" s="147"/>
    </row>
    <row r="19209">
      <c r="A19209" s="147"/>
      <c r="B19209" s="64"/>
      <c r="C19209" s="147" t="s">
        <v>217</v>
      </c>
      <c r="E19209" s="161"/>
      <c r="F19209" s="162"/>
      <c r="G19209" s="147"/>
      <c r="H19209" s="146"/>
      <c r="J19209" s="146"/>
      <c r="L19209" s="150"/>
      <c r="N19209" s="163"/>
      <c r="O19209" s="146"/>
      <c r="P19209" s="146"/>
      <c r="Q19209" s="146"/>
      <c r="R19209" s="34"/>
      <c r="S19209" s="35"/>
      <c r="T19209" s="147"/>
    </row>
    <row r="19210">
      <c r="A19210" s="147"/>
      <c r="B19210" s="64"/>
      <c r="C19210" s="147" t="s">
        <v>217</v>
      </c>
      <c r="E19210" s="161"/>
      <c r="F19210" s="162"/>
      <c r="G19210" s="147"/>
      <c r="H19210" s="146"/>
      <c r="J19210" s="146"/>
      <c r="L19210" s="150"/>
      <c r="N19210" s="163"/>
      <c r="O19210" s="146"/>
      <c r="P19210" s="146"/>
      <c r="Q19210" s="146"/>
      <c r="R19210" s="34"/>
      <c r="S19210" s="35"/>
      <c r="T19210" s="147"/>
    </row>
    <row r="19211">
      <c r="A19211" s="147"/>
      <c r="B19211" s="64"/>
      <c r="C19211" s="147" t="s">
        <v>217</v>
      </c>
      <c r="E19211" s="161"/>
      <c r="F19211" s="162"/>
      <c r="G19211" s="147"/>
      <c r="H19211" s="146"/>
      <c r="J19211" s="146"/>
      <c r="L19211" s="150"/>
      <c r="N19211" s="163"/>
      <c r="O19211" s="146"/>
      <c r="P19211" s="146"/>
      <c r="Q19211" s="146"/>
      <c r="R19211" s="34"/>
      <c r="S19211" s="35"/>
      <c r="T19211" s="147"/>
    </row>
    <row r="19212">
      <c r="A19212" s="147"/>
      <c r="B19212" s="64"/>
      <c r="C19212" s="147" t="s">
        <v>217</v>
      </c>
      <c r="E19212" s="161"/>
      <c r="F19212" s="162"/>
      <c r="G19212" s="147"/>
      <c r="H19212" s="146"/>
      <c r="J19212" s="146"/>
      <c r="L19212" s="150"/>
      <c r="N19212" s="163"/>
      <c r="O19212" s="146"/>
      <c r="P19212" s="146"/>
      <c r="Q19212" s="146"/>
      <c r="R19212" s="34"/>
      <c r="S19212" s="35"/>
      <c r="T19212" s="147"/>
    </row>
    <row r="19213">
      <c r="A19213" s="147"/>
      <c r="B19213" s="64"/>
      <c r="C19213" s="147" t="s">
        <v>217</v>
      </c>
      <c r="E19213" s="161"/>
      <c r="F19213" s="162"/>
      <c r="G19213" s="147"/>
      <c r="H19213" s="146"/>
      <c r="J19213" s="146"/>
      <c r="L19213" s="150"/>
      <c r="N19213" s="163"/>
      <c r="O19213" s="146"/>
      <c r="P19213" s="146"/>
      <c r="Q19213" s="146"/>
      <c r="R19213" s="34"/>
      <c r="S19213" s="35"/>
      <c r="T19213" s="147"/>
    </row>
    <row r="19214">
      <c r="A19214" s="147"/>
      <c r="B19214" s="64"/>
      <c r="C19214" s="147" t="s">
        <v>217</v>
      </c>
      <c r="E19214" s="161"/>
      <c r="F19214" s="162"/>
      <c r="G19214" s="147"/>
      <c r="H19214" s="146"/>
      <c r="J19214" s="146"/>
      <c r="L19214" s="150"/>
      <c r="N19214" s="163"/>
      <c r="O19214" s="146"/>
      <c r="P19214" s="146"/>
      <c r="Q19214" s="146"/>
      <c r="R19214" s="34"/>
      <c r="S19214" s="35"/>
      <c r="T19214" s="147"/>
    </row>
    <row r="19215">
      <c r="A19215" s="147"/>
      <c r="B19215" s="64"/>
      <c r="C19215" s="147" t="s">
        <v>217</v>
      </c>
      <c r="E19215" s="161"/>
      <c r="F19215" s="162"/>
      <c r="G19215" s="147"/>
      <c r="H19215" s="146"/>
      <c r="J19215" s="146"/>
      <c r="L19215" s="150"/>
      <c r="N19215" s="163"/>
      <c r="O19215" s="146"/>
      <c r="P19215" s="146"/>
      <c r="Q19215" s="146"/>
      <c r="R19215" s="34"/>
      <c r="S19215" s="35"/>
      <c r="T19215" s="147"/>
    </row>
    <row r="19216">
      <c r="A19216" s="147"/>
      <c r="B19216" s="64"/>
      <c r="C19216" s="147" t="s">
        <v>217</v>
      </c>
      <c r="E19216" s="161"/>
      <c r="F19216" s="162"/>
      <c r="G19216" s="147"/>
      <c r="H19216" s="146"/>
      <c r="J19216" s="146"/>
      <c r="L19216" s="150"/>
      <c r="N19216" s="163"/>
      <c r="O19216" s="146"/>
      <c r="P19216" s="146"/>
      <c r="Q19216" s="146"/>
      <c r="R19216" s="34"/>
      <c r="S19216" s="35"/>
      <c r="T19216" s="147"/>
    </row>
    <row r="19217">
      <c r="A19217" s="147"/>
      <c r="B19217" s="64"/>
      <c r="C19217" s="147" t="s">
        <v>217</v>
      </c>
      <c r="E19217" s="161"/>
      <c r="F19217" s="162"/>
      <c r="G19217" s="147"/>
      <c r="H19217" s="146"/>
      <c r="J19217" s="146"/>
      <c r="L19217" s="150"/>
      <c r="N19217" s="163"/>
      <c r="O19217" s="146"/>
      <c r="P19217" s="146"/>
      <c r="Q19217" s="146"/>
      <c r="R19217" s="34"/>
      <c r="S19217" s="35"/>
      <c r="T19217" s="147"/>
    </row>
    <row r="19218">
      <c r="A19218" s="147"/>
      <c r="B19218" s="64"/>
      <c r="C19218" s="147" t="s">
        <v>217</v>
      </c>
      <c r="E19218" s="161"/>
      <c r="F19218" s="162"/>
      <c r="G19218" s="147"/>
      <c r="H19218" s="146"/>
      <c r="J19218" s="146"/>
      <c r="L19218" s="150"/>
      <c r="N19218" s="163"/>
      <c r="O19218" s="146"/>
      <c r="P19218" s="146"/>
      <c r="Q19218" s="146"/>
      <c r="R19218" s="34"/>
      <c r="S19218" s="35"/>
      <c r="T19218" s="147"/>
    </row>
    <row r="19219">
      <c r="A19219" s="147"/>
      <c r="B19219" s="64"/>
      <c r="C19219" s="147" t="s">
        <v>217</v>
      </c>
      <c r="E19219" s="161"/>
      <c r="F19219" s="162"/>
      <c r="G19219" s="147"/>
      <c r="H19219" s="146"/>
      <c r="J19219" s="146"/>
      <c r="L19219" s="150"/>
      <c r="N19219" s="163"/>
      <c r="O19219" s="146"/>
      <c r="P19219" s="146"/>
      <c r="Q19219" s="146"/>
      <c r="R19219" s="34"/>
      <c r="S19219" s="35"/>
      <c r="T19219" s="147"/>
    </row>
    <row r="19220">
      <c r="A19220" s="147"/>
      <c r="B19220" s="64"/>
      <c r="C19220" s="147" t="s">
        <v>217</v>
      </c>
      <c r="E19220" s="161"/>
      <c r="F19220" s="162"/>
      <c r="G19220" s="147"/>
      <c r="H19220" s="146"/>
      <c r="J19220" s="146"/>
      <c r="L19220" s="150"/>
      <c r="N19220" s="163"/>
      <c r="O19220" s="146"/>
      <c r="P19220" s="146"/>
      <c r="Q19220" s="146"/>
      <c r="R19220" s="34"/>
      <c r="S19220" s="35"/>
      <c r="T19220" s="147"/>
    </row>
    <row r="19221">
      <c r="A19221" s="147"/>
      <c r="B19221" s="64"/>
      <c r="C19221" s="147" t="s">
        <v>217</v>
      </c>
      <c r="E19221" s="161"/>
      <c r="F19221" s="162"/>
      <c r="G19221" s="147"/>
      <c r="H19221" s="146"/>
      <c r="J19221" s="146"/>
      <c r="L19221" s="150"/>
      <c r="N19221" s="163"/>
      <c r="O19221" s="146"/>
      <c r="P19221" s="146"/>
      <c r="Q19221" s="146"/>
      <c r="R19221" s="34"/>
      <c r="S19221" s="35"/>
      <c r="T19221" s="147"/>
    </row>
    <row r="19222">
      <c r="A19222" s="147"/>
      <c r="B19222" s="64"/>
      <c r="C19222" s="147" t="s">
        <v>217</v>
      </c>
      <c r="E19222" s="161"/>
      <c r="F19222" s="162"/>
      <c r="G19222" s="147"/>
      <c r="H19222" s="146"/>
      <c r="J19222" s="146"/>
      <c r="L19222" s="150"/>
      <c r="N19222" s="163"/>
      <c r="O19222" s="146"/>
      <c r="P19222" s="146"/>
      <c r="Q19222" s="146"/>
      <c r="R19222" s="34"/>
      <c r="S19222" s="35"/>
      <c r="T19222" s="147"/>
    </row>
    <row r="19223">
      <c r="A19223" s="147"/>
      <c r="B19223" s="64"/>
      <c r="C19223" s="147" t="s">
        <v>217</v>
      </c>
      <c r="E19223" s="161"/>
      <c r="F19223" s="162"/>
      <c r="G19223" s="147"/>
      <c r="H19223" s="146"/>
      <c r="J19223" s="146"/>
      <c r="L19223" s="150"/>
      <c r="N19223" s="163"/>
      <c r="O19223" s="146"/>
      <c r="P19223" s="146"/>
      <c r="Q19223" s="146"/>
      <c r="R19223" s="34"/>
      <c r="S19223" s="35"/>
      <c r="T19223" s="147"/>
    </row>
    <row r="19224">
      <c r="A19224" s="147"/>
      <c r="B19224" s="64"/>
      <c r="C19224" s="147" t="s">
        <v>217</v>
      </c>
      <c r="E19224" s="161"/>
      <c r="F19224" s="162"/>
      <c r="G19224" s="147"/>
      <c r="H19224" s="146"/>
      <c r="J19224" s="146"/>
      <c r="L19224" s="150"/>
      <c r="N19224" s="163"/>
      <c r="O19224" s="146"/>
      <c r="P19224" s="146"/>
      <c r="Q19224" s="146"/>
      <c r="R19224" s="34"/>
      <c r="S19224" s="35"/>
      <c r="T19224" s="147"/>
    </row>
    <row r="19225">
      <c r="A19225" s="147"/>
      <c r="B19225" s="64"/>
      <c r="C19225" s="147" t="s">
        <v>217</v>
      </c>
      <c r="E19225" s="161"/>
      <c r="F19225" s="162"/>
      <c r="G19225" s="147"/>
      <c r="H19225" s="146"/>
      <c r="J19225" s="146"/>
      <c r="L19225" s="150"/>
      <c r="N19225" s="163"/>
      <c r="O19225" s="146"/>
      <c r="P19225" s="146"/>
      <c r="Q19225" s="146"/>
      <c r="R19225" s="34"/>
      <c r="S19225" s="35"/>
      <c r="T19225" s="147"/>
    </row>
    <row r="19226">
      <c r="A19226" s="147"/>
      <c r="B19226" s="64"/>
      <c r="C19226" s="147" t="s">
        <v>217</v>
      </c>
      <c r="E19226" s="161"/>
      <c r="F19226" s="162"/>
      <c r="G19226" s="147"/>
      <c r="H19226" s="146"/>
      <c r="J19226" s="146"/>
      <c r="L19226" s="150"/>
      <c r="N19226" s="163"/>
      <c r="O19226" s="146"/>
      <c r="P19226" s="146"/>
      <c r="Q19226" s="146"/>
      <c r="R19226" s="34"/>
      <c r="S19226" s="35"/>
      <c r="T19226" s="147"/>
    </row>
    <row r="19227">
      <c r="A19227" s="147"/>
      <c r="B19227" s="64"/>
      <c r="C19227" s="147" t="s">
        <v>217</v>
      </c>
      <c r="E19227" s="161"/>
      <c r="F19227" s="162"/>
      <c r="G19227" s="147"/>
      <c r="H19227" s="146"/>
      <c r="J19227" s="146"/>
      <c r="L19227" s="150"/>
      <c r="N19227" s="163"/>
      <c r="O19227" s="146"/>
      <c r="P19227" s="146"/>
      <c r="Q19227" s="146"/>
      <c r="R19227" s="34"/>
      <c r="S19227" s="35"/>
      <c r="T19227" s="147"/>
    </row>
    <row r="19228">
      <c r="A19228" s="147"/>
      <c r="B19228" s="64"/>
      <c r="C19228" s="147" t="s">
        <v>217</v>
      </c>
      <c r="E19228" s="161"/>
      <c r="F19228" s="162"/>
      <c r="G19228" s="147"/>
      <c r="H19228" s="146"/>
      <c r="J19228" s="146"/>
      <c r="L19228" s="150"/>
      <c r="N19228" s="163"/>
      <c r="O19228" s="146"/>
      <c r="P19228" s="146"/>
      <c r="Q19228" s="146"/>
      <c r="R19228" s="34"/>
      <c r="S19228" s="35"/>
      <c r="T19228" s="147"/>
    </row>
    <row r="19229">
      <c r="A19229" s="147"/>
      <c r="B19229" s="64"/>
      <c r="C19229" s="147" t="s">
        <v>217</v>
      </c>
      <c r="E19229" s="161"/>
      <c r="F19229" s="162"/>
      <c r="G19229" s="147"/>
      <c r="H19229" s="146"/>
      <c r="J19229" s="146"/>
      <c r="L19229" s="150"/>
      <c r="N19229" s="163"/>
      <c r="O19229" s="146"/>
      <c r="P19229" s="146"/>
      <c r="Q19229" s="146"/>
      <c r="R19229" s="34"/>
      <c r="S19229" s="35"/>
      <c r="T19229" s="147"/>
    </row>
    <row r="19230">
      <c r="A19230" s="147"/>
      <c r="B19230" s="64"/>
      <c r="C19230" s="147" t="s">
        <v>217</v>
      </c>
      <c r="E19230" s="161"/>
      <c r="F19230" s="162"/>
      <c r="G19230" s="147"/>
      <c r="H19230" s="146"/>
      <c r="J19230" s="146"/>
      <c r="L19230" s="150"/>
      <c r="N19230" s="163"/>
      <c r="O19230" s="146"/>
      <c r="P19230" s="146"/>
      <c r="Q19230" s="146"/>
      <c r="R19230" s="34"/>
      <c r="S19230" s="35"/>
      <c r="T19230" s="147"/>
    </row>
    <row r="19231">
      <c r="A19231" s="147"/>
      <c r="B19231" s="64"/>
      <c r="C19231" s="147" t="s">
        <v>217</v>
      </c>
      <c r="E19231" s="161"/>
      <c r="F19231" s="162"/>
      <c r="G19231" s="147"/>
      <c r="H19231" s="146"/>
      <c r="J19231" s="146"/>
      <c r="L19231" s="150"/>
      <c r="N19231" s="163"/>
      <c r="O19231" s="146"/>
      <c r="P19231" s="146"/>
      <c r="Q19231" s="146"/>
      <c r="R19231" s="34"/>
      <c r="S19231" s="35"/>
      <c r="T19231" s="147"/>
    </row>
    <row r="19232">
      <c r="A19232" s="147"/>
      <c r="B19232" s="64"/>
      <c r="C19232" s="147" t="s">
        <v>217</v>
      </c>
      <c r="E19232" s="161"/>
      <c r="F19232" s="162"/>
      <c r="G19232" s="147"/>
      <c r="H19232" s="146"/>
      <c r="J19232" s="146"/>
      <c r="L19232" s="150"/>
      <c r="N19232" s="163"/>
      <c r="O19232" s="146"/>
      <c r="P19232" s="146"/>
      <c r="Q19232" s="146"/>
      <c r="R19232" s="34"/>
      <c r="S19232" s="35"/>
      <c r="T19232" s="147"/>
    </row>
    <row r="19233">
      <c r="A19233" s="147"/>
      <c r="B19233" s="64"/>
      <c r="C19233" s="147" t="s">
        <v>217</v>
      </c>
      <c r="E19233" s="161"/>
      <c r="F19233" s="162"/>
      <c r="G19233" s="147"/>
      <c r="H19233" s="146"/>
      <c r="J19233" s="146"/>
      <c r="L19233" s="150"/>
      <c r="N19233" s="163"/>
      <c r="O19233" s="146"/>
      <c r="P19233" s="146"/>
      <c r="Q19233" s="146"/>
      <c r="R19233" s="34"/>
      <c r="S19233" s="35"/>
      <c r="T19233" s="147"/>
    </row>
    <row r="19234">
      <c r="A19234" s="147"/>
      <c r="B19234" s="64"/>
      <c r="C19234" s="147" t="s">
        <v>217</v>
      </c>
      <c r="E19234" s="161"/>
      <c r="F19234" s="162"/>
      <c r="G19234" s="147"/>
      <c r="H19234" s="146"/>
      <c r="J19234" s="146"/>
      <c r="L19234" s="150"/>
      <c r="N19234" s="163"/>
      <c r="O19234" s="146"/>
      <c r="P19234" s="146"/>
      <c r="Q19234" s="146"/>
      <c r="R19234" s="34"/>
      <c r="S19234" s="35"/>
      <c r="T19234" s="147"/>
    </row>
    <row r="19235">
      <c r="A19235" s="147"/>
      <c r="B19235" s="64"/>
      <c r="C19235" s="147" t="s">
        <v>217</v>
      </c>
      <c r="E19235" s="161"/>
      <c r="F19235" s="162"/>
      <c r="G19235" s="147"/>
      <c r="H19235" s="146"/>
      <c r="J19235" s="146"/>
      <c r="L19235" s="150"/>
      <c r="N19235" s="163"/>
      <c r="O19235" s="146"/>
      <c r="P19235" s="146"/>
      <c r="Q19235" s="146"/>
      <c r="R19235" s="34"/>
      <c r="S19235" s="35"/>
      <c r="T19235" s="147"/>
    </row>
    <row r="19236">
      <c r="A19236" s="147"/>
      <c r="B19236" s="64"/>
      <c r="C19236" s="147" t="s">
        <v>217</v>
      </c>
      <c r="E19236" s="161"/>
      <c r="F19236" s="162"/>
      <c r="G19236" s="147"/>
      <c r="H19236" s="146"/>
      <c r="J19236" s="146"/>
      <c r="L19236" s="150"/>
      <c r="N19236" s="163"/>
      <c r="O19236" s="146"/>
      <c r="P19236" s="146"/>
      <c r="Q19236" s="146"/>
      <c r="R19236" s="34"/>
      <c r="S19236" s="35"/>
      <c r="T19236" s="147"/>
    </row>
    <row r="19237">
      <c r="A19237" s="147"/>
      <c r="B19237" s="64"/>
      <c r="C19237" s="147" t="s">
        <v>217</v>
      </c>
      <c r="E19237" s="161"/>
      <c r="F19237" s="162"/>
      <c r="G19237" s="147"/>
      <c r="H19237" s="146"/>
      <c r="J19237" s="146"/>
      <c r="L19237" s="150"/>
      <c r="N19237" s="163"/>
      <c r="O19237" s="146"/>
      <c r="P19237" s="146"/>
      <c r="Q19237" s="146"/>
      <c r="R19237" s="34"/>
      <c r="S19237" s="35"/>
      <c r="T19237" s="147"/>
    </row>
    <row r="19238">
      <c r="A19238" s="147"/>
      <c r="B19238" s="64"/>
      <c r="C19238" s="147" t="s">
        <v>217</v>
      </c>
      <c r="E19238" s="161"/>
      <c r="F19238" s="162"/>
      <c r="G19238" s="147"/>
      <c r="H19238" s="146"/>
      <c r="J19238" s="146"/>
      <c r="L19238" s="150"/>
      <c r="N19238" s="163"/>
      <c r="O19238" s="146"/>
      <c r="P19238" s="146"/>
      <c r="Q19238" s="146"/>
      <c r="R19238" s="34"/>
      <c r="S19238" s="35"/>
      <c r="T19238" s="147"/>
    </row>
    <row r="19239">
      <c r="A19239" s="147"/>
      <c r="B19239" s="64"/>
      <c r="C19239" s="147" t="s">
        <v>217</v>
      </c>
      <c r="E19239" s="161"/>
      <c r="F19239" s="162"/>
      <c r="G19239" s="147"/>
      <c r="H19239" s="146"/>
      <c r="J19239" s="146"/>
      <c r="L19239" s="150"/>
      <c r="N19239" s="163"/>
      <c r="O19239" s="146"/>
      <c r="P19239" s="146"/>
      <c r="Q19239" s="146"/>
      <c r="R19239" s="34"/>
      <c r="S19239" s="35"/>
      <c r="T19239" s="147"/>
    </row>
    <row r="19240">
      <c r="A19240" s="147"/>
      <c r="B19240" s="64"/>
      <c r="C19240" s="147" t="s">
        <v>217</v>
      </c>
      <c r="E19240" s="161"/>
      <c r="F19240" s="162"/>
      <c r="G19240" s="147"/>
      <c r="H19240" s="146"/>
      <c r="J19240" s="146"/>
      <c r="L19240" s="150"/>
      <c r="N19240" s="163"/>
      <c r="O19240" s="146"/>
      <c r="P19240" s="146"/>
      <c r="Q19240" s="146"/>
      <c r="R19240" s="34"/>
      <c r="S19240" s="35"/>
      <c r="T19240" s="147"/>
    </row>
    <row r="19241">
      <c r="A19241" s="147"/>
      <c r="B19241" s="64"/>
      <c r="C19241" s="147" t="s">
        <v>217</v>
      </c>
      <c r="E19241" s="161"/>
      <c r="F19241" s="162"/>
      <c r="G19241" s="147"/>
      <c r="H19241" s="146"/>
      <c r="J19241" s="146"/>
      <c r="L19241" s="150"/>
      <c r="N19241" s="163"/>
      <c r="O19241" s="146"/>
      <c r="P19241" s="146"/>
      <c r="Q19241" s="146"/>
      <c r="R19241" s="34"/>
      <c r="S19241" s="35"/>
      <c r="T19241" s="147"/>
    </row>
    <row r="19242">
      <c r="A19242" s="147"/>
      <c r="B19242" s="64"/>
      <c r="C19242" s="147" t="s">
        <v>217</v>
      </c>
      <c r="E19242" s="161"/>
      <c r="F19242" s="162"/>
      <c r="G19242" s="147"/>
      <c r="H19242" s="146"/>
      <c r="J19242" s="146"/>
      <c r="L19242" s="150"/>
      <c r="N19242" s="163"/>
      <c r="O19242" s="146"/>
      <c r="P19242" s="146"/>
      <c r="Q19242" s="146"/>
      <c r="R19242" s="34"/>
      <c r="S19242" s="35"/>
      <c r="T19242" s="147"/>
    </row>
    <row r="19243">
      <c r="A19243" s="147"/>
      <c r="B19243" s="64"/>
      <c r="C19243" s="147" t="s">
        <v>217</v>
      </c>
      <c r="E19243" s="161"/>
      <c r="F19243" s="162"/>
      <c r="G19243" s="147"/>
      <c r="H19243" s="146"/>
      <c r="J19243" s="146"/>
      <c r="L19243" s="150"/>
      <c r="N19243" s="163"/>
      <c r="O19243" s="146"/>
      <c r="P19243" s="146"/>
      <c r="Q19243" s="146"/>
      <c r="R19243" s="34"/>
      <c r="S19243" s="35"/>
      <c r="T19243" s="147"/>
    </row>
    <row r="19244">
      <c r="A19244" s="147"/>
      <c r="B19244" s="64"/>
      <c r="C19244" s="147" t="s">
        <v>217</v>
      </c>
      <c r="E19244" s="161"/>
      <c r="F19244" s="162"/>
      <c r="G19244" s="147"/>
      <c r="H19244" s="146"/>
      <c r="J19244" s="146"/>
      <c r="L19244" s="150"/>
      <c r="N19244" s="163"/>
      <c r="O19244" s="146"/>
      <c r="P19244" s="146"/>
      <c r="Q19244" s="146"/>
      <c r="R19244" s="34"/>
      <c r="S19244" s="35"/>
      <c r="T19244" s="147"/>
    </row>
    <row r="19245">
      <c r="A19245" s="147"/>
      <c r="B19245" s="64"/>
      <c r="C19245" s="147" t="s">
        <v>217</v>
      </c>
      <c r="E19245" s="161"/>
      <c r="F19245" s="162"/>
      <c r="G19245" s="147"/>
      <c r="H19245" s="146"/>
      <c r="J19245" s="146"/>
      <c r="L19245" s="150"/>
      <c r="N19245" s="163"/>
      <c r="O19245" s="146"/>
      <c r="P19245" s="146"/>
      <c r="Q19245" s="146"/>
      <c r="R19245" s="34"/>
      <c r="S19245" s="35"/>
      <c r="T19245" s="147"/>
    </row>
    <row r="19246">
      <c r="A19246" s="147"/>
      <c r="B19246" s="64"/>
      <c r="C19246" s="147" t="s">
        <v>217</v>
      </c>
      <c r="E19246" s="161"/>
      <c r="F19246" s="162"/>
      <c r="G19246" s="147"/>
      <c r="H19246" s="146"/>
      <c r="J19246" s="146"/>
      <c r="L19246" s="150"/>
      <c r="N19246" s="163"/>
      <c r="O19246" s="146"/>
      <c r="P19246" s="146"/>
      <c r="Q19246" s="146"/>
      <c r="R19246" s="34"/>
      <c r="S19246" s="35"/>
      <c r="T19246" s="147"/>
    </row>
    <row r="19247">
      <c r="A19247" s="147"/>
      <c r="B19247" s="64"/>
      <c r="C19247" s="147" t="s">
        <v>217</v>
      </c>
      <c r="E19247" s="161"/>
      <c r="F19247" s="162"/>
      <c r="G19247" s="147"/>
      <c r="H19247" s="146"/>
      <c r="J19247" s="146"/>
      <c r="L19247" s="150"/>
      <c r="N19247" s="163"/>
      <c r="O19247" s="146"/>
      <c r="P19247" s="146"/>
      <c r="Q19247" s="146"/>
      <c r="R19247" s="34"/>
      <c r="S19247" s="35"/>
      <c r="T19247" s="147"/>
    </row>
    <row r="19248">
      <c r="A19248" s="147"/>
      <c r="B19248" s="64"/>
      <c r="C19248" s="147" t="s">
        <v>217</v>
      </c>
      <c r="E19248" s="161"/>
      <c r="F19248" s="162"/>
      <c r="G19248" s="147"/>
      <c r="H19248" s="146"/>
      <c r="J19248" s="146"/>
      <c r="L19248" s="150"/>
      <c r="N19248" s="163"/>
      <c r="O19248" s="146"/>
      <c r="P19248" s="146"/>
      <c r="Q19248" s="146"/>
      <c r="R19248" s="34"/>
      <c r="S19248" s="35"/>
      <c r="T19248" s="147"/>
    </row>
    <row r="19249">
      <c r="A19249" s="147"/>
      <c r="B19249" s="64"/>
      <c r="C19249" s="147" t="s">
        <v>217</v>
      </c>
      <c r="E19249" s="161"/>
      <c r="F19249" s="162"/>
      <c r="G19249" s="147"/>
      <c r="H19249" s="146"/>
      <c r="J19249" s="146"/>
      <c r="L19249" s="150"/>
      <c r="N19249" s="163"/>
      <c r="O19249" s="146"/>
      <c r="P19249" s="146"/>
      <c r="Q19249" s="146"/>
      <c r="R19249" s="34"/>
      <c r="S19249" s="35"/>
      <c r="T19249" s="147"/>
    </row>
    <row r="19250">
      <c r="A19250" s="147"/>
      <c r="B19250" s="64"/>
      <c r="C19250" s="147" t="s">
        <v>217</v>
      </c>
      <c r="E19250" s="161"/>
      <c r="F19250" s="162"/>
      <c r="G19250" s="147"/>
      <c r="H19250" s="146"/>
      <c r="J19250" s="146"/>
      <c r="L19250" s="150"/>
      <c r="N19250" s="163"/>
      <c r="O19250" s="146"/>
      <c r="P19250" s="146"/>
      <c r="Q19250" s="146"/>
      <c r="R19250" s="34"/>
      <c r="S19250" s="35"/>
      <c r="T19250" s="147"/>
    </row>
    <row r="19251">
      <c r="A19251" s="147"/>
      <c r="B19251" s="64"/>
      <c r="C19251" s="147" t="s">
        <v>217</v>
      </c>
      <c r="E19251" s="161"/>
      <c r="F19251" s="162"/>
      <c r="G19251" s="147"/>
      <c r="H19251" s="146"/>
      <c r="J19251" s="146"/>
      <c r="L19251" s="150"/>
      <c r="N19251" s="163"/>
      <c r="O19251" s="146"/>
      <c r="P19251" s="146"/>
      <c r="Q19251" s="146"/>
      <c r="R19251" s="34"/>
      <c r="S19251" s="35"/>
      <c r="T19251" s="147"/>
    </row>
    <row r="19252">
      <c r="A19252" s="147"/>
      <c r="B19252" s="64"/>
      <c r="C19252" s="147" t="s">
        <v>217</v>
      </c>
      <c r="E19252" s="161"/>
      <c r="F19252" s="162"/>
      <c r="G19252" s="147"/>
      <c r="H19252" s="146"/>
      <c r="J19252" s="146"/>
      <c r="L19252" s="150"/>
      <c r="N19252" s="163"/>
      <c r="O19252" s="146"/>
      <c r="P19252" s="146"/>
      <c r="Q19252" s="146"/>
      <c r="R19252" s="34"/>
      <c r="S19252" s="35"/>
      <c r="T19252" s="147"/>
    </row>
    <row r="19253">
      <c r="A19253" s="147"/>
      <c r="B19253" s="64"/>
      <c r="C19253" s="147" t="s">
        <v>217</v>
      </c>
      <c r="E19253" s="161"/>
      <c r="F19253" s="162"/>
      <c r="G19253" s="147"/>
      <c r="H19253" s="146"/>
      <c r="J19253" s="146"/>
      <c r="L19253" s="150"/>
      <c r="N19253" s="163"/>
      <c r="O19253" s="146"/>
      <c r="P19253" s="146"/>
      <c r="Q19253" s="146"/>
      <c r="R19253" s="34"/>
      <c r="S19253" s="35"/>
      <c r="T19253" s="147"/>
    </row>
    <row r="19254">
      <c r="A19254" s="147"/>
      <c r="B19254" s="64"/>
      <c r="C19254" s="147" t="s">
        <v>217</v>
      </c>
      <c r="E19254" s="161"/>
      <c r="F19254" s="162"/>
      <c r="G19254" s="147"/>
      <c r="H19254" s="146"/>
      <c r="J19254" s="146"/>
      <c r="L19254" s="150"/>
      <c r="N19254" s="163"/>
      <c r="O19254" s="146"/>
      <c r="P19254" s="146"/>
      <c r="Q19254" s="146"/>
      <c r="R19254" s="34"/>
      <c r="S19254" s="35"/>
      <c r="T19254" s="147"/>
    </row>
    <row r="19255">
      <c r="A19255" s="147"/>
      <c r="B19255" s="64"/>
      <c r="C19255" s="147" t="s">
        <v>217</v>
      </c>
      <c r="E19255" s="161"/>
      <c r="F19255" s="162"/>
      <c r="G19255" s="147"/>
      <c r="H19255" s="146"/>
      <c r="J19255" s="146"/>
      <c r="L19255" s="150"/>
      <c r="N19255" s="163"/>
      <c r="O19255" s="146"/>
      <c r="P19255" s="146"/>
      <c r="Q19255" s="146"/>
      <c r="R19255" s="34"/>
      <c r="S19255" s="35"/>
      <c r="T19255" s="147"/>
    </row>
    <row r="19256">
      <c r="A19256" s="147"/>
      <c r="B19256" s="64"/>
      <c r="C19256" s="147" t="s">
        <v>217</v>
      </c>
      <c r="E19256" s="161"/>
      <c r="F19256" s="162"/>
      <c r="G19256" s="147"/>
      <c r="H19256" s="146"/>
      <c r="J19256" s="146"/>
      <c r="L19256" s="150"/>
      <c r="N19256" s="163"/>
      <c r="O19256" s="146"/>
      <c r="P19256" s="146"/>
      <c r="Q19256" s="146"/>
      <c r="R19256" s="34"/>
      <c r="S19256" s="35"/>
      <c r="T19256" s="147"/>
    </row>
    <row r="19257">
      <c r="A19257" s="147"/>
      <c r="B19257" s="64"/>
      <c r="C19257" s="147" t="s">
        <v>217</v>
      </c>
      <c r="E19257" s="161"/>
      <c r="F19257" s="162"/>
      <c r="G19257" s="147"/>
      <c r="H19257" s="146"/>
      <c r="J19257" s="146"/>
      <c r="L19257" s="150"/>
      <c r="N19257" s="163"/>
      <c r="O19257" s="146"/>
      <c r="P19257" s="146"/>
      <c r="Q19257" s="146"/>
      <c r="R19257" s="34"/>
      <c r="S19257" s="35"/>
      <c r="T19257" s="147"/>
    </row>
    <row r="19258">
      <c r="A19258" s="147"/>
      <c r="B19258" s="64"/>
      <c r="C19258" s="147" t="s">
        <v>217</v>
      </c>
      <c r="E19258" s="161"/>
      <c r="F19258" s="162"/>
      <c r="G19258" s="147"/>
      <c r="H19258" s="146"/>
      <c r="J19258" s="146"/>
      <c r="L19258" s="150"/>
      <c r="N19258" s="163"/>
      <c r="O19258" s="146"/>
      <c r="P19258" s="146"/>
      <c r="Q19258" s="146"/>
      <c r="R19258" s="34"/>
      <c r="S19258" s="35"/>
      <c r="T19258" s="147"/>
    </row>
    <row r="19259">
      <c r="A19259" s="147"/>
      <c r="B19259" s="64"/>
      <c r="C19259" s="147" t="s">
        <v>217</v>
      </c>
      <c r="E19259" s="161"/>
      <c r="F19259" s="162"/>
      <c r="G19259" s="147"/>
      <c r="H19259" s="146"/>
      <c r="J19259" s="146"/>
      <c r="L19259" s="150"/>
      <c r="N19259" s="163"/>
      <c r="O19259" s="146"/>
      <c r="P19259" s="146"/>
      <c r="Q19259" s="146"/>
      <c r="R19259" s="34"/>
      <c r="S19259" s="35"/>
      <c r="T19259" s="147"/>
    </row>
    <row r="19260">
      <c r="A19260" s="147"/>
      <c r="B19260" s="64"/>
      <c r="C19260" s="147" t="s">
        <v>217</v>
      </c>
      <c r="E19260" s="161"/>
      <c r="F19260" s="162"/>
      <c r="G19260" s="147"/>
      <c r="H19260" s="146"/>
      <c r="J19260" s="146"/>
      <c r="L19260" s="150"/>
      <c r="N19260" s="163"/>
      <c r="O19260" s="146"/>
      <c r="P19260" s="146"/>
      <c r="Q19260" s="146"/>
      <c r="R19260" s="34"/>
      <c r="S19260" s="35"/>
      <c r="T19260" s="147"/>
    </row>
    <row r="19261">
      <c r="A19261" s="147"/>
      <c r="B19261" s="64"/>
      <c r="C19261" s="147" t="s">
        <v>217</v>
      </c>
      <c r="E19261" s="161"/>
      <c r="F19261" s="162"/>
      <c r="G19261" s="147"/>
      <c r="H19261" s="146"/>
      <c r="J19261" s="146"/>
      <c r="L19261" s="150"/>
      <c r="N19261" s="163"/>
      <c r="O19261" s="146"/>
      <c r="P19261" s="146"/>
      <c r="Q19261" s="146"/>
      <c r="R19261" s="34"/>
      <c r="S19261" s="35"/>
      <c r="T19261" s="147"/>
    </row>
    <row r="19262">
      <c r="A19262" s="147"/>
      <c r="B19262" s="64"/>
      <c r="C19262" s="147" t="s">
        <v>217</v>
      </c>
      <c r="E19262" s="161"/>
      <c r="F19262" s="162"/>
      <c r="G19262" s="147"/>
      <c r="H19262" s="146"/>
      <c r="J19262" s="146"/>
      <c r="L19262" s="150"/>
      <c r="N19262" s="163"/>
      <c r="O19262" s="146"/>
      <c r="P19262" s="146"/>
      <c r="Q19262" s="146"/>
      <c r="R19262" s="34"/>
      <c r="S19262" s="35"/>
      <c r="T19262" s="147"/>
    </row>
    <row r="19263">
      <c r="A19263" s="147"/>
      <c r="B19263" s="64"/>
      <c r="C19263" s="147" t="s">
        <v>217</v>
      </c>
      <c r="E19263" s="161"/>
      <c r="F19263" s="162"/>
      <c r="G19263" s="147"/>
      <c r="H19263" s="146"/>
      <c r="J19263" s="146"/>
      <c r="L19263" s="150"/>
      <c r="N19263" s="163"/>
      <c r="O19263" s="146"/>
      <c r="P19263" s="146"/>
      <c r="Q19263" s="146"/>
      <c r="R19263" s="34"/>
      <c r="S19263" s="35"/>
      <c r="T19263" s="147"/>
    </row>
    <row r="19264">
      <c r="A19264" s="147"/>
      <c r="B19264" s="64"/>
      <c r="C19264" s="147" t="s">
        <v>217</v>
      </c>
      <c r="E19264" s="161"/>
      <c r="F19264" s="162"/>
      <c r="G19264" s="147"/>
      <c r="H19264" s="146"/>
      <c r="J19264" s="146"/>
      <c r="L19264" s="150"/>
      <c r="N19264" s="163"/>
      <c r="O19264" s="146"/>
      <c r="P19264" s="146"/>
      <c r="Q19264" s="146"/>
      <c r="R19264" s="34"/>
      <c r="S19264" s="35"/>
      <c r="T19264" s="147"/>
    </row>
    <row r="19265">
      <c r="A19265" s="147"/>
      <c r="B19265" s="64"/>
      <c r="C19265" s="147" t="s">
        <v>217</v>
      </c>
      <c r="E19265" s="161"/>
      <c r="F19265" s="162"/>
      <c r="G19265" s="147"/>
      <c r="H19265" s="146"/>
      <c r="J19265" s="146"/>
      <c r="L19265" s="150"/>
      <c r="N19265" s="163"/>
      <c r="O19265" s="146"/>
      <c r="P19265" s="146"/>
      <c r="Q19265" s="146"/>
      <c r="R19265" s="34"/>
      <c r="S19265" s="35"/>
      <c r="T19265" s="147"/>
    </row>
    <row r="19266">
      <c r="A19266" s="147"/>
      <c r="B19266" s="64"/>
      <c r="C19266" s="147" t="s">
        <v>217</v>
      </c>
      <c r="E19266" s="161"/>
      <c r="F19266" s="162"/>
      <c r="G19266" s="147"/>
      <c r="H19266" s="146"/>
      <c r="J19266" s="146"/>
      <c r="L19266" s="150"/>
      <c r="N19266" s="163"/>
      <c r="O19266" s="146"/>
      <c r="P19266" s="146"/>
      <c r="Q19266" s="146"/>
      <c r="R19266" s="34"/>
      <c r="S19266" s="35"/>
      <c r="T19266" s="147"/>
    </row>
    <row r="19267">
      <c r="A19267" s="147"/>
      <c r="B19267" s="64"/>
      <c r="C19267" s="147" t="s">
        <v>217</v>
      </c>
      <c r="E19267" s="161"/>
      <c r="F19267" s="162"/>
      <c r="G19267" s="147"/>
      <c r="H19267" s="146"/>
      <c r="J19267" s="146"/>
      <c r="L19267" s="150"/>
      <c r="N19267" s="163"/>
      <c r="O19267" s="146"/>
      <c r="P19267" s="146"/>
      <c r="Q19267" s="146"/>
      <c r="R19267" s="34"/>
      <c r="S19267" s="35"/>
      <c r="T19267" s="147"/>
    </row>
    <row r="19268">
      <c r="A19268" s="147"/>
      <c r="B19268" s="64"/>
      <c r="C19268" s="147" t="s">
        <v>217</v>
      </c>
      <c r="E19268" s="161"/>
      <c r="F19268" s="162"/>
      <c r="G19268" s="147"/>
      <c r="H19268" s="146"/>
      <c r="J19268" s="146"/>
      <c r="L19268" s="150"/>
      <c r="N19268" s="163"/>
      <c r="O19268" s="146"/>
      <c r="P19268" s="146"/>
      <c r="Q19268" s="146"/>
      <c r="R19268" s="34"/>
      <c r="S19268" s="35"/>
      <c r="T19268" s="147"/>
    </row>
    <row r="19269">
      <c r="A19269" s="147"/>
      <c r="B19269" s="64"/>
      <c r="C19269" s="147" t="s">
        <v>217</v>
      </c>
      <c r="E19269" s="161"/>
      <c r="F19269" s="162"/>
      <c r="G19269" s="147"/>
      <c r="H19269" s="146"/>
      <c r="J19269" s="146"/>
      <c r="L19269" s="150"/>
      <c r="N19269" s="163"/>
      <c r="O19269" s="146"/>
      <c r="P19269" s="146"/>
      <c r="Q19269" s="146"/>
      <c r="R19269" s="34"/>
      <c r="S19269" s="35"/>
      <c r="T19269" s="147"/>
    </row>
    <row r="19270">
      <c r="A19270" s="147"/>
      <c r="B19270" s="64"/>
      <c r="C19270" s="147" t="s">
        <v>217</v>
      </c>
      <c r="E19270" s="161"/>
      <c r="F19270" s="162"/>
      <c r="G19270" s="147"/>
      <c r="H19270" s="146"/>
      <c r="J19270" s="146"/>
      <c r="L19270" s="150"/>
      <c r="N19270" s="163"/>
      <c r="O19270" s="146"/>
      <c r="P19270" s="146"/>
      <c r="Q19270" s="146"/>
      <c r="R19270" s="34"/>
      <c r="S19270" s="35"/>
      <c r="T19270" s="147"/>
    </row>
    <row r="19271">
      <c r="A19271" s="147"/>
      <c r="B19271" s="64"/>
      <c r="C19271" s="147" t="s">
        <v>217</v>
      </c>
      <c r="E19271" s="161"/>
      <c r="F19271" s="162"/>
      <c r="G19271" s="147"/>
      <c r="H19271" s="146"/>
      <c r="J19271" s="146"/>
      <c r="L19271" s="150"/>
      <c r="N19271" s="163"/>
      <c r="O19271" s="146"/>
      <c r="P19271" s="146"/>
      <c r="Q19271" s="146"/>
      <c r="R19271" s="34"/>
      <c r="S19271" s="35"/>
      <c r="T19271" s="147"/>
    </row>
    <row r="19272">
      <c r="A19272" s="147"/>
      <c r="B19272" s="64"/>
      <c r="C19272" s="147" t="s">
        <v>217</v>
      </c>
      <c r="E19272" s="161"/>
      <c r="F19272" s="162"/>
      <c r="G19272" s="147"/>
      <c r="H19272" s="146"/>
      <c r="J19272" s="146"/>
      <c r="L19272" s="150"/>
      <c r="N19272" s="163"/>
      <c r="O19272" s="146"/>
      <c r="P19272" s="146"/>
      <c r="Q19272" s="146"/>
      <c r="R19272" s="34"/>
      <c r="S19272" s="35"/>
      <c r="T19272" s="147"/>
    </row>
    <row r="19273">
      <c r="A19273" s="147"/>
      <c r="B19273" s="64"/>
      <c r="C19273" s="147" t="s">
        <v>217</v>
      </c>
      <c r="E19273" s="161"/>
      <c r="F19273" s="162"/>
      <c r="G19273" s="147"/>
      <c r="H19273" s="146"/>
      <c r="J19273" s="146"/>
      <c r="L19273" s="150"/>
      <c r="N19273" s="163"/>
      <c r="O19273" s="146"/>
      <c r="P19273" s="146"/>
      <c r="Q19273" s="146"/>
      <c r="R19273" s="34"/>
      <c r="S19273" s="35"/>
      <c r="T19273" s="147"/>
    </row>
    <row r="19274">
      <c r="A19274" s="147"/>
      <c r="B19274" s="64"/>
      <c r="C19274" s="147" t="s">
        <v>217</v>
      </c>
      <c r="E19274" s="161"/>
      <c r="F19274" s="162"/>
      <c r="G19274" s="147"/>
      <c r="H19274" s="146"/>
      <c r="J19274" s="146"/>
      <c r="L19274" s="150"/>
      <c r="N19274" s="163"/>
      <c r="O19274" s="146"/>
      <c r="P19274" s="146"/>
      <c r="Q19274" s="146"/>
      <c r="R19274" s="34"/>
      <c r="S19274" s="35"/>
      <c r="T19274" s="147"/>
    </row>
    <row r="19275">
      <c r="A19275" s="147"/>
      <c r="B19275" s="64"/>
      <c r="C19275" s="147" t="s">
        <v>217</v>
      </c>
      <c r="E19275" s="161"/>
      <c r="F19275" s="162"/>
      <c r="G19275" s="147"/>
      <c r="H19275" s="146"/>
      <c r="J19275" s="146"/>
      <c r="L19275" s="150"/>
      <c r="N19275" s="163"/>
      <c r="O19275" s="146"/>
      <c r="P19275" s="146"/>
      <c r="Q19275" s="146"/>
      <c r="R19275" s="34"/>
      <c r="S19275" s="35"/>
      <c r="T19275" s="147"/>
    </row>
    <row r="19276">
      <c r="A19276" s="147"/>
      <c r="B19276" s="64"/>
      <c r="C19276" s="147" t="s">
        <v>217</v>
      </c>
      <c r="E19276" s="161"/>
      <c r="F19276" s="162"/>
      <c r="G19276" s="147"/>
      <c r="H19276" s="146"/>
      <c r="J19276" s="146"/>
      <c r="L19276" s="150"/>
      <c r="N19276" s="163"/>
      <c r="O19276" s="146"/>
      <c r="P19276" s="146"/>
      <c r="Q19276" s="146"/>
      <c r="R19276" s="34"/>
      <c r="S19276" s="35"/>
      <c r="T19276" s="147"/>
    </row>
    <row r="19277">
      <c r="A19277" s="147"/>
      <c r="B19277" s="64"/>
      <c r="C19277" s="147" t="s">
        <v>217</v>
      </c>
      <c r="E19277" s="161"/>
      <c r="F19277" s="162"/>
      <c r="G19277" s="147"/>
      <c r="H19277" s="146"/>
      <c r="J19277" s="146"/>
      <c r="L19277" s="150"/>
      <c r="N19277" s="163"/>
      <c r="O19277" s="146"/>
      <c r="P19277" s="146"/>
      <c r="Q19277" s="146"/>
      <c r="R19277" s="34"/>
      <c r="S19277" s="35"/>
      <c r="T19277" s="147"/>
    </row>
    <row r="19278">
      <c r="A19278" s="147"/>
      <c r="B19278" s="64"/>
      <c r="C19278" s="147" t="s">
        <v>217</v>
      </c>
      <c r="E19278" s="161"/>
      <c r="F19278" s="162"/>
      <c r="G19278" s="147"/>
      <c r="H19278" s="146"/>
      <c r="J19278" s="146"/>
      <c r="L19278" s="150"/>
      <c r="N19278" s="163"/>
      <c r="O19278" s="146"/>
      <c r="P19278" s="146"/>
      <c r="Q19278" s="146"/>
      <c r="R19278" s="34"/>
      <c r="S19278" s="35"/>
      <c r="T19278" s="147"/>
    </row>
    <row r="19279">
      <c r="A19279" s="147"/>
      <c r="B19279" s="64"/>
      <c r="C19279" s="147" t="s">
        <v>217</v>
      </c>
      <c r="E19279" s="161"/>
      <c r="F19279" s="162"/>
      <c r="G19279" s="147"/>
      <c r="H19279" s="146"/>
      <c r="J19279" s="146"/>
      <c r="L19279" s="150"/>
      <c r="N19279" s="163"/>
      <c r="O19279" s="146"/>
      <c r="P19279" s="146"/>
      <c r="Q19279" s="146"/>
      <c r="R19279" s="34"/>
      <c r="S19279" s="35"/>
      <c r="T19279" s="147"/>
    </row>
    <row r="19280">
      <c r="A19280" s="147"/>
      <c r="B19280" s="64"/>
      <c r="C19280" s="147" t="s">
        <v>217</v>
      </c>
      <c r="E19280" s="161"/>
      <c r="F19280" s="162"/>
      <c r="G19280" s="147"/>
      <c r="H19280" s="146"/>
      <c r="J19280" s="146"/>
      <c r="L19280" s="150"/>
      <c r="N19280" s="163"/>
      <c r="O19280" s="146"/>
      <c r="P19280" s="146"/>
      <c r="Q19280" s="146"/>
      <c r="R19280" s="34"/>
      <c r="S19280" s="35"/>
      <c r="T19280" s="147"/>
    </row>
    <row r="19281">
      <c r="A19281" s="147"/>
      <c r="B19281" s="64"/>
      <c r="C19281" s="147" t="s">
        <v>217</v>
      </c>
      <c r="E19281" s="161"/>
      <c r="F19281" s="162"/>
      <c r="G19281" s="147"/>
      <c r="H19281" s="146"/>
      <c r="J19281" s="146"/>
      <c r="L19281" s="150"/>
      <c r="N19281" s="163"/>
      <c r="O19281" s="146"/>
      <c r="P19281" s="146"/>
      <c r="Q19281" s="146"/>
      <c r="R19281" s="34"/>
      <c r="S19281" s="35"/>
      <c r="T19281" s="147"/>
    </row>
    <row r="19282">
      <c r="A19282" s="147"/>
      <c r="B19282" s="64"/>
      <c r="C19282" s="147" t="s">
        <v>217</v>
      </c>
      <c r="E19282" s="161"/>
      <c r="F19282" s="162"/>
      <c r="G19282" s="147"/>
      <c r="H19282" s="146"/>
      <c r="J19282" s="146"/>
      <c r="L19282" s="150"/>
      <c r="N19282" s="163"/>
      <c r="O19282" s="146"/>
      <c r="P19282" s="146"/>
      <c r="Q19282" s="146"/>
      <c r="R19282" s="34"/>
      <c r="S19282" s="35"/>
      <c r="T19282" s="147"/>
    </row>
    <row r="19283">
      <c r="A19283" s="147"/>
      <c r="B19283" s="64"/>
      <c r="C19283" s="147" t="s">
        <v>217</v>
      </c>
      <c r="E19283" s="161"/>
      <c r="F19283" s="162"/>
      <c r="G19283" s="147"/>
      <c r="H19283" s="146"/>
      <c r="J19283" s="146"/>
      <c r="L19283" s="150"/>
      <c r="N19283" s="163"/>
      <c r="O19283" s="146"/>
      <c r="P19283" s="146"/>
      <c r="Q19283" s="146"/>
      <c r="R19283" s="34"/>
      <c r="S19283" s="35"/>
      <c r="T19283" s="147"/>
    </row>
    <row r="19284">
      <c r="A19284" s="147"/>
      <c r="B19284" s="64"/>
      <c r="C19284" s="147" t="s">
        <v>217</v>
      </c>
      <c r="E19284" s="161"/>
      <c r="F19284" s="162"/>
      <c r="G19284" s="147"/>
      <c r="H19284" s="146"/>
      <c r="J19284" s="146"/>
      <c r="L19284" s="150"/>
      <c r="N19284" s="163"/>
      <c r="O19284" s="146"/>
      <c r="P19284" s="146"/>
      <c r="Q19284" s="146"/>
      <c r="R19284" s="34"/>
      <c r="S19284" s="35"/>
      <c r="T19284" s="147"/>
    </row>
    <row r="19285">
      <c r="A19285" s="147"/>
      <c r="B19285" s="64"/>
      <c r="C19285" s="147" t="s">
        <v>217</v>
      </c>
      <c r="E19285" s="161"/>
      <c r="F19285" s="162"/>
      <c r="G19285" s="147"/>
      <c r="H19285" s="146"/>
      <c r="J19285" s="146"/>
      <c r="L19285" s="150"/>
      <c r="N19285" s="163"/>
      <c r="O19285" s="146"/>
      <c r="P19285" s="146"/>
      <c r="Q19285" s="146"/>
      <c r="R19285" s="34"/>
      <c r="S19285" s="35"/>
      <c r="T19285" s="147"/>
    </row>
    <row r="19286">
      <c r="A19286" s="147"/>
      <c r="B19286" s="64"/>
      <c r="C19286" s="147" t="s">
        <v>217</v>
      </c>
      <c r="E19286" s="161"/>
      <c r="F19286" s="162"/>
      <c r="G19286" s="147"/>
      <c r="H19286" s="146"/>
      <c r="J19286" s="146"/>
      <c r="L19286" s="150"/>
      <c r="N19286" s="163"/>
      <c r="O19286" s="146"/>
      <c r="P19286" s="146"/>
      <c r="Q19286" s="146"/>
      <c r="R19286" s="34"/>
      <c r="S19286" s="35"/>
      <c r="T19286" s="147"/>
    </row>
    <row r="19287">
      <c r="A19287" s="147"/>
      <c r="B19287" s="64"/>
      <c r="C19287" s="147" t="s">
        <v>217</v>
      </c>
      <c r="E19287" s="161"/>
      <c r="F19287" s="162"/>
      <c r="G19287" s="147"/>
      <c r="H19287" s="146"/>
      <c r="J19287" s="146"/>
      <c r="L19287" s="150"/>
      <c r="N19287" s="163"/>
      <c r="O19287" s="146"/>
      <c r="P19287" s="146"/>
      <c r="Q19287" s="146"/>
      <c r="R19287" s="34"/>
      <c r="S19287" s="35"/>
      <c r="T19287" s="147"/>
    </row>
    <row r="19288">
      <c r="A19288" s="147"/>
      <c r="B19288" s="64"/>
      <c r="C19288" s="147" t="s">
        <v>217</v>
      </c>
      <c r="E19288" s="161"/>
      <c r="F19288" s="162"/>
      <c r="G19288" s="147"/>
      <c r="H19288" s="146"/>
      <c r="J19288" s="146"/>
      <c r="L19288" s="150"/>
      <c r="N19288" s="163"/>
      <c r="O19288" s="146"/>
      <c r="P19288" s="146"/>
      <c r="Q19288" s="146"/>
      <c r="R19288" s="34"/>
      <c r="S19288" s="35"/>
      <c r="T19288" s="147"/>
    </row>
    <row r="19289">
      <c r="A19289" s="147"/>
      <c r="B19289" s="64"/>
      <c r="C19289" s="147" t="s">
        <v>217</v>
      </c>
      <c r="E19289" s="161"/>
      <c r="F19289" s="162"/>
      <c r="G19289" s="147"/>
      <c r="H19289" s="146"/>
      <c r="J19289" s="146"/>
      <c r="L19289" s="150"/>
      <c r="N19289" s="163"/>
      <c r="O19289" s="146"/>
      <c r="P19289" s="146"/>
      <c r="Q19289" s="146"/>
      <c r="R19289" s="34"/>
      <c r="S19289" s="35"/>
      <c r="T19289" s="147"/>
    </row>
    <row r="19290">
      <c r="A19290" s="147"/>
      <c r="B19290" s="64"/>
      <c r="C19290" s="147" t="s">
        <v>217</v>
      </c>
      <c r="E19290" s="161"/>
      <c r="F19290" s="162"/>
      <c r="G19290" s="147"/>
      <c r="H19290" s="146"/>
      <c r="J19290" s="146"/>
      <c r="L19290" s="150"/>
      <c r="N19290" s="163"/>
      <c r="O19290" s="146"/>
      <c r="P19290" s="146"/>
      <c r="Q19290" s="146"/>
      <c r="R19290" s="34"/>
      <c r="S19290" s="35"/>
      <c r="T19290" s="147"/>
    </row>
    <row r="19291">
      <c r="A19291" s="147"/>
      <c r="B19291" s="64"/>
      <c r="C19291" s="147" t="s">
        <v>217</v>
      </c>
      <c r="E19291" s="161"/>
      <c r="F19291" s="162"/>
      <c r="G19291" s="147"/>
      <c r="H19291" s="146"/>
      <c r="J19291" s="146"/>
      <c r="L19291" s="150"/>
      <c r="N19291" s="163"/>
      <c r="O19291" s="146"/>
      <c r="P19291" s="146"/>
      <c r="Q19291" s="146"/>
      <c r="R19291" s="34"/>
      <c r="S19291" s="35"/>
      <c r="T19291" s="147"/>
    </row>
    <row r="19292">
      <c r="A19292" s="147"/>
      <c r="B19292" s="64"/>
      <c r="C19292" s="147" t="s">
        <v>217</v>
      </c>
      <c r="E19292" s="161"/>
      <c r="F19292" s="162"/>
      <c r="G19292" s="147"/>
      <c r="H19292" s="146"/>
      <c r="J19292" s="146"/>
      <c r="L19292" s="150"/>
      <c r="N19292" s="163"/>
      <c r="O19292" s="146"/>
      <c r="P19292" s="146"/>
      <c r="Q19292" s="146"/>
      <c r="R19292" s="34"/>
      <c r="S19292" s="35"/>
      <c r="T19292" s="147"/>
    </row>
    <row r="19293">
      <c r="A19293" s="147"/>
      <c r="B19293" s="64"/>
      <c r="C19293" s="147" t="s">
        <v>217</v>
      </c>
      <c r="E19293" s="161"/>
      <c r="F19293" s="162"/>
      <c r="G19293" s="147"/>
      <c r="H19293" s="146"/>
      <c r="J19293" s="146"/>
      <c r="L19293" s="150"/>
      <c r="N19293" s="163"/>
      <c r="O19293" s="146"/>
      <c r="P19293" s="146"/>
      <c r="Q19293" s="146"/>
      <c r="R19293" s="34"/>
      <c r="S19293" s="35"/>
      <c r="T19293" s="147"/>
    </row>
    <row r="19294">
      <c r="A19294" s="147"/>
      <c r="B19294" s="64"/>
      <c r="C19294" s="147" t="s">
        <v>217</v>
      </c>
      <c r="E19294" s="161"/>
      <c r="F19294" s="162"/>
      <c r="G19294" s="147"/>
      <c r="H19294" s="146"/>
      <c r="J19294" s="146"/>
      <c r="L19294" s="150"/>
      <c r="N19294" s="163"/>
      <c r="O19294" s="146"/>
      <c r="P19294" s="146"/>
      <c r="Q19294" s="146"/>
      <c r="R19294" s="34"/>
      <c r="S19294" s="35"/>
      <c r="T19294" s="147"/>
    </row>
    <row r="19295">
      <c r="A19295" s="147"/>
      <c r="B19295" s="64"/>
      <c r="C19295" s="147" t="s">
        <v>217</v>
      </c>
      <c r="E19295" s="161"/>
      <c r="F19295" s="162"/>
      <c r="G19295" s="147"/>
      <c r="H19295" s="146"/>
      <c r="J19295" s="146"/>
      <c r="L19295" s="150"/>
      <c r="N19295" s="163"/>
      <c r="O19295" s="146"/>
      <c r="P19295" s="146"/>
      <c r="Q19295" s="146"/>
      <c r="R19295" s="34"/>
      <c r="S19295" s="35"/>
      <c r="T19295" s="147"/>
    </row>
    <row r="19296">
      <c r="A19296" s="147"/>
      <c r="B19296" s="64"/>
      <c r="C19296" s="147" t="s">
        <v>217</v>
      </c>
      <c r="E19296" s="161"/>
      <c r="F19296" s="162"/>
      <c r="G19296" s="147"/>
      <c r="H19296" s="146"/>
      <c r="J19296" s="146"/>
      <c r="L19296" s="150"/>
      <c r="N19296" s="163"/>
      <c r="O19296" s="146"/>
      <c r="P19296" s="146"/>
      <c r="Q19296" s="146"/>
      <c r="R19296" s="34"/>
      <c r="S19296" s="35"/>
      <c r="T19296" s="147"/>
    </row>
    <row r="19297">
      <c r="A19297" s="147"/>
      <c r="B19297" s="64"/>
      <c r="C19297" s="147" t="s">
        <v>217</v>
      </c>
      <c r="E19297" s="161"/>
      <c r="F19297" s="162"/>
      <c r="G19297" s="147"/>
      <c r="H19297" s="146"/>
      <c r="J19297" s="146"/>
      <c r="L19297" s="150"/>
      <c r="N19297" s="163"/>
      <c r="O19297" s="146"/>
      <c r="P19297" s="146"/>
      <c r="Q19297" s="146"/>
      <c r="R19297" s="34"/>
      <c r="S19297" s="35"/>
      <c r="T19297" s="147"/>
    </row>
    <row r="19298">
      <c r="A19298" s="147"/>
      <c r="B19298" s="64"/>
      <c r="C19298" s="147" t="s">
        <v>217</v>
      </c>
      <c r="E19298" s="161"/>
      <c r="F19298" s="162"/>
      <c r="G19298" s="147"/>
      <c r="H19298" s="146"/>
      <c r="J19298" s="146"/>
      <c r="L19298" s="150"/>
      <c r="N19298" s="163"/>
      <c r="O19298" s="146"/>
      <c r="P19298" s="146"/>
      <c r="Q19298" s="146"/>
      <c r="R19298" s="34"/>
      <c r="S19298" s="35"/>
      <c r="T19298" s="147"/>
    </row>
    <row r="19299">
      <c r="A19299" s="147"/>
      <c r="B19299" s="64"/>
      <c r="C19299" s="147" t="s">
        <v>217</v>
      </c>
      <c r="E19299" s="161"/>
      <c r="F19299" s="162"/>
      <c r="G19299" s="147"/>
      <c r="H19299" s="146"/>
      <c r="J19299" s="146"/>
      <c r="L19299" s="150"/>
      <c r="N19299" s="163"/>
      <c r="O19299" s="146"/>
      <c r="P19299" s="146"/>
      <c r="Q19299" s="146"/>
      <c r="R19299" s="34"/>
      <c r="S19299" s="35"/>
      <c r="T19299" s="147"/>
    </row>
    <row r="19300">
      <c r="A19300" s="147"/>
      <c r="B19300" s="64"/>
      <c r="C19300" s="147" t="s">
        <v>217</v>
      </c>
      <c r="E19300" s="161"/>
      <c r="F19300" s="162"/>
      <c r="G19300" s="147"/>
      <c r="H19300" s="146"/>
      <c r="J19300" s="146"/>
      <c r="L19300" s="150"/>
      <c r="N19300" s="163"/>
      <c r="O19300" s="146"/>
      <c r="P19300" s="146"/>
      <c r="Q19300" s="146"/>
      <c r="R19300" s="34"/>
      <c r="S19300" s="35"/>
      <c r="T19300" s="147"/>
    </row>
    <row r="19301">
      <c r="A19301" s="147"/>
      <c r="B19301" s="64"/>
      <c r="C19301" s="147" t="s">
        <v>217</v>
      </c>
      <c r="E19301" s="161"/>
      <c r="F19301" s="162"/>
      <c r="G19301" s="147"/>
      <c r="H19301" s="146"/>
      <c r="J19301" s="146"/>
      <c r="L19301" s="150"/>
      <c r="N19301" s="163"/>
      <c r="O19301" s="146"/>
      <c r="P19301" s="146"/>
      <c r="Q19301" s="146"/>
      <c r="R19301" s="34"/>
      <c r="S19301" s="35"/>
      <c r="T19301" s="147"/>
    </row>
    <row r="19302">
      <c r="A19302" s="147"/>
      <c r="B19302" s="64"/>
      <c r="C19302" s="147" t="s">
        <v>217</v>
      </c>
      <c r="E19302" s="161"/>
      <c r="F19302" s="162"/>
      <c r="G19302" s="147"/>
      <c r="H19302" s="146"/>
      <c r="J19302" s="146"/>
      <c r="L19302" s="150"/>
      <c r="N19302" s="163"/>
      <c r="O19302" s="146"/>
      <c r="P19302" s="146"/>
      <c r="Q19302" s="146"/>
      <c r="R19302" s="34"/>
      <c r="S19302" s="35"/>
      <c r="T19302" s="147"/>
    </row>
    <row r="19303">
      <c r="A19303" s="147"/>
      <c r="B19303" s="64"/>
      <c r="C19303" s="147" t="s">
        <v>217</v>
      </c>
      <c r="E19303" s="161"/>
      <c r="F19303" s="162"/>
      <c r="G19303" s="147"/>
      <c r="H19303" s="146"/>
      <c r="J19303" s="146"/>
      <c r="L19303" s="150"/>
      <c r="N19303" s="163"/>
      <c r="O19303" s="146"/>
      <c r="P19303" s="146"/>
      <c r="Q19303" s="146"/>
      <c r="R19303" s="34"/>
      <c r="S19303" s="35"/>
      <c r="T19303" s="147"/>
    </row>
    <row r="19304">
      <c r="A19304" s="147"/>
      <c r="B19304" s="64"/>
      <c r="C19304" s="147" t="s">
        <v>217</v>
      </c>
      <c r="E19304" s="161"/>
      <c r="F19304" s="162"/>
      <c r="G19304" s="147"/>
      <c r="H19304" s="146"/>
      <c r="J19304" s="146"/>
      <c r="L19304" s="150"/>
      <c r="N19304" s="163"/>
      <c r="O19304" s="146"/>
      <c r="P19304" s="146"/>
      <c r="Q19304" s="146"/>
      <c r="R19304" s="34"/>
      <c r="S19304" s="35"/>
      <c r="T19304" s="147"/>
    </row>
    <row r="19305">
      <c r="A19305" s="147"/>
      <c r="B19305" s="64"/>
      <c r="C19305" s="147" t="s">
        <v>217</v>
      </c>
      <c r="E19305" s="161"/>
      <c r="F19305" s="162"/>
      <c r="G19305" s="147"/>
      <c r="H19305" s="146"/>
      <c r="J19305" s="146"/>
      <c r="L19305" s="150"/>
      <c r="N19305" s="163"/>
      <c r="O19305" s="146"/>
      <c r="P19305" s="146"/>
      <c r="Q19305" s="146"/>
      <c r="R19305" s="34"/>
      <c r="S19305" s="35"/>
      <c r="T19305" s="147"/>
    </row>
    <row r="19306">
      <c r="A19306" s="147"/>
      <c r="B19306" s="64"/>
      <c r="C19306" s="147" t="s">
        <v>217</v>
      </c>
      <c r="E19306" s="161"/>
      <c r="F19306" s="162"/>
      <c r="G19306" s="147"/>
      <c r="H19306" s="146"/>
      <c r="J19306" s="146"/>
      <c r="L19306" s="150"/>
      <c r="N19306" s="163"/>
      <c r="O19306" s="146"/>
      <c r="P19306" s="146"/>
      <c r="Q19306" s="146"/>
      <c r="R19306" s="34"/>
      <c r="S19306" s="35"/>
      <c r="T19306" s="147"/>
    </row>
    <row r="19307">
      <c r="A19307" s="147"/>
      <c r="B19307" s="64"/>
      <c r="C19307" s="147" t="s">
        <v>217</v>
      </c>
      <c r="E19307" s="161"/>
      <c r="F19307" s="162"/>
      <c r="G19307" s="147"/>
      <c r="H19307" s="146"/>
      <c r="J19307" s="146"/>
      <c r="L19307" s="150"/>
      <c r="N19307" s="163"/>
      <c r="O19307" s="146"/>
      <c r="P19307" s="146"/>
      <c r="Q19307" s="146"/>
      <c r="R19307" s="34"/>
      <c r="S19307" s="35"/>
      <c r="T19307" s="147"/>
    </row>
    <row r="19308">
      <c r="A19308" s="147"/>
      <c r="B19308" s="64"/>
      <c r="C19308" s="147" t="s">
        <v>217</v>
      </c>
      <c r="E19308" s="161"/>
      <c r="F19308" s="162"/>
      <c r="G19308" s="147"/>
      <c r="H19308" s="146"/>
      <c r="J19308" s="146"/>
      <c r="L19308" s="150"/>
      <c r="N19308" s="163"/>
      <c r="O19308" s="146"/>
      <c r="P19308" s="146"/>
      <c r="Q19308" s="146"/>
      <c r="R19308" s="34"/>
      <c r="S19308" s="35"/>
      <c r="T19308" s="147"/>
    </row>
    <row r="19309">
      <c r="A19309" s="147"/>
      <c r="B19309" s="64"/>
      <c r="C19309" s="147" t="s">
        <v>217</v>
      </c>
      <c r="E19309" s="161"/>
      <c r="F19309" s="162"/>
      <c r="G19309" s="147"/>
      <c r="H19309" s="146"/>
      <c r="J19309" s="146"/>
      <c r="L19309" s="150"/>
      <c r="N19309" s="163"/>
      <c r="O19309" s="146"/>
      <c r="P19309" s="146"/>
      <c r="Q19309" s="146"/>
      <c r="R19309" s="34"/>
      <c r="S19309" s="35"/>
      <c r="T19309" s="147"/>
    </row>
    <row r="19310">
      <c r="A19310" s="147"/>
      <c r="B19310" s="64"/>
      <c r="C19310" s="147" t="s">
        <v>217</v>
      </c>
      <c r="E19310" s="161"/>
      <c r="F19310" s="162"/>
      <c r="G19310" s="147"/>
      <c r="H19310" s="146"/>
      <c r="J19310" s="146"/>
      <c r="L19310" s="150"/>
      <c r="N19310" s="163"/>
      <c r="O19310" s="146"/>
      <c r="P19310" s="146"/>
      <c r="Q19310" s="146"/>
      <c r="R19310" s="34"/>
      <c r="S19310" s="35"/>
      <c r="T19310" s="147"/>
    </row>
    <row r="19311">
      <c r="A19311" s="147"/>
      <c r="B19311" s="64"/>
      <c r="C19311" s="147" t="s">
        <v>217</v>
      </c>
      <c r="E19311" s="161"/>
      <c r="F19311" s="162"/>
      <c r="G19311" s="147"/>
      <c r="H19311" s="146"/>
      <c r="J19311" s="146"/>
      <c r="L19311" s="150"/>
      <c r="N19311" s="163"/>
      <c r="O19311" s="146"/>
      <c r="P19311" s="146"/>
      <c r="Q19311" s="146"/>
      <c r="R19311" s="34"/>
      <c r="S19311" s="35"/>
      <c r="T19311" s="147"/>
    </row>
    <row r="19312">
      <c r="A19312" s="147"/>
      <c r="B19312" s="64"/>
      <c r="C19312" s="147" t="s">
        <v>217</v>
      </c>
      <c r="E19312" s="161"/>
      <c r="F19312" s="162"/>
      <c r="G19312" s="147"/>
      <c r="H19312" s="146"/>
      <c r="J19312" s="146"/>
      <c r="L19312" s="150"/>
      <c r="N19312" s="163"/>
      <c r="O19312" s="146"/>
      <c r="P19312" s="146"/>
      <c r="Q19312" s="146"/>
      <c r="R19312" s="34"/>
      <c r="S19312" s="35"/>
      <c r="T19312" s="147"/>
    </row>
    <row r="19313">
      <c r="A19313" s="147"/>
      <c r="B19313" s="64"/>
      <c r="C19313" s="147" t="s">
        <v>217</v>
      </c>
      <c r="E19313" s="161"/>
      <c r="F19313" s="162"/>
      <c r="G19313" s="147"/>
      <c r="H19313" s="146"/>
      <c r="J19313" s="146"/>
      <c r="L19313" s="150"/>
      <c r="N19313" s="163"/>
      <c r="O19313" s="146"/>
      <c r="P19313" s="146"/>
      <c r="Q19313" s="146"/>
      <c r="R19313" s="34"/>
      <c r="S19313" s="35"/>
      <c r="T19313" s="147"/>
    </row>
    <row r="19314">
      <c r="A19314" s="147"/>
      <c r="B19314" s="64"/>
      <c r="C19314" s="147" t="s">
        <v>217</v>
      </c>
      <c r="E19314" s="161"/>
      <c r="F19314" s="162"/>
      <c r="G19314" s="147"/>
      <c r="H19314" s="146"/>
      <c r="J19314" s="146"/>
      <c r="L19314" s="150"/>
      <c r="N19314" s="163"/>
      <c r="O19314" s="146"/>
      <c r="P19314" s="146"/>
      <c r="Q19314" s="146"/>
      <c r="R19314" s="34"/>
      <c r="S19314" s="35"/>
      <c r="T19314" s="147"/>
    </row>
    <row r="19315">
      <c r="A19315" s="147"/>
      <c r="B19315" s="64"/>
      <c r="C19315" s="147" t="s">
        <v>217</v>
      </c>
      <c r="E19315" s="161"/>
      <c r="F19315" s="162"/>
      <c r="G19315" s="147"/>
      <c r="H19315" s="146"/>
      <c r="J19315" s="146"/>
      <c r="L19315" s="150"/>
      <c r="N19315" s="163"/>
      <c r="O19315" s="146"/>
      <c r="P19315" s="146"/>
      <c r="Q19315" s="146"/>
      <c r="R19315" s="34"/>
      <c r="S19315" s="35"/>
      <c r="T19315" s="147"/>
    </row>
    <row r="19316">
      <c r="A19316" s="147"/>
      <c r="B19316" s="64"/>
      <c r="C19316" s="147" t="s">
        <v>217</v>
      </c>
      <c r="E19316" s="161"/>
      <c r="F19316" s="162"/>
      <c r="G19316" s="147"/>
      <c r="H19316" s="146"/>
      <c r="J19316" s="146"/>
      <c r="L19316" s="150"/>
      <c r="N19316" s="163"/>
      <c r="O19316" s="146"/>
      <c r="P19316" s="146"/>
      <c r="Q19316" s="146"/>
      <c r="R19316" s="34"/>
      <c r="S19316" s="35"/>
      <c r="T19316" s="147"/>
    </row>
    <row r="19317">
      <c r="A19317" s="147"/>
      <c r="B19317" s="64"/>
      <c r="C19317" s="147" t="s">
        <v>217</v>
      </c>
      <c r="E19317" s="161"/>
      <c r="F19317" s="162"/>
      <c r="G19317" s="147"/>
      <c r="H19317" s="146"/>
      <c r="J19317" s="146"/>
      <c r="L19317" s="150"/>
      <c r="N19317" s="163"/>
      <c r="O19317" s="146"/>
      <c r="P19317" s="146"/>
      <c r="Q19317" s="146"/>
      <c r="R19317" s="34"/>
      <c r="S19317" s="35"/>
      <c r="T19317" s="147"/>
    </row>
    <row r="19318">
      <c r="A19318" s="147"/>
      <c r="B19318" s="64"/>
      <c r="C19318" s="147" t="s">
        <v>217</v>
      </c>
      <c r="E19318" s="161"/>
      <c r="F19318" s="162"/>
      <c r="G19318" s="147"/>
      <c r="H19318" s="146"/>
      <c r="J19318" s="146"/>
      <c r="L19318" s="150"/>
      <c r="N19318" s="163"/>
      <c r="O19318" s="146"/>
      <c r="P19318" s="146"/>
      <c r="Q19318" s="146"/>
      <c r="R19318" s="34"/>
      <c r="S19318" s="35"/>
      <c r="T19318" s="147"/>
    </row>
    <row r="19319">
      <c r="A19319" s="147"/>
      <c r="B19319" s="64"/>
      <c r="C19319" s="147" t="s">
        <v>217</v>
      </c>
      <c r="E19319" s="161"/>
      <c r="F19319" s="162"/>
      <c r="G19319" s="147"/>
      <c r="H19319" s="146"/>
      <c r="J19319" s="146"/>
      <c r="L19319" s="150"/>
      <c r="N19319" s="163"/>
      <c r="O19319" s="146"/>
      <c r="P19319" s="146"/>
      <c r="Q19319" s="146"/>
      <c r="R19319" s="34"/>
      <c r="S19319" s="35"/>
      <c r="T19319" s="147"/>
    </row>
    <row r="19320">
      <c r="A19320" s="147"/>
      <c r="B19320" s="64"/>
      <c r="C19320" s="147" t="s">
        <v>217</v>
      </c>
      <c r="E19320" s="161"/>
      <c r="F19320" s="162"/>
      <c r="G19320" s="147"/>
      <c r="H19320" s="146"/>
      <c r="J19320" s="146"/>
      <c r="L19320" s="150"/>
      <c r="N19320" s="163"/>
      <c r="O19320" s="146"/>
      <c r="P19320" s="146"/>
      <c r="Q19320" s="146"/>
      <c r="R19320" s="34"/>
      <c r="S19320" s="35"/>
      <c r="T19320" s="147"/>
    </row>
    <row r="19321">
      <c r="A19321" s="147"/>
      <c r="B19321" s="64"/>
      <c r="C19321" s="147" t="s">
        <v>217</v>
      </c>
      <c r="E19321" s="161"/>
      <c r="F19321" s="162"/>
      <c r="G19321" s="147"/>
      <c r="H19321" s="146"/>
      <c r="J19321" s="146"/>
      <c r="L19321" s="150"/>
      <c r="N19321" s="163"/>
      <c r="O19321" s="146"/>
      <c r="P19321" s="146"/>
      <c r="Q19321" s="146"/>
      <c r="R19321" s="34"/>
      <c r="S19321" s="35"/>
      <c r="T19321" s="147"/>
    </row>
    <row r="19322">
      <c r="A19322" s="147"/>
      <c r="B19322" s="64"/>
      <c r="C19322" s="147" t="s">
        <v>217</v>
      </c>
      <c r="E19322" s="161"/>
      <c r="F19322" s="162"/>
      <c r="G19322" s="147"/>
      <c r="H19322" s="146"/>
      <c r="J19322" s="146"/>
      <c r="L19322" s="150"/>
      <c r="N19322" s="163"/>
      <c r="O19322" s="146"/>
      <c r="P19322" s="146"/>
      <c r="Q19322" s="146"/>
      <c r="R19322" s="34"/>
      <c r="S19322" s="35"/>
      <c r="T19322" s="147"/>
    </row>
    <row r="19323">
      <c r="A19323" s="147"/>
      <c r="B19323" s="64"/>
      <c r="C19323" s="147" t="s">
        <v>217</v>
      </c>
      <c r="E19323" s="161"/>
      <c r="F19323" s="162"/>
      <c r="G19323" s="147"/>
      <c r="H19323" s="146"/>
      <c r="J19323" s="146"/>
      <c r="L19323" s="150"/>
      <c r="N19323" s="163"/>
      <c r="O19323" s="146"/>
      <c r="P19323" s="146"/>
      <c r="Q19323" s="146"/>
      <c r="R19323" s="34"/>
      <c r="S19323" s="35"/>
      <c r="T19323" s="147"/>
    </row>
    <row r="19324">
      <c r="A19324" s="147"/>
      <c r="B19324" s="64"/>
      <c r="C19324" s="147" t="s">
        <v>217</v>
      </c>
      <c r="E19324" s="161"/>
      <c r="F19324" s="162"/>
      <c r="G19324" s="147"/>
      <c r="H19324" s="146"/>
      <c r="J19324" s="146"/>
      <c r="L19324" s="150"/>
      <c r="N19324" s="163"/>
      <c r="O19324" s="146"/>
      <c r="P19324" s="146"/>
      <c r="Q19324" s="146"/>
      <c r="R19324" s="34"/>
      <c r="S19324" s="35"/>
      <c r="T19324" s="147"/>
    </row>
    <row r="19325">
      <c r="A19325" s="147"/>
      <c r="B19325" s="64"/>
      <c r="C19325" s="147" t="s">
        <v>217</v>
      </c>
      <c r="E19325" s="161"/>
      <c r="F19325" s="162"/>
      <c r="G19325" s="147"/>
      <c r="H19325" s="146"/>
      <c r="J19325" s="146"/>
      <c r="L19325" s="150"/>
      <c r="N19325" s="163"/>
      <c r="O19325" s="146"/>
      <c r="P19325" s="146"/>
      <c r="Q19325" s="146"/>
      <c r="R19325" s="34"/>
      <c r="S19325" s="35"/>
      <c r="T19325" s="147"/>
    </row>
    <row r="19326">
      <c r="A19326" s="147"/>
      <c r="B19326" s="64"/>
      <c r="C19326" s="147" t="s">
        <v>217</v>
      </c>
      <c r="E19326" s="161"/>
      <c r="F19326" s="162"/>
      <c r="G19326" s="147"/>
      <c r="H19326" s="146"/>
      <c r="J19326" s="146"/>
      <c r="L19326" s="150"/>
      <c r="N19326" s="163"/>
      <c r="O19326" s="146"/>
      <c r="P19326" s="146"/>
      <c r="Q19326" s="146"/>
      <c r="R19326" s="34"/>
      <c r="S19326" s="35"/>
      <c r="T19326" s="147"/>
    </row>
    <row r="19327">
      <c r="A19327" s="147"/>
      <c r="B19327" s="64"/>
      <c r="C19327" s="147" t="s">
        <v>217</v>
      </c>
      <c r="E19327" s="161"/>
      <c r="F19327" s="162"/>
      <c r="G19327" s="147"/>
      <c r="H19327" s="146"/>
      <c r="J19327" s="146"/>
      <c r="L19327" s="150"/>
      <c r="N19327" s="163"/>
      <c r="O19327" s="146"/>
      <c r="P19327" s="146"/>
      <c r="Q19327" s="146"/>
      <c r="R19327" s="34"/>
      <c r="S19327" s="35"/>
      <c r="T19327" s="147"/>
    </row>
    <row r="19328">
      <c r="A19328" s="147"/>
      <c r="B19328" s="64"/>
      <c r="C19328" s="147" t="s">
        <v>217</v>
      </c>
      <c r="E19328" s="161"/>
      <c r="F19328" s="162"/>
      <c r="G19328" s="147"/>
      <c r="H19328" s="146"/>
      <c r="J19328" s="146"/>
      <c r="L19328" s="150"/>
      <c r="N19328" s="163"/>
      <c r="O19328" s="146"/>
      <c r="P19328" s="146"/>
      <c r="Q19328" s="146"/>
      <c r="R19328" s="34"/>
      <c r="S19328" s="35"/>
      <c r="T19328" s="147"/>
    </row>
    <row r="19329">
      <c r="A19329" s="147"/>
      <c r="B19329" s="64"/>
      <c r="C19329" s="147" t="s">
        <v>217</v>
      </c>
      <c r="E19329" s="161"/>
      <c r="F19329" s="162"/>
      <c r="G19329" s="147"/>
      <c r="H19329" s="146"/>
      <c r="J19329" s="146"/>
      <c r="L19329" s="150"/>
      <c r="N19329" s="163"/>
      <c r="O19329" s="146"/>
      <c r="P19329" s="146"/>
      <c r="Q19329" s="146"/>
      <c r="R19329" s="34"/>
      <c r="S19329" s="35"/>
      <c r="T19329" s="147"/>
    </row>
    <row r="19330">
      <c r="A19330" s="147"/>
      <c r="B19330" s="64"/>
      <c r="C19330" s="147" t="s">
        <v>217</v>
      </c>
      <c r="E19330" s="161"/>
      <c r="F19330" s="162"/>
      <c r="G19330" s="147"/>
      <c r="H19330" s="146"/>
      <c r="J19330" s="146"/>
      <c r="L19330" s="150"/>
      <c r="N19330" s="163"/>
      <c r="O19330" s="146"/>
      <c r="P19330" s="146"/>
      <c r="Q19330" s="146"/>
      <c r="R19330" s="34"/>
      <c r="S19330" s="35"/>
      <c r="T19330" s="147"/>
    </row>
    <row r="19331">
      <c r="A19331" s="147"/>
      <c r="B19331" s="64"/>
      <c r="C19331" s="147" t="s">
        <v>217</v>
      </c>
      <c r="E19331" s="161"/>
      <c r="F19331" s="162"/>
      <c r="G19331" s="147"/>
      <c r="H19331" s="146"/>
      <c r="J19331" s="146"/>
      <c r="L19331" s="150"/>
      <c r="N19331" s="163"/>
      <c r="O19331" s="146"/>
      <c r="P19331" s="146"/>
      <c r="Q19331" s="146"/>
      <c r="R19331" s="34"/>
      <c r="S19331" s="35"/>
      <c r="T19331" s="147"/>
    </row>
    <row r="19332">
      <c r="A19332" s="147"/>
      <c r="B19332" s="64"/>
      <c r="C19332" s="147" t="s">
        <v>217</v>
      </c>
      <c r="E19332" s="161"/>
      <c r="F19332" s="162"/>
      <c r="G19332" s="147"/>
      <c r="H19332" s="146"/>
      <c r="J19332" s="146"/>
      <c r="L19332" s="150"/>
      <c r="N19332" s="163"/>
      <c r="O19332" s="146"/>
      <c r="P19332" s="146"/>
      <c r="Q19332" s="146"/>
      <c r="R19332" s="34"/>
      <c r="S19332" s="35"/>
      <c r="T19332" s="147"/>
    </row>
    <row r="19333">
      <c r="A19333" s="147"/>
      <c r="B19333" s="64"/>
      <c r="C19333" s="147" t="s">
        <v>217</v>
      </c>
      <c r="E19333" s="161"/>
      <c r="F19333" s="162"/>
      <c r="G19333" s="147"/>
      <c r="H19333" s="146"/>
      <c r="J19333" s="146"/>
      <c r="L19333" s="150"/>
      <c r="N19333" s="163"/>
      <c r="O19333" s="146"/>
      <c r="P19333" s="146"/>
      <c r="Q19333" s="146"/>
      <c r="R19333" s="34"/>
      <c r="S19333" s="35"/>
      <c r="T19333" s="147"/>
    </row>
    <row r="19334">
      <c r="A19334" s="147"/>
      <c r="B19334" s="64"/>
      <c r="C19334" s="147" t="s">
        <v>217</v>
      </c>
      <c r="E19334" s="161"/>
      <c r="F19334" s="162"/>
      <c r="G19334" s="147"/>
      <c r="H19334" s="146"/>
      <c r="J19334" s="146"/>
      <c r="L19334" s="150"/>
      <c r="N19334" s="163"/>
      <c r="O19334" s="146"/>
      <c r="P19334" s="146"/>
      <c r="Q19334" s="146"/>
      <c r="R19334" s="34"/>
      <c r="S19334" s="35"/>
      <c r="T19334" s="147"/>
    </row>
    <row r="19335">
      <c r="A19335" s="147"/>
      <c r="B19335" s="64"/>
      <c r="C19335" s="147" t="s">
        <v>217</v>
      </c>
      <c r="E19335" s="161"/>
      <c r="F19335" s="162"/>
      <c r="G19335" s="147"/>
      <c r="H19335" s="146"/>
      <c r="J19335" s="146"/>
      <c r="L19335" s="150"/>
      <c r="N19335" s="163"/>
      <c r="O19335" s="146"/>
      <c r="P19335" s="146"/>
      <c r="Q19335" s="146"/>
      <c r="R19335" s="34"/>
      <c r="S19335" s="35"/>
      <c r="T19335" s="147"/>
    </row>
    <row r="19336">
      <c r="A19336" s="147"/>
      <c r="B19336" s="64"/>
      <c r="C19336" s="147" t="s">
        <v>217</v>
      </c>
      <c r="E19336" s="161"/>
      <c r="F19336" s="162"/>
      <c r="G19336" s="147"/>
      <c r="H19336" s="146"/>
      <c r="J19336" s="146"/>
      <c r="L19336" s="150"/>
      <c r="N19336" s="163"/>
      <c r="O19336" s="146"/>
      <c r="P19336" s="146"/>
      <c r="Q19336" s="146"/>
      <c r="R19336" s="34"/>
      <c r="S19336" s="35"/>
      <c r="T19336" s="147"/>
    </row>
    <row r="19337">
      <c r="A19337" s="147"/>
      <c r="B19337" s="64"/>
      <c r="C19337" s="147" t="s">
        <v>217</v>
      </c>
      <c r="E19337" s="161"/>
      <c r="F19337" s="162"/>
      <c r="G19337" s="147"/>
      <c r="H19337" s="146"/>
      <c r="J19337" s="146"/>
      <c r="L19337" s="150"/>
      <c r="N19337" s="163"/>
      <c r="O19337" s="146"/>
      <c r="P19337" s="146"/>
      <c r="Q19337" s="146"/>
      <c r="R19337" s="34"/>
      <c r="S19337" s="35"/>
      <c r="T19337" s="147"/>
    </row>
    <row r="19338">
      <c r="A19338" s="147"/>
      <c r="B19338" s="64"/>
      <c r="C19338" s="147" t="s">
        <v>217</v>
      </c>
      <c r="E19338" s="161"/>
      <c r="F19338" s="162"/>
      <c r="G19338" s="147"/>
      <c r="H19338" s="146"/>
      <c r="J19338" s="146"/>
      <c r="L19338" s="150"/>
      <c r="N19338" s="163"/>
      <c r="O19338" s="146"/>
      <c r="P19338" s="146"/>
      <c r="Q19338" s="146"/>
      <c r="R19338" s="34"/>
      <c r="S19338" s="35"/>
      <c r="T19338" s="147"/>
    </row>
    <row r="19339">
      <c r="A19339" s="147"/>
      <c r="B19339" s="64"/>
      <c r="C19339" s="147" t="s">
        <v>217</v>
      </c>
      <c r="E19339" s="161"/>
      <c r="F19339" s="162"/>
      <c r="G19339" s="147"/>
      <c r="H19339" s="146"/>
      <c r="J19339" s="146"/>
      <c r="L19339" s="150"/>
      <c r="N19339" s="163"/>
      <c r="O19339" s="146"/>
      <c r="P19339" s="146"/>
      <c r="Q19339" s="146"/>
      <c r="R19339" s="34"/>
      <c r="S19339" s="35"/>
      <c r="T19339" s="147"/>
    </row>
    <row r="19340">
      <c r="A19340" s="147"/>
      <c r="B19340" s="64"/>
      <c r="C19340" s="147" t="s">
        <v>217</v>
      </c>
      <c r="E19340" s="161"/>
      <c r="F19340" s="162"/>
      <c r="G19340" s="147"/>
      <c r="H19340" s="146"/>
      <c r="J19340" s="146"/>
      <c r="L19340" s="150"/>
      <c r="N19340" s="163"/>
      <c r="O19340" s="146"/>
      <c r="P19340" s="146"/>
      <c r="Q19340" s="146"/>
      <c r="R19340" s="34"/>
      <c r="S19340" s="35"/>
      <c r="T19340" s="147"/>
    </row>
    <row r="19341">
      <c r="A19341" s="147"/>
      <c r="B19341" s="64"/>
      <c r="C19341" s="147" t="s">
        <v>217</v>
      </c>
      <c r="E19341" s="161"/>
      <c r="F19341" s="162"/>
      <c r="G19341" s="147"/>
      <c r="H19341" s="146"/>
      <c r="J19341" s="146"/>
      <c r="L19341" s="150"/>
      <c r="N19341" s="163"/>
      <c r="O19341" s="146"/>
      <c r="P19341" s="146"/>
      <c r="Q19341" s="146"/>
      <c r="R19341" s="34"/>
      <c r="S19341" s="35"/>
      <c r="T19341" s="147"/>
    </row>
    <row r="19342">
      <c r="A19342" s="147"/>
      <c r="B19342" s="64"/>
      <c r="C19342" s="147" t="s">
        <v>217</v>
      </c>
      <c r="E19342" s="161"/>
      <c r="F19342" s="162"/>
      <c r="G19342" s="147"/>
      <c r="H19342" s="146"/>
      <c r="J19342" s="146"/>
      <c r="L19342" s="150"/>
      <c r="N19342" s="163"/>
      <c r="O19342" s="146"/>
      <c r="P19342" s="146"/>
      <c r="Q19342" s="146"/>
      <c r="R19342" s="34"/>
      <c r="S19342" s="35"/>
      <c r="T19342" s="147"/>
    </row>
    <row r="19343">
      <c r="A19343" s="147"/>
      <c r="B19343" s="64"/>
      <c r="C19343" s="147" t="s">
        <v>217</v>
      </c>
      <c r="E19343" s="161"/>
      <c r="F19343" s="162"/>
      <c r="G19343" s="147"/>
      <c r="H19343" s="146"/>
      <c r="J19343" s="146"/>
      <c r="L19343" s="150"/>
      <c r="N19343" s="163"/>
      <c r="O19343" s="146"/>
      <c r="P19343" s="146"/>
      <c r="Q19343" s="146"/>
      <c r="R19343" s="34"/>
      <c r="S19343" s="35"/>
      <c r="T19343" s="147"/>
    </row>
    <row r="19344">
      <c r="A19344" s="147"/>
      <c r="B19344" s="64"/>
      <c r="C19344" s="147" t="s">
        <v>217</v>
      </c>
      <c r="E19344" s="161"/>
      <c r="F19344" s="162"/>
      <c r="G19344" s="147"/>
      <c r="H19344" s="146"/>
      <c r="J19344" s="146"/>
      <c r="L19344" s="150"/>
      <c r="N19344" s="163"/>
      <c r="O19344" s="146"/>
      <c r="P19344" s="146"/>
      <c r="Q19344" s="146"/>
      <c r="R19344" s="34"/>
      <c r="S19344" s="35"/>
      <c r="T19344" s="147"/>
    </row>
    <row r="19345">
      <c r="A19345" s="147"/>
      <c r="B19345" s="64"/>
      <c r="C19345" s="147" t="s">
        <v>217</v>
      </c>
      <c r="E19345" s="161"/>
      <c r="F19345" s="162"/>
      <c r="G19345" s="147"/>
      <c r="H19345" s="146"/>
      <c r="J19345" s="146"/>
      <c r="L19345" s="150"/>
      <c r="N19345" s="163"/>
      <c r="O19345" s="146"/>
      <c r="P19345" s="146"/>
      <c r="Q19345" s="146"/>
      <c r="R19345" s="34"/>
      <c r="S19345" s="35"/>
      <c r="T19345" s="147"/>
    </row>
    <row r="19346">
      <c r="A19346" s="147"/>
      <c r="B19346" s="64"/>
      <c r="C19346" s="147" t="s">
        <v>217</v>
      </c>
      <c r="E19346" s="161"/>
      <c r="F19346" s="162"/>
      <c r="G19346" s="147"/>
      <c r="H19346" s="146"/>
      <c r="J19346" s="146"/>
      <c r="L19346" s="150"/>
      <c r="N19346" s="163"/>
      <c r="O19346" s="146"/>
      <c r="P19346" s="146"/>
      <c r="Q19346" s="146"/>
      <c r="R19346" s="34"/>
      <c r="S19346" s="35"/>
      <c r="T19346" s="147"/>
    </row>
    <row r="19347">
      <c r="A19347" s="147"/>
      <c r="B19347" s="64"/>
      <c r="C19347" s="147" t="s">
        <v>217</v>
      </c>
      <c r="E19347" s="161"/>
      <c r="F19347" s="162"/>
      <c r="G19347" s="147"/>
      <c r="H19347" s="146"/>
      <c r="J19347" s="146"/>
      <c r="L19347" s="150"/>
      <c r="N19347" s="163"/>
      <c r="O19347" s="146"/>
      <c r="P19347" s="146"/>
      <c r="Q19347" s="146"/>
      <c r="R19347" s="34"/>
      <c r="S19347" s="35"/>
      <c r="T19347" s="147"/>
    </row>
    <row r="19348">
      <c r="A19348" s="147"/>
      <c r="B19348" s="64"/>
      <c r="C19348" s="147" t="s">
        <v>217</v>
      </c>
      <c r="E19348" s="161"/>
      <c r="F19348" s="162"/>
      <c r="G19348" s="147"/>
      <c r="H19348" s="146"/>
      <c r="J19348" s="146"/>
      <c r="L19348" s="150"/>
      <c r="N19348" s="163"/>
      <c r="O19348" s="146"/>
      <c r="P19348" s="146"/>
      <c r="Q19348" s="146"/>
      <c r="R19348" s="34"/>
      <c r="S19348" s="35"/>
      <c r="T19348" s="147"/>
    </row>
    <row r="19349">
      <c r="A19349" s="147"/>
      <c r="B19349" s="64"/>
      <c r="C19349" s="147" t="s">
        <v>217</v>
      </c>
      <c r="E19349" s="161"/>
      <c r="F19349" s="162"/>
      <c r="G19349" s="147"/>
      <c r="H19349" s="146"/>
      <c r="J19349" s="146"/>
      <c r="L19349" s="150"/>
      <c r="N19349" s="163"/>
      <c r="O19349" s="146"/>
      <c r="P19349" s="146"/>
      <c r="Q19349" s="146"/>
      <c r="R19349" s="34"/>
      <c r="S19349" s="35"/>
      <c r="T19349" s="147"/>
    </row>
    <row r="19350">
      <c r="A19350" s="147"/>
      <c r="B19350" s="64"/>
      <c r="C19350" s="147" t="s">
        <v>217</v>
      </c>
      <c r="E19350" s="161"/>
      <c r="F19350" s="162"/>
      <c r="G19350" s="147"/>
      <c r="H19350" s="146"/>
      <c r="J19350" s="146"/>
      <c r="L19350" s="150"/>
      <c r="N19350" s="163"/>
      <c r="O19350" s="146"/>
      <c r="P19350" s="146"/>
      <c r="Q19350" s="146"/>
      <c r="R19350" s="34"/>
      <c r="S19350" s="35"/>
      <c r="T19350" s="147"/>
    </row>
    <row r="19351">
      <c r="A19351" s="147"/>
      <c r="B19351" s="64"/>
      <c r="C19351" s="147" t="s">
        <v>217</v>
      </c>
      <c r="E19351" s="161"/>
      <c r="F19351" s="162"/>
      <c r="G19351" s="147"/>
      <c r="H19351" s="146"/>
      <c r="J19351" s="146"/>
      <c r="L19351" s="150"/>
      <c r="N19351" s="163"/>
      <c r="O19351" s="146"/>
      <c r="P19351" s="146"/>
      <c r="Q19351" s="146"/>
      <c r="R19351" s="34"/>
      <c r="S19351" s="35"/>
      <c r="T19351" s="147"/>
    </row>
    <row r="19352">
      <c r="A19352" s="147"/>
      <c r="B19352" s="64"/>
      <c r="C19352" s="147" t="s">
        <v>217</v>
      </c>
      <c r="E19352" s="161"/>
      <c r="F19352" s="162"/>
      <c r="G19352" s="147"/>
      <c r="H19352" s="146"/>
      <c r="J19352" s="146"/>
      <c r="L19352" s="150"/>
      <c r="N19352" s="163"/>
      <c r="O19352" s="146"/>
      <c r="P19352" s="146"/>
      <c r="Q19352" s="146"/>
      <c r="R19352" s="34"/>
      <c r="S19352" s="35"/>
      <c r="T19352" s="147"/>
    </row>
    <row r="19353">
      <c r="A19353" s="147"/>
      <c r="B19353" s="64"/>
      <c r="C19353" s="147" t="s">
        <v>217</v>
      </c>
      <c r="E19353" s="161"/>
      <c r="F19353" s="162"/>
      <c r="G19353" s="147"/>
      <c r="H19353" s="146"/>
      <c r="J19353" s="146"/>
      <c r="L19353" s="150"/>
      <c r="N19353" s="163"/>
      <c r="O19353" s="146"/>
      <c r="P19353" s="146"/>
      <c r="Q19353" s="146"/>
      <c r="R19353" s="34"/>
      <c r="S19353" s="35"/>
      <c r="T19353" s="147"/>
    </row>
    <row r="19354">
      <c r="A19354" s="147"/>
      <c r="B19354" s="64"/>
      <c r="C19354" s="147" t="s">
        <v>217</v>
      </c>
      <c r="E19354" s="161"/>
      <c r="F19354" s="162"/>
      <c r="G19354" s="147"/>
      <c r="H19354" s="146"/>
      <c r="J19354" s="146"/>
      <c r="L19354" s="150"/>
      <c r="N19354" s="163"/>
      <c r="O19354" s="146"/>
      <c r="P19354" s="146"/>
      <c r="Q19354" s="146"/>
      <c r="R19354" s="34"/>
      <c r="S19354" s="35"/>
      <c r="T19354" s="147"/>
    </row>
    <row r="19355">
      <c r="A19355" s="147"/>
      <c r="B19355" s="64"/>
      <c r="C19355" s="147" t="s">
        <v>217</v>
      </c>
      <c r="E19355" s="161"/>
      <c r="F19355" s="162"/>
      <c r="G19355" s="147"/>
      <c r="H19355" s="146"/>
      <c r="J19355" s="146"/>
      <c r="L19355" s="150"/>
      <c r="N19355" s="163"/>
      <c r="O19355" s="146"/>
      <c r="P19355" s="146"/>
      <c r="Q19355" s="146"/>
      <c r="R19355" s="34"/>
      <c r="S19355" s="35"/>
      <c r="T19355" s="147"/>
    </row>
    <row r="19356">
      <c r="A19356" s="147"/>
      <c r="B19356" s="64"/>
      <c r="C19356" s="147" t="s">
        <v>217</v>
      </c>
      <c r="E19356" s="161"/>
      <c r="F19356" s="162"/>
      <c r="G19356" s="147"/>
      <c r="H19356" s="146"/>
      <c r="J19356" s="146"/>
      <c r="L19356" s="150"/>
      <c r="N19356" s="163"/>
      <c r="O19356" s="146"/>
      <c r="P19356" s="146"/>
      <c r="Q19356" s="146"/>
      <c r="R19356" s="34"/>
      <c r="S19356" s="35"/>
      <c r="T19356" s="147"/>
    </row>
    <row r="19357">
      <c r="A19357" s="147"/>
      <c r="B19357" s="64"/>
      <c r="C19357" s="147" t="s">
        <v>217</v>
      </c>
      <c r="E19357" s="161"/>
      <c r="F19357" s="162"/>
      <c r="G19357" s="147"/>
      <c r="H19357" s="146"/>
      <c r="J19357" s="146"/>
      <c r="L19357" s="150"/>
      <c r="N19357" s="163"/>
      <c r="O19357" s="146"/>
      <c r="P19357" s="146"/>
      <c r="Q19357" s="146"/>
      <c r="R19357" s="34"/>
      <c r="S19357" s="35"/>
      <c r="T19357" s="147"/>
    </row>
    <row r="19358">
      <c r="A19358" s="147"/>
      <c r="B19358" s="64"/>
      <c r="C19358" s="147" t="s">
        <v>217</v>
      </c>
      <c r="E19358" s="161"/>
      <c r="F19358" s="162"/>
      <c r="G19358" s="147"/>
      <c r="H19358" s="146"/>
      <c r="J19358" s="146"/>
      <c r="L19358" s="150"/>
      <c r="N19358" s="163"/>
      <c r="O19358" s="146"/>
      <c r="P19358" s="146"/>
      <c r="Q19358" s="146"/>
      <c r="R19358" s="34"/>
      <c r="S19358" s="35"/>
      <c r="T19358" s="147"/>
    </row>
    <row r="19359">
      <c r="A19359" s="147"/>
      <c r="B19359" s="64"/>
      <c r="C19359" s="147" t="s">
        <v>217</v>
      </c>
      <c r="E19359" s="161"/>
      <c r="F19359" s="162"/>
      <c r="G19359" s="147"/>
      <c r="H19359" s="146"/>
      <c r="J19359" s="146"/>
      <c r="L19359" s="150"/>
      <c r="N19359" s="163"/>
      <c r="O19359" s="146"/>
      <c r="P19359" s="146"/>
      <c r="Q19359" s="146"/>
      <c r="R19359" s="34"/>
      <c r="S19359" s="35"/>
      <c r="T19359" s="147"/>
    </row>
    <row r="19360">
      <c r="A19360" s="147"/>
      <c r="B19360" s="64"/>
      <c r="C19360" s="147" t="s">
        <v>217</v>
      </c>
      <c r="E19360" s="161"/>
      <c r="F19360" s="162"/>
      <c r="G19360" s="147"/>
      <c r="H19360" s="146"/>
      <c r="J19360" s="146"/>
      <c r="L19360" s="150"/>
      <c r="N19360" s="163"/>
      <c r="O19360" s="146"/>
      <c r="P19360" s="146"/>
      <c r="Q19360" s="146"/>
      <c r="R19360" s="34"/>
      <c r="S19360" s="35"/>
      <c r="T19360" s="147"/>
    </row>
    <row r="19361">
      <c r="A19361" s="147"/>
      <c r="B19361" s="64"/>
      <c r="C19361" s="147" t="s">
        <v>217</v>
      </c>
      <c r="E19361" s="161"/>
      <c r="F19361" s="162"/>
      <c r="G19361" s="147"/>
      <c r="H19361" s="146"/>
      <c r="J19361" s="146"/>
      <c r="L19361" s="150"/>
      <c r="N19361" s="163"/>
      <c r="O19361" s="146"/>
      <c r="P19361" s="146"/>
      <c r="Q19361" s="146"/>
      <c r="R19361" s="34"/>
      <c r="S19361" s="35"/>
      <c r="T19361" s="147"/>
    </row>
    <row r="19362">
      <c r="A19362" s="147"/>
      <c r="B19362" s="64"/>
      <c r="C19362" s="147" t="s">
        <v>217</v>
      </c>
      <c r="E19362" s="161"/>
      <c r="F19362" s="162"/>
      <c r="G19362" s="147"/>
      <c r="H19362" s="146"/>
      <c r="J19362" s="146"/>
      <c r="L19362" s="150"/>
      <c r="N19362" s="163"/>
      <c r="O19362" s="146"/>
      <c r="P19362" s="146"/>
      <c r="Q19362" s="146"/>
      <c r="R19362" s="34"/>
      <c r="S19362" s="35"/>
      <c r="T19362" s="147"/>
    </row>
    <row r="19363">
      <c r="A19363" s="147"/>
      <c r="B19363" s="64"/>
      <c r="C19363" s="147" t="s">
        <v>217</v>
      </c>
      <c r="E19363" s="161"/>
      <c r="F19363" s="162"/>
      <c r="G19363" s="147"/>
      <c r="H19363" s="146"/>
      <c r="J19363" s="146"/>
      <c r="L19363" s="150"/>
      <c r="N19363" s="163"/>
      <c r="O19363" s="146"/>
      <c r="P19363" s="146"/>
      <c r="Q19363" s="146"/>
      <c r="R19363" s="34"/>
      <c r="S19363" s="35"/>
      <c r="T19363" s="147"/>
    </row>
    <row r="19364">
      <c r="A19364" s="147"/>
      <c r="B19364" s="64"/>
      <c r="C19364" s="147" t="s">
        <v>217</v>
      </c>
      <c r="E19364" s="161"/>
      <c r="F19364" s="162"/>
      <c r="G19364" s="147"/>
      <c r="H19364" s="146"/>
      <c r="J19364" s="146"/>
      <c r="L19364" s="150"/>
      <c r="N19364" s="163"/>
      <c r="O19364" s="146"/>
      <c r="P19364" s="146"/>
      <c r="Q19364" s="146"/>
      <c r="R19364" s="34"/>
      <c r="S19364" s="35"/>
      <c r="T19364" s="147"/>
    </row>
    <row r="19365">
      <c r="A19365" s="147"/>
      <c r="B19365" s="64"/>
      <c r="C19365" s="147" t="s">
        <v>217</v>
      </c>
      <c r="E19365" s="161"/>
      <c r="F19365" s="162"/>
      <c r="G19365" s="147"/>
      <c r="H19365" s="146"/>
      <c r="J19365" s="146"/>
      <c r="L19365" s="150"/>
      <c r="N19365" s="163"/>
      <c r="O19365" s="146"/>
      <c r="P19365" s="146"/>
      <c r="Q19365" s="146"/>
      <c r="R19365" s="34"/>
      <c r="S19365" s="35"/>
      <c r="T19365" s="147"/>
    </row>
    <row r="19366">
      <c r="A19366" s="147"/>
      <c r="B19366" s="64"/>
      <c r="C19366" s="147" t="s">
        <v>217</v>
      </c>
      <c r="E19366" s="161"/>
      <c r="F19366" s="162"/>
      <c r="G19366" s="147"/>
      <c r="H19366" s="146"/>
      <c r="J19366" s="146"/>
      <c r="L19366" s="150"/>
      <c r="N19366" s="163"/>
      <c r="O19366" s="146"/>
      <c r="P19366" s="146"/>
      <c r="Q19366" s="146"/>
      <c r="R19366" s="34"/>
      <c r="S19366" s="35"/>
      <c r="T19366" s="147"/>
    </row>
    <row r="19367">
      <c r="A19367" s="147"/>
      <c r="B19367" s="64"/>
      <c r="C19367" s="147" t="s">
        <v>217</v>
      </c>
      <c r="E19367" s="161"/>
      <c r="F19367" s="162"/>
      <c r="G19367" s="147"/>
      <c r="H19367" s="146"/>
      <c r="J19367" s="146"/>
      <c r="L19367" s="150"/>
      <c r="N19367" s="163"/>
      <c r="O19367" s="146"/>
      <c r="P19367" s="146"/>
      <c r="Q19367" s="146"/>
      <c r="R19367" s="34"/>
      <c r="S19367" s="35"/>
      <c r="T19367" s="147"/>
    </row>
    <row r="19368">
      <c r="A19368" s="147"/>
      <c r="B19368" s="64"/>
      <c r="C19368" s="147" t="s">
        <v>217</v>
      </c>
      <c r="E19368" s="161"/>
      <c r="F19368" s="162"/>
      <c r="G19368" s="147"/>
      <c r="H19368" s="146"/>
      <c r="J19368" s="146"/>
      <c r="L19368" s="150"/>
      <c r="N19368" s="163"/>
      <c r="O19368" s="146"/>
      <c r="P19368" s="146"/>
      <c r="Q19368" s="146"/>
      <c r="R19368" s="34"/>
      <c r="S19368" s="35"/>
      <c r="T19368" s="147"/>
    </row>
    <row r="19369">
      <c r="A19369" s="147"/>
      <c r="B19369" s="64"/>
      <c r="C19369" s="147" t="s">
        <v>217</v>
      </c>
      <c r="E19369" s="161"/>
      <c r="F19369" s="162"/>
      <c r="G19369" s="147"/>
      <c r="H19369" s="146"/>
      <c r="J19369" s="146"/>
      <c r="L19369" s="150"/>
      <c r="N19369" s="163"/>
      <c r="O19369" s="146"/>
      <c r="P19369" s="146"/>
      <c r="Q19369" s="146"/>
      <c r="R19369" s="34"/>
      <c r="S19369" s="35"/>
      <c r="T19369" s="147"/>
    </row>
    <row r="19370">
      <c r="A19370" s="147"/>
      <c r="B19370" s="64"/>
      <c r="C19370" s="147" t="s">
        <v>217</v>
      </c>
      <c r="E19370" s="161"/>
      <c r="F19370" s="162"/>
      <c r="G19370" s="147"/>
      <c r="H19370" s="146"/>
      <c r="J19370" s="146"/>
      <c r="L19370" s="150"/>
      <c r="N19370" s="163"/>
      <c r="O19370" s="146"/>
      <c r="P19370" s="146"/>
      <c r="Q19370" s="146"/>
      <c r="R19370" s="34"/>
      <c r="S19370" s="35"/>
      <c r="T19370" s="147"/>
    </row>
    <row r="19371">
      <c r="A19371" s="147"/>
      <c r="B19371" s="64"/>
      <c r="C19371" s="147" t="s">
        <v>217</v>
      </c>
      <c r="E19371" s="161"/>
      <c r="F19371" s="162"/>
      <c r="G19371" s="147"/>
      <c r="H19371" s="146"/>
      <c r="J19371" s="146"/>
      <c r="L19371" s="150"/>
      <c r="N19371" s="163"/>
      <c r="O19371" s="146"/>
      <c r="P19371" s="146"/>
      <c r="Q19371" s="146"/>
      <c r="R19371" s="34"/>
      <c r="S19371" s="35"/>
      <c r="T19371" s="147"/>
    </row>
    <row r="19372">
      <c r="A19372" s="147"/>
      <c r="B19372" s="64"/>
      <c r="C19372" s="147" t="s">
        <v>217</v>
      </c>
      <c r="E19372" s="161"/>
      <c r="F19372" s="162"/>
      <c r="G19372" s="147"/>
      <c r="H19372" s="146"/>
      <c r="J19372" s="146"/>
      <c r="L19372" s="150"/>
      <c r="N19372" s="163"/>
      <c r="O19372" s="146"/>
      <c r="P19372" s="146"/>
      <c r="Q19372" s="146"/>
      <c r="R19372" s="34"/>
      <c r="S19372" s="35"/>
      <c r="T19372" s="147"/>
    </row>
    <row r="19373">
      <c r="A19373" s="147"/>
      <c r="B19373" s="64"/>
      <c r="C19373" s="147" t="s">
        <v>217</v>
      </c>
      <c r="E19373" s="161"/>
      <c r="F19373" s="162"/>
      <c r="G19373" s="147"/>
      <c r="H19373" s="146"/>
      <c r="J19373" s="146"/>
      <c r="L19373" s="150"/>
      <c r="N19373" s="163"/>
      <c r="O19373" s="146"/>
      <c r="P19373" s="146"/>
      <c r="Q19373" s="146"/>
      <c r="R19373" s="34"/>
      <c r="S19373" s="35"/>
      <c r="T19373" s="147"/>
    </row>
    <row r="19374">
      <c r="A19374" s="147"/>
      <c r="B19374" s="64"/>
      <c r="C19374" s="147" t="s">
        <v>217</v>
      </c>
      <c r="E19374" s="161"/>
      <c r="F19374" s="162"/>
      <c r="G19374" s="147"/>
      <c r="H19374" s="146"/>
      <c r="J19374" s="146"/>
      <c r="L19374" s="150"/>
      <c r="N19374" s="163"/>
      <c r="O19374" s="146"/>
      <c r="P19374" s="146"/>
      <c r="Q19374" s="146"/>
      <c r="R19374" s="34"/>
      <c r="S19374" s="35"/>
      <c r="T19374" s="147"/>
    </row>
    <row r="19375">
      <c r="A19375" s="147"/>
      <c r="B19375" s="64"/>
      <c r="C19375" s="147" t="s">
        <v>217</v>
      </c>
      <c r="E19375" s="161"/>
      <c r="F19375" s="162"/>
      <c r="G19375" s="147"/>
      <c r="H19375" s="146"/>
      <c r="J19375" s="146"/>
      <c r="L19375" s="150"/>
      <c r="N19375" s="163"/>
      <c r="O19375" s="146"/>
      <c r="P19375" s="146"/>
      <c r="Q19375" s="146"/>
      <c r="R19375" s="34"/>
      <c r="S19375" s="35"/>
      <c r="T19375" s="147"/>
    </row>
    <row r="19376">
      <c r="A19376" s="147"/>
      <c r="B19376" s="64"/>
      <c r="C19376" s="147" t="s">
        <v>217</v>
      </c>
      <c r="E19376" s="161"/>
      <c r="F19376" s="162"/>
      <c r="G19376" s="147"/>
      <c r="H19376" s="146"/>
      <c r="J19376" s="146"/>
      <c r="L19376" s="150"/>
      <c r="N19376" s="163"/>
      <c r="O19376" s="146"/>
      <c r="P19376" s="146"/>
      <c r="Q19376" s="146"/>
      <c r="R19376" s="34"/>
      <c r="S19376" s="35"/>
      <c r="T19376" s="147"/>
    </row>
    <row r="19377">
      <c r="A19377" s="147"/>
      <c r="B19377" s="64"/>
      <c r="C19377" s="147" t="s">
        <v>217</v>
      </c>
      <c r="E19377" s="161"/>
      <c r="F19377" s="162"/>
      <c r="G19377" s="147"/>
      <c r="H19377" s="146"/>
      <c r="J19377" s="146"/>
      <c r="L19377" s="150"/>
      <c r="N19377" s="163"/>
      <c r="O19377" s="146"/>
      <c r="P19377" s="146"/>
      <c r="Q19377" s="146"/>
      <c r="R19377" s="34"/>
      <c r="S19377" s="35"/>
      <c r="T19377" s="147"/>
    </row>
    <row r="19378">
      <c r="A19378" s="147"/>
      <c r="B19378" s="64"/>
      <c r="C19378" s="147" t="s">
        <v>217</v>
      </c>
      <c r="E19378" s="161"/>
      <c r="F19378" s="162"/>
      <c r="G19378" s="147"/>
      <c r="H19378" s="146"/>
      <c r="J19378" s="146"/>
      <c r="L19378" s="150"/>
      <c r="N19378" s="163"/>
      <c r="O19378" s="146"/>
      <c r="P19378" s="146"/>
      <c r="Q19378" s="146"/>
      <c r="R19378" s="34"/>
      <c r="S19378" s="35"/>
      <c r="T19378" s="147"/>
    </row>
    <row r="19379">
      <c r="A19379" s="147"/>
      <c r="B19379" s="64"/>
      <c r="C19379" s="147" t="s">
        <v>217</v>
      </c>
      <c r="E19379" s="161"/>
      <c r="F19379" s="162"/>
      <c r="G19379" s="147"/>
      <c r="H19379" s="146"/>
      <c r="J19379" s="146"/>
      <c r="L19379" s="150"/>
      <c r="N19379" s="163"/>
      <c r="O19379" s="146"/>
      <c r="P19379" s="146"/>
      <c r="Q19379" s="146"/>
      <c r="R19379" s="34"/>
      <c r="S19379" s="35"/>
      <c r="T19379" s="147"/>
    </row>
    <row r="19380">
      <c r="A19380" s="147"/>
      <c r="B19380" s="64"/>
      <c r="C19380" s="147" t="s">
        <v>217</v>
      </c>
      <c r="E19380" s="161"/>
      <c r="F19380" s="162"/>
      <c r="G19380" s="147"/>
      <c r="H19380" s="146"/>
      <c r="J19380" s="146"/>
      <c r="L19380" s="150"/>
      <c r="N19380" s="163"/>
      <c r="O19380" s="146"/>
      <c r="P19380" s="146"/>
      <c r="Q19380" s="146"/>
      <c r="R19380" s="34"/>
      <c r="S19380" s="35"/>
      <c r="T19380" s="147"/>
    </row>
    <row r="19381">
      <c r="A19381" s="147"/>
      <c r="B19381" s="64"/>
      <c r="C19381" s="147" t="s">
        <v>217</v>
      </c>
      <c r="E19381" s="161"/>
      <c r="F19381" s="162"/>
      <c r="G19381" s="147"/>
      <c r="H19381" s="146"/>
      <c r="J19381" s="146"/>
      <c r="L19381" s="150"/>
      <c r="N19381" s="163"/>
      <c r="O19381" s="146"/>
      <c r="P19381" s="146"/>
      <c r="Q19381" s="146"/>
      <c r="R19381" s="34"/>
      <c r="S19381" s="35"/>
      <c r="T19381" s="147"/>
    </row>
    <row r="19382">
      <c r="A19382" s="147"/>
      <c r="B19382" s="64"/>
      <c r="C19382" s="147" t="s">
        <v>217</v>
      </c>
      <c r="E19382" s="161"/>
      <c r="F19382" s="162"/>
      <c r="G19382" s="147"/>
      <c r="H19382" s="146"/>
      <c r="J19382" s="146"/>
      <c r="L19382" s="150"/>
      <c r="N19382" s="163"/>
      <c r="O19382" s="146"/>
      <c r="P19382" s="146"/>
      <c r="Q19382" s="146"/>
      <c r="R19382" s="34"/>
      <c r="S19382" s="35"/>
      <c r="T19382" s="147"/>
    </row>
    <row r="19383">
      <c r="A19383" s="147"/>
      <c r="B19383" s="64"/>
      <c r="C19383" s="147" t="s">
        <v>217</v>
      </c>
      <c r="E19383" s="161"/>
      <c r="F19383" s="162"/>
      <c r="G19383" s="147"/>
      <c r="H19383" s="146"/>
      <c r="J19383" s="146"/>
      <c r="L19383" s="150"/>
      <c r="N19383" s="163"/>
      <c r="O19383" s="146"/>
      <c r="P19383" s="146"/>
      <c r="Q19383" s="146"/>
      <c r="R19383" s="34"/>
      <c r="S19383" s="35"/>
      <c r="T19383" s="147"/>
    </row>
    <row r="19384">
      <c r="A19384" s="147"/>
      <c r="B19384" s="64"/>
      <c r="C19384" s="147" t="s">
        <v>217</v>
      </c>
      <c r="E19384" s="161"/>
      <c r="F19384" s="162"/>
      <c r="G19384" s="147"/>
      <c r="H19384" s="146"/>
      <c r="J19384" s="146"/>
      <c r="L19384" s="150"/>
      <c r="N19384" s="163"/>
      <c r="O19384" s="146"/>
      <c r="P19384" s="146"/>
      <c r="Q19384" s="146"/>
      <c r="R19384" s="34"/>
      <c r="S19384" s="35"/>
      <c r="T19384" s="147"/>
    </row>
    <row r="19385">
      <c r="A19385" s="147"/>
      <c r="B19385" s="64"/>
      <c r="C19385" s="147" t="s">
        <v>217</v>
      </c>
      <c r="E19385" s="161"/>
      <c r="F19385" s="162"/>
      <c r="G19385" s="147"/>
      <c r="H19385" s="146"/>
      <c r="J19385" s="146"/>
      <c r="L19385" s="150"/>
      <c r="N19385" s="163"/>
      <c r="O19385" s="146"/>
      <c r="P19385" s="146"/>
      <c r="Q19385" s="146"/>
      <c r="R19385" s="34"/>
      <c r="S19385" s="35"/>
      <c r="T19385" s="147"/>
    </row>
    <row r="19386">
      <c r="A19386" s="147"/>
      <c r="B19386" s="64"/>
      <c r="C19386" s="147" t="s">
        <v>217</v>
      </c>
      <c r="E19386" s="161"/>
      <c r="F19386" s="162"/>
      <c r="G19386" s="147"/>
      <c r="H19386" s="146"/>
      <c r="J19386" s="146"/>
      <c r="L19386" s="150"/>
      <c r="N19386" s="163"/>
      <c r="O19386" s="146"/>
      <c r="P19386" s="146"/>
      <c r="Q19386" s="146"/>
      <c r="R19386" s="34"/>
      <c r="S19386" s="35"/>
      <c r="T19386" s="147"/>
    </row>
    <row r="19387">
      <c r="A19387" s="147"/>
      <c r="B19387" s="64"/>
      <c r="C19387" s="147" t="s">
        <v>217</v>
      </c>
      <c r="E19387" s="161"/>
      <c r="F19387" s="162"/>
      <c r="G19387" s="147"/>
      <c r="H19387" s="146"/>
      <c r="J19387" s="146"/>
      <c r="L19387" s="150"/>
      <c r="N19387" s="163"/>
      <c r="O19387" s="146"/>
      <c r="P19387" s="146"/>
      <c r="Q19387" s="146"/>
      <c r="R19387" s="34"/>
      <c r="S19387" s="35"/>
      <c r="T19387" s="147"/>
    </row>
    <row r="19388">
      <c r="A19388" s="147"/>
      <c r="B19388" s="64"/>
      <c r="C19388" s="147" t="s">
        <v>217</v>
      </c>
      <c r="E19388" s="161"/>
      <c r="F19388" s="162"/>
      <c r="G19388" s="147"/>
      <c r="H19388" s="146"/>
      <c r="J19388" s="146"/>
      <c r="L19388" s="150"/>
      <c r="N19388" s="163"/>
      <c r="O19388" s="146"/>
      <c r="P19388" s="146"/>
      <c r="Q19388" s="146"/>
      <c r="R19388" s="34"/>
      <c r="S19388" s="35"/>
      <c r="T19388" s="147"/>
    </row>
    <row r="19389">
      <c r="A19389" s="147"/>
      <c r="B19389" s="64"/>
      <c r="C19389" s="147" t="s">
        <v>217</v>
      </c>
      <c r="E19389" s="161"/>
      <c r="F19389" s="162"/>
      <c r="G19389" s="147"/>
      <c r="H19389" s="146"/>
      <c r="J19389" s="146"/>
      <c r="L19389" s="150"/>
      <c r="N19389" s="163"/>
      <c r="O19389" s="146"/>
      <c r="P19389" s="146"/>
      <c r="Q19389" s="146"/>
      <c r="R19389" s="34"/>
      <c r="S19389" s="35"/>
      <c r="T19389" s="147"/>
    </row>
    <row r="19390">
      <c r="A19390" s="147"/>
      <c r="B19390" s="64"/>
      <c r="C19390" s="147" t="s">
        <v>217</v>
      </c>
      <c r="E19390" s="161"/>
      <c r="F19390" s="162"/>
      <c r="G19390" s="147"/>
      <c r="H19390" s="146"/>
      <c r="J19390" s="146"/>
      <c r="L19390" s="150"/>
      <c r="N19390" s="163"/>
      <c r="O19390" s="146"/>
      <c r="P19390" s="146"/>
      <c r="Q19390" s="146"/>
      <c r="R19390" s="34"/>
      <c r="S19390" s="35"/>
      <c r="T19390" s="147"/>
    </row>
    <row r="19391">
      <c r="A19391" s="147"/>
      <c r="B19391" s="64"/>
      <c r="C19391" s="147" t="s">
        <v>217</v>
      </c>
      <c r="E19391" s="161"/>
      <c r="F19391" s="162"/>
      <c r="G19391" s="147"/>
      <c r="H19391" s="146"/>
      <c r="J19391" s="146"/>
      <c r="L19391" s="150"/>
      <c r="N19391" s="163"/>
      <c r="O19391" s="146"/>
      <c r="P19391" s="146"/>
      <c r="Q19391" s="146"/>
      <c r="R19391" s="34"/>
      <c r="S19391" s="35"/>
      <c r="T19391" s="147"/>
    </row>
    <row r="19392">
      <c r="A19392" s="147"/>
      <c r="B19392" s="64"/>
      <c r="C19392" s="147" t="s">
        <v>217</v>
      </c>
      <c r="E19392" s="161"/>
      <c r="F19392" s="162"/>
      <c r="G19392" s="147"/>
      <c r="H19392" s="146"/>
      <c r="J19392" s="146"/>
      <c r="L19392" s="150"/>
      <c r="N19392" s="163"/>
      <c r="O19392" s="146"/>
      <c r="P19392" s="146"/>
      <c r="Q19392" s="146"/>
      <c r="R19392" s="34"/>
      <c r="S19392" s="35"/>
      <c r="T19392" s="147"/>
    </row>
    <row r="19393">
      <c r="A19393" s="147"/>
      <c r="B19393" s="64"/>
      <c r="C19393" s="147" t="s">
        <v>217</v>
      </c>
      <c r="E19393" s="161"/>
      <c r="F19393" s="162"/>
      <c r="G19393" s="147"/>
      <c r="H19393" s="146"/>
      <c r="J19393" s="146"/>
      <c r="L19393" s="150"/>
      <c r="N19393" s="163"/>
      <c r="O19393" s="146"/>
      <c r="P19393" s="146"/>
      <c r="Q19393" s="146"/>
      <c r="R19393" s="34"/>
      <c r="S19393" s="35"/>
      <c r="T19393" s="147"/>
    </row>
    <row r="19394">
      <c r="A19394" s="147"/>
      <c r="B19394" s="64"/>
      <c r="C19394" s="147" t="s">
        <v>217</v>
      </c>
      <c r="E19394" s="161"/>
      <c r="F19394" s="162"/>
      <c r="G19394" s="147"/>
      <c r="H19394" s="146"/>
      <c r="J19394" s="146"/>
      <c r="L19394" s="150"/>
      <c r="N19394" s="163"/>
      <c r="O19394" s="146"/>
      <c r="P19394" s="146"/>
      <c r="Q19394" s="146"/>
      <c r="R19394" s="34"/>
      <c r="S19394" s="35"/>
      <c r="T19394" s="147"/>
    </row>
    <row r="19395">
      <c r="A19395" s="147"/>
      <c r="B19395" s="64"/>
      <c r="C19395" s="147" t="s">
        <v>217</v>
      </c>
      <c r="E19395" s="161"/>
      <c r="F19395" s="162"/>
      <c r="G19395" s="147"/>
      <c r="H19395" s="146"/>
      <c r="J19395" s="146"/>
      <c r="L19395" s="150"/>
      <c r="N19395" s="163"/>
      <c r="O19395" s="146"/>
      <c r="P19395" s="146"/>
      <c r="Q19395" s="146"/>
      <c r="R19395" s="34"/>
      <c r="S19395" s="35"/>
      <c r="T19395" s="147"/>
    </row>
    <row r="19396">
      <c r="A19396" s="147"/>
      <c r="B19396" s="64"/>
      <c r="C19396" s="147" t="s">
        <v>217</v>
      </c>
      <c r="E19396" s="161"/>
      <c r="F19396" s="162"/>
      <c r="G19396" s="147"/>
      <c r="H19396" s="146"/>
      <c r="J19396" s="146"/>
      <c r="L19396" s="150"/>
      <c r="N19396" s="163"/>
      <c r="O19396" s="146"/>
      <c r="P19396" s="146"/>
      <c r="Q19396" s="146"/>
      <c r="R19396" s="34"/>
      <c r="S19396" s="35"/>
      <c r="T19396" s="147"/>
    </row>
    <row r="19397">
      <c r="A19397" s="147"/>
      <c r="B19397" s="64"/>
      <c r="C19397" s="147" t="s">
        <v>217</v>
      </c>
      <c r="E19397" s="161"/>
      <c r="F19397" s="162"/>
      <c r="G19397" s="147"/>
      <c r="H19397" s="146"/>
      <c r="J19397" s="146"/>
      <c r="L19397" s="150"/>
      <c r="N19397" s="163"/>
      <c r="O19397" s="146"/>
      <c r="P19397" s="146"/>
      <c r="Q19397" s="146"/>
      <c r="R19397" s="34"/>
      <c r="S19397" s="35"/>
      <c r="T19397" s="147"/>
    </row>
    <row r="19398">
      <c r="A19398" s="147"/>
      <c r="B19398" s="64"/>
      <c r="C19398" s="147" t="s">
        <v>217</v>
      </c>
      <c r="E19398" s="161"/>
      <c r="F19398" s="162"/>
      <c r="G19398" s="147"/>
      <c r="H19398" s="146"/>
      <c r="J19398" s="146"/>
      <c r="L19398" s="150"/>
      <c r="N19398" s="163"/>
      <c r="O19398" s="146"/>
      <c r="P19398" s="146"/>
      <c r="Q19398" s="146"/>
      <c r="R19398" s="34"/>
      <c r="S19398" s="35"/>
      <c r="T19398" s="147"/>
    </row>
    <row r="19399">
      <c r="A19399" s="147"/>
      <c r="B19399" s="64"/>
      <c r="C19399" s="147" t="s">
        <v>217</v>
      </c>
      <c r="E19399" s="161"/>
      <c r="F19399" s="162"/>
      <c r="G19399" s="147"/>
      <c r="H19399" s="146"/>
      <c r="J19399" s="146"/>
      <c r="L19399" s="150"/>
      <c r="N19399" s="163"/>
      <c r="O19399" s="146"/>
      <c r="P19399" s="146"/>
      <c r="Q19399" s="146"/>
      <c r="R19399" s="34"/>
      <c r="S19399" s="35"/>
      <c r="T19399" s="147"/>
    </row>
    <row r="19400">
      <c r="A19400" s="147"/>
      <c r="B19400" s="64"/>
      <c r="C19400" s="147" t="s">
        <v>217</v>
      </c>
      <c r="E19400" s="161"/>
      <c r="F19400" s="162"/>
      <c r="G19400" s="147"/>
      <c r="H19400" s="146"/>
      <c r="J19400" s="146"/>
      <c r="L19400" s="150"/>
      <c r="N19400" s="163"/>
      <c r="O19400" s="146"/>
      <c r="P19400" s="146"/>
      <c r="Q19400" s="146"/>
      <c r="R19400" s="34"/>
      <c r="S19400" s="35"/>
      <c r="T19400" s="147"/>
    </row>
    <row r="19401">
      <c r="A19401" s="147"/>
      <c r="B19401" s="64"/>
      <c r="C19401" s="147" t="s">
        <v>217</v>
      </c>
      <c r="E19401" s="161"/>
      <c r="F19401" s="162"/>
      <c r="G19401" s="147"/>
      <c r="H19401" s="146"/>
      <c r="J19401" s="146"/>
      <c r="L19401" s="150"/>
      <c r="N19401" s="163"/>
      <c r="O19401" s="146"/>
      <c r="P19401" s="146"/>
      <c r="Q19401" s="146"/>
      <c r="R19401" s="34"/>
      <c r="S19401" s="35"/>
      <c r="T19401" s="147"/>
    </row>
    <row r="19402">
      <c r="A19402" s="147"/>
      <c r="B19402" s="64"/>
      <c r="C19402" s="147" t="s">
        <v>217</v>
      </c>
      <c r="E19402" s="161"/>
      <c r="F19402" s="162"/>
      <c r="G19402" s="147"/>
      <c r="H19402" s="146"/>
      <c r="J19402" s="146"/>
      <c r="L19402" s="150"/>
      <c r="N19402" s="163"/>
      <c r="O19402" s="146"/>
      <c r="P19402" s="146"/>
      <c r="Q19402" s="146"/>
      <c r="R19402" s="34"/>
      <c r="S19402" s="35"/>
      <c r="T19402" s="147"/>
    </row>
    <row r="19403">
      <c r="A19403" s="147"/>
      <c r="B19403" s="64"/>
      <c r="C19403" s="147" t="s">
        <v>217</v>
      </c>
      <c r="E19403" s="161"/>
      <c r="F19403" s="162"/>
      <c r="G19403" s="147"/>
      <c r="H19403" s="146"/>
      <c r="J19403" s="146"/>
      <c r="L19403" s="150"/>
      <c r="N19403" s="163"/>
      <c r="O19403" s="146"/>
      <c r="P19403" s="146"/>
      <c r="Q19403" s="146"/>
      <c r="R19403" s="34"/>
      <c r="S19403" s="35"/>
      <c r="T19403" s="147"/>
    </row>
    <row r="19404">
      <c r="A19404" s="147"/>
      <c r="B19404" s="64"/>
      <c r="C19404" s="147" t="s">
        <v>217</v>
      </c>
      <c r="E19404" s="161"/>
      <c r="F19404" s="162"/>
      <c r="G19404" s="147"/>
      <c r="H19404" s="146"/>
      <c r="J19404" s="146"/>
      <c r="L19404" s="150"/>
      <c r="N19404" s="163"/>
      <c r="O19404" s="146"/>
      <c r="P19404" s="146"/>
      <c r="Q19404" s="146"/>
      <c r="R19404" s="34"/>
      <c r="S19404" s="35"/>
      <c r="T19404" s="147"/>
    </row>
    <row r="19405">
      <c r="A19405" s="147"/>
      <c r="B19405" s="64"/>
      <c r="C19405" s="147" t="s">
        <v>217</v>
      </c>
      <c r="E19405" s="161"/>
      <c r="F19405" s="162"/>
      <c r="G19405" s="147"/>
      <c r="H19405" s="146"/>
      <c r="J19405" s="146"/>
      <c r="L19405" s="150"/>
      <c r="N19405" s="163"/>
      <c r="O19405" s="146"/>
      <c r="P19405" s="146"/>
      <c r="Q19405" s="146"/>
      <c r="R19405" s="34"/>
      <c r="S19405" s="35"/>
      <c r="T19405" s="147"/>
    </row>
    <row r="19406">
      <c r="A19406" s="147"/>
      <c r="B19406" s="64"/>
      <c r="C19406" s="147" t="s">
        <v>217</v>
      </c>
      <c r="E19406" s="161"/>
      <c r="F19406" s="162"/>
      <c r="G19406" s="147"/>
      <c r="H19406" s="146"/>
      <c r="J19406" s="146"/>
      <c r="L19406" s="150"/>
      <c r="N19406" s="163"/>
      <c r="O19406" s="146"/>
      <c r="P19406" s="146"/>
      <c r="Q19406" s="146"/>
      <c r="R19406" s="34"/>
      <c r="S19406" s="35"/>
      <c r="T19406" s="147"/>
    </row>
    <row r="19407">
      <c r="A19407" s="147"/>
      <c r="B19407" s="64"/>
      <c r="C19407" s="147" t="s">
        <v>217</v>
      </c>
      <c r="E19407" s="161"/>
      <c r="F19407" s="162"/>
      <c r="G19407" s="147"/>
      <c r="H19407" s="146"/>
      <c r="J19407" s="146"/>
      <c r="L19407" s="150"/>
      <c r="N19407" s="163"/>
      <c r="O19407" s="146"/>
      <c r="P19407" s="146"/>
      <c r="Q19407" s="146"/>
      <c r="R19407" s="34"/>
      <c r="S19407" s="35"/>
      <c r="T19407" s="147"/>
    </row>
    <row r="19408">
      <c r="A19408" s="147"/>
      <c r="B19408" s="64"/>
      <c r="C19408" s="147" t="s">
        <v>217</v>
      </c>
      <c r="E19408" s="161"/>
      <c r="F19408" s="162"/>
      <c r="G19408" s="147"/>
      <c r="H19408" s="146"/>
      <c r="J19408" s="146"/>
      <c r="L19408" s="150"/>
      <c r="N19408" s="163"/>
      <c r="O19408" s="146"/>
      <c r="P19408" s="146"/>
      <c r="Q19408" s="146"/>
      <c r="R19408" s="34"/>
      <c r="S19408" s="35"/>
      <c r="T19408" s="147"/>
    </row>
    <row r="19409">
      <c r="A19409" s="147"/>
      <c r="B19409" s="64"/>
      <c r="C19409" s="147" t="s">
        <v>217</v>
      </c>
      <c r="E19409" s="161"/>
      <c r="F19409" s="162"/>
      <c r="G19409" s="147"/>
      <c r="H19409" s="146"/>
      <c r="J19409" s="146"/>
      <c r="L19409" s="150"/>
      <c r="N19409" s="163"/>
      <c r="O19409" s="146"/>
      <c r="P19409" s="146"/>
      <c r="Q19409" s="146"/>
      <c r="R19409" s="34"/>
      <c r="S19409" s="35"/>
      <c r="T19409" s="147"/>
    </row>
    <row r="19410">
      <c r="A19410" s="147"/>
      <c r="B19410" s="64"/>
      <c r="C19410" s="147" t="s">
        <v>217</v>
      </c>
      <c r="E19410" s="161"/>
      <c r="F19410" s="162"/>
      <c r="G19410" s="147"/>
      <c r="H19410" s="146"/>
      <c r="J19410" s="146"/>
      <c r="L19410" s="150"/>
      <c r="N19410" s="163"/>
      <c r="O19410" s="146"/>
      <c r="P19410" s="146"/>
      <c r="Q19410" s="146"/>
      <c r="R19410" s="34"/>
      <c r="S19410" s="35"/>
      <c r="T19410" s="147"/>
    </row>
    <row r="19411">
      <c r="A19411" s="147"/>
      <c r="B19411" s="64"/>
      <c r="C19411" s="147" t="s">
        <v>217</v>
      </c>
      <c r="E19411" s="161"/>
      <c r="F19411" s="162"/>
      <c r="G19411" s="147"/>
      <c r="H19411" s="146"/>
      <c r="J19411" s="146"/>
      <c r="L19411" s="150"/>
      <c r="N19411" s="163"/>
      <c r="O19411" s="146"/>
      <c r="P19411" s="146"/>
      <c r="Q19411" s="146"/>
      <c r="R19411" s="34"/>
      <c r="S19411" s="35"/>
      <c r="T19411" s="147"/>
    </row>
    <row r="19412">
      <c r="A19412" s="147"/>
      <c r="B19412" s="64"/>
      <c r="C19412" s="147" t="s">
        <v>217</v>
      </c>
      <c r="E19412" s="161"/>
      <c r="F19412" s="162"/>
      <c r="G19412" s="147"/>
      <c r="H19412" s="146"/>
      <c r="J19412" s="146"/>
      <c r="L19412" s="150"/>
      <c r="N19412" s="163"/>
      <c r="O19412" s="146"/>
      <c r="P19412" s="146"/>
      <c r="Q19412" s="146"/>
      <c r="R19412" s="34"/>
      <c r="S19412" s="35"/>
      <c r="T19412" s="147"/>
    </row>
    <row r="19413">
      <c r="A19413" s="147"/>
      <c r="B19413" s="64"/>
      <c r="C19413" s="147" t="s">
        <v>217</v>
      </c>
      <c r="E19413" s="161"/>
      <c r="F19413" s="162"/>
      <c r="G19413" s="147"/>
      <c r="H19413" s="146"/>
      <c r="J19413" s="146"/>
      <c r="L19413" s="150"/>
      <c r="N19413" s="163"/>
      <c r="O19413" s="146"/>
      <c r="P19413" s="146"/>
      <c r="Q19413" s="146"/>
      <c r="R19413" s="34"/>
      <c r="S19413" s="35"/>
      <c r="T19413" s="147"/>
    </row>
    <row r="19414">
      <c r="A19414" s="147"/>
      <c r="B19414" s="64"/>
      <c r="C19414" s="147" t="s">
        <v>217</v>
      </c>
      <c r="E19414" s="161"/>
      <c r="F19414" s="162"/>
      <c r="G19414" s="147"/>
      <c r="H19414" s="146"/>
      <c r="J19414" s="146"/>
      <c r="L19414" s="150"/>
      <c r="N19414" s="163"/>
      <c r="O19414" s="146"/>
      <c r="P19414" s="146"/>
      <c r="Q19414" s="146"/>
      <c r="R19414" s="34"/>
      <c r="S19414" s="35"/>
      <c r="T19414" s="147"/>
    </row>
    <row r="19415">
      <c r="A19415" s="147"/>
      <c r="B19415" s="64"/>
      <c r="C19415" s="147" t="s">
        <v>217</v>
      </c>
      <c r="E19415" s="161"/>
      <c r="F19415" s="162"/>
      <c r="G19415" s="147"/>
      <c r="H19415" s="146"/>
      <c r="J19415" s="146"/>
      <c r="L19415" s="150"/>
      <c r="N19415" s="163"/>
      <c r="O19415" s="146"/>
      <c r="P19415" s="146"/>
      <c r="Q19415" s="146"/>
      <c r="R19415" s="34"/>
      <c r="S19415" s="35"/>
      <c r="T19415" s="147"/>
    </row>
    <row r="19416">
      <c r="A19416" s="147"/>
      <c r="B19416" s="64"/>
      <c r="C19416" s="147" t="s">
        <v>217</v>
      </c>
      <c r="E19416" s="161"/>
      <c r="F19416" s="162"/>
      <c r="G19416" s="147"/>
      <c r="H19416" s="146"/>
      <c r="J19416" s="146"/>
      <c r="L19416" s="150"/>
      <c r="N19416" s="163"/>
      <c r="O19416" s="146"/>
      <c r="P19416" s="146"/>
      <c r="Q19416" s="146"/>
      <c r="R19416" s="34"/>
      <c r="S19416" s="35"/>
      <c r="T19416" s="147"/>
    </row>
    <row r="19417">
      <c r="A19417" s="147"/>
      <c r="B19417" s="64"/>
      <c r="C19417" s="147" t="s">
        <v>217</v>
      </c>
      <c r="E19417" s="161"/>
      <c r="F19417" s="162"/>
      <c r="G19417" s="147"/>
      <c r="H19417" s="146"/>
      <c r="J19417" s="146"/>
      <c r="L19417" s="150"/>
      <c r="N19417" s="163"/>
      <c r="O19417" s="146"/>
      <c r="P19417" s="146"/>
      <c r="Q19417" s="146"/>
      <c r="R19417" s="34"/>
      <c r="S19417" s="35"/>
      <c r="T19417" s="147"/>
    </row>
    <row r="19418">
      <c r="A19418" s="147"/>
      <c r="B19418" s="64"/>
      <c r="C19418" s="147" t="s">
        <v>217</v>
      </c>
      <c r="E19418" s="161"/>
      <c r="F19418" s="162"/>
      <c r="G19418" s="147"/>
      <c r="H19418" s="146"/>
      <c r="J19418" s="146"/>
      <c r="L19418" s="150"/>
      <c r="N19418" s="163"/>
      <c r="O19418" s="146"/>
      <c r="P19418" s="146"/>
      <c r="Q19418" s="146"/>
      <c r="R19418" s="34"/>
      <c r="S19418" s="35"/>
      <c r="T19418" s="147"/>
    </row>
    <row r="19419">
      <c r="A19419" s="147"/>
      <c r="B19419" s="64"/>
      <c r="C19419" s="147" t="s">
        <v>217</v>
      </c>
      <c r="E19419" s="161"/>
      <c r="F19419" s="162"/>
      <c r="G19419" s="147"/>
      <c r="H19419" s="146"/>
      <c r="J19419" s="146"/>
      <c r="L19419" s="150"/>
      <c r="N19419" s="163"/>
      <c r="O19419" s="146"/>
      <c r="P19419" s="146"/>
      <c r="Q19419" s="146"/>
      <c r="R19419" s="34"/>
      <c r="S19419" s="35"/>
      <c r="T19419" s="147"/>
    </row>
    <row r="19420">
      <c r="A19420" s="147"/>
      <c r="B19420" s="64"/>
      <c r="C19420" s="147" t="s">
        <v>217</v>
      </c>
      <c r="E19420" s="161"/>
      <c r="F19420" s="162"/>
      <c r="G19420" s="147"/>
      <c r="H19420" s="146"/>
      <c r="J19420" s="146"/>
      <c r="L19420" s="150"/>
      <c r="N19420" s="163"/>
      <c r="O19420" s="146"/>
      <c r="P19420" s="146"/>
      <c r="Q19420" s="146"/>
      <c r="R19420" s="34"/>
      <c r="S19420" s="35"/>
      <c r="T19420" s="147"/>
    </row>
    <row r="19421">
      <c r="A19421" s="147"/>
      <c r="B19421" s="64"/>
      <c r="C19421" s="147" t="s">
        <v>217</v>
      </c>
      <c r="E19421" s="161"/>
      <c r="F19421" s="162"/>
      <c r="G19421" s="147"/>
      <c r="H19421" s="146"/>
      <c r="J19421" s="146"/>
      <c r="L19421" s="150"/>
      <c r="N19421" s="163"/>
      <c r="O19421" s="146"/>
      <c r="P19421" s="146"/>
      <c r="Q19421" s="146"/>
      <c r="R19421" s="34"/>
      <c r="S19421" s="35"/>
      <c r="T19421" s="147"/>
    </row>
    <row r="19422">
      <c r="A19422" s="147"/>
      <c r="B19422" s="64"/>
      <c r="C19422" s="147" t="s">
        <v>217</v>
      </c>
      <c r="E19422" s="161"/>
      <c r="F19422" s="162"/>
      <c r="G19422" s="147"/>
      <c r="H19422" s="146"/>
      <c r="J19422" s="146"/>
      <c r="L19422" s="150"/>
      <c r="N19422" s="163"/>
      <c r="O19422" s="146"/>
      <c r="P19422" s="146"/>
      <c r="Q19422" s="146"/>
      <c r="R19422" s="34"/>
      <c r="S19422" s="35"/>
      <c r="T19422" s="147"/>
    </row>
    <row r="19423">
      <c r="A19423" s="147"/>
      <c r="B19423" s="64"/>
      <c r="C19423" s="147" t="s">
        <v>217</v>
      </c>
      <c r="E19423" s="161"/>
      <c r="F19423" s="162"/>
      <c r="G19423" s="147"/>
      <c r="H19423" s="146"/>
      <c r="J19423" s="146"/>
      <c r="L19423" s="150"/>
      <c r="N19423" s="163"/>
      <c r="O19423" s="146"/>
      <c r="P19423" s="146"/>
      <c r="Q19423" s="146"/>
      <c r="R19423" s="34"/>
      <c r="S19423" s="35"/>
      <c r="T19423" s="147"/>
    </row>
    <row r="19424">
      <c r="A19424" s="147"/>
      <c r="B19424" s="64"/>
      <c r="C19424" s="147" t="s">
        <v>217</v>
      </c>
      <c r="E19424" s="161"/>
      <c r="F19424" s="162"/>
      <c r="G19424" s="147"/>
      <c r="H19424" s="146"/>
      <c r="J19424" s="146"/>
      <c r="L19424" s="150"/>
      <c r="N19424" s="163"/>
      <c r="O19424" s="146"/>
      <c r="P19424" s="146"/>
      <c r="Q19424" s="146"/>
      <c r="R19424" s="34"/>
      <c r="S19424" s="35"/>
      <c r="T19424" s="147"/>
    </row>
    <row r="19425">
      <c r="A19425" s="147"/>
      <c r="B19425" s="64"/>
      <c r="C19425" s="147" t="s">
        <v>217</v>
      </c>
      <c r="E19425" s="161"/>
      <c r="F19425" s="162"/>
      <c r="G19425" s="147"/>
      <c r="H19425" s="146"/>
      <c r="J19425" s="146"/>
      <c r="L19425" s="150"/>
      <c r="N19425" s="163"/>
      <c r="O19425" s="146"/>
      <c r="P19425" s="146"/>
      <c r="Q19425" s="146"/>
      <c r="R19425" s="34"/>
      <c r="S19425" s="35"/>
      <c r="T19425" s="147"/>
    </row>
    <row r="19426">
      <c r="A19426" s="147"/>
      <c r="B19426" s="64"/>
      <c r="C19426" s="147" t="s">
        <v>217</v>
      </c>
      <c r="E19426" s="161"/>
      <c r="F19426" s="162"/>
      <c r="G19426" s="147"/>
      <c r="H19426" s="146"/>
      <c r="J19426" s="146"/>
      <c r="L19426" s="150"/>
      <c r="N19426" s="163"/>
      <c r="O19426" s="146"/>
      <c r="P19426" s="146"/>
      <c r="Q19426" s="146"/>
      <c r="R19426" s="34"/>
      <c r="S19426" s="35"/>
      <c r="T19426" s="147"/>
    </row>
    <row r="19427">
      <c r="A19427" s="147"/>
      <c r="B19427" s="64"/>
      <c r="C19427" s="147" t="s">
        <v>217</v>
      </c>
      <c r="E19427" s="161"/>
      <c r="F19427" s="162"/>
      <c r="G19427" s="147"/>
      <c r="H19427" s="146"/>
      <c r="J19427" s="146"/>
      <c r="L19427" s="150"/>
      <c r="N19427" s="163"/>
      <c r="O19427" s="146"/>
      <c r="P19427" s="146"/>
      <c r="Q19427" s="146"/>
      <c r="R19427" s="34"/>
      <c r="S19427" s="35"/>
      <c r="T19427" s="147"/>
    </row>
    <row r="19428">
      <c r="A19428" s="147"/>
      <c r="B19428" s="64"/>
      <c r="C19428" s="147" t="s">
        <v>217</v>
      </c>
      <c r="E19428" s="161"/>
      <c r="F19428" s="162"/>
      <c r="G19428" s="147"/>
      <c r="H19428" s="146"/>
      <c r="J19428" s="146"/>
      <c r="L19428" s="150"/>
      <c r="N19428" s="163"/>
      <c r="O19428" s="146"/>
      <c r="P19428" s="146"/>
      <c r="Q19428" s="146"/>
      <c r="R19428" s="34"/>
      <c r="S19428" s="35"/>
      <c r="T19428" s="147"/>
    </row>
    <row r="19429">
      <c r="A19429" s="147"/>
      <c r="B19429" s="64"/>
      <c r="C19429" s="147" t="s">
        <v>217</v>
      </c>
      <c r="E19429" s="161"/>
      <c r="F19429" s="162"/>
      <c r="G19429" s="147"/>
      <c r="H19429" s="146"/>
      <c r="J19429" s="146"/>
      <c r="L19429" s="150"/>
      <c r="N19429" s="163"/>
      <c r="O19429" s="146"/>
      <c r="P19429" s="146"/>
      <c r="Q19429" s="146"/>
      <c r="R19429" s="34"/>
      <c r="S19429" s="35"/>
      <c r="T19429" s="147"/>
    </row>
    <row r="19430">
      <c r="A19430" s="147"/>
      <c r="B19430" s="64"/>
      <c r="C19430" s="147" t="s">
        <v>217</v>
      </c>
      <c r="E19430" s="161"/>
      <c r="F19430" s="162"/>
      <c r="G19430" s="147"/>
      <c r="H19430" s="146"/>
      <c r="J19430" s="146"/>
      <c r="L19430" s="150"/>
      <c r="N19430" s="163"/>
      <c r="O19430" s="146"/>
      <c r="P19430" s="146"/>
      <c r="Q19430" s="146"/>
      <c r="R19430" s="34"/>
      <c r="S19430" s="35"/>
      <c r="T19430" s="147"/>
    </row>
    <row r="19431">
      <c r="A19431" s="147"/>
      <c r="B19431" s="64"/>
      <c r="C19431" s="147" t="s">
        <v>217</v>
      </c>
      <c r="E19431" s="161"/>
      <c r="F19431" s="162"/>
      <c r="G19431" s="147"/>
      <c r="H19431" s="146"/>
      <c r="J19431" s="146"/>
      <c r="L19431" s="150"/>
      <c r="N19431" s="163"/>
      <c r="O19431" s="146"/>
      <c r="P19431" s="146"/>
      <c r="Q19431" s="146"/>
      <c r="R19431" s="34"/>
      <c r="S19431" s="35"/>
      <c r="T19431" s="147"/>
    </row>
    <row r="19432">
      <c r="A19432" s="147"/>
      <c r="B19432" s="64"/>
      <c r="C19432" s="147" t="s">
        <v>217</v>
      </c>
      <c r="E19432" s="161"/>
      <c r="F19432" s="162"/>
      <c r="G19432" s="147"/>
      <c r="H19432" s="146"/>
      <c r="J19432" s="146"/>
      <c r="L19432" s="150"/>
      <c r="N19432" s="163"/>
      <c r="O19432" s="146"/>
      <c r="P19432" s="146"/>
      <c r="Q19432" s="146"/>
      <c r="R19432" s="34"/>
      <c r="S19432" s="35"/>
      <c r="T19432" s="147"/>
    </row>
    <row r="19433">
      <c r="A19433" s="147"/>
      <c r="B19433" s="64"/>
      <c r="C19433" s="147" t="s">
        <v>217</v>
      </c>
      <c r="E19433" s="161"/>
      <c r="F19433" s="162"/>
      <c r="G19433" s="147"/>
      <c r="H19433" s="146"/>
      <c r="J19433" s="146"/>
      <c r="L19433" s="150"/>
      <c r="N19433" s="163"/>
      <c r="O19433" s="146"/>
      <c r="P19433" s="146"/>
      <c r="Q19433" s="146"/>
      <c r="R19433" s="34"/>
      <c r="S19433" s="35"/>
      <c r="T19433" s="147"/>
    </row>
    <row r="19434">
      <c r="A19434" s="147"/>
      <c r="B19434" s="64"/>
      <c r="C19434" s="147" t="s">
        <v>217</v>
      </c>
      <c r="E19434" s="161"/>
      <c r="F19434" s="162"/>
      <c r="G19434" s="147"/>
      <c r="H19434" s="146"/>
      <c r="J19434" s="146"/>
      <c r="L19434" s="150"/>
      <c r="N19434" s="163"/>
      <c r="O19434" s="146"/>
      <c r="P19434" s="146"/>
      <c r="Q19434" s="146"/>
      <c r="R19434" s="34"/>
      <c r="S19434" s="35"/>
      <c r="T19434" s="147"/>
    </row>
    <row r="19435">
      <c r="A19435" s="147"/>
      <c r="B19435" s="64"/>
      <c r="C19435" s="147" t="s">
        <v>217</v>
      </c>
      <c r="E19435" s="161"/>
      <c r="F19435" s="162"/>
      <c r="G19435" s="147"/>
      <c r="H19435" s="146"/>
      <c r="J19435" s="146"/>
      <c r="L19435" s="150"/>
      <c r="N19435" s="163"/>
      <c r="O19435" s="146"/>
      <c r="P19435" s="146"/>
      <c r="Q19435" s="146"/>
      <c r="R19435" s="34"/>
      <c r="S19435" s="35"/>
      <c r="T19435" s="147"/>
    </row>
    <row r="19436">
      <c r="A19436" s="147"/>
      <c r="B19436" s="64"/>
      <c r="C19436" s="147" t="s">
        <v>217</v>
      </c>
      <c r="E19436" s="161"/>
      <c r="F19436" s="162"/>
      <c r="G19436" s="147"/>
      <c r="H19436" s="146"/>
      <c r="J19436" s="146"/>
      <c r="L19436" s="150"/>
      <c r="N19436" s="163"/>
      <c r="O19436" s="146"/>
      <c r="P19436" s="146"/>
      <c r="Q19436" s="146"/>
      <c r="R19436" s="34"/>
      <c r="S19436" s="35"/>
      <c r="T19436" s="147"/>
    </row>
    <row r="19437">
      <c r="A19437" s="147"/>
      <c r="B19437" s="64"/>
      <c r="C19437" s="147" t="s">
        <v>217</v>
      </c>
      <c r="E19437" s="161"/>
      <c r="F19437" s="162"/>
      <c r="G19437" s="147"/>
      <c r="H19437" s="146"/>
      <c r="J19437" s="146"/>
      <c r="L19437" s="150"/>
      <c r="N19437" s="163"/>
      <c r="O19437" s="146"/>
      <c r="P19437" s="146"/>
      <c r="Q19437" s="146"/>
      <c r="R19437" s="34"/>
      <c r="S19437" s="35"/>
      <c r="T19437" s="147"/>
    </row>
    <row r="19438">
      <c r="A19438" s="147"/>
      <c r="B19438" s="64"/>
      <c r="C19438" s="147" t="s">
        <v>217</v>
      </c>
      <c r="E19438" s="161"/>
      <c r="F19438" s="162"/>
      <c r="G19438" s="147"/>
      <c r="H19438" s="146"/>
      <c r="J19438" s="146"/>
      <c r="L19438" s="150"/>
      <c r="N19438" s="163"/>
      <c r="O19438" s="146"/>
      <c r="P19438" s="146"/>
      <c r="Q19438" s="146"/>
      <c r="R19438" s="34"/>
      <c r="S19438" s="35"/>
      <c r="T19438" s="147"/>
    </row>
    <row r="19439">
      <c r="A19439" s="147"/>
      <c r="B19439" s="64"/>
      <c r="C19439" s="147" t="s">
        <v>217</v>
      </c>
      <c r="E19439" s="161"/>
      <c r="F19439" s="162"/>
      <c r="G19439" s="147"/>
      <c r="H19439" s="146"/>
      <c r="J19439" s="146"/>
      <c r="L19439" s="150"/>
      <c r="N19439" s="163"/>
      <c r="O19439" s="146"/>
      <c r="P19439" s="146"/>
      <c r="Q19439" s="146"/>
      <c r="R19439" s="34"/>
      <c r="S19439" s="35"/>
      <c r="T19439" s="147"/>
    </row>
    <row r="19440">
      <c r="A19440" s="147"/>
      <c r="B19440" s="64"/>
      <c r="C19440" s="147" t="s">
        <v>217</v>
      </c>
      <c r="E19440" s="161"/>
      <c r="F19440" s="162"/>
      <c r="G19440" s="147"/>
      <c r="H19440" s="146"/>
      <c r="J19440" s="146"/>
      <c r="L19440" s="150"/>
      <c r="N19440" s="163"/>
      <c r="O19440" s="146"/>
      <c r="P19440" s="146"/>
      <c r="Q19440" s="146"/>
      <c r="R19440" s="34"/>
      <c r="S19440" s="35"/>
      <c r="T19440" s="147"/>
    </row>
    <row r="19441">
      <c r="A19441" s="147"/>
      <c r="B19441" s="64"/>
      <c r="C19441" s="147" t="s">
        <v>217</v>
      </c>
      <c r="E19441" s="161"/>
      <c r="F19441" s="162"/>
      <c r="G19441" s="147"/>
      <c r="H19441" s="146"/>
      <c r="J19441" s="146"/>
      <c r="L19441" s="150"/>
      <c r="N19441" s="163"/>
      <c r="O19441" s="146"/>
      <c r="P19441" s="146"/>
      <c r="Q19441" s="146"/>
      <c r="R19441" s="34"/>
      <c r="S19441" s="35"/>
      <c r="T19441" s="147"/>
    </row>
    <row r="19442">
      <c r="A19442" s="147"/>
      <c r="B19442" s="64"/>
      <c r="C19442" s="147" t="s">
        <v>217</v>
      </c>
      <c r="E19442" s="161"/>
      <c r="F19442" s="162"/>
      <c r="G19442" s="147"/>
      <c r="H19442" s="146"/>
      <c r="J19442" s="146"/>
      <c r="L19442" s="150"/>
      <c r="N19442" s="163"/>
      <c r="O19442" s="146"/>
      <c r="P19442" s="146"/>
      <c r="Q19442" s="146"/>
      <c r="R19442" s="34"/>
      <c r="S19442" s="35"/>
      <c r="T19442" s="147"/>
    </row>
    <row r="19443">
      <c r="A19443" s="147"/>
      <c r="B19443" s="64"/>
      <c r="C19443" s="147" t="s">
        <v>217</v>
      </c>
      <c r="E19443" s="161"/>
      <c r="F19443" s="162"/>
      <c r="G19443" s="147"/>
      <c r="H19443" s="146"/>
      <c r="J19443" s="146"/>
      <c r="L19443" s="150"/>
      <c r="N19443" s="163"/>
      <c r="O19443" s="146"/>
      <c r="P19443" s="146"/>
      <c r="Q19443" s="146"/>
      <c r="R19443" s="34"/>
      <c r="S19443" s="35"/>
      <c r="T19443" s="147"/>
    </row>
    <row r="19444">
      <c r="A19444" s="147"/>
      <c r="B19444" s="64"/>
      <c r="C19444" s="147" t="s">
        <v>217</v>
      </c>
      <c r="E19444" s="161"/>
      <c r="F19444" s="162"/>
      <c r="G19444" s="147"/>
      <c r="H19444" s="146"/>
      <c r="J19444" s="146"/>
      <c r="L19444" s="150"/>
      <c r="N19444" s="163"/>
      <c r="O19444" s="146"/>
      <c r="P19444" s="146"/>
      <c r="Q19444" s="146"/>
      <c r="R19444" s="34"/>
      <c r="S19444" s="35"/>
      <c r="T19444" s="147"/>
    </row>
    <row r="19445">
      <c r="A19445" s="147"/>
      <c r="B19445" s="64"/>
      <c r="C19445" s="147" t="s">
        <v>217</v>
      </c>
      <c r="E19445" s="161"/>
      <c r="F19445" s="162"/>
      <c r="G19445" s="147"/>
      <c r="H19445" s="146"/>
      <c r="J19445" s="146"/>
      <c r="L19445" s="150"/>
      <c r="N19445" s="163"/>
      <c r="O19445" s="146"/>
      <c r="P19445" s="146"/>
      <c r="Q19445" s="146"/>
      <c r="R19445" s="34"/>
      <c r="S19445" s="35"/>
      <c r="T19445" s="147"/>
    </row>
    <row r="19446">
      <c r="A19446" s="147"/>
      <c r="B19446" s="64"/>
      <c r="C19446" s="147" t="s">
        <v>217</v>
      </c>
      <c r="E19446" s="161"/>
      <c r="F19446" s="162"/>
      <c r="G19446" s="147"/>
      <c r="H19446" s="146"/>
      <c r="J19446" s="146"/>
      <c r="L19446" s="150"/>
      <c r="N19446" s="163"/>
      <c r="O19446" s="146"/>
      <c r="P19446" s="146"/>
      <c r="Q19446" s="146"/>
      <c r="R19446" s="34"/>
      <c r="S19446" s="35"/>
      <c r="T19446" s="147"/>
    </row>
    <row r="19447">
      <c r="A19447" s="147"/>
      <c r="B19447" s="64"/>
      <c r="C19447" s="147" t="s">
        <v>217</v>
      </c>
      <c r="E19447" s="161"/>
      <c r="F19447" s="162"/>
      <c r="G19447" s="147"/>
      <c r="H19447" s="146"/>
      <c r="J19447" s="146"/>
      <c r="L19447" s="150"/>
      <c r="N19447" s="163"/>
      <c r="O19447" s="146"/>
      <c r="P19447" s="146"/>
      <c r="Q19447" s="146"/>
      <c r="R19447" s="34"/>
      <c r="S19447" s="35"/>
      <c r="T19447" s="147"/>
    </row>
    <row r="19448">
      <c r="A19448" s="147"/>
      <c r="B19448" s="64"/>
      <c r="C19448" s="147" t="s">
        <v>217</v>
      </c>
      <c r="E19448" s="161"/>
      <c r="F19448" s="162"/>
      <c r="G19448" s="147"/>
      <c r="H19448" s="146"/>
      <c r="J19448" s="146"/>
      <c r="L19448" s="150"/>
      <c r="N19448" s="163"/>
      <c r="O19448" s="146"/>
      <c r="P19448" s="146"/>
      <c r="Q19448" s="146"/>
      <c r="R19448" s="34"/>
      <c r="S19448" s="35"/>
      <c r="T19448" s="147"/>
    </row>
    <row r="19449">
      <c r="A19449" s="147"/>
      <c r="B19449" s="64"/>
      <c r="C19449" s="147" t="s">
        <v>217</v>
      </c>
      <c r="E19449" s="161"/>
      <c r="F19449" s="162"/>
      <c r="G19449" s="147"/>
      <c r="H19449" s="146"/>
      <c r="J19449" s="146"/>
      <c r="L19449" s="150"/>
      <c r="N19449" s="163"/>
      <c r="O19449" s="146"/>
      <c r="P19449" s="146"/>
      <c r="Q19449" s="146"/>
      <c r="R19449" s="34"/>
      <c r="S19449" s="35"/>
      <c r="T19449" s="147"/>
    </row>
    <row r="19450">
      <c r="A19450" s="147"/>
      <c r="B19450" s="64"/>
      <c r="C19450" s="147" t="s">
        <v>217</v>
      </c>
      <c r="E19450" s="161"/>
      <c r="F19450" s="162"/>
      <c r="G19450" s="147"/>
      <c r="H19450" s="146"/>
      <c r="J19450" s="146"/>
      <c r="L19450" s="150"/>
      <c r="N19450" s="163"/>
      <c r="O19450" s="146"/>
      <c r="P19450" s="146"/>
      <c r="Q19450" s="146"/>
      <c r="R19450" s="34"/>
      <c r="S19450" s="35"/>
      <c r="T19450" s="147"/>
    </row>
    <row r="19451">
      <c r="A19451" s="147"/>
      <c r="B19451" s="64"/>
      <c r="C19451" s="147" t="s">
        <v>217</v>
      </c>
      <c r="E19451" s="161"/>
      <c r="F19451" s="162"/>
      <c r="G19451" s="147"/>
      <c r="H19451" s="146"/>
      <c r="J19451" s="146"/>
      <c r="L19451" s="150"/>
      <c r="N19451" s="163"/>
      <c r="O19451" s="146"/>
      <c r="P19451" s="146"/>
      <c r="Q19451" s="146"/>
      <c r="R19451" s="34"/>
      <c r="S19451" s="35"/>
      <c r="T19451" s="147"/>
    </row>
    <row r="19452">
      <c r="A19452" s="147"/>
      <c r="B19452" s="64"/>
      <c r="C19452" s="147" t="s">
        <v>217</v>
      </c>
      <c r="E19452" s="161"/>
      <c r="F19452" s="162"/>
      <c r="G19452" s="147"/>
      <c r="H19452" s="146"/>
      <c r="J19452" s="146"/>
      <c r="L19452" s="150"/>
      <c r="N19452" s="163"/>
      <c r="O19452" s="146"/>
      <c r="P19452" s="146"/>
      <c r="Q19452" s="146"/>
      <c r="R19452" s="34"/>
      <c r="S19452" s="35"/>
      <c r="T19452" s="147"/>
    </row>
    <row r="19453">
      <c r="A19453" s="147"/>
      <c r="B19453" s="64"/>
      <c r="C19453" s="147" t="s">
        <v>217</v>
      </c>
      <c r="E19453" s="161"/>
      <c r="F19453" s="162"/>
      <c r="G19453" s="147"/>
      <c r="H19453" s="146"/>
      <c r="J19453" s="146"/>
      <c r="L19453" s="150"/>
      <c r="N19453" s="163"/>
      <c r="O19453" s="146"/>
      <c r="P19453" s="146"/>
      <c r="Q19453" s="146"/>
      <c r="R19453" s="34"/>
      <c r="S19453" s="35"/>
      <c r="T19453" s="147"/>
    </row>
    <row r="19454">
      <c r="A19454" s="147"/>
      <c r="B19454" s="64"/>
      <c r="C19454" s="147" t="s">
        <v>217</v>
      </c>
      <c r="E19454" s="161"/>
      <c r="F19454" s="162"/>
      <c r="G19454" s="147"/>
      <c r="H19454" s="146"/>
      <c r="J19454" s="146"/>
      <c r="L19454" s="150"/>
      <c r="N19454" s="163"/>
      <c r="O19454" s="146"/>
      <c r="P19454" s="146"/>
      <c r="Q19454" s="146"/>
      <c r="R19454" s="34"/>
      <c r="S19454" s="35"/>
      <c r="T19454" s="147"/>
    </row>
    <row r="19455">
      <c r="A19455" s="147"/>
      <c r="B19455" s="64"/>
      <c r="C19455" s="147" t="s">
        <v>217</v>
      </c>
      <c r="E19455" s="161"/>
      <c r="F19455" s="162"/>
      <c r="G19455" s="147"/>
      <c r="H19455" s="146"/>
      <c r="J19455" s="146"/>
      <c r="L19455" s="150"/>
      <c r="N19455" s="163"/>
      <c r="O19455" s="146"/>
      <c r="P19455" s="146"/>
      <c r="Q19455" s="146"/>
      <c r="R19455" s="34"/>
      <c r="S19455" s="35"/>
      <c r="T19455" s="147"/>
    </row>
    <row r="19456">
      <c r="A19456" s="147"/>
      <c r="B19456" s="64"/>
      <c r="C19456" s="147" t="s">
        <v>217</v>
      </c>
      <c r="E19456" s="161"/>
      <c r="F19456" s="162"/>
      <c r="G19456" s="147"/>
      <c r="H19456" s="146"/>
      <c r="J19456" s="146"/>
      <c r="L19456" s="150"/>
      <c r="N19456" s="163"/>
      <c r="O19456" s="146"/>
      <c r="P19456" s="146"/>
      <c r="Q19456" s="146"/>
      <c r="R19456" s="34"/>
      <c r="S19456" s="35"/>
      <c r="T19456" s="147"/>
    </row>
    <row r="19457">
      <c r="A19457" s="147"/>
      <c r="B19457" s="64"/>
      <c r="C19457" s="147" t="s">
        <v>217</v>
      </c>
      <c r="E19457" s="161"/>
      <c r="F19457" s="162"/>
      <c r="G19457" s="147"/>
      <c r="H19457" s="146"/>
      <c r="J19457" s="146"/>
      <c r="L19457" s="150"/>
      <c r="N19457" s="163"/>
      <c r="O19457" s="146"/>
      <c r="P19457" s="146"/>
      <c r="Q19457" s="146"/>
      <c r="R19457" s="34"/>
      <c r="S19457" s="35"/>
      <c r="T19457" s="147"/>
    </row>
    <row r="19458">
      <c r="A19458" s="147"/>
      <c r="B19458" s="64"/>
      <c r="C19458" s="147" t="s">
        <v>217</v>
      </c>
      <c r="E19458" s="161"/>
      <c r="F19458" s="162"/>
      <c r="G19458" s="147"/>
      <c r="H19458" s="146"/>
      <c r="J19458" s="146"/>
      <c r="L19458" s="150"/>
      <c r="N19458" s="163"/>
      <c r="O19458" s="146"/>
      <c r="P19458" s="146"/>
      <c r="Q19458" s="146"/>
      <c r="R19458" s="34"/>
      <c r="S19458" s="35"/>
      <c r="T19458" s="147"/>
    </row>
    <row r="19459">
      <c r="A19459" s="147"/>
      <c r="B19459" s="64"/>
      <c r="C19459" s="147" t="s">
        <v>217</v>
      </c>
      <c r="E19459" s="161"/>
      <c r="F19459" s="162"/>
      <c r="G19459" s="147"/>
      <c r="H19459" s="146"/>
      <c r="J19459" s="146"/>
      <c r="L19459" s="150"/>
      <c r="N19459" s="163"/>
      <c r="O19459" s="146"/>
      <c r="P19459" s="146"/>
      <c r="Q19459" s="146"/>
      <c r="R19459" s="34"/>
      <c r="S19459" s="35"/>
      <c r="T19459" s="147"/>
    </row>
    <row r="19460">
      <c r="A19460" s="147"/>
      <c r="B19460" s="64"/>
      <c r="C19460" s="147" t="s">
        <v>217</v>
      </c>
      <c r="E19460" s="161"/>
      <c r="F19460" s="162"/>
      <c r="G19460" s="147"/>
      <c r="H19460" s="146"/>
      <c r="J19460" s="146"/>
      <c r="L19460" s="150"/>
      <c r="N19460" s="163"/>
      <c r="O19460" s="146"/>
      <c r="P19460" s="146"/>
      <c r="Q19460" s="146"/>
      <c r="R19460" s="34"/>
      <c r="S19460" s="35"/>
      <c r="T19460" s="147"/>
    </row>
    <row r="19461">
      <c r="A19461" s="147"/>
      <c r="B19461" s="64"/>
      <c r="C19461" s="147" t="s">
        <v>217</v>
      </c>
      <c r="E19461" s="161"/>
      <c r="F19461" s="162"/>
      <c r="G19461" s="147"/>
      <c r="H19461" s="146"/>
      <c r="J19461" s="146"/>
      <c r="L19461" s="150"/>
      <c r="N19461" s="163"/>
      <c r="O19461" s="146"/>
      <c r="P19461" s="146"/>
      <c r="Q19461" s="146"/>
      <c r="R19461" s="34"/>
      <c r="S19461" s="35"/>
      <c r="T19461" s="147"/>
    </row>
    <row r="19462">
      <c r="A19462" s="147"/>
      <c r="B19462" s="64"/>
      <c r="C19462" s="147" t="s">
        <v>217</v>
      </c>
      <c r="E19462" s="161"/>
      <c r="F19462" s="162"/>
      <c r="G19462" s="147"/>
      <c r="H19462" s="146"/>
      <c r="J19462" s="146"/>
      <c r="L19462" s="150"/>
      <c r="N19462" s="163"/>
      <c r="O19462" s="146"/>
      <c r="P19462" s="146"/>
      <c r="Q19462" s="146"/>
      <c r="R19462" s="34"/>
      <c r="S19462" s="35"/>
      <c r="T19462" s="147"/>
    </row>
    <row r="19463">
      <c r="A19463" s="147"/>
      <c r="B19463" s="64"/>
      <c r="C19463" s="147" t="s">
        <v>217</v>
      </c>
      <c r="E19463" s="161"/>
      <c r="F19463" s="162"/>
      <c r="G19463" s="147"/>
      <c r="H19463" s="146"/>
      <c r="J19463" s="146"/>
      <c r="L19463" s="150"/>
      <c r="N19463" s="163"/>
      <c r="O19463" s="146"/>
      <c r="P19463" s="146"/>
      <c r="Q19463" s="146"/>
      <c r="R19463" s="34"/>
      <c r="S19463" s="35"/>
      <c r="T19463" s="147"/>
    </row>
    <row r="19464">
      <c r="A19464" s="147"/>
      <c r="B19464" s="64"/>
      <c r="C19464" s="147" t="s">
        <v>217</v>
      </c>
      <c r="E19464" s="161"/>
      <c r="F19464" s="162"/>
      <c r="G19464" s="147"/>
      <c r="H19464" s="146"/>
      <c r="J19464" s="146"/>
      <c r="L19464" s="150"/>
      <c r="N19464" s="163"/>
      <c r="O19464" s="146"/>
      <c r="P19464" s="146"/>
      <c r="Q19464" s="146"/>
      <c r="R19464" s="34"/>
      <c r="S19464" s="35"/>
      <c r="T19464" s="147"/>
    </row>
    <row r="19465">
      <c r="A19465" s="147"/>
      <c r="B19465" s="64"/>
      <c r="C19465" s="147" t="s">
        <v>217</v>
      </c>
      <c r="E19465" s="161"/>
      <c r="F19465" s="162"/>
      <c r="G19465" s="147"/>
      <c r="H19465" s="146"/>
      <c r="J19465" s="146"/>
      <c r="L19465" s="150"/>
      <c r="N19465" s="163"/>
      <c r="O19465" s="146"/>
      <c r="P19465" s="146"/>
      <c r="Q19465" s="146"/>
      <c r="R19465" s="34"/>
      <c r="S19465" s="35"/>
      <c r="T19465" s="147"/>
    </row>
    <row r="19466">
      <c r="A19466" s="147"/>
      <c r="B19466" s="64"/>
      <c r="C19466" s="147" t="s">
        <v>217</v>
      </c>
      <c r="E19466" s="161"/>
      <c r="F19466" s="162"/>
      <c r="G19466" s="147"/>
      <c r="H19466" s="146"/>
      <c r="J19466" s="146"/>
      <c r="L19466" s="150"/>
      <c r="N19466" s="163"/>
      <c r="O19466" s="146"/>
      <c r="P19466" s="146"/>
      <c r="Q19466" s="146"/>
      <c r="R19466" s="34"/>
      <c r="S19466" s="35"/>
      <c r="T19466" s="147"/>
    </row>
    <row r="19467">
      <c r="A19467" s="147"/>
      <c r="B19467" s="64"/>
      <c r="C19467" s="147" t="s">
        <v>217</v>
      </c>
      <c r="E19467" s="161"/>
      <c r="F19467" s="162"/>
      <c r="G19467" s="147"/>
      <c r="H19467" s="146"/>
      <c r="J19467" s="146"/>
      <c r="L19467" s="150"/>
      <c r="N19467" s="163"/>
      <c r="O19467" s="146"/>
      <c r="P19467" s="146"/>
      <c r="Q19467" s="146"/>
      <c r="R19467" s="34"/>
      <c r="S19467" s="35"/>
      <c r="T19467" s="147"/>
    </row>
    <row r="19468">
      <c r="A19468" s="147"/>
      <c r="B19468" s="64"/>
      <c r="C19468" s="147" t="s">
        <v>217</v>
      </c>
      <c r="E19468" s="161"/>
      <c r="F19468" s="162"/>
      <c r="G19468" s="147"/>
      <c r="H19468" s="146"/>
      <c r="J19468" s="146"/>
      <c r="L19468" s="150"/>
      <c r="N19468" s="163"/>
      <c r="O19468" s="146"/>
      <c r="P19468" s="146"/>
      <c r="Q19468" s="146"/>
      <c r="R19468" s="34"/>
      <c r="S19468" s="35"/>
      <c r="T19468" s="147"/>
    </row>
    <row r="19469">
      <c r="A19469" s="147"/>
      <c r="B19469" s="64"/>
      <c r="C19469" s="147" t="s">
        <v>217</v>
      </c>
      <c r="E19469" s="161"/>
      <c r="F19469" s="162"/>
      <c r="G19469" s="147"/>
      <c r="H19469" s="146"/>
      <c r="J19469" s="146"/>
      <c r="L19469" s="150"/>
      <c r="N19469" s="163"/>
      <c r="O19469" s="146"/>
      <c r="P19469" s="146"/>
      <c r="Q19469" s="146"/>
      <c r="R19469" s="34"/>
      <c r="S19469" s="35"/>
      <c r="T19469" s="147"/>
    </row>
    <row r="19470">
      <c r="A19470" s="147"/>
      <c r="B19470" s="64"/>
      <c r="C19470" s="147" t="s">
        <v>217</v>
      </c>
      <c r="E19470" s="161"/>
      <c r="F19470" s="162"/>
      <c r="G19470" s="147"/>
      <c r="H19470" s="146"/>
      <c r="J19470" s="146"/>
      <c r="L19470" s="150"/>
      <c r="N19470" s="163"/>
      <c r="O19470" s="146"/>
      <c r="P19470" s="146"/>
      <c r="Q19470" s="146"/>
      <c r="R19470" s="34"/>
      <c r="S19470" s="35"/>
      <c r="T19470" s="147"/>
    </row>
    <row r="19471">
      <c r="A19471" s="147"/>
      <c r="B19471" s="64"/>
      <c r="C19471" s="147" t="s">
        <v>217</v>
      </c>
      <c r="E19471" s="161"/>
      <c r="F19471" s="162"/>
      <c r="G19471" s="147"/>
      <c r="H19471" s="146"/>
      <c r="J19471" s="146"/>
      <c r="L19471" s="150"/>
      <c r="N19471" s="163"/>
      <c r="O19471" s="146"/>
      <c r="P19471" s="146"/>
      <c r="Q19471" s="146"/>
      <c r="R19471" s="34"/>
      <c r="S19471" s="35"/>
      <c r="T19471" s="147"/>
    </row>
    <row r="19472">
      <c r="A19472" s="147"/>
      <c r="B19472" s="64"/>
      <c r="C19472" s="147" t="s">
        <v>217</v>
      </c>
      <c r="E19472" s="161"/>
      <c r="F19472" s="162"/>
      <c r="G19472" s="147"/>
      <c r="H19472" s="146"/>
      <c r="J19472" s="146"/>
      <c r="L19472" s="150"/>
      <c r="N19472" s="163"/>
      <c r="O19472" s="146"/>
      <c r="P19472" s="146"/>
      <c r="Q19472" s="146"/>
      <c r="R19472" s="34"/>
      <c r="S19472" s="35"/>
      <c r="T19472" s="147"/>
    </row>
    <row r="19473">
      <c r="A19473" s="147"/>
      <c r="B19473" s="64"/>
      <c r="C19473" s="147" t="s">
        <v>217</v>
      </c>
      <c r="E19473" s="161"/>
      <c r="F19473" s="162"/>
      <c r="G19473" s="147"/>
      <c r="H19473" s="146"/>
      <c r="J19473" s="146"/>
      <c r="L19473" s="150"/>
      <c r="N19473" s="163"/>
      <c r="O19473" s="146"/>
      <c r="P19473" s="146"/>
      <c r="Q19473" s="146"/>
      <c r="R19473" s="34"/>
      <c r="S19473" s="35"/>
      <c r="T19473" s="147"/>
    </row>
    <row r="19474">
      <c r="A19474" s="147"/>
      <c r="B19474" s="64"/>
      <c r="C19474" s="147" t="s">
        <v>217</v>
      </c>
      <c r="E19474" s="161"/>
      <c r="F19474" s="162"/>
      <c r="G19474" s="147"/>
      <c r="H19474" s="146"/>
      <c r="J19474" s="146"/>
      <c r="L19474" s="150"/>
      <c r="N19474" s="163"/>
      <c r="O19474" s="146"/>
      <c r="P19474" s="146"/>
      <c r="Q19474" s="146"/>
      <c r="R19474" s="34"/>
      <c r="S19474" s="35"/>
      <c r="T19474" s="147"/>
    </row>
    <row r="19475">
      <c r="A19475" s="147"/>
      <c r="B19475" s="64"/>
      <c r="C19475" s="147" t="s">
        <v>217</v>
      </c>
      <c r="E19475" s="161"/>
      <c r="F19475" s="162"/>
      <c r="G19475" s="147"/>
      <c r="H19475" s="146"/>
      <c r="J19475" s="146"/>
      <c r="L19475" s="150"/>
      <c r="N19475" s="163"/>
      <c r="O19475" s="146"/>
      <c r="P19475" s="146"/>
      <c r="Q19475" s="146"/>
      <c r="R19475" s="34"/>
      <c r="S19475" s="35"/>
      <c r="T19475" s="147"/>
    </row>
    <row r="19476">
      <c r="A19476" s="147"/>
      <c r="B19476" s="64"/>
      <c r="C19476" s="147" t="s">
        <v>217</v>
      </c>
      <c r="E19476" s="161"/>
      <c r="F19476" s="162"/>
      <c r="G19476" s="147"/>
      <c r="H19476" s="146"/>
      <c r="J19476" s="146"/>
      <c r="L19476" s="150"/>
      <c r="N19476" s="163"/>
      <c r="O19476" s="146"/>
      <c r="P19476" s="146"/>
      <c r="Q19476" s="146"/>
      <c r="R19476" s="34"/>
      <c r="S19476" s="35"/>
      <c r="T19476" s="147"/>
    </row>
    <row r="19477">
      <c r="A19477" s="147"/>
      <c r="B19477" s="64"/>
      <c r="C19477" s="147" t="s">
        <v>217</v>
      </c>
      <c r="E19477" s="161"/>
      <c r="F19477" s="162"/>
      <c r="G19477" s="147"/>
      <c r="H19477" s="146"/>
      <c r="J19477" s="146"/>
      <c r="L19477" s="150"/>
      <c r="N19477" s="163"/>
      <c r="O19477" s="146"/>
      <c r="P19477" s="146"/>
      <c r="Q19477" s="146"/>
      <c r="R19477" s="34"/>
      <c r="S19477" s="35"/>
      <c r="T19477" s="147"/>
    </row>
    <row r="19478">
      <c r="A19478" s="147"/>
      <c r="B19478" s="64"/>
      <c r="C19478" s="147" t="s">
        <v>217</v>
      </c>
      <c r="E19478" s="161"/>
      <c r="F19478" s="162"/>
      <c r="G19478" s="147"/>
      <c r="H19478" s="146"/>
      <c r="J19478" s="146"/>
      <c r="L19478" s="150"/>
      <c r="N19478" s="163"/>
      <c r="O19478" s="146"/>
      <c r="P19478" s="146"/>
      <c r="Q19478" s="146"/>
      <c r="R19478" s="34"/>
      <c r="S19478" s="35"/>
      <c r="T19478" s="147"/>
    </row>
    <row r="19479">
      <c r="A19479" s="147"/>
      <c r="B19479" s="64"/>
      <c r="C19479" s="147" t="s">
        <v>217</v>
      </c>
      <c r="E19479" s="161"/>
      <c r="F19479" s="162"/>
      <c r="G19479" s="147"/>
      <c r="H19479" s="146"/>
      <c r="J19479" s="146"/>
      <c r="L19479" s="150"/>
      <c r="N19479" s="163"/>
      <c r="O19479" s="146"/>
      <c r="P19479" s="146"/>
      <c r="Q19479" s="146"/>
      <c r="R19479" s="34"/>
      <c r="S19479" s="35"/>
      <c r="T19479" s="147"/>
    </row>
    <row r="19480">
      <c r="A19480" s="147"/>
      <c r="B19480" s="64"/>
      <c r="C19480" s="147" t="s">
        <v>217</v>
      </c>
      <c r="E19480" s="161"/>
      <c r="F19480" s="162"/>
      <c r="G19480" s="147"/>
      <c r="H19480" s="146"/>
      <c r="J19480" s="146"/>
      <c r="L19480" s="150"/>
      <c r="N19480" s="163"/>
      <c r="O19480" s="146"/>
      <c r="P19480" s="146"/>
      <c r="Q19480" s="146"/>
      <c r="R19480" s="34"/>
      <c r="S19480" s="35"/>
      <c r="T19480" s="147"/>
    </row>
    <row r="19481">
      <c r="A19481" s="147"/>
      <c r="B19481" s="64"/>
      <c r="C19481" s="147" t="s">
        <v>217</v>
      </c>
      <c r="E19481" s="161"/>
      <c r="F19481" s="162"/>
      <c r="G19481" s="147"/>
      <c r="H19481" s="146"/>
      <c r="J19481" s="146"/>
      <c r="L19481" s="150"/>
      <c r="N19481" s="163"/>
      <c r="O19481" s="146"/>
      <c r="P19481" s="146"/>
      <c r="Q19481" s="146"/>
      <c r="R19481" s="34"/>
      <c r="S19481" s="35"/>
      <c r="T19481" s="147"/>
    </row>
    <row r="19482">
      <c r="A19482" s="147"/>
      <c r="B19482" s="64"/>
      <c r="C19482" s="147" t="s">
        <v>217</v>
      </c>
      <c r="E19482" s="161"/>
      <c r="F19482" s="162"/>
      <c r="G19482" s="147"/>
      <c r="H19482" s="146"/>
      <c r="J19482" s="146"/>
      <c r="L19482" s="150"/>
      <c r="N19482" s="163"/>
      <c r="O19482" s="146"/>
      <c r="P19482" s="146"/>
      <c r="Q19482" s="146"/>
      <c r="R19482" s="34"/>
      <c r="S19482" s="35"/>
      <c r="T19482" s="147"/>
    </row>
    <row r="19483">
      <c r="A19483" s="147"/>
      <c r="B19483" s="64"/>
      <c r="C19483" s="147" t="s">
        <v>217</v>
      </c>
      <c r="E19483" s="161"/>
      <c r="F19483" s="162"/>
      <c r="G19483" s="147"/>
      <c r="H19483" s="146"/>
      <c r="J19483" s="146"/>
      <c r="L19483" s="150"/>
      <c r="N19483" s="163"/>
      <c r="O19483" s="146"/>
      <c r="P19483" s="146"/>
      <c r="Q19483" s="146"/>
      <c r="R19483" s="34"/>
      <c r="S19483" s="35"/>
      <c r="T19483" s="147"/>
    </row>
    <row r="19484">
      <c r="A19484" s="147"/>
      <c r="B19484" s="64"/>
      <c r="C19484" s="147" t="s">
        <v>217</v>
      </c>
      <c r="E19484" s="161"/>
      <c r="F19484" s="162"/>
      <c r="G19484" s="147"/>
      <c r="H19484" s="146"/>
      <c r="J19484" s="146"/>
      <c r="L19484" s="150"/>
      <c r="N19484" s="163"/>
      <c r="O19484" s="146"/>
      <c r="P19484" s="146"/>
      <c r="Q19484" s="146"/>
      <c r="R19484" s="34"/>
      <c r="S19484" s="35"/>
      <c r="T19484" s="147"/>
    </row>
    <row r="19485">
      <c r="A19485" s="147"/>
      <c r="B19485" s="64"/>
      <c r="C19485" s="147" t="s">
        <v>217</v>
      </c>
      <c r="E19485" s="161"/>
      <c r="F19485" s="162"/>
      <c r="G19485" s="147"/>
      <c r="H19485" s="146"/>
      <c r="J19485" s="146"/>
      <c r="L19485" s="150"/>
      <c r="N19485" s="163"/>
      <c r="O19485" s="146"/>
      <c r="P19485" s="146"/>
      <c r="Q19485" s="146"/>
      <c r="R19485" s="34"/>
      <c r="S19485" s="35"/>
      <c r="T19485" s="147"/>
    </row>
    <row r="19486">
      <c r="A19486" s="147"/>
      <c r="B19486" s="64"/>
      <c r="C19486" s="147" t="s">
        <v>217</v>
      </c>
      <c r="E19486" s="161"/>
      <c r="F19486" s="162"/>
      <c r="G19486" s="147"/>
      <c r="H19486" s="146"/>
      <c r="J19486" s="146"/>
      <c r="L19486" s="150"/>
      <c r="N19486" s="163"/>
      <c r="O19486" s="146"/>
      <c r="P19486" s="146"/>
      <c r="Q19486" s="146"/>
      <c r="R19486" s="34"/>
      <c r="S19486" s="35"/>
      <c r="T19486" s="147"/>
    </row>
    <row r="19487">
      <c r="A19487" s="147"/>
      <c r="B19487" s="64"/>
      <c r="C19487" s="147" t="s">
        <v>217</v>
      </c>
      <c r="E19487" s="161"/>
      <c r="F19487" s="162"/>
      <c r="G19487" s="147"/>
      <c r="H19487" s="146"/>
      <c r="J19487" s="146"/>
      <c r="L19487" s="150"/>
      <c r="N19487" s="163"/>
      <c r="O19487" s="146"/>
      <c r="P19487" s="146"/>
      <c r="Q19487" s="146"/>
      <c r="R19487" s="34"/>
      <c r="S19487" s="35"/>
      <c r="T19487" s="147"/>
    </row>
    <row r="19488">
      <c r="A19488" s="147"/>
      <c r="B19488" s="64"/>
      <c r="C19488" s="147" t="s">
        <v>217</v>
      </c>
      <c r="E19488" s="161"/>
      <c r="F19488" s="162"/>
      <c r="G19488" s="147"/>
      <c r="H19488" s="146"/>
      <c r="J19488" s="146"/>
      <c r="L19488" s="150"/>
      <c r="N19488" s="163"/>
      <c r="O19488" s="146"/>
      <c r="P19488" s="146"/>
      <c r="Q19488" s="146"/>
      <c r="R19488" s="34"/>
      <c r="S19488" s="35"/>
      <c r="T19488" s="147"/>
    </row>
    <row r="19489">
      <c r="A19489" s="147"/>
      <c r="B19489" s="64"/>
      <c r="C19489" s="147" t="s">
        <v>217</v>
      </c>
      <c r="E19489" s="161"/>
      <c r="F19489" s="162"/>
      <c r="G19489" s="147"/>
      <c r="H19489" s="146"/>
      <c r="J19489" s="146"/>
      <c r="L19489" s="150"/>
      <c r="N19489" s="163"/>
      <c r="O19489" s="146"/>
      <c r="P19489" s="146"/>
      <c r="Q19489" s="146"/>
      <c r="R19489" s="34"/>
      <c r="S19489" s="35"/>
      <c r="T19489" s="147"/>
    </row>
    <row r="19490">
      <c r="A19490" s="147"/>
      <c r="B19490" s="64"/>
      <c r="C19490" s="147" t="s">
        <v>217</v>
      </c>
      <c r="E19490" s="161"/>
      <c r="F19490" s="162"/>
      <c r="G19490" s="147"/>
      <c r="H19490" s="146"/>
      <c r="J19490" s="146"/>
      <c r="L19490" s="150"/>
      <c r="N19490" s="163"/>
      <c r="O19490" s="146"/>
      <c r="P19490" s="146"/>
      <c r="Q19490" s="146"/>
      <c r="R19490" s="34"/>
      <c r="S19490" s="35"/>
      <c r="T19490" s="147"/>
    </row>
    <row r="19491">
      <c r="A19491" s="147"/>
      <c r="B19491" s="64"/>
      <c r="C19491" s="147" t="s">
        <v>217</v>
      </c>
      <c r="E19491" s="161"/>
      <c r="F19491" s="162"/>
      <c r="G19491" s="147"/>
      <c r="H19491" s="146"/>
      <c r="J19491" s="146"/>
      <c r="L19491" s="150"/>
      <c r="N19491" s="163"/>
      <c r="O19491" s="146"/>
      <c r="P19491" s="146"/>
      <c r="Q19491" s="146"/>
      <c r="R19491" s="34"/>
      <c r="S19491" s="35"/>
      <c r="T19491" s="147"/>
    </row>
    <row r="19492">
      <c r="A19492" s="147"/>
      <c r="B19492" s="64"/>
      <c r="C19492" s="147" t="s">
        <v>217</v>
      </c>
      <c r="E19492" s="161"/>
      <c r="F19492" s="162"/>
      <c r="G19492" s="147"/>
      <c r="H19492" s="146"/>
      <c r="J19492" s="146"/>
      <c r="L19492" s="150"/>
      <c r="N19492" s="163"/>
      <c r="O19492" s="146"/>
      <c r="P19492" s="146"/>
      <c r="Q19492" s="146"/>
      <c r="R19492" s="34"/>
      <c r="S19492" s="35"/>
      <c r="T19492" s="147"/>
    </row>
    <row r="19493">
      <c r="A19493" s="147"/>
      <c r="B19493" s="64"/>
      <c r="C19493" s="147" t="s">
        <v>217</v>
      </c>
      <c r="E19493" s="161"/>
      <c r="F19493" s="162"/>
      <c r="G19493" s="147"/>
      <c r="H19493" s="146"/>
      <c r="J19493" s="146"/>
      <c r="L19493" s="150"/>
      <c r="N19493" s="163"/>
      <c r="O19493" s="146"/>
      <c r="P19493" s="146"/>
      <c r="Q19493" s="146"/>
      <c r="R19493" s="34"/>
      <c r="S19493" s="35"/>
      <c r="T19493" s="147"/>
    </row>
    <row r="19494">
      <c r="A19494" s="147"/>
      <c r="B19494" s="64"/>
      <c r="C19494" s="147" t="s">
        <v>217</v>
      </c>
      <c r="E19494" s="161"/>
      <c r="F19494" s="162"/>
      <c r="G19494" s="147"/>
      <c r="H19494" s="146"/>
      <c r="J19494" s="146"/>
      <c r="L19494" s="150"/>
      <c r="N19494" s="163"/>
      <c r="O19494" s="146"/>
      <c r="P19494" s="146"/>
      <c r="Q19494" s="146"/>
      <c r="R19494" s="34"/>
      <c r="S19494" s="35"/>
      <c r="T19494" s="147"/>
    </row>
    <row r="19495">
      <c r="A19495" s="147"/>
      <c r="B19495" s="64"/>
      <c r="C19495" s="147" t="s">
        <v>217</v>
      </c>
      <c r="E19495" s="161"/>
      <c r="F19495" s="162"/>
      <c r="G19495" s="147"/>
      <c r="H19495" s="146"/>
      <c r="J19495" s="146"/>
      <c r="L19495" s="150"/>
      <c r="N19495" s="163"/>
      <c r="O19495" s="146"/>
      <c r="P19495" s="146"/>
      <c r="Q19495" s="146"/>
      <c r="R19495" s="34"/>
      <c r="S19495" s="35"/>
      <c r="T19495" s="147"/>
    </row>
    <row r="19496">
      <c r="A19496" s="147"/>
      <c r="B19496" s="64"/>
      <c r="C19496" s="147" t="s">
        <v>217</v>
      </c>
      <c r="E19496" s="161"/>
      <c r="F19496" s="162"/>
      <c r="G19496" s="147"/>
      <c r="H19496" s="146"/>
      <c r="J19496" s="146"/>
      <c r="L19496" s="150"/>
      <c r="N19496" s="163"/>
      <c r="O19496" s="146"/>
      <c r="P19496" s="146"/>
      <c r="Q19496" s="146"/>
      <c r="R19496" s="34"/>
      <c r="S19496" s="35"/>
      <c r="T19496" s="147"/>
    </row>
    <row r="19497">
      <c r="A19497" s="147"/>
      <c r="B19497" s="64"/>
      <c r="C19497" s="147" t="s">
        <v>217</v>
      </c>
      <c r="E19497" s="161"/>
      <c r="F19497" s="162"/>
      <c r="G19497" s="147"/>
      <c r="H19497" s="146"/>
      <c r="J19497" s="146"/>
      <c r="L19497" s="150"/>
      <c r="N19497" s="163"/>
      <c r="O19497" s="146"/>
      <c r="P19497" s="146"/>
      <c r="Q19497" s="146"/>
      <c r="R19497" s="34"/>
      <c r="S19497" s="35"/>
      <c r="T19497" s="147"/>
    </row>
    <row r="19498">
      <c r="A19498" s="147"/>
      <c r="B19498" s="64"/>
      <c r="C19498" s="147" t="s">
        <v>217</v>
      </c>
      <c r="E19498" s="161"/>
      <c r="F19498" s="162"/>
      <c r="G19498" s="147"/>
      <c r="H19498" s="146"/>
      <c r="J19498" s="146"/>
      <c r="L19498" s="150"/>
      <c r="N19498" s="163"/>
      <c r="O19498" s="146"/>
      <c r="P19498" s="146"/>
      <c r="Q19498" s="146"/>
      <c r="R19498" s="34"/>
      <c r="S19498" s="35"/>
      <c r="T19498" s="147"/>
    </row>
    <row r="19499">
      <c r="A19499" s="147"/>
      <c r="B19499" s="64"/>
      <c r="C19499" s="147" t="s">
        <v>217</v>
      </c>
      <c r="E19499" s="161"/>
      <c r="F19499" s="162"/>
      <c r="G19499" s="147"/>
      <c r="H19499" s="146"/>
      <c r="J19499" s="146"/>
      <c r="L19499" s="150"/>
      <c r="N19499" s="163"/>
      <c r="O19499" s="146"/>
      <c r="P19499" s="146"/>
      <c r="Q19499" s="146"/>
      <c r="R19499" s="34"/>
      <c r="S19499" s="35"/>
      <c r="T19499" s="147"/>
    </row>
    <row r="19500">
      <c r="A19500" s="147"/>
      <c r="B19500" s="64"/>
      <c r="C19500" s="147" t="s">
        <v>217</v>
      </c>
      <c r="E19500" s="161"/>
      <c r="F19500" s="162"/>
      <c r="G19500" s="147"/>
      <c r="H19500" s="146"/>
      <c r="J19500" s="146"/>
      <c r="L19500" s="150"/>
      <c r="N19500" s="163"/>
      <c r="O19500" s="146"/>
      <c r="P19500" s="146"/>
      <c r="Q19500" s="146"/>
      <c r="R19500" s="34"/>
      <c r="S19500" s="35"/>
      <c r="T19500" s="147"/>
    </row>
    <row r="19501">
      <c r="A19501" s="147"/>
      <c r="B19501" s="64"/>
      <c r="C19501" s="147" t="s">
        <v>217</v>
      </c>
      <c r="E19501" s="161"/>
      <c r="F19501" s="162"/>
      <c r="G19501" s="147"/>
      <c r="H19501" s="146"/>
      <c r="J19501" s="146"/>
      <c r="L19501" s="150"/>
      <c r="N19501" s="163"/>
      <c r="O19501" s="146"/>
      <c r="P19501" s="146"/>
      <c r="Q19501" s="146"/>
      <c r="R19501" s="34"/>
      <c r="S19501" s="35"/>
      <c r="T19501" s="147"/>
    </row>
    <row r="19502">
      <c r="A19502" s="147"/>
      <c r="B19502" s="64"/>
      <c r="C19502" s="147" t="s">
        <v>217</v>
      </c>
      <c r="E19502" s="161"/>
      <c r="F19502" s="162"/>
      <c r="G19502" s="147"/>
      <c r="H19502" s="146"/>
      <c r="J19502" s="146"/>
      <c r="L19502" s="150"/>
      <c r="N19502" s="163"/>
      <c r="O19502" s="146"/>
      <c r="P19502" s="146"/>
      <c r="Q19502" s="146"/>
      <c r="R19502" s="34"/>
      <c r="S19502" s="35"/>
      <c r="T19502" s="147"/>
    </row>
    <row r="19503">
      <c r="A19503" s="147"/>
      <c r="B19503" s="64"/>
      <c r="C19503" s="147" t="s">
        <v>217</v>
      </c>
      <c r="E19503" s="161"/>
      <c r="F19503" s="162"/>
      <c r="G19503" s="147"/>
      <c r="H19503" s="146"/>
      <c r="J19503" s="146"/>
      <c r="L19503" s="150"/>
      <c r="N19503" s="163"/>
      <c r="O19503" s="146"/>
      <c r="P19503" s="146"/>
      <c r="Q19503" s="146"/>
      <c r="R19503" s="34"/>
      <c r="S19503" s="35"/>
      <c r="T19503" s="147"/>
    </row>
    <row r="19504">
      <c r="A19504" s="147"/>
      <c r="B19504" s="64"/>
      <c r="C19504" s="147" t="s">
        <v>217</v>
      </c>
      <c r="E19504" s="161"/>
      <c r="F19504" s="162"/>
      <c r="G19504" s="147"/>
      <c r="H19504" s="146"/>
      <c r="J19504" s="146"/>
      <c r="L19504" s="150"/>
      <c r="N19504" s="163"/>
      <c r="O19504" s="146"/>
      <c r="P19504" s="146"/>
      <c r="Q19504" s="146"/>
      <c r="R19504" s="34"/>
      <c r="S19504" s="35"/>
      <c r="T19504" s="147"/>
    </row>
    <row r="19505">
      <c r="A19505" s="147"/>
      <c r="B19505" s="64"/>
      <c r="C19505" s="147" t="s">
        <v>217</v>
      </c>
      <c r="E19505" s="161"/>
      <c r="F19505" s="162"/>
      <c r="G19505" s="147"/>
      <c r="H19505" s="146"/>
      <c r="J19505" s="146"/>
      <c r="L19505" s="150"/>
      <c r="N19505" s="163"/>
      <c r="O19505" s="146"/>
      <c r="P19505" s="146"/>
      <c r="Q19505" s="146"/>
      <c r="R19505" s="34"/>
      <c r="S19505" s="35"/>
      <c r="T19505" s="147"/>
    </row>
    <row r="19506">
      <c r="A19506" s="147"/>
      <c r="B19506" s="64"/>
      <c r="C19506" s="147" t="s">
        <v>217</v>
      </c>
      <c r="E19506" s="161"/>
      <c r="F19506" s="162"/>
      <c r="G19506" s="147"/>
      <c r="H19506" s="146"/>
      <c r="J19506" s="146"/>
      <c r="L19506" s="150"/>
      <c r="N19506" s="163"/>
      <c r="O19506" s="146"/>
      <c r="P19506" s="146"/>
      <c r="Q19506" s="146"/>
      <c r="R19506" s="34"/>
      <c r="S19506" s="35"/>
      <c r="T19506" s="147"/>
    </row>
    <row r="19507">
      <c r="A19507" s="147"/>
      <c r="B19507" s="64"/>
      <c r="C19507" s="147" t="s">
        <v>217</v>
      </c>
      <c r="E19507" s="161"/>
      <c r="F19507" s="162"/>
      <c r="G19507" s="147"/>
      <c r="H19507" s="146"/>
      <c r="J19507" s="146"/>
      <c r="L19507" s="150"/>
      <c r="N19507" s="163"/>
      <c r="O19507" s="146"/>
      <c r="P19507" s="146"/>
      <c r="Q19507" s="146"/>
      <c r="R19507" s="34"/>
      <c r="S19507" s="35"/>
      <c r="T19507" s="147"/>
    </row>
    <row r="19508">
      <c r="A19508" s="147"/>
      <c r="B19508" s="64"/>
      <c r="C19508" s="147" t="s">
        <v>217</v>
      </c>
      <c r="E19508" s="161"/>
      <c r="F19508" s="162"/>
      <c r="G19508" s="147"/>
      <c r="H19508" s="146"/>
      <c r="J19508" s="146"/>
      <c r="L19508" s="150"/>
      <c r="N19508" s="163"/>
      <c r="O19508" s="146"/>
      <c r="P19508" s="146"/>
      <c r="Q19508" s="146"/>
      <c r="R19508" s="34"/>
      <c r="S19508" s="35"/>
      <c r="T19508" s="147"/>
    </row>
    <row r="19509">
      <c r="A19509" s="147"/>
      <c r="B19509" s="64"/>
      <c r="C19509" s="147" t="s">
        <v>217</v>
      </c>
      <c r="E19509" s="161"/>
      <c r="F19509" s="162"/>
      <c r="G19509" s="147"/>
      <c r="H19509" s="146"/>
      <c r="J19509" s="146"/>
      <c r="L19509" s="150"/>
      <c r="N19509" s="163"/>
      <c r="O19509" s="146"/>
      <c r="P19509" s="146"/>
      <c r="Q19509" s="146"/>
      <c r="R19509" s="34"/>
      <c r="S19509" s="35"/>
      <c r="T19509" s="147"/>
    </row>
    <row r="19510">
      <c r="A19510" s="147"/>
      <c r="B19510" s="64"/>
      <c r="C19510" s="147" t="s">
        <v>217</v>
      </c>
      <c r="E19510" s="161"/>
      <c r="F19510" s="162"/>
      <c r="G19510" s="147"/>
      <c r="H19510" s="146"/>
      <c r="J19510" s="146"/>
      <c r="L19510" s="150"/>
      <c r="N19510" s="163"/>
      <c r="O19510" s="146"/>
      <c r="P19510" s="146"/>
      <c r="Q19510" s="146"/>
      <c r="R19510" s="34"/>
      <c r="S19510" s="35"/>
      <c r="T19510" s="147"/>
    </row>
    <row r="19511">
      <c r="A19511" s="147"/>
      <c r="B19511" s="64"/>
      <c r="C19511" s="147" t="s">
        <v>217</v>
      </c>
      <c r="E19511" s="161"/>
      <c r="F19511" s="162"/>
      <c r="G19511" s="147"/>
      <c r="H19511" s="146"/>
      <c r="J19511" s="146"/>
      <c r="L19511" s="150"/>
      <c r="N19511" s="163"/>
      <c r="O19511" s="146"/>
      <c r="P19511" s="146"/>
      <c r="Q19511" s="146"/>
      <c r="R19511" s="34"/>
      <c r="S19511" s="35"/>
      <c r="T19511" s="147"/>
    </row>
    <row r="19512">
      <c r="A19512" s="147"/>
      <c r="B19512" s="64"/>
      <c r="C19512" s="147" t="s">
        <v>217</v>
      </c>
      <c r="E19512" s="161"/>
      <c r="F19512" s="162"/>
      <c r="G19512" s="147"/>
      <c r="H19512" s="146"/>
      <c r="J19512" s="146"/>
      <c r="L19512" s="150"/>
      <c r="N19512" s="163"/>
      <c r="O19512" s="146"/>
      <c r="P19512" s="146"/>
      <c r="Q19512" s="146"/>
      <c r="R19512" s="34"/>
      <c r="S19512" s="35"/>
      <c r="T19512" s="147"/>
    </row>
    <row r="19513">
      <c r="A19513" s="147"/>
      <c r="B19513" s="64"/>
      <c r="C19513" s="147" t="s">
        <v>217</v>
      </c>
      <c r="E19513" s="161"/>
      <c r="F19513" s="162"/>
      <c r="G19513" s="147"/>
      <c r="H19513" s="146"/>
      <c r="J19513" s="146"/>
      <c r="L19513" s="150"/>
      <c r="N19513" s="163"/>
      <c r="O19513" s="146"/>
      <c r="P19513" s="146"/>
      <c r="Q19513" s="146"/>
      <c r="R19513" s="34"/>
      <c r="S19513" s="35"/>
      <c r="T19513" s="147"/>
    </row>
    <row r="19514">
      <c r="A19514" s="147"/>
      <c r="B19514" s="64"/>
      <c r="C19514" s="147" t="s">
        <v>217</v>
      </c>
      <c r="E19514" s="161"/>
      <c r="F19514" s="162"/>
      <c r="G19514" s="147"/>
      <c r="H19514" s="146"/>
      <c r="J19514" s="146"/>
      <c r="L19514" s="150"/>
      <c r="N19514" s="163"/>
      <c r="O19514" s="146"/>
      <c r="P19514" s="146"/>
      <c r="Q19514" s="146"/>
      <c r="R19514" s="34"/>
      <c r="S19514" s="35"/>
      <c r="T19514" s="147"/>
    </row>
    <row r="19515">
      <c r="A19515" s="147"/>
      <c r="B19515" s="64"/>
      <c r="C19515" s="147" t="s">
        <v>217</v>
      </c>
      <c r="E19515" s="161"/>
      <c r="F19515" s="162"/>
      <c r="G19515" s="147"/>
      <c r="H19515" s="146"/>
      <c r="J19515" s="146"/>
      <c r="L19515" s="150"/>
      <c r="N19515" s="163"/>
      <c r="O19515" s="146"/>
      <c r="P19515" s="146"/>
      <c r="Q19515" s="146"/>
      <c r="R19515" s="34"/>
      <c r="S19515" s="35"/>
      <c r="T19515" s="147"/>
    </row>
    <row r="19516">
      <c r="A19516" s="147"/>
      <c r="B19516" s="64"/>
      <c r="C19516" s="147" t="s">
        <v>217</v>
      </c>
      <c r="E19516" s="161"/>
      <c r="F19516" s="162"/>
      <c r="G19516" s="147"/>
      <c r="H19516" s="146"/>
      <c r="J19516" s="146"/>
      <c r="L19516" s="150"/>
      <c r="N19516" s="163"/>
      <c r="O19516" s="146"/>
      <c r="P19516" s="146"/>
      <c r="Q19516" s="146"/>
      <c r="R19516" s="34"/>
      <c r="S19516" s="35"/>
      <c r="T19516" s="147"/>
    </row>
    <row r="19517">
      <c r="A19517" s="147"/>
      <c r="B19517" s="64"/>
      <c r="C19517" s="147" t="s">
        <v>217</v>
      </c>
      <c r="E19517" s="161"/>
      <c r="F19517" s="162"/>
      <c r="G19517" s="147"/>
      <c r="H19517" s="146"/>
      <c r="J19517" s="146"/>
      <c r="L19517" s="150"/>
      <c r="N19517" s="163"/>
      <c r="O19517" s="146"/>
      <c r="P19517" s="146"/>
      <c r="Q19517" s="146"/>
      <c r="R19517" s="34"/>
      <c r="S19517" s="35"/>
      <c r="T19517" s="147"/>
    </row>
    <row r="19518">
      <c r="A19518" s="147"/>
      <c r="B19518" s="64"/>
      <c r="C19518" s="147" t="s">
        <v>217</v>
      </c>
      <c r="E19518" s="161"/>
      <c r="F19518" s="162"/>
      <c r="G19518" s="147"/>
      <c r="H19518" s="146"/>
      <c r="J19518" s="146"/>
      <c r="L19518" s="150"/>
      <c r="N19518" s="163"/>
      <c r="O19518" s="146"/>
      <c r="P19518" s="146"/>
      <c r="Q19518" s="146"/>
      <c r="R19518" s="34"/>
      <c r="S19518" s="35"/>
      <c r="T19518" s="147"/>
    </row>
    <row r="19519">
      <c r="A19519" s="147"/>
      <c r="B19519" s="64"/>
      <c r="C19519" s="147" t="s">
        <v>217</v>
      </c>
      <c r="E19519" s="161"/>
      <c r="F19519" s="162"/>
      <c r="G19519" s="147"/>
      <c r="H19519" s="146"/>
      <c r="J19519" s="146"/>
      <c r="L19519" s="150"/>
      <c r="N19519" s="163"/>
      <c r="O19519" s="146"/>
      <c r="P19519" s="146"/>
      <c r="Q19519" s="146"/>
      <c r="R19519" s="34"/>
      <c r="S19519" s="35"/>
      <c r="T19519" s="147"/>
    </row>
    <row r="19520">
      <c r="A19520" s="147"/>
      <c r="B19520" s="64"/>
      <c r="C19520" s="147" t="s">
        <v>217</v>
      </c>
      <c r="E19520" s="161"/>
      <c r="F19520" s="162"/>
      <c r="G19520" s="147"/>
      <c r="H19520" s="146"/>
      <c r="J19520" s="146"/>
      <c r="L19520" s="150"/>
      <c r="N19520" s="163"/>
      <c r="O19520" s="146"/>
      <c r="P19520" s="146"/>
      <c r="Q19520" s="146"/>
      <c r="R19520" s="34"/>
      <c r="S19520" s="35"/>
      <c r="T19520" s="147"/>
    </row>
    <row r="19521">
      <c r="A19521" s="147"/>
      <c r="B19521" s="64"/>
      <c r="C19521" s="147" t="s">
        <v>217</v>
      </c>
      <c r="E19521" s="161"/>
      <c r="F19521" s="162"/>
      <c r="G19521" s="147"/>
      <c r="H19521" s="146"/>
      <c r="J19521" s="146"/>
      <c r="L19521" s="150"/>
      <c r="N19521" s="163"/>
      <c r="O19521" s="146"/>
      <c r="P19521" s="146"/>
      <c r="Q19521" s="146"/>
      <c r="R19521" s="34"/>
      <c r="S19521" s="35"/>
      <c r="T19521" s="147"/>
    </row>
    <row r="19522">
      <c r="A19522" s="147"/>
      <c r="B19522" s="64"/>
      <c r="C19522" s="147" t="s">
        <v>217</v>
      </c>
      <c r="E19522" s="161"/>
      <c r="F19522" s="162"/>
      <c r="G19522" s="147"/>
      <c r="H19522" s="146"/>
      <c r="J19522" s="146"/>
      <c r="L19522" s="150"/>
      <c r="N19522" s="163"/>
      <c r="O19522" s="146"/>
      <c r="P19522" s="146"/>
      <c r="Q19522" s="146"/>
      <c r="R19522" s="34"/>
      <c r="S19522" s="35"/>
      <c r="T19522" s="147"/>
    </row>
    <row r="19523">
      <c r="A19523" s="147"/>
      <c r="B19523" s="64"/>
      <c r="C19523" s="147" t="s">
        <v>217</v>
      </c>
      <c r="E19523" s="161"/>
      <c r="F19523" s="162"/>
      <c r="G19523" s="147"/>
      <c r="H19523" s="146"/>
      <c r="J19523" s="146"/>
      <c r="L19523" s="150"/>
      <c r="N19523" s="163"/>
      <c r="O19523" s="146"/>
      <c r="P19523" s="146"/>
      <c r="Q19523" s="146"/>
      <c r="R19523" s="34"/>
      <c r="S19523" s="35"/>
      <c r="T19523" s="147"/>
    </row>
    <row r="19524">
      <c r="A19524" s="147"/>
      <c r="B19524" s="64"/>
      <c r="C19524" s="147" t="s">
        <v>217</v>
      </c>
      <c r="E19524" s="161"/>
      <c r="F19524" s="162"/>
      <c r="G19524" s="147"/>
      <c r="H19524" s="146"/>
      <c r="J19524" s="146"/>
      <c r="L19524" s="150"/>
      <c r="N19524" s="163"/>
      <c r="O19524" s="146"/>
      <c r="P19524" s="146"/>
      <c r="Q19524" s="146"/>
      <c r="R19524" s="34"/>
      <c r="S19524" s="35"/>
      <c r="T19524" s="147"/>
    </row>
    <row r="19525">
      <c r="A19525" s="147"/>
      <c r="B19525" s="64"/>
      <c r="C19525" s="147" t="s">
        <v>217</v>
      </c>
      <c r="E19525" s="161"/>
      <c r="F19525" s="162"/>
      <c r="G19525" s="147"/>
      <c r="H19525" s="146"/>
      <c r="J19525" s="146"/>
      <c r="L19525" s="150"/>
      <c r="N19525" s="163"/>
      <c r="O19525" s="146"/>
      <c r="P19525" s="146"/>
      <c r="Q19525" s="146"/>
      <c r="R19525" s="34"/>
      <c r="S19525" s="35"/>
      <c r="T19525" s="147"/>
    </row>
    <row r="19526">
      <c r="A19526" s="147"/>
      <c r="B19526" s="64"/>
      <c r="C19526" s="147" t="s">
        <v>217</v>
      </c>
      <c r="E19526" s="161"/>
      <c r="F19526" s="162"/>
      <c r="G19526" s="147"/>
      <c r="H19526" s="146"/>
      <c r="J19526" s="146"/>
      <c r="L19526" s="150"/>
      <c r="N19526" s="163"/>
      <c r="O19526" s="146"/>
      <c r="P19526" s="146"/>
      <c r="Q19526" s="146"/>
      <c r="R19526" s="34"/>
      <c r="S19526" s="35"/>
      <c r="T19526" s="147"/>
    </row>
    <row r="19527">
      <c r="A19527" s="147"/>
      <c r="B19527" s="64"/>
      <c r="C19527" s="147" t="s">
        <v>217</v>
      </c>
      <c r="E19527" s="161"/>
      <c r="F19527" s="162"/>
      <c r="G19527" s="147"/>
      <c r="H19527" s="146"/>
      <c r="J19527" s="146"/>
      <c r="L19527" s="150"/>
      <c r="N19527" s="163"/>
      <c r="O19527" s="146"/>
      <c r="P19527" s="146"/>
      <c r="Q19527" s="146"/>
      <c r="R19527" s="34"/>
      <c r="S19527" s="35"/>
      <c r="T19527" s="147"/>
    </row>
    <row r="19528">
      <c r="A19528" s="147"/>
      <c r="B19528" s="64"/>
      <c r="C19528" s="147" t="s">
        <v>217</v>
      </c>
      <c r="E19528" s="161"/>
      <c r="F19528" s="162"/>
      <c r="G19528" s="147"/>
      <c r="H19528" s="146"/>
      <c r="J19528" s="146"/>
      <c r="L19528" s="150"/>
      <c r="N19528" s="163"/>
      <c r="O19528" s="146"/>
      <c r="P19528" s="146"/>
      <c r="Q19528" s="146"/>
      <c r="R19528" s="34"/>
      <c r="S19528" s="35"/>
      <c r="T19528" s="147"/>
    </row>
    <row r="19529">
      <c r="A19529" s="147"/>
      <c r="B19529" s="64"/>
      <c r="C19529" s="147" t="s">
        <v>217</v>
      </c>
      <c r="E19529" s="161"/>
      <c r="F19529" s="162"/>
      <c r="G19529" s="147"/>
      <c r="H19529" s="146"/>
      <c r="J19529" s="146"/>
      <c r="L19529" s="150"/>
      <c r="N19529" s="163"/>
      <c r="O19529" s="146"/>
      <c r="P19529" s="146"/>
      <c r="Q19529" s="146"/>
      <c r="R19529" s="34"/>
      <c r="S19529" s="35"/>
      <c r="T19529" s="147"/>
    </row>
    <row r="19530">
      <c r="A19530" s="147"/>
      <c r="B19530" s="64"/>
      <c r="C19530" s="147" t="s">
        <v>217</v>
      </c>
      <c r="E19530" s="161"/>
      <c r="F19530" s="162"/>
      <c r="G19530" s="147"/>
      <c r="H19530" s="146"/>
      <c r="J19530" s="146"/>
      <c r="L19530" s="150"/>
      <c r="N19530" s="163"/>
      <c r="O19530" s="146"/>
      <c r="P19530" s="146"/>
      <c r="Q19530" s="146"/>
      <c r="R19530" s="34"/>
      <c r="S19530" s="35"/>
      <c r="T19530" s="147"/>
    </row>
    <row r="19531">
      <c r="A19531" s="147"/>
      <c r="B19531" s="64"/>
      <c r="C19531" s="147" t="s">
        <v>217</v>
      </c>
      <c r="E19531" s="161"/>
      <c r="F19531" s="162"/>
      <c r="G19531" s="147"/>
      <c r="H19531" s="146"/>
      <c r="J19531" s="146"/>
      <c r="L19531" s="150"/>
      <c r="N19531" s="163"/>
      <c r="O19531" s="146"/>
      <c r="P19531" s="146"/>
      <c r="Q19531" s="146"/>
      <c r="R19531" s="34"/>
      <c r="S19531" s="35"/>
      <c r="T19531" s="147"/>
    </row>
    <row r="19532">
      <c r="A19532" s="147"/>
      <c r="B19532" s="64"/>
      <c r="C19532" s="147" t="s">
        <v>217</v>
      </c>
      <c r="E19532" s="161"/>
      <c r="F19532" s="162"/>
      <c r="G19532" s="147"/>
      <c r="H19532" s="146"/>
      <c r="J19532" s="146"/>
      <c r="L19532" s="150"/>
      <c r="N19532" s="163"/>
      <c r="O19532" s="146"/>
      <c r="P19532" s="146"/>
      <c r="Q19532" s="146"/>
      <c r="R19532" s="34"/>
      <c r="S19532" s="35"/>
      <c r="T19532" s="147"/>
    </row>
    <row r="19533">
      <c r="A19533" s="147"/>
      <c r="B19533" s="64"/>
      <c r="C19533" s="147" t="s">
        <v>217</v>
      </c>
      <c r="E19533" s="161"/>
      <c r="F19533" s="162"/>
      <c r="G19533" s="147"/>
      <c r="H19533" s="146"/>
      <c r="J19533" s="146"/>
      <c r="L19533" s="150"/>
      <c r="N19533" s="163"/>
      <c r="O19533" s="146"/>
      <c r="P19533" s="146"/>
      <c r="Q19533" s="146"/>
      <c r="R19533" s="34"/>
      <c r="S19533" s="35"/>
      <c r="T19533" s="147"/>
    </row>
    <row r="19534">
      <c r="A19534" s="147"/>
      <c r="B19534" s="64"/>
      <c r="C19534" s="147" t="s">
        <v>217</v>
      </c>
      <c r="E19534" s="161"/>
      <c r="F19534" s="162"/>
      <c r="G19534" s="147"/>
      <c r="H19534" s="146"/>
      <c r="J19534" s="146"/>
      <c r="L19534" s="150"/>
      <c r="N19534" s="163"/>
      <c r="O19534" s="146"/>
      <c r="P19534" s="146"/>
      <c r="Q19534" s="146"/>
      <c r="R19534" s="34"/>
      <c r="S19534" s="35"/>
      <c r="T19534" s="147"/>
    </row>
    <row r="19535">
      <c r="A19535" s="147"/>
      <c r="B19535" s="64"/>
      <c r="C19535" s="147" t="s">
        <v>217</v>
      </c>
      <c r="E19535" s="161"/>
      <c r="F19535" s="162"/>
      <c r="G19535" s="147"/>
      <c r="H19535" s="146"/>
      <c r="J19535" s="146"/>
      <c r="L19535" s="150"/>
      <c r="N19535" s="163"/>
      <c r="O19535" s="146"/>
      <c r="P19535" s="146"/>
      <c r="Q19535" s="146"/>
      <c r="R19535" s="34"/>
      <c r="S19535" s="35"/>
      <c r="T19535" s="147"/>
    </row>
    <row r="19536">
      <c r="A19536" s="147"/>
      <c r="B19536" s="64"/>
      <c r="C19536" s="147" t="s">
        <v>217</v>
      </c>
      <c r="E19536" s="161"/>
      <c r="F19536" s="162"/>
      <c r="G19536" s="147"/>
      <c r="H19536" s="146"/>
      <c r="J19536" s="146"/>
      <c r="L19536" s="150"/>
      <c r="N19536" s="163"/>
      <c r="O19536" s="146"/>
      <c r="P19536" s="146"/>
      <c r="Q19536" s="146"/>
      <c r="R19536" s="34"/>
      <c r="S19536" s="35"/>
      <c r="T19536" s="147"/>
    </row>
    <row r="19537">
      <c r="A19537" s="147"/>
      <c r="B19537" s="64"/>
      <c r="C19537" s="147" t="s">
        <v>217</v>
      </c>
      <c r="E19537" s="161"/>
      <c r="F19537" s="162"/>
      <c r="G19537" s="147"/>
      <c r="H19537" s="146"/>
      <c r="J19537" s="146"/>
      <c r="L19537" s="150"/>
      <c r="N19537" s="163"/>
      <c r="O19537" s="146"/>
      <c r="P19537" s="146"/>
      <c r="Q19537" s="146"/>
      <c r="R19537" s="34"/>
      <c r="S19537" s="35"/>
      <c r="T19537" s="147"/>
    </row>
    <row r="19538">
      <c r="A19538" s="147"/>
      <c r="B19538" s="64"/>
      <c r="C19538" s="147" t="s">
        <v>217</v>
      </c>
      <c r="E19538" s="161"/>
      <c r="F19538" s="162"/>
      <c r="G19538" s="147"/>
      <c r="H19538" s="146"/>
      <c r="J19538" s="146"/>
      <c r="L19538" s="150"/>
      <c r="N19538" s="163"/>
      <c r="O19538" s="146"/>
      <c r="P19538" s="146"/>
      <c r="Q19538" s="146"/>
      <c r="R19538" s="34"/>
      <c r="S19538" s="35"/>
      <c r="T19538" s="147"/>
    </row>
    <row r="19539">
      <c r="A19539" s="147"/>
      <c r="B19539" s="64"/>
      <c r="C19539" s="147" t="s">
        <v>217</v>
      </c>
      <c r="E19539" s="161"/>
      <c r="F19539" s="162"/>
      <c r="G19539" s="147"/>
      <c r="H19539" s="146"/>
      <c r="J19539" s="146"/>
      <c r="L19539" s="150"/>
      <c r="N19539" s="163"/>
      <c r="O19539" s="146"/>
      <c r="P19539" s="146"/>
      <c r="Q19539" s="146"/>
      <c r="R19539" s="34"/>
      <c r="S19539" s="35"/>
      <c r="T19539" s="147"/>
    </row>
    <row r="19540">
      <c r="A19540" s="147"/>
      <c r="B19540" s="64"/>
      <c r="C19540" s="147" t="s">
        <v>217</v>
      </c>
      <c r="E19540" s="161"/>
      <c r="F19540" s="162"/>
      <c r="G19540" s="147"/>
      <c r="H19540" s="146"/>
      <c r="J19540" s="146"/>
      <c r="L19540" s="150"/>
      <c r="N19540" s="163"/>
      <c r="O19540" s="146"/>
      <c r="P19540" s="146"/>
      <c r="Q19540" s="146"/>
      <c r="R19540" s="34"/>
      <c r="S19540" s="35"/>
      <c r="T19540" s="147"/>
    </row>
    <row r="19541">
      <c r="A19541" s="147"/>
      <c r="B19541" s="64"/>
      <c r="C19541" s="147" t="s">
        <v>217</v>
      </c>
      <c r="E19541" s="161"/>
      <c r="F19541" s="162"/>
      <c r="G19541" s="147"/>
      <c r="H19541" s="146"/>
      <c r="J19541" s="146"/>
      <c r="L19541" s="150"/>
      <c r="N19541" s="163"/>
      <c r="O19541" s="146"/>
      <c r="P19541" s="146"/>
      <c r="Q19541" s="146"/>
      <c r="R19541" s="34"/>
      <c r="S19541" s="35"/>
      <c r="T19541" s="147"/>
    </row>
    <row r="19542">
      <c r="A19542" s="147"/>
      <c r="B19542" s="64"/>
      <c r="C19542" s="147" t="s">
        <v>217</v>
      </c>
      <c r="E19542" s="161"/>
      <c r="F19542" s="162"/>
      <c r="G19542" s="147"/>
      <c r="H19542" s="146"/>
      <c r="J19542" s="146"/>
      <c r="L19542" s="150"/>
      <c r="N19542" s="163"/>
      <c r="O19542" s="146"/>
      <c r="P19542" s="146"/>
      <c r="Q19542" s="146"/>
      <c r="R19542" s="34"/>
      <c r="S19542" s="35"/>
      <c r="T19542" s="147"/>
    </row>
    <row r="19543">
      <c r="A19543" s="147"/>
      <c r="B19543" s="64"/>
      <c r="C19543" s="147" t="s">
        <v>217</v>
      </c>
      <c r="E19543" s="161"/>
      <c r="F19543" s="162"/>
      <c r="G19543" s="147"/>
      <c r="H19543" s="146"/>
      <c r="J19543" s="146"/>
      <c r="L19543" s="150"/>
      <c r="N19543" s="163"/>
      <c r="O19543" s="146"/>
      <c r="P19543" s="146"/>
      <c r="Q19543" s="146"/>
      <c r="R19543" s="34"/>
      <c r="S19543" s="35"/>
      <c r="T19543" s="147"/>
    </row>
    <row r="19544">
      <c r="A19544" s="147"/>
      <c r="B19544" s="64"/>
      <c r="C19544" s="147" t="s">
        <v>217</v>
      </c>
      <c r="E19544" s="161"/>
      <c r="F19544" s="162"/>
      <c r="G19544" s="147"/>
      <c r="H19544" s="146"/>
      <c r="J19544" s="146"/>
      <c r="L19544" s="150"/>
      <c r="N19544" s="163"/>
      <c r="O19544" s="146"/>
      <c r="P19544" s="146"/>
      <c r="Q19544" s="146"/>
      <c r="R19544" s="34"/>
      <c r="S19544" s="35"/>
      <c r="T19544" s="147"/>
    </row>
    <row r="19545">
      <c r="A19545" s="147"/>
      <c r="B19545" s="64"/>
      <c r="C19545" s="147" t="s">
        <v>217</v>
      </c>
      <c r="E19545" s="161"/>
      <c r="F19545" s="162"/>
      <c r="G19545" s="147"/>
      <c r="H19545" s="146"/>
      <c r="J19545" s="146"/>
      <c r="L19545" s="150"/>
      <c r="N19545" s="163"/>
      <c r="O19545" s="146"/>
      <c r="P19545" s="146"/>
      <c r="Q19545" s="146"/>
      <c r="R19545" s="34"/>
      <c r="S19545" s="35"/>
      <c r="T19545" s="147"/>
    </row>
    <row r="19546">
      <c r="A19546" s="147"/>
      <c r="B19546" s="64"/>
      <c r="C19546" s="147" t="s">
        <v>217</v>
      </c>
      <c r="E19546" s="161"/>
      <c r="F19546" s="162"/>
      <c r="G19546" s="147"/>
      <c r="H19546" s="146"/>
      <c r="J19546" s="146"/>
      <c r="L19546" s="150"/>
      <c r="N19546" s="163"/>
      <c r="O19546" s="146"/>
      <c r="P19546" s="146"/>
      <c r="Q19546" s="146"/>
      <c r="R19546" s="34"/>
      <c r="S19546" s="35"/>
      <c r="T19546" s="147"/>
    </row>
    <row r="19547">
      <c r="A19547" s="147"/>
      <c r="B19547" s="64"/>
      <c r="C19547" s="147" t="s">
        <v>217</v>
      </c>
      <c r="E19547" s="161"/>
      <c r="F19547" s="162"/>
      <c r="G19547" s="147"/>
      <c r="H19547" s="146"/>
      <c r="J19547" s="146"/>
      <c r="L19547" s="150"/>
      <c r="N19547" s="163"/>
      <c r="O19547" s="146"/>
      <c r="P19547" s="146"/>
      <c r="Q19547" s="146"/>
      <c r="R19547" s="34"/>
      <c r="S19547" s="35"/>
      <c r="T19547" s="147"/>
    </row>
    <row r="19548">
      <c r="A19548" s="147"/>
      <c r="B19548" s="64"/>
      <c r="C19548" s="147" t="s">
        <v>217</v>
      </c>
      <c r="E19548" s="161"/>
      <c r="F19548" s="162"/>
      <c r="G19548" s="147"/>
      <c r="H19548" s="146"/>
      <c r="J19548" s="146"/>
      <c r="L19548" s="150"/>
      <c r="N19548" s="163"/>
      <c r="O19548" s="146"/>
      <c r="P19548" s="146"/>
      <c r="Q19548" s="146"/>
      <c r="R19548" s="34"/>
      <c r="S19548" s="35"/>
      <c r="T19548" s="147"/>
    </row>
    <row r="19549">
      <c r="A19549" s="147"/>
      <c r="B19549" s="64"/>
      <c r="C19549" s="147" t="s">
        <v>217</v>
      </c>
      <c r="E19549" s="161"/>
      <c r="F19549" s="162"/>
      <c r="G19549" s="147"/>
      <c r="H19549" s="146"/>
      <c r="J19549" s="146"/>
      <c r="L19549" s="150"/>
      <c r="N19549" s="163"/>
      <c r="O19549" s="146"/>
      <c r="P19549" s="146"/>
      <c r="Q19549" s="146"/>
      <c r="R19549" s="34"/>
      <c r="S19549" s="35"/>
      <c r="T19549" s="147"/>
    </row>
    <row r="19550">
      <c r="A19550" s="147"/>
      <c r="B19550" s="64"/>
      <c r="C19550" s="147" t="s">
        <v>217</v>
      </c>
      <c r="E19550" s="161"/>
      <c r="F19550" s="162"/>
      <c r="G19550" s="147"/>
      <c r="H19550" s="146"/>
      <c r="J19550" s="146"/>
      <c r="L19550" s="150"/>
      <c r="N19550" s="163"/>
      <c r="O19550" s="146"/>
      <c r="P19550" s="146"/>
      <c r="Q19550" s="146"/>
      <c r="R19550" s="34"/>
      <c r="S19550" s="35"/>
      <c r="T19550" s="147"/>
    </row>
    <row r="19551">
      <c r="A19551" s="147"/>
      <c r="B19551" s="64"/>
      <c r="C19551" s="147" t="s">
        <v>217</v>
      </c>
      <c r="E19551" s="161"/>
      <c r="F19551" s="162"/>
      <c r="G19551" s="147"/>
      <c r="H19551" s="146"/>
      <c r="J19551" s="146"/>
      <c r="L19551" s="150"/>
      <c r="N19551" s="163"/>
      <c r="O19551" s="146"/>
      <c r="P19551" s="146"/>
      <c r="Q19551" s="146"/>
      <c r="R19551" s="34"/>
      <c r="S19551" s="35"/>
      <c r="T19551" s="147"/>
    </row>
    <row r="19552">
      <c r="A19552" s="147"/>
      <c r="B19552" s="64"/>
      <c r="C19552" s="147" t="s">
        <v>217</v>
      </c>
      <c r="E19552" s="161"/>
      <c r="F19552" s="162"/>
      <c r="G19552" s="147"/>
      <c r="H19552" s="146"/>
      <c r="J19552" s="146"/>
      <c r="L19552" s="150"/>
      <c r="N19552" s="163"/>
      <c r="O19552" s="146"/>
      <c r="P19552" s="146"/>
      <c r="Q19552" s="146"/>
      <c r="R19552" s="34"/>
      <c r="S19552" s="35"/>
      <c r="T19552" s="147"/>
    </row>
    <row r="19553">
      <c r="A19553" s="147"/>
      <c r="B19553" s="64"/>
      <c r="C19553" s="147" t="s">
        <v>217</v>
      </c>
      <c r="E19553" s="161"/>
      <c r="F19553" s="162"/>
      <c r="G19553" s="147"/>
      <c r="H19553" s="146"/>
      <c r="J19553" s="146"/>
      <c r="L19553" s="150"/>
      <c r="N19553" s="163"/>
      <c r="O19553" s="146"/>
      <c r="P19553" s="146"/>
      <c r="Q19553" s="146"/>
      <c r="R19553" s="34"/>
      <c r="S19553" s="35"/>
      <c r="T19553" s="147"/>
    </row>
    <row r="19554">
      <c r="A19554" s="147"/>
      <c r="B19554" s="64"/>
      <c r="C19554" s="147" t="s">
        <v>217</v>
      </c>
      <c r="E19554" s="161"/>
      <c r="F19554" s="162"/>
      <c r="G19554" s="147"/>
      <c r="H19554" s="146"/>
      <c r="J19554" s="146"/>
      <c r="L19554" s="150"/>
      <c r="N19554" s="163"/>
      <c r="O19554" s="146"/>
      <c r="P19554" s="146"/>
      <c r="Q19554" s="146"/>
      <c r="R19554" s="34"/>
      <c r="S19554" s="35"/>
      <c r="T19554" s="147"/>
    </row>
    <row r="19555">
      <c r="A19555" s="147"/>
      <c r="B19555" s="64"/>
      <c r="C19555" s="147" t="s">
        <v>217</v>
      </c>
      <c r="E19555" s="161"/>
      <c r="F19555" s="162"/>
      <c r="G19555" s="147"/>
      <c r="H19555" s="146"/>
      <c r="J19555" s="146"/>
      <c r="L19555" s="150"/>
      <c r="N19555" s="163"/>
      <c r="O19555" s="146"/>
      <c r="P19555" s="146"/>
      <c r="Q19555" s="146"/>
      <c r="R19555" s="34"/>
      <c r="S19555" s="35"/>
      <c r="T19555" s="147"/>
    </row>
    <row r="19556">
      <c r="A19556" s="147"/>
      <c r="B19556" s="64"/>
      <c r="C19556" s="147" t="s">
        <v>217</v>
      </c>
      <c r="E19556" s="161"/>
      <c r="F19556" s="162"/>
      <c r="G19556" s="147"/>
      <c r="H19556" s="146"/>
      <c r="J19556" s="146"/>
      <c r="L19556" s="150"/>
      <c r="N19556" s="163"/>
      <c r="O19556" s="146"/>
      <c r="P19556" s="146"/>
      <c r="Q19556" s="146"/>
      <c r="R19556" s="34"/>
      <c r="S19556" s="35"/>
      <c r="T19556" s="147"/>
    </row>
    <row r="19557">
      <c r="A19557" s="147"/>
      <c r="B19557" s="64"/>
      <c r="C19557" s="147" t="s">
        <v>217</v>
      </c>
      <c r="E19557" s="161"/>
      <c r="F19557" s="162"/>
      <c r="G19557" s="147"/>
      <c r="H19557" s="146"/>
      <c r="J19557" s="146"/>
      <c r="L19557" s="150"/>
      <c r="N19557" s="163"/>
      <c r="O19557" s="146"/>
      <c r="P19557" s="146"/>
      <c r="Q19557" s="146"/>
      <c r="R19557" s="34"/>
      <c r="S19557" s="35"/>
      <c r="T19557" s="147"/>
    </row>
    <row r="19558">
      <c r="A19558" s="147"/>
      <c r="B19558" s="64"/>
      <c r="C19558" s="147" t="s">
        <v>217</v>
      </c>
      <c r="E19558" s="161"/>
      <c r="F19558" s="162"/>
      <c r="G19558" s="147"/>
      <c r="H19558" s="146"/>
      <c r="J19558" s="146"/>
      <c r="L19558" s="150"/>
      <c r="N19558" s="163"/>
      <c r="O19558" s="146"/>
      <c r="P19558" s="146"/>
      <c r="Q19558" s="146"/>
      <c r="R19558" s="34"/>
      <c r="S19558" s="35"/>
      <c r="T19558" s="147"/>
    </row>
    <row r="19559">
      <c r="A19559" s="147"/>
      <c r="B19559" s="64"/>
      <c r="C19559" s="147" t="s">
        <v>217</v>
      </c>
      <c r="E19559" s="161"/>
      <c r="F19559" s="162"/>
      <c r="G19559" s="147"/>
      <c r="H19559" s="146"/>
      <c r="J19559" s="146"/>
      <c r="L19559" s="150"/>
      <c r="N19559" s="163"/>
      <c r="O19559" s="146"/>
      <c r="P19559" s="146"/>
      <c r="Q19559" s="146"/>
      <c r="R19559" s="34"/>
      <c r="S19559" s="35"/>
      <c r="T19559" s="147"/>
    </row>
    <row r="19560">
      <c r="A19560" s="147"/>
      <c r="B19560" s="64"/>
      <c r="C19560" s="147" t="s">
        <v>217</v>
      </c>
      <c r="E19560" s="161"/>
      <c r="F19560" s="162"/>
      <c r="G19560" s="147"/>
      <c r="H19560" s="146"/>
      <c r="J19560" s="146"/>
      <c r="L19560" s="150"/>
      <c r="N19560" s="163"/>
      <c r="O19560" s="146"/>
      <c r="P19560" s="146"/>
      <c r="Q19560" s="146"/>
      <c r="R19560" s="34"/>
      <c r="S19560" s="35"/>
      <c r="T19560" s="147"/>
    </row>
    <row r="19561">
      <c r="A19561" s="147"/>
      <c r="B19561" s="64"/>
      <c r="C19561" s="147" t="s">
        <v>217</v>
      </c>
      <c r="E19561" s="161"/>
      <c r="F19561" s="162"/>
      <c r="G19561" s="147"/>
      <c r="H19561" s="146"/>
      <c r="J19561" s="146"/>
      <c r="L19561" s="150"/>
      <c r="N19561" s="163"/>
      <c r="O19561" s="146"/>
      <c r="P19561" s="146"/>
      <c r="Q19561" s="146"/>
      <c r="R19561" s="34"/>
      <c r="S19561" s="35"/>
      <c r="T19561" s="147"/>
    </row>
    <row r="19562">
      <c r="A19562" s="147"/>
      <c r="B19562" s="64"/>
      <c r="C19562" s="147" t="s">
        <v>217</v>
      </c>
      <c r="E19562" s="161"/>
      <c r="F19562" s="162"/>
      <c r="G19562" s="147"/>
      <c r="H19562" s="146"/>
      <c r="J19562" s="146"/>
      <c r="L19562" s="150"/>
      <c r="N19562" s="163"/>
      <c r="O19562" s="146"/>
      <c r="P19562" s="146"/>
      <c r="Q19562" s="146"/>
      <c r="R19562" s="34"/>
      <c r="S19562" s="35"/>
      <c r="T19562" s="147"/>
    </row>
    <row r="19563">
      <c r="A19563" s="147"/>
      <c r="B19563" s="64"/>
      <c r="C19563" s="147" t="s">
        <v>217</v>
      </c>
      <c r="E19563" s="161"/>
      <c r="F19563" s="162"/>
      <c r="G19563" s="147"/>
      <c r="H19563" s="146"/>
      <c r="J19563" s="146"/>
      <c r="L19563" s="150"/>
      <c r="N19563" s="163"/>
      <c r="O19563" s="146"/>
      <c r="P19563" s="146"/>
      <c r="Q19563" s="146"/>
      <c r="R19563" s="34"/>
      <c r="S19563" s="35"/>
      <c r="T19563" s="147"/>
    </row>
    <row r="19564">
      <c r="A19564" s="147"/>
      <c r="B19564" s="64"/>
      <c r="C19564" s="147" t="s">
        <v>217</v>
      </c>
      <c r="E19564" s="161"/>
      <c r="F19564" s="162"/>
      <c r="G19564" s="147"/>
      <c r="H19564" s="146"/>
      <c r="J19564" s="146"/>
      <c r="L19564" s="150"/>
      <c r="N19564" s="163"/>
      <c r="O19564" s="146"/>
      <c r="P19564" s="146"/>
      <c r="Q19564" s="146"/>
      <c r="R19564" s="34"/>
      <c r="S19564" s="35"/>
      <c r="T19564" s="147"/>
    </row>
    <row r="19565">
      <c r="A19565" s="147"/>
      <c r="B19565" s="64"/>
      <c r="C19565" s="147" t="s">
        <v>217</v>
      </c>
      <c r="E19565" s="161"/>
      <c r="F19565" s="162"/>
      <c r="G19565" s="147"/>
      <c r="H19565" s="146"/>
      <c r="J19565" s="146"/>
      <c r="L19565" s="150"/>
      <c r="N19565" s="163"/>
      <c r="O19565" s="146"/>
      <c r="P19565" s="146"/>
      <c r="Q19565" s="146"/>
      <c r="R19565" s="34"/>
      <c r="S19565" s="35"/>
      <c r="T19565" s="147"/>
    </row>
    <row r="19566">
      <c r="A19566" s="147"/>
      <c r="B19566" s="64"/>
      <c r="C19566" s="147" t="s">
        <v>217</v>
      </c>
      <c r="E19566" s="161"/>
      <c r="F19566" s="162"/>
      <c r="G19566" s="147"/>
      <c r="H19566" s="146"/>
      <c r="J19566" s="146"/>
      <c r="L19566" s="150"/>
      <c r="N19566" s="163"/>
      <c r="O19566" s="146"/>
      <c r="P19566" s="146"/>
      <c r="Q19566" s="146"/>
      <c r="R19566" s="34"/>
      <c r="S19566" s="35"/>
      <c r="T19566" s="147"/>
    </row>
    <row r="19567">
      <c r="A19567" s="147"/>
      <c r="B19567" s="64"/>
      <c r="C19567" s="147" t="s">
        <v>217</v>
      </c>
      <c r="E19567" s="161"/>
      <c r="F19567" s="162"/>
      <c r="G19567" s="147"/>
      <c r="H19567" s="146"/>
      <c r="J19567" s="146"/>
      <c r="L19567" s="150"/>
      <c r="N19567" s="163"/>
      <c r="O19567" s="146"/>
      <c r="P19567" s="146"/>
      <c r="Q19567" s="146"/>
      <c r="R19567" s="34"/>
      <c r="S19567" s="35"/>
      <c r="T19567" s="147"/>
    </row>
    <row r="19568">
      <c r="A19568" s="147"/>
      <c r="B19568" s="64"/>
      <c r="C19568" s="147" t="s">
        <v>217</v>
      </c>
      <c r="E19568" s="161"/>
      <c r="F19568" s="162"/>
      <c r="G19568" s="147"/>
      <c r="H19568" s="146"/>
      <c r="J19568" s="146"/>
      <c r="L19568" s="150"/>
      <c r="N19568" s="163"/>
      <c r="O19568" s="146"/>
      <c r="P19568" s="146"/>
      <c r="Q19568" s="146"/>
      <c r="R19568" s="34"/>
      <c r="S19568" s="35"/>
      <c r="T19568" s="147"/>
    </row>
    <row r="19569">
      <c r="A19569" s="147"/>
      <c r="B19569" s="64"/>
      <c r="C19569" s="147" t="s">
        <v>217</v>
      </c>
      <c r="E19569" s="161"/>
      <c r="F19569" s="162"/>
      <c r="G19569" s="147"/>
      <c r="H19569" s="146"/>
      <c r="J19569" s="146"/>
      <c r="L19569" s="150"/>
      <c r="N19569" s="163"/>
      <c r="O19569" s="146"/>
      <c r="P19569" s="146"/>
      <c r="Q19569" s="146"/>
      <c r="R19569" s="34"/>
      <c r="S19569" s="35"/>
      <c r="T19569" s="147"/>
    </row>
    <row r="19570">
      <c r="A19570" s="147"/>
      <c r="B19570" s="64"/>
      <c r="C19570" s="147" t="s">
        <v>217</v>
      </c>
      <c r="E19570" s="161"/>
      <c r="F19570" s="162"/>
      <c r="G19570" s="147"/>
      <c r="H19570" s="146"/>
      <c r="J19570" s="146"/>
      <c r="L19570" s="150"/>
      <c r="N19570" s="163"/>
      <c r="O19570" s="146"/>
      <c r="P19570" s="146"/>
      <c r="Q19570" s="146"/>
      <c r="R19570" s="34"/>
      <c r="S19570" s="35"/>
      <c r="T19570" s="147"/>
    </row>
    <row r="19571">
      <c r="A19571" s="147"/>
      <c r="B19571" s="64"/>
      <c r="C19571" s="147" t="s">
        <v>217</v>
      </c>
      <c r="E19571" s="161"/>
      <c r="F19571" s="162"/>
      <c r="G19571" s="147"/>
      <c r="H19571" s="146"/>
      <c r="J19571" s="146"/>
      <c r="L19571" s="150"/>
      <c r="N19571" s="163"/>
      <c r="O19571" s="146"/>
      <c r="P19571" s="146"/>
      <c r="Q19571" s="146"/>
      <c r="R19571" s="34"/>
      <c r="S19571" s="35"/>
      <c r="T19571" s="147"/>
    </row>
    <row r="19572">
      <c r="A19572" s="147"/>
      <c r="B19572" s="64"/>
      <c r="C19572" s="147" t="s">
        <v>217</v>
      </c>
      <c r="E19572" s="161"/>
      <c r="F19572" s="162"/>
      <c r="G19572" s="147"/>
      <c r="H19572" s="146"/>
      <c r="J19572" s="146"/>
      <c r="L19572" s="150"/>
      <c r="N19572" s="163"/>
      <c r="O19572" s="146"/>
      <c r="P19572" s="146"/>
      <c r="Q19572" s="146"/>
      <c r="R19572" s="34"/>
      <c r="S19572" s="35"/>
      <c r="T19572" s="147"/>
    </row>
    <row r="19573">
      <c r="A19573" s="147"/>
      <c r="B19573" s="64"/>
      <c r="C19573" s="147" t="s">
        <v>217</v>
      </c>
      <c r="E19573" s="161"/>
      <c r="F19573" s="162"/>
      <c r="G19573" s="147"/>
      <c r="H19573" s="146"/>
      <c r="J19573" s="146"/>
      <c r="L19573" s="150"/>
      <c r="N19573" s="163"/>
      <c r="O19573" s="146"/>
      <c r="P19573" s="146"/>
      <c r="Q19573" s="146"/>
      <c r="R19573" s="34"/>
      <c r="S19573" s="35"/>
      <c r="T19573" s="147"/>
    </row>
    <row r="19574">
      <c r="A19574" s="147"/>
      <c r="B19574" s="64"/>
      <c r="C19574" s="147" t="s">
        <v>217</v>
      </c>
      <c r="E19574" s="161"/>
      <c r="F19574" s="162"/>
      <c r="G19574" s="147"/>
      <c r="H19574" s="146"/>
      <c r="J19574" s="146"/>
      <c r="L19574" s="150"/>
      <c r="N19574" s="163"/>
      <c r="O19574" s="146"/>
      <c r="P19574" s="146"/>
      <c r="Q19574" s="146"/>
      <c r="R19574" s="34"/>
      <c r="S19574" s="35"/>
      <c r="T19574" s="147"/>
    </row>
    <row r="19575">
      <c r="A19575" s="147"/>
      <c r="B19575" s="64"/>
      <c r="C19575" s="147" t="s">
        <v>217</v>
      </c>
      <c r="E19575" s="161"/>
      <c r="F19575" s="162"/>
      <c r="G19575" s="147"/>
      <c r="H19575" s="146"/>
      <c r="J19575" s="146"/>
      <c r="L19575" s="150"/>
      <c r="N19575" s="163"/>
      <c r="O19575" s="146"/>
      <c r="P19575" s="146"/>
      <c r="Q19575" s="146"/>
      <c r="R19575" s="34"/>
      <c r="S19575" s="35"/>
      <c r="T19575" s="147"/>
    </row>
    <row r="19576">
      <c r="A19576" s="147"/>
      <c r="B19576" s="64"/>
      <c r="C19576" s="147" t="s">
        <v>217</v>
      </c>
      <c r="E19576" s="161"/>
      <c r="F19576" s="162"/>
      <c r="G19576" s="147"/>
      <c r="H19576" s="146"/>
      <c r="J19576" s="146"/>
      <c r="L19576" s="150"/>
      <c r="N19576" s="163"/>
      <c r="O19576" s="146"/>
      <c r="P19576" s="146"/>
      <c r="Q19576" s="146"/>
      <c r="R19576" s="34"/>
      <c r="S19576" s="35"/>
      <c r="T19576" s="147"/>
    </row>
    <row r="19577">
      <c r="A19577" s="147"/>
      <c r="B19577" s="64"/>
      <c r="C19577" s="147" t="s">
        <v>217</v>
      </c>
      <c r="E19577" s="161"/>
      <c r="F19577" s="162"/>
      <c r="G19577" s="147"/>
      <c r="H19577" s="146"/>
      <c r="J19577" s="146"/>
      <c r="L19577" s="150"/>
      <c r="N19577" s="163"/>
      <c r="O19577" s="146"/>
      <c r="P19577" s="146"/>
      <c r="Q19577" s="146"/>
      <c r="R19577" s="34"/>
      <c r="S19577" s="35"/>
      <c r="T19577" s="147"/>
    </row>
    <row r="19578">
      <c r="A19578" s="147"/>
      <c r="B19578" s="64"/>
      <c r="C19578" s="147" t="s">
        <v>217</v>
      </c>
      <c r="E19578" s="161"/>
      <c r="F19578" s="162"/>
      <c r="G19578" s="147"/>
      <c r="H19578" s="146"/>
      <c r="J19578" s="146"/>
      <c r="L19578" s="150"/>
      <c r="N19578" s="163"/>
      <c r="O19578" s="146"/>
      <c r="P19578" s="146"/>
      <c r="Q19578" s="146"/>
      <c r="R19578" s="34"/>
      <c r="S19578" s="35"/>
      <c r="T19578" s="147"/>
    </row>
    <row r="19579">
      <c r="A19579" s="147"/>
      <c r="B19579" s="64"/>
      <c r="C19579" s="147" t="s">
        <v>217</v>
      </c>
      <c r="E19579" s="161"/>
      <c r="F19579" s="162"/>
      <c r="G19579" s="147"/>
      <c r="H19579" s="146"/>
      <c r="J19579" s="146"/>
      <c r="L19579" s="150"/>
      <c r="N19579" s="163"/>
      <c r="O19579" s="146"/>
      <c r="P19579" s="146"/>
      <c r="Q19579" s="146"/>
      <c r="R19579" s="34"/>
      <c r="S19579" s="35"/>
      <c r="T19579" s="147"/>
    </row>
    <row r="19580">
      <c r="A19580" s="147"/>
      <c r="B19580" s="64"/>
      <c r="C19580" s="147" t="s">
        <v>217</v>
      </c>
      <c r="E19580" s="161"/>
      <c r="F19580" s="162"/>
      <c r="G19580" s="147"/>
      <c r="H19580" s="146"/>
      <c r="J19580" s="146"/>
      <c r="L19580" s="150"/>
      <c r="N19580" s="163"/>
      <c r="O19580" s="146"/>
      <c r="P19580" s="146"/>
      <c r="Q19580" s="146"/>
      <c r="R19580" s="34"/>
      <c r="S19580" s="35"/>
      <c r="T19580" s="147"/>
    </row>
    <row r="19581">
      <c r="A19581" s="147"/>
      <c r="B19581" s="64"/>
      <c r="C19581" s="147" t="s">
        <v>217</v>
      </c>
      <c r="E19581" s="161"/>
      <c r="F19581" s="162"/>
      <c r="G19581" s="147"/>
      <c r="H19581" s="146"/>
      <c r="J19581" s="146"/>
      <c r="L19581" s="150"/>
      <c r="N19581" s="163"/>
      <c r="O19581" s="146"/>
      <c r="P19581" s="146"/>
      <c r="Q19581" s="146"/>
      <c r="R19581" s="34"/>
      <c r="S19581" s="35"/>
      <c r="T19581" s="147"/>
    </row>
    <row r="19582">
      <c r="A19582" s="147"/>
      <c r="B19582" s="64"/>
      <c r="C19582" s="147" t="s">
        <v>217</v>
      </c>
      <c r="E19582" s="161"/>
      <c r="F19582" s="162"/>
      <c r="G19582" s="147"/>
      <c r="H19582" s="146"/>
      <c r="J19582" s="146"/>
      <c r="L19582" s="150"/>
      <c r="N19582" s="163"/>
      <c r="O19582" s="146"/>
      <c r="P19582" s="146"/>
      <c r="Q19582" s="146"/>
      <c r="R19582" s="34"/>
      <c r="S19582" s="35"/>
      <c r="T19582" s="147"/>
    </row>
    <row r="19583">
      <c r="A19583" s="147"/>
      <c r="B19583" s="64"/>
      <c r="C19583" s="147" t="s">
        <v>217</v>
      </c>
      <c r="E19583" s="161"/>
      <c r="F19583" s="162"/>
      <c r="G19583" s="147"/>
      <c r="H19583" s="146"/>
      <c r="J19583" s="146"/>
      <c r="L19583" s="150"/>
      <c r="N19583" s="163"/>
      <c r="O19583" s="146"/>
      <c r="P19583" s="146"/>
      <c r="Q19583" s="146"/>
      <c r="R19583" s="34"/>
      <c r="S19583" s="35"/>
      <c r="T19583" s="147"/>
    </row>
    <row r="19584">
      <c r="A19584" s="147"/>
      <c r="B19584" s="64"/>
      <c r="C19584" s="147" t="s">
        <v>217</v>
      </c>
      <c r="E19584" s="161"/>
      <c r="F19584" s="162"/>
      <c r="G19584" s="147"/>
      <c r="H19584" s="146"/>
      <c r="J19584" s="146"/>
      <c r="L19584" s="150"/>
      <c r="N19584" s="163"/>
      <c r="O19584" s="146"/>
      <c r="P19584" s="146"/>
      <c r="Q19584" s="146"/>
      <c r="R19584" s="34"/>
      <c r="S19584" s="35"/>
      <c r="T19584" s="147"/>
    </row>
    <row r="19585">
      <c r="A19585" s="147"/>
      <c r="B19585" s="64"/>
      <c r="C19585" s="147" t="s">
        <v>217</v>
      </c>
      <c r="E19585" s="161"/>
      <c r="F19585" s="162"/>
      <c r="G19585" s="147"/>
      <c r="H19585" s="146"/>
      <c r="J19585" s="146"/>
      <c r="L19585" s="150"/>
      <c r="N19585" s="163"/>
      <c r="O19585" s="146"/>
      <c r="P19585" s="146"/>
      <c r="Q19585" s="146"/>
      <c r="R19585" s="34"/>
      <c r="S19585" s="35"/>
      <c r="T19585" s="147"/>
    </row>
    <row r="19586">
      <c r="A19586" s="147"/>
      <c r="B19586" s="64"/>
      <c r="C19586" s="147" t="s">
        <v>217</v>
      </c>
      <c r="E19586" s="161"/>
      <c r="F19586" s="162"/>
      <c r="G19586" s="147"/>
      <c r="H19586" s="146"/>
      <c r="J19586" s="146"/>
      <c r="L19586" s="150"/>
      <c r="N19586" s="163"/>
      <c r="O19586" s="146"/>
      <c r="P19586" s="146"/>
      <c r="Q19586" s="146"/>
      <c r="R19586" s="34"/>
      <c r="S19586" s="35"/>
      <c r="T19586" s="147"/>
    </row>
    <row r="19587">
      <c r="A19587" s="147"/>
      <c r="B19587" s="64"/>
      <c r="C19587" s="147" t="s">
        <v>217</v>
      </c>
      <c r="E19587" s="161"/>
      <c r="F19587" s="162"/>
      <c r="G19587" s="147"/>
      <c r="H19587" s="146"/>
      <c r="J19587" s="146"/>
      <c r="L19587" s="150"/>
      <c r="N19587" s="163"/>
      <c r="O19587" s="146"/>
      <c r="P19587" s="146"/>
      <c r="Q19587" s="146"/>
      <c r="R19587" s="34"/>
      <c r="S19587" s="35"/>
      <c r="T19587" s="147"/>
    </row>
    <row r="19588">
      <c r="A19588" s="147"/>
      <c r="B19588" s="64"/>
      <c r="C19588" s="147" t="s">
        <v>217</v>
      </c>
      <c r="E19588" s="161"/>
      <c r="F19588" s="162"/>
      <c r="G19588" s="147"/>
      <c r="H19588" s="146"/>
      <c r="J19588" s="146"/>
      <c r="L19588" s="150"/>
      <c r="N19588" s="163"/>
      <c r="O19588" s="146"/>
      <c r="P19588" s="146"/>
      <c r="Q19588" s="146"/>
      <c r="R19588" s="34"/>
      <c r="S19588" s="35"/>
      <c r="T19588" s="147"/>
    </row>
    <row r="19589">
      <c r="A19589" s="147"/>
      <c r="B19589" s="64"/>
      <c r="C19589" s="147" t="s">
        <v>217</v>
      </c>
      <c r="E19589" s="161"/>
      <c r="F19589" s="162"/>
      <c r="G19589" s="147"/>
      <c r="H19589" s="146"/>
      <c r="J19589" s="146"/>
      <c r="L19589" s="150"/>
      <c r="N19589" s="163"/>
      <c r="O19589" s="146"/>
      <c r="P19589" s="146"/>
      <c r="Q19589" s="146"/>
      <c r="R19589" s="34"/>
      <c r="S19589" s="35"/>
      <c r="T19589" s="147"/>
    </row>
    <row r="19590">
      <c r="A19590" s="147"/>
      <c r="B19590" s="64"/>
      <c r="C19590" s="147" t="s">
        <v>217</v>
      </c>
      <c r="E19590" s="161"/>
      <c r="F19590" s="162"/>
      <c r="G19590" s="147"/>
      <c r="H19590" s="146"/>
      <c r="J19590" s="146"/>
      <c r="L19590" s="150"/>
      <c r="N19590" s="163"/>
      <c r="O19590" s="146"/>
      <c r="P19590" s="146"/>
      <c r="Q19590" s="146"/>
      <c r="R19590" s="34"/>
      <c r="S19590" s="35"/>
      <c r="T19590" s="147"/>
    </row>
    <row r="19591">
      <c r="A19591" s="147"/>
      <c r="B19591" s="64"/>
      <c r="C19591" s="147" t="s">
        <v>217</v>
      </c>
      <c r="E19591" s="161"/>
      <c r="F19591" s="162"/>
      <c r="G19591" s="147"/>
      <c r="H19591" s="146"/>
      <c r="J19591" s="146"/>
      <c r="L19591" s="150"/>
      <c r="N19591" s="163"/>
      <c r="O19591" s="146"/>
      <c r="P19591" s="146"/>
      <c r="Q19591" s="146"/>
      <c r="R19591" s="34"/>
      <c r="S19591" s="35"/>
      <c r="T19591" s="147"/>
    </row>
    <row r="19592">
      <c r="A19592" s="147"/>
      <c r="B19592" s="64"/>
      <c r="C19592" s="147" t="s">
        <v>217</v>
      </c>
      <c r="E19592" s="161"/>
      <c r="F19592" s="162"/>
      <c r="G19592" s="147"/>
      <c r="H19592" s="146"/>
      <c r="J19592" s="146"/>
      <c r="L19592" s="150"/>
      <c r="N19592" s="163"/>
      <c r="O19592" s="146"/>
      <c r="P19592" s="146"/>
      <c r="Q19592" s="146"/>
      <c r="R19592" s="34"/>
      <c r="S19592" s="35"/>
      <c r="T19592" s="147"/>
    </row>
    <row r="19593">
      <c r="A19593" s="147"/>
      <c r="B19593" s="64"/>
      <c r="C19593" s="147" t="s">
        <v>217</v>
      </c>
      <c r="E19593" s="161"/>
      <c r="F19593" s="162"/>
      <c r="G19593" s="147"/>
      <c r="H19593" s="146"/>
      <c r="J19593" s="146"/>
      <c r="L19593" s="150"/>
      <c r="N19593" s="163"/>
      <c r="O19593" s="146"/>
      <c r="P19593" s="146"/>
      <c r="Q19593" s="146"/>
      <c r="R19593" s="34"/>
      <c r="S19593" s="35"/>
      <c r="T19593" s="147"/>
    </row>
    <row r="19594">
      <c r="A19594" s="147"/>
      <c r="B19594" s="64"/>
      <c r="C19594" s="147" t="s">
        <v>217</v>
      </c>
      <c r="E19594" s="161"/>
      <c r="F19594" s="162"/>
      <c r="G19594" s="147"/>
      <c r="H19594" s="146"/>
      <c r="J19594" s="146"/>
      <c r="L19594" s="150"/>
      <c r="N19594" s="163"/>
      <c r="O19594" s="146"/>
      <c r="P19594" s="146"/>
      <c r="Q19594" s="146"/>
      <c r="R19594" s="34"/>
      <c r="S19594" s="35"/>
      <c r="T19594" s="147"/>
    </row>
    <row r="19595">
      <c r="A19595" s="147"/>
      <c r="B19595" s="64"/>
      <c r="C19595" s="147" t="s">
        <v>217</v>
      </c>
      <c r="E19595" s="161"/>
      <c r="F19595" s="162"/>
      <c r="G19595" s="147"/>
      <c r="H19595" s="146"/>
      <c r="J19595" s="146"/>
      <c r="L19595" s="150"/>
      <c r="N19595" s="163"/>
      <c r="O19595" s="146"/>
      <c r="P19595" s="146"/>
      <c r="Q19595" s="146"/>
      <c r="R19595" s="34"/>
      <c r="S19595" s="35"/>
      <c r="T19595" s="147"/>
    </row>
    <row r="19596">
      <c r="A19596" s="147"/>
      <c r="B19596" s="64"/>
      <c r="C19596" s="147" t="s">
        <v>217</v>
      </c>
      <c r="E19596" s="161"/>
      <c r="F19596" s="162"/>
      <c r="G19596" s="147"/>
      <c r="H19596" s="146"/>
      <c r="J19596" s="146"/>
      <c r="L19596" s="150"/>
      <c r="N19596" s="163"/>
      <c r="O19596" s="146"/>
      <c r="P19596" s="146"/>
      <c r="Q19596" s="146"/>
      <c r="R19596" s="34"/>
      <c r="S19596" s="35"/>
      <c r="T19596" s="147"/>
    </row>
    <row r="19597">
      <c r="A19597" s="147"/>
      <c r="B19597" s="64"/>
      <c r="C19597" s="147" t="s">
        <v>217</v>
      </c>
      <c r="E19597" s="161"/>
      <c r="F19597" s="162"/>
      <c r="G19597" s="147"/>
      <c r="H19597" s="146"/>
      <c r="J19597" s="146"/>
      <c r="L19597" s="150"/>
      <c r="N19597" s="163"/>
      <c r="O19597" s="146"/>
      <c r="P19597" s="146"/>
      <c r="Q19597" s="146"/>
      <c r="R19597" s="34"/>
      <c r="S19597" s="35"/>
      <c r="T19597" s="147"/>
    </row>
    <row r="19598">
      <c r="A19598" s="147"/>
      <c r="B19598" s="64"/>
      <c r="C19598" s="147" t="s">
        <v>217</v>
      </c>
      <c r="E19598" s="161"/>
      <c r="F19598" s="162"/>
      <c r="G19598" s="147"/>
      <c r="H19598" s="146"/>
      <c r="J19598" s="146"/>
      <c r="L19598" s="150"/>
      <c r="N19598" s="163"/>
      <c r="O19598" s="146"/>
      <c r="P19598" s="146"/>
      <c r="Q19598" s="146"/>
      <c r="R19598" s="34"/>
      <c r="S19598" s="35"/>
      <c r="T19598" s="147"/>
    </row>
    <row r="19599">
      <c r="A19599" s="147"/>
      <c r="B19599" s="64"/>
      <c r="C19599" s="147" t="s">
        <v>217</v>
      </c>
      <c r="E19599" s="161"/>
      <c r="F19599" s="162"/>
      <c r="G19599" s="147"/>
      <c r="H19599" s="146"/>
      <c r="J19599" s="146"/>
      <c r="L19599" s="150"/>
      <c r="N19599" s="163"/>
      <c r="O19599" s="146"/>
      <c r="P19599" s="146"/>
      <c r="Q19599" s="146"/>
      <c r="R19599" s="34"/>
      <c r="S19599" s="35"/>
      <c r="T19599" s="147"/>
    </row>
    <row r="19600">
      <c r="A19600" s="147"/>
      <c r="B19600" s="64"/>
      <c r="C19600" s="147" t="s">
        <v>217</v>
      </c>
      <c r="E19600" s="161"/>
      <c r="F19600" s="162"/>
      <c r="G19600" s="147"/>
      <c r="H19600" s="146"/>
      <c r="J19600" s="146"/>
      <c r="L19600" s="150"/>
      <c r="N19600" s="163"/>
      <c r="O19600" s="146"/>
      <c r="P19600" s="146"/>
      <c r="Q19600" s="146"/>
      <c r="R19600" s="34"/>
      <c r="S19600" s="35"/>
      <c r="T19600" s="147"/>
    </row>
    <row r="19601">
      <c r="A19601" s="147"/>
      <c r="B19601" s="64"/>
      <c r="C19601" s="147" t="s">
        <v>217</v>
      </c>
      <c r="E19601" s="161"/>
      <c r="F19601" s="162"/>
      <c r="G19601" s="147"/>
      <c r="H19601" s="146"/>
      <c r="J19601" s="146"/>
      <c r="L19601" s="150"/>
      <c r="N19601" s="163"/>
      <c r="O19601" s="146"/>
      <c r="P19601" s="146"/>
      <c r="Q19601" s="146"/>
      <c r="R19601" s="34"/>
      <c r="S19601" s="35"/>
      <c r="T19601" s="147"/>
    </row>
    <row r="19602">
      <c r="A19602" s="147"/>
      <c r="B19602" s="64"/>
      <c r="C19602" s="147" t="s">
        <v>217</v>
      </c>
      <c r="E19602" s="161"/>
      <c r="F19602" s="162"/>
      <c r="G19602" s="147"/>
      <c r="H19602" s="146"/>
      <c r="J19602" s="146"/>
      <c r="L19602" s="150"/>
      <c r="N19602" s="163"/>
      <c r="O19602" s="146"/>
      <c r="P19602" s="146"/>
      <c r="Q19602" s="146"/>
      <c r="R19602" s="34"/>
      <c r="S19602" s="35"/>
      <c r="T19602" s="147"/>
    </row>
    <row r="19603">
      <c r="A19603" s="147"/>
      <c r="B19603" s="64"/>
      <c r="C19603" s="147" t="s">
        <v>217</v>
      </c>
      <c r="E19603" s="161"/>
      <c r="F19603" s="162"/>
      <c r="G19603" s="147"/>
      <c r="H19603" s="146"/>
      <c r="J19603" s="146"/>
      <c r="L19603" s="150"/>
      <c r="N19603" s="163"/>
      <c r="O19603" s="146"/>
      <c r="P19603" s="146"/>
      <c r="Q19603" s="146"/>
      <c r="R19603" s="34"/>
      <c r="S19603" s="35"/>
      <c r="T19603" s="147"/>
    </row>
    <row r="19604">
      <c r="A19604" s="147"/>
      <c r="B19604" s="64"/>
      <c r="C19604" s="147" t="s">
        <v>217</v>
      </c>
      <c r="E19604" s="161"/>
      <c r="F19604" s="162"/>
      <c r="G19604" s="147"/>
      <c r="H19604" s="146"/>
      <c r="J19604" s="146"/>
      <c r="L19604" s="150"/>
      <c r="N19604" s="163"/>
      <c r="O19604" s="146"/>
      <c r="P19604" s="146"/>
      <c r="Q19604" s="146"/>
      <c r="R19604" s="34"/>
      <c r="S19604" s="35"/>
      <c r="T19604" s="147"/>
    </row>
    <row r="19605">
      <c r="A19605" s="147"/>
      <c r="B19605" s="64"/>
      <c r="C19605" s="147" t="s">
        <v>217</v>
      </c>
      <c r="E19605" s="161"/>
      <c r="F19605" s="162"/>
      <c r="G19605" s="147"/>
      <c r="H19605" s="146"/>
      <c r="J19605" s="146"/>
      <c r="L19605" s="150"/>
      <c r="N19605" s="163"/>
      <c r="O19605" s="146"/>
      <c r="P19605" s="146"/>
      <c r="Q19605" s="146"/>
      <c r="R19605" s="34"/>
      <c r="S19605" s="35"/>
      <c r="T19605" s="147"/>
    </row>
    <row r="19606">
      <c r="A19606" s="147"/>
      <c r="B19606" s="64"/>
      <c r="C19606" s="147" t="s">
        <v>217</v>
      </c>
      <c r="E19606" s="161"/>
      <c r="F19606" s="162"/>
      <c r="G19606" s="147"/>
      <c r="H19606" s="146"/>
      <c r="J19606" s="146"/>
      <c r="L19606" s="150"/>
      <c r="N19606" s="163"/>
      <c r="O19606" s="146"/>
      <c r="P19606" s="146"/>
      <c r="Q19606" s="146"/>
      <c r="R19606" s="34"/>
      <c r="S19606" s="35"/>
      <c r="T19606" s="147"/>
    </row>
    <row r="19607">
      <c r="A19607" s="147"/>
      <c r="B19607" s="64"/>
      <c r="C19607" s="147" t="s">
        <v>217</v>
      </c>
      <c r="E19607" s="161"/>
      <c r="F19607" s="162"/>
      <c r="G19607" s="147"/>
      <c r="H19607" s="146"/>
      <c r="J19607" s="146"/>
      <c r="L19607" s="150"/>
      <c r="N19607" s="163"/>
      <c r="O19607" s="146"/>
      <c r="P19607" s="146"/>
      <c r="Q19607" s="146"/>
      <c r="R19607" s="34"/>
      <c r="S19607" s="35"/>
      <c r="T19607" s="147"/>
    </row>
    <row r="19608">
      <c r="A19608" s="147"/>
      <c r="B19608" s="64"/>
      <c r="C19608" s="147" t="s">
        <v>217</v>
      </c>
      <c r="E19608" s="161"/>
      <c r="F19608" s="162"/>
      <c r="G19608" s="147"/>
      <c r="H19608" s="146"/>
      <c r="J19608" s="146"/>
      <c r="L19608" s="150"/>
      <c r="N19608" s="163"/>
      <c r="O19608" s="146"/>
      <c r="P19608" s="146"/>
      <c r="Q19608" s="146"/>
      <c r="R19608" s="34"/>
      <c r="S19608" s="35"/>
      <c r="T19608" s="147"/>
    </row>
    <row r="19609">
      <c r="A19609" s="147"/>
      <c r="B19609" s="64"/>
      <c r="C19609" s="147" t="s">
        <v>217</v>
      </c>
      <c r="E19609" s="161"/>
      <c r="F19609" s="162"/>
      <c r="G19609" s="147"/>
      <c r="H19609" s="146"/>
      <c r="J19609" s="146"/>
      <c r="L19609" s="150"/>
      <c r="N19609" s="163"/>
      <c r="O19609" s="146"/>
      <c r="P19609" s="146"/>
      <c r="Q19609" s="146"/>
      <c r="R19609" s="34"/>
      <c r="S19609" s="35"/>
      <c r="T19609" s="147"/>
    </row>
    <row r="19610">
      <c r="A19610" s="147"/>
      <c r="B19610" s="64"/>
      <c r="C19610" s="147" t="s">
        <v>217</v>
      </c>
      <c r="E19610" s="161"/>
      <c r="F19610" s="162"/>
      <c r="G19610" s="147"/>
      <c r="H19610" s="146"/>
      <c r="J19610" s="146"/>
      <c r="L19610" s="150"/>
      <c r="N19610" s="163"/>
      <c r="O19610" s="146"/>
      <c r="P19610" s="146"/>
      <c r="Q19610" s="146"/>
      <c r="R19610" s="34"/>
      <c r="S19610" s="35"/>
      <c r="T19610" s="147"/>
    </row>
    <row r="19611">
      <c r="A19611" s="147"/>
      <c r="B19611" s="64"/>
      <c r="C19611" s="147" t="s">
        <v>217</v>
      </c>
      <c r="E19611" s="161"/>
      <c r="F19611" s="162"/>
      <c r="G19611" s="147"/>
      <c r="H19611" s="146"/>
      <c r="J19611" s="146"/>
      <c r="L19611" s="150"/>
      <c r="N19611" s="163"/>
      <c r="O19611" s="146"/>
      <c r="P19611" s="146"/>
      <c r="Q19611" s="146"/>
      <c r="R19611" s="34"/>
      <c r="S19611" s="35"/>
      <c r="T19611" s="147"/>
    </row>
    <row r="19612">
      <c r="A19612" s="147"/>
      <c r="B19612" s="64"/>
      <c r="C19612" s="147" t="s">
        <v>217</v>
      </c>
      <c r="E19612" s="161"/>
      <c r="F19612" s="162"/>
      <c r="G19612" s="147"/>
      <c r="H19612" s="146"/>
      <c r="J19612" s="146"/>
      <c r="L19612" s="150"/>
      <c r="N19612" s="163"/>
      <c r="O19612" s="146"/>
      <c r="P19612" s="146"/>
      <c r="Q19612" s="146"/>
      <c r="R19612" s="34"/>
      <c r="S19612" s="35"/>
      <c r="T19612" s="147"/>
    </row>
    <row r="19613">
      <c r="A19613" s="147"/>
      <c r="B19613" s="64"/>
      <c r="C19613" s="147" t="s">
        <v>217</v>
      </c>
      <c r="E19613" s="161"/>
      <c r="F19613" s="162"/>
      <c r="G19613" s="147"/>
      <c r="H19613" s="146"/>
      <c r="J19613" s="146"/>
      <c r="L19613" s="150"/>
      <c r="N19613" s="163"/>
      <c r="O19613" s="146"/>
      <c r="P19613" s="146"/>
      <c r="Q19613" s="146"/>
      <c r="R19613" s="34"/>
      <c r="S19613" s="35"/>
      <c r="T19613" s="147"/>
    </row>
    <row r="19614">
      <c r="A19614" s="147"/>
      <c r="B19614" s="64"/>
      <c r="C19614" s="147" t="s">
        <v>217</v>
      </c>
      <c r="E19614" s="161"/>
      <c r="F19614" s="162"/>
      <c r="G19614" s="147"/>
      <c r="H19614" s="146"/>
      <c r="J19614" s="146"/>
      <c r="L19614" s="150"/>
      <c r="N19614" s="163"/>
      <c r="O19614" s="146"/>
      <c r="P19614" s="146"/>
      <c r="Q19614" s="146"/>
      <c r="R19614" s="34"/>
      <c r="S19614" s="35"/>
      <c r="T19614" s="147"/>
    </row>
    <row r="19615">
      <c r="A19615" s="147"/>
      <c r="B19615" s="64"/>
      <c r="C19615" s="147" t="s">
        <v>217</v>
      </c>
      <c r="E19615" s="161"/>
      <c r="F19615" s="162"/>
      <c r="G19615" s="147"/>
      <c r="H19615" s="146"/>
      <c r="J19615" s="146"/>
      <c r="L19615" s="150"/>
      <c r="N19615" s="163"/>
      <c r="O19615" s="146"/>
      <c r="P19615" s="146"/>
      <c r="Q19615" s="146"/>
      <c r="R19615" s="34"/>
      <c r="S19615" s="35"/>
      <c r="T19615" s="147"/>
    </row>
    <row r="19616">
      <c r="A19616" s="147"/>
      <c r="B19616" s="64"/>
      <c r="C19616" s="147" t="s">
        <v>217</v>
      </c>
      <c r="E19616" s="161"/>
      <c r="F19616" s="162"/>
      <c r="G19616" s="147"/>
      <c r="H19616" s="146"/>
      <c r="J19616" s="146"/>
      <c r="L19616" s="150"/>
      <c r="N19616" s="163"/>
      <c r="O19616" s="146"/>
      <c r="P19616" s="146"/>
      <c r="Q19616" s="146"/>
      <c r="R19616" s="34"/>
      <c r="S19616" s="35"/>
      <c r="T19616" s="147"/>
    </row>
    <row r="19617">
      <c r="A19617" s="147"/>
      <c r="B19617" s="64"/>
      <c r="C19617" s="147" t="s">
        <v>217</v>
      </c>
      <c r="E19617" s="161"/>
      <c r="F19617" s="162"/>
      <c r="G19617" s="147"/>
      <c r="H19617" s="146"/>
      <c r="J19617" s="146"/>
      <c r="L19617" s="150"/>
      <c r="N19617" s="163"/>
      <c r="O19617" s="146"/>
      <c r="P19617" s="146"/>
      <c r="Q19617" s="146"/>
      <c r="R19617" s="34"/>
      <c r="S19617" s="35"/>
      <c r="T19617" s="147"/>
    </row>
    <row r="19618">
      <c r="A19618" s="147"/>
      <c r="B19618" s="64"/>
      <c r="C19618" s="147" t="s">
        <v>217</v>
      </c>
      <c r="E19618" s="161"/>
      <c r="F19618" s="162"/>
      <c r="G19618" s="147"/>
      <c r="H19618" s="146"/>
      <c r="J19618" s="146"/>
      <c r="L19618" s="150"/>
      <c r="N19618" s="163"/>
      <c r="O19618" s="146"/>
      <c r="P19618" s="146"/>
      <c r="Q19618" s="146"/>
      <c r="R19618" s="34"/>
      <c r="S19618" s="35"/>
      <c r="T19618" s="147"/>
    </row>
    <row r="19619">
      <c r="A19619" s="147"/>
      <c r="B19619" s="64"/>
      <c r="C19619" s="147" t="s">
        <v>217</v>
      </c>
      <c r="E19619" s="161"/>
      <c r="F19619" s="162"/>
      <c r="G19619" s="147"/>
      <c r="H19619" s="146"/>
      <c r="J19619" s="146"/>
      <c r="L19619" s="150"/>
      <c r="N19619" s="163"/>
      <c r="O19619" s="146"/>
      <c r="P19619" s="146"/>
      <c r="Q19619" s="146"/>
      <c r="R19619" s="34"/>
      <c r="S19619" s="35"/>
      <c r="T19619" s="147"/>
    </row>
    <row r="19620">
      <c r="A19620" s="147"/>
      <c r="B19620" s="64"/>
      <c r="C19620" s="147" t="s">
        <v>217</v>
      </c>
      <c r="E19620" s="161"/>
      <c r="F19620" s="162"/>
      <c r="G19620" s="147"/>
      <c r="H19620" s="146"/>
      <c r="J19620" s="146"/>
      <c r="L19620" s="150"/>
      <c r="N19620" s="163"/>
      <c r="O19620" s="146"/>
      <c r="P19620" s="146"/>
      <c r="Q19620" s="146"/>
      <c r="R19620" s="34"/>
      <c r="S19620" s="35"/>
      <c r="T19620" s="147"/>
    </row>
    <row r="19621">
      <c r="A19621" s="147"/>
      <c r="B19621" s="64"/>
      <c r="C19621" s="147" t="s">
        <v>217</v>
      </c>
      <c r="E19621" s="161"/>
      <c r="F19621" s="162"/>
      <c r="G19621" s="147"/>
      <c r="H19621" s="146"/>
      <c r="J19621" s="146"/>
      <c r="L19621" s="150"/>
      <c r="N19621" s="163"/>
      <c r="O19621" s="146"/>
      <c r="P19621" s="146"/>
      <c r="Q19621" s="146"/>
      <c r="R19621" s="34"/>
      <c r="S19621" s="35"/>
      <c r="T19621" s="147"/>
    </row>
    <row r="19622">
      <c r="A19622" s="147"/>
      <c r="B19622" s="64"/>
      <c r="C19622" s="147" t="s">
        <v>217</v>
      </c>
      <c r="E19622" s="161"/>
      <c r="F19622" s="162"/>
      <c r="G19622" s="147"/>
      <c r="H19622" s="146"/>
      <c r="J19622" s="146"/>
      <c r="L19622" s="150"/>
      <c r="N19622" s="163"/>
      <c r="O19622" s="146"/>
      <c r="P19622" s="146"/>
      <c r="Q19622" s="146"/>
      <c r="R19622" s="34"/>
      <c r="S19622" s="35"/>
      <c r="T19622" s="147"/>
    </row>
    <row r="19623">
      <c r="A19623" s="147"/>
      <c r="B19623" s="64"/>
      <c r="C19623" s="147" t="s">
        <v>217</v>
      </c>
      <c r="E19623" s="161"/>
      <c r="F19623" s="162"/>
      <c r="G19623" s="147"/>
      <c r="H19623" s="146"/>
      <c r="J19623" s="146"/>
      <c r="L19623" s="150"/>
      <c r="N19623" s="163"/>
      <c r="O19623" s="146"/>
      <c r="P19623" s="146"/>
      <c r="Q19623" s="146"/>
      <c r="R19623" s="34"/>
      <c r="S19623" s="35"/>
      <c r="T19623" s="147"/>
    </row>
    <row r="19624">
      <c r="A19624" s="147"/>
      <c r="B19624" s="64"/>
      <c r="C19624" s="147" t="s">
        <v>217</v>
      </c>
      <c r="E19624" s="161"/>
      <c r="F19624" s="162"/>
      <c r="G19624" s="147"/>
      <c r="H19624" s="146"/>
      <c r="J19624" s="146"/>
      <c r="L19624" s="150"/>
      <c r="N19624" s="163"/>
      <c r="O19624" s="146"/>
      <c r="P19624" s="146"/>
      <c r="Q19624" s="146"/>
      <c r="R19624" s="34"/>
      <c r="S19624" s="35"/>
      <c r="T19624" s="147"/>
    </row>
    <row r="19625">
      <c r="A19625" s="147"/>
      <c r="B19625" s="64"/>
      <c r="C19625" s="147" t="s">
        <v>217</v>
      </c>
      <c r="E19625" s="161"/>
      <c r="F19625" s="162"/>
      <c r="G19625" s="147"/>
      <c r="H19625" s="146"/>
      <c r="J19625" s="146"/>
      <c r="L19625" s="150"/>
      <c r="N19625" s="163"/>
      <c r="O19625" s="146"/>
      <c r="P19625" s="146"/>
      <c r="Q19625" s="146"/>
      <c r="R19625" s="34"/>
      <c r="S19625" s="35"/>
      <c r="T19625" s="147"/>
    </row>
    <row r="19626">
      <c r="A19626" s="147"/>
      <c r="B19626" s="64"/>
      <c r="C19626" s="147" t="s">
        <v>217</v>
      </c>
      <c r="E19626" s="161"/>
      <c r="F19626" s="162"/>
      <c r="G19626" s="147"/>
      <c r="H19626" s="146"/>
      <c r="J19626" s="146"/>
      <c r="L19626" s="150"/>
      <c r="N19626" s="163"/>
      <c r="O19626" s="146"/>
      <c r="P19626" s="146"/>
      <c r="Q19626" s="146"/>
      <c r="R19626" s="34"/>
      <c r="S19626" s="35"/>
      <c r="T19626" s="147"/>
    </row>
    <row r="19627">
      <c r="A19627" s="147"/>
      <c r="B19627" s="64"/>
      <c r="C19627" s="147" t="s">
        <v>217</v>
      </c>
      <c r="E19627" s="161"/>
      <c r="F19627" s="162"/>
      <c r="G19627" s="147"/>
      <c r="H19627" s="146"/>
      <c r="J19627" s="146"/>
      <c r="L19627" s="150"/>
      <c r="N19627" s="163"/>
      <c r="O19627" s="146"/>
      <c r="P19627" s="146"/>
      <c r="Q19627" s="146"/>
      <c r="R19627" s="34"/>
      <c r="S19627" s="35"/>
      <c r="T19627" s="147"/>
    </row>
    <row r="19628">
      <c r="A19628" s="147"/>
      <c r="B19628" s="64"/>
      <c r="C19628" s="147" t="s">
        <v>217</v>
      </c>
      <c r="E19628" s="161"/>
      <c r="F19628" s="162"/>
      <c r="G19628" s="147"/>
      <c r="H19628" s="146"/>
      <c r="J19628" s="146"/>
      <c r="L19628" s="150"/>
      <c r="N19628" s="163"/>
      <c r="O19628" s="146"/>
      <c r="P19628" s="146"/>
      <c r="Q19628" s="146"/>
      <c r="R19628" s="34"/>
      <c r="S19628" s="35"/>
      <c r="T19628" s="147"/>
    </row>
    <row r="19629">
      <c r="A19629" s="147"/>
      <c r="B19629" s="64"/>
      <c r="C19629" s="147" t="s">
        <v>217</v>
      </c>
      <c r="E19629" s="161"/>
      <c r="F19629" s="162"/>
      <c r="G19629" s="147"/>
      <c r="H19629" s="146"/>
      <c r="J19629" s="146"/>
      <c r="L19629" s="150"/>
      <c r="N19629" s="163"/>
      <c r="O19629" s="146"/>
      <c r="P19629" s="146"/>
      <c r="Q19629" s="146"/>
      <c r="R19629" s="34"/>
      <c r="S19629" s="35"/>
      <c r="T19629" s="147"/>
    </row>
    <row r="19630">
      <c r="A19630" s="147"/>
      <c r="B19630" s="64"/>
      <c r="C19630" s="147" t="s">
        <v>217</v>
      </c>
      <c r="E19630" s="161"/>
      <c r="F19630" s="162"/>
      <c r="G19630" s="147"/>
      <c r="H19630" s="146"/>
      <c r="J19630" s="146"/>
      <c r="L19630" s="150"/>
      <c r="N19630" s="163"/>
      <c r="O19630" s="146"/>
      <c r="P19630" s="146"/>
      <c r="Q19630" s="146"/>
      <c r="R19630" s="34"/>
      <c r="S19630" s="35"/>
      <c r="T19630" s="147"/>
    </row>
    <row r="19631">
      <c r="A19631" s="147"/>
      <c r="B19631" s="64"/>
      <c r="C19631" s="147" t="s">
        <v>217</v>
      </c>
      <c r="E19631" s="161"/>
      <c r="F19631" s="162"/>
      <c r="G19631" s="147"/>
      <c r="H19631" s="146"/>
      <c r="J19631" s="146"/>
      <c r="L19631" s="150"/>
      <c r="N19631" s="163"/>
      <c r="O19631" s="146"/>
      <c r="P19631" s="146"/>
      <c r="Q19631" s="146"/>
      <c r="R19631" s="34"/>
      <c r="S19631" s="35"/>
      <c r="T19631" s="147"/>
    </row>
    <row r="19632">
      <c r="A19632" s="147"/>
      <c r="B19632" s="64"/>
      <c r="C19632" s="147" t="s">
        <v>217</v>
      </c>
      <c r="E19632" s="161"/>
      <c r="F19632" s="162"/>
      <c r="G19632" s="147"/>
      <c r="H19632" s="146"/>
      <c r="J19632" s="146"/>
      <c r="L19632" s="150"/>
      <c r="N19632" s="163"/>
      <c r="O19632" s="146"/>
      <c r="P19632" s="146"/>
      <c r="Q19632" s="146"/>
      <c r="R19632" s="34"/>
      <c r="S19632" s="35"/>
      <c r="T19632" s="147"/>
    </row>
    <row r="19633">
      <c r="A19633" s="147"/>
      <c r="B19633" s="64"/>
      <c r="C19633" s="147" t="s">
        <v>217</v>
      </c>
      <c r="E19633" s="161"/>
      <c r="F19633" s="162"/>
      <c r="G19633" s="147"/>
      <c r="H19633" s="146"/>
      <c r="J19633" s="146"/>
      <c r="L19633" s="150"/>
      <c r="N19633" s="163"/>
      <c r="O19633" s="146"/>
      <c r="P19633" s="146"/>
      <c r="Q19633" s="146"/>
      <c r="R19633" s="34"/>
      <c r="S19633" s="35"/>
      <c r="T19633" s="147"/>
    </row>
    <row r="19634">
      <c r="A19634" s="147"/>
      <c r="B19634" s="64"/>
      <c r="C19634" s="147" t="s">
        <v>217</v>
      </c>
      <c r="E19634" s="161"/>
      <c r="F19634" s="162"/>
      <c r="G19634" s="147"/>
      <c r="H19634" s="146"/>
      <c r="J19634" s="146"/>
      <c r="L19634" s="150"/>
      <c r="N19634" s="163"/>
      <c r="O19634" s="146"/>
      <c r="P19634" s="146"/>
      <c r="Q19634" s="146"/>
      <c r="R19634" s="34"/>
      <c r="S19634" s="35"/>
      <c r="T19634" s="147"/>
    </row>
    <row r="19635">
      <c r="A19635" s="147"/>
      <c r="B19635" s="64"/>
      <c r="C19635" s="147" t="s">
        <v>217</v>
      </c>
      <c r="E19635" s="161"/>
      <c r="F19635" s="162"/>
      <c r="G19635" s="147"/>
      <c r="H19635" s="146"/>
      <c r="J19635" s="146"/>
      <c r="L19635" s="150"/>
      <c r="N19635" s="163"/>
      <c r="O19635" s="146"/>
      <c r="P19635" s="146"/>
      <c r="Q19635" s="146"/>
      <c r="R19635" s="34"/>
      <c r="S19635" s="35"/>
      <c r="T19635" s="147"/>
    </row>
    <row r="19636">
      <c r="A19636" s="147"/>
      <c r="B19636" s="64"/>
      <c r="C19636" s="147" t="s">
        <v>217</v>
      </c>
      <c r="E19636" s="161"/>
      <c r="F19636" s="162"/>
      <c r="G19636" s="147"/>
      <c r="H19636" s="146"/>
      <c r="J19636" s="146"/>
      <c r="L19636" s="150"/>
      <c r="N19636" s="163"/>
      <c r="O19636" s="146"/>
      <c r="P19636" s="146"/>
      <c r="Q19636" s="146"/>
      <c r="R19636" s="34"/>
      <c r="S19636" s="35"/>
      <c r="T19636" s="147"/>
    </row>
    <row r="19637">
      <c r="A19637" s="147"/>
      <c r="B19637" s="64"/>
      <c r="C19637" s="147" t="s">
        <v>217</v>
      </c>
      <c r="E19637" s="161"/>
      <c r="F19637" s="162"/>
      <c r="G19637" s="147"/>
      <c r="H19637" s="146"/>
      <c r="J19637" s="146"/>
      <c r="L19637" s="150"/>
      <c r="N19637" s="163"/>
      <c r="O19637" s="146"/>
      <c r="P19637" s="146"/>
      <c r="Q19637" s="146"/>
      <c r="R19637" s="34"/>
      <c r="S19637" s="35"/>
      <c r="T19637" s="147"/>
    </row>
    <row r="19638">
      <c r="A19638" s="147"/>
      <c r="B19638" s="64"/>
      <c r="C19638" s="147" t="s">
        <v>217</v>
      </c>
      <c r="E19638" s="161"/>
      <c r="F19638" s="162"/>
      <c r="G19638" s="147"/>
      <c r="H19638" s="146"/>
      <c r="J19638" s="146"/>
      <c r="L19638" s="150"/>
      <c r="N19638" s="163"/>
      <c r="O19638" s="146"/>
      <c r="P19638" s="146"/>
      <c r="Q19638" s="146"/>
      <c r="R19638" s="34"/>
      <c r="S19638" s="35"/>
      <c r="T19638" s="147"/>
    </row>
    <row r="19639">
      <c r="A19639" s="147"/>
      <c r="B19639" s="64"/>
      <c r="C19639" s="147" t="s">
        <v>217</v>
      </c>
      <c r="E19639" s="161"/>
      <c r="F19639" s="162"/>
      <c r="G19639" s="147"/>
      <c r="H19639" s="146"/>
      <c r="J19639" s="146"/>
      <c r="L19639" s="150"/>
      <c r="N19639" s="163"/>
      <c r="O19639" s="146"/>
      <c r="P19639" s="146"/>
      <c r="Q19639" s="146"/>
      <c r="R19639" s="34"/>
      <c r="S19639" s="35"/>
      <c r="T19639" s="147"/>
    </row>
    <row r="19640">
      <c r="A19640" s="147"/>
      <c r="B19640" s="64"/>
      <c r="C19640" s="147" t="s">
        <v>217</v>
      </c>
      <c r="E19640" s="161"/>
      <c r="F19640" s="162"/>
      <c r="G19640" s="147"/>
      <c r="H19640" s="146"/>
      <c r="J19640" s="146"/>
      <c r="L19640" s="150"/>
      <c r="N19640" s="163"/>
      <c r="O19640" s="146"/>
      <c r="P19640" s="146"/>
      <c r="Q19640" s="146"/>
      <c r="R19640" s="34"/>
      <c r="S19640" s="35"/>
      <c r="T19640" s="147"/>
    </row>
    <row r="19641">
      <c r="A19641" s="147"/>
      <c r="B19641" s="64"/>
      <c r="C19641" s="147" t="s">
        <v>217</v>
      </c>
      <c r="E19641" s="161"/>
      <c r="F19641" s="162"/>
      <c r="G19641" s="147"/>
      <c r="H19641" s="146"/>
      <c r="J19641" s="146"/>
      <c r="L19641" s="150"/>
      <c r="N19641" s="163"/>
      <c r="O19641" s="146"/>
      <c r="P19641" s="146"/>
      <c r="Q19641" s="146"/>
      <c r="R19641" s="34"/>
      <c r="S19641" s="35"/>
      <c r="T19641" s="147"/>
    </row>
    <row r="19642">
      <c r="A19642" s="147"/>
      <c r="B19642" s="64"/>
      <c r="C19642" s="147" t="s">
        <v>217</v>
      </c>
      <c r="E19642" s="161"/>
      <c r="F19642" s="162"/>
      <c r="G19642" s="147"/>
      <c r="H19642" s="146"/>
      <c r="J19642" s="146"/>
      <c r="L19642" s="150"/>
      <c r="N19642" s="163"/>
      <c r="O19642" s="146"/>
      <c r="P19642" s="146"/>
      <c r="Q19642" s="146"/>
      <c r="R19642" s="34"/>
      <c r="S19642" s="35"/>
      <c r="T19642" s="147"/>
    </row>
    <row r="19643">
      <c r="A19643" s="147"/>
      <c r="B19643" s="64"/>
      <c r="C19643" s="147" t="s">
        <v>217</v>
      </c>
      <c r="E19643" s="161"/>
      <c r="F19643" s="162"/>
      <c r="G19643" s="147"/>
      <c r="H19643" s="146"/>
      <c r="J19643" s="146"/>
      <c r="L19643" s="150"/>
      <c r="N19643" s="163"/>
      <c r="O19643" s="146"/>
      <c r="P19643" s="146"/>
      <c r="Q19643" s="146"/>
      <c r="R19643" s="34"/>
      <c r="S19643" s="35"/>
      <c r="T19643" s="147"/>
    </row>
    <row r="19644">
      <c r="A19644" s="147"/>
      <c r="B19644" s="64"/>
      <c r="C19644" s="147" t="s">
        <v>217</v>
      </c>
      <c r="E19644" s="161"/>
      <c r="F19644" s="162"/>
      <c r="G19644" s="147"/>
      <c r="H19644" s="146"/>
      <c r="J19644" s="146"/>
      <c r="L19644" s="150"/>
      <c r="N19644" s="163"/>
      <c r="O19644" s="146"/>
      <c r="P19644" s="146"/>
      <c r="Q19644" s="146"/>
      <c r="R19644" s="34"/>
      <c r="S19644" s="35"/>
      <c r="T19644" s="147"/>
    </row>
    <row r="19645">
      <c r="A19645" s="147"/>
      <c r="B19645" s="64"/>
      <c r="C19645" s="147" t="s">
        <v>217</v>
      </c>
      <c r="E19645" s="161"/>
      <c r="F19645" s="162"/>
      <c r="G19645" s="147"/>
      <c r="H19645" s="146"/>
      <c r="J19645" s="146"/>
      <c r="L19645" s="150"/>
      <c r="N19645" s="163"/>
      <c r="O19645" s="146"/>
      <c r="P19645" s="146"/>
      <c r="Q19645" s="146"/>
      <c r="R19645" s="34"/>
      <c r="S19645" s="35"/>
      <c r="T19645" s="147"/>
    </row>
    <row r="19646">
      <c r="A19646" s="147"/>
      <c r="B19646" s="64"/>
      <c r="C19646" s="147" t="s">
        <v>217</v>
      </c>
      <c r="E19646" s="161"/>
      <c r="F19646" s="162"/>
      <c r="G19646" s="147"/>
      <c r="H19646" s="146"/>
      <c r="J19646" s="146"/>
      <c r="L19646" s="150"/>
      <c r="N19646" s="163"/>
      <c r="O19646" s="146"/>
      <c r="P19646" s="146"/>
      <c r="Q19646" s="146"/>
      <c r="R19646" s="34"/>
      <c r="S19646" s="35"/>
      <c r="T19646" s="147"/>
    </row>
    <row r="19647">
      <c r="A19647" s="147"/>
      <c r="B19647" s="64"/>
      <c r="C19647" s="147" t="s">
        <v>217</v>
      </c>
      <c r="E19647" s="161"/>
      <c r="F19647" s="162"/>
      <c r="G19647" s="147"/>
      <c r="H19647" s="146"/>
      <c r="J19647" s="146"/>
      <c r="L19647" s="150"/>
      <c r="N19647" s="163"/>
      <c r="O19647" s="146"/>
      <c r="P19647" s="146"/>
      <c r="Q19647" s="146"/>
      <c r="R19647" s="34"/>
      <c r="S19647" s="35"/>
      <c r="T19647" s="147"/>
    </row>
    <row r="19648">
      <c r="A19648" s="147"/>
      <c r="B19648" s="64"/>
      <c r="C19648" s="147" t="s">
        <v>217</v>
      </c>
      <c r="E19648" s="161"/>
      <c r="F19648" s="162"/>
      <c r="G19648" s="147"/>
      <c r="H19648" s="146"/>
      <c r="J19648" s="146"/>
      <c r="L19648" s="150"/>
      <c r="N19648" s="163"/>
      <c r="O19648" s="146"/>
      <c r="P19648" s="146"/>
      <c r="Q19648" s="146"/>
      <c r="R19648" s="34"/>
      <c r="S19648" s="35"/>
      <c r="T19648" s="147"/>
    </row>
    <row r="19649">
      <c r="A19649" s="147"/>
      <c r="B19649" s="64"/>
      <c r="C19649" s="147" t="s">
        <v>217</v>
      </c>
      <c r="E19649" s="161"/>
      <c r="F19649" s="162"/>
      <c r="G19649" s="147"/>
      <c r="H19649" s="146"/>
      <c r="J19649" s="146"/>
      <c r="L19649" s="150"/>
      <c r="N19649" s="163"/>
      <c r="O19649" s="146"/>
      <c r="P19649" s="146"/>
      <c r="Q19649" s="146"/>
      <c r="R19649" s="34"/>
      <c r="S19649" s="35"/>
      <c r="T19649" s="147"/>
    </row>
    <row r="19650">
      <c r="A19650" s="147"/>
      <c r="B19650" s="64"/>
      <c r="C19650" s="147" t="s">
        <v>217</v>
      </c>
      <c r="E19650" s="161"/>
      <c r="F19650" s="162"/>
      <c r="G19650" s="147"/>
      <c r="H19650" s="146"/>
      <c r="J19650" s="146"/>
      <c r="L19650" s="150"/>
      <c r="N19650" s="163"/>
      <c r="O19650" s="146"/>
      <c r="P19650" s="146"/>
      <c r="Q19650" s="146"/>
      <c r="R19650" s="34"/>
      <c r="S19650" s="35"/>
      <c r="T19650" s="147"/>
    </row>
    <row r="19651">
      <c r="A19651" s="147"/>
      <c r="B19651" s="64"/>
      <c r="C19651" s="147" t="s">
        <v>217</v>
      </c>
      <c r="E19651" s="161"/>
      <c r="F19651" s="162"/>
      <c r="G19651" s="147"/>
      <c r="H19651" s="146"/>
      <c r="J19651" s="146"/>
      <c r="L19651" s="150"/>
      <c r="N19651" s="163"/>
      <c r="O19651" s="146"/>
      <c r="P19651" s="146"/>
      <c r="Q19651" s="146"/>
      <c r="R19651" s="34"/>
      <c r="S19651" s="35"/>
      <c r="T19651" s="147"/>
    </row>
    <row r="19652">
      <c r="A19652" s="147"/>
      <c r="B19652" s="64"/>
      <c r="C19652" s="147" t="s">
        <v>217</v>
      </c>
      <c r="E19652" s="161"/>
      <c r="F19652" s="162"/>
      <c r="G19652" s="147"/>
      <c r="H19652" s="146"/>
      <c r="J19652" s="146"/>
      <c r="L19652" s="150"/>
      <c r="N19652" s="163"/>
      <c r="O19652" s="146"/>
      <c r="P19652" s="146"/>
      <c r="Q19652" s="146"/>
      <c r="R19652" s="34"/>
      <c r="S19652" s="35"/>
      <c r="T19652" s="147"/>
    </row>
    <row r="19653">
      <c r="A19653" s="147"/>
      <c r="B19653" s="64"/>
      <c r="C19653" s="147" t="s">
        <v>217</v>
      </c>
      <c r="E19653" s="161"/>
      <c r="F19653" s="162"/>
      <c r="G19653" s="147"/>
      <c r="H19653" s="146"/>
      <c r="J19653" s="146"/>
      <c r="L19653" s="150"/>
      <c r="N19653" s="163"/>
      <c r="O19653" s="146"/>
      <c r="P19653" s="146"/>
      <c r="Q19653" s="146"/>
      <c r="R19653" s="34"/>
      <c r="S19653" s="35"/>
      <c r="T19653" s="147"/>
    </row>
    <row r="19654">
      <c r="A19654" s="147"/>
      <c r="B19654" s="64"/>
      <c r="C19654" s="147" t="s">
        <v>217</v>
      </c>
      <c r="E19654" s="161"/>
      <c r="F19654" s="162"/>
      <c r="G19654" s="147"/>
      <c r="H19654" s="146"/>
      <c r="J19654" s="146"/>
      <c r="L19654" s="150"/>
      <c r="N19654" s="163"/>
      <c r="O19654" s="146"/>
      <c r="P19654" s="146"/>
      <c r="Q19654" s="146"/>
      <c r="R19654" s="34"/>
      <c r="S19654" s="35"/>
      <c r="T19654" s="147"/>
    </row>
    <row r="19655">
      <c r="A19655" s="147"/>
      <c r="B19655" s="64"/>
      <c r="C19655" s="147" t="s">
        <v>217</v>
      </c>
      <c r="E19655" s="161"/>
      <c r="F19655" s="162"/>
      <c r="G19655" s="147"/>
      <c r="H19655" s="146"/>
      <c r="J19655" s="146"/>
      <c r="L19655" s="150"/>
      <c r="N19655" s="163"/>
      <c r="O19655" s="146"/>
      <c r="P19655" s="146"/>
      <c r="Q19655" s="146"/>
      <c r="R19655" s="34"/>
      <c r="S19655" s="35"/>
      <c r="T19655" s="147"/>
    </row>
    <row r="19656">
      <c r="A19656" s="147"/>
      <c r="B19656" s="64"/>
      <c r="C19656" s="147" t="s">
        <v>217</v>
      </c>
      <c r="E19656" s="161"/>
      <c r="F19656" s="162"/>
      <c r="G19656" s="147"/>
      <c r="H19656" s="146"/>
      <c r="J19656" s="146"/>
      <c r="L19656" s="150"/>
      <c r="N19656" s="163"/>
      <c r="O19656" s="146"/>
      <c r="P19656" s="146"/>
      <c r="Q19656" s="146"/>
      <c r="R19656" s="34"/>
      <c r="S19656" s="35"/>
      <c r="T19656" s="147"/>
    </row>
    <row r="19657">
      <c r="A19657" s="147"/>
      <c r="B19657" s="64"/>
      <c r="C19657" s="147" t="s">
        <v>217</v>
      </c>
      <c r="E19657" s="161"/>
      <c r="F19657" s="162"/>
      <c r="G19657" s="147"/>
      <c r="H19657" s="146"/>
      <c r="J19657" s="146"/>
      <c r="L19657" s="150"/>
      <c r="N19657" s="163"/>
      <c r="O19657" s="146"/>
      <c r="P19657" s="146"/>
      <c r="Q19657" s="146"/>
      <c r="R19657" s="34"/>
      <c r="S19657" s="35"/>
      <c r="T19657" s="147"/>
    </row>
    <row r="19658">
      <c r="A19658" s="147"/>
      <c r="B19658" s="64"/>
      <c r="C19658" s="147" t="s">
        <v>217</v>
      </c>
      <c r="E19658" s="161"/>
      <c r="F19658" s="162"/>
      <c r="G19658" s="147"/>
      <c r="H19658" s="146"/>
      <c r="J19658" s="146"/>
      <c r="L19658" s="150"/>
      <c r="N19658" s="163"/>
      <c r="O19658" s="146"/>
      <c r="P19658" s="146"/>
      <c r="Q19658" s="146"/>
      <c r="R19658" s="34"/>
      <c r="S19658" s="35"/>
      <c r="T19658" s="147"/>
    </row>
    <row r="19659">
      <c r="A19659" s="147"/>
      <c r="B19659" s="64"/>
      <c r="C19659" s="147" t="s">
        <v>217</v>
      </c>
      <c r="E19659" s="161"/>
      <c r="F19659" s="162"/>
      <c r="G19659" s="147"/>
      <c r="H19659" s="146"/>
      <c r="J19659" s="146"/>
      <c r="L19659" s="150"/>
      <c r="N19659" s="163"/>
      <c r="O19659" s="146"/>
      <c r="P19659" s="146"/>
      <c r="Q19659" s="146"/>
      <c r="R19659" s="34"/>
      <c r="S19659" s="35"/>
      <c r="T19659" s="147"/>
    </row>
    <row r="19660">
      <c r="A19660" s="147"/>
      <c r="B19660" s="64"/>
      <c r="C19660" s="147" t="s">
        <v>217</v>
      </c>
      <c r="E19660" s="161"/>
      <c r="F19660" s="162"/>
      <c r="G19660" s="147"/>
      <c r="H19660" s="146"/>
      <c r="J19660" s="146"/>
      <c r="L19660" s="150"/>
      <c r="N19660" s="163"/>
      <c r="O19660" s="146"/>
      <c r="P19660" s="146"/>
      <c r="Q19660" s="146"/>
      <c r="R19660" s="34"/>
      <c r="S19660" s="35"/>
      <c r="T19660" s="147"/>
    </row>
    <row r="19661">
      <c r="A19661" s="147"/>
      <c r="B19661" s="64"/>
      <c r="C19661" s="147" t="s">
        <v>217</v>
      </c>
      <c r="E19661" s="161"/>
      <c r="F19661" s="162"/>
      <c r="G19661" s="147"/>
      <c r="H19661" s="146"/>
      <c r="J19661" s="146"/>
      <c r="L19661" s="150"/>
      <c r="N19661" s="163"/>
      <c r="O19661" s="146"/>
      <c r="P19661" s="146"/>
      <c r="Q19661" s="146"/>
      <c r="R19661" s="34"/>
      <c r="S19661" s="35"/>
      <c r="T19661" s="147"/>
    </row>
    <row r="19662">
      <c r="A19662" s="147"/>
      <c r="B19662" s="64"/>
      <c r="C19662" s="147" t="s">
        <v>217</v>
      </c>
      <c r="E19662" s="161"/>
      <c r="F19662" s="162"/>
      <c r="G19662" s="147"/>
      <c r="H19662" s="146"/>
      <c r="J19662" s="146"/>
      <c r="L19662" s="150"/>
      <c r="N19662" s="163"/>
      <c r="O19662" s="146"/>
      <c r="P19662" s="146"/>
      <c r="Q19662" s="146"/>
      <c r="R19662" s="34"/>
      <c r="S19662" s="35"/>
      <c r="T19662" s="147"/>
    </row>
    <row r="19663">
      <c r="A19663" s="147"/>
      <c r="B19663" s="64"/>
      <c r="C19663" s="147" t="s">
        <v>217</v>
      </c>
      <c r="E19663" s="161"/>
      <c r="F19663" s="162"/>
      <c r="G19663" s="147"/>
      <c r="H19663" s="146"/>
      <c r="J19663" s="146"/>
      <c r="L19663" s="150"/>
      <c r="N19663" s="163"/>
      <c r="O19663" s="146"/>
      <c r="P19663" s="146"/>
      <c r="Q19663" s="146"/>
      <c r="R19663" s="34"/>
      <c r="S19663" s="35"/>
      <c r="T19663" s="147"/>
    </row>
    <row r="19664">
      <c r="A19664" s="147"/>
      <c r="B19664" s="64"/>
      <c r="C19664" s="147" t="s">
        <v>217</v>
      </c>
      <c r="E19664" s="161"/>
      <c r="F19664" s="162"/>
      <c r="G19664" s="147"/>
      <c r="H19664" s="146"/>
      <c r="J19664" s="146"/>
      <c r="L19664" s="150"/>
      <c r="N19664" s="163"/>
      <c r="O19664" s="146"/>
      <c r="P19664" s="146"/>
      <c r="Q19664" s="146"/>
      <c r="R19664" s="34"/>
      <c r="S19664" s="35"/>
      <c r="T19664" s="147"/>
    </row>
    <row r="19665">
      <c r="A19665" s="147"/>
      <c r="B19665" s="64"/>
      <c r="C19665" s="147" t="s">
        <v>217</v>
      </c>
      <c r="E19665" s="161"/>
      <c r="F19665" s="162"/>
      <c r="G19665" s="147"/>
      <c r="H19665" s="146"/>
      <c r="J19665" s="146"/>
      <c r="L19665" s="150"/>
      <c r="N19665" s="163"/>
      <c r="O19665" s="146"/>
      <c r="P19665" s="146"/>
      <c r="Q19665" s="146"/>
      <c r="R19665" s="34"/>
      <c r="S19665" s="35"/>
      <c r="T19665" s="147"/>
    </row>
    <row r="19666">
      <c r="A19666" s="147"/>
      <c r="B19666" s="64"/>
      <c r="C19666" s="147" t="s">
        <v>217</v>
      </c>
      <c r="E19666" s="161"/>
      <c r="F19666" s="162"/>
      <c r="G19666" s="147"/>
      <c r="H19666" s="146"/>
      <c r="J19666" s="146"/>
      <c r="L19666" s="150"/>
      <c r="N19666" s="163"/>
      <c r="O19666" s="146"/>
      <c r="P19666" s="146"/>
      <c r="Q19666" s="146"/>
      <c r="R19666" s="34"/>
      <c r="S19666" s="35"/>
      <c r="T19666" s="147"/>
    </row>
    <row r="19667">
      <c r="A19667" s="147"/>
      <c r="B19667" s="64"/>
      <c r="C19667" s="147" t="s">
        <v>217</v>
      </c>
      <c r="E19667" s="161"/>
      <c r="F19667" s="162"/>
      <c r="G19667" s="147"/>
      <c r="H19667" s="146"/>
      <c r="J19667" s="146"/>
      <c r="L19667" s="150"/>
      <c r="N19667" s="163"/>
      <c r="O19667" s="146"/>
      <c r="P19667" s="146"/>
      <c r="Q19667" s="146"/>
      <c r="R19667" s="34"/>
      <c r="S19667" s="35"/>
      <c r="T19667" s="147"/>
    </row>
    <row r="19668">
      <c r="A19668" s="147"/>
      <c r="B19668" s="64"/>
      <c r="C19668" s="147" t="s">
        <v>217</v>
      </c>
      <c r="E19668" s="161"/>
      <c r="F19668" s="162"/>
      <c r="G19668" s="147"/>
      <c r="H19668" s="146"/>
      <c r="J19668" s="146"/>
      <c r="L19668" s="150"/>
      <c r="N19668" s="163"/>
      <c r="O19668" s="146"/>
      <c r="P19668" s="146"/>
      <c r="Q19668" s="146"/>
      <c r="R19668" s="34"/>
      <c r="S19668" s="35"/>
      <c r="T19668" s="147"/>
    </row>
    <row r="19669">
      <c r="A19669" s="147"/>
      <c r="B19669" s="64"/>
      <c r="C19669" s="147" t="s">
        <v>217</v>
      </c>
      <c r="E19669" s="161"/>
      <c r="F19669" s="162"/>
      <c r="G19669" s="147"/>
      <c r="H19669" s="146"/>
      <c r="J19669" s="146"/>
      <c r="L19669" s="150"/>
      <c r="N19669" s="163"/>
      <c r="O19669" s="146"/>
      <c r="P19669" s="146"/>
      <c r="Q19669" s="146"/>
      <c r="R19669" s="34"/>
      <c r="S19669" s="35"/>
      <c r="T19669" s="147"/>
    </row>
    <row r="19670">
      <c r="A19670" s="147"/>
      <c r="B19670" s="64"/>
      <c r="C19670" s="147" t="s">
        <v>217</v>
      </c>
      <c r="E19670" s="161"/>
      <c r="F19670" s="162"/>
      <c r="G19670" s="147"/>
      <c r="H19670" s="146"/>
      <c r="J19670" s="146"/>
      <c r="L19670" s="150"/>
      <c r="N19670" s="163"/>
      <c r="O19670" s="146"/>
      <c r="P19670" s="146"/>
      <c r="Q19670" s="146"/>
      <c r="R19670" s="34"/>
      <c r="S19670" s="35"/>
      <c r="T19670" s="147"/>
    </row>
    <row r="19671">
      <c r="A19671" s="147"/>
      <c r="B19671" s="64"/>
      <c r="C19671" s="147" t="s">
        <v>217</v>
      </c>
      <c r="E19671" s="161"/>
      <c r="F19671" s="162"/>
      <c r="G19671" s="147"/>
      <c r="H19671" s="146"/>
      <c r="J19671" s="146"/>
      <c r="L19671" s="150"/>
      <c r="N19671" s="163"/>
      <c r="O19671" s="146"/>
      <c r="P19671" s="146"/>
      <c r="Q19671" s="146"/>
      <c r="R19671" s="34"/>
      <c r="S19671" s="35"/>
      <c r="T19671" s="147"/>
    </row>
    <row r="19672">
      <c r="A19672" s="147"/>
      <c r="B19672" s="64"/>
      <c r="C19672" s="147" t="s">
        <v>217</v>
      </c>
      <c r="E19672" s="161"/>
      <c r="F19672" s="162"/>
      <c r="G19672" s="147"/>
      <c r="H19672" s="146"/>
      <c r="J19672" s="146"/>
      <c r="L19672" s="150"/>
      <c r="N19672" s="163"/>
      <c r="O19672" s="146"/>
      <c r="P19672" s="146"/>
      <c r="Q19672" s="146"/>
      <c r="R19672" s="34"/>
      <c r="S19672" s="35"/>
      <c r="T19672" s="147"/>
    </row>
    <row r="19673">
      <c r="A19673" s="147"/>
      <c r="B19673" s="64"/>
      <c r="C19673" s="147" t="s">
        <v>217</v>
      </c>
      <c r="E19673" s="161"/>
      <c r="F19673" s="162"/>
      <c r="G19673" s="147"/>
      <c r="H19673" s="146"/>
      <c r="J19673" s="146"/>
      <c r="L19673" s="150"/>
      <c r="N19673" s="163"/>
      <c r="O19673" s="146"/>
      <c r="P19673" s="146"/>
      <c r="Q19673" s="146"/>
      <c r="R19673" s="34"/>
      <c r="S19673" s="35"/>
      <c r="T19673" s="147"/>
    </row>
    <row r="19674">
      <c r="A19674" s="147"/>
      <c r="B19674" s="64"/>
      <c r="C19674" s="147" t="s">
        <v>217</v>
      </c>
      <c r="E19674" s="161"/>
      <c r="F19674" s="162"/>
      <c r="G19674" s="147"/>
      <c r="H19674" s="146"/>
      <c r="J19674" s="146"/>
      <c r="L19674" s="150"/>
      <c r="N19674" s="163"/>
      <c r="O19674" s="146"/>
      <c r="P19674" s="146"/>
      <c r="Q19674" s="146"/>
      <c r="R19674" s="34"/>
      <c r="S19674" s="35"/>
      <c r="T19674" s="147"/>
    </row>
    <row r="19675">
      <c r="A19675" s="147"/>
      <c r="B19675" s="64"/>
      <c r="C19675" s="147" t="s">
        <v>217</v>
      </c>
      <c r="E19675" s="161"/>
      <c r="F19675" s="162"/>
      <c r="G19675" s="147"/>
      <c r="H19675" s="146"/>
      <c r="J19675" s="146"/>
      <c r="L19675" s="150"/>
      <c r="N19675" s="163"/>
      <c r="O19675" s="146"/>
      <c r="P19675" s="146"/>
      <c r="Q19675" s="146"/>
      <c r="R19675" s="34"/>
      <c r="S19675" s="35"/>
      <c r="T19675" s="147"/>
    </row>
    <row r="19676">
      <c r="A19676" s="147"/>
      <c r="B19676" s="64"/>
      <c r="C19676" s="147" t="s">
        <v>217</v>
      </c>
      <c r="E19676" s="161"/>
      <c r="F19676" s="162"/>
      <c r="G19676" s="147"/>
      <c r="H19676" s="146"/>
      <c r="J19676" s="146"/>
      <c r="L19676" s="150"/>
      <c r="N19676" s="163"/>
      <c r="O19676" s="146"/>
      <c r="P19676" s="146"/>
      <c r="Q19676" s="146"/>
      <c r="R19676" s="34"/>
      <c r="S19676" s="35"/>
      <c r="T19676" s="147"/>
    </row>
    <row r="19677">
      <c r="A19677" s="147"/>
      <c r="B19677" s="64"/>
      <c r="C19677" s="147" t="s">
        <v>217</v>
      </c>
      <c r="E19677" s="161"/>
      <c r="F19677" s="162"/>
      <c r="G19677" s="147"/>
      <c r="H19677" s="146"/>
      <c r="J19677" s="146"/>
      <c r="L19677" s="150"/>
      <c r="N19677" s="163"/>
      <c r="O19677" s="146"/>
      <c r="P19677" s="146"/>
      <c r="Q19677" s="146"/>
      <c r="R19677" s="34"/>
      <c r="S19677" s="35"/>
      <c r="T19677" s="147"/>
    </row>
    <row r="19678">
      <c r="A19678" s="147"/>
      <c r="B19678" s="64"/>
      <c r="C19678" s="147" t="s">
        <v>217</v>
      </c>
      <c r="E19678" s="161"/>
      <c r="F19678" s="162"/>
      <c r="G19678" s="147"/>
      <c r="H19678" s="146"/>
      <c r="J19678" s="146"/>
      <c r="L19678" s="150"/>
      <c r="N19678" s="163"/>
      <c r="O19678" s="146"/>
      <c r="P19678" s="146"/>
      <c r="Q19678" s="146"/>
      <c r="R19678" s="34"/>
      <c r="S19678" s="35"/>
      <c r="T19678" s="147"/>
    </row>
    <row r="19679">
      <c r="A19679" s="147"/>
      <c r="B19679" s="64"/>
      <c r="C19679" s="147" t="s">
        <v>217</v>
      </c>
      <c r="E19679" s="161"/>
      <c r="F19679" s="162"/>
      <c r="G19679" s="147"/>
      <c r="H19679" s="146"/>
      <c r="J19679" s="146"/>
      <c r="L19679" s="150"/>
      <c r="N19679" s="163"/>
      <c r="O19679" s="146"/>
      <c r="P19679" s="146"/>
      <c r="Q19679" s="146"/>
      <c r="R19679" s="34"/>
      <c r="S19679" s="35"/>
      <c r="T19679" s="147"/>
    </row>
    <row r="19680">
      <c r="A19680" s="147"/>
      <c r="B19680" s="64"/>
      <c r="C19680" s="147" t="s">
        <v>217</v>
      </c>
      <c r="E19680" s="161"/>
      <c r="F19680" s="162"/>
      <c r="G19680" s="147"/>
      <c r="H19680" s="146"/>
      <c r="J19680" s="146"/>
      <c r="L19680" s="150"/>
      <c r="N19680" s="163"/>
      <c r="O19680" s="146"/>
      <c r="P19680" s="146"/>
      <c r="Q19680" s="146"/>
      <c r="R19680" s="34"/>
      <c r="S19680" s="35"/>
      <c r="T19680" s="147"/>
    </row>
    <row r="19681">
      <c r="A19681" s="147"/>
      <c r="B19681" s="64"/>
      <c r="C19681" s="147" t="s">
        <v>217</v>
      </c>
      <c r="E19681" s="161"/>
      <c r="F19681" s="162"/>
      <c r="G19681" s="147"/>
      <c r="H19681" s="146"/>
      <c r="J19681" s="146"/>
      <c r="L19681" s="150"/>
      <c r="N19681" s="163"/>
      <c r="O19681" s="146"/>
      <c r="P19681" s="146"/>
      <c r="Q19681" s="146"/>
      <c r="R19681" s="34"/>
      <c r="S19681" s="35"/>
      <c r="T19681" s="147"/>
    </row>
    <row r="19682">
      <c r="A19682" s="147"/>
      <c r="B19682" s="64"/>
      <c r="C19682" s="147" t="s">
        <v>217</v>
      </c>
      <c r="E19682" s="161"/>
      <c r="F19682" s="162"/>
      <c r="G19682" s="147"/>
      <c r="H19682" s="146"/>
      <c r="J19682" s="146"/>
      <c r="L19682" s="150"/>
      <c r="N19682" s="163"/>
      <c r="O19682" s="146"/>
      <c r="P19682" s="146"/>
      <c r="Q19682" s="146"/>
      <c r="R19682" s="34"/>
      <c r="S19682" s="35"/>
      <c r="T19682" s="147"/>
    </row>
    <row r="19683">
      <c r="A19683" s="147"/>
      <c r="B19683" s="64"/>
      <c r="C19683" s="147" t="s">
        <v>217</v>
      </c>
      <c r="E19683" s="161"/>
      <c r="F19683" s="162"/>
      <c r="G19683" s="147"/>
      <c r="H19683" s="146"/>
      <c r="J19683" s="146"/>
      <c r="L19683" s="150"/>
      <c r="N19683" s="163"/>
      <c r="O19683" s="146"/>
      <c r="P19683" s="146"/>
      <c r="Q19683" s="146"/>
      <c r="R19683" s="34"/>
      <c r="S19683" s="35"/>
      <c r="T19683" s="147"/>
    </row>
    <row r="19684">
      <c r="A19684" s="147"/>
      <c r="B19684" s="64"/>
      <c r="C19684" s="147" t="s">
        <v>217</v>
      </c>
      <c r="E19684" s="161"/>
      <c r="F19684" s="162"/>
      <c r="G19684" s="147"/>
      <c r="H19684" s="146"/>
      <c r="J19684" s="146"/>
      <c r="L19684" s="150"/>
      <c r="N19684" s="163"/>
      <c r="O19684" s="146"/>
      <c r="P19684" s="146"/>
      <c r="Q19684" s="146"/>
      <c r="R19684" s="34"/>
      <c r="S19684" s="35"/>
      <c r="T19684" s="147"/>
    </row>
    <row r="19685">
      <c r="A19685" s="147"/>
      <c r="B19685" s="64"/>
      <c r="C19685" s="147" t="s">
        <v>217</v>
      </c>
      <c r="E19685" s="161"/>
      <c r="F19685" s="162"/>
      <c r="G19685" s="147"/>
      <c r="H19685" s="146"/>
      <c r="J19685" s="146"/>
      <c r="L19685" s="150"/>
      <c r="N19685" s="163"/>
      <c r="O19685" s="146"/>
      <c r="P19685" s="146"/>
      <c r="Q19685" s="146"/>
      <c r="R19685" s="34"/>
      <c r="S19685" s="35"/>
      <c r="T19685" s="147"/>
    </row>
    <row r="19686">
      <c r="A19686" s="147"/>
      <c r="B19686" s="64"/>
      <c r="C19686" s="147" t="s">
        <v>217</v>
      </c>
      <c r="E19686" s="161"/>
      <c r="F19686" s="162"/>
      <c r="G19686" s="147"/>
      <c r="H19686" s="146"/>
      <c r="J19686" s="146"/>
      <c r="L19686" s="150"/>
      <c r="N19686" s="163"/>
      <c r="O19686" s="146"/>
      <c r="P19686" s="146"/>
      <c r="Q19686" s="146"/>
      <c r="R19686" s="34"/>
      <c r="S19686" s="35"/>
      <c r="T19686" s="147"/>
    </row>
    <row r="19687">
      <c r="A19687" s="147"/>
      <c r="B19687" s="64"/>
      <c r="C19687" s="147" t="s">
        <v>217</v>
      </c>
      <c r="E19687" s="161"/>
      <c r="F19687" s="162"/>
      <c r="G19687" s="147"/>
      <c r="H19687" s="146"/>
      <c r="J19687" s="146"/>
      <c r="L19687" s="150"/>
      <c r="N19687" s="163"/>
      <c r="O19687" s="146"/>
      <c r="P19687" s="146"/>
      <c r="Q19687" s="146"/>
      <c r="R19687" s="34"/>
      <c r="S19687" s="35"/>
      <c r="T19687" s="147"/>
    </row>
    <row r="19688">
      <c r="A19688" s="147"/>
      <c r="B19688" s="64"/>
      <c r="C19688" s="147" t="s">
        <v>217</v>
      </c>
      <c r="E19688" s="161"/>
      <c r="F19688" s="162"/>
      <c r="G19688" s="147"/>
      <c r="H19688" s="146"/>
      <c r="J19688" s="146"/>
      <c r="L19688" s="150"/>
      <c r="N19688" s="163"/>
      <c r="O19688" s="146"/>
      <c r="P19688" s="146"/>
      <c r="Q19688" s="146"/>
      <c r="R19688" s="34"/>
      <c r="S19688" s="35"/>
      <c r="T19688" s="147"/>
    </row>
    <row r="19689">
      <c r="A19689" s="147"/>
      <c r="B19689" s="64"/>
      <c r="C19689" s="147" t="s">
        <v>217</v>
      </c>
      <c r="E19689" s="161"/>
      <c r="F19689" s="162"/>
      <c r="G19689" s="147"/>
      <c r="H19689" s="146"/>
      <c r="J19689" s="146"/>
      <c r="L19689" s="150"/>
      <c r="N19689" s="163"/>
      <c r="O19689" s="146"/>
      <c r="P19689" s="146"/>
      <c r="Q19689" s="146"/>
      <c r="R19689" s="34"/>
      <c r="S19689" s="35"/>
      <c r="T19689" s="147"/>
    </row>
    <row r="19690">
      <c r="A19690" s="147"/>
      <c r="B19690" s="64"/>
      <c r="C19690" s="147" t="s">
        <v>217</v>
      </c>
      <c r="E19690" s="161"/>
      <c r="F19690" s="162"/>
      <c r="G19690" s="147"/>
      <c r="H19690" s="146"/>
      <c r="J19690" s="146"/>
      <c r="L19690" s="150"/>
      <c r="N19690" s="163"/>
      <c r="O19690" s="146"/>
      <c r="P19690" s="146"/>
      <c r="Q19690" s="146"/>
      <c r="R19690" s="34"/>
      <c r="S19690" s="35"/>
      <c r="T19690" s="147"/>
    </row>
    <row r="19691">
      <c r="A19691" s="147"/>
      <c r="B19691" s="64"/>
      <c r="C19691" s="147" t="s">
        <v>217</v>
      </c>
      <c r="E19691" s="161"/>
      <c r="F19691" s="162"/>
      <c r="G19691" s="147"/>
      <c r="H19691" s="146"/>
      <c r="J19691" s="146"/>
      <c r="L19691" s="150"/>
      <c r="N19691" s="163"/>
      <c r="O19691" s="146"/>
      <c r="P19691" s="146"/>
      <c r="Q19691" s="146"/>
      <c r="R19691" s="34"/>
      <c r="S19691" s="35"/>
      <c r="T19691" s="147"/>
    </row>
    <row r="19692">
      <c r="A19692" s="147"/>
      <c r="B19692" s="64"/>
      <c r="C19692" s="147" t="s">
        <v>217</v>
      </c>
      <c r="E19692" s="161"/>
      <c r="F19692" s="162"/>
      <c r="G19692" s="147"/>
      <c r="H19692" s="146"/>
      <c r="J19692" s="146"/>
      <c r="L19692" s="150"/>
      <c r="N19692" s="163"/>
      <c r="O19692" s="146"/>
      <c r="P19692" s="146"/>
      <c r="Q19692" s="146"/>
      <c r="R19692" s="34"/>
      <c r="S19692" s="35"/>
      <c r="T19692" s="147"/>
    </row>
    <row r="19693">
      <c r="A19693" s="147"/>
      <c r="B19693" s="64"/>
      <c r="C19693" s="147" t="s">
        <v>217</v>
      </c>
      <c r="E19693" s="161"/>
      <c r="F19693" s="162"/>
      <c r="G19693" s="147"/>
      <c r="H19693" s="146"/>
      <c r="J19693" s="146"/>
      <c r="L19693" s="150"/>
      <c r="N19693" s="163"/>
      <c r="O19693" s="146"/>
      <c r="P19693" s="146"/>
      <c r="Q19693" s="146"/>
      <c r="R19693" s="34"/>
      <c r="S19693" s="35"/>
      <c r="T19693" s="147"/>
    </row>
    <row r="19694">
      <c r="A19694" s="147"/>
      <c r="B19694" s="64"/>
      <c r="C19694" s="147" t="s">
        <v>217</v>
      </c>
      <c r="E19694" s="161"/>
      <c r="F19694" s="162"/>
      <c r="G19694" s="147"/>
      <c r="H19694" s="146"/>
      <c r="J19694" s="146"/>
      <c r="L19694" s="150"/>
      <c r="N19694" s="163"/>
      <c r="O19694" s="146"/>
      <c r="P19694" s="146"/>
      <c r="Q19694" s="146"/>
      <c r="R19694" s="34"/>
      <c r="S19694" s="35"/>
      <c r="T19694" s="147"/>
    </row>
    <row r="19695">
      <c r="A19695" s="147"/>
      <c r="B19695" s="64"/>
      <c r="C19695" s="147" t="s">
        <v>217</v>
      </c>
      <c r="E19695" s="161"/>
      <c r="F19695" s="162"/>
      <c r="G19695" s="147"/>
      <c r="H19695" s="146"/>
      <c r="J19695" s="146"/>
      <c r="L19695" s="150"/>
      <c r="N19695" s="163"/>
      <c r="O19695" s="146"/>
      <c r="P19695" s="146"/>
      <c r="Q19695" s="146"/>
      <c r="R19695" s="34"/>
      <c r="S19695" s="35"/>
      <c r="T19695" s="147"/>
    </row>
    <row r="19696">
      <c r="A19696" s="147"/>
      <c r="B19696" s="64"/>
      <c r="C19696" s="147" t="s">
        <v>217</v>
      </c>
      <c r="E19696" s="161"/>
      <c r="F19696" s="162"/>
      <c r="G19696" s="147"/>
      <c r="H19696" s="146"/>
      <c r="J19696" s="146"/>
      <c r="L19696" s="150"/>
      <c r="N19696" s="163"/>
      <c r="O19696" s="146"/>
      <c r="P19696" s="146"/>
      <c r="Q19696" s="146"/>
      <c r="R19696" s="34"/>
      <c r="S19696" s="35"/>
      <c r="T19696" s="147"/>
    </row>
    <row r="19697">
      <c r="A19697" s="147"/>
      <c r="B19697" s="64"/>
      <c r="C19697" s="147" t="s">
        <v>217</v>
      </c>
      <c r="E19697" s="161"/>
      <c r="F19697" s="162"/>
      <c r="G19697" s="147"/>
      <c r="H19697" s="146"/>
      <c r="J19697" s="146"/>
      <c r="L19697" s="150"/>
      <c r="N19697" s="163"/>
      <c r="O19697" s="146"/>
      <c r="P19697" s="146"/>
      <c r="Q19697" s="146"/>
      <c r="R19697" s="34"/>
      <c r="S19697" s="35"/>
      <c r="T19697" s="147"/>
    </row>
    <row r="19698">
      <c r="A19698" s="147"/>
      <c r="B19698" s="64"/>
      <c r="C19698" s="147" t="s">
        <v>217</v>
      </c>
      <c r="E19698" s="161"/>
      <c r="F19698" s="162"/>
      <c r="G19698" s="147"/>
      <c r="H19698" s="146"/>
      <c r="J19698" s="146"/>
      <c r="L19698" s="150"/>
      <c r="N19698" s="163"/>
      <c r="O19698" s="146"/>
      <c r="P19698" s="146"/>
      <c r="Q19698" s="146"/>
      <c r="R19698" s="34"/>
      <c r="S19698" s="35"/>
      <c r="T19698" s="147"/>
    </row>
    <row r="19699">
      <c r="A19699" s="147"/>
      <c r="B19699" s="64"/>
      <c r="C19699" s="147" t="s">
        <v>217</v>
      </c>
      <c r="E19699" s="161"/>
      <c r="F19699" s="162"/>
      <c r="G19699" s="147"/>
      <c r="H19699" s="146"/>
      <c r="J19699" s="146"/>
      <c r="L19699" s="150"/>
      <c r="N19699" s="163"/>
      <c r="O19699" s="146"/>
      <c r="P19699" s="146"/>
      <c r="Q19699" s="146"/>
      <c r="R19699" s="34"/>
      <c r="S19699" s="35"/>
      <c r="T19699" s="147"/>
    </row>
    <row r="19700">
      <c r="A19700" s="147"/>
      <c r="B19700" s="64"/>
      <c r="C19700" s="147" t="s">
        <v>217</v>
      </c>
      <c r="E19700" s="161"/>
      <c r="F19700" s="162"/>
      <c r="G19700" s="147"/>
      <c r="H19700" s="146"/>
      <c r="J19700" s="146"/>
      <c r="L19700" s="150"/>
      <c r="N19700" s="163"/>
      <c r="O19700" s="146"/>
      <c r="P19700" s="146"/>
      <c r="Q19700" s="146"/>
      <c r="R19700" s="34"/>
      <c r="S19700" s="35"/>
      <c r="T19700" s="147"/>
    </row>
    <row r="19701">
      <c r="A19701" s="147"/>
      <c r="B19701" s="64"/>
      <c r="C19701" s="147" t="s">
        <v>217</v>
      </c>
      <c r="E19701" s="161"/>
      <c r="F19701" s="162"/>
      <c r="G19701" s="147"/>
      <c r="H19701" s="146"/>
      <c r="J19701" s="146"/>
      <c r="L19701" s="150"/>
      <c r="N19701" s="163"/>
      <c r="O19701" s="146"/>
      <c r="P19701" s="146"/>
      <c r="Q19701" s="146"/>
      <c r="R19701" s="34"/>
      <c r="S19701" s="35"/>
      <c r="T19701" s="147"/>
    </row>
    <row r="19702">
      <c r="A19702" s="147"/>
      <c r="B19702" s="64"/>
      <c r="C19702" s="147" t="s">
        <v>217</v>
      </c>
      <c r="E19702" s="161"/>
      <c r="F19702" s="162"/>
      <c r="G19702" s="147"/>
      <c r="H19702" s="146"/>
      <c r="J19702" s="146"/>
      <c r="L19702" s="150"/>
      <c r="N19702" s="163"/>
      <c r="O19702" s="146"/>
      <c r="P19702" s="146"/>
      <c r="Q19702" s="146"/>
      <c r="R19702" s="34"/>
      <c r="S19702" s="35"/>
      <c r="T19702" s="147"/>
    </row>
    <row r="19703">
      <c r="A19703" s="147"/>
      <c r="B19703" s="64"/>
      <c r="C19703" s="147" t="s">
        <v>217</v>
      </c>
      <c r="E19703" s="161"/>
      <c r="F19703" s="162"/>
      <c r="G19703" s="147"/>
      <c r="H19703" s="146"/>
      <c r="J19703" s="146"/>
      <c r="L19703" s="150"/>
      <c r="N19703" s="163"/>
      <c r="O19703" s="146"/>
      <c r="P19703" s="146"/>
      <c r="Q19703" s="146"/>
      <c r="R19703" s="34"/>
      <c r="S19703" s="35"/>
      <c r="T19703" s="147"/>
    </row>
    <row r="19704">
      <c r="A19704" s="147"/>
      <c r="B19704" s="64"/>
      <c r="C19704" s="147" t="s">
        <v>217</v>
      </c>
      <c r="E19704" s="161"/>
      <c r="F19704" s="162"/>
      <c r="G19704" s="147"/>
      <c r="H19704" s="146"/>
      <c r="J19704" s="146"/>
      <c r="L19704" s="150"/>
      <c r="N19704" s="163"/>
      <c r="O19704" s="146"/>
      <c r="P19704" s="146"/>
      <c r="Q19704" s="146"/>
      <c r="R19704" s="34"/>
      <c r="S19704" s="35"/>
      <c r="T19704" s="147"/>
    </row>
    <row r="19705">
      <c r="A19705" s="147"/>
      <c r="B19705" s="64"/>
      <c r="C19705" s="147" t="s">
        <v>217</v>
      </c>
      <c r="E19705" s="161"/>
      <c r="F19705" s="162"/>
      <c r="G19705" s="147"/>
      <c r="H19705" s="146"/>
      <c r="J19705" s="146"/>
      <c r="L19705" s="150"/>
      <c r="N19705" s="163"/>
      <c r="O19705" s="146"/>
      <c r="P19705" s="146"/>
      <c r="Q19705" s="146"/>
      <c r="R19705" s="34"/>
      <c r="S19705" s="35"/>
      <c r="T19705" s="147"/>
    </row>
    <row r="19706">
      <c r="A19706" s="147"/>
      <c r="B19706" s="64"/>
      <c r="C19706" s="147" t="s">
        <v>217</v>
      </c>
      <c r="E19706" s="161"/>
      <c r="F19706" s="162"/>
      <c r="G19706" s="147"/>
      <c r="H19706" s="146"/>
      <c r="J19706" s="146"/>
      <c r="L19706" s="150"/>
      <c r="N19706" s="163"/>
      <c r="O19706" s="146"/>
      <c r="P19706" s="146"/>
      <c r="Q19706" s="146"/>
      <c r="R19706" s="34"/>
      <c r="S19706" s="35"/>
      <c r="T19706" s="147"/>
    </row>
    <row r="19707">
      <c r="A19707" s="147"/>
      <c r="B19707" s="64"/>
      <c r="C19707" s="147" t="s">
        <v>217</v>
      </c>
      <c r="E19707" s="161"/>
      <c r="F19707" s="162"/>
      <c r="G19707" s="147"/>
      <c r="H19707" s="146"/>
      <c r="J19707" s="146"/>
      <c r="L19707" s="150"/>
      <c r="N19707" s="163"/>
      <c r="O19707" s="146"/>
      <c r="P19707" s="146"/>
      <c r="Q19707" s="146"/>
      <c r="R19707" s="34"/>
      <c r="S19707" s="35"/>
      <c r="T19707" s="147"/>
    </row>
    <row r="19708">
      <c r="A19708" s="147"/>
      <c r="B19708" s="64"/>
      <c r="C19708" s="147" t="s">
        <v>217</v>
      </c>
      <c r="E19708" s="161"/>
      <c r="F19708" s="162"/>
      <c r="G19708" s="147"/>
      <c r="H19708" s="146"/>
      <c r="J19708" s="146"/>
      <c r="L19708" s="150"/>
      <c r="N19708" s="163"/>
      <c r="O19708" s="146"/>
      <c r="P19708" s="146"/>
      <c r="Q19708" s="146"/>
      <c r="R19708" s="34"/>
      <c r="S19708" s="35"/>
      <c r="T19708" s="147"/>
    </row>
    <row r="19709">
      <c r="A19709" s="147"/>
      <c r="B19709" s="64"/>
      <c r="C19709" s="147" t="s">
        <v>217</v>
      </c>
      <c r="E19709" s="161"/>
      <c r="F19709" s="162"/>
      <c r="G19709" s="147"/>
      <c r="H19709" s="146"/>
      <c r="J19709" s="146"/>
      <c r="L19709" s="150"/>
      <c r="N19709" s="163"/>
      <c r="O19709" s="146"/>
      <c r="P19709" s="146"/>
      <c r="Q19709" s="146"/>
      <c r="R19709" s="34"/>
      <c r="S19709" s="35"/>
      <c r="T19709" s="147"/>
    </row>
    <row r="19710">
      <c r="A19710" s="147"/>
      <c r="B19710" s="64"/>
      <c r="C19710" s="147" t="s">
        <v>217</v>
      </c>
      <c r="E19710" s="161"/>
      <c r="F19710" s="162"/>
      <c r="G19710" s="147"/>
      <c r="H19710" s="146"/>
      <c r="J19710" s="146"/>
      <c r="L19710" s="150"/>
      <c r="N19710" s="163"/>
      <c r="O19710" s="146"/>
      <c r="P19710" s="146"/>
      <c r="Q19710" s="146"/>
      <c r="R19710" s="34"/>
      <c r="S19710" s="35"/>
      <c r="T19710" s="147"/>
    </row>
    <row r="19711">
      <c r="A19711" s="147"/>
      <c r="B19711" s="64"/>
      <c r="C19711" s="147" t="s">
        <v>217</v>
      </c>
      <c r="E19711" s="161"/>
      <c r="F19711" s="162"/>
      <c r="G19711" s="147"/>
      <c r="H19711" s="146"/>
      <c r="J19711" s="146"/>
      <c r="L19711" s="150"/>
      <c r="N19711" s="163"/>
      <c r="O19711" s="146"/>
      <c r="P19711" s="146"/>
      <c r="Q19711" s="146"/>
      <c r="R19711" s="34"/>
      <c r="S19711" s="35"/>
      <c r="T19711" s="147"/>
    </row>
    <row r="19712">
      <c r="A19712" s="147"/>
      <c r="B19712" s="64"/>
      <c r="C19712" s="147" t="s">
        <v>217</v>
      </c>
      <c r="E19712" s="161"/>
      <c r="F19712" s="162"/>
      <c r="G19712" s="147"/>
      <c r="H19712" s="146"/>
      <c r="J19712" s="146"/>
      <c r="L19712" s="150"/>
      <c r="N19712" s="163"/>
      <c r="O19712" s="146"/>
      <c r="P19712" s="146"/>
      <c r="Q19712" s="146"/>
      <c r="R19712" s="34"/>
      <c r="S19712" s="35"/>
      <c r="T19712" s="147"/>
    </row>
    <row r="19713">
      <c r="A19713" s="147"/>
      <c r="B19713" s="64"/>
      <c r="C19713" s="147" t="s">
        <v>217</v>
      </c>
      <c r="E19713" s="161"/>
      <c r="F19713" s="162"/>
      <c r="G19713" s="147"/>
      <c r="H19713" s="146"/>
      <c r="J19713" s="146"/>
      <c r="L19713" s="150"/>
      <c r="N19713" s="163"/>
      <c r="O19713" s="146"/>
      <c r="P19713" s="146"/>
      <c r="Q19713" s="146"/>
      <c r="R19713" s="34"/>
      <c r="S19713" s="35"/>
      <c r="T19713" s="147"/>
    </row>
    <row r="19714">
      <c r="A19714" s="147"/>
      <c r="B19714" s="64"/>
      <c r="C19714" s="147" t="s">
        <v>217</v>
      </c>
      <c r="E19714" s="161"/>
      <c r="F19714" s="162"/>
      <c r="G19714" s="147"/>
      <c r="H19714" s="146"/>
      <c r="J19714" s="146"/>
      <c r="L19714" s="150"/>
      <c r="N19714" s="163"/>
      <c r="O19714" s="146"/>
      <c r="P19714" s="146"/>
      <c r="Q19714" s="146"/>
      <c r="R19714" s="34"/>
      <c r="S19714" s="35"/>
      <c r="T19714" s="147"/>
    </row>
    <row r="19715">
      <c r="A19715" s="147"/>
      <c r="B19715" s="64"/>
      <c r="C19715" s="147" t="s">
        <v>217</v>
      </c>
      <c r="E19715" s="161"/>
      <c r="F19715" s="162"/>
      <c r="G19715" s="147"/>
      <c r="H19715" s="146"/>
      <c r="J19715" s="146"/>
      <c r="L19715" s="150"/>
      <c r="N19715" s="163"/>
      <c r="O19715" s="146"/>
      <c r="P19715" s="146"/>
      <c r="Q19715" s="146"/>
      <c r="R19715" s="34"/>
      <c r="S19715" s="35"/>
      <c r="T19715" s="147"/>
    </row>
    <row r="19716">
      <c r="A19716" s="147"/>
      <c r="B19716" s="64"/>
      <c r="C19716" s="147" t="s">
        <v>217</v>
      </c>
      <c r="E19716" s="161"/>
      <c r="F19716" s="162"/>
      <c r="G19716" s="147"/>
      <c r="H19716" s="146"/>
      <c r="J19716" s="146"/>
      <c r="L19716" s="150"/>
      <c r="N19716" s="163"/>
      <c r="O19716" s="146"/>
      <c r="P19716" s="146"/>
      <c r="Q19716" s="146"/>
      <c r="R19716" s="34"/>
      <c r="S19716" s="35"/>
      <c r="T19716" s="147"/>
    </row>
    <row r="19717">
      <c r="A19717" s="147"/>
      <c r="B19717" s="64"/>
      <c r="C19717" s="147" t="s">
        <v>217</v>
      </c>
      <c r="E19717" s="161"/>
      <c r="F19717" s="162"/>
      <c r="G19717" s="147"/>
      <c r="H19717" s="146"/>
      <c r="J19717" s="146"/>
      <c r="L19717" s="150"/>
      <c r="N19717" s="163"/>
      <c r="O19717" s="146"/>
      <c r="P19717" s="146"/>
      <c r="Q19717" s="146"/>
      <c r="R19717" s="34"/>
      <c r="S19717" s="35"/>
      <c r="T19717" s="147"/>
    </row>
    <row r="19718">
      <c r="A19718" s="147"/>
      <c r="B19718" s="64"/>
      <c r="C19718" s="147" t="s">
        <v>217</v>
      </c>
      <c r="E19718" s="161"/>
      <c r="F19718" s="162"/>
      <c r="G19718" s="147"/>
      <c r="H19718" s="146"/>
      <c r="J19718" s="146"/>
      <c r="L19718" s="150"/>
      <c r="N19718" s="163"/>
      <c r="O19718" s="146"/>
      <c r="P19718" s="146"/>
      <c r="Q19718" s="146"/>
      <c r="R19718" s="34"/>
      <c r="S19718" s="35"/>
      <c r="T19718" s="147"/>
    </row>
    <row r="19719">
      <c r="A19719" s="147"/>
      <c r="B19719" s="64"/>
      <c r="C19719" s="147" t="s">
        <v>217</v>
      </c>
      <c r="E19719" s="161"/>
      <c r="F19719" s="162"/>
      <c r="G19719" s="147"/>
      <c r="H19719" s="146"/>
      <c r="J19719" s="146"/>
      <c r="L19719" s="150"/>
      <c r="N19719" s="163"/>
      <c r="O19719" s="146"/>
      <c r="P19719" s="146"/>
      <c r="Q19719" s="146"/>
      <c r="R19719" s="34"/>
      <c r="S19719" s="35"/>
      <c r="T19719" s="147"/>
    </row>
    <row r="19720">
      <c r="A19720" s="147"/>
      <c r="B19720" s="64"/>
      <c r="C19720" s="147" t="s">
        <v>217</v>
      </c>
      <c r="E19720" s="161"/>
      <c r="F19720" s="162"/>
      <c r="G19720" s="147"/>
      <c r="H19720" s="146"/>
      <c r="J19720" s="146"/>
      <c r="L19720" s="150"/>
      <c r="N19720" s="163"/>
      <c r="O19720" s="146"/>
      <c r="P19720" s="146"/>
      <c r="Q19720" s="146"/>
      <c r="R19720" s="34"/>
      <c r="S19720" s="35"/>
      <c r="T19720" s="147"/>
    </row>
    <row r="19721">
      <c r="A19721" s="147"/>
      <c r="B19721" s="64"/>
      <c r="C19721" s="147" t="s">
        <v>217</v>
      </c>
      <c r="E19721" s="161"/>
      <c r="F19721" s="162"/>
      <c r="G19721" s="147"/>
      <c r="H19721" s="146"/>
      <c r="J19721" s="146"/>
      <c r="L19721" s="150"/>
      <c r="N19721" s="163"/>
      <c r="O19721" s="146"/>
      <c r="P19721" s="146"/>
      <c r="Q19721" s="146"/>
      <c r="R19721" s="34"/>
      <c r="S19721" s="35"/>
      <c r="T19721" s="147"/>
    </row>
    <row r="19722">
      <c r="A19722" s="147"/>
      <c r="B19722" s="64"/>
      <c r="C19722" s="147" t="s">
        <v>217</v>
      </c>
      <c r="E19722" s="161"/>
      <c r="F19722" s="162"/>
      <c r="G19722" s="147"/>
      <c r="H19722" s="146"/>
      <c r="J19722" s="146"/>
      <c r="L19722" s="150"/>
      <c r="N19722" s="163"/>
      <c r="O19722" s="146"/>
      <c r="P19722" s="146"/>
      <c r="Q19722" s="146"/>
      <c r="R19722" s="34"/>
      <c r="S19722" s="35"/>
      <c r="T19722" s="147"/>
    </row>
    <row r="19723">
      <c r="A19723" s="147"/>
      <c r="B19723" s="64"/>
      <c r="C19723" s="147" t="s">
        <v>217</v>
      </c>
      <c r="E19723" s="161"/>
      <c r="F19723" s="162"/>
      <c r="G19723" s="147"/>
      <c r="H19723" s="146"/>
      <c r="J19723" s="146"/>
      <c r="L19723" s="150"/>
      <c r="N19723" s="163"/>
      <c r="O19723" s="146"/>
      <c r="P19723" s="146"/>
      <c r="Q19723" s="146"/>
      <c r="R19723" s="34"/>
      <c r="S19723" s="35"/>
      <c r="T19723" s="147"/>
    </row>
    <row r="19724">
      <c r="A19724" s="147"/>
      <c r="B19724" s="64"/>
      <c r="C19724" s="147" t="s">
        <v>217</v>
      </c>
      <c r="E19724" s="161"/>
      <c r="F19724" s="162"/>
      <c r="G19724" s="147"/>
      <c r="H19724" s="146"/>
      <c r="J19724" s="146"/>
      <c r="L19724" s="150"/>
      <c r="N19724" s="163"/>
      <c r="O19724" s="146"/>
      <c r="P19724" s="146"/>
      <c r="Q19724" s="146"/>
      <c r="R19724" s="34"/>
      <c r="S19724" s="35"/>
      <c r="T19724" s="147"/>
    </row>
    <row r="19725">
      <c r="A19725" s="147"/>
      <c r="B19725" s="64"/>
      <c r="C19725" s="147" t="s">
        <v>217</v>
      </c>
      <c r="E19725" s="161"/>
      <c r="F19725" s="162"/>
      <c r="G19725" s="147"/>
      <c r="H19725" s="146"/>
      <c r="J19725" s="146"/>
      <c r="L19725" s="150"/>
      <c r="N19725" s="163"/>
      <c r="O19725" s="146"/>
      <c r="P19725" s="146"/>
      <c r="Q19725" s="146"/>
      <c r="R19725" s="34"/>
      <c r="S19725" s="35"/>
      <c r="T19725" s="147"/>
    </row>
    <row r="19726">
      <c r="A19726" s="147"/>
      <c r="B19726" s="64"/>
      <c r="C19726" s="147" t="s">
        <v>217</v>
      </c>
      <c r="E19726" s="161"/>
      <c r="F19726" s="162"/>
      <c r="G19726" s="147"/>
      <c r="H19726" s="146"/>
      <c r="J19726" s="146"/>
      <c r="L19726" s="150"/>
      <c r="N19726" s="163"/>
      <c r="O19726" s="146"/>
      <c r="P19726" s="146"/>
      <c r="Q19726" s="146"/>
      <c r="R19726" s="34"/>
      <c r="S19726" s="35"/>
      <c r="T19726" s="147"/>
    </row>
    <row r="19727">
      <c r="A19727" s="147"/>
      <c r="B19727" s="64"/>
      <c r="C19727" s="147" t="s">
        <v>217</v>
      </c>
      <c r="E19727" s="161"/>
      <c r="F19727" s="162"/>
      <c r="G19727" s="147"/>
      <c r="H19727" s="146"/>
      <c r="J19727" s="146"/>
      <c r="L19727" s="150"/>
      <c r="N19727" s="163"/>
      <c r="O19727" s="146"/>
      <c r="P19727" s="146"/>
      <c r="Q19727" s="146"/>
      <c r="R19727" s="34"/>
      <c r="S19727" s="35"/>
      <c r="T19727" s="147"/>
    </row>
    <row r="19728">
      <c r="A19728" s="147"/>
      <c r="B19728" s="64"/>
      <c r="C19728" s="147" t="s">
        <v>217</v>
      </c>
      <c r="E19728" s="161"/>
      <c r="F19728" s="162"/>
      <c r="G19728" s="147"/>
      <c r="H19728" s="146"/>
      <c r="J19728" s="146"/>
      <c r="L19728" s="150"/>
      <c r="N19728" s="163"/>
      <c r="O19728" s="146"/>
      <c r="P19728" s="146"/>
      <c r="Q19728" s="146"/>
      <c r="R19728" s="34"/>
      <c r="S19728" s="35"/>
      <c r="T19728" s="147"/>
    </row>
    <row r="19729">
      <c r="A19729" s="147"/>
      <c r="B19729" s="64"/>
      <c r="C19729" s="147" t="s">
        <v>217</v>
      </c>
      <c r="E19729" s="161"/>
      <c r="F19729" s="162"/>
      <c r="G19729" s="147"/>
      <c r="H19729" s="146"/>
      <c r="J19729" s="146"/>
      <c r="L19729" s="150"/>
      <c r="N19729" s="163"/>
      <c r="O19729" s="146"/>
      <c r="P19729" s="146"/>
      <c r="Q19729" s="146"/>
      <c r="R19729" s="34"/>
      <c r="S19729" s="35"/>
      <c r="T19729" s="147"/>
    </row>
    <row r="19730">
      <c r="A19730" s="147"/>
      <c r="B19730" s="64"/>
      <c r="C19730" s="147" t="s">
        <v>217</v>
      </c>
      <c r="E19730" s="161"/>
      <c r="F19730" s="162"/>
      <c r="G19730" s="147"/>
      <c r="H19730" s="146"/>
      <c r="J19730" s="146"/>
      <c r="L19730" s="150"/>
      <c r="N19730" s="163"/>
      <c r="O19730" s="146"/>
      <c r="P19730" s="146"/>
      <c r="Q19730" s="146"/>
      <c r="R19730" s="34"/>
      <c r="S19730" s="35"/>
      <c r="T19730" s="147"/>
    </row>
    <row r="19731">
      <c r="A19731" s="147"/>
      <c r="B19731" s="64"/>
      <c r="C19731" s="147" t="s">
        <v>217</v>
      </c>
      <c r="E19731" s="161"/>
      <c r="F19731" s="162"/>
      <c r="G19731" s="147"/>
      <c r="H19731" s="146"/>
      <c r="J19731" s="146"/>
      <c r="L19731" s="150"/>
      <c r="N19731" s="163"/>
      <c r="O19731" s="146"/>
      <c r="P19731" s="146"/>
      <c r="Q19731" s="146"/>
      <c r="R19731" s="34"/>
      <c r="S19731" s="35"/>
      <c r="T19731" s="147"/>
    </row>
    <row r="19732">
      <c r="A19732" s="147"/>
      <c r="B19732" s="64"/>
      <c r="C19732" s="147" t="s">
        <v>217</v>
      </c>
      <c r="E19732" s="161"/>
      <c r="F19732" s="162"/>
      <c r="G19732" s="147"/>
      <c r="H19732" s="146"/>
      <c r="J19732" s="146"/>
      <c r="L19732" s="150"/>
      <c r="N19732" s="163"/>
      <c r="O19732" s="146"/>
      <c r="P19732" s="146"/>
      <c r="Q19732" s="146"/>
      <c r="R19732" s="34"/>
      <c r="S19732" s="35"/>
      <c r="T19732" s="147"/>
    </row>
    <row r="19733">
      <c r="A19733" s="147"/>
      <c r="B19733" s="64"/>
      <c r="C19733" s="147" t="s">
        <v>217</v>
      </c>
      <c r="E19733" s="161"/>
      <c r="F19733" s="162"/>
      <c r="G19733" s="147"/>
      <c r="H19733" s="146"/>
      <c r="J19733" s="146"/>
      <c r="L19733" s="150"/>
      <c r="N19733" s="163"/>
      <c r="O19733" s="146"/>
      <c r="P19733" s="146"/>
      <c r="Q19733" s="146"/>
      <c r="R19733" s="34"/>
      <c r="S19733" s="35"/>
      <c r="T19733" s="147"/>
    </row>
    <row r="19734">
      <c r="A19734" s="147"/>
      <c r="B19734" s="64"/>
      <c r="C19734" s="147" t="s">
        <v>217</v>
      </c>
      <c r="E19734" s="161"/>
      <c r="F19734" s="162"/>
      <c r="G19734" s="147"/>
      <c r="H19734" s="146"/>
      <c r="J19734" s="146"/>
      <c r="L19734" s="150"/>
      <c r="N19734" s="163"/>
      <c r="O19734" s="146"/>
      <c r="P19734" s="146"/>
      <c r="Q19734" s="146"/>
      <c r="R19734" s="34"/>
      <c r="S19734" s="35"/>
      <c r="T19734" s="147"/>
    </row>
    <row r="19735">
      <c r="A19735" s="147"/>
      <c r="B19735" s="64"/>
      <c r="C19735" s="147" t="s">
        <v>217</v>
      </c>
      <c r="E19735" s="161"/>
      <c r="F19735" s="162"/>
      <c r="G19735" s="147"/>
      <c r="H19735" s="146"/>
      <c r="J19735" s="146"/>
      <c r="L19735" s="150"/>
      <c r="N19735" s="163"/>
      <c r="O19735" s="146"/>
      <c r="P19735" s="146"/>
      <c r="Q19735" s="146"/>
      <c r="R19735" s="34"/>
      <c r="S19735" s="35"/>
      <c r="T19735" s="147"/>
    </row>
    <row r="19736">
      <c r="A19736" s="147"/>
      <c r="B19736" s="64"/>
      <c r="C19736" s="147" t="s">
        <v>217</v>
      </c>
      <c r="E19736" s="161"/>
      <c r="F19736" s="162"/>
      <c r="G19736" s="147"/>
      <c r="H19736" s="146"/>
      <c r="J19736" s="146"/>
      <c r="L19736" s="150"/>
      <c r="N19736" s="163"/>
      <c r="O19736" s="146"/>
      <c r="P19736" s="146"/>
      <c r="Q19736" s="146"/>
      <c r="R19736" s="34"/>
      <c r="S19736" s="35"/>
      <c r="T19736" s="147"/>
    </row>
    <row r="19737">
      <c r="A19737" s="147"/>
      <c r="B19737" s="64"/>
      <c r="C19737" s="147" t="s">
        <v>217</v>
      </c>
      <c r="E19737" s="161"/>
      <c r="F19737" s="162"/>
      <c r="G19737" s="147"/>
      <c r="H19737" s="146"/>
      <c r="J19737" s="146"/>
      <c r="L19737" s="150"/>
      <c r="N19737" s="163"/>
      <c r="O19737" s="146"/>
      <c r="P19737" s="146"/>
      <c r="Q19737" s="146"/>
      <c r="R19737" s="34"/>
      <c r="S19737" s="35"/>
      <c r="T19737" s="147"/>
    </row>
    <row r="19738">
      <c r="A19738" s="147"/>
      <c r="B19738" s="64"/>
      <c r="C19738" s="147" t="s">
        <v>217</v>
      </c>
      <c r="E19738" s="161"/>
      <c r="F19738" s="162"/>
      <c r="G19738" s="147"/>
      <c r="H19738" s="146"/>
      <c r="J19738" s="146"/>
      <c r="L19738" s="150"/>
      <c r="N19738" s="163"/>
      <c r="O19738" s="146"/>
      <c r="P19738" s="146"/>
      <c r="Q19738" s="146"/>
      <c r="R19738" s="34"/>
      <c r="S19738" s="35"/>
      <c r="T19738" s="147"/>
    </row>
    <row r="19739">
      <c r="A19739" s="147"/>
      <c r="B19739" s="64"/>
      <c r="C19739" s="147" t="s">
        <v>217</v>
      </c>
      <c r="E19739" s="161"/>
      <c r="F19739" s="162"/>
      <c r="G19739" s="147"/>
      <c r="H19739" s="146"/>
      <c r="J19739" s="146"/>
      <c r="L19739" s="150"/>
      <c r="N19739" s="163"/>
      <c r="O19739" s="146"/>
      <c r="P19739" s="146"/>
      <c r="Q19739" s="146"/>
      <c r="R19739" s="34"/>
      <c r="S19739" s="35"/>
      <c r="T19739" s="147"/>
    </row>
    <row r="19740">
      <c r="A19740" s="147"/>
      <c r="B19740" s="64"/>
      <c r="C19740" s="147" t="s">
        <v>217</v>
      </c>
      <c r="E19740" s="161"/>
      <c r="F19740" s="162"/>
      <c r="G19740" s="147"/>
      <c r="H19740" s="146"/>
      <c r="J19740" s="146"/>
      <c r="L19740" s="150"/>
      <c r="N19740" s="163"/>
      <c r="O19740" s="146"/>
      <c r="P19740" s="146"/>
      <c r="Q19740" s="146"/>
      <c r="R19740" s="34"/>
      <c r="S19740" s="35"/>
      <c r="T19740" s="147"/>
    </row>
    <row r="19741">
      <c r="A19741" s="147"/>
      <c r="B19741" s="64"/>
      <c r="C19741" s="147" t="s">
        <v>217</v>
      </c>
      <c r="E19741" s="161"/>
      <c r="F19741" s="162"/>
      <c r="G19741" s="147"/>
      <c r="H19741" s="146"/>
      <c r="J19741" s="146"/>
      <c r="L19741" s="150"/>
      <c r="N19741" s="163"/>
      <c r="O19741" s="146"/>
      <c r="P19741" s="146"/>
      <c r="Q19741" s="146"/>
      <c r="R19741" s="34"/>
      <c r="S19741" s="35"/>
      <c r="T19741" s="147"/>
    </row>
    <row r="19742">
      <c r="A19742" s="147"/>
      <c r="B19742" s="64"/>
      <c r="C19742" s="147" t="s">
        <v>217</v>
      </c>
      <c r="E19742" s="161"/>
      <c r="F19742" s="162"/>
      <c r="G19742" s="147"/>
      <c r="H19742" s="146"/>
      <c r="J19742" s="146"/>
      <c r="L19742" s="150"/>
      <c r="N19742" s="163"/>
      <c r="O19742" s="146"/>
      <c r="P19742" s="146"/>
      <c r="Q19742" s="146"/>
      <c r="R19742" s="34"/>
      <c r="S19742" s="35"/>
      <c r="T19742" s="147"/>
    </row>
    <row r="19743">
      <c r="A19743" s="147"/>
      <c r="B19743" s="64"/>
      <c r="C19743" s="147" t="s">
        <v>217</v>
      </c>
      <c r="E19743" s="161"/>
      <c r="F19743" s="162"/>
      <c r="G19743" s="147"/>
      <c r="H19743" s="146"/>
      <c r="J19743" s="146"/>
      <c r="L19743" s="150"/>
      <c r="N19743" s="163"/>
      <c r="O19743" s="146"/>
      <c r="P19743" s="146"/>
      <c r="Q19743" s="146"/>
      <c r="R19743" s="34"/>
      <c r="S19743" s="35"/>
      <c r="T19743" s="147"/>
    </row>
    <row r="19744">
      <c r="A19744" s="147"/>
      <c r="B19744" s="64"/>
      <c r="C19744" s="147" t="s">
        <v>217</v>
      </c>
      <c r="E19744" s="161"/>
      <c r="F19744" s="162"/>
      <c r="G19744" s="147"/>
      <c r="H19744" s="146"/>
      <c r="J19744" s="146"/>
      <c r="L19744" s="150"/>
      <c r="N19744" s="163"/>
      <c r="O19744" s="146"/>
      <c r="P19744" s="146"/>
      <c r="Q19744" s="146"/>
      <c r="R19744" s="34"/>
      <c r="S19744" s="35"/>
      <c r="T19744" s="147"/>
    </row>
    <row r="19745">
      <c r="A19745" s="147"/>
      <c r="B19745" s="64"/>
      <c r="C19745" s="147" t="s">
        <v>217</v>
      </c>
      <c r="E19745" s="161"/>
      <c r="F19745" s="162"/>
      <c r="G19745" s="147"/>
      <c r="H19745" s="146"/>
      <c r="J19745" s="146"/>
      <c r="L19745" s="150"/>
      <c r="N19745" s="163"/>
      <c r="O19745" s="146"/>
      <c r="P19745" s="146"/>
      <c r="Q19745" s="146"/>
      <c r="R19745" s="34"/>
      <c r="S19745" s="35"/>
      <c r="T19745" s="147"/>
    </row>
    <row r="19746">
      <c r="A19746" s="147"/>
      <c r="B19746" s="64"/>
      <c r="C19746" s="147" t="s">
        <v>217</v>
      </c>
      <c r="E19746" s="161"/>
      <c r="F19746" s="162"/>
      <c r="G19746" s="147"/>
      <c r="H19746" s="146"/>
      <c r="J19746" s="146"/>
      <c r="L19746" s="150"/>
      <c r="N19746" s="163"/>
      <c r="O19746" s="146"/>
      <c r="P19746" s="146"/>
      <c r="Q19746" s="146"/>
      <c r="R19746" s="34"/>
      <c r="S19746" s="35"/>
      <c r="T19746" s="147"/>
    </row>
    <row r="19747">
      <c r="A19747" s="147"/>
      <c r="B19747" s="64"/>
      <c r="C19747" s="147" t="s">
        <v>217</v>
      </c>
      <c r="E19747" s="161"/>
      <c r="F19747" s="162"/>
      <c r="G19747" s="147"/>
      <c r="H19747" s="146"/>
      <c r="J19747" s="146"/>
      <c r="L19747" s="150"/>
      <c r="N19747" s="163"/>
      <c r="O19747" s="146"/>
      <c r="P19747" s="146"/>
      <c r="Q19747" s="146"/>
      <c r="R19747" s="34"/>
      <c r="S19747" s="35"/>
      <c r="T19747" s="147"/>
    </row>
    <row r="19748">
      <c r="A19748" s="147"/>
      <c r="B19748" s="64"/>
      <c r="C19748" s="147" t="s">
        <v>217</v>
      </c>
      <c r="E19748" s="161"/>
      <c r="F19748" s="162"/>
      <c r="G19748" s="147"/>
      <c r="H19748" s="146"/>
      <c r="J19748" s="146"/>
      <c r="L19748" s="150"/>
      <c r="N19748" s="163"/>
      <c r="O19748" s="146"/>
      <c r="P19748" s="146"/>
      <c r="Q19748" s="146"/>
      <c r="R19748" s="34"/>
      <c r="S19748" s="35"/>
      <c r="T19748" s="147"/>
    </row>
    <row r="19749">
      <c r="A19749" s="147"/>
      <c r="B19749" s="64"/>
      <c r="C19749" s="147" t="s">
        <v>217</v>
      </c>
      <c r="E19749" s="161"/>
      <c r="F19749" s="162"/>
      <c r="G19749" s="147"/>
      <c r="H19749" s="146"/>
      <c r="J19749" s="146"/>
      <c r="L19749" s="150"/>
      <c r="N19749" s="163"/>
      <c r="O19749" s="146"/>
      <c r="P19749" s="146"/>
      <c r="Q19749" s="146"/>
      <c r="R19749" s="34"/>
      <c r="S19749" s="35"/>
      <c r="T19749" s="147"/>
    </row>
    <row r="19750">
      <c r="A19750" s="147"/>
      <c r="B19750" s="64"/>
      <c r="C19750" s="147" t="s">
        <v>217</v>
      </c>
      <c r="E19750" s="161"/>
      <c r="F19750" s="162"/>
      <c r="G19750" s="147"/>
      <c r="H19750" s="146"/>
      <c r="J19750" s="146"/>
      <c r="L19750" s="150"/>
      <c r="N19750" s="163"/>
      <c r="O19750" s="146"/>
      <c r="P19750" s="146"/>
      <c r="Q19750" s="146"/>
      <c r="R19750" s="34"/>
      <c r="S19750" s="35"/>
      <c r="T19750" s="147"/>
    </row>
    <row r="19751">
      <c r="A19751" s="147"/>
      <c r="B19751" s="64"/>
      <c r="C19751" s="147" t="s">
        <v>217</v>
      </c>
      <c r="E19751" s="161"/>
      <c r="F19751" s="162"/>
      <c r="G19751" s="147"/>
      <c r="H19751" s="146"/>
      <c r="J19751" s="146"/>
      <c r="L19751" s="150"/>
      <c r="N19751" s="163"/>
      <c r="O19751" s="146"/>
      <c r="P19751" s="146"/>
      <c r="Q19751" s="146"/>
      <c r="R19751" s="34"/>
      <c r="S19751" s="35"/>
      <c r="T19751" s="147"/>
    </row>
    <row r="19752">
      <c r="A19752" s="147"/>
      <c r="B19752" s="64"/>
      <c r="C19752" s="147" t="s">
        <v>217</v>
      </c>
      <c r="E19752" s="161"/>
      <c r="F19752" s="162"/>
      <c r="G19752" s="147"/>
      <c r="H19752" s="146"/>
      <c r="J19752" s="146"/>
      <c r="L19752" s="150"/>
      <c r="N19752" s="163"/>
      <c r="O19752" s="146"/>
      <c r="P19752" s="146"/>
      <c r="Q19752" s="146"/>
      <c r="R19752" s="34"/>
      <c r="S19752" s="35"/>
      <c r="T19752" s="147"/>
    </row>
    <row r="19753">
      <c r="A19753" s="147"/>
      <c r="B19753" s="64"/>
      <c r="C19753" s="147" t="s">
        <v>217</v>
      </c>
      <c r="E19753" s="161"/>
      <c r="F19753" s="162"/>
      <c r="G19753" s="147"/>
      <c r="H19753" s="146"/>
      <c r="J19753" s="146"/>
      <c r="L19753" s="150"/>
      <c r="N19753" s="163"/>
      <c r="O19753" s="146"/>
      <c r="P19753" s="146"/>
      <c r="Q19753" s="146"/>
      <c r="R19753" s="34"/>
      <c r="S19753" s="35"/>
      <c r="T19753" s="147"/>
    </row>
    <row r="19754">
      <c r="A19754" s="147"/>
      <c r="B19754" s="64"/>
      <c r="C19754" s="147" t="s">
        <v>217</v>
      </c>
      <c r="E19754" s="161"/>
      <c r="F19754" s="162"/>
      <c r="G19754" s="147"/>
      <c r="H19754" s="146"/>
      <c r="J19754" s="146"/>
      <c r="L19754" s="150"/>
      <c r="N19754" s="163"/>
      <c r="O19754" s="146"/>
      <c r="P19754" s="146"/>
      <c r="Q19754" s="146"/>
      <c r="R19754" s="34"/>
      <c r="S19754" s="35"/>
      <c r="T19754" s="147"/>
    </row>
    <row r="19755">
      <c r="A19755" s="147"/>
      <c r="B19755" s="64"/>
      <c r="C19755" s="147" t="s">
        <v>217</v>
      </c>
      <c r="E19755" s="161"/>
      <c r="F19755" s="162"/>
      <c r="G19755" s="147"/>
      <c r="H19755" s="146"/>
      <c r="J19755" s="146"/>
      <c r="L19755" s="150"/>
      <c r="N19755" s="163"/>
      <c r="O19755" s="146"/>
      <c r="P19755" s="146"/>
      <c r="Q19755" s="146"/>
      <c r="R19755" s="34"/>
      <c r="S19755" s="35"/>
      <c r="T19755" s="147"/>
    </row>
    <row r="19756">
      <c r="A19756" s="147"/>
      <c r="B19756" s="64"/>
      <c r="C19756" s="147" t="s">
        <v>217</v>
      </c>
      <c r="E19756" s="161"/>
      <c r="F19756" s="162"/>
      <c r="G19756" s="147"/>
      <c r="H19756" s="146"/>
      <c r="J19756" s="146"/>
      <c r="L19756" s="150"/>
      <c r="N19756" s="163"/>
      <c r="O19756" s="146"/>
      <c r="P19756" s="146"/>
      <c r="Q19756" s="146"/>
      <c r="R19756" s="34"/>
      <c r="S19756" s="35"/>
      <c r="T19756" s="147"/>
    </row>
    <row r="19757">
      <c r="A19757" s="147"/>
      <c r="B19757" s="64"/>
      <c r="C19757" s="147" t="s">
        <v>217</v>
      </c>
      <c r="E19757" s="161"/>
      <c r="F19757" s="162"/>
      <c r="G19757" s="147"/>
      <c r="H19757" s="146"/>
      <c r="J19757" s="146"/>
      <c r="L19757" s="150"/>
      <c r="N19757" s="163"/>
      <c r="O19757" s="146"/>
      <c r="P19757" s="146"/>
      <c r="Q19757" s="146"/>
      <c r="R19757" s="34"/>
      <c r="S19757" s="35"/>
      <c r="T19757" s="147"/>
    </row>
    <row r="19758">
      <c r="A19758" s="147"/>
      <c r="B19758" s="64"/>
      <c r="C19758" s="147" t="s">
        <v>217</v>
      </c>
      <c r="E19758" s="161"/>
      <c r="F19758" s="162"/>
      <c r="G19758" s="147"/>
      <c r="H19758" s="146"/>
      <c r="J19758" s="146"/>
      <c r="L19758" s="150"/>
      <c r="N19758" s="163"/>
      <c r="O19758" s="146"/>
      <c r="P19758" s="146"/>
      <c r="Q19758" s="146"/>
      <c r="R19758" s="34"/>
      <c r="S19758" s="35"/>
      <c r="T19758" s="147"/>
    </row>
    <row r="19759">
      <c r="A19759" s="147"/>
      <c r="B19759" s="64"/>
      <c r="C19759" s="147" t="s">
        <v>217</v>
      </c>
      <c r="E19759" s="161"/>
      <c r="F19759" s="162"/>
      <c r="G19759" s="147"/>
      <c r="H19759" s="146"/>
      <c r="J19759" s="146"/>
      <c r="L19759" s="150"/>
      <c r="N19759" s="163"/>
      <c r="O19759" s="146"/>
      <c r="P19759" s="146"/>
      <c r="Q19759" s="146"/>
      <c r="R19759" s="34"/>
      <c r="S19759" s="35"/>
      <c r="T19759" s="147"/>
    </row>
    <row r="19760">
      <c r="A19760" s="147"/>
      <c r="B19760" s="64"/>
      <c r="C19760" s="147" t="s">
        <v>217</v>
      </c>
      <c r="E19760" s="161"/>
      <c r="F19760" s="162"/>
      <c r="G19760" s="147"/>
      <c r="H19760" s="146"/>
      <c r="J19760" s="146"/>
      <c r="L19760" s="150"/>
      <c r="N19760" s="163"/>
      <c r="O19760" s="146"/>
      <c r="P19760" s="146"/>
      <c r="Q19760" s="146"/>
      <c r="R19760" s="34"/>
      <c r="S19760" s="35"/>
      <c r="T19760" s="147"/>
    </row>
    <row r="19761">
      <c r="A19761" s="147"/>
      <c r="B19761" s="64"/>
      <c r="C19761" s="147" t="s">
        <v>217</v>
      </c>
      <c r="E19761" s="161"/>
      <c r="F19761" s="162"/>
      <c r="G19761" s="147"/>
      <c r="H19761" s="146"/>
      <c r="J19761" s="146"/>
      <c r="L19761" s="150"/>
      <c r="N19761" s="163"/>
      <c r="O19761" s="146"/>
      <c r="P19761" s="146"/>
      <c r="Q19761" s="146"/>
      <c r="R19761" s="34"/>
      <c r="S19761" s="35"/>
      <c r="T19761" s="147"/>
    </row>
    <row r="19762">
      <c r="A19762" s="147"/>
      <c r="B19762" s="64"/>
      <c r="C19762" s="147" t="s">
        <v>217</v>
      </c>
      <c r="E19762" s="161"/>
      <c r="F19762" s="162"/>
      <c r="G19762" s="147"/>
      <c r="H19762" s="146"/>
      <c r="J19762" s="146"/>
      <c r="L19762" s="150"/>
      <c r="N19762" s="163"/>
      <c r="O19762" s="146"/>
      <c r="P19762" s="146"/>
      <c r="Q19762" s="146"/>
      <c r="R19762" s="34"/>
      <c r="S19762" s="35"/>
      <c r="T19762" s="147"/>
    </row>
    <row r="19763">
      <c r="A19763" s="147"/>
      <c r="B19763" s="64"/>
      <c r="C19763" s="147" t="s">
        <v>217</v>
      </c>
      <c r="E19763" s="161"/>
      <c r="F19763" s="162"/>
      <c r="G19763" s="147"/>
      <c r="H19763" s="146"/>
      <c r="J19763" s="146"/>
      <c r="L19763" s="150"/>
      <c r="N19763" s="163"/>
      <c r="O19763" s="146"/>
      <c r="P19763" s="146"/>
      <c r="Q19763" s="146"/>
      <c r="R19763" s="34"/>
      <c r="S19763" s="35"/>
      <c r="T19763" s="147"/>
    </row>
    <row r="19764">
      <c r="A19764" s="147"/>
      <c r="B19764" s="64"/>
      <c r="C19764" s="147" t="s">
        <v>217</v>
      </c>
      <c r="E19764" s="161"/>
      <c r="F19764" s="162"/>
      <c r="G19764" s="147"/>
      <c r="H19764" s="146"/>
      <c r="J19764" s="146"/>
      <c r="L19764" s="150"/>
      <c r="N19764" s="163"/>
      <c r="O19764" s="146"/>
      <c r="P19764" s="146"/>
      <c r="Q19764" s="146"/>
      <c r="R19764" s="34"/>
      <c r="S19764" s="35"/>
      <c r="T19764" s="147"/>
    </row>
    <row r="19765">
      <c r="A19765" s="147"/>
      <c r="B19765" s="64"/>
      <c r="C19765" s="147" t="s">
        <v>217</v>
      </c>
      <c r="E19765" s="161"/>
      <c r="F19765" s="162"/>
      <c r="G19765" s="147"/>
      <c r="H19765" s="146"/>
      <c r="J19765" s="146"/>
      <c r="L19765" s="150"/>
      <c r="N19765" s="163"/>
      <c r="O19765" s="146"/>
      <c r="P19765" s="146"/>
      <c r="Q19765" s="146"/>
      <c r="R19765" s="34"/>
      <c r="S19765" s="35"/>
      <c r="T19765" s="147"/>
    </row>
    <row r="19766">
      <c r="A19766" s="147"/>
      <c r="B19766" s="64"/>
      <c r="C19766" s="147" t="s">
        <v>217</v>
      </c>
      <c r="E19766" s="161"/>
      <c r="F19766" s="162"/>
      <c r="G19766" s="147"/>
      <c r="H19766" s="146"/>
      <c r="J19766" s="146"/>
      <c r="L19766" s="150"/>
      <c r="N19766" s="163"/>
      <c r="O19766" s="146"/>
      <c r="P19766" s="146"/>
      <c r="Q19766" s="146"/>
      <c r="R19766" s="34"/>
      <c r="S19766" s="35"/>
      <c r="T19766" s="147"/>
    </row>
    <row r="19767">
      <c r="A19767" s="147"/>
      <c r="B19767" s="64"/>
      <c r="C19767" s="147" t="s">
        <v>217</v>
      </c>
      <c r="E19767" s="161"/>
      <c r="F19767" s="162"/>
      <c r="G19767" s="147"/>
      <c r="H19767" s="146"/>
      <c r="J19767" s="146"/>
      <c r="L19767" s="150"/>
      <c r="N19767" s="163"/>
      <c r="O19767" s="146"/>
      <c r="P19767" s="146"/>
      <c r="Q19767" s="146"/>
      <c r="R19767" s="34"/>
      <c r="S19767" s="35"/>
      <c r="T19767" s="147"/>
    </row>
    <row r="19768">
      <c r="A19768" s="147"/>
      <c r="B19768" s="64"/>
      <c r="C19768" s="147" t="s">
        <v>217</v>
      </c>
      <c r="E19768" s="161"/>
      <c r="F19768" s="162"/>
      <c r="G19768" s="147"/>
      <c r="H19768" s="146"/>
      <c r="J19768" s="146"/>
      <c r="L19768" s="150"/>
      <c r="N19768" s="163"/>
      <c r="O19768" s="146"/>
      <c r="P19768" s="146"/>
      <c r="Q19768" s="146"/>
      <c r="R19768" s="34"/>
      <c r="S19768" s="35"/>
      <c r="T19768" s="147"/>
    </row>
    <row r="19769">
      <c r="A19769" s="147"/>
      <c r="B19769" s="64"/>
      <c r="C19769" s="147" t="s">
        <v>217</v>
      </c>
      <c r="E19769" s="161"/>
      <c r="F19769" s="162"/>
      <c r="G19769" s="147"/>
      <c r="H19769" s="146"/>
      <c r="J19769" s="146"/>
      <c r="L19769" s="150"/>
      <c r="N19769" s="163"/>
      <c r="O19769" s="146"/>
      <c r="P19769" s="146"/>
      <c r="Q19769" s="146"/>
      <c r="R19769" s="34"/>
      <c r="S19769" s="35"/>
      <c r="T19769" s="147"/>
    </row>
    <row r="19770">
      <c r="A19770" s="147"/>
      <c r="B19770" s="64"/>
      <c r="C19770" s="147" t="s">
        <v>217</v>
      </c>
      <c r="E19770" s="161"/>
      <c r="F19770" s="162"/>
      <c r="G19770" s="147"/>
      <c r="H19770" s="146"/>
      <c r="J19770" s="146"/>
      <c r="L19770" s="150"/>
      <c r="N19770" s="163"/>
      <c r="O19770" s="146"/>
      <c r="P19770" s="146"/>
      <c r="Q19770" s="146"/>
      <c r="R19770" s="34"/>
      <c r="S19770" s="35"/>
      <c r="T19770" s="147"/>
    </row>
    <row r="19771">
      <c r="A19771" s="147"/>
      <c r="B19771" s="64"/>
      <c r="C19771" s="147" t="s">
        <v>217</v>
      </c>
      <c r="E19771" s="161"/>
      <c r="F19771" s="162"/>
      <c r="G19771" s="147"/>
      <c r="H19771" s="146"/>
      <c r="J19771" s="146"/>
      <c r="L19771" s="150"/>
      <c r="N19771" s="163"/>
      <c r="O19771" s="146"/>
      <c r="P19771" s="146"/>
      <c r="Q19771" s="146"/>
      <c r="R19771" s="34"/>
      <c r="S19771" s="35"/>
      <c r="T19771" s="147"/>
    </row>
    <row r="19772">
      <c r="A19772" s="147"/>
      <c r="B19772" s="64"/>
      <c r="C19772" s="147" t="s">
        <v>217</v>
      </c>
      <c r="E19772" s="161"/>
      <c r="F19772" s="162"/>
      <c r="G19772" s="147"/>
      <c r="H19772" s="146"/>
      <c r="J19772" s="146"/>
      <c r="L19772" s="150"/>
      <c r="N19772" s="163"/>
      <c r="O19772" s="146"/>
      <c r="P19772" s="146"/>
      <c r="Q19772" s="146"/>
      <c r="R19772" s="34"/>
      <c r="S19772" s="35"/>
      <c r="T19772" s="147"/>
    </row>
    <row r="19773">
      <c r="A19773" s="147"/>
      <c r="B19773" s="64"/>
      <c r="C19773" s="147" t="s">
        <v>217</v>
      </c>
      <c r="E19773" s="161"/>
      <c r="F19773" s="162"/>
      <c r="G19773" s="147"/>
      <c r="H19773" s="146"/>
      <c r="J19773" s="146"/>
      <c r="L19773" s="150"/>
      <c r="N19773" s="163"/>
      <c r="O19773" s="146"/>
      <c r="P19773" s="146"/>
      <c r="Q19773" s="146"/>
      <c r="R19773" s="34"/>
      <c r="S19773" s="35"/>
      <c r="T19773" s="147"/>
    </row>
    <row r="19774">
      <c r="A19774" s="147"/>
      <c r="B19774" s="64"/>
      <c r="C19774" s="147" t="s">
        <v>217</v>
      </c>
      <c r="E19774" s="161"/>
      <c r="F19774" s="162"/>
      <c r="G19774" s="147"/>
      <c r="H19774" s="146"/>
      <c r="J19774" s="146"/>
      <c r="L19774" s="150"/>
      <c r="N19774" s="163"/>
      <c r="O19774" s="146"/>
      <c r="P19774" s="146"/>
      <c r="Q19774" s="146"/>
      <c r="R19774" s="34"/>
      <c r="S19774" s="35"/>
      <c r="T19774" s="147"/>
    </row>
    <row r="19775">
      <c r="A19775" s="147"/>
      <c r="B19775" s="64"/>
      <c r="C19775" s="147" t="s">
        <v>217</v>
      </c>
      <c r="E19775" s="161"/>
      <c r="F19775" s="162"/>
      <c r="G19775" s="147"/>
      <c r="H19775" s="146"/>
      <c r="J19775" s="146"/>
      <c r="L19775" s="150"/>
      <c r="N19775" s="163"/>
      <c r="O19775" s="146"/>
      <c r="P19775" s="146"/>
      <c r="Q19775" s="146"/>
      <c r="R19775" s="34"/>
      <c r="S19775" s="35"/>
      <c r="T19775" s="147"/>
    </row>
    <row r="19776">
      <c r="A19776" s="147"/>
      <c r="B19776" s="64"/>
      <c r="C19776" s="147" t="s">
        <v>217</v>
      </c>
      <c r="E19776" s="161"/>
      <c r="F19776" s="162"/>
      <c r="G19776" s="147"/>
      <c r="H19776" s="146"/>
      <c r="J19776" s="146"/>
      <c r="L19776" s="150"/>
      <c r="N19776" s="163"/>
      <c r="O19776" s="146"/>
      <c r="P19776" s="146"/>
      <c r="Q19776" s="146"/>
      <c r="R19776" s="34"/>
      <c r="S19776" s="35"/>
      <c r="T19776" s="147"/>
    </row>
    <row r="19777">
      <c r="A19777" s="147"/>
      <c r="B19777" s="64"/>
      <c r="C19777" s="147" t="s">
        <v>217</v>
      </c>
      <c r="E19777" s="161"/>
      <c r="F19777" s="162"/>
      <c r="G19777" s="147"/>
      <c r="H19777" s="146"/>
      <c r="J19777" s="146"/>
      <c r="L19777" s="150"/>
      <c r="N19777" s="163"/>
      <c r="O19777" s="146"/>
      <c r="P19777" s="146"/>
      <c r="Q19777" s="146"/>
      <c r="R19777" s="34"/>
      <c r="S19777" s="35"/>
      <c r="T19777" s="147"/>
    </row>
    <row r="19778">
      <c r="A19778" s="147"/>
      <c r="B19778" s="64"/>
      <c r="C19778" s="147" t="s">
        <v>217</v>
      </c>
      <c r="E19778" s="161"/>
      <c r="F19778" s="162"/>
      <c r="G19778" s="147"/>
      <c r="H19778" s="146"/>
      <c r="J19778" s="146"/>
      <c r="L19778" s="150"/>
      <c r="N19778" s="163"/>
      <c r="O19778" s="146"/>
      <c r="P19778" s="146"/>
      <c r="Q19778" s="146"/>
      <c r="R19778" s="34"/>
      <c r="S19778" s="35"/>
      <c r="T19778" s="147"/>
    </row>
    <row r="19779">
      <c r="A19779" s="147"/>
      <c r="B19779" s="64"/>
      <c r="C19779" s="147" t="s">
        <v>217</v>
      </c>
      <c r="E19779" s="161"/>
      <c r="F19779" s="162"/>
      <c r="G19779" s="147"/>
      <c r="H19779" s="146"/>
      <c r="J19779" s="146"/>
      <c r="L19779" s="150"/>
      <c r="N19779" s="163"/>
      <c r="O19779" s="146"/>
      <c r="P19779" s="146"/>
      <c r="Q19779" s="146"/>
      <c r="R19779" s="34"/>
      <c r="S19779" s="35"/>
      <c r="T19779" s="147"/>
    </row>
    <row r="19780">
      <c r="A19780" s="147"/>
      <c r="B19780" s="64"/>
      <c r="C19780" s="147" t="s">
        <v>217</v>
      </c>
      <c r="E19780" s="161"/>
      <c r="F19780" s="162"/>
      <c r="G19780" s="147"/>
      <c r="H19780" s="146"/>
      <c r="J19780" s="146"/>
      <c r="L19780" s="150"/>
      <c r="N19780" s="163"/>
      <c r="O19780" s="146"/>
      <c r="P19780" s="146"/>
      <c r="Q19780" s="146"/>
      <c r="R19780" s="34"/>
      <c r="S19780" s="35"/>
      <c r="T19780" s="147"/>
    </row>
    <row r="19781">
      <c r="A19781" s="147"/>
      <c r="B19781" s="64"/>
      <c r="C19781" s="147" t="s">
        <v>217</v>
      </c>
      <c r="E19781" s="161"/>
      <c r="F19781" s="162"/>
      <c r="G19781" s="147"/>
      <c r="H19781" s="146"/>
      <c r="J19781" s="146"/>
      <c r="L19781" s="150"/>
      <c r="N19781" s="163"/>
      <c r="O19781" s="146"/>
      <c r="P19781" s="146"/>
      <c r="Q19781" s="146"/>
      <c r="R19781" s="34"/>
      <c r="S19781" s="35"/>
      <c r="T19781" s="147"/>
    </row>
    <row r="19782">
      <c r="A19782" s="147"/>
      <c r="B19782" s="64"/>
      <c r="C19782" s="147" t="s">
        <v>217</v>
      </c>
      <c r="E19782" s="161"/>
      <c r="F19782" s="162"/>
      <c r="G19782" s="147"/>
      <c r="H19782" s="146"/>
      <c r="J19782" s="146"/>
      <c r="L19782" s="150"/>
      <c r="N19782" s="163"/>
      <c r="O19782" s="146"/>
      <c r="P19782" s="146"/>
      <c r="Q19782" s="146"/>
      <c r="R19782" s="34"/>
      <c r="S19782" s="35"/>
      <c r="T19782" s="147"/>
    </row>
    <row r="19783">
      <c r="A19783" s="147"/>
      <c r="B19783" s="64"/>
      <c r="C19783" s="147" t="s">
        <v>217</v>
      </c>
      <c r="E19783" s="161"/>
      <c r="F19783" s="162"/>
      <c r="G19783" s="147"/>
      <c r="H19783" s="146"/>
      <c r="J19783" s="146"/>
      <c r="L19783" s="150"/>
      <c r="N19783" s="163"/>
      <c r="O19783" s="146"/>
      <c r="P19783" s="146"/>
      <c r="Q19783" s="146"/>
      <c r="R19783" s="34"/>
      <c r="S19783" s="35"/>
      <c r="T19783" s="147"/>
    </row>
    <row r="19784">
      <c r="A19784" s="147"/>
      <c r="B19784" s="64"/>
      <c r="C19784" s="147" t="s">
        <v>217</v>
      </c>
      <c r="E19784" s="161"/>
      <c r="F19784" s="162"/>
      <c r="G19784" s="147"/>
      <c r="H19784" s="146"/>
      <c r="J19784" s="146"/>
      <c r="L19784" s="150"/>
      <c r="N19784" s="163"/>
      <c r="O19784" s="146"/>
      <c r="P19784" s="146"/>
      <c r="Q19784" s="146"/>
      <c r="R19784" s="34"/>
      <c r="S19784" s="35"/>
      <c r="T19784" s="147"/>
    </row>
    <row r="19785">
      <c r="A19785" s="147"/>
      <c r="B19785" s="64"/>
      <c r="C19785" s="147" t="s">
        <v>217</v>
      </c>
      <c r="E19785" s="161"/>
      <c r="F19785" s="162"/>
      <c r="G19785" s="147"/>
      <c r="H19785" s="146"/>
      <c r="J19785" s="146"/>
      <c r="L19785" s="150"/>
      <c r="N19785" s="163"/>
      <c r="O19785" s="146"/>
      <c r="P19785" s="146"/>
      <c r="Q19785" s="146"/>
      <c r="R19785" s="34"/>
      <c r="S19785" s="35"/>
      <c r="T19785" s="147"/>
    </row>
    <row r="19786">
      <c r="A19786" s="147"/>
      <c r="B19786" s="64"/>
      <c r="C19786" s="147" t="s">
        <v>217</v>
      </c>
      <c r="E19786" s="161"/>
      <c r="F19786" s="162"/>
      <c r="G19786" s="147"/>
      <c r="H19786" s="146"/>
      <c r="J19786" s="146"/>
      <c r="L19786" s="150"/>
      <c r="N19786" s="163"/>
      <c r="O19786" s="146"/>
      <c r="P19786" s="146"/>
      <c r="Q19786" s="146"/>
      <c r="R19786" s="34"/>
      <c r="S19786" s="35"/>
      <c r="T19786" s="147"/>
    </row>
    <row r="19787">
      <c r="A19787" s="147"/>
      <c r="B19787" s="64"/>
      <c r="C19787" s="147" t="s">
        <v>217</v>
      </c>
      <c r="E19787" s="161"/>
      <c r="F19787" s="162"/>
      <c r="G19787" s="147"/>
      <c r="H19787" s="146"/>
      <c r="J19787" s="146"/>
      <c r="L19787" s="150"/>
      <c r="N19787" s="163"/>
      <c r="O19787" s="146"/>
      <c r="P19787" s="146"/>
      <c r="Q19787" s="146"/>
      <c r="R19787" s="34"/>
      <c r="S19787" s="35"/>
      <c r="T19787" s="147"/>
    </row>
    <row r="19788">
      <c r="A19788" s="147"/>
      <c r="B19788" s="64"/>
      <c r="C19788" s="147" t="s">
        <v>217</v>
      </c>
      <c r="E19788" s="161"/>
      <c r="F19788" s="162"/>
      <c r="G19788" s="147"/>
      <c r="H19788" s="146"/>
      <c r="J19788" s="146"/>
      <c r="L19788" s="150"/>
      <c r="N19788" s="163"/>
      <c r="O19788" s="146"/>
      <c r="P19788" s="146"/>
      <c r="Q19788" s="146"/>
      <c r="R19788" s="34"/>
      <c r="S19788" s="35"/>
      <c r="T19788" s="147"/>
    </row>
    <row r="19789">
      <c r="A19789" s="147"/>
      <c r="B19789" s="64"/>
      <c r="C19789" s="147" t="s">
        <v>217</v>
      </c>
      <c r="E19789" s="161"/>
      <c r="F19789" s="162"/>
      <c r="G19789" s="147"/>
      <c r="H19789" s="146"/>
      <c r="J19789" s="146"/>
      <c r="L19789" s="150"/>
      <c r="N19789" s="163"/>
      <c r="O19789" s="146"/>
      <c r="P19789" s="146"/>
      <c r="Q19789" s="146"/>
      <c r="R19789" s="34"/>
      <c r="S19789" s="35"/>
      <c r="T19789" s="147"/>
    </row>
    <row r="19790">
      <c r="A19790" s="147"/>
      <c r="B19790" s="64"/>
      <c r="C19790" s="147" t="s">
        <v>217</v>
      </c>
      <c r="E19790" s="161"/>
      <c r="F19790" s="162"/>
      <c r="G19790" s="147"/>
      <c r="H19790" s="146"/>
      <c r="J19790" s="146"/>
      <c r="L19790" s="150"/>
      <c r="N19790" s="163"/>
      <c r="O19790" s="146"/>
      <c r="P19790" s="146"/>
      <c r="Q19790" s="146"/>
      <c r="R19790" s="34"/>
      <c r="S19790" s="35"/>
      <c r="T19790" s="147"/>
    </row>
    <row r="19791">
      <c r="A19791" s="147"/>
      <c r="B19791" s="64"/>
      <c r="C19791" s="147" t="s">
        <v>217</v>
      </c>
      <c r="E19791" s="161"/>
      <c r="F19791" s="162"/>
      <c r="G19791" s="147"/>
      <c r="H19791" s="146"/>
      <c r="J19791" s="146"/>
      <c r="L19791" s="150"/>
      <c r="N19791" s="163"/>
      <c r="O19791" s="146"/>
      <c r="P19791" s="146"/>
      <c r="Q19791" s="146"/>
      <c r="R19791" s="34"/>
      <c r="S19791" s="35"/>
      <c r="T19791" s="147"/>
    </row>
    <row r="19792">
      <c r="A19792" s="147"/>
      <c r="B19792" s="64"/>
      <c r="C19792" s="147" t="s">
        <v>217</v>
      </c>
      <c r="E19792" s="161"/>
      <c r="F19792" s="162"/>
      <c r="G19792" s="147"/>
      <c r="H19792" s="146"/>
      <c r="J19792" s="146"/>
      <c r="L19792" s="150"/>
      <c r="N19792" s="163"/>
      <c r="O19792" s="146"/>
      <c r="P19792" s="146"/>
      <c r="Q19792" s="146"/>
      <c r="R19792" s="34"/>
      <c r="S19792" s="35"/>
      <c r="T19792" s="147"/>
    </row>
    <row r="19793">
      <c r="A19793" s="147"/>
      <c r="B19793" s="64"/>
      <c r="C19793" s="147" t="s">
        <v>217</v>
      </c>
      <c r="E19793" s="161"/>
      <c r="F19793" s="162"/>
      <c r="G19793" s="147"/>
      <c r="H19793" s="146"/>
      <c r="J19793" s="146"/>
      <c r="L19793" s="150"/>
      <c r="N19793" s="163"/>
      <c r="O19793" s="146"/>
      <c r="P19793" s="146"/>
      <c r="Q19793" s="146"/>
      <c r="R19793" s="34"/>
      <c r="S19793" s="35"/>
      <c r="T19793" s="147"/>
    </row>
    <row r="19794">
      <c r="A19794" s="147"/>
      <c r="B19794" s="64"/>
      <c r="C19794" s="147" t="s">
        <v>217</v>
      </c>
      <c r="E19794" s="161"/>
      <c r="F19794" s="162"/>
      <c r="G19794" s="147"/>
      <c r="H19794" s="146"/>
      <c r="J19794" s="146"/>
      <c r="L19794" s="150"/>
      <c r="N19794" s="163"/>
      <c r="O19794" s="146"/>
      <c r="P19794" s="146"/>
      <c r="Q19794" s="146"/>
      <c r="R19794" s="34"/>
      <c r="S19794" s="35"/>
      <c r="T19794" s="147"/>
    </row>
    <row r="19795">
      <c r="A19795" s="147"/>
      <c r="B19795" s="64"/>
      <c r="C19795" s="147" t="s">
        <v>217</v>
      </c>
      <c r="E19795" s="161"/>
      <c r="F19795" s="162"/>
      <c r="G19795" s="147"/>
      <c r="H19795" s="146"/>
      <c r="J19795" s="146"/>
      <c r="L19795" s="150"/>
      <c r="N19795" s="163"/>
      <c r="O19795" s="146"/>
      <c r="P19795" s="146"/>
      <c r="Q19795" s="146"/>
      <c r="R19795" s="34"/>
      <c r="S19795" s="35"/>
      <c r="T19795" s="147"/>
    </row>
    <row r="19796">
      <c r="A19796" s="147"/>
      <c r="B19796" s="64"/>
      <c r="C19796" s="147" t="s">
        <v>217</v>
      </c>
      <c r="E19796" s="161"/>
      <c r="F19796" s="162"/>
      <c r="G19796" s="147"/>
      <c r="H19796" s="146"/>
      <c r="J19796" s="146"/>
      <c r="L19796" s="150"/>
      <c r="N19796" s="163"/>
      <c r="O19796" s="146"/>
      <c r="P19796" s="146"/>
      <c r="Q19796" s="146"/>
      <c r="R19796" s="34"/>
      <c r="S19796" s="35"/>
      <c r="T19796" s="147"/>
    </row>
    <row r="19797">
      <c r="A19797" s="147"/>
      <c r="B19797" s="64"/>
      <c r="C19797" s="147" t="s">
        <v>217</v>
      </c>
      <c r="E19797" s="161"/>
      <c r="F19797" s="162"/>
      <c r="G19797" s="147"/>
      <c r="H19797" s="146"/>
      <c r="J19797" s="146"/>
      <c r="L19797" s="150"/>
      <c r="N19797" s="163"/>
      <c r="O19797" s="146"/>
      <c r="P19797" s="146"/>
      <c r="Q19797" s="146"/>
      <c r="R19797" s="34"/>
      <c r="S19797" s="35"/>
      <c r="T19797" s="147"/>
    </row>
    <row r="19798">
      <c r="A19798" s="147"/>
      <c r="B19798" s="64"/>
      <c r="C19798" s="147" t="s">
        <v>217</v>
      </c>
      <c r="E19798" s="161"/>
      <c r="F19798" s="162"/>
      <c r="G19798" s="147"/>
      <c r="H19798" s="146"/>
      <c r="J19798" s="146"/>
      <c r="L19798" s="150"/>
      <c r="N19798" s="163"/>
      <c r="O19798" s="146"/>
      <c r="P19798" s="146"/>
      <c r="Q19798" s="146"/>
      <c r="R19798" s="34"/>
      <c r="S19798" s="35"/>
      <c r="T19798" s="147"/>
    </row>
    <row r="19799">
      <c r="A19799" s="147"/>
      <c r="B19799" s="64"/>
      <c r="C19799" s="147" t="s">
        <v>217</v>
      </c>
      <c r="E19799" s="161"/>
      <c r="F19799" s="162"/>
      <c r="G19799" s="147"/>
      <c r="H19799" s="146"/>
      <c r="J19799" s="146"/>
      <c r="L19799" s="150"/>
      <c r="N19799" s="163"/>
      <c r="O19799" s="146"/>
      <c r="P19799" s="146"/>
      <c r="Q19799" s="146"/>
      <c r="R19799" s="34"/>
      <c r="S19799" s="35"/>
      <c r="T19799" s="147"/>
    </row>
    <row r="19800">
      <c r="A19800" s="147"/>
      <c r="B19800" s="64"/>
      <c r="C19800" s="147" t="s">
        <v>217</v>
      </c>
      <c r="E19800" s="161"/>
      <c r="F19800" s="162"/>
      <c r="G19800" s="147"/>
      <c r="H19800" s="146"/>
      <c r="J19800" s="146"/>
      <c r="L19800" s="150"/>
      <c r="N19800" s="163"/>
      <c r="O19800" s="146"/>
      <c r="P19800" s="146"/>
      <c r="Q19800" s="146"/>
      <c r="R19800" s="34"/>
      <c r="S19800" s="35"/>
      <c r="T19800" s="147"/>
    </row>
    <row r="19801">
      <c r="A19801" s="147"/>
      <c r="B19801" s="64"/>
      <c r="C19801" s="147" t="s">
        <v>217</v>
      </c>
      <c r="E19801" s="161"/>
      <c r="F19801" s="162"/>
      <c r="G19801" s="147"/>
      <c r="H19801" s="146"/>
      <c r="J19801" s="146"/>
      <c r="L19801" s="150"/>
      <c r="N19801" s="163"/>
      <c r="O19801" s="146"/>
      <c r="P19801" s="146"/>
      <c r="Q19801" s="146"/>
      <c r="R19801" s="34"/>
      <c r="S19801" s="35"/>
      <c r="T19801" s="147"/>
    </row>
    <row r="19802">
      <c r="A19802" s="147"/>
      <c r="B19802" s="64"/>
      <c r="C19802" s="147" t="s">
        <v>217</v>
      </c>
      <c r="E19802" s="161"/>
      <c r="F19802" s="162"/>
      <c r="G19802" s="147"/>
      <c r="H19802" s="146"/>
      <c r="J19802" s="146"/>
      <c r="L19802" s="150"/>
      <c r="N19802" s="163"/>
      <c r="O19802" s="146"/>
      <c r="P19802" s="146"/>
      <c r="Q19802" s="146"/>
      <c r="R19802" s="34"/>
      <c r="S19802" s="35"/>
      <c r="T19802" s="147"/>
    </row>
    <row r="19803">
      <c r="A19803" s="147"/>
      <c r="B19803" s="64"/>
      <c r="C19803" s="147" t="s">
        <v>217</v>
      </c>
      <c r="E19803" s="161"/>
      <c r="F19803" s="162"/>
      <c r="G19803" s="147"/>
      <c r="H19803" s="146"/>
      <c r="J19803" s="146"/>
      <c r="L19803" s="150"/>
      <c r="N19803" s="163"/>
      <c r="O19803" s="146"/>
      <c r="P19803" s="146"/>
      <c r="Q19803" s="146"/>
      <c r="R19803" s="34"/>
      <c r="S19803" s="35"/>
      <c r="T19803" s="147"/>
    </row>
    <row r="19804">
      <c r="A19804" s="147"/>
      <c r="B19804" s="64"/>
      <c r="C19804" s="147" t="s">
        <v>217</v>
      </c>
      <c r="E19804" s="161"/>
      <c r="F19804" s="162"/>
      <c r="G19804" s="147"/>
      <c r="H19804" s="146"/>
      <c r="J19804" s="146"/>
      <c r="L19804" s="150"/>
      <c r="N19804" s="163"/>
      <c r="O19804" s="146"/>
      <c r="P19804" s="146"/>
      <c r="Q19804" s="146"/>
      <c r="R19804" s="34"/>
      <c r="S19804" s="35"/>
      <c r="T19804" s="147"/>
    </row>
    <row r="19805">
      <c r="A19805" s="147"/>
      <c r="B19805" s="64"/>
      <c r="C19805" s="147" t="s">
        <v>217</v>
      </c>
      <c r="E19805" s="161"/>
      <c r="F19805" s="162"/>
      <c r="G19805" s="147"/>
      <c r="H19805" s="146"/>
      <c r="J19805" s="146"/>
      <c r="L19805" s="150"/>
      <c r="N19805" s="163"/>
      <c r="O19805" s="146"/>
      <c r="P19805" s="146"/>
      <c r="Q19805" s="146"/>
      <c r="R19805" s="34"/>
      <c r="S19805" s="35"/>
      <c r="T19805" s="147"/>
    </row>
    <row r="19806">
      <c r="A19806" s="147"/>
      <c r="B19806" s="64"/>
      <c r="C19806" s="147" t="s">
        <v>217</v>
      </c>
      <c r="E19806" s="161"/>
      <c r="F19806" s="162"/>
      <c r="G19806" s="147"/>
      <c r="H19806" s="146"/>
      <c r="J19806" s="146"/>
      <c r="L19806" s="150"/>
      <c r="N19806" s="163"/>
      <c r="O19806" s="146"/>
      <c r="P19806" s="146"/>
      <c r="Q19806" s="146"/>
      <c r="R19806" s="34"/>
      <c r="S19806" s="35"/>
      <c r="T19806" s="147"/>
    </row>
    <row r="19807">
      <c r="A19807" s="147"/>
      <c r="B19807" s="64"/>
      <c r="C19807" s="147" t="s">
        <v>217</v>
      </c>
      <c r="E19807" s="161"/>
      <c r="F19807" s="162"/>
      <c r="G19807" s="147"/>
      <c r="H19807" s="146"/>
      <c r="J19807" s="146"/>
      <c r="L19807" s="150"/>
      <c r="N19807" s="163"/>
      <c r="O19807" s="146"/>
      <c r="P19807" s="146"/>
      <c r="Q19807" s="146"/>
      <c r="R19807" s="34"/>
      <c r="S19807" s="35"/>
      <c r="T19807" s="147"/>
    </row>
    <row r="19808">
      <c r="A19808" s="147"/>
      <c r="B19808" s="64"/>
      <c r="C19808" s="147" t="s">
        <v>217</v>
      </c>
      <c r="E19808" s="161"/>
      <c r="F19808" s="162"/>
      <c r="G19808" s="147"/>
      <c r="H19808" s="146"/>
      <c r="J19808" s="146"/>
      <c r="L19808" s="150"/>
      <c r="N19808" s="163"/>
      <c r="O19808" s="146"/>
      <c r="P19808" s="146"/>
      <c r="Q19808" s="146"/>
      <c r="R19808" s="34"/>
      <c r="S19808" s="35"/>
      <c r="T19808" s="147"/>
    </row>
    <row r="19809">
      <c r="A19809" s="147"/>
      <c r="B19809" s="64"/>
      <c r="C19809" s="147" t="s">
        <v>217</v>
      </c>
      <c r="E19809" s="161"/>
      <c r="F19809" s="162"/>
      <c r="G19809" s="147"/>
      <c r="H19809" s="146"/>
      <c r="J19809" s="146"/>
      <c r="L19809" s="150"/>
      <c r="N19809" s="163"/>
      <c r="O19809" s="146"/>
      <c r="P19809" s="146"/>
      <c r="Q19809" s="146"/>
      <c r="R19809" s="34"/>
      <c r="S19809" s="35"/>
      <c r="T19809" s="147"/>
    </row>
    <row r="19810">
      <c r="A19810" s="147"/>
      <c r="B19810" s="64"/>
      <c r="C19810" s="147" t="s">
        <v>217</v>
      </c>
      <c r="E19810" s="161"/>
      <c r="F19810" s="162"/>
      <c r="G19810" s="147"/>
      <c r="H19810" s="146"/>
      <c r="J19810" s="146"/>
      <c r="L19810" s="150"/>
      <c r="N19810" s="163"/>
      <c r="O19810" s="146"/>
      <c r="P19810" s="146"/>
      <c r="Q19810" s="146"/>
      <c r="R19810" s="34"/>
      <c r="S19810" s="35"/>
      <c r="T19810" s="147"/>
    </row>
    <row r="19811">
      <c r="A19811" s="147"/>
      <c r="B19811" s="64"/>
      <c r="C19811" s="147" t="s">
        <v>217</v>
      </c>
      <c r="E19811" s="161"/>
      <c r="F19811" s="162"/>
      <c r="G19811" s="147"/>
      <c r="H19811" s="146"/>
      <c r="J19811" s="146"/>
      <c r="L19811" s="150"/>
      <c r="N19811" s="163"/>
      <c r="O19811" s="146"/>
      <c r="P19811" s="146"/>
      <c r="Q19811" s="146"/>
      <c r="R19811" s="34"/>
      <c r="S19811" s="35"/>
      <c r="T19811" s="147"/>
    </row>
    <row r="19812">
      <c r="A19812" s="147"/>
      <c r="B19812" s="64"/>
      <c r="C19812" s="147" t="s">
        <v>217</v>
      </c>
      <c r="E19812" s="161"/>
      <c r="F19812" s="162"/>
      <c r="G19812" s="147"/>
      <c r="H19812" s="146"/>
      <c r="J19812" s="146"/>
      <c r="L19812" s="150"/>
      <c r="N19812" s="163"/>
      <c r="O19812" s="146"/>
      <c r="P19812" s="146"/>
      <c r="Q19812" s="146"/>
      <c r="R19812" s="34"/>
      <c r="S19812" s="35"/>
      <c r="T19812" s="147"/>
    </row>
    <row r="19813">
      <c r="A19813" s="147"/>
      <c r="B19813" s="64"/>
      <c r="C19813" s="147" t="s">
        <v>217</v>
      </c>
      <c r="E19813" s="161"/>
      <c r="F19813" s="162"/>
      <c r="G19813" s="147"/>
      <c r="H19813" s="146"/>
      <c r="J19813" s="146"/>
      <c r="L19813" s="150"/>
      <c r="N19813" s="163"/>
      <c r="O19813" s="146"/>
      <c r="P19813" s="146"/>
      <c r="Q19813" s="146"/>
      <c r="R19813" s="34"/>
      <c r="S19813" s="35"/>
      <c r="T19813" s="147"/>
    </row>
    <row r="19814">
      <c r="A19814" s="147"/>
      <c r="B19814" s="64"/>
      <c r="C19814" s="147" t="s">
        <v>217</v>
      </c>
      <c r="E19814" s="161"/>
      <c r="F19814" s="162"/>
      <c r="G19814" s="147"/>
      <c r="H19814" s="146"/>
      <c r="J19814" s="146"/>
      <c r="L19814" s="150"/>
      <c r="N19814" s="163"/>
      <c r="O19814" s="146"/>
      <c r="P19814" s="146"/>
      <c r="Q19814" s="146"/>
      <c r="R19814" s="34"/>
      <c r="S19814" s="35"/>
      <c r="T19814" s="147"/>
    </row>
    <row r="19815">
      <c r="A19815" s="147"/>
      <c r="B19815" s="64"/>
      <c r="C19815" s="147" t="s">
        <v>217</v>
      </c>
      <c r="E19815" s="161"/>
      <c r="F19815" s="162"/>
      <c r="G19815" s="147"/>
      <c r="H19815" s="146"/>
      <c r="J19815" s="146"/>
      <c r="L19815" s="150"/>
      <c r="N19815" s="163"/>
      <c r="O19815" s="146"/>
      <c r="P19815" s="146"/>
      <c r="Q19815" s="146"/>
      <c r="R19815" s="34"/>
      <c r="S19815" s="35"/>
      <c r="T19815" s="147"/>
    </row>
    <row r="19816">
      <c r="A19816" s="147"/>
      <c r="B19816" s="64"/>
      <c r="C19816" s="147" t="s">
        <v>217</v>
      </c>
      <c r="E19816" s="161"/>
      <c r="F19816" s="162"/>
      <c r="G19816" s="147"/>
      <c r="H19816" s="146"/>
      <c r="J19816" s="146"/>
      <c r="L19816" s="150"/>
      <c r="N19816" s="163"/>
      <c r="O19816" s="146"/>
      <c r="P19816" s="146"/>
      <c r="Q19816" s="146"/>
      <c r="R19816" s="34"/>
      <c r="S19816" s="35"/>
      <c r="T19816" s="147"/>
    </row>
    <row r="19817">
      <c r="A19817" s="147"/>
      <c r="B19817" s="64"/>
      <c r="C19817" s="147" t="s">
        <v>217</v>
      </c>
      <c r="E19817" s="161"/>
      <c r="F19817" s="162"/>
      <c r="G19817" s="147"/>
      <c r="H19817" s="146"/>
      <c r="J19817" s="146"/>
      <c r="L19817" s="150"/>
      <c r="N19817" s="163"/>
      <c r="O19817" s="146"/>
      <c r="P19817" s="146"/>
      <c r="Q19817" s="146"/>
      <c r="R19817" s="34"/>
      <c r="S19817" s="35"/>
      <c r="T19817" s="147"/>
    </row>
    <row r="19818">
      <c r="A19818" s="147"/>
      <c r="B19818" s="64"/>
      <c r="C19818" s="147" t="s">
        <v>217</v>
      </c>
      <c r="E19818" s="161"/>
      <c r="F19818" s="162"/>
      <c r="G19818" s="147"/>
      <c r="H19818" s="146"/>
      <c r="J19818" s="146"/>
      <c r="L19818" s="150"/>
      <c r="N19818" s="163"/>
      <c r="O19818" s="146"/>
      <c r="P19818" s="146"/>
      <c r="Q19818" s="146"/>
      <c r="R19818" s="34"/>
      <c r="S19818" s="35"/>
      <c r="T19818" s="147"/>
    </row>
    <row r="19819">
      <c r="A19819" s="147"/>
      <c r="B19819" s="64"/>
      <c r="C19819" s="147" t="s">
        <v>217</v>
      </c>
      <c r="E19819" s="161"/>
      <c r="F19819" s="162"/>
      <c r="G19819" s="147"/>
      <c r="H19819" s="146"/>
      <c r="J19819" s="146"/>
      <c r="L19819" s="150"/>
      <c r="N19819" s="163"/>
      <c r="O19819" s="146"/>
      <c r="P19819" s="146"/>
      <c r="Q19819" s="146"/>
      <c r="R19819" s="34"/>
      <c r="S19819" s="35"/>
      <c r="T19819" s="147"/>
    </row>
    <row r="19820">
      <c r="A19820" s="147"/>
      <c r="B19820" s="64"/>
      <c r="C19820" s="147" t="s">
        <v>217</v>
      </c>
      <c r="E19820" s="161"/>
      <c r="F19820" s="162"/>
      <c r="G19820" s="147"/>
      <c r="H19820" s="146"/>
      <c r="J19820" s="146"/>
      <c r="L19820" s="150"/>
      <c r="N19820" s="163"/>
      <c r="O19820" s="146"/>
      <c r="P19820" s="146"/>
      <c r="Q19820" s="146"/>
      <c r="R19820" s="34"/>
      <c r="S19820" s="35"/>
      <c r="T19820" s="147"/>
    </row>
    <row r="19821">
      <c r="A19821" s="147"/>
      <c r="B19821" s="64"/>
      <c r="C19821" s="147" t="s">
        <v>217</v>
      </c>
      <c r="E19821" s="161"/>
      <c r="F19821" s="162"/>
      <c r="G19821" s="147"/>
      <c r="H19821" s="146"/>
      <c r="J19821" s="146"/>
      <c r="L19821" s="150"/>
      <c r="N19821" s="163"/>
      <c r="O19821" s="146"/>
      <c r="P19821" s="146"/>
      <c r="Q19821" s="146"/>
      <c r="R19821" s="34"/>
      <c r="S19821" s="35"/>
      <c r="T19821" s="147"/>
    </row>
    <row r="19822">
      <c r="A19822" s="147"/>
      <c r="B19822" s="64"/>
      <c r="C19822" s="147" t="s">
        <v>217</v>
      </c>
      <c r="E19822" s="161"/>
      <c r="F19822" s="162"/>
      <c r="G19822" s="147"/>
      <c r="H19822" s="146"/>
      <c r="J19822" s="146"/>
      <c r="L19822" s="150"/>
      <c r="N19822" s="163"/>
      <c r="O19822" s="146"/>
      <c r="P19822" s="146"/>
      <c r="Q19822" s="146"/>
      <c r="R19822" s="34"/>
      <c r="S19822" s="35"/>
      <c r="T19822" s="147"/>
    </row>
    <row r="19823">
      <c r="A19823" s="147"/>
      <c r="B19823" s="64"/>
      <c r="C19823" s="147" t="s">
        <v>217</v>
      </c>
      <c r="E19823" s="161"/>
      <c r="F19823" s="162"/>
      <c r="G19823" s="147"/>
      <c r="H19823" s="146"/>
      <c r="J19823" s="146"/>
      <c r="L19823" s="150"/>
      <c r="N19823" s="163"/>
      <c r="O19823" s="146"/>
      <c r="P19823" s="146"/>
      <c r="Q19823" s="146"/>
      <c r="R19823" s="34"/>
      <c r="S19823" s="35"/>
      <c r="T19823" s="147"/>
    </row>
    <row r="19824">
      <c r="A19824" s="147"/>
      <c r="B19824" s="64"/>
      <c r="C19824" s="147" t="s">
        <v>217</v>
      </c>
      <c r="E19824" s="161"/>
      <c r="F19824" s="162"/>
      <c r="G19824" s="147"/>
      <c r="H19824" s="146"/>
      <c r="J19824" s="146"/>
      <c r="L19824" s="150"/>
      <c r="N19824" s="163"/>
      <c r="O19824" s="146"/>
      <c r="P19824" s="146"/>
      <c r="Q19824" s="146"/>
      <c r="R19824" s="34"/>
      <c r="S19824" s="35"/>
      <c r="T19824" s="147"/>
    </row>
    <row r="19825">
      <c r="A19825" s="147"/>
      <c r="B19825" s="64"/>
      <c r="C19825" s="147" t="s">
        <v>217</v>
      </c>
      <c r="E19825" s="161"/>
      <c r="F19825" s="162"/>
      <c r="G19825" s="147"/>
      <c r="H19825" s="146"/>
      <c r="J19825" s="146"/>
      <c r="L19825" s="150"/>
      <c r="N19825" s="163"/>
      <c r="O19825" s="146"/>
      <c r="P19825" s="146"/>
      <c r="Q19825" s="146"/>
      <c r="R19825" s="34"/>
      <c r="S19825" s="35"/>
      <c r="T19825" s="147"/>
    </row>
    <row r="19826">
      <c r="A19826" s="147"/>
      <c r="B19826" s="64"/>
      <c r="C19826" s="147" t="s">
        <v>217</v>
      </c>
      <c r="E19826" s="161"/>
      <c r="F19826" s="162"/>
      <c r="G19826" s="147"/>
      <c r="H19826" s="146"/>
      <c r="J19826" s="146"/>
      <c r="L19826" s="150"/>
      <c r="N19826" s="163"/>
      <c r="O19826" s="146"/>
      <c r="P19826" s="146"/>
      <c r="Q19826" s="146"/>
      <c r="R19826" s="34"/>
      <c r="S19826" s="35"/>
      <c r="T19826" s="147"/>
    </row>
    <row r="19827">
      <c r="A19827" s="147"/>
      <c r="B19827" s="64"/>
      <c r="C19827" s="147" t="s">
        <v>217</v>
      </c>
      <c r="E19827" s="161"/>
      <c r="F19827" s="162"/>
      <c r="G19827" s="147"/>
      <c r="H19827" s="146"/>
      <c r="J19827" s="146"/>
      <c r="L19827" s="150"/>
      <c r="N19827" s="163"/>
      <c r="O19827" s="146"/>
      <c r="P19827" s="146"/>
      <c r="Q19827" s="146"/>
      <c r="R19827" s="34"/>
      <c r="S19827" s="35"/>
      <c r="T19827" s="147"/>
    </row>
    <row r="19828">
      <c r="A19828" s="147"/>
      <c r="B19828" s="64"/>
      <c r="C19828" s="147" t="s">
        <v>217</v>
      </c>
      <c r="E19828" s="161"/>
      <c r="F19828" s="162"/>
      <c r="G19828" s="147"/>
      <c r="H19828" s="146"/>
      <c r="J19828" s="146"/>
      <c r="L19828" s="150"/>
      <c r="N19828" s="163"/>
      <c r="O19828" s="146"/>
      <c r="P19828" s="146"/>
      <c r="Q19828" s="146"/>
      <c r="R19828" s="34"/>
      <c r="S19828" s="35"/>
      <c r="T19828" s="147"/>
    </row>
    <row r="19829">
      <c r="A19829" s="147"/>
      <c r="B19829" s="64"/>
      <c r="C19829" s="147" t="s">
        <v>217</v>
      </c>
      <c r="E19829" s="161"/>
      <c r="F19829" s="162"/>
      <c r="G19829" s="147"/>
      <c r="H19829" s="146"/>
      <c r="J19829" s="146"/>
      <c r="L19829" s="150"/>
      <c r="N19829" s="163"/>
      <c r="O19829" s="146"/>
      <c r="P19829" s="146"/>
      <c r="Q19829" s="146"/>
      <c r="R19829" s="34"/>
      <c r="S19829" s="35"/>
      <c r="T19829" s="147"/>
    </row>
    <row r="19830">
      <c r="A19830" s="147"/>
      <c r="B19830" s="64"/>
      <c r="C19830" s="147" t="s">
        <v>217</v>
      </c>
      <c r="E19830" s="161"/>
      <c r="F19830" s="162"/>
      <c r="G19830" s="147"/>
      <c r="H19830" s="146"/>
      <c r="J19830" s="146"/>
      <c r="L19830" s="150"/>
      <c r="N19830" s="163"/>
      <c r="O19830" s="146"/>
      <c r="P19830" s="146"/>
      <c r="Q19830" s="146"/>
      <c r="R19830" s="34"/>
      <c r="S19830" s="35"/>
      <c r="T19830" s="147"/>
    </row>
    <row r="19831">
      <c r="A19831" s="147"/>
      <c r="B19831" s="64"/>
      <c r="C19831" s="147" t="s">
        <v>217</v>
      </c>
      <c r="E19831" s="161"/>
      <c r="F19831" s="162"/>
      <c r="G19831" s="147"/>
      <c r="H19831" s="146"/>
      <c r="J19831" s="146"/>
      <c r="L19831" s="150"/>
      <c r="N19831" s="163"/>
      <c r="O19831" s="146"/>
      <c r="P19831" s="146"/>
      <c r="Q19831" s="146"/>
      <c r="R19831" s="34"/>
      <c r="S19831" s="35"/>
      <c r="T19831" s="147"/>
    </row>
    <row r="19832">
      <c r="A19832" s="147"/>
      <c r="B19832" s="64"/>
      <c r="C19832" s="147" t="s">
        <v>217</v>
      </c>
      <c r="E19832" s="161"/>
      <c r="F19832" s="162"/>
      <c r="G19832" s="147"/>
      <c r="H19832" s="146"/>
      <c r="J19832" s="146"/>
      <c r="L19832" s="150"/>
      <c r="N19832" s="163"/>
      <c r="O19832" s="146"/>
      <c r="P19832" s="146"/>
      <c r="Q19832" s="146"/>
      <c r="R19832" s="34"/>
      <c r="S19832" s="35"/>
      <c r="T19832" s="147"/>
    </row>
    <row r="19833">
      <c r="A19833" s="147"/>
      <c r="B19833" s="64"/>
      <c r="C19833" s="147" t="s">
        <v>217</v>
      </c>
      <c r="E19833" s="161"/>
      <c r="F19833" s="162"/>
      <c r="G19833" s="147"/>
      <c r="H19833" s="146"/>
      <c r="J19833" s="146"/>
      <c r="L19833" s="150"/>
      <c r="N19833" s="163"/>
      <c r="O19833" s="146"/>
      <c r="P19833" s="146"/>
      <c r="Q19833" s="146"/>
      <c r="R19833" s="34"/>
      <c r="S19833" s="35"/>
      <c r="T19833" s="147"/>
    </row>
    <row r="19834">
      <c r="A19834" s="147"/>
      <c r="B19834" s="64"/>
      <c r="C19834" s="147" t="s">
        <v>217</v>
      </c>
      <c r="E19834" s="161"/>
      <c r="F19834" s="162"/>
      <c r="G19834" s="147"/>
      <c r="H19834" s="146"/>
      <c r="J19834" s="146"/>
      <c r="L19834" s="150"/>
      <c r="N19834" s="163"/>
      <c r="O19834" s="146"/>
      <c r="P19834" s="146"/>
      <c r="Q19834" s="146"/>
      <c r="R19834" s="34"/>
      <c r="S19834" s="35"/>
      <c r="T19834" s="147"/>
    </row>
    <row r="19835">
      <c r="A19835" s="147"/>
      <c r="B19835" s="64"/>
      <c r="C19835" s="147" t="s">
        <v>217</v>
      </c>
      <c r="E19835" s="161"/>
      <c r="F19835" s="162"/>
      <c r="G19835" s="147"/>
      <c r="H19835" s="146"/>
      <c r="J19835" s="146"/>
      <c r="L19835" s="150"/>
      <c r="N19835" s="163"/>
      <c r="O19835" s="146"/>
      <c r="P19835" s="146"/>
      <c r="Q19835" s="146"/>
      <c r="R19835" s="34"/>
      <c r="S19835" s="35"/>
      <c r="T19835" s="147"/>
    </row>
    <row r="19836">
      <c r="A19836" s="147"/>
      <c r="B19836" s="64"/>
      <c r="C19836" s="147" t="s">
        <v>217</v>
      </c>
      <c r="E19836" s="161"/>
      <c r="F19836" s="162"/>
      <c r="G19836" s="147"/>
      <c r="H19836" s="146"/>
      <c r="J19836" s="146"/>
      <c r="L19836" s="150"/>
      <c r="N19836" s="163"/>
      <c r="O19836" s="146"/>
      <c r="P19836" s="146"/>
      <c r="Q19836" s="146"/>
      <c r="R19836" s="34"/>
      <c r="S19836" s="35"/>
      <c r="T19836" s="147"/>
    </row>
    <row r="19837">
      <c r="A19837" s="147"/>
      <c r="B19837" s="64"/>
      <c r="C19837" s="147" t="s">
        <v>217</v>
      </c>
      <c r="E19837" s="161"/>
      <c r="F19837" s="162"/>
      <c r="G19837" s="147"/>
      <c r="H19837" s="146"/>
      <c r="J19837" s="146"/>
      <c r="L19837" s="150"/>
      <c r="N19837" s="163"/>
      <c r="O19837" s="146"/>
      <c r="P19837" s="146"/>
      <c r="Q19837" s="146"/>
      <c r="R19837" s="34"/>
      <c r="S19837" s="35"/>
      <c r="T19837" s="147"/>
    </row>
    <row r="19838">
      <c r="A19838" s="147"/>
      <c r="B19838" s="64"/>
      <c r="C19838" s="147" t="s">
        <v>217</v>
      </c>
      <c r="E19838" s="161"/>
      <c r="F19838" s="162"/>
      <c r="G19838" s="147"/>
      <c r="H19838" s="146"/>
      <c r="J19838" s="146"/>
      <c r="L19838" s="150"/>
      <c r="N19838" s="163"/>
      <c r="O19838" s="146"/>
      <c r="P19838" s="146"/>
      <c r="Q19838" s="146"/>
      <c r="R19838" s="34"/>
      <c r="S19838" s="35"/>
      <c r="T19838" s="147"/>
    </row>
    <row r="19839">
      <c r="A19839" s="147"/>
      <c r="B19839" s="64"/>
      <c r="C19839" s="147" t="s">
        <v>217</v>
      </c>
      <c r="E19839" s="161"/>
      <c r="F19839" s="162"/>
      <c r="G19839" s="147"/>
      <c r="H19839" s="146"/>
      <c r="J19839" s="146"/>
      <c r="L19839" s="150"/>
      <c r="N19839" s="163"/>
      <c r="O19839" s="146"/>
      <c r="P19839" s="146"/>
      <c r="Q19839" s="146"/>
      <c r="R19839" s="34"/>
      <c r="S19839" s="35"/>
      <c r="T19839" s="147"/>
    </row>
    <row r="19840">
      <c r="A19840" s="147"/>
      <c r="B19840" s="64"/>
      <c r="C19840" s="147" t="s">
        <v>217</v>
      </c>
      <c r="E19840" s="161"/>
      <c r="F19840" s="162"/>
      <c r="G19840" s="147"/>
      <c r="H19840" s="146"/>
      <c r="J19840" s="146"/>
      <c r="L19840" s="150"/>
      <c r="N19840" s="163"/>
      <c r="O19840" s="146"/>
      <c r="P19840" s="146"/>
      <c r="Q19840" s="146"/>
      <c r="R19840" s="34"/>
      <c r="S19840" s="35"/>
      <c r="T19840" s="147"/>
    </row>
    <row r="19841">
      <c r="A19841" s="147"/>
      <c r="B19841" s="64"/>
      <c r="C19841" s="147" t="s">
        <v>217</v>
      </c>
      <c r="E19841" s="161"/>
      <c r="F19841" s="162"/>
      <c r="G19841" s="147"/>
      <c r="H19841" s="146"/>
      <c r="J19841" s="146"/>
      <c r="L19841" s="150"/>
      <c r="N19841" s="163"/>
      <c r="O19841" s="146"/>
      <c r="P19841" s="146"/>
      <c r="Q19841" s="146"/>
      <c r="R19841" s="34"/>
      <c r="S19841" s="35"/>
      <c r="T19841" s="147"/>
    </row>
    <row r="19842">
      <c r="A19842" s="147"/>
      <c r="B19842" s="64"/>
      <c r="C19842" s="147" t="s">
        <v>217</v>
      </c>
      <c r="E19842" s="161"/>
      <c r="F19842" s="162"/>
      <c r="G19842" s="147"/>
      <c r="H19842" s="146"/>
      <c r="J19842" s="146"/>
      <c r="L19842" s="150"/>
      <c r="N19842" s="163"/>
      <c r="O19842" s="146"/>
      <c r="P19842" s="146"/>
      <c r="Q19842" s="146"/>
      <c r="R19842" s="34"/>
      <c r="S19842" s="35"/>
      <c r="T19842" s="147"/>
    </row>
    <row r="19843">
      <c r="A19843" s="147"/>
      <c r="B19843" s="64"/>
      <c r="C19843" s="147" t="s">
        <v>217</v>
      </c>
      <c r="E19843" s="161"/>
      <c r="F19843" s="162"/>
      <c r="G19843" s="147"/>
      <c r="H19843" s="146"/>
      <c r="J19843" s="146"/>
      <c r="L19843" s="150"/>
      <c r="N19843" s="163"/>
      <c r="O19843" s="146"/>
      <c r="P19843" s="146"/>
      <c r="Q19843" s="146"/>
      <c r="R19843" s="34"/>
      <c r="S19843" s="35"/>
      <c r="T19843" s="147"/>
    </row>
    <row r="19844">
      <c r="A19844" s="147"/>
      <c r="B19844" s="64"/>
      <c r="C19844" s="147" t="s">
        <v>217</v>
      </c>
      <c r="E19844" s="161"/>
      <c r="F19844" s="162"/>
      <c r="G19844" s="147"/>
      <c r="H19844" s="146"/>
      <c r="J19844" s="146"/>
      <c r="L19844" s="150"/>
      <c r="N19844" s="163"/>
      <c r="O19844" s="146"/>
      <c r="P19844" s="146"/>
      <c r="Q19844" s="146"/>
      <c r="R19844" s="34"/>
      <c r="S19844" s="35"/>
      <c r="T19844" s="147"/>
    </row>
    <row r="19845">
      <c r="A19845" s="147"/>
      <c r="B19845" s="64"/>
      <c r="C19845" s="147" t="s">
        <v>217</v>
      </c>
      <c r="E19845" s="161"/>
      <c r="F19845" s="162"/>
      <c r="G19845" s="147"/>
      <c r="H19845" s="146"/>
      <c r="J19845" s="146"/>
      <c r="L19845" s="150"/>
      <c r="N19845" s="163"/>
      <c r="O19845" s="146"/>
      <c r="P19845" s="146"/>
      <c r="Q19845" s="146"/>
      <c r="R19845" s="34"/>
      <c r="S19845" s="35"/>
      <c r="T19845" s="147"/>
    </row>
    <row r="19846">
      <c r="A19846" s="147"/>
      <c r="B19846" s="64"/>
      <c r="C19846" s="147" t="s">
        <v>217</v>
      </c>
      <c r="E19846" s="161"/>
      <c r="F19846" s="162"/>
      <c r="G19846" s="147"/>
      <c r="H19846" s="146"/>
      <c r="J19846" s="146"/>
      <c r="L19846" s="150"/>
      <c r="N19846" s="163"/>
      <c r="O19846" s="146"/>
      <c r="P19846" s="146"/>
      <c r="Q19846" s="146"/>
      <c r="R19846" s="34"/>
      <c r="S19846" s="35"/>
      <c r="T19846" s="147"/>
    </row>
    <row r="19847">
      <c r="A19847" s="147"/>
      <c r="B19847" s="64"/>
      <c r="C19847" s="147" t="s">
        <v>217</v>
      </c>
      <c r="E19847" s="161"/>
      <c r="F19847" s="162"/>
      <c r="G19847" s="147"/>
      <c r="H19847" s="146"/>
      <c r="J19847" s="146"/>
      <c r="L19847" s="150"/>
      <c r="N19847" s="163"/>
      <c r="O19847" s="146"/>
      <c r="P19847" s="146"/>
      <c r="Q19847" s="146"/>
      <c r="R19847" s="34"/>
      <c r="S19847" s="35"/>
      <c r="T19847" s="147"/>
    </row>
    <row r="19848">
      <c r="A19848" s="147"/>
      <c r="B19848" s="64"/>
      <c r="C19848" s="147" t="s">
        <v>217</v>
      </c>
      <c r="E19848" s="161"/>
      <c r="F19848" s="162"/>
      <c r="G19848" s="147"/>
      <c r="H19848" s="146"/>
      <c r="J19848" s="146"/>
      <c r="L19848" s="150"/>
      <c r="N19848" s="163"/>
      <c r="O19848" s="146"/>
      <c r="P19848" s="146"/>
      <c r="Q19848" s="146"/>
      <c r="R19848" s="34"/>
      <c r="S19848" s="35"/>
      <c r="T19848" s="147"/>
    </row>
    <row r="19849">
      <c r="A19849" s="147"/>
      <c r="B19849" s="64"/>
      <c r="C19849" s="147" t="s">
        <v>217</v>
      </c>
      <c r="E19849" s="161"/>
      <c r="F19849" s="162"/>
      <c r="G19849" s="147"/>
      <c r="H19849" s="146"/>
      <c r="J19849" s="146"/>
      <c r="L19849" s="150"/>
      <c r="N19849" s="163"/>
      <c r="O19849" s="146"/>
      <c r="P19849" s="146"/>
      <c r="Q19849" s="146"/>
      <c r="R19849" s="34"/>
      <c r="S19849" s="35"/>
      <c r="T19849" s="147"/>
    </row>
    <row r="19850">
      <c r="A19850" s="147"/>
      <c r="B19850" s="64"/>
      <c r="C19850" s="147" t="s">
        <v>217</v>
      </c>
      <c r="E19850" s="161"/>
      <c r="F19850" s="162"/>
      <c r="G19850" s="147"/>
      <c r="H19850" s="146"/>
      <c r="J19850" s="146"/>
      <c r="L19850" s="150"/>
      <c r="N19850" s="163"/>
      <c r="O19850" s="146"/>
      <c r="P19850" s="146"/>
      <c r="Q19850" s="146"/>
      <c r="R19850" s="34"/>
      <c r="S19850" s="35"/>
      <c r="T19850" s="147"/>
    </row>
    <row r="19851">
      <c r="A19851" s="147"/>
      <c r="B19851" s="64"/>
      <c r="C19851" s="147" t="s">
        <v>217</v>
      </c>
      <c r="E19851" s="161"/>
      <c r="F19851" s="162"/>
      <c r="G19851" s="147"/>
      <c r="H19851" s="146"/>
      <c r="J19851" s="146"/>
      <c r="L19851" s="150"/>
      <c r="N19851" s="163"/>
      <c r="O19851" s="146"/>
      <c r="P19851" s="146"/>
      <c r="Q19851" s="146"/>
      <c r="R19851" s="34"/>
      <c r="S19851" s="35"/>
      <c r="T19851" s="147"/>
    </row>
    <row r="19852">
      <c r="A19852" s="147"/>
      <c r="B19852" s="64"/>
      <c r="C19852" s="147" t="s">
        <v>217</v>
      </c>
      <c r="E19852" s="161"/>
      <c r="F19852" s="162"/>
      <c r="G19852" s="147"/>
      <c r="H19852" s="146"/>
      <c r="J19852" s="146"/>
      <c r="L19852" s="150"/>
      <c r="N19852" s="163"/>
      <c r="O19852" s="146"/>
      <c r="P19852" s="146"/>
      <c r="Q19852" s="146"/>
      <c r="R19852" s="34"/>
      <c r="S19852" s="35"/>
      <c r="T19852" s="147"/>
    </row>
    <row r="19853">
      <c r="A19853" s="147"/>
      <c r="B19853" s="64"/>
      <c r="C19853" s="147" t="s">
        <v>217</v>
      </c>
      <c r="E19853" s="161"/>
      <c r="F19853" s="162"/>
      <c r="G19853" s="147"/>
      <c r="H19853" s="146"/>
      <c r="J19853" s="146"/>
      <c r="L19853" s="150"/>
      <c r="N19853" s="163"/>
      <c r="O19853" s="146"/>
      <c r="P19853" s="146"/>
      <c r="Q19853" s="146"/>
      <c r="R19853" s="34"/>
      <c r="S19853" s="35"/>
      <c r="T19853" s="147"/>
    </row>
    <row r="19854">
      <c r="A19854" s="147"/>
      <c r="B19854" s="64"/>
      <c r="C19854" s="147" t="s">
        <v>217</v>
      </c>
      <c r="E19854" s="161"/>
      <c r="F19854" s="162"/>
      <c r="G19854" s="147"/>
      <c r="H19854" s="146"/>
      <c r="J19854" s="146"/>
      <c r="L19854" s="150"/>
      <c r="N19854" s="163"/>
      <c r="O19854" s="146"/>
      <c r="P19854" s="146"/>
      <c r="Q19854" s="146"/>
      <c r="R19854" s="34"/>
      <c r="S19854" s="35"/>
      <c r="T19854" s="147"/>
    </row>
    <row r="19855">
      <c r="A19855" s="147"/>
      <c r="B19855" s="64"/>
      <c r="C19855" s="147" t="s">
        <v>217</v>
      </c>
      <c r="E19855" s="161"/>
      <c r="F19855" s="162"/>
      <c r="G19855" s="147"/>
      <c r="H19855" s="146"/>
      <c r="J19855" s="146"/>
      <c r="L19855" s="150"/>
      <c r="N19855" s="163"/>
      <c r="O19855" s="146"/>
      <c r="P19855" s="146"/>
      <c r="Q19855" s="146"/>
      <c r="R19855" s="34"/>
      <c r="S19855" s="35"/>
      <c r="T19855" s="147"/>
    </row>
    <row r="19856">
      <c r="A19856" s="147"/>
      <c r="B19856" s="64"/>
      <c r="C19856" s="147" t="s">
        <v>217</v>
      </c>
      <c r="E19856" s="161"/>
      <c r="F19856" s="162"/>
      <c r="G19856" s="147"/>
      <c r="H19856" s="146"/>
      <c r="J19856" s="146"/>
      <c r="L19856" s="150"/>
      <c r="N19856" s="163"/>
      <c r="O19856" s="146"/>
      <c r="P19856" s="146"/>
      <c r="Q19856" s="146"/>
      <c r="R19856" s="34"/>
      <c r="S19856" s="35"/>
      <c r="T19856" s="147"/>
    </row>
    <row r="19857">
      <c r="A19857" s="147"/>
      <c r="B19857" s="64"/>
      <c r="C19857" s="147" t="s">
        <v>217</v>
      </c>
      <c r="E19857" s="161"/>
      <c r="F19857" s="162"/>
      <c r="G19857" s="147"/>
      <c r="H19857" s="146"/>
      <c r="J19857" s="146"/>
      <c r="L19857" s="150"/>
      <c r="N19857" s="163"/>
      <c r="O19857" s="146"/>
      <c r="P19857" s="146"/>
      <c r="Q19857" s="146"/>
      <c r="R19857" s="34"/>
      <c r="S19857" s="35"/>
      <c r="T19857" s="147"/>
    </row>
    <row r="19858">
      <c r="A19858" s="147"/>
      <c r="B19858" s="64"/>
      <c r="C19858" s="147" t="s">
        <v>217</v>
      </c>
      <c r="E19858" s="161"/>
      <c r="F19858" s="162"/>
      <c r="G19858" s="147"/>
      <c r="H19858" s="146"/>
      <c r="J19858" s="146"/>
      <c r="L19858" s="150"/>
      <c r="N19858" s="163"/>
      <c r="O19858" s="146"/>
      <c r="P19858" s="146"/>
      <c r="Q19858" s="146"/>
      <c r="R19858" s="34"/>
      <c r="S19858" s="35"/>
      <c r="T19858" s="147"/>
    </row>
    <row r="19859">
      <c r="A19859" s="147"/>
      <c r="B19859" s="64"/>
      <c r="C19859" s="147" t="s">
        <v>217</v>
      </c>
      <c r="E19859" s="161"/>
      <c r="F19859" s="162"/>
      <c r="G19859" s="147"/>
      <c r="H19859" s="146"/>
      <c r="J19859" s="146"/>
      <c r="L19859" s="150"/>
      <c r="N19859" s="163"/>
      <c r="O19859" s="146"/>
      <c r="P19859" s="146"/>
      <c r="Q19859" s="146"/>
      <c r="R19859" s="34"/>
      <c r="S19859" s="35"/>
      <c r="T19859" s="147"/>
    </row>
    <row r="19860">
      <c r="A19860" s="147"/>
      <c r="B19860" s="64"/>
      <c r="C19860" s="147" t="s">
        <v>217</v>
      </c>
      <c r="E19860" s="161"/>
      <c r="F19860" s="162"/>
      <c r="G19860" s="147"/>
      <c r="H19860" s="146"/>
      <c r="J19860" s="146"/>
      <c r="L19860" s="150"/>
      <c r="N19860" s="163"/>
      <c r="O19860" s="146"/>
      <c r="P19860" s="146"/>
      <c r="Q19860" s="146"/>
      <c r="R19860" s="34"/>
      <c r="S19860" s="35"/>
      <c r="T19860" s="147"/>
    </row>
    <row r="19861">
      <c r="A19861" s="147"/>
      <c r="B19861" s="64"/>
      <c r="C19861" s="147" t="s">
        <v>217</v>
      </c>
      <c r="E19861" s="161"/>
      <c r="F19861" s="162"/>
      <c r="G19861" s="147"/>
      <c r="H19861" s="146"/>
      <c r="J19861" s="146"/>
      <c r="L19861" s="150"/>
      <c r="N19861" s="163"/>
      <c r="O19861" s="146"/>
      <c r="P19861" s="146"/>
      <c r="Q19861" s="146"/>
      <c r="R19861" s="34"/>
      <c r="S19861" s="35"/>
      <c r="T19861" s="147"/>
    </row>
    <row r="19862">
      <c r="A19862" s="147"/>
      <c r="B19862" s="64"/>
      <c r="C19862" s="147" t="s">
        <v>217</v>
      </c>
      <c r="E19862" s="161"/>
      <c r="F19862" s="162"/>
      <c r="G19862" s="147"/>
      <c r="H19862" s="146"/>
      <c r="J19862" s="146"/>
      <c r="L19862" s="150"/>
      <c r="N19862" s="163"/>
      <c r="O19862" s="146"/>
      <c r="P19862" s="146"/>
      <c r="Q19862" s="146"/>
      <c r="R19862" s="34"/>
      <c r="S19862" s="35"/>
      <c r="T19862" s="147"/>
    </row>
    <row r="19863">
      <c r="A19863" s="147"/>
      <c r="B19863" s="64"/>
      <c r="C19863" s="147" t="s">
        <v>217</v>
      </c>
      <c r="E19863" s="161"/>
      <c r="F19863" s="162"/>
      <c r="G19863" s="147"/>
      <c r="H19863" s="146"/>
      <c r="J19863" s="146"/>
      <c r="L19863" s="150"/>
      <c r="N19863" s="163"/>
      <c r="O19863" s="146"/>
      <c r="P19863" s="146"/>
      <c r="Q19863" s="146"/>
      <c r="R19863" s="34"/>
      <c r="S19863" s="35"/>
      <c r="T19863" s="147"/>
    </row>
    <row r="19864">
      <c r="A19864" s="147"/>
      <c r="B19864" s="64"/>
      <c r="C19864" s="147" t="s">
        <v>217</v>
      </c>
      <c r="E19864" s="161"/>
      <c r="F19864" s="162"/>
      <c r="G19864" s="147"/>
      <c r="H19864" s="146"/>
      <c r="J19864" s="146"/>
      <c r="L19864" s="150"/>
      <c r="N19864" s="163"/>
      <c r="O19864" s="146"/>
      <c r="P19864" s="146"/>
      <c r="Q19864" s="146"/>
      <c r="R19864" s="34"/>
      <c r="S19864" s="35"/>
      <c r="T19864" s="147"/>
    </row>
    <row r="19865">
      <c r="A19865" s="147"/>
      <c r="B19865" s="64"/>
      <c r="C19865" s="147" t="s">
        <v>217</v>
      </c>
      <c r="E19865" s="161"/>
      <c r="F19865" s="162"/>
      <c r="G19865" s="147"/>
      <c r="H19865" s="146"/>
      <c r="J19865" s="146"/>
      <c r="L19865" s="150"/>
      <c r="N19865" s="163"/>
      <c r="O19865" s="146"/>
      <c r="P19865" s="146"/>
      <c r="Q19865" s="146"/>
      <c r="R19865" s="34"/>
      <c r="S19865" s="35"/>
      <c r="T19865" s="147"/>
    </row>
    <row r="19866">
      <c r="A19866" s="147"/>
      <c r="B19866" s="64"/>
      <c r="C19866" s="147" t="s">
        <v>217</v>
      </c>
      <c r="E19866" s="161"/>
      <c r="F19866" s="162"/>
      <c r="G19866" s="147"/>
      <c r="H19866" s="146"/>
      <c r="J19866" s="146"/>
      <c r="L19866" s="150"/>
      <c r="N19866" s="163"/>
      <c r="O19866" s="146"/>
      <c r="P19866" s="146"/>
      <c r="Q19866" s="146"/>
      <c r="R19866" s="34"/>
      <c r="S19866" s="35"/>
      <c r="T19866" s="147"/>
    </row>
    <row r="19867">
      <c r="A19867" s="147"/>
      <c r="B19867" s="64"/>
      <c r="C19867" s="147" t="s">
        <v>217</v>
      </c>
      <c r="E19867" s="161"/>
      <c r="F19867" s="162"/>
      <c r="G19867" s="147"/>
      <c r="H19867" s="146"/>
      <c r="J19867" s="146"/>
      <c r="L19867" s="150"/>
      <c r="N19867" s="163"/>
      <c r="O19867" s="146"/>
      <c r="P19867" s="146"/>
      <c r="Q19867" s="146"/>
      <c r="R19867" s="34"/>
      <c r="S19867" s="35"/>
      <c r="T19867" s="147"/>
    </row>
    <row r="19868">
      <c r="A19868" s="147"/>
      <c r="B19868" s="64"/>
      <c r="C19868" s="147" t="s">
        <v>217</v>
      </c>
      <c r="E19868" s="161"/>
      <c r="F19868" s="162"/>
      <c r="G19868" s="147"/>
      <c r="H19868" s="146"/>
      <c r="J19868" s="146"/>
      <c r="L19868" s="150"/>
      <c r="N19868" s="163"/>
      <c r="O19868" s="146"/>
      <c r="P19868" s="146"/>
      <c r="Q19868" s="146"/>
      <c r="R19868" s="34"/>
      <c r="S19868" s="35"/>
      <c r="T19868" s="147"/>
    </row>
    <row r="19869">
      <c r="A19869" s="147"/>
      <c r="B19869" s="64"/>
      <c r="C19869" s="147" t="s">
        <v>217</v>
      </c>
      <c r="E19869" s="161"/>
      <c r="F19869" s="162"/>
      <c r="G19869" s="147"/>
      <c r="H19869" s="146"/>
      <c r="J19869" s="146"/>
      <c r="L19869" s="150"/>
      <c r="N19869" s="163"/>
      <c r="O19869" s="146"/>
      <c r="P19869" s="146"/>
      <c r="Q19869" s="146"/>
      <c r="R19869" s="34"/>
      <c r="S19869" s="35"/>
      <c r="T19869" s="147"/>
    </row>
    <row r="19870">
      <c r="A19870" s="147"/>
      <c r="B19870" s="64"/>
      <c r="C19870" s="147" t="s">
        <v>217</v>
      </c>
      <c r="E19870" s="161"/>
      <c r="F19870" s="162"/>
      <c r="G19870" s="147"/>
      <c r="H19870" s="146"/>
      <c r="J19870" s="146"/>
      <c r="L19870" s="150"/>
      <c r="N19870" s="163"/>
      <c r="O19870" s="146"/>
      <c r="P19870" s="146"/>
      <c r="Q19870" s="146"/>
      <c r="R19870" s="34"/>
      <c r="S19870" s="35"/>
      <c r="T19870" s="147"/>
    </row>
    <row r="19871">
      <c r="A19871" s="147"/>
      <c r="B19871" s="64"/>
      <c r="C19871" s="147" t="s">
        <v>217</v>
      </c>
      <c r="E19871" s="161"/>
      <c r="F19871" s="162"/>
      <c r="G19871" s="147"/>
      <c r="H19871" s="146"/>
      <c r="J19871" s="146"/>
      <c r="L19871" s="150"/>
      <c r="N19871" s="163"/>
      <c r="O19871" s="146"/>
      <c r="P19871" s="146"/>
      <c r="Q19871" s="146"/>
      <c r="R19871" s="34"/>
      <c r="S19871" s="35"/>
      <c r="T19871" s="147"/>
    </row>
    <row r="19872">
      <c r="A19872" s="147"/>
      <c r="B19872" s="64"/>
      <c r="C19872" s="147" t="s">
        <v>217</v>
      </c>
      <c r="E19872" s="161"/>
      <c r="F19872" s="162"/>
      <c r="G19872" s="147"/>
      <c r="H19872" s="146"/>
      <c r="J19872" s="146"/>
      <c r="L19872" s="150"/>
      <c r="N19872" s="163"/>
      <c r="O19872" s="146"/>
      <c r="P19872" s="146"/>
      <c r="Q19872" s="146"/>
      <c r="R19872" s="34"/>
      <c r="S19872" s="35"/>
      <c r="T19872" s="147"/>
    </row>
    <row r="19873">
      <c r="A19873" s="147"/>
      <c r="B19873" s="64"/>
      <c r="C19873" s="147" t="s">
        <v>217</v>
      </c>
      <c r="E19873" s="161"/>
      <c r="F19873" s="162"/>
      <c r="G19873" s="147"/>
      <c r="H19873" s="146"/>
      <c r="J19873" s="146"/>
      <c r="L19873" s="150"/>
      <c r="N19873" s="163"/>
      <c r="O19873" s="146"/>
      <c r="P19873" s="146"/>
      <c r="Q19873" s="146"/>
      <c r="R19873" s="34"/>
      <c r="S19873" s="35"/>
      <c r="T19873" s="147"/>
    </row>
    <row r="19874">
      <c r="A19874" s="147"/>
      <c r="B19874" s="64"/>
      <c r="C19874" s="147" t="s">
        <v>217</v>
      </c>
      <c r="E19874" s="161"/>
      <c r="F19874" s="162"/>
      <c r="G19874" s="147"/>
      <c r="H19874" s="146"/>
      <c r="J19874" s="146"/>
      <c r="L19874" s="150"/>
      <c r="N19874" s="163"/>
      <c r="O19874" s="146"/>
      <c r="P19874" s="146"/>
      <c r="Q19874" s="146"/>
      <c r="R19874" s="34"/>
      <c r="S19874" s="35"/>
      <c r="T19874" s="147"/>
    </row>
    <row r="19875">
      <c r="A19875" s="147"/>
      <c r="B19875" s="64"/>
      <c r="C19875" s="147" t="s">
        <v>217</v>
      </c>
      <c r="E19875" s="161"/>
      <c r="F19875" s="162"/>
      <c r="G19875" s="147"/>
      <c r="H19875" s="146"/>
      <c r="J19875" s="146"/>
      <c r="L19875" s="150"/>
      <c r="N19875" s="163"/>
      <c r="O19875" s="146"/>
      <c r="P19875" s="146"/>
      <c r="Q19875" s="146"/>
      <c r="R19875" s="34"/>
      <c r="S19875" s="35"/>
      <c r="T19875" s="147"/>
    </row>
    <row r="19876">
      <c r="A19876" s="147"/>
      <c r="B19876" s="64"/>
      <c r="C19876" s="147" t="s">
        <v>217</v>
      </c>
      <c r="E19876" s="161"/>
      <c r="F19876" s="162"/>
      <c r="G19876" s="147"/>
      <c r="H19876" s="146"/>
      <c r="J19876" s="146"/>
      <c r="L19876" s="150"/>
      <c r="N19876" s="163"/>
      <c r="O19876" s="146"/>
      <c r="P19876" s="146"/>
      <c r="Q19876" s="146"/>
      <c r="R19876" s="34"/>
      <c r="S19876" s="35"/>
      <c r="T19876" s="147"/>
    </row>
    <row r="19877">
      <c r="A19877" s="147"/>
      <c r="B19877" s="64"/>
      <c r="C19877" s="147" t="s">
        <v>217</v>
      </c>
      <c r="E19877" s="161"/>
      <c r="F19877" s="162"/>
      <c r="G19877" s="147"/>
      <c r="H19877" s="146"/>
      <c r="J19877" s="146"/>
      <c r="L19877" s="150"/>
      <c r="N19877" s="163"/>
      <c r="O19877" s="146"/>
      <c r="P19877" s="146"/>
      <c r="Q19877" s="146"/>
      <c r="R19877" s="34"/>
      <c r="S19877" s="35"/>
      <c r="T19877" s="147"/>
    </row>
    <row r="19878">
      <c r="A19878" s="147"/>
      <c r="B19878" s="64"/>
      <c r="C19878" s="147" t="s">
        <v>217</v>
      </c>
      <c r="E19878" s="161"/>
      <c r="F19878" s="162"/>
      <c r="G19878" s="147"/>
      <c r="H19878" s="146"/>
      <c r="J19878" s="146"/>
      <c r="L19878" s="150"/>
      <c r="N19878" s="163"/>
      <c r="O19878" s="146"/>
      <c r="P19878" s="146"/>
      <c r="Q19878" s="146"/>
      <c r="R19878" s="34"/>
      <c r="S19878" s="35"/>
      <c r="T19878" s="147"/>
    </row>
    <row r="19879">
      <c r="A19879" s="147"/>
      <c r="B19879" s="64"/>
      <c r="C19879" s="147" t="s">
        <v>217</v>
      </c>
      <c r="E19879" s="161"/>
      <c r="F19879" s="162"/>
      <c r="G19879" s="147"/>
      <c r="H19879" s="146"/>
      <c r="J19879" s="146"/>
      <c r="L19879" s="150"/>
      <c r="N19879" s="163"/>
      <c r="O19879" s="146"/>
      <c r="P19879" s="146"/>
      <c r="Q19879" s="146"/>
      <c r="R19879" s="34"/>
      <c r="S19879" s="35"/>
      <c r="T19879" s="147"/>
    </row>
    <row r="19880">
      <c r="A19880" s="147"/>
      <c r="B19880" s="64"/>
      <c r="C19880" s="147" t="s">
        <v>217</v>
      </c>
      <c r="E19880" s="161"/>
      <c r="F19880" s="162"/>
      <c r="G19880" s="147"/>
      <c r="H19880" s="146"/>
      <c r="J19880" s="146"/>
      <c r="L19880" s="150"/>
      <c r="N19880" s="163"/>
      <c r="O19880" s="146"/>
      <c r="P19880" s="146"/>
      <c r="Q19880" s="146"/>
      <c r="R19880" s="34"/>
      <c r="S19880" s="35"/>
      <c r="T19880" s="147"/>
    </row>
    <row r="19881">
      <c r="A19881" s="147"/>
      <c r="B19881" s="64"/>
      <c r="C19881" s="147" t="s">
        <v>217</v>
      </c>
      <c r="E19881" s="161"/>
      <c r="F19881" s="162"/>
      <c r="G19881" s="147"/>
      <c r="H19881" s="146"/>
      <c r="J19881" s="146"/>
      <c r="L19881" s="150"/>
      <c r="N19881" s="163"/>
      <c r="O19881" s="146"/>
      <c r="P19881" s="146"/>
      <c r="Q19881" s="146"/>
      <c r="R19881" s="34"/>
      <c r="S19881" s="35"/>
      <c r="T19881" s="147"/>
    </row>
    <row r="19882">
      <c r="A19882" s="147"/>
      <c r="B19882" s="64"/>
      <c r="C19882" s="147" t="s">
        <v>217</v>
      </c>
      <c r="E19882" s="161"/>
      <c r="F19882" s="162"/>
      <c r="G19882" s="147"/>
      <c r="H19882" s="146"/>
      <c r="J19882" s="146"/>
      <c r="L19882" s="150"/>
      <c r="N19882" s="163"/>
      <c r="O19882" s="146"/>
      <c r="P19882" s="146"/>
      <c r="Q19882" s="146"/>
      <c r="R19882" s="34"/>
      <c r="S19882" s="35"/>
      <c r="T19882" s="147"/>
    </row>
    <row r="19883">
      <c r="A19883" s="147"/>
      <c r="B19883" s="64"/>
      <c r="C19883" s="147" t="s">
        <v>217</v>
      </c>
      <c r="E19883" s="161"/>
      <c r="F19883" s="162"/>
      <c r="G19883" s="147"/>
      <c r="H19883" s="146"/>
      <c r="J19883" s="146"/>
      <c r="L19883" s="150"/>
      <c r="N19883" s="163"/>
      <c r="O19883" s="146"/>
      <c r="P19883" s="146"/>
      <c r="Q19883" s="146"/>
      <c r="R19883" s="34"/>
      <c r="S19883" s="35"/>
      <c r="T19883" s="147"/>
    </row>
    <row r="19884">
      <c r="A19884" s="147"/>
      <c r="B19884" s="64"/>
      <c r="C19884" s="147" t="s">
        <v>217</v>
      </c>
      <c r="E19884" s="161"/>
      <c r="F19884" s="162"/>
      <c r="G19884" s="147"/>
      <c r="H19884" s="146"/>
      <c r="J19884" s="146"/>
      <c r="L19884" s="150"/>
      <c r="N19884" s="163"/>
      <c r="O19884" s="146"/>
      <c r="P19884" s="146"/>
      <c r="Q19884" s="146"/>
      <c r="R19884" s="34"/>
      <c r="S19884" s="35"/>
      <c r="T19884" s="147"/>
    </row>
    <row r="19885">
      <c r="A19885" s="147"/>
      <c r="B19885" s="64"/>
      <c r="C19885" s="147" t="s">
        <v>217</v>
      </c>
      <c r="E19885" s="161"/>
      <c r="F19885" s="162"/>
      <c r="G19885" s="147"/>
      <c r="H19885" s="146"/>
      <c r="J19885" s="146"/>
      <c r="L19885" s="150"/>
      <c r="N19885" s="163"/>
      <c r="O19885" s="146"/>
      <c r="P19885" s="146"/>
      <c r="Q19885" s="146"/>
      <c r="R19885" s="34"/>
      <c r="S19885" s="35"/>
      <c r="T19885" s="147"/>
    </row>
    <row r="19886">
      <c r="A19886" s="147"/>
      <c r="B19886" s="64"/>
      <c r="C19886" s="147" t="s">
        <v>217</v>
      </c>
      <c r="E19886" s="161"/>
      <c r="F19886" s="162"/>
      <c r="G19886" s="147"/>
      <c r="H19886" s="146"/>
      <c r="J19886" s="146"/>
      <c r="L19886" s="150"/>
      <c r="N19886" s="163"/>
      <c r="O19886" s="146"/>
      <c r="P19886" s="146"/>
      <c r="Q19886" s="146"/>
      <c r="R19886" s="34"/>
      <c r="S19886" s="35"/>
      <c r="T19886" s="147"/>
    </row>
    <row r="19887">
      <c r="A19887" s="147"/>
      <c r="B19887" s="64"/>
      <c r="C19887" s="147" t="s">
        <v>217</v>
      </c>
      <c r="E19887" s="161"/>
      <c r="F19887" s="162"/>
      <c r="G19887" s="147"/>
      <c r="H19887" s="146"/>
      <c r="J19887" s="146"/>
      <c r="L19887" s="150"/>
      <c r="N19887" s="163"/>
      <c r="O19887" s="146"/>
      <c r="P19887" s="146"/>
      <c r="Q19887" s="146"/>
      <c r="R19887" s="34"/>
      <c r="S19887" s="35"/>
      <c r="T19887" s="147"/>
    </row>
    <row r="19888">
      <c r="A19888" s="147"/>
      <c r="B19888" s="64"/>
      <c r="C19888" s="147" t="s">
        <v>217</v>
      </c>
      <c r="E19888" s="161"/>
      <c r="F19888" s="162"/>
      <c r="G19888" s="147"/>
      <c r="H19888" s="146"/>
      <c r="J19888" s="146"/>
      <c r="L19888" s="150"/>
      <c r="N19888" s="163"/>
      <c r="O19888" s="146"/>
      <c r="P19888" s="146"/>
      <c r="Q19888" s="146"/>
      <c r="R19888" s="34"/>
      <c r="S19888" s="35"/>
      <c r="T19888" s="147"/>
    </row>
    <row r="19889">
      <c r="A19889" s="147"/>
      <c r="B19889" s="64"/>
      <c r="C19889" s="147" t="s">
        <v>217</v>
      </c>
      <c r="E19889" s="161"/>
      <c r="F19889" s="162"/>
      <c r="G19889" s="147"/>
      <c r="H19889" s="146"/>
      <c r="J19889" s="146"/>
      <c r="L19889" s="150"/>
      <c r="N19889" s="163"/>
      <c r="O19889" s="146"/>
      <c r="P19889" s="146"/>
      <c r="Q19889" s="146"/>
      <c r="R19889" s="34"/>
      <c r="S19889" s="35"/>
      <c r="T19889" s="147"/>
    </row>
    <row r="19890">
      <c r="A19890" s="147"/>
      <c r="B19890" s="64"/>
      <c r="C19890" s="147" t="s">
        <v>217</v>
      </c>
      <c r="E19890" s="161"/>
      <c r="F19890" s="162"/>
      <c r="G19890" s="147"/>
      <c r="H19890" s="146"/>
      <c r="J19890" s="146"/>
      <c r="L19890" s="150"/>
      <c r="N19890" s="163"/>
      <c r="O19890" s="146"/>
      <c r="P19890" s="146"/>
      <c r="Q19890" s="146"/>
      <c r="R19890" s="34"/>
      <c r="S19890" s="35"/>
      <c r="T19890" s="147"/>
    </row>
    <row r="19891">
      <c r="A19891" s="147"/>
      <c r="B19891" s="64"/>
      <c r="C19891" s="147" t="s">
        <v>217</v>
      </c>
      <c r="E19891" s="161"/>
      <c r="F19891" s="162"/>
      <c r="G19891" s="147"/>
      <c r="H19891" s="146"/>
      <c r="J19891" s="146"/>
      <c r="L19891" s="150"/>
      <c r="N19891" s="163"/>
      <c r="O19891" s="146"/>
      <c r="P19891" s="146"/>
      <c r="Q19891" s="146"/>
      <c r="R19891" s="34"/>
      <c r="S19891" s="35"/>
      <c r="T19891" s="147"/>
    </row>
    <row r="19892">
      <c r="A19892" s="147"/>
      <c r="B19892" s="64"/>
      <c r="C19892" s="147" t="s">
        <v>217</v>
      </c>
      <c r="E19892" s="161"/>
      <c r="F19892" s="162"/>
      <c r="G19892" s="147"/>
      <c r="H19892" s="146"/>
      <c r="J19892" s="146"/>
      <c r="L19892" s="150"/>
      <c r="N19892" s="163"/>
      <c r="O19892" s="146"/>
      <c r="P19892" s="146"/>
      <c r="Q19892" s="146"/>
      <c r="R19892" s="34"/>
      <c r="S19892" s="35"/>
      <c r="T19892" s="147"/>
    </row>
    <row r="19893">
      <c r="A19893" s="147"/>
      <c r="B19893" s="64"/>
      <c r="C19893" s="147" t="s">
        <v>217</v>
      </c>
      <c r="E19893" s="161"/>
      <c r="F19893" s="162"/>
      <c r="G19893" s="147"/>
      <c r="H19893" s="146"/>
      <c r="J19893" s="146"/>
      <c r="L19893" s="150"/>
      <c r="N19893" s="163"/>
      <c r="O19893" s="146"/>
      <c r="P19893" s="146"/>
      <c r="Q19893" s="146"/>
      <c r="R19893" s="34"/>
      <c r="S19893" s="35"/>
      <c r="T19893" s="147"/>
    </row>
    <row r="19894">
      <c r="A19894" s="147"/>
      <c r="B19894" s="64"/>
      <c r="C19894" s="147" t="s">
        <v>217</v>
      </c>
      <c r="E19894" s="161"/>
      <c r="F19894" s="162"/>
      <c r="G19894" s="147"/>
      <c r="H19894" s="146"/>
      <c r="J19894" s="146"/>
      <c r="L19894" s="150"/>
      <c r="N19894" s="163"/>
      <c r="O19894" s="146"/>
      <c r="P19894" s="146"/>
      <c r="Q19894" s="146"/>
      <c r="R19894" s="34"/>
      <c r="S19894" s="35"/>
      <c r="T19894" s="147"/>
    </row>
    <row r="19895">
      <c r="A19895" s="147"/>
      <c r="B19895" s="64"/>
      <c r="C19895" s="147" t="s">
        <v>217</v>
      </c>
      <c r="E19895" s="161"/>
      <c r="F19895" s="162"/>
      <c r="G19895" s="147"/>
      <c r="H19895" s="146"/>
      <c r="J19895" s="146"/>
      <c r="L19895" s="150"/>
      <c r="N19895" s="163"/>
      <c r="O19895" s="146"/>
      <c r="P19895" s="146"/>
      <c r="Q19895" s="146"/>
      <c r="R19895" s="34"/>
      <c r="S19895" s="35"/>
      <c r="T19895" s="147"/>
    </row>
    <row r="19896">
      <c r="A19896" s="147"/>
      <c r="B19896" s="64"/>
      <c r="C19896" s="147" t="s">
        <v>217</v>
      </c>
      <c r="E19896" s="161"/>
      <c r="F19896" s="162"/>
      <c r="G19896" s="147"/>
      <c r="H19896" s="146"/>
      <c r="J19896" s="146"/>
      <c r="L19896" s="150"/>
      <c r="N19896" s="163"/>
      <c r="O19896" s="146"/>
      <c r="P19896" s="146"/>
      <c r="Q19896" s="146"/>
      <c r="R19896" s="34"/>
      <c r="S19896" s="35"/>
      <c r="T19896" s="147"/>
    </row>
    <row r="19897">
      <c r="A19897" s="147"/>
      <c r="B19897" s="64"/>
      <c r="C19897" s="147" t="s">
        <v>217</v>
      </c>
      <c r="E19897" s="161"/>
      <c r="F19897" s="162"/>
      <c r="G19897" s="147"/>
      <c r="H19897" s="146"/>
      <c r="J19897" s="146"/>
      <c r="L19897" s="150"/>
      <c r="N19897" s="163"/>
      <c r="O19897" s="146"/>
      <c r="P19897" s="146"/>
      <c r="Q19897" s="146"/>
      <c r="R19897" s="34"/>
      <c r="S19897" s="35"/>
      <c r="T19897" s="147"/>
    </row>
    <row r="19898">
      <c r="A19898" s="147"/>
      <c r="B19898" s="64"/>
      <c r="C19898" s="147" t="s">
        <v>217</v>
      </c>
      <c r="E19898" s="161"/>
      <c r="F19898" s="162"/>
      <c r="G19898" s="147"/>
      <c r="H19898" s="146"/>
      <c r="J19898" s="146"/>
      <c r="L19898" s="150"/>
      <c r="N19898" s="163"/>
      <c r="O19898" s="146"/>
      <c r="P19898" s="146"/>
      <c r="Q19898" s="146"/>
      <c r="R19898" s="34"/>
      <c r="S19898" s="35"/>
      <c r="T19898" s="147"/>
    </row>
    <row r="19899">
      <c r="A19899" s="147"/>
      <c r="B19899" s="64"/>
      <c r="C19899" s="147" t="s">
        <v>217</v>
      </c>
      <c r="E19899" s="161"/>
      <c r="F19899" s="162"/>
      <c r="G19899" s="147"/>
      <c r="H19899" s="146"/>
      <c r="J19899" s="146"/>
      <c r="L19899" s="150"/>
      <c r="N19899" s="163"/>
      <c r="O19899" s="146"/>
      <c r="P19899" s="146"/>
      <c r="Q19899" s="146"/>
      <c r="R19899" s="34"/>
      <c r="S19899" s="35"/>
      <c r="T19899" s="147"/>
    </row>
    <row r="19900">
      <c r="A19900" s="147"/>
      <c r="B19900" s="64"/>
      <c r="C19900" s="147" t="s">
        <v>217</v>
      </c>
      <c r="E19900" s="161"/>
      <c r="F19900" s="162"/>
      <c r="G19900" s="147"/>
      <c r="H19900" s="146"/>
      <c r="J19900" s="146"/>
      <c r="L19900" s="150"/>
      <c r="N19900" s="163"/>
      <c r="O19900" s="146"/>
      <c r="P19900" s="146"/>
      <c r="Q19900" s="146"/>
      <c r="R19900" s="34"/>
      <c r="S19900" s="35"/>
      <c r="T19900" s="147"/>
    </row>
    <row r="19901">
      <c r="A19901" s="147"/>
      <c r="B19901" s="64"/>
      <c r="C19901" s="147" t="s">
        <v>217</v>
      </c>
      <c r="E19901" s="161"/>
      <c r="F19901" s="162"/>
      <c r="G19901" s="147"/>
      <c r="H19901" s="146"/>
      <c r="J19901" s="146"/>
      <c r="L19901" s="150"/>
      <c r="N19901" s="163"/>
      <c r="O19901" s="146"/>
      <c r="P19901" s="146"/>
      <c r="Q19901" s="146"/>
      <c r="R19901" s="34"/>
      <c r="S19901" s="35"/>
      <c r="T19901" s="147"/>
    </row>
    <row r="19902">
      <c r="A19902" s="147"/>
      <c r="B19902" s="64"/>
      <c r="C19902" s="147" t="s">
        <v>217</v>
      </c>
      <c r="E19902" s="161"/>
      <c r="F19902" s="162"/>
      <c r="G19902" s="147"/>
      <c r="H19902" s="146"/>
      <c r="J19902" s="146"/>
      <c r="L19902" s="150"/>
      <c r="N19902" s="163"/>
      <c r="O19902" s="146"/>
      <c r="P19902" s="146"/>
      <c r="Q19902" s="146"/>
      <c r="R19902" s="34"/>
      <c r="S19902" s="35"/>
      <c r="T19902" s="147"/>
    </row>
    <row r="19903">
      <c r="A19903" s="147"/>
      <c r="B19903" s="64"/>
      <c r="C19903" s="147" t="s">
        <v>217</v>
      </c>
      <c r="E19903" s="161"/>
      <c r="F19903" s="162"/>
      <c r="G19903" s="147"/>
      <c r="H19903" s="146"/>
      <c r="J19903" s="146"/>
      <c r="L19903" s="150"/>
      <c r="N19903" s="163"/>
      <c r="O19903" s="146"/>
      <c r="P19903" s="146"/>
      <c r="Q19903" s="146"/>
      <c r="R19903" s="34"/>
      <c r="S19903" s="35"/>
      <c r="T19903" s="147"/>
    </row>
    <row r="19904">
      <c r="A19904" s="147"/>
      <c r="B19904" s="64"/>
      <c r="C19904" s="147" t="s">
        <v>217</v>
      </c>
      <c r="E19904" s="161"/>
      <c r="F19904" s="162"/>
      <c r="G19904" s="147"/>
      <c r="H19904" s="146"/>
      <c r="J19904" s="146"/>
      <c r="L19904" s="150"/>
      <c r="N19904" s="163"/>
      <c r="O19904" s="146"/>
      <c r="P19904" s="146"/>
      <c r="Q19904" s="146"/>
      <c r="R19904" s="34"/>
      <c r="S19904" s="35"/>
      <c r="T19904" s="147"/>
    </row>
    <row r="19905">
      <c r="A19905" s="147"/>
      <c r="B19905" s="64"/>
      <c r="C19905" s="147" t="s">
        <v>217</v>
      </c>
      <c r="E19905" s="161"/>
      <c r="F19905" s="162"/>
      <c r="G19905" s="147"/>
      <c r="H19905" s="146"/>
      <c r="J19905" s="146"/>
      <c r="L19905" s="150"/>
      <c r="N19905" s="163"/>
      <c r="O19905" s="146"/>
      <c r="P19905" s="146"/>
      <c r="Q19905" s="146"/>
      <c r="R19905" s="34"/>
      <c r="S19905" s="35"/>
      <c r="T19905" s="147"/>
    </row>
    <row r="19906">
      <c r="A19906" s="147"/>
      <c r="B19906" s="64"/>
      <c r="C19906" s="147" t="s">
        <v>217</v>
      </c>
      <c r="E19906" s="161"/>
      <c r="F19906" s="162"/>
      <c r="G19906" s="147"/>
      <c r="H19906" s="146"/>
      <c r="J19906" s="146"/>
      <c r="L19906" s="150"/>
      <c r="N19906" s="163"/>
      <c r="O19906" s="146"/>
      <c r="P19906" s="146"/>
      <c r="Q19906" s="146"/>
      <c r="R19906" s="34"/>
      <c r="S19906" s="35"/>
      <c r="T19906" s="147"/>
    </row>
    <row r="19907">
      <c r="A19907" s="147"/>
      <c r="B19907" s="64"/>
      <c r="C19907" s="147" t="s">
        <v>217</v>
      </c>
      <c r="E19907" s="161"/>
      <c r="F19907" s="162"/>
      <c r="G19907" s="147"/>
      <c r="H19907" s="146"/>
      <c r="J19907" s="146"/>
      <c r="L19907" s="150"/>
      <c r="N19907" s="163"/>
      <c r="O19907" s="146"/>
      <c r="P19907" s="146"/>
      <c r="Q19907" s="146"/>
      <c r="R19907" s="34"/>
      <c r="S19907" s="35"/>
      <c r="T19907" s="147"/>
    </row>
    <row r="19908">
      <c r="A19908" s="147"/>
      <c r="B19908" s="64"/>
      <c r="C19908" s="147" t="s">
        <v>217</v>
      </c>
      <c r="E19908" s="161"/>
      <c r="F19908" s="162"/>
      <c r="G19908" s="147"/>
      <c r="H19908" s="146"/>
      <c r="J19908" s="146"/>
      <c r="L19908" s="150"/>
      <c r="N19908" s="163"/>
      <c r="O19908" s="146"/>
      <c r="P19908" s="146"/>
      <c r="Q19908" s="146"/>
      <c r="R19908" s="34"/>
      <c r="S19908" s="35"/>
      <c r="T19908" s="147"/>
    </row>
    <row r="19909">
      <c r="A19909" s="147"/>
      <c r="B19909" s="64"/>
      <c r="C19909" s="147" t="s">
        <v>217</v>
      </c>
      <c r="E19909" s="161"/>
      <c r="F19909" s="162"/>
      <c r="G19909" s="147"/>
      <c r="H19909" s="146"/>
      <c r="J19909" s="146"/>
      <c r="L19909" s="150"/>
      <c r="N19909" s="163"/>
      <c r="O19909" s="146"/>
      <c r="P19909" s="146"/>
      <c r="Q19909" s="146"/>
      <c r="R19909" s="34"/>
      <c r="S19909" s="35"/>
      <c r="T19909" s="147"/>
    </row>
    <row r="19910">
      <c r="A19910" s="147"/>
      <c r="B19910" s="64"/>
      <c r="C19910" s="147" t="s">
        <v>217</v>
      </c>
      <c r="E19910" s="161"/>
      <c r="F19910" s="162"/>
      <c r="G19910" s="147"/>
      <c r="H19910" s="146"/>
      <c r="J19910" s="146"/>
      <c r="L19910" s="150"/>
      <c r="N19910" s="163"/>
      <c r="O19910" s="146"/>
      <c r="P19910" s="146"/>
      <c r="Q19910" s="146"/>
      <c r="R19910" s="34"/>
      <c r="S19910" s="35"/>
      <c r="T19910" s="147"/>
    </row>
    <row r="19911">
      <c r="A19911" s="147"/>
      <c r="B19911" s="64"/>
      <c r="C19911" s="147" t="s">
        <v>217</v>
      </c>
      <c r="E19911" s="161"/>
      <c r="F19911" s="162"/>
      <c r="G19911" s="147"/>
      <c r="H19911" s="146"/>
      <c r="J19911" s="146"/>
      <c r="L19911" s="150"/>
      <c r="N19911" s="163"/>
      <c r="O19911" s="146"/>
      <c r="P19911" s="146"/>
      <c r="Q19911" s="146"/>
      <c r="R19911" s="34"/>
      <c r="S19911" s="35"/>
      <c r="T19911" s="147"/>
    </row>
    <row r="19912">
      <c r="A19912" s="147"/>
      <c r="B19912" s="64"/>
      <c r="C19912" s="147" t="s">
        <v>217</v>
      </c>
      <c r="E19912" s="161"/>
      <c r="F19912" s="162"/>
      <c r="G19912" s="147"/>
      <c r="H19912" s="146"/>
      <c r="J19912" s="146"/>
      <c r="L19912" s="150"/>
      <c r="N19912" s="163"/>
      <c r="O19912" s="146"/>
      <c r="P19912" s="146"/>
      <c r="Q19912" s="146"/>
      <c r="R19912" s="34"/>
      <c r="S19912" s="35"/>
      <c r="T19912" s="147"/>
    </row>
    <row r="19913">
      <c r="A19913" s="147"/>
      <c r="B19913" s="64"/>
      <c r="C19913" s="147" t="s">
        <v>217</v>
      </c>
      <c r="E19913" s="161"/>
      <c r="F19913" s="162"/>
      <c r="G19913" s="147"/>
      <c r="H19913" s="146"/>
      <c r="J19913" s="146"/>
      <c r="L19913" s="150"/>
      <c r="N19913" s="163"/>
      <c r="O19913" s="146"/>
      <c r="P19913" s="146"/>
      <c r="Q19913" s="146"/>
      <c r="R19913" s="34"/>
      <c r="S19913" s="35"/>
      <c r="T19913" s="147"/>
    </row>
    <row r="19914">
      <c r="A19914" s="147"/>
      <c r="B19914" s="64"/>
      <c r="C19914" s="147" t="s">
        <v>217</v>
      </c>
      <c r="E19914" s="161"/>
      <c r="F19914" s="162"/>
      <c r="G19914" s="147"/>
      <c r="H19914" s="146"/>
      <c r="J19914" s="146"/>
      <c r="L19914" s="150"/>
      <c r="N19914" s="163"/>
      <c r="O19914" s="146"/>
      <c r="P19914" s="146"/>
      <c r="Q19914" s="146"/>
      <c r="R19914" s="34"/>
      <c r="S19914" s="35"/>
      <c r="T19914" s="147"/>
    </row>
    <row r="19915">
      <c r="A19915" s="147"/>
      <c r="B19915" s="64"/>
      <c r="C19915" s="147" t="s">
        <v>217</v>
      </c>
      <c r="E19915" s="161"/>
      <c r="F19915" s="162"/>
      <c r="G19915" s="147"/>
      <c r="H19915" s="146"/>
      <c r="J19915" s="146"/>
      <c r="L19915" s="150"/>
      <c r="N19915" s="163"/>
      <c r="O19915" s="146"/>
      <c r="P19915" s="146"/>
      <c r="Q19915" s="146"/>
      <c r="R19915" s="34"/>
      <c r="S19915" s="35"/>
      <c r="T19915" s="147"/>
    </row>
    <row r="19916">
      <c r="A19916" s="147"/>
      <c r="B19916" s="64"/>
      <c r="C19916" s="147" t="s">
        <v>217</v>
      </c>
      <c r="E19916" s="161"/>
      <c r="F19916" s="162"/>
      <c r="G19916" s="147"/>
      <c r="H19916" s="146"/>
      <c r="J19916" s="146"/>
      <c r="L19916" s="150"/>
      <c r="N19916" s="163"/>
      <c r="O19916" s="146"/>
      <c r="P19916" s="146"/>
      <c r="Q19916" s="146"/>
      <c r="R19916" s="34"/>
      <c r="S19916" s="35"/>
      <c r="T19916" s="147"/>
    </row>
    <row r="19917">
      <c r="A19917" s="147"/>
      <c r="B19917" s="64"/>
      <c r="C19917" s="147" t="s">
        <v>217</v>
      </c>
      <c r="E19917" s="161"/>
      <c r="F19917" s="162"/>
      <c r="G19917" s="147"/>
      <c r="H19917" s="146"/>
      <c r="J19917" s="146"/>
      <c r="L19917" s="150"/>
      <c r="N19917" s="163"/>
      <c r="O19917" s="146"/>
      <c r="P19917" s="146"/>
      <c r="Q19917" s="146"/>
      <c r="R19917" s="34"/>
      <c r="S19917" s="35"/>
      <c r="T19917" s="147"/>
    </row>
    <row r="19918">
      <c r="A19918" s="147"/>
      <c r="B19918" s="64"/>
      <c r="C19918" s="147" t="s">
        <v>217</v>
      </c>
      <c r="E19918" s="161"/>
      <c r="F19918" s="162"/>
      <c r="G19918" s="147"/>
      <c r="H19918" s="146"/>
      <c r="J19918" s="146"/>
      <c r="L19918" s="150"/>
      <c r="N19918" s="163"/>
      <c r="O19918" s="146"/>
      <c r="P19918" s="146"/>
      <c r="Q19918" s="146"/>
      <c r="R19918" s="34"/>
      <c r="S19918" s="35"/>
      <c r="T19918" s="147"/>
    </row>
    <row r="19919">
      <c r="A19919" s="147"/>
      <c r="B19919" s="64"/>
      <c r="C19919" s="147" t="s">
        <v>217</v>
      </c>
      <c r="E19919" s="161"/>
      <c r="F19919" s="162"/>
      <c r="G19919" s="147"/>
      <c r="H19919" s="146"/>
      <c r="J19919" s="146"/>
      <c r="L19919" s="150"/>
      <c r="N19919" s="163"/>
      <c r="O19919" s="146"/>
      <c r="P19919" s="146"/>
      <c r="Q19919" s="146"/>
      <c r="R19919" s="34"/>
      <c r="S19919" s="35"/>
      <c r="T19919" s="147"/>
    </row>
    <row r="19920">
      <c r="A19920" s="147"/>
      <c r="B19920" s="64"/>
      <c r="C19920" s="147" t="s">
        <v>217</v>
      </c>
      <c r="E19920" s="161"/>
      <c r="F19920" s="162"/>
      <c r="G19920" s="147"/>
      <c r="H19920" s="146"/>
      <c r="J19920" s="146"/>
      <c r="L19920" s="150"/>
      <c r="N19920" s="163"/>
      <c r="O19920" s="146"/>
      <c r="P19920" s="146"/>
      <c r="Q19920" s="146"/>
      <c r="R19920" s="34"/>
      <c r="S19920" s="35"/>
      <c r="T19920" s="147"/>
    </row>
    <row r="19921">
      <c r="A19921" s="147"/>
      <c r="B19921" s="64"/>
      <c r="C19921" s="147" t="s">
        <v>217</v>
      </c>
      <c r="E19921" s="161"/>
      <c r="F19921" s="162"/>
      <c r="G19921" s="147"/>
      <c r="H19921" s="146"/>
      <c r="J19921" s="146"/>
      <c r="L19921" s="150"/>
      <c r="N19921" s="163"/>
      <c r="O19921" s="146"/>
      <c r="P19921" s="146"/>
      <c r="Q19921" s="146"/>
      <c r="R19921" s="34"/>
      <c r="S19921" s="35"/>
      <c r="T19921" s="147"/>
    </row>
    <row r="19922">
      <c r="A19922" s="147"/>
      <c r="B19922" s="64"/>
      <c r="C19922" s="147" t="s">
        <v>217</v>
      </c>
      <c r="E19922" s="161"/>
      <c r="F19922" s="162"/>
      <c r="G19922" s="147"/>
      <c r="H19922" s="146"/>
      <c r="J19922" s="146"/>
      <c r="L19922" s="150"/>
      <c r="N19922" s="163"/>
      <c r="O19922" s="146"/>
      <c r="P19922" s="146"/>
      <c r="Q19922" s="146"/>
      <c r="R19922" s="34"/>
      <c r="S19922" s="35"/>
      <c r="T19922" s="147"/>
    </row>
    <row r="19923">
      <c r="A19923" s="147"/>
      <c r="B19923" s="64"/>
      <c r="C19923" s="147" t="s">
        <v>217</v>
      </c>
      <c r="E19923" s="161"/>
      <c r="F19923" s="162"/>
      <c r="G19923" s="147"/>
      <c r="H19923" s="146"/>
      <c r="J19923" s="146"/>
      <c r="L19923" s="150"/>
      <c r="N19923" s="163"/>
      <c r="O19923" s="146"/>
      <c r="P19923" s="146"/>
      <c r="Q19923" s="146"/>
      <c r="R19923" s="34"/>
      <c r="S19923" s="35"/>
      <c r="T19923" s="147"/>
    </row>
    <row r="19924">
      <c r="A19924" s="147"/>
      <c r="B19924" s="64"/>
      <c r="C19924" s="147" t="s">
        <v>217</v>
      </c>
      <c r="E19924" s="161"/>
      <c r="F19924" s="162"/>
      <c r="G19924" s="147"/>
      <c r="H19924" s="146"/>
      <c r="J19924" s="146"/>
      <c r="L19924" s="150"/>
      <c r="N19924" s="163"/>
      <c r="O19924" s="146"/>
      <c r="P19924" s="146"/>
      <c r="Q19924" s="146"/>
      <c r="R19924" s="34"/>
      <c r="S19924" s="35"/>
      <c r="T19924" s="147"/>
    </row>
    <row r="19925">
      <c r="A19925" s="147"/>
      <c r="B19925" s="64"/>
      <c r="C19925" s="147" t="s">
        <v>217</v>
      </c>
      <c r="E19925" s="161"/>
      <c r="F19925" s="162"/>
      <c r="G19925" s="147"/>
      <c r="H19925" s="146"/>
      <c r="J19925" s="146"/>
      <c r="L19925" s="150"/>
      <c r="N19925" s="163"/>
      <c r="O19925" s="146"/>
      <c r="P19925" s="146"/>
      <c r="Q19925" s="146"/>
      <c r="R19925" s="34"/>
      <c r="S19925" s="35"/>
      <c r="T19925" s="147"/>
    </row>
    <row r="19926">
      <c r="A19926" s="147"/>
      <c r="B19926" s="64"/>
      <c r="C19926" s="147" t="s">
        <v>217</v>
      </c>
      <c r="E19926" s="161"/>
      <c r="F19926" s="162"/>
      <c r="G19926" s="147"/>
      <c r="H19926" s="146"/>
      <c r="J19926" s="146"/>
      <c r="L19926" s="150"/>
      <c r="N19926" s="163"/>
      <c r="O19926" s="146"/>
      <c r="P19926" s="146"/>
      <c r="Q19926" s="146"/>
      <c r="R19926" s="34"/>
      <c r="S19926" s="35"/>
      <c r="T19926" s="147"/>
    </row>
    <row r="19927">
      <c r="A19927" s="147"/>
      <c r="B19927" s="64"/>
      <c r="C19927" s="147" t="s">
        <v>217</v>
      </c>
      <c r="E19927" s="161"/>
      <c r="F19927" s="162"/>
      <c r="G19927" s="147"/>
      <c r="H19927" s="146"/>
      <c r="J19927" s="146"/>
      <c r="L19927" s="150"/>
      <c r="N19927" s="163"/>
      <c r="O19927" s="146"/>
      <c r="P19927" s="146"/>
      <c r="Q19927" s="146"/>
      <c r="R19927" s="34"/>
      <c r="S19927" s="35"/>
      <c r="T19927" s="147"/>
    </row>
    <row r="19928">
      <c r="A19928" s="147"/>
      <c r="B19928" s="64"/>
      <c r="C19928" s="147" t="s">
        <v>217</v>
      </c>
      <c r="E19928" s="161"/>
      <c r="F19928" s="162"/>
      <c r="G19928" s="147"/>
      <c r="H19928" s="146"/>
      <c r="J19928" s="146"/>
      <c r="L19928" s="150"/>
      <c r="N19928" s="163"/>
      <c r="O19928" s="146"/>
      <c r="P19928" s="146"/>
      <c r="Q19928" s="146"/>
      <c r="R19928" s="34"/>
      <c r="S19928" s="35"/>
      <c r="T19928" s="147"/>
    </row>
    <row r="19929">
      <c r="A19929" s="147"/>
      <c r="B19929" s="64"/>
      <c r="C19929" s="147" t="s">
        <v>217</v>
      </c>
      <c r="E19929" s="161"/>
      <c r="F19929" s="162"/>
      <c r="G19929" s="147"/>
      <c r="H19929" s="146"/>
      <c r="J19929" s="146"/>
      <c r="L19929" s="150"/>
      <c r="N19929" s="163"/>
      <c r="O19929" s="146"/>
      <c r="P19929" s="146"/>
      <c r="Q19929" s="146"/>
      <c r="R19929" s="34"/>
      <c r="S19929" s="35"/>
      <c r="T19929" s="147"/>
    </row>
    <row r="19930">
      <c r="A19930" s="147"/>
      <c r="B19930" s="64"/>
      <c r="C19930" s="147" t="s">
        <v>217</v>
      </c>
      <c r="E19930" s="161"/>
      <c r="F19930" s="162"/>
      <c r="G19930" s="147"/>
      <c r="H19930" s="146"/>
      <c r="J19930" s="146"/>
      <c r="L19930" s="150"/>
      <c r="N19930" s="163"/>
      <c r="O19930" s="146"/>
      <c r="P19930" s="146"/>
      <c r="Q19930" s="146"/>
      <c r="R19930" s="34"/>
      <c r="S19930" s="35"/>
      <c r="T19930" s="147"/>
    </row>
    <row r="19931">
      <c r="A19931" s="147"/>
      <c r="B19931" s="64"/>
      <c r="C19931" s="147" t="s">
        <v>217</v>
      </c>
      <c r="E19931" s="161"/>
      <c r="F19931" s="162"/>
      <c r="G19931" s="147"/>
      <c r="H19931" s="146"/>
      <c r="J19931" s="146"/>
      <c r="L19931" s="150"/>
      <c r="N19931" s="163"/>
      <c r="O19931" s="146"/>
      <c r="P19931" s="146"/>
      <c r="Q19931" s="146"/>
      <c r="R19931" s="34"/>
      <c r="S19931" s="35"/>
      <c r="T19931" s="147"/>
    </row>
    <row r="19932">
      <c r="A19932" s="147"/>
      <c r="B19932" s="64"/>
      <c r="C19932" s="147" t="s">
        <v>217</v>
      </c>
      <c r="E19932" s="161"/>
      <c r="F19932" s="162"/>
      <c r="G19932" s="147"/>
      <c r="H19932" s="146"/>
      <c r="J19932" s="146"/>
      <c r="L19932" s="150"/>
      <c r="N19932" s="163"/>
      <c r="O19932" s="146"/>
      <c r="P19932" s="146"/>
      <c r="Q19932" s="146"/>
      <c r="R19932" s="34"/>
      <c r="S19932" s="35"/>
      <c r="T19932" s="147"/>
    </row>
    <row r="19933">
      <c r="A19933" s="147"/>
      <c r="B19933" s="64"/>
      <c r="C19933" s="147" t="s">
        <v>217</v>
      </c>
      <c r="E19933" s="161"/>
      <c r="F19933" s="162"/>
      <c r="G19933" s="147"/>
      <c r="H19933" s="146"/>
      <c r="J19933" s="146"/>
      <c r="L19933" s="150"/>
      <c r="N19933" s="163"/>
      <c r="O19933" s="146"/>
      <c r="P19933" s="146"/>
      <c r="Q19933" s="146"/>
      <c r="R19933" s="34"/>
      <c r="S19933" s="35"/>
      <c r="T19933" s="147"/>
    </row>
    <row r="19934">
      <c r="A19934" s="147"/>
      <c r="B19934" s="64"/>
      <c r="C19934" s="147" t="s">
        <v>217</v>
      </c>
      <c r="E19934" s="161"/>
      <c r="F19934" s="162"/>
      <c r="G19934" s="147"/>
      <c r="H19934" s="146"/>
      <c r="J19934" s="146"/>
      <c r="L19934" s="150"/>
      <c r="N19934" s="163"/>
      <c r="O19934" s="146"/>
      <c r="P19934" s="146"/>
      <c r="Q19934" s="146"/>
      <c r="R19934" s="34"/>
      <c r="S19934" s="35"/>
      <c r="T19934" s="147"/>
    </row>
    <row r="19935">
      <c r="A19935" s="147"/>
      <c r="B19935" s="64"/>
      <c r="C19935" s="147" t="s">
        <v>217</v>
      </c>
      <c r="E19935" s="161"/>
      <c r="F19935" s="162"/>
      <c r="G19935" s="147"/>
      <c r="H19935" s="146"/>
      <c r="J19935" s="146"/>
      <c r="L19935" s="150"/>
      <c r="N19935" s="163"/>
      <c r="O19935" s="146"/>
      <c r="P19935" s="146"/>
      <c r="Q19935" s="146"/>
      <c r="R19935" s="34"/>
      <c r="S19935" s="35"/>
      <c r="T19935" s="147"/>
    </row>
    <row r="19936">
      <c r="A19936" s="147"/>
      <c r="B19936" s="64"/>
      <c r="C19936" s="147" t="s">
        <v>217</v>
      </c>
      <c r="E19936" s="161"/>
      <c r="F19936" s="162"/>
      <c r="G19936" s="147"/>
      <c r="H19936" s="146"/>
      <c r="J19936" s="146"/>
      <c r="L19936" s="150"/>
      <c r="N19936" s="163"/>
      <c r="O19936" s="146"/>
      <c r="P19936" s="146"/>
      <c r="Q19936" s="146"/>
      <c r="R19936" s="34"/>
      <c r="S19936" s="35"/>
      <c r="T19936" s="147"/>
    </row>
    <row r="19937">
      <c r="A19937" s="147"/>
      <c r="B19937" s="64"/>
      <c r="C19937" s="147" t="s">
        <v>217</v>
      </c>
      <c r="E19937" s="161"/>
      <c r="F19937" s="162"/>
      <c r="G19937" s="147"/>
      <c r="H19937" s="146"/>
      <c r="J19937" s="146"/>
      <c r="L19937" s="150"/>
      <c r="N19937" s="163"/>
      <c r="O19937" s="146"/>
      <c r="P19937" s="146"/>
      <c r="Q19937" s="146"/>
      <c r="R19937" s="34"/>
      <c r="S19937" s="35"/>
      <c r="T19937" s="147"/>
    </row>
    <row r="19938">
      <c r="A19938" s="147"/>
      <c r="B19938" s="64"/>
      <c r="C19938" s="147" t="s">
        <v>217</v>
      </c>
      <c r="E19938" s="161"/>
      <c r="F19938" s="162"/>
      <c r="G19938" s="147"/>
      <c r="H19938" s="146"/>
      <c r="J19938" s="146"/>
      <c r="L19938" s="150"/>
      <c r="N19938" s="163"/>
      <c r="O19938" s="146"/>
      <c r="P19938" s="146"/>
      <c r="Q19938" s="146"/>
      <c r="R19938" s="34"/>
      <c r="S19938" s="35"/>
      <c r="T19938" s="147"/>
    </row>
    <row r="19939">
      <c r="A19939" s="147"/>
      <c r="B19939" s="64"/>
      <c r="C19939" s="147" t="s">
        <v>217</v>
      </c>
      <c r="E19939" s="161"/>
      <c r="F19939" s="162"/>
      <c r="G19939" s="147"/>
      <c r="H19939" s="146"/>
      <c r="J19939" s="146"/>
      <c r="L19939" s="150"/>
      <c r="N19939" s="163"/>
      <c r="O19939" s="146"/>
      <c r="P19939" s="146"/>
      <c r="Q19939" s="146"/>
      <c r="R19939" s="34"/>
      <c r="S19939" s="35"/>
      <c r="T19939" s="147"/>
    </row>
    <row r="19940">
      <c r="A19940" s="147"/>
      <c r="B19940" s="64"/>
      <c r="C19940" s="147" t="s">
        <v>217</v>
      </c>
      <c r="E19940" s="161"/>
      <c r="F19940" s="162"/>
      <c r="G19940" s="147"/>
      <c r="H19940" s="146"/>
      <c r="J19940" s="146"/>
      <c r="L19940" s="150"/>
      <c r="N19940" s="163"/>
      <c r="O19940" s="146"/>
      <c r="P19940" s="146"/>
      <c r="Q19940" s="146"/>
      <c r="R19940" s="34"/>
      <c r="S19940" s="35"/>
      <c r="T19940" s="147"/>
    </row>
    <row r="19941">
      <c r="A19941" s="147"/>
      <c r="B19941" s="64"/>
      <c r="C19941" s="147" t="s">
        <v>217</v>
      </c>
      <c r="E19941" s="161"/>
      <c r="F19941" s="162"/>
      <c r="G19941" s="147"/>
      <c r="H19941" s="146"/>
      <c r="J19941" s="146"/>
      <c r="L19941" s="150"/>
      <c r="N19941" s="163"/>
      <c r="O19941" s="146"/>
      <c r="P19941" s="146"/>
      <c r="Q19941" s="146"/>
      <c r="R19941" s="34"/>
      <c r="S19941" s="35"/>
      <c r="T19941" s="147"/>
    </row>
    <row r="19942">
      <c r="A19942" s="147"/>
      <c r="B19942" s="64"/>
      <c r="C19942" s="147" t="s">
        <v>217</v>
      </c>
      <c r="E19942" s="161"/>
      <c r="F19942" s="162"/>
      <c r="G19942" s="147"/>
      <c r="H19942" s="146"/>
      <c r="J19942" s="146"/>
      <c r="L19942" s="150"/>
      <c r="N19942" s="163"/>
      <c r="O19942" s="146"/>
      <c r="P19942" s="146"/>
      <c r="Q19942" s="146"/>
      <c r="R19942" s="34"/>
      <c r="S19942" s="35"/>
      <c r="T19942" s="147"/>
    </row>
    <row r="19943">
      <c r="A19943" s="147"/>
      <c r="B19943" s="64"/>
      <c r="C19943" s="147" t="s">
        <v>217</v>
      </c>
      <c r="E19943" s="161"/>
      <c r="F19943" s="162"/>
      <c r="G19943" s="147"/>
      <c r="H19943" s="146"/>
      <c r="J19943" s="146"/>
      <c r="L19943" s="150"/>
      <c r="N19943" s="163"/>
      <c r="O19943" s="146"/>
      <c r="P19943" s="146"/>
      <c r="Q19943" s="146"/>
      <c r="R19943" s="34"/>
      <c r="S19943" s="35"/>
      <c r="T19943" s="147"/>
    </row>
    <row r="19944">
      <c r="A19944" s="147"/>
      <c r="B19944" s="64"/>
      <c r="C19944" s="147" t="s">
        <v>217</v>
      </c>
      <c r="E19944" s="161"/>
      <c r="F19944" s="162"/>
      <c r="G19944" s="147"/>
      <c r="H19944" s="146"/>
      <c r="J19944" s="146"/>
      <c r="L19944" s="150"/>
      <c r="N19944" s="163"/>
      <c r="O19944" s="146"/>
      <c r="P19944" s="146"/>
      <c r="Q19944" s="146"/>
      <c r="R19944" s="34"/>
      <c r="S19944" s="35"/>
      <c r="T19944" s="147"/>
    </row>
    <row r="19945">
      <c r="A19945" s="147"/>
      <c r="B19945" s="64"/>
      <c r="C19945" s="147" t="s">
        <v>217</v>
      </c>
      <c r="E19945" s="161"/>
      <c r="F19945" s="162"/>
      <c r="G19945" s="147"/>
      <c r="H19945" s="146"/>
      <c r="J19945" s="146"/>
      <c r="L19945" s="150"/>
      <c r="N19945" s="163"/>
      <c r="O19945" s="146"/>
      <c r="P19945" s="146"/>
      <c r="Q19945" s="146"/>
      <c r="R19945" s="34"/>
      <c r="S19945" s="35"/>
      <c r="T19945" s="147"/>
    </row>
    <row r="19946">
      <c r="A19946" s="147"/>
      <c r="B19946" s="64"/>
      <c r="C19946" s="147" t="s">
        <v>217</v>
      </c>
      <c r="E19946" s="161"/>
      <c r="F19946" s="162"/>
      <c r="G19946" s="147"/>
      <c r="H19946" s="146"/>
      <c r="J19946" s="146"/>
      <c r="L19946" s="150"/>
      <c r="N19946" s="163"/>
      <c r="O19946" s="146"/>
      <c r="P19946" s="146"/>
      <c r="Q19946" s="146"/>
      <c r="R19946" s="34"/>
      <c r="S19946" s="35"/>
      <c r="T19946" s="147"/>
    </row>
    <row r="19947">
      <c r="A19947" s="147"/>
      <c r="B19947" s="64"/>
      <c r="C19947" s="147" t="s">
        <v>217</v>
      </c>
      <c r="E19947" s="161"/>
      <c r="F19947" s="162"/>
      <c r="G19947" s="147"/>
      <c r="H19947" s="146"/>
      <c r="J19947" s="146"/>
      <c r="L19947" s="150"/>
      <c r="N19947" s="163"/>
      <c r="O19947" s="146"/>
      <c r="P19947" s="146"/>
      <c r="Q19947" s="146"/>
      <c r="R19947" s="34"/>
      <c r="S19947" s="35"/>
      <c r="T19947" s="147"/>
    </row>
    <row r="19948">
      <c r="A19948" s="147"/>
      <c r="B19948" s="64"/>
      <c r="C19948" s="147" t="s">
        <v>217</v>
      </c>
      <c r="E19948" s="161"/>
      <c r="F19948" s="162"/>
      <c r="G19948" s="147"/>
      <c r="H19948" s="146"/>
      <c r="J19948" s="146"/>
      <c r="L19948" s="150"/>
      <c r="N19948" s="163"/>
      <c r="O19948" s="146"/>
      <c r="P19948" s="146"/>
      <c r="Q19948" s="146"/>
      <c r="R19948" s="34"/>
      <c r="S19948" s="35"/>
      <c r="T19948" s="147"/>
    </row>
    <row r="19949">
      <c r="A19949" s="147"/>
      <c r="B19949" s="64"/>
      <c r="C19949" s="147" t="s">
        <v>217</v>
      </c>
      <c r="E19949" s="161"/>
      <c r="F19949" s="162"/>
      <c r="G19949" s="147"/>
      <c r="H19949" s="146"/>
      <c r="J19949" s="146"/>
      <c r="L19949" s="150"/>
      <c r="N19949" s="163"/>
      <c r="O19949" s="146"/>
      <c r="P19949" s="146"/>
      <c r="Q19949" s="146"/>
      <c r="R19949" s="34"/>
      <c r="S19949" s="35"/>
      <c r="T19949" s="147"/>
    </row>
    <row r="19950">
      <c r="A19950" s="147"/>
      <c r="B19950" s="64"/>
      <c r="C19950" s="147" t="s">
        <v>217</v>
      </c>
      <c r="E19950" s="161"/>
      <c r="F19950" s="162"/>
      <c r="G19950" s="147"/>
      <c r="H19950" s="146"/>
      <c r="J19950" s="146"/>
      <c r="L19950" s="150"/>
      <c r="N19950" s="163"/>
      <c r="O19950" s="146"/>
      <c r="P19950" s="146"/>
      <c r="Q19950" s="146"/>
      <c r="R19950" s="34"/>
      <c r="S19950" s="35"/>
      <c r="T19950" s="147"/>
    </row>
    <row r="19951">
      <c r="A19951" s="147"/>
      <c r="B19951" s="64"/>
      <c r="C19951" s="147" t="s">
        <v>217</v>
      </c>
      <c r="E19951" s="161"/>
      <c r="F19951" s="162"/>
      <c r="G19951" s="147"/>
      <c r="H19951" s="146"/>
      <c r="J19951" s="146"/>
      <c r="L19951" s="150"/>
      <c r="N19951" s="163"/>
      <c r="O19951" s="146"/>
      <c r="P19951" s="146"/>
      <c r="Q19951" s="146"/>
      <c r="R19951" s="34"/>
      <c r="S19951" s="35"/>
      <c r="T19951" s="147"/>
    </row>
    <row r="19952">
      <c r="A19952" s="147"/>
      <c r="B19952" s="64"/>
      <c r="C19952" s="147" t="s">
        <v>217</v>
      </c>
      <c r="E19952" s="161"/>
      <c r="F19952" s="162"/>
      <c r="G19952" s="147"/>
      <c r="H19952" s="146"/>
      <c r="J19952" s="146"/>
      <c r="L19952" s="150"/>
      <c r="N19952" s="163"/>
      <c r="O19952" s="146"/>
      <c r="P19952" s="146"/>
      <c r="Q19952" s="146"/>
      <c r="R19952" s="34"/>
      <c r="S19952" s="35"/>
      <c r="T19952" s="147"/>
    </row>
    <row r="19953">
      <c r="A19953" s="147"/>
      <c r="B19953" s="64"/>
      <c r="C19953" s="147" t="s">
        <v>217</v>
      </c>
      <c r="E19953" s="161"/>
      <c r="F19953" s="162"/>
      <c r="G19953" s="147"/>
      <c r="H19953" s="146"/>
      <c r="J19953" s="146"/>
      <c r="L19953" s="150"/>
      <c r="N19953" s="163"/>
      <c r="O19953" s="146"/>
      <c r="P19953" s="146"/>
      <c r="Q19953" s="146"/>
      <c r="R19953" s="34"/>
      <c r="S19953" s="35"/>
      <c r="T19953" s="147"/>
    </row>
    <row r="19954">
      <c r="A19954" s="147"/>
      <c r="B19954" s="64"/>
      <c r="C19954" s="147" t="s">
        <v>217</v>
      </c>
      <c r="E19954" s="161"/>
      <c r="F19954" s="162"/>
      <c r="G19954" s="147"/>
      <c r="H19954" s="146"/>
      <c r="J19954" s="146"/>
      <c r="L19954" s="150"/>
      <c r="N19954" s="163"/>
      <c r="O19954" s="146"/>
      <c r="P19954" s="146"/>
      <c r="Q19954" s="146"/>
      <c r="R19954" s="34"/>
      <c r="S19954" s="35"/>
      <c r="T19954" s="147"/>
    </row>
    <row r="19955">
      <c r="A19955" s="147"/>
      <c r="B19955" s="64"/>
      <c r="C19955" s="147" t="s">
        <v>217</v>
      </c>
      <c r="E19955" s="161"/>
      <c r="F19955" s="162"/>
      <c r="G19955" s="147"/>
      <c r="H19955" s="146"/>
      <c r="J19955" s="146"/>
      <c r="L19955" s="150"/>
      <c r="N19955" s="163"/>
      <c r="O19955" s="146"/>
      <c r="P19955" s="146"/>
      <c r="Q19955" s="146"/>
      <c r="R19955" s="34"/>
      <c r="S19955" s="35"/>
      <c r="T19955" s="147"/>
    </row>
    <row r="19956">
      <c r="A19956" s="147"/>
      <c r="B19956" s="64"/>
      <c r="C19956" s="147" t="s">
        <v>217</v>
      </c>
      <c r="E19956" s="161"/>
      <c r="F19956" s="162"/>
      <c r="G19956" s="147"/>
      <c r="H19956" s="146"/>
      <c r="J19956" s="146"/>
      <c r="L19956" s="150"/>
      <c r="N19956" s="163"/>
      <c r="O19956" s="146"/>
      <c r="P19956" s="146"/>
      <c r="Q19956" s="146"/>
      <c r="R19956" s="34"/>
      <c r="S19956" s="35"/>
      <c r="T19956" s="147"/>
    </row>
    <row r="19957">
      <c r="A19957" s="147"/>
      <c r="B19957" s="64"/>
      <c r="C19957" s="147" t="s">
        <v>217</v>
      </c>
      <c r="E19957" s="161"/>
      <c r="F19957" s="162"/>
      <c r="G19957" s="147"/>
      <c r="H19957" s="146"/>
      <c r="J19957" s="146"/>
      <c r="L19957" s="150"/>
      <c r="N19957" s="163"/>
      <c r="O19957" s="146"/>
      <c r="P19957" s="146"/>
      <c r="Q19957" s="146"/>
      <c r="R19957" s="34"/>
      <c r="S19957" s="35"/>
      <c r="T19957" s="147"/>
    </row>
    <row r="19958">
      <c r="A19958" s="147"/>
      <c r="B19958" s="64"/>
      <c r="C19958" s="147" t="s">
        <v>217</v>
      </c>
      <c r="E19958" s="161"/>
      <c r="F19958" s="162"/>
      <c r="G19958" s="147"/>
      <c r="H19958" s="146"/>
      <c r="J19958" s="146"/>
      <c r="L19958" s="150"/>
      <c r="N19958" s="163"/>
      <c r="O19958" s="146"/>
      <c r="P19958" s="146"/>
      <c r="Q19958" s="146"/>
      <c r="R19958" s="34"/>
      <c r="S19958" s="35"/>
      <c r="T19958" s="147"/>
    </row>
    <row r="19959">
      <c r="A19959" s="147"/>
      <c r="B19959" s="64"/>
      <c r="C19959" s="147" t="s">
        <v>217</v>
      </c>
      <c r="E19959" s="161"/>
      <c r="F19959" s="162"/>
      <c r="G19959" s="147"/>
      <c r="H19959" s="146"/>
      <c r="J19959" s="146"/>
      <c r="L19959" s="150"/>
      <c r="N19959" s="163"/>
      <c r="O19959" s="146"/>
      <c r="P19959" s="146"/>
      <c r="Q19959" s="146"/>
      <c r="R19959" s="34"/>
      <c r="S19959" s="35"/>
      <c r="T19959" s="147"/>
    </row>
    <row r="19960">
      <c r="A19960" s="147"/>
      <c r="B19960" s="64"/>
      <c r="C19960" s="147" t="s">
        <v>217</v>
      </c>
      <c r="E19960" s="161"/>
      <c r="F19960" s="162"/>
      <c r="G19960" s="147"/>
      <c r="H19960" s="146"/>
      <c r="J19960" s="146"/>
      <c r="L19960" s="150"/>
      <c r="N19960" s="163"/>
      <c r="O19960" s="146"/>
      <c r="P19960" s="146"/>
      <c r="Q19960" s="146"/>
      <c r="R19960" s="34"/>
      <c r="S19960" s="35"/>
      <c r="T19960" s="147"/>
    </row>
    <row r="19961">
      <c r="A19961" s="147"/>
      <c r="B19961" s="64"/>
      <c r="C19961" s="147" t="s">
        <v>217</v>
      </c>
      <c r="E19961" s="161"/>
      <c r="F19961" s="162"/>
      <c r="G19961" s="147"/>
      <c r="H19961" s="146"/>
      <c r="J19961" s="146"/>
      <c r="L19961" s="150"/>
      <c r="N19961" s="163"/>
      <c r="O19961" s="146"/>
      <c r="P19961" s="146"/>
      <c r="Q19961" s="146"/>
      <c r="R19961" s="34"/>
      <c r="S19961" s="35"/>
      <c r="T19961" s="147"/>
    </row>
    <row r="19962">
      <c r="A19962" s="147"/>
      <c r="B19962" s="64"/>
      <c r="C19962" s="147" t="s">
        <v>217</v>
      </c>
      <c r="E19962" s="161"/>
      <c r="F19962" s="162"/>
      <c r="G19962" s="147"/>
      <c r="H19962" s="146"/>
      <c r="J19962" s="146"/>
      <c r="L19962" s="150"/>
      <c r="N19962" s="163"/>
      <c r="O19962" s="146"/>
      <c r="P19962" s="146"/>
      <c r="Q19962" s="146"/>
      <c r="R19962" s="34"/>
      <c r="S19962" s="35"/>
      <c r="T19962" s="147"/>
    </row>
    <row r="19963">
      <c r="A19963" s="147"/>
      <c r="B19963" s="64"/>
      <c r="C19963" s="147" t="s">
        <v>217</v>
      </c>
      <c r="E19963" s="161"/>
      <c r="F19963" s="162"/>
      <c r="G19963" s="147"/>
      <c r="H19963" s="146"/>
      <c r="J19963" s="146"/>
      <c r="L19963" s="150"/>
      <c r="N19963" s="163"/>
      <c r="O19963" s="146"/>
      <c r="P19963" s="146"/>
      <c r="Q19963" s="146"/>
      <c r="R19963" s="34"/>
      <c r="S19963" s="35"/>
      <c r="T19963" s="147"/>
    </row>
    <row r="19964">
      <c r="A19964" s="147"/>
      <c r="B19964" s="64"/>
      <c r="C19964" s="147" t="s">
        <v>217</v>
      </c>
      <c r="E19964" s="161"/>
      <c r="F19964" s="162"/>
      <c r="G19964" s="147"/>
      <c r="H19964" s="146"/>
      <c r="J19964" s="146"/>
      <c r="L19964" s="150"/>
      <c r="N19964" s="163"/>
      <c r="O19964" s="146"/>
      <c r="P19964" s="146"/>
      <c r="Q19964" s="146"/>
      <c r="R19964" s="34"/>
      <c r="S19964" s="35"/>
      <c r="T19964" s="147"/>
    </row>
    <row r="19965">
      <c r="A19965" s="147"/>
      <c r="B19965" s="64"/>
      <c r="C19965" s="147" t="s">
        <v>217</v>
      </c>
      <c r="E19965" s="161"/>
      <c r="F19965" s="162"/>
      <c r="G19965" s="147"/>
      <c r="H19965" s="146"/>
      <c r="J19965" s="146"/>
      <c r="L19965" s="150"/>
      <c r="N19965" s="163"/>
      <c r="O19965" s="146"/>
      <c r="P19965" s="146"/>
      <c r="Q19965" s="146"/>
      <c r="R19965" s="34"/>
      <c r="S19965" s="35"/>
      <c r="T19965" s="147"/>
    </row>
    <row r="19966">
      <c r="A19966" s="147"/>
      <c r="B19966" s="64"/>
      <c r="C19966" s="147" t="s">
        <v>217</v>
      </c>
      <c r="E19966" s="161"/>
      <c r="F19966" s="162"/>
      <c r="G19966" s="147"/>
      <c r="H19966" s="146"/>
      <c r="J19966" s="146"/>
      <c r="L19966" s="150"/>
      <c r="N19966" s="163"/>
      <c r="O19966" s="146"/>
      <c r="P19966" s="146"/>
      <c r="Q19966" s="146"/>
      <c r="R19966" s="34"/>
      <c r="S19966" s="35"/>
      <c r="T19966" s="147"/>
    </row>
    <row r="19967">
      <c r="A19967" s="147"/>
      <c r="B19967" s="64"/>
      <c r="C19967" s="147" t="s">
        <v>217</v>
      </c>
      <c r="E19967" s="161"/>
      <c r="F19967" s="162"/>
      <c r="G19967" s="147"/>
      <c r="H19967" s="146"/>
      <c r="J19967" s="146"/>
      <c r="L19967" s="150"/>
      <c r="N19967" s="163"/>
      <c r="O19967" s="146"/>
      <c r="P19967" s="146"/>
      <c r="Q19967" s="146"/>
      <c r="R19967" s="34"/>
      <c r="S19967" s="35"/>
      <c r="T19967" s="147"/>
    </row>
    <row r="19968">
      <c r="A19968" s="147"/>
      <c r="B19968" s="64"/>
      <c r="C19968" s="147" t="s">
        <v>217</v>
      </c>
      <c r="E19968" s="161"/>
      <c r="F19968" s="162"/>
      <c r="G19968" s="147"/>
      <c r="H19968" s="146"/>
      <c r="J19968" s="146"/>
      <c r="L19968" s="150"/>
      <c r="N19968" s="163"/>
      <c r="O19968" s="146"/>
      <c r="P19968" s="146"/>
      <c r="Q19968" s="146"/>
      <c r="R19968" s="34"/>
      <c r="S19968" s="35"/>
      <c r="T19968" s="147"/>
    </row>
    <row r="19969">
      <c r="A19969" s="147"/>
      <c r="B19969" s="64"/>
      <c r="C19969" s="147" t="s">
        <v>217</v>
      </c>
      <c r="E19969" s="161"/>
      <c r="F19969" s="162"/>
      <c r="G19969" s="147"/>
      <c r="H19969" s="146"/>
      <c r="J19969" s="146"/>
      <c r="L19969" s="150"/>
      <c r="N19969" s="163"/>
      <c r="O19969" s="146"/>
      <c r="P19969" s="146"/>
      <c r="Q19969" s="146"/>
      <c r="R19969" s="34"/>
      <c r="S19969" s="35"/>
      <c r="T19969" s="147"/>
    </row>
    <row r="19970">
      <c r="A19970" s="147"/>
      <c r="B19970" s="64"/>
      <c r="C19970" s="147" t="s">
        <v>217</v>
      </c>
      <c r="E19970" s="161"/>
      <c r="F19970" s="162"/>
      <c r="G19970" s="147"/>
      <c r="H19970" s="146"/>
      <c r="J19970" s="146"/>
      <c r="L19970" s="150"/>
      <c r="N19970" s="163"/>
      <c r="O19970" s="146"/>
      <c r="P19970" s="146"/>
      <c r="Q19970" s="146"/>
      <c r="R19970" s="34"/>
      <c r="S19970" s="35"/>
      <c r="T19970" s="147"/>
    </row>
    <row r="19971">
      <c r="A19971" s="147"/>
      <c r="B19971" s="64"/>
      <c r="C19971" s="147" t="s">
        <v>217</v>
      </c>
      <c r="E19971" s="161"/>
      <c r="F19971" s="162"/>
      <c r="G19971" s="147"/>
      <c r="H19971" s="146"/>
      <c r="J19971" s="146"/>
      <c r="L19971" s="150"/>
      <c r="N19971" s="163"/>
      <c r="O19971" s="146"/>
      <c r="P19971" s="146"/>
      <c r="Q19971" s="146"/>
      <c r="R19971" s="34"/>
      <c r="S19971" s="35"/>
      <c r="T19971" s="147"/>
    </row>
    <row r="19972">
      <c r="A19972" s="147"/>
      <c r="B19972" s="64"/>
      <c r="C19972" s="147" t="s">
        <v>217</v>
      </c>
      <c r="E19972" s="161"/>
      <c r="F19972" s="162"/>
      <c r="G19972" s="147"/>
      <c r="H19972" s="146"/>
      <c r="J19972" s="146"/>
      <c r="L19972" s="150"/>
      <c r="N19972" s="163"/>
      <c r="O19972" s="146"/>
      <c r="P19972" s="146"/>
      <c r="Q19972" s="146"/>
      <c r="R19972" s="34"/>
      <c r="S19972" s="35"/>
      <c r="T19972" s="147"/>
    </row>
    <row r="19973">
      <c r="A19973" s="147"/>
      <c r="B19973" s="64"/>
      <c r="C19973" s="147" t="s">
        <v>217</v>
      </c>
      <c r="E19973" s="161"/>
      <c r="F19973" s="162"/>
      <c r="G19973" s="147"/>
      <c r="H19973" s="146"/>
      <c r="J19973" s="146"/>
      <c r="L19973" s="150"/>
      <c r="N19973" s="163"/>
      <c r="O19973" s="146"/>
      <c r="P19973" s="146"/>
      <c r="Q19973" s="146"/>
      <c r="R19973" s="34"/>
      <c r="S19973" s="35"/>
      <c r="T19973" s="147"/>
    </row>
    <row r="19974">
      <c r="A19974" s="147"/>
      <c r="B19974" s="64"/>
      <c r="C19974" s="147" t="s">
        <v>217</v>
      </c>
      <c r="E19974" s="161"/>
      <c r="F19974" s="162"/>
      <c r="G19974" s="147"/>
      <c r="H19974" s="146"/>
      <c r="J19974" s="146"/>
      <c r="L19974" s="150"/>
      <c r="N19974" s="163"/>
      <c r="O19974" s="146"/>
      <c r="P19974" s="146"/>
      <c r="Q19974" s="146"/>
      <c r="R19974" s="34"/>
      <c r="S19974" s="35"/>
      <c r="T19974" s="147"/>
    </row>
    <row r="19975">
      <c r="A19975" s="147"/>
      <c r="B19975" s="64"/>
      <c r="C19975" s="147" t="s">
        <v>217</v>
      </c>
      <c r="E19975" s="161"/>
      <c r="F19975" s="162"/>
      <c r="G19975" s="147"/>
      <c r="H19975" s="146"/>
      <c r="J19975" s="146"/>
      <c r="L19975" s="150"/>
      <c r="N19975" s="163"/>
      <c r="O19975" s="146"/>
      <c r="P19975" s="146"/>
      <c r="Q19975" s="146"/>
      <c r="R19975" s="34"/>
      <c r="S19975" s="35"/>
      <c r="T19975" s="147"/>
    </row>
    <row r="19976">
      <c r="A19976" s="147"/>
      <c r="B19976" s="64"/>
      <c r="C19976" s="147" t="s">
        <v>217</v>
      </c>
      <c r="E19976" s="161"/>
      <c r="F19976" s="162"/>
      <c r="G19976" s="147"/>
      <c r="H19976" s="146"/>
      <c r="J19976" s="146"/>
      <c r="L19976" s="150"/>
      <c r="N19976" s="163"/>
      <c r="O19976" s="146"/>
      <c r="P19976" s="146"/>
      <c r="Q19976" s="146"/>
      <c r="R19976" s="34"/>
      <c r="S19976" s="35"/>
      <c r="T19976" s="147"/>
    </row>
    <row r="19977">
      <c r="A19977" s="147"/>
      <c r="B19977" s="64"/>
      <c r="C19977" s="147" t="s">
        <v>217</v>
      </c>
      <c r="E19977" s="161"/>
      <c r="F19977" s="162"/>
      <c r="G19977" s="147"/>
      <c r="H19977" s="146"/>
      <c r="J19977" s="146"/>
      <c r="L19977" s="150"/>
      <c r="N19977" s="163"/>
      <c r="O19977" s="146"/>
      <c r="P19977" s="146"/>
      <c r="Q19977" s="146"/>
      <c r="R19977" s="34"/>
      <c r="S19977" s="35"/>
      <c r="T19977" s="147"/>
    </row>
    <row r="19978">
      <c r="A19978" s="147"/>
      <c r="B19978" s="64"/>
      <c r="C19978" s="147" t="s">
        <v>217</v>
      </c>
      <c r="E19978" s="161"/>
      <c r="F19978" s="162"/>
      <c r="G19978" s="147"/>
      <c r="H19978" s="146"/>
      <c r="J19978" s="146"/>
      <c r="L19978" s="150"/>
      <c r="N19978" s="163"/>
      <c r="O19978" s="146"/>
      <c r="P19978" s="146"/>
      <c r="Q19978" s="146"/>
      <c r="R19978" s="34"/>
      <c r="S19978" s="35"/>
      <c r="T19978" s="147"/>
    </row>
    <row r="19979">
      <c r="A19979" s="147"/>
      <c r="B19979" s="64"/>
      <c r="C19979" s="147" t="s">
        <v>217</v>
      </c>
      <c r="E19979" s="161"/>
      <c r="F19979" s="162"/>
      <c r="G19979" s="147"/>
      <c r="H19979" s="146"/>
      <c r="J19979" s="146"/>
      <c r="L19979" s="150"/>
      <c r="N19979" s="163"/>
      <c r="O19979" s="146"/>
      <c r="P19979" s="146"/>
      <c r="Q19979" s="146"/>
      <c r="R19979" s="34"/>
      <c r="S19979" s="35"/>
      <c r="T19979" s="147"/>
    </row>
    <row r="19980">
      <c r="A19980" s="147"/>
      <c r="B19980" s="64"/>
      <c r="C19980" s="147" t="s">
        <v>217</v>
      </c>
      <c r="E19980" s="161"/>
      <c r="F19980" s="162"/>
      <c r="G19980" s="147"/>
      <c r="H19980" s="146"/>
      <c r="J19980" s="146"/>
      <c r="L19980" s="150"/>
      <c r="N19980" s="163"/>
      <c r="O19980" s="146"/>
      <c r="P19980" s="146"/>
      <c r="Q19980" s="146"/>
      <c r="R19980" s="34"/>
      <c r="S19980" s="35"/>
      <c r="T19980" s="147"/>
    </row>
    <row r="19981">
      <c r="A19981" s="147"/>
      <c r="B19981" s="64"/>
      <c r="C19981" s="147" t="s">
        <v>217</v>
      </c>
      <c r="E19981" s="161"/>
      <c r="F19981" s="162"/>
      <c r="G19981" s="147"/>
      <c r="H19981" s="146"/>
      <c r="J19981" s="146"/>
      <c r="L19981" s="150"/>
      <c r="N19981" s="163"/>
      <c r="O19981" s="146"/>
      <c r="P19981" s="146"/>
      <c r="Q19981" s="146"/>
      <c r="R19981" s="34"/>
      <c r="S19981" s="35"/>
      <c r="T19981" s="147"/>
    </row>
    <row r="19982">
      <c r="A19982" s="147"/>
      <c r="B19982" s="64"/>
      <c r="C19982" s="147" t="s">
        <v>217</v>
      </c>
      <c r="E19982" s="161"/>
      <c r="F19982" s="162"/>
      <c r="G19982" s="147"/>
      <c r="H19982" s="146"/>
      <c r="J19982" s="146"/>
      <c r="L19982" s="150"/>
      <c r="N19982" s="163"/>
      <c r="O19982" s="146"/>
      <c r="P19982" s="146"/>
      <c r="Q19982" s="146"/>
      <c r="R19982" s="34"/>
      <c r="S19982" s="35"/>
      <c r="T19982" s="147"/>
    </row>
    <row r="19983">
      <c r="A19983" s="147"/>
      <c r="B19983" s="64"/>
      <c r="C19983" s="147" t="s">
        <v>217</v>
      </c>
      <c r="E19983" s="161"/>
      <c r="F19983" s="162"/>
      <c r="G19983" s="147"/>
      <c r="H19983" s="146"/>
      <c r="J19983" s="146"/>
      <c r="L19983" s="150"/>
      <c r="N19983" s="163"/>
      <c r="O19983" s="146"/>
      <c r="P19983" s="146"/>
      <c r="Q19983" s="146"/>
      <c r="R19983" s="34"/>
      <c r="S19983" s="35"/>
      <c r="T19983" s="147"/>
    </row>
    <row r="19984">
      <c r="A19984" s="147"/>
      <c r="B19984" s="64"/>
      <c r="C19984" s="147" t="s">
        <v>217</v>
      </c>
      <c r="E19984" s="161"/>
      <c r="F19984" s="162"/>
      <c r="G19984" s="147"/>
      <c r="H19984" s="146"/>
      <c r="J19984" s="146"/>
      <c r="L19984" s="150"/>
      <c r="N19984" s="163"/>
      <c r="O19984" s="146"/>
      <c r="P19984" s="146"/>
      <c r="Q19984" s="146"/>
      <c r="R19984" s="34"/>
      <c r="S19984" s="35"/>
      <c r="T19984" s="147"/>
    </row>
    <row r="19985">
      <c r="A19985" s="147"/>
      <c r="B19985" s="64"/>
      <c r="C19985" s="147" t="s">
        <v>217</v>
      </c>
      <c r="E19985" s="161"/>
      <c r="F19985" s="162"/>
      <c r="G19985" s="147"/>
      <c r="H19985" s="146"/>
      <c r="J19985" s="146"/>
      <c r="L19985" s="150"/>
      <c r="N19985" s="163"/>
      <c r="O19985" s="146"/>
      <c r="P19985" s="146"/>
      <c r="Q19985" s="146"/>
      <c r="R19985" s="34"/>
      <c r="S19985" s="35"/>
      <c r="T19985" s="147"/>
    </row>
    <row r="19986">
      <c r="A19986" s="147"/>
      <c r="B19986" s="64"/>
      <c r="C19986" s="147" t="s">
        <v>217</v>
      </c>
      <c r="E19986" s="161"/>
      <c r="F19986" s="162"/>
      <c r="G19986" s="147"/>
      <c r="H19986" s="146"/>
      <c r="J19986" s="146"/>
      <c r="L19986" s="150"/>
      <c r="N19986" s="163"/>
      <c r="O19986" s="146"/>
      <c r="P19986" s="146"/>
      <c r="Q19986" s="146"/>
      <c r="R19986" s="34"/>
      <c r="S19986" s="35"/>
      <c r="T19986" s="147"/>
    </row>
    <row r="19987">
      <c r="A19987" s="147"/>
      <c r="B19987" s="64"/>
      <c r="C19987" s="147" t="s">
        <v>217</v>
      </c>
      <c r="E19987" s="161"/>
      <c r="F19987" s="162"/>
      <c r="G19987" s="147"/>
      <c r="H19987" s="146"/>
      <c r="J19987" s="146"/>
      <c r="L19987" s="150"/>
      <c r="N19987" s="163"/>
      <c r="O19987" s="146"/>
      <c r="P19987" s="146"/>
      <c r="Q19987" s="146"/>
      <c r="R19987" s="34"/>
      <c r="S19987" s="35"/>
      <c r="T19987" s="147"/>
    </row>
    <row r="19988">
      <c r="A19988" s="147"/>
      <c r="B19988" s="64"/>
      <c r="C19988" s="147" t="s">
        <v>217</v>
      </c>
      <c r="E19988" s="161"/>
      <c r="F19988" s="162"/>
      <c r="G19988" s="147"/>
      <c r="H19988" s="146"/>
      <c r="J19988" s="146"/>
      <c r="L19988" s="150"/>
      <c r="N19988" s="163"/>
      <c r="O19988" s="146"/>
      <c r="P19988" s="146"/>
      <c r="Q19988" s="146"/>
      <c r="R19988" s="34"/>
      <c r="S19988" s="35"/>
      <c r="T19988" s="147"/>
    </row>
    <row r="19989">
      <c r="A19989" s="147"/>
      <c r="B19989" s="64"/>
      <c r="C19989" s="147" t="s">
        <v>217</v>
      </c>
      <c r="E19989" s="161"/>
      <c r="F19989" s="162"/>
      <c r="G19989" s="147"/>
      <c r="H19989" s="146"/>
      <c r="J19989" s="146"/>
      <c r="L19989" s="150"/>
      <c r="N19989" s="163"/>
      <c r="O19989" s="146"/>
      <c r="P19989" s="146"/>
      <c r="Q19989" s="146"/>
      <c r="R19989" s="34"/>
      <c r="S19989" s="35"/>
      <c r="T19989" s="147"/>
    </row>
    <row r="19990">
      <c r="A19990" s="147"/>
      <c r="B19990" s="64"/>
      <c r="C19990" s="147" t="s">
        <v>217</v>
      </c>
      <c r="E19990" s="161"/>
      <c r="F19990" s="162"/>
      <c r="G19990" s="147"/>
      <c r="H19990" s="146"/>
      <c r="J19990" s="146"/>
      <c r="L19990" s="150"/>
      <c r="N19990" s="163"/>
      <c r="O19990" s="146"/>
      <c r="P19990" s="146"/>
      <c r="Q19990" s="146"/>
      <c r="R19990" s="34"/>
      <c r="S19990" s="35"/>
      <c r="T19990" s="147"/>
    </row>
    <row r="19991">
      <c r="A19991" s="147"/>
      <c r="B19991" s="64"/>
      <c r="C19991" s="147" t="s">
        <v>217</v>
      </c>
      <c r="E19991" s="161"/>
      <c r="F19991" s="162"/>
      <c r="G19991" s="147"/>
      <c r="H19991" s="146"/>
      <c r="J19991" s="146"/>
      <c r="L19991" s="150"/>
      <c r="N19991" s="163"/>
      <c r="O19991" s="146"/>
      <c r="P19991" s="146"/>
      <c r="Q19991" s="146"/>
      <c r="R19991" s="34"/>
      <c r="S19991" s="35"/>
      <c r="T19991" s="147"/>
    </row>
    <row r="19992">
      <c r="A19992" s="147"/>
      <c r="B19992" s="64"/>
      <c r="C19992" s="147" t="s">
        <v>217</v>
      </c>
      <c r="E19992" s="161"/>
      <c r="F19992" s="162"/>
      <c r="G19992" s="147"/>
      <c r="H19992" s="146"/>
      <c r="J19992" s="146"/>
      <c r="L19992" s="150"/>
      <c r="N19992" s="163"/>
      <c r="O19992" s="146"/>
      <c r="P19992" s="146"/>
      <c r="Q19992" s="146"/>
      <c r="R19992" s="34"/>
      <c r="S19992" s="35"/>
      <c r="T19992" s="147"/>
    </row>
    <row r="19993">
      <c r="A19993" s="147"/>
      <c r="B19993" s="64"/>
      <c r="C19993" s="147" t="s">
        <v>217</v>
      </c>
      <c r="E19993" s="161"/>
      <c r="F19993" s="162"/>
      <c r="G19993" s="147"/>
      <c r="H19993" s="146"/>
      <c r="J19993" s="146"/>
      <c r="L19993" s="150"/>
      <c r="N19993" s="163"/>
      <c r="O19993" s="146"/>
      <c r="P19993" s="146"/>
      <c r="Q19993" s="146"/>
      <c r="R19993" s="34"/>
      <c r="S19993" s="35"/>
      <c r="T19993" s="147"/>
    </row>
    <row r="19994">
      <c r="A19994" s="147"/>
      <c r="B19994" s="64"/>
      <c r="C19994" s="147" t="s">
        <v>217</v>
      </c>
      <c r="E19994" s="161"/>
      <c r="F19994" s="162"/>
      <c r="G19994" s="147"/>
      <c r="H19994" s="146"/>
      <c r="J19994" s="146"/>
      <c r="L19994" s="150"/>
      <c r="N19994" s="163"/>
      <c r="O19994" s="146"/>
      <c r="P19994" s="146"/>
      <c r="Q19994" s="146"/>
      <c r="R19994" s="34"/>
      <c r="S19994" s="35"/>
      <c r="T19994" s="147"/>
    </row>
    <row r="19995">
      <c r="A19995" s="147"/>
      <c r="B19995" s="64"/>
      <c r="C19995" s="147" t="s">
        <v>217</v>
      </c>
      <c r="E19995" s="161"/>
      <c r="F19995" s="162"/>
      <c r="G19995" s="147"/>
      <c r="H19995" s="146"/>
      <c r="J19995" s="146"/>
      <c r="L19995" s="150"/>
      <c r="N19995" s="163"/>
      <c r="O19995" s="146"/>
      <c r="P19995" s="146"/>
      <c r="Q19995" s="146"/>
      <c r="R19995" s="34"/>
      <c r="S19995" s="35"/>
      <c r="T19995" s="147"/>
    </row>
    <row r="19996">
      <c r="A19996" s="147"/>
      <c r="B19996" s="64"/>
      <c r="C19996" s="147" t="s">
        <v>217</v>
      </c>
      <c r="E19996" s="161"/>
      <c r="F19996" s="162"/>
      <c r="G19996" s="147"/>
      <c r="H19996" s="146"/>
      <c r="J19996" s="146"/>
      <c r="L19996" s="150"/>
      <c r="N19996" s="163"/>
      <c r="O19996" s="146"/>
      <c r="P19996" s="146"/>
      <c r="Q19996" s="146"/>
      <c r="R19996" s="34"/>
      <c r="S19996" s="35"/>
      <c r="T19996" s="147"/>
    </row>
    <row r="19997">
      <c r="A19997" s="147"/>
      <c r="B19997" s="64"/>
      <c r="C19997" s="147" t="s">
        <v>217</v>
      </c>
      <c r="E19997" s="161"/>
      <c r="F19997" s="162"/>
      <c r="G19997" s="147"/>
      <c r="H19997" s="146"/>
      <c r="J19997" s="146"/>
      <c r="L19997" s="150"/>
      <c r="N19997" s="163"/>
      <c r="O19997" s="146"/>
      <c r="P19997" s="146"/>
      <c r="Q19997" s="146"/>
      <c r="R19997" s="34"/>
      <c r="S19997" s="35"/>
      <c r="T19997" s="147"/>
    </row>
    <row r="19998">
      <c r="A19998" s="147"/>
      <c r="B19998" s="64"/>
      <c r="C19998" s="147" t="s">
        <v>217</v>
      </c>
      <c r="E19998" s="161"/>
      <c r="F19998" s="162"/>
      <c r="G19998" s="147"/>
      <c r="H19998" s="146"/>
      <c r="J19998" s="146"/>
      <c r="L19998" s="150"/>
      <c r="N19998" s="163"/>
      <c r="O19998" s="146"/>
      <c r="P19998" s="146"/>
      <c r="Q19998" s="146"/>
      <c r="R19998" s="34"/>
      <c r="S19998" s="35"/>
      <c r="T19998" s="147"/>
    </row>
    <row r="19999">
      <c r="A19999" s="147"/>
      <c r="B19999" s="64"/>
      <c r="C19999" s="147" t="s">
        <v>217</v>
      </c>
      <c r="E19999" s="161"/>
      <c r="F19999" s="162"/>
      <c r="G19999" s="147"/>
      <c r="H19999" s="146"/>
      <c r="J19999" s="146"/>
      <c r="L19999" s="150"/>
      <c r="N19999" s="163"/>
      <c r="O19999" s="146"/>
      <c r="P19999" s="146"/>
      <c r="Q19999" s="146"/>
      <c r="R19999" s="34"/>
      <c r="S19999" s="35"/>
      <c r="T19999" s="147"/>
    </row>
    <row r="20000">
      <c r="A20000" s="147"/>
      <c r="B20000" s="64"/>
      <c r="C20000" s="147" t="s">
        <v>217</v>
      </c>
      <c r="E20000" s="161"/>
      <c r="F20000" s="162"/>
      <c r="G20000" s="147"/>
      <c r="H20000" s="146"/>
      <c r="J20000" s="146"/>
      <c r="L20000" s="150"/>
      <c r="N20000" s="163"/>
      <c r="O20000" s="146"/>
      <c r="P20000" s="146"/>
      <c r="Q20000" s="146"/>
      <c r="R20000" s="34"/>
      <c r="S20000" s="35"/>
      <c r="T20000" s="147"/>
    </row>
    <row r="20001">
      <c r="A20001" s="147"/>
      <c r="B20001" s="64"/>
      <c r="C20001" s="147" t="s">
        <v>217</v>
      </c>
      <c r="E20001" s="161"/>
      <c r="F20001" s="162"/>
      <c r="G20001" s="147"/>
      <c r="H20001" s="146"/>
      <c r="J20001" s="146"/>
      <c r="L20001" s="150"/>
      <c r="N20001" s="163"/>
      <c r="O20001" s="146"/>
      <c r="P20001" s="146"/>
      <c r="Q20001" s="146"/>
      <c r="R20001" s="34"/>
      <c r="S20001" s="35"/>
      <c r="T20001" s="147"/>
    </row>
    <row r="20002">
      <c r="A20002" s="147"/>
      <c r="B20002" s="64"/>
      <c r="C20002" s="147" t="s">
        <v>217</v>
      </c>
      <c r="E20002" s="161"/>
      <c r="F20002" s="162"/>
      <c r="G20002" s="147"/>
      <c r="H20002" s="146"/>
      <c r="J20002" s="146"/>
      <c r="L20002" s="150"/>
      <c r="N20002" s="163"/>
      <c r="O20002" s="146"/>
      <c r="P20002" s="146"/>
      <c r="Q20002" s="146"/>
      <c r="R20002" s="34"/>
      <c r="S20002" s="35"/>
      <c r="T20002" s="147"/>
    </row>
    <row r="20003">
      <c r="A20003" s="147"/>
      <c r="B20003" s="64"/>
      <c r="C20003" s="147" t="s">
        <v>217</v>
      </c>
      <c r="E20003" s="161"/>
      <c r="F20003" s="162"/>
      <c r="G20003" s="147"/>
      <c r="H20003" s="146"/>
      <c r="J20003" s="146"/>
      <c r="L20003" s="150"/>
      <c r="N20003" s="163"/>
      <c r="O20003" s="146"/>
      <c r="P20003" s="146"/>
      <c r="Q20003" s="146"/>
      <c r="R20003" s="34"/>
      <c r="S20003" s="35"/>
      <c r="T20003" s="147"/>
    </row>
    <row r="20004">
      <c r="A20004" s="147"/>
      <c r="B20004" s="64"/>
      <c r="C20004" s="147" t="s">
        <v>217</v>
      </c>
      <c r="E20004" s="161"/>
      <c r="F20004" s="162"/>
      <c r="G20004" s="147"/>
      <c r="H20004" s="146"/>
      <c r="J20004" s="146"/>
      <c r="L20004" s="150"/>
      <c r="N20004" s="163"/>
      <c r="O20004" s="146"/>
      <c r="P20004" s="146"/>
      <c r="Q20004" s="146"/>
      <c r="R20004" s="34"/>
      <c r="S20004" s="35"/>
      <c r="T20004" s="147"/>
    </row>
    <row r="20005">
      <c r="A20005" s="147"/>
      <c r="B20005" s="64"/>
      <c r="C20005" s="147" t="s">
        <v>217</v>
      </c>
      <c r="E20005" s="161"/>
      <c r="F20005" s="162"/>
      <c r="G20005" s="147"/>
      <c r="H20005" s="146"/>
      <c r="J20005" s="146"/>
      <c r="L20005" s="150"/>
      <c r="N20005" s="163"/>
      <c r="O20005" s="146"/>
      <c r="P20005" s="146"/>
      <c r="Q20005" s="146"/>
      <c r="R20005" s="34"/>
      <c r="S20005" s="35"/>
      <c r="T20005" s="147"/>
    </row>
    <row r="20006">
      <c r="A20006" s="147"/>
      <c r="B20006" s="64"/>
      <c r="C20006" s="147" t="s">
        <v>217</v>
      </c>
      <c r="E20006" s="161"/>
      <c r="F20006" s="162"/>
      <c r="G20006" s="147"/>
      <c r="H20006" s="146"/>
      <c r="J20006" s="146"/>
      <c r="L20006" s="150"/>
      <c r="N20006" s="163"/>
      <c r="O20006" s="146"/>
      <c r="P20006" s="146"/>
      <c r="Q20006" s="146"/>
      <c r="R20006" s="34"/>
      <c r="S20006" s="35"/>
      <c r="T20006" s="147"/>
    </row>
    <row r="20007">
      <c r="A20007" s="147"/>
      <c r="B20007" s="64"/>
      <c r="C20007" s="147" t="s">
        <v>217</v>
      </c>
      <c r="E20007" s="161"/>
      <c r="F20007" s="162"/>
      <c r="G20007" s="147"/>
      <c r="H20007" s="146"/>
      <c r="J20007" s="146"/>
      <c r="L20007" s="150"/>
      <c r="N20007" s="163"/>
      <c r="O20007" s="146"/>
      <c r="P20007" s="146"/>
      <c r="Q20007" s="146"/>
      <c r="R20007" s="34"/>
      <c r="S20007" s="35"/>
      <c r="T20007" s="147"/>
    </row>
    <row r="20008">
      <c r="A20008" s="147"/>
      <c r="B20008" s="64"/>
      <c r="C20008" s="147" t="s">
        <v>217</v>
      </c>
      <c r="E20008" s="161"/>
      <c r="F20008" s="162"/>
      <c r="G20008" s="147"/>
      <c r="H20008" s="146"/>
      <c r="J20008" s="146"/>
      <c r="L20008" s="150"/>
      <c r="N20008" s="163"/>
      <c r="O20008" s="146"/>
      <c r="P20008" s="146"/>
      <c r="Q20008" s="146"/>
      <c r="R20008" s="34"/>
      <c r="S20008" s="35"/>
      <c r="T20008" s="147"/>
    </row>
    <row r="20009">
      <c r="A20009" s="147"/>
      <c r="B20009" s="64"/>
      <c r="C20009" s="147" t="s">
        <v>217</v>
      </c>
      <c r="E20009" s="161"/>
      <c r="F20009" s="162"/>
      <c r="G20009" s="147"/>
      <c r="H20009" s="146"/>
      <c r="J20009" s="146"/>
      <c r="L20009" s="150"/>
      <c r="N20009" s="163"/>
      <c r="O20009" s="146"/>
      <c r="P20009" s="146"/>
      <c r="Q20009" s="146"/>
      <c r="R20009" s="34"/>
      <c r="S20009" s="35"/>
      <c r="T20009" s="147"/>
    </row>
    <row r="20010">
      <c r="A20010" s="147"/>
      <c r="B20010" s="64"/>
      <c r="C20010" s="147" t="s">
        <v>217</v>
      </c>
      <c r="E20010" s="161"/>
      <c r="F20010" s="162"/>
      <c r="G20010" s="147"/>
      <c r="H20010" s="146"/>
      <c r="J20010" s="146"/>
      <c r="L20010" s="150"/>
      <c r="N20010" s="163"/>
      <c r="O20010" s="146"/>
      <c r="P20010" s="146"/>
      <c r="Q20010" s="146"/>
      <c r="R20010" s="34"/>
      <c r="S20010" s="35"/>
      <c r="T20010" s="147"/>
    </row>
    <row r="20011">
      <c r="A20011" s="147"/>
      <c r="B20011" s="64"/>
      <c r="C20011" s="147" t="s">
        <v>217</v>
      </c>
      <c r="E20011" s="161"/>
      <c r="F20011" s="162"/>
      <c r="G20011" s="147"/>
      <c r="H20011" s="146"/>
      <c r="J20011" s="146"/>
      <c r="L20011" s="150"/>
      <c r="N20011" s="163"/>
      <c r="O20011" s="146"/>
      <c r="P20011" s="146"/>
      <c r="Q20011" s="146"/>
      <c r="R20011" s="34"/>
      <c r="S20011" s="35"/>
      <c r="T20011" s="147"/>
    </row>
    <row r="20012">
      <c r="A20012" s="147"/>
      <c r="B20012" s="64"/>
      <c r="C20012" s="147" t="s">
        <v>217</v>
      </c>
      <c r="E20012" s="161"/>
      <c r="F20012" s="162"/>
      <c r="G20012" s="147"/>
      <c r="H20012" s="146"/>
      <c r="J20012" s="146"/>
      <c r="L20012" s="150"/>
      <c r="N20012" s="163"/>
      <c r="O20012" s="146"/>
      <c r="P20012" s="146"/>
      <c r="Q20012" s="146"/>
      <c r="R20012" s="34"/>
      <c r="S20012" s="35"/>
      <c r="T20012" s="147"/>
    </row>
    <row r="20013">
      <c r="A20013" s="147"/>
      <c r="B20013" s="64"/>
      <c r="C20013" s="147" t="s">
        <v>217</v>
      </c>
      <c r="E20013" s="161"/>
      <c r="F20013" s="162"/>
      <c r="G20013" s="147"/>
      <c r="H20013" s="146"/>
      <c r="J20013" s="146"/>
      <c r="L20013" s="150"/>
      <c r="N20013" s="163"/>
      <c r="O20013" s="146"/>
      <c r="P20013" s="146"/>
      <c r="Q20013" s="146"/>
      <c r="R20013" s="34"/>
      <c r="S20013" s="35"/>
      <c r="T20013" s="147"/>
    </row>
    <row r="20014">
      <c r="A20014" s="147"/>
      <c r="B20014" s="64"/>
      <c r="C20014" s="147" t="s">
        <v>217</v>
      </c>
      <c r="E20014" s="161"/>
      <c r="F20014" s="162"/>
      <c r="G20014" s="147"/>
      <c r="H20014" s="146"/>
      <c r="J20014" s="146"/>
      <c r="L20014" s="150"/>
      <c r="N20014" s="163"/>
      <c r="O20014" s="146"/>
      <c r="P20014" s="146"/>
      <c r="Q20014" s="146"/>
      <c r="R20014" s="34"/>
      <c r="S20014" s="35"/>
      <c r="T20014" s="147"/>
    </row>
    <row r="20015">
      <c r="A20015" s="147"/>
      <c r="B20015" s="64"/>
      <c r="C20015" s="147" t="s">
        <v>217</v>
      </c>
      <c r="E20015" s="161"/>
      <c r="F20015" s="162"/>
      <c r="G20015" s="147"/>
      <c r="H20015" s="146"/>
      <c r="J20015" s="146"/>
      <c r="L20015" s="150"/>
      <c r="N20015" s="163"/>
      <c r="O20015" s="146"/>
      <c r="P20015" s="146"/>
      <c r="Q20015" s="146"/>
      <c r="R20015" s="34"/>
      <c r="S20015" s="35"/>
      <c r="T20015" s="147"/>
    </row>
    <row r="20016">
      <c r="A20016" s="147"/>
      <c r="B20016" s="64"/>
      <c r="C20016" s="147" t="s">
        <v>217</v>
      </c>
      <c r="E20016" s="161"/>
      <c r="F20016" s="162"/>
      <c r="G20016" s="147"/>
      <c r="H20016" s="146"/>
      <c r="J20016" s="146"/>
      <c r="L20016" s="150"/>
      <c r="N20016" s="163"/>
      <c r="O20016" s="146"/>
      <c r="P20016" s="146"/>
      <c r="Q20016" s="146"/>
      <c r="R20016" s="34"/>
      <c r="S20016" s="35"/>
      <c r="T20016" s="147"/>
    </row>
    <row r="20017">
      <c r="A20017" s="147"/>
      <c r="B20017" s="64"/>
      <c r="C20017" s="147" t="s">
        <v>217</v>
      </c>
      <c r="E20017" s="161"/>
      <c r="F20017" s="162"/>
      <c r="G20017" s="147"/>
      <c r="H20017" s="146"/>
      <c r="J20017" s="146"/>
      <c r="L20017" s="150"/>
      <c r="N20017" s="163"/>
      <c r="O20017" s="146"/>
      <c r="P20017" s="146"/>
      <c r="Q20017" s="146"/>
      <c r="R20017" s="34"/>
      <c r="S20017" s="35"/>
      <c r="T20017" s="147"/>
    </row>
    <row r="20018">
      <c r="A20018" s="147"/>
      <c r="B20018" s="64"/>
      <c r="C20018" s="147" t="s">
        <v>217</v>
      </c>
      <c r="E20018" s="161"/>
      <c r="F20018" s="162"/>
      <c r="G20018" s="147"/>
      <c r="H20018" s="146"/>
      <c r="J20018" s="146"/>
      <c r="L20018" s="150"/>
      <c r="N20018" s="163"/>
      <c r="O20018" s="146"/>
      <c r="P20018" s="146"/>
      <c r="Q20018" s="146"/>
      <c r="R20018" s="34"/>
      <c r="S20018" s="35"/>
      <c r="T20018" s="147"/>
    </row>
    <row r="20019">
      <c r="A20019" s="147"/>
      <c r="B20019" s="64"/>
      <c r="C20019" s="147" t="s">
        <v>217</v>
      </c>
      <c r="E20019" s="161"/>
      <c r="F20019" s="162"/>
      <c r="G20019" s="147"/>
      <c r="H20019" s="146"/>
      <c r="J20019" s="146"/>
      <c r="L20019" s="150"/>
      <c r="N20019" s="163"/>
      <c r="O20019" s="146"/>
      <c r="P20019" s="146"/>
      <c r="Q20019" s="146"/>
      <c r="R20019" s="34"/>
      <c r="S20019" s="35"/>
      <c r="T20019" s="147"/>
    </row>
    <row r="20020">
      <c r="A20020" s="147"/>
      <c r="B20020" s="64"/>
      <c r="C20020" s="147" t="s">
        <v>217</v>
      </c>
      <c r="E20020" s="161"/>
      <c r="F20020" s="162"/>
      <c r="G20020" s="147"/>
      <c r="H20020" s="146"/>
      <c r="J20020" s="146"/>
      <c r="L20020" s="150"/>
      <c r="N20020" s="163"/>
      <c r="O20020" s="146"/>
      <c r="P20020" s="146"/>
      <c r="Q20020" s="146"/>
      <c r="R20020" s="34"/>
      <c r="S20020" s="35"/>
      <c r="T20020" s="147"/>
    </row>
    <row r="20021">
      <c r="A20021" s="147"/>
      <c r="B20021" s="64"/>
      <c r="C20021" s="147" t="s">
        <v>217</v>
      </c>
      <c r="E20021" s="161"/>
      <c r="F20021" s="162"/>
      <c r="G20021" s="147"/>
      <c r="H20021" s="146"/>
      <c r="J20021" s="146"/>
      <c r="L20021" s="150"/>
      <c r="N20021" s="163"/>
      <c r="O20021" s="146"/>
      <c r="P20021" s="146"/>
      <c r="Q20021" s="146"/>
      <c r="R20021" s="34"/>
      <c r="S20021" s="35"/>
      <c r="T20021" s="147"/>
    </row>
    <row r="20022">
      <c r="A20022" s="147"/>
      <c r="B20022" s="64"/>
      <c r="C20022" s="147" t="s">
        <v>217</v>
      </c>
      <c r="E20022" s="161"/>
      <c r="F20022" s="162"/>
      <c r="G20022" s="147"/>
      <c r="H20022" s="146"/>
      <c r="J20022" s="146"/>
      <c r="L20022" s="150"/>
      <c r="N20022" s="163"/>
      <c r="O20022" s="146"/>
      <c r="P20022" s="146"/>
      <c r="Q20022" s="146"/>
      <c r="R20022" s="34"/>
      <c r="S20022" s="35"/>
      <c r="T20022" s="147"/>
    </row>
    <row r="20023">
      <c r="A20023" s="147"/>
      <c r="B20023" s="64"/>
      <c r="C20023" s="147" t="s">
        <v>217</v>
      </c>
      <c r="E20023" s="161"/>
      <c r="F20023" s="162"/>
      <c r="G20023" s="147"/>
      <c r="H20023" s="146"/>
      <c r="J20023" s="146"/>
      <c r="L20023" s="150"/>
      <c r="N20023" s="163"/>
      <c r="O20023" s="146"/>
      <c r="P20023" s="146"/>
      <c r="Q20023" s="146"/>
      <c r="R20023" s="34"/>
      <c r="S20023" s="35"/>
      <c r="T20023" s="147"/>
    </row>
    <row r="20024">
      <c r="A20024" s="147"/>
      <c r="B20024" s="64"/>
      <c r="C20024" s="147" t="s">
        <v>217</v>
      </c>
      <c r="E20024" s="161"/>
      <c r="F20024" s="162"/>
      <c r="G20024" s="147"/>
      <c r="H20024" s="146"/>
      <c r="J20024" s="146"/>
      <c r="L20024" s="150"/>
      <c r="N20024" s="163"/>
      <c r="O20024" s="146"/>
      <c r="P20024" s="146"/>
      <c r="Q20024" s="146"/>
      <c r="R20024" s="34"/>
      <c r="S20024" s="35"/>
      <c r="T20024" s="147"/>
    </row>
    <row r="20025">
      <c r="A20025" s="147"/>
      <c r="B20025" s="64"/>
      <c r="C20025" s="147" t="s">
        <v>217</v>
      </c>
      <c r="E20025" s="161"/>
      <c r="F20025" s="162"/>
      <c r="G20025" s="147"/>
      <c r="H20025" s="146"/>
      <c r="J20025" s="146"/>
      <c r="L20025" s="150"/>
      <c r="N20025" s="163"/>
      <c r="O20025" s="146"/>
      <c r="P20025" s="146"/>
      <c r="Q20025" s="146"/>
      <c r="R20025" s="34"/>
      <c r="S20025" s="35"/>
      <c r="T20025" s="147"/>
    </row>
    <row r="20026">
      <c r="A20026" s="147"/>
      <c r="B20026" s="64"/>
      <c r="C20026" s="147" t="s">
        <v>217</v>
      </c>
      <c r="E20026" s="161"/>
      <c r="F20026" s="162"/>
      <c r="G20026" s="147"/>
      <c r="H20026" s="146"/>
      <c r="J20026" s="146"/>
      <c r="L20026" s="150"/>
      <c r="N20026" s="163"/>
      <c r="O20026" s="146"/>
      <c r="P20026" s="146"/>
      <c r="Q20026" s="146"/>
      <c r="R20026" s="34"/>
      <c r="S20026" s="35"/>
      <c r="T20026" s="147"/>
    </row>
    <row r="20027">
      <c r="A20027" s="147"/>
      <c r="B20027" s="64"/>
      <c r="C20027" s="147" t="s">
        <v>217</v>
      </c>
      <c r="E20027" s="161"/>
      <c r="F20027" s="162"/>
      <c r="G20027" s="147"/>
      <c r="H20027" s="146"/>
      <c r="J20027" s="146"/>
      <c r="L20027" s="150"/>
      <c r="N20027" s="163"/>
      <c r="O20027" s="146"/>
      <c r="P20027" s="146"/>
      <c r="Q20027" s="146"/>
      <c r="R20027" s="34"/>
      <c r="S20027" s="35"/>
      <c r="T20027" s="147"/>
    </row>
    <row r="20028">
      <c r="A20028" s="147"/>
      <c r="B20028" s="64"/>
      <c r="C20028" s="147" t="s">
        <v>217</v>
      </c>
      <c r="E20028" s="161"/>
      <c r="F20028" s="162"/>
      <c r="G20028" s="147"/>
      <c r="H20028" s="146"/>
      <c r="J20028" s="146"/>
      <c r="L20028" s="150"/>
      <c r="N20028" s="163"/>
      <c r="O20028" s="146"/>
      <c r="P20028" s="146"/>
      <c r="Q20028" s="146"/>
      <c r="R20028" s="34"/>
      <c r="S20028" s="35"/>
      <c r="T20028" s="147"/>
    </row>
    <row r="20029">
      <c r="A20029" s="147"/>
      <c r="B20029" s="64"/>
      <c r="C20029" s="147" t="s">
        <v>217</v>
      </c>
      <c r="E20029" s="161"/>
      <c r="F20029" s="162"/>
      <c r="G20029" s="147"/>
      <c r="H20029" s="146"/>
      <c r="J20029" s="146"/>
      <c r="L20029" s="150"/>
      <c r="N20029" s="163"/>
      <c r="O20029" s="146"/>
      <c r="P20029" s="146"/>
      <c r="Q20029" s="146"/>
      <c r="R20029" s="34"/>
      <c r="S20029" s="35"/>
      <c r="T20029" s="147"/>
    </row>
    <row r="20030">
      <c r="A20030" s="147"/>
      <c r="B20030" s="64"/>
      <c r="C20030" s="147" t="s">
        <v>217</v>
      </c>
      <c r="E20030" s="161"/>
      <c r="F20030" s="162"/>
      <c r="G20030" s="147"/>
      <c r="H20030" s="146"/>
      <c r="J20030" s="146"/>
      <c r="L20030" s="150"/>
      <c r="N20030" s="163"/>
      <c r="O20030" s="146"/>
      <c r="P20030" s="146"/>
      <c r="Q20030" s="146"/>
      <c r="R20030" s="34"/>
      <c r="S20030" s="35"/>
      <c r="T20030" s="147"/>
    </row>
    <row r="20031">
      <c r="A20031" s="147"/>
      <c r="B20031" s="64"/>
      <c r="C20031" s="147" t="s">
        <v>217</v>
      </c>
      <c r="E20031" s="161"/>
      <c r="F20031" s="162"/>
      <c r="G20031" s="147"/>
      <c r="H20031" s="146"/>
      <c r="J20031" s="146"/>
      <c r="L20031" s="150"/>
      <c r="N20031" s="163"/>
      <c r="O20031" s="146"/>
      <c r="P20031" s="146"/>
      <c r="Q20031" s="146"/>
      <c r="R20031" s="34"/>
      <c r="S20031" s="35"/>
      <c r="T20031" s="147"/>
    </row>
    <row r="20032">
      <c r="A20032" s="147"/>
      <c r="B20032" s="64"/>
      <c r="C20032" s="147" t="s">
        <v>217</v>
      </c>
      <c r="E20032" s="161"/>
      <c r="F20032" s="162"/>
      <c r="G20032" s="147"/>
      <c r="H20032" s="146"/>
      <c r="J20032" s="146"/>
      <c r="L20032" s="150"/>
      <c r="N20032" s="163"/>
      <c r="O20032" s="146"/>
      <c r="P20032" s="146"/>
      <c r="Q20032" s="146"/>
      <c r="R20032" s="34"/>
      <c r="S20032" s="35"/>
      <c r="T20032" s="147"/>
    </row>
    <row r="20033">
      <c r="A20033" s="147"/>
      <c r="B20033" s="64"/>
      <c r="C20033" s="147" t="s">
        <v>217</v>
      </c>
      <c r="E20033" s="161"/>
      <c r="F20033" s="162"/>
      <c r="G20033" s="147"/>
      <c r="H20033" s="146"/>
      <c r="J20033" s="146"/>
      <c r="L20033" s="150"/>
      <c r="N20033" s="163"/>
      <c r="O20033" s="146"/>
      <c r="P20033" s="146"/>
      <c r="Q20033" s="146"/>
      <c r="R20033" s="34"/>
      <c r="S20033" s="35"/>
      <c r="T20033" s="147"/>
    </row>
    <row r="20034">
      <c r="A20034" s="147"/>
      <c r="B20034" s="64"/>
      <c r="C20034" s="147" t="s">
        <v>217</v>
      </c>
      <c r="E20034" s="161"/>
      <c r="F20034" s="162"/>
      <c r="G20034" s="147"/>
      <c r="H20034" s="146"/>
      <c r="J20034" s="146"/>
      <c r="L20034" s="150"/>
      <c r="N20034" s="163"/>
      <c r="O20034" s="146"/>
      <c r="P20034" s="146"/>
      <c r="Q20034" s="146"/>
      <c r="R20034" s="34"/>
      <c r="S20034" s="35"/>
      <c r="T20034" s="147"/>
    </row>
    <row r="20035">
      <c r="A20035" s="147"/>
      <c r="B20035" s="64"/>
      <c r="C20035" s="147" t="s">
        <v>217</v>
      </c>
      <c r="E20035" s="161"/>
      <c r="F20035" s="162"/>
      <c r="G20035" s="147"/>
      <c r="H20035" s="146"/>
      <c r="J20035" s="146"/>
      <c r="L20035" s="150"/>
      <c r="N20035" s="163"/>
      <c r="O20035" s="146"/>
      <c r="P20035" s="146"/>
      <c r="Q20035" s="146"/>
      <c r="R20035" s="34"/>
      <c r="S20035" s="35"/>
      <c r="T20035" s="147"/>
    </row>
    <row r="20036">
      <c r="A20036" s="147"/>
      <c r="B20036" s="64"/>
      <c r="C20036" s="147" t="s">
        <v>217</v>
      </c>
      <c r="E20036" s="161"/>
      <c r="F20036" s="162"/>
      <c r="G20036" s="147"/>
      <c r="H20036" s="146"/>
      <c r="J20036" s="146"/>
      <c r="L20036" s="150"/>
      <c r="N20036" s="163"/>
      <c r="O20036" s="146"/>
      <c r="P20036" s="146"/>
      <c r="Q20036" s="146"/>
      <c r="R20036" s="34"/>
      <c r="S20036" s="35"/>
      <c r="T20036" s="147"/>
    </row>
    <row r="20037">
      <c r="A20037" s="147"/>
      <c r="B20037" s="64"/>
      <c r="C20037" s="147" t="s">
        <v>217</v>
      </c>
      <c r="E20037" s="161"/>
      <c r="F20037" s="162"/>
      <c r="G20037" s="147"/>
      <c r="H20037" s="146"/>
      <c r="J20037" s="146"/>
      <c r="L20037" s="150"/>
      <c r="N20037" s="163"/>
      <c r="O20037" s="146"/>
      <c r="P20037" s="146"/>
      <c r="Q20037" s="146"/>
      <c r="R20037" s="34"/>
      <c r="S20037" s="35"/>
      <c r="T20037" s="147"/>
    </row>
    <row r="20038">
      <c r="A20038" s="147"/>
      <c r="B20038" s="64"/>
      <c r="C20038" s="147" t="s">
        <v>217</v>
      </c>
      <c r="E20038" s="161"/>
      <c r="F20038" s="162"/>
      <c r="G20038" s="147"/>
      <c r="H20038" s="146"/>
      <c r="J20038" s="146"/>
      <c r="L20038" s="150"/>
      <c r="N20038" s="163"/>
      <c r="O20038" s="146"/>
      <c r="P20038" s="146"/>
      <c r="Q20038" s="146"/>
      <c r="R20038" s="34"/>
      <c r="S20038" s="35"/>
      <c r="T20038" s="147"/>
    </row>
    <row r="20039">
      <c r="A20039" s="147"/>
      <c r="B20039" s="64"/>
      <c r="C20039" s="147" t="s">
        <v>217</v>
      </c>
      <c r="E20039" s="161"/>
      <c r="F20039" s="162"/>
      <c r="G20039" s="147"/>
      <c r="H20039" s="146"/>
      <c r="J20039" s="146"/>
      <c r="L20039" s="150"/>
      <c r="N20039" s="163"/>
      <c r="O20039" s="146"/>
      <c r="P20039" s="146"/>
      <c r="Q20039" s="146"/>
      <c r="R20039" s="34"/>
      <c r="S20039" s="35"/>
      <c r="T20039" s="147"/>
    </row>
    <row r="20040">
      <c r="A20040" s="147"/>
      <c r="B20040" s="64"/>
      <c r="C20040" s="147" t="s">
        <v>217</v>
      </c>
      <c r="E20040" s="161"/>
      <c r="F20040" s="162"/>
      <c r="G20040" s="147"/>
      <c r="H20040" s="146"/>
      <c r="J20040" s="146"/>
      <c r="L20040" s="150"/>
      <c r="N20040" s="163"/>
      <c r="O20040" s="146"/>
      <c r="P20040" s="146"/>
      <c r="Q20040" s="146"/>
      <c r="R20040" s="34"/>
      <c r="S20040" s="35"/>
      <c r="T20040" s="147"/>
    </row>
    <row r="20041">
      <c r="A20041" s="147"/>
      <c r="B20041" s="64"/>
      <c r="C20041" s="147" t="s">
        <v>217</v>
      </c>
      <c r="E20041" s="161"/>
      <c r="F20041" s="162"/>
      <c r="G20041" s="147"/>
      <c r="H20041" s="146"/>
      <c r="J20041" s="146"/>
      <c r="L20041" s="150"/>
      <c r="N20041" s="163"/>
      <c r="O20041" s="146"/>
      <c r="P20041" s="146"/>
      <c r="Q20041" s="146"/>
      <c r="R20041" s="34"/>
      <c r="S20041" s="35"/>
      <c r="T20041" s="147"/>
    </row>
    <row r="20042">
      <c r="A20042" s="147"/>
      <c r="B20042" s="64"/>
      <c r="C20042" s="147" t="s">
        <v>217</v>
      </c>
      <c r="E20042" s="161"/>
      <c r="F20042" s="162"/>
      <c r="G20042" s="147"/>
      <c r="H20042" s="146"/>
      <c r="J20042" s="146"/>
      <c r="L20042" s="150"/>
      <c r="N20042" s="163"/>
      <c r="O20042" s="146"/>
      <c r="P20042" s="146"/>
      <c r="Q20042" s="146"/>
      <c r="R20042" s="34"/>
      <c r="S20042" s="35"/>
      <c r="T20042" s="147"/>
    </row>
    <row r="20043">
      <c r="A20043" s="147"/>
      <c r="B20043" s="64"/>
      <c r="C20043" s="147" t="s">
        <v>217</v>
      </c>
      <c r="E20043" s="161"/>
      <c r="F20043" s="162"/>
      <c r="G20043" s="147"/>
      <c r="H20043" s="146"/>
      <c r="J20043" s="146"/>
      <c r="L20043" s="150"/>
      <c r="N20043" s="163"/>
      <c r="O20043" s="146"/>
      <c r="P20043" s="146"/>
      <c r="Q20043" s="146"/>
      <c r="R20043" s="34"/>
      <c r="S20043" s="35"/>
      <c r="T20043" s="147"/>
    </row>
    <row r="20044">
      <c r="A20044" s="147"/>
      <c r="B20044" s="64"/>
      <c r="C20044" s="147" t="s">
        <v>217</v>
      </c>
      <c r="E20044" s="161"/>
      <c r="F20044" s="162"/>
      <c r="G20044" s="147"/>
      <c r="H20044" s="146"/>
      <c r="J20044" s="146"/>
      <c r="L20044" s="150"/>
      <c r="N20044" s="163"/>
      <c r="O20044" s="146"/>
      <c r="P20044" s="146"/>
      <c r="Q20044" s="146"/>
      <c r="R20044" s="34"/>
      <c r="S20044" s="35"/>
      <c r="T20044" s="147"/>
    </row>
    <row r="20045">
      <c r="A20045" s="147"/>
      <c r="B20045" s="64"/>
      <c r="C20045" s="147" t="s">
        <v>217</v>
      </c>
      <c r="E20045" s="161"/>
      <c r="F20045" s="162"/>
      <c r="G20045" s="147"/>
      <c r="H20045" s="146"/>
      <c r="J20045" s="146"/>
      <c r="L20045" s="150"/>
      <c r="N20045" s="163"/>
      <c r="O20045" s="146"/>
      <c r="P20045" s="146"/>
      <c r="Q20045" s="146"/>
      <c r="R20045" s="34"/>
      <c r="S20045" s="35"/>
      <c r="T20045" s="147"/>
    </row>
    <row r="20046">
      <c r="A20046" s="147"/>
      <c r="B20046" s="64"/>
      <c r="C20046" s="147" t="s">
        <v>217</v>
      </c>
      <c r="E20046" s="161"/>
      <c r="F20046" s="162"/>
      <c r="G20046" s="147"/>
      <c r="H20046" s="146"/>
      <c r="J20046" s="146"/>
      <c r="L20046" s="150"/>
      <c r="N20046" s="163"/>
      <c r="O20046" s="146"/>
      <c r="P20046" s="146"/>
      <c r="Q20046" s="146"/>
      <c r="R20046" s="34"/>
      <c r="S20046" s="35"/>
      <c r="T20046" s="147"/>
    </row>
    <row r="20047">
      <c r="A20047" s="147"/>
      <c r="B20047" s="64"/>
      <c r="C20047" s="147" t="s">
        <v>217</v>
      </c>
      <c r="E20047" s="161"/>
      <c r="F20047" s="162"/>
      <c r="G20047" s="147"/>
      <c r="H20047" s="146"/>
      <c r="J20047" s="146"/>
      <c r="L20047" s="150"/>
      <c r="N20047" s="163"/>
      <c r="O20047" s="146"/>
      <c r="P20047" s="146"/>
      <c r="Q20047" s="146"/>
      <c r="R20047" s="34"/>
      <c r="S20047" s="35"/>
      <c r="T20047" s="147"/>
    </row>
    <row r="20048">
      <c r="A20048" s="147"/>
      <c r="B20048" s="64"/>
      <c r="C20048" s="147" t="s">
        <v>217</v>
      </c>
      <c r="E20048" s="161"/>
      <c r="F20048" s="162"/>
      <c r="G20048" s="147"/>
      <c r="H20048" s="146"/>
      <c r="J20048" s="146"/>
      <c r="L20048" s="150"/>
      <c r="N20048" s="163"/>
      <c r="O20048" s="146"/>
      <c r="P20048" s="146"/>
      <c r="Q20048" s="146"/>
      <c r="R20048" s="34"/>
      <c r="S20048" s="35"/>
      <c r="T20048" s="147"/>
    </row>
    <row r="20049">
      <c r="A20049" s="147"/>
      <c r="B20049" s="64"/>
      <c r="C20049" s="147" t="s">
        <v>217</v>
      </c>
      <c r="E20049" s="161"/>
      <c r="F20049" s="162"/>
      <c r="G20049" s="147"/>
      <c r="H20049" s="146"/>
      <c r="J20049" s="146"/>
      <c r="L20049" s="150"/>
      <c r="N20049" s="163"/>
      <c r="O20049" s="146"/>
      <c r="P20049" s="146"/>
      <c r="Q20049" s="146"/>
      <c r="R20049" s="34"/>
      <c r="S20049" s="35"/>
      <c r="T20049" s="147"/>
    </row>
    <row r="20050">
      <c r="A20050" s="147"/>
      <c r="B20050" s="64"/>
      <c r="C20050" s="147" t="s">
        <v>217</v>
      </c>
      <c r="E20050" s="161"/>
      <c r="F20050" s="162"/>
      <c r="G20050" s="147"/>
      <c r="H20050" s="146"/>
      <c r="J20050" s="146"/>
      <c r="L20050" s="150"/>
      <c r="N20050" s="163"/>
      <c r="O20050" s="146"/>
      <c r="P20050" s="146"/>
      <c r="Q20050" s="146"/>
      <c r="R20050" s="34"/>
      <c r="S20050" s="35"/>
      <c r="T20050" s="147"/>
    </row>
    <row r="20051">
      <c r="A20051" s="147"/>
      <c r="B20051" s="64"/>
      <c r="C20051" s="147" t="s">
        <v>217</v>
      </c>
      <c r="E20051" s="161"/>
      <c r="F20051" s="162"/>
      <c r="G20051" s="147"/>
      <c r="H20051" s="146"/>
      <c r="J20051" s="146"/>
      <c r="L20051" s="150"/>
      <c r="N20051" s="163"/>
      <c r="O20051" s="146"/>
      <c r="P20051" s="146"/>
      <c r="Q20051" s="146"/>
      <c r="R20051" s="34"/>
      <c r="S20051" s="35"/>
      <c r="T20051" s="147"/>
    </row>
    <row r="20052">
      <c r="A20052" s="147"/>
      <c r="B20052" s="64"/>
      <c r="C20052" s="147" t="s">
        <v>217</v>
      </c>
      <c r="E20052" s="161"/>
      <c r="F20052" s="162"/>
      <c r="G20052" s="147"/>
      <c r="H20052" s="146"/>
      <c r="J20052" s="146"/>
      <c r="L20052" s="150"/>
      <c r="N20052" s="163"/>
      <c r="O20052" s="146"/>
      <c r="P20052" s="146"/>
      <c r="Q20052" s="146"/>
      <c r="R20052" s="34"/>
      <c r="S20052" s="35"/>
      <c r="T20052" s="147"/>
    </row>
    <row r="20053">
      <c r="A20053" s="147"/>
      <c r="B20053" s="64"/>
      <c r="C20053" s="147" t="s">
        <v>217</v>
      </c>
      <c r="E20053" s="161"/>
      <c r="F20053" s="162"/>
      <c r="G20053" s="147"/>
      <c r="H20053" s="146"/>
      <c r="J20053" s="146"/>
      <c r="L20053" s="150"/>
      <c r="N20053" s="163"/>
      <c r="O20053" s="146"/>
      <c r="P20053" s="146"/>
      <c r="Q20053" s="146"/>
      <c r="R20053" s="34"/>
      <c r="S20053" s="35"/>
      <c r="T20053" s="147"/>
    </row>
    <row r="20054">
      <c r="A20054" s="147"/>
      <c r="B20054" s="64"/>
      <c r="C20054" s="147" t="s">
        <v>217</v>
      </c>
      <c r="E20054" s="161"/>
      <c r="F20054" s="162"/>
      <c r="G20054" s="147"/>
      <c r="H20054" s="146"/>
      <c r="J20054" s="146"/>
      <c r="L20054" s="150"/>
      <c r="N20054" s="163"/>
      <c r="O20054" s="146"/>
      <c r="P20054" s="146"/>
      <c r="Q20054" s="146"/>
      <c r="R20054" s="34"/>
      <c r="S20054" s="35"/>
      <c r="T20054" s="147"/>
    </row>
    <row r="20055">
      <c r="A20055" s="147"/>
      <c r="B20055" s="64"/>
      <c r="C20055" s="147" t="s">
        <v>217</v>
      </c>
      <c r="E20055" s="161"/>
      <c r="F20055" s="162"/>
      <c r="G20055" s="147"/>
      <c r="H20055" s="146"/>
      <c r="J20055" s="146"/>
      <c r="L20055" s="150"/>
      <c r="N20055" s="163"/>
      <c r="O20055" s="146"/>
      <c r="P20055" s="146"/>
      <c r="Q20055" s="146"/>
      <c r="R20055" s="34"/>
      <c r="S20055" s="35"/>
      <c r="T20055" s="147"/>
    </row>
    <row r="20056">
      <c r="A20056" s="147"/>
      <c r="B20056" s="64"/>
      <c r="C20056" s="147" t="s">
        <v>217</v>
      </c>
      <c r="E20056" s="161"/>
      <c r="F20056" s="162"/>
      <c r="G20056" s="147"/>
      <c r="H20056" s="146"/>
      <c r="J20056" s="146"/>
      <c r="L20056" s="150"/>
      <c r="N20056" s="163"/>
      <c r="O20056" s="146"/>
      <c r="P20056" s="146"/>
      <c r="Q20056" s="146"/>
      <c r="R20056" s="34"/>
      <c r="S20056" s="35"/>
      <c r="T20056" s="147"/>
    </row>
    <row r="20057">
      <c r="A20057" s="147"/>
      <c r="B20057" s="64"/>
      <c r="C20057" s="147" t="s">
        <v>217</v>
      </c>
      <c r="E20057" s="161"/>
      <c r="F20057" s="162"/>
      <c r="G20057" s="147"/>
      <c r="H20057" s="146"/>
      <c r="J20057" s="146"/>
      <c r="L20057" s="150"/>
      <c r="N20057" s="163"/>
      <c r="O20057" s="146"/>
      <c r="P20057" s="146"/>
      <c r="Q20057" s="146"/>
      <c r="R20057" s="34"/>
      <c r="S20057" s="35"/>
      <c r="T20057" s="147"/>
    </row>
    <row r="20058">
      <c r="A20058" s="147"/>
      <c r="B20058" s="64"/>
      <c r="C20058" s="147" t="s">
        <v>217</v>
      </c>
      <c r="E20058" s="161"/>
      <c r="F20058" s="162"/>
      <c r="G20058" s="147"/>
      <c r="H20058" s="146"/>
      <c r="J20058" s="146"/>
      <c r="L20058" s="150"/>
      <c r="N20058" s="163"/>
      <c r="O20058" s="146"/>
      <c r="P20058" s="146"/>
      <c r="Q20058" s="146"/>
      <c r="R20058" s="34"/>
      <c r="S20058" s="35"/>
      <c r="T20058" s="147"/>
    </row>
    <row r="20059">
      <c r="A20059" s="147"/>
      <c r="B20059" s="64"/>
      <c r="C20059" s="147" t="s">
        <v>217</v>
      </c>
      <c r="E20059" s="161"/>
      <c r="F20059" s="162"/>
      <c r="G20059" s="147"/>
      <c r="H20059" s="146"/>
      <c r="J20059" s="146"/>
      <c r="L20059" s="150"/>
      <c r="N20059" s="163"/>
      <c r="O20059" s="146"/>
      <c r="P20059" s="146"/>
      <c r="Q20059" s="146"/>
      <c r="R20059" s="34"/>
      <c r="S20059" s="35"/>
      <c r="T20059" s="147"/>
    </row>
    <row r="20060">
      <c r="A20060" s="147"/>
      <c r="B20060" s="64"/>
      <c r="C20060" s="147" t="s">
        <v>217</v>
      </c>
      <c r="E20060" s="161"/>
      <c r="F20060" s="162"/>
      <c r="G20060" s="147"/>
      <c r="H20060" s="146"/>
      <c r="J20060" s="146"/>
      <c r="L20060" s="150"/>
      <c r="N20060" s="163"/>
      <c r="O20060" s="146"/>
      <c r="P20060" s="146"/>
      <c r="Q20060" s="146"/>
      <c r="R20060" s="34"/>
      <c r="S20060" s="35"/>
      <c r="T20060" s="147"/>
    </row>
    <row r="20061">
      <c r="A20061" s="147"/>
      <c r="B20061" s="64"/>
      <c r="C20061" s="147" t="s">
        <v>217</v>
      </c>
      <c r="E20061" s="161"/>
      <c r="F20061" s="162"/>
      <c r="G20061" s="147"/>
      <c r="H20061" s="146"/>
      <c r="J20061" s="146"/>
      <c r="L20061" s="150"/>
      <c r="N20061" s="163"/>
      <c r="O20061" s="146"/>
      <c r="P20061" s="146"/>
      <c r="Q20061" s="146"/>
      <c r="R20061" s="34"/>
      <c r="S20061" s="35"/>
      <c r="T20061" s="147"/>
    </row>
    <row r="20062">
      <c r="A20062" s="147"/>
      <c r="B20062" s="64"/>
      <c r="C20062" s="147" t="s">
        <v>217</v>
      </c>
      <c r="E20062" s="161"/>
      <c r="F20062" s="162"/>
      <c r="G20062" s="147"/>
      <c r="H20062" s="146"/>
      <c r="J20062" s="146"/>
      <c r="L20062" s="150"/>
      <c r="N20062" s="163"/>
      <c r="O20062" s="146"/>
      <c r="P20062" s="146"/>
      <c r="Q20062" s="146"/>
      <c r="R20062" s="34"/>
      <c r="S20062" s="35"/>
      <c r="T20062" s="147"/>
    </row>
    <row r="20063">
      <c r="A20063" s="147"/>
      <c r="B20063" s="64"/>
      <c r="C20063" s="147" t="s">
        <v>217</v>
      </c>
      <c r="E20063" s="161"/>
      <c r="F20063" s="162"/>
      <c r="G20063" s="147"/>
      <c r="H20063" s="146"/>
      <c r="J20063" s="146"/>
      <c r="L20063" s="150"/>
      <c r="N20063" s="163"/>
      <c r="O20063" s="146"/>
      <c r="P20063" s="146"/>
      <c r="Q20063" s="146"/>
      <c r="R20063" s="34"/>
      <c r="S20063" s="35"/>
      <c r="T20063" s="147"/>
    </row>
    <row r="20064">
      <c r="A20064" s="147"/>
      <c r="B20064" s="64"/>
      <c r="C20064" s="147" t="s">
        <v>217</v>
      </c>
      <c r="E20064" s="161"/>
      <c r="F20064" s="162"/>
      <c r="G20064" s="147"/>
      <c r="H20064" s="146"/>
      <c r="J20064" s="146"/>
      <c r="L20064" s="150"/>
      <c r="N20064" s="163"/>
      <c r="O20064" s="146"/>
      <c r="P20064" s="146"/>
      <c r="Q20064" s="146"/>
      <c r="R20064" s="34"/>
      <c r="S20064" s="35"/>
      <c r="T20064" s="147"/>
    </row>
    <row r="20065">
      <c r="A20065" s="147"/>
      <c r="B20065" s="64"/>
      <c r="C20065" s="147" t="s">
        <v>217</v>
      </c>
      <c r="E20065" s="161"/>
      <c r="F20065" s="162"/>
      <c r="G20065" s="147"/>
      <c r="H20065" s="146"/>
      <c r="J20065" s="146"/>
      <c r="L20065" s="150"/>
      <c r="N20065" s="163"/>
      <c r="O20065" s="146"/>
      <c r="P20065" s="146"/>
      <c r="Q20065" s="146"/>
      <c r="R20065" s="34"/>
      <c r="S20065" s="35"/>
      <c r="T20065" s="147"/>
    </row>
    <row r="20066">
      <c r="A20066" s="147"/>
      <c r="B20066" s="64"/>
      <c r="C20066" s="147" t="s">
        <v>217</v>
      </c>
      <c r="E20066" s="161"/>
      <c r="F20066" s="162"/>
      <c r="G20066" s="147"/>
      <c r="H20066" s="146"/>
      <c r="J20066" s="146"/>
      <c r="L20066" s="150"/>
      <c r="N20066" s="163"/>
      <c r="O20066" s="146"/>
      <c r="P20066" s="146"/>
      <c r="Q20066" s="146"/>
      <c r="R20066" s="34"/>
      <c r="S20066" s="35"/>
      <c r="T20066" s="147"/>
    </row>
    <row r="20067">
      <c r="A20067" s="147"/>
      <c r="B20067" s="64"/>
      <c r="C20067" s="147" t="s">
        <v>217</v>
      </c>
      <c r="E20067" s="161"/>
      <c r="F20067" s="162"/>
      <c r="G20067" s="147"/>
      <c r="H20067" s="146"/>
      <c r="J20067" s="146"/>
      <c r="L20067" s="150"/>
      <c r="N20067" s="163"/>
      <c r="O20067" s="146"/>
      <c r="P20067" s="146"/>
      <c r="Q20067" s="146"/>
      <c r="R20067" s="34"/>
      <c r="S20067" s="35"/>
      <c r="T20067" s="147"/>
    </row>
    <row r="20068">
      <c r="A20068" s="147"/>
      <c r="B20068" s="64"/>
      <c r="C20068" s="147" t="s">
        <v>217</v>
      </c>
      <c r="E20068" s="161"/>
      <c r="F20068" s="162"/>
      <c r="G20068" s="147"/>
      <c r="H20068" s="146"/>
      <c r="J20068" s="146"/>
      <c r="L20068" s="150"/>
      <c r="N20068" s="163"/>
      <c r="O20068" s="146"/>
      <c r="P20068" s="146"/>
      <c r="Q20068" s="146"/>
      <c r="R20068" s="34"/>
      <c r="S20068" s="35"/>
      <c r="T20068" s="147"/>
    </row>
    <row r="20069">
      <c r="A20069" s="147"/>
      <c r="B20069" s="64"/>
      <c r="C20069" s="147" t="s">
        <v>217</v>
      </c>
      <c r="E20069" s="161"/>
      <c r="F20069" s="162"/>
      <c r="G20069" s="147"/>
      <c r="H20069" s="146"/>
      <c r="J20069" s="146"/>
      <c r="L20069" s="150"/>
      <c r="N20069" s="163"/>
      <c r="O20069" s="146"/>
      <c r="P20069" s="146"/>
      <c r="Q20069" s="146"/>
      <c r="R20069" s="34"/>
      <c r="S20069" s="35"/>
      <c r="T20069" s="147"/>
    </row>
    <row r="20070">
      <c r="A20070" s="147"/>
      <c r="B20070" s="64"/>
      <c r="C20070" s="147" t="s">
        <v>217</v>
      </c>
      <c r="E20070" s="161"/>
      <c r="F20070" s="162"/>
      <c r="G20070" s="147"/>
      <c r="H20070" s="146"/>
      <c r="J20070" s="146"/>
      <c r="L20070" s="150"/>
      <c r="N20070" s="163"/>
      <c r="O20070" s="146"/>
      <c r="P20070" s="146"/>
      <c r="Q20070" s="146"/>
      <c r="R20070" s="34"/>
      <c r="S20070" s="35"/>
      <c r="T20070" s="147"/>
    </row>
    <row r="20071">
      <c r="A20071" s="147"/>
      <c r="B20071" s="64"/>
      <c r="C20071" s="147" t="s">
        <v>217</v>
      </c>
      <c r="E20071" s="161"/>
      <c r="F20071" s="162"/>
      <c r="G20071" s="147"/>
      <c r="H20071" s="146"/>
      <c r="J20071" s="146"/>
      <c r="L20071" s="150"/>
      <c r="N20071" s="163"/>
      <c r="O20071" s="146"/>
      <c r="P20071" s="146"/>
      <c r="Q20071" s="146"/>
      <c r="R20071" s="34"/>
      <c r="S20071" s="35"/>
      <c r="T20071" s="147"/>
    </row>
    <row r="20072">
      <c r="A20072" s="147"/>
      <c r="B20072" s="64"/>
      <c r="C20072" s="147" t="s">
        <v>217</v>
      </c>
      <c r="E20072" s="161"/>
      <c r="F20072" s="162"/>
      <c r="G20072" s="147"/>
      <c r="H20072" s="146"/>
      <c r="J20072" s="146"/>
      <c r="L20072" s="150"/>
      <c r="N20072" s="163"/>
      <c r="O20072" s="146"/>
      <c r="P20072" s="146"/>
      <c r="Q20072" s="146"/>
      <c r="R20072" s="34"/>
      <c r="S20072" s="35"/>
      <c r="T20072" s="147"/>
    </row>
    <row r="20073">
      <c r="A20073" s="147"/>
      <c r="B20073" s="64"/>
      <c r="C20073" s="147" t="s">
        <v>217</v>
      </c>
      <c r="E20073" s="161"/>
      <c r="F20073" s="162"/>
      <c r="G20073" s="147"/>
      <c r="H20073" s="146"/>
      <c r="J20073" s="146"/>
      <c r="L20073" s="150"/>
      <c r="N20073" s="163"/>
      <c r="O20073" s="146"/>
      <c r="P20073" s="146"/>
      <c r="Q20073" s="146"/>
      <c r="R20073" s="34"/>
      <c r="S20073" s="35"/>
      <c r="T20073" s="147"/>
    </row>
    <row r="20074">
      <c r="A20074" s="147"/>
      <c r="B20074" s="64"/>
      <c r="C20074" s="147" t="s">
        <v>217</v>
      </c>
      <c r="E20074" s="161"/>
      <c r="F20074" s="162"/>
      <c r="G20074" s="147"/>
      <c r="H20074" s="146"/>
      <c r="J20074" s="146"/>
      <c r="L20074" s="150"/>
      <c r="N20074" s="163"/>
      <c r="O20074" s="146"/>
      <c r="P20074" s="146"/>
      <c r="Q20074" s="146"/>
      <c r="R20074" s="34"/>
      <c r="S20074" s="35"/>
      <c r="T20074" s="147"/>
    </row>
    <row r="20075">
      <c r="A20075" s="147"/>
      <c r="B20075" s="64"/>
      <c r="C20075" s="147" t="s">
        <v>217</v>
      </c>
      <c r="E20075" s="161"/>
      <c r="F20075" s="162"/>
      <c r="G20075" s="147"/>
      <c r="H20075" s="146"/>
      <c r="J20075" s="146"/>
      <c r="L20075" s="150"/>
      <c r="N20075" s="163"/>
      <c r="O20075" s="146"/>
      <c r="P20075" s="146"/>
      <c r="Q20075" s="146"/>
      <c r="R20075" s="34"/>
      <c r="S20075" s="35"/>
      <c r="T20075" s="147"/>
    </row>
    <row r="20076">
      <c r="A20076" s="147"/>
      <c r="B20076" s="64"/>
      <c r="C20076" s="147" t="s">
        <v>217</v>
      </c>
      <c r="E20076" s="161"/>
      <c r="F20076" s="162"/>
      <c r="G20076" s="147"/>
      <c r="H20076" s="146"/>
      <c r="J20076" s="146"/>
      <c r="L20076" s="150"/>
      <c r="N20076" s="163"/>
      <c r="O20076" s="146"/>
      <c r="P20076" s="146"/>
      <c r="Q20076" s="146"/>
      <c r="R20076" s="34"/>
      <c r="S20076" s="35"/>
      <c r="T20076" s="147"/>
    </row>
    <row r="20077">
      <c r="A20077" s="147"/>
      <c r="B20077" s="64"/>
      <c r="C20077" s="147" t="s">
        <v>217</v>
      </c>
      <c r="E20077" s="161"/>
      <c r="F20077" s="162"/>
      <c r="G20077" s="147"/>
      <c r="H20077" s="146"/>
      <c r="J20077" s="146"/>
      <c r="L20077" s="150"/>
      <c r="N20077" s="163"/>
      <c r="O20077" s="146"/>
      <c r="P20077" s="146"/>
      <c r="Q20077" s="146"/>
      <c r="R20077" s="34"/>
      <c r="S20077" s="35"/>
      <c r="T20077" s="147"/>
    </row>
    <row r="20078">
      <c r="A20078" s="147"/>
      <c r="B20078" s="64"/>
      <c r="C20078" s="147" t="s">
        <v>217</v>
      </c>
      <c r="E20078" s="161"/>
      <c r="F20078" s="162"/>
      <c r="G20078" s="147"/>
      <c r="H20078" s="146"/>
      <c r="J20078" s="146"/>
      <c r="L20078" s="150"/>
      <c r="N20078" s="163"/>
      <c r="O20078" s="146"/>
      <c r="P20078" s="146"/>
      <c r="Q20078" s="146"/>
      <c r="R20078" s="34"/>
      <c r="S20078" s="35"/>
      <c r="T20078" s="147"/>
    </row>
    <row r="20079">
      <c r="A20079" s="147"/>
      <c r="B20079" s="64"/>
      <c r="C20079" s="147" t="s">
        <v>217</v>
      </c>
      <c r="E20079" s="161"/>
      <c r="F20079" s="162"/>
      <c r="G20079" s="147"/>
      <c r="H20079" s="146"/>
      <c r="J20079" s="146"/>
      <c r="L20079" s="150"/>
      <c r="N20079" s="163"/>
      <c r="O20079" s="146"/>
      <c r="P20079" s="146"/>
      <c r="Q20079" s="146"/>
      <c r="R20079" s="34"/>
      <c r="S20079" s="35"/>
      <c r="T20079" s="147"/>
    </row>
    <row r="20080">
      <c r="A20080" s="147"/>
      <c r="B20080" s="64"/>
      <c r="C20080" s="147" t="s">
        <v>217</v>
      </c>
      <c r="E20080" s="161"/>
      <c r="F20080" s="162"/>
      <c r="G20080" s="147"/>
      <c r="H20080" s="146"/>
      <c r="J20080" s="146"/>
      <c r="L20080" s="150"/>
      <c r="N20080" s="163"/>
      <c r="O20080" s="146"/>
      <c r="P20080" s="146"/>
      <c r="Q20080" s="146"/>
      <c r="R20080" s="34"/>
      <c r="S20080" s="35"/>
      <c r="T20080" s="147"/>
    </row>
    <row r="20081">
      <c r="A20081" s="147"/>
      <c r="B20081" s="64"/>
      <c r="C20081" s="147" t="s">
        <v>217</v>
      </c>
      <c r="E20081" s="161"/>
      <c r="F20081" s="162"/>
      <c r="G20081" s="147"/>
      <c r="H20081" s="146"/>
      <c r="J20081" s="146"/>
      <c r="L20081" s="150"/>
      <c r="N20081" s="163"/>
      <c r="O20081" s="146"/>
      <c r="P20081" s="146"/>
      <c r="Q20081" s="146"/>
      <c r="R20081" s="34"/>
      <c r="S20081" s="35"/>
      <c r="T20081" s="147"/>
    </row>
    <row r="20082">
      <c r="A20082" s="147"/>
      <c r="B20082" s="64"/>
      <c r="C20082" s="147" t="s">
        <v>217</v>
      </c>
      <c r="E20082" s="161"/>
      <c r="F20082" s="162"/>
      <c r="G20082" s="147"/>
      <c r="H20082" s="146"/>
      <c r="J20082" s="146"/>
      <c r="L20082" s="150"/>
      <c r="N20082" s="163"/>
      <c r="O20082" s="146"/>
      <c r="P20082" s="146"/>
      <c r="Q20082" s="146"/>
      <c r="R20082" s="34"/>
      <c r="S20082" s="35"/>
      <c r="T20082" s="147"/>
    </row>
    <row r="20083">
      <c r="A20083" s="147"/>
      <c r="B20083" s="64"/>
      <c r="C20083" s="147" t="s">
        <v>217</v>
      </c>
      <c r="E20083" s="161"/>
      <c r="F20083" s="162"/>
      <c r="G20083" s="147"/>
      <c r="H20083" s="146"/>
      <c r="J20083" s="146"/>
      <c r="L20083" s="150"/>
      <c r="N20083" s="163"/>
      <c r="O20083" s="146"/>
      <c r="P20083" s="146"/>
      <c r="Q20083" s="146"/>
      <c r="R20083" s="34"/>
      <c r="S20083" s="35"/>
      <c r="T20083" s="147"/>
    </row>
    <row r="20084">
      <c r="A20084" s="147"/>
      <c r="B20084" s="64"/>
      <c r="C20084" s="147" t="s">
        <v>217</v>
      </c>
      <c r="E20084" s="161"/>
      <c r="F20084" s="162"/>
      <c r="G20084" s="147"/>
      <c r="H20084" s="146"/>
      <c r="J20084" s="146"/>
      <c r="L20084" s="150"/>
      <c r="N20084" s="163"/>
      <c r="O20084" s="146"/>
      <c r="P20084" s="146"/>
      <c r="Q20084" s="146"/>
      <c r="R20084" s="34"/>
      <c r="S20084" s="35"/>
      <c r="T20084" s="147"/>
    </row>
    <row r="20085">
      <c r="A20085" s="147"/>
      <c r="B20085" s="64"/>
      <c r="C20085" s="147" t="s">
        <v>217</v>
      </c>
      <c r="E20085" s="161"/>
      <c r="F20085" s="162"/>
      <c r="G20085" s="147"/>
      <c r="H20085" s="146"/>
      <c r="J20085" s="146"/>
      <c r="L20085" s="150"/>
      <c r="N20085" s="163"/>
      <c r="O20085" s="146"/>
      <c r="P20085" s="146"/>
      <c r="Q20085" s="146"/>
      <c r="R20085" s="34"/>
      <c r="S20085" s="35"/>
      <c r="T20085" s="147"/>
    </row>
    <row r="20086">
      <c r="A20086" s="147"/>
      <c r="B20086" s="64"/>
      <c r="C20086" s="147" t="s">
        <v>217</v>
      </c>
      <c r="E20086" s="161"/>
      <c r="F20086" s="162"/>
      <c r="G20086" s="147"/>
      <c r="H20086" s="146"/>
      <c r="J20086" s="146"/>
      <c r="L20086" s="150"/>
      <c r="N20086" s="163"/>
      <c r="O20086" s="146"/>
      <c r="P20086" s="146"/>
      <c r="Q20086" s="146"/>
      <c r="R20086" s="34"/>
      <c r="S20086" s="35"/>
      <c r="T20086" s="147"/>
    </row>
    <row r="20087">
      <c r="A20087" s="147"/>
      <c r="B20087" s="64"/>
      <c r="C20087" s="147" t="s">
        <v>217</v>
      </c>
      <c r="E20087" s="161"/>
      <c r="F20087" s="162"/>
      <c r="G20087" s="147"/>
      <c r="H20087" s="146"/>
      <c r="J20087" s="146"/>
      <c r="L20087" s="150"/>
      <c r="N20087" s="163"/>
      <c r="O20087" s="146"/>
      <c r="P20087" s="146"/>
      <c r="Q20087" s="146"/>
      <c r="R20087" s="34"/>
      <c r="S20087" s="35"/>
      <c r="T20087" s="147"/>
    </row>
    <row r="20088">
      <c r="A20088" s="147"/>
      <c r="B20088" s="64"/>
      <c r="C20088" s="147" t="s">
        <v>217</v>
      </c>
      <c r="E20088" s="161"/>
      <c r="F20088" s="162"/>
      <c r="G20088" s="147"/>
      <c r="H20088" s="146"/>
      <c r="J20088" s="146"/>
      <c r="L20088" s="150"/>
      <c r="N20088" s="163"/>
      <c r="O20088" s="146"/>
      <c r="P20088" s="146"/>
      <c r="Q20088" s="146"/>
      <c r="R20088" s="34"/>
      <c r="S20088" s="35"/>
      <c r="T20088" s="147"/>
    </row>
    <row r="20089">
      <c r="A20089" s="147"/>
      <c r="B20089" s="64"/>
      <c r="C20089" s="147" t="s">
        <v>217</v>
      </c>
      <c r="E20089" s="161"/>
      <c r="F20089" s="162"/>
      <c r="G20089" s="147"/>
      <c r="H20089" s="146"/>
      <c r="J20089" s="146"/>
      <c r="L20089" s="150"/>
      <c r="N20089" s="163"/>
      <c r="O20089" s="146"/>
      <c r="P20089" s="146"/>
      <c r="Q20089" s="146"/>
      <c r="R20089" s="34"/>
      <c r="S20089" s="35"/>
      <c r="T20089" s="147"/>
    </row>
    <row r="20090">
      <c r="A20090" s="147"/>
      <c r="B20090" s="64"/>
      <c r="C20090" s="147" t="s">
        <v>217</v>
      </c>
      <c r="E20090" s="161"/>
      <c r="F20090" s="162"/>
      <c r="G20090" s="147"/>
      <c r="H20090" s="146"/>
      <c r="J20090" s="146"/>
      <c r="L20090" s="150"/>
      <c r="N20090" s="163"/>
      <c r="O20090" s="146"/>
      <c r="P20090" s="146"/>
      <c r="Q20090" s="146"/>
      <c r="R20090" s="34"/>
      <c r="S20090" s="35"/>
      <c r="T20090" s="147"/>
    </row>
    <row r="20091">
      <c r="A20091" s="147"/>
      <c r="B20091" s="64"/>
      <c r="C20091" s="147" t="s">
        <v>217</v>
      </c>
      <c r="E20091" s="161"/>
      <c r="F20091" s="162"/>
      <c r="G20091" s="147"/>
      <c r="H20091" s="146"/>
      <c r="J20091" s="146"/>
      <c r="L20091" s="150"/>
      <c r="N20091" s="163"/>
      <c r="O20091" s="146"/>
      <c r="P20091" s="146"/>
      <c r="Q20091" s="146"/>
      <c r="R20091" s="34"/>
      <c r="S20091" s="35"/>
      <c r="T20091" s="147"/>
    </row>
    <row r="20092">
      <c r="A20092" s="147"/>
      <c r="B20092" s="64"/>
      <c r="C20092" s="147" t="s">
        <v>217</v>
      </c>
      <c r="E20092" s="161"/>
      <c r="F20092" s="162"/>
      <c r="G20092" s="147"/>
      <c r="H20092" s="146"/>
      <c r="J20092" s="146"/>
      <c r="L20092" s="150"/>
      <c r="N20092" s="163"/>
      <c r="O20092" s="146"/>
      <c r="P20092" s="146"/>
      <c r="Q20092" s="146"/>
      <c r="R20092" s="34"/>
      <c r="S20092" s="35"/>
      <c r="T20092" s="147"/>
    </row>
    <row r="20093">
      <c r="A20093" s="147"/>
      <c r="B20093" s="64"/>
      <c r="C20093" s="147" t="s">
        <v>217</v>
      </c>
      <c r="E20093" s="161"/>
      <c r="F20093" s="162"/>
      <c r="G20093" s="147"/>
      <c r="H20093" s="146"/>
      <c r="J20093" s="146"/>
      <c r="L20093" s="150"/>
      <c r="N20093" s="163"/>
      <c r="O20093" s="146"/>
      <c r="P20093" s="146"/>
      <c r="Q20093" s="146"/>
      <c r="R20093" s="34"/>
      <c r="S20093" s="35"/>
      <c r="T20093" s="147"/>
    </row>
    <row r="20094">
      <c r="A20094" s="147"/>
      <c r="B20094" s="64"/>
      <c r="C20094" s="147" t="s">
        <v>217</v>
      </c>
      <c r="E20094" s="161"/>
      <c r="F20094" s="162"/>
      <c r="G20094" s="147"/>
      <c r="H20094" s="146"/>
      <c r="J20094" s="146"/>
      <c r="L20094" s="150"/>
      <c r="N20094" s="163"/>
      <c r="O20094" s="146"/>
      <c r="P20094" s="146"/>
      <c r="Q20094" s="146"/>
      <c r="R20094" s="34"/>
      <c r="S20094" s="35"/>
      <c r="T20094" s="147"/>
    </row>
    <row r="20095">
      <c r="A20095" s="147"/>
      <c r="B20095" s="64"/>
      <c r="C20095" s="147" t="s">
        <v>217</v>
      </c>
      <c r="E20095" s="161"/>
      <c r="F20095" s="162"/>
      <c r="G20095" s="147"/>
      <c r="H20095" s="146"/>
      <c r="J20095" s="146"/>
      <c r="L20095" s="150"/>
      <c r="N20095" s="163"/>
      <c r="O20095" s="146"/>
      <c r="P20095" s="146"/>
      <c r="Q20095" s="146"/>
      <c r="R20095" s="34"/>
      <c r="S20095" s="35"/>
      <c r="T20095" s="147"/>
    </row>
    <row r="20096">
      <c r="A20096" s="147"/>
      <c r="B20096" s="64"/>
      <c r="C20096" s="147" t="s">
        <v>217</v>
      </c>
      <c r="E20096" s="161"/>
      <c r="F20096" s="162"/>
      <c r="G20096" s="147"/>
      <c r="H20096" s="146"/>
      <c r="J20096" s="146"/>
      <c r="L20096" s="150"/>
      <c r="N20096" s="163"/>
      <c r="O20096" s="146"/>
      <c r="P20096" s="146"/>
      <c r="Q20096" s="146"/>
      <c r="R20096" s="34"/>
      <c r="S20096" s="35"/>
      <c r="T20096" s="147"/>
    </row>
    <row r="20097">
      <c r="A20097" s="147"/>
      <c r="B20097" s="64"/>
      <c r="C20097" s="147" t="s">
        <v>217</v>
      </c>
      <c r="E20097" s="161"/>
      <c r="F20097" s="162"/>
      <c r="G20097" s="147"/>
      <c r="H20097" s="146"/>
      <c r="J20097" s="146"/>
      <c r="L20097" s="150"/>
      <c r="N20097" s="163"/>
      <c r="O20097" s="146"/>
      <c r="P20097" s="146"/>
      <c r="Q20097" s="146"/>
      <c r="R20097" s="34"/>
      <c r="S20097" s="35"/>
      <c r="T20097" s="147"/>
    </row>
    <row r="20098">
      <c r="A20098" s="147"/>
      <c r="B20098" s="64"/>
      <c r="C20098" s="147" t="s">
        <v>217</v>
      </c>
      <c r="E20098" s="161"/>
      <c r="F20098" s="162"/>
      <c r="G20098" s="147"/>
      <c r="H20098" s="146"/>
      <c r="J20098" s="146"/>
      <c r="L20098" s="150"/>
      <c r="N20098" s="163"/>
      <c r="O20098" s="146"/>
      <c r="P20098" s="146"/>
      <c r="Q20098" s="146"/>
      <c r="R20098" s="34"/>
      <c r="S20098" s="35"/>
      <c r="T20098" s="147"/>
    </row>
    <row r="20099">
      <c r="A20099" s="147"/>
      <c r="B20099" s="64"/>
      <c r="C20099" s="147" t="s">
        <v>217</v>
      </c>
      <c r="E20099" s="161"/>
      <c r="F20099" s="162"/>
      <c r="G20099" s="147"/>
      <c r="H20099" s="146"/>
      <c r="J20099" s="146"/>
      <c r="L20099" s="150"/>
      <c r="N20099" s="163"/>
      <c r="O20099" s="146"/>
      <c r="P20099" s="146"/>
      <c r="Q20099" s="146"/>
      <c r="R20099" s="34"/>
      <c r="S20099" s="35"/>
      <c r="T20099" s="147"/>
    </row>
    <row r="20100">
      <c r="A20100" s="147"/>
      <c r="B20100" s="64"/>
      <c r="C20100" s="147" t="s">
        <v>217</v>
      </c>
      <c r="E20100" s="161"/>
      <c r="F20100" s="162"/>
      <c r="G20100" s="147"/>
      <c r="H20100" s="146"/>
      <c r="J20100" s="146"/>
      <c r="L20100" s="150"/>
      <c r="N20100" s="163"/>
      <c r="O20100" s="146"/>
      <c r="P20100" s="146"/>
      <c r="Q20100" s="146"/>
      <c r="R20100" s="34"/>
      <c r="S20100" s="35"/>
      <c r="T20100" s="147"/>
    </row>
    <row r="20101">
      <c r="A20101" s="147"/>
      <c r="B20101" s="64"/>
      <c r="C20101" s="147" t="s">
        <v>217</v>
      </c>
      <c r="E20101" s="161"/>
      <c r="F20101" s="162"/>
      <c r="G20101" s="147"/>
      <c r="H20101" s="146"/>
      <c r="J20101" s="146"/>
      <c r="L20101" s="150"/>
      <c r="N20101" s="163"/>
      <c r="O20101" s="146"/>
      <c r="P20101" s="146"/>
      <c r="Q20101" s="146"/>
      <c r="R20101" s="34"/>
      <c r="S20101" s="35"/>
      <c r="T20101" s="147"/>
    </row>
    <row r="20102">
      <c r="A20102" s="147"/>
      <c r="B20102" s="64"/>
      <c r="C20102" s="147" t="s">
        <v>217</v>
      </c>
      <c r="E20102" s="161"/>
      <c r="F20102" s="162"/>
      <c r="G20102" s="147"/>
      <c r="H20102" s="146"/>
      <c r="J20102" s="146"/>
      <c r="L20102" s="150"/>
      <c r="N20102" s="163"/>
      <c r="O20102" s="146"/>
      <c r="P20102" s="146"/>
      <c r="Q20102" s="146"/>
      <c r="R20102" s="34"/>
      <c r="S20102" s="35"/>
      <c r="T20102" s="147"/>
    </row>
    <row r="20103">
      <c r="A20103" s="147"/>
      <c r="B20103" s="64"/>
      <c r="C20103" s="147" t="s">
        <v>217</v>
      </c>
      <c r="E20103" s="161"/>
      <c r="F20103" s="162"/>
      <c r="G20103" s="147"/>
      <c r="H20103" s="146"/>
      <c r="J20103" s="146"/>
      <c r="L20103" s="150"/>
      <c r="N20103" s="163"/>
      <c r="O20103" s="146"/>
      <c r="P20103" s="146"/>
      <c r="Q20103" s="146"/>
      <c r="R20103" s="34"/>
      <c r="S20103" s="35"/>
      <c r="T20103" s="147"/>
    </row>
    <row r="20104">
      <c r="A20104" s="147"/>
      <c r="B20104" s="64"/>
      <c r="C20104" s="147" t="s">
        <v>217</v>
      </c>
      <c r="E20104" s="161"/>
      <c r="F20104" s="162"/>
      <c r="G20104" s="147"/>
      <c r="H20104" s="146"/>
      <c r="J20104" s="146"/>
      <c r="L20104" s="150"/>
      <c r="N20104" s="163"/>
      <c r="O20104" s="146"/>
      <c r="P20104" s="146"/>
      <c r="Q20104" s="146"/>
      <c r="R20104" s="34"/>
      <c r="S20104" s="35"/>
      <c r="T20104" s="147"/>
    </row>
    <row r="20105">
      <c r="A20105" s="147"/>
      <c r="B20105" s="64"/>
      <c r="C20105" s="147" t="s">
        <v>217</v>
      </c>
      <c r="E20105" s="161"/>
      <c r="F20105" s="162"/>
      <c r="G20105" s="147"/>
      <c r="H20105" s="146"/>
      <c r="J20105" s="146"/>
      <c r="L20105" s="150"/>
      <c r="N20105" s="163"/>
      <c r="O20105" s="146"/>
      <c r="P20105" s="146"/>
      <c r="Q20105" s="146"/>
      <c r="R20105" s="34"/>
      <c r="S20105" s="35"/>
      <c r="T20105" s="147"/>
    </row>
    <row r="20106">
      <c r="A20106" s="147"/>
      <c r="B20106" s="64"/>
      <c r="C20106" s="147" t="s">
        <v>217</v>
      </c>
      <c r="E20106" s="161"/>
      <c r="F20106" s="162"/>
      <c r="G20106" s="147"/>
      <c r="H20106" s="146"/>
      <c r="J20106" s="146"/>
      <c r="L20106" s="150"/>
      <c r="N20106" s="163"/>
      <c r="O20106" s="146"/>
      <c r="P20106" s="146"/>
      <c r="Q20106" s="146"/>
      <c r="R20106" s="34"/>
      <c r="S20106" s="35"/>
      <c r="T20106" s="147"/>
    </row>
    <row r="20107">
      <c r="A20107" s="147"/>
      <c r="B20107" s="64"/>
      <c r="C20107" s="147" t="s">
        <v>217</v>
      </c>
      <c r="E20107" s="161"/>
      <c r="F20107" s="162"/>
      <c r="G20107" s="147"/>
      <c r="H20107" s="146"/>
      <c r="J20107" s="146"/>
      <c r="L20107" s="150"/>
      <c r="N20107" s="163"/>
      <c r="O20107" s="146"/>
      <c r="P20107" s="146"/>
      <c r="Q20107" s="146"/>
      <c r="R20107" s="34"/>
      <c r="S20107" s="35"/>
      <c r="T20107" s="147"/>
    </row>
    <row r="20108">
      <c r="A20108" s="147"/>
      <c r="B20108" s="64"/>
      <c r="C20108" s="147" t="s">
        <v>217</v>
      </c>
      <c r="E20108" s="161"/>
      <c r="F20108" s="162"/>
      <c r="G20108" s="147"/>
      <c r="H20108" s="146"/>
      <c r="J20108" s="146"/>
      <c r="L20108" s="150"/>
      <c r="N20108" s="163"/>
      <c r="O20108" s="146"/>
      <c r="P20108" s="146"/>
      <c r="Q20108" s="146"/>
      <c r="R20108" s="34"/>
      <c r="S20108" s="35"/>
      <c r="T20108" s="147"/>
    </row>
    <row r="20109">
      <c r="A20109" s="147"/>
      <c r="B20109" s="64"/>
      <c r="C20109" s="147" t="s">
        <v>217</v>
      </c>
      <c r="E20109" s="161"/>
      <c r="F20109" s="162"/>
      <c r="G20109" s="147"/>
      <c r="H20109" s="146"/>
      <c r="J20109" s="146"/>
      <c r="L20109" s="150"/>
      <c r="N20109" s="163"/>
      <c r="O20109" s="146"/>
      <c r="P20109" s="146"/>
      <c r="Q20109" s="146"/>
      <c r="R20109" s="34"/>
      <c r="S20109" s="35"/>
      <c r="T20109" s="147"/>
    </row>
    <row r="20110">
      <c r="A20110" s="147"/>
      <c r="B20110" s="64"/>
      <c r="C20110" s="147" t="s">
        <v>217</v>
      </c>
      <c r="E20110" s="161"/>
      <c r="F20110" s="162"/>
      <c r="G20110" s="147"/>
      <c r="H20110" s="146"/>
      <c r="J20110" s="146"/>
      <c r="L20110" s="150"/>
      <c r="N20110" s="163"/>
      <c r="O20110" s="146"/>
      <c r="P20110" s="146"/>
      <c r="Q20110" s="146"/>
      <c r="R20110" s="34"/>
      <c r="S20110" s="35"/>
      <c r="T20110" s="147"/>
    </row>
    <row r="20111">
      <c r="A20111" s="147"/>
      <c r="B20111" s="64"/>
      <c r="C20111" s="147" t="s">
        <v>217</v>
      </c>
      <c r="E20111" s="161"/>
      <c r="F20111" s="162"/>
      <c r="G20111" s="147"/>
      <c r="H20111" s="146"/>
      <c r="J20111" s="146"/>
      <c r="L20111" s="150"/>
      <c r="N20111" s="163"/>
      <c r="O20111" s="146"/>
      <c r="P20111" s="146"/>
      <c r="Q20111" s="146"/>
      <c r="R20111" s="34"/>
      <c r="S20111" s="35"/>
      <c r="T20111" s="147"/>
    </row>
    <row r="20112">
      <c r="A20112" s="147"/>
      <c r="B20112" s="64"/>
      <c r="C20112" s="147" t="s">
        <v>217</v>
      </c>
      <c r="E20112" s="161"/>
      <c r="F20112" s="162"/>
      <c r="G20112" s="147"/>
      <c r="H20112" s="146"/>
      <c r="J20112" s="146"/>
      <c r="L20112" s="150"/>
      <c r="N20112" s="163"/>
      <c r="O20112" s="146"/>
      <c r="P20112" s="146"/>
      <c r="Q20112" s="146"/>
      <c r="R20112" s="34"/>
      <c r="S20112" s="35"/>
      <c r="T20112" s="147"/>
    </row>
    <row r="20113">
      <c r="A20113" s="147"/>
      <c r="B20113" s="64"/>
      <c r="C20113" s="147" t="s">
        <v>217</v>
      </c>
      <c r="E20113" s="161"/>
      <c r="F20113" s="162"/>
      <c r="G20113" s="147"/>
      <c r="H20113" s="146"/>
      <c r="J20113" s="146"/>
      <c r="L20113" s="150"/>
      <c r="N20113" s="163"/>
      <c r="O20113" s="146"/>
      <c r="P20113" s="146"/>
      <c r="Q20113" s="146"/>
      <c r="R20113" s="34"/>
      <c r="S20113" s="35"/>
      <c r="T20113" s="147"/>
    </row>
    <row r="20114">
      <c r="A20114" s="147"/>
      <c r="B20114" s="64"/>
      <c r="C20114" s="147" t="s">
        <v>217</v>
      </c>
      <c r="E20114" s="161"/>
      <c r="F20114" s="162"/>
      <c r="G20114" s="147"/>
      <c r="H20114" s="146"/>
      <c r="J20114" s="146"/>
      <c r="L20114" s="150"/>
      <c r="N20114" s="163"/>
      <c r="O20114" s="146"/>
      <c r="P20114" s="146"/>
      <c r="Q20114" s="146"/>
      <c r="R20114" s="34"/>
      <c r="S20114" s="35"/>
      <c r="T20114" s="147"/>
    </row>
    <row r="20115">
      <c r="A20115" s="147"/>
      <c r="B20115" s="64"/>
      <c r="C20115" s="147" t="s">
        <v>217</v>
      </c>
      <c r="E20115" s="161"/>
      <c r="F20115" s="162"/>
      <c r="G20115" s="147"/>
      <c r="H20115" s="146"/>
      <c r="J20115" s="146"/>
      <c r="L20115" s="150"/>
      <c r="N20115" s="163"/>
      <c r="O20115" s="146"/>
      <c r="P20115" s="146"/>
      <c r="Q20115" s="146"/>
      <c r="R20115" s="34"/>
      <c r="S20115" s="35"/>
      <c r="T20115" s="147"/>
    </row>
    <row r="20116">
      <c r="A20116" s="147"/>
      <c r="B20116" s="64"/>
      <c r="C20116" s="147" t="s">
        <v>217</v>
      </c>
      <c r="E20116" s="161"/>
      <c r="F20116" s="162"/>
      <c r="G20116" s="147"/>
      <c r="H20116" s="146"/>
      <c r="J20116" s="146"/>
      <c r="L20116" s="150"/>
      <c r="N20116" s="163"/>
      <c r="O20116" s="146"/>
      <c r="P20116" s="146"/>
      <c r="Q20116" s="146"/>
      <c r="R20116" s="34"/>
      <c r="S20116" s="35"/>
      <c r="T20116" s="147"/>
    </row>
    <row r="20117">
      <c r="A20117" s="147"/>
      <c r="B20117" s="64"/>
      <c r="C20117" s="147" t="s">
        <v>217</v>
      </c>
      <c r="E20117" s="161"/>
      <c r="F20117" s="162"/>
      <c r="G20117" s="147"/>
      <c r="H20117" s="146"/>
      <c r="J20117" s="146"/>
      <c r="L20117" s="150"/>
      <c r="N20117" s="163"/>
      <c r="O20117" s="146"/>
      <c r="P20117" s="146"/>
      <c r="Q20117" s="146"/>
      <c r="R20117" s="34"/>
      <c r="S20117" s="35"/>
      <c r="T20117" s="147"/>
    </row>
    <row r="20118">
      <c r="A20118" s="147"/>
      <c r="B20118" s="64"/>
      <c r="C20118" s="147" t="s">
        <v>217</v>
      </c>
      <c r="E20118" s="161"/>
      <c r="F20118" s="162"/>
      <c r="G20118" s="147"/>
      <c r="H20118" s="146"/>
      <c r="J20118" s="146"/>
      <c r="L20118" s="150"/>
      <c r="N20118" s="163"/>
      <c r="O20118" s="146"/>
      <c r="P20118" s="146"/>
      <c r="Q20118" s="146"/>
      <c r="R20118" s="34"/>
      <c r="S20118" s="35"/>
      <c r="T20118" s="147"/>
    </row>
    <row r="20119">
      <c r="A20119" s="147"/>
      <c r="B20119" s="64"/>
      <c r="C20119" s="147" t="s">
        <v>217</v>
      </c>
      <c r="E20119" s="161"/>
      <c r="F20119" s="162"/>
      <c r="G20119" s="147"/>
      <c r="H20119" s="146"/>
      <c r="J20119" s="146"/>
      <c r="L20119" s="150"/>
      <c r="N20119" s="163"/>
      <c r="O20119" s="146"/>
      <c r="P20119" s="146"/>
      <c r="Q20119" s="146"/>
      <c r="R20119" s="34"/>
      <c r="S20119" s="35"/>
      <c r="T20119" s="147"/>
    </row>
    <row r="20120">
      <c r="A20120" s="147"/>
      <c r="B20120" s="64"/>
      <c r="C20120" s="147" t="s">
        <v>217</v>
      </c>
      <c r="E20120" s="161"/>
      <c r="F20120" s="162"/>
      <c r="G20120" s="147"/>
      <c r="H20120" s="146"/>
      <c r="J20120" s="146"/>
      <c r="L20120" s="150"/>
      <c r="N20120" s="163"/>
      <c r="O20120" s="146"/>
      <c r="P20120" s="146"/>
      <c r="Q20120" s="146"/>
      <c r="R20120" s="34"/>
      <c r="S20120" s="35"/>
      <c r="T20120" s="147"/>
    </row>
    <row r="20121">
      <c r="A20121" s="147"/>
      <c r="B20121" s="64"/>
      <c r="C20121" s="147" t="s">
        <v>217</v>
      </c>
      <c r="E20121" s="161"/>
      <c r="F20121" s="162"/>
      <c r="G20121" s="147"/>
      <c r="H20121" s="146"/>
      <c r="J20121" s="146"/>
      <c r="L20121" s="150"/>
      <c r="N20121" s="163"/>
      <c r="O20121" s="146"/>
      <c r="P20121" s="146"/>
      <c r="Q20121" s="146"/>
      <c r="R20121" s="34"/>
      <c r="S20121" s="35"/>
      <c r="T20121" s="147"/>
    </row>
    <row r="20122">
      <c r="A20122" s="147"/>
      <c r="B20122" s="64"/>
      <c r="C20122" s="147" t="s">
        <v>217</v>
      </c>
      <c r="E20122" s="161"/>
      <c r="F20122" s="162"/>
      <c r="G20122" s="147"/>
      <c r="H20122" s="146"/>
      <c r="J20122" s="146"/>
      <c r="L20122" s="150"/>
      <c r="N20122" s="163"/>
      <c r="O20122" s="146"/>
      <c r="P20122" s="146"/>
      <c r="Q20122" s="146"/>
      <c r="R20122" s="34"/>
      <c r="S20122" s="35"/>
      <c r="T20122" s="147"/>
    </row>
    <row r="20123">
      <c r="A20123" s="147"/>
      <c r="B20123" s="64"/>
      <c r="C20123" s="147" t="s">
        <v>217</v>
      </c>
      <c r="E20123" s="161"/>
      <c r="F20123" s="162"/>
      <c r="G20123" s="147"/>
      <c r="H20123" s="146"/>
      <c r="J20123" s="146"/>
      <c r="L20123" s="150"/>
      <c r="N20123" s="163"/>
      <c r="O20123" s="146"/>
      <c r="P20123" s="146"/>
      <c r="Q20123" s="146"/>
      <c r="R20123" s="34"/>
      <c r="S20123" s="35"/>
      <c r="T20123" s="147"/>
    </row>
    <row r="20124">
      <c r="A20124" s="147"/>
      <c r="B20124" s="64"/>
      <c r="C20124" s="147" t="s">
        <v>217</v>
      </c>
      <c r="E20124" s="161"/>
      <c r="F20124" s="162"/>
      <c r="G20124" s="147"/>
      <c r="H20124" s="146"/>
      <c r="J20124" s="146"/>
      <c r="L20124" s="150"/>
      <c r="N20124" s="163"/>
      <c r="O20124" s="146"/>
      <c r="P20124" s="146"/>
      <c r="Q20124" s="146"/>
      <c r="R20124" s="34"/>
      <c r="S20124" s="35"/>
      <c r="T20124" s="147"/>
    </row>
    <row r="20125">
      <c r="A20125" s="147"/>
      <c r="B20125" s="64"/>
      <c r="C20125" s="147" t="s">
        <v>217</v>
      </c>
      <c r="E20125" s="161"/>
      <c r="F20125" s="162"/>
      <c r="G20125" s="147"/>
      <c r="H20125" s="146"/>
      <c r="J20125" s="146"/>
      <c r="L20125" s="150"/>
      <c r="N20125" s="163"/>
      <c r="O20125" s="146"/>
      <c r="P20125" s="146"/>
      <c r="Q20125" s="146"/>
      <c r="R20125" s="34"/>
      <c r="S20125" s="35"/>
      <c r="T20125" s="147"/>
    </row>
    <row r="20126">
      <c r="A20126" s="147"/>
      <c r="B20126" s="64"/>
      <c r="C20126" s="147" t="s">
        <v>217</v>
      </c>
      <c r="E20126" s="161"/>
      <c r="F20126" s="162"/>
      <c r="G20126" s="147"/>
      <c r="H20126" s="146"/>
      <c r="J20126" s="146"/>
      <c r="L20126" s="150"/>
      <c r="N20126" s="163"/>
      <c r="O20126" s="146"/>
      <c r="P20126" s="146"/>
      <c r="Q20126" s="146"/>
      <c r="R20126" s="34"/>
      <c r="S20126" s="35"/>
      <c r="T20126" s="147"/>
    </row>
    <row r="20127">
      <c r="A20127" s="147"/>
      <c r="B20127" s="64"/>
      <c r="C20127" s="147" t="s">
        <v>217</v>
      </c>
      <c r="E20127" s="161"/>
      <c r="F20127" s="162"/>
      <c r="G20127" s="147"/>
      <c r="H20127" s="146"/>
      <c r="J20127" s="146"/>
      <c r="L20127" s="150"/>
      <c r="N20127" s="163"/>
      <c r="O20127" s="146"/>
      <c r="P20127" s="146"/>
      <c r="Q20127" s="146"/>
      <c r="R20127" s="34"/>
      <c r="S20127" s="35"/>
      <c r="T20127" s="147"/>
    </row>
    <row r="20128">
      <c r="A20128" s="147"/>
      <c r="B20128" s="64"/>
      <c r="C20128" s="147" t="s">
        <v>217</v>
      </c>
      <c r="E20128" s="161"/>
      <c r="F20128" s="162"/>
      <c r="G20128" s="147"/>
      <c r="H20128" s="146"/>
      <c r="J20128" s="146"/>
      <c r="L20128" s="150"/>
      <c r="N20128" s="163"/>
      <c r="O20128" s="146"/>
      <c r="P20128" s="146"/>
      <c r="Q20128" s="146"/>
      <c r="R20128" s="34"/>
      <c r="S20128" s="35"/>
      <c r="T20128" s="147"/>
    </row>
    <row r="20129">
      <c r="A20129" s="147"/>
      <c r="B20129" s="64"/>
      <c r="C20129" s="147" t="s">
        <v>217</v>
      </c>
      <c r="E20129" s="161"/>
      <c r="F20129" s="162"/>
      <c r="G20129" s="147"/>
      <c r="H20129" s="146"/>
      <c r="J20129" s="146"/>
      <c r="L20129" s="150"/>
      <c r="N20129" s="163"/>
      <c r="O20129" s="146"/>
      <c r="P20129" s="146"/>
      <c r="Q20129" s="146"/>
      <c r="R20129" s="34"/>
      <c r="S20129" s="35"/>
      <c r="T20129" s="147"/>
    </row>
    <row r="20130">
      <c r="A20130" s="147"/>
      <c r="B20130" s="64"/>
      <c r="C20130" s="147" t="s">
        <v>217</v>
      </c>
      <c r="E20130" s="161"/>
      <c r="F20130" s="162"/>
      <c r="G20130" s="147"/>
      <c r="H20130" s="146"/>
      <c r="J20130" s="146"/>
      <c r="L20130" s="150"/>
      <c r="N20130" s="163"/>
      <c r="O20130" s="146"/>
      <c r="P20130" s="146"/>
      <c r="Q20130" s="146"/>
      <c r="R20130" s="34"/>
      <c r="S20130" s="35"/>
      <c r="T20130" s="147"/>
    </row>
    <row r="20131">
      <c r="A20131" s="147"/>
      <c r="B20131" s="64"/>
      <c r="C20131" s="147" t="s">
        <v>217</v>
      </c>
      <c r="E20131" s="161"/>
      <c r="F20131" s="162"/>
      <c r="G20131" s="147"/>
      <c r="H20131" s="146"/>
      <c r="J20131" s="146"/>
      <c r="L20131" s="150"/>
      <c r="N20131" s="163"/>
      <c r="O20131" s="146"/>
      <c r="P20131" s="146"/>
      <c r="Q20131" s="146"/>
      <c r="R20131" s="34"/>
      <c r="S20131" s="35"/>
      <c r="T20131" s="147"/>
    </row>
    <row r="20132">
      <c r="A20132" s="147"/>
      <c r="B20132" s="64"/>
      <c r="C20132" s="147" t="s">
        <v>217</v>
      </c>
      <c r="E20132" s="161"/>
      <c r="F20132" s="162"/>
      <c r="G20132" s="147"/>
      <c r="H20132" s="146"/>
      <c r="J20132" s="146"/>
      <c r="L20132" s="150"/>
      <c r="N20132" s="163"/>
      <c r="O20132" s="146"/>
      <c r="P20132" s="146"/>
      <c r="Q20132" s="146"/>
      <c r="R20132" s="34"/>
      <c r="S20132" s="35"/>
      <c r="T20132" s="147"/>
    </row>
    <row r="20133">
      <c r="A20133" s="147"/>
      <c r="B20133" s="64"/>
      <c r="C20133" s="147" t="s">
        <v>217</v>
      </c>
      <c r="E20133" s="161"/>
      <c r="F20133" s="162"/>
      <c r="G20133" s="147"/>
      <c r="H20133" s="146"/>
      <c r="J20133" s="146"/>
      <c r="L20133" s="150"/>
      <c r="N20133" s="163"/>
      <c r="O20133" s="146"/>
      <c r="P20133" s="146"/>
      <c r="Q20133" s="146"/>
      <c r="R20133" s="34"/>
      <c r="S20133" s="35"/>
      <c r="T20133" s="147"/>
    </row>
    <row r="20134">
      <c r="A20134" s="147"/>
      <c r="B20134" s="64"/>
      <c r="C20134" s="147" t="s">
        <v>217</v>
      </c>
      <c r="E20134" s="161"/>
      <c r="F20134" s="162"/>
      <c r="G20134" s="147"/>
      <c r="H20134" s="146"/>
      <c r="J20134" s="146"/>
      <c r="L20134" s="150"/>
      <c r="N20134" s="163"/>
      <c r="O20134" s="146"/>
      <c r="P20134" s="146"/>
      <c r="Q20134" s="146"/>
      <c r="R20134" s="34"/>
      <c r="S20134" s="35"/>
      <c r="T20134" s="147"/>
    </row>
    <row r="20135">
      <c r="A20135" s="147"/>
      <c r="B20135" s="64"/>
      <c r="C20135" s="147" t="s">
        <v>217</v>
      </c>
      <c r="E20135" s="161"/>
      <c r="F20135" s="162"/>
      <c r="G20135" s="147"/>
      <c r="H20135" s="146"/>
      <c r="J20135" s="146"/>
      <c r="L20135" s="150"/>
      <c r="N20135" s="163"/>
      <c r="O20135" s="146"/>
      <c r="P20135" s="146"/>
      <c r="Q20135" s="146"/>
      <c r="R20135" s="34"/>
      <c r="S20135" s="35"/>
      <c r="T20135" s="147"/>
    </row>
    <row r="20136">
      <c r="A20136" s="147"/>
      <c r="B20136" s="64"/>
      <c r="C20136" s="147" t="s">
        <v>217</v>
      </c>
      <c r="E20136" s="161"/>
      <c r="F20136" s="162"/>
      <c r="G20136" s="147"/>
      <c r="H20136" s="146"/>
      <c r="J20136" s="146"/>
      <c r="L20136" s="150"/>
      <c r="N20136" s="163"/>
      <c r="O20136" s="146"/>
      <c r="P20136" s="146"/>
      <c r="Q20136" s="146"/>
      <c r="R20136" s="34"/>
      <c r="S20136" s="35"/>
      <c r="T20136" s="147"/>
    </row>
    <row r="20137">
      <c r="A20137" s="147"/>
      <c r="B20137" s="64"/>
      <c r="C20137" s="147" t="s">
        <v>217</v>
      </c>
      <c r="E20137" s="161"/>
      <c r="F20137" s="162"/>
      <c r="G20137" s="147"/>
      <c r="H20137" s="146"/>
      <c r="J20137" s="146"/>
      <c r="L20137" s="150"/>
      <c r="N20137" s="163"/>
      <c r="O20137" s="146"/>
      <c r="P20137" s="146"/>
      <c r="Q20137" s="146"/>
      <c r="R20137" s="34"/>
      <c r="S20137" s="35"/>
      <c r="T20137" s="147"/>
    </row>
    <row r="20138">
      <c r="A20138" s="147"/>
      <c r="B20138" s="64"/>
      <c r="C20138" s="147" t="s">
        <v>217</v>
      </c>
      <c r="E20138" s="161"/>
      <c r="F20138" s="162"/>
      <c r="G20138" s="147"/>
      <c r="H20138" s="146"/>
      <c r="J20138" s="146"/>
      <c r="L20138" s="150"/>
      <c r="N20138" s="163"/>
      <c r="O20138" s="146"/>
      <c r="P20138" s="146"/>
      <c r="Q20138" s="146"/>
      <c r="R20138" s="34"/>
      <c r="S20138" s="35"/>
      <c r="T20138" s="147"/>
    </row>
    <row r="20139">
      <c r="A20139" s="147"/>
      <c r="B20139" s="64"/>
      <c r="C20139" s="147" t="s">
        <v>217</v>
      </c>
      <c r="E20139" s="161"/>
      <c r="F20139" s="162"/>
      <c r="G20139" s="147"/>
      <c r="H20139" s="146"/>
      <c r="J20139" s="146"/>
      <c r="L20139" s="150"/>
      <c r="N20139" s="163"/>
      <c r="O20139" s="146"/>
      <c r="P20139" s="146"/>
      <c r="Q20139" s="146"/>
      <c r="R20139" s="34"/>
      <c r="S20139" s="35"/>
      <c r="T20139" s="147"/>
    </row>
    <row r="20140">
      <c r="A20140" s="147"/>
      <c r="B20140" s="64"/>
      <c r="C20140" s="147" t="s">
        <v>217</v>
      </c>
      <c r="E20140" s="161"/>
      <c r="F20140" s="162"/>
      <c r="G20140" s="147"/>
      <c r="H20140" s="146"/>
      <c r="J20140" s="146"/>
      <c r="L20140" s="150"/>
      <c r="N20140" s="163"/>
      <c r="O20140" s="146"/>
      <c r="P20140" s="146"/>
      <c r="Q20140" s="146"/>
      <c r="R20140" s="34"/>
      <c r="S20140" s="35"/>
      <c r="T20140" s="147"/>
    </row>
    <row r="20141">
      <c r="A20141" s="147"/>
      <c r="B20141" s="64"/>
      <c r="C20141" s="147" t="s">
        <v>217</v>
      </c>
      <c r="E20141" s="161"/>
      <c r="F20141" s="162"/>
      <c r="G20141" s="147"/>
      <c r="H20141" s="146"/>
      <c r="J20141" s="146"/>
      <c r="L20141" s="150"/>
      <c r="N20141" s="163"/>
      <c r="O20141" s="146"/>
      <c r="P20141" s="146"/>
      <c r="Q20141" s="146"/>
      <c r="R20141" s="34"/>
      <c r="S20141" s="35"/>
      <c r="T20141" s="147"/>
    </row>
    <row r="20142">
      <c r="A20142" s="147"/>
      <c r="B20142" s="64"/>
      <c r="C20142" s="147" t="s">
        <v>217</v>
      </c>
      <c r="E20142" s="161"/>
      <c r="F20142" s="162"/>
      <c r="G20142" s="147"/>
      <c r="H20142" s="146"/>
      <c r="J20142" s="146"/>
      <c r="L20142" s="150"/>
      <c r="N20142" s="163"/>
      <c r="O20142" s="146"/>
      <c r="P20142" s="146"/>
      <c r="Q20142" s="146"/>
      <c r="R20142" s="34"/>
      <c r="S20142" s="35"/>
      <c r="T20142" s="147"/>
    </row>
    <row r="20143">
      <c r="A20143" s="147"/>
      <c r="B20143" s="64"/>
      <c r="C20143" s="147" t="s">
        <v>217</v>
      </c>
      <c r="E20143" s="161"/>
      <c r="F20143" s="162"/>
      <c r="G20143" s="147"/>
      <c r="H20143" s="146"/>
      <c r="J20143" s="146"/>
      <c r="L20143" s="150"/>
      <c r="N20143" s="163"/>
      <c r="O20143" s="146"/>
      <c r="P20143" s="146"/>
      <c r="Q20143" s="146"/>
      <c r="R20143" s="34"/>
      <c r="S20143" s="35"/>
      <c r="T20143" s="147"/>
    </row>
    <row r="20144">
      <c r="A20144" s="147"/>
      <c r="B20144" s="64"/>
      <c r="C20144" s="147" t="s">
        <v>217</v>
      </c>
      <c r="E20144" s="161"/>
      <c r="F20144" s="162"/>
      <c r="G20144" s="147"/>
      <c r="H20144" s="146"/>
      <c r="J20144" s="146"/>
      <c r="L20144" s="150"/>
      <c r="N20144" s="163"/>
      <c r="O20144" s="146"/>
      <c r="P20144" s="146"/>
      <c r="Q20144" s="146"/>
      <c r="R20144" s="34"/>
      <c r="S20144" s="35"/>
      <c r="T20144" s="147"/>
    </row>
    <row r="20145">
      <c r="A20145" s="147"/>
      <c r="B20145" s="64"/>
      <c r="C20145" s="147" t="s">
        <v>217</v>
      </c>
      <c r="E20145" s="161"/>
      <c r="F20145" s="162"/>
      <c r="G20145" s="147"/>
      <c r="H20145" s="146"/>
      <c r="J20145" s="146"/>
      <c r="L20145" s="150"/>
      <c r="N20145" s="163"/>
      <c r="O20145" s="146"/>
      <c r="P20145" s="146"/>
      <c r="Q20145" s="146"/>
      <c r="R20145" s="34"/>
      <c r="S20145" s="35"/>
      <c r="T20145" s="147"/>
    </row>
    <row r="20146">
      <c r="A20146" s="147"/>
      <c r="B20146" s="64"/>
      <c r="C20146" s="147" t="s">
        <v>217</v>
      </c>
      <c r="E20146" s="161"/>
      <c r="F20146" s="162"/>
      <c r="G20146" s="147"/>
      <c r="H20146" s="146"/>
      <c r="J20146" s="146"/>
      <c r="L20146" s="150"/>
      <c r="N20146" s="163"/>
      <c r="O20146" s="146"/>
      <c r="P20146" s="146"/>
      <c r="Q20146" s="146"/>
      <c r="R20146" s="34"/>
      <c r="S20146" s="35"/>
      <c r="T20146" s="147"/>
    </row>
    <row r="20147">
      <c r="A20147" s="147"/>
      <c r="B20147" s="64"/>
      <c r="C20147" s="147" t="s">
        <v>217</v>
      </c>
      <c r="E20147" s="161"/>
      <c r="F20147" s="162"/>
      <c r="G20147" s="147"/>
      <c r="H20147" s="146"/>
      <c r="J20147" s="146"/>
      <c r="L20147" s="150"/>
      <c r="N20147" s="163"/>
      <c r="O20147" s="146"/>
      <c r="P20147" s="146"/>
      <c r="Q20147" s="146"/>
      <c r="R20147" s="34"/>
      <c r="S20147" s="35"/>
      <c r="T20147" s="147"/>
    </row>
    <row r="20148">
      <c r="A20148" s="147"/>
      <c r="B20148" s="64"/>
      <c r="C20148" s="147" t="s">
        <v>217</v>
      </c>
      <c r="E20148" s="161"/>
      <c r="F20148" s="162"/>
      <c r="G20148" s="147"/>
      <c r="H20148" s="146"/>
      <c r="J20148" s="146"/>
      <c r="L20148" s="150"/>
      <c r="N20148" s="163"/>
      <c r="O20148" s="146"/>
      <c r="P20148" s="146"/>
      <c r="Q20148" s="146"/>
      <c r="R20148" s="34"/>
      <c r="S20148" s="35"/>
      <c r="T20148" s="147"/>
    </row>
    <row r="20149">
      <c r="A20149" s="147"/>
      <c r="B20149" s="64"/>
      <c r="C20149" s="147" t="s">
        <v>217</v>
      </c>
      <c r="E20149" s="161"/>
      <c r="F20149" s="162"/>
      <c r="G20149" s="147"/>
      <c r="H20149" s="146"/>
      <c r="J20149" s="146"/>
      <c r="L20149" s="150"/>
      <c r="N20149" s="163"/>
      <c r="O20149" s="146"/>
      <c r="P20149" s="146"/>
      <c r="Q20149" s="146"/>
      <c r="R20149" s="34"/>
      <c r="S20149" s="35"/>
      <c r="T20149" s="147"/>
    </row>
    <row r="20150">
      <c r="A20150" s="147"/>
      <c r="B20150" s="64"/>
      <c r="C20150" s="147" t="s">
        <v>217</v>
      </c>
      <c r="E20150" s="161"/>
      <c r="F20150" s="162"/>
      <c r="G20150" s="147"/>
      <c r="H20150" s="146"/>
      <c r="J20150" s="146"/>
      <c r="L20150" s="150"/>
      <c r="N20150" s="163"/>
      <c r="O20150" s="146"/>
      <c r="P20150" s="146"/>
      <c r="Q20150" s="146"/>
      <c r="R20150" s="34"/>
      <c r="S20150" s="35"/>
      <c r="T20150" s="147"/>
    </row>
    <row r="20151">
      <c r="A20151" s="147"/>
      <c r="B20151" s="64"/>
      <c r="C20151" s="147" t="s">
        <v>217</v>
      </c>
      <c r="E20151" s="161"/>
      <c r="F20151" s="162"/>
      <c r="G20151" s="147"/>
      <c r="H20151" s="146"/>
      <c r="J20151" s="146"/>
      <c r="L20151" s="150"/>
      <c r="N20151" s="163"/>
      <c r="O20151" s="146"/>
      <c r="P20151" s="146"/>
      <c r="Q20151" s="146"/>
      <c r="R20151" s="34"/>
      <c r="S20151" s="35"/>
      <c r="T20151" s="147"/>
    </row>
    <row r="20152">
      <c r="A20152" s="147"/>
      <c r="B20152" s="64"/>
      <c r="C20152" s="147" t="s">
        <v>217</v>
      </c>
      <c r="E20152" s="161"/>
      <c r="F20152" s="162"/>
      <c r="G20152" s="147"/>
      <c r="H20152" s="146"/>
      <c r="J20152" s="146"/>
      <c r="L20152" s="150"/>
      <c r="N20152" s="163"/>
      <c r="O20152" s="146"/>
      <c r="P20152" s="146"/>
      <c r="Q20152" s="146"/>
      <c r="R20152" s="34"/>
      <c r="S20152" s="35"/>
      <c r="T20152" s="147"/>
    </row>
    <row r="20153">
      <c r="A20153" s="147"/>
      <c r="B20153" s="64"/>
      <c r="C20153" s="147" t="s">
        <v>217</v>
      </c>
      <c r="E20153" s="161"/>
      <c r="F20153" s="162"/>
      <c r="G20153" s="147"/>
      <c r="H20153" s="146"/>
      <c r="J20153" s="146"/>
      <c r="L20153" s="150"/>
      <c r="N20153" s="163"/>
      <c r="O20153" s="146"/>
      <c r="P20153" s="146"/>
      <c r="Q20153" s="146"/>
      <c r="R20153" s="34"/>
      <c r="S20153" s="35"/>
      <c r="T20153" s="147"/>
    </row>
    <row r="20154">
      <c r="A20154" s="147"/>
      <c r="B20154" s="64"/>
      <c r="C20154" s="147" t="s">
        <v>217</v>
      </c>
      <c r="E20154" s="161"/>
      <c r="F20154" s="162"/>
      <c r="G20154" s="147"/>
      <c r="H20154" s="146"/>
      <c r="J20154" s="146"/>
      <c r="L20154" s="150"/>
      <c r="N20154" s="163"/>
      <c r="O20154" s="146"/>
      <c r="P20154" s="146"/>
      <c r="Q20154" s="146"/>
      <c r="R20154" s="34"/>
      <c r="S20154" s="35"/>
      <c r="T20154" s="147"/>
    </row>
    <row r="20155">
      <c r="A20155" s="147"/>
      <c r="B20155" s="64"/>
      <c r="C20155" s="147" t="s">
        <v>217</v>
      </c>
      <c r="E20155" s="161"/>
      <c r="F20155" s="162"/>
      <c r="G20155" s="147"/>
      <c r="H20155" s="146"/>
      <c r="J20155" s="146"/>
      <c r="L20155" s="150"/>
      <c r="N20155" s="163"/>
      <c r="O20155" s="146"/>
      <c r="P20155" s="146"/>
      <c r="Q20155" s="146"/>
      <c r="R20155" s="34"/>
      <c r="S20155" s="35"/>
      <c r="T20155" s="147"/>
    </row>
    <row r="20156">
      <c r="A20156" s="147"/>
      <c r="B20156" s="64"/>
      <c r="C20156" s="147" t="s">
        <v>217</v>
      </c>
      <c r="E20156" s="161"/>
      <c r="F20156" s="162"/>
      <c r="G20156" s="147"/>
      <c r="H20156" s="146"/>
      <c r="J20156" s="146"/>
      <c r="L20156" s="150"/>
      <c r="N20156" s="163"/>
      <c r="O20156" s="146"/>
      <c r="P20156" s="146"/>
      <c r="Q20156" s="146"/>
      <c r="R20156" s="34"/>
      <c r="S20156" s="35"/>
      <c r="T20156" s="147"/>
    </row>
    <row r="20157">
      <c r="A20157" s="147"/>
      <c r="B20157" s="64"/>
      <c r="C20157" s="147" t="s">
        <v>217</v>
      </c>
      <c r="E20157" s="161"/>
      <c r="F20157" s="162"/>
      <c r="G20157" s="147"/>
      <c r="H20157" s="146"/>
      <c r="J20157" s="146"/>
      <c r="L20157" s="150"/>
      <c r="N20157" s="163"/>
      <c r="O20157" s="146"/>
      <c r="P20157" s="146"/>
      <c r="Q20157" s="146"/>
      <c r="R20157" s="34"/>
      <c r="S20157" s="35"/>
      <c r="T20157" s="147"/>
    </row>
    <row r="20158">
      <c r="A20158" s="147"/>
      <c r="B20158" s="64"/>
      <c r="C20158" s="147" t="s">
        <v>217</v>
      </c>
      <c r="E20158" s="161"/>
      <c r="F20158" s="162"/>
      <c r="G20158" s="147"/>
      <c r="H20158" s="146"/>
      <c r="J20158" s="146"/>
      <c r="L20158" s="150"/>
      <c r="N20158" s="163"/>
      <c r="O20158" s="146"/>
      <c r="P20158" s="146"/>
      <c r="Q20158" s="146"/>
      <c r="R20158" s="34"/>
      <c r="S20158" s="35"/>
      <c r="T20158" s="147"/>
    </row>
    <row r="20159">
      <c r="A20159" s="147"/>
      <c r="B20159" s="64"/>
      <c r="C20159" s="147" t="s">
        <v>217</v>
      </c>
      <c r="E20159" s="161"/>
      <c r="F20159" s="162"/>
      <c r="G20159" s="147"/>
      <c r="H20159" s="146"/>
      <c r="J20159" s="146"/>
      <c r="L20159" s="150"/>
      <c r="N20159" s="163"/>
      <c r="O20159" s="146"/>
      <c r="P20159" s="146"/>
      <c r="Q20159" s="146"/>
      <c r="R20159" s="34"/>
      <c r="S20159" s="35"/>
      <c r="T20159" s="147"/>
    </row>
    <row r="20160">
      <c r="A20160" s="147"/>
      <c r="B20160" s="64"/>
      <c r="C20160" s="147" t="s">
        <v>217</v>
      </c>
      <c r="E20160" s="161"/>
      <c r="F20160" s="162"/>
      <c r="G20160" s="147"/>
      <c r="H20160" s="146"/>
      <c r="J20160" s="146"/>
      <c r="L20160" s="150"/>
      <c r="N20160" s="163"/>
      <c r="O20160" s="146"/>
      <c r="P20160" s="146"/>
      <c r="Q20160" s="146"/>
      <c r="R20160" s="34"/>
      <c r="S20160" s="35"/>
      <c r="T20160" s="147"/>
    </row>
    <row r="20161">
      <c r="A20161" s="147"/>
      <c r="B20161" s="64"/>
      <c r="C20161" s="147" t="s">
        <v>217</v>
      </c>
      <c r="E20161" s="161"/>
      <c r="F20161" s="162"/>
      <c r="G20161" s="147"/>
      <c r="H20161" s="146"/>
      <c r="J20161" s="146"/>
      <c r="L20161" s="150"/>
      <c r="N20161" s="163"/>
      <c r="O20161" s="146"/>
      <c r="P20161" s="146"/>
      <c r="Q20161" s="146"/>
      <c r="R20161" s="34"/>
      <c r="S20161" s="35"/>
      <c r="T20161" s="147"/>
    </row>
    <row r="20162">
      <c r="A20162" s="147"/>
      <c r="B20162" s="64"/>
      <c r="C20162" s="147" t="s">
        <v>217</v>
      </c>
      <c r="E20162" s="161"/>
      <c r="F20162" s="162"/>
      <c r="G20162" s="147"/>
      <c r="H20162" s="146"/>
      <c r="J20162" s="146"/>
      <c r="L20162" s="150"/>
      <c r="N20162" s="163"/>
      <c r="O20162" s="146"/>
      <c r="P20162" s="146"/>
      <c r="Q20162" s="146"/>
      <c r="R20162" s="34"/>
      <c r="S20162" s="35"/>
      <c r="T20162" s="147"/>
    </row>
    <row r="20163">
      <c r="A20163" s="147"/>
      <c r="B20163" s="64"/>
      <c r="C20163" s="147" t="s">
        <v>217</v>
      </c>
      <c r="E20163" s="161"/>
      <c r="F20163" s="162"/>
      <c r="G20163" s="147"/>
      <c r="H20163" s="146"/>
      <c r="J20163" s="146"/>
      <c r="L20163" s="150"/>
      <c r="N20163" s="163"/>
      <c r="O20163" s="146"/>
      <c r="P20163" s="146"/>
      <c r="Q20163" s="146"/>
      <c r="R20163" s="34"/>
      <c r="S20163" s="35"/>
      <c r="T20163" s="147"/>
    </row>
    <row r="20164">
      <c r="A20164" s="147"/>
      <c r="B20164" s="64"/>
      <c r="C20164" s="147" t="s">
        <v>217</v>
      </c>
      <c r="E20164" s="161"/>
      <c r="F20164" s="162"/>
      <c r="G20164" s="147"/>
      <c r="H20164" s="146"/>
      <c r="J20164" s="146"/>
      <c r="L20164" s="150"/>
      <c r="N20164" s="163"/>
      <c r="O20164" s="146"/>
      <c r="P20164" s="146"/>
      <c r="Q20164" s="146"/>
      <c r="R20164" s="34"/>
      <c r="S20164" s="35"/>
      <c r="T20164" s="147"/>
    </row>
    <row r="20165">
      <c r="A20165" s="147"/>
      <c r="B20165" s="64"/>
      <c r="C20165" s="147" t="s">
        <v>217</v>
      </c>
      <c r="E20165" s="161"/>
      <c r="F20165" s="162"/>
      <c r="G20165" s="147"/>
      <c r="H20165" s="146"/>
      <c r="J20165" s="146"/>
      <c r="L20165" s="150"/>
      <c r="N20165" s="163"/>
      <c r="O20165" s="146"/>
      <c r="P20165" s="146"/>
      <c r="Q20165" s="146"/>
      <c r="R20165" s="34"/>
      <c r="S20165" s="35"/>
      <c r="T20165" s="147"/>
    </row>
    <row r="20166">
      <c r="A20166" s="147"/>
      <c r="B20166" s="64"/>
      <c r="C20166" s="147" t="s">
        <v>217</v>
      </c>
      <c r="E20166" s="161"/>
      <c r="F20166" s="162"/>
      <c r="G20166" s="147"/>
      <c r="H20166" s="146"/>
      <c r="J20166" s="146"/>
      <c r="L20166" s="150"/>
      <c r="N20166" s="163"/>
      <c r="O20166" s="146"/>
      <c r="P20166" s="146"/>
      <c r="Q20166" s="146"/>
      <c r="R20166" s="34"/>
      <c r="S20166" s="35"/>
      <c r="T20166" s="147"/>
    </row>
    <row r="20167">
      <c r="A20167" s="147"/>
      <c r="B20167" s="64"/>
      <c r="C20167" s="147" t="s">
        <v>217</v>
      </c>
      <c r="E20167" s="161"/>
      <c r="F20167" s="162"/>
      <c r="G20167" s="147"/>
      <c r="H20167" s="146"/>
      <c r="J20167" s="146"/>
      <c r="L20167" s="150"/>
      <c r="N20167" s="163"/>
      <c r="O20167" s="146"/>
      <c r="P20167" s="146"/>
      <c r="Q20167" s="146"/>
      <c r="R20167" s="34"/>
      <c r="S20167" s="35"/>
      <c r="T20167" s="147"/>
    </row>
    <row r="20168">
      <c r="A20168" s="147"/>
      <c r="B20168" s="64"/>
      <c r="C20168" s="147" t="s">
        <v>217</v>
      </c>
      <c r="E20168" s="161"/>
      <c r="F20168" s="162"/>
      <c r="G20168" s="147"/>
      <c r="H20168" s="146"/>
      <c r="J20168" s="146"/>
      <c r="L20168" s="150"/>
      <c r="N20168" s="163"/>
      <c r="O20168" s="146"/>
      <c r="P20168" s="146"/>
      <c r="Q20168" s="146"/>
      <c r="R20168" s="34"/>
      <c r="S20168" s="35"/>
      <c r="T20168" s="147"/>
    </row>
    <row r="20169">
      <c r="A20169" s="147"/>
      <c r="B20169" s="64"/>
      <c r="C20169" s="147" t="s">
        <v>217</v>
      </c>
      <c r="E20169" s="161"/>
      <c r="F20169" s="162"/>
      <c r="G20169" s="147"/>
      <c r="H20169" s="146"/>
      <c r="J20169" s="146"/>
      <c r="L20169" s="150"/>
      <c r="N20169" s="163"/>
      <c r="O20169" s="146"/>
      <c r="P20169" s="146"/>
      <c r="Q20169" s="146"/>
      <c r="R20169" s="34"/>
      <c r="S20169" s="35"/>
      <c r="T20169" s="147"/>
    </row>
    <row r="20170">
      <c r="A20170" s="147"/>
      <c r="B20170" s="64"/>
      <c r="C20170" s="147" t="s">
        <v>217</v>
      </c>
      <c r="E20170" s="161"/>
      <c r="F20170" s="162"/>
      <c r="G20170" s="147"/>
      <c r="H20170" s="146"/>
      <c r="J20170" s="146"/>
      <c r="L20170" s="150"/>
      <c r="N20170" s="163"/>
      <c r="O20170" s="146"/>
      <c r="P20170" s="146"/>
      <c r="Q20170" s="146"/>
      <c r="R20170" s="34"/>
      <c r="S20170" s="35"/>
      <c r="T20170" s="147"/>
    </row>
    <row r="20171">
      <c r="A20171" s="147"/>
      <c r="B20171" s="64"/>
      <c r="C20171" s="147" t="s">
        <v>217</v>
      </c>
      <c r="E20171" s="161"/>
      <c r="F20171" s="162"/>
      <c r="G20171" s="147"/>
      <c r="H20171" s="146"/>
      <c r="J20171" s="146"/>
      <c r="L20171" s="150"/>
      <c r="N20171" s="163"/>
      <c r="O20171" s="146"/>
      <c r="P20171" s="146"/>
      <c r="Q20171" s="146"/>
      <c r="R20171" s="34"/>
      <c r="S20171" s="35"/>
      <c r="T20171" s="147"/>
    </row>
    <row r="20172">
      <c r="A20172" s="147"/>
      <c r="B20172" s="64"/>
      <c r="C20172" s="147" t="s">
        <v>217</v>
      </c>
      <c r="E20172" s="161"/>
      <c r="F20172" s="162"/>
      <c r="G20172" s="147"/>
      <c r="H20172" s="146"/>
      <c r="J20172" s="146"/>
      <c r="L20172" s="150"/>
      <c r="N20172" s="163"/>
      <c r="O20172" s="146"/>
      <c r="P20172" s="146"/>
      <c r="Q20172" s="146"/>
      <c r="R20172" s="34"/>
      <c r="S20172" s="35"/>
      <c r="T20172" s="147"/>
    </row>
    <row r="20173">
      <c r="A20173" s="147"/>
      <c r="B20173" s="64"/>
      <c r="C20173" s="147" t="s">
        <v>217</v>
      </c>
      <c r="E20173" s="161"/>
      <c r="F20173" s="162"/>
      <c r="G20173" s="147"/>
      <c r="H20173" s="146"/>
      <c r="J20173" s="146"/>
      <c r="L20173" s="150"/>
      <c r="N20173" s="163"/>
      <c r="O20173" s="146"/>
      <c r="P20173" s="146"/>
      <c r="Q20173" s="146"/>
      <c r="R20173" s="34"/>
      <c r="S20173" s="35"/>
      <c r="T20173" s="147"/>
    </row>
    <row r="20174">
      <c r="A20174" s="147"/>
      <c r="B20174" s="64"/>
      <c r="C20174" s="147" t="s">
        <v>217</v>
      </c>
      <c r="E20174" s="161"/>
      <c r="F20174" s="162"/>
      <c r="G20174" s="147"/>
      <c r="H20174" s="146"/>
      <c r="J20174" s="146"/>
      <c r="L20174" s="150"/>
      <c r="N20174" s="163"/>
      <c r="O20174" s="146"/>
      <c r="P20174" s="146"/>
      <c r="Q20174" s="146"/>
      <c r="R20174" s="34"/>
      <c r="S20174" s="35"/>
      <c r="T20174" s="147"/>
    </row>
    <row r="20175">
      <c r="A20175" s="147"/>
      <c r="B20175" s="64"/>
      <c r="C20175" s="147" t="s">
        <v>217</v>
      </c>
      <c r="E20175" s="161"/>
      <c r="F20175" s="162"/>
      <c r="G20175" s="147"/>
      <c r="H20175" s="146"/>
      <c r="J20175" s="146"/>
      <c r="L20175" s="150"/>
      <c r="N20175" s="163"/>
      <c r="O20175" s="146"/>
      <c r="P20175" s="146"/>
      <c r="Q20175" s="146"/>
      <c r="R20175" s="34"/>
      <c r="S20175" s="35"/>
      <c r="T20175" s="147"/>
    </row>
    <row r="20176">
      <c r="A20176" s="147"/>
      <c r="B20176" s="64"/>
      <c r="C20176" s="147" t="s">
        <v>217</v>
      </c>
      <c r="E20176" s="161"/>
      <c r="F20176" s="162"/>
      <c r="G20176" s="147"/>
      <c r="H20176" s="146"/>
      <c r="J20176" s="146"/>
      <c r="L20176" s="150"/>
      <c r="N20176" s="163"/>
      <c r="O20176" s="146"/>
      <c r="P20176" s="146"/>
      <c r="Q20176" s="146"/>
      <c r="R20176" s="34"/>
      <c r="S20176" s="35"/>
      <c r="T20176" s="147"/>
    </row>
    <row r="20177">
      <c r="A20177" s="147"/>
      <c r="B20177" s="64"/>
      <c r="C20177" s="147" t="s">
        <v>217</v>
      </c>
      <c r="E20177" s="161"/>
      <c r="F20177" s="162"/>
      <c r="G20177" s="147"/>
      <c r="H20177" s="146"/>
      <c r="J20177" s="146"/>
      <c r="L20177" s="150"/>
      <c r="N20177" s="163"/>
      <c r="O20177" s="146"/>
      <c r="P20177" s="146"/>
      <c r="Q20177" s="146"/>
      <c r="R20177" s="34"/>
      <c r="S20177" s="35"/>
      <c r="T20177" s="147"/>
    </row>
    <row r="20178">
      <c r="A20178" s="147"/>
      <c r="B20178" s="64"/>
      <c r="C20178" s="147" t="s">
        <v>217</v>
      </c>
      <c r="E20178" s="161"/>
      <c r="F20178" s="162"/>
      <c r="G20178" s="147"/>
      <c r="H20178" s="146"/>
      <c r="J20178" s="146"/>
      <c r="L20178" s="150"/>
      <c r="N20178" s="163"/>
      <c r="O20178" s="146"/>
      <c r="P20178" s="146"/>
      <c r="Q20178" s="146"/>
      <c r="R20178" s="34"/>
      <c r="S20178" s="35"/>
      <c r="T20178" s="147"/>
    </row>
    <row r="20179">
      <c r="A20179" s="147"/>
      <c r="B20179" s="64"/>
      <c r="C20179" s="147" t="s">
        <v>217</v>
      </c>
      <c r="E20179" s="161"/>
      <c r="F20179" s="162"/>
      <c r="G20179" s="147"/>
      <c r="H20179" s="146"/>
      <c r="J20179" s="146"/>
      <c r="L20179" s="150"/>
      <c r="N20179" s="163"/>
      <c r="O20179" s="146"/>
      <c r="P20179" s="146"/>
      <c r="Q20179" s="146"/>
      <c r="R20179" s="34"/>
      <c r="S20179" s="35"/>
      <c r="T20179" s="147"/>
    </row>
    <row r="20180">
      <c r="A20180" s="147"/>
      <c r="B20180" s="64"/>
      <c r="C20180" s="147" t="s">
        <v>217</v>
      </c>
      <c r="E20180" s="161"/>
      <c r="F20180" s="162"/>
      <c r="G20180" s="147"/>
      <c r="H20180" s="146"/>
      <c r="J20180" s="146"/>
      <c r="L20180" s="150"/>
      <c r="N20180" s="163"/>
      <c r="O20180" s="146"/>
      <c r="P20180" s="146"/>
      <c r="Q20180" s="146"/>
      <c r="R20180" s="34"/>
      <c r="S20180" s="35"/>
      <c r="T20180" s="147"/>
    </row>
    <row r="20181">
      <c r="A20181" s="147"/>
      <c r="B20181" s="64"/>
      <c r="C20181" s="147" t="s">
        <v>217</v>
      </c>
      <c r="E20181" s="161"/>
      <c r="F20181" s="162"/>
      <c r="G20181" s="147"/>
      <c r="H20181" s="146"/>
      <c r="J20181" s="146"/>
      <c r="L20181" s="150"/>
      <c r="N20181" s="163"/>
      <c r="O20181" s="146"/>
      <c r="P20181" s="146"/>
      <c r="Q20181" s="146"/>
      <c r="R20181" s="34"/>
      <c r="S20181" s="35"/>
      <c r="T20181" s="147"/>
    </row>
    <row r="20182">
      <c r="A20182" s="147"/>
      <c r="B20182" s="64"/>
      <c r="C20182" s="147" t="s">
        <v>217</v>
      </c>
      <c r="E20182" s="161"/>
      <c r="F20182" s="162"/>
      <c r="G20182" s="147"/>
      <c r="H20182" s="146"/>
      <c r="J20182" s="146"/>
      <c r="L20182" s="150"/>
      <c r="N20182" s="163"/>
      <c r="O20182" s="146"/>
      <c r="P20182" s="146"/>
      <c r="Q20182" s="146"/>
      <c r="R20182" s="34"/>
      <c r="S20182" s="35"/>
      <c r="T20182" s="147"/>
    </row>
    <row r="20183">
      <c r="A20183" s="147"/>
      <c r="B20183" s="64"/>
      <c r="C20183" s="147" t="s">
        <v>217</v>
      </c>
      <c r="E20183" s="161"/>
      <c r="F20183" s="162"/>
      <c r="G20183" s="147"/>
      <c r="H20183" s="146"/>
      <c r="J20183" s="146"/>
      <c r="L20183" s="150"/>
      <c r="N20183" s="163"/>
      <c r="O20183" s="146"/>
      <c r="P20183" s="146"/>
      <c r="Q20183" s="146"/>
      <c r="R20183" s="34"/>
      <c r="S20183" s="35"/>
      <c r="T20183" s="147"/>
    </row>
    <row r="20184">
      <c r="A20184" s="147"/>
      <c r="B20184" s="64"/>
      <c r="C20184" s="147" t="s">
        <v>217</v>
      </c>
      <c r="E20184" s="161"/>
      <c r="F20184" s="162"/>
      <c r="G20184" s="147"/>
      <c r="H20184" s="146"/>
      <c r="J20184" s="146"/>
      <c r="L20184" s="150"/>
      <c r="N20184" s="163"/>
      <c r="O20184" s="146"/>
      <c r="P20184" s="146"/>
      <c r="Q20184" s="146"/>
      <c r="R20184" s="34"/>
      <c r="S20184" s="35"/>
      <c r="T20184" s="147"/>
    </row>
    <row r="20185">
      <c r="A20185" s="147"/>
      <c r="B20185" s="64"/>
      <c r="C20185" s="147" t="s">
        <v>217</v>
      </c>
      <c r="E20185" s="161"/>
      <c r="F20185" s="162"/>
      <c r="G20185" s="147"/>
      <c r="H20185" s="146"/>
      <c r="J20185" s="146"/>
      <c r="L20185" s="150"/>
      <c r="N20185" s="163"/>
      <c r="O20185" s="146"/>
      <c r="P20185" s="146"/>
      <c r="Q20185" s="146"/>
      <c r="R20185" s="34"/>
      <c r="S20185" s="35"/>
      <c r="T20185" s="147"/>
    </row>
    <row r="20186">
      <c r="A20186" s="147"/>
      <c r="B20186" s="64"/>
      <c r="C20186" s="147" t="s">
        <v>217</v>
      </c>
      <c r="E20186" s="161"/>
      <c r="F20186" s="162"/>
      <c r="G20186" s="147"/>
      <c r="H20186" s="146"/>
      <c r="J20186" s="146"/>
      <c r="L20186" s="150"/>
      <c r="N20186" s="163"/>
      <c r="O20186" s="146"/>
      <c r="P20186" s="146"/>
      <c r="Q20186" s="146"/>
      <c r="R20186" s="34"/>
      <c r="S20186" s="35"/>
      <c r="T20186" s="147"/>
    </row>
    <row r="20187">
      <c r="A20187" s="147"/>
      <c r="B20187" s="64"/>
      <c r="C20187" s="147" t="s">
        <v>217</v>
      </c>
      <c r="E20187" s="161"/>
      <c r="F20187" s="162"/>
      <c r="G20187" s="147"/>
      <c r="H20187" s="146"/>
      <c r="J20187" s="146"/>
      <c r="L20187" s="150"/>
      <c r="N20187" s="163"/>
      <c r="O20187" s="146"/>
      <c r="P20187" s="146"/>
      <c r="Q20187" s="146"/>
      <c r="R20187" s="34"/>
      <c r="S20187" s="35"/>
      <c r="T20187" s="147"/>
    </row>
    <row r="20188">
      <c r="A20188" s="147"/>
      <c r="B20188" s="64"/>
      <c r="C20188" s="147" t="s">
        <v>217</v>
      </c>
      <c r="E20188" s="161"/>
      <c r="F20188" s="162"/>
      <c r="G20188" s="147"/>
      <c r="H20188" s="146"/>
      <c r="J20188" s="146"/>
      <c r="L20188" s="150"/>
      <c r="N20188" s="163"/>
      <c r="O20188" s="146"/>
      <c r="P20188" s="146"/>
      <c r="Q20188" s="146"/>
      <c r="R20188" s="34"/>
      <c r="S20188" s="35"/>
      <c r="T20188" s="147"/>
    </row>
    <row r="20189">
      <c r="A20189" s="147"/>
      <c r="B20189" s="64"/>
      <c r="C20189" s="147" t="s">
        <v>217</v>
      </c>
      <c r="E20189" s="161"/>
      <c r="F20189" s="162"/>
      <c r="G20189" s="147"/>
      <c r="H20189" s="146"/>
      <c r="J20189" s="146"/>
      <c r="L20189" s="150"/>
      <c r="N20189" s="163"/>
      <c r="O20189" s="146"/>
      <c r="P20189" s="146"/>
      <c r="Q20189" s="146"/>
      <c r="R20189" s="34"/>
      <c r="S20189" s="35"/>
      <c r="T20189" s="147"/>
    </row>
    <row r="20190">
      <c r="A20190" s="147"/>
      <c r="B20190" s="64"/>
      <c r="C20190" s="147" t="s">
        <v>217</v>
      </c>
      <c r="E20190" s="161"/>
      <c r="F20190" s="162"/>
      <c r="G20190" s="147"/>
      <c r="H20190" s="146"/>
      <c r="J20190" s="146"/>
      <c r="L20190" s="150"/>
      <c r="N20190" s="163"/>
      <c r="O20190" s="146"/>
      <c r="P20190" s="146"/>
      <c r="Q20190" s="146"/>
      <c r="R20190" s="34"/>
      <c r="S20190" s="35"/>
      <c r="T20190" s="147"/>
    </row>
    <row r="20191">
      <c r="A20191" s="147"/>
      <c r="B20191" s="64"/>
      <c r="C20191" s="147" t="s">
        <v>217</v>
      </c>
      <c r="E20191" s="161"/>
      <c r="F20191" s="162"/>
      <c r="G20191" s="147"/>
      <c r="H20191" s="146"/>
      <c r="J20191" s="146"/>
      <c r="L20191" s="150"/>
      <c r="N20191" s="163"/>
      <c r="O20191" s="146"/>
      <c r="P20191" s="146"/>
      <c r="Q20191" s="146"/>
      <c r="R20191" s="34"/>
      <c r="S20191" s="35"/>
      <c r="T20191" s="147"/>
    </row>
    <row r="20192">
      <c r="A20192" s="147"/>
      <c r="B20192" s="64"/>
      <c r="C20192" s="147" t="s">
        <v>217</v>
      </c>
      <c r="E20192" s="161"/>
      <c r="F20192" s="162"/>
      <c r="G20192" s="147"/>
      <c r="H20192" s="146"/>
      <c r="J20192" s="146"/>
      <c r="L20192" s="150"/>
      <c r="N20192" s="163"/>
      <c r="O20192" s="146"/>
      <c r="P20192" s="146"/>
      <c r="Q20192" s="146"/>
      <c r="R20192" s="34"/>
      <c r="S20192" s="35"/>
      <c r="T20192" s="147"/>
    </row>
    <row r="20193">
      <c r="A20193" s="147"/>
      <c r="B20193" s="64"/>
      <c r="C20193" s="147" t="s">
        <v>217</v>
      </c>
      <c r="E20193" s="161"/>
      <c r="F20193" s="162"/>
      <c r="G20193" s="147"/>
      <c r="H20193" s="146"/>
      <c r="J20193" s="146"/>
      <c r="L20193" s="150"/>
      <c r="N20193" s="163"/>
      <c r="O20193" s="146"/>
      <c r="P20193" s="146"/>
      <c r="Q20193" s="146"/>
      <c r="R20193" s="34"/>
      <c r="S20193" s="35"/>
      <c r="T20193" s="147"/>
    </row>
    <row r="20194">
      <c r="A20194" s="147"/>
      <c r="B20194" s="64"/>
      <c r="C20194" s="147" t="s">
        <v>217</v>
      </c>
      <c r="E20194" s="161"/>
      <c r="F20194" s="162"/>
      <c r="G20194" s="147"/>
      <c r="H20194" s="146"/>
      <c r="J20194" s="146"/>
      <c r="L20194" s="150"/>
      <c r="N20194" s="163"/>
      <c r="O20194" s="146"/>
      <c r="P20194" s="146"/>
      <c r="Q20194" s="146"/>
      <c r="R20194" s="34"/>
      <c r="S20194" s="35"/>
      <c r="T20194" s="147"/>
    </row>
    <row r="20195">
      <c r="A20195" s="147"/>
      <c r="B20195" s="64"/>
      <c r="C20195" s="147" t="s">
        <v>217</v>
      </c>
      <c r="E20195" s="161"/>
      <c r="F20195" s="162"/>
      <c r="G20195" s="147"/>
      <c r="H20195" s="146"/>
      <c r="J20195" s="146"/>
      <c r="L20195" s="150"/>
      <c r="N20195" s="163"/>
      <c r="O20195" s="146"/>
      <c r="P20195" s="146"/>
      <c r="Q20195" s="146"/>
      <c r="R20195" s="34"/>
      <c r="S20195" s="35"/>
      <c r="T20195" s="147"/>
    </row>
    <row r="20196">
      <c r="A20196" s="147"/>
      <c r="B20196" s="64"/>
      <c r="C20196" s="147" t="s">
        <v>217</v>
      </c>
      <c r="E20196" s="161"/>
      <c r="F20196" s="162"/>
      <c r="G20196" s="147"/>
      <c r="H20196" s="146"/>
      <c r="J20196" s="146"/>
      <c r="L20196" s="150"/>
      <c r="N20196" s="163"/>
      <c r="O20196" s="146"/>
      <c r="P20196" s="146"/>
      <c r="Q20196" s="146"/>
      <c r="R20196" s="34"/>
      <c r="S20196" s="35"/>
      <c r="T20196" s="147"/>
    </row>
    <row r="20197">
      <c r="A20197" s="147"/>
      <c r="B20197" s="64"/>
      <c r="C20197" s="147" t="s">
        <v>217</v>
      </c>
      <c r="E20197" s="161"/>
      <c r="F20197" s="162"/>
      <c r="G20197" s="147"/>
      <c r="H20197" s="146"/>
      <c r="J20197" s="146"/>
      <c r="L20197" s="150"/>
      <c r="N20197" s="163"/>
      <c r="O20197" s="146"/>
      <c r="P20197" s="146"/>
      <c r="Q20197" s="146"/>
      <c r="R20197" s="34"/>
      <c r="S20197" s="35"/>
      <c r="T20197" s="147"/>
    </row>
    <row r="20198">
      <c r="A20198" s="147"/>
      <c r="B20198" s="64"/>
      <c r="C20198" s="147" t="s">
        <v>217</v>
      </c>
      <c r="E20198" s="161"/>
      <c r="F20198" s="162"/>
      <c r="G20198" s="147"/>
      <c r="H20198" s="146"/>
      <c r="J20198" s="146"/>
      <c r="L20198" s="150"/>
      <c r="N20198" s="163"/>
      <c r="O20198" s="146"/>
      <c r="P20198" s="146"/>
      <c r="Q20198" s="146"/>
      <c r="R20198" s="34"/>
      <c r="S20198" s="35"/>
      <c r="T20198" s="147"/>
    </row>
    <row r="20199">
      <c r="A20199" s="147"/>
      <c r="B20199" s="64"/>
      <c r="C20199" s="147" t="s">
        <v>217</v>
      </c>
      <c r="E20199" s="161"/>
      <c r="F20199" s="162"/>
      <c r="G20199" s="147"/>
      <c r="H20199" s="146"/>
      <c r="J20199" s="146"/>
      <c r="L20199" s="150"/>
      <c r="N20199" s="163"/>
      <c r="O20199" s="146"/>
      <c r="P20199" s="146"/>
      <c r="Q20199" s="146"/>
      <c r="R20199" s="34"/>
      <c r="S20199" s="35"/>
      <c r="T20199" s="147"/>
    </row>
    <row r="20200">
      <c r="A20200" s="147"/>
      <c r="B20200" s="64"/>
      <c r="C20200" s="147" t="s">
        <v>217</v>
      </c>
      <c r="E20200" s="161"/>
      <c r="F20200" s="162"/>
      <c r="G20200" s="147"/>
      <c r="H20200" s="146"/>
      <c r="J20200" s="146"/>
      <c r="L20200" s="150"/>
      <c r="N20200" s="163"/>
      <c r="O20200" s="146"/>
      <c r="P20200" s="146"/>
      <c r="Q20200" s="146"/>
      <c r="R20200" s="34"/>
      <c r="S20200" s="35"/>
      <c r="T20200" s="147"/>
    </row>
    <row r="20201">
      <c r="A20201" s="147"/>
      <c r="B20201" s="64"/>
      <c r="C20201" s="147" t="s">
        <v>217</v>
      </c>
      <c r="E20201" s="161"/>
      <c r="F20201" s="162"/>
      <c r="G20201" s="147"/>
      <c r="H20201" s="146"/>
      <c r="J20201" s="146"/>
      <c r="L20201" s="150"/>
      <c r="N20201" s="163"/>
      <c r="O20201" s="146"/>
      <c r="P20201" s="146"/>
      <c r="Q20201" s="146"/>
      <c r="R20201" s="34"/>
      <c r="S20201" s="35"/>
      <c r="T20201" s="147"/>
    </row>
    <row r="20202">
      <c r="A20202" s="147"/>
      <c r="B20202" s="64"/>
      <c r="C20202" s="147" t="s">
        <v>217</v>
      </c>
      <c r="E20202" s="161"/>
      <c r="F20202" s="162"/>
      <c r="G20202" s="147"/>
      <c r="H20202" s="146"/>
      <c r="J20202" s="146"/>
      <c r="L20202" s="150"/>
      <c r="N20202" s="163"/>
      <c r="O20202" s="146"/>
      <c r="P20202" s="146"/>
      <c r="Q20202" s="146"/>
      <c r="R20202" s="34"/>
      <c r="S20202" s="35"/>
      <c r="T20202" s="147"/>
    </row>
    <row r="20203">
      <c r="A20203" s="147"/>
      <c r="B20203" s="64"/>
      <c r="C20203" s="147" t="s">
        <v>217</v>
      </c>
      <c r="E20203" s="161"/>
      <c r="F20203" s="162"/>
      <c r="G20203" s="147"/>
      <c r="H20203" s="146"/>
      <c r="J20203" s="146"/>
      <c r="L20203" s="150"/>
      <c r="N20203" s="163"/>
      <c r="O20203" s="146"/>
      <c r="P20203" s="146"/>
      <c r="Q20203" s="146"/>
      <c r="R20203" s="34"/>
      <c r="S20203" s="35"/>
      <c r="T20203" s="147"/>
    </row>
    <row r="20204">
      <c r="A20204" s="147"/>
      <c r="B20204" s="64"/>
      <c r="C20204" s="147" t="s">
        <v>217</v>
      </c>
      <c r="E20204" s="161"/>
      <c r="F20204" s="162"/>
      <c r="G20204" s="147"/>
      <c r="H20204" s="146"/>
      <c r="J20204" s="146"/>
      <c r="L20204" s="150"/>
      <c r="N20204" s="163"/>
      <c r="O20204" s="146"/>
      <c r="P20204" s="146"/>
      <c r="Q20204" s="146"/>
      <c r="R20204" s="34"/>
      <c r="S20204" s="35"/>
      <c r="T20204" s="147"/>
    </row>
    <row r="20205">
      <c r="A20205" s="147"/>
      <c r="B20205" s="64"/>
      <c r="C20205" s="147" t="s">
        <v>217</v>
      </c>
      <c r="E20205" s="161"/>
      <c r="F20205" s="162"/>
      <c r="G20205" s="147"/>
      <c r="H20205" s="146"/>
      <c r="J20205" s="146"/>
      <c r="L20205" s="150"/>
      <c r="N20205" s="163"/>
      <c r="O20205" s="146"/>
      <c r="P20205" s="146"/>
      <c r="Q20205" s="146"/>
      <c r="R20205" s="34"/>
      <c r="S20205" s="35"/>
      <c r="T20205" s="147"/>
    </row>
    <row r="20206">
      <c r="A20206" s="147"/>
      <c r="B20206" s="64"/>
      <c r="C20206" s="147" t="s">
        <v>217</v>
      </c>
      <c r="E20206" s="161"/>
      <c r="F20206" s="162"/>
      <c r="G20206" s="147"/>
      <c r="H20206" s="146"/>
      <c r="J20206" s="146"/>
      <c r="L20206" s="150"/>
      <c r="N20206" s="163"/>
      <c r="O20206" s="146"/>
      <c r="P20206" s="146"/>
      <c r="Q20206" s="146"/>
      <c r="R20206" s="34"/>
      <c r="S20206" s="35"/>
      <c r="T20206" s="147"/>
    </row>
    <row r="20207">
      <c r="A20207" s="147"/>
      <c r="B20207" s="64"/>
      <c r="C20207" s="147" t="s">
        <v>217</v>
      </c>
      <c r="E20207" s="161"/>
      <c r="F20207" s="162"/>
      <c r="G20207" s="147"/>
      <c r="H20207" s="146"/>
      <c r="J20207" s="146"/>
      <c r="L20207" s="150"/>
      <c r="N20207" s="163"/>
      <c r="O20207" s="146"/>
      <c r="P20207" s="146"/>
      <c r="Q20207" s="146"/>
      <c r="R20207" s="34"/>
      <c r="S20207" s="35"/>
      <c r="T20207" s="147"/>
    </row>
    <row r="20208">
      <c r="A20208" s="147"/>
      <c r="B20208" s="64"/>
      <c r="C20208" s="147" t="s">
        <v>217</v>
      </c>
      <c r="E20208" s="161"/>
      <c r="F20208" s="162"/>
      <c r="G20208" s="147"/>
      <c r="H20208" s="146"/>
      <c r="J20208" s="146"/>
      <c r="L20208" s="150"/>
      <c r="N20208" s="163"/>
      <c r="O20208" s="146"/>
      <c r="P20208" s="146"/>
      <c r="Q20208" s="146"/>
      <c r="R20208" s="34"/>
      <c r="S20208" s="35"/>
      <c r="T20208" s="147"/>
    </row>
    <row r="20209">
      <c r="A20209" s="147"/>
      <c r="B20209" s="64"/>
      <c r="C20209" s="147" t="s">
        <v>217</v>
      </c>
      <c r="E20209" s="161"/>
      <c r="F20209" s="162"/>
      <c r="G20209" s="147"/>
      <c r="H20209" s="146"/>
      <c r="J20209" s="146"/>
      <c r="L20209" s="150"/>
      <c r="N20209" s="163"/>
      <c r="O20209" s="146"/>
      <c r="P20209" s="146"/>
      <c r="Q20209" s="146"/>
      <c r="R20209" s="34"/>
      <c r="S20209" s="35"/>
      <c r="T20209" s="147"/>
    </row>
    <row r="20210">
      <c r="A20210" s="147"/>
      <c r="B20210" s="64"/>
      <c r="C20210" s="147" t="s">
        <v>217</v>
      </c>
      <c r="E20210" s="161"/>
      <c r="F20210" s="162"/>
      <c r="G20210" s="147"/>
      <c r="H20210" s="146"/>
      <c r="J20210" s="146"/>
      <c r="L20210" s="150"/>
      <c r="N20210" s="163"/>
      <c r="O20210" s="146"/>
      <c r="P20210" s="146"/>
      <c r="Q20210" s="146"/>
      <c r="R20210" s="34"/>
      <c r="S20210" s="35"/>
      <c r="T20210" s="147"/>
    </row>
    <row r="20211">
      <c r="A20211" s="147"/>
      <c r="B20211" s="64"/>
      <c r="C20211" s="147" t="s">
        <v>217</v>
      </c>
      <c r="E20211" s="161"/>
      <c r="F20211" s="162"/>
      <c r="G20211" s="147"/>
      <c r="H20211" s="146"/>
      <c r="J20211" s="146"/>
      <c r="L20211" s="150"/>
      <c r="N20211" s="163"/>
      <c r="O20211" s="146"/>
      <c r="P20211" s="146"/>
      <c r="Q20211" s="146"/>
      <c r="R20211" s="34"/>
      <c r="S20211" s="35"/>
      <c r="T20211" s="147"/>
    </row>
    <row r="20212">
      <c r="A20212" s="147"/>
      <c r="B20212" s="64"/>
      <c r="C20212" s="147" t="s">
        <v>217</v>
      </c>
      <c r="E20212" s="161"/>
      <c r="F20212" s="162"/>
      <c r="G20212" s="147"/>
      <c r="H20212" s="146"/>
      <c r="J20212" s="146"/>
      <c r="L20212" s="150"/>
      <c r="N20212" s="163"/>
      <c r="O20212" s="146"/>
      <c r="P20212" s="146"/>
      <c r="Q20212" s="146"/>
      <c r="R20212" s="34"/>
      <c r="S20212" s="35"/>
      <c r="T20212" s="147"/>
    </row>
    <row r="20213">
      <c r="A20213" s="147"/>
      <c r="B20213" s="64"/>
      <c r="C20213" s="147" t="s">
        <v>217</v>
      </c>
      <c r="E20213" s="161"/>
      <c r="F20213" s="162"/>
      <c r="G20213" s="147"/>
      <c r="H20213" s="146"/>
      <c r="J20213" s="146"/>
      <c r="L20213" s="150"/>
      <c r="N20213" s="163"/>
      <c r="O20213" s="146"/>
      <c r="P20213" s="146"/>
      <c r="Q20213" s="146"/>
      <c r="R20213" s="34"/>
      <c r="S20213" s="35"/>
      <c r="T20213" s="147"/>
    </row>
    <row r="20214">
      <c r="A20214" s="147"/>
      <c r="B20214" s="64"/>
      <c r="C20214" s="147" t="s">
        <v>217</v>
      </c>
      <c r="E20214" s="161"/>
      <c r="F20214" s="162"/>
      <c r="G20214" s="147"/>
      <c r="H20214" s="146"/>
      <c r="J20214" s="146"/>
      <c r="L20214" s="150"/>
      <c r="N20214" s="163"/>
      <c r="O20214" s="146"/>
      <c r="P20214" s="146"/>
      <c r="Q20214" s="146"/>
      <c r="R20214" s="34"/>
      <c r="S20214" s="35"/>
      <c r="T20214" s="147"/>
    </row>
    <row r="20215">
      <c r="A20215" s="147"/>
      <c r="B20215" s="64"/>
      <c r="C20215" s="147" t="s">
        <v>217</v>
      </c>
      <c r="E20215" s="161"/>
      <c r="F20215" s="162"/>
      <c r="G20215" s="147"/>
      <c r="H20215" s="146"/>
      <c r="J20215" s="146"/>
      <c r="L20215" s="150"/>
      <c r="N20215" s="163"/>
      <c r="O20215" s="146"/>
      <c r="P20215" s="146"/>
      <c r="Q20215" s="146"/>
      <c r="R20215" s="34"/>
      <c r="S20215" s="35"/>
      <c r="T20215" s="147"/>
    </row>
    <row r="20216">
      <c r="A20216" s="147"/>
      <c r="B20216" s="64"/>
      <c r="C20216" s="147" t="s">
        <v>217</v>
      </c>
      <c r="E20216" s="161"/>
      <c r="F20216" s="162"/>
      <c r="G20216" s="147"/>
      <c r="H20216" s="146"/>
      <c r="J20216" s="146"/>
      <c r="L20216" s="150"/>
      <c r="N20216" s="163"/>
      <c r="O20216" s="146"/>
      <c r="P20216" s="146"/>
      <c r="Q20216" s="146"/>
      <c r="R20216" s="34"/>
      <c r="S20216" s="35"/>
      <c r="T20216" s="147"/>
    </row>
    <row r="20217">
      <c r="A20217" s="147"/>
      <c r="B20217" s="64"/>
      <c r="C20217" s="147" t="s">
        <v>217</v>
      </c>
      <c r="E20217" s="161"/>
      <c r="F20217" s="162"/>
      <c r="G20217" s="147"/>
      <c r="H20217" s="146"/>
      <c r="J20217" s="146"/>
      <c r="L20217" s="150"/>
      <c r="N20217" s="163"/>
      <c r="O20217" s="146"/>
      <c r="P20217" s="146"/>
      <c r="Q20217" s="146"/>
      <c r="R20217" s="34"/>
      <c r="S20217" s="35"/>
      <c r="T20217" s="147"/>
    </row>
    <row r="20218">
      <c r="A20218" s="147"/>
      <c r="B20218" s="64"/>
      <c r="C20218" s="147" t="s">
        <v>217</v>
      </c>
      <c r="E20218" s="161"/>
      <c r="F20218" s="162"/>
      <c r="G20218" s="147"/>
      <c r="H20218" s="146"/>
      <c r="J20218" s="146"/>
      <c r="L20218" s="150"/>
      <c r="N20218" s="163"/>
      <c r="O20218" s="146"/>
      <c r="P20218" s="146"/>
      <c r="Q20218" s="146"/>
      <c r="R20218" s="34"/>
      <c r="S20218" s="35"/>
      <c r="T20218" s="147"/>
    </row>
    <row r="20219">
      <c r="A20219" s="147"/>
      <c r="B20219" s="64"/>
      <c r="C20219" s="147" t="s">
        <v>217</v>
      </c>
      <c r="E20219" s="161"/>
      <c r="F20219" s="162"/>
      <c r="G20219" s="147"/>
      <c r="H20219" s="146"/>
      <c r="J20219" s="146"/>
      <c r="L20219" s="150"/>
      <c r="N20219" s="163"/>
      <c r="O20219" s="146"/>
      <c r="P20219" s="146"/>
      <c r="Q20219" s="146"/>
      <c r="R20219" s="34"/>
      <c r="S20219" s="35"/>
      <c r="T20219" s="147"/>
    </row>
    <row r="20220">
      <c r="A20220" s="147"/>
      <c r="B20220" s="64"/>
      <c r="C20220" s="147" t="s">
        <v>217</v>
      </c>
      <c r="E20220" s="161"/>
      <c r="F20220" s="162"/>
      <c r="G20220" s="147"/>
      <c r="H20220" s="146"/>
      <c r="J20220" s="146"/>
      <c r="L20220" s="150"/>
      <c r="N20220" s="163"/>
      <c r="O20220" s="146"/>
      <c r="P20220" s="146"/>
      <c r="Q20220" s="146"/>
      <c r="R20220" s="34"/>
      <c r="S20220" s="35"/>
      <c r="T20220" s="147"/>
    </row>
    <row r="20221">
      <c r="A20221" s="147"/>
      <c r="B20221" s="64"/>
      <c r="C20221" s="147" t="s">
        <v>217</v>
      </c>
      <c r="E20221" s="161"/>
      <c r="F20221" s="162"/>
      <c r="G20221" s="147"/>
      <c r="H20221" s="146"/>
      <c r="J20221" s="146"/>
      <c r="L20221" s="150"/>
      <c r="N20221" s="163"/>
      <c r="O20221" s="146"/>
      <c r="P20221" s="146"/>
      <c r="Q20221" s="146"/>
      <c r="R20221" s="34"/>
      <c r="S20221" s="35"/>
      <c r="T20221" s="147"/>
    </row>
    <row r="20222">
      <c r="A20222" s="147"/>
      <c r="B20222" s="64"/>
      <c r="C20222" s="147" t="s">
        <v>217</v>
      </c>
      <c r="E20222" s="161"/>
      <c r="F20222" s="162"/>
      <c r="G20222" s="147"/>
      <c r="H20222" s="146"/>
      <c r="J20222" s="146"/>
      <c r="L20222" s="150"/>
      <c r="N20222" s="163"/>
      <c r="O20222" s="146"/>
      <c r="P20222" s="146"/>
      <c r="Q20222" s="146"/>
      <c r="R20222" s="34"/>
      <c r="S20222" s="35"/>
      <c r="T20222" s="147"/>
    </row>
    <row r="20223">
      <c r="A20223" s="147"/>
      <c r="B20223" s="64"/>
      <c r="C20223" s="147" t="s">
        <v>217</v>
      </c>
      <c r="E20223" s="161"/>
      <c r="F20223" s="162"/>
      <c r="G20223" s="147"/>
      <c r="H20223" s="146"/>
      <c r="J20223" s="146"/>
      <c r="L20223" s="150"/>
      <c r="N20223" s="163"/>
      <c r="O20223" s="146"/>
      <c r="P20223" s="146"/>
      <c r="Q20223" s="146"/>
      <c r="R20223" s="34"/>
      <c r="S20223" s="35"/>
      <c r="T20223" s="147"/>
    </row>
    <row r="20224">
      <c r="A20224" s="147"/>
      <c r="B20224" s="64"/>
      <c r="C20224" s="147" t="s">
        <v>217</v>
      </c>
      <c r="E20224" s="161"/>
      <c r="F20224" s="162"/>
      <c r="G20224" s="147"/>
      <c r="H20224" s="146"/>
      <c r="J20224" s="146"/>
      <c r="L20224" s="150"/>
      <c r="N20224" s="163"/>
      <c r="O20224" s="146"/>
      <c r="P20224" s="146"/>
      <c r="Q20224" s="146"/>
      <c r="R20224" s="34"/>
      <c r="S20224" s="35"/>
      <c r="T20224" s="147"/>
    </row>
    <row r="20225">
      <c r="A20225" s="147"/>
      <c r="B20225" s="64"/>
      <c r="C20225" s="147" t="s">
        <v>217</v>
      </c>
      <c r="E20225" s="161"/>
      <c r="F20225" s="162"/>
      <c r="G20225" s="147"/>
      <c r="H20225" s="146"/>
      <c r="J20225" s="146"/>
      <c r="L20225" s="150"/>
      <c r="N20225" s="163"/>
      <c r="O20225" s="146"/>
      <c r="P20225" s="146"/>
      <c r="Q20225" s="146"/>
      <c r="R20225" s="34"/>
      <c r="S20225" s="35"/>
      <c r="T20225" s="147"/>
    </row>
    <row r="20226">
      <c r="A20226" s="147"/>
      <c r="B20226" s="64"/>
      <c r="C20226" s="147" t="s">
        <v>217</v>
      </c>
      <c r="E20226" s="161"/>
      <c r="F20226" s="162"/>
      <c r="G20226" s="147"/>
      <c r="H20226" s="146"/>
      <c r="J20226" s="146"/>
      <c r="L20226" s="150"/>
      <c r="N20226" s="163"/>
      <c r="O20226" s="146"/>
      <c r="P20226" s="146"/>
      <c r="Q20226" s="146"/>
      <c r="R20226" s="34"/>
      <c r="S20226" s="35"/>
      <c r="T20226" s="147"/>
    </row>
    <row r="20227">
      <c r="A20227" s="147"/>
      <c r="B20227" s="64"/>
      <c r="C20227" s="147" t="s">
        <v>217</v>
      </c>
      <c r="E20227" s="161"/>
      <c r="F20227" s="162"/>
      <c r="G20227" s="147"/>
      <c r="H20227" s="146"/>
      <c r="J20227" s="146"/>
      <c r="L20227" s="150"/>
      <c r="N20227" s="163"/>
      <c r="O20227" s="146"/>
      <c r="P20227" s="146"/>
      <c r="Q20227" s="146"/>
      <c r="R20227" s="34"/>
      <c r="S20227" s="35"/>
      <c r="T20227" s="147"/>
    </row>
    <row r="20228">
      <c r="A20228" s="147"/>
      <c r="B20228" s="64"/>
      <c r="C20228" s="147" t="s">
        <v>217</v>
      </c>
      <c r="E20228" s="161"/>
      <c r="F20228" s="162"/>
      <c r="G20228" s="147"/>
      <c r="H20228" s="146"/>
      <c r="J20228" s="146"/>
      <c r="L20228" s="150"/>
      <c r="N20228" s="163"/>
      <c r="O20228" s="146"/>
      <c r="P20228" s="146"/>
      <c r="Q20228" s="146"/>
      <c r="R20228" s="34"/>
      <c r="S20228" s="35"/>
      <c r="T20228" s="147"/>
    </row>
    <row r="20229">
      <c r="A20229" s="147"/>
      <c r="B20229" s="64"/>
      <c r="C20229" s="147" t="s">
        <v>217</v>
      </c>
      <c r="E20229" s="161"/>
      <c r="F20229" s="162"/>
      <c r="G20229" s="147"/>
      <c r="H20229" s="146"/>
      <c r="J20229" s="146"/>
      <c r="L20229" s="150"/>
      <c r="N20229" s="163"/>
      <c r="O20229" s="146"/>
      <c r="P20229" s="146"/>
      <c r="Q20229" s="146"/>
      <c r="R20229" s="34"/>
      <c r="S20229" s="35"/>
      <c r="T20229" s="147"/>
    </row>
    <row r="20230">
      <c r="A20230" s="147"/>
      <c r="B20230" s="64"/>
      <c r="C20230" s="147" t="s">
        <v>217</v>
      </c>
      <c r="E20230" s="161"/>
      <c r="F20230" s="162"/>
      <c r="G20230" s="147"/>
      <c r="H20230" s="146"/>
      <c r="J20230" s="146"/>
      <c r="L20230" s="150"/>
      <c r="N20230" s="163"/>
      <c r="O20230" s="146"/>
      <c r="P20230" s="146"/>
      <c r="Q20230" s="146"/>
      <c r="R20230" s="34"/>
      <c r="S20230" s="35"/>
      <c r="T20230" s="147"/>
    </row>
    <row r="20231">
      <c r="A20231" s="147"/>
      <c r="B20231" s="64"/>
      <c r="C20231" s="147" t="s">
        <v>217</v>
      </c>
      <c r="E20231" s="161"/>
      <c r="F20231" s="162"/>
      <c r="G20231" s="147"/>
      <c r="H20231" s="146"/>
      <c r="J20231" s="146"/>
      <c r="L20231" s="150"/>
      <c r="N20231" s="163"/>
      <c r="O20231" s="146"/>
      <c r="P20231" s="146"/>
      <c r="Q20231" s="146"/>
      <c r="R20231" s="34"/>
      <c r="S20231" s="35"/>
      <c r="T20231" s="147"/>
    </row>
    <row r="20232">
      <c r="A20232" s="147"/>
      <c r="B20232" s="64"/>
      <c r="C20232" s="147" t="s">
        <v>217</v>
      </c>
      <c r="E20232" s="161"/>
      <c r="F20232" s="162"/>
      <c r="G20232" s="147"/>
      <c r="H20232" s="146"/>
      <c r="J20232" s="146"/>
      <c r="L20232" s="150"/>
      <c r="N20232" s="163"/>
      <c r="O20232" s="146"/>
      <c r="P20232" s="146"/>
      <c r="Q20232" s="146"/>
      <c r="R20232" s="34"/>
      <c r="S20232" s="35"/>
      <c r="T20232" s="147"/>
    </row>
    <row r="20233">
      <c r="A20233" s="147"/>
      <c r="B20233" s="64"/>
      <c r="C20233" s="147" t="s">
        <v>217</v>
      </c>
      <c r="E20233" s="161"/>
      <c r="F20233" s="162"/>
      <c r="G20233" s="147"/>
      <c r="H20233" s="146"/>
      <c r="J20233" s="146"/>
      <c r="L20233" s="150"/>
      <c r="N20233" s="163"/>
      <c r="O20233" s="146"/>
      <c r="P20233" s="146"/>
      <c r="Q20233" s="146"/>
      <c r="R20233" s="34"/>
      <c r="S20233" s="35"/>
      <c r="T20233" s="147"/>
    </row>
    <row r="20234">
      <c r="A20234" s="147"/>
      <c r="B20234" s="64"/>
      <c r="C20234" s="147" t="s">
        <v>217</v>
      </c>
      <c r="E20234" s="161"/>
      <c r="F20234" s="162"/>
      <c r="G20234" s="147"/>
      <c r="H20234" s="146"/>
      <c r="J20234" s="146"/>
      <c r="L20234" s="150"/>
      <c r="N20234" s="163"/>
      <c r="O20234" s="146"/>
      <c r="P20234" s="146"/>
      <c r="Q20234" s="146"/>
      <c r="R20234" s="34"/>
      <c r="S20234" s="35"/>
      <c r="T20234" s="147"/>
    </row>
    <row r="20235">
      <c r="A20235" s="147"/>
      <c r="B20235" s="64"/>
      <c r="C20235" s="147" t="s">
        <v>217</v>
      </c>
      <c r="E20235" s="161"/>
      <c r="F20235" s="162"/>
      <c r="G20235" s="147"/>
      <c r="H20235" s="146"/>
      <c r="J20235" s="146"/>
      <c r="L20235" s="150"/>
      <c r="N20235" s="163"/>
      <c r="O20235" s="146"/>
      <c r="P20235" s="146"/>
      <c r="Q20235" s="146"/>
      <c r="R20235" s="34"/>
      <c r="S20235" s="35"/>
      <c r="T20235" s="147"/>
    </row>
    <row r="20236">
      <c r="A20236" s="147"/>
      <c r="B20236" s="64"/>
      <c r="C20236" s="147" t="s">
        <v>217</v>
      </c>
      <c r="E20236" s="161"/>
      <c r="F20236" s="162"/>
      <c r="G20236" s="147"/>
      <c r="H20236" s="146"/>
      <c r="J20236" s="146"/>
      <c r="L20236" s="150"/>
      <c r="N20236" s="163"/>
      <c r="O20236" s="146"/>
      <c r="P20236" s="146"/>
      <c r="Q20236" s="146"/>
      <c r="R20236" s="34"/>
      <c r="S20236" s="35"/>
      <c r="T20236" s="147"/>
    </row>
    <row r="20237">
      <c r="A20237" s="147"/>
      <c r="B20237" s="64"/>
      <c r="C20237" s="147" t="s">
        <v>217</v>
      </c>
      <c r="E20237" s="161"/>
      <c r="F20237" s="162"/>
      <c r="G20237" s="147"/>
      <c r="H20237" s="146"/>
      <c r="J20237" s="146"/>
      <c r="L20237" s="150"/>
      <c r="N20237" s="163"/>
      <c r="O20237" s="146"/>
      <c r="P20237" s="146"/>
      <c r="Q20237" s="146"/>
      <c r="R20237" s="34"/>
      <c r="S20237" s="35"/>
      <c r="T20237" s="147"/>
    </row>
    <row r="20238">
      <c r="A20238" s="147"/>
      <c r="B20238" s="64"/>
      <c r="C20238" s="147" t="s">
        <v>217</v>
      </c>
      <c r="E20238" s="161"/>
      <c r="F20238" s="162"/>
      <c r="G20238" s="147"/>
      <c r="H20238" s="146"/>
      <c r="J20238" s="146"/>
      <c r="L20238" s="150"/>
      <c r="N20238" s="163"/>
      <c r="O20238" s="146"/>
      <c r="P20238" s="146"/>
      <c r="Q20238" s="146"/>
      <c r="R20238" s="34"/>
      <c r="S20238" s="35"/>
      <c r="T20238" s="147"/>
    </row>
    <row r="20239">
      <c r="A20239" s="147"/>
      <c r="B20239" s="64"/>
      <c r="C20239" s="147" t="s">
        <v>217</v>
      </c>
      <c r="E20239" s="161"/>
      <c r="F20239" s="162"/>
      <c r="G20239" s="147"/>
      <c r="H20239" s="146"/>
      <c r="J20239" s="146"/>
      <c r="L20239" s="150"/>
      <c r="N20239" s="163"/>
      <c r="O20239" s="146"/>
      <c r="P20239" s="146"/>
      <c r="Q20239" s="146"/>
      <c r="R20239" s="34"/>
      <c r="S20239" s="35"/>
      <c r="T20239" s="147"/>
    </row>
    <row r="20240">
      <c r="A20240" s="147"/>
      <c r="B20240" s="64"/>
      <c r="C20240" s="147" t="s">
        <v>217</v>
      </c>
      <c r="E20240" s="161"/>
      <c r="F20240" s="162"/>
      <c r="G20240" s="147"/>
      <c r="H20240" s="146"/>
      <c r="J20240" s="146"/>
      <c r="L20240" s="150"/>
      <c r="N20240" s="163"/>
      <c r="O20240" s="146"/>
      <c r="P20240" s="146"/>
      <c r="Q20240" s="146"/>
      <c r="R20240" s="34"/>
      <c r="S20240" s="35"/>
      <c r="T20240" s="147"/>
    </row>
    <row r="20241">
      <c r="A20241" s="147"/>
      <c r="B20241" s="64"/>
      <c r="C20241" s="147" t="s">
        <v>217</v>
      </c>
      <c r="E20241" s="161"/>
      <c r="F20241" s="162"/>
      <c r="G20241" s="147"/>
      <c r="H20241" s="146"/>
      <c r="J20241" s="146"/>
      <c r="L20241" s="150"/>
      <c r="N20241" s="163"/>
      <c r="O20241" s="146"/>
      <c r="P20241" s="146"/>
      <c r="Q20241" s="146"/>
      <c r="R20241" s="34"/>
      <c r="S20241" s="35"/>
      <c r="T20241" s="147"/>
    </row>
    <row r="20242">
      <c r="A20242" s="147"/>
      <c r="B20242" s="64"/>
      <c r="C20242" s="147" t="s">
        <v>217</v>
      </c>
      <c r="E20242" s="161"/>
      <c r="F20242" s="162"/>
      <c r="G20242" s="147"/>
      <c r="H20242" s="146"/>
      <c r="J20242" s="146"/>
      <c r="L20242" s="150"/>
      <c r="N20242" s="163"/>
      <c r="O20242" s="146"/>
      <c r="P20242" s="146"/>
      <c r="Q20242" s="146"/>
      <c r="R20242" s="34"/>
      <c r="S20242" s="35"/>
      <c r="T20242" s="147"/>
    </row>
    <row r="20243">
      <c r="A20243" s="147"/>
      <c r="B20243" s="64"/>
      <c r="C20243" s="147" t="s">
        <v>217</v>
      </c>
      <c r="E20243" s="161"/>
      <c r="F20243" s="162"/>
      <c r="G20243" s="147"/>
      <c r="H20243" s="146"/>
      <c r="J20243" s="146"/>
      <c r="L20243" s="150"/>
      <c r="N20243" s="163"/>
      <c r="O20243" s="146"/>
      <c r="P20243" s="146"/>
      <c r="Q20243" s="146"/>
      <c r="R20243" s="34"/>
      <c r="S20243" s="35"/>
      <c r="T20243" s="147"/>
    </row>
    <row r="20244">
      <c r="A20244" s="147"/>
      <c r="B20244" s="64"/>
      <c r="C20244" s="147" t="s">
        <v>217</v>
      </c>
      <c r="E20244" s="161"/>
      <c r="F20244" s="162"/>
      <c r="G20244" s="147"/>
      <c r="H20244" s="146"/>
      <c r="J20244" s="146"/>
      <c r="L20244" s="150"/>
      <c r="N20244" s="163"/>
      <c r="O20244" s="146"/>
      <c r="P20244" s="146"/>
      <c r="Q20244" s="146"/>
      <c r="R20244" s="34"/>
      <c r="S20244" s="35"/>
      <c r="T20244" s="147"/>
    </row>
    <row r="20245">
      <c r="A20245" s="147"/>
      <c r="B20245" s="64"/>
      <c r="C20245" s="147" t="s">
        <v>217</v>
      </c>
      <c r="E20245" s="161"/>
      <c r="F20245" s="162"/>
      <c r="G20245" s="147"/>
      <c r="H20245" s="146"/>
      <c r="J20245" s="146"/>
      <c r="L20245" s="150"/>
      <c r="N20245" s="163"/>
      <c r="O20245" s="146"/>
      <c r="P20245" s="146"/>
      <c r="Q20245" s="146"/>
      <c r="R20245" s="34"/>
      <c r="S20245" s="35"/>
      <c r="T20245" s="147"/>
    </row>
    <row r="20246">
      <c r="A20246" s="147"/>
      <c r="B20246" s="64"/>
      <c r="C20246" s="147" t="s">
        <v>217</v>
      </c>
      <c r="E20246" s="161"/>
      <c r="F20246" s="162"/>
      <c r="G20246" s="147"/>
      <c r="H20246" s="146"/>
      <c r="J20246" s="146"/>
      <c r="L20246" s="150"/>
      <c r="N20246" s="163"/>
      <c r="O20246" s="146"/>
      <c r="P20246" s="146"/>
      <c r="Q20246" s="146"/>
      <c r="R20246" s="34"/>
      <c r="S20246" s="35"/>
      <c r="T20246" s="147"/>
    </row>
    <row r="20247">
      <c r="A20247" s="147"/>
      <c r="B20247" s="64"/>
      <c r="C20247" s="147" t="s">
        <v>217</v>
      </c>
      <c r="E20247" s="161"/>
      <c r="F20247" s="162"/>
      <c r="G20247" s="147"/>
      <c r="H20247" s="146"/>
      <c r="J20247" s="146"/>
      <c r="L20247" s="150"/>
      <c r="N20247" s="163"/>
      <c r="O20247" s="146"/>
      <c r="P20247" s="146"/>
      <c r="Q20247" s="146"/>
      <c r="R20247" s="34"/>
      <c r="S20247" s="35"/>
      <c r="T20247" s="147"/>
    </row>
    <row r="20248">
      <c r="A20248" s="147"/>
      <c r="B20248" s="64"/>
      <c r="C20248" s="147" t="s">
        <v>217</v>
      </c>
      <c r="E20248" s="161"/>
      <c r="F20248" s="162"/>
      <c r="G20248" s="147"/>
      <c r="H20248" s="146"/>
      <c r="J20248" s="146"/>
      <c r="L20248" s="150"/>
      <c r="N20248" s="163"/>
      <c r="O20248" s="146"/>
      <c r="P20248" s="146"/>
      <c r="Q20248" s="146"/>
      <c r="R20248" s="34"/>
      <c r="S20248" s="35"/>
      <c r="T20248" s="147"/>
    </row>
    <row r="20249">
      <c r="A20249" s="147"/>
      <c r="B20249" s="64"/>
      <c r="C20249" s="147" t="s">
        <v>217</v>
      </c>
      <c r="E20249" s="161"/>
      <c r="F20249" s="162"/>
      <c r="G20249" s="147"/>
      <c r="H20249" s="146"/>
      <c r="J20249" s="146"/>
      <c r="L20249" s="150"/>
      <c r="N20249" s="163"/>
      <c r="O20249" s="146"/>
      <c r="P20249" s="146"/>
      <c r="Q20249" s="146"/>
      <c r="R20249" s="34"/>
      <c r="S20249" s="35"/>
      <c r="T20249" s="147"/>
    </row>
    <row r="20250">
      <c r="A20250" s="147"/>
      <c r="B20250" s="64"/>
      <c r="C20250" s="147" t="s">
        <v>217</v>
      </c>
      <c r="E20250" s="161"/>
      <c r="F20250" s="162"/>
      <c r="G20250" s="147"/>
      <c r="H20250" s="146"/>
      <c r="J20250" s="146"/>
      <c r="L20250" s="150"/>
      <c r="N20250" s="163"/>
      <c r="O20250" s="146"/>
      <c r="P20250" s="146"/>
      <c r="Q20250" s="146"/>
      <c r="R20250" s="34"/>
      <c r="S20250" s="35"/>
      <c r="T20250" s="147"/>
    </row>
    <row r="20251">
      <c r="A20251" s="147"/>
      <c r="B20251" s="64"/>
      <c r="C20251" s="147" t="s">
        <v>217</v>
      </c>
      <c r="E20251" s="161"/>
      <c r="F20251" s="162"/>
      <c r="G20251" s="147"/>
      <c r="H20251" s="146"/>
      <c r="J20251" s="146"/>
      <c r="L20251" s="150"/>
      <c r="N20251" s="163"/>
      <c r="O20251" s="146"/>
      <c r="P20251" s="146"/>
      <c r="Q20251" s="146"/>
      <c r="R20251" s="34"/>
      <c r="S20251" s="35"/>
      <c r="T20251" s="147"/>
    </row>
    <row r="20252">
      <c r="A20252" s="147"/>
      <c r="B20252" s="64"/>
      <c r="C20252" s="147" t="s">
        <v>217</v>
      </c>
      <c r="E20252" s="161"/>
      <c r="F20252" s="162"/>
      <c r="G20252" s="147"/>
      <c r="H20252" s="146"/>
      <c r="J20252" s="146"/>
      <c r="L20252" s="150"/>
      <c r="N20252" s="163"/>
      <c r="O20252" s="146"/>
      <c r="P20252" s="146"/>
      <c r="Q20252" s="146"/>
      <c r="R20252" s="34"/>
      <c r="S20252" s="35"/>
      <c r="T20252" s="147"/>
    </row>
    <row r="20253">
      <c r="A20253" s="147"/>
      <c r="B20253" s="64"/>
      <c r="C20253" s="147" t="s">
        <v>217</v>
      </c>
      <c r="E20253" s="161"/>
      <c r="F20253" s="162"/>
      <c r="G20253" s="147"/>
      <c r="H20253" s="146"/>
      <c r="J20253" s="146"/>
      <c r="L20253" s="150"/>
      <c r="N20253" s="163"/>
      <c r="O20253" s="146"/>
      <c r="P20253" s="146"/>
      <c r="Q20253" s="146"/>
      <c r="R20253" s="34"/>
      <c r="S20253" s="35"/>
      <c r="T20253" s="147"/>
    </row>
    <row r="20254">
      <c r="A20254" s="147"/>
      <c r="B20254" s="64"/>
      <c r="C20254" s="147" t="s">
        <v>217</v>
      </c>
      <c r="E20254" s="161"/>
      <c r="F20254" s="162"/>
      <c r="G20254" s="147"/>
      <c r="H20254" s="146"/>
      <c r="J20254" s="146"/>
      <c r="L20254" s="150"/>
      <c r="N20254" s="163"/>
      <c r="O20254" s="146"/>
      <c r="P20254" s="146"/>
      <c r="Q20254" s="146"/>
      <c r="R20254" s="34"/>
      <c r="S20254" s="35"/>
      <c r="T20254" s="147"/>
    </row>
    <row r="20255">
      <c r="A20255" s="147"/>
      <c r="B20255" s="64"/>
      <c r="C20255" s="147" t="s">
        <v>217</v>
      </c>
      <c r="E20255" s="161"/>
      <c r="F20255" s="162"/>
      <c r="G20255" s="147"/>
      <c r="H20255" s="146"/>
      <c r="J20255" s="146"/>
      <c r="L20255" s="150"/>
      <c r="N20255" s="163"/>
      <c r="O20255" s="146"/>
      <c r="P20255" s="146"/>
      <c r="Q20255" s="146"/>
      <c r="R20255" s="34"/>
      <c r="S20255" s="35"/>
      <c r="T20255" s="147"/>
    </row>
    <row r="20256">
      <c r="A20256" s="147"/>
      <c r="B20256" s="64"/>
      <c r="C20256" s="147" t="s">
        <v>217</v>
      </c>
      <c r="E20256" s="161"/>
      <c r="F20256" s="162"/>
      <c r="G20256" s="147"/>
      <c r="H20256" s="146"/>
      <c r="J20256" s="146"/>
      <c r="L20256" s="150"/>
      <c r="N20256" s="163"/>
      <c r="O20256" s="146"/>
      <c r="P20256" s="146"/>
      <c r="Q20256" s="146"/>
      <c r="R20256" s="34"/>
      <c r="S20256" s="35"/>
      <c r="T20256" s="147"/>
    </row>
    <row r="20257">
      <c r="A20257" s="147"/>
      <c r="B20257" s="64"/>
      <c r="C20257" s="147" t="s">
        <v>217</v>
      </c>
      <c r="E20257" s="161"/>
      <c r="F20257" s="162"/>
      <c r="G20257" s="147"/>
      <c r="H20257" s="146"/>
      <c r="J20257" s="146"/>
      <c r="L20257" s="150"/>
      <c r="N20257" s="163"/>
      <c r="O20257" s="146"/>
      <c r="P20257" s="146"/>
      <c r="Q20257" s="146"/>
      <c r="R20257" s="34"/>
      <c r="S20257" s="35"/>
      <c r="T20257" s="147"/>
    </row>
    <row r="20258">
      <c r="A20258" s="147"/>
      <c r="B20258" s="64"/>
      <c r="C20258" s="147" t="s">
        <v>217</v>
      </c>
      <c r="E20258" s="161"/>
      <c r="F20258" s="162"/>
      <c r="G20258" s="147"/>
      <c r="H20258" s="146"/>
      <c r="J20258" s="146"/>
      <c r="L20258" s="150"/>
      <c r="N20258" s="163"/>
      <c r="O20258" s="146"/>
      <c r="P20258" s="146"/>
      <c r="Q20258" s="146"/>
      <c r="R20258" s="34"/>
      <c r="S20258" s="35"/>
      <c r="T20258" s="147"/>
    </row>
    <row r="20259">
      <c r="A20259" s="147"/>
      <c r="B20259" s="64"/>
      <c r="C20259" s="147" t="s">
        <v>217</v>
      </c>
      <c r="E20259" s="161"/>
      <c r="F20259" s="162"/>
      <c r="G20259" s="147"/>
      <c r="H20259" s="146"/>
      <c r="J20259" s="146"/>
      <c r="L20259" s="150"/>
      <c r="N20259" s="163"/>
      <c r="O20259" s="146"/>
      <c r="P20259" s="146"/>
      <c r="Q20259" s="146"/>
      <c r="R20259" s="34"/>
      <c r="S20259" s="35"/>
      <c r="T20259" s="147"/>
    </row>
    <row r="20260">
      <c r="A20260" s="147"/>
      <c r="B20260" s="64"/>
      <c r="C20260" s="147" t="s">
        <v>217</v>
      </c>
      <c r="E20260" s="161"/>
      <c r="F20260" s="162"/>
      <c r="G20260" s="147"/>
      <c r="H20260" s="146"/>
      <c r="J20260" s="146"/>
      <c r="L20260" s="150"/>
      <c r="N20260" s="163"/>
      <c r="O20260" s="146"/>
      <c r="P20260" s="146"/>
      <c r="Q20260" s="146"/>
      <c r="R20260" s="34"/>
      <c r="S20260" s="35"/>
      <c r="T20260" s="147"/>
    </row>
    <row r="20261">
      <c r="A20261" s="147"/>
      <c r="B20261" s="64"/>
      <c r="C20261" s="147" t="s">
        <v>217</v>
      </c>
      <c r="E20261" s="161"/>
      <c r="F20261" s="162"/>
      <c r="G20261" s="147"/>
      <c r="H20261" s="146"/>
      <c r="J20261" s="146"/>
      <c r="L20261" s="150"/>
      <c r="N20261" s="163"/>
      <c r="O20261" s="146"/>
      <c r="P20261" s="146"/>
      <c r="Q20261" s="146"/>
      <c r="R20261" s="34"/>
      <c r="S20261" s="35"/>
      <c r="T20261" s="147"/>
    </row>
    <row r="20262">
      <c r="A20262" s="147"/>
      <c r="B20262" s="64"/>
      <c r="C20262" s="147" t="s">
        <v>217</v>
      </c>
      <c r="E20262" s="161"/>
      <c r="F20262" s="162"/>
      <c r="G20262" s="147"/>
      <c r="H20262" s="146"/>
      <c r="J20262" s="146"/>
      <c r="L20262" s="150"/>
      <c r="N20262" s="163"/>
      <c r="O20262" s="146"/>
      <c r="P20262" s="146"/>
      <c r="Q20262" s="146"/>
      <c r="R20262" s="34"/>
      <c r="S20262" s="35"/>
      <c r="T20262" s="147"/>
    </row>
    <row r="20263">
      <c r="A20263" s="147"/>
      <c r="B20263" s="64"/>
      <c r="C20263" s="147" t="s">
        <v>217</v>
      </c>
      <c r="E20263" s="161"/>
      <c r="F20263" s="162"/>
      <c r="G20263" s="147"/>
      <c r="H20263" s="146"/>
      <c r="J20263" s="146"/>
      <c r="L20263" s="150"/>
      <c r="N20263" s="163"/>
      <c r="O20263" s="146"/>
      <c r="P20263" s="146"/>
      <c r="Q20263" s="146"/>
      <c r="R20263" s="34"/>
      <c r="S20263" s="35"/>
      <c r="T20263" s="147"/>
    </row>
    <row r="20264">
      <c r="A20264" s="147"/>
      <c r="B20264" s="64"/>
      <c r="C20264" s="147" t="s">
        <v>217</v>
      </c>
      <c r="E20264" s="161"/>
      <c r="F20264" s="162"/>
      <c r="G20264" s="147"/>
      <c r="H20264" s="146"/>
      <c r="J20264" s="146"/>
      <c r="L20264" s="150"/>
      <c r="N20264" s="163"/>
      <c r="O20264" s="146"/>
      <c r="P20264" s="146"/>
      <c r="Q20264" s="146"/>
      <c r="R20264" s="34"/>
      <c r="S20264" s="35"/>
      <c r="T20264" s="147"/>
    </row>
    <row r="20265">
      <c r="A20265" s="147"/>
      <c r="B20265" s="64"/>
      <c r="C20265" s="147" t="s">
        <v>217</v>
      </c>
      <c r="E20265" s="161"/>
      <c r="F20265" s="162"/>
      <c r="G20265" s="147"/>
      <c r="H20265" s="146"/>
      <c r="J20265" s="146"/>
      <c r="L20265" s="150"/>
      <c r="N20265" s="163"/>
      <c r="O20265" s="146"/>
      <c r="P20265" s="146"/>
      <c r="Q20265" s="146"/>
      <c r="R20265" s="34"/>
      <c r="S20265" s="35"/>
      <c r="T20265" s="147"/>
    </row>
    <row r="20266">
      <c r="A20266" s="147"/>
      <c r="B20266" s="64"/>
      <c r="C20266" s="147" t="s">
        <v>217</v>
      </c>
      <c r="E20266" s="161"/>
      <c r="F20266" s="162"/>
      <c r="G20266" s="147"/>
      <c r="H20266" s="146"/>
      <c r="J20266" s="146"/>
      <c r="L20266" s="150"/>
      <c r="N20266" s="163"/>
      <c r="O20266" s="146"/>
      <c r="P20266" s="146"/>
      <c r="Q20266" s="146"/>
      <c r="R20266" s="34"/>
      <c r="S20266" s="35"/>
      <c r="T20266" s="147"/>
    </row>
    <row r="20267">
      <c r="A20267" s="147"/>
      <c r="B20267" s="64"/>
      <c r="C20267" s="147" t="s">
        <v>217</v>
      </c>
      <c r="E20267" s="161"/>
      <c r="F20267" s="162"/>
      <c r="G20267" s="147"/>
      <c r="H20267" s="146"/>
      <c r="J20267" s="146"/>
      <c r="L20267" s="150"/>
      <c r="N20267" s="163"/>
      <c r="O20267" s="146"/>
      <c r="P20267" s="146"/>
      <c r="Q20267" s="146"/>
      <c r="R20267" s="34"/>
      <c r="S20267" s="35"/>
      <c r="T20267" s="147"/>
    </row>
    <row r="20268">
      <c r="A20268" s="147"/>
      <c r="B20268" s="64"/>
      <c r="C20268" s="147" t="s">
        <v>217</v>
      </c>
      <c r="E20268" s="161"/>
      <c r="F20268" s="162"/>
      <c r="G20268" s="147"/>
      <c r="H20268" s="146"/>
      <c r="J20268" s="146"/>
      <c r="L20268" s="150"/>
      <c r="N20268" s="163"/>
      <c r="O20268" s="146"/>
      <c r="P20268" s="146"/>
      <c r="Q20268" s="146"/>
      <c r="R20268" s="34"/>
      <c r="S20268" s="35"/>
      <c r="T20268" s="147"/>
    </row>
    <row r="20269">
      <c r="A20269" s="147"/>
      <c r="B20269" s="64"/>
      <c r="C20269" s="147" t="s">
        <v>217</v>
      </c>
      <c r="E20269" s="161"/>
      <c r="F20269" s="162"/>
      <c r="G20269" s="147"/>
      <c r="H20269" s="146"/>
      <c r="J20269" s="146"/>
      <c r="L20269" s="150"/>
      <c r="N20269" s="163"/>
      <c r="O20269" s="146"/>
      <c r="P20269" s="146"/>
      <c r="Q20269" s="146"/>
      <c r="R20269" s="34"/>
      <c r="S20269" s="35"/>
      <c r="T20269" s="147"/>
    </row>
    <row r="20270">
      <c r="A20270" s="147"/>
      <c r="B20270" s="64"/>
      <c r="C20270" s="147" t="s">
        <v>217</v>
      </c>
      <c r="E20270" s="161"/>
      <c r="F20270" s="162"/>
      <c r="G20270" s="147"/>
      <c r="H20270" s="146"/>
      <c r="J20270" s="146"/>
      <c r="L20270" s="150"/>
      <c r="N20270" s="163"/>
      <c r="O20270" s="146"/>
      <c r="P20270" s="146"/>
      <c r="Q20270" s="146"/>
      <c r="R20270" s="34"/>
      <c r="S20270" s="35"/>
      <c r="T20270" s="147"/>
    </row>
    <row r="20271">
      <c r="A20271" s="147"/>
      <c r="B20271" s="64"/>
      <c r="C20271" s="147" t="s">
        <v>217</v>
      </c>
      <c r="E20271" s="161"/>
      <c r="F20271" s="162"/>
      <c r="G20271" s="147"/>
      <c r="H20271" s="146"/>
      <c r="J20271" s="146"/>
      <c r="L20271" s="150"/>
      <c r="N20271" s="163"/>
      <c r="O20271" s="146"/>
      <c r="P20271" s="146"/>
      <c r="Q20271" s="146"/>
      <c r="R20271" s="34"/>
      <c r="S20271" s="35"/>
      <c r="T20271" s="147"/>
    </row>
    <row r="20272">
      <c r="A20272" s="147"/>
      <c r="B20272" s="64"/>
      <c r="C20272" s="147" t="s">
        <v>217</v>
      </c>
      <c r="E20272" s="161"/>
      <c r="F20272" s="162"/>
      <c r="G20272" s="147"/>
      <c r="H20272" s="146"/>
      <c r="J20272" s="146"/>
      <c r="L20272" s="150"/>
      <c r="N20272" s="163"/>
      <c r="O20272" s="146"/>
      <c r="P20272" s="146"/>
      <c r="Q20272" s="146"/>
      <c r="R20272" s="34"/>
      <c r="S20272" s="35"/>
      <c r="T20272" s="147"/>
    </row>
    <row r="20273">
      <c r="A20273" s="147"/>
      <c r="B20273" s="64"/>
      <c r="C20273" s="147" t="s">
        <v>217</v>
      </c>
      <c r="E20273" s="161"/>
      <c r="F20273" s="162"/>
      <c r="G20273" s="147"/>
      <c r="H20273" s="146"/>
      <c r="J20273" s="146"/>
      <c r="L20273" s="150"/>
      <c r="N20273" s="163"/>
      <c r="O20273" s="146"/>
      <c r="P20273" s="146"/>
      <c r="Q20273" s="146"/>
      <c r="R20273" s="34"/>
      <c r="S20273" s="35"/>
      <c r="T20273" s="147"/>
    </row>
    <row r="20274">
      <c r="A20274" s="147"/>
      <c r="B20274" s="64"/>
      <c r="C20274" s="147" t="s">
        <v>217</v>
      </c>
      <c r="E20274" s="161"/>
      <c r="F20274" s="162"/>
      <c r="G20274" s="147"/>
      <c r="H20274" s="146"/>
      <c r="J20274" s="146"/>
      <c r="L20274" s="150"/>
      <c r="N20274" s="163"/>
      <c r="O20274" s="146"/>
      <c r="P20274" s="146"/>
      <c r="Q20274" s="146"/>
      <c r="R20274" s="34"/>
      <c r="S20274" s="35"/>
      <c r="T20274" s="147"/>
    </row>
    <row r="20275">
      <c r="A20275" s="147"/>
      <c r="B20275" s="64"/>
      <c r="C20275" s="147" t="s">
        <v>217</v>
      </c>
      <c r="E20275" s="161"/>
      <c r="F20275" s="162"/>
      <c r="G20275" s="147"/>
      <c r="H20275" s="146"/>
      <c r="J20275" s="146"/>
      <c r="L20275" s="150"/>
      <c r="N20275" s="163"/>
      <c r="O20275" s="146"/>
      <c r="P20275" s="146"/>
      <c r="Q20275" s="146"/>
      <c r="R20275" s="34"/>
      <c r="S20275" s="35"/>
      <c r="T20275" s="147"/>
    </row>
    <row r="20276">
      <c r="A20276" s="147"/>
      <c r="B20276" s="64"/>
      <c r="C20276" s="147" t="s">
        <v>217</v>
      </c>
      <c r="E20276" s="161"/>
      <c r="F20276" s="162"/>
      <c r="G20276" s="147"/>
      <c r="H20276" s="146"/>
      <c r="J20276" s="146"/>
      <c r="L20276" s="150"/>
      <c r="N20276" s="163"/>
      <c r="O20276" s="146"/>
      <c r="P20276" s="146"/>
      <c r="Q20276" s="146"/>
      <c r="R20276" s="34"/>
      <c r="S20276" s="35"/>
      <c r="T20276" s="147"/>
    </row>
    <row r="20277">
      <c r="A20277" s="147"/>
      <c r="B20277" s="64"/>
      <c r="C20277" s="147" t="s">
        <v>217</v>
      </c>
      <c r="E20277" s="161"/>
      <c r="F20277" s="162"/>
      <c r="G20277" s="147"/>
      <c r="H20277" s="146"/>
      <c r="J20277" s="146"/>
      <c r="L20277" s="150"/>
      <c r="N20277" s="163"/>
      <c r="O20277" s="146"/>
      <c r="P20277" s="146"/>
      <c r="Q20277" s="146"/>
      <c r="R20277" s="34"/>
      <c r="S20277" s="35"/>
      <c r="T20277" s="147"/>
    </row>
    <row r="20278">
      <c r="A20278" s="147"/>
      <c r="B20278" s="64"/>
      <c r="C20278" s="147" t="s">
        <v>217</v>
      </c>
      <c r="E20278" s="161"/>
      <c r="F20278" s="162"/>
      <c r="G20278" s="147"/>
      <c r="H20278" s="146"/>
      <c r="J20278" s="146"/>
      <c r="L20278" s="150"/>
      <c r="N20278" s="163"/>
      <c r="O20278" s="146"/>
      <c r="P20278" s="146"/>
      <c r="Q20278" s="146"/>
      <c r="R20278" s="34"/>
      <c r="S20278" s="35"/>
      <c r="T20278" s="147"/>
    </row>
    <row r="20279">
      <c r="A20279" s="147"/>
      <c r="B20279" s="64"/>
      <c r="C20279" s="147" t="s">
        <v>217</v>
      </c>
      <c r="E20279" s="161"/>
      <c r="F20279" s="162"/>
      <c r="G20279" s="147"/>
      <c r="H20279" s="146"/>
      <c r="J20279" s="146"/>
      <c r="L20279" s="150"/>
      <c r="N20279" s="163"/>
      <c r="O20279" s="146"/>
      <c r="P20279" s="146"/>
      <c r="Q20279" s="146"/>
      <c r="R20279" s="34"/>
      <c r="S20279" s="35"/>
      <c r="T20279" s="147"/>
    </row>
    <row r="20280">
      <c r="A20280" s="147"/>
      <c r="B20280" s="64"/>
      <c r="C20280" s="147" t="s">
        <v>217</v>
      </c>
      <c r="E20280" s="161"/>
      <c r="F20280" s="162"/>
      <c r="G20280" s="147"/>
      <c r="H20280" s="146"/>
      <c r="J20280" s="146"/>
      <c r="L20280" s="150"/>
      <c r="N20280" s="163"/>
      <c r="O20280" s="146"/>
      <c r="P20280" s="146"/>
      <c r="Q20280" s="146"/>
      <c r="R20280" s="34"/>
      <c r="S20280" s="35"/>
      <c r="T20280" s="147"/>
    </row>
    <row r="20281">
      <c r="A20281" s="147"/>
      <c r="B20281" s="64"/>
      <c r="C20281" s="147" t="s">
        <v>217</v>
      </c>
      <c r="E20281" s="161"/>
      <c r="F20281" s="162"/>
      <c r="G20281" s="147"/>
      <c r="H20281" s="146"/>
      <c r="J20281" s="146"/>
      <c r="L20281" s="150"/>
      <c r="N20281" s="163"/>
      <c r="O20281" s="146"/>
      <c r="P20281" s="146"/>
      <c r="Q20281" s="146"/>
      <c r="R20281" s="34"/>
      <c r="S20281" s="35"/>
      <c r="T20281" s="147"/>
    </row>
    <row r="20282">
      <c r="A20282" s="147"/>
      <c r="B20282" s="64"/>
      <c r="C20282" s="147" t="s">
        <v>217</v>
      </c>
      <c r="E20282" s="161"/>
      <c r="F20282" s="162"/>
      <c r="G20282" s="147"/>
      <c r="H20282" s="146"/>
      <c r="J20282" s="146"/>
      <c r="L20282" s="150"/>
      <c r="N20282" s="163"/>
      <c r="O20282" s="146"/>
      <c r="P20282" s="146"/>
      <c r="Q20282" s="146"/>
      <c r="R20282" s="34"/>
      <c r="S20282" s="35"/>
      <c r="T20282" s="147"/>
    </row>
    <row r="20283">
      <c r="A20283" s="147"/>
      <c r="B20283" s="64"/>
      <c r="C20283" s="147" t="s">
        <v>217</v>
      </c>
      <c r="E20283" s="161"/>
      <c r="F20283" s="162"/>
      <c r="G20283" s="147"/>
      <c r="H20283" s="146"/>
      <c r="J20283" s="146"/>
      <c r="L20283" s="150"/>
      <c r="N20283" s="163"/>
      <c r="O20283" s="146"/>
      <c r="P20283" s="146"/>
      <c r="Q20283" s="146"/>
      <c r="R20283" s="34"/>
      <c r="S20283" s="35"/>
      <c r="T20283" s="147"/>
    </row>
    <row r="20284">
      <c r="A20284" s="147"/>
      <c r="B20284" s="64"/>
      <c r="C20284" s="147" t="s">
        <v>217</v>
      </c>
      <c r="E20284" s="161"/>
      <c r="F20284" s="162"/>
      <c r="G20284" s="147"/>
      <c r="H20284" s="146"/>
      <c r="J20284" s="146"/>
      <c r="L20284" s="150"/>
      <c r="N20284" s="163"/>
      <c r="O20284" s="146"/>
      <c r="P20284" s="146"/>
      <c r="Q20284" s="146"/>
      <c r="R20284" s="34"/>
      <c r="S20284" s="35"/>
      <c r="T20284" s="147"/>
    </row>
    <row r="20285">
      <c r="A20285" s="147"/>
      <c r="B20285" s="64"/>
      <c r="C20285" s="147" t="s">
        <v>217</v>
      </c>
      <c r="E20285" s="161"/>
      <c r="F20285" s="162"/>
      <c r="G20285" s="147"/>
      <c r="H20285" s="146"/>
      <c r="J20285" s="146"/>
      <c r="L20285" s="150"/>
      <c r="N20285" s="163"/>
      <c r="O20285" s="146"/>
      <c r="P20285" s="146"/>
      <c r="Q20285" s="146"/>
      <c r="R20285" s="34"/>
      <c r="S20285" s="35"/>
      <c r="T20285" s="147"/>
    </row>
    <row r="20286">
      <c r="A20286" s="147"/>
      <c r="B20286" s="64"/>
      <c r="C20286" s="147" t="s">
        <v>217</v>
      </c>
      <c r="E20286" s="161"/>
      <c r="F20286" s="162"/>
      <c r="G20286" s="147"/>
      <c r="H20286" s="146"/>
      <c r="J20286" s="146"/>
      <c r="L20286" s="150"/>
      <c r="N20286" s="163"/>
      <c r="O20286" s="146"/>
      <c r="P20286" s="146"/>
      <c r="Q20286" s="146"/>
      <c r="R20286" s="34"/>
      <c r="S20286" s="35"/>
      <c r="T20286" s="147"/>
    </row>
    <row r="20287">
      <c r="A20287" s="147"/>
      <c r="B20287" s="64"/>
      <c r="C20287" s="147" t="s">
        <v>217</v>
      </c>
      <c r="E20287" s="161"/>
      <c r="F20287" s="162"/>
      <c r="G20287" s="147"/>
      <c r="H20287" s="146"/>
      <c r="J20287" s="146"/>
      <c r="L20287" s="150"/>
      <c r="N20287" s="163"/>
      <c r="O20287" s="146"/>
      <c r="P20287" s="146"/>
      <c r="Q20287" s="146"/>
      <c r="R20287" s="34"/>
      <c r="S20287" s="35"/>
      <c r="T20287" s="147"/>
    </row>
    <row r="20288">
      <c r="A20288" s="147"/>
      <c r="B20288" s="64"/>
      <c r="C20288" s="147" t="s">
        <v>217</v>
      </c>
      <c r="E20288" s="161"/>
      <c r="F20288" s="162"/>
      <c r="G20288" s="147"/>
      <c r="H20288" s="146"/>
      <c r="J20288" s="146"/>
      <c r="L20288" s="150"/>
      <c r="N20288" s="163"/>
      <c r="O20288" s="146"/>
      <c r="P20288" s="146"/>
      <c r="Q20288" s="146"/>
      <c r="R20288" s="34"/>
      <c r="S20288" s="35"/>
      <c r="T20288" s="147"/>
    </row>
    <row r="20289">
      <c r="A20289" s="147"/>
      <c r="B20289" s="64"/>
      <c r="C20289" s="147" t="s">
        <v>217</v>
      </c>
      <c r="E20289" s="161"/>
      <c r="F20289" s="162"/>
      <c r="G20289" s="147"/>
      <c r="H20289" s="146"/>
      <c r="J20289" s="146"/>
      <c r="L20289" s="150"/>
      <c r="N20289" s="163"/>
      <c r="O20289" s="146"/>
      <c r="P20289" s="146"/>
      <c r="Q20289" s="146"/>
      <c r="R20289" s="34"/>
      <c r="S20289" s="35"/>
      <c r="T20289" s="147"/>
    </row>
    <row r="20290">
      <c r="A20290" s="147"/>
      <c r="B20290" s="64"/>
      <c r="C20290" s="147" t="s">
        <v>217</v>
      </c>
      <c r="E20290" s="161"/>
      <c r="F20290" s="162"/>
      <c r="G20290" s="147"/>
      <c r="H20290" s="146"/>
      <c r="J20290" s="146"/>
      <c r="L20290" s="150"/>
      <c r="N20290" s="163"/>
      <c r="O20290" s="146"/>
      <c r="P20290" s="146"/>
      <c r="Q20290" s="146"/>
      <c r="R20290" s="34"/>
      <c r="S20290" s="35"/>
      <c r="T20290" s="147"/>
    </row>
    <row r="20291">
      <c r="A20291" s="147"/>
      <c r="B20291" s="64"/>
      <c r="C20291" s="147" t="s">
        <v>217</v>
      </c>
      <c r="E20291" s="161"/>
      <c r="F20291" s="162"/>
      <c r="G20291" s="147"/>
      <c r="H20291" s="146"/>
      <c r="J20291" s="146"/>
      <c r="L20291" s="150"/>
      <c r="N20291" s="163"/>
      <c r="O20291" s="146"/>
      <c r="P20291" s="146"/>
      <c r="Q20291" s="146"/>
      <c r="R20291" s="34"/>
      <c r="S20291" s="35"/>
      <c r="T20291" s="147"/>
    </row>
    <row r="20292">
      <c r="A20292" s="147"/>
      <c r="B20292" s="64"/>
      <c r="C20292" s="147" t="s">
        <v>217</v>
      </c>
      <c r="E20292" s="161"/>
      <c r="F20292" s="162"/>
      <c r="G20292" s="147"/>
      <c r="H20292" s="146"/>
      <c r="J20292" s="146"/>
      <c r="L20292" s="150"/>
      <c r="N20292" s="163"/>
      <c r="O20292" s="146"/>
      <c r="P20292" s="146"/>
      <c r="Q20292" s="146"/>
      <c r="R20292" s="34"/>
      <c r="S20292" s="35"/>
      <c r="T20292" s="147"/>
    </row>
    <row r="20293">
      <c r="A20293" s="147"/>
      <c r="B20293" s="64"/>
      <c r="C20293" s="147" t="s">
        <v>217</v>
      </c>
      <c r="E20293" s="161"/>
      <c r="F20293" s="162"/>
      <c r="G20293" s="147"/>
      <c r="H20293" s="146"/>
      <c r="J20293" s="146"/>
      <c r="L20293" s="150"/>
      <c r="N20293" s="163"/>
      <c r="O20293" s="146"/>
      <c r="P20293" s="146"/>
      <c r="Q20293" s="146"/>
      <c r="R20293" s="34"/>
      <c r="S20293" s="35"/>
      <c r="T20293" s="147"/>
    </row>
    <row r="20294">
      <c r="A20294" s="147"/>
      <c r="B20294" s="64"/>
      <c r="C20294" s="147" t="s">
        <v>217</v>
      </c>
      <c r="E20294" s="161"/>
      <c r="F20294" s="162"/>
      <c r="G20294" s="147"/>
      <c r="H20294" s="146"/>
      <c r="J20294" s="146"/>
      <c r="L20294" s="150"/>
      <c r="N20294" s="163"/>
      <c r="O20294" s="146"/>
      <c r="P20294" s="146"/>
      <c r="Q20294" s="146"/>
      <c r="R20294" s="34"/>
      <c r="S20294" s="35"/>
      <c r="T20294" s="147"/>
    </row>
    <row r="20295">
      <c r="A20295" s="147"/>
      <c r="B20295" s="64"/>
      <c r="C20295" s="147" t="s">
        <v>217</v>
      </c>
      <c r="E20295" s="161"/>
      <c r="F20295" s="162"/>
      <c r="G20295" s="147"/>
      <c r="H20295" s="146"/>
      <c r="J20295" s="146"/>
      <c r="L20295" s="150"/>
      <c r="N20295" s="163"/>
      <c r="O20295" s="146"/>
      <c r="P20295" s="146"/>
      <c r="Q20295" s="146"/>
      <c r="R20295" s="34"/>
      <c r="S20295" s="35"/>
      <c r="T20295" s="147"/>
    </row>
    <row r="20296">
      <c r="A20296" s="147"/>
      <c r="B20296" s="64"/>
      <c r="C20296" s="147" t="s">
        <v>217</v>
      </c>
      <c r="E20296" s="161"/>
      <c r="F20296" s="162"/>
      <c r="G20296" s="147"/>
      <c r="H20296" s="146"/>
      <c r="J20296" s="146"/>
      <c r="L20296" s="150"/>
      <c r="N20296" s="163"/>
      <c r="O20296" s="146"/>
      <c r="P20296" s="146"/>
      <c r="Q20296" s="146"/>
      <c r="R20296" s="34"/>
      <c r="S20296" s="35"/>
      <c r="T20296" s="147"/>
    </row>
    <row r="20297">
      <c r="A20297" s="147"/>
      <c r="B20297" s="64"/>
      <c r="C20297" s="147" t="s">
        <v>217</v>
      </c>
      <c r="E20297" s="161"/>
      <c r="F20297" s="162"/>
      <c r="G20297" s="147"/>
      <c r="H20297" s="146"/>
      <c r="J20297" s="146"/>
      <c r="L20297" s="150"/>
      <c r="N20297" s="163"/>
      <c r="O20297" s="146"/>
      <c r="P20297" s="146"/>
      <c r="Q20297" s="146"/>
      <c r="R20297" s="34"/>
      <c r="S20297" s="35"/>
      <c r="T20297" s="147"/>
    </row>
    <row r="20298">
      <c r="A20298" s="147"/>
      <c r="B20298" s="64"/>
      <c r="C20298" s="147" t="s">
        <v>217</v>
      </c>
      <c r="E20298" s="161"/>
      <c r="F20298" s="162"/>
      <c r="G20298" s="147"/>
      <c r="H20298" s="146"/>
      <c r="J20298" s="146"/>
      <c r="L20298" s="150"/>
      <c r="N20298" s="163"/>
      <c r="O20298" s="146"/>
      <c r="P20298" s="146"/>
      <c r="Q20298" s="146"/>
      <c r="R20298" s="34"/>
      <c r="S20298" s="35"/>
      <c r="T20298" s="147"/>
    </row>
    <row r="20299">
      <c r="A20299" s="147"/>
      <c r="B20299" s="64"/>
      <c r="C20299" s="147" t="s">
        <v>217</v>
      </c>
      <c r="E20299" s="161"/>
      <c r="F20299" s="162"/>
      <c r="G20299" s="147"/>
      <c r="H20299" s="146"/>
      <c r="J20299" s="146"/>
      <c r="L20299" s="150"/>
      <c r="N20299" s="163"/>
      <c r="O20299" s="146"/>
      <c r="P20299" s="146"/>
      <c r="Q20299" s="146"/>
      <c r="R20299" s="34"/>
      <c r="S20299" s="35"/>
      <c r="T20299" s="147"/>
    </row>
    <row r="20300">
      <c r="A20300" s="147"/>
      <c r="B20300" s="64"/>
      <c r="C20300" s="147" t="s">
        <v>217</v>
      </c>
      <c r="E20300" s="161"/>
      <c r="F20300" s="162"/>
      <c r="G20300" s="147"/>
      <c r="H20300" s="146"/>
      <c r="J20300" s="146"/>
      <c r="L20300" s="150"/>
      <c r="N20300" s="163"/>
      <c r="O20300" s="146"/>
      <c r="P20300" s="146"/>
      <c r="Q20300" s="146"/>
      <c r="R20300" s="34"/>
      <c r="S20300" s="35"/>
      <c r="T20300" s="147"/>
    </row>
    <row r="20301">
      <c r="A20301" s="147"/>
      <c r="B20301" s="64"/>
      <c r="C20301" s="147" t="s">
        <v>217</v>
      </c>
      <c r="E20301" s="161"/>
      <c r="F20301" s="162"/>
      <c r="G20301" s="147"/>
      <c r="H20301" s="146"/>
      <c r="J20301" s="146"/>
      <c r="L20301" s="150"/>
      <c r="N20301" s="163"/>
      <c r="O20301" s="146"/>
      <c r="P20301" s="146"/>
      <c r="Q20301" s="146"/>
      <c r="R20301" s="34"/>
      <c r="S20301" s="35"/>
      <c r="T20301" s="147"/>
    </row>
    <row r="20302">
      <c r="A20302" s="147"/>
      <c r="B20302" s="64"/>
      <c r="C20302" s="147" t="s">
        <v>217</v>
      </c>
      <c r="E20302" s="161"/>
      <c r="F20302" s="162"/>
      <c r="G20302" s="147"/>
      <c r="H20302" s="146"/>
      <c r="J20302" s="146"/>
      <c r="L20302" s="150"/>
      <c r="N20302" s="163"/>
      <c r="O20302" s="146"/>
      <c r="P20302" s="146"/>
      <c r="Q20302" s="146"/>
      <c r="R20302" s="34"/>
      <c r="S20302" s="35"/>
      <c r="T20302" s="147"/>
    </row>
    <row r="20303">
      <c r="A20303" s="147"/>
      <c r="B20303" s="64"/>
      <c r="C20303" s="147" t="s">
        <v>217</v>
      </c>
      <c r="E20303" s="161"/>
      <c r="F20303" s="162"/>
      <c r="G20303" s="147"/>
      <c r="H20303" s="146"/>
      <c r="J20303" s="146"/>
      <c r="L20303" s="150"/>
      <c r="N20303" s="163"/>
      <c r="O20303" s="146"/>
      <c r="P20303" s="146"/>
      <c r="Q20303" s="146"/>
      <c r="R20303" s="34"/>
      <c r="S20303" s="35"/>
      <c r="T20303" s="147"/>
    </row>
    <row r="20304">
      <c r="A20304" s="147"/>
      <c r="B20304" s="64"/>
      <c r="C20304" s="147" t="s">
        <v>217</v>
      </c>
      <c r="E20304" s="161"/>
      <c r="F20304" s="162"/>
      <c r="G20304" s="147"/>
      <c r="H20304" s="146"/>
      <c r="J20304" s="146"/>
      <c r="L20304" s="150"/>
      <c r="N20304" s="163"/>
      <c r="O20304" s="146"/>
      <c r="P20304" s="146"/>
      <c r="Q20304" s="146"/>
      <c r="R20304" s="34"/>
      <c r="S20304" s="35"/>
      <c r="T20304" s="147"/>
    </row>
    <row r="20305">
      <c r="A20305" s="147"/>
      <c r="B20305" s="64"/>
      <c r="C20305" s="147" t="s">
        <v>217</v>
      </c>
      <c r="E20305" s="161"/>
      <c r="F20305" s="162"/>
      <c r="G20305" s="147"/>
      <c r="H20305" s="146"/>
      <c r="J20305" s="146"/>
      <c r="L20305" s="150"/>
      <c r="N20305" s="163"/>
      <c r="O20305" s="146"/>
      <c r="P20305" s="146"/>
      <c r="Q20305" s="146"/>
      <c r="R20305" s="34"/>
      <c r="S20305" s="35"/>
      <c r="T20305" s="147"/>
    </row>
    <row r="20306">
      <c r="A20306" s="147"/>
      <c r="B20306" s="64"/>
      <c r="C20306" s="147" t="s">
        <v>217</v>
      </c>
      <c r="E20306" s="161"/>
      <c r="F20306" s="162"/>
      <c r="G20306" s="147"/>
      <c r="H20306" s="146"/>
      <c r="J20306" s="146"/>
      <c r="L20306" s="150"/>
      <c r="N20306" s="163"/>
      <c r="O20306" s="146"/>
      <c r="P20306" s="146"/>
      <c r="Q20306" s="146"/>
      <c r="R20306" s="34"/>
      <c r="S20306" s="35"/>
      <c r="T20306" s="147"/>
    </row>
    <row r="20307">
      <c r="A20307" s="147"/>
      <c r="B20307" s="64"/>
      <c r="C20307" s="147" t="s">
        <v>217</v>
      </c>
      <c r="E20307" s="161"/>
      <c r="F20307" s="162"/>
      <c r="G20307" s="147"/>
      <c r="H20307" s="146"/>
      <c r="J20307" s="146"/>
      <c r="L20307" s="150"/>
      <c r="N20307" s="163"/>
      <c r="O20307" s="146"/>
      <c r="P20307" s="146"/>
      <c r="Q20307" s="146"/>
      <c r="R20307" s="34"/>
      <c r="S20307" s="35"/>
      <c r="T20307" s="147"/>
    </row>
    <row r="20308">
      <c r="A20308" s="147"/>
      <c r="B20308" s="64"/>
      <c r="C20308" s="147" t="s">
        <v>217</v>
      </c>
      <c r="E20308" s="161"/>
      <c r="F20308" s="162"/>
      <c r="G20308" s="147"/>
      <c r="H20308" s="146"/>
      <c r="J20308" s="146"/>
      <c r="L20308" s="150"/>
      <c r="N20308" s="163"/>
      <c r="O20308" s="146"/>
      <c r="P20308" s="146"/>
      <c r="Q20308" s="146"/>
      <c r="R20308" s="34"/>
      <c r="S20308" s="35"/>
      <c r="T20308" s="147"/>
    </row>
    <row r="20309">
      <c r="A20309" s="147"/>
      <c r="B20309" s="64"/>
      <c r="C20309" s="147" t="s">
        <v>217</v>
      </c>
      <c r="E20309" s="161"/>
      <c r="F20309" s="162"/>
      <c r="G20309" s="147"/>
      <c r="H20309" s="146"/>
      <c r="J20309" s="146"/>
      <c r="L20309" s="150"/>
      <c r="N20309" s="163"/>
      <c r="O20309" s="146"/>
      <c r="P20309" s="146"/>
      <c r="Q20309" s="146"/>
      <c r="R20309" s="34"/>
      <c r="S20309" s="35"/>
      <c r="T20309" s="147"/>
    </row>
    <row r="20310">
      <c r="A20310" s="147"/>
      <c r="B20310" s="64"/>
      <c r="C20310" s="147" t="s">
        <v>217</v>
      </c>
      <c r="E20310" s="161"/>
      <c r="F20310" s="162"/>
      <c r="G20310" s="147"/>
      <c r="H20310" s="146"/>
      <c r="J20310" s="146"/>
      <c r="L20310" s="150"/>
      <c r="N20310" s="163"/>
      <c r="O20310" s="146"/>
      <c r="P20310" s="146"/>
      <c r="Q20310" s="146"/>
      <c r="R20310" s="34"/>
      <c r="S20310" s="35"/>
      <c r="T20310" s="147"/>
    </row>
    <row r="20311">
      <c r="A20311" s="147"/>
      <c r="B20311" s="64"/>
      <c r="C20311" s="147" t="s">
        <v>217</v>
      </c>
      <c r="E20311" s="161"/>
      <c r="F20311" s="162"/>
      <c r="G20311" s="147"/>
      <c r="H20311" s="146"/>
      <c r="J20311" s="146"/>
      <c r="L20311" s="150"/>
      <c r="N20311" s="163"/>
      <c r="O20311" s="146"/>
      <c r="P20311" s="146"/>
      <c r="Q20311" s="146"/>
      <c r="R20311" s="34"/>
      <c r="S20311" s="35"/>
      <c r="T20311" s="147"/>
    </row>
    <row r="20312">
      <c r="A20312" s="147"/>
      <c r="B20312" s="64"/>
      <c r="C20312" s="147" t="s">
        <v>217</v>
      </c>
      <c r="E20312" s="161"/>
      <c r="F20312" s="162"/>
      <c r="G20312" s="147"/>
      <c r="H20312" s="146"/>
      <c r="J20312" s="146"/>
      <c r="L20312" s="150"/>
      <c r="N20312" s="163"/>
      <c r="O20312" s="146"/>
      <c r="P20312" s="146"/>
      <c r="Q20312" s="146"/>
      <c r="R20312" s="34"/>
      <c r="S20312" s="35"/>
      <c r="T20312" s="147"/>
    </row>
    <row r="20313">
      <c r="A20313" s="147"/>
      <c r="B20313" s="64"/>
      <c r="C20313" s="147" t="s">
        <v>217</v>
      </c>
      <c r="E20313" s="161"/>
      <c r="F20313" s="162"/>
      <c r="G20313" s="147"/>
      <c r="H20313" s="146"/>
      <c r="J20313" s="146"/>
      <c r="L20313" s="150"/>
      <c r="N20313" s="163"/>
      <c r="O20313" s="146"/>
      <c r="P20313" s="146"/>
      <c r="Q20313" s="146"/>
      <c r="R20313" s="34"/>
      <c r="S20313" s="35"/>
      <c r="T20313" s="147"/>
    </row>
    <row r="20314">
      <c r="A20314" s="147"/>
      <c r="B20314" s="64"/>
      <c r="C20314" s="147" t="s">
        <v>217</v>
      </c>
      <c r="E20314" s="161"/>
      <c r="F20314" s="162"/>
      <c r="G20314" s="147"/>
      <c r="H20314" s="146"/>
      <c r="J20314" s="146"/>
      <c r="L20314" s="150"/>
      <c r="N20314" s="163"/>
      <c r="O20314" s="146"/>
      <c r="P20314" s="146"/>
      <c r="Q20314" s="146"/>
      <c r="R20314" s="34"/>
      <c r="S20314" s="35"/>
      <c r="T20314" s="147"/>
    </row>
    <row r="20315">
      <c r="A20315" s="147"/>
      <c r="B20315" s="64"/>
      <c r="C20315" s="147" t="s">
        <v>217</v>
      </c>
      <c r="E20315" s="161"/>
      <c r="F20315" s="162"/>
      <c r="G20315" s="147"/>
      <c r="H20315" s="146"/>
      <c r="J20315" s="146"/>
      <c r="L20315" s="150"/>
      <c r="N20315" s="163"/>
      <c r="O20315" s="146"/>
      <c r="P20315" s="146"/>
      <c r="Q20315" s="146"/>
      <c r="R20315" s="34"/>
      <c r="S20315" s="35"/>
      <c r="T20315" s="147"/>
    </row>
    <row r="20316">
      <c r="A20316" s="147"/>
      <c r="B20316" s="64"/>
      <c r="C20316" s="147" t="s">
        <v>217</v>
      </c>
      <c r="E20316" s="161"/>
      <c r="F20316" s="162"/>
      <c r="G20316" s="147"/>
      <c r="H20316" s="146"/>
      <c r="J20316" s="146"/>
      <c r="L20316" s="150"/>
      <c r="N20316" s="163"/>
      <c r="O20316" s="146"/>
      <c r="P20316" s="146"/>
      <c r="Q20316" s="146"/>
      <c r="R20316" s="34"/>
      <c r="S20316" s="35"/>
      <c r="T20316" s="147"/>
    </row>
    <row r="20317">
      <c r="A20317" s="147"/>
      <c r="B20317" s="64"/>
      <c r="C20317" s="147" t="s">
        <v>217</v>
      </c>
      <c r="E20317" s="161"/>
      <c r="F20317" s="162"/>
      <c r="G20317" s="147"/>
      <c r="H20317" s="146"/>
      <c r="J20317" s="146"/>
      <c r="L20317" s="150"/>
      <c r="N20317" s="163"/>
      <c r="O20317" s="146"/>
      <c r="P20317" s="146"/>
      <c r="Q20317" s="146"/>
      <c r="R20317" s="34"/>
      <c r="S20317" s="35"/>
      <c r="T20317" s="147"/>
    </row>
    <row r="20318">
      <c r="A20318" s="147"/>
      <c r="B20318" s="64"/>
      <c r="C20318" s="147" t="s">
        <v>217</v>
      </c>
      <c r="E20318" s="161"/>
      <c r="F20318" s="162"/>
      <c r="G20318" s="147"/>
      <c r="H20318" s="146"/>
      <c r="J20318" s="146"/>
      <c r="L20318" s="150"/>
      <c r="N20318" s="163"/>
      <c r="O20318" s="146"/>
      <c r="P20318" s="146"/>
      <c r="Q20318" s="146"/>
      <c r="R20318" s="34"/>
      <c r="S20318" s="35"/>
      <c r="T20318" s="147"/>
    </row>
    <row r="20319">
      <c r="A20319" s="147"/>
      <c r="B20319" s="64"/>
      <c r="C20319" s="147" t="s">
        <v>217</v>
      </c>
      <c r="E20319" s="161"/>
      <c r="F20319" s="162"/>
      <c r="G20319" s="147"/>
      <c r="H20319" s="146"/>
      <c r="J20319" s="146"/>
      <c r="L20319" s="150"/>
      <c r="N20319" s="163"/>
      <c r="O20319" s="146"/>
      <c r="P20319" s="146"/>
      <c r="Q20319" s="146"/>
      <c r="R20319" s="34"/>
      <c r="S20319" s="35"/>
      <c r="T20319" s="147"/>
    </row>
    <row r="20320">
      <c r="A20320" s="147"/>
      <c r="B20320" s="64"/>
      <c r="C20320" s="147" t="s">
        <v>217</v>
      </c>
      <c r="E20320" s="161"/>
      <c r="F20320" s="162"/>
      <c r="G20320" s="147"/>
      <c r="H20320" s="146"/>
      <c r="J20320" s="146"/>
      <c r="L20320" s="150"/>
      <c r="N20320" s="163"/>
      <c r="O20320" s="146"/>
      <c r="P20320" s="146"/>
      <c r="Q20320" s="146"/>
      <c r="R20320" s="34"/>
      <c r="S20320" s="35"/>
      <c r="T20320" s="147"/>
    </row>
    <row r="20321">
      <c r="A20321" s="147"/>
      <c r="B20321" s="64"/>
      <c r="C20321" s="147" t="s">
        <v>217</v>
      </c>
      <c r="E20321" s="161"/>
      <c r="F20321" s="162"/>
      <c r="G20321" s="147"/>
      <c r="H20321" s="146"/>
      <c r="J20321" s="146"/>
      <c r="L20321" s="150"/>
      <c r="N20321" s="163"/>
      <c r="O20321" s="146"/>
      <c r="P20321" s="146"/>
      <c r="Q20321" s="146"/>
      <c r="R20321" s="34"/>
      <c r="S20321" s="35"/>
      <c r="T20321" s="147"/>
    </row>
    <row r="20322">
      <c r="A20322" s="147"/>
      <c r="B20322" s="64"/>
      <c r="C20322" s="147" t="s">
        <v>217</v>
      </c>
      <c r="E20322" s="161"/>
      <c r="F20322" s="162"/>
      <c r="G20322" s="147"/>
      <c r="H20322" s="146"/>
      <c r="J20322" s="146"/>
      <c r="L20322" s="150"/>
      <c r="N20322" s="163"/>
      <c r="O20322" s="146"/>
      <c r="P20322" s="146"/>
      <c r="Q20322" s="146"/>
      <c r="R20322" s="34"/>
      <c r="S20322" s="35"/>
      <c r="T20322" s="147"/>
    </row>
    <row r="20323">
      <c r="A20323" s="147"/>
      <c r="B20323" s="64"/>
      <c r="C20323" s="147" t="s">
        <v>217</v>
      </c>
      <c r="E20323" s="161"/>
      <c r="F20323" s="162"/>
      <c r="G20323" s="147"/>
      <c r="H20323" s="146"/>
      <c r="J20323" s="146"/>
      <c r="L20323" s="150"/>
      <c r="N20323" s="163"/>
      <c r="O20323" s="146"/>
      <c r="P20323" s="146"/>
      <c r="Q20323" s="146"/>
      <c r="R20323" s="34"/>
      <c r="S20323" s="35"/>
      <c r="T20323" s="147"/>
    </row>
    <row r="20324">
      <c r="A20324" s="147"/>
      <c r="B20324" s="64"/>
      <c r="C20324" s="147" t="s">
        <v>217</v>
      </c>
      <c r="E20324" s="161"/>
      <c r="F20324" s="162"/>
      <c r="G20324" s="147"/>
      <c r="H20324" s="146"/>
      <c r="J20324" s="146"/>
      <c r="L20324" s="150"/>
      <c r="N20324" s="163"/>
      <c r="O20324" s="146"/>
      <c r="P20324" s="146"/>
      <c r="Q20324" s="146"/>
      <c r="R20324" s="34"/>
      <c r="S20324" s="35"/>
      <c r="T20324" s="147"/>
    </row>
    <row r="20325">
      <c r="A20325" s="147"/>
      <c r="B20325" s="64"/>
      <c r="C20325" s="147" t="s">
        <v>217</v>
      </c>
      <c r="E20325" s="161"/>
      <c r="F20325" s="162"/>
      <c r="G20325" s="147"/>
      <c r="H20325" s="146"/>
      <c r="J20325" s="146"/>
      <c r="L20325" s="150"/>
      <c r="N20325" s="163"/>
      <c r="O20325" s="146"/>
      <c r="P20325" s="146"/>
      <c r="Q20325" s="146"/>
      <c r="R20325" s="34"/>
      <c r="S20325" s="35"/>
      <c r="T20325" s="147"/>
    </row>
    <row r="20326">
      <c r="A20326" s="147"/>
      <c r="B20326" s="64"/>
      <c r="C20326" s="147" t="s">
        <v>217</v>
      </c>
      <c r="E20326" s="161"/>
      <c r="F20326" s="162"/>
      <c r="G20326" s="147"/>
      <c r="H20326" s="146"/>
      <c r="J20326" s="146"/>
      <c r="L20326" s="150"/>
      <c r="N20326" s="163"/>
      <c r="O20326" s="146"/>
      <c r="P20326" s="146"/>
      <c r="Q20326" s="146"/>
      <c r="R20326" s="34"/>
      <c r="S20326" s="35"/>
      <c r="T20326" s="147"/>
    </row>
    <row r="20327">
      <c r="A20327" s="147"/>
      <c r="B20327" s="64"/>
      <c r="C20327" s="147" t="s">
        <v>217</v>
      </c>
      <c r="E20327" s="161"/>
      <c r="F20327" s="162"/>
      <c r="G20327" s="147"/>
      <c r="H20327" s="146"/>
      <c r="J20327" s="146"/>
      <c r="L20327" s="150"/>
      <c r="N20327" s="163"/>
      <c r="O20327" s="146"/>
      <c r="P20327" s="146"/>
      <c r="Q20327" s="146"/>
      <c r="R20327" s="34"/>
      <c r="S20327" s="35"/>
      <c r="T20327" s="147"/>
    </row>
    <row r="20328">
      <c r="A20328" s="147"/>
      <c r="B20328" s="64"/>
      <c r="C20328" s="147" t="s">
        <v>217</v>
      </c>
      <c r="E20328" s="161"/>
      <c r="F20328" s="162"/>
      <c r="G20328" s="147"/>
      <c r="H20328" s="146"/>
      <c r="J20328" s="146"/>
      <c r="L20328" s="150"/>
      <c r="N20328" s="163"/>
      <c r="O20328" s="146"/>
      <c r="P20328" s="146"/>
      <c r="Q20328" s="146"/>
      <c r="R20328" s="34"/>
      <c r="S20328" s="35"/>
      <c r="T20328" s="147"/>
    </row>
    <row r="20329">
      <c r="A20329" s="147"/>
      <c r="B20329" s="64"/>
      <c r="C20329" s="147" t="s">
        <v>217</v>
      </c>
      <c r="E20329" s="161"/>
      <c r="F20329" s="162"/>
      <c r="G20329" s="147"/>
      <c r="H20329" s="146"/>
      <c r="J20329" s="146"/>
      <c r="L20329" s="150"/>
      <c r="N20329" s="163"/>
      <c r="O20329" s="146"/>
      <c r="P20329" s="146"/>
      <c r="Q20329" s="146"/>
      <c r="R20329" s="34"/>
      <c r="S20329" s="35"/>
      <c r="T20329" s="147"/>
    </row>
    <row r="20330">
      <c r="A20330" s="147"/>
      <c r="B20330" s="64"/>
      <c r="C20330" s="147" t="s">
        <v>217</v>
      </c>
      <c r="E20330" s="161"/>
      <c r="F20330" s="162"/>
      <c r="G20330" s="147"/>
      <c r="H20330" s="146"/>
      <c r="J20330" s="146"/>
      <c r="L20330" s="150"/>
      <c r="N20330" s="163"/>
      <c r="O20330" s="146"/>
      <c r="P20330" s="146"/>
      <c r="Q20330" s="146"/>
      <c r="R20330" s="34"/>
      <c r="S20330" s="35"/>
      <c r="T20330" s="147"/>
    </row>
    <row r="20331">
      <c r="A20331" s="147"/>
      <c r="B20331" s="64"/>
      <c r="C20331" s="147" t="s">
        <v>217</v>
      </c>
      <c r="E20331" s="161"/>
      <c r="F20331" s="162"/>
      <c r="G20331" s="147"/>
      <c r="H20331" s="146"/>
      <c r="J20331" s="146"/>
      <c r="L20331" s="150"/>
      <c r="N20331" s="163"/>
      <c r="O20331" s="146"/>
      <c r="P20331" s="146"/>
      <c r="Q20331" s="146"/>
      <c r="R20331" s="34"/>
      <c r="S20331" s="35"/>
      <c r="T20331" s="147"/>
    </row>
    <row r="20332">
      <c r="A20332" s="147"/>
      <c r="B20332" s="64"/>
      <c r="C20332" s="147" t="s">
        <v>217</v>
      </c>
      <c r="E20332" s="161"/>
      <c r="F20332" s="162"/>
      <c r="G20332" s="147"/>
      <c r="H20332" s="146"/>
      <c r="J20332" s="146"/>
      <c r="L20332" s="150"/>
      <c r="N20332" s="163"/>
      <c r="O20332" s="146"/>
      <c r="P20332" s="146"/>
      <c r="Q20332" s="146"/>
      <c r="R20332" s="34"/>
      <c r="S20332" s="35"/>
      <c r="T20332" s="147"/>
    </row>
    <row r="20333">
      <c r="A20333" s="147"/>
      <c r="B20333" s="64"/>
      <c r="C20333" s="147" t="s">
        <v>217</v>
      </c>
      <c r="E20333" s="161"/>
      <c r="F20333" s="162"/>
      <c r="G20333" s="147"/>
      <c r="H20333" s="146"/>
      <c r="J20333" s="146"/>
      <c r="L20333" s="150"/>
      <c r="N20333" s="163"/>
      <c r="O20333" s="146"/>
      <c r="P20333" s="146"/>
      <c r="Q20333" s="146"/>
      <c r="R20333" s="34"/>
      <c r="S20333" s="35"/>
      <c r="T20333" s="147"/>
    </row>
    <row r="20334">
      <c r="A20334" s="147"/>
      <c r="B20334" s="64"/>
      <c r="C20334" s="147" t="s">
        <v>217</v>
      </c>
      <c r="E20334" s="161"/>
      <c r="F20334" s="162"/>
      <c r="G20334" s="147"/>
      <c r="H20334" s="146"/>
      <c r="J20334" s="146"/>
      <c r="L20334" s="150"/>
      <c r="N20334" s="163"/>
      <c r="O20334" s="146"/>
      <c r="P20334" s="146"/>
      <c r="Q20334" s="146"/>
      <c r="R20334" s="34"/>
      <c r="S20334" s="35"/>
      <c r="T20334" s="147"/>
    </row>
    <row r="20335">
      <c r="A20335" s="147"/>
      <c r="B20335" s="64"/>
      <c r="C20335" s="147" t="s">
        <v>217</v>
      </c>
      <c r="E20335" s="161"/>
      <c r="F20335" s="162"/>
      <c r="G20335" s="147"/>
      <c r="H20335" s="146"/>
      <c r="J20335" s="146"/>
      <c r="L20335" s="150"/>
      <c r="N20335" s="163"/>
      <c r="O20335" s="146"/>
      <c r="P20335" s="146"/>
      <c r="Q20335" s="146"/>
      <c r="R20335" s="34"/>
      <c r="S20335" s="35"/>
      <c r="T20335" s="147"/>
    </row>
    <row r="20336">
      <c r="A20336" s="147"/>
      <c r="B20336" s="64"/>
      <c r="C20336" s="147" t="s">
        <v>217</v>
      </c>
      <c r="E20336" s="161"/>
      <c r="F20336" s="162"/>
      <c r="G20336" s="147"/>
      <c r="H20336" s="146"/>
      <c r="J20336" s="146"/>
      <c r="L20336" s="150"/>
      <c r="N20336" s="163"/>
      <c r="O20336" s="146"/>
      <c r="P20336" s="146"/>
      <c r="Q20336" s="146"/>
      <c r="R20336" s="34"/>
      <c r="S20336" s="35"/>
      <c r="T20336" s="147"/>
    </row>
    <row r="20337">
      <c r="A20337" s="147"/>
      <c r="B20337" s="64"/>
      <c r="C20337" s="147" t="s">
        <v>217</v>
      </c>
      <c r="E20337" s="161"/>
      <c r="F20337" s="162"/>
      <c r="G20337" s="147"/>
      <c r="H20337" s="146"/>
      <c r="J20337" s="146"/>
      <c r="L20337" s="150"/>
      <c r="N20337" s="163"/>
      <c r="O20337" s="146"/>
      <c r="P20337" s="146"/>
      <c r="Q20337" s="146"/>
      <c r="R20337" s="34"/>
      <c r="S20337" s="35"/>
      <c r="T20337" s="147"/>
    </row>
    <row r="20338">
      <c r="A20338" s="147"/>
      <c r="B20338" s="64"/>
      <c r="C20338" s="147" t="s">
        <v>217</v>
      </c>
      <c r="E20338" s="161"/>
      <c r="F20338" s="162"/>
      <c r="G20338" s="147"/>
      <c r="H20338" s="146"/>
      <c r="J20338" s="146"/>
      <c r="L20338" s="150"/>
      <c r="N20338" s="163"/>
      <c r="O20338" s="146"/>
      <c r="P20338" s="146"/>
      <c r="Q20338" s="146"/>
      <c r="R20338" s="34"/>
      <c r="S20338" s="35"/>
      <c r="T20338" s="147"/>
    </row>
    <row r="20339">
      <c r="A20339" s="147"/>
      <c r="B20339" s="64"/>
      <c r="C20339" s="147" t="s">
        <v>217</v>
      </c>
      <c r="E20339" s="161"/>
      <c r="F20339" s="162"/>
      <c r="G20339" s="147"/>
      <c r="H20339" s="146"/>
      <c r="J20339" s="146"/>
      <c r="L20339" s="150"/>
      <c r="N20339" s="163"/>
      <c r="O20339" s="146"/>
      <c r="P20339" s="146"/>
      <c r="Q20339" s="146"/>
      <c r="R20339" s="34"/>
      <c r="S20339" s="35"/>
      <c r="T20339" s="147"/>
    </row>
    <row r="20340">
      <c r="A20340" s="147"/>
      <c r="B20340" s="64"/>
      <c r="C20340" s="147" t="s">
        <v>217</v>
      </c>
      <c r="E20340" s="161"/>
      <c r="F20340" s="162"/>
      <c r="G20340" s="147"/>
      <c r="H20340" s="146"/>
      <c r="J20340" s="146"/>
      <c r="L20340" s="150"/>
      <c r="N20340" s="163"/>
      <c r="O20340" s="146"/>
      <c r="P20340" s="146"/>
      <c r="Q20340" s="146"/>
      <c r="R20340" s="34"/>
      <c r="S20340" s="35"/>
      <c r="T20340" s="147"/>
    </row>
    <row r="20341">
      <c r="A20341" s="147"/>
      <c r="B20341" s="64"/>
      <c r="C20341" s="147" t="s">
        <v>217</v>
      </c>
      <c r="E20341" s="161"/>
      <c r="F20341" s="162"/>
      <c r="G20341" s="147"/>
      <c r="H20341" s="146"/>
      <c r="J20341" s="146"/>
      <c r="L20341" s="150"/>
      <c r="N20341" s="163"/>
      <c r="O20341" s="146"/>
      <c r="P20341" s="146"/>
      <c r="Q20341" s="146"/>
      <c r="R20341" s="34"/>
      <c r="S20341" s="35"/>
      <c r="T20341" s="147"/>
    </row>
    <row r="20342">
      <c r="A20342" s="147"/>
      <c r="B20342" s="64"/>
      <c r="C20342" s="147" t="s">
        <v>217</v>
      </c>
      <c r="E20342" s="161"/>
      <c r="F20342" s="162"/>
      <c r="G20342" s="147"/>
      <c r="H20342" s="146"/>
      <c r="J20342" s="146"/>
      <c r="L20342" s="150"/>
      <c r="N20342" s="163"/>
      <c r="O20342" s="146"/>
      <c r="P20342" s="146"/>
      <c r="Q20342" s="146"/>
      <c r="R20342" s="34"/>
      <c r="S20342" s="35"/>
      <c r="T20342" s="147"/>
    </row>
    <row r="20343">
      <c r="A20343" s="147"/>
      <c r="B20343" s="64"/>
      <c r="C20343" s="147" t="s">
        <v>217</v>
      </c>
      <c r="E20343" s="161"/>
      <c r="F20343" s="162"/>
      <c r="G20343" s="147"/>
      <c r="H20343" s="146"/>
      <c r="J20343" s="146"/>
      <c r="L20343" s="150"/>
      <c r="N20343" s="163"/>
      <c r="O20343" s="146"/>
      <c r="P20343" s="146"/>
      <c r="Q20343" s="146"/>
      <c r="R20343" s="34"/>
      <c r="S20343" s="35"/>
      <c r="T20343" s="147"/>
    </row>
    <row r="20344">
      <c r="A20344" s="147"/>
      <c r="B20344" s="64"/>
      <c r="C20344" s="147" t="s">
        <v>217</v>
      </c>
      <c r="E20344" s="161"/>
      <c r="F20344" s="162"/>
      <c r="G20344" s="147"/>
      <c r="H20344" s="146"/>
      <c r="J20344" s="146"/>
      <c r="L20344" s="150"/>
      <c r="N20344" s="163"/>
      <c r="O20344" s="146"/>
      <c r="P20344" s="146"/>
      <c r="Q20344" s="146"/>
      <c r="R20344" s="34"/>
      <c r="S20344" s="35"/>
      <c r="T20344" s="147"/>
    </row>
    <row r="20345">
      <c r="A20345" s="147"/>
      <c r="B20345" s="64"/>
      <c r="C20345" s="147" t="s">
        <v>217</v>
      </c>
      <c r="E20345" s="161"/>
      <c r="F20345" s="162"/>
      <c r="G20345" s="147"/>
      <c r="H20345" s="146"/>
      <c r="J20345" s="146"/>
      <c r="L20345" s="150"/>
      <c r="N20345" s="163"/>
      <c r="O20345" s="146"/>
      <c r="P20345" s="146"/>
      <c r="Q20345" s="146"/>
      <c r="R20345" s="34"/>
      <c r="S20345" s="35"/>
      <c r="T20345" s="147"/>
    </row>
    <row r="20346">
      <c r="A20346" s="147"/>
      <c r="B20346" s="64"/>
      <c r="C20346" s="147" t="s">
        <v>217</v>
      </c>
      <c r="E20346" s="161"/>
      <c r="F20346" s="162"/>
      <c r="G20346" s="147"/>
      <c r="H20346" s="146"/>
      <c r="J20346" s="146"/>
      <c r="L20346" s="150"/>
      <c r="N20346" s="163"/>
      <c r="O20346" s="146"/>
      <c r="P20346" s="146"/>
      <c r="Q20346" s="146"/>
      <c r="R20346" s="34"/>
      <c r="S20346" s="35"/>
      <c r="T20346" s="147"/>
    </row>
    <row r="20347">
      <c r="A20347" s="147"/>
      <c r="B20347" s="64"/>
      <c r="C20347" s="147" t="s">
        <v>217</v>
      </c>
      <c r="E20347" s="161"/>
      <c r="F20347" s="162"/>
      <c r="G20347" s="147"/>
      <c r="H20347" s="146"/>
      <c r="J20347" s="146"/>
      <c r="L20347" s="150"/>
      <c r="N20347" s="163"/>
      <c r="O20347" s="146"/>
      <c r="P20347" s="146"/>
      <c r="Q20347" s="146"/>
      <c r="R20347" s="34"/>
      <c r="S20347" s="35"/>
      <c r="T20347" s="147"/>
    </row>
    <row r="20348">
      <c r="A20348" s="147"/>
      <c r="B20348" s="64"/>
      <c r="C20348" s="147" t="s">
        <v>217</v>
      </c>
      <c r="E20348" s="161"/>
      <c r="F20348" s="162"/>
      <c r="G20348" s="147"/>
      <c r="H20348" s="146"/>
      <c r="J20348" s="146"/>
      <c r="L20348" s="150"/>
      <c r="N20348" s="163"/>
      <c r="O20348" s="146"/>
      <c r="P20348" s="146"/>
      <c r="Q20348" s="146"/>
      <c r="R20348" s="34"/>
      <c r="S20348" s="35"/>
      <c r="T20348" s="147"/>
    </row>
    <row r="20349">
      <c r="A20349" s="147"/>
      <c r="B20349" s="64"/>
      <c r="C20349" s="147" t="s">
        <v>217</v>
      </c>
      <c r="E20349" s="161"/>
      <c r="F20349" s="162"/>
      <c r="G20349" s="147"/>
      <c r="H20349" s="146"/>
      <c r="J20349" s="146"/>
      <c r="L20349" s="150"/>
      <c r="N20349" s="163"/>
      <c r="O20349" s="146"/>
      <c r="P20349" s="146"/>
      <c r="Q20349" s="146"/>
      <c r="R20349" s="34"/>
      <c r="S20349" s="35"/>
      <c r="T20349" s="147"/>
    </row>
    <row r="20350">
      <c r="A20350" s="147"/>
      <c r="B20350" s="64"/>
      <c r="C20350" s="147" t="s">
        <v>217</v>
      </c>
      <c r="E20350" s="161"/>
      <c r="F20350" s="162"/>
      <c r="G20350" s="147"/>
      <c r="H20350" s="146"/>
      <c r="J20350" s="146"/>
      <c r="L20350" s="150"/>
      <c r="N20350" s="163"/>
      <c r="O20350" s="146"/>
      <c r="P20350" s="146"/>
      <c r="Q20350" s="146"/>
      <c r="R20350" s="34"/>
      <c r="S20350" s="35"/>
      <c r="T20350" s="147"/>
    </row>
    <row r="20351">
      <c r="A20351" s="147"/>
      <c r="B20351" s="64"/>
      <c r="C20351" s="147" t="s">
        <v>217</v>
      </c>
      <c r="E20351" s="161"/>
      <c r="F20351" s="162"/>
      <c r="G20351" s="147"/>
      <c r="H20351" s="146"/>
      <c r="J20351" s="146"/>
      <c r="L20351" s="150"/>
      <c r="N20351" s="163"/>
      <c r="O20351" s="146"/>
      <c r="P20351" s="146"/>
      <c r="Q20351" s="146"/>
      <c r="R20351" s="34"/>
      <c r="S20351" s="35"/>
      <c r="T20351" s="147"/>
    </row>
    <row r="20352">
      <c r="A20352" s="147"/>
      <c r="B20352" s="64"/>
      <c r="C20352" s="147" t="s">
        <v>217</v>
      </c>
      <c r="E20352" s="161"/>
      <c r="F20352" s="162"/>
      <c r="G20352" s="147"/>
      <c r="H20352" s="146"/>
      <c r="J20352" s="146"/>
      <c r="L20352" s="150"/>
      <c r="N20352" s="163"/>
      <c r="O20352" s="146"/>
      <c r="P20352" s="146"/>
      <c r="Q20352" s="146"/>
      <c r="R20352" s="34"/>
      <c r="S20352" s="35"/>
      <c r="T20352" s="147"/>
    </row>
    <row r="20353">
      <c r="A20353" s="147"/>
      <c r="B20353" s="64"/>
      <c r="C20353" s="147" t="s">
        <v>217</v>
      </c>
      <c r="E20353" s="161"/>
      <c r="F20353" s="162"/>
      <c r="G20353" s="147"/>
      <c r="H20353" s="146"/>
      <c r="J20353" s="146"/>
      <c r="L20353" s="150"/>
      <c r="N20353" s="163"/>
      <c r="O20353" s="146"/>
      <c r="P20353" s="146"/>
      <c r="Q20353" s="146"/>
      <c r="R20353" s="34"/>
      <c r="S20353" s="35"/>
      <c r="T20353" s="147"/>
    </row>
    <row r="20354">
      <c r="A20354" s="147"/>
      <c r="B20354" s="64"/>
      <c r="C20354" s="147" t="s">
        <v>217</v>
      </c>
      <c r="E20354" s="161"/>
      <c r="F20354" s="162"/>
      <c r="G20354" s="147"/>
      <c r="H20354" s="146"/>
      <c r="J20354" s="146"/>
      <c r="L20354" s="150"/>
      <c r="N20354" s="163"/>
      <c r="O20354" s="146"/>
      <c r="P20354" s="146"/>
      <c r="Q20354" s="146"/>
      <c r="R20354" s="34"/>
      <c r="S20354" s="35"/>
      <c r="T20354" s="147"/>
    </row>
    <row r="20355">
      <c r="A20355" s="147"/>
      <c r="B20355" s="64"/>
      <c r="C20355" s="147" t="s">
        <v>217</v>
      </c>
      <c r="E20355" s="161"/>
      <c r="F20355" s="162"/>
      <c r="G20355" s="147"/>
      <c r="H20355" s="146"/>
      <c r="J20355" s="146"/>
      <c r="L20355" s="150"/>
      <c r="N20355" s="163"/>
      <c r="O20355" s="146"/>
      <c r="P20355" s="146"/>
      <c r="Q20355" s="146"/>
      <c r="R20355" s="34"/>
      <c r="S20355" s="35"/>
      <c r="T20355" s="147"/>
    </row>
    <row r="20356">
      <c r="A20356" s="147"/>
      <c r="B20356" s="64"/>
      <c r="C20356" s="147" t="s">
        <v>217</v>
      </c>
      <c r="E20356" s="161"/>
      <c r="F20356" s="162"/>
      <c r="G20356" s="147"/>
      <c r="H20356" s="146"/>
      <c r="J20356" s="146"/>
      <c r="L20356" s="150"/>
      <c r="N20356" s="163"/>
      <c r="O20356" s="146"/>
      <c r="P20356" s="146"/>
      <c r="Q20356" s="146"/>
      <c r="R20356" s="34"/>
      <c r="S20356" s="35"/>
      <c r="T20356" s="147"/>
    </row>
    <row r="20357">
      <c r="A20357" s="147"/>
      <c r="B20357" s="64"/>
      <c r="C20357" s="147" t="s">
        <v>217</v>
      </c>
      <c r="E20357" s="161"/>
      <c r="F20357" s="162"/>
      <c r="G20357" s="147"/>
      <c r="H20357" s="146"/>
      <c r="J20357" s="146"/>
      <c r="L20357" s="150"/>
      <c r="N20357" s="163"/>
      <c r="O20357" s="146"/>
      <c r="P20357" s="146"/>
      <c r="Q20357" s="146"/>
      <c r="R20357" s="34"/>
      <c r="S20357" s="35"/>
      <c r="T20357" s="147"/>
    </row>
    <row r="20358">
      <c r="A20358" s="147"/>
      <c r="B20358" s="64"/>
      <c r="C20358" s="147" t="s">
        <v>217</v>
      </c>
      <c r="E20358" s="161"/>
      <c r="F20358" s="162"/>
      <c r="G20358" s="147"/>
      <c r="H20358" s="146"/>
      <c r="J20358" s="146"/>
      <c r="L20358" s="150"/>
      <c r="N20358" s="163"/>
      <c r="O20358" s="146"/>
      <c r="P20358" s="146"/>
      <c r="Q20358" s="146"/>
      <c r="R20358" s="34"/>
      <c r="S20358" s="35"/>
      <c r="T20358" s="147"/>
    </row>
    <row r="20359">
      <c r="A20359" s="147"/>
      <c r="B20359" s="64"/>
      <c r="C20359" s="147" t="s">
        <v>217</v>
      </c>
      <c r="E20359" s="161"/>
      <c r="F20359" s="162"/>
      <c r="G20359" s="147"/>
      <c r="H20359" s="146"/>
      <c r="J20359" s="146"/>
      <c r="L20359" s="150"/>
      <c r="N20359" s="163"/>
      <c r="O20359" s="146"/>
      <c r="P20359" s="146"/>
      <c r="Q20359" s="146"/>
      <c r="R20359" s="34"/>
      <c r="S20359" s="35"/>
      <c r="T20359" s="147"/>
    </row>
    <row r="20360">
      <c r="A20360" s="147"/>
      <c r="B20360" s="64"/>
      <c r="C20360" s="147" t="s">
        <v>217</v>
      </c>
      <c r="E20360" s="161"/>
      <c r="F20360" s="162"/>
      <c r="G20360" s="147"/>
      <c r="H20360" s="146"/>
      <c r="J20360" s="146"/>
      <c r="L20360" s="150"/>
      <c r="N20360" s="163"/>
      <c r="O20360" s="146"/>
      <c r="P20360" s="146"/>
      <c r="Q20360" s="146"/>
      <c r="R20360" s="34"/>
      <c r="S20360" s="35"/>
      <c r="T20360" s="147"/>
    </row>
    <row r="20361">
      <c r="A20361" s="147"/>
      <c r="B20361" s="64"/>
      <c r="C20361" s="147" t="s">
        <v>217</v>
      </c>
      <c r="E20361" s="161"/>
      <c r="F20361" s="162"/>
      <c r="G20361" s="147"/>
      <c r="H20361" s="146"/>
      <c r="J20361" s="146"/>
      <c r="L20361" s="150"/>
      <c r="N20361" s="163"/>
      <c r="O20361" s="146"/>
      <c r="P20361" s="146"/>
      <c r="Q20361" s="146"/>
      <c r="R20361" s="34"/>
      <c r="S20361" s="35"/>
      <c r="T20361" s="147"/>
    </row>
    <row r="20362">
      <c r="A20362" s="147"/>
      <c r="B20362" s="64"/>
      <c r="C20362" s="147" t="s">
        <v>217</v>
      </c>
      <c r="E20362" s="161"/>
      <c r="F20362" s="162"/>
      <c r="G20362" s="147"/>
      <c r="H20362" s="146"/>
      <c r="J20362" s="146"/>
      <c r="L20362" s="150"/>
      <c r="N20362" s="163"/>
      <c r="O20362" s="146"/>
      <c r="P20362" s="146"/>
      <c r="Q20362" s="146"/>
      <c r="R20362" s="34"/>
      <c r="S20362" s="35"/>
      <c r="T20362" s="147"/>
    </row>
    <row r="20363">
      <c r="A20363" s="147"/>
      <c r="B20363" s="64"/>
      <c r="C20363" s="147" t="s">
        <v>217</v>
      </c>
      <c r="E20363" s="161"/>
      <c r="F20363" s="162"/>
      <c r="G20363" s="147"/>
      <c r="H20363" s="146"/>
      <c r="J20363" s="146"/>
      <c r="L20363" s="150"/>
      <c r="N20363" s="163"/>
      <c r="O20363" s="146"/>
      <c r="P20363" s="146"/>
      <c r="Q20363" s="146"/>
      <c r="R20363" s="34"/>
      <c r="S20363" s="35"/>
      <c r="T20363" s="147"/>
    </row>
    <row r="20364">
      <c r="A20364" s="147"/>
      <c r="B20364" s="64"/>
      <c r="C20364" s="147" t="s">
        <v>217</v>
      </c>
      <c r="E20364" s="161"/>
      <c r="F20364" s="162"/>
      <c r="G20364" s="147"/>
      <c r="H20364" s="146"/>
      <c r="J20364" s="146"/>
      <c r="L20364" s="150"/>
      <c r="N20364" s="163"/>
      <c r="O20364" s="146"/>
      <c r="P20364" s="146"/>
      <c r="Q20364" s="146"/>
      <c r="R20364" s="34"/>
      <c r="S20364" s="35"/>
      <c r="T20364" s="147"/>
    </row>
    <row r="20365">
      <c r="A20365" s="147"/>
      <c r="B20365" s="64"/>
      <c r="C20365" s="147" t="s">
        <v>217</v>
      </c>
      <c r="E20365" s="161"/>
      <c r="F20365" s="162"/>
      <c r="G20365" s="147"/>
      <c r="H20365" s="146"/>
      <c r="J20365" s="146"/>
      <c r="L20365" s="150"/>
      <c r="N20365" s="163"/>
      <c r="O20365" s="146"/>
      <c r="P20365" s="146"/>
      <c r="Q20365" s="146"/>
      <c r="R20365" s="34"/>
      <c r="S20365" s="35"/>
      <c r="T20365" s="147"/>
    </row>
    <row r="20366">
      <c r="A20366" s="147"/>
      <c r="B20366" s="64"/>
      <c r="C20366" s="147" t="s">
        <v>217</v>
      </c>
      <c r="E20366" s="161"/>
      <c r="F20366" s="162"/>
      <c r="G20366" s="147"/>
      <c r="H20366" s="146"/>
      <c r="J20366" s="146"/>
      <c r="L20366" s="150"/>
      <c r="N20366" s="163"/>
      <c r="O20366" s="146"/>
      <c r="P20366" s="146"/>
      <c r="Q20366" s="146"/>
      <c r="R20366" s="34"/>
      <c r="S20366" s="35"/>
      <c r="T20366" s="147"/>
    </row>
    <row r="20367">
      <c r="A20367" s="147"/>
      <c r="B20367" s="64"/>
      <c r="C20367" s="147" t="s">
        <v>217</v>
      </c>
      <c r="E20367" s="161"/>
      <c r="F20367" s="162"/>
      <c r="G20367" s="147"/>
      <c r="H20367" s="146"/>
      <c r="J20367" s="146"/>
      <c r="L20367" s="150"/>
      <c r="N20367" s="163"/>
      <c r="O20367" s="146"/>
      <c r="P20367" s="146"/>
      <c r="Q20367" s="146"/>
      <c r="R20367" s="34"/>
      <c r="S20367" s="35"/>
      <c r="T20367" s="147"/>
    </row>
    <row r="20368">
      <c r="A20368" s="147"/>
      <c r="B20368" s="64"/>
      <c r="C20368" s="147" t="s">
        <v>217</v>
      </c>
      <c r="E20368" s="161"/>
      <c r="F20368" s="162"/>
      <c r="G20368" s="147"/>
      <c r="H20368" s="146"/>
      <c r="J20368" s="146"/>
      <c r="L20368" s="150"/>
      <c r="N20368" s="163"/>
      <c r="O20368" s="146"/>
      <c r="P20368" s="146"/>
      <c r="Q20368" s="146"/>
      <c r="R20368" s="34"/>
      <c r="S20368" s="35"/>
      <c r="T20368" s="147"/>
    </row>
    <row r="20369">
      <c r="A20369" s="147"/>
      <c r="B20369" s="64"/>
      <c r="C20369" s="147" t="s">
        <v>217</v>
      </c>
      <c r="E20369" s="161"/>
      <c r="F20369" s="162"/>
      <c r="G20369" s="147"/>
      <c r="H20369" s="146"/>
      <c r="J20369" s="146"/>
      <c r="L20369" s="150"/>
      <c r="N20369" s="163"/>
      <c r="O20369" s="146"/>
      <c r="P20369" s="146"/>
      <c r="Q20369" s="146"/>
      <c r="R20369" s="34"/>
      <c r="S20369" s="35"/>
      <c r="T20369" s="147"/>
    </row>
    <row r="20370">
      <c r="A20370" s="147"/>
      <c r="B20370" s="64"/>
      <c r="C20370" s="147" t="s">
        <v>217</v>
      </c>
      <c r="E20370" s="161"/>
      <c r="F20370" s="162"/>
      <c r="G20370" s="147"/>
      <c r="H20370" s="146"/>
      <c r="J20370" s="146"/>
      <c r="L20370" s="150"/>
      <c r="N20370" s="163"/>
      <c r="O20370" s="146"/>
      <c r="P20370" s="146"/>
      <c r="Q20370" s="146"/>
      <c r="R20370" s="34"/>
      <c r="S20370" s="35"/>
      <c r="T20370" s="147"/>
    </row>
    <row r="20371">
      <c r="A20371" s="147"/>
      <c r="B20371" s="64"/>
      <c r="C20371" s="147" t="s">
        <v>217</v>
      </c>
      <c r="E20371" s="161"/>
      <c r="F20371" s="162"/>
      <c r="G20371" s="147"/>
      <c r="H20371" s="146"/>
      <c r="J20371" s="146"/>
      <c r="L20371" s="150"/>
      <c r="N20371" s="163"/>
      <c r="O20371" s="146"/>
      <c r="P20371" s="146"/>
      <c r="Q20371" s="146"/>
      <c r="R20371" s="34"/>
      <c r="S20371" s="35"/>
      <c r="T20371" s="147"/>
    </row>
    <row r="20372">
      <c r="A20372" s="147"/>
      <c r="B20372" s="64"/>
      <c r="C20372" s="147" t="s">
        <v>217</v>
      </c>
      <c r="E20372" s="161"/>
      <c r="F20372" s="162"/>
      <c r="G20372" s="147"/>
      <c r="H20372" s="146"/>
      <c r="J20372" s="146"/>
      <c r="L20372" s="150"/>
      <c r="N20372" s="163"/>
      <c r="O20372" s="146"/>
      <c r="P20372" s="146"/>
      <c r="Q20372" s="146"/>
      <c r="R20372" s="34"/>
      <c r="S20372" s="35"/>
      <c r="T20372" s="147"/>
    </row>
    <row r="20373">
      <c r="A20373" s="147"/>
      <c r="B20373" s="64"/>
      <c r="C20373" s="147" t="s">
        <v>217</v>
      </c>
      <c r="E20373" s="161"/>
      <c r="F20373" s="162"/>
      <c r="G20373" s="147"/>
      <c r="H20373" s="146"/>
      <c r="J20373" s="146"/>
      <c r="L20373" s="150"/>
      <c r="N20373" s="163"/>
      <c r="O20373" s="146"/>
      <c r="P20373" s="146"/>
      <c r="Q20373" s="146"/>
      <c r="R20373" s="34"/>
      <c r="S20373" s="35"/>
      <c r="T20373" s="147"/>
    </row>
    <row r="20374">
      <c r="A20374" s="147"/>
      <c r="B20374" s="64"/>
      <c r="C20374" s="147" t="s">
        <v>217</v>
      </c>
      <c r="E20374" s="161"/>
      <c r="F20374" s="162"/>
      <c r="G20374" s="147"/>
      <c r="H20374" s="146"/>
      <c r="J20374" s="146"/>
      <c r="L20374" s="150"/>
      <c r="N20374" s="163"/>
      <c r="O20374" s="146"/>
      <c r="P20374" s="146"/>
      <c r="Q20374" s="146"/>
      <c r="R20374" s="34"/>
      <c r="S20374" s="35"/>
      <c r="T20374" s="147"/>
    </row>
    <row r="20375">
      <c r="A20375" s="147"/>
      <c r="B20375" s="64"/>
      <c r="C20375" s="147" t="s">
        <v>217</v>
      </c>
      <c r="E20375" s="161"/>
      <c r="F20375" s="162"/>
      <c r="G20375" s="147"/>
      <c r="H20375" s="146"/>
      <c r="J20375" s="146"/>
      <c r="L20375" s="150"/>
      <c r="N20375" s="163"/>
      <c r="O20375" s="146"/>
      <c r="P20375" s="146"/>
      <c r="Q20375" s="146"/>
      <c r="R20375" s="34"/>
      <c r="S20375" s="35"/>
      <c r="T20375" s="147"/>
    </row>
    <row r="20376">
      <c r="A20376" s="147"/>
      <c r="B20376" s="64"/>
      <c r="C20376" s="147" t="s">
        <v>217</v>
      </c>
      <c r="E20376" s="161"/>
      <c r="F20376" s="162"/>
      <c r="G20376" s="147"/>
      <c r="H20376" s="146"/>
      <c r="J20376" s="146"/>
      <c r="L20376" s="150"/>
      <c r="N20376" s="163"/>
      <c r="O20376" s="146"/>
      <c r="P20376" s="146"/>
      <c r="Q20376" s="146"/>
      <c r="R20376" s="34"/>
      <c r="S20376" s="35"/>
      <c r="T20376" s="147"/>
    </row>
    <row r="20377">
      <c r="A20377" s="147"/>
      <c r="B20377" s="64"/>
      <c r="C20377" s="147" t="s">
        <v>217</v>
      </c>
      <c r="E20377" s="161"/>
      <c r="F20377" s="162"/>
      <c r="G20377" s="147"/>
      <c r="H20377" s="146"/>
      <c r="J20377" s="146"/>
      <c r="L20377" s="150"/>
      <c r="N20377" s="163"/>
      <c r="O20377" s="146"/>
      <c r="P20377" s="146"/>
      <c r="Q20377" s="146"/>
      <c r="R20377" s="34"/>
      <c r="S20377" s="35"/>
      <c r="T20377" s="147"/>
    </row>
    <row r="20378">
      <c r="A20378" s="147"/>
      <c r="B20378" s="64"/>
      <c r="C20378" s="147" t="s">
        <v>217</v>
      </c>
      <c r="E20378" s="161"/>
      <c r="F20378" s="162"/>
      <c r="G20378" s="147"/>
      <c r="H20378" s="146"/>
      <c r="J20378" s="146"/>
      <c r="L20378" s="150"/>
      <c r="N20378" s="163"/>
      <c r="O20378" s="146"/>
      <c r="P20378" s="146"/>
      <c r="Q20378" s="146"/>
      <c r="R20378" s="34"/>
      <c r="S20378" s="35"/>
      <c r="T20378" s="147"/>
    </row>
    <row r="20379">
      <c r="A20379" s="147"/>
      <c r="B20379" s="64"/>
      <c r="C20379" s="147" t="s">
        <v>217</v>
      </c>
      <c r="E20379" s="161"/>
      <c r="F20379" s="162"/>
      <c r="G20379" s="147"/>
      <c r="H20379" s="146"/>
      <c r="J20379" s="146"/>
      <c r="L20379" s="150"/>
      <c r="N20379" s="163"/>
      <c r="O20379" s="146"/>
      <c r="P20379" s="146"/>
      <c r="Q20379" s="146"/>
      <c r="R20379" s="34"/>
      <c r="S20379" s="35"/>
      <c r="T20379" s="147"/>
    </row>
    <row r="20380">
      <c r="A20380" s="147"/>
      <c r="B20380" s="64"/>
      <c r="C20380" s="147" t="s">
        <v>217</v>
      </c>
      <c r="E20380" s="161"/>
      <c r="F20380" s="162"/>
      <c r="G20380" s="147"/>
      <c r="H20380" s="146"/>
      <c r="J20380" s="146"/>
      <c r="L20380" s="150"/>
      <c r="N20380" s="163"/>
      <c r="O20380" s="146"/>
      <c r="P20380" s="146"/>
      <c r="Q20380" s="146"/>
      <c r="R20380" s="34"/>
      <c r="S20380" s="35"/>
      <c r="T20380" s="147"/>
    </row>
    <row r="20381">
      <c r="A20381" s="147"/>
      <c r="B20381" s="64"/>
      <c r="C20381" s="147" t="s">
        <v>217</v>
      </c>
      <c r="E20381" s="161"/>
      <c r="F20381" s="162"/>
      <c r="G20381" s="147"/>
      <c r="H20381" s="146"/>
      <c r="J20381" s="146"/>
      <c r="L20381" s="150"/>
      <c r="N20381" s="163"/>
      <c r="O20381" s="146"/>
      <c r="P20381" s="146"/>
      <c r="Q20381" s="146"/>
      <c r="R20381" s="34"/>
      <c r="S20381" s="35"/>
      <c r="T20381" s="147"/>
    </row>
    <row r="20382">
      <c r="A20382" s="147"/>
      <c r="B20382" s="64"/>
      <c r="C20382" s="147" t="s">
        <v>217</v>
      </c>
      <c r="E20382" s="161"/>
      <c r="F20382" s="162"/>
      <c r="G20382" s="147"/>
      <c r="H20382" s="146"/>
      <c r="J20382" s="146"/>
      <c r="L20382" s="150"/>
      <c r="N20382" s="163"/>
      <c r="O20382" s="146"/>
      <c r="P20382" s="146"/>
      <c r="Q20382" s="146"/>
      <c r="R20382" s="34"/>
      <c r="S20382" s="35"/>
      <c r="T20382" s="147"/>
    </row>
    <row r="20383">
      <c r="A20383" s="147"/>
      <c r="B20383" s="64"/>
      <c r="C20383" s="147" t="s">
        <v>217</v>
      </c>
      <c r="E20383" s="161"/>
      <c r="F20383" s="162"/>
      <c r="G20383" s="147"/>
      <c r="H20383" s="146"/>
      <c r="J20383" s="146"/>
      <c r="L20383" s="150"/>
      <c r="N20383" s="163"/>
      <c r="O20383" s="146"/>
      <c r="P20383" s="146"/>
      <c r="Q20383" s="146"/>
      <c r="R20383" s="34"/>
      <c r="S20383" s="35"/>
      <c r="T20383" s="147"/>
    </row>
    <row r="20384">
      <c r="A20384" s="147"/>
      <c r="B20384" s="64"/>
      <c r="C20384" s="147" t="s">
        <v>217</v>
      </c>
      <c r="E20384" s="161"/>
      <c r="F20384" s="162"/>
      <c r="G20384" s="147"/>
      <c r="H20384" s="146"/>
      <c r="J20384" s="146"/>
      <c r="L20384" s="150"/>
      <c r="N20384" s="163"/>
      <c r="O20384" s="146"/>
      <c r="P20384" s="146"/>
      <c r="Q20384" s="146"/>
      <c r="R20384" s="34"/>
      <c r="S20384" s="35"/>
      <c r="T20384" s="147"/>
    </row>
    <row r="20385">
      <c r="A20385" s="147"/>
      <c r="B20385" s="64"/>
      <c r="C20385" s="147" t="s">
        <v>217</v>
      </c>
      <c r="E20385" s="161"/>
      <c r="F20385" s="162"/>
      <c r="G20385" s="147"/>
      <c r="H20385" s="146"/>
      <c r="J20385" s="146"/>
      <c r="L20385" s="150"/>
      <c r="N20385" s="163"/>
      <c r="O20385" s="146"/>
      <c r="P20385" s="146"/>
      <c r="Q20385" s="146"/>
      <c r="R20385" s="34"/>
      <c r="S20385" s="35"/>
      <c r="T20385" s="147"/>
    </row>
    <row r="20386">
      <c r="A20386" s="147"/>
      <c r="B20386" s="64"/>
      <c r="C20386" s="147" t="s">
        <v>217</v>
      </c>
      <c r="E20386" s="161"/>
      <c r="F20386" s="162"/>
      <c r="G20386" s="147"/>
      <c r="H20386" s="146"/>
      <c r="J20386" s="146"/>
      <c r="L20386" s="150"/>
      <c r="N20386" s="163"/>
      <c r="O20386" s="146"/>
      <c r="P20386" s="146"/>
      <c r="Q20386" s="146"/>
      <c r="R20386" s="34"/>
      <c r="S20386" s="35"/>
      <c r="T20386" s="147"/>
    </row>
    <row r="20387">
      <c r="A20387" s="147"/>
      <c r="B20387" s="64"/>
      <c r="C20387" s="147" t="s">
        <v>217</v>
      </c>
      <c r="E20387" s="161"/>
      <c r="F20387" s="162"/>
      <c r="G20387" s="147"/>
      <c r="H20387" s="146"/>
      <c r="J20387" s="146"/>
      <c r="L20387" s="150"/>
      <c r="N20387" s="163"/>
      <c r="O20387" s="146"/>
      <c r="P20387" s="146"/>
      <c r="Q20387" s="146"/>
      <c r="R20387" s="34"/>
      <c r="S20387" s="35"/>
      <c r="T20387" s="147"/>
    </row>
    <row r="20388">
      <c r="A20388" s="147"/>
      <c r="B20388" s="64"/>
      <c r="C20388" s="147" t="s">
        <v>217</v>
      </c>
      <c r="E20388" s="161"/>
      <c r="F20388" s="162"/>
      <c r="G20388" s="147"/>
      <c r="H20388" s="146"/>
      <c r="J20388" s="146"/>
      <c r="L20388" s="150"/>
      <c r="N20388" s="163"/>
      <c r="O20388" s="146"/>
      <c r="P20388" s="146"/>
      <c r="Q20388" s="146"/>
      <c r="R20388" s="34"/>
      <c r="S20388" s="35"/>
      <c r="T20388" s="147"/>
    </row>
    <row r="20389">
      <c r="A20389" s="147"/>
      <c r="B20389" s="64"/>
      <c r="C20389" s="147" t="s">
        <v>217</v>
      </c>
      <c r="E20389" s="161"/>
      <c r="F20389" s="162"/>
      <c r="G20389" s="147"/>
      <c r="H20389" s="146"/>
      <c r="J20389" s="146"/>
      <c r="L20389" s="150"/>
      <c r="N20389" s="163"/>
      <c r="O20389" s="146"/>
      <c r="P20389" s="146"/>
      <c r="Q20389" s="146"/>
      <c r="R20389" s="34"/>
      <c r="S20389" s="35"/>
      <c r="T20389" s="147"/>
    </row>
    <row r="20390">
      <c r="A20390" s="147"/>
      <c r="B20390" s="64"/>
      <c r="C20390" s="147" t="s">
        <v>217</v>
      </c>
      <c r="E20390" s="161"/>
      <c r="F20390" s="162"/>
      <c r="G20390" s="147"/>
      <c r="H20390" s="146"/>
      <c r="J20390" s="146"/>
      <c r="L20390" s="150"/>
      <c r="N20390" s="163"/>
      <c r="O20390" s="146"/>
      <c r="P20390" s="146"/>
      <c r="Q20390" s="146"/>
      <c r="R20390" s="34"/>
      <c r="S20390" s="35"/>
      <c r="T20390" s="147"/>
    </row>
    <row r="20391">
      <c r="A20391" s="147"/>
      <c r="B20391" s="64"/>
      <c r="C20391" s="147" t="s">
        <v>217</v>
      </c>
      <c r="E20391" s="161"/>
      <c r="F20391" s="162"/>
      <c r="G20391" s="147"/>
      <c r="H20391" s="146"/>
      <c r="J20391" s="146"/>
      <c r="L20391" s="150"/>
      <c r="N20391" s="163"/>
      <c r="O20391" s="146"/>
      <c r="P20391" s="146"/>
      <c r="Q20391" s="146"/>
      <c r="R20391" s="34"/>
      <c r="S20391" s="35"/>
      <c r="T20391" s="147"/>
    </row>
    <row r="20392">
      <c r="A20392" s="147"/>
      <c r="B20392" s="64"/>
      <c r="C20392" s="147" t="s">
        <v>217</v>
      </c>
      <c r="E20392" s="161"/>
      <c r="F20392" s="162"/>
      <c r="G20392" s="147"/>
      <c r="H20392" s="146"/>
      <c r="J20392" s="146"/>
      <c r="L20392" s="150"/>
      <c r="N20392" s="163"/>
      <c r="O20392" s="146"/>
      <c r="P20392" s="146"/>
      <c r="Q20392" s="146"/>
      <c r="R20392" s="34"/>
      <c r="S20392" s="35"/>
      <c r="T20392" s="147"/>
    </row>
    <row r="20393">
      <c r="A20393" s="147"/>
      <c r="B20393" s="64"/>
      <c r="C20393" s="147" t="s">
        <v>217</v>
      </c>
      <c r="E20393" s="161"/>
      <c r="F20393" s="162"/>
      <c r="G20393" s="147"/>
      <c r="H20393" s="146"/>
      <c r="J20393" s="146"/>
      <c r="L20393" s="150"/>
      <c r="N20393" s="163"/>
      <c r="O20393" s="146"/>
      <c r="P20393" s="146"/>
      <c r="Q20393" s="146"/>
      <c r="R20393" s="34"/>
      <c r="S20393" s="35"/>
      <c r="T20393" s="147"/>
    </row>
    <row r="20394">
      <c r="A20394" s="147"/>
      <c r="B20394" s="64"/>
      <c r="C20394" s="147" t="s">
        <v>217</v>
      </c>
      <c r="E20394" s="161"/>
      <c r="F20394" s="162"/>
      <c r="G20394" s="147"/>
      <c r="H20394" s="146"/>
      <c r="J20394" s="146"/>
      <c r="L20394" s="150"/>
      <c r="N20394" s="163"/>
      <c r="O20394" s="146"/>
      <c r="P20394" s="146"/>
      <c r="Q20394" s="146"/>
      <c r="R20394" s="34"/>
      <c r="S20394" s="35"/>
      <c r="T20394" s="147"/>
    </row>
    <row r="20395">
      <c r="A20395" s="147"/>
      <c r="B20395" s="64"/>
      <c r="C20395" s="147" t="s">
        <v>217</v>
      </c>
      <c r="E20395" s="161"/>
      <c r="F20395" s="162"/>
      <c r="G20395" s="147"/>
      <c r="H20395" s="146"/>
      <c r="J20395" s="146"/>
      <c r="L20395" s="150"/>
      <c r="N20395" s="163"/>
      <c r="O20395" s="146"/>
      <c r="P20395" s="146"/>
      <c r="Q20395" s="146"/>
      <c r="R20395" s="34"/>
      <c r="S20395" s="35"/>
      <c r="T20395" s="147"/>
    </row>
    <row r="20396">
      <c r="A20396" s="147"/>
      <c r="B20396" s="64"/>
      <c r="C20396" s="147" t="s">
        <v>217</v>
      </c>
      <c r="E20396" s="161"/>
      <c r="F20396" s="162"/>
      <c r="G20396" s="147"/>
      <c r="H20396" s="146"/>
      <c r="J20396" s="146"/>
      <c r="L20396" s="150"/>
      <c r="N20396" s="163"/>
      <c r="O20396" s="146"/>
      <c r="P20396" s="146"/>
      <c r="Q20396" s="146"/>
      <c r="R20396" s="34"/>
      <c r="S20396" s="35"/>
      <c r="T20396" s="147"/>
    </row>
    <row r="20397">
      <c r="A20397" s="147"/>
      <c r="B20397" s="64"/>
      <c r="C20397" s="147" t="s">
        <v>217</v>
      </c>
      <c r="E20397" s="161"/>
      <c r="F20397" s="162"/>
      <c r="G20397" s="147"/>
      <c r="H20397" s="146"/>
      <c r="J20397" s="146"/>
      <c r="L20397" s="150"/>
      <c r="N20397" s="163"/>
      <c r="O20397" s="146"/>
      <c r="P20397" s="146"/>
      <c r="Q20397" s="146"/>
      <c r="R20397" s="34"/>
      <c r="S20397" s="35"/>
      <c r="T20397" s="147"/>
    </row>
    <row r="20398">
      <c r="A20398" s="147"/>
      <c r="B20398" s="64"/>
      <c r="C20398" s="147" t="s">
        <v>217</v>
      </c>
      <c r="E20398" s="161"/>
      <c r="F20398" s="162"/>
      <c r="G20398" s="147"/>
      <c r="H20398" s="146"/>
      <c r="J20398" s="146"/>
      <c r="L20398" s="150"/>
      <c r="N20398" s="163"/>
      <c r="O20398" s="146"/>
      <c r="P20398" s="146"/>
      <c r="Q20398" s="146"/>
      <c r="R20398" s="34"/>
      <c r="S20398" s="35"/>
      <c r="T20398" s="147"/>
    </row>
    <row r="20399">
      <c r="A20399" s="147"/>
      <c r="B20399" s="64"/>
      <c r="C20399" s="147" t="s">
        <v>217</v>
      </c>
      <c r="E20399" s="161"/>
      <c r="F20399" s="162"/>
      <c r="G20399" s="147"/>
      <c r="H20399" s="146"/>
      <c r="J20399" s="146"/>
      <c r="L20399" s="150"/>
      <c r="N20399" s="163"/>
      <c r="O20399" s="146"/>
      <c r="P20399" s="146"/>
      <c r="Q20399" s="146"/>
      <c r="R20399" s="34"/>
      <c r="S20399" s="35"/>
      <c r="T20399" s="147"/>
    </row>
    <row r="20400">
      <c r="A20400" s="147"/>
      <c r="B20400" s="64"/>
      <c r="C20400" s="147" t="s">
        <v>217</v>
      </c>
      <c r="E20400" s="161"/>
      <c r="F20400" s="162"/>
      <c r="G20400" s="147"/>
      <c r="H20400" s="146"/>
      <c r="J20400" s="146"/>
      <c r="L20400" s="150"/>
      <c r="N20400" s="163"/>
      <c r="O20400" s="146"/>
      <c r="P20400" s="146"/>
      <c r="Q20400" s="146"/>
      <c r="R20400" s="34"/>
      <c r="S20400" s="35"/>
      <c r="T20400" s="147"/>
    </row>
    <row r="20401">
      <c r="A20401" s="147"/>
      <c r="B20401" s="64"/>
      <c r="C20401" s="147" t="s">
        <v>217</v>
      </c>
      <c r="E20401" s="161"/>
      <c r="F20401" s="162"/>
      <c r="G20401" s="147"/>
      <c r="H20401" s="146"/>
      <c r="J20401" s="146"/>
      <c r="L20401" s="150"/>
      <c r="N20401" s="163"/>
      <c r="O20401" s="146"/>
      <c r="P20401" s="146"/>
      <c r="Q20401" s="146"/>
      <c r="R20401" s="34"/>
      <c r="S20401" s="35"/>
      <c r="T20401" s="147"/>
    </row>
    <row r="20402">
      <c r="A20402" s="147"/>
      <c r="B20402" s="64"/>
      <c r="C20402" s="147" t="s">
        <v>217</v>
      </c>
      <c r="E20402" s="161"/>
      <c r="F20402" s="162"/>
      <c r="G20402" s="147"/>
      <c r="H20402" s="146"/>
      <c r="J20402" s="146"/>
      <c r="L20402" s="150"/>
      <c r="N20402" s="163"/>
      <c r="O20402" s="146"/>
      <c r="P20402" s="146"/>
      <c r="Q20402" s="146"/>
      <c r="R20402" s="34"/>
      <c r="S20402" s="35"/>
      <c r="T20402" s="147"/>
    </row>
    <row r="20403">
      <c r="A20403" s="147"/>
      <c r="B20403" s="64"/>
      <c r="C20403" s="147" t="s">
        <v>217</v>
      </c>
      <c r="E20403" s="161"/>
      <c r="F20403" s="162"/>
      <c r="G20403" s="147"/>
      <c r="H20403" s="146"/>
      <c r="J20403" s="146"/>
      <c r="L20403" s="150"/>
      <c r="N20403" s="163"/>
      <c r="O20403" s="146"/>
      <c r="P20403" s="146"/>
      <c r="Q20403" s="146"/>
      <c r="R20403" s="34"/>
      <c r="S20403" s="35"/>
      <c r="T20403" s="147"/>
    </row>
    <row r="20404">
      <c r="A20404" s="147"/>
      <c r="B20404" s="64"/>
      <c r="C20404" s="147" t="s">
        <v>217</v>
      </c>
      <c r="E20404" s="161"/>
      <c r="F20404" s="162"/>
      <c r="G20404" s="147"/>
      <c r="H20404" s="146"/>
      <c r="J20404" s="146"/>
      <c r="L20404" s="150"/>
      <c r="N20404" s="163"/>
      <c r="O20404" s="146"/>
      <c r="P20404" s="146"/>
      <c r="Q20404" s="146"/>
      <c r="R20404" s="34"/>
      <c r="S20404" s="35"/>
      <c r="T20404" s="147"/>
    </row>
    <row r="20405">
      <c r="A20405" s="147"/>
      <c r="B20405" s="64"/>
      <c r="C20405" s="147" t="s">
        <v>217</v>
      </c>
      <c r="E20405" s="161"/>
      <c r="F20405" s="162"/>
      <c r="G20405" s="147"/>
      <c r="H20405" s="146"/>
      <c r="J20405" s="146"/>
      <c r="L20405" s="150"/>
      <c r="N20405" s="163"/>
      <c r="O20405" s="146"/>
      <c r="P20405" s="146"/>
      <c r="Q20405" s="146"/>
      <c r="R20405" s="34"/>
      <c r="S20405" s="35"/>
      <c r="T20405" s="147"/>
    </row>
    <row r="20406">
      <c r="A20406" s="147"/>
      <c r="B20406" s="64"/>
      <c r="C20406" s="147" t="s">
        <v>217</v>
      </c>
      <c r="E20406" s="161"/>
      <c r="F20406" s="162"/>
      <c r="G20406" s="147"/>
      <c r="H20406" s="146"/>
      <c r="J20406" s="146"/>
      <c r="L20406" s="150"/>
      <c r="N20406" s="163"/>
      <c r="O20406" s="146"/>
      <c r="P20406" s="146"/>
      <c r="Q20406" s="146"/>
      <c r="R20406" s="34"/>
      <c r="S20406" s="35"/>
      <c r="T20406" s="147"/>
    </row>
    <row r="20407">
      <c r="A20407" s="147"/>
      <c r="B20407" s="64"/>
      <c r="C20407" s="147" t="s">
        <v>217</v>
      </c>
      <c r="E20407" s="161"/>
      <c r="F20407" s="162"/>
      <c r="G20407" s="147"/>
      <c r="H20407" s="146"/>
      <c r="J20407" s="146"/>
      <c r="L20407" s="150"/>
      <c r="N20407" s="163"/>
      <c r="O20407" s="146"/>
      <c r="P20407" s="146"/>
      <c r="Q20407" s="146"/>
      <c r="R20407" s="34"/>
      <c r="S20407" s="35"/>
      <c r="T20407" s="147"/>
    </row>
    <row r="20408">
      <c r="A20408" s="147"/>
      <c r="B20408" s="64"/>
      <c r="C20408" s="147" t="s">
        <v>217</v>
      </c>
      <c r="E20408" s="161"/>
      <c r="F20408" s="162"/>
      <c r="G20408" s="147"/>
      <c r="H20408" s="146"/>
      <c r="J20408" s="146"/>
      <c r="L20408" s="150"/>
      <c r="N20408" s="163"/>
      <c r="O20408" s="146"/>
      <c r="P20408" s="146"/>
      <c r="Q20408" s="146"/>
      <c r="R20408" s="34"/>
      <c r="S20408" s="35"/>
      <c r="T20408" s="147"/>
    </row>
    <row r="20409">
      <c r="A20409" s="147"/>
      <c r="B20409" s="64"/>
      <c r="C20409" s="147" t="s">
        <v>217</v>
      </c>
      <c r="E20409" s="161"/>
      <c r="F20409" s="162"/>
      <c r="G20409" s="147"/>
      <c r="H20409" s="146"/>
      <c r="J20409" s="146"/>
      <c r="L20409" s="150"/>
      <c r="N20409" s="163"/>
      <c r="O20409" s="146"/>
      <c r="P20409" s="146"/>
      <c r="Q20409" s="146"/>
      <c r="R20409" s="34"/>
      <c r="S20409" s="35"/>
      <c r="T20409" s="147"/>
    </row>
    <row r="20410">
      <c r="A20410" s="147"/>
      <c r="B20410" s="64"/>
      <c r="C20410" s="147" t="s">
        <v>217</v>
      </c>
      <c r="E20410" s="161"/>
      <c r="F20410" s="162"/>
      <c r="G20410" s="147"/>
      <c r="H20410" s="146"/>
      <c r="J20410" s="146"/>
      <c r="L20410" s="150"/>
      <c r="N20410" s="163"/>
      <c r="O20410" s="146"/>
      <c r="P20410" s="146"/>
      <c r="Q20410" s="146"/>
      <c r="R20410" s="34"/>
      <c r="S20410" s="35"/>
      <c r="T20410" s="147"/>
    </row>
    <row r="20411">
      <c r="A20411" s="147"/>
      <c r="B20411" s="64"/>
      <c r="C20411" s="147" t="s">
        <v>217</v>
      </c>
      <c r="E20411" s="161"/>
      <c r="F20411" s="162"/>
      <c r="G20411" s="147"/>
      <c r="H20411" s="146"/>
      <c r="J20411" s="146"/>
      <c r="L20411" s="150"/>
      <c r="N20411" s="163"/>
      <c r="O20411" s="146"/>
      <c r="P20411" s="146"/>
      <c r="Q20411" s="146"/>
      <c r="R20411" s="34"/>
      <c r="S20411" s="35"/>
      <c r="T20411" s="147"/>
    </row>
    <row r="20412">
      <c r="A20412" s="147"/>
      <c r="B20412" s="64"/>
      <c r="C20412" s="147" t="s">
        <v>217</v>
      </c>
      <c r="E20412" s="161"/>
      <c r="F20412" s="162"/>
      <c r="G20412" s="147"/>
      <c r="H20412" s="146"/>
      <c r="J20412" s="146"/>
      <c r="L20412" s="150"/>
      <c r="N20412" s="163"/>
      <c r="O20412" s="146"/>
      <c r="P20412" s="146"/>
      <c r="Q20412" s="146"/>
      <c r="R20412" s="34"/>
      <c r="S20412" s="35"/>
      <c r="T20412" s="147"/>
    </row>
    <row r="20413">
      <c r="A20413" s="147"/>
      <c r="B20413" s="64"/>
      <c r="C20413" s="147" t="s">
        <v>217</v>
      </c>
      <c r="E20413" s="161"/>
      <c r="F20413" s="162"/>
      <c r="G20413" s="147"/>
      <c r="H20413" s="146"/>
      <c r="J20413" s="146"/>
      <c r="L20413" s="150"/>
      <c r="N20413" s="163"/>
      <c r="O20413" s="146"/>
      <c r="P20413" s="146"/>
      <c r="Q20413" s="146"/>
      <c r="R20413" s="34"/>
      <c r="S20413" s="35"/>
      <c r="T20413" s="147"/>
    </row>
    <row r="20414">
      <c r="A20414" s="147"/>
      <c r="B20414" s="64"/>
      <c r="C20414" s="147" t="s">
        <v>217</v>
      </c>
      <c r="E20414" s="161"/>
      <c r="F20414" s="162"/>
      <c r="G20414" s="147"/>
      <c r="H20414" s="146"/>
      <c r="J20414" s="146"/>
      <c r="L20414" s="150"/>
      <c r="N20414" s="163"/>
      <c r="O20414" s="146"/>
      <c r="P20414" s="146"/>
      <c r="Q20414" s="146"/>
      <c r="R20414" s="34"/>
      <c r="S20414" s="35"/>
      <c r="T20414" s="147"/>
    </row>
    <row r="20415">
      <c r="A20415" s="147"/>
      <c r="B20415" s="64"/>
      <c r="C20415" s="147" t="s">
        <v>217</v>
      </c>
      <c r="E20415" s="161"/>
      <c r="F20415" s="162"/>
      <c r="G20415" s="147"/>
      <c r="H20415" s="146"/>
      <c r="J20415" s="146"/>
      <c r="L20415" s="150"/>
      <c r="N20415" s="163"/>
      <c r="O20415" s="146"/>
      <c r="P20415" s="146"/>
      <c r="Q20415" s="146"/>
      <c r="R20415" s="34"/>
      <c r="S20415" s="35"/>
      <c r="T20415" s="147"/>
    </row>
    <row r="20416">
      <c r="A20416" s="147"/>
      <c r="B20416" s="64"/>
      <c r="C20416" s="147" t="s">
        <v>217</v>
      </c>
      <c r="E20416" s="161"/>
      <c r="F20416" s="162"/>
      <c r="G20416" s="147"/>
      <c r="H20416" s="146"/>
      <c r="J20416" s="146"/>
      <c r="L20416" s="150"/>
      <c r="N20416" s="163"/>
      <c r="O20416" s="146"/>
      <c r="P20416" s="146"/>
      <c r="Q20416" s="146"/>
      <c r="R20416" s="34"/>
      <c r="S20416" s="35"/>
      <c r="T20416" s="147"/>
    </row>
    <row r="20417">
      <c r="A20417" s="147"/>
      <c r="B20417" s="64"/>
      <c r="C20417" s="147" t="s">
        <v>217</v>
      </c>
      <c r="E20417" s="161"/>
      <c r="F20417" s="162"/>
      <c r="G20417" s="147"/>
      <c r="H20417" s="146"/>
      <c r="J20417" s="146"/>
      <c r="L20417" s="150"/>
      <c r="N20417" s="163"/>
      <c r="O20417" s="146"/>
      <c r="P20417" s="146"/>
      <c r="Q20417" s="146"/>
      <c r="R20417" s="34"/>
      <c r="S20417" s="35"/>
      <c r="T20417" s="147"/>
    </row>
    <row r="20418">
      <c r="A20418" s="147"/>
      <c r="B20418" s="64"/>
      <c r="C20418" s="147" t="s">
        <v>217</v>
      </c>
      <c r="E20418" s="161"/>
      <c r="F20418" s="162"/>
      <c r="G20418" s="147"/>
      <c r="H20418" s="146"/>
      <c r="J20418" s="146"/>
      <c r="L20418" s="150"/>
      <c r="N20418" s="163"/>
      <c r="O20418" s="146"/>
      <c r="P20418" s="146"/>
      <c r="Q20418" s="146"/>
      <c r="R20418" s="34"/>
      <c r="S20418" s="35"/>
      <c r="T20418" s="147"/>
    </row>
    <row r="20419">
      <c r="A20419" s="147"/>
      <c r="B20419" s="64"/>
      <c r="C20419" s="147" t="s">
        <v>217</v>
      </c>
      <c r="E20419" s="161"/>
      <c r="F20419" s="162"/>
      <c r="G20419" s="147"/>
      <c r="H20419" s="146"/>
      <c r="J20419" s="146"/>
      <c r="L20419" s="150"/>
      <c r="N20419" s="163"/>
      <c r="O20419" s="146"/>
      <c r="P20419" s="146"/>
      <c r="Q20419" s="146"/>
      <c r="R20419" s="34"/>
      <c r="S20419" s="35"/>
      <c r="T20419" s="147"/>
    </row>
    <row r="20420">
      <c r="A20420" s="147"/>
      <c r="B20420" s="64"/>
      <c r="C20420" s="147" t="s">
        <v>217</v>
      </c>
      <c r="E20420" s="161"/>
      <c r="F20420" s="162"/>
      <c r="G20420" s="147"/>
      <c r="H20420" s="146"/>
      <c r="J20420" s="146"/>
      <c r="L20420" s="150"/>
      <c r="N20420" s="163"/>
      <c r="O20420" s="146"/>
      <c r="P20420" s="146"/>
      <c r="Q20420" s="146"/>
      <c r="R20420" s="34"/>
      <c r="S20420" s="35"/>
      <c r="T20420" s="147"/>
    </row>
    <row r="20421">
      <c r="A20421" s="147"/>
      <c r="B20421" s="64"/>
      <c r="C20421" s="147" t="s">
        <v>217</v>
      </c>
      <c r="E20421" s="161"/>
      <c r="F20421" s="162"/>
      <c r="G20421" s="147"/>
      <c r="H20421" s="146"/>
      <c r="J20421" s="146"/>
      <c r="L20421" s="150"/>
      <c r="N20421" s="163"/>
      <c r="O20421" s="146"/>
      <c r="P20421" s="146"/>
      <c r="Q20421" s="146"/>
      <c r="R20421" s="34"/>
      <c r="S20421" s="35"/>
      <c r="T20421" s="147"/>
    </row>
    <row r="20422">
      <c r="A20422" s="147"/>
      <c r="B20422" s="64"/>
      <c r="C20422" s="147" t="s">
        <v>217</v>
      </c>
      <c r="E20422" s="161"/>
      <c r="F20422" s="162"/>
      <c r="G20422" s="147"/>
      <c r="H20422" s="146"/>
      <c r="J20422" s="146"/>
      <c r="L20422" s="150"/>
      <c r="N20422" s="163"/>
      <c r="O20422" s="146"/>
      <c r="P20422" s="146"/>
      <c r="Q20422" s="146"/>
      <c r="R20422" s="34"/>
      <c r="S20422" s="35"/>
      <c r="T20422" s="147"/>
    </row>
    <row r="20423">
      <c r="A20423" s="147"/>
      <c r="B20423" s="64"/>
      <c r="C20423" s="147" t="s">
        <v>217</v>
      </c>
      <c r="E20423" s="161"/>
      <c r="F20423" s="162"/>
      <c r="G20423" s="147"/>
      <c r="H20423" s="146"/>
      <c r="J20423" s="146"/>
      <c r="L20423" s="150"/>
      <c r="N20423" s="163"/>
      <c r="O20423" s="146"/>
      <c r="P20423" s="146"/>
      <c r="Q20423" s="146"/>
      <c r="R20423" s="34"/>
      <c r="S20423" s="35"/>
      <c r="T20423" s="147"/>
    </row>
    <row r="20424">
      <c r="A20424" s="147"/>
      <c r="B20424" s="64"/>
      <c r="C20424" s="147" t="s">
        <v>217</v>
      </c>
      <c r="E20424" s="161"/>
      <c r="F20424" s="162"/>
      <c r="G20424" s="147"/>
      <c r="H20424" s="146"/>
      <c r="J20424" s="146"/>
      <c r="L20424" s="150"/>
      <c r="N20424" s="163"/>
      <c r="O20424" s="146"/>
      <c r="P20424" s="146"/>
      <c r="Q20424" s="146"/>
      <c r="R20424" s="34"/>
      <c r="S20424" s="35"/>
      <c r="T20424" s="147"/>
    </row>
    <row r="20425">
      <c r="A20425" s="147"/>
      <c r="B20425" s="64"/>
      <c r="C20425" s="147" t="s">
        <v>217</v>
      </c>
      <c r="E20425" s="161"/>
      <c r="F20425" s="162"/>
      <c r="G20425" s="147"/>
      <c r="H20425" s="146"/>
      <c r="J20425" s="146"/>
      <c r="L20425" s="150"/>
      <c r="N20425" s="163"/>
      <c r="O20425" s="146"/>
      <c r="P20425" s="146"/>
      <c r="Q20425" s="146"/>
      <c r="R20425" s="34"/>
      <c r="S20425" s="35"/>
      <c r="T20425" s="147"/>
    </row>
    <row r="20426">
      <c r="A20426" s="147"/>
      <c r="B20426" s="64"/>
      <c r="C20426" s="147" t="s">
        <v>217</v>
      </c>
      <c r="E20426" s="161"/>
      <c r="F20426" s="162"/>
      <c r="G20426" s="147"/>
      <c r="H20426" s="146"/>
      <c r="J20426" s="146"/>
      <c r="L20426" s="150"/>
      <c r="N20426" s="163"/>
      <c r="O20426" s="146"/>
      <c r="P20426" s="146"/>
      <c r="Q20426" s="146"/>
      <c r="R20426" s="34"/>
      <c r="S20426" s="35"/>
      <c r="T20426" s="147"/>
    </row>
    <row r="20427">
      <c r="A20427" s="147"/>
      <c r="B20427" s="64"/>
      <c r="C20427" s="147" t="s">
        <v>217</v>
      </c>
      <c r="E20427" s="161"/>
      <c r="F20427" s="162"/>
      <c r="G20427" s="147"/>
      <c r="H20427" s="146"/>
      <c r="J20427" s="146"/>
      <c r="L20427" s="150"/>
      <c r="N20427" s="163"/>
      <c r="O20427" s="146"/>
      <c r="P20427" s="146"/>
      <c r="Q20427" s="146"/>
      <c r="R20427" s="34"/>
      <c r="S20427" s="35"/>
      <c r="T20427" s="147"/>
    </row>
    <row r="20428">
      <c r="A20428" s="147"/>
      <c r="B20428" s="64"/>
      <c r="C20428" s="147" t="s">
        <v>217</v>
      </c>
      <c r="E20428" s="161"/>
      <c r="F20428" s="162"/>
      <c r="G20428" s="147"/>
      <c r="H20428" s="146"/>
      <c r="J20428" s="146"/>
      <c r="L20428" s="150"/>
      <c r="N20428" s="163"/>
      <c r="O20428" s="146"/>
      <c r="P20428" s="146"/>
      <c r="Q20428" s="146"/>
      <c r="R20428" s="34"/>
      <c r="S20428" s="35"/>
      <c r="T20428" s="147"/>
    </row>
    <row r="20429">
      <c r="A20429" s="147"/>
      <c r="B20429" s="64"/>
      <c r="C20429" s="147" t="s">
        <v>217</v>
      </c>
      <c r="E20429" s="161"/>
      <c r="F20429" s="162"/>
      <c r="G20429" s="147"/>
      <c r="H20429" s="146"/>
      <c r="J20429" s="146"/>
      <c r="L20429" s="150"/>
      <c r="N20429" s="163"/>
      <c r="O20429" s="146"/>
      <c r="P20429" s="146"/>
      <c r="Q20429" s="146"/>
      <c r="R20429" s="34"/>
      <c r="S20429" s="35"/>
      <c r="T20429" s="147"/>
    </row>
    <row r="20430">
      <c r="A20430" s="147"/>
      <c r="B20430" s="64"/>
      <c r="C20430" s="147" t="s">
        <v>217</v>
      </c>
      <c r="E20430" s="161"/>
      <c r="F20430" s="162"/>
      <c r="G20430" s="147"/>
      <c r="H20430" s="146"/>
      <c r="J20430" s="146"/>
      <c r="L20430" s="150"/>
      <c r="N20430" s="163"/>
      <c r="O20430" s="146"/>
      <c r="P20430" s="146"/>
      <c r="Q20430" s="146"/>
      <c r="R20430" s="34"/>
      <c r="S20430" s="35"/>
      <c r="T20430" s="147"/>
    </row>
    <row r="20431">
      <c r="A20431" s="147"/>
      <c r="B20431" s="64"/>
      <c r="C20431" s="147" t="s">
        <v>217</v>
      </c>
      <c r="E20431" s="161"/>
      <c r="F20431" s="162"/>
      <c r="G20431" s="147"/>
      <c r="H20431" s="146"/>
      <c r="J20431" s="146"/>
      <c r="L20431" s="150"/>
      <c r="N20431" s="163"/>
      <c r="O20431" s="146"/>
      <c r="P20431" s="146"/>
      <c r="Q20431" s="146"/>
      <c r="R20431" s="34"/>
      <c r="S20431" s="35"/>
      <c r="T20431" s="147"/>
    </row>
    <row r="20432">
      <c r="A20432" s="147"/>
      <c r="B20432" s="64"/>
      <c r="C20432" s="147" t="s">
        <v>217</v>
      </c>
      <c r="E20432" s="161"/>
      <c r="F20432" s="162"/>
      <c r="G20432" s="147"/>
      <c r="H20432" s="146"/>
      <c r="J20432" s="146"/>
      <c r="L20432" s="150"/>
      <c r="N20432" s="163"/>
      <c r="O20432" s="146"/>
      <c r="P20432" s="146"/>
      <c r="Q20432" s="146"/>
      <c r="R20432" s="34"/>
      <c r="S20432" s="35"/>
      <c r="T20432" s="147"/>
    </row>
    <row r="20433">
      <c r="A20433" s="147"/>
      <c r="B20433" s="64"/>
      <c r="C20433" s="147" t="s">
        <v>217</v>
      </c>
      <c r="E20433" s="161"/>
      <c r="F20433" s="162"/>
      <c r="G20433" s="147"/>
      <c r="H20433" s="146"/>
      <c r="J20433" s="146"/>
      <c r="L20433" s="150"/>
      <c r="N20433" s="163"/>
      <c r="O20433" s="146"/>
      <c r="P20433" s="146"/>
      <c r="Q20433" s="146"/>
      <c r="R20433" s="34"/>
      <c r="S20433" s="35"/>
      <c r="T20433" s="147"/>
    </row>
    <row r="20434">
      <c r="A20434" s="147"/>
      <c r="B20434" s="64"/>
      <c r="C20434" s="147" t="s">
        <v>217</v>
      </c>
      <c r="E20434" s="161"/>
      <c r="F20434" s="162"/>
      <c r="G20434" s="147"/>
      <c r="H20434" s="146"/>
      <c r="J20434" s="146"/>
      <c r="L20434" s="150"/>
      <c r="N20434" s="163"/>
      <c r="O20434" s="146"/>
      <c r="P20434" s="146"/>
      <c r="Q20434" s="146"/>
      <c r="R20434" s="34"/>
      <c r="S20434" s="35"/>
      <c r="T20434" s="147"/>
    </row>
    <row r="20435">
      <c r="A20435" s="147"/>
      <c r="B20435" s="64"/>
      <c r="C20435" s="147" t="s">
        <v>217</v>
      </c>
      <c r="E20435" s="161"/>
      <c r="F20435" s="162"/>
      <c r="G20435" s="147"/>
      <c r="H20435" s="146"/>
      <c r="J20435" s="146"/>
      <c r="L20435" s="150"/>
      <c r="N20435" s="163"/>
      <c r="O20435" s="146"/>
      <c r="P20435" s="146"/>
      <c r="Q20435" s="146"/>
      <c r="R20435" s="34"/>
      <c r="S20435" s="35"/>
      <c r="T20435" s="147"/>
    </row>
    <row r="20436">
      <c r="A20436" s="147"/>
      <c r="B20436" s="64"/>
      <c r="C20436" s="147" t="s">
        <v>217</v>
      </c>
      <c r="E20436" s="161"/>
      <c r="F20436" s="162"/>
      <c r="G20436" s="147"/>
      <c r="H20436" s="146"/>
      <c r="J20436" s="146"/>
      <c r="L20436" s="150"/>
      <c r="N20436" s="163"/>
      <c r="O20436" s="146"/>
      <c r="P20436" s="146"/>
      <c r="Q20436" s="146"/>
      <c r="R20436" s="34"/>
      <c r="S20436" s="35"/>
      <c r="T20436" s="147"/>
    </row>
    <row r="20437">
      <c r="A20437" s="147"/>
      <c r="B20437" s="64"/>
      <c r="C20437" s="147" t="s">
        <v>217</v>
      </c>
      <c r="E20437" s="161"/>
      <c r="F20437" s="162"/>
      <c r="G20437" s="147"/>
      <c r="H20437" s="146"/>
      <c r="J20437" s="146"/>
      <c r="L20437" s="150"/>
      <c r="N20437" s="163"/>
      <c r="O20437" s="146"/>
      <c r="P20437" s="146"/>
      <c r="Q20437" s="146"/>
      <c r="R20437" s="34"/>
      <c r="S20437" s="35"/>
      <c r="T20437" s="147"/>
    </row>
    <row r="20438">
      <c r="A20438" s="147"/>
      <c r="B20438" s="64"/>
      <c r="C20438" s="147" t="s">
        <v>217</v>
      </c>
      <c r="E20438" s="161"/>
      <c r="F20438" s="162"/>
      <c r="G20438" s="147"/>
      <c r="H20438" s="146"/>
      <c r="J20438" s="146"/>
      <c r="L20438" s="150"/>
      <c r="N20438" s="163"/>
      <c r="O20438" s="146"/>
      <c r="P20438" s="146"/>
      <c r="Q20438" s="146"/>
      <c r="R20438" s="34"/>
      <c r="S20438" s="35"/>
      <c r="T20438" s="147"/>
    </row>
    <row r="20439">
      <c r="A20439" s="147"/>
      <c r="B20439" s="64"/>
      <c r="C20439" s="147" t="s">
        <v>217</v>
      </c>
      <c r="E20439" s="161"/>
      <c r="F20439" s="162"/>
      <c r="G20439" s="147"/>
      <c r="H20439" s="146"/>
      <c r="J20439" s="146"/>
      <c r="L20439" s="150"/>
      <c r="N20439" s="163"/>
      <c r="O20439" s="146"/>
      <c r="P20439" s="146"/>
      <c r="Q20439" s="146"/>
      <c r="R20439" s="34"/>
      <c r="S20439" s="35"/>
      <c r="T20439" s="147"/>
    </row>
    <row r="20440">
      <c r="A20440" s="147"/>
      <c r="B20440" s="64"/>
      <c r="C20440" s="147" t="s">
        <v>217</v>
      </c>
      <c r="E20440" s="161"/>
      <c r="F20440" s="162"/>
      <c r="G20440" s="147"/>
      <c r="H20440" s="146"/>
      <c r="J20440" s="146"/>
      <c r="L20440" s="150"/>
      <c r="N20440" s="163"/>
      <c r="O20440" s="146"/>
      <c r="P20440" s="146"/>
      <c r="Q20440" s="146"/>
      <c r="R20440" s="34"/>
      <c r="S20440" s="35"/>
      <c r="T20440" s="147"/>
    </row>
    <row r="20441">
      <c r="A20441" s="147"/>
      <c r="B20441" s="64"/>
      <c r="C20441" s="147" t="s">
        <v>217</v>
      </c>
      <c r="E20441" s="161"/>
      <c r="F20441" s="162"/>
      <c r="G20441" s="147"/>
      <c r="H20441" s="146"/>
      <c r="J20441" s="146"/>
      <c r="L20441" s="150"/>
      <c r="N20441" s="163"/>
      <c r="O20441" s="146"/>
      <c r="P20441" s="146"/>
      <c r="Q20441" s="146"/>
      <c r="R20441" s="34"/>
      <c r="S20441" s="35"/>
      <c r="T20441" s="147"/>
    </row>
    <row r="20442">
      <c r="A20442" s="147"/>
      <c r="B20442" s="64"/>
      <c r="C20442" s="147" t="s">
        <v>217</v>
      </c>
      <c r="E20442" s="161"/>
      <c r="F20442" s="162"/>
      <c r="G20442" s="147"/>
      <c r="H20442" s="146"/>
      <c r="J20442" s="146"/>
      <c r="L20442" s="150"/>
      <c r="N20442" s="163"/>
      <c r="O20442" s="146"/>
      <c r="P20442" s="146"/>
      <c r="Q20442" s="146"/>
      <c r="R20442" s="34"/>
      <c r="S20442" s="35"/>
      <c r="T20442" s="147"/>
    </row>
    <row r="20443">
      <c r="A20443" s="147"/>
      <c r="B20443" s="64"/>
      <c r="C20443" s="147" t="s">
        <v>217</v>
      </c>
      <c r="E20443" s="161"/>
      <c r="F20443" s="162"/>
      <c r="G20443" s="147"/>
      <c r="H20443" s="146"/>
      <c r="J20443" s="146"/>
      <c r="L20443" s="150"/>
      <c r="N20443" s="163"/>
      <c r="O20443" s="146"/>
      <c r="P20443" s="146"/>
      <c r="Q20443" s="146"/>
      <c r="R20443" s="34"/>
      <c r="S20443" s="35"/>
      <c r="T20443" s="147"/>
    </row>
    <row r="20444">
      <c r="A20444" s="147"/>
      <c r="B20444" s="64"/>
      <c r="C20444" s="147" t="s">
        <v>217</v>
      </c>
      <c r="E20444" s="161"/>
      <c r="F20444" s="162"/>
      <c r="G20444" s="147"/>
      <c r="H20444" s="146"/>
      <c r="J20444" s="146"/>
      <c r="L20444" s="150"/>
      <c r="N20444" s="163"/>
      <c r="O20444" s="146"/>
      <c r="P20444" s="146"/>
      <c r="Q20444" s="146"/>
      <c r="R20444" s="34"/>
      <c r="S20444" s="35"/>
      <c r="T20444" s="147"/>
    </row>
    <row r="20445">
      <c r="A20445" s="147"/>
      <c r="B20445" s="64"/>
      <c r="C20445" s="147" t="s">
        <v>217</v>
      </c>
      <c r="E20445" s="161"/>
      <c r="F20445" s="162"/>
      <c r="G20445" s="147"/>
      <c r="H20445" s="146"/>
      <c r="J20445" s="146"/>
      <c r="L20445" s="150"/>
      <c r="N20445" s="163"/>
      <c r="O20445" s="146"/>
      <c r="P20445" s="146"/>
      <c r="Q20445" s="146"/>
      <c r="R20445" s="34"/>
      <c r="S20445" s="35"/>
      <c r="T20445" s="147"/>
    </row>
    <row r="20446">
      <c r="A20446" s="147"/>
      <c r="B20446" s="64"/>
      <c r="C20446" s="147" t="s">
        <v>217</v>
      </c>
      <c r="E20446" s="161"/>
      <c r="F20446" s="162"/>
      <c r="G20446" s="147"/>
      <c r="H20446" s="146"/>
      <c r="J20446" s="146"/>
      <c r="L20446" s="150"/>
      <c r="N20446" s="163"/>
      <c r="O20446" s="146"/>
      <c r="P20446" s="146"/>
      <c r="Q20446" s="146"/>
      <c r="R20446" s="34"/>
      <c r="S20446" s="35"/>
      <c r="T20446" s="147"/>
    </row>
    <row r="20447">
      <c r="A20447" s="147"/>
      <c r="B20447" s="64"/>
      <c r="C20447" s="147" t="s">
        <v>217</v>
      </c>
      <c r="E20447" s="161"/>
      <c r="F20447" s="162"/>
      <c r="G20447" s="147"/>
      <c r="H20447" s="146"/>
      <c r="J20447" s="146"/>
      <c r="L20447" s="150"/>
      <c r="N20447" s="163"/>
      <c r="O20447" s="146"/>
      <c r="P20447" s="146"/>
      <c r="Q20447" s="146"/>
      <c r="R20447" s="34"/>
      <c r="S20447" s="35"/>
      <c r="T20447" s="147"/>
    </row>
    <row r="20448">
      <c r="A20448" s="147"/>
      <c r="B20448" s="64"/>
      <c r="C20448" s="147" t="s">
        <v>217</v>
      </c>
      <c r="E20448" s="161"/>
      <c r="F20448" s="162"/>
      <c r="G20448" s="147"/>
      <c r="H20448" s="146"/>
      <c r="J20448" s="146"/>
      <c r="L20448" s="150"/>
      <c r="N20448" s="163"/>
      <c r="O20448" s="146"/>
      <c r="P20448" s="146"/>
      <c r="Q20448" s="146"/>
      <c r="R20448" s="34"/>
      <c r="S20448" s="35"/>
      <c r="T20448" s="147"/>
    </row>
    <row r="20449">
      <c r="A20449" s="147"/>
      <c r="B20449" s="64"/>
      <c r="C20449" s="147" t="s">
        <v>217</v>
      </c>
      <c r="E20449" s="161"/>
      <c r="F20449" s="162"/>
      <c r="G20449" s="147"/>
      <c r="H20449" s="146"/>
      <c r="J20449" s="146"/>
      <c r="L20449" s="150"/>
      <c r="N20449" s="163"/>
      <c r="O20449" s="146"/>
      <c r="P20449" s="146"/>
      <c r="Q20449" s="146"/>
      <c r="R20449" s="34"/>
      <c r="S20449" s="35"/>
      <c r="T20449" s="147"/>
    </row>
    <row r="20450">
      <c r="A20450" s="147"/>
      <c r="B20450" s="64"/>
      <c r="C20450" s="147" t="s">
        <v>217</v>
      </c>
      <c r="E20450" s="161"/>
      <c r="F20450" s="162"/>
      <c r="G20450" s="147"/>
      <c r="H20450" s="146"/>
      <c r="J20450" s="146"/>
      <c r="L20450" s="150"/>
      <c r="N20450" s="163"/>
      <c r="O20450" s="146"/>
      <c r="P20450" s="146"/>
      <c r="Q20450" s="146"/>
      <c r="R20450" s="34"/>
      <c r="S20450" s="35"/>
      <c r="T20450" s="147"/>
    </row>
    <row r="20451">
      <c r="A20451" s="147"/>
      <c r="B20451" s="64"/>
      <c r="C20451" s="147" t="s">
        <v>217</v>
      </c>
      <c r="E20451" s="161"/>
      <c r="F20451" s="162"/>
      <c r="G20451" s="147"/>
      <c r="H20451" s="146"/>
      <c r="J20451" s="146"/>
      <c r="L20451" s="150"/>
      <c r="N20451" s="163"/>
      <c r="O20451" s="146"/>
      <c r="P20451" s="146"/>
      <c r="Q20451" s="146"/>
      <c r="R20451" s="34"/>
      <c r="S20451" s="35"/>
      <c r="T20451" s="147"/>
    </row>
    <row r="20452">
      <c r="A20452" s="147"/>
      <c r="B20452" s="64"/>
      <c r="C20452" s="147" t="s">
        <v>217</v>
      </c>
      <c r="E20452" s="161"/>
      <c r="F20452" s="162"/>
      <c r="G20452" s="147"/>
      <c r="H20452" s="146"/>
      <c r="J20452" s="146"/>
      <c r="L20452" s="150"/>
      <c r="N20452" s="163"/>
      <c r="O20452" s="146"/>
      <c r="P20452" s="146"/>
      <c r="Q20452" s="146"/>
      <c r="R20452" s="34"/>
      <c r="S20452" s="35"/>
      <c r="T20452" s="147"/>
    </row>
    <row r="20453">
      <c r="A20453" s="147"/>
      <c r="B20453" s="64"/>
      <c r="C20453" s="147" t="s">
        <v>217</v>
      </c>
      <c r="E20453" s="161"/>
      <c r="F20453" s="162"/>
      <c r="G20453" s="147"/>
      <c r="H20453" s="146"/>
      <c r="J20453" s="146"/>
      <c r="L20453" s="150"/>
      <c r="N20453" s="163"/>
      <c r="O20453" s="146"/>
      <c r="P20453" s="146"/>
      <c r="Q20453" s="146"/>
      <c r="R20453" s="34"/>
      <c r="S20453" s="35"/>
      <c r="T20453" s="147"/>
    </row>
    <row r="20454">
      <c r="A20454" s="147"/>
      <c r="B20454" s="64"/>
      <c r="C20454" s="147" t="s">
        <v>217</v>
      </c>
      <c r="E20454" s="161"/>
      <c r="F20454" s="162"/>
      <c r="G20454" s="147"/>
      <c r="H20454" s="146"/>
      <c r="J20454" s="146"/>
      <c r="L20454" s="150"/>
      <c r="N20454" s="163"/>
      <c r="O20454" s="146"/>
      <c r="P20454" s="146"/>
      <c r="Q20454" s="146"/>
      <c r="R20454" s="34"/>
      <c r="S20454" s="35"/>
      <c r="T20454" s="147"/>
    </row>
    <row r="20455">
      <c r="A20455" s="147"/>
      <c r="B20455" s="64"/>
      <c r="C20455" s="147" t="s">
        <v>217</v>
      </c>
      <c r="E20455" s="161"/>
      <c r="F20455" s="162"/>
      <c r="G20455" s="147"/>
      <c r="H20455" s="146"/>
      <c r="J20455" s="146"/>
      <c r="L20455" s="150"/>
      <c r="N20455" s="163"/>
      <c r="O20455" s="146"/>
      <c r="P20455" s="146"/>
      <c r="Q20455" s="146"/>
      <c r="R20455" s="34"/>
      <c r="S20455" s="35"/>
      <c r="T20455" s="147"/>
    </row>
    <row r="20456">
      <c r="A20456" s="147"/>
      <c r="B20456" s="64"/>
      <c r="C20456" s="147" t="s">
        <v>217</v>
      </c>
      <c r="E20456" s="161"/>
      <c r="F20456" s="162"/>
      <c r="G20456" s="147"/>
      <c r="H20456" s="146"/>
      <c r="J20456" s="146"/>
      <c r="L20456" s="150"/>
      <c r="N20456" s="163"/>
      <c r="O20456" s="146"/>
      <c r="P20456" s="146"/>
      <c r="Q20456" s="146"/>
      <c r="R20456" s="34"/>
      <c r="S20456" s="35"/>
      <c r="T20456" s="147"/>
    </row>
    <row r="20457">
      <c r="A20457" s="147"/>
      <c r="B20457" s="64"/>
      <c r="C20457" s="147" t="s">
        <v>217</v>
      </c>
      <c r="E20457" s="161"/>
      <c r="F20457" s="162"/>
      <c r="G20457" s="147"/>
      <c r="H20457" s="146"/>
      <c r="J20457" s="146"/>
      <c r="L20457" s="150"/>
      <c r="N20457" s="163"/>
      <c r="O20457" s="146"/>
      <c r="P20457" s="146"/>
      <c r="Q20457" s="146"/>
      <c r="R20457" s="34"/>
      <c r="S20457" s="35"/>
      <c r="T20457" s="147"/>
    </row>
    <row r="20458">
      <c r="A20458" s="147"/>
      <c r="B20458" s="64"/>
      <c r="C20458" s="147" t="s">
        <v>217</v>
      </c>
      <c r="E20458" s="161"/>
      <c r="F20458" s="162"/>
      <c r="G20458" s="147"/>
      <c r="H20458" s="146"/>
      <c r="J20458" s="146"/>
      <c r="L20458" s="150"/>
      <c r="N20458" s="163"/>
      <c r="O20458" s="146"/>
      <c r="P20458" s="146"/>
      <c r="Q20458" s="146"/>
      <c r="R20458" s="34"/>
      <c r="S20458" s="35"/>
      <c r="T20458" s="147"/>
    </row>
    <row r="20459">
      <c r="A20459" s="147"/>
      <c r="B20459" s="64"/>
      <c r="C20459" s="147" t="s">
        <v>217</v>
      </c>
      <c r="E20459" s="161"/>
      <c r="F20459" s="162"/>
      <c r="G20459" s="147"/>
      <c r="H20459" s="146"/>
      <c r="J20459" s="146"/>
      <c r="L20459" s="150"/>
      <c r="N20459" s="163"/>
      <c r="O20459" s="146"/>
      <c r="P20459" s="146"/>
      <c r="Q20459" s="146"/>
      <c r="R20459" s="34"/>
      <c r="S20459" s="35"/>
      <c r="T20459" s="147"/>
    </row>
    <row r="20460">
      <c r="A20460" s="147"/>
      <c r="B20460" s="64"/>
      <c r="C20460" s="147" t="s">
        <v>217</v>
      </c>
      <c r="E20460" s="161"/>
      <c r="F20460" s="162"/>
      <c r="G20460" s="147"/>
      <c r="H20460" s="146"/>
      <c r="J20460" s="146"/>
      <c r="L20460" s="150"/>
      <c r="N20460" s="163"/>
      <c r="O20460" s="146"/>
      <c r="P20460" s="146"/>
      <c r="Q20460" s="146"/>
      <c r="R20460" s="34"/>
      <c r="S20460" s="35"/>
      <c r="T20460" s="147"/>
    </row>
    <row r="20461">
      <c r="A20461" s="147"/>
      <c r="B20461" s="64"/>
      <c r="C20461" s="147" t="s">
        <v>217</v>
      </c>
      <c r="E20461" s="161"/>
      <c r="F20461" s="162"/>
      <c r="G20461" s="147"/>
      <c r="H20461" s="146"/>
      <c r="J20461" s="146"/>
      <c r="L20461" s="150"/>
      <c r="N20461" s="163"/>
      <c r="O20461" s="146"/>
      <c r="P20461" s="146"/>
      <c r="Q20461" s="146"/>
      <c r="R20461" s="34"/>
      <c r="S20461" s="35"/>
      <c r="T20461" s="147"/>
    </row>
    <row r="20462">
      <c r="A20462" s="147"/>
      <c r="B20462" s="64"/>
      <c r="C20462" s="147" t="s">
        <v>217</v>
      </c>
      <c r="E20462" s="161"/>
      <c r="F20462" s="162"/>
      <c r="G20462" s="147"/>
      <c r="H20462" s="146"/>
      <c r="J20462" s="146"/>
      <c r="L20462" s="150"/>
      <c r="N20462" s="163"/>
      <c r="O20462" s="146"/>
      <c r="P20462" s="146"/>
      <c r="Q20462" s="146"/>
      <c r="R20462" s="34"/>
      <c r="S20462" s="35"/>
      <c r="T20462" s="147"/>
    </row>
    <row r="20463">
      <c r="A20463" s="147"/>
      <c r="B20463" s="64"/>
      <c r="C20463" s="147" t="s">
        <v>217</v>
      </c>
      <c r="E20463" s="161"/>
      <c r="F20463" s="162"/>
      <c r="G20463" s="147"/>
      <c r="H20463" s="146"/>
      <c r="J20463" s="146"/>
      <c r="L20463" s="150"/>
      <c r="N20463" s="163"/>
      <c r="O20463" s="146"/>
      <c r="P20463" s="146"/>
      <c r="Q20463" s="146"/>
      <c r="R20463" s="34"/>
      <c r="S20463" s="35"/>
      <c r="T20463" s="147"/>
    </row>
    <row r="20464">
      <c r="A20464" s="147"/>
      <c r="B20464" s="64"/>
      <c r="C20464" s="147" t="s">
        <v>217</v>
      </c>
      <c r="E20464" s="161"/>
      <c r="F20464" s="162"/>
      <c r="G20464" s="147"/>
      <c r="H20464" s="146"/>
      <c r="J20464" s="146"/>
      <c r="L20464" s="150"/>
      <c r="N20464" s="163"/>
      <c r="O20464" s="146"/>
      <c r="P20464" s="146"/>
      <c r="Q20464" s="146"/>
      <c r="R20464" s="34"/>
      <c r="S20464" s="35"/>
      <c r="T20464" s="147"/>
    </row>
    <row r="20465">
      <c r="A20465" s="147"/>
      <c r="B20465" s="64"/>
      <c r="C20465" s="147" t="s">
        <v>217</v>
      </c>
      <c r="E20465" s="161"/>
      <c r="F20465" s="162"/>
      <c r="G20465" s="147"/>
      <c r="H20465" s="146"/>
      <c r="J20465" s="146"/>
      <c r="L20465" s="150"/>
      <c r="N20465" s="163"/>
      <c r="O20465" s="146"/>
      <c r="P20465" s="146"/>
      <c r="Q20465" s="146"/>
      <c r="R20465" s="34"/>
      <c r="S20465" s="35"/>
      <c r="T20465" s="147"/>
    </row>
    <row r="20466">
      <c r="A20466" s="147"/>
      <c r="B20466" s="64"/>
      <c r="C20466" s="147" t="s">
        <v>217</v>
      </c>
      <c r="E20466" s="161"/>
      <c r="F20466" s="162"/>
      <c r="G20466" s="147"/>
      <c r="H20466" s="146"/>
      <c r="J20466" s="146"/>
      <c r="L20466" s="150"/>
      <c r="N20466" s="163"/>
      <c r="O20466" s="146"/>
      <c r="P20466" s="146"/>
      <c r="Q20466" s="146"/>
      <c r="R20466" s="34"/>
      <c r="S20466" s="35"/>
      <c r="T20466" s="147"/>
    </row>
    <row r="20467">
      <c r="A20467" s="147"/>
      <c r="B20467" s="64"/>
      <c r="C20467" s="147" t="s">
        <v>217</v>
      </c>
      <c r="E20467" s="161"/>
      <c r="F20467" s="162"/>
      <c r="G20467" s="147"/>
      <c r="H20467" s="146"/>
      <c r="J20467" s="146"/>
      <c r="L20467" s="150"/>
      <c r="N20467" s="163"/>
      <c r="O20467" s="146"/>
      <c r="P20467" s="146"/>
      <c r="Q20467" s="146"/>
      <c r="R20467" s="34"/>
      <c r="S20467" s="35"/>
      <c r="T20467" s="147"/>
    </row>
    <row r="20468">
      <c r="A20468" s="147"/>
      <c r="B20468" s="64"/>
      <c r="C20468" s="147" t="s">
        <v>217</v>
      </c>
      <c r="E20468" s="161"/>
      <c r="F20468" s="162"/>
      <c r="G20468" s="147"/>
      <c r="H20468" s="146"/>
      <c r="J20468" s="146"/>
      <c r="L20468" s="150"/>
      <c r="N20468" s="163"/>
      <c r="O20468" s="146"/>
      <c r="P20468" s="146"/>
      <c r="Q20468" s="146"/>
      <c r="R20468" s="34"/>
      <c r="S20468" s="35"/>
      <c r="T20468" s="147"/>
    </row>
    <row r="20469">
      <c r="A20469" s="147"/>
      <c r="B20469" s="64"/>
      <c r="C20469" s="147" t="s">
        <v>217</v>
      </c>
      <c r="E20469" s="161"/>
      <c r="F20469" s="162"/>
      <c r="G20469" s="147"/>
      <c r="H20469" s="146"/>
      <c r="J20469" s="146"/>
      <c r="L20469" s="150"/>
      <c r="N20469" s="163"/>
      <c r="O20469" s="146"/>
      <c r="P20469" s="146"/>
      <c r="Q20469" s="146"/>
      <c r="R20469" s="34"/>
      <c r="S20469" s="35"/>
      <c r="T20469" s="147"/>
    </row>
    <row r="20470">
      <c r="A20470" s="147"/>
      <c r="B20470" s="64"/>
      <c r="C20470" s="147" t="s">
        <v>217</v>
      </c>
      <c r="E20470" s="161"/>
      <c r="F20470" s="162"/>
      <c r="G20470" s="147"/>
      <c r="H20470" s="146"/>
      <c r="J20470" s="146"/>
      <c r="L20470" s="150"/>
      <c r="N20470" s="163"/>
      <c r="O20470" s="146"/>
      <c r="P20470" s="146"/>
      <c r="Q20470" s="146"/>
      <c r="R20470" s="34"/>
      <c r="S20470" s="35"/>
      <c r="T20470" s="147"/>
    </row>
    <row r="20471">
      <c r="A20471" s="147"/>
      <c r="B20471" s="64"/>
      <c r="C20471" s="147" t="s">
        <v>217</v>
      </c>
      <c r="E20471" s="161"/>
      <c r="F20471" s="162"/>
      <c r="G20471" s="147"/>
      <c r="H20471" s="146"/>
      <c r="J20471" s="146"/>
      <c r="L20471" s="150"/>
      <c r="N20471" s="163"/>
      <c r="O20471" s="146"/>
      <c r="P20471" s="146"/>
      <c r="Q20471" s="146"/>
      <c r="R20471" s="34"/>
      <c r="S20471" s="35"/>
      <c r="T20471" s="147"/>
    </row>
    <row r="20472">
      <c r="A20472" s="147"/>
      <c r="B20472" s="64"/>
      <c r="C20472" s="147" t="s">
        <v>217</v>
      </c>
      <c r="E20472" s="161"/>
      <c r="F20472" s="162"/>
      <c r="G20472" s="147"/>
      <c r="H20472" s="146"/>
      <c r="J20472" s="146"/>
      <c r="L20472" s="150"/>
      <c r="N20472" s="163"/>
      <c r="O20472" s="146"/>
      <c r="P20472" s="146"/>
      <c r="Q20472" s="146"/>
      <c r="R20472" s="34"/>
      <c r="S20472" s="35"/>
      <c r="T20472" s="147"/>
    </row>
    <row r="20473">
      <c r="A20473" s="147"/>
      <c r="B20473" s="64"/>
      <c r="C20473" s="147" t="s">
        <v>217</v>
      </c>
      <c r="E20473" s="161"/>
      <c r="F20473" s="162"/>
      <c r="G20473" s="147"/>
      <c r="H20473" s="146"/>
      <c r="J20473" s="146"/>
      <c r="L20473" s="150"/>
      <c r="N20473" s="163"/>
      <c r="O20473" s="146"/>
      <c r="P20473" s="146"/>
      <c r="Q20473" s="146"/>
      <c r="R20473" s="34"/>
      <c r="S20473" s="35"/>
      <c r="T20473" s="147"/>
    </row>
    <row r="20474">
      <c r="A20474" s="147"/>
      <c r="B20474" s="64"/>
      <c r="C20474" s="147" t="s">
        <v>217</v>
      </c>
      <c r="E20474" s="161"/>
      <c r="F20474" s="162"/>
      <c r="G20474" s="147"/>
      <c r="H20474" s="146"/>
      <c r="J20474" s="146"/>
      <c r="L20474" s="150"/>
      <c r="N20474" s="163"/>
      <c r="O20474" s="146"/>
      <c r="P20474" s="146"/>
      <c r="Q20474" s="146"/>
      <c r="R20474" s="34"/>
      <c r="S20474" s="35"/>
      <c r="T20474" s="147"/>
    </row>
    <row r="20475">
      <c r="A20475" s="147"/>
      <c r="B20475" s="64"/>
      <c r="C20475" s="147" t="s">
        <v>217</v>
      </c>
      <c r="E20475" s="161"/>
      <c r="F20475" s="162"/>
      <c r="G20475" s="147"/>
      <c r="H20475" s="146"/>
      <c r="J20475" s="146"/>
      <c r="L20475" s="150"/>
      <c r="N20475" s="163"/>
      <c r="O20475" s="146"/>
      <c r="P20475" s="146"/>
      <c r="Q20475" s="146"/>
      <c r="R20475" s="34"/>
      <c r="S20475" s="35"/>
      <c r="T20475" s="147"/>
    </row>
    <row r="20476">
      <c r="A20476" s="147"/>
      <c r="B20476" s="64"/>
      <c r="C20476" s="147" t="s">
        <v>217</v>
      </c>
      <c r="E20476" s="161"/>
      <c r="F20476" s="162"/>
      <c r="G20476" s="147"/>
      <c r="H20476" s="146"/>
      <c r="J20476" s="146"/>
      <c r="L20476" s="150"/>
      <c r="N20476" s="163"/>
      <c r="O20476" s="146"/>
      <c r="P20476" s="146"/>
      <c r="Q20476" s="146"/>
      <c r="R20476" s="34"/>
      <c r="S20476" s="35"/>
      <c r="T20476" s="147"/>
    </row>
    <row r="20477">
      <c r="A20477" s="147"/>
      <c r="B20477" s="64"/>
      <c r="C20477" s="147" t="s">
        <v>217</v>
      </c>
      <c r="E20477" s="161"/>
      <c r="F20477" s="162"/>
      <c r="G20477" s="147"/>
      <c r="H20477" s="146"/>
      <c r="J20477" s="146"/>
      <c r="L20477" s="150"/>
      <c r="N20477" s="163"/>
      <c r="O20477" s="146"/>
      <c r="P20477" s="146"/>
      <c r="Q20477" s="146"/>
      <c r="R20477" s="34"/>
      <c r="S20477" s="35"/>
      <c r="T20477" s="147"/>
    </row>
    <row r="20478">
      <c r="A20478" s="147"/>
      <c r="B20478" s="64"/>
      <c r="C20478" s="147" t="s">
        <v>217</v>
      </c>
      <c r="E20478" s="161"/>
      <c r="F20478" s="162"/>
      <c r="G20478" s="147"/>
      <c r="H20478" s="146"/>
      <c r="J20478" s="146"/>
      <c r="L20478" s="150"/>
      <c r="N20478" s="163"/>
      <c r="O20478" s="146"/>
      <c r="P20478" s="146"/>
      <c r="Q20478" s="146"/>
      <c r="R20478" s="34"/>
      <c r="S20478" s="35"/>
      <c r="T20478" s="147"/>
    </row>
    <row r="20479">
      <c r="A20479" s="147"/>
      <c r="B20479" s="64"/>
      <c r="C20479" s="147" t="s">
        <v>217</v>
      </c>
      <c r="E20479" s="161"/>
      <c r="F20479" s="162"/>
      <c r="G20479" s="147"/>
      <c r="H20479" s="146"/>
      <c r="J20479" s="146"/>
      <c r="L20479" s="150"/>
      <c r="N20479" s="163"/>
      <c r="O20479" s="146"/>
      <c r="P20479" s="146"/>
      <c r="Q20479" s="146"/>
      <c r="R20479" s="34"/>
      <c r="S20479" s="35"/>
      <c r="T20479" s="147"/>
    </row>
    <row r="20480">
      <c r="A20480" s="147"/>
      <c r="B20480" s="64"/>
      <c r="C20480" s="147" t="s">
        <v>217</v>
      </c>
      <c r="E20480" s="161"/>
      <c r="F20480" s="162"/>
      <c r="G20480" s="147"/>
      <c r="H20480" s="146"/>
      <c r="J20480" s="146"/>
      <c r="L20480" s="150"/>
      <c r="N20480" s="163"/>
      <c r="O20480" s="146"/>
      <c r="P20480" s="146"/>
      <c r="Q20480" s="146"/>
      <c r="R20480" s="34"/>
      <c r="S20480" s="35"/>
      <c r="T20480" s="147"/>
    </row>
    <row r="20481">
      <c r="A20481" s="147"/>
      <c r="B20481" s="64"/>
      <c r="C20481" s="147" t="s">
        <v>217</v>
      </c>
      <c r="E20481" s="161"/>
      <c r="F20481" s="162"/>
      <c r="G20481" s="147"/>
      <c r="H20481" s="146"/>
      <c r="J20481" s="146"/>
      <c r="L20481" s="150"/>
      <c r="N20481" s="163"/>
      <c r="O20481" s="146"/>
      <c r="P20481" s="146"/>
      <c r="Q20481" s="146"/>
      <c r="R20481" s="34"/>
      <c r="S20481" s="35"/>
      <c r="T20481" s="147"/>
    </row>
    <row r="20482">
      <c r="A20482" s="147"/>
      <c r="B20482" s="64"/>
      <c r="C20482" s="147" t="s">
        <v>217</v>
      </c>
      <c r="E20482" s="161"/>
      <c r="F20482" s="162"/>
      <c r="G20482" s="147"/>
      <c r="H20482" s="146"/>
      <c r="J20482" s="146"/>
      <c r="L20482" s="150"/>
      <c r="N20482" s="163"/>
      <c r="O20482" s="146"/>
      <c r="P20482" s="146"/>
      <c r="Q20482" s="146"/>
      <c r="R20482" s="34"/>
      <c r="S20482" s="35"/>
      <c r="T20482" s="147"/>
    </row>
    <row r="20483">
      <c r="A20483" s="147"/>
      <c r="B20483" s="64"/>
      <c r="C20483" s="147" t="s">
        <v>217</v>
      </c>
      <c r="E20483" s="161"/>
      <c r="F20483" s="162"/>
      <c r="G20483" s="147"/>
      <c r="H20483" s="146"/>
      <c r="J20483" s="146"/>
      <c r="L20483" s="150"/>
      <c r="N20483" s="163"/>
      <c r="O20483" s="146"/>
      <c r="P20483" s="146"/>
      <c r="Q20483" s="146"/>
      <c r="R20483" s="34"/>
      <c r="S20483" s="35"/>
      <c r="T20483" s="147"/>
    </row>
    <row r="20484">
      <c r="A20484" s="147"/>
      <c r="B20484" s="64"/>
      <c r="C20484" s="147" t="s">
        <v>217</v>
      </c>
      <c r="E20484" s="161"/>
      <c r="F20484" s="162"/>
      <c r="G20484" s="147"/>
      <c r="H20484" s="146"/>
      <c r="J20484" s="146"/>
      <c r="L20484" s="150"/>
      <c r="N20484" s="163"/>
      <c r="O20484" s="146"/>
      <c r="P20484" s="146"/>
      <c r="Q20484" s="146"/>
      <c r="R20484" s="34"/>
      <c r="S20484" s="35"/>
      <c r="T20484" s="147"/>
    </row>
    <row r="20485">
      <c r="A20485" s="147"/>
      <c r="B20485" s="64"/>
      <c r="C20485" s="147" t="s">
        <v>217</v>
      </c>
      <c r="E20485" s="161"/>
      <c r="F20485" s="162"/>
      <c r="G20485" s="147"/>
      <c r="H20485" s="146"/>
      <c r="J20485" s="146"/>
      <c r="L20485" s="150"/>
      <c r="N20485" s="163"/>
      <c r="O20485" s="146"/>
      <c r="P20485" s="146"/>
      <c r="Q20485" s="146"/>
      <c r="R20485" s="34"/>
      <c r="S20485" s="35"/>
      <c r="T20485" s="147"/>
    </row>
    <row r="20486">
      <c r="A20486" s="147"/>
      <c r="B20486" s="64"/>
      <c r="C20486" s="147" t="s">
        <v>217</v>
      </c>
      <c r="E20486" s="161"/>
      <c r="F20486" s="162"/>
      <c r="G20486" s="147"/>
      <c r="H20486" s="146"/>
      <c r="J20486" s="146"/>
      <c r="L20486" s="150"/>
      <c r="N20486" s="163"/>
      <c r="O20486" s="146"/>
      <c r="P20486" s="146"/>
      <c r="Q20486" s="146"/>
      <c r="R20486" s="34"/>
      <c r="S20486" s="35"/>
      <c r="T20486" s="147"/>
    </row>
    <row r="20487">
      <c r="A20487" s="147"/>
      <c r="B20487" s="64"/>
      <c r="C20487" s="147" t="s">
        <v>217</v>
      </c>
      <c r="E20487" s="161"/>
      <c r="F20487" s="162"/>
      <c r="G20487" s="147"/>
      <c r="H20487" s="146"/>
      <c r="J20487" s="146"/>
      <c r="L20487" s="150"/>
      <c r="N20487" s="163"/>
      <c r="O20487" s="146"/>
      <c r="P20487" s="146"/>
      <c r="Q20487" s="146"/>
      <c r="R20487" s="34"/>
      <c r="S20487" s="35"/>
      <c r="T20487" s="147"/>
    </row>
    <row r="20488">
      <c r="A20488" s="147"/>
      <c r="B20488" s="64"/>
      <c r="C20488" s="147" t="s">
        <v>217</v>
      </c>
      <c r="E20488" s="161"/>
      <c r="F20488" s="162"/>
      <c r="G20488" s="147"/>
      <c r="H20488" s="146"/>
      <c r="J20488" s="146"/>
      <c r="L20488" s="150"/>
      <c r="N20488" s="163"/>
      <c r="O20488" s="146"/>
      <c r="P20488" s="146"/>
      <c r="Q20488" s="146"/>
      <c r="R20488" s="34"/>
      <c r="S20488" s="35"/>
      <c r="T20488" s="147"/>
    </row>
    <row r="20489">
      <c r="A20489" s="147"/>
      <c r="B20489" s="64"/>
      <c r="C20489" s="147" t="s">
        <v>217</v>
      </c>
      <c r="E20489" s="161"/>
      <c r="F20489" s="162"/>
      <c r="G20489" s="147"/>
      <c r="H20489" s="146"/>
      <c r="J20489" s="146"/>
      <c r="L20489" s="150"/>
      <c r="N20489" s="163"/>
      <c r="O20489" s="146"/>
      <c r="P20489" s="146"/>
      <c r="Q20489" s="146"/>
      <c r="R20489" s="34"/>
      <c r="S20489" s="35"/>
      <c r="T20489" s="147"/>
    </row>
    <row r="20490">
      <c r="A20490" s="147"/>
      <c r="B20490" s="64"/>
      <c r="C20490" s="147" t="s">
        <v>217</v>
      </c>
      <c r="E20490" s="161"/>
      <c r="F20490" s="162"/>
      <c r="G20490" s="147"/>
      <c r="H20490" s="146"/>
      <c r="J20490" s="146"/>
      <c r="L20490" s="150"/>
      <c r="N20490" s="163"/>
      <c r="O20490" s="146"/>
      <c r="P20490" s="146"/>
      <c r="Q20490" s="146"/>
      <c r="R20490" s="34"/>
      <c r="S20490" s="35"/>
      <c r="T20490" s="147"/>
    </row>
    <row r="20491">
      <c r="A20491" s="147"/>
      <c r="B20491" s="64"/>
      <c r="C20491" s="147" t="s">
        <v>217</v>
      </c>
      <c r="E20491" s="161"/>
      <c r="F20491" s="162"/>
      <c r="G20491" s="147"/>
      <c r="H20491" s="146"/>
      <c r="J20491" s="146"/>
      <c r="L20491" s="150"/>
      <c r="N20491" s="163"/>
      <c r="O20491" s="146"/>
      <c r="P20491" s="146"/>
      <c r="Q20491" s="146"/>
      <c r="R20491" s="34"/>
      <c r="S20491" s="35"/>
      <c r="T20491" s="147"/>
    </row>
    <row r="20492">
      <c r="A20492" s="147"/>
      <c r="B20492" s="64"/>
      <c r="C20492" s="147" t="s">
        <v>217</v>
      </c>
      <c r="E20492" s="161"/>
      <c r="F20492" s="162"/>
      <c r="G20492" s="147"/>
      <c r="H20492" s="146"/>
      <c r="J20492" s="146"/>
      <c r="L20492" s="150"/>
      <c r="N20492" s="163"/>
      <c r="O20492" s="146"/>
      <c r="P20492" s="146"/>
      <c r="Q20492" s="146"/>
      <c r="R20492" s="34"/>
      <c r="S20492" s="35"/>
      <c r="T20492" s="147"/>
    </row>
    <row r="20493">
      <c r="A20493" s="147"/>
      <c r="B20493" s="64"/>
      <c r="C20493" s="147" t="s">
        <v>217</v>
      </c>
      <c r="E20493" s="161"/>
      <c r="F20493" s="162"/>
      <c r="G20493" s="147"/>
      <c r="H20493" s="146"/>
      <c r="J20493" s="146"/>
      <c r="L20493" s="150"/>
      <c r="N20493" s="163"/>
      <c r="O20493" s="146"/>
      <c r="P20493" s="146"/>
      <c r="Q20493" s="146"/>
      <c r="R20493" s="34"/>
      <c r="S20493" s="35"/>
      <c r="T20493" s="147"/>
    </row>
    <row r="20494">
      <c r="A20494" s="147"/>
      <c r="B20494" s="64"/>
      <c r="C20494" s="147" t="s">
        <v>217</v>
      </c>
      <c r="E20494" s="161"/>
      <c r="F20494" s="162"/>
      <c r="G20494" s="147"/>
      <c r="H20494" s="146"/>
      <c r="J20494" s="146"/>
      <c r="L20494" s="150"/>
      <c r="N20494" s="163"/>
      <c r="O20494" s="146"/>
      <c r="P20494" s="146"/>
      <c r="Q20494" s="146"/>
      <c r="R20494" s="34"/>
      <c r="S20494" s="35"/>
      <c r="T20494" s="147"/>
    </row>
    <row r="20495">
      <c r="A20495" s="147"/>
      <c r="B20495" s="64"/>
      <c r="C20495" s="147" t="s">
        <v>217</v>
      </c>
      <c r="E20495" s="161"/>
      <c r="F20495" s="162"/>
      <c r="G20495" s="147"/>
      <c r="H20495" s="146"/>
      <c r="J20495" s="146"/>
      <c r="L20495" s="150"/>
      <c r="N20495" s="163"/>
      <c r="O20495" s="146"/>
      <c r="P20495" s="146"/>
      <c r="Q20495" s="146"/>
      <c r="R20495" s="34"/>
      <c r="S20495" s="35"/>
      <c r="T20495" s="147"/>
    </row>
    <row r="20496">
      <c r="A20496" s="147"/>
      <c r="B20496" s="64"/>
      <c r="C20496" s="147" t="s">
        <v>217</v>
      </c>
      <c r="E20496" s="161"/>
      <c r="F20496" s="162"/>
      <c r="G20496" s="147"/>
      <c r="H20496" s="146"/>
      <c r="J20496" s="146"/>
      <c r="L20496" s="150"/>
      <c r="N20496" s="163"/>
      <c r="O20496" s="146"/>
      <c r="P20496" s="146"/>
      <c r="Q20496" s="146"/>
      <c r="R20496" s="34"/>
      <c r="S20496" s="35"/>
      <c r="T20496" s="147"/>
    </row>
    <row r="20497">
      <c r="A20497" s="147"/>
      <c r="B20497" s="64"/>
      <c r="C20497" s="147" t="s">
        <v>217</v>
      </c>
      <c r="E20497" s="161"/>
      <c r="F20497" s="162"/>
      <c r="G20497" s="147"/>
      <c r="H20497" s="146"/>
      <c r="J20497" s="146"/>
      <c r="L20497" s="150"/>
      <c r="N20497" s="163"/>
      <c r="O20497" s="146"/>
      <c r="P20497" s="146"/>
      <c r="Q20497" s="146"/>
      <c r="R20497" s="34"/>
      <c r="S20497" s="35"/>
      <c r="T20497" s="147"/>
    </row>
    <row r="20498">
      <c r="A20498" s="147"/>
      <c r="B20498" s="64"/>
      <c r="C20498" s="147" t="s">
        <v>217</v>
      </c>
      <c r="E20498" s="161"/>
      <c r="F20498" s="162"/>
      <c r="G20498" s="147"/>
      <c r="H20498" s="146"/>
      <c r="J20498" s="146"/>
      <c r="L20498" s="150"/>
      <c r="N20498" s="163"/>
      <c r="O20498" s="146"/>
      <c r="P20498" s="146"/>
      <c r="Q20498" s="146"/>
      <c r="R20498" s="34"/>
      <c r="S20498" s="35"/>
      <c r="T20498" s="147"/>
    </row>
    <row r="20499">
      <c r="A20499" s="147"/>
      <c r="B20499" s="64"/>
      <c r="C20499" s="147" t="s">
        <v>217</v>
      </c>
      <c r="E20499" s="161"/>
      <c r="F20499" s="162"/>
      <c r="G20499" s="147"/>
      <c r="H20499" s="146"/>
      <c r="J20499" s="146"/>
      <c r="L20499" s="150"/>
      <c r="N20499" s="163"/>
      <c r="O20499" s="146"/>
      <c r="P20499" s="146"/>
      <c r="Q20499" s="146"/>
      <c r="R20499" s="34"/>
      <c r="S20499" s="35"/>
      <c r="T20499" s="147"/>
    </row>
    <row r="20500">
      <c r="A20500" s="147"/>
      <c r="B20500" s="64"/>
      <c r="C20500" s="147" t="s">
        <v>217</v>
      </c>
      <c r="E20500" s="161"/>
      <c r="F20500" s="162"/>
      <c r="G20500" s="147"/>
      <c r="H20500" s="146"/>
      <c r="J20500" s="146"/>
      <c r="L20500" s="150"/>
      <c r="N20500" s="163"/>
      <c r="O20500" s="146"/>
      <c r="P20500" s="146"/>
      <c r="Q20500" s="146"/>
      <c r="R20500" s="34"/>
      <c r="S20500" s="35"/>
      <c r="T20500" s="147"/>
    </row>
    <row r="20501">
      <c r="A20501" s="147"/>
      <c r="B20501" s="64"/>
      <c r="C20501" s="147" t="s">
        <v>217</v>
      </c>
      <c r="E20501" s="161"/>
      <c r="F20501" s="162"/>
      <c r="G20501" s="147"/>
      <c r="H20501" s="146"/>
      <c r="J20501" s="146"/>
      <c r="L20501" s="150"/>
      <c r="N20501" s="163"/>
      <c r="O20501" s="146"/>
      <c r="P20501" s="146"/>
      <c r="Q20501" s="146"/>
      <c r="R20501" s="34"/>
      <c r="S20501" s="35"/>
      <c r="T20501" s="147"/>
    </row>
    <row r="20502">
      <c r="A20502" s="147"/>
      <c r="B20502" s="64"/>
      <c r="C20502" s="147" t="s">
        <v>217</v>
      </c>
      <c r="E20502" s="161"/>
      <c r="F20502" s="162"/>
      <c r="G20502" s="147"/>
      <c r="H20502" s="146"/>
      <c r="J20502" s="146"/>
      <c r="L20502" s="150"/>
      <c r="N20502" s="163"/>
      <c r="O20502" s="146"/>
      <c r="P20502" s="146"/>
      <c r="Q20502" s="146"/>
      <c r="R20502" s="34"/>
      <c r="S20502" s="35"/>
      <c r="T20502" s="147"/>
    </row>
    <row r="20503">
      <c r="A20503" s="147"/>
      <c r="B20503" s="64"/>
      <c r="C20503" s="147" t="s">
        <v>217</v>
      </c>
      <c r="E20503" s="161"/>
      <c r="F20503" s="162"/>
      <c r="G20503" s="147"/>
      <c r="H20503" s="146"/>
      <c r="J20503" s="146"/>
      <c r="L20503" s="150"/>
      <c r="N20503" s="163"/>
      <c r="O20503" s="146"/>
      <c r="P20503" s="146"/>
      <c r="Q20503" s="146"/>
      <c r="R20503" s="34"/>
      <c r="S20503" s="35"/>
      <c r="T20503" s="147"/>
    </row>
    <row r="20504">
      <c r="A20504" s="147"/>
      <c r="B20504" s="64"/>
      <c r="C20504" s="147" t="s">
        <v>217</v>
      </c>
      <c r="E20504" s="161"/>
      <c r="F20504" s="162"/>
      <c r="G20504" s="147"/>
      <c r="H20504" s="146"/>
      <c r="J20504" s="146"/>
      <c r="L20504" s="150"/>
      <c r="N20504" s="163"/>
      <c r="O20504" s="146"/>
      <c r="P20504" s="146"/>
      <c r="Q20504" s="146"/>
      <c r="R20504" s="34"/>
      <c r="S20504" s="35"/>
      <c r="T20504" s="147"/>
    </row>
    <row r="20505">
      <c r="A20505" s="147"/>
      <c r="B20505" s="64"/>
      <c r="C20505" s="147" t="s">
        <v>217</v>
      </c>
      <c r="E20505" s="161"/>
      <c r="F20505" s="162"/>
      <c r="G20505" s="147"/>
      <c r="H20505" s="146"/>
      <c r="J20505" s="146"/>
      <c r="L20505" s="150"/>
      <c r="N20505" s="163"/>
      <c r="O20505" s="146"/>
      <c r="P20505" s="146"/>
      <c r="Q20505" s="146"/>
      <c r="R20505" s="34"/>
      <c r="S20505" s="35"/>
      <c r="T20505" s="147"/>
    </row>
    <row r="20506">
      <c r="A20506" s="147"/>
      <c r="B20506" s="64"/>
      <c r="C20506" s="147" t="s">
        <v>217</v>
      </c>
      <c r="E20506" s="161"/>
      <c r="F20506" s="162"/>
      <c r="G20506" s="147"/>
      <c r="H20506" s="146"/>
      <c r="J20506" s="146"/>
      <c r="L20506" s="150"/>
      <c r="N20506" s="163"/>
      <c r="O20506" s="146"/>
      <c r="P20506" s="146"/>
      <c r="Q20506" s="146"/>
      <c r="R20506" s="34"/>
      <c r="S20506" s="35"/>
      <c r="T20506" s="147"/>
    </row>
    <row r="20507">
      <c r="A20507" s="147"/>
      <c r="B20507" s="64"/>
      <c r="C20507" s="147" t="s">
        <v>217</v>
      </c>
      <c r="E20507" s="161"/>
      <c r="F20507" s="162"/>
      <c r="G20507" s="147"/>
      <c r="H20507" s="146"/>
      <c r="J20507" s="146"/>
      <c r="L20507" s="150"/>
      <c r="N20507" s="163"/>
      <c r="O20507" s="146"/>
      <c r="P20507" s="146"/>
      <c r="Q20507" s="146"/>
      <c r="R20507" s="34"/>
      <c r="S20507" s="35"/>
      <c r="T20507" s="147"/>
    </row>
    <row r="20508">
      <c r="A20508" s="147"/>
      <c r="B20508" s="64"/>
      <c r="C20508" s="147" t="s">
        <v>217</v>
      </c>
      <c r="E20508" s="161"/>
      <c r="F20508" s="162"/>
      <c r="G20508" s="147"/>
      <c r="H20508" s="146"/>
      <c r="J20508" s="146"/>
      <c r="L20508" s="150"/>
      <c r="N20508" s="163"/>
      <c r="O20508" s="146"/>
      <c r="P20508" s="146"/>
      <c r="Q20508" s="146"/>
      <c r="R20508" s="34"/>
      <c r="S20508" s="35"/>
      <c r="T20508" s="147"/>
    </row>
    <row r="20509">
      <c r="A20509" s="147"/>
      <c r="B20509" s="64"/>
      <c r="C20509" s="147" t="s">
        <v>217</v>
      </c>
      <c r="E20509" s="161"/>
      <c r="F20509" s="162"/>
      <c r="G20509" s="147"/>
      <c r="H20509" s="146"/>
      <c r="J20509" s="146"/>
      <c r="L20509" s="150"/>
      <c r="N20509" s="163"/>
      <c r="O20509" s="146"/>
      <c r="P20509" s="146"/>
      <c r="Q20509" s="146"/>
      <c r="R20509" s="34"/>
      <c r="S20509" s="35"/>
      <c r="T20509" s="147"/>
    </row>
    <row r="20510">
      <c r="A20510" s="147"/>
      <c r="B20510" s="64"/>
      <c r="C20510" s="147" t="s">
        <v>217</v>
      </c>
      <c r="E20510" s="161"/>
      <c r="F20510" s="162"/>
      <c r="G20510" s="147"/>
      <c r="H20510" s="146"/>
      <c r="J20510" s="146"/>
      <c r="L20510" s="150"/>
      <c r="N20510" s="163"/>
      <c r="O20510" s="146"/>
      <c r="P20510" s="146"/>
      <c r="Q20510" s="146"/>
      <c r="R20510" s="34"/>
      <c r="S20510" s="35"/>
      <c r="T20510" s="147"/>
    </row>
    <row r="20511">
      <c r="A20511" s="147"/>
      <c r="B20511" s="64"/>
      <c r="C20511" s="147" t="s">
        <v>217</v>
      </c>
      <c r="E20511" s="161"/>
      <c r="F20511" s="162"/>
      <c r="G20511" s="147"/>
      <c r="H20511" s="146"/>
      <c r="J20511" s="146"/>
      <c r="L20511" s="150"/>
      <c r="N20511" s="163"/>
      <c r="O20511" s="146"/>
      <c r="P20511" s="146"/>
      <c r="Q20511" s="146"/>
      <c r="R20511" s="34"/>
      <c r="S20511" s="35"/>
      <c r="T20511" s="147"/>
    </row>
    <row r="20512">
      <c r="A20512" s="147"/>
      <c r="B20512" s="64"/>
      <c r="C20512" s="147" t="s">
        <v>217</v>
      </c>
      <c r="E20512" s="161"/>
      <c r="F20512" s="162"/>
      <c r="G20512" s="147"/>
      <c r="H20512" s="146"/>
      <c r="J20512" s="146"/>
      <c r="L20512" s="150"/>
      <c r="N20512" s="163"/>
      <c r="O20512" s="146"/>
      <c r="P20512" s="146"/>
      <c r="Q20512" s="146"/>
      <c r="R20512" s="34"/>
      <c r="S20512" s="35"/>
      <c r="T20512" s="147"/>
    </row>
    <row r="20513">
      <c r="A20513" s="147"/>
      <c r="B20513" s="64"/>
      <c r="C20513" s="147" t="s">
        <v>217</v>
      </c>
      <c r="E20513" s="161"/>
      <c r="F20513" s="162"/>
      <c r="G20513" s="147"/>
      <c r="H20513" s="146"/>
      <c r="J20513" s="146"/>
      <c r="L20513" s="150"/>
      <c r="N20513" s="163"/>
      <c r="O20513" s="146"/>
      <c r="P20513" s="146"/>
      <c r="Q20513" s="146"/>
      <c r="R20513" s="34"/>
      <c r="S20513" s="35"/>
      <c r="T20513" s="147"/>
    </row>
    <row r="20514">
      <c r="A20514" s="147"/>
      <c r="B20514" s="64"/>
      <c r="C20514" s="147" t="s">
        <v>217</v>
      </c>
      <c r="E20514" s="161"/>
      <c r="F20514" s="162"/>
      <c r="G20514" s="147"/>
      <c r="H20514" s="146"/>
      <c r="J20514" s="146"/>
      <c r="L20514" s="150"/>
      <c r="N20514" s="163"/>
      <c r="O20514" s="146"/>
      <c r="P20514" s="146"/>
      <c r="Q20514" s="146"/>
      <c r="R20514" s="34"/>
      <c r="S20514" s="35"/>
      <c r="T20514" s="147"/>
    </row>
    <row r="20515">
      <c r="A20515" s="147"/>
      <c r="B20515" s="64"/>
      <c r="C20515" s="147" t="s">
        <v>217</v>
      </c>
      <c r="E20515" s="161"/>
      <c r="F20515" s="162"/>
      <c r="G20515" s="147"/>
      <c r="H20515" s="146"/>
      <c r="J20515" s="146"/>
      <c r="L20515" s="150"/>
      <c r="N20515" s="163"/>
      <c r="O20515" s="146"/>
      <c r="P20515" s="146"/>
      <c r="Q20515" s="146"/>
      <c r="R20515" s="34"/>
      <c r="S20515" s="35"/>
      <c r="T20515" s="147"/>
    </row>
    <row r="20516">
      <c r="A20516" s="147"/>
      <c r="B20516" s="64"/>
      <c r="C20516" s="147" t="s">
        <v>217</v>
      </c>
      <c r="E20516" s="161"/>
      <c r="F20516" s="162"/>
      <c r="G20516" s="147"/>
      <c r="H20516" s="146"/>
      <c r="J20516" s="146"/>
      <c r="L20516" s="150"/>
      <c r="N20516" s="163"/>
      <c r="O20516" s="146"/>
      <c r="P20516" s="146"/>
      <c r="Q20516" s="146"/>
      <c r="R20516" s="34"/>
      <c r="S20516" s="35"/>
      <c r="T20516" s="147"/>
    </row>
    <row r="20517">
      <c r="A20517" s="147"/>
      <c r="B20517" s="64"/>
      <c r="C20517" s="147" t="s">
        <v>217</v>
      </c>
      <c r="E20517" s="161"/>
      <c r="F20517" s="162"/>
      <c r="G20517" s="147"/>
      <c r="H20517" s="146"/>
      <c r="J20517" s="146"/>
      <c r="L20517" s="150"/>
      <c r="N20517" s="163"/>
      <c r="O20517" s="146"/>
      <c r="P20517" s="146"/>
      <c r="Q20517" s="146"/>
      <c r="R20517" s="34"/>
      <c r="S20517" s="35"/>
      <c r="T20517" s="147"/>
    </row>
    <row r="20518">
      <c r="A20518" s="147"/>
      <c r="B20518" s="64"/>
      <c r="C20518" s="147" t="s">
        <v>217</v>
      </c>
      <c r="E20518" s="161"/>
      <c r="F20518" s="162"/>
      <c r="G20518" s="147"/>
      <c r="H20518" s="146"/>
      <c r="J20518" s="146"/>
      <c r="L20518" s="150"/>
      <c r="N20518" s="163"/>
      <c r="O20518" s="146"/>
      <c r="P20518" s="146"/>
      <c r="Q20518" s="146"/>
      <c r="R20518" s="34"/>
      <c r="S20518" s="35"/>
      <c r="T20518" s="147"/>
    </row>
    <row r="20519">
      <c r="A20519" s="147"/>
      <c r="B20519" s="64"/>
      <c r="C20519" s="147" t="s">
        <v>217</v>
      </c>
      <c r="E20519" s="161"/>
      <c r="F20519" s="162"/>
      <c r="G20519" s="147"/>
      <c r="H20519" s="146"/>
      <c r="J20519" s="146"/>
      <c r="L20519" s="150"/>
      <c r="N20519" s="163"/>
      <c r="O20519" s="146"/>
      <c r="P20519" s="146"/>
      <c r="Q20519" s="146"/>
      <c r="R20519" s="34"/>
      <c r="S20519" s="35"/>
      <c r="T20519" s="147"/>
    </row>
    <row r="20520">
      <c r="A20520" s="147"/>
      <c r="B20520" s="64"/>
      <c r="C20520" s="147" t="s">
        <v>217</v>
      </c>
      <c r="E20520" s="161"/>
      <c r="F20520" s="162"/>
      <c r="G20520" s="147"/>
      <c r="H20520" s="146"/>
      <c r="J20520" s="146"/>
      <c r="L20520" s="150"/>
      <c r="N20520" s="163"/>
      <c r="O20520" s="146"/>
      <c r="P20520" s="146"/>
      <c r="Q20520" s="146"/>
      <c r="R20520" s="34"/>
      <c r="S20520" s="35"/>
      <c r="T20520" s="147"/>
    </row>
    <row r="20521">
      <c r="A20521" s="147"/>
      <c r="B20521" s="64"/>
      <c r="C20521" s="147" t="s">
        <v>217</v>
      </c>
      <c r="E20521" s="161"/>
      <c r="F20521" s="162"/>
      <c r="G20521" s="147"/>
      <c r="H20521" s="146"/>
      <c r="J20521" s="146"/>
      <c r="L20521" s="150"/>
      <c r="N20521" s="163"/>
      <c r="O20521" s="146"/>
      <c r="P20521" s="146"/>
      <c r="Q20521" s="146"/>
      <c r="R20521" s="34"/>
      <c r="S20521" s="35"/>
      <c r="T20521" s="147"/>
    </row>
    <row r="20522">
      <c r="A20522" s="147"/>
      <c r="B20522" s="64"/>
      <c r="C20522" s="147" t="s">
        <v>217</v>
      </c>
      <c r="E20522" s="161"/>
      <c r="F20522" s="162"/>
      <c r="G20522" s="147"/>
      <c r="H20522" s="146"/>
      <c r="J20522" s="146"/>
      <c r="L20522" s="150"/>
      <c r="N20522" s="163"/>
      <c r="O20522" s="146"/>
      <c r="P20522" s="146"/>
      <c r="Q20522" s="146"/>
      <c r="R20522" s="34"/>
      <c r="S20522" s="35"/>
      <c r="T20522" s="147"/>
    </row>
    <row r="20523">
      <c r="A20523" s="147"/>
      <c r="B20523" s="64"/>
      <c r="C20523" s="147" t="s">
        <v>217</v>
      </c>
      <c r="E20523" s="161"/>
      <c r="F20523" s="162"/>
      <c r="G20523" s="147"/>
      <c r="H20523" s="146"/>
      <c r="J20523" s="146"/>
      <c r="L20523" s="150"/>
      <c r="N20523" s="163"/>
      <c r="O20523" s="146"/>
      <c r="P20523" s="146"/>
      <c r="Q20523" s="146"/>
      <c r="R20523" s="34"/>
      <c r="S20523" s="35"/>
      <c r="T20523" s="147"/>
    </row>
    <row r="20524">
      <c r="A20524" s="147"/>
      <c r="B20524" s="64"/>
      <c r="C20524" s="147" t="s">
        <v>217</v>
      </c>
      <c r="E20524" s="161"/>
      <c r="F20524" s="162"/>
      <c r="G20524" s="147"/>
      <c r="H20524" s="146"/>
      <c r="J20524" s="146"/>
      <c r="L20524" s="150"/>
      <c r="N20524" s="163"/>
      <c r="O20524" s="146"/>
      <c r="P20524" s="146"/>
      <c r="Q20524" s="146"/>
      <c r="R20524" s="34"/>
      <c r="S20524" s="35"/>
      <c r="T20524" s="147"/>
    </row>
    <row r="20525">
      <c r="A20525" s="147"/>
      <c r="B20525" s="64"/>
      <c r="C20525" s="147" t="s">
        <v>217</v>
      </c>
      <c r="E20525" s="161"/>
      <c r="F20525" s="162"/>
      <c r="G20525" s="147"/>
      <c r="H20525" s="146"/>
      <c r="J20525" s="146"/>
      <c r="L20525" s="150"/>
      <c r="N20525" s="163"/>
      <c r="O20525" s="146"/>
      <c r="P20525" s="146"/>
      <c r="Q20525" s="146"/>
      <c r="R20525" s="34"/>
      <c r="S20525" s="35"/>
      <c r="T20525" s="147"/>
    </row>
    <row r="20526">
      <c r="A20526" s="147"/>
      <c r="B20526" s="64"/>
      <c r="C20526" s="147" t="s">
        <v>217</v>
      </c>
      <c r="E20526" s="161"/>
      <c r="F20526" s="162"/>
      <c r="G20526" s="147"/>
      <c r="H20526" s="146"/>
      <c r="J20526" s="146"/>
      <c r="L20526" s="150"/>
      <c r="N20526" s="163"/>
      <c r="O20526" s="146"/>
      <c r="P20526" s="146"/>
      <c r="Q20526" s="146"/>
      <c r="R20526" s="34"/>
      <c r="S20526" s="35"/>
      <c r="T20526" s="147"/>
    </row>
    <row r="20527">
      <c r="A20527" s="147"/>
      <c r="B20527" s="64"/>
      <c r="C20527" s="147" t="s">
        <v>217</v>
      </c>
      <c r="E20527" s="161"/>
      <c r="F20527" s="162"/>
      <c r="G20527" s="147"/>
      <c r="H20527" s="146"/>
      <c r="J20527" s="146"/>
      <c r="L20527" s="150"/>
      <c r="N20527" s="163"/>
      <c r="O20527" s="146"/>
      <c r="P20527" s="146"/>
      <c r="Q20527" s="146"/>
      <c r="R20527" s="34"/>
      <c r="S20527" s="35"/>
      <c r="T20527" s="147"/>
    </row>
    <row r="20528">
      <c r="A20528" s="147"/>
      <c r="B20528" s="64"/>
      <c r="C20528" s="147" t="s">
        <v>217</v>
      </c>
      <c r="E20528" s="161"/>
      <c r="F20528" s="162"/>
      <c r="G20528" s="147"/>
      <c r="H20528" s="146"/>
      <c r="J20528" s="146"/>
      <c r="L20528" s="150"/>
      <c r="N20528" s="163"/>
      <c r="O20528" s="146"/>
      <c r="P20528" s="146"/>
      <c r="Q20528" s="146"/>
      <c r="R20528" s="34"/>
      <c r="S20528" s="35"/>
      <c r="T20528" s="147"/>
    </row>
    <row r="20529">
      <c r="A20529" s="147"/>
      <c r="B20529" s="64"/>
      <c r="C20529" s="147" t="s">
        <v>217</v>
      </c>
      <c r="E20529" s="161"/>
      <c r="F20529" s="162"/>
      <c r="G20529" s="147"/>
      <c r="H20529" s="146"/>
      <c r="J20529" s="146"/>
      <c r="L20529" s="150"/>
      <c r="N20529" s="163"/>
      <c r="O20529" s="146"/>
      <c r="P20529" s="146"/>
      <c r="Q20529" s="146"/>
      <c r="R20529" s="34"/>
      <c r="S20529" s="35"/>
      <c r="T20529" s="147"/>
    </row>
    <row r="20530">
      <c r="A20530" s="147"/>
      <c r="B20530" s="64"/>
      <c r="C20530" s="147" t="s">
        <v>217</v>
      </c>
      <c r="E20530" s="161"/>
      <c r="F20530" s="162"/>
      <c r="G20530" s="147"/>
      <c r="H20530" s="146"/>
      <c r="J20530" s="146"/>
      <c r="L20530" s="150"/>
      <c r="N20530" s="163"/>
      <c r="O20530" s="146"/>
      <c r="P20530" s="146"/>
      <c r="Q20530" s="146"/>
      <c r="R20530" s="34"/>
      <c r="S20530" s="35"/>
      <c r="T20530" s="147"/>
    </row>
    <row r="20531">
      <c r="A20531" s="147"/>
      <c r="B20531" s="64"/>
      <c r="C20531" s="147" t="s">
        <v>217</v>
      </c>
      <c r="E20531" s="161"/>
      <c r="F20531" s="162"/>
      <c r="G20531" s="147"/>
      <c r="H20531" s="146"/>
      <c r="J20531" s="146"/>
      <c r="L20531" s="150"/>
      <c r="N20531" s="163"/>
      <c r="O20531" s="146"/>
      <c r="P20531" s="146"/>
      <c r="Q20531" s="146"/>
      <c r="R20531" s="34"/>
      <c r="S20531" s="35"/>
      <c r="T20531" s="147"/>
    </row>
    <row r="20532">
      <c r="A20532" s="147"/>
      <c r="B20532" s="64"/>
      <c r="C20532" s="147" t="s">
        <v>217</v>
      </c>
      <c r="E20532" s="161"/>
      <c r="F20532" s="162"/>
      <c r="G20532" s="147"/>
      <c r="H20532" s="146"/>
      <c r="J20532" s="146"/>
      <c r="L20532" s="150"/>
      <c r="N20532" s="163"/>
      <c r="O20532" s="146"/>
      <c r="P20532" s="146"/>
      <c r="Q20532" s="146"/>
      <c r="R20532" s="34"/>
      <c r="S20532" s="35"/>
      <c r="T20532" s="147"/>
    </row>
    <row r="20533">
      <c r="A20533" s="147"/>
      <c r="B20533" s="64"/>
      <c r="C20533" s="147" t="s">
        <v>217</v>
      </c>
      <c r="E20533" s="161"/>
      <c r="F20533" s="162"/>
      <c r="G20533" s="147"/>
      <c r="H20533" s="146"/>
      <c r="J20533" s="146"/>
      <c r="L20533" s="150"/>
      <c r="N20533" s="163"/>
      <c r="O20533" s="146"/>
      <c r="P20533" s="146"/>
      <c r="Q20533" s="146"/>
      <c r="R20533" s="34"/>
      <c r="S20533" s="35"/>
      <c r="T20533" s="147"/>
    </row>
    <row r="20534">
      <c r="A20534" s="147"/>
      <c r="B20534" s="64"/>
      <c r="C20534" s="147" t="s">
        <v>217</v>
      </c>
      <c r="E20534" s="161"/>
      <c r="F20534" s="162"/>
      <c r="G20534" s="147"/>
      <c r="H20534" s="146"/>
      <c r="J20534" s="146"/>
      <c r="L20534" s="150"/>
      <c r="N20534" s="163"/>
      <c r="O20534" s="146"/>
      <c r="P20534" s="146"/>
      <c r="Q20534" s="146"/>
      <c r="R20534" s="34"/>
      <c r="S20534" s="35"/>
      <c r="T20534" s="147"/>
    </row>
    <row r="20535">
      <c r="A20535" s="147"/>
      <c r="B20535" s="64"/>
      <c r="C20535" s="147" t="s">
        <v>217</v>
      </c>
      <c r="E20535" s="161"/>
      <c r="F20535" s="162"/>
      <c r="G20535" s="147"/>
      <c r="H20535" s="146"/>
      <c r="J20535" s="146"/>
      <c r="L20535" s="150"/>
      <c r="N20535" s="163"/>
      <c r="O20535" s="146"/>
      <c r="P20535" s="146"/>
      <c r="Q20535" s="146"/>
      <c r="R20535" s="34"/>
      <c r="S20535" s="35"/>
      <c r="T20535" s="147"/>
    </row>
    <row r="20536">
      <c r="A20536" s="147"/>
      <c r="B20536" s="64"/>
      <c r="C20536" s="147" t="s">
        <v>217</v>
      </c>
      <c r="E20536" s="161"/>
      <c r="F20536" s="162"/>
      <c r="G20536" s="147"/>
      <c r="H20536" s="146"/>
      <c r="J20536" s="146"/>
      <c r="L20536" s="150"/>
      <c r="N20536" s="163"/>
      <c r="O20536" s="146"/>
      <c r="P20536" s="146"/>
      <c r="Q20536" s="146"/>
      <c r="R20536" s="34"/>
      <c r="S20536" s="35"/>
      <c r="T20536" s="147"/>
    </row>
    <row r="20537">
      <c r="A20537" s="147"/>
      <c r="B20537" s="64"/>
      <c r="C20537" s="147" t="s">
        <v>217</v>
      </c>
      <c r="E20537" s="161"/>
      <c r="F20537" s="162"/>
      <c r="G20537" s="147"/>
      <c r="H20537" s="146"/>
      <c r="J20537" s="146"/>
      <c r="L20537" s="150"/>
      <c r="N20537" s="163"/>
      <c r="O20537" s="146"/>
      <c r="P20537" s="146"/>
      <c r="Q20537" s="146"/>
      <c r="R20537" s="34"/>
      <c r="S20537" s="35"/>
      <c r="T20537" s="147"/>
    </row>
    <row r="20538">
      <c r="A20538" s="147"/>
      <c r="B20538" s="64"/>
      <c r="C20538" s="147" t="s">
        <v>217</v>
      </c>
      <c r="E20538" s="161"/>
      <c r="F20538" s="162"/>
      <c r="G20538" s="147"/>
      <c r="H20538" s="146"/>
      <c r="J20538" s="146"/>
      <c r="L20538" s="150"/>
      <c r="N20538" s="163"/>
      <c r="O20538" s="146"/>
      <c r="P20538" s="146"/>
      <c r="Q20538" s="146"/>
      <c r="R20538" s="34"/>
      <c r="S20538" s="35"/>
      <c r="T20538" s="147"/>
    </row>
    <row r="20539">
      <c r="A20539" s="147"/>
      <c r="B20539" s="64"/>
      <c r="C20539" s="147" t="s">
        <v>217</v>
      </c>
      <c r="E20539" s="161"/>
      <c r="F20539" s="162"/>
      <c r="G20539" s="147"/>
      <c r="H20539" s="146"/>
      <c r="J20539" s="146"/>
      <c r="L20539" s="150"/>
      <c r="N20539" s="163"/>
      <c r="O20539" s="146"/>
      <c r="P20539" s="146"/>
      <c r="Q20539" s="146"/>
      <c r="R20539" s="34"/>
      <c r="S20539" s="35"/>
      <c r="T20539" s="147"/>
    </row>
    <row r="20540">
      <c r="A20540" s="147"/>
      <c r="B20540" s="64"/>
      <c r="C20540" s="147" t="s">
        <v>217</v>
      </c>
      <c r="E20540" s="161"/>
      <c r="F20540" s="162"/>
      <c r="G20540" s="147"/>
      <c r="H20540" s="146"/>
      <c r="J20540" s="146"/>
      <c r="L20540" s="150"/>
      <c r="N20540" s="163"/>
      <c r="O20540" s="146"/>
      <c r="P20540" s="146"/>
      <c r="Q20540" s="146"/>
      <c r="R20540" s="34"/>
      <c r="S20540" s="35"/>
      <c r="T20540" s="147"/>
    </row>
    <row r="20541">
      <c r="A20541" s="147"/>
      <c r="B20541" s="64"/>
      <c r="C20541" s="147" t="s">
        <v>217</v>
      </c>
      <c r="E20541" s="161"/>
      <c r="F20541" s="162"/>
      <c r="G20541" s="147"/>
      <c r="H20541" s="146"/>
      <c r="J20541" s="146"/>
      <c r="L20541" s="150"/>
      <c r="N20541" s="163"/>
      <c r="O20541" s="146"/>
      <c r="P20541" s="146"/>
      <c r="Q20541" s="146"/>
      <c r="R20541" s="34"/>
      <c r="S20541" s="35"/>
      <c r="T20541" s="147"/>
    </row>
    <row r="20542">
      <c r="A20542" s="147"/>
      <c r="B20542" s="64"/>
      <c r="C20542" s="147" t="s">
        <v>217</v>
      </c>
      <c r="E20542" s="161"/>
      <c r="F20542" s="162"/>
      <c r="G20542" s="147"/>
      <c r="H20542" s="146"/>
      <c r="J20542" s="146"/>
      <c r="L20542" s="150"/>
      <c r="N20542" s="163"/>
      <c r="O20542" s="146"/>
      <c r="P20542" s="146"/>
      <c r="Q20542" s="146"/>
      <c r="R20542" s="34"/>
      <c r="S20542" s="35"/>
      <c r="T20542" s="147"/>
    </row>
    <row r="20543">
      <c r="A20543" s="147"/>
      <c r="B20543" s="64"/>
      <c r="C20543" s="147" t="s">
        <v>217</v>
      </c>
      <c r="E20543" s="161"/>
      <c r="F20543" s="162"/>
      <c r="G20543" s="147"/>
      <c r="H20543" s="146"/>
      <c r="J20543" s="146"/>
      <c r="L20543" s="150"/>
      <c r="N20543" s="163"/>
      <c r="O20543" s="146"/>
      <c r="P20543" s="146"/>
      <c r="Q20543" s="146"/>
      <c r="R20543" s="34"/>
      <c r="S20543" s="35"/>
      <c r="T20543" s="147"/>
    </row>
    <row r="20544">
      <c r="A20544" s="147"/>
      <c r="B20544" s="64"/>
      <c r="C20544" s="147" t="s">
        <v>217</v>
      </c>
      <c r="E20544" s="161"/>
      <c r="F20544" s="162"/>
      <c r="G20544" s="147"/>
      <c r="H20544" s="146"/>
      <c r="J20544" s="146"/>
      <c r="L20544" s="150"/>
      <c r="N20544" s="163"/>
      <c r="O20544" s="146"/>
      <c r="P20544" s="146"/>
      <c r="Q20544" s="146"/>
      <c r="R20544" s="34"/>
      <c r="S20544" s="35"/>
      <c r="T20544" s="147"/>
    </row>
    <row r="20545">
      <c r="A20545" s="147"/>
      <c r="B20545" s="64"/>
      <c r="C20545" s="147" t="s">
        <v>217</v>
      </c>
      <c r="E20545" s="161"/>
      <c r="F20545" s="162"/>
      <c r="G20545" s="147"/>
      <c r="H20545" s="146"/>
      <c r="J20545" s="146"/>
      <c r="L20545" s="150"/>
      <c r="N20545" s="163"/>
      <c r="O20545" s="146"/>
      <c r="P20545" s="146"/>
      <c r="Q20545" s="146"/>
      <c r="R20545" s="34"/>
      <c r="S20545" s="35"/>
      <c r="T20545" s="147"/>
    </row>
    <row r="20546">
      <c r="A20546" s="147"/>
      <c r="B20546" s="64"/>
      <c r="C20546" s="147" t="s">
        <v>217</v>
      </c>
      <c r="E20546" s="161"/>
      <c r="F20546" s="162"/>
      <c r="G20546" s="147"/>
      <c r="H20546" s="146"/>
      <c r="J20546" s="146"/>
      <c r="L20546" s="150"/>
      <c r="N20546" s="163"/>
      <c r="O20546" s="146"/>
      <c r="P20546" s="146"/>
      <c r="Q20546" s="146"/>
      <c r="R20546" s="34"/>
      <c r="S20546" s="35"/>
      <c r="T20546" s="147"/>
    </row>
    <row r="20547">
      <c r="A20547" s="147"/>
      <c r="B20547" s="64"/>
      <c r="C20547" s="147" t="s">
        <v>217</v>
      </c>
      <c r="E20547" s="161"/>
      <c r="F20547" s="162"/>
      <c r="G20547" s="147"/>
      <c r="H20547" s="146"/>
      <c r="J20547" s="146"/>
      <c r="L20547" s="150"/>
      <c r="N20547" s="163"/>
      <c r="O20547" s="146"/>
      <c r="P20547" s="146"/>
      <c r="Q20547" s="146"/>
      <c r="R20547" s="34"/>
      <c r="S20547" s="35"/>
      <c r="T20547" s="147"/>
    </row>
    <row r="20548">
      <c r="A20548" s="147"/>
      <c r="B20548" s="64"/>
      <c r="C20548" s="147" t="s">
        <v>217</v>
      </c>
      <c r="E20548" s="161"/>
      <c r="F20548" s="162"/>
      <c r="G20548" s="147"/>
      <c r="H20548" s="146"/>
      <c r="J20548" s="146"/>
      <c r="L20548" s="150"/>
      <c r="N20548" s="163"/>
      <c r="O20548" s="146"/>
      <c r="P20548" s="146"/>
      <c r="Q20548" s="146"/>
      <c r="R20548" s="34"/>
      <c r="S20548" s="35"/>
      <c r="T20548" s="147"/>
    </row>
    <row r="20549">
      <c r="A20549" s="147"/>
      <c r="B20549" s="64"/>
      <c r="C20549" s="147" t="s">
        <v>217</v>
      </c>
      <c r="E20549" s="161"/>
      <c r="F20549" s="162"/>
      <c r="G20549" s="147"/>
      <c r="H20549" s="146"/>
      <c r="J20549" s="146"/>
      <c r="L20549" s="150"/>
      <c r="N20549" s="163"/>
      <c r="O20549" s="146"/>
      <c r="P20549" s="146"/>
      <c r="Q20549" s="146"/>
      <c r="R20549" s="34"/>
      <c r="S20549" s="35"/>
      <c r="T20549" s="147"/>
    </row>
    <row r="20550">
      <c r="A20550" s="147"/>
      <c r="B20550" s="64"/>
      <c r="C20550" s="147" t="s">
        <v>217</v>
      </c>
      <c r="E20550" s="161"/>
      <c r="F20550" s="162"/>
      <c r="G20550" s="147"/>
      <c r="H20550" s="146"/>
      <c r="J20550" s="146"/>
      <c r="L20550" s="150"/>
      <c r="N20550" s="163"/>
      <c r="O20550" s="146"/>
      <c r="P20550" s="146"/>
      <c r="Q20550" s="146"/>
      <c r="R20550" s="34"/>
      <c r="S20550" s="35"/>
      <c r="T20550" s="147"/>
    </row>
    <row r="20551">
      <c r="A20551" s="147"/>
      <c r="B20551" s="64"/>
      <c r="C20551" s="147" t="s">
        <v>217</v>
      </c>
      <c r="E20551" s="161"/>
      <c r="F20551" s="162"/>
      <c r="G20551" s="147"/>
      <c r="H20551" s="146"/>
      <c r="J20551" s="146"/>
      <c r="L20551" s="150"/>
      <c r="N20551" s="163"/>
      <c r="O20551" s="146"/>
      <c r="P20551" s="146"/>
      <c r="Q20551" s="146"/>
      <c r="R20551" s="34"/>
      <c r="S20551" s="35"/>
      <c r="T20551" s="147"/>
    </row>
    <row r="20552">
      <c r="A20552" s="147"/>
      <c r="B20552" s="64"/>
      <c r="C20552" s="147" t="s">
        <v>217</v>
      </c>
      <c r="E20552" s="161"/>
      <c r="F20552" s="162"/>
      <c r="G20552" s="147"/>
      <c r="H20552" s="146"/>
      <c r="J20552" s="146"/>
      <c r="L20552" s="150"/>
      <c r="N20552" s="163"/>
      <c r="O20552" s="146"/>
      <c r="P20552" s="146"/>
      <c r="Q20552" s="146"/>
      <c r="R20552" s="34"/>
      <c r="S20552" s="35"/>
      <c r="T20552" s="147"/>
    </row>
    <row r="20553">
      <c r="A20553" s="147"/>
      <c r="B20553" s="64"/>
      <c r="C20553" s="147" t="s">
        <v>217</v>
      </c>
      <c r="E20553" s="161"/>
      <c r="F20553" s="162"/>
      <c r="G20553" s="147"/>
      <c r="H20553" s="146"/>
      <c r="J20553" s="146"/>
      <c r="L20553" s="150"/>
      <c r="N20553" s="163"/>
      <c r="O20553" s="146"/>
      <c r="P20553" s="146"/>
      <c r="Q20553" s="146"/>
      <c r="R20553" s="34"/>
      <c r="S20553" s="35"/>
      <c r="T20553" s="147"/>
    </row>
    <row r="20554">
      <c r="A20554" s="147"/>
      <c r="B20554" s="64"/>
      <c r="C20554" s="147" t="s">
        <v>217</v>
      </c>
      <c r="E20554" s="161"/>
      <c r="F20554" s="162"/>
      <c r="G20554" s="147"/>
      <c r="H20554" s="146"/>
      <c r="J20554" s="146"/>
      <c r="L20554" s="150"/>
      <c r="N20554" s="163"/>
      <c r="O20554" s="146"/>
      <c r="P20554" s="146"/>
      <c r="Q20554" s="146"/>
      <c r="R20554" s="34"/>
      <c r="S20554" s="35"/>
      <c r="T20554" s="147"/>
    </row>
    <row r="20555">
      <c r="A20555" s="147"/>
      <c r="B20555" s="64"/>
      <c r="C20555" s="147" t="s">
        <v>217</v>
      </c>
      <c r="E20555" s="161"/>
      <c r="F20555" s="162"/>
      <c r="G20555" s="147"/>
      <c r="H20555" s="146"/>
      <c r="J20555" s="146"/>
      <c r="L20555" s="150"/>
      <c r="N20555" s="163"/>
      <c r="O20555" s="146"/>
      <c r="P20555" s="146"/>
      <c r="Q20555" s="146"/>
      <c r="R20555" s="34"/>
      <c r="S20555" s="35"/>
      <c r="T20555" s="147"/>
    </row>
    <row r="20556">
      <c r="A20556" s="147"/>
      <c r="B20556" s="64"/>
      <c r="C20556" s="147" t="s">
        <v>217</v>
      </c>
      <c r="E20556" s="161"/>
      <c r="F20556" s="162"/>
      <c r="G20556" s="147"/>
      <c r="H20556" s="146"/>
      <c r="J20556" s="146"/>
      <c r="L20556" s="150"/>
      <c r="N20556" s="163"/>
      <c r="O20556" s="146"/>
      <c r="P20556" s="146"/>
      <c r="Q20556" s="146"/>
      <c r="R20556" s="34"/>
      <c r="S20556" s="35"/>
      <c r="T20556" s="147"/>
    </row>
    <row r="20557">
      <c r="A20557" s="147"/>
      <c r="B20557" s="64"/>
      <c r="C20557" s="147" t="s">
        <v>217</v>
      </c>
      <c r="E20557" s="161"/>
      <c r="F20557" s="162"/>
      <c r="G20557" s="147"/>
      <c r="H20557" s="146"/>
      <c r="J20557" s="146"/>
      <c r="L20557" s="150"/>
      <c r="N20557" s="163"/>
      <c r="O20557" s="146"/>
      <c r="P20557" s="146"/>
      <c r="Q20557" s="146"/>
      <c r="R20557" s="34"/>
      <c r="S20557" s="35"/>
      <c r="T20557" s="147"/>
    </row>
    <row r="20558">
      <c r="A20558" s="147"/>
      <c r="B20558" s="64"/>
      <c r="C20558" s="147" t="s">
        <v>217</v>
      </c>
      <c r="E20558" s="161"/>
      <c r="F20558" s="162"/>
      <c r="G20558" s="147"/>
      <c r="H20558" s="146"/>
      <c r="J20558" s="146"/>
      <c r="L20558" s="150"/>
      <c r="N20558" s="163"/>
      <c r="O20558" s="146"/>
      <c r="P20558" s="146"/>
      <c r="Q20558" s="146"/>
      <c r="R20558" s="34"/>
      <c r="S20558" s="35"/>
      <c r="T20558" s="147"/>
    </row>
    <row r="20559">
      <c r="A20559" s="147"/>
      <c r="B20559" s="64"/>
      <c r="C20559" s="147" t="s">
        <v>217</v>
      </c>
      <c r="E20559" s="161"/>
      <c r="F20559" s="162"/>
      <c r="G20559" s="147"/>
      <c r="H20559" s="146"/>
      <c r="J20559" s="146"/>
      <c r="L20559" s="150"/>
      <c r="N20559" s="163"/>
      <c r="O20559" s="146"/>
      <c r="P20559" s="146"/>
      <c r="Q20559" s="146"/>
      <c r="R20559" s="34"/>
      <c r="S20559" s="35"/>
      <c r="T20559" s="147"/>
    </row>
    <row r="20560">
      <c r="A20560" s="147"/>
      <c r="B20560" s="64"/>
      <c r="C20560" s="147" t="s">
        <v>217</v>
      </c>
      <c r="E20560" s="161"/>
      <c r="F20560" s="162"/>
      <c r="G20560" s="147"/>
      <c r="H20560" s="146"/>
      <c r="J20560" s="146"/>
      <c r="L20560" s="150"/>
      <c r="N20560" s="163"/>
      <c r="O20560" s="146"/>
      <c r="P20560" s="146"/>
      <c r="Q20560" s="146"/>
      <c r="R20560" s="34"/>
      <c r="S20560" s="35"/>
      <c r="T20560" s="147"/>
    </row>
    <row r="20561">
      <c r="A20561" s="147"/>
      <c r="B20561" s="64"/>
      <c r="C20561" s="147" t="s">
        <v>217</v>
      </c>
      <c r="E20561" s="161"/>
      <c r="F20561" s="162"/>
      <c r="G20561" s="147"/>
      <c r="H20561" s="146"/>
      <c r="J20561" s="146"/>
      <c r="L20561" s="150"/>
      <c r="N20561" s="163"/>
      <c r="O20561" s="146"/>
      <c r="P20561" s="146"/>
      <c r="Q20561" s="146"/>
      <c r="R20561" s="34"/>
      <c r="S20561" s="35"/>
      <c r="T20561" s="147"/>
    </row>
    <row r="20562">
      <c r="A20562" s="147"/>
      <c r="B20562" s="64"/>
      <c r="C20562" s="147" t="s">
        <v>217</v>
      </c>
      <c r="E20562" s="161"/>
      <c r="F20562" s="162"/>
      <c r="G20562" s="147"/>
      <c r="H20562" s="146"/>
      <c r="J20562" s="146"/>
      <c r="L20562" s="150"/>
      <c r="N20562" s="163"/>
      <c r="O20562" s="146"/>
      <c r="P20562" s="146"/>
      <c r="Q20562" s="146"/>
      <c r="R20562" s="34"/>
      <c r="S20562" s="35"/>
      <c r="T20562" s="147"/>
    </row>
    <row r="20563">
      <c r="A20563" s="147"/>
      <c r="B20563" s="64"/>
      <c r="C20563" s="147" t="s">
        <v>217</v>
      </c>
      <c r="E20563" s="161"/>
      <c r="F20563" s="162"/>
      <c r="G20563" s="147"/>
      <c r="H20563" s="146"/>
      <c r="J20563" s="146"/>
      <c r="L20563" s="150"/>
      <c r="N20563" s="163"/>
      <c r="O20563" s="146"/>
      <c r="P20563" s="146"/>
      <c r="Q20563" s="146"/>
      <c r="R20563" s="34"/>
      <c r="S20563" s="35"/>
      <c r="T20563" s="147"/>
    </row>
    <row r="20564">
      <c r="A20564" s="147"/>
      <c r="B20564" s="64"/>
      <c r="C20564" s="147" t="s">
        <v>217</v>
      </c>
      <c r="E20564" s="161"/>
      <c r="F20564" s="162"/>
      <c r="G20564" s="147"/>
      <c r="H20564" s="146"/>
      <c r="J20564" s="146"/>
      <c r="L20564" s="150"/>
      <c r="N20564" s="163"/>
      <c r="O20564" s="146"/>
      <c r="P20564" s="146"/>
      <c r="Q20564" s="146"/>
      <c r="R20564" s="34"/>
      <c r="S20564" s="35"/>
      <c r="T20564" s="147"/>
    </row>
    <row r="20565">
      <c r="A20565" s="147"/>
      <c r="B20565" s="64"/>
      <c r="C20565" s="147" t="s">
        <v>217</v>
      </c>
      <c r="E20565" s="161"/>
      <c r="F20565" s="162"/>
      <c r="G20565" s="147"/>
      <c r="H20565" s="146"/>
      <c r="J20565" s="146"/>
      <c r="L20565" s="150"/>
      <c r="N20565" s="163"/>
      <c r="O20565" s="146"/>
      <c r="P20565" s="146"/>
      <c r="Q20565" s="146"/>
      <c r="R20565" s="34"/>
      <c r="S20565" s="35"/>
      <c r="T20565" s="147"/>
    </row>
    <row r="20566">
      <c r="A20566" s="147"/>
      <c r="B20566" s="64"/>
      <c r="C20566" s="147" t="s">
        <v>217</v>
      </c>
      <c r="E20566" s="161"/>
      <c r="F20566" s="162"/>
      <c r="G20566" s="147"/>
      <c r="H20566" s="146"/>
      <c r="J20566" s="146"/>
      <c r="L20566" s="150"/>
      <c r="N20566" s="163"/>
      <c r="O20566" s="146"/>
      <c r="P20566" s="146"/>
      <c r="Q20566" s="146"/>
      <c r="R20566" s="34"/>
      <c r="S20566" s="35"/>
      <c r="T20566" s="147"/>
    </row>
    <row r="20567">
      <c r="A20567" s="147"/>
      <c r="B20567" s="64"/>
      <c r="C20567" s="147" t="s">
        <v>217</v>
      </c>
      <c r="E20567" s="161"/>
      <c r="F20567" s="162"/>
      <c r="G20567" s="147"/>
      <c r="H20567" s="146"/>
      <c r="J20567" s="146"/>
      <c r="L20567" s="150"/>
      <c r="N20567" s="163"/>
      <c r="O20567" s="146"/>
      <c r="P20567" s="146"/>
      <c r="Q20567" s="146"/>
      <c r="R20567" s="34"/>
      <c r="S20567" s="35"/>
      <c r="T20567" s="147"/>
    </row>
    <row r="20568">
      <c r="A20568" s="147"/>
      <c r="B20568" s="64"/>
      <c r="C20568" s="147" t="s">
        <v>217</v>
      </c>
      <c r="E20568" s="161"/>
      <c r="F20568" s="162"/>
      <c r="G20568" s="147"/>
      <c r="H20568" s="146"/>
      <c r="J20568" s="146"/>
      <c r="L20568" s="150"/>
      <c r="N20568" s="163"/>
      <c r="O20568" s="146"/>
      <c r="P20568" s="146"/>
      <c r="Q20568" s="146"/>
      <c r="R20568" s="34"/>
      <c r="S20568" s="35"/>
      <c r="T20568" s="147"/>
    </row>
    <row r="20569">
      <c r="A20569" s="147"/>
      <c r="B20569" s="64"/>
      <c r="C20569" s="147" t="s">
        <v>217</v>
      </c>
      <c r="E20569" s="161"/>
      <c r="F20569" s="162"/>
      <c r="G20569" s="147"/>
      <c r="H20569" s="146"/>
      <c r="J20569" s="146"/>
      <c r="L20569" s="150"/>
      <c r="N20569" s="163"/>
      <c r="O20569" s="146"/>
      <c r="P20569" s="146"/>
      <c r="Q20569" s="146"/>
      <c r="R20569" s="34"/>
      <c r="S20569" s="35"/>
      <c r="T20569" s="147"/>
    </row>
    <row r="20570">
      <c r="A20570" s="147"/>
      <c r="B20570" s="64"/>
      <c r="C20570" s="147" t="s">
        <v>217</v>
      </c>
      <c r="E20570" s="161"/>
      <c r="F20570" s="162"/>
      <c r="G20570" s="147"/>
      <c r="H20570" s="146"/>
      <c r="J20570" s="146"/>
      <c r="L20570" s="150"/>
      <c r="N20570" s="163"/>
      <c r="O20570" s="146"/>
      <c r="P20570" s="146"/>
      <c r="Q20570" s="146"/>
      <c r="R20570" s="34"/>
      <c r="S20570" s="35"/>
      <c r="T20570" s="147"/>
    </row>
    <row r="20571">
      <c r="A20571" s="147"/>
      <c r="B20571" s="64"/>
      <c r="C20571" s="147" t="s">
        <v>217</v>
      </c>
      <c r="E20571" s="161"/>
      <c r="F20571" s="162"/>
      <c r="G20571" s="147"/>
      <c r="H20571" s="146"/>
      <c r="J20571" s="146"/>
      <c r="L20571" s="150"/>
      <c r="N20571" s="163"/>
      <c r="O20571" s="146"/>
      <c r="P20571" s="146"/>
      <c r="Q20571" s="146"/>
      <c r="R20571" s="34"/>
      <c r="S20571" s="35"/>
      <c r="T20571" s="147"/>
    </row>
    <row r="20572">
      <c r="A20572" s="147"/>
      <c r="B20572" s="64"/>
      <c r="C20572" s="147" t="s">
        <v>217</v>
      </c>
      <c r="E20572" s="161"/>
      <c r="F20572" s="162"/>
      <c r="G20572" s="147"/>
      <c r="H20572" s="146"/>
      <c r="J20572" s="146"/>
      <c r="L20572" s="150"/>
      <c r="N20572" s="163"/>
      <c r="O20572" s="146"/>
      <c r="P20572" s="146"/>
      <c r="Q20572" s="146"/>
      <c r="R20572" s="34"/>
      <c r="S20572" s="35"/>
      <c r="T20572" s="147"/>
    </row>
    <row r="20573">
      <c r="A20573" s="147"/>
      <c r="B20573" s="64"/>
      <c r="C20573" s="147" t="s">
        <v>217</v>
      </c>
      <c r="E20573" s="161"/>
      <c r="F20573" s="162"/>
      <c r="G20573" s="147"/>
      <c r="H20573" s="146"/>
      <c r="J20573" s="146"/>
      <c r="L20573" s="150"/>
      <c r="N20573" s="163"/>
      <c r="O20573" s="146"/>
      <c r="P20573" s="146"/>
      <c r="Q20573" s="146"/>
      <c r="R20573" s="34"/>
      <c r="S20573" s="35"/>
      <c r="T20573" s="147"/>
    </row>
    <row r="20574">
      <c r="A20574" s="147"/>
      <c r="B20574" s="64"/>
      <c r="C20574" s="147" t="s">
        <v>217</v>
      </c>
      <c r="E20574" s="161"/>
      <c r="F20574" s="162"/>
      <c r="G20574" s="147"/>
      <c r="H20574" s="146"/>
      <c r="J20574" s="146"/>
      <c r="L20574" s="150"/>
      <c r="N20574" s="163"/>
      <c r="O20574" s="146"/>
      <c r="P20574" s="146"/>
      <c r="Q20574" s="146"/>
      <c r="R20574" s="34"/>
      <c r="S20574" s="35"/>
      <c r="T20574" s="147"/>
    </row>
    <row r="20575">
      <c r="A20575" s="147"/>
      <c r="B20575" s="64"/>
      <c r="C20575" s="147" t="s">
        <v>217</v>
      </c>
      <c r="E20575" s="161"/>
      <c r="F20575" s="162"/>
      <c r="G20575" s="147"/>
      <c r="H20575" s="146"/>
      <c r="J20575" s="146"/>
      <c r="L20575" s="150"/>
      <c r="N20575" s="163"/>
      <c r="O20575" s="146"/>
      <c r="P20575" s="146"/>
      <c r="Q20575" s="146"/>
      <c r="R20575" s="34"/>
      <c r="S20575" s="35"/>
      <c r="T20575" s="147"/>
    </row>
    <row r="20576">
      <c r="A20576" s="147"/>
      <c r="B20576" s="64"/>
      <c r="C20576" s="147" t="s">
        <v>217</v>
      </c>
      <c r="E20576" s="161"/>
      <c r="F20576" s="162"/>
      <c r="G20576" s="147"/>
      <c r="H20576" s="146"/>
      <c r="J20576" s="146"/>
      <c r="L20576" s="150"/>
      <c r="N20576" s="163"/>
      <c r="O20576" s="146"/>
      <c r="P20576" s="146"/>
      <c r="Q20576" s="146"/>
      <c r="R20576" s="34"/>
      <c r="S20576" s="35"/>
      <c r="T20576" s="147"/>
    </row>
    <row r="20577">
      <c r="A20577" s="147"/>
      <c r="B20577" s="64"/>
      <c r="C20577" s="147" t="s">
        <v>217</v>
      </c>
      <c r="E20577" s="161"/>
      <c r="F20577" s="162"/>
      <c r="G20577" s="147"/>
      <c r="H20577" s="146"/>
      <c r="J20577" s="146"/>
      <c r="L20577" s="150"/>
      <c r="N20577" s="163"/>
      <c r="O20577" s="146"/>
      <c r="P20577" s="146"/>
      <c r="Q20577" s="146"/>
      <c r="R20577" s="34"/>
      <c r="S20577" s="35"/>
      <c r="T20577" s="147"/>
    </row>
    <row r="20578">
      <c r="A20578" s="147"/>
      <c r="B20578" s="64"/>
      <c r="C20578" s="147" t="s">
        <v>217</v>
      </c>
      <c r="E20578" s="161"/>
      <c r="F20578" s="162"/>
      <c r="G20578" s="147"/>
      <c r="H20578" s="146"/>
      <c r="J20578" s="146"/>
      <c r="L20578" s="150"/>
      <c r="N20578" s="163"/>
      <c r="O20578" s="146"/>
      <c r="P20578" s="146"/>
      <c r="Q20578" s="146"/>
      <c r="R20578" s="34"/>
      <c r="S20578" s="35"/>
      <c r="T20578" s="147"/>
    </row>
    <row r="20579">
      <c r="A20579" s="147"/>
      <c r="B20579" s="64"/>
      <c r="C20579" s="147" t="s">
        <v>217</v>
      </c>
      <c r="E20579" s="161"/>
      <c r="F20579" s="162"/>
      <c r="G20579" s="147"/>
      <c r="H20579" s="146"/>
      <c r="J20579" s="146"/>
      <c r="L20579" s="150"/>
      <c r="N20579" s="163"/>
      <c r="O20579" s="146"/>
      <c r="P20579" s="146"/>
      <c r="Q20579" s="146"/>
      <c r="R20579" s="34"/>
      <c r="S20579" s="35"/>
      <c r="T20579" s="147"/>
    </row>
    <row r="20580">
      <c r="A20580" s="147"/>
      <c r="B20580" s="64"/>
      <c r="C20580" s="147" t="s">
        <v>217</v>
      </c>
      <c r="E20580" s="161"/>
      <c r="F20580" s="162"/>
      <c r="G20580" s="147"/>
      <c r="H20580" s="146"/>
      <c r="J20580" s="146"/>
      <c r="L20580" s="150"/>
      <c r="N20580" s="163"/>
      <c r="O20580" s="146"/>
      <c r="P20580" s="146"/>
      <c r="Q20580" s="146"/>
      <c r="R20580" s="34"/>
      <c r="S20580" s="35"/>
      <c r="T20580" s="147"/>
    </row>
    <row r="20581">
      <c r="A20581" s="147"/>
      <c r="B20581" s="64"/>
      <c r="C20581" s="147" t="s">
        <v>217</v>
      </c>
      <c r="E20581" s="161"/>
      <c r="F20581" s="162"/>
      <c r="G20581" s="147"/>
      <c r="H20581" s="146"/>
      <c r="J20581" s="146"/>
      <c r="L20581" s="150"/>
      <c r="N20581" s="163"/>
      <c r="O20581" s="146"/>
      <c r="P20581" s="146"/>
      <c r="Q20581" s="146"/>
      <c r="R20581" s="34"/>
      <c r="S20581" s="35"/>
      <c r="T20581" s="147"/>
    </row>
    <row r="20582">
      <c r="A20582" s="147"/>
      <c r="B20582" s="64"/>
      <c r="C20582" s="147" t="s">
        <v>217</v>
      </c>
      <c r="E20582" s="161"/>
      <c r="F20582" s="162"/>
      <c r="G20582" s="147"/>
      <c r="H20582" s="146"/>
      <c r="J20582" s="146"/>
      <c r="L20582" s="150"/>
      <c r="N20582" s="163"/>
      <c r="O20582" s="146"/>
      <c r="P20582" s="146"/>
      <c r="Q20582" s="146"/>
      <c r="R20582" s="34"/>
      <c r="S20582" s="35"/>
      <c r="T20582" s="147"/>
    </row>
    <row r="20583">
      <c r="A20583" s="147"/>
      <c r="B20583" s="64"/>
      <c r="C20583" s="147" t="s">
        <v>217</v>
      </c>
      <c r="E20583" s="161"/>
      <c r="F20583" s="162"/>
      <c r="G20583" s="147"/>
      <c r="H20583" s="146"/>
      <c r="J20583" s="146"/>
      <c r="L20583" s="150"/>
      <c r="N20583" s="163"/>
      <c r="O20583" s="146"/>
      <c r="P20583" s="146"/>
      <c r="Q20583" s="146"/>
      <c r="R20583" s="34"/>
      <c r="S20583" s="35"/>
      <c r="T20583" s="147"/>
    </row>
    <row r="20584">
      <c r="A20584" s="147"/>
      <c r="B20584" s="64"/>
      <c r="C20584" s="147" t="s">
        <v>217</v>
      </c>
      <c r="E20584" s="161"/>
      <c r="F20584" s="162"/>
      <c r="G20584" s="147"/>
      <c r="H20584" s="146"/>
      <c r="J20584" s="146"/>
      <c r="L20584" s="150"/>
      <c r="N20584" s="163"/>
      <c r="O20584" s="146"/>
      <c r="P20584" s="146"/>
      <c r="Q20584" s="146"/>
      <c r="R20584" s="34"/>
      <c r="S20584" s="35"/>
      <c r="T20584" s="147"/>
    </row>
    <row r="20585">
      <c r="A20585" s="147"/>
      <c r="B20585" s="64"/>
      <c r="C20585" s="147" t="s">
        <v>217</v>
      </c>
      <c r="E20585" s="161"/>
      <c r="F20585" s="162"/>
      <c r="G20585" s="147"/>
      <c r="H20585" s="146"/>
      <c r="J20585" s="146"/>
      <c r="L20585" s="150"/>
      <c r="N20585" s="163"/>
      <c r="O20585" s="146"/>
      <c r="P20585" s="146"/>
      <c r="Q20585" s="146"/>
      <c r="R20585" s="34"/>
      <c r="S20585" s="35"/>
      <c r="T20585" s="147"/>
    </row>
    <row r="20586">
      <c r="A20586" s="147"/>
      <c r="B20586" s="64"/>
      <c r="C20586" s="147" t="s">
        <v>217</v>
      </c>
      <c r="E20586" s="161"/>
      <c r="F20586" s="162"/>
      <c r="G20586" s="147"/>
      <c r="H20586" s="146"/>
      <c r="J20586" s="146"/>
      <c r="L20586" s="150"/>
      <c r="N20586" s="163"/>
      <c r="O20586" s="146"/>
      <c r="P20586" s="146"/>
      <c r="Q20586" s="146"/>
      <c r="R20586" s="34"/>
      <c r="S20586" s="35"/>
      <c r="T20586" s="147"/>
    </row>
    <row r="20587">
      <c r="A20587" s="147"/>
      <c r="B20587" s="64"/>
      <c r="C20587" s="147" t="s">
        <v>217</v>
      </c>
      <c r="E20587" s="161"/>
      <c r="F20587" s="162"/>
      <c r="G20587" s="147"/>
      <c r="H20587" s="146"/>
      <c r="J20587" s="146"/>
      <c r="L20587" s="150"/>
      <c r="N20587" s="163"/>
      <c r="O20587" s="146"/>
      <c r="P20587" s="146"/>
      <c r="Q20587" s="146"/>
      <c r="R20587" s="34"/>
      <c r="S20587" s="35"/>
      <c r="T20587" s="147"/>
    </row>
    <row r="20588">
      <c r="A20588" s="147"/>
      <c r="B20588" s="64"/>
      <c r="C20588" s="147" t="s">
        <v>217</v>
      </c>
      <c r="E20588" s="161"/>
      <c r="F20588" s="162"/>
      <c r="G20588" s="147"/>
      <c r="H20588" s="146"/>
      <c r="J20588" s="146"/>
      <c r="L20588" s="150"/>
      <c r="N20588" s="163"/>
      <c r="O20588" s="146"/>
      <c r="P20588" s="146"/>
      <c r="Q20588" s="146"/>
      <c r="R20588" s="34"/>
      <c r="S20588" s="35"/>
      <c r="T20588" s="147"/>
    </row>
    <row r="20589">
      <c r="A20589" s="147"/>
      <c r="B20589" s="64"/>
      <c r="C20589" s="147" t="s">
        <v>217</v>
      </c>
      <c r="E20589" s="161"/>
      <c r="F20589" s="162"/>
      <c r="G20589" s="147"/>
      <c r="H20589" s="146"/>
      <c r="J20589" s="146"/>
      <c r="L20589" s="150"/>
      <c r="N20589" s="163"/>
      <c r="O20589" s="146"/>
      <c r="P20589" s="146"/>
      <c r="Q20589" s="146"/>
      <c r="R20589" s="34"/>
      <c r="S20589" s="35"/>
      <c r="T20589" s="147"/>
    </row>
    <row r="20590">
      <c r="A20590" s="147"/>
      <c r="B20590" s="64"/>
      <c r="C20590" s="147" t="s">
        <v>217</v>
      </c>
      <c r="E20590" s="161"/>
      <c r="F20590" s="162"/>
      <c r="G20590" s="147"/>
      <c r="H20590" s="146"/>
      <c r="J20590" s="146"/>
      <c r="L20590" s="150"/>
      <c r="N20590" s="163"/>
      <c r="O20590" s="146"/>
      <c r="P20590" s="146"/>
      <c r="Q20590" s="146"/>
      <c r="R20590" s="34"/>
      <c r="S20590" s="35"/>
      <c r="T20590" s="147"/>
    </row>
    <row r="20591">
      <c r="A20591" s="147"/>
      <c r="B20591" s="64"/>
      <c r="C20591" s="147" t="s">
        <v>217</v>
      </c>
      <c r="E20591" s="161"/>
      <c r="F20591" s="162"/>
      <c r="G20591" s="147"/>
      <c r="H20591" s="146"/>
      <c r="J20591" s="146"/>
      <c r="L20591" s="150"/>
      <c r="N20591" s="163"/>
      <c r="O20591" s="146"/>
      <c r="P20591" s="146"/>
      <c r="Q20591" s="146"/>
      <c r="R20591" s="34"/>
      <c r="S20591" s="35"/>
      <c r="T20591" s="147"/>
    </row>
    <row r="20592">
      <c r="A20592" s="147"/>
      <c r="B20592" s="64"/>
      <c r="C20592" s="147" t="s">
        <v>217</v>
      </c>
      <c r="E20592" s="161"/>
      <c r="F20592" s="162"/>
      <c r="G20592" s="147"/>
      <c r="H20592" s="146"/>
      <c r="J20592" s="146"/>
      <c r="L20592" s="150"/>
      <c r="N20592" s="163"/>
      <c r="O20592" s="146"/>
      <c r="P20592" s="146"/>
      <c r="Q20592" s="146"/>
      <c r="R20592" s="34"/>
      <c r="S20592" s="35"/>
      <c r="T20592" s="147"/>
    </row>
    <row r="20593">
      <c r="A20593" s="147"/>
      <c r="B20593" s="64"/>
      <c r="C20593" s="147" t="s">
        <v>217</v>
      </c>
      <c r="E20593" s="161"/>
      <c r="F20593" s="162"/>
      <c r="G20593" s="147"/>
      <c r="H20593" s="146"/>
      <c r="J20593" s="146"/>
      <c r="L20593" s="150"/>
      <c r="N20593" s="163"/>
      <c r="O20593" s="146"/>
      <c r="P20593" s="146"/>
      <c r="Q20593" s="146"/>
      <c r="R20593" s="34"/>
      <c r="S20593" s="35"/>
      <c r="T20593" s="147"/>
    </row>
    <row r="20594">
      <c r="A20594" s="147"/>
      <c r="B20594" s="64"/>
      <c r="C20594" s="147" t="s">
        <v>217</v>
      </c>
      <c r="E20594" s="161"/>
      <c r="F20594" s="162"/>
      <c r="G20594" s="147"/>
      <c r="H20594" s="146"/>
      <c r="J20594" s="146"/>
      <c r="L20594" s="150"/>
      <c r="N20594" s="163"/>
      <c r="O20594" s="146"/>
      <c r="P20594" s="146"/>
      <c r="Q20594" s="146"/>
      <c r="R20594" s="34"/>
      <c r="S20594" s="35"/>
      <c r="T20594" s="147"/>
    </row>
    <row r="20595">
      <c r="A20595" s="147"/>
      <c r="B20595" s="64"/>
      <c r="C20595" s="147" t="s">
        <v>217</v>
      </c>
      <c r="E20595" s="161"/>
      <c r="F20595" s="162"/>
      <c r="G20595" s="147"/>
      <c r="H20595" s="146"/>
      <c r="J20595" s="146"/>
      <c r="L20595" s="150"/>
      <c r="N20595" s="163"/>
      <c r="O20595" s="146"/>
      <c r="P20595" s="146"/>
      <c r="Q20595" s="146"/>
      <c r="R20595" s="34"/>
      <c r="S20595" s="35"/>
      <c r="T20595" s="147"/>
    </row>
    <row r="20596">
      <c r="A20596" s="147"/>
      <c r="B20596" s="64"/>
      <c r="C20596" s="147" t="s">
        <v>217</v>
      </c>
      <c r="E20596" s="161"/>
      <c r="F20596" s="162"/>
      <c r="G20596" s="147"/>
      <c r="H20596" s="146"/>
      <c r="J20596" s="146"/>
      <c r="L20596" s="150"/>
      <c r="N20596" s="163"/>
      <c r="O20596" s="146"/>
      <c r="P20596" s="146"/>
      <c r="Q20596" s="146"/>
      <c r="R20596" s="34"/>
      <c r="S20596" s="35"/>
      <c r="T20596" s="147"/>
    </row>
    <row r="20597">
      <c r="A20597" s="147"/>
      <c r="B20597" s="64"/>
      <c r="C20597" s="147" t="s">
        <v>217</v>
      </c>
      <c r="E20597" s="161"/>
      <c r="F20597" s="162"/>
      <c r="G20597" s="147"/>
      <c r="H20597" s="146"/>
      <c r="J20597" s="146"/>
      <c r="L20597" s="150"/>
      <c r="N20597" s="163"/>
      <c r="O20597" s="146"/>
      <c r="P20597" s="146"/>
      <c r="Q20597" s="146"/>
      <c r="R20597" s="34"/>
      <c r="S20597" s="35"/>
      <c r="T20597" s="147"/>
    </row>
    <row r="20598">
      <c r="A20598" s="147"/>
      <c r="B20598" s="64"/>
      <c r="C20598" s="147" t="s">
        <v>217</v>
      </c>
      <c r="E20598" s="161"/>
      <c r="F20598" s="162"/>
      <c r="G20598" s="147"/>
      <c r="H20598" s="146"/>
      <c r="J20598" s="146"/>
      <c r="L20598" s="150"/>
      <c r="N20598" s="163"/>
      <c r="O20598" s="146"/>
      <c r="P20598" s="146"/>
      <c r="Q20598" s="146"/>
      <c r="R20598" s="34"/>
      <c r="S20598" s="35"/>
      <c r="T20598" s="147"/>
    </row>
    <row r="20599">
      <c r="A20599" s="147"/>
      <c r="B20599" s="64"/>
      <c r="C20599" s="147" t="s">
        <v>217</v>
      </c>
      <c r="E20599" s="161"/>
      <c r="F20599" s="162"/>
      <c r="G20599" s="147"/>
      <c r="H20599" s="146"/>
      <c r="J20599" s="146"/>
      <c r="L20599" s="150"/>
      <c r="N20599" s="163"/>
      <c r="O20599" s="146"/>
      <c r="P20599" s="146"/>
      <c r="Q20599" s="146"/>
      <c r="R20599" s="34"/>
      <c r="S20599" s="35"/>
      <c r="T20599" s="147"/>
    </row>
    <row r="20600">
      <c r="A20600" s="147"/>
      <c r="B20600" s="64"/>
      <c r="C20600" s="147" t="s">
        <v>217</v>
      </c>
      <c r="E20600" s="161"/>
      <c r="F20600" s="162"/>
      <c r="G20600" s="147"/>
      <c r="H20600" s="146"/>
      <c r="J20600" s="146"/>
      <c r="L20600" s="150"/>
      <c r="N20600" s="163"/>
      <c r="O20600" s="146"/>
      <c r="P20600" s="146"/>
      <c r="Q20600" s="146"/>
      <c r="R20600" s="34"/>
      <c r="S20600" s="35"/>
      <c r="T20600" s="147"/>
    </row>
    <row r="20601">
      <c r="A20601" s="147"/>
      <c r="B20601" s="64"/>
      <c r="C20601" s="147" t="s">
        <v>217</v>
      </c>
      <c r="E20601" s="161"/>
      <c r="F20601" s="162"/>
      <c r="G20601" s="147"/>
      <c r="H20601" s="146"/>
      <c r="J20601" s="146"/>
      <c r="L20601" s="150"/>
      <c r="N20601" s="163"/>
      <c r="O20601" s="146"/>
      <c r="P20601" s="146"/>
      <c r="Q20601" s="146"/>
      <c r="R20601" s="34"/>
      <c r="S20601" s="35"/>
      <c r="T20601" s="147"/>
    </row>
    <row r="20602">
      <c r="A20602" s="147"/>
      <c r="B20602" s="64"/>
      <c r="C20602" s="147" t="s">
        <v>217</v>
      </c>
      <c r="E20602" s="161"/>
      <c r="F20602" s="162"/>
      <c r="G20602" s="147"/>
      <c r="H20602" s="146"/>
      <c r="J20602" s="146"/>
      <c r="L20602" s="150"/>
      <c r="N20602" s="163"/>
      <c r="O20602" s="146"/>
      <c r="P20602" s="146"/>
      <c r="Q20602" s="146"/>
      <c r="R20602" s="34"/>
      <c r="S20602" s="35"/>
      <c r="T20602" s="147"/>
    </row>
    <row r="20603">
      <c r="A20603" s="147"/>
      <c r="B20603" s="64"/>
      <c r="C20603" s="147" t="s">
        <v>217</v>
      </c>
      <c r="E20603" s="161"/>
      <c r="F20603" s="162"/>
      <c r="G20603" s="147"/>
      <c r="H20603" s="146"/>
      <c r="J20603" s="146"/>
      <c r="L20603" s="150"/>
      <c r="N20603" s="163"/>
      <c r="O20603" s="146"/>
      <c r="P20603" s="146"/>
      <c r="Q20603" s="146"/>
      <c r="R20603" s="34"/>
      <c r="S20603" s="35"/>
      <c r="T20603" s="147"/>
    </row>
    <row r="20604">
      <c r="A20604" s="147"/>
      <c r="B20604" s="64"/>
      <c r="C20604" s="147" t="s">
        <v>217</v>
      </c>
      <c r="E20604" s="161"/>
      <c r="F20604" s="162"/>
      <c r="G20604" s="147"/>
      <c r="H20604" s="146"/>
      <c r="J20604" s="146"/>
      <c r="L20604" s="150"/>
      <c r="N20604" s="163"/>
      <c r="O20604" s="146"/>
      <c r="P20604" s="146"/>
      <c r="Q20604" s="146"/>
      <c r="R20604" s="34"/>
      <c r="S20604" s="35"/>
      <c r="T20604" s="147"/>
    </row>
    <row r="20605">
      <c r="A20605" s="147"/>
      <c r="B20605" s="64"/>
      <c r="C20605" s="147" t="s">
        <v>217</v>
      </c>
      <c r="E20605" s="161"/>
      <c r="F20605" s="162"/>
      <c r="G20605" s="147"/>
      <c r="H20605" s="146"/>
      <c r="J20605" s="146"/>
      <c r="L20605" s="150"/>
      <c r="N20605" s="163"/>
      <c r="O20605" s="146"/>
      <c r="P20605" s="146"/>
      <c r="Q20605" s="146"/>
      <c r="R20605" s="34"/>
      <c r="S20605" s="35"/>
      <c r="T20605" s="147"/>
    </row>
    <row r="20606">
      <c r="A20606" s="147"/>
      <c r="B20606" s="64"/>
      <c r="C20606" s="147" t="s">
        <v>217</v>
      </c>
      <c r="E20606" s="161"/>
      <c r="F20606" s="162"/>
      <c r="G20606" s="147"/>
      <c r="H20606" s="146"/>
      <c r="J20606" s="146"/>
      <c r="L20606" s="150"/>
      <c r="N20606" s="163"/>
      <c r="O20606" s="146"/>
      <c r="P20606" s="146"/>
      <c r="Q20606" s="146"/>
      <c r="R20606" s="34"/>
      <c r="S20606" s="35"/>
      <c r="T20606" s="147"/>
    </row>
    <row r="20607">
      <c r="A20607" s="147"/>
      <c r="B20607" s="64"/>
      <c r="C20607" s="147" t="s">
        <v>217</v>
      </c>
      <c r="E20607" s="161"/>
      <c r="F20607" s="162"/>
      <c r="G20607" s="147"/>
      <c r="H20607" s="146"/>
      <c r="J20607" s="146"/>
      <c r="L20607" s="150"/>
      <c r="N20607" s="163"/>
      <c r="O20607" s="146"/>
      <c r="P20607" s="146"/>
      <c r="Q20607" s="146"/>
      <c r="R20607" s="34"/>
      <c r="S20607" s="35"/>
      <c r="T20607" s="147"/>
    </row>
    <row r="20608">
      <c r="A20608" s="147"/>
      <c r="B20608" s="64"/>
      <c r="C20608" s="147" t="s">
        <v>217</v>
      </c>
      <c r="E20608" s="161"/>
      <c r="F20608" s="162"/>
      <c r="G20608" s="147"/>
      <c r="H20608" s="146"/>
      <c r="J20608" s="146"/>
      <c r="L20608" s="150"/>
      <c r="N20608" s="163"/>
      <c r="O20608" s="146"/>
      <c r="P20608" s="146"/>
      <c r="Q20608" s="146"/>
      <c r="R20608" s="34"/>
      <c r="S20608" s="35"/>
      <c r="T20608" s="147"/>
    </row>
    <row r="20609">
      <c r="A20609" s="147"/>
      <c r="B20609" s="64"/>
      <c r="C20609" s="147" t="s">
        <v>217</v>
      </c>
      <c r="E20609" s="161"/>
      <c r="F20609" s="162"/>
      <c r="G20609" s="147"/>
      <c r="H20609" s="146"/>
      <c r="J20609" s="146"/>
      <c r="L20609" s="150"/>
      <c r="N20609" s="163"/>
      <c r="O20609" s="146"/>
      <c r="P20609" s="146"/>
      <c r="Q20609" s="146"/>
      <c r="R20609" s="34"/>
      <c r="S20609" s="35"/>
      <c r="T20609" s="147"/>
    </row>
    <row r="20610">
      <c r="A20610" s="147"/>
      <c r="B20610" s="64"/>
      <c r="C20610" s="147" t="s">
        <v>217</v>
      </c>
      <c r="E20610" s="161"/>
      <c r="F20610" s="162"/>
      <c r="G20610" s="147"/>
      <c r="H20610" s="146"/>
      <c r="J20610" s="146"/>
      <c r="L20610" s="150"/>
      <c r="N20610" s="163"/>
      <c r="O20610" s="146"/>
      <c r="P20610" s="146"/>
      <c r="Q20610" s="146"/>
      <c r="R20610" s="34"/>
      <c r="S20610" s="35"/>
      <c r="T20610" s="147"/>
    </row>
    <row r="20611">
      <c r="A20611" s="147"/>
      <c r="B20611" s="64"/>
      <c r="C20611" s="147" t="s">
        <v>217</v>
      </c>
      <c r="E20611" s="161"/>
      <c r="F20611" s="162"/>
      <c r="G20611" s="147"/>
      <c r="H20611" s="146"/>
      <c r="J20611" s="146"/>
      <c r="L20611" s="150"/>
      <c r="N20611" s="163"/>
      <c r="O20611" s="146"/>
      <c r="P20611" s="146"/>
      <c r="Q20611" s="146"/>
      <c r="R20611" s="34"/>
      <c r="S20611" s="35"/>
      <c r="T20611" s="147"/>
    </row>
    <row r="20612">
      <c r="A20612" s="147"/>
      <c r="B20612" s="64"/>
      <c r="C20612" s="147" t="s">
        <v>217</v>
      </c>
      <c r="E20612" s="161"/>
      <c r="F20612" s="162"/>
      <c r="G20612" s="147"/>
      <c r="H20612" s="146"/>
      <c r="J20612" s="146"/>
      <c r="L20612" s="150"/>
      <c r="N20612" s="163"/>
      <c r="O20612" s="146"/>
      <c r="P20612" s="146"/>
      <c r="Q20612" s="146"/>
      <c r="R20612" s="34"/>
      <c r="S20612" s="35"/>
      <c r="T20612" s="147"/>
    </row>
    <row r="20613">
      <c r="A20613" s="147"/>
      <c r="B20613" s="64"/>
      <c r="C20613" s="147" t="s">
        <v>217</v>
      </c>
      <c r="E20613" s="161"/>
      <c r="F20613" s="162"/>
      <c r="G20613" s="147"/>
      <c r="H20613" s="146"/>
      <c r="J20613" s="146"/>
      <c r="L20613" s="150"/>
      <c r="N20613" s="163"/>
      <c r="O20613" s="146"/>
      <c r="P20613" s="146"/>
      <c r="Q20613" s="146"/>
      <c r="R20613" s="34"/>
      <c r="S20613" s="35"/>
      <c r="T20613" s="147"/>
    </row>
    <row r="20614">
      <c r="A20614" s="147"/>
      <c r="B20614" s="64"/>
      <c r="C20614" s="147" t="s">
        <v>217</v>
      </c>
      <c r="E20614" s="161"/>
      <c r="F20614" s="162"/>
      <c r="G20614" s="147"/>
      <c r="H20614" s="146"/>
      <c r="J20614" s="146"/>
      <c r="L20614" s="150"/>
      <c r="N20614" s="163"/>
      <c r="O20614" s="146"/>
      <c r="P20614" s="146"/>
      <c r="Q20614" s="146"/>
      <c r="R20614" s="34"/>
      <c r="S20614" s="35"/>
      <c r="T20614" s="147"/>
    </row>
    <row r="20615">
      <c r="A20615" s="147"/>
      <c r="B20615" s="64"/>
      <c r="C20615" s="147" t="s">
        <v>217</v>
      </c>
      <c r="E20615" s="161"/>
      <c r="F20615" s="162"/>
      <c r="G20615" s="147"/>
      <c r="H20615" s="146"/>
      <c r="J20615" s="146"/>
      <c r="L20615" s="150"/>
      <c r="N20615" s="163"/>
      <c r="O20615" s="146"/>
      <c r="P20615" s="146"/>
      <c r="Q20615" s="146"/>
      <c r="R20615" s="34"/>
      <c r="S20615" s="35"/>
      <c r="T20615" s="147"/>
    </row>
    <row r="20616">
      <c r="A20616" s="147"/>
      <c r="B20616" s="64"/>
      <c r="C20616" s="147" t="s">
        <v>217</v>
      </c>
      <c r="E20616" s="161"/>
      <c r="F20616" s="162"/>
      <c r="G20616" s="147"/>
      <c r="H20616" s="146"/>
      <c r="J20616" s="146"/>
      <c r="L20616" s="150"/>
      <c r="N20616" s="163"/>
      <c r="O20616" s="146"/>
      <c r="P20616" s="146"/>
      <c r="Q20616" s="146"/>
      <c r="R20616" s="34"/>
      <c r="S20616" s="35"/>
      <c r="T20616" s="147"/>
    </row>
    <row r="20617">
      <c r="A20617" s="147"/>
      <c r="B20617" s="64"/>
      <c r="C20617" s="147" t="s">
        <v>217</v>
      </c>
      <c r="E20617" s="161"/>
      <c r="F20617" s="162"/>
      <c r="G20617" s="147"/>
      <c r="H20617" s="146"/>
      <c r="J20617" s="146"/>
      <c r="L20617" s="150"/>
      <c r="N20617" s="163"/>
      <c r="O20617" s="146"/>
      <c r="P20617" s="146"/>
      <c r="Q20617" s="146"/>
      <c r="R20617" s="34"/>
      <c r="S20617" s="35"/>
      <c r="T20617" s="147"/>
    </row>
    <row r="20618">
      <c r="A20618" s="147"/>
      <c r="B20618" s="64"/>
      <c r="C20618" s="147" t="s">
        <v>217</v>
      </c>
      <c r="E20618" s="161"/>
      <c r="F20618" s="162"/>
      <c r="G20618" s="147"/>
      <c r="H20618" s="146"/>
      <c r="J20618" s="146"/>
      <c r="L20618" s="150"/>
      <c r="N20618" s="163"/>
      <c r="O20618" s="146"/>
      <c r="P20618" s="146"/>
      <c r="Q20618" s="146"/>
      <c r="R20618" s="34"/>
      <c r="S20618" s="35"/>
      <c r="T20618" s="147"/>
    </row>
    <row r="20619">
      <c r="A20619" s="147"/>
      <c r="B20619" s="64"/>
      <c r="C20619" s="147" t="s">
        <v>217</v>
      </c>
      <c r="E20619" s="161"/>
      <c r="F20619" s="162"/>
      <c r="G20619" s="147"/>
      <c r="H20619" s="146"/>
      <c r="J20619" s="146"/>
      <c r="L20619" s="150"/>
      <c r="N20619" s="163"/>
      <c r="O20619" s="146"/>
      <c r="P20619" s="146"/>
      <c r="Q20619" s="146"/>
      <c r="R20619" s="34"/>
      <c r="S20619" s="35"/>
      <c r="T20619" s="147"/>
    </row>
    <row r="20620">
      <c r="A20620" s="147"/>
      <c r="B20620" s="64"/>
      <c r="C20620" s="147" t="s">
        <v>217</v>
      </c>
      <c r="E20620" s="161"/>
      <c r="F20620" s="162"/>
      <c r="G20620" s="147"/>
      <c r="H20620" s="146"/>
      <c r="J20620" s="146"/>
      <c r="L20620" s="150"/>
      <c r="N20620" s="163"/>
      <c r="O20620" s="146"/>
      <c r="P20620" s="146"/>
      <c r="Q20620" s="146"/>
      <c r="R20620" s="34"/>
      <c r="S20620" s="35"/>
      <c r="T20620" s="147"/>
    </row>
    <row r="20621">
      <c r="A20621" s="147"/>
      <c r="B20621" s="64"/>
      <c r="C20621" s="147" t="s">
        <v>217</v>
      </c>
      <c r="E20621" s="161"/>
      <c r="F20621" s="162"/>
      <c r="G20621" s="147"/>
      <c r="H20621" s="146"/>
      <c r="J20621" s="146"/>
      <c r="L20621" s="150"/>
      <c r="N20621" s="163"/>
      <c r="O20621" s="146"/>
      <c r="P20621" s="146"/>
      <c r="Q20621" s="146"/>
      <c r="R20621" s="34"/>
      <c r="S20621" s="35"/>
      <c r="T20621" s="147"/>
    </row>
    <row r="20622">
      <c r="A20622" s="147"/>
      <c r="B20622" s="64"/>
      <c r="C20622" s="147" t="s">
        <v>217</v>
      </c>
      <c r="E20622" s="161"/>
      <c r="F20622" s="162"/>
      <c r="G20622" s="147"/>
      <c r="H20622" s="146"/>
      <c r="J20622" s="146"/>
      <c r="L20622" s="150"/>
      <c r="N20622" s="163"/>
      <c r="O20622" s="146"/>
      <c r="P20622" s="146"/>
      <c r="Q20622" s="146"/>
      <c r="R20622" s="34"/>
      <c r="S20622" s="35"/>
      <c r="T20622" s="147"/>
    </row>
    <row r="20623">
      <c r="A20623" s="147"/>
      <c r="B20623" s="64"/>
      <c r="C20623" s="147" t="s">
        <v>217</v>
      </c>
      <c r="E20623" s="161"/>
      <c r="F20623" s="162"/>
      <c r="G20623" s="147"/>
      <c r="H20623" s="146"/>
      <c r="J20623" s="146"/>
      <c r="L20623" s="150"/>
      <c r="N20623" s="163"/>
      <c r="O20623" s="146"/>
      <c r="P20623" s="146"/>
      <c r="Q20623" s="146"/>
      <c r="R20623" s="34"/>
      <c r="S20623" s="35"/>
      <c r="T20623" s="147"/>
    </row>
    <row r="20624">
      <c r="A20624" s="147"/>
      <c r="B20624" s="64"/>
      <c r="C20624" s="147" t="s">
        <v>217</v>
      </c>
      <c r="E20624" s="161"/>
      <c r="F20624" s="162"/>
      <c r="G20624" s="147"/>
      <c r="H20624" s="146"/>
      <c r="J20624" s="146"/>
      <c r="L20624" s="150"/>
      <c r="N20624" s="163"/>
      <c r="O20624" s="146"/>
      <c r="P20624" s="146"/>
      <c r="Q20624" s="146"/>
      <c r="R20624" s="34"/>
      <c r="S20624" s="35"/>
      <c r="T20624" s="147"/>
    </row>
    <row r="20625">
      <c r="A20625" s="147"/>
      <c r="B20625" s="64"/>
      <c r="C20625" s="147" t="s">
        <v>217</v>
      </c>
      <c r="E20625" s="161"/>
      <c r="F20625" s="162"/>
      <c r="G20625" s="147"/>
      <c r="H20625" s="146"/>
      <c r="J20625" s="146"/>
      <c r="L20625" s="150"/>
      <c r="N20625" s="163"/>
      <c r="O20625" s="146"/>
      <c r="P20625" s="146"/>
      <c r="Q20625" s="146"/>
      <c r="R20625" s="34"/>
      <c r="S20625" s="35"/>
      <c r="T20625" s="147"/>
    </row>
    <row r="20626">
      <c r="A20626" s="147"/>
      <c r="B20626" s="64"/>
      <c r="C20626" s="147" t="s">
        <v>217</v>
      </c>
      <c r="E20626" s="161"/>
      <c r="F20626" s="162"/>
      <c r="G20626" s="147"/>
      <c r="H20626" s="146"/>
      <c r="J20626" s="146"/>
      <c r="L20626" s="150"/>
      <c r="N20626" s="163"/>
      <c r="O20626" s="146"/>
      <c r="P20626" s="146"/>
      <c r="Q20626" s="146"/>
      <c r="R20626" s="34"/>
      <c r="S20626" s="35"/>
      <c r="T20626" s="147"/>
    </row>
    <row r="20627">
      <c r="A20627" s="147"/>
      <c r="B20627" s="64"/>
      <c r="C20627" s="147" t="s">
        <v>217</v>
      </c>
      <c r="E20627" s="161"/>
      <c r="F20627" s="162"/>
      <c r="G20627" s="147"/>
      <c r="H20627" s="146"/>
      <c r="J20627" s="146"/>
      <c r="L20627" s="150"/>
      <c r="N20627" s="163"/>
      <c r="O20627" s="146"/>
      <c r="P20627" s="146"/>
      <c r="Q20627" s="146"/>
      <c r="R20627" s="34"/>
      <c r="S20627" s="35"/>
      <c r="T20627" s="147"/>
    </row>
    <row r="20628">
      <c r="A20628" s="147"/>
      <c r="B20628" s="64"/>
      <c r="C20628" s="147" t="s">
        <v>217</v>
      </c>
      <c r="E20628" s="161"/>
      <c r="F20628" s="162"/>
      <c r="G20628" s="147"/>
      <c r="H20628" s="146"/>
      <c r="J20628" s="146"/>
      <c r="L20628" s="150"/>
      <c r="N20628" s="163"/>
      <c r="O20628" s="146"/>
      <c r="P20628" s="146"/>
      <c r="Q20628" s="146"/>
      <c r="R20628" s="34"/>
      <c r="S20628" s="35"/>
      <c r="T20628" s="147"/>
    </row>
    <row r="20629">
      <c r="A20629" s="147"/>
      <c r="B20629" s="64"/>
      <c r="C20629" s="147" t="s">
        <v>217</v>
      </c>
      <c r="E20629" s="161"/>
      <c r="F20629" s="162"/>
      <c r="G20629" s="147"/>
      <c r="H20629" s="146"/>
      <c r="J20629" s="146"/>
      <c r="L20629" s="150"/>
      <c r="N20629" s="163"/>
      <c r="O20629" s="146"/>
      <c r="P20629" s="146"/>
      <c r="Q20629" s="146"/>
      <c r="R20629" s="34"/>
      <c r="S20629" s="35"/>
      <c r="T20629" s="147"/>
    </row>
    <row r="20630">
      <c r="A20630" s="147"/>
      <c r="B20630" s="64"/>
      <c r="C20630" s="147" t="s">
        <v>217</v>
      </c>
      <c r="E20630" s="161"/>
      <c r="F20630" s="162"/>
      <c r="G20630" s="147"/>
      <c r="H20630" s="146"/>
      <c r="J20630" s="146"/>
      <c r="L20630" s="150"/>
      <c r="N20630" s="163"/>
      <c r="O20630" s="146"/>
      <c r="P20630" s="146"/>
      <c r="Q20630" s="146"/>
      <c r="R20630" s="34"/>
      <c r="S20630" s="35"/>
      <c r="T20630" s="147"/>
    </row>
    <row r="20631">
      <c r="A20631" s="147"/>
      <c r="B20631" s="64"/>
      <c r="C20631" s="147" t="s">
        <v>217</v>
      </c>
      <c r="E20631" s="161"/>
      <c r="F20631" s="162"/>
      <c r="G20631" s="147"/>
      <c r="H20631" s="146"/>
      <c r="J20631" s="146"/>
      <c r="L20631" s="150"/>
      <c r="N20631" s="163"/>
      <c r="O20631" s="146"/>
      <c r="P20631" s="146"/>
      <c r="Q20631" s="146"/>
      <c r="R20631" s="34"/>
      <c r="S20631" s="35"/>
      <c r="T20631" s="147"/>
    </row>
    <row r="20632">
      <c r="A20632" s="147"/>
      <c r="B20632" s="64"/>
      <c r="C20632" s="147" t="s">
        <v>217</v>
      </c>
      <c r="E20632" s="161"/>
      <c r="F20632" s="162"/>
      <c r="G20632" s="147"/>
      <c r="H20632" s="146"/>
      <c r="J20632" s="146"/>
      <c r="L20632" s="150"/>
      <c r="N20632" s="163"/>
      <c r="O20632" s="146"/>
      <c r="P20632" s="146"/>
      <c r="Q20632" s="146"/>
      <c r="R20632" s="34"/>
      <c r="S20632" s="35"/>
      <c r="T20632" s="147"/>
    </row>
    <row r="20633">
      <c r="A20633" s="147"/>
      <c r="B20633" s="64"/>
      <c r="C20633" s="147" t="s">
        <v>217</v>
      </c>
      <c r="E20633" s="161"/>
      <c r="F20633" s="162"/>
      <c r="G20633" s="147"/>
      <c r="H20633" s="146"/>
      <c r="J20633" s="146"/>
      <c r="L20633" s="150"/>
      <c r="N20633" s="163"/>
      <c r="O20633" s="146"/>
      <c r="P20633" s="146"/>
      <c r="Q20633" s="146"/>
      <c r="R20633" s="34"/>
      <c r="S20633" s="35"/>
      <c r="T20633" s="147"/>
    </row>
    <row r="20634">
      <c r="A20634" s="147"/>
      <c r="B20634" s="64"/>
      <c r="C20634" s="147" t="s">
        <v>217</v>
      </c>
      <c r="E20634" s="161"/>
      <c r="F20634" s="162"/>
      <c r="G20634" s="147"/>
      <c r="H20634" s="146"/>
      <c r="J20634" s="146"/>
      <c r="L20634" s="150"/>
      <c r="N20634" s="163"/>
      <c r="O20634" s="146"/>
      <c r="P20634" s="146"/>
      <c r="Q20634" s="146"/>
      <c r="R20634" s="34"/>
      <c r="S20634" s="35"/>
      <c r="T20634" s="147"/>
    </row>
    <row r="20635">
      <c r="A20635" s="147"/>
      <c r="B20635" s="64"/>
      <c r="C20635" s="147" t="s">
        <v>217</v>
      </c>
      <c r="E20635" s="161"/>
      <c r="F20635" s="162"/>
      <c r="G20635" s="147"/>
      <c r="H20635" s="146"/>
      <c r="J20635" s="146"/>
      <c r="L20635" s="150"/>
      <c r="N20635" s="163"/>
      <c r="O20635" s="146"/>
      <c r="P20635" s="146"/>
      <c r="Q20635" s="146"/>
      <c r="R20635" s="34"/>
      <c r="S20635" s="35"/>
      <c r="T20635" s="147"/>
    </row>
    <row r="20636">
      <c r="A20636" s="147"/>
      <c r="B20636" s="64"/>
      <c r="C20636" s="147" t="s">
        <v>217</v>
      </c>
      <c r="E20636" s="161"/>
      <c r="F20636" s="162"/>
      <c r="G20636" s="147"/>
      <c r="H20636" s="146"/>
      <c r="J20636" s="146"/>
      <c r="L20636" s="150"/>
      <c r="N20636" s="163"/>
      <c r="O20636" s="146"/>
      <c r="P20636" s="146"/>
      <c r="Q20636" s="146"/>
      <c r="R20636" s="34"/>
      <c r="S20636" s="35"/>
      <c r="T20636" s="147"/>
    </row>
    <row r="20637">
      <c r="A20637" s="147"/>
      <c r="B20637" s="64"/>
      <c r="C20637" s="147" t="s">
        <v>217</v>
      </c>
      <c r="E20637" s="161"/>
      <c r="F20637" s="162"/>
      <c r="G20637" s="147"/>
      <c r="H20637" s="146"/>
      <c r="J20637" s="146"/>
      <c r="L20637" s="150"/>
      <c r="N20637" s="163"/>
      <c r="O20637" s="146"/>
      <c r="P20637" s="146"/>
      <c r="Q20637" s="146"/>
      <c r="R20637" s="34"/>
      <c r="S20637" s="35"/>
      <c r="T20637" s="147"/>
    </row>
    <row r="20638">
      <c r="A20638" s="147"/>
      <c r="B20638" s="64"/>
      <c r="C20638" s="147" t="s">
        <v>217</v>
      </c>
      <c r="E20638" s="161"/>
      <c r="F20638" s="162"/>
      <c r="G20638" s="147"/>
      <c r="H20638" s="146"/>
      <c r="J20638" s="146"/>
      <c r="L20638" s="150"/>
      <c r="N20638" s="163"/>
      <c r="O20638" s="146"/>
      <c r="P20638" s="146"/>
      <c r="Q20638" s="146"/>
      <c r="R20638" s="34"/>
      <c r="S20638" s="35"/>
      <c r="T20638" s="147"/>
    </row>
    <row r="20639">
      <c r="A20639" s="147"/>
      <c r="B20639" s="64"/>
      <c r="C20639" s="147" t="s">
        <v>217</v>
      </c>
      <c r="E20639" s="161"/>
      <c r="F20639" s="162"/>
      <c r="G20639" s="147"/>
      <c r="H20639" s="146"/>
      <c r="J20639" s="146"/>
      <c r="L20639" s="150"/>
      <c r="N20639" s="163"/>
      <c r="O20639" s="146"/>
      <c r="P20639" s="146"/>
      <c r="Q20639" s="146"/>
      <c r="R20639" s="34"/>
      <c r="S20639" s="35"/>
      <c r="T20639" s="147"/>
    </row>
    <row r="20640">
      <c r="A20640" s="147"/>
      <c r="B20640" s="64"/>
      <c r="C20640" s="147" t="s">
        <v>217</v>
      </c>
      <c r="E20640" s="161"/>
      <c r="F20640" s="162"/>
      <c r="G20640" s="147"/>
      <c r="H20640" s="146"/>
      <c r="J20640" s="146"/>
      <c r="L20640" s="150"/>
      <c r="N20640" s="163"/>
      <c r="O20640" s="146"/>
      <c r="P20640" s="146"/>
      <c r="Q20640" s="146"/>
      <c r="R20640" s="34"/>
      <c r="S20640" s="35"/>
      <c r="T20640" s="147"/>
    </row>
    <row r="20641">
      <c r="A20641" s="147"/>
      <c r="B20641" s="64"/>
      <c r="C20641" s="147" t="s">
        <v>217</v>
      </c>
      <c r="E20641" s="161"/>
      <c r="F20641" s="162"/>
      <c r="G20641" s="147"/>
      <c r="H20641" s="146"/>
      <c r="J20641" s="146"/>
      <c r="L20641" s="150"/>
      <c r="N20641" s="163"/>
      <c r="O20641" s="146"/>
      <c r="P20641" s="146"/>
      <c r="Q20641" s="146"/>
      <c r="R20641" s="34"/>
      <c r="S20641" s="35"/>
      <c r="T20641" s="147"/>
    </row>
    <row r="20642">
      <c r="A20642" s="147"/>
      <c r="B20642" s="64"/>
      <c r="C20642" s="147" t="s">
        <v>217</v>
      </c>
      <c r="E20642" s="161"/>
      <c r="F20642" s="162"/>
      <c r="G20642" s="147"/>
      <c r="H20642" s="146"/>
      <c r="J20642" s="146"/>
      <c r="L20642" s="150"/>
      <c r="N20642" s="163"/>
      <c r="O20642" s="146"/>
      <c r="P20642" s="146"/>
      <c r="Q20642" s="146"/>
      <c r="R20642" s="34"/>
      <c r="S20642" s="35"/>
      <c r="T20642" s="147"/>
    </row>
    <row r="20643">
      <c r="A20643" s="147"/>
      <c r="B20643" s="64"/>
      <c r="C20643" s="147" t="s">
        <v>217</v>
      </c>
      <c r="E20643" s="161"/>
      <c r="F20643" s="162"/>
      <c r="G20643" s="147"/>
      <c r="H20643" s="146"/>
      <c r="J20643" s="146"/>
      <c r="L20643" s="150"/>
      <c r="N20643" s="163"/>
      <c r="O20643" s="146"/>
      <c r="P20643" s="146"/>
      <c r="Q20643" s="146"/>
      <c r="R20643" s="34"/>
      <c r="S20643" s="35"/>
      <c r="T20643" s="147"/>
    </row>
    <row r="20644">
      <c r="A20644" s="147"/>
      <c r="B20644" s="64"/>
      <c r="C20644" s="147" t="s">
        <v>217</v>
      </c>
      <c r="E20644" s="161"/>
      <c r="F20644" s="162"/>
      <c r="G20644" s="147"/>
      <c r="H20644" s="146"/>
      <c r="J20644" s="146"/>
      <c r="L20644" s="150"/>
      <c r="N20644" s="163"/>
      <c r="O20644" s="146"/>
      <c r="P20644" s="146"/>
      <c r="Q20644" s="146"/>
      <c r="R20644" s="34"/>
      <c r="S20644" s="35"/>
      <c r="T20644" s="147"/>
    </row>
    <row r="20645">
      <c r="A20645" s="147"/>
      <c r="B20645" s="64"/>
      <c r="C20645" s="147" t="s">
        <v>217</v>
      </c>
      <c r="E20645" s="161"/>
      <c r="F20645" s="162"/>
      <c r="G20645" s="147"/>
      <c r="H20645" s="146"/>
      <c r="J20645" s="146"/>
      <c r="L20645" s="150"/>
      <c r="N20645" s="163"/>
      <c r="O20645" s="146"/>
      <c r="P20645" s="146"/>
      <c r="Q20645" s="146"/>
      <c r="R20645" s="34"/>
      <c r="S20645" s="35"/>
      <c r="T20645" s="147"/>
    </row>
    <row r="20646">
      <c r="A20646" s="147"/>
      <c r="B20646" s="64"/>
      <c r="C20646" s="147" t="s">
        <v>217</v>
      </c>
      <c r="E20646" s="161"/>
      <c r="F20646" s="162"/>
      <c r="G20646" s="147"/>
      <c r="H20646" s="146"/>
      <c r="J20646" s="146"/>
      <c r="L20646" s="150"/>
      <c r="N20646" s="163"/>
      <c r="O20646" s="146"/>
      <c r="P20646" s="146"/>
      <c r="Q20646" s="146"/>
      <c r="R20646" s="34"/>
      <c r="S20646" s="35"/>
      <c r="T20646" s="147"/>
    </row>
    <row r="20647">
      <c r="A20647" s="147"/>
      <c r="B20647" s="64"/>
      <c r="C20647" s="147" t="s">
        <v>217</v>
      </c>
      <c r="E20647" s="161"/>
      <c r="F20647" s="162"/>
      <c r="G20647" s="147"/>
      <c r="H20647" s="146"/>
      <c r="J20647" s="146"/>
      <c r="L20647" s="150"/>
      <c r="N20647" s="163"/>
      <c r="O20647" s="146"/>
      <c r="P20647" s="146"/>
      <c r="Q20647" s="146"/>
      <c r="R20647" s="34"/>
      <c r="S20647" s="35"/>
      <c r="T20647" s="147"/>
    </row>
    <row r="20648">
      <c r="A20648" s="147"/>
      <c r="B20648" s="64"/>
      <c r="C20648" s="147" t="s">
        <v>217</v>
      </c>
      <c r="E20648" s="161"/>
      <c r="F20648" s="162"/>
      <c r="G20648" s="147"/>
      <c r="H20648" s="146"/>
      <c r="J20648" s="146"/>
      <c r="L20648" s="150"/>
      <c r="N20648" s="163"/>
      <c r="O20648" s="146"/>
      <c r="P20648" s="146"/>
      <c r="Q20648" s="146"/>
      <c r="R20648" s="34"/>
      <c r="S20648" s="35"/>
      <c r="T20648" s="147"/>
    </row>
    <row r="20649">
      <c r="A20649" s="147"/>
      <c r="B20649" s="64"/>
      <c r="C20649" s="147" t="s">
        <v>217</v>
      </c>
      <c r="E20649" s="161"/>
      <c r="F20649" s="162"/>
      <c r="G20649" s="147"/>
      <c r="H20649" s="146"/>
      <c r="J20649" s="146"/>
      <c r="L20649" s="150"/>
      <c r="N20649" s="163"/>
      <c r="O20649" s="146"/>
      <c r="P20649" s="146"/>
      <c r="Q20649" s="146"/>
      <c r="R20649" s="34"/>
      <c r="S20649" s="35"/>
      <c r="T20649" s="147"/>
    </row>
    <row r="20650">
      <c r="A20650" s="147"/>
      <c r="B20650" s="64"/>
      <c r="C20650" s="147" t="s">
        <v>217</v>
      </c>
      <c r="E20650" s="161"/>
      <c r="F20650" s="162"/>
      <c r="G20650" s="147"/>
      <c r="H20650" s="146"/>
      <c r="J20650" s="146"/>
      <c r="L20650" s="150"/>
      <c r="N20650" s="163"/>
      <c r="O20650" s="146"/>
      <c r="P20650" s="146"/>
      <c r="Q20650" s="146"/>
      <c r="R20650" s="34"/>
      <c r="S20650" s="35"/>
      <c r="T20650" s="147"/>
    </row>
    <row r="20651">
      <c r="A20651" s="147"/>
      <c r="B20651" s="64"/>
      <c r="C20651" s="147" t="s">
        <v>217</v>
      </c>
      <c r="E20651" s="161"/>
      <c r="F20651" s="162"/>
      <c r="G20651" s="147"/>
      <c r="H20651" s="146"/>
      <c r="J20651" s="146"/>
      <c r="L20651" s="150"/>
      <c r="N20651" s="163"/>
      <c r="O20651" s="146"/>
      <c r="P20651" s="146"/>
      <c r="Q20651" s="146"/>
      <c r="R20651" s="34"/>
      <c r="S20651" s="35"/>
      <c r="T20651" s="147"/>
    </row>
    <row r="20652">
      <c r="A20652" s="147"/>
      <c r="B20652" s="64"/>
      <c r="C20652" s="147" t="s">
        <v>217</v>
      </c>
      <c r="E20652" s="161"/>
      <c r="F20652" s="162"/>
      <c r="G20652" s="147"/>
      <c r="H20652" s="146"/>
      <c r="J20652" s="146"/>
      <c r="L20652" s="150"/>
      <c r="N20652" s="163"/>
      <c r="O20652" s="146"/>
      <c r="P20652" s="146"/>
      <c r="Q20652" s="146"/>
      <c r="R20652" s="34"/>
      <c r="S20652" s="35"/>
      <c r="T20652" s="147"/>
    </row>
    <row r="20653">
      <c r="A20653" s="147"/>
      <c r="B20653" s="64"/>
      <c r="C20653" s="147" t="s">
        <v>217</v>
      </c>
      <c r="E20653" s="161"/>
      <c r="F20653" s="162"/>
      <c r="G20653" s="147"/>
      <c r="H20653" s="146"/>
      <c r="J20653" s="146"/>
      <c r="L20653" s="150"/>
      <c r="N20653" s="163"/>
      <c r="O20653" s="146"/>
      <c r="P20653" s="146"/>
      <c r="Q20653" s="146"/>
      <c r="R20653" s="34"/>
      <c r="S20653" s="35"/>
      <c r="T20653" s="147"/>
    </row>
    <row r="20654">
      <c r="A20654" s="147"/>
      <c r="B20654" s="64"/>
      <c r="C20654" s="147" t="s">
        <v>217</v>
      </c>
      <c r="E20654" s="161"/>
      <c r="F20654" s="162"/>
      <c r="G20654" s="147"/>
      <c r="H20654" s="146"/>
      <c r="J20654" s="146"/>
      <c r="L20654" s="150"/>
      <c r="N20654" s="163"/>
      <c r="O20654" s="146"/>
      <c r="P20654" s="146"/>
      <c r="Q20654" s="146"/>
      <c r="R20654" s="34"/>
      <c r="S20654" s="35"/>
      <c r="T20654" s="147"/>
    </row>
    <row r="20655">
      <c r="A20655" s="147"/>
      <c r="B20655" s="64"/>
      <c r="C20655" s="147" t="s">
        <v>217</v>
      </c>
      <c r="E20655" s="161"/>
      <c r="F20655" s="162"/>
      <c r="G20655" s="147"/>
      <c r="H20655" s="146"/>
      <c r="J20655" s="146"/>
      <c r="L20655" s="150"/>
      <c r="N20655" s="163"/>
      <c r="O20655" s="146"/>
      <c r="P20655" s="146"/>
      <c r="Q20655" s="146"/>
      <c r="R20655" s="34"/>
      <c r="S20655" s="35"/>
      <c r="T20655" s="147"/>
    </row>
    <row r="20656">
      <c r="A20656" s="147"/>
      <c r="B20656" s="64"/>
      <c r="C20656" s="147" t="s">
        <v>217</v>
      </c>
      <c r="E20656" s="161"/>
      <c r="F20656" s="162"/>
      <c r="G20656" s="147"/>
      <c r="H20656" s="146"/>
      <c r="J20656" s="146"/>
      <c r="L20656" s="150"/>
      <c r="N20656" s="163"/>
      <c r="O20656" s="146"/>
      <c r="P20656" s="146"/>
      <c r="Q20656" s="146"/>
      <c r="R20656" s="34"/>
      <c r="S20656" s="35"/>
      <c r="T20656" s="147"/>
    </row>
    <row r="20657">
      <c r="A20657" s="147"/>
      <c r="B20657" s="64"/>
      <c r="C20657" s="147" t="s">
        <v>217</v>
      </c>
      <c r="E20657" s="161"/>
      <c r="F20657" s="162"/>
      <c r="G20657" s="147"/>
      <c r="H20657" s="146"/>
      <c r="J20657" s="146"/>
      <c r="L20657" s="150"/>
      <c r="N20657" s="163"/>
      <c r="O20657" s="146"/>
      <c r="P20657" s="146"/>
      <c r="Q20657" s="146"/>
      <c r="R20657" s="34"/>
      <c r="S20657" s="35"/>
      <c r="T20657" s="147"/>
    </row>
    <row r="20658">
      <c r="A20658" s="147"/>
      <c r="B20658" s="64"/>
      <c r="C20658" s="147" t="s">
        <v>217</v>
      </c>
      <c r="E20658" s="161"/>
      <c r="F20658" s="162"/>
      <c r="G20658" s="147"/>
      <c r="H20658" s="146"/>
      <c r="J20658" s="146"/>
      <c r="L20658" s="150"/>
      <c r="N20658" s="163"/>
      <c r="O20658" s="146"/>
      <c r="P20658" s="146"/>
      <c r="Q20658" s="146"/>
      <c r="R20658" s="34"/>
      <c r="S20658" s="35"/>
      <c r="T20658" s="147"/>
    </row>
    <row r="20659">
      <c r="A20659" s="147"/>
      <c r="B20659" s="64"/>
      <c r="C20659" s="147" t="s">
        <v>217</v>
      </c>
      <c r="E20659" s="161"/>
      <c r="F20659" s="162"/>
      <c r="G20659" s="147"/>
      <c r="H20659" s="146"/>
      <c r="J20659" s="146"/>
      <c r="L20659" s="150"/>
      <c r="N20659" s="163"/>
      <c r="O20659" s="146"/>
      <c r="P20659" s="146"/>
      <c r="Q20659" s="146"/>
      <c r="R20659" s="34"/>
      <c r="S20659" s="35"/>
      <c r="T20659" s="147"/>
    </row>
    <row r="20660">
      <c r="A20660" s="147"/>
      <c r="B20660" s="64"/>
      <c r="C20660" s="147" t="s">
        <v>217</v>
      </c>
      <c r="E20660" s="161"/>
      <c r="F20660" s="162"/>
      <c r="G20660" s="147"/>
      <c r="H20660" s="146"/>
      <c r="J20660" s="146"/>
      <c r="L20660" s="150"/>
      <c r="N20660" s="163"/>
      <c r="O20660" s="146"/>
      <c r="P20660" s="146"/>
      <c r="Q20660" s="146"/>
      <c r="R20660" s="34"/>
      <c r="S20660" s="35"/>
      <c r="T20660" s="147"/>
    </row>
    <row r="20661">
      <c r="A20661" s="147"/>
      <c r="B20661" s="64"/>
      <c r="C20661" s="147" t="s">
        <v>217</v>
      </c>
      <c r="E20661" s="161"/>
      <c r="F20661" s="162"/>
      <c r="G20661" s="147"/>
      <c r="H20661" s="146"/>
      <c r="J20661" s="146"/>
      <c r="L20661" s="150"/>
      <c r="N20661" s="163"/>
      <c r="O20661" s="146"/>
      <c r="P20661" s="146"/>
      <c r="Q20661" s="146"/>
      <c r="R20661" s="34"/>
      <c r="S20661" s="35"/>
      <c r="T20661" s="147"/>
    </row>
    <row r="20662">
      <c r="A20662" s="147"/>
      <c r="B20662" s="64"/>
      <c r="C20662" s="147" t="s">
        <v>217</v>
      </c>
      <c r="E20662" s="161"/>
      <c r="F20662" s="162"/>
      <c r="G20662" s="147"/>
      <c r="H20662" s="146"/>
      <c r="J20662" s="146"/>
      <c r="L20662" s="150"/>
      <c r="N20662" s="163"/>
      <c r="O20662" s="146"/>
      <c r="P20662" s="146"/>
      <c r="Q20662" s="146"/>
      <c r="R20662" s="34"/>
      <c r="S20662" s="35"/>
      <c r="T20662" s="147"/>
    </row>
    <row r="20663">
      <c r="A20663" s="147"/>
      <c r="B20663" s="64"/>
      <c r="C20663" s="147" t="s">
        <v>217</v>
      </c>
      <c r="E20663" s="161"/>
      <c r="F20663" s="162"/>
      <c r="G20663" s="147"/>
      <c r="H20663" s="146"/>
      <c r="J20663" s="146"/>
      <c r="L20663" s="150"/>
      <c r="N20663" s="163"/>
      <c r="O20663" s="146"/>
      <c r="P20663" s="146"/>
      <c r="Q20663" s="146"/>
      <c r="R20663" s="34"/>
      <c r="S20663" s="35"/>
      <c r="T20663" s="147"/>
    </row>
    <row r="20664">
      <c r="A20664" s="147"/>
      <c r="B20664" s="64"/>
      <c r="C20664" s="147" t="s">
        <v>217</v>
      </c>
      <c r="E20664" s="161"/>
      <c r="F20664" s="162"/>
      <c r="G20664" s="147"/>
      <c r="H20664" s="146"/>
      <c r="J20664" s="146"/>
      <c r="L20664" s="150"/>
      <c r="N20664" s="163"/>
      <c r="O20664" s="146"/>
      <c r="P20664" s="146"/>
      <c r="Q20664" s="146"/>
      <c r="R20664" s="34"/>
      <c r="S20664" s="35"/>
      <c r="T20664" s="147"/>
    </row>
    <row r="20665">
      <c r="A20665" s="147"/>
      <c r="B20665" s="64"/>
      <c r="C20665" s="147" t="s">
        <v>217</v>
      </c>
      <c r="E20665" s="161"/>
      <c r="F20665" s="162"/>
      <c r="G20665" s="147"/>
      <c r="H20665" s="146"/>
      <c r="J20665" s="146"/>
      <c r="L20665" s="150"/>
      <c r="N20665" s="163"/>
      <c r="O20665" s="146"/>
      <c r="P20665" s="146"/>
      <c r="Q20665" s="146"/>
      <c r="R20665" s="34"/>
      <c r="S20665" s="35"/>
      <c r="T20665" s="147"/>
    </row>
    <row r="20666">
      <c r="A20666" s="147"/>
      <c r="B20666" s="64"/>
      <c r="C20666" s="147" t="s">
        <v>217</v>
      </c>
      <c r="E20666" s="161"/>
      <c r="F20666" s="162"/>
      <c r="G20666" s="147"/>
      <c r="H20666" s="146"/>
      <c r="J20666" s="146"/>
      <c r="L20666" s="150"/>
      <c r="N20666" s="163"/>
      <c r="O20666" s="146"/>
      <c r="P20666" s="146"/>
      <c r="Q20666" s="146"/>
      <c r="R20666" s="34"/>
      <c r="S20666" s="35"/>
      <c r="T20666" s="147"/>
    </row>
    <row r="20667">
      <c r="A20667" s="147"/>
      <c r="B20667" s="64"/>
      <c r="C20667" s="147" t="s">
        <v>217</v>
      </c>
      <c r="E20667" s="161"/>
      <c r="F20667" s="162"/>
      <c r="G20667" s="147"/>
      <c r="H20667" s="146"/>
      <c r="J20667" s="146"/>
      <c r="L20667" s="150"/>
      <c r="N20667" s="163"/>
      <c r="O20667" s="146"/>
      <c r="P20667" s="146"/>
      <c r="Q20667" s="146"/>
      <c r="R20667" s="34"/>
      <c r="S20667" s="35"/>
      <c r="T20667" s="147"/>
    </row>
    <row r="20668">
      <c r="A20668" s="147"/>
      <c r="B20668" s="64"/>
      <c r="C20668" s="147" t="s">
        <v>217</v>
      </c>
      <c r="E20668" s="161"/>
      <c r="F20668" s="162"/>
      <c r="G20668" s="147"/>
      <c r="H20668" s="146"/>
      <c r="J20668" s="146"/>
      <c r="L20668" s="150"/>
      <c r="N20668" s="163"/>
      <c r="O20668" s="146"/>
      <c r="P20668" s="146"/>
      <c r="Q20668" s="146"/>
      <c r="R20668" s="34"/>
      <c r="S20668" s="35"/>
      <c r="T20668" s="147"/>
    </row>
    <row r="20669">
      <c r="A20669" s="147"/>
      <c r="B20669" s="64"/>
      <c r="C20669" s="147" t="s">
        <v>217</v>
      </c>
      <c r="E20669" s="161"/>
      <c r="F20669" s="162"/>
      <c r="G20669" s="147"/>
      <c r="H20669" s="146"/>
      <c r="J20669" s="146"/>
      <c r="L20669" s="150"/>
      <c r="N20669" s="163"/>
      <c r="O20669" s="146"/>
      <c r="P20669" s="146"/>
      <c r="Q20669" s="146"/>
      <c r="R20669" s="34"/>
      <c r="S20669" s="35"/>
      <c r="T20669" s="147"/>
    </row>
    <row r="20670">
      <c r="A20670" s="147"/>
      <c r="B20670" s="64"/>
      <c r="C20670" s="147" t="s">
        <v>217</v>
      </c>
      <c r="E20670" s="161"/>
      <c r="F20670" s="162"/>
      <c r="G20670" s="147"/>
      <c r="H20670" s="146"/>
      <c r="J20670" s="146"/>
      <c r="L20670" s="150"/>
      <c r="N20670" s="163"/>
      <c r="O20670" s="146"/>
      <c r="P20670" s="146"/>
      <c r="Q20670" s="146"/>
      <c r="R20670" s="34"/>
      <c r="S20670" s="35"/>
      <c r="T20670" s="147"/>
    </row>
    <row r="20671">
      <c r="A20671" s="147"/>
      <c r="B20671" s="64"/>
      <c r="C20671" s="147" t="s">
        <v>217</v>
      </c>
      <c r="E20671" s="161"/>
      <c r="F20671" s="162"/>
      <c r="G20671" s="147"/>
      <c r="H20671" s="146"/>
      <c r="J20671" s="146"/>
      <c r="L20671" s="150"/>
      <c r="N20671" s="163"/>
      <c r="O20671" s="146"/>
      <c r="P20671" s="146"/>
      <c r="Q20671" s="146"/>
      <c r="R20671" s="34"/>
      <c r="S20671" s="35"/>
      <c r="T20671" s="147"/>
    </row>
    <row r="20672">
      <c r="A20672" s="147"/>
      <c r="B20672" s="64"/>
      <c r="C20672" s="147" t="s">
        <v>217</v>
      </c>
      <c r="E20672" s="161"/>
      <c r="F20672" s="162"/>
      <c r="G20672" s="147"/>
      <c r="H20672" s="146"/>
      <c r="J20672" s="146"/>
      <c r="L20672" s="150"/>
      <c r="N20672" s="163"/>
      <c r="O20672" s="146"/>
      <c r="P20672" s="146"/>
      <c r="Q20672" s="146"/>
      <c r="R20672" s="34"/>
      <c r="S20672" s="35"/>
      <c r="T20672" s="147"/>
    </row>
    <row r="20673">
      <c r="A20673" s="147"/>
      <c r="B20673" s="64"/>
      <c r="C20673" s="147" t="s">
        <v>217</v>
      </c>
      <c r="E20673" s="161"/>
      <c r="F20673" s="162"/>
      <c r="G20673" s="147"/>
      <c r="H20673" s="146"/>
      <c r="J20673" s="146"/>
      <c r="L20673" s="150"/>
      <c r="N20673" s="163"/>
      <c r="O20673" s="146"/>
      <c r="P20673" s="146"/>
      <c r="Q20673" s="146"/>
      <c r="R20673" s="34"/>
      <c r="S20673" s="35"/>
      <c r="T20673" s="147"/>
    </row>
    <row r="20674">
      <c r="A20674" s="147"/>
      <c r="B20674" s="64"/>
      <c r="C20674" s="147" t="s">
        <v>217</v>
      </c>
      <c r="E20674" s="161"/>
      <c r="F20674" s="162"/>
      <c r="G20674" s="147"/>
      <c r="H20674" s="146"/>
      <c r="J20674" s="146"/>
      <c r="L20674" s="150"/>
      <c r="N20674" s="163"/>
      <c r="O20674" s="146"/>
      <c r="P20674" s="146"/>
      <c r="Q20674" s="146"/>
      <c r="R20674" s="34"/>
      <c r="S20674" s="35"/>
      <c r="T20674" s="147"/>
    </row>
    <row r="20675">
      <c r="A20675" s="147"/>
      <c r="B20675" s="64"/>
      <c r="C20675" s="147" t="s">
        <v>217</v>
      </c>
      <c r="E20675" s="161"/>
      <c r="F20675" s="162"/>
      <c r="G20675" s="147"/>
      <c r="H20675" s="146"/>
      <c r="J20675" s="146"/>
      <c r="L20675" s="150"/>
      <c r="N20675" s="163"/>
      <c r="O20675" s="146"/>
      <c r="P20675" s="146"/>
      <c r="Q20675" s="146"/>
      <c r="R20675" s="34"/>
      <c r="S20675" s="35"/>
      <c r="T20675" s="147"/>
    </row>
    <row r="20676">
      <c r="A20676" s="147"/>
      <c r="B20676" s="64"/>
      <c r="C20676" s="147" t="s">
        <v>217</v>
      </c>
      <c r="E20676" s="161"/>
      <c r="F20676" s="162"/>
      <c r="G20676" s="147"/>
      <c r="H20676" s="146"/>
      <c r="J20676" s="146"/>
      <c r="L20676" s="150"/>
      <c r="N20676" s="163"/>
      <c r="O20676" s="146"/>
      <c r="P20676" s="146"/>
      <c r="Q20676" s="146"/>
      <c r="R20676" s="34"/>
      <c r="S20676" s="35"/>
      <c r="T20676" s="147"/>
    </row>
    <row r="20677">
      <c r="A20677" s="147"/>
      <c r="B20677" s="64"/>
      <c r="C20677" s="147" t="s">
        <v>217</v>
      </c>
      <c r="E20677" s="161"/>
      <c r="F20677" s="162"/>
      <c r="G20677" s="147"/>
      <c r="H20677" s="146"/>
      <c r="J20677" s="146"/>
      <c r="L20677" s="150"/>
      <c r="N20677" s="163"/>
      <c r="O20677" s="146"/>
      <c r="P20677" s="146"/>
      <c r="Q20677" s="146"/>
      <c r="R20677" s="34"/>
      <c r="S20677" s="35"/>
      <c r="T20677" s="147"/>
    </row>
    <row r="20678">
      <c r="A20678" s="147"/>
      <c r="B20678" s="64"/>
      <c r="C20678" s="147" t="s">
        <v>217</v>
      </c>
      <c r="E20678" s="161"/>
      <c r="F20678" s="162"/>
      <c r="G20678" s="147"/>
      <c r="H20678" s="146"/>
      <c r="J20678" s="146"/>
      <c r="L20678" s="150"/>
      <c r="N20678" s="163"/>
      <c r="O20678" s="146"/>
      <c r="P20678" s="146"/>
      <c r="Q20678" s="146"/>
      <c r="R20678" s="34"/>
      <c r="S20678" s="35"/>
      <c r="T20678" s="147"/>
    </row>
    <row r="20679">
      <c r="A20679" s="147"/>
      <c r="B20679" s="64"/>
      <c r="C20679" s="147" t="s">
        <v>217</v>
      </c>
      <c r="E20679" s="161"/>
      <c r="F20679" s="162"/>
      <c r="G20679" s="147"/>
      <c r="H20679" s="146"/>
      <c r="J20679" s="146"/>
      <c r="L20679" s="150"/>
      <c r="N20679" s="163"/>
      <c r="O20679" s="146"/>
      <c r="P20679" s="146"/>
      <c r="Q20679" s="146"/>
      <c r="R20679" s="34"/>
      <c r="S20679" s="35"/>
      <c r="T20679" s="147"/>
    </row>
    <row r="20680">
      <c r="A20680" s="147"/>
      <c r="B20680" s="64"/>
      <c r="C20680" s="147" t="s">
        <v>217</v>
      </c>
      <c r="E20680" s="161"/>
      <c r="F20680" s="162"/>
      <c r="G20680" s="147"/>
      <c r="H20680" s="146"/>
      <c r="J20680" s="146"/>
      <c r="L20680" s="150"/>
      <c r="N20680" s="163"/>
      <c r="O20680" s="146"/>
      <c r="P20680" s="146"/>
      <c r="Q20680" s="146"/>
      <c r="R20680" s="34"/>
      <c r="S20680" s="35"/>
      <c r="T20680" s="147"/>
    </row>
    <row r="20681">
      <c r="A20681" s="147"/>
      <c r="B20681" s="64"/>
      <c r="C20681" s="147" t="s">
        <v>217</v>
      </c>
      <c r="E20681" s="161"/>
      <c r="F20681" s="162"/>
      <c r="G20681" s="147"/>
      <c r="H20681" s="146"/>
      <c r="J20681" s="146"/>
      <c r="L20681" s="150"/>
      <c r="N20681" s="163"/>
      <c r="O20681" s="146"/>
      <c r="P20681" s="146"/>
      <c r="Q20681" s="146"/>
      <c r="R20681" s="34"/>
      <c r="S20681" s="35"/>
      <c r="T20681" s="147"/>
    </row>
    <row r="20682">
      <c r="A20682" s="147"/>
      <c r="B20682" s="64"/>
      <c r="C20682" s="147" t="s">
        <v>217</v>
      </c>
      <c r="E20682" s="161"/>
      <c r="F20682" s="162"/>
      <c r="G20682" s="147"/>
      <c r="H20682" s="146"/>
      <c r="J20682" s="146"/>
      <c r="L20682" s="150"/>
      <c r="N20682" s="163"/>
      <c r="O20682" s="146"/>
      <c r="P20682" s="146"/>
      <c r="Q20682" s="146"/>
      <c r="R20682" s="34"/>
      <c r="S20682" s="35"/>
      <c r="T20682" s="147"/>
    </row>
    <row r="20683">
      <c r="A20683" s="147"/>
      <c r="B20683" s="64"/>
      <c r="C20683" s="147" t="s">
        <v>217</v>
      </c>
      <c r="E20683" s="161"/>
      <c r="F20683" s="162"/>
      <c r="G20683" s="147"/>
      <c r="H20683" s="146"/>
      <c r="J20683" s="146"/>
      <c r="L20683" s="150"/>
      <c r="N20683" s="163"/>
      <c r="O20683" s="146"/>
      <c r="P20683" s="146"/>
      <c r="Q20683" s="146"/>
      <c r="R20683" s="34"/>
      <c r="S20683" s="35"/>
      <c r="T20683" s="147"/>
    </row>
    <row r="20684">
      <c r="A20684" s="147"/>
      <c r="B20684" s="64"/>
      <c r="C20684" s="147" t="s">
        <v>217</v>
      </c>
      <c r="E20684" s="161"/>
      <c r="F20684" s="162"/>
      <c r="G20684" s="147"/>
      <c r="H20684" s="146"/>
      <c r="J20684" s="146"/>
      <c r="L20684" s="150"/>
      <c r="N20684" s="163"/>
      <c r="O20684" s="146"/>
      <c r="P20684" s="146"/>
      <c r="Q20684" s="146"/>
      <c r="R20684" s="34"/>
      <c r="S20684" s="35"/>
      <c r="T20684" s="147"/>
    </row>
    <row r="20685">
      <c r="A20685" s="147"/>
      <c r="B20685" s="64"/>
      <c r="C20685" s="147" t="s">
        <v>217</v>
      </c>
      <c r="E20685" s="161"/>
      <c r="F20685" s="162"/>
      <c r="G20685" s="147"/>
      <c r="H20685" s="146"/>
      <c r="J20685" s="146"/>
      <c r="L20685" s="150"/>
      <c r="N20685" s="163"/>
      <c r="O20685" s="146"/>
      <c r="P20685" s="146"/>
      <c r="Q20685" s="146"/>
      <c r="R20685" s="34"/>
      <c r="S20685" s="35"/>
      <c r="T20685" s="147"/>
    </row>
    <row r="20686">
      <c r="A20686" s="147"/>
      <c r="B20686" s="64"/>
      <c r="C20686" s="147" t="s">
        <v>217</v>
      </c>
      <c r="E20686" s="161"/>
      <c r="F20686" s="162"/>
      <c r="G20686" s="147"/>
      <c r="H20686" s="146"/>
      <c r="J20686" s="146"/>
      <c r="L20686" s="150"/>
      <c r="N20686" s="163"/>
      <c r="O20686" s="146"/>
      <c r="P20686" s="146"/>
      <c r="Q20686" s="146"/>
      <c r="R20686" s="34"/>
      <c r="S20686" s="35"/>
      <c r="T20686" s="147"/>
    </row>
    <row r="20687">
      <c r="A20687" s="147"/>
      <c r="B20687" s="64"/>
      <c r="C20687" s="147" t="s">
        <v>217</v>
      </c>
      <c r="E20687" s="161"/>
      <c r="F20687" s="162"/>
      <c r="G20687" s="147"/>
      <c r="H20687" s="146"/>
      <c r="J20687" s="146"/>
      <c r="L20687" s="150"/>
      <c r="N20687" s="163"/>
      <c r="O20687" s="146"/>
      <c r="P20687" s="146"/>
      <c r="Q20687" s="146"/>
      <c r="R20687" s="34"/>
      <c r="S20687" s="35"/>
      <c r="T20687" s="147"/>
    </row>
    <row r="20688">
      <c r="A20688" s="147"/>
      <c r="B20688" s="64"/>
      <c r="C20688" s="147" t="s">
        <v>217</v>
      </c>
      <c r="E20688" s="161"/>
      <c r="F20688" s="162"/>
      <c r="G20688" s="147"/>
      <c r="H20688" s="146"/>
      <c r="J20688" s="146"/>
      <c r="L20688" s="150"/>
      <c r="N20688" s="163"/>
      <c r="O20688" s="146"/>
      <c r="P20688" s="146"/>
      <c r="Q20688" s="146"/>
      <c r="R20688" s="34"/>
      <c r="S20688" s="35"/>
      <c r="T20688" s="147"/>
    </row>
    <row r="20689">
      <c r="A20689" s="147"/>
      <c r="B20689" s="64"/>
      <c r="C20689" s="147" t="s">
        <v>217</v>
      </c>
      <c r="E20689" s="161"/>
      <c r="F20689" s="162"/>
      <c r="G20689" s="147"/>
      <c r="H20689" s="146"/>
      <c r="J20689" s="146"/>
      <c r="L20689" s="150"/>
      <c r="N20689" s="163"/>
      <c r="O20689" s="146"/>
      <c r="P20689" s="146"/>
      <c r="Q20689" s="146"/>
      <c r="R20689" s="34"/>
      <c r="S20689" s="35"/>
      <c r="T20689" s="147"/>
    </row>
    <row r="20690">
      <c r="A20690" s="147"/>
      <c r="B20690" s="64"/>
      <c r="C20690" s="147" t="s">
        <v>217</v>
      </c>
      <c r="E20690" s="161"/>
      <c r="F20690" s="162"/>
      <c r="G20690" s="147"/>
      <c r="H20690" s="146"/>
      <c r="J20690" s="146"/>
      <c r="L20690" s="150"/>
      <c r="N20690" s="163"/>
      <c r="O20690" s="146"/>
      <c r="P20690" s="146"/>
      <c r="Q20690" s="146"/>
      <c r="R20690" s="34"/>
      <c r="S20690" s="35"/>
      <c r="T20690" s="147"/>
    </row>
    <row r="20691">
      <c r="A20691" s="147"/>
      <c r="B20691" s="64"/>
      <c r="C20691" s="147" t="s">
        <v>217</v>
      </c>
      <c r="E20691" s="161"/>
      <c r="F20691" s="162"/>
      <c r="G20691" s="147"/>
      <c r="H20691" s="146"/>
      <c r="J20691" s="146"/>
      <c r="L20691" s="150"/>
      <c r="N20691" s="163"/>
      <c r="O20691" s="146"/>
      <c r="P20691" s="146"/>
      <c r="Q20691" s="146"/>
      <c r="R20691" s="34"/>
      <c r="S20691" s="35"/>
      <c r="T20691" s="147"/>
    </row>
    <row r="20692">
      <c r="A20692" s="147"/>
      <c r="B20692" s="64"/>
      <c r="C20692" s="147" t="s">
        <v>217</v>
      </c>
      <c r="E20692" s="161"/>
      <c r="F20692" s="162"/>
      <c r="G20692" s="147"/>
      <c r="H20692" s="146"/>
      <c r="J20692" s="146"/>
      <c r="L20692" s="150"/>
      <c r="N20692" s="163"/>
      <c r="O20692" s="146"/>
      <c r="P20692" s="146"/>
      <c r="Q20692" s="146"/>
      <c r="R20692" s="34"/>
      <c r="S20692" s="35"/>
      <c r="T20692" s="147"/>
    </row>
    <row r="20693">
      <c r="A20693" s="147"/>
      <c r="B20693" s="64"/>
      <c r="C20693" s="147" t="s">
        <v>217</v>
      </c>
      <c r="E20693" s="161"/>
      <c r="F20693" s="162"/>
      <c r="G20693" s="147"/>
      <c r="H20693" s="146"/>
      <c r="J20693" s="146"/>
      <c r="L20693" s="150"/>
      <c r="N20693" s="163"/>
      <c r="O20693" s="146"/>
      <c r="P20693" s="146"/>
      <c r="Q20693" s="146"/>
      <c r="R20693" s="34"/>
      <c r="S20693" s="35"/>
      <c r="T20693" s="147"/>
    </row>
    <row r="20694">
      <c r="A20694" s="147"/>
      <c r="B20694" s="64"/>
      <c r="C20694" s="147" t="s">
        <v>217</v>
      </c>
      <c r="E20694" s="161"/>
      <c r="F20694" s="162"/>
      <c r="G20694" s="147"/>
      <c r="H20694" s="146"/>
      <c r="J20694" s="146"/>
      <c r="L20694" s="150"/>
      <c r="N20694" s="163"/>
      <c r="O20694" s="146"/>
      <c r="P20694" s="146"/>
      <c r="Q20694" s="146"/>
      <c r="R20694" s="34"/>
      <c r="S20694" s="35"/>
      <c r="T20694" s="147"/>
    </row>
    <row r="20695">
      <c r="A20695" s="147"/>
      <c r="B20695" s="64"/>
      <c r="C20695" s="147" t="s">
        <v>217</v>
      </c>
      <c r="E20695" s="161"/>
      <c r="F20695" s="162"/>
      <c r="G20695" s="147"/>
      <c r="H20695" s="146"/>
      <c r="J20695" s="146"/>
      <c r="L20695" s="150"/>
      <c r="N20695" s="163"/>
      <c r="O20695" s="146"/>
      <c r="P20695" s="146"/>
      <c r="Q20695" s="146"/>
      <c r="R20695" s="34"/>
      <c r="S20695" s="35"/>
      <c r="T20695" s="147"/>
    </row>
    <row r="20696">
      <c r="A20696" s="147"/>
      <c r="B20696" s="64"/>
      <c r="C20696" s="147" t="s">
        <v>217</v>
      </c>
      <c r="E20696" s="161"/>
      <c r="F20696" s="162"/>
      <c r="G20696" s="147"/>
      <c r="H20696" s="146"/>
      <c r="J20696" s="146"/>
      <c r="L20696" s="150"/>
      <c r="N20696" s="163"/>
      <c r="O20696" s="146"/>
      <c r="P20696" s="146"/>
      <c r="Q20696" s="146"/>
      <c r="R20696" s="34"/>
      <c r="S20696" s="35"/>
      <c r="T20696" s="147"/>
    </row>
    <row r="20697">
      <c r="A20697" s="147"/>
      <c r="B20697" s="64"/>
      <c r="C20697" s="147" t="s">
        <v>217</v>
      </c>
      <c r="E20697" s="161"/>
      <c r="F20697" s="162"/>
      <c r="G20697" s="147"/>
      <c r="H20697" s="146"/>
      <c r="J20697" s="146"/>
      <c r="L20697" s="150"/>
      <c r="N20697" s="163"/>
      <c r="O20697" s="146"/>
      <c r="P20697" s="146"/>
      <c r="Q20697" s="146"/>
      <c r="R20697" s="34"/>
      <c r="S20697" s="35"/>
      <c r="T20697" s="147"/>
    </row>
    <row r="20698">
      <c r="A20698" s="147"/>
      <c r="B20698" s="64"/>
      <c r="C20698" s="147" t="s">
        <v>217</v>
      </c>
      <c r="E20698" s="161"/>
      <c r="F20698" s="162"/>
      <c r="G20698" s="147"/>
      <c r="H20698" s="146"/>
      <c r="J20698" s="146"/>
      <c r="L20698" s="150"/>
      <c r="N20698" s="163"/>
      <c r="O20698" s="146"/>
      <c r="P20698" s="146"/>
      <c r="Q20698" s="146"/>
      <c r="R20698" s="34"/>
      <c r="S20698" s="35"/>
      <c r="T20698" s="147"/>
    </row>
    <row r="20699">
      <c r="A20699" s="147"/>
      <c r="B20699" s="64"/>
      <c r="C20699" s="147" t="s">
        <v>217</v>
      </c>
      <c r="E20699" s="161"/>
      <c r="F20699" s="162"/>
      <c r="G20699" s="147"/>
      <c r="H20699" s="146"/>
      <c r="J20699" s="146"/>
      <c r="L20699" s="150"/>
      <c r="N20699" s="163"/>
      <c r="O20699" s="146"/>
      <c r="P20699" s="146"/>
      <c r="Q20699" s="146"/>
      <c r="R20699" s="34"/>
      <c r="S20699" s="35"/>
      <c r="T20699" s="147"/>
    </row>
    <row r="20700">
      <c r="A20700" s="147"/>
      <c r="B20700" s="64"/>
      <c r="C20700" s="147" t="s">
        <v>217</v>
      </c>
      <c r="E20700" s="161"/>
      <c r="F20700" s="162"/>
      <c r="G20700" s="147"/>
      <c r="H20700" s="146"/>
      <c r="J20700" s="146"/>
      <c r="L20700" s="150"/>
      <c r="N20700" s="163"/>
      <c r="O20700" s="146"/>
      <c r="P20700" s="146"/>
      <c r="Q20700" s="146"/>
      <c r="R20700" s="34"/>
      <c r="S20700" s="35"/>
      <c r="T20700" s="147"/>
    </row>
    <row r="20701">
      <c r="A20701" s="147"/>
      <c r="B20701" s="64"/>
      <c r="C20701" s="147" t="s">
        <v>217</v>
      </c>
      <c r="E20701" s="161"/>
      <c r="F20701" s="162"/>
      <c r="G20701" s="147"/>
      <c r="H20701" s="146"/>
      <c r="J20701" s="146"/>
      <c r="L20701" s="150"/>
      <c r="N20701" s="163"/>
      <c r="O20701" s="146"/>
      <c r="P20701" s="146"/>
      <c r="Q20701" s="146"/>
      <c r="R20701" s="34"/>
      <c r="S20701" s="35"/>
      <c r="T20701" s="147"/>
    </row>
    <row r="20702">
      <c r="A20702" s="147"/>
      <c r="B20702" s="64"/>
      <c r="C20702" s="147" t="s">
        <v>217</v>
      </c>
      <c r="E20702" s="161"/>
      <c r="F20702" s="162"/>
      <c r="G20702" s="147"/>
      <c r="H20702" s="146"/>
      <c r="J20702" s="146"/>
      <c r="L20702" s="150"/>
      <c r="N20702" s="163"/>
      <c r="O20702" s="146"/>
      <c r="P20702" s="146"/>
      <c r="Q20702" s="146"/>
      <c r="R20702" s="34"/>
      <c r="S20702" s="35"/>
      <c r="T20702" s="147"/>
    </row>
    <row r="20703">
      <c r="A20703" s="147"/>
      <c r="B20703" s="64"/>
      <c r="C20703" s="147" t="s">
        <v>217</v>
      </c>
      <c r="E20703" s="161"/>
      <c r="F20703" s="162"/>
      <c r="G20703" s="147"/>
      <c r="H20703" s="146"/>
      <c r="J20703" s="146"/>
      <c r="L20703" s="150"/>
      <c r="N20703" s="163"/>
      <c r="O20703" s="146"/>
      <c r="P20703" s="146"/>
      <c r="Q20703" s="146"/>
      <c r="R20703" s="34"/>
      <c r="S20703" s="35"/>
      <c r="T20703" s="147"/>
    </row>
    <row r="20704">
      <c r="A20704" s="147"/>
      <c r="B20704" s="64"/>
      <c r="C20704" s="147" t="s">
        <v>217</v>
      </c>
      <c r="E20704" s="161"/>
      <c r="F20704" s="162"/>
      <c r="G20704" s="147"/>
      <c r="H20704" s="146"/>
      <c r="J20704" s="146"/>
      <c r="L20704" s="150"/>
      <c r="N20704" s="163"/>
      <c r="O20704" s="146"/>
      <c r="P20704" s="146"/>
      <c r="Q20704" s="146"/>
      <c r="R20704" s="34"/>
      <c r="S20704" s="35"/>
      <c r="T20704" s="147"/>
    </row>
    <row r="20705">
      <c r="A20705" s="147"/>
      <c r="B20705" s="64"/>
      <c r="C20705" s="147" t="s">
        <v>217</v>
      </c>
      <c r="E20705" s="161"/>
      <c r="F20705" s="162"/>
      <c r="G20705" s="147"/>
      <c r="H20705" s="146"/>
      <c r="J20705" s="146"/>
      <c r="L20705" s="150"/>
      <c r="N20705" s="163"/>
      <c r="O20705" s="146"/>
      <c r="P20705" s="146"/>
      <c r="Q20705" s="146"/>
      <c r="R20705" s="34"/>
      <c r="S20705" s="35"/>
      <c r="T20705" s="147"/>
    </row>
    <row r="20706">
      <c r="A20706" s="147"/>
      <c r="B20706" s="64"/>
      <c r="C20706" s="147" t="s">
        <v>217</v>
      </c>
      <c r="E20706" s="161"/>
      <c r="F20706" s="162"/>
      <c r="G20706" s="147"/>
      <c r="H20706" s="146"/>
      <c r="J20706" s="146"/>
      <c r="L20706" s="150"/>
      <c r="N20706" s="163"/>
      <c r="O20706" s="146"/>
      <c r="P20706" s="146"/>
      <c r="Q20706" s="146"/>
      <c r="R20706" s="34"/>
      <c r="S20706" s="35"/>
      <c r="T20706" s="147"/>
    </row>
    <row r="20707">
      <c r="A20707" s="147"/>
      <c r="B20707" s="64"/>
      <c r="C20707" s="147" t="s">
        <v>217</v>
      </c>
      <c r="E20707" s="161"/>
      <c r="F20707" s="162"/>
      <c r="G20707" s="147"/>
      <c r="H20707" s="146"/>
      <c r="J20707" s="146"/>
      <c r="L20707" s="150"/>
      <c r="N20707" s="163"/>
      <c r="O20707" s="146"/>
      <c r="P20707" s="146"/>
      <c r="Q20707" s="146"/>
      <c r="R20707" s="34"/>
      <c r="S20707" s="35"/>
      <c r="T20707" s="147"/>
    </row>
    <row r="20708">
      <c r="A20708" s="147"/>
      <c r="B20708" s="64"/>
      <c r="C20708" s="147" t="s">
        <v>217</v>
      </c>
      <c r="E20708" s="161"/>
      <c r="F20708" s="162"/>
      <c r="G20708" s="147"/>
      <c r="H20708" s="146"/>
      <c r="J20708" s="146"/>
      <c r="L20708" s="150"/>
      <c r="N20708" s="163"/>
      <c r="O20708" s="146"/>
      <c r="P20708" s="146"/>
      <c r="Q20708" s="146"/>
      <c r="R20708" s="34"/>
      <c r="S20708" s="35"/>
      <c r="T20708" s="147"/>
    </row>
    <row r="20709">
      <c r="A20709" s="147"/>
      <c r="B20709" s="64"/>
      <c r="C20709" s="147" t="s">
        <v>217</v>
      </c>
      <c r="E20709" s="161"/>
      <c r="F20709" s="162"/>
      <c r="G20709" s="147"/>
      <c r="H20709" s="146"/>
      <c r="J20709" s="146"/>
      <c r="L20709" s="150"/>
      <c r="N20709" s="163"/>
      <c r="O20709" s="146"/>
      <c r="P20709" s="146"/>
      <c r="Q20709" s="146"/>
      <c r="R20709" s="34"/>
      <c r="S20709" s="35"/>
      <c r="T20709" s="147"/>
    </row>
    <row r="20710">
      <c r="A20710" s="147"/>
      <c r="B20710" s="64"/>
      <c r="C20710" s="147" t="s">
        <v>217</v>
      </c>
      <c r="E20710" s="161"/>
      <c r="F20710" s="162"/>
      <c r="G20710" s="147"/>
      <c r="H20710" s="146"/>
      <c r="J20710" s="146"/>
      <c r="L20710" s="150"/>
      <c r="N20710" s="163"/>
      <c r="O20710" s="146"/>
      <c r="P20710" s="146"/>
      <c r="Q20710" s="146"/>
      <c r="R20710" s="34"/>
      <c r="S20710" s="35"/>
      <c r="T20710" s="147"/>
    </row>
    <row r="20711">
      <c r="A20711" s="147"/>
      <c r="B20711" s="64"/>
      <c r="C20711" s="147" t="s">
        <v>217</v>
      </c>
      <c r="E20711" s="161"/>
      <c r="F20711" s="162"/>
      <c r="G20711" s="147"/>
      <c r="H20711" s="146"/>
      <c r="J20711" s="146"/>
      <c r="L20711" s="150"/>
      <c r="N20711" s="163"/>
      <c r="O20711" s="146"/>
      <c r="P20711" s="146"/>
      <c r="Q20711" s="146"/>
      <c r="R20711" s="34"/>
      <c r="S20711" s="35"/>
      <c r="T20711" s="147"/>
    </row>
    <row r="20712">
      <c r="A20712" s="147"/>
      <c r="B20712" s="64"/>
      <c r="C20712" s="147" t="s">
        <v>217</v>
      </c>
      <c r="E20712" s="161"/>
      <c r="F20712" s="162"/>
      <c r="G20712" s="147"/>
      <c r="H20712" s="146"/>
      <c r="J20712" s="146"/>
      <c r="L20712" s="150"/>
      <c r="N20712" s="163"/>
      <c r="O20712" s="146"/>
      <c r="P20712" s="146"/>
      <c r="Q20712" s="146"/>
      <c r="R20712" s="34"/>
      <c r="S20712" s="35"/>
      <c r="T20712" s="147"/>
    </row>
    <row r="20713">
      <c r="A20713" s="147"/>
      <c r="B20713" s="64"/>
      <c r="C20713" s="147" t="s">
        <v>217</v>
      </c>
      <c r="E20713" s="161"/>
      <c r="F20713" s="162"/>
      <c r="G20713" s="147"/>
      <c r="H20713" s="146"/>
      <c r="J20713" s="146"/>
      <c r="L20713" s="150"/>
      <c r="N20713" s="163"/>
      <c r="O20713" s="146"/>
      <c r="P20713" s="146"/>
      <c r="Q20713" s="146"/>
      <c r="R20713" s="34"/>
      <c r="S20713" s="35"/>
      <c r="T20713" s="147"/>
    </row>
    <row r="20714">
      <c r="A20714" s="147"/>
      <c r="B20714" s="64"/>
      <c r="C20714" s="147" t="s">
        <v>217</v>
      </c>
      <c r="E20714" s="161"/>
      <c r="F20714" s="162"/>
      <c r="G20714" s="147"/>
      <c r="H20714" s="146"/>
      <c r="J20714" s="146"/>
      <c r="L20714" s="150"/>
      <c r="N20714" s="163"/>
      <c r="O20714" s="146"/>
      <c r="P20714" s="146"/>
      <c r="Q20714" s="146"/>
      <c r="R20714" s="34"/>
      <c r="S20714" s="35"/>
      <c r="T20714" s="147"/>
    </row>
    <row r="20715">
      <c r="A20715" s="147"/>
      <c r="B20715" s="64"/>
      <c r="C20715" s="147" t="s">
        <v>217</v>
      </c>
      <c r="E20715" s="161"/>
      <c r="F20715" s="162"/>
      <c r="G20715" s="147"/>
      <c r="H20715" s="146"/>
      <c r="J20715" s="146"/>
      <c r="L20715" s="150"/>
      <c r="N20715" s="163"/>
      <c r="O20715" s="146"/>
      <c r="P20715" s="146"/>
      <c r="Q20715" s="146"/>
      <c r="R20715" s="34"/>
      <c r="S20715" s="35"/>
      <c r="T20715" s="147"/>
    </row>
    <row r="20716">
      <c r="A20716" s="147"/>
      <c r="B20716" s="64"/>
      <c r="C20716" s="147" t="s">
        <v>217</v>
      </c>
      <c r="E20716" s="161"/>
      <c r="F20716" s="162"/>
      <c r="G20716" s="147"/>
      <c r="H20716" s="146"/>
      <c r="J20716" s="146"/>
      <c r="L20716" s="150"/>
      <c r="N20716" s="163"/>
      <c r="O20716" s="146"/>
      <c r="P20716" s="146"/>
      <c r="Q20716" s="146"/>
      <c r="R20716" s="34"/>
      <c r="S20716" s="35"/>
      <c r="T20716" s="147"/>
    </row>
    <row r="20717">
      <c r="A20717" s="147"/>
      <c r="B20717" s="64"/>
      <c r="C20717" s="147" t="s">
        <v>217</v>
      </c>
      <c r="E20717" s="161"/>
      <c r="F20717" s="162"/>
      <c r="G20717" s="147"/>
      <c r="H20717" s="146"/>
      <c r="J20717" s="146"/>
      <c r="L20717" s="150"/>
      <c r="N20717" s="163"/>
      <c r="O20717" s="146"/>
      <c r="P20717" s="146"/>
      <c r="Q20717" s="146"/>
      <c r="R20717" s="34"/>
      <c r="S20717" s="35"/>
      <c r="T20717" s="147"/>
    </row>
    <row r="20718">
      <c r="A20718" s="147"/>
      <c r="B20718" s="64"/>
      <c r="C20718" s="147" t="s">
        <v>217</v>
      </c>
      <c r="E20718" s="161"/>
      <c r="F20718" s="162"/>
      <c r="G20718" s="147"/>
      <c r="H20718" s="146"/>
      <c r="J20718" s="146"/>
      <c r="L20718" s="150"/>
      <c r="N20718" s="163"/>
      <c r="O20718" s="146"/>
      <c r="P20718" s="146"/>
      <c r="Q20718" s="146"/>
      <c r="R20718" s="34"/>
      <c r="S20718" s="35"/>
      <c r="T20718" s="147"/>
    </row>
    <row r="20719">
      <c r="A20719" s="147"/>
      <c r="B20719" s="64"/>
      <c r="C20719" s="147" t="s">
        <v>217</v>
      </c>
      <c r="E20719" s="161"/>
      <c r="F20719" s="162"/>
      <c r="G20719" s="147"/>
      <c r="H20719" s="146"/>
      <c r="J20719" s="146"/>
      <c r="L20719" s="150"/>
      <c r="N20719" s="163"/>
      <c r="O20719" s="146"/>
      <c r="P20719" s="146"/>
      <c r="Q20719" s="146"/>
      <c r="R20719" s="34"/>
      <c r="S20719" s="35"/>
      <c r="T20719" s="147"/>
    </row>
    <row r="20720">
      <c r="A20720" s="147"/>
      <c r="B20720" s="64"/>
      <c r="C20720" s="147" t="s">
        <v>217</v>
      </c>
      <c r="E20720" s="161"/>
      <c r="F20720" s="162"/>
      <c r="G20720" s="147"/>
      <c r="H20720" s="146"/>
      <c r="J20720" s="146"/>
      <c r="L20720" s="150"/>
      <c r="N20720" s="163"/>
      <c r="O20720" s="146"/>
      <c r="P20720" s="146"/>
      <c r="Q20720" s="146"/>
      <c r="R20720" s="34"/>
      <c r="S20720" s="35"/>
      <c r="T20720" s="147"/>
    </row>
    <row r="20721">
      <c r="A20721" s="147"/>
      <c r="B20721" s="64"/>
      <c r="C20721" s="147" t="s">
        <v>217</v>
      </c>
      <c r="E20721" s="161"/>
      <c r="F20721" s="162"/>
      <c r="G20721" s="147"/>
      <c r="H20721" s="146"/>
      <c r="J20721" s="146"/>
      <c r="L20721" s="150"/>
      <c r="N20721" s="163"/>
      <c r="O20721" s="146"/>
      <c r="P20721" s="146"/>
      <c r="Q20721" s="146"/>
      <c r="R20721" s="34"/>
      <c r="S20721" s="35"/>
      <c r="T20721" s="147"/>
    </row>
    <row r="20722">
      <c r="A20722" s="147"/>
      <c r="B20722" s="64"/>
      <c r="C20722" s="147" t="s">
        <v>217</v>
      </c>
      <c r="E20722" s="161"/>
      <c r="F20722" s="162"/>
      <c r="G20722" s="147"/>
      <c r="H20722" s="146"/>
      <c r="J20722" s="146"/>
      <c r="L20722" s="150"/>
      <c r="N20722" s="163"/>
      <c r="O20722" s="146"/>
      <c r="P20722" s="146"/>
      <c r="Q20722" s="146"/>
      <c r="R20722" s="34"/>
      <c r="S20722" s="35"/>
      <c r="T20722" s="147"/>
    </row>
    <row r="20723">
      <c r="A20723" s="147"/>
      <c r="B20723" s="64"/>
      <c r="C20723" s="147" t="s">
        <v>217</v>
      </c>
      <c r="E20723" s="161"/>
      <c r="F20723" s="162"/>
      <c r="G20723" s="147"/>
      <c r="H20723" s="146"/>
      <c r="J20723" s="146"/>
      <c r="L20723" s="150"/>
      <c r="N20723" s="163"/>
      <c r="O20723" s="146"/>
      <c r="P20723" s="146"/>
      <c r="Q20723" s="146"/>
      <c r="R20723" s="34"/>
      <c r="S20723" s="35"/>
      <c r="T20723" s="147"/>
    </row>
    <row r="20724">
      <c r="A20724" s="147"/>
      <c r="B20724" s="64"/>
      <c r="C20724" s="147" t="s">
        <v>217</v>
      </c>
      <c r="E20724" s="161"/>
      <c r="F20724" s="162"/>
      <c r="G20724" s="147"/>
      <c r="H20724" s="146"/>
      <c r="J20724" s="146"/>
      <c r="L20724" s="150"/>
      <c r="N20724" s="163"/>
      <c r="O20724" s="146"/>
      <c r="P20724" s="146"/>
      <c r="Q20724" s="146"/>
      <c r="R20724" s="34"/>
      <c r="S20724" s="35"/>
      <c r="T20724" s="147"/>
    </row>
    <row r="20725">
      <c r="A20725" s="147"/>
      <c r="B20725" s="64"/>
      <c r="C20725" s="147" t="s">
        <v>217</v>
      </c>
      <c r="E20725" s="161"/>
      <c r="F20725" s="162"/>
      <c r="G20725" s="147"/>
      <c r="H20725" s="146"/>
      <c r="J20725" s="146"/>
      <c r="L20725" s="150"/>
      <c r="N20725" s="163"/>
      <c r="O20725" s="146"/>
      <c r="P20725" s="146"/>
      <c r="Q20725" s="146"/>
      <c r="R20725" s="34"/>
      <c r="S20725" s="35"/>
      <c r="T20725" s="147"/>
    </row>
    <row r="20726">
      <c r="A20726" s="147"/>
      <c r="B20726" s="64"/>
      <c r="C20726" s="147" t="s">
        <v>217</v>
      </c>
      <c r="E20726" s="161"/>
      <c r="F20726" s="162"/>
      <c r="G20726" s="147"/>
      <c r="H20726" s="146"/>
      <c r="J20726" s="146"/>
      <c r="L20726" s="150"/>
      <c r="N20726" s="163"/>
      <c r="O20726" s="146"/>
      <c r="P20726" s="146"/>
      <c r="Q20726" s="146"/>
      <c r="R20726" s="34"/>
      <c r="S20726" s="35"/>
      <c r="T20726" s="147"/>
    </row>
    <row r="20727">
      <c r="A20727" s="147"/>
      <c r="B20727" s="64"/>
      <c r="C20727" s="147" t="s">
        <v>217</v>
      </c>
      <c r="E20727" s="161"/>
      <c r="F20727" s="162"/>
      <c r="G20727" s="147"/>
      <c r="H20727" s="146"/>
      <c r="J20727" s="146"/>
      <c r="L20727" s="150"/>
      <c r="N20727" s="163"/>
      <c r="O20727" s="146"/>
      <c r="P20727" s="146"/>
      <c r="Q20727" s="146"/>
      <c r="R20727" s="34"/>
      <c r="S20727" s="35"/>
      <c r="T20727" s="147"/>
    </row>
    <row r="20728">
      <c r="A20728" s="147"/>
      <c r="B20728" s="64"/>
      <c r="C20728" s="147" t="s">
        <v>217</v>
      </c>
      <c r="E20728" s="161"/>
      <c r="F20728" s="162"/>
      <c r="G20728" s="147"/>
      <c r="H20728" s="146"/>
      <c r="J20728" s="146"/>
      <c r="L20728" s="150"/>
      <c r="N20728" s="163"/>
      <c r="O20728" s="146"/>
      <c r="P20728" s="146"/>
      <c r="Q20728" s="146"/>
      <c r="R20728" s="34"/>
      <c r="S20728" s="35"/>
      <c r="T20728" s="147"/>
    </row>
    <row r="20729">
      <c r="A20729" s="147"/>
      <c r="B20729" s="64"/>
      <c r="C20729" s="147" t="s">
        <v>217</v>
      </c>
      <c r="E20729" s="161"/>
      <c r="F20729" s="162"/>
      <c r="G20729" s="147"/>
      <c r="H20729" s="146"/>
      <c r="J20729" s="146"/>
      <c r="L20729" s="150"/>
      <c r="N20729" s="163"/>
      <c r="O20729" s="146"/>
      <c r="P20729" s="146"/>
      <c r="Q20729" s="146"/>
      <c r="R20729" s="34"/>
      <c r="S20729" s="35"/>
      <c r="T20729" s="147"/>
    </row>
    <row r="20730">
      <c r="A20730" s="147"/>
      <c r="B20730" s="64"/>
      <c r="C20730" s="147" t="s">
        <v>217</v>
      </c>
      <c r="E20730" s="161"/>
      <c r="F20730" s="162"/>
      <c r="G20730" s="147"/>
      <c r="H20730" s="146"/>
      <c r="J20730" s="146"/>
      <c r="L20730" s="150"/>
      <c r="N20730" s="163"/>
      <c r="O20730" s="146"/>
      <c r="P20730" s="146"/>
      <c r="Q20730" s="146"/>
      <c r="R20730" s="34"/>
      <c r="S20730" s="35"/>
      <c r="T20730" s="147"/>
    </row>
    <row r="20731">
      <c r="A20731" s="147"/>
      <c r="B20731" s="64"/>
      <c r="C20731" s="147" t="s">
        <v>217</v>
      </c>
      <c r="E20731" s="161"/>
      <c r="F20731" s="162"/>
      <c r="G20731" s="147"/>
      <c r="H20731" s="146"/>
      <c r="J20731" s="146"/>
      <c r="L20731" s="150"/>
      <c r="N20731" s="163"/>
      <c r="O20731" s="146"/>
      <c r="P20731" s="146"/>
      <c r="Q20731" s="146"/>
      <c r="R20731" s="34"/>
      <c r="S20731" s="35"/>
      <c r="T20731" s="147"/>
    </row>
    <row r="20732">
      <c r="A20732" s="147"/>
      <c r="B20732" s="64"/>
      <c r="C20732" s="147" t="s">
        <v>217</v>
      </c>
      <c r="E20732" s="161"/>
      <c r="F20732" s="162"/>
      <c r="G20732" s="147"/>
      <c r="H20732" s="146"/>
      <c r="J20732" s="146"/>
      <c r="L20732" s="150"/>
      <c r="N20732" s="163"/>
      <c r="O20732" s="146"/>
      <c r="P20732" s="146"/>
      <c r="Q20732" s="146"/>
      <c r="R20732" s="34"/>
      <c r="S20732" s="35"/>
      <c r="T20732" s="147"/>
    </row>
    <row r="20733">
      <c r="A20733" s="147"/>
      <c r="B20733" s="64"/>
      <c r="C20733" s="147" t="s">
        <v>217</v>
      </c>
      <c r="E20733" s="161"/>
      <c r="F20733" s="162"/>
      <c r="G20733" s="147"/>
      <c r="H20733" s="146"/>
      <c r="J20733" s="146"/>
      <c r="L20733" s="150"/>
      <c r="N20733" s="163"/>
      <c r="O20733" s="146"/>
      <c r="P20733" s="146"/>
      <c r="Q20733" s="146"/>
      <c r="R20733" s="34"/>
      <c r="S20733" s="35"/>
      <c r="T20733" s="147"/>
    </row>
    <row r="20734">
      <c r="A20734" s="147"/>
      <c r="B20734" s="64"/>
      <c r="C20734" s="147" t="s">
        <v>217</v>
      </c>
      <c r="E20734" s="161"/>
      <c r="F20734" s="162"/>
      <c r="G20734" s="147"/>
      <c r="H20734" s="146"/>
      <c r="J20734" s="146"/>
      <c r="L20734" s="150"/>
      <c r="N20734" s="163"/>
      <c r="O20734" s="146"/>
      <c r="P20734" s="146"/>
      <c r="Q20734" s="146"/>
      <c r="R20734" s="34"/>
      <c r="S20734" s="35"/>
      <c r="T20734" s="147"/>
    </row>
    <row r="20735">
      <c r="A20735" s="147"/>
      <c r="B20735" s="64"/>
      <c r="C20735" s="147" t="s">
        <v>217</v>
      </c>
      <c r="E20735" s="161"/>
      <c r="F20735" s="162"/>
      <c r="G20735" s="147"/>
      <c r="H20735" s="146"/>
      <c r="J20735" s="146"/>
      <c r="L20735" s="150"/>
      <c r="N20735" s="163"/>
      <c r="O20735" s="146"/>
      <c r="P20735" s="146"/>
      <c r="Q20735" s="146"/>
      <c r="R20735" s="34"/>
      <c r="S20735" s="35"/>
      <c r="T20735" s="147"/>
    </row>
    <row r="20736">
      <c r="A20736" s="147"/>
      <c r="B20736" s="64"/>
      <c r="C20736" s="147" t="s">
        <v>217</v>
      </c>
      <c r="E20736" s="161"/>
      <c r="F20736" s="162"/>
      <c r="G20736" s="147"/>
      <c r="H20736" s="146"/>
      <c r="J20736" s="146"/>
      <c r="L20736" s="150"/>
      <c r="N20736" s="163"/>
      <c r="O20736" s="146"/>
      <c r="P20736" s="146"/>
      <c r="Q20736" s="146"/>
      <c r="R20736" s="34"/>
      <c r="S20736" s="35"/>
      <c r="T20736" s="147"/>
    </row>
    <row r="20737">
      <c r="A20737" s="147"/>
      <c r="B20737" s="64"/>
      <c r="C20737" s="147" t="s">
        <v>217</v>
      </c>
      <c r="E20737" s="161"/>
      <c r="F20737" s="162"/>
      <c r="G20737" s="147"/>
      <c r="H20737" s="146"/>
      <c r="J20737" s="146"/>
      <c r="L20737" s="150"/>
      <c r="N20737" s="163"/>
      <c r="O20737" s="146"/>
      <c r="P20737" s="146"/>
      <c r="Q20737" s="146"/>
      <c r="R20737" s="34"/>
      <c r="S20737" s="35"/>
      <c r="T20737" s="147"/>
    </row>
    <row r="20738">
      <c r="A20738" s="147"/>
      <c r="B20738" s="64"/>
      <c r="C20738" s="147" t="s">
        <v>217</v>
      </c>
      <c r="E20738" s="161"/>
      <c r="F20738" s="162"/>
      <c r="G20738" s="147"/>
      <c r="H20738" s="146"/>
      <c r="J20738" s="146"/>
      <c r="L20738" s="150"/>
      <c r="N20738" s="163"/>
      <c r="O20738" s="146"/>
      <c r="P20738" s="146"/>
      <c r="Q20738" s="146"/>
      <c r="R20738" s="34"/>
      <c r="S20738" s="35"/>
      <c r="T20738" s="147"/>
    </row>
    <row r="20739">
      <c r="A20739" s="147"/>
      <c r="B20739" s="64"/>
      <c r="C20739" s="147" t="s">
        <v>217</v>
      </c>
      <c r="E20739" s="161"/>
      <c r="F20739" s="162"/>
      <c r="G20739" s="147"/>
      <c r="H20739" s="146"/>
      <c r="J20739" s="146"/>
      <c r="L20739" s="150"/>
      <c r="N20739" s="163"/>
      <c r="O20739" s="146"/>
      <c r="P20739" s="146"/>
      <c r="Q20739" s="146"/>
      <c r="R20739" s="34"/>
      <c r="S20739" s="35"/>
      <c r="T20739" s="147"/>
    </row>
    <row r="20740">
      <c r="A20740" s="147"/>
      <c r="B20740" s="64"/>
      <c r="C20740" s="147" t="s">
        <v>217</v>
      </c>
      <c r="E20740" s="161"/>
      <c r="F20740" s="162"/>
      <c r="G20740" s="147"/>
      <c r="H20740" s="146"/>
      <c r="J20740" s="146"/>
      <c r="L20740" s="150"/>
      <c r="N20740" s="163"/>
      <c r="O20740" s="146"/>
      <c r="P20740" s="146"/>
      <c r="Q20740" s="146"/>
      <c r="R20740" s="34"/>
      <c r="S20740" s="35"/>
      <c r="T20740" s="147"/>
    </row>
    <row r="20741">
      <c r="A20741" s="147"/>
      <c r="B20741" s="64"/>
      <c r="C20741" s="147" t="s">
        <v>217</v>
      </c>
      <c r="E20741" s="161"/>
      <c r="F20741" s="162"/>
      <c r="G20741" s="147"/>
      <c r="H20741" s="146"/>
      <c r="J20741" s="146"/>
      <c r="L20741" s="150"/>
      <c r="N20741" s="163"/>
      <c r="O20741" s="146"/>
      <c r="P20741" s="146"/>
      <c r="Q20741" s="146"/>
      <c r="R20741" s="34"/>
      <c r="S20741" s="35"/>
      <c r="T20741" s="147"/>
    </row>
    <row r="20742">
      <c r="A20742" s="147"/>
      <c r="B20742" s="64"/>
      <c r="C20742" s="147" t="s">
        <v>217</v>
      </c>
      <c r="E20742" s="161"/>
      <c r="F20742" s="162"/>
      <c r="G20742" s="147"/>
      <c r="H20742" s="146"/>
      <c r="J20742" s="146"/>
      <c r="L20742" s="150"/>
      <c r="N20742" s="163"/>
      <c r="O20742" s="146"/>
      <c r="P20742" s="146"/>
      <c r="Q20742" s="146"/>
      <c r="R20742" s="34"/>
      <c r="S20742" s="35"/>
      <c r="T20742" s="147"/>
    </row>
    <row r="20743">
      <c r="A20743" s="147"/>
      <c r="B20743" s="64"/>
      <c r="C20743" s="147" t="s">
        <v>217</v>
      </c>
      <c r="E20743" s="161"/>
      <c r="F20743" s="162"/>
      <c r="G20743" s="147"/>
      <c r="H20743" s="146"/>
      <c r="J20743" s="146"/>
      <c r="L20743" s="150"/>
      <c r="N20743" s="163"/>
      <c r="O20743" s="146"/>
      <c r="P20743" s="146"/>
      <c r="Q20743" s="146"/>
      <c r="R20743" s="34"/>
      <c r="S20743" s="35"/>
      <c r="T20743" s="147"/>
    </row>
    <row r="20744">
      <c r="A20744" s="147"/>
      <c r="B20744" s="64"/>
      <c r="C20744" s="147" t="s">
        <v>217</v>
      </c>
      <c r="E20744" s="161"/>
      <c r="F20744" s="162"/>
      <c r="G20744" s="147"/>
      <c r="H20744" s="146"/>
      <c r="J20744" s="146"/>
      <c r="L20744" s="150"/>
      <c r="N20744" s="163"/>
      <c r="O20744" s="146"/>
      <c r="P20744" s="146"/>
      <c r="Q20744" s="146"/>
      <c r="R20744" s="34"/>
      <c r="S20744" s="35"/>
      <c r="T20744" s="147"/>
    </row>
    <row r="20745">
      <c r="A20745" s="147"/>
      <c r="B20745" s="64"/>
      <c r="C20745" s="147" t="s">
        <v>217</v>
      </c>
      <c r="E20745" s="161"/>
      <c r="F20745" s="162"/>
      <c r="G20745" s="147"/>
      <c r="H20745" s="146"/>
      <c r="J20745" s="146"/>
      <c r="L20745" s="150"/>
      <c r="N20745" s="163"/>
      <c r="O20745" s="146"/>
      <c r="P20745" s="146"/>
      <c r="Q20745" s="146"/>
      <c r="R20745" s="34"/>
      <c r="S20745" s="35"/>
      <c r="T20745" s="147"/>
    </row>
    <row r="20746">
      <c r="A20746" s="147"/>
      <c r="B20746" s="64"/>
      <c r="C20746" s="147" t="s">
        <v>217</v>
      </c>
      <c r="E20746" s="161"/>
      <c r="F20746" s="162"/>
      <c r="G20746" s="147"/>
      <c r="H20746" s="146"/>
      <c r="J20746" s="146"/>
      <c r="L20746" s="150"/>
      <c r="N20746" s="163"/>
      <c r="O20746" s="146"/>
      <c r="P20746" s="146"/>
      <c r="Q20746" s="146"/>
      <c r="R20746" s="34"/>
      <c r="S20746" s="35"/>
      <c r="T20746" s="147"/>
    </row>
    <row r="20747">
      <c r="A20747" s="147"/>
      <c r="B20747" s="64"/>
      <c r="C20747" s="147" t="s">
        <v>217</v>
      </c>
      <c r="E20747" s="161"/>
      <c r="F20747" s="162"/>
      <c r="G20747" s="147"/>
      <c r="H20747" s="146"/>
      <c r="J20747" s="146"/>
      <c r="L20747" s="150"/>
      <c r="N20747" s="163"/>
      <c r="O20747" s="146"/>
      <c r="P20747" s="146"/>
      <c r="Q20747" s="146"/>
      <c r="R20747" s="34"/>
      <c r="S20747" s="35"/>
      <c r="T20747" s="147"/>
    </row>
    <row r="20748">
      <c r="A20748" s="147"/>
      <c r="B20748" s="64"/>
      <c r="C20748" s="147" t="s">
        <v>217</v>
      </c>
      <c r="E20748" s="161"/>
      <c r="F20748" s="162"/>
      <c r="G20748" s="147"/>
      <c r="H20748" s="146"/>
      <c r="J20748" s="146"/>
      <c r="L20748" s="150"/>
      <c r="N20748" s="163"/>
      <c r="O20748" s="146"/>
      <c r="P20748" s="146"/>
      <c r="Q20748" s="146"/>
      <c r="R20748" s="34"/>
      <c r="S20748" s="35"/>
      <c r="T20748" s="147"/>
    </row>
    <row r="20749">
      <c r="A20749" s="147"/>
      <c r="B20749" s="64"/>
      <c r="C20749" s="147" t="s">
        <v>217</v>
      </c>
      <c r="E20749" s="161"/>
      <c r="F20749" s="162"/>
      <c r="G20749" s="147"/>
      <c r="H20749" s="146"/>
      <c r="J20749" s="146"/>
      <c r="L20749" s="150"/>
      <c r="N20749" s="163"/>
      <c r="O20749" s="146"/>
      <c r="P20749" s="146"/>
      <c r="Q20749" s="146"/>
      <c r="R20749" s="34"/>
      <c r="S20749" s="35"/>
      <c r="T20749" s="147"/>
    </row>
    <row r="20750">
      <c r="A20750" s="147"/>
      <c r="B20750" s="64"/>
      <c r="C20750" s="147" t="s">
        <v>217</v>
      </c>
      <c r="E20750" s="161"/>
      <c r="F20750" s="162"/>
      <c r="G20750" s="147"/>
      <c r="H20750" s="146"/>
      <c r="J20750" s="146"/>
      <c r="L20750" s="150"/>
      <c r="N20750" s="163"/>
      <c r="O20750" s="146"/>
      <c r="P20750" s="146"/>
      <c r="Q20750" s="146"/>
      <c r="R20750" s="34"/>
      <c r="S20750" s="35"/>
      <c r="T20750" s="147"/>
    </row>
    <row r="20751">
      <c r="A20751" s="147"/>
      <c r="B20751" s="64"/>
      <c r="C20751" s="147" t="s">
        <v>217</v>
      </c>
      <c r="E20751" s="161"/>
      <c r="F20751" s="162"/>
      <c r="G20751" s="147"/>
      <c r="H20751" s="146"/>
      <c r="J20751" s="146"/>
      <c r="L20751" s="150"/>
      <c r="N20751" s="163"/>
      <c r="O20751" s="146"/>
      <c r="P20751" s="146"/>
      <c r="Q20751" s="146"/>
      <c r="R20751" s="34"/>
      <c r="S20751" s="35"/>
      <c r="T20751" s="147"/>
    </row>
    <row r="20752">
      <c r="A20752" s="147"/>
      <c r="B20752" s="64"/>
      <c r="C20752" s="147" t="s">
        <v>217</v>
      </c>
      <c r="E20752" s="161"/>
      <c r="F20752" s="162"/>
      <c r="G20752" s="147"/>
      <c r="H20752" s="146"/>
      <c r="J20752" s="146"/>
      <c r="L20752" s="150"/>
      <c r="N20752" s="163"/>
      <c r="O20752" s="146"/>
      <c r="P20752" s="146"/>
      <c r="Q20752" s="146"/>
      <c r="R20752" s="34"/>
      <c r="S20752" s="35"/>
      <c r="T20752" s="147"/>
    </row>
    <row r="20753">
      <c r="A20753" s="147"/>
      <c r="B20753" s="64"/>
      <c r="C20753" s="147" t="s">
        <v>217</v>
      </c>
      <c r="E20753" s="161"/>
      <c r="F20753" s="162"/>
      <c r="G20753" s="147"/>
      <c r="H20753" s="146"/>
      <c r="J20753" s="146"/>
      <c r="L20753" s="150"/>
      <c r="N20753" s="163"/>
      <c r="O20753" s="146"/>
      <c r="P20753" s="146"/>
      <c r="Q20753" s="146"/>
      <c r="R20753" s="34"/>
      <c r="S20753" s="35"/>
      <c r="T20753" s="147"/>
    </row>
    <row r="20754">
      <c r="A20754" s="147"/>
      <c r="B20754" s="64"/>
      <c r="C20754" s="147" t="s">
        <v>217</v>
      </c>
      <c r="E20754" s="161"/>
      <c r="F20754" s="162"/>
      <c r="G20754" s="147"/>
      <c r="H20754" s="146"/>
      <c r="J20754" s="146"/>
      <c r="L20754" s="150"/>
      <c r="N20754" s="163"/>
      <c r="O20754" s="146"/>
      <c r="P20754" s="146"/>
      <c r="Q20754" s="146"/>
      <c r="R20754" s="34"/>
      <c r="S20754" s="35"/>
      <c r="T20754" s="147"/>
    </row>
    <row r="20755">
      <c r="A20755" s="147"/>
      <c r="B20755" s="64"/>
      <c r="C20755" s="147" t="s">
        <v>217</v>
      </c>
      <c r="E20755" s="161"/>
      <c r="F20755" s="162"/>
      <c r="G20755" s="147"/>
      <c r="H20755" s="146"/>
      <c r="J20755" s="146"/>
      <c r="L20755" s="150"/>
      <c r="N20755" s="163"/>
      <c r="O20755" s="146"/>
      <c r="P20755" s="146"/>
      <c r="Q20755" s="146"/>
      <c r="R20755" s="34"/>
      <c r="S20755" s="35"/>
      <c r="T20755" s="147"/>
    </row>
    <row r="20756">
      <c r="A20756" s="147"/>
      <c r="B20756" s="64"/>
      <c r="C20756" s="147" t="s">
        <v>217</v>
      </c>
      <c r="E20756" s="161"/>
      <c r="F20756" s="162"/>
      <c r="G20756" s="147"/>
      <c r="H20756" s="146"/>
      <c r="J20756" s="146"/>
      <c r="L20756" s="150"/>
      <c r="N20756" s="163"/>
      <c r="O20756" s="146"/>
      <c r="P20756" s="146"/>
      <c r="Q20756" s="146"/>
      <c r="R20756" s="34"/>
      <c r="S20756" s="35"/>
      <c r="T20756" s="147"/>
    </row>
    <row r="20757">
      <c r="A20757" s="147"/>
      <c r="B20757" s="64"/>
      <c r="C20757" s="147" t="s">
        <v>217</v>
      </c>
      <c r="E20757" s="161"/>
      <c r="F20757" s="162"/>
      <c r="G20757" s="147"/>
      <c r="H20757" s="146"/>
      <c r="J20757" s="146"/>
      <c r="L20757" s="150"/>
      <c r="N20757" s="163"/>
      <c r="O20757" s="146"/>
      <c r="P20757" s="146"/>
      <c r="Q20757" s="146"/>
      <c r="R20757" s="34"/>
      <c r="S20757" s="35"/>
      <c r="T20757" s="147"/>
    </row>
    <row r="20758">
      <c r="A20758" s="147"/>
      <c r="B20758" s="64"/>
      <c r="C20758" s="147" t="s">
        <v>217</v>
      </c>
      <c r="E20758" s="161"/>
      <c r="F20758" s="162"/>
      <c r="G20758" s="147"/>
      <c r="H20758" s="146"/>
      <c r="J20758" s="146"/>
      <c r="L20758" s="150"/>
      <c r="N20758" s="163"/>
      <c r="O20758" s="146"/>
      <c r="P20758" s="146"/>
      <c r="Q20758" s="146"/>
      <c r="R20758" s="34"/>
      <c r="S20758" s="35"/>
      <c r="T20758" s="147"/>
    </row>
    <row r="20759">
      <c r="A20759" s="147"/>
      <c r="B20759" s="64"/>
      <c r="C20759" s="147" t="s">
        <v>217</v>
      </c>
      <c r="E20759" s="161"/>
      <c r="F20759" s="162"/>
      <c r="G20759" s="147"/>
      <c r="H20759" s="146"/>
      <c r="J20759" s="146"/>
      <c r="L20759" s="150"/>
      <c r="N20759" s="163"/>
      <c r="O20759" s="146"/>
      <c r="P20759" s="146"/>
      <c r="Q20759" s="146"/>
      <c r="R20759" s="34"/>
      <c r="S20759" s="35"/>
      <c r="T20759" s="147"/>
    </row>
    <row r="20760">
      <c r="A20760" s="147"/>
      <c r="B20760" s="64"/>
      <c r="C20760" s="147" t="s">
        <v>217</v>
      </c>
      <c r="E20760" s="161"/>
      <c r="F20760" s="162"/>
      <c r="G20760" s="147"/>
      <c r="H20760" s="146"/>
      <c r="J20760" s="146"/>
      <c r="L20760" s="150"/>
      <c r="N20760" s="163"/>
      <c r="O20760" s="146"/>
      <c r="P20760" s="146"/>
      <c r="Q20760" s="146"/>
      <c r="R20760" s="34"/>
      <c r="S20760" s="35"/>
      <c r="T20760" s="147"/>
    </row>
    <row r="20761">
      <c r="A20761" s="147"/>
      <c r="B20761" s="64"/>
      <c r="C20761" s="147" t="s">
        <v>217</v>
      </c>
      <c r="E20761" s="161"/>
      <c r="F20761" s="162"/>
      <c r="G20761" s="147"/>
      <c r="H20761" s="146"/>
      <c r="J20761" s="146"/>
      <c r="L20761" s="150"/>
      <c r="N20761" s="163"/>
      <c r="O20761" s="146"/>
      <c r="P20761" s="146"/>
      <c r="Q20761" s="146"/>
      <c r="R20761" s="34"/>
      <c r="S20761" s="35"/>
      <c r="T20761" s="147"/>
    </row>
    <row r="20762">
      <c r="A20762" s="147"/>
      <c r="B20762" s="64"/>
      <c r="C20762" s="147" t="s">
        <v>217</v>
      </c>
      <c r="E20762" s="161"/>
      <c r="F20762" s="162"/>
      <c r="G20762" s="147"/>
      <c r="H20762" s="146"/>
      <c r="J20762" s="146"/>
      <c r="L20762" s="150"/>
      <c r="N20762" s="163"/>
      <c r="O20762" s="146"/>
      <c r="P20762" s="146"/>
      <c r="Q20762" s="146"/>
      <c r="R20762" s="34"/>
      <c r="S20762" s="35"/>
      <c r="T20762" s="147"/>
    </row>
    <row r="20763">
      <c r="A20763" s="147"/>
      <c r="B20763" s="64"/>
      <c r="C20763" s="147" t="s">
        <v>217</v>
      </c>
      <c r="E20763" s="161"/>
      <c r="F20763" s="162"/>
      <c r="G20763" s="147"/>
      <c r="H20763" s="146"/>
      <c r="J20763" s="146"/>
      <c r="L20763" s="150"/>
      <c r="N20763" s="163"/>
      <c r="O20763" s="146"/>
      <c r="P20763" s="146"/>
      <c r="Q20763" s="146"/>
      <c r="R20763" s="34"/>
      <c r="S20763" s="35"/>
      <c r="T20763" s="147"/>
    </row>
    <row r="20764">
      <c r="A20764" s="147"/>
      <c r="B20764" s="64"/>
      <c r="C20764" s="147" t="s">
        <v>217</v>
      </c>
      <c r="E20764" s="161"/>
      <c r="F20764" s="162"/>
      <c r="G20764" s="147"/>
      <c r="H20764" s="146"/>
      <c r="J20764" s="146"/>
      <c r="L20764" s="150"/>
      <c r="N20764" s="163"/>
      <c r="O20764" s="146"/>
      <c r="P20764" s="146"/>
      <c r="Q20764" s="146"/>
      <c r="R20764" s="34"/>
      <c r="S20764" s="35"/>
      <c r="T20764" s="147"/>
    </row>
    <row r="20765">
      <c r="A20765" s="147"/>
      <c r="B20765" s="64"/>
      <c r="C20765" s="147" t="s">
        <v>217</v>
      </c>
      <c r="E20765" s="161"/>
      <c r="F20765" s="162"/>
      <c r="G20765" s="147"/>
      <c r="H20765" s="146"/>
      <c r="J20765" s="146"/>
      <c r="L20765" s="150"/>
      <c r="N20765" s="163"/>
      <c r="O20765" s="146"/>
      <c r="P20765" s="146"/>
      <c r="Q20765" s="146"/>
      <c r="R20765" s="34"/>
      <c r="S20765" s="35"/>
      <c r="T20765" s="147"/>
    </row>
    <row r="20766">
      <c r="A20766" s="147"/>
      <c r="B20766" s="64"/>
      <c r="C20766" s="147" t="s">
        <v>217</v>
      </c>
      <c r="E20766" s="161"/>
      <c r="F20766" s="162"/>
      <c r="G20766" s="147"/>
      <c r="H20766" s="146"/>
      <c r="J20766" s="146"/>
      <c r="L20766" s="150"/>
      <c r="N20766" s="163"/>
      <c r="O20766" s="146"/>
      <c r="P20766" s="146"/>
      <c r="Q20766" s="146"/>
      <c r="R20766" s="34"/>
      <c r="S20766" s="35"/>
      <c r="T20766" s="147"/>
    </row>
    <row r="20767">
      <c r="A20767" s="147"/>
      <c r="B20767" s="64"/>
      <c r="C20767" s="147" t="s">
        <v>217</v>
      </c>
      <c r="E20767" s="161"/>
      <c r="F20767" s="162"/>
      <c r="G20767" s="147"/>
      <c r="H20767" s="146"/>
      <c r="J20767" s="146"/>
      <c r="L20767" s="150"/>
      <c r="N20767" s="163"/>
      <c r="O20767" s="146"/>
      <c r="P20767" s="146"/>
      <c r="Q20767" s="146"/>
      <c r="R20767" s="34"/>
      <c r="S20767" s="35"/>
      <c r="T20767" s="147"/>
    </row>
    <row r="20768">
      <c r="A20768" s="147"/>
      <c r="B20768" s="64"/>
      <c r="C20768" s="147" t="s">
        <v>217</v>
      </c>
      <c r="E20768" s="161"/>
      <c r="F20768" s="162"/>
      <c r="G20768" s="147"/>
      <c r="H20768" s="146"/>
      <c r="J20768" s="146"/>
      <c r="L20768" s="150"/>
      <c r="N20768" s="163"/>
      <c r="O20768" s="146"/>
      <c r="P20768" s="146"/>
      <c r="Q20768" s="146"/>
      <c r="R20768" s="34"/>
      <c r="S20768" s="35"/>
      <c r="T20768" s="147"/>
    </row>
    <row r="20769">
      <c r="A20769" s="147"/>
      <c r="B20769" s="64"/>
      <c r="C20769" s="147" t="s">
        <v>217</v>
      </c>
      <c r="E20769" s="161"/>
      <c r="F20769" s="162"/>
      <c r="G20769" s="147"/>
      <c r="H20769" s="146"/>
      <c r="J20769" s="146"/>
      <c r="L20769" s="150"/>
      <c r="N20769" s="163"/>
      <c r="O20769" s="146"/>
      <c r="P20769" s="146"/>
      <c r="Q20769" s="146"/>
      <c r="R20769" s="34"/>
      <c r="S20769" s="35"/>
      <c r="T20769" s="147"/>
    </row>
    <row r="20770">
      <c r="A20770" s="147"/>
      <c r="B20770" s="64"/>
      <c r="C20770" s="147" t="s">
        <v>217</v>
      </c>
      <c r="E20770" s="161"/>
      <c r="F20770" s="162"/>
      <c r="G20770" s="147"/>
      <c r="H20770" s="146"/>
      <c r="J20770" s="146"/>
      <c r="L20770" s="150"/>
      <c r="N20770" s="163"/>
      <c r="O20770" s="146"/>
      <c r="P20770" s="146"/>
      <c r="Q20770" s="146"/>
      <c r="R20770" s="34"/>
      <c r="S20770" s="35"/>
      <c r="T20770" s="147"/>
    </row>
    <row r="20771">
      <c r="A20771" s="147"/>
      <c r="B20771" s="64"/>
      <c r="C20771" s="147" t="s">
        <v>217</v>
      </c>
      <c r="E20771" s="161"/>
      <c r="F20771" s="162"/>
      <c r="G20771" s="147"/>
      <c r="H20771" s="146"/>
      <c r="J20771" s="146"/>
      <c r="L20771" s="150"/>
      <c r="N20771" s="163"/>
      <c r="O20771" s="146"/>
      <c r="P20771" s="146"/>
      <c r="Q20771" s="146"/>
      <c r="R20771" s="34"/>
      <c r="S20771" s="35"/>
      <c r="T20771" s="147"/>
    </row>
    <row r="20772">
      <c r="A20772" s="147"/>
      <c r="B20772" s="64"/>
      <c r="C20772" s="147" t="s">
        <v>217</v>
      </c>
      <c r="E20772" s="161"/>
      <c r="F20772" s="162"/>
      <c r="G20772" s="147"/>
      <c r="H20772" s="146"/>
      <c r="J20772" s="146"/>
      <c r="L20772" s="150"/>
      <c r="N20772" s="163"/>
      <c r="O20772" s="146"/>
      <c r="P20772" s="146"/>
      <c r="Q20772" s="146"/>
      <c r="R20772" s="34"/>
      <c r="S20772" s="35"/>
      <c r="T20772" s="147"/>
    </row>
    <row r="20773">
      <c r="A20773" s="147"/>
      <c r="B20773" s="64"/>
      <c r="C20773" s="147" t="s">
        <v>217</v>
      </c>
      <c r="E20773" s="161"/>
      <c r="F20773" s="162"/>
      <c r="G20773" s="147"/>
      <c r="H20773" s="146"/>
      <c r="J20773" s="146"/>
      <c r="L20773" s="150"/>
      <c r="N20773" s="163"/>
      <c r="O20773" s="146"/>
      <c r="P20773" s="146"/>
      <c r="Q20773" s="146"/>
      <c r="R20773" s="34"/>
      <c r="S20773" s="35"/>
      <c r="T20773" s="147"/>
    </row>
    <row r="20774">
      <c r="A20774" s="147"/>
      <c r="B20774" s="64"/>
      <c r="C20774" s="147" t="s">
        <v>217</v>
      </c>
      <c r="E20774" s="161"/>
      <c r="F20774" s="162"/>
      <c r="G20774" s="147"/>
      <c r="H20774" s="146"/>
      <c r="J20774" s="146"/>
      <c r="L20774" s="150"/>
      <c r="N20774" s="163"/>
      <c r="O20774" s="146"/>
      <c r="P20774" s="146"/>
      <c r="Q20774" s="146"/>
      <c r="R20774" s="34"/>
      <c r="S20774" s="35"/>
      <c r="T20774" s="147"/>
    </row>
    <row r="20775">
      <c r="A20775" s="147"/>
      <c r="B20775" s="64"/>
      <c r="C20775" s="147" t="s">
        <v>217</v>
      </c>
      <c r="E20775" s="161"/>
      <c r="F20775" s="162"/>
      <c r="G20775" s="147"/>
      <c r="H20775" s="146"/>
      <c r="J20775" s="146"/>
      <c r="L20775" s="150"/>
      <c r="N20775" s="163"/>
      <c r="O20775" s="146"/>
      <c r="P20775" s="146"/>
      <c r="Q20775" s="146"/>
      <c r="R20775" s="34"/>
      <c r="S20775" s="35"/>
      <c r="T20775" s="147"/>
    </row>
    <row r="20776">
      <c r="A20776" s="147"/>
      <c r="B20776" s="64"/>
      <c r="C20776" s="147" t="s">
        <v>217</v>
      </c>
      <c r="E20776" s="161"/>
      <c r="F20776" s="162"/>
      <c r="G20776" s="147"/>
      <c r="H20776" s="146"/>
      <c r="J20776" s="146"/>
      <c r="L20776" s="150"/>
      <c r="N20776" s="163"/>
      <c r="O20776" s="146"/>
      <c r="P20776" s="146"/>
      <c r="Q20776" s="146"/>
      <c r="R20776" s="34"/>
      <c r="S20776" s="35"/>
      <c r="T20776" s="147"/>
    </row>
    <row r="20777">
      <c r="A20777" s="147"/>
      <c r="B20777" s="64"/>
      <c r="C20777" s="147" t="s">
        <v>217</v>
      </c>
      <c r="E20777" s="161"/>
      <c r="F20777" s="162"/>
      <c r="G20777" s="147"/>
      <c r="H20777" s="146"/>
      <c r="J20777" s="146"/>
      <c r="L20777" s="150"/>
      <c r="N20777" s="163"/>
      <c r="O20777" s="146"/>
      <c r="P20777" s="146"/>
      <c r="Q20777" s="146"/>
      <c r="R20777" s="34"/>
      <c r="S20777" s="35"/>
      <c r="T20777" s="147"/>
    </row>
    <row r="20778">
      <c r="A20778" s="147"/>
      <c r="B20778" s="64"/>
      <c r="C20778" s="147" t="s">
        <v>217</v>
      </c>
      <c r="E20778" s="161"/>
      <c r="F20778" s="162"/>
      <c r="G20778" s="147"/>
      <c r="H20778" s="146"/>
      <c r="J20778" s="146"/>
      <c r="L20778" s="150"/>
      <c r="N20778" s="163"/>
      <c r="O20778" s="146"/>
      <c r="P20778" s="146"/>
      <c r="Q20778" s="146"/>
      <c r="R20778" s="34"/>
      <c r="S20778" s="35"/>
      <c r="T20778" s="147"/>
    </row>
    <row r="20779">
      <c r="A20779" s="147"/>
      <c r="B20779" s="64"/>
      <c r="C20779" s="147" t="s">
        <v>217</v>
      </c>
      <c r="E20779" s="161"/>
      <c r="F20779" s="162"/>
      <c r="G20779" s="147"/>
      <c r="H20779" s="146"/>
      <c r="J20779" s="146"/>
      <c r="L20779" s="150"/>
      <c r="N20779" s="163"/>
      <c r="O20779" s="146"/>
      <c r="P20779" s="146"/>
      <c r="Q20779" s="146"/>
      <c r="R20779" s="34"/>
      <c r="S20779" s="35"/>
      <c r="T20779" s="147"/>
    </row>
    <row r="20780">
      <c r="A20780" s="147"/>
      <c r="B20780" s="64"/>
      <c r="C20780" s="147" t="s">
        <v>217</v>
      </c>
      <c r="E20780" s="161"/>
      <c r="F20780" s="162"/>
      <c r="G20780" s="147"/>
      <c r="H20780" s="146"/>
      <c r="J20780" s="146"/>
      <c r="L20780" s="150"/>
      <c r="N20780" s="163"/>
      <c r="O20780" s="146"/>
      <c r="P20780" s="146"/>
      <c r="Q20780" s="146"/>
      <c r="R20780" s="34"/>
      <c r="S20780" s="35"/>
      <c r="T20780" s="147"/>
    </row>
    <row r="20781">
      <c r="A20781" s="147"/>
      <c r="B20781" s="64"/>
      <c r="C20781" s="147" t="s">
        <v>217</v>
      </c>
      <c r="E20781" s="161"/>
      <c r="F20781" s="162"/>
      <c r="G20781" s="147"/>
      <c r="H20781" s="146"/>
      <c r="J20781" s="146"/>
      <c r="L20781" s="150"/>
      <c r="N20781" s="163"/>
      <c r="O20781" s="146"/>
      <c r="P20781" s="146"/>
      <c r="Q20781" s="146"/>
      <c r="R20781" s="34"/>
      <c r="S20781" s="35"/>
      <c r="T20781" s="147"/>
    </row>
    <row r="20782">
      <c r="A20782" s="147"/>
      <c r="B20782" s="64"/>
      <c r="C20782" s="147" t="s">
        <v>217</v>
      </c>
      <c r="E20782" s="161"/>
      <c r="F20782" s="162"/>
      <c r="G20782" s="147"/>
      <c r="H20782" s="146"/>
      <c r="J20782" s="146"/>
      <c r="L20782" s="150"/>
      <c r="N20782" s="163"/>
      <c r="O20782" s="146"/>
      <c r="P20782" s="146"/>
      <c r="Q20782" s="146"/>
      <c r="R20782" s="34"/>
      <c r="S20782" s="35"/>
      <c r="T20782" s="147"/>
    </row>
    <row r="20783">
      <c r="A20783" s="147"/>
      <c r="B20783" s="64"/>
      <c r="C20783" s="147" t="s">
        <v>217</v>
      </c>
      <c r="E20783" s="161"/>
      <c r="F20783" s="162"/>
      <c r="G20783" s="147"/>
      <c r="H20783" s="146"/>
      <c r="J20783" s="146"/>
      <c r="L20783" s="150"/>
      <c r="N20783" s="163"/>
      <c r="O20783" s="146"/>
      <c r="P20783" s="146"/>
      <c r="Q20783" s="146"/>
      <c r="R20783" s="34"/>
      <c r="S20783" s="35"/>
      <c r="T20783" s="147"/>
    </row>
    <row r="20784">
      <c r="A20784" s="147"/>
      <c r="B20784" s="64"/>
      <c r="C20784" s="147" t="s">
        <v>217</v>
      </c>
      <c r="E20784" s="161"/>
      <c r="F20784" s="162"/>
      <c r="G20784" s="147"/>
      <c r="H20784" s="146"/>
      <c r="J20784" s="146"/>
      <c r="L20784" s="150"/>
      <c r="N20784" s="163"/>
      <c r="O20784" s="146"/>
      <c r="P20784" s="146"/>
      <c r="Q20784" s="146"/>
      <c r="R20784" s="34"/>
      <c r="S20784" s="35"/>
      <c r="T20784" s="147"/>
    </row>
    <row r="20785">
      <c r="A20785" s="147"/>
      <c r="B20785" s="64"/>
      <c r="C20785" s="147" t="s">
        <v>217</v>
      </c>
      <c r="E20785" s="161"/>
      <c r="F20785" s="162"/>
      <c r="G20785" s="147"/>
      <c r="H20785" s="146"/>
      <c r="J20785" s="146"/>
      <c r="L20785" s="150"/>
      <c r="N20785" s="163"/>
      <c r="O20785" s="146"/>
      <c r="P20785" s="146"/>
      <c r="Q20785" s="146"/>
      <c r="R20785" s="34"/>
      <c r="S20785" s="35"/>
      <c r="T20785" s="147"/>
    </row>
    <row r="20786">
      <c r="A20786" s="147"/>
      <c r="B20786" s="64"/>
      <c r="C20786" s="147" t="s">
        <v>217</v>
      </c>
      <c r="E20786" s="161"/>
      <c r="F20786" s="162"/>
      <c r="G20786" s="147"/>
      <c r="H20786" s="146"/>
      <c r="J20786" s="146"/>
      <c r="L20786" s="150"/>
      <c r="N20786" s="163"/>
      <c r="O20786" s="146"/>
      <c r="P20786" s="146"/>
      <c r="Q20786" s="146"/>
      <c r="R20786" s="34"/>
      <c r="S20786" s="35"/>
      <c r="T20786" s="147"/>
    </row>
    <row r="20787">
      <c r="A20787" s="147"/>
      <c r="B20787" s="64"/>
      <c r="C20787" s="147" t="s">
        <v>217</v>
      </c>
      <c r="E20787" s="161"/>
      <c r="F20787" s="162"/>
      <c r="G20787" s="147"/>
      <c r="H20787" s="146"/>
      <c r="J20787" s="146"/>
      <c r="L20787" s="150"/>
      <c r="N20787" s="163"/>
      <c r="O20787" s="146"/>
      <c r="P20787" s="146"/>
      <c r="Q20787" s="146"/>
      <c r="R20787" s="34"/>
      <c r="S20787" s="35"/>
      <c r="T20787" s="147"/>
    </row>
    <row r="20788">
      <c r="A20788" s="147"/>
      <c r="B20788" s="64"/>
      <c r="C20788" s="147" t="s">
        <v>217</v>
      </c>
      <c r="E20788" s="161"/>
      <c r="F20788" s="162"/>
      <c r="G20788" s="147"/>
      <c r="H20788" s="146"/>
      <c r="J20788" s="146"/>
      <c r="L20788" s="150"/>
      <c r="N20788" s="163"/>
      <c r="O20788" s="146"/>
      <c r="P20788" s="146"/>
      <c r="Q20788" s="146"/>
      <c r="R20788" s="34"/>
      <c r="S20788" s="35"/>
      <c r="T20788" s="147"/>
    </row>
    <row r="20789">
      <c r="A20789" s="147"/>
      <c r="B20789" s="64"/>
      <c r="C20789" s="147" t="s">
        <v>217</v>
      </c>
      <c r="E20789" s="161"/>
      <c r="F20789" s="162"/>
      <c r="G20789" s="147"/>
      <c r="H20789" s="146"/>
      <c r="J20789" s="146"/>
      <c r="L20789" s="150"/>
      <c r="N20789" s="163"/>
      <c r="O20789" s="146"/>
      <c r="P20789" s="146"/>
      <c r="Q20789" s="146"/>
      <c r="R20789" s="34"/>
      <c r="S20789" s="35"/>
      <c r="T20789" s="147"/>
    </row>
    <row r="20790">
      <c r="A20790" s="147"/>
      <c r="B20790" s="64"/>
      <c r="C20790" s="147" t="s">
        <v>217</v>
      </c>
      <c r="E20790" s="161"/>
      <c r="F20790" s="162"/>
      <c r="G20790" s="147"/>
      <c r="H20790" s="146"/>
      <c r="J20790" s="146"/>
      <c r="L20790" s="150"/>
      <c r="N20790" s="163"/>
      <c r="O20790" s="146"/>
      <c r="P20790" s="146"/>
      <c r="Q20790" s="146"/>
      <c r="R20790" s="34"/>
      <c r="S20790" s="35"/>
      <c r="T20790" s="147"/>
    </row>
    <row r="20791">
      <c r="A20791" s="147"/>
      <c r="B20791" s="64"/>
      <c r="C20791" s="147" t="s">
        <v>217</v>
      </c>
      <c r="E20791" s="161"/>
      <c r="F20791" s="162"/>
      <c r="G20791" s="147"/>
      <c r="H20791" s="146"/>
      <c r="J20791" s="146"/>
      <c r="L20791" s="150"/>
      <c r="N20791" s="163"/>
      <c r="O20791" s="146"/>
      <c r="P20791" s="146"/>
      <c r="Q20791" s="146"/>
      <c r="R20791" s="34"/>
      <c r="S20791" s="35"/>
      <c r="T20791" s="147"/>
    </row>
    <row r="20792">
      <c r="A20792" s="147"/>
      <c r="B20792" s="64"/>
      <c r="C20792" s="147" t="s">
        <v>217</v>
      </c>
      <c r="E20792" s="161"/>
      <c r="F20792" s="162"/>
      <c r="G20792" s="147"/>
      <c r="H20792" s="146"/>
      <c r="J20792" s="146"/>
      <c r="L20792" s="150"/>
      <c r="N20792" s="163"/>
      <c r="O20792" s="146"/>
      <c r="P20792" s="146"/>
      <c r="Q20792" s="146"/>
      <c r="R20792" s="34"/>
      <c r="S20792" s="35"/>
      <c r="T20792" s="147"/>
    </row>
    <row r="20793">
      <c r="A20793" s="147"/>
      <c r="B20793" s="64"/>
      <c r="C20793" s="147" t="s">
        <v>217</v>
      </c>
      <c r="E20793" s="161"/>
      <c r="F20793" s="162"/>
      <c r="G20793" s="147"/>
      <c r="H20793" s="146"/>
      <c r="J20793" s="146"/>
      <c r="L20793" s="150"/>
      <c r="N20793" s="163"/>
      <c r="O20793" s="146"/>
      <c r="P20793" s="146"/>
      <c r="Q20793" s="146"/>
      <c r="R20793" s="34"/>
      <c r="S20793" s="35"/>
      <c r="T20793" s="147"/>
    </row>
    <row r="20794">
      <c r="A20794" s="147"/>
      <c r="B20794" s="64"/>
      <c r="C20794" s="147" t="s">
        <v>217</v>
      </c>
      <c r="E20794" s="161"/>
      <c r="F20794" s="162"/>
      <c r="G20794" s="147"/>
      <c r="H20794" s="146"/>
      <c r="J20794" s="146"/>
      <c r="L20794" s="150"/>
      <c r="N20794" s="163"/>
      <c r="O20794" s="146"/>
      <c r="P20794" s="146"/>
      <c r="Q20794" s="146"/>
      <c r="R20794" s="34"/>
      <c r="S20794" s="35"/>
      <c r="T20794" s="147"/>
    </row>
    <row r="20795">
      <c r="A20795" s="147"/>
      <c r="B20795" s="64"/>
      <c r="C20795" s="147" t="s">
        <v>217</v>
      </c>
      <c r="E20795" s="161"/>
      <c r="F20795" s="162"/>
      <c r="G20795" s="147"/>
      <c r="H20795" s="146"/>
      <c r="J20795" s="146"/>
      <c r="L20795" s="150"/>
      <c r="N20795" s="163"/>
      <c r="O20795" s="146"/>
      <c r="P20795" s="146"/>
      <c r="Q20795" s="146"/>
      <c r="R20795" s="34"/>
      <c r="S20795" s="35"/>
      <c r="T20795" s="147"/>
    </row>
    <row r="20796">
      <c r="A20796" s="147"/>
      <c r="B20796" s="64"/>
      <c r="C20796" s="147" t="s">
        <v>217</v>
      </c>
      <c r="E20796" s="161"/>
      <c r="F20796" s="162"/>
      <c r="G20796" s="147"/>
      <c r="H20796" s="146"/>
      <c r="J20796" s="146"/>
      <c r="L20796" s="150"/>
      <c r="N20796" s="163"/>
      <c r="O20796" s="146"/>
      <c r="P20796" s="146"/>
      <c r="Q20796" s="146"/>
      <c r="R20796" s="34"/>
      <c r="S20796" s="35"/>
      <c r="T20796" s="147"/>
    </row>
    <row r="20797">
      <c r="A20797" s="147"/>
      <c r="B20797" s="64"/>
      <c r="C20797" s="147" t="s">
        <v>217</v>
      </c>
      <c r="E20797" s="161"/>
      <c r="F20797" s="162"/>
      <c r="G20797" s="147"/>
      <c r="H20797" s="146"/>
      <c r="J20797" s="146"/>
      <c r="L20797" s="150"/>
      <c r="N20797" s="163"/>
      <c r="O20797" s="146"/>
      <c r="P20797" s="146"/>
      <c r="Q20797" s="146"/>
      <c r="R20797" s="34"/>
      <c r="S20797" s="35"/>
      <c r="T20797" s="147"/>
    </row>
    <row r="20798">
      <c r="A20798" s="147"/>
      <c r="B20798" s="64"/>
      <c r="C20798" s="147" t="s">
        <v>217</v>
      </c>
      <c r="E20798" s="161"/>
      <c r="F20798" s="162"/>
      <c r="G20798" s="147"/>
      <c r="H20798" s="146"/>
      <c r="J20798" s="146"/>
      <c r="L20798" s="150"/>
      <c r="N20798" s="163"/>
      <c r="O20798" s="146"/>
      <c r="P20798" s="146"/>
      <c r="Q20798" s="146"/>
      <c r="R20798" s="34"/>
      <c r="S20798" s="35"/>
      <c r="T20798" s="147"/>
    </row>
    <row r="20799">
      <c r="A20799" s="147"/>
      <c r="B20799" s="64"/>
      <c r="C20799" s="147" t="s">
        <v>217</v>
      </c>
      <c r="E20799" s="161"/>
      <c r="F20799" s="162"/>
      <c r="G20799" s="147"/>
      <c r="H20799" s="146"/>
      <c r="J20799" s="146"/>
      <c r="L20799" s="150"/>
      <c r="N20799" s="163"/>
      <c r="O20799" s="146"/>
      <c r="P20799" s="146"/>
      <c r="Q20799" s="146"/>
      <c r="R20799" s="34"/>
      <c r="S20799" s="35"/>
      <c r="T20799" s="147"/>
    </row>
    <row r="20800">
      <c r="A20800" s="147"/>
      <c r="B20800" s="64"/>
      <c r="C20800" s="147" t="s">
        <v>217</v>
      </c>
      <c r="E20800" s="161"/>
      <c r="F20800" s="162"/>
      <c r="G20800" s="147"/>
      <c r="H20800" s="146"/>
      <c r="J20800" s="146"/>
      <c r="L20800" s="150"/>
      <c r="N20800" s="163"/>
      <c r="O20800" s="146"/>
      <c r="P20800" s="146"/>
      <c r="Q20800" s="146"/>
      <c r="R20800" s="34"/>
      <c r="S20800" s="35"/>
      <c r="T20800" s="147"/>
    </row>
    <row r="20801">
      <c r="A20801" s="147"/>
      <c r="B20801" s="64"/>
      <c r="C20801" s="147" t="s">
        <v>217</v>
      </c>
      <c r="E20801" s="161"/>
      <c r="F20801" s="162"/>
      <c r="G20801" s="147"/>
      <c r="H20801" s="146"/>
      <c r="J20801" s="146"/>
      <c r="L20801" s="150"/>
      <c r="N20801" s="163"/>
      <c r="O20801" s="146"/>
      <c r="P20801" s="146"/>
      <c r="Q20801" s="146"/>
      <c r="R20801" s="34"/>
      <c r="S20801" s="35"/>
      <c r="T20801" s="147"/>
    </row>
    <row r="20802">
      <c r="A20802" s="147"/>
      <c r="B20802" s="64"/>
      <c r="C20802" s="147" t="s">
        <v>217</v>
      </c>
      <c r="E20802" s="161"/>
      <c r="F20802" s="162"/>
      <c r="G20802" s="147"/>
      <c r="H20802" s="146"/>
      <c r="J20802" s="146"/>
      <c r="L20802" s="150"/>
      <c r="N20802" s="163"/>
      <c r="O20802" s="146"/>
      <c r="P20802" s="146"/>
      <c r="Q20802" s="146"/>
      <c r="R20802" s="34"/>
      <c r="S20802" s="35"/>
      <c r="T20802" s="147"/>
    </row>
    <row r="20803">
      <c r="A20803" s="147"/>
      <c r="B20803" s="64"/>
      <c r="C20803" s="147" t="s">
        <v>217</v>
      </c>
      <c r="E20803" s="161"/>
      <c r="F20803" s="162"/>
      <c r="G20803" s="147"/>
      <c r="H20803" s="146"/>
      <c r="J20803" s="146"/>
      <c r="L20803" s="150"/>
      <c r="N20803" s="163"/>
      <c r="O20803" s="146"/>
      <c r="P20803" s="146"/>
      <c r="Q20803" s="146"/>
      <c r="R20803" s="34"/>
      <c r="S20803" s="35"/>
      <c r="T20803" s="147"/>
    </row>
    <row r="20804">
      <c r="A20804" s="147"/>
      <c r="B20804" s="64"/>
      <c r="C20804" s="147" t="s">
        <v>217</v>
      </c>
      <c r="E20804" s="161"/>
      <c r="F20804" s="162"/>
      <c r="G20804" s="147"/>
      <c r="H20804" s="146"/>
      <c r="J20804" s="146"/>
      <c r="L20804" s="150"/>
      <c r="N20804" s="163"/>
      <c r="O20804" s="146"/>
      <c r="P20804" s="146"/>
      <c r="Q20804" s="146"/>
      <c r="R20804" s="34"/>
      <c r="S20804" s="35"/>
      <c r="T20804" s="147"/>
    </row>
    <row r="20805">
      <c r="A20805" s="147"/>
      <c r="B20805" s="64"/>
      <c r="C20805" s="147" t="s">
        <v>217</v>
      </c>
      <c r="E20805" s="161"/>
      <c r="F20805" s="162"/>
      <c r="G20805" s="147"/>
      <c r="H20805" s="146"/>
      <c r="J20805" s="146"/>
      <c r="L20805" s="150"/>
      <c r="N20805" s="163"/>
      <c r="O20805" s="146"/>
      <c r="P20805" s="146"/>
      <c r="Q20805" s="146"/>
      <c r="R20805" s="34"/>
      <c r="S20805" s="35"/>
      <c r="T20805" s="147"/>
    </row>
    <row r="20806">
      <c r="A20806" s="147"/>
      <c r="B20806" s="64"/>
      <c r="C20806" s="147" t="s">
        <v>217</v>
      </c>
      <c r="E20806" s="161"/>
      <c r="F20806" s="162"/>
      <c r="G20806" s="147"/>
      <c r="H20806" s="146"/>
      <c r="J20806" s="146"/>
      <c r="L20806" s="150"/>
      <c r="N20806" s="163"/>
      <c r="O20806" s="146"/>
      <c r="P20806" s="146"/>
      <c r="Q20806" s="146"/>
      <c r="R20806" s="34"/>
      <c r="S20806" s="35"/>
      <c r="T20806" s="147"/>
    </row>
    <row r="20807">
      <c r="A20807" s="147"/>
      <c r="B20807" s="64"/>
      <c r="C20807" s="147" t="s">
        <v>217</v>
      </c>
      <c r="E20807" s="161"/>
      <c r="F20807" s="162"/>
      <c r="G20807" s="147"/>
      <c r="H20807" s="146"/>
      <c r="J20807" s="146"/>
      <c r="L20807" s="150"/>
      <c r="N20807" s="163"/>
      <c r="O20807" s="146"/>
      <c r="P20807" s="146"/>
      <c r="Q20807" s="146"/>
      <c r="R20807" s="34"/>
      <c r="S20807" s="35"/>
      <c r="T20807" s="147"/>
    </row>
    <row r="20808">
      <c r="A20808" s="147"/>
      <c r="B20808" s="64"/>
      <c r="C20808" s="147" t="s">
        <v>217</v>
      </c>
      <c r="E20808" s="161"/>
      <c r="F20808" s="162"/>
      <c r="G20808" s="147"/>
      <c r="H20808" s="146"/>
      <c r="J20808" s="146"/>
      <c r="L20808" s="150"/>
      <c r="N20808" s="163"/>
      <c r="O20808" s="146"/>
      <c r="P20808" s="146"/>
      <c r="Q20808" s="146"/>
      <c r="R20808" s="34"/>
      <c r="S20808" s="35"/>
      <c r="T20808" s="147"/>
    </row>
    <row r="20809">
      <c r="A20809" s="147"/>
      <c r="B20809" s="64"/>
      <c r="C20809" s="147" t="s">
        <v>217</v>
      </c>
      <c r="E20809" s="161"/>
      <c r="F20809" s="162"/>
      <c r="G20809" s="147"/>
      <c r="H20809" s="146"/>
      <c r="J20809" s="146"/>
      <c r="L20809" s="150"/>
      <c r="N20809" s="163"/>
      <c r="O20809" s="146"/>
      <c r="P20809" s="146"/>
      <c r="Q20809" s="146"/>
      <c r="R20809" s="34"/>
      <c r="S20809" s="35"/>
      <c r="T20809" s="147"/>
    </row>
    <row r="20810">
      <c r="A20810" s="147"/>
      <c r="B20810" s="64"/>
      <c r="C20810" s="147" t="s">
        <v>217</v>
      </c>
      <c r="E20810" s="161"/>
      <c r="F20810" s="162"/>
      <c r="G20810" s="147"/>
      <c r="H20810" s="146"/>
      <c r="J20810" s="146"/>
      <c r="L20810" s="150"/>
      <c r="N20810" s="163"/>
      <c r="O20810" s="146"/>
      <c r="P20810" s="146"/>
      <c r="Q20810" s="146"/>
      <c r="R20810" s="34"/>
      <c r="S20810" s="35"/>
      <c r="T20810" s="147"/>
    </row>
    <row r="20811">
      <c r="A20811" s="147"/>
      <c r="B20811" s="64"/>
      <c r="C20811" s="147" t="s">
        <v>217</v>
      </c>
      <c r="E20811" s="161"/>
      <c r="F20811" s="162"/>
      <c r="G20811" s="147"/>
      <c r="H20811" s="146"/>
      <c r="J20811" s="146"/>
      <c r="L20811" s="150"/>
      <c r="N20811" s="163"/>
      <c r="O20811" s="146"/>
      <c r="P20811" s="146"/>
      <c r="Q20811" s="146"/>
      <c r="R20811" s="34"/>
      <c r="S20811" s="35"/>
      <c r="T20811" s="147"/>
    </row>
    <row r="20812">
      <c r="A20812" s="147"/>
      <c r="B20812" s="64"/>
      <c r="C20812" s="147" t="s">
        <v>217</v>
      </c>
      <c r="E20812" s="161"/>
      <c r="F20812" s="162"/>
      <c r="G20812" s="147"/>
      <c r="H20812" s="146"/>
      <c r="J20812" s="146"/>
      <c r="L20812" s="150"/>
      <c r="N20812" s="163"/>
      <c r="O20812" s="146"/>
      <c r="P20812" s="146"/>
      <c r="Q20812" s="146"/>
      <c r="R20812" s="34"/>
      <c r="S20812" s="35"/>
      <c r="T20812" s="147"/>
    </row>
    <row r="20813">
      <c r="A20813" s="147"/>
      <c r="B20813" s="64"/>
      <c r="C20813" s="147" t="s">
        <v>217</v>
      </c>
      <c r="E20813" s="161"/>
      <c r="F20813" s="162"/>
      <c r="G20813" s="147"/>
      <c r="H20813" s="146"/>
      <c r="J20813" s="146"/>
      <c r="L20813" s="150"/>
      <c r="N20813" s="163"/>
      <c r="O20813" s="146"/>
      <c r="P20813" s="146"/>
      <c r="Q20813" s="146"/>
      <c r="R20813" s="34"/>
      <c r="S20813" s="35"/>
      <c r="T20813" s="147"/>
    </row>
    <row r="20814">
      <c r="A20814" s="147"/>
      <c r="B20814" s="64"/>
      <c r="C20814" s="147" t="s">
        <v>217</v>
      </c>
      <c r="E20814" s="161"/>
      <c r="F20814" s="162"/>
      <c r="G20814" s="147"/>
      <c r="H20814" s="146"/>
      <c r="J20814" s="146"/>
      <c r="L20814" s="150"/>
      <c r="N20814" s="163"/>
      <c r="O20814" s="146"/>
      <c r="P20814" s="146"/>
      <c r="Q20814" s="146"/>
      <c r="R20814" s="34"/>
      <c r="S20814" s="35"/>
      <c r="T20814" s="147"/>
    </row>
    <row r="20815">
      <c r="A20815" s="147"/>
      <c r="B20815" s="64"/>
      <c r="C20815" s="147" t="s">
        <v>217</v>
      </c>
      <c r="E20815" s="161"/>
      <c r="F20815" s="162"/>
      <c r="G20815" s="147"/>
      <c r="H20815" s="146"/>
      <c r="J20815" s="146"/>
      <c r="L20815" s="150"/>
      <c r="N20815" s="163"/>
      <c r="O20815" s="146"/>
      <c r="P20815" s="146"/>
      <c r="Q20815" s="146"/>
      <c r="R20815" s="34"/>
      <c r="S20815" s="35"/>
      <c r="T20815" s="147"/>
    </row>
    <row r="20816">
      <c r="A20816" s="147"/>
      <c r="B20816" s="64"/>
      <c r="C20816" s="147" t="s">
        <v>217</v>
      </c>
      <c r="E20816" s="161"/>
      <c r="F20816" s="162"/>
      <c r="G20816" s="147"/>
      <c r="H20816" s="146"/>
      <c r="J20816" s="146"/>
      <c r="L20816" s="150"/>
      <c r="N20816" s="163"/>
      <c r="O20816" s="146"/>
      <c r="P20816" s="146"/>
      <c r="Q20816" s="146"/>
      <c r="R20816" s="34"/>
      <c r="S20816" s="35"/>
      <c r="T20816" s="147"/>
    </row>
    <row r="20817">
      <c r="A20817" s="147"/>
      <c r="B20817" s="64"/>
      <c r="C20817" s="147" t="s">
        <v>217</v>
      </c>
      <c r="E20817" s="161"/>
      <c r="F20817" s="162"/>
      <c r="G20817" s="147"/>
      <c r="H20817" s="146"/>
      <c r="J20817" s="146"/>
      <c r="L20817" s="150"/>
      <c r="N20817" s="163"/>
      <c r="O20817" s="146"/>
      <c r="P20817" s="146"/>
      <c r="Q20817" s="146"/>
      <c r="R20817" s="34"/>
      <c r="S20817" s="35"/>
      <c r="T20817" s="147"/>
    </row>
    <row r="20818">
      <c r="A20818" s="147"/>
      <c r="B20818" s="64"/>
      <c r="C20818" s="147" t="s">
        <v>217</v>
      </c>
      <c r="E20818" s="161"/>
      <c r="F20818" s="162"/>
      <c r="G20818" s="147"/>
      <c r="H20818" s="146"/>
      <c r="J20818" s="146"/>
      <c r="L20818" s="150"/>
      <c r="N20818" s="163"/>
      <c r="O20818" s="146"/>
      <c r="P20818" s="146"/>
      <c r="Q20818" s="146"/>
      <c r="R20818" s="34"/>
      <c r="S20818" s="35"/>
      <c r="T20818" s="147"/>
    </row>
    <row r="20819">
      <c r="A20819" s="147"/>
      <c r="B20819" s="64"/>
      <c r="C20819" s="147" t="s">
        <v>217</v>
      </c>
      <c r="E20819" s="161"/>
      <c r="F20819" s="162"/>
      <c r="G20819" s="147"/>
      <c r="H20819" s="146"/>
      <c r="J20819" s="146"/>
      <c r="L20819" s="150"/>
      <c r="N20819" s="163"/>
      <c r="O20819" s="146"/>
      <c r="P20819" s="146"/>
      <c r="Q20819" s="146"/>
      <c r="R20819" s="34"/>
      <c r="S20819" s="35"/>
      <c r="T20819" s="147"/>
    </row>
    <row r="20820">
      <c r="A20820" s="147"/>
      <c r="B20820" s="64"/>
      <c r="C20820" s="147" t="s">
        <v>217</v>
      </c>
      <c r="E20820" s="161"/>
      <c r="F20820" s="162"/>
      <c r="G20820" s="147"/>
      <c r="H20820" s="146"/>
      <c r="J20820" s="146"/>
      <c r="L20820" s="150"/>
      <c r="N20820" s="163"/>
      <c r="O20820" s="146"/>
      <c r="P20820" s="146"/>
      <c r="Q20820" s="146"/>
      <c r="R20820" s="34"/>
      <c r="S20820" s="35"/>
      <c r="T20820" s="147"/>
    </row>
    <row r="20821">
      <c r="A20821" s="147"/>
      <c r="B20821" s="64"/>
      <c r="C20821" s="147" t="s">
        <v>217</v>
      </c>
      <c r="E20821" s="161"/>
      <c r="F20821" s="162"/>
      <c r="G20821" s="147"/>
      <c r="H20821" s="146"/>
      <c r="J20821" s="146"/>
      <c r="L20821" s="150"/>
      <c r="N20821" s="163"/>
      <c r="O20821" s="146"/>
      <c r="P20821" s="146"/>
      <c r="Q20821" s="146"/>
      <c r="R20821" s="34"/>
      <c r="S20821" s="35"/>
      <c r="T20821" s="147"/>
    </row>
    <row r="20822">
      <c r="A20822" s="147"/>
      <c r="B20822" s="64"/>
      <c r="C20822" s="147" t="s">
        <v>217</v>
      </c>
      <c r="E20822" s="161"/>
      <c r="F20822" s="162"/>
      <c r="G20822" s="147"/>
      <c r="H20822" s="146"/>
      <c r="J20822" s="146"/>
      <c r="L20822" s="150"/>
      <c r="N20822" s="163"/>
      <c r="O20822" s="146"/>
      <c r="P20822" s="146"/>
      <c r="Q20822" s="146"/>
      <c r="R20822" s="34"/>
      <c r="S20822" s="35"/>
      <c r="T20822" s="147"/>
    </row>
    <row r="20823">
      <c r="A20823" s="147"/>
      <c r="B20823" s="64"/>
      <c r="C20823" s="147" t="s">
        <v>217</v>
      </c>
      <c r="E20823" s="161"/>
      <c r="F20823" s="162"/>
      <c r="G20823" s="147"/>
      <c r="H20823" s="146"/>
      <c r="J20823" s="146"/>
      <c r="L20823" s="150"/>
      <c r="N20823" s="163"/>
      <c r="O20823" s="146"/>
      <c r="P20823" s="146"/>
      <c r="Q20823" s="146"/>
      <c r="R20823" s="34"/>
      <c r="S20823" s="35"/>
      <c r="T20823" s="147"/>
    </row>
    <row r="20824">
      <c r="A20824" s="147"/>
      <c r="B20824" s="64"/>
      <c r="C20824" s="147" t="s">
        <v>217</v>
      </c>
      <c r="E20824" s="161"/>
      <c r="F20824" s="162"/>
      <c r="G20824" s="147"/>
      <c r="H20824" s="146"/>
      <c r="J20824" s="146"/>
      <c r="L20824" s="150"/>
      <c r="N20824" s="163"/>
      <c r="O20824" s="146"/>
      <c r="P20824" s="146"/>
      <c r="Q20824" s="146"/>
      <c r="R20824" s="34"/>
      <c r="S20824" s="35"/>
      <c r="T20824" s="147"/>
    </row>
    <row r="20825">
      <c r="A20825" s="147"/>
      <c r="B20825" s="64"/>
      <c r="C20825" s="147" t="s">
        <v>217</v>
      </c>
      <c r="E20825" s="161"/>
      <c r="F20825" s="162"/>
      <c r="G20825" s="147"/>
      <c r="H20825" s="146"/>
      <c r="J20825" s="146"/>
      <c r="L20825" s="150"/>
      <c r="N20825" s="163"/>
      <c r="O20825" s="146"/>
      <c r="P20825" s="146"/>
      <c r="Q20825" s="146"/>
      <c r="R20825" s="34"/>
      <c r="S20825" s="35"/>
      <c r="T20825" s="147"/>
    </row>
    <row r="20826">
      <c r="A20826" s="147"/>
      <c r="B20826" s="64"/>
      <c r="C20826" s="147" t="s">
        <v>217</v>
      </c>
      <c r="E20826" s="161"/>
      <c r="F20826" s="162"/>
      <c r="G20826" s="147"/>
      <c r="H20826" s="146"/>
      <c r="J20826" s="146"/>
      <c r="L20826" s="150"/>
      <c r="N20826" s="163"/>
      <c r="O20826" s="146"/>
      <c r="P20826" s="146"/>
      <c r="Q20826" s="146"/>
      <c r="R20826" s="34"/>
      <c r="S20826" s="35"/>
      <c r="T20826" s="147"/>
    </row>
    <row r="20827">
      <c r="A20827" s="147"/>
      <c r="B20827" s="64"/>
      <c r="C20827" s="147" t="s">
        <v>217</v>
      </c>
      <c r="E20827" s="161"/>
      <c r="F20827" s="162"/>
      <c r="G20827" s="147"/>
      <c r="H20827" s="146"/>
      <c r="J20827" s="146"/>
      <c r="L20827" s="150"/>
      <c r="N20827" s="163"/>
      <c r="O20827" s="146"/>
      <c r="P20827" s="146"/>
      <c r="Q20827" s="146"/>
      <c r="R20827" s="34"/>
      <c r="S20827" s="35"/>
      <c r="T20827" s="147"/>
    </row>
    <row r="20828">
      <c r="A20828" s="147"/>
      <c r="B20828" s="64"/>
      <c r="C20828" s="147" t="s">
        <v>217</v>
      </c>
      <c r="E20828" s="161"/>
      <c r="F20828" s="162"/>
      <c r="G20828" s="147"/>
      <c r="H20828" s="146"/>
      <c r="J20828" s="146"/>
      <c r="L20828" s="150"/>
      <c r="N20828" s="163"/>
      <c r="O20828" s="146"/>
      <c r="P20828" s="146"/>
      <c r="Q20828" s="146"/>
      <c r="R20828" s="34"/>
      <c r="S20828" s="35"/>
      <c r="T20828" s="147"/>
    </row>
    <row r="20829">
      <c r="A20829" s="147"/>
      <c r="B20829" s="64"/>
      <c r="C20829" s="147" t="s">
        <v>217</v>
      </c>
      <c r="E20829" s="161"/>
      <c r="F20829" s="162"/>
      <c r="G20829" s="147"/>
      <c r="H20829" s="146"/>
      <c r="J20829" s="146"/>
      <c r="L20829" s="150"/>
      <c r="N20829" s="163"/>
      <c r="O20829" s="146"/>
      <c r="P20829" s="146"/>
      <c r="Q20829" s="146"/>
      <c r="R20829" s="34"/>
      <c r="S20829" s="35"/>
      <c r="T20829" s="147"/>
    </row>
    <row r="20830">
      <c r="A20830" s="147"/>
      <c r="B20830" s="64"/>
      <c r="C20830" s="147" t="s">
        <v>217</v>
      </c>
      <c r="E20830" s="161"/>
      <c r="F20830" s="162"/>
      <c r="G20830" s="147"/>
      <c r="H20830" s="146"/>
      <c r="J20830" s="146"/>
      <c r="L20830" s="150"/>
      <c r="N20830" s="163"/>
      <c r="O20830" s="146"/>
      <c r="P20830" s="146"/>
      <c r="Q20830" s="146"/>
      <c r="R20830" s="34"/>
      <c r="S20830" s="35"/>
      <c r="T20830" s="147"/>
    </row>
    <row r="20831">
      <c r="A20831" s="147"/>
      <c r="B20831" s="64"/>
      <c r="C20831" s="147" t="s">
        <v>217</v>
      </c>
      <c r="E20831" s="161"/>
      <c r="F20831" s="162"/>
      <c r="G20831" s="147"/>
      <c r="H20831" s="146"/>
      <c r="J20831" s="146"/>
      <c r="L20831" s="150"/>
      <c r="N20831" s="163"/>
      <c r="O20831" s="146"/>
      <c r="P20831" s="146"/>
      <c r="Q20831" s="146"/>
      <c r="R20831" s="34"/>
      <c r="S20831" s="35"/>
      <c r="T20831" s="147"/>
    </row>
    <row r="20832">
      <c r="A20832" s="147"/>
      <c r="B20832" s="64"/>
      <c r="C20832" s="147" t="s">
        <v>217</v>
      </c>
      <c r="E20832" s="161"/>
      <c r="F20832" s="162"/>
      <c r="G20832" s="147"/>
      <c r="H20832" s="146"/>
      <c r="J20832" s="146"/>
      <c r="L20832" s="150"/>
      <c r="N20832" s="163"/>
      <c r="O20832" s="146"/>
      <c r="P20832" s="146"/>
      <c r="Q20832" s="146"/>
      <c r="R20832" s="34"/>
      <c r="S20832" s="35"/>
      <c r="T20832" s="147"/>
    </row>
    <row r="20833">
      <c r="A20833" s="147"/>
      <c r="B20833" s="64"/>
      <c r="C20833" s="147" t="s">
        <v>217</v>
      </c>
      <c r="E20833" s="161"/>
      <c r="F20833" s="162"/>
      <c r="G20833" s="147"/>
      <c r="H20833" s="146"/>
      <c r="J20833" s="146"/>
      <c r="L20833" s="150"/>
      <c r="N20833" s="163"/>
      <c r="O20833" s="146"/>
      <c r="P20833" s="146"/>
      <c r="Q20833" s="146"/>
      <c r="R20833" s="34"/>
      <c r="S20833" s="35"/>
      <c r="T20833" s="147"/>
    </row>
    <row r="20834">
      <c r="A20834" s="147"/>
      <c r="B20834" s="64"/>
      <c r="C20834" s="147" t="s">
        <v>217</v>
      </c>
      <c r="E20834" s="161"/>
      <c r="F20834" s="162"/>
      <c r="G20834" s="147"/>
      <c r="H20834" s="146"/>
      <c r="J20834" s="146"/>
      <c r="L20834" s="150"/>
      <c r="N20834" s="163"/>
      <c r="O20834" s="146"/>
      <c r="P20834" s="146"/>
      <c r="Q20834" s="146"/>
      <c r="R20834" s="34"/>
      <c r="S20834" s="35"/>
      <c r="T20834" s="147"/>
    </row>
    <row r="20835">
      <c r="A20835" s="147"/>
      <c r="B20835" s="64"/>
      <c r="C20835" s="147" t="s">
        <v>217</v>
      </c>
      <c r="E20835" s="161"/>
      <c r="F20835" s="162"/>
      <c r="G20835" s="147"/>
      <c r="H20835" s="146"/>
      <c r="J20835" s="146"/>
      <c r="L20835" s="150"/>
      <c r="N20835" s="163"/>
      <c r="O20835" s="146"/>
      <c r="P20835" s="146"/>
      <c r="Q20835" s="146"/>
      <c r="R20835" s="34"/>
      <c r="S20835" s="35"/>
      <c r="T20835" s="147"/>
    </row>
    <row r="20836">
      <c r="A20836" s="147"/>
      <c r="B20836" s="64"/>
      <c r="C20836" s="147" t="s">
        <v>217</v>
      </c>
      <c r="E20836" s="161"/>
      <c r="F20836" s="162"/>
      <c r="G20836" s="147"/>
      <c r="H20836" s="146"/>
      <c r="J20836" s="146"/>
      <c r="L20836" s="150"/>
      <c r="N20836" s="163"/>
      <c r="O20836" s="146"/>
      <c r="P20836" s="146"/>
      <c r="Q20836" s="146"/>
      <c r="R20836" s="34"/>
      <c r="S20836" s="35"/>
      <c r="T20836" s="147"/>
    </row>
    <row r="20837">
      <c r="A20837" s="147"/>
      <c r="B20837" s="64"/>
      <c r="C20837" s="147" t="s">
        <v>217</v>
      </c>
      <c r="E20837" s="161"/>
      <c r="F20837" s="162"/>
      <c r="G20837" s="147"/>
      <c r="H20837" s="146"/>
      <c r="J20837" s="146"/>
      <c r="L20837" s="150"/>
      <c r="N20837" s="163"/>
      <c r="O20837" s="146"/>
      <c r="P20837" s="146"/>
      <c r="Q20837" s="146"/>
      <c r="R20837" s="34"/>
      <c r="S20837" s="35"/>
      <c r="T20837" s="147"/>
    </row>
    <row r="20838">
      <c r="A20838" s="147"/>
      <c r="B20838" s="64"/>
      <c r="C20838" s="147" t="s">
        <v>217</v>
      </c>
      <c r="E20838" s="161"/>
      <c r="F20838" s="162"/>
      <c r="G20838" s="147"/>
      <c r="H20838" s="146"/>
      <c r="J20838" s="146"/>
      <c r="L20838" s="150"/>
      <c r="N20838" s="163"/>
      <c r="O20838" s="146"/>
      <c r="P20838" s="146"/>
      <c r="Q20838" s="146"/>
      <c r="R20838" s="34"/>
      <c r="S20838" s="35"/>
      <c r="T20838" s="147"/>
    </row>
    <row r="20839">
      <c r="A20839" s="147"/>
      <c r="B20839" s="64"/>
      <c r="C20839" s="147" t="s">
        <v>217</v>
      </c>
      <c r="E20839" s="161"/>
      <c r="F20839" s="162"/>
      <c r="G20839" s="147"/>
      <c r="H20839" s="146"/>
      <c r="J20839" s="146"/>
      <c r="L20839" s="150"/>
      <c r="N20839" s="163"/>
      <c r="O20839" s="146"/>
      <c r="P20839" s="146"/>
      <c r="Q20839" s="146"/>
      <c r="R20839" s="34"/>
      <c r="S20839" s="35"/>
      <c r="T20839" s="147"/>
    </row>
    <row r="20840">
      <c r="A20840" s="147"/>
      <c r="B20840" s="64"/>
      <c r="C20840" s="147" t="s">
        <v>217</v>
      </c>
      <c r="E20840" s="161"/>
      <c r="F20840" s="162"/>
      <c r="G20840" s="147"/>
      <c r="H20840" s="146"/>
      <c r="J20840" s="146"/>
      <c r="L20840" s="150"/>
      <c r="N20840" s="163"/>
      <c r="O20840" s="146"/>
      <c r="P20840" s="146"/>
      <c r="Q20840" s="146"/>
      <c r="R20840" s="34"/>
      <c r="S20840" s="35"/>
      <c r="T20840" s="147"/>
    </row>
    <row r="20841">
      <c r="A20841" s="147"/>
      <c r="B20841" s="64"/>
      <c r="C20841" s="147" t="s">
        <v>217</v>
      </c>
      <c r="E20841" s="161"/>
      <c r="F20841" s="162"/>
      <c r="G20841" s="147"/>
      <c r="H20841" s="146"/>
      <c r="J20841" s="146"/>
      <c r="L20841" s="150"/>
      <c r="N20841" s="163"/>
      <c r="O20841" s="146"/>
      <c r="P20841" s="146"/>
      <c r="Q20841" s="146"/>
      <c r="R20841" s="34"/>
      <c r="S20841" s="35"/>
      <c r="T20841" s="147"/>
    </row>
    <row r="20842">
      <c r="A20842" s="147"/>
      <c r="B20842" s="64"/>
      <c r="C20842" s="147" t="s">
        <v>217</v>
      </c>
      <c r="E20842" s="161"/>
      <c r="F20842" s="162"/>
      <c r="G20842" s="147"/>
      <c r="H20842" s="146"/>
      <c r="J20842" s="146"/>
      <c r="L20842" s="150"/>
      <c r="N20842" s="163"/>
      <c r="O20842" s="146"/>
      <c r="P20842" s="146"/>
      <c r="Q20842" s="146"/>
      <c r="R20842" s="34"/>
      <c r="S20842" s="35"/>
      <c r="T20842" s="147"/>
    </row>
    <row r="20843">
      <c r="A20843" s="147"/>
      <c r="B20843" s="64"/>
      <c r="C20843" s="147" t="s">
        <v>217</v>
      </c>
      <c r="E20843" s="161"/>
      <c r="F20843" s="162"/>
      <c r="G20843" s="147"/>
      <c r="H20843" s="146"/>
      <c r="J20843" s="146"/>
      <c r="L20843" s="150"/>
      <c r="N20843" s="163"/>
      <c r="O20843" s="146"/>
      <c r="P20843" s="146"/>
      <c r="Q20843" s="146"/>
      <c r="R20843" s="34"/>
      <c r="S20843" s="35"/>
      <c r="T20843" s="147"/>
    </row>
    <row r="20844">
      <c r="A20844" s="147"/>
      <c r="B20844" s="64"/>
      <c r="C20844" s="147" t="s">
        <v>217</v>
      </c>
      <c r="E20844" s="161"/>
      <c r="F20844" s="162"/>
      <c r="G20844" s="147"/>
      <c r="H20844" s="146"/>
      <c r="J20844" s="146"/>
      <c r="L20844" s="150"/>
      <c r="N20844" s="163"/>
      <c r="O20844" s="146"/>
      <c r="P20844" s="146"/>
      <c r="Q20844" s="146"/>
      <c r="R20844" s="34"/>
      <c r="S20844" s="35"/>
      <c r="T20844" s="147"/>
    </row>
    <row r="20845">
      <c r="A20845" s="147"/>
      <c r="B20845" s="64"/>
      <c r="C20845" s="147" t="s">
        <v>217</v>
      </c>
      <c r="E20845" s="161"/>
      <c r="F20845" s="162"/>
      <c r="G20845" s="147"/>
      <c r="H20845" s="146"/>
      <c r="J20845" s="146"/>
      <c r="L20845" s="150"/>
      <c r="N20845" s="163"/>
      <c r="O20845" s="146"/>
      <c r="P20845" s="146"/>
      <c r="Q20845" s="146"/>
      <c r="R20845" s="34"/>
      <c r="S20845" s="35"/>
      <c r="T20845" s="147"/>
    </row>
    <row r="20846">
      <c r="A20846" s="147"/>
      <c r="B20846" s="64"/>
      <c r="C20846" s="147" t="s">
        <v>217</v>
      </c>
      <c r="E20846" s="161"/>
      <c r="F20846" s="162"/>
      <c r="G20846" s="147"/>
      <c r="H20846" s="146"/>
      <c r="J20846" s="146"/>
      <c r="L20846" s="150"/>
      <c r="N20846" s="163"/>
      <c r="O20846" s="146"/>
      <c r="P20846" s="146"/>
      <c r="Q20846" s="146"/>
      <c r="R20846" s="34"/>
      <c r="S20846" s="35"/>
      <c r="T20846" s="147"/>
    </row>
    <row r="20847">
      <c r="A20847" s="147"/>
      <c r="B20847" s="64"/>
      <c r="C20847" s="147" t="s">
        <v>217</v>
      </c>
      <c r="E20847" s="161"/>
      <c r="F20847" s="162"/>
      <c r="G20847" s="147"/>
      <c r="H20847" s="146"/>
      <c r="J20847" s="146"/>
      <c r="L20847" s="150"/>
      <c r="N20847" s="163"/>
      <c r="O20847" s="146"/>
      <c r="P20847" s="146"/>
      <c r="Q20847" s="146"/>
      <c r="R20847" s="34"/>
      <c r="S20847" s="35"/>
      <c r="T20847" s="147"/>
    </row>
    <row r="20848">
      <c r="A20848" s="147"/>
      <c r="B20848" s="64"/>
      <c r="C20848" s="147" t="s">
        <v>217</v>
      </c>
      <c r="E20848" s="161"/>
      <c r="F20848" s="162"/>
      <c r="G20848" s="147"/>
      <c r="H20848" s="146"/>
      <c r="J20848" s="146"/>
      <c r="L20848" s="150"/>
      <c r="N20848" s="163"/>
      <c r="O20848" s="146"/>
      <c r="P20848" s="146"/>
      <c r="Q20848" s="146"/>
      <c r="R20848" s="34"/>
      <c r="S20848" s="35"/>
      <c r="T20848" s="147"/>
    </row>
    <row r="20849">
      <c r="A20849" s="147"/>
      <c r="B20849" s="64"/>
      <c r="C20849" s="147" t="s">
        <v>217</v>
      </c>
      <c r="E20849" s="161"/>
      <c r="F20849" s="162"/>
      <c r="G20849" s="147"/>
      <c r="H20849" s="146"/>
      <c r="J20849" s="146"/>
      <c r="L20849" s="150"/>
      <c r="N20849" s="163"/>
      <c r="O20849" s="146"/>
      <c r="P20849" s="146"/>
      <c r="Q20849" s="146"/>
      <c r="R20849" s="34"/>
      <c r="S20849" s="35"/>
      <c r="T20849" s="147"/>
    </row>
    <row r="20850">
      <c r="A20850" s="147"/>
      <c r="B20850" s="64"/>
      <c r="C20850" s="147" t="s">
        <v>217</v>
      </c>
      <c r="E20850" s="161"/>
      <c r="F20850" s="162"/>
      <c r="G20850" s="147"/>
      <c r="H20850" s="146"/>
      <c r="J20850" s="146"/>
      <c r="L20850" s="150"/>
      <c r="N20850" s="163"/>
      <c r="O20850" s="146"/>
      <c r="P20850" s="146"/>
      <c r="Q20850" s="146"/>
      <c r="R20850" s="34"/>
      <c r="S20850" s="35"/>
      <c r="T20850" s="147"/>
    </row>
    <row r="20851">
      <c r="A20851" s="147"/>
      <c r="B20851" s="64"/>
      <c r="C20851" s="147" t="s">
        <v>217</v>
      </c>
      <c r="E20851" s="161"/>
      <c r="F20851" s="162"/>
      <c r="G20851" s="147"/>
      <c r="H20851" s="146"/>
      <c r="J20851" s="146"/>
      <c r="L20851" s="150"/>
      <c r="N20851" s="163"/>
      <c r="O20851" s="146"/>
      <c r="P20851" s="146"/>
      <c r="Q20851" s="146"/>
      <c r="R20851" s="34"/>
      <c r="S20851" s="35"/>
      <c r="T20851" s="147"/>
    </row>
    <row r="20852">
      <c r="A20852" s="147"/>
      <c r="B20852" s="64"/>
      <c r="C20852" s="147" t="s">
        <v>217</v>
      </c>
      <c r="E20852" s="161"/>
      <c r="F20852" s="162"/>
      <c r="G20852" s="147"/>
      <c r="H20852" s="146"/>
      <c r="J20852" s="146"/>
      <c r="L20852" s="150"/>
      <c r="N20852" s="163"/>
      <c r="O20852" s="146"/>
      <c r="P20852" s="146"/>
      <c r="Q20852" s="146"/>
      <c r="R20852" s="34"/>
      <c r="S20852" s="35"/>
      <c r="T20852" s="147"/>
    </row>
    <row r="20853">
      <c r="A20853" s="147"/>
      <c r="B20853" s="64"/>
      <c r="C20853" s="147" t="s">
        <v>217</v>
      </c>
      <c r="E20853" s="161"/>
      <c r="F20853" s="162"/>
      <c r="G20853" s="147"/>
      <c r="H20853" s="146"/>
      <c r="J20853" s="146"/>
      <c r="L20853" s="150"/>
      <c r="N20853" s="163"/>
      <c r="O20853" s="146"/>
      <c r="P20853" s="146"/>
      <c r="Q20853" s="146"/>
      <c r="R20853" s="34"/>
      <c r="S20853" s="35"/>
      <c r="T20853" s="147"/>
    </row>
    <row r="20854">
      <c r="A20854" s="147"/>
      <c r="B20854" s="64"/>
      <c r="C20854" s="147" t="s">
        <v>217</v>
      </c>
      <c r="E20854" s="161"/>
      <c r="F20854" s="162"/>
      <c r="G20854" s="147"/>
      <c r="H20854" s="146"/>
      <c r="J20854" s="146"/>
      <c r="L20854" s="150"/>
      <c r="N20854" s="163"/>
      <c r="O20854" s="146"/>
      <c r="P20854" s="146"/>
      <c r="Q20854" s="146"/>
      <c r="R20854" s="34"/>
      <c r="S20854" s="35"/>
      <c r="T20854" s="147"/>
    </row>
    <row r="20855">
      <c r="A20855" s="147"/>
      <c r="B20855" s="64"/>
      <c r="C20855" s="147" t="s">
        <v>217</v>
      </c>
      <c r="E20855" s="161"/>
      <c r="F20855" s="162"/>
      <c r="G20855" s="147"/>
      <c r="H20855" s="146"/>
      <c r="J20855" s="146"/>
      <c r="L20855" s="150"/>
      <c r="N20855" s="163"/>
      <c r="O20855" s="146"/>
      <c r="P20855" s="146"/>
      <c r="Q20855" s="146"/>
      <c r="R20855" s="34"/>
      <c r="S20855" s="35"/>
      <c r="T20855" s="147"/>
    </row>
    <row r="20856">
      <c r="A20856" s="147"/>
      <c r="B20856" s="64"/>
      <c r="C20856" s="147" t="s">
        <v>217</v>
      </c>
      <c r="E20856" s="161"/>
      <c r="F20856" s="162"/>
      <c r="G20856" s="147"/>
      <c r="H20856" s="146"/>
      <c r="J20856" s="146"/>
      <c r="L20856" s="150"/>
      <c r="N20856" s="163"/>
      <c r="O20856" s="146"/>
      <c r="P20856" s="146"/>
      <c r="Q20856" s="146"/>
      <c r="R20856" s="34"/>
      <c r="S20856" s="35"/>
      <c r="T20856" s="147"/>
    </row>
    <row r="20857">
      <c r="A20857" s="147"/>
      <c r="B20857" s="64"/>
      <c r="C20857" s="147" t="s">
        <v>217</v>
      </c>
      <c r="E20857" s="161"/>
      <c r="F20857" s="162"/>
      <c r="G20857" s="147"/>
      <c r="H20857" s="146"/>
      <c r="J20857" s="146"/>
      <c r="L20857" s="150"/>
      <c r="N20857" s="163"/>
      <c r="O20857" s="146"/>
      <c r="P20857" s="146"/>
      <c r="Q20857" s="146"/>
      <c r="R20857" s="34"/>
      <c r="S20857" s="35"/>
      <c r="T20857" s="147"/>
    </row>
    <row r="20858">
      <c r="A20858" s="147"/>
      <c r="B20858" s="64"/>
      <c r="C20858" s="147" t="s">
        <v>217</v>
      </c>
      <c r="E20858" s="161"/>
      <c r="F20858" s="162"/>
      <c r="G20858" s="147"/>
      <c r="H20858" s="146"/>
      <c r="J20858" s="146"/>
      <c r="L20858" s="150"/>
      <c r="N20858" s="163"/>
      <c r="O20858" s="146"/>
      <c r="P20858" s="146"/>
      <c r="Q20858" s="146"/>
      <c r="R20858" s="34"/>
      <c r="S20858" s="35"/>
      <c r="T20858" s="147"/>
    </row>
    <row r="20859">
      <c r="A20859" s="147"/>
      <c r="B20859" s="64"/>
      <c r="C20859" s="147" t="s">
        <v>217</v>
      </c>
      <c r="E20859" s="161"/>
      <c r="F20859" s="162"/>
      <c r="G20859" s="147"/>
      <c r="H20859" s="146"/>
      <c r="J20859" s="146"/>
      <c r="L20859" s="150"/>
      <c r="N20859" s="163"/>
      <c r="O20859" s="146"/>
      <c r="P20859" s="146"/>
      <c r="Q20859" s="146"/>
      <c r="R20859" s="34"/>
      <c r="S20859" s="35"/>
      <c r="T20859" s="147"/>
    </row>
    <row r="20860">
      <c r="A20860" s="147"/>
      <c r="B20860" s="64"/>
      <c r="C20860" s="147" t="s">
        <v>217</v>
      </c>
      <c r="E20860" s="161"/>
      <c r="F20860" s="162"/>
      <c r="G20860" s="147"/>
      <c r="H20860" s="146"/>
      <c r="J20860" s="146"/>
      <c r="L20860" s="150"/>
      <c r="N20860" s="163"/>
      <c r="O20860" s="146"/>
      <c r="P20860" s="146"/>
      <c r="Q20860" s="146"/>
      <c r="R20860" s="34"/>
      <c r="S20860" s="35"/>
      <c r="T20860" s="147"/>
    </row>
    <row r="20861">
      <c r="A20861" s="147"/>
      <c r="B20861" s="64"/>
      <c r="C20861" s="147" t="s">
        <v>217</v>
      </c>
      <c r="E20861" s="161"/>
      <c r="F20861" s="162"/>
      <c r="G20861" s="147"/>
      <c r="H20861" s="146"/>
      <c r="J20861" s="146"/>
      <c r="L20861" s="150"/>
      <c r="N20861" s="163"/>
      <c r="O20861" s="146"/>
      <c r="P20861" s="146"/>
      <c r="Q20861" s="146"/>
      <c r="R20861" s="34"/>
      <c r="S20861" s="35"/>
      <c r="T20861" s="147"/>
    </row>
    <row r="20862">
      <c r="A20862" s="147"/>
      <c r="B20862" s="64"/>
      <c r="C20862" s="147" t="s">
        <v>217</v>
      </c>
      <c r="E20862" s="161"/>
      <c r="F20862" s="162"/>
      <c r="G20862" s="147"/>
      <c r="H20862" s="146"/>
      <c r="J20862" s="146"/>
      <c r="L20862" s="150"/>
      <c r="N20862" s="163"/>
      <c r="O20862" s="146"/>
      <c r="P20862" s="146"/>
      <c r="Q20862" s="146"/>
      <c r="R20862" s="34"/>
      <c r="S20862" s="35"/>
      <c r="T20862" s="147"/>
    </row>
    <row r="20863">
      <c r="A20863" s="147"/>
      <c r="B20863" s="64"/>
      <c r="C20863" s="147" t="s">
        <v>217</v>
      </c>
      <c r="E20863" s="161"/>
      <c r="F20863" s="162"/>
      <c r="G20863" s="147"/>
      <c r="H20863" s="146"/>
      <c r="J20863" s="146"/>
      <c r="L20863" s="150"/>
      <c r="N20863" s="163"/>
      <c r="O20863" s="146"/>
      <c r="P20863" s="146"/>
      <c r="Q20863" s="146"/>
      <c r="R20863" s="34"/>
      <c r="S20863" s="35"/>
      <c r="T20863" s="147"/>
    </row>
    <row r="20864">
      <c r="A20864" s="147"/>
      <c r="B20864" s="64"/>
      <c r="C20864" s="147" t="s">
        <v>217</v>
      </c>
      <c r="E20864" s="161"/>
      <c r="F20864" s="162"/>
      <c r="G20864" s="147"/>
      <c r="H20864" s="146"/>
      <c r="J20864" s="146"/>
      <c r="L20864" s="150"/>
      <c r="N20864" s="163"/>
      <c r="O20864" s="146"/>
      <c r="P20864" s="146"/>
      <c r="Q20864" s="146"/>
      <c r="R20864" s="34"/>
      <c r="S20864" s="35"/>
      <c r="T20864" s="147"/>
    </row>
    <row r="20865">
      <c r="A20865" s="147"/>
      <c r="B20865" s="64"/>
      <c r="C20865" s="147" t="s">
        <v>217</v>
      </c>
      <c r="E20865" s="161"/>
      <c r="F20865" s="162"/>
      <c r="G20865" s="147"/>
      <c r="H20865" s="146"/>
      <c r="J20865" s="146"/>
      <c r="L20865" s="150"/>
      <c r="N20865" s="163"/>
      <c r="O20865" s="146"/>
      <c r="P20865" s="146"/>
      <c r="Q20865" s="146"/>
      <c r="R20865" s="34"/>
      <c r="S20865" s="35"/>
      <c r="T20865" s="147"/>
    </row>
    <row r="20866">
      <c r="A20866" s="147"/>
      <c r="B20866" s="64"/>
      <c r="C20866" s="147" t="s">
        <v>217</v>
      </c>
      <c r="E20866" s="161"/>
      <c r="F20866" s="162"/>
      <c r="G20866" s="147"/>
      <c r="H20866" s="146"/>
      <c r="J20866" s="146"/>
      <c r="L20866" s="150"/>
      <c r="N20866" s="163"/>
      <c r="O20866" s="146"/>
      <c r="P20866" s="146"/>
      <c r="Q20866" s="146"/>
      <c r="R20866" s="34"/>
      <c r="S20866" s="35"/>
      <c r="T20866" s="147"/>
    </row>
    <row r="20867">
      <c r="A20867" s="147"/>
      <c r="B20867" s="64"/>
      <c r="C20867" s="147" t="s">
        <v>217</v>
      </c>
      <c r="E20867" s="161"/>
      <c r="F20867" s="162"/>
      <c r="G20867" s="147"/>
      <c r="H20867" s="146"/>
      <c r="J20867" s="146"/>
      <c r="L20867" s="150"/>
      <c r="N20867" s="163"/>
      <c r="O20867" s="146"/>
      <c r="P20867" s="146"/>
      <c r="Q20867" s="146"/>
      <c r="R20867" s="34"/>
      <c r="S20867" s="35"/>
      <c r="T20867" s="147"/>
    </row>
    <row r="20868">
      <c r="A20868" s="147"/>
      <c r="B20868" s="64"/>
      <c r="C20868" s="147" t="s">
        <v>217</v>
      </c>
      <c r="E20868" s="161"/>
      <c r="F20868" s="162"/>
      <c r="G20868" s="147"/>
      <c r="H20868" s="146"/>
      <c r="J20868" s="146"/>
      <c r="L20868" s="150"/>
      <c r="N20868" s="163"/>
      <c r="O20868" s="146"/>
      <c r="P20868" s="146"/>
      <c r="Q20868" s="146"/>
      <c r="R20868" s="34"/>
      <c r="S20868" s="35"/>
      <c r="T20868" s="147"/>
    </row>
    <row r="20869">
      <c r="A20869" s="147"/>
      <c r="B20869" s="64"/>
      <c r="C20869" s="147" t="s">
        <v>217</v>
      </c>
      <c r="E20869" s="161"/>
      <c r="F20869" s="162"/>
      <c r="G20869" s="147"/>
      <c r="H20869" s="146"/>
      <c r="J20869" s="146"/>
      <c r="L20869" s="150"/>
      <c r="N20869" s="163"/>
      <c r="O20869" s="146"/>
      <c r="P20869" s="146"/>
      <c r="Q20869" s="146"/>
      <c r="R20869" s="34"/>
      <c r="S20869" s="35"/>
      <c r="T20869" s="147"/>
    </row>
    <row r="20870">
      <c r="A20870" s="147"/>
      <c r="B20870" s="64"/>
      <c r="C20870" s="147" t="s">
        <v>217</v>
      </c>
      <c r="E20870" s="161"/>
      <c r="F20870" s="162"/>
      <c r="G20870" s="147"/>
      <c r="H20870" s="146"/>
      <c r="J20870" s="146"/>
      <c r="L20870" s="150"/>
      <c r="N20870" s="163"/>
      <c r="O20870" s="146"/>
      <c r="P20870" s="146"/>
      <c r="Q20870" s="146"/>
      <c r="R20870" s="34"/>
      <c r="S20870" s="35"/>
      <c r="T20870" s="147"/>
    </row>
    <row r="20871">
      <c r="A20871" s="147"/>
      <c r="B20871" s="64"/>
      <c r="C20871" s="147" t="s">
        <v>217</v>
      </c>
      <c r="E20871" s="161"/>
      <c r="F20871" s="162"/>
      <c r="G20871" s="147"/>
      <c r="H20871" s="146"/>
      <c r="J20871" s="146"/>
      <c r="L20871" s="150"/>
      <c r="N20871" s="163"/>
      <c r="O20871" s="146"/>
      <c r="P20871" s="146"/>
      <c r="Q20871" s="146"/>
      <c r="R20871" s="34"/>
      <c r="S20871" s="35"/>
      <c r="T20871" s="147"/>
    </row>
    <row r="20872">
      <c r="A20872" s="147"/>
      <c r="B20872" s="64"/>
      <c r="C20872" s="147" t="s">
        <v>217</v>
      </c>
      <c r="E20872" s="161"/>
      <c r="F20872" s="162"/>
      <c r="G20872" s="147"/>
      <c r="H20872" s="146"/>
      <c r="J20872" s="146"/>
      <c r="L20872" s="150"/>
      <c r="N20872" s="163"/>
      <c r="O20872" s="146"/>
      <c r="P20872" s="146"/>
      <c r="Q20872" s="146"/>
      <c r="R20872" s="34"/>
      <c r="S20872" s="35"/>
      <c r="T20872" s="147"/>
    </row>
    <row r="20873">
      <c r="A20873" s="147"/>
      <c r="B20873" s="64"/>
      <c r="C20873" s="147" t="s">
        <v>217</v>
      </c>
      <c r="E20873" s="161"/>
      <c r="F20873" s="162"/>
      <c r="G20873" s="147"/>
      <c r="H20873" s="146"/>
      <c r="J20873" s="146"/>
      <c r="L20873" s="150"/>
      <c r="N20873" s="163"/>
      <c r="O20873" s="146"/>
      <c r="P20873" s="146"/>
      <c r="Q20873" s="146"/>
      <c r="R20873" s="34"/>
      <c r="S20873" s="35"/>
      <c r="T20873" s="147"/>
    </row>
    <row r="20874">
      <c r="A20874" s="147"/>
      <c r="B20874" s="64"/>
      <c r="C20874" s="147" t="s">
        <v>217</v>
      </c>
      <c r="E20874" s="161"/>
      <c r="F20874" s="162"/>
      <c r="G20874" s="147"/>
      <c r="H20874" s="146"/>
      <c r="J20874" s="146"/>
      <c r="L20874" s="150"/>
      <c r="N20874" s="163"/>
      <c r="O20874" s="146"/>
      <c r="P20874" s="146"/>
      <c r="Q20874" s="146"/>
      <c r="R20874" s="34"/>
      <c r="S20874" s="35"/>
      <c r="T20874" s="147"/>
    </row>
    <row r="20875">
      <c r="A20875" s="147"/>
      <c r="B20875" s="64"/>
      <c r="C20875" s="147" t="s">
        <v>217</v>
      </c>
      <c r="E20875" s="161"/>
      <c r="F20875" s="162"/>
      <c r="G20875" s="147"/>
      <c r="H20875" s="146"/>
      <c r="J20875" s="146"/>
      <c r="L20875" s="150"/>
      <c r="N20875" s="163"/>
      <c r="O20875" s="146"/>
      <c r="P20875" s="146"/>
      <c r="Q20875" s="146"/>
      <c r="R20875" s="34"/>
      <c r="S20875" s="35"/>
      <c r="T20875" s="147"/>
    </row>
    <row r="20876">
      <c r="A20876" s="147"/>
      <c r="B20876" s="64"/>
      <c r="C20876" s="147" t="s">
        <v>217</v>
      </c>
      <c r="E20876" s="161"/>
      <c r="F20876" s="162"/>
      <c r="G20876" s="147"/>
      <c r="H20876" s="146"/>
      <c r="J20876" s="146"/>
      <c r="L20876" s="150"/>
      <c r="N20876" s="163"/>
      <c r="O20876" s="146"/>
      <c r="P20876" s="146"/>
      <c r="Q20876" s="146"/>
      <c r="R20876" s="34"/>
      <c r="S20876" s="35"/>
      <c r="T20876" s="147"/>
    </row>
    <row r="20877">
      <c r="A20877" s="147"/>
      <c r="B20877" s="64"/>
      <c r="C20877" s="147" t="s">
        <v>217</v>
      </c>
      <c r="E20877" s="161"/>
      <c r="F20877" s="162"/>
      <c r="G20877" s="147"/>
      <c r="H20877" s="146"/>
      <c r="J20877" s="146"/>
      <c r="L20877" s="150"/>
      <c r="N20877" s="163"/>
      <c r="O20877" s="146"/>
      <c r="P20877" s="146"/>
      <c r="Q20877" s="146"/>
      <c r="R20877" s="34"/>
      <c r="S20877" s="35"/>
      <c r="T20877" s="147"/>
    </row>
    <row r="20878">
      <c r="A20878" s="147"/>
      <c r="B20878" s="64"/>
      <c r="C20878" s="147" t="s">
        <v>217</v>
      </c>
      <c r="E20878" s="161"/>
      <c r="F20878" s="162"/>
      <c r="G20878" s="147"/>
      <c r="H20878" s="146"/>
      <c r="J20878" s="146"/>
      <c r="L20878" s="150"/>
      <c r="N20878" s="163"/>
      <c r="O20878" s="146"/>
      <c r="P20878" s="146"/>
      <c r="Q20878" s="146"/>
      <c r="R20878" s="34"/>
      <c r="S20878" s="35"/>
      <c r="T20878" s="147"/>
    </row>
    <row r="20879">
      <c r="A20879" s="147"/>
      <c r="B20879" s="64"/>
      <c r="C20879" s="147" t="s">
        <v>217</v>
      </c>
      <c r="E20879" s="161"/>
      <c r="F20879" s="162"/>
      <c r="G20879" s="147"/>
      <c r="H20879" s="146"/>
      <c r="J20879" s="146"/>
      <c r="L20879" s="150"/>
      <c r="N20879" s="163"/>
      <c r="O20879" s="146"/>
      <c r="P20879" s="146"/>
      <c r="Q20879" s="146"/>
      <c r="R20879" s="34"/>
      <c r="S20879" s="35"/>
      <c r="T20879" s="147"/>
    </row>
    <row r="20880">
      <c r="A20880" s="147"/>
      <c r="B20880" s="64"/>
      <c r="C20880" s="147" t="s">
        <v>217</v>
      </c>
      <c r="E20880" s="161"/>
      <c r="F20880" s="162"/>
      <c r="G20880" s="147"/>
      <c r="H20880" s="146"/>
      <c r="J20880" s="146"/>
      <c r="L20880" s="150"/>
      <c r="N20880" s="163"/>
      <c r="O20880" s="146"/>
      <c r="P20880" s="146"/>
      <c r="Q20880" s="146"/>
      <c r="R20880" s="34"/>
      <c r="S20880" s="35"/>
      <c r="T20880" s="147"/>
    </row>
    <row r="20881">
      <c r="A20881" s="147"/>
      <c r="B20881" s="64"/>
      <c r="C20881" s="147" t="s">
        <v>217</v>
      </c>
      <c r="E20881" s="161"/>
      <c r="F20881" s="162"/>
      <c r="G20881" s="147"/>
      <c r="H20881" s="146"/>
      <c r="J20881" s="146"/>
      <c r="L20881" s="150"/>
      <c r="N20881" s="163"/>
      <c r="O20881" s="146"/>
      <c r="P20881" s="146"/>
      <c r="Q20881" s="146"/>
      <c r="R20881" s="34"/>
      <c r="S20881" s="35"/>
      <c r="T20881" s="147"/>
    </row>
    <row r="20882">
      <c r="A20882" s="147"/>
      <c r="B20882" s="64"/>
      <c r="C20882" s="147" t="s">
        <v>217</v>
      </c>
      <c r="E20882" s="161"/>
      <c r="F20882" s="162"/>
      <c r="G20882" s="147"/>
      <c r="H20882" s="146"/>
      <c r="J20882" s="146"/>
      <c r="L20882" s="150"/>
      <c r="N20882" s="163"/>
      <c r="O20882" s="146"/>
      <c r="P20882" s="146"/>
      <c r="Q20882" s="146"/>
      <c r="R20882" s="34"/>
      <c r="S20882" s="35"/>
      <c r="T20882" s="147"/>
    </row>
    <row r="20883">
      <c r="A20883" s="147"/>
      <c r="B20883" s="64"/>
      <c r="C20883" s="147" t="s">
        <v>217</v>
      </c>
      <c r="E20883" s="161"/>
      <c r="F20883" s="162"/>
      <c r="G20883" s="147"/>
      <c r="H20883" s="146"/>
      <c r="J20883" s="146"/>
      <c r="L20883" s="150"/>
      <c r="N20883" s="163"/>
      <c r="O20883" s="146"/>
      <c r="P20883" s="146"/>
      <c r="Q20883" s="146"/>
      <c r="R20883" s="34"/>
      <c r="S20883" s="35"/>
      <c r="T20883" s="147"/>
    </row>
    <row r="20884">
      <c r="A20884" s="147"/>
      <c r="B20884" s="64"/>
      <c r="C20884" s="147" t="s">
        <v>217</v>
      </c>
      <c r="E20884" s="161"/>
      <c r="F20884" s="162"/>
      <c r="G20884" s="147"/>
      <c r="H20884" s="146"/>
      <c r="J20884" s="146"/>
      <c r="L20884" s="150"/>
      <c r="N20884" s="163"/>
      <c r="O20884" s="146"/>
      <c r="P20884" s="146"/>
      <c r="Q20884" s="146"/>
      <c r="R20884" s="34"/>
      <c r="S20884" s="35"/>
      <c r="T20884" s="147"/>
    </row>
    <row r="20885">
      <c r="A20885" s="147"/>
      <c r="B20885" s="64"/>
      <c r="C20885" s="147" t="s">
        <v>217</v>
      </c>
      <c r="E20885" s="161"/>
      <c r="F20885" s="162"/>
      <c r="G20885" s="147"/>
      <c r="H20885" s="146"/>
      <c r="J20885" s="146"/>
      <c r="L20885" s="150"/>
      <c r="N20885" s="163"/>
      <c r="O20885" s="146"/>
      <c r="P20885" s="146"/>
      <c r="Q20885" s="146"/>
      <c r="R20885" s="34"/>
      <c r="S20885" s="35"/>
      <c r="T20885" s="147"/>
    </row>
    <row r="20886">
      <c r="A20886" s="147"/>
      <c r="B20886" s="64"/>
      <c r="C20886" s="147" t="s">
        <v>217</v>
      </c>
      <c r="E20886" s="161"/>
      <c r="F20886" s="162"/>
      <c r="G20886" s="147"/>
      <c r="H20886" s="146"/>
      <c r="J20886" s="146"/>
      <c r="L20886" s="150"/>
      <c r="N20886" s="163"/>
      <c r="O20886" s="146"/>
      <c r="P20886" s="146"/>
      <c r="Q20886" s="146"/>
      <c r="R20886" s="34"/>
      <c r="S20886" s="35"/>
      <c r="T20886" s="147"/>
    </row>
    <row r="20887">
      <c r="A20887" s="147"/>
      <c r="B20887" s="64"/>
      <c r="C20887" s="147" t="s">
        <v>217</v>
      </c>
      <c r="E20887" s="161"/>
      <c r="F20887" s="162"/>
      <c r="G20887" s="147"/>
      <c r="H20887" s="146"/>
      <c r="J20887" s="146"/>
      <c r="L20887" s="150"/>
      <c r="N20887" s="163"/>
      <c r="O20887" s="146"/>
      <c r="P20887" s="146"/>
      <c r="Q20887" s="146"/>
      <c r="R20887" s="34"/>
      <c r="S20887" s="35"/>
      <c r="T20887" s="147"/>
    </row>
    <row r="20888">
      <c r="A20888" s="147"/>
      <c r="B20888" s="64"/>
      <c r="C20888" s="147" t="s">
        <v>217</v>
      </c>
      <c r="E20888" s="161"/>
      <c r="F20888" s="162"/>
      <c r="G20888" s="147"/>
      <c r="H20888" s="146"/>
      <c r="J20888" s="146"/>
      <c r="L20888" s="150"/>
      <c r="N20888" s="163"/>
      <c r="O20888" s="146"/>
      <c r="P20888" s="146"/>
      <c r="Q20888" s="146"/>
      <c r="R20888" s="34"/>
      <c r="S20888" s="35"/>
      <c r="T20888" s="147"/>
    </row>
    <row r="20889">
      <c r="A20889" s="147"/>
      <c r="B20889" s="64"/>
      <c r="C20889" s="147" t="s">
        <v>217</v>
      </c>
      <c r="E20889" s="161"/>
      <c r="F20889" s="162"/>
      <c r="G20889" s="147"/>
      <c r="H20889" s="146"/>
      <c r="J20889" s="146"/>
      <c r="L20889" s="150"/>
      <c r="N20889" s="163"/>
      <c r="O20889" s="146"/>
      <c r="P20889" s="146"/>
      <c r="Q20889" s="146"/>
      <c r="R20889" s="34"/>
      <c r="S20889" s="35"/>
      <c r="T20889" s="147"/>
    </row>
    <row r="20890">
      <c r="A20890" s="147"/>
      <c r="B20890" s="64"/>
      <c r="C20890" s="147" t="s">
        <v>217</v>
      </c>
      <c r="E20890" s="161"/>
      <c r="F20890" s="162"/>
      <c r="G20890" s="147"/>
      <c r="H20890" s="146"/>
      <c r="J20890" s="146"/>
      <c r="L20890" s="150"/>
      <c r="N20890" s="163"/>
      <c r="O20890" s="146"/>
      <c r="P20890" s="146"/>
      <c r="Q20890" s="146"/>
      <c r="R20890" s="34"/>
      <c r="S20890" s="35"/>
      <c r="T20890" s="147"/>
    </row>
    <row r="20891">
      <c r="A20891" s="147"/>
      <c r="B20891" s="64"/>
      <c r="C20891" s="147" t="s">
        <v>217</v>
      </c>
      <c r="E20891" s="161"/>
      <c r="F20891" s="162"/>
      <c r="G20891" s="147"/>
      <c r="H20891" s="146"/>
      <c r="J20891" s="146"/>
      <c r="L20891" s="150"/>
      <c r="N20891" s="163"/>
      <c r="O20891" s="146"/>
      <c r="P20891" s="146"/>
      <c r="Q20891" s="146"/>
      <c r="R20891" s="34"/>
      <c r="S20891" s="35"/>
      <c r="T20891" s="147"/>
    </row>
    <row r="20892">
      <c r="A20892" s="147"/>
      <c r="B20892" s="64"/>
      <c r="C20892" s="147" t="s">
        <v>217</v>
      </c>
      <c r="E20892" s="161"/>
      <c r="F20892" s="162"/>
      <c r="G20892" s="147"/>
      <c r="H20892" s="146"/>
      <c r="J20892" s="146"/>
      <c r="L20892" s="150"/>
      <c r="N20892" s="163"/>
      <c r="O20892" s="146"/>
      <c r="P20892" s="146"/>
      <c r="Q20892" s="146"/>
      <c r="R20892" s="34"/>
      <c r="S20892" s="35"/>
      <c r="T20892" s="147"/>
    </row>
    <row r="20893">
      <c r="A20893" s="147"/>
      <c r="B20893" s="64"/>
      <c r="C20893" s="147" t="s">
        <v>217</v>
      </c>
      <c r="E20893" s="161"/>
      <c r="F20893" s="162"/>
      <c r="G20893" s="147"/>
      <c r="H20893" s="146"/>
      <c r="J20893" s="146"/>
      <c r="L20893" s="150"/>
      <c r="N20893" s="163"/>
      <c r="O20893" s="146"/>
      <c r="P20893" s="146"/>
      <c r="Q20893" s="146"/>
      <c r="R20893" s="34"/>
      <c r="S20893" s="35"/>
      <c r="T20893" s="147"/>
    </row>
    <row r="20894">
      <c r="A20894" s="147"/>
      <c r="B20894" s="64"/>
      <c r="C20894" s="147" t="s">
        <v>217</v>
      </c>
      <c r="E20894" s="161"/>
      <c r="F20894" s="162"/>
      <c r="G20894" s="147"/>
      <c r="H20894" s="146"/>
      <c r="J20894" s="146"/>
      <c r="L20894" s="150"/>
      <c r="N20894" s="163"/>
      <c r="O20894" s="146"/>
      <c r="P20894" s="146"/>
      <c r="Q20894" s="146"/>
      <c r="R20894" s="34"/>
      <c r="S20894" s="35"/>
      <c r="T20894" s="147"/>
    </row>
    <row r="20895">
      <c r="A20895" s="147"/>
      <c r="B20895" s="64"/>
      <c r="C20895" s="147" t="s">
        <v>217</v>
      </c>
      <c r="E20895" s="161"/>
      <c r="F20895" s="162"/>
      <c r="G20895" s="147"/>
      <c r="H20895" s="146"/>
      <c r="J20895" s="146"/>
      <c r="L20895" s="150"/>
      <c r="N20895" s="163"/>
      <c r="O20895" s="146"/>
      <c r="P20895" s="146"/>
      <c r="Q20895" s="146"/>
      <c r="R20895" s="34"/>
      <c r="S20895" s="35"/>
      <c r="T20895" s="147"/>
    </row>
    <row r="20896">
      <c r="A20896" s="147"/>
      <c r="B20896" s="64"/>
      <c r="C20896" s="147" t="s">
        <v>217</v>
      </c>
      <c r="E20896" s="161"/>
      <c r="F20896" s="162"/>
      <c r="G20896" s="147"/>
      <c r="H20896" s="146"/>
      <c r="J20896" s="146"/>
      <c r="L20896" s="150"/>
      <c r="N20896" s="163"/>
      <c r="O20896" s="146"/>
      <c r="P20896" s="146"/>
      <c r="Q20896" s="146"/>
      <c r="R20896" s="34"/>
      <c r="S20896" s="35"/>
      <c r="T20896" s="147"/>
    </row>
    <row r="20897">
      <c r="A20897" s="147"/>
      <c r="B20897" s="64"/>
      <c r="C20897" s="147" t="s">
        <v>217</v>
      </c>
      <c r="E20897" s="161"/>
      <c r="F20897" s="162"/>
      <c r="G20897" s="147"/>
      <c r="H20897" s="146"/>
      <c r="J20897" s="146"/>
      <c r="L20897" s="150"/>
      <c r="N20897" s="163"/>
      <c r="O20897" s="146"/>
      <c r="P20897" s="146"/>
      <c r="Q20897" s="146"/>
      <c r="R20897" s="34"/>
      <c r="S20897" s="35"/>
      <c r="T20897" s="147"/>
    </row>
    <row r="20898">
      <c r="A20898" s="147"/>
      <c r="B20898" s="64"/>
      <c r="C20898" s="147" t="s">
        <v>217</v>
      </c>
      <c r="E20898" s="161"/>
      <c r="F20898" s="162"/>
      <c r="G20898" s="147"/>
      <c r="H20898" s="146"/>
      <c r="J20898" s="146"/>
      <c r="L20898" s="150"/>
      <c r="N20898" s="163"/>
      <c r="O20898" s="146"/>
      <c r="P20898" s="146"/>
      <c r="Q20898" s="146"/>
      <c r="R20898" s="34"/>
      <c r="S20898" s="35"/>
      <c r="T20898" s="147"/>
    </row>
    <row r="20899">
      <c r="A20899" s="147"/>
      <c r="B20899" s="64"/>
      <c r="C20899" s="147" t="s">
        <v>217</v>
      </c>
      <c r="E20899" s="161"/>
      <c r="F20899" s="162"/>
      <c r="G20899" s="147"/>
      <c r="H20899" s="146"/>
      <c r="J20899" s="146"/>
      <c r="L20899" s="150"/>
      <c r="N20899" s="163"/>
      <c r="O20899" s="146"/>
      <c r="P20899" s="146"/>
      <c r="Q20899" s="146"/>
      <c r="R20899" s="34"/>
      <c r="S20899" s="35"/>
      <c r="T20899" s="147"/>
    </row>
    <row r="20900">
      <c r="A20900" s="147"/>
      <c r="B20900" s="64"/>
      <c r="C20900" s="147" t="s">
        <v>217</v>
      </c>
      <c r="E20900" s="161"/>
      <c r="F20900" s="162"/>
      <c r="G20900" s="147"/>
      <c r="H20900" s="146"/>
      <c r="J20900" s="146"/>
      <c r="L20900" s="150"/>
      <c r="N20900" s="163"/>
      <c r="O20900" s="146"/>
      <c r="P20900" s="146"/>
      <c r="Q20900" s="146"/>
      <c r="R20900" s="34"/>
      <c r="S20900" s="35"/>
      <c r="T20900" s="147"/>
    </row>
    <row r="20901">
      <c r="A20901" s="147"/>
      <c r="B20901" s="64"/>
      <c r="C20901" s="147" t="s">
        <v>217</v>
      </c>
      <c r="E20901" s="161"/>
      <c r="F20901" s="162"/>
      <c r="G20901" s="147"/>
      <c r="H20901" s="146"/>
      <c r="J20901" s="146"/>
      <c r="L20901" s="150"/>
      <c r="N20901" s="163"/>
      <c r="O20901" s="146"/>
      <c r="P20901" s="146"/>
      <c r="Q20901" s="146"/>
      <c r="R20901" s="34"/>
      <c r="S20901" s="35"/>
      <c r="T20901" s="147"/>
    </row>
    <row r="20902">
      <c r="A20902" s="147"/>
      <c r="B20902" s="64"/>
      <c r="C20902" s="147" t="s">
        <v>217</v>
      </c>
      <c r="E20902" s="161"/>
      <c r="F20902" s="162"/>
      <c r="G20902" s="147"/>
      <c r="H20902" s="146"/>
      <c r="J20902" s="146"/>
      <c r="L20902" s="150"/>
      <c r="N20902" s="163"/>
      <c r="O20902" s="146"/>
      <c r="P20902" s="146"/>
      <c r="Q20902" s="146"/>
      <c r="R20902" s="34"/>
      <c r="S20902" s="35"/>
      <c r="T20902" s="147"/>
    </row>
    <row r="20903">
      <c r="A20903" s="147"/>
      <c r="B20903" s="64"/>
      <c r="C20903" s="147" t="s">
        <v>217</v>
      </c>
      <c r="E20903" s="161"/>
      <c r="F20903" s="162"/>
      <c r="G20903" s="147"/>
      <c r="H20903" s="146"/>
      <c r="J20903" s="146"/>
      <c r="L20903" s="150"/>
      <c r="N20903" s="163"/>
      <c r="O20903" s="146"/>
      <c r="P20903" s="146"/>
      <c r="Q20903" s="146"/>
      <c r="R20903" s="34"/>
      <c r="S20903" s="35"/>
      <c r="T20903" s="147"/>
    </row>
    <row r="20904">
      <c r="A20904" s="147"/>
      <c r="B20904" s="64"/>
      <c r="C20904" s="147" t="s">
        <v>217</v>
      </c>
      <c r="E20904" s="161"/>
      <c r="F20904" s="162"/>
      <c r="G20904" s="147"/>
      <c r="H20904" s="146"/>
      <c r="J20904" s="146"/>
      <c r="L20904" s="150"/>
      <c r="N20904" s="163"/>
      <c r="O20904" s="146"/>
      <c r="P20904" s="146"/>
      <c r="Q20904" s="146"/>
      <c r="R20904" s="34"/>
      <c r="S20904" s="35"/>
      <c r="T20904" s="147"/>
    </row>
    <row r="20905">
      <c r="A20905" s="147"/>
      <c r="B20905" s="64"/>
      <c r="C20905" s="147" t="s">
        <v>217</v>
      </c>
      <c r="E20905" s="161"/>
      <c r="F20905" s="162"/>
      <c r="G20905" s="147"/>
      <c r="H20905" s="146"/>
      <c r="J20905" s="146"/>
      <c r="L20905" s="150"/>
      <c r="N20905" s="163"/>
      <c r="O20905" s="146"/>
      <c r="P20905" s="146"/>
      <c r="Q20905" s="146"/>
      <c r="R20905" s="34"/>
      <c r="S20905" s="35"/>
      <c r="T20905" s="147"/>
    </row>
    <row r="20906">
      <c r="A20906" s="147"/>
      <c r="B20906" s="64"/>
      <c r="C20906" s="147" t="s">
        <v>217</v>
      </c>
      <c r="E20906" s="161"/>
      <c r="F20906" s="162"/>
      <c r="G20906" s="147"/>
      <c r="H20906" s="146"/>
      <c r="J20906" s="146"/>
      <c r="L20906" s="150"/>
      <c r="N20906" s="163"/>
      <c r="O20906" s="146"/>
      <c r="P20906" s="146"/>
      <c r="Q20906" s="146"/>
      <c r="R20906" s="34"/>
      <c r="S20906" s="35"/>
      <c r="T20906" s="147"/>
    </row>
    <row r="20907">
      <c r="A20907" s="147"/>
      <c r="B20907" s="64"/>
      <c r="C20907" s="147" t="s">
        <v>217</v>
      </c>
      <c r="E20907" s="161"/>
      <c r="F20907" s="162"/>
      <c r="G20907" s="147"/>
      <c r="H20907" s="146"/>
      <c r="J20907" s="146"/>
      <c r="L20907" s="150"/>
      <c r="N20907" s="163"/>
      <c r="O20907" s="146"/>
      <c r="P20907" s="146"/>
      <c r="Q20907" s="146"/>
      <c r="R20907" s="34"/>
      <c r="S20907" s="35"/>
      <c r="T20907" s="147"/>
    </row>
    <row r="20908">
      <c r="A20908" s="147"/>
      <c r="B20908" s="64"/>
      <c r="C20908" s="147" t="s">
        <v>217</v>
      </c>
      <c r="E20908" s="161"/>
      <c r="F20908" s="162"/>
      <c r="G20908" s="147"/>
      <c r="H20908" s="146"/>
      <c r="J20908" s="146"/>
      <c r="L20908" s="150"/>
      <c r="N20908" s="163"/>
      <c r="O20908" s="146"/>
      <c r="P20908" s="146"/>
      <c r="Q20908" s="146"/>
      <c r="R20908" s="34"/>
      <c r="S20908" s="35"/>
      <c r="T20908" s="147"/>
    </row>
    <row r="20909">
      <c r="A20909" s="147"/>
      <c r="B20909" s="64"/>
      <c r="C20909" s="147" t="s">
        <v>217</v>
      </c>
      <c r="E20909" s="161"/>
      <c r="F20909" s="162"/>
      <c r="G20909" s="147"/>
      <c r="H20909" s="146"/>
      <c r="J20909" s="146"/>
      <c r="L20909" s="150"/>
      <c r="N20909" s="163"/>
      <c r="O20909" s="146"/>
      <c r="P20909" s="146"/>
      <c r="Q20909" s="146"/>
      <c r="R20909" s="34"/>
      <c r="S20909" s="35"/>
      <c r="T20909" s="147"/>
    </row>
    <row r="20910">
      <c r="A20910" s="147"/>
      <c r="B20910" s="64"/>
      <c r="C20910" s="147" t="s">
        <v>217</v>
      </c>
      <c r="E20910" s="161"/>
      <c r="F20910" s="162"/>
      <c r="G20910" s="147"/>
      <c r="H20910" s="146"/>
      <c r="J20910" s="146"/>
      <c r="L20910" s="150"/>
      <c r="N20910" s="163"/>
      <c r="O20910" s="146"/>
      <c r="P20910" s="146"/>
      <c r="Q20910" s="146"/>
      <c r="R20910" s="34"/>
      <c r="S20910" s="35"/>
      <c r="T20910" s="147"/>
    </row>
    <row r="20911">
      <c r="A20911" s="147"/>
      <c r="B20911" s="64"/>
      <c r="C20911" s="147" t="s">
        <v>217</v>
      </c>
      <c r="E20911" s="161"/>
      <c r="F20911" s="162"/>
      <c r="G20911" s="147"/>
      <c r="H20911" s="146"/>
      <c r="J20911" s="146"/>
      <c r="L20911" s="150"/>
      <c r="N20911" s="163"/>
      <c r="O20911" s="146"/>
      <c r="P20911" s="146"/>
      <c r="Q20911" s="146"/>
      <c r="R20911" s="34"/>
      <c r="S20911" s="35"/>
      <c r="T20911" s="147"/>
    </row>
    <row r="20912">
      <c r="A20912" s="147"/>
      <c r="B20912" s="64"/>
      <c r="C20912" s="147" t="s">
        <v>217</v>
      </c>
      <c r="E20912" s="161"/>
      <c r="F20912" s="162"/>
      <c r="G20912" s="147"/>
      <c r="H20912" s="146"/>
      <c r="J20912" s="146"/>
      <c r="L20912" s="150"/>
      <c r="N20912" s="163"/>
      <c r="O20912" s="146"/>
      <c r="P20912" s="146"/>
      <c r="Q20912" s="146"/>
      <c r="R20912" s="34"/>
      <c r="S20912" s="35"/>
      <c r="T20912" s="147"/>
    </row>
    <row r="20913">
      <c r="A20913" s="147"/>
      <c r="B20913" s="64"/>
      <c r="C20913" s="147" t="s">
        <v>217</v>
      </c>
      <c r="E20913" s="161"/>
      <c r="F20913" s="162"/>
      <c r="G20913" s="147"/>
      <c r="H20913" s="146"/>
      <c r="J20913" s="146"/>
      <c r="L20913" s="150"/>
      <c r="N20913" s="163"/>
      <c r="O20913" s="146"/>
      <c r="P20913" s="146"/>
      <c r="Q20913" s="146"/>
      <c r="R20913" s="34"/>
      <c r="S20913" s="35"/>
      <c r="T20913" s="147"/>
    </row>
    <row r="20914">
      <c r="A20914" s="147"/>
      <c r="B20914" s="64"/>
      <c r="C20914" s="147" t="s">
        <v>217</v>
      </c>
      <c r="E20914" s="161"/>
      <c r="F20914" s="162"/>
      <c r="G20914" s="147"/>
      <c r="H20914" s="146"/>
      <c r="J20914" s="146"/>
      <c r="L20914" s="150"/>
      <c r="N20914" s="163"/>
      <c r="O20914" s="146"/>
      <c r="P20914" s="146"/>
      <c r="Q20914" s="146"/>
      <c r="R20914" s="34"/>
      <c r="S20914" s="35"/>
      <c r="T20914" s="147"/>
    </row>
    <row r="20915">
      <c r="A20915" s="147"/>
      <c r="B20915" s="64"/>
      <c r="C20915" s="147" t="s">
        <v>217</v>
      </c>
      <c r="E20915" s="161"/>
      <c r="F20915" s="162"/>
      <c r="G20915" s="147"/>
      <c r="H20915" s="146"/>
      <c r="J20915" s="146"/>
      <c r="L20915" s="150"/>
      <c r="N20915" s="163"/>
      <c r="O20915" s="146"/>
      <c r="P20915" s="146"/>
      <c r="Q20915" s="146"/>
      <c r="R20915" s="34"/>
      <c r="S20915" s="35"/>
      <c r="T20915" s="147"/>
    </row>
    <row r="20916">
      <c r="A20916" s="147"/>
      <c r="B20916" s="64"/>
      <c r="C20916" s="147" t="s">
        <v>217</v>
      </c>
      <c r="E20916" s="161"/>
      <c r="F20916" s="162"/>
      <c r="G20916" s="147"/>
      <c r="H20916" s="146"/>
      <c r="J20916" s="146"/>
      <c r="L20916" s="150"/>
      <c r="N20916" s="163"/>
      <c r="O20916" s="146"/>
      <c r="P20916" s="146"/>
      <c r="Q20916" s="146"/>
      <c r="R20916" s="34"/>
      <c r="S20916" s="35"/>
      <c r="T20916" s="147"/>
    </row>
    <row r="20917">
      <c r="A20917" s="147"/>
      <c r="B20917" s="64"/>
      <c r="C20917" s="147" t="s">
        <v>217</v>
      </c>
      <c r="E20917" s="161"/>
      <c r="F20917" s="162"/>
      <c r="G20917" s="147"/>
      <c r="H20917" s="146"/>
      <c r="J20917" s="146"/>
      <c r="L20917" s="150"/>
      <c r="N20917" s="163"/>
      <c r="O20917" s="146"/>
      <c r="P20917" s="146"/>
      <c r="Q20917" s="146"/>
      <c r="R20917" s="34"/>
      <c r="S20917" s="35"/>
      <c r="T20917" s="147"/>
    </row>
    <row r="20918">
      <c r="A20918" s="147"/>
      <c r="B20918" s="64"/>
      <c r="C20918" s="147" t="s">
        <v>217</v>
      </c>
      <c r="E20918" s="161"/>
      <c r="F20918" s="162"/>
      <c r="G20918" s="147"/>
      <c r="H20918" s="146"/>
      <c r="J20918" s="146"/>
      <c r="L20918" s="150"/>
      <c r="N20918" s="163"/>
      <c r="O20918" s="146"/>
      <c r="P20918" s="146"/>
      <c r="Q20918" s="146"/>
      <c r="R20918" s="34"/>
      <c r="S20918" s="35"/>
      <c r="T20918" s="147"/>
    </row>
    <row r="20919">
      <c r="A20919" s="147"/>
      <c r="B20919" s="64"/>
      <c r="C20919" s="147" t="s">
        <v>217</v>
      </c>
      <c r="E20919" s="161"/>
      <c r="F20919" s="162"/>
      <c r="G20919" s="147"/>
      <c r="H20919" s="146"/>
      <c r="J20919" s="146"/>
      <c r="L20919" s="150"/>
      <c r="N20919" s="163"/>
      <c r="O20919" s="146"/>
      <c r="P20919" s="146"/>
      <c r="Q20919" s="146"/>
      <c r="R20919" s="34"/>
      <c r="S20919" s="35"/>
      <c r="T20919" s="147"/>
    </row>
    <row r="20920">
      <c r="A20920" s="147"/>
      <c r="B20920" s="64"/>
      <c r="C20920" s="147" t="s">
        <v>217</v>
      </c>
      <c r="E20920" s="161"/>
      <c r="F20920" s="162"/>
      <c r="G20920" s="147"/>
      <c r="H20920" s="146"/>
      <c r="J20920" s="146"/>
      <c r="L20920" s="150"/>
      <c r="N20920" s="163"/>
      <c r="O20920" s="146"/>
      <c r="P20920" s="146"/>
      <c r="Q20920" s="146"/>
      <c r="R20920" s="34"/>
      <c r="S20920" s="35"/>
      <c r="T20920" s="147"/>
    </row>
    <row r="20921">
      <c r="A20921" s="147"/>
      <c r="B20921" s="64"/>
      <c r="C20921" s="147" t="s">
        <v>217</v>
      </c>
      <c r="E20921" s="161"/>
      <c r="F20921" s="162"/>
      <c r="G20921" s="147"/>
      <c r="H20921" s="146"/>
      <c r="J20921" s="146"/>
      <c r="L20921" s="150"/>
      <c r="N20921" s="163"/>
      <c r="O20921" s="146"/>
      <c r="P20921" s="146"/>
      <c r="Q20921" s="146"/>
      <c r="R20921" s="34"/>
      <c r="S20921" s="35"/>
      <c r="T20921" s="147"/>
    </row>
    <row r="20922">
      <c r="A20922" s="147"/>
      <c r="B20922" s="64"/>
      <c r="C20922" s="147" t="s">
        <v>217</v>
      </c>
      <c r="E20922" s="161"/>
      <c r="F20922" s="162"/>
      <c r="G20922" s="147"/>
      <c r="H20922" s="146"/>
      <c r="J20922" s="146"/>
      <c r="L20922" s="150"/>
      <c r="N20922" s="163"/>
      <c r="O20922" s="146"/>
      <c r="P20922" s="146"/>
      <c r="Q20922" s="146"/>
      <c r="R20922" s="34"/>
      <c r="S20922" s="35"/>
      <c r="T20922" s="147"/>
    </row>
    <row r="20923">
      <c r="A20923" s="147"/>
      <c r="B20923" s="64"/>
      <c r="C20923" s="147" t="s">
        <v>217</v>
      </c>
      <c r="E20923" s="161"/>
      <c r="F20923" s="162"/>
      <c r="G20923" s="147"/>
      <c r="H20923" s="146"/>
      <c r="J20923" s="146"/>
      <c r="L20923" s="150"/>
      <c r="N20923" s="163"/>
      <c r="O20923" s="146"/>
      <c r="P20923" s="146"/>
      <c r="Q20923" s="146"/>
      <c r="R20923" s="34"/>
      <c r="S20923" s="35"/>
      <c r="T20923" s="147"/>
    </row>
    <row r="20924">
      <c r="A20924" s="147"/>
      <c r="B20924" s="64"/>
      <c r="C20924" s="147" t="s">
        <v>217</v>
      </c>
      <c r="E20924" s="161"/>
      <c r="F20924" s="162"/>
      <c r="G20924" s="147"/>
      <c r="H20924" s="146"/>
      <c r="J20924" s="146"/>
      <c r="L20924" s="150"/>
      <c r="N20924" s="163"/>
      <c r="O20924" s="146"/>
      <c r="P20924" s="146"/>
      <c r="Q20924" s="146"/>
      <c r="R20924" s="34"/>
      <c r="S20924" s="35"/>
      <c r="T20924" s="147"/>
    </row>
    <row r="20925">
      <c r="A20925" s="147"/>
      <c r="B20925" s="64"/>
      <c r="C20925" s="147" t="s">
        <v>217</v>
      </c>
      <c r="E20925" s="161"/>
      <c r="F20925" s="162"/>
      <c r="G20925" s="147"/>
      <c r="H20925" s="146"/>
      <c r="J20925" s="146"/>
      <c r="L20925" s="150"/>
      <c r="N20925" s="163"/>
      <c r="O20925" s="146"/>
      <c r="P20925" s="146"/>
      <c r="Q20925" s="146"/>
      <c r="R20925" s="34"/>
      <c r="S20925" s="35"/>
      <c r="T20925" s="147"/>
    </row>
    <row r="20926">
      <c r="A20926" s="147"/>
      <c r="B20926" s="64"/>
      <c r="C20926" s="147" t="s">
        <v>217</v>
      </c>
      <c r="E20926" s="161"/>
      <c r="F20926" s="162"/>
      <c r="G20926" s="147"/>
      <c r="H20926" s="146"/>
      <c r="J20926" s="146"/>
      <c r="L20926" s="150"/>
      <c r="N20926" s="163"/>
      <c r="O20926" s="146"/>
      <c r="P20926" s="146"/>
      <c r="Q20926" s="146"/>
      <c r="R20926" s="34"/>
      <c r="S20926" s="35"/>
      <c r="T20926" s="147"/>
    </row>
    <row r="20927">
      <c r="A20927" s="147"/>
      <c r="B20927" s="64"/>
      <c r="C20927" s="147" t="s">
        <v>217</v>
      </c>
      <c r="E20927" s="161"/>
      <c r="F20927" s="162"/>
      <c r="G20927" s="147"/>
      <c r="H20927" s="146"/>
      <c r="J20927" s="146"/>
      <c r="L20927" s="150"/>
      <c r="N20927" s="163"/>
      <c r="O20927" s="146"/>
      <c r="P20927" s="146"/>
      <c r="Q20927" s="146"/>
      <c r="R20927" s="34"/>
      <c r="S20927" s="35"/>
      <c r="T20927" s="147"/>
    </row>
    <row r="20928">
      <c r="A20928" s="147"/>
      <c r="B20928" s="64"/>
      <c r="C20928" s="147" t="s">
        <v>217</v>
      </c>
      <c r="E20928" s="161"/>
      <c r="F20928" s="162"/>
      <c r="G20928" s="147"/>
      <c r="H20928" s="146"/>
      <c r="J20928" s="146"/>
      <c r="L20928" s="150"/>
      <c r="N20928" s="163"/>
      <c r="O20928" s="146"/>
      <c r="P20928" s="146"/>
      <c r="Q20928" s="146"/>
      <c r="R20928" s="34"/>
      <c r="S20928" s="35"/>
      <c r="T20928" s="147"/>
    </row>
    <row r="20929">
      <c r="A20929" s="147"/>
      <c r="B20929" s="64"/>
      <c r="C20929" s="147" t="s">
        <v>217</v>
      </c>
      <c r="E20929" s="161"/>
      <c r="F20929" s="162"/>
      <c r="G20929" s="147"/>
      <c r="H20929" s="146"/>
      <c r="J20929" s="146"/>
      <c r="L20929" s="150"/>
      <c r="N20929" s="163"/>
      <c r="O20929" s="146"/>
      <c r="P20929" s="146"/>
      <c r="Q20929" s="146"/>
      <c r="R20929" s="34"/>
      <c r="S20929" s="35"/>
      <c r="T20929" s="147"/>
    </row>
    <row r="20930">
      <c r="A20930" s="147"/>
      <c r="B20930" s="64"/>
      <c r="C20930" s="147" t="s">
        <v>217</v>
      </c>
      <c r="E20930" s="161"/>
      <c r="F20930" s="162"/>
      <c r="G20930" s="147"/>
      <c r="H20930" s="146"/>
      <c r="J20930" s="146"/>
      <c r="L20930" s="150"/>
      <c r="N20930" s="163"/>
      <c r="O20930" s="146"/>
      <c r="P20930" s="146"/>
      <c r="Q20930" s="146"/>
      <c r="R20930" s="34"/>
      <c r="S20930" s="35"/>
      <c r="T20930" s="147"/>
    </row>
    <row r="20931">
      <c r="A20931" s="147"/>
      <c r="B20931" s="64"/>
      <c r="C20931" s="147" t="s">
        <v>217</v>
      </c>
      <c r="E20931" s="161"/>
      <c r="F20931" s="162"/>
      <c r="G20931" s="147"/>
      <c r="H20931" s="146"/>
      <c r="J20931" s="146"/>
      <c r="L20931" s="150"/>
      <c r="N20931" s="163"/>
      <c r="O20931" s="146"/>
      <c r="P20931" s="146"/>
      <c r="Q20931" s="146"/>
      <c r="R20931" s="34"/>
      <c r="S20931" s="35"/>
      <c r="T20931" s="147"/>
    </row>
    <row r="20932">
      <c r="A20932" s="147"/>
      <c r="B20932" s="64"/>
      <c r="C20932" s="147" t="s">
        <v>217</v>
      </c>
      <c r="E20932" s="161"/>
      <c r="F20932" s="162"/>
      <c r="G20932" s="147"/>
      <c r="H20932" s="146"/>
      <c r="J20932" s="146"/>
      <c r="L20932" s="150"/>
      <c r="N20932" s="163"/>
      <c r="O20932" s="146"/>
      <c r="P20932" s="146"/>
      <c r="Q20932" s="146"/>
      <c r="R20932" s="34"/>
      <c r="S20932" s="35"/>
      <c r="T20932" s="147"/>
    </row>
    <row r="20933">
      <c r="A20933" s="147"/>
      <c r="B20933" s="64"/>
      <c r="C20933" s="147" t="s">
        <v>217</v>
      </c>
      <c r="E20933" s="161"/>
      <c r="F20933" s="162"/>
      <c r="G20933" s="147"/>
      <c r="H20933" s="146"/>
      <c r="J20933" s="146"/>
      <c r="L20933" s="150"/>
      <c r="N20933" s="163"/>
      <c r="O20933" s="146"/>
      <c r="P20933" s="146"/>
      <c r="Q20933" s="146"/>
      <c r="R20933" s="34"/>
      <c r="S20933" s="35"/>
      <c r="T20933" s="147"/>
    </row>
    <row r="20934">
      <c r="A20934" s="147"/>
      <c r="B20934" s="64"/>
      <c r="C20934" s="147" t="s">
        <v>217</v>
      </c>
      <c r="E20934" s="161"/>
      <c r="F20934" s="162"/>
      <c r="G20934" s="147"/>
      <c r="H20934" s="146"/>
      <c r="J20934" s="146"/>
      <c r="L20934" s="150"/>
      <c r="N20934" s="163"/>
      <c r="O20934" s="146"/>
      <c r="P20934" s="146"/>
      <c r="Q20934" s="146"/>
      <c r="R20934" s="34"/>
      <c r="S20934" s="35"/>
      <c r="T20934" s="147"/>
    </row>
    <row r="20935">
      <c r="A20935" s="147"/>
      <c r="B20935" s="64"/>
      <c r="C20935" s="147" t="s">
        <v>217</v>
      </c>
      <c r="E20935" s="161"/>
      <c r="F20935" s="162"/>
      <c r="G20935" s="147"/>
      <c r="H20935" s="146"/>
      <c r="J20935" s="146"/>
      <c r="L20935" s="150"/>
      <c r="N20935" s="163"/>
      <c r="O20935" s="146"/>
      <c r="P20935" s="146"/>
      <c r="Q20935" s="146"/>
      <c r="R20935" s="34"/>
      <c r="S20935" s="35"/>
      <c r="T20935" s="147"/>
    </row>
    <row r="20936">
      <c r="A20936" s="147"/>
      <c r="B20936" s="64"/>
      <c r="C20936" s="147" t="s">
        <v>217</v>
      </c>
      <c r="E20936" s="161"/>
      <c r="F20936" s="162"/>
      <c r="G20936" s="147"/>
      <c r="H20936" s="146"/>
      <c r="J20936" s="146"/>
      <c r="L20936" s="150"/>
      <c r="N20936" s="163"/>
      <c r="O20936" s="146"/>
      <c r="P20936" s="146"/>
      <c r="Q20936" s="146"/>
      <c r="R20936" s="34"/>
      <c r="S20936" s="35"/>
      <c r="T20936" s="147"/>
    </row>
    <row r="20937">
      <c r="A20937" s="147"/>
      <c r="B20937" s="64"/>
      <c r="C20937" s="147" t="s">
        <v>217</v>
      </c>
      <c r="E20937" s="161"/>
      <c r="F20937" s="162"/>
      <c r="G20937" s="147"/>
      <c r="H20937" s="146"/>
      <c r="J20937" s="146"/>
      <c r="L20937" s="150"/>
      <c r="N20937" s="163"/>
      <c r="O20937" s="146"/>
      <c r="P20937" s="146"/>
      <c r="Q20937" s="146"/>
      <c r="R20937" s="34"/>
      <c r="S20937" s="35"/>
      <c r="T20937" s="147"/>
    </row>
    <row r="20938">
      <c r="A20938" s="147"/>
      <c r="B20938" s="64"/>
      <c r="C20938" s="147" t="s">
        <v>217</v>
      </c>
      <c r="E20938" s="161"/>
      <c r="F20938" s="162"/>
      <c r="G20938" s="147"/>
      <c r="H20938" s="146"/>
      <c r="J20938" s="146"/>
      <c r="L20938" s="150"/>
      <c r="N20938" s="163"/>
      <c r="O20938" s="146"/>
      <c r="P20938" s="146"/>
      <c r="Q20938" s="146"/>
      <c r="R20938" s="34"/>
      <c r="S20938" s="35"/>
      <c r="T20938" s="147"/>
    </row>
    <row r="20939">
      <c r="A20939" s="147"/>
      <c r="B20939" s="64"/>
      <c r="C20939" s="147" t="s">
        <v>217</v>
      </c>
      <c r="E20939" s="161"/>
      <c r="F20939" s="162"/>
      <c r="G20939" s="147"/>
      <c r="H20939" s="146"/>
      <c r="J20939" s="146"/>
      <c r="L20939" s="150"/>
      <c r="N20939" s="163"/>
      <c r="O20939" s="146"/>
      <c r="P20939" s="146"/>
      <c r="Q20939" s="146"/>
      <c r="R20939" s="34"/>
      <c r="S20939" s="35"/>
      <c r="T20939" s="147"/>
    </row>
    <row r="20940">
      <c r="A20940" s="147"/>
      <c r="B20940" s="64"/>
      <c r="C20940" s="147" t="s">
        <v>217</v>
      </c>
      <c r="E20940" s="161"/>
      <c r="F20940" s="162"/>
      <c r="G20940" s="147"/>
      <c r="H20940" s="146"/>
      <c r="J20940" s="146"/>
      <c r="L20940" s="150"/>
      <c r="N20940" s="163"/>
      <c r="O20940" s="146"/>
      <c r="P20940" s="146"/>
      <c r="Q20940" s="146"/>
      <c r="R20940" s="34"/>
      <c r="S20940" s="35"/>
      <c r="T20940" s="147"/>
    </row>
    <row r="20941">
      <c r="A20941" s="147"/>
      <c r="B20941" s="64"/>
      <c r="C20941" s="147" t="s">
        <v>217</v>
      </c>
      <c r="E20941" s="161"/>
      <c r="F20941" s="162"/>
      <c r="G20941" s="147"/>
      <c r="H20941" s="146"/>
      <c r="J20941" s="146"/>
      <c r="L20941" s="150"/>
      <c r="N20941" s="163"/>
      <c r="O20941" s="146"/>
      <c r="P20941" s="146"/>
      <c r="Q20941" s="146"/>
      <c r="R20941" s="34"/>
      <c r="S20941" s="35"/>
      <c r="T20941" s="147"/>
    </row>
    <row r="20942">
      <c r="A20942" s="147"/>
      <c r="B20942" s="64"/>
      <c r="C20942" s="147" t="s">
        <v>217</v>
      </c>
      <c r="E20942" s="161"/>
      <c r="F20942" s="162"/>
      <c r="G20942" s="147"/>
      <c r="H20942" s="146"/>
      <c r="J20942" s="146"/>
      <c r="L20942" s="150"/>
      <c r="N20942" s="163"/>
      <c r="O20942" s="146"/>
      <c r="P20942" s="146"/>
      <c r="Q20942" s="146"/>
      <c r="R20942" s="34"/>
      <c r="S20942" s="35"/>
      <c r="T20942" s="147"/>
    </row>
    <row r="20943">
      <c r="A20943" s="147"/>
      <c r="B20943" s="64"/>
      <c r="C20943" s="147" t="s">
        <v>217</v>
      </c>
      <c r="E20943" s="161"/>
      <c r="F20943" s="162"/>
      <c r="G20943" s="147"/>
      <c r="H20943" s="146"/>
      <c r="J20943" s="146"/>
      <c r="L20943" s="150"/>
      <c r="N20943" s="163"/>
      <c r="O20943" s="146"/>
      <c r="P20943" s="146"/>
      <c r="Q20943" s="146"/>
      <c r="R20943" s="34"/>
      <c r="S20943" s="35"/>
      <c r="T20943" s="147"/>
    </row>
    <row r="20944">
      <c r="A20944" s="147"/>
      <c r="B20944" s="64"/>
      <c r="C20944" s="147" t="s">
        <v>217</v>
      </c>
      <c r="E20944" s="161"/>
      <c r="F20944" s="162"/>
      <c r="G20944" s="147"/>
      <c r="H20944" s="146"/>
      <c r="J20944" s="146"/>
      <c r="L20944" s="150"/>
      <c r="N20944" s="163"/>
      <c r="O20944" s="146"/>
      <c r="P20944" s="146"/>
      <c r="Q20944" s="146"/>
      <c r="R20944" s="34"/>
      <c r="S20944" s="35"/>
      <c r="T20944" s="147"/>
    </row>
    <row r="20945">
      <c r="A20945" s="147"/>
      <c r="B20945" s="64"/>
      <c r="C20945" s="147" t="s">
        <v>217</v>
      </c>
      <c r="E20945" s="161"/>
      <c r="F20945" s="162"/>
      <c r="G20945" s="147"/>
      <c r="H20945" s="146"/>
      <c r="J20945" s="146"/>
      <c r="L20945" s="150"/>
      <c r="N20945" s="163"/>
      <c r="O20945" s="146"/>
      <c r="P20945" s="146"/>
      <c r="Q20945" s="146"/>
      <c r="R20945" s="34"/>
      <c r="S20945" s="35"/>
      <c r="T20945" s="147"/>
    </row>
    <row r="20946">
      <c r="A20946" s="147"/>
      <c r="B20946" s="64"/>
      <c r="C20946" s="147" t="s">
        <v>217</v>
      </c>
      <c r="E20946" s="161"/>
      <c r="F20946" s="162"/>
      <c r="G20946" s="147"/>
      <c r="H20946" s="146"/>
      <c r="J20946" s="146"/>
      <c r="L20946" s="150"/>
      <c r="N20946" s="163"/>
      <c r="O20946" s="146"/>
      <c r="P20946" s="146"/>
      <c r="Q20946" s="146"/>
      <c r="R20946" s="34"/>
      <c r="S20946" s="35"/>
      <c r="T20946" s="147"/>
    </row>
    <row r="20947">
      <c r="A20947" s="147"/>
      <c r="B20947" s="64"/>
      <c r="C20947" s="147" t="s">
        <v>217</v>
      </c>
      <c r="E20947" s="161"/>
      <c r="F20947" s="162"/>
      <c r="G20947" s="147"/>
      <c r="H20947" s="146"/>
      <c r="J20947" s="146"/>
      <c r="L20947" s="150"/>
      <c r="N20947" s="163"/>
      <c r="O20947" s="146"/>
      <c r="P20947" s="146"/>
      <c r="Q20947" s="146"/>
      <c r="R20947" s="34"/>
      <c r="S20947" s="35"/>
      <c r="T20947" s="147"/>
    </row>
    <row r="20948">
      <c r="A20948" s="147"/>
      <c r="B20948" s="64"/>
      <c r="C20948" s="147" t="s">
        <v>217</v>
      </c>
      <c r="E20948" s="161"/>
      <c r="F20948" s="162"/>
      <c r="G20948" s="147"/>
      <c r="H20948" s="146"/>
      <c r="J20948" s="146"/>
      <c r="L20948" s="150"/>
      <c r="N20948" s="163"/>
      <c r="O20948" s="146"/>
      <c r="P20948" s="146"/>
      <c r="Q20948" s="146"/>
      <c r="R20948" s="34"/>
      <c r="S20948" s="35"/>
      <c r="T20948" s="147"/>
    </row>
    <row r="20949">
      <c r="A20949" s="147"/>
      <c r="B20949" s="64"/>
      <c r="C20949" s="147" t="s">
        <v>217</v>
      </c>
      <c r="E20949" s="161"/>
      <c r="F20949" s="162"/>
      <c r="G20949" s="147"/>
      <c r="H20949" s="146"/>
      <c r="J20949" s="146"/>
      <c r="L20949" s="150"/>
      <c r="N20949" s="163"/>
      <c r="O20949" s="146"/>
      <c r="P20949" s="146"/>
      <c r="Q20949" s="146"/>
      <c r="R20949" s="34"/>
      <c r="S20949" s="35"/>
      <c r="T20949" s="147"/>
    </row>
    <row r="20950">
      <c r="A20950" s="147"/>
      <c r="B20950" s="64"/>
      <c r="C20950" s="147" t="s">
        <v>217</v>
      </c>
      <c r="E20950" s="161"/>
      <c r="F20950" s="162"/>
      <c r="G20950" s="147"/>
      <c r="H20950" s="146"/>
      <c r="J20950" s="146"/>
      <c r="L20950" s="150"/>
      <c r="N20950" s="163"/>
      <c r="O20950" s="146"/>
      <c r="P20950" s="146"/>
      <c r="Q20950" s="146"/>
      <c r="R20950" s="34"/>
      <c r="S20950" s="35"/>
      <c r="T20950" s="147"/>
    </row>
    <row r="20951">
      <c r="A20951" s="147"/>
      <c r="B20951" s="64"/>
      <c r="C20951" s="147" t="s">
        <v>217</v>
      </c>
      <c r="E20951" s="161"/>
      <c r="F20951" s="162"/>
      <c r="G20951" s="147"/>
      <c r="H20951" s="146"/>
      <c r="J20951" s="146"/>
      <c r="L20951" s="150"/>
      <c r="N20951" s="163"/>
      <c r="O20951" s="146"/>
      <c r="P20951" s="146"/>
      <c r="Q20951" s="146"/>
      <c r="R20951" s="34"/>
      <c r="S20951" s="35"/>
      <c r="T20951" s="147"/>
    </row>
    <row r="20952">
      <c r="A20952" s="147"/>
      <c r="B20952" s="64"/>
      <c r="C20952" s="147" t="s">
        <v>217</v>
      </c>
      <c r="E20952" s="161"/>
      <c r="F20952" s="162"/>
      <c r="G20952" s="147"/>
      <c r="H20952" s="146"/>
      <c r="J20952" s="146"/>
      <c r="L20952" s="150"/>
      <c r="N20952" s="163"/>
      <c r="O20952" s="146"/>
      <c r="P20952" s="146"/>
      <c r="Q20952" s="146"/>
      <c r="R20952" s="34"/>
      <c r="S20952" s="35"/>
      <c r="T20952" s="147"/>
    </row>
    <row r="20953">
      <c r="A20953" s="147"/>
      <c r="B20953" s="64"/>
      <c r="C20953" s="147" t="s">
        <v>217</v>
      </c>
      <c r="E20953" s="161"/>
      <c r="F20953" s="162"/>
      <c r="G20953" s="147"/>
      <c r="H20953" s="146"/>
      <c r="J20953" s="146"/>
      <c r="L20953" s="150"/>
      <c r="N20953" s="163"/>
      <c r="O20953" s="146"/>
      <c r="P20953" s="146"/>
      <c r="Q20953" s="146"/>
      <c r="R20953" s="34"/>
      <c r="S20953" s="35"/>
      <c r="T20953" s="147"/>
    </row>
    <row r="20954">
      <c r="A20954" s="147"/>
      <c r="B20954" s="64"/>
      <c r="C20954" s="147" t="s">
        <v>217</v>
      </c>
      <c r="E20954" s="161"/>
      <c r="F20954" s="162"/>
      <c r="G20954" s="147"/>
      <c r="H20954" s="146"/>
      <c r="J20954" s="146"/>
      <c r="L20954" s="150"/>
      <c r="N20954" s="163"/>
      <c r="O20954" s="146"/>
      <c r="P20954" s="146"/>
      <c r="Q20954" s="146"/>
      <c r="R20954" s="34"/>
      <c r="S20954" s="35"/>
      <c r="T20954" s="147"/>
    </row>
    <row r="20955">
      <c r="A20955" s="147"/>
      <c r="B20955" s="64"/>
      <c r="C20955" s="147" t="s">
        <v>217</v>
      </c>
      <c r="E20955" s="161"/>
      <c r="F20955" s="162"/>
      <c r="G20955" s="147"/>
      <c r="H20955" s="146"/>
      <c r="J20955" s="146"/>
      <c r="L20955" s="150"/>
      <c r="N20955" s="163"/>
      <c r="O20955" s="146"/>
      <c r="P20955" s="146"/>
      <c r="Q20955" s="146"/>
      <c r="R20955" s="34"/>
      <c r="S20955" s="35"/>
      <c r="T20955" s="147"/>
    </row>
    <row r="20956">
      <c r="A20956" s="147"/>
      <c r="B20956" s="64"/>
      <c r="C20956" s="147" t="s">
        <v>217</v>
      </c>
      <c r="E20956" s="161"/>
      <c r="F20956" s="162"/>
      <c r="G20956" s="147"/>
      <c r="H20956" s="146"/>
      <c r="J20956" s="146"/>
      <c r="L20956" s="150"/>
      <c r="N20956" s="163"/>
      <c r="O20956" s="146"/>
      <c r="P20956" s="146"/>
      <c r="Q20956" s="146"/>
      <c r="R20956" s="34"/>
      <c r="S20956" s="35"/>
      <c r="T20956" s="147"/>
    </row>
    <row r="20957">
      <c r="A20957" s="147"/>
      <c r="B20957" s="64"/>
      <c r="C20957" s="147" t="s">
        <v>217</v>
      </c>
      <c r="E20957" s="161"/>
      <c r="F20957" s="162"/>
      <c r="G20957" s="147"/>
      <c r="H20957" s="146"/>
      <c r="J20957" s="146"/>
      <c r="L20957" s="150"/>
      <c r="N20957" s="163"/>
      <c r="O20957" s="146"/>
      <c r="P20957" s="146"/>
      <c r="Q20957" s="146"/>
      <c r="R20957" s="34"/>
      <c r="S20957" s="35"/>
      <c r="T20957" s="147"/>
    </row>
    <row r="20958">
      <c r="A20958" s="147"/>
      <c r="B20958" s="64"/>
      <c r="C20958" s="147" t="s">
        <v>217</v>
      </c>
      <c r="E20958" s="161"/>
      <c r="F20958" s="162"/>
      <c r="G20958" s="147"/>
      <c r="H20958" s="146"/>
      <c r="J20958" s="146"/>
      <c r="L20958" s="150"/>
      <c r="N20958" s="163"/>
      <c r="O20958" s="146"/>
      <c r="P20958" s="146"/>
      <c r="Q20958" s="146"/>
      <c r="R20958" s="34"/>
      <c r="S20958" s="35"/>
      <c r="T20958" s="147"/>
    </row>
    <row r="20959">
      <c r="A20959" s="147"/>
      <c r="B20959" s="64"/>
      <c r="C20959" s="147" t="s">
        <v>217</v>
      </c>
      <c r="E20959" s="161"/>
      <c r="F20959" s="162"/>
      <c r="G20959" s="147"/>
      <c r="H20959" s="146"/>
      <c r="J20959" s="146"/>
      <c r="L20959" s="150"/>
      <c r="N20959" s="163"/>
      <c r="O20959" s="146"/>
      <c r="P20959" s="146"/>
      <c r="Q20959" s="146"/>
      <c r="R20959" s="34"/>
      <c r="S20959" s="35"/>
      <c r="T20959" s="147"/>
    </row>
    <row r="20960">
      <c r="A20960" s="147"/>
      <c r="B20960" s="64"/>
      <c r="C20960" s="147" t="s">
        <v>217</v>
      </c>
      <c r="E20960" s="161"/>
      <c r="F20960" s="162"/>
      <c r="G20960" s="147"/>
      <c r="H20960" s="146"/>
      <c r="J20960" s="146"/>
      <c r="L20960" s="150"/>
      <c r="N20960" s="163"/>
      <c r="O20960" s="146"/>
      <c r="P20960" s="146"/>
      <c r="Q20960" s="146"/>
      <c r="R20960" s="34"/>
      <c r="S20960" s="35"/>
      <c r="T20960" s="147"/>
    </row>
    <row r="20961">
      <c r="A20961" s="147"/>
      <c r="B20961" s="64"/>
      <c r="C20961" s="147" t="s">
        <v>217</v>
      </c>
      <c r="E20961" s="161"/>
      <c r="F20961" s="162"/>
      <c r="G20961" s="147"/>
      <c r="H20961" s="146"/>
      <c r="J20961" s="146"/>
      <c r="L20961" s="150"/>
      <c r="N20961" s="163"/>
      <c r="O20961" s="146"/>
      <c r="P20961" s="146"/>
      <c r="Q20961" s="146"/>
      <c r="R20961" s="34"/>
      <c r="S20961" s="35"/>
      <c r="T20961" s="147"/>
    </row>
    <row r="20962">
      <c r="A20962" s="147"/>
      <c r="B20962" s="64"/>
      <c r="C20962" s="147" t="s">
        <v>217</v>
      </c>
      <c r="E20962" s="161"/>
      <c r="F20962" s="162"/>
      <c r="G20962" s="147"/>
      <c r="H20962" s="146"/>
      <c r="J20962" s="146"/>
      <c r="L20962" s="150"/>
      <c r="N20962" s="163"/>
      <c r="O20962" s="146"/>
      <c r="P20962" s="146"/>
      <c r="Q20962" s="146"/>
      <c r="R20962" s="34"/>
      <c r="S20962" s="35"/>
      <c r="T20962" s="147"/>
    </row>
    <row r="20963">
      <c r="A20963" s="147"/>
      <c r="B20963" s="64"/>
      <c r="C20963" s="147" t="s">
        <v>217</v>
      </c>
      <c r="E20963" s="161"/>
      <c r="F20963" s="162"/>
      <c r="G20963" s="147"/>
      <c r="H20963" s="146"/>
      <c r="J20963" s="146"/>
      <c r="L20963" s="150"/>
      <c r="N20963" s="163"/>
      <c r="O20963" s="146"/>
      <c r="P20963" s="146"/>
      <c r="Q20963" s="146"/>
      <c r="R20963" s="34"/>
      <c r="S20963" s="35"/>
      <c r="T20963" s="147"/>
    </row>
    <row r="20964">
      <c r="A20964" s="147"/>
      <c r="B20964" s="64"/>
      <c r="C20964" s="147" t="s">
        <v>217</v>
      </c>
      <c r="E20964" s="161"/>
      <c r="F20964" s="162"/>
      <c r="G20964" s="147"/>
      <c r="H20964" s="146"/>
      <c r="J20964" s="146"/>
      <c r="L20964" s="150"/>
      <c r="N20964" s="163"/>
      <c r="O20964" s="146"/>
      <c r="P20964" s="146"/>
      <c r="Q20964" s="146"/>
      <c r="R20964" s="34"/>
      <c r="S20964" s="35"/>
      <c r="T20964" s="147"/>
    </row>
    <row r="20965">
      <c r="A20965" s="147"/>
      <c r="B20965" s="64"/>
      <c r="C20965" s="147" t="s">
        <v>217</v>
      </c>
      <c r="E20965" s="161"/>
      <c r="F20965" s="162"/>
      <c r="G20965" s="147"/>
      <c r="H20965" s="146"/>
      <c r="J20965" s="146"/>
      <c r="L20965" s="150"/>
      <c r="N20965" s="163"/>
      <c r="O20965" s="146"/>
      <c r="P20965" s="146"/>
      <c r="Q20965" s="146"/>
      <c r="R20965" s="34"/>
      <c r="S20965" s="35"/>
      <c r="T20965" s="147"/>
    </row>
    <row r="20966">
      <c r="A20966" s="147"/>
      <c r="B20966" s="64"/>
      <c r="C20966" s="147" t="s">
        <v>217</v>
      </c>
      <c r="E20966" s="161"/>
      <c r="F20966" s="162"/>
      <c r="G20966" s="147"/>
      <c r="H20966" s="146"/>
      <c r="J20966" s="146"/>
      <c r="L20966" s="150"/>
      <c r="N20966" s="163"/>
      <c r="O20966" s="146"/>
      <c r="P20966" s="146"/>
      <c r="Q20966" s="146"/>
      <c r="R20966" s="34"/>
      <c r="S20966" s="35"/>
      <c r="T20966" s="147"/>
    </row>
    <row r="20967">
      <c r="A20967" s="147"/>
      <c r="B20967" s="64"/>
      <c r="C20967" s="147" t="s">
        <v>217</v>
      </c>
      <c r="E20967" s="161"/>
      <c r="F20967" s="162"/>
      <c r="G20967" s="147"/>
      <c r="H20967" s="146"/>
      <c r="J20967" s="146"/>
      <c r="L20967" s="150"/>
      <c r="N20967" s="163"/>
      <c r="O20967" s="146"/>
      <c r="P20967" s="146"/>
      <c r="Q20967" s="146"/>
      <c r="R20967" s="34"/>
      <c r="S20967" s="35"/>
      <c r="T20967" s="147"/>
    </row>
    <row r="20968">
      <c r="A20968" s="147"/>
      <c r="B20968" s="64"/>
      <c r="C20968" s="147" t="s">
        <v>217</v>
      </c>
      <c r="E20968" s="161"/>
      <c r="F20968" s="162"/>
      <c r="G20968" s="147"/>
      <c r="H20968" s="146"/>
      <c r="J20968" s="146"/>
      <c r="L20968" s="150"/>
      <c r="N20968" s="163"/>
      <c r="O20968" s="146"/>
      <c r="P20968" s="146"/>
      <c r="Q20968" s="146"/>
      <c r="R20968" s="34"/>
      <c r="S20968" s="35"/>
      <c r="T20968" s="147"/>
    </row>
    <row r="20969">
      <c r="A20969" s="147"/>
      <c r="B20969" s="64"/>
      <c r="C20969" s="147" t="s">
        <v>217</v>
      </c>
      <c r="E20969" s="161"/>
      <c r="F20969" s="162"/>
      <c r="G20969" s="147"/>
      <c r="H20969" s="146"/>
      <c r="J20969" s="146"/>
      <c r="L20969" s="150"/>
      <c r="N20969" s="163"/>
      <c r="O20969" s="146"/>
      <c r="P20969" s="146"/>
      <c r="Q20969" s="146"/>
      <c r="R20969" s="34"/>
      <c r="S20969" s="35"/>
      <c r="T20969" s="147"/>
    </row>
    <row r="20970">
      <c r="A20970" s="147"/>
      <c r="B20970" s="64"/>
      <c r="C20970" s="147" t="s">
        <v>217</v>
      </c>
      <c r="E20970" s="161"/>
      <c r="F20970" s="162"/>
      <c r="G20970" s="147"/>
      <c r="H20970" s="146"/>
      <c r="J20970" s="146"/>
      <c r="L20970" s="150"/>
      <c r="N20970" s="163"/>
      <c r="O20970" s="146"/>
      <c r="P20970" s="146"/>
      <c r="Q20970" s="146"/>
      <c r="R20970" s="34"/>
      <c r="S20970" s="35"/>
      <c r="T20970" s="147"/>
    </row>
    <row r="20971">
      <c r="A20971" s="147"/>
      <c r="B20971" s="64"/>
      <c r="C20971" s="147" t="s">
        <v>217</v>
      </c>
      <c r="E20971" s="161"/>
      <c r="F20971" s="162"/>
      <c r="G20971" s="147"/>
      <c r="H20971" s="146"/>
      <c r="J20971" s="146"/>
      <c r="L20971" s="150"/>
      <c r="N20971" s="163"/>
      <c r="O20971" s="146"/>
      <c r="P20971" s="146"/>
      <c r="Q20971" s="146"/>
      <c r="R20971" s="34"/>
      <c r="S20971" s="35"/>
      <c r="T20971" s="147"/>
    </row>
    <row r="20972">
      <c r="A20972" s="147"/>
      <c r="B20972" s="64"/>
      <c r="C20972" s="147" t="s">
        <v>217</v>
      </c>
      <c r="E20972" s="161"/>
      <c r="F20972" s="162"/>
      <c r="G20972" s="147"/>
      <c r="H20972" s="146"/>
      <c r="J20972" s="146"/>
      <c r="L20972" s="150"/>
      <c r="N20972" s="163"/>
      <c r="O20972" s="146"/>
      <c r="P20972" s="146"/>
      <c r="Q20972" s="146"/>
      <c r="R20972" s="34"/>
      <c r="S20972" s="35"/>
      <c r="T20972" s="147"/>
    </row>
    <row r="20973">
      <c r="A20973" s="147"/>
      <c r="B20973" s="64"/>
      <c r="C20973" s="147" t="s">
        <v>217</v>
      </c>
      <c r="E20973" s="161"/>
      <c r="F20973" s="162"/>
      <c r="G20973" s="147"/>
      <c r="H20973" s="146"/>
      <c r="J20973" s="146"/>
      <c r="L20973" s="150"/>
      <c r="N20973" s="163"/>
      <c r="O20973" s="146"/>
      <c r="P20973" s="146"/>
      <c r="Q20973" s="146"/>
      <c r="R20973" s="34"/>
      <c r="S20973" s="35"/>
      <c r="T20973" s="147"/>
    </row>
    <row r="20974">
      <c r="A20974" s="147"/>
      <c r="B20974" s="64"/>
      <c r="C20974" s="147" t="s">
        <v>217</v>
      </c>
      <c r="E20974" s="161"/>
      <c r="F20974" s="162"/>
      <c r="G20974" s="147"/>
      <c r="H20974" s="146"/>
      <c r="J20974" s="146"/>
      <c r="L20974" s="150"/>
      <c r="N20974" s="163"/>
      <c r="O20974" s="146"/>
      <c r="P20974" s="146"/>
      <c r="Q20974" s="146"/>
      <c r="R20974" s="34"/>
      <c r="S20974" s="35"/>
      <c r="T20974" s="147"/>
    </row>
    <row r="20975">
      <c r="A20975" s="147"/>
      <c r="B20975" s="64"/>
      <c r="C20975" s="147" t="s">
        <v>217</v>
      </c>
      <c r="E20975" s="161"/>
      <c r="F20975" s="162"/>
      <c r="G20975" s="147"/>
      <c r="H20975" s="146"/>
      <c r="J20975" s="146"/>
      <c r="L20975" s="150"/>
      <c r="N20975" s="163"/>
      <c r="O20975" s="146"/>
      <c r="P20975" s="146"/>
      <c r="Q20975" s="146"/>
      <c r="R20975" s="34"/>
      <c r="S20975" s="35"/>
      <c r="T20975" s="147"/>
    </row>
    <row r="20976">
      <c r="A20976" s="147"/>
      <c r="B20976" s="64"/>
      <c r="C20976" s="147" t="s">
        <v>217</v>
      </c>
      <c r="E20976" s="161"/>
      <c r="F20976" s="162"/>
      <c r="G20976" s="147"/>
      <c r="H20976" s="146"/>
      <c r="J20976" s="146"/>
      <c r="L20976" s="150"/>
      <c r="N20976" s="163"/>
      <c r="O20976" s="146"/>
      <c r="P20976" s="146"/>
      <c r="Q20976" s="146"/>
      <c r="R20976" s="34"/>
      <c r="S20976" s="35"/>
      <c r="T20976" s="147"/>
    </row>
    <row r="20977">
      <c r="A20977" s="147"/>
      <c r="B20977" s="64"/>
      <c r="C20977" s="147" t="s">
        <v>217</v>
      </c>
      <c r="E20977" s="161"/>
      <c r="F20977" s="162"/>
      <c r="G20977" s="147"/>
      <c r="H20977" s="146"/>
      <c r="J20977" s="146"/>
      <c r="L20977" s="150"/>
      <c r="N20977" s="163"/>
      <c r="O20977" s="146"/>
      <c r="P20977" s="146"/>
      <c r="Q20977" s="146"/>
      <c r="R20977" s="34"/>
      <c r="S20977" s="35"/>
      <c r="T20977" s="147"/>
    </row>
    <row r="20978">
      <c r="A20978" s="147"/>
      <c r="B20978" s="64"/>
      <c r="C20978" s="147" t="s">
        <v>217</v>
      </c>
      <c r="E20978" s="161"/>
      <c r="F20978" s="162"/>
      <c r="G20978" s="147"/>
      <c r="H20978" s="146"/>
      <c r="J20978" s="146"/>
      <c r="L20978" s="150"/>
      <c r="N20978" s="163"/>
      <c r="O20978" s="146"/>
      <c r="P20978" s="146"/>
      <c r="Q20978" s="146"/>
      <c r="R20978" s="34"/>
      <c r="S20978" s="35"/>
      <c r="T20978" s="147"/>
    </row>
    <row r="20979">
      <c r="A20979" s="147"/>
      <c r="B20979" s="64"/>
      <c r="C20979" s="147" t="s">
        <v>217</v>
      </c>
      <c r="E20979" s="161"/>
      <c r="F20979" s="162"/>
      <c r="G20979" s="147"/>
      <c r="H20979" s="146"/>
      <c r="J20979" s="146"/>
      <c r="L20979" s="150"/>
      <c r="N20979" s="163"/>
      <c r="O20979" s="146"/>
      <c r="P20979" s="146"/>
      <c r="Q20979" s="146"/>
      <c r="R20979" s="34"/>
      <c r="S20979" s="35"/>
      <c r="T20979" s="147"/>
    </row>
    <row r="20980">
      <c r="A20980" s="147"/>
      <c r="B20980" s="64"/>
      <c r="C20980" s="147" t="s">
        <v>217</v>
      </c>
      <c r="E20980" s="161"/>
      <c r="F20980" s="162"/>
      <c r="G20980" s="147"/>
      <c r="H20980" s="146"/>
      <c r="J20980" s="146"/>
      <c r="L20980" s="150"/>
      <c r="N20980" s="163"/>
      <c r="O20980" s="146"/>
      <c r="P20980" s="146"/>
      <c r="Q20980" s="146"/>
      <c r="R20980" s="34"/>
      <c r="S20980" s="35"/>
      <c r="T20980" s="147"/>
    </row>
    <row r="20981">
      <c r="A20981" s="147"/>
      <c r="B20981" s="64"/>
      <c r="C20981" s="147" t="s">
        <v>217</v>
      </c>
      <c r="E20981" s="161"/>
      <c r="F20981" s="162"/>
      <c r="G20981" s="147"/>
      <c r="H20981" s="146"/>
      <c r="J20981" s="146"/>
      <c r="L20981" s="150"/>
      <c r="N20981" s="163"/>
      <c r="O20981" s="146"/>
      <c r="P20981" s="146"/>
      <c r="Q20981" s="146"/>
      <c r="R20981" s="34"/>
      <c r="S20981" s="35"/>
      <c r="T20981" s="147"/>
    </row>
    <row r="20982">
      <c r="A20982" s="147"/>
      <c r="B20982" s="64"/>
      <c r="C20982" s="147" t="s">
        <v>217</v>
      </c>
      <c r="E20982" s="161"/>
      <c r="F20982" s="162"/>
      <c r="G20982" s="147"/>
      <c r="H20982" s="146"/>
      <c r="J20982" s="146"/>
      <c r="L20982" s="150"/>
      <c r="N20982" s="163"/>
      <c r="O20982" s="146"/>
      <c r="P20982" s="146"/>
      <c r="Q20982" s="146"/>
      <c r="R20982" s="34"/>
      <c r="S20982" s="35"/>
      <c r="T20982" s="147"/>
    </row>
    <row r="20983">
      <c r="A20983" s="147"/>
      <c r="B20983" s="64"/>
      <c r="C20983" s="147" t="s">
        <v>217</v>
      </c>
      <c r="E20983" s="161"/>
      <c r="F20983" s="162"/>
      <c r="G20983" s="147"/>
      <c r="H20983" s="146"/>
      <c r="J20983" s="146"/>
      <c r="L20983" s="150"/>
      <c r="N20983" s="163"/>
      <c r="O20983" s="146"/>
      <c r="P20983" s="146"/>
      <c r="Q20983" s="146"/>
      <c r="R20983" s="34"/>
      <c r="S20983" s="35"/>
      <c r="T20983" s="147"/>
    </row>
    <row r="20984">
      <c r="A20984" s="147"/>
      <c r="B20984" s="64"/>
      <c r="C20984" s="147" t="s">
        <v>217</v>
      </c>
      <c r="E20984" s="161"/>
      <c r="F20984" s="162"/>
      <c r="G20984" s="147"/>
      <c r="H20984" s="146"/>
      <c r="J20984" s="146"/>
      <c r="L20984" s="150"/>
      <c r="N20984" s="163"/>
      <c r="O20984" s="146"/>
      <c r="P20984" s="146"/>
      <c r="Q20984" s="146"/>
      <c r="R20984" s="34"/>
      <c r="S20984" s="35"/>
      <c r="T20984" s="147"/>
    </row>
    <row r="20985">
      <c r="A20985" s="147"/>
      <c r="B20985" s="64"/>
      <c r="C20985" s="147" t="s">
        <v>217</v>
      </c>
      <c r="E20985" s="161"/>
      <c r="F20985" s="162"/>
      <c r="G20985" s="147"/>
      <c r="H20985" s="146"/>
      <c r="J20985" s="146"/>
      <c r="L20985" s="150"/>
      <c r="N20985" s="163"/>
      <c r="O20985" s="146"/>
      <c r="P20985" s="146"/>
      <c r="Q20985" s="146"/>
      <c r="R20985" s="34"/>
      <c r="S20985" s="35"/>
      <c r="T20985" s="147"/>
    </row>
    <row r="20986">
      <c r="A20986" s="147"/>
      <c r="B20986" s="64"/>
      <c r="C20986" s="147" t="s">
        <v>217</v>
      </c>
      <c r="E20986" s="161"/>
      <c r="F20986" s="162"/>
      <c r="G20986" s="147"/>
      <c r="H20986" s="146"/>
      <c r="J20986" s="146"/>
      <c r="L20986" s="150"/>
      <c r="N20986" s="163"/>
      <c r="O20986" s="146"/>
      <c r="P20986" s="146"/>
      <c r="Q20986" s="146"/>
      <c r="R20986" s="34"/>
      <c r="S20986" s="35"/>
      <c r="T20986" s="147"/>
    </row>
    <row r="20987">
      <c r="A20987" s="147"/>
      <c r="B20987" s="64"/>
      <c r="C20987" s="147" t="s">
        <v>217</v>
      </c>
      <c r="E20987" s="161"/>
      <c r="F20987" s="162"/>
      <c r="G20987" s="147"/>
      <c r="H20987" s="146"/>
      <c r="J20987" s="146"/>
      <c r="L20987" s="150"/>
      <c r="N20987" s="163"/>
      <c r="O20987" s="146"/>
      <c r="P20987" s="146"/>
      <c r="Q20987" s="146"/>
      <c r="R20987" s="34"/>
      <c r="S20987" s="35"/>
      <c r="T20987" s="147"/>
    </row>
    <row r="20988">
      <c r="A20988" s="147"/>
      <c r="B20988" s="64"/>
      <c r="C20988" s="147" t="s">
        <v>217</v>
      </c>
      <c r="E20988" s="161"/>
      <c r="F20988" s="162"/>
      <c r="G20988" s="147"/>
      <c r="H20988" s="146"/>
      <c r="J20988" s="146"/>
      <c r="L20988" s="150"/>
      <c r="N20988" s="163"/>
      <c r="O20988" s="146"/>
      <c r="P20988" s="146"/>
      <c r="Q20988" s="146"/>
      <c r="R20988" s="34"/>
      <c r="S20988" s="35"/>
      <c r="T20988" s="147"/>
    </row>
    <row r="20989">
      <c r="A20989" s="147"/>
      <c r="B20989" s="64"/>
      <c r="C20989" s="147" t="s">
        <v>217</v>
      </c>
      <c r="E20989" s="161"/>
      <c r="F20989" s="162"/>
      <c r="G20989" s="147"/>
      <c r="H20989" s="146"/>
      <c r="J20989" s="146"/>
      <c r="L20989" s="150"/>
      <c r="N20989" s="163"/>
      <c r="O20989" s="146"/>
      <c r="P20989" s="146"/>
      <c r="Q20989" s="146"/>
      <c r="R20989" s="34"/>
      <c r="S20989" s="35"/>
      <c r="T20989" s="147"/>
    </row>
    <row r="20990">
      <c r="A20990" s="147"/>
      <c r="B20990" s="64"/>
      <c r="C20990" s="147" t="s">
        <v>217</v>
      </c>
      <c r="E20990" s="161"/>
      <c r="F20990" s="162"/>
      <c r="G20990" s="147"/>
      <c r="H20990" s="146"/>
      <c r="J20990" s="146"/>
      <c r="L20990" s="150"/>
      <c r="N20990" s="163"/>
      <c r="O20990" s="146"/>
      <c r="P20990" s="146"/>
      <c r="Q20990" s="146"/>
      <c r="R20990" s="34"/>
      <c r="S20990" s="35"/>
      <c r="T20990" s="147"/>
    </row>
    <row r="20991">
      <c r="A20991" s="147"/>
      <c r="B20991" s="64"/>
      <c r="C20991" s="147" t="s">
        <v>217</v>
      </c>
      <c r="E20991" s="161"/>
      <c r="F20991" s="162"/>
      <c r="G20991" s="147"/>
      <c r="H20991" s="146"/>
      <c r="J20991" s="146"/>
      <c r="L20991" s="150"/>
      <c r="N20991" s="163"/>
      <c r="O20991" s="146"/>
      <c r="P20991" s="146"/>
      <c r="Q20991" s="146"/>
      <c r="R20991" s="34"/>
      <c r="S20991" s="35"/>
      <c r="T20991" s="147"/>
    </row>
    <row r="20992">
      <c r="A20992" s="147"/>
      <c r="B20992" s="64"/>
      <c r="C20992" s="147" t="s">
        <v>217</v>
      </c>
      <c r="E20992" s="161"/>
      <c r="F20992" s="162"/>
      <c r="G20992" s="147"/>
      <c r="H20992" s="146"/>
      <c r="J20992" s="146"/>
      <c r="L20992" s="150"/>
      <c r="N20992" s="163"/>
      <c r="O20992" s="146"/>
      <c r="P20992" s="146"/>
      <c r="Q20992" s="146"/>
      <c r="R20992" s="34"/>
      <c r="S20992" s="35"/>
      <c r="T20992" s="147"/>
    </row>
    <row r="20993">
      <c r="A20993" s="147"/>
      <c r="B20993" s="64"/>
      <c r="C20993" s="147" t="s">
        <v>217</v>
      </c>
      <c r="E20993" s="161"/>
      <c r="F20993" s="162"/>
      <c r="G20993" s="147"/>
      <c r="H20993" s="146"/>
      <c r="J20993" s="146"/>
      <c r="L20993" s="150"/>
      <c r="N20993" s="163"/>
      <c r="O20993" s="146"/>
      <c r="P20993" s="146"/>
      <c r="Q20993" s="146"/>
      <c r="R20993" s="34"/>
      <c r="S20993" s="35"/>
      <c r="T20993" s="147"/>
    </row>
    <row r="20994">
      <c r="A20994" s="147"/>
      <c r="B20994" s="64"/>
      <c r="C20994" s="147" t="s">
        <v>217</v>
      </c>
      <c r="E20994" s="161"/>
      <c r="F20994" s="162"/>
      <c r="G20994" s="147"/>
      <c r="H20994" s="146"/>
      <c r="J20994" s="146"/>
      <c r="L20994" s="150"/>
      <c r="N20994" s="163"/>
      <c r="O20994" s="146"/>
      <c r="P20994" s="146"/>
      <c r="Q20994" s="146"/>
      <c r="R20994" s="34"/>
      <c r="S20994" s="35"/>
      <c r="T20994" s="147"/>
    </row>
    <row r="20995">
      <c r="A20995" s="147"/>
      <c r="B20995" s="64"/>
      <c r="C20995" s="147" t="s">
        <v>217</v>
      </c>
      <c r="E20995" s="161"/>
      <c r="F20995" s="162"/>
      <c r="G20995" s="147"/>
      <c r="H20995" s="146"/>
      <c r="J20995" s="146"/>
      <c r="L20995" s="150"/>
      <c r="N20995" s="163"/>
      <c r="O20995" s="146"/>
      <c r="P20995" s="146"/>
      <c r="Q20995" s="146"/>
      <c r="R20995" s="34"/>
      <c r="S20995" s="35"/>
      <c r="T20995" s="147"/>
    </row>
    <row r="20996">
      <c r="A20996" s="147"/>
      <c r="B20996" s="64"/>
      <c r="C20996" s="147" t="s">
        <v>217</v>
      </c>
      <c r="E20996" s="161"/>
      <c r="F20996" s="162"/>
      <c r="G20996" s="147"/>
      <c r="H20996" s="146"/>
      <c r="J20996" s="146"/>
      <c r="L20996" s="150"/>
      <c r="N20996" s="163"/>
      <c r="O20996" s="146"/>
      <c r="P20996" s="146"/>
      <c r="Q20996" s="146"/>
      <c r="R20996" s="34"/>
      <c r="S20996" s="35"/>
      <c r="T20996" s="147"/>
    </row>
    <row r="20997">
      <c r="A20997" s="147"/>
      <c r="B20997" s="64"/>
      <c r="C20997" s="147" t="s">
        <v>217</v>
      </c>
      <c r="E20997" s="161"/>
      <c r="F20997" s="162"/>
      <c r="G20997" s="147"/>
      <c r="H20997" s="146"/>
      <c r="J20997" s="146"/>
      <c r="L20997" s="150"/>
      <c r="N20997" s="163"/>
      <c r="O20997" s="146"/>
      <c r="P20997" s="146"/>
      <c r="Q20997" s="146"/>
      <c r="R20997" s="34"/>
      <c r="S20997" s="35"/>
      <c r="T20997" s="147"/>
    </row>
    <row r="20998">
      <c r="A20998" s="147"/>
      <c r="B20998" s="64"/>
      <c r="C20998" s="147" t="s">
        <v>217</v>
      </c>
      <c r="E20998" s="161"/>
      <c r="F20998" s="162"/>
      <c r="G20998" s="147"/>
      <c r="H20998" s="146"/>
      <c r="J20998" s="146"/>
      <c r="L20998" s="150"/>
      <c r="N20998" s="163"/>
      <c r="O20998" s="146"/>
      <c r="P20998" s="146"/>
      <c r="Q20998" s="146"/>
      <c r="R20998" s="34"/>
      <c r="S20998" s="35"/>
      <c r="T20998" s="147"/>
    </row>
    <row r="20999">
      <c r="A20999" s="147"/>
      <c r="B20999" s="64"/>
      <c r="C20999" s="147" t="s">
        <v>217</v>
      </c>
      <c r="E20999" s="161"/>
      <c r="F20999" s="162"/>
      <c r="G20999" s="147"/>
      <c r="H20999" s="146"/>
      <c r="J20999" s="146"/>
      <c r="L20999" s="150"/>
      <c r="N20999" s="163"/>
      <c r="O20999" s="146"/>
      <c r="P20999" s="146"/>
      <c r="Q20999" s="146"/>
      <c r="R20999" s="34"/>
      <c r="S20999" s="35"/>
      <c r="T20999" s="147"/>
    </row>
    <row r="21000">
      <c r="A21000" s="147"/>
      <c r="B21000" s="64"/>
      <c r="C21000" s="147" t="s">
        <v>217</v>
      </c>
      <c r="E21000" s="161"/>
      <c r="F21000" s="162"/>
      <c r="G21000" s="147"/>
      <c r="H21000" s="146"/>
      <c r="J21000" s="146"/>
      <c r="L21000" s="150"/>
      <c r="N21000" s="163"/>
      <c r="O21000" s="146"/>
      <c r="P21000" s="146"/>
      <c r="Q21000" s="146"/>
      <c r="R21000" s="34"/>
      <c r="S21000" s="35"/>
      <c r="T21000" s="147"/>
    </row>
    <row r="21001">
      <c r="A21001" s="147"/>
      <c r="B21001" s="64"/>
      <c r="C21001" s="147" t="s">
        <v>217</v>
      </c>
      <c r="E21001" s="161"/>
      <c r="F21001" s="162"/>
      <c r="G21001" s="147"/>
      <c r="H21001" s="146"/>
      <c r="J21001" s="146"/>
      <c r="L21001" s="150"/>
      <c r="N21001" s="163"/>
      <c r="O21001" s="146"/>
      <c r="P21001" s="146"/>
      <c r="Q21001" s="146"/>
      <c r="R21001" s="34"/>
      <c r="S21001" s="35"/>
      <c r="T21001" s="147"/>
    </row>
    <row r="21002">
      <c r="A21002" s="147"/>
      <c r="B21002" s="64"/>
      <c r="C21002" s="147" t="s">
        <v>217</v>
      </c>
      <c r="E21002" s="161"/>
      <c r="F21002" s="162"/>
      <c r="G21002" s="147"/>
      <c r="H21002" s="146"/>
      <c r="J21002" s="146"/>
      <c r="L21002" s="150"/>
      <c r="N21002" s="163"/>
      <c r="O21002" s="146"/>
      <c r="P21002" s="146"/>
      <c r="Q21002" s="146"/>
      <c r="R21002" s="34"/>
      <c r="S21002" s="35"/>
      <c r="T21002" s="147"/>
    </row>
    <row r="21003">
      <c r="A21003" s="147"/>
      <c r="B21003" s="64"/>
      <c r="C21003" s="147" t="s">
        <v>217</v>
      </c>
      <c r="E21003" s="161"/>
      <c r="F21003" s="162"/>
      <c r="G21003" s="147"/>
      <c r="H21003" s="146"/>
      <c r="J21003" s="146"/>
      <c r="L21003" s="150"/>
      <c r="N21003" s="163"/>
      <c r="O21003" s="146"/>
      <c r="P21003" s="146"/>
      <c r="Q21003" s="146"/>
      <c r="R21003" s="34"/>
      <c r="S21003" s="35"/>
      <c r="T21003" s="147"/>
    </row>
    <row r="21004">
      <c r="A21004" s="147"/>
      <c r="B21004" s="64"/>
      <c r="C21004" s="147" t="s">
        <v>217</v>
      </c>
      <c r="E21004" s="161"/>
      <c r="F21004" s="162"/>
      <c r="G21004" s="147"/>
      <c r="H21004" s="146"/>
      <c r="J21004" s="146"/>
      <c r="L21004" s="150"/>
      <c r="N21004" s="163"/>
      <c r="O21004" s="146"/>
      <c r="P21004" s="146"/>
      <c r="Q21004" s="146"/>
      <c r="R21004" s="34"/>
      <c r="S21004" s="35"/>
      <c r="T21004" s="147"/>
    </row>
    <row r="21005">
      <c r="A21005" s="147"/>
      <c r="B21005" s="64"/>
      <c r="C21005" s="147" t="s">
        <v>217</v>
      </c>
      <c r="E21005" s="161"/>
      <c r="F21005" s="162"/>
      <c r="G21005" s="147"/>
      <c r="H21005" s="146"/>
      <c r="J21005" s="146"/>
      <c r="L21005" s="150"/>
      <c r="N21005" s="163"/>
      <c r="O21005" s="146"/>
      <c r="P21005" s="146"/>
      <c r="Q21005" s="146"/>
      <c r="R21005" s="34"/>
      <c r="S21005" s="35"/>
      <c r="T21005" s="147"/>
    </row>
    <row r="21006">
      <c r="A21006" s="147"/>
      <c r="B21006" s="64"/>
      <c r="C21006" s="147" t="s">
        <v>217</v>
      </c>
      <c r="E21006" s="161"/>
      <c r="F21006" s="162"/>
      <c r="G21006" s="147"/>
      <c r="H21006" s="146"/>
      <c r="J21006" s="146"/>
      <c r="L21006" s="150"/>
      <c r="N21006" s="163"/>
      <c r="O21006" s="146"/>
      <c r="P21006" s="146"/>
      <c r="Q21006" s="146"/>
      <c r="R21006" s="34"/>
      <c r="S21006" s="35"/>
      <c r="T21006" s="147"/>
    </row>
    <row r="21007">
      <c r="A21007" s="147"/>
      <c r="B21007" s="64"/>
      <c r="C21007" s="147" t="s">
        <v>217</v>
      </c>
      <c r="E21007" s="161"/>
      <c r="F21007" s="162"/>
      <c r="G21007" s="147"/>
      <c r="H21007" s="146"/>
      <c r="J21007" s="146"/>
      <c r="L21007" s="150"/>
      <c r="N21007" s="163"/>
      <c r="O21007" s="146"/>
      <c r="P21007" s="146"/>
      <c r="Q21007" s="146"/>
      <c r="R21007" s="34"/>
      <c r="S21007" s="35"/>
      <c r="T21007" s="147"/>
    </row>
    <row r="21008">
      <c r="A21008" s="147"/>
      <c r="B21008" s="64"/>
      <c r="C21008" s="147" t="s">
        <v>217</v>
      </c>
      <c r="E21008" s="161"/>
      <c r="F21008" s="162"/>
      <c r="G21008" s="147"/>
      <c r="H21008" s="146"/>
      <c r="J21008" s="146"/>
      <c r="L21008" s="150"/>
      <c r="N21008" s="163"/>
      <c r="O21008" s="146"/>
      <c r="P21008" s="146"/>
      <c r="Q21008" s="146"/>
      <c r="R21008" s="34"/>
      <c r="S21008" s="35"/>
      <c r="T21008" s="147"/>
    </row>
    <row r="21009">
      <c r="A21009" s="147"/>
      <c r="B21009" s="64"/>
      <c r="C21009" s="147" t="s">
        <v>217</v>
      </c>
      <c r="E21009" s="161"/>
      <c r="F21009" s="162"/>
      <c r="G21009" s="147"/>
      <c r="H21009" s="146"/>
      <c r="J21009" s="146"/>
      <c r="L21009" s="150"/>
      <c r="N21009" s="163"/>
      <c r="O21009" s="146"/>
      <c r="P21009" s="146"/>
      <c r="Q21009" s="146"/>
      <c r="R21009" s="34"/>
      <c r="S21009" s="35"/>
      <c r="T21009" s="147"/>
    </row>
    <row r="21010">
      <c r="A21010" s="147"/>
      <c r="B21010" s="64"/>
      <c r="C21010" s="147" t="s">
        <v>217</v>
      </c>
      <c r="E21010" s="161"/>
      <c r="F21010" s="162"/>
      <c r="G21010" s="147"/>
      <c r="H21010" s="146"/>
      <c r="J21010" s="146"/>
      <c r="L21010" s="150"/>
      <c r="N21010" s="163"/>
      <c r="O21010" s="146"/>
      <c r="P21010" s="146"/>
      <c r="Q21010" s="146"/>
      <c r="R21010" s="34"/>
      <c r="S21010" s="35"/>
      <c r="T21010" s="147"/>
    </row>
    <row r="21011">
      <c r="A21011" s="147"/>
      <c r="B21011" s="64"/>
      <c r="C21011" s="147" t="s">
        <v>217</v>
      </c>
      <c r="E21011" s="161"/>
      <c r="F21011" s="162"/>
      <c r="G21011" s="147"/>
      <c r="H21011" s="146"/>
      <c r="J21011" s="146"/>
      <c r="L21011" s="150"/>
      <c r="N21011" s="163"/>
      <c r="O21011" s="146"/>
      <c r="P21011" s="146"/>
      <c r="Q21011" s="146"/>
      <c r="R21011" s="34"/>
      <c r="S21011" s="35"/>
      <c r="T21011" s="147"/>
    </row>
    <row r="21012">
      <c r="A21012" s="147"/>
      <c r="B21012" s="64"/>
      <c r="C21012" s="147" t="s">
        <v>217</v>
      </c>
      <c r="E21012" s="161"/>
      <c r="F21012" s="162"/>
      <c r="G21012" s="147"/>
      <c r="H21012" s="146"/>
      <c r="J21012" s="146"/>
      <c r="L21012" s="150"/>
      <c r="N21012" s="163"/>
      <c r="O21012" s="146"/>
      <c r="P21012" s="146"/>
      <c r="Q21012" s="146"/>
      <c r="R21012" s="34"/>
      <c r="S21012" s="35"/>
      <c r="T21012" s="147"/>
    </row>
    <row r="21013">
      <c r="A21013" s="147"/>
      <c r="B21013" s="64"/>
      <c r="C21013" s="147" t="s">
        <v>217</v>
      </c>
      <c r="E21013" s="161"/>
      <c r="F21013" s="162"/>
      <c r="G21013" s="147"/>
      <c r="H21013" s="146"/>
      <c r="J21013" s="146"/>
      <c r="L21013" s="150"/>
      <c r="N21013" s="163"/>
      <c r="O21013" s="146"/>
      <c r="P21013" s="146"/>
      <c r="Q21013" s="146"/>
      <c r="R21013" s="34"/>
      <c r="S21013" s="35"/>
      <c r="T21013" s="147"/>
    </row>
    <row r="21014">
      <c r="A21014" s="147"/>
      <c r="B21014" s="64"/>
      <c r="C21014" s="147" t="s">
        <v>217</v>
      </c>
      <c r="E21014" s="161"/>
      <c r="F21014" s="162"/>
      <c r="G21014" s="147"/>
      <c r="H21014" s="146"/>
      <c r="J21014" s="146"/>
      <c r="L21014" s="150"/>
      <c r="N21014" s="163"/>
      <c r="O21014" s="146"/>
      <c r="P21014" s="146"/>
      <c r="Q21014" s="146"/>
      <c r="R21014" s="34"/>
      <c r="S21014" s="35"/>
      <c r="T21014" s="147"/>
    </row>
    <row r="21015">
      <c r="A21015" s="147"/>
      <c r="B21015" s="64"/>
      <c r="C21015" s="147" t="s">
        <v>217</v>
      </c>
      <c r="E21015" s="161"/>
      <c r="F21015" s="162"/>
      <c r="G21015" s="147"/>
      <c r="H21015" s="146"/>
      <c r="J21015" s="146"/>
      <c r="L21015" s="150"/>
      <c r="N21015" s="163"/>
      <c r="O21015" s="146"/>
      <c r="P21015" s="146"/>
      <c r="Q21015" s="146"/>
      <c r="R21015" s="34"/>
      <c r="S21015" s="35"/>
      <c r="T21015" s="147"/>
    </row>
    <row r="21016">
      <c r="A21016" s="147"/>
      <c r="B21016" s="64"/>
      <c r="C21016" s="147" t="s">
        <v>217</v>
      </c>
      <c r="E21016" s="161"/>
      <c r="F21016" s="162"/>
      <c r="G21016" s="147"/>
      <c r="H21016" s="146"/>
      <c r="J21016" s="146"/>
      <c r="L21016" s="150"/>
      <c r="N21016" s="163"/>
      <c r="O21016" s="146"/>
      <c r="P21016" s="146"/>
      <c r="Q21016" s="146"/>
      <c r="R21016" s="34"/>
      <c r="S21016" s="35"/>
      <c r="T21016" s="147"/>
    </row>
    <row r="21017">
      <c r="A21017" s="147"/>
      <c r="B21017" s="64"/>
      <c r="C21017" s="147" t="s">
        <v>217</v>
      </c>
      <c r="E21017" s="161"/>
      <c r="F21017" s="162"/>
      <c r="G21017" s="147"/>
      <c r="H21017" s="146"/>
      <c r="J21017" s="146"/>
      <c r="L21017" s="150"/>
      <c r="N21017" s="163"/>
      <c r="O21017" s="146"/>
      <c r="P21017" s="146"/>
      <c r="Q21017" s="146"/>
      <c r="R21017" s="34"/>
      <c r="S21017" s="35"/>
      <c r="T21017" s="147"/>
    </row>
    <row r="21018">
      <c r="A21018" s="147"/>
      <c r="B21018" s="64"/>
      <c r="C21018" s="147" t="s">
        <v>217</v>
      </c>
      <c r="E21018" s="161"/>
      <c r="F21018" s="162"/>
      <c r="G21018" s="147"/>
      <c r="H21018" s="146"/>
      <c r="J21018" s="146"/>
      <c r="L21018" s="150"/>
      <c r="N21018" s="163"/>
      <c r="O21018" s="146"/>
      <c r="P21018" s="146"/>
      <c r="Q21018" s="146"/>
      <c r="R21018" s="34"/>
      <c r="S21018" s="35"/>
      <c r="T21018" s="147"/>
    </row>
    <row r="21019">
      <c r="A21019" s="147"/>
      <c r="B21019" s="64"/>
      <c r="C21019" s="147" t="s">
        <v>217</v>
      </c>
      <c r="E21019" s="161"/>
      <c r="F21019" s="162"/>
      <c r="G21019" s="147"/>
      <c r="H21019" s="146"/>
      <c r="J21019" s="146"/>
      <c r="L21019" s="150"/>
      <c r="N21019" s="163"/>
      <c r="O21019" s="146"/>
      <c r="P21019" s="146"/>
      <c r="Q21019" s="146"/>
      <c r="R21019" s="34"/>
      <c r="S21019" s="35"/>
      <c r="T21019" s="147"/>
    </row>
    <row r="21020">
      <c r="A21020" s="147"/>
      <c r="B21020" s="64"/>
      <c r="C21020" s="147" t="s">
        <v>217</v>
      </c>
      <c r="E21020" s="161"/>
      <c r="F21020" s="162"/>
      <c r="G21020" s="147"/>
      <c r="H21020" s="146"/>
      <c r="J21020" s="146"/>
      <c r="L21020" s="150"/>
      <c r="N21020" s="163"/>
      <c r="O21020" s="146"/>
      <c r="P21020" s="146"/>
      <c r="Q21020" s="146"/>
      <c r="R21020" s="34"/>
      <c r="S21020" s="35"/>
      <c r="T21020" s="147"/>
    </row>
    <row r="21021">
      <c r="A21021" s="147"/>
      <c r="B21021" s="64"/>
      <c r="C21021" s="147" t="s">
        <v>217</v>
      </c>
      <c r="E21021" s="161"/>
      <c r="F21021" s="162"/>
      <c r="G21021" s="147"/>
      <c r="H21021" s="146"/>
      <c r="J21021" s="146"/>
      <c r="L21021" s="150"/>
      <c r="N21021" s="163"/>
      <c r="O21021" s="146"/>
      <c r="P21021" s="146"/>
      <c r="Q21021" s="146"/>
      <c r="R21021" s="34"/>
      <c r="S21021" s="35"/>
      <c r="T21021" s="147"/>
    </row>
    <row r="21022">
      <c r="A21022" s="147"/>
      <c r="B21022" s="64"/>
      <c r="C21022" s="147" t="s">
        <v>217</v>
      </c>
      <c r="E21022" s="161"/>
      <c r="F21022" s="162"/>
      <c r="G21022" s="147"/>
      <c r="H21022" s="146"/>
      <c r="J21022" s="146"/>
      <c r="L21022" s="150"/>
      <c r="N21022" s="163"/>
      <c r="O21022" s="146"/>
      <c r="P21022" s="146"/>
      <c r="Q21022" s="146"/>
      <c r="R21022" s="34"/>
      <c r="S21022" s="35"/>
      <c r="T21022" s="147"/>
    </row>
    <row r="21023">
      <c r="A21023" s="147"/>
      <c r="B21023" s="64"/>
      <c r="C21023" s="147" t="s">
        <v>217</v>
      </c>
      <c r="E21023" s="161"/>
      <c r="F21023" s="162"/>
      <c r="G21023" s="147"/>
      <c r="H21023" s="146"/>
      <c r="J21023" s="146"/>
      <c r="L21023" s="150"/>
      <c r="N21023" s="163"/>
      <c r="O21023" s="146"/>
      <c r="P21023" s="146"/>
      <c r="Q21023" s="146"/>
      <c r="R21023" s="34"/>
      <c r="S21023" s="35"/>
      <c r="T21023" s="147"/>
    </row>
    <row r="21024">
      <c r="A21024" s="147"/>
      <c r="B21024" s="64"/>
      <c r="C21024" s="147" t="s">
        <v>217</v>
      </c>
      <c r="E21024" s="161"/>
      <c r="F21024" s="162"/>
      <c r="G21024" s="147"/>
      <c r="H21024" s="146"/>
      <c r="J21024" s="146"/>
      <c r="L21024" s="150"/>
      <c r="N21024" s="163"/>
      <c r="O21024" s="146"/>
      <c r="P21024" s="146"/>
      <c r="Q21024" s="146"/>
      <c r="R21024" s="34"/>
      <c r="S21024" s="35"/>
      <c r="T21024" s="147"/>
    </row>
    <row r="21025">
      <c r="A21025" s="147"/>
      <c r="B21025" s="64"/>
      <c r="C21025" s="147" t="s">
        <v>217</v>
      </c>
      <c r="E21025" s="161"/>
      <c r="F21025" s="162"/>
      <c r="G21025" s="147"/>
      <c r="H21025" s="146"/>
      <c r="J21025" s="146"/>
      <c r="L21025" s="150"/>
      <c r="N21025" s="163"/>
      <c r="O21025" s="146"/>
      <c r="P21025" s="146"/>
      <c r="Q21025" s="146"/>
      <c r="R21025" s="34"/>
      <c r="S21025" s="35"/>
      <c r="T21025" s="147"/>
    </row>
    <row r="21026">
      <c r="A21026" s="147"/>
      <c r="B21026" s="64"/>
      <c r="C21026" s="147" t="s">
        <v>217</v>
      </c>
      <c r="E21026" s="161"/>
      <c r="F21026" s="162"/>
      <c r="G21026" s="147"/>
      <c r="H21026" s="146"/>
      <c r="J21026" s="146"/>
      <c r="L21026" s="150"/>
      <c r="N21026" s="163"/>
      <c r="O21026" s="146"/>
      <c r="P21026" s="146"/>
      <c r="Q21026" s="146"/>
      <c r="R21026" s="34"/>
      <c r="S21026" s="35"/>
      <c r="T21026" s="147"/>
    </row>
    <row r="21027">
      <c r="A21027" s="147"/>
      <c r="B21027" s="64"/>
      <c r="C21027" s="147" t="s">
        <v>217</v>
      </c>
      <c r="E21027" s="161"/>
      <c r="F21027" s="162"/>
      <c r="G21027" s="147"/>
      <c r="H21027" s="146"/>
      <c r="J21027" s="146"/>
      <c r="L21027" s="150"/>
      <c r="N21027" s="163"/>
      <c r="O21027" s="146"/>
      <c r="P21027" s="146"/>
      <c r="Q21027" s="146"/>
      <c r="R21027" s="34"/>
      <c r="S21027" s="35"/>
      <c r="T21027" s="147"/>
    </row>
    <row r="21028">
      <c r="A21028" s="147"/>
      <c r="B21028" s="64"/>
      <c r="C21028" s="147" t="s">
        <v>217</v>
      </c>
      <c r="E21028" s="161"/>
      <c r="F21028" s="162"/>
      <c r="G21028" s="147"/>
      <c r="H21028" s="146"/>
      <c r="J21028" s="146"/>
      <c r="L21028" s="150"/>
      <c r="N21028" s="163"/>
      <c r="O21028" s="146"/>
      <c r="P21028" s="146"/>
      <c r="Q21028" s="146"/>
      <c r="R21028" s="34"/>
      <c r="S21028" s="35"/>
      <c r="T21028" s="147"/>
    </row>
    <row r="21029">
      <c r="A21029" s="147"/>
      <c r="B21029" s="64"/>
      <c r="C21029" s="147" t="s">
        <v>217</v>
      </c>
      <c r="E21029" s="161"/>
      <c r="F21029" s="162"/>
      <c r="G21029" s="147"/>
      <c r="H21029" s="146"/>
      <c r="J21029" s="146"/>
      <c r="L21029" s="150"/>
      <c r="N21029" s="163"/>
      <c r="O21029" s="146"/>
      <c r="P21029" s="146"/>
      <c r="Q21029" s="146"/>
      <c r="R21029" s="34"/>
      <c r="S21029" s="35"/>
      <c r="T21029" s="147"/>
    </row>
    <row r="21030">
      <c r="A21030" s="147"/>
      <c r="B21030" s="64"/>
      <c r="C21030" s="147" t="s">
        <v>217</v>
      </c>
      <c r="E21030" s="161"/>
      <c r="F21030" s="162"/>
      <c r="G21030" s="147"/>
      <c r="H21030" s="146"/>
      <c r="J21030" s="146"/>
      <c r="L21030" s="150"/>
      <c r="N21030" s="163"/>
      <c r="O21030" s="146"/>
      <c r="P21030" s="146"/>
      <c r="Q21030" s="146"/>
      <c r="R21030" s="34"/>
      <c r="S21030" s="35"/>
      <c r="T21030" s="147"/>
    </row>
    <row r="21031">
      <c r="A21031" s="147"/>
      <c r="B21031" s="64"/>
      <c r="C21031" s="147" t="s">
        <v>217</v>
      </c>
      <c r="E21031" s="161"/>
      <c r="F21031" s="162"/>
      <c r="G21031" s="147"/>
      <c r="H21031" s="146"/>
      <c r="J21031" s="146"/>
      <c r="L21031" s="150"/>
      <c r="N21031" s="163"/>
      <c r="O21031" s="146"/>
      <c r="P21031" s="146"/>
      <c r="Q21031" s="146"/>
      <c r="R21031" s="34"/>
      <c r="S21031" s="35"/>
      <c r="T21031" s="147"/>
    </row>
    <row r="21032">
      <c r="A21032" s="147"/>
      <c r="B21032" s="64"/>
      <c r="C21032" s="147" t="s">
        <v>217</v>
      </c>
      <c r="E21032" s="161"/>
      <c r="F21032" s="162"/>
      <c r="G21032" s="147"/>
      <c r="H21032" s="146"/>
      <c r="J21032" s="146"/>
      <c r="L21032" s="150"/>
      <c r="N21032" s="163"/>
      <c r="O21032" s="146"/>
      <c r="P21032" s="146"/>
      <c r="Q21032" s="146"/>
      <c r="R21032" s="34"/>
      <c r="S21032" s="35"/>
      <c r="T21032" s="147"/>
    </row>
    <row r="21033">
      <c r="A21033" s="147"/>
      <c r="B21033" s="64"/>
      <c r="C21033" s="147" t="s">
        <v>217</v>
      </c>
      <c r="E21033" s="161"/>
      <c r="F21033" s="162"/>
      <c r="G21033" s="147"/>
      <c r="H21033" s="146"/>
      <c r="J21033" s="146"/>
      <c r="L21033" s="150"/>
      <c r="N21033" s="163"/>
      <c r="O21033" s="146"/>
      <c r="P21033" s="146"/>
      <c r="Q21033" s="146"/>
      <c r="R21033" s="34"/>
      <c r="S21033" s="35"/>
      <c r="T21033" s="147"/>
    </row>
    <row r="21034">
      <c r="A21034" s="147"/>
      <c r="B21034" s="64"/>
      <c r="C21034" s="147" t="s">
        <v>217</v>
      </c>
      <c r="E21034" s="161"/>
      <c r="F21034" s="162"/>
      <c r="G21034" s="147"/>
      <c r="H21034" s="146"/>
      <c r="J21034" s="146"/>
      <c r="L21034" s="150"/>
      <c r="N21034" s="163"/>
      <c r="O21034" s="146"/>
      <c r="P21034" s="146"/>
      <c r="Q21034" s="146"/>
      <c r="R21034" s="34"/>
      <c r="S21034" s="35"/>
      <c r="T21034" s="147"/>
    </row>
    <row r="21035">
      <c r="A21035" s="147"/>
      <c r="B21035" s="64"/>
      <c r="C21035" s="147" t="s">
        <v>217</v>
      </c>
      <c r="E21035" s="161"/>
      <c r="F21035" s="162"/>
      <c r="G21035" s="147"/>
      <c r="H21035" s="146"/>
      <c r="J21035" s="146"/>
      <c r="L21035" s="150"/>
      <c r="N21035" s="163"/>
      <c r="O21035" s="146"/>
      <c r="P21035" s="146"/>
      <c r="Q21035" s="146"/>
      <c r="R21035" s="34"/>
      <c r="S21035" s="35"/>
      <c r="T21035" s="147"/>
    </row>
    <row r="21036">
      <c r="A21036" s="147"/>
      <c r="B21036" s="64"/>
      <c r="C21036" s="147" t="s">
        <v>217</v>
      </c>
      <c r="E21036" s="161"/>
      <c r="F21036" s="162"/>
      <c r="G21036" s="147"/>
      <c r="H21036" s="146"/>
      <c r="J21036" s="146"/>
      <c r="L21036" s="150"/>
      <c r="N21036" s="163"/>
      <c r="O21036" s="146"/>
      <c r="P21036" s="146"/>
      <c r="Q21036" s="146"/>
      <c r="R21036" s="34"/>
      <c r="S21036" s="35"/>
      <c r="T21036" s="147"/>
    </row>
    <row r="21037">
      <c r="A21037" s="147"/>
      <c r="B21037" s="64"/>
      <c r="C21037" s="147" t="s">
        <v>217</v>
      </c>
      <c r="E21037" s="161"/>
      <c r="F21037" s="162"/>
      <c r="G21037" s="147"/>
      <c r="H21037" s="146"/>
      <c r="J21037" s="146"/>
      <c r="L21037" s="150"/>
      <c r="N21037" s="163"/>
      <c r="O21037" s="146"/>
      <c r="P21037" s="146"/>
      <c r="Q21037" s="146"/>
      <c r="R21037" s="34"/>
      <c r="S21037" s="35"/>
      <c r="T21037" s="147"/>
    </row>
    <row r="21038">
      <c r="A21038" s="147"/>
      <c r="B21038" s="64"/>
      <c r="C21038" s="147" t="s">
        <v>217</v>
      </c>
      <c r="E21038" s="161"/>
      <c r="F21038" s="162"/>
      <c r="G21038" s="147"/>
      <c r="H21038" s="146"/>
      <c r="J21038" s="146"/>
      <c r="L21038" s="150"/>
      <c r="N21038" s="163"/>
      <c r="O21038" s="146"/>
      <c r="P21038" s="146"/>
      <c r="Q21038" s="146"/>
      <c r="R21038" s="34"/>
      <c r="S21038" s="35"/>
      <c r="T21038" s="147"/>
    </row>
    <row r="21039">
      <c r="A21039" s="147"/>
      <c r="B21039" s="64"/>
      <c r="C21039" s="147" t="s">
        <v>217</v>
      </c>
      <c r="E21039" s="161"/>
      <c r="F21039" s="162"/>
      <c r="G21039" s="147"/>
      <c r="H21039" s="146"/>
      <c r="J21039" s="146"/>
      <c r="L21039" s="150"/>
      <c r="N21039" s="163"/>
      <c r="O21039" s="146"/>
      <c r="P21039" s="146"/>
      <c r="Q21039" s="146"/>
      <c r="R21039" s="34"/>
      <c r="S21039" s="35"/>
      <c r="T21039" s="147"/>
    </row>
    <row r="21040">
      <c r="A21040" s="147"/>
      <c r="B21040" s="64"/>
      <c r="C21040" s="147" t="s">
        <v>217</v>
      </c>
      <c r="E21040" s="161"/>
      <c r="F21040" s="162"/>
      <c r="G21040" s="147"/>
      <c r="H21040" s="146"/>
      <c r="J21040" s="146"/>
      <c r="L21040" s="150"/>
      <c r="N21040" s="163"/>
      <c r="O21040" s="146"/>
      <c r="P21040" s="146"/>
      <c r="Q21040" s="146"/>
      <c r="R21040" s="34"/>
      <c r="S21040" s="35"/>
      <c r="T21040" s="147"/>
    </row>
    <row r="21041">
      <c r="A21041" s="147"/>
      <c r="B21041" s="64"/>
      <c r="C21041" s="147" t="s">
        <v>217</v>
      </c>
      <c r="E21041" s="161"/>
      <c r="F21041" s="162"/>
      <c r="G21041" s="147"/>
      <c r="H21041" s="146"/>
      <c r="J21041" s="146"/>
      <c r="L21041" s="150"/>
      <c r="N21041" s="163"/>
      <c r="O21041" s="146"/>
      <c r="P21041" s="146"/>
      <c r="Q21041" s="146"/>
      <c r="R21041" s="34"/>
      <c r="S21041" s="35"/>
      <c r="T21041" s="147"/>
    </row>
    <row r="21042">
      <c r="A21042" s="147"/>
      <c r="B21042" s="64"/>
      <c r="C21042" s="147" t="s">
        <v>217</v>
      </c>
      <c r="E21042" s="161"/>
      <c r="F21042" s="162"/>
      <c r="G21042" s="147"/>
      <c r="H21042" s="146"/>
      <c r="J21042" s="146"/>
      <c r="L21042" s="150"/>
      <c r="N21042" s="163"/>
      <c r="O21042" s="146"/>
      <c r="P21042" s="146"/>
      <c r="Q21042" s="146"/>
      <c r="R21042" s="34"/>
      <c r="S21042" s="35"/>
      <c r="T21042" s="147"/>
    </row>
    <row r="21043">
      <c r="A21043" s="147"/>
      <c r="B21043" s="64"/>
      <c r="C21043" s="147" t="s">
        <v>217</v>
      </c>
      <c r="E21043" s="161"/>
      <c r="F21043" s="162"/>
      <c r="G21043" s="147"/>
      <c r="H21043" s="146"/>
      <c r="J21043" s="146"/>
      <c r="L21043" s="150"/>
      <c r="N21043" s="163"/>
      <c r="O21043" s="146"/>
      <c r="P21043" s="146"/>
      <c r="Q21043" s="146"/>
      <c r="R21043" s="34"/>
      <c r="S21043" s="35"/>
      <c r="T21043" s="147"/>
    </row>
    <row r="21044">
      <c r="A21044" s="147"/>
      <c r="B21044" s="64"/>
      <c r="C21044" s="147" t="s">
        <v>217</v>
      </c>
      <c r="E21044" s="161"/>
      <c r="F21044" s="162"/>
      <c r="G21044" s="147"/>
      <c r="H21044" s="146"/>
      <c r="J21044" s="146"/>
      <c r="L21044" s="150"/>
      <c r="N21044" s="163"/>
      <c r="O21044" s="146"/>
      <c r="P21044" s="146"/>
      <c r="Q21044" s="146"/>
      <c r="R21044" s="34"/>
      <c r="S21044" s="35"/>
      <c r="T21044" s="147"/>
    </row>
    <row r="21045">
      <c r="A21045" s="147"/>
      <c r="B21045" s="64"/>
      <c r="C21045" s="147" t="s">
        <v>217</v>
      </c>
      <c r="E21045" s="161"/>
      <c r="F21045" s="162"/>
      <c r="G21045" s="147"/>
      <c r="H21045" s="146"/>
      <c r="J21045" s="146"/>
      <c r="L21045" s="150"/>
      <c r="N21045" s="163"/>
      <c r="O21045" s="146"/>
      <c r="P21045" s="146"/>
      <c r="Q21045" s="146"/>
      <c r="R21045" s="34"/>
      <c r="S21045" s="35"/>
      <c r="T21045" s="147"/>
    </row>
    <row r="21046">
      <c r="A21046" s="147"/>
      <c r="B21046" s="64"/>
      <c r="C21046" s="147" t="s">
        <v>217</v>
      </c>
      <c r="E21046" s="161"/>
      <c r="F21046" s="162"/>
      <c r="G21046" s="147"/>
      <c r="H21046" s="146"/>
      <c r="J21046" s="146"/>
      <c r="L21046" s="150"/>
      <c r="N21046" s="163"/>
      <c r="O21046" s="146"/>
      <c r="P21046" s="146"/>
      <c r="Q21046" s="146"/>
      <c r="R21046" s="34"/>
      <c r="S21046" s="35"/>
      <c r="T21046" s="147"/>
    </row>
    <row r="21047">
      <c r="A21047" s="147"/>
      <c r="B21047" s="64"/>
      <c r="C21047" s="147" t="s">
        <v>217</v>
      </c>
      <c r="E21047" s="161"/>
      <c r="F21047" s="162"/>
      <c r="G21047" s="147"/>
      <c r="H21047" s="146"/>
      <c r="J21047" s="146"/>
      <c r="L21047" s="150"/>
      <c r="N21047" s="163"/>
      <c r="O21047" s="146"/>
      <c r="P21047" s="146"/>
      <c r="Q21047" s="146"/>
      <c r="R21047" s="34"/>
      <c r="S21047" s="35"/>
      <c r="T21047" s="147"/>
    </row>
    <row r="21048">
      <c r="A21048" s="147"/>
      <c r="B21048" s="64"/>
      <c r="C21048" s="147" t="s">
        <v>217</v>
      </c>
      <c r="E21048" s="161"/>
      <c r="F21048" s="162"/>
      <c r="G21048" s="147"/>
      <c r="H21048" s="146"/>
      <c r="J21048" s="146"/>
      <c r="L21048" s="150"/>
      <c r="N21048" s="163"/>
      <c r="O21048" s="146"/>
      <c r="P21048" s="146"/>
      <c r="Q21048" s="146"/>
      <c r="R21048" s="34"/>
      <c r="S21048" s="35"/>
      <c r="T21048" s="147"/>
    </row>
    <row r="21049">
      <c r="A21049" s="147"/>
      <c r="B21049" s="64"/>
      <c r="C21049" s="147" t="s">
        <v>217</v>
      </c>
      <c r="E21049" s="161"/>
      <c r="F21049" s="162"/>
      <c r="G21049" s="147"/>
      <c r="H21049" s="146"/>
      <c r="J21049" s="146"/>
      <c r="L21049" s="150"/>
      <c r="N21049" s="163"/>
      <c r="O21049" s="146"/>
      <c r="P21049" s="146"/>
      <c r="Q21049" s="146"/>
      <c r="R21049" s="34"/>
      <c r="S21049" s="35"/>
      <c r="T21049" s="147"/>
    </row>
    <row r="21050">
      <c r="A21050" s="147"/>
      <c r="B21050" s="64"/>
      <c r="C21050" s="147" t="s">
        <v>217</v>
      </c>
      <c r="E21050" s="161"/>
      <c r="F21050" s="162"/>
      <c r="G21050" s="147"/>
      <c r="H21050" s="146"/>
      <c r="J21050" s="146"/>
      <c r="L21050" s="150"/>
      <c r="N21050" s="163"/>
      <c r="O21050" s="146"/>
      <c r="P21050" s="146"/>
      <c r="Q21050" s="146"/>
      <c r="R21050" s="34"/>
      <c r="S21050" s="35"/>
      <c r="T21050" s="147"/>
    </row>
    <row r="21051">
      <c r="A21051" s="147"/>
      <c r="B21051" s="64"/>
      <c r="C21051" s="147" t="s">
        <v>217</v>
      </c>
      <c r="E21051" s="161"/>
      <c r="F21051" s="162"/>
      <c r="G21051" s="147"/>
      <c r="H21051" s="146"/>
      <c r="J21051" s="146"/>
      <c r="L21051" s="150"/>
      <c r="N21051" s="163"/>
      <c r="O21051" s="146"/>
      <c r="P21051" s="146"/>
      <c r="Q21051" s="146"/>
      <c r="R21051" s="34"/>
      <c r="S21051" s="35"/>
      <c r="T21051" s="147"/>
    </row>
    <row r="21052">
      <c r="A21052" s="147"/>
      <c r="B21052" s="64"/>
      <c r="C21052" s="147" t="s">
        <v>217</v>
      </c>
      <c r="E21052" s="161"/>
      <c r="F21052" s="162"/>
      <c r="G21052" s="147"/>
      <c r="H21052" s="146"/>
      <c r="J21052" s="146"/>
      <c r="L21052" s="150"/>
      <c r="N21052" s="163"/>
      <c r="O21052" s="146"/>
      <c r="P21052" s="146"/>
      <c r="Q21052" s="146"/>
      <c r="R21052" s="34"/>
      <c r="S21052" s="35"/>
      <c r="T21052" s="147"/>
    </row>
    <row r="21053">
      <c r="A21053" s="147"/>
      <c r="B21053" s="64"/>
      <c r="C21053" s="147" t="s">
        <v>217</v>
      </c>
      <c r="E21053" s="161"/>
      <c r="F21053" s="162"/>
      <c r="G21053" s="147"/>
      <c r="H21053" s="146"/>
      <c r="J21053" s="146"/>
      <c r="L21053" s="150"/>
      <c r="N21053" s="163"/>
      <c r="O21053" s="146"/>
      <c r="P21053" s="146"/>
      <c r="Q21053" s="146"/>
      <c r="R21053" s="34"/>
      <c r="S21053" s="35"/>
      <c r="T21053" s="147"/>
    </row>
    <row r="21054">
      <c r="A21054" s="147"/>
      <c r="B21054" s="64"/>
      <c r="C21054" s="147" t="s">
        <v>217</v>
      </c>
      <c r="E21054" s="161"/>
      <c r="F21054" s="162"/>
      <c r="G21054" s="147"/>
      <c r="H21054" s="146"/>
      <c r="J21054" s="146"/>
      <c r="L21054" s="150"/>
      <c r="N21054" s="163"/>
      <c r="O21054" s="146"/>
      <c r="P21054" s="146"/>
      <c r="Q21054" s="146"/>
      <c r="R21054" s="34"/>
      <c r="S21054" s="35"/>
      <c r="T21054" s="147"/>
    </row>
    <row r="21055">
      <c r="A21055" s="147"/>
      <c r="B21055" s="64"/>
      <c r="C21055" s="147" t="s">
        <v>217</v>
      </c>
      <c r="E21055" s="161"/>
      <c r="F21055" s="162"/>
      <c r="G21055" s="147"/>
      <c r="H21055" s="146"/>
      <c r="J21055" s="146"/>
      <c r="L21055" s="150"/>
      <c r="N21055" s="163"/>
      <c r="O21055" s="146"/>
      <c r="P21055" s="146"/>
      <c r="Q21055" s="146"/>
      <c r="R21055" s="34"/>
      <c r="S21055" s="35"/>
      <c r="T21055" s="147"/>
    </row>
    <row r="21056">
      <c r="A21056" s="147"/>
      <c r="B21056" s="64"/>
      <c r="C21056" s="147" t="s">
        <v>217</v>
      </c>
      <c r="E21056" s="161"/>
      <c r="F21056" s="162"/>
      <c r="G21056" s="147"/>
      <c r="H21056" s="146"/>
      <c r="J21056" s="146"/>
      <c r="L21056" s="150"/>
      <c r="N21056" s="163"/>
      <c r="O21056" s="146"/>
      <c r="P21056" s="146"/>
      <c r="Q21056" s="146"/>
      <c r="R21056" s="34"/>
      <c r="S21056" s="35"/>
      <c r="T21056" s="147"/>
    </row>
    <row r="21057">
      <c r="A21057" s="147"/>
      <c r="B21057" s="64"/>
      <c r="C21057" s="147" t="s">
        <v>217</v>
      </c>
      <c r="E21057" s="161"/>
      <c r="F21057" s="162"/>
      <c r="G21057" s="147"/>
      <c r="H21057" s="146"/>
      <c r="J21057" s="146"/>
      <c r="L21057" s="150"/>
      <c r="N21057" s="163"/>
      <c r="O21057" s="146"/>
      <c r="P21057" s="146"/>
      <c r="Q21057" s="146"/>
      <c r="R21057" s="34"/>
      <c r="S21057" s="35"/>
      <c r="T21057" s="147"/>
    </row>
    <row r="21058">
      <c r="A21058" s="147"/>
      <c r="B21058" s="64"/>
      <c r="C21058" s="147" t="s">
        <v>217</v>
      </c>
      <c r="E21058" s="161"/>
      <c r="F21058" s="162"/>
      <c r="G21058" s="147"/>
      <c r="H21058" s="146"/>
      <c r="J21058" s="146"/>
      <c r="L21058" s="150"/>
      <c r="N21058" s="163"/>
      <c r="O21058" s="146"/>
      <c r="P21058" s="146"/>
      <c r="Q21058" s="146"/>
      <c r="R21058" s="34"/>
      <c r="S21058" s="35"/>
      <c r="T21058" s="147"/>
    </row>
    <row r="21059">
      <c r="A21059" s="147"/>
      <c r="B21059" s="64"/>
      <c r="C21059" s="147" t="s">
        <v>217</v>
      </c>
      <c r="E21059" s="161"/>
      <c r="F21059" s="162"/>
      <c r="G21059" s="147"/>
      <c r="H21059" s="146"/>
      <c r="J21059" s="146"/>
      <c r="L21059" s="150"/>
      <c r="N21059" s="163"/>
      <c r="O21059" s="146"/>
      <c r="P21059" s="146"/>
      <c r="Q21059" s="146"/>
      <c r="R21059" s="34"/>
      <c r="S21059" s="35"/>
      <c r="T21059" s="147"/>
    </row>
    <row r="21060">
      <c r="A21060" s="147"/>
      <c r="B21060" s="64"/>
      <c r="C21060" s="147" t="s">
        <v>217</v>
      </c>
      <c r="E21060" s="161"/>
      <c r="F21060" s="162"/>
      <c r="G21060" s="147"/>
      <c r="H21060" s="146"/>
      <c r="J21060" s="146"/>
      <c r="L21060" s="150"/>
      <c r="N21060" s="163"/>
      <c r="O21060" s="146"/>
      <c r="P21060" s="146"/>
      <c r="Q21060" s="146"/>
      <c r="R21060" s="34"/>
      <c r="S21060" s="35"/>
      <c r="T21060" s="147"/>
    </row>
    <row r="21061">
      <c r="A21061" s="147"/>
      <c r="B21061" s="64"/>
      <c r="C21061" s="147" t="s">
        <v>217</v>
      </c>
      <c r="E21061" s="161"/>
      <c r="F21061" s="162"/>
      <c r="G21061" s="147"/>
      <c r="H21061" s="146"/>
      <c r="J21061" s="146"/>
      <c r="L21061" s="150"/>
      <c r="N21061" s="163"/>
      <c r="O21061" s="146"/>
      <c r="P21061" s="146"/>
      <c r="Q21061" s="146"/>
      <c r="R21061" s="34"/>
      <c r="S21061" s="35"/>
      <c r="T21061" s="147"/>
    </row>
    <row r="21062">
      <c r="A21062" s="147"/>
      <c r="B21062" s="64"/>
      <c r="C21062" s="147" t="s">
        <v>217</v>
      </c>
      <c r="E21062" s="161"/>
      <c r="F21062" s="162"/>
      <c r="G21062" s="147"/>
      <c r="H21062" s="146"/>
      <c r="J21062" s="146"/>
      <c r="L21062" s="150"/>
      <c r="N21062" s="163"/>
      <c r="O21062" s="146"/>
      <c r="P21062" s="146"/>
      <c r="Q21062" s="146"/>
      <c r="R21062" s="34"/>
      <c r="S21062" s="35"/>
      <c r="T21062" s="147"/>
    </row>
    <row r="21063">
      <c r="A21063" s="147"/>
      <c r="B21063" s="64"/>
      <c r="C21063" s="147" t="s">
        <v>217</v>
      </c>
      <c r="E21063" s="161"/>
      <c r="F21063" s="162"/>
      <c r="G21063" s="147"/>
      <c r="H21063" s="146"/>
      <c r="J21063" s="146"/>
      <c r="L21063" s="150"/>
      <c r="N21063" s="163"/>
      <c r="O21063" s="146"/>
      <c r="P21063" s="146"/>
      <c r="Q21063" s="146"/>
      <c r="R21063" s="34"/>
      <c r="S21063" s="35"/>
      <c r="T21063" s="147"/>
    </row>
    <row r="21064">
      <c r="A21064" s="147"/>
      <c r="B21064" s="64"/>
      <c r="C21064" s="147" t="s">
        <v>217</v>
      </c>
      <c r="E21064" s="161"/>
      <c r="F21064" s="162"/>
      <c r="G21064" s="147"/>
      <c r="H21064" s="146"/>
      <c r="J21064" s="146"/>
      <c r="L21064" s="150"/>
      <c r="N21064" s="163"/>
      <c r="O21064" s="146"/>
      <c r="P21064" s="146"/>
      <c r="Q21064" s="146"/>
      <c r="R21064" s="34"/>
      <c r="S21064" s="35"/>
      <c r="T21064" s="147"/>
    </row>
    <row r="21065">
      <c r="A21065" s="147"/>
      <c r="B21065" s="64"/>
      <c r="C21065" s="147" t="s">
        <v>217</v>
      </c>
      <c r="E21065" s="161"/>
      <c r="F21065" s="162"/>
      <c r="G21065" s="147"/>
      <c r="H21065" s="146"/>
      <c r="J21065" s="146"/>
      <c r="L21065" s="150"/>
      <c r="N21065" s="163"/>
      <c r="O21065" s="146"/>
      <c r="P21065" s="146"/>
      <c r="Q21065" s="146"/>
      <c r="R21065" s="34"/>
      <c r="S21065" s="35"/>
      <c r="T21065" s="147"/>
    </row>
    <row r="21066">
      <c r="A21066" s="147"/>
      <c r="B21066" s="64"/>
      <c r="C21066" s="147" t="s">
        <v>217</v>
      </c>
      <c r="E21066" s="161"/>
      <c r="F21066" s="162"/>
      <c r="G21066" s="147"/>
      <c r="H21066" s="146"/>
      <c r="J21066" s="146"/>
      <c r="L21066" s="150"/>
      <c r="N21066" s="163"/>
      <c r="O21066" s="146"/>
      <c r="P21066" s="146"/>
      <c r="Q21066" s="146"/>
      <c r="R21066" s="34"/>
      <c r="S21066" s="35"/>
      <c r="T21066" s="147"/>
    </row>
    <row r="21067">
      <c r="A21067" s="147"/>
      <c r="B21067" s="64"/>
      <c r="C21067" s="147" t="s">
        <v>217</v>
      </c>
      <c r="E21067" s="161"/>
      <c r="F21067" s="162"/>
      <c r="G21067" s="147"/>
      <c r="H21067" s="146"/>
      <c r="J21067" s="146"/>
      <c r="L21067" s="150"/>
      <c r="N21067" s="163"/>
      <c r="O21067" s="146"/>
      <c r="P21067" s="146"/>
      <c r="Q21067" s="146"/>
      <c r="R21067" s="34"/>
      <c r="S21067" s="35"/>
      <c r="T21067" s="147"/>
    </row>
    <row r="21068">
      <c r="A21068" s="147"/>
      <c r="B21068" s="64"/>
      <c r="C21068" s="147" t="s">
        <v>217</v>
      </c>
      <c r="E21068" s="161"/>
      <c r="F21068" s="162"/>
      <c r="G21068" s="147"/>
      <c r="H21068" s="146"/>
      <c r="J21068" s="146"/>
      <c r="L21068" s="150"/>
      <c r="N21068" s="163"/>
      <c r="O21068" s="146"/>
      <c r="P21068" s="146"/>
      <c r="Q21068" s="146"/>
      <c r="R21068" s="34"/>
      <c r="S21068" s="35"/>
      <c r="T21068" s="147"/>
    </row>
    <row r="21069">
      <c r="A21069" s="147"/>
      <c r="B21069" s="64"/>
      <c r="C21069" s="147" t="s">
        <v>217</v>
      </c>
      <c r="E21069" s="161"/>
      <c r="F21069" s="162"/>
      <c r="G21069" s="147"/>
      <c r="H21069" s="146"/>
      <c r="J21069" s="146"/>
      <c r="L21069" s="150"/>
      <c r="N21069" s="163"/>
      <c r="O21069" s="146"/>
      <c r="P21069" s="146"/>
      <c r="Q21069" s="146"/>
      <c r="R21069" s="34"/>
      <c r="S21069" s="35"/>
      <c r="T21069" s="147"/>
    </row>
    <row r="21070">
      <c r="A21070" s="147"/>
      <c r="B21070" s="64"/>
      <c r="C21070" s="147" t="s">
        <v>217</v>
      </c>
      <c r="E21070" s="161"/>
      <c r="F21070" s="162"/>
      <c r="G21070" s="147"/>
      <c r="H21070" s="146"/>
      <c r="J21070" s="146"/>
      <c r="L21070" s="150"/>
      <c r="N21070" s="163"/>
      <c r="O21070" s="146"/>
      <c r="P21070" s="146"/>
      <c r="Q21070" s="146"/>
      <c r="R21070" s="34"/>
      <c r="S21070" s="35"/>
      <c r="T21070" s="147"/>
    </row>
    <row r="21071">
      <c r="A21071" s="147"/>
      <c r="B21071" s="64"/>
      <c r="C21071" s="147" t="s">
        <v>217</v>
      </c>
      <c r="E21071" s="161"/>
      <c r="F21071" s="162"/>
      <c r="G21071" s="147"/>
      <c r="H21071" s="146"/>
      <c r="J21071" s="146"/>
      <c r="L21071" s="150"/>
      <c r="N21071" s="163"/>
      <c r="O21071" s="146"/>
      <c r="P21071" s="146"/>
      <c r="Q21071" s="146"/>
      <c r="R21071" s="34"/>
      <c r="S21071" s="35"/>
      <c r="T21071" s="147"/>
    </row>
    <row r="21072">
      <c r="A21072" s="147"/>
      <c r="B21072" s="64"/>
      <c r="C21072" s="147" t="s">
        <v>217</v>
      </c>
      <c r="E21072" s="161"/>
      <c r="F21072" s="162"/>
      <c r="G21072" s="147"/>
      <c r="H21072" s="146"/>
      <c r="J21072" s="146"/>
      <c r="L21072" s="150"/>
      <c r="N21072" s="163"/>
      <c r="O21072" s="146"/>
      <c r="P21072" s="146"/>
      <c r="Q21072" s="146"/>
      <c r="R21072" s="34"/>
      <c r="S21072" s="35"/>
      <c r="T21072" s="147"/>
    </row>
    <row r="21073">
      <c r="A21073" s="147"/>
      <c r="B21073" s="64"/>
      <c r="C21073" s="147" t="s">
        <v>217</v>
      </c>
      <c r="E21073" s="161"/>
      <c r="F21073" s="162"/>
      <c r="G21073" s="147"/>
      <c r="H21073" s="146"/>
      <c r="J21073" s="146"/>
      <c r="L21073" s="150"/>
      <c r="N21073" s="163"/>
      <c r="O21073" s="146"/>
      <c r="P21073" s="146"/>
      <c r="Q21073" s="146"/>
      <c r="R21073" s="34"/>
      <c r="S21073" s="35"/>
      <c r="T21073" s="147"/>
    </row>
    <row r="21074">
      <c r="A21074" s="147"/>
      <c r="B21074" s="64"/>
      <c r="C21074" s="147" t="s">
        <v>217</v>
      </c>
      <c r="E21074" s="161"/>
      <c r="F21074" s="162"/>
      <c r="G21074" s="147"/>
      <c r="H21074" s="146"/>
      <c r="J21074" s="146"/>
      <c r="L21074" s="150"/>
      <c r="N21074" s="163"/>
      <c r="O21074" s="146"/>
      <c r="P21074" s="146"/>
      <c r="Q21074" s="146"/>
      <c r="R21074" s="34"/>
      <c r="S21074" s="35"/>
      <c r="T21074" s="147"/>
    </row>
    <row r="21075">
      <c r="A21075" s="147"/>
      <c r="B21075" s="64"/>
      <c r="C21075" s="147" t="s">
        <v>217</v>
      </c>
      <c r="E21075" s="161"/>
      <c r="F21075" s="162"/>
      <c r="G21075" s="147"/>
      <c r="H21075" s="146"/>
      <c r="J21075" s="146"/>
      <c r="L21075" s="150"/>
      <c r="N21075" s="163"/>
      <c r="O21075" s="146"/>
      <c r="P21075" s="146"/>
      <c r="Q21075" s="146"/>
      <c r="R21075" s="34"/>
      <c r="S21075" s="35"/>
      <c r="T21075" s="147"/>
    </row>
    <row r="21076">
      <c r="A21076" s="147"/>
      <c r="B21076" s="64"/>
      <c r="C21076" s="147" t="s">
        <v>217</v>
      </c>
      <c r="E21076" s="161"/>
      <c r="F21076" s="162"/>
      <c r="G21076" s="147"/>
      <c r="H21076" s="146"/>
      <c r="J21076" s="146"/>
      <c r="L21076" s="150"/>
      <c r="N21076" s="163"/>
      <c r="O21076" s="146"/>
      <c r="P21076" s="146"/>
      <c r="Q21076" s="146"/>
      <c r="R21076" s="34"/>
      <c r="S21076" s="35"/>
      <c r="T21076" s="147"/>
    </row>
    <row r="21077">
      <c r="A21077" s="147"/>
      <c r="B21077" s="64"/>
      <c r="C21077" s="147" t="s">
        <v>217</v>
      </c>
      <c r="E21077" s="161"/>
      <c r="F21077" s="162"/>
      <c r="G21077" s="147"/>
      <c r="H21077" s="146"/>
      <c r="J21077" s="146"/>
      <c r="L21077" s="150"/>
      <c r="N21077" s="163"/>
      <c r="O21077" s="146"/>
      <c r="P21077" s="146"/>
      <c r="Q21077" s="146"/>
      <c r="R21077" s="34"/>
      <c r="S21077" s="35"/>
      <c r="T21077" s="147"/>
    </row>
    <row r="21078">
      <c r="A21078" s="147"/>
      <c r="B21078" s="64"/>
      <c r="C21078" s="147" t="s">
        <v>217</v>
      </c>
      <c r="E21078" s="161"/>
      <c r="F21078" s="162"/>
      <c r="G21078" s="147"/>
      <c r="H21078" s="146"/>
      <c r="J21078" s="146"/>
      <c r="L21078" s="150"/>
      <c r="N21078" s="163"/>
      <c r="O21078" s="146"/>
      <c r="P21078" s="146"/>
      <c r="Q21078" s="146"/>
      <c r="R21078" s="34"/>
      <c r="S21078" s="35"/>
      <c r="T21078" s="147"/>
    </row>
    <row r="21079">
      <c r="A21079" s="147"/>
      <c r="B21079" s="64"/>
      <c r="C21079" s="147" t="s">
        <v>217</v>
      </c>
      <c r="E21079" s="161"/>
      <c r="F21079" s="162"/>
      <c r="G21079" s="147"/>
      <c r="H21079" s="146"/>
      <c r="J21079" s="146"/>
      <c r="L21079" s="150"/>
      <c r="N21079" s="163"/>
      <c r="O21079" s="146"/>
      <c r="P21079" s="146"/>
      <c r="Q21079" s="146"/>
      <c r="R21079" s="34"/>
      <c r="S21079" s="35"/>
      <c r="T21079" s="147"/>
    </row>
    <row r="21080">
      <c r="A21080" s="147"/>
      <c r="B21080" s="64"/>
      <c r="C21080" s="147" t="s">
        <v>217</v>
      </c>
      <c r="E21080" s="161"/>
      <c r="F21080" s="162"/>
      <c r="G21080" s="147"/>
      <c r="H21080" s="146"/>
      <c r="J21080" s="146"/>
      <c r="L21080" s="150"/>
      <c r="N21080" s="163"/>
      <c r="O21080" s="146"/>
      <c r="P21080" s="146"/>
      <c r="Q21080" s="146"/>
      <c r="R21080" s="34"/>
      <c r="S21080" s="35"/>
      <c r="T21080" s="147"/>
    </row>
    <row r="21081">
      <c r="A21081" s="147"/>
      <c r="B21081" s="64"/>
      <c r="C21081" s="147" t="s">
        <v>217</v>
      </c>
      <c r="E21081" s="161"/>
      <c r="F21081" s="162"/>
      <c r="G21081" s="147"/>
      <c r="H21081" s="146"/>
      <c r="J21081" s="146"/>
      <c r="L21081" s="150"/>
      <c r="N21081" s="163"/>
      <c r="O21081" s="146"/>
      <c r="P21081" s="146"/>
      <c r="Q21081" s="146"/>
      <c r="R21081" s="34"/>
      <c r="S21081" s="35"/>
      <c r="T21081" s="147"/>
    </row>
    <row r="21082">
      <c r="A21082" s="147"/>
      <c r="B21082" s="64"/>
      <c r="C21082" s="147" t="s">
        <v>217</v>
      </c>
      <c r="E21082" s="161"/>
      <c r="F21082" s="162"/>
      <c r="G21082" s="147"/>
      <c r="H21082" s="146"/>
      <c r="J21082" s="146"/>
      <c r="L21082" s="150"/>
      <c r="N21082" s="163"/>
      <c r="O21082" s="146"/>
      <c r="P21082" s="146"/>
      <c r="Q21082" s="146"/>
      <c r="R21082" s="34"/>
      <c r="S21082" s="35"/>
      <c r="T21082" s="147"/>
    </row>
    <row r="21083">
      <c r="A21083" s="147"/>
      <c r="B21083" s="64"/>
      <c r="C21083" s="147" t="s">
        <v>217</v>
      </c>
      <c r="E21083" s="161"/>
      <c r="F21083" s="162"/>
      <c r="G21083" s="147"/>
      <c r="H21083" s="146"/>
      <c r="J21083" s="146"/>
      <c r="L21083" s="150"/>
      <c r="N21083" s="163"/>
      <c r="O21083" s="146"/>
      <c r="P21083" s="146"/>
      <c r="Q21083" s="146"/>
      <c r="R21083" s="34"/>
      <c r="S21083" s="35"/>
      <c r="T21083" s="147"/>
    </row>
    <row r="21084">
      <c r="A21084" s="147"/>
      <c r="B21084" s="64"/>
      <c r="C21084" s="147" t="s">
        <v>217</v>
      </c>
      <c r="E21084" s="161"/>
      <c r="F21084" s="162"/>
      <c r="G21084" s="147"/>
      <c r="H21084" s="146"/>
      <c r="J21084" s="146"/>
      <c r="L21084" s="150"/>
      <c r="N21084" s="163"/>
      <c r="O21084" s="146"/>
      <c r="P21084" s="146"/>
      <c r="Q21084" s="146"/>
      <c r="R21084" s="34"/>
      <c r="S21084" s="35"/>
      <c r="T21084" s="147"/>
    </row>
    <row r="21085">
      <c r="A21085" s="147"/>
      <c r="B21085" s="64"/>
      <c r="C21085" s="147" t="s">
        <v>217</v>
      </c>
      <c r="E21085" s="161"/>
      <c r="F21085" s="162"/>
      <c r="G21085" s="147"/>
      <c r="H21085" s="146"/>
      <c r="J21085" s="146"/>
      <c r="L21085" s="150"/>
      <c r="N21085" s="163"/>
      <c r="O21085" s="146"/>
      <c r="P21085" s="146"/>
      <c r="Q21085" s="146"/>
      <c r="R21085" s="34"/>
      <c r="S21085" s="35"/>
      <c r="T21085" s="147"/>
    </row>
    <row r="21086">
      <c r="A21086" s="147"/>
      <c r="B21086" s="64"/>
      <c r="C21086" s="147" t="s">
        <v>217</v>
      </c>
      <c r="E21086" s="161"/>
      <c r="F21086" s="162"/>
      <c r="G21086" s="147"/>
      <c r="H21086" s="146"/>
      <c r="J21086" s="146"/>
      <c r="L21086" s="150"/>
      <c r="N21086" s="163"/>
      <c r="O21086" s="146"/>
      <c r="P21086" s="146"/>
      <c r="Q21086" s="146"/>
      <c r="R21086" s="34"/>
      <c r="S21086" s="35"/>
      <c r="T21086" s="147"/>
    </row>
    <row r="21087">
      <c r="A21087" s="147"/>
      <c r="B21087" s="64"/>
      <c r="C21087" s="147" t="s">
        <v>217</v>
      </c>
      <c r="E21087" s="161"/>
      <c r="F21087" s="162"/>
      <c r="G21087" s="147"/>
      <c r="H21087" s="146"/>
      <c r="J21087" s="146"/>
      <c r="L21087" s="150"/>
      <c r="N21087" s="163"/>
      <c r="O21087" s="146"/>
      <c r="P21087" s="146"/>
      <c r="Q21087" s="146"/>
      <c r="R21087" s="34"/>
      <c r="S21087" s="35"/>
      <c r="T21087" s="147"/>
    </row>
    <row r="21088">
      <c r="A21088" s="147"/>
      <c r="B21088" s="64"/>
      <c r="C21088" s="147" t="s">
        <v>217</v>
      </c>
      <c r="E21088" s="161"/>
      <c r="F21088" s="162"/>
      <c r="G21088" s="147"/>
      <c r="H21088" s="146"/>
      <c r="J21088" s="146"/>
      <c r="L21088" s="150"/>
      <c r="N21088" s="163"/>
      <c r="O21088" s="146"/>
      <c r="P21088" s="146"/>
      <c r="Q21088" s="146"/>
      <c r="R21088" s="34"/>
      <c r="S21088" s="35"/>
      <c r="T21088" s="147"/>
    </row>
    <row r="21089">
      <c r="A21089" s="147"/>
      <c r="B21089" s="64"/>
      <c r="C21089" s="147" t="s">
        <v>217</v>
      </c>
      <c r="E21089" s="161"/>
      <c r="F21089" s="162"/>
      <c r="G21089" s="147"/>
      <c r="H21089" s="146"/>
      <c r="J21089" s="146"/>
      <c r="L21089" s="150"/>
      <c r="N21089" s="163"/>
      <c r="O21089" s="146"/>
      <c r="P21089" s="146"/>
      <c r="Q21089" s="146"/>
      <c r="R21089" s="34"/>
      <c r="S21089" s="35"/>
      <c r="T21089" s="147"/>
    </row>
    <row r="21090">
      <c r="A21090" s="147"/>
      <c r="B21090" s="64"/>
      <c r="C21090" s="147" t="s">
        <v>217</v>
      </c>
      <c r="E21090" s="161"/>
      <c r="F21090" s="162"/>
      <c r="G21090" s="147"/>
      <c r="H21090" s="146"/>
      <c r="J21090" s="146"/>
      <c r="L21090" s="150"/>
      <c r="N21090" s="163"/>
      <c r="O21090" s="146"/>
      <c r="P21090" s="146"/>
      <c r="Q21090" s="146"/>
      <c r="R21090" s="34"/>
      <c r="S21090" s="35"/>
      <c r="T21090" s="147"/>
    </row>
    <row r="21091">
      <c r="A21091" s="147"/>
      <c r="B21091" s="64"/>
      <c r="C21091" s="147" t="s">
        <v>217</v>
      </c>
      <c r="E21091" s="161"/>
      <c r="F21091" s="162"/>
      <c r="G21091" s="147"/>
      <c r="H21091" s="146"/>
      <c r="J21091" s="146"/>
      <c r="L21091" s="150"/>
      <c r="N21091" s="163"/>
      <c r="O21091" s="146"/>
      <c r="P21091" s="146"/>
      <c r="Q21091" s="146"/>
      <c r="R21091" s="34"/>
      <c r="S21091" s="35"/>
      <c r="T21091" s="147"/>
    </row>
    <row r="21092">
      <c r="A21092" s="147"/>
      <c r="B21092" s="64"/>
      <c r="C21092" s="147" t="s">
        <v>217</v>
      </c>
      <c r="E21092" s="161"/>
      <c r="F21092" s="162"/>
      <c r="G21092" s="147"/>
      <c r="H21092" s="146"/>
      <c r="J21092" s="146"/>
      <c r="L21092" s="150"/>
      <c r="N21092" s="163"/>
      <c r="O21092" s="146"/>
      <c r="P21092" s="146"/>
      <c r="Q21092" s="146"/>
      <c r="R21092" s="34"/>
      <c r="S21092" s="35"/>
      <c r="T21092" s="147"/>
    </row>
    <row r="21093">
      <c r="A21093" s="147"/>
      <c r="B21093" s="64"/>
      <c r="C21093" s="147" t="s">
        <v>217</v>
      </c>
      <c r="E21093" s="161"/>
      <c r="F21093" s="162"/>
      <c r="G21093" s="147"/>
      <c r="H21093" s="146"/>
      <c r="J21093" s="146"/>
      <c r="L21093" s="150"/>
      <c r="N21093" s="163"/>
      <c r="O21093" s="146"/>
      <c r="P21093" s="146"/>
      <c r="Q21093" s="146"/>
      <c r="R21093" s="34"/>
      <c r="S21093" s="35"/>
      <c r="T21093" s="147"/>
    </row>
    <row r="21094">
      <c r="A21094" s="147"/>
      <c r="B21094" s="64"/>
      <c r="C21094" s="147" t="s">
        <v>217</v>
      </c>
      <c r="E21094" s="161"/>
      <c r="F21094" s="162"/>
      <c r="G21094" s="147"/>
      <c r="H21094" s="146"/>
      <c r="J21094" s="146"/>
      <c r="L21094" s="150"/>
      <c r="N21094" s="163"/>
      <c r="O21094" s="146"/>
      <c r="P21094" s="146"/>
      <c r="Q21094" s="146"/>
      <c r="R21094" s="34"/>
      <c r="S21094" s="35"/>
      <c r="T21094" s="147"/>
    </row>
    <row r="21095">
      <c r="A21095" s="147"/>
      <c r="B21095" s="64"/>
      <c r="C21095" s="147" t="s">
        <v>217</v>
      </c>
      <c r="E21095" s="161"/>
      <c r="F21095" s="162"/>
      <c r="G21095" s="147"/>
      <c r="H21095" s="146"/>
      <c r="J21095" s="146"/>
      <c r="L21095" s="150"/>
      <c r="N21095" s="163"/>
      <c r="O21095" s="146"/>
      <c r="P21095" s="146"/>
      <c r="Q21095" s="146"/>
      <c r="R21095" s="34"/>
      <c r="S21095" s="35"/>
      <c r="T21095" s="147"/>
    </row>
    <row r="21096">
      <c r="A21096" s="147"/>
      <c r="B21096" s="64"/>
      <c r="C21096" s="147" t="s">
        <v>217</v>
      </c>
      <c r="E21096" s="161"/>
      <c r="F21096" s="162"/>
      <c r="G21096" s="147"/>
      <c r="H21096" s="146"/>
      <c r="J21096" s="146"/>
      <c r="L21096" s="150"/>
      <c r="N21096" s="163"/>
      <c r="O21096" s="146"/>
      <c r="P21096" s="146"/>
      <c r="Q21096" s="146"/>
      <c r="R21096" s="34"/>
      <c r="S21096" s="35"/>
      <c r="T21096" s="147"/>
    </row>
    <row r="21097">
      <c r="A21097" s="147"/>
      <c r="B21097" s="64"/>
      <c r="C21097" s="147" t="s">
        <v>217</v>
      </c>
      <c r="E21097" s="161"/>
      <c r="F21097" s="162"/>
      <c r="G21097" s="147"/>
      <c r="H21097" s="146"/>
      <c r="J21097" s="146"/>
      <c r="L21097" s="150"/>
      <c r="N21097" s="163"/>
      <c r="O21097" s="146"/>
      <c r="P21097" s="146"/>
      <c r="Q21097" s="146"/>
      <c r="R21097" s="34"/>
      <c r="S21097" s="35"/>
      <c r="T21097" s="147"/>
    </row>
    <row r="21098">
      <c r="A21098" s="147"/>
      <c r="B21098" s="64"/>
      <c r="C21098" s="147" t="s">
        <v>217</v>
      </c>
      <c r="E21098" s="161"/>
      <c r="F21098" s="162"/>
      <c r="G21098" s="147"/>
      <c r="H21098" s="146"/>
      <c r="J21098" s="146"/>
      <c r="L21098" s="150"/>
      <c r="N21098" s="163"/>
      <c r="O21098" s="146"/>
      <c r="P21098" s="146"/>
      <c r="Q21098" s="146"/>
      <c r="R21098" s="34"/>
      <c r="S21098" s="35"/>
      <c r="T21098" s="147"/>
    </row>
    <row r="21099">
      <c r="A21099" s="147"/>
      <c r="B21099" s="64"/>
      <c r="C21099" s="147" t="s">
        <v>217</v>
      </c>
      <c r="E21099" s="161"/>
      <c r="F21099" s="162"/>
      <c r="G21099" s="147"/>
      <c r="H21099" s="146"/>
      <c r="J21099" s="146"/>
      <c r="L21099" s="150"/>
      <c r="N21099" s="163"/>
      <c r="O21099" s="146"/>
      <c r="P21099" s="146"/>
      <c r="Q21099" s="146"/>
      <c r="R21099" s="34"/>
      <c r="S21099" s="35"/>
      <c r="T21099" s="147"/>
    </row>
    <row r="21100">
      <c r="A21100" s="147"/>
      <c r="B21100" s="64"/>
      <c r="C21100" s="147" t="s">
        <v>217</v>
      </c>
      <c r="E21100" s="161"/>
      <c r="F21100" s="162"/>
      <c r="G21100" s="147"/>
      <c r="H21100" s="146"/>
      <c r="J21100" s="146"/>
      <c r="L21100" s="150"/>
      <c r="N21100" s="163"/>
      <c r="O21100" s="146"/>
      <c r="P21100" s="146"/>
      <c r="Q21100" s="146"/>
      <c r="R21100" s="34"/>
      <c r="S21100" s="35"/>
      <c r="T21100" s="147"/>
    </row>
    <row r="21101">
      <c r="A21101" s="147"/>
      <c r="B21101" s="64"/>
      <c r="C21101" s="147" t="s">
        <v>217</v>
      </c>
      <c r="E21101" s="161"/>
      <c r="F21101" s="162"/>
      <c r="G21101" s="147"/>
      <c r="H21101" s="146"/>
      <c r="J21101" s="146"/>
      <c r="L21101" s="150"/>
      <c r="N21101" s="163"/>
      <c r="O21101" s="146"/>
      <c r="P21101" s="146"/>
      <c r="Q21101" s="146"/>
      <c r="R21101" s="34"/>
      <c r="S21101" s="35"/>
      <c r="T21101" s="147"/>
    </row>
    <row r="21102">
      <c r="A21102" s="147"/>
      <c r="B21102" s="64"/>
      <c r="C21102" s="147" t="s">
        <v>217</v>
      </c>
      <c r="E21102" s="161"/>
      <c r="F21102" s="162"/>
      <c r="G21102" s="147"/>
      <c r="H21102" s="146"/>
      <c r="J21102" s="146"/>
      <c r="L21102" s="150"/>
      <c r="N21102" s="163"/>
      <c r="O21102" s="146"/>
      <c r="P21102" s="146"/>
      <c r="Q21102" s="146"/>
      <c r="R21102" s="34"/>
      <c r="S21102" s="35"/>
      <c r="T21102" s="147"/>
    </row>
    <row r="21103">
      <c r="A21103" s="147"/>
      <c r="B21103" s="64"/>
      <c r="C21103" s="147" t="s">
        <v>217</v>
      </c>
      <c r="E21103" s="161"/>
      <c r="F21103" s="162"/>
      <c r="G21103" s="147"/>
      <c r="H21103" s="146"/>
      <c r="J21103" s="146"/>
      <c r="L21103" s="150"/>
      <c r="N21103" s="163"/>
      <c r="O21103" s="146"/>
      <c r="P21103" s="146"/>
      <c r="Q21103" s="146"/>
      <c r="R21103" s="34"/>
      <c r="S21103" s="35"/>
      <c r="T21103" s="147"/>
    </row>
    <row r="21104">
      <c r="A21104" s="147"/>
      <c r="B21104" s="64"/>
      <c r="C21104" s="147" t="s">
        <v>217</v>
      </c>
      <c r="E21104" s="161"/>
      <c r="F21104" s="162"/>
      <c r="G21104" s="147"/>
      <c r="H21104" s="146"/>
      <c r="J21104" s="146"/>
      <c r="L21104" s="150"/>
      <c r="N21104" s="163"/>
      <c r="O21104" s="146"/>
      <c r="P21104" s="146"/>
      <c r="Q21104" s="146"/>
      <c r="R21104" s="34"/>
      <c r="S21104" s="35"/>
      <c r="T21104" s="147"/>
    </row>
    <row r="21105">
      <c r="A21105" s="147"/>
      <c r="B21105" s="64"/>
      <c r="C21105" s="147" t="s">
        <v>217</v>
      </c>
      <c r="E21105" s="161"/>
      <c r="F21105" s="162"/>
      <c r="G21105" s="147"/>
      <c r="H21105" s="146"/>
      <c r="J21105" s="146"/>
      <c r="L21105" s="150"/>
      <c r="N21105" s="163"/>
      <c r="O21105" s="146"/>
      <c r="P21105" s="146"/>
      <c r="Q21105" s="146"/>
      <c r="R21105" s="34"/>
      <c r="S21105" s="35"/>
      <c r="T21105" s="147"/>
    </row>
    <row r="21106">
      <c r="A21106" s="147"/>
      <c r="B21106" s="64"/>
      <c r="C21106" s="147" t="s">
        <v>217</v>
      </c>
      <c r="E21106" s="161"/>
      <c r="F21106" s="162"/>
      <c r="G21106" s="147"/>
      <c r="H21106" s="146"/>
      <c r="J21106" s="146"/>
      <c r="L21106" s="150"/>
      <c r="N21106" s="163"/>
      <c r="O21106" s="146"/>
      <c r="P21106" s="146"/>
      <c r="Q21106" s="146"/>
      <c r="R21106" s="34"/>
      <c r="S21106" s="35"/>
      <c r="T21106" s="147"/>
    </row>
    <row r="21107">
      <c r="A21107" s="147"/>
      <c r="B21107" s="64"/>
      <c r="C21107" s="147" t="s">
        <v>217</v>
      </c>
      <c r="E21107" s="161"/>
      <c r="F21107" s="162"/>
      <c r="G21107" s="147"/>
      <c r="H21107" s="146"/>
      <c r="J21107" s="146"/>
      <c r="L21107" s="150"/>
      <c r="N21107" s="163"/>
      <c r="O21107" s="146"/>
      <c r="P21107" s="146"/>
      <c r="Q21107" s="146"/>
      <c r="R21107" s="34"/>
      <c r="S21107" s="35"/>
      <c r="T21107" s="147"/>
    </row>
    <row r="21108">
      <c r="A21108" s="147"/>
      <c r="B21108" s="64"/>
      <c r="C21108" s="147" t="s">
        <v>217</v>
      </c>
      <c r="E21108" s="161"/>
      <c r="F21108" s="162"/>
      <c r="G21108" s="147"/>
      <c r="H21108" s="146"/>
      <c r="J21108" s="146"/>
      <c r="L21108" s="150"/>
      <c r="N21108" s="163"/>
      <c r="O21108" s="146"/>
      <c r="P21108" s="146"/>
      <c r="Q21108" s="146"/>
      <c r="R21108" s="34"/>
      <c r="S21108" s="35"/>
      <c r="T21108" s="147"/>
    </row>
    <row r="21109">
      <c r="A21109" s="147"/>
      <c r="B21109" s="64"/>
      <c r="C21109" s="147" t="s">
        <v>217</v>
      </c>
      <c r="E21109" s="161"/>
      <c r="F21109" s="162"/>
      <c r="G21109" s="147"/>
      <c r="H21109" s="146"/>
      <c r="J21109" s="146"/>
      <c r="L21109" s="150"/>
      <c r="N21109" s="163"/>
      <c r="O21109" s="146"/>
      <c r="P21109" s="146"/>
      <c r="Q21109" s="146"/>
      <c r="R21109" s="34"/>
      <c r="S21109" s="35"/>
      <c r="T21109" s="147"/>
    </row>
    <row r="21110">
      <c r="A21110" s="147"/>
      <c r="B21110" s="64"/>
      <c r="C21110" s="147" t="s">
        <v>217</v>
      </c>
      <c r="E21110" s="161"/>
      <c r="F21110" s="162"/>
      <c r="G21110" s="147"/>
      <c r="H21110" s="146"/>
      <c r="J21110" s="146"/>
      <c r="L21110" s="150"/>
      <c r="N21110" s="163"/>
      <c r="O21110" s="146"/>
      <c r="P21110" s="146"/>
      <c r="Q21110" s="146"/>
      <c r="R21110" s="34"/>
      <c r="S21110" s="35"/>
      <c r="T21110" s="147"/>
    </row>
    <row r="21111">
      <c r="A21111" s="147"/>
      <c r="B21111" s="64"/>
      <c r="C21111" s="147" t="s">
        <v>217</v>
      </c>
      <c r="E21111" s="161"/>
      <c r="F21111" s="162"/>
      <c r="G21111" s="147"/>
      <c r="H21111" s="146"/>
      <c r="J21111" s="146"/>
      <c r="L21111" s="150"/>
      <c r="N21111" s="163"/>
      <c r="O21111" s="146"/>
      <c r="P21111" s="146"/>
      <c r="Q21111" s="146"/>
      <c r="R21111" s="34"/>
      <c r="S21111" s="35"/>
      <c r="T21111" s="147"/>
    </row>
    <row r="21112">
      <c r="A21112" s="147"/>
      <c r="B21112" s="64"/>
      <c r="C21112" s="147" t="s">
        <v>217</v>
      </c>
      <c r="E21112" s="161"/>
      <c r="F21112" s="162"/>
      <c r="G21112" s="147"/>
      <c r="H21112" s="146"/>
      <c r="J21112" s="146"/>
      <c r="L21112" s="150"/>
      <c r="N21112" s="163"/>
      <c r="O21112" s="146"/>
      <c r="P21112" s="146"/>
      <c r="Q21112" s="146"/>
      <c r="R21112" s="34"/>
      <c r="S21112" s="35"/>
      <c r="T21112" s="147"/>
    </row>
    <row r="21113">
      <c r="A21113" s="147"/>
      <c r="B21113" s="64"/>
      <c r="C21113" s="147" t="s">
        <v>217</v>
      </c>
      <c r="E21113" s="161"/>
      <c r="F21113" s="162"/>
      <c r="G21113" s="147"/>
      <c r="H21113" s="146"/>
      <c r="J21113" s="146"/>
      <c r="L21113" s="150"/>
      <c r="N21113" s="163"/>
      <c r="O21113" s="146"/>
      <c r="P21113" s="146"/>
      <c r="Q21113" s="146"/>
      <c r="R21113" s="34"/>
      <c r="S21113" s="35"/>
      <c r="T21113" s="147"/>
    </row>
    <row r="21114">
      <c r="A21114" s="147"/>
      <c r="B21114" s="64"/>
      <c r="C21114" s="147" t="s">
        <v>217</v>
      </c>
      <c r="E21114" s="161"/>
      <c r="F21114" s="162"/>
      <c r="G21114" s="147"/>
      <c r="H21114" s="146"/>
      <c r="J21114" s="146"/>
      <c r="L21114" s="150"/>
      <c r="N21114" s="163"/>
      <c r="O21114" s="146"/>
      <c r="P21114" s="146"/>
      <c r="Q21114" s="146"/>
      <c r="R21114" s="34"/>
      <c r="S21114" s="35"/>
      <c r="T21114" s="147"/>
    </row>
    <row r="21115">
      <c r="A21115" s="147"/>
      <c r="B21115" s="64"/>
      <c r="C21115" s="147" t="s">
        <v>217</v>
      </c>
      <c r="E21115" s="161"/>
      <c r="F21115" s="162"/>
      <c r="G21115" s="147"/>
      <c r="H21115" s="146"/>
      <c r="J21115" s="146"/>
      <c r="L21115" s="150"/>
      <c r="N21115" s="163"/>
      <c r="O21115" s="146"/>
      <c r="P21115" s="146"/>
      <c r="Q21115" s="146"/>
      <c r="R21115" s="34"/>
      <c r="S21115" s="35"/>
      <c r="T21115" s="147"/>
    </row>
    <row r="21116">
      <c r="A21116" s="147"/>
      <c r="B21116" s="64"/>
      <c r="C21116" s="147" t="s">
        <v>217</v>
      </c>
      <c r="E21116" s="161"/>
      <c r="F21116" s="162"/>
      <c r="G21116" s="147"/>
      <c r="H21116" s="146"/>
      <c r="J21116" s="146"/>
      <c r="L21116" s="150"/>
      <c r="N21116" s="163"/>
      <c r="O21116" s="146"/>
      <c r="P21116" s="146"/>
      <c r="Q21116" s="146"/>
      <c r="R21116" s="34"/>
      <c r="S21116" s="35"/>
      <c r="T21116" s="147"/>
    </row>
    <row r="21117">
      <c r="A21117" s="147"/>
      <c r="B21117" s="64"/>
      <c r="C21117" s="147" t="s">
        <v>217</v>
      </c>
      <c r="E21117" s="161"/>
      <c r="F21117" s="162"/>
      <c r="G21117" s="147"/>
      <c r="H21117" s="146"/>
      <c r="J21117" s="146"/>
      <c r="L21117" s="150"/>
      <c r="N21117" s="163"/>
      <c r="O21117" s="146"/>
      <c r="P21117" s="146"/>
      <c r="Q21117" s="146"/>
      <c r="R21117" s="34"/>
      <c r="S21117" s="35"/>
      <c r="T21117" s="147"/>
    </row>
    <row r="21118">
      <c r="A21118" s="147"/>
      <c r="B21118" s="64"/>
      <c r="C21118" s="147" t="s">
        <v>217</v>
      </c>
      <c r="E21118" s="161"/>
      <c r="F21118" s="162"/>
      <c r="G21118" s="147"/>
      <c r="H21118" s="146"/>
      <c r="J21118" s="146"/>
      <c r="L21118" s="150"/>
      <c r="N21118" s="163"/>
      <c r="O21118" s="146"/>
      <c r="P21118" s="146"/>
      <c r="Q21118" s="146"/>
      <c r="R21118" s="34"/>
      <c r="S21118" s="35"/>
      <c r="T21118" s="147"/>
    </row>
    <row r="21119">
      <c r="A21119" s="147"/>
      <c r="B21119" s="64"/>
      <c r="C21119" s="147" t="s">
        <v>217</v>
      </c>
      <c r="E21119" s="161"/>
      <c r="F21119" s="162"/>
      <c r="G21119" s="147"/>
      <c r="H21119" s="146"/>
      <c r="J21119" s="146"/>
      <c r="L21119" s="150"/>
      <c r="N21119" s="163"/>
      <c r="O21119" s="146"/>
      <c r="P21119" s="146"/>
      <c r="Q21119" s="146"/>
      <c r="R21119" s="34"/>
      <c r="S21119" s="35"/>
      <c r="T21119" s="147"/>
    </row>
    <row r="21120">
      <c r="A21120" s="147"/>
      <c r="B21120" s="64"/>
      <c r="C21120" s="147" t="s">
        <v>217</v>
      </c>
      <c r="E21120" s="161"/>
      <c r="F21120" s="162"/>
      <c r="G21120" s="147"/>
      <c r="H21120" s="146"/>
      <c r="J21120" s="146"/>
      <c r="L21120" s="150"/>
      <c r="N21120" s="163"/>
      <c r="O21120" s="146"/>
      <c r="P21120" s="146"/>
      <c r="Q21120" s="146"/>
      <c r="R21120" s="34"/>
      <c r="S21120" s="35"/>
      <c r="T21120" s="147"/>
    </row>
    <row r="21121">
      <c r="A21121" s="147"/>
      <c r="B21121" s="64"/>
      <c r="C21121" s="147" t="s">
        <v>217</v>
      </c>
      <c r="E21121" s="161"/>
      <c r="F21121" s="162"/>
      <c r="G21121" s="147"/>
      <c r="H21121" s="146"/>
      <c r="J21121" s="146"/>
      <c r="L21121" s="150"/>
      <c r="N21121" s="163"/>
      <c r="O21121" s="146"/>
      <c r="P21121" s="146"/>
      <c r="Q21121" s="146"/>
      <c r="R21121" s="34"/>
      <c r="S21121" s="35"/>
      <c r="T21121" s="147"/>
    </row>
    <row r="21122">
      <c r="A21122" s="147"/>
      <c r="B21122" s="64"/>
      <c r="C21122" s="147" t="s">
        <v>217</v>
      </c>
      <c r="E21122" s="161"/>
      <c r="F21122" s="162"/>
      <c r="G21122" s="147"/>
      <c r="H21122" s="146"/>
      <c r="J21122" s="146"/>
      <c r="L21122" s="150"/>
      <c r="N21122" s="163"/>
      <c r="O21122" s="146"/>
      <c r="P21122" s="146"/>
      <c r="Q21122" s="146"/>
      <c r="R21122" s="34"/>
      <c r="S21122" s="35"/>
      <c r="T21122" s="147"/>
    </row>
    <row r="21123">
      <c r="A21123" s="147"/>
      <c r="B21123" s="64"/>
      <c r="C21123" s="147" t="s">
        <v>217</v>
      </c>
      <c r="E21123" s="161"/>
      <c r="F21123" s="162"/>
      <c r="G21123" s="147"/>
      <c r="H21123" s="146"/>
      <c r="J21123" s="146"/>
      <c r="L21123" s="150"/>
      <c r="N21123" s="163"/>
      <c r="O21123" s="146"/>
      <c r="P21123" s="146"/>
      <c r="Q21123" s="146"/>
      <c r="R21123" s="34"/>
      <c r="S21123" s="35"/>
      <c r="T21123" s="147"/>
    </row>
    <row r="21124">
      <c r="A21124" s="147"/>
      <c r="B21124" s="64"/>
      <c r="C21124" s="147" t="s">
        <v>217</v>
      </c>
      <c r="E21124" s="161"/>
      <c r="F21124" s="162"/>
      <c r="G21124" s="147"/>
      <c r="H21124" s="146"/>
      <c r="J21124" s="146"/>
      <c r="L21124" s="150"/>
      <c r="N21124" s="163"/>
      <c r="O21124" s="146"/>
      <c r="P21124" s="146"/>
      <c r="Q21124" s="146"/>
      <c r="R21124" s="34"/>
      <c r="S21124" s="35"/>
      <c r="T21124" s="147"/>
    </row>
    <row r="21125">
      <c r="A21125" s="147"/>
      <c r="B21125" s="64"/>
      <c r="C21125" s="147" t="s">
        <v>217</v>
      </c>
      <c r="E21125" s="161"/>
      <c r="F21125" s="162"/>
      <c r="G21125" s="147"/>
      <c r="H21125" s="146"/>
      <c r="J21125" s="146"/>
      <c r="L21125" s="150"/>
      <c r="N21125" s="163"/>
      <c r="O21125" s="146"/>
      <c r="P21125" s="146"/>
      <c r="Q21125" s="146"/>
      <c r="R21125" s="34"/>
      <c r="S21125" s="35"/>
      <c r="T21125" s="147"/>
    </row>
    <row r="21126">
      <c r="A21126" s="147"/>
      <c r="B21126" s="64"/>
      <c r="C21126" s="147" t="s">
        <v>217</v>
      </c>
      <c r="E21126" s="161"/>
      <c r="F21126" s="162"/>
      <c r="G21126" s="147"/>
      <c r="H21126" s="146"/>
      <c r="J21126" s="146"/>
      <c r="L21126" s="150"/>
      <c r="N21126" s="163"/>
      <c r="O21126" s="146"/>
      <c r="P21126" s="146"/>
      <c r="Q21126" s="146"/>
      <c r="R21126" s="34"/>
      <c r="S21126" s="35"/>
      <c r="T21126" s="147"/>
    </row>
    <row r="21127">
      <c r="A21127" s="147"/>
      <c r="B21127" s="64"/>
      <c r="C21127" s="147" t="s">
        <v>217</v>
      </c>
      <c r="E21127" s="161"/>
      <c r="F21127" s="162"/>
      <c r="G21127" s="147"/>
      <c r="H21127" s="146"/>
      <c r="J21127" s="146"/>
      <c r="L21127" s="150"/>
      <c r="N21127" s="163"/>
      <c r="O21127" s="146"/>
      <c r="P21127" s="146"/>
      <c r="Q21127" s="146"/>
      <c r="R21127" s="34"/>
      <c r="S21127" s="35"/>
      <c r="T21127" s="147"/>
    </row>
    <row r="21128">
      <c r="A21128" s="147"/>
      <c r="B21128" s="64"/>
      <c r="C21128" s="147" t="s">
        <v>217</v>
      </c>
      <c r="E21128" s="161"/>
      <c r="F21128" s="162"/>
      <c r="G21128" s="147"/>
      <c r="H21128" s="146"/>
      <c r="J21128" s="146"/>
      <c r="L21128" s="150"/>
      <c r="N21128" s="163"/>
      <c r="O21128" s="146"/>
      <c r="P21128" s="146"/>
      <c r="Q21128" s="146"/>
      <c r="R21128" s="34"/>
      <c r="S21128" s="35"/>
      <c r="T21128" s="147"/>
    </row>
    <row r="21129">
      <c r="A21129" s="147"/>
      <c r="B21129" s="64"/>
      <c r="C21129" s="147" t="s">
        <v>217</v>
      </c>
      <c r="E21129" s="161"/>
      <c r="F21129" s="162"/>
      <c r="G21129" s="147"/>
      <c r="H21129" s="146"/>
      <c r="J21129" s="146"/>
      <c r="L21129" s="150"/>
      <c r="N21129" s="163"/>
      <c r="O21129" s="146"/>
      <c r="P21129" s="146"/>
      <c r="Q21129" s="146"/>
      <c r="R21129" s="34"/>
      <c r="S21129" s="35"/>
      <c r="T21129" s="147"/>
    </row>
    <row r="21130">
      <c r="A21130" s="147"/>
      <c r="B21130" s="64"/>
      <c r="C21130" s="147" t="s">
        <v>217</v>
      </c>
      <c r="E21130" s="161"/>
      <c r="F21130" s="162"/>
      <c r="G21130" s="147"/>
      <c r="H21130" s="146"/>
      <c r="J21130" s="146"/>
      <c r="L21130" s="150"/>
      <c r="N21130" s="163"/>
      <c r="O21130" s="146"/>
      <c r="P21130" s="146"/>
      <c r="Q21130" s="146"/>
      <c r="R21130" s="34"/>
      <c r="S21130" s="35"/>
      <c r="T21130" s="147"/>
    </row>
    <row r="21131">
      <c r="A21131" s="147"/>
      <c r="B21131" s="64"/>
      <c r="C21131" s="147" t="s">
        <v>217</v>
      </c>
      <c r="E21131" s="161"/>
      <c r="F21131" s="162"/>
      <c r="G21131" s="147"/>
      <c r="H21131" s="146"/>
      <c r="J21131" s="146"/>
      <c r="L21131" s="150"/>
      <c r="N21131" s="163"/>
      <c r="O21131" s="146"/>
      <c r="P21131" s="146"/>
      <c r="Q21131" s="146"/>
      <c r="R21131" s="34"/>
      <c r="S21131" s="35"/>
      <c r="T21131" s="147"/>
    </row>
    <row r="21132">
      <c r="A21132" s="147"/>
      <c r="B21132" s="64"/>
      <c r="C21132" s="147" t="s">
        <v>217</v>
      </c>
      <c r="E21132" s="161"/>
      <c r="F21132" s="162"/>
      <c r="G21132" s="147"/>
      <c r="H21132" s="146"/>
      <c r="J21132" s="146"/>
      <c r="L21132" s="150"/>
      <c r="N21132" s="163"/>
      <c r="O21132" s="146"/>
      <c r="P21132" s="146"/>
      <c r="Q21132" s="146"/>
      <c r="R21132" s="34"/>
      <c r="S21132" s="35"/>
      <c r="T21132" s="147"/>
    </row>
    <row r="21133">
      <c r="A21133" s="147"/>
      <c r="B21133" s="64"/>
      <c r="C21133" s="147" t="s">
        <v>217</v>
      </c>
      <c r="E21133" s="161"/>
      <c r="F21133" s="162"/>
      <c r="G21133" s="147"/>
      <c r="H21133" s="146"/>
      <c r="J21133" s="146"/>
      <c r="L21133" s="150"/>
      <c r="N21133" s="163"/>
      <c r="O21133" s="146"/>
      <c r="P21133" s="146"/>
      <c r="Q21133" s="146"/>
      <c r="R21133" s="34"/>
      <c r="S21133" s="35"/>
      <c r="T21133" s="147"/>
    </row>
    <row r="21134">
      <c r="A21134" s="147"/>
      <c r="B21134" s="64"/>
      <c r="C21134" s="147" t="s">
        <v>217</v>
      </c>
      <c r="E21134" s="161"/>
      <c r="F21134" s="162"/>
      <c r="G21134" s="147"/>
      <c r="H21134" s="146"/>
      <c r="J21134" s="146"/>
      <c r="L21134" s="150"/>
      <c r="N21134" s="163"/>
      <c r="O21134" s="146"/>
      <c r="P21134" s="146"/>
      <c r="Q21134" s="146"/>
      <c r="R21134" s="34"/>
      <c r="S21134" s="35"/>
      <c r="T21134" s="147"/>
    </row>
    <row r="21135">
      <c r="A21135" s="147"/>
      <c r="B21135" s="64"/>
      <c r="C21135" s="147" t="s">
        <v>217</v>
      </c>
      <c r="E21135" s="161"/>
      <c r="F21135" s="162"/>
      <c r="G21135" s="147"/>
      <c r="H21135" s="146"/>
      <c r="J21135" s="146"/>
      <c r="L21135" s="150"/>
      <c r="N21135" s="163"/>
      <c r="O21135" s="146"/>
      <c r="P21135" s="146"/>
      <c r="Q21135" s="146"/>
      <c r="R21135" s="34"/>
      <c r="S21135" s="35"/>
      <c r="T21135" s="147"/>
    </row>
    <row r="21136">
      <c r="A21136" s="147"/>
      <c r="B21136" s="64"/>
      <c r="C21136" s="147" t="s">
        <v>217</v>
      </c>
      <c r="E21136" s="161"/>
      <c r="F21136" s="162"/>
      <c r="G21136" s="147"/>
      <c r="H21136" s="146"/>
      <c r="J21136" s="146"/>
      <c r="L21136" s="150"/>
      <c r="N21136" s="163"/>
      <c r="O21136" s="146"/>
      <c r="P21136" s="146"/>
      <c r="Q21136" s="146"/>
      <c r="R21136" s="34"/>
      <c r="S21136" s="35"/>
      <c r="T21136" s="147"/>
    </row>
    <row r="21137">
      <c r="A21137" s="147"/>
      <c r="B21137" s="64"/>
      <c r="C21137" s="147" t="s">
        <v>217</v>
      </c>
      <c r="E21137" s="161"/>
      <c r="F21137" s="162"/>
      <c r="G21137" s="147"/>
      <c r="H21137" s="146"/>
      <c r="J21137" s="146"/>
      <c r="L21137" s="150"/>
      <c r="N21137" s="163"/>
      <c r="O21137" s="146"/>
      <c r="P21137" s="146"/>
      <c r="Q21137" s="146"/>
      <c r="R21137" s="34"/>
      <c r="S21137" s="35"/>
      <c r="T21137" s="147"/>
    </row>
    <row r="21138">
      <c r="A21138" s="147"/>
      <c r="B21138" s="64"/>
      <c r="C21138" s="147" t="s">
        <v>217</v>
      </c>
      <c r="E21138" s="161"/>
      <c r="F21138" s="162"/>
      <c r="G21138" s="147"/>
      <c r="H21138" s="146"/>
      <c r="J21138" s="146"/>
      <c r="L21138" s="150"/>
      <c r="N21138" s="163"/>
      <c r="O21138" s="146"/>
      <c r="P21138" s="146"/>
      <c r="Q21138" s="146"/>
      <c r="R21138" s="34"/>
      <c r="S21138" s="35"/>
      <c r="T21138" s="147"/>
    </row>
    <row r="21139">
      <c r="A21139" s="147"/>
      <c r="B21139" s="64"/>
      <c r="C21139" s="147" t="s">
        <v>217</v>
      </c>
      <c r="E21139" s="161"/>
      <c r="F21139" s="162"/>
      <c r="G21139" s="147"/>
      <c r="H21139" s="146"/>
      <c r="J21139" s="146"/>
      <c r="L21139" s="150"/>
      <c r="N21139" s="163"/>
      <c r="O21139" s="146"/>
      <c r="P21139" s="146"/>
      <c r="Q21139" s="146"/>
      <c r="R21139" s="34"/>
      <c r="S21139" s="35"/>
      <c r="T21139" s="147"/>
    </row>
    <row r="21140">
      <c r="A21140" s="147"/>
      <c r="B21140" s="64"/>
      <c r="C21140" s="147" t="s">
        <v>217</v>
      </c>
      <c r="E21140" s="161"/>
      <c r="F21140" s="162"/>
      <c r="G21140" s="147"/>
      <c r="H21140" s="146"/>
      <c r="J21140" s="146"/>
      <c r="L21140" s="150"/>
      <c r="N21140" s="163"/>
      <c r="O21140" s="146"/>
      <c r="P21140" s="146"/>
      <c r="Q21140" s="146"/>
      <c r="R21140" s="34"/>
      <c r="S21140" s="35"/>
      <c r="T21140" s="147"/>
    </row>
    <row r="21141">
      <c r="A21141" s="147"/>
      <c r="B21141" s="64"/>
      <c r="C21141" s="147" t="s">
        <v>217</v>
      </c>
      <c r="E21141" s="161"/>
      <c r="F21141" s="162"/>
      <c r="G21141" s="147"/>
      <c r="H21141" s="146"/>
      <c r="J21141" s="146"/>
      <c r="L21141" s="150"/>
      <c r="N21141" s="163"/>
      <c r="O21141" s="146"/>
      <c r="P21141" s="146"/>
      <c r="Q21141" s="146"/>
      <c r="R21141" s="34"/>
      <c r="S21141" s="35"/>
      <c r="T21141" s="147"/>
    </row>
    <row r="21142">
      <c r="A21142" s="147"/>
      <c r="B21142" s="64"/>
      <c r="C21142" s="147" t="s">
        <v>217</v>
      </c>
      <c r="E21142" s="161"/>
      <c r="F21142" s="162"/>
      <c r="G21142" s="147"/>
      <c r="H21142" s="146"/>
      <c r="J21142" s="146"/>
      <c r="L21142" s="150"/>
      <c r="N21142" s="163"/>
      <c r="O21142" s="146"/>
      <c r="P21142" s="146"/>
      <c r="Q21142" s="146"/>
      <c r="R21142" s="34"/>
      <c r="S21142" s="35"/>
      <c r="T21142" s="147"/>
    </row>
    <row r="21143">
      <c r="A21143" s="147"/>
      <c r="B21143" s="64"/>
      <c r="C21143" s="147" t="s">
        <v>217</v>
      </c>
      <c r="E21143" s="161"/>
      <c r="F21143" s="162"/>
      <c r="G21143" s="147"/>
      <c r="H21143" s="146"/>
      <c r="J21143" s="146"/>
      <c r="L21143" s="150"/>
      <c r="N21143" s="163"/>
      <c r="O21143" s="146"/>
      <c r="P21143" s="146"/>
      <c r="Q21143" s="146"/>
      <c r="R21143" s="34"/>
      <c r="S21143" s="35"/>
      <c r="T21143" s="147"/>
    </row>
    <row r="21144">
      <c r="A21144" s="147"/>
      <c r="B21144" s="64"/>
      <c r="C21144" s="147" t="s">
        <v>217</v>
      </c>
      <c r="E21144" s="161"/>
      <c r="F21144" s="162"/>
      <c r="G21144" s="147"/>
      <c r="H21144" s="146"/>
      <c r="J21144" s="146"/>
      <c r="L21144" s="150"/>
      <c r="N21144" s="163"/>
      <c r="O21144" s="146"/>
      <c r="P21144" s="146"/>
      <c r="Q21144" s="146"/>
      <c r="R21144" s="34"/>
      <c r="S21144" s="35"/>
      <c r="T21144" s="147"/>
    </row>
    <row r="21145">
      <c r="A21145" s="147"/>
      <c r="B21145" s="64"/>
      <c r="C21145" s="147" t="s">
        <v>217</v>
      </c>
      <c r="E21145" s="161"/>
      <c r="F21145" s="162"/>
      <c r="G21145" s="147"/>
      <c r="H21145" s="146"/>
      <c r="J21145" s="146"/>
      <c r="L21145" s="150"/>
      <c r="N21145" s="163"/>
      <c r="O21145" s="146"/>
      <c r="P21145" s="146"/>
      <c r="Q21145" s="146"/>
      <c r="R21145" s="34"/>
      <c r="S21145" s="35"/>
      <c r="T21145" s="147"/>
    </row>
    <row r="21146">
      <c r="A21146" s="147"/>
      <c r="B21146" s="64"/>
      <c r="C21146" s="147" t="s">
        <v>217</v>
      </c>
      <c r="E21146" s="161"/>
      <c r="F21146" s="162"/>
      <c r="G21146" s="147"/>
      <c r="H21146" s="146"/>
      <c r="J21146" s="146"/>
      <c r="L21146" s="150"/>
      <c r="N21146" s="163"/>
      <c r="O21146" s="146"/>
      <c r="P21146" s="146"/>
      <c r="Q21146" s="146"/>
      <c r="R21146" s="34"/>
      <c r="S21146" s="35"/>
      <c r="T21146" s="147"/>
    </row>
    <row r="21147">
      <c r="A21147" s="147"/>
      <c r="B21147" s="64"/>
      <c r="C21147" s="147" t="s">
        <v>217</v>
      </c>
      <c r="E21147" s="161"/>
      <c r="F21147" s="162"/>
      <c r="G21147" s="147"/>
      <c r="H21147" s="146"/>
      <c r="J21147" s="146"/>
      <c r="L21147" s="150"/>
      <c r="N21147" s="163"/>
      <c r="O21147" s="146"/>
      <c r="P21147" s="146"/>
      <c r="Q21147" s="146"/>
      <c r="R21147" s="34"/>
      <c r="S21147" s="35"/>
      <c r="T21147" s="147"/>
    </row>
    <row r="21148">
      <c r="A21148" s="147"/>
      <c r="B21148" s="64"/>
      <c r="C21148" s="147" t="s">
        <v>217</v>
      </c>
      <c r="E21148" s="161"/>
      <c r="F21148" s="162"/>
      <c r="G21148" s="147"/>
      <c r="H21148" s="146"/>
      <c r="J21148" s="146"/>
      <c r="L21148" s="150"/>
      <c r="N21148" s="163"/>
      <c r="O21148" s="146"/>
      <c r="P21148" s="146"/>
      <c r="Q21148" s="146"/>
      <c r="R21148" s="34"/>
      <c r="S21148" s="35"/>
      <c r="T21148" s="147"/>
    </row>
    <row r="21149">
      <c r="A21149" s="147"/>
      <c r="B21149" s="64"/>
      <c r="C21149" s="147" t="s">
        <v>217</v>
      </c>
      <c r="E21149" s="161"/>
      <c r="F21149" s="162"/>
      <c r="G21149" s="147"/>
      <c r="H21149" s="146"/>
      <c r="J21149" s="146"/>
      <c r="L21149" s="150"/>
      <c r="N21149" s="163"/>
      <c r="O21149" s="146"/>
      <c r="P21149" s="146"/>
      <c r="Q21149" s="146"/>
      <c r="R21149" s="34"/>
      <c r="S21149" s="35"/>
      <c r="T21149" s="147"/>
    </row>
    <row r="21150">
      <c r="A21150" s="147"/>
      <c r="B21150" s="64"/>
      <c r="C21150" s="147" t="s">
        <v>217</v>
      </c>
      <c r="E21150" s="161"/>
      <c r="F21150" s="162"/>
      <c r="G21150" s="147"/>
      <c r="H21150" s="146"/>
      <c r="J21150" s="146"/>
      <c r="L21150" s="150"/>
      <c r="N21150" s="163"/>
      <c r="O21150" s="146"/>
      <c r="P21150" s="146"/>
      <c r="Q21150" s="146"/>
      <c r="R21150" s="34"/>
      <c r="S21150" s="35"/>
      <c r="T21150" s="147"/>
    </row>
    <row r="21151">
      <c r="A21151" s="147"/>
      <c r="B21151" s="64"/>
      <c r="C21151" s="147" t="s">
        <v>217</v>
      </c>
      <c r="E21151" s="161"/>
      <c r="F21151" s="162"/>
      <c r="G21151" s="147"/>
      <c r="H21151" s="146"/>
      <c r="J21151" s="146"/>
      <c r="L21151" s="150"/>
      <c r="N21151" s="163"/>
      <c r="O21151" s="146"/>
      <c r="P21151" s="146"/>
      <c r="Q21151" s="146"/>
      <c r="R21151" s="34"/>
      <c r="S21151" s="35"/>
      <c r="T21151" s="147"/>
    </row>
    <row r="21152">
      <c r="A21152" s="147"/>
      <c r="B21152" s="64"/>
      <c r="C21152" s="147" t="s">
        <v>217</v>
      </c>
      <c r="E21152" s="161"/>
      <c r="F21152" s="162"/>
      <c r="G21152" s="147"/>
      <c r="H21152" s="146"/>
      <c r="J21152" s="146"/>
      <c r="L21152" s="150"/>
      <c r="N21152" s="163"/>
      <c r="O21152" s="146"/>
      <c r="P21152" s="146"/>
      <c r="Q21152" s="146"/>
      <c r="R21152" s="34"/>
      <c r="S21152" s="35"/>
      <c r="T21152" s="147"/>
    </row>
    <row r="21153">
      <c r="A21153" s="147"/>
      <c r="B21153" s="64"/>
      <c r="C21153" s="147" t="s">
        <v>217</v>
      </c>
      <c r="E21153" s="161"/>
      <c r="F21153" s="162"/>
      <c r="G21153" s="147"/>
      <c r="H21153" s="146"/>
      <c r="J21153" s="146"/>
      <c r="L21153" s="150"/>
      <c r="N21153" s="163"/>
      <c r="O21153" s="146"/>
      <c r="P21153" s="146"/>
      <c r="Q21153" s="146"/>
      <c r="R21153" s="34"/>
      <c r="S21153" s="35"/>
      <c r="T21153" s="147"/>
    </row>
    <row r="21154">
      <c r="A21154" s="147"/>
      <c r="B21154" s="64"/>
      <c r="C21154" s="147" t="s">
        <v>217</v>
      </c>
      <c r="E21154" s="161"/>
      <c r="F21154" s="162"/>
      <c r="G21154" s="147"/>
      <c r="H21154" s="146"/>
      <c r="J21154" s="146"/>
      <c r="L21154" s="150"/>
      <c r="N21154" s="163"/>
      <c r="O21154" s="146"/>
      <c r="P21154" s="146"/>
      <c r="Q21154" s="146"/>
      <c r="R21154" s="34"/>
      <c r="S21154" s="35"/>
      <c r="T21154" s="147"/>
    </row>
    <row r="21155">
      <c r="A21155" s="147"/>
      <c r="B21155" s="64"/>
      <c r="C21155" s="147" t="s">
        <v>217</v>
      </c>
      <c r="E21155" s="161"/>
      <c r="F21155" s="162"/>
      <c r="G21155" s="147"/>
      <c r="H21155" s="146"/>
      <c r="J21155" s="146"/>
      <c r="L21155" s="150"/>
      <c r="N21155" s="163"/>
      <c r="O21155" s="146"/>
      <c r="P21155" s="146"/>
      <c r="Q21155" s="146"/>
      <c r="R21155" s="34"/>
      <c r="S21155" s="35"/>
      <c r="T21155" s="147"/>
    </row>
    <row r="21156">
      <c r="A21156" s="147"/>
      <c r="B21156" s="64"/>
      <c r="C21156" s="147" t="s">
        <v>217</v>
      </c>
      <c r="E21156" s="161"/>
      <c r="F21156" s="162"/>
      <c r="G21156" s="147"/>
      <c r="H21156" s="146"/>
      <c r="J21156" s="146"/>
      <c r="L21156" s="150"/>
      <c r="N21156" s="163"/>
      <c r="O21156" s="146"/>
      <c r="P21156" s="146"/>
      <c r="Q21156" s="146"/>
      <c r="R21156" s="34"/>
      <c r="S21156" s="35"/>
      <c r="T21156" s="147"/>
    </row>
    <row r="21157">
      <c r="A21157" s="147"/>
      <c r="B21157" s="64"/>
      <c r="C21157" s="147" t="s">
        <v>217</v>
      </c>
      <c r="E21157" s="161"/>
      <c r="F21157" s="162"/>
      <c r="G21157" s="147"/>
      <c r="H21157" s="146"/>
      <c r="J21157" s="146"/>
      <c r="L21157" s="150"/>
      <c r="N21157" s="163"/>
      <c r="O21157" s="146"/>
      <c r="P21157" s="146"/>
      <c r="Q21157" s="146"/>
      <c r="R21157" s="34"/>
      <c r="S21157" s="35"/>
      <c r="T21157" s="147"/>
    </row>
    <row r="21158">
      <c r="A21158" s="147"/>
      <c r="B21158" s="64"/>
      <c r="C21158" s="147" t="s">
        <v>217</v>
      </c>
      <c r="E21158" s="161"/>
      <c r="F21158" s="162"/>
      <c r="G21158" s="147"/>
      <c r="H21158" s="146"/>
      <c r="J21158" s="146"/>
      <c r="L21158" s="150"/>
      <c r="N21158" s="163"/>
      <c r="O21158" s="146"/>
      <c r="P21158" s="146"/>
      <c r="Q21158" s="146"/>
      <c r="R21158" s="34"/>
      <c r="S21158" s="35"/>
      <c r="T21158" s="147"/>
    </row>
    <row r="21159">
      <c r="A21159" s="147"/>
      <c r="B21159" s="64"/>
      <c r="C21159" s="147" t="s">
        <v>217</v>
      </c>
      <c r="E21159" s="161"/>
      <c r="F21159" s="162"/>
      <c r="G21159" s="147"/>
      <c r="H21159" s="146"/>
      <c r="J21159" s="146"/>
      <c r="L21159" s="150"/>
      <c r="N21159" s="163"/>
      <c r="O21159" s="146"/>
      <c r="P21159" s="146"/>
      <c r="Q21159" s="146"/>
      <c r="R21159" s="34"/>
      <c r="S21159" s="35"/>
      <c r="T21159" s="147"/>
    </row>
    <row r="21160">
      <c r="A21160" s="147"/>
      <c r="B21160" s="64"/>
      <c r="C21160" s="147" t="s">
        <v>217</v>
      </c>
      <c r="E21160" s="161"/>
      <c r="F21160" s="162"/>
      <c r="G21160" s="147"/>
      <c r="H21160" s="146"/>
      <c r="J21160" s="146"/>
      <c r="L21160" s="150"/>
      <c r="N21160" s="163"/>
      <c r="O21160" s="146"/>
      <c r="P21160" s="146"/>
      <c r="Q21160" s="146"/>
      <c r="R21160" s="34"/>
      <c r="S21160" s="35"/>
      <c r="T21160" s="147"/>
    </row>
    <row r="21161">
      <c r="A21161" s="147"/>
      <c r="B21161" s="64"/>
      <c r="C21161" s="147" t="s">
        <v>217</v>
      </c>
      <c r="E21161" s="161"/>
      <c r="F21161" s="162"/>
      <c r="G21161" s="147"/>
      <c r="H21161" s="146"/>
      <c r="J21161" s="146"/>
      <c r="L21161" s="150"/>
      <c r="N21161" s="163"/>
      <c r="O21161" s="146"/>
      <c r="P21161" s="146"/>
      <c r="Q21161" s="146"/>
      <c r="R21161" s="34"/>
      <c r="S21161" s="35"/>
      <c r="T21161" s="147"/>
    </row>
    <row r="21162">
      <c r="A21162" s="147"/>
      <c r="B21162" s="64"/>
      <c r="C21162" s="147" t="s">
        <v>217</v>
      </c>
      <c r="E21162" s="161"/>
      <c r="F21162" s="162"/>
      <c r="G21162" s="147"/>
      <c r="H21162" s="146"/>
      <c r="J21162" s="146"/>
      <c r="L21162" s="150"/>
      <c r="N21162" s="163"/>
      <c r="O21162" s="146"/>
      <c r="P21162" s="146"/>
      <c r="Q21162" s="146"/>
      <c r="R21162" s="34"/>
      <c r="S21162" s="35"/>
      <c r="T21162" s="147"/>
    </row>
    <row r="21163">
      <c r="A21163" s="147"/>
      <c r="B21163" s="64"/>
      <c r="C21163" s="147" t="s">
        <v>217</v>
      </c>
      <c r="E21163" s="161"/>
      <c r="F21163" s="162"/>
      <c r="G21163" s="147"/>
      <c r="H21163" s="146"/>
      <c r="J21163" s="146"/>
      <c r="L21163" s="150"/>
      <c r="N21163" s="163"/>
      <c r="O21163" s="146"/>
      <c r="P21163" s="146"/>
      <c r="Q21163" s="146"/>
      <c r="R21163" s="34"/>
      <c r="S21163" s="35"/>
      <c r="T21163" s="147"/>
    </row>
    <row r="21164">
      <c r="A21164" s="147"/>
      <c r="B21164" s="64"/>
      <c r="C21164" s="147" t="s">
        <v>217</v>
      </c>
      <c r="E21164" s="161"/>
      <c r="F21164" s="162"/>
      <c r="G21164" s="147"/>
      <c r="H21164" s="146"/>
      <c r="J21164" s="146"/>
      <c r="L21164" s="150"/>
      <c r="N21164" s="163"/>
      <c r="O21164" s="146"/>
      <c r="P21164" s="146"/>
      <c r="Q21164" s="146"/>
      <c r="R21164" s="34"/>
      <c r="S21164" s="35"/>
      <c r="T21164" s="147"/>
    </row>
    <row r="21165">
      <c r="A21165" s="147"/>
      <c r="B21165" s="64"/>
      <c r="C21165" s="147" t="s">
        <v>217</v>
      </c>
      <c r="E21165" s="161"/>
      <c r="F21165" s="162"/>
      <c r="G21165" s="147"/>
      <c r="H21165" s="146"/>
      <c r="J21165" s="146"/>
      <c r="L21165" s="150"/>
      <c r="N21165" s="163"/>
      <c r="O21165" s="146"/>
      <c r="P21165" s="146"/>
      <c r="Q21165" s="146"/>
      <c r="R21165" s="34"/>
      <c r="S21165" s="35"/>
      <c r="T21165" s="147"/>
    </row>
    <row r="21166">
      <c r="A21166" s="147"/>
      <c r="B21166" s="64"/>
      <c r="C21166" s="147" t="s">
        <v>217</v>
      </c>
      <c r="E21166" s="161"/>
      <c r="F21166" s="162"/>
      <c r="G21166" s="147"/>
      <c r="H21166" s="146"/>
      <c r="J21166" s="146"/>
      <c r="L21166" s="150"/>
      <c r="N21166" s="163"/>
      <c r="O21166" s="146"/>
      <c r="P21166" s="146"/>
      <c r="Q21166" s="146"/>
      <c r="R21166" s="34"/>
      <c r="S21166" s="35"/>
      <c r="T21166" s="147"/>
    </row>
    <row r="21167">
      <c r="A21167" s="147"/>
      <c r="B21167" s="64"/>
      <c r="C21167" s="147" t="s">
        <v>217</v>
      </c>
      <c r="E21167" s="161"/>
      <c r="F21167" s="162"/>
      <c r="G21167" s="147"/>
      <c r="H21167" s="146"/>
      <c r="J21167" s="146"/>
      <c r="L21167" s="150"/>
      <c r="N21167" s="163"/>
      <c r="O21167" s="146"/>
      <c r="P21167" s="146"/>
      <c r="Q21167" s="146"/>
      <c r="R21167" s="34"/>
      <c r="S21167" s="35"/>
      <c r="T21167" s="147"/>
    </row>
    <row r="21168">
      <c r="A21168" s="147"/>
      <c r="B21168" s="64"/>
      <c r="C21168" s="147" t="s">
        <v>217</v>
      </c>
      <c r="E21168" s="161"/>
      <c r="F21168" s="162"/>
      <c r="G21168" s="147"/>
      <c r="H21168" s="146"/>
      <c r="J21168" s="146"/>
      <c r="L21168" s="150"/>
      <c r="N21168" s="163"/>
      <c r="O21168" s="146"/>
      <c r="P21168" s="146"/>
      <c r="Q21168" s="146"/>
      <c r="R21168" s="34"/>
      <c r="S21168" s="35"/>
      <c r="T21168" s="147"/>
    </row>
    <row r="21169">
      <c r="A21169" s="147"/>
      <c r="B21169" s="64"/>
      <c r="C21169" s="147" t="s">
        <v>217</v>
      </c>
      <c r="E21169" s="161"/>
      <c r="F21169" s="162"/>
      <c r="G21169" s="147"/>
      <c r="H21169" s="146"/>
      <c r="J21169" s="146"/>
      <c r="L21169" s="150"/>
      <c r="N21169" s="163"/>
      <c r="O21169" s="146"/>
      <c r="P21169" s="146"/>
      <c r="Q21169" s="146"/>
      <c r="R21169" s="34"/>
      <c r="S21169" s="35"/>
      <c r="T21169" s="147"/>
    </row>
    <row r="21170">
      <c r="A21170" s="147"/>
      <c r="B21170" s="64"/>
      <c r="C21170" s="147" t="s">
        <v>217</v>
      </c>
      <c r="E21170" s="161"/>
      <c r="F21170" s="162"/>
      <c r="G21170" s="147"/>
      <c r="H21170" s="146"/>
      <c r="J21170" s="146"/>
      <c r="L21170" s="150"/>
      <c r="N21170" s="163"/>
      <c r="O21170" s="146"/>
      <c r="P21170" s="146"/>
      <c r="Q21170" s="146"/>
      <c r="R21170" s="34"/>
      <c r="S21170" s="35"/>
      <c r="T21170" s="147"/>
    </row>
    <row r="21171">
      <c r="A21171" s="147"/>
      <c r="B21171" s="64"/>
      <c r="C21171" s="147" t="s">
        <v>217</v>
      </c>
      <c r="E21171" s="161"/>
      <c r="F21171" s="162"/>
      <c r="G21171" s="147"/>
      <c r="H21171" s="146"/>
      <c r="J21171" s="146"/>
      <c r="L21171" s="150"/>
      <c r="N21171" s="163"/>
      <c r="O21171" s="146"/>
      <c r="P21171" s="146"/>
      <c r="Q21171" s="146"/>
      <c r="R21171" s="34"/>
      <c r="S21171" s="35"/>
      <c r="T21171" s="147"/>
    </row>
    <row r="21172">
      <c r="A21172" s="147"/>
      <c r="B21172" s="64"/>
      <c r="C21172" s="147" t="s">
        <v>217</v>
      </c>
      <c r="E21172" s="161"/>
      <c r="F21172" s="162"/>
      <c r="G21172" s="147"/>
      <c r="H21172" s="146"/>
      <c r="J21172" s="146"/>
      <c r="L21172" s="150"/>
      <c r="N21172" s="163"/>
      <c r="O21172" s="146"/>
      <c r="P21172" s="146"/>
      <c r="Q21172" s="146"/>
      <c r="R21172" s="34"/>
      <c r="S21172" s="35"/>
      <c r="T21172" s="147"/>
    </row>
    <row r="21173">
      <c r="A21173" s="147"/>
      <c r="B21173" s="64"/>
      <c r="C21173" s="147" t="s">
        <v>217</v>
      </c>
      <c r="E21173" s="161"/>
      <c r="F21173" s="162"/>
      <c r="G21173" s="147"/>
      <c r="H21173" s="146"/>
      <c r="J21173" s="146"/>
      <c r="L21173" s="150"/>
      <c r="N21173" s="163"/>
      <c r="O21173" s="146"/>
      <c r="P21173" s="146"/>
      <c r="Q21173" s="146"/>
      <c r="R21173" s="34"/>
      <c r="S21173" s="35"/>
      <c r="T21173" s="147"/>
    </row>
    <row r="21174">
      <c r="A21174" s="147"/>
      <c r="B21174" s="64"/>
      <c r="C21174" s="147" t="s">
        <v>217</v>
      </c>
      <c r="E21174" s="161"/>
      <c r="F21174" s="162"/>
      <c r="G21174" s="147"/>
      <c r="H21174" s="146"/>
      <c r="J21174" s="146"/>
      <c r="L21174" s="150"/>
      <c r="N21174" s="163"/>
      <c r="O21174" s="146"/>
      <c r="P21174" s="146"/>
      <c r="Q21174" s="146"/>
      <c r="R21174" s="34"/>
      <c r="S21174" s="35"/>
      <c r="T21174" s="147"/>
    </row>
    <row r="21175">
      <c r="A21175" s="147"/>
      <c r="B21175" s="64"/>
      <c r="C21175" s="147" t="s">
        <v>217</v>
      </c>
      <c r="E21175" s="161"/>
      <c r="F21175" s="162"/>
      <c r="G21175" s="147"/>
      <c r="H21175" s="146"/>
      <c r="J21175" s="146"/>
      <c r="L21175" s="150"/>
      <c r="N21175" s="163"/>
      <c r="O21175" s="146"/>
      <c r="P21175" s="146"/>
      <c r="Q21175" s="146"/>
      <c r="R21175" s="34"/>
      <c r="S21175" s="35"/>
      <c r="T21175" s="147"/>
    </row>
    <row r="21176">
      <c r="A21176" s="147"/>
      <c r="B21176" s="64"/>
      <c r="C21176" s="147" t="s">
        <v>217</v>
      </c>
      <c r="E21176" s="161"/>
      <c r="F21176" s="162"/>
      <c r="G21176" s="147"/>
      <c r="H21176" s="146"/>
      <c r="J21176" s="146"/>
      <c r="L21176" s="150"/>
      <c r="N21176" s="163"/>
      <c r="O21176" s="146"/>
      <c r="P21176" s="146"/>
      <c r="Q21176" s="146"/>
      <c r="R21176" s="34"/>
      <c r="S21176" s="35"/>
      <c r="T21176" s="147"/>
    </row>
    <row r="21177">
      <c r="A21177" s="147"/>
      <c r="B21177" s="64"/>
      <c r="C21177" s="147" t="s">
        <v>217</v>
      </c>
      <c r="E21177" s="161"/>
      <c r="F21177" s="162"/>
      <c r="G21177" s="147"/>
      <c r="H21177" s="146"/>
      <c r="J21177" s="146"/>
      <c r="L21177" s="150"/>
      <c r="N21177" s="163"/>
      <c r="O21177" s="146"/>
      <c r="P21177" s="146"/>
      <c r="Q21177" s="146"/>
      <c r="R21177" s="34"/>
      <c r="S21177" s="35"/>
      <c r="T21177" s="147"/>
    </row>
    <row r="21178">
      <c r="A21178" s="147"/>
      <c r="B21178" s="64"/>
      <c r="C21178" s="147" t="s">
        <v>217</v>
      </c>
      <c r="E21178" s="161"/>
      <c r="F21178" s="162"/>
      <c r="G21178" s="147"/>
      <c r="H21178" s="146"/>
      <c r="J21178" s="146"/>
      <c r="L21178" s="150"/>
      <c r="N21178" s="163"/>
      <c r="O21178" s="146"/>
      <c r="P21178" s="146"/>
      <c r="Q21178" s="146"/>
      <c r="R21178" s="34"/>
      <c r="S21178" s="35"/>
      <c r="T21178" s="147"/>
    </row>
    <row r="21179">
      <c r="A21179" s="147"/>
      <c r="B21179" s="64"/>
      <c r="C21179" s="147" t="s">
        <v>217</v>
      </c>
      <c r="E21179" s="161"/>
      <c r="F21179" s="162"/>
      <c r="G21179" s="147"/>
      <c r="H21179" s="146"/>
      <c r="J21179" s="146"/>
      <c r="L21179" s="150"/>
      <c r="N21179" s="163"/>
      <c r="O21179" s="146"/>
      <c r="P21179" s="146"/>
      <c r="Q21179" s="146"/>
      <c r="R21179" s="34"/>
      <c r="S21179" s="35"/>
      <c r="T21179" s="147"/>
    </row>
    <row r="21180">
      <c r="A21180" s="147"/>
      <c r="B21180" s="64"/>
      <c r="C21180" s="147" t="s">
        <v>217</v>
      </c>
      <c r="E21180" s="161"/>
      <c r="F21180" s="162"/>
      <c r="G21180" s="147"/>
      <c r="H21180" s="146"/>
      <c r="J21180" s="146"/>
      <c r="L21180" s="150"/>
      <c r="N21180" s="163"/>
      <c r="O21180" s="146"/>
      <c r="P21180" s="146"/>
      <c r="Q21180" s="146"/>
      <c r="R21180" s="34"/>
      <c r="S21180" s="35"/>
      <c r="T21180" s="147"/>
    </row>
    <row r="21181">
      <c r="A21181" s="147"/>
      <c r="B21181" s="64"/>
      <c r="C21181" s="147" t="s">
        <v>217</v>
      </c>
      <c r="E21181" s="161"/>
      <c r="F21181" s="162"/>
      <c r="G21181" s="147"/>
      <c r="H21181" s="146"/>
      <c r="J21181" s="146"/>
      <c r="L21181" s="150"/>
      <c r="N21181" s="163"/>
      <c r="O21181" s="146"/>
      <c r="P21181" s="146"/>
      <c r="Q21181" s="146"/>
      <c r="R21181" s="34"/>
      <c r="S21181" s="35"/>
      <c r="T21181" s="147"/>
    </row>
    <row r="21182">
      <c r="A21182" s="147"/>
      <c r="B21182" s="64"/>
      <c r="C21182" s="147" t="s">
        <v>217</v>
      </c>
      <c r="E21182" s="161"/>
      <c r="F21182" s="162"/>
      <c r="G21182" s="147"/>
      <c r="H21182" s="146"/>
      <c r="J21182" s="146"/>
      <c r="L21182" s="150"/>
      <c r="N21182" s="163"/>
      <c r="O21182" s="146"/>
      <c r="P21182" s="146"/>
      <c r="Q21182" s="146"/>
      <c r="R21182" s="34"/>
      <c r="S21182" s="35"/>
      <c r="T21182" s="147"/>
    </row>
    <row r="21183">
      <c r="A21183" s="147"/>
      <c r="B21183" s="64"/>
      <c r="C21183" s="147" t="s">
        <v>217</v>
      </c>
      <c r="E21183" s="161"/>
      <c r="F21183" s="162"/>
      <c r="G21183" s="147"/>
      <c r="H21183" s="146"/>
      <c r="J21183" s="146"/>
      <c r="L21183" s="150"/>
      <c r="N21183" s="163"/>
      <c r="O21183" s="146"/>
      <c r="P21183" s="146"/>
      <c r="Q21183" s="146"/>
      <c r="R21183" s="34"/>
      <c r="S21183" s="35"/>
      <c r="T21183" s="147"/>
    </row>
    <row r="21184">
      <c r="A21184" s="147"/>
      <c r="B21184" s="64"/>
      <c r="C21184" s="147" t="s">
        <v>217</v>
      </c>
      <c r="E21184" s="161"/>
      <c r="F21184" s="162"/>
      <c r="G21184" s="147"/>
      <c r="H21184" s="146"/>
      <c r="J21184" s="146"/>
      <c r="L21184" s="150"/>
      <c r="N21184" s="163"/>
      <c r="O21184" s="146"/>
      <c r="P21184" s="146"/>
      <c r="Q21184" s="146"/>
      <c r="R21184" s="34"/>
      <c r="S21184" s="35"/>
      <c r="T21184" s="147"/>
    </row>
    <row r="21185">
      <c r="A21185" s="147"/>
      <c r="B21185" s="64"/>
      <c r="C21185" s="147" t="s">
        <v>217</v>
      </c>
      <c r="E21185" s="161"/>
      <c r="F21185" s="162"/>
      <c r="G21185" s="147"/>
      <c r="H21185" s="146"/>
      <c r="J21185" s="146"/>
      <c r="L21185" s="150"/>
      <c r="N21185" s="163"/>
      <c r="O21185" s="146"/>
      <c r="P21185" s="146"/>
      <c r="Q21185" s="146"/>
      <c r="R21185" s="34"/>
      <c r="S21185" s="35"/>
      <c r="T21185" s="147"/>
    </row>
    <row r="21186">
      <c r="A21186" s="147"/>
      <c r="B21186" s="64"/>
      <c r="C21186" s="147" t="s">
        <v>217</v>
      </c>
      <c r="E21186" s="161"/>
      <c r="F21186" s="162"/>
      <c r="G21186" s="147"/>
      <c r="H21186" s="146"/>
      <c r="J21186" s="146"/>
      <c r="L21186" s="150"/>
      <c r="N21186" s="163"/>
      <c r="O21186" s="146"/>
      <c r="P21186" s="146"/>
      <c r="Q21186" s="146"/>
      <c r="R21186" s="34"/>
      <c r="S21186" s="35"/>
      <c r="T21186" s="147"/>
    </row>
    <row r="21187">
      <c r="A21187" s="147"/>
      <c r="B21187" s="64"/>
      <c r="C21187" s="147" t="s">
        <v>217</v>
      </c>
      <c r="E21187" s="161"/>
      <c r="F21187" s="162"/>
      <c r="G21187" s="147"/>
      <c r="H21187" s="146"/>
      <c r="J21187" s="146"/>
      <c r="L21187" s="150"/>
      <c r="N21187" s="163"/>
      <c r="O21187" s="146"/>
      <c r="P21187" s="146"/>
      <c r="Q21187" s="146"/>
      <c r="R21187" s="34"/>
      <c r="S21187" s="35"/>
      <c r="T21187" s="147"/>
    </row>
    <row r="21188">
      <c r="A21188" s="147"/>
      <c r="B21188" s="64"/>
      <c r="C21188" s="147" t="s">
        <v>217</v>
      </c>
      <c r="E21188" s="161"/>
      <c r="F21188" s="162"/>
      <c r="G21188" s="147"/>
      <c r="H21188" s="146"/>
      <c r="J21188" s="146"/>
      <c r="L21188" s="150"/>
      <c r="N21188" s="163"/>
      <c r="O21188" s="146"/>
      <c r="P21188" s="146"/>
      <c r="Q21188" s="146"/>
      <c r="R21188" s="34"/>
      <c r="S21188" s="35"/>
      <c r="T21188" s="147"/>
    </row>
    <row r="21189">
      <c r="A21189" s="147"/>
      <c r="B21189" s="64"/>
      <c r="C21189" s="147" t="s">
        <v>217</v>
      </c>
      <c r="E21189" s="161"/>
      <c r="F21189" s="162"/>
      <c r="G21189" s="147"/>
      <c r="H21189" s="146"/>
      <c r="J21189" s="146"/>
      <c r="L21189" s="150"/>
      <c r="N21189" s="163"/>
      <c r="O21189" s="146"/>
      <c r="P21189" s="146"/>
      <c r="Q21189" s="146"/>
      <c r="R21189" s="34"/>
      <c r="S21189" s="35"/>
      <c r="T21189" s="147"/>
    </row>
    <row r="21190">
      <c r="A21190" s="147"/>
      <c r="B21190" s="64"/>
      <c r="C21190" s="147" t="s">
        <v>217</v>
      </c>
      <c r="E21190" s="161"/>
      <c r="F21190" s="162"/>
      <c r="G21190" s="147"/>
      <c r="H21190" s="146"/>
      <c r="J21190" s="146"/>
      <c r="L21190" s="150"/>
      <c r="N21190" s="163"/>
      <c r="O21190" s="146"/>
      <c r="P21190" s="146"/>
      <c r="Q21190" s="146"/>
      <c r="R21190" s="34"/>
      <c r="S21190" s="35"/>
      <c r="T21190" s="147"/>
    </row>
    <row r="21191">
      <c r="A21191" s="147"/>
      <c r="B21191" s="64"/>
      <c r="C21191" s="147" t="s">
        <v>217</v>
      </c>
      <c r="E21191" s="161"/>
      <c r="F21191" s="162"/>
      <c r="G21191" s="147"/>
      <c r="H21191" s="146"/>
      <c r="J21191" s="146"/>
      <c r="L21191" s="150"/>
      <c r="N21191" s="163"/>
      <c r="O21191" s="146"/>
      <c r="P21191" s="146"/>
      <c r="Q21191" s="146"/>
      <c r="R21191" s="34"/>
      <c r="S21191" s="35"/>
      <c r="T21191" s="147"/>
    </row>
    <row r="21192">
      <c r="A21192" s="147"/>
      <c r="B21192" s="64"/>
      <c r="C21192" s="147" t="s">
        <v>217</v>
      </c>
      <c r="E21192" s="161"/>
      <c r="F21192" s="162"/>
      <c r="G21192" s="147"/>
      <c r="H21192" s="146"/>
      <c r="J21192" s="146"/>
      <c r="L21192" s="150"/>
      <c r="N21192" s="163"/>
      <c r="O21192" s="146"/>
      <c r="P21192" s="146"/>
      <c r="Q21192" s="146"/>
      <c r="R21192" s="34"/>
      <c r="S21192" s="35"/>
      <c r="T21192" s="147"/>
    </row>
    <row r="21193">
      <c r="A21193" s="147"/>
      <c r="B21193" s="64"/>
      <c r="C21193" s="147" t="s">
        <v>217</v>
      </c>
      <c r="E21193" s="161"/>
      <c r="F21193" s="162"/>
      <c r="G21193" s="147"/>
      <c r="H21193" s="146"/>
      <c r="J21193" s="146"/>
      <c r="L21193" s="150"/>
      <c r="N21193" s="163"/>
      <c r="O21193" s="146"/>
      <c r="P21193" s="146"/>
      <c r="Q21193" s="146"/>
      <c r="R21193" s="34"/>
      <c r="S21193" s="35"/>
      <c r="T21193" s="147"/>
    </row>
    <row r="21194">
      <c r="A21194" s="147"/>
      <c r="B21194" s="64"/>
      <c r="C21194" s="147" t="s">
        <v>217</v>
      </c>
      <c r="E21194" s="161"/>
      <c r="F21194" s="162"/>
      <c r="G21194" s="147"/>
      <c r="H21194" s="146"/>
      <c r="J21194" s="146"/>
      <c r="L21194" s="150"/>
      <c r="N21194" s="163"/>
      <c r="O21194" s="146"/>
      <c r="P21194" s="146"/>
      <c r="Q21194" s="146"/>
      <c r="R21194" s="34"/>
      <c r="S21194" s="35"/>
      <c r="T21194" s="147"/>
    </row>
    <row r="21195">
      <c r="A21195" s="147"/>
      <c r="B21195" s="64"/>
      <c r="C21195" s="147" t="s">
        <v>217</v>
      </c>
      <c r="E21195" s="161"/>
      <c r="F21195" s="162"/>
      <c r="G21195" s="147"/>
      <c r="H21195" s="146"/>
      <c r="J21195" s="146"/>
      <c r="L21195" s="150"/>
      <c r="N21195" s="163"/>
      <c r="O21195" s="146"/>
      <c r="P21195" s="146"/>
      <c r="Q21195" s="146"/>
      <c r="R21195" s="34"/>
      <c r="S21195" s="35"/>
      <c r="T21195" s="147"/>
    </row>
    <row r="21196">
      <c r="A21196" s="147"/>
      <c r="B21196" s="64"/>
      <c r="C21196" s="147" t="s">
        <v>217</v>
      </c>
      <c r="E21196" s="161"/>
      <c r="F21196" s="162"/>
      <c r="G21196" s="147"/>
      <c r="H21196" s="146"/>
      <c r="J21196" s="146"/>
      <c r="L21196" s="150"/>
      <c r="N21196" s="163"/>
      <c r="O21196" s="146"/>
      <c r="P21196" s="146"/>
      <c r="Q21196" s="146"/>
      <c r="R21196" s="34"/>
      <c r="S21196" s="35"/>
      <c r="T21196" s="147"/>
    </row>
    <row r="21197">
      <c r="A21197" s="147"/>
      <c r="B21197" s="64"/>
      <c r="C21197" s="147" t="s">
        <v>217</v>
      </c>
      <c r="E21197" s="161"/>
      <c r="F21197" s="162"/>
      <c r="G21197" s="147"/>
      <c r="H21197" s="146"/>
      <c r="J21197" s="146"/>
      <c r="L21197" s="150"/>
      <c r="N21197" s="163"/>
      <c r="O21197" s="146"/>
      <c r="P21197" s="146"/>
      <c r="Q21197" s="146"/>
      <c r="R21197" s="34"/>
      <c r="S21197" s="35"/>
      <c r="T21197" s="147"/>
    </row>
    <row r="21198">
      <c r="A21198" s="147"/>
      <c r="B21198" s="64"/>
      <c r="C21198" s="147" t="s">
        <v>217</v>
      </c>
      <c r="E21198" s="161"/>
      <c r="F21198" s="162"/>
      <c r="G21198" s="147"/>
      <c r="H21198" s="146"/>
      <c r="J21198" s="146"/>
      <c r="L21198" s="150"/>
      <c r="N21198" s="163"/>
      <c r="O21198" s="146"/>
      <c r="P21198" s="146"/>
      <c r="Q21198" s="146"/>
      <c r="R21198" s="34"/>
      <c r="S21198" s="35"/>
      <c r="T21198" s="147"/>
    </row>
    <row r="21199">
      <c r="A21199" s="147"/>
      <c r="B21199" s="64"/>
      <c r="C21199" s="147" t="s">
        <v>217</v>
      </c>
      <c r="E21199" s="161"/>
      <c r="F21199" s="162"/>
      <c r="G21199" s="147"/>
      <c r="H21199" s="146"/>
      <c r="J21199" s="146"/>
      <c r="L21199" s="150"/>
      <c r="N21199" s="163"/>
      <c r="O21199" s="146"/>
      <c r="P21199" s="146"/>
      <c r="Q21199" s="146"/>
      <c r="R21199" s="34"/>
      <c r="S21199" s="35"/>
      <c r="T21199" s="147"/>
    </row>
    <row r="21200">
      <c r="A21200" s="147"/>
      <c r="B21200" s="64"/>
      <c r="C21200" s="147" t="s">
        <v>217</v>
      </c>
      <c r="E21200" s="161"/>
      <c r="F21200" s="162"/>
      <c r="G21200" s="147"/>
      <c r="H21200" s="146"/>
      <c r="J21200" s="146"/>
      <c r="L21200" s="150"/>
      <c r="N21200" s="163"/>
      <c r="O21200" s="146"/>
      <c r="P21200" s="146"/>
      <c r="Q21200" s="146"/>
      <c r="R21200" s="34"/>
      <c r="S21200" s="35"/>
      <c r="T21200" s="147"/>
    </row>
    <row r="21201">
      <c r="A21201" s="147"/>
      <c r="B21201" s="64"/>
      <c r="C21201" s="147" t="s">
        <v>217</v>
      </c>
      <c r="E21201" s="161"/>
      <c r="F21201" s="162"/>
      <c r="G21201" s="147"/>
      <c r="H21201" s="146"/>
      <c r="J21201" s="146"/>
      <c r="L21201" s="150"/>
      <c r="N21201" s="163"/>
      <c r="O21201" s="146"/>
      <c r="P21201" s="146"/>
      <c r="Q21201" s="146"/>
      <c r="R21201" s="34"/>
      <c r="S21201" s="35"/>
      <c r="T21201" s="147"/>
    </row>
    <row r="21202">
      <c r="A21202" s="147"/>
      <c r="B21202" s="64"/>
      <c r="C21202" s="147" t="s">
        <v>217</v>
      </c>
      <c r="E21202" s="161"/>
      <c r="F21202" s="162"/>
      <c r="G21202" s="147"/>
      <c r="H21202" s="146"/>
      <c r="J21202" s="146"/>
      <c r="L21202" s="150"/>
      <c r="N21202" s="163"/>
      <c r="O21202" s="146"/>
      <c r="P21202" s="146"/>
      <c r="Q21202" s="146"/>
      <c r="R21202" s="34"/>
      <c r="S21202" s="35"/>
      <c r="T21202" s="147"/>
    </row>
    <row r="21203">
      <c r="A21203" s="147"/>
      <c r="B21203" s="64"/>
      <c r="C21203" s="147" t="s">
        <v>217</v>
      </c>
      <c r="E21203" s="161"/>
      <c r="F21203" s="162"/>
      <c r="G21203" s="147"/>
      <c r="H21203" s="146"/>
      <c r="J21203" s="146"/>
      <c r="L21203" s="150"/>
      <c r="N21203" s="163"/>
      <c r="O21203" s="146"/>
      <c r="P21203" s="146"/>
      <c r="Q21203" s="146"/>
      <c r="R21203" s="34"/>
      <c r="S21203" s="35"/>
      <c r="T21203" s="147"/>
    </row>
    <row r="21204">
      <c r="A21204" s="147"/>
      <c r="B21204" s="64"/>
      <c r="C21204" s="147" t="s">
        <v>217</v>
      </c>
      <c r="E21204" s="161"/>
      <c r="F21204" s="162"/>
      <c r="G21204" s="147"/>
      <c r="H21204" s="146"/>
      <c r="J21204" s="146"/>
      <c r="L21204" s="150"/>
      <c r="N21204" s="163"/>
      <c r="O21204" s="146"/>
      <c r="P21204" s="146"/>
      <c r="Q21204" s="146"/>
      <c r="R21204" s="34"/>
      <c r="S21204" s="35"/>
      <c r="T21204" s="147"/>
    </row>
    <row r="21205">
      <c r="A21205" s="147"/>
      <c r="B21205" s="64"/>
      <c r="C21205" s="147" t="s">
        <v>217</v>
      </c>
      <c r="E21205" s="161"/>
      <c r="F21205" s="162"/>
      <c r="G21205" s="147"/>
      <c r="H21205" s="146"/>
      <c r="J21205" s="146"/>
      <c r="L21205" s="150"/>
      <c r="N21205" s="163"/>
      <c r="O21205" s="146"/>
      <c r="P21205" s="146"/>
      <c r="Q21205" s="146"/>
      <c r="R21205" s="34"/>
      <c r="S21205" s="35"/>
      <c r="T21205" s="147"/>
    </row>
    <row r="21206">
      <c r="A21206" s="147"/>
      <c r="B21206" s="64"/>
      <c r="C21206" s="147" t="s">
        <v>217</v>
      </c>
      <c r="E21206" s="161"/>
      <c r="F21206" s="162"/>
      <c r="G21206" s="147"/>
      <c r="H21206" s="146"/>
      <c r="J21206" s="146"/>
      <c r="L21206" s="150"/>
      <c r="N21206" s="163"/>
      <c r="O21206" s="146"/>
      <c r="P21206" s="146"/>
      <c r="Q21206" s="146"/>
      <c r="R21206" s="34"/>
      <c r="S21206" s="35"/>
      <c r="T21206" s="147"/>
    </row>
    <row r="21207">
      <c r="A21207" s="147"/>
      <c r="B21207" s="64"/>
      <c r="C21207" s="147" t="s">
        <v>217</v>
      </c>
      <c r="E21207" s="161"/>
      <c r="F21207" s="162"/>
      <c r="G21207" s="147"/>
      <c r="H21207" s="146"/>
      <c r="J21207" s="146"/>
      <c r="L21207" s="150"/>
      <c r="N21207" s="163"/>
      <c r="O21207" s="146"/>
      <c r="P21207" s="146"/>
      <c r="Q21207" s="146"/>
      <c r="R21207" s="34"/>
      <c r="S21207" s="35"/>
      <c r="T21207" s="147"/>
    </row>
    <row r="21208">
      <c r="A21208" s="147"/>
      <c r="B21208" s="64"/>
      <c r="C21208" s="147" t="s">
        <v>217</v>
      </c>
      <c r="E21208" s="161"/>
      <c r="F21208" s="162"/>
      <c r="G21208" s="147"/>
      <c r="H21208" s="146"/>
      <c r="J21208" s="146"/>
      <c r="L21208" s="150"/>
      <c r="N21208" s="163"/>
      <c r="O21208" s="146"/>
      <c r="P21208" s="146"/>
      <c r="Q21208" s="146"/>
      <c r="R21208" s="34"/>
      <c r="S21208" s="35"/>
      <c r="T21208" s="147"/>
    </row>
    <row r="21209">
      <c r="A21209" s="147"/>
      <c r="B21209" s="64"/>
      <c r="C21209" s="147" t="s">
        <v>217</v>
      </c>
      <c r="E21209" s="161"/>
      <c r="F21209" s="162"/>
      <c r="G21209" s="147"/>
      <c r="H21209" s="146"/>
      <c r="J21209" s="146"/>
      <c r="L21209" s="150"/>
      <c r="N21209" s="163"/>
      <c r="O21209" s="146"/>
      <c r="P21209" s="146"/>
      <c r="Q21209" s="146"/>
      <c r="R21209" s="34"/>
      <c r="S21209" s="35"/>
      <c r="T21209" s="147"/>
    </row>
    <row r="21210">
      <c r="A21210" s="147"/>
      <c r="B21210" s="64"/>
      <c r="C21210" s="147" t="s">
        <v>217</v>
      </c>
      <c r="E21210" s="161"/>
      <c r="F21210" s="162"/>
      <c r="G21210" s="147"/>
      <c r="H21210" s="146"/>
      <c r="J21210" s="146"/>
      <c r="L21210" s="150"/>
      <c r="N21210" s="163"/>
      <c r="O21210" s="146"/>
      <c r="P21210" s="146"/>
      <c r="Q21210" s="146"/>
      <c r="R21210" s="34"/>
      <c r="S21210" s="35"/>
      <c r="T21210" s="147"/>
    </row>
    <row r="21211">
      <c r="A21211" s="147"/>
      <c r="B21211" s="64"/>
      <c r="C21211" s="147" t="s">
        <v>217</v>
      </c>
      <c r="E21211" s="161"/>
      <c r="F21211" s="162"/>
      <c r="G21211" s="147"/>
      <c r="H21211" s="146"/>
      <c r="J21211" s="146"/>
      <c r="L21211" s="150"/>
      <c r="N21211" s="163"/>
      <c r="O21211" s="146"/>
      <c r="P21211" s="146"/>
      <c r="Q21211" s="146"/>
      <c r="R21211" s="34"/>
      <c r="S21211" s="35"/>
      <c r="T21211" s="147"/>
    </row>
    <row r="21212">
      <c r="A21212" s="147"/>
      <c r="B21212" s="64"/>
      <c r="C21212" s="147" t="s">
        <v>217</v>
      </c>
      <c r="E21212" s="161"/>
      <c r="F21212" s="162"/>
      <c r="G21212" s="147"/>
      <c r="H21212" s="146"/>
      <c r="J21212" s="146"/>
      <c r="L21212" s="150"/>
      <c r="N21212" s="163"/>
      <c r="O21212" s="146"/>
      <c r="P21212" s="146"/>
      <c r="Q21212" s="146"/>
      <c r="R21212" s="34"/>
      <c r="S21212" s="35"/>
      <c r="T21212" s="147"/>
    </row>
    <row r="21213">
      <c r="A21213" s="147"/>
      <c r="B21213" s="64"/>
      <c r="C21213" s="147" t="s">
        <v>217</v>
      </c>
      <c r="E21213" s="161"/>
      <c r="F21213" s="162"/>
      <c r="G21213" s="147"/>
      <c r="H21213" s="146"/>
      <c r="J21213" s="146"/>
      <c r="L21213" s="150"/>
      <c r="N21213" s="163"/>
      <c r="O21213" s="146"/>
      <c r="P21213" s="146"/>
      <c r="Q21213" s="146"/>
      <c r="R21213" s="34"/>
      <c r="S21213" s="35"/>
      <c r="T21213" s="147"/>
    </row>
    <row r="21214">
      <c r="A21214" s="147"/>
      <c r="B21214" s="64"/>
      <c r="C21214" s="147" t="s">
        <v>217</v>
      </c>
      <c r="E21214" s="161"/>
      <c r="F21214" s="162"/>
      <c r="G21214" s="147"/>
      <c r="H21214" s="146"/>
      <c r="J21214" s="146"/>
      <c r="L21214" s="150"/>
      <c r="N21214" s="163"/>
      <c r="O21214" s="146"/>
      <c r="P21214" s="146"/>
      <c r="Q21214" s="146"/>
      <c r="R21214" s="34"/>
      <c r="S21214" s="35"/>
      <c r="T21214" s="147"/>
    </row>
    <row r="21215">
      <c r="A21215" s="147"/>
      <c r="B21215" s="64"/>
      <c r="C21215" s="147" t="s">
        <v>217</v>
      </c>
      <c r="E21215" s="161"/>
      <c r="F21215" s="162"/>
      <c r="G21215" s="147"/>
      <c r="H21215" s="146"/>
      <c r="J21215" s="146"/>
      <c r="L21215" s="150"/>
      <c r="N21215" s="163"/>
      <c r="O21215" s="146"/>
      <c r="P21215" s="146"/>
      <c r="Q21215" s="146"/>
      <c r="R21215" s="34"/>
      <c r="S21215" s="35"/>
      <c r="T21215" s="147"/>
    </row>
    <row r="21216">
      <c r="A21216" s="147"/>
      <c r="B21216" s="64"/>
      <c r="C21216" s="147" t="s">
        <v>217</v>
      </c>
      <c r="E21216" s="161"/>
      <c r="F21216" s="162"/>
      <c r="G21216" s="147"/>
      <c r="H21216" s="146"/>
      <c r="J21216" s="146"/>
      <c r="L21216" s="150"/>
      <c r="N21216" s="163"/>
      <c r="O21216" s="146"/>
      <c r="P21216" s="146"/>
      <c r="Q21216" s="146"/>
      <c r="R21216" s="34"/>
      <c r="S21216" s="35"/>
      <c r="T21216" s="147"/>
    </row>
    <row r="21217">
      <c r="A21217" s="147"/>
      <c r="B21217" s="64"/>
      <c r="C21217" s="147" t="s">
        <v>217</v>
      </c>
      <c r="E21217" s="161"/>
      <c r="F21217" s="162"/>
      <c r="G21217" s="147"/>
      <c r="H21217" s="146"/>
      <c r="J21217" s="146"/>
      <c r="L21217" s="150"/>
      <c r="N21217" s="163"/>
      <c r="O21217" s="146"/>
      <c r="P21217" s="146"/>
      <c r="Q21217" s="146"/>
      <c r="R21217" s="34"/>
      <c r="S21217" s="35"/>
      <c r="T21217" s="147"/>
    </row>
    <row r="21218">
      <c r="A21218" s="147"/>
      <c r="B21218" s="64"/>
      <c r="C21218" s="147" t="s">
        <v>217</v>
      </c>
      <c r="E21218" s="161"/>
      <c r="F21218" s="162"/>
      <c r="G21218" s="147"/>
      <c r="H21218" s="146"/>
      <c r="J21218" s="146"/>
      <c r="L21218" s="150"/>
      <c r="N21218" s="163"/>
      <c r="O21218" s="146"/>
      <c r="P21218" s="146"/>
      <c r="Q21218" s="146"/>
      <c r="R21218" s="34"/>
      <c r="S21218" s="35"/>
      <c r="T21218" s="147"/>
    </row>
    <row r="21219">
      <c r="A21219" s="147"/>
      <c r="B21219" s="64"/>
      <c r="C21219" s="147" t="s">
        <v>217</v>
      </c>
      <c r="E21219" s="161"/>
      <c r="F21219" s="162"/>
      <c r="G21219" s="147"/>
      <c r="H21219" s="146"/>
      <c r="J21219" s="146"/>
      <c r="L21219" s="150"/>
      <c r="N21219" s="163"/>
      <c r="O21219" s="146"/>
      <c r="P21219" s="146"/>
      <c r="Q21219" s="146"/>
      <c r="R21219" s="34"/>
      <c r="S21219" s="35"/>
      <c r="T21219" s="147"/>
    </row>
    <row r="21220">
      <c r="A21220" s="147"/>
      <c r="B21220" s="64"/>
      <c r="C21220" s="147" t="s">
        <v>217</v>
      </c>
      <c r="E21220" s="161"/>
      <c r="F21220" s="162"/>
      <c r="G21220" s="147"/>
      <c r="H21220" s="146"/>
      <c r="J21220" s="146"/>
      <c r="L21220" s="150"/>
      <c r="N21220" s="163"/>
      <c r="O21220" s="146"/>
      <c r="P21220" s="146"/>
      <c r="Q21220" s="146"/>
      <c r="R21220" s="34"/>
      <c r="S21220" s="35"/>
      <c r="T21220" s="147"/>
    </row>
    <row r="21221">
      <c r="A21221" s="147"/>
      <c r="B21221" s="64"/>
      <c r="C21221" s="147" t="s">
        <v>217</v>
      </c>
      <c r="E21221" s="161"/>
      <c r="F21221" s="162"/>
      <c r="G21221" s="147"/>
      <c r="H21221" s="146"/>
      <c r="J21221" s="146"/>
      <c r="L21221" s="150"/>
      <c r="N21221" s="163"/>
      <c r="O21221" s="146"/>
      <c r="P21221" s="146"/>
      <c r="Q21221" s="146"/>
      <c r="R21221" s="34"/>
      <c r="S21221" s="35"/>
      <c r="T21221" s="147"/>
    </row>
    <row r="21222">
      <c r="A21222" s="147"/>
      <c r="B21222" s="64"/>
      <c r="C21222" s="147" t="s">
        <v>217</v>
      </c>
      <c r="E21222" s="161"/>
      <c r="F21222" s="162"/>
      <c r="G21222" s="147"/>
      <c r="H21222" s="146"/>
      <c r="J21222" s="146"/>
      <c r="L21222" s="150"/>
      <c r="N21222" s="163"/>
      <c r="O21222" s="146"/>
      <c r="P21222" s="146"/>
      <c r="Q21222" s="146"/>
      <c r="R21222" s="34"/>
      <c r="S21222" s="35"/>
      <c r="T21222" s="147"/>
    </row>
    <row r="21223">
      <c r="A21223" s="147"/>
      <c r="B21223" s="64"/>
      <c r="C21223" s="147" t="s">
        <v>217</v>
      </c>
      <c r="E21223" s="161"/>
      <c r="F21223" s="162"/>
      <c r="G21223" s="147"/>
      <c r="H21223" s="146"/>
      <c r="J21223" s="146"/>
      <c r="L21223" s="150"/>
      <c r="N21223" s="163"/>
      <c r="O21223" s="146"/>
      <c r="P21223" s="146"/>
      <c r="Q21223" s="146"/>
      <c r="R21223" s="34"/>
      <c r="S21223" s="35"/>
      <c r="T21223" s="147"/>
    </row>
    <row r="21224">
      <c r="A21224" s="147"/>
      <c r="B21224" s="64"/>
      <c r="C21224" s="147" t="s">
        <v>217</v>
      </c>
      <c r="E21224" s="161"/>
      <c r="F21224" s="162"/>
      <c r="G21224" s="147"/>
      <c r="H21224" s="146"/>
      <c r="J21224" s="146"/>
      <c r="L21224" s="150"/>
      <c r="N21224" s="163"/>
      <c r="O21224" s="146"/>
      <c r="P21224" s="146"/>
      <c r="Q21224" s="146"/>
      <c r="R21224" s="34"/>
      <c r="S21224" s="35"/>
      <c r="T21224" s="147"/>
    </row>
    <row r="21225">
      <c r="A21225" s="147"/>
      <c r="B21225" s="64"/>
      <c r="C21225" s="147" t="s">
        <v>217</v>
      </c>
      <c r="E21225" s="161"/>
      <c r="F21225" s="162"/>
      <c r="G21225" s="147"/>
      <c r="H21225" s="146"/>
      <c r="J21225" s="146"/>
      <c r="L21225" s="150"/>
      <c r="N21225" s="163"/>
      <c r="O21225" s="146"/>
      <c r="P21225" s="146"/>
      <c r="Q21225" s="146"/>
      <c r="R21225" s="34"/>
      <c r="S21225" s="35"/>
      <c r="T21225" s="147"/>
    </row>
    <row r="21226">
      <c r="A21226" s="147"/>
      <c r="B21226" s="64"/>
      <c r="C21226" s="147" t="s">
        <v>217</v>
      </c>
      <c r="E21226" s="161"/>
      <c r="F21226" s="162"/>
      <c r="G21226" s="147"/>
      <c r="H21226" s="146"/>
      <c r="J21226" s="146"/>
      <c r="L21226" s="150"/>
      <c r="N21226" s="163"/>
      <c r="O21226" s="146"/>
      <c r="P21226" s="146"/>
      <c r="Q21226" s="146"/>
      <c r="R21226" s="34"/>
      <c r="S21226" s="35"/>
      <c r="T21226" s="147"/>
    </row>
    <row r="21227">
      <c r="A21227" s="147"/>
      <c r="B21227" s="64"/>
      <c r="C21227" s="147" t="s">
        <v>217</v>
      </c>
      <c r="E21227" s="161"/>
      <c r="F21227" s="162"/>
      <c r="G21227" s="147"/>
      <c r="H21227" s="146"/>
      <c r="J21227" s="146"/>
      <c r="L21227" s="150"/>
      <c r="N21227" s="163"/>
      <c r="O21227" s="146"/>
      <c r="P21227" s="146"/>
      <c r="Q21227" s="146"/>
      <c r="R21227" s="34"/>
      <c r="S21227" s="35"/>
      <c r="T21227" s="147"/>
    </row>
    <row r="21228">
      <c r="A21228" s="147"/>
      <c r="B21228" s="64"/>
      <c r="C21228" s="147" t="s">
        <v>217</v>
      </c>
      <c r="E21228" s="161"/>
      <c r="F21228" s="162"/>
      <c r="G21228" s="147"/>
      <c r="H21228" s="146"/>
      <c r="J21228" s="146"/>
      <c r="L21228" s="150"/>
      <c r="N21228" s="163"/>
      <c r="O21228" s="146"/>
      <c r="P21228" s="146"/>
      <c r="Q21228" s="146"/>
      <c r="R21228" s="34"/>
      <c r="S21228" s="35"/>
      <c r="T21228" s="147"/>
    </row>
    <row r="21229">
      <c r="A21229" s="147"/>
      <c r="B21229" s="64"/>
      <c r="C21229" s="147" t="s">
        <v>217</v>
      </c>
      <c r="E21229" s="161"/>
      <c r="F21229" s="162"/>
      <c r="G21229" s="147"/>
      <c r="H21229" s="146"/>
      <c r="J21229" s="146"/>
      <c r="L21229" s="150"/>
      <c r="N21229" s="163"/>
      <c r="O21229" s="146"/>
      <c r="P21229" s="146"/>
      <c r="Q21229" s="146"/>
      <c r="R21229" s="34"/>
      <c r="S21229" s="35"/>
      <c r="T21229" s="147"/>
    </row>
    <row r="21230">
      <c r="A21230" s="147"/>
      <c r="B21230" s="64"/>
      <c r="C21230" s="147" t="s">
        <v>217</v>
      </c>
      <c r="E21230" s="161"/>
      <c r="F21230" s="162"/>
      <c r="G21230" s="147"/>
      <c r="H21230" s="146"/>
      <c r="J21230" s="146"/>
      <c r="L21230" s="150"/>
      <c r="N21230" s="163"/>
      <c r="O21230" s="146"/>
      <c r="P21230" s="146"/>
      <c r="Q21230" s="146"/>
      <c r="R21230" s="34"/>
      <c r="S21230" s="35"/>
      <c r="T21230" s="147"/>
    </row>
    <row r="21231">
      <c r="A21231" s="147"/>
      <c r="B21231" s="64"/>
      <c r="C21231" s="147" t="s">
        <v>217</v>
      </c>
      <c r="E21231" s="161"/>
      <c r="F21231" s="162"/>
      <c r="G21231" s="147"/>
      <c r="H21231" s="146"/>
      <c r="J21231" s="146"/>
      <c r="L21231" s="150"/>
      <c r="N21231" s="163"/>
      <c r="O21231" s="146"/>
      <c r="P21231" s="146"/>
      <c r="Q21231" s="146"/>
      <c r="R21231" s="34"/>
      <c r="S21231" s="35"/>
      <c r="T21231" s="147"/>
    </row>
    <row r="21232">
      <c r="A21232" s="147"/>
      <c r="B21232" s="64"/>
      <c r="C21232" s="147" t="s">
        <v>217</v>
      </c>
      <c r="E21232" s="161"/>
      <c r="F21232" s="162"/>
      <c r="G21232" s="147"/>
      <c r="H21232" s="146"/>
      <c r="J21232" s="146"/>
      <c r="L21232" s="150"/>
      <c r="N21232" s="163"/>
      <c r="O21232" s="146"/>
      <c r="P21232" s="146"/>
      <c r="Q21232" s="146"/>
      <c r="R21232" s="34"/>
      <c r="S21232" s="35"/>
      <c r="T21232" s="147"/>
    </row>
    <row r="21233">
      <c r="A21233" s="147"/>
      <c r="B21233" s="64"/>
      <c r="C21233" s="147" t="s">
        <v>217</v>
      </c>
      <c r="E21233" s="161"/>
      <c r="F21233" s="162"/>
      <c r="G21233" s="147"/>
      <c r="H21233" s="146"/>
      <c r="J21233" s="146"/>
      <c r="L21233" s="150"/>
      <c r="N21233" s="163"/>
      <c r="O21233" s="146"/>
      <c r="P21233" s="146"/>
      <c r="Q21233" s="146"/>
      <c r="R21233" s="34"/>
      <c r="S21233" s="35"/>
      <c r="T21233" s="147"/>
    </row>
    <row r="21234">
      <c r="A21234" s="147"/>
      <c r="B21234" s="64"/>
      <c r="C21234" s="147" t="s">
        <v>217</v>
      </c>
      <c r="E21234" s="161"/>
      <c r="F21234" s="162"/>
      <c r="G21234" s="147"/>
      <c r="H21234" s="146"/>
      <c r="J21234" s="146"/>
      <c r="L21234" s="150"/>
      <c r="N21234" s="163"/>
      <c r="O21234" s="146"/>
      <c r="P21234" s="146"/>
      <c r="Q21234" s="146"/>
      <c r="R21234" s="34"/>
      <c r="S21234" s="35"/>
      <c r="T21234" s="147"/>
    </row>
    <row r="21235">
      <c r="A21235" s="147"/>
      <c r="B21235" s="64"/>
      <c r="C21235" s="147" t="s">
        <v>217</v>
      </c>
      <c r="E21235" s="161"/>
      <c r="F21235" s="162"/>
      <c r="G21235" s="147"/>
      <c r="H21235" s="146"/>
      <c r="J21235" s="146"/>
      <c r="L21235" s="150"/>
      <c r="N21235" s="163"/>
      <c r="O21235" s="146"/>
      <c r="P21235" s="146"/>
      <c r="Q21235" s="146"/>
      <c r="R21235" s="34"/>
      <c r="S21235" s="35"/>
      <c r="T21235" s="147"/>
    </row>
    <row r="21236">
      <c r="A21236" s="147"/>
      <c r="B21236" s="64"/>
      <c r="C21236" s="147" t="s">
        <v>217</v>
      </c>
      <c r="E21236" s="161"/>
      <c r="F21236" s="162"/>
      <c r="G21236" s="147"/>
      <c r="H21236" s="146"/>
      <c r="J21236" s="146"/>
      <c r="L21236" s="150"/>
      <c r="N21236" s="163"/>
      <c r="O21236" s="146"/>
      <c r="P21236" s="146"/>
      <c r="Q21236" s="146"/>
      <c r="R21236" s="34"/>
      <c r="S21236" s="35"/>
      <c r="T21236" s="147"/>
    </row>
    <row r="21237">
      <c r="A21237" s="147"/>
      <c r="B21237" s="64"/>
      <c r="C21237" s="147" t="s">
        <v>217</v>
      </c>
      <c r="E21237" s="161"/>
      <c r="F21237" s="162"/>
      <c r="G21237" s="147"/>
      <c r="H21237" s="146"/>
      <c r="J21237" s="146"/>
      <c r="L21237" s="150"/>
      <c r="N21237" s="163"/>
      <c r="O21237" s="146"/>
      <c r="P21237" s="146"/>
      <c r="Q21237" s="146"/>
      <c r="R21237" s="34"/>
      <c r="S21237" s="35"/>
      <c r="T21237" s="147"/>
    </row>
    <row r="21238">
      <c r="A21238" s="147"/>
      <c r="B21238" s="64"/>
      <c r="C21238" s="147" t="s">
        <v>217</v>
      </c>
      <c r="E21238" s="161"/>
      <c r="F21238" s="162"/>
      <c r="G21238" s="147"/>
      <c r="H21238" s="146"/>
      <c r="J21238" s="146"/>
      <c r="L21238" s="150"/>
      <c r="N21238" s="163"/>
      <c r="O21238" s="146"/>
      <c r="P21238" s="146"/>
      <c r="Q21238" s="146"/>
      <c r="R21238" s="34"/>
      <c r="S21238" s="35"/>
      <c r="T21238" s="147"/>
    </row>
    <row r="21239">
      <c r="A21239" s="147"/>
      <c r="B21239" s="64"/>
      <c r="C21239" s="147" t="s">
        <v>217</v>
      </c>
      <c r="E21239" s="161"/>
      <c r="F21239" s="162"/>
      <c r="G21239" s="147"/>
      <c r="H21239" s="146"/>
      <c r="J21239" s="146"/>
      <c r="L21239" s="150"/>
      <c r="N21239" s="163"/>
      <c r="O21239" s="146"/>
      <c r="P21239" s="146"/>
      <c r="Q21239" s="146"/>
      <c r="R21239" s="34"/>
      <c r="S21239" s="35"/>
      <c r="T21239" s="147"/>
    </row>
    <row r="21240">
      <c r="A21240" s="147"/>
      <c r="B21240" s="64"/>
      <c r="C21240" s="147" t="s">
        <v>217</v>
      </c>
      <c r="E21240" s="161"/>
      <c r="F21240" s="162"/>
      <c r="G21240" s="147"/>
      <c r="H21240" s="146"/>
      <c r="J21240" s="146"/>
      <c r="L21240" s="150"/>
      <c r="N21240" s="163"/>
      <c r="O21240" s="146"/>
      <c r="P21240" s="146"/>
      <c r="Q21240" s="146"/>
      <c r="R21240" s="34"/>
      <c r="S21240" s="35"/>
      <c r="T21240" s="147"/>
    </row>
    <row r="21241">
      <c r="A21241" s="147"/>
      <c r="B21241" s="64"/>
      <c r="C21241" s="147" t="s">
        <v>217</v>
      </c>
      <c r="E21241" s="161"/>
      <c r="F21241" s="162"/>
      <c r="G21241" s="147"/>
      <c r="H21241" s="146"/>
      <c r="J21241" s="146"/>
      <c r="L21241" s="150"/>
      <c r="N21241" s="163"/>
      <c r="O21241" s="146"/>
      <c r="P21241" s="146"/>
      <c r="Q21241" s="146"/>
      <c r="R21241" s="34"/>
      <c r="S21241" s="35"/>
      <c r="T21241" s="147"/>
    </row>
    <row r="21242">
      <c r="A21242" s="147"/>
      <c r="B21242" s="64"/>
      <c r="C21242" s="147" t="s">
        <v>217</v>
      </c>
      <c r="E21242" s="161"/>
      <c r="F21242" s="162"/>
      <c r="G21242" s="147"/>
      <c r="H21242" s="146"/>
      <c r="J21242" s="146"/>
      <c r="L21242" s="150"/>
      <c r="N21242" s="163"/>
      <c r="O21242" s="146"/>
      <c r="P21242" s="146"/>
      <c r="Q21242" s="146"/>
      <c r="R21242" s="34"/>
      <c r="S21242" s="35"/>
      <c r="T21242" s="147"/>
    </row>
    <row r="21243">
      <c r="A21243" s="147"/>
      <c r="B21243" s="64"/>
      <c r="C21243" s="147" t="s">
        <v>217</v>
      </c>
      <c r="E21243" s="161"/>
      <c r="F21243" s="162"/>
      <c r="G21243" s="147"/>
      <c r="H21243" s="146"/>
      <c r="J21243" s="146"/>
      <c r="L21243" s="150"/>
      <c r="N21243" s="163"/>
      <c r="O21243" s="146"/>
      <c r="P21243" s="146"/>
      <c r="Q21243" s="146"/>
      <c r="R21243" s="34"/>
      <c r="S21243" s="35"/>
      <c r="T21243" s="147"/>
    </row>
    <row r="21244">
      <c r="A21244" s="147"/>
      <c r="B21244" s="64"/>
      <c r="C21244" s="147" t="s">
        <v>217</v>
      </c>
      <c r="E21244" s="161"/>
      <c r="F21244" s="162"/>
      <c r="G21244" s="147"/>
      <c r="H21244" s="146"/>
      <c r="J21244" s="146"/>
      <c r="L21244" s="150"/>
      <c r="N21244" s="163"/>
      <c r="O21244" s="146"/>
      <c r="P21244" s="146"/>
      <c r="Q21244" s="146"/>
      <c r="R21244" s="34"/>
      <c r="S21244" s="35"/>
      <c r="T21244" s="147"/>
    </row>
    <row r="21245">
      <c r="A21245" s="147"/>
      <c r="B21245" s="64"/>
      <c r="C21245" s="147" t="s">
        <v>217</v>
      </c>
      <c r="E21245" s="161"/>
      <c r="F21245" s="162"/>
      <c r="G21245" s="147"/>
      <c r="H21245" s="146"/>
      <c r="J21245" s="146"/>
      <c r="L21245" s="150"/>
      <c r="N21245" s="163"/>
      <c r="O21245" s="146"/>
      <c r="P21245" s="146"/>
      <c r="Q21245" s="146"/>
      <c r="R21245" s="34"/>
      <c r="S21245" s="35"/>
      <c r="T21245" s="147"/>
    </row>
    <row r="21246">
      <c r="A21246" s="147"/>
      <c r="B21246" s="64"/>
      <c r="C21246" s="147" t="s">
        <v>217</v>
      </c>
      <c r="E21246" s="161"/>
      <c r="F21246" s="162"/>
      <c r="G21246" s="147"/>
      <c r="H21246" s="146"/>
      <c r="J21246" s="146"/>
      <c r="L21246" s="150"/>
      <c r="N21246" s="163"/>
      <c r="O21246" s="146"/>
      <c r="P21246" s="146"/>
      <c r="Q21246" s="146"/>
      <c r="R21246" s="34"/>
      <c r="S21246" s="35"/>
      <c r="T21246" s="147"/>
    </row>
    <row r="21247">
      <c r="A21247" s="147"/>
      <c r="B21247" s="64"/>
      <c r="C21247" s="147" t="s">
        <v>217</v>
      </c>
      <c r="E21247" s="161"/>
      <c r="F21247" s="162"/>
      <c r="G21247" s="147"/>
      <c r="H21247" s="146"/>
      <c r="J21247" s="146"/>
      <c r="L21247" s="150"/>
      <c r="N21247" s="163"/>
      <c r="O21247" s="146"/>
      <c r="P21247" s="146"/>
      <c r="Q21247" s="146"/>
      <c r="R21247" s="34"/>
      <c r="S21247" s="35"/>
      <c r="T21247" s="147"/>
    </row>
    <row r="21248">
      <c r="A21248" s="147"/>
      <c r="B21248" s="64"/>
      <c r="C21248" s="147" t="s">
        <v>217</v>
      </c>
      <c r="E21248" s="161"/>
      <c r="F21248" s="162"/>
      <c r="G21248" s="147"/>
      <c r="H21248" s="146"/>
      <c r="J21248" s="146"/>
      <c r="L21248" s="150"/>
      <c r="N21248" s="163"/>
      <c r="O21248" s="146"/>
      <c r="P21248" s="146"/>
      <c r="Q21248" s="146"/>
      <c r="R21248" s="34"/>
      <c r="S21248" s="35"/>
      <c r="T21248" s="147"/>
    </row>
    <row r="21249">
      <c r="A21249" s="147"/>
      <c r="B21249" s="64"/>
      <c r="C21249" s="147" t="s">
        <v>217</v>
      </c>
      <c r="E21249" s="161"/>
      <c r="F21249" s="162"/>
      <c r="G21249" s="147"/>
      <c r="H21249" s="146"/>
      <c r="J21249" s="146"/>
      <c r="L21249" s="150"/>
      <c r="N21249" s="163"/>
      <c r="O21249" s="146"/>
      <c r="P21249" s="146"/>
      <c r="Q21249" s="146"/>
      <c r="R21249" s="34"/>
      <c r="S21249" s="35"/>
      <c r="T21249" s="147"/>
    </row>
    <row r="21250">
      <c r="A21250" s="147"/>
      <c r="B21250" s="64"/>
      <c r="C21250" s="147" t="s">
        <v>217</v>
      </c>
      <c r="E21250" s="161"/>
      <c r="F21250" s="162"/>
      <c r="G21250" s="147"/>
      <c r="H21250" s="146"/>
      <c r="J21250" s="146"/>
      <c r="L21250" s="150"/>
      <c r="N21250" s="163"/>
      <c r="O21250" s="146"/>
      <c r="P21250" s="146"/>
      <c r="Q21250" s="146"/>
      <c r="R21250" s="34"/>
      <c r="S21250" s="35"/>
      <c r="T21250" s="147"/>
    </row>
    <row r="21251">
      <c r="A21251" s="147"/>
      <c r="B21251" s="64"/>
      <c r="C21251" s="147" t="s">
        <v>217</v>
      </c>
      <c r="E21251" s="161"/>
      <c r="F21251" s="162"/>
      <c r="G21251" s="147"/>
      <c r="H21251" s="146"/>
      <c r="J21251" s="146"/>
      <c r="L21251" s="150"/>
      <c r="N21251" s="163"/>
      <c r="O21251" s="146"/>
      <c r="P21251" s="146"/>
      <c r="Q21251" s="146"/>
      <c r="R21251" s="34"/>
      <c r="S21251" s="35"/>
      <c r="T21251" s="147"/>
    </row>
    <row r="21252">
      <c r="A21252" s="147"/>
      <c r="B21252" s="64"/>
      <c r="C21252" s="147" t="s">
        <v>217</v>
      </c>
      <c r="E21252" s="161"/>
      <c r="F21252" s="162"/>
      <c r="G21252" s="147"/>
      <c r="H21252" s="146"/>
      <c r="J21252" s="146"/>
      <c r="L21252" s="150"/>
      <c r="N21252" s="163"/>
      <c r="O21252" s="146"/>
      <c r="P21252" s="146"/>
      <c r="Q21252" s="146"/>
      <c r="R21252" s="34"/>
      <c r="S21252" s="35"/>
      <c r="T21252" s="147"/>
    </row>
    <row r="21253">
      <c r="A21253" s="147"/>
      <c r="B21253" s="64"/>
      <c r="C21253" s="147" t="s">
        <v>217</v>
      </c>
      <c r="E21253" s="161"/>
      <c r="F21253" s="162"/>
      <c r="G21253" s="147"/>
      <c r="H21253" s="146"/>
      <c r="J21253" s="146"/>
      <c r="L21253" s="150"/>
      <c r="N21253" s="163"/>
      <c r="O21253" s="146"/>
      <c r="P21253" s="146"/>
      <c r="Q21253" s="146"/>
      <c r="R21253" s="34"/>
      <c r="S21253" s="35"/>
      <c r="T21253" s="147"/>
    </row>
    <row r="21254">
      <c r="A21254" s="147"/>
      <c r="B21254" s="64"/>
      <c r="C21254" s="147" t="s">
        <v>217</v>
      </c>
      <c r="E21254" s="161"/>
      <c r="F21254" s="162"/>
      <c r="G21254" s="147"/>
      <c r="H21254" s="146"/>
      <c r="J21254" s="146"/>
      <c r="L21254" s="150"/>
      <c r="N21254" s="163"/>
      <c r="O21254" s="146"/>
      <c r="P21254" s="146"/>
      <c r="Q21254" s="146"/>
      <c r="R21254" s="34"/>
      <c r="S21254" s="35"/>
      <c r="T21254" s="147"/>
    </row>
    <row r="21255">
      <c r="A21255" s="147"/>
      <c r="B21255" s="64"/>
      <c r="C21255" s="147" t="s">
        <v>217</v>
      </c>
      <c r="E21255" s="161"/>
      <c r="F21255" s="162"/>
      <c r="G21255" s="147"/>
      <c r="H21255" s="146"/>
      <c r="J21255" s="146"/>
      <c r="L21255" s="150"/>
      <c r="N21255" s="163"/>
      <c r="O21255" s="146"/>
      <c r="P21255" s="146"/>
      <c r="Q21255" s="146"/>
      <c r="R21255" s="34"/>
      <c r="S21255" s="35"/>
      <c r="T21255" s="147"/>
    </row>
    <row r="21256">
      <c r="A21256" s="147"/>
      <c r="B21256" s="64"/>
      <c r="C21256" s="147" t="s">
        <v>217</v>
      </c>
      <c r="E21256" s="161"/>
      <c r="F21256" s="162"/>
      <c r="G21256" s="147"/>
      <c r="H21256" s="146"/>
      <c r="J21256" s="146"/>
      <c r="L21256" s="150"/>
      <c r="N21256" s="163"/>
      <c r="O21256" s="146"/>
      <c r="P21256" s="146"/>
      <c r="Q21256" s="146"/>
      <c r="R21256" s="34"/>
      <c r="S21256" s="35"/>
      <c r="T21256" s="147"/>
    </row>
    <row r="21257">
      <c r="A21257" s="147"/>
      <c r="B21257" s="64"/>
      <c r="C21257" s="147" t="s">
        <v>217</v>
      </c>
      <c r="E21257" s="161"/>
      <c r="F21257" s="162"/>
      <c r="G21257" s="147"/>
      <c r="H21257" s="146"/>
      <c r="J21257" s="146"/>
      <c r="L21257" s="150"/>
      <c r="N21257" s="163"/>
      <c r="O21257" s="146"/>
      <c r="P21257" s="146"/>
      <c r="Q21257" s="146"/>
      <c r="R21257" s="34"/>
      <c r="S21257" s="35"/>
      <c r="T21257" s="147"/>
    </row>
    <row r="21258">
      <c r="A21258" s="147"/>
      <c r="B21258" s="64"/>
      <c r="C21258" s="147" t="s">
        <v>217</v>
      </c>
      <c r="E21258" s="161"/>
      <c r="F21258" s="162"/>
      <c r="G21258" s="147"/>
      <c r="H21258" s="146"/>
      <c r="J21258" s="146"/>
      <c r="L21258" s="150"/>
      <c r="N21258" s="163"/>
      <c r="O21258" s="146"/>
      <c r="P21258" s="146"/>
      <c r="Q21258" s="146"/>
      <c r="R21258" s="34"/>
      <c r="S21258" s="35"/>
      <c r="T21258" s="147"/>
    </row>
    <row r="21259">
      <c r="A21259" s="147"/>
      <c r="B21259" s="64"/>
      <c r="C21259" s="147" t="s">
        <v>217</v>
      </c>
      <c r="E21259" s="161"/>
      <c r="F21259" s="162"/>
      <c r="G21259" s="147"/>
      <c r="H21259" s="146"/>
      <c r="J21259" s="146"/>
      <c r="L21259" s="150"/>
      <c r="N21259" s="163"/>
      <c r="O21259" s="146"/>
      <c r="P21259" s="146"/>
      <c r="Q21259" s="146"/>
      <c r="R21259" s="34"/>
      <c r="S21259" s="35"/>
      <c r="T21259" s="147"/>
    </row>
    <row r="21260">
      <c r="A21260" s="147"/>
      <c r="B21260" s="64"/>
      <c r="C21260" s="147" t="s">
        <v>217</v>
      </c>
      <c r="E21260" s="161"/>
      <c r="F21260" s="162"/>
      <c r="G21260" s="147"/>
      <c r="H21260" s="146"/>
      <c r="J21260" s="146"/>
      <c r="L21260" s="150"/>
      <c r="N21260" s="163"/>
      <c r="O21260" s="146"/>
      <c r="P21260" s="146"/>
      <c r="Q21260" s="146"/>
      <c r="R21260" s="34"/>
      <c r="S21260" s="35"/>
      <c r="T21260" s="147"/>
    </row>
    <row r="21261">
      <c r="A21261" s="147"/>
      <c r="B21261" s="64"/>
      <c r="C21261" s="147" t="s">
        <v>217</v>
      </c>
      <c r="E21261" s="161"/>
      <c r="F21261" s="162"/>
      <c r="G21261" s="147"/>
      <c r="H21261" s="146"/>
      <c r="J21261" s="146"/>
      <c r="L21261" s="150"/>
      <c r="N21261" s="163"/>
      <c r="O21261" s="146"/>
      <c r="P21261" s="146"/>
      <c r="Q21261" s="146"/>
      <c r="R21261" s="34"/>
      <c r="S21261" s="35"/>
      <c r="T21261" s="147"/>
    </row>
    <row r="21262">
      <c r="A21262" s="147"/>
      <c r="B21262" s="64"/>
      <c r="C21262" s="147" t="s">
        <v>217</v>
      </c>
      <c r="E21262" s="161"/>
      <c r="F21262" s="162"/>
      <c r="G21262" s="147"/>
      <c r="H21262" s="146"/>
      <c r="J21262" s="146"/>
      <c r="L21262" s="150"/>
      <c r="N21262" s="163"/>
      <c r="O21262" s="146"/>
      <c r="P21262" s="146"/>
      <c r="Q21262" s="146"/>
      <c r="R21262" s="34"/>
      <c r="S21262" s="35"/>
      <c r="T21262" s="147"/>
    </row>
    <row r="21263">
      <c r="A21263" s="147"/>
      <c r="B21263" s="64"/>
      <c r="C21263" s="147" t="s">
        <v>217</v>
      </c>
      <c r="E21263" s="161"/>
      <c r="F21263" s="162"/>
      <c r="G21263" s="147"/>
      <c r="H21263" s="146"/>
      <c r="J21263" s="146"/>
      <c r="L21263" s="150"/>
      <c r="N21263" s="163"/>
      <c r="O21263" s="146"/>
      <c r="P21263" s="146"/>
      <c r="Q21263" s="146"/>
      <c r="R21263" s="34"/>
      <c r="S21263" s="35"/>
      <c r="T21263" s="147"/>
    </row>
    <row r="21264">
      <c r="A21264" s="147"/>
      <c r="B21264" s="64"/>
      <c r="C21264" s="147" t="s">
        <v>217</v>
      </c>
      <c r="E21264" s="161"/>
      <c r="F21264" s="162"/>
      <c r="G21264" s="147"/>
      <c r="H21264" s="146"/>
      <c r="J21264" s="146"/>
      <c r="L21264" s="150"/>
      <c r="N21264" s="163"/>
      <c r="O21264" s="146"/>
      <c r="P21264" s="146"/>
      <c r="Q21264" s="146"/>
      <c r="R21264" s="34"/>
      <c r="S21264" s="35"/>
      <c r="T21264" s="147"/>
    </row>
    <row r="21265">
      <c r="A21265" s="147"/>
      <c r="B21265" s="64"/>
      <c r="C21265" s="147" t="s">
        <v>217</v>
      </c>
      <c r="E21265" s="161"/>
      <c r="F21265" s="162"/>
      <c r="G21265" s="147"/>
      <c r="H21265" s="146"/>
      <c r="J21265" s="146"/>
      <c r="L21265" s="150"/>
      <c r="N21265" s="163"/>
      <c r="O21265" s="146"/>
      <c r="P21265" s="146"/>
      <c r="Q21265" s="146"/>
      <c r="R21265" s="34"/>
      <c r="S21265" s="35"/>
      <c r="T21265" s="147"/>
    </row>
    <row r="21266">
      <c r="A21266" s="147"/>
      <c r="B21266" s="64"/>
      <c r="C21266" s="147" t="s">
        <v>217</v>
      </c>
      <c r="E21266" s="161"/>
      <c r="F21266" s="162"/>
      <c r="G21266" s="147"/>
      <c r="H21266" s="146"/>
      <c r="J21266" s="146"/>
      <c r="L21266" s="150"/>
      <c r="N21266" s="163"/>
      <c r="O21266" s="146"/>
      <c r="P21266" s="146"/>
      <c r="Q21266" s="146"/>
      <c r="R21266" s="34"/>
      <c r="S21266" s="35"/>
      <c r="T21266" s="147"/>
    </row>
    <row r="21267">
      <c r="A21267" s="147"/>
      <c r="B21267" s="64"/>
      <c r="C21267" s="147" t="s">
        <v>217</v>
      </c>
      <c r="E21267" s="161"/>
      <c r="F21267" s="162"/>
      <c r="G21267" s="147"/>
      <c r="H21267" s="146"/>
      <c r="J21267" s="146"/>
      <c r="L21267" s="150"/>
      <c r="N21267" s="163"/>
      <c r="O21267" s="146"/>
      <c r="P21267" s="146"/>
      <c r="Q21267" s="146"/>
      <c r="R21267" s="34"/>
      <c r="S21267" s="35"/>
      <c r="T21267" s="147"/>
    </row>
    <row r="21268">
      <c r="A21268" s="147"/>
      <c r="B21268" s="64"/>
      <c r="C21268" s="147" t="s">
        <v>217</v>
      </c>
      <c r="E21268" s="161"/>
      <c r="F21268" s="162"/>
      <c r="G21268" s="147"/>
      <c r="H21268" s="146"/>
      <c r="J21268" s="146"/>
      <c r="L21268" s="150"/>
      <c r="N21268" s="163"/>
      <c r="O21268" s="146"/>
      <c r="P21268" s="146"/>
      <c r="Q21268" s="146"/>
      <c r="R21268" s="34"/>
      <c r="S21268" s="35"/>
      <c r="T21268" s="147"/>
    </row>
    <row r="21269">
      <c r="A21269" s="147"/>
      <c r="B21269" s="64"/>
      <c r="C21269" s="147" t="s">
        <v>217</v>
      </c>
      <c r="E21269" s="161"/>
      <c r="F21269" s="162"/>
      <c r="G21269" s="147"/>
      <c r="H21269" s="146"/>
      <c r="J21269" s="146"/>
      <c r="L21269" s="150"/>
      <c r="N21269" s="163"/>
      <c r="O21269" s="146"/>
      <c r="P21269" s="146"/>
      <c r="Q21269" s="146"/>
      <c r="R21269" s="34"/>
      <c r="S21269" s="35"/>
      <c r="T21269" s="147"/>
    </row>
    <row r="21270">
      <c r="A21270" s="147"/>
      <c r="B21270" s="64"/>
      <c r="C21270" s="147" t="s">
        <v>217</v>
      </c>
      <c r="E21270" s="161"/>
      <c r="F21270" s="162"/>
      <c r="G21270" s="147"/>
      <c r="H21270" s="146"/>
      <c r="J21270" s="146"/>
      <c r="L21270" s="150"/>
      <c r="N21270" s="163"/>
      <c r="O21270" s="146"/>
      <c r="P21270" s="146"/>
      <c r="Q21270" s="146"/>
      <c r="R21270" s="34"/>
      <c r="S21270" s="35"/>
      <c r="T21270" s="147"/>
    </row>
    <row r="21271">
      <c r="A21271" s="147"/>
      <c r="B21271" s="64"/>
      <c r="C21271" s="147" t="s">
        <v>217</v>
      </c>
      <c r="E21271" s="161"/>
      <c r="F21271" s="162"/>
      <c r="G21271" s="147"/>
      <c r="H21271" s="146"/>
      <c r="J21271" s="146"/>
      <c r="L21271" s="150"/>
      <c r="N21271" s="163"/>
      <c r="O21271" s="146"/>
      <c r="P21271" s="146"/>
      <c r="Q21271" s="146"/>
      <c r="R21271" s="34"/>
      <c r="S21271" s="35"/>
      <c r="T21271" s="147"/>
    </row>
    <row r="21272">
      <c r="A21272" s="147"/>
      <c r="B21272" s="64"/>
      <c r="C21272" s="147" t="s">
        <v>217</v>
      </c>
      <c r="E21272" s="161"/>
      <c r="F21272" s="162"/>
      <c r="G21272" s="147"/>
      <c r="H21272" s="146"/>
      <c r="J21272" s="146"/>
      <c r="L21272" s="150"/>
      <c r="N21272" s="163"/>
      <c r="O21272" s="146"/>
      <c r="P21272" s="146"/>
      <c r="Q21272" s="146"/>
      <c r="R21272" s="34"/>
      <c r="S21272" s="35"/>
      <c r="T21272" s="147"/>
    </row>
    <row r="21273">
      <c r="A21273" s="147"/>
      <c r="B21273" s="64"/>
      <c r="C21273" s="147" t="s">
        <v>217</v>
      </c>
      <c r="E21273" s="161"/>
      <c r="F21273" s="162"/>
      <c r="G21273" s="147"/>
      <c r="H21273" s="146"/>
      <c r="J21273" s="146"/>
      <c r="L21273" s="150"/>
      <c r="N21273" s="163"/>
      <c r="O21273" s="146"/>
      <c r="P21273" s="146"/>
      <c r="Q21273" s="146"/>
      <c r="R21273" s="34"/>
      <c r="S21273" s="35"/>
      <c r="T21273" s="147"/>
    </row>
    <row r="21274">
      <c r="A21274" s="147"/>
      <c r="B21274" s="64"/>
      <c r="C21274" s="147" t="s">
        <v>217</v>
      </c>
      <c r="E21274" s="161"/>
      <c r="F21274" s="162"/>
      <c r="G21274" s="147"/>
      <c r="H21274" s="146"/>
      <c r="J21274" s="146"/>
      <c r="L21274" s="150"/>
      <c r="N21274" s="163"/>
      <c r="O21274" s="146"/>
      <c r="P21274" s="146"/>
      <c r="Q21274" s="146"/>
      <c r="R21274" s="34"/>
      <c r="S21274" s="35"/>
      <c r="T21274" s="147"/>
    </row>
    <row r="21275">
      <c r="A21275" s="147"/>
      <c r="B21275" s="64"/>
      <c r="C21275" s="147" t="s">
        <v>217</v>
      </c>
      <c r="E21275" s="161"/>
      <c r="F21275" s="162"/>
      <c r="G21275" s="147"/>
      <c r="H21275" s="146"/>
      <c r="J21275" s="146"/>
      <c r="L21275" s="150"/>
      <c r="N21275" s="163"/>
      <c r="O21275" s="146"/>
      <c r="P21275" s="146"/>
      <c r="Q21275" s="146"/>
      <c r="R21275" s="34"/>
      <c r="S21275" s="35"/>
      <c r="T21275" s="147"/>
    </row>
    <row r="21276">
      <c r="A21276" s="147"/>
      <c r="B21276" s="64"/>
      <c r="C21276" s="147" t="s">
        <v>217</v>
      </c>
      <c r="E21276" s="161"/>
      <c r="F21276" s="162"/>
      <c r="G21276" s="147"/>
      <c r="H21276" s="146"/>
      <c r="J21276" s="146"/>
      <c r="L21276" s="150"/>
      <c r="N21276" s="163"/>
      <c r="O21276" s="146"/>
      <c r="P21276" s="146"/>
      <c r="Q21276" s="146"/>
      <c r="R21276" s="34"/>
      <c r="S21276" s="35"/>
      <c r="T21276" s="147"/>
    </row>
    <row r="21277">
      <c r="A21277" s="147"/>
      <c r="B21277" s="64"/>
      <c r="C21277" s="147" t="s">
        <v>217</v>
      </c>
      <c r="E21277" s="161"/>
      <c r="F21277" s="162"/>
      <c r="G21277" s="147"/>
      <c r="H21277" s="146"/>
      <c r="J21277" s="146"/>
      <c r="L21277" s="150"/>
      <c r="N21277" s="163"/>
      <c r="O21277" s="146"/>
      <c r="P21277" s="146"/>
      <c r="Q21277" s="146"/>
      <c r="R21277" s="34"/>
      <c r="S21277" s="35"/>
      <c r="T21277" s="147"/>
    </row>
    <row r="21278">
      <c r="A21278" s="147"/>
      <c r="B21278" s="64"/>
      <c r="C21278" s="147" t="s">
        <v>217</v>
      </c>
      <c r="E21278" s="161"/>
      <c r="F21278" s="162"/>
      <c r="G21278" s="147"/>
      <c r="H21278" s="146"/>
      <c r="J21278" s="146"/>
      <c r="L21278" s="150"/>
      <c r="N21278" s="163"/>
      <c r="O21278" s="146"/>
      <c r="P21278" s="146"/>
      <c r="Q21278" s="146"/>
      <c r="R21278" s="34"/>
      <c r="S21278" s="35"/>
      <c r="T21278" s="147"/>
    </row>
    <row r="21279">
      <c r="A21279" s="147"/>
      <c r="B21279" s="64"/>
      <c r="C21279" s="147" t="s">
        <v>217</v>
      </c>
      <c r="E21279" s="161"/>
      <c r="F21279" s="162"/>
      <c r="G21279" s="147"/>
      <c r="H21279" s="146"/>
      <c r="J21279" s="146"/>
      <c r="L21279" s="150"/>
      <c r="N21279" s="163"/>
      <c r="O21279" s="146"/>
      <c r="P21279" s="146"/>
      <c r="Q21279" s="146"/>
      <c r="R21279" s="34"/>
      <c r="S21279" s="35"/>
      <c r="T21279" s="147"/>
    </row>
    <row r="21280">
      <c r="A21280" s="147"/>
      <c r="B21280" s="64"/>
      <c r="C21280" s="147" t="s">
        <v>217</v>
      </c>
      <c r="E21280" s="161"/>
      <c r="F21280" s="162"/>
      <c r="G21280" s="147"/>
      <c r="H21280" s="146"/>
      <c r="J21280" s="146"/>
      <c r="L21280" s="150"/>
      <c r="N21280" s="163"/>
      <c r="O21280" s="146"/>
      <c r="P21280" s="146"/>
      <c r="Q21280" s="146"/>
      <c r="R21280" s="34"/>
      <c r="S21280" s="35"/>
      <c r="T21280" s="147"/>
    </row>
    <row r="21281">
      <c r="A21281" s="147"/>
      <c r="B21281" s="64"/>
      <c r="C21281" s="147" t="s">
        <v>217</v>
      </c>
      <c r="E21281" s="161"/>
      <c r="F21281" s="162"/>
      <c r="G21281" s="147"/>
      <c r="H21281" s="146"/>
      <c r="J21281" s="146"/>
      <c r="L21281" s="150"/>
      <c r="N21281" s="163"/>
      <c r="O21281" s="146"/>
      <c r="P21281" s="146"/>
      <c r="Q21281" s="146"/>
      <c r="R21281" s="34"/>
      <c r="S21281" s="35"/>
      <c r="T21281" s="147"/>
    </row>
    <row r="21282">
      <c r="A21282" s="147"/>
      <c r="B21282" s="64"/>
      <c r="C21282" s="147" t="s">
        <v>217</v>
      </c>
      <c r="E21282" s="161"/>
      <c r="F21282" s="162"/>
      <c r="G21282" s="147"/>
      <c r="H21282" s="146"/>
      <c r="J21282" s="146"/>
      <c r="L21282" s="150"/>
      <c r="N21282" s="163"/>
      <c r="O21282" s="146"/>
      <c r="P21282" s="146"/>
      <c r="Q21282" s="146"/>
      <c r="R21282" s="34"/>
      <c r="S21282" s="35"/>
      <c r="T21282" s="147"/>
    </row>
    <row r="21283">
      <c r="A21283" s="147"/>
      <c r="B21283" s="64"/>
      <c r="C21283" s="147" t="s">
        <v>217</v>
      </c>
      <c r="E21283" s="161"/>
      <c r="F21283" s="162"/>
      <c r="G21283" s="147"/>
      <c r="H21283" s="146"/>
      <c r="J21283" s="146"/>
      <c r="L21283" s="150"/>
      <c r="N21283" s="163"/>
      <c r="O21283" s="146"/>
      <c r="P21283" s="146"/>
      <c r="Q21283" s="146"/>
      <c r="R21283" s="34"/>
      <c r="S21283" s="35"/>
      <c r="T21283" s="147"/>
    </row>
    <row r="21284">
      <c r="A21284" s="147"/>
      <c r="B21284" s="64"/>
      <c r="C21284" s="147" t="s">
        <v>217</v>
      </c>
      <c r="E21284" s="161"/>
      <c r="F21284" s="162"/>
      <c r="G21284" s="147"/>
      <c r="H21284" s="146"/>
      <c r="J21284" s="146"/>
      <c r="L21284" s="150"/>
      <c r="N21284" s="163"/>
      <c r="O21284" s="146"/>
      <c r="P21284" s="146"/>
      <c r="Q21284" s="146"/>
      <c r="R21284" s="34"/>
      <c r="S21284" s="35"/>
      <c r="T21284" s="147"/>
    </row>
    <row r="21285">
      <c r="A21285" s="147"/>
      <c r="B21285" s="64"/>
      <c r="C21285" s="147" t="s">
        <v>217</v>
      </c>
      <c r="E21285" s="161"/>
      <c r="F21285" s="162"/>
      <c r="G21285" s="147"/>
      <c r="H21285" s="146"/>
      <c r="J21285" s="146"/>
      <c r="L21285" s="150"/>
      <c r="N21285" s="163"/>
      <c r="O21285" s="146"/>
      <c r="P21285" s="146"/>
      <c r="Q21285" s="146"/>
      <c r="R21285" s="34"/>
      <c r="S21285" s="35"/>
      <c r="T21285" s="147"/>
    </row>
    <row r="21286">
      <c r="A21286" s="147"/>
      <c r="B21286" s="64"/>
      <c r="C21286" s="147" t="s">
        <v>217</v>
      </c>
      <c r="E21286" s="161"/>
      <c r="F21286" s="162"/>
      <c r="G21286" s="147"/>
      <c r="H21286" s="146"/>
      <c r="J21286" s="146"/>
      <c r="L21286" s="150"/>
      <c r="N21286" s="163"/>
      <c r="O21286" s="146"/>
      <c r="P21286" s="146"/>
      <c r="Q21286" s="146"/>
      <c r="R21286" s="34"/>
      <c r="S21286" s="35"/>
      <c r="T21286" s="147"/>
    </row>
    <row r="21287">
      <c r="A21287" s="147"/>
      <c r="B21287" s="64"/>
      <c r="C21287" s="147" t="s">
        <v>217</v>
      </c>
      <c r="E21287" s="161"/>
      <c r="F21287" s="162"/>
      <c r="G21287" s="147"/>
      <c r="H21287" s="146"/>
      <c r="J21287" s="146"/>
      <c r="L21287" s="150"/>
      <c r="N21287" s="163"/>
      <c r="O21287" s="146"/>
      <c r="P21287" s="146"/>
      <c r="Q21287" s="146"/>
      <c r="R21287" s="34"/>
      <c r="S21287" s="35"/>
      <c r="T21287" s="147"/>
    </row>
    <row r="21288">
      <c r="A21288" s="147"/>
      <c r="B21288" s="64"/>
      <c r="C21288" s="147" t="s">
        <v>217</v>
      </c>
      <c r="E21288" s="161"/>
      <c r="F21288" s="162"/>
      <c r="G21288" s="147"/>
      <c r="H21288" s="146"/>
      <c r="J21288" s="146"/>
      <c r="L21288" s="150"/>
      <c r="N21288" s="163"/>
      <c r="O21288" s="146"/>
      <c r="P21288" s="146"/>
      <c r="Q21288" s="146"/>
      <c r="R21288" s="34"/>
      <c r="S21288" s="35"/>
      <c r="T21288" s="147"/>
    </row>
    <row r="21289">
      <c r="A21289" s="147"/>
      <c r="B21289" s="64"/>
      <c r="C21289" s="147" t="s">
        <v>217</v>
      </c>
      <c r="E21289" s="161"/>
      <c r="F21289" s="162"/>
      <c r="G21289" s="147"/>
      <c r="H21289" s="146"/>
      <c r="J21289" s="146"/>
      <c r="L21289" s="150"/>
      <c r="N21289" s="163"/>
      <c r="O21289" s="146"/>
      <c r="P21289" s="146"/>
      <c r="Q21289" s="146"/>
      <c r="R21289" s="34"/>
      <c r="S21289" s="35"/>
      <c r="T21289" s="147"/>
    </row>
    <row r="21290">
      <c r="A21290" s="147"/>
      <c r="B21290" s="64"/>
      <c r="C21290" s="147" t="s">
        <v>217</v>
      </c>
      <c r="E21290" s="161"/>
      <c r="F21290" s="162"/>
      <c r="G21290" s="147"/>
      <c r="H21290" s="146"/>
      <c r="J21290" s="146"/>
      <c r="L21290" s="150"/>
      <c r="N21290" s="163"/>
      <c r="O21290" s="146"/>
      <c r="P21290" s="146"/>
      <c r="Q21290" s="146"/>
      <c r="R21290" s="34"/>
      <c r="S21290" s="35"/>
      <c r="T21290" s="147"/>
    </row>
    <row r="21291">
      <c r="A21291" s="147"/>
      <c r="B21291" s="64"/>
      <c r="C21291" s="147" t="s">
        <v>217</v>
      </c>
      <c r="E21291" s="161"/>
      <c r="F21291" s="162"/>
      <c r="G21291" s="147"/>
      <c r="H21291" s="146"/>
      <c r="J21291" s="146"/>
      <c r="L21291" s="150"/>
      <c r="N21291" s="163"/>
      <c r="O21291" s="146"/>
      <c r="P21291" s="146"/>
      <c r="Q21291" s="146"/>
      <c r="R21291" s="34"/>
      <c r="S21291" s="35"/>
      <c r="T21291" s="147"/>
    </row>
    <row r="21292">
      <c r="A21292" s="147"/>
      <c r="B21292" s="64"/>
      <c r="C21292" s="147" t="s">
        <v>217</v>
      </c>
      <c r="E21292" s="161"/>
      <c r="F21292" s="162"/>
      <c r="G21292" s="147"/>
      <c r="H21292" s="146"/>
      <c r="J21292" s="146"/>
      <c r="L21292" s="150"/>
      <c r="N21292" s="163"/>
      <c r="O21292" s="146"/>
      <c r="P21292" s="146"/>
      <c r="Q21292" s="146"/>
      <c r="R21292" s="34"/>
      <c r="S21292" s="35"/>
      <c r="T21292" s="147"/>
    </row>
    <row r="21293">
      <c r="A21293" s="147"/>
      <c r="B21293" s="64"/>
      <c r="C21293" s="147" t="s">
        <v>217</v>
      </c>
      <c r="E21293" s="161"/>
      <c r="F21293" s="162"/>
      <c r="G21293" s="147"/>
      <c r="H21293" s="146"/>
      <c r="J21293" s="146"/>
      <c r="L21293" s="150"/>
      <c r="N21293" s="163"/>
      <c r="O21293" s="146"/>
      <c r="P21293" s="146"/>
      <c r="Q21293" s="146"/>
      <c r="R21293" s="34"/>
      <c r="S21293" s="35"/>
      <c r="T21293" s="147"/>
    </row>
    <row r="21294">
      <c r="A21294" s="147"/>
      <c r="B21294" s="64"/>
      <c r="C21294" s="147" t="s">
        <v>217</v>
      </c>
      <c r="E21294" s="161"/>
      <c r="F21294" s="162"/>
      <c r="G21294" s="147"/>
      <c r="H21294" s="146"/>
      <c r="J21294" s="146"/>
      <c r="L21294" s="150"/>
      <c r="N21294" s="163"/>
      <c r="O21294" s="146"/>
      <c r="P21294" s="146"/>
      <c r="Q21294" s="146"/>
      <c r="R21294" s="34"/>
      <c r="S21294" s="35"/>
      <c r="T21294" s="147"/>
    </row>
    <row r="21295">
      <c r="A21295" s="147"/>
      <c r="B21295" s="64"/>
      <c r="C21295" s="147" t="s">
        <v>217</v>
      </c>
      <c r="E21295" s="161"/>
      <c r="F21295" s="162"/>
      <c r="G21295" s="147"/>
      <c r="H21295" s="146"/>
      <c r="J21295" s="146"/>
      <c r="L21295" s="150"/>
      <c r="N21295" s="163"/>
      <c r="O21295" s="146"/>
      <c r="P21295" s="146"/>
      <c r="Q21295" s="146"/>
      <c r="R21295" s="34"/>
      <c r="S21295" s="35"/>
      <c r="T21295" s="147"/>
    </row>
    <row r="21296">
      <c r="A21296" s="147"/>
      <c r="B21296" s="64"/>
      <c r="C21296" s="147" t="s">
        <v>217</v>
      </c>
      <c r="E21296" s="161"/>
      <c r="F21296" s="162"/>
      <c r="G21296" s="147"/>
      <c r="H21296" s="146"/>
      <c r="J21296" s="146"/>
      <c r="L21296" s="150"/>
      <c r="N21296" s="163"/>
      <c r="O21296" s="146"/>
      <c r="P21296" s="146"/>
      <c r="Q21296" s="146"/>
      <c r="R21296" s="34"/>
      <c r="S21296" s="35"/>
      <c r="T21296" s="147"/>
    </row>
    <row r="21297">
      <c r="A21297" s="147"/>
      <c r="B21297" s="64"/>
      <c r="C21297" s="147" t="s">
        <v>217</v>
      </c>
      <c r="E21297" s="161"/>
      <c r="F21297" s="162"/>
      <c r="G21297" s="147"/>
      <c r="H21297" s="146"/>
      <c r="J21297" s="146"/>
      <c r="L21297" s="150"/>
      <c r="N21297" s="163"/>
      <c r="O21297" s="146"/>
      <c r="P21297" s="146"/>
      <c r="Q21297" s="146"/>
      <c r="R21297" s="34"/>
      <c r="S21297" s="35"/>
      <c r="T21297" s="147"/>
    </row>
    <row r="21298">
      <c r="A21298" s="147"/>
      <c r="B21298" s="64"/>
      <c r="C21298" s="147" t="s">
        <v>217</v>
      </c>
      <c r="E21298" s="161"/>
      <c r="F21298" s="162"/>
      <c r="G21298" s="147"/>
      <c r="H21298" s="146"/>
      <c r="J21298" s="146"/>
      <c r="L21298" s="150"/>
      <c r="N21298" s="163"/>
      <c r="O21298" s="146"/>
      <c r="P21298" s="146"/>
      <c r="Q21298" s="146"/>
      <c r="R21298" s="34"/>
      <c r="S21298" s="35"/>
      <c r="T21298" s="147"/>
    </row>
    <row r="21299">
      <c r="A21299" s="147"/>
      <c r="B21299" s="64"/>
      <c r="C21299" s="147" t="s">
        <v>217</v>
      </c>
      <c r="E21299" s="161"/>
      <c r="F21299" s="162"/>
      <c r="G21299" s="147"/>
      <c r="H21299" s="146"/>
      <c r="J21299" s="146"/>
      <c r="L21299" s="150"/>
      <c r="N21299" s="163"/>
      <c r="O21299" s="146"/>
      <c r="P21299" s="146"/>
      <c r="Q21299" s="146"/>
      <c r="R21299" s="34"/>
      <c r="S21299" s="35"/>
      <c r="T21299" s="147"/>
    </row>
    <row r="21300">
      <c r="A21300" s="147"/>
      <c r="B21300" s="64"/>
      <c r="C21300" s="147" t="s">
        <v>217</v>
      </c>
      <c r="E21300" s="161"/>
      <c r="F21300" s="162"/>
      <c r="G21300" s="147"/>
      <c r="H21300" s="146"/>
      <c r="J21300" s="146"/>
      <c r="L21300" s="150"/>
      <c r="N21300" s="163"/>
      <c r="O21300" s="146"/>
      <c r="P21300" s="146"/>
      <c r="Q21300" s="146"/>
      <c r="R21300" s="34"/>
      <c r="S21300" s="35"/>
      <c r="T21300" s="147"/>
    </row>
    <row r="21301">
      <c r="A21301" s="147"/>
      <c r="B21301" s="64"/>
      <c r="C21301" s="147" t="s">
        <v>217</v>
      </c>
      <c r="E21301" s="161"/>
      <c r="F21301" s="162"/>
      <c r="G21301" s="147"/>
      <c r="H21301" s="146"/>
      <c r="J21301" s="146"/>
      <c r="L21301" s="150"/>
      <c r="N21301" s="163"/>
      <c r="O21301" s="146"/>
      <c r="P21301" s="146"/>
      <c r="Q21301" s="146"/>
      <c r="R21301" s="34"/>
      <c r="S21301" s="35"/>
      <c r="T21301" s="147"/>
    </row>
    <row r="21302">
      <c r="A21302" s="147"/>
      <c r="B21302" s="64"/>
      <c r="C21302" s="147" t="s">
        <v>217</v>
      </c>
      <c r="E21302" s="161"/>
      <c r="F21302" s="162"/>
      <c r="G21302" s="147"/>
      <c r="H21302" s="146"/>
      <c r="J21302" s="146"/>
      <c r="L21302" s="150"/>
      <c r="N21302" s="163"/>
      <c r="O21302" s="146"/>
      <c r="P21302" s="146"/>
      <c r="Q21302" s="146"/>
      <c r="R21302" s="34"/>
      <c r="S21302" s="35"/>
      <c r="T21302" s="147"/>
    </row>
    <row r="21303">
      <c r="A21303" s="147"/>
      <c r="B21303" s="64"/>
      <c r="C21303" s="147" t="s">
        <v>217</v>
      </c>
      <c r="E21303" s="161"/>
      <c r="F21303" s="162"/>
      <c r="G21303" s="147"/>
      <c r="H21303" s="146"/>
      <c r="J21303" s="146"/>
      <c r="L21303" s="150"/>
      <c r="N21303" s="163"/>
      <c r="O21303" s="146"/>
      <c r="P21303" s="146"/>
      <c r="Q21303" s="146"/>
      <c r="R21303" s="34"/>
      <c r="S21303" s="35"/>
      <c r="T21303" s="147"/>
    </row>
    <row r="21304">
      <c r="A21304" s="147"/>
      <c r="B21304" s="64"/>
      <c r="C21304" s="147" t="s">
        <v>217</v>
      </c>
      <c r="E21304" s="161"/>
      <c r="F21304" s="162"/>
      <c r="G21304" s="147"/>
      <c r="H21304" s="146"/>
      <c r="J21304" s="146"/>
      <c r="L21304" s="150"/>
      <c r="N21304" s="163"/>
      <c r="O21304" s="146"/>
      <c r="P21304" s="146"/>
      <c r="Q21304" s="146"/>
      <c r="R21304" s="34"/>
      <c r="S21304" s="35"/>
      <c r="T21304" s="147"/>
    </row>
    <row r="21305">
      <c r="A21305" s="147"/>
      <c r="B21305" s="64"/>
      <c r="C21305" s="147" t="s">
        <v>217</v>
      </c>
      <c r="E21305" s="161"/>
      <c r="F21305" s="162"/>
      <c r="G21305" s="147"/>
      <c r="H21305" s="146"/>
      <c r="J21305" s="146"/>
      <c r="L21305" s="150"/>
      <c r="N21305" s="163"/>
      <c r="O21305" s="146"/>
      <c r="P21305" s="146"/>
      <c r="Q21305" s="146"/>
      <c r="R21305" s="34"/>
      <c r="S21305" s="35"/>
      <c r="T21305" s="147"/>
    </row>
    <row r="21306">
      <c r="A21306" s="147"/>
      <c r="B21306" s="64"/>
      <c r="C21306" s="147" t="s">
        <v>217</v>
      </c>
      <c r="E21306" s="161"/>
      <c r="F21306" s="162"/>
      <c r="G21306" s="147"/>
      <c r="H21306" s="146"/>
      <c r="J21306" s="146"/>
      <c r="L21306" s="150"/>
      <c r="N21306" s="163"/>
      <c r="O21306" s="146"/>
      <c r="P21306" s="146"/>
      <c r="Q21306" s="146"/>
      <c r="R21306" s="34"/>
      <c r="S21306" s="35"/>
      <c r="T21306" s="147"/>
    </row>
    <row r="21307">
      <c r="A21307" s="147"/>
      <c r="B21307" s="64"/>
      <c r="C21307" s="147" t="s">
        <v>217</v>
      </c>
      <c r="E21307" s="161"/>
      <c r="F21307" s="162"/>
      <c r="G21307" s="147"/>
      <c r="H21307" s="146"/>
      <c r="J21307" s="146"/>
      <c r="L21307" s="150"/>
      <c r="N21307" s="163"/>
      <c r="O21307" s="146"/>
      <c r="P21307" s="146"/>
      <c r="Q21307" s="146"/>
      <c r="R21307" s="34"/>
      <c r="S21307" s="35"/>
      <c r="T21307" s="147"/>
    </row>
    <row r="21308">
      <c r="A21308" s="147"/>
      <c r="B21308" s="64"/>
      <c r="C21308" s="147" t="s">
        <v>217</v>
      </c>
      <c r="E21308" s="161"/>
      <c r="F21308" s="162"/>
      <c r="G21308" s="147"/>
      <c r="H21308" s="146"/>
      <c r="J21308" s="146"/>
      <c r="L21308" s="150"/>
      <c r="N21308" s="163"/>
      <c r="O21308" s="146"/>
      <c r="P21308" s="146"/>
      <c r="Q21308" s="146"/>
      <c r="R21308" s="34"/>
      <c r="S21308" s="35"/>
      <c r="T21308" s="147"/>
    </row>
    <row r="21309">
      <c r="A21309" s="147"/>
      <c r="B21309" s="64"/>
      <c r="C21309" s="147" t="s">
        <v>217</v>
      </c>
      <c r="E21309" s="161"/>
      <c r="F21309" s="162"/>
      <c r="G21309" s="147"/>
      <c r="H21309" s="146"/>
      <c r="J21309" s="146"/>
      <c r="L21309" s="150"/>
      <c r="N21309" s="163"/>
      <c r="O21309" s="146"/>
      <c r="P21309" s="146"/>
      <c r="Q21309" s="146"/>
      <c r="R21309" s="34"/>
      <c r="S21309" s="35"/>
      <c r="T21309" s="147"/>
    </row>
    <row r="21310">
      <c r="A21310" s="147"/>
      <c r="B21310" s="64"/>
      <c r="C21310" s="147" t="s">
        <v>217</v>
      </c>
      <c r="E21310" s="161"/>
      <c r="F21310" s="162"/>
      <c r="G21310" s="147"/>
      <c r="H21310" s="146"/>
      <c r="J21310" s="146"/>
      <c r="L21310" s="150"/>
      <c r="N21310" s="163"/>
      <c r="O21310" s="146"/>
      <c r="P21310" s="146"/>
      <c r="Q21310" s="146"/>
      <c r="R21310" s="34"/>
      <c r="S21310" s="35"/>
      <c r="T21310" s="147"/>
    </row>
    <row r="21311">
      <c r="A21311" s="147"/>
      <c r="B21311" s="64"/>
      <c r="C21311" s="147" t="s">
        <v>217</v>
      </c>
      <c r="E21311" s="161"/>
      <c r="F21311" s="162"/>
      <c r="G21311" s="147"/>
      <c r="H21311" s="146"/>
      <c r="J21311" s="146"/>
      <c r="L21311" s="150"/>
      <c r="N21311" s="163"/>
      <c r="O21311" s="146"/>
      <c r="P21311" s="146"/>
      <c r="Q21311" s="146"/>
      <c r="R21311" s="34"/>
      <c r="S21311" s="35"/>
      <c r="T21311" s="147"/>
    </row>
    <row r="21312">
      <c r="A21312" s="147"/>
      <c r="B21312" s="64"/>
      <c r="C21312" s="147" t="s">
        <v>217</v>
      </c>
      <c r="E21312" s="161"/>
      <c r="F21312" s="162"/>
      <c r="G21312" s="147"/>
      <c r="H21312" s="146"/>
      <c r="J21312" s="146"/>
      <c r="L21312" s="150"/>
      <c r="N21312" s="163"/>
      <c r="O21312" s="146"/>
      <c r="P21312" s="146"/>
      <c r="Q21312" s="146"/>
      <c r="R21312" s="34"/>
      <c r="S21312" s="35"/>
      <c r="T21312" s="147"/>
    </row>
    <row r="21313">
      <c r="A21313" s="147"/>
      <c r="B21313" s="64"/>
      <c r="C21313" s="147" t="s">
        <v>217</v>
      </c>
      <c r="E21313" s="161"/>
      <c r="F21313" s="162"/>
      <c r="G21313" s="147"/>
      <c r="H21313" s="146"/>
      <c r="J21313" s="146"/>
      <c r="L21313" s="150"/>
      <c r="N21313" s="163"/>
      <c r="O21313" s="146"/>
      <c r="P21313" s="146"/>
      <c r="Q21313" s="146"/>
      <c r="R21313" s="34"/>
      <c r="S21313" s="35"/>
      <c r="T21313" s="147"/>
    </row>
    <row r="21314">
      <c r="A21314" s="147"/>
      <c r="B21314" s="64"/>
      <c r="C21314" s="147" t="s">
        <v>217</v>
      </c>
      <c r="E21314" s="161"/>
      <c r="F21314" s="162"/>
      <c r="G21314" s="147"/>
      <c r="H21314" s="146"/>
      <c r="J21314" s="146"/>
      <c r="L21314" s="150"/>
      <c r="N21314" s="163"/>
      <c r="O21314" s="146"/>
      <c r="P21314" s="146"/>
      <c r="Q21314" s="146"/>
      <c r="R21314" s="34"/>
      <c r="S21314" s="35"/>
      <c r="T21314" s="147"/>
    </row>
    <row r="21315">
      <c r="A21315" s="147"/>
      <c r="B21315" s="64"/>
      <c r="C21315" s="147" t="s">
        <v>217</v>
      </c>
      <c r="E21315" s="161"/>
      <c r="F21315" s="162"/>
      <c r="G21315" s="147"/>
      <c r="H21315" s="146"/>
      <c r="J21315" s="146"/>
      <c r="L21315" s="150"/>
      <c r="N21315" s="163"/>
      <c r="O21315" s="146"/>
      <c r="P21315" s="146"/>
      <c r="Q21315" s="146"/>
      <c r="R21315" s="34"/>
      <c r="S21315" s="35"/>
      <c r="T21315" s="147"/>
    </row>
    <row r="21316">
      <c r="A21316" s="147"/>
      <c r="B21316" s="64"/>
      <c r="C21316" s="147" t="s">
        <v>217</v>
      </c>
      <c r="E21316" s="161"/>
      <c r="F21316" s="162"/>
      <c r="G21316" s="147"/>
      <c r="H21316" s="146"/>
      <c r="J21316" s="146"/>
      <c r="L21316" s="150"/>
      <c r="N21316" s="163"/>
      <c r="O21316" s="146"/>
      <c r="P21316" s="146"/>
      <c r="Q21316" s="146"/>
      <c r="R21316" s="34"/>
      <c r="S21316" s="35"/>
      <c r="T21316" s="147"/>
    </row>
    <row r="21317">
      <c r="A21317" s="147"/>
      <c r="B21317" s="64"/>
      <c r="C21317" s="147" t="s">
        <v>217</v>
      </c>
      <c r="E21317" s="161"/>
      <c r="F21317" s="162"/>
      <c r="G21317" s="147"/>
      <c r="H21317" s="146"/>
      <c r="J21317" s="146"/>
      <c r="L21317" s="150"/>
      <c r="N21317" s="163"/>
      <c r="O21317" s="146"/>
      <c r="P21317" s="146"/>
      <c r="Q21317" s="146"/>
      <c r="R21317" s="34"/>
      <c r="S21317" s="35"/>
      <c r="T21317" s="147"/>
    </row>
    <row r="21318">
      <c r="A21318" s="147"/>
      <c r="B21318" s="64"/>
      <c r="C21318" s="147" t="s">
        <v>217</v>
      </c>
      <c r="E21318" s="161"/>
      <c r="F21318" s="162"/>
      <c r="G21318" s="147"/>
      <c r="H21318" s="146"/>
      <c r="J21318" s="146"/>
      <c r="L21318" s="150"/>
      <c r="N21318" s="163"/>
      <c r="O21318" s="146"/>
      <c r="P21318" s="146"/>
      <c r="Q21318" s="146"/>
      <c r="R21318" s="34"/>
      <c r="S21318" s="35"/>
      <c r="T21318" s="147"/>
    </row>
    <row r="21319">
      <c r="A21319" s="147"/>
      <c r="B21319" s="64"/>
      <c r="C21319" s="147" t="s">
        <v>217</v>
      </c>
      <c r="E21319" s="161"/>
      <c r="F21319" s="162"/>
      <c r="G21319" s="147"/>
      <c r="H21319" s="146"/>
      <c r="J21319" s="146"/>
      <c r="L21319" s="150"/>
      <c r="N21319" s="163"/>
      <c r="O21319" s="146"/>
      <c r="P21319" s="146"/>
      <c r="Q21319" s="146"/>
      <c r="R21319" s="34"/>
      <c r="S21319" s="35"/>
      <c r="T21319" s="147"/>
    </row>
    <row r="21320">
      <c r="A21320" s="147"/>
      <c r="B21320" s="64"/>
      <c r="C21320" s="147" t="s">
        <v>217</v>
      </c>
      <c r="E21320" s="161"/>
      <c r="F21320" s="162"/>
      <c r="G21320" s="147"/>
      <c r="H21320" s="146"/>
      <c r="J21320" s="146"/>
      <c r="L21320" s="150"/>
      <c r="N21320" s="163"/>
      <c r="O21320" s="146"/>
      <c r="P21320" s="146"/>
      <c r="Q21320" s="146"/>
      <c r="R21320" s="34"/>
      <c r="S21320" s="35"/>
      <c r="T21320" s="147"/>
    </row>
    <row r="21321">
      <c r="A21321" s="147"/>
      <c r="B21321" s="64"/>
      <c r="C21321" s="147" t="s">
        <v>217</v>
      </c>
      <c r="E21321" s="161"/>
      <c r="F21321" s="162"/>
      <c r="G21321" s="147"/>
      <c r="H21321" s="146"/>
      <c r="J21321" s="146"/>
      <c r="L21321" s="150"/>
      <c r="N21321" s="163"/>
      <c r="O21321" s="146"/>
      <c r="P21321" s="146"/>
      <c r="Q21321" s="146"/>
      <c r="R21321" s="34"/>
      <c r="S21321" s="35"/>
      <c r="T21321" s="147"/>
    </row>
    <row r="21322">
      <c r="A21322" s="147"/>
      <c r="B21322" s="64"/>
      <c r="C21322" s="147" t="s">
        <v>217</v>
      </c>
      <c r="E21322" s="161"/>
      <c r="F21322" s="162"/>
      <c r="G21322" s="147"/>
      <c r="H21322" s="146"/>
      <c r="J21322" s="146"/>
      <c r="L21322" s="150"/>
      <c r="N21322" s="163"/>
      <c r="O21322" s="146"/>
      <c r="P21322" s="146"/>
      <c r="Q21322" s="146"/>
      <c r="R21322" s="34"/>
      <c r="S21322" s="35"/>
      <c r="T21322" s="147"/>
    </row>
    <row r="21323">
      <c r="A21323" s="147"/>
      <c r="B21323" s="64"/>
      <c r="C21323" s="147" t="s">
        <v>217</v>
      </c>
      <c r="E21323" s="161"/>
      <c r="F21323" s="162"/>
      <c r="G21323" s="147"/>
      <c r="H21323" s="146"/>
      <c r="J21323" s="146"/>
      <c r="L21323" s="150"/>
      <c r="N21323" s="163"/>
      <c r="O21323" s="146"/>
      <c r="P21323" s="146"/>
      <c r="Q21323" s="146"/>
      <c r="R21323" s="34"/>
      <c r="S21323" s="35"/>
      <c r="T21323" s="147"/>
    </row>
    <row r="21324">
      <c r="A21324" s="147"/>
      <c r="B21324" s="64"/>
      <c r="C21324" s="147" t="s">
        <v>217</v>
      </c>
      <c r="E21324" s="161"/>
      <c r="F21324" s="162"/>
      <c r="G21324" s="147"/>
      <c r="H21324" s="146"/>
      <c r="J21324" s="146"/>
      <c r="L21324" s="150"/>
      <c r="N21324" s="163"/>
      <c r="O21324" s="146"/>
      <c r="P21324" s="146"/>
      <c r="Q21324" s="146"/>
      <c r="R21324" s="34"/>
      <c r="S21324" s="35"/>
      <c r="T21324" s="147"/>
    </row>
    <row r="21325">
      <c r="A21325" s="147"/>
      <c r="B21325" s="64"/>
      <c r="C21325" s="147" t="s">
        <v>217</v>
      </c>
      <c r="E21325" s="161"/>
      <c r="F21325" s="162"/>
      <c r="G21325" s="147"/>
      <c r="H21325" s="146"/>
      <c r="J21325" s="146"/>
      <c r="L21325" s="150"/>
      <c r="N21325" s="163"/>
      <c r="O21325" s="146"/>
      <c r="P21325" s="146"/>
      <c r="Q21325" s="146"/>
      <c r="R21325" s="34"/>
      <c r="S21325" s="35"/>
      <c r="T21325" s="147"/>
    </row>
    <row r="21326">
      <c r="A21326" s="147"/>
      <c r="B21326" s="64"/>
      <c r="C21326" s="147" t="s">
        <v>217</v>
      </c>
      <c r="E21326" s="161"/>
      <c r="F21326" s="162"/>
      <c r="G21326" s="147"/>
      <c r="H21326" s="146"/>
      <c r="J21326" s="146"/>
      <c r="L21326" s="150"/>
      <c r="N21326" s="163"/>
      <c r="O21326" s="146"/>
      <c r="P21326" s="146"/>
      <c r="Q21326" s="146"/>
      <c r="R21326" s="34"/>
      <c r="S21326" s="35"/>
      <c r="T21326" s="147"/>
    </row>
    <row r="21327">
      <c r="A21327" s="147"/>
      <c r="B21327" s="64"/>
      <c r="C21327" s="147" t="s">
        <v>217</v>
      </c>
      <c r="E21327" s="161"/>
      <c r="F21327" s="162"/>
      <c r="G21327" s="147"/>
      <c r="H21327" s="146"/>
      <c r="J21327" s="146"/>
      <c r="L21327" s="150"/>
      <c r="N21327" s="163"/>
      <c r="O21327" s="146"/>
      <c r="P21327" s="146"/>
      <c r="Q21327" s="146"/>
      <c r="R21327" s="34"/>
      <c r="S21327" s="35"/>
      <c r="T21327" s="147"/>
    </row>
    <row r="21328">
      <c r="A21328" s="147"/>
      <c r="B21328" s="64"/>
      <c r="C21328" s="147" t="s">
        <v>217</v>
      </c>
      <c r="E21328" s="161"/>
      <c r="F21328" s="162"/>
      <c r="G21328" s="147"/>
      <c r="H21328" s="146"/>
      <c r="J21328" s="146"/>
      <c r="L21328" s="150"/>
      <c r="N21328" s="163"/>
      <c r="O21328" s="146"/>
      <c r="P21328" s="146"/>
      <c r="Q21328" s="146"/>
      <c r="R21328" s="34"/>
      <c r="S21328" s="35"/>
      <c r="T21328" s="147"/>
    </row>
    <row r="21329">
      <c r="A21329" s="147"/>
      <c r="B21329" s="64"/>
      <c r="C21329" s="147" t="s">
        <v>217</v>
      </c>
      <c r="E21329" s="161"/>
      <c r="F21329" s="162"/>
      <c r="G21329" s="147"/>
      <c r="H21329" s="146"/>
      <c r="J21329" s="146"/>
      <c r="L21329" s="150"/>
      <c r="N21329" s="163"/>
      <c r="O21329" s="146"/>
      <c r="P21329" s="146"/>
      <c r="Q21329" s="146"/>
      <c r="R21329" s="34"/>
      <c r="S21329" s="35"/>
      <c r="T21329" s="147"/>
    </row>
    <row r="21330">
      <c r="A21330" s="147"/>
      <c r="B21330" s="64"/>
      <c r="C21330" s="147" t="s">
        <v>217</v>
      </c>
      <c r="E21330" s="161"/>
      <c r="F21330" s="162"/>
      <c r="G21330" s="147"/>
      <c r="H21330" s="146"/>
      <c r="J21330" s="146"/>
      <c r="L21330" s="150"/>
      <c r="N21330" s="163"/>
      <c r="O21330" s="146"/>
      <c r="P21330" s="146"/>
      <c r="Q21330" s="146"/>
      <c r="R21330" s="34"/>
      <c r="S21330" s="35"/>
      <c r="T21330" s="147"/>
    </row>
    <row r="21331">
      <c r="A21331" s="147"/>
      <c r="B21331" s="64"/>
      <c r="C21331" s="147" t="s">
        <v>217</v>
      </c>
      <c r="E21331" s="161"/>
      <c r="F21331" s="162"/>
      <c r="G21331" s="147"/>
      <c r="H21331" s="146"/>
      <c r="J21331" s="146"/>
      <c r="L21331" s="150"/>
      <c r="N21331" s="163"/>
      <c r="O21331" s="146"/>
      <c r="P21331" s="146"/>
      <c r="Q21331" s="146"/>
      <c r="R21331" s="34"/>
      <c r="S21331" s="35"/>
      <c r="T21331" s="147"/>
    </row>
    <row r="21332">
      <c r="A21332" s="147"/>
      <c r="B21332" s="64"/>
      <c r="C21332" s="147" t="s">
        <v>217</v>
      </c>
      <c r="E21332" s="161"/>
      <c r="F21332" s="162"/>
      <c r="G21332" s="147"/>
      <c r="H21332" s="146"/>
      <c r="J21332" s="146"/>
      <c r="L21332" s="150"/>
      <c r="N21332" s="163"/>
      <c r="O21332" s="146"/>
      <c r="P21332" s="146"/>
      <c r="Q21332" s="146"/>
      <c r="R21332" s="34"/>
      <c r="S21332" s="35"/>
      <c r="T21332" s="147"/>
    </row>
    <row r="21333">
      <c r="A21333" s="147"/>
      <c r="B21333" s="64"/>
      <c r="C21333" s="147" t="s">
        <v>217</v>
      </c>
      <c r="E21333" s="161"/>
      <c r="F21333" s="162"/>
      <c r="G21333" s="147"/>
      <c r="H21333" s="146"/>
      <c r="J21333" s="146"/>
      <c r="L21333" s="150"/>
      <c r="N21333" s="163"/>
      <c r="O21333" s="146"/>
      <c r="P21333" s="146"/>
      <c r="Q21333" s="146"/>
      <c r="R21333" s="34"/>
      <c r="S21333" s="35"/>
      <c r="T21333" s="147"/>
    </row>
    <row r="21334">
      <c r="A21334" s="147"/>
      <c r="B21334" s="64"/>
      <c r="C21334" s="147" t="s">
        <v>217</v>
      </c>
      <c r="E21334" s="161"/>
      <c r="F21334" s="162"/>
      <c r="G21334" s="147"/>
      <c r="H21334" s="146"/>
      <c r="J21334" s="146"/>
      <c r="L21334" s="150"/>
      <c r="N21334" s="163"/>
      <c r="O21334" s="146"/>
      <c r="P21334" s="146"/>
      <c r="Q21334" s="146"/>
      <c r="R21334" s="34"/>
      <c r="S21334" s="35"/>
      <c r="T21334" s="147"/>
    </row>
    <row r="21335">
      <c r="A21335" s="147"/>
      <c r="B21335" s="64"/>
      <c r="C21335" s="147" t="s">
        <v>217</v>
      </c>
      <c r="E21335" s="161"/>
      <c r="F21335" s="162"/>
      <c r="G21335" s="147"/>
      <c r="H21335" s="146"/>
      <c r="J21335" s="146"/>
      <c r="L21335" s="150"/>
      <c r="N21335" s="163"/>
      <c r="O21335" s="146"/>
      <c r="P21335" s="146"/>
      <c r="Q21335" s="146"/>
      <c r="R21335" s="34"/>
      <c r="S21335" s="35"/>
      <c r="T21335" s="147"/>
    </row>
    <row r="21336">
      <c r="A21336" s="147"/>
      <c r="B21336" s="64"/>
      <c r="C21336" s="147" t="s">
        <v>217</v>
      </c>
      <c r="E21336" s="161"/>
      <c r="F21336" s="162"/>
      <c r="G21336" s="147"/>
      <c r="H21336" s="146"/>
      <c r="J21336" s="146"/>
      <c r="L21336" s="150"/>
      <c r="N21336" s="163"/>
      <c r="O21336" s="146"/>
      <c r="P21336" s="146"/>
      <c r="Q21336" s="146"/>
      <c r="R21336" s="34"/>
      <c r="S21336" s="35"/>
      <c r="T21336" s="147"/>
    </row>
    <row r="21337">
      <c r="A21337" s="147"/>
      <c r="B21337" s="64"/>
      <c r="C21337" s="147" t="s">
        <v>217</v>
      </c>
      <c r="E21337" s="161"/>
      <c r="F21337" s="162"/>
      <c r="G21337" s="147"/>
      <c r="H21337" s="146"/>
      <c r="J21337" s="146"/>
      <c r="L21337" s="150"/>
      <c r="N21337" s="163"/>
      <c r="O21337" s="146"/>
      <c r="P21337" s="146"/>
      <c r="Q21337" s="146"/>
      <c r="R21337" s="34"/>
      <c r="S21337" s="35"/>
      <c r="T21337" s="147"/>
    </row>
    <row r="21338">
      <c r="A21338" s="147"/>
      <c r="B21338" s="64"/>
      <c r="C21338" s="147" t="s">
        <v>217</v>
      </c>
      <c r="E21338" s="161"/>
      <c r="F21338" s="162"/>
      <c r="G21338" s="147"/>
      <c r="H21338" s="146"/>
      <c r="J21338" s="146"/>
      <c r="L21338" s="150"/>
      <c r="N21338" s="163"/>
      <c r="O21338" s="146"/>
      <c r="P21338" s="146"/>
      <c r="Q21338" s="146"/>
      <c r="R21338" s="34"/>
      <c r="S21338" s="35"/>
      <c r="T21338" s="147"/>
    </row>
    <row r="21339">
      <c r="A21339" s="147"/>
      <c r="B21339" s="64"/>
      <c r="C21339" s="147" t="s">
        <v>217</v>
      </c>
      <c r="E21339" s="161"/>
      <c r="F21339" s="162"/>
      <c r="G21339" s="147"/>
      <c r="H21339" s="146"/>
      <c r="J21339" s="146"/>
      <c r="L21339" s="150"/>
      <c r="N21339" s="163"/>
      <c r="O21339" s="146"/>
      <c r="P21339" s="146"/>
      <c r="Q21339" s="146"/>
      <c r="R21339" s="34"/>
      <c r="S21339" s="35"/>
      <c r="T21339" s="147"/>
    </row>
    <row r="21340">
      <c r="A21340" s="147"/>
      <c r="B21340" s="64"/>
      <c r="C21340" s="147" t="s">
        <v>217</v>
      </c>
      <c r="E21340" s="161"/>
      <c r="F21340" s="162"/>
      <c r="G21340" s="147"/>
      <c r="H21340" s="146"/>
      <c r="J21340" s="146"/>
      <c r="L21340" s="150"/>
      <c r="N21340" s="163"/>
      <c r="O21340" s="146"/>
      <c r="P21340" s="146"/>
      <c r="Q21340" s="146"/>
      <c r="R21340" s="34"/>
      <c r="S21340" s="35"/>
      <c r="T21340" s="147"/>
    </row>
    <row r="21341">
      <c r="A21341" s="147"/>
      <c r="B21341" s="64"/>
      <c r="C21341" s="147" t="s">
        <v>217</v>
      </c>
      <c r="E21341" s="161"/>
      <c r="F21341" s="162"/>
      <c r="G21341" s="147"/>
      <c r="H21341" s="146"/>
      <c r="J21341" s="146"/>
      <c r="L21341" s="150"/>
      <c r="N21341" s="163"/>
      <c r="O21341" s="146"/>
      <c r="P21341" s="146"/>
      <c r="Q21341" s="146"/>
      <c r="R21341" s="34"/>
      <c r="S21341" s="35"/>
      <c r="T21341" s="147"/>
    </row>
    <row r="21342">
      <c r="A21342" s="147"/>
      <c r="B21342" s="64"/>
      <c r="C21342" s="147" t="s">
        <v>217</v>
      </c>
      <c r="E21342" s="161"/>
      <c r="F21342" s="162"/>
      <c r="G21342" s="147"/>
      <c r="H21342" s="146"/>
      <c r="J21342" s="146"/>
      <c r="L21342" s="150"/>
      <c r="N21342" s="163"/>
      <c r="O21342" s="146"/>
      <c r="P21342" s="146"/>
      <c r="Q21342" s="146"/>
      <c r="R21342" s="34"/>
      <c r="S21342" s="35"/>
      <c r="T21342" s="147"/>
    </row>
    <row r="21343">
      <c r="A21343" s="147"/>
      <c r="B21343" s="64"/>
      <c r="C21343" s="147" t="s">
        <v>217</v>
      </c>
      <c r="E21343" s="161"/>
      <c r="F21343" s="162"/>
      <c r="G21343" s="147"/>
      <c r="H21343" s="146"/>
      <c r="J21343" s="146"/>
      <c r="L21343" s="150"/>
      <c r="N21343" s="163"/>
      <c r="O21343" s="146"/>
      <c r="P21343" s="146"/>
      <c r="Q21343" s="146"/>
      <c r="R21343" s="34"/>
      <c r="S21343" s="35"/>
      <c r="T21343" s="147"/>
    </row>
    <row r="21344">
      <c r="A21344" s="147"/>
      <c r="B21344" s="64"/>
      <c r="C21344" s="147" t="s">
        <v>217</v>
      </c>
      <c r="E21344" s="161"/>
      <c r="F21344" s="162"/>
      <c r="G21344" s="147"/>
      <c r="H21344" s="146"/>
      <c r="J21344" s="146"/>
      <c r="L21344" s="150"/>
      <c r="N21344" s="163"/>
      <c r="O21344" s="146"/>
      <c r="P21344" s="146"/>
      <c r="Q21344" s="146"/>
      <c r="R21344" s="34"/>
      <c r="S21344" s="35"/>
      <c r="T21344" s="147"/>
    </row>
    <row r="21345">
      <c r="A21345" s="147"/>
      <c r="B21345" s="64"/>
      <c r="C21345" s="147" t="s">
        <v>217</v>
      </c>
      <c r="E21345" s="161"/>
      <c r="F21345" s="162"/>
      <c r="G21345" s="147"/>
      <c r="H21345" s="146"/>
      <c r="J21345" s="146"/>
      <c r="L21345" s="150"/>
      <c r="N21345" s="163"/>
      <c r="O21345" s="146"/>
      <c r="P21345" s="146"/>
      <c r="Q21345" s="146"/>
      <c r="R21345" s="34"/>
      <c r="S21345" s="35"/>
      <c r="T21345" s="147"/>
    </row>
    <row r="21346">
      <c r="A21346" s="147"/>
      <c r="B21346" s="64"/>
      <c r="C21346" s="147" t="s">
        <v>217</v>
      </c>
      <c r="E21346" s="161"/>
      <c r="F21346" s="162"/>
      <c r="G21346" s="147"/>
      <c r="H21346" s="146"/>
      <c r="J21346" s="146"/>
      <c r="L21346" s="150"/>
      <c r="N21346" s="163"/>
      <c r="O21346" s="146"/>
      <c r="P21346" s="146"/>
      <c r="Q21346" s="146"/>
      <c r="R21346" s="34"/>
      <c r="S21346" s="35"/>
      <c r="T21346" s="147"/>
    </row>
    <row r="21347">
      <c r="A21347" s="147"/>
      <c r="B21347" s="64"/>
      <c r="C21347" s="147" t="s">
        <v>217</v>
      </c>
      <c r="E21347" s="161"/>
      <c r="F21347" s="162"/>
      <c r="G21347" s="147"/>
      <c r="H21347" s="146"/>
      <c r="J21347" s="146"/>
      <c r="L21347" s="150"/>
      <c r="N21347" s="163"/>
      <c r="O21347" s="146"/>
      <c r="P21347" s="146"/>
      <c r="Q21347" s="146"/>
      <c r="R21347" s="34"/>
      <c r="S21347" s="35"/>
      <c r="T21347" s="147"/>
    </row>
    <row r="21348">
      <c r="A21348" s="147"/>
      <c r="B21348" s="64"/>
      <c r="C21348" s="147" t="s">
        <v>217</v>
      </c>
      <c r="E21348" s="161"/>
      <c r="F21348" s="162"/>
      <c r="G21348" s="147"/>
      <c r="H21348" s="146"/>
      <c r="J21348" s="146"/>
      <c r="L21348" s="150"/>
      <c r="N21348" s="163"/>
      <c r="O21348" s="146"/>
      <c r="P21348" s="146"/>
      <c r="Q21348" s="146"/>
      <c r="R21348" s="34"/>
      <c r="S21348" s="35"/>
      <c r="T21348" s="147"/>
    </row>
    <row r="21349">
      <c r="A21349" s="147"/>
      <c r="B21349" s="64"/>
      <c r="C21349" s="147" t="s">
        <v>217</v>
      </c>
      <c r="E21349" s="161"/>
      <c r="F21349" s="162"/>
      <c r="G21349" s="147"/>
      <c r="H21349" s="146"/>
      <c r="J21349" s="146"/>
      <c r="L21349" s="150"/>
      <c r="N21349" s="163"/>
      <c r="O21349" s="146"/>
      <c r="P21349" s="146"/>
      <c r="Q21349" s="146"/>
      <c r="R21349" s="34"/>
      <c r="S21349" s="35"/>
      <c r="T21349" s="147"/>
    </row>
    <row r="21350">
      <c r="A21350" s="147"/>
      <c r="B21350" s="64"/>
      <c r="C21350" s="147" t="s">
        <v>217</v>
      </c>
      <c r="E21350" s="161"/>
      <c r="F21350" s="162"/>
      <c r="G21350" s="147"/>
      <c r="H21350" s="146"/>
      <c r="J21350" s="146"/>
      <c r="L21350" s="150"/>
      <c r="N21350" s="163"/>
      <c r="O21350" s="146"/>
      <c r="P21350" s="146"/>
      <c r="Q21350" s="146"/>
      <c r="R21350" s="34"/>
      <c r="S21350" s="35"/>
      <c r="T21350" s="147"/>
    </row>
    <row r="21351">
      <c r="A21351" s="147"/>
      <c r="B21351" s="64"/>
      <c r="C21351" s="147" t="s">
        <v>217</v>
      </c>
      <c r="E21351" s="161"/>
      <c r="F21351" s="162"/>
      <c r="G21351" s="147"/>
      <c r="H21351" s="146"/>
      <c r="J21351" s="146"/>
      <c r="L21351" s="150"/>
      <c r="N21351" s="163"/>
      <c r="O21351" s="146"/>
      <c r="P21351" s="146"/>
      <c r="Q21351" s="146"/>
      <c r="R21351" s="34"/>
      <c r="S21351" s="35"/>
      <c r="T21351" s="147"/>
    </row>
    <row r="21352">
      <c r="A21352" s="147"/>
      <c r="B21352" s="64"/>
      <c r="C21352" s="147" t="s">
        <v>217</v>
      </c>
      <c r="E21352" s="161"/>
      <c r="F21352" s="162"/>
      <c r="G21352" s="147"/>
      <c r="H21352" s="146"/>
      <c r="J21352" s="146"/>
      <c r="L21352" s="150"/>
      <c r="N21352" s="163"/>
      <c r="O21352" s="146"/>
      <c r="P21352" s="146"/>
      <c r="Q21352" s="146"/>
      <c r="R21352" s="34"/>
      <c r="S21352" s="35"/>
      <c r="T21352" s="147"/>
    </row>
    <row r="21353">
      <c r="A21353" s="147"/>
      <c r="B21353" s="64"/>
      <c r="C21353" s="147" t="s">
        <v>217</v>
      </c>
      <c r="E21353" s="161"/>
      <c r="F21353" s="162"/>
      <c r="G21353" s="147"/>
      <c r="H21353" s="146"/>
      <c r="J21353" s="146"/>
      <c r="L21353" s="150"/>
      <c r="N21353" s="163"/>
      <c r="O21353" s="146"/>
      <c r="P21353" s="146"/>
      <c r="Q21353" s="146"/>
      <c r="R21353" s="34"/>
      <c r="S21353" s="35"/>
      <c r="T21353" s="147"/>
    </row>
    <row r="21354">
      <c r="A21354" s="147"/>
      <c r="B21354" s="64"/>
      <c r="C21354" s="147" t="s">
        <v>217</v>
      </c>
      <c r="E21354" s="161"/>
      <c r="F21354" s="162"/>
      <c r="G21354" s="147"/>
      <c r="H21354" s="146"/>
      <c r="J21354" s="146"/>
      <c r="L21354" s="150"/>
      <c r="N21354" s="163"/>
      <c r="O21354" s="146"/>
      <c r="P21354" s="146"/>
      <c r="Q21354" s="146"/>
      <c r="R21354" s="34"/>
      <c r="S21354" s="35"/>
      <c r="T21354" s="147"/>
    </row>
    <row r="21355">
      <c r="A21355" s="147"/>
      <c r="B21355" s="64"/>
      <c r="C21355" s="147" t="s">
        <v>217</v>
      </c>
      <c r="E21355" s="161"/>
      <c r="F21355" s="162"/>
      <c r="G21355" s="147"/>
      <c r="H21355" s="146"/>
      <c r="J21355" s="146"/>
      <c r="L21355" s="150"/>
      <c r="N21355" s="163"/>
      <c r="O21355" s="146"/>
      <c r="P21355" s="146"/>
      <c r="Q21355" s="146"/>
      <c r="R21355" s="34"/>
      <c r="S21355" s="35"/>
      <c r="T21355" s="147"/>
    </row>
    <row r="21356">
      <c r="A21356" s="147"/>
      <c r="B21356" s="64"/>
      <c r="C21356" s="147" t="s">
        <v>217</v>
      </c>
      <c r="E21356" s="161"/>
      <c r="F21356" s="162"/>
      <c r="G21356" s="147"/>
      <c r="H21356" s="146"/>
      <c r="J21356" s="146"/>
      <c r="L21356" s="150"/>
      <c r="N21356" s="163"/>
      <c r="O21356" s="146"/>
      <c r="P21356" s="146"/>
      <c r="Q21356" s="146"/>
      <c r="R21356" s="34"/>
      <c r="S21356" s="35"/>
      <c r="T21356" s="147"/>
    </row>
    <row r="21357">
      <c r="A21357" s="147"/>
      <c r="B21357" s="64"/>
      <c r="C21357" s="147" t="s">
        <v>217</v>
      </c>
      <c r="E21357" s="161"/>
      <c r="F21357" s="162"/>
      <c r="G21357" s="147"/>
      <c r="H21357" s="146"/>
      <c r="J21357" s="146"/>
      <c r="L21357" s="150"/>
      <c r="N21357" s="163"/>
      <c r="O21357" s="146"/>
      <c r="P21357" s="146"/>
      <c r="Q21357" s="146"/>
      <c r="R21357" s="34"/>
      <c r="S21357" s="35"/>
      <c r="T21357" s="147"/>
    </row>
    <row r="21358">
      <c r="A21358" s="147"/>
      <c r="B21358" s="64"/>
      <c r="C21358" s="147" t="s">
        <v>217</v>
      </c>
      <c r="E21358" s="161"/>
      <c r="F21358" s="162"/>
      <c r="G21358" s="147"/>
      <c r="H21358" s="146"/>
      <c r="J21358" s="146"/>
      <c r="L21358" s="150"/>
      <c r="N21358" s="163"/>
      <c r="O21358" s="146"/>
      <c r="P21358" s="146"/>
      <c r="Q21358" s="146"/>
      <c r="R21358" s="34"/>
      <c r="S21358" s="35"/>
      <c r="T21358" s="147"/>
    </row>
    <row r="21359">
      <c r="A21359" s="147"/>
      <c r="B21359" s="64"/>
      <c r="C21359" s="147" t="s">
        <v>217</v>
      </c>
      <c r="E21359" s="161"/>
      <c r="F21359" s="162"/>
      <c r="G21359" s="147"/>
      <c r="H21359" s="146"/>
      <c r="J21359" s="146"/>
      <c r="L21359" s="150"/>
      <c r="N21359" s="163"/>
      <c r="O21359" s="146"/>
      <c r="P21359" s="146"/>
      <c r="Q21359" s="146"/>
      <c r="R21359" s="34"/>
      <c r="S21359" s="35"/>
      <c r="T21359" s="147"/>
    </row>
    <row r="21360">
      <c r="A21360" s="147"/>
      <c r="B21360" s="64"/>
      <c r="C21360" s="147" t="s">
        <v>217</v>
      </c>
      <c r="E21360" s="161"/>
      <c r="F21360" s="162"/>
      <c r="G21360" s="147"/>
      <c r="H21360" s="146"/>
      <c r="J21360" s="146"/>
      <c r="L21360" s="150"/>
      <c r="N21360" s="163"/>
      <c r="O21360" s="146"/>
      <c r="P21360" s="146"/>
      <c r="Q21360" s="146"/>
      <c r="R21360" s="34"/>
      <c r="S21360" s="35"/>
      <c r="T21360" s="147"/>
    </row>
    <row r="21361">
      <c r="A21361" s="147"/>
      <c r="B21361" s="64"/>
      <c r="C21361" s="147" t="s">
        <v>217</v>
      </c>
      <c r="E21361" s="161"/>
      <c r="F21361" s="162"/>
      <c r="G21361" s="147"/>
      <c r="H21361" s="146"/>
      <c r="J21361" s="146"/>
      <c r="L21361" s="150"/>
      <c r="N21361" s="163"/>
      <c r="O21361" s="146"/>
      <c r="P21361" s="146"/>
      <c r="Q21361" s="146"/>
      <c r="R21361" s="34"/>
      <c r="S21361" s="35"/>
      <c r="T21361" s="147"/>
    </row>
    <row r="21362">
      <c r="A21362" s="147"/>
      <c r="B21362" s="64"/>
      <c r="C21362" s="147" t="s">
        <v>217</v>
      </c>
      <c r="E21362" s="161"/>
      <c r="F21362" s="162"/>
      <c r="G21362" s="147"/>
      <c r="H21362" s="146"/>
      <c r="J21362" s="146"/>
      <c r="L21362" s="150"/>
      <c r="N21362" s="163"/>
      <c r="O21362" s="146"/>
      <c r="P21362" s="146"/>
      <c r="Q21362" s="146"/>
      <c r="R21362" s="34"/>
      <c r="S21362" s="35"/>
      <c r="T21362" s="147"/>
    </row>
    <row r="21363">
      <c r="A21363" s="147"/>
      <c r="B21363" s="64"/>
      <c r="C21363" s="147" t="s">
        <v>217</v>
      </c>
      <c r="E21363" s="161"/>
      <c r="F21363" s="162"/>
      <c r="G21363" s="147"/>
      <c r="H21363" s="146"/>
      <c r="J21363" s="146"/>
      <c r="L21363" s="150"/>
      <c r="N21363" s="163"/>
      <c r="O21363" s="146"/>
      <c r="P21363" s="146"/>
      <c r="Q21363" s="146"/>
      <c r="R21363" s="34"/>
      <c r="S21363" s="35"/>
      <c r="T21363" s="147"/>
    </row>
    <row r="21364">
      <c r="A21364" s="147"/>
      <c r="B21364" s="64"/>
      <c r="C21364" s="147" t="s">
        <v>217</v>
      </c>
      <c r="E21364" s="161"/>
      <c r="F21364" s="162"/>
      <c r="G21364" s="147"/>
      <c r="H21364" s="146"/>
      <c r="J21364" s="146"/>
      <c r="L21364" s="150"/>
      <c r="N21364" s="163"/>
      <c r="O21364" s="146"/>
      <c r="P21364" s="146"/>
      <c r="Q21364" s="146"/>
      <c r="R21364" s="34"/>
      <c r="S21364" s="35"/>
      <c r="T21364" s="147"/>
    </row>
    <row r="21365">
      <c r="A21365" s="147"/>
      <c r="B21365" s="64"/>
      <c r="C21365" s="147" t="s">
        <v>217</v>
      </c>
      <c r="E21365" s="161"/>
      <c r="F21365" s="162"/>
      <c r="G21365" s="147"/>
      <c r="H21365" s="146"/>
      <c r="J21365" s="146"/>
      <c r="L21365" s="150"/>
      <c r="N21365" s="163"/>
      <c r="O21365" s="146"/>
      <c r="P21365" s="146"/>
      <c r="Q21365" s="146"/>
      <c r="R21365" s="34"/>
      <c r="S21365" s="35"/>
      <c r="T21365" s="147"/>
    </row>
    <row r="21366">
      <c r="A21366" s="147"/>
      <c r="B21366" s="64"/>
      <c r="C21366" s="147" t="s">
        <v>217</v>
      </c>
      <c r="E21366" s="161"/>
      <c r="F21366" s="162"/>
      <c r="G21366" s="147"/>
      <c r="H21366" s="146"/>
      <c r="J21366" s="146"/>
      <c r="L21366" s="150"/>
      <c r="N21366" s="163"/>
      <c r="O21366" s="146"/>
      <c r="P21366" s="146"/>
      <c r="Q21366" s="146"/>
      <c r="R21366" s="34"/>
      <c r="S21366" s="35"/>
      <c r="T21366" s="147"/>
    </row>
    <row r="21367">
      <c r="A21367" s="147"/>
      <c r="B21367" s="64"/>
      <c r="C21367" s="147" t="s">
        <v>217</v>
      </c>
      <c r="E21367" s="161"/>
      <c r="F21367" s="162"/>
      <c r="G21367" s="147"/>
      <c r="H21367" s="146"/>
      <c r="J21367" s="146"/>
      <c r="L21367" s="150"/>
      <c r="N21367" s="163"/>
      <c r="O21367" s="146"/>
      <c r="P21367" s="146"/>
      <c r="Q21367" s="146"/>
      <c r="R21367" s="34"/>
      <c r="S21367" s="35"/>
      <c r="T21367" s="147"/>
    </row>
    <row r="21368">
      <c r="A21368" s="147"/>
      <c r="B21368" s="64"/>
      <c r="C21368" s="147" t="s">
        <v>217</v>
      </c>
      <c r="E21368" s="161"/>
      <c r="F21368" s="162"/>
      <c r="G21368" s="147"/>
      <c r="H21368" s="146"/>
      <c r="J21368" s="146"/>
      <c r="L21368" s="150"/>
      <c r="N21368" s="163"/>
      <c r="O21368" s="146"/>
      <c r="P21368" s="146"/>
      <c r="Q21368" s="146"/>
      <c r="R21368" s="34"/>
      <c r="S21368" s="35"/>
      <c r="T21368" s="147"/>
    </row>
    <row r="21369">
      <c r="A21369" s="147"/>
      <c r="B21369" s="64"/>
      <c r="C21369" s="147" t="s">
        <v>217</v>
      </c>
      <c r="E21369" s="161"/>
      <c r="F21369" s="162"/>
      <c r="G21369" s="147"/>
      <c r="H21369" s="146"/>
      <c r="J21369" s="146"/>
      <c r="L21369" s="150"/>
      <c r="N21369" s="163"/>
      <c r="O21369" s="146"/>
      <c r="P21369" s="146"/>
      <c r="Q21369" s="146"/>
      <c r="R21369" s="34"/>
      <c r="S21369" s="35"/>
      <c r="T21369" s="147"/>
    </row>
    <row r="21370">
      <c r="A21370" s="147"/>
      <c r="B21370" s="64"/>
      <c r="C21370" s="147" t="s">
        <v>217</v>
      </c>
      <c r="E21370" s="161"/>
      <c r="F21370" s="162"/>
      <c r="G21370" s="147"/>
      <c r="H21370" s="146"/>
      <c r="J21370" s="146"/>
      <c r="L21370" s="150"/>
      <c r="N21370" s="163"/>
      <c r="O21370" s="146"/>
      <c r="P21370" s="146"/>
      <c r="Q21370" s="146"/>
      <c r="R21370" s="34"/>
      <c r="S21370" s="35"/>
      <c r="T21370" s="147"/>
    </row>
    <row r="21371">
      <c r="A21371" s="147"/>
      <c r="B21371" s="64"/>
      <c r="C21371" s="147" t="s">
        <v>217</v>
      </c>
      <c r="E21371" s="161"/>
      <c r="F21371" s="162"/>
      <c r="G21371" s="147"/>
      <c r="H21371" s="146"/>
      <c r="J21371" s="146"/>
      <c r="L21371" s="150"/>
      <c r="N21371" s="163"/>
      <c r="O21371" s="146"/>
      <c r="P21371" s="146"/>
      <c r="Q21371" s="146"/>
      <c r="R21371" s="34"/>
      <c r="S21371" s="35"/>
      <c r="T21371" s="147"/>
    </row>
    <row r="21372">
      <c r="A21372" s="147"/>
      <c r="B21372" s="64"/>
      <c r="C21372" s="147" t="s">
        <v>217</v>
      </c>
      <c r="E21372" s="161"/>
      <c r="F21372" s="162"/>
      <c r="G21372" s="147"/>
      <c r="H21372" s="146"/>
      <c r="J21372" s="146"/>
      <c r="L21372" s="150"/>
      <c r="N21372" s="163"/>
      <c r="O21372" s="146"/>
      <c r="P21372" s="146"/>
      <c r="Q21372" s="146"/>
      <c r="R21372" s="34"/>
      <c r="S21372" s="35"/>
      <c r="T21372" s="147"/>
    </row>
    <row r="21373">
      <c r="A21373" s="147"/>
      <c r="B21373" s="64"/>
      <c r="C21373" s="147" t="s">
        <v>217</v>
      </c>
      <c r="E21373" s="161"/>
      <c r="F21373" s="162"/>
      <c r="G21373" s="147"/>
      <c r="H21373" s="146"/>
      <c r="J21373" s="146"/>
      <c r="L21373" s="150"/>
      <c r="N21373" s="163"/>
      <c r="O21373" s="146"/>
      <c r="P21373" s="146"/>
      <c r="Q21373" s="146"/>
      <c r="R21373" s="34"/>
      <c r="S21373" s="35"/>
      <c r="T21373" s="147"/>
    </row>
    <row r="21374">
      <c r="A21374" s="147"/>
      <c r="B21374" s="64"/>
      <c r="C21374" s="147" t="s">
        <v>217</v>
      </c>
      <c r="E21374" s="161"/>
      <c r="F21374" s="162"/>
      <c r="G21374" s="147"/>
      <c r="H21374" s="146"/>
      <c r="J21374" s="146"/>
      <c r="L21374" s="150"/>
      <c r="N21374" s="163"/>
      <c r="O21374" s="146"/>
      <c r="P21374" s="146"/>
      <c r="Q21374" s="146"/>
      <c r="R21374" s="34"/>
      <c r="S21374" s="35"/>
      <c r="T21374" s="147"/>
    </row>
    <row r="21375">
      <c r="A21375" s="147"/>
      <c r="B21375" s="64"/>
      <c r="C21375" s="147" t="s">
        <v>217</v>
      </c>
      <c r="E21375" s="161"/>
      <c r="F21375" s="162"/>
      <c r="G21375" s="147"/>
      <c r="H21375" s="146"/>
      <c r="J21375" s="146"/>
      <c r="L21375" s="150"/>
      <c r="N21375" s="163"/>
      <c r="O21375" s="146"/>
      <c r="P21375" s="146"/>
      <c r="Q21375" s="146"/>
      <c r="R21375" s="34"/>
      <c r="S21375" s="35"/>
      <c r="T21375" s="147"/>
    </row>
    <row r="21376">
      <c r="A21376" s="147"/>
      <c r="B21376" s="64"/>
      <c r="C21376" s="147" t="s">
        <v>217</v>
      </c>
      <c r="E21376" s="161"/>
      <c r="F21376" s="162"/>
      <c r="G21376" s="147"/>
      <c r="H21376" s="146"/>
      <c r="J21376" s="146"/>
      <c r="L21376" s="150"/>
      <c r="N21376" s="163"/>
      <c r="O21376" s="146"/>
      <c r="P21376" s="146"/>
      <c r="Q21376" s="146"/>
      <c r="R21376" s="34"/>
      <c r="S21376" s="35"/>
      <c r="T21376" s="147"/>
    </row>
    <row r="21377">
      <c r="A21377" s="147"/>
      <c r="B21377" s="64"/>
      <c r="C21377" s="147" t="s">
        <v>217</v>
      </c>
      <c r="E21377" s="161"/>
      <c r="F21377" s="162"/>
      <c r="G21377" s="147"/>
      <c r="H21377" s="146"/>
      <c r="J21377" s="146"/>
      <c r="L21377" s="150"/>
      <c r="N21377" s="163"/>
      <c r="O21377" s="146"/>
      <c r="P21377" s="146"/>
      <c r="Q21377" s="146"/>
      <c r="R21377" s="34"/>
      <c r="S21377" s="35"/>
      <c r="T21377" s="147"/>
    </row>
    <row r="21378">
      <c r="A21378" s="147"/>
      <c r="B21378" s="64"/>
      <c r="C21378" s="147" t="s">
        <v>217</v>
      </c>
      <c r="E21378" s="161"/>
      <c r="F21378" s="162"/>
      <c r="G21378" s="147"/>
      <c r="H21378" s="146"/>
      <c r="J21378" s="146"/>
      <c r="L21378" s="150"/>
      <c r="N21378" s="163"/>
      <c r="O21378" s="146"/>
      <c r="P21378" s="146"/>
      <c r="Q21378" s="146"/>
      <c r="R21378" s="34"/>
      <c r="S21378" s="35"/>
      <c r="T21378" s="147"/>
    </row>
    <row r="21379">
      <c r="A21379" s="147"/>
      <c r="B21379" s="64"/>
      <c r="C21379" s="147" t="s">
        <v>217</v>
      </c>
      <c r="E21379" s="161"/>
      <c r="F21379" s="162"/>
      <c r="G21379" s="147"/>
      <c r="H21379" s="146"/>
      <c r="J21379" s="146"/>
      <c r="L21379" s="150"/>
      <c r="N21379" s="163"/>
      <c r="O21379" s="146"/>
      <c r="P21379" s="146"/>
      <c r="Q21379" s="146"/>
      <c r="R21379" s="34"/>
      <c r="S21379" s="35"/>
      <c r="T21379" s="147"/>
    </row>
    <row r="21380">
      <c r="A21380" s="147"/>
      <c r="B21380" s="64"/>
      <c r="C21380" s="147" t="s">
        <v>217</v>
      </c>
      <c r="E21380" s="161"/>
      <c r="F21380" s="162"/>
      <c r="G21380" s="147"/>
      <c r="H21380" s="146"/>
      <c r="J21380" s="146"/>
      <c r="L21380" s="150"/>
      <c r="N21380" s="163"/>
      <c r="O21380" s="146"/>
      <c r="P21380" s="146"/>
      <c r="Q21380" s="146"/>
      <c r="R21380" s="34"/>
      <c r="S21380" s="35"/>
      <c r="T21380" s="147"/>
    </row>
    <row r="21381">
      <c r="A21381" s="147"/>
      <c r="B21381" s="64"/>
      <c r="C21381" s="147" t="s">
        <v>217</v>
      </c>
      <c r="E21381" s="161"/>
      <c r="F21381" s="162"/>
      <c r="G21381" s="147"/>
      <c r="H21381" s="146"/>
      <c r="J21381" s="146"/>
      <c r="L21381" s="150"/>
      <c r="N21381" s="163"/>
      <c r="O21381" s="146"/>
      <c r="P21381" s="146"/>
      <c r="Q21381" s="146"/>
      <c r="R21381" s="34"/>
      <c r="S21381" s="35"/>
      <c r="T21381" s="147"/>
    </row>
    <row r="21382">
      <c r="A21382" s="147"/>
      <c r="B21382" s="64"/>
      <c r="C21382" s="147" t="s">
        <v>217</v>
      </c>
      <c r="E21382" s="161"/>
      <c r="F21382" s="162"/>
      <c r="G21382" s="147"/>
      <c r="H21382" s="146"/>
      <c r="J21382" s="146"/>
      <c r="L21382" s="150"/>
      <c r="N21382" s="163"/>
      <c r="O21382" s="146"/>
      <c r="P21382" s="146"/>
      <c r="Q21382" s="146"/>
      <c r="R21382" s="34"/>
      <c r="S21382" s="35"/>
      <c r="T21382" s="147"/>
    </row>
    <row r="21383">
      <c r="A21383" s="147"/>
      <c r="B21383" s="64"/>
      <c r="C21383" s="147" t="s">
        <v>217</v>
      </c>
      <c r="E21383" s="161"/>
      <c r="F21383" s="162"/>
      <c r="G21383" s="147"/>
      <c r="H21383" s="146"/>
      <c r="J21383" s="146"/>
      <c r="L21383" s="150"/>
      <c r="N21383" s="163"/>
      <c r="O21383" s="146"/>
      <c r="P21383" s="146"/>
      <c r="Q21383" s="146"/>
      <c r="R21383" s="34"/>
      <c r="S21383" s="35"/>
      <c r="T21383" s="147"/>
    </row>
    <row r="21384">
      <c r="A21384" s="147"/>
      <c r="B21384" s="64"/>
      <c r="C21384" s="147" t="s">
        <v>217</v>
      </c>
      <c r="E21384" s="161"/>
      <c r="F21384" s="162"/>
      <c r="G21384" s="147"/>
      <c r="H21384" s="146"/>
      <c r="J21384" s="146"/>
      <c r="L21384" s="150"/>
      <c r="N21384" s="163"/>
      <c r="O21384" s="146"/>
      <c r="P21384" s="146"/>
      <c r="Q21384" s="146"/>
      <c r="R21384" s="34"/>
      <c r="S21384" s="35"/>
      <c r="T21384" s="147"/>
    </row>
    <row r="21385">
      <c r="A21385" s="147"/>
      <c r="B21385" s="64"/>
      <c r="C21385" s="147" t="s">
        <v>217</v>
      </c>
      <c r="E21385" s="161"/>
      <c r="F21385" s="162"/>
      <c r="G21385" s="147"/>
      <c r="H21385" s="146"/>
      <c r="J21385" s="146"/>
      <c r="L21385" s="150"/>
      <c r="N21385" s="163"/>
      <c r="O21385" s="146"/>
      <c r="P21385" s="146"/>
      <c r="Q21385" s="146"/>
      <c r="R21385" s="34"/>
      <c r="S21385" s="35"/>
      <c r="T21385" s="147"/>
    </row>
    <row r="21386">
      <c r="A21386" s="147"/>
      <c r="B21386" s="64"/>
      <c r="C21386" s="147" t="s">
        <v>217</v>
      </c>
      <c r="E21386" s="161"/>
      <c r="F21386" s="162"/>
      <c r="G21386" s="147"/>
      <c r="H21386" s="146"/>
      <c r="J21386" s="146"/>
      <c r="L21386" s="150"/>
      <c r="N21386" s="163"/>
      <c r="O21386" s="146"/>
      <c r="P21386" s="146"/>
      <c r="Q21386" s="146"/>
      <c r="R21386" s="34"/>
      <c r="S21386" s="35"/>
      <c r="T21386" s="147"/>
    </row>
    <row r="21387">
      <c r="A21387" s="147"/>
      <c r="B21387" s="64"/>
      <c r="C21387" s="147" t="s">
        <v>217</v>
      </c>
      <c r="E21387" s="161"/>
      <c r="F21387" s="162"/>
      <c r="G21387" s="147"/>
      <c r="H21387" s="146"/>
      <c r="J21387" s="146"/>
      <c r="L21387" s="150"/>
      <c r="N21387" s="163"/>
      <c r="O21387" s="146"/>
      <c r="P21387" s="146"/>
      <c r="Q21387" s="146"/>
      <c r="R21387" s="34"/>
      <c r="S21387" s="35"/>
      <c r="T21387" s="147"/>
    </row>
    <row r="21388">
      <c r="A21388" s="147"/>
      <c r="B21388" s="64"/>
      <c r="C21388" s="147" t="s">
        <v>217</v>
      </c>
      <c r="E21388" s="161"/>
      <c r="F21388" s="162"/>
      <c r="G21388" s="147"/>
      <c r="H21388" s="146"/>
      <c r="J21388" s="146"/>
      <c r="L21388" s="150"/>
      <c r="N21388" s="163"/>
      <c r="O21388" s="146"/>
      <c r="P21388" s="146"/>
      <c r="Q21388" s="146"/>
      <c r="R21388" s="34"/>
      <c r="S21388" s="35"/>
      <c r="T21388" s="147"/>
    </row>
    <row r="21389">
      <c r="A21389" s="147"/>
      <c r="B21389" s="64"/>
      <c r="C21389" s="147" t="s">
        <v>217</v>
      </c>
      <c r="E21389" s="161"/>
      <c r="F21389" s="162"/>
      <c r="G21389" s="147"/>
      <c r="H21389" s="146"/>
      <c r="J21389" s="146"/>
      <c r="L21389" s="150"/>
      <c r="N21389" s="163"/>
      <c r="O21389" s="146"/>
      <c r="P21389" s="146"/>
      <c r="Q21389" s="146"/>
      <c r="R21389" s="34"/>
      <c r="S21389" s="35"/>
      <c r="T21389" s="147"/>
    </row>
    <row r="21390">
      <c r="A21390" s="147"/>
      <c r="B21390" s="64"/>
      <c r="C21390" s="147" t="s">
        <v>217</v>
      </c>
      <c r="E21390" s="161"/>
      <c r="F21390" s="162"/>
      <c r="G21390" s="147"/>
      <c r="H21390" s="146"/>
      <c r="J21390" s="146"/>
      <c r="L21390" s="150"/>
      <c r="N21390" s="163"/>
      <c r="O21390" s="146"/>
      <c r="P21390" s="146"/>
      <c r="Q21390" s="146"/>
      <c r="R21390" s="34"/>
      <c r="S21390" s="35"/>
      <c r="T21390" s="147"/>
    </row>
    <row r="21391">
      <c r="A21391" s="147"/>
      <c r="B21391" s="64"/>
      <c r="C21391" s="147" t="s">
        <v>217</v>
      </c>
      <c r="E21391" s="161"/>
      <c r="F21391" s="162"/>
      <c r="G21391" s="147"/>
      <c r="H21391" s="146"/>
      <c r="J21391" s="146"/>
      <c r="L21391" s="150"/>
      <c r="N21391" s="163"/>
      <c r="O21391" s="146"/>
      <c r="P21391" s="146"/>
      <c r="Q21391" s="146"/>
      <c r="R21391" s="34"/>
      <c r="S21391" s="35"/>
      <c r="T21391" s="147"/>
    </row>
    <row r="21392">
      <c r="A21392" s="147"/>
      <c r="B21392" s="64"/>
      <c r="C21392" s="147" t="s">
        <v>217</v>
      </c>
      <c r="E21392" s="161"/>
      <c r="F21392" s="162"/>
      <c r="G21392" s="147"/>
      <c r="H21392" s="146"/>
      <c r="J21392" s="146"/>
      <c r="L21392" s="150"/>
      <c r="N21392" s="163"/>
      <c r="O21392" s="146"/>
      <c r="P21392" s="146"/>
      <c r="Q21392" s="146"/>
      <c r="R21392" s="34"/>
      <c r="S21392" s="35"/>
      <c r="T21392" s="147"/>
    </row>
    <row r="21393">
      <c r="A21393" s="147"/>
      <c r="B21393" s="64"/>
      <c r="C21393" s="147" t="s">
        <v>217</v>
      </c>
      <c r="E21393" s="161"/>
      <c r="F21393" s="162"/>
      <c r="G21393" s="147"/>
      <c r="H21393" s="146"/>
      <c r="J21393" s="146"/>
      <c r="L21393" s="150"/>
      <c r="N21393" s="163"/>
      <c r="O21393" s="146"/>
      <c r="P21393" s="146"/>
      <c r="Q21393" s="146"/>
      <c r="R21393" s="34"/>
      <c r="S21393" s="35"/>
      <c r="T21393" s="147"/>
    </row>
    <row r="21394">
      <c r="A21394" s="147"/>
      <c r="B21394" s="64"/>
      <c r="C21394" s="147" t="s">
        <v>217</v>
      </c>
      <c r="E21394" s="161"/>
      <c r="F21394" s="162"/>
      <c r="G21394" s="147"/>
      <c r="H21394" s="146"/>
      <c r="J21394" s="146"/>
      <c r="L21394" s="150"/>
      <c r="N21394" s="163"/>
      <c r="O21394" s="146"/>
      <c r="P21394" s="146"/>
      <c r="Q21394" s="146"/>
      <c r="R21394" s="34"/>
      <c r="S21394" s="35"/>
      <c r="T21394" s="147"/>
    </row>
    <row r="21395">
      <c r="A21395" s="147"/>
      <c r="B21395" s="64"/>
      <c r="C21395" s="147" t="s">
        <v>217</v>
      </c>
      <c r="E21395" s="161"/>
      <c r="F21395" s="162"/>
      <c r="G21395" s="147"/>
      <c r="H21395" s="146"/>
      <c r="J21395" s="146"/>
      <c r="L21395" s="150"/>
      <c r="N21395" s="163"/>
      <c r="O21395" s="146"/>
      <c r="P21395" s="146"/>
      <c r="Q21395" s="146"/>
      <c r="R21395" s="34"/>
      <c r="S21395" s="35"/>
      <c r="T21395" s="147"/>
    </row>
    <row r="21396">
      <c r="A21396" s="147"/>
      <c r="B21396" s="64"/>
      <c r="C21396" s="147" t="s">
        <v>217</v>
      </c>
      <c r="E21396" s="161"/>
      <c r="F21396" s="162"/>
      <c r="G21396" s="147"/>
      <c r="H21396" s="146"/>
      <c r="J21396" s="146"/>
      <c r="L21396" s="150"/>
      <c r="N21396" s="163"/>
      <c r="O21396" s="146"/>
      <c r="P21396" s="146"/>
      <c r="Q21396" s="146"/>
      <c r="R21396" s="34"/>
      <c r="S21396" s="35"/>
      <c r="T21396" s="147"/>
    </row>
    <row r="21397">
      <c r="A21397" s="147"/>
      <c r="B21397" s="64"/>
      <c r="C21397" s="147" t="s">
        <v>217</v>
      </c>
      <c r="E21397" s="161"/>
      <c r="F21397" s="162"/>
      <c r="G21397" s="147"/>
      <c r="H21397" s="146"/>
      <c r="J21397" s="146"/>
      <c r="L21397" s="150"/>
      <c r="N21397" s="163"/>
      <c r="O21397" s="146"/>
      <c r="P21397" s="146"/>
      <c r="Q21397" s="146"/>
      <c r="R21397" s="34"/>
      <c r="S21397" s="35"/>
      <c r="T21397" s="147"/>
    </row>
    <row r="21398">
      <c r="A21398" s="147"/>
      <c r="B21398" s="64"/>
      <c r="C21398" s="147" t="s">
        <v>217</v>
      </c>
      <c r="E21398" s="161"/>
      <c r="F21398" s="162"/>
      <c r="G21398" s="147"/>
      <c r="H21398" s="146"/>
      <c r="J21398" s="146"/>
      <c r="L21398" s="150"/>
      <c r="N21398" s="163"/>
      <c r="O21398" s="146"/>
      <c r="P21398" s="146"/>
      <c r="Q21398" s="146"/>
      <c r="R21398" s="34"/>
      <c r="S21398" s="35"/>
      <c r="T21398" s="147"/>
    </row>
    <row r="21399">
      <c r="A21399" s="147"/>
      <c r="B21399" s="64"/>
      <c r="C21399" s="147" t="s">
        <v>217</v>
      </c>
      <c r="E21399" s="161"/>
      <c r="F21399" s="162"/>
      <c r="G21399" s="147"/>
      <c r="H21399" s="146"/>
      <c r="J21399" s="146"/>
      <c r="L21399" s="150"/>
      <c r="N21399" s="163"/>
      <c r="O21399" s="146"/>
      <c r="P21399" s="146"/>
      <c r="Q21399" s="146"/>
      <c r="R21399" s="34"/>
      <c r="S21399" s="35"/>
      <c r="T21399" s="147"/>
    </row>
    <row r="21400">
      <c r="A21400" s="147"/>
      <c r="B21400" s="64"/>
      <c r="C21400" s="147" t="s">
        <v>217</v>
      </c>
      <c r="E21400" s="161"/>
      <c r="F21400" s="162"/>
      <c r="G21400" s="147"/>
      <c r="H21400" s="146"/>
      <c r="J21400" s="146"/>
      <c r="L21400" s="150"/>
      <c r="N21400" s="163"/>
      <c r="O21400" s="146"/>
      <c r="P21400" s="146"/>
      <c r="Q21400" s="146"/>
      <c r="R21400" s="34"/>
      <c r="S21400" s="35"/>
      <c r="T21400" s="147"/>
    </row>
    <row r="21401">
      <c r="A21401" s="147"/>
      <c r="B21401" s="64"/>
      <c r="C21401" s="147" t="s">
        <v>217</v>
      </c>
      <c r="E21401" s="161"/>
      <c r="F21401" s="162"/>
      <c r="G21401" s="147"/>
      <c r="H21401" s="146"/>
      <c r="J21401" s="146"/>
      <c r="L21401" s="150"/>
      <c r="N21401" s="163"/>
      <c r="O21401" s="146"/>
      <c r="P21401" s="146"/>
      <c r="Q21401" s="146"/>
      <c r="R21401" s="34"/>
      <c r="S21401" s="35"/>
      <c r="T21401" s="147"/>
    </row>
    <row r="21402">
      <c r="A21402" s="147"/>
      <c r="B21402" s="64"/>
      <c r="C21402" s="147" t="s">
        <v>217</v>
      </c>
      <c r="E21402" s="161"/>
      <c r="F21402" s="162"/>
      <c r="G21402" s="147"/>
      <c r="H21402" s="146"/>
      <c r="J21402" s="146"/>
      <c r="L21402" s="150"/>
      <c r="N21402" s="163"/>
      <c r="O21402" s="146"/>
      <c r="P21402" s="146"/>
      <c r="Q21402" s="146"/>
      <c r="R21402" s="34"/>
      <c r="S21402" s="35"/>
      <c r="T21402" s="147"/>
    </row>
    <row r="21403">
      <c r="A21403" s="147"/>
      <c r="B21403" s="64"/>
      <c r="C21403" s="147" t="s">
        <v>217</v>
      </c>
      <c r="E21403" s="161"/>
      <c r="F21403" s="162"/>
      <c r="G21403" s="147"/>
      <c r="H21403" s="146"/>
      <c r="J21403" s="146"/>
      <c r="L21403" s="150"/>
      <c r="N21403" s="163"/>
      <c r="O21403" s="146"/>
      <c r="P21403" s="146"/>
      <c r="Q21403" s="146"/>
      <c r="R21403" s="34"/>
      <c r="S21403" s="35"/>
      <c r="T21403" s="147"/>
    </row>
    <row r="21404">
      <c r="A21404" s="147"/>
      <c r="B21404" s="64"/>
      <c r="C21404" s="147" t="s">
        <v>217</v>
      </c>
      <c r="E21404" s="161"/>
      <c r="F21404" s="162"/>
      <c r="G21404" s="147"/>
      <c r="H21404" s="146"/>
      <c r="J21404" s="146"/>
      <c r="L21404" s="150"/>
      <c r="N21404" s="163"/>
      <c r="O21404" s="146"/>
      <c r="P21404" s="146"/>
      <c r="Q21404" s="146"/>
      <c r="R21404" s="34"/>
      <c r="S21404" s="35"/>
      <c r="T21404" s="147"/>
    </row>
    <row r="21405">
      <c r="A21405" s="147"/>
      <c r="B21405" s="64"/>
      <c r="C21405" s="147" t="s">
        <v>217</v>
      </c>
      <c r="E21405" s="161"/>
      <c r="F21405" s="162"/>
      <c r="G21405" s="147"/>
      <c r="H21405" s="146"/>
      <c r="J21405" s="146"/>
      <c r="L21405" s="150"/>
      <c r="N21405" s="163"/>
      <c r="O21405" s="146"/>
      <c r="P21405" s="146"/>
      <c r="Q21405" s="146"/>
      <c r="R21405" s="34"/>
      <c r="S21405" s="35"/>
      <c r="T21405" s="147"/>
    </row>
    <row r="21406">
      <c r="A21406" s="147"/>
      <c r="B21406" s="64"/>
      <c r="C21406" s="147" t="s">
        <v>217</v>
      </c>
      <c r="E21406" s="161"/>
      <c r="F21406" s="162"/>
      <c r="G21406" s="147"/>
      <c r="H21406" s="146"/>
      <c r="J21406" s="146"/>
      <c r="L21406" s="150"/>
      <c r="N21406" s="163"/>
      <c r="O21406" s="146"/>
      <c r="P21406" s="146"/>
      <c r="Q21406" s="146"/>
      <c r="R21406" s="34"/>
      <c r="S21406" s="35"/>
      <c r="T21406" s="147"/>
    </row>
    <row r="21407">
      <c r="A21407" s="147"/>
      <c r="B21407" s="64"/>
      <c r="C21407" s="147" t="s">
        <v>217</v>
      </c>
      <c r="E21407" s="161"/>
      <c r="F21407" s="162"/>
      <c r="G21407" s="147"/>
      <c r="H21407" s="146"/>
      <c r="J21407" s="146"/>
      <c r="L21407" s="150"/>
      <c r="N21407" s="163"/>
      <c r="O21407" s="146"/>
      <c r="P21407" s="146"/>
      <c r="Q21407" s="146"/>
      <c r="R21407" s="34"/>
      <c r="S21407" s="35"/>
      <c r="T21407" s="147"/>
    </row>
    <row r="21408">
      <c r="A21408" s="147"/>
      <c r="B21408" s="64"/>
      <c r="C21408" s="147" t="s">
        <v>217</v>
      </c>
      <c r="E21408" s="161"/>
      <c r="F21408" s="162"/>
      <c r="G21408" s="147"/>
      <c r="H21408" s="146"/>
      <c r="J21408" s="146"/>
      <c r="L21408" s="150"/>
      <c r="N21408" s="163"/>
      <c r="O21408" s="146"/>
      <c r="P21408" s="146"/>
      <c r="Q21408" s="146"/>
      <c r="R21408" s="34"/>
      <c r="S21408" s="35"/>
      <c r="T21408" s="147"/>
    </row>
    <row r="21409">
      <c r="A21409" s="147"/>
      <c r="B21409" s="64"/>
      <c r="C21409" s="147" t="s">
        <v>217</v>
      </c>
      <c r="E21409" s="161"/>
      <c r="F21409" s="162"/>
      <c r="G21409" s="147"/>
      <c r="H21409" s="146"/>
      <c r="J21409" s="146"/>
      <c r="L21409" s="150"/>
      <c r="N21409" s="163"/>
      <c r="O21409" s="146"/>
      <c r="P21409" s="146"/>
      <c r="Q21409" s="146"/>
      <c r="R21409" s="34"/>
      <c r="S21409" s="35"/>
      <c r="T21409" s="147"/>
    </row>
    <row r="21410">
      <c r="A21410" s="147"/>
      <c r="B21410" s="64"/>
      <c r="C21410" s="147" t="s">
        <v>217</v>
      </c>
      <c r="E21410" s="161"/>
      <c r="F21410" s="162"/>
      <c r="G21410" s="147"/>
      <c r="H21410" s="146"/>
      <c r="J21410" s="146"/>
      <c r="L21410" s="150"/>
      <c r="N21410" s="163"/>
      <c r="O21410" s="146"/>
      <c r="P21410" s="146"/>
      <c r="Q21410" s="146"/>
      <c r="R21410" s="34"/>
      <c r="S21410" s="35"/>
      <c r="T21410" s="147"/>
    </row>
    <row r="21411">
      <c r="A21411" s="147"/>
      <c r="B21411" s="64"/>
      <c r="C21411" s="147" t="s">
        <v>217</v>
      </c>
      <c r="E21411" s="161"/>
      <c r="F21411" s="162"/>
      <c r="G21411" s="147"/>
      <c r="H21411" s="146"/>
      <c r="J21411" s="146"/>
      <c r="L21411" s="150"/>
      <c r="N21411" s="163"/>
      <c r="O21411" s="146"/>
      <c r="P21411" s="146"/>
      <c r="Q21411" s="146"/>
      <c r="R21411" s="34"/>
      <c r="S21411" s="35"/>
      <c r="T21411" s="147"/>
    </row>
    <row r="21412">
      <c r="A21412" s="147"/>
      <c r="B21412" s="64"/>
      <c r="C21412" s="147" t="s">
        <v>217</v>
      </c>
      <c r="E21412" s="161"/>
      <c r="F21412" s="162"/>
      <c r="G21412" s="147"/>
      <c r="H21412" s="146"/>
      <c r="J21412" s="146"/>
      <c r="L21412" s="150"/>
      <c r="N21412" s="163"/>
      <c r="O21412" s="146"/>
      <c r="P21412" s="146"/>
      <c r="Q21412" s="146"/>
      <c r="R21412" s="34"/>
      <c r="S21412" s="35"/>
      <c r="T21412" s="147"/>
    </row>
    <row r="21413">
      <c r="A21413" s="147"/>
      <c r="B21413" s="64"/>
      <c r="C21413" s="147" t="s">
        <v>217</v>
      </c>
      <c r="E21413" s="161"/>
      <c r="F21413" s="162"/>
      <c r="G21413" s="147"/>
      <c r="H21413" s="146"/>
      <c r="J21413" s="146"/>
      <c r="L21413" s="150"/>
      <c r="N21413" s="163"/>
      <c r="O21413" s="146"/>
      <c r="P21413" s="146"/>
      <c r="Q21413" s="146"/>
      <c r="R21413" s="34"/>
      <c r="S21413" s="35"/>
      <c r="T21413" s="147"/>
    </row>
    <row r="21414">
      <c r="A21414" s="147"/>
      <c r="B21414" s="64"/>
      <c r="C21414" s="147" t="s">
        <v>217</v>
      </c>
      <c r="E21414" s="161"/>
      <c r="F21414" s="162"/>
      <c r="G21414" s="147"/>
      <c r="H21414" s="146"/>
      <c r="J21414" s="146"/>
      <c r="L21414" s="150"/>
      <c r="N21414" s="163"/>
      <c r="O21414" s="146"/>
      <c r="P21414" s="146"/>
      <c r="Q21414" s="146"/>
      <c r="R21414" s="34"/>
      <c r="S21414" s="35"/>
      <c r="T21414" s="147"/>
    </row>
    <row r="21415">
      <c r="A21415" s="147"/>
      <c r="B21415" s="64"/>
      <c r="C21415" s="147" t="s">
        <v>217</v>
      </c>
      <c r="E21415" s="161"/>
      <c r="F21415" s="162"/>
      <c r="G21415" s="147"/>
      <c r="H21415" s="146"/>
      <c r="J21415" s="146"/>
      <c r="L21415" s="150"/>
      <c r="N21415" s="163"/>
      <c r="O21415" s="146"/>
      <c r="P21415" s="146"/>
      <c r="Q21415" s="146"/>
      <c r="R21415" s="34"/>
      <c r="S21415" s="35"/>
      <c r="T21415" s="147"/>
    </row>
    <row r="21416">
      <c r="A21416" s="147"/>
      <c r="B21416" s="64"/>
      <c r="C21416" s="147" t="s">
        <v>217</v>
      </c>
      <c r="E21416" s="161"/>
      <c r="F21416" s="162"/>
      <c r="G21416" s="147"/>
      <c r="H21416" s="146"/>
      <c r="J21416" s="146"/>
      <c r="L21416" s="150"/>
      <c r="N21416" s="163"/>
      <c r="O21416" s="146"/>
      <c r="P21416" s="146"/>
      <c r="Q21416" s="146"/>
      <c r="R21416" s="34"/>
      <c r="S21416" s="35"/>
      <c r="T21416" s="147"/>
    </row>
    <row r="21417">
      <c r="A21417" s="147"/>
      <c r="B21417" s="64"/>
      <c r="C21417" s="147" t="s">
        <v>217</v>
      </c>
      <c r="E21417" s="161"/>
      <c r="F21417" s="162"/>
      <c r="G21417" s="147"/>
      <c r="H21417" s="146"/>
      <c r="J21417" s="146"/>
      <c r="L21417" s="150"/>
      <c r="N21417" s="163"/>
      <c r="O21417" s="146"/>
      <c r="P21417" s="146"/>
      <c r="Q21417" s="146"/>
      <c r="R21417" s="34"/>
      <c r="S21417" s="35"/>
      <c r="T21417" s="147"/>
    </row>
    <row r="21418">
      <c r="A21418" s="147"/>
      <c r="B21418" s="64"/>
      <c r="C21418" s="147" t="s">
        <v>217</v>
      </c>
      <c r="E21418" s="161"/>
      <c r="F21418" s="162"/>
      <c r="G21418" s="147"/>
      <c r="H21418" s="146"/>
      <c r="J21418" s="146"/>
      <c r="L21418" s="150"/>
      <c r="N21418" s="163"/>
      <c r="O21418" s="146"/>
      <c r="P21418" s="146"/>
      <c r="Q21418" s="146"/>
      <c r="R21418" s="34"/>
      <c r="S21418" s="35"/>
      <c r="T21418" s="147"/>
    </row>
    <row r="21419">
      <c r="A21419" s="147"/>
      <c r="B21419" s="64"/>
      <c r="C21419" s="147" t="s">
        <v>217</v>
      </c>
      <c r="E21419" s="161"/>
      <c r="F21419" s="162"/>
      <c r="G21419" s="147"/>
      <c r="H21419" s="146"/>
      <c r="J21419" s="146"/>
      <c r="L21419" s="150"/>
      <c r="N21419" s="163"/>
      <c r="O21419" s="146"/>
      <c r="P21419" s="146"/>
      <c r="Q21419" s="146"/>
      <c r="R21419" s="34"/>
      <c r="S21419" s="35"/>
      <c r="T21419" s="147"/>
    </row>
    <row r="21420">
      <c r="A21420" s="147"/>
      <c r="B21420" s="64"/>
      <c r="C21420" s="147" t="s">
        <v>217</v>
      </c>
      <c r="E21420" s="161"/>
      <c r="F21420" s="162"/>
      <c r="G21420" s="147"/>
      <c r="H21420" s="146"/>
      <c r="J21420" s="146"/>
      <c r="L21420" s="150"/>
      <c r="N21420" s="163"/>
      <c r="O21420" s="146"/>
      <c r="P21420" s="146"/>
      <c r="Q21420" s="146"/>
      <c r="R21420" s="34"/>
      <c r="S21420" s="35"/>
      <c r="T21420" s="147"/>
    </row>
    <row r="21421">
      <c r="A21421" s="147"/>
      <c r="B21421" s="64"/>
      <c r="C21421" s="147" t="s">
        <v>217</v>
      </c>
      <c r="E21421" s="161"/>
      <c r="F21421" s="162"/>
      <c r="G21421" s="147"/>
      <c r="H21421" s="146"/>
      <c r="J21421" s="146"/>
      <c r="L21421" s="150"/>
      <c r="N21421" s="163"/>
      <c r="O21421" s="146"/>
      <c r="P21421" s="146"/>
      <c r="Q21421" s="146"/>
      <c r="R21421" s="34"/>
      <c r="S21421" s="35"/>
      <c r="T21421" s="147"/>
    </row>
    <row r="21422">
      <c r="A21422" s="147"/>
      <c r="B21422" s="64"/>
      <c r="C21422" s="147" t="s">
        <v>217</v>
      </c>
      <c r="E21422" s="161"/>
      <c r="F21422" s="162"/>
      <c r="G21422" s="147"/>
      <c r="H21422" s="146"/>
      <c r="J21422" s="146"/>
      <c r="L21422" s="150"/>
      <c r="N21422" s="163"/>
      <c r="O21422" s="146"/>
      <c r="P21422" s="146"/>
      <c r="Q21422" s="146"/>
      <c r="R21422" s="34"/>
      <c r="S21422" s="35"/>
      <c r="T21422" s="147"/>
    </row>
    <row r="21423">
      <c r="A21423" s="147"/>
      <c r="B21423" s="64"/>
      <c r="C21423" s="147" t="s">
        <v>217</v>
      </c>
      <c r="E21423" s="161"/>
      <c r="F21423" s="162"/>
      <c r="G21423" s="147"/>
      <c r="H21423" s="146"/>
      <c r="J21423" s="146"/>
      <c r="L21423" s="150"/>
      <c r="N21423" s="163"/>
      <c r="O21423" s="146"/>
      <c r="P21423" s="146"/>
      <c r="Q21423" s="146"/>
      <c r="R21423" s="34"/>
      <c r="S21423" s="35"/>
      <c r="T21423" s="147"/>
    </row>
    <row r="21424">
      <c r="A21424" s="147"/>
      <c r="B21424" s="64"/>
      <c r="C21424" s="147" t="s">
        <v>217</v>
      </c>
      <c r="E21424" s="161"/>
      <c r="F21424" s="162"/>
      <c r="G21424" s="147"/>
      <c r="H21424" s="146"/>
      <c r="J21424" s="146"/>
      <c r="L21424" s="150"/>
      <c r="N21424" s="163"/>
      <c r="O21424" s="146"/>
      <c r="P21424" s="146"/>
      <c r="Q21424" s="146"/>
      <c r="R21424" s="34"/>
      <c r="S21424" s="35"/>
      <c r="T21424" s="147"/>
    </row>
    <row r="21425">
      <c r="A21425" s="147"/>
      <c r="B21425" s="64"/>
      <c r="C21425" s="147" t="s">
        <v>217</v>
      </c>
      <c r="E21425" s="161"/>
      <c r="F21425" s="162"/>
      <c r="G21425" s="147"/>
      <c r="H21425" s="146"/>
      <c r="J21425" s="146"/>
      <c r="L21425" s="150"/>
      <c r="N21425" s="163"/>
      <c r="O21425" s="146"/>
      <c r="P21425" s="146"/>
      <c r="Q21425" s="146"/>
      <c r="R21425" s="34"/>
      <c r="S21425" s="35"/>
      <c r="T21425" s="147"/>
    </row>
    <row r="21426">
      <c r="A21426" s="147"/>
      <c r="B21426" s="64"/>
      <c r="C21426" s="147" t="s">
        <v>217</v>
      </c>
      <c r="E21426" s="161"/>
      <c r="F21426" s="162"/>
      <c r="G21426" s="147"/>
      <c r="H21426" s="146"/>
      <c r="J21426" s="146"/>
      <c r="L21426" s="150"/>
      <c r="N21426" s="163"/>
      <c r="O21426" s="146"/>
      <c r="P21426" s="146"/>
      <c r="Q21426" s="146"/>
      <c r="R21426" s="34"/>
      <c r="S21426" s="35"/>
      <c r="T21426" s="147"/>
    </row>
    <row r="21427">
      <c r="A21427" s="147"/>
      <c r="B21427" s="64"/>
      <c r="C21427" s="147" t="s">
        <v>217</v>
      </c>
      <c r="E21427" s="161"/>
      <c r="F21427" s="162"/>
      <c r="G21427" s="147"/>
      <c r="H21427" s="146"/>
      <c r="J21427" s="146"/>
      <c r="L21427" s="150"/>
      <c r="N21427" s="163"/>
      <c r="O21427" s="146"/>
      <c r="P21427" s="146"/>
      <c r="Q21427" s="146"/>
      <c r="R21427" s="34"/>
      <c r="S21427" s="35"/>
      <c r="T21427" s="147"/>
    </row>
    <row r="21428">
      <c r="A21428" s="147"/>
      <c r="B21428" s="64"/>
      <c r="C21428" s="147" t="s">
        <v>217</v>
      </c>
      <c r="E21428" s="161"/>
      <c r="F21428" s="162"/>
      <c r="G21428" s="147"/>
      <c r="H21428" s="146"/>
      <c r="J21428" s="146"/>
      <c r="L21428" s="150"/>
      <c r="N21428" s="163"/>
      <c r="O21428" s="146"/>
      <c r="P21428" s="146"/>
      <c r="Q21428" s="146"/>
      <c r="R21428" s="34"/>
      <c r="S21428" s="35"/>
      <c r="T21428" s="147"/>
    </row>
    <row r="21429">
      <c r="A21429" s="147"/>
      <c r="B21429" s="64"/>
      <c r="C21429" s="147" t="s">
        <v>217</v>
      </c>
      <c r="E21429" s="161"/>
      <c r="F21429" s="162"/>
      <c r="G21429" s="147"/>
      <c r="H21429" s="146"/>
      <c r="J21429" s="146"/>
      <c r="L21429" s="150"/>
      <c r="N21429" s="163"/>
      <c r="O21429" s="146"/>
      <c r="P21429" s="146"/>
      <c r="Q21429" s="146"/>
      <c r="R21429" s="34"/>
      <c r="S21429" s="35"/>
      <c r="T21429" s="147"/>
    </row>
    <row r="21430">
      <c r="A21430" s="147"/>
      <c r="B21430" s="64"/>
      <c r="C21430" s="147" t="s">
        <v>217</v>
      </c>
      <c r="E21430" s="161"/>
      <c r="F21430" s="162"/>
      <c r="G21430" s="147"/>
      <c r="H21430" s="146"/>
      <c r="J21430" s="146"/>
      <c r="L21430" s="150"/>
      <c r="N21430" s="163"/>
      <c r="O21430" s="146"/>
      <c r="P21430" s="146"/>
      <c r="Q21430" s="146"/>
      <c r="R21430" s="34"/>
      <c r="S21430" s="35"/>
      <c r="T21430" s="147"/>
    </row>
    <row r="21431">
      <c r="A21431" s="147"/>
      <c r="B21431" s="64"/>
      <c r="C21431" s="147" t="s">
        <v>217</v>
      </c>
      <c r="E21431" s="161"/>
      <c r="F21431" s="162"/>
      <c r="G21431" s="147"/>
      <c r="H21431" s="146"/>
      <c r="J21431" s="146"/>
      <c r="L21431" s="150"/>
      <c r="N21431" s="163"/>
      <c r="O21431" s="146"/>
      <c r="P21431" s="146"/>
      <c r="Q21431" s="146"/>
      <c r="R21431" s="34"/>
      <c r="S21431" s="35"/>
      <c r="T21431" s="147"/>
    </row>
    <row r="21432">
      <c r="A21432" s="147"/>
      <c r="B21432" s="64"/>
      <c r="C21432" s="147" t="s">
        <v>217</v>
      </c>
      <c r="E21432" s="161"/>
      <c r="F21432" s="162"/>
      <c r="G21432" s="147"/>
      <c r="H21432" s="146"/>
      <c r="J21432" s="146"/>
      <c r="L21432" s="150"/>
      <c r="N21432" s="163"/>
      <c r="O21432" s="146"/>
      <c r="P21432" s="146"/>
      <c r="Q21432" s="146"/>
      <c r="R21432" s="34"/>
      <c r="S21432" s="35"/>
      <c r="T21432" s="147"/>
    </row>
    <row r="21433">
      <c r="A21433" s="147"/>
      <c r="B21433" s="64"/>
      <c r="C21433" s="147" t="s">
        <v>217</v>
      </c>
      <c r="E21433" s="161"/>
      <c r="F21433" s="162"/>
      <c r="G21433" s="147"/>
      <c r="H21433" s="146"/>
      <c r="J21433" s="146"/>
      <c r="L21433" s="150"/>
      <c r="N21433" s="163"/>
      <c r="O21433" s="146"/>
      <c r="P21433" s="146"/>
      <c r="Q21433" s="146"/>
      <c r="R21433" s="34"/>
      <c r="S21433" s="35"/>
      <c r="T21433" s="147"/>
    </row>
    <row r="21434">
      <c r="A21434" s="147"/>
      <c r="B21434" s="64"/>
      <c r="C21434" s="147" t="s">
        <v>217</v>
      </c>
      <c r="E21434" s="161"/>
      <c r="F21434" s="162"/>
      <c r="G21434" s="147"/>
      <c r="H21434" s="146"/>
      <c r="J21434" s="146"/>
      <c r="L21434" s="150"/>
      <c r="N21434" s="163"/>
      <c r="O21434" s="146"/>
      <c r="P21434" s="146"/>
      <c r="Q21434" s="146"/>
      <c r="R21434" s="34"/>
      <c r="S21434" s="35"/>
      <c r="T21434" s="147"/>
    </row>
    <row r="21435">
      <c r="A21435" s="147"/>
      <c r="B21435" s="64"/>
      <c r="C21435" s="147" t="s">
        <v>217</v>
      </c>
      <c r="E21435" s="161"/>
      <c r="F21435" s="162"/>
      <c r="G21435" s="147"/>
      <c r="H21435" s="146"/>
      <c r="J21435" s="146"/>
      <c r="L21435" s="150"/>
      <c r="N21435" s="163"/>
      <c r="O21435" s="146"/>
      <c r="P21435" s="146"/>
      <c r="Q21435" s="146"/>
      <c r="R21435" s="34"/>
      <c r="S21435" s="35"/>
      <c r="T21435" s="147"/>
    </row>
    <row r="21436">
      <c r="A21436" s="147"/>
      <c r="B21436" s="64"/>
      <c r="C21436" s="147" t="s">
        <v>217</v>
      </c>
      <c r="E21436" s="161"/>
      <c r="F21436" s="162"/>
      <c r="G21436" s="147"/>
      <c r="H21436" s="146"/>
      <c r="J21436" s="146"/>
      <c r="L21436" s="150"/>
      <c r="N21436" s="163"/>
      <c r="O21436" s="146"/>
      <c r="P21436" s="146"/>
      <c r="Q21436" s="146"/>
      <c r="R21436" s="34"/>
      <c r="S21436" s="35"/>
      <c r="T21436" s="147"/>
    </row>
    <row r="21437">
      <c r="A21437" s="147"/>
      <c r="B21437" s="64"/>
      <c r="C21437" s="147" t="s">
        <v>217</v>
      </c>
      <c r="E21437" s="161"/>
      <c r="F21437" s="162"/>
      <c r="G21437" s="147"/>
      <c r="H21437" s="146"/>
      <c r="J21437" s="146"/>
      <c r="L21437" s="150"/>
      <c r="N21437" s="163"/>
      <c r="O21437" s="146"/>
      <c r="P21437" s="146"/>
      <c r="Q21437" s="146"/>
      <c r="R21437" s="34"/>
      <c r="S21437" s="35"/>
      <c r="T21437" s="147"/>
    </row>
    <row r="21438">
      <c r="A21438" s="147"/>
      <c r="B21438" s="64"/>
      <c r="C21438" s="147" t="s">
        <v>217</v>
      </c>
      <c r="E21438" s="161"/>
      <c r="F21438" s="162"/>
      <c r="G21438" s="147"/>
      <c r="H21438" s="146"/>
      <c r="J21438" s="146"/>
      <c r="L21438" s="150"/>
      <c r="N21438" s="163"/>
      <c r="O21438" s="146"/>
      <c r="P21438" s="146"/>
      <c r="Q21438" s="146"/>
      <c r="R21438" s="34"/>
      <c r="S21438" s="35"/>
      <c r="T21438" s="147"/>
    </row>
    <row r="21439">
      <c r="A21439" s="147"/>
      <c r="B21439" s="64"/>
      <c r="C21439" s="147" t="s">
        <v>217</v>
      </c>
      <c r="E21439" s="161"/>
      <c r="F21439" s="162"/>
      <c r="G21439" s="147"/>
      <c r="H21439" s="146"/>
      <c r="J21439" s="146"/>
      <c r="L21439" s="150"/>
      <c r="N21439" s="163"/>
      <c r="O21439" s="146"/>
      <c r="P21439" s="146"/>
      <c r="Q21439" s="146"/>
      <c r="R21439" s="34"/>
      <c r="S21439" s="35"/>
      <c r="T21439" s="147"/>
    </row>
    <row r="21440">
      <c r="A21440" s="147"/>
      <c r="B21440" s="64"/>
      <c r="C21440" s="147" t="s">
        <v>217</v>
      </c>
      <c r="E21440" s="161"/>
      <c r="F21440" s="162"/>
      <c r="G21440" s="147"/>
      <c r="H21440" s="146"/>
      <c r="J21440" s="146"/>
      <c r="L21440" s="150"/>
      <c r="N21440" s="163"/>
      <c r="O21440" s="146"/>
      <c r="P21440" s="146"/>
      <c r="Q21440" s="146"/>
      <c r="R21440" s="34"/>
      <c r="S21440" s="35"/>
      <c r="T21440" s="147"/>
    </row>
    <row r="21441">
      <c r="A21441" s="147"/>
      <c r="B21441" s="64"/>
      <c r="C21441" s="147" t="s">
        <v>217</v>
      </c>
      <c r="E21441" s="161"/>
      <c r="F21441" s="162"/>
      <c r="G21441" s="147"/>
      <c r="H21441" s="146"/>
      <c r="J21441" s="146"/>
      <c r="L21441" s="150"/>
      <c r="N21441" s="163"/>
      <c r="O21441" s="146"/>
      <c r="P21441" s="146"/>
      <c r="Q21441" s="146"/>
      <c r="R21441" s="34"/>
      <c r="S21441" s="35"/>
      <c r="T21441" s="147"/>
    </row>
    <row r="21442">
      <c r="A21442" s="147"/>
      <c r="B21442" s="64"/>
      <c r="C21442" s="147" t="s">
        <v>217</v>
      </c>
      <c r="E21442" s="161"/>
      <c r="F21442" s="162"/>
      <c r="G21442" s="147"/>
      <c r="H21442" s="146"/>
      <c r="J21442" s="146"/>
      <c r="L21442" s="150"/>
      <c r="N21442" s="163"/>
      <c r="O21442" s="146"/>
      <c r="P21442" s="146"/>
      <c r="Q21442" s="146"/>
      <c r="R21442" s="34"/>
      <c r="S21442" s="35"/>
      <c r="T21442" s="147"/>
    </row>
    <row r="21443">
      <c r="A21443" s="147"/>
      <c r="B21443" s="64"/>
      <c r="C21443" s="147" t="s">
        <v>217</v>
      </c>
      <c r="E21443" s="161"/>
      <c r="F21443" s="162"/>
      <c r="G21443" s="147"/>
      <c r="H21443" s="146"/>
      <c r="J21443" s="146"/>
      <c r="L21443" s="150"/>
      <c r="N21443" s="163"/>
      <c r="O21443" s="146"/>
      <c r="P21443" s="146"/>
      <c r="Q21443" s="146"/>
      <c r="R21443" s="34"/>
      <c r="S21443" s="35"/>
      <c r="T21443" s="147"/>
    </row>
    <row r="21444">
      <c r="A21444" s="147"/>
      <c r="B21444" s="64"/>
      <c r="C21444" s="147" t="s">
        <v>217</v>
      </c>
      <c r="E21444" s="161"/>
      <c r="F21444" s="162"/>
      <c r="G21444" s="147"/>
      <c r="H21444" s="146"/>
      <c r="J21444" s="146"/>
      <c r="L21444" s="150"/>
      <c r="N21444" s="163"/>
      <c r="O21444" s="146"/>
      <c r="P21444" s="146"/>
      <c r="Q21444" s="146"/>
      <c r="R21444" s="34"/>
      <c r="S21444" s="35"/>
      <c r="T21444" s="147"/>
    </row>
    <row r="21445">
      <c r="A21445" s="147"/>
      <c r="B21445" s="64"/>
      <c r="C21445" s="147" t="s">
        <v>217</v>
      </c>
      <c r="E21445" s="161"/>
      <c r="F21445" s="162"/>
      <c r="G21445" s="147"/>
      <c r="H21445" s="146"/>
      <c r="J21445" s="146"/>
      <c r="L21445" s="150"/>
      <c r="N21445" s="163"/>
      <c r="O21445" s="146"/>
      <c r="P21445" s="146"/>
      <c r="Q21445" s="146"/>
      <c r="R21445" s="34"/>
      <c r="S21445" s="35"/>
      <c r="T21445" s="147"/>
    </row>
    <row r="21446">
      <c r="A21446" s="147"/>
      <c r="B21446" s="64"/>
      <c r="C21446" s="147" t="s">
        <v>217</v>
      </c>
      <c r="E21446" s="161"/>
      <c r="F21446" s="162"/>
      <c r="G21446" s="147"/>
      <c r="H21446" s="146"/>
      <c r="J21446" s="146"/>
      <c r="L21446" s="150"/>
      <c r="N21446" s="163"/>
      <c r="O21446" s="146"/>
      <c r="P21446" s="146"/>
      <c r="Q21446" s="146"/>
      <c r="R21446" s="34"/>
      <c r="S21446" s="35"/>
      <c r="T21446" s="147"/>
    </row>
    <row r="21447">
      <c r="A21447" s="147"/>
      <c r="B21447" s="64"/>
      <c r="C21447" s="147" t="s">
        <v>217</v>
      </c>
      <c r="E21447" s="161"/>
      <c r="F21447" s="162"/>
      <c r="G21447" s="147"/>
      <c r="H21447" s="146"/>
      <c r="J21447" s="146"/>
      <c r="L21447" s="150"/>
      <c r="N21447" s="163"/>
      <c r="O21447" s="146"/>
      <c r="P21447" s="146"/>
      <c r="Q21447" s="146"/>
      <c r="R21447" s="34"/>
      <c r="S21447" s="35"/>
      <c r="T21447" s="147"/>
    </row>
    <row r="21448">
      <c r="A21448" s="147"/>
      <c r="B21448" s="64"/>
      <c r="C21448" s="147" t="s">
        <v>217</v>
      </c>
      <c r="E21448" s="161"/>
      <c r="F21448" s="162"/>
      <c r="G21448" s="147"/>
      <c r="H21448" s="146"/>
      <c r="J21448" s="146"/>
      <c r="L21448" s="150"/>
      <c r="N21448" s="163"/>
      <c r="O21448" s="146"/>
      <c r="P21448" s="146"/>
      <c r="Q21448" s="146"/>
      <c r="R21448" s="34"/>
      <c r="S21448" s="35"/>
      <c r="T21448" s="147"/>
    </row>
    <row r="21449">
      <c r="A21449" s="147"/>
      <c r="B21449" s="64"/>
      <c r="C21449" s="147" t="s">
        <v>217</v>
      </c>
      <c r="E21449" s="161"/>
      <c r="F21449" s="162"/>
      <c r="G21449" s="147"/>
      <c r="H21449" s="146"/>
      <c r="J21449" s="146"/>
      <c r="L21449" s="150"/>
      <c r="N21449" s="163"/>
      <c r="O21449" s="146"/>
      <c r="P21449" s="146"/>
      <c r="Q21449" s="146"/>
      <c r="R21449" s="34"/>
      <c r="S21449" s="35"/>
      <c r="T21449" s="147"/>
    </row>
    <row r="21450">
      <c r="A21450" s="147"/>
      <c r="B21450" s="64"/>
      <c r="C21450" s="147" t="s">
        <v>217</v>
      </c>
      <c r="E21450" s="161"/>
      <c r="F21450" s="162"/>
      <c r="G21450" s="147"/>
      <c r="H21450" s="146"/>
      <c r="J21450" s="146"/>
      <c r="L21450" s="150"/>
      <c r="N21450" s="163"/>
      <c r="O21450" s="146"/>
      <c r="P21450" s="146"/>
      <c r="Q21450" s="146"/>
      <c r="R21450" s="34"/>
      <c r="S21450" s="35"/>
      <c r="T21450" s="147"/>
    </row>
    <row r="21451">
      <c r="A21451" s="147"/>
      <c r="B21451" s="64"/>
      <c r="C21451" s="147" t="s">
        <v>217</v>
      </c>
      <c r="E21451" s="161"/>
      <c r="F21451" s="162"/>
      <c r="G21451" s="147"/>
      <c r="H21451" s="146"/>
      <c r="J21451" s="146"/>
      <c r="L21451" s="150"/>
      <c r="N21451" s="163"/>
      <c r="O21451" s="146"/>
      <c r="P21451" s="146"/>
      <c r="Q21451" s="146"/>
      <c r="R21451" s="34"/>
      <c r="S21451" s="35"/>
      <c r="T21451" s="147"/>
    </row>
    <row r="21452">
      <c r="A21452" s="147"/>
      <c r="B21452" s="64"/>
      <c r="C21452" s="147" t="s">
        <v>217</v>
      </c>
      <c r="E21452" s="161"/>
      <c r="F21452" s="162"/>
      <c r="G21452" s="147"/>
      <c r="H21452" s="146"/>
      <c r="J21452" s="146"/>
      <c r="L21452" s="150"/>
      <c r="N21452" s="163"/>
      <c r="O21452" s="146"/>
      <c r="P21452" s="146"/>
      <c r="Q21452" s="146"/>
      <c r="R21452" s="34"/>
      <c r="S21452" s="35"/>
      <c r="T21452" s="147"/>
    </row>
    <row r="21453">
      <c r="A21453" s="147"/>
      <c r="B21453" s="64"/>
      <c r="C21453" s="147" t="s">
        <v>217</v>
      </c>
      <c r="E21453" s="161"/>
      <c r="F21453" s="162"/>
      <c r="G21453" s="147"/>
      <c r="H21453" s="146"/>
      <c r="J21453" s="146"/>
      <c r="L21453" s="150"/>
      <c r="N21453" s="163"/>
      <c r="O21453" s="146"/>
      <c r="P21453" s="146"/>
      <c r="Q21453" s="146"/>
      <c r="R21453" s="34"/>
      <c r="S21453" s="35"/>
      <c r="T21453" s="147"/>
    </row>
    <row r="21454">
      <c r="A21454" s="147"/>
      <c r="B21454" s="64"/>
      <c r="C21454" s="147" t="s">
        <v>217</v>
      </c>
      <c r="E21454" s="161"/>
      <c r="F21454" s="162"/>
      <c r="G21454" s="147"/>
      <c r="H21454" s="146"/>
      <c r="J21454" s="146"/>
      <c r="L21454" s="150"/>
      <c r="N21454" s="163"/>
      <c r="O21454" s="146"/>
      <c r="P21454" s="146"/>
      <c r="Q21454" s="146"/>
      <c r="R21454" s="34"/>
      <c r="S21454" s="35"/>
      <c r="T21454" s="147"/>
    </row>
    <row r="21455">
      <c r="A21455" s="147"/>
      <c r="B21455" s="64"/>
      <c r="C21455" s="147" t="s">
        <v>217</v>
      </c>
      <c r="E21455" s="161"/>
      <c r="F21455" s="162"/>
      <c r="G21455" s="147"/>
      <c r="H21455" s="146"/>
      <c r="J21455" s="146"/>
      <c r="L21455" s="150"/>
      <c r="N21455" s="163"/>
      <c r="O21455" s="146"/>
      <c r="P21455" s="146"/>
      <c r="Q21455" s="146"/>
      <c r="R21455" s="34"/>
      <c r="S21455" s="35"/>
      <c r="T21455" s="147"/>
    </row>
    <row r="21456">
      <c r="A21456" s="147"/>
      <c r="B21456" s="64"/>
      <c r="C21456" s="147" t="s">
        <v>217</v>
      </c>
      <c r="E21456" s="161"/>
      <c r="F21456" s="162"/>
      <c r="G21456" s="147"/>
      <c r="H21456" s="146"/>
      <c r="J21456" s="146"/>
      <c r="L21456" s="150"/>
      <c r="N21456" s="163"/>
      <c r="O21456" s="146"/>
      <c r="P21456" s="146"/>
      <c r="Q21456" s="146"/>
      <c r="R21456" s="34"/>
      <c r="S21456" s="35"/>
      <c r="T21456" s="147"/>
    </row>
    <row r="21457">
      <c r="A21457" s="147"/>
      <c r="B21457" s="64"/>
      <c r="C21457" s="147" t="s">
        <v>217</v>
      </c>
      <c r="E21457" s="161"/>
      <c r="F21457" s="162"/>
      <c r="G21457" s="147"/>
      <c r="H21457" s="146"/>
      <c r="J21457" s="146"/>
      <c r="L21457" s="150"/>
      <c r="N21457" s="163"/>
      <c r="O21457" s="146"/>
      <c r="P21457" s="146"/>
      <c r="Q21457" s="146"/>
      <c r="R21457" s="34"/>
      <c r="S21457" s="35"/>
      <c r="T21457" s="147"/>
    </row>
    <row r="21458">
      <c r="A21458" s="147"/>
      <c r="B21458" s="64"/>
      <c r="C21458" s="147" t="s">
        <v>217</v>
      </c>
      <c r="E21458" s="161"/>
      <c r="F21458" s="162"/>
      <c r="G21458" s="147"/>
      <c r="H21458" s="146"/>
      <c r="J21458" s="146"/>
      <c r="L21458" s="150"/>
      <c r="N21458" s="163"/>
      <c r="O21458" s="146"/>
      <c r="P21458" s="146"/>
      <c r="Q21458" s="146"/>
      <c r="R21458" s="34"/>
      <c r="S21458" s="35"/>
      <c r="T21458" s="147"/>
    </row>
    <row r="21459">
      <c r="A21459" s="147"/>
      <c r="B21459" s="64"/>
      <c r="C21459" s="147" t="s">
        <v>217</v>
      </c>
      <c r="E21459" s="161"/>
      <c r="F21459" s="162"/>
      <c r="G21459" s="147"/>
      <c r="H21459" s="146"/>
      <c r="J21459" s="146"/>
      <c r="L21459" s="150"/>
      <c r="N21459" s="163"/>
      <c r="O21459" s="146"/>
      <c r="P21459" s="146"/>
      <c r="Q21459" s="146"/>
      <c r="R21459" s="34"/>
      <c r="S21459" s="35"/>
      <c r="T21459" s="147"/>
    </row>
    <row r="21460">
      <c r="A21460" s="147"/>
      <c r="B21460" s="64"/>
      <c r="C21460" s="147" t="s">
        <v>217</v>
      </c>
      <c r="E21460" s="161"/>
      <c r="F21460" s="162"/>
      <c r="G21460" s="147"/>
      <c r="H21460" s="146"/>
      <c r="J21460" s="146"/>
      <c r="L21460" s="150"/>
      <c r="N21460" s="163"/>
      <c r="O21460" s="146"/>
      <c r="P21460" s="146"/>
      <c r="Q21460" s="146"/>
      <c r="R21460" s="34"/>
      <c r="S21460" s="35"/>
      <c r="T21460" s="147"/>
    </row>
    <row r="21461">
      <c r="A21461" s="147"/>
      <c r="B21461" s="64"/>
      <c r="C21461" s="147" t="s">
        <v>217</v>
      </c>
      <c r="E21461" s="161"/>
      <c r="F21461" s="162"/>
      <c r="G21461" s="147"/>
      <c r="H21461" s="146"/>
      <c r="J21461" s="146"/>
      <c r="L21461" s="150"/>
      <c r="N21461" s="163"/>
      <c r="O21461" s="146"/>
      <c r="P21461" s="146"/>
      <c r="Q21461" s="146"/>
      <c r="R21461" s="34"/>
      <c r="S21461" s="35"/>
      <c r="T21461" s="147"/>
    </row>
    <row r="21462">
      <c r="A21462" s="147"/>
      <c r="B21462" s="64"/>
      <c r="C21462" s="147" t="s">
        <v>217</v>
      </c>
      <c r="E21462" s="161"/>
      <c r="F21462" s="162"/>
      <c r="G21462" s="147"/>
      <c r="H21462" s="146"/>
      <c r="J21462" s="146"/>
      <c r="L21462" s="150"/>
      <c r="N21462" s="163"/>
      <c r="O21462" s="146"/>
      <c r="P21462" s="146"/>
      <c r="Q21462" s="146"/>
      <c r="R21462" s="34"/>
      <c r="S21462" s="35"/>
      <c r="T21462" s="147"/>
    </row>
    <row r="21463">
      <c r="A21463" s="147"/>
      <c r="B21463" s="64"/>
      <c r="C21463" s="147" t="s">
        <v>217</v>
      </c>
      <c r="E21463" s="161"/>
      <c r="F21463" s="162"/>
      <c r="G21463" s="147"/>
      <c r="H21463" s="146"/>
      <c r="J21463" s="146"/>
      <c r="L21463" s="150"/>
      <c r="N21463" s="163"/>
      <c r="O21463" s="146"/>
      <c r="P21463" s="146"/>
      <c r="Q21463" s="146"/>
      <c r="R21463" s="34"/>
      <c r="S21463" s="35"/>
      <c r="T21463" s="147"/>
    </row>
    <row r="21464">
      <c r="A21464" s="147"/>
      <c r="B21464" s="64"/>
      <c r="C21464" s="147" t="s">
        <v>217</v>
      </c>
      <c r="E21464" s="161"/>
      <c r="F21464" s="162"/>
      <c r="G21464" s="147"/>
      <c r="H21464" s="146"/>
      <c r="J21464" s="146"/>
      <c r="L21464" s="150"/>
      <c r="N21464" s="163"/>
      <c r="O21464" s="146"/>
      <c r="P21464" s="146"/>
      <c r="Q21464" s="146"/>
      <c r="R21464" s="34"/>
      <c r="S21464" s="35"/>
      <c r="T21464" s="147"/>
    </row>
    <row r="21465">
      <c r="A21465" s="147"/>
      <c r="B21465" s="64"/>
      <c r="C21465" s="147" t="s">
        <v>217</v>
      </c>
      <c r="E21465" s="161"/>
      <c r="F21465" s="162"/>
      <c r="G21465" s="147"/>
      <c r="H21465" s="146"/>
      <c r="J21465" s="146"/>
      <c r="L21465" s="150"/>
      <c r="N21465" s="163"/>
      <c r="O21465" s="146"/>
      <c r="P21465" s="146"/>
      <c r="Q21465" s="146"/>
      <c r="R21465" s="34"/>
      <c r="S21465" s="35"/>
      <c r="T21465" s="147"/>
    </row>
    <row r="21466">
      <c r="A21466" s="147"/>
      <c r="B21466" s="64"/>
      <c r="C21466" s="147" t="s">
        <v>217</v>
      </c>
      <c r="E21466" s="161"/>
      <c r="F21466" s="162"/>
      <c r="G21466" s="147"/>
      <c r="H21466" s="146"/>
      <c r="J21466" s="146"/>
      <c r="L21466" s="150"/>
      <c r="N21466" s="163"/>
      <c r="O21466" s="146"/>
      <c r="P21466" s="146"/>
      <c r="Q21466" s="146"/>
      <c r="R21466" s="34"/>
      <c r="S21466" s="35"/>
      <c r="T21466" s="147"/>
    </row>
    <row r="21467">
      <c r="A21467" s="147"/>
      <c r="B21467" s="64"/>
      <c r="C21467" s="147" t="s">
        <v>217</v>
      </c>
      <c r="E21467" s="161"/>
      <c r="F21467" s="162"/>
      <c r="G21467" s="147"/>
      <c r="H21467" s="146"/>
      <c r="J21467" s="146"/>
      <c r="L21467" s="150"/>
      <c r="N21467" s="163"/>
      <c r="O21467" s="146"/>
      <c r="P21467" s="146"/>
      <c r="Q21467" s="146"/>
      <c r="R21467" s="34"/>
      <c r="S21467" s="35"/>
      <c r="T21467" s="147"/>
    </row>
    <row r="21468">
      <c r="A21468" s="147"/>
      <c r="B21468" s="64"/>
      <c r="C21468" s="147" t="s">
        <v>217</v>
      </c>
      <c r="E21468" s="161"/>
      <c r="F21468" s="162"/>
      <c r="G21468" s="147"/>
      <c r="H21468" s="146"/>
      <c r="J21468" s="146"/>
      <c r="L21468" s="150"/>
      <c r="N21468" s="163"/>
      <c r="O21468" s="146"/>
      <c r="P21468" s="146"/>
      <c r="Q21468" s="146"/>
      <c r="R21468" s="34"/>
      <c r="S21468" s="35"/>
      <c r="T21468" s="147"/>
    </row>
    <row r="21469">
      <c r="A21469" s="147"/>
      <c r="B21469" s="64"/>
      <c r="C21469" s="147" t="s">
        <v>217</v>
      </c>
      <c r="E21469" s="161"/>
      <c r="F21469" s="162"/>
      <c r="G21469" s="147"/>
      <c r="H21469" s="146"/>
      <c r="J21469" s="146"/>
      <c r="L21469" s="150"/>
      <c r="N21469" s="163"/>
      <c r="O21469" s="146"/>
      <c r="P21469" s="146"/>
      <c r="Q21469" s="146"/>
      <c r="R21469" s="34"/>
      <c r="S21469" s="35"/>
      <c r="T21469" s="147"/>
    </row>
    <row r="21470">
      <c r="A21470" s="147"/>
      <c r="B21470" s="64"/>
      <c r="C21470" s="147" t="s">
        <v>217</v>
      </c>
      <c r="E21470" s="161"/>
      <c r="F21470" s="162"/>
      <c r="G21470" s="147"/>
      <c r="H21470" s="146"/>
      <c r="J21470" s="146"/>
      <c r="L21470" s="150"/>
      <c r="N21470" s="163"/>
      <c r="O21470" s="146"/>
      <c r="P21470" s="146"/>
      <c r="Q21470" s="146"/>
      <c r="R21470" s="34"/>
      <c r="S21470" s="35"/>
      <c r="T21470" s="147"/>
    </row>
    <row r="21471">
      <c r="A21471" s="147"/>
      <c r="B21471" s="64"/>
      <c r="C21471" s="147" t="s">
        <v>217</v>
      </c>
      <c r="E21471" s="161"/>
      <c r="F21471" s="162"/>
      <c r="G21471" s="147"/>
      <c r="H21471" s="146"/>
      <c r="J21471" s="146"/>
      <c r="L21471" s="150"/>
      <c r="N21471" s="163"/>
      <c r="O21471" s="146"/>
      <c r="P21471" s="146"/>
      <c r="Q21471" s="146"/>
      <c r="R21471" s="34"/>
      <c r="S21471" s="35"/>
      <c r="T21471" s="147"/>
    </row>
    <row r="21472">
      <c r="A21472" s="147"/>
      <c r="B21472" s="64"/>
      <c r="C21472" s="147" t="s">
        <v>217</v>
      </c>
      <c r="E21472" s="161"/>
      <c r="F21472" s="162"/>
      <c r="G21472" s="147"/>
      <c r="H21472" s="146"/>
      <c r="J21472" s="146"/>
      <c r="L21472" s="150"/>
      <c r="N21472" s="163"/>
      <c r="O21472" s="146"/>
      <c r="P21472" s="146"/>
      <c r="Q21472" s="146"/>
      <c r="R21472" s="34"/>
      <c r="S21472" s="35"/>
      <c r="T21472" s="147"/>
    </row>
    <row r="21473">
      <c r="A21473" s="147"/>
      <c r="B21473" s="64"/>
      <c r="C21473" s="147" t="s">
        <v>217</v>
      </c>
      <c r="E21473" s="161"/>
      <c r="F21473" s="162"/>
      <c r="G21473" s="147"/>
      <c r="H21473" s="146"/>
      <c r="J21473" s="146"/>
      <c r="L21473" s="150"/>
      <c r="N21473" s="163"/>
      <c r="O21473" s="146"/>
      <c r="P21473" s="146"/>
      <c r="Q21473" s="146"/>
      <c r="R21473" s="34"/>
      <c r="S21473" s="35"/>
      <c r="T21473" s="147"/>
    </row>
    <row r="21474">
      <c r="A21474" s="147"/>
      <c r="B21474" s="64"/>
      <c r="C21474" s="147" t="s">
        <v>217</v>
      </c>
      <c r="E21474" s="161"/>
      <c r="F21474" s="162"/>
      <c r="G21474" s="147"/>
      <c r="H21474" s="146"/>
      <c r="J21474" s="146"/>
      <c r="L21474" s="150"/>
      <c r="N21474" s="163"/>
      <c r="O21474" s="146"/>
      <c r="P21474" s="146"/>
      <c r="Q21474" s="146"/>
      <c r="R21474" s="34"/>
      <c r="S21474" s="35"/>
      <c r="T21474" s="147"/>
    </row>
    <row r="21475">
      <c r="A21475" s="147"/>
      <c r="B21475" s="64"/>
      <c r="C21475" s="147" t="s">
        <v>217</v>
      </c>
      <c r="E21475" s="161"/>
      <c r="F21475" s="162"/>
      <c r="G21475" s="147"/>
      <c r="H21475" s="146"/>
      <c r="J21475" s="146"/>
      <c r="L21475" s="150"/>
      <c r="N21475" s="163"/>
      <c r="O21475" s="146"/>
      <c r="P21475" s="146"/>
      <c r="Q21475" s="146"/>
      <c r="R21475" s="34"/>
      <c r="S21475" s="35"/>
      <c r="T21475" s="147"/>
    </row>
    <row r="21476">
      <c r="A21476" s="147"/>
      <c r="B21476" s="64"/>
      <c r="C21476" s="147" t="s">
        <v>217</v>
      </c>
      <c r="E21476" s="161"/>
      <c r="F21476" s="162"/>
      <c r="G21476" s="147"/>
      <c r="H21476" s="146"/>
      <c r="J21476" s="146"/>
      <c r="L21476" s="150"/>
      <c r="N21476" s="163"/>
      <c r="O21476" s="146"/>
      <c r="P21476" s="146"/>
      <c r="Q21476" s="146"/>
      <c r="R21476" s="34"/>
      <c r="S21476" s="35"/>
      <c r="T21476" s="147"/>
    </row>
    <row r="21477">
      <c r="A21477" s="147"/>
      <c r="B21477" s="64"/>
      <c r="C21477" s="147" t="s">
        <v>217</v>
      </c>
      <c r="E21477" s="161"/>
      <c r="F21477" s="162"/>
      <c r="G21477" s="147"/>
      <c r="H21477" s="146"/>
      <c r="J21477" s="146"/>
      <c r="L21477" s="150"/>
      <c r="N21477" s="163"/>
      <c r="O21477" s="146"/>
      <c r="P21477" s="146"/>
      <c r="Q21477" s="146"/>
      <c r="R21477" s="34"/>
      <c r="S21477" s="35"/>
      <c r="T21477" s="147"/>
    </row>
    <row r="21478">
      <c r="A21478" s="147"/>
      <c r="B21478" s="64"/>
      <c r="C21478" s="147" t="s">
        <v>217</v>
      </c>
      <c r="E21478" s="161"/>
      <c r="F21478" s="162"/>
      <c r="G21478" s="147"/>
      <c r="H21478" s="146"/>
      <c r="J21478" s="146"/>
      <c r="L21478" s="150"/>
      <c r="N21478" s="163"/>
      <c r="O21478" s="146"/>
      <c r="P21478" s="146"/>
      <c r="Q21478" s="146"/>
      <c r="R21478" s="34"/>
      <c r="S21478" s="35"/>
      <c r="T21478" s="147"/>
    </row>
    <row r="21479">
      <c r="A21479" s="147"/>
      <c r="B21479" s="64"/>
      <c r="C21479" s="147" t="s">
        <v>217</v>
      </c>
      <c r="E21479" s="161"/>
      <c r="F21479" s="162"/>
      <c r="G21479" s="147"/>
      <c r="H21479" s="146"/>
      <c r="J21479" s="146"/>
      <c r="L21479" s="150"/>
      <c r="N21479" s="163"/>
      <c r="O21479" s="146"/>
      <c r="P21479" s="146"/>
      <c r="Q21479" s="146"/>
      <c r="R21479" s="34"/>
      <c r="S21479" s="35"/>
      <c r="T21479" s="147"/>
    </row>
    <row r="21480">
      <c r="A21480" s="147"/>
      <c r="B21480" s="64"/>
      <c r="C21480" s="147" t="s">
        <v>217</v>
      </c>
      <c r="E21480" s="161"/>
      <c r="F21480" s="162"/>
      <c r="G21480" s="147"/>
      <c r="H21480" s="146"/>
      <c r="J21480" s="146"/>
      <c r="L21480" s="150"/>
      <c r="N21480" s="163"/>
      <c r="O21480" s="146"/>
      <c r="P21480" s="146"/>
      <c r="Q21480" s="146"/>
      <c r="R21480" s="34"/>
      <c r="S21480" s="35"/>
      <c r="T21480" s="147"/>
    </row>
    <row r="21481">
      <c r="A21481" s="147"/>
      <c r="B21481" s="64"/>
      <c r="C21481" s="147" t="s">
        <v>217</v>
      </c>
      <c r="E21481" s="161"/>
      <c r="F21481" s="162"/>
      <c r="G21481" s="147"/>
      <c r="H21481" s="146"/>
      <c r="J21481" s="146"/>
      <c r="L21481" s="150"/>
      <c r="N21481" s="163"/>
      <c r="O21481" s="146"/>
      <c r="P21481" s="146"/>
      <c r="Q21481" s="146"/>
      <c r="R21481" s="34"/>
      <c r="S21481" s="35"/>
      <c r="T21481" s="147"/>
    </row>
    <row r="21482">
      <c r="A21482" s="147"/>
      <c r="B21482" s="64"/>
      <c r="C21482" s="147" t="s">
        <v>217</v>
      </c>
      <c r="E21482" s="161"/>
      <c r="F21482" s="162"/>
      <c r="G21482" s="147"/>
      <c r="H21482" s="146"/>
      <c r="J21482" s="146"/>
      <c r="L21482" s="150"/>
      <c r="N21482" s="163"/>
      <c r="O21482" s="146"/>
      <c r="P21482" s="146"/>
      <c r="Q21482" s="146"/>
      <c r="R21482" s="34"/>
      <c r="S21482" s="35"/>
      <c r="T21482" s="147"/>
    </row>
    <row r="21483">
      <c r="A21483" s="147"/>
      <c r="B21483" s="64"/>
      <c r="C21483" s="147" t="s">
        <v>217</v>
      </c>
      <c r="E21483" s="161"/>
      <c r="F21483" s="162"/>
      <c r="G21483" s="147"/>
      <c r="H21483" s="146"/>
      <c r="J21483" s="146"/>
      <c r="L21483" s="150"/>
      <c r="N21483" s="163"/>
      <c r="O21483" s="146"/>
      <c r="P21483" s="146"/>
      <c r="Q21483" s="146"/>
      <c r="R21483" s="34"/>
      <c r="S21483" s="35"/>
      <c r="T21483" s="147"/>
    </row>
    <row r="21484">
      <c r="A21484" s="147"/>
      <c r="B21484" s="64"/>
      <c r="C21484" s="147" t="s">
        <v>217</v>
      </c>
      <c r="E21484" s="161"/>
      <c r="F21484" s="162"/>
      <c r="G21484" s="147"/>
      <c r="H21484" s="146"/>
      <c r="J21484" s="146"/>
      <c r="L21484" s="150"/>
      <c r="N21484" s="163"/>
      <c r="O21484" s="146"/>
      <c r="P21484" s="146"/>
      <c r="Q21484" s="146"/>
      <c r="R21484" s="34"/>
      <c r="S21484" s="35"/>
      <c r="T21484" s="147"/>
    </row>
    <row r="21485">
      <c r="A21485" s="147"/>
      <c r="B21485" s="64"/>
      <c r="C21485" s="147" t="s">
        <v>217</v>
      </c>
      <c r="E21485" s="161"/>
      <c r="F21485" s="162"/>
      <c r="G21485" s="147"/>
      <c r="H21485" s="146"/>
      <c r="J21485" s="146"/>
      <c r="L21485" s="150"/>
      <c r="N21485" s="163"/>
      <c r="O21485" s="146"/>
      <c r="P21485" s="146"/>
      <c r="Q21485" s="146"/>
      <c r="R21485" s="34"/>
      <c r="S21485" s="35"/>
      <c r="T21485" s="147"/>
    </row>
    <row r="21486">
      <c r="A21486" s="147"/>
      <c r="B21486" s="64"/>
      <c r="C21486" s="147" t="s">
        <v>217</v>
      </c>
      <c r="E21486" s="161"/>
      <c r="F21486" s="162"/>
      <c r="G21486" s="147"/>
      <c r="H21486" s="146"/>
      <c r="J21486" s="146"/>
      <c r="L21486" s="150"/>
      <c r="N21486" s="163"/>
      <c r="O21486" s="146"/>
      <c r="P21486" s="146"/>
      <c r="Q21486" s="146"/>
      <c r="R21486" s="34"/>
      <c r="S21486" s="35"/>
      <c r="T21486" s="147"/>
    </row>
    <row r="21487">
      <c r="A21487" s="147"/>
      <c r="B21487" s="64"/>
      <c r="C21487" s="147" t="s">
        <v>217</v>
      </c>
      <c r="E21487" s="161"/>
      <c r="F21487" s="162"/>
      <c r="G21487" s="147"/>
      <c r="H21487" s="146"/>
      <c r="J21487" s="146"/>
      <c r="L21487" s="150"/>
      <c r="N21487" s="163"/>
      <c r="O21487" s="146"/>
      <c r="P21487" s="146"/>
      <c r="Q21487" s="146"/>
      <c r="R21487" s="34"/>
      <c r="S21487" s="35"/>
      <c r="T21487" s="147"/>
    </row>
    <row r="21488">
      <c r="A21488" s="147"/>
      <c r="B21488" s="64"/>
      <c r="C21488" s="147" t="s">
        <v>217</v>
      </c>
      <c r="E21488" s="161"/>
      <c r="F21488" s="162"/>
      <c r="G21488" s="147"/>
      <c r="H21488" s="146"/>
      <c r="J21488" s="146"/>
      <c r="L21488" s="150"/>
      <c r="N21488" s="163"/>
      <c r="O21488" s="146"/>
      <c r="P21488" s="146"/>
      <c r="Q21488" s="146"/>
      <c r="R21488" s="34"/>
      <c r="S21488" s="35"/>
      <c r="T21488" s="147"/>
    </row>
    <row r="21489">
      <c r="A21489" s="147"/>
      <c r="B21489" s="64"/>
      <c r="C21489" s="147" t="s">
        <v>217</v>
      </c>
      <c r="E21489" s="161"/>
      <c r="F21489" s="162"/>
      <c r="G21489" s="147"/>
      <c r="H21489" s="146"/>
      <c r="J21489" s="146"/>
      <c r="L21489" s="150"/>
      <c r="N21489" s="163"/>
      <c r="O21489" s="146"/>
      <c r="P21489" s="146"/>
      <c r="Q21489" s="146"/>
      <c r="R21489" s="34"/>
      <c r="S21489" s="35"/>
      <c r="T21489" s="147"/>
    </row>
    <row r="21490">
      <c r="A21490" s="147"/>
      <c r="B21490" s="64"/>
      <c r="C21490" s="147" t="s">
        <v>217</v>
      </c>
      <c r="E21490" s="161"/>
      <c r="F21490" s="162"/>
      <c r="G21490" s="147"/>
      <c r="H21490" s="146"/>
      <c r="J21490" s="146"/>
      <c r="L21490" s="150"/>
      <c r="N21490" s="163"/>
      <c r="O21490" s="146"/>
      <c r="P21490" s="146"/>
      <c r="Q21490" s="146"/>
      <c r="R21490" s="34"/>
      <c r="S21490" s="35"/>
      <c r="T21490" s="147"/>
    </row>
    <row r="21491">
      <c r="A21491" s="147"/>
      <c r="B21491" s="64"/>
      <c r="C21491" s="147" t="s">
        <v>217</v>
      </c>
      <c r="E21491" s="161"/>
      <c r="F21491" s="162"/>
      <c r="G21491" s="147"/>
      <c r="H21491" s="146"/>
      <c r="J21491" s="146"/>
      <c r="L21491" s="150"/>
      <c r="N21491" s="163"/>
      <c r="O21491" s="146"/>
      <c r="P21491" s="146"/>
      <c r="Q21491" s="146"/>
      <c r="R21491" s="34"/>
      <c r="S21491" s="35"/>
      <c r="T21491" s="147"/>
    </row>
    <row r="21492">
      <c r="A21492" s="147"/>
      <c r="B21492" s="64"/>
      <c r="C21492" s="147" t="s">
        <v>217</v>
      </c>
      <c r="E21492" s="161"/>
      <c r="F21492" s="162"/>
      <c r="G21492" s="147"/>
      <c r="H21492" s="146"/>
      <c r="J21492" s="146"/>
      <c r="L21492" s="150"/>
      <c r="N21492" s="163"/>
      <c r="O21492" s="146"/>
      <c r="P21492" s="146"/>
      <c r="Q21492" s="146"/>
      <c r="R21492" s="34"/>
      <c r="S21492" s="35"/>
      <c r="T21492" s="147"/>
    </row>
    <row r="21493">
      <c r="A21493" s="147"/>
      <c r="B21493" s="64"/>
      <c r="C21493" s="147" t="s">
        <v>217</v>
      </c>
      <c r="E21493" s="161"/>
      <c r="F21493" s="162"/>
      <c r="G21493" s="147"/>
      <c r="H21493" s="146"/>
      <c r="J21493" s="146"/>
      <c r="L21493" s="150"/>
      <c r="N21493" s="163"/>
      <c r="O21493" s="146"/>
      <c r="P21493" s="146"/>
      <c r="Q21493" s="146"/>
      <c r="R21493" s="34"/>
      <c r="S21493" s="35"/>
      <c r="T21493" s="147"/>
    </row>
    <row r="21494">
      <c r="A21494" s="147"/>
      <c r="B21494" s="64"/>
      <c r="C21494" s="147" t="s">
        <v>217</v>
      </c>
      <c r="E21494" s="161"/>
      <c r="F21494" s="162"/>
      <c r="G21494" s="147"/>
      <c r="H21494" s="146"/>
      <c r="J21494" s="146"/>
      <c r="L21494" s="150"/>
      <c r="N21494" s="163"/>
      <c r="O21494" s="146"/>
      <c r="P21494" s="146"/>
      <c r="Q21494" s="146"/>
      <c r="R21494" s="34"/>
      <c r="S21494" s="35"/>
      <c r="T21494" s="147"/>
    </row>
    <row r="21495">
      <c r="A21495" s="147"/>
      <c r="B21495" s="64"/>
      <c r="C21495" s="147" t="s">
        <v>217</v>
      </c>
      <c r="E21495" s="161"/>
      <c r="F21495" s="162"/>
      <c r="G21495" s="147"/>
      <c r="H21495" s="146"/>
      <c r="J21495" s="146"/>
      <c r="L21495" s="150"/>
      <c r="N21495" s="163"/>
      <c r="O21495" s="146"/>
      <c r="P21495" s="146"/>
      <c r="Q21495" s="146"/>
      <c r="R21495" s="34"/>
      <c r="S21495" s="35"/>
      <c r="T21495" s="147"/>
    </row>
    <row r="21496">
      <c r="A21496" s="147"/>
      <c r="B21496" s="64"/>
      <c r="C21496" s="147" t="s">
        <v>217</v>
      </c>
      <c r="E21496" s="161"/>
      <c r="F21496" s="162"/>
      <c r="G21496" s="147"/>
      <c r="H21496" s="146"/>
      <c r="J21496" s="146"/>
      <c r="L21496" s="150"/>
      <c r="N21496" s="163"/>
      <c r="O21496" s="146"/>
      <c r="P21496" s="146"/>
      <c r="Q21496" s="146"/>
      <c r="R21496" s="34"/>
      <c r="S21496" s="35"/>
      <c r="T21496" s="147"/>
    </row>
    <row r="21497">
      <c r="A21497" s="147"/>
      <c r="B21497" s="64"/>
      <c r="C21497" s="147" t="s">
        <v>217</v>
      </c>
      <c r="E21497" s="161"/>
      <c r="F21497" s="162"/>
      <c r="G21497" s="147"/>
      <c r="H21497" s="146"/>
      <c r="J21497" s="146"/>
      <c r="L21497" s="150"/>
      <c r="N21497" s="163"/>
      <c r="O21497" s="146"/>
      <c r="P21497" s="146"/>
      <c r="Q21497" s="146"/>
      <c r="R21497" s="34"/>
      <c r="S21497" s="35"/>
      <c r="T21497" s="147"/>
    </row>
    <row r="21498">
      <c r="A21498" s="147"/>
      <c r="B21498" s="64"/>
      <c r="C21498" s="147" t="s">
        <v>217</v>
      </c>
      <c r="E21498" s="161"/>
      <c r="F21498" s="162"/>
      <c r="G21498" s="147"/>
      <c r="H21498" s="146"/>
      <c r="J21498" s="146"/>
      <c r="L21498" s="150"/>
      <c r="N21498" s="163"/>
      <c r="O21498" s="146"/>
      <c r="P21498" s="146"/>
      <c r="Q21498" s="146"/>
      <c r="R21498" s="34"/>
      <c r="S21498" s="35"/>
      <c r="T21498" s="147"/>
    </row>
    <row r="21499">
      <c r="A21499" s="147"/>
      <c r="B21499" s="64"/>
      <c r="C21499" s="147" t="s">
        <v>217</v>
      </c>
      <c r="E21499" s="161"/>
      <c r="F21499" s="162"/>
      <c r="G21499" s="147"/>
      <c r="H21499" s="146"/>
      <c r="J21499" s="146"/>
      <c r="L21499" s="150"/>
      <c r="N21499" s="163"/>
      <c r="O21499" s="146"/>
      <c r="P21499" s="146"/>
      <c r="Q21499" s="146"/>
      <c r="R21499" s="34"/>
      <c r="S21499" s="35"/>
      <c r="T21499" s="147"/>
    </row>
    <row r="21500">
      <c r="A21500" s="147"/>
      <c r="B21500" s="64"/>
      <c r="C21500" s="147" t="s">
        <v>217</v>
      </c>
      <c r="E21500" s="161"/>
      <c r="F21500" s="162"/>
      <c r="G21500" s="147"/>
      <c r="H21500" s="146"/>
      <c r="J21500" s="146"/>
      <c r="L21500" s="150"/>
      <c r="N21500" s="163"/>
      <c r="O21500" s="146"/>
      <c r="P21500" s="146"/>
      <c r="Q21500" s="146"/>
      <c r="R21500" s="34"/>
      <c r="S21500" s="35"/>
      <c r="T21500" s="147"/>
    </row>
    <row r="21501">
      <c r="A21501" s="147"/>
      <c r="B21501" s="64"/>
      <c r="C21501" s="147" t="s">
        <v>217</v>
      </c>
      <c r="E21501" s="161"/>
      <c r="F21501" s="162"/>
      <c r="G21501" s="147"/>
      <c r="H21501" s="146"/>
      <c r="J21501" s="146"/>
      <c r="L21501" s="150"/>
      <c r="N21501" s="163"/>
      <c r="O21501" s="146"/>
      <c r="P21501" s="146"/>
      <c r="Q21501" s="146"/>
      <c r="R21501" s="34"/>
      <c r="S21501" s="35"/>
      <c r="T21501" s="147"/>
    </row>
    <row r="21502">
      <c r="A21502" s="147"/>
      <c r="B21502" s="64"/>
      <c r="C21502" s="147" t="s">
        <v>217</v>
      </c>
      <c r="E21502" s="161"/>
      <c r="F21502" s="162"/>
      <c r="G21502" s="147"/>
      <c r="H21502" s="146"/>
      <c r="J21502" s="146"/>
      <c r="L21502" s="150"/>
      <c r="N21502" s="163"/>
      <c r="O21502" s="146"/>
      <c r="P21502" s="146"/>
      <c r="Q21502" s="146"/>
      <c r="R21502" s="34"/>
      <c r="S21502" s="35"/>
      <c r="T21502" s="147"/>
    </row>
    <row r="21503">
      <c r="A21503" s="147"/>
      <c r="B21503" s="64"/>
      <c r="C21503" s="147" t="s">
        <v>217</v>
      </c>
      <c r="E21503" s="161"/>
      <c r="F21503" s="162"/>
      <c r="G21503" s="147"/>
      <c r="H21503" s="146"/>
      <c r="J21503" s="146"/>
      <c r="L21503" s="150"/>
      <c r="N21503" s="163"/>
      <c r="O21503" s="146"/>
      <c r="P21503" s="146"/>
      <c r="Q21503" s="146"/>
      <c r="R21503" s="34"/>
      <c r="S21503" s="35"/>
      <c r="T21503" s="147"/>
    </row>
    <row r="21504">
      <c r="A21504" s="147"/>
      <c r="B21504" s="64"/>
      <c r="C21504" s="147" t="s">
        <v>217</v>
      </c>
      <c r="E21504" s="161"/>
      <c r="F21504" s="162"/>
      <c r="G21504" s="147"/>
      <c r="H21504" s="146"/>
      <c r="J21504" s="146"/>
      <c r="L21504" s="150"/>
      <c r="N21504" s="163"/>
      <c r="O21504" s="146"/>
      <c r="P21504" s="146"/>
      <c r="Q21504" s="146"/>
      <c r="R21504" s="34"/>
      <c r="S21504" s="35"/>
      <c r="T21504" s="147"/>
    </row>
    <row r="21505">
      <c r="A21505" s="147"/>
      <c r="B21505" s="64"/>
      <c r="C21505" s="147" t="s">
        <v>217</v>
      </c>
      <c r="E21505" s="161"/>
      <c r="F21505" s="162"/>
      <c r="G21505" s="147"/>
      <c r="H21505" s="146"/>
      <c r="J21505" s="146"/>
      <c r="L21505" s="150"/>
      <c r="N21505" s="163"/>
      <c r="O21505" s="146"/>
      <c r="P21505" s="146"/>
      <c r="Q21505" s="146"/>
      <c r="R21505" s="34"/>
      <c r="S21505" s="35"/>
      <c r="T21505" s="147"/>
    </row>
    <row r="21506">
      <c r="A21506" s="147"/>
      <c r="B21506" s="64"/>
      <c r="C21506" s="147" t="s">
        <v>217</v>
      </c>
      <c r="E21506" s="161"/>
      <c r="F21506" s="162"/>
      <c r="G21506" s="147"/>
      <c r="H21506" s="146"/>
      <c r="J21506" s="146"/>
      <c r="L21506" s="150"/>
      <c r="N21506" s="163"/>
      <c r="O21506" s="146"/>
      <c r="P21506" s="146"/>
      <c r="Q21506" s="146"/>
      <c r="R21506" s="34"/>
      <c r="S21506" s="35"/>
      <c r="T21506" s="147"/>
    </row>
    <row r="21507">
      <c r="A21507" s="147"/>
      <c r="B21507" s="64"/>
      <c r="C21507" s="147" t="s">
        <v>217</v>
      </c>
      <c r="E21507" s="161"/>
      <c r="F21507" s="162"/>
      <c r="G21507" s="147"/>
      <c r="H21507" s="146"/>
      <c r="J21507" s="146"/>
      <c r="L21507" s="150"/>
      <c r="N21507" s="163"/>
      <c r="O21507" s="146"/>
      <c r="P21507" s="146"/>
      <c r="Q21507" s="146"/>
      <c r="R21507" s="34"/>
      <c r="S21507" s="35"/>
      <c r="T21507" s="147"/>
    </row>
    <row r="21508">
      <c r="A21508" s="147"/>
      <c r="B21508" s="64"/>
      <c r="C21508" s="147" t="s">
        <v>217</v>
      </c>
      <c r="E21508" s="161"/>
      <c r="F21508" s="162"/>
      <c r="G21508" s="147"/>
      <c r="H21508" s="146"/>
      <c r="J21508" s="146"/>
      <c r="L21508" s="150"/>
      <c r="N21508" s="163"/>
      <c r="O21508" s="146"/>
      <c r="P21508" s="146"/>
      <c r="Q21508" s="146"/>
      <c r="R21508" s="34"/>
      <c r="S21508" s="35"/>
      <c r="T21508" s="147"/>
    </row>
    <row r="21509">
      <c r="A21509" s="147"/>
      <c r="B21509" s="64"/>
      <c r="C21509" s="147" t="s">
        <v>217</v>
      </c>
      <c r="E21509" s="161"/>
      <c r="F21509" s="162"/>
      <c r="G21509" s="147"/>
      <c r="H21509" s="146"/>
      <c r="J21509" s="146"/>
      <c r="L21509" s="150"/>
      <c r="N21509" s="163"/>
      <c r="O21509" s="146"/>
      <c r="P21509" s="146"/>
      <c r="Q21509" s="146"/>
      <c r="R21509" s="34"/>
      <c r="S21509" s="35"/>
      <c r="T21509" s="147"/>
    </row>
    <row r="21510">
      <c r="A21510" s="147"/>
      <c r="B21510" s="64"/>
      <c r="C21510" s="147" t="s">
        <v>217</v>
      </c>
      <c r="E21510" s="161"/>
      <c r="F21510" s="162"/>
      <c r="G21510" s="147"/>
      <c r="H21510" s="146"/>
      <c r="J21510" s="146"/>
      <c r="L21510" s="150"/>
      <c r="N21510" s="163"/>
      <c r="O21510" s="146"/>
      <c r="P21510" s="146"/>
      <c r="Q21510" s="146"/>
      <c r="R21510" s="34"/>
      <c r="S21510" s="35"/>
      <c r="T21510" s="147"/>
    </row>
    <row r="21511">
      <c r="A21511" s="147"/>
      <c r="B21511" s="64"/>
      <c r="C21511" s="147" t="s">
        <v>217</v>
      </c>
      <c r="E21511" s="161"/>
      <c r="F21511" s="162"/>
      <c r="G21511" s="147"/>
      <c r="H21511" s="146"/>
      <c r="J21511" s="146"/>
      <c r="L21511" s="150"/>
      <c r="N21511" s="163"/>
      <c r="O21511" s="146"/>
      <c r="P21511" s="146"/>
      <c r="Q21511" s="146"/>
      <c r="R21511" s="34"/>
      <c r="S21511" s="35"/>
      <c r="T21511" s="147"/>
    </row>
    <row r="21512">
      <c r="A21512" s="147"/>
      <c r="B21512" s="64"/>
      <c r="C21512" s="147" t="s">
        <v>217</v>
      </c>
      <c r="E21512" s="161"/>
      <c r="F21512" s="162"/>
      <c r="G21512" s="147"/>
      <c r="H21512" s="146"/>
      <c r="J21512" s="146"/>
      <c r="L21512" s="150"/>
      <c r="N21512" s="163"/>
      <c r="O21512" s="146"/>
      <c r="P21512" s="146"/>
      <c r="Q21512" s="146"/>
      <c r="R21512" s="34"/>
      <c r="S21512" s="35"/>
      <c r="T21512" s="147"/>
    </row>
    <row r="21513">
      <c r="A21513" s="147"/>
      <c r="B21513" s="64"/>
      <c r="C21513" s="147" t="s">
        <v>217</v>
      </c>
      <c r="E21513" s="161"/>
      <c r="F21513" s="162"/>
      <c r="G21513" s="147"/>
      <c r="H21513" s="146"/>
      <c r="J21513" s="146"/>
      <c r="L21513" s="150"/>
      <c r="N21513" s="163"/>
      <c r="O21513" s="146"/>
      <c r="P21513" s="146"/>
      <c r="Q21513" s="146"/>
      <c r="R21513" s="34"/>
      <c r="S21513" s="35"/>
      <c r="T21513" s="147"/>
    </row>
    <row r="21514">
      <c r="A21514" s="147"/>
      <c r="B21514" s="64"/>
      <c r="C21514" s="147" t="s">
        <v>217</v>
      </c>
      <c r="E21514" s="161"/>
      <c r="F21514" s="162"/>
      <c r="G21514" s="147"/>
      <c r="H21514" s="146"/>
      <c r="J21514" s="146"/>
      <c r="L21514" s="150"/>
      <c r="N21514" s="163"/>
      <c r="O21514" s="146"/>
      <c r="P21514" s="146"/>
      <c r="Q21514" s="146"/>
      <c r="R21514" s="34"/>
      <c r="S21514" s="35"/>
      <c r="T21514" s="147"/>
    </row>
    <row r="21515">
      <c r="A21515" s="147"/>
      <c r="B21515" s="64"/>
      <c r="C21515" s="147" t="s">
        <v>217</v>
      </c>
      <c r="E21515" s="161"/>
      <c r="F21515" s="162"/>
      <c r="G21515" s="147"/>
      <c r="H21515" s="146"/>
      <c r="J21515" s="146"/>
      <c r="L21515" s="150"/>
      <c r="N21515" s="163"/>
      <c r="O21515" s="146"/>
      <c r="P21515" s="146"/>
      <c r="Q21515" s="146"/>
      <c r="R21515" s="34"/>
      <c r="S21515" s="35"/>
      <c r="T21515" s="147"/>
    </row>
    <row r="21516">
      <c r="A21516" s="147"/>
      <c r="B21516" s="64"/>
      <c r="C21516" s="147" t="s">
        <v>217</v>
      </c>
      <c r="E21516" s="161"/>
      <c r="F21516" s="162"/>
      <c r="G21516" s="147"/>
      <c r="H21516" s="146"/>
      <c r="J21516" s="146"/>
      <c r="L21516" s="150"/>
      <c r="N21516" s="163"/>
      <c r="O21516" s="146"/>
      <c r="P21516" s="146"/>
      <c r="Q21516" s="146"/>
      <c r="R21516" s="34"/>
      <c r="S21516" s="35"/>
      <c r="T21516" s="147"/>
    </row>
    <row r="21517">
      <c r="A21517" s="147"/>
      <c r="B21517" s="64"/>
      <c r="C21517" s="147" t="s">
        <v>217</v>
      </c>
      <c r="E21517" s="161"/>
      <c r="F21517" s="162"/>
      <c r="G21517" s="147"/>
      <c r="H21517" s="146"/>
      <c r="J21517" s="146"/>
      <c r="L21517" s="150"/>
      <c r="N21517" s="163"/>
      <c r="O21517" s="146"/>
      <c r="P21517" s="146"/>
      <c r="Q21517" s="146"/>
      <c r="R21517" s="34"/>
      <c r="S21517" s="35"/>
      <c r="T21517" s="147"/>
    </row>
    <row r="21518">
      <c r="A21518" s="147"/>
      <c r="B21518" s="64"/>
      <c r="C21518" s="147" t="s">
        <v>217</v>
      </c>
      <c r="E21518" s="161"/>
      <c r="F21518" s="162"/>
      <c r="G21518" s="147"/>
      <c r="H21518" s="146"/>
      <c r="J21518" s="146"/>
      <c r="L21518" s="150"/>
      <c r="N21518" s="163"/>
      <c r="O21518" s="146"/>
      <c r="P21518" s="146"/>
      <c r="Q21518" s="146"/>
      <c r="R21518" s="34"/>
      <c r="S21518" s="35"/>
      <c r="T21518" s="147"/>
    </row>
    <row r="21519">
      <c r="A21519" s="147"/>
      <c r="B21519" s="64"/>
      <c r="C21519" s="147" t="s">
        <v>217</v>
      </c>
      <c r="E21519" s="161"/>
      <c r="F21519" s="162"/>
      <c r="G21519" s="147"/>
      <c r="H21519" s="146"/>
      <c r="J21519" s="146"/>
      <c r="L21519" s="150"/>
      <c r="N21519" s="163"/>
      <c r="O21519" s="146"/>
      <c r="P21519" s="146"/>
      <c r="Q21519" s="146"/>
      <c r="R21519" s="34"/>
      <c r="S21519" s="35"/>
      <c r="T21519" s="147"/>
    </row>
    <row r="21520">
      <c r="A21520" s="147"/>
      <c r="B21520" s="64"/>
      <c r="C21520" s="147" t="s">
        <v>217</v>
      </c>
      <c r="E21520" s="161"/>
      <c r="F21520" s="162"/>
      <c r="G21520" s="147"/>
      <c r="H21520" s="146"/>
      <c r="J21520" s="146"/>
      <c r="L21520" s="150"/>
      <c r="N21520" s="163"/>
      <c r="O21520" s="146"/>
      <c r="P21520" s="146"/>
      <c r="Q21520" s="146"/>
      <c r="R21520" s="34"/>
      <c r="S21520" s="35"/>
      <c r="T21520" s="147"/>
    </row>
    <row r="21521">
      <c r="A21521" s="147"/>
      <c r="B21521" s="64"/>
      <c r="C21521" s="147" t="s">
        <v>217</v>
      </c>
      <c r="E21521" s="161"/>
      <c r="F21521" s="162"/>
      <c r="G21521" s="147"/>
      <c r="H21521" s="146"/>
      <c r="J21521" s="146"/>
      <c r="L21521" s="150"/>
      <c r="N21521" s="163"/>
      <c r="O21521" s="146"/>
      <c r="P21521" s="146"/>
      <c r="Q21521" s="146"/>
      <c r="R21521" s="34"/>
      <c r="S21521" s="35"/>
      <c r="T21521" s="147"/>
    </row>
    <row r="21522">
      <c r="A21522" s="147"/>
      <c r="B21522" s="64"/>
      <c r="C21522" s="147" t="s">
        <v>217</v>
      </c>
      <c r="E21522" s="161"/>
      <c r="F21522" s="162"/>
      <c r="G21522" s="147"/>
      <c r="H21522" s="146"/>
      <c r="J21522" s="146"/>
      <c r="L21522" s="150"/>
      <c r="N21522" s="163"/>
      <c r="O21522" s="146"/>
      <c r="P21522" s="146"/>
      <c r="Q21522" s="146"/>
      <c r="R21522" s="34"/>
      <c r="S21522" s="35"/>
      <c r="T21522" s="147"/>
    </row>
    <row r="21523">
      <c r="A21523" s="147"/>
      <c r="B21523" s="64"/>
      <c r="C21523" s="147" t="s">
        <v>217</v>
      </c>
      <c r="E21523" s="161"/>
      <c r="F21523" s="162"/>
      <c r="G21523" s="147"/>
      <c r="H21523" s="146"/>
      <c r="J21523" s="146"/>
      <c r="L21523" s="150"/>
      <c r="N21523" s="163"/>
      <c r="O21523" s="146"/>
      <c r="P21523" s="146"/>
      <c r="Q21523" s="146"/>
      <c r="R21523" s="34"/>
      <c r="S21523" s="35"/>
      <c r="T21523" s="147"/>
    </row>
    <row r="21524">
      <c r="A21524" s="147"/>
      <c r="B21524" s="64"/>
      <c r="C21524" s="147" t="s">
        <v>217</v>
      </c>
      <c r="E21524" s="161"/>
      <c r="F21524" s="162"/>
      <c r="G21524" s="147"/>
      <c r="H21524" s="146"/>
      <c r="J21524" s="146"/>
      <c r="L21524" s="150"/>
      <c r="N21524" s="163"/>
      <c r="O21524" s="146"/>
      <c r="P21524" s="146"/>
      <c r="Q21524" s="146"/>
      <c r="R21524" s="34"/>
      <c r="S21524" s="35"/>
      <c r="T21524" s="147"/>
    </row>
    <row r="21525">
      <c r="A21525" s="147"/>
      <c r="B21525" s="64"/>
      <c r="C21525" s="147" t="s">
        <v>217</v>
      </c>
      <c r="E21525" s="161"/>
      <c r="F21525" s="162"/>
      <c r="G21525" s="147"/>
      <c r="H21525" s="146"/>
      <c r="J21525" s="146"/>
      <c r="L21525" s="150"/>
      <c r="N21525" s="163"/>
      <c r="O21525" s="146"/>
      <c r="P21525" s="146"/>
      <c r="Q21525" s="146"/>
      <c r="R21525" s="34"/>
      <c r="S21525" s="35"/>
      <c r="T21525" s="147"/>
    </row>
    <row r="21526">
      <c r="A21526" s="147"/>
      <c r="B21526" s="64"/>
      <c r="C21526" s="147" t="s">
        <v>217</v>
      </c>
      <c r="E21526" s="161"/>
      <c r="F21526" s="162"/>
      <c r="G21526" s="147"/>
      <c r="H21526" s="146"/>
      <c r="J21526" s="146"/>
      <c r="L21526" s="150"/>
      <c r="N21526" s="163"/>
      <c r="O21526" s="146"/>
      <c r="P21526" s="146"/>
      <c r="Q21526" s="146"/>
      <c r="R21526" s="34"/>
      <c r="S21526" s="35"/>
      <c r="T21526" s="147"/>
    </row>
    <row r="21527">
      <c r="A21527" s="147"/>
      <c r="B21527" s="64"/>
      <c r="C21527" s="147" t="s">
        <v>217</v>
      </c>
      <c r="E21527" s="161"/>
      <c r="F21527" s="162"/>
      <c r="G21527" s="147"/>
      <c r="H21527" s="146"/>
      <c r="J21527" s="146"/>
      <c r="L21527" s="150"/>
      <c r="N21527" s="163"/>
      <c r="O21527" s="146"/>
      <c r="P21527" s="146"/>
      <c r="Q21527" s="146"/>
      <c r="R21527" s="34"/>
      <c r="S21527" s="35"/>
      <c r="T21527" s="147"/>
    </row>
    <row r="21528">
      <c r="A21528" s="147"/>
      <c r="B21528" s="64"/>
      <c r="C21528" s="147" t="s">
        <v>217</v>
      </c>
      <c r="E21528" s="161"/>
      <c r="F21528" s="162"/>
      <c r="G21528" s="147"/>
      <c r="H21528" s="146"/>
      <c r="J21528" s="146"/>
      <c r="L21528" s="150"/>
      <c r="N21528" s="163"/>
      <c r="O21528" s="146"/>
      <c r="P21528" s="146"/>
      <c r="Q21528" s="146"/>
      <c r="R21528" s="34"/>
      <c r="S21528" s="35"/>
      <c r="T21528" s="147"/>
    </row>
    <row r="21529">
      <c r="A21529" s="147"/>
      <c r="B21529" s="64"/>
      <c r="C21529" s="147" t="s">
        <v>217</v>
      </c>
      <c r="E21529" s="161"/>
      <c r="F21529" s="162"/>
      <c r="G21529" s="147"/>
      <c r="H21529" s="146"/>
      <c r="J21529" s="146"/>
      <c r="L21529" s="150"/>
      <c r="N21529" s="163"/>
      <c r="O21529" s="146"/>
      <c r="P21529" s="146"/>
      <c r="Q21529" s="146"/>
      <c r="R21529" s="34"/>
      <c r="S21529" s="35"/>
      <c r="T21529" s="147"/>
    </row>
    <row r="21530">
      <c r="A21530" s="147"/>
      <c r="B21530" s="64"/>
      <c r="C21530" s="147" t="s">
        <v>217</v>
      </c>
      <c r="E21530" s="161"/>
      <c r="F21530" s="162"/>
      <c r="G21530" s="147"/>
      <c r="H21530" s="146"/>
      <c r="J21530" s="146"/>
      <c r="L21530" s="150"/>
      <c r="N21530" s="163"/>
      <c r="O21530" s="146"/>
      <c r="P21530" s="146"/>
      <c r="Q21530" s="146"/>
      <c r="R21530" s="34"/>
      <c r="S21530" s="35"/>
      <c r="T21530" s="147"/>
    </row>
    <row r="21531">
      <c r="A21531" s="147"/>
      <c r="B21531" s="64"/>
      <c r="C21531" s="147" t="s">
        <v>217</v>
      </c>
      <c r="E21531" s="161"/>
      <c r="F21531" s="162"/>
      <c r="G21531" s="147"/>
      <c r="H21531" s="146"/>
      <c r="J21531" s="146"/>
      <c r="L21531" s="150"/>
      <c r="N21531" s="163"/>
      <c r="O21531" s="146"/>
      <c r="P21531" s="146"/>
      <c r="Q21531" s="146"/>
      <c r="R21531" s="34"/>
      <c r="S21531" s="35"/>
      <c r="T21531" s="147"/>
    </row>
    <row r="21532">
      <c r="A21532" s="147"/>
      <c r="B21532" s="64"/>
      <c r="C21532" s="147" t="s">
        <v>217</v>
      </c>
      <c r="E21532" s="161"/>
      <c r="F21532" s="162"/>
      <c r="G21532" s="147"/>
      <c r="H21532" s="146"/>
      <c r="J21532" s="146"/>
      <c r="L21532" s="150"/>
      <c r="N21532" s="163"/>
      <c r="O21532" s="146"/>
      <c r="P21532" s="146"/>
      <c r="Q21532" s="146"/>
      <c r="R21532" s="34"/>
      <c r="S21532" s="35"/>
      <c r="T21532" s="147"/>
    </row>
    <row r="21533">
      <c r="A21533" s="147"/>
      <c r="B21533" s="64"/>
      <c r="C21533" s="147" t="s">
        <v>217</v>
      </c>
      <c r="E21533" s="161"/>
      <c r="F21533" s="162"/>
      <c r="G21533" s="147"/>
      <c r="H21533" s="146"/>
      <c r="J21533" s="146"/>
      <c r="L21533" s="150"/>
      <c r="N21533" s="163"/>
      <c r="O21533" s="146"/>
      <c r="P21533" s="146"/>
      <c r="Q21533" s="146"/>
      <c r="R21533" s="34"/>
      <c r="S21533" s="35"/>
      <c r="T21533" s="147"/>
    </row>
    <row r="21534">
      <c r="A21534" s="147"/>
      <c r="B21534" s="64"/>
      <c r="C21534" s="147" t="s">
        <v>217</v>
      </c>
      <c r="E21534" s="161"/>
      <c r="F21534" s="162"/>
      <c r="G21534" s="147"/>
      <c r="H21534" s="146"/>
      <c r="J21534" s="146"/>
      <c r="L21534" s="150"/>
      <c r="N21534" s="163"/>
      <c r="O21534" s="146"/>
      <c r="P21534" s="146"/>
      <c r="Q21534" s="146"/>
      <c r="R21534" s="34"/>
      <c r="S21534" s="35"/>
      <c r="T21534" s="147"/>
    </row>
    <row r="21535">
      <c r="A21535" s="147"/>
      <c r="B21535" s="64"/>
      <c r="C21535" s="147" t="s">
        <v>217</v>
      </c>
      <c r="E21535" s="161"/>
      <c r="F21535" s="162"/>
      <c r="G21535" s="147"/>
      <c r="H21535" s="146"/>
      <c r="J21535" s="146"/>
      <c r="L21535" s="150"/>
      <c r="N21535" s="163"/>
      <c r="O21535" s="146"/>
      <c r="P21535" s="146"/>
      <c r="Q21535" s="146"/>
      <c r="R21535" s="34"/>
      <c r="S21535" s="35"/>
      <c r="T21535" s="147"/>
    </row>
    <row r="21536">
      <c r="A21536" s="147"/>
      <c r="B21536" s="64"/>
      <c r="C21536" s="147" t="s">
        <v>217</v>
      </c>
      <c r="E21536" s="161"/>
      <c r="F21536" s="162"/>
      <c r="G21536" s="147"/>
      <c r="H21536" s="146"/>
      <c r="J21536" s="146"/>
      <c r="L21536" s="150"/>
      <c r="N21536" s="163"/>
      <c r="O21536" s="146"/>
      <c r="P21536" s="146"/>
      <c r="Q21536" s="146"/>
      <c r="R21536" s="34"/>
      <c r="S21536" s="35"/>
      <c r="T21536" s="147"/>
    </row>
    <row r="21537">
      <c r="A21537" s="147"/>
      <c r="B21537" s="64"/>
      <c r="C21537" s="147" t="s">
        <v>217</v>
      </c>
      <c r="E21537" s="161"/>
      <c r="F21537" s="162"/>
      <c r="G21537" s="147"/>
      <c r="H21537" s="146"/>
      <c r="J21537" s="146"/>
      <c r="L21537" s="150"/>
      <c r="N21537" s="163"/>
      <c r="O21537" s="146"/>
      <c r="P21537" s="146"/>
      <c r="Q21537" s="146"/>
      <c r="R21537" s="34"/>
      <c r="S21537" s="35"/>
      <c r="T21537" s="147"/>
    </row>
    <row r="21538">
      <c r="A21538" s="147"/>
      <c r="B21538" s="64"/>
      <c r="C21538" s="147" t="s">
        <v>217</v>
      </c>
      <c r="E21538" s="161"/>
      <c r="F21538" s="162"/>
      <c r="G21538" s="147"/>
      <c r="H21538" s="146"/>
      <c r="J21538" s="146"/>
      <c r="L21538" s="150"/>
      <c r="N21538" s="163"/>
      <c r="O21538" s="146"/>
      <c r="P21538" s="146"/>
      <c r="Q21538" s="146"/>
      <c r="R21538" s="34"/>
      <c r="S21538" s="35"/>
      <c r="T21538" s="147"/>
    </row>
    <row r="21539">
      <c r="A21539" s="147"/>
      <c r="B21539" s="64"/>
      <c r="C21539" s="147" t="s">
        <v>217</v>
      </c>
      <c r="E21539" s="161"/>
      <c r="F21539" s="162"/>
      <c r="G21539" s="147"/>
      <c r="H21539" s="146"/>
      <c r="J21539" s="146"/>
      <c r="L21539" s="150"/>
      <c r="N21539" s="163"/>
      <c r="O21539" s="146"/>
      <c r="P21539" s="146"/>
      <c r="Q21539" s="146"/>
      <c r="R21539" s="34"/>
      <c r="S21539" s="35"/>
      <c r="T21539" s="147"/>
    </row>
    <row r="21540">
      <c r="A21540" s="147"/>
      <c r="B21540" s="64"/>
      <c r="C21540" s="147" t="s">
        <v>217</v>
      </c>
      <c r="E21540" s="161"/>
      <c r="F21540" s="162"/>
      <c r="G21540" s="147"/>
      <c r="H21540" s="146"/>
      <c r="J21540" s="146"/>
      <c r="L21540" s="150"/>
      <c r="N21540" s="163"/>
      <c r="O21540" s="146"/>
      <c r="P21540" s="146"/>
      <c r="Q21540" s="146"/>
      <c r="R21540" s="34"/>
      <c r="S21540" s="35"/>
      <c r="T21540" s="147"/>
    </row>
    <row r="21541">
      <c r="A21541" s="147"/>
      <c r="B21541" s="64"/>
      <c r="C21541" s="147" t="s">
        <v>217</v>
      </c>
      <c r="E21541" s="161"/>
      <c r="F21541" s="162"/>
      <c r="G21541" s="147"/>
      <c r="H21541" s="146"/>
      <c r="J21541" s="146"/>
      <c r="L21541" s="150"/>
      <c r="N21541" s="163"/>
      <c r="O21541" s="146"/>
      <c r="P21541" s="146"/>
      <c r="Q21541" s="146"/>
      <c r="R21541" s="34"/>
      <c r="S21541" s="35"/>
      <c r="T21541" s="147"/>
    </row>
    <row r="21542">
      <c r="A21542" s="147"/>
      <c r="B21542" s="64"/>
      <c r="C21542" s="147" t="s">
        <v>217</v>
      </c>
      <c r="E21542" s="161"/>
      <c r="F21542" s="162"/>
      <c r="G21542" s="147"/>
      <c r="H21542" s="146"/>
      <c r="J21542" s="146"/>
      <c r="L21542" s="150"/>
      <c r="N21542" s="163"/>
      <c r="O21542" s="146"/>
      <c r="P21542" s="146"/>
      <c r="Q21542" s="146"/>
      <c r="R21542" s="34"/>
      <c r="S21542" s="35"/>
      <c r="T21542" s="147"/>
    </row>
    <row r="21543">
      <c r="A21543" s="147"/>
      <c r="B21543" s="64"/>
      <c r="C21543" s="147" t="s">
        <v>217</v>
      </c>
      <c r="E21543" s="161"/>
      <c r="F21543" s="162"/>
      <c r="G21543" s="147"/>
      <c r="H21543" s="146"/>
      <c r="J21543" s="146"/>
      <c r="L21543" s="150"/>
      <c r="N21543" s="163"/>
      <c r="O21543" s="146"/>
      <c r="P21543" s="146"/>
      <c r="Q21543" s="146"/>
      <c r="R21543" s="34"/>
      <c r="S21543" s="35"/>
      <c r="T21543" s="147"/>
    </row>
    <row r="21544">
      <c r="A21544" s="147"/>
      <c r="B21544" s="64"/>
      <c r="C21544" s="147" t="s">
        <v>217</v>
      </c>
      <c r="E21544" s="161"/>
      <c r="F21544" s="162"/>
      <c r="G21544" s="147"/>
      <c r="H21544" s="146"/>
      <c r="J21544" s="146"/>
      <c r="L21544" s="150"/>
      <c r="N21544" s="163"/>
      <c r="O21544" s="146"/>
      <c r="P21544" s="146"/>
      <c r="Q21544" s="146"/>
      <c r="R21544" s="34"/>
      <c r="S21544" s="35"/>
      <c r="T21544" s="147"/>
    </row>
    <row r="21545">
      <c r="A21545" s="147"/>
      <c r="B21545" s="64"/>
      <c r="C21545" s="147" t="s">
        <v>217</v>
      </c>
      <c r="E21545" s="161"/>
      <c r="F21545" s="162"/>
      <c r="G21545" s="147"/>
      <c r="H21545" s="146"/>
      <c r="J21545" s="146"/>
      <c r="L21545" s="150"/>
      <c r="N21545" s="163"/>
      <c r="O21545" s="146"/>
      <c r="P21545" s="146"/>
      <c r="Q21545" s="146"/>
      <c r="R21545" s="34"/>
      <c r="S21545" s="35"/>
      <c r="T21545" s="147"/>
    </row>
    <row r="21546">
      <c r="A21546" s="147"/>
      <c r="B21546" s="64"/>
      <c r="C21546" s="147" t="s">
        <v>217</v>
      </c>
      <c r="E21546" s="161"/>
      <c r="F21546" s="162"/>
      <c r="G21546" s="147"/>
      <c r="H21546" s="146"/>
      <c r="J21546" s="146"/>
      <c r="L21546" s="150"/>
      <c r="N21546" s="163"/>
      <c r="O21546" s="146"/>
      <c r="P21546" s="146"/>
      <c r="Q21546" s="146"/>
      <c r="R21546" s="34"/>
      <c r="S21546" s="35"/>
      <c r="T21546" s="147"/>
    </row>
    <row r="21547">
      <c r="A21547" s="147"/>
      <c r="B21547" s="64"/>
      <c r="C21547" s="147" t="s">
        <v>217</v>
      </c>
      <c r="E21547" s="161"/>
      <c r="F21547" s="162"/>
      <c r="G21547" s="147"/>
      <c r="H21547" s="146"/>
      <c r="J21547" s="146"/>
      <c r="L21547" s="150"/>
      <c r="N21547" s="163"/>
      <c r="O21547" s="146"/>
      <c r="P21547" s="146"/>
      <c r="Q21547" s="146"/>
      <c r="R21547" s="34"/>
      <c r="S21547" s="35"/>
      <c r="T21547" s="147"/>
    </row>
    <row r="21548">
      <c r="A21548" s="147"/>
      <c r="B21548" s="64"/>
      <c r="C21548" s="147" t="s">
        <v>217</v>
      </c>
      <c r="E21548" s="161"/>
      <c r="F21548" s="162"/>
      <c r="G21548" s="147"/>
      <c r="H21548" s="146"/>
      <c r="J21548" s="146"/>
      <c r="L21548" s="150"/>
      <c r="N21548" s="163"/>
      <c r="O21548" s="146"/>
      <c r="P21548" s="146"/>
      <c r="Q21548" s="146"/>
      <c r="R21548" s="34"/>
      <c r="S21548" s="35"/>
      <c r="T21548" s="147"/>
    </row>
    <row r="21549">
      <c r="A21549" s="147"/>
      <c r="B21549" s="64"/>
      <c r="C21549" s="147" t="s">
        <v>217</v>
      </c>
      <c r="E21549" s="161"/>
      <c r="F21549" s="162"/>
      <c r="G21549" s="147"/>
      <c r="H21549" s="146"/>
      <c r="J21549" s="146"/>
      <c r="L21549" s="150"/>
      <c r="N21549" s="163"/>
      <c r="O21549" s="146"/>
      <c r="P21549" s="146"/>
      <c r="Q21549" s="146"/>
      <c r="R21549" s="34"/>
      <c r="S21549" s="35"/>
      <c r="T21549" s="147"/>
    </row>
    <row r="21550">
      <c r="A21550" s="147"/>
      <c r="B21550" s="64"/>
      <c r="C21550" s="147" t="s">
        <v>217</v>
      </c>
      <c r="E21550" s="161"/>
      <c r="F21550" s="162"/>
      <c r="G21550" s="147"/>
      <c r="H21550" s="146"/>
      <c r="J21550" s="146"/>
      <c r="L21550" s="150"/>
      <c r="N21550" s="163"/>
      <c r="O21550" s="146"/>
      <c r="P21550" s="146"/>
      <c r="Q21550" s="146"/>
      <c r="R21550" s="34"/>
      <c r="S21550" s="35"/>
      <c r="T21550" s="147"/>
    </row>
    <row r="21551">
      <c r="A21551" s="147"/>
      <c r="B21551" s="64"/>
      <c r="C21551" s="147" t="s">
        <v>217</v>
      </c>
      <c r="E21551" s="161"/>
      <c r="F21551" s="162"/>
      <c r="G21551" s="147"/>
      <c r="H21551" s="146"/>
      <c r="J21551" s="146"/>
      <c r="L21551" s="150"/>
      <c r="N21551" s="163"/>
      <c r="O21551" s="146"/>
      <c r="P21551" s="146"/>
      <c r="Q21551" s="146"/>
      <c r="R21551" s="34"/>
      <c r="S21551" s="35"/>
      <c r="T21551" s="147"/>
    </row>
    <row r="21552">
      <c r="A21552" s="147"/>
      <c r="B21552" s="64"/>
      <c r="C21552" s="147" t="s">
        <v>217</v>
      </c>
      <c r="E21552" s="161"/>
      <c r="F21552" s="162"/>
      <c r="G21552" s="147"/>
      <c r="H21552" s="146"/>
      <c r="J21552" s="146"/>
      <c r="L21552" s="150"/>
      <c r="N21552" s="163"/>
      <c r="O21552" s="146"/>
      <c r="P21552" s="146"/>
      <c r="Q21552" s="146"/>
      <c r="R21552" s="34"/>
      <c r="S21552" s="35"/>
      <c r="T21552" s="147"/>
    </row>
    <row r="21553">
      <c r="A21553" s="147"/>
      <c r="B21553" s="64"/>
      <c r="C21553" s="147" t="s">
        <v>217</v>
      </c>
      <c r="E21553" s="161"/>
      <c r="F21553" s="162"/>
      <c r="G21553" s="147"/>
      <c r="H21553" s="146"/>
      <c r="J21553" s="146"/>
      <c r="L21553" s="150"/>
      <c r="N21553" s="163"/>
      <c r="O21553" s="146"/>
      <c r="P21553" s="146"/>
      <c r="Q21553" s="146"/>
      <c r="R21553" s="34"/>
      <c r="S21553" s="35"/>
      <c r="T21553" s="147"/>
    </row>
    <row r="21554">
      <c r="A21554" s="147"/>
      <c r="B21554" s="64"/>
      <c r="C21554" s="147" t="s">
        <v>217</v>
      </c>
      <c r="E21554" s="161"/>
      <c r="F21554" s="162"/>
      <c r="G21554" s="147"/>
      <c r="H21554" s="146"/>
      <c r="J21554" s="146"/>
      <c r="L21554" s="150"/>
      <c r="N21554" s="163"/>
      <c r="O21554" s="146"/>
      <c r="P21554" s="146"/>
      <c r="Q21554" s="146"/>
      <c r="R21554" s="34"/>
      <c r="S21554" s="35"/>
      <c r="T21554" s="147"/>
    </row>
    <row r="21555">
      <c r="A21555" s="147"/>
      <c r="B21555" s="64"/>
      <c r="C21555" s="147" t="s">
        <v>217</v>
      </c>
      <c r="E21555" s="161"/>
      <c r="F21555" s="162"/>
      <c r="G21555" s="147"/>
      <c r="H21555" s="146"/>
      <c r="J21555" s="146"/>
      <c r="L21555" s="150"/>
      <c r="N21555" s="163"/>
      <c r="O21555" s="146"/>
      <c r="P21555" s="146"/>
      <c r="Q21555" s="146"/>
      <c r="R21555" s="34"/>
      <c r="S21555" s="35"/>
      <c r="T21555" s="147"/>
    </row>
    <row r="21556">
      <c r="A21556" s="147"/>
      <c r="B21556" s="64"/>
      <c r="C21556" s="147" t="s">
        <v>217</v>
      </c>
      <c r="E21556" s="161"/>
      <c r="F21556" s="162"/>
      <c r="G21556" s="147"/>
      <c r="H21556" s="146"/>
      <c r="J21556" s="146"/>
      <c r="L21556" s="150"/>
      <c r="N21556" s="163"/>
      <c r="O21556" s="146"/>
      <c r="P21556" s="146"/>
      <c r="Q21556" s="146"/>
      <c r="R21556" s="34"/>
      <c r="S21556" s="35"/>
      <c r="T21556" s="147"/>
    </row>
    <row r="21557">
      <c r="A21557" s="147"/>
      <c r="B21557" s="64"/>
      <c r="C21557" s="147" t="s">
        <v>217</v>
      </c>
      <c r="E21557" s="161"/>
      <c r="F21557" s="162"/>
      <c r="G21557" s="147"/>
      <c r="H21557" s="146"/>
      <c r="J21557" s="146"/>
      <c r="L21557" s="150"/>
      <c r="N21557" s="163"/>
      <c r="O21557" s="146"/>
      <c r="P21557" s="146"/>
      <c r="Q21557" s="146"/>
      <c r="R21557" s="34"/>
      <c r="S21557" s="35"/>
      <c r="T21557" s="147"/>
    </row>
    <row r="21558">
      <c r="A21558" s="147"/>
      <c r="B21558" s="64"/>
      <c r="C21558" s="147" t="s">
        <v>217</v>
      </c>
      <c r="E21558" s="161"/>
      <c r="F21558" s="162"/>
      <c r="G21558" s="147"/>
      <c r="H21558" s="146"/>
      <c r="J21558" s="146"/>
      <c r="L21558" s="150"/>
      <c r="N21558" s="163"/>
      <c r="O21558" s="146"/>
      <c r="P21558" s="146"/>
      <c r="Q21558" s="146"/>
      <c r="R21558" s="34"/>
      <c r="S21558" s="35"/>
      <c r="T21558" s="147"/>
    </row>
    <row r="21559">
      <c r="A21559" s="147"/>
      <c r="B21559" s="64"/>
      <c r="C21559" s="147" t="s">
        <v>217</v>
      </c>
      <c r="E21559" s="161"/>
      <c r="F21559" s="162"/>
      <c r="G21559" s="147"/>
      <c r="H21559" s="146"/>
      <c r="J21559" s="146"/>
      <c r="L21559" s="150"/>
      <c r="N21559" s="163"/>
      <c r="O21559" s="146"/>
      <c r="P21559" s="146"/>
      <c r="Q21559" s="146"/>
      <c r="R21559" s="34"/>
      <c r="S21559" s="35"/>
      <c r="T21559" s="147"/>
    </row>
    <row r="21560">
      <c r="A21560" s="147"/>
      <c r="B21560" s="64"/>
      <c r="C21560" s="147" t="s">
        <v>217</v>
      </c>
      <c r="E21560" s="161"/>
      <c r="F21560" s="162"/>
      <c r="G21560" s="147"/>
      <c r="H21560" s="146"/>
      <c r="J21560" s="146"/>
      <c r="L21560" s="150"/>
      <c r="N21560" s="163"/>
      <c r="O21560" s="146"/>
      <c r="P21560" s="146"/>
      <c r="Q21560" s="146"/>
      <c r="R21560" s="34"/>
      <c r="S21560" s="35"/>
      <c r="T21560" s="147"/>
    </row>
    <row r="21561">
      <c r="A21561" s="147"/>
      <c r="B21561" s="64"/>
      <c r="C21561" s="147" t="s">
        <v>217</v>
      </c>
      <c r="E21561" s="161"/>
      <c r="F21561" s="162"/>
      <c r="G21561" s="147"/>
      <c r="H21561" s="146"/>
      <c r="J21561" s="146"/>
      <c r="L21561" s="150"/>
      <c r="N21561" s="163"/>
      <c r="O21561" s="146"/>
      <c r="P21561" s="146"/>
      <c r="Q21561" s="146"/>
      <c r="R21561" s="34"/>
      <c r="S21561" s="35"/>
      <c r="T21561" s="147"/>
    </row>
    <row r="21562">
      <c r="A21562" s="147"/>
      <c r="B21562" s="64"/>
      <c r="C21562" s="147" t="s">
        <v>217</v>
      </c>
      <c r="E21562" s="161"/>
      <c r="F21562" s="162"/>
      <c r="G21562" s="147"/>
      <c r="H21562" s="146"/>
      <c r="J21562" s="146"/>
      <c r="L21562" s="150"/>
      <c r="N21562" s="163"/>
      <c r="O21562" s="146"/>
      <c r="P21562" s="146"/>
      <c r="Q21562" s="146"/>
      <c r="R21562" s="34"/>
      <c r="S21562" s="35"/>
      <c r="T21562" s="147"/>
    </row>
    <row r="21563">
      <c r="A21563" s="147"/>
      <c r="B21563" s="64"/>
      <c r="C21563" s="147" t="s">
        <v>217</v>
      </c>
      <c r="E21563" s="161"/>
      <c r="F21563" s="162"/>
      <c r="G21563" s="147"/>
      <c r="H21563" s="146"/>
      <c r="J21563" s="146"/>
      <c r="L21563" s="150"/>
      <c r="N21563" s="163"/>
      <c r="O21563" s="146"/>
      <c r="P21563" s="146"/>
      <c r="Q21563" s="146"/>
      <c r="R21563" s="34"/>
      <c r="S21563" s="35"/>
      <c r="T21563" s="147"/>
    </row>
    <row r="21564">
      <c r="A21564" s="147"/>
      <c r="B21564" s="64"/>
      <c r="C21564" s="147" t="s">
        <v>217</v>
      </c>
      <c r="E21564" s="161"/>
      <c r="F21564" s="162"/>
      <c r="G21564" s="147"/>
      <c r="H21564" s="146"/>
      <c r="J21564" s="146"/>
      <c r="L21564" s="150"/>
      <c r="N21564" s="163"/>
      <c r="O21564" s="146"/>
      <c r="P21564" s="146"/>
      <c r="Q21564" s="146"/>
      <c r="R21564" s="34"/>
      <c r="S21564" s="35"/>
      <c r="T21564" s="147"/>
    </row>
    <row r="21565">
      <c r="A21565" s="147"/>
      <c r="B21565" s="64"/>
      <c r="C21565" s="147" t="s">
        <v>217</v>
      </c>
      <c r="E21565" s="161"/>
      <c r="F21565" s="162"/>
      <c r="G21565" s="147"/>
      <c r="H21565" s="146"/>
      <c r="J21565" s="146"/>
      <c r="L21565" s="150"/>
      <c r="N21565" s="163"/>
      <c r="O21565" s="146"/>
      <c r="P21565" s="146"/>
      <c r="Q21565" s="146"/>
      <c r="R21565" s="34"/>
      <c r="S21565" s="35"/>
      <c r="T21565" s="147"/>
    </row>
    <row r="21566">
      <c r="A21566" s="147"/>
      <c r="B21566" s="64"/>
      <c r="C21566" s="147" t="s">
        <v>217</v>
      </c>
      <c r="E21566" s="161"/>
      <c r="F21566" s="162"/>
      <c r="G21566" s="147"/>
      <c r="H21566" s="146"/>
      <c r="J21566" s="146"/>
      <c r="L21566" s="150"/>
      <c r="N21566" s="163"/>
      <c r="O21566" s="146"/>
      <c r="P21566" s="146"/>
      <c r="Q21566" s="146"/>
      <c r="R21566" s="34"/>
      <c r="S21566" s="35"/>
      <c r="T21566" s="147"/>
    </row>
    <row r="21567">
      <c r="A21567" s="147"/>
      <c r="B21567" s="64"/>
      <c r="C21567" s="147" t="s">
        <v>217</v>
      </c>
      <c r="E21567" s="161"/>
      <c r="F21567" s="162"/>
      <c r="G21567" s="147"/>
      <c r="H21567" s="146"/>
      <c r="J21567" s="146"/>
      <c r="L21567" s="150"/>
      <c r="N21567" s="163"/>
      <c r="O21567" s="146"/>
      <c r="P21567" s="146"/>
      <c r="Q21567" s="146"/>
      <c r="R21567" s="34"/>
      <c r="S21567" s="35"/>
      <c r="T21567" s="147"/>
    </row>
    <row r="21568">
      <c r="A21568" s="147"/>
      <c r="B21568" s="64"/>
      <c r="C21568" s="147" t="s">
        <v>217</v>
      </c>
      <c r="E21568" s="161"/>
      <c r="F21568" s="162"/>
      <c r="G21568" s="147"/>
      <c r="H21568" s="146"/>
      <c r="J21568" s="146"/>
      <c r="L21568" s="150"/>
      <c r="N21568" s="163"/>
      <c r="O21568" s="146"/>
      <c r="P21568" s="146"/>
      <c r="Q21568" s="146"/>
      <c r="R21568" s="34"/>
      <c r="S21568" s="35"/>
      <c r="T21568" s="147"/>
    </row>
    <row r="21569">
      <c r="A21569" s="147"/>
      <c r="B21569" s="64"/>
      <c r="C21569" s="147" t="s">
        <v>217</v>
      </c>
      <c r="E21569" s="161"/>
      <c r="F21569" s="162"/>
      <c r="G21569" s="147"/>
      <c r="H21569" s="146"/>
      <c r="J21569" s="146"/>
      <c r="L21569" s="150"/>
      <c r="N21569" s="163"/>
      <c r="O21569" s="146"/>
      <c r="P21569" s="146"/>
      <c r="Q21569" s="146"/>
      <c r="R21569" s="34"/>
      <c r="S21569" s="35"/>
      <c r="T21569" s="147"/>
    </row>
    <row r="21570">
      <c r="A21570" s="147"/>
      <c r="B21570" s="64"/>
      <c r="C21570" s="147" t="s">
        <v>217</v>
      </c>
      <c r="E21570" s="161"/>
      <c r="F21570" s="162"/>
      <c r="G21570" s="147"/>
      <c r="H21570" s="146"/>
      <c r="J21570" s="146"/>
      <c r="L21570" s="150"/>
      <c r="N21570" s="163"/>
      <c r="O21570" s="146"/>
      <c r="P21570" s="146"/>
      <c r="Q21570" s="146"/>
      <c r="R21570" s="34"/>
      <c r="S21570" s="35"/>
      <c r="T21570" s="147"/>
    </row>
    <row r="21571">
      <c r="A21571" s="147"/>
      <c r="B21571" s="64"/>
      <c r="C21571" s="147" t="s">
        <v>217</v>
      </c>
      <c r="E21571" s="161"/>
      <c r="F21571" s="162"/>
      <c r="G21571" s="147"/>
      <c r="H21571" s="146"/>
      <c r="J21571" s="146"/>
      <c r="L21571" s="150"/>
      <c r="N21571" s="163"/>
      <c r="O21571" s="146"/>
      <c r="P21571" s="146"/>
      <c r="Q21571" s="146"/>
      <c r="R21571" s="34"/>
      <c r="S21571" s="35"/>
      <c r="T21571" s="147"/>
    </row>
    <row r="21572">
      <c r="A21572" s="147"/>
      <c r="B21572" s="64"/>
      <c r="C21572" s="147" t="s">
        <v>217</v>
      </c>
      <c r="E21572" s="161"/>
      <c r="F21572" s="162"/>
      <c r="G21572" s="147"/>
      <c r="H21572" s="146"/>
      <c r="J21572" s="146"/>
      <c r="L21572" s="150"/>
      <c r="N21572" s="163"/>
      <c r="O21572" s="146"/>
      <c r="P21572" s="146"/>
      <c r="Q21572" s="146"/>
      <c r="R21572" s="34"/>
      <c r="S21572" s="35"/>
      <c r="T21572" s="147"/>
    </row>
    <row r="21573">
      <c r="A21573" s="147"/>
      <c r="B21573" s="64"/>
      <c r="C21573" s="147" t="s">
        <v>217</v>
      </c>
      <c r="E21573" s="161"/>
      <c r="F21573" s="162"/>
      <c r="G21573" s="147"/>
      <c r="H21573" s="146"/>
      <c r="J21573" s="146"/>
      <c r="L21573" s="150"/>
      <c r="N21573" s="163"/>
      <c r="O21573" s="146"/>
      <c r="P21573" s="146"/>
      <c r="Q21573" s="146"/>
      <c r="R21573" s="34"/>
      <c r="S21573" s="35"/>
      <c r="T21573" s="147"/>
    </row>
    <row r="21574">
      <c r="A21574" s="147"/>
      <c r="B21574" s="64"/>
      <c r="C21574" s="147" t="s">
        <v>217</v>
      </c>
      <c r="E21574" s="161"/>
      <c r="F21574" s="162"/>
      <c r="G21574" s="147"/>
      <c r="H21574" s="146"/>
      <c r="J21574" s="146"/>
      <c r="L21574" s="150"/>
      <c r="N21574" s="163"/>
      <c r="O21574" s="146"/>
      <c r="P21574" s="146"/>
      <c r="Q21574" s="146"/>
      <c r="R21574" s="34"/>
      <c r="S21574" s="35"/>
      <c r="T21574" s="147"/>
    </row>
    <row r="21575">
      <c r="A21575" s="147"/>
      <c r="B21575" s="64"/>
      <c r="C21575" s="147" t="s">
        <v>217</v>
      </c>
      <c r="E21575" s="161"/>
      <c r="F21575" s="162"/>
      <c r="G21575" s="147"/>
      <c r="H21575" s="146"/>
      <c r="J21575" s="146"/>
      <c r="L21575" s="150"/>
      <c r="N21575" s="163"/>
      <c r="O21575" s="146"/>
      <c r="P21575" s="146"/>
      <c r="Q21575" s="146"/>
      <c r="R21575" s="34"/>
      <c r="S21575" s="35"/>
      <c r="T21575" s="147"/>
    </row>
    <row r="21576">
      <c r="A21576" s="147"/>
      <c r="B21576" s="64"/>
      <c r="C21576" s="147" t="s">
        <v>217</v>
      </c>
      <c r="E21576" s="161"/>
      <c r="F21576" s="162"/>
      <c r="G21576" s="147"/>
      <c r="H21576" s="146"/>
      <c r="J21576" s="146"/>
      <c r="L21576" s="150"/>
      <c r="N21576" s="163"/>
      <c r="O21576" s="146"/>
      <c r="P21576" s="146"/>
      <c r="Q21576" s="146"/>
      <c r="R21576" s="34"/>
      <c r="S21576" s="35"/>
      <c r="T21576" s="147"/>
    </row>
    <row r="21577">
      <c r="A21577" s="147"/>
      <c r="B21577" s="64"/>
      <c r="C21577" s="147" t="s">
        <v>217</v>
      </c>
      <c r="E21577" s="161"/>
      <c r="F21577" s="162"/>
      <c r="G21577" s="147"/>
      <c r="H21577" s="146"/>
      <c r="J21577" s="146"/>
      <c r="L21577" s="150"/>
      <c r="N21577" s="163"/>
      <c r="O21577" s="146"/>
      <c r="P21577" s="146"/>
      <c r="Q21577" s="146"/>
      <c r="R21577" s="34"/>
      <c r="S21577" s="35"/>
      <c r="T21577" s="147"/>
    </row>
    <row r="21578">
      <c r="A21578" s="147"/>
      <c r="B21578" s="64"/>
      <c r="C21578" s="147" t="s">
        <v>217</v>
      </c>
      <c r="E21578" s="161"/>
      <c r="F21578" s="162"/>
      <c r="G21578" s="147"/>
      <c r="H21578" s="146"/>
      <c r="J21578" s="146"/>
      <c r="L21578" s="150"/>
      <c r="N21578" s="163"/>
      <c r="O21578" s="146"/>
      <c r="P21578" s="146"/>
      <c r="Q21578" s="146"/>
      <c r="R21578" s="34"/>
      <c r="S21578" s="35"/>
      <c r="T21578" s="147"/>
    </row>
    <row r="21579">
      <c r="A21579" s="147"/>
      <c r="B21579" s="64"/>
      <c r="C21579" s="147" t="s">
        <v>217</v>
      </c>
      <c r="E21579" s="161"/>
      <c r="F21579" s="162"/>
      <c r="G21579" s="147"/>
      <c r="H21579" s="146"/>
      <c r="J21579" s="146"/>
      <c r="L21579" s="150"/>
      <c r="N21579" s="163"/>
      <c r="O21579" s="146"/>
      <c r="P21579" s="146"/>
      <c r="Q21579" s="146"/>
      <c r="R21579" s="34"/>
      <c r="S21579" s="35"/>
      <c r="T21579" s="147"/>
    </row>
    <row r="21580">
      <c r="A21580" s="147"/>
      <c r="B21580" s="64"/>
      <c r="C21580" s="147" t="s">
        <v>217</v>
      </c>
      <c r="E21580" s="161"/>
      <c r="F21580" s="162"/>
      <c r="G21580" s="147"/>
      <c r="H21580" s="146"/>
      <c r="J21580" s="146"/>
      <c r="L21580" s="150"/>
      <c r="N21580" s="163"/>
      <c r="O21580" s="146"/>
      <c r="P21580" s="146"/>
      <c r="Q21580" s="146"/>
      <c r="R21580" s="34"/>
      <c r="S21580" s="35"/>
      <c r="T21580" s="147"/>
    </row>
    <row r="21581">
      <c r="A21581" s="147"/>
      <c r="B21581" s="64"/>
      <c r="C21581" s="147" t="s">
        <v>217</v>
      </c>
      <c r="E21581" s="161"/>
      <c r="F21581" s="162"/>
      <c r="G21581" s="147"/>
      <c r="H21581" s="146"/>
      <c r="J21581" s="146"/>
      <c r="L21581" s="150"/>
      <c r="N21581" s="163"/>
      <c r="O21581" s="146"/>
      <c r="P21581" s="146"/>
      <c r="Q21581" s="146"/>
      <c r="R21581" s="34"/>
      <c r="S21581" s="35"/>
      <c r="T21581" s="147"/>
    </row>
    <row r="21582">
      <c r="A21582" s="147"/>
      <c r="B21582" s="64"/>
      <c r="C21582" s="147" t="s">
        <v>217</v>
      </c>
      <c r="E21582" s="161"/>
      <c r="F21582" s="162"/>
      <c r="G21582" s="147"/>
      <c r="H21582" s="146"/>
      <c r="J21582" s="146"/>
      <c r="L21582" s="150"/>
      <c r="N21582" s="163"/>
      <c r="O21582" s="146"/>
      <c r="P21582" s="146"/>
      <c r="Q21582" s="146"/>
      <c r="R21582" s="34"/>
      <c r="S21582" s="35"/>
      <c r="T21582" s="147"/>
    </row>
    <row r="21583">
      <c r="A21583" s="147"/>
      <c r="B21583" s="64"/>
      <c r="C21583" s="147" t="s">
        <v>217</v>
      </c>
      <c r="E21583" s="161"/>
      <c r="F21583" s="162"/>
      <c r="G21583" s="147"/>
      <c r="H21583" s="146"/>
      <c r="J21583" s="146"/>
      <c r="L21583" s="150"/>
      <c r="N21583" s="163"/>
      <c r="O21583" s="146"/>
      <c r="P21583" s="146"/>
      <c r="Q21583" s="146"/>
      <c r="R21583" s="34"/>
      <c r="S21583" s="35"/>
      <c r="T21583" s="147"/>
    </row>
    <row r="21584">
      <c r="A21584" s="147"/>
      <c r="B21584" s="64"/>
      <c r="C21584" s="147" t="s">
        <v>217</v>
      </c>
      <c r="E21584" s="161"/>
      <c r="F21584" s="162"/>
      <c r="G21584" s="147"/>
      <c r="H21584" s="146"/>
      <c r="J21584" s="146"/>
      <c r="L21584" s="150"/>
      <c r="N21584" s="163"/>
      <c r="O21584" s="146"/>
      <c r="P21584" s="146"/>
      <c r="Q21584" s="146"/>
      <c r="R21584" s="34"/>
      <c r="S21584" s="35"/>
      <c r="T21584" s="147"/>
    </row>
    <row r="21585">
      <c r="A21585" s="147"/>
      <c r="B21585" s="64"/>
      <c r="C21585" s="147" t="s">
        <v>217</v>
      </c>
      <c r="E21585" s="161"/>
      <c r="F21585" s="162"/>
      <c r="G21585" s="147"/>
      <c r="H21585" s="146"/>
      <c r="J21585" s="146"/>
      <c r="L21585" s="150"/>
      <c r="N21585" s="163"/>
      <c r="O21585" s="146"/>
      <c r="P21585" s="146"/>
      <c r="Q21585" s="146"/>
      <c r="R21585" s="34"/>
      <c r="S21585" s="35"/>
      <c r="T21585" s="147"/>
    </row>
    <row r="21586">
      <c r="A21586" s="147"/>
      <c r="B21586" s="64"/>
      <c r="C21586" s="147" t="s">
        <v>217</v>
      </c>
      <c r="E21586" s="161"/>
      <c r="F21586" s="162"/>
      <c r="G21586" s="147"/>
      <c r="H21586" s="146"/>
      <c r="J21586" s="146"/>
      <c r="L21586" s="150"/>
      <c r="N21586" s="163"/>
      <c r="O21586" s="146"/>
      <c r="P21586" s="146"/>
      <c r="Q21586" s="146"/>
      <c r="R21586" s="34"/>
      <c r="S21586" s="35"/>
      <c r="T21586" s="147"/>
    </row>
    <row r="21587">
      <c r="A21587" s="147"/>
      <c r="B21587" s="64"/>
      <c r="C21587" s="147" t="s">
        <v>217</v>
      </c>
      <c r="E21587" s="161"/>
      <c r="F21587" s="162"/>
      <c r="G21587" s="147"/>
      <c r="H21587" s="146"/>
      <c r="J21587" s="146"/>
      <c r="L21587" s="150"/>
      <c r="N21587" s="163"/>
      <c r="O21587" s="146"/>
      <c r="P21587" s="146"/>
      <c r="Q21587" s="146"/>
      <c r="R21587" s="34"/>
      <c r="S21587" s="35"/>
      <c r="T21587" s="147"/>
    </row>
    <row r="21588">
      <c r="A21588" s="147"/>
      <c r="B21588" s="64"/>
      <c r="C21588" s="147" t="s">
        <v>217</v>
      </c>
      <c r="E21588" s="161"/>
      <c r="F21588" s="162"/>
      <c r="G21588" s="147"/>
      <c r="H21588" s="146"/>
      <c r="J21588" s="146"/>
      <c r="L21588" s="150"/>
      <c r="N21588" s="163"/>
      <c r="O21588" s="146"/>
      <c r="P21588" s="146"/>
      <c r="Q21588" s="146"/>
      <c r="R21588" s="34"/>
      <c r="S21588" s="35"/>
      <c r="T21588" s="147"/>
    </row>
    <row r="21589">
      <c r="A21589" s="147"/>
      <c r="B21589" s="64"/>
      <c r="C21589" s="147" t="s">
        <v>217</v>
      </c>
      <c r="E21589" s="161"/>
      <c r="F21589" s="162"/>
      <c r="G21589" s="147"/>
      <c r="H21589" s="146"/>
      <c r="J21589" s="146"/>
      <c r="L21589" s="150"/>
      <c r="N21589" s="163"/>
      <c r="O21589" s="146"/>
      <c r="P21589" s="146"/>
      <c r="Q21589" s="146"/>
      <c r="R21589" s="34"/>
      <c r="S21589" s="35"/>
      <c r="T21589" s="147"/>
    </row>
    <row r="21590">
      <c r="A21590" s="147"/>
      <c r="B21590" s="64"/>
      <c r="C21590" s="147" t="s">
        <v>217</v>
      </c>
      <c r="E21590" s="161"/>
      <c r="F21590" s="162"/>
      <c r="G21590" s="147"/>
      <c r="H21590" s="146"/>
      <c r="J21590" s="146"/>
      <c r="L21590" s="150"/>
      <c r="N21590" s="163"/>
      <c r="O21590" s="146"/>
      <c r="P21590" s="146"/>
      <c r="Q21590" s="146"/>
      <c r="R21590" s="34"/>
      <c r="S21590" s="35"/>
      <c r="T21590" s="147"/>
    </row>
    <row r="21591">
      <c r="A21591" s="147"/>
      <c r="B21591" s="64"/>
      <c r="C21591" s="147" t="s">
        <v>217</v>
      </c>
      <c r="E21591" s="161"/>
      <c r="F21591" s="162"/>
      <c r="G21591" s="147"/>
      <c r="H21591" s="146"/>
      <c r="J21591" s="146"/>
      <c r="L21591" s="150"/>
      <c r="N21591" s="163"/>
      <c r="O21591" s="146"/>
      <c r="P21591" s="146"/>
      <c r="Q21591" s="146"/>
      <c r="R21591" s="34"/>
      <c r="S21591" s="35"/>
      <c r="T21591" s="147"/>
    </row>
    <row r="21592">
      <c r="A21592" s="147"/>
      <c r="B21592" s="64"/>
      <c r="C21592" s="147" t="s">
        <v>217</v>
      </c>
      <c r="E21592" s="161"/>
      <c r="F21592" s="162"/>
      <c r="G21592" s="147"/>
      <c r="H21592" s="146"/>
      <c r="J21592" s="146"/>
      <c r="L21592" s="150"/>
      <c r="N21592" s="163"/>
      <c r="O21592" s="146"/>
      <c r="P21592" s="146"/>
      <c r="Q21592" s="146"/>
      <c r="R21592" s="34"/>
      <c r="S21592" s="35"/>
      <c r="T21592" s="147"/>
    </row>
    <row r="21593">
      <c r="A21593" s="147"/>
      <c r="B21593" s="64"/>
      <c r="C21593" s="147" t="s">
        <v>217</v>
      </c>
      <c r="E21593" s="161"/>
      <c r="F21593" s="162"/>
      <c r="G21593" s="147"/>
      <c r="H21593" s="146"/>
      <c r="J21593" s="146"/>
      <c r="L21593" s="150"/>
      <c r="N21593" s="163"/>
      <c r="O21593" s="146"/>
      <c r="P21593" s="146"/>
      <c r="Q21593" s="146"/>
      <c r="R21593" s="34"/>
      <c r="S21593" s="35"/>
      <c r="T21593" s="147"/>
    </row>
    <row r="21594">
      <c r="A21594" s="147"/>
      <c r="B21594" s="64"/>
      <c r="C21594" s="147" t="s">
        <v>217</v>
      </c>
      <c r="E21594" s="161"/>
      <c r="F21594" s="162"/>
      <c r="G21594" s="147"/>
      <c r="H21594" s="146"/>
      <c r="J21594" s="146"/>
      <c r="L21594" s="150"/>
      <c r="N21594" s="163"/>
      <c r="O21594" s="146"/>
      <c r="P21594" s="146"/>
      <c r="Q21594" s="146"/>
      <c r="R21594" s="34"/>
      <c r="S21594" s="35"/>
      <c r="T21594" s="147"/>
    </row>
    <row r="21595">
      <c r="A21595" s="147"/>
      <c r="B21595" s="64"/>
      <c r="C21595" s="147" t="s">
        <v>217</v>
      </c>
      <c r="E21595" s="161"/>
      <c r="F21595" s="162"/>
      <c r="G21595" s="147"/>
      <c r="H21595" s="146"/>
      <c r="J21595" s="146"/>
      <c r="L21595" s="150"/>
      <c r="N21595" s="163"/>
      <c r="O21595" s="146"/>
      <c r="P21595" s="146"/>
      <c r="Q21595" s="146"/>
      <c r="R21595" s="34"/>
      <c r="S21595" s="35"/>
      <c r="T21595" s="147"/>
    </row>
    <row r="21596">
      <c r="A21596" s="147"/>
      <c r="B21596" s="64"/>
      <c r="C21596" s="147" t="s">
        <v>217</v>
      </c>
      <c r="E21596" s="161"/>
      <c r="F21596" s="162"/>
      <c r="G21596" s="147"/>
      <c r="H21596" s="146"/>
      <c r="J21596" s="146"/>
      <c r="L21596" s="150"/>
      <c r="N21596" s="163"/>
      <c r="O21596" s="146"/>
      <c r="P21596" s="146"/>
      <c r="Q21596" s="146"/>
      <c r="R21596" s="34"/>
      <c r="S21596" s="35"/>
      <c r="T21596" s="147"/>
    </row>
    <row r="21597">
      <c r="A21597" s="147"/>
      <c r="B21597" s="64"/>
      <c r="C21597" s="147" t="s">
        <v>217</v>
      </c>
      <c r="E21597" s="161"/>
      <c r="F21597" s="162"/>
      <c r="G21597" s="147"/>
      <c r="H21597" s="146"/>
      <c r="J21597" s="146"/>
      <c r="L21597" s="150"/>
      <c r="N21597" s="163"/>
      <c r="O21597" s="146"/>
      <c r="P21597" s="146"/>
      <c r="Q21597" s="146"/>
      <c r="R21597" s="34"/>
      <c r="S21597" s="35"/>
      <c r="T21597" s="147"/>
    </row>
    <row r="21598">
      <c r="A21598" s="147"/>
      <c r="B21598" s="64"/>
      <c r="C21598" s="147" t="s">
        <v>217</v>
      </c>
      <c r="E21598" s="161"/>
      <c r="F21598" s="162"/>
      <c r="G21598" s="147"/>
      <c r="H21598" s="146"/>
      <c r="J21598" s="146"/>
      <c r="L21598" s="150"/>
      <c r="N21598" s="163"/>
      <c r="O21598" s="146"/>
      <c r="P21598" s="146"/>
      <c r="Q21598" s="146"/>
      <c r="R21598" s="34"/>
      <c r="S21598" s="35"/>
      <c r="T21598" s="147"/>
    </row>
    <row r="21599">
      <c r="A21599" s="147"/>
      <c r="B21599" s="64"/>
      <c r="C21599" s="147" t="s">
        <v>217</v>
      </c>
      <c r="E21599" s="161"/>
      <c r="F21599" s="162"/>
      <c r="G21599" s="147"/>
      <c r="H21599" s="146"/>
      <c r="J21599" s="146"/>
      <c r="L21599" s="150"/>
      <c r="N21599" s="163"/>
      <c r="O21599" s="146"/>
      <c r="P21599" s="146"/>
      <c r="Q21599" s="146"/>
      <c r="R21599" s="34"/>
      <c r="S21599" s="35"/>
      <c r="T21599" s="147"/>
    </row>
    <row r="21600">
      <c r="A21600" s="147"/>
      <c r="B21600" s="64"/>
      <c r="C21600" s="147" t="s">
        <v>217</v>
      </c>
      <c r="E21600" s="161"/>
      <c r="F21600" s="162"/>
      <c r="G21600" s="147"/>
      <c r="H21600" s="146"/>
      <c r="J21600" s="146"/>
      <c r="L21600" s="150"/>
      <c r="N21600" s="163"/>
      <c r="O21600" s="146"/>
      <c r="P21600" s="146"/>
      <c r="Q21600" s="146"/>
      <c r="R21600" s="34"/>
      <c r="S21600" s="35"/>
      <c r="T21600" s="147"/>
    </row>
    <row r="21601">
      <c r="A21601" s="147"/>
      <c r="B21601" s="64"/>
      <c r="C21601" s="147" t="s">
        <v>217</v>
      </c>
      <c r="E21601" s="161"/>
      <c r="F21601" s="162"/>
      <c r="G21601" s="147"/>
      <c r="H21601" s="146"/>
      <c r="J21601" s="146"/>
      <c r="L21601" s="150"/>
      <c r="N21601" s="163"/>
      <c r="O21601" s="146"/>
      <c r="P21601" s="146"/>
      <c r="Q21601" s="146"/>
      <c r="R21601" s="34"/>
      <c r="S21601" s="35"/>
      <c r="T21601" s="147"/>
    </row>
    <row r="21602">
      <c r="A21602" s="147"/>
      <c r="B21602" s="64"/>
      <c r="C21602" s="147" t="s">
        <v>217</v>
      </c>
      <c r="E21602" s="161"/>
      <c r="F21602" s="162"/>
      <c r="G21602" s="147"/>
      <c r="H21602" s="146"/>
      <c r="J21602" s="146"/>
      <c r="L21602" s="150"/>
      <c r="N21602" s="163"/>
      <c r="O21602" s="146"/>
      <c r="P21602" s="146"/>
      <c r="Q21602" s="146"/>
      <c r="R21602" s="34"/>
      <c r="S21602" s="35"/>
      <c r="T21602" s="147"/>
    </row>
    <row r="21603">
      <c r="A21603" s="147"/>
      <c r="B21603" s="64"/>
      <c r="C21603" s="147" t="s">
        <v>217</v>
      </c>
      <c r="E21603" s="161"/>
      <c r="F21603" s="162"/>
      <c r="G21603" s="147"/>
      <c r="H21603" s="146"/>
      <c r="J21603" s="146"/>
      <c r="L21603" s="150"/>
      <c r="N21603" s="163"/>
      <c r="O21603" s="146"/>
      <c r="P21603" s="146"/>
      <c r="Q21603" s="146"/>
      <c r="R21603" s="34"/>
      <c r="S21603" s="35"/>
      <c r="T21603" s="147"/>
    </row>
    <row r="21604">
      <c r="A21604" s="147"/>
      <c r="B21604" s="64"/>
      <c r="C21604" s="147" t="s">
        <v>217</v>
      </c>
      <c r="E21604" s="161"/>
      <c r="F21604" s="162"/>
      <c r="G21604" s="147"/>
      <c r="H21604" s="146"/>
      <c r="J21604" s="146"/>
      <c r="L21604" s="150"/>
      <c r="N21604" s="163"/>
      <c r="O21604" s="146"/>
      <c r="P21604" s="146"/>
      <c r="Q21604" s="146"/>
      <c r="R21604" s="34"/>
      <c r="S21604" s="35"/>
      <c r="T21604" s="147"/>
    </row>
    <row r="21605">
      <c r="A21605" s="147"/>
      <c r="B21605" s="64"/>
      <c r="C21605" s="147" t="s">
        <v>217</v>
      </c>
      <c r="E21605" s="161"/>
      <c r="F21605" s="162"/>
      <c r="G21605" s="147"/>
      <c r="H21605" s="146"/>
      <c r="J21605" s="146"/>
      <c r="L21605" s="150"/>
      <c r="N21605" s="163"/>
      <c r="O21605" s="146"/>
      <c r="P21605" s="146"/>
      <c r="Q21605" s="146"/>
      <c r="R21605" s="34"/>
      <c r="S21605" s="35"/>
      <c r="T21605" s="147"/>
    </row>
    <row r="21606">
      <c r="A21606" s="147"/>
      <c r="B21606" s="64"/>
      <c r="C21606" s="147" t="s">
        <v>217</v>
      </c>
      <c r="E21606" s="161"/>
      <c r="F21606" s="162"/>
      <c r="G21606" s="147"/>
      <c r="H21606" s="146"/>
      <c r="J21606" s="146"/>
      <c r="L21606" s="150"/>
      <c r="N21606" s="163"/>
      <c r="O21606" s="146"/>
      <c r="P21606" s="146"/>
      <c r="Q21606" s="146"/>
      <c r="R21606" s="34"/>
      <c r="S21606" s="35"/>
      <c r="T21606" s="147"/>
    </row>
    <row r="21607">
      <c r="A21607" s="147"/>
      <c r="B21607" s="64"/>
      <c r="C21607" s="147" t="s">
        <v>217</v>
      </c>
      <c r="E21607" s="161"/>
      <c r="F21607" s="162"/>
      <c r="G21607" s="147"/>
      <c r="H21607" s="146"/>
      <c r="J21607" s="146"/>
      <c r="L21607" s="150"/>
      <c r="N21607" s="163"/>
      <c r="O21607" s="146"/>
      <c r="P21607" s="146"/>
      <c r="Q21607" s="146"/>
      <c r="R21607" s="34"/>
      <c r="S21607" s="35"/>
      <c r="T21607" s="147"/>
    </row>
    <row r="21608">
      <c r="A21608" s="147"/>
      <c r="B21608" s="64"/>
      <c r="C21608" s="147" t="s">
        <v>217</v>
      </c>
      <c r="E21608" s="161"/>
      <c r="F21608" s="162"/>
      <c r="G21608" s="147"/>
      <c r="H21608" s="146"/>
      <c r="J21608" s="146"/>
      <c r="L21608" s="150"/>
      <c r="N21608" s="163"/>
      <c r="O21608" s="146"/>
      <c r="P21608" s="146"/>
      <c r="Q21608" s="146"/>
      <c r="R21608" s="34"/>
      <c r="S21608" s="35"/>
      <c r="T21608" s="147"/>
    </row>
    <row r="21609">
      <c r="A21609" s="147"/>
      <c r="B21609" s="64"/>
      <c r="C21609" s="147" t="s">
        <v>217</v>
      </c>
      <c r="E21609" s="161"/>
      <c r="F21609" s="162"/>
      <c r="G21609" s="147"/>
      <c r="H21609" s="146"/>
      <c r="J21609" s="146"/>
      <c r="L21609" s="150"/>
      <c r="N21609" s="163"/>
      <c r="O21609" s="146"/>
      <c r="P21609" s="146"/>
      <c r="Q21609" s="146"/>
      <c r="R21609" s="34"/>
      <c r="S21609" s="35"/>
      <c r="T21609" s="147"/>
    </row>
    <row r="21610">
      <c r="A21610" s="147"/>
      <c r="B21610" s="64"/>
      <c r="C21610" s="147" t="s">
        <v>217</v>
      </c>
      <c r="E21610" s="161"/>
      <c r="F21610" s="162"/>
      <c r="G21610" s="147"/>
      <c r="H21610" s="146"/>
      <c r="J21610" s="146"/>
      <c r="L21610" s="150"/>
      <c r="N21610" s="163"/>
      <c r="O21610" s="146"/>
      <c r="P21610" s="146"/>
      <c r="Q21610" s="146"/>
      <c r="R21610" s="34"/>
      <c r="S21610" s="35"/>
      <c r="T21610" s="147"/>
    </row>
    <row r="21611">
      <c r="A21611" s="147"/>
      <c r="B21611" s="64"/>
      <c r="C21611" s="147" t="s">
        <v>217</v>
      </c>
      <c r="E21611" s="161"/>
      <c r="F21611" s="162"/>
      <c r="G21611" s="147"/>
      <c r="H21611" s="146"/>
      <c r="J21611" s="146"/>
      <c r="L21611" s="150"/>
      <c r="N21611" s="163"/>
      <c r="O21611" s="146"/>
      <c r="P21611" s="146"/>
      <c r="Q21611" s="146"/>
      <c r="R21611" s="34"/>
      <c r="S21611" s="35"/>
      <c r="T21611" s="147"/>
    </row>
    <row r="21612">
      <c r="A21612" s="147"/>
      <c r="B21612" s="64"/>
      <c r="C21612" s="147" t="s">
        <v>217</v>
      </c>
      <c r="E21612" s="161"/>
      <c r="F21612" s="162"/>
      <c r="G21612" s="147"/>
      <c r="H21612" s="146"/>
      <c r="J21612" s="146"/>
      <c r="L21612" s="150"/>
      <c r="N21612" s="163"/>
      <c r="O21612" s="146"/>
      <c r="P21612" s="146"/>
      <c r="Q21612" s="146"/>
      <c r="R21612" s="34"/>
      <c r="S21612" s="35"/>
      <c r="T21612" s="147"/>
    </row>
    <row r="21613">
      <c r="A21613" s="147"/>
      <c r="B21613" s="64"/>
      <c r="C21613" s="147" t="s">
        <v>217</v>
      </c>
      <c r="E21613" s="161"/>
      <c r="F21613" s="162"/>
      <c r="G21613" s="147"/>
      <c r="H21613" s="146"/>
      <c r="J21613" s="146"/>
      <c r="L21613" s="150"/>
      <c r="N21613" s="163"/>
      <c r="O21613" s="146"/>
      <c r="P21613" s="146"/>
      <c r="Q21613" s="146"/>
      <c r="R21613" s="34"/>
      <c r="S21613" s="35"/>
      <c r="T21613" s="147"/>
    </row>
    <row r="21614">
      <c r="A21614" s="147"/>
      <c r="B21614" s="64"/>
      <c r="C21614" s="147" t="s">
        <v>217</v>
      </c>
      <c r="E21614" s="161"/>
      <c r="F21614" s="162"/>
      <c r="G21614" s="147"/>
      <c r="H21614" s="146"/>
      <c r="J21614" s="146"/>
      <c r="L21614" s="150"/>
      <c r="N21614" s="163"/>
      <c r="O21614" s="146"/>
      <c r="P21614" s="146"/>
      <c r="Q21614" s="146"/>
      <c r="R21614" s="34"/>
      <c r="S21614" s="35"/>
      <c r="T21614" s="147"/>
    </row>
    <row r="21615">
      <c r="A21615" s="147"/>
      <c r="B21615" s="64"/>
      <c r="C21615" s="147" t="s">
        <v>217</v>
      </c>
      <c r="E21615" s="161"/>
      <c r="F21615" s="162"/>
      <c r="G21615" s="147"/>
      <c r="H21615" s="146"/>
      <c r="J21615" s="146"/>
      <c r="L21615" s="150"/>
      <c r="N21615" s="163"/>
      <c r="O21615" s="146"/>
      <c r="P21615" s="146"/>
      <c r="Q21615" s="146"/>
      <c r="R21615" s="34"/>
      <c r="S21615" s="35"/>
      <c r="T21615" s="147"/>
    </row>
    <row r="21616">
      <c r="A21616" s="147"/>
      <c r="B21616" s="64"/>
      <c r="C21616" s="147" t="s">
        <v>217</v>
      </c>
      <c r="E21616" s="161"/>
      <c r="F21616" s="162"/>
      <c r="G21616" s="147"/>
      <c r="H21616" s="146"/>
      <c r="J21616" s="146"/>
      <c r="L21616" s="150"/>
      <c r="N21616" s="163"/>
      <c r="O21616" s="146"/>
      <c r="P21616" s="146"/>
      <c r="Q21616" s="146"/>
      <c r="R21616" s="34"/>
      <c r="S21616" s="35"/>
      <c r="T21616" s="147"/>
    </row>
    <row r="21617">
      <c r="A21617" s="147"/>
      <c r="B21617" s="64"/>
      <c r="C21617" s="147" t="s">
        <v>217</v>
      </c>
      <c r="E21617" s="161"/>
      <c r="F21617" s="162"/>
      <c r="G21617" s="147"/>
      <c r="H21617" s="146"/>
      <c r="J21617" s="146"/>
      <c r="L21617" s="150"/>
      <c r="N21617" s="163"/>
      <c r="O21617" s="146"/>
      <c r="P21617" s="146"/>
      <c r="Q21617" s="146"/>
      <c r="R21617" s="34"/>
      <c r="S21617" s="35"/>
      <c r="T21617" s="147"/>
    </row>
    <row r="21618">
      <c r="A21618" s="147"/>
      <c r="B21618" s="64"/>
      <c r="C21618" s="147" t="s">
        <v>217</v>
      </c>
      <c r="E21618" s="161"/>
      <c r="F21618" s="162"/>
      <c r="G21618" s="147"/>
      <c r="H21618" s="146"/>
      <c r="J21618" s="146"/>
      <c r="L21618" s="150"/>
      <c r="N21618" s="163"/>
      <c r="O21618" s="146"/>
      <c r="P21618" s="146"/>
      <c r="Q21618" s="146"/>
      <c r="R21618" s="34"/>
      <c r="S21618" s="35"/>
      <c r="T21618" s="147"/>
    </row>
    <row r="21619">
      <c r="A21619" s="147"/>
      <c r="B21619" s="64"/>
      <c r="C21619" s="147" t="s">
        <v>217</v>
      </c>
      <c r="E21619" s="161"/>
      <c r="F21619" s="162"/>
      <c r="G21619" s="147"/>
      <c r="H21619" s="146"/>
      <c r="J21619" s="146"/>
      <c r="L21619" s="150"/>
      <c r="N21619" s="163"/>
      <c r="O21619" s="146"/>
      <c r="P21619" s="146"/>
      <c r="Q21619" s="146"/>
      <c r="R21619" s="34"/>
      <c r="S21619" s="35"/>
      <c r="T21619" s="147"/>
    </row>
    <row r="21620">
      <c r="A21620" s="147"/>
      <c r="B21620" s="64"/>
      <c r="C21620" s="147" t="s">
        <v>217</v>
      </c>
      <c r="E21620" s="161"/>
      <c r="F21620" s="162"/>
      <c r="G21620" s="147"/>
      <c r="H21620" s="146"/>
      <c r="J21620" s="146"/>
      <c r="L21620" s="150"/>
      <c r="N21620" s="163"/>
      <c r="O21620" s="146"/>
      <c r="P21620" s="146"/>
      <c r="Q21620" s="146"/>
      <c r="R21620" s="34"/>
      <c r="S21620" s="35"/>
      <c r="T21620" s="147"/>
    </row>
    <row r="21621">
      <c r="A21621" s="147"/>
      <c r="B21621" s="64"/>
      <c r="C21621" s="147" t="s">
        <v>217</v>
      </c>
      <c r="E21621" s="161"/>
      <c r="F21621" s="162"/>
      <c r="G21621" s="147"/>
      <c r="H21621" s="146"/>
      <c r="J21621" s="146"/>
      <c r="L21621" s="150"/>
      <c r="N21621" s="163"/>
      <c r="O21621" s="146"/>
      <c r="P21621" s="146"/>
      <c r="Q21621" s="146"/>
      <c r="R21621" s="34"/>
      <c r="S21621" s="35"/>
      <c r="T21621" s="147"/>
    </row>
    <row r="21622">
      <c r="A21622" s="147"/>
      <c r="B21622" s="64"/>
      <c r="C21622" s="147" t="s">
        <v>217</v>
      </c>
      <c r="E21622" s="161"/>
      <c r="F21622" s="162"/>
      <c r="G21622" s="147"/>
      <c r="H21622" s="146"/>
      <c r="J21622" s="146"/>
      <c r="L21622" s="150"/>
      <c r="N21622" s="163"/>
      <c r="O21622" s="146"/>
      <c r="P21622" s="146"/>
      <c r="Q21622" s="146"/>
      <c r="R21622" s="34"/>
      <c r="S21622" s="35"/>
      <c r="T21622" s="147"/>
    </row>
    <row r="21623">
      <c r="A21623" s="147"/>
      <c r="B21623" s="64"/>
      <c r="C21623" s="147" t="s">
        <v>217</v>
      </c>
      <c r="E21623" s="161"/>
      <c r="F21623" s="162"/>
      <c r="G21623" s="147"/>
      <c r="H21623" s="146"/>
      <c r="J21623" s="146"/>
      <c r="L21623" s="150"/>
      <c r="N21623" s="163"/>
      <c r="O21623" s="146"/>
      <c r="P21623" s="146"/>
      <c r="Q21623" s="146"/>
      <c r="R21623" s="34"/>
      <c r="S21623" s="35"/>
      <c r="T21623" s="147"/>
    </row>
    <row r="21624">
      <c r="A21624" s="147"/>
      <c r="B21624" s="64"/>
      <c r="C21624" s="147" t="s">
        <v>217</v>
      </c>
      <c r="E21624" s="161"/>
      <c r="F21624" s="162"/>
      <c r="G21624" s="147"/>
      <c r="H21624" s="146"/>
      <c r="J21624" s="146"/>
      <c r="L21624" s="150"/>
      <c r="N21624" s="163"/>
      <c r="O21624" s="146"/>
      <c r="P21624" s="146"/>
      <c r="Q21624" s="146"/>
      <c r="R21624" s="34"/>
      <c r="S21624" s="35"/>
      <c r="T21624" s="147"/>
    </row>
    <row r="21625">
      <c r="A21625" s="147"/>
      <c r="B21625" s="64"/>
      <c r="C21625" s="147" t="s">
        <v>217</v>
      </c>
      <c r="E21625" s="161"/>
      <c r="F21625" s="162"/>
      <c r="G21625" s="147"/>
      <c r="H21625" s="146"/>
      <c r="J21625" s="146"/>
      <c r="L21625" s="150"/>
      <c r="N21625" s="163"/>
      <c r="O21625" s="146"/>
      <c r="P21625" s="146"/>
      <c r="Q21625" s="146"/>
      <c r="R21625" s="34"/>
      <c r="S21625" s="35"/>
      <c r="T21625" s="147"/>
    </row>
    <row r="21626">
      <c r="A21626" s="147"/>
      <c r="B21626" s="64"/>
      <c r="C21626" s="147" t="s">
        <v>217</v>
      </c>
      <c r="E21626" s="161"/>
      <c r="F21626" s="162"/>
      <c r="G21626" s="147"/>
      <c r="H21626" s="146"/>
      <c r="J21626" s="146"/>
      <c r="L21626" s="150"/>
      <c r="N21626" s="163"/>
      <c r="O21626" s="146"/>
      <c r="P21626" s="146"/>
      <c r="Q21626" s="146"/>
      <c r="R21626" s="34"/>
      <c r="S21626" s="35"/>
      <c r="T21626" s="147"/>
    </row>
    <row r="21627">
      <c r="A21627" s="147"/>
      <c r="B21627" s="64"/>
      <c r="C21627" s="147" t="s">
        <v>217</v>
      </c>
      <c r="E21627" s="161"/>
      <c r="F21627" s="162"/>
      <c r="G21627" s="147"/>
      <c r="H21627" s="146"/>
      <c r="J21627" s="146"/>
      <c r="L21627" s="150"/>
      <c r="N21627" s="163"/>
      <c r="O21627" s="146"/>
      <c r="P21627" s="146"/>
      <c r="Q21627" s="146"/>
      <c r="R21627" s="34"/>
      <c r="S21627" s="35"/>
      <c r="T21627" s="147"/>
    </row>
    <row r="21628">
      <c r="A21628" s="147"/>
      <c r="B21628" s="64"/>
      <c r="C21628" s="147" t="s">
        <v>217</v>
      </c>
      <c r="E21628" s="161"/>
      <c r="F21628" s="162"/>
      <c r="G21628" s="147"/>
      <c r="H21628" s="146"/>
      <c r="J21628" s="146"/>
      <c r="L21628" s="150"/>
      <c r="N21628" s="163"/>
      <c r="O21628" s="146"/>
      <c r="P21628" s="146"/>
      <c r="Q21628" s="146"/>
      <c r="R21628" s="34"/>
      <c r="S21628" s="35"/>
      <c r="T21628" s="147"/>
    </row>
    <row r="21629">
      <c r="A21629" s="147"/>
      <c r="B21629" s="64"/>
      <c r="C21629" s="147" t="s">
        <v>217</v>
      </c>
      <c r="E21629" s="161"/>
      <c r="F21629" s="162"/>
      <c r="G21629" s="147"/>
      <c r="H21629" s="146"/>
      <c r="J21629" s="146"/>
      <c r="L21629" s="150"/>
      <c r="N21629" s="163"/>
      <c r="O21629" s="146"/>
      <c r="P21629" s="146"/>
      <c r="Q21629" s="146"/>
      <c r="R21629" s="34"/>
      <c r="S21629" s="35"/>
      <c r="T21629" s="147"/>
    </row>
    <row r="21630">
      <c r="A21630" s="147"/>
      <c r="B21630" s="64"/>
      <c r="C21630" s="147" t="s">
        <v>217</v>
      </c>
      <c r="E21630" s="161"/>
      <c r="F21630" s="162"/>
      <c r="G21630" s="147"/>
      <c r="H21630" s="146"/>
      <c r="J21630" s="146"/>
      <c r="L21630" s="150"/>
      <c r="N21630" s="163"/>
      <c r="O21630" s="146"/>
      <c r="P21630" s="146"/>
      <c r="Q21630" s="146"/>
      <c r="R21630" s="34"/>
      <c r="S21630" s="35"/>
      <c r="T21630" s="147"/>
    </row>
    <row r="21631">
      <c r="A21631" s="147"/>
      <c r="B21631" s="64"/>
      <c r="C21631" s="147" t="s">
        <v>217</v>
      </c>
      <c r="E21631" s="161"/>
      <c r="F21631" s="162"/>
      <c r="G21631" s="147"/>
      <c r="H21631" s="146"/>
      <c r="J21631" s="146"/>
      <c r="L21631" s="150"/>
      <c r="N21631" s="163"/>
      <c r="O21631" s="146"/>
      <c r="P21631" s="146"/>
      <c r="Q21631" s="146"/>
      <c r="R21631" s="34"/>
      <c r="S21631" s="35"/>
      <c r="T21631" s="147"/>
    </row>
    <row r="21632">
      <c r="A21632" s="147"/>
      <c r="B21632" s="64"/>
      <c r="C21632" s="147" t="s">
        <v>217</v>
      </c>
      <c r="E21632" s="161"/>
      <c r="F21632" s="162"/>
      <c r="G21632" s="147"/>
      <c r="H21632" s="146"/>
      <c r="J21632" s="146"/>
      <c r="L21632" s="150"/>
      <c r="N21632" s="163"/>
      <c r="O21632" s="146"/>
      <c r="P21632" s="146"/>
      <c r="Q21632" s="146"/>
      <c r="R21632" s="34"/>
      <c r="S21632" s="35"/>
      <c r="T21632" s="147"/>
    </row>
    <row r="21633">
      <c r="A21633" s="147"/>
      <c r="B21633" s="64"/>
      <c r="C21633" s="147" t="s">
        <v>217</v>
      </c>
      <c r="E21633" s="161"/>
      <c r="F21633" s="162"/>
      <c r="G21633" s="147"/>
      <c r="H21633" s="146"/>
      <c r="J21633" s="146"/>
      <c r="L21633" s="150"/>
      <c r="N21633" s="163"/>
      <c r="O21633" s="146"/>
      <c r="P21633" s="146"/>
      <c r="Q21633" s="146"/>
      <c r="R21633" s="34"/>
      <c r="S21633" s="35"/>
      <c r="T21633" s="147"/>
    </row>
    <row r="21634">
      <c r="A21634" s="147"/>
      <c r="B21634" s="64"/>
      <c r="C21634" s="147" t="s">
        <v>217</v>
      </c>
      <c r="E21634" s="161"/>
      <c r="F21634" s="162"/>
      <c r="G21634" s="147"/>
      <c r="H21634" s="146"/>
      <c r="J21634" s="146"/>
      <c r="L21634" s="150"/>
      <c r="N21634" s="163"/>
      <c r="O21634" s="146"/>
      <c r="P21634" s="146"/>
      <c r="Q21634" s="146"/>
      <c r="R21634" s="34"/>
      <c r="S21634" s="35"/>
      <c r="T21634" s="147"/>
    </row>
    <row r="21635">
      <c r="A21635" s="147"/>
      <c r="B21635" s="64"/>
      <c r="C21635" s="147" t="s">
        <v>217</v>
      </c>
      <c r="E21635" s="161"/>
      <c r="F21635" s="162"/>
      <c r="G21635" s="147"/>
      <c r="H21635" s="146"/>
      <c r="J21635" s="146"/>
      <c r="L21635" s="150"/>
      <c r="N21635" s="163"/>
      <c r="O21635" s="146"/>
      <c r="P21635" s="146"/>
      <c r="Q21635" s="146"/>
      <c r="R21635" s="34"/>
      <c r="S21635" s="35"/>
      <c r="T21635" s="147"/>
    </row>
    <row r="21636">
      <c r="A21636" s="147"/>
      <c r="B21636" s="64"/>
      <c r="C21636" s="147" t="s">
        <v>217</v>
      </c>
      <c r="E21636" s="161"/>
      <c r="F21636" s="162"/>
      <c r="G21636" s="147"/>
      <c r="H21636" s="146"/>
      <c r="J21636" s="146"/>
      <c r="L21636" s="150"/>
      <c r="N21636" s="163"/>
      <c r="O21636" s="146"/>
      <c r="P21636" s="146"/>
      <c r="Q21636" s="146"/>
      <c r="R21636" s="34"/>
      <c r="S21636" s="35"/>
      <c r="T21636" s="147"/>
    </row>
    <row r="21637">
      <c r="A21637" s="147"/>
      <c r="B21637" s="64"/>
      <c r="C21637" s="147" t="s">
        <v>217</v>
      </c>
      <c r="E21637" s="161"/>
      <c r="F21637" s="162"/>
      <c r="G21637" s="147"/>
      <c r="H21637" s="146"/>
      <c r="J21637" s="146"/>
      <c r="L21637" s="150"/>
      <c r="N21637" s="163"/>
      <c r="O21637" s="146"/>
      <c r="P21637" s="146"/>
      <c r="Q21637" s="146"/>
      <c r="R21637" s="34"/>
      <c r="S21637" s="35"/>
      <c r="T21637" s="147"/>
    </row>
    <row r="21638">
      <c r="A21638" s="147"/>
      <c r="B21638" s="64"/>
      <c r="C21638" s="147" t="s">
        <v>217</v>
      </c>
      <c r="E21638" s="161"/>
      <c r="F21638" s="162"/>
      <c r="G21638" s="147"/>
      <c r="H21638" s="146"/>
      <c r="J21638" s="146"/>
      <c r="L21638" s="150"/>
      <c r="N21638" s="163"/>
      <c r="O21638" s="146"/>
      <c r="P21638" s="146"/>
      <c r="Q21638" s="146"/>
      <c r="R21638" s="34"/>
      <c r="S21638" s="35"/>
      <c r="T21638" s="147"/>
    </row>
    <row r="21639">
      <c r="A21639" s="147"/>
      <c r="B21639" s="64"/>
      <c r="C21639" s="147" t="s">
        <v>217</v>
      </c>
      <c r="E21639" s="161"/>
      <c r="F21639" s="162"/>
      <c r="G21639" s="147"/>
      <c r="H21639" s="146"/>
      <c r="J21639" s="146"/>
      <c r="L21639" s="150"/>
      <c r="N21639" s="163"/>
      <c r="O21639" s="146"/>
      <c r="P21639" s="146"/>
      <c r="Q21639" s="146"/>
      <c r="R21639" s="34"/>
      <c r="S21639" s="35"/>
      <c r="T21639" s="147"/>
    </row>
    <row r="21640">
      <c r="A21640" s="147"/>
      <c r="B21640" s="64"/>
      <c r="C21640" s="147" t="s">
        <v>217</v>
      </c>
      <c r="E21640" s="161"/>
      <c r="F21640" s="162"/>
      <c r="G21640" s="147"/>
      <c r="H21640" s="146"/>
      <c r="J21640" s="146"/>
      <c r="L21640" s="150"/>
      <c r="N21640" s="163"/>
      <c r="O21640" s="146"/>
      <c r="P21640" s="146"/>
      <c r="Q21640" s="146"/>
      <c r="R21640" s="34"/>
      <c r="S21640" s="35"/>
      <c r="T21640" s="147"/>
    </row>
    <row r="21641">
      <c r="A21641" s="147"/>
      <c r="B21641" s="64"/>
      <c r="C21641" s="147" t="s">
        <v>217</v>
      </c>
      <c r="E21641" s="161"/>
      <c r="F21641" s="162"/>
      <c r="G21641" s="147"/>
      <c r="H21641" s="146"/>
      <c r="J21641" s="146"/>
      <c r="L21641" s="150"/>
      <c r="N21641" s="163"/>
      <c r="O21641" s="146"/>
      <c r="P21641" s="146"/>
      <c r="Q21641" s="146"/>
      <c r="R21641" s="34"/>
      <c r="S21641" s="35"/>
      <c r="T21641" s="147"/>
    </row>
    <row r="21642">
      <c r="A21642" s="147"/>
      <c r="B21642" s="64"/>
      <c r="C21642" s="147" t="s">
        <v>217</v>
      </c>
      <c r="E21642" s="161"/>
      <c r="F21642" s="162"/>
      <c r="G21642" s="147"/>
      <c r="H21642" s="146"/>
      <c r="J21642" s="146"/>
      <c r="L21642" s="150"/>
      <c r="N21642" s="163"/>
      <c r="O21642" s="146"/>
      <c r="P21642" s="146"/>
      <c r="Q21642" s="146"/>
      <c r="R21642" s="34"/>
      <c r="S21642" s="35"/>
      <c r="T21642" s="147"/>
    </row>
    <row r="21643">
      <c r="A21643" s="147"/>
      <c r="B21643" s="64"/>
      <c r="C21643" s="147" t="s">
        <v>217</v>
      </c>
      <c r="E21643" s="161"/>
      <c r="F21643" s="162"/>
      <c r="G21643" s="147"/>
      <c r="H21643" s="146"/>
      <c r="J21643" s="146"/>
      <c r="L21643" s="150"/>
      <c r="N21643" s="163"/>
      <c r="O21643" s="146"/>
      <c r="P21643" s="146"/>
      <c r="Q21643" s="146"/>
      <c r="R21643" s="34"/>
      <c r="S21643" s="35"/>
      <c r="T21643" s="147"/>
    </row>
    <row r="21644">
      <c r="A21644" s="147"/>
      <c r="B21644" s="64"/>
      <c r="C21644" s="147" t="s">
        <v>217</v>
      </c>
      <c r="E21644" s="161"/>
      <c r="F21644" s="162"/>
      <c r="G21644" s="147"/>
      <c r="H21644" s="146"/>
      <c r="J21644" s="146"/>
      <c r="L21644" s="150"/>
      <c r="N21644" s="163"/>
      <c r="O21644" s="146"/>
      <c r="P21644" s="146"/>
      <c r="Q21644" s="146"/>
      <c r="R21644" s="34"/>
      <c r="S21644" s="35"/>
      <c r="T21644" s="147"/>
    </row>
    <row r="21645">
      <c r="A21645" s="147"/>
      <c r="B21645" s="64"/>
      <c r="C21645" s="147" t="s">
        <v>217</v>
      </c>
      <c r="E21645" s="161"/>
      <c r="F21645" s="162"/>
      <c r="G21645" s="147"/>
      <c r="H21645" s="146"/>
      <c r="J21645" s="146"/>
      <c r="L21645" s="150"/>
      <c r="N21645" s="163"/>
      <c r="O21645" s="146"/>
      <c r="P21645" s="146"/>
      <c r="Q21645" s="146"/>
      <c r="R21645" s="34"/>
      <c r="S21645" s="35"/>
      <c r="T21645" s="147"/>
    </row>
    <row r="21646">
      <c r="A21646" s="147"/>
      <c r="B21646" s="64"/>
      <c r="C21646" s="147" t="s">
        <v>217</v>
      </c>
      <c r="E21646" s="161"/>
      <c r="F21646" s="162"/>
      <c r="G21646" s="147"/>
      <c r="H21646" s="146"/>
      <c r="J21646" s="146"/>
      <c r="L21646" s="150"/>
      <c r="N21646" s="163"/>
      <c r="O21646" s="146"/>
      <c r="P21646" s="146"/>
      <c r="Q21646" s="146"/>
      <c r="R21646" s="34"/>
      <c r="S21646" s="35"/>
      <c r="T21646" s="147"/>
    </row>
    <row r="21647">
      <c r="A21647" s="147"/>
      <c r="B21647" s="64"/>
      <c r="C21647" s="147" t="s">
        <v>217</v>
      </c>
      <c r="E21647" s="161"/>
      <c r="F21647" s="162"/>
      <c r="G21647" s="147"/>
      <c r="H21647" s="146"/>
      <c r="J21647" s="146"/>
      <c r="L21647" s="150"/>
      <c r="N21647" s="163"/>
      <c r="O21647" s="146"/>
      <c r="P21647" s="146"/>
      <c r="Q21647" s="146"/>
      <c r="R21647" s="34"/>
      <c r="S21647" s="35"/>
      <c r="T21647" s="147"/>
    </row>
    <row r="21648">
      <c r="A21648" s="147"/>
      <c r="B21648" s="64"/>
      <c r="C21648" s="147" t="s">
        <v>217</v>
      </c>
      <c r="E21648" s="161"/>
      <c r="F21648" s="162"/>
      <c r="G21648" s="147"/>
      <c r="H21648" s="146"/>
      <c r="J21648" s="146"/>
      <c r="L21648" s="150"/>
      <c r="N21648" s="163"/>
      <c r="O21648" s="146"/>
      <c r="P21648" s="146"/>
      <c r="Q21648" s="146"/>
      <c r="R21648" s="34"/>
      <c r="S21648" s="35"/>
      <c r="T21648" s="147"/>
    </row>
    <row r="21649">
      <c r="A21649" s="147"/>
      <c r="B21649" s="64"/>
      <c r="C21649" s="147" t="s">
        <v>217</v>
      </c>
      <c r="E21649" s="161"/>
      <c r="F21649" s="162"/>
      <c r="G21649" s="147"/>
      <c r="H21649" s="146"/>
      <c r="J21649" s="146"/>
      <c r="L21649" s="150"/>
      <c r="N21649" s="163"/>
      <c r="O21649" s="146"/>
      <c r="P21649" s="146"/>
      <c r="Q21649" s="146"/>
      <c r="R21649" s="34"/>
      <c r="S21649" s="35"/>
      <c r="T21649" s="147"/>
    </row>
    <row r="21650">
      <c r="A21650" s="147"/>
      <c r="B21650" s="64"/>
      <c r="C21650" s="147" t="s">
        <v>217</v>
      </c>
      <c r="E21650" s="161"/>
      <c r="F21650" s="162"/>
      <c r="G21650" s="147"/>
      <c r="H21650" s="146"/>
      <c r="J21650" s="146"/>
      <c r="L21650" s="150"/>
      <c r="N21650" s="163"/>
      <c r="O21650" s="146"/>
      <c r="P21650" s="146"/>
      <c r="Q21650" s="146"/>
      <c r="R21650" s="34"/>
      <c r="S21650" s="35"/>
      <c r="T21650" s="147"/>
    </row>
    <row r="21651">
      <c r="A21651" s="147"/>
      <c r="B21651" s="64"/>
      <c r="C21651" s="147" t="s">
        <v>217</v>
      </c>
      <c r="E21651" s="161"/>
      <c r="F21651" s="162"/>
      <c r="G21651" s="147"/>
      <c r="H21651" s="146"/>
      <c r="J21651" s="146"/>
      <c r="L21651" s="150"/>
      <c r="N21651" s="163"/>
      <c r="O21651" s="146"/>
      <c r="P21651" s="146"/>
      <c r="Q21651" s="146"/>
      <c r="R21651" s="34"/>
      <c r="S21651" s="35"/>
      <c r="T21651" s="147"/>
    </row>
    <row r="21652">
      <c r="A21652" s="147"/>
      <c r="B21652" s="64"/>
      <c r="C21652" s="147" t="s">
        <v>217</v>
      </c>
      <c r="E21652" s="161"/>
      <c r="F21652" s="162"/>
      <c r="G21652" s="147"/>
      <c r="H21652" s="146"/>
      <c r="J21652" s="146"/>
      <c r="L21652" s="150"/>
      <c r="N21652" s="163"/>
      <c r="O21652" s="146"/>
      <c r="P21652" s="146"/>
      <c r="Q21652" s="146"/>
      <c r="R21652" s="34"/>
      <c r="S21652" s="35"/>
      <c r="T21652" s="147"/>
    </row>
    <row r="21653">
      <c r="A21653" s="147"/>
      <c r="B21653" s="64"/>
      <c r="C21653" s="147" t="s">
        <v>217</v>
      </c>
      <c r="E21653" s="161"/>
      <c r="F21653" s="162"/>
      <c r="G21653" s="147"/>
      <c r="H21653" s="146"/>
      <c r="J21653" s="146"/>
      <c r="L21653" s="150"/>
      <c r="N21653" s="163"/>
      <c r="O21653" s="146"/>
      <c r="P21653" s="146"/>
      <c r="Q21653" s="146"/>
      <c r="R21653" s="34"/>
      <c r="S21653" s="35"/>
      <c r="T21653" s="147"/>
    </row>
    <row r="21654">
      <c r="A21654" s="147"/>
      <c r="B21654" s="64"/>
      <c r="C21654" s="147" t="s">
        <v>217</v>
      </c>
      <c r="E21654" s="161"/>
      <c r="F21654" s="162"/>
      <c r="G21654" s="147"/>
      <c r="H21654" s="146"/>
      <c r="J21654" s="146"/>
      <c r="L21654" s="150"/>
      <c r="N21654" s="163"/>
      <c r="O21654" s="146"/>
      <c r="P21654" s="146"/>
      <c r="Q21654" s="146"/>
      <c r="R21654" s="34"/>
      <c r="S21654" s="35"/>
      <c r="T21654" s="147"/>
    </row>
    <row r="21655">
      <c r="A21655" s="147"/>
      <c r="B21655" s="64"/>
      <c r="C21655" s="147" t="s">
        <v>217</v>
      </c>
      <c r="E21655" s="161"/>
      <c r="F21655" s="162"/>
      <c r="G21655" s="147"/>
      <c r="H21655" s="146"/>
      <c r="J21655" s="146"/>
      <c r="L21655" s="150"/>
      <c r="N21655" s="163"/>
      <c r="O21655" s="146"/>
      <c r="P21655" s="146"/>
      <c r="Q21655" s="146"/>
      <c r="R21655" s="34"/>
      <c r="S21655" s="35"/>
      <c r="T21655" s="147"/>
    </row>
    <row r="21656">
      <c r="A21656" s="147"/>
      <c r="B21656" s="64"/>
      <c r="C21656" s="147" t="s">
        <v>217</v>
      </c>
      <c r="E21656" s="161"/>
      <c r="F21656" s="162"/>
      <c r="G21656" s="147"/>
      <c r="H21656" s="146"/>
      <c r="J21656" s="146"/>
      <c r="L21656" s="150"/>
      <c r="N21656" s="163"/>
      <c r="O21656" s="146"/>
      <c r="P21656" s="146"/>
      <c r="Q21656" s="146"/>
      <c r="R21656" s="34"/>
      <c r="S21656" s="35"/>
      <c r="T21656" s="147"/>
    </row>
    <row r="21657">
      <c r="A21657" s="147"/>
      <c r="B21657" s="64"/>
      <c r="C21657" s="147" t="s">
        <v>217</v>
      </c>
      <c r="E21657" s="161"/>
      <c r="F21657" s="162"/>
      <c r="G21657" s="147"/>
      <c r="H21657" s="146"/>
      <c r="J21657" s="146"/>
      <c r="L21657" s="150"/>
      <c r="N21657" s="163"/>
      <c r="O21657" s="146"/>
      <c r="P21657" s="146"/>
      <c r="Q21657" s="146"/>
      <c r="R21657" s="34"/>
      <c r="S21657" s="35"/>
      <c r="T21657" s="147"/>
    </row>
    <row r="21658">
      <c r="A21658" s="147"/>
      <c r="B21658" s="64"/>
      <c r="C21658" s="147" t="s">
        <v>217</v>
      </c>
      <c r="E21658" s="161"/>
      <c r="F21658" s="162"/>
      <c r="G21658" s="147"/>
      <c r="H21658" s="146"/>
      <c r="J21658" s="146"/>
      <c r="L21658" s="150"/>
      <c r="N21658" s="163"/>
      <c r="O21658" s="146"/>
      <c r="P21658" s="146"/>
      <c r="Q21658" s="146"/>
      <c r="R21658" s="34"/>
      <c r="S21658" s="35"/>
      <c r="T21658" s="147"/>
    </row>
    <row r="21659">
      <c r="A21659" s="147"/>
      <c r="B21659" s="64"/>
      <c r="C21659" s="147" t="s">
        <v>217</v>
      </c>
      <c r="E21659" s="161"/>
      <c r="F21659" s="162"/>
      <c r="G21659" s="147"/>
      <c r="H21659" s="146"/>
      <c r="J21659" s="146"/>
      <c r="L21659" s="150"/>
      <c r="N21659" s="163"/>
      <c r="O21659" s="146"/>
      <c r="P21659" s="146"/>
      <c r="Q21659" s="146"/>
      <c r="R21659" s="34"/>
      <c r="S21659" s="35"/>
      <c r="T21659" s="147"/>
    </row>
    <row r="21660">
      <c r="A21660" s="147"/>
      <c r="B21660" s="64"/>
      <c r="C21660" s="147" t="s">
        <v>217</v>
      </c>
      <c r="E21660" s="161"/>
      <c r="F21660" s="162"/>
      <c r="G21660" s="147"/>
      <c r="H21660" s="146"/>
      <c r="J21660" s="146"/>
      <c r="L21660" s="150"/>
      <c r="N21660" s="163"/>
      <c r="O21660" s="146"/>
      <c r="P21660" s="146"/>
      <c r="Q21660" s="146"/>
      <c r="R21660" s="34"/>
      <c r="S21660" s="35"/>
      <c r="T21660" s="147"/>
    </row>
    <row r="21661">
      <c r="A21661" s="147"/>
      <c r="B21661" s="64"/>
      <c r="C21661" s="147" t="s">
        <v>217</v>
      </c>
      <c r="E21661" s="161"/>
      <c r="F21661" s="162"/>
      <c r="G21661" s="147"/>
      <c r="H21661" s="146"/>
      <c r="J21661" s="146"/>
      <c r="L21661" s="150"/>
      <c r="N21661" s="163"/>
      <c r="O21661" s="146"/>
      <c r="P21661" s="146"/>
      <c r="Q21661" s="146"/>
      <c r="R21661" s="34"/>
      <c r="S21661" s="35"/>
      <c r="T21661" s="147"/>
    </row>
    <row r="21662">
      <c r="A21662" s="147"/>
      <c r="B21662" s="64"/>
      <c r="C21662" s="147" t="s">
        <v>217</v>
      </c>
      <c r="E21662" s="161"/>
      <c r="F21662" s="162"/>
      <c r="G21662" s="147"/>
      <c r="H21662" s="146"/>
      <c r="J21662" s="146"/>
      <c r="L21662" s="150"/>
      <c r="N21662" s="163"/>
      <c r="O21662" s="146"/>
      <c r="P21662" s="146"/>
      <c r="Q21662" s="146"/>
      <c r="R21662" s="34"/>
      <c r="S21662" s="35"/>
      <c r="T21662" s="147"/>
    </row>
    <row r="21663">
      <c r="A21663" s="147"/>
      <c r="B21663" s="64"/>
      <c r="C21663" s="147" t="s">
        <v>217</v>
      </c>
      <c r="E21663" s="161"/>
      <c r="F21663" s="162"/>
      <c r="G21663" s="147"/>
      <c r="H21663" s="146"/>
      <c r="J21663" s="146"/>
      <c r="L21663" s="150"/>
      <c r="N21663" s="163"/>
      <c r="O21663" s="146"/>
      <c r="P21663" s="146"/>
      <c r="Q21663" s="146"/>
      <c r="R21663" s="34"/>
      <c r="S21663" s="35"/>
      <c r="T21663" s="147"/>
    </row>
    <row r="21664">
      <c r="A21664" s="147"/>
      <c r="B21664" s="64"/>
      <c r="C21664" s="147" t="s">
        <v>217</v>
      </c>
      <c r="E21664" s="161"/>
      <c r="F21664" s="162"/>
      <c r="G21664" s="147"/>
      <c r="H21664" s="146"/>
      <c r="J21664" s="146"/>
      <c r="L21664" s="150"/>
      <c r="N21664" s="163"/>
      <c r="O21664" s="146"/>
      <c r="P21664" s="146"/>
      <c r="Q21664" s="146"/>
      <c r="R21664" s="34"/>
      <c r="S21664" s="35"/>
      <c r="T21664" s="147"/>
    </row>
    <row r="21665">
      <c r="A21665" s="147"/>
      <c r="B21665" s="64"/>
      <c r="C21665" s="147" t="s">
        <v>217</v>
      </c>
      <c r="E21665" s="161"/>
      <c r="F21665" s="162"/>
      <c r="G21665" s="147"/>
      <c r="H21665" s="146"/>
      <c r="J21665" s="146"/>
      <c r="L21665" s="150"/>
      <c r="N21665" s="163"/>
      <c r="O21665" s="146"/>
      <c r="P21665" s="146"/>
      <c r="Q21665" s="146"/>
      <c r="R21665" s="34"/>
      <c r="S21665" s="35"/>
      <c r="T21665" s="147"/>
    </row>
    <row r="21666">
      <c r="A21666" s="147"/>
      <c r="B21666" s="64"/>
      <c r="C21666" s="147" t="s">
        <v>217</v>
      </c>
      <c r="E21666" s="161"/>
      <c r="F21666" s="162"/>
      <c r="G21666" s="147"/>
      <c r="H21666" s="146"/>
      <c r="J21666" s="146"/>
      <c r="L21666" s="150"/>
      <c r="N21666" s="163"/>
      <c r="O21666" s="146"/>
      <c r="P21666" s="146"/>
      <c r="Q21666" s="146"/>
      <c r="R21666" s="34"/>
      <c r="S21666" s="35"/>
      <c r="T21666" s="147"/>
    </row>
    <row r="21667">
      <c r="A21667" s="147"/>
      <c r="B21667" s="64"/>
      <c r="C21667" s="147" t="s">
        <v>217</v>
      </c>
      <c r="E21667" s="161"/>
      <c r="F21667" s="162"/>
      <c r="G21667" s="147"/>
      <c r="H21667" s="146"/>
      <c r="J21667" s="146"/>
      <c r="L21667" s="150"/>
      <c r="N21667" s="163"/>
      <c r="O21667" s="146"/>
      <c r="P21667" s="146"/>
      <c r="Q21667" s="146"/>
      <c r="R21667" s="34"/>
      <c r="S21667" s="35"/>
      <c r="T21667" s="147"/>
    </row>
    <row r="21668">
      <c r="A21668" s="147"/>
      <c r="B21668" s="64"/>
      <c r="C21668" s="147" t="s">
        <v>217</v>
      </c>
      <c r="E21668" s="161"/>
      <c r="F21668" s="162"/>
      <c r="G21668" s="147"/>
      <c r="H21668" s="146"/>
      <c r="J21668" s="146"/>
      <c r="L21668" s="150"/>
      <c r="N21668" s="163"/>
      <c r="O21668" s="146"/>
      <c r="P21668" s="146"/>
      <c r="Q21668" s="146"/>
      <c r="R21668" s="34"/>
      <c r="S21668" s="35"/>
      <c r="T21668" s="147"/>
    </row>
    <row r="21669">
      <c r="A21669" s="147"/>
      <c r="B21669" s="64"/>
      <c r="C21669" s="147" t="s">
        <v>217</v>
      </c>
      <c r="E21669" s="161"/>
      <c r="F21669" s="162"/>
      <c r="G21669" s="147"/>
      <c r="H21669" s="146"/>
      <c r="J21669" s="146"/>
      <c r="L21669" s="150"/>
      <c r="N21669" s="163"/>
      <c r="O21669" s="146"/>
      <c r="P21669" s="146"/>
      <c r="Q21669" s="146"/>
      <c r="R21669" s="34"/>
      <c r="S21669" s="35"/>
      <c r="T21669" s="147"/>
    </row>
    <row r="21670">
      <c r="A21670" s="147"/>
      <c r="B21670" s="64"/>
      <c r="C21670" s="147" t="s">
        <v>217</v>
      </c>
      <c r="E21670" s="161"/>
      <c r="F21670" s="162"/>
      <c r="G21670" s="147"/>
      <c r="H21670" s="146"/>
      <c r="J21670" s="146"/>
      <c r="L21670" s="150"/>
      <c r="N21670" s="163"/>
      <c r="O21670" s="146"/>
      <c r="P21670" s="146"/>
      <c r="Q21670" s="146"/>
      <c r="R21670" s="34"/>
      <c r="S21670" s="35"/>
      <c r="T21670" s="147"/>
    </row>
    <row r="21671">
      <c r="A21671" s="147"/>
      <c r="B21671" s="64"/>
      <c r="C21671" s="147" t="s">
        <v>217</v>
      </c>
      <c r="E21671" s="161"/>
      <c r="F21671" s="162"/>
      <c r="G21671" s="147"/>
      <c r="H21671" s="146"/>
      <c r="J21671" s="146"/>
      <c r="L21671" s="150"/>
      <c r="N21671" s="163"/>
      <c r="O21671" s="146"/>
      <c r="P21671" s="146"/>
      <c r="Q21671" s="146"/>
      <c r="R21671" s="34"/>
      <c r="S21671" s="35"/>
      <c r="T21671" s="147"/>
    </row>
    <row r="21672">
      <c r="A21672" s="147"/>
      <c r="B21672" s="64"/>
      <c r="C21672" s="147" t="s">
        <v>217</v>
      </c>
      <c r="E21672" s="161"/>
      <c r="F21672" s="162"/>
      <c r="G21672" s="147"/>
      <c r="H21672" s="146"/>
      <c r="J21672" s="146"/>
      <c r="L21672" s="150"/>
      <c r="N21672" s="163"/>
      <c r="O21672" s="146"/>
      <c r="P21672" s="146"/>
      <c r="Q21672" s="146"/>
      <c r="R21672" s="34"/>
      <c r="S21672" s="35"/>
      <c r="T21672" s="147"/>
    </row>
    <row r="21673">
      <c r="A21673" s="147"/>
      <c r="B21673" s="64"/>
      <c r="C21673" s="147" t="s">
        <v>217</v>
      </c>
      <c r="E21673" s="161"/>
      <c r="F21673" s="162"/>
      <c r="G21673" s="147"/>
      <c r="H21673" s="146"/>
      <c r="J21673" s="146"/>
      <c r="L21673" s="150"/>
      <c r="N21673" s="163"/>
      <c r="O21673" s="146"/>
      <c r="P21673" s="146"/>
      <c r="Q21673" s="146"/>
      <c r="R21673" s="34"/>
      <c r="S21673" s="35"/>
      <c r="T21673" s="147"/>
    </row>
    <row r="21674">
      <c r="A21674" s="147"/>
      <c r="B21674" s="64"/>
      <c r="C21674" s="147" t="s">
        <v>217</v>
      </c>
      <c r="E21674" s="161"/>
      <c r="F21674" s="162"/>
      <c r="G21674" s="147"/>
      <c r="H21674" s="146"/>
      <c r="J21674" s="146"/>
      <c r="L21674" s="150"/>
      <c r="N21674" s="163"/>
      <c r="O21674" s="146"/>
      <c r="P21674" s="146"/>
      <c r="Q21674" s="146"/>
      <c r="R21674" s="34"/>
      <c r="S21674" s="35"/>
      <c r="T21674" s="147"/>
    </row>
    <row r="21675">
      <c r="A21675" s="147"/>
      <c r="B21675" s="64"/>
      <c r="C21675" s="147" t="s">
        <v>217</v>
      </c>
      <c r="E21675" s="161"/>
      <c r="F21675" s="162"/>
      <c r="G21675" s="147"/>
      <c r="H21675" s="146"/>
      <c r="J21675" s="146"/>
      <c r="L21675" s="150"/>
      <c r="N21675" s="163"/>
      <c r="O21675" s="146"/>
      <c r="P21675" s="146"/>
      <c r="Q21675" s="146"/>
      <c r="R21675" s="34"/>
      <c r="S21675" s="35"/>
      <c r="T21675" s="147"/>
    </row>
    <row r="21676">
      <c r="A21676" s="147"/>
      <c r="B21676" s="64"/>
      <c r="C21676" s="147" t="s">
        <v>217</v>
      </c>
      <c r="E21676" s="161"/>
      <c r="F21676" s="162"/>
      <c r="G21676" s="147"/>
      <c r="H21676" s="146"/>
      <c r="J21676" s="146"/>
      <c r="L21676" s="150"/>
      <c r="N21676" s="163"/>
      <c r="O21676" s="146"/>
      <c r="P21676" s="146"/>
      <c r="Q21676" s="146"/>
      <c r="R21676" s="34"/>
      <c r="S21676" s="35"/>
      <c r="T21676" s="147"/>
    </row>
    <row r="21677">
      <c r="A21677" s="147"/>
      <c r="B21677" s="64"/>
      <c r="C21677" s="147" t="s">
        <v>217</v>
      </c>
      <c r="E21677" s="161"/>
      <c r="F21677" s="162"/>
      <c r="G21677" s="147"/>
      <c r="H21677" s="146"/>
      <c r="J21677" s="146"/>
      <c r="L21677" s="150"/>
      <c r="N21677" s="163"/>
      <c r="O21677" s="146"/>
      <c r="P21677" s="146"/>
      <c r="Q21677" s="146"/>
      <c r="R21677" s="34"/>
      <c r="S21677" s="35"/>
      <c r="T21677" s="147"/>
    </row>
    <row r="21678">
      <c r="A21678" s="147"/>
      <c r="B21678" s="64"/>
      <c r="C21678" s="147" t="s">
        <v>217</v>
      </c>
      <c r="E21678" s="161"/>
      <c r="F21678" s="162"/>
      <c r="G21678" s="147"/>
      <c r="H21678" s="146"/>
      <c r="J21678" s="146"/>
      <c r="L21678" s="150"/>
      <c r="N21678" s="163"/>
      <c r="O21678" s="146"/>
      <c r="P21678" s="146"/>
      <c r="Q21678" s="146"/>
      <c r="R21678" s="34"/>
      <c r="S21678" s="35"/>
      <c r="T21678" s="147"/>
    </row>
    <row r="21679">
      <c r="A21679" s="147"/>
      <c r="B21679" s="64"/>
      <c r="C21679" s="147" t="s">
        <v>217</v>
      </c>
      <c r="E21679" s="161"/>
      <c r="F21679" s="162"/>
      <c r="G21679" s="147"/>
      <c r="H21679" s="146"/>
      <c r="J21679" s="146"/>
      <c r="L21679" s="150"/>
      <c r="N21679" s="163"/>
      <c r="O21679" s="146"/>
      <c r="P21679" s="146"/>
      <c r="Q21679" s="146"/>
      <c r="R21679" s="34"/>
      <c r="S21679" s="35"/>
      <c r="T21679" s="147"/>
    </row>
    <row r="21680">
      <c r="A21680" s="147"/>
      <c r="B21680" s="64"/>
      <c r="C21680" s="147" t="s">
        <v>217</v>
      </c>
      <c r="E21680" s="161"/>
      <c r="F21680" s="162"/>
      <c r="G21680" s="147"/>
      <c r="H21680" s="146"/>
      <c r="J21680" s="146"/>
      <c r="L21680" s="150"/>
      <c r="N21680" s="163"/>
      <c r="O21680" s="146"/>
      <c r="P21680" s="146"/>
      <c r="Q21680" s="146"/>
      <c r="R21680" s="34"/>
      <c r="S21680" s="35"/>
      <c r="T21680" s="147"/>
    </row>
    <row r="21681">
      <c r="A21681" s="147"/>
      <c r="B21681" s="64"/>
      <c r="C21681" s="147" t="s">
        <v>217</v>
      </c>
      <c r="E21681" s="161"/>
      <c r="F21681" s="162"/>
      <c r="G21681" s="147"/>
      <c r="H21681" s="146"/>
      <c r="J21681" s="146"/>
      <c r="L21681" s="150"/>
      <c r="N21681" s="163"/>
      <c r="O21681" s="146"/>
      <c r="P21681" s="146"/>
      <c r="Q21681" s="146"/>
      <c r="R21681" s="34"/>
      <c r="S21681" s="35"/>
      <c r="T21681" s="147"/>
    </row>
    <row r="21682">
      <c r="A21682" s="147"/>
      <c r="B21682" s="64"/>
      <c r="C21682" s="147" t="s">
        <v>217</v>
      </c>
      <c r="E21682" s="161"/>
      <c r="F21682" s="162"/>
      <c r="G21682" s="147"/>
      <c r="H21682" s="146"/>
      <c r="J21682" s="146"/>
      <c r="L21682" s="150"/>
      <c r="N21682" s="163"/>
      <c r="O21682" s="146"/>
      <c r="P21682" s="146"/>
      <c r="Q21682" s="146"/>
      <c r="R21682" s="34"/>
      <c r="S21682" s="35"/>
      <c r="T21682" s="147"/>
    </row>
    <row r="21683">
      <c r="A21683" s="147"/>
      <c r="B21683" s="64"/>
      <c r="C21683" s="147" t="s">
        <v>217</v>
      </c>
      <c r="E21683" s="161"/>
      <c r="F21683" s="162"/>
      <c r="G21683" s="147"/>
      <c r="H21683" s="146"/>
      <c r="J21683" s="146"/>
      <c r="L21683" s="150"/>
      <c r="N21683" s="163"/>
      <c r="O21683" s="146"/>
      <c r="P21683" s="146"/>
      <c r="Q21683" s="146"/>
      <c r="R21683" s="34"/>
      <c r="S21683" s="35"/>
      <c r="T21683" s="147"/>
    </row>
    <row r="21684">
      <c r="A21684" s="147"/>
      <c r="B21684" s="64"/>
      <c r="C21684" s="147" t="s">
        <v>217</v>
      </c>
      <c r="E21684" s="161"/>
      <c r="F21684" s="162"/>
      <c r="G21684" s="147"/>
      <c r="H21684" s="146"/>
      <c r="J21684" s="146"/>
      <c r="L21684" s="150"/>
      <c r="N21684" s="163"/>
      <c r="O21684" s="146"/>
      <c r="P21684" s="146"/>
      <c r="Q21684" s="146"/>
      <c r="R21684" s="34"/>
      <c r="S21684" s="35"/>
      <c r="T21684" s="147"/>
    </row>
    <row r="21685">
      <c r="A21685" s="147"/>
      <c r="B21685" s="64"/>
      <c r="C21685" s="147" t="s">
        <v>217</v>
      </c>
      <c r="E21685" s="161"/>
      <c r="F21685" s="162"/>
      <c r="G21685" s="147"/>
      <c r="H21685" s="146"/>
      <c r="J21685" s="146"/>
      <c r="L21685" s="150"/>
      <c r="N21685" s="163"/>
      <c r="O21685" s="146"/>
      <c r="P21685" s="146"/>
      <c r="Q21685" s="146"/>
      <c r="R21685" s="34"/>
      <c r="S21685" s="35"/>
      <c r="T21685" s="147"/>
    </row>
    <row r="21686">
      <c r="A21686" s="147"/>
      <c r="B21686" s="64"/>
      <c r="C21686" s="147" t="s">
        <v>217</v>
      </c>
      <c r="E21686" s="161"/>
      <c r="F21686" s="162"/>
      <c r="G21686" s="147"/>
      <c r="H21686" s="146"/>
      <c r="J21686" s="146"/>
      <c r="L21686" s="150"/>
      <c r="N21686" s="163"/>
      <c r="O21686" s="146"/>
      <c r="P21686" s="146"/>
      <c r="Q21686" s="146"/>
      <c r="R21686" s="34"/>
      <c r="S21686" s="35"/>
      <c r="T21686" s="147"/>
    </row>
    <row r="21687">
      <c r="A21687" s="147"/>
      <c r="B21687" s="64"/>
      <c r="C21687" s="147" t="s">
        <v>217</v>
      </c>
      <c r="E21687" s="161"/>
      <c r="F21687" s="162"/>
      <c r="G21687" s="147"/>
      <c r="H21687" s="146"/>
      <c r="J21687" s="146"/>
      <c r="L21687" s="150"/>
      <c r="N21687" s="163"/>
      <c r="O21687" s="146"/>
      <c r="P21687" s="146"/>
      <c r="Q21687" s="146"/>
      <c r="R21687" s="34"/>
      <c r="S21687" s="35"/>
      <c r="T21687" s="147"/>
    </row>
    <row r="21688">
      <c r="A21688" s="147"/>
      <c r="B21688" s="64"/>
      <c r="C21688" s="147" t="s">
        <v>217</v>
      </c>
      <c r="E21688" s="161"/>
      <c r="F21688" s="162"/>
      <c r="G21688" s="147"/>
      <c r="H21688" s="146"/>
      <c r="J21688" s="146"/>
      <c r="L21688" s="150"/>
      <c r="N21688" s="163"/>
      <c r="O21688" s="146"/>
      <c r="P21688" s="146"/>
      <c r="Q21688" s="146"/>
      <c r="R21688" s="34"/>
      <c r="S21688" s="35"/>
      <c r="T21688" s="147"/>
    </row>
    <row r="21689">
      <c r="A21689" s="147"/>
      <c r="B21689" s="64"/>
      <c r="C21689" s="147" t="s">
        <v>217</v>
      </c>
      <c r="E21689" s="161"/>
      <c r="F21689" s="162"/>
      <c r="G21689" s="147"/>
      <c r="H21689" s="146"/>
      <c r="J21689" s="146"/>
      <c r="L21689" s="150"/>
      <c r="N21689" s="163"/>
      <c r="O21689" s="146"/>
      <c r="P21689" s="146"/>
      <c r="Q21689" s="146"/>
      <c r="R21689" s="34"/>
      <c r="S21689" s="35"/>
      <c r="T21689" s="147"/>
    </row>
    <row r="21690">
      <c r="A21690" s="147"/>
      <c r="B21690" s="64"/>
      <c r="C21690" s="147" t="s">
        <v>217</v>
      </c>
      <c r="E21690" s="161"/>
      <c r="F21690" s="162"/>
      <c r="G21690" s="147"/>
      <c r="H21690" s="146"/>
      <c r="J21690" s="146"/>
      <c r="L21690" s="150"/>
      <c r="N21690" s="163"/>
      <c r="O21690" s="146"/>
      <c r="P21690" s="146"/>
      <c r="Q21690" s="146"/>
      <c r="R21690" s="34"/>
      <c r="S21690" s="35"/>
      <c r="T21690" s="147"/>
    </row>
    <row r="21691">
      <c r="A21691" s="147"/>
      <c r="B21691" s="64"/>
      <c r="C21691" s="147" t="s">
        <v>217</v>
      </c>
      <c r="E21691" s="161"/>
      <c r="F21691" s="162"/>
      <c r="G21691" s="147"/>
      <c r="H21691" s="146"/>
      <c r="J21691" s="146"/>
      <c r="L21691" s="150"/>
      <c r="N21691" s="163"/>
      <c r="O21691" s="146"/>
      <c r="P21691" s="146"/>
      <c r="Q21691" s="146"/>
      <c r="R21691" s="34"/>
      <c r="S21691" s="35"/>
      <c r="T21691" s="147"/>
    </row>
    <row r="21692">
      <c r="A21692" s="147"/>
      <c r="B21692" s="64"/>
      <c r="C21692" s="147" t="s">
        <v>217</v>
      </c>
      <c r="E21692" s="161"/>
      <c r="F21692" s="162"/>
      <c r="G21692" s="147"/>
      <c r="H21692" s="146"/>
      <c r="J21692" s="146"/>
      <c r="L21692" s="150"/>
      <c r="N21692" s="163"/>
      <c r="O21692" s="146"/>
      <c r="P21692" s="146"/>
      <c r="Q21692" s="146"/>
      <c r="R21692" s="34"/>
      <c r="S21692" s="35"/>
      <c r="T21692" s="147"/>
    </row>
    <row r="21693">
      <c r="A21693" s="147"/>
      <c r="B21693" s="64"/>
      <c r="C21693" s="147" t="s">
        <v>217</v>
      </c>
      <c r="E21693" s="161"/>
      <c r="F21693" s="162"/>
      <c r="G21693" s="147"/>
      <c r="H21693" s="146"/>
      <c r="J21693" s="146"/>
      <c r="L21693" s="150"/>
      <c r="N21693" s="163"/>
      <c r="O21693" s="146"/>
      <c r="P21693" s="146"/>
      <c r="Q21693" s="146"/>
      <c r="R21693" s="34"/>
      <c r="S21693" s="35"/>
      <c r="T21693" s="147"/>
    </row>
    <row r="21694">
      <c r="A21694" s="147"/>
      <c r="B21694" s="64"/>
      <c r="C21694" s="147" t="s">
        <v>217</v>
      </c>
      <c r="E21694" s="161"/>
      <c r="F21694" s="162"/>
      <c r="G21694" s="147"/>
      <c r="H21694" s="146"/>
      <c r="J21694" s="146"/>
      <c r="L21694" s="150"/>
      <c r="N21694" s="163"/>
      <c r="O21694" s="146"/>
      <c r="P21694" s="146"/>
      <c r="Q21694" s="146"/>
      <c r="R21694" s="34"/>
      <c r="S21694" s="35"/>
      <c r="T21694" s="147"/>
    </row>
    <row r="21695">
      <c r="A21695" s="147"/>
      <c r="B21695" s="64"/>
      <c r="C21695" s="147" t="s">
        <v>217</v>
      </c>
      <c r="E21695" s="161"/>
      <c r="F21695" s="162"/>
      <c r="G21695" s="147"/>
      <c r="H21695" s="146"/>
      <c r="J21695" s="146"/>
      <c r="L21695" s="150"/>
      <c r="N21695" s="163"/>
      <c r="O21695" s="146"/>
      <c r="P21695" s="146"/>
      <c r="Q21695" s="146"/>
      <c r="R21695" s="34"/>
      <c r="S21695" s="35"/>
      <c r="T21695" s="147"/>
    </row>
    <row r="21696">
      <c r="A21696" s="147"/>
      <c r="B21696" s="64"/>
      <c r="C21696" s="147" t="s">
        <v>217</v>
      </c>
      <c r="E21696" s="161"/>
      <c r="F21696" s="162"/>
      <c r="G21696" s="147"/>
      <c r="H21696" s="146"/>
      <c r="J21696" s="146"/>
      <c r="L21696" s="150"/>
      <c r="N21696" s="163"/>
      <c r="O21696" s="146"/>
      <c r="P21696" s="146"/>
      <c r="Q21696" s="146"/>
      <c r="R21696" s="34"/>
      <c r="S21696" s="35"/>
      <c r="T21696" s="147"/>
    </row>
    <row r="21697">
      <c r="A21697" s="147"/>
      <c r="B21697" s="64"/>
      <c r="C21697" s="147" t="s">
        <v>217</v>
      </c>
      <c r="E21697" s="161"/>
      <c r="F21697" s="162"/>
      <c r="G21697" s="147"/>
      <c r="H21697" s="146"/>
      <c r="J21697" s="146"/>
      <c r="L21697" s="150"/>
      <c r="N21697" s="163"/>
      <c r="O21697" s="146"/>
      <c r="P21697" s="146"/>
      <c r="Q21697" s="146"/>
      <c r="R21697" s="34"/>
      <c r="S21697" s="35"/>
      <c r="T21697" s="147"/>
    </row>
    <row r="21698">
      <c r="A21698" s="147"/>
      <c r="B21698" s="64"/>
      <c r="C21698" s="147" t="s">
        <v>217</v>
      </c>
      <c r="E21698" s="161"/>
      <c r="F21698" s="162"/>
      <c r="G21698" s="147"/>
      <c r="H21698" s="146"/>
      <c r="J21698" s="146"/>
      <c r="L21698" s="150"/>
      <c r="N21698" s="163"/>
      <c r="O21698" s="146"/>
      <c r="P21698" s="146"/>
      <c r="Q21698" s="146"/>
      <c r="R21698" s="34"/>
      <c r="S21698" s="35"/>
      <c r="T21698" s="147"/>
    </row>
    <row r="21699">
      <c r="A21699" s="147"/>
      <c r="B21699" s="64"/>
      <c r="C21699" s="147" t="s">
        <v>217</v>
      </c>
      <c r="E21699" s="161"/>
      <c r="F21699" s="162"/>
      <c r="G21699" s="147"/>
      <c r="H21699" s="146"/>
      <c r="J21699" s="146"/>
      <c r="L21699" s="150"/>
      <c r="N21699" s="163"/>
      <c r="O21699" s="146"/>
      <c r="P21699" s="146"/>
      <c r="Q21699" s="146"/>
      <c r="R21699" s="34"/>
      <c r="S21699" s="35"/>
      <c r="T21699" s="147"/>
    </row>
    <row r="21700">
      <c r="A21700" s="147"/>
      <c r="B21700" s="64"/>
      <c r="C21700" s="147" t="s">
        <v>217</v>
      </c>
      <c r="E21700" s="161"/>
      <c r="F21700" s="162"/>
      <c r="G21700" s="147"/>
      <c r="H21700" s="146"/>
      <c r="J21700" s="146"/>
      <c r="L21700" s="150"/>
      <c r="N21700" s="163"/>
      <c r="O21700" s="146"/>
      <c r="P21700" s="146"/>
      <c r="Q21700" s="146"/>
      <c r="R21700" s="34"/>
      <c r="S21700" s="35"/>
      <c r="T21700" s="147"/>
    </row>
    <row r="21701">
      <c r="A21701" s="147"/>
      <c r="B21701" s="64"/>
      <c r="C21701" s="147" t="s">
        <v>217</v>
      </c>
      <c r="E21701" s="161"/>
      <c r="F21701" s="162"/>
      <c r="G21701" s="147"/>
      <c r="H21701" s="146"/>
      <c r="J21701" s="146"/>
      <c r="L21701" s="150"/>
      <c r="N21701" s="163"/>
      <c r="O21701" s="146"/>
      <c r="P21701" s="146"/>
      <c r="Q21701" s="146"/>
      <c r="R21701" s="34"/>
      <c r="S21701" s="35"/>
      <c r="T21701" s="147"/>
    </row>
    <row r="21702">
      <c r="A21702" s="147"/>
      <c r="B21702" s="64"/>
      <c r="C21702" s="147" t="s">
        <v>217</v>
      </c>
      <c r="E21702" s="161"/>
      <c r="F21702" s="162"/>
      <c r="G21702" s="147"/>
      <c r="H21702" s="146"/>
      <c r="J21702" s="146"/>
      <c r="L21702" s="150"/>
      <c r="N21702" s="163"/>
      <c r="O21702" s="146"/>
      <c r="P21702" s="146"/>
      <c r="Q21702" s="146"/>
      <c r="R21702" s="34"/>
      <c r="S21702" s="35"/>
      <c r="T21702" s="147"/>
    </row>
    <row r="21703">
      <c r="A21703" s="147"/>
      <c r="B21703" s="64"/>
      <c r="C21703" s="147" t="s">
        <v>217</v>
      </c>
      <c r="E21703" s="161"/>
      <c r="F21703" s="162"/>
      <c r="G21703" s="147"/>
      <c r="H21703" s="146"/>
      <c r="J21703" s="146"/>
      <c r="L21703" s="150"/>
      <c r="N21703" s="163"/>
      <c r="O21703" s="146"/>
      <c r="P21703" s="146"/>
      <c r="Q21703" s="146"/>
      <c r="R21703" s="34"/>
      <c r="S21703" s="35"/>
      <c r="T21703" s="147"/>
    </row>
    <row r="21704">
      <c r="A21704" s="147"/>
      <c r="B21704" s="64"/>
      <c r="C21704" s="147" t="s">
        <v>217</v>
      </c>
      <c r="E21704" s="161"/>
      <c r="F21704" s="162"/>
      <c r="G21704" s="147"/>
      <c r="H21704" s="146"/>
      <c r="J21704" s="146"/>
      <c r="L21704" s="150"/>
      <c r="N21704" s="163"/>
      <c r="O21704" s="146"/>
      <c r="P21704" s="146"/>
      <c r="Q21704" s="146"/>
      <c r="R21704" s="34"/>
      <c r="S21704" s="35"/>
      <c r="T21704" s="147"/>
    </row>
    <row r="21705">
      <c r="A21705" s="147"/>
      <c r="B21705" s="64"/>
      <c r="C21705" s="147" t="s">
        <v>217</v>
      </c>
      <c r="E21705" s="161"/>
      <c r="F21705" s="162"/>
      <c r="G21705" s="147"/>
      <c r="H21705" s="146"/>
      <c r="J21705" s="146"/>
      <c r="L21705" s="150"/>
      <c r="N21705" s="163"/>
      <c r="O21705" s="146"/>
      <c r="P21705" s="146"/>
      <c r="Q21705" s="146"/>
      <c r="R21705" s="34"/>
      <c r="S21705" s="35"/>
      <c r="T21705" s="147"/>
    </row>
    <row r="21706">
      <c r="A21706" s="147"/>
      <c r="B21706" s="64"/>
      <c r="C21706" s="147" t="s">
        <v>217</v>
      </c>
      <c r="E21706" s="161"/>
      <c r="F21706" s="162"/>
      <c r="G21706" s="147"/>
      <c r="H21706" s="146"/>
      <c r="J21706" s="146"/>
      <c r="L21706" s="150"/>
      <c r="N21706" s="163"/>
      <c r="O21706" s="146"/>
      <c r="P21706" s="146"/>
      <c r="Q21706" s="146"/>
      <c r="R21706" s="34"/>
      <c r="S21706" s="35"/>
      <c r="T21706" s="147"/>
    </row>
    <row r="21707">
      <c r="A21707" s="147"/>
      <c r="B21707" s="64"/>
      <c r="C21707" s="147" t="s">
        <v>217</v>
      </c>
      <c r="E21707" s="161"/>
      <c r="F21707" s="162"/>
      <c r="G21707" s="147"/>
      <c r="H21707" s="146"/>
      <c r="J21707" s="146"/>
      <c r="L21707" s="150"/>
      <c r="N21707" s="163"/>
      <c r="O21707" s="146"/>
      <c r="P21707" s="146"/>
      <c r="Q21707" s="146"/>
      <c r="R21707" s="34"/>
      <c r="S21707" s="35"/>
      <c r="T21707" s="147"/>
    </row>
    <row r="21708">
      <c r="A21708" s="147"/>
      <c r="B21708" s="64"/>
      <c r="C21708" s="147" t="s">
        <v>217</v>
      </c>
      <c r="E21708" s="161"/>
      <c r="F21708" s="162"/>
      <c r="G21708" s="147"/>
      <c r="H21708" s="146"/>
      <c r="J21708" s="146"/>
      <c r="L21708" s="150"/>
      <c r="N21708" s="163"/>
      <c r="O21708" s="146"/>
      <c r="P21708" s="146"/>
      <c r="Q21708" s="146"/>
      <c r="R21708" s="34"/>
      <c r="S21708" s="35"/>
      <c r="T21708" s="147"/>
    </row>
    <row r="21709">
      <c r="A21709" s="147"/>
      <c r="B21709" s="64"/>
      <c r="C21709" s="147" t="s">
        <v>217</v>
      </c>
      <c r="E21709" s="161"/>
      <c r="F21709" s="162"/>
      <c r="G21709" s="147"/>
      <c r="H21709" s="146"/>
      <c r="J21709" s="146"/>
      <c r="L21709" s="150"/>
      <c r="N21709" s="163"/>
      <c r="O21709" s="146"/>
      <c r="P21709" s="146"/>
      <c r="Q21709" s="146"/>
      <c r="R21709" s="34"/>
      <c r="S21709" s="35"/>
      <c r="T21709" s="147"/>
    </row>
    <row r="21710">
      <c r="A21710" s="147"/>
      <c r="B21710" s="64"/>
      <c r="C21710" s="147" t="s">
        <v>217</v>
      </c>
      <c r="E21710" s="161"/>
      <c r="F21710" s="162"/>
      <c r="G21710" s="147"/>
      <c r="H21710" s="146"/>
      <c r="J21710" s="146"/>
      <c r="L21710" s="150"/>
      <c r="N21710" s="163"/>
      <c r="O21710" s="146"/>
      <c r="P21710" s="146"/>
      <c r="Q21710" s="146"/>
      <c r="R21710" s="34"/>
      <c r="S21710" s="35"/>
      <c r="T21710" s="147"/>
    </row>
    <row r="21711">
      <c r="A21711" s="147"/>
      <c r="B21711" s="64"/>
      <c r="C21711" s="147" t="s">
        <v>217</v>
      </c>
      <c r="E21711" s="161"/>
      <c r="F21711" s="162"/>
      <c r="G21711" s="147"/>
      <c r="H21711" s="146"/>
      <c r="J21711" s="146"/>
      <c r="L21711" s="150"/>
      <c r="N21711" s="163"/>
      <c r="O21711" s="146"/>
      <c r="P21711" s="146"/>
      <c r="Q21711" s="146"/>
      <c r="R21711" s="34"/>
      <c r="S21711" s="35"/>
      <c r="T21711" s="147"/>
    </row>
    <row r="21712">
      <c r="A21712" s="147"/>
      <c r="B21712" s="64"/>
      <c r="C21712" s="147" t="s">
        <v>217</v>
      </c>
      <c r="E21712" s="161"/>
      <c r="F21712" s="162"/>
      <c r="G21712" s="147"/>
      <c r="H21712" s="146"/>
      <c r="J21712" s="146"/>
      <c r="L21712" s="150"/>
      <c r="N21712" s="163"/>
      <c r="O21712" s="146"/>
      <c r="P21712" s="146"/>
      <c r="Q21712" s="146"/>
      <c r="R21712" s="34"/>
      <c r="S21712" s="35"/>
      <c r="T21712" s="147"/>
    </row>
    <row r="21713">
      <c r="A21713" s="147"/>
      <c r="B21713" s="64"/>
      <c r="C21713" s="147" t="s">
        <v>217</v>
      </c>
      <c r="E21713" s="161"/>
      <c r="F21713" s="162"/>
      <c r="G21713" s="147"/>
      <c r="H21713" s="146"/>
      <c r="J21713" s="146"/>
      <c r="L21713" s="150"/>
      <c r="N21713" s="163"/>
      <c r="O21713" s="146"/>
      <c r="P21713" s="146"/>
      <c r="Q21713" s="146"/>
      <c r="R21713" s="34"/>
      <c r="S21713" s="35"/>
      <c r="T21713" s="147"/>
    </row>
    <row r="21714">
      <c r="A21714" s="147"/>
      <c r="B21714" s="64"/>
      <c r="C21714" s="147" t="s">
        <v>217</v>
      </c>
      <c r="E21714" s="161"/>
      <c r="F21714" s="162"/>
      <c r="G21714" s="147"/>
      <c r="H21714" s="146"/>
      <c r="J21714" s="146"/>
      <c r="L21714" s="150"/>
      <c r="N21714" s="163"/>
      <c r="O21714" s="146"/>
      <c r="P21714" s="146"/>
      <c r="Q21714" s="146"/>
      <c r="R21714" s="34"/>
      <c r="S21714" s="35"/>
      <c r="T21714" s="147"/>
    </row>
    <row r="21715">
      <c r="A21715" s="147"/>
      <c r="B21715" s="64"/>
      <c r="C21715" s="147" t="s">
        <v>217</v>
      </c>
      <c r="E21715" s="161"/>
      <c r="F21715" s="162"/>
      <c r="G21715" s="147"/>
      <c r="H21715" s="146"/>
      <c r="J21715" s="146"/>
      <c r="L21715" s="150"/>
      <c r="N21715" s="163"/>
      <c r="O21715" s="146"/>
      <c r="P21715" s="146"/>
      <c r="Q21715" s="146"/>
      <c r="R21715" s="34"/>
      <c r="S21715" s="35"/>
      <c r="T21715" s="147"/>
    </row>
    <row r="21716">
      <c r="A21716" s="147"/>
      <c r="B21716" s="64"/>
      <c r="C21716" s="147" t="s">
        <v>217</v>
      </c>
      <c r="E21716" s="161"/>
      <c r="F21716" s="162"/>
      <c r="G21716" s="147"/>
      <c r="H21716" s="146"/>
      <c r="J21716" s="146"/>
      <c r="L21716" s="150"/>
      <c r="N21716" s="163"/>
      <c r="O21716" s="146"/>
      <c r="P21716" s="146"/>
      <c r="Q21716" s="146"/>
      <c r="R21716" s="34"/>
      <c r="S21716" s="35"/>
      <c r="T21716" s="147"/>
    </row>
    <row r="21717">
      <c r="A21717" s="147"/>
      <c r="B21717" s="64"/>
      <c r="C21717" s="147" t="s">
        <v>217</v>
      </c>
      <c r="E21717" s="161"/>
      <c r="F21717" s="162"/>
      <c r="G21717" s="147"/>
      <c r="H21717" s="146"/>
      <c r="J21717" s="146"/>
      <c r="L21717" s="150"/>
      <c r="N21717" s="163"/>
      <c r="O21717" s="146"/>
      <c r="P21717" s="146"/>
      <c r="Q21717" s="146"/>
      <c r="R21717" s="34"/>
      <c r="S21717" s="35"/>
      <c r="T21717" s="147"/>
    </row>
    <row r="21718">
      <c r="A21718" s="147"/>
      <c r="B21718" s="64"/>
      <c r="C21718" s="147" t="s">
        <v>217</v>
      </c>
      <c r="E21718" s="161"/>
      <c r="F21718" s="162"/>
      <c r="G21718" s="147"/>
      <c r="H21718" s="146"/>
      <c r="J21718" s="146"/>
      <c r="L21718" s="150"/>
      <c r="N21718" s="163"/>
      <c r="O21718" s="146"/>
      <c r="P21718" s="146"/>
      <c r="Q21718" s="146"/>
      <c r="R21718" s="34"/>
      <c r="S21718" s="35"/>
      <c r="T21718" s="147"/>
    </row>
    <row r="21719">
      <c r="A21719" s="147"/>
      <c r="B21719" s="64"/>
      <c r="C21719" s="147" t="s">
        <v>217</v>
      </c>
      <c r="E21719" s="161"/>
      <c r="F21719" s="162"/>
      <c r="G21719" s="147"/>
      <c r="H21719" s="146"/>
      <c r="J21719" s="146"/>
      <c r="L21719" s="150"/>
      <c r="N21719" s="163"/>
      <c r="O21719" s="146"/>
      <c r="P21719" s="146"/>
      <c r="Q21719" s="146"/>
      <c r="R21719" s="34"/>
      <c r="S21719" s="35"/>
      <c r="T21719" s="147"/>
    </row>
    <row r="21720">
      <c r="A21720" s="147"/>
      <c r="B21720" s="64"/>
      <c r="C21720" s="147" t="s">
        <v>217</v>
      </c>
      <c r="E21720" s="161"/>
      <c r="F21720" s="162"/>
      <c r="G21720" s="147"/>
      <c r="H21720" s="146"/>
      <c r="J21720" s="146"/>
      <c r="L21720" s="150"/>
      <c r="N21720" s="163"/>
      <c r="O21720" s="146"/>
      <c r="P21720" s="146"/>
      <c r="Q21720" s="146"/>
      <c r="R21720" s="34"/>
      <c r="S21720" s="35"/>
      <c r="T21720" s="147"/>
    </row>
    <row r="21721">
      <c r="A21721" s="147"/>
      <c r="B21721" s="64"/>
      <c r="C21721" s="147" t="s">
        <v>217</v>
      </c>
      <c r="E21721" s="161"/>
      <c r="F21721" s="162"/>
      <c r="G21721" s="147"/>
      <c r="H21721" s="146"/>
      <c r="J21721" s="146"/>
      <c r="L21721" s="150"/>
      <c r="N21721" s="163"/>
      <c r="O21721" s="146"/>
      <c r="P21721" s="146"/>
      <c r="Q21721" s="146"/>
      <c r="R21721" s="34"/>
      <c r="S21721" s="35"/>
      <c r="T21721" s="147"/>
    </row>
    <row r="21722">
      <c r="A21722" s="147"/>
      <c r="B21722" s="64"/>
      <c r="C21722" s="147" t="s">
        <v>217</v>
      </c>
      <c r="E21722" s="161"/>
      <c r="F21722" s="162"/>
      <c r="G21722" s="147"/>
      <c r="H21722" s="146"/>
      <c r="J21722" s="146"/>
      <c r="L21722" s="150"/>
      <c r="N21722" s="163"/>
      <c r="O21722" s="146"/>
      <c r="P21722" s="146"/>
      <c r="Q21722" s="146"/>
      <c r="R21722" s="34"/>
      <c r="S21722" s="35"/>
      <c r="T21722" s="147"/>
    </row>
    <row r="21723">
      <c r="A21723" s="147"/>
      <c r="B21723" s="64"/>
      <c r="C21723" s="147" t="s">
        <v>217</v>
      </c>
      <c r="E21723" s="161"/>
      <c r="F21723" s="162"/>
      <c r="G21723" s="147"/>
      <c r="H21723" s="146"/>
      <c r="J21723" s="146"/>
      <c r="L21723" s="150"/>
      <c r="N21723" s="163"/>
      <c r="O21723" s="146"/>
      <c r="P21723" s="146"/>
      <c r="Q21723" s="146"/>
      <c r="R21723" s="34"/>
      <c r="S21723" s="35"/>
      <c r="T21723" s="147"/>
    </row>
    <row r="21724">
      <c r="A21724" s="147"/>
      <c r="B21724" s="64"/>
      <c r="C21724" s="147" t="s">
        <v>217</v>
      </c>
      <c r="E21724" s="161"/>
      <c r="F21724" s="162"/>
      <c r="G21724" s="147"/>
      <c r="H21724" s="146"/>
      <c r="J21724" s="146"/>
      <c r="L21724" s="150"/>
      <c r="N21724" s="163"/>
      <c r="O21724" s="146"/>
      <c r="P21724" s="146"/>
      <c r="Q21724" s="146"/>
      <c r="R21724" s="34"/>
      <c r="S21724" s="35"/>
      <c r="T21724" s="147"/>
    </row>
    <row r="21725">
      <c r="A21725" s="147"/>
      <c r="B21725" s="64"/>
      <c r="C21725" s="147" t="s">
        <v>217</v>
      </c>
      <c r="E21725" s="161"/>
      <c r="F21725" s="162"/>
      <c r="G21725" s="147"/>
      <c r="H21725" s="146"/>
      <c r="J21725" s="146"/>
      <c r="L21725" s="150"/>
      <c r="N21725" s="163"/>
      <c r="O21725" s="146"/>
      <c r="P21725" s="146"/>
      <c r="Q21725" s="146"/>
      <c r="R21725" s="34"/>
      <c r="S21725" s="35"/>
      <c r="T21725" s="147"/>
    </row>
    <row r="21726">
      <c r="A21726" s="147"/>
      <c r="B21726" s="64"/>
      <c r="C21726" s="147" t="s">
        <v>217</v>
      </c>
      <c r="E21726" s="161"/>
      <c r="F21726" s="162"/>
      <c r="G21726" s="147"/>
      <c r="H21726" s="146"/>
      <c r="J21726" s="146"/>
      <c r="L21726" s="150"/>
      <c r="N21726" s="163"/>
      <c r="O21726" s="146"/>
      <c r="P21726" s="146"/>
      <c r="Q21726" s="146"/>
      <c r="R21726" s="34"/>
      <c r="S21726" s="35"/>
      <c r="T21726" s="147"/>
    </row>
    <row r="21727">
      <c r="A21727" s="147"/>
      <c r="B21727" s="64"/>
      <c r="C21727" s="147" t="s">
        <v>217</v>
      </c>
      <c r="E21727" s="161"/>
      <c r="F21727" s="162"/>
      <c r="G21727" s="147"/>
      <c r="H21727" s="146"/>
      <c r="J21727" s="146"/>
      <c r="L21727" s="150"/>
      <c r="N21727" s="163"/>
      <c r="O21727" s="146"/>
      <c r="P21727" s="146"/>
      <c r="Q21727" s="146"/>
      <c r="R21727" s="34"/>
      <c r="S21727" s="35"/>
      <c r="T21727" s="147"/>
    </row>
    <row r="21728">
      <c r="A21728" s="147"/>
      <c r="B21728" s="64"/>
      <c r="C21728" s="147" t="s">
        <v>217</v>
      </c>
      <c r="E21728" s="161"/>
      <c r="F21728" s="162"/>
      <c r="G21728" s="147"/>
      <c r="H21728" s="146"/>
      <c r="J21728" s="146"/>
      <c r="L21728" s="150"/>
      <c r="N21728" s="163"/>
      <c r="O21728" s="146"/>
      <c r="P21728" s="146"/>
      <c r="Q21728" s="146"/>
      <c r="R21728" s="34"/>
      <c r="S21728" s="35"/>
      <c r="T21728" s="147"/>
    </row>
    <row r="21729">
      <c r="A21729" s="147"/>
      <c r="B21729" s="64"/>
      <c r="C21729" s="147" t="s">
        <v>217</v>
      </c>
      <c r="E21729" s="161"/>
      <c r="F21729" s="162"/>
      <c r="G21729" s="147"/>
      <c r="H21729" s="146"/>
      <c r="J21729" s="146"/>
      <c r="L21729" s="150"/>
      <c r="N21729" s="163"/>
      <c r="O21729" s="146"/>
      <c r="P21729" s="146"/>
      <c r="Q21729" s="146"/>
      <c r="R21729" s="34"/>
      <c r="S21729" s="35"/>
      <c r="T21729" s="147"/>
    </row>
    <row r="21730">
      <c r="A21730" s="147"/>
      <c r="B21730" s="64"/>
      <c r="C21730" s="147" t="s">
        <v>217</v>
      </c>
      <c r="E21730" s="161"/>
      <c r="F21730" s="162"/>
      <c r="G21730" s="147"/>
      <c r="H21730" s="146"/>
      <c r="J21730" s="146"/>
      <c r="L21730" s="150"/>
      <c r="N21730" s="163"/>
      <c r="O21730" s="146"/>
      <c r="P21730" s="146"/>
      <c r="Q21730" s="146"/>
      <c r="R21730" s="34"/>
      <c r="S21730" s="35"/>
      <c r="T21730" s="147"/>
    </row>
    <row r="21731">
      <c r="A21731" s="147"/>
      <c r="B21731" s="64"/>
      <c r="C21731" s="147" t="s">
        <v>217</v>
      </c>
      <c r="E21731" s="161"/>
      <c r="F21731" s="162"/>
      <c r="G21731" s="147"/>
      <c r="H21731" s="146"/>
      <c r="J21731" s="146"/>
      <c r="L21731" s="150"/>
      <c r="N21731" s="163"/>
      <c r="O21731" s="146"/>
      <c r="P21731" s="146"/>
      <c r="Q21731" s="146"/>
      <c r="R21731" s="34"/>
      <c r="S21731" s="35"/>
      <c r="T21731" s="147"/>
    </row>
    <row r="21732">
      <c r="A21732" s="147"/>
      <c r="B21732" s="64"/>
      <c r="C21732" s="147" t="s">
        <v>217</v>
      </c>
      <c r="E21732" s="161"/>
      <c r="F21732" s="162"/>
      <c r="G21732" s="147"/>
      <c r="H21732" s="146"/>
      <c r="J21732" s="146"/>
      <c r="L21732" s="150"/>
      <c r="N21732" s="163"/>
      <c r="O21732" s="146"/>
      <c r="P21732" s="146"/>
      <c r="Q21732" s="146"/>
      <c r="R21732" s="34"/>
      <c r="S21732" s="35"/>
      <c r="T21732" s="147"/>
    </row>
    <row r="21733">
      <c r="A21733" s="147"/>
      <c r="B21733" s="64"/>
      <c r="C21733" s="147" t="s">
        <v>217</v>
      </c>
      <c r="E21733" s="161"/>
      <c r="F21733" s="162"/>
      <c r="G21733" s="147"/>
      <c r="H21733" s="146"/>
      <c r="J21733" s="146"/>
      <c r="L21733" s="150"/>
      <c r="N21733" s="163"/>
      <c r="O21733" s="146"/>
      <c r="P21733" s="146"/>
      <c r="Q21733" s="146"/>
      <c r="R21733" s="34"/>
      <c r="S21733" s="35"/>
      <c r="T21733" s="147"/>
    </row>
    <row r="21734">
      <c r="A21734" s="147"/>
      <c r="B21734" s="64"/>
      <c r="C21734" s="147" t="s">
        <v>217</v>
      </c>
      <c r="E21734" s="161"/>
      <c r="F21734" s="162"/>
      <c r="G21734" s="147"/>
      <c r="H21734" s="146"/>
      <c r="J21734" s="146"/>
      <c r="L21734" s="150"/>
      <c r="N21734" s="163"/>
      <c r="O21734" s="146"/>
      <c r="P21734" s="146"/>
      <c r="Q21734" s="146"/>
      <c r="R21734" s="34"/>
      <c r="S21734" s="35"/>
      <c r="T21734" s="147"/>
    </row>
    <row r="21735">
      <c r="A21735" s="147"/>
      <c r="B21735" s="64"/>
      <c r="C21735" s="147" t="s">
        <v>217</v>
      </c>
      <c r="E21735" s="161"/>
      <c r="F21735" s="162"/>
      <c r="G21735" s="147"/>
      <c r="H21735" s="146"/>
      <c r="J21735" s="146"/>
      <c r="L21735" s="150"/>
      <c r="N21735" s="163"/>
      <c r="O21735" s="146"/>
      <c r="P21735" s="146"/>
      <c r="Q21735" s="146"/>
      <c r="R21735" s="34"/>
      <c r="S21735" s="35"/>
      <c r="T21735" s="147"/>
    </row>
    <row r="21736">
      <c r="A21736" s="147"/>
      <c r="B21736" s="64"/>
      <c r="C21736" s="147" t="s">
        <v>217</v>
      </c>
      <c r="E21736" s="161"/>
      <c r="F21736" s="162"/>
      <c r="G21736" s="147"/>
      <c r="H21736" s="146"/>
      <c r="J21736" s="146"/>
      <c r="L21736" s="150"/>
      <c r="N21736" s="163"/>
      <c r="O21736" s="146"/>
      <c r="P21736" s="146"/>
      <c r="Q21736" s="146"/>
      <c r="R21736" s="34"/>
      <c r="S21736" s="35"/>
      <c r="T21736" s="147"/>
    </row>
    <row r="21737">
      <c r="A21737" s="147"/>
      <c r="B21737" s="64"/>
      <c r="C21737" s="147" t="s">
        <v>217</v>
      </c>
      <c r="E21737" s="161"/>
      <c r="F21737" s="162"/>
      <c r="G21737" s="147"/>
      <c r="H21737" s="146"/>
      <c r="J21737" s="146"/>
      <c r="L21737" s="150"/>
      <c r="N21737" s="163"/>
      <c r="O21737" s="146"/>
      <c r="P21737" s="146"/>
      <c r="Q21737" s="146"/>
      <c r="R21737" s="34"/>
      <c r="S21737" s="35"/>
      <c r="T21737" s="147"/>
    </row>
    <row r="21738">
      <c r="A21738" s="147"/>
      <c r="B21738" s="64"/>
      <c r="C21738" s="147" t="s">
        <v>217</v>
      </c>
      <c r="E21738" s="161"/>
      <c r="F21738" s="162"/>
      <c r="G21738" s="147"/>
      <c r="H21738" s="146"/>
      <c r="J21738" s="146"/>
      <c r="L21738" s="150"/>
      <c r="N21738" s="163"/>
      <c r="O21738" s="146"/>
      <c r="P21738" s="146"/>
      <c r="Q21738" s="146"/>
      <c r="R21738" s="34"/>
      <c r="S21738" s="35"/>
      <c r="T21738" s="147"/>
    </row>
    <row r="21739">
      <c r="A21739" s="147"/>
      <c r="B21739" s="64"/>
      <c r="C21739" s="147" t="s">
        <v>217</v>
      </c>
      <c r="E21739" s="161"/>
      <c r="F21739" s="162"/>
      <c r="G21739" s="147"/>
      <c r="H21739" s="146"/>
      <c r="J21739" s="146"/>
      <c r="L21739" s="150"/>
      <c r="N21739" s="163"/>
      <c r="O21739" s="146"/>
      <c r="P21739" s="146"/>
      <c r="Q21739" s="146"/>
      <c r="R21739" s="34"/>
      <c r="S21739" s="35"/>
      <c r="T21739" s="147"/>
    </row>
    <row r="21740">
      <c r="A21740" s="147"/>
      <c r="B21740" s="64"/>
      <c r="C21740" s="147" t="s">
        <v>217</v>
      </c>
      <c r="E21740" s="161"/>
      <c r="F21740" s="162"/>
      <c r="G21740" s="147"/>
      <c r="H21740" s="146"/>
      <c r="J21740" s="146"/>
      <c r="L21740" s="150"/>
      <c r="N21740" s="163"/>
      <c r="O21740" s="146"/>
      <c r="P21740" s="146"/>
      <c r="Q21740" s="146"/>
      <c r="R21740" s="34"/>
      <c r="S21740" s="35"/>
      <c r="T21740" s="147"/>
    </row>
    <row r="21741">
      <c r="A21741" s="147"/>
      <c r="B21741" s="64"/>
      <c r="C21741" s="147" t="s">
        <v>217</v>
      </c>
      <c r="E21741" s="161"/>
      <c r="F21741" s="162"/>
      <c r="G21741" s="147"/>
      <c r="H21741" s="146"/>
      <c r="J21741" s="146"/>
      <c r="L21741" s="150"/>
      <c r="N21741" s="163"/>
      <c r="O21741" s="146"/>
      <c r="P21741" s="146"/>
      <c r="Q21741" s="146"/>
      <c r="R21741" s="34"/>
      <c r="S21741" s="35"/>
      <c r="T21741" s="147"/>
    </row>
    <row r="21742">
      <c r="A21742" s="147"/>
      <c r="B21742" s="64"/>
      <c r="C21742" s="147" t="s">
        <v>217</v>
      </c>
      <c r="E21742" s="161"/>
      <c r="F21742" s="162"/>
      <c r="G21742" s="147"/>
      <c r="H21742" s="146"/>
      <c r="J21742" s="146"/>
      <c r="L21742" s="150"/>
      <c r="N21742" s="163"/>
      <c r="O21742" s="146"/>
      <c r="P21742" s="146"/>
      <c r="Q21742" s="146"/>
      <c r="R21742" s="34"/>
      <c r="S21742" s="35"/>
      <c r="T21742" s="147"/>
    </row>
    <row r="21743">
      <c r="A21743" s="147"/>
      <c r="B21743" s="64"/>
      <c r="C21743" s="147" t="s">
        <v>217</v>
      </c>
      <c r="E21743" s="161"/>
      <c r="F21743" s="162"/>
      <c r="G21743" s="147"/>
      <c r="H21743" s="146"/>
      <c r="J21743" s="146"/>
      <c r="L21743" s="150"/>
      <c r="N21743" s="163"/>
      <c r="O21743" s="146"/>
      <c r="P21743" s="146"/>
      <c r="Q21743" s="146"/>
      <c r="R21743" s="34"/>
      <c r="S21743" s="35"/>
      <c r="T21743" s="147"/>
    </row>
    <row r="21744">
      <c r="A21744" s="147"/>
      <c r="B21744" s="64"/>
      <c r="C21744" s="147" t="s">
        <v>217</v>
      </c>
      <c r="E21744" s="161"/>
      <c r="F21744" s="162"/>
      <c r="G21744" s="147"/>
      <c r="H21744" s="146"/>
      <c r="J21744" s="146"/>
      <c r="L21744" s="150"/>
      <c r="N21744" s="163"/>
      <c r="O21744" s="146"/>
      <c r="P21744" s="146"/>
      <c r="Q21744" s="146"/>
      <c r="R21744" s="34"/>
      <c r="S21744" s="35"/>
      <c r="T21744" s="147"/>
    </row>
    <row r="21745">
      <c r="A21745" s="147"/>
      <c r="B21745" s="64"/>
      <c r="C21745" s="147" t="s">
        <v>217</v>
      </c>
      <c r="E21745" s="161"/>
      <c r="F21745" s="162"/>
      <c r="G21745" s="147"/>
      <c r="H21745" s="146"/>
      <c r="J21745" s="146"/>
      <c r="L21745" s="150"/>
      <c r="N21745" s="163"/>
      <c r="O21745" s="146"/>
      <c r="P21745" s="146"/>
      <c r="Q21745" s="146"/>
      <c r="R21745" s="34"/>
      <c r="S21745" s="35"/>
      <c r="T21745" s="147"/>
    </row>
    <row r="21746">
      <c r="A21746" s="147"/>
      <c r="B21746" s="64"/>
      <c r="C21746" s="147" t="s">
        <v>217</v>
      </c>
      <c r="E21746" s="161"/>
      <c r="F21746" s="162"/>
      <c r="G21746" s="147"/>
      <c r="H21746" s="146"/>
      <c r="J21746" s="146"/>
      <c r="L21746" s="150"/>
      <c r="N21746" s="163"/>
      <c r="O21746" s="146"/>
      <c r="P21746" s="146"/>
      <c r="Q21746" s="146"/>
      <c r="R21746" s="34"/>
      <c r="S21746" s="35"/>
      <c r="T21746" s="147"/>
    </row>
    <row r="21747">
      <c r="A21747" s="147"/>
      <c r="B21747" s="64"/>
      <c r="C21747" s="147" t="s">
        <v>217</v>
      </c>
      <c r="E21747" s="161"/>
      <c r="F21747" s="162"/>
      <c r="G21747" s="147"/>
      <c r="H21747" s="146"/>
      <c r="J21747" s="146"/>
      <c r="L21747" s="150"/>
      <c r="N21747" s="163"/>
      <c r="O21747" s="146"/>
      <c r="P21747" s="146"/>
      <c r="Q21747" s="146"/>
      <c r="R21747" s="34"/>
      <c r="S21747" s="35"/>
      <c r="T21747" s="147"/>
    </row>
    <row r="21748">
      <c r="A21748" s="147"/>
      <c r="B21748" s="64"/>
      <c r="C21748" s="147" t="s">
        <v>217</v>
      </c>
      <c r="E21748" s="161"/>
      <c r="F21748" s="162"/>
      <c r="G21748" s="147"/>
      <c r="H21748" s="146"/>
      <c r="J21748" s="146"/>
      <c r="L21748" s="150"/>
      <c r="N21748" s="163"/>
      <c r="O21748" s="146"/>
      <c r="P21748" s="146"/>
      <c r="Q21748" s="146"/>
      <c r="R21748" s="34"/>
      <c r="S21748" s="35"/>
      <c r="T21748" s="147"/>
    </row>
    <row r="21749">
      <c r="A21749" s="147"/>
      <c r="B21749" s="64"/>
      <c r="C21749" s="147" t="s">
        <v>217</v>
      </c>
      <c r="E21749" s="161"/>
      <c r="F21749" s="162"/>
      <c r="G21749" s="147"/>
      <c r="H21749" s="146"/>
      <c r="J21749" s="146"/>
      <c r="L21749" s="150"/>
      <c r="N21749" s="163"/>
      <c r="O21749" s="146"/>
      <c r="P21749" s="146"/>
      <c r="Q21749" s="146"/>
      <c r="R21749" s="34"/>
      <c r="S21749" s="35"/>
      <c r="T21749" s="147"/>
    </row>
    <row r="21750">
      <c r="A21750" s="147"/>
      <c r="B21750" s="64"/>
      <c r="C21750" s="147" t="s">
        <v>217</v>
      </c>
      <c r="E21750" s="161"/>
      <c r="F21750" s="162"/>
      <c r="G21750" s="147"/>
      <c r="H21750" s="146"/>
      <c r="J21750" s="146"/>
      <c r="L21750" s="150"/>
      <c r="N21750" s="163"/>
      <c r="O21750" s="146"/>
      <c r="P21750" s="146"/>
      <c r="Q21750" s="146"/>
      <c r="R21750" s="34"/>
      <c r="S21750" s="35"/>
      <c r="T21750" s="147"/>
    </row>
    <row r="21751">
      <c r="A21751" s="147"/>
      <c r="B21751" s="64"/>
      <c r="C21751" s="147" t="s">
        <v>217</v>
      </c>
      <c r="E21751" s="161"/>
      <c r="F21751" s="162"/>
      <c r="G21751" s="147"/>
      <c r="H21751" s="146"/>
      <c r="J21751" s="146"/>
      <c r="L21751" s="150"/>
      <c r="N21751" s="163"/>
      <c r="O21751" s="146"/>
      <c r="P21751" s="146"/>
      <c r="Q21751" s="146"/>
      <c r="R21751" s="34"/>
      <c r="S21751" s="35"/>
      <c r="T21751" s="147"/>
    </row>
    <row r="21752">
      <c r="A21752" s="147"/>
      <c r="B21752" s="64"/>
      <c r="C21752" s="147" t="s">
        <v>217</v>
      </c>
      <c r="E21752" s="161"/>
      <c r="F21752" s="162"/>
      <c r="G21752" s="147"/>
      <c r="H21752" s="146"/>
      <c r="J21752" s="146"/>
      <c r="L21752" s="150"/>
      <c r="N21752" s="163"/>
      <c r="O21752" s="146"/>
      <c r="P21752" s="146"/>
      <c r="Q21752" s="146"/>
      <c r="R21752" s="34"/>
      <c r="S21752" s="35"/>
      <c r="T21752" s="147"/>
    </row>
    <row r="21753">
      <c r="A21753" s="147"/>
      <c r="B21753" s="64"/>
      <c r="C21753" s="147" t="s">
        <v>217</v>
      </c>
      <c r="E21753" s="161"/>
      <c r="F21753" s="162"/>
      <c r="G21753" s="147"/>
      <c r="H21753" s="146"/>
      <c r="J21753" s="146"/>
      <c r="L21753" s="150"/>
      <c r="N21753" s="163"/>
      <c r="O21753" s="146"/>
      <c r="P21753" s="146"/>
      <c r="Q21753" s="146"/>
      <c r="R21753" s="34"/>
      <c r="S21753" s="35"/>
      <c r="T21753" s="147"/>
    </row>
    <row r="21754">
      <c r="A21754" s="147"/>
      <c r="B21754" s="64"/>
      <c r="C21754" s="147" t="s">
        <v>217</v>
      </c>
      <c r="E21754" s="161"/>
      <c r="F21754" s="162"/>
      <c r="G21754" s="147"/>
      <c r="H21754" s="146"/>
      <c r="J21754" s="146"/>
      <c r="L21754" s="150"/>
      <c r="N21754" s="163"/>
      <c r="O21754" s="146"/>
      <c r="P21754" s="146"/>
      <c r="Q21754" s="146"/>
      <c r="R21754" s="34"/>
      <c r="S21754" s="35"/>
      <c r="T21754" s="147"/>
    </row>
    <row r="21755">
      <c r="A21755" s="147"/>
      <c r="B21755" s="64"/>
      <c r="C21755" s="147" t="s">
        <v>217</v>
      </c>
      <c r="E21755" s="161"/>
      <c r="F21755" s="162"/>
      <c r="G21755" s="147"/>
      <c r="H21755" s="146"/>
      <c r="J21755" s="146"/>
      <c r="L21755" s="150"/>
      <c r="N21755" s="163"/>
      <c r="O21755" s="146"/>
      <c r="P21755" s="146"/>
      <c r="Q21755" s="146"/>
      <c r="R21755" s="34"/>
      <c r="S21755" s="35"/>
      <c r="T21755" s="147"/>
    </row>
    <row r="21756">
      <c r="A21756" s="147"/>
      <c r="B21756" s="64"/>
      <c r="C21756" s="147" t="s">
        <v>217</v>
      </c>
      <c r="E21756" s="161"/>
      <c r="F21756" s="162"/>
      <c r="G21756" s="147"/>
      <c r="H21756" s="146"/>
      <c r="J21756" s="146"/>
      <c r="L21756" s="150"/>
      <c r="N21756" s="163"/>
      <c r="O21756" s="146"/>
      <c r="P21756" s="146"/>
      <c r="Q21756" s="146"/>
      <c r="R21756" s="34"/>
      <c r="S21756" s="35"/>
      <c r="T21756" s="147"/>
    </row>
    <row r="21757">
      <c r="A21757" s="147"/>
      <c r="B21757" s="64"/>
      <c r="C21757" s="147" t="s">
        <v>217</v>
      </c>
      <c r="E21757" s="161"/>
      <c r="F21757" s="162"/>
      <c r="G21757" s="147"/>
      <c r="H21757" s="146"/>
      <c r="J21757" s="146"/>
      <c r="L21757" s="150"/>
      <c r="N21757" s="163"/>
      <c r="O21757" s="146"/>
      <c r="P21757" s="146"/>
      <c r="Q21757" s="146"/>
      <c r="R21757" s="34"/>
      <c r="S21757" s="35"/>
      <c r="T21757" s="147"/>
    </row>
    <row r="21758">
      <c r="A21758" s="147"/>
      <c r="B21758" s="64"/>
      <c r="C21758" s="147" t="s">
        <v>217</v>
      </c>
      <c r="E21758" s="161"/>
      <c r="F21758" s="162"/>
      <c r="G21758" s="147"/>
      <c r="H21758" s="146"/>
      <c r="J21758" s="146"/>
      <c r="L21758" s="150"/>
      <c r="N21758" s="163"/>
      <c r="O21758" s="146"/>
      <c r="P21758" s="146"/>
      <c r="Q21758" s="146"/>
      <c r="R21758" s="34"/>
      <c r="S21758" s="35"/>
      <c r="T21758" s="147"/>
    </row>
    <row r="21759">
      <c r="A21759" s="147"/>
      <c r="B21759" s="64"/>
      <c r="C21759" s="147" t="s">
        <v>217</v>
      </c>
      <c r="E21759" s="161"/>
      <c r="F21759" s="162"/>
      <c r="G21759" s="147"/>
      <c r="H21759" s="146"/>
      <c r="J21759" s="146"/>
      <c r="L21759" s="150"/>
      <c r="N21759" s="163"/>
      <c r="O21759" s="146"/>
      <c r="P21759" s="146"/>
      <c r="Q21759" s="146"/>
      <c r="R21759" s="34"/>
      <c r="S21759" s="35"/>
      <c r="T21759" s="147"/>
    </row>
    <row r="21760">
      <c r="A21760" s="147"/>
      <c r="B21760" s="64"/>
      <c r="C21760" s="147" t="s">
        <v>217</v>
      </c>
      <c r="E21760" s="161"/>
      <c r="F21760" s="162"/>
      <c r="G21760" s="147"/>
      <c r="H21760" s="146"/>
      <c r="J21760" s="146"/>
      <c r="L21760" s="150"/>
      <c r="N21760" s="163"/>
      <c r="O21760" s="146"/>
      <c r="P21760" s="146"/>
      <c r="Q21760" s="146"/>
      <c r="R21760" s="34"/>
      <c r="S21760" s="35"/>
      <c r="T21760" s="147"/>
    </row>
    <row r="21761">
      <c r="A21761" s="147"/>
      <c r="B21761" s="64"/>
      <c r="C21761" s="147" t="s">
        <v>217</v>
      </c>
      <c r="E21761" s="161"/>
      <c r="F21761" s="162"/>
      <c r="G21761" s="147"/>
      <c r="H21761" s="146"/>
      <c r="J21761" s="146"/>
      <c r="L21761" s="150"/>
      <c r="N21761" s="163"/>
      <c r="O21761" s="146"/>
      <c r="P21761" s="146"/>
      <c r="Q21761" s="146"/>
      <c r="R21761" s="34"/>
      <c r="S21761" s="35"/>
      <c r="T21761" s="147"/>
    </row>
    <row r="21762">
      <c r="A21762" s="147"/>
      <c r="B21762" s="64"/>
      <c r="C21762" s="147" t="s">
        <v>217</v>
      </c>
      <c r="E21762" s="161"/>
      <c r="F21762" s="162"/>
      <c r="G21762" s="147"/>
      <c r="H21762" s="146"/>
      <c r="J21762" s="146"/>
      <c r="L21762" s="150"/>
      <c r="N21762" s="163"/>
      <c r="O21762" s="146"/>
      <c r="P21762" s="146"/>
      <c r="Q21762" s="146"/>
      <c r="R21762" s="34"/>
      <c r="S21762" s="35"/>
      <c r="T21762" s="147"/>
    </row>
    <row r="21763">
      <c r="A21763" s="147"/>
      <c r="B21763" s="64"/>
      <c r="C21763" s="147" t="s">
        <v>217</v>
      </c>
      <c r="E21763" s="161"/>
      <c r="F21763" s="162"/>
      <c r="G21763" s="147"/>
      <c r="H21763" s="146"/>
      <c r="J21763" s="146"/>
      <c r="L21763" s="150"/>
      <c r="N21763" s="163"/>
      <c r="O21763" s="146"/>
      <c r="P21763" s="146"/>
      <c r="Q21763" s="146"/>
      <c r="R21763" s="34"/>
      <c r="S21763" s="35"/>
      <c r="T21763" s="147"/>
    </row>
    <row r="21764">
      <c r="A21764" s="147"/>
      <c r="B21764" s="64"/>
      <c r="C21764" s="147" t="s">
        <v>217</v>
      </c>
      <c r="E21764" s="161"/>
      <c r="F21764" s="162"/>
      <c r="G21764" s="147"/>
      <c r="H21764" s="146"/>
      <c r="J21764" s="146"/>
      <c r="L21764" s="150"/>
      <c r="N21764" s="163"/>
      <c r="O21764" s="146"/>
      <c r="P21764" s="146"/>
      <c r="Q21764" s="146"/>
      <c r="R21764" s="34"/>
      <c r="S21764" s="35"/>
      <c r="T21764" s="147"/>
    </row>
    <row r="21765">
      <c r="A21765" s="147"/>
      <c r="B21765" s="64"/>
      <c r="C21765" s="147" t="s">
        <v>217</v>
      </c>
      <c r="E21765" s="161"/>
      <c r="F21765" s="162"/>
      <c r="G21765" s="147"/>
      <c r="H21765" s="146"/>
      <c r="J21765" s="146"/>
      <c r="L21765" s="150"/>
      <c r="N21765" s="163"/>
      <c r="O21765" s="146"/>
      <c r="P21765" s="146"/>
      <c r="Q21765" s="146"/>
      <c r="R21765" s="34"/>
      <c r="S21765" s="35"/>
      <c r="T21765" s="147"/>
    </row>
    <row r="21766">
      <c r="A21766" s="147"/>
      <c r="B21766" s="64"/>
      <c r="C21766" s="147" t="s">
        <v>217</v>
      </c>
      <c r="E21766" s="161"/>
      <c r="F21766" s="162"/>
      <c r="G21766" s="147"/>
      <c r="H21766" s="146"/>
      <c r="J21766" s="146"/>
      <c r="L21766" s="150"/>
      <c r="N21766" s="163"/>
      <c r="O21766" s="146"/>
      <c r="P21766" s="146"/>
      <c r="Q21766" s="146"/>
      <c r="R21766" s="34"/>
      <c r="S21766" s="35"/>
      <c r="T21766" s="147"/>
    </row>
    <row r="21767">
      <c r="A21767" s="147"/>
      <c r="B21767" s="64"/>
      <c r="C21767" s="147" t="s">
        <v>217</v>
      </c>
      <c r="E21767" s="161"/>
      <c r="F21767" s="162"/>
      <c r="G21767" s="147"/>
      <c r="H21767" s="146"/>
      <c r="J21767" s="146"/>
      <c r="L21767" s="150"/>
      <c r="N21767" s="163"/>
      <c r="O21767" s="146"/>
      <c r="P21767" s="146"/>
      <c r="Q21767" s="146"/>
      <c r="R21767" s="34"/>
      <c r="S21767" s="35"/>
      <c r="T21767" s="147"/>
    </row>
    <row r="21768">
      <c r="A21768" s="147"/>
      <c r="B21768" s="64"/>
      <c r="C21768" s="147" t="s">
        <v>217</v>
      </c>
      <c r="E21768" s="161"/>
      <c r="F21768" s="162"/>
      <c r="G21768" s="147"/>
      <c r="H21768" s="146"/>
      <c r="J21768" s="146"/>
      <c r="L21768" s="150"/>
      <c r="N21768" s="163"/>
      <c r="O21768" s="146"/>
      <c r="P21768" s="146"/>
      <c r="Q21768" s="146"/>
      <c r="R21768" s="34"/>
      <c r="S21768" s="35"/>
      <c r="T21768" s="147"/>
    </row>
    <row r="21769">
      <c r="A21769" s="147"/>
      <c r="B21769" s="64"/>
      <c r="C21769" s="147" t="s">
        <v>217</v>
      </c>
      <c r="E21769" s="161"/>
      <c r="F21769" s="162"/>
      <c r="G21769" s="147"/>
      <c r="H21769" s="146"/>
      <c r="J21769" s="146"/>
      <c r="L21769" s="150"/>
      <c r="N21769" s="163"/>
      <c r="O21769" s="146"/>
      <c r="P21769" s="146"/>
      <c r="Q21769" s="146"/>
      <c r="R21769" s="34"/>
      <c r="S21769" s="35"/>
      <c r="T21769" s="147"/>
    </row>
    <row r="21770">
      <c r="A21770" s="147"/>
      <c r="B21770" s="64"/>
      <c r="C21770" s="147" t="s">
        <v>217</v>
      </c>
      <c r="E21770" s="161"/>
      <c r="F21770" s="162"/>
      <c r="G21770" s="147"/>
      <c r="H21770" s="146"/>
      <c r="J21770" s="146"/>
      <c r="L21770" s="150"/>
      <c r="N21770" s="163"/>
      <c r="O21770" s="146"/>
      <c r="P21770" s="146"/>
      <c r="Q21770" s="146"/>
      <c r="R21770" s="34"/>
      <c r="S21770" s="35"/>
      <c r="T21770" s="147"/>
    </row>
    <row r="21771">
      <c r="A21771" s="147"/>
      <c r="B21771" s="64"/>
      <c r="C21771" s="147" t="s">
        <v>217</v>
      </c>
      <c r="E21771" s="161"/>
      <c r="F21771" s="162"/>
      <c r="G21771" s="147"/>
      <c r="H21771" s="146"/>
      <c r="J21771" s="146"/>
      <c r="L21771" s="150"/>
      <c r="N21771" s="163"/>
      <c r="O21771" s="146"/>
      <c r="P21771" s="146"/>
      <c r="Q21771" s="146"/>
      <c r="R21771" s="34"/>
      <c r="S21771" s="35"/>
      <c r="T21771" s="147"/>
    </row>
    <row r="21772">
      <c r="A21772" s="147"/>
      <c r="B21772" s="64"/>
      <c r="C21772" s="147" t="s">
        <v>217</v>
      </c>
      <c r="E21772" s="161"/>
      <c r="F21772" s="162"/>
      <c r="G21772" s="147"/>
      <c r="H21772" s="146"/>
      <c r="J21772" s="146"/>
      <c r="L21772" s="150"/>
      <c r="N21772" s="163"/>
      <c r="O21772" s="146"/>
      <c r="P21772" s="146"/>
      <c r="Q21772" s="146"/>
      <c r="R21772" s="34"/>
      <c r="S21772" s="35"/>
      <c r="T21772" s="147"/>
    </row>
    <row r="21773">
      <c r="A21773" s="147"/>
      <c r="B21773" s="64"/>
      <c r="C21773" s="147" t="s">
        <v>217</v>
      </c>
      <c r="E21773" s="161"/>
      <c r="F21773" s="162"/>
      <c r="G21773" s="147"/>
      <c r="H21773" s="146"/>
      <c r="J21773" s="146"/>
      <c r="L21773" s="150"/>
      <c r="N21773" s="163"/>
      <c r="O21773" s="146"/>
      <c r="P21773" s="146"/>
      <c r="Q21773" s="146"/>
      <c r="R21773" s="34"/>
      <c r="S21773" s="35"/>
      <c r="T21773" s="147"/>
    </row>
    <row r="21774">
      <c r="A21774" s="147"/>
      <c r="B21774" s="64"/>
      <c r="C21774" s="147" t="s">
        <v>217</v>
      </c>
      <c r="E21774" s="161"/>
      <c r="F21774" s="162"/>
      <c r="G21774" s="147"/>
      <c r="H21774" s="146"/>
      <c r="J21774" s="146"/>
      <c r="L21774" s="150"/>
      <c r="N21774" s="163"/>
      <c r="O21774" s="146"/>
      <c r="P21774" s="146"/>
      <c r="Q21774" s="146"/>
      <c r="R21774" s="34"/>
      <c r="S21774" s="35"/>
      <c r="T21774" s="147"/>
    </row>
    <row r="21775">
      <c r="A21775" s="147"/>
      <c r="B21775" s="64"/>
      <c r="C21775" s="147" t="s">
        <v>217</v>
      </c>
      <c r="E21775" s="161"/>
      <c r="F21775" s="162"/>
      <c r="G21775" s="147"/>
      <c r="H21775" s="146"/>
      <c r="J21775" s="146"/>
      <c r="L21775" s="150"/>
      <c r="N21775" s="163"/>
      <c r="O21775" s="146"/>
      <c r="P21775" s="146"/>
      <c r="Q21775" s="146"/>
      <c r="R21775" s="34"/>
      <c r="S21775" s="35"/>
      <c r="T21775" s="147"/>
    </row>
    <row r="21776">
      <c r="A21776" s="147"/>
      <c r="B21776" s="64"/>
      <c r="C21776" s="147" t="s">
        <v>217</v>
      </c>
      <c r="E21776" s="161"/>
      <c r="F21776" s="162"/>
      <c r="G21776" s="147"/>
      <c r="H21776" s="146"/>
      <c r="J21776" s="146"/>
      <c r="L21776" s="150"/>
      <c r="N21776" s="163"/>
      <c r="O21776" s="146"/>
      <c r="P21776" s="146"/>
      <c r="Q21776" s="146"/>
      <c r="R21776" s="34"/>
      <c r="S21776" s="35"/>
      <c r="T21776" s="147"/>
    </row>
    <row r="21777">
      <c r="A21777" s="147"/>
      <c r="B21777" s="64"/>
      <c r="C21777" s="147" t="s">
        <v>217</v>
      </c>
      <c r="E21777" s="161"/>
      <c r="F21777" s="162"/>
      <c r="G21777" s="147"/>
      <c r="H21777" s="146"/>
      <c r="J21777" s="146"/>
      <c r="L21777" s="150"/>
      <c r="N21777" s="163"/>
      <c r="O21777" s="146"/>
      <c r="P21777" s="146"/>
      <c r="Q21777" s="146"/>
      <c r="R21777" s="34"/>
      <c r="S21777" s="35"/>
      <c r="T21777" s="147"/>
    </row>
    <row r="21778">
      <c r="A21778" s="147"/>
      <c r="B21778" s="64"/>
      <c r="C21778" s="147" t="s">
        <v>217</v>
      </c>
      <c r="E21778" s="161"/>
      <c r="F21778" s="162"/>
      <c r="G21778" s="147"/>
      <c r="H21778" s="146"/>
      <c r="J21778" s="146"/>
      <c r="L21778" s="150"/>
      <c r="N21778" s="163"/>
      <c r="O21778" s="146"/>
      <c r="P21778" s="146"/>
      <c r="Q21778" s="146"/>
      <c r="R21778" s="34"/>
      <c r="S21778" s="35"/>
      <c r="T21778" s="147"/>
    </row>
    <row r="21779">
      <c r="A21779" s="147"/>
      <c r="B21779" s="64"/>
      <c r="C21779" s="147" t="s">
        <v>217</v>
      </c>
      <c r="E21779" s="161"/>
      <c r="F21779" s="162"/>
      <c r="G21779" s="147"/>
      <c r="H21779" s="146"/>
      <c r="J21779" s="146"/>
      <c r="L21779" s="150"/>
      <c r="N21779" s="163"/>
      <c r="O21779" s="146"/>
      <c r="P21779" s="146"/>
      <c r="Q21779" s="146"/>
      <c r="R21779" s="34"/>
      <c r="S21779" s="35"/>
      <c r="T21779" s="147"/>
    </row>
    <row r="21780">
      <c r="A21780" s="147"/>
      <c r="B21780" s="64"/>
      <c r="C21780" s="147" t="s">
        <v>217</v>
      </c>
      <c r="E21780" s="161"/>
      <c r="F21780" s="162"/>
      <c r="G21780" s="147"/>
      <c r="H21780" s="146"/>
      <c r="J21780" s="146"/>
      <c r="L21780" s="150"/>
      <c r="N21780" s="163"/>
      <c r="O21780" s="146"/>
      <c r="P21780" s="146"/>
      <c r="Q21780" s="146"/>
      <c r="R21780" s="34"/>
      <c r="S21780" s="35"/>
      <c r="T21780" s="147"/>
    </row>
    <row r="21781">
      <c r="A21781" s="147"/>
      <c r="B21781" s="64"/>
      <c r="C21781" s="147" t="s">
        <v>217</v>
      </c>
      <c r="E21781" s="161"/>
      <c r="F21781" s="162"/>
      <c r="G21781" s="147"/>
      <c r="H21781" s="146"/>
      <c r="J21781" s="146"/>
      <c r="L21781" s="150"/>
      <c r="N21781" s="163"/>
      <c r="O21781" s="146"/>
      <c r="P21781" s="146"/>
      <c r="Q21781" s="146"/>
      <c r="R21781" s="34"/>
      <c r="S21781" s="35"/>
      <c r="T21781" s="147"/>
    </row>
    <row r="21782">
      <c r="A21782" s="147"/>
      <c r="B21782" s="64"/>
      <c r="C21782" s="147" t="s">
        <v>217</v>
      </c>
      <c r="E21782" s="161"/>
      <c r="F21782" s="162"/>
      <c r="G21782" s="147"/>
      <c r="H21782" s="146"/>
      <c r="J21782" s="146"/>
      <c r="L21782" s="150"/>
      <c r="N21782" s="163"/>
      <c r="O21782" s="146"/>
      <c r="P21782" s="146"/>
      <c r="Q21782" s="146"/>
      <c r="R21782" s="34"/>
      <c r="S21782" s="35"/>
      <c r="T21782" s="147"/>
    </row>
    <row r="21783">
      <c r="A21783" s="147"/>
      <c r="B21783" s="64"/>
      <c r="C21783" s="147" t="s">
        <v>217</v>
      </c>
      <c r="E21783" s="161"/>
      <c r="F21783" s="162"/>
      <c r="G21783" s="147"/>
      <c r="H21783" s="146"/>
      <c r="J21783" s="146"/>
      <c r="L21783" s="150"/>
      <c r="N21783" s="163"/>
      <c r="O21783" s="146"/>
      <c r="P21783" s="146"/>
      <c r="Q21783" s="146"/>
      <c r="R21783" s="34"/>
      <c r="S21783" s="35"/>
      <c r="T21783" s="147"/>
    </row>
    <row r="21784">
      <c r="A21784" s="147"/>
      <c r="B21784" s="64"/>
      <c r="C21784" s="147" t="s">
        <v>217</v>
      </c>
      <c r="E21784" s="161"/>
      <c r="F21784" s="162"/>
      <c r="G21784" s="147"/>
      <c r="H21784" s="146"/>
      <c r="J21784" s="146"/>
      <c r="L21784" s="150"/>
      <c r="N21784" s="163"/>
      <c r="O21784" s="146"/>
      <c r="P21784" s="146"/>
      <c r="Q21784" s="146"/>
      <c r="R21784" s="34"/>
      <c r="S21784" s="35"/>
      <c r="T21784" s="147"/>
    </row>
    <row r="21785">
      <c r="A21785" s="147"/>
      <c r="B21785" s="64"/>
      <c r="C21785" s="147" t="s">
        <v>217</v>
      </c>
      <c r="E21785" s="161"/>
      <c r="F21785" s="162"/>
      <c r="G21785" s="147"/>
      <c r="H21785" s="146"/>
      <c r="J21785" s="146"/>
      <c r="L21785" s="150"/>
      <c r="N21785" s="163"/>
      <c r="O21785" s="146"/>
      <c r="P21785" s="146"/>
      <c r="Q21785" s="146"/>
      <c r="R21785" s="34"/>
      <c r="S21785" s="35"/>
      <c r="T21785" s="147"/>
    </row>
    <row r="21786">
      <c r="A21786" s="147"/>
      <c r="B21786" s="64"/>
      <c r="C21786" s="147" t="s">
        <v>217</v>
      </c>
      <c r="E21786" s="161"/>
      <c r="F21786" s="162"/>
      <c r="G21786" s="147"/>
      <c r="H21786" s="146"/>
      <c r="J21786" s="146"/>
      <c r="L21786" s="150"/>
      <c r="N21786" s="163"/>
      <c r="O21786" s="146"/>
      <c r="P21786" s="146"/>
      <c r="Q21786" s="146"/>
      <c r="R21786" s="34"/>
      <c r="S21786" s="35"/>
      <c r="T21786" s="147"/>
    </row>
    <row r="21787">
      <c r="A21787" s="147"/>
      <c r="B21787" s="64"/>
      <c r="C21787" s="147" t="s">
        <v>217</v>
      </c>
      <c r="E21787" s="161"/>
      <c r="F21787" s="162"/>
      <c r="G21787" s="147"/>
      <c r="H21787" s="146"/>
      <c r="J21787" s="146"/>
      <c r="L21787" s="150"/>
      <c r="N21787" s="163"/>
      <c r="O21787" s="146"/>
      <c r="P21787" s="146"/>
      <c r="Q21787" s="146"/>
      <c r="R21787" s="34"/>
      <c r="S21787" s="35"/>
      <c r="T21787" s="147"/>
    </row>
    <row r="21788">
      <c r="A21788" s="147"/>
      <c r="B21788" s="64"/>
      <c r="C21788" s="147" t="s">
        <v>217</v>
      </c>
      <c r="E21788" s="161"/>
      <c r="F21788" s="162"/>
      <c r="G21788" s="147"/>
      <c r="H21788" s="146"/>
      <c r="J21788" s="146"/>
      <c r="L21788" s="150"/>
      <c r="N21788" s="163"/>
      <c r="O21788" s="146"/>
      <c r="P21788" s="146"/>
      <c r="Q21788" s="146"/>
      <c r="R21788" s="34"/>
      <c r="S21788" s="35"/>
      <c r="T21788" s="147"/>
    </row>
    <row r="21789">
      <c r="A21789" s="147"/>
      <c r="B21789" s="64"/>
      <c r="C21789" s="147" t="s">
        <v>217</v>
      </c>
      <c r="E21789" s="161"/>
      <c r="F21789" s="162"/>
      <c r="G21789" s="147"/>
      <c r="H21789" s="146"/>
      <c r="J21789" s="146"/>
      <c r="L21789" s="150"/>
      <c r="N21789" s="163"/>
      <c r="O21789" s="146"/>
      <c r="P21789" s="146"/>
      <c r="Q21789" s="146"/>
      <c r="R21789" s="34"/>
      <c r="S21789" s="35"/>
      <c r="T21789" s="147"/>
    </row>
    <row r="21790">
      <c r="A21790" s="147"/>
      <c r="B21790" s="64"/>
      <c r="C21790" s="147" t="s">
        <v>217</v>
      </c>
      <c r="E21790" s="161"/>
      <c r="F21790" s="162"/>
      <c r="G21790" s="147"/>
      <c r="H21790" s="146"/>
      <c r="J21790" s="146"/>
      <c r="L21790" s="150"/>
      <c r="N21790" s="163"/>
      <c r="O21790" s="146"/>
      <c r="P21790" s="146"/>
      <c r="Q21790" s="146"/>
      <c r="R21790" s="34"/>
      <c r="S21790" s="35"/>
      <c r="T21790" s="147"/>
    </row>
    <row r="21791">
      <c r="A21791" s="147"/>
      <c r="B21791" s="64"/>
      <c r="C21791" s="147" t="s">
        <v>217</v>
      </c>
      <c r="E21791" s="161"/>
      <c r="F21791" s="162"/>
      <c r="G21791" s="147"/>
      <c r="H21791" s="146"/>
      <c r="J21791" s="146"/>
      <c r="L21791" s="150"/>
      <c r="N21791" s="163"/>
      <c r="O21791" s="146"/>
      <c r="P21791" s="146"/>
      <c r="Q21791" s="146"/>
      <c r="R21791" s="34"/>
      <c r="S21791" s="35"/>
      <c r="T21791" s="147"/>
    </row>
    <row r="21792">
      <c r="A21792" s="147"/>
      <c r="B21792" s="64"/>
      <c r="C21792" s="147" t="s">
        <v>217</v>
      </c>
      <c r="E21792" s="161"/>
      <c r="F21792" s="162"/>
      <c r="G21792" s="147"/>
      <c r="H21792" s="146"/>
      <c r="J21792" s="146"/>
      <c r="L21792" s="150"/>
      <c r="N21792" s="163"/>
      <c r="O21792" s="146"/>
      <c r="P21792" s="146"/>
      <c r="Q21792" s="146"/>
      <c r="R21792" s="34"/>
      <c r="S21792" s="35"/>
      <c r="T21792" s="147"/>
    </row>
    <row r="21793">
      <c r="A21793" s="147"/>
      <c r="B21793" s="64"/>
      <c r="C21793" s="147" t="s">
        <v>217</v>
      </c>
      <c r="E21793" s="161"/>
      <c r="F21793" s="162"/>
      <c r="G21793" s="147"/>
      <c r="H21793" s="146"/>
      <c r="J21793" s="146"/>
      <c r="L21793" s="150"/>
      <c r="N21793" s="163"/>
      <c r="O21793" s="146"/>
      <c r="P21793" s="146"/>
      <c r="Q21793" s="146"/>
      <c r="R21793" s="34"/>
      <c r="S21793" s="35"/>
      <c r="T21793" s="147"/>
    </row>
    <row r="21794">
      <c r="A21794" s="147"/>
      <c r="B21794" s="64"/>
      <c r="C21794" s="147" t="s">
        <v>217</v>
      </c>
      <c r="E21794" s="161"/>
      <c r="F21794" s="162"/>
      <c r="G21794" s="147"/>
      <c r="H21794" s="146"/>
      <c r="J21794" s="146"/>
      <c r="L21794" s="150"/>
      <c r="N21794" s="163"/>
      <c r="O21794" s="146"/>
      <c r="P21794" s="146"/>
      <c r="Q21794" s="146"/>
      <c r="R21794" s="34"/>
      <c r="S21794" s="35"/>
      <c r="T21794" s="147"/>
    </row>
    <row r="21795">
      <c r="A21795" s="147"/>
      <c r="B21795" s="64"/>
      <c r="C21795" s="147" t="s">
        <v>217</v>
      </c>
      <c r="E21795" s="161"/>
      <c r="F21795" s="162"/>
      <c r="G21795" s="147"/>
      <c r="H21795" s="146"/>
      <c r="J21795" s="146"/>
      <c r="L21795" s="150"/>
      <c r="N21795" s="163"/>
      <c r="O21795" s="146"/>
      <c r="P21795" s="146"/>
      <c r="Q21795" s="146"/>
      <c r="R21795" s="34"/>
      <c r="S21795" s="35"/>
      <c r="T21795" s="147"/>
    </row>
    <row r="21796">
      <c r="A21796" s="147"/>
      <c r="B21796" s="64"/>
      <c r="C21796" s="147" t="s">
        <v>217</v>
      </c>
      <c r="E21796" s="161"/>
      <c r="F21796" s="162"/>
      <c r="G21796" s="147"/>
      <c r="H21796" s="146"/>
      <c r="J21796" s="146"/>
      <c r="L21796" s="150"/>
      <c r="N21796" s="163"/>
      <c r="O21796" s="146"/>
      <c r="P21796" s="146"/>
      <c r="Q21796" s="146"/>
      <c r="R21796" s="34"/>
      <c r="S21796" s="35"/>
      <c r="T21796" s="147"/>
    </row>
    <row r="21797">
      <c r="A21797" s="147"/>
      <c r="B21797" s="64"/>
      <c r="C21797" s="147" t="s">
        <v>217</v>
      </c>
      <c r="E21797" s="161"/>
      <c r="F21797" s="162"/>
      <c r="G21797" s="147"/>
      <c r="H21797" s="146"/>
      <c r="J21797" s="146"/>
      <c r="L21797" s="150"/>
      <c r="N21797" s="163"/>
      <c r="O21797" s="146"/>
      <c r="P21797" s="146"/>
      <c r="Q21797" s="146"/>
      <c r="R21797" s="34"/>
      <c r="S21797" s="35"/>
      <c r="T21797" s="147"/>
    </row>
    <row r="21798">
      <c r="A21798" s="147"/>
      <c r="B21798" s="64"/>
      <c r="C21798" s="147" t="s">
        <v>217</v>
      </c>
      <c r="E21798" s="161"/>
      <c r="F21798" s="162"/>
      <c r="G21798" s="147"/>
      <c r="H21798" s="146"/>
      <c r="J21798" s="146"/>
      <c r="L21798" s="150"/>
      <c r="N21798" s="163"/>
      <c r="O21798" s="146"/>
      <c r="P21798" s="146"/>
      <c r="Q21798" s="146"/>
      <c r="R21798" s="34"/>
      <c r="S21798" s="35"/>
      <c r="T21798" s="147"/>
    </row>
    <row r="21799">
      <c r="A21799" s="147"/>
      <c r="B21799" s="64"/>
      <c r="C21799" s="147" t="s">
        <v>217</v>
      </c>
      <c r="E21799" s="161"/>
      <c r="F21799" s="162"/>
      <c r="G21799" s="147"/>
      <c r="H21799" s="146"/>
      <c r="J21799" s="146"/>
      <c r="L21799" s="150"/>
      <c r="N21799" s="163"/>
      <c r="O21799" s="146"/>
      <c r="P21799" s="146"/>
      <c r="Q21799" s="146"/>
      <c r="R21799" s="34"/>
      <c r="S21799" s="35"/>
      <c r="T21799" s="147"/>
    </row>
    <row r="21800">
      <c r="A21800" s="147"/>
      <c r="B21800" s="64"/>
      <c r="C21800" s="147" t="s">
        <v>217</v>
      </c>
      <c r="E21800" s="161"/>
      <c r="F21800" s="162"/>
      <c r="G21800" s="147"/>
      <c r="H21800" s="146"/>
      <c r="J21800" s="146"/>
      <c r="L21800" s="150"/>
      <c r="N21800" s="163"/>
      <c r="O21800" s="146"/>
      <c r="P21800" s="146"/>
      <c r="Q21800" s="146"/>
      <c r="R21800" s="34"/>
      <c r="S21800" s="35"/>
      <c r="T21800" s="147"/>
    </row>
    <row r="21801">
      <c r="A21801" s="147"/>
      <c r="B21801" s="64"/>
      <c r="C21801" s="147" t="s">
        <v>217</v>
      </c>
      <c r="E21801" s="161"/>
      <c r="F21801" s="162"/>
      <c r="G21801" s="147"/>
      <c r="H21801" s="146"/>
      <c r="J21801" s="146"/>
      <c r="L21801" s="150"/>
      <c r="N21801" s="163"/>
      <c r="O21801" s="146"/>
      <c r="P21801" s="146"/>
      <c r="Q21801" s="146"/>
      <c r="R21801" s="34"/>
      <c r="S21801" s="35"/>
      <c r="T21801" s="147"/>
    </row>
    <row r="21802">
      <c r="A21802" s="147"/>
      <c r="B21802" s="64"/>
      <c r="C21802" s="147" t="s">
        <v>217</v>
      </c>
      <c r="E21802" s="161"/>
      <c r="F21802" s="162"/>
      <c r="G21802" s="147"/>
      <c r="H21802" s="146"/>
      <c r="J21802" s="146"/>
      <c r="L21802" s="150"/>
      <c r="N21802" s="163"/>
      <c r="O21802" s="146"/>
      <c r="P21802" s="146"/>
      <c r="Q21802" s="146"/>
      <c r="R21802" s="34"/>
      <c r="S21802" s="35"/>
      <c r="T21802" s="147"/>
    </row>
    <row r="21803">
      <c r="A21803" s="147"/>
      <c r="B21803" s="64"/>
      <c r="C21803" s="147" t="s">
        <v>217</v>
      </c>
      <c r="E21803" s="161"/>
      <c r="F21803" s="162"/>
      <c r="G21803" s="147"/>
      <c r="H21803" s="146"/>
      <c r="J21803" s="146"/>
      <c r="L21803" s="150"/>
      <c r="N21803" s="163"/>
      <c r="O21803" s="146"/>
      <c r="P21803" s="146"/>
      <c r="Q21803" s="146"/>
      <c r="R21803" s="34"/>
      <c r="S21803" s="35"/>
      <c r="T21803" s="147"/>
    </row>
    <row r="21804">
      <c r="A21804" s="147"/>
      <c r="B21804" s="64"/>
      <c r="C21804" s="147" t="s">
        <v>217</v>
      </c>
      <c r="E21804" s="161"/>
      <c r="F21804" s="162"/>
      <c r="G21804" s="147"/>
      <c r="H21804" s="146"/>
      <c r="J21804" s="146"/>
      <c r="L21804" s="150"/>
      <c r="N21804" s="163"/>
      <c r="O21804" s="146"/>
      <c r="P21804" s="146"/>
      <c r="Q21804" s="146"/>
      <c r="R21804" s="34"/>
      <c r="S21804" s="35"/>
      <c r="T21804" s="147"/>
    </row>
    <row r="21805">
      <c r="A21805" s="147"/>
      <c r="B21805" s="64"/>
      <c r="C21805" s="147" t="s">
        <v>217</v>
      </c>
      <c r="E21805" s="161"/>
      <c r="F21805" s="162"/>
      <c r="G21805" s="147"/>
      <c r="H21805" s="146"/>
      <c r="J21805" s="146"/>
      <c r="L21805" s="150"/>
      <c r="N21805" s="163"/>
      <c r="O21805" s="146"/>
      <c r="P21805" s="146"/>
      <c r="Q21805" s="146"/>
      <c r="R21805" s="34"/>
      <c r="S21805" s="35"/>
      <c r="T21805" s="147"/>
    </row>
    <row r="21806">
      <c r="A21806" s="147"/>
      <c r="B21806" s="64"/>
      <c r="C21806" s="147" t="s">
        <v>217</v>
      </c>
      <c r="E21806" s="161"/>
      <c r="F21806" s="162"/>
      <c r="G21806" s="147"/>
      <c r="H21806" s="146"/>
      <c r="J21806" s="146"/>
      <c r="L21806" s="150"/>
      <c r="N21806" s="163"/>
      <c r="O21806" s="146"/>
      <c r="P21806" s="146"/>
      <c r="Q21806" s="146"/>
      <c r="R21806" s="34"/>
      <c r="S21806" s="35"/>
      <c r="T21806" s="147"/>
    </row>
    <row r="21807">
      <c r="A21807" s="147"/>
      <c r="B21807" s="64"/>
      <c r="C21807" s="147" t="s">
        <v>217</v>
      </c>
      <c r="E21807" s="161"/>
      <c r="F21807" s="162"/>
      <c r="G21807" s="147"/>
      <c r="H21807" s="146"/>
      <c r="J21807" s="146"/>
      <c r="L21807" s="150"/>
      <c r="N21807" s="163"/>
      <c r="O21807" s="146"/>
      <c r="P21807" s="146"/>
      <c r="Q21807" s="146"/>
      <c r="R21807" s="34"/>
      <c r="S21807" s="35"/>
      <c r="T21807" s="147"/>
    </row>
    <row r="21808">
      <c r="A21808" s="147"/>
      <c r="B21808" s="64"/>
      <c r="C21808" s="147" t="s">
        <v>217</v>
      </c>
      <c r="E21808" s="161"/>
      <c r="F21808" s="162"/>
      <c r="G21808" s="147"/>
      <c r="H21808" s="146"/>
      <c r="J21808" s="146"/>
      <c r="L21808" s="150"/>
      <c r="N21808" s="163"/>
      <c r="O21808" s="146"/>
      <c r="P21808" s="146"/>
      <c r="Q21808" s="146"/>
      <c r="R21808" s="34"/>
      <c r="S21808" s="35"/>
      <c r="T21808" s="147"/>
    </row>
    <row r="21809">
      <c r="A21809" s="147"/>
      <c r="B21809" s="64"/>
      <c r="C21809" s="147" t="s">
        <v>217</v>
      </c>
      <c r="E21809" s="161"/>
      <c r="F21809" s="162"/>
      <c r="G21809" s="147"/>
      <c r="H21809" s="146"/>
      <c r="J21809" s="146"/>
      <c r="L21809" s="150"/>
      <c r="N21809" s="163"/>
      <c r="O21809" s="146"/>
      <c r="P21809" s="146"/>
      <c r="Q21809" s="146"/>
      <c r="R21809" s="34"/>
      <c r="S21809" s="35"/>
      <c r="T21809" s="147"/>
    </row>
    <row r="21810">
      <c r="A21810" s="147"/>
      <c r="B21810" s="64"/>
      <c r="C21810" s="147" t="s">
        <v>217</v>
      </c>
      <c r="E21810" s="161"/>
      <c r="F21810" s="162"/>
      <c r="G21810" s="147"/>
      <c r="H21810" s="146"/>
      <c r="J21810" s="146"/>
      <c r="L21810" s="150"/>
      <c r="N21810" s="163"/>
      <c r="O21810" s="146"/>
      <c r="P21810" s="146"/>
      <c r="Q21810" s="146"/>
      <c r="R21810" s="34"/>
      <c r="S21810" s="35"/>
      <c r="T21810" s="147"/>
    </row>
    <row r="21811">
      <c r="A21811" s="147"/>
      <c r="B21811" s="64"/>
      <c r="C21811" s="147" t="s">
        <v>217</v>
      </c>
      <c r="E21811" s="161"/>
      <c r="F21811" s="162"/>
      <c r="G21811" s="147"/>
      <c r="H21811" s="146"/>
      <c r="J21811" s="146"/>
      <c r="L21811" s="150"/>
      <c r="N21811" s="163"/>
      <c r="O21811" s="146"/>
      <c r="P21811" s="146"/>
      <c r="Q21811" s="146"/>
      <c r="R21811" s="34"/>
      <c r="S21811" s="35"/>
      <c r="T21811" s="147"/>
    </row>
    <row r="21812">
      <c r="A21812" s="147"/>
      <c r="B21812" s="64"/>
      <c r="C21812" s="147" t="s">
        <v>217</v>
      </c>
      <c r="E21812" s="161"/>
      <c r="F21812" s="162"/>
      <c r="G21812" s="147"/>
      <c r="H21812" s="146"/>
      <c r="J21812" s="146"/>
      <c r="L21812" s="150"/>
      <c r="N21812" s="163"/>
      <c r="O21812" s="146"/>
      <c r="P21812" s="146"/>
      <c r="Q21812" s="146"/>
      <c r="R21812" s="34"/>
      <c r="S21812" s="35"/>
      <c r="T21812" s="147"/>
    </row>
    <row r="21813">
      <c r="A21813" s="147"/>
      <c r="B21813" s="64"/>
      <c r="C21813" s="147" t="s">
        <v>217</v>
      </c>
      <c r="E21813" s="161"/>
      <c r="F21813" s="162"/>
      <c r="G21813" s="147"/>
      <c r="H21813" s="146"/>
      <c r="J21813" s="146"/>
      <c r="L21813" s="150"/>
      <c r="N21813" s="163"/>
      <c r="O21813" s="146"/>
      <c r="P21813" s="146"/>
      <c r="Q21813" s="146"/>
      <c r="R21813" s="34"/>
      <c r="S21813" s="35"/>
      <c r="T21813" s="147"/>
    </row>
    <row r="21814">
      <c r="A21814" s="147"/>
      <c r="B21814" s="64"/>
      <c r="C21814" s="147" t="s">
        <v>217</v>
      </c>
      <c r="E21814" s="161"/>
      <c r="F21814" s="162"/>
      <c r="G21814" s="147"/>
      <c r="H21814" s="146"/>
      <c r="J21814" s="146"/>
      <c r="L21814" s="150"/>
      <c r="N21814" s="163"/>
      <c r="O21814" s="146"/>
      <c r="P21814" s="146"/>
      <c r="Q21814" s="146"/>
      <c r="R21814" s="34"/>
      <c r="S21814" s="35"/>
      <c r="T21814" s="147"/>
    </row>
    <row r="21815">
      <c r="A21815" s="147"/>
      <c r="B21815" s="64"/>
      <c r="C21815" s="147" t="s">
        <v>217</v>
      </c>
      <c r="E21815" s="161"/>
      <c r="F21815" s="162"/>
      <c r="G21815" s="147"/>
      <c r="H21815" s="146"/>
      <c r="J21815" s="146"/>
      <c r="L21815" s="150"/>
      <c r="N21815" s="163"/>
      <c r="O21815" s="146"/>
      <c r="P21815" s="146"/>
      <c r="Q21815" s="146"/>
      <c r="R21815" s="34"/>
      <c r="S21815" s="35"/>
      <c r="T21815" s="147"/>
    </row>
    <row r="21816">
      <c r="A21816" s="147"/>
      <c r="B21816" s="64"/>
      <c r="C21816" s="147" t="s">
        <v>217</v>
      </c>
      <c r="E21816" s="161"/>
      <c r="F21816" s="162"/>
      <c r="G21816" s="147"/>
      <c r="H21816" s="146"/>
      <c r="J21816" s="146"/>
      <c r="L21816" s="150"/>
      <c r="N21816" s="163"/>
      <c r="O21816" s="146"/>
      <c r="P21816" s="146"/>
      <c r="Q21816" s="146"/>
      <c r="R21816" s="34"/>
      <c r="S21816" s="35"/>
      <c r="T21816" s="147"/>
    </row>
    <row r="21817">
      <c r="A21817" s="147"/>
      <c r="B21817" s="64"/>
      <c r="C21817" s="147" t="s">
        <v>217</v>
      </c>
      <c r="E21817" s="161"/>
      <c r="F21817" s="162"/>
      <c r="G21817" s="147"/>
      <c r="H21817" s="146"/>
      <c r="J21817" s="146"/>
      <c r="L21817" s="150"/>
      <c r="N21817" s="163"/>
      <c r="O21817" s="146"/>
      <c r="P21817" s="146"/>
      <c r="Q21817" s="146"/>
      <c r="R21817" s="34"/>
      <c r="S21817" s="35"/>
      <c r="T21817" s="147"/>
    </row>
    <row r="21818">
      <c r="A21818" s="147"/>
      <c r="B21818" s="64"/>
      <c r="C21818" s="147" t="s">
        <v>217</v>
      </c>
      <c r="E21818" s="161"/>
      <c r="F21818" s="162"/>
      <c r="G21818" s="147"/>
      <c r="H21818" s="146"/>
      <c r="J21818" s="146"/>
      <c r="L21818" s="150"/>
      <c r="N21818" s="163"/>
      <c r="O21818" s="146"/>
      <c r="P21818" s="146"/>
      <c r="Q21818" s="146"/>
      <c r="R21818" s="34"/>
      <c r="S21818" s="35"/>
      <c r="T21818" s="147"/>
    </row>
    <row r="21819">
      <c r="A21819" s="147"/>
      <c r="B21819" s="64"/>
      <c r="C21819" s="147" t="s">
        <v>217</v>
      </c>
      <c r="E21819" s="161"/>
      <c r="F21819" s="162"/>
      <c r="G21819" s="147"/>
      <c r="H21819" s="146"/>
      <c r="J21819" s="146"/>
      <c r="L21819" s="150"/>
      <c r="N21819" s="163"/>
      <c r="O21819" s="146"/>
      <c r="P21819" s="146"/>
      <c r="Q21819" s="146"/>
      <c r="R21819" s="34"/>
      <c r="S21819" s="35"/>
      <c r="T21819" s="147"/>
    </row>
    <row r="21820">
      <c r="A21820" s="147"/>
      <c r="B21820" s="64"/>
      <c r="C21820" s="147" t="s">
        <v>217</v>
      </c>
      <c r="E21820" s="161"/>
      <c r="F21820" s="162"/>
      <c r="G21820" s="147"/>
      <c r="H21820" s="146"/>
      <c r="J21820" s="146"/>
      <c r="L21820" s="150"/>
      <c r="N21820" s="163"/>
      <c r="O21820" s="146"/>
      <c r="P21820" s="146"/>
      <c r="Q21820" s="146"/>
      <c r="R21820" s="34"/>
      <c r="S21820" s="35"/>
      <c r="T21820" s="147"/>
    </row>
    <row r="21821">
      <c r="A21821" s="147"/>
      <c r="B21821" s="64"/>
      <c r="C21821" s="147" t="s">
        <v>217</v>
      </c>
      <c r="E21821" s="161"/>
      <c r="F21821" s="162"/>
      <c r="G21821" s="147"/>
      <c r="H21821" s="146"/>
      <c r="J21821" s="146"/>
      <c r="L21821" s="150"/>
      <c r="N21821" s="163"/>
      <c r="O21821" s="146"/>
      <c r="P21821" s="146"/>
      <c r="Q21821" s="146"/>
      <c r="R21821" s="34"/>
      <c r="S21821" s="35"/>
      <c r="T21821" s="147"/>
    </row>
    <row r="21822">
      <c r="A21822" s="147"/>
      <c r="B21822" s="64"/>
      <c r="C21822" s="147" t="s">
        <v>217</v>
      </c>
      <c r="E21822" s="161"/>
      <c r="F21822" s="162"/>
      <c r="G21822" s="147"/>
      <c r="H21822" s="146"/>
      <c r="J21822" s="146"/>
      <c r="L21822" s="150"/>
      <c r="N21822" s="163"/>
      <c r="O21822" s="146"/>
      <c r="P21822" s="146"/>
      <c r="Q21822" s="146"/>
      <c r="R21822" s="34"/>
      <c r="S21822" s="35"/>
      <c r="T21822" s="147"/>
    </row>
    <row r="21823">
      <c r="A21823" s="147"/>
      <c r="B21823" s="64"/>
      <c r="C21823" s="147" t="s">
        <v>217</v>
      </c>
      <c r="E21823" s="161"/>
      <c r="F21823" s="162"/>
      <c r="G21823" s="147"/>
      <c r="H21823" s="146"/>
      <c r="J21823" s="146"/>
      <c r="L21823" s="150"/>
      <c r="N21823" s="163"/>
      <c r="O21823" s="146"/>
      <c r="P21823" s="146"/>
      <c r="Q21823" s="146"/>
      <c r="R21823" s="34"/>
      <c r="S21823" s="35"/>
      <c r="T21823" s="147"/>
    </row>
    <row r="21824">
      <c r="A21824" s="147"/>
      <c r="B21824" s="64"/>
      <c r="C21824" s="147" t="s">
        <v>217</v>
      </c>
      <c r="E21824" s="161"/>
      <c r="F21824" s="162"/>
      <c r="G21824" s="147"/>
      <c r="H21824" s="146"/>
      <c r="J21824" s="146"/>
      <c r="L21824" s="150"/>
      <c r="N21824" s="163"/>
      <c r="O21824" s="146"/>
      <c r="P21824" s="146"/>
      <c r="Q21824" s="146"/>
      <c r="R21824" s="34"/>
      <c r="S21824" s="35"/>
      <c r="T21824" s="147"/>
    </row>
    <row r="21825">
      <c r="A21825" s="147"/>
      <c r="B21825" s="64"/>
      <c r="C21825" s="147" t="s">
        <v>217</v>
      </c>
      <c r="E21825" s="161"/>
      <c r="F21825" s="162"/>
      <c r="G21825" s="147"/>
      <c r="H21825" s="146"/>
      <c r="J21825" s="146"/>
      <c r="L21825" s="150"/>
      <c r="N21825" s="163"/>
      <c r="O21825" s="146"/>
      <c r="P21825" s="146"/>
      <c r="Q21825" s="146"/>
      <c r="R21825" s="34"/>
      <c r="S21825" s="35"/>
      <c r="T21825" s="147"/>
    </row>
    <row r="21826">
      <c r="A21826" s="147"/>
      <c r="B21826" s="64"/>
      <c r="C21826" s="147" t="s">
        <v>217</v>
      </c>
      <c r="E21826" s="161"/>
      <c r="F21826" s="162"/>
      <c r="G21826" s="147"/>
      <c r="H21826" s="146"/>
      <c r="J21826" s="146"/>
      <c r="L21826" s="150"/>
      <c r="N21826" s="163"/>
      <c r="O21826" s="146"/>
      <c r="P21826" s="146"/>
      <c r="Q21826" s="146"/>
      <c r="R21826" s="34"/>
      <c r="S21826" s="35"/>
      <c r="T21826" s="147"/>
    </row>
    <row r="21827">
      <c r="A21827" s="147"/>
      <c r="B21827" s="64"/>
      <c r="C21827" s="147" t="s">
        <v>217</v>
      </c>
      <c r="E21827" s="161"/>
      <c r="F21827" s="162"/>
      <c r="G21827" s="147"/>
      <c r="H21827" s="146"/>
      <c r="J21827" s="146"/>
      <c r="L21827" s="150"/>
      <c r="N21827" s="163"/>
      <c r="O21827" s="146"/>
      <c r="P21827" s="146"/>
      <c r="Q21827" s="146"/>
      <c r="R21827" s="34"/>
      <c r="S21827" s="35"/>
      <c r="T21827" s="147"/>
    </row>
    <row r="21828">
      <c r="A21828" s="147"/>
      <c r="B21828" s="64"/>
      <c r="C21828" s="147" t="s">
        <v>217</v>
      </c>
      <c r="E21828" s="161"/>
      <c r="F21828" s="162"/>
      <c r="G21828" s="147"/>
      <c r="H21828" s="146"/>
      <c r="J21828" s="146"/>
      <c r="L21828" s="150"/>
      <c r="N21828" s="163"/>
      <c r="O21828" s="146"/>
      <c r="P21828" s="146"/>
      <c r="Q21828" s="146"/>
      <c r="R21828" s="34"/>
      <c r="S21828" s="35"/>
      <c r="T21828" s="147"/>
    </row>
    <row r="21829">
      <c r="A21829" s="147"/>
      <c r="B21829" s="64"/>
      <c r="C21829" s="147" t="s">
        <v>217</v>
      </c>
      <c r="E21829" s="161"/>
      <c r="F21829" s="162"/>
      <c r="G21829" s="147"/>
      <c r="H21829" s="146"/>
      <c r="J21829" s="146"/>
      <c r="L21829" s="150"/>
      <c r="N21829" s="163"/>
      <c r="O21829" s="146"/>
      <c r="P21829" s="146"/>
      <c r="Q21829" s="146"/>
      <c r="R21829" s="34"/>
      <c r="S21829" s="35"/>
      <c r="T21829" s="147"/>
    </row>
    <row r="21830">
      <c r="A21830" s="147"/>
      <c r="B21830" s="64"/>
      <c r="C21830" s="147" t="s">
        <v>217</v>
      </c>
      <c r="E21830" s="161"/>
      <c r="F21830" s="162"/>
      <c r="G21830" s="147"/>
      <c r="H21830" s="146"/>
      <c r="J21830" s="146"/>
      <c r="L21830" s="150"/>
      <c r="N21830" s="163"/>
      <c r="O21830" s="146"/>
      <c r="P21830" s="146"/>
      <c r="Q21830" s="146"/>
      <c r="R21830" s="34"/>
      <c r="S21830" s="35"/>
      <c r="T21830" s="147"/>
    </row>
    <row r="21831">
      <c r="A21831" s="147"/>
      <c r="B21831" s="64"/>
      <c r="C21831" s="147" t="s">
        <v>217</v>
      </c>
      <c r="E21831" s="161"/>
      <c r="F21831" s="162"/>
      <c r="G21831" s="147"/>
      <c r="H21831" s="146"/>
      <c r="J21831" s="146"/>
      <c r="L21831" s="150"/>
      <c r="N21831" s="163"/>
      <c r="O21831" s="146"/>
      <c r="P21831" s="146"/>
      <c r="Q21831" s="146"/>
      <c r="R21831" s="34"/>
      <c r="S21831" s="35"/>
      <c r="T21831" s="147"/>
    </row>
    <row r="21832">
      <c r="A21832" s="147"/>
      <c r="B21832" s="64"/>
      <c r="C21832" s="147" t="s">
        <v>217</v>
      </c>
      <c r="E21832" s="161"/>
      <c r="F21832" s="162"/>
      <c r="G21832" s="147"/>
      <c r="H21832" s="146"/>
      <c r="J21832" s="146"/>
      <c r="L21832" s="150"/>
      <c r="N21832" s="163"/>
      <c r="O21832" s="146"/>
      <c r="P21832" s="146"/>
      <c r="Q21832" s="146"/>
      <c r="R21832" s="34"/>
      <c r="S21832" s="35"/>
      <c r="T21832" s="147"/>
    </row>
    <row r="21833">
      <c r="A21833" s="147"/>
      <c r="B21833" s="64"/>
      <c r="C21833" s="147" t="s">
        <v>217</v>
      </c>
      <c r="E21833" s="161"/>
      <c r="F21833" s="162"/>
      <c r="G21833" s="147"/>
      <c r="H21833" s="146"/>
      <c r="J21833" s="146"/>
      <c r="L21833" s="150"/>
      <c r="N21833" s="163"/>
      <c r="O21833" s="146"/>
      <c r="P21833" s="146"/>
      <c r="Q21833" s="146"/>
      <c r="R21833" s="34"/>
      <c r="S21833" s="35"/>
      <c r="T21833" s="147"/>
    </row>
    <row r="21834">
      <c r="A21834" s="147"/>
      <c r="B21834" s="64"/>
      <c r="C21834" s="147" t="s">
        <v>217</v>
      </c>
      <c r="E21834" s="161"/>
      <c r="F21834" s="162"/>
      <c r="G21834" s="147"/>
      <c r="H21834" s="146"/>
      <c r="J21834" s="146"/>
      <c r="L21834" s="150"/>
      <c r="N21834" s="163"/>
      <c r="O21834" s="146"/>
      <c r="P21834" s="146"/>
      <c r="Q21834" s="146"/>
      <c r="R21834" s="34"/>
      <c r="S21834" s="35"/>
      <c r="T21834" s="147"/>
    </row>
    <row r="21835">
      <c r="A21835" s="147"/>
      <c r="B21835" s="64"/>
      <c r="C21835" s="147" t="s">
        <v>217</v>
      </c>
      <c r="E21835" s="161"/>
      <c r="F21835" s="162"/>
      <c r="G21835" s="147"/>
      <c r="H21835" s="146"/>
      <c r="J21835" s="146"/>
      <c r="L21835" s="150"/>
      <c r="N21835" s="163"/>
      <c r="O21835" s="146"/>
      <c r="P21835" s="146"/>
      <c r="Q21835" s="146"/>
      <c r="R21835" s="34"/>
      <c r="S21835" s="35"/>
      <c r="T21835" s="147"/>
    </row>
    <row r="21836">
      <c r="A21836" s="147"/>
      <c r="B21836" s="64"/>
      <c r="C21836" s="147" t="s">
        <v>217</v>
      </c>
      <c r="E21836" s="161"/>
      <c r="F21836" s="162"/>
      <c r="G21836" s="147"/>
      <c r="H21836" s="146"/>
      <c r="J21836" s="146"/>
      <c r="L21836" s="150"/>
      <c r="N21836" s="163"/>
      <c r="O21836" s="146"/>
      <c r="P21836" s="146"/>
      <c r="Q21836" s="146"/>
      <c r="R21836" s="34"/>
      <c r="S21836" s="35"/>
      <c r="T21836" s="147"/>
    </row>
    <row r="21837">
      <c r="A21837" s="147"/>
      <c r="B21837" s="64"/>
      <c r="C21837" s="147" t="s">
        <v>217</v>
      </c>
      <c r="E21837" s="161"/>
      <c r="F21837" s="162"/>
      <c r="G21837" s="147"/>
      <c r="H21837" s="146"/>
      <c r="J21837" s="146"/>
      <c r="L21837" s="150"/>
      <c r="N21837" s="163"/>
      <c r="O21837" s="146"/>
      <c r="P21837" s="146"/>
      <c r="Q21837" s="146"/>
      <c r="R21837" s="34"/>
      <c r="S21837" s="35"/>
      <c r="T21837" s="147"/>
    </row>
    <row r="21838">
      <c r="A21838" s="147"/>
      <c r="B21838" s="64"/>
      <c r="C21838" s="147" t="s">
        <v>217</v>
      </c>
      <c r="E21838" s="161"/>
      <c r="F21838" s="162"/>
      <c r="G21838" s="147"/>
      <c r="H21838" s="146"/>
      <c r="J21838" s="146"/>
      <c r="L21838" s="150"/>
      <c r="N21838" s="163"/>
      <c r="O21838" s="146"/>
      <c r="P21838" s="146"/>
      <c r="Q21838" s="146"/>
      <c r="R21838" s="34"/>
      <c r="S21838" s="35"/>
      <c r="T21838" s="147"/>
    </row>
    <row r="21839">
      <c r="A21839" s="147"/>
      <c r="B21839" s="64"/>
      <c r="C21839" s="147" t="s">
        <v>217</v>
      </c>
      <c r="E21839" s="161"/>
      <c r="F21839" s="162"/>
      <c r="G21839" s="147"/>
      <c r="H21839" s="146"/>
      <c r="J21839" s="146"/>
      <c r="L21839" s="150"/>
      <c r="N21839" s="163"/>
      <c r="O21839" s="146"/>
      <c r="P21839" s="146"/>
      <c r="Q21839" s="146"/>
      <c r="R21839" s="34"/>
      <c r="S21839" s="35"/>
      <c r="T21839" s="147"/>
    </row>
    <row r="21840">
      <c r="A21840" s="147"/>
      <c r="B21840" s="64"/>
      <c r="C21840" s="147" t="s">
        <v>217</v>
      </c>
      <c r="E21840" s="161"/>
      <c r="F21840" s="162"/>
      <c r="G21840" s="147"/>
      <c r="H21840" s="146"/>
      <c r="J21840" s="146"/>
      <c r="L21840" s="150"/>
      <c r="N21840" s="163"/>
      <c r="O21840" s="146"/>
      <c r="P21840" s="146"/>
      <c r="Q21840" s="146"/>
      <c r="R21840" s="34"/>
      <c r="S21840" s="35"/>
      <c r="T21840" s="147"/>
    </row>
    <row r="21841">
      <c r="A21841" s="147"/>
      <c r="B21841" s="64"/>
      <c r="C21841" s="147" t="s">
        <v>217</v>
      </c>
      <c r="E21841" s="161"/>
      <c r="F21841" s="162"/>
      <c r="G21841" s="147"/>
      <c r="H21841" s="146"/>
      <c r="J21841" s="146"/>
      <c r="L21841" s="150"/>
      <c r="N21841" s="163"/>
      <c r="O21841" s="146"/>
      <c r="P21841" s="146"/>
      <c r="Q21841" s="146"/>
      <c r="R21841" s="34"/>
      <c r="S21841" s="35"/>
      <c r="T21841" s="147"/>
    </row>
    <row r="21842">
      <c r="A21842" s="147"/>
      <c r="B21842" s="64"/>
      <c r="C21842" s="147" t="s">
        <v>217</v>
      </c>
      <c r="E21842" s="161"/>
      <c r="F21842" s="162"/>
      <c r="G21842" s="147"/>
      <c r="H21842" s="146"/>
      <c r="J21842" s="146"/>
      <c r="L21842" s="150"/>
      <c r="N21842" s="163"/>
      <c r="O21842" s="146"/>
      <c r="P21842" s="146"/>
      <c r="Q21842" s="146"/>
      <c r="R21842" s="34"/>
      <c r="S21842" s="35"/>
      <c r="T21842" s="147"/>
    </row>
    <row r="21843">
      <c r="A21843" s="147"/>
      <c r="B21843" s="64"/>
      <c r="C21843" s="147" t="s">
        <v>217</v>
      </c>
      <c r="E21843" s="161"/>
      <c r="F21843" s="162"/>
      <c r="G21843" s="147"/>
      <c r="H21843" s="146"/>
      <c r="J21843" s="146"/>
      <c r="L21843" s="150"/>
      <c r="N21843" s="163"/>
      <c r="O21843" s="146"/>
      <c r="P21843" s="146"/>
      <c r="Q21843" s="146"/>
      <c r="R21843" s="34"/>
      <c r="S21843" s="35"/>
      <c r="T21843" s="147"/>
    </row>
    <row r="21844">
      <c r="A21844" s="147"/>
      <c r="B21844" s="64"/>
      <c r="C21844" s="147" t="s">
        <v>217</v>
      </c>
      <c r="E21844" s="161"/>
      <c r="F21844" s="162"/>
      <c r="G21844" s="147"/>
      <c r="H21844" s="146"/>
      <c r="J21844" s="146"/>
      <c r="L21844" s="150"/>
      <c r="N21844" s="163"/>
      <c r="O21844" s="146"/>
      <c r="P21844" s="146"/>
      <c r="Q21844" s="146"/>
      <c r="R21844" s="34"/>
      <c r="S21844" s="35"/>
      <c r="T21844" s="147"/>
    </row>
    <row r="21845">
      <c r="A21845" s="147"/>
      <c r="B21845" s="64"/>
      <c r="C21845" s="147" t="s">
        <v>217</v>
      </c>
      <c r="E21845" s="161"/>
      <c r="F21845" s="162"/>
      <c r="G21845" s="147"/>
      <c r="H21845" s="146"/>
      <c r="J21845" s="146"/>
      <c r="L21845" s="150"/>
      <c r="N21845" s="163"/>
      <c r="O21845" s="146"/>
      <c r="P21845" s="146"/>
      <c r="Q21845" s="146"/>
      <c r="R21845" s="34"/>
      <c r="S21845" s="35"/>
      <c r="T21845" s="147"/>
    </row>
    <row r="21846">
      <c r="A21846" s="147"/>
      <c r="B21846" s="64"/>
      <c r="C21846" s="147" t="s">
        <v>217</v>
      </c>
      <c r="E21846" s="161"/>
      <c r="F21846" s="162"/>
      <c r="G21846" s="147"/>
      <c r="H21846" s="146"/>
      <c r="J21846" s="146"/>
      <c r="L21846" s="150"/>
      <c r="N21846" s="163"/>
      <c r="O21846" s="146"/>
      <c r="P21846" s="146"/>
      <c r="Q21846" s="146"/>
      <c r="R21846" s="34"/>
      <c r="S21846" s="35"/>
      <c r="T21846" s="147"/>
    </row>
    <row r="21847">
      <c r="A21847" s="147"/>
      <c r="B21847" s="64"/>
      <c r="C21847" s="147" t="s">
        <v>217</v>
      </c>
      <c r="E21847" s="161"/>
      <c r="F21847" s="162"/>
      <c r="G21847" s="147"/>
      <c r="H21847" s="146"/>
      <c r="J21847" s="146"/>
      <c r="L21847" s="150"/>
      <c r="N21847" s="163"/>
      <c r="O21847" s="146"/>
      <c r="P21847" s="146"/>
      <c r="Q21847" s="146"/>
      <c r="R21847" s="34"/>
      <c r="S21847" s="35"/>
      <c r="T21847" s="147"/>
    </row>
    <row r="21848">
      <c r="A21848" s="147"/>
      <c r="B21848" s="64"/>
      <c r="C21848" s="147" t="s">
        <v>217</v>
      </c>
      <c r="E21848" s="161"/>
      <c r="F21848" s="162"/>
      <c r="G21848" s="147"/>
      <c r="H21848" s="146"/>
      <c r="J21848" s="146"/>
      <c r="L21848" s="150"/>
      <c r="N21848" s="163"/>
      <c r="O21848" s="146"/>
      <c r="P21848" s="146"/>
      <c r="Q21848" s="146"/>
      <c r="R21848" s="34"/>
      <c r="S21848" s="35"/>
      <c r="T21848" s="147"/>
    </row>
    <row r="21849">
      <c r="A21849" s="147"/>
      <c r="B21849" s="64"/>
      <c r="C21849" s="147" t="s">
        <v>217</v>
      </c>
      <c r="E21849" s="161"/>
      <c r="F21849" s="162"/>
      <c r="G21849" s="147"/>
      <c r="H21849" s="146"/>
      <c r="J21849" s="146"/>
      <c r="L21849" s="150"/>
      <c r="N21849" s="163"/>
      <c r="O21849" s="146"/>
      <c r="P21849" s="146"/>
      <c r="Q21849" s="146"/>
      <c r="R21849" s="34"/>
      <c r="S21849" s="35"/>
      <c r="T21849" s="147"/>
    </row>
    <row r="21850">
      <c r="A21850" s="147"/>
      <c r="B21850" s="64"/>
      <c r="C21850" s="147" t="s">
        <v>217</v>
      </c>
      <c r="E21850" s="161"/>
      <c r="F21850" s="162"/>
      <c r="G21850" s="147"/>
      <c r="H21850" s="146"/>
      <c r="J21850" s="146"/>
      <c r="L21850" s="150"/>
      <c r="N21850" s="163"/>
      <c r="O21850" s="146"/>
      <c r="P21850" s="146"/>
      <c r="Q21850" s="146"/>
      <c r="R21850" s="34"/>
      <c r="S21850" s="35"/>
      <c r="T21850" s="147"/>
    </row>
    <row r="21851">
      <c r="A21851" s="147"/>
      <c r="B21851" s="64"/>
      <c r="C21851" s="147" t="s">
        <v>217</v>
      </c>
      <c r="E21851" s="161"/>
      <c r="F21851" s="162"/>
      <c r="G21851" s="147"/>
      <c r="H21851" s="146"/>
      <c r="J21851" s="146"/>
      <c r="L21851" s="150"/>
      <c r="N21851" s="163"/>
      <c r="O21851" s="146"/>
      <c r="P21851" s="146"/>
      <c r="Q21851" s="146"/>
      <c r="R21851" s="34"/>
      <c r="S21851" s="35"/>
      <c r="T21851" s="147"/>
    </row>
    <row r="21852">
      <c r="A21852" s="147"/>
      <c r="B21852" s="64"/>
      <c r="C21852" s="147" t="s">
        <v>217</v>
      </c>
      <c r="E21852" s="161"/>
      <c r="F21852" s="162"/>
      <c r="G21852" s="147"/>
      <c r="H21852" s="146"/>
      <c r="J21852" s="146"/>
      <c r="L21852" s="150"/>
      <c r="N21852" s="163"/>
      <c r="O21852" s="146"/>
      <c r="P21852" s="146"/>
      <c r="Q21852" s="146"/>
      <c r="R21852" s="34"/>
      <c r="S21852" s="35"/>
      <c r="T21852" s="147"/>
    </row>
    <row r="21853">
      <c r="A21853" s="147"/>
      <c r="B21853" s="64"/>
      <c r="C21853" s="147" t="s">
        <v>217</v>
      </c>
      <c r="E21853" s="161"/>
      <c r="F21853" s="162"/>
      <c r="G21853" s="147"/>
      <c r="H21853" s="146"/>
      <c r="J21853" s="146"/>
      <c r="L21853" s="150"/>
      <c r="N21853" s="163"/>
      <c r="O21853" s="146"/>
      <c r="P21853" s="146"/>
      <c r="Q21853" s="146"/>
      <c r="R21853" s="34"/>
      <c r="S21853" s="35"/>
      <c r="T21853" s="147"/>
    </row>
    <row r="21854">
      <c r="A21854" s="147"/>
      <c r="B21854" s="64"/>
      <c r="C21854" s="147" t="s">
        <v>217</v>
      </c>
      <c r="E21854" s="161"/>
      <c r="F21854" s="162"/>
      <c r="G21854" s="147"/>
      <c r="H21854" s="146"/>
      <c r="J21854" s="146"/>
      <c r="L21854" s="150"/>
      <c r="N21854" s="163"/>
      <c r="O21854" s="146"/>
      <c r="P21854" s="146"/>
      <c r="Q21854" s="146"/>
      <c r="R21854" s="34"/>
      <c r="S21854" s="35"/>
      <c r="T21854" s="147"/>
    </row>
    <row r="21855">
      <c r="A21855" s="147"/>
      <c r="B21855" s="64"/>
      <c r="C21855" s="147" t="s">
        <v>217</v>
      </c>
      <c r="E21855" s="161"/>
      <c r="F21855" s="162"/>
      <c r="G21855" s="147"/>
      <c r="H21855" s="146"/>
      <c r="J21855" s="146"/>
      <c r="L21855" s="150"/>
      <c r="N21855" s="163"/>
      <c r="O21855" s="146"/>
      <c r="P21855" s="146"/>
      <c r="Q21855" s="146"/>
      <c r="R21855" s="34"/>
      <c r="S21855" s="35"/>
      <c r="T21855" s="147"/>
    </row>
    <row r="21856">
      <c r="A21856" s="147"/>
      <c r="B21856" s="64"/>
      <c r="C21856" s="147" t="s">
        <v>217</v>
      </c>
      <c r="E21856" s="161"/>
      <c r="F21856" s="162"/>
      <c r="G21856" s="147"/>
      <c r="H21856" s="146"/>
      <c r="J21856" s="146"/>
      <c r="L21856" s="150"/>
      <c r="N21856" s="163"/>
      <c r="O21856" s="146"/>
      <c r="P21856" s="146"/>
      <c r="Q21856" s="146"/>
      <c r="R21856" s="34"/>
      <c r="S21856" s="35"/>
      <c r="T21856" s="147"/>
    </row>
    <row r="21857">
      <c r="A21857" s="147"/>
      <c r="B21857" s="64"/>
      <c r="C21857" s="147" t="s">
        <v>217</v>
      </c>
      <c r="E21857" s="161"/>
      <c r="F21857" s="162"/>
      <c r="G21857" s="147"/>
      <c r="H21857" s="146"/>
      <c r="J21857" s="146"/>
      <c r="L21857" s="150"/>
      <c r="N21857" s="163"/>
      <c r="O21857" s="146"/>
      <c r="P21857" s="146"/>
      <c r="Q21857" s="146"/>
      <c r="R21857" s="34"/>
      <c r="S21857" s="35"/>
      <c r="T21857" s="147"/>
    </row>
    <row r="21858">
      <c r="A21858" s="147"/>
      <c r="B21858" s="64"/>
      <c r="C21858" s="147" t="s">
        <v>217</v>
      </c>
      <c r="E21858" s="161"/>
      <c r="F21858" s="162"/>
      <c r="G21858" s="147"/>
      <c r="H21858" s="146"/>
      <c r="J21858" s="146"/>
      <c r="L21858" s="150"/>
      <c r="N21858" s="163"/>
      <c r="O21858" s="146"/>
      <c r="P21858" s="146"/>
      <c r="Q21858" s="146"/>
      <c r="R21858" s="34"/>
      <c r="S21858" s="35"/>
      <c r="T21858" s="147"/>
    </row>
    <row r="21859">
      <c r="A21859" s="147"/>
      <c r="B21859" s="64"/>
      <c r="C21859" s="147" t="s">
        <v>217</v>
      </c>
      <c r="E21859" s="161"/>
      <c r="F21859" s="162"/>
      <c r="G21859" s="147"/>
      <c r="H21859" s="146"/>
      <c r="J21859" s="146"/>
      <c r="L21859" s="150"/>
      <c r="N21859" s="163"/>
      <c r="O21859" s="146"/>
      <c r="P21859" s="146"/>
      <c r="Q21859" s="146"/>
      <c r="R21859" s="34"/>
      <c r="S21859" s="35"/>
      <c r="T21859" s="147"/>
    </row>
    <row r="21860">
      <c r="A21860" s="147"/>
      <c r="B21860" s="64"/>
      <c r="C21860" s="147" t="s">
        <v>217</v>
      </c>
      <c r="E21860" s="161"/>
      <c r="F21860" s="162"/>
      <c r="G21860" s="147"/>
      <c r="H21860" s="146"/>
      <c r="J21860" s="146"/>
      <c r="L21860" s="150"/>
      <c r="N21860" s="163"/>
      <c r="O21860" s="146"/>
      <c r="P21860" s="146"/>
      <c r="Q21860" s="146"/>
      <c r="R21860" s="34"/>
      <c r="S21860" s="35"/>
      <c r="T21860" s="147"/>
    </row>
    <row r="21861">
      <c r="A21861" s="147"/>
      <c r="B21861" s="64"/>
      <c r="C21861" s="147" t="s">
        <v>217</v>
      </c>
      <c r="E21861" s="161"/>
      <c r="F21861" s="162"/>
      <c r="G21861" s="147"/>
      <c r="H21861" s="146"/>
      <c r="J21861" s="146"/>
      <c r="L21861" s="150"/>
      <c r="N21861" s="163"/>
      <c r="O21861" s="146"/>
      <c r="P21861" s="146"/>
      <c r="Q21861" s="146"/>
      <c r="R21861" s="34"/>
      <c r="S21861" s="35"/>
      <c r="T21861" s="147"/>
    </row>
    <row r="21862">
      <c r="A21862" s="147"/>
      <c r="B21862" s="64"/>
      <c r="C21862" s="147" t="s">
        <v>217</v>
      </c>
      <c r="E21862" s="161"/>
      <c r="F21862" s="162"/>
      <c r="G21862" s="147"/>
      <c r="H21862" s="146"/>
      <c r="J21862" s="146"/>
      <c r="L21862" s="150"/>
      <c r="N21862" s="163"/>
      <c r="O21862" s="146"/>
      <c r="P21862" s="146"/>
      <c r="Q21862" s="146"/>
      <c r="R21862" s="34"/>
      <c r="S21862" s="35"/>
      <c r="T21862" s="147"/>
    </row>
    <row r="21863">
      <c r="A21863" s="147"/>
      <c r="B21863" s="64"/>
      <c r="C21863" s="147" t="s">
        <v>217</v>
      </c>
      <c r="E21863" s="161"/>
      <c r="F21863" s="162"/>
      <c r="G21863" s="147"/>
      <c r="H21863" s="146"/>
      <c r="J21863" s="146"/>
      <c r="L21863" s="150"/>
      <c r="N21863" s="163"/>
      <c r="O21863" s="146"/>
      <c r="P21863" s="146"/>
      <c r="Q21863" s="146"/>
      <c r="R21863" s="34"/>
      <c r="S21863" s="35"/>
      <c r="T21863" s="147"/>
    </row>
    <row r="21864">
      <c r="A21864" s="147"/>
      <c r="B21864" s="64"/>
      <c r="C21864" s="147" t="s">
        <v>217</v>
      </c>
      <c r="E21864" s="161"/>
      <c r="F21864" s="162"/>
      <c r="G21864" s="147"/>
      <c r="H21864" s="146"/>
      <c r="J21864" s="146"/>
      <c r="L21864" s="150"/>
      <c r="N21864" s="163"/>
      <c r="O21864" s="146"/>
      <c r="P21864" s="146"/>
      <c r="Q21864" s="146"/>
      <c r="R21864" s="34"/>
      <c r="S21864" s="35"/>
      <c r="T21864" s="147"/>
    </row>
    <row r="21865">
      <c r="A21865" s="147"/>
      <c r="B21865" s="64"/>
      <c r="C21865" s="147" t="s">
        <v>217</v>
      </c>
      <c r="E21865" s="161"/>
      <c r="F21865" s="162"/>
      <c r="G21865" s="147"/>
      <c r="H21865" s="146"/>
      <c r="J21865" s="146"/>
      <c r="L21865" s="150"/>
      <c r="N21865" s="163"/>
      <c r="O21865" s="146"/>
      <c r="P21865" s="146"/>
      <c r="Q21865" s="146"/>
      <c r="R21865" s="34"/>
      <c r="S21865" s="35"/>
      <c r="T21865" s="147"/>
    </row>
    <row r="21866">
      <c r="A21866" s="147"/>
      <c r="B21866" s="64"/>
      <c r="C21866" s="147" t="s">
        <v>217</v>
      </c>
      <c r="E21866" s="161"/>
      <c r="F21866" s="162"/>
      <c r="G21866" s="147"/>
      <c r="H21866" s="146"/>
      <c r="J21866" s="146"/>
      <c r="L21866" s="150"/>
      <c r="N21866" s="163"/>
      <c r="O21866" s="146"/>
      <c r="P21866" s="146"/>
      <c r="Q21866" s="146"/>
      <c r="R21866" s="34"/>
      <c r="S21866" s="35"/>
      <c r="T21866" s="147"/>
    </row>
    <row r="21867">
      <c r="A21867" s="147"/>
      <c r="B21867" s="64"/>
      <c r="C21867" s="147" t="s">
        <v>217</v>
      </c>
      <c r="E21867" s="161"/>
      <c r="F21867" s="162"/>
      <c r="G21867" s="147"/>
      <c r="H21867" s="146"/>
      <c r="J21867" s="146"/>
      <c r="L21867" s="150"/>
      <c r="N21867" s="163"/>
      <c r="O21867" s="146"/>
      <c r="P21867" s="146"/>
      <c r="Q21867" s="146"/>
      <c r="R21867" s="34"/>
      <c r="S21867" s="35"/>
      <c r="T21867" s="147"/>
    </row>
    <row r="21868">
      <c r="A21868" s="147"/>
      <c r="B21868" s="64"/>
      <c r="C21868" s="147" t="s">
        <v>217</v>
      </c>
      <c r="E21868" s="161"/>
      <c r="F21868" s="162"/>
      <c r="G21868" s="147"/>
      <c r="H21868" s="146"/>
      <c r="J21868" s="146"/>
      <c r="L21868" s="150"/>
      <c r="N21868" s="163"/>
      <c r="O21868" s="146"/>
      <c r="P21868" s="146"/>
      <c r="Q21868" s="146"/>
      <c r="R21868" s="34"/>
      <c r="S21868" s="35"/>
      <c r="T21868" s="147"/>
    </row>
    <row r="21869">
      <c r="A21869" s="147"/>
      <c r="B21869" s="64"/>
      <c r="C21869" s="147" t="s">
        <v>217</v>
      </c>
      <c r="E21869" s="161"/>
      <c r="F21869" s="162"/>
      <c r="G21869" s="147"/>
      <c r="H21869" s="146"/>
      <c r="J21869" s="146"/>
      <c r="L21869" s="150"/>
      <c r="N21869" s="163"/>
      <c r="O21869" s="146"/>
      <c r="P21869" s="146"/>
      <c r="Q21869" s="146"/>
      <c r="R21869" s="34"/>
      <c r="S21869" s="35"/>
      <c r="T21869" s="147"/>
    </row>
    <row r="21870">
      <c r="A21870" s="147"/>
      <c r="B21870" s="64"/>
      <c r="C21870" s="147" t="s">
        <v>217</v>
      </c>
      <c r="E21870" s="161"/>
      <c r="F21870" s="162"/>
      <c r="G21870" s="147"/>
      <c r="H21870" s="146"/>
      <c r="J21870" s="146"/>
      <c r="L21870" s="150"/>
      <c r="N21870" s="163"/>
      <c r="O21870" s="146"/>
      <c r="P21870" s="146"/>
      <c r="Q21870" s="146"/>
      <c r="R21870" s="34"/>
      <c r="S21870" s="35"/>
      <c r="T21870" s="147"/>
    </row>
    <row r="21871">
      <c r="A21871" s="147"/>
      <c r="B21871" s="64"/>
      <c r="C21871" s="147" t="s">
        <v>217</v>
      </c>
      <c r="E21871" s="161"/>
      <c r="F21871" s="162"/>
      <c r="G21871" s="147"/>
      <c r="H21871" s="146"/>
      <c r="J21871" s="146"/>
      <c r="L21871" s="150"/>
      <c r="N21871" s="163"/>
      <c r="O21871" s="146"/>
      <c r="P21871" s="146"/>
      <c r="Q21871" s="146"/>
      <c r="R21871" s="34"/>
      <c r="S21871" s="35"/>
      <c r="T21871" s="147"/>
    </row>
    <row r="21872">
      <c r="A21872" s="147"/>
      <c r="B21872" s="64"/>
      <c r="C21872" s="147" t="s">
        <v>217</v>
      </c>
      <c r="E21872" s="161"/>
      <c r="F21872" s="162"/>
      <c r="G21872" s="147"/>
      <c r="H21872" s="146"/>
      <c r="J21872" s="146"/>
      <c r="L21872" s="150"/>
      <c r="N21872" s="163"/>
      <c r="O21872" s="146"/>
      <c r="P21872" s="146"/>
      <c r="Q21872" s="146"/>
      <c r="R21872" s="34"/>
      <c r="S21872" s="35"/>
      <c r="T21872" s="147"/>
    </row>
    <row r="21873">
      <c r="A21873" s="147"/>
      <c r="B21873" s="64"/>
      <c r="C21873" s="147" t="s">
        <v>217</v>
      </c>
      <c r="E21873" s="161"/>
      <c r="F21873" s="162"/>
      <c r="G21873" s="147"/>
      <c r="H21873" s="146"/>
      <c r="J21873" s="146"/>
      <c r="L21873" s="150"/>
      <c r="N21873" s="163"/>
      <c r="O21873" s="146"/>
      <c r="P21873" s="146"/>
      <c r="Q21873" s="146"/>
      <c r="R21873" s="34"/>
      <c r="S21873" s="35"/>
      <c r="T21873" s="147"/>
    </row>
    <row r="21874">
      <c r="A21874" s="147"/>
      <c r="B21874" s="64"/>
      <c r="C21874" s="147" t="s">
        <v>217</v>
      </c>
      <c r="E21874" s="161"/>
      <c r="F21874" s="162"/>
      <c r="G21874" s="147"/>
      <c r="H21874" s="146"/>
      <c r="J21874" s="146"/>
      <c r="L21874" s="150"/>
      <c r="N21874" s="163"/>
      <c r="O21874" s="146"/>
      <c r="P21874" s="146"/>
      <c r="Q21874" s="146"/>
      <c r="R21874" s="34"/>
      <c r="S21874" s="35"/>
      <c r="T21874" s="147"/>
    </row>
    <row r="21875">
      <c r="A21875" s="147"/>
      <c r="B21875" s="64"/>
      <c r="C21875" s="147" t="s">
        <v>217</v>
      </c>
      <c r="E21875" s="161"/>
      <c r="F21875" s="162"/>
      <c r="G21875" s="147"/>
      <c r="H21875" s="146"/>
      <c r="J21875" s="146"/>
      <c r="L21875" s="150"/>
      <c r="N21875" s="163"/>
      <c r="O21875" s="146"/>
      <c r="P21875" s="146"/>
      <c r="Q21875" s="146"/>
      <c r="R21875" s="34"/>
      <c r="S21875" s="35"/>
      <c r="T21875" s="147"/>
    </row>
    <row r="21876">
      <c r="A21876" s="147"/>
      <c r="B21876" s="64"/>
      <c r="C21876" s="147" t="s">
        <v>217</v>
      </c>
      <c r="E21876" s="161"/>
      <c r="F21876" s="162"/>
      <c r="G21876" s="147"/>
      <c r="H21876" s="146"/>
      <c r="J21876" s="146"/>
      <c r="L21876" s="150"/>
      <c r="N21876" s="163"/>
      <c r="O21876" s="146"/>
      <c r="P21876" s="146"/>
      <c r="Q21876" s="146"/>
      <c r="R21876" s="34"/>
      <c r="S21876" s="35"/>
      <c r="T21876" s="147"/>
    </row>
    <row r="21877">
      <c r="A21877" s="147"/>
      <c r="B21877" s="64"/>
      <c r="C21877" s="147" t="s">
        <v>217</v>
      </c>
      <c r="E21877" s="161"/>
      <c r="F21877" s="162"/>
      <c r="G21877" s="147"/>
      <c r="H21877" s="146"/>
      <c r="J21877" s="146"/>
      <c r="L21877" s="150"/>
      <c r="N21877" s="163"/>
      <c r="O21877" s="146"/>
      <c r="P21877" s="146"/>
      <c r="Q21877" s="146"/>
      <c r="R21877" s="34"/>
      <c r="S21877" s="35"/>
      <c r="T21877" s="147"/>
    </row>
    <row r="21878">
      <c r="A21878" s="147"/>
      <c r="B21878" s="64"/>
      <c r="C21878" s="147" t="s">
        <v>217</v>
      </c>
      <c r="E21878" s="161"/>
      <c r="F21878" s="162"/>
      <c r="G21878" s="147"/>
      <c r="H21878" s="146"/>
      <c r="J21878" s="146"/>
      <c r="L21878" s="150"/>
      <c r="N21878" s="163"/>
      <c r="O21878" s="146"/>
      <c r="P21878" s="146"/>
      <c r="Q21878" s="146"/>
      <c r="R21878" s="34"/>
      <c r="S21878" s="35"/>
      <c r="T21878" s="147"/>
    </row>
    <row r="21879">
      <c r="A21879" s="147"/>
      <c r="B21879" s="64"/>
      <c r="C21879" s="147" t="s">
        <v>217</v>
      </c>
      <c r="E21879" s="161"/>
      <c r="F21879" s="162"/>
      <c r="G21879" s="147"/>
      <c r="H21879" s="146"/>
      <c r="J21879" s="146"/>
      <c r="L21879" s="150"/>
      <c r="N21879" s="163"/>
      <c r="O21879" s="146"/>
      <c r="P21879" s="146"/>
      <c r="Q21879" s="146"/>
      <c r="R21879" s="34"/>
      <c r="S21879" s="35"/>
      <c r="T21879" s="147"/>
    </row>
    <row r="21880">
      <c r="A21880" s="147"/>
      <c r="B21880" s="64"/>
      <c r="C21880" s="147" t="s">
        <v>217</v>
      </c>
      <c r="E21880" s="161"/>
      <c r="F21880" s="162"/>
      <c r="G21880" s="147"/>
      <c r="H21880" s="146"/>
      <c r="J21880" s="146"/>
      <c r="L21880" s="150"/>
      <c r="N21880" s="163"/>
      <c r="O21880" s="146"/>
      <c r="P21880" s="146"/>
      <c r="Q21880" s="146"/>
      <c r="R21880" s="34"/>
      <c r="S21880" s="35"/>
      <c r="T21880" s="147"/>
    </row>
    <row r="21881">
      <c r="A21881" s="147"/>
      <c r="B21881" s="64"/>
      <c r="C21881" s="147" t="s">
        <v>217</v>
      </c>
      <c r="E21881" s="161"/>
      <c r="F21881" s="162"/>
      <c r="G21881" s="147"/>
      <c r="H21881" s="146"/>
      <c r="J21881" s="146"/>
      <c r="L21881" s="150"/>
      <c r="N21881" s="163"/>
      <c r="O21881" s="146"/>
      <c r="P21881" s="146"/>
      <c r="Q21881" s="146"/>
      <c r="R21881" s="34"/>
      <c r="S21881" s="35"/>
      <c r="T21881" s="147"/>
    </row>
    <row r="21882">
      <c r="A21882" s="147"/>
      <c r="B21882" s="64"/>
      <c r="C21882" s="147" t="s">
        <v>217</v>
      </c>
      <c r="E21882" s="161"/>
      <c r="F21882" s="162"/>
      <c r="G21882" s="147"/>
      <c r="H21882" s="146"/>
      <c r="J21882" s="146"/>
      <c r="L21882" s="150"/>
      <c r="N21882" s="163"/>
      <c r="O21882" s="146"/>
      <c r="P21882" s="146"/>
      <c r="Q21882" s="146"/>
      <c r="R21882" s="34"/>
      <c r="S21882" s="35"/>
      <c r="T21882" s="147"/>
    </row>
    <row r="21883">
      <c r="A21883" s="147"/>
      <c r="B21883" s="64"/>
      <c r="C21883" s="147" t="s">
        <v>217</v>
      </c>
      <c r="E21883" s="161"/>
      <c r="F21883" s="162"/>
      <c r="G21883" s="147"/>
      <c r="H21883" s="146"/>
      <c r="J21883" s="146"/>
      <c r="L21883" s="150"/>
      <c r="N21883" s="163"/>
      <c r="O21883" s="146"/>
      <c r="P21883" s="146"/>
      <c r="Q21883" s="146"/>
      <c r="R21883" s="34"/>
      <c r="S21883" s="35"/>
      <c r="T21883" s="147"/>
    </row>
    <row r="21884">
      <c r="A21884" s="147"/>
      <c r="B21884" s="64"/>
      <c r="C21884" s="147" t="s">
        <v>217</v>
      </c>
      <c r="E21884" s="161"/>
      <c r="F21884" s="162"/>
      <c r="G21884" s="147"/>
      <c r="H21884" s="146"/>
      <c r="J21884" s="146"/>
      <c r="L21884" s="150"/>
      <c r="N21884" s="163"/>
      <c r="O21884" s="146"/>
      <c r="P21884" s="146"/>
      <c r="Q21884" s="146"/>
      <c r="R21884" s="34"/>
      <c r="S21884" s="35"/>
      <c r="T21884" s="147"/>
    </row>
    <row r="21885">
      <c r="A21885" s="147"/>
      <c r="B21885" s="64"/>
      <c r="C21885" s="147" t="s">
        <v>217</v>
      </c>
      <c r="E21885" s="161"/>
      <c r="F21885" s="162"/>
      <c r="G21885" s="147"/>
      <c r="H21885" s="146"/>
      <c r="J21885" s="146"/>
      <c r="L21885" s="150"/>
      <c r="N21885" s="163"/>
      <c r="O21885" s="146"/>
      <c r="P21885" s="146"/>
      <c r="Q21885" s="146"/>
      <c r="R21885" s="34"/>
      <c r="S21885" s="35"/>
      <c r="T21885" s="147"/>
    </row>
    <row r="21886">
      <c r="A21886" s="147"/>
      <c r="B21886" s="64"/>
      <c r="C21886" s="147" t="s">
        <v>217</v>
      </c>
      <c r="E21886" s="161"/>
      <c r="F21886" s="162"/>
      <c r="G21886" s="147"/>
      <c r="H21886" s="146"/>
      <c r="J21886" s="146"/>
      <c r="L21886" s="150"/>
      <c r="N21886" s="163"/>
      <c r="O21886" s="146"/>
      <c r="P21886" s="146"/>
      <c r="Q21886" s="146"/>
      <c r="R21886" s="34"/>
      <c r="S21886" s="35"/>
      <c r="T21886" s="147"/>
    </row>
    <row r="21887">
      <c r="A21887" s="147"/>
      <c r="B21887" s="64"/>
      <c r="C21887" s="147" t="s">
        <v>217</v>
      </c>
      <c r="E21887" s="161"/>
      <c r="F21887" s="162"/>
      <c r="G21887" s="147"/>
      <c r="H21887" s="146"/>
      <c r="J21887" s="146"/>
      <c r="L21887" s="150"/>
      <c r="N21887" s="163"/>
      <c r="O21887" s="146"/>
      <c r="P21887" s="146"/>
      <c r="Q21887" s="146"/>
      <c r="R21887" s="34"/>
      <c r="S21887" s="35"/>
      <c r="T21887" s="147"/>
    </row>
    <row r="21888">
      <c r="A21888" s="147"/>
      <c r="B21888" s="64"/>
      <c r="C21888" s="147" t="s">
        <v>217</v>
      </c>
      <c r="E21888" s="161"/>
      <c r="F21888" s="162"/>
      <c r="G21888" s="147"/>
      <c r="H21888" s="146"/>
      <c r="J21888" s="146"/>
      <c r="L21888" s="150"/>
      <c r="N21888" s="163"/>
      <c r="O21888" s="146"/>
      <c r="P21888" s="146"/>
      <c r="Q21888" s="146"/>
      <c r="R21888" s="34"/>
      <c r="S21888" s="35"/>
      <c r="T21888" s="147"/>
    </row>
    <row r="21889">
      <c r="A21889" s="147"/>
      <c r="B21889" s="64"/>
      <c r="C21889" s="147" t="s">
        <v>217</v>
      </c>
      <c r="E21889" s="161"/>
      <c r="F21889" s="162"/>
      <c r="G21889" s="147"/>
      <c r="H21889" s="146"/>
      <c r="J21889" s="146"/>
      <c r="L21889" s="150"/>
      <c r="N21889" s="163"/>
      <c r="O21889" s="146"/>
      <c r="P21889" s="146"/>
      <c r="Q21889" s="146"/>
      <c r="R21889" s="34"/>
      <c r="S21889" s="35"/>
      <c r="T21889" s="147"/>
    </row>
    <row r="21890">
      <c r="A21890" s="147"/>
      <c r="B21890" s="64"/>
      <c r="C21890" s="147" t="s">
        <v>217</v>
      </c>
      <c r="E21890" s="161"/>
      <c r="F21890" s="162"/>
      <c r="G21890" s="147"/>
      <c r="H21890" s="146"/>
      <c r="J21890" s="146"/>
      <c r="L21890" s="150"/>
      <c r="N21890" s="163"/>
      <c r="O21890" s="146"/>
      <c r="P21890" s="146"/>
      <c r="Q21890" s="146"/>
      <c r="R21890" s="34"/>
      <c r="S21890" s="35"/>
      <c r="T21890" s="147"/>
    </row>
    <row r="21891">
      <c r="A21891" s="147"/>
      <c r="B21891" s="64"/>
      <c r="C21891" s="147" t="s">
        <v>217</v>
      </c>
      <c r="E21891" s="161"/>
      <c r="F21891" s="162"/>
      <c r="G21891" s="147"/>
      <c r="H21891" s="146"/>
      <c r="J21891" s="146"/>
      <c r="L21891" s="150"/>
      <c r="N21891" s="163"/>
      <c r="O21891" s="146"/>
      <c r="P21891" s="146"/>
      <c r="Q21891" s="146"/>
      <c r="R21891" s="34"/>
      <c r="S21891" s="35"/>
      <c r="T21891" s="147"/>
    </row>
    <row r="21892">
      <c r="A21892" s="147"/>
      <c r="B21892" s="64"/>
      <c r="C21892" s="147" t="s">
        <v>217</v>
      </c>
      <c r="E21892" s="161"/>
      <c r="F21892" s="162"/>
      <c r="G21892" s="147"/>
      <c r="H21892" s="146"/>
      <c r="J21892" s="146"/>
      <c r="L21892" s="150"/>
      <c r="N21892" s="163"/>
      <c r="O21892" s="146"/>
      <c r="P21892" s="146"/>
      <c r="Q21892" s="146"/>
      <c r="R21892" s="34"/>
      <c r="S21892" s="35"/>
      <c r="T21892" s="147"/>
    </row>
    <row r="21893">
      <c r="A21893" s="147"/>
      <c r="B21893" s="64"/>
      <c r="C21893" s="147" t="s">
        <v>217</v>
      </c>
      <c r="E21893" s="161"/>
      <c r="F21893" s="162"/>
      <c r="G21893" s="147"/>
      <c r="H21893" s="146"/>
      <c r="J21893" s="146"/>
      <c r="L21893" s="150"/>
      <c r="N21893" s="163"/>
      <c r="O21893" s="146"/>
      <c r="P21893" s="146"/>
      <c r="Q21893" s="146"/>
      <c r="R21893" s="34"/>
      <c r="S21893" s="35"/>
      <c r="T21893" s="147"/>
    </row>
    <row r="21894">
      <c r="A21894" s="147"/>
      <c r="B21894" s="64"/>
      <c r="C21894" s="147" t="s">
        <v>217</v>
      </c>
      <c r="E21894" s="161"/>
      <c r="F21894" s="162"/>
      <c r="G21894" s="147"/>
      <c r="H21894" s="146"/>
      <c r="J21894" s="146"/>
      <c r="L21894" s="150"/>
      <c r="N21894" s="163"/>
      <c r="O21894" s="146"/>
      <c r="P21894" s="146"/>
      <c r="Q21894" s="146"/>
      <c r="R21894" s="34"/>
      <c r="S21894" s="35"/>
      <c r="T21894" s="147"/>
    </row>
    <row r="21895">
      <c r="A21895" s="147"/>
      <c r="B21895" s="64"/>
      <c r="C21895" s="147" t="s">
        <v>217</v>
      </c>
      <c r="E21895" s="161"/>
      <c r="F21895" s="162"/>
      <c r="G21895" s="147"/>
      <c r="H21895" s="146"/>
      <c r="J21895" s="146"/>
      <c r="L21895" s="150"/>
      <c r="N21895" s="163"/>
      <c r="O21895" s="146"/>
      <c r="P21895" s="146"/>
      <c r="Q21895" s="146"/>
      <c r="R21895" s="34"/>
      <c r="S21895" s="35"/>
      <c r="T21895" s="147"/>
    </row>
    <row r="21896">
      <c r="A21896" s="147"/>
      <c r="B21896" s="64"/>
      <c r="C21896" s="147" t="s">
        <v>217</v>
      </c>
      <c r="E21896" s="161"/>
      <c r="F21896" s="162"/>
      <c r="G21896" s="147"/>
      <c r="H21896" s="146"/>
      <c r="J21896" s="146"/>
      <c r="L21896" s="150"/>
      <c r="N21896" s="163"/>
      <c r="O21896" s="146"/>
      <c r="P21896" s="146"/>
      <c r="Q21896" s="146"/>
      <c r="R21896" s="34"/>
      <c r="S21896" s="35"/>
      <c r="T21896" s="147"/>
    </row>
    <row r="21897">
      <c r="A21897" s="147"/>
      <c r="B21897" s="64"/>
      <c r="C21897" s="147" t="s">
        <v>217</v>
      </c>
      <c r="E21897" s="161"/>
      <c r="F21897" s="162"/>
      <c r="G21897" s="147"/>
      <c r="H21897" s="146"/>
      <c r="J21897" s="146"/>
      <c r="L21897" s="150"/>
      <c r="N21897" s="163"/>
      <c r="O21897" s="146"/>
      <c r="P21897" s="146"/>
      <c r="Q21897" s="146"/>
      <c r="R21897" s="34"/>
      <c r="S21897" s="35"/>
      <c r="T21897" s="147"/>
    </row>
    <row r="21898">
      <c r="A21898" s="147"/>
      <c r="B21898" s="64"/>
      <c r="C21898" s="147" t="s">
        <v>217</v>
      </c>
      <c r="E21898" s="161"/>
      <c r="F21898" s="162"/>
      <c r="G21898" s="147"/>
      <c r="H21898" s="146"/>
      <c r="J21898" s="146"/>
      <c r="L21898" s="150"/>
      <c r="N21898" s="163"/>
      <c r="O21898" s="146"/>
      <c r="P21898" s="146"/>
      <c r="Q21898" s="146"/>
      <c r="R21898" s="34"/>
      <c r="S21898" s="35"/>
      <c r="T21898" s="147"/>
    </row>
    <row r="21899">
      <c r="A21899" s="147"/>
      <c r="B21899" s="64"/>
      <c r="C21899" s="147" t="s">
        <v>217</v>
      </c>
      <c r="E21899" s="161"/>
      <c r="F21899" s="162"/>
      <c r="G21899" s="147"/>
      <c r="H21899" s="146"/>
      <c r="J21899" s="146"/>
      <c r="L21899" s="150"/>
      <c r="N21899" s="163"/>
      <c r="O21899" s="146"/>
      <c r="P21899" s="146"/>
      <c r="Q21899" s="146"/>
      <c r="R21899" s="34"/>
      <c r="S21899" s="35"/>
      <c r="T21899" s="147"/>
    </row>
    <row r="21900">
      <c r="A21900" s="147"/>
      <c r="B21900" s="64"/>
      <c r="C21900" s="147" t="s">
        <v>217</v>
      </c>
      <c r="E21900" s="161"/>
      <c r="F21900" s="162"/>
      <c r="G21900" s="147"/>
      <c r="H21900" s="146"/>
      <c r="J21900" s="146"/>
      <c r="L21900" s="150"/>
      <c r="N21900" s="163"/>
      <c r="O21900" s="146"/>
      <c r="P21900" s="146"/>
      <c r="Q21900" s="146"/>
      <c r="R21900" s="34"/>
      <c r="S21900" s="35"/>
      <c r="T21900" s="147"/>
    </row>
    <row r="21901">
      <c r="A21901" s="147"/>
      <c r="B21901" s="64"/>
      <c r="C21901" s="147" t="s">
        <v>217</v>
      </c>
      <c r="E21901" s="161"/>
      <c r="F21901" s="162"/>
      <c r="G21901" s="147"/>
      <c r="H21901" s="146"/>
      <c r="J21901" s="146"/>
      <c r="L21901" s="150"/>
      <c r="N21901" s="163"/>
      <c r="O21901" s="146"/>
      <c r="P21901" s="146"/>
      <c r="Q21901" s="146"/>
      <c r="R21901" s="34"/>
      <c r="S21901" s="35"/>
      <c r="T21901" s="147"/>
    </row>
    <row r="21902">
      <c r="A21902" s="147"/>
      <c r="B21902" s="64"/>
      <c r="C21902" s="147" t="s">
        <v>217</v>
      </c>
      <c r="E21902" s="161"/>
      <c r="F21902" s="162"/>
      <c r="G21902" s="147"/>
      <c r="H21902" s="146"/>
      <c r="J21902" s="146"/>
      <c r="L21902" s="150"/>
      <c r="N21902" s="163"/>
      <c r="O21902" s="146"/>
      <c r="P21902" s="146"/>
      <c r="Q21902" s="146"/>
      <c r="R21902" s="34"/>
      <c r="S21902" s="35"/>
      <c r="T21902" s="147"/>
    </row>
    <row r="21903">
      <c r="A21903" s="147"/>
      <c r="B21903" s="64"/>
      <c r="C21903" s="147" t="s">
        <v>217</v>
      </c>
      <c r="E21903" s="161"/>
      <c r="F21903" s="162"/>
      <c r="G21903" s="147"/>
      <c r="H21903" s="146"/>
      <c r="J21903" s="146"/>
      <c r="L21903" s="150"/>
      <c r="N21903" s="163"/>
      <c r="O21903" s="146"/>
      <c r="P21903" s="146"/>
      <c r="Q21903" s="146"/>
      <c r="R21903" s="34"/>
      <c r="S21903" s="35"/>
      <c r="T21903" s="147"/>
    </row>
    <row r="21904">
      <c r="A21904" s="147"/>
      <c r="B21904" s="64"/>
      <c r="C21904" s="147" t="s">
        <v>217</v>
      </c>
      <c r="E21904" s="161"/>
      <c r="F21904" s="162"/>
      <c r="G21904" s="147"/>
      <c r="H21904" s="146"/>
      <c r="J21904" s="146"/>
      <c r="L21904" s="150"/>
      <c r="N21904" s="163"/>
      <c r="O21904" s="146"/>
      <c r="P21904" s="146"/>
      <c r="Q21904" s="146"/>
      <c r="R21904" s="34"/>
      <c r="S21904" s="35"/>
      <c r="T21904" s="147"/>
    </row>
    <row r="21905">
      <c r="A21905" s="147"/>
      <c r="B21905" s="64"/>
      <c r="C21905" s="147" t="s">
        <v>217</v>
      </c>
      <c r="E21905" s="161"/>
      <c r="F21905" s="162"/>
      <c r="G21905" s="147"/>
      <c r="H21905" s="146"/>
      <c r="J21905" s="146"/>
      <c r="L21905" s="150"/>
      <c r="N21905" s="163"/>
      <c r="O21905" s="146"/>
      <c r="P21905" s="146"/>
      <c r="Q21905" s="146"/>
      <c r="R21905" s="34"/>
      <c r="S21905" s="35"/>
      <c r="T21905" s="147"/>
    </row>
    <row r="21906">
      <c r="A21906" s="147"/>
      <c r="B21906" s="64"/>
      <c r="C21906" s="147" t="s">
        <v>217</v>
      </c>
      <c r="E21906" s="161"/>
      <c r="F21906" s="162"/>
      <c r="G21906" s="147"/>
      <c r="H21906" s="146"/>
      <c r="J21906" s="146"/>
      <c r="L21906" s="150"/>
      <c r="N21906" s="163"/>
      <c r="O21906" s="146"/>
      <c r="P21906" s="146"/>
      <c r="Q21906" s="146"/>
      <c r="R21906" s="34"/>
      <c r="S21906" s="35"/>
      <c r="T21906" s="147"/>
    </row>
    <row r="21907">
      <c r="A21907" s="147"/>
      <c r="B21907" s="64"/>
      <c r="C21907" s="147" t="s">
        <v>217</v>
      </c>
      <c r="E21907" s="161"/>
      <c r="F21907" s="162"/>
      <c r="G21907" s="147"/>
      <c r="H21907" s="146"/>
      <c r="J21907" s="146"/>
      <c r="L21907" s="150"/>
      <c r="N21907" s="163"/>
      <c r="O21907" s="146"/>
      <c r="P21907" s="146"/>
      <c r="Q21907" s="146"/>
      <c r="R21907" s="34"/>
      <c r="S21907" s="35"/>
      <c r="T21907" s="147"/>
    </row>
    <row r="21908">
      <c r="A21908" s="147"/>
      <c r="B21908" s="64"/>
      <c r="C21908" s="147" t="s">
        <v>217</v>
      </c>
      <c r="E21908" s="161"/>
      <c r="F21908" s="162"/>
      <c r="G21908" s="147"/>
      <c r="H21908" s="146"/>
      <c r="J21908" s="146"/>
      <c r="L21908" s="150"/>
      <c r="N21908" s="163"/>
      <c r="O21908" s="146"/>
      <c r="P21908" s="146"/>
      <c r="Q21908" s="146"/>
      <c r="R21908" s="34"/>
      <c r="S21908" s="35"/>
      <c r="T21908" s="147"/>
    </row>
    <row r="21909">
      <c r="A21909" s="147"/>
      <c r="B21909" s="64"/>
      <c r="C21909" s="147" t="s">
        <v>217</v>
      </c>
      <c r="E21909" s="161"/>
      <c r="F21909" s="162"/>
      <c r="G21909" s="147"/>
      <c r="H21909" s="146"/>
      <c r="J21909" s="146"/>
      <c r="L21909" s="150"/>
      <c r="N21909" s="163"/>
      <c r="O21909" s="146"/>
      <c r="P21909" s="146"/>
      <c r="Q21909" s="146"/>
      <c r="R21909" s="34"/>
      <c r="S21909" s="35"/>
      <c r="T21909" s="147"/>
    </row>
    <row r="21910">
      <c r="A21910" s="147"/>
      <c r="B21910" s="64"/>
      <c r="C21910" s="147" t="s">
        <v>217</v>
      </c>
      <c r="E21910" s="161"/>
      <c r="F21910" s="162"/>
      <c r="G21910" s="147"/>
      <c r="H21910" s="146"/>
      <c r="J21910" s="146"/>
      <c r="L21910" s="150"/>
      <c r="N21910" s="163"/>
      <c r="O21910" s="146"/>
      <c r="P21910" s="146"/>
      <c r="Q21910" s="146"/>
      <c r="R21910" s="34"/>
      <c r="S21910" s="35"/>
      <c r="T21910" s="147"/>
    </row>
    <row r="21911">
      <c r="A21911" s="147"/>
      <c r="B21911" s="64"/>
      <c r="C21911" s="147" t="s">
        <v>217</v>
      </c>
      <c r="E21911" s="161"/>
      <c r="F21911" s="162"/>
      <c r="G21911" s="147"/>
      <c r="H21911" s="146"/>
      <c r="J21911" s="146"/>
      <c r="L21911" s="150"/>
      <c r="N21911" s="163"/>
      <c r="O21911" s="146"/>
      <c r="P21911" s="146"/>
      <c r="Q21911" s="146"/>
      <c r="R21911" s="34"/>
      <c r="S21911" s="35"/>
      <c r="T21911" s="147"/>
    </row>
    <row r="21912">
      <c r="A21912" s="147"/>
      <c r="B21912" s="64"/>
      <c r="C21912" s="147" t="s">
        <v>217</v>
      </c>
      <c r="E21912" s="161"/>
      <c r="F21912" s="162"/>
      <c r="G21912" s="147"/>
      <c r="H21912" s="146"/>
      <c r="J21912" s="146"/>
      <c r="L21912" s="150"/>
      <c r="N21912" s="163"/>
      <c r="O21912" s="146"/>
      <c r="P21912" s="146"/>
      <c r="Q21912" s="146"/>
      <c r="R21912" s="34"/>
      <c r="S21912" s="35"/>
      <c r="T21912" s="147"/>
    </row>
    <row r="21913">
      <c r="A21913" s="147"/>
      <c r="B21913" s="64"/>
      <c r="C21913" s="147" t="s">
        <v>217</v>
      </c>
      <c r="E21913" s="161"/>
      <c r="F21913" s="162"/>
      <c r="G21913" s="147"/>
      <c r="H21913" s="146"/>
      <c r="J21913" s="146"/>
      <c r="L21913" s="150"/>
      <c r="N21913" s="163"/>
      <c r="O21913" s="146"/>
      <c r="P21913" s="146"/>
      <c r="Q21913" s="146"/>
      <c r="R21913" s="34"/>
      <c r="S21913" s="35"/>
      <c r="T21913" s="147"/>
    </row>
    <row r="21914">
      <c r="A21914" s="147"/>
      <c r="B21914" s="64"/>
      <c r="C21914" s="147" t="s">
        <v>217</v>
      </c>
      <c r="E21914" s="161"/>
      <c r="F21914" s="162"/>
      <c r="G21914" s="147"/>
      <c r="H21914" s="146"/>
      <c r="J21914" s="146"/>
      <c r="L21914" s="150"/>
      <c r="N21914" s="163"/>
      <c r="O21914" s="146"/>
      <c r="P21914" s="146"/>
      <c r="Q21914" s="146"/>
      <c r="R21914" s="34"/>
      <c r="S21914" s="35"/>
      <c r="T21914" s="147"/>
    </row>
    <row r="21915">
      <c r="A21915" s="147"/>
      <c r="B21915" s="64"/>
      <c r="C21915" s="147" t="s">
        <v>217</v>
      </c>
      <c r="E21915" s="161"/>
      <c r="F21915" s="162"/>
      <c r="G21915" s="147"/>
      <c r="H21915" s="146"/>
      <c r="J21915" s="146"/>
      <c r="L21915" s="150"/>
      <c r="N21915" s="163"/>
      <c r="O21915" s="146"/>
      <c r="P21915" s="146"/>
      <c r="Q21915" s="146"/>
      <c r="R21915" s="34"/>
      <c r="S21915" s="35"/>
      <c r="T21915" s="147"/>
    </row>
    <row r="21916">
      <c r="A21916" s="147"/>
      <c r="B21916" s="64"/>
      <c r="C21916" s="147" t="s">
        <v>217</v>
      </c>
      <c r="E21916" s="161"/>
      <c r="F21916" s="162"/>
      <c r="G21916" s="147"/>
      <c r="H21916" s="146"/>
      <c r="J21916" s="146"/>
      <c r="L21916" s="150"/>
      <c r="N21916" s="163"/>
      <c r="O21916" s="146"/>
      <c r="P21916" s="146"/>
      <c r="Q21916" s="146"/>
      <c r="R21916" s="34"/>
      <c r="S21916" s="35"/>
      <c r="T21916" s="147"/>
    </row>
    <row r="21917">
      <c r="A21917" s="147"/>
      <c r="B21917" s="64"/>
      <c r="C21917" s="147" t="s">
        <v>217</v>
      </c>
      <c r="E21917" s="161"/>
      <c r="F21917" s="162"/>
      <c r="G21917" s="147"/>
      <c r="H21917" s="146"/>
      <c r="J21917" s="146"/>
      <c r="L21917" s="150"/>
      <c r="N21917" s="163"/>
      <c r="O21917" s="146"/>
      <c r="P21917" s="146"/>
      <c r="Q21917" s="146"/>
      <c r="R21917" s="34"/>
      <c r="S21917" s="35"/>
      <c r="T21917" s="147"/>
    </row>
    <row r="21918">
      <c r="A21918" s="147"/>
      <c r="B21918" s="64"/>
      <c r="C21918" s="147" t="s">
        <v>217</v>
      </c>
      <c r="E21918" s="161"/>
      <c r="F21918" s="162"/>
      <c r="G21918" s="147"/>
      <c r="H21918" s="146"/>
      <c r="J21918" s="146"/>
      <c r="L21918" s="150"/>
      <c r="N21918" s="163"/>
      <c r="O21918" s="146"/>
      <c r="P21918" s="146"/>
      <c r="Q21918" s="146"/>
      <c r="R21918" s="34"/>
      <c r="S21918" s="35"/>
      <c r="T21918" s="147"/>
    </row>
    <row r="21919">
      <c r="A21919" s="147"/>
      <c r="B21919" s="64"/>
      <c r="C21919" s="147" t="s">
        <v>217</v>
      </c>
      <c r="E21919" s="161"/>
      <c r="F21919" s="162"/>
      <c r="G21919" s="147"/>
      <c r="H21919" s="146"/>
      <c r="J21919" s="146"/>
      <c r="L21919" s="150"/>
      <c r="N21919" s="163"/>
      <c r="O21919" s="146"/>
      <c r="P21919" s="146"/>
      <c r="Q21919" s="146"/>
      <c r="R21919" s="34"/>
      <c r="S21919" s="35"/>
      <c r="T21919" s="147"/>
    </row>
    <row r="21920">
      <c r="A21920" s="147"/>
      <c r="B21920" s="64"/>
      <c r="C21920" s="147" t="s">
        <v>217</v>
      </c>
      <c r="E21920" s="161"/>
      <c r="F21920" s="162"/>
      <c r="G21920" s="147"/>
      <c r="H21920" s="146"/>
      <c r="J21920" s="146"/>
      <c r="L21920" s="150"/>
      <c r="N21920" s="163"/>
      <c r="O21920" s="146"/>
      <c r="P21920" s="146"/>
      <c r="Q21920" s="146"/>
      <c r="R21920" s="34"/>
      <c r="S21920" s="35"/>
      <c r="T21920" s="147"/>
    </row>
    <row r="21921">
      <c r="A21921" s="147"/>
      <c r="B21921" s="64"/>
      <c r="C21921" s="147" t="s">
        <v>217</v>
      </c>
      <c r="E21921" s="161"/>
      <c r="F21921" s="162"/>
      <c r="G21921" s="147"/>
      <c r="H21921" s="146"/>
      <c r="J21921" s="146"/>
      <c r="L21921" s="150"/>
      <c r="N21921" s="163"/>
      <c r="O21921" s="146"/>
      <c r="P21921" s="146"/>
      <c r="Q21921" s="146"/>
      <c r="R21921" s="34"/>
      <c r="S21921" s="35"/>
      <c r="T21921" s="147"/>
    </row>
    <row r="21922">
      <c r="A21922" s="147"/>
      <c r="B21922" s="64"/>
      <c r="C21922" s="147" t="s">
        <v>217</v>
      </c>
      <c r="E21922" s="161"/>
      <c r="F21922" s="162"/>
      <c r="G21922" s="147"/>
      <c r="H21922" s="146"/>
      <c r="J21922" s="146"/>
      <c r="L21922" s="150"/>
      <c r="N21922" s="163"/>
      <c r="O21922" s="146"/>
      <c r="P21922" s="146"/>
      <c r="Q21922" s="146"/>
      <c r="R21922" s="34"/>
      <c r="S21922" s="35"/>
      <c r="T21922" s="147"/>
    </row>
    <row r="21923">
      <c r="A21923" s="147"/>
      <c r="B21923" s="64"/>
      <c r="C21923" s="147" t="s">
        <v>217</v>
      </c>
      <c r="E21923" s="161"/>
      <c r="F21923" s="162"/>
      <c r="G21923" s="147"/>
      <c r="H21923" s="146"/>
      <c r="J21923" s="146"/>
      <c r="L21923" s="150"/>
      <c r="N21923" s="163"/>
      <c r="O21923" s="146"/>
      <c r="P21923" s="146"/>
      <c r="Q21923" s="146"/>
      <c r="R21923" s="34"/>
      <c r="S21923" s="35"/>
      <c r="T21923" s="147"/>
    </row>
    <row r="21924">
      <c r="A21924" s="147"/>
      <c r="B21924" s="64"/>
      <c r="C21924" s="147" t="s">
        <v>217</v>
      </c>
      <c r="E21924" s="161"/>
      <c r="F21924" s="162"/>
      <c r="G21924" s="147"/>
      <c r="H21924" s="146"/>
      <c r="J21924" s="146"/>
      <c r="L21924" s="150"/>
      <c r="N21924" s="163"/>
      <c r="O21924" s="146"/>
      <c r="P21924" s="146"/>
      <c r="Q21924" s="146"/>
      <c r="R21924" s="34"/>
      <c r="S21924" s="35"/>
      <c r="T21924" s="147"/>
    </row>
    <row r="21925">
      <c r="A21925" s="147"/>
      <c r="B21925" s="64"/>
      <c r="C21925" s="147" t="s">
        <v>217</v>
      </c>
      <c r="E21925" s="161"/>
      <c r="F21925" s="162"/>
      <c r="G21925" s="147"/>
      <c r="H21925" s="146"/>
      <c r="J21925" s="146"/>
      <c r="L21925" s="150"/>
      <c r="N21925" s="163"/>
      <c r="O21925" s="146"/>
      <c r="P21925" s="146"/>
      <c r="Q21925" s="146"/>
      <c r="R21925" s="34"/>
      <c r="S21925" s="35"/>
      <c r="T21925" s="147"/>
    </row>
    <row r="21926">
      <c r="A21926" s="147"/>
      <c r="B21926" s="64"/>
      <c r="C21926" s="147" t="s">
        <v>217</v>
      </c>
      <c r="E21926" s="161"/>
      <c r="F21926" s="162"/>
      <c r="G21926" s="147"/>
      <c r="H21926" s="146"/>
      <c r="J21926" s="146"/>
      <c r="L21926" s="150"/>
      <c r="N21926" s="163"/>
      <c r="O21926" s="146"/>
      <c r="P21926" s="146"/>
      <c r="Q21926" s="146"/>
      <c r="R21926" s="34"/>
      <c r="S21926" s="35"/>
      <c r="T21926" s="147"/>
    </row>
    <row r="21927">
      <c r="A21927" s="147"/>
      <c r="B21927" s="64"/>
      <c r="C21927" s="147" t="s">
        <v>217</v>
      </c>
      <c r="E21927" s="161"/>
      <c r="F21927" s="162"/>
      <c r="G21927" s="147"/>
      <c r="H21927" s="146"/>
      <c r="J21927" s="146"/>
      <c r="L21927" s="150"/>
      <c r="N21927" s="163"/>
      <c r="O21927" s="146"/>
      <c r="P21927" s="146"/>
      <c r="Q21927" s="146"/>
      <c r="R21927" s="34"/>
      <c r="S21927" s="35"/>
      <c r="T21927" s="147"/>
    </row>
    <row r="21928">
      <c r="A21928" s="147"/>
      <c r="B21928" s="64"/>
      <c r="C21928" s="147" t="s">
        <v>217</v>
      </c>
      <c r="E21928" s="161"/>
      <c r="F21928" s="162"/>
      <c r="G21928" s="147"/>
      <c r="H21928" s="146"/>
      <c r="J21928" s="146"/>
      <c r="L21928" s="150"/>
      <c r="N21928" s="163"/>
      <c r="O21928" s="146"/>
      <c r="P21928" s="146"/>
      <c r="Q21928" s="146"/>
      <c r="R21928" s="34"/>
      <c r="S21928" s="35"/>
      <c r="T21928" s="147"/>
    </row>
    <row r="21929">
      <c r="A21929" s="147"/>
      <c r="B21929" s="64"/>
      <c r="C21929" s="147" t="s">
        <v>217</v>
      </c>
      <c r="E21929" s="161"/>
      <c r="F21929" s="162"/>
      <c r="G21929" s="147"/>
      <c r="H21929" s="146"/>
      <c r="J21929" s="146"/>
      <c r="L21929" s="150"/>
      <c r="N21929" s="163"/>
      <c r="O21929" s="146"/>
      <c r="P21929" s="146"/>
      <c r="Q21929" s="146"/>
      <c r="R21929" s="34"/>
      <c r="S21929" s="35"/>
      <c r="T21929" s="147"/>
    </row>
    <row r="21930">
      <c r="A21930" s="147"/>
      <c r="B21930" s="64"/>
      <c r="C21930" s="147" t="s">
        <v>217</v>
      </c>
      <c r="E21930" s="161"/>
      <c r="F21930" s="162"/>
      <c r="G21930" s="147"/>
      <c r="H21930" s="146"/>
      <c r="J21930" s="146"/>
      <c r="L21930" s="150"/>
      <c r="N21930" s="163"/>
      <c r="O21930" s="146"/>
      <c r="P21930" s="146"/>
      <c r="Q21930" s="146"/>
      <c r="R21930" s="34"/>
      <c r="S21930" s="35"/>
      <c r="T21930" s="147"/>
    </row>
    <row r="21931">
      <c r="A21931" s="147"/>
      <c r="B21931" s="64"/>
      <c r="C21931" s="147" t="s">
        <v>217</v>
      </c>
      <c r="E21931" s="161"/>
      <c r="F21931" s="162"/>
      <c r="G21931" s="147"/>
      <c r="H21931" s="146"/>
      <c r="J21931" s="146"/>
      <c r="L21931" s="150"/>
      <c r="N21931" s="163"/>
      <c r="O21931" s="146"/>
      <c r="P21931" s="146"/>
      <c r="Q21931" s="146"/>
      <c r="R21931" s="34"/>
      <c r="S21931" s="35"/>
      <c r="T21931" s="147"/>
    </row>
    <row r="21932">
      <c r="A21932" s="147"/>
      <c r="B21932" s="64"/>
      <c r="C21932" s="147" t="s">
        <v>217</v>
      </c>
      <c r="E21932" s="161"/>
      <c r="F21932" s="162"/>
      <c r="G21932" s="147"/>
      <c r="H21932" s="146"/>
      <c r="J21932" s="146"/>
      <c r="L21932" s="150"/>
      <c r="N21932" s="163"/>
      <c r="O21932" s="146"/>
      <c r="P21932" s="146"/>
      <c r="Q21932" s="146"/>
      <c r="R21932" s="34"/>
      <c r="S21932" s="35"/>
      <c r="T21932" s="147"/>
    </row>
    <row r="21933">
      <c r="A21933" s="147"/>
      <c r="B21933" s="64"/>
      <c r="C21933" s="147" t="s">
        <v>217</v>
      </c>
      <c r="E21933" s="161"/>
      <c r="F21933" s="162"/>
      <c r="G21933" s="147"/>
      <c r="H21933" s="146"/>
      <c r="J21933" s="146"/>
      <c r="L21933" s="150"/>
      <c r="N21933" s="163"/>
      <c r="O21933" s="146"/>
      <c r="P21933" s="146"/>
      <c r="Q21933" s="146"/>
      <c r="R21933" s="34"/>
      <c r="S21933" s="35"/>
      <c r="T21933" s="147"/>
    </row>
    <row r="21934">
      <c r="A21934" s="147"/>
      <c r="B21934" s="64"/>
      <c r="C21934" s="147" t="s">
        <v>217</v>
      </c>
      <c r="E21934" s="161"/>
      <c r="F21934" s="162"/>
      <c r="G21934" s="147"/>
      <c r="H21934" s="146"/>
      <c r="J21934" s="146"/>
      <c r="L21934" s="150"/>
      <c r="N21934" s="163"/>
      <c r="O21934" s="146"/>
      <c r="P21934" s="146"/>
      <c r="Q21934" s="146"/>
      <c r="R21934" s="34"/>
      <c r="S21934" s="35"/>
      <c r="T21934" s="147"/>
    </row>
    <row r="21935">
      <c r="A21935" s="147"/>
      <c r="B21935" s="64"/>
      <c r="C21935" s="147" t="s">
        <v>217</v>
      </c>
      <c r="E21935" s="161"/>
      <c r="F21935" s="162"/>
      <c r="G21935" s="147"/>
      <c r="H21935" s="146"/>
      <c r="J21935" s="146"/>
      <c r="L21935" s="150"/>
      <c r="N21935" s="163"/>
      <c r="O21935" s="146"/>
      <c r="P21935" s="146"/>
      <c r="Q21935" s="146"/>
      <c r="R21935" s="34"/>
      <c r="S21935" s="35"/>
      <c r="T21935" s="147"/>
    </row>
    <row r="21936">
      <c r="A21936" s="147"/>
      <c r="B21936" s="64"/>
      <c r="C21936" s="147" t="s">
        <v>217</v>
      </c>
      <c r="E21936" s="161"/>
      <c r="F21936" s="162"/>
      <c r="G21936" s="147"/>
      <c r="H21936" s="146"/>
      <c r="J21936" s="146"/>
      <c r="L21936" s="150"/>
      <c r="N21936" s="163"/>
      <c r="O21936" s="146"/>
      <c r="P21936" s="146"/>
      <c r="Q21936" s="146"/>
      <c r="R21936" s="34"/>
      <c r="S21936" s="35"/>
      <c r="T21936" s="147"/>
    </row>
    <row r="21937">
      <c r="A21937" s="147"/>
      <c r="B21937" s="64"/>
      <c r="C21937" s="147" t="s">
        <v>217</v>
      </c>
      <c r="E21937" s="161"/>
      <c r="F21937" s="162"/>
      <c r="G21937" s="147"/>
      <c r="H21937" s="146"/>
      <c r="J21937" s="146"/>
      <c r="L21937" s="150"/>
      <c r="N21937" s="163"/>
      <c r="O21937" s="146"/>
      <c r="P21937" s="146"/>
      <c r="Q21937" s="146"/>
      <c r="R21937" s="34"/>
      <c r="S21937" s="35"/>
      <c r="T21937" s="147"/>
    </row>
    <row r="21938">
      <c r="A21938" s="147"/>
      <c r="B21938" s="64"/>
      <c r="C21938" s="147" t="s">
        <v>217</v>
      </c>
      <c r="E21938" s="161"/>
      <c r="F21938" s="162"/>
      <c r="G21938" s="147"/>
      <c r="H21938" s="146"/>
      <c r="J21938" s="146"/>
      <c r="L21938" s="150"/>
      <c r="N21938" s="163"/>
      <c r="O21938" s="146"/>
      <c r="P21938" s="146"/>
      <c r="Q21938" s="146"/>
      <c r="R21938" s="34"/>
      <c r="S21938" s="35"/>
      <c r="T21938" s="147"/>
    </row>
    <row r="21939">
      <c r="A21939" s="147"/>
      <c r="B21939" s="64"/>
      <c r="C21939" s="147" t="s">
        <v>217</v>
      </c>
      <c r="E21939" s="161"/>
      <c r="F21939" s="162"/>
      <c r="G21939" s="147"/>
      <c r="H21939" s="146"/>
      <c r="J21939" s="146"/>
      <c r="L21939" s="150"/>
      <c r="N21939" s="163"/>
      <c r="O21939" s="146"/>
      <c r="P21939" s="146"/>
      <c r="Q21939" s="146"/>
      <c r="R21939" s="34"/>
      <c r="S21939" s="35"/>
      <c r="T21939" s="147"/>
    </row>
    <row r="21940">
      <c r="A21940" s="147"/>
      <c r="B21940" s="64"/>
      <c r="C21940" s="147" t="s">
        <v>217</v>
      </c>
      <c r="E21940" s="161"/>
      <c r="F21940" s="162"/>
      <c r="G21940" s="147"/>
      <c r="H21940" s="146"/>
      <c r="J21940" s="146"/>
      <c r="L21940" s="150"/>
      <c r="N21940" s="163"/>
      <c r="O21940" s="146"/>
      <c r="P21940" s="146"/>
      <c r="Q21940" s="146"/>
      <c r="R21940" s="34"/>
      <c r="S21940" s="35"/>
      <c r="T21940" s="147"/>
    </row>
    <row r="21941">
      <c r="A21941" s="147"/>
      <c r="B21941" s="64"/>
      <c r="C21941" s="147" t="s">
        <v>217</v>
      </c>
      <c r="E21941" s="161"/>
      <c r="F21941" s="162"/>
      <c r="G21941" s="147"/>
      <c r="H21941" s="146"/>
      <c r="J21941" s="146"/>
      <c r="L21941" s="150"/>
      <c r="N21941" s="163"/>
      <c r="O21941" s="146"/>
      <c r="P21941" s="146"/>
      <c r="Q21941" s="146"/>
      <c r="R21941" s="34"/>
      <c r="S21941" s="35"/>
      <c r="T21941" s="147"/>
    </row>
    <row r="21942">
      <c r="A21942" s="147"/>
      <c r="B21942" s="64"/>
      <c r="C21942" s="147" t="s">
        <v>217</v>
      </c>
      <c r="E21942" s="161"/>
      <c r="F21942" s="162"/>
      <c r="G21942" s="147"/>
      <c r="H21942" s="146"/>
      <c r="J21942" s="146"/>
      <c r="L21942" s="150"/>
      <c r="N21942" s="163"/>
      <c r="O21942" s="146"/>
      <c r="P21942" s="146"/>
      <c r="Q21942" s="146"/>
      <c r="R21942" s="34"/>
      <c r="S21942" s="35"/>
      <c r="T21942" s="147"/>
    </row>
    <row r="21943">
      <c r="A21943" s="147"/>
      <c r="B21943" s="64"/>
      <c r="C21943" s="147" t="s">
        <v>217</v>
      </c>
      <c r="E21943" s="161"/>
      <c r="F21943" s="162"/>
      <c r="G21943" s="147"/>
      <c r="H21943" s="146"/>
      <c r="J21943" s="146"/>
      <c r="L21943" s="150"/>
      <c r="N21943" s="163"/>
      <c r="O21943" s="146"/>
      <c r="P21943" s="146"/>
      <c r="Q21943" s="146"/>
      <c r="R21943" s="34"/>
      <c r="S21943" s="35"/>
      <c r="T21943" s="147"/>
    </row>
    <row r="21944">
      <c r="A21944" s="147"/>
      <c r="B21944" s="64"/>
      <c r="C21944" s="147" t="s">
        <v>217</v>
      </c>
      <c r="E21944" s="161"/>
      <c r="F21944" s="162"/>
      <c r="G21944" s="147"/>
      <c r="H21944" s="146"/>
      <c r="J21944" s="146"/>
      <c r="L21944" s="150"/>
      <c r="N21944" s="163"/>
      <c r="O21944" s="146"/>
      <c r="P21944" s="146"/>
      <c r="Q21944" s="146"/>
      <c r="R21944" s="34"/>
      <c r="S21944" s="35"/>
      <c r="T21944" s="147"/>
    </row>
    <row r="21945">
      <c r="A21945" s="147"/>
      <c r="B21945" s="64"/>
      <c r="C21945" s="147" t="s">
        <v>217</v>
      </c>
      <c r="E21945" s="161"/>
      <c r="F21945" s="162"/>
      <c r="G21945" s="147"/>
      <c r="H21945" s="146"/>
      <c r="J21945" s="146"/>
      <c r="L21945" s="150"/>
      <c r="N21945" s="163"/>
      <c r="O21945" s="146"/>
      <c r="P21945" s="146"/>
      <c r="Q21945" s="146"/>
      <c r="R21945" s="34"/>
      <c r="S21945" s="35"/>
      <c r="T21945" s="147"/>
    </row>
    <row r="21946">
      <c r="A21946" s="147"/>
      <c r="B21946" s="64"/>
      <c r="C21946" s="147" t="s">
        <v>217</v>
      </c>
      <c r="E21946" s="161"/>
      <c r="F21946" s="162"/>
      <c r="G21946" s="147"/>
      <c r="H21946" s="146"/>
      <c r="J21946" s="146"/>
      <c r="L21946" s="150"/>
      <c r="N21946" s="163"/>
      <c r="O21946" s="146"/>
      <c r="P21946" s="146"/>
      <c r="Q21946" s="146"/>
      <c r="R21946" s="34"/>
      <c r="S21946" s="35"/>
      <c r="T21946" s="147"/>
    </row>
    <row r="21947">
      <c r="A21947" s="147"/>
      <c r="B21947" s="64"/>
      <c r="C21947" s="147" t="s">
        <v>217</v>
      </c>
      <c r="E21947" s="161"/>
      <c r="F21947" s="162"/>
      <c r="G21947" s="147"/>
      <c r="H21947" s="146"/>
      <c r="J21947" s="146"/>
      <c r="L21947" s="150"/>
      <c r="N21947" s="163"/>
      <c r="O21947" s="146"/>
      <c r="P21947" s="146"/>
      <c r="Q21947" s="146"/>
      <c r="R21947" s="34"/>
      <c r="S21947" s="35"/>
      <c r="T21947" s="147"/>
    </row>
    <row r="21948">
      <c r="A21948" s="147"/>
      <c r="B21948" s="64"/>
      <c r="C21948" s="147" t="s">
        <v>217</v>
      </c>
      <c r="E21948" s="161"/>
      <c r="F21948" s="162"/>
      <c r="G21948" s="147"/>
      <c r="H21948" s="146"/>
      <c r="J21948" s="146"/>
      <c r="L21948" s="150"/>
      <c r="N21948" s="163"/>
      <c r="O21948" s="146"/>
      <c r="P21948" s="146"/>
      <c r="Q21948" s="146"/>
      <c r="R21948" s="34"/>
      <c r="S21948" s="35"/>
      <c r="T21948" s="147"/>
    </row>
    <row r="21949">
      <c r="A21949" s="147"/>
      <c r="B21949" s="64"/>
      <c r="C21949" s="147" t="s">
        <v>217</v>
      </c>
      <c r="E21949" s="161"/>
      <c r="F21949" s="162"/>
      <c r="G21949" s="147"/>
      <c r="H21949" s="146"/>
      <c r="J21949" s="146"/>
      <c r="L21949" s="150"/>
      <c r="N21949" s="163"/>
      <c r="O21949" s="146"/>
      <c r="P21949" s="146"/>
      <c r="Q21949" s="146"/>
      <c r="R21949" s="34"/>
      <c r="S21949" s="35"/>
      <c r="T21949" s="147"/>
    </row>
    <row r="21950">
      <c r="A21950" s="147"/>
      <c r="B21950" s="64"/>
      <c r="C21950" s="147" t="s">
        <v>217</v>
      </c>
      <c r="E21950" s="161"/>
      <c r="F21950" s="162"/>
      <c r="G21950" s="147"/>
      <c r="H21950" s="146"/>
      <c r="J21950" s="146"/>
      <c r="L21950" s="150"/>
      <c r="N21950" s="163"/>
      <c r="O21950" s="146"/>
      <c r="P21950" s="146"/>
      <c r="Q21950" s="146"/>
      <c r="R21950" s="34"/>
      <c r="S21950" s="35"/>
      <c r="T21950" s="147"/>
    </row>
    <row r="21951">
      <c r="A21951" s="147"/>
      <c r="B21951" s="64"/>
      <c r="C21951" s="147" t="s">
        <v>217</v>
      </c>
      <c r="E21951" s="161"/>
      <c r="F21951" s="162"/>
      <c r="G21951" s="147"/>
      <c r="H21951" s="146"/>
      <c r="J21951" s="146"/>
      <c r="L21951" s="150"/>
      <c r="N21951" s="163"/>
      <c r="O21951" s="146"/>
      <c r="P21951" s="146"/>
      <c r="Q21951" s="146"/>
      <c r="R21951" s="34"/>
      <c r="S21951" s="35"/>
      <c r="T21951" s="147"/>
    </row>
    <row r="21952">
      <c r="A21952" s="147"/>
      <c r="B21952" s="64"/>
      <c r="C21952" s="147" t="s">
        <v>217</v>
      </c>
      <c r="E21952" s="161"/>
      <c r="F21952" s="162"/>
      <c r="G21952" s="147"/>
      <c r="H21952" s="146"/>
      <c r="J21952" s="146"/>
      <c r="L21952" s="150"/>
      <c r="N21952" s="163"/>
      <c r="O21952" s="146"/>
      <c r="P21952" s="146"/>
      <c r="Q21952" s="146"/>
      <c r="R21952" s="34"/>
      <c r="S21952" s="35"/>
      <c r="T21952" s="147"/>
    </row>
    <row r="21953">
      <c r="A21953" s="147"/>
      <c r="B21953" s="64"/>
      <c r="C21953" s="147" t="s">
        <v>217</v>
      </c>
      <c r="E21953" s="161"/>
      <c r="F21953" s="162"/>
      <c r="G21953" s="147"/>
      <c r="H21953" s="146"/>
      <c r="J21953" s="146"/>
      <c r="L21953" s="150"/>
      <c r="N21953" s="163"/>
      <c r="O21953" s="146"/>
      <c r="P21953" s="146"/>
      <c r="Q21953" s="146"/>
      <c r="R21953" s="34"/>
      <c r="S21953" s="35"/>
      <c r="T21953" s="147"/>
    </row>
    <row r="21954">
      <c r="A21954" s="147"/>
      <c r="B21954" s="64"/>
      <c r="C21954" s="147" t="s">
        <v>217</v>
      </c>
      <c r="E21954" s="161"/>
      <c r="F21954" s="162"/>
      <c r="G21954" s="147"/>
      <c r="H21954" s="146"/>
      <c r="J21954" s="146"/>
      <c r="L21954" s="150"/>
      <c r="N21954" s="163"/>
      <c r="O21954" s="146"/>
      <c r="P21954" s="146"/>
      <c r="Q21954" s="146"/>
      <c r="R21954" s="34"/>
      <c r="S21954" s="35"/>
      <c r="T21954" s="147"/>
    </row>
    <row r="21955">
      <c r="A21955" s="147"/>
      <c r="B21955" s="64"/>
      <c r="C21955" s="147" t="s">
        <v>217</v>
      </c>
      <c r="E21955" s="161"/>
      <c r="F21955" s="162"/>
      <c r="G21955" s="147"/>
      <c r="H21955" s="146"/>
      <c r="J21955" s="146"/>
      <c r="L21955" s="150"/>
      <c r="N21955" s="163"/>
      <c r="O21955" s="146"/>
      <c r="P21955" s="146"/>
      <c r="Q21955" s="146"/>
      <c r="R21955" s="34"/>
      <c r="S21955" s="35"/>
      <c r="T21955" s="147"/>
    </row>
    <row r="21956">
      <c r="A21956" s="147"/>
      <c r="B21956" s="64"/>
      <c r="C21956" s="147" t="s">
        <v>217</v>
      </c>
      <c r="E21956" s="161"/>
      <c r="F21956" s="162"/>
      <c r="G21956" s="147"/>
      <c r="H21956" s="146"/>
      <c r="J21956" s="146"/>
      <c r="L21956" s="150"/>
      <c r="N21956" s="163"/>
      <c r="O21956" s="146"/>
      <c r="P21956" s="146"/>
      <c r="Q21956" s="146"/>
      <c r="R21956" s="34"/>
      <c r="S21956" s="35"/>
      <c r="T21956" s="147"/>
    </row>
    <row r="21957">
      <c r="A21957" s="147"/>
      <c r="B21957" s="64"/>
      <c r="C21957" s="147" t="s">
        <v>217</v>
      </c>
      <c r="E21957" s="161"/>
      <c r="F21957" s="162"/>
      <c r="G21957" s="147"/>
      <c r="H21957" s="146"/>
      <c r="J21957" s="146"/>
      <c r="L21957" s="150"/>
      <c r="N21957" s="163"/>
      <c r="O21957" s="146"/>
      <c r="P21957" s="146"/>
      <c r="Q21957" s="146"/>
      <c r="R21957" s="34"/>
      <c r="S21957" s="35"/>
      <c r="T21957" s="147"/>
    </row>
    <row r="21958">
      <c r="A21958" s="147"/>
      <c r="B21958" s="64"/>
      <c r="C21958" s="147" t="s">
        <v>217</v>
      </c>
      <c r="E21958" s="161"/>
      <c r="F21958" s="162"/>
      <c r="G21958" s="147"/>
      <c r="H21958" s="146"/>
      <c r="J21958" s="146"/>
      <c r="L21958" s="150"/>
      <c r="N21958" s="163"/>
      <c r="O21958" s="146"/>
      <c r="P21958" s="146"/>
      <c r="Q21958" s="146"/>
      <c r="R21958" s="34"/>
      <c r="S21958" s="35"/>
      <c r="T21958" s="147"/>
    </row>
    <row r="21959">
      <c r="A21959" s="147"/>
      <c r="B21959" s="64"/>
      <c r="C21959" s="147" t="s">
        <v>217</v>
      </c>
      <c r="E21959" s="161"/>
      <c r="F21959" s="162"/>
      <c r="G21959" s="147"/>
      <c r="H21959" s="146"/>
      <c r="J21959" s="146"/>
      <c r="L21959" s="150"/>
      <c r="N21959" s="163"/>
      <c r="O21959" s="146"/>
      <c r="P21959" s="146"/>
      <c r="Q21959" s="146"/>
      <c r="R21959" s="34"/>
      <c r="S21959" s="35"/>
      <c r="T21959" s="147"/>
    </row>
    <row r="21960">
      <c r="A21960" s="147"/>
      <c r="B21960" s="64"/>
      <c r="C21960" s="147" t="s">
        <v>217</v>
      </c>
      <c r="E21960" s="161"/>
      <c r="F21960" s="162"/>
      <c r="G21960" s="147"/>
      <c r="H21960" s="146"/>
      <c r="J21960" s="146"/>
      <c r="L21960" s="150"/>
      <c r="N21960" s="163"/>
      <c r="O21960" s="146"/>
      <c r="P21960" s="146"/>
      <c r="Q21960" s="146"/>
      <c r="R21960" s="34"/>
      <c r="S21960" s="35"/>
      <c r="T21960" s="147"/>
    </row>
    <row r="21961">
      <c r="A21961" s="147"/>
      <c r="B21961" s="64"/>
      <c r="C21961" s="147" t="s">
        <v>217</v>
      </c>
      <c r="E21961" s="161"/>
      <c r="F21961" s="162"/>
      <c r="G21961" s="147"/>
      <c r="H21961" s="146"/>
      <c r="J21961" s="146"/>
      <c r="L21961" s="150"/>
      <c r="N21961" s="163"/>
      <c r="O21961" s="146"/>
      <c r="P21961" s="146"/>
      <c r="Q21961" s="146"/>
      <c r="R21961" s="34"/>
      <c r="S21961" s="35"/>
      <c r="T21961" s="147"/>
    </row>
    <row r="21962">
      <c r="A21962" s="147"/>
      <c r="B21962" s="64"/>
      <c r="C21962" s="147" t="s">
        <v>217</v>
      </c>
      <c r="E21962" s="161"/>
      <c r="F21962" s="162"/>
      <c r="G21962" s="147"/>
      <c r="H21962" s="146"/>
      <c r="J21962" s="146"/>
      <c r="L21962" s="150"/>
      <c r="N21962" s="163"/>
      <c r="O21962" s="146"/>
      <c r="P21962" s="146"/>
      <c r="Q21962" s="146"/>
      <c r="R21962" s="34"/>
      <c r="S21962" s="35"/>
      <c r="T21962" s="147"/>
    </row>
    <row r="21963">
      <c r="A21963" s="147"/>
      <c r="B21963" s="64"/>
      <c r="C21963" s="147" t="s">
        <v>217</v>
      </c>
      <c r="E21963" s="161"/>
      <c r="F21963" s="162"/>
      <c r="G21963" s="147"/>
      <c r="H21963" s="146"/>
      <c r="J21963" s="146"/>
      <c r="L21963" s="150"/>
      <c r="N21963" s="163"/>
      <c r="O21963" s="146"/>
      <c r="P21963" s="146"/>
      <c r="Q21963" s="146"/>
      <c r="R21963" s="34"/>
      <c r="S21963" s="35"/>
      <c r="T21963" s="147"/>
    </row>
    <row r="21964">
      <c r="A21964" s="147"/>
      <c r="B21964" s="64"/>
      <c r="C21964" s="147" t="s">
        <v>217</v>
      </c>
      <c r="E21964" s="161"/>
      <c r="F21964" s="162"/>
      <c r="G21964" s="147"/>
      <c r="H21964" s="146"/>
      <c r="J21964" s="146"/>
      <c r="L21964" s="150"/>
      <c r="N21964" s="163"/>
      <c r="O21964" s="146"/>
      <c r="P21964" s="146"/>
      <c r="Q21964" s="146"/>
      <c r="R21964" s="34"/>
      <c r="S21964" s="35"/>
      <c r="T21964" s="147"/>
    </row>
    <row r="21965">
      <c r="A21965" s="147"/>
      <c r="B21965" s="64"/>
      <c r="C21965" s="147" t="s">
        <v>217</v>
      </c>
      <c r="E21965" s="161"/>
      <c r="F21965" s="162"/>
      <c r="G21965" s="147"/>
      <c r="H21965" s="146"/>
      <c r="J21965" s="146"/>
      <c r="L21965" s="150"/>
      <c r="N21965" s="163"/>
      <c r="O21965" s="146"/>
      <c r="P21965" s="146"/>
      <c r="Q21965" s="146"/>
      <c r="R21965" s="34"/>
      <c r="S21965" s="35"/>
      <c r="T21965" s="147"/>
    </row>
    <row r="21966">
      <c r="A21966" s="147"/>
      <c r="B21966" s="64"/>
      <c r="C21966" s="147" t="s">
        <v>217</v>
      </c>
      <c r="E21966" s="161"/>
      <c r="F21966" s="162"/>
      <c r="G21966" s="147"/>
      <c r="H21966" s="146"/>
      <c r="J21966" s="146"/>
      <c r="L21966" s="150"/>
      <c r="N21966" s="163"/>
      <c r="O21966" s="146"/>
      <c r="P21966" s="146"/>
      <c r="Q21966" s="146"/>
      <c r="R21966" s="34"/>
      <c r="S21966" s="35"/>
      <c r="T21966" s="147"/>
    </row>
    <row r="21967">
      <c r="A21967" s="147"/>
      <c r="B21967" s="64"/>
      <c r="C21967" s="147" t="s">
        <v>217</v>
      </c>
      <c r="E21967" s="161"/>
      <c r="F21967" s="162"/>
      <c r="G21967" s="147"/>
      <c r="H21967" s="146"/>
      <c r="J21967" s="146"/>
      <c r="L21967" s="150"/>
      <c r="N21967" s="163"/>
      <c r="O21967" s="146"/>
      <c r="P21967" s="146"/>
      <c r="Q21967" s="146"/>
      <c r="R21967" s="34"/>
      <c r="S21967" s="35"/>
      <c r="T21967" s="147"/>
    </row>
    <row r="21968">
      <c r="A21968" s="147"/>
      <c r="B21968" s="64"/>
      <c r="C21968" s="147" t="s">
        <v>217</v>
      </c>
      <c r="E21968" s="161"/>
      <c r="F21968" s="162"/>
      <c r="G21968" s="147"/>
      <c r="H21968" s="146"/>
      <c r="J21968" s="146"/>
      <c r="L21968" s="150"/>
      <c r="N21968" s="163"/>
      <c r="O21968" s="146"/>
      <c r="P21968" s="146"/>
      <c r="Q21968" s="146"/>
      <c r="R21968" s="34"/>
      <c r="S21968" s="35"/>
      <c r="T21968" s="147"/>
    </row>
    <row r="21969">
      <c r="A21969" s="147"/>
      <c r="B21969" s="64"/>
      <c r="C21969" s="147" t="s">
        <v>217</v>
      </c>
      <c r="E21969" s="161"/>
      <c r="F21969" s="162"/>
      <c r="G21969" s="147"/>
      <c r="H21969" s="146"/>
      <c r="J21969" s="146"/>
      <c r="L21969" s="150"/>
      <c r="N21969" s="163"/>
      <c r="O21969" s="146"/>
      <c r="P21969" s="146"/>
      <c r="Q21969" s="146"/>
      <c r="R21969" s="34"/>
      <c r="S21969" s="35"/>
      <c r="T21969" s="147"/>
    </row>
    <row r="21970">
      <c r="A21970" s="147"/>
      <c r="B21970" s="64"/>
      <c r="C21970" s="147" t="s">
        <v>217</v>
      </c>
      <c r="E21970" s="161"/>
      <c r="F21970" s="162"/>
      <c r="G21970" s="147"/>
      <c r="H21970" s="146"/>
      <c r="J21970" s="146"/>
      <c r="L21970" s="150"/>
      <c r="N21970" s="163"/>
      <c r="O21970" s="146"/>
      <c r="P21970" s="146"/>
      <c r="Q21970" s="146"/>
      <c r="R21970" s="34"/>
      <c r="S21970" s="35"/>
      <c r="T21970" s="147"/>
    </row>
    <row r="21971">
      <c r="A21971" s="147"/>
      <c r="B21971" s="64"/>
      <c r="C21971" s="147" t="s">
        <v>217</v>
      </c>
      <c r="E21971" s="161"/>
      <c r="F21971" s="162"/>
      <c r="G21971" s="147"/>
      <c r="H21971" s="146"/>
      <c r="J21971" s="146"/>
      <c r="L21971" s="150"/>
      <c r="N21971" s="163"/>
      <c r="O21971" s="146"/>
      <c r="P21971" s="146"/>
      <c r="Q21971" s="146"/>
      <c r="R21971" s="34"/>
      <c r="S21971" s="35"/>
      <c r="T21971" s="147"/>
    </row>
    <row r="21972">
      <c r="A21972" s="147"/>
      <c r="B21972" s="64"/>
      <c r="C21972" s="147" t="s">
        <v>217</v>
      </c>
      <c r="E21972" s="161"/>
      <c r="F21972" s="162"/>
      <c r="G21972" s="147"/>
      <c r="H21972" s="146"/>
      <c r="J21972" s="146"/>
      <c r="L21972" s="150"/>
      <c r="N21972" s="163"/>
      <c r="O21972" s="146"/>
      <c r="P21972" s="146"/>
      <c r="Q21972" s="146"/>
      <c r="R21972" s="34"/>
      <c r="S21972" s="35"/>
      <c r="T21972" s="147"/>
    </row>
    <row r="21973">
      <c r="A21973" s="147"/>
      <c r="B21973" s="64"/>
      <c r="C21973" s="147" t="s">
        <v>217</v>
      </c>
      <c r="E21973" s="161"/>
      <c r="F21973" s="162"/>
      <c r="G21973" s="147"/>
      <c r="H21973" s="146"/>
      <c r="J21973" s="146"/>
      <c r="L21973" s="150"/>
      <c r="N21973" s="163"/>
      <c r="O21973" s="146"/>
      <c r="P21973" s="146"/>
      <c r="Q21973" s="146"/>
      <c r="R21973" s="34"/>
      <c r="S21973" s="35"/>
      <c r="T21973" s="147"/>
    </row>
    <row r="21974">
      <c r="A21974" s="147"/>
      <c r="B21974" s="64"/>
      <c r="C21974" s="147" t="s">
        <v>217</v>
      </c>
      <c r="E21974" s="161"/>
      <c r="F21974" s="162"/>
      <c r="G21974" s="147"/>
      <c r="H21974" s="146"/>
      <c r="J21974" s="146"/>
      <c r="L21974" s="150"/>
      <c r="N21974" s="163"/>
      <c r="O21974" s="146"/>
      <c r="P21974" s="146"/>
      <c r="Q21974" s="146"/>
      <c r="R21974" s="34"/>
      <c r="S21974" s="35"/>
      <c r="T21974" s="147"/>
    </row>
    <row r="21975">
      <c r="A21975" s="147"/>
      <c r="B21975" s="64"/>
      <c r="C21975" s="147" t="s">
        <v>217</v>
      </c>
      <c r="E21975" s="161"/>
      <c r="F21975" s="162"/>
      <c r="G21975" s="147"/>
      <c r="H21975" s="146"/>
      <c r="J21975" s="146"/>
      <c r="L21975" s="150"/>
      <c r="N21975" s="163"/>
      <c r="O21975" s="146"/>
      <c r="P21975" s="146"/>
      <c r="Q21975" s="146"/>
      <c r="R21975" s="34"/>
      <c r="S21975" s="35"/>
      <c r="T21975" s="147"/>
    </row>
    <row r="21976">
      <c r="A21976" s="147"/>
      <c r="B21976" s="64"/>
      <c r="C21976" s="147" t="s">
        <v>217</v>
      </c>
      <c r="E21976" s="161"/>
      <c r="F21976" s="162"/>
      <c r="G21976" s="147"/>
      <c r="H21976" s="146"/>
      <c r="J21976" s="146"/>
      <c r="L21976" s="150"/>
      <c r="N21976" s="163"/>
      <c r="O21976" s="146"/>
      <c r="P21976" s="146"/>
      <c r="Q21976" s="146"/>
      <c r="R21976" s="34"/>
      <c r="S21976" s="35"/>
      <c r="T21976" s="147"/>
    </row>
    <row r="21977">
      <c r="A21977" s="147"/>
      <c r="B21977" s="64"/>
      <c r="C21977" s="147" t="s">
        <v>217</v>
      </c>
      <c r="E21977" s="161"/>
      <c r="F21977" s="162"/>
      <c r="G21977" s="147"/>
      <c r="H21977" s="146"/>
      <c r="J21977" s="146"/>
      <c r="L21977" s="150"/>
      <c r="N21977" s="163"/>
      <c r="O21977" s="146"/>
      <c r="P21977" s="146"/>
      <c r="Q21977" s="146"/>
      <c r="R21977" s="34"/>
      <c r="S21977" s="35"/>
      <c r="T21977" s="147"/>
    </row>
    <row r="21978">
      <c r="A21978" s="147"/>
      <c r="B21978" s="64"/>
      <c r="C21978" s="147" t="s">
        <v>217</v>
      </c>
      <c r="E21978" s="161"/>
      <c r="F21978" s="162"/>
      <c r="G21978" s="147"/>
      <c r="H21978" s="146"/>
      <c r="J21978" s="146"/>
      <c r="L21978" s="150"/>
      <c r="N21978" s="163"/>
      <c r="O21978" s="146"/>
      <c r="P21978" s="146"/>
      <c r="Q21978" s="146"/>
      <c r="R21978" s="34"/>
      <c r="S21978" s="35"/>
      <c r="T21978" s="147"/>
    </row>
    <row r="21979">
      <c r="A21979" s="147"/>
      <c r="B21979" s="64"/>
      <c r="C21979" s="147" t="s">
        <v>217</v>
      </c>
      <c r="E21979" s="161"/>
      <c r="F21979" s="162"/>
      <c r="G21979" s="147"/>
      <c r="H21979" s="146"/>
      <c r="J21979" s="146"/>
      <c r="L21979" s="150"/>
      <c r="N21979" s="163"/>
      <c r="O21979" s="146"/>
      <c r="P21979" s="146"/>
      <c r="Q21979" s="146"/>
      <c r="R21979" s="34"/>
      <c r="S21979" s="35"/>
      <c r="T21979" s="147"/>
    </row>
    <row r="21980">
      <c r="A21980" s="147"/>
      <c r="B21980" s="64"/>
      <c r="C21980" s="147" t="s">
        <v>217</v>
      </c>
      <c r="E21980" s="161"/>
      <c r="F21980" s="162"/>
      <c r="G21980" s="147"/>
      <c r="H21980" s="146"/>
      <c r="J21980" s="146"/>
      <c r="L21980" s="150"/>
      <c r="N21980" s="163"/>
      <c r="O21980" s="146"/>
      <c r="P21980" s="146"/>
      <c r="Q21980" s="146"/>
      <c r="R21980" s="34"/>
      <c r="S21980" s="35"/>
      <c r="T21980" s="147"/>
    </row>
    <row r="21981">
      <c r="A21981" s="147"/>
      <c r="B21981" s="64"/>
      <c r="C21981" s="147" t="s">
        <v>217</v>
      </c>
      <c r="E21981" s="161"/>
      <c r="F21981" s="162"/>
      <c r="G21981" s="147"/>
      <c r="H21981" s="146"/>
      <c r="J21981" s="146"/>
      <c r="L21981" s="150"/>
      <c r="N21981" s="163"/>
      <c r="O21981" s="146"/>
      <c r="P21981" s="146"/>
      <c r="Q21981" s="146"/>
      <c r="R21981" s="34"/>
      <c r="S21981" s="35"/>
      <c r="T21981" s="147"/>
    </row>
    <row r="21982">
      <c r="A21982" s="147"/>
      <c r="B21982" s="64"/>
      <c r="C21982" s="147" t="s">
        <v>217</v>
      </c>
      <c r="E21982" s="161"/>
      <c r="F21982" s="162"/>
      <c r="G21982" s="147"/>
      <c r="H21982" s="146"/>
      <c r="J21982" s="146"/>
      <c r="L21982" s="150"/>
      <c r="N21982" s="163"/>
      <c r="O21982" s="146"/>
      <c r="P21982" s="146"/>
      <c r="Q21982" s="146"/>
      <c r="R21982" s="34"/>
      <c r="S21982" s="35"/>
      <c r="T21982" s="147"/>
    </row>
    <row r="21983">
      <c r="A21983" s="147"/>
      <c r="B21983" s="64"/>
      <c r="C21983" s="147" t="s">
        <v>217</v>
      </c>
      <c r="E21983" s="161"/>
      <c r="F21983" s="162"/>
      <c r="G21983" s="147"/>
      <c r="H21983" s="146"/>
      <c r="J21983" s="146"/>
      <c r="L21983" s="150"/>
      <c r="N21983" s="163"/>
      <c r="O21983" s="146"/>
      <c r="P21983" s="146"/>
      <c r="Q21983" s="146"/>
      <c r="R21983" s="34"/>
      <c r="S21983" s="35"/>
      <c r="T21983" s="147"/>
    </row>
    <row r="21984">
      <c r="A21984" s="147"/>
      <c r="B21984" s="64"/>
      <c r="C21984" s="147" t="s">
        <v>217</v>
      </c>
      <c r="E21984" s="161"/>
      <c r="F21984" s="162"/>
      <c r="G21984" s="147"/>
      <c r="H21984" s="146"/>
      <c r="J21984" s="146"/>
      <c r="L21984" s="150"/>
      <c r="N21984" s="163"/>
      <c r="O21984" s="146"/>
      <c r="P21984" s="146"/>
      <c r="Q21984" s="146"/>
      <c r="R21984" s="34"/>
      <c r="S21984" s="35"/>
      <c r="T21984" s="147"/>
    </row>
    <row r="21985">
      <c r="A21985" s="147"/>
      <c r="B21985" s="64"/>
      <c r="C21985" s="147" t="s">
        <v>217</v>
      </c>
      <c r="E21985" s="161"/>
      <c r="F21985" s="162"/>
      <c r="G21985" s="147"/>
      <c r="H21985" s="146"/>
      <c r="J21985" s="146"/>
      <c r="L21985" s="150"/>
      <c r="N21985" s="163"/>
      <c r="O21985" s="146"/>
      <c r="P21985" s="146"/>
      <c r="Q21985" s="146"/>
      <c r="R21985" s="34"/>
      <c r="S21985" s="35"/>
      <c r="T21985" s="147"/>
    </row>
    <row r="21986">
      <c r="A21986" s="147"/>
      <c r="B21986" s="64"/>
      <c r="C21986" s="147" t="s">
        <v>217</v>
      </c>
      <c r="E21986" s="161"/>
      <c r="F21986" s="162"/>
      <c r="G21986" s="147"/>
      <c r="H21986" s="146"/>
      <c r="J21986" s="146"/>
      <c r="L21986" s="150"/>
      <c r="N21986" s="163"/>
      <c r="O21986" s="146"/>
      <c r="P21986" s="146"/>
      <c r="Q21986" s="146"/>
      <c r="R21986" s="34"/>
      <c r="S21986" s="35"/>
      <c r="T21986" s="147"/>
    </row>
    <row r="21987">
      <c r="A21987" s="147"/>
      <c r="B21987" s="64"/>
      <c r="C21987" s="147" t="s">
        <v>217</v>
      </c>
      <c r="E21987" s="161"/>
      <c r="F21987" s="162"/>
      <c r="G21987" s="147"/>
      <c r="H21987" s="146"/>
      <c r="J21987" s="146"/>
      <c r="L21987" s="150"/>
      <c r="N21987" s="163"/>
      <c r="O21987" s="146"/>
      <c r="P21987" s="146"/>
      <c r="Q21987" s="146"/>
      <c r="R21987" s="34"/>
      <c r="S21987" s="35"/>
      <c r="T21987" s="147"/>
    </row>
    <row r="21988">
      <c r="A21988" s="147"/>
      <c r="B21988" s="64"/>
      <c r="C21988" s="147" t="s">
        <v>217</v>
      </c>
      <c r="E21988" s="161"/>
      <c r="F21988" s="162"/>
      <c r="G21988" s="147"/>
      <c r="H21988" s="146"/>
      <c r="J21988" s="146"/>
      <c r="L21988" s="150"/>
      <c r="N21988" s="163"/>
      <c r="O21988" s="146"/>
      <c r="P21988" s="146"/>
      <c r="Q21988" s="146"/>
      <c r="R21988" s="34"/>
      <c r="S21988" s="35"/>
      <c r="T21988" s="147"/>
    </row>
    <row r="21989">
      <c r="A21989" s="147"/>
      <c r="B21989" s="64"/>
      <c r="C21989" s="147" t="s">
        <v>217</v>
      </c>
      <c r="E21989" s="161"/>
      <c r="F21989" s="162"/>
      <c r="G21989" s="147"/>
      <c r="H21989" s="146"/>
      <c r="J21989" s="146"/>
      <c r="L21989" s="150"/>
      <c r="N21989" s="163"/>
      <c r="O21989" s="146"/>
      <c r="P21989" s="146"/>
      <c r="Q21989" s="146"/>
      <c r="R21989" s="34"/>
      <c r="S21989" s="35"/>
      <c r="T21989" s="147"/>
    </row>
    <row r="21990">
      <c r="A21990" s="147"/>
      <c r="B21990" s="64"/>
      <c r="C21990" s="147" t="s">
        <v>217</v>
      </c>
      <c r="E21990" s="161"/>
      <c r="F21990" s="162"/>
      <c r="G21990" s="147"/>
      <c r="H21990" s="146"/>
      <c r="J21990" s="146"/>
      <c r="L21990" s="150"/>
      <c r="N21990" s="163"/>
      <c r="O21990" s="146"/>
      <c r="P21990" s="146"/>
      <c r="Q21990" s="146"/>
      <c r="R21990" s="34"/>
      <c r="S21990" s="35"/>
      <c r="T21990" s="147"/>
    </row>
    <row r="21991">
      <c r="A21991" s="147"/>
      <c r="B21991" s="64"/>
      <c r="C21991" s="147" t="s">
        <v>217</v>
      </c>
      <c r="E21991" s="161"/>
      <c r="F21991" s="162"/>
      <c r="G21991" s="147"/>
      <c r="H21991" s="146"/>
      <c r="J21991" s="146"/>
      <c r="L21991" s="150"/>
      <c r="N21991" s="163"/>
      <c r="O21991" s="146"/>
      <c r="P21991" s="146"/>
      <c r="Q21991" s="146"/>
      <c r="R21991" s="34"/>
      <c r="S21991" s="35"/>
      <c r="T21991" s="147"/>
    </row>
    <row r="21992">
      <c r="A21992" s="147"/>
      <c r="B21992" s="64"/>
      <c r="C21992" s="147" t="s">
        <v>217</v>
      </c>
      <c r="E21992" s="161"/>
      <c r="F21992" s="162"/>
      <c r="G21992" s="147"/>
      <c r="H21992" s="146"/>
      <c r="J21992" s="146"/>
      <c r="L21992" s="150"/>
      <c r="N21992" s="163"/>
      <c r="O21992" s="146"/>
      <c r="P21992" s="146"/>
      <c r="Q21992" s="146"/>
      <c r="R21992" s="34"/>
      <c r="S21992" s="35"/>
      <c r="T21992" s="147"/>
    </row>
    <row r="21993">
      <c r="A21993" s="147"/>
      <c r="B21993" s="64"/>
      <c r="C21993" s="147" t="s">
        <v>217</v>
      </c>
      <c r="E21993" s="161"/>
      <c r="F21993" s="162"/>
      <c r="G21993" s="147"/>
      <c r="H21993" s="146"/>
      <c r="J21993" s="146"/>
      <c r="L21993" s="150"/>
      <c r="N21993" s="163"/>
      <c r="O21993" s="146"/>
      <c r="P21993" s="146"/>
      <c r="Q21993" s="146"/>
      <c r="R21993" s="34"/>
      <c r="S21993" s="35"/>
      <c r="T21993" s="147"/>
    </row>
    <row r="21994">
      <c r="A21994" s="147"/>
      <c r="B21994" s="64"/>
      <c r="C21994" s="147" t="s">
        <v>217</v>
      </c>
      <c r="E21994" s="161"/>
      <c r="F21994" s="162"/>
      <c r="G21994" s="147"/>
      <c r="H21994" s="146"/>
      <c r="J21994" s="146"/>
      <c r="L21994" s="150"/>
      <c r="N21994" s="163"/>
      <c r="O21994" s="146"/>
      <c r="P21994" s="146"/>
      <c r="Q21994" s="146"/>
      <c r="R21994" s="34"/>
      <c r="S21994" s="35"/>
      <c r="T21994" s="147"/>
    </row>
    <row r="21995">
      <c r="A21995" s="147"/>
      <c r="B21995" s="64"/>
      <c r="C21995" s="147" t="s">
        <v>217</v>
      </c>
      <c r="E21995" s="161"/>
      <c r="F21995" s="162"/>
      <c r="G21995" s="147"/>
      <c r="H21995" s="146"/>
      <c r="J21995" s="146"/>
      <c r="L21995" s="150"/>
      <c r="N21995" s="163"/>
      <c r="O21995" s="146"/>
      <c r="P21995" s="146"/>
      <c r="Q21995" s="146"/>
      <c r="R21995" s="34"/>
      <c r="S21995" s="35"/>
      <c r="T21995" s="147"/>
    </row>
    <row r="21996">
      <c r="A21996" s="147"/>
      <c r="B21996" s="64"/>
      <c r="C21996" s="147" t="s">
        <v>217</v>
      </c>
      <c r="E21996" s="161"/>
      <c r="F21996" s="162"/>
      <c r="G21996" s="147"/>
      <c r="H21996" s="146"/>
      <c r="J21996" s="146"/>
      <c r="L21996" s="150"/>
      <c r="N21996" s="163"/>
      <c r="O21996" s="146"/>
      <c r="P21996" s="146"/>
      <c r="Q21996" s="146"/>
      <c r="R21996" s="34"/>
      <c r="S21996" s="35"/>
      <c r="T21996" s="147"/>
    </row>
    <row r="21997">
      <c r="A21997" s="147"/>
      <c r="B21997" s="64"/>
      <c r="C21997" s="147" t="s">
        <v>217</v>
      </c>
      <c r="E21997" s="161"/>
      <c r="F21997" s="162"/>
      <c r="G21997" s="147"/>
      <c r="H21997" s="146"/>
      <c r="J21997" s="146"/>
      <c r="L21997" s="150"/>
      <c r="N21997" s="163"/>
      <c r="O21997" s="146"/>
      <c r="P21997" s="146"/>
      <c r="Q21997" s="146"/>
      <c r="R21997" s="34"/>
      <c r="S21997" s="35"/>
      <c r="T21997" s="147"/>
    </row>
    <row r="21998">
      <c r="A21998" s="147"/>
      <c r="B21998" s="64"/>
      <c r="C21998" s="147" t="s">
        <v>217</v>
      </c>
      <c r="E21998" s="161"/>
      <c r="F21998" s="162"/>
      <c r="G21998" s="147"/>
      <c r="H21998" s="146"/>
      <c r="J21998" s="146"/>
      <c r="L21998" s="150"/>
      <c r="N21998" s="163"/>
      <c r="O21998" s="146"/>
      <c r="P21998" s="146"/>
      <c r="Q21998" s="146"/>
      <c r="R21998" s="34"/>
      <c r="S21998" s="35"/>
      <c r="T21998" s="147"/>
    </row>
    <row r="21999">
      <c r="A21999" s="147"/>
      <c r="B21999" s="64"/>
      <c r="C21999" s="147" t="s">
        <v>217</v>
      </c>
      <c r="E21999" s="161"/>
      <c r="F21999" s="162"/>
      <c r="G21999" s="147"/>
      <c r="H21999" s="146"/>
      <c r="J21999" s="146"/>
      <c r="L21999" s="150"/>
      <c r="N21999" s="163"/>
      <c r="O21999" s="146"/>
      <c r="P21999" s="146"/>
      <c r="Q21999" s="146"/>
      <c r="R21999" s="34"/>
      <c r="S21999" s="35"/>
      <c r="T21999" s="147"/>
    </row>
    <row r="22000">
      <c r="A22000" s="147"/>
      <c r="B22000" s="64"/>
      <c r="C22000" s="147" t="s">
        <v>217</v>
      </c>
      <c r="E22000" s="161"/>
      <c r="F22000" s="162"/>
      <c r="G22000" s="147"/>
      <c r="H22000" s="146"/>
      <c r="J22000" s="146"/>
      <c r="L22000" s="150"/>
      <c r="N22000" s="163"/>
      <c r="O22000" s="146"/>
      <c r="P22000" s="146"/>
      <c r="Q22000" s="146"/>
      <c r="R22000" s="34"/>
      <c r="S22000" s="35"/>
      <c r="T22000" s="147"/>
    </row>
    <row r="22001">
      <c r="A22001" s="147"/>
      <c r="B22001" s="64"/>
      <c r="C22001" s="147" t="s">
        <v>217</v>
      </c>
      <c r="E22001" s="161"/>
      <c r="F22001" s="162"/>
      <c r="G22001" s="147"/>
      <c r="H22001" s="146"/>
      <c r="J22001" s="146"/>
      <c r="L22001" s="150"/>
      <c r="N22001" s="163"/>
      <c r="O22001" s="146"/>
      <c r="P22001" s="146"/>
      <c r="Q22001" s="146"/>
      <c r="R22001" s="34"/>
      <c r="S22001" s="35"/>
      <c r="T22001" s="147"/>
    </row>
    <row r="22002">
      <c r="A22002" s="147"/>
      <c r="B22002" s="64"/>
      <c r="C22002" s="147" t="s">
        <v>217</v>
      </c>
      <c r="E22002" s="161"/>
      <c r="F22002" s="162"/>
      <c r="G22002" s="147"/>
      <c r="H22002" s="146"/>
      <c r="J22002" s="146"/>
      <c r="L22002" s="150"/>
      <c r="N22002" s="163"/>
      <c r="O22002" s="146"/>
      <c r="P22002" s="146"/>
      <c r="Q22002" s="146"/>
      <c r="R22002" s="34"/>
      <c r="S22002" s="35"/>
      <c r="T22002" s="147"/>
    </row>
    <row r="22003">
      <c r="A22003" s="147"/>
      <c r="B22003" s="64"/>
      <c r="C22003" s="147" t="s">
        <v>217</v>
      </c>
      <c r="E22003" s="161"/>
      <c r="F22003" s="162"/>
      <c r="G22003" s="147"/>
      <c r="H22003" s="146"/>
      <c r="J22003" s="146"/>
      <c r="L22003" s="150"/>
      <c r="N22003" s="163"/>
      <c r="O22003" s="146"/>
      <c r="P22003" s="146"/>
      <c r="Q22003" s="146"/>
      <c r="R22003" s="34"/>
      <c r="S22003" s="35"/>
      <c r="T22003" s="147"/>
    </row>
    <row r="22004">
      <c r="A22004" s="147"/>
      <c r="B22004" s="64"/>
      <c r="C22004" s="147" t="s">
        <v>217</v>
      </c>
      <c r="E22004" s="161"/>
      <c r="F22004" s="162"/>
      <c r="G22004" s="147"/>
      <c r="H22004" s="146"/>
      <c r="J22004" s="146"/>
      <c r="L22004" s="150"/>
      <c r="N22004" s="163"/>
      <c r="O22004" s="146"/>
      <c r="P22004" s="146"/>
      <c r="Q22004" s="146"/>
      <c r="R22004" s="34"/>
      <c r="S22004" s="35"/>
      <c r="T22004" s="147"/>
    </row>
    <row r="22005">
      <c r="A22005" s="147"/>
      <c r="B22005" s="64"/>
      <c r="C22005" s="147" t="s">
        <v>217</v>
      </c>
      <c r="E22005" s="161"/>
      <c r="F22005" s="162"/>
      <c r="G22005" s="147"/>
      <c r="H22005" s="146"/>
      <c r="J22005" s="146"/>
      <c r="L22005" s="150"/>
      <c r="N22005" s="163"/>
      <c r="O22005" s="146"/>
      <c r="P22005" s="146"/>
      <c r="Q22005" s="146"/>
      <c r="R22005" s="34"/>
      <c r="S22005" s="35"/>
      <c r="T22005" s="147"/>
    </row>
    <row r="22006">
      <c r="A22006" s="147"/>
      <c r="B22006" s="64"/>
      <c r="C22006" s="147" t="s">
        <v>217</v>
      </c>
      <c r="E22006" s="161"/>
      <c r="F22006" s="162"/>
      <c r="G22006" s="147"/>
      <c r="H22006" s="146"/>
      <c r="J22006" s="146"/>
      <c r="L22006" s="150"/>
      <c r="N22006" s="163"/>
      <c r="O22006" s="146"/>
      <c r="P22006" s="146"/>
      <c r="Q22006" s="146"/>
      <c r="R22006" s="34"/>
      <c r="S22006" s="35"/>
      <c r="T22006" s="147"/>
    </row>
    <row r="22007">
      <c r="A22007" s="147"/>
      <c r="B22007" s="64"/>
      <c r="C22007" s="147" t="s">
        <v>217</v>
      </c>
      <c r="E22007" s="161"/>
      <c r="F22007" s="162"/>
      <c r="G22007" s="147"/>
      <c r="H22007" s="146"/>
      <c r="J22007" s="146"/>
      <c r="L22007" s="150"/>
      <c r="N22007" s="163"/>
      <c r="O22007" s="146"/>
      <c r="P22007" s="146"/>
      <c r="Q22007" s="146"/>
      <c r="R22007" s="34"/>
      <c r="S22007" s="35"/>
      <c r="T22007" s="147"/>
    </row>
    <row r="22008">
      <c r="A22008" s="147"/>
      <c r="B22008" s="64"/>
      <c r="C22008" s="147" t="s">
        <v>217</v>
      </c>
      <c r="E22008" s="161"/>
      <c r="F22008" s="162"/>
      <c r="G22008" s="147"/>
      <c r="H22008" s="146"/>
      <c r="J22008" s="146"/>
      <c r="L22008" s="150"/>
      <c r="N22008" s="163"/>
      <c r="O22008" s="146"/>
      <c r="P22008" s="146"/>
      <c r="Q22008" s="146"/>
      <c r="R22008" s="34"/>
      <c r="S22008" s="35"/>
      <c r="T22008" s="147"/>
    </row>
    <row r="22009">
      <c r="A22009" s="147"/>
      <c r="B22009" s="64"/>
      <c r="C22009" s="147" t="s">
        <v>217</v>
      </c>
      <c r="E22009" s="161"/>
      <c r="F22009" s="162"/>
      <c r="G22009" s="147"/>
      <c r="H22009" s="146"/>
      <c r="J22009" s="146"/>
      <c r="L22009" s="150"/>
      <c r="N22009" s="163"/>
      <c r="O22009" s="146"/>
      <c r="P22009" s="146"/>
      <c r="Q22009" s="146"/>
      <c r="R22009" s="34"/>
      <c r="S22009" s="35"/>
      <c r="T22009" s="147"/>
    </row>
    <row r="22010">
      <c r="A22010" s="147"/>
      <c r="B22010" s="64"/>
      <c r="C22010" s="147" t="s">
        <v>217</v>
      </c>
      <c r="E22010" s="161"/>
      <c r="F22010" s="162"/>
      <c r="G22010" s="147"/>
      <c r="H22010" s="146"/>
      <c r="J22010" s="146"/>
      <c r="L22010" s="150"/>
      <c r="N22010" s="163"/>
      <c r="O22010" s="146"/>
      <c r="P22010" s="146"/>
      <c r="Q22010" s="146"/>
      <c r="R22010" s="34"/>
      <c r="S22010" s="35"/>
      <c r="T22010" s="147"/>
    </row>
    <row r="22011">
      <c r="A22011" s="147"/>
      <c r="B22011" s="64"/>
      <c r="C22011" s="147" t="s">
        <v>217</v>
      </c>
      <c r="E22011" s="161"/>
      <c r="F22011" s="162"/>
      <c r="G22011" s="147"/>
      <c r="H22011" s="146"/>
      <c r="J22011" s="146"/>
      <c r="L22011" s="150"/>
      <c r="N22011" s="163"/>
      <c r="O22011" s="146"/>
      <c r="P22011" s="146"/>
      <c r="Q22011" s="146"/>
      <c r="R22011" s="34"/>
      <c r="S22011" s="35"/>
      <c r="T22011" s="147"/>
    </row>
    <row r="22012">
      <c r="A22012" s="147"/>
      <c r="B22012" s="64"/>
      <c r="C22012" s="147" t="s">
        <v>217</v>
      </c>
      <c r="E22012" s="161"/>
      <c r="F22012" s="162"/>
      <c r="G22012" s="147"/>
      <c r="H22012" s="146"/>
      <c r="J22012" s="146"/>
      <c r="L22012" s="150"/>
      <c r="N22012" s="163"/>
      <c r="O22012" s="146"/>
      <c r="P22012" s="146"/>
      <c r="Q22012" s="146"/>
      <c r="R22012" s="34"/>
      <c r="S22012" s="35"/>
      <c r="T22012" s="147"/>
    </row>
    <row r="22013">
      <c r="A22013" s="147"/>
      <c r="B22013" s="64"/>
      <c r="C22013" s="147" t="s">
        <v>217</v>
      </c>
      <c r="E22013" s="161"/>
      <c r="F22013" s="162"/>
      <c r="G22013" s="147"/>
      <c r="H22013" s="146"/>
      <c r="J22013" s="146"/>
      <c r="L22013" s="150"/>
      <c r="N22013" s="163"/>
      <c r="O22013" s="146"/>
      <c r="P22013" s="146"/>
      <c r="Q22013" s="146"/>
      <c r="R22013" s="34"/>
      <c r="S22013" s="35"/>
      <c r="T22013" s="147"/>
    </row>
    <row r="22014">
      <c r="A22014" s="147"/>
      <c r="B22014" s="64"/>
      <c r="C22014" s="147" t="s">
        <v>217</v>
      </c>
      <c r="E22014" s="161"/>
      <c r="F22014" s="162"/>
      <c r="G22014" s="147"/>
      <c r="H22014" s="146"/>
      <c r="J22014" s="146"/>
      <c r="L22014" s="150"/>
      <c r="N22014" s="163"/>
      <c r="O22014" s="146"/>
      <c r="P22014" s="146"/>
      <c r="Q22014" s="146"/>
      <c r="R22014" s="34"/>
      <c r="S22014" s="35"/>
      <c r="T22014" s="147"/>
    </row>
    <row r="22015">
      <c r="A22015" s="147"/>
      <c r="B22015" s="64"/>
      <c r="C22015" s="147" t="s">
        <v>217</v>
      </c>
      <c r="E22015" s="161"/>
      <c r="F22015" s="162"/>
      <c r="G22015" s="147"/>
      <c r="H22015" s="146"/>
      <c r="J22015" s="146"/>
      <c r="L22015" s="150"/>
      <c r="N22015" s="163"/>
      <c r="O22015" s="146"/>
      <c r="P22015" s="146"/>
      <c r="Q22015" s="146"/>
      <c r="R22015" s="34"/>
      <c r="S22015" s="35"/>
      <c r="T22015" s="147"/>
    </row>
    <row r="22016">
      <c r="A22016" s="147"/>
      <c r="B22016" s="64"/>
      <c r="C22016" s="147" t="s">
        <v>217</v>
      </c>
      <c r="E22016" s="161"/>
      <c r="F22016" s="162"/>
      <c r="G22016" s="147"/>
      <c r="H22016" s="146"/>
      <c r="J22016" s="146"/>
      <c r="L22016" s="150"/>
      <c r="N22016" s="163"/>
      <c r="O22016" s="146"/>
      <c r="P22016" s="146"/>
      <c r="Q22016" s="146"/>
      <c r="R22016" s="34"/>
      <c r="S22016" s="35"/>
      <c r="T22016" s="147"/>
    </row>
    <row r="22017">
      <c r="A22017" s="147"/>
      <c r="B22017" s="64"/>
      <c r="C22017" s="147" t="s">
        <v>217</v>
      </c>
      <c r="E22017" s="161"/>
      <c r="F22017" s="162"/>
      <c r="G22017" s="147"/>
      <c r="H22017" s="146"/>
      <c r="J22017" s="146"/>
      <c r="L22017" s="150"/>
      <c r="N22017" s="163"/>
      <c r="O22017" s="146"/>
      <c r="P22017" s="146"/>
      <c r="Q22017" s="146"/>
      <c r="R22017" s="34"/>
      <c r="S22017" s="35"/>
      <c r="T22017" s="147"/>
    </row>
    <row r="22018">
      <c r="A22018" s="147"/>
      <c r="B22018" s="64"/>
      <c r="C22018" s="147" t="s">
        <v>217</v>
      </c>
      <c r="E22018" s="161"/>
      <c r="F22018" s="162"/>
      <c r="G22018" s="147"/>
      <c r="H22018" s="146"/>
      <c r="J22018" s="146"/>
      <c r="L22018" s="150"/>
      <c r="N22018" s="163"/>
      <c r="O22018" s="146"/>
      <c r="P22018" s="146"/>
      <c r="Q22018" s="146"/>
      <c r="R22018" s="34"/>
      <c r="S22018" s="35"/>
      <c r="T22018" s="147"/>
    </row>
    <row r="22019">
      <c r="A22019" s="147"/>
      <c r="B22019" s="64"/>
      <c r="C22019" s="147" t="s">
        <v>217</v>
      </c>
      <c r="E22019" s="161"/>
      <c r="F22019" s="162"/>
      <c r="G22019" s="147"/>
      <c r="H22019" s="146"/>
      <c r="J22019" s="146"/>
      <c r="L22019" s="150"/>
      <c r="N22019" s="163"/>
      <c r="O22019" s="146"/>
      <c r="P22019" s="146"/>
      <c r="Q22019" s="146"/>
      <c r="R22019" s="34"/>
      <c r="S22019" s="35"/>
      <c r="T22019" s="147"/>
    </row>
    <row r="22020">
      <c r="A22020" s="147"/>
      <c r="B22020" s="64"/>
      <c r="C22020" s="147" t="s">
        <v>217</v>
      </c>
      <c r="E22020" s="161"/>
      <c r="F22020" s="162"/>
      <c r="G22020" s="147"/>
      <c r="H22020" s="146"/>
      <c r="J22020" s="146"/>
      <c r="L22020" s="150"/>
      <c r="N22020" s="163"/>
      <c r="O22020" s="146"/>
      <c r="P22020" s="146"/>
      <c r="Q22020" s="146"/>
      <c r="R22020" s="34"/>
      <c r="S22020" s="35"/>
      <c r="T22020" s="147"/>
    </row>
    <row r="22021">
      <c r="A22021" s="147"/>
      <c r="B22021" s="64"/>
      <c r="C22021" s="147" t="s">
        <v>217</v>
      </c>
      <c r="E22021" s="161"/>
      <c r="F22021" s="162"/>
      <c r="G22021" s="147"/>
      <c r="H22021" s="146"/>
      <c r="J22021" s="146"/>
      <c r="L22021" s="150"/>
      <c r="N22021" s="163"/>
      <c r="O22021" s="146"/>
      <c r="P22021" s="146"/>
      <c r="Q22021" s="146"/>
      <c r="R22021" s="34"/>
      <c r="S22021" s="35"/>
      <c r="T22021" s="147"/>
    </row>
    <row r="22022">
      <c r="A22022" s="147"/>
      <c r="B22022" s="64"/>
      <c r="C22022" s="147" t="s">
        <v>217</v>
      </c>
      <c r="E22022" s="161"/>
      <c r="F22022" s="162"/>
      <c r="G22022" s="147"/>
      <c r="H22022" s="146"/>
      <c r="J22022" s="146"/>
      <c r="L22022" s="150"/>
      <c r="N22022" s="163"/>
      <c r="O22022" s="146"/>
      <c r="P22022" s="146"/>
      <c r="Q22022" s="146"/>
      <c r="R22022" s="34"/>
      <c r="S22022" s="35"/>
      <c r="T22022" s="147"/>
    </row>
    <row r="22023">
      <c r="A22023" s="147"/>
      <c r="B22023" s="64"/>
      <c r="C22023" s="147" t="s">
        <v>217</v>
      </c>
      <c r="E22023" s="161"/>
      <c r="F22023" s="162"/>
      <c r="G22023" s="147"/>
      <c r="H22023" s="146"/>
      <c r="J22023" s="146"/>
      <c r="L22023" s="150"/>
      <c r="N22023" s="163"/>
      <c r="O22023" s="146"/>
      <c r="P22023" s="146"/>
      <c r="Q22023" s="146"/>
      <c r="R22023" s="34"/>
      <c r="S22023" s="35"/>
      <c r="T22023" s="147"/>
    </row>
    <row r="22024">
      <c r="A22024" s="147"/>
      <c r="B22024" s="64"/>
      <c r="C22024" s="147" t="s">
        <v>217</v>
      </c>
      <c r="E22024" s="161"/>
      <c r="F22024" s="162"/>
      <c r="G22024" s="147"/>
      <c r="H22024" s="146"/>
      <c r="J22024" s="146"/>
      <c r="L22024" s="150"/>
      <c r="N22024" s="163"/>
      <c r="O22024" s="146"/>
      <c r="P22024" s="146"/>
      <c r="Q22024" s="146"/>
      <c r="R22024" s="34"/>
      <c r="S22024" s="35"/>
      <c r="T22024" s="147"/>
    </row>
    <row r="22025">
      <c r="A22025" s="147"/>
      <c r="B22025" s="64"/>
      <c r="C22025" s="147" t="s">
        <v>217</v>
      </c>
      <c r="E22025" s="161"/>
      <c r="F22025" s="162"/>
      <c r="G22025" s="147"/>
      <c r="H22025" s="146"/>
      <c r="J22025" s="146"/>
      <c r="L22025" s="150"/>
      <c r="N22025" s="163"/>
      <c r="O22025" s="146"/>
      <c r="P22025" s="146"/>
      <c r="Q22025" s="146"/>
      <c r="R22025" s="34"/>
      <c r="S22025" s="35"/>
      <c r="T22025" s="147"/>
    </row>
    <row r="22026">
      <c r="A22026" s="147"/>
      <c r="B22026" s="64"/>
      <c r="C22026" s="147" t="s">
        <v>217</v>
      </c>
      <c r="E22026" s="161"/>
      <c r="F22026" s="162"/>
      <c r="G22026" s="147"/>
      <c r="H22026" s="146"/>
      <c r="J22026" s="146"/>
      <c r="L22026" s="150"/>
      <c r="N22026" s="163"/>
      <c r="O22026" s="146"/>
      <c r="P22026" s="146"/>
      <c r="Q22026" s="146"/>
      <c r="R22026" s="34"/>
      <c r="S22026" s="35"/>
      <c r="T22026" s="147"/>
    </row>
    <row r="22027">
      <c r="A22027" s="147"/>
      <c r="B22027" s="64"/>
      <c r="C22027" s="147" t="s">
        <v>217</v>
      </c>
      <c r="E22027" s="161"/>
      <c r="F22027" s="162"/>
      <c r="G22027" s="147"/>
      <c r="H22027" s="146"/>
      <c r="J22027" s="146"/>
      <c r="L22027" s="150"/>
      <c r="N22027" s="163"/>
      <c r="O22027" s="146"/>
      <c r="P22027" s="146"/>
      <c r="Q22027" s="146"/>
      <c r="R22027" s="34"/>
      <c r="S22027" s="35"/>
      <c r="T22027" s="147"/>
    </row>
    <row r="22028">
      <c r="A22028" s="147"/>
      <c r="B22028" s="64"/>
      <c r="C22028" s="147" t="s">
        <v>217</v>
      </c>
      <c r="E22028" s="161"/>
      <c r="F22028" s="162"/>
      <c r="G22028" s="147"/>
      <c r="H22028" s="146"/>
      <c r="J22028" s="146"/>
      <c r="L22028" s="150"/>
      <c r="N22028" s="163"/>
      <c r="O22028" s="146"/>
      <c r="P22028" s="146"/>
      <c r="Q22028" s="146"/>
      <c r="R22028" s="34"/>
      <c r="S22028" s="35"/>
      <c r="T22028" s="147"/>
    </row>
    <row r="22029">
      <c r="A22029" s="147"/>
      <c r="B22029" s="64"/>
      <c r="C22029" s="147" t="s">
        <v>217</v>
      </c>
      <c r="E22029" s="161"/>
      <c r="F22029" s="162"/>
      <c r="G22029" s="147"/>
      <c r="H22029" s="146"/>
      <c r="J22029" s="146"/>
      <c r="L22029" s="150"/>
      <c r="N22029" s="163"/>
      <c r="O22029" s="146"/>
      <c r="P22029" s="146"/>
      <c r="Q22029" s="146"/>
      <c r="R22029" s="34"/>
      <c r="S22029" s="35"/>
      <c r="T22029" s="147"/>
    </row>
    <row r="22030">
      <c r="A22030" s="147"/>
      <c r="B22030" s="64"/>
      <c r="C22030" s="147" t="s">
        <v>217</v>
      </c>
      <c r="E22030" s="161"/>
      <c r="F22030" s="162"/>
      <c r="G22030" s="147"/>
      <c r="H22030" s="146"/>
      <c r="J22030" s="146"/>
      <c r="L22030" s="150"/>
      <c r="N22030" s="163"/>
      <c r="O22030" s="146"/>
      <c r="P22030" s="146"/>
      <c r="Q22030" s="146"/>
      <c r="R22030" s="34"/>
      <c r="S22030" s="35"/>
      <c r="T22030" s="147"/>
    </row>
    <row r="22031">
      <c r="A22031" s="147"/>
      <c r="B22031" s="64"/>
      <c r="C22031" s="147" t="s">
        <v>217</v>
      </c>
      <c r="E22031" s="161"/>
      <c r="F22031" s="162"/>
      <c r="G22031" s="147"/>
      <c r="H22031" s="146"/>
      <c r="J22031" s="146"/>
      <c r="L22031" s="150"/>
      <c r="N22031" s="163"/>
      <c r="O22031" s="146"/>
      <c r="P22031" s="146"/>
      <c r="Q22031" s="146"/>
      <c r="R22031" s="34"/>
      <c r="S22031" s="35"/>
      <c r="T22031" s="147"/>
    </row>
    <row r="22032">
      <c r="A22032" s="147"/>
      <c r="B22032" s="64"/>
      <c r="C22032" s="147" t="s">
        <v>217</v>
      </c>
      <c r="E22032" s="161"/>
      <c r="F22032" s="162"/>
      <c r="G22032" s="147"/>
      <c r="H22032" s="146"/>
      <c r="J22032" s="146"/>
      <c r="L22032" s="150"/>
      <c r="N22032" s="163"/>
      <c r="O22032" s="146"/>
      <c r="P22032" s="146"/>
      <c r="Q22032" s="146"/>
      <c r="R22032" s="34"/>
      <c r="S22032" s="35"/>
      <c r="T22032" s="147"/>
    </row>
    <row r="22033">
      <c r="A22033" s="147"/>
      <c r="B22033" s="64"/>
      <c r="C22033" s="147" t="s">
        <v>217</v>
      </c>
      <c r="E22033" s="161"/>
      <c r="F22033" s="162"/>
      <c r="G22033" s="147"/>
      <c r="H22033" s="146"/>
      <c r="J22033" s="146"/>
      <c r="L22033" s="150"/>
      <c r="N22033" s="163"/>
      <c r="O22033" s="146"/>
      <c r="P22033" s="146"/>
      <c r="Q22033" s="146"/>
      <c r="R22033" s="34"/>
      <c r="S22033" s="35"/>
      <c r="T22033" s="147"/>
    </row>
    <row r="22034">
      <c r="A22034" s="147"/>
      <c r="B22034" s="64"/>
      <c r="C22034" s="147" t="s">
        <v>217</v>
      </c>
      <c r="E22034" s="161"/>
      <c r="F22034" s="162"/>
      <c r="G22034" s="147"/>
      <c r="H22034" s="146"/>
      <c r="J22034" s="146"/>
      <c r="L22034" s="150"/>
      <c r="N22034" s="163"/>
      <c r="O22034" s="146"/>
      <c r="P22034" s="146"/>
      <c r="Q22034" s="146"/>
      <c r="R22034" s="34"/>
      <c r="S22034" s="35"/>
      <c r="T22034" s="147"/>
    </row>
    <row r="22035">
      <c r="A22035" s="147"/>
      <c r="B22035" s="64"/>
      <c r="C22035" s="147" t="s">
        <v>217</v>
      </c>
      <c r="E22035" s="161"/>
      <c r="F22035" s="162"/>
      <c r="G22035" s="147"/>
      <c r="H22035" s="146"/>
      <c r="J22035" s="146"/>
      <c r="L22035" s="150"/>
      <c r="N22035" s="163"/>
      <c r="O22035" s="146"/>
      <c r="P22035" s="146"/>
      <c r="Q22035" s="146"/>
      <c r="R22035" s="34"/>
      <c r="S22035" s="35"/>
      <c r="T22035" s="147"/>
    </row>
    <row r="22036">
      <c r="A22036" s="147"/>
      <c r="B22036" s="64"/>
      <c r="C22036" s="147" t="s">
        <v>217</v>
      </c>
      <c r="E22036" s="161"/>
      <c r="F22036" s="162"/>
      <c r="G22036" s="147"/>
      <c r="H22036" s="146"/>
      <c r="J22036" s="146"/>
      <c r="L22036" s="150"/>
      <c r="N22036" s="163"/>
      <c r="O22036" s="146"/>
      <c r="P22036" s="146"/>
      <c r="Q22036" s="146"/>
      <c r="R22036" s="34"/>
      <c r="S22036" s="35"/>
      <c r="T22036" s="147"/>
    </row>
    <row r="22037">
      <c r="A22037" s="147"/>
      <c r="B22037" s="64"/>
      <c r="C22037" s="147" t="s">
        <v>217</v>
      </c>
      <c r="E22037" s="161"/>
      <c r="F22037" s="162"/>
      <c r="G22037" s="147"/>
      <c r="H22037" s="146"/>
      <c r="J22037" s="146"/>
      <c r="L22037" s="150"/>
      <c r="N22037" s="163"/>
      <c r="O22037" s="146"/>
      <c r="P22037" s="146"/>
      <c r="Q22037" s="146"/>
      <c r="R22037" s="34"/>
      <c r="S22037" s="35"/>
      <c r="T22037" s="147"/>
    </row>
    <row r="22038">
      <c r="A22038" s="147"/>
      <c r="B22038" s="64"/>
      <c r="C22038" s="147" t="s">
        <v>217</v>
      </c>
      <c r="E22038" s="161"/>
      <c r="F22038" s="162"/>
      <c r="G22038" s="147"/>
      <c r="H22038" s="146"/>
      <c r="J22038" s="146"/>
      <c r="L22038" s="150"/>
      <c r="N22038" s="163"/>
      <c r="O22038" s="146"/>
      <c r="P22038" s="146"/>
      <c r="Q22038" s="146"/>
      <c r="R22038" s="34"/>
      <c r="S22038" s="35"/>
      <c r="T22038" s="147"/>
    </row>
    <row r="22039">
      <c r="A22039" s="147"/>
      <c r="B22039" s="64"/>
      <c r="C22039" s="147" t="s">
        <v>217</v>
      </c>
      <c r="E22039" s="161"/>
      <c r="F22039" s="162"/>
      <c r="G22039" s="147"/>
      <c r="H22039" s="146"/>
      <c r="J22039" s="146"/>
      <c r="L22039" s="150"/>
      <c r="N22039" s="163"/>
      <c r="O22039" s="146"/>
      <c r="P22039" s="146"/>
      <c r="Q22039" s="146"/>
      <c r="R22039" s="34"/>
      <c r="S22039" s="35"/>
      <c r="T22039" s="147"/>
    </row>
    <row r="22040">
      <c r="A22040" s="147"/>
      <c r="B22040" s="64"/>
      <c r="C22040" s="147" t="s">
        <v>217</v>
      </c>
      <c r="E22040" s="161"/>
      <c r="F22040" s="162"/>
      <c r="G22040" s="147"/>
      <c r="H22040" s="146"/>
      <c r="J22040" s="146"/>
      <c r="L22040" s="150"/>
      <c r="N22040" s="163"/>
      <c r="O22040" s="146"/>
      <c r="P22040" s="146"/>
      <c r="Q22040" s="146"/>
      <c r="R22040" s="34"/>
      <c r="S22040" s="35"/>
      <c r="T22040" s="147"/>
    </row>
    <row r="22041">
      <c r="A22041" s="147"/>
      <c r="B22041" s="64"/>
      <c r="C22041" s="147" t="s">
        <v>217</v>
      </c>
      <c r="E22041" s="161"/>
      <c r="F22041" s="162"/>
      <c r="G22041" s="147"/>
      <c r="H22041" s="146"/>
      <c r="J22041" s="146"/>
      <c r="L22041" s="150"/>
      <c r="N22041" s="163"/>
      <c r="O22041" s="146"/>
      <c r="P22041" s="146"/>
      <c r="Q22041" s="146"/>
      <c r="R22041" s="34"/>
      <c r="S22041" s="35"/>
      <c r="T22041" s="147"/>
    </row>
    <row r="22042">
      <c r="A22042" s="147"/>
      <c r="B22042" s="64"/>
      <c r="C22042" s="147" t="s">
        <v>217</v>
      </c>
      <c r="E22042" s="161"/>
      <c r="F22042" s="162"/>
      <c r="G22042" s="147"/>
      <c r="H22042" s="146"/>
      <c r="J22042" s="146"/>
      <c r="L22042" s="150"/>
      <c r="N22042" s="163"/>
      <c r="O22042" s="146"/>
      <c r="P22042" s="146"/>
      <c r="Q22042" s="146"/>
      <c r="R22042" s="34"/>
      <c r="S22042" s="35"/>
      <c r="T22042" s="147"/>
    </row>
    <row r="22043">
      <c r="A22043" s="147"/>
      <c r="B22043" s="64"/>
      <c r="C22043" s="147" t="s">
        <v>217</v>
      </c>
      <c r="E22043" s="161"/>
      <c r="F22043" s="162"/>
      <c r="G22043" s="147"/>
      <c r="H22043" s="146"/>
      <c r="J22043" s="146"/>
      <c r="L22043" s="150"/>
      <c r="N22043" s="163"/>
      <c r="O22043" s="146"/>
      <c r="P22043" s="146"/>
      <c r="Q22043" s="146"/>
      <c r="R22043" s="34"/>
      <c r="S22043" s="35"/>
      <c r="T22043" s="147"/>
    </row>
    <row r="22044">
      <c r="A22044" s="147"/>
      <c r="B22044" s="64"/>
      <c r="C22044" s="147" t="s">
        <v>217</v>
      </c>
      <c r="E22044" s="161"/>
      <c r="F22044" s="162"/>
      <c r="G22044" s="147"/>
      <c r="H22044" s="146"/>
      <c r="J22044" s="146"/>
      <c r="L22044" s="150"/>
      <c r="N22044" s="163"/>
      <c r="O22044" s="146"/>
      <c r="P22044" s="146"/>
      <c r="Q22044" s="146"/>
      <c r="R22044" s="34"/>
      <c r="S22044" s="35"/>
      <c r="T22044" s="147"/>
    </row>
    <row r="22045">
      <c r="A22045" s="147"/>
      <c r="B22045" s="64"/>
      <c r="C22045" s="147" t="s">
        <v>217</v>
      </c>
      <c r="E22045" s="161"/>
      <c r="F22045" s="162"/>
      <c r="G22045" s="147"/>
      <c r="H22045" s="146"/>
      <c r="J22045" s="146"/>
      <c r="L22045" s="150"/>
      <c r="N22045" s="163"/>
      <c r="O22045" s="146"/>
      <c r="P22045" s="146"/>
      <c r="Q22045" s="146"/>
      <c r="R22045" s="34"/>
      <c r="S22045" s="35"/>
      <c r="T22045" s="147"/>
    </row>
    <row r="22046">
      <c r="A22046" s="147"/>
      <c r="B22046" s="64"/>
      <c r="C22046" s="147" t="s">
        <v>217</v>
      </c>
      <c r="E22046" s="161"/>
      <c r="F22046" s="162"/>
      <c r="G22046" s="147"/>
      <c r="H22046" s="146"/>
      <c r="J22046" s="146"/>
      <c r="L22046" s="150"/>
      <c r="N22046" s="163"/>
      <c r="O22046" s="146"/>
      <c r="P22046" s="146"/>
      <c r="Q22046" s="146"/>
      <c r="R22046" s="34"/>
      <c r="S22046" s="35"/>
      <c r="T22046" s="147"/>
    </row>
    <row r="22047">
      <c r="A22047" s="147"/>
      <c r="B22047" s="64"/>
      <c r="C22047" s="147" t="s">
        <v>217</v>
      </c>
      <c r="E22047" s="161"/>
      <c r="F22047" s="162"/>
      <c r="G22047" s="147"/>
      <c r="H22047" s="146"/>
      <c r="J22047" s="146"/>
      <c r="L22047" s="150"/>
      <c r="N22047" s="163"/>
      <c r="O22047" s="146"/>
      <c r="P22047" s="146"/>
      <c r="Q22047" s="146"/>
      <c r="R22047" s="34"/>
      <c r="S22047" s="35"/>
      <c r="T22047" s="147"/>
    </row>
    <row r="22048">
      <c r="A22048" s="147"/>
      <c r="B22048" s="64"/>
      <c r="C22048" s="147" t="s">
        <v>217</v>
      </c>
      <c r="E22048" s="161"/>
      <c r="F22048" s="162"/>
      <c r="G22048" s="147"/>
      <c r="H22048" s="146"/>
      <c r="J22048" s="146"/>
      <c r="L22048" s="150"/>
      <c r="N22048" s="163"/>
      <c r="O22048" s="146"/>
      <c r="P22048" s="146"/>
      <c r="Q22048" s="146"/>
      <c r="R22048" s="34"/>
      <c r="S22048" s="35"/>
      <c r="T22048" s="147"/>
    </row>
    <row r="22049">
      <c r="A22049" s="147"/>
      <c r="B22049" s="64"/>
      <c r="C22049" s="147" t="s">
        <v>217</v>
      </c>
      <c r="E22049" s="161"/>
      <c r="F22049" s="162"/>
      <c r="G22049" s="147"/>
      <c r="H22049" s="146"/>
      <c r="J22049" s="146"/>
      <c r="L22049" s="150"/>
      <c r="N22049" s="163"/>
      <c r="O22049" s="146"/>
      <c r="P22049" s="146"/>
      <c r="Q22049" s="146"/>
      <c r="R22049" s="34"/>
      <c r="S22049" s="35"/>
      <c r="T22049" s="147"/>
    </row>
    <row r="22050">
      <c r="A22050" s="147"/>
      <c r="B22050" s="64"/>
      <c r="C22050" s="147" t="s">
        <v>217</v>
      </c>
      <c r="E22050" s="161"/>
      <c r="F22050" s="162"/>
      <c r="G22050" s="147"/>
      <c r="H22050" s="146"/>
      <c r="J22050" s="146"/>
      <c r="L22050" s="150"/>
      <c r="N22050" s="163"/>
      <c r="O22050" s="146"/>
      <c r="P22050" s="146"/>
      <c r="Q22050" s="146"/>
      <c r="R22050" s="34"/>
      <c r="S22050" s="35"/>
      <c r="T22050" s="147"/>
    </row>
    <row r="22051">
      <c r="A22051" s="147"/>
      <c r="B22051" s="64"/>
      <c r="C22051" s="147" t="s">
        <v>217</v>
      </c>
      <c r="E22051" s="161"/>
      <c r="F22051" s="162"/>
      <c r="G22051" s="147"/>
      <c r="H22051" s="146"/>
      <c r="J22051" s="146"/>
      <c r="L22051" s="150"/>
      <c r="N22051" s="163"/>
      <c r="O22051" s="146"/>
      <c r="P22051" s="146"/>
      <c r="Q22051" s="146"/>
      <c r="R22051" s="34"/>
      <c r="S22051" s="35"/>
      <c r="T22051" s="147"/>
    </row>
    <row r="22052">
      <c r="A22052" s="147"/>
      <c r="B22052" s="64"/>
      <c r="C22052" s="147" t="s">
        <v>217</v>
      </c>
      <c r="E22052" s="161"/>
      <c r="F22052" s="162"/>
      <c r="G22052" s="147"/>
      <c r="H22052" s="146"/>
      <c r="J22052" s="146"/>
      <c r="L22052" s="150"/>
      <c r="N22052" s="163"/>
      <c r="O22052" s="146"/>
      <c r="P22052" s="146"/>
      <c r="Q22052" s="146"/>
      <c r="R22052" s="34"/>
      <c r="S22052" s="35"/>
      <c r="T22052" s="147"/>
    </row>
    <row r="22053">
      <c r="A22053" s="147"/>
      <c r="B22053" s="64"/>
      <c r="C22053" s="147" t="s">
        <v>217</v>
      </c>
      <c r="E22053" s="161"/>
      <c r="F22053" s="162"/>
      <c r="G22053" s="147"/>
      <c r="H22053" s="146"/>
      <c r="J22053" s="146"/>
      <c r="L22053" s="150"/>
      <c r="N22053" s="163"/>
      <c r="O22053" s="146"/>
      <c r="P22053" s="146"/>
      <c r="Q22053" s="146"/>
      <c r="R22053" s="34"/>
      <c r="S22053" s="35"/>
      <c r="T22053" s="147"/>
    </row>
    <row r="22054">
      <c r="A22054" s="147"/>
      <c r="B22054" s="64"/>
      <c r="C22054" s="147" t="s">
        <v>217</v>
      </c>
      <c r="E22054" s="161"/>
      <c r="F22054" s="162"/>
      <c r="G22054" s="147"/>
      <c r="H22054" s="146"/>
      <c r="J22054" s="146"/>
      <c r="L22054" s="150"/>
      <c r="N22054" s="163"/>
      <c r="O22054" s="146"/>
      <c r="P22054" s="146"/>
      <c r="Q22054" s="146"/>
      <c r="R22054" s="34"/>
      <c r="S22054" s="35"/>
      <c r="T22054" s="147"/>
    </row>
    <row r="22055">
      <c r="A22055" s="147"/>
      <c r="B22055" s="64"/>
      <c r="C22055" s="147" t="s">
        <v>217</v>
      </c>
      <c r="E22055" s="161"/>
      <c r="F22055" s="162"/>
      <c r="G22055" s="147"/>
      <c r="H22055" s="146"/>
      <c r="J22055" s="146"/>
      <c r="L22055" s="150"/>
      <c r="N22055" s="163"/>
      <c r="O22055" s="146"/>
      <c r="P22055" s="146"/>
      <c r="Q22055" s="146"/>
      <c r="R22055" s="34"/>
      <c r="S22055" s="35"/>
      <c r="T22055" s="147"/>
    </row>
    <row r="22056">
      <c r="A22056" s="147"/>
      <c r="B22056" s="64"/>
      <c r="C22056" s="147" t="s">
        <v>217</v>
      </c>
      <c r="E22056" s="161"/>
      <c r="F22056" s="162"/>
      <c r="G22056" s="147"/>
      <c r="H22056" s="146"/>
      <c r="J22056" s="146"/>
      <c r="L22056" s="150"/>
      <c r="N22056" s="163"/>
      <c r="O22056" s="146"/>
      <c r="P22056" s="146"/>
      <c r="Q22056" s="146"/>
      <c r="R22056" s="34"/>
      <c r="S22056" s="35"/>
      <c r="T22056" s="147"/>
    </row>
    <row r="22057">
      <c r="A22057" s="147"/>
      <c r="B22057" s="64"/>
      <c r="C22057" s="147" t="s">
        <v>217</v>
      </c>
      <c r="E22057" s="161"/>
      <c r="F22057" s="162"/>
      <c r="G22057" s="147"/>
      <c r="H22057" s="146"/>
      <c r="J22057" s="146"/>
      <c r="L22057" s="150"/>
      <c r="N22057" s="163"/>
      <c r="O22057" s="146"/>
      <c r="P22057" s="146"/>
      <c r="Q22057" s="146"/>
      <c r="R22057" s="34"/>
      <c r="S22057" s="35"/>
      <c r="T22057" s="147"/>
    </row>
    <row r="22058">
      <c r="A22058" s="147"/>
      <c r="B22058" s="64"/>
      <c r="C22058" s="147" t="s">
        <v>217</v>
      </c>
      <c r="E22058" s="161"/>
      <c r="F22058" s="162"/>
      <c r="G22058" s="147"/>
      <c r="H22058" s="146"/>
      <c r="J22058" s="146"/>
      <c r="L22058" s="150"/>
      <c r="N22058" s="163"/>
      <c r="O22058" s="146"/>
      <c r="P22058" s="146"/>
      <c r="Q22058" s="146"/>
      <c r="R22058" s="34"/>
      <c r="S22058" s="35"/>
      <c r="T22058" s="147"/>
    </row>
    <row r="22059">
      <c r="A22059" s="147"/>
      <c r="B22059" s="64"/>
      <c r="C22059" s="147" t="s">
        <v>217</v>
      </c>
      <c r="E22059" s="161"/>
      <c r="F22059" s="162"/>
      <c r="G22059" s="147"/>
      <c r="H22059" s="146"/>
      <c r="J22059" s="146"/>
      <c r="L22059" s="150"/>
      <c r="N22059" s="163"/>
      <c r="O22059" s="146"/>
      <c r="P22059" s="146"/>
      <c r="Q22059" s="146"/>
      <c r="R22059" s="34"/>
      <c r="S22059" s="35"/>
      <c r="T22059" s="147"/>
    </row>
    <row r="22060">
      <c r="A22060" s="147"/>
      <c r="B22060" s="64"/>
      <c r="C22060" s="147" t="s">
        <v>217</v>
      </c>
      <c r="E22060" s="161"/>
      <c r="F22060" s="162"/>
      <c r="G22060" s="147"/>
      <c r="H22060" s="146"/>
      <c r="J22060" s="146"/>
      <c r="L22060" s="150"/>
      <c r="N22060" s="163"/>
      <c r="O22060" s="146"/>
      <c r="P22060" s="146"/>
      <c r="Q22060" s="146"/>
      <c r="R22060" s="34"/>
      <c r="S22060" s="35"/>
      <c r="T22060" s="147"/>
    </row>
    <row r="22061">
      <c r="A22061" s="147"/>
      <c r="B22061" s="64"/>
      <c r="C22061" s="147" t="s">
        <v>217</v>
      </c>
      <c r="E22061" s="161"/>
      <c r="F22061" s="162"/>
      <c r="G22061" s="147"/>
      <c r="H22061" s="146"/>
      <c r="J22061" s="146"/>
      <c r="L22061" s="150"/>
      <c r="N22061" s="163"/>
      <c r="O22061" s="146"/>
      <c r="P22061" s="146"/>
      <c r="Q22061" s="146"/>
      <c r="R22061" s="34"/>
      <c r="S22061" s="35"/>
      <c r="T22061" s="147"/>
    </row>
    <row r="22062">
      <c r="A22062" s="147"/>
      <c r="B22062" s="64"/>
      <c r="C22062" s="147" t="s">
        <v>217</v>
      </c>
      <c r="E22062" s="161"/>
      <c r="F22062" s="162"/>
      <c r="G22062" s="147"/>
      <c r="H22062" s="146"/>
      <c r="J22062" s="146"/>
      <c r="L22062" s="150"/>
      <c r="N22062" s="163"/>
      <c r="O22062" s="146"/>
      <c r="P22062" s="146"/>
      <c r="Q22062" s="146"/>
      <c r="R22062" s="34"/>
      <c r="S22062" s="35"/>
      <c r="T22062" s="147"/>
    </row>
    <row r="22063">
      <c r="A22063" s="147"/>
      <c r="B22063" s="64"/>
      <c r="C22063" s="147" t="s">
        <v>217</v>
      </c>
      <c r="E22063" s="161"/>
      <c r="F22063" s="162"/>
      <c r="G22063" s="147"/>
      <c r="H22063" s="146"/>
      <c r="J22063" s="146"/>
      <c r="L22063" s="150"/>
      <c r="N22063" s="163"/>
      <c r="O22063" s="146"/>
      <c r="P22063" s="146"/>
      <c r="Q22063" s="146"/>
      <c r="R22063" s="34"/>
      <c r="S22063" s="35"/>
      <c r="T22063" s="147"/>
    </row>
    <row r="22064">
      <c r="A22064" s="147"/>
      <c r="B22064" s="64"/>
      <c r="C22064" s="147" t="s">
        <v>217</v>
      </c>
      <c r="E22064" s="161"/>
      <c r="F22064" s="162"/>
      <c r="G22064" s="147"/>
      <c r="H22064" s="146"/>
      <c r="J22064" s="146"/>
      <c r="L22064" s="150"/>
      <c r="N22064" s="163"/>
      <c r="O22064" s="146"/>
      <c r="P22064" s="146"/>
      <c r="Q22064" s="146"/>
      <c r="R22064" s="34"/>
      <c r="S22064" s="35"/>
      <c r="T22064" s="147"/>
    </row>
    <row r="22065">
      <c r="A22065" s="147"/>
      <c r="B22065" s="64"/>
      <c r="C22065" s="147" t="s">
        <v>217</v>
      </c>
      <c r="E22065" s="161"/>
      <c r="F22065" s="162"/>
      <c r="G22065" s="147"/>
      <c r="H22065" s="146"/>
      <c r="J22065" s="146"/>
      <c r="L22065" s="150"/>
      <c r="N22065" s="163"/>
      <c r="O22065" s="146"/>
      <c r="P22065" s="146"/>
      <c r="Q22065" s="146"/>
      <c r="R22065" s="34"/>
      <c r="S22065" s="35"/>
      <c r="T22065" s="147"/>
    </row>
    <row r="22066">
      <c r="A22066" s="147"/>
      <c r="B22066" s="64"/>
      <c r="C22066" s="147" t="s">
        <v>217</v>
      </c>
      <c r="E22066" s="161"/>
      <c r="F22066" s="162"/>
      <c r="G22066" s="147"/>
      <c r="H22066" s="146"/>
      <c r="J22066" s="146"/>
      <c r="L22066" s="150"/>
      <c r="N22066" s="163"/>
      <c r="O22066" s="146"/>
      <c r="P22066" s="146"/>
      <c r="Q22066" s="146"/>
      <c r="R22066" s="34"/>
      <c r="S22066" s="35"/>
      <c r="T22066" s="147"/>
    </row>
    <row r="22067">
      <c r="A22067" s="147"/>
      <c r="B22067" s="64"/>
      <c r="C22067" s="147" t="s">
        <v>217</v>
      </c>
      <c r="E22067" s="161"/>
      <c r="F22067" s="162"/>
      <c r="G22067" s="147"/>
      <c r="H22067" s="146"/>
      <c r="J22067" s="146"/>
      <c r="L22067" s="150"/>
      <c r="N22067" s="163"/>
      <c r="O22067" s="146"/>
      <c r="P22067" s="146"/>
      <c r="Q22067" s="146"/>
      <c r="R22067" s="34"/>
      <c r="S22067" s="35"/>
      <c r="T22067" s="147"/>
    </row>
    <row r="22068">
      <c r="A22068" s="147"/>
      <c r="B22068" s="64"/>
      <c r="C22068" s="147" t="s">
        <v>217</v>
      </c>
      <c r="E22068" s="161"/>
      <c r="F22068" s="162"/>
      <c r="G22068" s="147"/>
      <c r="H22068" s="146"/>
      <c r="J22068" s="146"/>
      <c r="L22068" s="150"/>
      <c r="N22068" s="163"/>
      <c r="O22068" s="146"/>
      <c r="P22068" s="146"/>
      <c r="Q22068" s="146"/>
      <c r="R22068" s="34"/>
      <c r="S22068" s="35"/>
      <c r="T22068" s="147"/>
    </row>
    <row r="22069">
      <c r="A22069" s="147"/>
      <c r="B22069" s="64"/>
      <c r="C22069" s="147" t="s">
        <v>217</v>
      </c>
      <c r="E22069" s="161"/>
      <c r="F22069" s="162"/>
      <c r="G22069" s="147"/>
      <c r="H22069" s="146"/>
      <c r="J22069" s="146"/>
      <c r="L22069" s="150"/>
      <c r="N22069" s="163"/>
      <c r="O22069" s="146"/>
      <c r="P22069" s="146"/>
      <c r="Q22069" s="146"/>
      <c r="R22069" s="34"/>
      <c r="S22069" s="35"/>
      <c r="T22069" s="147"/>
    </row>
    <row r="22070">
      <c r="A22070" s="147"/>
      <c r="B22070" s="64"/>
      <c r="C22070" s="147" t="s">
        <v>217</v>
      </c>
      <c r="E22070" s="161"/>
      <c r="F22070" s="162"/>
      <c r="G22070" s="147"/>
      <c r="H22070" s="146"/>
      <c r="J22070" s="146"/>
      <c r="L22070" s="150"/>
      <c r="N22070" s="163"/>
      <c r="O22070" s="146"/>
      <c r="P22070" s="146"/>
      <c r="Q22070" s="146"/>
      <c r="R22070" s="34"/>
      <c r="S22070" s="35"/>
      <c r="T22070" s="147"/>
    </row>
    <row r="22071">
      <c r="A22071" s="147"/>
      <c r="B22071" s="64"/>
      <c r="C22071" s="147" t="s">
        <v>217</v>
      </c>
      <c r="E22071" s="161"/>
      <c r="F22071" s="162"/>
      <c r="G22071" s="147"/>
      <c r="H22071" s="146"/>
      <c r="J22071" s="146"/>
      <c r="L22071" s="150"/>
      <c r="N22071" s="163"/>
      <c r="O22071" s="146"/>
      <c r="P22071" s="146"/>
      <c r="Q22071" s="146"/>
      <c r="R22071" s="34"/>
      <c r="S22071" s="35"/>
      <c r="T22071" s="147"/>
    </row>
    <row r="22072">
      <c r="A22072" s="147"/>
      <c r="B22072" s="64"/>
      <c r="C22072" s="147" t="s">
        <v>217</v>
      </c>
      <c r="E22072" s="161"/>
      <c r="F22072" s="162"/>
      <c r="G22072" s="147"/>
      <c r="H22072" s="146"/>
      <c r="J22072" s="146"/>
      <c r="L22072" s="150"/>
      <c r="N22072" s="163"/>
      <c r="O22072" s="146"/>
      <c r="P22072" s="146"/>
      <c r="Q22072" s="146"/>
      <c r="R22072" s="34"/>
      <c r="S22072" s="35"/>
      <c r="T22072" s="147"/>
    </row>
    <row r="22073">
      <c r="A22073" s="147"/>
      <c r="B22073" s="64"/>
      <c r="C22073" s="147" t="s">
        <v>217</v>
      </c>
      <c r="E22073" s="161"/>
      <c r="F22073" s="162"/>
      <c r="G22073" s="147"/>
      <c r="H22073" s="146"/>
      <c r="J22073" s="146"/>
      <c r="L22073" s="150"/>
      <c r="N22073" s="163"/>
      <c r="O22073" s="146"/>
      <c r="P22073" s="146"/>
      <c r="Q22073" s="146"/>
      <c r="R22073" s="34"/>
      <c r="S22073" s="35"/>
      <c r="T22073" s="147"/>
    </row>
    <row r="22074">
      <c r="A22074" s="147"/>
      <c r="B22074" s="64"/>
      <c r="C22074" s="147" t="s">
        <v>217</v>
      </c>
      <c r="E22074" s="161"/>
      <c r="F22074" s="162"/>
      <c r="G22074" s="147"/>
      <c r="H22074" s="146"/>
      <c r="J22074" s="146"/>
      <c r="L22074" s="150"/>
      <c r="N22074" s="163"/>
      <c r="O22074" s="146"/>
      <c r="P22074" s="146"/>
      <c r="Q22074" s="146"/>
      <c r="R22074" s="34"/>
      <c r="S22074" s="35"/>
      <c r="T22074" s="147"/>
    </row>
    <row r="22075">
      <c r="A22075" s="147"/>
      <c r="B22075" s="64"/>
      <c r="C22075" s="147" t="s">
        <v>217</v>
      </c>
      <c r="E22075" s="161"/>
      <c r="F22075" s="162"/>
      <c r="G22075" s="147"/>
      <c r="H22075" s="146"/>
      <c r="J22075" s="146"/>
      <c r="L22075" s="150"/>
      <c r="N22075" s="163"/>
      <c r="O22075" s="146"/>
      <c r="P22075" s="146"/>
      <c r="Q22075" s="146"/>
      <c r="R22075" s="34"/>
      <c r="S22075" s="35"/>
      <c r="T22075" s="147"/>
    </row>
    <row r="22076">
      <c r="A22076" s="147"/>
      <c r="B22076" s="64"/>
      <c r="C22076" s="147" t="s">
        <v>217</v>
      </c>
      <c r="E22076" s="161"/>
      <c r="F22076" s="162"/>
      <c r="G22076" s="147"/>
      <c r="H22076" s="146"/>
      <c r="J22076" s="146"/>
      <c r="L22076" s="150"/>
      <c r="N22076" s="163"/>
      <c r="O22076" s="146"/>
      <c r="P22076" s="146"/>
      <c r="Q22076" s="146"/>
      <c r="R22076" s="34"/>
      <c r="S22076" s="35"/>
      <c r="T22076" s="147"/>
    </row>
    <row r="22077">
      <c r="A22077" s="147"/>
      <c r="B22077" s="64"/>
      <c r="C22077" s="147" t="s">
        <v>217</v>
      </c>
      <c r="E22077" s="161"/>
      <c r="F22077" s="162"/>
      <c r="G22077" s="147"/>
      <c r="H22077" s="146"/>
      <c r="J22077" s="146"/>
      <c r="L22077" s="150"/>
      <c r="N22077" s="163"/>
      <c r="O22077" s="146"/>
      <c r="P22077" s="146"/>
      <c r="Q22077" s="146"/>
      <c r="R22077" s="34"/>
      <c r="S22077" s="35"/>
      <c r="T22077" s="147"/>
    </row>
    <row r="22078">
      <c r="A22078" s="147"/>
      <c r="B22078" s="64"/>
      <c r="C22078" s="147" t="s">
        <v>217</v>
      </c>
      <c r="E22078" s="161"/>
      <c r="F22078" s="162"/>
      <c r="G22078" s="147"/>
      <c r="H22078" s="146"/>
      <c r="J22078" s="146"/>
      <c r="L22078" s="150"/>
      <c r="N22078" s="163"/>
      <c r="O22078" s="146"/>
      <c r="P22078" s="146"/>
      <c r="Q22078" s="146"/>
      <c r="R22078" s="34"/>
      <c r="S22078" s="35"/>
      <c r="T22078" s="147"/>
    </row>
    <row r="22079">
      <c r="A22079" s="147"/>
      <c r="B22079" s="64"/>
      <c r="C22079" s="147" t="s">
        <v>217</v>
      </c>
      <c r="E22079" s="161"/>
      <c r="F22079" s="162"/>
      <c r="G22079" s="147"/>
      <c r="H22079" s="146"/>
      <c r="J22079" s="146"/>
      <c r="L22079" s="150"/>
      <c r="N22079" s="163"/>
      <c r="O22079" s="146"/>
      <c r="P22079" s="146"/>
      <c r="Q22079" s="146"/>
      <c r="R22079" s="34"/>
      <c r="S22079" s="35"/>
      <c r="T22079" s="147"/>
    </row>
    <row r="22080">
      <c r="A22080" s="147"/>
      <c r="B22080" s="64"/>
      <c r="C22080" s="147" t="s">
        <v>217</v>
      </c>
      <c r="E22080" s="161"/>
      <c r="F22080" s="162"/>
      <c r="G22080" s="147"/>
      <c r="H22080" s="146"/>
      <c r="J22080" s="146"/>
      <c r="L22080" s="150"/>
      <c r="N22080" s="163"/>
      <c r="O22080" s="146"/>
      <c r="P22080" s="146"/>
      <c r="Q22080" s="146"/>
      <c r="R22080" s="34"/>
      <c r="S22080" s="35"/>
      <c r="T22080" s="147"/>
    </row>
    <row r="22081">
      <c r="A22081" s="147"/>
      <c r="B22081" s="64"/>
      <c r="C22081" s="147" t="s">
        <v>217</v>
      </c>
      <c r="E22081" s="161"/>
      <c r="F22081" s="162"/>
      <c r="G22081" s="147"/>
      <c r="H22081" s="146"/>
      <c r="J22081" s="146"/>
      <c r="L22081" s="150"/>
      <c r="N22081" s="163"/>
      <c r="O22081" s="146"/>
      <c r="P22081" s="146"/>
      <c r="Q22081" s="146"/>
      <c r="R22081" s="34"/>
      <c r="S22081" s="35"/>
      <c r="T22081" s="147"/>
    </row>
    <row r="22082">
      <c r="A22082" s="147"/>
      <c r="B22082" s="64"/>
      <c r="C22082" s="147" t="s">
        <v>217</v>
      </c>
      <c r="E22082" s="161"/>
      <c r="F22082" s="162"/>
      <c r="G22082" s="147"/>
      <c r="H22082" s="146"/>
      <c r="J22082" s="146"/>
      <c r="L22082" s="150"/>
      <c r="N22082" s="163"/>
      <c r="O22082" s="146"/>
      <c r="P22082" s="146"/>
      <c r="Q22082" s="146"/>
      <c r="R22082" s="34"/>
      <c r="S22082" s="35"/>
      <c r="T22082" s="147"/>
    </row>
    <row r="22083">
      <c r="A22083" s="147"/>
      <c r="B22083" s="64"/>
      <c r="C22083" s="147" t="s">
        <v>217</v>
      </c>
      <c r="E22083" s="161"/>
      <c r="F22083" s="162"/>
      <c r="G22083" s="147"/>
      <c r="H22083" s="146"/>
      <c r="J22083" s="146"/>
      <c r="L22083" s="150"/>
      <c r="N22083" s="163"/>
      <c r="O22083" s="146"/>
      <c r="P22083" s="146"/>
      <c r="Q22083" s="146"/>
      <c r="R22083" s="34"/>
      <c r="S22083" s="35"/>
      <c r="T22083" s="147"/>
    </row>
    <row r="22084">
      <c r="A22084" s="147"/>
      <c r="B22084" s="64"/>
      <c r="C22084" s="147" t="s">
        <v>217</v>
      </c>
      <c r="E22084" s="161"/>
      <c r="F22084" s="162"/>
      <c r="G22084" s="147"/>
      <c r="H22084" s="146"/>
      <c r="J22084" s="146"/>
      <c r="L22084" s="150"/>
      <c r="N22084" s="163"/>
      <c r="O22084" s="146"/>
      <c r="P22084" s="146"/>
      <c r="Q22084" s="146"/>
      <c r="R22084" s="34"/>
      <c r="S22084" s="35"/>
      <c r="T22084" s="147"/>
    </row>
    <row r="22085">
      <c r="A22085" s="147"/>
      <c r="B22085" s="64"/>
      <c r="C22085" s="147" t="s">
        <v>217</v>
      </c>
      <c r="E22085" s="161"/>
      <c r="F22085" s="162"/>
      <c r="G22085" s="147"/>
      <c r="H22085" s="146"/>
      <c r="J22085" s="146"/>
      <c r="L22085" s="150"/>
      <c r="N22085" s="163"/>
      <c r="O22085" s="146"/>
      <c r="P22085" s="146"/>
      <c r="Q22085" s="146"/>
      <c r="R22085" s="34"/>
      <c r="S22085" s="35"/>
      <c r="T22085" s="147"/>
    </row>
    <row r="22086">
      <c r="A22086" s="147"/>
      <c r="B22086" s="64"/>
      <c r="C22086" s="147" t="s">
        <v>217</v>
      </c>
      <c r="E22086" s="161"/>
      <c r="F22086" s="162"/>
      <c r="G22086" s="147"/>
      <c r="H22086" s="146"/>
      <c r="J22086" s="146"/>
      <c r="L22086" s="150"/>
      <c r="N22086" s="163"/>
      <c r="O22086" s="146"/>
      <c r="P22086" s="146"/>
      <c r="Q22086" s="146"/>
      <c r="R22086" s="34"/>
      <c r="S22086" s="35"/>
      <c r="T22086" s="147"/>
    </row>
    <row r="22087">
      <c r="A22087" s="147"/>
      <c r="B22087" s="64"/>
      <c r="C22087" s="147" t="s">
        <v>217</v>
      </c>
      <c r="E22087" s="161"/>
      <c r="F22087" s="162"/>
      <c r="G22087" s="147"/>
      <c r="H22087" s="146"/>
      <c r="J22087" s="146"/>
      <c r="L22087" s="150"/>
      <c r="N22087" s="163"/>
      <c r="O22087" s="146"/>
      <c r="P22087" s="146"/>
      <c r="Q22087" s="146"/>
      <c r="R22087" s="34"/>
      <c r="S22087" s="35"/>
      <c r="T22087" s="147"/>
    </row>
    <row r="22088">
      <c r="A22088" s="147"/>
      <c r="B22088" s="64"/>
      <c r="C22088" s="147" t="s">
        <v>217</v>
      </c>
      <c r="E22088" s="161"/>
      <c r="F22088" s="162"/>
      <c r="G22088" s="147"/>
      <c r="H22088" s="146"/>
      <c r="J22088" s="146"/>
      <c r="L22088" s="150"/>
      <c r="N22088" s="163"/>
      <c r="O22088" s="146"/>
      <c r="P22088" s="146"/>
      <c r="Q22088" s="146"/>
      <c r="R22088" s="34"/>
      <c r="S22088" s="35"/>
      <c r="T22088" s="147"/>
    </row>
    <row r="22089">
      <c r="A22089" s="147"/>
      <c r="B22089" s="64"/>
      <c r="C22089" s="147" t="s">
        <v>217</v>
      </c>
      <c r="E22089" s="161"/>
      <c r="F22089" s="162"/>
      <c r="G22089" s="147"/>
      <c r="H22089" s="146"/>
      <c r="J22089" s="146"/>
      <c r="L22089" s="150"/>
      <c r="N22089" s="163"/>
      <c r="O22089" s="146"/>
      <c r="P22089" s="146"/>
      <c r="Q22089" s="146"/>
      <c r="R22089" s="34"/>
      <c r="S22089" s="35"/>
      <c r="T22089" s="147"/>
    </row>
    <row r="22090">
      <c r="A22090" s="147"/>
      <c r="B22090" s="64"/>
      <c r="C22090" s="147" t="s">
        <v>217</v>
      </c>
      <c r="E22090" s="161"/>
      <c r="F22090" s="162"/>
      <c r="G22090" s="147"/>
      <c r="H22090" s="146"/>
      <c r="J22090" s="146"/>
      <c r="L22090" s="150"/>
      <c r="N22090" s="163"/>
      <c r="O22090" s="146"/>
      <c r="P22090" s="146"/>
      <c r="Q22090" s="146"/>
      <c r="R22090" s="34"/>
      <c r="S22090" s="35"/>
      <c r="T22090" s="147"/>
    </row>
    <row r="22091">
      <c r="A22091" s="147"/>
      <c r="B22091" s="64"/>
      <c r="C22091" s="147" t="s">
        <v>217</v>
      </c>
      <c r="E22091" s="161"/>
      <c r="F22091" s="162"/>
      <c r="G22091" s="147"/>
      <c r="H22091" s="146"/>
      <c r="J22091" s="146"/>
      <c r="L22091" s="150"/>
      <c r="N22091" s="163"/>
      <c r="O22091" s="146"/>
      <c r="P22091" s="146"/>
      <c r="Q22091" s="146"/>
      <c r="R22091" s="34"/>
      <c r="S22091" s="35"/>
      <c r="T22091" s="147"/>
    </row>
    <row r="22092">
      <c r="A22092" s="147"/>
      <c r="B22092" s="64"/>
      <c r="C22092" s="147" t="s">
        <v>217</v>
      </c>
      <c r="E22092" s="161"/>
      <c r="F22092" s="162"/>
      <c r="G22092" s="147"/>
      <c r="H22092" s="146"/>
      <c r="J22092" s="146"/>
      <c r="L22092" s="150"/>
      <c r="N22092" s="163"/>
      <c r="O22092" s="146"/>
      <c r="P22092" s="146"/>
      <c r="Q22092" s="146"/>
      <c r="R22092" s="34"/>
      <c r="S22092" s="35"/>
      <c r="T22092" s="147"/>
    </row>
    <row r="22093">
      <c r="A22093" s="147"/>
      <c r="B22093" s="64"/>
      <c r="C22093" s="147" t="s">
        <v>217</v>
      </c>
      <c r="E22093" s="161"/>
      <c r="F22093" s="162"/>
      <c r="G22093" s="147"/>
      <c r="H22093" s="146"/>
      <c r="J22093" s="146"/>
      <c r="L22093" s="150"/>
      <c r="N22093" s="163"/>
      <c r="O22093" s="146"/>
      <c r="P22093" s="146"/>
      <c r="Q22093" s="146"/>
      <c r="R22093" s="34"/>
      <c r="S22093" s="35"/>
      <c r="T22093" s="147"/>
    </row>
    <row r="22094">
      <c r="A22094" s="147"/>
      <c r="B22094" s="64"/>
      <c r="C22094" s="147" t="s">
        <v>217</v>
      </c>
      <c r="E22094" s="161"/>
      <c r="F22094" s="162"/>
      <c r="G22094" s="147"/>
      <c r="H22094" s="146"/>
      <c r="J22094" s="146"/>
      <c r="L22094" s="150"/>
      <c r="N22094" s="163"/>
      <c r="O22094" s="146"/>
      <c r="P22094" s="146"/>
      <c r="Q22094" s="146"/>
      <c r="R22094" s="34"/>
      <c r="S22094" s="35"/>
      <c r="T22094" s="147"/>
    </row>
    <row r="22095">
      <c r="A22095" s="147"/>
      <c r="B22095" s="64"/>
      <c r="C22095" s="147" t="s">
        <v>217</v>
      </c>
      <c r="E22095" s="161"/>
      <c r="F22095" s="162"/>
      <c r="G22095" s="147"/>
      <c r="H22095" s="146"/>
      <c r="J22095" s="146"/>
      <c r="L22095" s="150"/>
      <c r="N22095" s="163"/>
      <c r="O22095" s="146"/>
      <c r="P22095" s="146"/>
      <c r="Q22095" s="146"/>
      <c r="R22095" s="34"/>
      <c r="S22095" s="35"/>
      <c r="T22095" s="147"/>
    </row>
    <row r="22096">
      <c r="A22096" s="147"/>
      <c r="B22096" s="64"/>
      <c r="C22096" s="147" t="s">
        <v>217</v>
      </c>
      <c r="E22096" s="161"/>
      <c r="F22096" s="162"/>
      <c r="G22096" s="147"/>
      <c r="H22096" s="146"/>
      <c r="J22096" s="146"/>
      <c r="L22096" s="150"/>
      <c r="N22096" s="163"/>
      <c r="O22096" s="146"/>
      <c r="P22096" s="146"/>
      <c r="Q22096" s="146"/>
      <c r="R22096" s="34"/>
      <c r="S22096" s="35"/>
      <c r="T22096" s="147"/>
    </row>
    <row r="22097">
      <c r="A22097" s="147"/>
      <c r="B22097" s="64"/>
      <c r="C22097" s="147" t="s">
        <v>217</v>
      </c>
      <c r="E22097" s="161"/>
      <c r="F22097" s="162"/>
      <c r="G22097" s="147"/>
      <c r="H22097" s="146"/>
      <c r="J22097" s="146"/>
      <c r="L22097" s="150"/>
      <c r="N22097" s="163"/>
      <c r="O22097" s="146"/>
      <c r="P22097" s="146"/>
      <c r="Q22097" s="146"/>
      <c r="R22097" s="34"/>
      <c r="S22097" s="35"/>
      <c r="T22097" s="147"/>
    </row>
    <row r="22098">
      <c r="A22098" s="147"/>
      <c r="B22098" s="64"/>
      <c r="C22098" s="147" t="s">
        <v>217</v>
      </c>
      <c r="E22098" s="161"/>
      <c r="F22098" s="162"/>
      <c r="G22098" s="147"/>
      <c r="H22098" s="146"/>
      <c r="J22098" s="146"/>
      <c r="L22098" s="150"/>
      <c r="N22098" s="163"/>
      <c r="O22098" s="146"/>
      <c r="P22098" s="146"/>
      <c r="Q22098" s="146"/>
      <c r="R22098" s="34"/>
      <c r="S22098" s="35"/>
      <c r="T22098" s="147"/>
    </row>
    <row r="22099">
      <c r="A22099" s="147"/>
      <c r="B22099" s="64"/>
      <c r="C22099" s="147" t="s">
        <v>217</v>
      </c>
      <c r="E22099" s="161"/>
      <c r="F22099" s="162"/>
      <c r="G22099" s="147"/>
      <c r="H22099" s="146"/>
      <c r="J22099" s="146"/>
      <c r="L22099" s="150"/>
      <c r="N22099" s="163"/>
      <c r="O22099" s="146"/>
      <c r="P22099" s="146"/>
      <c r="Q22099" s="146"/>
      <c r="R22099" s="34"/>
      <c r="S22099" s="35"/>
      <c r="T22099" s="147"/>
    </row>
    <row r="22100">
      <c r="A22100" s="147"/>
      <c r="B22100" s="64"/>
      <c r="C22100" s="147" t="s">
        <v>217</v>
      </c>
      <c r="E22100" s="161"/>
      <c r="F22100" s="162"/>
      <c r="G22100" s="147"/>
      <c r="H22100" s="146"/>
      <c r="J22100" s="146"/>
      <c r="L22100" s="150"/>
      <c r="N22100" s="163"/>
      <c r="O22100" s="146"/>
      <c r="P22100" s="146"/>
      <c r="Q22100" s="146"/>
      <c r="R22100" s="34"/>
      <c r="S22100" s="35"/>
      <c r="T22100" s="147"/>
    </row>
    <row r="22101">
      <c r="A22101" s="147"/>
      <c r="B22101" s="64"/>
      <c r="C22101" s="147" t="s">
        <v>217</v>
      </c>
      <c r="E22101" s="161"/>
      <c r="F22101" s="162"/>
      <c r="G22101" s="147"/>
      <c r="H22101" s="146"/>
      <c r="J22101" s="146"/>
      <c r="L22101" s="150"/>
      <c r="N22101" s="163"/>
      <c r="O22101" s="146"/>
      <c r="P22101" s="146"/>
      <c r="Q22101" s="146"/>
      <c r="R22101" s="34"/>
      <c r="S22101" s="35"/>
      <c r="T22101" s="147"/>
    </row>
    <row r="22102">
      <c r="A22102" s="147"/>
      <c r="B22102" s="64"/>
      <c r="C22102" s="147" t="s">
        <v>217</v>
      </c>
      <c r="E22102" s="161"/>
      <c r="F22102" s="162"/>
      <c r="G22102" s="147"/>
      <c r="H22102" s="146"/>
      <c r="J22102" s="146"/>
      <c r="L22102" s="150"/>
      <c r="N22102" s="163"/>
      <c r="O22102" s="146"/>
      <c r="P22102" s="146"/>
      <c r="Q22102" s="146"/>
      <c r="R22102" s="34"/>
      <c r="S22102" s="35"/>
      <c r="T22102" s="147"/>
    </row>
    <row r="22103">
      <c r="A22103" s="147"/>
      <c r="B22103" s="64"/>
      <c r="C22103" s="147" t="s">
        <v>217</v>
      </c>
      <c r="E22103" s="161"/>
      <c r="F22103" s="162"/>
      <c r="G22103" s="147"/>
      <c r="H22103" s="146"/>
      <c r="J22103" s="146"/>
      <c r="L22103" s="150"/>
      <c r="N22103" s="163"/>
      <c r="O22103" s="146"/>
      <c r="P22103" s="146"/>
      <c r="Q22103" s="146"/>
      <c r="R22103" s="34"/>
      <c r="S22103" s="35"/>
      <c r="T22103" s="147"/>
    </row>
    <row r="22104">
      <c r="A22104" s="147"/>
      <c r="B22104" s="64"/>
      <c r="C22104" s="147" t="s">
        <v>217</v>
      </c>
      <c r="E22104" s="161"/>
      <c r="F22104" s="162"/>
      <c r="G22104" s="147"/>
      <c r="H22104" s="146"/>
      <c r="J22104" s="146"/>
      <c r="L22104" s="150"/>
      <c r="N22104" s="163"/>
      <c r="O22104" s="146"/>
      <c r="P22104" s="146"/>
      <c r="Q22104" s="146"/>
      <c r="R22104" s="34"/>
      <c r="S22104" s="35"/>
      <c r="T22104" s="147"/>
    </row>
    <row r="22105">
      <c r="A22105" s="147"/>
      <c r="B22105" s="64"/>
      <c r="C22105" s="147" t="s">
        <v>217</v>
      </c>
      <c r="E22105" s="161"/>
      <c r="F22105" s="162"/>
      <c r="G22105" s="147"/>
      <c r="H22105" s="146"/>
      <c r="J22105" s="146"/>
      <c r="L22105" s="150"/>
      <c r="N22105" s="163"/>
      <c r="O22105" s="146"/>
      <c r="P22105" s="146"/>
      <c r="Q22105" s="146"/>
      <c r="R22105" s="34"/>
      <c r="S22105" s="35"/>
      <c r="T22105" s="147"/>
    </row>
    <row r="22106">
      <c r="A22106" s="147"/>
      <c r="B22106" s="64"/>
      <c r="C22106" s="147" t="s">
        <v>217</v>
      </c>
      <c r="E22106" s="161"/>
      <c r="F22106" s="162"/>
      <c r="G22106" s="147"/>
      <c r="H22106" s="146"/>
      <c r="J22106" s="146"/>
      <c r="L22106" s="150"/>
      <c r="N22106" s="163"/>
      <c r="O22106" s="146"/>
      <c r="P22106" s="146"/>
      <c r="Q22106" s="146"/>
      <c r="R22106" s="34"/>
      <c r="S22106" s="35"/>
      <c r="T22106" s="147"/>
    </row>
    <row r="22107">
      <c r="A22107" s="147"/>
      <c r="B22107" s="64"/>
      <c r="C22107" s="147" t="s">
        <v>217</v>
      </c>
      <c r="E22107" s="161"/>
      <c r="F22107" s="162"/>
      <c r="G22107" s="147"/>
      <c r="H22107" s="146"/>
      <c r="J22107" s="146"/>
      <c r="L22107" s="150"/>
      <c r="N22107" s="163"/>
      <c r="O22107" s="146"/>
      <c r="P22107" s="146"/>
      <c r="Q22107" s="146"/>
      <c r="R22107" s="34"/>
      <c r="S22107" s="35"/>
      <c r="T22107" s="147"/>
    </row>
    <row r="22108">
      <c r="A22108" s="147"/>
      <c r="B22108" s="64"/>
      <c r="C22108" s="147" t="s">
        <v>217</v>
      </c>
      <c r="E22108" s="161"/>
      <c r="F22108" s="162"/>
      <c r="G22108" s="147"/>
      <c r="H22108" s="146"/>
      <c r="J22108" s="146"/>
      <c r="L22108" s="150"/>
      <c r="N22108" s="163"/>
      <c r="O22108" s="146"/>
      <c r="P22108" s="146"/>
      <c r="Q22108" s="146"/>
      <c r="R22108" s="34"/>
      <c r="S22108" s="35"/>
      <c r="T22108" s="147"/>
    </row>
    <row r="22109">
      <c r="A22109" s="147"/>
      <c r="B22109" s="64"/>
      <c r="C22109" s="147" t="s">
        <v>217</v>
      </c>
      <c r="E22109" s="161"/>
      <c r="F22109" s="162"/>
      <c r="G22109" s="147"/>
      <c r="H22109" s="146"/>
      <c r="J22109" s="146"/>
      <c r="L22109" s="150"/>
      <c r="N22109" s="163"/>
      <c r="O22109" s="146"/>
      <c r="P22109" s="146"/>
      <c r="Q22109" s="146"/>
      <c r="R22109" s="34"/>
      <c r="S22109" s="35"/>
      <c r="T22109" s="147"/>
    </row>
    <row r="22110">
      <c r="A22110" s="147"/>
      <c r="B22110" s="64"/>
      <c r="C22110" s="147" t="s">
        <v>217</v>
      </c>
      <c r="E22110" s="161"/>
      <c r="F22110" s="162"/>
      <c r="G22110" s="147"/>
      <c r="H22110" s="146"/>
      <c r="J22110" s="146"/>
      <c r="L22110" s="150"/>
      <c r="N22110" s="163"/>
      <c r="O22110" s="146"/>
      <c r="P22110" s="146"/>
      <c r="Q22110" s="146"/>
      <c r="R22110" s="34"/>
      <c r="S22110" s="35"/>
      <c r="T22110" s="147"/>
    </row>
    <row r="22111">
      <c r="A22111" s="147"/>
      <c r="B22111" s="64"/>
      <c r="C22111" s="147" t="s">
        <v>217</v>
      </c>
      <c r="E22111" s="161"/>
      <c r="F22111" s="162"/>
      <c r="G22111" s="147"/>
      <c r="H22111" s="146"/>
      <c r="J22111" s="146"/>
      <c r="L22111" s="150"/>
      <c r="N22111" s="163"/>
      <c r="O22111" s="146"/>
      <c r="P22111" s="146"/>
      <c r="Q22111" s="146"/>
      <c r="R22111" s="34"/>
      <c r="S22111" s="35"/>
      <c r="T22111" s="147"/>
    </row>
    <row r="22112">
      <c r="A22112" s="147"/>
      <c r="B22112" s="64"/>
      <c r="C22112" s="147" t="s">
        <v>217</v>
      </c>
      <c r="E22112" s="161"/>
      <c r="F22112" s="162"/>
      <c r="G22112" s="147"/>
      <c r="H22112" s="146"/>
      <c r="J22112" s="146"/>
      <c r="L22112" s="150"/>
      <c r="N22112" s="163"/>
      <c r="O22112" s="146"/>
      <c r="P22112" s="146"/>
      <c r="Q22112" s="146"/>
      <c r="R22112" s="34"/>
      <c r="S22112" s="35"/>
      <c r="T22112" s="147"/>
    </row>
    <row r="22113">
      <c r="A22113" s="147"/>
      <c r="B22113" s="64"/>
      <c r="C22113" s="147" t="s">
        <v>217</v>
      </c>
      <c r="E22113" s="161"/>
      <c r="F22113" s="162"/>
      <c r="G22113" s="147"/>
      <c r="H22113" s="146"/>
      <c r="J22113" s="146"/>
      <c r="L22113" s="150"/>
      <c r="N22113" s="163"/>
      <c r="O22113" s="146"/>
      <c r="P22113" s="146"/>
      <c r="Q22113" s="146"/>
      <c r="R22113" s="34"/>
      <c r="S22113" s="35"/>
      <c r="T22113" s="147"/>
    </row>
    <row r="22114">
      <c r="A22114" s="147"/>
      <c r="B22114" s="64"/>
      <c r="C22114" s="147" t="s">
        <v>217</v>
      </c>
      <c r="E22114" s="161"/>
      <c r="F22114" s="162"/>
      <c r="G22114" s="147"/>
      <c r="H22114" s="146"/>
      <c r="J22114" s="146"/>
      <c r="L22114" s="150"/>
      <c r="N22114" s="163"/>
      <c r="O22114" s="146"/>
      <c r="P22114" s="146"/>
      <c r="Q22114" s="146"/>
      <c r="R22114" s="34"/>
      <c r="S22114" s="35"/>
      <c r="T22114" s="147"/>
    </row>
    <row r="22115">
      <c r="A22115" s="147"/>
      <c r="B22115" s="64"/>
      <c r="C22115" s="147" t="s">
        <v>217</v>
      </c>
      <c r="E22115" s="161"/>
      <c r="F22115" s="162"/>
      <c r="G22115" s="147"/>
      <c r="H22115" s="146"/>
      <c r="J22115" s="146"/>
      <c r="L22115" s="150"/>
      <c r="N22115" s="163"/>
      <c r="O22115" s="146"/>
      <c r="P22115" s="146"/>
      <c r="Q22115" s="146"/>
      <c r="R22115" s="34"/>
      <c r="S22115" s="35"/>
      <c r="T22115" s="147"/>
    </row>
    <row r="22116">
      <c r="A22116" s="147"/>
      <c r="B22116" s="64"/>
      <c r="C22116" s="147" t="s">
        <v>217</v>
      </c>
      <c r="E22116" s="161"/>
      <c r="F22116" s="162"/>
      <c r="G22116" s="147"/>
      <c r="H22116" s="146"/>
      <c r="J22116" s="146"/>
      <c r="L22116" s="150"/>
      <c r="N22116" s="163"/>
      <c r="O22116" s="146"/>
      <c r="P22116" s="146"/>
      <c r="Q22116" s="146"/>
      <c r="R22116" s="34"/>
      <c r="S22116" s="35"/>
      <c r="T22116" s="147"/>
    </row>
    <row r="22117">
      <c r="A22117" s="147"/>
      <c r="B22117" s="64"/>
      <c r="C22117" s="147" t="s">
        <v>217</v>
      </c>
      <c r="E22117" s="161"/>
      <c r="F22117" s="162"/>
      <c r="G22117" s="147"/>
      <c r="H22117" s="146"/>
      <c r="J22117" s="146"/>
      <c r="L22117" s="150"/>
      <c r="N22117" s="163"/>
      <c r="O22117" s="146"/>
      <c r="P22117" s="146"/>
      <c r="Q22117" s="146"/>
      <c r="R22117" s="34"/>
      <c r="S22117" s="35"/>
      <c r="T22117" s="147"/>
    </row>
    <row r="22118">
      <c r="A22118" s="147"/>
      <c r="B22118" s="64"/>
      <c r="C22118" s="147" t="s">
        <v>217</v>
      </c>
      <c r="E22118" s="161"/>
      <c r="F22118" s="162"/>
      <c r="G22118" s="147"/>
      <c r="H22118" s="146"/>
      <c r="J22118" s="146"/>
      <c r="L22118" s="150"/>
      <c r="N22118" s="163"/>
      <c r="O22118" s="146"/>
      <c r="P22118" s="146"/>
      <c r="Q22118" s="146"/>
      <c r="R22118" s="34"/>
      <c r="S22118" s="35"/>
      <c r="T22118" s="147"/>
    </row>
    <row r="22119">
      <c r="A22119" s="147"/>
      <c r="B22119" s="64"/>
      <c r="C22119" s="147" t="s">
        <v>217</v>
      </c>
      <c r="E22119" s="161"/>
      <c r="F22119" s="162"/>
      <c r="G22119" s="147"/>
      <c r="H22119" s="146"/>
      <c r="J22119" s="146"/>
      <c r="L22119" s="150"/>
      <c r="N22119" s="163"/>
      <c r="O22119" s="146"/>
      <c r="P22119" s="146"/>
      <c r="Q22119" s="146"/>
      <c r="R22119" s="34"/>
      <c r="S22119" s="35"/>
      <c r="T22119" s="147"/>
    </row>
    <row r="22120">
      <c r="A22120" s="147"/>
      <c r="B22120" s="64"/>
      <c r="C22120" s="147" t="s">
        <v>217</v>
      </c>
      <c r="E22120" s="161"/>
      <c r="F22120" s="162"/>
      <c r="G22120" s="147"/>
      <c r="H22120" s="146"/>
      <c r="J22120" s="146"/>
      <c r="L22120" s="150"/>
      <c r="N22120" s="163"/>
      <c r="O22120" s="146"/>
      <c r="P22120" s="146"/>
      <c r="Q22120" s="146"/>
      <c r="R22120" s="34"/>
      <c r="S22120" s="35"/>
      <c r="T22120" s="147"/>
    </row>
    <row r="22121">
      <c r="A22121" s="147"/>
      <c r="B22121" s="64"/>
      <c r="C22121" s="147" t="s">
        <v>217</v>
      </c>
      <c r="E22121" s="161"/>
      <c r="F22121" s="162"/>
      <c r="G22121" s="147"/>
      <c r="H22121" s="146"/>
      <c r="J22121" s="146"/>
      <c r="L22121" s="150"/>
      <c r="N22121" s="163"/>
      <c r="O22121" s="146"/>
      <c r="P22121" s="146"/>
      <c r="Q22121" s="146"/>
      <c r="R22121" s="34"/>
      <c r="S22121" s="35"/>
      <c r="T22121" s="147"/>
    </row>
    <row r="22122">
      <c r="A22122" s="147"/>
      <c r="B22122" s="64"/>
      <c r="C22122" s="147" t="s">
        <v>217</v>
      </c>
      <c r="E22122" s="161"/>
      <c r="F22122" s="162"/>
      <c r="G22122" s="147"/>
      <c r="H22122" s="146"/>
      <c r="J22122" s="146"/>
      <c r="L22122" s="150"/>
      <c r="N22122" s="163"/>
      <c r="O22122" s="146"/>
      <c r="P22122" s="146"/>
      <c r="Q22122" s="146"/>
      <c r="R22122" s="34"/>
      <c r="S22122" s="35"/>
      <c r="T22122" s="147"/>
    </row>
    <row r="22123">
      <c r="A22123" s="147"/>
      <c r="B22123" s="64"/>
      <c r="C22123" s="147" t="s">
        <v>217</v>
      </c>
      <c r="E22123" s="161"/>
      <c r="F22123" s="162"/>
      <c r="G22123" s="147"/>
      <c r="H22123" s="146"/>
      <c r="J22123" s="146"/>
      <c r="L22123" s="150"/>
      <c r="N22123" s="163"/>
      <c r="O22123" s="146"/>
      <c r="P22123" s="146"/>
      <c r="Q22123" s="146"/>
      <c r="R22123" s="34"/>
      <c r="S22123" s="35"/>
      <c r="T22123" s="147"/>
    </row>
    <row r="22124">
      <c r="A22124" s="147"/>
      <c r="B22124" s="64"/>
      <c r="C22124" s="147" t="s">
        <v>217</v>
      </c>
      <c r="E22124" s="161"/>
      <c r="F22124" s="162"/>
      <c r="G22124" s="147"/>
      <c r="H22124" s="146"/>
      <c r="J22124" s="146"/>
      <c r="L22124" s="150"/>
      <c r="N22124" s="163"/>
      <c r="O22124" s="146"/>
      <c r="P22124" s="146"/>
      <c r="Q22124" s="146"/>
      <c r="R22124" s="34"/>
      <c r="S22124" s="35"/>
      <c r="T22124" s="147"/>
    </row>
    <row r="22125">
      <c r="A22125" s="147"/>
      <c r="B22125" s="64"/>
      <c r="C22125" s="147" t="s">
        <v>217</v>
      </c>
      <c r="E22125" s="161"/>
      <c r="F22125" s="162"/>
      <c r="G22125" s="147"/>
      <c r="H22125" s="146"/>
      <c r="J22125" s="146"/>
      <c r="L22125" s="150"/>
      <c r="N22125" s="163"/>
      <c r="O22125" s="146"/>
      <c r="P22125" s="146"/>
      <c r="Q22125" s="146"/>
      <c r="R22125" s="34"/>
      <c r="S22125" s="35"/>
      <c r="T22125" s="147"/>
    </row>
    <row r="22126">
      <c r="A22126" s="147"/>
      <c r="B22126" s="64"/>
      <c r="C22126" s="147" t="s">
        <v>217</v>
      </c>
      <c r="E22126" s="161"/>
      <c r="F22126" s="162"/>
      <c r="G22126" s="147"/>
      <c r="H22126" s="146"/>
      <c r="J22126" s="146"/>
      <c r="L22126" s="150"/>
      <c r="N22126" s="163"/>
      <c r="O22126" s="146"/>
      <c r="P22126" s="146"/>
      <c r="Q22126" s="146"/>
      <c r="R22126" s="34"/>
      <c r="S22126" s="35"/>
      <c r="T22126" s="147"/>
    </row>
    <row r="22127">
      <c r="A22127" s="147"/>
      <c r="B22127" s="64"/>
      <c r="C22127" s="147" t="s">
        <v>217</v>
      </c>
      <c r="E22127" s="161"/>
      <c r="F22127" s="162"/>
      <c r="G22127" s="147"/>
      <c r="H22127" s="146"/>
      <c r="J22127" s="146"/>
      <c r="L22127" s="150"/>
      <c r="N22127" s="163"/>
      <c r="O22127" s="146"/>
      <c r="P22127" s="146"/>
      <c r="Q22127" s="146"/>
      <c r="R22127" s="34"/>
      <c r="S22127" s="35"/>
      <c r="T22127" s="147"/>
    </row>
    <row r="22128">
      <c r="A22128" s="147"/>
      <c r="B22128" s="64"/>
      <c r="C22128" s="147" t="s">
        <v>217</v>
      </c>
      <c r="E22128" s="161"/>
      <c r="F22128" s="162"/>
      <c r="G22128" s="147"/>
      <c r="H22128" s="146"/>
      <c r="J22128" s="146"/>
      <c r="L22128" s="150"/>
      <c r="N22128" s="163"/>
      <c r="O22128" s="146"/>
      <c r="P22128" s="146"/>
      <c r="Q22128" s="146"/>
      <c r="R22128" s="34"/>
      <c r="S22128" s="35"/>
      <c r="T22128" s="147"/>
    </row>
    <row r="22129">
      <c r="A22129" s="147"/>
      <c r="B22129" s="64"/>
      <c r="C22129" s="147" t="s">
        <v>217</v>
      </c>
      <c r="E22129" s="161"/>
      <c r="F22129" s="162"/>
      <c r="G22129" s="147"/>
      <c r="H22129" s="146"/>
      <c r="J22129" s="146"/>
      <c r="L22129" s="150"/>
      <c r="N22129" s="163"/>
      <c r="O22129" s="146"/>
      <c r="P22129" s="146"/>
      <c r="Q22129" s="146"/>
      <c r="R22129" s="34"/>
      <c r="S22129" s="35"/>
      <c r="T22129" s="147"/>
    </row>
    <row r="22130">
      <c r="A22130" s="147"/>
      <c r="B22130" s="64"/>
      <c r="C22130" s="147" t="s">
        <v>217</v>
      </c>
      <c r="E22130" s="161"/>
      <c r="F22130" s="162"/>
      <c r="G22130" s="147"/>
      <c r="H22130" s="146"/>
      <c r="J22130" s="146"/>
      <c r="L22130" s="150"/>
      <c r="N22130" s="163"/>
      <c r="O22130" s="146"/>
      <c r="P22130" s="146"/>
      <c r="Q22130" s="146"/>
      <c r="R22130" s="34"/>
      <c r="S22130" s="35"/>
      <c r="T22130" s="147"/>
    </row>
    <row r="22131">
      <c r="A22131" s="147"/>
      <c r="B22131" s="64"/>
      <c r="C22131" s="147" t="s">
        <v>217</v>
      </c>
      <c r="E22131" s="161"/>
      <c r="F22131" s="162"/>
      <c r="G22131" s="147"/>
      <c r="H22131" s="146"/>
      <c r="J22131" s="146"/>
      <c r="L22131" s="150"/>
      <c r="N22131" s="163"/>
      <c r="O22131" s="146"/>
      <c r="P22131" s="146"/>
      <c r="Q22131" s="146"/>
      <c r="R22131" s="34"/>
      <c r="S22131" s="35"/>
      <c r="T22131" s="147"/>
    </row>
    <row r="22132">
      <c r="A22132" s="147"/>
      <c r="B22132" s="64"/>
      <c r="C22132" s="147" t="s">
        <v>217</v>
      </c>
      <c r="E22132" s="161"/>
      <c r="F22132" s="162"/>
      <c r="G22132" s="147"/>
      <c r="H22132" s="146"/>
      <c r="J22132" s="146"/>
      <c r="L22132" s="150"/>
      <c r="N22132" s="163"/>
      <c r="O22132" s="146"/>
      <c r="P22132" s="146"/>
      <c r="Q22132" s="146"/>
      <c r="R22132" s="34"/>
      <c r="S22132" s="35"/>
      <c r="T22132" s="147"/>
    </row>
    <row r="22133">
      <c r="A22133" s="147"/>
      <c r="B22133" s="64"/>
      <c r="C22133" s="147" t="s">
        <v>217</v>
      </c>
      <c r="E22133" s="161"/>
      <c r="F22133" s="162"/>
      <c r="G22133" s="147"/>
      <c r="H22133" s="146"/>
      <c r="J22133" s="146"/>
      <c r="L22133" s="150"/>
      <c r="N22133" s="163"/>
      <c r="O22133" s="146"/>
      <c r="P22133" s="146"/>
      <c r="Q22133" s="146"/>
      <c r="R22133" s="34"/>
      <c r="S22133" s="35"/>
      <c r="T22133" s="147"/>
    </row>
    <row r="22134">
      <c r="A22134" s="147"/>
      <c r="B22134" s="64"/>
      <c r="C22134" s="147" t="s">
        <v>217</v>
      </c>
      <c r="E22134" s="161"/>
      <c r="F22134" s="162"/>
      <c r="G22134" s="147"/>
      <c r="H22134" s="146"/>
      <c r="J22134" s="146"/>
      <c r="L22134" s="150"/>
      <c r="N22134" s="163"/>
      <c r="O22134" s="146"/>
      <c r="P22134" s="146"/>
      <c r="Q22134" s="146"/>
      <c r="R22134" s="34"/>
      <c r="S22134" s="35"/>
      <c r="T22134" s="147"/>
    </row>
    <row r="22135">
      <c r="A22135" s="147"/>
      <c r="B22135" s="64"/>
      <c r="C22135" s="147" t="s">
        <v>217</v>
      </c>
      <c r="E22135" s="161"/>
      <c r="F22135" s="162"/>
      <c r="G22135" s="147"/>
      <c r="H22135" s="146"/>
      <c r="J22135" s="146"/>
      <c r="L22135" s="150"/>
      <c r="N22135" s="163"/>
      <c r="O22135" s="146"/>
      <c r="P22135" s="146"/>
      <c r="Q22135" s="146"/>
      <c r="R22135" s="34"/>
      <c r="S22135" s="35"/>
      <c r="T22135" s="147"/>
    </row>
    <row r="22136">
      <c r="A22136" s="147"/>
      <c r="B22136" s="64"/>
      <c r="C22136" s="147" t="s">
        <v>217</v>
      </c>
      <c r="E22136" s="161"/>
      <c r="F22136" s="162"/>
      <c r="G22136" s="147"/>
      <c r="H22136" s="146"/>
      <c r="J22136" s="146"/>
      <c r="L22136" s="150"/>
      <c r="N22136" s="163"/>
      <c r="O22136" s="146"/>
      <c r="P22136" s="146"/>
      <c r="Q22136" s="146"/>
      <c r="R22136" s="34"/>
      <c r="S22136" s="35"/>
      <c r="T22136" s="147"/>
    </row>
    <row r="22137">
      <c r="A22137" s="147"/>
      <c r="B22137" s="64"/>
      <c r="C22137" s="147" t="s">
        <v>217</v>
      </c>
      <c r="E22137" s="161"/>
      <c r="F22137" s="162"/>
      <c r="G22137" s="147"/>
      <c r="H22137" s="146"/>
      <c r="J22137" s="146"/>
      <c r="L22137" s="150"/>
      <c r="N22137" s="163"/>
      <c r="O22137" s="146"/>
      <c r="P22137" s="146"/>
      <c r="Q22137" s="146"/>
      <c r="R22137" s="34"/>
      <c r="S22137" s="35"/>
      <c r="T22137" s="147"/>
    </row>
    <row r="22138">
      <c r="A22138" s="147"/>
      <c r="B22138" s="64"/>
      <c r="C22138" s="147" t="s">
        <v>217</v>
      </c>
      <c r="E22138" s="161"/>
      <c r="F22138" s="162"/>
      <c r="G22138" s="147"/>
      <c r="H22138" s="146"/>
      <c r="J22138" s="146"/>
      <c r="L22138" s="150"/>
      <c r="N22138" s="163"/>
      <c r="O22138" s="146"/>
      <c r="P22138" s="146"/>
      <c r="Q22138" s="146"/>
      <c r="R22138" s="34"/>
      <c r="S22138" s="35"/>
      <c r="T22138" s="147"/>
    </row>
    <row r="22139">
      <c r="A22139" s="147"/>
      <c r="B22139" s="64"/>
      <c r="C22139" s="147" t="s">
        <v>217</v>
      </c>
      <c r="E22139" s="161"/>
      <c r="F22139" s="162"/>
      <c r="G22139" s="147"/>
      <c r="H22139" s="146"/>
      <c r="J22139" s="146"/>
      <c r="L22139" s="150"/>
      <c r="N22139" s="163"/>
      <c r="O22139" s="146"/>
      <c r="P22139" s="146"/>
      <c r="Q22139" s="146"/>
      <c r="R22139" s="34"/>
      <c r="S22139" s="35"/>
      <c r="T22139" s="147"/>
    </row>
    <row r="22140">
      <c r="A22140" s="147"/>
      <c r="B22140" s="64"/>
      <c r="C22140" s="147" t="s">
        <v>217</v>
      </c>
      <c r="E22140" s="161"/>
      <c r="F22140" s="162"/>
      <c r="G22140" s="147"/>
      <c r="H22140" s="146"/>
      <c r="J22140" s="146"/>
      <c r="L22140" s="150"/>
      <c r="N22140" s="163"/>
      <c r="O22140" s="146"/>
      <c r="P22140" s="146"/>
      <c r="Q22140" s="146"/>
      <c r="R22140" s="34"/>
      <c r="S22140" s="35"/>
      <c r="T22140" s="147"/>
    </row>
    <row r="22141">
      <c r="A22141" s="147"/>
      <c r="B22141" s="64"/>
      <c r="C22141" s="147" t="s">
        <v>217</v>
      </c>
      <c r="E22141" s="161"/>
      <c r="F22141" s="162"/>
      <c r="G22141" s="147"/>
      <c r="H22141" s="146"/>
      <c r="J22141" s="146"/>
      <c r="L22141" s="150"/>
      <c r="N22141" s="163"/>
      <c r="O22141" s="146"/>
      <c r="P22141" s="146"/>
      <c r="Q22141" s="146"/>
      <c r="R22141" s="34"/>
      <c r="S22141" s="35"/>
      <c r="T22141" s="147"/>
    </row>
    <row r="22142">
      <c r="A22142" s="147"/>
      <c r="B22142" s="64"/>
      <c r="C22142" s="147" t="s">
        <v>217</v>
      </c>
      <c r="E22142" s="161"/>
      <c r="F22142" s="162"/>
      <c r="G22142" s="147"/>
      <c r="H22142" s="146"/>
      <c r="J22142" s="146"/>
      <c r="L22142" s="150"/>
      <c r="N22142" s="163"/>
      <c r="O22142" s="146"/>
      <c r="P22142" s="146"/>
      <c r="Q22142" s="146"/>
      <c r="R22142" s="34"/>
      <c r="S22142" s="35"/>
      <c r="T22142" s="147"/>
    </row>
    <row r="22143">
      <c r="A22143" s="147"/>
      <c r="B22143" s="64"/>
      <c r="C22143" s="147" t="s">
        <v>217</v>
      </c>
      <c r="E22143" s="161"/>
      <c r="F22143" s="162"/>
      <c r="G22143" s="147"/>
      <c r="H22143" s="146"/>
      <c r="J22143" s="146"/>
      <c r="L22143" s="150"/>
      <c r="N22143" s="163"/>
      <c r="O22143" s="146"/>
      <c r="P22143" s="146"/>
      <c r="Q22143" s="146"/>
      <c r="R22143" s="34"/>
      <c r="S22143" s="35"/>
      <c r="T22143" s="147"/>
    </row>
    <row r="22144">
      <c r="A22144" s="147"/>
      <c r="B22144" s="64"/>
      <c r="C22144" s="147" t="s">
        <v>217</v>
      </c>
      <c r="E22144" s="161"/>
      <c r="F22144" s="162"/>
      <c r="G22144" s="147"/>
      <c r="H22144" s="146"/>
      <c r="J22144" s="146"/>
      <c r="L22144" s="150"/>
      <c r="N22144" s="163"/>
      <c r="O22144" s="146"/>
      <c r="P22144" s="146"/>
      <c r="Q22144" s="146"/>
      <c r="R22144" s="34"/>
      <c r="S22144" s="35"/>
      <c r="T22144" s="147"/>
    </row>
    <row r="22145">
      <c r="A22145" s="147"/>
      <c r="B22145" s="64"/>
      <c r="C22145" s="147" t="s">
        <v>217</v>
      </c>
      <c r="E22145" s="161"/>
      <c r="F22145" s="162"/>
      <c r="G22145" s="147"/>
      <c r="H22145" s="146"/>
      <c r="J22145" s="146"/>
      <c r="L22145" s="150"/>
      <c r="N22145" s="163"/>
      <c r="O22145" s="146"/>
      <c r="P22145" s="146"/>
      <c r="Q22145" s="146"/>
      <c r="R22145" s="34"/>
      <c r="S22145" s="35"/>
      <c r="T22145" s="147"/>
    </row>
    <row r="22146">
      <c r="A22146" s="147"/>
      <c r="B22146" s="64"/>
      <c r="C22146" s="147" t="s">
        <v>217</v>
      </c>
      <c r="E22146" s="161"/>
      <c r="F22146" s="162"/>
      <c r="G22146" s="147"/>
      <c r="H22146" s="146"/>
      <c r="J22146" s="146"/>
      <c r="L22146" s="150"/>
      <c r="N22146" s="163"/>
      <c r="O22146" s="146"/>
      <c r="P22146" s="146"/>
      <c r="Q22146" s="146"/>
      <c r="R22146" s="34"/>
      <c r="S22146" s="35"/>
      <c r="T22146" s="147"/>
    </row>
    <row r="22147">
      <c r="A22147" s="147"/>
      <c r="B22147" s="64"/>
      <c r="C22147" s="147" t="s">
        <v>217</v>
      </c>
      <c r="E22147" s="161"/>
      <c r="F22147" s="162"/>
      <c r="G22147" s="147"/>
      <c r="H22147" s="146"/>
      <c r="J22147" s="146"/>
      <c r="L22147" s="150"/>
      <c r="N22147" s="163"/>
      <c r="O22147" s="146"/>
      <c r="P22147" s="146"/>
      <c r="Q22147" s="146"/>
      <c r="R22147" s="34"/>
      <c r="S22147" s="35"/>
      <c r="T22147" s="147"/>
    </row>
    <row r="22148">
      <c r="A22148" s="147"/>
      <c r="B22148" s="64"/>
      <c r="C22148" s="147" t="s">
        <v>217</v>
      </c>
      <c r="E22148" s="161"/>
      <c r="F22148" s="162"/>
      <c r="G22148" s="147"/>
      <c r="H22148" s="146"/>
      <c r="J22148" s="146"/>
      <c r="L22148" s="150"/>
      <c r="N22148" s="163"/>
      <c r="O22148" s="146"/>
      <c r="P22148" s="146"/>
      <c r="Q22148" s="146"/>
      <c r="R22148" s="34"/>
      <c r="S22148" s="35"/>
      <c r="T22148" s="147"/>
    </row>
    <row r="22149">
      <c r="A22149" s="147"/>
      <c r="B22149" s="64"/>
      <c r="C22149" s="147" t="s">
        <v>217</v>
      </c>
      <c r="E22149" s="161"/>
      <c r="F22149" s="162"/>
      <c r="G22149" s="147"/>
      <c r="H22149" s="146"/>
      <c r="J22149" s="146"/>
      <c r="L22149" s="150"/>
      <c r="N22149" s="163"/>
      <c r="O22149" s="146"/>
      <c r="P22149" s="146"/>
      <c r="Q22149" s="146"/>
      <c r="R22149" s="34"/>
      <c r="S22149" s="35"/>
      <c r="T22149" s="147"/>
    </row>
    <row r="22150">
      <c r="A22150" s="147"/>
      <c r="B22150" s="64"/>
      <c r="C22150" s="147" t="s">
        <v>217</v>
      </c>
      <c r="E22150" s="161"/>
      <c r="F22150" s="162"/>
      <c r="G22150" s="147"/>
      <c r="H22150" s="146"/>
      <c r="J22150" s="146"/>
      <c r="L22150" s="150"/>
      <c r="N22150" s="163"/>
      <c r="O22150" s="146"/>
      <c r="P22150" s="146"/>
      <c r="Q22150" s="146"/>
      <c r="R22150" s="34"/>
      <c r="S22150" s="35"/>
      <c r="T22150" s="147"/>
    </row>
    <row r="22151">
      <c r="A22151" s="147"/>
      <c r="B22151" s="64"/>
      <c r="C22151" s="147" t="s">
        <v>217</v>
      </c>
      <c r="E22151" s="161"/>
      <c r="F22151" s="162"/>
      <c r="G22151" s="147"/>
      <c r="H22151" s="146"/>
      <c r="J22151" s="146"/>
      <c r="L22151" s="150"/>
      <c r="N22151" s="163"/>
      <c r="O22151" s="146"/>
      <c r="P22151" s="146"/>
      <c r="Q22151" s="146"/>
      <c r="R22151" s="34"/>
      <c r="S22151" s="35"/>
      <c r="T22151" s="147"/>
    </row>
    <row r="22152">
      <c r="A22152" s="147"/>
      <c r="B22152" s="64"/>
      <c r="C22152" s="147" t="s">
        <v>217</v>
      </c>
      <c r="E22152" s="161"/>
      <c r="F22152" s="162"/>
      <c r="G22152" s="147"/>
      <c r="H22152" s="146"/>
      <c r="J22152" s="146"/>
      <c r="L22152" s="150"/>
      <c r="N22152" s="163"/>
      <c r="O22152" s="146"/>
      <c r="P22152" s="146"/>
      <c r="Q22152" s="146"/>
      <c r="R22152" s="34"/>
      <c r="S22152" s="35"/>
      <c r="T22152" s="147"/>
    </row>
    <row r="22153">
      <c r="A22153" s="147"/>
      <c r="B22153" s="64"/>
      <c r="C22153" s="147" t="s">
        <v>217</v>
      </c>
      <c r="E22153" s="161"/>
      <c r="F22153" s="162"/>
      <c r="G22153" s="147"/>
      <c r="H22153" s="146"/>
      <c r="J22153" s="146"/>
      <c r="L22153" s="150"/>
      <c r="N22153" s="163"/>
      <c r="O22153" s="146"/>
      <c r="P22153" s="146"/>
      <c r="Q22153" s="146"/>
      <c r="R22153" s="34"/>
      <c r="S22153" s="35"/>
      <c r="T22153" s="147"/>
    </row>
    <row r="22154">
      <c r="A22154" s="147"/>
      <c r="B22154" s="64"/>
      <c r="C22154" s="147" t="s">
        <v>217</v>
      </c>
      <c r="E22154" s="161"/>
      <c r="F22154" s="162"/>
      <c r="G22154" s="147"/>
      <c r="H22154" s="146"/>
      <c r="J22154" s="146"/>
      <c r="L22154" s="150"/>
      <c r="N22154" s="163"/>
      <c r="O22154" s="146"/>
      <c r="P22154" s="146"/>
      <c r="Q22154" s="146"/>
      <c r="R22154" s="34"/>
      <c r="S22154" s="35"/>
      <c r="T22154" s="147"/>
    </row>
    <row r="22155">
      <c r="A22155" s="147"/>
      <c r="B22155" s="64"/>
      <c r="C22155" s="147" t="s">
        <v>217</v>
      </c>
      <c r="E22155" s="161"/>
      <c r="F22155" s="162"/>
      <c r="G22155" s="147"/>
      <c r="H22155" s="146"/>
      <c r="J22155" s="146"/>
      <c r="L22155" s="150"/>
      <c r="N22155" s="163"/>
      <c r="O22155" s="146"/>
      <c r="P22155" s="146"/>
      <c r="Q22155" s="146"/>
      <c r="R22155" s="34"/>
      <c r="S22155" s="35"/>
      <c r="T22155" s="147"/>
    </row>
    <row r="22156">
      <c r="A22156" s="147"/>
      <c r="B22156" s="64"/>
      <c r="C22156" s="147" t="s">
        <v>217</v>
      </c>
      <c r="E22156" s="161"/>
      <c r="F22156" s="162"/>
      <c r="G22156" s="147"/>
      <c r="H22156" s="146"/>
      <c r="J22156" s="146"/>
      <c r="L22156" s="150"/>
      <c r="N22156" s="163"/>
      <c r="O22156" s="146"/>
      <c r="P22156" s="146"/>
      <c r="Q22156" s="146"/>
      <c r="R22156" s="34"/>
      <c r="S22156" s="35"/>
      <c r="T22156" s="147"/>
    </row>
    <row r="22157">
      <c r="A22157" s="147"/>
      <c r="B22157" s="64"/>
      <c r="C22157" s="147" t="s">
        <v>217</v>
      </c>
      <c r="E22157" s="161"/>
      <c r="F22157" s="162"/>
      <c r="G22157" s="147"/>
      <c r="H22157" s="146"/>
      <c r="J22157" s="146"/>
      <c r="L22157" s="150"/>
      <c r="N22157" s="163"/>
      <c r="O22157" s="146"/>
      <c r="P22157" s="146"/>
      <c r="Q22157" s="146"/>
      <c r="R22157" s="34"/>
      <c r="S22157" s="35"/>
      <c r="T22157" s="147"/>
    </row>
    <row r="22158">
      <c r="A22158" s="147"/>
      <c r="B22158" s="64"/>
      <c r="C22158" s="147" t="s">
        <v>217</v>
      </c>
      <c r="E22158" s="161"/>
      <c r="F22158" s="162"/>
      <c r="G22158" s="147"/>
      <c r="H22158" s="146"/>
      <c r="J22158" s="146"/>
      <c r="L22158" s="150"/>
      <c r="N22158" s="163"/>
      <c r="O22158" s="146"/>
      <c r="P22158" s="146"/>
      <c r="Q22158" s="146"/>
      <c r="R22158" s="34"/>
      <c r="S22158" s="35"/>
      <c r="T22158" s="147"/>
    </row>
    <row r="22159">
      <c r="A22159" s="147"/>
      <c r="B22159" s="64"/>
      <c r="C22159" s="147" t="s">
        <v>217</v>
      </c>
      <c r="E22159" s="161"/>
      <c r="F22159" s="162"/>
      <c r="G22159" s="147"/>
      <c r="H22159" s="146"/>
      <c r="J22159" s="146"/>
      <c r="L22159" s="150"/>
      <c r="N22159" s="163"/>
      <c r="O22159" s="146"/>
      <c r="P22159" s="146"/>
      <c r="Q22159" s="146"/>
      <c r="R22159" s="34"/>
      <c r="S22159" s="35"/>
      <c r="T22159" s="147"/>
    </row>
    <row r="22160">
      <c r="A22160" s="147"/>
      <c r="B22160" s="64"/>
      <c r="C22160" s="147" t="s">
        <v>217</v>
      </c>
      <c r="E22160" s="161"/>
      <c r="F22160" s="162"/>
      <c r="G22160" s="147"/>
      <c r="H22160" s="146"/>
      <c r="J22160" s="146"/>
      <c r="L22160" s="150"/>
      <c r="N22160" s="163"/>
      <c r="O22160" s="146"/>
      <c r="P22160" s="146"/>
      <c r="Q22160" s="146"/>
      <c r="R22160" s="34"/>
      <c r="S22160" s="35"/>
      <c r="T22160" s="147"/>
    </row>
    <row r="22161">
      <c r="A22161" s="147"/>
      <c r="B22161" s="64"/>
      <c r="C22161" s="147" t="s">
        <v>217</v>
      </c>
      <c r="E22161" s="161"/>
      <c r="F22161" s="162"/>
      <c r="G22161" s="147"/>
      <c r="H22161" s="146"/>
      <c r="J22161" s="146"/>
      <c r="L22161" s="150"/>
      <c r="N22161" s="163"/>
      <c r="O22161" s="146"/>
      <c r="P22161" s="146"/>
      <c r="Q22161" s="146"/>
      <c r="R22161" s="34"/>
      <c r="S22161" s="35"/>
      <c r="T22161" s="147"/>
    </row>
    <row r="22162">
      <c r="A22162" s="147"/>
      <c r="B22162" s="64"/>
      <c r="C22162" s="147" t="s">
        <v>217</v>
      </c>
      <c r="E22162" s="161"/>
      <c r="F22162" s="162"/>
      <c r="G22162" s="147"/>
      <c r="H22162" s="146"/>
      <c r="J22162" s="146"/>
      <c r="L22162" s="150"/>
      <c r="N22162" s="163"/>
      <c r="O22162" s="146"/>
      <c r="P22162" s="146"/>
      <c r="Q22162" s="146"/>
      <c r="R22162" s="34"/>
      <c r="S22162" s="35"/>
      <c r="T22162" s="147"/>
    </row>
    <row r="22163">
      <c r="A22163" s="147"/>
      <c r="B22163" s="64"/>
      <c r="C22163" s="147" t="s">
        <v>217</v>
      </c>
      <c r="E22163" s="161"/>
      <c r="F22163" s="162"/>
      <c r="G22163" s="147"/>
      <c r="H22163" s="146"/>
      <c r="J22163" s="146"/>
      <c r="L22163" s="150"/>
      <c r="N22163" s="163"/>
      <c r="O22163" s="146"/>
      <c r="P22163" s="146"/>
      <c r="Q22163" s="146"/>
      <c r="R22163" s="34"/>
      <c r="S22163" s="35"/>
      <c r="T22163" s="147"/>
    </row>
    <row r="22164">
      <c r="A22164" s="147"/>
      <c r="B22164" s="64"/>
      <c r="C22164" s="147" t="s">
        <v>217</v>
      </c>
      <c r="E22164" s="161"/>
      <c r="F22164" s="162"/>
      <c r="G22164" s="147"/>
      <c r="H22164" s="146"/>
      <c r="J22164" s="146"/>
      <c r="L22164" s="150"/>
      <c r="N22164" s="163"/>
      <c r="O22164" s="146"/>
      <c r="P22164" s="146"/>
      <c r="Q22164" s="146"/>
      <c r="R22164" s="34"/>
      <c r="S22164" s="35"/>
      <c r="T22164" s="147"/>
    </row>
    <row r="22165">
      <c r="A22165" s="147"/>
      <c r="B22165" s="64"/>
      <c r="C22165" s="147" t="s">
        <v>217</v>
      </c>
      <c r="E22165" s="161"/>
      <c r="F22165" s="162"/>
      <c r="G22165" s="147"/>
      <c r="H22165" s="146"/>
      <c r="J22165" s="146"/>
      <c r="L22165" s="150"/>
      <c r="N22165" s="163"/>
      <c r="O22165" s="146"/>
      <c r="P22165" s="146"/>
      <c r="Q22165" s="146"/>
      <c r="R22165" s="34"/>
      <c r="S22165" s="35"/>
      <c r="T22165" s="147"/>
    </row>
    <row r="22166">
      <c r="A22166" s="147"/>
      <c r="B22166" s="64"/>
      <c r="C22166" s="147" t="s">
        <v>217</v>
      </c>
      <c r="E22166" s="161"/>
      <c r="F22166" s="162"/>
      <c r="G22166" s="147"/>
      <c r="H22166" s="146"/>
      <c r="J22166" s="146"/>
      <c r="L22166" s="150"/>
      <c r="N22166" s="163"/>
      <c r="O22166" s="146"/>
      <c r="P22166" s="146"/>
      <c r="Q22166" s="146"/>
      <c r="R22166" s="34"/>
      <c r="S22166" s="35"/>
      <c r="T22166" s="147"/>
    </row>
    <row r="22167">
      <c r="A22167" s="147"/>
      <c r="B22167" s="64"/>
      <c r="C22167" s="147" t="s">
        <v>217</v>
      </c>
      <c r="E22167" s="161"/>
      <c r="F22167" s="162"/>
      <c r="G22167" s="147"/>
      <c r="H22167" s="146"/>
      <c r="J22167" s="146"/>
      <c r="L22167" s="150"/>
      <c r="N22167" s="163"/>
      <c r="O22167" s="146"/>
      <c r="P22167" s="146"/>
      <c r="Q22167" s="146"/>
      <c r="R22167" s="34"/>
      <c r="S22167" s="35"/>
      <c r="T22167" s="147"/>
    </row>
    <row r="22168">
      <c r="A22168" s="147"/>
      <c r="B22168" s="64"/>
      <c r="C22168" s="147" t="s">
        <v>217</v>
      </c>
      <c r="E22168" s="161"/>
      <c r="F22168" s="162"/>
      <c r="G22168" s="147"/>
      <c r="H22168" s="146"/>
      <c r="J22168" s="146"/>
      <c r="L22168" s="150"/>
      <c r="N22168" s="163"/>
      <c r="O22168" s="146"/>
      <c r="P22168" s="146"/>
      <c r="Q22168" s="146"/>
      <c r="R22168" s="34"/>
      <c r="S22168" s="35"/>
      <c r="T22168" s="147"/>
    </row>
    <row r="22169">
      <c r="A22169" s="147"/>
      <c r="B22169" s="64"/>
      <c r="C22169" s="147" t="s">
        <v>217</v>
      </c>
      <c r="E22169" s="161"/>
      <c r="F22169" s="162"/>
      <c r="G22169" s="147"/>
      <c r="H22169" s="146"/>
      <c r="J22169" s="146"/>
      <c r="L22169" s="150"/>
      <c r="N22169" s="163"/>
      <c r="O22169" s="146"/>
      <c r="P22169" s="146"/>
      <c r="Q22169" s="146"/>
      <c r="R22169" s="34"/>
      <c r="S22169" s="35"/>
      <c r="T22169" s="147"/>
    </row>
    <row r="22170">
      <c r="A22170" s="147"/>
      <c r="B22170" s="64"/>
      <c r="C22170" s="147" t="s">
        <v>217</v>
      </c>
      <c r="E22170" s="161"/>
      <c r="F22170" s="162"/>
      <c r="G22170" s="147"/>
      <c r="H22170" s="146"/>
      <c r="J22170" s="146"/>
      <c r="L22170" s="150"/>
      <c r="N22170" s="163"/>
      <c r="O22170" s="146"/>
      <c r="P22170" s="146"/>
      <c r="Q22170" s="146"/>
      <c r="R22170" s="34"/>
      <c r="S22170" s="35"/>
      <c r="T22170" s="147"/>
    </row>
    <row r="22171">
      <c r="A22171" s="147"/>
      <c r="B22171" s="64"/>
      <c r="C22171" s="147" t="s">
        <v>217</v>
      </c>
      <c r="E22171" s="161"/>
      <c r="F22171" s="162"/>
      <c r="G22171" s="147"/>
      <c r="H22171" s="146"/>
      <c r="J22171" s="146"/>
      <c r="L22171" s="150"/>
      <c r="N22171" s="163"/>
      <c r="O22171" s="146"/>
      <c r="P22171" s="146"/>
      <c r="Q22171" s="146"/>
      <c r="R22171" s="34"/>
      <c r="S22171" s="35"/>
      <c r="T22171" s="147"/>
    </row>
    <row r="22172">
      <c r="A22172" s="147"/>
      <c r="B22172" s="64"/>
      <c r="C22172" s="147" t="s">
        <v>217</v>
      </c>
      <c r="E22172" s="161"/>
      <c r="F22172" s="162"/>
      <c r="G22172" s="147"/>
      <c r="H22172" s="146"/>
      <c r="J22172" s="146"/>
      <c r="L22172" s="150"/>
      <c r="N22172" s="163"/>
      <c r="O22172" s="146"/>
      <c r="P22172" s="146"/>
      <c r="Q22172" s="146"/>
      <c r="R22172" s="34"/>
      <c r="S22172" s="35"/>
      <c r="T22172" s="147"/>
    </row>
    <row r="22173">
      <c r="A22173" s="147"/>
      <c r="B22173" s="64"/>
      <c r="C22173" s="147" t="s">
        <v>217</v>
      </c>
      <c r="E22173" s="161"/>
      <c r="F22173" s="162"/>
      <c r="G22173" s="147"/>
      <c r="H22173" s="146"/>
      <c r="J22173" s="146"/>
      <c r="L22173" s="150"/>
      <c r="N22173" s="163"/>
      <c r="O22173" s="146"/>
      <c r="P22173" s="146"/>
      <c r="Q22173" s="146"/>
      <c r="R22173" s="34"/>
      <c r="S22173" s="35"/>
      <c r="T22173" s="147"/>
    </row>
    <row r="22174">
      <c r="A22174" s="147"/>
      <c r="B22174" s="64"/>
      <c r="C22174" s="147" t="s">
        <v>217</v>
      </c>
      <c r="E22174" s="161"/>
      <c r="F22174" s="162"/>
      <c r="G22174" s="147"/>
      <c r="H22174" s="146"/>
      <c r="J22174" s="146"/>
      <c r="L22174" s="150"/>
      <c r="N22174" s="163"/>
      <c r="O22174" s="146"/>
      <c r="P22174" s="146"/>
      <c r="Q22174" s="146"/>
      <c r="R22174" s="34"/>
      <c r="S22174" s="35"/>
      <c r="T22174" s="147"/>
    </row>
    <row r="22175">
      <c r="A22175" s="147"/>
      <c r="B22175" s="64"/>
      <c r="C22175" s="147" t="s">
        <v>217</v>
      </c>
      <c r="E22175" s="161"/>
      <c r="F22175" s="162"/>
      <c r="G22175" s="147"/>
      <c r="H22175" s="146"/>
      <c r="J22175" s="146"/>
      <c r="L22175" s="150"/>
      <c r="N22175" s="163"/>
      <c r="O22175" s="146"/>
      <c r="P22175" s="146"/>
      <c r="Q22175" s="146"/>
      <c r="R22175" s="34"/>
      <c r="S22175" s="35"/>
      <c r="T22175" s="147"/>
    </row>
    <row r="22176">
      <c r="A22176" s="147"/>
      <c r="B22176" s="64"/>
      <c r="C22176" s="147" t="s">
        <v>217</v>
      </c>
      <c r="E22176" s="161"/>
      <c r="F22176" s="162"/>
      <c r="G22176" s="147"/>
      <c r="H22176" s="146"/>
      <c r="J22176" s="146"/>
      <c r="L22176" s="150"/>
      <c r="N22176" s="163"/>
      <c r="O22176" s="146"/>
      <c r="P22176" s="146"/>
      <c r="Q22176" s="146"/>
      <c r="R22176" s="34"/>
      <c r="S22176" s="35"/>
      <c r="T22176" s="147"/>
    </row>
    <row r="22177">
      <c r="A22177" s="147"/>
      <c r="B22177" s="64"/>
      <c r="C22177" s="147" t="s">
        <v>217</v>
      </c>
      <c r="E22177" s="161"/>
      <c r="F22177" s="162"/>
      <c r="G22177" s="147"/>
      <c r="H22177" s="146"/>
      <c r="J22177" s="146"/>
      <c r="L22177" s="150"/>
      <c r="N22177" s="163"/>
      <c r="O22177" s="146"/>
      <c r="P22177" s="146"/>
      <c r="Q22177" s="146"/>
      <c r="R22177" s="34"/>
      <c r="S22177" s="35"/>
      <c r="T22177" s="147"/>
    </row>
    <row r="22178">
      <c r="A22178" s="147"/>
      <c r="B22178" s="64"/>
      <c r="C22178" s="147" t="s">
        <v>217</v>
      </c>
      <c r="E22178" s="161"/>
      <c r="F22178" s="162"/>
      <c r="G22178" s="147"/>
      <c r="H22178" s="146"/>
      <c r="J22178" s="146"/>
      <c r="L22178" s="150"/>
      <c r="N22178" s="163"/>
      <c r="O22178" s="146"/>
      <c r="P22178" s="146"/>
      <c r="Q22178" s="146"/>
      <c r="R22178" s="34"/>
      <c r="S22178" s="35"/>
      <c r="T22178" s="147"/>
    </row>
    <row r="22179">
      <c r="A22179" s="147"/>
      <c r="B22179" s="64"/>
      <c r="C22179" s="147" t="s">
        <v>217</v>
      </c>
      <c r="E22179" s="161"/>
      <c r="F22179" s="162"/>
      <c r="G22179" s="147"/>
      <c r="H22179" s="146"/>
      <c r="J22179" s="146"/>
      <c r="L22179" s="150"/>
      <c r="N22179" s="163"/>
      <c r="O22179" s="146"/>
      <c r="P22179" s="146"/>
      <c r="Q22179" s="146"/>
      <c r="R22179" s="34"/>
      <c r="S22179" s="35"/>
      <c r="T22179" s="147"/>
    </row>
    <row r="22180">
      <c r="A22180" s="147"/>
      <c r="B22180" s="64"/>
      <c r="C22180" s="147" t="s">
        <v>217</v>
      </c>
      <c r="E22180" s="161"/>
      <c r="F22180" s="162"/>
      <c r="G22180" s="147"/>
      <c r="H22180" s="146"/>
      <c r="J22180" s="146"/>
      <c r="L22180" s="150"/>
      <c r="N22180" s="163"/>
      <c r="O22180" s="146"/>
      <c r="P22180" s="146"/>
      <c r="Q22180" s="146"/>
      <c r="R22180" s="34"/>
      <c r="S22180" s="35"/>
      <c r="T22180" s="147"/>
    </row>
    <row r="22181">
      <c r="A22181" s="147"/>
      <c r="B22181" s="64"/>
      <c r="C22181" s="147" t="s">
        <v>217</v>
      </c>
      <c r="E22181" s="161"/>
      <c r="F22181" s="162"/>
      <c r="G22181" s="147"/>
      <c r="H22181" s="146"/>
      <c r="J22181" s="146"/>
      <c r="L22181" s="150"/>
      <c r="N22181" s="163"/>
      <c r="O22181" s="146"/>
      <c r="P22181" s="146"/>
      <c r="Q22181" s="146"/>
      <c r="R22181" s="34"/>
      <c r="S22181" s="35"/>
      <c r="T22181" s="147"/>
    </row>
    <row r="22182">
      <c r="A22182" s="147"/>
      <c r="B22182" s="64"/>
      <c r="C22182" s="147" t="s">
        <v>217</v>
      </c>
      <c r="E22182" s="161"/>
      <c r="F22182" s="162"/>
      <c r="G22182" s="147"/>
      <c r="H22182" s="146"/>
      <c r="J22182" s="146"/>
      <c r="L22182" s="150"/>
      <c r="N22182" s="163"/>
      <c r="O22182" s="146"/>
      <c r="P22182" s="146"/>
      <c r="Q22182" s="146"/>
      <c r="R22182" s="34"/>
      <c r="S22182" s="35"/>
      <c r="T22182" s="147"/>
    </row>
    <row r="22183">
      <c r="A22183" s="147"/>
      <c r="B22183" s="64"/>
      <c r="C22183" s="147" t="s">
        <v>217</v>
      </c>
      <c r="E22183" s="161"/>
      <c r="F22183" s="162"/>
      <c r="G22183" s="147"/>
      <c r="H22183" s="146"/>
      <c r="J22183" s="146"/>
      <c r="L22183" s="150"/>
      <c r="N22183" s="163"/>
      <c r="O22183" s="146"/>
      <c r="P22183" s="146"/>
      <c r="Q22183" s="146"/>
      <c r="R22183" s="34"/>
      <c r="S22183" s="35"/>
      <c r="T22183" s="147"/>
    </row>
    <row r="22184">
      <c r="A22184" s="147"/>
      <c r="B22184" s="64"/>
      <c r="C22184" s="147" t="s">
        <v>217</v>
      </c>
      <c r="E22184" s="161"/>
      <c r="F22184" s="162"/>
      <c r="G22184" s="147"/>
      <c r="H22184" s="146"/>
      <c r="J22184" s="146"/>
      <c r="L22184" s="150"/>
      <c r="N22184" s="163"/>
      <c r="O22184" s="146"/>
      <c r="P22184" s="146"/>
      <c r="Q22184" s="146"/>
      <c r="R22184" s="34"/>
      <c r="S22184" s="35"/>
      <c r="T22184" s="147"/>
    </row>
    <row r="22185">
      <c r="A22185" s="147"/>
      <c r="B22185" s="64"/>
      <c r="C22185" s="147" t="s">
        <v>217</v>
      </c>
      <c r="E22185" s="161"/>
      <c r="F22185" s="162"/>
      <c r="G22185" s="147"/>
      <c r="H22185" s="146"/>
      <c r="J22185" s="146"/>
      <c r="L22185" s="150"/>
      <c r="N22185" s="163"/>
      <c r="O22185" s="146"/>
      <c r="P22185" s="146"/>
      <c r="Q22185" s="146"/>
      <c r="R22185" s="34"/>
      <c r="S22185" s="35"/>
      <c r="T22185" s="147"/>
    </row>
    <row r="22186">
      <c r="A22186" s="147"/>
      <c r="B22186" s="64"/>
      <c r="C22186" s="147" t="s">
        <v>217</v>
      </c>
      <c r="E22186" s="161"/>
      <c r="F22186" s="162"/>
      <c r="G22186" s="147"/>
      <c r="H22186" s="146"/>
      <c r="J22186" s="146"/>
      <c r="L22186" s="150"/>
      <c r="N22186" s="163"/>
      <c r="O22186" s="146"/>
      <c r="P22186" s="146"/>
      <c r="Q22186" s="146"/>
      <c r="R22186" s="34"/>
      <c r="S22186" s="35"/>
      <c r="T22186" s="147"/>
    </row>
    <row r="22187">
      <c r="A22187" s="147"/>
      <c r="B22187" s="64"/>
      <c r="C22187" s="147" t="s">
        <v>217</v>
      </c>
      <c r="E22187" s="161"/>
      <c r="F22187" s="162"/>
      <c r="G22187" s="147"/>
      <c r="H22187" s="146"/>
      <c r="J22187" s="146"/>
      <c r="L22187" s="150"/>
      <c r="N22187" s="163"/>
      <c r="O22187" s="146"/>
      <c r="P22187" s="146"/>
      <c r="Q22187" s="146"/>
      <c r="R22187" s="34"/>
      <c r="S22187" s="35"/>
      <c r="T22187" s="147"/>
    </row>
    <row r="22188">
      <c r="A22188" s="147"/>
      <c r="B22188" s="64"/>
      <c r="C22188" s="147" t="s">
        <v>217</v>
      </c>
      <c r="E22188" s="161"/>
      <c r="F22188" s="162"/>
      <c r="G22188" s="147"/>
      <c r="H22188" s="146"/>
      <c r="J22188" s="146"/>
      <c r="L22188" s="150"/>
      <c r="N22188" s="163"/>
      <c r="O22188" s="146"/>
      <c r="P22188" s="146"/>
      <c r="Q22188" s="146"/>
      <c r="R22188" s="34"/>
      <c r="S22188" s="35"/>
      <c r="T22188" s="147"/>
    </row>
    <row r="22189">
      <c r="A22189" s="147"/>
      <c r="B22189" s="64"/>
      <c r="C22189" s="147" t="s">
        <v>217</v>
      </c>
      <c r="E22189" s="161"/>
      <c r="F22189" s="162"/>
      <c r="G22189" s="147"/>
      <c r="H22189" s="146"/>
      <c r="J22189" s="146"/>
      <c r="L22189" s="150"/>
      <c r="N22189" s="163"/>
      <c r="O22189" s="146"/>
      <c r="P22189" s="146"/>
      <c r="Q22189" s="146"/>
      <c r="R22189" s="34"/>
      <c r="S22189" s="35"/>
      <c r="T22189" s="147"/>
    </row>
    <row r="22190">
      <c r="A22190" s="147"/>
      <c r="B22190" s="64"/>
      <c r="C22190" s="147" t="s">
        <v>217</v>
      </c>
      <c r="E22190" s="161"/>
      <c r="F22190" s="162"/>
      <c r="G22190" s="147"/>
      <c r="H22190" s="146"/>
      <c r="J22190" s="146"/>
      <c r="L22190" s="150"/>
      <c r="N22190" s="163"/>
      <c r="O22190" s="146"/>
      <c r="P22190" s="146"/>
      <c r="Q22190" s="146"/>
      <c r="R22190" s="34"/>
      <c r="S22190" s="35"/>
      <c r="T22190" s="147"/>
    </row>
    <row r="22191">
      <c r="A22191" s="147"/>
      <c r="B22191" s="64"/>
      <c r="C22191" s="147" t="s">
        <v>217</v>
      </c>
      <c r="E22191" s="161"/>
      <c r="F22191" s="162"/>
      <c r="G22191" s="147"/>
      <c r="H22191" s="146"/>
      <c r="J22191" s="146"/>
      <c r="L22191" s="150"/>
      <c r="N22191" s="163"/>
      <c r="O22191" s="146"/>
      <c r="P22191" s="146"/>
      <c r="Q22191" s="146"/>
      <c r="R22191" s="34"/>
      <c r="S22191" s="35"/>
      <c r="T22191" s="147"/>
    </row>
    <row r="22192">
      <c r="A22192" s="147"/>
      <c r="B22192" s="64"/>
      <c r="C22192" s="147" t="s">
        <v>217</v>
      </c>
      <c r="E22192" s="161"/>
      <c r="F22192" s="162"/>
      <c r="G22192" s="147"/>
      <c r="H22192" s="146"/>
      <c r="J22192" s="146"/>
      <c r="L22192" s="150"/>
      <c r="N22192" s="163"/>
      <c r="O22192" s="146"/>
      <c r="P22192" s="146"/>
      <c r="Q22192" s="146"/>
      <c r="R22192" s="34"/>
      <c r="S22192" s="35"/>
      <c r="T22192" s="147"/>
    </row>
    <row r="22193">
      <c r="A22193" s="147"/>
      <c r="B22193" s="64"/>
      <c r="C22193" s="147" t="s">
        <v>217</v>
      </c>
      <c r="E22193" s="161"/>
      <c r="F22193" s="162"/>
      <c r="G22193" s="147"/>
      <c r="H22193" s="146"/>
      <c r="J22193" s="146"/>
      <c r="L22193" s="150"/>
      <c r="N22193" s="163"/>
      <c r="O22193" s="146"/>
      <c r="P22193" s="146"/>
      <c r="Q22193" s="146"/>
      <c r="R22193" s="34"/>
      <c r="S22193" s="35"/>
      <c r="T22193" s="147"/>
    </row>
    <row r="22194">
      <c r="A22194" s="147"/>
      <c r="B22194" s="64"/>
      <c r="C22194" s="147" t="s">
        <v>217</v>
      </c>
      <c r="E22194" s="161"/>
      <c r="F22194" s="162"/>
      <c r="G22194" s="147"/>
      <c r="H22194" s="146"/>
      <c r="J22194" s="146"/>
      <c r="L22194" s="150"/>
      <c r="N22194" s="163"/>
      <c r="O22194" s="146"/>
      <c r="P22194" s="146"/>
      <c r="Q22194" s="146"/>
      <c r="R22194" s="34"/>
      <c r="S22194" s="35"/>
      <c r="T22194" s="147"/>
    </row>
    <row r="22195">
      <c r="A22195" s="147"/>
      <c r="B22195" s="64"/>
      <c r="C22195" s="147" t="s">
        <v>217</v>
      </c>
      <c r="E22195" s="161"/>
      <c r="F22195" s="162"/>
      <c r="G22195" s="147"/>
      <c r="H22195" s="146"/>
      <c r="J22195" s="146"/>
      <c r="L22195" s="150"/>
      <c r="N22195" s="163"/>
      <c r="O22195" s="146"/>
      <c r="P22195" s="146"/>
      <c r="Q22195" s="146"/>
      <c r="R22195" s="34"/>
      <c r="S22195" s="35"/>
      <c r="T22195" s="147"/>
    </row>
    <row r="22196">
      <c r="A22196" s="147"/>
      <c r="B22196" s="64"/>
      <c r="C22196" s="147" t="s">
        <v>217</v>
      </c>
      <c r="E22196" s="161"/>
      <c r="F22196" s="162"/>
      <c r="G22196" s="147"/>
      <c r="H22196" s="146"/>
      <c r="J22196" s="146"/>
      <c r="L22196" s="150"/>
      <c r="N22196" s="163"/>
      <c r="O22196" s="146"/>
      <c r="P22196" s="146"/>
      <c r="Q22196" s="146"/>
      <c r="R22196" s="34"/>
      <c r="S22196" s="35"/>
      <c r="T22196" s="147"/>
    </row>
    <row r="22197">
      <c r="A22197" s="147"/>
      <c r="B22197" s="64"/>
      <c r="C22197" s="147" t="s">
        <v>217</v>
      </c>
      <c r="E22197" s="161"/>
      <c r="F22197" s="162"/>
      <c r="G22197" s="147"/>
      <c r="H22197" s="146"/>
      <c r="J22197" s="146"/>
      <c r="L22197" s="150"/>
      <c r="N22197" s="163"/>
      <c r="O22197" s="146"/>
      <c r="P22197" s="146"/>
      <c r="Q22197" s="146"/>
      <c r="R22197" s="34"/>
      <c r="S22197" s="35"/>
      <c r="T22197" s="147"/>
    </row>
    <row r="22198">
      <c r="A22198" s="147"/>
      <c r="B22198" s="64"/>
      <c r="C22198" s="147" t="s">
        <v>217</v>
      </c>
      <c r="E22198" s="161"/>
      <c r="F22198" s="162"/>
      <c r="G22198" s="147"/>
      <c r="H22198" s="146"/>
      <c r="J22198" s="146"/>
      <c r="L22198" s="150"/>
      <c r="N22198" s="163"/>
      <c r="O22198" s="146"/>
      <c r="P22198" s="146"/>
      <c r="Q22198" s="146"/>
      <c r="R22198" s="34"/>
      <c r="S22198" s="35"/>
      <c r="T22198" s="147"/>
    </row>
    <row r="22199">
      <c r="A22199" s="147"/>
      <c r="B22199" s="64"/>
      <c r="C22199" s="147" t="s">
        <v>217</v>
      </c>
      <c r="E22199" s="161"/>
      <c r="F22199" s="162"/>
      <c r="G22199" s="147"/>
      <c r="H22199" s="146"/>
      <c r="J22199" s="146"/>
      <c r="L22199" s="150"/>
      <c r="N22199" s="163"/>
      <c r="O22199" s="146"/>
      <c r="P22199" s="146"/>
      <c r="Q22199" s="146"/>
      <c r="R22199" s="34"/>
      <c r="S22199" s="35"/>
      <c r="T22199" s="147"/>
    </row>
    <row r="22200">
      <c r="A22200" s="147"/>
      <c r="B22200" s="64"/>
      <c r="C22200" s="147" t="s">
        <v>217</v>
      </c>
      <c r="E22200" s="161"/>
      <c r="F22200" s="162"/>
      <c r="G22200" s="147"/>
      <c r="H22200" s="146"/>
      <c r="J22200" s="146"/>
      <c r="L22200" s="150"/>
      <c r="N22200" s="163"/>
      <c r="O22200" s="146"/>
      <c r="P22200" s="146"/>
      <c r="Q22200" s="146"/>
      <c r="R22200" s="34"/>
      <c r="S22200" s="35"/>
      <c r="T22200" s="147"/>
    </row>
    <row r="22201">
      <c r="A22201" s="147"/>
      <c r="B22201" s="64"/>
      <c r="C22201" s="147" t="s">
        <v>217</v>
      </c>
      <c r="E22201" s="161"/>
      <c r="F22201" s="162"/>
      <c r="G22201" s="147"/>
      <c r="H22201" s="146"/>
      <c r="J22201" s="146"/>
      <c r="L22201" s="150"/>
      <c r="N22201" s="163"/>
      <c r="O22201" s="146"/>
      <c r="P22201" s="146"/>
      <c r="Q22201" s="146"/>
      <c r="R22201" s="34"/>
      <c r="S22201" s="35"/>
      <c r="T22201" s="147"/>
    </row>
    <row r="22202">
      <c r="A22202" s="147"/>
      <c r="B22202" s="64"/>
      <c r="C22202" s="147" t="s">
        <v>217</v>
      </c>
      <c r="E22202" s="161"/>
      <c r="F22202" s="162"/>
      <c r="G22202" s="147"/>
      <c r="H22202" s="146"/>
      <c r="J22202" s="146"/>
      <c r="L22202" s="150"/>
      <c r="N22202" s="163"/>
      <c r="O22202" s="146"/>
      <c r="P22202" s="146"/>
      <c r="Q22202" s="146"/>
      <c r="R22202" s="34"/>
      <c r="S22202" s="35"/>
      <c r="T22202" s="147"/>
    </row>
    <row r="22203">
      <c r="A22203" s="147"/>
      <c r="B22203" s="64"/>
      <c r="C22203" s="147" t="s">
        <v>217</v>
      </c>
      <c r="E22203" s="161"/>
      <c r="F22203" s="162"/>
      <c r="G22203" s="147"/>
      <c r="H22203" s="146"/>
      <c r="J22203" s="146"/>
      <c r="L22203" s="150"/>
      <c r="N22203" s="163"/>
      <c r="O22203" s="146"/>
      <c r="P22203" s="146"/>
      <c r="Q22203" s="146"/>
      <c r="R22203" s="34"/>
      <c r="S22203" s="35"/>
      <c r="T22203" s="147"/>
    </row>
    <row r="22204">
      <c r="A22204" s="147"/>
      <c r="B22204" s="64"/>
      <c r="C22204" s="147" t="s">
        <v>217</v>
      </c>
      <c r="E22204" s="161"/>
      <c r="F22204" s="162"/>
      <c r="G22204" s="147"/>
      <c r="H22204" s="146"/>
      <c r="J22204" s="146"/>
      <c r="L22204" s="150"/>
      <c r="N22204" s="163"/>
      <c r="O22204" s="146"/>
      <c r="P22204" s="146"/>
      <c r="Q22204" s="146"/>
      <c r="R22204" s="34"/>
      <c r="S22204" s="35"/>
      <c r="T22204" s="147"/>
    </row>
    <row r="22205">
      <c r="A22205" s="147"/>
      <c r="B22205" s="64"/>
      <c r="C22205" s="147" t="s">
        <v>217</v>
      </c>
      <c r="E22205" s="161"/>
      <c r="F22205" s="162"/>
      <c r="G22205" s="147"/>
      <c r="H22205" s="146"/>
      <c r="J22205" s="146"/>
      <c r="L22205" s="150"/>
      <c r="N22205" s="163"/>
      <c r="O22205" s="146"/>
      <c r="P22205" s="146"/>
      <c r="Q22205" s="146"/>
      <c r="R22205" s="34"/>
      <c r="S22205" s="35"/>
      <c r="T22205" s="147"/>
    </row>
    <row r="22206">
      <c r="A22206" s="147"/>
      <c r="B22206" s="64"/>
      <c r="C22206" s="147" t="s">
        <v>217</v>
      </c>
      <c r="E22206" s="161"/>
      <c r="F22206" s="162"/>
      <c r="G22206" s="147"/>
      <c r="H22206" s="146"/>
      <c r="J22206" s="146"/>
      <c r="L22206" s="150"/>
      <c r="N22206" s="163"/>
      <c r="O22206" s="146"/>
      <c r="P22206" s="146"/>
      <c r="Q22206" s="146"/>
      <c r="R22206" s="34"/>
      <c r="S22206" s="35"/>
      <c r="T22206" s="147"/>
    </row>
    <row r="22207">
      <c r="A22207" s="147"/>
      <c r="B22207" s="64"/>
      <c r="C22207" s="147" t="s">
        <v>217</v>
      </c>
      <c r="E22207" s="161"/>
      <c r="F22207" s="162"/>
      <c r="G22207" s="147"/>
      <c r="H22207" s="146"/>
      <c r="J22207" s="146"/>
      <c r="L22207" s="150"/>
      <c r="N22207" s="163"/>
      <c r="O22207" s="146"/>
      <c r="P22207" s="146"/>
      <c r="Q22207" s="146"/>
      <c r="R22207" s="34"/>
      <c r="S22207" s="35"/>
      <c r="T22207" s="147"/>
    </row>
    <row r="22208">
      <c r="A22208" s="147"/>
      <c r="B22208" s="64"/>
      <c r="C22208" s="147" t="s">
        <v>217</v>
      </c>
      <c r="E22208" s="161"/>
      <c r="F22208" s="162"/>
      <c r="G22208" s="147"/>
      <c r="H22208" s="146"/>
      <c r="J22208" s="146"/>
      <c r="L22208" s="150"/>
      <c r="N22208" s="163"/>
      <c r="O22208" s="146"/>
      <c r="P22208" s="146"/>
      <c r="Q22208" s="146"/>
      <c r="R22208" s="34"/>
      <c r="S22208" s="35"/>
      <c r="T22208" s="147"/>
    </row>
    <row r="22209">
      <c r="A22209" s="147"/>
      <c r="B22209" s="64"/>
      <c r="C22209" s="147" t="s">
        <v>217</v>
      </c>
      <c r="E22209" s="161"/>
      <c r="F22209" s="162"/>
      <c r="G22209" s="147"/>
      <c r="H22209" s="146"/>
      <c r="J22209" s="146"/>
      <c r="L22209" s="150"/>
      <c r="N22209" s="163"/>
      <c r="O22209" s="146"/>
      <c r="P22209" s="146"/>
      <c r="Q22209" s="146"/>
      <c r="R22209" s="34"/>
      <c r="S22209" s="35"/>
      <c r="T22209" s="147"/>
    </row>
    <row r="22210">
      <c r="A22210" s="147"/>
      <c r="B22210" s="64"/>
      <c r="C22210" s="147" t="s">
        <v>217</v>
      </c>
      <c r="E22210" s="161"/>
      <c r="F22210" s="162"/>
      <c r="G22210" s="147"/>
      <c r="H22210" s="146"/>
      <c r="J22210" s="146"/>
      <c r="L22210" s="150"/>
      <c r="N22210" s="163"/>
      <c r="O22210" s="146"/>
      <c r="P22210" s="146"/>
      <c r="Q22210" s="146"/>
      <c r="R22210" s="34"/>
      <c r="S22210" s="35"/>
      <c r="T22210" s="147"/>
    </row>
    <row r="22211">
      <c r="A22211" s="147"/>
      <c r="B22211" s="64"/>
      <c r="C22211" s="147" t="s">
        <v>217</v>
      </c>
      <c r="E22211" s="161"/>
      <c r="F22211" s="162"/>
      <c r="G22211" s="147"/>
      <c r="H22211" s="146"/>
      <c r="J22211" s="146"/>
      <c r="L22211" s="150"/>
      <c r="N22211" s="163"/>
      <c r="O22211" s="146"/>
      <c r="P22211" s="146"/>
      <c r="Q22211" s="146"/>
      <c r="R22211" s="34"/>
      <c r="S22211" s="35"/>
      <c r="T22211" s="147"/>
    </row>
    <row r="22212">
      <c r="A22212" s="147"/>
      <c r="B22212" s="64"/>
      <c r="C22212" s="147" t="s">
        <v>217</v>
      </c>
      <c r="E22212" s="161"/>
      <c r="F22212" s="162"/>
      <c r="G22212" s="147"/>
      <c r="H22212" s="146"/>
      <c r="J22212" s="146"/>
      <c r="L22212" s="150"/>
      <c r="N22212" s="163"/>
      <c r="O22212" s="146"/>
      <c r="P22212" s="146"/>
      <c r="Q22212" s="146"/>
      <c r="R22212" s="34"/>
      <c r="S22212" s="35"/>
      <c r="T22212" s="147"/>
    </row>
    <row r="22213">
      <c r="A22213" s="147"/>
      <c r="B22213" s="64"/>
      <c r="C22213" s="147" t="s">
        <v>217</v>
      </c>
      <c r="E22213" s="161"/>
      <c r="F22213" s="162"/>
      <c r="G22213" s="147"/>
      <c r="H22213" s="146"/>
      <c r="J22213" s="146"/>
      <c r="L22213" s="150"/>
      <c r="N22213" s="163"/>
      <c r="O22213" s="146"/>
      <c r="P22213" s="146"/>
      <c r="Q22213" s="146"/>
      <c r="R22213" s="34"/>
      <c r="S22213" s="35"/>
      <c r="T22213" s="147"/>
    </row>
    <row r="22214">
      <c r="A22214" s="147"/>
      <c r="B22214" s="64"/>
      <c r="C22214" s="147" t="s">
        <v>217</v>
      </c>
      <c r="E22214" s="161"/>
      <c r="F22214" s="162"/>
      <c r="G22214" s="147"/>
      <c r="H22214" s="146"/>
      <c r="J22214" s="146"/>
      <c r="L22214" s="150"/>
      <c r="N22214" s="163"/>
      <c r="O22214" s="146"/>
      <c r="P22214" s="146"/>
      <c r="Q22214" s="146"/>
      <c r="R22214" s="34"/>
      <c r="S22214" s="35"/>
      <c r="T22214" s="147"/>
    </row>
    <row r="22215">
      <c r="A22215" s="147"/>
      <c r="B22215" s="64"/>
      <c r="C22215" s="147" t="s">
        <v>217</v>
      </c>
      <c r="E22215" s="161"/>
      <c r="F22215" s="162"/>
      <c r="G22215" s="147"/>
      <c r="H22215" s="146"/>
      <c r="J22215" s="146"/>
      <c r="L22215" s="150"/>
      <c r="N22215" s="163"/>
      <c r="O22215" s="146"/>
      <c r="P22215" s="146"/>
      <c r="Q22215" s="146"/>
      <c r="R22215" s="34"/>
      <c r="S22215" s="35"/>
      <c r="T22215" s="147"/>
    </row>
    <row r="22216">
      <c r="A22216" s="147"/>
      <c r="B22216" s="64"/>
      <c r="C22216" s="147" t="s">
        <v>217</v>
      </c>
      <c r="E22216" s="161"/>
      <c r="F22216" s="162"/>
      <c r="G22216" s="147"/>
      <c r="H22216" s="146"/>
      <c r="J22216" s="146"/>
      <c r="L22216" s="150"/>
      <c r="N22216" s="163"/>
      <c r="O22216" s="146"/>
      <c r="P22216" s="146"/>
      <c r="Q22216" s="146"/>
      <c r="R22216" s="34"/>
      <c r="S22216" s="35"/>
      <c r="T22216" s="147"/>
    </row>
    <row r="22217">
      <c r="A22217" s="147"/>
      <c r="B22217" s="64"/>
      <c r="C22217" s="147" t="s">
        <v>217</v>
      </c>
      <c r="E22217" s="161"/>
      <c r="F22217" s="162"/>
      <c r="G22217" s="147"/>
      <c r="H22217" s="146"/>
      <c r="J22217" s="146"/>
      <c r="L22217" s="150"/>
      <c r="N22217" s="163"/>
      <c r="O22217" s="146"/>
      <c r="P22217" s="146"/>
      <c r="Q22217" s="146"/>
      <c r="R22217" s="34"/>
      <c r="S22217" s="35"/>
      <c r="T22217" s="147"/>
    </row>
    <row r="22218">
      <c r="A22218" s="147"/>
      <c r="B22218" s="64"/>
      <c r="C22218" s="147" t="s">
        <v>217</v>
      </c>
      <c r="E22218" s="161"/>
      <c r="F22218" s="162"/>
      <c r="G22218" s="147"/>
      <c r="H22218" s="146"/>
      <c r="J22218" s="146"/>
      <c r="L22218" s="150"/>
      <c r="N22218" s="163"/>
      <c r="O22218" s="146"/>
      <c r="P22218" s="146"/>
      <c r="Q22218" s="146"/>
      <c r="R22218" s="34"/>
      <c r="S22218" s="35"/>
      <c r="T22218" s="147"/>
    </row>
    <row r="22219">
      <c r="A22219" s="147"/>
      <c r="B22219" s="64"/>
      <c r="C22219" s="147" t="s">
        <v>217</v>
      </c>
      <c r="E22219" s="161"/>
      <c r="F22219" s="162"/>
      <c r="G22219" s="147"/>
      <c r="H22219" s="146"/>
      <c r="J22219" s="146"/>
      <c r="L22219" s="150"/>
      <c r="N22219" s="163"/>
      <c r="O22219" s="146"/>
      <c r="P22219" s="146"/>
      <c r="Q22219" s="146"/>
      <c r="R22219" s="34"/>
      <c r="S22219" s="35"/>
      <c r="T22219" s="147"/>
    </row>
    <row r="22220">
      <c r="A22220" s="147"/>
      <c r="B22220" s="64"/>
      <c r="C22220" s="147" t="s">
        <v>217</v>
      </c>
      <c r="E22220" s="161"/>
      <c r="F22220" s="162"/>
      <c r="G22220" s="147"/>
      <c r="H22220" s="146"/>
      <c r="J22220" s="146"/>
      <c r="L22220" s="150"/>
      <c r="N22220" s="163"/>
      <c r="O22220" s="146"/>
      <c r="P22220" s="146"/>
      <c r="Q22220" s="146"/>
      <c r="R22220" s="34"/>
      <c r="S22220" s="35"/>
      <c r="T22220" s="147"/>
    </row>
    <row r="22221">
      <c r="A22221" s="147"/>
      <c r="B22221" s="64"/>
      <c r="C22221" s="147" t="s">
        <v>217</v>
      </c>
      <c r="E22221" s="161"/>
      <c r="F22221" s="162"/>
      <c r="G22221" s="147"/>
      <c r="H22221" s="146"/>
      <c r="J22221" s="146"/>
      <c r="L22221" s="150"/>
      <c r="N22221" s="163"/>
      <c r="O22221" s="146"/>
      <c r="P22221" s="146"/>
      <c r="Q22221" s="146"/>
      <c r="R22221" s="34"/>
      <c r="S22221" s="35"/>
      <c r="T22221" s="147"/>
    </row>
    <row r="22222">
      <c r="A22222" s="147"/>
      <c r="B22222" s="64"/>
      <c r="C22222" s="147" t="s">
        <v>217</v>
      </c>
      <c r="E22222" s="161"/>
      <c r="F22222" s="162"/>
      <c r="G22222" s="147"/>
      <c r="H22222" s="146"/>
      <c r="J22222" s="146"/>
      <c r="L22222" s="150"/>
      <c r="N22222" s="163"/>
      <c r="O22222" s="146"/>
      <c r="P22222" s="146"/>
      <c r="Q22222" s="146"/>
      <c r="R22222" s="34"/>
      <c r="S22222" s="35"/>
      <c r="T22222" s="147"/>
    </row>
    <row r="22223">
      <c r="A22223" s="147"/>
      <c r="B22223" s="64"/>
      <c r="C22223" s="147" t="s">
        <v>217</v>
      </c>
      <c r="E22223" s="161"/>
      <c r="F22223" s="162"/>
      <c r="G22223" s="147"/>
      <c r="H22223" s="146"/>
      <c r="J22223" s="146"/>
      <c r="L22223" s="150"/>
      <c r="N22223" s="163"/>
      <c r="O22223" s="146"/>
      <c r="P22223" s="146"/>
      <c r="Q22223" s="146"/>
      <c r="R22223" s="34"/>
      <c r="S22223" s="35"/>
      <c r="T22223" s="147"/>
    </row>
    <row r="22224">
      <c r="A22224" s="147"/>
      <c r="B22224" s="64"/>
      <c r="C22224" s="147" t="s">
        <v>217</v>
      </c>
      <c r="E22224" s="161"/>
      <c r="F22224" s="162"/>
      <c r="G22224" s="147"/>
      <c r="H22224" s="146"/>
      <c r="J22224" s="146"/>
      <c r="L22224" s="150"/>
      <c r="N22224" s="163"/>
      <c r="O22224" s="146"/>
      <c r="P22224" s="146"/>
      <c r="Q22224" s="146"/>
      <c r="R22224" s="34"/>
      <c r="S22224" s="35"/>
      <c r="T22224" s="147"/>
    </row>
    <row r="22225">
      <c r="A22225" s="147"/>
      <c r="B22225" s="64"/>
      <c r="C22225" s="147" t="s">
        <v>217</v>
      </c>
      <c r="E22225" s="161"/>
      <c r="F22225" s="162"/>
      <c r="G22225" s="147"/>
      <c r="H22225" s="146"/>
      <c r="J22225" s="146"/>
      <c r="L22225" s="150"/>
      <c r="N22225" s="163"/>
      <c r="O22225" s="146"/>
      <c r="P22225" s="146"/>
      <c r="Q22225" s="146"/>
      <c r="R22225" s="34"/>
      <c r="S22225" s="35"/>
      <c r="T22225" s="147"/>
    </row>
    <row r="22226">
      <c r="A22226" s="147"/>
      <c r="B22226" s="64"/>
      <c r="C22226" s="147" t="s">
        <v>217</v>
      </c>
      <c r="E22226" s="161"/>
      <c r="F22226" s="162"/>
      <c r="G22226" s="147"/>
      <c r="H22226" s="146"/>
      <c r="J22226" s="146"/>
      <c r="L22226" s="150"/>
      <c r="N22226" s="163"/>
      <c r="O22226" s="146"/>
      <c r="P22226" s="146"/>
      <c r="Q22226" s="146"/>
      <c r="R22226" s="34"/>
      <c r="S22226" s="35"/>
      <c r="T22226" s="147"/>
    </row>
    <row r="22227">
      <c r="A22227" s="147"/>
      <c r="B22227" s="64"/>
      <c r="C22227" s="147" t="s">
        <v>217</v>
      </c>
      <c r="E22227" s="161"/>
      <c r="F22227" s="162"/>
      <c r="G22227" s="147"/>
      <c r="H22227" s="146"/>
      <c r="J22227" s="146"/>
      <c r="L22227" s="150"/>
      <c r="N22227" s="163"/>
      <c r="O22227" s="146"/>
      <c r="P22227" s="146"/>
      <c r="Q22227" s="146"/>
      <c r="R22227" s="34"/>
      <c r="S22227" s="35"/>
      <c r="T22227" s="147"/>
    </row>
    <row r="22228">
      <c r="A22228" s="147"/>
      <c r="B22228" s="64"/>
      <c r="C22228" s="147" t="s">
        <v>217</v>
      </c>
      <c r="E22228" s="161"/>
      <c r="F22228" s="162"/>
      <c r="G22228" s="147"/>
      <c r="H22228" s="146"/>
      <c r="J22228" s="146"/>
      <c r="L22228" s="150"/>
      <c r="N22228" s="163"/>
      <c r="O22228" s="146"/>
      <c r="P22228" s="146"/>
      <c r="Q22228" s="146"/>
      <c r="R22228" s="34"/>
      <c r="S22228" s="35"/>
      <c r="T22228" s="147"/>
    </row>
    <row r="22229">
      <c r="A22229" s="147"/>
      <c r="B22229" s="64"/>
      <c r="C22229" s="147" t="s">
        <v>217</v>
      </c>
      <c r="E22229" s="161"/>
      <c r="F22229" s="162"/>
      <c r="G22229" s="147"/>
      <c r="H22229" s="146"/>
      <c r="J22229" s="146"/>
      <c r="L22229" s="150"/>
      <c r="N22229" s="163"/>
      <c r="O22229" s="146"/>
      <c r="P22229" s="146"/>
      <c r="Q22229" s="146"/>
      <c r="R22229" s="34"/>
      <c r="S22229" s="35"/>
      <c r="T22229" s="147"/>
    </row>
    <row r="22230">
      <c r="A22230" s="147"/>
      <c r="B22230" s="64"/>
      <c r="C22230" s="147" t="s">
        <v>217</v>
      </c>
      <c r="E22230" s="161"/>
      <c r="F22230" s="162"/>
      <c r="G22230" s="147"/>
      <c r="H22230" s="146"/>
      <c r="J22230" s="146"/>
      <c r="L22230" s="150"/>
      <c r="N22230" s="163"/>
      <c r="O22230" s="146"/>
      <c r="P22230" s="146"/>
      <c r="Q22230" s="146"/>
      <c r="R22230" s="34"/>
      <c r="S22230" s="35"/>
      <c r="T22230" s="147"/>
    </row>
    <row r="22231">
      <c r="A22231" s="147"/>
      <c r="B22231" s="64"/>
      <c r="C22231" s="147" t="s">
        <v>217</v>
      </c>
      <c r="E22231" s="161"/>
      <c r="F22231" s="162"/>
      <c r="G22231" s="147"/>
      <c r="H22231" s="146"/>
      <c r="J22231" s="146"/>
      <c r="L22231" s="150"/>
      <c r="N22231" s="163"/>
      <c r="O22231" s="146"/>
      <c r="P22231" s="146"/>
      <c r="Q22231" s="146"/>
      <c r="R22231" s="34"/>
      <c r="S22231" s="35"/>
      <c r="T22231" s="147"/>
    </row>
    <row r="22232">
      <c r="A22232" s="147"/>
      <c r="B22232" s="64"/>
      <c r="C22232" s="147" t="s">
        <v>217</v>
      </c>
      <c r="E22232" s="161"/>
      <c r="F22232" s="162"/>
      <c r="G22232" s="147"/>
      <c r="H22232" s="146"/>
      <c r="J22232" s="146"/>
      <c r="L22232" s="150"/>
      <c r="N22232" s="163"/>
      <c r="O22232" s="146"/>
      <c r="P22232" s="146"/>
      <c r="Q22232" s="146"/>
      <c r="R22232" s="34"/>
      <c r="S22232" s="35"/>
      <c r="T22232" s="147"/>
    </row>
    <row r="22233">
      <c r="A22233" s="147"/>
      <c r="B22233" s="64"/>
      <c r="C22233" s="147" t="s">
        <v>217</v>
      </c>
      <c r="E22233" s="161"/>
      <c r="F22233" s="162"/>
      <c r="G22233" s="147"/>
      <c r="H22233" s="146"/>
      <c r="J22233" s="146"/>
      <c r="L22233" s="150"/>
      <c r="N22233" s="163"/>
      <c r="O22233" s="146"/>
      <c r="P22233" s="146"/>
      <c r="Q22233" s="146"/>
      <c r="R22233" s="34"/>
      <c r="S22233" s="35"/>
      <c r="T22233" s="147"/>
    </row>
    <row r="22234">
      <c r="A22234" s="147"/>
      <c r="B22234" s="64"/>
      <c r="C22234" s="147" t="s">
        <v>217</v>
      </c>
      <c r="E22234" s="161"/>
      <c r="F22234" s="162"/>
      <c r="G22234" s="147"/>
      <c r="H22234" s="146"/>
      <c r="J22234" s="146"/>
      <c r="L22234" s="150"/>
      <c r="N22234" s="163"/>
      <c r="O22234" s="146"/>
      <c r="P22234" s="146"/>
      <c r="Q22234" s="146"/>
      <c r="R22234" s="34"/>
      <c r="S22234" s="35"/>
      <c r="T22234" s="147"/>
    </row>
    <row r="22235">
      <c r="A22235" s="147"/>
      <c r="B22235" s="64"/>
      <c r="C22235" s="147" t="s">
        <v>217</v>
      </c>
      <c r="E22235" s="161"/>
      <c r="F22235" s="162"/>
      <c r="G22235" s="147"/>
      <c r="H22235" s="146"/>
      <c r="J22235" s="146"/>
      <c r="L22235" s="150"/>
      <c r="N22235" s="163"/>
      <c r="O22235" s="146"/>
      <c r="P22235" s="146"/>
      <c r="Q22235" s="146"/>
      <c r="R22235" s="34"/>
      <c r="S22235" s="35"/>
      <c r="T22235" s="147"/>
    </row>
    <row r="22236">
      <c r="A22236" s="147"/>
      <c r="B22236" s="64"/>
      <c r="C22236" s="147" t="s">
        <v>217</v>
      </c>
      <c r="E22236" s="161"/>
      <c r="F22236" s="162"/>
      <c r="G22236" s="147"/>
      <c r="H22236" s="146"/>
      <c r="J22236" s="146"/>
      <c r="L22236" s="150"/>
      <c r="N22236" s="163"/>
      <c r="O22236" s="146"/>
      <c r="P22236" s="146"/>
      <c r="Q22236" s="146"/>
      <c r="R22236" s="34"/>
      <c r="S22236" s="35"/>
      <c r="T22236" s="147"/>
    </row>
    <row r="22237">
      <c r="A22237" s="147"/>
      <c r="B22237" s="64"/>
      <c r="C22237" s="147" t="s">
        <v>217</v>
      </c>
      <c r="E22237" s="161"/>
      <c r="F22237" s="162"/>
      <c r="G22237" s="147"/>
      <c r="H22237" s="146"/>
      <c r="J22237" s="146"/>
      <c r="L22237" s="150"/>
      <c r="N22237" s="163"/>
      <c r="O22237" s="146"/>
      <c r="P22237" s="146"/>
      <c r="Q22237" s="146"/>
      <c r="R22237" s="34"/>
      <c r="S22237" s="35"/>
      <c r="T22237" s="147"/>
    </row>
    <row r="22238">
      <c r="A22238" s="147"/>
      <c r="B22238" s="64"/>
      <c r="C22238" s="147" t="s">
        <v>217</v>
      </c>
      <c r="E22238" s="161"/>
      <c r="F22238" s="162"/>
      <c r="G22238" s="147"/>
      <c r="H22238" s="146"/>
      <c r="J22238" s="146"/>
      <c r="L22238" s="150"/>
      <c r="N22238" s="163"/>
      <c r="O22238" s="146"/>
      <c r="P22238" s="146"/>
      <c r="Q22238" s="146"/>
      <c r="R22238" s="34"/>
      <c r="S22238" s="35"/>
      <c r="T22238" s="147"/>
    </row>
    <row r="22239">
      <c r="A22239" s="147"/>
      <c r="B22239" s="64"/>
      <c r="C22239" s="147" t="s">
        <v>217</v>
      </c>
      <c r="E22239" s="161"/>
      <c r="F22239" s="162"/>
      <c r="G22239" s="147"/>
      <c r="H22239" s="146"/>
      <c r="J22239" s="146"/>
      <c r="L22239" s="150"/>
      <c r="N22239" s="163"/>
      <c r="O22239" s="146"/>
      <c r="P22239" s="146"/>
      <c r="Q22239" s="146"/>
      <c r="R22239" s="34"/>
      <c r="S22239" s="35"/>
      <c r="T22239" s="147"/>
    </row>
    <row r="22240">
      <c r="A22240" s="147"/>
      <c r="B22240" s="64"/>
      <c r="C22240" s="147" t="s">
        <v>217</v>
      </c>
      <c r="E22240" s="161"/>
      <c r="F22240" s="162"/>
      <c r="G22240" s="147"/>
      <c r="H22240" s="146"/>
      <c r="J22240" s="146"/>
      <c r="L22240" s="150"/>
      <c r="N22240" s="163"/>
      <c r="O22240" s="146"/>
      <c r="P22240" s="146"/>
      <c r="Q22240" s="146"/>
      <c r="R22240" s="34"/>
      <c r="S22240" s="35"/>
      <c r="T22240" s="147"/>
    </row>
    <row r="22241">
      <c r="A22241" s="147"/>
      <c r="B22241" s="64"/>
      <c r="C22241" s="147" t="s">
        <v>217</v>
      </c>
      <c r="E22241" s="161"/>
      <c r="F22241" s="162"/>
      <c r="G22241" s="147"/>
      <c r="H22241" s="146"/>
      <c r="J22241" s="146"/>
      <c r="L22241" s="150"/>
      <c r="N22241" s="163"/>
      <c r="O22241" s="146"/>
      <c r="P22241" s="146"/>
      <c r="Q22241" s="146"/>
      <c r="R22241" s="34"/>
      <c r="S22241" s="35"/>
      <c r="T22241" s="147"/>
    </row>
    <row r="22242">
      <c r="A22242" s="147"/>
      <c r="B22242" s="64"/>
      <c r="C22242" s="147" t="s">
        <v>217</v>
      </c>
      <c r="E22242" s="161"/>
      <c r="F22242" s="162"/>
      <c r="G22242" s="147"/>
      <c r="H22242" s="146"/>
      <c r="J22242" s="146"/>
      <c r="L22242" s="150"/>
      <c r="N22242" s="163"/>
      <c r="O22242" s="146"/>
      <c r="P22242" s="146"/>
      <c r="Q22242" s="146"/>
      <c r="R22242" s="34"/>
      <c r="S22242" s="35"/>
      <c r="T22242" s="147"/>
    </row>
    <row r="22243">
      <c r="A22243" s="147"/>
      <c r="B22243" s="64"/>
      <c r="C22243" s="147" t="s">
        <v>217</v>
      </c>
      <c r="E22243" s="161"/>
      <c r="F22243" s="162"/>
      <c r="G22243" s="147"/>
      <c r="H22243" s="146"/>
      <c r="J22243" s="146"/>
      <c r="L22243" s="150"/>
      <c r="N22243" s="163"/>
      <c r="O22243" s="146"/>
      <c r="P22243" s="146"/>
      <c r="Q22243" s="146"/>
      <c r="R22243" s="34"/>
      <c r="S22243" s="35"/>
      <c r="T22243" s="147"/>
    </row>
    <row r="22244">
      <c r="A22244" s="147"/>
      <c r="B22244" s="64"/>
      <c r="C22244" s="147" t="s">
        <v>217</v>
      </c>
      <c r="E22244" s="161"/>
      <c r="F22244" s="162"/>
      <c r="G22244" s="147"/>
      <c r="H22244" s="146"/>
      <c r="J22244" s="146"/>
      <c r="L22244" s="150"/>
      <c r="N22244" s="163"/>
      <c r="O22244" s="146"/>
      <c r="P22244" s="146"/>
      <c r="Q22244" s="146"/>
      <c r="R22244" s="34"/>
      <c r="S22244" s="35"/>
      <c r="T22244" s="147"/>
    </row>
    <row r="22245">
      <c r="A22245" s="147"/>
      <c r="B22245" s="64"/>
      <c r="C22245" s="147" t="s">
        <v>217</v>
      </c>
      <c r="E22245" s="161"/>
      <c r="F22245" s="162"/>
      <c r="G22245" s="147"/>
      <c r="H22245" s="146"/>
      <c r="J22245" s="146"/>
      <c r="L22245" s="150"/>
      <c r="N22245" s="163"/>
      <c r="O22245" s="146"/>
      <c r="P22245" s="146"/>
      <c r="Q22245" s="146"/>
      <c r="R22245" s="34"/>
      <c r="S22245" s="35"/>
      <c r="T22245" s="147"/>
    </row>
    <row r="22246">
      <c r="A22246" s="147"/>
      <c r="B22246" s="64"/>
      <c r="C22246" s="147" t="s">
        <v>217</v>
      </c>
      <c r="E22246" s="161"/>
      <c r="F22246" s="162"/>
      <c r="G22246" s="147"/>
      <c r="H22246" s="146"/>
      <c r="J22246" s="146"/>
      <c r="L22246" s="150"/>
      <c r="N22246" s="163"/>
      <c r="O22246" s="146"/>
      <c r="P22246" s="146"/>
      <c r="Q22246" s="146"/>
      <c r="R22246" s="34"/>
      <c r="S22246" s="35"/>
      <c r="T22246" s="147"/>
    </row>
    <row r="22247">
      <c r="A22247" s="147"/>
      <c r="B22247" s="64"/>
      <c r="C22247" s="147" t="s">
        <v>217</v>
      </c>
      <c r="E22247" s="161"/>
      <c r="F22247" s="162"/>
      <c r="G22247" s="147"/>
      <c r="H22247" s="146"/>
      <c r="J22247" s="146"/>
      <c r="L22247" s="150"/>
      <c r="N22247" s="163"/>
      <c r="O22247" s="146"/>
      <c r="P22247" s="146"/>
      <c r="Q22247" s="146"/>
      <c r="R22247" s="34"/>
      <c r="S22247" s="35"/>
      <c r="T22247" s="147"/>
    </row>
    <row r="22248">
      <c r="A22248" s="147"/>
      <c r="B22248" s="64"/>
      <c r="C22248" s="147" t="s">
        <v>217</v>
      </c>
      <c r="E22248" s="161"/>
      <c r="F22248" s="162"/>
      <c r="G22248" s="147"/>
      <c r="H22248" s="146"/>
      <c r="J22248" s="146"/>
      <c r="L22248" s="150"/>
      <c r="N22248" s="163"/>
      <c r="O22248" s="146"/>
      <c r="P22248" s="146"/>
      <c r="Q22248" s="146"/>
      <c r="R22248" s="34"/>
      <c r="S22248" s="35"/>
      <c r="T22248" s="147"/>
    </row>
    <row r="22249">
      <c r="A22249" s="147"/>
      <c r="B22249" s="64"/>
      <c r="C22249" s="147" t="s">
        <v>217</v>
      </c>
      <c r="E22249" s="161"/>
      <c r="F22249" s="162"/>
      <c r="G22249" s="147"/>
      <c r="H22249" s="146"/>
      <c r="J22249" s="146"/>
      <c r="L22249" s="150"/>
      <c r="N22249" s="163"/>
      <c r="O22249" s="146"/>
      <c r="P22249" s="146"/>
      <c r="Q22249" s="146"/>
      <c r="R22249" s="34"/>
      <c r="S22249" s="35"/>
      <c r="T22249" s="147"/>
    </row>
    <row r="22250">
      <c r="A22250" s="147"/>
      <c r="B22250" s="64"/>
      <c r="C22250" s="147" t="s">
        <v>217</v>
      </c>
      <c r="E22250" s="161"/>
      <c r="F22250" s="162"/>
      <c r="G22250" s="147"/>
      <c r="H22250" s="146"/>
      <c r="J22250" s="146"/>
      <c r="L22250" s="150"/>
      <c r="N22250" s="163"/>
      <c r="O22250" s="146"/>
      <c r="P22250" s="146"/>
      <c r="Q22250" s="146"/>
      <c r="R22250" s="34"/>
      <c r="S22250" s="35"/>
      <c r="T22250" s="147"/>
    </row>
    <row r="22251">
      <c r="A22251" s="147"/>
      <c r="B22251" s="64"/>
      <c r="C22251" s="147" t="s">
        <v>217</v>
      </c>
      <c r="E22251" s="161"/>
      <c r="F22251" s="162"/>
      <c r="G22251" s="147"/>
      <c r="H22251" s="146"/>
      <c r="J22251" s="146"/>
      <c r="L22251" s="150"/>
      <c r="N22251" s="163"/>
      <c r="O22251" s="146"/>
      <c r="P22251" s="146"/>
      <c r="Q22251" s="146"/>
      <c r="R22251" s="34"/>
      <c r="S22251" s="35"/>
      <c r="T22251" s="147"/>
    </row>
    <row r="22252">
      <c r="A22252" s="147"/>
      <c r="B22252" s="64"/>
      <c r="C22252" s="147" t="s">
        <v>217</v>
      </c>
      <c r="E22252" s="161"/>
      <c r="F22252" s="162"/>
      <c r="G22252" s="147"/>
      <c r="H22252" s="146"/>
      <c r="J22252" s="146"/>
      <c r="L22252" s="150"/>
      <c r="N22252" s="163"/>
      <c r="O22252" s="146"/>
      <c r="P22252" s="146"/>
      <c r="Q22252" s="146"/>
      <c r="R22252" s="34"/>
      <c r="S22252" s="35"/>
      <c r="T22252" s="147"/>
    </row>
    <row r="22253">
      <c r="A22253" s="147"/>
      <c r="B22253" s="64"/>
      <c r="C22253" s="147" t="s">
        <v>217</v>
      </c>
      <c r="E22253" s="161"/>
      <c r="F22253" s="162"/>
      <c r="G22253" s="147"/>
      <c r="H22253" s="146"/>
      <c r="J22253" s="146"/>
      <c r="L22253" s="150"/>
      <c r="N22253" s="163"/>
      <c r="O22253" s="146"/>
      <c r="P22253" s="146"/>
      <c r="Q22253" s="146"/>
      <c r="R22253" s="34"/>
      <c r="S22253" s="35"/>
      <c r="T22253" s="147"/>
    </row>
    <row r="22254">
      <c r="A22254" s="147"/>
      <c r="B22254" s="64"/>
      <c r="C22254" s="147" t="s">
        <v>217</v>
      </c>
      <c r="E22254" s="161"/>
      <c r="F22254" s="162"/>
      <c r="G22254" s="147"/>
      <c r="H22254" s="146"/>
      <c r="J22254" s="146"/>
      <c r="L22254" s="150"/>
      <c r="N22254" s="163"/>
      <c r="O22254" s="146"/>
      <c r="P22254" s="146"/>
      <c r="Q22254" s="146"/>
      <c r="R22254" s="34"/>
      <c r="S22254" s="35"/>
      <c r="T22254" s="147"/>
    </row>
    <row r="22255">
      <c r="A22255" s="147"/>
      <c r="B22255" s="64"/>
      <c r="C22255" s="147" t="s">
        <v>217</v>
      </c>
      <c r="E22255" s="161"/>
      <c r="F22255" s="162"/>
      <c r="G22255" s="147"/>
      <c r="H22255" s="146"/>
      <c r="J22255" s="146"/>
      <c r="L22255" s="150"/>
      <c r="N22255" s="163"/>
      <c r="O22255" s="146"/>
      <c r="P22255" s="146"/>
      <c r="Q22255" s="146"/>
      <c r="R22255" s="34"/>
      <c r="S22255" s="35"/>
      <c r="T22255" s="147"/>
    </row>
    <row r="22256">
      <c r="A22256" s="147"/>
      <c r="B22256" s="64"/>
      <c r="C22256" s="147" t="s">
        <v>217</v>
      </c>
      <c r="E22256" s="161"/>
      <c r="F22256" s="162"/>
      <c r="G22256" s="147"/>
      <c r="H22256" s="146"/>
      <c r="J22256" s="146"/>
      <c r="L22256" s="150"/>
      <c r="N22256" s="163"/>
      <c r="O22256" s="146"/>
      <c r="P22256" s="146"/>
      <c r="Q22256" s="146"/>
      <c r="R22256" s="34"/>
      <c r="S22256" s="35"/>
      <c r="T22256" s="147"/>
    </row>
    <row r="22257">
      <c r="A22257" s="147"/>
      <c r="B22257" s="64"/>
      <c r="C22257" s="147" t="s">
        <v>217</v>
      </c>
      <c r="E22257" s="161"/>
      <c r="F22257" s="162"/>
      <c r="G22257" s="147"/>
      <c r="H22257" s="146"/>
      <c r="J22257" s="146"/>
      <c r="L22257" s="150"/>
      <c r="N22257" s="163"/>
      <c r="O22257" s="146"/>
      <c r="P22257" s="146"/>
      <c r="Q22257" s="146"/>
      <c r="R22257" s="34"/>
      <c r="S22257" s="35"/>
      <c r="T22257" s="147"/>
    </row>
    <row r="22258">
      <c r="A22258" s="147"/>
      <c r="B22258" s="64"/>
      <c r="C22258" s="147" t="s">
        <v>217</v>
      </c>
      <c r="E22258" s="161"/>
      <c r="F22258" s="162"/>
      <c r="G22258" s="147"/>
      <c r="H22258" s="146"/>
      <c r="J22258" s="146"/>
      <c r="L22258" s="150"/>
      <c r="N22258" s="163"/>
      <c r="O22258" s="146"/>
      <c r="P22258" s="146"/>
      <c r="Q22258" s="146"/>
      <c r="R22258" s="34"/>
      <c r="S22258" s="35"/>
      <c r="T22258" s="147"/>
    </row>
    <row r="22259">
      <c r="A22259" s="147"/>
      <c r="B22259" s="64"/>
      <c r="C22259" s="147" t="s">
        <v>217</v>
      </c>
      <c r="E22259" s="161"/>
      <c r="F22259" s="162"/>
      <c r="G22259" s="147"/>
      <c r="H22259" s="146"/>
      <c r="J22259" s="146"/>
      <c r="L22259" s="150"/>
      <c r="N22259" s="163"/>
      <c r="O22259" s="146"/>
      <c r="P22259" s="146"/>
      <c r="Q22259" s="146"/>
      <c r="R22259" s="34"/>
      <c r="S22259" s="35"/>
      <c r="T22259" s="147"/>
    </row>
    <row r="22260">
      <c r="A22260" s="147"/>
      <c r="B22260" s="64"/>
      <c r="C22260" s="147" t="s">
        <v>217</v>
      </c>
      <c r="E22260" s="161"/>
      <c r="F22260" s="162"/>
      <c r="G22260" s="147"/>
      <c r="H22260" s="146"/>
      <c r="J22260" s="146"/>
      <c r="L22260" s="150"/>
      <c r="N22260" s="163"/>
      <c r="O22260" s="146"/>
      <c r="P22260" s="146"/>
      <c r="Q22260" s="146"/>
      <c r="R22260" s="34"/>
      <c r="S22260" s="35"/>
      <c r="T22260" s="147"/>
    </row>
    <row r="22261">
      <c r="A22261" s="147"/>
      <c r="B22261" s="64"/>
      <c r="C22261" s="147" t="s">
        <v>217</v>
      </c>
      <c r="E22261" s="161"/>
      <c r="F22261" s="162"/>
      <c r="G22261" s="147"/>
      <c r="H22261" s="146"/>
      <c r="J22261" s="146"/>
      <c r="L22261" s="150"/>
      <c r="N22261" s="163"/>
      <c r="O22261" s="146"/>
      <c r="P22261" s="146"/>
      <c r="Q22261" s="146"/>
      <c r="R22261" s="34"/>
      <c r="S22261" s="35"/>
      <c r="T22261" s="147"/>
    </row>
    <row r="22262">
      <c r="A22262" s="147"/>
      <c r="B22262" s="64"/>
      <c r="C22262" s="147" t="s">
        <v>217</v>
      </c>
      <c r="E22262" s="161"/>
      <c r="F22262" s="162"/>
      <c r="G22262" s="147"/>
      <c r="H22262" s="146"/>
      <c r="J22262" s="146"/>
      <c r="L22262" s="150"/>
      <c r="N22262" s="163"/>
      <c r="O22262" s="146"/>
      <c r="P22262" s="146"/>
      <c r="Q22262" s="146"/>
      <c r="R22262" s="34"/>
      <c r="S22262" s="35"/>
      <c r="T22262" s="147"/>
    </row>
    <row r="22263">
      <c r="A22263" s="147"/>
      <c r="B22263" s="64"/>
      <c r="C22263" s="147" t="s">
        <v>217</v>
      </c>
      <c r="E22263" s="161"/>
      <c r="F22263" s="162"/>
      <c r="G22263" s="147"/>
      <c r="H22263" s="146"/>
      <c r="J22263" s="146"/>
      <c r="L22263" s="150"/>
      <c r="N22263" s="163"/>
      <c r="O22263" s="146"/>
      <c r="P22263" s="146"/>
      <c r="Q22263" s="146"/>
      <c r="R22263" s="34"/>
      <c r="S22263" s="35"/>
      <c r="T22263" s="147"/>
    </row>
    <row r="22264">
      <c r="A22264" s="147"/>
      <c r="B22264" s="64"/>
      <c r="C22264" s="147" t="s">
        <v>217</v>
      </c>
      <c r="E22264" s="161"/>
      <c r="F22264" s="162"/>
      <c r="G22264" s="147"/>
      <c r="H22264" s="146"/>
      <c r="J22264" s="146"/>
      <c r="L22264" s="150"/>
      <c r="N22264" s="163"/>
      <c r="O22264" s="146"/>
      <c r="P22264" s="146"/>
      <c r="Q22264" s="146"/>
      <c r="R22264" s="34"/>
      <c r="S22264" s="35"/>
      <c r="T22264" s="147"/>
    </row>
    <row r="22265">
      <c r="A22265" s="147"/>
      <c r="B22265" s="64"/>
      <c r="C22265" s="147" t="s">
        <v>217</v>
      </c>
      <c r="E22265" s="161"/>
      <c r="F22265" s="162"/>
      <c r="G22265" s="147"/>
      <c r="H22265" s="146"/>
      <c r="J22265" s="146"/>
      <c r="L22265" s="150"/>
      <c r="N22265" s="163"/>
      <c r="O22265" s="146"/>
      <c r="P22265" s="146"/>
      <c r="Q22265" s="146"/>
      <c r="R22265" s="34"/>
      <c r="S22265" s="35"/>
      <c r="T22265" s="147"/>
    </row>
    <row r="22266">
      <c r="A22266" s="147"/>
      <c r="B22266" s="64"/>
      <c r="C22266" s="147" t="s">
        <v>217</v>
      </c>
      <c r="E22266" s="161"/>
      <c r="F22266" s="162"/>
      <c r="G22266" s="147"/>
      <c r="H22266" s="146"/>
      <c r="J22266" s="146"/>
      <c r="L22266" s="150"/>
      <c r="N22266" s="163"/>
      <c r="O22266" s="146"/>
      <c r="P22266" s="146"/>
      <c r="Q22266" s="146"/>
      <c r="R22266" s="34"/>
      <c r="S22266" s="35"/>
      <c r="T22266" s="147"/>
    </row>
    <row r="22267">
      <c r="A22267" s="147"/>
      <c r="B22267" s="64"/>
      <c r="C22267" s="147" t="s">
        <v>217</v>
      </c>
      <c r="E22267" s="161"/>
      <c r="F22267" s="162"/>
      <c r="G22267" s="147"/>
      <c r="H22267" s="146"/>
      <c r="J22267" s="146"/>
      <c r="L22267" s="150"/>
      <c r="N22267" s="163"/>
      <c r="O22267" s="146"/>
      <c r="P22267" s="146"/>
      <c r="Q22267" s="146"/>
      <c r="R22267" s="34"/>
      <c r="S22267" s="35"/>
      <c r="T22267" s="147"/>
    </row>
    <row r="22268">
      <c r="A22268" s="147"/>
      <c r="B22268" s="64"/>
      <c r="C22268" s="147" t="s">
        <v>217</v>
      </c>
      <c r="E22268" s="161"/>
      <c r="F22268" s="162"/>
      <c r="G22268" s="147"/>
      <c r="H22268" s="146"/>
      <c r="J22268" s="146"/>
      <c r="L22268" s="150"/>
      <c r="N22268" s="163"/>
      <c r="O22268" s="146"/>
      <c r="P22268" s="146"/>
      <c r="Q22268" s="146"/>
      <c r="R22268" s="34"/>
      <c r="S22268" s="35"/>
      <c r="T22268" s="147"/>
    </row>
    <row r="22269">
      <c r="A22269" s="147"/>
      <c r="B22269" s="64"/>
      <c r="C22269" s="147" t="s">
        <v>217</v>
      </c>
      <c r="E22269" s="161"/>
      <c r="F22269" s="162"/>
      <c r="G22269" s="147"/>
      <c r="H22269" s="146"/>
      <c r="J22269" s="146"/>
      <c r="L22269" s="150"/>
      <c r="N22269" s="163"/>
      <c r="O22269" s="146"/>
      <c r="P22269" s="146"/>
      <c r="Q22269" s="146"/>
      <c r="R22269" s="34"/>
      <c r="S22269" s="35"/>
      <c r="T22269" s="147"/>
    </row>
    <row r="22270">
      <c r="A22270" s="147"/>
      <c r="B22270" s="64"/>
      <c r="C22270" s="147" t="s">
        <v>217</v>
      </c>
      <c r="E22270" s="161"/>
      <c r="F22270" s="162"/>
      <c r="G22270" s="147"/>
      <c r="H22270" s="146"/>
      <c r="J22270" s="146"/>
      <c r="L22270" s="150"/>
      <c r="N22270" s="163"/>
      <c r="O22270" s="146"/>
      <c r="P22270" s="146"/>
      <c r="Q22270" s="146"/>
      <c r="R22270" s="34"/>
      <c r="S22270" s="35"/>
      <c r="T22270" s="147"/>
    </row>
    <row r="22271">
      <c r="A22271" s="147"/>
      <c r="B22271" s="64"/>
      <c r="C22271" s="147" t="s">
        <v>217</v>
      </c>
      <c r="E22271" s="161"/>
      <c r="F22271" s="162"/>
      <c r="G22271" s="147"/>
      <c r="H22271" s="146"/>
      <c r="J22271" s="146"/>
      <c r="L22271" s="150"/>
      <c r="N22271" s="163"/>
      <c r="O22271" s="146"/>
      <c r="P22271" s="146"/>
      <c r="Q22271" s="146"/>
      <c r="R22271" s="34"/>
      <c r="S22271" s="35"/>
      <c r="T22271" s="147"/>
    </row>
    <row r="22272">
      <c r="A22272" s="147"/>
      <c r="B22272" s="64"/>
      <c r="C22272" s="147" t="s">
        <v>217</v>
      </c>
      <c r="E22272" s="161"/>
      <c r="F22272" s="162"/>
      <c r="G22272" s="147"/>
      <c r="H22272" s="146"/>
      <c r="J22272" s="146"/>
      <c r="L22272" s="150"/>
      <c r="N22272" s="163"/>
      <c r="O22272" s="146"/>
      <c r="P22272" s="146"/>
      <c r="Q22272" s="146"/>
      <c r="R22272" s="34"/>
      <c r="S22272" s="35"/>
      <c r="T22272" s="147"/>
    </row>
    <row r="22273">
      <c r="A22273" s="147"/>
      <c r="B22273" s="64"/>
      <c r="C22273" s="147" t="s">
        <v>217</v>
      </c>
      <c r="E22273" s="161"/>
      <c r="F22273" s="162"/>
      <c r="G22273" s="147"/>
      <c r="H22273" s="146"/>
      <c r="J22273" s="146"/>
      <c r="L22273" s="150"/>
      <c r="N22273" s="163"/>
      <c r="O22273" s="146"/>
      <c r="P22273" s="146"/>
      <c r="Q22273" s="146"/>
      <c r="R22273" s="34"/>
      <c r="S22273" s="35"/>
      <c r="T22273" s="147"/>
    </row>
    <row r="22274">
      <c r="A22274" s="147"/>
      <c r="B22274" s="64"/>
      <c r="C22274" s="147" t="s">
        <v>217</v>
      </c>
      <c r="E22274" s="161"/>
      <c r="F22274" s="162"/>
      <c r="G22274" s="147"/>
      <c r="H22274" s="146"/>
      <c r="J22274" s="146"/>
      <c r="L22274" s="150"/>
      <c r="N22274" s="163"/>
      <c r="O22274" s="146"/>
      <c r="P22274" s="146"/>
      <c r="Q22274" s="146"/>
      <c r="R22274" s="34"/>
      <c r="S22274" s="35"/>
      <c r="T22274" s="147"/>
    </row>
    <row r="22275">
      <c r="A22275" s="147"/>
      <c r="B22275" s="64"/>
      <c r="C22275" s="147" t="s">
        <v>217</v>
      </c>
      <c r="E22275" s="161"/>
      <c r="F22275" s="162"/>
      <c r="G22275" s="147"/>
      <c r="H22275" s="146"/>
      <c r="J22275" s="146"/>
      <c r="L22275" s="150"/>
      <c r="N22275" s="163"/>
      <c r="O22275" s="146"/>
      <c r="P22275" s="146"/>
      <c r="Q22275" s="146"/>
      <c r="R22275" s="34"/>
      <c r="S22275" s="35"/>
      <c r="T22275" s="147"/>
    </row>
    <row r="22276">
      <c r="A22276" s="147"/>
      <c r="B22276" s="64"/>
      <c r="C22276" s="147" t="s">
        <v>217</v>
      </c>
      <c r="E22276" s="161"/>
      <c r="F22276" s="162"/>
      <c r="G22276" s="147"/>
      <c r="H22276" s="146"/>
      <c r="J22276" s="146"/>
      <c r="L22276" s="150"/>
      <c r="N22276" s="163"/>
      <c r="O22276" s="146"/>
      <c r="P22276" s="146"/>
      <c r="Q22276" s="146"/>
      <c r="R22276" s="34"/>
      <c r="S22276" s="35"/>
      <c r="T22276" s="147"/>
    </row>
    <row r="22277">
      <c r="A22277" s="147"/>
      <c r="B22277" s="64"/>
      <c r="C22277" s="147" t="s">
        <v>217</v>
      </c>
      <c r="E22277" s="161"/>
      <c r="F22277" s="162"/>
      <c r="G22277" s="147"/>
      <c r="H22277" s="146"/>
      <c r="J22277" s="146"/>
      <c r="L22277" s="150"/>
      <c r="N22277" s="163"/>
      <c r="O22277" s="146"/>
      <c r="P22277" s="146"/>
      <c r="Q22277" s="146"/>
      <c r="R22277" s="34"/>
      <c r="S22277" s="35"/>
      <c r="T22277" s="147"/>
    </row>
    <row r="22278">
      <c r="A22278" s="147"/>
      <c r="B22278" s="64"/>
      <c r="C22278" s="147" t="s">
        <v>217</v>
      </c>
      <c r="E22278" s="161"/>
      <c r="F22278" s="162"/>
      <c r="G22278" s="147"/>
      <c r="H22278" s="146"/>
      <c r="J22278" s="146"/>
      <c r="L22278" s="150"/>
      <c r="N22278" s="163"/>
      <c r="O22278" s="146"/>
      <c r="P22278" s="146"/>
      <c r="Q22278" s="146"/>
      <c r="R22278" s="34"/>
      <c r="S22278" s="35"/>
      <c r="T22278" s="147"/>
    </row>
    <row r="22279">
      <c r="A22279" s="147"/>
      <c r="B22279" s="64"/>
      <c r="C22279" s="147" t="s">
        <v>217</v>
      </c>
      <c r="E22279" s="161"/>
      <c r="F22279" s="162"/>
      <c r="G22279" s="147"/>
      <c r="H22279" s="146"/>
      <c r="J22279" s="146"/>
      <c r="L22279" s="150"/>
      <c r="N22279" s="163"/>
      <c r="O22279" s="146"/>
      <c r="P22279" s="146"/>
      <c r="Q22279" s="146"/>
      <c r="R22279" s="34"/>
      <c r="S22279" s="35"/>
      <c r="T22279" s="147"/>
    </row>
    <row r="22280">
      <c r="A22280" s="147"/>
      <c r="B22280" s="64"/>
      <c r="C22280" s="147" t="s">
        <v>217</v>
      </c>
      <c r="E22280" s="161"/>
      <c r="F22280" s="162"/>
      <c r="G22280" s="147"/>
      <c r="H22280" s="146"/>
      <c r="J22280" s="146"/>
      <c r="L22280" s="150"/>
      <c r="N22280" s="163"/>
      <c r="O22280" s="146"/>
      <c r="P22280" s="146"/>
      <c r="Q22280" s="146"/>
      <c r="R22280" s="34"/>
      <c r="S22280" s="35"/>
      <c r="T22280" s="147"/>
    </row>
    <row r="22281">
      <c r="A22281" s="147"/>
      <c r="B22281" s="64"/>
      <c r="C22281" s="147" t="s">
        <v>217</v>
      </c>
      <c r="E22281" s="161"/>
      <c r="F22281" s="162"/>
      <c r="G22281" s="147"/>
      <c r="H22281" s="146"/>
      <c r="J22281" s="146"/>
      <c r="L22281" s="150"/>
      <c r="N22281" s="163"/>
      <c r="O22281" s="146"/>
      <c r="P22281" s="146"/>
      <c r="Q22281" s="146"/>
      <c r="R22281" s="34"/>
      <c r="S22281" s="35"/>
      <c r="T22281" s="147"/>
    </row>
    <row r="22282">
      <c r="A22282" s="147"/>
      <c r="B22282" s="64"/>
      <c r="C22282" s="147" t="s">
        <v>217</v>
      </c>
      <c r="E22282" s="161"/>
      <c r="F22282" s="162"/>
      <c r="G22282" s="147"/>
      <c r="H22282" s="146"/>
      <c r="J22282" s="146"/>
      <c r="L22282" s="150"/>
      <c r="N22282" s="163"/>
      <c r="O22282" s="146"/>
      <c r="P22282" s="146"/>
      <c r="Q22282" s="146"/>
      <c r="R22282" s="34"/>
      <c r="S22282" s="35"/>
      <c r="T22282" s="147"/>
    </row>
    <row r="22283">
      <c r="A22283" s="147"/>
      <c r="B22283" s="64"/>
      <c r="C22283" s="147" t="s">
        <v>217</v>
      </c>
      <c r="E22283" s="161"/>
      <c r="F22283" s="162"/>
      <c r="G22283" s="147"/>
      <c r="H22283" s="146"/>
      <c r="J22283" s="146"/>
      <c r="L22283" s="150"/>
      <c r="N22283" s="163"/>
      <c r="O22283" s="146"/>
      <c r="P22283" s="146"/>
      <c r="Q22283" s="146"/>
      <c r="R22283" s="34"/>
      <c r="S22283" s="35"/>
      <c r="T22283" s="147"/>
    </row>
    <row r="22284">
      <c r="A22284" s="147"/>
      <c r="B22284" s="64"/>
      <c r="C22284" s="147" t="s">
        <v>217</v>
      </c>
      <c r="E22284" s="161"/>
      <c r="F22284" s="162"/>
      <c r="G22284" s="147"/>
      <c r="H22284" s="146"/>
      <c r="J22284" s="146"/>
      <c r="L22284" s="150"/>
      <c r="N22284" s="163"/>
      <c r="O22284" s="146"/>
      <c r="P22284" s="146"/>
      <c r="Q22284" s="146"/>
      <c r="R22284" s="34"/>
      <c r="S22284" s="35"/>
      <c r="T22284" s="147"/>
    </row>
    <row r="22285">
      <c r="A22285" s="147"/>
      <c r="B22285" s="64"/>
      <c r="C22285" s="147" t="s">
        <v>217</v>
      </c>
      <c r="E22285" s="161"/>
      <c r="F22285" s="162"/>
      <c r="G22285" s="147"/>
      <c r="H22285" s="146"/>
      <c r="J22285" s="146"/>
      <c r="L22285" s="150"/>
      <c r="N22285" s="163"/>
      <c r="O22285" s="146"/>
      <c r="P22285" s="146"/>
      <c r="Q22285" s="146"/>
      <c r="R22285" s="34"/>
      <c r="S22285" s="35"/>
      <c r="T22285" s="147"/>
    </row>
    <row r="22286">
      <c r="A22286" s="147"/>
      <c r="B22286" s="64"/>
      <c r="C22286" s="147" t="s">
        <v>217</v>
      </c>
      <c r="E22286" s="161"/>
      <c r="F22286" s="162"/>
      <c r="G22286" s="147"/>
      <c r="H22286" s="146"/>
      <c r="J22286" s="146"/>
      <c r="L22286" s="150"/>
      <c r="N22286" s="163"/>
      <c r="O22286" s="146"/>
      <c r="P22286" s="146"/>
      <c r="Q22286" s="146"/>
      <c r="R22286" s="34"/>
      <c r="S22286" s="35"/>
      <c r="T22286" s="147"/>
    </row>
    <row r="22287">
      <c r="A22287" s="147"/>
      <c r="B22287" s="64"/>
      <c r="C22287" s="147" t="s">
        <v>217</v>
      </c>
      <c r="E22287" s="161"/>
      <c r="F22287" s="162"/>
      <c r="G22287" s="147"/>
      <c r="H22287" s="146"/>
      <c r="J22287" s="146"/>
      <c r="L22287" s="150"/>
      <c r="N22287" s="163"/>
      <c r="O22287" s="146"/>
      <c r="P22287" s="146"/>
      <c r="Q22287" s="146"/>
      <c r="R22287" s="34"/>
      <c r="S22287" s="35"/>
      <c r="T22287" s="147"/>
    </row>
    <row r="22288">
      <c r="A22288" s="147"/>
      <c r="B22288" s="64"/>
      <c r="C22288" s="147" t="s">
        <v>217</v>
      </c>
      <c r="E22288" s="161"/>
      <c r="F22288" s="162"/>
      <c r="G22288" s="147"/>
      <c r="H22288" s="146"/>
      <c r="J22288" s="146"/>
      <c r="L22288" s="150"/>
      <c r="N22288" s="163"/>
      <c r="O22288" s="146"/>
      <c r="P22288" s="146"/>
      <c r="Q22288" s="146"/>
      <c r="R22288" s="34"/>
      <c r="S22288" s="35"/>
      <c r="T22288" s="147"/>
    </row>
    <row r="22289">
      <c r="A22289" s="147"/>
      <c r="B22289" s="64"/>
      <c r="C22289" s="147" t="s">
        <v>217</v>
      </c>
      <c r="E22289" s="161"/>
      <c r="F22289" s="162"/>
      <c r="G22289" s="147"/>
      <c r="H22289" s="146"/>
      <c r="J22289" s="146"/>
      <c r="L22289" s="150"/>
      <c r="N22289" s="163"/>
      <c r="O22289" s="146"/>
      <c r="P22289" s="146"/>
      <c r="Q22289" s="146"/>
      <c r="R22289" s="34"/>
      <c r="S22289" s="35"/>
      <c r="T22289" s="147"/>
    </row>
    <row r="22290">
      <c r="A22290" s="147"/>
      <c r="B22290" s="64"/>
      <c r="C22290" s="147" t="s">
        <v>217</v>
      </c>
      <c r="E22290" s="161"/>
      <c r="F22290" s="162"/>
      <c r="G22290" s="147"/>
      <c r="H22290" s="146"/>
      <c r="J22290" s="146"/>
      <c r="L22290" s="150"/>
      <c r="N22290" s="163"/>
      <c r="O22290" s="146"/>
      <c r="P22290" s="146"/>
      <c r="Q22290" s="146"/>
      <c r="R22290" s="34"/>
      <c r="S22290" s="35"/>
      <c r="T22290" s="147"/>
    </row>
    <row r="22291">
      <c r="A22291" s="147"/>
      <c r="B22291" s="64"/>
      <c r="C22291" s="147" t="s">
        <v>217</v>
      </c>
      <c r="E22291" s="161"/>
      <c r="F22291" s="162"/>
      <c r="G22291" s="147"/>
      <c r="H22291" s="146"/>
      <c r="J22291" s="146"/>
      <c r="L22291" s="150"/>
      <c r="N22291" s="163"/>
      <c r="O22291" s="146"/>
      <c r="P22291" s="146"/>
      <c r="Q22291" s="146"/>
      <c r="R22291" s="34"/>
      <c r="S22291" s="35"/>
      <c r="T22291" s="147"/>
    </row>
    <row r="22292">
      <c r="A22292" s="147"/>
      <c r="B22292" s="64"/>
      <c r="C22292" s="147" t="s">
        <v>217</v>
      </c>
      <c r="E22292" s="161"/>
      <c r="F22292" s="162"/>
      <c r="G22292" s="147"/>
      <c r="H22292" s="146"/>
      <c r="J22292" s="146"/>
      <c r="L22292" s="150"/>
      <c r="N22292" s="163"/>
      <c r="O22292" s="146"/>
      <c r="P22292" s="146"/>
      <c r="Q22292" s="146"/>
      <c r="R22292" s="34"/>
      <c r="S22292" s="35"/>
      <c r="T22292" s="147"/>
    </row>
    <row r="22293">
      <c r="A22293" s="147"/>
      <c r="B22293" s="64"/>
      <c r="C22293" s="147" t="s">
        <v>217</v>
      </c>
      <c r="E22293" s="161"/>
      <c r="F22293" s="162"/>
      <c r="G22293" s="147"/>
      <c r="H22293" s="146"/>
      <c r="J22293" s="146"/>
      <c r="L22293" s="150"/>
      <c r="N22293" s="163"/>
      <c r="O22293" s="146"/>
      <c r="P22293" s="146"/>
      <c r="Q22293" s="146"/>
      <c r="R22293" s="34"/>
      <c r="S22293" s="35"/>
      <c r="T22293" s="147"/>
    </row>
    <row r="22294">
      <c r="A22294" s="147"/>
      <c r="B22294" s="64"/>
      <c r="C22294" s="147" t="s">
        <v>217</v>
      </c>
      <c r="E22294" s="161"/>
      <c r="F22294" s="162"/>
      <c r="G22294" s="147"/>
      <c r="H22294" s="146"/>
      <c r="J22294" s="146"/>
      <c r="L22294" s="150"/>
      <c r="N22294" s="163"/>
      <c r="O22294" s="146"/>
      <c r="P22294" s="146"/>
      <c r="Q22294" s="146"/>
      <c r="R22294" s="34"/>
      <c r="S22294" s="35"/>
      <c r="T22294" s="147"/>
    </row>
    <row r="22295">
      <c r="A22295" s="147"/>
      <c r="B22295" s="64"/>
      <c r="C22295" s="147" t="s">
        <v>217</v>
      </c>
      <c r="E22295" s="161"/>
      <c r="F22295" s="162"/>
      <c r="G22295" s="147"/>
      <c r="H22295" s="146"/>
      <c r="J22295" s="146"/>
      <c r="L22295" s="150"/>
      <c r="N22295" s="163"/>
      <c r="O22295" s="146"/>
      <c r="P22295" s="146"/>
      <c r="Q22295" s="146"/>
      <c r="R22295" s="34"/>
      <c r="S22295" s="35"/>
      <c r="T22295" s="147"/>
    </row>
    <row r="22296">
      <c r="A22296" s="147"/>
      <c r="B22296" s="64"/>
      <c r="C22296" s="147" t="s">
        <v>217</v>
      </c>
      <c r="E22296" s="161"/>
      <c r="F22296" s="162"/>
      <c r="G22296" s="147"/>
      <c r="H22296" s="146"/>
      <c r="J22296" s="146"/>
      <c r="L22296" s="150"/>
      <c r="N22296" s="163"/>
      <c r="O22296" s="146"/>
      <c r="P22296" s="146"/>
      <c r="Q22296" s="146"/>
      <c r="R22296" s="34"/>
      <c r="S22296" s="35"/>
      <c r="T22296" s="147"/>
    </row>
    <row r="22297">
      <c r="A22297" s="147"/>
      <c r="B22297" s="64"/>
      <c r="C22297" s="147" t="s">
        <v>217</v>
      </c>
      <c r="E22297" s="161"/>
      <c r="F22297" s="162"/>
      <c r="G22297" s="147"/>
      <c r="H22297" s="146"/>
      <c r="J22297" s="146"/>
      <c r="L22297" s="150"/>
      <c r="N22297" s="163"/>
      <c r="O22297" s="146"/>
      <c r="P22297" s="146"/>
      <c r="Q22297" s="146"/>
      <c r="R22297" s="34"/>
      <c r="S22297" s="35"/>
      <c r="T22297" s="147"/>
    </row>
    <row r="22298">
      <c r="A22298" s="147"/>
      <c r="B22298" s="64"/>
      <c r="C22298" s="147" t="s">
        <v>217</v>
      </c>
      <c r="E22298" s="161"/>
      <c r="F22298" s="162"/>
      <c r="G22298" s="147"/>
      <c r="H22298" s="146"/>
      <c r="J22298" s="146"/>
      <c r="L22298" s="150"/>
      <c r="N22298" s="163"/>
      <c r="O22298" s="146"/>
      <c r="P22298" s="146"/>
      <c r="Q22298" s="146"/>
      <c r="R22298" s="34"/>
      <c r="S22298" s="35"/>
      <c r="T22298" s="147"/>
    </row>
    <row r="22299">
      <c r="A22299" s="147"/>
      <c r="B22299" s="64"/>
      <c r="C22299" s="147" t="s">
        <v>217</v>
      </c>
      <c r="E22299" s="161"/>
      <c r="F22299" s="162"/>
      <c r="G22299" s="147"/>
      <c r="H22299" s="146"/>
      <c r="J22299" s="146"/>
      <c r="L22299" s="150"/>
      <c r="N22299" s="163"/>
      <c r="O22299" s="146"/>
      <c r="P22299" s="146"/>
      <c r="Q22299" s="146"/>
      <c r="R22299" s="34"/>
      <c r="S22299" s="35"/>
      <c r="T22299" s="147"/>
    </row>
    <row r="22300">
      <c r="A22300" s="147"/>
      <c r="B22300" s="64"/>
      <c r="C22300" s="147" t="s">
        <v>217</v>
      </c>
      <c r="E22300" s="161"/>
      <c r="F22300" s="162"/>
      <c r="G22300" s="147"/>
      <c r="H22300" s="146"/>
      <c r="J22300" s="146"/>
      <c r="L22300" s="150"/>
      <c r="N22300" s="163"/>
      <c r="O22300" s="146"/>
      <c r="P22300" s="146"/>
      <c r="Q22300" s="146"/>
      <c r="R22300" s="34"/>
      <c r="S22300" s="35"/>
      <c r="T22300" s="147"/>
    </row>
    <row r="22301">
      <c r="A22301" s="147"/>
      <c r="B22301" s="64"/>
      <c r="C22301" s="147" t="s">
        <v>217</v>
      </c>
      <c r="E22301" s="161"/>
      <c r="F22301" s="162"/>
      <c r="G22301" s="147"/>
      <c r="H22301" s="146"/>
      <c r="J22301" s="146"/>
      <c r="L22301" s="150"/>
      <c r="N22301" s="163"/>
      <c r="O22301" s="146"/>
      <c r="P22301" s="146"/>
      <c r="Q22301" s="146"/>
      <c r="R22301" s="34"/>
      <c r="S22301" s="35"/>
      <c r="T22301" s="147"/>
    </row>
    <row r="22302">
      <c r="A22302" s="147"/>
      <c r="B22302" s="64"/>
      <c r="C22302" s="147" t="s">
        <v>217</v>
      </c>
      <c r="E22302" s="161"/>
      <c r="F22302" s="162"/>
      <c r="G22302" s="147"/>
      <c r="H22302" s="146"/>
      <c r="J22302" s="146"/>
      <c r="L22302" s="150"/>
      <c r="N22302" s="163"/>
      <c r="O22302" s="146"/>
      <c r="P22302" s="146"/>
      <c r="Q22302" s="146"/>
      <c r="R22302" s="34"/>
      <c r="S22302" s="35"/>
      <c r="T22302" s="147"/>
    </row>
    <row r="22303">
      <c r="A22303" s="147"/>
      <c r="B22303" s="64"/>
      <c r="C22303" s="147" t="s">
        <v>217</v>
      </c>
      <c r="E22303" s="161"/>
      <c r="F22303" s="162"/>
      <c r="G22303" s="147"/>
      <c r="H22303" s="146"/>
      <c r="J22303" s="146"/>
      <c r="L22303" s="150"/>
      <c r="N22303" s="163"/>
      <c r="O22303" s="146"/>
      <c r="P22303" s="146"/>
      <c r="Q22303" s="146"/>
      <c r="R22303" s="34"/>
      <c r="S22303" s="35"/>
      <c r="T22303" s="147"/>
    </row>
    <row r="22304">
      <c r="A22304" s="147"/>
      <c r="B22304" s="64"/>
      <c r="C22304" s="147" t="s">
        <v>217</v>
      </c>
      <c r="E22304" s="161"/>
      <c r="F22304" s="162"/>
      <c r="G22304" s="147"/>
      <c r="H22304" s="146"/>
      <c r="J22304" s="146"/>
      <c r="L22304" s="150"/>
      <c r="N22304" s="163"/>
      <c r="O22304" s="146"/>
      <c r="P22304" s="146"/>
      <c r="Q22304" s="146"/>
      <c r="R22304" s="34"/>
      <c r="S22304" s="35"/>
      <c r="T22304" s="147"/>
    </row>
    <row r="22305">
      <c r="A22305" s="147"/>
      <c r="B22305" s="64"/>
      <c r="C22305" s="147" t="s">
        <v>217</v>
      </c>
      <c r="E22305" s="161"/>
      <c r="F22305" s="162"/>
      <c r="G22305" s="147"/>
      <c r="H22305" s="146"/>
      <c r="J22305" s="146"/>
      <c r="L22305" s="150"/>
      <c r="N22305" s="163"/>
      <c r="O22305" s="146"/>
      <c r="P22305" s="146"/>
      <c r="Q22305" s="146"/>
      <c r="R22305" s="34"/>
      <c r="S22305" s="35"/>
      <c r="T22305" s="147"/>
    </row>
    <row r="22306">
      <c r="A22306" s="147"/>
      <c r="B22306" s="64"/>
      <c r="C22306" s="147" t="s">
        <v>217</v>
      </c>
      <c r="E22306" s="161"/>
      <c r="F22306" s="162"/>
      <c r="G22306" s="147"/>
      <c r="H22306" s="146"/>
      <c r="J22306" s="146"/>
      <c r="L22306" s="150"/>
      <c r="N22306" s="163"/>
      <c r="O22306" s="146"/>
      <c r="P22306" s="146"/>
      <c r="Q22306" s="146"/>
      <c r="R22306" s="34"/>
      <c r="S22306" s="35"/>
      <c r="T22306" s="147"/>
    </row>
    <row r="22307">
      <c r="A22307" s="147"/>
      <c r="B22307" s="64"/>
      <c r="C22307" s="147" t="s">
        <v>217</v>
      </c>
      <c r="E22307" s="161"/>
      <c r="F22307" s="162"/>
      <c r="G22307" s="147"/>
      <c r="H22307" s="146"/>
      <c r="J22307" s="146"/>
      <c r="L22307" s="150"/>
      <c r="N22307" s="163"/>
      <c r="O22307" s="146"/>
      <c r="P22307" s="146"/>
      <c r="Q22307" s="146"/>
      <c r="R22307" s="34"/>
      <c r="S22307" s="35"/>
      <c r="T22307" s="147"/>
    </row>
    <row r="22308">
      <c r="A22308" s="147"/>
      <c r="B22308" s="64"/>
      <c r="C22308" s="147" t="s">
        <v>217</v>
      </c>
      <c r="E22308" s="161"/>
      <c r="F22308" s="162"/>
      <c r="G22308" s="147"/>
      <c r="H22308" s="146"/>
      <c r="J22308" s="146"/>
      <c r="L22308" s="150"/>
      <c r="N22308" s="163"/>
      <c r="O22308" s="146"/>
      <c r="P22308" s="146"/>
      <c r="Q22308" s="146"/>
      <c r="R22308" s="34"/>
      <c r="S22308" s="35"/>
      <c r="T22308" s="147"/>
    </row>
    <row r="22309">
      <c r="A22309" s="147"/>
      <c r="B22309" s="64"/>
      <c r="C22309" s="147" t="s">
        <v>217</v>
      </c>
      <c r="E22309" s="161"/>
      <c r="F22309" s="162"/>
      <c r="G22309" s="147"/>
      <c r="H22309" s="146"/>
      <c r="J22309" s="146"/>
      <c r="L22309" s="150"/>
      <c r="N22309" s="163"/>
      <c r="O22309" s="146"/>
      <c r="P22309" s="146"/>
      <c r="Q22309" s="146"/>
      <c r="R22309" s="34"/>
      <c r="S22309" s="35"/>
      <c r="T22309" s="147"/>
    </row>
    <row r="22310">
      <c r="A22310" s="147"/>
      <c r="B22310" s="64"/>
      <c r="C22310" s="147" t="s">
        <v>217</v>
      </c>
      <c r="E22310" s="161"/>
      <c r="F22310" s="162"/>
      <c r="G22310" s="147"/>
      <c r="H22310" s="146"/>
      <c r="J22310" s="146"/>
      <c r="L22310" s="150"/>
      <c r="N22310" s="163"/>
      <c r="O22310" s="146"/>
      <c r="P22310" s="146"/>
      <c r="Q22310" s="146"/>
      <c r="R22310" s="34"/>
      <c r="S22310" s="35"/>
      <c r="T22310" s="147"/>
    </row>
    <row r="22311">
      <c r="A22311" s="147"/>
      <c r="B22311" s="64"/>
      <c r="C22311" s="147" t="s">
        <v>217</v>
      </c>
      <c r="E22311" s="161"/>
      <c r="F22311" s="162"/>
      <c r="G22311" s="147"/>
      <c r="H22311" s="146"/>
      <c r="J22311" s="146"/>
      <c r="L22311" s="150"/>
      <c r="N22311" s="163"/>
      <c r="O22311" s="146"/>
      <c r="P22311" s="146"/>
      <c r="Q22311" s="146"/>
      <c r="R22311" s="34"/>
      <c r="S22311" s="35"/>
      <c r="T22311" s="147"/>
    </row>
    <row r="22312">
      <c r="A22312" s="147"/>
      <c r="B22312" s="64"/>
      <c r="C22312" s="147" t="s">
        <v>217</v>
      </c>
      <c r="E22312" s="161"/>
      <c r="F22312" s="162"/>
      <c r="G22312" s="147"/>
      <c r="H22312" s="146"/>
      <c r="J22312" s="146"/>
      <c r="L22312" s="150"/>
      <c r="N22312" s="163"/>
      <c r="O22312" s="146"/>
      <c r="P22312" s="146"/>
      <c r="Q22312" s="146"/>
      <c r="R22312" s="34"/>
      <c r="S22312" s="35"/>
      <c r="T22312" s="147"/>
    </row>
    <row r="22313">
      <c r="A22313" s="147"/>
      <c r="B22313" s="64"/>
      <c r="C22313" s="147" t="s">
        <v>217</v>
      </c>
      <c r="E22313" s="161"/>
      <c r="F22313" s="162"/>
      <c r="G22313" s="147"/>
      <c r="H22313" s="146"/>
      <c r="J22313" s="146"/>
      <c r="L22313" s="150"/>
      <c r="N22313" s="163"/>
      <c r="O22313" s="146"/>
      <c r="P22313" s="146"/>
      <c r="Q22313" s="146"/>
      <c r="R22313" s="34"/>
      <c r="S22313" s="35"/>
      <c r="T22313" s="147"/>
    </row>
    <row r="22314">
      <c r="A22314" s="147"/>
      <c r="B22314" s="64"/>
      <c r="C22314" s="147" t="s">
        <v>217</v>
      </c>
      <c r="E22314" s="161"/>
      <c r="F22314" s="162"/>
      <c r="G22314" s="147"/>
      <c r="H22314" s="146"/>
      <c r="J22314" s="146"/>
      <c r="L22314" s="150"/>
      <c r="N22314" s="163"/>
      <c r="O22314" s="146"/>
      <c r="P22314" s="146"/>
      <c r="Q22314" s="146"/>
      <c r="R22314" s="34"/>
      <c r="S22314" s="35"/>
      <c r="T22314" s="147"/>
    </row>
    <row r="22315">
      <c r="A22315" s="147"/>
      <c r="B22315" s="64"/>
      <c r="C22315" s="147" t="s">
        <v>217</v>
      </c>
      <c r="E22315" s="161"/>
      <c r="F22315" s="162"/>
      <c r="G22315" s="147"/>
      <c r="H22315" s="146"/>
      <c r="J22315" s="146"/>
      <c r="L22315" s="150"/>
      <c r="N22315" s="163"/>
      <c r="O22315" s="146"/>
      <c r="P22315" s="146"/>
      <c r="Q22315" s="146"/>
      <c r="R22315" s="34"/>
      <c r="S22315" s="35"/>
      <c r="T22315" s="147"/>
    </row>
    <row r="22316">
      <c r="A22316" s="147"/>
      <c r="B22316" s="64"/>
      <c r="C22316" s="147" t="s">
        <v>217</v>
      </c>
      <c r="E22316" s="161"/>
      <c r="F22316" s="162"/>
      <c r="G22316" s="147"/>
      <c r="H22316" s="146"/>
      <c r="J22316" s="146"/>
      <c r="L22316" s="150"/>
      <c r="N22316" s="163"/>
      <c r="O22316" s="146"/>
      <c r="P22316" s="146"/>
      <c r="Q22316" s="146"/>
      <c r="R22316" s="34"/>
      <c r="S22316" s="35"/>
      <c r="T22316" s="147"/>
    </row>
    <row r="22317">
      <c r="A22317" s="147"/>
      <c r="B22317" s="64"/>
      <c r="C22317" s="147" t="s">
        <v>217</v>
      </c>
      <c r="E22317" s="161"/>
      <c r="F22317" s="162"/>
      <c r="G22317" s="147"/>
      <c r="H22317" s="146"/>
      <c r="J22317" s="146"/>
      <c r="L22317" s="150"/>
      <c r="N22317" s="163"/>
      <c r="O22317" s="146"/>
      <c r="P22317" s="146"/>
      <c r="Q22317" s="146"/>
      <c r="R22317" s="34"/>
      <c r="S22317" s="35"/>
      <c r="T22317" s="147"/>
    </row>
    <row r="22318">
      <c r="A22318" s="147"/>
      <c r="B22318" s="64"/>
      <c r="C22318" s="147" t="s">
        <v>217</v>
      </c>
      <c r="E22318" s="161"/>
      <c r="F22318" s="162"/>
      <c r="G22318" s="147"/>
      <c r="H22318" s="146"/>
      <c r="J22318" s="146"/>
      <c r="L22318" s="150"/>
      <c r="N22318" s="163"/>
      <c r="O22318" s="146"/>
      <c r="P22318" s="146"/>
      <c r="Q22318" s="146"/>
      <c r="R22318" s="34"/>
      <c r="S22318" s="35"/>
      <c r="T22318" s="147"/>
    </row>
    <row r="22319">
      <c r="A22319" s="147"/>
      <c r="B22319" s="64"/>
      <c r="C22319" s="147" t="s">
        <v>217</v>
      </c>
      <c r="E22319" s="161"/>
      <c r="F22319" s="162"/>
      <c r="G22319" s="147"/>
      <c r="H22319" s="146"/>
      <c r="J22319" s="146"/>
      <c r="L22319" s="150"/>
      <c r="N22319" s="163"/>
      <c r="O22319" s="146"/>
      <c r="P22319" s="146"/>
      <c r="Q22319" s="146"/>
      <c r="R22319" s="34"/>
      <c r="S22319" s="35"/>
      <c r="T22319" s="147"/>
    </row>
    <row r="22320">
      <c r="A22320" s="147"/>
      <c r="B22320" s="64"/>
      <c r="C22320" s="147" t="s">
        <v>217</v>
      </c>
      <c r="E22320" s="161"/>
      <c r="F22320" s="162"/>
      <c r="G22320" s="147"/>
      <c r="H22320" s="146"/>
      <c r="J22320" s="146"/>
      <c r="L22320" s="150"/>
      <c r="N22320" s="163"/>
      <c r="O22320" s="146"/>
      <c r="P22320" s="146"/>
      <c r="Q22320" s="146"/>
      <c r="R22320" s="34"/>
      <c r="S22320" s="35"/>
      <c r="T22320" s="147"/>
    </row>
    <row r="22321">
      <c r="A22321" s="147"/>
      <c r="B22321" s="64"/>
      <c r="C22321" s="147" t="s">
        <v>217</v>
      </c>
      <c r="E22321" s="161"/>
      <c r="F22321" s="162"/>
      <c r="G22321" s="147"/>
      <c r="H22321" s="146"/>
      <c r="J22321" s="146"/>
      <c r="L22321" s="150"/>
      <c r="N22321" s="163"/>
      <c r="O22321" s="146"/>
      <c r="P22321" s="146"/>
      <c r="Q22321" s="146"/>
      <c r="R22321" s="34"/>
      <c r="S22321" s="35"/>
      <c r="T22321" s="147"/>
    </row>
    <row r="22322">
      <c r="A22322" s="147"/>
      <c r="B22322" s="64"/>
      <c r="C22322" s="147" t="s">
        <v>217</v>
      </c>
      <c r="E22322" s="161"/>
      <c r="F22322" s="162"/>
      <c r="G22322" s="147"/>
      <c r="H22322" s="146"/>
      <c r="J22322" s="146"/>
      <c r="L22322" s="150"/>
      <c r="N22322" s="163"/>
      <c r="O22322" s="146"/>
      <c r="P22322" s="146"/>
      <c r="Q22322" s="146"/>
      <c r="R22322" s="34"/>
      <c r="S22322" s="35"/>
      <c r="T22322" s="147"/>
    </row>
    <row r="22323">
      <c r="A22323" s="147"/>
      <c r="B22323" s="64"/>
      <c r="C22323" s="147" t="s">
        <v>217</v>
      </c>
      <c r="E22323" s="161"/>
      <c r="F22323" s="162"/>
      <c r="G22323" s="147"/>
      <c r="H22323" s="146"/>
      <c r="J22323" s="146"/>
      <c r="L22323" s="150"/>
      <c r="N22323" s="163"/>
      <c r="O22323" s="146"/>
      <c r="P22323" s="146"/>
      <c r="Q22323" s="146"/>
      <c r="R22323" s="34"/>
      <c r="S22323" s="35"/>
      <c r="T22323" s="147"/>
    </row>
    <row r="22324">
      <c r="A22324" s="147"/>
      <c r="B22324" s="64"/>
      <c r="C22324" s="147" t="s">
        <v>217</v>
      </c>
      <c r="E22324" s="161"/>
      <c r="F22324" s="162"/>
      <c r="G22324" s="147"/>
      <c r="H22324" s="146"/>
      <c r="J22324" s="146"/>
      <c r="L22324" s="150"/>
      <c r="N22324" s="163"/>
      <c r="O22324" s="146"/>
      <c r="P22324" s="146"/>
      <c r="Q22324" s="146"/>
      <c r="R22324" s="34"/>
      <c r="S22324" s="35"/>
      <c r="T22324" s="147"/>
    </row>
    <row r="22325">
      <c r="A22325" s="147"/>
      <c r="B22325" s="64"/>
      <c r="C22325" s="147" t="s">
        <v>217</v>
      </c>
      <c r="E22325" s="161"/>
      <c r="F22325" s="162"/>
      <c r="G22325" s="147"/>
      <c r="H22325" s="146"/>
      <c r="J22325" s="146"/>
      <c r="L22325" s="150"/>
      <c r="N22325" s="163"/>
      <c r="O22325" s="146"/>
      <c r="P22325" s="146"/>
      <c r="Q22325" s="146"/>
      <c r="R22325" s="34"/>
      <c r="S22325" s="35"/>
      <c r="T22325" s="147"/>
    </row>
    <row r="22326">
      <c r="A22326" s="147"/>
      <c r="B22326" s="64"/>
      <c r="C22326" s="147" t="s">
        <v>217</v>
      </c>
      <c r="E22326" s="161"/>
      <c r="F22326" s="162"/>
      <c r="G22326" s="147"/>
      <c r="H22326" s="146"/>
      <c r="J22326" s="146"/>
      <c r="L22326" s="150"/>
      <c r="N22326" s="163"/>
      <c r="O22326" s="146"/>
      <c r="P22326" s="146"/>
      <c r="Q22326" s="146"/>
      <c r="R22326" s="34"/>
      <c r="S22326" s="35"/>
      <c r="T22326" s="147"/>
    </row>
    <row r="22327">
      <c r="A22327" s="147"/>
      <c r="B22327" s="64"/>
      <c r="C22327" s="147" t="s">
        <v>217</v>
      </c>
      <c r="E22327" s="161"/>
      <c r="F22327" s="162"/>
      <c r="G22327" s="147"/>
      <c r="H22327" s="146"/>
      <c r="J22327" s="146"/>
      <c r="L22327" s="150"/>
      <c r="N22327" s="163"/>
      <c r="O22327" s="146"/>
      <c r="P22327" s="146"/>
      <c r="Q22327" s="146"/>
      <c r="R22327" s="34"/>
      <c r="S22327" s="35"/>
      <c r="T22327" s="147"/>
    </row>
    <row r="22328">
      <c r="A22328" s="147"/>
      <c r="B22328" s="64"/>
      <c r="C22328" s="147" t="s">
        <v>217</v>
      </c>
      <c r="E22328" s="161"/>
      <c r="F22328" s="162"/>
      <c r="G22328" s="147"/>
      <c r="H22328" s="146"/>
      <c r="J22328" s="146"/>
      <c r="L22328" s="150"/>
      <c r="N22328" s="163"/>
      <c r="O22328" s="146"/>
      <c r="P22328" s="146"/>
      <c r="Q22328" s="146"/>
      <c r="R22328" s="34"/>
      <c r="S22328" s="35"/>
      <c r="T22328" s="147"/>
    </row>
    <row r="22329">
      <c r="A22329" s="147"/>
      <c r="B22329" s="64"/>
      <c r="C22329" s="147" t="s">
        <v>217</v>
      </c>
      <c r="E22329" s="161"/>
      <c r="F22329" s="162"/>
      <c r="G22329" s="147"/>
      <c r="H22329" s="146"/>
      <c r="J22329" s="146"/>
      <c r="L22329" s="150"/>
      <c r="N22329" s="163"/>
      <c r="O22329" s="146"/>
      <c r="P22329" s="146"/>
      <c r="Q22329" s="146"/>
      <c r="R22329" s="34"/>
      <c r="S22329" s="35"/>
      <c r="T22329" s="147"/>
    </row>
    <row r="22330">
      <c r="A22330" s="147"/>
      <c r="B22330" s="64"/>
      <c r="C22330" s="147" t="s">
        <v>217</v>
      </c>
      <c r="E22330" s="161"/>
      <c r="F22330" s="162"/>
      <c r="G22330" s="147"/>
      <c r="H22330" s="146"/>
      <c r="J22330" s="146"/>
      <c r="L22330" s="150"/>
      <c r="N22330" s="163"/>
      <c r="O22330" s="146"/>
      <c r="P22330" s="146"/>
      <c r="Q22330" s="146"/>
      <c r="R22330" s="34"/>
      <c r="S22330" s="35"/>
      <c r="T22330" s="147"/>
    </row>
    <row r="22331">
      <c r="A22331" s="147"/>
      <c r="B22331" s="64"/>
      <c r="C22331" s="147" t="s">
        <v>217</v>
      </c>
      <c r="E22331" s="161"/>
      <c r="F22331" s="162"/>
      <c r="G22331" s="147"/>
      <c r="H22331" s="146"/>
      <c r="J22331" s="146"/>
      <c r="L22331" s="150"/>
      <c r="N22331" s="163"/>
      <c r="O22331" s="146"/>
      <c r="P22331" s="146"/>
      <c r="Q22331" s="146"/>
      <c r="R22331" s="34"/>
      <c r="S22331" s="35"/>
      <c r="T22331" s="147"/>
    </row>
    <row r="22332">
      <c r="A22332" s="147"/>
      <c r="B22332" s="64"/>
      <c r="C22332" s="147" t="s">
        <v>217</v>
      </c>
      <c r="E22332" s="161"/>
      <c r="F22332" s="162"/>
      <c r="G22332" s="147"/>
      <c r="H22332" s="146"/>
      <c r="J22332" s="146"/>
      <c r="L22332" s="150"/>
      <c r="N22332" s="163"/>
      <c r="O22332" s="146"/>
      <c r="P22332" s="146"/>
      <c r="Q22332" s="146"/>
      <c r="R22332" s="34"/>
      <c r="S22332" s="35"/>
      <c r="T22332" s="147"/>
    </row>
    <row r="22333">
      <c r="A22333" s="147"/>
      <c r="B22333" s="64"/>
      <c r="C22333" s="147" t="s">
        <v>217</v>
      </c>
      <c r="E22333" s="161"/>
      <c r="F22333" s="162"/>
      <c r="G22333" s="147"/>
      <c r="H22333" s="146"/>
      <c r="J22333" s="146"/>
      <c r="L22333" s="150"/>
      <c r="N22333" s="163"/>
      <c r="O22333" s="146"/>
      <c r="P22333" s="146"/>
      <c r="Q22333" s="146"/>
      <c r="R22333" s="34"/>
      <c r="S22333" s="35"/>
      <c r="T22333" s="147"/>
    </row>
    <row r="22334">
      <c r="A22334" s="147"/>
      <c r="B22334" s="64"/>
      <c r="C22334" s="147" t="s">
        <v>217</v>
      </c>
      <c r="E22334" s="161"/>
      <c r="F22334" s="162"/>
      <c r="G22334" s="147"/>
      <c r="H22334" s="146"/>
      <c r="J22334" s="146"/>
      <c r="L22334" s="150"/>
      <c r="N22334" s="163"/>
      <c r="O22334" s="146"/>
      <c r="P22334" s="146"/>
      <c r="Q22334" s="146"/>
      <c r="R22334" s="34"/>
      <c r="S22334" s="35"/>
      <c r="T22334" s="147"/>
    </row>
    <row r="22335">
      <c r="A22335" s="147"/>
      <c r="B22335" s="64"/>
      <c r="C22335" s="147" t="s">
        <v>217</v>
      </c>
      <c r="E22335" s="161"/>
      <c r="F22335" s="162"/>
      <c r="G22335" s="147"/>
      <c r="H22335" s="146"/>
      <c r="J22335" s="146"/>
      <c r="L22335" s="150"/>
      <c r="N22335" s="163"/>
      <c r="O22335" s="146"/>
      <c r="P22335" s="146"/>
      <c r="Q22335" s="146"/>
      <c r="R22335" s="34"/>
      <c r="S22335" s="35"/>
      <c r="T22335" s="147"/>
    </row>
    <row r="22336">
      <c r="A22336" s="147"/>
      <c r="B22336" s="64"/>
      <c r="C22336" s="147" t="s">
        <v>217</v>
      </c>
      <c r="E22336" s="161"/>
      <c r="F22336" s="162"/>
      <c r="G22336" s="147"/>
      <c r="H22336" s="146"/>
      <c r="J22336" s="146"/>
      <c r="L22336" s="150"/>
      <c r="N22336" s="163"/>
      <c r="O22336" s="146"/>
      <c r="P22336" s="146"/>
      <c r="Q22336" s="146"/>
      <c r="R22336" s="34"/>
      <c r="S22336" s="35"/>
      <c r="T22336" s="147"/>
    </row>
    <row r="22337">
      <c r="A22337" s="147"/>
      <c r="B22337" s="64"/>
      <c r="C22337" s="147" t="s">
        <v>217</v>
      </c>
      <c r="E22337" s="161"/>
      <c r="F22337" s="162"/>
      <c r="G22337" s="147"/>
      <c r="H22337" s="146"/>
      <c r="J22337" s="146"/>
      <c r="L22337" s="150"/>
      <c r="N22337" s="163"/>
      <c r="O22337" s="146"/>
      <c r="P22337" s="146"/>
      <c r="Q22337" s="146"/>
      <c r="R22337" s="34"/>
      <c r="S22337" s="35"/>
      <c r="T22337" s="147"/>
    </row>
    <row r="22338">
      <c r="A22338" s="147"/>
      <c r="B22338" s="64"/>
      <c r="C22338" s="147" t="s">
        <v>217</v>
      </c>
      <c r="E22338" s="161"/>
      <c r="F22338" s="162"/>
      <c r="G22338" s="147"/>
      <c r="H22338" s="146"/>
      <c r="J22338" s="146"/>
      <c r="L22338" s="150"/>
      <c r="N22338" s="163"/>
      <c r="O22338" s="146"/>
      <c r="P22338" s="146"/>
      <c r="Q22338" s="146"/>
      <c r="R22338" s="34"/>
      <c r="S22338" s="35"/>
      <c r="T22338" s="147"/>
    </row>
    <row r="22339">
      <c r="A22339" s="147"/>
      <c r="B22339" s="64"/>
      <c r="C22339" s="147" t="s">
        <v>217</v>
      </c>
      <c r="E22339" s="161"/>
      <c r="F22339" s="162"/>
      <c r="G22339" s="147"/>
      <c r="H22339" s="146"/>
      <c r="J22339" s="146"/>
      <c r="L22339" s="150"/>
      <c r="N22339" s="163"/>
      <c r="O22339" s="146"/>
      <c r="P22339" s="146"/>
      <c r="Q22339" s="146"/>
      <c r="R22339" s="34"/>
      <c r="S22339" s="35"/>
      <c r="T22339" s="147"/>
    </row>
    <row r="22340">
      <c r="A22340" s="147"/>
      <c r="B22340" s="64"/>
      <c r="C22340" s="147" t="s">
        <v>217</v>
      </c>
      <c r="E22340" s="161"/>
      <c r="F22340" s="162"/>
      <c r="G22340" s="147"/>
      <c r="H22340" s="146"/>
      <c r="J22340" s="146"/>
      <c r="L22340" s="150"/>
      <c r="N22340" s="163"/>
      <c r="O22340" s="146"/>
      <c r="P22340" s="146"/>
      <c r="Q22340" s="146"/>
      <c r="R22340" s="34"/>
      <c r="S22340" s="35"/>
      <c r="T22340" s="147"/>
    </row>
    <row r="22341">
      <c r="A22341" s="147"/>
      <c r="B22341" s="64"/>
      <c r="C22341" s="147" t="s">
        <v>217</v>
      </c>
      <c r="E22341" s="161"/>
      <c r="F22341" s="162"/>
      <c r="G22341" s="147"/>
      <c r="H22341" s="146"/>
      <c r="J22341" s="146"/>
      <c r="L22341" s="150"/>
      <c r="N22341" s="163"/>
      <c r="O22341" s="146"/>
      <c r="P22341" s="146"/>
      <c r="Q22341" s="146"/>
      <c r="R22341" s="34"/>
      <c r="S22341" s="35"/>
      <c r="T22341" s="147"/>
    </row>
    <row r="22342">
      <c r="A22342" s="147"/>
      <c r="B22342" s="64"/>
      <c r="C22342" s="147" t="s">
        <v>217</v>
      </c>
      <c r="E22342" s="161"/>
      <c r="F22342" s="162"/>
      <c r="G22342" s="147"/>
      <c r="H22342" s="146"/>
      <c r="J22342" s="146"/>
      <c r="L22342" s="150"/>
      <c r="N22342" s="163"/>
      <c r="O22342" s="146"/>
      <c r="P22342" s="146"/>
      <c r="Q22342" s="146"/>
      <c r="R22342" s="34"/>
      <c r="S22342" s="35"/>
      <c r="T22342" s="147"/>
    </row>
    <row r="22343">
      <c r="A22343" s="147"/>
      <c r="B22343" s="64"/>
      <c r="C22343" s="147" t="s">
        <v>217</v>
      </c>
      <c r="E22343" s="161"/>
      <c r="F22343" s="162"/>
      <c r="G22343" s="147"/>
      <c r="H22343" s="146"/>
      <c r="J22343" s="146"/>
      <c r="L22343" s="150"/>
      <c r="N22343" s="163"/>
      <c r="O22343" s="146"/>
      <c r="P22343" s="146"/>
      <c r="Q22343" s="146"/>
      <c r="R22343" s="34"/>
      <c r="S22343" s="35"/>
      <c r="T22343" s="147"/>
    </row>
    <row r="22344">
      <c r="A22344" s="147"/>
      <c r="B22344" s="64"/>
      <c r="C22344" s="147" t="s">
        <v>217</v>
      </c>
      <c r="E22344" s="161"/>
      <c r="F22344" s="162"/>
      <c r="G22344" s="147"/>
      <c r="H22344" s="146"/>
      <c r="J22344" s="146"/>
      <c r="L22344" s="150"/>
      <c r="N22344" s="163"/>
      <c r="O22344" s="146"/>
      <c r="P22344" s="146"/>
      <c r="Q22344" s="146"/>
      <c r="R22344" s="34"/>
      <c r="S22344" s="35"/>
      <c r="T22344" s="147"/>
    </row>
    <row r="22345">
      <c r="A22345" s="147"/>
      <c r="B22345" s="64"/>
      <c r="C22345" s="147" t="s">
        <v>217</v>
      </c>
      <c r="E22345" s="161"/>
      <c r="F22345" s="162"/>
      <c r="G22345" s="147"/>
      <c r="H22345" s="146"/>
      <c r="J22345" s="146"/>
      <c r="L22345" s="150"/>
      <c r="N22345" s="163"/>
      <c r="O22345" s="146"/>
      <c r="P22345" s="146"/>
      <c r="Q22345" s="146"/>
      <c r="R22345" s="34"/>
      <c r="S22345" s="35"/>
      <c r="T22345" s="147"/>
    </row>
    <row r="22346">
      <c r="A22346" s="147"/>
      <c r="B22346" s="64"/>
      <c r="C22346" s="147" t="s">
        <v>217</v>
      </c>
      <c r="E22346" s="161"/>
      <c r="F22346" s="162"/>
      <c r="G22346" s="147"/>
      <c r="H22346" s="146"/>
      <c r="J22346" s="146"/>
      <c r="L22346" s="150"/>
      <c r="N22346" s="163"/>
      <c r="O22346" s="146"/>
      <c r="P22346" s="146"/>
      <c r="Q22346" s="146"/>
      <c r="R22346" s="34"/>
      <c r="S22346" s="35"/>
      <c r="T22346" s="147"/>
    </row>
    <row r="22347">
      <c r="A22347" s="147"/>
      <c r="B22347" s="64"/>
      <c r="C22347" s="147" t="s">
        <v>217</v>
      </c>
      <c r="E22347" s="161"/>
      <c r="F22347" s="162"/>
      <c r="G22347" s="147"/>
      <c r="H22347" s="146"/>
      <c r="J22347" s="146"/>
      <c r="L22347" s="150"/>
      <c r="N22347" s="163"/>
      <c r="O22347" s="146"/>
      <c r="P22347" s="146"/>
      <c r="Q22347" s="146"/>
      <c r="R22347" s="34"/>
      <c r="S22347" s="35"/>
      <c r="T22347" s="147"/>
    </row>
    <row r="22348">
      <c r="A22348" s="147"/>
      <c r="B22348" s="64"/>
      <c r="C22348" s="147" t="s">
        <v>217</v>
      </c>
      <c r="E22348" s="161"/>
      <c r="F22348" s="162"/>
      <c r="G22348" s="147"/>
      <c r="H22348" s="146"/>
      <c r="J22348" s="146"/>
      <c r="L22348" s="150"/>
      <c r="N22348" s="163"/>
      <c r="O22348" s="146"/>
      <c r="P22348" s="146"/>
      <c r="Q22348" s="146"/>
      <c r="R22348" s="34"/>
      <c r="S22348" s="35"/>
      <c r="T22348" s="147"/>
    </row>
    <row r="22349">
      <c r="A22349" s="147"/>
      <c r="B22349" s="64"/>
      <c r="C22349" s="147" t="s">
        <v>217</v>
      </c>
      <c r="E22349" s="161"/>
      <c r="F22349" s="162"/>
      <c r="G22349" s="147"/>
      <c r="H22349" s="146"/>
      <c r="J22349" s="146"/>
      <c r="L22349" s="150"/>
      <c r="N22349" s="163"/>
      <c r="O22349" s="146"/>
      <c r="P22349" s="146"/>
      <c r="Q22349" s="146"/>
      <c r="R22349" s="34"/>
      <c r="S22349" s="35"/>
      <c r="T22349" s="147"/>
    </row>
    <row r="22350">
      <c r="A22350" s="147"/>
      <c r="B22350" s="64"/>
      <c r="C22350" s="147" t="s">
        <v>217</v>
      </c>
      <c r="E22350" s="161"/>
      <c r="F22350" s="162"/>
      <c r="G22350" s="147"/>
      <c r="H22350" s="146"/>
      <c r="J22350" s="146"/>
      <c r="L22350" s="150"/>
      <c r="N22350" s="163"/>
      <c r="O22350" s="146"/>
      <c r="P22350" s="146"/>
      <c r="Q22350" s="146"/>
      <c r="R22350" s="34"/>
      <c r="S22350" s="35"/>
      <c r="T22350" s="147"/>
    </row>
    <row r="22351">
      <c r="A22351" s="147"/>
      <c r="B22351" s="64"/>
      <c r="C22351" s="147" t="s">
        <v>217</v>
      </c>
      <c r="E22351" s="161"/>
      <c r="F22351" s="162"/>
      <c r="G22351" s="147"/>
      <c r="H22351" s="146"/>
      <c r="J22351" s="146"/>
      <c r="L22351" s="150"/>
      <c r="N22351" s="163"/>
      <c r="O22351" s="146"/>
      <c r="P22351" s="146"/>
      <c r="Q22351" s="146"/>
      <c r="R22351" s="34"/>
      <c r="S22351" s="35"/>
      <c r="T22351" s="147"/>
    </row>
    <row r="22352">
      <c r="A22352" s="147"/>
      <c r="B22352" s="64"/>
      <c r="C22352" s="147" t="s">
        <v>217</v>
      </c>
      <c r="E22352" s="161"/>
      <c r="F22352" s="162"/>
      <c r="G22352" s="147"/>
      <c r="H22352" s="146"/>
      <c r="J22352" s="146"/>
      <c r="L22352" s="150"/>
      <c r="N22352" s="163"/>
      <c r="O22352" s="146"/>
      <c r="P22352" s="146"/>
      <c r="Q22352" s="146"/>
      <c r="R22352" s="34"/>
      <c r="S22352" s="35"/>
      <c r="T22352" s="147"/>
    </row>
    <row r="22353">
      <c r="A22353" s="147"/>
      <c r="B22353" s="64"/>
      <c r="C22353" s="147" t="s">
        <v>217</v>
      </c>
      <c r="E22353" s="161"/>
      <c r="F22353" s="162"/>
      <c r="G22353" s="147"/>
      <c r="H22353" s="146"/>
      <c r="J22353" s="146"/>
      <c r="L22353" s="150"/>
      <c r="N22353" s="163"/>
      <c r="O22353" s="146"/>
      <c r="P22353" s="146"/>
      <c r="Q22353" s="146"/>
      <c r="R22353" s="34"/>
      <c r="S22353" s="35"/>
      <c r="T22353" s="147"/>
    </row>
    <row r="22354">
      <c r="A22354" s="147"/>
      <c r="B22354" s="64"/>
      <c r="C22354" s="147" t="s">
        <v>217</v>
      </c>
      <c r="E22354" s="161"/>
      <c r="F22354" s="162"/>
      <c r="G22354" s="147"/>
      <c r="H22354" s="146"/>
      <c r="J22354" s="146"/>
      <c r="L22354" s="150"/>
      <c r="N22354" s="163"/>
      <c r="O22354" s="146"/>
      <c r="P22354" s="146"/>
      <c r="Q22354" s="146"/>
      <c r="R22354" s="34"/>
      <c r="S22354" s="35"/>
      <c r="T22354" s="147"/>
    </row>
    <row r="22355">
      <c r="A22355" s="147"/>
      <c r="B22355" s="64"/>
      <c r="C22355" s="147" t="s">
        <v>217</v>
      </c>
      <c r="E22355" s="161"/>
      <c r="F22355" s="162"/>
      <c r="G22355" s="147"/>
      <c r="H22355" s="146"/>
      <c r="J22355" s="146"/>
      <c r="L22355" s="150"/>
      <c r="N22355" s="163"/>
      <c r="O22355" s="146"/>
      <c r="P22355" s="146"/>
      <c r="Q22355" s="146"/>
      <c r="R22355" s="34"/>
      <c r="S22355" s="35"/>
      <c r="T22355" s="147"/>
    </row>
    <row r="22356">
      <c r="A22356" s="147"/>
      <c r="B22356" s="64"/>
      <c r="C22356" s="147" t="s">
        <v>217</v>
      </c>
      <c r="E22356" s="161"/>
      <c r="F22356" s="162"/>
      <c r="G22356" s="147"/>
      <c r="H22356" s="146"/>
      <c r="J22356" s="146"/>
      <c r="L22356" s="150"/>
      <c r="N22356" s="163"/>
      <c r="O22356" s="146"/>
      <c r="P22356" s="146"/>
      <c r="Q22356" s="146"/>
      <c r="R22356" s="34"/>
      <c r="S22356" s="35"/>
      <c r="T22356" s="147"/>
    </row>
    <row r="22357">
      <c r="A22357" s="147"/>
      <c r="B22357" s="64"/>
      <c r="C22357" s="147" t="s">
        <v>217</v>
      </c>
      <c r="E22357" s="161"/>
      <c r="F22357" s="162"/>
      <c r="G22357" s="147"/>
      <c r="H22357" s="146"/>
      <c r="J22357" s="146"/>
      <c r="L22357" s="150"/>
      <c r="N22357" s="163"/>
      <c r="O22357" s="146"/>
      <c r="P22357" s="146"/>
      <c r="Q22357" s="146"/>
      <c r="R22357" s="34"/>
      <c r="S22357" s="35"/>
      <c r="T22357" s="147"/>
    </row>
    <row r="22358">
      <c r="A22358" s="147"/>
      <c r="B22358" s="64"/>
      <c r="C22358" s="147" t="s">
        <v>217</v>
      </c>
      <c r="E22358" s="161"/>
      <c r="F22358" s="162"/>
      <c r="G22358" s="147"/>
      <c r="H22358" s="146"/>
      <c r="J22358" s="146"/>
      <c r="L22358" s="150"/>
      <c r="N22358" s="163"/>
      <c r="O22358" s="146"/>
      <c r="P22358" s="146"/>
      <c r="Q22358" s="146"/>
      <c r="R22358" s="34"/>
      <c r="S22358" s="35"/>
      <c r="T22358" s="147"/>
    </row>
    <row r="22359">
      <c r="A22359" s="147"/>
      <c r="B22359" s="64"/>
      <c r="C22359" s="147" t="s">
        <v>217</v>
      </c>
      <c r="E22359" s="161"/>
      <c r="F22359" s="162"/>
      <c r="G22359" s="147"/>
      <c r="H22359" s="146"/>
      <c r="J22359" s="146"/>
      <c r="L22359" s="150"/>
      <c r="N22359" s="163"/>
      <c r="O22359" s="146"/>
      <c r="P22359" s="146"/>
      <c r="Q22359" s="146"/>
      <c r="R22359" s="34"/>
      <c r="S22359" s="35"/>
      <c r="T22359" s="147"/>
    </row>
    <row r="22360">
      <c r="A22360" s="147"/>
      <c r="B22360" s="64"/>
      <c r="C22360" s="147" t="s">
        <v>217</v>
      </c>
      <c r="E22360" s="161"/>
      <c r="F22360" s="162"/>
      <c r="G22360" s="147"/>
      <c r="H22360" s="146"/>
      <c r="J22360" s="146"/>
      <c r="L22360" s="150"/>
      <c r="N22360" s="163"/>
      <c r="O22360" s="146"/>
      <c r="P22360" s="146"/>
      <c r="Q22360" s="146"/>
      <c r="R22360" s="34"/>
      <c r="S22360" s="35"/>
      <c r="T22360" s="147"/>
    </row>
    <row r="22361">
      <c r="A22361" s="147"/>
      <c r="B22361" s="64"/>
      <c r="C22361" s="147" t="s">
        <v>217</v>
      </c>
      <c r="E22361" s="161"/>
      <c r="F22361" s="162"/>
      <c r="G22361" s="147"/>
      <c r="H22361" s="146"/>
      <c r="J22361" s="146"/>
      <c r="L22361" s="150"/>
      <c r="N22361" s="163"/>
      <c r="O22361" s="146"/>
      <c r="P22361" s="146"/>
      <c r="Q22361" s="146"/>
      <c r="R22361" s="34"/>
      <c r="S22361" s="35"/>
      <c r="T22361" s="147"/>
    </row>
    <row r="22362">
      <c r="A22362" s="147"/>
      <c r="B22362" s="64"/>
      <c r="C22362" s="147" t="s">
        <v>217</v>
      </c>
      <c r="E22362" s="161"/>
      <c r="F22362" s="162"/>
      <c r="G22362" s="147"/>
      <c r="H22362" s="146"/>
      <c r="J22362" s="146"/>
      <c r="L22362" s="150"/>
      <c r="N22362" s="163"/>
      <c r="O22362" s="146"/>
      <c r="P22362" s="146"/>
      <c r="Q22362" s="146"/>
      <c r="R22362" s="34"/>
      <c r="S22362" s="35"/>
      <c r="T22362" s="147"/>
    </row>
    <row r="22363">
      <c r="A22363" s="147"/>
      <c r="B22363" s="64"/>
      <c r="C22363" s="147" t="s">
        <v>217</v>
      </c>
      <c r="E22363" s="161"/>
      <c r="F22363" s="162"/>
      <c r="G22363" s="147"/>
      <c r="H22363" s="146"/>
      <c r="J22363" s="146"/>
      <c r="L22363" s="150"/>
      <c r="N22363" s="163"/>
      <c r="O22363" s="146"/>
      <c r="P22363" s="146"/>
      <c r="Q22363" s="146"/>
      <c r="R22363" s="34"/>
      <c r="S22363" s="35"/>
      <c r="T22363" s="147"/>
    </row>
    <row r="22364">
      <c r="A22364" s="147"/>
      <c r="B22364" s="64"/>
      <c r="C22364" s="147" t="s">
        <v>217</v>
      </c>
      <c r="E22364" s="161"/>
      <c r="F22364" s="162"/>
      <c r="G22364" s="147"/>
      <c r="H22364" s="146"/>
      <c r="J22364" s="146"/>
      <c r="L22364" s="150"/>
      <c r="N22364" s="163"/>
      <c r="O22364" s="146"/>
      <c r="P22364" s="146"/>
      <c r="Q22364" s="146"/>
      <c r="R22364" s="34"/>
      <c r="S22364" s="35"/>
      <c r="T22364" s="147"/>
    </row>
    <row r="22365">
      <c r="A22365" s="147"/>
      <c r="B22365" s="64"/>
      <c r="C22365" s="147" t="s">
        <v>217</v>
      </c>
      <c r="E22365" s="161"/>
      <c r="F22365" s="162"/>
      <c r="G22365" s="147"/>
      <c r="H22365" s="146"/>
      <c r="J22365" s="146"/>
      <c r="L22365" s="150"/>
      <c r="N22365" s="163"/>
      <c r="O22365" s="146"/>
      <c r="P22365" s="146"/>
      <c r="Q22365" s="146"/>
      <c r="R22365" s="34"/>
      <c r="S22365" s="35"/>
      <c r="T22365" s="147"/>
    </row>
    <row r="22366">
      <c r="A22366" s="147"/>
      <c r="B22366" s="64"/>
      <c r="C22366" s="147" t="s">
        <v>217</v>
      </c>
      <c r="E22366" s="161"/>
      <c r="F22366" s="162"/>
      <c r="G22366" s="147"/>
      <c r="H22366" s="146"/>
      <c r="J22366" s="146"/>
      <c r="L22366" s="150"/>
      <c r="N22366" s="163"/>
      <c r="O22366" s="146"/>
      <c r="P22366" s="146"/>
      <c r="Q22366" s="146"/>
      <c r="R22366" s="34"/>
      <c r="S22366" s="35"/>
      <c r="T22366" s="147"/>
    </row>
    <row r="22367">
      <c r="A22367" s="147"/>
      <c r="B22367" s="64"/>
      <c r="C22367" s="147" t="s">
        <v>217</v>
      </c>
      <c r="E22367" s="161"/>
      <c r="F22367" s="162"/>
      <c r="G22367" s="147"/>
      <c r="H22367" s="146"/>
      <c r="J22367" s="146"/>
      <c r="L22367" s="150"/>
      <c r="N22367" s="163"/>
      <c r="O22367" s="146"/>
      <c r="P22367" s="146"/>
      <c r="Q22367" s="146"/>
      <c r="R22367" s="34"/>
      <c r="S22367" s="35"/>
      <c r="T22367" s="147"/>
    </row>
    <row r="22368">
      <c r="A22368" s="147"/>
      <c r="B22368" s="64"/>
      <c r="C22368" s="147" t="s">
        <v>217</v>
      </c>
      <c r="E22368" s="161"/>
      <c r="F22368" s="162"/>
      <c r="G22368" s="147"/>
      <c r="H22368" s="146"/>
      <c r="J22368" s="146"/>
      <c r="L22368" s="150"/>
      <c r="N22368" s="163"/>
      <c r="O22368" s="146"/>
      <c r="P22368" s="146"/>
      <c r="Q22368" s="146"/>
      <c r="R22368" s="34"/>
      <c r="S22368" s="35"/>
      <c r="T22368" s="147"/>
    </row>
    <row r="22369">
      <c r="A22369" s="147"/>
      <c r="B22369" s="64"/>
      <c r="C22369" s="147" t="s">
        <v>217</v>
      </c>
      <c r="E22369" s="161"/>
      <c r="F22369" s="162"/>
      <c r="G22369" s="147"/>
      <c r="H22369" s="146"/>
      <c r="J22369" s="146"/>
      <c r="L22369" s="150"/>
      <c r="N22369" s="163"/>
      <c r="O22369" s="146"/>
      <c r="P22369" s="146"/>
      <c r="Q22369" s="146"/>
      <c r="R22369" s="34"/>
      <c r="S22369" s="35"/>
      <c r="T22369" s="147"/>
    </row>
    <row r="22370">
      <c r="A22370" s="147"/>
      <c r="B22370" s="64"/>
      <c r="C22370" s="147" t="s">
        <v>217</v>
      </c>
      <c r="E22370" s="161"/>
      <c r="F22370" s="162"/>
      <c r="G22370" s="147"/>
      <c r="H22370" s="146"/>
      <c r="J22370" s="146"/>
      <c r="L22370" s="150"/>
      <c r="N22370" s="163"/>
      <c r="O22370" s="146"/>
      <c r="P22370" s="146"/>
      <c r="Q22370" s="146"/>
      <c r="R22370" s="34"/>
      <c r="S22370" s="35"/>
      <c r="T22370" s="147"/>
    </row>
    <row r="22371">
      <c r="A22371" s="147"/>
      <c r="B22371" s="64"/>
      <c r="C22371" s="147" t="s">
        <v>217</v>
      </c>
      <c r="E22371" s="161"/>
      <c r="F22371" s="162"/>
      <c r="G22371" s="147"/>
      <c r="H22371" s="146"/>
      <c r="J22371" s="146"/>
      <c r="L22371" s="150"/>
      <c r="N22371" s="163"/>
      <c r="O22371" s="146"/>
      <c r="P22371" s="146"/>
      <c r="Q22371" s="146"/>
      <c r="R22371" s="34"/>
      <c r="S22371" s="35"/>
      <c r="T22371" s="147"/>
    </row>
    <row r="22372">
      <c r="A22372" s="147"/>
      <c r="B22372" s="64"/>
      <c r="C22372" s="147" t="s">
        <v>217</v>
      </c>
      <c r="E22372" s="161"/>
      <c r="F22372" s="162"/>
      <c r="G22372" s="147"/>
      <c r="H22372" s="146"/>
      <c r="J22372" s="146"/>
      <c r="L22372" s="150"/>
      <c r="N22372" s="163"/>
      <c r="O22372" s="146"/>
      <c r="P22372" s="146"/>
      <c r="Q22372" s="146"/>
      <c r="R22372" s="34"/>
      <c r="S22372" s="35"/>
      <c r="T22372" s="147"/>
    </row>
    <row r="22373">
      <c r="A22373" s="147"/>
      <c r="B22373" s="64"/>
      <c r="C22373" s="147" t="s">
        <v>217</v>
      </c>
      <c r="E22373" s="161"/>
      <c r="F22373" s="162"/>
      <c r="G22373" s="147"/>
      <c r="H22373" s="146"/>
      <c r="J22373" s="146"/>
      <c r="L22373" s="150"/>
      <c r="N22373" s="163"/>
      <c r="O22373" s="146"/>
      <c r="P22373" s="146"/>
      <c r="Q22373" s="146"/>
      <c r="R22373" s="34"/>
      <c r="S22373" s="35"/>
      <c r="T22373" s="147"/>
    </row>
    <row r="22374">
      <c r="A22374" s="147"/>
      <c r="B22374" s="64"/>
      <c r="C22374" s="147" t="s">
        <v>217</v>
      </c>
      <c r="E22374" s="161"/>
      <c r="F22374" s="162"/>
      <c r="G22374" s="147"/>
      <c r="H22374" s="146"/>
      <c r="J22374" s="146"/>
      <c r="L22374" s="150"/>
      <c r="N22374" s="163"/>
      <c r="O22374" s="146"/>
      <c r="P22374" s="146"/>
      <c r="Q22374" s="146"/>
      <c r="R22374" s="34"/>
      <c r="S22374" s="35"/>
      <c r="T22374" s="147"/>
    </row>
    <row r="22375">
      <c r="A22375" s="147"/>
      <c r="B22375" s="64"/>
      <c r="C22375" s="147" t="s">
        <v>217</v>
      </c>
      <c r="E22375" s="161"/>
      <c r="F22375" s="162"/>
      <c r="G22375" s="147"/>
      <c r="H22375" s="146"/>
      <c r="J22375" s="146"/>
      <c r="L22375" s="150"/>
      <c r="N22375" s="163"/>
      <c r="O22375" s="146"/>
      <c r="P22375" s="146"/>
      <c r="Q22375" s="146"/>
      <c r="R22375" s="34"/>
      <c r="S22375" s="35"/>
      <c r="T22375" s="147"/>
    </row>
    <row r="22376">
      <c r="A22376" s="147"/>
      <c r="B22376" s="64"/>
      <c r="C22376" s="147" t="s">
        <v>217</v>
      </c>
      <c r="E22376" s="161"/>
      <c r="F22376" s="162"/>
      <c r="G22376" s="147"/>
      <c r="H22376" s="146"/>
      <c r="J22376" s="146"/>
      <c r="L22376" s="150"/>
      <c r="N22376" s="163"/>
      <c r="O22376" s="146"/>
      <c r="P22376" s="146"/>
      <c r="Q22376" s="146"/>
      <c r="R22376" s="34"/>
      <c r="S22376" s="35"/>
      <c r="T22376" s="147"/>
    </row>
    <row r="22377">
      <c r="A22377" s="147"/>
      <c r="B22377" s="64"/>
      <c r="C22377" s="147" t="s">
        <v>217</v>
      </c>
      <c r="E22377" s="161"/>
      <c r="F22377" s="162"/>
      <c r="G22377" s="147"/>
      <c r="H22377" s="146"/>
      <c r="J22377" s="146"/>
      <c r="L22377" s="150"/>
      <c r="N22377" s="163"/>
      <c r="O22377" s="146"/>
      <c r="P22377" s="146"/>
      <c r="Q22377" s="146"/>
      <c r="R22377" s="34"/>
      <c r="S22377" s="35"/>
      <c r="T22377" s="147"/>
    </row>
    <row r="22378">
      <c r="A22378" s="147"/>
      <c r="B22378" s="64"/>
      <c r="C22378" s="147" t="s">
        <v>217</v>
      </c>
      <c r="E22378" s="161"/>
      <c r="F22378" s="162"/>
      <c r="G22378" s="147"/>
      <c r="H22378" s="146"/>
      <c r="J22378" s="146"/>
      <c r="L22378" s="150"/>
      <c r="N22378" s="163"/>
      <c r="O22378" s="146"/>
      <c r="P22378" s="146"/>
      <c r="Q22378" s="146"/>
      <c r="R22378" s="34"/>
      <c r="S22378" s="35"/>
      <c r="T22378" s="147"/>
    </row>
    <row r="22379">
      <c r="A22379" s="147"/>
      <c r="B22379" s="64"/>
      <c r="C22379" s="147" t="s">
        <v>217</v>
      </c>
      <c r="E22379" s="161"/>
      <c r="F22379" s="162"/>
      <c r="G22379" s="147"/>
      <c r="H22379" s="146"/>
      <c r="J22379" s="146"/>
      <c r="L22379" s="150"/>
      <c r="N22379" s="163"/>
      <c r="O22379" s="146"/>
      <c r="P22379" s="146"/>
      <c r="Q22379" s="146"/>
      <c r="R22379" s="34"/>
      <c r="S22379" s="35"/>
      <c r="T22379" s="147"/>
    </row>
    <row r="22380">
      <c r="A22380" s="147"/>
      <c r="B22380" s="64"/>
      <c r="C22380" s="147" t="s">
        <v>217</v>
      </c>
      <c r="E22380" s="161"/>
      <c r="F22380" s="162"/>
      <c r="G22380" s="147"/>
      <c r="H22380" s="146"/>
      <c r="J22380" s="146"/>
      <c r="L22380" s="150"/>
      <c r="N22380" s="163"/>
      <c r="O22380" s="146"/>
      <c r="P22380" s="146"/>
      <c r="Q22380" s="146"/>
      <c r="R22380" s="34"/>
      <c r="S22380" s="35"/>
      <c r="T22380" s="147"/>
    </row>
    <row r="22381">
      <c r="A22381" s="147"/>
      <c r="B22381" s="64"/>
      <c r="C22381" s="147" t="s">
        <v>217</v>
      </c>
      <c r="E22381" s="161"/>
      <c r="F22381" s="162"/>
      <c r="G22381" s="147"/>
      <c r="H22381" s="146"/>
      <c r="J22381" s="146"/>
      <c r="L22381" s="150"/>
      <c r="N22381" s="163"/>
      <c r="O22381" s="146"/>
      <c r="P22381" s="146"/>
      <c r="Q22381" s="146"/>
      <c r="R22381" s="34"/>
      <c r="S22381" s="35"/>
      <c r="T22381" s="147"/>
    </row>
    <row r="22382">
      <c r="A22382" s="147"/>
      <c r="B22382" s="64"/>
      <c r="C22382" s="147" t="s">
        <v>217</v>
      </c>
      <c r="E22382" s="161"/>
      <c r="F22382" s="162"/>
      <c r="G22382" s="147"/>
      <c r="H22382" s="146"/>
      <c r="J22382" s="146"/>
      <c r="L22382" s="150"/>
      <c r="N22382" s="163"/>
      <c r="O22382" s="146"/>
      <c r="P22382" s="146"/>
      <c r="Q22382" s="146"/>
      <c r="R22382" s="34"/>
      <c r="S22382" s="35"/>
      <c r="T22382" s="147"/>
    </row>
    <row r="22383">
      <c r="A22383" s="147"/>
      <c r="B22383" s="64"/>
      <c r="C22383" s="147" t="s">
        <v>217</v>
      </c>
      <c r="E22383" s="161"/>
      <c r="F22383" s="162"/>
      <c r="G22383" s="147"/>
      <c r="H22383" s="146"/>
      <c r="J22383" s="146"/>
      <c r="L22383" s="150"/>
      <c r="N22383" s="163"/>
      <c r="O22383" s="146"/>
      <c r="P22383" s="146"/>
      <c r="Q22383" s="146"/>
      <c r="R22383" s="34"/>
      <c r="S22383" s="35"/>
      <c r="T22383" s="147"/>
    </row>
    <row r="22384">
      <c r="A22384" s="147"/>
      <c r="B22384" s="64"/>
      <c r="C22384" s="147" t="s">
        <v>217</v>
      </c>
      <c r="E22384" s="161"/>
      <c r="F22384" s="162"/>
      <c r="G22384" s="147"/>
      <c r="H22384" s="146"/>
      <c r="J22384" s="146"/>
      <c r="L22384" s="150"/>
      <c r="N22384" s="163"/>
      <c r="O22384" s="146"/>
      <c r="P22384" s="146"/>
      <c r="Q22384" s="146"/>
      <c r="R22384" s="34"/>
      <c r="S22384" s="35"/>
      <c r="T22384" s="147"/>
    </row>
    <row r="22385">
      <c r="A22385" s="147"/>
      <c r="B22385" s="64"/>
      <c r="C22385" s="147" t="s">
        <v>217</v>
      </c>
      <c r="E22385" s="161"/>
      <c r="F22385" s="162"/>
      <c r="G22385" s="147"/>
      <c r="H22385" s="146"/>
      <c r="J22385" s="146"/>
      <c r="L22385" s="150"/>
      <c r="N22385" s="163"/>
      <c r="O22385" s="146"/>
      <c r="P22385" s="146"/>
      <c r="Q22385" s="146"/>
      <c r="R22385" s="34"/>
      <c r="S22385" s="35"/>
      <c r="T22385" s="147"/>
    </row>
    <row r="22386">
      <c r="A22386" s="147"/>
      <c r="B22386" s="64"/>
      <c r="C22386" s="147" t="s">
        <v>217</v>
      </c>
      <c r="E22386" s="161"/>
      <c r="F22386" s="162"/>
      <c r="G22386" s="147"/>
      <c r="H22386" s="146"/>
      <c r="J22386" s="146"/>
      <c r="L22386" s="150"/>
      <c r="N22386" s="163"/>
      <c r="O22386" s="146"/>
      <c r="P22386" s="146"/>
      <c r="Q22386" s="146"/>
      <c r="R22386" s="34"/>
      <c r="S22386" s="35"/>
      <c r="T22386" s="147"/>
    </row>
    <row r="22387">
      <c r="A22387" s="147"/>
      <c r="B22387" s="64"/>
      <c r="C22387" s="147" t="s">
        <v>217</v>
      </c>
      <c r="E22387" s="161"/>
      <c r="F22387" s="162"/>
      <c r="G22387" s="147"/>
      <c r="H22387" s="146"/>
      <c r="J22387" s="146"/>
      <c r="L22387" s="150"/>
      <c r="N22387" s="163"/>
      <c r="O22387" s="146"/>
      <c r="P22387" s="146"/>
      <c r="Q22387" s="146"/>
      <c r="R22387" s="34"/>
      <c r="S22387" s="35"/>
      <c r="T22387" s="147"/>
    </row>
    <row r="22388">
      <c r="A22388" s="147"/>
      <c r="B22388" s="64"/>
      <c r="C22388" s="147" t="s">
        <v>217</v>
      </c>
      <c r="E22388" s="161"/>
      <c r="F22388" s="162"/>
      <c r="G22388" s="147"/>
      <c r="H22388" s="146"/>
      <c r="J22388" s="146"/>
      <c r="L22388" s="150"/>
      <c r="N22388" s="163"/>
      <c r="O22388" s="146"/>
      <c r="P22388" s="146"/>
      <c r="Q22388" s="146"/>
      <c r="R22388" s="34"/>
      <c r="S22388" s="35"/>
      <c r="T22388" s="147"/>
    </row>
    <row r="22389">
      <c r="A22389" s="147"/>
      <c r="B22389" s="64"/>
      <c r="C22389" s="147" t="s">
        <v>217</v>
      </c>
      <c r="E22389" s="161"/>
      <c r="F22389" s="162"/>
      <c r="G22389" s="147"/>
      <c r="H22389" s="146"/>
      <c r="J22389" s="146"/>
      <c r="L22389" s="150"/>
      <c r="N22389" s="163"/>
      <c r="O22389" s="146"/>
      <c r="P22389" s="146"/>
      <c r="Q22389" s="146"/>
      <c r="R22389" s="34"/>
      <c r="S22389" s="35"/>
      <c r="T22389" s="147"/>
    </row>
    <row r="22390">
      <c r="A22390" s="147"/>
      <c r="B22390" s="64"/>
      <c r="C22390" s="147" t="s">
        <v>217</v>
      </c>
      <c r="E22390" s="161"/>
      <c r="F22390" s="162"/>
      <c r="G22390" s="147"/>
      <c r="H22390" s="146"/>
      <c r="J22390" s="146"/>
      <c r="L22390" s="150"/>
      <c r="N22390" s="163"/>
      <c r="O22390" s="146"/>
      <c r="P22390" s="146"/>
      <c r="Q22390" s="146"/>
      <c r="R22390" s="34"/>
      <c r="S22390" s="35"/>
      <c r="T22390" s="147"/>
    </row>
    <row r="22391">
      <c r="A22391" s="147"/>
      <c r="B22391" s="64"/>
      <c r="C22391" s="147" t="s">
        <v>217</v>
      </c>
      <c r="E22391" s="161"/>
      <c r="F22391" s="162"/>
      <c r="G22391" s="147"/>
      <c r="H22391" s="146"/>
      <c r="J22391" s="146"/>
      <c r="L22391" s="150"/>
      <c r="N22391" s="163"/>
      <c r="O22391" s="146"/>
      <c r="P22391" s="146"/>
      <c r="Q22391" s="146"/>
      <c r="R22391" s="34"/>
      <c r="S22391" s="35"/>
      <c r="T22391" s="147"/>
    </row>
    <row r="22392">
      <c r="A22392" s="147"/>
      <c r="B22392" s="64"/>
      <c r="C22392" s="147" t="s">
        <v>217</v>
      </c>
      <c r="E22392" s="161"/>
      <c r="F22392" s="162"/>
      <c r="G22392" s="147"/>
      <c r="H22392" s="146"/>
      <c r="J22392" s="146"/>
      <c r="L22392" s="150"/>
      <c r="N22392" s="163"/>
      <c r="O22392" s="146"/>
      <c r="P22392" s="146"/>
      <c r="Q22392" s="146"/>
      <c r="R22392" s="34"/>
      <c r="S22392" s="35"/>
      <c r="T22392" s="147"/>
    </row>
    <row r="22393">
      <c r="A22393" s="147"/>
      <c r="B22393" s="64"/>
      <c r="C22393" s="147" t="s">
        <v>217</v>
      </c>
      <c r="E22393" s="161"/>
      <c r="F22393" s="162"/>
      <c r="G22393" s="147"/>
      <c r="H22393" s="146"/>
      <c r="J22393" s="146"/>
      <c r="L22393" s="150"/>
      <c r="N22393" s="163"/>
      <c r="O22393" s="146"/>
      <c r="P22393" s="146"/>
      <c r="Q22393" s="146"/>
      <c r="R22393" s="34"/>
      <c r="S22393" s="35"/>
      <c r="T22393" s="147"/>
    </row>
    <row r="22394">
      <c r="A22394" s="147"/>
      <c r="B22394" s="64"/>
      <c r="C22394" s="147" t="s">
        <v>217</v>
      </c>
      <c r="E22394" s="161"/>
      <c r="F22394" s="162"/>
      <c r="G22394" s="147"/>
      <c r="H22394" s="146"/>
      <c r="J22394" s="146"/>
      <c r="L22394" s="150"/>
      <c r="N22394" s="163"/>
      <c r="O22394" s="146"/>
      <c r="P22394" s="146"/>
      <c r="Q22394" s="146"/>
      <c r="R22394" s="34"/>
      <c r="S22394" s="35"/>
      <c r="T22394" s="147"/>
    </row>
    <row r="22395">
      <c r="A22395" s="147"/>
      <c r="B22395" s="64"/>
      <c r="C22395" s="147" t="s">
        <v>217</v>
      </c>
      <c r="E22395" s="161"/>
      <c r="F22395" s="162"/>
      <c r="G22395" s="147"/>
      <c r="H22395" s="146"/>
      <c r="J22395" s="146"/>
      <c r="L22395" s="150"/>
      <c r="N22395" s="163"/>
      <c r="O22395" s="146"/>
      <c r="P22395" s="146"/>
      <c r="Q22395" s="146"/>
      <c r="R22395" s="34"/>
      <c r="S22395" s="35"/>
      <c r="T22395" s="147"/>
    </row>
    <row r="22396">
      <c r="A22396" s="147"/>
      <c r="B22396" s="64"/>
      <c r="C22396" s="147" t="s">
        <v>217</v>
      </c>
      <c r="E22396" s="161"/>
      <c r="F22396" s="162"/>
      <c r="G22396" s="147"/>
      <c r="H22396" s="146"/>
      <c r="J22396" s="146"/>
      <c r="L22396" s="150"/>
      <c r="N22396" s="163"/>
      <c r="O22396" s="146"/>
      <c r="P22396" s="146"/>
      <c r="Q22396" s="146"/>
      <c r="R22396" s="34"/>
      <c r="S22396" s="35"/>
      <c r="T22396" s="147"/>
    </row>
    <row r="22397">
      <c r="A22397" s="147"/>
      <c r="B22397" s="64"/>
      <c r="C22397" s="147" t="s">
        <v>217</v>
      </c>
      <c r="E22397" s="161"/>
      <c r="F22397" s="162"/>
      <c r="G22397" s="147"/>
      <c r="H22397" s="146"/>
      <c r="J22397" s="146"/>
      <c r="L22397" s="150"/>
      <c r="N22397" s="163"/>
      <c r="O22397" s="146"/>
      <c r="P22397" s="146"/>
      <c r="Q22397" s="146"/>
      <c r="R22397" s="34"/>
      <c r="S22397" s="35"/>
      <c r="T22397" s="147"/>
    </row>
    <row r="22398">
      <c r="A22398" s="147"/>
      <c r="B22398" s="64"/>
      <c r="C22398" s="147" t="s">
        <v>217</v>
      </c>
      <c r="E22398" s="161"/>
      <c r="F22398" s="162"/>
      <c r="G22398" s="147"/>
      <c r="H22398" s="146"/>
      <c r="J22398" s="146"/>
      <c r="L22398" s="150"/>
      <c r="N22398" s="163"/>
      <c r="O22398" s="146"/>
      <c r="P22398" s="146"/>
      <c r="Q22398" s="146"/>
      <c r="R22398" s="34"/>
      <c r="S22398" s="35"/>
      <c r="T22398" s="147"/>
    </row>
    <row r="22399">
      <c r="A22399" s="147"/>
      <c r="B22399" s="64"/>
      <c r="C22399" s="147" t="s">
        <v>217</v>
      </c>
      <c r="E22399" s="161"/>
      <c r="F22399" s="162"/>
      <c r="G22399" s="147"/>
      <c r="H22399" s="146"/>
      <c r="J22399" s="146"/>
      <c r="L22399" s="150"/>
      <c r="N22399" s="163"/>
      <c r="O22399" s="146"/>
      <c r="P22399" s="146"/>
      <c r="Q22399" s="146"/>
      <c r="R22399" s="34"/>
      <c r="S22399" s="35"/>
      <c r="T22399" s="147"/>
    </row>
    <row r="22400">
      <c r="A22400" s="147"/>
      <c r="B22400" s="64"/>
      <c r="C22400" s="147" t="s">
        <v>217</v>
      </c>
      <c r="E22400" s="161"/>
      <c r="F22400" s="162"/>
      <c r="G22400" s="147"/>
      <c r="H22400" s="146"/>
      <c r="J22400" s="146"/>
      <c r="L22400" s="150"/>
      <c r="N22400" s="163"/>
      <c r="O22400" s="146"/>
      <c r="P22400" s="146"/>
      <c r="Q22400" s="146"/>
      <c r="R22400" s="34"/>
      <c r="S22400" s="35"/>
      <c r="T22400" s="147"/>
    </row>
    <row r="22401">
      <c r="A22401" s="147"/>
      <c r="B22401" s="64"/>
      <c r="C22401" s="147" t="s">
        <v>217</v>
      </c>
      <c r="E22401" s="161"/>
      <c r="F22401" s="162"/>
      <c r="G22401" s="147"/>
      <c r="H22401" s="146"/>
      <c r="J22401" s="146"/>
      <c r="L22401" s="150"/>
      <c r="N22401" s="163"/>
      <c r="O22401" s="146"/>
      <c r="P22401" s="146"/>
      <c r="Q22401" s="146"/>
      <c r="R22401" s="34"/>
      <c r="S22401" s="35"/>
      <c r="T22401" s="147"/>
    </row>
    <row r="22402">
      <c r="A22402" s="147"/>
      <c r="B22402" s="64"/>
      <c r="C22402" s="147" t="s">
        <v>217</v>
      </c>
      <c r="E22402" s="161"/>
      <c r="F22402" s="162"/>
      <c r="G22402" s="147"/>
      <c r="H22402" s="146"/>
      <c r="J22402" s="146"/>
      <c r="L22402" s="150"/>
      <c r="N22402" s="163"/>
      <c r="O22402" s="146"/>
      <c r="P22402" s="146"/>
      <c r="Q22402" s="146"/>
      <c r="R22402" s="34"/>
      <c r="S22402" s="35"/>
      <c r="T22402" s="147"/>
    </row>
    <row r="22403">
      <c r="A22403" s="147"/>
      <c r="B22403" s="64"/>
      <c r="C22403" s="147" t="s">
        <v>217</v>
      </c>
      <c r="E22403" s="161"/>
      <c r="F22403" s="162"/>
      <c r="G22403" s="147"/>
      <c r="H22403" s="146"/>
      <c r="J22403" s="146"/>
      <c r="L22403" s="150"/>
      <c r="N22403" s="163"/>
      <c r="O22403" s="146"/>
      <c r="P22403" s="146"/>
      <c r="Q22403" s="146"/>
      <c r="R22403" s="34"/>
      <c r="S22403" s="35"/>
      <c r="T22403" s="147"/>
    </row>
    <row r="22404">
      <c r="A22404" s="147"/>
      <c r="B22404" s="64"/>
      <c r="C22404" s="147" t="s">
        <v>217</v>
      </c>
      <c r="E22404" s="161"/>
      <c r="F22404" s="162"/>
      <c r="G22404" s="147"/>
      <c r="H22404" s="146"/>
      <c r="J22404" s="146"/>
      <c r="L22404" s="150"/>
      <c r="N22404" s="163"/>
      <c r="O22404" s="146"/>
      <c r="P22404" s="146"/>
      <c r="Q22404" s="146"/>
      <c r="R22404" s="34"/>
      <c r="S22404" s="35"/>
      <c r="T22404" s="147"/>
    </row>
    <row r="22405">
      <c r="A22405" s="147"/>
      <c r="B22405" s="64"/>
      <c r="C22405" s="147" t="s">
        <v>217</v>
      </c>
      <c r="E22405" s="161"/>
      <c r="F22405" s="162"/>
      <c r="G22405" s="147"/>
      <c r="H22405" s="146"/>
      <c r="J22405" s="146"/>
      <c r="L22405" s="150"/>
      <c r="N22405" s="163"/>
      <c r="O22405" s="146"/>
      <c r="P22405" s="146"/>
      <c r="Q22405" s="146"/>
      <c r="R22405" s="34"/>
      <c r="S22405" s="35"/>
      <c r="T22405" s="147"/>
    </row>
    <row r="22406">
      <c r="A22406" s="147"/>
      <c r="B22406" s="64"/>
      <c r="C22406" s="147" t="s">
        <v>217</v>
      </c>
      <c r="E22406" s="161"/>
      <c r="F22406" s="162"/>
      <c r="G22406" s="147"/>
      <c r="H22406" s="146"/>
      <c r="J22406" s="146"/>
      <c r="L22406" s="150"/>
      <c r="N22406" s="163"/>
      <c r="O22406" s="146"/>
      <c r="P22406" s="146"/>
      <c r="Q22406" s="146"/>
      <c r="R22406" s="34"/>
      <c r="S22406" s="35"/>
      <c r="T22406" s="147"/>
    </row>
    <row r="22407">
      <c r="A22407" s="147"/>
      <c r="B22407" s="64"/>
      <c r="C22407" s="147" t="s">
        <v>217</v>
      </c>
      <c r="E22407" s="161"/>
      <c r="F22407" s="162"/>
      <c r="G22407" s="147"/>
      <c r="H22407" s="146"/>
      <c r="J22407" s="146"/>
      <c r="L22407" s="150"/>
      <c r="N22407" s="163"/>
      <c r="O22407" s="146"/>
      <c r="P22407" s="146"/>
      <c r="Q22407" s="146"/>
      <c r="R22407" s="34"/>
      <c r="S22407" s="35"/>
      <c r="T22407" s="147"/>
    </row>
    <row r="22408">
      <c r="A22408" s="147"/>
      <c r="B22408" s="64"/>
      <c r="C22408" s="147" t="s">
        <v>217</v>
      </c>
      <c r="E22408" s="161"/>
      <c r="F22408" s="162"/>
      <c r="G22408" s="147"/>
      <c r="H22408" s="146"/>
      <c r="J22408" s="146"/>
      <c r="L22408" s="150"/>
      <c r="N22408" s="163"/>
      <c r="O22408" s="146"/>
      <c r="P22408" s="146"/>
      <c r="Q22408" s="146"/>
      <c r="R22408" s="34"/>
      <c r="S22408" s="35"/>
      <c r="T22408" s="147"/>
    </row>
    <row r="22409">
      <c r="A22409" s="147"/>
      <c r="B22409" s="64"/>
      <c r="C22409" s="147" t="s">
        <v>217</v>
      </c>
      <c r="E22409" s="161"/>
      <c r="F22409" s="162"/>
      <c r="G22409" s="147"/>
      <c r="H22409" s="146"/>
      <c r="J22409" s="146"/>
      <c r="L22409" s="150"/>
      <c r="N22409" s="163"/>
      <c r="O22409" s="146"/>
      <c r="P22409" s="146"/>
      <c r="Q22409" s="146"/>
      <c r="R22409" s="34"/>
      <c r="S22409" s="35"/>
      <c r="T22409" s="147"/>
    </row>
    <row r="22410">
      <c r="A22410" s="147"/>
      <c r="B22410" s="64"/>
      <c r="C22410" s="147" t="s">
        <v>217</v>
      </c>
      <c r="E22410" s="161"/>
      <c r="F22410" s="162"/>
      <c r="G22410" s="147"/>
      <c r="H22410" s="146"/>
      <c r="J22410" s="146"/>
      <c r="L22410" s="150"/>
      <c r="N22410" s="163"/>
      <c r="O22410" s="146"/>
      <c r="P22410" s="146"/>
      <c r="Q22410" s="146"/>
      <c r="R22410" s="34"/>
      <c r="S22410" s="35"/>
      <c r="T22410" s="147"/>
    </row>
    <row r="22411">
      <c r="A22411" s="147"/>
      <c r="B22411" s="64"/>
      <c r="C22411" s="147" t="s">
        <v>217</v>
      </c>
      <c r="E22411" s="161"/>
      <c r="F22411" s="162"/>
      <c r="G22411" s="147"/>
      <c r="H22411" s="146"/>
      <c r="J22411" s="146"/>
      <c r="L22411" s="150"/>
      <c r="N22411" s="163"/>
      <c r="O22411" s="146"/>
      <c r="P22411" s="146"/>
      <c r="Q22411" s="146"/>
      <c r="R22411" s="34"/>
      <c r="S22411" s="35"/>
      <c r="T22411" s="147"/>
    </row>
    <row r="22412">
      <c r="A22412" s="147"/>
      <c r="B22412" s="64"/>
      <c r="C22412" s="147" t="s">
        <v>217</v>
      </c>
      <c r="E22412" s="161"/>
      <c r="F22412" s="162"/>
      <c r="G22412" s="147"/>
      <c r="H22412" s="146"/>
      <c r="J22412" s="146"/>
      <c r="L22412" s="150"/>
      <c r="N22412" s="163"/>
      <c r="O22412" s="146"/>
      <c r="P22412" s="146"/>
      <c r="Q22412" s="146"/>
      <c r="R22412" s="34"/>
      <c r="S22412" s="35"/>
      <c r="T22412" s="147"/>
    </row>
    <row r="22413">
      <c r="A22413" s="147"/>
      <c r="B22413" s="64"/>
      <c r="C22413" s="147" t="s">
        <v>217</v>
      </c>
      <c r="E22413" s="161"/>
      <c r="F22413" s="162"/>
      <c r="G22413" s="147"/>
      <c r="H22413" s="146"/>
      <c r="J22413" s="146"/>
      <c r="L22413" s="150"/>
      <c r="N22413" s="163"/>
      <c r="O22413" s="146"/>
      <c r="P22413" s="146"/>
      <c r="Q22413" s="146"/>
      <c r="R22413" s="34"/>
      <c r="S22413" s="35"/>
      <c r="T22413" s="147"/>
    </row>
    <row r="22414">
      <c r="A22414" s="147"/>
      <c r="B22414" s="64"/>
      <c r="C22414" s="147" t="s">
        <v>217</v>
      </c>
      <c r="E22414" s="161"/>
      <c r="F22414" s="162"/>
      <c r="G22414" s="147"/>
      <c r="H22414" s="146"/>
      <c r="J22414" s="146"/>
      <c r="L22414" s="150"/>
      <c r="N22414" s="163"/>
      <c r="O22414" s="146"/>
      <c r="P22414" s="146"/>
      <c r="Q22414" s="146"/>
      <c r="R22414" s="34"/>
      <c r="S22414" s="35"/>
      <c r="T22414" s="147"/>
    </row>
    <row r="22415">
      <c r="A22415" s="147"/>
      <c r="B22415" s="64"/>
      <c r="C22415" s="147" t="s">
        <v>217</v>
      </c>
      <c r="E22415" s="161"/>
      <c r="F22415" s="162"/>
      <c r="G22415" s="147"/>
      <c r="H22415" s="146"/>
      <c r="J22415" s="146"/>
      <c r="L22415" s="150"/>
      <c r="N22415" s="163"/>
      <c r="O22415" s="146"/>
      <c r="P22415" s="146"/>
      <c r="Q22415" s="146"/>
      <c r="R22415" s="34"/>
      <c r="S22415" s="35"/>
      <c r="T22415" s="147"/>
    </row>
    <row r="22416">
      <c r="A22416" s="147"/>
      <c r="B22416" s="64"/>
      <c r="C22416" s="147" t="s">
        <v>217</v>
      </c>
      <c r="E22416" s="161"/>
      <c r="F22416" s="162"/>
      <c r="G22416" s="147"/>
      <c r="H22416" s="146"/>
      <c r="J22416" s="146"/>
      <c r="L22416" s="150"/>
      <c r="N22416" s="163"/>
      <c r="O22416" s="146"/>
      <c r="P22416" s="146"/>
      <c r="Q22416" s="146"/>
      <c r="R22416" s="34"/>
      <c r="S22416" s="35"/>
      <c r="T22416" s="147"/>
    </row>
    <row r="22417">
      <c r="A22417" s="147"/>
      <c r="B22417" s="64"/>
      <c r="C22417" s="147" t="s">
        <v>217</v>
      </c>
      <c r="E22417" s="161"/>
      <c r="F22417" s="162"/>
      <c r="G22417" s="147"/>
      <c r="H22417" s="146"/>
      <c r="J22417" s="146"/>
      <c r="L22417" s="150"/>
      <c r="N22417" s="163"/>
      <c r="O22417" s="146"/>
      <c r="P22417" s="146"/>
      <c r="Q22417" s="146"/>
      <c r="R22417" s="34"/>
      <c r="S22417" s="35"/>
      <c r="T22417" s="147"/>
    </row>
    <row r="22418">
      <c r="A22418" s="147"/>
      <c r="B22418" s="64"/>
      <c r="C22418" s="147" t="s">
        <v>217</v>
      </c>
      <c r="E22418" s="161"/>
      <c r="F22418" s="162"/>
      <c r="G22418" s="147"/>
      <c r="H22418" s="146"/>
      <c r="J22418" s="146"/>
      <c r="L22418" s="150"/>
      <c r="N22418" s="163"/>
      <c r="O22418" s="146"/>
      <c r="P22418" s="146"/>
      <c r="Q22418" s="146"/>
      <c r="R22418" s="34"/>
      <c r="S22418" s="35"/>
      <c r="T22418" s="147"/>
    </row>
    <row r="22419">
      <c r="A22419" s="147"/>
      <c r="B22419" s="64"/>
      <c r="C22419" s="147" t="s">
        <v>217</v>
      </c>
      <c r="E22419" s="161"/>
      <c r="F22419" s="162"/>
      <c r="G22419" s="147"/>
      <c r="H22419" s="146"/>
      <c r="J22419" s="146"/>
      <c r="L22419" s="150"/>
      <c r="N22419" s="163"/>
      <c r="O22419" s="146"/>
      <c r="P22419" s="146"/>
      <c r="Q22419" s="146"/>
      <c r="R22419" s="34"/>
      <c r="S22419" s="35"/>
      <c r="T22419" s="147"/>
    </row>
    <row r="22420">
      <c r="A22420" s="147"/>
      <c r="B22420" s="64"/>
      <c r="C22420" s="147" t="s">
        <v>217</v>
      </c>
      <c r="E22420" s="161"/>
      <c r="F22420" s="162"/>
      <c r="G22420" s="147"/>
      <c r="H22420" s="146"/>
      <c r="J22420" s="146"/>
      <c r="L22420" s="150"/>
      <c r="N22420" s="163"/>
      <c r="O22420" s="146"/>
      <c r="P22420" s="146"/>
      <c r="Q22420" s="146"/>
      <c r="R22420" s="34"/>
      <c r="S22420" s="35"/>
      <c r="T22420" s="147"/>
    </row>
    <row r="22421">
      <c r="A22421" s="147"/>
      <c r="B22421" s="64"/>
      <c r="C22421" s="147" t="s">
        <v>217</v>
      </c>
      <c r="E22421" s="161"/>
      <c r="F22421" s="162"/>
      <c r="G22421" s="147"/>
      <c r="H22421" s="146"/>
      <c r="J22421" s="146"/>
      <c r="L22421" s="150"/>
      <c r="N22421" s="163"/>
      <c r="O22421" s="146"/>
      <c r="P22421" s="146"/>
      <c r="Q22421" s="146"/>
      <c r="R22421" s="34"/>
      <c r="S22421" s="35"/>
      <c r="T22421" s="147"/>
    </row>
    <row r="22422">
      <c r="A22422" s="147"/>
      <c r="B22422" s="64"/>
      <c r="C22422" s="147" t="s">
        <v>217</v>
      </c>
      <c r="E22422" s="161"/>
      <c r="F22422" s="162"/>
      <c r="G22422" s="147"/>
      <c r="H22422" s="146"/>
      <c r="J22422" s="146"/>
      <c r="L22422" s="150"/>
      <c r="N22422" s="163"/>
      <c r="O22422" s="146"/>
      <c r="P22422" s="146"/>
      <c r="Q22422" s="146"/>
      <c r="R22422" s="34"/>
      <c r="S22422" s="35"/>
      <c r="T22422" s="147"/>
    </row>
    <row r="22423">
      <c r="A22423" s="147"/>
      <c r="B22423" s="64"/>
      <c r="C22423" s="147" t="s">
        <v>217</v>
      </c>
      <c r="E22423" s="161"/>
      <c r="F22423" s="162"/>
      <c r="G22423" s="147"/>
      <c r="H22423" s="146"/>
      <c r="J22423" s="146"/>
      <c r="L22423" s="150"/>
      <c r="N22423" s="163"/>
      <c r="O22423" s="146"/>
      <c r="P22423" s="146"/>
      <c r="Q22423" s="146"/>
      <c r="R22423" s="34"/>
      <c r="S22423" s="35"/>
      <c r="T22423" s="147"/>
    </row>
    <row r="22424">
      <c r="A22424" s="147"/>
      <c r="B22424" s="64"/>
      <c r="C22424" s="147" t="s">
        <v>217</v>
      </c>
      <c r="E22424" s="161"/>
      <c r="F22424" s="162"/>
      <c r="G22424" s="147"/>
      <c r="H22424" s="146"/>
      <c r="J22424" s="146"/>
      <c r="L22424" s="150"/>
      <c r="N22424" s="163"/>
      <c r="O22424" s="146"/>
      <c r="P22424" s="146"/>
      <c r="Q22424" s="146"/>
      <c r="R22424" s="34"/>
      <c r="S22424" s="35"/>
      <c r="T22424" s="147"/>
    </row>
    <row r="22425">
      <c r="A22425" s="147"/>
      <c r="B22425" s="64"/>
      <c r="C22425" s="147" t="s">
        <v>217</v>
      </c>
      <c r="E22425" s="161"/>
      <c r="F22425" s="162"/>
      <c r="G22425" s="147"/>
      <c r="H22425" s="146"/>
      <c r="J22425" s="146"/>
      <c r="L22425" s="150"/>
      <c r="N22425" s="163"/>
      <c r="O22425" s="146"/>
      <c r="P22425" s="146"/>
      <c r="Q22425" s="146"/>
      <c r="R22425" s="34"/>
      <c r="S22425" s="35"/>
      <c r="T22425" s="147"/>
    </row>
    <row r="22426">
      <c r="A22426" s="147"/>
      <c r="B22426" s="64"/>
      <c r="C22426" s="147" t="s">
        <v>217</v>
      </c>
      <c r="E22426" s="161"/>
      <c r="F22426" s="162"/>
      <c r="G22426" s="147"/>
      <c r="H22426" s="146"/>
      <c r="J22426" s="146"/>
      <c r="L22426" s="150"/>
      <c r="N22426" s="163"/>
      <c r="O22426" s="146"/>
      <c r="P22426" s="146"/>
      <c r="Q22426" s="146"/>
      <c r="R22426" s="34"/>
      <c r="S22426" s="35"/>
      <c r="T22426" s="147"/>
    </row>
    <row r="22427">
      <c r="A22427" s="147"/>
      <c r="B22427" s="64"/>
      <c r="C22427" s="147" t="s">
        <v>217</v>
      </c>
      <c r="E22427" s="161"/>
      <c r="F22427" s="162"/>
      <c r="G22427" s="147"/>
      <c r="H22427" s="146"/>
      <c r="J22427" s="146"/>
      <c r="L22427" s="150"/>
      <c r="N22427" s="163"/>
      <c r="O22427" s="146"/>
      <c r="P22427" s="146"/>
      <c r="Q22427" s="146"/>
      <c r="R22427" s="34"/>
      <c r="S22427" s="35"/>
      <c r="T22427" s="147"/>
    </row>
    <row r="22428">
      <c r="A22428" s="147"/>
      <c r="B22428" s="64"/>
      <c r="C22428" s="147" t="s">
        <v>217</v>
      </c>
      <c r="E22428" s="161"/>
      <c r="F22428" s="162"/>
      <c r="G22428" s="147"/>
      <c r="H22428" s="146"/>
      <c r="J22428" s="146"/>
      <c r="L22428" s="150"/>
      <c r="N22428" s="163"/>
      <c r="O22428" s="146"/>
      <c r="P22428" s="146"/>
      <c r="Q22428" s="146"/>
      <c r="R22428" s="34"/>
      <c r="S22428" s="35"/>
      <c r="T22428" s="147"/>
    </row>
    <row r="22429">
      <c r="A22429" s="147"/>
      <c r="B22429" s="64"/>
      <c r="C22429" s="147" t="s">
        <v>217</v>
      </c>
      <c r="E22429" s="161"/>
      <c r="F22429" s="162"/>
      <c r="G22429" s="147"/>
      <c r="H22429" s="146"/>
      <c r="J22429" s="146"/>
      <c r="L22429" s="150"/>
      <c r="N22429" s="163"/>
      <c r="O22429" s="146"/>
      <c r="P22429" s="146"/>
      <c r="Q22429" s="146"/>
      <c r="R22429" s="34"/>
      <c r="S22429" s="35"/>
      <c r="T22429" s="147"/>
    </row>
    <row r="22430">
      <c r="A22430" s="147"/>
      <c r="B22430" s="64"/>
      <c r="C22430" s="147" t="s">
        <v>217</v>
      </c>
      <c r="E22430" s="161"/>
      <c r="F22430" s="162"/>
      <c r="G22430" s="147"/>
      <c r="H22430" s="146"/>
      <c r="J22430" s="146"/>
      <c r="L22430" s="150"/>
      <c r="N22430" s="163"/>
      <c r="O22430" s="146"/>
      <c r="P22430" s="146"/>
      <c r="Q22430" s="146"/>
      <c r="R22430" s="34"/>
      <c r="S22430" s="35"/>
      <c r="T22430" s="147"/>
    </row>
    <row r="22431">
      <c r="A22431" s="147"/>
      <c r="B22431" s="64"/>
      <c r="C22431" s="147" t="s">
        <v>217</v>
      </c>
      <c r="E22431" s="161"/>
      <c r="F22431" s="162"/>
      <c r="G22431" s="147"/>
      <c r="H22431" s="146"/>
      <c r="J22431" s="146"/>
      <c r="L22431" s="150"/>
      <c r="N22431" s="163"/>
      <c r="O22431" s="146"/>
      <c r="P22431" s="146"/>
      <c r="Q22431" s="146"/>
      <c r="R22431" s="34"/>
      <c r="S22431" s="35"/>
      <c r="T22431" s="147"/>
    </row>
    <row r="22432">
      <c r="A22432" s="147"/>
      <c r="B22432" s="64"/>
      <c r="C22432" s="147" t="s">
        <v>217</v>
      </c>
      <c r="E22432" s="161"/>
      <c r="F22432" s="162"/>
      <c r="G22432" s="147"/>
      <c r="H22432" s="146"/>
      <c r="J22432" s="146"/>
      <c r="L22432" s="150"/>
      <c r="N22432" s="163"/>
      <c r="O22432" s="146"/>
      <c r="P22432" s="146"/>
      <c r="Q22432" s="146"/>
      <c r="R22432" s="34"/>
      <c r="S22432" s="35"/>
      <c r="T22432" s="147"/>
    </row>
    <row r="22433">
      <c r="A22433" s="147"/>
      <c r="B22433" s="64"/>
      <c r="C22433" s="147" t="s">
        <v>217</v>
      </c>
      <c r="E22433" s="161"/>
      <c r="F22433" s="162"/>
      <c r="G22433" s="147"/>
      <c r="H22433" s="146"/>
      <c r="J22433" s="146"/>
      <c r="L22433" s="150"/>
      <c r="N22433" s="163"/>
      <c r="O22433" s="146"/>
      <c r="P22433" s="146"/>
      <c r="Q22433" s="146"/>
      <c r="R22433" s="34"/>
      <c r="S22433" s="35"/>
      <c r="T22433" s="147"/>
    </row>
    <row r="22434">
      <c r="A22434" s="147"/>
      <c r="B22434" s="64"/>
      <c r="C22434" s="147" t="s">
        <v>217</v>
      </c>
      <c r="E22434" s="161"/>
      <c r="F22434" s="162"/>
      <c r="G22434" s="147"/>
      <c r="H22434" s="146"/>
      <c r="J22434" s="146"/>
      <c r="L22434" s="150"/>
      <c r="N22434" s="163"/>
      <c r="O22434" s="146"/>
      <c r="P22434" s="146"/>
      <c r="Q22434" s="146"/>
      <c r="R22434" s="34"/>
      <c r="S22434" s="35"/>
      <c r="T22434" s="147"/>
    </row>
    <row r="22435">
      <c r="A22435" s="147"/>
      <c r="B22435" s="64"/>
      <c r="C22435" s="147" t="s">
        <v>217</v>
      </c>
      <c r="E22435" s="161"/>
      <c r="F22435" s="162"/>
      <c r="G22435" s="147"/>
      <c r="H22435" s="146"/>
      <c r="J22435" s="146"/>
      <c r="L22435" s="150"/>
      <c r="N22435" s="163"/>
      <c r="O22435" s="146"/>
      <c r="P22435" s="146"/>
      <c r="Q22435" s="146"/>
      <c r="R22435" s="34"/>
      <c r="S22435" s="35"/>
      <c r="T22435" s="147"/>
    </row>
    <row r="22436">
      <c r="A22436" s="147"/>
      <c r="B22436" s="64"/>
      <c r="C22436" s="147" t="s">
        <v>217</v>
      </c>
      <c r="E22436" s="161"/>
      <c r="F22436" s="162"/>
      <c r="G22436" s="147"/>
      <c r="H22436" s="146"/>
      <c r="J22436" s="146"/>
      <c r="L22436" s="150"/>
      <c r="N22436" s="163"/>
      <c r="O22436" s="146"/>
      <c r="P22436" s="146"/>
      <c r="Q22436" s="146"/>
      <c r="R22436" s="34"/>
      <c r="S22436" s="35"/>
      <c r="T22436" s="147"/>
    </row>
    <row r="22437">
      <c r="A22437" s="147"/>
      <c r="B22437" s="64"/>
      <c r="C22437" s="147" t="s">
        <v>217</v>
      </c>
      <c r="E22437" s="161"/>
      <c r="F22437" s="162"/>
      <c r="G22437" s="147"/>
      <c r="H22437" s="146"/>
      <c r="J22437" s="146"/>
      <c r="L22437" s="150"/>
      <c r="N22437" s="163"/>
      <c r="O22437" s="146"/>
      <c r="P22437" s="146"/>
      <c r="Q22437" s="146"/>
      <c r="R22437" s="34"/>
      <c r="S22437" s="35"/>
      <c r="T22437" s="147"/>
    </row>
    <row r="22438">
      <c r="A22438" s="147"/>
      <c r="B22438" s="64"/>
      <c r="C22438" s="147" t="s">
        <v>217</v>
      </c>
      <c r="E22438" s="161"/>
      <c r="F22438" s="162"/>
      <c r="G22438" s="147"/>
      <c r="H22438" s="146"/>
      <c r="J22438" s="146"/>
      <c r="L22438" s="150"/>
      <c r="N22438" s="163"/>
      <c r="O22438" s="146"/>
      <c r="P22438" s="146"/>
      <c r="Q22438" s="146"/>
      <c r="R22438" s="34"/>
      <c r="S22438" s="35"/>
      <c r="T22438" s="147"/>
    </row>
    <row r="22439">
      <c r="A22439" s="147"/>
      <c r="B22439" s="64"/>
      <c r="C22439" s="147" t="s">
        <v>217</v>
      </c>
      <c r="E22439" s="161"/>
      <c r="F22439" s="162"/>
      <c r="G22439" s="147"/>
      <c r="H22439" s="146"/>
      <c r="J22439" s="146"/>
      <c r="L22439" s="150"/>
      <c r="N22439" s="163"/>
      <c r="O22439" s="146"/>
      <c r="P22439" s="146"/>
      <c r="Q22439" s="146"/>
      <c r="R22439" s="34"/>
      <c r="S22439" s="35"/>
      <c r="T22439" s="147"/>
    </row>
    <row r="22440">
      <c r="A22440" s="147"/>
      <c r="B22440" s="64"/>
      <c r="C22440" s="147" t="s">
        <v>217</v>
      </c>
      <c r="E22440" s="161"/>
      <c r="F22440" s="162"/>
      <c r="G22440" s="147"/>
      <c r="H22440" s="146"/>
      <c r="J22440" s="146"/>
      <c r="L22440" s="150"/>
      <c r="N22440" s="163"/>
      <c r="O22440" s="146"/>
      <c r="P22440" s="146"/>
      <c r="Q22440" s="146"/>
      <c r="R22440" s="34"/>
      <c r="S22440" s="35"/>
      <c r="T22440" s="147"/>
    </row>
    <row r="22441">
      <c r="A22441" s="147"/>
      <c r="B22441" s="64"/>
      <c r="C22441" s="147" t="s">
        <v>217</v>
      </c>
      <c r="E22441" s="161"/>
      <c r="F22441" s="162"/>
      <c r="G22441" s="147"/>
      <c r="H22441" s="146"/>
      <c r="J22441" s="146"/>
      <c r="L22441" s="150"/>
      <c r="N22441" s="163"/>
      <c r="O22441" s="146"/>
      <c r="P22441" s="146"/>
      <c r="Q22441" s="146"/>
      <c r="R22441" s="34"/>
      <c r="S22441" s="35"/>
      <c r="T22441" s="147"/>
    </row>
    <row r="22442">
      <c r="A22442" s="147"/>
      <c r="B22442" s="64"/>
      <c r="C22442" s="147" t="s">
        <v>217</v>
      </c>
      <c r="E22442" s="161"/>
      <c r="F22442" s="162"/>
      <c r="G22442" s="147"/>
      <c r="H22442" s="146"/>
      <c r="J22442" s="146"/>
      <c r="L22442" s="150"/>
      <c r="N22442" s="163"/>
      <c r="O22442" s="146"/>
      <c r="P22442" s="146"/>
      <c r="Q22442" s="146"/>
      <c r="R22442" s="34"/>
      <c r="S22442" s="35"/>
      <c r="T22442" s="147"/>
    </row>
    <row r="22443">
      <c r="A22443" s="147"/>
      <c r="B22443" s="64"/>
      <c r="C22443" s="147" t="s">
        <v>217</v>
      </c>
      <c r="E22443" s="161"/>
      <c r="F22443" s="162"/>
      <c r="G22443" s="147"/>
      <c r="H22443" s="146"/>
      <c r="J22443" s="146"/>
      <c r="L22443" s="150"/>
      <c r="N22443" s="163"/>
      <c r="O22443" s="146"/>
      <c r="P22443" s="146"/>
      <c r="Q22443" s="146"/>
      <c r="R22443" s="34"/>
      <c r="S22443" s="35"/>
      <c r="T22443" s="147"/>
    </row>
    <row r="22444">
      <c r="A22444" s="147"/>
      <c r="B22444" s="64"/>
      <c r="C22444" s="147" t="s">
        <v>217</v>
      </c>
      <c r="E22444" s="161"/>
      <c r="F22444" s="162"/>
      <c r="G22444" s="147"/>
      <c r="H22444" s="146"/>
      <c r="J22444" s="146"/>
      <c r="L22444" s="150"/>
      <c r="N22444" s="163"/>
      <c r="O22444" s="146"/>
      <c r="P22444" s="146"/>
      <c r="Q22444" s="146"/>
      <c r="R22444" s="34"/>
      <c r="S22444" s="35"/>
      <c r="T22444" s="147"/>
    </row>
    <row r="22445">
      <c r="A22445" s="147"/>
      <c r="B22445" s="64"/>
      <c r="C22445" s="147" t="s">
        <v>217</v>
      </c>
      <c r="E22445" s="161"/>
      <c r="F22445" s="162"/>
      <c r="G22445" s="147"/>
      <c r="H22445" s="146"/>
      <c r="J22445" s="146"/>
      <c r="L22445" s="150"/>
      <c r="N22445" s="163"/>
      <c r="O22445" s="146"/>
      <c r="P22445" s="146"/>
      <c r="Q22445" s="146"/>
      <c r="R22445" s="34"/>
      <c r="S22445" s="35"/>
      <c r="T22445" s="147"/>
    </row>
    <row r="22446">
      <c r="A22446" s="147"/>
      <c r="B22446" s="64"/>
      <c r="C22446" s="147" t="s">
        <v>217</v>
      </c>
      <c r="E22446" s="161"/>
      <c r="F22446" s="162"/>
      <c r="G22446" s="147"/>
      <c r="H22446" s="146"/>
      <c r="J22446" s="146"/>
      <c r="L22446" s="150"/>
      <c r="N22446" s="163"/>
      <c r="O22446" s="146"/>
      <c r="P22446" s="146"/>
      <c r="Q22446" s="146"/>
      <c r="R22446" s="34"/>
      <c r="S22446" s="35"/>
      <c r="T22446" s="147"/>
    </row>
    <row r="22447">
      <c r="A22447" s="147"/>
      <c r="B22447" s="64"/>
      <c r="C22447" s="147" t="s">
        <v>217</v>
      </c>
      <c r="E22447" s="161"/>
      <c r="F22447" s="162"/>
      <c r="G22447" s="147"/>
      <c r="H22447" s="146"/>
      <c r="J22447" s="146"/>
      <c r="L22447" s="150"/>
      <c r="N22447" s="163"/>
      <c r="O22447" s="146"/>
      <c r="P22447" s="146"/>
      <c r="Q22447" s="146"/>
      <c r="R22447" s="34"/>
      <c r="S22447" s="35"/>
      <c r="T22447" s="147"/>
    </row>
    <row r="22448">
      <c r="A22448" s="147"/>
      <c r="B22448" s="64"/>
      <c r="C22448" s="147" t="s">
        <v>217</v>
      </c>
      <c r="E22448" s="161"/>
      <c r="F22448" s="162"/>
      <c r="G22448" s="147"/>
      <c r="H22448" s="146"/>
      <c r="J22448" s="146"/>
      <c r="L22448" s="150"/>
      <c r="N22448" s="163"/>
      <c r="O22448" s="146"/>
      <c r="P22448" s="146"/>
      <c r="Q22448" s="146"/>
      <c r="R22448" s="34"/>
      <c r="S22448" s="35"/>
      <c r="T22448" s="147"/>
    </row>
    <row r="22449">
      <c r="A22449" s="147"/>
      <c r="B22449" s="64"/>
      <c r="C22449" s="147" t="s">
        <v>217</v>
      </c>
      <c r="E22449" s="161"/>
      <c r="F22449" s="162"/>
      <c r="G22449" s="147"/>
      <c r="H22449" s="146"/>
      <c r="J22449" s="146"/>
      <c r="L22449" s="150"/>
      <c r="N22449" s="163"/>
      <c r="O22449" s="146"/>
      <c r="P22449" s="146"/>
      <c r="Q22449" s="146"/>
      <c r="R22449" s="34"/>
      <c r="S22449" s="35"/>
      <c r="T22449" s="147"/>
    </row>
    <row r="22450">
      <c r="A22450" s="147"/>
      <c r="B22450" s="64"/>
      <c r="C22450" s="147" t="s">
        <v>217</v>
      </c>
      <c r="E22450" s="161"/>
      <c r="F22450" s="162"/>
      <c r="G22450" s="147"/>
      <c r="H22450" s="146"/>
      <c r="J22450" s="146"/>
      <c r="L22450" s="150"/>
      <c r="N22450" s="163"/>
      <c r="O22450" s="146"/>
      <c r="P22450" s="146"/>
      <c r="Q22450" s="146"/>
      <c r="R22450" s="34"/>
      <c r="S22450" s="35"/>
      <c r="T22450" s="147"/>
    </row>
    <row r="22451">
      <c r="A22451" s="147"/>
      <c r="B22451" s="64"/>
      <c r="C22451" s="147" t="s">
        <v>217</v>
      </c>
      <c r="E22451" s="161"/>
      <c r="F22451" s="162"/>
      <c r="G22451" s="147"/>
      <c r="H22451" s="146"/>
      <c r="J22451" s="146"/>
      <c r="L22451" s="150"/>
      <c r="N22451" s="163"/>
      <c r="O22451" s="146"/>
      <c r="P22451" s="146"/>
      <c r="Q22451" s="146"/>
      <c r="R22451" s="34"/>
      <c r="S22451" s="35"/>
      <c r="T22451" s="147"/>
    </row>
    <row r="22452">
      <c r="A22452" s="147"/>
      <c r="B22452" s="64"/>
      <c r="C22452" s="147" t="s">
        <v>217</v>
      </c>
      <c r="E22452" s="161"/>
      <c r="F22452" s="162"/>
      <c r="G22452" s="147"/>
      <c r="H22452" s="146"/>
      <c r="J22452" s="146"/>
      <c r="L22452" s="150"/>
      <c r="N22452" s="163"/>
      <c r="O22452" s="146"/>
      <c r="P22452" s="146"/>
      <c r="Q22452" s="146"/>
      <c r="R22452" s="34"/>
      <c r="S22452" s="35"/>
      <c r="T22452" s="147"/>
    </row>
    <row r="22453">
      <c r="A22453" s="147"/>
      <c r="B22453" s="64"/>
      <c r="C22453" s="147" t="s">
        <v>217</v>
      </c>
      <c r="E22453" s="161"/>
      <c r="F22453" s="162"/>
      <c r="G22453" s="147"/>
      <c r="H22453" s="146"/>
      <c r="J22453" s="146"/>
      <c r="L22453" s="150"/>
      <c r="N22453" s="163"/>
      <c r="O22453" s="146"/>
      <c r="P22453" s="146"/>
      <c r="Q22453" s="146"/>
      <c r="R22453" s="34"/>
      <c r="S22453" s="35"/>
      <c r="T22453" s="147"/>
    </row>
    <row r="22454">
      <c r="A22454" s="147"/>
      <c r="B22454" s="64"/>
      <c r="C22454" s="147" t="s">
        <v>217</v>
      </c>
      <c r="E22454" s="161"/>
      <c r="F22454" s="162"/>
      <c r="G22454" s="147"/>
      <c r="H22454" s="146"/>
      <c r="J22454" s="146"/>
      <c r="L22454" s="150"/>
      <c r="N22454" s="163"/>
      <c r="O22454" s="146"/>
      <c r="P22454" s="146"/>
      <c r="Q22454" s="146"/>
      <c r="R22454" s="34"/>
      <c r="S22454" s="35"/>
      <c r="T22454" s="147"/>
    </row>
    <row r="22455">
      <c r="A22455" s="147"/>
      <c r="B22455" s="64"/>
      <c r="C22455" s="147" t="s">
        <v>217</v>
      </c>
      <c r="E22455" s="161"/>
      <c r="F22455" s="162"/>
      <c r="G22455" s="147"/>
      <c r="H22455" s="146"/>
      <c r="J22455" s="146"/>
      <c r="L22455" s="150"/>
      <c r="N22455" s="163"/>
      <c r="O22455" s="146"/>
      <c r="P22455" s="146"/>
      <c r="Q22455" s="146"/>
      <c r="R22455" s="34"/>
      <c r="S22455" s="35"/>
      <c r="T22455" s="147"/>
    </row>
    <row r="22456">
      <c r="A22456" s="147"/>
      <c r="B22456" s="64"/>
      <c r="C22456" s="147" t="s">
        <v>217</v>
      </c>
      <c r="E22456" s="161"/>
      <c r="F22456" s="162"/>
      <c r="G22456" s="147"/>
      <c r="H22456" s="146"/>
      <c r="J22456" s="146"/>
      <c r="L22456" s="150"/>
      <c r="N22456" s="163"/>
      <c r="O22456" s="146"/>
      <c r="P22456" s="146"/>
      <c r="Q22456" s="146"/>
      <c r="R22456" s="34"/>
      <c r="S22456" s="35"/>
      <c r="T22456" s="147"/>
    </row>
    <row r="22457">
      <c r="A22457" s="147"/>
      <c r="B22457" s="64"/>
      <c r="C22457" s="147" t="s">
        <v>217</v>
      </c>
      <c r="E22457" s="161"/>
      <c r="F22457" s="162"/>
      <c r="G22457" s="147"/>
      <c r="H22457" s="146"/>
      <c r="J22457" s="146"/>
      <c r="L22457" s="150"/>
      <c r="N22457" s="163"/>
      <c r="O22457" s="146"/>
      <c r="P22457" s="146"/>
      <c r="Q22457" s="146"/>
      <c r="R22457" s="34"/>
      <c r="S22457" s="35"/>
      <c r="T22457" s="147"/>
    </row>
    <row r="22458">
      <c r="A22458" s="147"/>
      <c r="B22458" s="64"/>
      <c r="C22458" s="147" t="s">
        <v>217</v>
      </c>
      <c r="E22458" s="161"/>
      <c r="F22458" s="162"/>
      <c r="G22458" s="147"/>
      <c r="H22458" s="146"/>
      <c r="J22458" s="146"/>
      <c r="L22458" s="150"/>
      <c r="N22458" s="163"/>
      <c r="O22458" s="146"/>
      <c r="P22458" s="146"/>
      <c r="Q22458" s="146"/>
      <c r="R22458" s="34"/>
      <c r="S22458" s="35"/>
      <c r="T22458" s="147"/>
    </row>
    <row r="22459">
      <c r="A22459" s="147"/>
      <c r="B22459" s="64"/>
      <c r="C22459" s="147" t="s">
        <v>217</v>
      </c>
      <c r="E22459" s="161"/>
      <c r="F22459" s="162"/>
      <c r="G22459" s="147"/>
      <c r="H22459" s="146"/>
      <c r="J22459" s="146"/>
      <c r="L22459" s="150"/>
      <c r="N22459" s="163"/>
      <c r="O22459" s="146"/>
      <c r="P22459" s="146"/>
      <c r="Q22459" s="146"/>
      <c r="R22459" s="34"/>
      <c r="S22459" s="35"/>
      <c r="T22459" s="147"/>
    </row>
    <row r="22460">
      <c r="A22460" s="147"/>
      <c r="B22460" s="64"/>
      <c r="C22460" s="147" t="s">
        <v>217</v>
      </c>
      <c r="E22460" s="161"/>
      <c r="F22460" s="162"/>
      <c r="G22460" s="147"/>
      <c r="H22460" s="146"/>
      <c r="J22460" s="146"/>
      <c r="L22460" s="150"/>
      <c r="N22460" s="163"/>
      <c r="O22460" s="146"/>
      <c r="P22460" s="146"/>
      <c r="Q22460" s="146"/>
      <c r="R22460" s="34"/>
      <c r="S22460" s="35"/>
      <c r="T22460" s="147"/>
    </row>
    <row r="22461">
      <c r="A22461" s="147"/>
      <c r="B22461" s="64"/>
      <c r="C22461" s="147" t="s">
        <v>217</v>
      </c>
      <c r="E22461" s="161"/>
      <c r="F22461" s="162"/>
      <c r="G22461" s="147"/>
      <c r="H22461" s="146"/>
      <c r="J22461" s="146"/>
      <c r="L22461" s="150"/>
      <c r="N22461" s="163"/>
      <c r="O22461" s="146"/>
      <c r="P22461" s="146"/>
      <c r="Q22461" s="146"/>
      <c r="R22461" s="34"/>
      <c r="S22461" s="35"/>
      <c r="T22461" s="147"/>
    </row>
    <row r="22462">
      <c r="A22462" s="147"/>
      <c r="B22462" s="64"/>
      <c r="C22462" s="147" t="s">
        <v>217</v>
      </c>
      <c r="E22462" s="161"/>
      <c r="F22462" s="162"/>
      <c r="G22462" s="147"/>
      <c r="H22462" s="146"/>
      <c r="J22462" s="146"/>
      <c r="L22462" s="150"/>
      <c r="N22462" s="163"/>
      <c r="O22462" s="146"/>
      <c r="P22462" s="146"/>
      <c r="Q22462" s="146"/>
      <c r="R22462" s="34"/>
      <c r="S22462" s="35"/>
      <c r="T22462" s="147"/>
    </row>
    <row r="22463">
      <c r="A22463" s="147"/>
      <c r="B22463" s="64"/>
      <c r="C22463" s="147" t="s">
        <v>217</v>
      </c>
      <c r="E22463" s="161"/>
      <c r="F22463" s="162"/>
      <c r="G22463" s="147"/>
      <c r="H22463" s="146"/>
      <c r="J22463" s="146"/>
      <c r="L22463" s="150"/>
      <c r="N22463" s="163"/>
      <c r="O22463" s="146"/>
      <c r="P22463" s="146"/>
      <c r="Q22463" s="146"/>
      <c r="R22463" s="34"/>
      <c r="S22463" s="35"/>
      <c r="T22463" s="147"/>
    </row>
    <row r="22464">
      <c r="A22464" s="147"/>
      <c r="B22464" s="64"/>
      <c r="C22464" s="147" t="s">
        <v>217</v>
      </c>
      <c r="E22464" s="161"/>
      <c r="F22464" s="162"/>
      <c r="G22464" s="147"/>
      <c r="H22464" s="146"/>
      <c r="J22464" s="146"/>
      <c r="L22464" s="150"/>
      <c r="N22464" s="163"/>
      <c r="O22464" s="146"/>
      <c r="P22464" s="146"/>
      <c r="Q22464" s="146"/>
      <c r="R22464" s="34"/>
      <c r="S22464" s="35"/>
      <c r="T22464" s="147"/>
    </row>
    <row r="22465">
      <c r="A22465" s="147"/>
      <c r="B22465" s="64"/>
      <c r="C22465" s="147" t="s">
        <v>217</v>
      </c>
      <c r="E22465" s="161"/>
      <c r="F22465" s="162"/>
      <c r="G22465" s="147"/>
      <c r="H22465" s="146"/>
      <c r="J22465" s="146"/>
      <c r="L22465" s="150"/>
      <c r="N22465" s="163"/>
      <c r="O22465" s="146"/>
      <c r="P22465" s="146"/>
      <c r="Q22465" s="146"/>
      <c r="R22465" s="34"/>
      <c r="S22465" s="35"/>
      <c r="T22465" s="147"/>
    </row>
    <row r="22466">
      <c r="A22466" s="147"/>
      <c r="B22466" s="64"/>
      <c r="C22466" s="147" t="s">
        <v>217</v>
      </c>
      <c r="E22466" s="161"/>
      <c r="F22466" s="162"/>
      <c r="G22466" s="147"/>
      <c r="H22466" s="146"/>
      <c r="J22466" s="146"/>
      <c r="L22466" s="150"/>
      <c r="N22466" s="163"/>
      <c r="O22466" s="146"/>
      <c r="P22466" s="146"/>
      <c r="Q22466" s="146"/>
      <c r="R22466" s="34"/>
      <c r="S22466" s="35"/>
      <c r="T22466" s="147"/>
    </row>
    <row r="22467">
      <c r="A22467" s="147"/>
      <c r="B22467" s="64"/>
      <c r="C22467" s="147" t="s">
        <v>217</v>
      </c>
      <c r="E22467" s="161"/>
      <c r="F22467" s="162"/>
      <c r="G22467" s="147"/>
      <c r="H22467" s="146"/>
      <c r="J22467" s="146"/>
      <c r="L22467" s="150"/>
      <c r="N22467" s="163"/>
      <c r="O22467" s="146"/>
      <c r="P22467" s="146"/>
      <c r="Q22467" s="146"/>
      <c r="R22467" s="34"/>
      <c r="S22467" s="35"/>
      <c r="T22467" s="147"/>
    </row>
    <row r="22468">
      <c r="A22468" s="147"/>
      <c r="B22468" s="64"/>
      <c r="C22468" s="147" t="s">
        <v>217</v>
      </c>
      <c r="E22468" s="161"/>
      <c r="F22468" s="162"/>
      <c r="G22468" s="147"/>
      <c r="H22468" s="146"/>
      <c r="J22468" s="146"/>
      <c r="L22468" s="150"/>
      <c r="N22468" s="163"/>
      <c r="O22468" s="146"/>
      <c r="P22468" s="146"/>
      <c r="Q22468" s="146"/>
      <c r="R22468" s="34"/>
      <c r="S22468" s="35"/>
      <c r="T22468" s="147"/>
    </row>
    <row r="22469">
      <c r="A22469" s="147"/>
      <c r="B22469" s="64"/>
      <c r="C22469" s="147" t="s">
        <v>217</v>
      </c>
      <c r="E22469" s="161"/>
      <c r="F22469" s="162"/>
      <c r="G22469" s="147"/>
      <c r="H22469" s="146"/>
      <c r="J22469" s="146"/>
      <c r="L22469" s="150"/>
      <c r="N22469" s="163"/>
      <c r="O22469" s="146"/>
      <c r="P22469" s="146"/>
      <c r="Q22469" s="146"/>
      <c r="R22469" s="34"/>
      <c r="S22469" s="35"/>
      <c r="T22469" s="147"/>
    </row>
    <row r="22470">
      <c r="A22470" s="147"/>
      <c r="B22470" s="64"/>
      <c r="C22470" s="147" t="s">
        <v>217</v>
      </c>
      <c r="E22470" s="161"/>
      <c r="F22470" s="162"/>
      <c r="G22470" s="147"/>
      <c r="H22470" s="146"/>
      <c r="J22470" s="146"/>
      <c r="L22470" s="150"/>
      <c r="N22470" s="163"/>
      <c r="O22470" s="146"/>
      <c r="P22470" s="146"/>
      <c r="Q22470" s="146"/>
      <c r="R22470" s="34"/>
      <c r="S22470" s="35"/>
      <c r="T22470" s="147"/>
    </row>
    <row r="22471">
      <c r="A22471" s="147"/>
      <c r="B22471" s="64"/>
      <c r="C22471" s="147" t="s">
        <v>217</v>
      </c>
      <c r="E22471" s="161"/>
      <c r="F22471" s="162"/>
      <c r="G22471" s="147"/>
      <c r="H22471" s="146"/>
      <c r="J22471" s="146"/>
      <c r="L22471" s="150"/>
      <c r="N22471" s="163"/>
      <c r="O22471" s="146"/>
      <c r="P22471" s="146"/>
      <c r="Q22471" s="146"/>
      <c r="R22471" s="34"/>
      <c r="S22471" s="35"/>
      <c r="T22471" s="147"/>
    </row>
    <row r="22472">
      <c r="A22472" s="147"/>
      <c r="B22472" s="64"/>
      <c r="C22472" s="147" t="s">
        <v>217</v>
      </c>
      <c r="E22472" s="161"/>
      <c r="F22472" s="162"/>
      <c r="G22472" s="147"/>
      <c r="H22472" s="146"/>
      <c r="J22472" s="146"/>
      <c r="L22472" s="150"/>
      <c r="N22472" s="163"/>
      <c r="O22472" s="146"/>
      <c r="P22472" s="146"/>
      <c r="Q22472" s="146"/>
      <c r="R22472" s="34"/>
      <c r="S22472" s="35"/>
      <c r="T22472" s="147"/>
    </row>
    <row r="22473">
      <c r="A22473" s="147"/>
      <c r="B22473" s="64"/>
      <c r="C22473" s="147" t="s">
        <v>217</v>
      </c>
      <c r="E22473" s="161"/>
      <c r="F22473" s="162"/>
      <c r="G22473" s="147"/>
      <c r="H22473" s="146"/>
      <c r="J22473" s="146"/>
      <c r="L22473" s="150"/>
      <c r="N22473" s="163"/>
      <c r="O22473" s="146"/>
      <c r="P22473" s="146"/>
      <c r="Q22473" s="146"/>
      <c r="R22473" s="34"/>
      <c r="S22473" s="35"/>
      <c r="T22473" s="147"/>
    </row>
    <row r="22474">
      <c r="A22474" s="147"/>
      <c r="B22474" s="64"/>
      <c r="C22474" s="147" t="s">
        <v>217</v>
      </c>
      <c r="E22474" s="161"/>
      <c r="F22474" s="162"/>
      <c r="G22474" s="147"/>
      <c r="H22474" s="146"/>
      <c r="J22474" s="146"/>
      <c r="L22474" s="150"/>
      <c r="N22474" s="163"/>
      <c r="O22474" s="146"/>
      <c r="P22474" s="146"/>
      <c r="Q22474" s="146"/>
      <c r="R22474" s="34"/>
      <c r="S22474" s="35"/>
      <c r="T22474" s="147"/>
    </row>
    <row r="22475">
      <c r="A22475" s="147"/>
      <c r="B22475" s="64"/>
      <c r="C22475" s="147" t="s">
        <v>217</v>
      </c>
      <c r="E22475" s="161"/>
      <c r="F22475" s="162"/>
      <c r="G22475" s="147"/>
      <c r="H22475" s="146"/>
      <c r="J22475" s="146"/>
      <c r="L22475" s="150"/>
      <c r="N22475" s="163"/>
      <c r="O22475" s="146"/>
      <c r="P22475" s="146"/>
      <c r="Q22475" s="146"/>
      <c r="R22475" s="34"/>
      <c r="S22475" s="35"/>
      <c r="T22475" s="147"/>
    </row>
    <row r="22476">
      <c r="A22476" s="147"/>
      <c r="B22476" s="64"/>
      <c r="C22476" s="147" t="s">
        <v>217</v>
      </c>
      <c r="E22476" s="161"/>
      <c r="F22476" s="162"/>
      <c r="G22476" s="147"/>
      <c r="H22476" s="146"/>
      <c r="J22476" s="146"/>
      <c r="L22476" s="150"/>
      <c r="N22476" s="163"/>
      <c r="O22476" s="146"/>
      <c r="P22476" s="146"/>
      <c r="Q22476" s="146"/>
      <c r="R22476" s="34"/>
      <c r="S22476" s="35"/>
      <c r="T22476" s="147"/>
    </row>
    <row r="22477">
      <c r="A22477" s="147"/>
      <c r="B22477" s="64"/>
      <c r="C22477" s="147" t="s">
        <v>217</v>
      </c>
      <c r="E22477" s="161"/>
      <c r="F22477" s="162"/>
      <c r="G22477" s="147"/>
      <c r="H22477" s="146"/>
      <c r="J22477" s="146"/>
      <c r="L22477" s="150"/>
      <c r="N22477" s="163"/>
      <c r="O22477" s="146"/>
      <c r="P22477" s="146"/>
      <c r="Q22477" s="146"/>
      <c r="R22477" s="34"/>
      <c r="S22477" s="35"/>
      <c r="T22477" s="147"/>
    </row>
    <row r="22478">
      <c r="A22478" s="147"/>
      <c r="B22478" s="64"/>
      <c r="C22478" s="147" t="s">
        <v>217</v>
      </c>
      <c r="E22478" s="161"/>
      <c r="F22478" s="162"/>
      <c r="G22478" s="147"/>
      <c r="H22478" s="146"/>
      <c r="J22478" s="146"/>
      <c r="L22478" s="150"/>
      <c r="N22478" s="163"/>
      <c r="O22478" s="146"/>
      <c r="P22478" s="146"/>
      <c r="Q22478" s="146"/>
      <c r="R22478" s="34"/>
      <c r="S22478" s="35"/>
      <c r="T22478" s="147"/>
    </row>
    <row r="22479">
      <c r="A22479" s="147"/>
      <c r="B22479" s="64"/>
      <c r="C22479" s="147" t="s">
        <v>217</v>
      </c>
      <c r="E22479" s="161"/>
      <c r="F22479" s="162"/>
      <c r="G22479" s="147"/>
      <c r="H22479" s="146"/>
      <c r="J22479" s="146"/>
      <c r="L22479" s="150"/>
      <c r="N22479" s="163"/>
      <c r="O22479" s="146"/>
      <c r="P22479" s="146"/>
      <c r="Q22479" s="146"/>
      <c r="R22479" s="34"/>
      <c r="S22479" s="35"/>
      <c r="T22479" s="147"/>
    </row>
    <row r="22480">
      <c r="A22480" s="147"/>
      <c r="B22480" s="64"/>
      <c r="C22480" s="147" t="s">
        <v>217</v>
      </c>
      <c r="E22480" s="161"/>
      <c r="F22480" s="162"/>
      <c r="G22480" s="147"/>
      <c r="H22480" s="146"/>
      <c r="J22480" s="146"/>
      <c r="L22480" s="150"/>
      <c r="N22480" s="163"/>
      <c r="O22480" s="146"/>
      <c r="P22480" s="146"/>
      <c r="Q22480" s="146"/>
      <c r="R22480" s="34"/>
      <c r="S22480" s="35"/>
      <c r="T22480" s="147"/>
    </row>
    <row r="22481">
      <c r="A22481" s="147"/>
      <c r="B22481" s="64"/>
      <c r="C22481" s="147" t="s">
        <v>217</v>
      </c>
      <c r="E22481" s="161"/>
      <c r="F22481" s="162"/>
      <c r="G22481" s="147"/>
      <c r="H22481" s="146"/>
      <c r="J22481" s="146"/>
      <c r="L22481" s="150"/>
      <c r="N22481" s="163"/>
      <c r="O22481" s="146"/>
      <c r="P22481" s="146"/>
      <c r="Q22481" s="146"/>
      <c r="R22481" s="34"/>
      <c r="S22481" s="35"/>
      <c r="T22481" s="147"/>
    </row>
    <row r="22482">
      <c r="A22482" s="147"/>
      <c r="B22482" s="64"/>
      <c r="C22482" s="147" t="s">
        <v>217</v>
      </c>
      <c r="E22482" s="161"/>
      <c r="F22482" s="162"/>
      <c r="G22482" s="147"/>
      <c r="H22482" s="146"/>
      <c r="J22482" s="146"/>
      <c r="L22482" s="150"/>
      <c r="N22482" s="163"/>
      <c r="O22482" s="146"/>
      <c r="P22482" s="146"/>
      <c r="Q22482" s="146"/>
      <c r="R22482" s="34"/>
      <c r="S22482" s="35"/>
      <c r="T22482" s="147"/>
    </row>
    <row r="22483">
      <c r="A22483" s="147"/>
      <c r="B22483" s="64"/>
      <c r="C22483" s="147" t="s">
        <v>217</v>
      </c>
      <c r="E22483" s="161"/>
      <c r="F22483" s="162"/>
      <c r="G22483" s="147"/>
      <c r="H22483" s="146"/>
      <c r="J22483" s="146"/>
      <c r="L22483" s="150"/>
      <c r="N22483" s="163"/>
      <c r="O22483" s="146"/>
      <c r="P22483" s="146"/>
      <c r="Q22483" s="146"/>
      <c r="R22483" s="34"/>
      <c r="S22483" s="35"/>
      <c r="T22483" s="147"/>
    </row>
    <row r="22484">
      <c r="A22484" s="147"/>
      <c r="B22484" s="64"/>
      <c r="C22484" s="147" t="s">
        <v>217</v>
      </c>
      <c r="E22484" s="161"/>
      <c r="F22484" s="162"/>
      <c r="G22484" s="147"/>
      <c r="H22484" s="146"/>
      <c r="J22484" s="146"/>
      <c r="L22484" s="150"/>
      <c r="N22484" s="163"/>
      <c r="O22484" s="146"/>
      <c r="P22484" s="146"/>
      <c r="Q22484" s="146"/>
      <c r="R22484" s="34"/>
      <c r="S22484" s="35"/>
      <c r="T22484" s="147"/>
    </row>
    <row r="22485">
      <c r="A22485" s="147"/>
      <c r="B22485" s="64"/>
      <c r="C22485" s="147" t="s">
        <v>217</v>
      </c>
      <c r="E22485" s="161"/>
      <c r="F22485" s="162"/>
      <c r="G22485" s="147"/>
      <c r="H22485" s="146"/>
      <c r="J22485" s="146"/>
      <c r="L22485" s="150"/>
      <c r="N22485" s="163"/>
      <c r="O22485" s="146"/>
      <c r="P22485" s="146"/>
      <c r="Q22485" s="146"/>
      <c r="R22485" s="34"/>
      <c r="S22485" s="35"/>
      <c r="T22485" s="147"/>
    </row>
    <row r="22486">
      <c r="A22486" s="147"/>
      <c r="B22486" s="64"/>
      <c r="C22486" s="147" t="s">
        <v>217</v>
      </c>
      <c r="E22486" s="161"/>
      <c r="F22486" s="162"/>
      <c r="G22486" s="147"/>
      <c r="H22486" s="146"/>
      <c r="J22486" s="146"/>
      <c r="L22486" s="150"/>
      <c r="N22486" s="163"/>
      <c r="O22486" s="146"/>
      <c r="P22486" s="146"/>
      <c r="Q22486" s="146"/>
      <c r="R22486" s="34"/>
      <c r="S22486" s="35"/>
      <c r="T22486" s="147"/>
    </row>
    <row r="22487">
      <c r="A22487" s="147"/>
      <c r="B22487" s="64"/>
      <c r="C22487" s="147" t="s">
        <v>217</v>
      </c>
      <c r="E22487" s="161"/>
      <c r="F22487" s="162"/>
      <c r="G22487" s="147"/>
      <c r="H22487" s="146"/>
      <c r="J22487" s="146"/>
      <c r="L22487" s="150"/>
      <c r="N22487" s="163"/>
      <c r="O22487" s="146"/>
      <c r="P22487" s="146"/>
      <c r="Q22487" s="146"/>
      <c r="R22487" s="34"/>
      <c r="S22487" s="35"/>
      <c r="T22487" s="147"/>
    </row>
    <row r="22488">
      <c r="A22488" s="147"/>
      <c r="B22488" s="64"/>
      <c r="C22488" s="147" t="s">
        <v>217</v>
      </c>
      <c r="E22488" s="161"/>
      <c r="F22488" s="162"/>
      <c r="G22488" s="147"/>
      <c r="H22488" s="146"/>
      <c r="J22488" s="146"/>
      <c r="L22488" s="150"/>
      <c r="N22488" s="163"/>
      <c r="O22488" s="146"/>
      <c r="P22488" s="146"/>
      <c r="Q22488" s="146"/>
      <c r="R22488" s="34"/>
      <c r="S22488" s="35"/>
      <c r="T22488" s="147"/>
    </row>
    <row r="22489">
      <c r="A22489" s="147"/>
      <c r="B22489" s="64"/>
      <c r="C22489" s="147" t="s">
        <v>217</v>
      </c>
      <c r="E22489" s="161"/>
      <c r="F22489" s="162"/>
      <c r="G22489" s="147"/>
      <c r="H22489" s="146"/>
      <c r="J22489" s="146"/>
      <c r="L22489" s="150"/>
      <c r="N22489" s="163"/>
      <c r="O22489" s="146"/>
      <c r="P22489" s="146"/>
      <c r="Q22489" s="146"/>
      <c r="R22489" s="34"/>
      <c r="S22489" s="35"/>
      <c r="T22489" s="147"/>
    </row>
    <row r="22490">
      <c r="A22490" s="147"/>
      <c r="B22490" s="64"/>
      <c r="C22490" s="147" t="s">
        <v>217</v>
      </c>
      <c r="E22490" s="161"/>
      <c r="F22490" s="162"/>
      <c r="G22490" s="147"/>
      <c r="H22490" s="146"/>
      <c r="J22490" s="146"/>
      <c r="L22490" s="150"/>
      <c r="N22490" s="163"/>
      <c r="O22490" s="146"/>
      <c r="P22490" s="146"/>
      <c r="Q22490" s="146"/>
      <c r="R22490" s="34"/>
      <c r="S22490" s="35"/>
      <c r="T22490" s="147"/>
    </row>
    <row r="22491">
      <c r="A22491" s="147"/>
      <c r="B22491" s="64"/>
      <c r="C22491" s="147" t="s">
        <v>217</v>
      </c>
      <c r="E22491" s="161"/>
      <c r="F22491" s="162"/>
      <c r="G22491" s="147"/>
      <c r="H22491" s="146"/>
      <c r="J22491" s="146"/>
      <c r="L22491" s="150"/>
      <c r="N22491" s="163"/>
      <c r="O22491" s="146"/>
      <c r="P22491" s="146"/>
      <c r="Q22491" s="146"/>
      <c r="R22491" s="34"/>
      <c r="S22491" s="35"/>
      <c r="T22491" s="147"/>
    </row>
    <row r="22492">
      <c r="A22492" s="147"/>
      <c r="B22492" s="64"/>
      <c r="C22492" s="147" t="s">
        <v>217</v>
      </c>
      <c r="E22492" s="161"/>
      <c r="F22492" s="162"/>
      <c r="G22492" s="147"/>
      <c r="H22492" s="146"/>
      <c r="J22492" s="146"/>
      <c r="L22492" s="150"/>
      <c r="N22492" s="163"/>
      <c r="O22492" s="146"/>
      <c r="P22492" s="146"/>
      <c r="Q22492" s="146"/>
      <c r="R22492" s="34"/>
      <c r="S22492" s="35"/>
      <c r="T22492" s="147"/>
    </row>
    <row r="22493">
      <c r="A22493" s="147"/>
      <c r="B22493" s="64"/>
      <c r="C22493" s="147" t="s">
        <v>217</v>
      </c>
      <c r="E22493" s="161"/>
      <c r="F22493" s="162"/>
      <c r="G22493" s="147"/>
      <c r="H22493" s="146"/>
      <c r="J22493" s="146"/>
      <c r="L22493" s="150"/>
      <c r="N22493" s="163"/>
      <c r="O22493" s="146"/>
      <c r="P22493" s="146"/>
      <c r="Q22493" s="146"/>
      <c r="R22493" s="34"/>
      <c r="S22493" s="35"/>
      <c r="T22493" s="147"/>
    </row>
    <row r="22494">
      <c r="A22494" s="147"/>
      <c r="B22494" s="64"/>
      <c r="C22494" s="147" t="s">
        <v>217</v>
      </c>
      <c r="E22494" s="161"/>
      <c r="F22494" s="162"/>
      <c r="G22494" s="147"/>
      <c r="H22494" s="146"/>
      <c r="J22494" s="146"/>
      <c r="L22494" s="150"/>
      <c r="N22494" s="163"/>
      <c r="O22494" s="146"/>
      <c r="P22494" s="146"/>
      <c r="Q22494" s="146"/>
      <c r="R22494" s="34"/>
      <c r="S22494" s="35"/>
      <c r="T22494" s="147"/>
    </row>
    <row r="22495">
      <c r="A22495" s="147"/>
      <c r="B22495" s="64"/>
      <c r="C22495" s="147" t="s">
        <v>217</v>
      </c>
      <c r="E22495" s="161"/>
      <c r="F22495" s="162"/>
      <c r="G22495" s="147"/>
      <c r="H22495" s="146"/>
      <c r="J22495" s="146"/>
      <c r="L22495" s="150"/>
      <c r="N22495" s="163"/>
      <c r="O22495" s="146"/>
      <c r="P22495" s="146"/>
      <c r="Q22495" s="146"/>
      <c r="R22495" s="34"/>
      <c r="S22495" s="35"/>
      <c r="T22495" s="147"/>
    </row>
    <row r="22496">
      <c r="A22496" s="147"/>
      <c r="B22496" s="64"/>
      <c r="C22496" s="147" t="s">
        <v>217</v>
      </c>
      <c r="E22496" s="161"/>
      <c r="F22496" s="162"/>
      <c r="G22496" s="147"/>
      <c r="H22496" s="146"/>
      <c r="J22496" s="146"/>
      <c r="L22496" s="150"/>
      <c r="N22496" s="163"/>
      <c r="O22496" s="146"/>
      <c r="P22496" s="146"/>
      <c r="Q22496" s="146"/>
      <c r="R22496" s="34"/>
      <c r="S22496" s="35"/>
      <c r="T22496" s="147"/>
    </row>
    <row r="22497">
      <c r="A22497" s="147"/>
      <c r="B22497" s="64"/>
      <c r="C22497" s="147" t="s">
        <v>217</v>
      </c>
      <c r="E22497" s="161"/>
      <c r="F22497" s="162"/>
      <c r="G22497" s="147"/>
      <c r="H22497" s="146"/>
      <c r="J22497" s="146"/>
      <c r="L22497" s="150"/>
      <c r="N22497" s="163"/>
      <c r="O22497" s="146"/>
      <c r="P22497" s="146"/>
      <c r="Q22497" s="146"/>
      <c r="R22497" s="34"/>
      <c r="S22497" s="35"/>
      <c r="T22497" s="147"/>
    </row>
    <row r="22498">
      <c r="A22498" s="147"/>
      <c r="B22498" s="64"/>
      <c r="C22498" s="147" t="s">
        <v>217</v>
      </c>
      <c r="E22498" s="161"/>
      <c r="F22498" s="162"/>
      <c r="G22498" s="147"/>
      <c r="H22498" s="146"/>
      <c r="J22498" s="146"/>
      <c r="L22498" s="150"/>
      <c r="N22498" s="163"/>
      <c r="O22498" s="146"/>
      <c r="P22498" s="146"/>
      <c r="Q22498" s="146"/>
      <c r="R22498" s="34"/>
      <c r="S22498" s="35"/>
      <c r="T22498" s="147"/>
    </row>
    <row r="22499">
      <c r="A22499" s="147"/>
      <c r="B22499" s="64"/>
      <c r="C22499" s="147" t="s">
        <v>217</v>
      </c>
      <c r="E22499" s="161"/>
      <c r="F22499" s="162"/>
      <c r="G22499" s="147"/>
      <c r="H22499" s="146"/>
      <c r="J22499" s="146"/>
      <c r="L22499" s="150"/>
      <c r="N22499" s="163"/>
      <c r="O22499" s="146"/>
      <c r="P22499" s="146"/>
      <c r="Q22499" s="146"/>
      <c r="R22499" s="34"/>
      <c r="S22499" s="35"/>
      <c r="T22499" s="147"/>
    </row>
    <row r="22500">
      <c r="A22500" s="147"/>
      <c r="B22500" s="64"/>
      <c r="C22500" s="147" t="s">
        <v>217</v>
      </c>
      <c r="E22500" s="161"/>
      <c r="F22500" s="162"/>
      <c r="G22500" s="147"/>
      <c r="H22500" s="146"/>
      <c r="J22500" s="146"/>
      <c r="L22500" s="150"/>
      <c r="N22500" s="163"/>
      <c r="O22500" s="146"/>
      <c r="P22500" s="146"/>
      <c r="Q22500" s="146"/>
      <c r="R22500" s="34"/>
      <c r="S22500" s="35"/>
      <c r="T22500" s="147"/>
    </row>
    <row r="22501">
      <c r="A22501" s="147"/>
      <c r="B22501" s="64"/>
      <c r="C22501" s="147" t="s">
        <v>217</v>
      </c>
      <c r="E22501" s="161"/>
      <c r="F22501" s="162"/>
      <c r="G22501" s="147"/>
      <c r="H22501" s="146"/>
      <c r="J22501" s="146"/>
      <c r="L22501" s="150"/>
      <c r="N22501" s="163"/>
      <c r="O22501" s="146"/>
      <c r="P22501" s="146"/>
      <c r="Q22501" s="146"/>
      <c r="R22501" s="34"/>
      <c r="S22501" s="35"/>
      <c r="T22501" s="147"/>
    </row>
    <row r="22502">
      <c r="A22502" s="147"/>
      <c r="B22502" s="64"/>
      <c r="C22502" s="147" t="s">
        <v>217</v>
      </c>
      <c r="E22502" s="161"/>
      <c r="F22502" s="162"/>
      <c r="G22502" s="147"/>
      <c r="H22502" s="146"/>
      <c r="J22502" s="146"/>
      <c r="L22502" s="150"/>
      <c r="N22502" s="163"/>
      <c r="O22502" s="146"/>
      <c r="P22502" s="146"/>
      <c r="Q22502" s="146"/>
      <c r="R22502" s="34"/>
      <c r="S22502" s="35"/>
      <c r="T22502" s="147"/>
    </row>
    <row r="22503">
      <c r="A22503" s="147"/>
      <c r="B22503" s="64"/>
      <c r="C22503" s="147" t="s">
        <v>217</v>
      </c>
      <c r="E22503" s="161"/>
      <c r="F22503" s="162"/>
      <c r="G22503" s="147"/>
      <c r="H22503" s="146"/>
      <c r="J22503" s="146"/>
      <c r="L22503" s="150"/>
      <c r="N22503" s="163"/>
      <c r="O22503" s="146"/>
      <c r="P22503" s="146"/>
      <c r="Q22503" s="146"/>
      <c r="R22503" s="34"/>
      <c r="S22503" s="35"/>
      <c r="T22503" s="147"/>
    </row>
    <row r="22504">
      <c r="A22504" s="147"/>
      <c r="B22504" s="64"/>
      <c r="C22504" s="147" t="s">
        <v>217</v>
      </c>
      <c r="E22504" s="161"/>
      <c r="F22504" s="162"/>
      <c r="G22504" s="147"/>
      <c r="H22504" s="146"/>
      <c r="J22504" s="146"/>
      <c r="L22504" s="150"/>
      <c r="N22504" s="163"/>
      <c r="O22504" s="146"/>
      <c r="P22504" s="146"/>
      <c r="Q22504" s="146"/>
      <c r="R22504" s="34"/>
      <c r="S22504" s="35"/>
      <c r="T22504" s="147"/>
    </row>
    <row r="22505">
      <c r="A22505" s="147"/>
      <c r="B22505" s="64"/>
      <c r="C22505" s="147" t="s">
        <v>217</v>
      </c>
      <c r="E22505" s="161"/>
      <c r="F22505" s="162"/>
      <c r="G22505" s="147"/>
      <c r="H22505" s="146"/>
      <c r="J22505" s="146"/>
      <c r="L22505" s="150"/>
      <c r="N22505" s="163"/>
      <c r="O22505" s="146"/>
      <c r="P22505" s="146"/>
      <c r="Q22505" s="146"/>
      <c r="R22505" s="34"/>
      <c r="S22505" s="35"/>
      <c r="T22505" s="147"/>
    </row>
    <row r="22506">
      <c r="A22506" s="147"/>
      <c r="B22506" s="64"/>
      <c r="C22506" s="147" t="s">
        <v>217</v>
      </c>
      <c r="E22506" s="161"/>
      <c r="F22506" s="162"/>
      <c r="G22506" s="147"/>
      <c r="H22506" s="146"/>
      <c r="J22506" s="146"/>
      <c r="L22506" s="150"/>
      <c r="N22506" s="163"/>
      <c r="O22506" s="146"/>
      <c r="P22506" s="146"/>
      <c r="Q22506" s="146"/>
      <c r="R22506" s="34"/>
      <c r="S22506" s="35"/>
      <c r="T22506" s="147"/>
    </row>
    <row r="22507">
      <c r="A22507" s="147"/>
      <c r="B22507" s="64"/>
      <c r="C22507" s="147" t="s">
        <v>217</v>
      </c>
      <c r="E22507" s="161"/>
      <c r="F22507" s="162"/>
      <c r="G22507" s="147"/>
      <c r="H22507" s="146"/>
      <c r="J22507" s="146"/>
      <c r="L22507" s="150"/>
      <c r="N22507" s="163"/>
      <c r="O22507" s="146"/>
      <c r="P22507" s="146"/>
      <c r="Q22507" s="146"/>
      <c r="R22507" s="34"/>
      <c r="S22507" s="35"/>
      <c r="T22507" s="147"/>
    </row>
    <row r="22508">
      <c r="A22508" s="147"/>
      <c r="B22508" s="64"/>
      <c r="C22508" s="147" t="s">
        <v>217</v>
      </c>
      <c r="E22508" s="161"/>
      <c r="F22508" s="162"/>
      <c r="G22508" s="147"/>
      <c r="H22508" s="146"/>
      <c r="J22508" s="146"/>
      <c r="L22508" s="150"/>
      <c r="N22508" s="163"/>
      <c r="O22508" s="146"/>
      <c r="P22508" s="146"/>
      <c r="Q22508" s="146"/>
      <c r="R22508" s="34"/>
      <c r="S22508" s="35"/>
      <c r="T22508" s="147"/>
    </row>
    <row r="22509">
      <c r="A22509" s="147"/>
      <c r="B22509" s="64"/>
      <c r="C22509" s="147" t="s">
        <v>217</v>
      </c>
      <c r="E22509" s="161"/>
      <c r="F22509" s="162"/>
      <c r="G22509" s="147"/>
      <c r="H22509" s="146"/>
      <c r="J22509" s="146"/>
      <c r="L22509" s="150"/>
      <c r="N22509" s="163"/>
      <c r="O22509" s="146"/>
      <c r="P22509" s="146"/>
      <c r="Q22509" s="146"/>
      <c r="R22509" s="34"/>
      <c r="S22509" s="35"/>
      <c r="T22509" s="147"/>
    </row>
    <row r="22510">
      <c r="A22510" s="147"/>
      <c r="B22510" s="64"/>
      <c r="C22510" s="147" t="s">
        <v>217</v>
      </c>
      <c r="E22510" s="161"/>
      <c r="F22510" s="162"/>
      <c r="G22510" s="147"/>
      <c r="H22510" s="146"/>
      <c r="J22510" s="146"/>
      <c r="L22510" s="150"/>
      <c r="N22510" s="163"/>
      <c r="O22510" s="146"/>
      <c r="P22510" s="146"/>
      <c r="Q22510" s="146"/>
      <c r="R22510" s="34"/>
      <c r="S22510" s="35"/>
      <c r="T22510" s="147"/>
    </row>
    <row r="22511">
      <c r="A22511" s="147"/>
      <c r="B22511" s="64"/>
      <c r="C22511" s="147" t="s">
        <v>217</v>
      </c>
      <c r="E22511" s="161"/>
      <c r="F22511" s="162"/>
      <c r="G22511" s="147"/>
      <c r="H22511" s="146"/>
      <c r="J22511" s="146"/>
      <c r="L22511" s="150"/>
      <c r="N22511" s="163"/>
      <c r="O22511" s="146"/>
      <c r="P22511" s="146"/>
      <c r="Q22511" s="146"/>
      <c r="R22511" s="34"/>
      <c r="S22511" s="35"/>
      <c r="T22511" s="147"/>
    </row>
    <row r="22512">
      <c r="A22512" s="147"/>
      <c r="B22512" s="64"/>
      <c r="C22512" s="147" t="s">
        <v>217</v>
      </c>
      <c r="E22512" s="161"/>
      <c r="F22512" s="162"/>
      <c r="G22512" s="147"/>
      <c r="H22512" s="146"/>
      <c r="J22512" s="146"/>
      <c r="L22512" s="150"/>
      <c r="N22512" s="163"/>
      <c r="O22512" s="146"/>
      <c r="P22512" s="146"/>
      <c r="Q22512" s="146"/>
      <c r="R22512" s="34"/>
      <c r="S22512" s="35"/>
      <c r="T22512" s="147"/>
    </row>
    <row r="22513">
      <c r="A22513" s="147"/>
      <c r="B22513" s="64"/>
      <c r="C22513" s="147" t="s">
        <v>217</v>
      </c>
      <c r="E22513" s="161"/>
      <c r="F22513" s="162"/>
      <c r="G22513" s="147"/>
      <c r="H22513" s="146"/>
      <c r="J22513" s="146"/>
      <c r="L22513" s="150"/>
      <c r="N22513" s="163"/>
      <c r="O22513" s="146"/>
      <c r="P22513" s="146"/>
      <c r="Q22513" s="146"/>
      <c r="R22513" s="34"/>
      <c r="S22513" s="35"/>
      <c r="T22513" s="147"/>
    </row>
    <row r="22514">
      <c r="A22514" s="147"/>
      <c r="B22514" s="64"/>
      <c r="C22514" s="147" t="s">
        <v>217</v>
      </c>
      <c r="E22514" s="161"/>
      <c r="F22514" s="162"/>
      <c r="G22514" s="147"/>
      <c r="H22514" s="146"/>
      <c r="J22514" s="146"/>
      <c r="L22514" s="150"/>
      <c r="N22514" s="163"/>
      <c r="O22514" s="146"/>
      <c r="P22514" s="146"/>
      <c r="Q22514" s="146"/>
      <c r="R22514" s="34"/>
      <c r="S22514" s="35"/>
      <c r="T22514" s="147"/>
    </row>
    <row r="22515">
      <c r="A22515" s="147"/>
      <c r="B22515" s="64"/>
      <c r="C22515" s="147" t="s">
        <v>217</v>
      </c>
      <c r="E22515" s="161"/>
      <c r="F22515" s="162"/>
      <c r="G22515" s="147"/>
      <c r="H22515" s="146"/>
      <c r="J22515" s="146"/>
      <c r="L22515" s="150"/>
      <c r="N22515" s="163"/>
      <c r="O22515" s="146"/>
      <c r="P22515" s="146"/>
      <c r="Q22515" s="146"/>
      <c r="R22515" s="34"/>
      <c r="S22515" s="35"/>
      <c r="T22515" s="147"/>
    </row>
    <row r="22516">
      <c r="A22516" s="147"/>
      <c r="B22516" s="64"/>
      <c r="C22516" s="147" t="s">
        <v>217</v>
      </c>
      <c r="E22516" s="161"/>
      <c r="F22516" s="162"/>
      <c r="G22516" s="147"/>
      <c r="H22516" s="146"/>
      <c r="J22516" s="146"/>
      <c r="L22516" s="150"/>
      <c r="N22516" s="163"/>
      <c r="O22516" s="146"/>
      <c r="P22516" s="146"/>
      <c r="Q22516" s="146"/>
      <c r="R22516" s="34"/>
      <c r="S22516" s="35"/>
      <c r="T22516" s="147"/>
    </row>
    <row r="22517">
      <c r="A22517" s="147"/>
      <c r="B22517" s="64"/>
      <c r="C22517" s="147" t="s">
        <v>217</v>
      </c>
      <c r="E22517" s="161"/>
      <c r="F22517" s="162"/>
      <c r="G22517" s="147"/>
      <c r="H22517" s="146"/>
      <c r="J22517" s="146"/>
      <c r="L22517" s="150"/>
      <c r="N22517" s="163"/>
      <c r="O22517" s="146"/>
      <c r="P22517" s="146"/>
      <c r="Q22517" s="146"/>
      <c r="R22517" s="34"/>
      <c r="S22517" s="35"/>
      <c r="T22517" s="147"/>
    </row>
    <row r="22518">
      <c r="A22518" s="147"/>
      <c r="B22518" s="64"/>
      <c r="C22518" s="147" t="s">
        <v>217</v>
      </c>
      <c r="E22518" s="161"/>
      <c r="F22518" s="162"/>
      <c r="G22518" s="147"/>
      <c r="H22518" s="146"/>
      <c r="J22518" s="146"/>
      <c r="L22518" s="150"/>
      <c r="N22518" s="163"/>
      <c r="O22518" s="146"/>
      <c r="P22518" s="146"/>
      <c r="Q22518" s="146"/>
      <c r="R22518" s="34"/>
      <c r="S22518" s="35"/>
      <c r="T22518" s="147"/>
    </row>
    <row r="22519">
      <c r="A22519" s="147"/>
      <c r="B22519" s="64"/>
      <c r="C22519" s="147" t="s">
        <v>217</v>
      </c>
      <c r="E22519" s="161"/>
      <c r="F22519" s="162"/>
      <c r="G22519" s="147"/>
      <c r="H22519" s="146"/>
      <c r="J22519" s="146"/>
      <c r="L22519" s="150"/>
      <c r="N22519" s="163"/>
      <c r="O22519" s="146"/>
      <c r="P22519" s="146"/>
      <c r="Q22519" s="146"/>
      <c r="R22519" s="34"/>
      <c r="S22519" s="35"/>
      <c r="T22519" s="147"/>
    </row>
    <row r="22520">
      <c r="A22520" s="147"/>
      <c r="B22520" s="64"/>
      <c r="C22520" s="147" t="s">
        <v>217</v>
      </c>
      <c r="E22520" s="161"/>
      <c r="F22520" s="162"/>
      <c r="G22520" s="147"/>
      <c r="H22520" s="146"/>
      <c r="J22520" s="146"/>
      <c r="L22520" s="150"/>
      <c r="N22520" s="163"/>
      <c r="O22520" s="146"/>
      <c r="P22520" s="146"/>
      <c r="Q22520" s="146"/>
      <c r="R22520" s="34"/>
      <c r="S22520" s="35"/>
      <c r="T22520" s="147"/>
    </row>
    <row r="22521">
      <c r="A22521" s="147"/>
      <c r="B22521" s="64"/>
      <c r="C22521" s="147" t="s">
        <v>217</v>
      </c>
      <c r="E22521" s="161"/>
      <c r="F22521" s="162"/>
      <c r="G22521" s="147"/>
      <c r="H22521" s="146"/>
      <c r="J22521" s="146"/>
      <c r="L22521" s="150"/>
      <c r="N22521" s="163"/>
      <c r="O22521" s="146"/>
      <c r="P22521" s="146"/>
      <c r="Q22521" s="146"/>
      <c r="R22521" s="34"/>
      <c r="S22521" s="35"/>
      <c r="T22521" s="147"/>
    </row>
    <row r="22522">
      <c r="A22522" s="147"/>
      <c r="B22522" s="64"/>
      <c r="C22522" s="147" t="s">
        <v>217</v>
      </c>
      <c r="E22522" s="161"/>
      <c r="F22522" s="162"/>
      <c r="G22522" s="147"/>
      <c r="H22522" s="146"/>
      <c r="J22522" s="146"/>
      <c r="L22522" s="150"/>
      <c r="N22522" s="163"/>
      <c r="O22522" s="146"/>
      <c r="P22522" s="146"/>
      <c r="Q22522" s="146"/>
      <c r="R22522" s="34"/>
      <c r="S22522" s="35"/>
      <c r="T22522" s="147"/>
    </row>
    <row r="22523">
      <c r="A22523" s="147"/>
      <c r="B22523" s="64"/>
      <c r="C22523" s="147" t="s">
        <v>217</v>
      </c>
      <c r="E22523" s="161"/>
      <c r="F22523" s="162"/>
      <c r="G22523" s="147"/>
      <c r="H22523" s="146"/>
      <c r="J22523" s="146"/>
      <c r="L22523" s="150"/>
      <c r="N22523" s="163"/>
      <c r="O22523" s="146"/>
      <c r="P22523" s="146"/>
      <c r="Q22523" s="146"/>
      <c r="R22523" s="34"/>
      <c r="S22523" s="35"/>
      <c r="T22523" s="147"/>
    </row>
    <row r="22524">
      <c r="A22524" s="147"/>
      <c r="B22524" s="64"/>
      <c r="C22524" s="147" t="s">
        <v>217</v>
      </c>
      <c r="E22524" s="161"/>
      <c r="F22524" s="162"/>
      <c r="G22524" s="147"/>
      <c r="H22524" s="146"/>
      <c r="J22524" s="146"/>
      <c r="L22524" s="150"/>
      <c r="N22524" s="163"/>
      <c r="O22524" s="146"/>
      <c r="P22524" s="146"/>
      <c r="Q22524" s="146"/>
      <c r="R22524" s="34"/>
      <c r="S22524" s="35"/>
      <c r="T22524" s="147"/>
    </row>
    <row r="22525">
      <c r="A22525" s="147"/>
      <c r="B22525" s="64"/>
      <c r="C22525" s="147" t="s">
        <v>217</v>
      </c>
      <c r="E22525" s="161"/>
      <c r="F22525" s="162"/>
      <c r="G22525" s="147"/>
      <c r="H22525" s="146"/>
      <c r="J22525" s="146"/>
      <c r="L22525" s="150"/>
      <c r="N22525" s="163"/>
      <c r="O22525" s="146"/>
      <c r="P22525" s="146"/>
      <c r="Q22525" s="146"/>
      <c r="R22525" s="34"/>
      <c r="S22525" s="35"/>
      <c r="T22525" s="147"/>
    </row>
    <row r="22526">
      <c r="A22526" s="147"/>
      <c r="B22526" s="64"/>
      <c r="C22526" s="147" t="s">
        <v>217</v>
      </c>
      <c r="E22526" s="161"/>
      <c r="F22526" s="162"/>
      <c r="G22526" s="147"/>
      <c r="H22526" s="146"/>
      <c r="J22526" s="146"/>
      <c r="L22526" s="150"/>
      <c r="N22526" s="163"/>
      <c r="O22526" s="146"/>
      <c r="P22526" s="146"/>
      <c r="Q22526" s="146"/>
      <c r="R22526" s="34"/>
      <c r="S22526" s="35"/>
      <c r="T22526" s="147"/>
    </row>
    <row r="22527">
      <c r="A22527" s="147"/>
      <c r="B22527" s="64"/>
      <c r="C22527" s="147" t="s">
        <v>217</v>
      </c>
      <c r="E22527" s="161"/>
      <c r="F22527" s="162"/>
      <c r="G22527" s="147"/>
      <c r="H22527" s="146"/>
      <c r="J22527" s="146"/>
      <c r="L22527" s="150"/>
      <c r="N22527" s="163"/>
      <c r="O22527" s="146"/>
      <c r="P22527" s="146"/>
      <c r="Q22527" s="146"/>
      <c r="R22527" s="34"/>
      <c r="S22527" s="35"/>
      <c r="T22527" s="147"/>
    </row>
    <row r="22528">
      <c r="A22528" s="147"/>
      <c r="B22528" s="64"/>
      <c r="C22528" s="147" t="s">
        <v>217</v>
      </c>
      <c r="E22528" s="161"/>
      <c r="F22528" s="162"/>
      <c r="G22528" s="147"/>
      <c r="H22528" s="146"/>
      <c r="J22528" s="146"/>
      <c r="L22528" s="150"/>
      <c r="N22528" s="163"/>
      <c r="O22528" s="146"/>
      <c r="P22528" s="146"/>
      <c r="Q22528" s="146"/>
      <c r="R22528" s="34"/>
      <c r="S22528" s="35"/>
      <c r="T22528" s="147"/>
    </row>
    <row r="22529">
      <c r="A22529" s="147"/>
      <c r="B22529" s="64"/>
      <c r="C22529" s="147" t="s">
        <v>217</v>
      </c>
      <c r="E22529" s="161"/>
      <c r="F22529" s="162"/>
      <c r="G22529" s="147"/>
      <c r="H22529" s="146"/>
      <c r="J22529" s="146"/>
      <c r="L22529" s="150"/>
      <c r="N22529" s="163"/>
      <c r="O22529" s="146"/>
      <c r="P22529" s="146"/>
      <c r="Q22529" s="146"/>
      <c r="R22529" s="34"/>
      <c r="S22529" s="35"/>
      <c r="T22529" s="147"/>
    </row>
    <row r="22530">
      <c r="A22530" s="147"/>
      <c r="B22530" s="64"/>
      <c r="C22530" s="147" t="s">
        <v>217</v>
      </c>
      <c r="E22530" s="161"/>
      <c r="F22530" s="162"/>
      <c r="G22530" s="147"/>
      <c r="H22530" s="146"/>
      <c r="J22530" s="146"/>
      <c r="L22530" s="150"/>
      <c r="N22530" s="163"/>
      <c r="O22530" s="146"/>
      <c r="P22530" s="146"/>
      <c r="Q22530" s="146"/>
      <c r="R22530" s="34"/>
      <c r="S22530" s="35"/>
      <c r="T22530" s="147"/>
    </row>
    <row r="22531">
      <c r="A22531" s="147"/>
      <c r="B22531" s="64"/>
      <c r="C22531" s="147" t="s">
        <v>217</v>
      </c>
      <c r="E22531" s="161"/>
      <c r="F22531" s="162"/>
      <c r="G22531" s="147"/>
      <c r="H22531" s="146"/>
      <c r="J22531" s="146"/>
      <c r="L22531" s="150"/>
      <c r="N22531" s="163"/>
      <c r="O22531" s="146"/>
      <c r="P22531" s="146"/>
      <c r="Q22531" s="146"/>
      <c r="R22531" s="34"/>
      <c r="S22531" s="35"/>
      <c r="T22531" s="147"/>
    </row>
    <row r="22532">
      <c r="A22532" s="147"/>
      <c r="B22532" s="64"/>
      <c r="C22532" s="147" t="s">
        <v>217</v>
      </c>
      <c r="E22532" s="161"/>
      <c r="F22532" s="162"/>
      <c r="G22532" s="147"/>
      <c r="H22532" s="146"/>
      <c r="J22532" s="146"/>
      <c r="L22532" s="150"/>
      <c r="N22532" s="163"/>
      <c r="O22532" s="146"/>
      <c r="P22532" s="146"/>
      <c r="Q22532" s="146"/>
      <c r="R22532" s="34"/>
      <c r="S22532" s="35"/>
      <c r="T22532" s="147"/>
    </row>
    <row r="22533">
      <c r="A22533" s="147"/>
      <c r="B22533" s="64"/>
      <c r="C22533" s="147" t="s">
        <v>217</v>
      </c>
      <c r="E22533" s="161"/>
      <c r="F22533" s="162"/>
      <c r="G22533" s="147"/>
      <c r="H22533" s="146"/>
      <c r="J22533" s="146"/>
      <c r="L22533" s="150"/>
      <c r="N22533" s="163"/>
      <c r="O22533" s="146"/>
      <c r="P22533" s="146"/>
      <c r="Q22533" s="146"/>
      <c r="R22533" s="34"/>
      <c r="S22533" s="35"/>
      <c r="T22533" s="147"/>
    </row>
    <row r="22534">
      <c r="A22534" s="147"/>
      <c r="B22534" s="64"/>
      <c r="C22534" s="147" t="s">
        <v>217</v>
      </c>
      <c r="E22534" s="161"/>
      <c r="F22534" s="162"/>
      <c r="G22534" s="147"/>
      <c r="H22534" s="146"/>
      <c r="J22534" s="146"/>
      <c r="L22534" s="150"/>
      <c r="N22534" s="163"/>
      <c r="O22534" s="146"/>
      <c r="P22534" s="146"/>
      <c r="Q22534" s="146"/>
      <c r="R22534" s="34"/>
      <c r="S22534" s="35"/>
      <c r="T22534" s="147"/>
    </row>
    <row r="22535">
      <c r="A22535" s="147"/>
      <c r="B22535" s="64"/>
      <c r="C22535" s="147" t="s">
        <v>217</v>
      </c>
      <c r="E22535" s="161"/>
      <c r="F22535" s="162"/>
      <c r="G22535" s="147"/>
      <c r="H22535" s="146"/>
      <c r="J22535" s="146"/>
      <c r="L22535" s="150"/>
      <c r="N22535" s="163"/>
      <c r="O22535" s="146"/>
      <c r="P22535" s="146"/>
      <c r="Q22535" s="146"/>
      <c r="R22535" s="34"/>
      <c r="S22535" s="35"/>
      <c r="T22535" s="147"/>
    </row>
    <row r="22536">
      <c r="A22536" s="147"/>
      <c r="B22536" s="64"/>
      <c r="C22536" s="147" t="s">
        <v>217</v>
      </c>
      <c r="E22536" s="161"/>
      <c r="F22536" s="162"/>
      <c r="G22536" s="147"/>
      <c r="H22536" s="146"/>
      <c r="J22536" s="146"/>
      <c r="L22536" s="150"/>
      <c r="N22536" s="163"/>
      <c r="O22536" s="146"/>
      <c r="P22536" s="146"/>
      <c r="Q22536" s="146"/>
      <c r="R22536" s="34"/>
      <c r="S22536" s="35"/>
      <c r="T22536" s="147"/>
    </row>
    <row r="22537">
      <c r="A22537" s="147"/>
      <c r="B22537" s="64"/>
      <c r="C22537" s="147" t="s">
        <v>217</v>
      </c>
      <c r="E22537" s="161"/>
      <c r="F22537" s="162"/>
      <c r="G22537" s="147"/>
      <c r="H22537" s="146"/>
      <c r="J22537" s="146"/>
      <c r="L22537" s="150"/>
      <c r="N22537" s="163"/>
      <c r="O22537" s="146"/>
      <c r="P22537" s="146"/>
      <c r="Q22537" s="146"/>
      <c r="R22537" s="34"/>
      <c r="S22537" s="35"/>
      <c r="T22537" s="147"/>
    </row>
    <row r="22538">
      <c r="A22538" s="147"/>
      <c r="B22538" s="64"/>
      <c r="C22538" s="147" t="s">
        <v>217</v>
      </c>
      <c r="E22538" s="161"/>
      <c r="F22538" s="162"/>
      <c r="G22538" s="147"/>
      <c r="H22538" s="146"/>
      <c r="J22538" s="146"/>
      <c r="L22538" s="150"/>
      <c r="N22538" s="163"/>
      <c r="O22538" s="146"/>
      <c r="P22538" s="146"/>
      <c r="Q22538" s="146"/>
      <c r="R22538" s="34"/>
      <c r="S22538" s="35"/>
      <c r="T22538" s="147"/>
    </row>
    <row r="22539">
      <c r="A22539" s="147"/>
      <c r="B22539" s="64"/>
      <c r="C22539" s="147" t="s">
        <v>217</v>
      </c>
      <c r="E22539" s="161"/>
      <c r="F22539" s="162"/>
      <c r="G22539" s="147"/>
      <c r="H22539" s="146"/>
      <c r="J22539" s="146"/>
      <c r="L22539" s="150"/>
      <c r="N22539" s="163"/>
      <c r="O22539" s="146"/>
      <c r="P22539" s="146"/>
      <c r="Q22539" s="146"/>
      <c r="R22539" s="34"/>
      <c r="S22539" s="35"/>
      <c r="T22539" s="147"/>
    </row>
    <row r="22540">
      <c r="A22540" s="147"/>
      <c r="B22540" s="64"/>
      <c r="C22540" s="147" t="s">
        <v>217</v>
      </c>
      <c r="E22540" s="161"/>
      <c r="F22540" s="162"/>
      <c r="G22540" s="147"/>
      <c r="H22540" s="146"/>
      <c r="J22540" s="146"/>
      <c r="L22540" s="150"/>
      <c r="N22540" s="163"/>
      <c r="O22540" s="146"/>
      <c r="P22540" s="146"/>
      <c r="Q22540" s="146"/>
      <c r="R22540" s="34"/>
      <c r="S22540" s="35"/>
      <c r="T22540" s="147"/>
    </row>
    <row r="22541">
      <c r="A22541" s="147"/>
      <c r="B22541" s="64"/>
      <c r="C22541" s="147" t="s">
        <v>217</v>
      </c>
      <c r="E22541" s="161"/>
      <c r="F22541" s="162"/>
      <c r="G22541" s="147"/>
      <c r="H22541" s="146"/>
      <c r="J22541" s="146"/>
      <c r="L22541" s="150"/>
      <c r="N22541" s="163"/>
      <c r="O22541" s="146"/>
      <c r="P22541" s="146"/>
      <c r="Q22541" s="146"/>
      <c r="R22541" s="34"/>
      <c r="S22541" s="35"/>
      <c r="T22541" s="147"/>
    </row>
    <row r="22542">
      <c r="A22542" s="147"/>
      <c r="B22542" s="64"/>
      <c r="C22542" s="147" t="s">
        <v>217</v>
      </c>
      <c r="E22542" s="161"/>
      <c r="F22542" s="162"/>
      <c r="G22542" s="147"/>
      <c r="H22542" s="146"/>
      <c r="J22542" s="146"/>
      <c r="L22542" s="150"/>
      <c r="N22542" s="163"/>
      <c r="O22542" s="146"/>
      <c r="P22542" s="146"/>
      <c r="Q22542" s="146"/>
      <c r="R22542" s="34"/>
      <c r="S22542" s="35"/>
      <c r="T22542" s="147"/>
    </row>
    <row r="22543">
      <c r="A22543" s="147"/>
      <c r="B22543" s="64"/>
      <c r="C22543" s="147" t="s">
        <v>217</v>
      </c>
      <c r="E22543" s="161"/>
      <c r="F22543" s="162"/>
      <c r="G22543" s="147"/>
      <c r="H22543" s="146"/>
      <c r="J22543" s="146"/>
      <c r="L22543" s="150"/>
      <c r="N22543" s="163"/>
      <c r="O22543" s="146"/>
      <c r="P22543" s="146"/>
      <c r="Q22543" s="146"/>
      <c r="R22543" s="34"/>
      <c r="S22543" s="35"/>
      <c r="T22543" s="147"/>
    </row>
    <row r="22544">
      <c r="A22544" s="147"/>
      <c r="B22544" s="64"/>
      <c r="C22544" s="147" t="s">
        <v>217</v>
      </c>
      <c r="E22544" s="161"/>
      <c r="F22544" s="162"/>
      <c r="G22544" s="147"/>
      <c r="H22544" s="146"/>
      <c r="J22544" s="146"/>
      <c r="L22544" s="150"/>
      <c r="N22544" s="163"/>
      <c r="O22544" s="146"/>
      <c r="P22544" s="146"/>
      <c r="Q22544" s="146"/>
      <c r="R22544" s="34"/>
      <c r="S22544" s="35"/>
      <c r="T22544" s="147"/>
    </row>
    <row r="22545">
      <c r="A22545" s="147"/>
      <c r="B22545" s="64"/>
      <c r="C22545" s="147" t="s">
        <v>217</v>
      </c>
      <c r="E22545" s="161"/>
      <c r="F22545" s="162"/>
      <c r="G22545" s="147"/>
      <c r="H22545" s="146"/>
      <c r="J22545" s="146"/>
      <c r="L22545" s="150"/>
      <c r="N22545" s="163"/>
      <c r="O22545" s="146"/>
      <c r="P22545" s="146"/>
      <c r="Q22545" s="146"/>
      <c r="R22545" s="34"/>
      <c r="S22545" s="35"/>
      <c r="T22545" s="147"/>
    </row>
    <row r="22546">
      <c r="A22546" s="147"/>
      <c r="B22546" s="64"/>
      <c r="C22546" s="147" t="s">
        <v>217</v>
      </c>
      <c r="E22546" s="161"/>
      <c r="F22546" s="162"/>
      <c r="G22546" s="147"/>
      <c r="H22546" s="146"/>
      <c r="J22546" s="146"/>
      <c r="L22546" s="150"/>
      <c r="N22546" s="163"/>
      <c r="O22546" s="146"/>
      <c r="P22546" s="146"/>
      <c r="Q22546" s="146"/>
      <c r="R22546" s="34"/>
      <c r="S22546" s="35"/>
      <c r="T22546" s="147"/>
    </row>
    <row r="22547">
      <c r="A22547" s="147"/>
      <c r="B22547" s="64"/>
      <c r="C22547" s="147" t="s">
        <v>217</v>
      </c>
      <c r="E22547" s="161"/>
      <c r="F22547" s="162"/>
      <c r="G22547" s="147"/>
      <c r="H22547" s="146"/>
      <c r="J22547" s="146"/>
      <c r="L22547" s="150"/>
      <c r="N22547" s="163"/>
      <c r="O22547" s="146"/>
      <c r="P22547" s="146"/>
      <c r="Q22547" s="146"/>
      <c r="R22547" s="34"/>
      <c r="S22547" s="35"/>
      <c r="T22547" s="147"/>
    </row>
    <row r="22548">
      <c r="A22548" s="147"/>
      <c r="B22548" s="64"/>
      <c r="C22548" s="147" t="s">
        <v>217</v>
      </c>
      <c r="E22548" s="161"/>
      <c r="F22548" s="162"/>
      <c r="G22548" s="147"/>
      <c r="H22548" s="146"/>
      <c r="J22548" s="146"/>
      <c r="L22548" s="150"/>
      <c r="N22548" s="163"/>
      <c r="O22548" s="146"/>
      <c r="P22548" s="146"/>
      <c r="Q22548" s="146"/>
      <c r="R22548" s="34"/>
      <c r="S22548" s="35"/>
      <c r="T22548" s="147"/>
    </row>
    <row r="22549">
      <c r="A22549" s="147"/>
      <c r="B22549" s="64"/>
      <c r="C22549" s="147" t="s">
        <v>217</v>
      </c>
      <c r="E22549" s="161"/>
      <c r="F22549" s="162"/>
      <c r="G22549" s="147"/>
      <c r="H22549" s="146"/>
      <c r="J22549" s="146"/>
      <c r="L22549" s="150"/>
      <c r="N22549" s="163"/>
      <c r="O22549" s="146"/>
      <c r="P22549" s="146"/>
      <c r="Q22549" s="146"/>
      <c r="R22549" s="34"/>
      <c r="S22549" s="35"/>
      <c r="T22549" s="147"/>
    </row>
    <row r="22550">
      <c r="A22550" s="147"/>
      <c r="B22550" s="64"/>
      <c r="C22550" s="147" t="s">
        <v>217</v>
      </c>
      <c r="E22550" s="161"/>
      <c r="F22550" s="162"/>
      <c r="G22550" s="147"/>
      <c r="H22550" s="146"/>
      <c r="J22550" s="146"/>
      <c r="L22550" s="150"/>
      <c r="N22550" s="163"/>
      <c r="O22550" s="146"/>
      <c r="P22550" s="146"/>
      <c r="Q22550" s="146"/>
      <c r="R22550" s="34"/>
      <c r="S22550" s="35"/>
      <c r="T22550" s="147"/>
    </row>
    <row r="22551">
      <c r="A22551" s="147"/>
      <c r="B22551" s="64"/>
      <c r="C22551" s="147" t="s">
        <v>217</v>
      </c>
      <c r="E22551" s="161"/>
      <c r="F22551" s="162"/>
      <c r="G22551" s="147"/>
      <c r="H22551" s="146"/>
      <c r="J22551" s="146"/>
      <c r="L22551" s="150"/>
      <c r="N22551" s="163"/>
      <c r="O22551" s="146"/>
      <c r="P22551" s="146"/>
      <c r="Q22551" s="146"/>
      <c r="R22551" s="34"/>
      <c r="S22551" s="35"/>
      <c r="T22551" s="147"/>
    </row>
    <row r="22552">
      <c r="A22552" s="147"/>
      <c r="B22552" s="64"/>
      <c r="C22552" s="147" t="s">
        <v>217</v>
      </c>
      <c r="E22552" s="161"/>
      <c r="F22552" s="162"/>
      <c r="G22552" s="147"/>
      <c r="H22552" s="146"/>
      <c r="J22552" s="146"/>
      <c r="L22552" s="150"/>
      <c r="N22552" s="163"/>
      <c r="O22552" s="146"/>
      <c r="P22552" s="146"/>
      <c r="Q22552" s="146"/>
      <c r="R22552" s="34"/>
      <c r="S22552" s="35"/>
      <c r="T22552" s="147"/>
    </row>
    <row r="22553">
      <c r="A22553" s="147"/>
      <c r="B22553" s="64"/>
      <c r="C22553" s="147" t="s">
        <v>217</v>
      </c>
      <c r="E22553" s="161"/>
      <c r="F22553" s="162"/>
      <c r="G22553" s="147"/>
      <c r="H22553" s="146"/>
      <c r="J22553" s="146"/>
      <c r="L22553" s="150"/>
      <c r="N22553" s="163"/>
      <c r="O22553" s="146"/>
      <c r="P22553" s="146"/>
      <c r="Q22553" s="146"/>
      <c r="R22553" s="34"/>
      <c r="S22553" s="35"/>
      <c r="T22553" s="147"/>
    </row>
    <row r="22554">
      <c r="A22554" s="147"/>
      <c r="B22554" s="64"/>
      <c r="C22554" s="147" t="s">
        <v>217</v>
      </c>
      <c r="E22554" s="161"/>
      <c r="F22554" s="162"/>
      <c r="G22554" s="147"/>
      <c r="H22554" s="146"/>
      <c r="J22554" s="146"/>
      <c r="L22554" s="150"/>
      <c r="N22554" s="163"/>
      <c r="O22554" s="146"/>
      <c r="P22554" s="146"/>
      <c r="Q22554" s="146"/>
      <c r="R22554" s="34"/>
      <c r="S22554" s="35"/>
      <c r="T22554" s="147"/>
    </row>
    <row r="22555">
      <c r="A22555" s="147"/>
      <c r="B22555" s="64"/>
      <c r="C22555" s="147" t="s">
        <v>217</v>
      </c>
      <c r="E22555" s="161"/>
      <c r="F22555" s="162"/>
      <c r="G22555" s="147"/>
      <c r="H22555" s="146"/>
      <c r="J22555" s="146"/>
      <c r="L22555" s="150"/>
      <c r="N22555" s="163"/>
      <c r="O22555" s="146"/>
      <c r="P22555" s="146"/>
      <c r="Q22555" s="146"/>
      <c r="R22555" s="34"/>
      <c r="S22555" s="35"/>
      <c r="T22555" s="147"/>
    </row>
    <row r="22556">
      <c r="A22556" s="147"/>
      <c r="B22556" s="64"/>
      <c r="C22556" s="147" t="s">
        <v>217</v>
      </c>
      <c r="E22556" s="161"/>
      <c r="F22556" s="162"/>
      <c r="G22556" s="147"/>
      <c r="H22556" s="146"/>
      <c r="J22556" s="146"/>
      <c r="L22556" s="150"/>
      <c r="N22556" s="163"/>
      <c r="O22556" s="146"/>
      <c r="P22556" s="146"/>
      <c r="Q22556" s="146"/>
      <c r="R22556" s="34"/>
      <c r="S22556" s="35"/>
      <c r="T22556" s="147"/>
    </row>
    <row r="22557">
      <c r="A22557" s="147"/>
      <c r="B22557" s="64"/>
      <c r="C22557" s="147" t="s">
        <v>217</v>
      </c>
      <c r="E22557" s="161"/>
      <c r="F22557" s="162"/>
      <c r="G22557" s="147"/>
      <c r="H22557" s="146"/>
      <c r="J22557" s="146"/>
      <c r="L22557" s="150"/>
      <c r="N22557" s="163"/>
      <c r="O22557" s="146"/>
      <c r="P22557" s="146"/>
      <c r="Q22557" s="146"/>
      <c r="R22557" s="34"/>
      <c r="S22557" s="35"/>
      <c r="T22557" s="147"/>
    </row>
    <row r="22558">
      <c r="A22558" s="147"/>
      <c r="B22558" s="64"/>
      <c r="C22558" s="147" t="s">
        <v>217</v>
      </c>
      <c r="E22558" s="161"/>
      <c r="F22558" s="162"/>
      <c r="G22558" s="147"/>
      <c r="H22558" s="146"/>
      <c r="J22558" s="146"/>
      <c r="L22558" s="150"/>
      <c r="N22558" s="163"/>
      <c r="O22558" s="146"/>
      <c r="P22558" s="146"/>
      <c r="Q22558" s="146"/>
      <c r="R22558" s="34"/>
      <c r="S22558" s="35"/>
      <c r="T22558" s="147"/>
    </row>
    <row r="22559">
      <c r="A22559" s="147"/>
      <c r="B22559" s="64"/>
      <c r="C22559" s="147" t="s">
        <v>217</v>
      </c>
      <c r="E22559" s="161"/>
      <c r="F22559" s="162"/>
      <c r="G22559" s="147"/>
      <c r="H22559" s="146"/>
      <c r="J22559" s="146"/>
      <c r="L22559" s="150"/>
      <c r="N22559" s="163"/>
      <c r="O22559" s="146"/>
      <c r="P22559" s="146"/>
      <c r="Q22559" s="146"/>
      <c r="R22559" s="34"/>
      <c r="S22559" s="35"/>
      <c r="T22559" s="147"/>
    </row>
    <row r="22560">
      <c r="A22560" s="147"/>
      <c r="B22560" s="64"/>
      <c r="C22560" s="147" t="s">
        <v>217</v>
      </c>
      <c r="E22560" s="161"/>
      <c r="F22560" s="162"/>
      <c r="G22560" s="147"/>
      <c r="H22560" s="146"/>
      <c r="J22560" s="146"/>
      <c r="L22560" s="150"/>
      <c r="N22560" s="163"/>
      <c r="O22560" s="146"/>
      <c r="P22560" s="146"/>
      <c r="Q22560" s="146"/>
      <c r="R22560" s="34"/>
      <c r="S22560" s="35"/>
      <c r="T22560" s="147"/>
    </row>
    <row r="22561">
      <c r="A22561" s="147"/>
      <c r="B22561" s="64"/>
      <c r="C22561" s="147" t="s">
        <v>217</v>
      </c>
      <c r="E22561" s="161"/>
      <c r="F22561" s="162"/>
      <c r="G22561" s="147"/>
      <c r="H22561" s="146"/>
      <c r="J22561" s="146"/>
      <c r="L22561" s="150"/>
      <c r="N22561" s="163"/>
      <c r="O22561" s="146"/>
      <c r="P22561" s="146"/>
      <c r="Q22561" s="146"/>
      <c r="R22561" s="34"/>
      <c r="S22561" s="35"/>
      <c r="T22561" s="147"/>
    </row>
    <row r="22562">
      <c r="A22562" s="147"/>
      <c r="B22562" s="64"/>
      <c r="C22562" s="147" t="s">
        <v>217</v>
      </c>
      <c r="E22562" s="161"/>
      <c r="F22562" s="162"/>
      <c r="G22562" s="147"/>
      <c r="H22562" s="146"/>
      <c r="J22562" s="146"/>
      <c r="L22562" s="150"/>
      <c r="N22562" s="163"/>
      <c r="O22562" s="146"/>
      <c r="P22562" s="146"/>
      <c r="Q22562" s="146"/>
      <c r="R22562" s="34"/>
      <c r="S22562" s="35"/>
      <c r="T22562" s="147"/>
    </row>
    <row r="22563">
      <c r="A22563" s="147"/>
      <c r="B22563" s="64"/>
      <c r="C22563" s="147" t="s">
        <v>217</v>
      </c>
      <c r="E22563" s="161"/>
      <c r="F22563" s="162"/>
      <c r="G22563" s="147"/>
      <c r="H22563" s="146"/>
      <c r="J22563" s="146"/>
      <c r="L22563" s="150"/>
      <c r="N22563" s="163"/>
      <c r="O22563" s="146"/>
      <c r="P22563" s="146"/>
      <c r="Q22563" s="146"/>
      <c r="R22563" s="34"/>
      <c r="S22563" s="35"/>
      <c r="T22563" s="147"/>
    </row>
    <row r="22564">
      <c r="A22564" s="147"/>
      <c r="B22564" s="64"/>
      <c r="C22564" s="147" t="s">
        <v>217</v>
      </c>
      <c r="E22564" s="161"/>
      <c r="F22564" s="162"/>
      <c r="G22564" s="147"/>
      <c r="H22564" s="146"/>
      <c r="J22564" s="146"/>
      <c r="L22564" s="150"/>
      <c r="N22564" s="163"/>
      <c r="O22564" s="146"/>
      <c r="P22564" s="146"/>
      <c r="Q22564" s="146"/>
      <c r="R22564" s="34"/>
      <c r="S22564" s="35"/>
      <c r="T22564" s="147"/>
    </row>
    <row r="22565">
      <c r="A22565" s="147"/>
      <c r="B22565" s="64"/>
      <c r="C22565" s="147" t="s">
        <v>217</v>
      </c>
      <c r="E22565" s="161"/>
      <c r="F22565" s="162"/>
      <c r="G22565" s="147"/>
      <c r="H22565" s="146"/>
      <c r="J22565" s="146"/>
      <c r="L22565" s="150"/>
      <c r="N22565" s="163"/>
      <c r="O22565" s="146"/>
      <c r="P22565" s="146"/>
      <c r="Q22565" s="146"/>
      <c r="R22565" s="34"/>
      <c r="S22565" s="35"/>
      <c r="T22565" s="147"/>
    </row>
    <row r="22566">
      <c r="A22566" s="147"/>
      <c r="B22566" s="64"/>
      <c r="C22566" s="147" t="s">
        <v>217</v>
      </c>
      <c r="E22566" s="161"/>
      <c r="F22566" s="162"/>
      <c r="G22566" s="147"/>
      <c r="H22566" s="146"/>
      <c r="J22566" s="146"/>
      <c r="L22566" s="150"/>
      <c r="N22566" s="163"/>
      <c r="O22566" s="146"/>
      <c r="P22566" s="146"/>
      <c r="Q22566" s="146"/>
      <c r="R22566" s="34"/>
      <c r="S22566" s="35"/>
      <c r="T22566" s="147"/>
    </row>
    <row r="22567">
      <c r="A22567" s="147"/>
      <c r="B22567" s="64"/>
      <c r="C22567" s="147" t="s">
        <v>217</v>
      </c>
      <c r="E22567" s="161"/>
      <c r="F22567" s="162"/>
      <c r="G22567" s="147"/>
      <c r="H22567" s="146"/>
      <c r="J22567" s="146"/>
      <c r="L22567" s="150"/>
      <c r="N22567" s="163"/>
      <c r="O22567" s="146"/>
      <c r="P22567" s="146"/>
      <c r="Q22567" s="146"/>
      <c r="R22567" s="34"/>
      <c r="S22567" s="35"/>
      <c r="T22567" s="147"/>
    </row>
    <row r="22568">
      <c r="A22568" s="147"/>
      <c r="B22568" s="64"/>
      <c r="C22568" s="147" t="s">
        <v>217</v>
      </c>
      <c r="E22568" s="161"/>
      <c r="F22568" s="162"/>
      <c r="G22568" s="147"/>
      <c r="H22568" s="146"/>
      <c r="J22568" s="146"/>
      <c r="L22568" s="150"/>
      <c r="N22568" s="163"/>
      <c r="O22568" s="146"/>
      <c r="P22568" s="146"/>
      <c r="Q22568" s="146"/>
      <c r="R22568" s="34"/>
      <c r="S22568" s="35"/>
      <c r="T22568" s="147"/>
    </row>
    <row r="22569">
      <c r="A22569" s="147"/>
      <c r="B22569" s="64"/>
      <c r="C22569" s="147" t="s">
        <v>217</v>
      </c>
      <c r="E22569" s="161"/>
      <c r="F22569" s="162"/>
      <c r="G22569" s="147"/>
      <c r="H22569" s="146"/>
      <c r="J22569" s="146"/>
      <c r="L22569" s="150"/>
      <c r="N22569" s="163"/>
      <c r="O22569" s="146"/>
      <c r="P22569" s="146"/>
      <c r="Q22569" s="146"/>
      <c r="R22569" s="34"/>
      <c r="S22569" s="35"/>
      <c r="T22569" s="147"/>
    </row>
    <row r="22570">
      <c r="A22570" s="147"/>
      <c r="B22570" s="64"/>
      <c r="C22570" s="147" t="s">
        <v>217</v>
      </c>
      <c r="E22570" s="161"/>
      <c r="F22570" s="162"/>
      <c r="G22570" s="147"/>
      <c r="H22570" s="146"/>
      <c r="J22570" s="146"/>
      <c r="L22570" s="150"/>
      <c r="N22570" s="163"/>
      <c r="O22570" s="146"/>
      <c r="P22570" s="146"/>
      <c r="Q22570" s="146"/>
      <c r="R22570" s="34"/>
      <c r="S22570" s="35"/>
      <c r="T22570" s="147"/>
    </row>
    <row r="22571">
      <c r="A22571" s="147"/>
      <c r="B22571" s="64"/>
      <c r="C22571" s="147" t="s">
        <v>217</v>
      </c>
      <c r="E22571" s="161"/>
      <c r="F22571" s="162"/>
      <c r="G22571" s="147"/>
      <c r="H22571" s="146"/>
      <c r="J22571" s="146"/>
      <c r="L22571" s="150"/>
      <c r="N22571" s="163"/>
      <c r="O22571" s="146"/>
      <c r="P22571" s="146"/>
      <c r="Q22571" s="146"/>
      <c r="R22571" s="34"/>
      <c r="S22571" s="35"/>
      <c r="T22571" s="147"/>
    </row>
    <row r="22572">
      <c r="A22572" s="147"/>
      <c r="B22572" s="64"/>
      <c r="C22572" s="147" t="s">
        <v>217</v>
      </c>
      <c r="E22572" s="161"/>
      <c r="F22572" s="162"/>
      <c r="G22572" s="147"/>
      <c r="H22572" s="146"/>
      <c r="J22572" s="146"/>
      <c r="L22572" s="150"/>
      <c r="N22572" s="163"/>
      <c r="O22572" s="146"/>
      <c r="P22572" s="146"/>
      <c r="Q22572" s="146"/>
      <c r="R22572" s="34"/>
      <c r="S22572" s="35"/>
      <c r="T22572" s="147"/>
    </row>
    <row r="22573">
      <c r="A22573" s="147"/>
      <c r="B22573" s="64"/>
      <c r="C22573" s="147" t="s">
        <v>217</v>
      </c>
      <c r="E22573" s="161"/>
      <c r="F22573" s="162"/>
      <c r="G22573" s="147"/>
      <c r="H22573" s="146"/>
      <c r="J22573" s="146"/>
      <c r="L22573" s="150"/>
      <c r="N22573" s="163"/>
      <c r="O22573" s="146"/>
      <c r="P22573" s="146"/>
      <c r="Q22573" s="146"/>
      <c r="R22573" s="34"/>
      <c r="S22573" s="35"/>
      <c r="T22573" s="147"/>
    </row>
    <row r="22574">
      <c r="A22574" s="147"/>
      <c r="B22574" s="64"/>
      <c r="C22574" s="147" t="s">
        <v>217</v>
      </c>
      <c r="E22574" s="161"/>
      <c r="F22574" s="162"/>
      <c r="G22574" s="147"/>
      <c r="H22574" s="146"/>
      <c r="J22574" s="146"/>
      <c r="L22574" s="150"/>
      <c r="N22574" s="163"/>
      <c r="O22574" s="146"/>
      <c r="P22574" s="146"/>
      <c r="Q22574" s="146"/>
      <c r="R22574" s="34"/>
      <c r="S22574" s="35"/>
      <c r="T22574" s="147"/>
    </row>
    <row r="22575">
      <c r="A22575" s="147"/>
      <c r="B22575" s="64"/>
      <c r="C22575" s="147" t="s">
        <v>217</v>
      </c>
      <c r="E22575" s="161"/>
      <c r="F22575" s="162"/>
      <c r="G22575" s="147"/>
      <c r="H22575" s="146"/>
      <c r="J22575" s="146"/>
      <c r="L22575" s="150"/>
      <c r="N22575" s="163"/>
      <c r="O22575" s="146"/>
      <c r="P22575" s="146"/>
      <c r="Q22575" s="146"/>
      <c r="R22575" s="34"/>
      <c r="S22575" s="35"/>
      <c r="T22575" s="147"/>
    </row>
    <row r="22576">
      <c r="A22576" s="147"/>
      <c r="B22576" s="64"/>
      <c r="C22576" s="147" t="s">
        <v>217</v>
      </c>
      <c r="E22576" s="161"/>
      <c r="F22576" s="162"/>
      <c r="G22576" s="147"/>
      <c r="H22576" s="146"/>
      <c r="J22576" s="146"/>
      <c r="L22576" s="150"/>
      <c r="N22576" s="163"/>
      <c r="O22576" s="146"/>
      <c r="P22576" s="146"/>
      <c r="Q22576" s="146"/>
      <c r="R22576" s="34"/>
      <c r="S22576" s="35"/>
      <c r="T22576" s="147"/>
    </row>
    <row r="22577">
      <c r="A22577" s="147"/>
      <c r="B22577" s="64"/>
      <c r="C22577" s="147" t="s">
        <v>217</v>
      </c>
      <c r="E22577" s="161"/>
      <c r="F22577" s="162"/>
      <c r="G22577" s="147"/>
      <c r="H22577" s="146"/>
      <c r="J22577" s="146"/>
      <c r="L22577" s="150"/>
      <c r="N22577" s="163"/>
      <c r="O22577" s="146"/>
      <c r="P22577" s="146"/>
      <c r="Q22577" s="146"/>
      <c r="R22577" s="34"/>
      <c r="S22577" s="35"/>
      <c r="T22577" s="147"/>
    </row>
    <row r="22578">
      <c r="A22578" s="147"/>
      <c r="B22578" s="64"/>
      <c r="C22578" s="147" t="s">
        <v>217</v>
      </c>
      <c r="E22578" s="161"/>
      <c r="F22578" s="162"/>
      <c r="G22578" s="147"/>
      <c r="H22578" s="146"/>
      <c r="J22578" s="146"/>
      <c r="L22578" s="150"/>
      <c r="N22578" s="163"/>
      <c r="O22578" s="146"/>
      <c r="P22578" s="146"/>
      <c r="Q22578" s="146"/>
      <c r="R22578" s="34"/>
      <c r="S22578" s="35"/>
      <c r="T22578" s="147"/>
    </row>
    <row r="22579">
      <c r="A22579" s="147"/>
      <c r="B22579" s="64"/>
      <c r="C22579" s="147" t="s">
        <v>217</v>
      </c>
      <c r="E22579" s="161"/>
      <c r="F22579" s="162"/>
      <c r="G22579" s="147"/>
      <c r="H22579" s="146"/>
      <c r="J22579" s="146"/>
      <c r="L22579" s="150"/>
      <c r="N22579" s="163"/>
      <c r="O22579" s="146"/>
      <c r="P22579" s="146"/>
      <c r="Q22579" s="146"/>
      <c r="R22579" s="34"/>
      <c r="S22579" s="35"/>
      <c r="T22579" s="147"/>
    </row>
    <row r="22580">
      <c r="A22580" s="147"/>
      <c r="B22580" s="64"/>
      <c r="C22580" s="147" t="s">
        <v>217</v>
      </c>
      <c r="E22580" s="161"/>
      <c r="F22580" s="162"/>
      <c r="G22580" s="147"/>
      <c r="H22580" s="146"/>
      <c r="J22580" s="146"/>
      <c r="L22580" s="150"/>
      <c r="N22580" s="163"/>
      <c r="O22580" s="146"/>
      <c r="P22580" s="146"/>
      <c r="Q22580" s="146"/>
      <c r="R22580" s="34"/>
      <c r="S22580" s="35"/>
      <c r="T22580" s="147"/>
    </row>
    <row r="22581">
      <c r="A22581" s="147"/>
      <c r="B22581" s="64"/>
      <c r="C22581" s="147" t="s">
        <v>217</v>
      </c>
      <c r="E22581" s="161"/>
      <c r="F22581" s="162"/>
      <c r="G22581" s="147"/>
      <c r="H22581" s="146"/>
      <c r="J22581" s="146"/>
      <c r="L22581" s="150"/>
      <c r="N22581" s="163"/>
      <c r="O22581" s="146"/>
      <c r="P22581" s="146"/>
      <c r="Q22581" s="146"/>
      <c r="R22581" s="34"/>
      <c r="S22581" s="35"/>
      <c r="T22581" s="147"/>
    </row>
    <row r="22582">
      <c r="A22582" s="147"/>
      <c r="B22582" s="64"/>
      <c r="C22582" s="147" t="s">
        <v>217</v>
      </c>
      <c r="E22582" s="161"/>
      <c r="F22582" s="162"/>
      <c r="G22582" s="147"/>
      <c r="H22582" s="146"/>
      <c r="J22582" s="146"/>
      <c r="L22582" s="150"/>
      <c r="N22582" s="163"/>
      <c r="O22582" s="146"/>
      <c r="P22582" s="146"/>
      <c r="Q22582" s="146"/>
      <c r="R22582" s="34"/>
      <c r="S22582" s="35"/>
      <c r="T22582" s="147"/>
    </row>
    <row r="22583">
      <c r="A22583" s="147"/>
      <c r="B22583" s="64"/>
      <c r="C22583" s="147" t="s">
        <v>217</v>
      </c>
      <c r="E22583" s="161"/>
      <c r="F22583" s="162"/>
      <c r="G22583" s="147"/>
      <c r="H22583" s="146"/>
      <c r="J22583" s="146"/>
      <c r="L22583" s="150"/>
      <c r="N22583" s="163"/>
      <c r="O22583" s="146"/>
      <c r="P22583" s="146"/>
      <c r="Q22583" s="146"/>
      <c r="R22583" s="34"/>
      <c r="S22583" s="35"/>
      <c r="T22583" s="147"/>
    </row>
    <row r="22584">
      <c r="A22584" s="147"/>
      <c r="B22584" s="64"/>
      <c r="C22584" s="147" t="s">
        <v>217</v>
      </c>
      <c r="E22584" s="161"/>
      <c r="F22584" s="162"/>
      <c r="G22584" s="147"/>
      <c r="H22584" s="146"/>
      <c r="J22584" s="146"/>
      <c r="L22584" s="150"/>
      <c r="N22584" s="163"/>
      <c r="O22584" s="146"/>
      <c r="P22584" s="146"/>
      <c r="Q22584" s="146"/>
      <c r="R22584" s="34"/>
      <c r="S22584" s="35"/>
      <c r="T22584" s="147"/>
    </row>
    <row r="22585">
      <c r="A22585" s="147"/>
      <c r="B22585" s="64"/>
      <c r="C22585" s="147" t="s">
        <v>217</v>
      </c>
      <c r="E22585" s="161"/>
      <c r="F22585" s="162"/>
      <c r="G22585" s="147"/>
      <c r="H22585" s="146"/>
      <c r="J22585" s="146"/>
      <c r="L22585" s="150"/>
      <c r="N22585" s="163"/>
      <c r="O22585" s="146"/>
      <c r="P22585" s="146"/>
      <c r="Q22585" s="146"/>
      <c r="R22585" s="34"/>
      <c r="S22585" s="35"/>
      <c r="T22585" s="147"/>
    </row>
    <row r="22586">
      <c r="A22586" s="147"/>
      <c r="B22586" s="64"/>
      <c r="C22586" s="147" t="s">
        <v>217</v>
      </c>
      <c r="E22586" s="161"/>
      <c r="F22586" s="162"/>
      <c r="G22586" s="147"/>
      <c r="H22586" s="146"/>
      <c r="J22586" s="146"/>
      <c r="L22586" s="150"/>
      <c r="N22586" s="163"/>
      <c r="O22586" s="146"/>
      <c r="P22586" s="146"/>
      <c r="Q22586" s="146"/>
      <c r="R22586" s="34"/>
      <c r="S22586" s="35"/>
      <c r="T22586" s="147"/>
    </row>
    <row r="22587">
      <c r="A22587" s="147"/>
      <c r="B22587" s="64"/>
      <c r="C22587" s="147" t="s">
        <v>217</v>
      </c>
      <c r="E22587" s="161"/>
      <c r="F22587" s="162"/>
      <c r="G22587" s="147"/>
      <c r="H22587" s="146"/>
      <c r="J22587" s="146"/>
      <c r="L22587" s="150"/>
      <c r="N22587" s="163"/>
      <c r="O22587" s="146"/>
      <c r="P22587" s="146"/>
      <c r="Q22587" s="146"/>
      <c r="R22587" s="34"/>
      <c r="S22587" s="35"/>
      <c r="T22587" s="147"/>
    </row>
    <row r="22588">
      <c r="A22588" s="147"/>
      <c r="B22588" s="64"/>
      <c r="C22588" s="147" t="s">
        <v>217</v>
      </c>
      <c r="E22588" s="161"/>
      <c r="F22588" s="162"/>
      <c r="G22588" s="147"/>
      <c r="H22588" s="146"/>
      <c r="J22588" s="146"/>
      <c r="L22588" s="150"/>
      <c r="N22588" s="163"/>
      <c r="O22588" s="146"/>
      <c r="P22588" s="146"/>
      <c r="Q22588" s="146"/>
      <c r="R22588" s="34"/>
      <c r="S22588" s="35"/>
      <c r="T22588" s="147"/>
    </row>
    <row r="22589">
      <c r="A22589" s="147"/>
      <c r="B22589" s="64"/>
      <c r="C22589" s="147" t="s">
        <v>217</v>
      </c>
      <c r="E22589" s="161"/>
      <c r="F22589" s="162"/>
      <c r="G22589" s="147"/>
      <c r="H22589" s="146"/>
      <c r="J22589" s="146"/>
      <c r="L22589" s="150"/>
      <c r="N22589" s="163"/>
      <c r="O22589" s="146"/>
      <c r="P22589" s="146"/>
      <c r="Q22589" s="146"/>
      <c r="R22589" s="34"/>
      <c r="S22589" s="35"/>
      <c r="T22589" s="147"/>
    </row>
    <row r="22590">
      <c r="A22590" s="147"/>
      <c r="B22590" s="64"/>
      <c r="C22590" s="147" t="s">
        <v>217</v>
      </c>
      <c r="E22590" s="161"/>
      <c r="F22590" s="162"/>
      <c r="G22590" s="147"/>
      <c r="H22590" s="146"/>
      <c r="J22590" s="146"/>
      <c r="L22590" s="150"/>
      <c r="N22590" s="163"/>
      <c r="O22590" s="146"/>
      <c r="P22590" s="146"/>
      <c r="Q22590" s="146"/>
      <c r="R22590" s="34"/>
      <c r="S22590" s="35"/>
      <c r="T22590" s="147"/>
    </row>
    <row r="22591">
      <c r="A22591" s="147"/>
      <c r="B22591" s="64"/>
      <c r="C22591" s="147" t="s">
        <v>217</v>
      </c>
      <c r="E22591" s="161"/>
      <c r="F22591" s="162"/>
      <c r="G22591" s="147"/>
      <c r="H22591" s="146"/>
      <c r="J22591" s="146"/>
      <c r="L22591" s="150"/>
      <c r="N22591" s="163"/>
      <c r="O22591" s="146"/>
      <c r="P22591" s="146"/>
      <c r="Q22591" s="146"/>
      <c r="R22591" s="34"/>
      <c r="S22591" s="35"/>
      <c r="T22591" s="147"/>
    </row>
    <row r="22592">
      <c r="A22592" s="147"/>
      <c r="B22592" s="64"/>
      <c r="C22592" s="147" t="s">
        <v>217</v>
      </c>
      <c r="E22592" s="161"/>
      <c r="F22592" s="162"/>
      <c r="G22592" s="147"/>
      <c r="H22592" s="146"/>
      <c r="J22592" s="146"/>
      <c r="L22592" s="150"/>
      <c r="N22592" s="163"/>
      <c r="O22592" s="146"/>
      <c r="P22592" s="146"/>
      <c r="Q22592" s="146"/>
      <c r="R22592" s="34"/>
      <c r="S22592" s="35"/>
      <c r="T22592" s="147"/>
    </row>
    <row r="22593">
      <c r="A22593" s="147"/>
      <c r="B22593" s="64"/>
      <c r="C22593" s="147" t="s">
        <v>217</v>
      </c>
      <c r="E22593" s="161"/>
      <c r="F22593" s="162"/>
      <c r="G22593" s="147"/>
      <c r="H22593" s="146"/>
      <c r="J22593" s="146"/>
      <c r="L22593" s="150"/>
      <c r="N22593" s="163"/>
      <c r="O22593" s="146"/>
      <c r="P22593" s="146"/>
      <c r="Q22593" s="146"/>
      <c r="R22593" s="34"/>
      <c r="S22593" s="35"/>
      <c r="T22593" s="147"/>
    </row>
    <row r="22594">
      <c r="A22594" s="147"/>
      <c r="B22594" s="64"/>
      <c r="C22594" s="147" t="s">
        <v>217</v>
      </c>
      <c r="E22594" s="161"/>
      <c r="F22594" s="162"/>
      <c r="G22594" s="147"/>
      <c r="H22594" s="146"/>
      <c r="J22594" s="146"/>
      <c r="L22594" s="150"/>
      <c r="N22594" s="163"/>
      <c r="O22594" s="146"/>
      <c r="P22594" s="146"/>
      <c r="Q22594" s="146"/>
      <c r="R22594" s="34"/>
      <c r="S22594" s="35"/>
      <c r="T22594" s="147"/>
    </row>
    <row r="22595">
      <c r="A22595" s="147"/>
      <c r="B22595" s="64"/>
      <c r="C22595" s="147" t="s">
        <v>217</v>
      </c>
      <c r="E22595" s="161"/>
      <c r="F22595" s="162"/>
      <c r="G22595" s="147"/>
      <c r="H22595" s="146"/>
      <c r="J22595" s="146"/>
      <c r="L22595" s="150"/>
      <c r="N22595" s="163"/>
      <c r="O22595" s="146"/>
      <c r="P22595" s="146"/>
      <c r="Q22595" s="146"/>
      <c r="R22595" s="34"/>
      <c r="S22595" s="35"/>
      <c r="T22595" s="147"/>
    </row>
    <row r="22596">
      <c r="A22596" s="147"/>
      <c r="B22596" s="64"/>
      <c r="C22596" s="147" t="s">
        <v>217</v>
      </c>
      <c r="E22596" s="161"/>
      <c r="F22596" s="162"/>
      <c r="G22596" s="147"/>
      <c r="H22596" s="146"/>
      <c r="J22596" s="146"/>
      <c r="L22596" s="150"/>
      <c r="N22596" s="163"/>
      <c r="O22596" s="146"/>
      <c r="P22596" s="146"/>
      <c r="Q22596" s="146"/>
      <c r="R22596" s="34"/>
      <c r="S22596" s="35"/>
      <c r="T22596" s="147"/>
    </row>
    <row r="22597">
      <c r="A22597" s="147"/>
      <c r="B22597" s="64"/>
      <c r="C22597" s="147" t="s">
        <v>217</v>
      </c>
      <c r="E22597" s="161"/>
      <c r="F22597" s="162"/>
      <c r="G22597" s="147"/>
      <c r="H22597" s="146"/>
      <c r="J22597" s="146"/>
      <c r="L22597" s="150"/>
      <c r="N22597" s="163"/>
      <c r="O22597" s="146"/>
      <c r="P22597" s="146"/>
      <c r="Q22597" s="146"/>
      <c r="R22597" s="34"/>
      <c r="S22597" s="35"/>
      <c r="T22597" s="147"/>
    </row>
    <row r="22598">
      <c r="A22598" s="147"/>
      <c r="B22598" s="64"/>
      <c r="C22598" s="147" t="s">
        <v>217</v>
      </c>
      <c r="E22598" s="161"/>
      <c r="F22598" s="162"/>
      <c r="G22598" s="147"/>
      <c r="H22598" s="146"/>
      <c r="J22598" s="146"/>
      <c r="L22598" s="150"/>
      <c r="N22598" s="163"/>
      <c r="O22598" s="146"/>
      <c r="P22598" s="146"/>
      <c r="Q22598" s="146"/>
      <c r="R22598" s="34"/>
      <c r="S22598" s="35"/>
      <c r="T22598" s="147"/>
    </row>
    <row r="22599">
      <c r="A22599" s="147"/>
      <c r="B22599" s="64"/>
      <c r="C22599" s="147" t="s">
        <v>217</v>
      </c>
      <c r="E22599" s="161"/>
      <c r="F22599" s="162"/>
      <c r="G22599" s="147"/>
      <c r="H22599" s="146"/>
      <c r="J22599" s="146"/>
      <c r="L22599" s="150"/>
      <c r="N22599" s="163"/>
      <c r="O22599" s="146"/>
      <c r="P22599" s="146"/>
      <c r="Q22599" s="146"/>
      <c r="R22599" s="34"/>
      <c r="S22599" s="35"/>
      <c r="T22599" s="147"/>
    </row>
    <row r="22600">
      <c r="A22600" s="147"/>
      <c r="B22600" s="64"/>
      <c r="C22600" s="147" t="s">
        <v>217</v>
      </c>
      <c r="E22600" s="161"/>
      <c r="F22600" s="162"/>
      <c r="G22600" s="147"/>
      <c r="H22600" s="146"/>
      <c r="J22600" s="146"/>
      <c r="L22600" s="150"/>
      <c r="N22600" s="163"/>
      <c r="O22600" s="146"/>
      <c r="P22600" s="146"/>
      <c r="Q22600" s="146"/>
      <c r="R22600" s="34"/>
      <c r="S22600" s="35"/>
      <c r="T22600" s="147"/>
    </row>
    <row r="22601">
      <c r="A22601" s="147"/>
      <c r="B22601" s="64"/>
      <c r="C22601" s="147" t="s">
        <v>217</v>
      </c>
      <c r="E22601" s="161"/>
      <c r="F22601" s="162"/>
      <c r="G22601" s="147"/>
      <c r="H22601" s="146"/>
      <c r="J22601" s="146"/>
      <c r="L22601" s="150"/>
      <c r="N22601" s="163"/>
      <c r="O22601" s="146"/>
      <c r="P22601" s="146"/>
      <c r="Q22601" s="146"/>
      <c r="R22601" s="34"/>
      <c r="S22601" s="35"/>
      <c r="T22601" s="147"/>
    </row>
    <row r="22602">
      <c r="A22602" s="147"/>
      <c r="B22602" s="64"/>
      <c r="C22602" s="147" t="s">
        <v>217</v>
      </c>
      <c r="E22602" s="161"/>
      <c r="F22602" s="162"/>
      <c r="G22602" s="147"/>
      <c r="H22602" s="146"/>
      <c r="J22602" s="146"/>
      <c r="L22602" s="150"/>
      <c r="N22602" s="163"/>
      <c r="O22602" s="146"/>
      <c r="P22602" s="146"/>
      <c r="Q22602" s="146"/>
      <c r="R22602" s="34"/>
      <c r="S22602" s="35"/>
      <c r="T22602" s="147"/>
    </row>
    <row r="22603">
      <c r="A22603" s="147"/>
      <c r="B22603" s="64"/>
      <c r="C22603" s="147" t="s">
        <v>217</v>
      </c>
      <c r="E22603" s="161"/>
      <c r="F22603" s="162"/>
      <c r="G22603" s="147"/>
      <c r="H22603" s="146"/>
      <c r="J22603" s="146"/>
      <c r="L22603" s="150"/>
      <c r="N22603" s="163"/>
      <c r="O22603" s="146"/>
      <c r="P22603" s="146"/>
      <c r="Q22603" s="146"/>
      <c r="R22603" s="34"/>
      <c r="S22603" s="35"/>
      <c r="T22603" s="147"/>
    </row>
    <row r="22604">
      <c r="A22604" s="147"/>
      <c r="B22604" s="64"/>
      <c r="C22604" s="147" t="s">
        <v>217</v>
      </c>
      <c r="E22604" s="161"/>
      <c r="F22604" s="162"/>
      <c r="G22604" s="147"/>
      <c r="H22604" s="146"/>
      <c r="J22604" s="146"/>
      <c r="L22604" s="150"/>
      <c r="N22604" s="163"/>
      <c r="O22604" s="146"/>
      <c r="P22604" s="146"/>
      <c r="Q22604" s="146"/>
      <c r="R22604" s="34"/>
      <c r="S22604" s="35"/>
      <c r="T22604" s="147"/>
    </row>
    <row r="22605">
      <c r="A22605" s="147"/>
      <c r="B22605" s="64"/>
      <c r="C22605" s="147" t="s">
        <v>217</v>
      </c>
      <c r="E22605" s="161"/>
      <c r="F22605" s="162"/>
      <c r="G22605" s="147"/>
      <c r="H22605" s="146"/>
      <c r="J22605" s="146"/>
      <c r="L22605" s="150"/>
      <c r="N22605" s="163"/>
      <c r="O22605" s="146"/>
      <c r="P22605" s="146"/>
      <c r="Q22605" s="146"/>
      <c r="R22605" s="34"/>
      <c r="S22605" s="35"/>
      <c r="T22605" s="147"/>
    </row>
    <row r="22606">
      <c r="A22606" s="147"/>
      <c r="B22606" s="64"/>
      <c r="C22606" s="147" t="s">
        <v>217</v>
      </c>
      <c r="E22606" s="161"/>
      <c r="F22606" s="162"/>
      <c r="G22606" s="147"/>
      <c r="H22606" s="146"/>
      <c r="J22606" s="146"/>
      <c r="L22606" s="150"/>
      <c r="N22606" s="163"/>
      <c r="O22606" s="146"/>
      <c r="P22606" s="146"/>
      <c r="Q22606" s="146"/>
      <c r="R22606" s="34"/>
      <c r="S22606" s="35"/>
      <c r="T22606" s="147"/>
    </row>
    <row r="22607">
      <c r="A22607" s="147"/>
      <c r="B22607" s="64"/>
      <c r="C22607" s="147" t="s">
        <v>217</v>
      </c>
      <c r="E22607" s="161"/>
      <c r="F22607" s="162"/>
      <c r="G22607" s="147"/>
      <c r="H22607" s="146"/>
      <c r="J22607" s="146"/>
      <c r="L22607" s="150"/>
      <c r="N22607" s="163"/>
      <c r="O22607" s="146"/>
      <c r="P22607" s="146"/>
      <c r="Q22607" s="146"/>
      <c r="R22607" s="34"/>
      <c r="S22607" s="35"/>
      <c r="T22607" s="147"/>
    </row>
    <row r="22608">
      <c r="A22608" s="147"/>
      <c r="B22608" s="64"/>
      <c r="C22608" s="147" t="s">
        <v>217</v>
      </c>
      <c r="E22608" s="161"/>
      <c r="F22608" s="162"/>
      <c r="G22608" s="147"/>
      <c r="H22608" s="146"/>
      <c r="J22608" s="146"/>
      <c r="L22608" s="150"/>
      <c r="N22608" s="163"/>
      <c r="O22608" s="146"/>
      <c r="P22608" s="146"/>
      <c r="Q22608" s="146"/>
      <c r="R22608" s="34"/>
      <c r="S22608" s="35"/>
      <c r="T22608" s="147"/>
    </row>
    <row r="22609">
      <c r="A22609" s="147"/>
      <c r="B22609" s="64"/>
      <c r="C22609" s="147" t="s">
        <v>217</v>
      </c>
      <c r="E22609" s="161"/>
      <c r="F22609" s="162"/>
      <c r="G22609" s="147"/>
      <c r="H22609" s="146"/>
      <c r="J22609" s="146"/>
      <c r="L22609" s="150"/>
      <c r="N22609" s="163"/>
      <c r="O22609" s="146"/>
      <c r="P22609" s="146"/>
      <c r="Q22609" s="146"/>
      <c r="R22609" s="34"/>
      <c r="S22609" s="35"/>
      <c r="T22609" s="147"/>
    </row>
    <row r="22610">
      <c r="A22610" s="147"/>
      <c r="B22610" s="64"/>
      <c r="C22610" s="147" t="s">
        <v>217</v>
      </c>
      <c r="E22610" s="161"/>
      <c r="F22610" s="162"/>
      <c r="G22610" s="147"/>
      <c r="H22610" s="146"/>
      <c r="J22610" s="146"/>
      <c r="L22610" s="150"/>
      <c r="N22610" s="163"/>
      <c r="O22610" s="146"/>
      <c r="P22610" s="146"/>
      <c r="Q22610" s="146"/>
      <c r="R22610" s="34"/>
      <c r="S22610" s="35"/>
      <c r="T22610" s="147"/>
    </row>
    <row r="22611">
      <c r="A22611" s="147"/>
      <c r="B22611" s="64"/>
      <c r="C22611" s="147" t="s">
        <v>217</v>
      </c>
      <c r="E22611" s="161"/>
      <c r="F22611" s="162"/>
      <c r="G22611" s="147"/>
      <c r="H22611" s="146"/>
      <c r="J22611" s="146"/>
      <c r="L22611" s="150"/>
      <c r="N22611" s="163"/>
      <c r="O22611" s="146"/>
      <c r="P22611" s="146"/>
      <c r="Q22611" s="146"/>
      <c r="R22611" s="34"/>
      <c r="S22611" s="35"/>
      <c r="T22611" s="147"/>
    </row>
    <row r="22612">
      <c r="A22612" s="147"/>
      <c r="B22612" s="64"/>
      <c r="C22612" s="147" t="s">
        <v>217</v>
      </c>
      <c r="E22612" s="161"/>
      <c r="F22612" s="162"/>
      <c r="G22612" s="147"/>
      <c r="H22612" s="146"/>
      <c r="J22612" s="146"/>
      <c r="L22612" s="150"/>
      <c r="N22612" s="163"/>
      <c r="O22612" s="146"/>
      <c r="P22612" s="146"/>
      <c r="Q22612" s="146"/>
      <c r="R22612" s="34"/>
      <c r="S22612" s="35"/>
      <c r="T22612" s="147"/>
    </row>
    <row r="22613">
      <c r="A22613" s="147"/>
      <c r="B22613" s="64"/>
      <c r="C22613" s="147" t="s">
        <v>217</v>
      </c>
      <c r="E22613" s="161"/>
      <c r="F22613" s="162"/>
      <c r="G22613" s="147"/>
      <c r="H22613" s="146"/>
      <c r="J22613" s="146"/>
      <c r="L22613" s="150"/>
      <c r="N22613" s="163"/>
      <c r="O22613" s="146"/>
      <c r="P22613" s="146"/>
      <c r="Q22613" s="146"/>
      <c r="R22613" s="34"/>
      <c r="S22613" s="35"/>
      <c r="T22613" s="147"/>
    </row>
    <row r="22614">
      <c r="A22614" s="147"/>
      <c r="B22614" s="64"/>
      <c r="C22614" s="147" t="s">
        <v>217</v>
      </c>
      <c r="E22614" s="161"/>
      <c r="F22614" s="162"/>
      <c r="G22614" s="147"/>
      <c r="H22614" s="146"/>
      <c r="J22614" s="146"/>
      <c r="L22614" s="150"/>
      <c r="N22614" s="163"/>
      <c r="O22614" s="146"/>
      <c r="P22614" s="146"/>
      <c r="Q22614" s="146"/>
      <c r="R22614" s="34"/>
      <c r="S22614" s="35"/>
      <c r="T22614" s="147"/>
    </row>
    <row r="22615">
      <c r="A22615" s="147"/>
      <c r="B22615" s="64"/>
      <c r="C22615" s="147" t="s">
        <v>217</v>
      </c>
      <c r="E22615" s="161"/>
      <c r="F22615" s="162"/>
      <c r="G22615" s="147"/>
      <c r="H22615" s="146"/>
      <c r="J22615" s="146"/>
      <c r="L22615" s="150"/>
      <c r="N22615" s="163"/>
      <c r="O22615" s="146"/>
      <c r="P22615" s="146"/>
      <c r="Q22615" s="146"/>
      <c r="R22615" s="34"/>
      <c r="S22615" s="35"/>
      <c r="T22615" s="147"/>
    </row>
    <row r="22616">
      <c r="A22616" s="147"/>
      <c r="B22616" s="64"/>
      <c r="C22616" s="147" t="s">
        <v>217</v>
      </c>
      <c r="E22616" s="161"/>
      <c r="F22616" s="162"/>
      <c r="G22616" s="147"/>
      <c r="H22616" s="146"/>
      <c r="J22616" s="146"/>
      <c r="L22616" s="150"/>
      <c r="N22616" s="163"/>
      <c r="O22616" s="146"/>
      <c r="P22616" s="146"/>
      <c r="Q22616" s="146"/>
      <c r="R22616" s="34"/>
      <c r="S22616" s="35"/>
      <c r="T22616" s="147"/>
    </row>
    <row r="22617">
      <c r="A22617" s="147"/>
      <c r="B22617" s="64"/>
      <c r="C22617" s="147" t="s">
        <v>217</v>
      </c>
      <c r="E22617" s="161"/>
      <c r="F22617" s="162"/>
      <c r="G22617" s="147"/>
      <c r="H22617" s="146"/>
      <c r="J22617" s="146"/>
      <c r="L22617" s="150"/>
      <c r="N22617" s="163"/>
      <c r="O22617" s="146"/>
      <c r="P22617" s="146"/>
      <c r="Q22617" s="146"/>
      <c r="R22617" s="34"/>
      <c r="S22617" s="35"/>
      <c r="T22617" s="147"/>
    </row>
    <row r="22618">
      <c r="A22618" s="147"/>
      <c r="B22618" s="64"/>
      <c r="C22618" s="147" t="s">
        <v>217</v>
      </c>
      <c r="E22618" s="161"/>
      <c r="F22618" s="162"/>
      <c r="G22618" s="147"/>
      <c r="H22618" s="146"/>
      <c r="J22618" s="146"/>
      <c r="L22618" s="150"/>
      <c r="N22618" s="163"/>
      <c r="O22618" s="146"/>
      <c r="P22618" s="146"/>
      <c r="Q22618" s="146"/>
      <c r="R22618" s="34"/>
      <c r="S22618" s="35"/>
      <c r="T22618" s="147"/>
    </row>
    <row r="22619">
      <c r="A22619" s="147"/>
      <c r="B22619" s="64"/>
      <c r="C22619" s="147" t="s">
        <v>217</v>
      </c>
      <c r="E22619" s="161"/>
      <c r="F22619" s="162"/>
      <c r="G22619" s="147"/>
      <c r="H22619" s="146"/>
      <c r="J22619" s="146"/>
      <c r="L22619" s="150"/>
      <c r="N22619" s="163"/>
      <c r="O22619" s="146"/>
      <c r="P22619" s="146"/>
      <c r="Q22619" s="146"/>
      <c r="R22619" s="34"/>
      <c r="S22619" s="35"/>
      <c r="T22619" s="147"/>
    </row>
    <row r="22620">
      <c r="A22620" s="147"/>
      <c r="B22620" s="64"/>
      <c r="C22620" s="147" t="s">
        <v>217</v>
      </c>
      <c r="E22620" s="161"/>
      <c r="F22620" s="162"/>
      <c r="G22620" s="147"/>
      <c r="H22620" s="146"/>
      <c r="J22620" s="146"/>
      <c r="L22620" s="150"/>
      <c r="N22620" s="163"/>
      <c r="O22620" s="146"/>
      <c r="P22620" s="146"/>
      <c r="Q22620" s="146"/>
      <c r="R22620" s="34"/>
      <c r="S22620" s="35"/>
      <c r="T22620" s="147"/>
    </row>
    <row r="22621">
      <c r="A22621" s="147"/>
      <c r="B22621" s="64"/>
      <c r="C22621" s="147" t="s">
        <v>217</v>
      </c>
      <c r="E22621" s="161"/>
      <c r="F22621" s="162"/>
      <c r="G22621" s="147"/>
      <c r="H22621" s="146"/>
      <c r="J22621" s="146"/>
      <c r="L22621" s="150"/>
      <c r="N22621" s="163"/>
      <c r="O22621" s="146"/>
      <c r="P22621" s="146"/>
      <c r="Q22621" s="146"/>
      <c r="R22621" s="34"/>
      <c r="S22621" s="35"/>
      <c r="T22621" s="147"/>
    </row>
    <row r="22622">
      <c r="A22622" s="147"/>
      <c r="B22622" s="64"/>
      <c r="C22622" s="147" t="s">
        <v>217</v>
      </c>
      <c r="E22622" s="161"/>
      <c r="F22622" s="162"/>
      <c r="G22622" s="147"/>
      <c r="H22622" s="146"/>
      <c r="J22622" s="146"/>
      <c r="L22622" s="150"/>
      <c r="N22622" s="163"/>
      <c r="O22622" s="146"/>
      <c r="P22622" s="146"/>
      <c r="Q22622" s="146"/>
      <c r="R22622" s="34"/>
      <c r="S22622" s="35"/>
      <c r="T22622" s="147"/>
    </row>
    <row r="22623">
      <c r="A22623" s="147"/>
      <c r="B22623" s="64"/>
      <c r="C22623" s="147" t="s">
        <v>217</v>
      </c>
      <c r="E22623" s="161"/>
      <c r="F22623" s="162"/>
      <c r="G22623" s="147"/>
      <c r="H22623" s="146"/>
      <c r="J22623" s="146"/>
      <c r="L22623" s="150"/>
      <c r="N22623" s="163"/>
      <c r="O22623" s="146"/>
      <c r="P22623" s="146"/>
      <c r="Q22623" s="146"/>
      <c r="R22623" s="34"/>
      <c r="S22623" s="35"/>
      <c r="T22623" s="147"/>
    </row>
    <row r="22624">
      <c r="A22624" s="147"/>
      <c r="B22624" s="64"/>
      <c r="C22624" s="147" t="s">
        <v>217</v>
      </c>
      <c r="E22624" s="161"/>
      <c r="F22624" s="162"/>
      <c r="G22624" s="147"/>
      <c r="H22624" s="146"/>
      <c r="J22624" s="146"/>
      <c r="L22624" s="150"/>
      <c r="N22624" s="163"/>
      <c r="O22624" s="146"/>
      <c r="P22624" s="146"/>
      <c r="Q22624" s="146"/>
      <c r="R22624" s="34"/>
      <c r="S22624" s="35"/>
      <c r="T22624" s="147"/>
    </row>
    <row r="22625">
      <c r="A22625" s="147"/>
      <c r="B22625" s="64"/>
      <c r="C22625" s="147" t="s">
        <v>217</v>
      </c>
      <c r="E22625" s="161"/>
      <c r="F22625" s="162"/>
      <c r="G22625" s="147"/>
      <c r="H22625" s="146"/>
      <c r="J22625" s="146"/>
      <c r="L22625" s="150"/>
      <c r="N22625" s="163"/>
      <c r="O22625" s="146"/>
      <c r="P22625" s="146"/>
      <c r="Q22625" s="146"/>
      <c r="R22625" s="34"/>
      <c r="S22625" s="35"/>
      <c r="T22625" s="147"/>
    </row>
    <row r="22626">
      <c r="A22626" s="147"/>
      <c r="B22626" s="64"/>
      <c r="C22626" s="147" t="s">
        <v>217</v>
      </c>
      <c r="E22626" s="161"/>
      <c r="F22626" s="162"/>
      <c r="G22626" s="147"/>
      <c r="H22626" s="146"/>
      <c r="J22626" s="146"/>
      <c r="L22626" s="150"/>
      <c r="N22626" s="163"/>
      <c r="O22626" s="146"/>
      <c r="P22626" s="146"/>
      <c r="Q22626" s="146"/>
      <c r="R22626" s="34"/>
      <c r="S22626" s="35"/>
      <c r="T22626" s="147"/>
    </row>
    <row r="22627">
      <c r="A22627" s="147"/>
      <c r="B22627" s="64"/>
      <c r="C22627" s="147" t="s">
        <v>217</v>
      </c>
      <c r="E22627" s="161"/>
      <c r="F22627" s="162"/>
      <c r="G22627" s="147"/>
      <c r="H22627" s="146"/>
      <c r="J22627" s="146"/>
      <c r="L22627" s="150"/>
      <c r="N22627" s="163"/>
      <c r="O22627" s="146"/>
      <c r="P22627" s="146"/>
      <c r="Q22627" s="146"/>
      <c r="R22627" s="34"/>
      <c r="S22627" s="35"/>
      <c r="T22627" s="147"/>
    </row>
    <row r="22628">
      <c r="A22628" s="147"/>
      <c r="B22628" s="64"/>
      <c r="C22628" s="147" t="s">
        <v>217</v>
      </c>
      <c r="E22628" s="161"/>
      <c r="F22628" s="162"/>
      <c r="G22628" s="147"/>
      <c r="H22628" s="146"/>
      <c r="J22628" s="146"/>
      <c r="L22628" s="150"/>
      <c r="N22628" s="163"/>
      <c r="O22628" s="146"/>
      <c r="P22628" s="146"/>
      <c r="Q22628" s="146"/>
      <c r="R22628" s="34"/>
      <c r="S22628" s="35"/>
      <c r="T22628" s="147"/>
    </row>
    <row r="22629">
      <c r="A22629" s="147"/>
      <c r="B22629" s="64"/>
      <c r="C22629" s="147" t="s">
        <v>217</v>
      </c>
      <c r="E22629" s="161"/>
      <c r="F22629" s="162"/>
      <c r="G22629" s="147"/>
      <c r="H22629" s="146"/>
      <c r="J22629" s="146"/>
      <c r="L22629" s="150"/>
      <c r="N22629" s="163"/>
      <c r="O22629" s="146"/>
      <c r="P22629" s="146"/>
      <c r="Q22629" s="146"/>
      <c r="R22629" s="34"/>
      <c r="S22629" s="35"/>
      <c r="T22629" s="147"/>
    </row>
    <row r="22630">
      <c r="A22630" s="147"/>
      <c r="B22630" s="64"/>
      <c r="C22630" s="147" t="s">
        <v>217</v>
      </c>
      <c r="E22630" s="161"/>
      <c r="F22630" s="162"/>
      <c r="G22630" s="147"/>
      <c r="H22630" s="146"/>
      <c r="J22630" s="146"/>
      <c r="L22630" s="150"/>
      <c r="N22630" s="163"/>
      <c r="O22630" s="146"/>
      <c r="P22630" s="146"/>
      <c r="Q22630" s="146"/>
      <c r="R22630" s="34"/>
      <c r="S22630" s="35"/>
      <c r="T22630" s="147"/>
    </row>
    <row r="22631">
      <c r="A22631" s="147"/>
      <c r="B22631" s="64"/>
      <c r="C22631" s="147" t="s">
        <v>217</v>
      </c>
      <c r="E22631" s="161"/>
      <c r="F22631" s="162"/>
      <c r="G22631" s="147"/>
      <c r="H22631" s="146"/>
      <c r="J22631" s="146"/>
      <c r="L22631" s="150"/>
      <c r="N22631" s="163"/>
      <c r="O22631" s="146"/>
      <c r="P22631" s="146"/>
      <c r="Q22631" s="146"/>
      <c r="R22631" s="34"/>
      <c r="S22631" s="35"/>
      <c r="T22631" s="147"/>
    </row>
    <row r="22632">
      <c r="A22632" s="147"/>
      <c r="B22632" s="64"/>
      <c r="C22632" s="147" t="s">
        <v>217</v>
      </c>
      <c r="E22632" s="161"/>
      <c r="F22632" s="162"/>
      <c r="G22632" s="147"/>
      <c r="H22632" s="146"/>
      <c r="J22632" s="146"/>
      <c r="L22632" s="150"/>
      <c r="N22632" s="163"/>
      <c r="O22632" s="146"/>
      <c r="P22632" s="146"/>
      <c r="Q22632" s="146"/>
      <c r="R22632" s="34"/>
      <c r="S22632" s="35"/>
      <c r="T22632" s="147"/>
    </row>
    <row r="22633">
      <c r="A22633" s="147"/>
      <c r="B22633" s="64"/>
      <c r="C22633" s="147" t="s">
        <v>217</v>
      </c>
      <c r="E22633" s="161"/>
      <c r="F22633" s="162"/>
      <c r="G22633" s="147"/>
      <c r="H22633" s="146"/>
      <c r="J22633" s="146"/>
      <c r="L22633" s="150"/>
      <c r="N22633" s="163"/>
      <c r="O22633" s="146"/>
      <c r="P22633" s="146"/>
      <c r="Q22633" s="146"/>
      <c r="R22633" s="34"/>
      <c r="S22633" s="35"/>
      <c r="T22633" s="147"/>
    </row>
    <row r="22634">
      <c r="A22634" s="147"/>
      <c r="B22634" s="64"/>
      <c r="C22634" s="147" t="s">
        <v>217</v>
      </c>
      <c r="E22634" s="161"/>
      <c r="F22634" s="162"/>
      <c r="G22634" s="147"/>
      <c r="H22634" s="146"/>
      <c r="J22634" s="146"/>
      <c r="L22634" s="150"/>
      <c r="N22634" s="163"/>
      <c r="O22634" s="146"/>
      <c r="P22634" s="146"/>
      <c r="Q22634" s="146"/>
      <c r="R22634" s="34"/>
      <c r="S22634" s="35"/>
      <c r="T22634" s="147"/>
    </row>
    <row r="22635">
      <c r="A22635" s="147"/>
      <c r="B22635" s="64"/>
      <c r="C22635" s="147" t="s">
        <v>217</v>
      </c>
      <c r="E22635" s="161"/>
      <c r="F22635" s="162"/>
      <c r="G22635" s="147"/>
      <c r="H22635" s="146"/>
      <c r="J22635" s="146"/>
      <c r="L22635" s="150"/>
      <c r="N22635" s="163"/>
      <c r="O22635" s="146"/>
      <c r="P22635" s="146"/>
      <c r="Q22635" s="146"/>
      <c r="R22635" s="34"/>
      <c r="S22635" s="35"/>
      <c r="T22635" s="147"/>
    </row>
    <row r="22636">
      <c r="A22636" s="147"/>
      <c r="B22636" s="64"/>
      <c r="C22636" s="147" t="s">
        <v>217</v>
      </c>
      <c r="E22636" s="161"/>
      <c r="F22636" s="162"/>
      <c r="G22636" s="147"/>
      <c r="H22636" s="146"/>
      <c r="J22636" s="146"/>
      <c r="L22636" s="150"/>
      <c r="N22636" s="163"/>
      <c r="O22636" s="146"/>
      <c r="P22636" s="146"/>
      <c r="Q22636" s="146"/>
      <c r="R22636" s="34"/>
      <c r="S22636" s="35"/>
      <c r="T22636" s="147"/>
    </row>
    <row r="22637">
      <c r="A22637" s="147"/>
      <c r="B22637" s="64"/>
      <c r="C22637" s="147" t="s">
        <v>217</v>
      </c>
      <c r="E22637" s="161"/>
      <c r="F22637" s="162"/>
      <c r="G22637" s="147"/>
      <c r="H22637" s="146"/>
      <c r="J22637" s="146"/>
      <c r="L22637" s="150"/>
      <c r="N22637" s="163"/>
      <c r="O22637" s="146"/>
      <c r="P22637" s="146"/>
      <c r="Q22637" s="146"/>
      <c r="R22637" s="34"/>
      <c r="S22637" s="35"/>
      <c r="T22637" s="147"/>
    </row>
    <row r="22638">
      <c r="A22638" s="147"/>
      <c r="B22638" s="64"/>
      <c r="C22638" s="147" t="s">
        <v>217</v>
      </c>
      <c r="E22638" s="161"/>
      <c r="F22638" s="162"/>
      <c r="G22638" s="147"/>
      <c r="H22638" s="146"/>
      <c r="J22638" s="146"/>
      <c r="L22638" s="150"/>
      <c r="N22638" s="163"/>
      <c r="O22638" s="146"/>
      <c r="P22638" s="146"/>
      <c r="Q22638" s="146"/>
      <c r="R22638" s="34"/>
      <c r="S22638" s="35"/>
      <c r="T22638" s="147"/>
    </row>
    <row r="22639">
      <c r="A22639" s="147"/>
      <c r="B22639" s="64"/>
      <c r="C22639" s="147" t="s">
        <v>217</v>
      </c>
      <c r="E22639" s="161"/>
      <c r="F22639" s="162"/>
      <c r="G22639" s="147"/>
      <c r="H22639" s="146"/>
      <c r="J22639" s="146"/>
      <c r="L22639" s="150"/>
      <c r="N22639" s="163"/>
      <c r="O22639" s="146"/>
      <c r="P22639" s="146"/>
      <c r="Q22639" s="146"/>
      <c r="R22639" s="34"/>
      <c r="S22639" s="35"/>
      <c r="T22639" s="147"/>
    </row>
    <row r="22640">
      <c r="A22640" s="147"/>
      <c r="B22640" s="64"/>
      <c r="C22640" s="147" t="s">
        <v>217</v>
      </c>
      <c r="E22640" s="161"/>
      <c r="F22640" s="162"/>
      <c r="G22640" s="147"/>
      <c r="H22640" s="146"/>
      <c r="J22640" s="146"/>
      <c r="L22640" s="150"/>
      <c r="N22640" s="163"/>
      <c r="O22640" s="146"/>
      <c r="P22640" s="146"/>
      <c r="Q22640" s="146"/>
      <c r="R22640" s="34"/>
      <c r="S22640" s="35"/>
      <c r="T22640" s="147"/>
    </row>
    <row r="22641">
      <c r="A22641" s="147"/>
      <c r="B22641" s="64"/>
      <c r="C22641" s="147" t="s">
        <v>217</v>
      </c>
      <c r="E22641" s="161"/>
      <c r="F22641" s="162"/>
      <c r="G22641" s="147"/>
      <c r="H22641" s="146"/>
      <c r="J22641" s="146"/>
      <c r="L22641" s="150"/>
      <c r="N22641" s="163"/>
      <c r="O22641" s="146"/>
      <c r="P22641" s="146"/>
      <c r="Q22641" s="146"/>
      <c r="R22641" s="34"/>
      <c r="S22641" s="35"/>
      <c r="T22641" s="147"/>
    </row>
    <row r="22642">
      <c r="A22642" s="147"/>
      <c r="B22642" s="64"/>
      <c r="C22642" s="147" t="s">
        <v>217</v>
      </c>
      <c r="E22642" s="161"/>
      <c r="F22642" s="162"/>
      <c r="G22642" s="147"/>
      <c r="H22642" s="146"/>
      <c r="J22642" s="146"/>
      <c r="L22642" s="150"/>
      <c r="N22642" s="163"/>
      <c r="O22642" s="146"/>
      <c r="P22642" s="146"/>
      <c r="Q22642" s="146"/>
      <c r="R22642" s="34"/>
      <c r="S22642" s="35"/>
      <c r="T22642" s="147"/>
    </row>
    <row r="22643">
      <c r="A22643" s="147"/>
      <c r="B22643" s="64"/>
      <c r="C22643" s="147" t="s">
        <v>217</v>
      </c>
      <c r="E22643" s="161"/>
      <c r="F22643" s="162"/>
      <c r="G22643" s="147"/>
      <c r="H22643" s="146"/>
      <c r="J22643" s="146"/>
      <c r="L22643" s="150"/>
      <c r="N22643" s="163"/>
      <c r="O22643" s="146"/>
      <c r="P22643" s="146"/>
      <c r="Q22643" s="146"/>
      <c r="R22643" s="34"/>
      <c r="S22643" s="35"/>
      <c r="T22643" s="147"/>
    </row>
    <row r="22644">
      <c r="A22644" s="147"/>
      <c r="B22644" s="64"/>
      <c r="C22644" s="147" t="s">
        <v>217</v>
      </c>
      <c r="E22644" s="161"/>
      <c r="F22644" s="162"/>
      <c r="G22644" s="147"/>
      <c r="H22644" s="146"/>
      <c r="J22644" s="146"/>
      <c r="L22644" s="150"/>
      <c r="N22644" s="163"/>
      <c r="O22644" s="146"/>
      <c r="P22644" s="146"/>
      <c r="Q22644" s="146"/>
      <c r="R22644" s="34"/>
      <c r="S22644" s="35"/>
      <c r="T22644" s="147"/>
    </row>
    <row r="22645">
      <c r="A22645" s="147"/>
      <c r="B22645" s="64"/>
      <c r="C22645" s="147" t="s">
        <v>217</v>
      </c>
      <c r="E22645" s="161"/>
      <c r="F22645" s="162"/>
      <c r="G22645" s="147"/>
      <c r="H22645" s="146"/>
      <c r="J22645" s="146"/>
      <c r="L22645" s="150"/>
      <c r="N22645" s="163"/>
      <c r="O22645" s="146"/>
      <c r="P22645" s="146"/>
      <c r="Q22645" s="146"/>
      <c r="R22645" s="34"/>
      <c r="S22645" s="35"/>
      <c r="T22645" s="147"/>
    </row>
    <row r="22646">
      <c r="A22646" s="147"/>
      <c r="B22646" s="64"/>
      <c r="C22646" s="147" t="s">
        <v>217</v>
      </c>
      <c r="E22646" s="161"/>
      <c r="F22646" s="162"/>
      <c r="G22646" s="147"/>
      <c r="H22646" s="146"/>
      <c r="J22646" s="146"/>
      <c r="L22646" s="150"/>
      <c r="N22646" s="163"/>
      <c r="O22646" s="146"/>
      <c r="P22646" s="146"/>
      <c r="Q22646" s="146"/>
      <c r="R22646" s="34"/>
      <c r="S22646" s="35"/>
      <c r="T22646" s="147"/>
    </row>
    <row r="22647">
      <c r="A22647" s="147"/>
      <c r="B22647" s="64"/>
      <c r="C22647" s="147" t="s">
        <v>217</v>
      </c>
      <c r="E22647" s="161"/>
      <c r="F22647" s="162"/>
      <c r="G22647" s="147"/>
      <c r="H22647" s="146"/>
      <c r="J22647" s="146"/>
      <c r="L22647" s="150"/>
      <c r="N22647" s="163"/>
      <c r="O22647" s="146"/>
      <c r="P22647" s="146"/>
      <c r="Q22647" s="146"/>
      <c r="R22647" s="34"/>
      <c r="S22647" s="35"/>
      <c r="T22647" s="147"/>
    </row>
    <row r="22648">
      <c r="A22648" s="147"/>
      <c r="B22648" s="64"/>
      <c r="C22648" s="147" t="s">
        <v>217</v>
      </c>
      <c r="E22648" s="161"/>
      <c r="F22648" s="162"/>
      <c r="G22648" s="147"/>
      <c r="H22648" s="146"/>
      <c r="J22648" s="146"/>
      <c r="L22648" s="150"/>
      <c r="N22648" s="163"/>
      <c r="O22648" s="146"/>
      <c r="P22648" s="146"/>
      <c r="Q22648" s="146"/>
      <c r="R22648" s="34"/>
      <c r="S22648" s="35"/>
      <c r="T22648" s="147"/>
    </row>
    <row r="22649">
      <c r="A22649" s="147"/>
      <c r="B22649" s="64"/>
      <c r="C22649" s="147" t="s">
        <v>217</v>
      </c>
      <c r="E22649" s="161"/>
      <c r="F22649" s="162"/>
      <c r="G22649" s="147"/>
      <c r="H22649" s="146"/>
      <c r="J22649" s="146"/>
      <c r="L22649" s="150"/>
      <c r="N22649" s="163"/>
      <c r="O22649" s="146"/>
      <c r="P22649" s="146"/>
      <c r="Q22649" s="146"/>
      <c r="R22649" s="34"/>
      <c r="S22649" s="35"/>
      <c r="T22649" s="147"/>
    </row>
    <row r="22650">
      <c r="A22650" s="147"/>
      <c r="B22650" s="64"/>
      <c r="C22650" s="147" t="s">
        <v>217</v>
      </c>
      <c r="E22650" s="161"/>
      <c r="F22650" s="162"/>
      <c r="G22650" s="147"/>
      <c r="H22650" s="146"/>
      <c r="J22650" s="146"/>
      <c r="L22650" s="150"/>
      <c r="N22650" s="163"/>
      <c r="O22650" s="146"/>
      <c r="P22650" s="146"/>
      <c r="Q22650" s="146"/>
      <c r="R22650" s="34"/>
      <c r="S22650" s="35"/>
      <c r="T22650" s="147"/>
    </row>
    <row r="22651">
      <c r="A22651" s="147"/>
      <c r="B22651" s="64"/>
      <c r="C22651" s="147" t="s">
        <v>217</v>
      </c>
      <c r="E22651" s="161"/>
      <c r="F22651" s="162"/>
      <c r="G22651" s="147"/>
      <c r="H22651" s="146"/>
      <c r="J22651" s="146"/>
      <c r="L22651" s="150"/>
      <c r="N22651" s="163"/>
      <c r="O22651" s="146"/>
      <c r="P22651" s="146"/>
      <c r="Q22651" s="146"/>
      <c r="R22651" s="34"/>
      <c r="S22651" s="35"/>
      <c r="T22651" s="147"/>
    </row>
    <row r="22652">
      <c r="A22652" s="147"/>
      <c r="B22652" s="64"/>
      <c r="C22652" s="147" t="s">
        <v>217</v>
      </c>
      <c r="E22652" s="161"/>
      <c r="F22652" s="162"/>
      <c r="G22652" s="147"/>
      <c r="H22652" s="146"/>
      <c r="J22652" s="146"/>
      <c r="L22652" s="150"/>
      <c r="N22652" s="163"/>
      <c r="O22652" s="146"/>
      <c r="P22652" s="146"/>
      <c r="Q22652" s="146"/>
      <c r="R22652" s="34"/>
      <c r="S22652" s="35"/>
      <c r="T22652" s="147"/>
    </row>
    <row r="22653">
      <c r="A22653" s="147"/>
      <c r="B22653" s="64"/>
      <c r="C22653" s="147" t="s">
        <v>217</v>
      </c>
      <c r="E22653" s="161"/>
      <c r="F22653" s="162"/>
      <c r="G22653" s="147"/>
      <c r="H22653" s="146"/>
      <c r="J22653" s="146"/>
      <c r="L22653" s="150"/>
      <c r="N22653" s="163"/>
      <c r="O22653" s="146"/>
      <c r="P22653" s="146"/>
      <c r="Q22653" s="146"/>
      <c r="R22653" s="34"/>
      <c r="S22653" s="35"/>
      <c r="T22653" s="147"/>
    </row>
    <row r="22654">
      <c r="A22654" s="147"/>
      <c r="B22654" s="64"/>
      <c r="C22654" s="147" t="s">
        <v>217</v>
      </c>
      <c r="E22654" s="161"/>
      <c r="F22654" s="162"/>
      <c r="G22654" s="147"/>
      <c r="H22654" s="146"/>
      <c r="J22654" s="146"/>
      <c r="L22654" s="150"/>
      <c r="N22654" s="163"/>
      <c r="O22654" s="146"/>
      <c r="P22654" s="146"/>
      <c r="Q22654" s="146"/>
      <c r="R22654" s="34"/>
      <c r="S22654" s="35"/>
      <c r="T22654" s="147"/>
    </row>
    <row r="22655">
      <c r="A22655" s="147"/>
      <c r="B22655" s="64"/>
      <c r="C22655" s="147" t="s">
        <v>217</v>
      </c>
      <c r="E22655" s="161"/>
      <c r="F22655" s="162"/>
      <c r="G22655" s="147"/>
      <c r="H22655" s="146"/>
      <c r="J22655" s="146"/>
      <c r="L22655" s="150"/>
      <c r="N22655" s="163"/>
      <c r="O22655" s="146"/>
      <c r="P22655" s="146"/>
      <c r="Q22655" s="146"/>
      <c r="R22655" s="34"/>
      <c r="S22655" s="35"/>
      <c r="T22655" s="147"/>
    </row>
    <row r="22656">
      <c r="A22656" s="147"/>
      <c r="B22656" s="64"/>
      <c r="C22656" s="147" t="s">
        <v>217</v>
      </c>
      <c r="E22656" s="161"/>
      <c r="F22656" s="162"/>
      <c r="G22656" s="147"/>
      <c r="H22656" s="146"/>
      <c r="J22656" s="146"/>
      <c r="L22656" s="150"/>
      <c r="N22656" s="163"/>
      <c r="O22656" s="146"/>
      <c r="P22656" s="146"/>
      <c r="Q22656" s="146"/>
      <c r="R22656" s="34"/>
      <c r="S22656" s="35"/>
      <c r="T22656" s="147"/>
    </row>
    <row r="22657">
      <c r="A22657" s="147"/>
      <c r="B22657" s="64"/>
      <c r="C22657" s="147" t="s">
        <v>217</v>
      </c>
      <c r="E22657" s="161"/>
      <c r="F22657" s="162"/>
      <c r="G22657" s="147"/>
      <c r="H22657" s="146"/>
      <c r="J22657" s="146"/>
      <c r="L22657" s="150"/>
      <c r="N22657" s="163"/>
      <c r="O22657" s="146"/>
      <c r="P22657" s="146"/>
      <c r="Q22657" s="146"/>
      <c r="R22657" s="34"/>
      <c r="S22657" s="35"/>
      <c r="T22657" s="147"/>
    </row>
    <row r="22658">
      <c r="A22658" s="147"/>
      <c r="B22658" s="64"/>
      <c r="C22658" s="147" t="s">
        <v>217</v>
      </c>
      <c r="E22658" s="161"/>
      <c r="F22658" s="162"/>
      <c r="G22658" s="147"/>
      <c r="H22658" s="146"/>
      <c r="J22658" s="146"/>
      <c r="L22658" s="150"/>
      <c r="N22658" s="163"/>
      <c r="O22658" s="146"/>
      <c r="P22658" s="146"/>
      <c r="Q22658" s="146"/>
      <c r="R22658" s="34"/>
      <c r="S22658" s="35"/>
      <c r="T22658" s="147"/>
    </row>
    <row r="22659">
      <c r="A22659" s="147"/>
      <c r="B22659" s="64"/>
      <c r="C22659" s="147" t="s">
        <v>217</v>
      </c>
      <c r="E22659" s="161"/>
      <c r="F22659" s="162"/>
      <c r="G22659" s="147"/>
      <c r="H22659" s="146"/>
      <c r="J22659" s="146"/>
      <c r="L22659" s="150"/>
      <c r="N22659" s="163"/>
      <c r="O22659" s="146"/>
      <c r="P22659" s="146"/>
      <c r="Q22659" s="146"/>
      <c r="R22659" s="34"/>
      <c r="S22659" s="35"/>
      <c r="T22659" s="147"/>
    </row>
    <row r="22660">
      <c r="A22660" s="147"/>
      <c r="B22660" s="64"/>
      <c r="C22660" s="147" t="s">
        <v>217</v>
      </c>
      <c r="E22660" s="161"/>
      <c r="F22660" s="162"/>
      <c r="G22660" s="147"/>
      <c r="H22660" s="146"/>
      <c r="J22660" s="146"/>
      <c r="L22660" s="150"/>
      <c r="N22660" s="163"/>
      <c r="O22660" s="146"/>
      <c r="P22660" s="146"/>
      <c r="Q22660" s="146"/>
      <c r="R22660" s="34"/>
      <c r="S22660" s="35"/>
      <c r="T22660" s="147"/>
    </row>
    <row r="22661">
      <c r="A22661" s="147"/>
      <c r="B22661" s="64"/>
      <c r="C22661" s="147" t="s">
        <v>217</v>
      </c>
      <c r="E22661" s="161"/>
      <c r="F22661" s="162"/>
      <c r="G22661" s="147"/>
      <c r="H22661" s="146"/>
      <c r="J22661" s="146"/>
      <c r="L22661" s="150"/>
      <c r="N22661" s="163"/>
      <c r="O22661" s="146"/>
      <c r="P22661" s="146"/>
      <c r="Q22661" s="146"/>
      <c r="R22661" s="34"/>
      <c r="S22661" s="35"/>
      <c r="T22661" s="147"/>
    </row>
    <row r="22662">
      <c r="A22662" s="147"/>
      <c r="B22662" s="64"/>
      <c r="C22662" s="147" t="s">
        <v>217</v>
      </c>
      <c r="E22662" s="161"/>
      <c r="F22662" s="162"/>
      <c r="G22662" s="147"/>
      <c r="H22662" s="146"/>
      <c r="J22662" s="146"/>
      <c r="L22662" s="150"/>
      <c r="N22662" s="163"/>
      <c r="O22662" s="146"/>
      <c r="P22662" s="146"/>
      <c r="Q22662" s="146"/>
      <c r="R22662" s="34"/>
      <c r="S22662" s="35"/>
      <c r="T22662" s="147"/>
    </row>
    <row r="22663">
      <c r="A22663" s="147"/>
      <c r="B22663" s="64"/>
      <c r="C22663" s="147" t="s">
        <v>217</v>
      </c>
      <c r="E22663" s="161"/>
      <c r="F22663" s="162"/>
      <c r="G22663" s="147"/>
      <c r="H22663" s="146"/>
      <c r="J22663" s="146"/>
      <c r="L22663" s="150"/>
      <c r="N22663" s="163"/>
      <c r="O22663" s="146"/>
      <c r="P22663" s="146"/>
      <c r="Q22663" s="146"/>
      <c r="R22663" s="34"/>
      <c r="S22663" s="35"/>
      <c r="T22663" s="147"/>
    </row>
    <row r="22664">
      <c r="A22664" s="147"/>
      <c r="B22664" s="64"/>
      <c r="C22664" s="147" t="s">
        <v>217</v>
      </c>
      <c r="E22664" s="161"/>
      <c r="F22664" s="162"/>
      <c r="G22664" s="147"/>
      <c r="H22664" s="146"/>
      <c r="J22664" s="146"/>
      <c r="L22664" s="150"/>
      <c r="N22664" s="163"/>
      <c r="O22664" s="146"/>
      <c r="P22664" s="146"/>
      <c r="Q22664" s="146"/>
      <c r="R22664" s="34"/>
      <c r="S22664" s="35"/>
      <c r="T22664" s="147"/>
    </row>
    <row r="22665">
      <c r="A22665" s="147"/>
      <c r="B22665" s="64"/>
      <c r="C22665" s="147" t="s">
        <v>217</v>
      </c>
      <c r="E22665" s="161"/>
      <c r="F22665" s="162"/>
      <c r="G22665" s="147"/>
      <c r="H22665" s="146"/>
      <c r="J22665" s="146"/>
      <c r="L22665" s="150"/>
      <c r="N22665" s="163"/>
      <c r="O22665" s="146"/>
      <c r="P22665" s="146"/>
      <c r="Q22665" s="146"/>
      <c r="R22665" s="34"/>
      <c r="S22665" s="35"/>
      <c r="T22665" s="147"/>
    </row>
    <row r="22666">
      <c r="A22666" s="147"/>
      <c r="B22666" s="64"/>
      <c r="C22666" s="147" t="s">
        <v>217</v>
      </c>
      <c r="E22666" s="161"/>
      <c r="F22666" s="162"/>
      <c r="G22666" s="147"/>
      <c r="H22666" s="146"/>
      <c r="J22666" s="146"/>
      <c r="L22666" s="150"/>
      <c r="N22666" s="163"/>
      <c r="O22666" s="146"/>
      <c r="P22666" s="146"/>
      <c r="Q22666" s="146"/>
      <c r="R22666" s="34"/>
      <c r="S22666" s="35"/>
      <c r="T22666" s="147"/>
    </row>
    <row r="22667">
      <c r="A22667" s="147"/>
      <c r="B22667" s="64"/>
      <c r="C22667" s="147" t="s">
        <v>217</v>
      </c>
      <c r="E22667" s="161"/>
      <c r="F22667" s="162"/>
      <c r="G22667" s="147"/>
      <c r="H22667" s="146"/>
      <c r="J22667" s="146"/>
      <c r="L22667" s="150"/>
      <c r="N22667" s="163"/>
      <c r="O22667" s="146"/>
      <c r="P22667" s="146"/>
      <c r="Q22667" s="146"/>
      <c r="R22667" s="34"/>
      <c r="S22667" s="35"/>
      <c r="T22667" s="147"/>
    </row>
    <row r="22668">
      <c r="A22668" s="147"/>
      <c r="B22668" s="64"/>
      <c r="C22668" s="147" t="s">
        <v>217</v>
      </c>
      <c r="E22668" s="161"/>
      <c r="F22668" s="162"/>
      <c r="G22668" s="147"/>
      <c r="H22668" s="146"/>
      <c r="J22668" s="146"/>
      <c r="L22668" s="150"/>
      <c r="N22668" s="163"/>
      <c r="O22668" s="146"/>
      <c r="P22668" s="146"/>
      <c r="Q22668" s="146"/>
      <c r="R22668" s="34"/>
      <c r="S22668" s="35"/>
      <c r="T22668" s="147"/>
    </row>
    <row r="22669">
      <c r="A22669" s="147"/>
      <c r="B22669" s="64"/>
      <c r="C22669" s="147" t="s">
        <v>217</v>
      </c>
      <c r="E22669" s="161"/>
      <c r="F22669" s="162"/>
      <c r="G22669" s="147"/>
      <c r="H22669" s="146"/>
      <c r="J22669" s="146"/>
      <c r="L22669" s="150"/>
      <c r="N22669" s="163"/>
      <c r="O22669" s="146"/>
      <c r="P22669" s="146"/>
      <c r="Q22669" s="146"/>
      <c r="R22669" s="34"/>
      <c r="S22669" s="35"/>
      <c r="T22669" s="147"/>
    </row>
    <row r="22670">
      <c r="A22670" s="147"/>
      <c r="B22670" s="64"/>
      <c r="C22670" s="147" t="s">
        <v>217</v>
      </c>
      <c r="E22670" s="161"/>
      <c r="F22670" s="162"/>
      <c r="G22670" s="147"/>
      <c r="H22670" s="146"/>
      <c r="J22670" s="146"/>
      <c r="L22670" s="150"/>
      <c r="N22670" s="163"/>
      <c r="O22670" s="146"/>
      <c r="P22670" s="146"/>
      <c r="Q22670" s="146"/>
      <c r="R22670" s="34"/>
      <c r="S22670" s="35"/>
      <c r="T22670" s="147"/>
    </row>
    <row r="22671">
      <c r="A22671" s="147"/>
      <c r="B22671" s="64"/>
      <c r="C22671" s="147" t="s">
        <v>217</v>
      </c>
      <c r="E22671" s="161"/>
      <c r="F22671" s="162"/>
      <c r="G22671" s="147"/>
      <c r="H22671" s="146"/>
      <c r="J22671" s="146"/>
      <c r="L22671" s="150"/>
      <c r="N22671" s="163"/>
      <c r="O22671" s="146"/>
      <c r="P22671" s="146"/>
      <c r="Q22671" s="146"/>
      <c r="R22671" s="34"/>
      <c r="S22671" s="35"/>
      <c r="T22671" s="147"/>
    </row>
    <row r="22672">
      <c r="A22672" s="147"/>
      <c r="B22672" s="64"/>
      <c r="C22672" s="147" t="s">
        <v>217</v>
      </c>
      <c r="E22672" s="161"/>
      <c r="F22672" s="162"/>
      <c r="G22672" s="147"/>
      <c r="H22672" s="146"/>
      <c r="J22672" s="146"/>
      <c r="L22672" s="150"/>
      <c r="N22672" s="163"/>
      <c r="O22672" s="146"/>
      <c r="P22672" s="146"/>
      <c r="Q22672" s="146"/>
      <c r="R22672" s="34"/>
      <c r="S22672" s="35"/>
      <c r="T22672" s="147"/>
    </row>
    <row r="22673">
      <c r="A22673" s="147"/>
      <c r="B22673" s="64"/>
      <c r="C22673" s="147" t="s">
        <v>217</v>
      </c>
      <c r="E22673" s="161"/>
      <c r="F22673" s="162"/>
      <c r="G22673" s="147"/>
      <c r="H22673" s="146"/>
      <c r="J22673" s="146"/>
      <c r="L22673" s="150"/>
      <c r="N22673" s="163"/>
      <c r="O22673" s="146"/>
      <c r="P22673" s="146"/>
      <c r="Q22673" s="146"/>
      <c r="R22673" s="34"/>
      <c r="S22673" s="35"/>
      <c r="T22673" s="147"/>
    </row>
    <row r="22674">
      <c r="A22674" s="147"/>
      <c r="B22674" s="64"/>
      <c r="C22674" s="147" t="s">
        <v>217</v>
      </c>
      <c r="E22674" s="161"/>
      <c r="F22674" s="162"/>
      <c r="G22674" s="147"/>
      <c r="H22674" s="146"/>
      <c r="J22674" s="146"/>
      <c r="L22674" s="150"/>
      <c r="N22674" s="163"/>
      <c r="O22674" s="146"/>
      <c r="P22674" s="146"/>
      <c r="Q22674" s="146"/>
      <c r="R22674" s="34"/>
      <c r="S22674" s="35"/>
      <c r="T22674" s="147"/>
    </row>
    <row r="22675">
      <c r="A22675" s="147"/>
      <c r="B22675" s="64"/>
      <c r="C22675" s="147" t="s">
        <v>217</v>
      </c>
      <c r="E22675" s="161"/>
      <c r="F22675" s="162"/>
      <c r="G22675" s="147"/>
      <c r="H22675" s="146"/>
      <c r="J22675" s="146"/>
      <c r="L22675" s="150"/>
      <c r="N22675" s="163"/>
      <c r="O22675" s="146"/>
      <c r="P22675" s="146"/>
      <c r="Q22675" s="146"/>
      <c r="R22675" s="34"/>
      <c r="S22675" s="35"/>
      <c r="T22675" s="147"/>
    </row>
    <row r="22676">
      <c r="A22676" s="147"/>
      <c r="B22676" s="64"/>
      <c r="C22676" s="147" t="s">
        <v>217</v>
      </c>
      <c r="E22676" s="161"/>
      <c r="F22676" s="162"/>
      <c r="G22676" s="147"/>
      <c r="H22676" s="146"/>
      <c r="J22676" s="146"/>
      <c r="L22676" s="150"/>
      <c r="N22676" s="163"/>
      <c r="O22676" s="146"/>
      <c r="P22676" s="146"/>
      <c r="Q22676" s="146"/>
      <c r="R22676" s="34"/>
      <c r="S22676" s="35"/>
      <c r="T22676" s="147"/>
    </row>
    <row r="22677">
      <c r="A22677" s="147"/>
      <c r="B22677" s="64"/>
      <c r="C22677" s="147" t="s">
        <v>217</v>
      </c>
      <c r="E22677" s="161"/>
      <c r="F22677" s="162"/>
      <c r="G22677" s="147"/>
      <c r="H22677" s="146"/>
      <c r="J22677" s="146"/>
      <c r="L22677" s="150"/>
      <c r="N22677" s="163"/>
      <c r="O22677" s="146"/>
      <c r="P22677" s="146"/>
      <c r="Q22677" s="146"/>
      <c r="R22677" s="34"/>
      <c r="S22677" s="35"/>
      <c r="T22677" s="147"/>
    </row>
    <row r="22678">
      <c r="A22678" s="147"/>
      <c r="B22678" s="64"/>
      <c r="C22678" s="147" t="s">
        <v>217</v>
      </c>
      <c r="E22678" s="161"/>
      <c r="F22678" s="162"/>
      <c r="G22678" s="147"/>
      <c r="H22678" s="146"/>
      <c r="J22678" s="146"/>
      <c r="L22678" s="150"/>
      <c r="N22678" s="163"/>
      <c r="O22678" s="146"/>
      <c r="P22678" s="146"/>
      <c r="Q22678" s="146"/>
      <c r="R22678" s="34"/>
      <c r="S22678" s="35"/>
      <c r="T22678" s="147"/>
    </row>
    <row r="22679">
      <c r="A22679" s="147"/>
      <c r="B22679" s="64"/>
      <c r="C22679" s="147" t="s">
        <v>217</v>
      </c>
      <c r="E22679" s="161"/>
      <c r="F22679" s="162"/>
      <c r="G22679" s="147"/>
      <c r="H22679" s="146"/>
      <c r="J22679" s="146"/>
      <c r="L22679" s="150"/>
      <c r="N22679" s="163"/>
      <c r="O22679" s="146"/>
      <c r="P22679" s="146"/>
      <c r="Q22679" s="146"/>
      <c r="R22679" s="34"/>
      <c r="S22679" s="35"/>
      <c r="T22679" s="147"/>
    </row>
    <row r="22680">
      <c r="A22680" s="147"/>
      <c r="B22680" s="64"/>
      <c r="C22680" s="147" t="s">
        <v>217</v>
      </c>
      <c r="E22680" s="161"/>
      <c r="F22680" s="162"/>
      <c r="G22680" s="147"/>
      <c r="H22680" s="146"/>
      <c r="J22680" s="146"/>
      <c r="L22680" s="150"/>
      <c r="N22680" s="163"/>
      <c r="O22680" s="146"/>
      <c r="P22680" s="146"/>
      <c r="Q22680" s="146"/>
      <c r="R22680" s="34"/>
      <c r="S22680" s="35"/>
      <c r="T22680" s="147"/>
    </row>
    <row r="22681">
      <c r="A22681" s="147"/>
      <c r="B22681" s="64"/>
      <c r="C22681" s="147" t="s">
        <v>217</v>
      </c>
      <c r="E22681" s="161"/>
      <c r="F22681" s="162"/>
      <c r="G22681" s="147"/>
      <c r="H22681" s="146"/>
      <c r="J22681" s="146"/>
      <c r="L22681" s="150"/>
      <c r="N22681" s="163"/>
      <c r="O22681" s="146"/>
      <c r="P22681" s="146"/>
      <c r="Q22681" s="146"/>
      <c r="R22681" s="34"/>
      <c r="S22681" s="35"/>
      <c r="T22681" s="147"/>
    </row>
    <row r="22682">
      <c r="A22682" s="147"/>
      <c r="B22682" s="64"/>
      <c r="C22682" s="147" t="s">
        <v>217</v>
      </c>
      <c r="E22682" s="161"/>
      <c r="F22682" s="162"/>
      <c r="G22682" s="147"/>
      <c r="H22682" s="146"/>
      <c r="J22682" s="146"/>
      <c r="L22682" s="150"/>
      <c r="N22682" s="163"/>
      <c r="O22682" s="146"/>
      <c r="P22682" s="146"/>
      <c r="Q22682" s="146"/>
      <c r="R22682" s="34"/>
      <c r="S22682" s="35"/>
      <c r="T22682" s="147"/>
    </row>
    <row r="22683">
      <c r="A22683" s="147"/>
      <c r="B22683" s="64"/>
      <c r="C22683" s="147" t="s">
        <v>217</v>
      </c>
      <c r="E22683" s="161"/>
      <c r="F22683" s="162"/>
      <c r="G22683" s="147"/>
      <c r="H22683" s="146"/>
      <c r="J22683" s="146"/>
      <c r="L22683" s="150"/>
      <c r="N22683" s="163"/>
      <c r="O22683" s="146"/>
      <c r="P22683" s="146"/>
      <c r="Q22683" s="146"/>
      <c r="R22683" s="34"/>
      <c r="S22683" s="35"/>
      <c r="T22683" s="147"/>
    </row>
    <row r="22684">
      <c r="A22684" s="147"/>
      <c r="B22684" s="64"/>
      <c r="C22684" s="147" t="s">
        <v>217</v>
      </c>
      <c r="E22684" s="161"/>
      <c r="F22684" s="162"/>
      <c r="G22684" s="147"/>
      <c r="H22684" s="146"/>
      <c r="J22684" s="146"/>
      <c r="L22684" s="150"/>
      <c r="N22684" s="163"/>
      <c r="O22684" s="146"/>
      <c r="P22684" s="146"/>
      <c r="Q22684" s="146"/>
      <c r="R22684" s="34"/>
      <c r="S22684" s="35"/>
      <c r="T22684" s="147"/>
    </row>
    <row r="22685">
      <c r="A22685" s="147"/>
      <c r="B22685" s="64"/>
      <c r="C22685" s="147" t="s">
        <v>217</v>
      </c>
      <c r="E22685" s="161"/>
      <c r="F22685" s="162"/>
      <c r="G22685" s="147"/>
      <c r="H22685" s="146"/>
      <c r="J22685" s="146"/>
      <c r="L22685" s="150"/>
      <c r="N22685" s="163"/>
      <c r="O22685" s="146"/>
      <c r="P22685" s="146"/>
      <c r="Q22685" s="146"/>
      <c r="R22685" s="34"/>
      <c r="S22685" s="35"/>
      <c r="T22685" s="147"/>
    </row>
    <row r="22686">
      <c r="A22686" s="147"/>
      <c r="B22686" s="64"/>
      <c r="C22686" s="147" t="s">
        <v>217</v>
      </c>
      <c r="E22686" s="161"/>
      <c r="F22686" s="162"/>
      <c r="G22686" s="147"/>
      <c r="H22686" s="146"/>
      <c r="J22686" s="146"/>
      <c r="L22686" s="150"/>
      <c r="N22686" s="163"/>
      <c r="O22686" s="146"/>
      <c r="P22686" s="146"/>
      <c r="Q22686" s="146"/>
      <c r="R22686" s="34"/>
      <c r="S22686" s="35"/>
      <c r="T22686" s="147"/>
    </row>
    <row r="22687">
      <c r="A22687" s="147"/>
      <c r="B22687" s="64"/>
      <c r="C22687" s="147" t="s">
        <v>217</v>
      </c>
      <c r="E22687" s="161"/>
      <c r="F22687" s="162"/>
      <c r="G22687" s="147"/>
      <c r="H22687" s="146"/>
      <c r="J22687" s="146"/>
      <c r="L22687" s="150"/>
      <c r="N22687" s="163"/>
      <c r="O22687" s="146"/>
      <c r="P22687" s="146"/>
      <c r="Q22687" s="146"/>
      <c r="R22687" s="34"/>
      <c r="S22687" s="35"/>
      <c r="T22687" s="147"/>
    </row>
    <row r="22688">
      <c r="A22688" s="147"/>
      <c r="B22688" s="64"/>
      <c r="C22688" s="147" t="s">
        <v>217</v>
      </c>
      <c r="E22688" s="161"/>
      <c r="F22688" s="162"/>
      <c r="G22688" s="147"/>
      <c r="H22688" s="146"/>
      <c r="J22688" s="146"/>
      <c r="L22688" s="150"/>
      <c r="N22688" s="163"/>
      <c r="O22688" s="146"/>
      <c r="P22688" s="146"/>
      <c r="Q22688" s="146"/>
      <c r="R22688" s="34"/>
      <c r="S22688" s="35"/>
      <c r="T22688" s="147"/>
    </row>
    <row r="22689">
      <c r="A22689" s="147"/>
      <c r="B22689" s="64"/>
      <c r="C22689" s="147" t="s">
        <v>217</v>
      </c>
      <c r="E22689" s="161"/>
      <c r="F22689" s="162"/>
      <c r="G22689" s="147"/>
      <c r="H22689" s="146"/>
      <c r="J22689" s="146"/>
      <c r="L22689" s="150"/>
      <c r="N22689" s="163"/>
      <c r="O22689" s="146"/>
      <c r="P22689" s="146"/>
      <c r="Q22689" s="146"/>
      <c r="R22689" s="34"/>
      <c r="S22689" s="35"/>
      <c r="T22689" s="147"/>
    </row>
    <row r="22690">
      <c r="A22690" s="147"/>
      <c r="B22690" s="64"/>
      <c r="C22690" s="147" t="s">
        <v>217</v>
      </c>
      <c r="E22690" s="161"/>
      <c r="F22690" s="162"/>
      <c r="G22690" s="147"/>
      <c r="H22690" s="146"/>
      <c r="J22690" s="146"/>
      <c r="L22690" s="150"/>
      <c r="N22690" s="163"/>
      <c r="O22690" s="146"/>
      <c r="P22690" s="146"/>
      <c r="Q22690" s="146"/>
      <c r="R22690" s="34"/>
      <c r="S22690" s="35"/>
      <c r="T22690" s="147"/>
    </row>
    <row r="22691">
      <c r="A22691" s="147"/>
      <c r="B22691" s="64"/>
      <c r="C22691" s="147" t="s">
        <v>217</v>
      </c>
      <c r="E22691" s="161"/>
      <c r="F22691" s="162"/>
      <c r="G22691" s="147"/>
      <c r="H22691" s="146"/>
      <c r="J22691" s="146"/>
      <c r="L22691" s="150"/>
      <c r="N22691" s="163"/>
      <c r="O22691" s="146"/>
      <c r="P22691" s="146"/>
      <c r="Q22691" s="146"/>
      <c r="R22691" s="34"/>
      <c r="S22691" s="35"/>
      <c r="T22691" s="147"/>
    </row>
    <row r="22692">
      <c r="A22692" s="147"/>
      <c r="B22692" s="64"/>
      <c r="C22692" s="147" t="s">
        <v>217</v>
      </c>
      <c r="E22692" s="161"/>
      <c r="F22692" s="162"/>
      <c r="G22692" s="147"/>
      <c r="H22692" s="146"/>
      <c r="J22692" s="146"/>
      <c r="L22692" s="150"/>
      <c r="N22692" s="163"/>
      <c r="O22692" s="146"/>
      <c r="P22692" s="146"/>
      <c r="Q22692" s="146"/>
      <c r="R22692" s="34"/>
      <c r="S22692" s="35"/>
      <c r="T22692" s="147"/>
    </row>
    <row r="22693">
      <c r="A22693" s="147"/>
      <c r="B22693" s="64"/>
      <c r="C22693" s="147" t="s">
        <v>217</v>
      </c>
      <c r="E22693" s="161"/>
      <c r="F22693" s="162"/>
      <c r="G22693" s="147"/>
      <c r="H22693" s="146"/>
      <c r="J22693" s="146"/>
      <c r="L22693" s="150"/>
      <c r="N22693" s="163"/>
      <c r="O22693" s="146"/>
      <c r="P22693" s="146"/>
      <c r="Q22693" s="146"/>
      <c r="R22693" s="34"/>
      <c r="S22693" s="35"/>
      <c r="T22693" s="147"/>
    </row>
    <row r="22694">
      <c r="A22694" s="147"/>
      <c r="B22694" s="64"/>
      <c r="C22694" s="147" t="s">
        <v>217</v>
      </c>
      <c r="E22694" s="161"/>
      <c r="F22694" s="162"/>
      <c r="G22694" s="147"/>
      <c r="H22694" s="146"/>
      <c r="J22694" s="146"/>
      <c r="L22694" s="150"/>
      <c r="N22694" s="163"/>
      <c r="O22694" s="146"/>
      <c r="P22694" s="146"/>
      <c r="Q22694" s="146"/>
      <c r="R22694" s="34"/>
      <c r="S22694" s="35"/>
      <c r="T22694" s="147"/>
    </row>
    <row r="22695">
      <c r="A22695" s="147"/>
      <c r="B22695" s="64"/>
      <c r="C22695" s="147" t="s">
        <v>217</v>
      </c>
      <c r="E22695" s="161"/>
      <c r="F22695" s="162"/>
      <c r="G22695" s="147"/>
      <c r="H22695" s="146"/>
      <c r="J22695" s="146"/>
      <c r="L22695" s="150"/>
      <c r="N22695" s="163"/>
      <c r="O22695" s="146"/>
      <c r="P22695" s="146"/>
      <c r="Q22695" s="146"/>
      <c r="R22695" s="34"/>
      <c r="S22695" s="35"/>
      <c r="T22695" s="147"/>
    </row>
    <row r="22696">
      <c r="A22696" s="147"/>
      <c r="B22696" s="64"/>
      <c r="C22696" s="147" t="s">
        <v>217</v>
      </c>
      <c r="E22696" s="161"/>
      <c r="F22696" s="162"/>
      <c r="G22696" s="147"/>
      <c r="H22696" s="146"/>
      <c r="J22696" s="146"/>
      <c r="L22696" s="150"/>
      <c r="N22696" s="163"/>
      <c r="O22696" s="146"/>
      <c r="P22696" s="146"/>
      <c r="Q22696" s="146"/>
      <c r="R22696" s="34"/>
      <c r="S22696" s="35"/>
      <c r="T22696" s="147"/>
    </row>
    <row r="22697">
      <c r="A22697" s="147"/>
      <c r="B22697" s="64"/>
      <c r="C22697" s="147" t="s">
        <v>217</v>
      </c>
      <c r="E22697" s="161"/>
      <c r="F22697" s="162"/>
      <c r="G22697" s="147"/>
      <c r="H22697" s="146"/>
      <c r="J22697" s="146"/>
      <c r="L22697" s="150"/>
      <c r="N22697" s="163"/>
      <c r="O22697" s="146"/>
      <c r="P22697" s="146"/>
      <c r="Q22697" s="146"/>
      <c r="R22697" s="34"/>
      <c r="S22697" s="35"/>
      <c r="T22697" s="147"/>
    </row>
    <row r="22698">
      <c r="A22698" s="147"/>
      <c r="B22698" s="64"/>
      <c r="C22698" s="147" t="s">
        <v>217</v>
      </c>
      <c r="E22698" s="161"/>
      <c r="F22698" s="162"/>
      <c r="G22698" s="147"/>
      <c r="H22698" s="146"/>
      <c r="J22698" s="146"/>
      <c r="L22698" s="150"/>
      <c r="N22698" s="163"/>
      <c r="O22698" s="146"/>
      <c r="P22698" s="146"/>
      <c r="Q22698" s="146"/>
      <c r="R22698" s="34"/>
      <c r="S22698" s="35"/>
      <c r="T22698" s="147"/>
    </row>
    <row r="22699">
      <c r="A22699" s="147"/>
      <c r="B22699" s="64"/>
      <c r="C22699" s="147" t="s">
        <v>217</v>
      </c>
      <c r="E22699" s="161"/>
      <c r="F22699" s="162"/>
      <c r="G22699" s="147"/>
      <c r="H22699" s="146"/>
      <c r="J22699" s="146"/>
      <c r="L22699" s="150"/>
      <c r="N22699" s="163"/>
      <c r="O22699" s="146"/>
      <c r="P22699" s="146"/>
      <c r="Q22699" s="146"/>
      <c r="R22699" s="34"/>
      <c r="S22699" s="35"/>
      <c r="T22699" s="147"/>
    </row>
    <row r="22700">
      <c r="A22700" s="147"/>
      <c r="B22700" s="64"/>
      <c r="C22700" s="147" t="s">
        <v>217</v>
      </c>
      <c r="E22700" s="161"/>
      <c r="F22700" s="162"/>
      <c r="G22700" s="147"/>
      <c r="H22700" s="146"/>
      <c r="J22700" s="146"/>
      <c r="L22700" s="150"/>
      <c r="N22700" s="163"/>
      <c r="O22700" s="146"/>
      <c r="P22700" s="146"/>
      <c r="Q22700" s="146"/>
      <c r="R22700" s="34"/>
      <c r="S22700" s="35"/>
      <c r="T22700" s="147"/>
    </row>
    <row r="22701">
      <c r="A22701" s="147"/>
      <c r="B22701" s="64"/>
      <c r="C22701" s="147" t="s">
        <v>217</v>
      </c>
      <c r="E22701" s="161"/>
      <c r="F22701" s="162"/>
      <c r="G22701" s="147"/>
      <c r="H22701" s="146"/>
      <c r="J22701" s="146"/>
      <c r="L22701" s="150"/>
      <c r="N22701" s="163"/>
      <c r="O22701" s="146"/>
      <c r="P22701" s="146"/>
      <c r="Q22701" s="146"/>
      <c r="R22701" s="34"/>
      <c r="S22701" s="35"/>
      <c r="T22701" s="147"/>
    </row>
    <row r="22702">
      <c r="A22702" s="147"/>
      <c r="B22702" s="64"/>
      <c r="C22702" s="147" t="s">
        <v>217</v>
      </c>
      <c r="E22702" s="161"/>
      <c r="F22702" s="162"/>
      <c r="G22702" s="147"/>
      <c r="H22702" s="146"/>
      <c r="J22702" s="146"/>
      <c r="L22702" s="150"/>
      <c r="N22702" s="163"/>
      <c r="O22702" s="146"/>
      <c r="P22702" s="146"/>
      <c r="Q22702" s="146"/>
      <c r="R22702" s="34"/>
      <c r="S22702" s="35"/>
      <c r="T22702" s="147"/>
    </row>
    <row r="22703">
      <c r="A22703" s="147"/>
      <c r="B22703" s="64"/>
      <c r="C22703" s="147" t="s">
        <v>217</v>
      </c>
      <c r="E22703" s="161"/>
      <c r="F22703" s="162"/>
      <c r="G22703" s="147"/>
      <c r="H22703" s="146"/>
      <c r="J22703" s="146"/>
      <c r="L22703" s="150"/>
      <c r="N22703" s="163"/>
      <c r="O22703" s="146"/>
      <c r="P22703" s="146"/>
      <c r="Q22703" s="146"/>
      <c r="R22703" s="34"/>
      <c r="S22703" s="35"/>
      <c r="T22703" s="147"/>
    </row>
    <row r="22704">
      <c r="A22704" s="147"/>
      <c r="B22704" s="64"/>
      <c r="C22704" s="147" t="s">
        <v>217</v>
      </c>
      <c r="E22704" s="161"/>
      <c r="F22704" s="162"/>
      <c r="G22704" s="147"/>
      <c r="H22704" s="146"/>
      <c r="J22704" s="146"/>
      <c r="L22704" s="150"/>
      <c r="N22704" s="163"/>
      <c r="O22704" s="146"/>
      <c r="P22704" s="146"/>
      <c r="Q22704" s="146"/>
      <c r="R22704" s="34"/>
      <c r="S22704" s="35"/>
      <c r="T22704" s="147"/>
    </row>
    <row r="22705">
      <c r="A22705" s="147"/>
      <c r="B22705" s="64"/>
      <c r="C22705" s="147" t="s">
        <v>217</v>
      </c>
      <c r="E22705" s="161"/>
      <c r="F22705" s="162"/>
      <c r="G22705" s="147"/>
      <c r="H22705" s="146"/>
      <c r="J22705" s="146"/>
      <c r="L22705" s="150"/>
      <c r="N22705" s="163"/>
      <c r="O22705" s="146"/>
      <c r="P22705" s="146"/>
      <c r="Q22705" s="146"/>
      <c r="R22705" s="34"/>
      <c r="S22705" s="35"/>
      <c r="T22705" s="147"/>
    </row>
    <row r="22706">
      <c r="A22706" s="147"/>
      <c r="B22706" s="64"/>
      <c r="C22706" s="147" t="s">
        <v>217</v>
      </c>
      <c r="E22706" s="161"/>
      <c r="F22706" s="162"/>
      <c r="G22706" s="147"/>
      <c r="H22706" s="146"/>
      <c r="J22706" s="146"/>
      <c r="L22706" s="150"/>
      <c r="N22706" s="163"/>
      <c r="O22706" s="146"/>
      <c r="P22706" s="146"/>
      <c r="Q22706" s="146"/>
      <c r="R22706" s="34"/>
      <c r="S22706" s="35"/>
      <c r="T22706" s="147"/>
    </row>
    <row r="22707">
      <c r="A22707" s="147"/>
      <c r="B22707" s="64"/>
      <c r="C22707" s="147" t="s">
        <v>217</v>
      </c>
      <c r="E22707" s="161"/>
      <c r="F22707" s="162"/>
      <c r="G22707" s="147"/>
      <c r="H22707" s="146"/>
      <c r="J22707" s="146"/>
      <c r="L22707" s="150"/>
      <c r="N22707" s="163"/>
      <c r="O22707" s="146"/>
      <c r="P22707" s="146"/>
      <c r="Q22707" s="146"/>
      <c r="R22707" s="34"/>
      <c r="S22707" s="35"/>
      <c r="T22707" s="147"/>
    </row>
    <row r="22708">
      <c r="A22708" s="147"/>
      <c r="B22708" s="64"/>
      <c r="C22708" s="147" t="s">
        <v>217</v>
      </c>
      <c r="E22708" s="161"/>
      <c r="F22708" s="162"/>
      <c r="G22708" s="147"/>
      <c r="H22708" s="146"/>
      <c r="J22708" s="146"/>
      <c r="L22708" s="150"/>
      <c r="N22708" s="163"/>
      <c r="O22708" s="146"/>
      <c r="P22708" s="146"/>
      <c r="Q22708" s="146"/>
      <c r="R22708" s="34"/>
      <c r="S22708" s="35"/>
      <c r="T22708" s="147"/>
    </row>
    <row r="22709">
      <c r="A22709" s="147"/>
      <c r="B22709" s="64"/>
      <c r="C22709" s="147" t="s">
        <v>217</v>
      </c>
      <c r="E22709" s="161"/>
      <c r="F22709" s="162"/>
      <c r="G22709" s="147"/>
      <c r="H22709" s="146"/>
      <c r="J22709" s="146"/>
      <c r="L22709" s="150"/>
      <c r="N22709" s="163"/>
      <c r="O22709" s="146"/>
      <c r="P22709" s="146"/>
      <c r="Q22709" s="146"/>
      <c r="R22709" s="34"/>
      <c r="S22709" s="35"/>
      <c r="T22709" s="147"/>
    </row>
    <row r="22710">
      <c r="A22710" s="147"/>
      <c r="B22710" s="64"/>
      <c r="C22710" s="147" t="s">
        <v>217</v>
      </c>
      <c r="E22710" s="161"/>
      <c r="F22710" s="162"/>
      <c r="G22710" s="147"/>
      <c r="H22710" s="146"/>
      <c r="J22710" s="146"/>
      <c r="L22710" s="150"/>
      <c r="N22710" s="163"/>
      <c r="O22710" s="146"/>
      <c r="P22710" s="146"/>
      <c r="Q22710" s="146"/>
      <c r="R22710" s="34"/>
      <c r="S22710" s="35"/>
      <c r="T22710" s="147"/>
    </row>
    <row r="22711">
      <c r="A22711" s="147"/>
      <c r="B22711" s="64"/>
      <c r="C22711" s="147" t="s">
        <v>217</v>
      </c>
      <c r="E22711" s="161"/>
      <c r="F22711" s="162"/>
      <c r="G22711" s="147"/>
      <c r="H22711" s="146"/>
      <c r="J22711" s="146"/>
      <c r="L22711" s="150"/>
      <c r="N22711" s="163"/>
      <c r="O22711" s="146"/>
      <c r="P22711" s="146"/>
      <c r="Q22711" s="146"/>
      <c r="R22711" s="34"/>
      <c r="S22711" s="35"/>
      <c r="T22711" s="147"/>
    </row>
    <row r="22712">
      <c r="A22712" s="147"/>
      <c r="B22712" s="64"/>
      <c r="C22712" s="147" t="s">
        <v>217</v>
      </c>
      <c r="E22712" s="161"/>
      <c r="F22712" s="162"/>
      <c r="G22712" s="147"/>
      <c r="H22712" s="146"/>
      <c r="J22712" s="146"/>
      <c r="L22712" s="150"/>
      <c r="N22712" s="163"/>
      <c r="O22712" s="146"/>
      <c r="P22712" s="146"/>
      <c r="Q22712" s="146"/>
      <c r="R22712" s="34"/>
      <c r="S22712" s="35"/>
      <c r="T22712" s="147"/>
    </row>
    <row r="22713">
      <c r="A22713" s="147"/>
      <c r="B22713" s="64"/>
      <c r="C22713" s="147" t="s">
        <v>217</v>
      </c>
      <c r="E22713" s="161"/>
      <c r="F22713" s="162"/>
      <c r="G22713" s="147"/>
      <c r="H22713" s="146"/>
      <c r="J22713" s="146"/>
      <c r="L22713" s="150"/>
      <c r="N22713" s="163"/>
      <c r="O22713" s="146"/>
      <c r="P22713" s="146"/>
      <c r="Q22713" s="146"/>
      <c r="R22713" s="34"/>
      <c r="S22713" s="35"/>
      <c r="T22713" s="147"/>
    </row>
    <row r="22714">
      <c r="A22714" s="147"/>
      <c r="B22714" s="64"/>
      <c r="C22714" s="147" t="s">
        <v>217</v>
      </c>
      <c r="E22714" s="161"/>
      <c r="F22714" s="162"/>
      <c r="G22714" s="147"/>
      <c r="H22714" s="146"/>
      <c r="J22714" s="146"/>
      <c r="L22714" s="150"/>
      <c r="N22714" s="163"/>
      <c r="O22714" s="146"/>
      <c r="P22714" s="146"/>
      <c r="Q22714" s="146"/>
      <c r="R22714" s="34"/>
      <c r="S22714" s="35"/>
      <c r="T22714" s="147"/>
    </row>
    <row r="22715">
      <c r="A22715" s="147"/>
      <c r="B22715" s="64"/>
      <c r="C22715" s="147" t="s">
        <v>217</v>
      </c>
      <c r="E22715" s="161"/>
      <c r="F22715" s="162"/>
      <c r="G22715" s="147"/>
      <c r="H22715" s="146"/>
      <c r="J22715" s="146"/>
      <c r="L22715" s="150"/>
      <c r="N22715" s="163"/>
      <c r="O22715" s="146"/>
      <c r="P22715" s="146"/>
      <c r="Q22715" s="146"/>
      <c r="R22715" s="34"/>
      <c r="S22715" s="35"/>
      <c r="T22715" s="147"/>
    </row>
    <row r="22716">
      <c r="A22716" s="147"/>
      <c r="B22716" s="64"/>
      <c r="C22716" s="147" t="s">
        <v>217</v>
      </c>
      <c r="E22716" s="161"/>
      <c r="F22716" s="162"/>
      <c r="G22716" s="147"/>
      <c r="H22716" s="146"/>
      <c r="J22716" s="146"/>
      <c r="L22716" s="150"/>
      <c r="N22716" s="163"/>
      <c r="O22716" s="146"/>
      <c r="P22716" s="146"/>
      <c r="Q22716" s="146"/>
      <c r="R22716" s="34"/>
      <c r="S22716" s="35"/>
      <c r="T22716" s="147"/>
    </row>
    <row r="22717">
      <c r="A22717" s="147"/>
      <c r="B22717" s="64"/>
      <c r="C22717" s="147" t="s">
        <v>217</v>
      </c>
      <c r="E22717" s="161"/>
      <c r="F22717" s="162"/>
      <c r="G22717" s="147"/>
      <c r="H22717" s="146"/>
      <c r="J22717" s="146"/>
      <c r="L22717" s="150"/>
      <c r="N22717" s="163"/>
      <c r="O22717" s="146"/>
      <c r="P22717" s="146"/>
      <c r="Q22717" s="146"/>
      <c r="R22717" s="34"/>
      <c r="S22717" s="35"/>
      <c r="T22717" s="147"/>
    </row>
    <row r="22718">
      <c r="A22718" s="147"/>
      <c r="B22718" s="64"/>
      <c r="C22718" s="147" t="s">
        <v>217</v>
      </c>
      <c r="E22718" s="161"/>
      <c r="F22718" s="162"/>
      <c r="G22718" s="147"/>
      <c r="H22718" s="146"/>
      <c r="J22718" s="146"/>
      <c r="L22718" s="150"/>
      <c r="N22718" s="163"/>
      <c r="O22718" s="146"/>
      <c r="P22718" s="146"/>
      <c r="Q22718" s="146"/>
      <c r="R22718" s="34"/>
      <c r="S22718" s="35"/>
      <c r="T22718" s="147"/>
    </row>
    <row r="22719">
      <c r="A22719" s="147"/>
      <c r="B22719" s="64"/>
      <c r="C22719" s="147" t="s">
        <v>217</v>
      </c>
      <c r="E22719" s="161"/>
      <c r="F22719" s="162"/>
      <c r="G22719" s="147"/>
      <c r="H22719" s="146"/>
      <c r="J22719" s="146"/>
      <c r="L22719" s="150"/>
      <c r="N22719" s="163"/>
      <c r="O22719" s="146"/>
      <c r="P22719" s="146"/>
      <c r="Q22719" s="146"/>
      <c r="R22719" s="34"/>
      <c r="S22719" s="35"/>
      <c r="T22719" s="147"/>
    </row>
    <row r="22720">
      <c r="A22720" s="147"/>
      <c r="B22720" s="64"/>
      <c r="C22720" s="147" t="s">
        <v>217</v>
      </c>
      <c r="E22720" s="161"/>
      <c r="F22720" s="162"/>
      <c r="G22720" s="147"/>
      <c r="H22720" s="146"/>
      <c r="J22720" s="146"/>
      <c r="L22720" s="150"/>
      <c r="N22720" s="163"/>
      <c r="O22720" s="146"/>
      <c r="P22720" s="146"/>
      <c r="Q22720" s="146"/>
      <c r="R22720" s="34"/>
      <c r="S22720" s="35"/>
      <c r="T22720" s="147"/>
    </row>
    <row r="22721">
      <c r="A22721" s="147"/>
      <c r="B22721" s="64"/>
      <c r="C22721" s="147" t="s">
        <v>217</v>
      </c>
      <c r="E22721" s="161"/>
      <c r="F22721" s="162"/>
      <c r="G22721" s="147"/>
      <c r="H22721" s="146"/>
      <c r="J22721" s="146"/>
      <c r="L22721" s="150"/>
      <c r="N22721" s="163"/>
      <c r="O22721" s="146"/>
      <c r="P22721" s="146"/>
      <c r="Q22721" s="146"/>
      <c r="R22721" s="34"/>
      <c r="S22721" s="35"/>
      <c r="T22721" s="147"/>
    </row>
    <row r="22722">
      <c r="A22722" s="147"/>
      <c r="B22722" s="64"/>
      <c r="C22722" s="147" t="s">
        <v>217</v>
      </c>
      <c r="E22722" s="161"/>
      <c r="F22722" s="162"/>
      <c r="G22722" s="147"/>
      <c r="H22722" s="146"/>
      <c r="J22722" s="146"/>
      <c r="L22722" s="150"/>
      <c r="N22722" s="163"/>
      <c r="O22722" s="146"/>
      <c r="P22722" s="146"/>
      <c r="Q22722" s="146"/>
      <c r="R22722" s="34"/>
      <c r="S22722" s="35"/>
      <c r="T22722" s="147"/>
    </row>
    <row r="22723">
      <c r="A22723" s="147"/>
      <c r="B22723" s="64"/>
      <c r="C22723" s="147" t="s">
        <v>217</v>
      </c>
      <c r="E22723" s="161"/>
      <c r="F22723" s="162"/>
      <c r="G22723" s="147"/>
      <c r="H22723" s="146"/>
      <c r="J22723" s="146"/>
      <c r="L22723" s="150"/>
      <c r="N22723" s="163"/>
      <c r="O22723" s="146"/>
      <c r="P22723" s="146"/>
      <c r="Q22723" s="146"/>
      <c r="R22723" s="34"/>
      <c r="S22723" s="35"/>
      <c r="T22723" s="147"/>
    </row>
    <row r="22724">
      <c r="A22724" s="147"/>
      <c r="B22724" s="64"/>
      <c r="C22724" s="147" t="s">
        <v>217</v>
      </c>
      <c r="E22724" s="161"/>
      <c r="F22724" s="162"/>
      <c r="G22724" s="147"/>
      <c r="H22724" s="146"/>
      <c r="J22724" s="146"/>
      <c r="L22724" s="150"/>
      <c r="N22724" s="163"/>
      <c r="O22724" s="146"/>
      <c r="P22724" s="146"/>
      <c r="Q22724" s="146"/>
      <c r="R22724" s="34"/>
      <c r="S22724" s="35"/>
      <c r="T22724" s="147"/>
    </row>
    <row r="22725">
      <c r="A22725" s="147"/>
      <c r="B22725" s="64"/>
      <c r="C22725" s="147" t="s">
        <v>217</v>
      </c>
      <c r="E22725" s="161"/>
      <c r="F22725" s="162"/>
      <c r="G22725" s="147"/>
      <c r="H22725" s="146"/>
      <c r="J22725" s="146"/>
      <c r="L22725" s="150"/>
      <c r="N22725" s="163"/>
      <c r="O22725" s="146"/>
      <c r="P22725" s="146"/>
      <c r="Q22725" s="146"/>
      <c r="R22725" s="34"/>
      <c r="S22725" s="35"/>
      <c r="T22725" s="147"/>
    </row>
    <row r="22726">
      <c r="A22726" s="147"/>
      <c r="B22726" s="64"/>
      <c r="C22726" s="147" t="s">
        <v>217</v>
      </c>
      <c r="E22726" s="161"/>
      <c r="F22726" s="162"/>
      <c r="G22726" s="147"/>
      <c r="H22726" s="146"/>
      <c r="J22726" s="146"/>
      <c r="L22726" s="150"/>
      <c r="N22726" s="163"/>
      <c r="O22726" s="146"/>
      <c r="P22726" s="146"/>
      <c r="Q22726" s="146"/>
      <c r="R22726" s="34"/>
      <c r="S22726" s="35"/>
      <c r="T22726" s="147"/>
    </row>
    <row r="22727">
      <c r="A22727" s="147"/>
      <c r="B22727" s="64"/>
      <c r="C22727" s="147" t="s">
        <v>217</v>
      </c>
      <c r="E22727" s="161"/>
      <c r="F22727" s="162"/>
      <c r="G22727" s="147"/>
      <c r="H22727" s="146"/>
      <c r="J22727" s="146"/>
      <c r="L22727" s="150"/>
      <c r="N22727" s="163"/>
      <c r="O22727" s="146"/>
      <c r="P22727" s="146"/>
      <c r="Q22727" s="146"/>
      <c r="R22727" s="34"/>
      <c r="S22727" s="35"/>
      <c r="T22727" s="147"/>
    </row>
    <row r="22728">
      <c r="A22728" s="147"/>
      <c r="B22728" s="64"/>
      <c r="C22728" s="147" t="s">
        <v>217</v>
      </c>
      <c r="E22728" s="161"/>
      <c r="F22728" s="162"/>
      <c r="G22728" s="147"/>
      <c r="H22728" s="146"/>
      <c r="J22728" s="146"/>
      <c r="L22728" s="150"/>
      <c r="N22728" s="163"/>
      <c r="O22728" s="146"/>
      <c r="P22728" s="146"/>
      <c r="Q22728" s="146"/>
      <c r="R22728" s="34"/>
      <c r="S22728" s="35"/>
      <c r="T22728" s="147"/>
    </row>
    <row r="22729">
      <c r="A22729" s="147"/>
      <c r="B22729" s="64"/>
      <c r="C22729" s="147" t="s">
        <v>217</v>
      </c>
      <c r="E22729" s="161"/>
      <c r="F22729" s="162"/>
      <c r="G22729" s="147"/>
      <c r="H22729" s="146"/>
      <c r="J22729" s="146"/>
      <c r="L22729" s="150"/>
      <c r="N22729" s="163"/>
      <c r="O22729" s="146"/>
      <c r="P22729" s="146"/>
      <c r="Q22729" s="146"/>
      <c r="R22729" s="34"/>
      <c r="S22729" s="35"/>
      <c r="T22729" s="147"/>
    </row>
    <row r="22730">
      <c r="A22730" s="147"/>
      <c r="B22730" s="64"/>
      <c r="C22730" s="147" t="s">
        <v>217</v>
      </c>
      <c r="E22730" s="161"/>
      <c r="F22730" s="162"/>
      <c r="G22730" s="147"/>
      <c r="H22730" s="146"/>
      <c r="J22730" s="146"/>
      <c r="L22730" s="150"/>
      <c r="N22730" s="163"/>
      <c r="O22730" s="146"/>
      <c r="P22730" s="146"/>
      <c r="Q22730" s="146"/>
      <c r="R22730" s="34"/>
      <c r="S22730" s="35"/>
      <c r="T22730" s="147"/>
    </row>
    <row r="22731">
      <c r="A22731" s="147"/>
      <c r="B22731" s="64"/>
      <c r="C22731" s="147" t="s">
        <v>217</v>
      </c>
      <c r="E22731" s="161"/>
      <c r="F22731" s="162"/>
      <c r="G22731" s="147"/>
      <c r="H22731" s="146"/>
      <c r="J22731" s="146"/>
      <c r="L22731" s="150"/>
      <c r="N22731" s="163"/>
      <c r="O22731" s="146"/>
      <c r="P22731" s="146"/>
      <c r="Q22731" s="146"/>
      <c r="R22731" s="34"/>
      <c r="S22731" s="35"/>
      <c r="T22731" s="147"/>
    </row>
    <row r="22732">
      <c r="A22732" s="147"/>
      <c r="B22732" s="64"/>
      <c r="C22732" s="147" t="s">
        <v>217</v>
      </c>
      <c r="E22732" s="161"/>
      <c r="F22732" s="162"/>
      <c r="G22732" s="147"/>
      <c r="H22732" s="146"/>
      <c r="J22732" s="146"/>
      <c r="L22732" s="150"/>
      <c r="N22732" s="163"/>
      <c r="O22732" s="146"/>
      <c r="P22732" s="146"/>
      <c r="Q22732" s="146"/>
      <c r="R22732" s="34"/>
      <c r="S22732" s="35"/>
      <c r="T22732" s="147"/>
    </row>
    <row r="22733">
      <c r="A22733" s="147"/>
      <c r="B22733" s="64"/>
      <c r="C22733" s="147" t="s">
        <v>217</v>
      </c>
      <c r="E22733" s="161"/>
      <c r="F22733" s="162"/>
      <c r="G22733" s="147"/>
      <c r="H22733" s="146"/>
      <c r="J22733" s="146"/>
      <c r="L22733" s="150"/>
      <c r="N22733" s="163"/>
      <c r="O22733" s="146"/>
      <c r="P22733" s="146"/>
      <c r="Q22733" s="146"/>
      <c r="R22733" s="34"/>
      <c r="S22733" s="35"/>
      <c r="T22733" s="147"/>
    </row>
    <row r="22734">
      <c r="A22734" s="147"/>
      <c r="B22734" s="64"/>
      <c r="C22734" s="147" t="s">
        <v>217</v>
      </c>
      <c r="E22734" s="161"/>
      <c r="F22734" s="162"/>
      <c r="G22734" s="147"/>
      <c r="H22734" s="146"/>
      <c r="J22734" s="146"/>
      <c r="L22734" s="150"/>
      <c r="N22734" s="163"/>
      <c r="O22734" s="146"/>
      <c r="P22734" s="146"/>
      <c r="Q22734" s="146"/>
      <c r="R22734" s="34"/>
      <c r="S22734" s="35"/>
      <c r="T22734" s="147"/>
    </row>
    <row r="22735">
      <c r="A22735" s="147"/>
      <c r="B22735" s="64"/>
      <c r="C22735" s="147" t="s">
        <v>217</v>
      </c>
      <c r="E22735" s="161"/>
      <c r="F22735" s="162"/>
      <c r="G22735" s="147"/>
      <c r="H22735" s="146"/>
      <c r="J22735" s="146"/>
      <c r="L22735" s="150"/>
      <c r="N22735" s="163"/>
      <c r="O22735" s="146"/>
      <c r="P22735" s="146"/>
      <c r="Q22735" s="146"/>
      <c r="R22735" s="34"/>
      <c r="S22735" s="35"/>
      <c r="T22735" s="147"/>
    </row>
    <row r="22736">
      <c r="A22736" s="147"/>
      <c r="B22736" s="64"/>
      <c r="C22736" s="147" t="s">
        <v>217</v>
      </c>
      <c r="E22736" s="161"/>
      <c r="F22736" s="162"/>
      <c r="G22736" s="147"/>
      <c r="H22736" s="146"/>
      <c r="J22736" s="146"/>
      <c r="L22736" s="150"/>
      <c r="N22736" s="163"/>
      <c r="O22736" s="146"/>
      <c r="P22736" s="146"/>
      <c r="Q22736" s="146"/>
      <c r="R22736" s="34"/>
      <c r="S22736" s="35"/>
      <c r="T22736" s="147"/>
    </row>
    <row r="22737">
      <c r="A22737" s="147"/>
      <c r="B22737" s="64"/>
      <c r="C22737" s="147" t="s">
        <v>217</v>
      </c>
      <c r="E22737" s="161"/>
      <c r="F22737" s="162"/>
      <c r="G22737" s="147"/>
      <c r="H22737" s="146"/>
      <c r="J22737" s="146"/>
      <c r="L22737" s="150"/>
      <c r="N22737" s="163"/>
      <c r="O22737" s="146"/>
      <c r="P22737" s="146"/>
      <c r="Q22737" s="146"/>
      <c r="R22737" s="34"/>
      <c r="S22737" s="35"/>
      <c r="T22737" s="147"/>
    </row>
    <row r="22738">
      <c r="A22738" s="147"/>
      <c r="B22738" s="64"/>
      <c r="C22738" s="147" t="s">
        <v>217</v>
      </c>
      <c r="E22738" s="161"/>
      <c r="F22738" s="162"/>
      <c r="G22738" s="147"/>
      <c r="H22738" s="146"/>
      <c r="J22738" s="146"/>
      <c r="L22738" s="150"/>
      <c r="N22738" s="163"/>
      <c r="O22738" s="146"/>
      <c r="P22738" s="146"/>
      <c r="Q22738" s="146"/>
      <c r="R22738" s="34"/>
      <c r="S22738" s="35"/>
      <c r="T22738" s="147"/>
    </row>
    <row r="22739">
      <c r="A22739" s="147"/>
      <c r="B22739" s="64"/>
      <c r="C22739" s="147" t="s">
        <v>217</v>
      </c>
      <c r="E22739" s="161"/>
      <c r="F22739" s="162"/>
      <c r="G22739" s="147"/>
      <c r="H22739" s="146"/>
      <c r="J22739" s="146"/>
      <c r="L22739" s="150"/>
      <c r="N22739" s="163"/>
      <c r="O22739" s="146"/>
      <c r="P22739" s="146"/>
      <c r="Q22739" s="146"/>
      <c r="R22739" s="34"/>
      <c r="S22739" s="35"/>
      <c r="T22739" s="147"/>
    </row>
    <row r="22740">
      <c r="A22740" s="147"/>
      <c r="B22740" s="64"/>
      <c r="C22740" s="147" t="s">
        <v>217</v>
      </c>
      <c r="E22740" s="161"/>
      <c r="F22740" s="162"/>
      <c r="G22740" s="147"/>
      <c r="H22740" s="146"/>
      <c r="J22740" s="146"/>
      <c r="L22740" s="150"/>
      <c r="N22740" s="163"/>
      <c r="O22740" s="146"/>
      <c r="P22740" s="146"/>
      <c r="Q22740" s="146"/>
      <c r="R22740" s="34"/>
      <c r="S22740" s="35"/>
      <c r="T22740" s="147"/>
    </row>
    <row r="22741">
      <c r="A22741" s="147"/>
      <c r="B22741" s="64"/>
      <c r="C22741" s="147" t="s">
        <v>217</v>
      </c>
      <c r="E22741" s="161"/>
      <c r="F22741" s="162"/>
      <c r="G22741" s="147"/>
      <c r="H22741" s="146"/>
      <c r="J22741" s="146"/>
      <c r="L22741" s="150"/>
      <c r="N22741" s="163"/>
      <c r="O22741" s="146"/>
      <c r="P22741" s="146"/>
      <c r="Q22741" s="146"/>
      <c r="R22741" s="34"/>
      <c r="S22741" s="35"/>
      <c r="T22741" s="147"/>
    </row>
    <row r="22742">
      <c r="A22742" s="147"/>
      <c r="B22742" s="64"/>
      <c r="C22742" s="147" t="s">
        <v>217</v>
      </c>
      <c r="E22742" s="161"/>
      <c r="F22742" s="162"/>
      <c r="G22742" s="147"/>
      <c r="H22742" s="146"/>
      <c r="J22742" s="146"/>
      <c r="L22742" s="150"/>
      <c r="N22742" s="163"/>
      <c r="O22742" s="146"/>
      <c r="P22742" s="146"/>
      <c r="Q22742" s="146"/>
      <c r="R22742" s="34"/>
      <c r="S22742" s="35"/>
      <c r="T22742" s="147"/>
    </row>
    <row r="22743">
      <c r="A22743" s="147"/>
      <c r="B22743" s="64"/>
      <c r="C22743" s="147" t="s">
        <v>217</v>
      </c>
      <c r="E22743" s="161"/>
      <c r="F22743" s="162"/>
      <c r="G22743" s="147"/>
      <c r="H22743" s="146"/>
      <c r="J22743" s="146"/>
      <c r="L22743" s="150"/>
      <c r="N22743" s="163"/>
      <c r="O22743" s="146"/>
      <c r="P22743" s="146"/>
      <c r="Q22743" s="146"/>
      <c r="R22743" s="34"/>
      <c r="S22743" s="35"/>
      <c r="T22743" s="147"/>
    </row>
    <row r="22744">
      <c r="A22744" s="147"/>
      <c r="B22744" s="64"/>
      <c r="C22744" s="147" t="s">
        <v>217</v>
      </c>
      <c r="E22744" s="161"/>
      <c r="F22744" s="162"/>
      <c r="G22744" s="147"/>
      <c r="H22744" s="146"/>
      <c r="J22744" s="146"/>
      <c r="L22744" s="150"/>
      <c r="N22744" s="163"/>
      <c r="O22744" s="146"/>
      <c r="P22744" s="146"/>
      <c r="Q22744" s="146"/>
      <c r="R22744" s="34"/>
      <c r="S22744" s="35"/>
      <c r="T22744" s="147"/>
    </row>
    <row r="22745">
      <c r="A22745" s="147"/>
      <c r="B22745" s="64"/>
      <c r="C22745" s="147" t="s">
        <v>217</v>
      </c>
      <c r="E22745" s="161"/>
      <c r="F22745" s="162"/>
      <c r="G22745" s="147"/>
      <c r="H22745" s="146"/>
      <c r="J22745" s="146"/>
      <c r="L22745" s="150"/>
      <c r="N22745" s="163"/>
      <c r="O22745" s="146"/>
      <c r="P22745" s="146"/>
      <c r="Q22745" s="146"/>
      <c r="R22745" s="34"/>
      <c r="S22745" s="35"/>
      <c r="T22745" s="147"/>
    </row>
    <row r="22746">
      <c r="A22746" s="147"/>
      <c r="B22746" s="64"/>
      <c r="C22746" s="147" t="s">
        <v>217</v>
      </c>
      <c r="E22746" s="161"/>
      <c r="F22746" s="162"/>
      <c r="G22746" s="147"/>
      <c r="H22746" s="146"/>
      <c r="J22746" s="146"/>
      <c r="L22746" s="150"/>
      <c r="N22746" s="163"/>
      <c r="O22746" s="146"/>
      <c r="P22746" s="146"/>
      <c r="Q22746" s="146"/>
      <c r="R22746" s="34"/>
      <c r="S22746" s="35"/>
      <c r="T22746" s="147"/>
    </row>
    <row r="22747">
      <c r="A22747" s="147"/>
      <c r="B22747" s="64"/>
      <c r="C22747" s="147" t="s">
        <v>217</v>
      </c>
      <c r="E22747" s="161"/>
      <c r="F22747" s="162"/>
      <c r="G22747" s="147"/>
      <c r="H22747" s="146"/>
      <c r="J22747" s="146"/>
      <c r="L22747" s="150"/>
      <c r="N22747" s="163"/>
      <c r="O22747" s="146"/>
      <c r="P22747" s="146"/>
      <c r="Q22747" s="146"/>
      <c r="R22747" s="34"/>
      <c r="S22747" s="35"/>
      <c r="T22747" s="147"/>
    </row>
    <row r="22748">
      <c r="A22748" s="147"/>
      <c r="B22748" s="64"/>
      <c r="C22748" s="147" t="s">
        <v>217</v>
      </c>
      <c r="E22748" s="161"/>
      <c r="F22748" s="162"/>
      <c r="G22748" s="147"/>
      <c r="H22748" s="146"/>
      <c r="J22748" s="146"/>
      <c r="L22748" s="150"/>
      <c r="N22748" s="163"/>
      <c r="O22748" s="146"/>
      <c r="P22748" s="146"/>
      <c r="Q22748" s="146"/>
      <c r="R22748" s="34"/>
      <c r="S22748" s="35"/>
      <c r="T22748" s="147"/>
    </row>
    <row r="22749">
      <c r="A22749" s="147"/>
      <c r="B22749" s="64"/>
      <c r="C22749" s="147" t="s">
        <v>217</v>
      </c>
      <c r="E22749" s="161"/>
      <c r="F22749" s="162"/>
      <c r="G22749" s="147"/>
      <c r="H22749" s="146"/>
      <c r="J22749" s="146"/>
      <c r="L22749" s="150"/>
      <c r="N22749" s="163"/>
      <c r="O22749" s="146"/>
      <c r="P22749" s="146"/>
      <c r="Q22749" s="146"/>
      <c r="R22749" s="34"/>
      <c r="S22749" s="35"/>
      <c r="T22749" s="147"/>
    </row>
    <row r="22750">
      <c r="A22750" s="147"/>
      <c r="B22750" s="64"/>
      <c r="C22750" s="147" t="s">
        <v>217</v>
      </c>
      <c r="E22750" s="161"/>
      <c r="F22750" s="162"/>
      <c r="G22750" s="147"/>
      <c r="H22750" s="146"/>
      <c r="J22750" s="146"/>
      <c r="L22750" s="150"/>
      <c r="N22750" s="163"/>
      <c r="O22750" s="146"/>
      <c r="P22750" s="146"/>
      <c r="Q22750" s="146"/>
      <c r="R22750" s="34"/>
      <c r="S22750" s="35"/>
      <c r="T22750" s="147"/>
    </row>
    <row r="22751">
      <c r="A22751" s="147"/>
      <c r="B22751" s="64"/>
      <c r="C22751" s="147" t="s">
        <v>217</v>
      </c>
      <c r="E22751" s="161"/>
      <c r="F22751" s="162"/>
      <c r="G22751" s="147"/>
      <c r="H22751" s="146"/>
      <c r="J22751" s="146"/>
      <c r="L22751" s="150"/>
      <c r="N22751" s="163"/>
      <c r="O22751" s="146"/>
      <c r="P22751" s="146"/>
      <c r="Q22751" s="146"/>
      <c r="R22751" s="34"/>
      <c r="S22751" s="35"/>
      <c r="T22751" s="147"/>
    </row>
    <row r="22752">
      <c r="A22752" s="147"/>
      <c r="B22752" s="64"/>
      <c r="C22752" s="147" t="s">
        <v>217</v>
      </c>
      <c r="E22752" s="161"/>
      <c r="F22752" s="162"/>
      <c r="G22752" s="147"/>
      <c r="H22752" s="146"/>
      <c r="J22752" s="146"/>
      <c r="L22752" s="150"/>
      <c r="N22752" s="163"/>
      <c r="O22752" s="146"/>
      <c r="P22752" s="146"/>
      <c r="Q22752" s="146"/>
      <c r="R22752" s="34"/>
      <c r="S22752" s="35"/>
      <c r="T22752" s="147"/>
    </row>
    <row r="22753">
      <c r="A22753" s="147"/>
      <c r="B22753" s="64"/>
      <c r="C22753" s="147" t="s">
        <v>217</v>
      </c>
      <c r="E22753" s="161"/>
      <c r="F22753" s="162"/>
      <c r="G22753" s="147"/>
      <c r="H22753" s="146"/>
      <c r="J22753" s="146"/>
      <c r="L22753" s="150"/>
      <c r="N22753" s="163"/>
      <c r="O22753" s="146"/>
      <c r="P22753" s="146"/>
      <c r="Q22753" s="146"/>
      <c r="R22753" s="34"/>
      <c r="S22753" s="35"/>
      <c r="T22753" s="147"/>
    </row>
    <row r="22754">
      <c r="A22754" s="147"/>
      <c r="B22754" s="64"/>
      <c r="C22754" s="147" t="s">
        <v>217</v>
      </c>
      <c r="E22754" s="161"/>
      <c r="F22754" s="162"/>
      <c r="G22754" s="147"/>
      <c r="H22754" s="146"/>
      <c r="J22754" s="146"/>
      <c r="L22754" s="150"/>
      <c r="N22754" s="163"/>
      <c r="O22754" s="146"/>
      <c r="P22754" s="146"/>
      <c r="Q22754" s="146"/>
      <c r="R22754" s="34"/>
      <c r="S22754" s="35"/>
      <c r="T22754" s="147"/>
    </row>
    <row r="22755">
      <c r="A22755" s="147"/>
      <c r="B22755" s="64"/>
      <c r="C22755" s="147" t="s">
        <v>217</v>
      </c>
      <c r="E22755" s="161"/>
      <c r="F22755" s="162"/>
      <c r="G22755" s="147"/>
      <c r="H22755" s="146"/>
      <c r="J22755" s="146"/>
      <c r="L22755" s="150"/>
      <c r="N22755" s="163"/>
      <c r="O22755" s="146"/>
      <c r="P22755" s="146"/>
      <c r="Q22755" s="146"/>
      <c r="R22755" s="34"/>
      <c r="S22755" s="35"/>
      <c r="T22755" s="147"/>
    </row>
    <row r="22756">
      <c r="A22756" s="147"/>
      <c r="B22756" s="64"/>
      <c r="C22756" s="147" t="s">
        <v>217</v>
      </c>
      <c r="E22756" s="161"/>
      <c r="F22756" s="162"/>
      <c r="G22756" s="147"/>
      <c r="H22756" s="146"/>
      <c r="J22756" s="146"/>
      <c r="L22756" s="150"/>
      <c r="N22756" s="163"/>
      <c r="O22756" s="146"/>
      <c r="P22756" s="146"/>
      <c r="Q22756" s="146"/>
      <c r="R22756" s="34"/>
      <c r="S22756" s="35"/>
      <c r="T22756" s="147"/>
    </row>
    <row r="22757">
      <c r="A22757" s="147"/>
      <c r="B22757" s="64"/>
      <c r="C22757" s="147" t="s">
        <v>217</v>
      </c>
      <c r="E22757" s="161"/>
      <c r="F22757" s="162"/>
      <c r="G22757" s="147"/>
      <c r="H22757" s="146"/>
      <c r="J22757" s="146"/>
      <c r="L22757" s="150"/>
      <c r="N22757" s="163"/>
      <c r="O22757" s="146"/>
      <c r="P22757" s="146"/>
      <c r="Q22757" s="146"/>
      <c r="R22757" s="34"/>
      <c r="S22757" s="35"/>
      <c r="T22757" s="147"/>
    </row>
    <row r="22758">
      <c r="A22758" s="147"/>
      <c r="B22758" s="64"/>
      <c r="C22758" s="147" t="s">
        <v>217</v>
      </c>
      <c r="E22758" s="161"/>
      <c r="F22758" s="162"/>
      <c r="G22758" s="147"/>
      <c r="H22758" s="146"/>
      <c r="J22758" s="146"/>
      <c r="L22758" s="150"/>
      <c r="N22758" s="163"/>
      <c r="O22758" s="146"/>
      <c r="P22758" s="146"/>
      <c r="Q22758" s="146"/>
      <c r="R22758" s="34"/>
      <c r="S22758" s="35"/>
      <c r="T22758" s="147"/>
    </row>
    <row r="22759">
      <c r="A22759" s="147"/>
      <c r="B22759" s="64"/>
      <c r="C22759" s="147" t="s">
        <v>217</v>
      </c>
      <c r="E22759" s="161"/>
      <c r="F22759" s="162"/>
      <c r="G22759" s="147"/>
      <c r="H22759" s="146"/>
      <c r="J22759" s="146"/>
      <c r="L22759" s="150"/>
      <c r="N22759" s="163"/>
      <c r="O22759" s="146"/>
      <c r="P22759" s="146"/>
      <c r="Q22759" s="146"/>
      <c r="R22759" s="34"/>
      <c r="S22759" s="35"/>
      <c r="T22759" s="147"/>
    </row>
    <row r="22760">
      <c r="A22760" s="147"/>
      <c r="B22760" s="64"/>
      <c r="C22760" s="147" t="s">
        <v>217</v>
      </c>
      <c r="E22760" s="161"/>
      <c r="F22760" s="162"/>
      <c r="G22760" s="147"/>
      <c r="H22760" s="146"/>
      <c r="J22760" s="146"/>
      <c r="L22760" s="150"/>
      <c r="N22760" s="163"/>
      <c r="O22760" s="146"/>
      <c r="P22760" s="146"/>
      <c r="Q22760" s="146"/>
      <c r="R22760" s="34"/>
      <c r="S22760" s="35"/>
      <c r="T22760" s="147"/>
    </row>
    <row r="22761">
      <c r="A22761" s="147"/>
      <c r="B22761" s="64"/>
      <c r="C22761" s="147" t="s">
        <v>217</v>
      </c>
      <c r="E22761" s="161"/>
      <c r="F22761" s="162"/>
      <c r="G22761" s="147"/>
      <c r="H22761" s="146"/>
      <c r="J22761" s="146"/>
      <c r="L22761" s="150"/>
      <c r="N22761" s="163"/>
      <c r="O22761" s="146"/>
      <c r="P22761" s="146"/>
      <c r="Q22761" s="146"/>
      <c r="R22761" s="34"/>
      <c r="S22761" s="35"/>
      <c r="T22761" s="147"/>
    </row>
    <row r="22762">
      <c r="A22762" s="147"/>
      <c r="B22762" s="64"/>
      <c r="C22762" s="147" t="s">
        <v>217</v>
      </c>
      <c r="E22762" s="161"/>
      <c r="F22762" s="162"/>
      <c r="G22762" s="147"/>
      <c r="H22762" s="146"/>
      <c r="J22762" s="146"/>
      <c r="L22762" s="150"/>
      <c r="N22762" s="163"/>
      <c r="O22762" s="146"/>
      <c r="P22762" s="146"/>
      <c r="Q22762" s="146"/>
      <c r="R22762" s="34"/>
      <c r="S22762" s="35"/>
      <c r="T22762" s="147"/>
    </row>
    <row r="22763">
      <c r="A22763" s="147"/>
      <c r="B22763" s="64"/>
      <c r="C22763" s="147" t="s">
        <v>217</v>
      </c>
      <c r="E22763" s="161"/>
      <c r="F22763" s="162"/>
      <c r="G22763" s="147"/>
      <c r="H22763" s="146"/>
      <c r="J22763" s="146"/>
      <c r="L22763" s="150"/>
      <c r="N22763" s="163"/>
      <c r="O22763" s="146"/>
      <c r="P22763" s="146"/>
      <c r="Q22763" s="146"/>
      <c r="R22763" s="34"/>
      <c r="S22763" s="35"/>
      <c r="T22763" s="147"/>
    </row>
    <row r="22764">
      <c r="A22764" s="147"/>
      <c r="B22764" s="64"/>
      <c r="C22764" s="147" t="s">
        <v>217</v>
      </c>
      <c r="E22764" s="161"/>
      <c r="F22764" s="162"/>
      <c r="G22764" s="147"/>
      <c r="H22764" s="146"/>
      <c r="J22764" s="146"/>
      <c r="L22764" s="150"/>
      <c r="N22764" s="163"/>
      <c r="O22764" s="146"/>
      <c r="P22764" s="146"/>
      <c r="Q22764" s="146"/>
      <c r="R22764" s="34"/>
      <c r="S22764" s="35"/>
      <c r="T22764" s="147"/>
    </row>
    <row r="22765">
      <c r="A22765" s="147"/>
      <c r="B22765" s="64"/>
      <c r="C22765" s="147" t="s">
        <v>217</v>
      </c>
      <c r="E22765" s="161"/>
      <c r="F22765" s="162"/>
      <c r="G22765" s="147"/>
      <c r="H22765" s="146"/>
      <c r="J22765" s="146"/>
      <c r="L22765" s="150"/>
      <c r="N22765" s="163"/>
      <c r="O22765" s="146"/>
      <c r="P22765" s="146"/>
      <c r="Q22765" s="146"/>
      <c r="R22765" s="34"/>
      <c r="S22765" s="35"/>
      <c r="T22765" s="147"/>
    </row>
    <row r="22766">
      <c r="A22766" s="147"/>
      <c r="B22766" s="64"/>
      <c r="C22766" s="147" t="s">
        <v>217</v>
      </c>
      <c r="E22766" s="161"/>
      <c r="F22766" s="162"/>
      <c r="G22766" s="147"/>
      <c r="H22766" s="146"/>
      <c r="J22766" s="146"/>
      <c r="L22766" s="150"/>
      <c r="N22766" s="163"/>
      <c r="O22766" s="146"/>
      <c r="P22766" s="146"/>
      <c r="Q22766" s="146"/>
      <c r="R22766" s="34"/>
      <c r="S22766" s="35"/>
      <c r="T22766" s="147"/>
    </row>
    <row r="22767">
      <c r="A22767" s="147"/>
      <c r="B22767" s="64"/>
      <c r="C22767" s="147" t="s">
        <v>217</v>
      </c>
      <c r="E22767" s="161"/>
      <c r="F22767" s="162"/>
      <c r="G22767" s="147"/>
      <c r="H22767" s="146"/>
      <c r="J22767" s="146"/>
      <c r="L22767" s="150"/>
      <c r="N22767" s="163"/>
      <c r="O22767" s="146"/>
      <c r="P22767" s="146"/>
      <c r="Q22767" s="146"/>
      <c r="R22767" s="34"/>
      <c r="S22767" s="35"/>
      <c r="T22767" s="147"/>
    </row>
    <row r="22768">
      <c r="A22768" s="147"/>
      <c r="B22768" s="64"/>
      <c r="C22768" s="147" t="s">
        <v>217</v>
      </c>
      <c r="E22768" s="161"/>
      <c r="F22768" s="162"/>
      <c r="G22768" s="147"/>
      <c r="H22768" s="146"/>
      <c r="J22768" s="146"/>
      <c r="L22768" s="150"/>
      <c r="N22768" s="163"/>
      <c r="O22768" s="146"/>
      <c r="P22768" s="146"/>
      <c r="Q22768" s="146"/>
      <c r="R22768" s="34"/>
      <c r="S22768" s="35"/>
      <c r="T22768" s="147"/>
    </row>
    <row r="22769">
      <c r="A22769" s="147"/>
      <c r="B22769" s="64"/>
      <c r="C22769" s="147" t="s">
        <v>217</v>
      </c>
      <c r="E22769" s="161"/>
      <c r="F22769" s="162"/>
      <c r="G22769" s="147"/>
      <c r="H22769" s="146"/>
      <c r="J22769" s="146"/>
      <c r="L22769" s="150"/>
      <c r="N22769" s="163"/>
      <c r="O22769" s="146"/>
      <c r="P22769" s="146"/>
      <c r="Q22769" s="146"/>
      <c r="R22769" s="34"/>
      <c r="S22769" s="35"/>
      <c r="T22769" s="147"/>
    </row>
    <row r="22770">
      <c r="A22770" s="147"/>
      <c r="B22770" s="64"/>
      <c r="C22770" s="147" t="s">
        <v>217</v>
      </c>
      <c r="E22770" s="161"/>
      <c r="F22770" s="162"/>
      <c r="G22770" s="147"/>
      <c r="H22770" s="146"/>
      <c r="J22770" s="146"/>
      <c r="L22770" s="150"/>
      <c r="N22770" s="163"/>
      <c r="O22770" s="146"/>
      <c r="P22770" s="146"/>
      <c r="Q22770" s="146"/>
      <c r="R22770" s="34"/>
      <c r="S22770" s="35"/>
      <c r="T22770" s="147"/>
    </row>
    <row r="22771">
      <c r="A22771" s="147"/>
      <c r="B22771" s="64"/>
      <c r="C22771" s="147" t="s">
        <v>217</v>
      </c>
      <c r="E22771" s="161"/>
      <c r="F22771" s="162"/>
      <c r="G22771" s="147"/>
      <c r="H22771" s="146"/>
      <c r="J22771" s="146"/>
      <c r="L22771" s="150"/>
      <c r="N22771" s="163"/>
      <c r="O22771" s="146"/>
      <c r="P22771" s="146"/>
      <c r="Q22771" s="146"/>
      <c r="R22771" s="34"/>
      <c r="S22771" s="35"/>
      <c r="T22771" s="147"/>
    </row>
    <row r="22772">
      <c r="A22772" s="147"/>
      <c r="B22772" s="64"/>
      <c r="C22772" s="147" t="s">
        <v>217</v>
      </c>
      <c r="E22772" s="161"/>
      <c r="F22772" s="162"/>
      <c r="G22772" s="147"/>
      <c r="H22772" s="146"/>
      <c r="J22772" s="146"/>
      <c r="L22772" s="150"/>
      <c r="N22772" s="163"/>
      <c r="O22772" s="146"/>
      <c r="P22772" s="146"/>
      <c r="Q22772" s="146"/>
      <c r="R22772" s="34"/>
      <c r="S22772" s="35"/>
      <c r="T22772" s="147"/>
    </row>
    <row r="22773">
      <c r="A22773" s="147"/>
      <c r="B22773" s="64"/>
      <c r="C22773" s="147" t="s">
        <v>217</v>
      </c>
      <c r="E22773" s="161"/>
      <c r="F22773" s="162"/>
      <c r="G22773" s="147"/>
      <c r="H22773" s="146"/>
      <c r="J22773" s="146"/>
      <c r="L22773" s="150"/>
      <c r="N22773" s="163"/>
      <c r="O22773" s="146"/>
      <c r="P22773" s="146"/>
      <c r="Q22773" s="146"/>
      <c r="R22773" s="34"/>
      <c r="S22773" s="35"/>
      <c r="T22773" s="147"/>
    </row>
    <row r="22774">
      <c r="A22774" s="147"/>
      <c r="B22774" s="64"/>
      <c r="C22774" s="147" t="s">
        <v>217</v>
      </c>
      <c r="E22774" s="161"/>
      <c r="F22774" s="162"/>
      <c r="G22774" s="147"/>
      <c r="H22774" s="146"/>
      <c r="J22774" s="146"/>
      <c r="L22774" s="150"/>
      <c r="N22774" s="163"/>
      <c r="O22774" s="146"/>
      <c r="P22774" s="146"/>
      <c r="Q22774" s="146"/>
      <c r="R22774" s="34"/>
      <c r="S22774" s="35"/>
      <c r="T22774" s="147"/>
    </row>
    <row r="22775">
      <c r="A22775" s="147"/>
      <c r="B22775" s="64"/>
      <c r="C22775" s="147" t="s">
        <v>217</v>
      </c>
      <c r="E22775" s="161"/>
      <c r="F22775" s="162"/>
      <c r="G22775" s="147"/>
      <c r="H22775" s="146"/>
      <c r="J22775" s="146"/>
      <c r="L22775" s="150"/>
      <c r="N22775" s="163"/>
      <c r="O22775" s="146"/>
      <c r="P22775" s="146"/>
      <c r="Q22775" s="146"/>
      <c r="R22775" s="34"/>
      <c r="S22775" s="35"/>
      <c r="T22775" s="147"/>
    </row>
    <row r="22776">
      <c r="A22776" s="147"/>
      <c r="B22776" s="64"/>
      <c r="C22776" s="147" t="s">
        <v>217</v>
      </c>
      <c r="E22776" s="161"/>
      <c r="F22776" s="162"/>
      <c r="G22776" s="147"/>
      <c r="H22776" s="146"/>
      <c r="J22776" s="146"/>
      <c r="L22776" s="150"/>
      <c r="N22776" s="163"/>
      <c r="O22776" s="146"/>
      <c r="P22776" s="146"/>
      <c r="Q22776" s="146"/>
      <c r="R22776" s="34"/>
      <c r="S22776" s="35"/>
      <c r="T22776" s="147"/>
    </row>
    <row r="22777">
      <c r="A22777" s="147"/>
      <c r="B22777" s="64"/>
      <c r="C22777" s="147" t="s">
        <v>217</v>
      </c>
      <c r="E22777" s="161"/>
      <c r="F22777" s="162"/>
      <c r="G22777" s="147"/>
      <c r="H22777" s="146"/>
      <c r="J22777" s="146"/>
      <c r="L22777" s="150"/>
      <c r="N22777" s="163"/>
      <c r="O22777" s="146"/>
      <c r="P22777" s="146"/>
      <c r="Q22777" s="146"/>
      <c r="R22777" s="34"/>
      <c r="S22777" s="35"/>
      <c r="T22777" s="147"/>
    </row>
    <row r="22778">
      <c r="A22778" s="147"/>
      <c r="B22778" s="64"/>
      <c r="C22778" s="147" t="s">
        <v>217</v>
      </c>
      <c r="E22778" s="161"/>
      <c r="F22778" s="162"/>
      <c r="G22778" s="147"/>
      <c r="H22778" s="146"/>
      <c r="J22778" s="146"/>
      <c r="L22778" s="150"/>
      <c r="N22778" s="163"/>
      <c r="O22778" s="146"/>
      <c r="P22778" s="146"/>
      <c r="Q22778" s="146"/>
      <c r="R22778" s="34"/>
      <c r="S22778" s="35"/>
      <c r="T22778" s="147"/>
    </row>
    <row r="22779">
      <c r="A22779" s="147"/>
      <c r="B22779" s="64"/>
      <c r="C22779" s="147" t="s">
        <v>217</v>
      </c>
      <c r="E22779" s="161"/>
      <c r="F22779" s="162"/>
      <c r="G22779" s="147"/>
      <c r="H22779" s="146"/>
      <c r="J22779" s="146"/>
      <c r="L22779" s="150"/>
      <c r="N22779" s="163"/>
      <c r="O22779" s="146"/>
      <c r="P22779" s="146"/>
      <c r="Q22779" s="146"/>
      <c r="R22779" s="34"/>
      <c r="S22779" s="35"/>
      <c r="T22779" s="147"/>
    </row>
    <row r="22780">
      <c r="A22780" s="147"/>
      <c r="B22780" s="64"/>
      <c r="C22780" s="147" t="s">
        <v>217</v>
      </c>
      <c r="E22780" s="161"/>
      <c r="F22780" s="162"/>
      <c r="G22780" s="147"/>
      <c r="H22780" s="146"/>
      <c r="J22780" s="146"/>
      <c r="L22780" s="150"/>
      <c r="N22780" s="163"/>
      <c r="O22780" s="146"/>
      <c r="P22780" s="146"/>
      <c r="Q22780" s="146"/>
      <c r="R22780" s="34"/>
      <c r="S22780" s="35"/>
      <c r="T22780" s="147"/>
    </row>
    <row r="22781">
      <c r="A22781" s="147"/>
      <c r="B22781" s="64"/>
      <c r="C22781" s="147" t="s">
        <v>217</v>
      </c>
      <c r="E22781" s="161"/>
      <c r="F22781" s="162"/>
      <c r="G22781" s="147"/>
      <c r="H22781" s="146"/>
      <c r="J22781" s="146"/>
      <c r="L22781" s="150"/>
      <c r="N22781" s="163"/>
      <c r="O22781" s="146"/>
      <c r="P22781" s="146"/>
      <c r="Q22781" s="146"/>
      <c r="R22781" s="34"/>
      <c r="S22781" s="35"/>
      <c r="T22781" s="147"/>
    </row>
    <row r="22782">
      <c r="A22782" s="147"/>
      <c r="B22782" s="64"/>
      <c r="C22782" s="147" t="s">
        <v>217</v>
      </c>
      <c r="E22782" s="161"/>
      <c r="F22782" s="162"/>
      <c r="G22782" s="147"/>
      <c r="H22782" s="146"/>
      <c r="J22782" s="146"/>
      <c r="L22782" s="150"/>
      <c r="N22782" s="163"/>
      <c r="O22782" s="146"/>
      <c r="P22782" s="146"/>
      <c r="Q22782" s="146"/>
      <c r="R22782" s="34"/>
      <c r="S22782" s="35"/>
      <c r="T22782" s="147"/>
    </row>
    <row r="22783">
      <c r="A22783" s="147"/>
      <c r="B22783" s="64"/>
      <c r="C22783" s="147" t="s">
        <v>217</v>
      </c>
      <c r="E22783" s="161"/>
      <c r="F22783" s="162"/>
      <c r="G22783" s="147"/>
      <c r="H22783" s="146"/>
      <c r="J22783" s="146"/>
      <c r="L22783" s="150"/>
      <c r="N22783" s="163"/>
      <c r="O22783" s="146"/>
      <c r="P22783" s="146"/>
      <c r="Q22783" s="146"/>
      <c r="R22783" s="34"/>
      <c r="S22783" s="35"/>
      <c r="T22783" s="147"/>
    </row>
    <row r="22784">
      <c r="A22784" s="147"/>
      <c r="B22784" s="64"/>
      <c r="C22784" s="147" t="s">
        <v>217</v>
      </c>
      <c r="E22784" s="161"/>
      <c r="F22784" s="162"/>
      <c r="G22784" s="147"/>
      <c r="H22784" s="146"/>
      <c r="J22784" s="146"/>
      <c r="L22784" s="150"/>
      <c r="N22784" s="163"/>
      <c r="O22784" s="146"/>
      <c r="P22784" s="146"/>
      <c r="Q22784" s="146"/>
      <c r="R22784" s="34"/>
      <c r="S22784" s="35"/>
      <c r="T22784" s="147"/>
    </row>
    <row r="22785">
      <c r="A22785" s="147"/>
      <c r="B22785" s="64"/>
      <c r="C22785" s="147" t="s">
        <v>217</v>
      </c>
      <c r="E22785" s="161"/>
      <c r="F22785" s="162"/>
      <c r="G22785" s="147"/>
      <c r="H22785" s="146"/>
      <c r="J22785" s="146"/>
      <c r="L22785" s="150"/>
      <c r="N22785" s="163"/>
      <c r="O22785" s="146"/>
      <c r="P22785" s="146"/>
      <c r="Q22785" s="146"/>
      <c r="R22785" s="34"/>
      <c r="S22785" s="35"/>
      <c r="T22785" s="147"/>
    </row>
    <row r="22786">
      <c r="A22786" s="147"/>
      <c r="B22786" s="64"/>
      <c r="C22786" s="147" t="s">
        <v>217</v>
      </c>
      <c r="E22786" s="161"/>
      <c r="F22786" s="162"/>
      <c r="G22786" s="147"/>
      <c r="H22786" s="146"/>
      <c r="J22786" s="146"/>
      <c r="L22786" s="150"/>
      <c r="N22786" s="163"/>
      <c r="O22786" s="146"/>
      <c r="P22786" s="146"/>
      <c r="Q22786" s="146"/>
      <c r="R22786" s="34"/>
      <c r="S22786" s="35"/>
      <c r="T22786" s="147"/>
    </row>
    <row r="22787">
      <c r="A22787" s="147"/>
      <c r="B22787" s="64"/>
      <c r="C22787" s="147" t="s">
        <v>217</v>
      </c>
      <c r="E22787" s="161"/>
      <c r="F22787" s="162"/>
      <c r="G22787" s="147"/>
      <c r="H22787" s="146"/>
      <c r="J22787" s="146"/>
      <c r="L22787" s="150"/>
      <c r="N22787" s="163"/>
      <c r="O22787" s="146"/>
      <c r="P22787" s="146"/>
      <c r="Q22787" s="146"/>
      <c r="R22787" s="34"/>
      <c r="S22787" s="35"/>
      <c r="T22787" s="147"/>
    </row>
    <row r="22788">
      <c r="A22788" s="147"/>
      <c r="B22788" s="64"/>
      <c r="C22788" s="147" t="s">
        <v>217</v>
      </c>
      <c r="E22788" s="161"/>
      <c r="F22788" s="162"/>
      <c r="G22788" s="147"/>
      <c r="H22788" s="146"/>
      <c r="J22788" s="146"/>
      <c r="L22788" s="150"/>
      <c r="N22788" s="163"/>
      <c r="O22788" s="146"/>
      <c r="P22788" s="146"/>
      <c r="Q22788" s="146"/>
      <c r="R22788" s="34"/>
      <c r="S22788" s="35"/>
      <c r="T22788" s="147"/>
    </row>
    <row r="22789">
      <c r="A22789" s="147"/>
      <c r="B22789" s="64"/>
      <c r="C22789" s="147" t="s">
        <v>217</v>
      </c>
      <c r="E22789" s="161"/>
      <c r="F22789" s="162"/>
      <c r="G22789" s="147"/>
      <c r="H22789" s="146"/>
      <c r="J22789" s="146"/>
      <c r="L22789" s="150"/>
      <c r="N22789" s="163"/>
      <c r="O22789" s="146"/>
      <c r="P22789" s="146"/>
      <c r="Q22789" s="146"/>
      <c r="R22789" s="34"/>
      <c r="S22789" s="35"/>
      <c r="T22789" s="147"/>
    </row>
    <row r="22790">
      <c r="A22790" s="147"/>
      <c r="B22790" s="64"/>
      <c r="C22790" s="147" t="s">
        <v>217</v>
      </c>
      <c r="E22790" s="161"/>
      <c r="F22790" s="162"/>
      <c r="G22790" s="147"/>
      <c r="H22790" s="146"/>
      <c r="J22790" s="146"/>
      <c r="L22790" s="150"/>
      <c r="N22790" s="163"/>
      <c r="O22790" s="146"/>
      <c r="P22790" s="146"/>
      <c r="Q22790" s="146"/>
      <c r="R22790" s="34"/>
      <c r="S22790" s="35"/>
      <c r="T22790" s="147"/>
    </row>
    <row r="22791">
      <c r="A22791" s="147"/>
      <c r="B22791" s="64"/>
      <c r="C22791" s="147" t="s">
        <v>217</v>
      </c>
      <c r="E22791" s="161"/>
      <c r="F22791" s="162"/>
      <c r="G22791" s="147"/>
      <c r="H22791" s="146"/>
      <c r="J22791" s="146"/>
      <c r="L22791" s="150"/>
      <c r="N22791" s="163"/>
      <c r="O22791" s="146"/>
      <c r="P22791" s="146"/>
      <c r="Q22791" s="146"/>
      <c r="R22791" s="34"/>
      <c r="S22791" s="35"/>
      <c r="T22791" s="147"/>
    </row>
    <row r="22792">
      <c r="A22792" s="147"/>
      <c r="B22792" s="64"/>
      <c r="C22792" s="147" t="s">
        <v>217</v>
      </c>
      <c r="E22792" s="161"/>
      <c r="F22792" s="162"/>
      <c r="G22792" s="147"/>
      <c r="H22792" s="146"/>
      <c r="J22792" s="146"/>
      <c r="L22792" s="150"/>
      <c r="N22792" s="163"/>
      <c r="O22792" s="146"/>
      <c r="P22792" s="146"/>
      <c r="Q22792" s="146"/>
      <c r="R22792" s="34"/>
      <c r="S22792" s="35"/>
      <c r="T22792" s="147"/>
    </row>
    <row r="22793">
      <c r="A22793" s="147"/>
      <c r="B22793" s="64"/>
      <c r="C22793" s="147" t="s">
        <v>217</v>
      </c>
      <c r="E22793" s="161"/>
      <c r="F22793" s="162"/>
      <c r="G22793" s="147"/>
      <c r="H22793" s="146"/>
      <c r="J22793" s="146"/>
      <c r="L22793" s="150"/>
      <c r="N22793" s="163"/>
      <c r="O22793" s="146"/>
      <c r="P22793" s="146"/>
      <c r="Q22793" s="146"/>
      <c r="R22793" s="34"/>
      <c r="S22793" s="35"/>
      <c r="T22793" s="147"/>
    </row>
    <row r="22794">
      <c r="A22794" s="147"/>
      <c r="B22794" s="64"/>
      <c r="C22794" s="147" t="s">
        <v>217</v>
      </c>
      <c r="E22794" s="161"/>
      <c r="F22794" s="162"/>
      <c r="G22794" s="147"/>
      <c r="H22794" s="146"/>
      <c r="J22794" s="146"/>
      <c r="L22794" s="150"/>
      <c r="N22794" s="163"/>
      <c r="O22794" s="146"/>
      <c r="P22794" s="146"/>
      <c r="Q22794" s="146"/>
      <c r="R22794" s="34"/>
      <c r="S22794" s="35"/>
      <c r="T22794" s="147"/>
    </row>
    <row r="22795">
      <c r="A22795" s="147"/>
      <c r="B22795" s="64"/>
      <c r="C22795" s="147" t="s">
        <v>217</v>
      </c>
      <c r="E22795" s="161"/>
      <c r="F22795" s="162"/>
      <c r="G22795" s="147"/>
      <c r="H22795" s="146"/>
      <c r="J22795" s="146"/>
      <c r="L22795" s="150"/>
      <c r="N22795" s="163"/>
      <c r="O22795" s="146"/>
      <c r="P22795" s="146"/>
      <c r="Q22795" s="146"/>
      <c r="R22795" s="34"/>
      <c r="S22795" s="35"/>
      <c r="T22795" s="147"/>
    </row>
    <row r="22796">
      <c r="A22796" s="147"/>
      <c r="B22796" s="64"/>
      <c r="C22796" s="147" t="s">
        <v>217</v>
      </c>
      <c r="E22796" s="161"/>
      <c r="F22796" s="162"/>
      <c r="G22796" s="147"/>
      <c r="H22796" s="146"/>
      <c r="J22796" s="146"/>
      <c r="L22796" s="150"/>
      <c r="N22796" s="163"/>
      <c r="O22796" s="146"/>
      <c r="P22796" s="146"/>
      <c r="Q22796" s="146"/>
      <c r="R22796" s="34"/>
      <c r="S22796" s="35"/>
      <c r="T22796" s="147"/>
    </row>
    <row r="22797">
      <c r="A22797" s="147"/>
      <c r="B22797" s="64"/>
      <c r="C22797" s="147" t="s">
        <v>217</v>
      </c>
      <c r="E22797" s="161"/>
      <c r="F22797" s="162"/>
      <c r="G22797" s="147"/>
      <c r="H22797" s="146"/>
      <c r="J22797" s="146"/>
      <c r="L22797" s="150"/>
      <c r="N22797" s="163"/>
      <c r="O22797" s="146"/>
      <c r="P22797" s="146"/>
      <c r="Q22797" s="146"/>
      <c r="R22797" s="34"/>
      <c r="S22797" s="35"/>
      <c r="T22797" s="147"/>
    </row>
    <row r="22798">
      <c r="A22798" s="147"/>
      <c r="B22798" s="64"/>
      <c r="C22798" s="147" t="s">
        <v>217</v>
      </c>
      <c r="E22798" s="161"/>
      <c r="F22798" s="162"/>
      <c r="G22798" s="147"/>
      <c r="H22798" s="146"/>
      <c r="J22798" s="146"/>
      <c r="L22798" s="150"/>
      <c r="N22798" s="163"/>
      <c r="O22798" s="146"/>
      <c r="P22798" s="146"/>
      <c r="Q22798" s="146"/>
      <c r="R22798" s="34"/>
      <c r="S22798" s="35"/>
      <c r="T22798" s="147"/>
    </row>
    <row r="22799">
      <c r="A22799" s="147"/>
      <c r="B22799" s="64"/>
      <c r="C22799" s="147" t="s">
        <v>217</v>
      </c>
      <c r="E22799" s="161"/>
      <c r="F22799" s="162"/>
      <c r="G22799" s="147"/>
      <c r="H22799" s="146"/>
      <c r="J22799" s="146"/>
      <c r="L22799" s="150"/>
      <c r="N22799" s="163"/>
      <c r="O22799" s="146"/>
      <c r="P22799" s="146"/>
      <c r="Q22799" s="146"/>
      <c r="R22799" s="34"/>
      <c r="S22799" s="35"/>
      <c r="T22799" s="147"/>
    </row>
    <row r="22800">
      <c r="A22800" s="147"/>
      <c r="B22800" s="64"/>
      <c r="C22800" s="147" t="s">
        <v>217</v>
      </c>
      <c r="E22800" s="161"/>
      <c r="F22800" s="162"/>
      <c r="G22800" s="147"/>
      <c r="H22800" s="146"/>
      <c r="J22800" s="146"/>
      <c r="L22800" s="150"/>
      <c r="N22800" s="163"/>
      <c r="O22800" s="146"/>
      <c r="P22800" s="146"/>
      <c r="Q22800" s="146"/>
      <c r="R22800" s="34"/>
      <c r="S22800" s="35"/>
      <c r="T22800" s="147"/>
    </row>
    <row r="22801">
      <c r="A22801" s="147"/>
      <c r="B22801" s="64"/>
      <c r="C22801" s="147" t="s">
        <v>217</v>
      </c>
      <c r="E22801" s="161"/>
      <c r="F22801" s="162"/>
      <c r="G22801" s="147"/>
      <c r="H22801" s="146"/>
      <c r="J22801" s="146"/>
      <c r="L22801" s="150"/>
      <c r="N22801" s="163"/>
      <c r="O22801" s="146"/>
      <c r="P22801" s="146"/>
      <c r="Q22801" s="146"/>
      <c r="R22801" s="34"/>
      <c r="S22801" s="35"/>
      <c r="T22801" s="147"/>
    </row>
    <row r="22802">
      <c r="A22802" s="147"/>
      <c r="B22802" s="64"/>
      <c r="C22802" s="147" t="s">
        <v>217</v>
      </c>
      <c r="E22802" s="161"/>
      <c r="F22802" s="162"/>
      <c r="G22802" s="147"/>
      <c r="H22802" s="146"/>
      <c r="J22802" s="146"/>
      <c r="L22802" s="150"/>
      <c r="N22802" s="163"/>
      <c r="O22802" s="146"/>
      <c r="P22802" s="146"/>
      <c r="Q22802" s="146"/>
      <c r="R22802" s="34"/>
      <c r="S22802" s="35"/>
      <c r="T22802" s="147"/>
    </row>
    <row r="22803">
      <c r="A22803" s="147"/>
      <c r="B22803" s="64"/>
      <c r="C22803" s="147" t="s">
        <v>217</v>
      </c>
      <c r="E22803" s="161"/>
      <c r="F22803" s="162"/>
      <c r="G22803" s="147"/>
      <c r="H22803" s="146"/>
      <c r="J22803" s="146"/>
      <c r="L22803" s="150"/>
      <c r="N22803" s="163"/>
      <c r="O22803" s="146"/>
      <c r="P22803" s="146"/>
      <c r="Q22803" s="146"/>
      <c r="R22803" s="34"/>
      <c r="S22803" s="35"/>
      <c r="T22803" s="147"/>
    </row>
    <row r="22804">
      <c r="A22804" s="147"/>
      <c r="B22804" s="64"/>
      <c r="C22804" s="147" t="s">
        <v>217</v>
      </c>
      <c r="E22804" s="161"/>
      <c r="F22804" s="162"/>
      <c r="G22804" s="147"/>
      <c r="H22804" s="146"/>
      <c r="J22804" s="146"/>
      <c r="L22804" s="150"/>
      <c r="N22804" s="163"/>
      <c r="O22804" s="146"/>
      <c r="P22804" s="146"/>
      <c r="Q22804" s="146"/>
      <c r="R22804" s="34"/>
      <c r="S22804" s="35"/>
      <c r="T22804" s="147"/>
    </row>
    <row r="22805">
      <c r="A22805" s="147"/>
      <c r="B22805" s="64"/>
      <c r="C22805" s="147" t="s">
        <v>217</v>
      </c>
      <c r="E22805" s="161"/>
      <c r="F22805" s="162"/>
      <c r="G22805" s="147"/>
      <c r="H22805" s="146"/>
      <c r="J22805" s="146"/>
      <c r="L22805" s="150"/>
      <c r="N22805" s="163"/>
      <c r="O22805" s="146"/>
      <c r="P22805" s="146"/>
      <c r="Q22805" s="146"/>
      <c r="R22805" s="34"/>
      <c r="S22805" s="35"/>
      <c r="T22805" s="147"/>
    </row>
    <row r="22806">
      <c r="A22806" s="147"/>
      <c r="B22806" s="64"/>
      <c r="C22806" s="147" t="s">
        <v>217</v>
      </c>
      <c r="E22806" s="161"/>
      <c r="F22806" s="162"/>
      <c r="G22806" s="147"/>
      <c r="H22806" s="146"/>
      <c r="J22806" s="146"/>
      <c r="L22806" s="150"/>
      <c r="N22806" s="163"/>
      <c r="O22806" s="146"/>
      <c r="P22806" s="146"/>
      <c r="Q22806" s="146"/>
      <c r="R22806" s="34"/>
      <c r="S22806" s="35"/>
      <c r="T22806" s="147"/>
    </row>
    <row r="22807">
      <c r="A22807" s="147"/>
      <c r="B22807" s="64"/>
      <c r="C22807" s="147" t="s">
        <v>217</v>
      </c>
      <c r="E22807" s="161"/>
      <c r="F22807" s="162"/>
      <c r="G22807" s="147"/>
      <c r="H22807" s="146"/>
      <c r="J22807" s="146"/>
      <c r="L22807" s="150"/>
      <c r="N22807" s="163"/>
      <c r="O22807" s="146"/>
      <c r="P22807" s="146"/>
      <c r="Q22807" s="146"/>
      <c r="R22807" s="34"/>
      <c r="S22807" s="35"/>
      <c r="T22807" s="147"/>
    </row>
    <row r="22808">
      <c r="A22808" s="147"/>
      <c r="B22808" s="64"/>
      <c r="C22808" s="147" t="s">
        <v>217</v>
      </c>
      <c r="E22808" s="161"/>
      <c r="F22808" s="162"/>
      <c r="G22808" s="147"/>
      <c r="H22808" s="146"/>
      <c r="J22808" s="146"/>
      <c r="L22808" s="150"/>
      <c r="N22808" s="163"/>
      <c r="O22808" s="146"/>
      <c r="P22808" s="146"/>
      <c r="Q22808" s="146"/>
      <c r="R22808" s="34"/>
      <c r="S22808" s="35"/>
      <c r="T22808" s="147"/>
    </row>
    <row r="22809">
      <c r="A22809" s="147"/>
      <c r="B22809" s="64"/>
      <c r="C22809" s="147" t="s">
        <v>217</v>
      </c>
      <c r="E22809" s="161"/>
      <c r="F22809" s="162"/>
      <c r="G22809" s="147"/>
      <c r="H22809" s="146"/>
      <c r="J22809" s="146"/>
      <c r="L22809" s="150"/>
      <c r="N22809" s="163"/>
      <c r="O22809" s="146"/>
      <c r="P22809" s="146"/>
      <c r="Q22809" s="146"/>
      <c r="R22809" s="34"/>
      <c r="S22809" s="35"/>
      <c r="T22809" s="147"/>
    </row>
    <row r="22810">
      <c r="A22810" s="147"/>
      <c r="B22810" s="64"/>
      <c r="C22810" s="147" t="s">
        <v>217</v>
      </c>
      <c r="E22810" s="161"/>
      <c r="F22810" s="162"/>
      <c r="G22810" s="147"/>
      <c r="H22810" s="146"/>
      <c r="J22810" s="146"/>
      <c r="L22810" s="150"/>
      <c r="N22810" s="163"/>
      <c r="O22810" s="146"/>
      <c r="P22810" s="146"/>
      <c r="Q22810" s="146"/>
      <c r="R22810" s="34"/>
      <c r="S22810" s="35"/>
      <c r="T22810" s="147"/>
    </row>
    <row r="22811">
      <c r="A22811" s="147"/>
      <c r="B22811" s="64"/>
      <c r="C22811" s="147" t="s">
        <v>217</v>
      </c>
      <c r="E22811" s="161"/>
      <c r="F22811" s="162"/>
      <c r="G22811" s="147"/>
      <c r="H22811" s="146"/>
      <c r="J22811" s="146"/>
      <c r="L22811" s="150"/>
      <c r="N22811" s="163"/>
      <c r="O22811" s="146"/>
      <c r="P22811" s="146"/>
      <c r="Q22811" s="146"/>
      <c r="R22811" s="34"/>
      <c r="S22811" s="35"/>
      <c r="T22811" s="147"/>
    </row>
    <row r="22812">
      <c r="A22812" s="147"/>
      <c r="B22812" s="64"/>
      <c r="C22812" s="147" t="s">
        <v>217</v>
      </c>
      <c r="E22812" s="161"/>
      <c r="F22812" s="162"/>
      <c r="G22812" s="147"/>
      <c r="H22812" s="146"/>
      <c r="J22812" s="146"/>
      <c r="L22812" s="150"/>
      <c r="N22812" s="163"/>
      <c r="O22812" s="146"/>
      <c r="P22812" s="146"/>
      <c r="Q22812" s="146"/>
      <c r="R22812" s="34"/>
      <c r="S22812" s="35"/>
      <c r="T22812" s="147"/>
    </row>
    <row r="22813">
      <c r="A22813" s="147"/>
      <c r="B22813" s="64"/>
      <c r="C22813" s="147" t="s">
        <v>217</v>
      </c>
      <c r="E22813" s="161"/>
      <c r="F22813" s="162"/>
      <c r="G22813" s="147"/>
      <c r="H22813" s="146"/>
      <c r="J22813" s="146"/>
      <c r="L22813" s="150"/>
      <c r="N22813" s="163"/>
      <c r="O22813" s="146"/>
      <c r="P22813" s="146"/>
      <c r="Q22813" s="146"/>
      <c r="R22813" s="34"/>
      <c r="S22813" s="35"/>
      <c r="T22813" s="147"/>
    </row>
    <row r="22814">
      <c r="A22814" s="147"/>
      <c r="B22814" s="64"/>
      <c r="C22814" s="147" t="s">
        <v>217</v>
      </c>
      <c r="E22814" s="161"/>
      <c r="F22814" s="162"/>
      <c r="G22814" s="147"/>
      <c r="H22814" s="146"/>
      <c r="J22814" s="146"/>
      <c r="L22814" s="150"/>
      <c r="N22814" s="163"/>
      <c r="O22814" s="146"/>
      <c r="P22814" s="146"/>
      <c r="Q22814" s="146"/>
      <c r="R22814" s="34"/>
      <c r="S22814" s="35"/>
      <c r="T22814" s="147"/>
    </row>
    <row r="22815">
      <c r="A22815" s="147"/>
      <c r="B22815" s="64"/>
      <c r="C22815" s="147" t="s">
        <v>217</v>
      </c>
      <c r="E22815" s="161"/>
      <c r="F22815" s="162"/>
      <c r="G22815" s="147"/>
      <c r="H22815" s="146"/>
      <c r="J22815" s="146"/>
      <c r="L22815" s="150"/>
      <c r="N22815" s="163"/>
      <c r="O22815" s="146"/>
      <c r="P22815" s="146"/>
      <c r="Q22815" s="146"/>
      <c r="R22815" s="34"/>
      <c r="S22815" s="35"/>
      <c r="T22815" s="147"/>
    </row>
    <row r="22816">
      <c r="A22816" s="147"/>
      <c r="B22816" s="64"/>
      <c r="C22816" s="147" t="s">
        <v>217</v>
      </c>
      <c r="E22816" s="161"/>
      <c r="F22816" s="162"/>
      <c r="G22816" s="147"/>
      <c r="H22816" s="146"/>
      <c r="J22816" s="146"/>
      <c r="L22816" s="150"/>
      <c r="N22816" s="163"/>
      <c r="O22816" s="146"/>
      <c r="P22816" s="146"/>
      <c r="Q22816" s="146"/>
      <c r="R22816" s="34"/>
      <c r="S22816" s="35"/>
      <c r="T22816" s="147"/>
    </row>
    <row r="22817">
      <c r="A22817" s="147"/>
      <c r="B22817" s="64"/>
      <c r="C22817" s="147" t="s">
        <v>217</v>
      </c>
      <c r="E22817" s="161"/>
      <c r="F22817" s="162"/>
      <c r="G22817" s="147"/>
      <c r="H22817" s="146"/>
      <c r="J22817" s="146"/>
      <c r="L22817" s="150"/>
      <c r="N22817" s="163"/>
      <c r="O22817" s="146"/>
      <c r="P22817" s="146"/>
      <c r="Q22817" s="146"/>
      <c r="R22817" s="34"/>
      <c r="S22817" s="35"/>
      <c r="T22817" s="147"/>
    </row>
    <row r="22818">
      <c r="A22818" s="147"/>
      <c r="B22818" s="64"/>
      <c r="C22818" s="147" t="s">
        <v>217</v>
      </c>
      <c r="E22818" s="161"/>
      <c r="F22818" s="162"/>
      <c r="G22818" s="147"/>
      <c r="H22818" s="146"/>
      <c r="J22818" s="146"/>
      <c r="L22818" s="150"/>
      <c r="N22818" s="163"/>
      <c r="O22818" s="146"/>
      <c r="P22818" s="146"/>
      <c r="Q22818" s="146"/>
      <c r="R22818" s="34"/>
      <c r="S22818" s="35"/>
      <c r="T22818" s="147"/>
    </row>
    <row r="22819">
      <c r="A22819" s="147"/>
      <c r="B22819" s="64"/>
      <c r="C22819" s="147" t="s">
        <v>217</v>
      </c>
      <c r="E22819" s="161"/>
      <c r="F22819" s="162"/>
      <c r="G22819" s="147"/>
      <c r="H22819" s="146"/>
      <c r="J22819" s="146"/>
      <c r="L22819" s="150"/>
      <c r="N22819" s="163"/>
      <c r="O22819" s="146"/>
      <c r="P22819" s="146"/>
      <c r="Q22819" s="146"/>
      <c r="R22819" s="34"/>
      <c r="S22819" s="35"/>
      <c r="T22819" s="147"/>
    </row>
    <row r="22820">
      <c r="A22820" s="147"/>
      <c r="B22820" s="64"/>
      <c r="C22820" s="147" t="s">
        <v>217</v>
      </c>
      <c r="E22820" s="161"/>
      <c r="F22820" s="162"/>
      <c r="G22820" s="147"/>
      <c r="H22820" s="146"/>
      <c r="J22820" s="146"/>
      <c r="L22820" s="150"/>
      <c r="N22820" s="163"/>
      <c r="O22820" s="146"/>
      <c r="P22820" s="146"/>
      <c r="Q22820" s="146"/>
      <c r="R22820" s="34"/>
      <c r="S22820" s="35"/>
      <c r="T22820" s="147"/>
    </row>
    <row r="22821">
      <c r="A22821" s="147"/>
      <c r="B22821" s="64"/>
      <c r="C22821" s="147" t="s">
        <v>217</v>
      </c>
      <c r="E22821" s="161"/>
      <c r="F22821" s="162"/>
      <c r="G22821" s="147"/>
      <c r="H22821" s="146"/>
      <c r="J22821" s="146"/>
      <c r="L22821" s="150"/>
      <c r="N22821" s="163"/>
      <c r="O22821" s="146"/>
      <c r="P22821" s="146"/>
      <c r="Q22821" s="146"/>
      <c r="R22821" s="34"/>
      <c r="S22821" s="35"/>
      <c r="T22821" s="147"/>
    </row>
    <row r="22822">
      <c r="A22822" s="147"/>
      <c r="B22822" s="64"/>
      <c r="C22822" s="147" t="s">
        <v>217</v>
      </c>
      <c r="E22822" s="161"/>
      <c r="F22822" s="162"/>
      <c r="G22822" s="147"/>
      <c r="H22822" s="146"/>
      <c r="J22822" s="146"/>
      <c r="L22822" s="150"/>
      <c r="N22822" s="163"/>
      <c r="O22822" s="146"/>
      <c r="P22822" s="146"/>
      <c r="Q22822" s="146"/>
      <c r="R22822" s="34"/>
      <c r="S22822" s="35"/>
      <c r="T22822" s="147"/>
    </row>
    <row r="22823">
      <c r="A22823" s="147"/>
      <c r="B22823" s="64"/>
      <c r="C22823" s="147" t="s">
        <v>217</v>
      </c>
      <c r="E22823" s="161"/>
      <c r="F22823" s="162"/>
      <c r="G22823" s="147"/>
      <c r="H22823" s="146"/>
      <c r="J22823" s="146"/>
      <c r="L22823" s="150"/>
      <c r="N22823" s="163"/>
      <c r="O22823" s="146"/>
      <c r="P22823" s="146"/>
      <c r="Q22823" s="146"/>
      <c r="R22823" s="34"/>
      <c r="S22823" s="35"/>
      <c r="T22823" s="147"/>
    </row>
    <row r="22824">
      <c r="A22824" s="147"/>
      <c r="B22824" s="64"/>
      <c r="C22824" s="147" t="s">
        <v>217</v>
      </c>
      <c r="E22824" s="161"/>
      <c r="F22824" s="162"/>
      <c r="G22824" s="147"/>
      <c r="H22824" s="146"/>
      <c r="J22824" s="146"/>
      <c r="L22824" s="150"/>
      <c r="N22824" s="163"/>
      <c r="O22824" s="146"/>
      <c r="P22824" s="146"/>
      <c r="Q22824" s="146"/>
      <c r="R22824" s="34"/>
      <c r="S22824" s="35"/>
      <c r="T22824" s="147"/>
    </row>
    <row r="22825">
      <c r="A22825" s="147"/>
      <c r="B22825" s="64"/>
      <c r="C22825" s="147" t="s">
        <v>217</v>
      </c>
      <c r="E22825" s="161"/>
      <c r="F22825" s="162"/>
      <c r="G22825" s="147"/>
      <c r="H22825" s="146"/>
      <c r="J22825" s="146"/>
      <c r="L22825" s="150"/>
      <c r="N22825" s="163"/>
      <c r="O22825" s="146"/>
      <c r="P22825" s="146"/>
      <c r="Q22825" s="146"/>
      <c r="R22825" s="34"/>
      <c r="S22825" s="35"/>
      <c r="T22825" s="147"/>
    </row>
    <row r="22826">
      <c r="A22826" s="147"/>
      <c r="B22826" s="64"/>
      <c r="C22826" s="147" t="s">
        <v>217</v>
      </c>
      <c r="E22826" s="161"/>
      <c r="F22826" s="162"/>
      <c r="G22826" s="147"/>
      <c r="H22826" s="146"/>
      <c r="J22826" s="146"/>
      <c r="L22826" s="150"/>
      <c r="N22826" s="163"/>
      <c r="O22826" s="146"/>
      <c r="P22826" s="146"/>
      <c r="Q22826" s="146"/>
      <c r="R22826" s="34"/>
      <c r="S22826" s="35"/>
      <c r="T22826" s="147"/>
    </row>
    <row r="22827">
      <c r="A22827" s="147"/>
      <c r="B22827" s="64"/>
      <c r="C22827" s="147" t="s">
        <v>217</v>
      </c>
      <c r="E22827" s="161"/>
      <c r="F22827" s="162"/>
      <c r="G22827" s="147"/>
      <c r="H22827" s="146"/>
      <c r="J22827" s="146"/>
      <c r="L22827" s="150"/>
      <c r="N22827" s="163"/>
      <c r="O22827" s="146"/>
      <c r="P22827" s="146"/>
      <c r="Q22827" s="146"/>
      <c r="R22827" s="34"/>
      <c r="S22827" s="35"/>
      <c r="T22827" s="147"/>
    </row>
    <row r="22828">
      <c r="A22828" s="147"/>
      <c r="B22828" s="64"/>
      <c r="C22828" s="147" t="s">
        <v>217</v>
      </c>
      <c r="E22828" s="161"/>
      <c r="F22828" s="162"/>
      <c r="G22828" s="147"/>
      <c r="H22828" s="146"/>
      <c r="J22828" s="146"/>
      <c r="L22828" s="150"/>
      <c r="N22828" s="163"/>
      <c r="O22828" s="146"/>
      <c r="P22828" s="146"/>
      <c r="Q22828" s="146"/>
      <c r="R22828" s="34"/>
      <c r="S22828" s="35"/>
      <c r="T22828" s="147"/>
    </row>
    <row r="22829">
      <c r="A22829" s="147"/>
      <c r="B22829" s="64"/>
      <c r="C22829" s="147" t="s">
        <v>217</v>
      </c>
      <c r="E22829" s="161"/>
      <c r="F22829" s="162"/>
      <c r="G22829" s="147"/>
      <c r="H22829" s="146"/>
      <c r="J22829" s="146"/>
      <c r="L22829" s="150"/>
      <c r="N22829" s="163"/>
      <c r="O22829" s="146"/>
      <c r="P22829" s="146"/>
      <c r="Q22829" s="146"/>
      <c r="R22829" s="34"/>
      <c r="S22829" s="35"/>
      <c r="T22829" s="147"/>
    </row>
    <row r="22830">
      <c r="A22830" s="147"/>
      <c r="B22830" s="64"/>
      <c r="C22830" s="147" t="s">
        <v>217</v>
      </c>
      <c r="E22830" s="161"/>
      <c r="F22830" s="162"/>
      <c r="G22830" s="147"/>
      <c r="H22830" s="146"/>
      <c r="J22830" s="146"/>
      <c r="L22830" s="150"/>
      <c r="N22830" s="163"/>
      <c r="O22830" s="146"/>
      <c r="P22830" s="146"/>
      <c r="Q22830" s="146"/>
      <c r="R22830" s="34"/>
      <c r="S22830" s="35"/>
      <c r="T22830" s="147"/>
    </row>
    <row r="22831">
      <c r="A22831" s="147"/>
      <c r="B22831" s="64"/>
      <c r="C22831" s="147" t="s">
        <v>217</v>
      </c>
      <c r="E22831" s="161"/>
      <c r="F22831" s="162"/>
      <c r="G22831" s="147"/>
      <c r="H22831" s="146"/>
      <c r="J22831" s="146"/>
      <c r="L22831" s="150"/>
      <c r="N22831" s="163"/>
      <c r="O22831" s="146"/>
      <c r="P22831" s="146"/>
      <c r="Q22831" s="146"/>
      <c r="R22831" s="34"/>
      <c r="S22831" s="35"/>
      <c r="T22831" s="147"/>
    </row>
    <row r="22832">
      <c r="A22832" s="147"/>
      <c r="B22832" s="64"/>
      <c r="C22832" s="147" t="s">
        <v>217</v>
      </c>
      <c r="E22832" s="161"/>
      <c r="F22832" s="162"/>
      <c r="G22832" s="147"/>
      <c r="H22832" s="146"/>
      <c r="J22832" s="146"/>
      <c r="L22832" s="150"/>
      <c r="N22832" s="163"/>
      <c r="O22832" s="146"/>
      <c r="P22832" s="146"/>
      <c r="Q22832" s="146"/>
      <c r="R22832" s="34"/>
      <c r="S22832" s="35"/>
      <c r="T22832" s="147"/>
    </row>
    <row r="22833">
      <c r="A22833" s="147"/>
      <c r="B22833" s="64"/>
      <c r="C22833" s="147" t="s">
        <v>217</v>
      </c>
      <c r="E22833" s="161"/>
      <c r="F22833" s="162"/>
      <c r="G22833" s="147"/>
      <c r="H22833" s="146"/>
      <c r="J22833" s="146"/>
      <c r="L22833" s="150"/>
      <c r="N22833" s="163"/>
      <c r="O22833" s="146"/>
      <c r="P22833" s="146"/>
      <c r="Q22833" s="146"/>
      <c r="R22833" s="34"/>
      <c r="S22833" s="35"/>
      <c r="T22833" s="147"/>
    </row>
    <row r="22834">
      <c r="A22834" s="147"/>
      <c r="B22834" s="64"/>
      <c r="C22834" s="147" t="s">
        <v>217</v>
      </c>
      <c r="E22834" s="161"/>
      <c r="F22834" s="162"/>
      <c r="G22834" s="147"/>
      <c r="H22834" s="146"/>
      <c r="J22834" s="146"/>
      <c r="L22834" s="150"/>
      <c r="N22834" s="163"/>
      <c r="O22834" s="146"/>
      <c r="P22834" s="146"/>
      <c r="Q22834" s="146"/>
      <c r="R22834" s="34"/>
      <c r="S22834" s="35"/>
      <c r="T22834" s="147"/>
    </row>
    <row r="22835">
      <c r="A22835" s="147"/>
      <c r="B22835" s="64"/>
      <c r="C22835" s="147" t="s">
        <v>217</v>
      </c>
      <c r="E22835" s="161"/>
      <c r="F22835" s="162"/>
      <c r="G22835" s="147"/>
      <c r="H22835" s="146"/>
      <c r="J22835" s="146"/>
      <c r="L22835" s="150"/>
      <c r="N22835" s="163"/>
      <c r="O22835" s="146"/>
      <c r="P22835" s="146"/>
      <c r="Q22835" s="146"/>
      <c r="R22835" s="34"/>
      <c r="S22835" s="35"/>
      <c r="T22835" s="147"/>
    </row>
    <row r="22836">
      <c r="A22836" s="147"/>
      <c r="B22836" s="64"/>
      <c r="C22836" s="147" t="s">
        <v>217</v>
      </c>
      <c r="E22836" s="161"/>
      <c r="F22836" s="162"/>
      <c r="G22836" s="147"/>
      <c r="H22836" s="146"/>
      <c r="J22836" s="146"/>
      <c r="L22836" s="150"/>
      <c r="N22836" s="163"/>
      <c r="O22836" s="146"/>
      <c r="P22836" s="146"/>
      <c r="Q22836" s="146"/>
      <c r="R22836" s="34"/>
      <c r="S22836" s="35"/>
      <c r="T22836" s="147"/>
    </row>
    <row r="22837">
      <c r="A22837" s="147"/>
      <c r="B22837" s="64"/>
      <c r="C22837" s="147" t="s">
        <v>217</v>
      </c>
      <c r="E22837" s="161"/>
      <c r="F22837" s="162"/>
      <c r="G22837" s="147"/>
      <c r="H22837" s="146"/>
      <c r="J22837" s="146"/>
      <c r="L22837" s="150"/>
      <c r="N22837" s="163"/>
      <c r="O22837" s="146"/>
      <c r="P22837" s="146"/>
      <c r="Q22837" s="146"/>
      <c r="R22837" s="34"/>
      <c r="S22837" s="35"/>
      <c r="T22837" s="147"/>
    </row>
    <row r="22838">
      <c r="A22838" s="147"/>
      <c r="B22838" s="64"/>
      <c r="C22838" s="147" t="s">
        <v>217</v>
      </c>
      <c r="E22838" s="161"/>
      <c r="F22838" s="162"/>
      <c r="G22838" s="147"/>
      <c r="H22838" s="146"/>
      <c r="J22838" s="146"/>
      <c r="L22838" s="150"/>
      <c r="N22838" s="163"/>
      <c r="O22838" s="146"/>
      <c r="P22838" s="146"/>
      <c r="Q22838" s="146"/>
      <c r="R22838" s="34"/>
      <c r="S22838" s="35"/>
      <c r="T22838" s="147"/>
    </row>
    <row r="22839">
      <c r="A22839" s="147"/>
      <c r="B22839" s="64"/>
      <c r="C22839" s="147" t="s">
        <v>217</v>
      </c>
      <c r="E22839" s="161"/>
      <c r="F22839" s="162"/>
      <c r="G22839" s="147"/>
      <c r="H22839" s="146"/>
      <c r="J22839" s="146"/>
      <c r="L22839" s="150"/>
      <c r="N22839" s="163"/>
      <c r="O22839" s="146"/>
      <c r="P22839" s="146"/>
      <c r="Q22839" s="146"/>
      <c r="R22839" s="34"/>
      <c r="S22839" s="35"/>
      <c r="T22839" s="147"/>
    </row>
    <row r="22840">
      <c r="A22840" s="147"/>
      <c r="B22840" s="64"/>
      <c r="C22840" s="147" t="s">
        <v>217</v>
      </c>
      <c r="E22840" s="161"/>
      <c r="F22840" s="162"/>
      <c r="G22840" s="147"/>
      <c r="H22840" s="146"/>
      <c r="J22840" s="146"/>
      <c r="L22840" s="150"/>
      <c r="N22840" s="163"/>
      <c r="O22840" s="146"/>
      <c r="P22840" s="146"/>
      <c r="Q22840" s="146"/>
      <c r="R22840" s="34"/>
      <c r="S22840" s="35"/>
      <c r="T22840" s="147"/>
    </row>
    <row r="22841">
      <c r="A22841" s="147"/>
      <c r="B22841" s="64"/>
      <c r="C22841" s="147" t="s">
        <v>217</v>
      </c>
      <c r="E22841" s="161"/>
      <c r="F22841" s="162"/>
      <c r="G22841" s="147"/>
      <c r="H22841" s="146"/>
      <c r="J22841" s="146"/>
      <c r="L22841" s="150"/>
      <c r="N22841" s="163"/>
      <c r="O22841" s="146"/>
      <c r="P22841" s="146"/>
      <c r="Q22841" s="146"/>
      <c r="R22841" s="34"/>
      <c r="S22841" s="35"/>
      <c r="T22841" s="147"/>
    </row>
    <row r="22842">
      <c r="A22842" s="147"/>
      <c r="B22842" s="64"/>
      <c r="C22842" s="147" t="s">
        <v>217</v>
      </c>
      <c r="E22842" s="161"/>
      <c r="F22842" s="162"/>
      <c r="G22842" s="147"/>
      <c r="H22842" s="146"/>
      <c r="J22842" s="146"/>
      <c r="L22842" s="150"/>
      <c r="N22842" s="163"/>
      <c r="O22842" s="146"/>
      <c r="P22842" s="146"/>
      <c r="Q22842" s="146"/>
      <c r="R22842" s="34"/>
      <c r="S22842" s="35"/>
      <c r="T22842" s="147"/>
    </row>
    <row r="22843">
      <c r="A22843" s="147"/>
      <c r="B22843" s="64"/>
      <c r="C22843" s="147" t="s">
        <v>217</v>
      </c>
      <c r="E22843" s="161"/>
      <c r="F22843" s="162"/>
      <c r="G22843" s="147"/>
      <c r="H22843" s="146"/>
      <c r="J22843" s="146"/>
      <c r="L22843" s="150"/>
      <c r="N22843" s="163"/>
      <c r="O22843" s="146"/>
      <c r="P22843" s="146"/>
      <c r="Q22843" s="146"/>
      <c r="R22843" s="34"/>
      <c r="S22843" s="35"/>
      <c r="T22843" s="147"/>
    </row>
    <row r="22844">
      <c r="A22844" s="147"/>
      <c r="B22844" s="64"/>
      <c r="C22844" s="147" t="s">
        <v>217</v>
      </c>
      <c r="E22844" s="161"/>
      <c r="F22844" s="162"/>
      <c r="G22844" s="147"/>
      <c r="H22844" s="146"/>
      <c r="J22844" s="146"/>
      <c r="L22844" s="150"/>
      <c r="N22844" s="163"/>
      <c r="O22844" s="146"/>
      <c r="P22844" s="146"/>
      <c r="Q22844" s="146"/>
      <c r="R22844" s="34"/>
      <c r="S22844" s="35"/>
      <c r="T22844" s="147"/>
    </row>
    <row r="22845">
      <c r="A22845" s="147"/>
      <c r="B22845" s="64"/>
      <c r="C22845" s="147" t="s">
        <v>217</v>
      </c>
      <c r="E22845" s="161"/>
      <c r="F22845" s="162"/>
      <c r="G22845" s="147"/>
      <c r="H22845" s="146"/>
      <c r="J22845" s="146"/>
      <c r="L22845" s="150"/>
      <c r="N22845" s="163"/>
      <c r="O22845" s="146"/>
      <c r="P22845" s="146"/>
      <c r="Q22845" s="146"/>
      <c r="R22845" s="34"/>
      <c r="S22845" s="35"/>
      <c r="T22845" s="147"/>
    </row>
    <row r="22846">
      <c r="A22846" s="147"/>
      <c r="B22846" s="64"/>
      <c r="C22846" s="147" t="s">
        <v>217</v>
      </c>
      <c r="E22846" s="161"/>
      <c r="F22846" s="162"/>
      <c r="G22846" s="147"/>
      <c r="H22846" s="146"/>
      <c r="J22846" s="146"/>
      <c r="L22846" s="150"/>
      <c r="N22846" s="163"/>
      <c r="O22846" s="146"/>
      <c r="P22846" s="146"/>
      <c r="Q22846" s="146"/>
      <c r="R22846" s="34"/>
      <c r="S22846" s="35"/>
      <c r="T22846" s="147"/>
    </row>
    <row r="22847">
      <c r="A22847" s="147"/>
      <c r="B22847" s="64"/>
      <c r="C22847" s="147" t="s">
        <v>217</v>
      </c>
      <c r="E22847" s="161"/>
      <c r="F22847" s="162"/>
      <c r="G22847" s="147"/>
      <c r="H22847" s="146"/>
      <c r="J22847" s="146"/>
      <c r="L22847" s="150"/>
      <c r="N22847" s="163"/>
      <c r="O22847" s="146"/>
      <c r="P22847" s="146"/>
      <c r="Q22847" s="146"/>
      <c r="R22847" s="34"/>
      <c r="S22847" s="35"/>
      <c r="T22847" s="147"/>
    </row>
    <row r="22848">
      <c r="A22848" s="147"/>
      <c r="B22848" s="64"/>
      <c r="C22848" s="147" t="s">
        <v>217</v>
      </c>
      <c r="E22848" s="161"/>
      <c r="F22848" s="162"/>
      <c r="G22848" s="147"/>
      <c r="H22848" s="146"/>
      <c r="J22848" s="146"/>
      <c r="L22848" s="150"/>
      <c r="N22848" s="163"/>
      <c r="O22848" s="146"/>
      <c r="P22848" s="146"/>
      <c r="Q22848" s="146"/>
      <c r="R22848" s="34"/>
      <c r="S22848" s="35"/>
      <c r="T22848" s="147"/>
    </row>
    <row r="22849">
      <c r="A22849" s="147"/>
      <c r="B22849" s="64"/>
      <c r="C22849" s="147" t="s">
        <v>217</v>
      </c>
      <c r="E22849" s="161"/>
      <c r="F22849" s="162"/>
      <c r="G22849" s="147"/>
      <c r="H22849" s="146"/>
      <c r="J22849" s="146"/>
      <c r="L22849" s="150"/>
      <c r="N22849" s="163"/>
      <c r="O22849" s="146"/>
      <c r="P22849" s="146"/>
      <c r="Q22849" s="146"/>
      <c r="R22849" s="34"/>
      <c r="S22849" s="35"/>
      <c r="T22849" s="147"/>
    </row>
    <row r="22850">
      <c r="A22850" s="147"/>
      <c r="B22850" s="64"/>
      <c r="C22850" s="147" t="s">
        <v>217</v>
      </c>
      <c r="E22850" s="161"/>
      <c r="F22850" s="162"/>
      <c r="G22850" s="147"/>
      <c r="H22850" s="146"/>
      <c r="J22850" s="146"/>
      <c r="L22850" s="150"/>
      <c r="N22850" s="163"/>
      <c r="O22850" s="146"/>
      <c r="P22850" s="146"/>
      <c r="Q22850" s="146"/>
      <c r="R22850" s="34"/>
      <c r="S22850" s="35"/>
      <c r="T22850" s="147"/>
    </row>
    <row r="22851">
      <c r="A22851" s="147"/>
      <c r="B22851" s="64"/>
      <c r="C22851" s="147" t="s">
        <v>217</v>
      </c>
      <c r="E22851" s="161"/>
      <c r="F22851" s="162"/>
      <c r="G22851" s="147"/>
      <c r="H22851" s="146"/>
      <c r="J22851" s="146"/>
      <c r="L22851" s="150"/>
      <c r="N22851" s="163"/>
      <c r="O22851" s="146"/>
      <c r="P22851" s="146"/>
      <c r="Q22851" s="146"/>
      <c r="R22851" s="34"/>
      <c r="S22851" s="35"/>
      <c r="T22851" s="147"/>
    </row>
    <row r="22852">
      <c r="A22852" s="147"/>
      <c r="B22852" s="64"/>
      <c r="C22852" s="147" t="s">
        <v>217</v>
      </c>
      <c r="E22852" s="161"/>
      <c r="F22852" s="162"/>
      <c r="G22852" s="147"/>
      <c r="H22852" s="146"/>
      <c r="J22852" s="146"/>
      <c r="L22852" s="150"/>
      <c r="N22852" s="163"/>
      <c r="O22852" s="146"/>
      <c r="P22852" s="146"/>
      <c r="Q22852" s="146"/>
      <c r="R22852" s="34"/>
      <c r="S22852" s="35"/>
      <c r="T22852" s="147"/>
    </row>
    <row r="22853">
      <c r="A22853" s="147"/>
      <c r="B22853" s="64"/>
      <c r="C22853" s="147" t="s">
        <v>217</v>
      </c>
      <c r="E22853" s="161"/>
      <c r="F22853" s="162"/>
      <c r="G22853" s="147"/>
      <c r="H22853" s="146"/>
      <c r="J22853" s="146"/>
      <c r="L22853" s="150"/>
      <c r="N22853" s="163"/>
      <c r="O22853" s="146"/>
      <c r="P22853" s="146"/>
      <c r="Q22853" s="146"/>
      <c r="R22853" s="34"/>
      <c r="S22853" s="35"/>
      <c r="T22853" s="147"/>
    </row>
    <row r="22854">
      <c r="A22854" s="147"/>
      <c r="B22854" s="64"/>
      <c r="C22854" s="147" t="s">
        <v>217</v>
      </c>
      <c r="E22854" s="161"/>
      <c r="F22854" s="162"/>
      <c r="G22854" s="147"/>
      <c r="H22854" s="146"/>
      <c r="J22854" s="146"/>
      <c r="L22854" s="150"/>
      <c r="N22854" s="163"/>
      <c r="O22854" s="146"/>
      <c r="P22854" s="146"/>
      <c r="Q22854" s="146"/>
      <c r="R22854" s="34"/>
      <c r="S22854" s="35"/>
      <c r="T22854" s="147"/>
    </row>
    <row r="22855">
      <c r="A22855" s="147"/>
      <c r="B22855" s="64"/>
      <c r="C22855" s="147" t="s">
        <v>217</v>
      </c>
      <c r="E22855" s="161"/>
      <c r="F22855" s="162"/>
      <c r="G22855" s="147"/>
      <c r="H22855" s="146"/>
      <c r="J22855" s="146"/>
      <c r="L22855" s="150"/>
      <c r="N22855" s="163"/>
      <c r="O22855" s="146"/>
      <c r="P22855" s="146"/>
      <c r="Q22855" s="146"/>
      <c r="R22855" s="34"/>
      <c r="S22855" s="35"/>
      <c r="T22855" s="147"/>
    </row>
    <row r="22856">
      <c r="A22856" s="147"/>
      <c r="B22856" s="64"/>
      <c r="C22856" s="147" t="s">
        <v>217</v>
      </c>
      <c r="E22856" s="161"/>
      <c r="F22856" s="162"/>
      <c r="G22856" s="147"/>
      <c r="H22856" s="146"/>
      <c r="J22856" s="146"/>
      <c r="L22856" s="150"/>
      <c r="N22856" s="163"/>
      <c r="O22856" s="146"/>
      <c r="P22856" s="146"/>
      <c r="Q22856" s="146"/>
      <c r="R22856" s="34"/>
      <c r="S22856" s="35"/>
      <c r="T22856" s="147"/>
    </row>
    <row r="22857">
      <c r="A22857" s="147"/>
      <c r="B22857" s="64"/>
      <c r="C22857" s="147" t="s">
        <v>217</v>
      </c>
      <c r="E22857" s="161"/>
      <c r="F22857" s="162"/>
      <c r="G22857" s="147"/>
      <c r="H22857" s="146"/>
      <c r="J22857" s="146"/>
      <c r="L22857" s="150"/>
      <c r="N22857" s="163"/>
      <c r="O22857" s="146"/>
      <c r="P22857" s="146"/>
      <c r="Q22857" s="146"/>
      <c r="R22857" s="34"/>
      <c r="S22857" s="35"/>
      <c r="T22857" s="147"/>
    </row>
    <row r="22858">
      <c r="A22858" s="147"/>
      <c r="B22858" s="64"/>
      <c r="C22858" s="147" t="s">
        <v>217</v>
      </c>
      <c r="E22858" s="161"/>
      <c r="F22858" s="162"/>
      <c r="G22858" s="147"/>
      <c r="H22858" s="146"/>
      <c r="J22858" s="146"/>
      <c r="L22858" s="150"/>
      <c r="N22858" s="163"/>
      <c r="O22858" s="146"/>
      <c r="P22858" s="146"/>
      <c r="Q22858" s="146"/>
      <c r="R22858" s="34"/>
      <c r="S22858" s="35"/>
      <c r="T22858" s="147"/>
    </row>
    <row r="22859">
      <c r="A22859" s="147"/>
      <c r="B22859" s="64"/>
      <c r="C22859" s="147" t="s">
        <v>217</v>
      </c>
      <c r="E22859" s="161"/>
      <c r="F22859" s="162"/>
      <c r="G22859" s="147"/>
      <c r="H22859" s="146"/>
      <c r="J22859" s="146"/>
      <c r="L22859" s="150"/>
      <c r="N22859" s="163"/>
      <c r="O22859" s="146"/>
      <c r="P22859" s="146"/>
      <c r="Q22859" s="146"/>
      <c r="R22859" s="34"/>
      <c r="S22859" s="35"/>
      <c r="T22859" s="147"/>
    </row>
    <row r="22860">
      <c r="A22860" s="147"/>
      <c r="B22860" s="64"/>
      <c r="C22860" s="147" t="s">
        <v>217</v>
      </c>
      <c r="E22860" s="161"/>
      <c r="F22860" s="162"/>
      <c r="G22860" s="147"/>
      <c r="H22860" s="146"/>
      <c r="J22860" s="146"/>
      <c r="L22860" s="150"/>
      <c r="N22860" s="163"/>
      <c r="O22860" s="146"/>
      <c r="P22860" s="146"/>
      <c r="Q22860" s="146"/>
      <c r="R22860" s="34"/>
      <c r="S22860" s="35"/>
      <c r="T22860" s="147"/>
    </row>
    <row r="22861">
      <c r="A22861" s="147"/>
      <c r="B22861" s="64"/>
      <c r="C22861" s="147" t="s">
        <v>217</v>
      </c>
      <c r="E22861" s="161"/>
      <c r="F22861" s="162"/>
      <c r="G22861" s="147"/>
      <c r="H22861" s="146"/>
      <c r="J22861" s="146"/>
      <c r="L22861" s="150"/>
      <c r="N22861" s="163"/>
      <c r="O22861" s="146"/>
      <c r="P22861" s="146"/>
      <c r="Q22861" s="146"/>
      <c r="R22861" s="34"/>
      <c r="S22861" s="35"/>
      <c r="T22861" s="147"/>
    </row>
    <row r="22862">
      <c r="A22862" s="147"/>
      <c r="B22862" s="64"/>
      <c r="C22862" s="147" t="s">
        <v>217</v>
      </c>
      <c r="E22862" s="161"/>
      <c r="F22862" s="162"/>
      <c r="G22862" s="147"/>
      <c r="H22862" s="146"/>
      <c r="J22862" s="146"/>
      <c r="L22862" s="150"/>
      <c r="N22862" s="163"/>
      <c r="O22862" s="146"/>
      <c r="P22862" s="146"/>
      <c r="Q22862" s="146"/>
      <c r="R22862" s="34"/>
      <c r="S22862" s="35"/>
      <c r="T22862" s="147"/>
    </row>
    <row r="22863">
      <c r="A22863" s="147"/>
      <c r="B22863" s="64"/>
      <c r="C22863" s="147" t="s">
        <v>217</v>
      </c>
      <c r="E22863" s="161"/>
      <c r="F22863" s="162"/>
      <c r="G22863" s="147"/>
      <c r="H22863" s="146"/>
      <c r="J22863" s="146"/>
      <c r="L22863" s="150"/>
      <c r="N22863" s="163"/>
      <c r="O22863" s="146"/>
      <c r="P22863" s="146"/>
      <c r="Q22863" s="146"/>
      <c r="R22863" s="34"/>
      <c r="S22863" s="35"/>
      <c r="T22863" s="147"/>
    </row>
    <row r="22864">
      <c r="A22864" s="147"/>
      <c r="B22864" s="64"/>
      <c r="C22864" s="147" t="s">
        <v>217</v>
      </c>
      <c r="E22864" s="161"/>
      <c r="F22864" s="162"/>
      <c r="G22864" s="147"/>
      <c r="H22864" s="146"/>
      <c r="J22864" s="146"/>
      <c r="L22864" s="150"/>
      <c r="N22864" s="163"/>
      <c r="O22864" s="146"/>
      <c r="P22864" s="146"/>
      <c r="Q22864" s="146"/>
      <c r="R22864" s="34"/>
      <c r="S22864" s="35"/>
      <c r="T22864" s="147"/>
    </row>
    <row r="22865">
      <c r="A22865" s="147"/>
      <c r="B22865" s="64"/>
      <c r="C22865" s="147" t="s">
        <v>217</v>
      </c>
      <c r="E22865" s="161"/>
      <c r="F22865" s="162"/>
      <c r="G22865" s="147"/>
      <c r="H22865" s="146"/>
      <c r="J22865" s="146"/>
      <c r="L22865" s="150"/>
      <c r="N22865" s="163"/>
      <c r="O22865" s="146"/>
      <c r="P22865" s="146"/>
      <c r="Q22865" s="146"/>
      <c r="R22865" s="34"/>
      <c r="S22865" s="35"/>
      <c r="T22865" s="147"/>
    </row>
    <row r="22866">
      <c r="A22866" s="147"/>
      <c r="B22866" s="64"/>
      <c r="C22866" s="147" t="s">
        <v>217</v>
      </c>
      <c r="E22866" s="161"/>
      <c r="F22866" s="162"/>
      <c r="G22866" s="147"/>
      <c r="H22866" s="146"/>
      <c r="J22866" s="146"/>
      <c r="L22866" s="150"/>
      <c r="N22866" s="163"/>
      <c r="O22866" s="146"/>
      <c r="P22866" s="146"/>
      <c r="Q22866" s="146"/>
      <c r="R22866" s="34"/>
      <c r="S22866" s="35"/>
      <c r="T22866" s="147"/>
    </row>
    <row r="22867">
      <c r="A22867" s="147"/>
      <c r="B22867" s="64"/>
      <c r="C22867" s="147" t="s">
        <v>217</v>
      </c>
      <c r="E22867" s="161"/>
      <c r="F22867" s="162"/>
      <c r="G22867" s="147"/>
      <c r="H22867" s="146"/>
      <c r="J22867" s="146"/>
      <c r="L22867" s="150"/>
      <c r="N22867" s="163"/>
      <c r="O22867" s="146"/>
      <c r="P22867" s="146"/>
      <c r="Q22867" s="146"/>
      <c r="R22867" s="34"/>
      <c r="S22867" s="35"/>
      <c r="T22867" s="147"/>
    </row>
    <row r="22868">
      <c r="A22868" s="147"/>
      <c r="B22868" s="64"/>
      <c r="C22868" s="147" t="s">
        <v>217</v>
      </c>
      <c r="E22868" s="161"/>
      <c r="F22868" s="162"/>
      <c r="G22868" s="147"/>
      <c r="H22868" s="146"/>
      <c r="J22868" s="146"/>
      <c r="L22868" s="150"/>
      <c r="N22868" s="163"/>
      <c r="O22868" s="146"/>
      <c r="P22868" s="146"/>
      <c r="Q22868" s="146"/>
      <c r="R22868" s="34"/>
      <c r="S22868" s="35"/>
      <c r="T22868" s="147"/>
    </row>
    <row r="22869">
      <c r="A22869" s="147"/>
      <c r="B22869" s="64"/>
      <c r="C22869" s="147" t="s">
        <v>217</v>
      </c>
      <c r="E22869" s="161"/>
      <c r="F22869" s="162"/>
      <c r="G22869" s="147"/>
      <c r="H22869" s="146"/>
      <c r="J22869" s="146"/>
      <c r="L22869" s="150"/>
      <c r="N22869" s="163"/>
      <c r="O22869" s="146"/>
      <c r="P22869" s="146"/>
      <c r="Q22869" s="146"/>
      <c r="R22869" s="34"/>
      <c r="S22869" s="35"/>
      <c r="T22869" s="147"/>
    </row>
    <row r="22870">
      <c r="A22870" s="147"/>
      <c r="B22870" s="64"/>
      <c r="C22870" s="147" t="s">
        <v>217</v>
      </c>
      <c r="E22870" s="161"/>
      <c r="F22870" s="162"/>
      <c r="G22870" s="147"/>
      <c r="H22870" s="146"/>
      <c r="J22870" s="146"/>
      <c r="L22870" s="150"/>
      <c r="N22870" s="163"/>
      <c r="O22870" s="146"/>
      <c r="P22870" s="146"/>
      <c r="Q22870" s="146"/>
      <c r="R22870" s="34"/>
      <c r="S22870" s="35"/>
      <c r="T22870" s="147"/>
    </row>
    <row r="22871">
      <c r="A22871" s="147"/>
      <c r="B22871" s="64"/>
      <c r="C22871" s="147" t="s">
        <v>217</v>
      </c>
      <c r="E22871" s="161"/>
      <c r="F22871" s="162"/>
      <c r="G22871" s="147"/>
      <c r="H22871" s="146"/>
      <c r="J22871" s="146"/>
      <c r="L22871" s="150"/>
      <c r="N22871" s="163"/>
      <c r="O22871" s="146"/>
      <c r="P22871" s="146"/>
      <c r="Q22871" s="146"/>
      <c r="R22871" s="34"/>
      <c r="S22871" s="35"/>
      <c r="T22871" s="147"/>
    </row>
    <row r="22872">
      <c r="A22872" s="147"/>
      <c r="B22872" s="64"/>
      <c r="C22872" s="147" t="s">
        <v>217</v>
      </c>
      <c r="E22872" s="161"/>
      <c r="F22872" s="162"/>
      <c r="G22872" s="147"/>
      <c r="H22872" s="146"/>
      <c r="J22872" s="146"/>
      <c r="L22872" s="150"/>
      <c r="N22872" s="163"/>
      <c r="O22872" s="146"/>
      <c r="P22872" s="146"/>
      <c r="Q22872" s="146"/>
      <c r="R22872" s="34"/>
      <c r="S22872" s="35"/>
      <c r="T22872" s="147"/>
    </row>
    <row r="22873">
      <c r="A22873" s="147"/>
      <c r="B22873" s="64"/>
      <c r="C22873" s="147" t="s">
        <v>217</v>
      </c>
      <c r="E22873" s="161"/>
      <c r="F22873" s="162"/>
      <c r="G22873" s="147"/>
      <c r="H22873" s="146"/>
      <c r="J22873" s="146"/>
      <c r="L22873" s="150"/>
      <c r="N22873" s="163"/>
      <c r="O22873" s="146"/>
      <c r="P22873" s="146"/>
      <c r="Q22873" s="146"/>
      <c r="R22873" s="34"/>
      <c r="S22873" s="35"/>
      <c r="T22873" s="147"/>
    </row>
    <row r="22874">
      <c r="A22874" s="147"/>
      <c r="B22874" s="64"/>
      <c r="C22874" s="147" t="s">
        <v>217</v>
      </c>
      <c r="E22874" s="161"/>
      <c r="F22874" s="162"/>
      <c r="G22874" s="147"/>
      <c r="H22874" s="146"/>
      <c r="J22874" s="146"/>
      <c r="L22874" s="150"/>
      <c r="N22874" s="163"/>
      <c r="O22874" s="146"/>
      <c r="P22874" s="146"/>
      <c r="Q22874" s="146"/>
      <c r="R22874" s="34"/>
      <c r="S22874" s="35"/>
      <c r="T22874" s="147"/>
    </row>
    <row r="22875">
      <c r="A22875" s="147"/>
      <c r="B22875" s="64"/>
      <c r="C22875" s="147" t="s">
        <v>217</v>
      </c>
      <c r="E22875" s="161"/>
      <c r="F22875" s="162"/>
      <c r="G22875" s="147"/>
      <c r="H22875" s="146"/>
      <c r="J22875" s="146"/>
      <c r="L22875" s="150"/>
      <c r="N22875" s="163"/>
      <c r="O22875" s="146"/>
      <c r="P22875" s="146"/>
      <c r="Q22875" s="146"/>
      <c r="R22875" s="34"/>
      <c r="S22875" s="35"/>
      <c r="T22875" s="147"/>
    </row>
    <row r="22876">
      <c r="A22876" s="147"/>
      <c r="B22876" s="64"/>
      <c r="C22876" s="147" t="s">
        <v>217</v>
      </c>
      <c r="E22876" s="161"/>
      <c r="F22876" s="162"/>
      <c r="G22876" s="147"/>
      <c r="H22876" s="146"/>
      <c r="J22876" s="146"/>
      <c r="L22876" s="150"/>
      <c r="N22876" s="163"/>
      <c r="O22876" s="146"/>
      <c r="P22876" s="146"/>
      <c r="Q22876" s="146"/>
      <c r="R22876" s="34"/>
      <c r="S22876" s="35"/>
      <c r="T22876" s="147"/>
    </row>
    <row r="22877">
      <c r="A22877" s="147"/>
      <c r="B22877" s="64"/>
      <c r="C22877" s="147" t="s">
        <v>217</v>
      </c>
      <c r="E22877" s="161"/>
      <c r="F22877" s="162"/>
      <c r="G22877" s="147"/>
      <c r="H22877" s="146"/>
      <c r="J22877" s="146"/>
      <c r="L22877" s="150"/>
      <c r="N22877" s="163"/>
      <c r="O22877" s="146"/>
      <c r="P22877" s="146"/>
      <c r="Q22877" s="146"/>
      <c r="R22877" s="34"/>
      <c r="S22877" s="35"/>
      <c r="T22877" s="147"/>
    </row>
    <row r="22878">
      <c r="A22878" s="147"/>
      <c r="B22878" s="64"/>
      <c r="C22878" s="147" t="s">
        <v>217</v>
      </c>
      <c r="E22878" s="161"/>
      <c r="F22878" s="162"/>
      <c r="G22878" s="147"/>
      <c r="H22878" s="146"/>
      <c r="J22878" s="146"/>
      <c r="L22878" s="150"/>
      <c r="N22878" s="163"/>
      <c r="O22878" s="146"/>
      <c r="P22878" s="146"/>
      <c r="Q22878" s="146"/>
      <c r="R22878" s="34"/>
      <c r="S22878" s="35"/>
      <c r="T22878" s="147"/>
    </row>
    <row r="22879">
      <c r="A22879" s="147"/>
      <c r="B22879" s="64"/>
      <c r="C22879" s="147" t="s">
        <v>217</v>
      </c>
      <c r="E22879" s="161"/>
      <c r="F22879" s="162"/>
      <c r="G22879" s="147"/>
      <c r="H22879" s="146"/>
      <c r="J22879" s="146"/>
      <c r="L22879" s="150"/>
      <c r="N22879" s="163"/>
      <c r="O22879" s="146"/>
      <c r="P22879" s="146"/>
      <c r="Q22879" s="146"/>
      <c r="R22879" s="34"/>
      <c r="S22879" s="35"/>
      <c r="T22879" s="147"/>
    </row>
    <row r="22880">
      <c r="A22880" s="147"/>
      <c r="B22880" s="64"/>
      <c r="C22880" s="147" t="s">
        <v>217</v>
      </c>
      <c r="E22880" s="161"/>
      <c r="F22880" s="162"/>
      <c r="G22880" s="147"/>
      <c r="H22880" s="146"/>
      <c r="J22880" s="146"/>
      <c r="L22880" s="150"/>
      <c r="N22880" s="163"/>
      <c r="O22880" s="146"/>
      <c r="P22880" s="146"/>
      <c r="Q22880" s="146"/>
      <c r="R22880" s="34"/>
      <c r="S22880" s="35"/>
      <c r="T22880" s="147"/>
    </row>
    <row r="22881">
      <c r="A22881" s="147"/>
      <c r="B22881" s="64"/>
      <c r="C22881" s="147" t="s">
        <v>217</v>
      </c>
      <c r="E22881" s="161"/>
      <c r="F22881" s="162"/>
      <c r="G22881" s="147"/>
      <c r="H22881" s="146"/>
      <c r="J22881" s="146"/>
      <c r="L22881" s="150"/>
      <c r="N22881" s="163"/>
      <c r="O22881" s="146"/>
      <c r="P22881" s="146"/>
      <c r="Q22881" s="146"/>
      <c r="R22881" s="34"/>
      <c r="S22881" s="35"/>
      <c r="T22881" s="147"/>
    </row>
    <row r="22882">
      <c r="A22882" s="147"/>
      <c r="B22882" s="64"/>
      <c r="C22882" s="147" t="s">
        <v>217</v>
      </c>
      <c r="E22882" s="161"/>
      <c r="F22882" s="162"/>
      <c r="G22882" s="147"/>
      <c r="H22882" s="146"/>
      <c r="J22882" s="146"/>
      <c r="L22882" s="150"/>
      <c r="N22882" s="163"/>
      <c r="O22882" s="146"/>
      <c r="P22882" s="146"/>
      <c r="Q22882" s="146"/>
      <c r="R22882" s="34"/>
      <c r="S22882" s="35"/>
      <c r="T22882" s="147"/>
    </row>
    <row r="22883">
      <c r="A22883" s="147"/>
      <c r="B22883" s="64"/>
      <c r="C22883" s="147" t="s">
        <v>217</v>
      </c>
      <c r="E22883" s="161"/>
      <c r="F22883" s="162"/>
      <c r="G22883" s="147"/>
      <c r="H22883" s="146"/>
      <c r="J22883" s="146"/>
      <c r="L22883" s="150"/>
      <c r="N22883" s="163"/>
      <c r="O22883" s="146"/>
      <c r="P22883" s="146"/>
      <c r="Q22883" s="146"/>
      <c r="R22883" s="34"/>
      <c r="S22883" s="35"/>
      <c r="T22883" s="147"/>
    </row>
    <row r="22884">
      <c r="A22884" s="147"/>
      <c r="B22884" s="64"/>
      <c r="C22884" s="147" t="s">
        <v>217</v>
      </c>
      <c r="E22884" s="161"/>
      <c r="F22884" s="162"/>
      <c r="G22884" s="147"/>
      <c r="H22884" s="146"/>
      <c r="J22884" s="146"/>
      <c r="L22884" s="150"/>
      <c r="N22884" s="163"/>
      <c r="O22884" s="146"/>
      <c r="P22884" s="146"/>
      <c r="Q22884" s="146"/>
      <c r="R22884" s="34"/>
      <c r="S22884" s="35"/>
      <c r="T22884" s="147"/>
    </row>
    <row r="22885">
      <c r="A22885" s="147"/>
      <c r="B22885" s="64"/>
      <c r="C22885" s="147" t="s">
        <v>217</v>
      </c>
      <c r="E22885" s="161"/>
      <c r="F22885" s="162"/>
      <c r="G22885" s="147"/>
      <c r="H22885" s="146"/>
      <c r="J22885" s="146"/>
      <c r="L22885" s="150"/>
      <c r="N22885" s="163"/>
      <c r="O22885" s="146"/>
      <c r="P22885" s="146"/>
      <c r="Q22885" s="146"/>
      <c r="R22885" s="34"/>
      <c r="S22885" s="35"/>
      <c r="T22885" s="147"/>
    </row>
    <row r="22886">
      <c r="A22886" s="147"/>
      <c r="B22886" s="64"/>
      <c r="C22886" s="147" t="s">
        <v>217</v>
      </c>
      <c r="E22886" s="161"/>
      <c r="F22886" s="162"/>
      <c r="G22886" s="147"/>
      <c r="H22886" s="146"/>
      <c r="J22886" s="146"/>
      <c r="L22886" s="150"/>
      <c r="N22886" s="163"/>
      <c r="O22886" s="146"/>
      <c r="P22886" s="146"/>
      <c r="Q22886" s="146"/>
      <c r="R22886" s="34"/>
      <c r="S22886" s="35"/>
      <c r="T22886" s="147"/>
    </row>
    <row r="22887">
      <c r="A22887" s="147"/>
      <c r="B22887" s="64"/>
      <c r="C22887" s="147" t="s">
        <v>217</v>
      </c>
      <c r="E22887" s="161"/>
      <c r="F22887" s="162"/>
      <c r="G22887" s="147"/>
      <c r="H22887" s="146"/>
      <c r="J22887" s="146"/>
      <c r="L22887" s="150"/>
      <c r="N22887" s="163"/>
      <c r="O22887" s="146"/>
      <c r="P22887" s="146"/>
      <c r="Q22887" s="146"/>
      <c r="R22887" s="34"/>
      <c r="S22887" s="35"/>
      <c r="T22887" s="147"/>
    </row>
    <row r="22888">
      <c r="A22888" s="147"/>
      <c r="B22888" s="64"/>
      <c r="C22888" s="147" t="s">
        <v>217</v>
      </c>
      <c r="E22888" s="161"/>
      <c r="F22888" s="162"/>
      <c r="G22888" s="147"/>
      <c r="H22888" s="146"/>
      <c r="J22888" s="146"/>
      <c r="L22888" s="150"/>
      <c r="N22888" s="163"/>
      <c r="O22888" s="146"/>
      <c r="P22888" s="146"/>
      <c r="Q22888" s="146"/>
      <c r="R22888" s="34"/>
      <c r="S22888" s="35"/>
      <c r="T22888" s="147"/>
    </row>
    <row r="22889">
      <c r="A22889" s="147"/>
      <c r="B22889" s="64"/>
      <c r="C22889" s="147" t="s">
        <v>217</v>
      </c>
      <c r="E22889" s="161"/>
      <c r="F22889" s="162"/>
      <c r="G22889" s="147"/>
      <c r="H22889" s="146"/>
      <c r="J22889" s="146"/>
      <c r="L22889" s="150"/>
      <c r="N22889" s="163"/>
      <c r="O22889" s="146"/>
      <c r="P22889" s="146"/>
      <c r="Q22889" s="146"/>
      <c r="R22889" s="34"/>
      <c r="S22889" s="35"/>
      <c r="T22889" s="147"/>
    </row>
    <row r="22890">
      <c r="A22890" s="147"/>
      <c r="B22890" s="64"/>
      <c r="C22890" s="147" t="s">
        <v>217</v>
      </c>
      <c r="E22890" s="161"/>
      <c r="F22890" s="162"/>
      <c r="G22890" s="147"/>
      <c r="H22890" s="146"/>
      <c r="J22890" s="146"/>
      <c r="L22890" s="150"/>
      <c r="N22890" s="163"/>
      <c r="O22890" s="146"/>
      <c r="P22890" s="146"/>
      <c r="Q22890" s="146"/>
      <c r="R22890" s="34"/>
      <c r="S22890" s="35"/>
      <c r="T22890" s="147"/>
    </row>
    <row r="22891">
      <c r="A22891" s="147"/>
      <c r="B22891" s="64"/>
      <c r="C22891" s="147" t="s">
        <v>217</v>
      </c>
      <c r="E22891" s="161"/>
      <c r="F22891" s="162"/>
      <c r="G22891" s="147"/>
      <c r="H22891" s="146"/>
      <c r="J22891" s="146"/>
      <c r="L22891" s="150"/>
      <c r="N22891" s="163"/>
      <c r="O22891" s="146"/>
      <c r="P22891" s="146"/>
      <c r="Q22891" s="146"/>
      <c r="R22891" s="34"/>
      <c r="S22891" s="35"/>
      <c r="T22891" s="147"/>
    </row>
    <row r="22892">
      <c r="A22892" s="147"/>
      <c r="B22892" s="64"/>
      <c r="C22892" s="147" t="s">
        <v>217</v>
      </c>
      <c r="E22892" s="161"/>
      <c r="F22892" s="162"/>
      <c r="G22892" s="147"/>
      <c r="H22892" s="146"/>
      <c r="J22892" s="146"/>
      <c r="L22892" s="150"/>
      <c r="N22892" s="163"/>
      <c r="O22892" s="146"/>
      <c r="P22892" s="146"/>
      <c r="Q22892" s="146"/>
      <c r="R22892" s="34"/>
      <c r="S22892" s="35"/>
      <c r="T22892" s="147"/>
    </row>
    <row r="22893">
      <c r="A22893" s="147"/>
      <c r="B22893" s="64"/>
      <c r="C22893" s="147" t="s">
        <v>217</v>
      </c>
      <c r="E22893" s="161"/>
      <c r="F22893" s="162"/>
      <c r="G22893" s="147"/>
      <c r="H22893" s="146"/>
      <c r="J22893" s="146"/>
      <c r="L22893" s="150"/>
      <c r="N22893" s="163"/>
      <c r="O22893" s="146"/>
      <c r="P22893" s="146"/>
      <c r="Q22893" s="146"/>
      <c r="R22893" s="34"/>
      <c r="S22893" s="35"/>
      <c r="T22893" s="147"/>
    </row>
    <row r="22894">
      <c r="A22894" s="147"/>
      <c r="B22894" s="64"/>
      <c r="C22894" s="147" t="s">
        <v>217</v>
      </c>
      <c r="E22894" s="161"/>
      <c r="F22894" s="162"/>
      <c r="G22894" s="147"/>
      <c r="H22894" s="146"/>
      <c r="J22894" s="146"/>
      <c r="L22894" s="150"/>
      <c r="N22894" s="163"/>
      <c r="O22894" s="146"/>
      <c r="P22894" s="146"/>
      <c r="Q22894" s="146"/>
      <c r="R22894" s="34"/>
      <c r="S22894" s="35"/>
      <c r="T22894" s="147"/>
    </row>
    <row r="22895">
      <c r="A22895" s="147"/>
      <c r="B22895" s="64"/>
      <c r="C22895" s="147" t="s">
        <v>217</v>
      </c>
      <c r="E22895" s="161"/>
      <c r="F22895" s="162"/>
      <c r="G22895" s="147"/>
      <c r="H22895" s="146"/>
      <c r="J22895" s="146"/>
      <c r="L22895" s="150"/>
      <c r="N22895" s="163"/>
      <c r="O22895" s="146"/>
      <c r="P22895" s="146"/>
      <c r="Q22895" s="146"/>
      <c r="R22895" s="34"/>
      <c r="S22895" s="35"/>
      <c r="T22895" s="147"/>
    </row>
    <row r="22896">
      <c r="A22896" s="147"/>
      <c r="B22896" s="64"/>
      <c r="C22896" s="147" t="s">
        <v>217</v>
      </c>
      <c r="E22896" s="161"/>
      <c r="F22896" s="162"/>
      <c r="G22896" s="147"/>
      <c r="H22896" s="146"/>
      <c r="J22896" s="146"/>
      <c r="L22896" s="150"/>
      <c r="N22896" s="163"/>
      <c r="O22896" s="146"/>
      <c r="P22896" s="146"/>
      <c r="Q22896" s="146"/>
      <c r="R22896" s="34"/>
      <c r="S22896" s="35"/>
      <c r="T22896" s="147"/>
    </row>
    <row r="22897">
      <c r="A22897" s="147"/>
      <c r="B22897" s="64"/>
      <c r="C22897" s="147" t="s">
        <v>217</v>
      </c>
      <c r="E22897" s="161"/>
      <c r="F22897" s="162"/>
      <c r="G22897" s="147"/>
      <c r="H22897" s="146"/>
      <c r="J22897" s="146"/>
      <c r="L22897" s="150"/>
      <c r="N22897" s="163"/>
      <c r="O22897" s="146"/>
      <c r="P22897" s="146"/>
      <c r="Q22897" s="146"/>
      <c r="R22897" s="34"/>
      <c r="S22897" s="35"/>
      <c r="T22897" s="147"/>
    </row>
    <row r="22898">
      <c r="A22898" s="147"/>
      <c r="B22898" s="64"/>
      <c r="C22898" s="147" t="s">
        <v>217</v>
      </c>
      <c r="E22898" s="161"/>
      <c r="F22898" s="162"/>
      <c r="G22898" s="147"/>
      <c r="H22898" s="146"/>
      <c r="J22898" s="146"/>
      <c r="L22898" s="150"/>
      <c r="N22898" s="163"/>
      <c r="O22898" s="146"/>
      <c r="P22898" s="146"/>
      <c r="Q22898" s="146"/>
      <c r="R22898" s="34"/>
      <c r="S22898" s="35"/>
      <c r="T22898" s="147"/>
    </row>
    <row r="22899">
      <c r="A22899" s="147"/>
      <c r="B22899" s="64"/>
      <c r="C22899" s="147" t="s">
        <v>217</v>
      </c>
      <c r="E22899" s="161"/>
      <c r="F22899" s="162"/>
      <c r="G22899" s="147"/>
      <c r="H22899" s="146"/>
      <c r="J22899" s="146"/>
      <c r="L22899" s="150"/>
      <c r="N22899" s="163"/>
      <c r="O22899" s="146"/>
      <c r="P22899" s="146"/>
      <c r="Q22899" s="146"/>
      <c r="R22899" s="34"/>
      <c r="S22899" s="35"/>
      <c r="T22899" s="147"/>
    </row>
    <row r="22900">
      <c r="A22900" s="147"/>
      <c r="B22900" s="64"/>
      <c r="C22900" s="147" t="s">
        <v>217</v>
      </c>
      <c r="E22900" s="161"/>
      <c r="F22900" s="162"/>
      <c r="G22900" s="147"/>
      <c r="H22900" s="146"/>
      <c r="J22900" s="146"/>
      <c r="L22900" s="150"/>
      <c r="N22900" s="163"/>
      <c r="O22900" s="146"/>
      <c r="P22900" s="146"/>
      <c r="Q22900" s="146"/>
      <c r="R22900" s="34"/>
      <c r="S22900" s="35"/>
      <c r="T22900" s="147"/>
    </row>
    <row r="22901">
      <c r="A22901" s="147"/>
      <c r="B22901" s="64"/>
      <c r="C22901" s="147" t="s">
        <v>217</v>
      </c>
      <c r="E22901" s="161"/>
      <c r="F22901" s="162"/>
      <c r="G22901" s="147"/>
      <c r="H22901" s="146"/>
      <c r="J22901" s="146"/>
      <c r="L22901" s="150"/>
      <c r="N22901" s="163"/>
      <c r="O22901" s="146"/>
      <c r="P22901" s="146"/>
      <c r="Q22901" s="146"/>
      <c r="R22901" s="34"/>
      <c r="S22901" s="35"/>
      <c r="T22901" s="147"/>
    </row>
    <row r="22902">
      <c r="A22902" s="147"/>
      <c r="B22902" s="64"/>
      <c r="C22902" s="147" t="s">
        <v>217</v>
      </c>
      <c r="E22902" s="161"/>
      <c r="F22902" s="162"/>
      <c r="G22902" s="147"/>
      <c r="H22902" s="146"/>
      <c r="J22902" s="146"/>
      <c r="L22902" s="150"/>
      <c r="N22902" s="163"/>
      <c r="O22902" s="146"/>
      <c r="P22902" s="146"/>
      <c r="Q22902" s="146"/>
      <c r="R22902" s="34"/>
      <c r="S22902" s="35"/>
      <c r="T22902" s="147"/>
    </row>
    <row r="22903">
      <c r="A22903" s="147"/>
      <c r="B22903" s="64"/>
      <c r="C22903" s="147" t="s">
        <v>217</v>
      </c>
      <c r="E22903" s="161"/>
      <c r="F22903" s="162"/>
      <c r="G22903" s="147"/>
      <c r="H22903" s="146"/>
      <c r="J22903" s="146"/>
      <c r="L22903" s="150"/>
      <c r="N22903" s="163"/>
      <c r="O22903" s="146"/>
      <c r="P22903" s="146"/>
      <c r="Q22903" s="146"/>
      <c r="R22903" s="34"/>
      <c r="S22903" s="35"/>
      <c r="T22903" s="147"/>
    </row>
    <row r="22904">
      <c r="A22904" s="147"/>
      <c r="B22904" s="64"/>
      <c r="C22904" s="147" t="s">
        <v>217</v>
      </c>
      <c r="E22904" s="161"/>
      <c r="F22904" s="162"/>
      <c r="G22904" s="147"/>
      <c r="H22904" s="146"/>
      <c r="J22904" s="146"/>
      <c r="L22904" s="150"/>
      <c r="N22904" s="163"/>
      <c r="O22904" s="146"/>
      <c r="P22904" s="146"/>
      <c r="Q22904" s="146"/>
      <c r="R22904" s="34"/>
      <c r="S22904" s="35"/>
      <c r="T22904" s="147"/>
    </row>
    <row r="22905">
      <c r="A22905" s="147"/>
      <c r="B22905" s="64"/>
      <c r="C22905" s="147" t="s">
        <v>217</v>
      </c>
      <c r="E22905" s="161"/>
      <c r="F22905" s="162"/>
      <c r="G22905" s="147"/>
      <c r="H22905" s="146"/>
      <c r="J22905" s="146"/>
      <c r="L22905" s="150"/>
      <c r="N22905" s="163"/>
      <c r="O22905" s="146"/>
      <c r="P22905" s="146"/>
      <c r="Q22905" s="146"/>
      <c r="R22905" s="34"/>
      <c r="S22905" s="35"/>
      <c r="T22905" s="147"/>
    </row>
    <row r="22906">
      <c r="A22906" s="147"/>
      <c r="B22906" s="64"/>
      <c r="C22906" s="147" t="s">
        <v>217</v>
      </c>
      <c r="E22906" s="161"/>
      <c r="F22906" s="162"/>
      <c r="G22906" s="147"/>
      <c r="H22906" s="146"/>
      <c r="J22906" s="146"/>
      <c r="L22906" s="150"/>
      <c r="N22906" s="163"/>
      <c r="O22906" s="146"/>
      <c r="P22906" s="146"/>
      <c r="Q22906" s="146"/>
      <c r="R22906" s="34"/>
      <c r="S22906" s="35"/>
      <c r="T22906" s="147"/>
    </row>
    <row r="22907">
      <c r="A22907" s="147"/>
      <c r="B22907" s="64"/>
      <c r="C22907" s="147" t="s">
        <v>217</v>
      </c>
      <c r="E22907" s="161"/>
      <c r="F22907" s="162"/>
      <c r="G22907" s="147"/>
      <c r="H22907" s="146"/>
      <c r="J22907" s="146"/>
      <c r="L22907" s="150"/>
      <c r="N22907" s="163"/>
      <c r="O22907" s="146"/>
      <c r="P22907" s="146"/>
      <c r="Q22907" s="146"/>
      <c r="R22907" s="34"/>
      <c r="S22907" s="35"/>
      <c r="T22907" s="147"/>
    </row>
    <row r="22908">
      <c r="A22908" s="147"/>
      <c r="B22908" s="64"/>
      <c r="C22908" s="147" t="s">
        <v>217</v>
      </c>
      <c r="E22908" s="161"/>
      <c r="F22908" s="162"/>
      <c r="G22908" s="147"/>
      <c r="H22908" s="146"/>
      <c r="J22908" s="146"/>
      <c r="L22908" s="150"/>
      <c r="N22908" s="163"/>
      <c r="O22908" s="146"/>
      <c r="P22908" s="146"/>
      <c r="Q22908" s="146"/>
      <c r="R22908" s="34"/>
      <c r="S22908" s="35"/>
      <c r="T22908" s="147"/>
    </row>
    <row r="22909">
      <c r="A22909" s="147"/>
      <c r="B22909" s="64"/>
      <c r="C22909" s="147" t="s">
        <v>217</v>
      </c>
      <c r="E22909" s="161"/>
      <c r="F22909" s="162"/>
      <c r="G22909" s="147"/>
      <c r="H22909" s="146"/>
      <c r="J22909" s="146"/>
      <c r="L22909" s="150"/>
      <c r="N22909" s="163"/>
      <c r="O22909" s="146"/>
      <c r="P22909" s="146"/>
      <c r="Q22909" s="146"/>
      <c r="R22909" s="34"/>
      <c r="S22909" s="35"/>
      <c r="T22909" s="147"/>
    </row>
    <row r="22910">
      <c r="A22910" s="147"/>
      <c r="B22910" s="64"/>
      <c r="C22910" s="147" t="s">
        <v>217</v>
      </c>
      <c r="E22910" s="161"/>
      <c r="F22910" s="162"/>
      <c r="G22910" s="147"/>
      <c r="H22910" s="146"/>
      <c r="J22910" s="146"/>
      <c r="L22910" s="150"/>
      <c r="N22910" s="163"/>
      <c r="O22910" s="146"/>
      <c r="P22910" s="146"/>
      <c r="Q22910" s="146"/>
      <c r="R22910" s="34"/>
      <c r="S22910" s="35"/>
      <c r="T22910" s="147"/>
    </row>
    <row r="22911">
      <c r="A22911" s="147"/>
      <c r="B22911" s="64"/>
      <c r="C22911" s="147" t="s">
        <v>217</v>
      </c>
      <c r="E22911" s="161"/>
      <c r="F22911" s="162"/>
      <c r="G22911" s="147"/>
      <c r="H22911" s="146"/>
      <c r="J22911" s="146"/>
      <c r="L22911" s="150"/>
      <c r="N22911" s="163"/>
      <c r="O22911" s="146"/>
      <c r="P22911" s="146"/>
      <c r="Q22911" s="146"/>
      <c r="R22911" s="34"/>
      <c r="S22911" s="35"/>
      <c r="T22911" s="147"/>
    </row>
    <row r="22912">
      <c r="A22912" s="147"/>
      <c r="B22912" s="64"/>
      <c r="C22912" s="147" t="s">
        <v>217</v>
      </c>
      <c r="E22912" s="161"/>
      <c r="F22912" s="162"/>
      <c r="G22912" s="147"/>
      <c r="H22912" s="146"/>
      <c r="J22912" s="146"/>
      <c r="L22912" s="150"/>
      <c r="N22912" s="163"/>
      <c r="O22912" s="146"/>
      <c r="P22912" s="146"/>
      <c r="Q22912" s="146"/>
      <c r="R22912" s="34"/>
      <c r="S22912" s="35"/>
      <c r="T22912" s="147"/>
    </row>
    <row r="22913">
      <c r="A22913" s="147"/>
      <c r="B22913" s="64"/>
      <c r="C22913" s="147" t="s">
        <v>217</v>
      </c>
      <c r="E22913" s="161"/>
      <c r="F22913" s="162"/>
      <c r="G22913" s="147"/>
      <c r="H22913" s="146"/>
      <c r="J22913" s="146"/>
      <c r="L22913" s="150"/>
      <c r="N22913" s="163"/>
      <c r="O22913" s="146"/>
      <c r="P22913" s="146"/>
      <c r="Q22913" s="146"/>
      <c r="R22913" s="34"/>
      <c r="S22913" s="35"/>
      <c r="T22913" s="147"/>
    </row>
    <row r="22914">
      <c r="A22914" s="147"/>
      <c r="B22914" s="64"/>
      <c r="C22914" s="147" t="s">
        <v>217</v>
      </c>
      <c r="E22914" s="161"/>
      <c r="F22914" s="162"/>
      <c r="G22914" s="147"/>
      <c r="H22914" s="146"/>
      <c r="J22914" s="146"/>
      <c r="L22914" s="150"/>
      <c r="N22914" s="163"/>
      <c r="O22914" s="146"/>
      <c r="P22914" s="146"/>
      <c r="Q22914" s="146"/>
      <c r="R22914" s="34"/>
      <c r="S22914" s="35"/>
      <c r="T22914" s="147"/>
    </row>
    <row r="22915">
      <c r="A22915" s="147"/>
      <c r="B22915" s="64"/>
      <c r="C22915" s="147" t="s">
        <v>217</v>
      </c>
      <c r="E22915" s="161"/>
      <c r="F22915" s="162"/>
      <c r="G22915" s="147"/>
      <c r="H22915" s="146"/>
      <c r="J22915" s="146"/>
      <c r="L22915" s="150"/>
      <c r="N22915" s="163"/>
      <c r="O22915" s="146"/>
      <c r="P22915" s="146"/>
      <c r="Q22915" s="146"/>
      <c r="R22915" s="34"/>
      <c r="S22915" s="35"/>
      <c r="T22915" s="147"/>
    </row>
    <row r="22916">
      <c r="A22916" s="147"/>
      <c r="B22916" s="64"/>
      <c r="C22916" s="147" t="s">
        <v>217</v>
      </c>
      <c r="E22916" s="161"/>
      <c r="F22916" s="162"/>
      <c r="G22916" s="147"/>
      <c r="H22916" s="146"/>
      <c r="J22916" s="146"/>
      <c r="L22916" s="150"/>
      <c r="N22916" s="163"/>
      <c r="O22916" s="146"/>
      <c r="P22916" s="146"/>
      <c r="Q22916" s="146"/>
      <c r="R22916" s="34"/>
      <c r="S22916" s="35"/>
      <c r="T22916" s="147"/>
    </row>
    <row r="22917">
      <c r="A22917" s="147"/>
      <c r="B22917" s="64"/>
      <c r="C22917" s="147" t="s">
        <v>217</v>
      </c>
      <c r="E22917" s="161"/>
      <c r="F22917" s="162"/>
      <c r="G22917" s="147"/>
      <c r="H22917" s="146"/>
      <c r="J22917" s="146"/>
      <c r="L22917" s="150"/>
      <c r="N22917" s="163"/>
      <c r="O22917" s="146"/>
      <c r="P22917" s="146"/>
      <c r="Q22917" s="146"/>
      <c r="R22917" s="34"/>
      <c r="S22917" s="35"/>
      <c r="T22917" s="147"/>
    </row>
    <row r="22918">
      <c r="A22918" s="147"/>
      <c r="B22918" s="64"/>
      <c r="C22918" s="147" t="s">
        <v>217</v>
      </c>
      <c r="E22918" s="161"/>
      <c r="F22918" s="162"/>
      <c r="G22918" s="147"/>
      <c r="H22918" s="146"/>
      <c r="J22918" s="146"/>
      <c r="L22918" s="150"/>
      <c r="N22918" s="163"/>
      <c r="O22918" s="146"/>
      <c r="P22918" s="146"/>
      <c r="Q22918" s="146"/>
      <c r="R22918" s="34"/>
      <c r="S22918" s="35"/>
      <c r="T22918" s="147"/>
    </row>
    <row r="22919">
      <c r="A22919" s="147"/>
      <c r="B22919" s="64"/>
      <c r="C22919" s="147" t="s">
        <v>217</v>
      </c>
      <c r="E22919" s="161"/>
      <c r="F22919" s="162"/>
      <c r="G22919" s="147"/>
      <c r="H22919" s="146"/>
      <c r="J22919" s="146"/>
      <c r="L22919" s="150"/>
      <c r="N22919" s="163"/>
      <c r="O22919" s="146"/>
      <c r="P22919" s="146"/>
      <c r="Q22919" s="146"/>
      <c r="R22919" s="34"/>
      <c r="S22919" s="35"/>
      <c r="T22919" s="147"/>
    </row>
    <row r="22920">
      <c r="A22920" s="147"/>
      <c r="B22920" s="64"/>
      <c r="C22920" s="147" t="s">
        <v>217</v>
      </c>
      <c r="E22920" s="161"/>
      <c r="F22920" s="162"/>
      <c r="G22920" s="147"/>
      <c r="H22920" s="146"/>
      <c r="J22920" s="146"/>
      <c r="L22920" s="150"/>
      <c r="N22920" s="163"/>
      <c r="O22920" s="146"/>
      <c r="P22920" s="146"/>
      <c r="Q22920" s="146"/>
      <c r="R22920" s="34"/>
      <c r="S22920" s="35"/>
      <c r="T22920" s="147"/>
    </row>
    <row r="22921">
      <c r="A22921" s="147"/>
      <c r="B22921" s="64"/>
      <c r="C22921" s="147" t="s">
        <v>217</v>
      </c>
      <c r="E22921" s="161"/>
      <c r="F22921" s="162"/>
      <c r="G22921" s="147"/>
      <c r="H22921" s="146"/>
      <c r="J22921" s="146"/>
      <c r="L22921" s="150"/>
      <c r="N22921" s="163"/>
      <c r="O22921" s="146"/>
      <c r="P22921" s="146"/>
      <c r="Q22921" s="146"/>
      <c r="R22921" s="34"/>
      <c r="S22921" s="35"/>
      <c r="T22921" s="147"/>
    </row>
    <row r="22922">
      <c r="A22922" s="147"/>
      <c r="B22922" s="64"/>
      <c r="C22922" s="147" t="s">
        <v>217</v>
      </c>
      <c r="E22922" s="161"/>
      <c r="F22922" s="162"/>
      <c r="G22922" s="147"/>
      <c r="H22922" s="146"/>
      <c r="J22922" s="146"/>
      <c r="L22922" s="150"/>
      <c r="N22922" s="163"/>
      <c r="O22922" s="146"/>
      <c r="P22922" s="146"/>
      <c r="Q22922" s="146"/>
      <c r="R22922" s="34"/>
      <c r="S22922" s="35"/>
      <c r="T22922" s="147"/>
    </row>
    <row r="22923">
      <c r="A22923" s="147"/>
      <c r="B22923" s="64"/>
      <c r="C22923" s="147" t="s">
        <v>217</v>
      </c>
      <c r="E22923" s="161"/>
      <c r="F22923" s="162"/>
      <c r="G22923" s="147"/>
      <c r="H22923" s="146"/>
      <c r="J22923" s="146"/>
      <c r="L22923" s="150"/>
      <c r="N22923" s="163"/>
      <c r="O22923" s="146"/>
      <c r="P22923" s="146"/>
      <c r="Q22923" s="146"/>
      <c r="R22923" s="34"/>
      <c r="S22923" s="35"/>
      <c r="T22923" s="147"/>
    </row>
    <row r="22924">
      <c r="A22924" s="147"/>
      <c r="B22924" s="64"/>
      <c r="C22924" s="147" t="s">
        <v>217</v>
      </c>
      <c r="E22924" s="161"/>
      <c r="F22924" s="162"/>
      <c r="G22924" s="147"/>
      <c r="H22924" s="146"/>
      <c r="J22924" s="146"/>
      <c r="L22924" s="150"/>
      <c r="N22924" s="163"/>
      <c r="O22924" s="146"/>
      <c r="P22924" s="146"/>
      <c r="Q22924" s="146"/>
      <c r="R22924" s="34"/>
      <c r="S22924" s="35"/>
      <c r="T22924" s="147"/>
    </row>
    <row r="22925">
      <c r="A22925" s="147"/>
      <c r="B22925" s="64"/>
      <c r="C22925" s="147" t="s">
        <v>217</v>
      </c>
      <c r="E22925" s="161"/>
      <c r="F22925" s="162"/>
      <c r="G22925" s="147"/>
      <c r="H22925" s="146"/>
      <c r="J22925" s="146"/>
      <c r="L22925" s="150"/>
      <c r="N22925" s="163"/>
      <c r="O22925" s="146"/>
      <c r="P22925" s="146"/>
      <c r="Q22925" s="146"/>
      <c r="R22925" s="34"/>
      <c r="S22925" s="35"/>
      <c r="T22925" s="147"/>
    </row>
    <row r="22926">
      <c r="A22926" s="147"/>
      <c r="B22926" s="64"/>
      <c r="C22926" s="147" t="s">
        <v>217</v>
      </c>
      <c r="E22926" s="161"/>
      <c r="F22926" s="162"/>
      <c r="G22926" s="147"/>
      <c r="H22926" s="146"/>
      <c r="J22926" s="146"/>
      <c r="L22926" s="150"/>
      <c r="N22926" s="163"/>
      <c r="O22926" s="146"/>
      <c r="P22926" s="146"/>
      <c r="Q22926" s="146"/>
      <c r="R22926" s="34"/>
      <c r="S22926" s="35"/>
      <c r="T22926" s="147"/>
    </row>
    <row r="22927">
      <c r="A22927" s="147"/>
      <c r="B22927" s="64"/>
      <c r="C22927" s="147" t="s">
        <v>217</v>
      </c>
      <c r="E22927" s="161"/>
      <c r="F22927" s="162"/>
      <c r="G22927" s="147"/>
      <c r="H22927" s="146"/>
      <c r="J22927" s="146"/>
      <c r="L22927" s="150"/>
      <c r="N22927" s="163"/>
      <c r="O22927" s="146"/>
      <c r="P22927" s="146"/>
      <c r="Q22927" s="146"/>
      <c r="R22927" s="34"/>
      <c r="S22927" s="35"/>
      <c r="T22927" s="147"/>
    </row>
    <row r="22928">
      <c r="A22928" s="147"/>
      <c r="B22928" s="64"/>
      <c r="C22928" s="147" t="s">
        <v>217</v>
      </c>
      <c r="E22928" s="161"/>
      <c r="F22928" s="162"/>
      <c r="G22928" s="147"/>
      <c r="H22928" s="146"/>
      <c r="J22928" s="146"/>
      <c r="L22928" s="150"/>
      <c r="N22928" s="163"/>
      <c r="O22928" s="146"/>
      <c r="P22928" s="146"/>
      <c r="Q22928" s="146"/>
      <c r="R22928" s="34"/>
      <c r="S22928" s="35"/>
      <c r="T22928" s="147"/>
    </row>
    <row r="22929">
      <c r="A22929" s="147"/>
      <c r="B22929" s="64"/>
      <c r="C22929" s="147" t="s">
        <v>217</v>
      </c>
      <c r="E22929" s="161"/>
      <c r="F22929" s="162"/>
      <c r="G22929" s="147"/>
      <c r="H22929" s="146"/>
      <c r="J22929" s="146"/>
      <c r="L22929" s="150"/>
      <c r="N22929" s="163"/>
      <c r="O22929" s="146"/>
      <c r="P22929" s="146"/>
      <c r="Q22929" s="146"/>
      <c r="R22929" s="34"/>
      <c r="S22929" s="35"/>
      <c r="T22929" s="147"/>
    </row>
    <row r="22930">
      <c r="A22930" s="147"/>
      <c r="B22930" s="64"/>
      <c r="C22930" s="147" t="s">
        <v>217</v>
      </c>
      <c r="E22930" s="161"/>
      <c r="F22930" s="162"/>
      <c r="G22930" s="147"/>
      <c r="H22930" s="146"/>
      <c r="J22930" s="146"/>
      <c r="L22930" s="150"/>
      <c r="N22930" s="163"/>
      <c r="O22930" s="146"/>
      <c r="P22930" s="146"/>
      <c r="Q22930" s="146"/>
      <c r="R22930" s="34"/>
      <c r="S22930" s="35"/>
      <c r="T22930" s="147"/>
    </row>
    <row r="22931">
      <c r="A22931" s="147"/>
      <c r="B22931" s="64"/>
      <c r="C22931" s="147" t="s">
        <v>217</v>
      </c>
      <c r="E22931" s="161"/>
      <c r="F22931" s="162"/>
      <c r="G22931" s="147"/>
      <c r="H22931" s="146"/>
      <c r="J22931" s="146"/>
      <c r="L22931" s="150"/>
      <c r="N22931" s="163"/>
      <c r="O22931" s="146"/>
      <c r="P22931" s="146"/>
      <c r="Q22931" s="146"/>
      <c r="R22931" s="34"/>
      <c r="S22931" s="35"/>
      <c r="T22931" s="147"/>
    </row>
    <row r="22932">
      <c r="A22932" s="147"/>
      <c r="B22932" s="64"/>
      <c r="C22932" s="147" t="s">
        <v>217</v>
      </c>
      <c r="E22932" s="161"/>
      <c r="F22932" s="162"/>
      <c r="G22932" s="147"/>
      <c r="H22932" s="146"/>
      <c r="J22932" s="146"/>
      <c r="L22932" s="150"/>
      <c r="N22932" s="163"/>
      <c r="O22932" s="146"/>
      <c r="P22932" s="146"/>
      <c r="Q22932" s="146"/>
      <c r="R22932" s="34"/>
      <c r="S22932" s="35"/>
      <c r="T22932" s="147"/>
    </row>
    <row r="22933">
      <c r="A22933" s="147"/>
      <c r="B22933" s="64"/>
      <c r="C22933" s="147" t="s">
        <v>217</v>
      </c>
      <c r="E22933" s="161"/>
      <c r="F22933" s="162"/>
      <c r="G22933" s="147"/>
      <c r="H22933" s="146"/>
      <c r="J22933" s="146"/>
      <c r="L22933" s="150"/>
      <c r="N22933" s="163"/>
      <c r="O22933" s="146"/>
      <c r="P22933" s="146"/>
      <c r="Q22933" s="146"/>
      <c r="R22933" s="34"/>
      <c r="S22933" s="35"/>
      <c r="T22933" s="147"/>
    </row>
    <row r="22934">
      <c r="A22934" s="147"/>
      <c r="B22934" s="64"/>
      <c r="C22934" s="147" t="s">
        <v>217</v>
      </c>
      <c r="E22934" s="161"/>
      <c r="F22934" s="162"/>
      <c r="G22934" s="147"/>
      <c r="H22934" s="146"/>
      <c r="J22934" s="146"/>
      <c r="L22934" s="150"/>
      <c r="N22934" s="163"/>
      <c r="O22934" s="146"/>
      <c r="P22934" s="146"/>
      <c r="Q22934" s="146"/>
      <c r="R22934" s="34"/>
      <c r="S22934" s="35"/>
      <c r="T22934" s="147"/>
    </row>
    <row r="22935">
      <c r="A22935" s="147"/>
      <c r="B22935" s="64"/>
      <c r="C22935" s="147" t="s">
        <v>217</v>
      </c>
      <c r="E22935" s="161"/>
      <c r="F22935" s="162"/>
      <c r="G22935" s="147"/>
      <c r="H22935" s="146"/>
      <c r="J22935" s="146"/>
      <c r="L22935" s="150"/>
      <c r="N22935" s="163"/>
      <c r="O22935" s="146"/>
      <c r="P22935" s="146"/>
      <c r="Q22935" s="146"/>
      <c r="R22935" s="34"/>
      <c r="S22935" s="35"/>
      <c r="T22935" s="147"/>
    </row>
    <row r="22936">
      <c r="A22936" s="147"/>
      <c r="B22936" s="64"/>
      <c r="C22936" s="147" t="s">
        <v>217</v>
      </c>
      <c r="E22936" s="161"/>
      <c r="F22936" s="162"/>
      <c r="G22936" s="147"/>
      <c r="H22936" s="146"/>
      <c r="J22936" s="146"/>
      <c r="L22936" s="150"/>
      <c r="N22936" s="163"/>
      <c r="O22936" s="146"/>
      <c r="P22936" s="146"/>
      <c r="Q22936" s="146"/>
      <c r="R22936" s="34"/>
      <c r="S22936" s="35"/>
      <c r="T22936" s="147"/>
    </row>
    <row r="22937">
      <c r="A22937" s="147"/>
      <c r="B22937" s="64"/>
      <c r="C22937" s="147" t="s">
        <v>217</v>
      </c>
      <c r="E22937" s="161"/>
      <c r="F22937" s="162"/>
      <c r="G22937" s="147"/>
      <c r="H22937" s="146"/>
      <c r="J22937" s="146"/>
      <c r="L22937" s="150"/>
      <c r="N22937" s="163"/>
      <c r="O22937" s="146"/>
      <c r="P22937" s="146"/>
      <c r="Q22937" s="146"/>
      <c r="R22937" s="34"/>
      <c r="S22937" s="35"/>
      <c r="T22937" s="147"/>
    </row>
    <row r="22938">
      <c r="A22938" s="147"/>
      <c r="B22938" s="64"/>
      <c r="C22938" s="147" t="s">
        <v>217</v>
      </c>
      <c r="E22938" s="161"/>
      <c r="F22938" s="162"/>
      <c r="G22938" s="147"/>
      <c r="H22938" s="146"/>
      <c r="J22938" s="146"/>
      <c r="L22938" s="150"/>
      <c r="N22938" s="163"/>
      <c r="O22938" s="146"/>
      <c r="P22938" s="146"/>
      <c r="Q22938" s="146"/>
      <c r="R22938" s="34"/>
      <c r="S22938" s="35"/>
      <c r="T22938" s="147"/>
    </row>
    <row r="22939">
      <c r="A22939" s="147"/>
      <c r="B22939" s="64"/>
      <c r="C22939" s="147" t="s">
        <v>217</v>
      </c>
      <c r="E22939" s="161"/>
      <c r="F22939" s="162"/>
      <c r="G22939" s="147"/>
      <c r="H22939" s="146"/>
      <c r="J22939" s="146"/>
      <c r="L22939" s="150"/>
      <c r="N22939" s="163"/>
      <c r="O22939" s="146"/>
      <c r="P22939" s="146"/>
      <c r="Q22939" s="146"/>
      <c r="R22939" s="34"/>
      <c r="S22939" s="35"/>
      <c r="T22939" s="147"/>
    </row>
    <row r="22940">
      <c r="A22940" s="147"/>
      <c r="B22940" s="64"/>
      <c r="C22940" s="147" t="s">
        <v>217</v>
      </c>
      <c r="E22940" s="161"/>
      <c r="F22940" s="162"/>
      <c r="G22940" s="147"/>
      <c r="H22940" s="146"/>
      <c r="J22940" s="146"/>
      <c r="L22940" s="150"/>
      <c r="N22940" s="163"/>
      <c r="O22940" s="146"/>
      <c r="P22940" s="146"/>
      <c r="Q22940" s="146"/>
      <c r="R22940" s="34"/>
      <c r="S22940" s="35"/>
      <c r="T22940" s="147"/>
    </row>
    <row r="22941">
      <c r="A22941" s="147"/>
      <c r="B22941" s="64"/>
      <c r="C22941" s="147" t="s">
        <v>217</v>
      </c>
      <c r="E22941" s="161"/>
      <c r="F22941" s="162"/>
      <c r="G22941" s="147"/>
      <c r="H22941" s="146"/>
      <c r="J22941" s="146"/>
      <c r="L22941" s="150"/>
      <c r="N22941" s="163"/>
      <c r="O22941" s="146"/>
      <c r="P22941" s="146"/>
      <c r="Q22941" s="146"/>
      <c r="R22941" s="34"/>
      <c r="S22941" s="35"/>
      <c r="T22941" s="147"/>
    </row>
    <row r="22942">
      <c r="A22942" s="147"/>
      <c r="B22942" s="64"/>
      <c r="C22942" s="147" t="s">
        <v>217</v>
      </c>
      <c r="E22942" s="161"/>
      <c r="F22942" s="162"/>
      <c r="G22942" s="147"/>
      <c r="H22942" s="146"/>
      <c r="J22942" s="146"/>
      <c r="L22942" s="150"/>
      <c r="N22942" s="163"/>
      <c r="O22942" s="146"/>
      <c r="P22942" s="146"/>
      <c r="Q22942" s="146"/>
      <c r="R22942" s="34"/>
      <c r="S22942" s="35"/>
      <c r="T22942" s="147"/>
    </row>
    <row r="22943">
      <c r="A22943" s="147"/>
      <c r="B22943" s="64"/>
      <c r="C22943" s="147" t="s">
        <v>217</v>
      </c>
      <c r="E22943" s="161"/>
      <c r="F22943" s="162"/>
      <c r="G22943" s="147"/>
      <c r="H22943" s="146"/>
      <c r="J22943" s="146"/>
      <c r="L22943" s="150"/>
      <c r="N22943" s="163"/>
      <c r="O22943" s="146"/>
      <c r="P22943" s="146"/>
      <c r="Q22943" s="146"/>
      <c r="R22943" s="34"/>
      <c r="S22943" s="35"/>
      <c r="T22943" s="147"/>
    </row>
    <row r="22944">
      <c r="A22944" s="147"/>
      <c r="B22944" s="64"/>
      <c r="C22944" s="147" t="s">
        <v>217</v>
      </c>
      <c r="E22944" s="161"/>
      <c r="F22944" s="162"/>
      <c r="G22944" s="147"/>
      <c r="H22944" s="146"/>
      <c r="J22944" s="146"/>
      <c r="L22944" s="150"/>
      <c r="N22944" s="163"/>
      <c r="O22944" s="146"/>
      <c r="P22944" s="146"/>
      <c r="Q22944" s="146"/>
      <c r="R22944" s="34"/>
      <c r="S22944" s="35"/>
      <c r="T22944" s="147"/>
    </row>
    <row r="22945">
      <c r="A22945" s="147"/>
      <c r="B22945" s="64"/>
      <c r="C22945" s="147" t="s">
        <v>217</v>
      </c>
      <c r="E22945" s="161"/>
      <c r="F22945" s="162"/>
      <c r="G22945" s="147"/>
      <c r="H22945" s="146"/>
      <c r="J22945" s="146"/>
      <c r="L22945" s="150"/>
      <c r="N22945" s="163"/>
      <c r="O22945" s="146"/>
      <c r="P22945" s="146"/>
      <c r="Q22945" s="146"/>
      <c r="R22945" s="34"/>
      <c r="S22945" s="35"/>
      <c r="T22945" s="147"/>
    </row>
    <row r="22946">
      <c r="A22946" s="147"/>
      <c r="B22946" s="64"/>
      <c r="C22946" s="147" t="s">
        <v>217</v>
      </c>
      <c r="E22946" s="161"/>
      <c r="F22946" s="162"/>
      <c r="G22946" s="147"/>
      <c r="H22946" s="146"/>
      <c r="J22946" s="146"/>
      <c r="L22946" s="150"/>
      <c r="N22946" s="163"/>
      <c r="O22946" s="146"/>
      <c r="P22946" s="146"/>
      <c r="Q22946" s="146"/>
      <c r="R22946" s="34"/>
      <c r="S22946" s="35"/>
      <c r="T22946" s="147"/>
    </row>
    <row r="22947">
      <c r="A22947" s="147"/>
      <c r="B22947" s="64"/>
      <c r="C22947" s="147" t="s">
        <v>217</v>
      </c>
      <c r="E22947" s="161"/>
      <c r="F22947" s="162"/>
      <c r="G22947" s="147"/>
      <c r="H22947" s="146"/>
      <c r="J22947" s="146"/>
      <c r="L22947" s="150"/>
      <c r="N22947" s="163"/>
      <c r="O22947" s="146"/>
      <c r="P22947" s="146"/>
      <c r="Q22947" s="146"/>
      <c r="R22947" s="34"/>
      <c r="S22947" s="35"/>
      <c r="T22947" s="147"/>
    </row>
    <row r="22948">
      <c r="A22948" s="147"/>
      <c r="B22948" s="64"/>
      <c r="C22948" s="147" t="s">
        <v>217</v>
      </c>
      <c r="E22948" s="161"/>
      <c r="F22948" s="162"/>
      <c r="G22948" s="147"/>
      <c r="H22948" s="146"/>
      <c r="J22948" s="146"/>
      <c r="L22948" s="150"/>
      <c r="N22948" s="163"/>
      <c r="O22948" s="146"/>
      <c r="P22948" s="146"/>
      <c r="Q22948" s="146"/>
      <c r="R22948" s="34"/>
      <c r="S22948" s="35"/>
      <c r="T22948" s="147"/>
    </row>
    <row r="22949">
      <c r="A22949" s="147"/>
      <c r="B22949" s="64"/>
      <c r="C22949" s="147" t="s">
        <v>217</v>
      </c>
      <c r="E22949" s="161"/>
      <c r="F22949" s="162"/>
      <c r="G22949" s="147"/>
      <c r="H22949" s="146"/>
      <c r="J22949" s="146"/>
      <c r="L22949" s="150"/>
      <c r="N22949" s="163"/>
      <c r="O22949" s="146"/>
      <c r="P22949" s="146"/>
      <c r="Q22949" s="146"/>
      <c r="R22949" s="34"/>
      <c r="S22949" s="35"/>
      <c r="T22949" s="147"/>
    </row>
    <row r="22950">
      <c r="A22950" s="147"/>
      <c r="B22950" s="64"/>
      <c r="C22950" s="147" t="s">
        <v>217</v>
      </c>
      <c r="E22950" s="161"/>
      <c r="F22950" s="162"/>
      <c r="G22950" s="147"/>
      <c r="H22950" s="146"/>
      <c r="J22950" s="146"/>
      <c r="L22950" s="150"/>
      <c r="N22950" s="163"/>
      <c r="O22950" s="146"/>
      <c r="P22950" s="146"/>
      <c r="Q22950" s="146"/>
      <c r="R22950" s="34"/>
      <c r="S22950" s="35"/>
      <c r="T22950" s="147"/>
    </row>
    <row r="22951">
      <c r="A22951" s="147"/>
      <c r="B22951" s="64"/>
      <c r="C22951" s="147" t="s">
        <v>217</v>
      </c>
      <c r="E22951" s="161"/>
      <c r="F22951" s="162"/>
      <c r="G22951" s="147"/>
      <c r="H22951" s="146"/>
      <c r="J22951" s="146"/>
      <c r="L22951" s="150"/>
      <c r="N22951" s="163"/>
      <c r="O22951" s="146"/>
      <c r="P22951" s="146"/>
      <c r="Q22951" s="146"/>
      <c r="R22951" s="34"/>
      <c r="S22951" s="35"/>
      <c r="T22951" s="147"/>
    </row>
    <row r="22952">
      <c r="A22952" s="147"/>
      <c r="B22952" s="64"/>
      <c r="C22952" s="147" t="s">
        <v>217</v>
      </c>
      <c r="E22952" s="161"/>
      <c r="F22952" s="162"/>
      <c r="G22952" s="147"/>
      <c r="H22952" s="146"/>
      <c r="J22952" s="146"/>
      <c r="L22952" s="150"/>
      <c r="N22952" s="163"/>
      <c r="O22952" s="146"/>
      <c r="P22952" s="146"/>
      <c r="Q22952" s="146"/>
      <c r="R22952" s="34"/>
      <c r="S22952" s="35"/>
      <c r="T22952" s="147"/>
    </row>
    <row r="22953">
      <c r="A22953" s="147"/>
      <c r="B22953" s="64"/>
      <c r="C22953" s="147" t="s">
        <v>217</v>
      </c>
      <c r="E22953" s="161"/>
      <c r="F22953" s="162"/>
      <c r="G22953" s="147"/>
      <c r="H22953" s="146"/>
      <c r="J22953" s="146"/>
      <c r="L22953" s="150"/>
      <c r="N22953" s="163"/>
      <c r="O22953" s="146"/>
      <c r="P22953" s="146"/>
      <c r="Q22953" s="146"/>
      <c r="R22953" s="34"/>
      <c r="S22953" s="35"/>
      <c r="T22953" s="147"/>
    </row>
    <row r="22954">
      <c r="A22954" s="147"/>
      <c r="B22954" s="64"/>
      <c r="C22954" s="147" t="s">
        <v>217</v>
      </c>
      <c r="E22954" s="161"/>
      <c r="F22954" s="162"/>
      <c r="G22954" s="147"/>
      <c r="H22954" s="146"/>
      <c r="J22954" s="146"/>
      <c r="L22954" s="150"/>
      <c r="N22954" s="163"/>
      <c r="O22954" s="146"/>
      <c r="P22954" s="146"/>
      <c r="Q22954" s="146"/>
      <c r="R22954" s="34"/>
      <c r="S22954" s="35"/>
      <c r="T22954" s="147"/>
    </row>
    <row r="22955">
      <c r="A22955" s="147"/>
      <c r="B22955" s="64"/>
      <c r="C22955" s="147" t="s">
        <v>217</v>
      </c>
      <c r="E22955" s="161"/>
      <c r="F22955" s="162"/>
      <c r="G22955" s="147"/>
      <c r="H22955" s="146"/>
      <c r="J22955" s="146"/>
      <c r="L22955" s="150"/>
      <c r="N22955" s="163"/>
      <c r="O22955" s="146"/>
      <c r="P22955" s="146"/>
      <c r="Q22955" s="146"/>
      <c r="R22955" s="34"/>
      <c r="S22955" s="35"/>
      <c r="T22955" s="147"/>
    </row>
    <row r="22956">
      <c r="A22956" s="147"/>
      <c r="B22956" s="64"/>
      <c r="C22956" s="147" t="s">
        <v>217</v>
      </c>
      <c r="E22956" s="161"/>
      <c r="F22956" s="162"/>
      <c r="G22956" s="147"/>
      <c r="H22956" s="146"/>
      <c r="J22956" s="146"/>
      <c r="L22956" s="150"/>
      <c r="N22956" s="163"/>
      <c r="O22956" s="146"/>
      <c r="P22956" s="146"/>
      <c r="Q22956" s="146"/>
      <c r="R22956" s="34"/>
      <c r="S22956" s="35"/>
      <c r="T22956" s="147"/>
    </row>
    <row r="22957">
      <c r="A22957" s="147"/>
      <c r="B22957" s="64"/>
      <c r="C22957" s="147" t="s">
        <v>217</v>
      </c>
      <c r="E22957" s="161"/>
      <c r="F22957" s="162"/>
      <c r="G22957" s="147"/>
      <c r="H22957" s="146"/>
      <c r="J22957" s="146"/>
      <c r="L22957" s="150"/>
      <c r="N22957" s="163"/>
      <c r="O22957" s="146"/>
      <c r="P22957" s="146"/>
      <c r="Q22957" s="146"/>
      <c r="R22957" s="34"/>
      <c r="S22957" s="35"/>
      <c r="T22957" s="147"/>
    </row>
    <row r="22958">
      <c r="A22958" s="147"/>
      <c r="B22958" s="64"/>
      <c r="C22958" s="147" t="s">
        <v>217</v>
      </c>
      <c r="E22958" s="161"/>
      <c r="F22958" s="162"/>
      <c r="G22958" s="147"/>
      <c r="H22958" s="146"/>
      <c r="J22958" s="146"/>
      <c r="L22958" s="150"/>
      <c r="N22958" s="163"/>
      <c r="O22958" s="146"/>
      <c r="P22958" s="146"/>
      <c r="Q22958" s="146"/>
      <c r="R22958" s="34"/>
      <c r="S22958" s="35"/>
      <c r="T22958" s="147"/>
    </row>
    <row r="22959">
      <c r="A22959" s="147"/>
      <c r="B22959" s="64"/>
      <c r="C22959" s="147" t="s">
        <v>217</v>
      </c>
      <c r="E22959" s="161"/>
      <c r="F22959" s="162"/>
      <c r="G22959" s="147"/>
      <c r="H22959" s="146"/>
      <c r="J22959" s="146"/>
      <c r="L22959" s="150"/>
      <c r="N22959" s="163"/>
      <c r="O22959" s="146"/>
      <c r="P22959" s="146"/>
      <c r="Q22959" s="146"/>
      <c r="R22959" s="34"/>
      <c r="S22959" s="35"/>
      <c r="T22959" s="147"/>
    </row>
    <row r="22960">
      <c r="A22960" s="147"/>
      <c r="B22960" s="64"/>
      <c r="C22960" s="147" t="s">
        <v>217</v>
      </c>
      <c r="E22960" s="161"/>
      <c r="F22960" s="162"/>
      <c r="G22960" s="147"/>
      <c r="H22960" s="146"/>
      <c r="J22960" s="146"/>
      <c r="L22960" s="150"/>
      <c r="N22960" s="163"/>
      <c r="O22960" s="146"/>
      <c r="P22960" s="146"/>
      <c r="Q22960" s="146"/>
      <c r="R22960" s="34"/>
      <c r="S22960" s="35"/>
      <c r="T22960" s="147"/>
    </row>
    <row r="22961">
      <c r="A22961" s="147"/>
      <c r="B22961" s="64"/>
      <c r="C22961" s="147" t="s">
        <v>217</v>
      </c>
      <c r="E22961" s="161"/>
      <c r="F22961" s="162"/>
      <c r="G22961" s="147"/>
      <c r="H22961" s="146"/>
      <c r="J22961" s="146"/>
      <c r="L22961" s="150"/>
      <c r="N22961" s="163"/>
      <c r="O22961" s="146"/>
      <c r="P22961" s="146"/>
      <c r="Q22961" s="146"/>
      <c r="R22961" s="34"/>
      <c r="S22961" s="35"/>
      <c r="T22961" s="147"/>
    </row>
    <row r="22962">
      <c r="A22962" s="147"/>
      <c r="B22962" s="64"/>
      <c r="C22962" s="147" t="s">
        <v>217</v>
      </c>
      <c r="E22962" s="161"/>
      <c r="F22962" s="162"/>
      <c r="G22962" s="147"/>
      <c r="H22962" s="146"/>
      <c r="J22962" s="146"/>
      <c r="L22962" s="150"/>
      <c r="N22962" s="163"/>
      <c r="O22962" s="146"/>
      <c r="P22962" s="146"/>
      <c r="Q22962" s="146"/>
      <c r="R22962" s="34"/>
      <c r="S22962" s="35"/>
      <c r="T22962" s="147"/>
    </row>
    <row r="22963">
      <c r="A22963" s="147"/>
      <c r="B22963" s="64"/>
      <c r="C22963" s="147" t="s">
        <v>217</v>
      </c>
      <c r="E22963" s="161"/>
      <c r="F22963" s="162"/>
      <c r="G22963" s="147"/>
      <c r="H22963" s="146"/>
      <c r="J22963" s="146"/>
      <c r="L22963" s="150"/>
      <c r="N22963" s="163"/>
      <c r="O22963" s="146"/>
      <c r="P22963" s="146"/>
      <c r="Q22963" s="146"/>
      <c r="R22963" s="34"/>
      <c r="S22963" s="35"/>
      <c r="T22963" s="147"/>
    </row>
    <row r="22964">
      <c r="A22964" s="147"/>
      <c r="B22964" s="64"/>
      <c r="C22964" s="147" t="s">
        <v>217</v>
      </c>
      <c r="E22964" s="161"/>
      <c r="F22964" s="162"/>
      <c r="G22964" s="147"/>
      <c r="H22964" s="146"/>
      <c r="J22964" s="146"/>
      <c r="L22964" s="150"/>
      <c r="N22964" s="163"/>
      <c r="O22964" s="146"/>
      <c r="P22964" s="146"/>
      <c r="Q22964" s="146"/>
      <c r="R22964" s="34"/>
      <c r="S22964" s="35"/>
      <c r="T22964" s="147"/>
    </row>
    <row r="22965">
      <c r="A22965" s="147"/>
      <c r="B22965" s="64"/>
      <c r="C22965" s="147" t="s">
        <v>217</v>
      </c>
      <c r="E22965" s="161"/>
      <c r="F22965" s="162"/>
      <c r="G22965" s="147"/>
      <c r="H22965" s="146"/>
      <c r="J22965" s="146"/>
      <c r="L22965" s="150"/>
      <c r="N22965" s="163"/>
      <c r="O22965" s="146"/>
      <c r="P22965" s="146"/>
      <c r="Q22965" s="146"/>
      <c r="R22965" s="34"/>
      <c r="S22965" s="35"/>
      <c r="T22965" s="147"/>
    </row>
    <row r="22966">
      <c r="A22966" s="147"/>
      <c r="B22966" s="64"/>
      <c r="C22966" s="147" t="s">
        <v>217</v>
      </c>
      <c r="E22966" s="161"/>
      <c r="F22966" s="162"/>
      <c r="G22966" s="147"/>
      <c r="H22966" s="146"/>
      <c r="J22966" s="146"/>
      <c r="L22966" s="150"/>
      <c r="N22966" s="163"/>
      <c r="O22966" s="146"/>
      <c r="P22966" s="146"/>
      <c r="Q22966" s="146"/>
      <c r="R22966" s="34"/>
      <c r="S22966" s="35"/>
      <c r="T22966" s="147"/>
    </row>
    <row r="22967">
      <c r="A22967" s="147"/>
      <c r="B22967" s="64"/>
      <c r="C22967" s="147" t="s">
        <v>217</v>
      </c>
      <c r="E22967" s="161"/>
      <c r="F22967" s="162"/>
      <c r="G22967" s="147"/>
      <c r="H22967" s="146"/>
      <c r="J22967" s="146"/>
      <c r="L22967" s="150"/>
      <c r="N22967" s="163"/>
      <c r="O22967" s="146"/>
      <c r="P22967" s="146"/>
      <c r="Q22967" s="146"/>
      <c r="R22967" s="34"/>
      <c r="S22967" s="35"/>
      <c r="T22967" s="147"/>
    </row>
    <row r="22968">
      <c r="A22968" s="147"/>
      <c r="B22968" s="64"/>
      <c r="C22968" s="147" t="s">
        <v>217</v>
      </c>
      <c r="E22968" s="161"/>
      <c r="F22968" s="162"/>
      <c r="G22968" s="147"/>
      <c r="H22968" s="146"/>
      <c r="J22968" s="146"/>
      <c r="L22968" s="150"/>
      <c r="N22968" s="163"/>
      <c r="O22968" s="146"/>
      <c r="P22968" s="146"/>
      <c r="Q22968" s="146"/>
      <c r="R22968" s="34"/>
      <c r="S22968" s="35"/>
      <c r="T22968" s="147"/>
    </row>
    <row r="22969">
      <c r="A22969" s="147"/>
      <c r="B22969" s="64"/>
      <c r="C22969" s="147" t="s">
        <v>217</v>
      </c>
      <c r="E22969" s="161"/>
      <c r="F22969" s="162"/>
      <c r="G22969" s="147"/>
      <c r="H22969" s="146"/>
      <c r="J22969" s="146"/>
      <c r="L22969" s="150"/>
      <c r="N22969" s="163"/>
      <c r="O22969" s="146"/>
      <c r="P22969" s="146"/>
      <c r="Q22969" s="146"/>
      <c r="R22969" s="34"/>
      <c r="S22969" s="35"/>
      <c r="T22969" s="147"/>
    </row>
    <row r="22970">
      <c r="A22970" s="147"/>
      <c r="B22970" s="64"/>
      <c r="C22970" s="147" t="s">
        <v>217</v>
      </c>
      <c r="E22970" s="161"/>
      <c r="F22970" s="162"/>
      <c r="G22970" s="147"/>
      <c r="H22970" s="146"/>
      <c r="J22970" s="146"/>
      <c r="L22970" s="150"/>
      <c r="N22970" s="163"/>
      <c r="O22970" s="146"/>
      <c r="P22970" s="146"/>
      <c r="Q22970" s="146"/>
      <c r="R22970" s="34"/>
      <c r="S22970" s="35"/>
      <c r="T22970" s="147"/>
    </row>
    <row r="22971">
      <c r="A22971" s="147"/>
      <c r="B22971" s="64"/>
      <c r="C22971" s="147" t="s">
        <v>217</v>
      </c>
      <c r="E22971" s="161"/>
      <c r="F22971" s="162"/>
      <c r="G22971" s="147"/>
      <c r="H22971" s="146"/>
      <c r="J22971" s="146"/>
      <c r="L22971" s="150"/>
      <c r="N22971" s="163"/>
      <c r="O22971" s="146"/>
      <c r="P22971" s="146"/>
      <c r="Q22971" s="146"/>
      <c r="R22971" s="34"/>
      <c r="S22971" s="35"/>
      <c r="T22971" s="147"/>
    </row>
    <row r="22972">
      <c r="A22972" s="147"/>
      <c r="B22972" s="64"/>
      <c r="C22972" s="147" t="s">
        <v>217</v>
      </c>
      <c r="E22972" s="161"/>
      <c r="F22972" s="162"/>
      <c r="G22972" s="147"/>
      <c r="H22972" s="146"/>
      <c r="J22972" s="146"/>
      <c r="L22972" s="150"/>
      <c r="N22972" s="163"/>
      <c r="O22972" s="146"/>
      <c r="P22972" s="146"/>
      <c r="Q22972" s="146"/>
      <c r="R22972" s="34"/>
      <c r="S22972" s="35"/>
      <c r="T22972" s="147"/>
    </row>
    <row r="22973">
      <c r="A22973" s="147"/>
      <c r="B22973" s="64"/>
      <c r="C22973" s="147" t="s">
        <v>217</v>
      </c>
      <c r="E22973" s="161"/>
      <c r="F22973" s="162"/>
      <c r="G22973" s="147"/>
      <c r="H22973" s="146"/>
      <c r="J22973" s="146"/>
      <c r="L22973" s="150"/>
      <c r="N22973" s="163"/>
      <c r="O22973" s="146"/>
      <c r="P22973" s="146"/>
      <c r="Q22973" s="146"/>
      <c r="R22973" s="34"/>
      <c r="S22973" s="35"/>
      <c r="T22973" s="147"/>
    </row>
    <row r="22974">
      <c r="A22974" s="147"/>
      <c r="B22974" s="64"/>
      <c r="C22974" s="147" t="s">
        <v>217</v>
      </c>
      <c r="E22974" s="161"/>
      <c r="F22974" s="162"/>
      <c r="G22974" s="147"/>
      <c r="H22974" s="146"/>
      <c r="J22974" s="146"/>
      <c r="L22974" s="150"/>
      <c r="N22974" s="163"/>
      <c r="O22974" s="146"/>
      <c r="P22974" s="146"/>
      <c r="Q22974" s="146"/>
      <c r="R22974" s="34"/>
      <c r="S22974" s="35"/>
      <c r="T22974" s="147"/>
    </row>
    <row r="22975">
      <c r="A22975" s="147"/>
      <c r="B22975" s="64"/>
      <c r="C22975" s="147" t="s">
        <v>217</v>
      </c>
      <c r="E22975" s="161"/>
      <c r="F22975" s="162"/>
      <c r="G22975" s="147"/>
      <c r="H22975" s="146"/>
      <c r="J22975" s="146"/>
      <c r="L22975" s="150"/>
      <c r="N22975" s="163"/>
      <c r="O22975" s="146"/>
      <c r="P22975" s="146"/>
      <c r="Q22975" s="146"/>
      <c r="R22975" s="34"/>
      <c r="S22975" s="35"/>
      <c r="T22975" s="147"/>
    </row>
    <row r="22976">
      <c r="A22976" s="147"/>
      <c r="B22976" s="64"/>
      <c r="C22976" s="147" t="s">
        <v>217</v>
      </c>
      <c r="E22976" s="161"/>
      <c r="F22976" s="162"/>
      <c r="G22976" s="147"/>
      <c r="H22976" s="146"/>
      <c r="J22976" s="146"/>
      <c r="L22976" s="150"/>
      <c r="N22976" s="163"/>
      <c r="O22976" s="146"/>
      <c r="P22976" s="146"/>
      <c r="Q22976" s="146"/>
      <c r="R22976" s="34"/>
      <c r="S22976" s="35"/>
      <c r="T22976" s="147"/>
    </row>
    <row r="22977">
      <c r="A22977" s="147"/>
      <c r="B22977" s="64"/>
      <c r="C22977" s="147" t="s">
        <v>217</v>
      </c>
      <c r="E22977" s="161"/>
      <c r="F22977" s="162"/>
      <c r="G22977" s="147"/>
      <c r="H22977" s="146"/>
      <c r="J22977" s="146"/>
      <c r="L22977" s="150"/>
      <c r="N22977" s="163"/>
      <c r="O22977" s="146"/>
      <c r="P22977" s="146"/>
      <c r="Q22977" s="146"/>
      <c r="R22977" s="34"/>
      <c r="S22977" s="35"/>
      <c r="T22977" s="147"/>
    </row>
    <row r="22978">
      <c r="A22978" s="147"/>
      <c r="B22978" s="64"/>
      <c r="C22978" s="147" t="s">
        <v>217</v>
      </c>
      <c r="E22978" s="161"/>
      <c r="F22978" s="162"/>
      <c r="G22978" s="147"/>
      <c r="H22978" s="146"/>
      <c r="J22978" s="146"/>
      <c r="L22978" s="150"/>
      <c r="N22978" s="163"/>
      <c r="O22978" s="146"/>
      <c r="P22978" s="146"/>
      <c r="Q22978" s="146"/>
      <c r="R22978" s="34"/>
      <c r="S22978" s="35"/>
      <c r="T22978" s="147"/>
    </row>
    <row r="22979">
      <c r="A22979" s="147"/>
      <c r="B22979" s="64"/>
      <c r="C22979" s="147" t="s">
        <v>217</v>
      </c>
      <c r="E22979" s="161"/>
      <c r="F22979" s="162"/>
      <c r="G22979" s="147"/>
      <c r="H22979" s="146"/>
      <c r="J22979" s="146"/>
      <c r="L22979" s="150"/>
      <c r="N22979" s="163"/>
      <c r="O22979" s="146"/>
      <c r="P22979" s="146"/>
      <c r="Q22979" s="146"/>
      <c r="R22979" s="34"/>
      <c r="S22979" s="35"/>
      <c r="T22979" s="147"/>
    </row>
    <row r="22980">
      <c r="A22980" s="147"/>
      <c r="B22980" s="64"/>
      <c r="C22980" s="147" t="s">
        <v>217</v>
      </c>
      <c r="E22980" s="161"/>
      <c r="F22980" s="162"/>
      <c r="G22980" s="147"/>
      <c r="H22980" s="146"/>
      <c r="J22980" s="146"/>
      <c r="L22980" s="150"/>
      <c r="N22980" s="163"/>
      <c r="O22980" s="146"/>
      <c r="P22980" s="146"/>
      <c r="Q22980" s="146"/>
      <c r="R22980" s="34"/>
      <c r="S22980" s="35"/>
      <c r="T22980" s="147"/>
    </row>
    <row r="22981">
      <c r="A22981" s="147"/>
      <c r="B22981" s="64"/>
      <c r="C22981" s="147" t="s">
        <v>217</v>
      </c>
      <c r="E22981" s="161"/>
      <c r="F22981" s="162"/>
      <c r="G22981" s="147"/>
      <c r="H22981" s="146"/>
      <c r="J22981" s="146"/>
      <c r="L22981" s="150"/>
      <c r="N22981" s="163"/>
      <c r="O22981" s="146"/>
      <c r="P22981" s="146"/>
      <c r="Q22981" s="146"/>
      <c r="R22981" s="34"/>
      <c r="S22981" s="35"/>
      <c r="T22981" s="147"/>
    </row>
    <row r="22982">
      <c r="A22982" s="147"/>
      <c r="B22982" s="64"/>
      <c r="C22982" s="147" t="s">
        <v>217</v>
      </c>
      <c r="E22982" s="161"/>
      <c r="F22982" s="162"/>
      <c r="G22982" s="147"/>
      <c r="H22982" s="146"/>
      <c r="J22982" s="146"/>
      <c r="L22982" s="150"/>
      <c r="N22982" s="163"/>
      <c r="O22982" s="146"/>
      <c r="P22982" s="146"/>
      <c r="Q22982" s="146"/>
      <c r="R22982" s="34"/>
      <c r="S22982" s="35"/>
      <c r="T22982" s="147"/>
    </row>
    <row r="22983">
      <c r="A22983" s="147"/>
      <c r="B22983" s="64"/>
      <c r="C22983" s="147" t="s">
        <v>217</v>
      </c>
      <c r="E22983" s="161"/>
      <c r="F22983" s="162"/>
      <c r="G22983" s="147"/>
      <c r="H22983" s="146"/>
      <c r="J22983" s="146"/>
      <c r="L22983" s="150"/>
      <c r="N22983" s="163"/>
      <c r="O22983" s="146"/>
      <c r="P22983" s="146"/>
      <c r="Q22983" s="146"/>
      <c r="R22983" s="34"/>
      <c r="S22983" s="35"/>
      <c r="T22983" s="147"/>
    </row>
    <row r="22984">
      <c r="A22984" s="147"/>
      <c r="B22984" s="64"/>
      <c r="C22984" s="147" t="s">
        <v>217</v>
      </c>
      <c r="E22984" s="161"/>
      <c r="F22984" s="162"/>
      <c r="G22984" s="147"/>
      <c r="H22984" s="146"/>
      <c r="J22984" s="146"/>
      <c r="L22984" s="150"/>
      <c r="N22984" s="163"/>
      <c r="O22984" s="146"/>
      <c r="P22984" s="146"/>
      <c r="Q22984" s="146"/>
      <c r="R22984" s="34"/>
      <c r="S22984" s="35"/>
      <c r="T22984" s="147"/>
    </row>
    <row r="22985">
      <c r="A22985" s="147"/>
      <c r="B22985" s="64"/>
      <c r="C22985" s="147" t="s">
        <v>217</v>
      </c>
      <c r="E22985" s="161"/>
      <c r="F22985" s="162"/>
      <c r="G22985" s="147"/>
      <c r="H22985" s="146"/>
      <c r="J22985" s="146"/>
      <c r="L22985" s="150"/>
      <c r="N22985" s="163"/>
      <c r="O22985" s="146"/>
      <c r="P22985" s="146"/>
      <c r="Q22985" s="146"/>
      <c r="R22985" s="34"/>
      <c r="S22985" s="35"/>
      <c r="T22985" s="147"/>
    </row>
    <row r="22986">
      <c r="A22986" s="147"/>
      <c r="B22986" s="64"/>
      <c r="C22986" s="147" t="s">
        <v>217</v>
      </c>
      <c r="E22986" s="161"/>
      <c r="F22986" s="162"/>
      <c r="G22986" s="147"/>
      <c r="H22986" s="146"/>
      <c r="J22986" s="146"/>
      <c r="L22986" s="150"/>
      <c r="N22986" s="163"/>
      <c r="O22986" s="146"/>
      <c r="P22986" s="146"/>
      <c r="Q22986" s="146"/>
      <c r="R22986" s="34"/>
      <c r="S22986" s="35"/>
      <c r="T22986" s="147"/>
    </row>
    <row r="22987">
      <c r="A22987" s="147"/>
      <c r="B22987" s="64"/>
      <c r="C22987" s="147" t="s">
        <v>217</v>
      </c>
      <c r="E22987" s="161"/>
      <c r="F22987" s="162"/>
      <c r="G22987" s="147"/>
      <c r="H22987" s="146"/>
      <c r="J22987" s="146"/>
      <c r="L22987" s="150"/>
      <c r="N22987" s="163"/>
      <c r="O22987" s="146"/>
      <c r="P22987" s="146"/>
      <c r="Q22987" s="146"/>
      <c r="R22987" s="34"/>
      <c r="S22987" s="35"/>
      <c r="T22987" s="147"/>
    </row>
    <row r="22988">
      <c r="A22988" s="147"/>
      <c r="B22988" s="64"/>
      <c r="C22988" s="147" t="s">
        <v>217</v>
      </c>
      <c r="E22988" s="161"/>
      <c r="F22988" s="162"/>
      <c r="G22988" s="147"/>
      <c r="H22988" s="146"/>
      <c r="J22988" s="146"/>
      <c r="L22988" s="150"/>
      <c r="N22988" s="163"/>
      <c r="O22988" s="146"/>
      <c r="P22988" s="146"/>
      <c r="Q22988" s="146"/>
      <c r="R22988" s="34"/>
      <c r="S22988" s="35"/>
      <c r="T22988" s="147"/>
    </row>
    <row r="22989">
      <c r="A22989" s="147"/>
      <c r="B22989" s="64"/>
      <c r="C22989" s="147" t="s">
        <v>217</v>
      </c>
      <c r="E22989" s="161"/>
      <c r="F22989" s="162"/>
      <c r="G22989" s="147"/>
      <c r="H22989" s="146"/>
      <c r="J22989" s="146"/>
      <c r="L22989" s="150"/>
      <c r="N22989" s="163"/>
      <c r="O22989" s="146"/>
      <c r="P22989" s="146"/>
      <c r="Q22989" s="146"/>
      <c r="R22989" s="34"/>
      <c r="S22989" s="35"/>
      <c r="T22989" s="147"/>
    </row>
    <row r="22990">
      <c r="A22990" s="147"/>
      <c r="B22990" s="64"/>
      <c r="C22990" s="147" t="s">
        <v>217</v>
      </c>
      <c r="E22990" s="161"/>
      <c r="F22990" s="162"/>
      <c r="G22990" s="147"/>
      <c r="H22990" s="146"/>
      <c r="J22990" s="146"/>
      <c r="L22990" s="150"/>
      <c r="N22990" s="163"/>
      <c r="O22990" s="146"/>
      <c r="P22990" s="146"/>
      <c r="Q22990" s="146"/>
      <c r="R22990" s="34"/>
      <c r="S22990" s="35"/>
      <c r="T22990" s="147"/>
    </row>
    <row r="22991">
      <c r="A22991" s="147"/>
      <c r="B22991" s="64"/>
      <c r="C22991" s="147" t="s">
        <v>217</v>
      </c>
      <c r="E22991" s="161"/>
      <c r="F22991" s="162"/>
      <c r="G22991" s="147"/>
      <c r="H22991" s="146"/>
      <c r="J22991" s="146"/>
      <c r="L22991" s="150"/>
      <c r="N22991" s="163"/>
      <c r="O22991" s="146"/>
      <c r="P22991" s="146"/>
      <c r="Q22991" s="146"/>
      <c r="R22991" s="34"/>
      <c r="S22991" s="35"/>
      <c r="T22991" s="147"/>
    </row>
    <row r="22992">
      <c r="A22992" s="147"/>
      <c r="B22992" s="64"/>
      <c r="C22992" s="147" t="s">
        <v>217</v>
      </c>
      <c r="E22992" s="161"/>
      <c r="F22992" s="162"/>
      <c r="G22992" s="147"/>
      <c r="H22992" s="146"/>
      <c r="J22992" s="146"/>
      <c r="L22992" s="150"/>
      <c r="N22992" s="163"/>
      <c r="O22992" s="146"/>
      <c r="P22992" s="146"/>
      <c r="Q22992" s="146"/>
      <c r="R22992" s="34"/>
      <c r="S22992" s="35"/>
      <c r="T22992" s="147"/>
    </row>
    <row r="22993">
      <c r="A22993" s="147"/>
      <c r="B22993" s="64"/>
      <c r="C22993" s="147" t="s">
        <v>217</v>
      </c>
      <c r="E22993" s="161"/>
      <c r="F22993" s="162"/>
      <c r="G22993" s="147"/>
      <c r="H22993" s="146"/>
      <c r="J22993" s="146"/>
      <c r="L22993" s="150"/>
      <c r="N22993" s="163"/>
      <c r="O22993" s="146"/>
      <c r="P22993" s="146"/>
      <c r="Q22993" s="146"/>
      <c r="R22993" s="34"/>
      <c r="S22993" s="35"/>
      <c r="T22993" s="147"/>
    </row>
    <row r="22994">
      <c r="A22994" s="147"/>
      <c r="B22994" s="64"/>
      <c r="C22994" s="147" t="s">
        <v>217</v>
      </c>
      <c r="E22994" s="161"/>
      <c r="F22994" s="162"/>
      <c r="G22994" s="147"/>
      <c r="H22994" s="146"/>
      <c r="J22994" s="146"/>
      <c r="L22994" s="150"/>
      <c r="N22994" s="163"/>
      <c r="O22994" s="146"/>
      <c r="P22994" s="146"/>
      <c r="Q22994" s="146"/>
      <c r="R22994" s="34"/>
      <c r="S22994" s="35"/>
      <c r="T22994" s="147"/>
    </row>
    <row r="22995">
      <c r="A22995" s="147"/>
      <c r="B22995" s="64"/>
      <c r="C22995" s="147" t="s">
        <v>217</v>
      </c>
      <c r="E22995" s="161"/>
      <c r="F22995" s="162"/>
      <c r="G22995" s="147"/>
      <c r="H22995" s="146"/>
      <c r="J22995" s="146"/>
      <c r="L22995" s="150"/>
      <c r="N22995" s="163"/>
      <c r="O22995" s="146"/>
      <c r="P22995" s="146"/>
      <c r="Q22995" s="146"/>
      <c r="R22995" s="34"/>
      <c r="S22995" s="35"/>
      <c r="T22995" s="147"/>
    </row>
    <row r="22996">
      <c r="A22996" s="147"/>
      <c r="B22996" s="64"/>
      <c r="C22996" s="147" t="s">
        <v>217</v>
      </c>
      <c r="E22996" s="161"/>
      <c r="F22996" s="162"/>
      <c r="G22996" s="147"/>
      <c r="H22996" s="146"/>
      <c r="J22996" s="146"/>
      <c r="L22996" s="150"/>
      <c r="N22996" s="163"/>
      <c r="O22996" s="146"/>
      <c r="P22996" s="146"/>
      <c r="Q22996" s="146"/>
      <c r="R22996" s="34"/>
      <c r="S22996" s="35"/>
      <c r="T22996" s="147"/>
    </row>
    <row r="22997">
      <c r="A22997" s="147"/>
      <c r="B22997" s="64"/>
      <c r="C22997" s="147" t="s">
        <v>217</v>
      </c>
      <c r="E22997" s="161"/>
      <c r="F22997" s="162"/>
      <c r="G22997" s="147"/>
      <c r="H22997" s="146"/>
      <c r="J22997" s="146"/>
      <c r="L22997" s="150"/>
      <c r="N22997" s="163"/>
      <c r="O22997" s="146"/>
      <c r="P22997" s="146"/>
      <c r="Q22997" s="146"/>
      <c r="R22997" s="34"/>
      <c r="S22997" s="35"/>
      <c r="T22997" s="147"/>
    </row>
    <row r="22998">
      <c r="A22998" s="147"/>
      <c r="B22998" s="64"/>
      <c r="C22998" s="147" t="s">
        <v>217</v>
      </c>
      <c r="E22998" s="161"/>
      <c r="F22998" s="162"/>
      <c r="G22998" s="147"/>
      <c r="H22998" s="146"/>
      <c r="J22998" s="146"/>
      <c r="L22998" s="150"/>
      <c r="N22998" s="163"/>
      <c r="O22998" s="146"/>
      <c r="P22998" s="146"/>
      <c r="Q22998" s="146"/>
      <c r="R22998" s="34"/>
      <c r="S22998" s="35"/>
      <c r="T22998" s="147"/>
    </row>
    <row r="22999">
      <c r="A22999" s="147"/>
      <c r="B22999" s="64"/>
      <c r="C22999" s="147" t="s">
        <v>217</v>
      </c>
      <c r="E22999" s="161"/>
      <c r="F22999" s="162"/>
      <c r="G22999" s="147"/>
      <c r="H22999" s="146"/>
      <c r="J22999" s="146"/>
      <c r="L22999" s="150"/>
      <c r="N22999" s="163"/>
      <c r="O22999" s="146"/>
      <c r="P22999" s="146"/>
      <c r="Q22999" s="146"/>
      <c r="R22999" s="34"/>
      <c r="S22999" s="35"/>
      <c r="T22999" s="147"/>
    </row>
    <row r="23000">
      <c r="A23000" s="147"/>
      <c r="B23000" s="64"/>
      <c r="C23000" s="147" t="s">
        <v>217</v>
      </c>
      <c r="E23000" s="161"/>
      <c r="F23000" s="162"/>
      <c r="G23000" s="147"/>
      <c r="H23000" s="146"/>
      <c r="J23000" s="146"/>
      <c r="L23000" s="150"/>
      <c r="N23000" s="163"/>
      <c r="O23000" s="146"/>
      <c r="P23000" s="146"/>
      <c r="Q23000" s="146"/>
      <c r="R23000" s="34"/>
      <c r="S23000" s="35"/>
      <c r="T23000" s="147"/>
    </row>
    <row r="23001">
      <c r="A23001" s="147"/>
      <c r="B23001" s="64"/>
      <c r="C23001" s="147" t="s">
        <v>217</v>
      </c>
      <c r="E23001" s="161"/>
      <c r="F23001" s="162"/>
      <c r="G23001" s="147"/>
      <c r="H23001" s="146"/>
      <c r="J23001" s="146"/>
      <c r="L23001" s="150"/>
      <c r="N23001" s="163"/>
      <c r="O23001" s="146"/>
      <c r="P23001" s="146"/>
      <c r="Q23001" s="146"/>
      <c r="R23001" s="34"/>
      <c r="S23001" s="35"/>
      <c r="T23001" s="147"/>
    </row>
    <row r="23002">
      <c r="A23002" s="147"/>
      <c r="B23002" s="64"/>
      <c r="C23002" s="147" t="s">
        <v>217</v>
      </c>
      <c r="E23002" s="161"/>
      <c r="F23002" s="162"/>
      <c r="G23002" s="147"/>
      <c r="H23002" s="146"/>
      <c r="J23002" s="146"/>
      <c r="L23002" s="150"/>
      <c r="N23002" s="163"/>
      <c r="O23002" s="146"/>
      <c r="P23002" s="146"/>
      <c r="Q23002" s="146"/>
      <c r="R23002" s="34"/>
      <c r="S23002" s="35"/>
      <c r="T23002" s="147"/>
    </row>
    <row r="23003">
      <c r="A23003" s="147"/>
      <c r="B23003" s="64"/>
      <c r="C23003" s="147" t="s">
        <v>217</v>
      </c>
      <c r="E23003" s="161"/>
      <c r="F23003" s="162"/>
      <c r="G23003" s="147"/>
      <c r="H23003" s="146"/>
      <c r="J23003" s="146"/>
      <c r="L23003" s="150"/>
      <c r="N23003" s="163"/>
      <c r="O23003" s="146"/>
      <c r="P23003" s="146"/>
      <c r="Q23003" s="146"/>
      <c r="R23003" s="34"/>
      <c r="S23003" s="35"/>
      <c r="T23003" s="147"/>
    </row>
    <row r="23004">
      <c r="A23004" s="147"/>
      <c r="B23004" s="64"/>
      <c r="C23004" s="147" t="s">
        <v>217</v>
      </c>
      <c r="E23004" s="161"/>
      <c r="F23004" s="162"/>
      <c r="G23004" s="147"/>
      <c r="H23004" s="146"/>
      <c r="J23004" s="146"/>
      <c r="L23004" s="150"/>
      <c r="N23004" s="163"/>
      <c r="O23004" s="146"/>
      <c r="P23004" s="146"/>
      <c r="Q23004" s="146"/>
      <c r="R23004" s="34"/>
      <c r="S23004" s="35"/>
      <c r="T23004" s="147"/>
    </row>
    <row r="23005">
      <c r="A23005" s="147"/>
      <c r="B23005" s="64"/>
      <c r="C23005" s="147" t="s">
        <v>217</v>
      </c>
      <c r="E23005" s="161"/>
      <c r="F23005" s="162"/>
      <c r="G23005" s="147"/>
      <c r="H23005" s="146"/>
      <c r="J23005" s="146"/>
      <c r="L23005" s="150"/>
      <c r="N23005" s="163"/>
      <c r="O23005" s="146"/>
      <c r="P23005" s="146"/>
      <c r="Q23005" s="146"/>
      <c r="R23005" s="34"/>
      <c r="S23005" s="35"/>
      <c r="T23005" s="147"/>
    </row>
    <row r="23006">
      <c r="A23006" s="147"/>
      <c r="B23006" s="64"/>
      <c r="C23006" s="147" t="s">
        <v>217</v>
      </c>
      <c r="E23006" s="161"/>
      <c r="F23006" s="162"/>
      <c r="G23006" s="147"/>
      <c r="H23006" s="146"/>
      <c r="J23006" s="146"/>
      <c r="L23006" s="150"/>
      <c r="N23006" s="163"/>
      <c r="O23006" s="146"/>
      <c r="P23006" s="146"/>
      <c r="Q23006" s="146"/>
      <c r="R23006" s="34"/>
      <c r="S23006" s="35"/>
      <c r="T23006" s="147"/>
    </row>
    <row r="23007">
      <c r="A23007" s="147"/>
      <c r="B23007" s="64"/>
      <c r="C23007" s="147" t="s">
        <v>217</v>
      </c>
      <c r="E23007" s="161"/>
      <c r="F23007" s="162"/>
      <c r="G23007" s="147"/>
      <c r="H23007" s="146"/>
      <c r="J23007" s="146"/>
      <c r="L23007" s="150"/>
      <c r="N23007" s="163"/>
      <c r="O23007" s="146"/>
      <c r="P23007" s="146"/>
      <c r="Q23007" s="146"/>
      <c r="R23007" s="34"/>
      <c r="S23007" s="35"/>
      <c r="T23007" s="147"/>
    </row>
    <row r="23008">
      <c r="A23008" s="147"/>
      <c r="B23008" s="64"/>
      <c r="C23008" s="147" t="s">
        <v>217</v>
      </c>
      <c r="E23008" s="161"/>
      <c r="F23008" s="162"/>
      <c r="G23008" s="147"/>
      <c r="H23008" s="146"/>
      <c r="J23008" s="146"/>
      <c r="L23008" s="150"/>
      <c r="N23008" s="163"/>
      <c r="O23008" s="146"/>
      <c r="P23008" s="146"/>
      <c r="Q23008" s="146"/>
      <c r="R23008" s="34"/>
      <c r="S23008" s="35"/>
      <c r="T23008" s="147"/>
    </row>
    <row r="23009">
      <c r="A23009" s="147"/>
      <c r="B23009" s="64"/>
      <c r="C23009" s="147" t="s">
        <v>217</v>
      </c>
      <c r="E23009" s="161"/>
      <c r="F23009" s="162"/>
      <c r="G23009" s="147"/>
      <c r="H23009" s="146"/>
      <c r="J23009" s="146"/>
      <c r="L23009" s="150"/>
      <c r="N23009" s="163"/>
      <c r="O23009" s="146"/>
      <c r="P23009" s="146"/>
      <c r="Q23009" s="146"/>
      <c r="R23009" s="34"/>
      <c r="S23009" s="35"/>
      <c r="T23009" s="147"/>
    </row>
    <row r="23010">
      <c r="A23010" s="147"/>
      <c r="B23010" s="64"/>
      <c r="C23010" s="147" t="s">
        <v>217</v>
      </c>
      <c r="E23010" s="161"/>
      <c r="F23010" s="162"/>
      <c r="G23010" s="147"/>
      <c r="H23010" s="146"/>
      <c r="J23010" s="146"/>
      <c r="L23010" s="150"/>
      <c r="N23010" s="163"/>
      <c r="O23010" s="146"/>
      <c r="P23010" s="146"/>
      <c r="Q23010" s="146"/>
      <c r="R23010" s="34"/>
      <c r="S23010" s="35"/>
      <c r="T23010" s="147"/>
    </row>
    <row r="23011">
      <c r="A23011" s="147"/>
      <c r="B23011" s="64"/>
      <c r="C23011" s="147" t="s">
        <v>217</v>
      </c>
      <c r="E23011" s="161"/>
      <c r="F23011" s="162"/>
      <c r="G23011" s="147"/>
      <c r="H23011" s="146"/>
      <c r="J23011" s="146"/>
      <c r="L23011" s="150"/>
      <c r="N23011" s="163"/>
      <c r="O23011" s="146"/>
      <c r="P23011" s="146"/>
      <c r="Q23011" s="146"/>
      <c r="R23011" s="34"/>
      <c r="S23011" s="35"/>
      <c r="T23011" s="147"/>
    </row>
    <row r="23012">
      <c r="A23012" s="147"/>
      <c r="B23012" s="64"/>
      <c r="C23012" s="147" t="s">
        <v>217</v>
      </c>
      <c r="E23012" s="161"/>
      <c r="F23012" s="162"/>
      <c r="G23012" s="147"/>
      <c r="H23012" s="146"/>
      <c r="J23012" s="146"/>
      <c r="L23012" s="150"/>
      <c r="N23012" s="163"/>
      <c r="O23012" s="146"/>
      <c r="P23012" s="146"/>
      <c r="Q23012" s="146"/>
      <c r="R23012" s="34"/>
      <c r="S23012" s="35"/>
      <c r="T23012" s="147"/>
    </row>
    <row r="23013">
      <c r="A23013" s="147"/>
      <c r="B23013" s="64"/>
      <c r="C23013" s="147" t="s">
        <v>217</v>
      </c>
      <c r="E23013" s="161"/>
      <c r="F23013" s="162"/>
      <c r="G23013" s="147"/>
      <c r="H23013" s="146"/>
      <c r="J23013" s="146"/>
      <c r="L23013" s="150"/>
      <c r="N23013" s="163"/>
      <c r="O23013" s="146"/>
      <c r="P23013" s="146"/>
      <c r="Q23013" s="146"/>
      <c r="R23013" s="34"/>
      <c r="S23013" s="35"/>
      <c r="T23013" s="147"/>
    </row>
    <row r="23014">
      <c r="A23014" s="147"/>
      <c r="B23014" s="64"/>
      <c r="C23014" s="147" t="s">
        <v>217</v>
      </c>
      <c r="E23014" s="161"/>
      <c r="F23014" s="162"/>
      <c r="G23014" s="147"/>
      <c r="H23014" s="146"/>
      <c r="J23014" s="146"/>
      <c r="L23014" s="150"/>
      <c r="N23014" s="163"/>
      <c r="O23014" s="146"/>
      <c r="P23014" s="146"/>
      <c r="Q23014" s="146"/>
      <c r="R23014" s="34"/>
      <c r="S23014" s="35"/>
      <c r="T23014" s="147"/>
    </row>
    <row r="23015">
      <c r="A23015" s="147"/>
      <c r="B23015" s="64"/>
      <c r="C23015" s="147" t="s">
        <v>217</v>
      </c>
      <c r="E23015" s="161"/>
      <c r="F23015" s="162"/>
      <c r="G23015" s="147"/>
      <c r="H23015" s="146"/>
      <c r="J23015" s="146"/>
      <c r="L23015" s="150"/>
      <c r="N23015" s="163"/>
      <c r="O23015" s="146"/>
      <c r="P23015" s="146"/>
      <c r="Q23015" s="146"/>
      <c r="R23015" s="34"/>
      <c r="S23015" s="35"/>
      <c r="T23015" s="147"/>
    </row>
    <row r="23016">
      <c r="A23016" s="147"/>
      <c r="B23016" s="64"/>
      <c r="C23016" s="147" t="s">
        <v>217</v>
      </c>
      <c r="E23016" s="161"/>
      <c r="F23016" s="162"/>
      <c r="G23016" s="147"/>
      <c r="H23016" s="146"/>
      <c r="J23016" s="146"/>
      <c r="L23016" s="150"/>
      <c r="N23016" s="163"/>
      <c r="O23016" s="146"/>
      <c r="P23016" s="146"/>
      <c r="Q23016" s="146"/>
      <c r="R23016" s="34"/>
      <c r="S23016" s="35"/>
      <c r="T23016" s="147"/>
    </row>
    <row r="23017">
      <c r="A23017" s="147"/>
      <c r="B23017" s="64"/>
      <c r="C23017" s="147" t="s">
        <v>217</v>
      </c>
      <c r="E23017" s="161"/>
      <c r="F23017" s="162"/>
      <c r="G23017" s="147"/>
      <c r="H23017" s="146"/>
      <c r="J23017" s="146"/>
      <c r="L23017" s="150"/>
      <c r="N23017" s="163"/>
      <c r="O23017" s="146"/>
      <c r="P23017" s="146"/>
      <c r="Q23017" s="146"/>
      <c r="R23017" s="34"/>
      <c r="S23017" s="35"/>
      <c r="T23017" s="147"/>
    </row>
    <row r="23018">
      <c r="A23018" s="147"/>
      <c r="B23018" s="64"/>
      <c r="C23018" s="147" t="s">
        <v>217</v>
      </c>
      <c r="E23018" s="161"/>
      <c r="F23018" s="162"/>
      <c r="G23018" s="147"/>
      <c r="H23018" s="146"/>
      <c r="J23018" s="146"/>
      <c r="L23018" s="150"/>
      <c r="N23018" s="163"/>
      <c r="O23018" s="146"/>
      <c r="P23018" s="146"/>
      <c r="Q23018" s="146"/>
      <c r="R23018" s="34"/>
      <c r="S23018" s="35"/>
      <c r="T23018" s="147"/>
    </row>
    <row r="23019">
      <c r="A23019" s="147"/>
      <c r="B23019" s="64"/>
      <c r="C23019" s="147" t="s">
        <v>217</v>
      </c>
      <c r="E23019" s="161"/>
      <c r="F23019" s="162"/>
      <c r="G23019" s="147"/>
      <c r="H23019" s="146"/>
      <c r="J23019" s="146"/>
      <c r="L23019" s="150"/>
      <c r="N23019" s="163"/>
      <c r="O23019" s="146"/>
      <c r="P23019" s="146"/>
      <c r="Q23019" s="146"/>
      <c r="R23019" s="34"/>
      <c r="S23019" s="35"/>
      <c r="T23019" s="147"/>
    </row>
    <row r="23020">
      <c r="A23020" s="147"/>
      <c r="B23020" s="64"/>
      <c r="C23020" s="147" t="s">
        <v>217</v>
      </c>
      <c r="E23020" s="161"/>
      <c r="F23020" s="162"/>
      <c r="G23020" s="147"/>
      <c r="H23020" s="146"/>
      <c r="J23020" s="146"/>
      <c r="L23020" s="150"/>
      <c r="N23020" s="163"/>
      <c r="O23020" s="146"/>
      <c r="P23020" s="146"/>
      <c r="Q23020" s="146"/>
      <c r="R23020" s="34"/>
      <c r="S23020" s="35"/>
      <c r="T23020" s="147"/>
    </row>
    <row r="23021">
      <c r="A23021" s="147"/>
      <c r="B23021" s="64"/>
      <c r="C23021" s="147" t="s">
        <v>217</v>
      </c>
      <c r="E23021" s="161"/>
      <c r="F23021" s="162"/>
      <c r="G23021" s="147"/>
      <c r="H23021" s="146"/>
      <c r="J23021" s="146"/>
      <c r="L23021" s="150"/>
      <c r="N23021" s="163"/>
      <c r="O23021" s="146"/>
      <c r="P23021" s="146"/>
      <c r="Q23021" s="146"/>
      <c r="R23021" s="34"/>
      <c r="S23021" s="35"/>
      <c r="T23021" s="147"/>
    </row>
    <row r="23022">
      <c r="A23022" s="147"/>
      <c r="B23022" s="64"/>
      <c r="C23022" s="147" t="s">
        <v>217</v>
      </c>
      <c r="E23022" s="161"/>
      <c r="F23022" s="162"/>
      <c r="G23022" s="147"/>
      <c r="H23022" s="146"/>
      <c r="J23022" s="146"/>
      <c r="L23022" s="150"/>
      <c r="N23022" s="163"/>
      <c r="O23022" s="146"/>
      <c r="P23022" s="146"/>
      <c r="Q23022" s="146"/>
      <c r="R23022" s="34"/>
      <c r="S23022" s="35"/>
      <c r="T23022" s="147"/>
    </row>
    <row r="23023">
      <c r="A23023" s="147"/>
      <c r="B23023" s="64"/>
      <c r="C23023" s="147" t="s">
        <v>217</v>
      </c>
      <c r="E23023" s="161"/>
      <c r="F23023" s="162"/>
      <c r="G23023" s="147"/>
      <c r="H23023" s="146"/>
      <c r="J23023" s="146"/>
      <c r="L23023" s="150"/>
      <c r="N23023" s="163"/>
      <c r="O23023" s="146"/>
      <c r="P23023" s="146"/>
      <c r="Q23023" s="146"/>
      <c r="R23023" s="34"/>
      <c r="S23023" s="35"/>
      <c r="T23023" s="147"/>
    </row>
    <row r="23024">
      <c r="A23024" s="147"/>
      <c r="B23024" s="64"/>
      <c r="C23024" s="147" t="s">
        <v>217</v>
      </c>
      <c r="E23024" s="161"/>
      <c r="F23024" s="162"/>
      <c r="G23024" s="147"/>
      <c r="H23024" s="146"/>
      <c r="J23024" s="146"/>
      <c r="L23024" s="150"/>
      <c r="N23024" s="163"/>
      <c r="O23024" s="146"/>
      <c r="P23024" s="146"/>
      <c r="Q23024" s="146"/>
      <c r="R23024" s="34"/>
      <c r="S23024" s="35"/>
      <c r="T23024" s="147"/>
    </row>
    <row r="23025">
      <c r="A23025" s="147"/>
      <c r="B23025" s="64"/>
      <c r="C23025" s="147" t="s">
        <v>217</v>
      </c>
      <c r="E23025" s="161"/>
      <c r="F23025" s="162"/>
      <c r="G23025" s="147"/>
      <c r="H23025" s="146"/>
      <c r="J23025" s="146"/>
      <c r="L23025" s="150"/>
      <c r="N23025" s="163"/>
      <c r="O23025" s="146"/>
      <c r="P23025" s="146"/>
      <c r="Q23025" s="146"/>
      <c r="R23025" s="34"/>
      <c r="S23025" s="35"/>
      <c r="T23025" s="147"/>
    </row>
    <row r="23026">
      <c r="A23026" s="147"/>
      <c r="B23026" s="64"/>
      <c r="C23026" s="147" t="s">
        <v>217</v>
      </c>
      <c r="E23026" s="161"/>
      <c r="F23026" s="162"/>
      <c r="G23026" s="147"/>
      <c r="H23026" s="146"/>
      <c r="J23026" s="146"/>
      <c r="L23026" s="150"/>
      <c r="N23026" s="163"/>
      <c r="O23026" s="146"/>
      <c r="P23026" s="146"/>
      <c r="Q23026" s="146"/>
      <c r="R23026" s="34"/>
      <c r="S23026" s="35"/>
      <c r="T23026" s="147"/>
    </row>
    <row r="23027">
      <c r="A23027" s="147"/>
      <c r="B23027" s="64"/>
      <c r="C23027" s="147" t="s">
        <v>217</v>
      </c>
      <c r="E23027" s="161"/>
      <c r="F23027" s="162"/>
      <c r="G23027" s="147"/>
      <c r="H23027" s="146"/>
      <c r="J23027" s="146"/>
      <c r="L23027" s="150"/>
      <c r="N23027" s="163"/>
      <c r="O23027" s="146"/>
      <c r="P23027" s="146"/>
      <c r="Q23027" s="146"/>
      <c r="R23027" s="34"/>
      <c r="S23027" s="35"/>
      <c r="T23027" s="147"/>
    </row>
    <row r="23028">
      <c r="A23028" s="147"/>
      <c r="B23028" s="64"/>
      <c r="C23028" s="147" t="s">
        <v>217</v>
      </c>
      <c r="E23028" s="161"/>
      <c r="F23028" s="162"/>
      <c r="G23028" s="147"/>
      <c r="H23028" s="146"/>
      <c r="J23028" s="146"/>
      <c r="L23028" s="150"/>
      <c r="N23028" s="163"/>
      <c r="O23028" s="146"/>
      <c r="P23028" s="146"/>
      <c r="Q23028" s="146"/>
      <c r="R23028" s="34"/>
      <c r="S23028" s="35"/>
      <c r="T23028" s="147"/>
    </row>
    <row r="23029">
      <c r="A23029" s="147"/>
      <c r="B23029" s="64"/>
      <c r="C23029" s="147" t="s">
        <v>217</v>
      </c>
      <c r="E23029" s="161"/>
      <c r="F23029" s="162"/>
      <c r="G23029" s="147"/>
      <c r="H23029" s="146"/>
      <c r="J23029" s="146"/>
      <c r="L23029" s="150"/>
      <c r="N23029" s="163"/>
      <c r="O23029" s="146"/>
      <c r="P23029" s="146"/>
      <c r="Q23029" s="146"/>
      <c r="R23029" s="34"/>
      <c r="S23029" s="35"/>
      <c r="T23029" s="147"/>
    </row>
    <row r="23030">
      <c r="A23030" s="147"/>
      <c r="B23030" s="64"/>
      <c r="C23030" s="147" t="s">
        <v>217</v>
      </c>
      <c r="E23030" s="161"/>
      <c r="F23030" s="162"/>
      <c r="G23030" s="147"/>
      <c r="H23030" s="146"/>
      <c r="J23030" s="146"/>
      <c r="L23030" s="150"/>
      <c r="N23030" s="163"/>
      <c r="O23030" s="146"/>
      <c r="P23030" s="146"/>
      <c r="Q23030" s="146"/>
      <c r="R23030" s="34"/>
      <c r="S23030" s="35"/>
      <c r="T23030" s="147"/>
    </row>
    <row r="23031">
      <c r="A23031" s="147"/>
      <c r="B23031" s="64"/>
      <c r="C23031" s="147" t="s">
        <v>217</v>
      </c>
      <c r="E23031" s="161"/>
      <c r="F23031" s="162"/>
      <c r="G23031" s="147"/>
      <c r="H23031" s="146"/>
      <c r="J23031" s="146"/>
      <c r="L23031" s="150"/>
      <c r="N23031" s="163"/>
      <c r="O23031" s="146"/>
      <c r="P23031" s="146"/>
      <c r="Q23031" s="146"/>
      <c r="R23031" s="34"/>
      <c r="S23031" s="35"/>
      <c r="T23031" s="147"/>
    </row>
    <row r="23032">
      <c r="A23032" s="147"/>
      <c r="B23032" s="64"/>
      <c r="C23032" s="147" t="s">
        <v>217</v>
      </c>
      <c r="E23032" s="161"/>
      <c r="F23032" s="162"/>
      <c r="G23032" s="147"/>
      <c r="H23032" s="146"/>
      <c r="J23032" s="146"/>
      <c r="L23032" s="150"/>
      <c r="N23032" s="163"/>
      <c r="O23032" s="146"/>
      <c r="P23032" s="146"/>
      <c r="Q23032" s="146"/>
      <c r="R23032" s="34"/>
      <c r="S23032" s="35"/>
      <c r="T23032" s="147"/>
    </row>
    <row r="23033">
      <c r="A23033" s="147"/>
      <c r="B23033" s="64"/>
      <c r="C23033" s="147" t="s">
        <v>217</v>
      </c>
      <c r="E23033" s="161"/>
      <c r="F23033" s="162"/>
      <c r="G23033" s="147"/>
      <c r="H23033" s="146"/>
      <c r="J23033" s="146"/>
      <c r="L23033" s="150"/>
      <c r="N23033" s="163"/>
      <c r="O23033" s="146"/>
      <c r="P23033" s="146"/>
      <c r="Q23033" s="146"/>
      <c r="R23033" s="34"/>
      <c r="S23033" s="35"/>
      <c r="T23033" s="147"/>
    </row>
    <row r="23034">
      <c r="A23034" s="147"/>
      <c r="B23034" s="64"/>
      <c r="C23034" s="147" t="s">
        <v>217</v>
      </c>
      <c r="E23034" s="161"/>
      <c r="F23034" s="162"/>
      <c r="G23034" s="147"/>
      <c r="H23034" s="146"/>
      <c r="J23034" s="146"/>
      <c r="L23034" s="150"/>
      <c r="N23034" s="163"/>
      <c r="O23034" s="146"/>
      <c r="P23034" s="146"/>
      <c r="Q23034" s="146"/>
      <c r="R23034" s="34"/>
      <c r="S23034" s="35"/>
      <c r="T23034" s="147"/>
    </row>
    <row r="23035">
      <c r="A23035" s="147"/>
      <c r="B23035" s="64"/>
      <c r="C23035" s="147" t="s">
        <v>217</v>
      </c>
      <c r="E23035" s="161"/>
      <c r="F23035" s="162"/>
      <c r="G23035" s="147"/>
      <c r="H23035" s="146"/>
      <c r="J23035" s="146"/>
      <c r="L23035" s="150"/>
      <c r="N23035" s="163"/>
      <c r="O23035" s="146"/>
      <c r="P23035" s="146"/>
      <c r="Q23035" s="146"/>
      <c r="R23035" s="34"/>
      <c r="S23035" s="35"/>
      <c r="T23035" s="147"/>
    </row>
    <row r="23036">
      <c r="A23036" s="147"/>
      <c r="B23036" s="64"/>
      <c r="C23036" s="147" t="s">
        <v>217</v>
      </c>
      <c r="E23036" s="161"/>
      <c r="F23036" s="162"/>
      <c r="G23036" s="147"/>
      <c r="H23036" s="146"/>
      <c r="J23036" s="146"/>
      <c r="L23036" s="150"/>
      <c r="N23036" s="163"/>
      <c r="O23036" s="146"/>
      <c r="P23036" s="146"/>
      <c r="Q23036" s="146"/>
      <c r="R23036" s="34"/>
      <c r="S23036" s="35"/>
      <c r="T23036" s="147"/>
    </row>
    <row r="23037">
      <c r="A23037" s="147"/>
      <c r="B23037" s="64"/>
      <c r="C23037" s="147" t="s">
        <v>217</v>
      </c>
      <c r="E23037" s="161"/>
      <c r="F23037" s="162"/>
      <c r="G23037" s="147"/>
      <c r="H23037" s="146"/>
      <c r="J23037" s="146"/>
      <c r="L23037" s="150"/>
      <c r="N23037" s="163"/>
      <c r="O23037" s="146"/>
      <c r="P23037" s="146"/>
      <c r="Q23037" s="146"/>
      <c r="R23037" s="34"/>
      <c r="S23037" s="35"/>
      <c r="T23037" s="147"/>
    </row>
    <row r="23038">
      <c r="A23038" s="147"/>
      <c r="B23038" s="64"/>
      <c r="C23038" s="147" t="s">
        <v>217</v>
      </c>
      <c r="E23038" s="161"/>
      <c r="F23038" s="162"/>
      <c r="G23038" s="147"/>
      <c r="H23038" s="146"/>
      <c r="J23038" s="146"/>
      <c r="L23038" s="150"/>
      <c r="N23038" s="163"/>
      <c r="O23038" s="146"/>
      <c r="P23038" s="146"/>
      <c r="Q23038" s="146"/>
      <c r="R23038" s="34"/>
      <c r="S23038" s="35"/>
      <c r="T23038" s="147"/>
    </row>
    <row r="23039">
      <c r="A23039" s="147"/>
      <c r="B23039" s="64"/>
      <c r="C23039" s="147" t="s">
        <v>217</v>
      </c>
      <c r="E23039" s="161"/>
      <c r="F23039" s="162"/>
      <c r="G23039" s="147"/>
      <c r="H23039" s="146"/>
      <c r="J23039" s="146"/>
      <c r="L23039" s="150"/>
      <c r="N23039" s="163"/>
      <c r="O23039" s="146"/>
      <c r="P23039" s="146"/>
      <c r="Q23039" s="146"/>
      <c r="R23039" s="34"/>
      <c r="S23039" s="35"/>
      <c r="T23039" s="147"/>
    </row>
    <row r="23040">
      <c r="A23040" s="147"/>
      <c r="B23040" s="64"/>
      <c r="C23040" s="147" t="s">
        <v>217</v>
      </c>
      <c r="E23040" s="161"/>
      <c r="F23040" s="162"/>
      <c r="G23040" s="147"/>
      <c r="H23040" s="146"/>
      <c r="J23040" s="146"/>
      <c r="L23040" s="150"/>
      <c r="N23040" s="163"/>
      <c r="O23040" s="146"/>
      <c r="P23040" s="146"/>
      <c r="Q23040" s="146"/>
      <c r="R23040" s="34"/>
      <c r="S23040" s="35"/>
      <c r="T23040" s="147"/>
    </row>
    <row r="23041">
      <c r="A23041" s="147"/>
      <c r="B23041" s="64"/>
      <c r="C23041" s="147" t="s">
        <v>217</v>
      </c>
      <c r="E23041" s="161"/>
      <c r="F23041" s="162"/>
      <c r="G23041" s="147"/>
      <c r="H23041" s="146"/>
      <c r="J23041" s="146"/>
      <c r="L23041" s="150"/>
      <c r="N23041" s="163"/>
      <c r="O23041" s="146"/>
      <c r="P23041" s="146"/>
      <c r="Q23041" s="146"/>
      <c r="R23041" s="34"/>
      <c r="S23041" s="35"/>
      <c r="T23041" s="147"/>
    </row>
    <row r="23042">
      <c r="A23042" s="147"/>
      <c r="B23042" s="64"/>
      <c r="C23042" s="147" t="s">
        <v>217</v>
      </c>
      <c r="E23042" s="161"/>
      <c r="F23042" s="162"/>
      <c r="G23042" s="147"/>
      <c r="H23042" s="146"/>
      <c r="J23042" s="146"/>
      <c r="L23042" s="150"/>
      <c r="N23042" s="163"/>
      <c r="O23042" s="146"/>
      <c r="P23042" s="146"/>
      <c r="Q23042" s="146"/>
      <c r="R23042" s="34"/>
      <c r="S23042" s="35"/>
      <c r="T23042" s="147"/>
    </row>
    <row r="23043">
      <c r="A23043" s="147"/>
      <c r="B23043" s="64"/>
      <c r="C23043" s="147" t="s">
        <v>217</v>
      </c>
      <c r="E23043" s="161"/>
      <c r="F23043" s="162"/>
      <c r="G23043" s="147"/>
      <c r="H23043" s="146"/>
      <c r="J23043" s="146"/>
      <c r="L23043" s="150"/>
      <c r="N23043" s="163"/>
      <c r="O23043" s="146"/>
      <c r="P23043" s="146"/>
      <c r="Q23043" s="146"/>
      <c r="R23043" s="34"/>
      <c r="S23043" s="35"/>
      <c r="T23043" s="147"/>
    </row>
    <row r="23044">
      <c r="A23044" s="147"/>
      <c r="B23044" s="64"/>
      <c r="C23044" s="147" t="s">
        <v>217</v>
      </c>
      <c r="E23044" s="161"/>
      <c r="F23044" s="162"/>
      <c r="G23044" s="147"/>
      <c r="H23044" s="146"/>
      <c r="J23044" s="146"/>
      <c r="L23044" s="150"/>
      <c r="N23044" s="163"/>
      <c r="O23044" s="146"/>
      <c r="P23044" s="146"/>
      <c r="Q23044" s="146"/>
      <c r="R23044" s="34"/>
      <c r="S23044" s="35"/>
      <c r="T23044" s="147"/>
    </row>
    <row r="23045">
      <c r="A23045" s="147"/>
      <c r="B23045" s="64"/>
      <c r="C23045" s="147" t="s">
        <v>217</v>
      </c>
      <c r="E23045" s="161"/>
      <c r="F23045" s="162"/>
      <c r="G23045" s="147"/>
      <c r="H23045" s="146"/>
      <c r="J23045" s="146"/>
      <c r="L23045" s="150"/>
      <c r="N23045" s="163"/>
      <c r="O23045" s="146"/>
      <c r="P23045" s="146"/>
      <c r="Q23045" s="146"/>
      <c r="R23045" s="34"/>
      <c r="S23045" s="35"/>
      <c r="T23045" s="147"/>
    </row>
    <row r="23046">
      <c r="A23046" s="147"/>
      <c r="B23046" s="64"/>
      <c r="C23046" s="147" t="s">
        <v>217</v>
      </c>
      <c r="E23046" s="161"/>
      <c r="F23046" s="162"/>
      <c r="G23046" s="147"/>
      <c r="H23046" s="146"/>
      <c r="J23046" s="146"/>
      <c r="L23046" s="150"/>
      <c r="N23046" s="163"/>
      <c r="O23046" s="146"/>
      <c r="P23046" s="146"/>
      <c r="Q23046" s="146"/>
      <c r="R23046" s="34"/>
      <c r="S23046" s="35"/>
      <c r="T23046" s="147"/>
    </row>
    <row r="23047">
      <c r="A23047" s="147"/>
      <c r="B23047" s="64"/>
      <c r="C23047" s="147" t="s">
        <v>217</v>
      </c>
      <c r="E23047" s="161"/>
      <c r="F23047" s="162"/>
      <c r="G23047" s="147"/>
      <c r="H23047" s="146"/>
      <c r="J23047" s="146"/>
      <c r="L23047" s="150"/>
      <c r="N23047" s="163"/>
      <c r="O23047" s="146"/>
      <c r="P23047" s="146"/>
      <c r="Q23047" s="146"/>
      <c r="R23047" s="34"/>
      <c r="S23047" s="35"/>
      <c r="T23047" s="147"/>
    </row>
    <row r="23048">
      <c r="A23048" s="147"/>
      <c r="B23048" s="64"/>
      <c r="C23048" s="147" t="s">
        <v>217</v>
      </c>
      <c r="E23048" s="161"/>
      <c r="F23048" s="162"/>
      <c r="G23048" s="147"/>
      <c r="H23048" s="146"/>
      <c r="J23048" s="146"/>
      <c r="L23048" s="150"/>
      <c r="N23048" s="163"/>
      <c r="O23048" s="146"/>
      <c r="P23048" s="146"/>
      <c r="Q23048" s="146"/>
      <c r="R23048" s="34"/>
      <c r="S23048" s="35"/>
      <c r="T23048" s="147"/>
    </row>
    <row r="23049">
      <c r="A23049" s="147"/>
      <c r="B23049" s="64"/>
      <c r="C23049" s="147" t="s">
        <v>217</v>
      </c>
      <c r="E23049" s="161"/>
      <c r="F23049" s="162"/>
      <c r="G23049" s="147"/>
      <c r="H23049" s="146"/>
      <c r="J23049" s="146"/>
      <c r="L23049" s="150"/>
      <c r="N23049" s="163"/>
      <c r="O23049" s="146"/>
      <c r="P23049" s="146"/>
      <c r="Q23049" s="146"/>
      <c r="R23049" s="34"/>
      <c r="S23049" s="35"/>
      <c r="T23049" s="147"/>
    </row>
    <row r="23050">
      <c r="A23050" s="147"/>
      <c r="B23050" s="64"/>
      <c r="C23050" s="147" t="s">
        <v>217</v>
      </c>
      <c r="E23050" s="161"/>
      <c r="F23050" s="162"/>
      <c r="G23050" s="147"/>
      <c r="H23050" s="146"/>
      <c r="J23050" s="146"/>
      <c r="L23050" s="150"/>
      <c r="N23050" s="163"/>
      <c r="O23050" s="146"/>
      <c r="P23050" s="146"/>
      <c r="Q23050" s="146"/>
      <c r="R23050" s="34"/>
      <c r="S23050" s="35"/>
      <c r="T23050" s="147"/>
    </row>
    <row r="23051">
      <c r="A23051" s="147"/>
      <c r="B23051" s="64"/>
      <c r="C23051" s="147" t="s">
        <v>217</v>
      </c>
      <c r="E23051" s="161"/>
      <c r="F23051" s="162"/>
      <c r="G23051" s="147"/>
      <c r="H23051" s="146"/>
      <c r="J23051" s="146"/>
      <c r="L23051" s="150"/>
      <c r="N23051" s="163"/>
      <c r="O23051" s="146"/>
      <c r="P23051" s="146"/>
      <c r="Q23051" s="146"/>
      <c r="R23051" s="34"/>
      <c r="S23051" s="35"/>
      <c r="T23051" s="147"/>
    </row>
    <row r="23052">
      <c r="A23052" s="147"/>
      <c r="B23052" s="64"/>
      <c r="C23052" s="147" t="s">
        <v>217</v>
      </c>
      <c r="E23052" s="161"/>
      <c r="F23052" s="162"/>
      <c r="G23052" s="147"/>
      <c r="H23052" s="146"/>
      <c r="J23052" s="146"/>
      <c r="L23052" s="150"/>
      <c r="N23052" s="163"/>
      <c r="O23052" s="146"/>
      <c r="P23052" s="146"/>
      <c r="Q23052" s="146"/>
      <c r="R23052" s="34"/>
      <c r="S23052" s="35"/>
      <c r="T23052" s="147"/>
    </row>
    <row r="23053">
      <c r="A23053" s="147"/>
      <c r="B23053" s="64"/>
      <c r="C23053" s="147" t="s">
        <v>217</v>
      </c>
      <c r="E23053" s="161"/>
      <c r="F23053" s="162"/>
      <c r="G23053" s="147"/>
      <c r="H23053" s="146"/>
      <c r="J23053" s="146"/>
      <c r="L23053" s="150"/>
      <c r="N23053" s="163"/>
      <c r="O23053" s="146"/>
      <c r="P23053" s="146"/>
      <c r="Q23053" s="146"/>
      <c r="R23053" s="34"/>
      <c r="S23053" s="35"/>
      <c r="T23053" s="147"/>
    </row>
    <row r="23054">
      <c r="A23054" s="147"/>
      <c r="B23054" s="64"/>
      <c r="C23054" s="147" t="s">
        <v>217</v>
      </c>
      <c r="E23054" s="161"/>
      <c r="F23054" s="162"/>
      <c r="G23054" s="147"/>
      <c r="H23054" s="146"/>
      <c r="J23054" s="146"/>
      <c r="L23054" s="150"/>
      <c r="N23054" s="163"/>
      <c r="O23054" s="146"/>
      <c r="P23054" s="146"/>
      <c r="Q23054" s="146"/>
      <c r="R23054" s="34"/>
      <c r="S23054" s="35"/>
      <c r="T23054" s="147"/>
    </row>
    <row r="23055">
      <c r="A23055" s="147"/>
      <c r="B23055" s="64"/>
      <c r="C23055" s="147" t="s">
        <v>217</v>
      </c>
      <c r="E23055" s="161"/>
      <c r="F23055" s="162"/>
      <c r="G23055" s="147"/>
      <c r="H23055" s="146"/>
      <c r="J23055" s="146"/>
      <c r="L23055" s="150"/>
      <c r="N23055" s="163"/>
      <c r="O23055" s="146"/>
      <c r="P23055" s="146"/>
      <c r="Q23055" s="146"/>
      <c r="R23055" s="34"/>
      <c r="S23055" s="35"/>
      <c r="T23055" s="147"/>
    </row>
    <row r="23056">
      <c r="A23056" s="147"/>
      <c r="B23056" s="64"/>
      <c r="C23056" s="147" t="s">
        <v>217</v>
      </c>
      <c r="E23056" s="161"/>
      <c r="F23056" s="162"/>
      <c r="G23056" s="147"/>
      <c r="H23056" s="146"/>
      <c r="J23056" s="146"/>
      <c r="L23056" s="150"/>
      <c r="N23056" s="163"/>
      <c r="O23056" s="146"/>
      <c r="P23056" s="146"/>
      <c r="Q23056" s="146"/>
      <c r="R23056" s="34"/>
      <c r="S23056" s="35"/>
      <c r="T23056" s="147"/>
    </row>
    <row r="23057">
      <c r="A23057" s="147"/>
      <c r="B23057" s="64"/>
      <c r="C23057" s="147" t="s">
        <v>217</v>
      </c>
      <c r="E23057" s="161"/>
      <c r="F23057" s="162"/>
      <c r="G23057" s="147"/>
      <c r="H23057" s="146"/>
      <c r="J23057" s="146"/>
      <c r="L23057" s="150"/>
      <c r="N23057" s="163"/>
      <c r="O23057" s="146"/>
      <c r="P23057" s="146"/>
      <c r="Q23057" s="146"/>
      <c r="R23057" s="34"/>
      <c r="S23057" s="35"/>
      <c r="T23057" s="147"/>
    </row>
    <row r="23058">
      <c r="A23058" s="147"/>
      <c r="B23058" s="64"/>
      <c r="C23058" s="147" t="s">
        <v>217</v>
      </c>
      <c r="E23058" s="161"/>
      <c r="F23058" s="162"/>
      <c r="G23058" s="147"/>
      <c r="H23058" s="146"/>
      <c r="J23058" s="146"/>
      <c r="L23058" s="150"/>
      <c r="N23058" s="163"/>
      <c r="O23058" s="146"/>
      <c r="P23058" s="146"/>
      <c r="Q23058" s="146"/>
      <c r="R23058" s="34"/>
      <c r="S23058" s="35"/>
      <c r="T23058" s="147"/>
    </row>
    <row r="23059">
      <c r="A23059" s="147"/>
      <c r="B23059" s="64"/>
      <c r="C23059" s="147" t="s">
        <v>217</v>
      </c>
      <c r="E23059" s="161"/>
      <c r="F23059" s="162"/>
      <c r="G23059" s="147"/>
      <c r="H23059" s="146"/>
      <c r="J23059" s="146"/>
      <c r="L23059" s="150"/>
      <c r="N23059" s="163"/>
      <c r="O23059" s="146"/>
      <c r="P23059" s="146"/>
      <c r="Q23059" s="146"/>
      <c r="R23059" s="34"/>
      <c r="S23059" s="35"/>
      <c r="T23059" s="147"/>
    </row>
    <row r="23060">
      <c r="A23060" s="147"/>
      <c r="B23060" s="64"/>
      <c r="C23060" s="147" t="s">
        <v>217</v>
      </c>
      <c r="E23060" s="161"/>
      <c r="F23060" s="162"/>
      <c r="G23060" s="147"/>
      <c r="H23060" s="146"/>
      <c r="J23060" s="146"/>
      <c r="L23060" s="150"/>
      <c r="N23060" s="163"/>
      <c r="O23060" s="146"/>
      <c r="P23060" s="146"/>
      <c r="Q23060" s="146"/>
      <c r="R23060" s="34"/>
      <c r="S23060" s="35"/>
      <c r="T23060" s="147"/>
    </row>
    <row r="23061">
      <c r="A23061" s="147"/>
      <c r="B23061" s="64"/>
      <c r="C23061" s="147" t="s">
        <v>217</v>
      </c>
      <c r="E23061" s="161"/>
      <c r="F23061" s="162"/>
      <c r="G23061" s="147"/>
      <c r="H23061" s="146"/>
      <c r="J23061" s="146"/>
      <c r="L23061" s="150"/>
      <c r="N23061" s="163"/>
      <c r="O23061" s="146"/>
      <c r="P23061" s="146"/>
      <c r="Q23061" s="146"/>
      <c r="R23061" s="34"/>
      <c r="S23061" s="35"/>
      <c r="T23061" s="147"/>
    </row>
    <row r="23062">
      <c r="A23062" s="147"/>
      <c r="B23062" s="64"/>
      <c r="C23062" s="147" t="s">
        <v>217</v>
      </c>
      <c r="E23062" s="161"/>
      <c r="F23062" s="162"/>
      <c r="G23062" s="147"/>
      <c r="H23062" s="146"/>
      <c r="J23062" s="146"/>
      <c r="L23062" s="150"/>
      <c r="N23062" s="163"/>
      <c r="O23062" s="146"/>
      <c r="P23062" s="146"/>
      <c r="Q23062" s="146"/>
      <c r="R23062" s="34"/>
      <c r="S23062" s="35"/>
      <c r="T23062" s="147"/>
    </row>
    <row r="23063">
      <c r="A23063" s="147"/>
      <c r="B23063" s="64"/>
      <c r="C23063" s="147" t="s">
        <v>217</v>
      </c>
      <c r="E23063" s="161"/>
      <c r="F23063" s="162"/>
      <c r="G23063" s="147"/>
      <c r="H23063" s="146"/>
      <c r="J23063" s="146"/>
      <c r="L23063" s="150"/>
      <c r="N23063" s="163"/>
      <c r="O23063" s="146"/>
      <c r="P23063" s="146"/>
      <c r="Q23063" s="146"/>
      <c r="R23063" s="34"/>
      <c r="S23063" s="35"/>
      <c r="T23063" s="147"/>
    </row>
    <row r="23064">
      <c r="A23064" s="147"/>
      <c r="B23064" s="64"/>
      <c r="C23064" s="147" t="s">
        <v>217</v>
      </c>
      <c r="E23064" s="161"/>
      <c r="F23064" s="162"/>
      <c r="G23064" s="147"/>
      <c r="H23064" s="146"/>
      <c r="J23064" s="146"/>
      <c r="L23064" s="150"/>
      <c r="N23064" s="163"/>
      <c r="O23064" s="146"/>
      <c r="P23064" s="146"/>
      <c r="Q23064" s="146"/>
      <c r="R23064" s="34"/>
      <c r="S23064" s="35"/>
      <c r="T23064" s="147"/>
    </row>
    <row r="23065">
      <c r="A23065" s="147"/>
      <c r="B23065" s="64"/>
      <c r="C23065" s="147" t="s">
        <v>217</v>
      </c>
      <c r="E23065" s="161"/>
      <c r="F23065" s="162"/>
      <c r="G23065" s="147"/>
      <c r="H23065" s="146"/>
      <c r="J23065" s="146"/>
      <c r="L23065" s="150"/>
      <c r="N23065" s="163"/>
      <c r="O23065" s="146"/>
      <c r="P23065" s="146"/>
      <c r="Q23065" s="146"/>
      <c r="R23065" s="34"/>
      <c r="S23065" s="35"/>
      <c r="T23065" s="147"/>
    </row>
    <row r="23066">
      <c r="A23066" s="147"/>
      <c r="B23066" s="64"/>
      <c r="C23066" s="147" t="s">
        <v>217</v>
      </c>
      <c r="E23066" s="161"/>
      <c r="F23066" s="162"/>
      <c r="G23066" s="147"/>
      <c r="H23066" s="146"/>
      <c r="J23066" s="146"/>
      <c r="L23066" s="150"/>
      <c r="N23066" s="163"/>
      <c r="O23066" s="146"/>
      <c r="P23066" s="146"/>
      <c r="Q23066" s="146"/>
      <c r="R23066" s="34"/>
      <c r="S23066" s="35"/>
      <c r="T23066" s="147"/>
    </row>
    <row r="23067">
      <c r="A23067" s="147"/>
      <c r="B23067" s="64"/>
      <c r="C23067" s="147" t="s">
        <v>217</v>
      </c>
      <c r="E23067" s="161"/>
      <c r="F23067" s="162"/>
      <c r="G23067" s="147"/>
      <c r="H23067" s="146"/>
      <c r="J23067" s="146"/>
      <c r="L23067" s="150"/>
      <c r="N23067" s="163"/>
      <c r="O23067" s="146"/>
      <c r="P23067" s="146"/>
      <c r="Q23067" s="146"/>
      <c r="R23067" s="34"/>
      <c r="S23067" s="35"/>
      <c r="T23067" s="147"/>
    </row>
    <row r="23068">
      <c r="A23068" s="147"/>
      <c r="B23068" s="64"/>
      <c r="C23068" s="147" t="s">
        <v>217</v>
      </c>
      <c r="E23068" s="161"/>
      <c r="F23068" s="162"/>
      <c r="G23068" s="147"/>
      <c r="H23068" s="146"/>
      <c r="J23068" s="146"/>
      <c r="L23068" s="150"/>
      <c r="N23068" s="163"/>
      <c r="O23068" s="146"/>
      <c r="P23068" s="146"/>
      <c r="Q23068" s="146"/>
      <c r="R23068" s="34"/>
      <c r="S23068" s="35"/>
      <c r="T23068" s="147"/>
    </row>
    <row r="23069">
      <c r="A23069" s="147"/>
      <c r="B23069" s="64"/>
      <c r="C23069" s="147" t="s">
        <v>217</v>
      </c>
      <c r="E23069" s="161"/>
      <c r="F23069" s="162"/>
      <c r="G23069" s="147"/>
      <c r="H23069" s="146"/>
      <c r="J23069" s="146"/>
      <c r="L23069" s="150"/>
      <c r="N23069" s="163"/>
      <c r="O23069" s="146"/>
      <c r="P23069" s="146"/>
      <c r="Q23069" s="146"/>
      <c r="R23069" s="34"/>
      <c r="S23069" s="35"/>
      <c r="T23069" s="147"/>
    </row>
    <row r="23070">
      <c r="A23070" s="147"/>
      <c r="B23070" s="64"/>
      <c r="C23070" s="147" t="s">
        <v>217</v>
      </c>
      <c r="E23070" s="161"/>
      <c r="F23070" s="162"/>
      <c r="G23070" s="147"/>
      <c r="H23070" s="146"/>
      <c r="J23070" s="146"/>
      <c r="L23070" s="150"/>
      <c r="N23070" s="163"/>
      <c r="O23070" s="146"/>
      <c r="P23070" s="146"/>
      <c r="Q23070" s="146"/>
      <c r="R23070" s="34"/>
      <c r="S23070" s="35"/>
      <c r="T23070" s="147"/>
    </row>
    <row r="23071">
      <c r="A23071" s="147"/>
      <c r="B23071" s="64"/>
      <c r="C23071" s="147" t="s">
        <v>217</v>
      </c>
      <c r="E23071" s="161"/>
      <c r="F23071" s="162"/>
      <c r="G23071" s="147"/>
      <c r="H23071" s="146"/>
      <c r="J23071" s="146"/>
      <c r="L23071" s="150"/>
      <c r="N23071" s="163"/>
      <c r="O23071" s="146"/>
      <c r="P23071" s="146"/>
      <c r="Q23071" s="146"/>
      <c r="R23071" s="34"/>
      <c r="S23071" s="35"/>
      <c r="T23071" s="147"/>
    </row>
    <row r="23072">
      <c r="A23072" s="147"/>
      <c r="B23072" s="64"/>
      <c r="C23072" s="147" t="s">
        <v>217</v>
      </c>
      <c r="E23072" s="161"/>
      <c r="F23072" s="162"/>
      <c r="G23072" s="147"/>
      <c r="H23072" s="146"/>
      <c r="J23072" s="146"/>
      <c r="L23072" s="150"/>
      <c r="N23072" s="163"/>
      <c r="O23072" s="146"/>
      <c r="P23072" s="146"/>
      <c r="Q23072" s="146"/>
      <c r="R23072" s="34"/>
      <c r="S23072" s="35"/>
      <c r="T23072" s="147"/>
    </row>
    <row r="23073">
      <c r="A23073" s="147"/>
      <c r="B23073" s="64"/>
      <c r="C23073" s="147" t="s">
        <v>217</v>
      </c>
      <c r="E23073" s="161"/>
      <c r="F23073" s="162"/>
      <c r="G23073" s="147"/>
      <c r="H23073" s="146"/>
      <c r="J23073" s="146"/>
      <c r="L23073" s="150"/>
      <c r="N23073" s="163"/>
      <c r="O23073" s="146"/>
      <c r="P23073" s="146"/>
      <c r="Q23073" s="146"/>
      <c r="R23073" s="34"/>
      <c r="S23073" s="35"/>
      <c r="T23073" s="147"/>
    </row>
    <row r="23074">
      <c r="A23074" s="147"/>
      <c r="B23074" s="64"/>
      <c r="C23074" s="147" t="s">
        <v>217</v>
      </c>
      <c r="E23074" s="161"/>
      <c r="F23074" s="162"/>
      <c r="G23074" s="147"/>
      <c r="H23074" s="146"/>
      <c r="J23074" s="146"/>
      <c r="L23074" s="150"/>
      <c r="N23074" s="163"/>
      <c r="O23074" s="146"/>
      <c r="P23074" s="146"/>
      <c r="Q23074" s="146"/>
      <c r="R23074" s="34"/>
      <c r="S23074" s="35"/>
      <c r="T23074" s="147"/>
    </row>
    <row r="23075">
      <c r="A23075" s="147"/>
      <c r="B23075" s="64"/>
      <c r="C23075" s="147" t="s">
        <v>217</v>
      </c>
      <c r="E23075" s="161"/>
      <c r="F23075" s="162"/>
      <c r="G23075" s="147"/>
      <c r="H23075" s="146"/>
      <c r="J23075" s="146"/>
      <c r="L23075" s="150"/>
      <c r="N23075" s="163"/>
      <c r="O23075" s="146"/>
      <c r="P23075" s="146"/>
      <c r="Q23075" s="146"/>
      <c r="R23075" s="34"/>
      <c r="S23075" s="35"/>
      <c r="T23075" s="147"/>
    </row>
    <row r="23076">
      <c r="A23076" s="147"/>
      <c r="B23076" s="64"/>
      <c r="C23076" s="147" t="s">
        <v>217</v>
      </c>
      <c r="E23076" s="161"/>
      <c r="F23076" s="162"/>
      <c r="G23076" s="147"/>
      <c r="H23076" s="146"/>
      <c r="J23076" s="146"/>
      <c r="L23076" s="150"/>
      <c r="N23076" s="163"/>
      <c r="O23076" s="146"/>
      <c r="P23076" s="146"/>
      <c r="Q23076" s="146"/>
      <c r="R23076" s="34"/>
      <c r="S23076" s="35"/>
      <c r="T23076" s="147"/>
    </row>
    <row r="23077">
      <c r="A23077" s="147"/>
      <c r="B23077" s="64"/>
      <c r="C23077" s="147" t="s">
        <v>217</v>
      </c>
      <c r="E23077" s="161"/>
      <c r="F23077" s="162"/>
      <c r="G23077" s="147"/>
      <c r="H23077" s="146"/>
      <c r="J23077" s="146"/>
      <c r="L23077" s="150"/>
      <c r="N23077" s="163"/>
      <c r="O23077" s="146"/>
      <c r="P23077" s="146"/>
      <c r="Q23077" s="146"/>
      <c r="R23077" s="34"/>
      <c r="S23077" s="35"/>
      <c r="T23077" s="147"/>
    </row>
    <row r="23078">
      <c r="A23078" s="147"/>
      <c r="B23078" s="64"/>
      <c r="C23078" s="147" t="s">
        <v>217</v>
      </c>
      <c r="E23078" s="161"/>
      <c r="F23078" s="162"/>
      <c r="G23078" s="147"/>
      <c r="H23078" s="146"/>
      <c r="J23078" s="146"/>
      <c r="L23078" s="150"/>
      <c r="N23078" s="163"/>
      <c r="O23078" s="146"/>
      <c r="P23078" s="146"/>
      <c r="Q23078" s="146"/>
      <c r="R23078" s="34"/>
      <c r="S23078" s="35"/>
      <c r="T23078" s="147"/>
    </row>
    <row r="23079">
      <c r="A23079" s="147"/>
      <c r="B23079" s="64"/>
      <c r="C23079" s="147" t="s">
        <v>217</v>
      </c>
      <c r="E23079" s="161"/>
      <c r="F23079" s="162"/>
      <c r="G23079" s="147"/>
      <c r="H23079" s="146"/>
      <c r="J23079" s="146"/>
      <c r="L23079" s="150"/>
      <c r="N23079" s="163"/>
      <c r="O23079" s="146"/>
      <c r="P23079" s="146"/>
      <c r="Q23079" s="146"/>
      <c r="R23079" s="34"/>
      <c r="S23079" s="35"/>
      <c r="T23079" s="147"/>
    </row>
    <row r="23080">
      <c r="A23080" s="147"/>
      <c r="B23080" s="64"/>
      <c r="C23080" s="147" t="s">
        <v>217</v>
      </c>
      <c r="E23080" s="161"/>
      <c r="F23080" s="162"/>
      <c r="G23080" s="147"/>
      <c r="H23080" s="146"/>
      <c r="J23080" s="146"/>
      <c r="L23080" s="150"/>
      <c r="N23080" s="163"/>
      <c r="O23080" s="146"/>
      <c r="P23080" s="146"/>
      <c r="Q23080" s="146"/>
      <c r="R23080" s="34"/>
      <c r="S23080" s="35"/>
      <c r="T23080" s="147"/>
    </row>
    <row r="23081">
      <c r="A23081" s="147"/>
      <c r="B23081" s="64"/>
      <c r="C23081" s="147" t="s">
        <v>217</v>
      </c>
      <c r="E23081" s="161"/>
      <c r="F23081" s="162"/>
      <c r="G23081" s="147"/>
      <c r="H23081" s="146"/>
      <c r="J23081" s="146"/>
      <c r="L23081" s="150"/>
      <c r="N23081" s="163"/>
      <c r="O23081" s="146"/>
      <c r="P23081" s="146"/>
      <c r="Q23081" s="146"/>
      <c r="R23081" s="34"/>
      <c r="S23081" s="35"/>
      <c r="T23081" s="147"/>
    </row>
    <row r="23082">
      <c r="A23082" s="147"/>
      <c r="B23082" s="64"/>
      <c r="C23082" s="147" t="s">
        <v>217</v>
      </c>
      <c r="E23082" s="161"/>
      <c r="F23082" s="162"/>
      <c r="G23082" s="147"/>
      <c r="H23082" s="146"/>
      <c r="J23082" s="146"/>
      <c r="L23082" s="150"/>
      <c r="N23082" s="163"/>
      <c r="O23082" s="146"/>
      <c r="P23082" s="146"/>
      <c r="Q23082" s="146"/>
      <c r="R23082" s="34"/>
      <c r="S23082" s="35"/>
      <c r="T23082" s="147"/>
    </row>
    <row r="23083">
      <c r="A23083" s="147"/>
      <c r="B23083" s="64"/>
      <c r="C23083" s="147" t="s">
        <v>217</v>
      </c>
      <c r="E23083" s="161"/>
      <c r="F23083" s="162"/>
      <c r="G23083" s="147"/>
      <c r="H23083" s="146"/>
      <c r="J23083" s="146"/>
      <c r="L23083" s="150"/>
      <c r="N23083" s="163"/>
      <c r="O23083" s="146"/>
      <c r="P23083" s="146"/>
      <c r="Q23083" s="146"/>
      <c r="R23083" s="34"/>
      <c r="S23083" s="35"/>
      <c r="T23083" s="147"/>
    </row>
    <row r="23084">
      <c r="A23084" s="147"/>
      <c r="B23084" s="64"/>
      <c r="C23084" s="147" t="s">
        <v>217</v>
      </c>
      <c r="E23084" s="161"/>
      <c r="F23084" s="162"/>
      <c r="G23084" s="147"/>
      <c r="H23084" s="146"/>
      <c r="J23084" s="146"/>
      <c r="L23084" s="150"/>
      <c r="N23084" s="163"/>
      <c r="O23084" s="146"/>
      <c r="P23084" s="146"/>
      <c r="Q23084" s="146"/>
      <c r="R23084" s="34"/>
      <c r="S23084" s="35"/>
      <c r="T23084" s="147"/>
    </row>
    <row r="23085">
      <c r="A23085" s="147"/>
      <c r="B23085" s="64"/>
      <c r="C23085" s="147" t="s">
        <v>217</v>
      </c>
      <c r="E23085" s="161"/>
      <c r="F23085" s="162"/>
      <c r="G23085" s="147"/>
      <c r="H23085" s="146"/>
      <c r="J23085" s="146"/>
      <c r="L23085" s="150"/>
      <c r="N23085" s="163"/>
      <c r="O23085" s="146"/>
      <c r="P23085" s="146"/>
      <c r="Q23085" s="146"/>
      <c r="R23085" s="34"/>
      <c r="S23085" s="35"/>
      <c r="T23085" s="147"/>
    </row>
    <row r="23086">
      <c r="A23086" s="147"/>
      <c r="B23086" s="64"/>
      <c r="C23086" s="147" t="s">
        <v>217</v>
      </c>
      <c r="E23086" s="161"/>
      <c r="F23086" s="162"/>
      <c r="G23086" s="147"/>
      <c r="H23086" s="146"/>
      <c r="J23086" s="146"/>
      <c r="L23086" s="150"/>
      <c r="N23086" s="163"/>
      <c r="O23086" s="146"/>
      <c r="P23086" s="146"/>
      <c r="Q23086" s="146"/>
      <c r="R23086" s="34"/>
      <c r="S23086" s="35"/>
      <c r="T23086" s="147"/>
    </row>
    <row r="23087">
      <c r="A23087" s="147"/>
      <c r="B23087" s="64"/>
      <c r="C23087" s="147" t="s">
        <v>217</v>
      </c>
      <c r="E23087" s="161"/>
      <c r="F23087" s="162"/>
      <c r="G23087" s="147"/>
      <c r="H23087" s="146"/>
      <c r="J23087" s="146"/>
      <c r="L23087" s="150"/>
      <c r="N23087" s="163"/>
      <c r="O23087" s="146"/>
      <c r="P23087" s="146"/>
      <c r="Q23087" s="146"/>
      <c r="R23087" s="34"/>
      <c r="S23087" s="35"/>
      <c r="T23087" s="147"/>
    </row>
    <row r="23088">
      <c r="A23088" s="147"/>
      <c r="B23088" s="64"/>
      <c r="C23088" s="147" t="s">
        <v>217</v>
      </c>
      <c r="E23088" s="161"/>
      <c r="F23088" s="162"/>
      <c r="G23088" s="147"/>
      <c r="H23088" s="146"/>
      <c r="J23088" s="146"/>
      <c r="L23088" s="150"/>
      <c r="N23088" s="163"/>
      <c r="O23088" s="146"/>
      <c r="P23088" s="146"/>
      <c r="Q23088" s="146"/>
      <c r="R23088" s="34"/>
      <c r="S23088" s="35"/>
      <c r="T23088" s="147"/>
    </row>
    <row r="23089">
      <c r="A23089" s="147"/>
      <c r="B23089" s="64"/>
      <c r="C23089" s="147" t="s">
        <v>217</v>
      </c>
      <c r="E23089" s="161"/>
      <c r="F23089" s="162"/>
      <c r="G23089" s="147"/>
      <c r="H23089" s="146"/>
      <c r="J23089" s="146"/>
      <c r="L23089" s="150"/>
      <c r="N23089" s="163"/>
      <c r="O23089" s="146"/>
      <c r="P23089" s="146"/>
      <c r="Q23089" s="146"/>
      <c r="R23089" s="34"/>
      <c r="S23089" s="35"/>
      <c r="T23089" s="147"/>
    </row>
    <row r="23090">
      <c r="A23090" s="147"/>
      <c r="B23090" s="64"/>
      <c r="C23090" s="147" t="s">
        <v>217</v>
      </c>
      <c r="E23090" s="161"/>
      <c r="F23090" s="162"/>
      <c r="G23090" s="147"/>
      <c r="H23090" s="146"/>
      <c r="J23090" s="146"/>
      <c r="L23090" s="150"/>
      <c r="N23090" s="163"/>
      <c r="O23090" s="146"/>
      <c r="P23090" s="146"/>
      <c r="Q23090" s="146"/>
      <c r="R23090" s="34"/>
      <c r="S23090" s="35"/>
      <c r="T23090" s="147"/>
    </row>
    <row r="23091">
      <c r="A23091" s="147"/>
      <c r="B23091" s="64"/>
      <c r="C23091" s="147" t="s">
        <v>217</v>
      </c>
      <c r="E23091" s="161"/>
      <c r="F23091" s="162"/>
      <c r="G23091" s="147"/>
      <c r="H23091" s="146"/>
      <c r="J23091" s="146"/>
      <c r="L23091" s="150"/>
      <c r="N23091" s="163"/>
      <c r="O23091" s="146"/>
      <c r="P23091" s="146"/>
      <c r="Q23091" s="146"/>
      <c r="R23091" s="34"/>
      <c r="S23091" s="35"/>
      <c r="T23091" s="147"/>
    </row>
    <row r="23092">
      <c r="A23092" s="147"/>
      <c r="B23092" s="64"/>
      <c r="C23092" s="147" t="s">
        <v>217</v>
      </c>
      <c r="E23092" s="161"/>
      <c r="F23092" s="162"/>
      <c r="G23092" s="147"/>
      <c r="H23092" s="146"/>
      <c r="J23092" s="146"/>
      <c r="L23092" s="150"/>
      <c r="N23092" s="163"/>
      <c r="O23092" s="146"/>
      <c r="P23092" s="146"/>
      <c r="Q23092" s="146"/>
      <c r="R23092" s="34"/>
      <c r="S23092" s="35"/>
      <c r="T23092" s="147"/>
    </row>
    <row r="23093">
      <c r="A23093" s="147"/>
      <c r="B23093" s="64"/>
      <c r="C23093" s="147" t="s">
        <v>217</v>
      </c>
      <c r="E23093" s="161"/>
      <c r="F23093" s="162"/>
      <c r="G23093" s="147"/>
      <c r="H23093" s="146"/>
      <c r="J23093" s="146"/>
      <c r="L23093" s="150"/>
      <c r="N23093" s="163"/>
      <c r="O23093" s="146"/>
      <c r="P23093" s="146"/>
      <c r="Q23093" s="146"/>
      <c r="R23093" s="34"/>
      <c r="S23093" s="35"/>
      <c r="T23093" s="147"/>
    </row>
    <row r="23094">
      <c r="A23094" s="147"/>
      <c r="B23094" s="64"/>
      <c r="C23094" s="147" t="s">
        <v>217</v>
      </c>
      <c r="E23094" s="161"/>
      <c r="F23094" s="162"/>
      <c r="G23094" s="147"/>
      <c r="H23094" s="146"/>
      <c r="J23094" s="146"/>
      <c r="L23094" s="150"/>
      <c r="N23094" s="163"/>
      <c r="O23094" s="146"/>
      <c r="P23094" s="146"/>
      <c r="Q23094" s="146"/>
      <c r="R23094" s="34"/>
      <c r="S23094" s="35"/>
      <c r="T23094" s="147"/>
    </row>
    <row r="23095">
      <c r="A23095" s="147"/>
      <c r="B23095" s="64"/>
      <c r="C23095" s="147" t="s">
        <v>217</v>
      </c>
      <c r="E23095" s="161"/>
      <c r="F23095" s="162"/>
      <c r="G23095" s="147"/>
      <c r="H23095" s="146"/>
      <c r="J23095" s="146"/>
      <c r="L23095" s="150"/>
      <c r="N23095" s="163"/>
      <c r="O23095" s="146"/>
      <c r="P23095" s="146"/>
      <c r="Q23095" s="146"/>
      <c r="R23095" s="34"/>
      <c r="S23095" s="35"/>
      <c r="T23095" s="147"/>
    </row>
    <row r="23096">
      <c r="A23096" s="147"/>
      <c r="B23096" s="64"/>
      <c r="C23096" s="147" t="s">
        <v>217</v>
      </c>
      <c r="E23096" s="161"/>
      <c r="F23096" s="162"/>
      <c r="G23096" s="147"/>
      <c r="H23096" s="146"/>
      <c r="J23096" s="146"/>
      <c r="L23096" s="150"/>
      <c r="N23096" s="163"/>
      <c r="O23096" s="146"/>
      <c r="P23096" s="146"/>
      <c r="Q23096" s="146"/>
      <c r="R23096" s="34"/>
      <c r="S23096" s="35"/>
      <c r="T23096" s="147"/>
    </row>
    <row r="23097">
      <c r="A23097" s="147"/>
      <c r="B23097" s="64"/>
      <c r="C23097" s="147" t="s">
        <v>217</v>
      </c>
      <c r="E23097" s="161"/>
      <c r="F23097" s="162"/>
      <c r="G23097" s="147"/>
      <c r="H23097" s="146"/>
      <c r="J23097" s="146"/>
      <c r="L23097" s="150"/>
      <c r="N23097" s="163"/>
      <c r="O23097" s="146"/>
      <c r="P23097" s="146"/>
      <c r="Q23097" s="146"/>
      <c r="R23097" s="34"/>
      <c r="S23097" s="35"/>
      <c r="T23097" s="147"/>
    </row>
    <row r="23098">
      <c r="A23098" s="147"/>
      <c r="B23098" s="64"/>
      <c r="C23098" s="147" t="s">
        <v>217</v>
      </c>
      <c r="E23098" s="161"/>
      <c r="F23098" s="162"/>
      <c r="G23098" s="147"/>
      <c r="H23098" s="146"/>
      <c r="J23098" s="146"/>
      <c r="L23098" s="150"/>
      <c r="N23098" s="163"/>
      <c r="O23098" s="146"/>
      <c r="P23098" s="146"/>
      <c r="Q23098" s="146"/>
      <c r="R23098" s="34"/>
      <c r="S23098" s="35"/>
      <c r="T23098" s="147"/>
    </row>
    <row r="23099">
      <c r="A23099" s="147"/>
      <c r="B23099" s="64"/>
      <c r="C23099" s="147" t="s">
        <v>217</v>
      </c>
      <c r="E23099" s="161"/>
      <c r="F23099" s="162"/>
      <c r="G23099" s="147"/>
      <c r="H23099" s="146"/>
      <c r="J23099" s="146"/>
      <c r="L23099" s="150"/>
      <c r="N23099" s="163"/>
      <c r="O23099" s="146"/>
      <c r="P23099" s="146"/>
      <c r="Q23099" s="146"/>
      <c r="R23099" s="34"/>
      <c r="S23099" s="35"/>
      <c r="T23099" s="147"/>
    </row>
    <row r="23100">
      <c r="A23100" s="147"/>
      <c r="B23100" s="64"/>
      <c r="C23100" s="147" t="s">
        <v>217</v>
      </c>
      <c r="E23100" s="161"/>
      <c r="F23100" s="162"/>
      <c r="G23100" s="147"/>
      <c r="H23100" s="146"/>
      <c r="J23100" s="146"/>
      <c r="L23100" s="150"/>
      <c r="N23100" s="163"/>
      <c r="O23100" s="146"/>
      <c r="P23100" s="146"/>
      <c r="Q23100" s="146"/>
      <c r="R23100" s="34"/>
      <c r="S23100" s="35"/>
      <c r="T23100" s="147"/>
    </row>
    <row r="23101">
      <c r="A23101" s="147"/>
      <c r="B23101" s="64"/>
      <c r="C23101" s="147" t="s">
        <v>217</v>
      </c>
      <c r="E23101" s="161"/>
      <c r="F23101" s="162"/>
      <c r="G23101" s="147"/>
      <c r="H23101" s="146"/>
      <c r="J23101" s="146"/>
      <c r="L23101" s="150"/>
      <c r="N23101" s="163"/>
      <c r="O23101" s="146"/>
      <c r="P23101" s="146"/>
      <c r="Q23101" s="146"/>
      <c r="R23101" s="34"/>
      <c r="S23101" s="35"/>
      <c r="T23101" s="147"/>
    </row>
    <row r="23102">
      <c r="A23102" s="147"/>
      <c r="B23102" s="64"/>
      <c r="C23102" s="147" t="s">
        <v>217</v>
      </c>
      <c r="E23102" s="161"/>
      <c r="F23102" s="162"/>
      <c r="G23102" s="147"/>
      <c r="H23102" s="146"/>
      <c r="J23102" s="146"/>
      <c r="L23102" s="150"/>
      <c r="N23102" s="163"/>
      <c r="O23102" s="146"/>
      <c r="P23102" s="146"/>
      <c r="Q23102" s="146"/>
      <c r="R23102" s="34"/>
      <c r="S23102" s="35"/>
      <c r="T23102" s="147"/>
    </row>
    <row r="23103">
      <c r="A23103" s="147"/>
      <c r="B23103" s="64"/>
      <c r="C23103" s="147" t="s">
        <v>217</v>
      </c>
      <c r="E23103" s="161"/>
      <c r="F23103" s="162"/>
      <c r="G23103" s="147"/>
      <c r="H23103" s="146"/>
      <c r="J23103" s="146"/>
      <c r="L23103" s="150"/>
      <c r="N23103" s="163"/>
      <c r="O23103" s="146"/>
      <c r="P23103" s="146"/>
      <c r="Q23103" s="146"/>
      <c r="R23103" s="34"/>
      <c r="S23103" s="35"/>
      <c r="T23103" s="147"/>
    </row>
    <row r="23104">
      <c r="A23104" s="147"/>
      <c r="B23104" s="64"/>
      <c r="C23104" s="147" t="s">
        <v>217</v>
      </c>
      <c r="E23104" s="161"/>
      <c r="F23104" s="162"/>
      <c r="G23104" s="147"/>
      <c r="H23104" s="146"/>
      <c r="J23104" s="146"/>
      <c r="L23104" s="150"/>
      <c r="N23104" s="163"/>
      <c r="O23104" s="146"/>
      <c r="P23104" s="146"/>
      <c r="Q23104" s="146"/>
      <c r="R23104" s="34"/>
      <c r="S23104" s="35"/>
      <c r="T23104" s="147"/>
    </row>
    <row r="23105">
      <c r="A23105" s="147"/>
      <c r="B23105" s="64"/>
      <c r="C23105" s="147" t="s">
        <v>217</v>
      </c>
      <c r="E23105" s="161"/>
      <c r="F23105" s="162"/>
      <c r="G23105" s="147"/>
      <c r="H23105" s="146"/>
      <c r="J23105" s="146"/>
      <c r="L23105" s="150"/>
      <c r="N23105" s="163"/>
      <c r="O23105" s="146"/>
      <c r="P23105" s="146"/>
      <c r="Q23105" s="146"/>
      <c r="R23105" s="34"/>
      <c r="S23105" s="35"/>
      <c r="T23105" s="147"/>
    </row>
    <row r="23106">
      <c r="A23106" s="147"/>
      <c r="B23106" s="64"/>
      <c r="C23106" s="147" t="s">
        <v>217</v>
      </c>
      <c r="E23106" s="161"/>
      <c r="F23106" s="162"/>
      <c r="G23106" s="147"/>
      <c r="H23106" s="146"/>
      <c r="J23106" s="146"/>
      <c r="L23106" s="150"/>
      <c r="N23106" s="163"/>
      <c r="O23106" s="146"/>
      <c r="P23106" s="146"/>
      <c r="Q23106" s="146"/>
      <c r="R23106" s="34"/>
      <c r="S23106" s="35"/>
      <c r="T23106" s="147"/>
    </row>
    <row r="23107">
      <c r="A23107" s="147"/>
      <c r="B23107" s="64"/>
      <c r="C23107" s="147" t="s">
        <v>217</v>
      </c>
      <c r="E23107" s="161"/>
      <c r="F23107" s="162"/>
      <c r="G23107" s="147"/>
      <c r="H23107" s="146"/>
      <c r="J23107" s="146"/>
      <c r="L23107" s="150"/>
      <c r="N23107" s="163"/>
      <c r="O23107" s="146"/>
      <c r="P23107" s="146"/>
      <c r="Q23107" s="146"/>
      <c r="R23107" s="34"/>
      <c r="S23107" s="35"/>
      <c r="T23107" s="147"/>
    </row>
    <row r="23108">
      <c r="A23108" s="147"/>
      <c r="B23108" s="64"/>
      <c r="C23108" s="147" t="s">
        <v>217</v>
      </c>
      <c r="E23108" s="161"/>
      <c r="F23108" s="162"/>
      <c r="G23108" s="147"/>
      <c r="H23108" s="146"/>
      <c r="J23108" s="146"/>
      <c r="L23108" s="150"/>
      <c r="N23108" s="163"/>
      <c r="O23108" s="146"/>
      <c r="P23108" s="146"/>
      <c r="Q23108" s="146"/>
      <c r="R23108" s="34"/>
      <c r="S23108" s="35"/>
      <c r="T23108" s="147"/>
    </row>
    <row r="23109">
      <c r="A23109" s="147"/>
      <c r="B23109" s="64"/>
      <c r="C23109" s="147" t="s">
        <v>217</v>
      </c>
      <c r="E23109" s="161"/>
      <c r="F23109" s="162"/>
      <c r="G23109" s="147"/>
      <c r="H23109" s="146"/>
      <c r="J23109" s="146"/>
      <c r="L23109" s="150"/>
      <c r="N23109" s="163"/>
      <c r="O23109" s="146"/>
      <c r="P23109" s="146"/>
      <c r="Q23109" s="146"/>
      <c r="R23109" s="34"/>
      <c r="S23109" s="35"/>
      <c r="T23109" s="147"/>
    </row>
    <row r="23110">
      <c r="A23110" s="147"/>
      <c r="B23110" s="64"/>
      <c r="C23110" s="147" t="s">
        <v>217</v>
      </c>
      <c r="E23110" s="161"/>
      <c r="F23110" s="162"/>
      <c r="G23110" s="147"/>
      <c r="H23110" s="146"/>
      <c r="J23110" s="146"/>
      <c r="L23110" s="150"/>
      <c r="N23110" s="163"/>
      <c r="O23110" s="146"/>
      <c r="P23110" s="146"/>
      <c r="Q23110" s="146"/>
      <c r="R23110" s="34"/>
      <c r="S23110" s="35"/>
      <c r="T23110" s="147"/>
    </row>
    <row r="23111">
      <c r="A23111" s="147"/>
      <c r="B23111" s="64"/>
      <c r="C23111" s="147" t="s">
        <v>217</v>
      </c>
      <c r="E23111" s="161"/>
      <c r="F23111" s="162"/>
      <c r="G23111" s="147"/>
      <c r="H23111" s="146"/>
      <c r="J23111" s="146"/>
      <c r="L23111" s="150"/>
      <c r="N23111" s="163"/>
      <c r="O23111" s="146"/>
      <c r="P23111" s="146"/>
      <c r="Q23111" s="146"/>
      <c r="R23111" s="34"/>
      <c r="S23111" s="35"/>
      <c r="T23111" s="147"/>
    </row>
    <row r="23112">
      <c r="A23112" s="147"/>
      <c r="B23112" s="64"/>
      <c r="C23112" s="147" t="s">
        <v>217</v>
      </c>
      <c r="E23112" s="161"/>
      <c r="F23112" s="162"/>
      <c r="G23112" s="147"/>
      <c r="H23112" s="146"/>
      <c r="J23112" s="146"/>
      <c r="L23112" s="150"/>
      <c r="N23112" s="163"/>
      <c r="O23112" s="146"/>
      <c r="P23112" s="146"/>
      <c r="Q23112" s="146"/>
      <c r="R23112" s="34"/>
      <c r="S23112" s="35"/>
      <c r="T23112" s="147"/>
    </row>
    <row r="23113">
      <c r="A23113" s="147"/>
      <c r="B23113" s="64"/>
      <c r="C23113" s="147" t="s">
        <v>217</v>
      </c>
      <c r="E23113" s="161"/>
      <c r="F23113" s="162"/>
      <c r="G23113" s="147"/>
      <c r="H23113" s="146"/>
      <c r="J23113" s="146"/>
      <c r="L23113" s="150"/>
      <c r="N23113" s="163"/>
      <c r="O23113" s="146"/>
      <c r="P23113" s="146"/>
      <c r="Q23113" s="146"/>
      <c r="R23113" s="34"/>
      <c r="S23113" s="35"/>
      <c r="T23113" s="147"/>
    </row>
    <row r="23114">
      <c r="A23114" s="147"/>
      <c r="B23114" s="64"/>
      <c r="C23114" s="147" t="s">
        <v>217</v>
      </c>
      <c r="E23114" s="161"/>
      <c r="F23114" s="162"/>
      <c r="G23114" s="147"/>
      <c r="H23114" s="146"/>
      <c r="J23114" s="146"/>
      <c r="L23114" s="150"/>
      <c r="N23114" s="163"/>
      <c r="O23114" s="146"/>
      <c r="P23114" s="146"/>
      <c r="Q23114" s="146"/>
      <c r="R23114" s="34"/>
      <c r="S23114" s="35"/>
      <c r="T23114" s="147"/>
    </row>
    <row r="23115">
      <c r="A23115" s="147"/>
      <c r="B23115" s="64"/>
      <c r="C23115" s="147" t="s">
        <v>217</v>
      </c>
      <c r="E23115" s="161"/>
      <c r="F23115" s="162"/>
      <c r="G23115" s="147"/>
      <c r="H23115" s="146"/>
      <c r="J23115" s="146"/>
      <c r="L23115" s="150"/>
      <c r="N23115" s="163"/>
      <c r="O23115" s="146"/>
      <c r="P23115" s="146"/>
      <c r="Q23115" s="146"/>
      <c r="R23115" s="34"/>
      <c r="S23115" s="35"/>
      <c r="T23115" s="147"/>
    </row>
    <row r="23116">
      <c r="A23116" s="147"/>
      <c r="B23116" s="64"/>
      <c r="C23116" s="147" t="s">
        <v>217</v>
      </c>
      <c r="E23116" s="161"/>
      <c r="F23116" s="162"/>
      <c r="G23116" s="147"/>
      <c r="H23116" s="146"/>
      <c r="J23116" s="146"/>
      <c r="L23116" s="150"/>
      <c r="N23116" s="163"/>
      <c r="O23116" s="146"/>
      <c r="P23116" s="146"/>
      <c r="Q23116" s="146"/>
      <c r="R23116" s="34"/>
      <c r="S23116" s="35"/>
      <c r="T23116" s="147"/>
    </row>
    <row r="23117">
      <c r="A23117" s="147"/>
      <c r="B23117" s="64"/>
      <c r="C23117" s="147" t="s">
        <v>217</v>
      </c>
      <c r="E23117" s="161"/>
      <c r="F23117" s="162"/>
      <c r="G23117" s="147"/>
      <c r="H23117" s="146"/>
      <c r="J23117" s="146"/>
      <c r="L23117" s="150"/>
      <c r="N23117" s="163"/>
      <c r="O23117" s="146"/>
      <c r="P23117" s="146"/>
      <c r="Q23117" s="146"/>
      <c r="R23117" s="34"/>
      <c r="S23117" s="35"/>
      <c r="T23117" s="147"/>
    </row>
    <row r="23118">
      <c r="A23118" s="147"/>
      <c r="B23118" s="64"/>
      <c r="C23118" s="147" t="s">
        <v>217</v>
      </c>
      <c r="E23118" s="161"/>
      <c r="F23118" s="162"/>
      <c r="G23118" s="147"/>
      <c r="H23118" s="146"/>
      <c r="J23118" s="146"/>
      <c r="L23118" s="150"/>
      <c r="N23118" s="163"/>
      <c r="O23118" s="146"/>
      <c r="P23118" s="146"/>
      <c r="Q23118" s="146"/>
      <c r="R23118" s="34"/>
      <c r="S23118" s="35"/>
      <c r="T23118" s="147"/>
    </row>
    <row r="23119">
      <c r="A23119" s="147"/>
      <c r="B23119" s="64"/>
      <c r="C23119" s="147" t="s">
        <v>217</v>
      </c>
      <c r="E23119" s="161"/>
      <c r="F23119" s="162"/>
      <c r="G23119" s="147"/>
      <c r="H23119" s="146"/>
      <c r="J23119" s="146"/>
      <c r="L23119" s="150"/>
      <c r="N23119" s="163"/>
      <c r="O23119" s="146"/>
      <c r="P23119" s="146"/>
      <c r="Q23119" s="146"/>
      <c r="R23119" s="34"/>
      <c r="S23119" s="35"/>
      <c r="T23119" s="147"/>
    </row>
    <row r="23120">
      <c r="A23120" s="147"/>
      <c r="B23120" s="64"/>
      <c r="C23120" s="147" t="s">
        <v>217</v>
      </c>
      <c r="E23120" s="161"/>
      <c r="F23120" s="162"/>
      <c r="G23120" s="147"/>
      <c r="H23120" s="146"/>
      <c r="J23120" s="146"/>
      <c r="L23120" s="150"/>
      <c r="N23120" s="163"/>
      <c r="O23120" s="146"/>
      <c r="P23120" s="146"/>
      <c r="Q23120" s="146"/>
      <c r="R23120" s="34"/>
      <c r="S23120" s="35"/>
      <c r="T23120" s="147"/>
    </row>
    <row r="23121">
      <c r="A23121" s="147"/>
      <c r="B23121" s="64"/>
      <c r="C23121" s="147" t="s">
        <v>217</v>
      </c>
      <c r="E23121" s="161"/>
      <c r="F23121" s="162"/>
      <c r="G23121" s="147"/>
      <c r="H23121" s="146"/>
      <c r="J23121" s="146"/>
      <c r="L23121" s="150"/>
      <c r="N23121" s="163"/>
      <c r="O23121" s="146"/>
      <c r="P23121" s="146"/>
      <c r="Q23121" s="146"/>
      <c r="R23121" s="34"/>
      <c r="S23121" s="35"/>
      <c r="T23121" s="147"/>
    </row>
    <row r="23122">
      <c r="A23122" s="147"/>
      <c r="B23122" s="64"/>
      <c r="C23122" s="147" t="s">
        <v>217</v>
      </c>
      <c r="E23122" s="161"/>
      <c r="F23122" s="162"/>
      <c r="G23122" s="147"/>
      <c r="H23122" s="146"/>
      <c r="J23122" s="146"/>
      <c r="L23122" s="150"/>
      <c r="N23122" s="163"/>
      <c r="O23122" s="146"/>
      <c r="P23122" s="146"/>
      <c r="Q23122" s="146"/>
      <c r="R23122" s="34"/>
      <c r="S23122" s="35"/>
      <c r="T23122" s="147"/>
    </row>
    <row r="23123">
      <c r="A23123" s="147"/>
      <c r="B23123" s="64"/>
      <c r="C23123" s="147" t="s">
        <v>217</v>
      </c>
      <c r="E23123" s="161"/>
      <c r="F23123" s="162"/>
      <c r="G23123" s="147"/>
      <c r="H23123" s="146"/>
      <c r="J23123" s="146"/>
      <c r="L23123" s="150"/>
      <c r="N23123" s="163"/>
      <c r="O23123" s="146"/>
      <c r="P23123" s="146"/>
      <c r="Q23123" s="146"/>
      <c r="R23123" s="34"/>
      <c r="S23123" s="35"/>
      <c r="T23123" s="147"/>
    </row>
    <row r="23124">
      <c r="A23124" s="147"/>
      <c r="B23124" s="64"/>
      <c r="C23124" s="147" t="s">
        <v>217</v>
      </c>
      <c r="E23124" s="161"/>
      <c r="F23124" s="162"/>
      <c r="G23124" s="147"/>
      <c r="H23124" s="146"/>
      <c r="J23124" s="146"/>
      <c r="L23124" s="150"/>
      <c r="N23124" s="163"/>
      <c r="O23124" s="146"/>
      <c r="P23124" s="146"/>
      <c r="Q23124" s="146"/>
      <c r="R23124" s="34"/>
      <c r="S23124" s="35"/>
      <c r="T23124" s="147"/>
    </row>
    <row r="23125">
      <c r="A23125" s="147"/>
      <c r="B23125" s="64"/>
      <c r="C23125" s="147" t="s">
        <v>217</v>
      </c>
      <c r="E23125" s="161"/>
      <c r="F23125" s="162"/>
      <c r="G23125" s="147"/>
      <c r="H23125" s="146"/>
      <c r="J23125" s="146"/>
      <c r="L23125" s="150"/>
      <c r="N23125" s="163"/>
      <c r="O23125" s="146"/>
      <c r="P23125" s="146"/>
      <c r="Q23125" s="146"/>
      <c r="R23125" s="34"/>
      <c r="S23125" s="35"/>
      <c r="T23125" s="147"/>
    </row>
    <row r="23126">
      <c r="A23126" s="147"/>
      <c r="B23126" s="64"/>
      <c r="C23126" s="147" t="s">
        <v>217</v>
      </c>
      <c r="E23126" s="161"/>
      <c r="F23126" s="162"/>
      <c r="G23126" s="147"/>
      <c r="H23126" s="146"/>
      <c r="J23126" s="146"/>
      <c r="L23126" s="150"/>
      <c r="N23126" s="163"/>
      <c r="O23126" s="146"/>
      <c r="P23126" s="146"/>
      <c r="Q23126" s="146"/>
      <c r="R23126" s="34"/>
      <c r="S23126" s="35"/>
      <c r="T23126" s="147"/>
    </row>
    <row r="23127">
      <c r="A23127" s="147"/>
      <c r="B23127" s="64"/>
      <c r="C23127" s="147" t="s">
        <v>217</v>
      </c>
      <c r="E23127" s="161"/>
      <c r="F23127" s="162"/>
      <c r="G23127" s="147"/>
      <c r="H23127" s="146"/>
      <c r="J23127" s="146"/>
      <c r="L23127" s="150"/>
      <c r="N23127" s="163"/>
      <c r="O23127" s="146"/>
      <c r="P23127" s="146"/>
      <c r="Q23127" s="146"/>
      <c r="R23127" s="34"/>
      <c r="S23127" s="35"/>
      <c r="T23127" s="147"/>
    </row>
    <row r="23128">
      <c r="A23128" s="147"/>
      <c r="B23128" s="64"/>
      <c r="C23128" s="147" t="s">
        <v>217</v>
      </c>
      <c r="E23128" s="161"/>
      <c r="F23128" s="162"/>
      <c r="G23128" s="147"/>
      <c r="H23128" s="146"/>
      <c r="J23128" s="146"/>
      <c r="L23128" s="150"/>
      <c r="N23128" s="163"/>
      <c r="O23128" s="146"/>
      <c r="P23128" s="146"/>
      <c r="Q23128" s="146"/>
      <c r="R23128" s="34"/>
      <c r="S23128" s="35"/>
      <c r="T23128" s="147"/>
    </row>
    <row r="23129">
      <c r="A23129" s="147"/>
      <c r="B23129" s="64"/>
      <c r="C23129" s="147" t="s">
        <v>217</v>
      </c>
      <c r="E23129" s="161"/>
      <c r="F23129" s="162"/>
      <c r="G23129" s="147"/>
      <c r="H23129" s="146"/>
      <c r="J23129" s="146"/>
      <c r="L23129" s="150"/>
      <c r="N23129" s="163"/>
      <c r="O23129" s="146"/>
      <c r="P23129" s="146"/>
      <c r="Q23129" s="146"/>
      <c r="R23129" s="34"/>
      <c r="S23129" s="35"/>
      <c r="T23129" s="147"/>
    </row>
    <row r="23130">
      <c r="A23130" s="147"/>
      <c r="B23130" s="64"/>
      <c r="C23130" s="147" t="s">
        <v>217</v>
      </c>
      <c r="E23130" s="161"/>
      <c r="F23130" s="162"/>
      <c r="G23130" s="147"/>
      <c r="H23130" s="146"/>
      <c r="J23130" s="146"/>
      <c r="L23130" s="150"/>
      <c r="N23130" s="163"/>
      <c r="O23130" s="146"/>
      <c r="P23130" s="146"/>
      <c r="Q23130" s="146"/>
      <c r="R23130" s="34"/>
      <c r="S23130" s="35"/>
      <c r="T23130" s="147"/>
    </row>
    <row r="23131">
      <c r="A23131" s="147"/>
      <c r="B23131" s="64"/>
      <c r="C23131" s="147" t="s">
        <v>217</v>
      </c>
      <c r="E23131" s="161"/>
      <c r="F23131" s="162"/>
      <c r="G23131" s="147"/>
      <c r="H23131" s="146"/>
      <c r="J23131" s="146"/>
      <c r="L23131" s="150"/>
      <c r="N23131" s="163"/>
      <c r="O23131" s="146"/>
      <c r="P23131" s="146"/>
      <c r="Q23131" s="146"/>
      <c r="R23131" s="34"/>
      <c r="S23131" s="35"/>
      <c r="T23131" s="147"/>
    </row>
    <row r="23132">
      <c r="A23132" s="147"/>
      <c r="B23132" s="64"/>
      <c r="C23132" s="147" t="s">
        <v>217</v>
      </c>
      <c r="E23132" s="161"/>
      <c r="F23132" s="162"/>
      <c r="G23132" s="147"/>
      <c r="H23132" s="146"/>
      <c r="J23132" s="146"/>
      <c r="L23132" s="150"/>
      <c r="N23132" s="163"/>
      <c r="O23132" s="146"/>
      <c r="P23132" s="146"/>
      <c r="Q23132" s="146"/>
      <c r="R23132" s="34"/>
      <c r="S23132" s="35"/>
      <c r="T23132" s="147"/>
    </row>
    <row r="23133">
      <c r="A23133" s="147"/>
      <c r="B23133" s="64"/>
      <c r="C23133" s="147" t="s">
        <v>217</v>
      </c>
      <c r="E23133" s="161"/>
      <c r="F23133" s="162"/>
      <c r="G23133" s="147"/>
      <c r="H23133" s="146"/>
      <c r="J23133" s="146"/>
      <c r="L23133" s="150"/>
      <c r="N23133" s="163"/>
      <c r="O23133" s="146"/>
      <c r="P23133" s="146"/>
      <c r="Q23133" s="146"/>
      <c r="R23133" s="34"/>
      <c r="S23133" s="35"/>
      <c r="T23133" s="147"/>
    </row>
    <row r="23134">
      <c r="A23134" s="147"/>
      <c r="B23134" s="64"/>
      <c r="C23134" s="147" t="s">
        <v>217</v>
      </c>
      <c r="E23134" s="161"/>
      <c r="F23134" s="162"/>
      <c r="G23134" s="147"/>
      <c r="H23134" s="146"/>
      <c r="J23134" s="146"/>
      <c r="L23134" s="150"/>
      <c r="N23134" s="163"/>
      <c r="O23134" s="146"/>
      <c r="P23134" s="146"/>
      <c r="Q23134" s="146"/>
      <c r="R23134" s="34"/>
      <c r="S23134" s="35"/>
      <c r="T23134" s="147"/>
    </row>
    <row r="23135">
      <c r="A23135" s="147"/>
      <c r="B23135" s="64"/>
      <c r="C23135" s="147" t="s">
        <v>217</v>
      </c>
      <c r="E23135" s="161"/>
      <c r="F23135" s="162"/>
      <c r="G23135" s="147"/>
      <c r="H23135" s="146"/>
      <c r="J23135" s="146"/>
      <c r="L23135" s="150"/>
      <c r="N23135" s="163"/>
      <c r="O23135" s="146"/>
      <c r="P23135" s="146"/>
      <c r="Q23135" s="146"/>
      <c r="R23135" s="34"/>
      <c r="S23135" s="35"/>
      <c r="T23135" s="147"/>
    </row>
    <row r="23136">
      <c r="A23136" s="147"/>
      <c r="B23136" s="64"/>
      <c r="C23136" s="147" t="s">
        <v>217</v>
      </c>
      <c r="E23136" s="161"/>
      <c r="F23136" s="162"/>
      <c r="G23136" s="147"/>
      <c r="H23136" s="146"/>
      <c r="J23136" s="146"/>
      <c r="L23136" s="150"/>
      <c r="N23136" s="163"/>
      <c r="O23136" s="146"/>
      <c r="P23136" s="146"/>
      <c r="Q23136" s="146"/>
      <c r="R23136" s="34"/>
      <c r="S23136" s="35"/>
      <c r="T23136" s="147"/>
    </row>
    <row r="23137">
      <c r="A23137" s="147"/>
      <c r="B23137" s="64"/>
      <c r="C23137" s="147" t="s">
        <v>217</v>
      </c>
      <c r="E23137" s="161"/>
      <c r="F23137" s="162"/>
      <c r="G23137" s="147"/>
      <c r="H23137" s="146"/>
      <c r="J23137" s="146"/>
      <c r="L23137" s="150"/>
      <c r="N23137" s="163"/>
      <c r="O23137" s="146"/>
      <c r="P23137" s="146"/>
      <c r="Q23137" s="146"/>
      <c r="R23137" s="34"/>
      <c r="S23137" s="35"/>
      <c r="T23137" s="147"/>
    </row>
    <row r="23138">
      <c r="A23138" s="147"/>
      <c r="B23138" s="64"/>
      <c r="C23138" s="147" t="s">
        <v>217</v>
      </c>
      <c r="E23138" s="161"/>
      <c r="F23138" s="162"/>
      <c r="G23138" s="147"/>
      <c r="H23138" s="146"/>
      <c r="J23138" s="146"/>
      <c r="L23138" s="150"/>
      <c r="N23138" s="163"/>
      <c r="O23138" s="146"/>
      <c r="P23138" s="146"/>
      <c r="Q23138" s="146"/>
      <c r="R23138" s="34"/>
      <c r="S23138" s="35"/>
      <c r="T23138" s="147"/>
    </row>
    <row r="23139">
      <c r="A23139" s="147"/>
      <c r="B23139" s="64"/>
      <c r="C23139" s="147" t="s">
        <v>217</v>
      </c>
      <c r="E23139" s="161"/>
      <c r="F23139" s="162"/>
      <c r="G23139" s="147"/>
      <c r="H23139" s="146"/>
      <c r="J23139" s="146"/>
      <c r="L23139" s="150"/>
      <c r="N23139" s="163"/>
      <c r="O23139" s="146"/>
      <c r="P23139" s="146"/>
      <c r="Q23139" s="146"/>
      <c r="R23139" s="34"/>
      <c r="S23139" s="35"/>
      <c r="T23139" s="147"/>
    </row>
    <row r="23140">
      <c r="A23140" s="147"/>
      <c r="B23140" s="64"/>
      <c r="C23140" s="147" t="s">
        <v>217</v>
      </c>
      <c r="E23140" s="161"/>
      <c r="F23140" s="162"/>
      <c r="G23140" s="147"/>
      <c r="H23140" s="146"/>
      <c r="J23140" s="146"/>
      <c r="L23140" s="150"/>
      <c r="N23140" s="163"/>
      <c r="O23140" s="146"/>
      <c r="P23140" s="146"/>
      <c r="Q23140" s="146"/>
      <c r="R23140" s="34"/>
      <c r="S23140" s="35"/>
      <c r="T23140" s="147"/>
    </row>
    <row r="23141">
      <c r="A23141" s="147"/>
      <c r="B23141" s="64"/>
      <c r="C23141" s="147" t="s">
        <v>217</v>
      </c>
      <c r="E23141" s="161"/>
      <c r="F23141" s="162"/>
      <c r="G23141" s="147"/>
      <c r="H23141" s="146"/>
      <c r="J23141" s="146"/>
      <c r="L23141" s="150"/>
      <c r="N23141" s="163"/>
      <c r="O23141" s="146"/>
      <c r="P23141" s="146"/>
      <c r="Q23141" s="146"/>
      <c r="R23141" s="34"/>
      <c r="S23141" s="35"/>
      <c r="T23141" s="147"/>
    </row>
    <row r="23142">
      <c r="A23142" s="147"/>
      <c r="B23142" s="64"/>
      <c r="C23142" s="147" t="s">
        <v>217</v>
      </c>
      <c r="E23142" s="161"/>
      <c r="F23142" s="162"/>
      <c r="G23142" s="147"/>
      <c r="H23142" s="146"/>
      <c r="J23142" s="146"/>
      <c r="L23142" s="150"/>
      <c r="N23142" s="163"/>
      <c r="O23142" s="146"/>
      <c r="P23142" s="146"/>
      <c r="Q23142" s="146"/>
      <c r="R23142" s="34"/>
      <c r="S23142" s="35"/>
      <c r="T23142" s="147"/>
    </row>
    <row r="23143">
      <c r="A23143" s="147"/>
      <c r="B23143" s="64"/>
      <c r="C23143" s="147" t="s">
        <v>217</v>
      </c>
      <c r="E23143" s="161"/>
      <c r="F23143" s="162"/>
      <c r="G23143" s="147"/>
      <c r="H23143" s="146"/>
      <c r="J23143" s="146"/>
      <c r="L23143" s="150"/>
      <c r="N23143" s="163"/>
      <c r="O23143" s="146"/>
      <c r="P23143" s="146"/>
      <c r="Q23143" s="146"/>
      <c r="R23143" s="34"/>
      <c r="S23143" s="35"/>
      <c r="T23143" s="147"/>
    </row>
    <row r="23144">
      <c r="A23144" s="147"/>
      <c r="B23144" s="64"/>
      <c r="C23144" s="147" t="s">
        <v>217</v>
      </c>
      <c r="E23144" s="161"/>
      <c r="F23144" s="162"/>
      <c r="G23144" s="147"/>
      <c r="H23144" s="146"/>
      <c r="J23144" s="146"/>
      <c r="L23144" s="150"/>
      <c r="N23144" s="163"/>
      <c r="O23144" s="146"/>
      <c r="P23144" s="146"/>
      <c r="Q23144" s="146"/>
      <c r="R23144" s="34"/>
      <c r="S23144" s="35"/>
      <c r="T23144" s="147"/>
    </row>
    <row r="23145">
      <c r="A23145" s="147"/>
      <c r="B23145" s="64"/>
      <c r="C23145" s="147" t="s">
        <v>217</v>
      </c>
      <c r="E23145" s="161"/>
      <c r="F23145" s="162"/>
      <c r="G23145" s="147"/>
      <c r="H23145" s="146"/>
      <c r="J23145" s="146"/>
      <c r="L23145" s="150"/>
      <c r="N23145" s="163"/>
      <c r="O23145" s="146"/>
      <c r="P23145" s="146"/>
      <c r="Q23145" s="146"/>
      <c r="R23145" s="34"/>
      <c r="S23145" s="35"/>
      <c r="T23145" s="147"/>
    </row>
    <row r="23146">
      <c r="A23146" s="147"/>
      <c r="B23146" s="64"/>
      <c r="C23146" s="147" t="s">
        <v>217</v>
      </c>
      <c r="E23146" s="161"/>
      <c r="F23146" s="162"/>
      <c r="G23146" s="147"/>
      <c r="H23146" s="146"/>
      <c r="J23146" s="146"/>
      <c r="L23146" s="150"/>
      <c r="N23146" s="163"/>
      <c r="O23146" s="146"/>
      <c r="P23146" s="146"/>
      <c r="Q23146" s="146"/>
      <c r="R23146" s="34"/>
      <c r="S23146" s="35"/>
      <c r="T23146" s="147"/>
    </row>
    <row r="23147">
      <c r="A23147" s="147"/>
      <c r="B23147" s="64"/>
      <c r="C23147" s="147" t="s">
        <v>217</v>
      </c>
      <c r="E23147" s="161"/>
      <c r="F23147" s="162"/>
      <c r="G23147" s="147"/>
      <c r="H23147" s="146"/>
      <c r="J23147" s="146"/>
      <c r="L23147" s="150"/>
      <c r="N23147" s="163"/>
      <c r="O23147" s="146"/>
      <c r="P23147" s="146"/>
      <c r="Q23147" s="146"/>
      <c r="R23147" s="34"/>
      <c r="S23147" s="35"/>
      <c r="T23147" s="147"/>
    </row>
    <row r="23148">
      <c r="A23148" s="147"/>
      <c r="B23148" s="64"/>
      <c r="C23148" s="147" t="s">
        <v>217</v>
      </c>
      <c r="E23148" s="161"/>
      <c r="F23148" s="162"/>
      <c r="G23148" s="147"/>
      <c r="H23148" s="146"/>
      <c r="J23148" s="146"/>
      <c r="L23148" s="150"/>
      <c r="N23148" s="163"/>
      <c r="O23148" s="146"/>
      <c r="P23148" s="146"/>
      <c r="Q23148" s="146"/>
      <c r="R23148" s="34"/>
      <c r="S23148" s="35"/>
      <c r="T23148" s="147"/>
    </row>
    <row r="23149">
      <c r="A23149" s="147"/>
      <c r="B23149" s="64"/>
      <c r="C23149" s="147" t="s">
        <v>217</v>
      </c>
      <c r="E23149" s="161"/>
      <c r="F23149" s="162"/>
      <c r="G23149" s="147"/>
      <c r="H23149" s="146"/>
      <c r="J23149" s="146"/>
      <c r="L23149" s="150"/>
      <c r="N23149" s="163"/>
      <c r="O23149" s="146"/>
      <c r="P23149" s="146"/>
      <c r="Q23149" s="146"/>
      <c r="R23149" s="34"/>
      <c r="S23149" s="35"/>
      <c r="T23149" s="147"/>
    </row>
    <row r="23150">
      <c r="A23150" s="147"/>
      <c r="B23150" s="64"/>
      <c r="C23150" s="147" t="s">
        <v>217</v>
      </c>
      <c r="E23150" s="161"/>
      <c r="F23150" s="162"/>
      <c r="G23150" s="147"/>
      <c r="H23150" s="146"/>
      <c r="J23150" s="146"/>
      <c r="L23150" s="150"/>
      <c r="N23150" s="163"/>
      <c r="O23150" s="146"/>
      <c r="P23150" s="146"/>
      <c r="Q23150" s="146"/>
      <c r="R23150" s="34"/>
      <c r="S23150" s="35"/>
      <c r="T23150" s="147"/>
    </row>
    <row r="23151">
      <c r="A23151" s="147"/>
      <c r="B23151" s="64"/>
      <c r="C23151" s="147" t="s">
        <v>217</v>
      </c>
      <c r="E23151" s="161"/>
      <c r="F23151" s="162"/>
      <c r="G23151" s="147"/>
      <c r="H23151" s="146"/>
      <c r="J23151" s="146"/>
      <c r="L23151" s="150"/>
      <c r="N23151" s="163"/>
      <c r="O23151" s="146"/>
      <c r="P23151" s="146"/>
      <c r="Q23151" s="146"/>
      <c r="R23151" s="34"/>
      <c r="S23151" s="35"/>
      <c r="T23151" s="147"/>
    </row>
    <row r="23152">
      <c r="A23152" s="147"/>
      <c r="B23152" s="64"/>
      <c r="C23152" s="147" t="s">
        <v>217</v>
      </c>
      <c r="E23152" s="161"/>
      <c r="F23152" s="162"/>
      <c r="G23152" s="147"/>
      <c r="H23152" s="146"/>
      <c r="J23152" s="146"/>
      <c r="L23152" s="150"/>
      <c r="N23152" s="163"/>
      <c r="O23152" s="146"/>
      <c r="P23152" s="146"/>
      <c r="Q23152" s="146"/>
      <c r="R23152" s="34"/>
      <c r="S23152" s="35"/>
      <c r="T23152" s="147"/>
    </row>
    <row r="23153">
      <c r="A23153" s="147"/>
      <c r="B23153" s="64"/>
      <c r="C23153" s="147" t="s">
        <v>217</v>
      </c>
      <c r="E23153" s="161"/>
      <c r="F23153" s="162"/>
      <c r="G23153" s="147"/>
      <c r="H23153" s="146"/>
      <c r="J23153" s="146"/>
      <c r="L23153" s="150"/>
      <c r="N23153" s="163"/>
      <c r="O23153" s="146"/>
      <c r="P23153" s="146"/>
      <c r="Q23153" s="146"/>
      <c r="R23153" s="34"/>
      <c r="S23153" s="35"/>
      <c r="T23153" s="147"/>
    </row>
    <row r="23154">
      <c r="A23154" s="147"/>
      <c r="B23154" s="64"/>
      <c r="C23154" s="147" t="s">
        <v>217</v>
      </c>
      <c r="E23154" s="161"/>
      <c r="F23154" s="162"/>
      <c r="G23154" s="147"/>
      <c r="H23154" s="146"/>
      <c r="J23154" s="146"/>
      <c r="L23154" s="150"/>
      <c r="N23154" s="163"/>
      <c r="O23154" s="146"/>
      <c r="P23154" s="146"/>
      <c r="Q23154" s="146"/>
      <c r="R23154" s="34"/>
      <c r="S23154" s="35"/>
      <c r="T23154" s="147"/>
    </row>
    <row r="23155">
      <c r="A23155" s="147"/>
      <c r="B23155" s="64"/>
      <c r="C23155" s="147" t="s">
        <v>217</v>
      </c>
      <c r="E23155" s="161"/>
      <c r="F23155" s="162"/>
      <c r="G23155" s="147"/>
      <c r="H23155" s="146"/>
      <c r="J23155" s="146"/>
      <c r="L23155" s="150"/>
      <c r="N23155" s="163"/>
      <c r="O23155" s="146"/>
      <c r="P23155" s="146"/>
      <c r="Q23155" s="146"/>
      <c r="R23155" s="34"/>
      <c r="S23155" s="35"/>
      <c r="T23155" s="147"/>
    </row>
    <row r="23156">
      <c r="A23156" s="147"/>
      <c r="B23156" s="64"/>
      <c r="C23156" s="147" t="s">
        <v>217</v>
      </c>
      <c r="E23156" s="161"/>
      <c r="F23156" s="162"/>
      <c r="G23156" s="147"/>
      <c r="H23156" s="146"/>
      <c r="J23156" s="146"/>
      <c r="L23156" s="150"/>
      <c r="N23156" s="163"/>
      <c r="O23156" s="146"/>
      <c r="P23156" s="146"/>
      <c r="Q23156" s="146"/>
      <c r="R23156" s="34"/>
      <c r="S23156" s="35"/>
      <c r="T23156" s="147"/>
    </row>
    <row r="23157">
      <c r="A23157" s="147"/>
      <c r="B23157" s="64"/>
      <c r="C23157" s="147" t="s">
        <v>217</v>
      </c>
      <c r="E23157" s="161"/>
      <c r="F23157" s="162"/>
      <c r="G23157" s="147"/>
      <c r="H23157" s="146"/>
      <c r="J23157" s="146"/>
      <c r="L23157" s="150"/>
      <c r="N23157" s="163"/>
      <c r="O23157" s="146"/>
      <c r="P23157" s="146"/>
      <c r="Q23157" s="146"/>
      <c r="R23157" s="34"/>
      <c r="S23157" s="35"/>
      <c r="T23157" s="147"/>
    </row>
    <row r="23158">
      <c r="A23158" s="147"/>
      <c r="B23158" s="64"/>
      <c r="C23158" s="147" t="s">
        <v>217</v>
      </c>
      <c r="E23158" s="161"/>
      <c r="F23158" s="162"/>
      <c r="G23158" s="147"/>
      <c r="H23158" s="146"/>
      <c r="J23158" s="146"/>
      <c r="L23158" s="150"/>
      <c r="N23158" s="163"/>
      <c r="O23158" s="146"/>
      <c r="P23158" s="146"/>
      <c r="Q23158" s="146"/>
      <c r="R23158" s="34"/>
      <c r="S23158" s="35"/>
      <c r="T23158" s="147"/>
    </row>
    <row r="23159">
      <c r="A23159" s="147"/>
      <c r="B23159" s="64"/>
      <c r="C23159" s="147" t="s">
        <v>217</v>
      </c>
      <c r="E23159" s="161"/>
      <c r="F23159" s="162"/>
      <c r="G23159" s="147"/>
      <c r="H23159" s="146"/>
      <c r="J23159" s="146"/>
      <c r="L23159" s="150"/>
      <c r="N23159" s="163"/>
      <c r="O23159" s="146"/>
      <c r="P23159" s="146"/>
      <c r="Q23159" s="146"/>
      <c r="R23159" s="34"/>
      <c r="S23159" s="35"/>
      <c r="T23159" s="147"/>
    </row>
    <row r="23160">
      <c r="A23160" s="147"/>
      <c r="B23160" s="64"/>
      <c r="C23160" s="147" t="s">
        <v>217</v>
      </c>
      <c r="E23160" s="161"/>
      <c r="F23160" s="162"/>
      <c r="G23160" s="147"/>
      <c r="H23160" s="146"/>
      <c r="J23160" s="146"/>
      <c r="L23160" s="150"/>
      <c r="N23160" s="163"/>
      <c r="O23160" s="146"/>
      <c r="P23160" s="146"/>
      <c r="Q23160" s="146"/>
      <c r="R23160" s="34"/>
      <c r="S23160" s="35"/>
      <c r="T23160" s="147"/>
    </row>
    <row r="23161">
      <c r="A23161" s="147"/>
      <c r="B23161" s="64"/>
      <c r="C23161" s="147" t="s">
        <v>217</v>
      </c>
      <c r="E23161" s="161"/>
      <c r="F23161" s="162"/>
      <c r="G23161" s="147"/>
      <c r="H23161" s="146"/>
      <c r="J23161" s="146"/>
      <c r="L23161" s="150"/>
      <c r="N23161" s="163"/>
      <c r="O23161" s="146"/>
      <c r="P23161" s="146"/>
      <c r="Q23161" s="146"/>
      <c r="R23161" s="34"/>
      <c r="S23161" s="35"/>
      <c r="T23161" s="147"/>
    </row>
    <row r="23162">
      <c r="A23162" s="147"/>
      <c r="B23162" s="64"/>
      <c r="C23162" s="147" t="s">
        <v>217</v>
      </c>
      <c r="E23162" s="161"/>
      <c r="F23162" s="162"/>
      <c r="G23162" s="147"/>
      <c r="H23162" s="146"/>
      <c r="J23162" s="146"/>
      <c r="L23162" s="150"/>
      <c r="N23162" s="163"/>
      <c r="O23162" s="146"/>
      <c r="P23162" s="146"/>
      <c r="Q23162" s="146"/>
      <c r="R23162" s="34"/>
      <c r="S23162" s="35"/>
      <c r="T23162" s="147"/>
    </row>
    <row r="23163">
      <c r="A23163" s="147"/>
      <c r="B23163" s="64"/>
      <c r="C23163" s="147" t="s">
        <v>217</v>
      </c>
      <c r="E23163" s="161"/>
      <c r="F23163" s="162"/>
      <c r="G23163" s="147"/>
      <c r="H23163" s="146"/>
      <c r="J23163" s="146"/>
      <c r="L23163" s="150"/>
      <c r="N23163" s="163"/>
      <c r="O23163" s="146"/>
      <c r="P23163" s="146"/>
      <c r="Q23163" s="146"/>
      <c r="R23163" s="34"/>
      <c r="S23163" s="35"/>
      <c r="T23163" s="147"/>
    </row>
    <row r="23164">
      <c r="A23164" s="147"/>
      <c r="B23164" s="64"/>
      <c r="C23164" s="147" t="s">
        <v>217</v>
      </c>
      <c r="E23164" s="161"/>
      <c r="F23164" s="162"/>
      <c r="G23164" s="147"/>
      <c r="H23164" s="146"/>
      <c r="J23164" s="146"/>
      <c r="L23164" s="150"/>
      <c r="N23164" s="163"/>
      <c r="O23164" s="146"/>
      <c r="P23164" s="146"/>
      <c r="Q23164" s="146"/>
      <c r="R23164" s="34"/>
      <c r="S23164" s="35"/>
      <c r="T23164" s="147"/>
    </row>
    <row r="23165">
      <c r="A23165" s="147"/>
      <c r="B23165" s="64"/>
      <c r="C23165" s="147" t="s">
        <v>217</v>
      </c>
      <c r="E23165" s="161"/>
      <c r="F23165" s="162"/>
      <c r="G23165" s="147"/>
      <c r="H23165" s="146"/>
      <c r="J23165" s="146"/>
      <c r="L23165" s="150"/>
      <c r="N23165" s="163"/>
      <c r="O23165" s="146"/>
      <c r="P23165" s="146"/>
      <c r="Q23165" s="146"/>
      <c r="R23165" s="34"/>
      <c r="S23165" s="35"/>
      <c r="T23165" s="147"/>
    </row>
    <row r="23166">
      <c r="A23166" s="147"/>
      <c r="B23166" s="64"/>
      <c r="C23166" s="147" t="s">
        <v>217</v>
      </c>
      <c r="E23166" s="161"/>
      <c r="F23166" s="162"/>
      <c r="G23166" s="147"/>
      <c r="H23166" s="146"/>
      <c r="J23166" s="146"/>
      <c r="L23166" s="150"/>
      <c r="N23166" s="163"/>
      <c r="O23166" s="146"/>
      <c r="P23166" s="146"/>
      <c r="Q23166" s="146"/>
      <c r="R23166" s="34"/>
      <c r="S23166" s="35"/>
      <c r="T23166" s="147"/>
    </row>
    <row r="23167">
      <c r="A23167" s="147"/>
      <c r="B23167" s="64"/>
      <c r="C23167" s="147" t="s">
        <v>217</v>
      </c>
      <c r="E23167" s="161"/>
      <c r="F23167" s="162"/>
      <c r="G23167" s="147"/>
      <c r="H23167" s="146"/>
      <c r="J23167" s="146"/>
      <c r="L23167" s="150"/>
      <c r="N23167" s="163"/>
      <c r="O23167" s="146"/>
      <c r="P23167" s="146"/>
      <c r="Q23167" s="146"/>
      <c r="R23167" s="34"/>
      <c r="S23167" s="35"/>
      <c r="T23167" s="147"/>
    </row>
    <row r="23168">
      <c r="A23168" s="147"/>
      <c r="B23168" s="64"/>
      <c r="C23168" s="147" t="s">
        <v>217</v>
      </c>
      <c r="E23168" s="161"/>
      <c r="F23168" s="162"/>
      <c r="G23168" s="147"/>
      <c r="H23168" s="146"/>
      <c r="J23168" s="146"/>
      <c r="L23168" s="150"/>
      <c r="N23168" s="163"/>
      <c r="O23168" s="146"/>
      <c r="P23168" s="146"/>
      <c r="Q23168" s="146"/>
      <c r="R23168" s="34"/>
      <c r="S23168" s="35"/>
      <c r="T23168" s="147"/>
    </row>
    <row r="23169">
      <c r="A23169" s="147"/>
      <c r="B23169" s="64"/>
      <c r="C23169" s="147" t="s">
        <v>217</v>
      </c>
      <c r="E23169" s="161"/>
      <c r="F23169" s="162"/>
      <c r="G23169" s="147"/>
      <c r="H23169" s="146"/>
      <c r="J23169" s="146"/>
      <c r="L23169" s="150"/>
      <c r="N23169" s="163"/>
      <c r="O23169" s="146"/>
      <c r="P23169" s="146"/>
      <c r="Q23169" s="146"/>
      <c r="R23169" s="34"/>
      <c r="S23169" s="35"/>
      <c r="T23169" s="147"/>
    </row>
    <row r="23170">
      <c r="A23170" s="147"/>
      <c r="B23170" s="64"/>
      <c r="C23170" s="147" t="s">
        <v>217</v>
      </c>
      <c r="E23170" s="161"/>
      <c r="F23170" s="162"/>
      <c r="G23170" s="147"/>
      <c r="H23170" s="146"/>
      <c r="J23170" s="146"/>
      <c r="L23170" s="150"/>
      <c r="N23170" s="163"/>
      <c r="O23170" s="146"/>
      <c r="P23170" s="146"/>
      <c r="Q23170" s="146"/>
      <c r="R23170" s="34"/>
      <c r="S23170" s="35"/>
      <c r="T23170" s="147"/>
    </row>
    <row r="23171">
      <c r="A23171" s="147"/>
      <c r="B23171" s="64"/>
      <c r="C23171" s="147" t="s">
        <v>217</v>
      </c>
      <c r="E23171" s="161"/>
      <c r="F23171" s="162"/>
      <c r="G23171" s="147"/>
      <c r="H23171" s="146"/>
      <c r="J23171" s="146"/>
      <c r="L23171" s="150"/>
      <c r="N23171" s="163"/>
      <c r="O23171" s="146"/>
      <c r="P23171" s="146"/>
      <c r="Q23171" s="146"/>
      <c r="R23171" s="34"/>
      <c r="S23171" s="35"/>
      <c r="T23171" s="147"/>
    </row>
    <row r="23172">
      <c r="A23172" s="147"/>
      <c r="B23172" s="64"/>
      <c r="C23172" s="147" t="s">
        <v>217</v>
      </c>
      <c r="E23172" s="161"/>
      <c r="F23172" s="162"/>
      <c r="G23172" s="147"/>
      <c r="H23172" s="146"/>
      <c r="J23172" s="146"/>
      <c r="L23172" s="150"/>
      <c r="N23172" s="163"/>
      <c r="O23172" s="146"/>
      <c r="P23172" s="146"/>
      <c r="Q23172" s="146"/>
      <c r="R23172" s="34"/>
      <c r="S23172" s="35"/>
      <c r="T23172" s="147"/>
    </row>
    <row r="23173">
      <c r="A23173" s="147"/>
      <c r="B23173" s="64"/>
      <c r="C23173" s="147" t="s">
        <v>217</v>
      </c>
      <c r="E23173" s="161"/>
      <c r="F23173" s="162"/>
      <c r="G23173" s="147"/>
      <c r="H23173" s="146"/>
      <c r="J23173" s="146"/>
      <c r="L23173" s="150"/>
      <c r="N23173" s="163"/>
      <c r="O23173" s="146"/>
      <c r="P23173" s="146"/>
      <c r="Q23173" s="146"/>
      <c r="R23173" s="34"/>
      <c r="S23173" s="35"/>
      <c r="T23173" s="147"/>
    </row>
    <row r="23174">
      <c r="A23174" s="147"/>
      <c r="B23174" s="64"/>
      <c r="C23174" s="147" t="s">
        <v>217</v>
      </c>
      <c r="E23174" s="161"/>
      <c r="F23174" s="162"/>
      <c r="G23174" s="147"/>
      <c r="H23174" s="146"/>
      <c r="J23174" s="146"/>
      <c r="L23174" s="150"/>
      <c r="N23174" s="163"/>
      <c r="O23174" s="146"/>
      <c r="P23174" s="146"/>
      <c r="Q23174" s="146"/>
      <c r="R23174" s="34"/>
      <c r="S23174" s="35"/>
      <c r="T23174" s="147"/>
    </row>
    <row r="23175">
      <c r="A23175" s="147"/>
      <c r="B23175" s="64"/>
      <c r="C23175" s="147" t="s">
        <v>217</v>
      </c>
      <c r="E23175" s="161"/>
      <c r="F23175" s="162"/>
      <c r="G23175" s="147"/>
      <c r="H23175" s="146"/>
      <c r="J23175" s="146"/>
      <c r="L23175" s="150"/>
      <c r="N23175" s="163"/>
      <c r="O23175" s="146"/>
      <c r="P23175" s="146"/>
      <c r="Q23175" s="146"/>
      <c r="R23175" s="34"/>
      <c r="S23175" s="35"/>
      <c r="T23175" s="147"/>
    </row>
    <row r="23176">
      <c r="A23176" s="147"/>
      <c r="B23176" s="64"/>
      <c r="C23176" s="147" t="s">
        <v>217</v>
      </c>
      <c r="E23176" s="161"/>
      <c r="F23176" s="162"/>
      <c r="G23176" s="147"/>
      <c r="H23176" s="146"/>
      <c r="J23176" s="146"/>
      <c r="L23176" s="150"/>
      <c r="N23176" s="163"/>
      <c r="O23176" s="146"/>
      <c r="P23176" s="146"/>
      <c r="Q23176" s="146"/>
      <c r="R23176" s="34"/>
      <c r="S23176" s="35"/>
      <c r="T23176" s="147"/>
    </row>
    <row r="23177">
      <c r="A23177" s="147"/>
      <c r="B23177" s="64"/>
      <c r="C23177" s="147" t="s">
        <v>217</v>
      </c>
      <c r="E23177" s="161"/>
      <c r="F23177" s="162"/>
      <c r="G23177" s="147"/>
      <c r="H23177" s="146"/>
      <c r="J23177" s="146"/>
      <c r="L23177" s="150"/>
      <c r="N23177" s="163"/>
      <c r="O23177" s="146"/>
      <c r="P23177" s="146"/>
      <c r="Q23177" s="146"/>
      <c r="R23177" s="34"/>
      <c r="S23177" s="35"/>
      <c r="T23177" s="147"/>
    </row>
    <row r="23178">
      <c r="A23178" s="147"/>
      <c r="B23178" s="64"/>
      <c r="C23178" s="147" t="s">
        <v>217</v>
      </c>
      <c r="E23178" s="161"/>
      <c r="F23178" s="162"/>
      <c r="G23178" s="147"/>
      <c r="H23178" s="146"/>
      <c r="J23178" s="146"/>
      <c r="L23178" s="150"/>
      <c r="N23178" s="163"/>
      <c r="O23178" s="146"/>
      <c r="P23178" s="146"/>
      <c r="Q23178" s="146"/>
      <c r="R23178" s="34"/>
      <c r="S23178" s="35"/>
      <c r="T23178" s="147"/>
    </row>
    <row r="23179">
      <c r="A23179" s="147"/>
      <c r="B23179" s="64"/>
      <c r="C23179" s="147" t="s">
        <v>217</v>
      </c>
      <c r="E23179" s="161"/>
      <c r="F23179" s="162"/>
      <c r="G23179" s="147"/>
      <c r="H23179" s="146"/>
      <c r="J23179" s="146"/>
      <c r="L23179" s="150"/>
      <c r="N23179" s="163"/>
      <c r="O23179" s="146"/>
      <c r="P23179" s="146"/>
      <c r="Q23179" s="146"/>
      <c r="R23179" s="34"/>
      <c r="S23179" s="35"/>
      <c r="T23179" s="147"/>
    </row>
    <row r="23180">
      <c r="A23180" s="147"/>
      <c r="B23180" s="64"/>
      <c r="C23180" s="147" t="s">
        <v>217</v>
      </c>
      <c r="E23180" s="161"/>
      <c r="F23180" s="162"/>
      <c r="G23180" s="147"/>
      <c r="H23180" s="146"/>
      <c r="J23180" s="146"/>
      <c r="L23180" s="150"/>
      <c r="N23180" s="163"/>
      <c r="O23180" s="146"/>
      <c r="P23180" s="146"/>
      <c r="Q23180" s="146"/>
      <c r="R23180" s="34"/>
      <c r="S23180" s="35"/>
      <c r="T23180" s="147"/>
    </row>
    <row r="23181">
      <c r="A23181" s="147"/>
      <c r="B23181" s="64"/>
      <c r="C23181" s="147" t="s">
        <v>217</v>
      </c>
      <c r="E23181" s="161"/>
      <c r="F23181" s="162"/>
      <c r="G23181" s="147"/>
      <c r="H23181" s="146"/>
      <c r="J23181" s="146"/>
      <c r="L23181" s="150"/>
      <c r="N23181" s="163"/>
      <c r="O23181" s="146"/>
      <c r="P23181" s="146"/>
      <c r="Q23181" s="146"/>
      <c r="R23181" s="34"/>
      <c r="S23181" s="35"/>
      <c r="T23181" s="147"/>
    </row>
    <row r="23182">
      <c r="A23182" s="147"/>
      <c r="B23182" s="64"/>
      <c r="C23182" s="147" t="s">
        <v>217</v>
      </c>
      <c r="E23182" s="161"/>
      <c r="F23182" s="162"/>
      <c r="G23182" s="147"/>
      <c r="H23182" s="146"/>
      <c r="J23182" s="146"/>
      <c r="L23182" s="150"/>
      <c r="N23182" s="163"/>
      <c r="O23182" s="146"/>
      <c r="P23182" s="146"/>
      <c r="Q23182" s="146"/>
      <c r="R23182" s="34"/>
      <c r="S23182" s="35"/>
      <c r="T23182" s="147"/>
    </row>
    <row r="23183">
      <c r="A23183" s="147"/>
      <c r="B23183" s="64"/>
      <c r="C23183" s="147" t="s">
        <v>217</v>
      </c>
      <c r="E23183" s="161"/>
      <c r="F23183" s="162"/>
      <c r="G23183" s="147"/>
      <c r="H23183" s="146"/>
      <c r="J23183" s="146"/>
      <c r="L23183" s="150"/>
      <c r="N23183" s="163"/>
      <c r="O23183" s="146"/>
      <c r="P23183" s="146"/>
      <c r="Q23183" s="146"/>
      <c r="R23183" s="34"/>
      <c r="S23183" s="35"/>
      <c r="T23183" s="147"/>
    </row>
    <row r="23184">
      <c r="A23184" s="147"/>
      <c r="B23184" s="64"/>
      <c r="C23184" s="147" t="s">
        <v>217</v>
      </c>
      <c r="E23184" s="161"/>
      <c r="F23184" s="162"/>
      <c r="G23184" s="147"/>
      <c r="H23184" s="146"/>
      <c r="J23184" s="146"/>
      <c r="L23184" s="150"/>
      <c r="N23184" s="163"/>
      <c r="O23184" s="146"/>
      <c r="P23184" s="146"/>
      <c r="Q23184" s="146"/>
      <c r="R23184" s="34"/>
      <c r="S23184" s="35"/>
      <c r="T23184" s="147"/>
    </row>
    <row r="23185">
      <c r="A23185" s="147"/>
      <c r="B23185" s="64"/>
      <c r="C23185" s="147" t="s">
        <v>217</v>
      </c>
      <c r="E23185" s="161"/>
      <c r="F23185" s="162"/>
      <c r="G23185" s="147"/>
      <c r="H23185" s="146"/>
      <c r="J23185" s="146"/>
      <c r="L23185" s="150"/>
      <c r="N23185" s="163"/>
      <c r="O23185" s="146"/>
      <c r="P23185" s="146"/>
      <c r="Q23185" s="146"/>
      <c r="R23185" s="34"/>
      <c r="S23185" s="35"/>
      <c r="T23185" s="147"/>
    </row>
    <row r="23186">
      <c r="A23186" s="147"/>
      <c r="B23186" s="64"/>
      <c r="C23186" s="147" t="s">
        <v>217</v>
      </c>
      <c r="E23186" s="161"/>
      <c r="F23186" s="162"/>
      <c r="G23186" s="147"/>
      <c r="H23186" s="146"/>
      <c r="J23186" s="146"/>
      <c r="L23186" s="150"/>
      <c r="N23186" s="163"/>
      <c r="O23186" s="146"/>
      <c r="P23186" s="146"/>
      <c r="Q23186" s="146"/>
      <c r="R23186" s="34"/>
      <c r="S23186" s="35"/>
      <c r="T23186" s="147"/>
    </row>
    <row r="23187">
      <c r="A23187" s="147"/>
      <c r="B23187" s="64"/>
      <c r="C23187" s="147" t="s">
        <v>217</v>
      </c>
      <c r="E23187" s="161"/>
      <c r="F23187" s="162"/>
      <c r="G23187" s="147"/>
      <c r="H23187" s="146"/>
      <c r="J23187" s="146"/>
      <c r="L23187" s="150"/>
      <c r="N23187" s="163"/>
      <c r="O23187" s="146"/>
      <c r="P23187" s="146"/>
      <c r="Q23187" s="146"/>
      <c r="R23187" s="34"/>
      <c r="S23187" s="35"/>
      <c r="T23187" s="147"/>
    </row>
    <row r="23188">
      <c r="A23188" s="147"/>
      <c r="B23188" s="64"/>
      <c r="C23188" s="147" t="s">
        <v>217</v>
      </c>
      <c r="E23188" s="161"/>
      <c r="F23188" s="162"/>
      <c r="G23188" s="147"/>
      <c r="H23188" s="146"/>
      <c r="J23188" s="146"/>
      <c r="L23188" s="150"/>
      <c r="N23188" s="163"/>
      <c r="O23188" s="146"/>
      <c r="P23188" s="146"/>
      <c r="Q23188" s="146"/>
      <c r="R23188" s="34"/>
      <c r="S23188" s="35"/>
      <c r="T23188" s="147"/>
    </row>
    <row r="23189">
      <c r="A23189" s="147"/>
      <c r="B23189" s="64"/>
      <c r="C23189" s="147" t="s">
        <v>217</v>
      </c>
      <c r="E23189" s="161"/>
      <c r="F23189" s="162"/>
      <c r="G23189" s="147"/>
      <c r="H23189" s="146"/>
      <c r="J23189" s="146"/>
      <c r="L23189" s="150"/>
      <c r="N23189" s="163"/>
      <c r="O23189" s="146"/>
      <c r="P23189" s="146"/>
      <c r="Q23189" s="146"/>
      <c r="R23189" s="34"/>
      <c r="S23189" s="35"/>
      <c r="T23189" s="147"/>
    </row>
    <row r="23190">
      <c r="A23190" s="147"/>
      <c r="B23190" s="64"/>
      <c r="C23190" s="147" t="s">
        <v>217</v>
      </c>
      <c r="E23190" s="161"/>
      <c r="F23190" s="162"/>
      <c r="G23190" s="147"/>
      <c r="H23190" s="146"/>
      <c r="J23190" s="146"/>
      <c r="L23190" s="150"/>
      <c r="N23190" s="163"/>
      <c r="O23190" s="146"/>
      <c r="P23190" s="146"/>
      <c r="Q23190" s="146"/>
      <c r="R23190" s="34"/>
      <c r="S23190" s="35"/>
      <c r="T23190" s="147"/>
    </row>
    <row r="23191">
      <c r="A23191" s="147"/>
      <c r="B23191" s="64"/>
      <c r="C23191" s="147" t="s">
        <v>217</v>
      </c>
      <c r="E23191" s="161"/>
      <c r="F23191" s="162"/>
      <c r="G23191" s="147"/>
      <c r="H23191" s="146"/>
      <c r="J23191" s="146"/>
      <c r="L23191" s="150"/>
      <c r="N23191" s="163"/>
      <c r="O23191" s="146"/>
      <c r="P23191" s="146"/>
      <c r="Q23191" s="146"/>
      <c r="R23191" s="34"/>
      <c r="S23191" s="35"/>
      <c r="T23191" s="147"/>
    </row>
    <row r="23192">
      <c r="A23192" s="147"/>
      <c r="B23192" s="64"/>
      <c r="C23192" s="147" t="s">
        <v>217</v>
      </c>
      <c r="E23192" s="161"/>
      <c r="F23192" s="162"/>
      <c r="G23192" s="147"/>
      <c r="H23192" s="146"/>
      <c r="J23192" s="146"/>
      <c r="L23192" s="150"/>
      <c r="N23192" s="163"/>
      <c r="O23192" s="146"/>
      <c r="P23192" s="146"/>
      <c r="Q23192" s="146"/>
      <c r="R23192" s="34"/>
      <c r="S23192" s="35"/>
      <c r="T23192" s="147"/>
    </row>
    <row r="23193">
      <c r="A23193" s="147"/>
      <c r="B23193" s="64"/>
      <c r="C23193" s="147" t="s">
        <v>217</v>
      </c>
      <c r="E23193" s="161"/>
      <c r="F23193" s="162"/>
      <c r="G23193" s="147"/>
      <c r="H23193" s="146"/>
      <c r="J23193" s="146"/>
      <c r="L23193" s="150"/>
      <c r="N23193" s="163"/>
      <c r="O23193" s="146"/>
      <c r="P23193" s="146"/>
      <c r="Q23193" s="146"/>
      <c r="R23193" s="34"/>
      <c r="S23193" s="35"/>
      <c r="T23193" s="147"/>
    </row>
    <row r="23194">
      <c r="A23194" s="147"/>
      <c r="B23194" s="64"/>
      <c r="C23194" s="147" t="s">
        <v>217</v>
      </c>
      <c r="E23194" s="161"/>
      <c r="F23194" s="162"/>
      <c r="G23194" s="147"/>
      <c r="H23194" s="146"/>
      <c r="J23194" s="146"/>
      <c r="L23194" s="150"/>
      <c r="N23194" s="163"/>
      <c r="O23194" s="146"/>
      <c r="P23194" s="146"/>
      <c r="Q23194" s="146"/>
      <c r="R23194" s="34"/>
      <c r="S23194" s="35"/>
      <c r="T23194" s="147"/>
    </row>
    <row r="23195">
      <c r="A23195" s="147"/>
      <c r="B23195" s="64"/>
      <c r="C23195" s="147" t="s">
        <v>217</v>
      </c>
      <c r="E23195" s="161"/>
      <c r="F23195" s="162"/>
      <c r="G23195" s="147"/>
      <c r="H23195" s="146"/>
      <c r="J23195" s="146"/>
      <c r="L23195" s="150"/>
      <c r="N23195" s="163"/>
      <c r="O23195" s="146"/>
      <c r="P23195" s="146"/>
      <c r="Q23195" s="146"/>
      <c r="R23195" s="34"/>
      <c r="S23195" s="35"/>
      <c r="T23195" s="147"/>
    </row>
    <row r="23196">
      <c r="A23196" s="147"/>
      <c r="B23196" s="64"/>
      <c r="C23196" s="147" t="s">
        <v>217</v>
      </c>
      <c r="E23196" s="161"/>
      <c r="F23196" s="162"/>
      <c r="G23196" s="147"/>
      <c r="H23196" s="146"/>
      <c r="J23196" s="146"/>
      <c r="L23196" s="150"/>
      <c r="N23196" s="163"/>
      <c r="O23196" s="146"/>
      <c r="P23196" s="146"/>
      <c r="Q23196" s="146"/>
      <c r="R23196" s="34"/>
      <c r="S23196" s="35"/>
      <c r="T23196" s="147"/>
    </row>
    <row r="23197">
      <c r="A23197" s="147"/>
      <c r="B23197" s="64"/>
      <c r="C23197" s="147" t="s">
        <v>217</v>
      </c>
      <c r="E23197" s="161"/>
      <c r="F23197" s="162"/>
      <c r="G23197" s="147"/>
      <c r="H23197" s="146"/>
      <c r="J23197" s="146"/>
      <c r="L23197" s="150"/>
      <c r="N23197" s="163"/>
      <c r="O23197" s="146"/>
      <c r="P23197" s="146"/>
      <c r="Q23197" s="146"/>
      <c r="R23197" s="34"/>
      <c r="S23197" s="35"/>
      <c r="T23197" s="147"/>
    </row>
    <row r="23198">
      <c r="A23198" s="147"/>
      <c r="B23198" s="64"/>
      <c r="C23198" s="147" t="s">
        <v>217</v>
      </c>
      <c r="E23198" s="161"/>
      <c r="F23198" s="162"/>
      <c r="G23198" s="147"/>
      <c r="H23198" s="146"/>
      <c r="J23198" s="146"/>
      <c r="L23198" s="150"/>
      <c r="N23198" s="163"/>
      <c r="O23198" s="146"/>
      <c r="P23198" s="146"/>
      <c r="Q23198" s="146"/>
      <c r="R23198" s="34"/>
      <c r="S23198" s="35"/>
      <c r="T23198" s="147"/>
    </row>
    <row r="23199">
      <c r="A23199" s="147"/>
      <c r="B23199" s="64"/>
      <c r="C23199" s="147" t="s">
        <v>217</v>
      </c>
      <c r="E23199" s="161"/>
      <c r="F23199" s="162"/>
      <c r="G23199" s="147"/>
      <c r="H23199" s="146"/>
      <c r="J23199" s="146"/>
      <c r="L23199" s="150"/>
      <c r="N23199" s="163"/>
      <c r="O23199" s="146"/>
      <c r="P23199" s="146"/>
      <c r="Q23199" s="146"/>
      <c r="R23199" s="34"/>
      <c r="S23199" s="35"/>
      <c r="T23199" s="147"/>
    </row>
    <row r="23200">
      <c r="A23200" s="147"/>
      <c r="B23200" s="64"/>
      <c r="C23200" s="147" t="s">
        <v>217</v>
      </c>
      <c r="E23200" s="161"/>
      <c r="F23200" s="162"/>
      <c r="G23200" s="147"/>
      <c r="H23200" s="146"/>
      <c r="J23200" s="146"/>
      <c r="L23200" s="150"/>
      <c r="N23200" s="163"/>
      <c r="O23200" s="146"/>
      <c r="P23200" s="146"/>
      <c r="Q23200" s="146"/>
      <c r="R23200" s="34"/>
      <c r="S23200" s="35"/>
      <c r="T23200" s="147"/>
    </row>
    <row r="23201">
      <c r="A23201" s="147"/>
      <c r="B23201" s="64"/>
      <c r="C23201" s="147" t="s">
        <v>217</v>
      </c>
      <c r="E23201" s="161"/>
      <c r="F23201" s="162"/>
      <c r="G23201" s="147"/>
      <c r="H23201" s="146"/>
      <c r="J23201" s="146"/>
      <c r="L23201" s="150"/>
      <c r="N23201" s="163"/>
      <c r="O23201" s="146"/>
      <c r="P23201" s="146"/>
      <c r="Q23201" s="146"/>
      <c r="R23201" s="34"/>
      <c r="S23201" s="35"/>
      <c r="T23201" s="147"/>
    </row>
    <row r="23202">
      <c r="A23202" s="147"/>
      <c r="B23202" s="64"/>
      <c r="C23202" s="147" t="s">
        <v>217</v>
      </c>
      <c r="E23202" s="161"/>
      <c r="F23202" s="162"/>
      <c r="G23202" s="147"/>
      <c r="H23202" s="146"/>
      <c r="J23202" s="146"/>
      <c r="L23202" s="150"/>
      <c r="N23202" s="163"/>
      <c r="O23202" s="146"/>
      <c r="P23202" s="146"/>
      <c r="Q23202" s="146"/>
      <c r="R23202" s="34"/>
      <c r="S23202" s="35"/>
      <c r="T23202" s="147"/>
    </row>
    <row r="23203">
      <c r="A23203" s="147"/>
      <c r="B23203" s="64"/>
      <c r="C23203" s="147" t="s">
        <v>217</v>
      </c>
      <c r="E23203" s="161"/>
      <c r="F23203" s="162"/>
      <c r="G23203" s="147"/>
      <c r="H23203" s="146"/>
      <c r="J23203" s="146"/>
      <c r="L23203" s="150"/>
      <c r="N23203" s="163"/>
      <c r="O23203" s="146"/>
      <c r="P23203" s="146"/>
      <c r="Q23203" s="146"/>
      <c r="R23203" s="34"/>
      <c r="S23203" s="35"/>
      <c r="T23203" s="147"/>
    </row>
    <row r="23204">
      <c r="A23204" s="147"/>
      <c r="B23204" s="64"/>
      <c r="C23204" s="147" t="s">
        <v>217</v>
      </c>
      <c r="E23204" s="161"/>
      <c r="F23204" s="162"/>
      <c r="G23204" s="147"/>
      <c r="H23204" s="146"/>
      <c r="J23204" s="146"/>
      <c r="L23204" s="150"/>
      <c r="N23204" s="163"/>
      <c r="O23204" s="146"/>
      <c r="P23204" s="146"/>
      <c r="Q23204" s="146"/>
      <c r="R23204" s="34"/>
      <c r="S23204" s="35"/>
      <c r="T23204" s="147"/>
    </row>
    <row r="23205">
      <c r="A23205" s="147"/>
      <c r="B23205" s="64"/>
      <c r="C23205" s="147" t="s">
        <v>217</v>
      </c>
      <c r="E23205" s="161"/>
      <c r="F23205" s="162"/>
      <c r="G23205" s="147"/>
      <c r="H23205" s="146"/>
      <c r="J23205" s="146"/>
      <c r="L23205" s="150"/>
      <c r="N23205" s="163"/>
      <c r="O23205" s="146"/>
      <c r="P23205" s="146"/>
      <c r="Q23205" s="146"/>
      <c r="R23205" s="34"/>
      <c r="S23205" s="35"/>
      <c r="T23205" s="147"/>
    </row>
    <row r="23206">
      <c r="A23206" s="147"/>
      <c r="B23206" s="64"/>
      <c r="C23206" s="147" t="s">
        <v>217</v>
      </c>
      <c r="E23206" s="161"/>
      <c r="F23206" s="162"/>
      <c r="G23206" s="147"/>
      <c r="H23206" s="146"/>
      <c r="J23206" s="146"/>
      <c r="L23206" s="150"/>
      <c r="N23206" s="163"/>
      <c r="O23206" s="146"/>
      <c r="P23206" s="146"/>
      <c r="Q23206" s="146"/>
      <c r="R23206" s="34"/>
      <c r="S23206" s="35"/>
      <c r="T23206" s="147"/>
    </row>
    <row r="23207">
      <c r="A23207" s="147"/>
      <c r="B23207" s="64"/>
      <c r="C23207" s="147" t="s">
        <v>217</v>
      </c>
      <c r="E23207" s="161"/>
      <c r="F23207" s="162"/>
      <c r="G23207" s="147"/>
      <c r="H23207" s="146"/>
      <c r="J23207" s="146"/>
      <c r="L23207" s="150"/>
      <c r="N23207" s="163"/>
      <c r="O23207" s="146"/>
      <c r="P23207" s="146"/>
      <c r="Q23207" s="146"/>
      <c r="R23207" s="34"/>
      <c r="S23207" s="35"/>
      <c r="T23207" s="147"/>
    </row>
    <row r="23208">
      <c r="A23208" s="147"/>
      <c r="B23208" s="64"/>
      <c r="C23208" s="147" t="s">
        <v>217</v>
      </c>
      <c r="E23208" s="161"/>
      <c r="F23208" s="162"/>
      <c r="G23208" s="147"/>
      <c r="H23208" s="146"/>
      <c r="J23208" s="146"/>
      <c r="L23208" s="150"/>
      <c r="N23208" s="163"/>
      <c r="O23208" s="146"/>
      <c r="P23208" s="146"/>
      <c r="Q23208" s="146"/>
      <c r="R23208" s="34"/>
      <c r="S23208" s="35"/>
      <c r="T23208" s="147"/>
    </row>
    <row r="23209">
      <c r="A23209" s="147"/>
      <c r="B23209" s="64"/>
      <c r="C23209" s="147" t="s">
        <v>217</v>
      </c>
      <c r="E23209" s="161"/>
      <c r="F23209" s="162"/>
      <c r="G23209" s="147"/>
      <c r="H23209" s="146"/>
      <c r="J23209" s="146"/>
      <c r="L23209" s="150"/>
      <c r="N23209" s="163"/>
      <c r="O23209" s="146"/>
      <c r="P23209" s="146"/>
      <c r="Q23209" s="146"/>
      <c r="R23209" s="34"/>
      <c r="S23209" s="35"/>
      <c r="T23209" s="147"/>
    </row>
    <row r="23210">
      <c r="A23210" s="147"/>
      <c r="B23210" s="64"/>
      <c r="C23210" s="147" t="s">
        <v>217</v>
      </c>
      <c r="E23210" s="161"/>
      <c r="F23210" s="162"/>
      <c r="G23210" s="147"/>
      <c r="H23210" s="146"/>
      <c r="J23210" s="146"/>
      <c r="L23210" s="150"/>
      <c r="N23210" s="163"/>
      <c r="O23210" s="146"/>
      <c r="P23210" s="146"/>
      <c r="Q23210" s="146"/>
      <c r="R23210" s="34"/>
      <c r="S23210" s="35"/>
      <c r="T23210" s="147"/>
    </row>
    <row r="23211">
      <c r="A23211" s="147"/>
      <c r="B23211" s="64"/>
      <c r="C23211" s="147" t="s">
        <v>217</v>
      </c>
      <c r="E23211" s="161"/>
      <c r="F23211" s="162"/>
      <c r="G23211" s="147"/>
      <c r="H23211" s="146"/>
      <c r="J23211" s="146"/>
      <c r="L23211" s="150"/>
      <c r="N23211" s="163"/>
      <c r="O23211" s="146"/>
      <c r="P23211" s="146"/>
      <c r="Q23211" s="146"/>
      <c r="R23211" s="34"/>
      <c r="S23211" s="35"/>
      <c r="T23211" s="147"/>
    </row>
    <row r="23212">
      <c r="A23212" s="147"/>
      <c r="B23212" s="64"/>
      <c r="C23212" s="147" t="s">
        <v>217</v>
      </c>
      <c r="E23212" s="161"/>
      <c r="F23212" s="162"/>
      <c r="G23212" s="147"/>
      <c r="H23212" s="146"/>
      <c r="J23212" s="146"/>
      <c r="L23212" s="150"/>
      <c r="N23212" s="163"/>
      <c r="O23212" s="146"/>
      <c r="P23212" s="146"/>
      <c r="Q23212" s="146"/>
      <c r="R23212" s="34"/>
      <c r="S23212" s="35"/>
      <c r="T23212" s="147"/>
    </row>
    <row r="23213">
      <c r="A23213" s="147"/>
      <c r="B23213" s="64"/>
      <c r="C23213" s="147" t="s">
        <v>217</v>
      </c>
      <c r="E23213" s="161"/>
      <c r="F23213" s="162"/>
      <c r="G23213" s="147"/>
      <c r="H23213" s="146"/>
      <c r="J23213" s="146"/>
      <c r="L23213" s="150"/>
      <c r="N23213" s="163"/>
      <c r="O23213" s="146"/>
      <c r="P23213" s="146"/>
      <c r="Q23213" s="146"/>
      <c r="R23213" s="34"/>
      <c r="S23213" s="35"/>
      <c r="T23213" s="147"/>
    </row>
    <row r="23214">
      <c r="A23214" s="147"/>
      <c r="B23214" s="64"/>
      <c r="C23214" s="147" t="s">
        <v>217</v>
      </c>
      <c r="E23214" s="161"/>
      <c r="F23214" s="162"/>
      <c r="G23214" s="147"/>
      <c r="H23214" s="146"/>
      <c r="J23214" s="146"/>
      <c r="L23214" s="150"/>
      <c r="N23214" s="163"/>
      <c r="O23214" s="146"/>
      <c r="P23214" s="146"/>
      <c r="Q23214" s="146"/>
      <c r="R23214" s="34"/>
      <c r="S23214" s="35"/>
      <c r="T23214" s="147"/>
    </row>
    <row r="23215">
      <c r="A23215" s="147"/>
      <c r="B23215" s="64"/>
      <c r="C23215" s="147" t="s">
        <v>217</v>
      </c>
      <c r="E23215" s="161"/>
      <c r="F23215" s="162"/>
      <c r="G23215" s="147"/>
      <c r="H23215" s="146"/>
      <c r="J23215" s="146"/>
      <c r="L23215" s="150"/>
      <c r="N23215" s="163"/>
      <c r="O23215" s="146"/>
      <c r="P23215" s="146"/>
      <c r="Q23215" s="146"/>
      <c r="R23215" s="34"/>
      <c r="S23215" s="35"/>
      <c r="T23215" s="147"/>
    </row>
    <row r="23216">
      <c r="A23216" s="147"/>
      <c r="B23216" s="64"/>
      <c r="C23216" s="147" t="s">
        <v>217</v>
      </c>
      <c r="E23216" s="161"/>
      <c r="F23216" s="162"/>
      <c r="G23216" s="147"/>
      <c r="H23216" s="146"/>
      <c r="J23216" s="146"/>
      <c r="L23216" s="150"/>
      <c r="N23216" s="163"/>
      <c r="O23216" s="146"/>
      <c r="P23216" s="146"/>
      <c r="Q23216" s="146"/>
      <c r="R23216" s="34"/>
      <c r="S23216" s="35"/>
      <c r="T23216" s="147"/>
    </row>
    <row r="23217">
      <c r="A23217" s="147"/>
      <c r="B23217" s="64"/>
      <c r="C23217" s="147" t="s">
        <v>217</v>
      </c>
      <c r="E23217" s="161"/>
      <c r="F23217" s="162"/>
      <c r="G23217" s="147"/>
      <c r="H23217" s="146"/>
      <c r="J23217" s="146"/>
      <c r="L23217" s="150"/>
      <c r="N23217" s="163"/>
      <c r="O23217" s="146"/>
      <c r="P23217" s="146"/>
      <c r="Q23217" s="146"/>
      <c r="R23217" s="34"/>
      <c r="S23217" s="35"/>
      <c r="T23217" s="147"/>
    </row>
    <row r="23218">
      <c r="A23218" s="147"/>
      <c r="B23218" s="64"/>
      <c r="C23218" s="147" t="s">
        <v>217</v>
      </c>
      <c r="E23218" s="161"/>
      <c r="F23218" s="162"/>
      <c r="G23218" s="147"/>
      <c r="H23218" s="146"/>
      <c r="J23218" s="146"/>
      <c r="L23218" s="150"/>
      <c r="N23218" s="163"/>
      <c r="O23218" s="146"/>
      <c r="P23218" s="146"/>
      <c r="Q23218" s="146"/>
      <c r="R23218" s="34"/>
      <c r="S23218" s="35"/>
      <c r="T23218" s="147"/>
    </row>
    <row r="23219">
      <c r="A23219" s="147"/>
      <c r="B23219" s="64"/>
      <c r="C23219" s="147" t="s">
        <v>217</v>
      </c>
      <c r="E23219" s="161"/>
      <c r="F23219" s="162"/>
      <c r="G23219" s="147"/>
      <c r="H23219" s="146"/>
      <c r="J23219" s="146"/>
      <c r="L23219" s="150"/>
      <c r="N23219" s="163"/>
      <c r="O23219" s="146"/>
      <c r="P23219" s="146"/>
      <c r="Q23219" s="146"/>
      <c r="R23219" s="34"/>
      <c r="S23219" s="35"/>
      <c r="T23219" s="147"/>
    </row>
    <row r="23220">
      <c r="A23220" s="147"/>
      <c r="B23220" s="64"/>
      <c r="C23220" s="147" t="s">
        <v>217</v>
      </c>
      <c r="E23220" s="161"/>
      <c r="F23220" s="162"/>
      <c r="G23220" s="147"/>
      <c r="H23220" s="146"/>
      <c r="J23220" s="146"/>
      <c r="L23220" s="150"/>
      <c r="N23220" s="163"/>
      <c r="O23220" s="146"/>
      <c r="P23220" s="146"/>
      <c r="Q23220" s="146"/>
      <c r="R23220" s="34"/>
      <c r="S23220" s="35"/>
      <c r="T23220" s="147"/>
    </row>
    <row r="23221">
      <c r="A23221" s="147"/>
      <c r="B23221" s="64"/>
      <c r="C23221" s="147" t="s">
        <v>217</v>
      </c>
      <c r="E23221" s="161"/>
      <c r="F23221" s="162"/>
      <c r="G23221" s="147"/>
      <c r="H23221" s="146"/>
      <c r="J23221" s="146"/>
      <c r="L23221" s="150"/>
      <c r="N23221" s="163"/>
      <c r="O23221" s="146"/>
      <c r="P23221" s="146"/>
      <c r="Q23221" s="146"/>
      <c r="R23221" s="34"/>
      <c r="S23221" s="35"/>
      <c r="T23221" s="147"/>
    </row>
    <row r="23222">
      <c r="A23222" s="147"/>
      <c r="B23222" s="64"/>
      <c r="C23222" s="147" t="s">
        <v>217</v>
      </c>
      <c r="E23222" s="161"/>
      <c r="F23222" s="162"/>
      <c r="G23222" s="147"/>
      <c r="H23222" s="146"/>
      <c r="J23222" s="146"/>
      <c r="L23222" s="150"/>
      <c r="N23222" s="163"/>
      <c r="O23222" s="146"/>
      <c r="P23222" s="146"/>
      <c r="Q23222" s="146"/>
      <c r="R23222" s="34"/>
      <c r="S23222" s="35"/>
      <c r="T23222" s="147"/>
    </row>
    <row r="23223">
      <c r="A23223" s="147"/>
      <c r="B23223" s="64"/>
      <c r="C23223" s="147" t="s">
        <v>217</v>
      </c>
      <c r="E23223" s="161"/>
      <c r="F23223" s="162"/>
      <c r="G23223" s="147"/>
      <c r="H23223" s="146"/>
      <c r="J23223" s="146"/>
      <c r="L23223" s="150"/>
      <c r="N23223" s="163"/>
      <c r="O23223" s="146"/>
      <c r="P23223" s="146"/>
      <c r="Q23223" s="146"/>
      <c r="R23223" s="34"/>
      <c r="S23223" s="35"/>
      <c r="T23223" s="147"/>
    </row>
    <row r="23224">
      <c r="A23224" s="147"/>
      <c r="B23224" s="64"/>
      <c r="C23224" s="147" t="s">
        <v>217</v>
      </c>
      <c r="E23224" s="161"/>
      <c r="F23224" s="162"/>
      <c r="G23224" s="147"/>
      <c r="H23224" s="146"/>
      <c r="J23224" s="146"/>
      <c r="L23224" s="150"/>
      <c r="N23224" s="163"/>
      <c r="O23224" s="146"/>
      <c r="P23224" s="146"/>
      <c r="Q23224" s="146"/>
      <c r="R23224" s="34"/>
      <c r="S23224" s="35"/>
      <c r="T23224" s="147"/>
    </row>
    <row r="23225">
      <c r="A23225" s="147"/>
      <c r="B23225" s="64"/>
      <c r="C23225" s="147" t="s">
        <v>217</v>
      </c>
      <c r="E23225" s="161"/>
      <c r="F23225" s="162"/>
      <c r="G23225" s="147"/>
      <c r="H23225" s="146"/>
      <c r="J23225" s="146"/>
      <c r="L23225" s="150"/>
      <c r="N23225" s="163"/>
      <c r="O23225" s="146"/>
      <c r="P23225" s="146"/>
      <c r="Q23225" s="146"/>
      <c r="R23225" s="34"/>
      <c r="S23225" s="35"/>
      <c r="T23225" s="147"/>
    </row>
    <row r="23226">
      <c r="A23226" s="147"/>
      <c r="B23226" s="64"/>
      <c r="C23226" s="147" t="s">
        <v>217</v>
      </c>
      <c r="E23226" s="161"/>
      <c r="F23226" s="162"/>
      <c r="G23226" s="147"/>
      <c r="H23226" s="146"/>
      <c r="J23226" s="146"/>
      <c r="L23226" s="150"/>
      <c r="N23226" s="163"/>
      <c r="O23226" s="146"/>
      <c r="P23226" s="146"/>
      <c r="Q23226" s="146"/>
      <c r="R23226" s="34"/>
      <c r="S23226" s="35"/>
      <c r="T23226" s="147"/>
    </row>
    <row r="23227">
      <c r="A23227" s="147"/>
      <c r="B23227" s="64"/>
      <c r="C23227" s="147" t="s">
        <v>217</v>
      </c>
      <c r="E23227" s="161"/>
      <c r="F23227" s="162"/>
      <c r="G23227" s="147"/>
      <c r="H23227" s="146"/>
      <c r="J23227" s="146"/>
      <c r="L23227" s="150"/>
      <c r="N23227" s="163"/>
      <c r="O23227" s="146"/>
      <c r="P23227" s="146"/>
      <c r="Q23227" s="146"/>
      <c r="R23227" s="34"/>
      <c r="S23227" s="35"/>
      <c r="T23227" s="147"/>
    </row>
    <row r="23228">
      <c r="A23228" s="147"/>
      <c r="B23228" s="64"/>
      <c r="C23228" s="147" t="s">
        <v>217</v>
      </c>
      <c r="E23228" s="161"/>
      <c r="F23228" s="162"/>
      <c r="G23228" s="147"/>
      <c r="H23228" s="146"/>
      <c r="J23228" s="146"/>
      <c r="L23228" s="150"/>
      <c r="N23228" s="163"/>
      <c r="O23228" s="146"/>
      <c r="P23228" s="146"/>
      <c r="Q23228" s="146"/>
      <c r="R23228" s="34"/>
      <c r="S23228" s="35"/>
      <c r="T23228" s="147"/>
    </row>
    <row r="23229">
      <c r="A23229" s="147"/>
      <c r="B23229" s="64"/>
      <c r="C23229" s="147" t="s">
        <v>217</v>
      </c>
      <c r="E23229" s="161"/>
      <c r="F23229" s="162"/>
      <c r="G23229" s="147"/>
      <c r="H23229" s="146"/>
      <c r="J23229" s="146"/>
      <c r="L23229" s="150"/>
      <c r="N23229" s="163"/>
      <c r="O23229" s="146"/>
      <c r="P23229" s="146"/>
      <c r="Q23229" s="146"/>
      <c r="R23229" s="34"/>
      <c r="S23229" s="35"/>
      <c r="T23229" s="147"/>
    </row>
    <row r="23230">
      <c r="A23230" s="147"/>
      <c r="B23230" s="64"/>
      <c r="C23230" s="147" t="s">
        <v>217</v>
      </c>
      <c r="E23230" s="161"/>
      <c r="F23230" s="162"/>
      <c r="G23230" s="147"/>
      <c r="H23230" s="146"/>
      <c r="J23230" s="146"/>
      <c r="L23230" s="150"/>
      <c r="N23230" s="163"/>
      <c r="O23230" s="146"/>
      <c r="P23230" s="146"/>
      <c r="Q23230" s="146"/>
      <c r="R23230" s="34"/>
      <c r="S23230" s="35"/>
      <c r="T23230" s="147"/>
    </row>
    <row r="23231">
      <c r="A23231" s="147"/>
      <c r="B23231" s="64"/>
      <c r="C23231" s="147" t="s">
        <v>217</v>
      </c>
      <c r="E23231" s="161"/>
      <c r="F23231" s="162"/>
      <c r="G23231" s="147"/>
      <c r="H23231" s="146"/>
      <c r="J23231" s="146"/>
      <c r="L23231" s="150"/>
      <c r="N23231" s="163"/>
      <c r="O23231" s="146"/>
      <c r="P23231" s="146"/>
      <c r="Q23231" s="146"/>
      <c r="R23231" s="34"/>
      <c r="S23231" s="35"/>
      <c r="T23231" s="147"/>
    </row>
    <row r="23232">
      <c r="A23232" s="147"/>
      <c r="B23232" s="64"/>
      <c r="C23232" s="147" t="s">
        <v>217</v>
      </c>
      <c r="E23232" s="161"/>
      <c r="F23232" s="162"/>
      <c r="G23232" s="147"/>
      <c r="H23232" s="146"/>
      <c r="J23232" s="146"/>
      <c r="L23232" s="150"/>
      <c r="N23232" s="163"/>
      <c r="O23232" s="146"/>
      <c r="P23232" s="146"/>
      <c r="Q23232" s="146"/>
      <c r="R23232" s="34"/>
      <c r="S23232" s="35"/>
      <c r="T23232" s="147"/>
    </row>
    <row r="23233">
      <c r="A23233" s="147"/>
      <c r="B23233" s="64"/>
      <c r="C23233" s="147" t="s">
        <v>217</v>
      </c>
      <c r="E23233" s="161"/>
      <c r="F23233" s="162"/>
      <c r="G23233" s="147"/>
      <c r="H23233" s="146"/>
      <c r="J23233" s="146"/>
      <c r="L23233" s="150"/>
      <c r="N23233" s="163"/>
      <c r="O23233" s="146"/>
      <c r="P23233" s="146"/>
      <c r="Q23233" s="146"/>
      <c r="R23233" s="34"/>
      <c r="S23233" s="35"/>
      <c r="T23233" s="147"/>
    </row>
    <row r="23234">
      <c r="A23234" s="147"/>
      <c r="B23234" s="64"/>
      <c r="C23234" s="147" t="s">
        <v>217</v>
      </c>
      <c r="E23234" s="161"/>
      <c r="F23234" s="162"/>
      <c r="G23234" s="147"/>
      <c r="H23234" s="146"/>
      <c r="J23234" s="146"/>
      <c r="L23234" s="150"/>
      <c r="N23234" s="163"/>
      <c r="O23234" s="146"/>
      <c r="P23234" s="146"/>
      <c r="Q23234" s="146"/>
      <c r="R23234" s="34"/>
      <c r="S23234" s="35"/>
      <c r="T23234" s="147"/>
    </row>
    <row r="23235">
      <c r="A23235" s="147"/>
      <c r="B23235" s="64"/>
      <c r="C23235" s="147" t="s">
        <v>217</v>
      </c>
      <c r="E23235" s="161"/>
      <c r="F23235" s="162"/>
      <c r="G23235" s="147"/>
      <c r="H23235" s="146"/>
      <c r="J23235" s="146"/>
      <c r="L23235" s="150"/>
      <c r="N23235" s="163"/>
      <c r="O23235" s="146"/>
      <c r="P23235" s="146"/>
      <c r="Q23235" s="146"/>
      <c r="R23235" s="34"/>
      <c r="S23235" s="35"/>
      <c r="T23235" s="147"/>
    </row>
    <row r="23236">
      <c r="A23236" s="147"/>
      <c r="B23236" s="64"/>
      <c r="C23236" s="147" t="s">
        <v>217</v>
      </c>
      <c r="E23236" s="161"/>
      <c r="F23236" s="162"/>
      <c r="G23236" s="147"/>
      <c r="H23236" s="146"/>
      <c r="J23236" s="146"/>
      <c r="L23236" s="150"/>
      <c r="N23236" s="163"/>
      <c r="O23236" s="146"/>
      <c r="P23236" s="146"/>
      <c r="Q23236" s="146"/>
      <c r="R23236" s="34"/>
      <c r="S23236" s="35"/>
      <c r="T23236" s="147"/>
    </row>
    <row r="23237">
      <c r="A23237" s="147"/>
      <c r="B23237" s="64"/>
      <c r="C23237" s="147" t="s">
        <v>217</v>
      </c>
      <c r="E23237" s="161"/>
      <c r="F23237" s="162"/>
      <c r="G23237" s="147"/>
      <c r="H23237" s="146"/>
      <c r="J23237" s="146"/>
      <c r="L23237" s="150"/>
      <c r="N23237" s="163"/>
      <c r="O23237" s="146"/>
      <c r="P23237" s="146"/>
      <c r="Q23237" s="146"/>
      <c r="R23237" s="34"/>
      <c r="S23237" s="35"/>
      <c r="T23237" s="147"/>
    </row>
    <row r="23238">
      <c r="A23238" s="147"/>
      <c r="B23238" s="64"/>
      <c r="C23238" s="147" t="s">
        <v>217</v>
      </c>
      <c r="E23238" s="161"/>
      <c r="F23238" s="162"/>
      <c r="G23238" s="147"/>
      <c r="H23238" s="146"/>
      <c r="J23238" s="146"/>
      <c r="L23238" s="150"/>
      <c r="N23238" s="163"/>
      <c r="O23238" s="146"/>
      <c r="P23238" s="146"/>
      <c r="Q23238" s="146"/>
      <c r="R23238" s="34"/>
      <c r="S23238" s="35"/>
      <c r="T23238" s="147"/>
    </row>
    <row r="23239">
      <c r="A23239" s="147"/>
      <c r="B23239" s="64"/>
      <c r="C23239" s="147" t="s">
        <v>217</v>
      </c>
      <c r="E23239" s="161"/>
      <c r="F23239" s="162"/>
      <c r="G23239" s="147"/>
      <c r="H23239" s="146"/>
      <c r="J23239" s="146"/>
      <c r="L23239" s="150"/>
      <c r="N23239" s="163"/>
      <c r="O23239" s="146"/>
      <c r="P23239" s="146"/>
      <c r="Q23239" s="146"/>
      <c r="R23239" s="34"/>
      <c r="S23239" s="35"/>
      <c r="T23239" s="147"/>
    </row>
    <row r="23240">
      <c r="A23240" s="147"/>
      <c r="B23240" s="64"/>
      <c r="C23240" s="147" t="s">
        <v>217</v>
      </c>
      <c r="E23240" s="161"/>
      <c r="F23240" s="162"/>
      <c r="G23240" s="147"/>
      <c r="H23240" s="146"/>
      <c r="J23240" s="146"/>
      <c r="L23240" s="150"/>
      <c r="N23240" s="163"/>
      <c r="O23240" s="146"/>
      <c r="P23240" s="146"/>
      <c r="Q23240" s="146"/>
      <c r="R23240" s="34"/>
      <c r="S23240" s="35"/>
      <c r="T23240" s="147"/>
    </row>
    <row r="23241">
      <c r="A23241" s="147"/>
      <c r="B23241" s="64"/>
      <c r="C23241" s="147" t="s">
        <v>217</v>
      </c>
      <c r="E23241" s="161"/>
      <c r="F23241" s="162"/>
      <c r="G23241" s="147"/>
      <c r="H23241" s="146"/>
      <c r="J23241" s="146"/>
      <c r="L23241" s="150"/>
      <c r="N23241" s="163"/>
      <c r="O23241" s="146"/>
      <c r="P23241" s="146"/>
      <c r="Q23241" s="146"/>
      <c r="R23241" s="34"/>
      <c r="S23241" s="35"/>
      <c r="T23241" s="147"/>
    </row>
    <row r="23242">
      <c r="A23242" s="147"/>
      <c r="B23242" s="64"/>
      <c r="C23242" s="147" t="s">
        <v>217</v>
      </c>
      <c r="E23242" s="161"/>
      <c r="F23242" s="162"/>
      <c r="G23242" s="147"/>
      <c r="H23242" s="146"/>
      <c r="J23242" s="146"/>
      <c r="L23242" s="150"/>
      <c r="N23242" s="163"/>
      <c r="O23242" s="146"/>
      <c r="P23242" s="146"/>
      <c r="Q23242" s="146"/>
      <c r="R23242" s="34"/>
      <c r="S23242" s="35"/>
      <c r="T23242" s="147"/>
    </row>
    <row r="23243">
      <c r="A23243" s="147"/>
      <c r="B23243" s="64"/>
      <c r="C23243" s="147" t="s">
        <v>217</v>
      </c>
      <c r="E23243" s="161"/>
      <c r="F23243" s="162"/>
      <c r="G23243" s="147"/>
      <c r="H23243" s="146"/>
      <c r="J23243" s="146"/>
      <c r="L23243" s="150"/>
      <c r="N23243" s="163"/>
      <c r="O23243" s="146"/>
      <c r="P23243" s="146"/>
      <c r="Q23243" s="146"/>
      <c r="R23243" s="34"/>
      <c r="S23243" s="35"/>
      <c r="T23243" s="147"/>
    </row>
    <row r="23244">
      <c r="A23244" s="147"/>
      <c r="B23244" s="64"/>
      <c r="C23244" s="147" t="s">
        <v>217</v>
      </c>
      <c r="E23244" s="161"/>
      <c r="F23244" s="162"/>
      <c r="G23244" s="147"/>
      <c r="H23244" s="146"/>
      <c r="J23244" s="146"/>
      <c r="L23244" s="150"/>
      <c r="N23244" s="163"/>
      <c r="O23244" s="146"/>
      <c r="P23244" s="146"/>
      <c r="Q23244" s="146"/>
      <c r="R23244" s="34"/>
      <c r="S23244" s="35"/>
      <c r="T23244" s="147"/>
    </row>
    <row r="23245">
      <c r="A23245" s="147"/>
      <c r="B23245" s="64"/>
      <c r="C23245" s="147" t="s">
        <v>217</v>
      </c>
      <c r="E23245" s="161"/>
      <c r="F23245" s="162"/>
      <c r="G23245" s="147"/>
      <c r="H23245" s="146"/>
      <c r="J23245" s="146"/>
      <c r="L23245" s="150"/>
      <c r="N23245" s="163"/>
      <c r="O23245" s="146"/>
      <c r="P23245" s="146"/>
      <c r="Q23245" s="146"/>
      <c r="R23245" s="34"/>
      <c r="S23245" s="35"/>
      <c r="T23245" s="147"/>
    </row>
    <row r="23246">
      <c r="A23246" s="147"/>
      <c r="B23246" s="64"/>
      <c r="C23246" s="147" t="s">
        <v>217</v>
      </c>
      <c r="E23246" s="161"/>
      <c r="F23246" s="162"/>
      <c r="G23246" s="147"/>
      <c r="H23246" s="146"/>
      <c r="J23246" s="146"/>
      <c r="L23246" s="150"/>
      <c r="N23246" s="163"/>
      <c r="O23246" s="146"/>
      <c r="P23246" s="146"/>
      <c r="Q23246" s="146"/>
      <c r="R23246" s="34"/>
      <c r="S23246" s="35"/>
      <c r="T23246" s="147"/>
    </row>
    <row r="23247">
      <c r="A23247" s="147"/>
      <c r="B23247" s="64"/>
      <c r="C23247" s="147" t="s">
        <v>217</v>
      </c>
      <c r="E23247" s="161"/>
      <c r="F23247" s="162"/>
      <c r="G23247" s="147"/>
      <c r="H23247" s="146"/>
      <c r="J23247" s="146"/>
      <c r="L23247" s="150"/>
      <c r="N23247" s="163"/>
      <c r="O23247" s="146"/>
      <c r="P23247" s="146"/>
      <c r="Q23247" s="146"/>
      <c r="R23247" s="34"/>
      <c r="S23247" s="35"/>
      <c r="T23247" s="147"/>
    </row>
    <row r="23248">
      <c r="A23248" s="147"/>
      <c r="B23248" s="64"/>
      <c r="C23248" s="147" t="s">
        <v>217</v>
      </c>
      <c r="E23248" s="161"/>
      <c r="F23248" s="162"/>
      <c r="G23248" s="147"/>
      <c r="H23248" s="146"/>
      <c r="J23248" s="146"/>
      <c r="L23248" s="150"/>
      <c r="N23248" s="163"/>
      <c r="O23248" s="146"/>
      <c r="P23248" s="146"/>
      <c r="Q23248" s="146"/>
      <c r="R23248" s="34"/>
      <c r="S23248" s="35"/>
      <c r="T23248" s="147"/>
    </row>
    <row r="23249">
      <c r="A23249" s="147"/>
      <c r="B23249" s="64"/>
      <c r="C23249" s="147" t="s">
        <v>217</v>
      </c>
      <c r="E23249" s="161"/>
      <c r="F23249" s="162"/>
      <c r="G23249" s="147"/>
      <c r="H23249" s="146"/>
      <c r="J23249" s="146"/>
      <c r="L23249" s="150"/>
      <c r="N23249" s="163"/>
      <c r="O23249" s="146"/>
      <c r="P23249" s="146"/>
      <c r="Q23249" s="146"/>
      <c r="R23249" s="34"/>
      <c r="S23249" s="35"/>
      <c r="T23249" s="147"/>
    </row>
    <row r="23250">
      <c r="A23250" s="147"/>
      <c r="B23250" s="64"/>
      <c r="C23250" s="147" t="s">
        <v>217</v>
      </c>
      <c r="E23250" s="161"/>
      <c r="F23250" s="162"/>
      <c r="G23250" s="147"/>
      <c r="H23250" s="146"/>
      <c r="J23250" s="146"/>
      <c r="L23250" s="150"/>
      <c r="N23250" s="163"/>
      <c r="O23250" s="146"/>
      <c r="P23250" s="146"/>
      <c r="Q23250" s="146"/>
      <c r="R23250" s="34"/>
      <c r="S23250" s="35"/>
      <c r="T23250" s="147"/>
    </row>
    <row r="23251">
      <c r="A23251" s="147"/>
      <c r="B23251" s="64"/>
      <c r="C23251" s="147" t="s">
        <v>217</v>
      </c>
      <c r="E23251" s="161"/>
      <c r="F23251" s="162"/>
      <c r="G23251" s="147"/>
      <c r="H23251" s="146"/>
      <c r="J23251" s="146"/>
      <c r="L23251" s="150"/>
      <c r="N23251" s="163"/>
      <c r="O23251" s="146"/>
      <c r="P23251" s="146"/>
      <c r="Q23251" s="146"/>
      <c r="R23251" s="34"/>
      <c r="S23251" s="35"/>
      <c r="T23251" s="147"/>
    </row>
    <row r="23252">
      <c r="A23252" s="147"/>
      <c r="B23252" s="64"/>
      <c r="C23252" s="147" t="s">
        <v>217</v>
      </c>
      <c r="E23252" s="161"/>
      <c r="F23252" s="162"/>
      <c r="G23252" s="147"/>
      <c r="H23252" s="146"/>
      <c r="J23252" s="146"/>
      <c r="L23252" s="150"/>
      <c r="N23252" s="163"/>
      <c r="O23252" s="146"/>
      <c r="P23252" s="146"/>
      <c r="Q23252" s="146"/>
      <c r="R23252" s="34"/>
      <c r="S23252" s="35"/>
      <c r="T23252" s="147"/>
    </row>
    <row r="23253">
      <c r="A23253" s="147"/>
      <c r="B23253" s="64"/>
      <c r="C23253" s="147" t="s">
        <v>217</v>
      </c>
      <c r="E23253" s="161"/>
      <c r="F23253" s="162"/>
      <c r="G23253" s="147"/>
      <c r="H23253" s="146"/>
      <c r="J23253" s="146"/>
      <c r="L23253" s="150"/>
      <c r="N23253" s="163"/>
      <c r="O23253" s="146"/>
      <c r="P23253" s="146"/>
      <c r="Q23253" s="146"/>
      <c r="R23253" s="34"/>
      <c r="S23253" s="35"/>
      <c r="T23253" s="147"/>
    </row>
    <row r="23254">
      <c r="A23254" s="147"/>
      <c r="B23254" s="64"/>
      <c r="C23254" s="147" t="s">
        <v>217</v>
      </c>
      <c r="E23254" s="161"/>
      <c r="F23254" s="162"/>
      <c r="G23254" s="147"/>
      <c r="H23254" s="146"/>
      <c r="J23254" s="146"/>
      <c r="L23254" s="150"/>
      <c r="N23254" s="163"/>
      <c r="O23254" s="146"/>
      <c r="P23254" s="146"/>
      <c r="Q23254" s="146"/>
      <c r="R23254" s="34"/>
      <c r="S23254" s="35"/>
      <c r="T23254" s="147"/>
    </row>
    <row r="23255">
      <c r="A23255" s="147"/>
      <c r="B23255" s="64"/>
      <c r="C23255" s="147" t="s">
        <v>217</v>
      </c>
      <c r="E23255" s="161"/>
      <c r="F23255" s="162"/>
      <c r="G23255" s="147"/>
      <c r="H23255" s="146"/>
      <c r="J23255" s="146"/>
      <c r="L23255" s="150"/>
      <c r="N23255" s="163"/>
      <c r="O23255" s="146"/>
      <c r="P23255" s="146"/>
      <c r="Q23255" s="146"/>
      <c r="R23255" s="34"/>
      <c r="S23255" s="35"/>
      <c r="T23255" s="147"/>
    </row>
    <row r="23256">
      <c r="A23256" s="147"/>
      <c r="B23256" s="64"/>
      <c r="C23256" s="147" t="s">
        <v>217</v>
      </c>
      <c r="E23256" s="161"/>
      <c r="F23256" s="162"/>
      <c r="G23256" s="147"/>
      <c r="H23256" s="146"/>
      <c r="J23256" s="146"/>
      <c r="L23256" s="150"/>
      <c r="N23256" s="163"/>
      <c r="O23256" s="146"/>
      <c r="P23256" s="146"/>
      <c r="Q23256" s="146"/>
      <c r="R23256" s="34"/>
      <c r="S23256" s="35"/>
      <c r="T23256" s="147"/>
    </row>
    <row r="23257">
      <c r="A23257" s="147"/>
      <c r="B23257" s="64"/>
      <c r="C23257" s="147" t="s">
        <v>217</v>
      </c>
      <c r="E23257" s="161"/>
      <c r="F23257" s="162"/>
      <c r="G23257" s="147"/>
      <c r="H23257" s="146"/>
      <c r="J23257" s="146"/>
      <c r="L23257" s="150"/>
      <c r="N23257" s="163"/>
      <c r="O23257" s="146"/>
      <c r="P23257" s="146"/>
      <c r="Q23257" s="146"/>
      <c r="R23257" s="34"/>
      <c r="S23257" s="35"/>
      <c r="T23257" s="147"/>
    </row>
    <row r="23258">
      <c r="A23258" s="147"/>
      <c r="B23258" s="64"/>
      <c r="C23258" s="147" t="s">
        <v>217</v>
      </c>
      <c r="E23258" s="161"/>
      <c r="F23258" s="162"/>
      <c r="G23258" s="147"/>
      <c r="H23258" s="146"/>
      <c r="J23258" s="146"/>
      <c r="L23258" s="150"/>
      <c r="N23258" s="163"/>
      <c r="O23258" s="146"/>
      <c r="P23258" s="146"/>
      <c r="Q23258" s="146"/>
      <c r="R23258" s="34"/>
      <c r="S23258" s="35"/>
      <c r="T23258" s="147"/>
    </row>
    <row r="23259">
      <c r="A23259" s="147"/>
      <c r="B23259" s="64"/>
      <c r="C23259" s="147" t="s">
        <v>217</v>
      </c>
      <c r="E23259" s="161"/>
      <c r="F23259" s="162"/>
      <c r="G23259" s="147"/>
      <c r="H23259" s="146"/>
      <c r="J23259" s="146"/>
      <c r="L23259" s="150"/>
      <c r="N23259" s="163"/>
      <c r="O23259" s="146"/>
      <c r="P23259" s="146"/>
      <c r="Q23259" s="146"/>
      <c r="R23259" s="34"/>
      <c r="S23259" s="35"/>
      <c r="T23259" s="147"/>
    </row>
    <row r="23260">
      <c r="A23260" s="147"/>
      <c r="B23260" s="64"/>
      <c r="C23260" s="147" t="s">
        <v>217</v>
      </c>
      <c r="E23260" s="161"/>
      <c r="F23260" s="162"/>
      <c r="G23260" s="147"/>
      <c r="H23260" s="146"/>
      <c r="J23260" s="146"/>
      <c r="L23260" s="150"/>
      <c r="N23260" s="163"/>
      <c r="O23260" s="146"/>
      <c r="P23260" s="146"/>
      <c r="Q23260" s="146"/>
      <c r="R23260" s="34"/>
      <c r="S23260" s="35"/>
      <c r="T23260" s="147"/>
    </row>
    <row r="23261">
      <c r="A23261" s="147"/>
      <c r="B23261" s="64"/>
      <c r="C23261" s="147" t="s">
        <v>217</v>
      </c>
      <c r="E23261" s="161"/>
      <c r="F23261" s="162"/>
      <c r="G23261" s="147"/>
      <c r="H23261" s="146"/>
      <c r="J23261" s="146"/>
      <c r="L23261" s="150"/>
      <c r="N23261" s="163"/>
      <c r="O23261" s="146"/>
      <c r="P23261" s="146"/>
      <c r="Q23261" s="146"/>
      <c r="R23261" s="34"/>
      <c r="S23261" s="35"/>
      <c r="T23261" s="147"/>
    </row>
    <row r="23262">
      <c r="A23262" s="147"/>
      <c r="B23262" s="64"/>
      <c r="C23262" s="147" t="s">
        <v>217</v>
      </c>
      <c r="E23262" s="161"/>
      <c r="F23262" s="162"/>
      <c r="G23262" s="147"/>
      <c r="H23262" s="146"/>
      <c r="J23262" s="146"/>
      <c r="L23262" s="150"/>
      <c r="N23262" s="163"/>
      <c r="O23262" s="146"/>
      <c r="P23262" s="146"/>
      <c r="Q23262" s="146"/>
      <c r="R23262" s="34"/>
      <c r="S23262" s="35"/>
      <c r="T23262" s="147"/>
    </row>
    <row r="23263">
      <c r="A23263" s="147"/>
      <c r="B23263" s="64"/>
      <c r="C23263" s="147" t="s">
        <v>217</v>
      </c>
      <c r="E23263" s="161"/>
      <c r="F23263" s="162"/>
      <c r="G23263" s="147"/>
      <c r="H23263" s="146"/>
      <c r="J23263" s="146"/>
      <c r="L23263" s="150"/>
      <c r="N23263" s="163"/>
      <c r="O23263" s="146"/>
      <c r="P23263" s="146"/>
      <c r="Q23263" s="146"/>
      <c r="R23263" s="34"/>
      <c r="S23263" s="35"/>
      <c r="T23263" s="147"/>
    </row>
    <row r="23264">
      <c r="A23264" s="147"/>
      <c r="B23264" s="64"/>
      <c r="C23264" s="147" t="s">
        <v>217</v>
      </c>
      <c r="E23264" s="161"/>
      <c r="F23264" s="162"/>
      <c r="G23264" s="147"/>
      <c r="H23264" s="146"/>
      <c r="J23264" s="146"/>
      <c r="L23264" s="150"/>
      <c r="N23264" s="163"/>
      <c r="O23264" s="146"/>
      <c r="P23264" s="146"/>
      <c r="Q23264" s="146"/>
      <c r="R23264" s="34"/>
      <c r="S23264" s="35"/>
      <c r="T23264" s="147"/>
    </row>
    <row r="23265">
      <c r="A23265" s="147"/>
      <c r="B23265" s="64"/>
      <c r="C23265" s="147" t="s">
        <v>217</v>
      </c>
      <c r="E23265" s="161"/>
      <c r="F23265" s="162"/>
      <c r="G23265" s="147"/>
      <c r="H23265" s="146"/>
      <c r="J23265" s="146"/>
      <c r="L23265" s="150"/>
      <c r="N23265" s="163"/>
      <c r="O23265" s="146"/>
      <c r="P23265" s="146"/>
      <c r="Q23265" s="146"/>
      <c r="R23265" s="34"/>
      <c r="S23265" s="35"/>
      <c r="T23265" s="147"/>
    </row>
    <row r="23266">
      <c r="A23266" s="147"/>
      <c r="B23266" s="64"/>
      <c r="C23266" s="147" t="s">
        <v>217</v>
      </c>
      <c r="E23266" s="161"/>
      <c r="F23266" s="162"/>
      <c r="G23266" s="147"/>
      <c r="H23266" s="146"/>
      <c r="J23266" s="146"/>
      <c r="L23266" s="150"/>
      <c r="N23266" s="163"/>
      <c r="O23266" s="146"/>
      <c r="P23266" s="146"/>
      <c r="Q23266" s="146"/>
      <c r="R23266" s="34"/>
      <c r="S23266" s="35"/>
      <c r="T23266" s="147"/>
    </row>
    <row r="23267">
      <c r="A23267" s="147"/>
      <c r="B23267" s="64"/>
      <c r="C23267" s="147" t="s">
        <v>217</v>
      </c>
      <c r="E23267" s="161"/>
      <c r="F23267" s="162"/>
      <c r="G23267" s="147"/>
      <c r="H23267" s="146"/>
      <c r="J23267" s="146"/>
      <c r="L23267" s="150"/>
      <c r="N23267" s="163"/>
      <c r="O23267" s="146"/>
      <c r="P23267" s="146"/>
      <c r="Q23267" s="146"/>
      <c r="R23267" s="34"/>
      <c r="S23267" s="35"/>
      <c r="T23267" s="147"/>
    </row>
    <row r="23268">
      <c r="A23268" s="147"/>
      <c r="B23268" s="64"/>
      <c r="C23268" s="147" t="s">
        <v>217</v>
      </c>
      <c r="E23268" s="161"/>
      <c r="F23268" s="162"/>
      <c r="G23268" s="147"/>
      <c r="H23268" s="146"/>
      <c r="J23268" s="146"/>
      <c r="L23268" s="150"/>
      <c r="N23268" s="163"/>
      <c r="O23268" s="146"/>
      <c r="P23268" s="146"/>
      <c r="Q23268" s="146"/>
      <c r="R23268" s="34"/>
      <c r="S23268" s="35"/>
      <c r="T23268" s="147"/>
    </row>
    <row r="23269">
      <c r="A23269" s="147"/>
      <c r="B23269" s="64"/>
      <c r="C23269" s="147" t="s">
        <v>217</v>
      </c>
      <c r="E23269" s="161"/>
      <c r="F23269" s="162"/>
      <c r="G23269" s="147"/>
      <c r="H23269" s="146"/>
      <c r="J23269" s="146"/>
      <c r="L23269" s="150"/>
      <c r="N23269" s="163"/>
      <c r="O23269" s="146"/>
      <c r="P23269" s="146"/>
      <c r="Q23269" s="146"/>
      <c r="R23269" s="34"/>
      <c r="S23269" s="35"/>
      <c r="T23269" s="147"/>
    </row>
    <row r="23270">
      <c r="A23270" s="147"/>
      <c r="B23270" s="64"/>
      <c r="C23270" s="147" t="s">
        <v>217</v>
      </c>
      <c r="E23270" s="161"/>
      <c r="F23270" s="162"/>
      <c r="G23270" s="147"/>
      <c r="H23270" s="146"/>
      <c r="J23270" s="146"/>
      <c r="L23270" s="150"/>
      <c r="N23270" s="163"/>
      <c r="O23270" s="146"/>
      <c r="P23270" s="146"/>
      <c r="Q23270" s="146"/>
      <c r="R23270" s="34"/>
      <c r="S23270" s="35"/>
      <c r="T23270" s="147"/>
    </row>
    <row r="23271">
      <c r="A23271" s="147"/>
      <c r="B23271" s="64"/>
      <c r="C23271" s="147" t="s">
        <v>217</v>
      </c>
      <c r="E23271" s="161"/>
      <c r="F23271" s="162"/>
      <c r="G23271" s="147"/>
      <c r="H23271" s="146"/>
      <c r="J23271" s="146"/>
      <c r="L23271" s="150"/>
      <c r="N23271" s="163"/>
      <c r="O23271" s="146"/>
      <c r="P23271" s="146"/>
      <c r="Q23271" s="146"/>
      <c r="R23271" s="34"/>
      <c r="S23271" s="35"/>
      <c r="T23271" s="147"/>
    </row>
    <row r="23272">
      <c r="A23272" s="147"/>
      <c r="B23272" s="64"/>
      <c r="C23272" s="147" t="s">
        <v>217</v>
      </c>
      <c r="E23272" s="161"/>
      <c r="F23272" s="162"/>
      <c r="G23272" s="147"/>
      <c r="H23272" s="146"/>
      <c r="J23272" s="146"/>
      <c r="L23272" s="150"/>
      <c r="N23272" s="163"/>
      <c r="O23272" s="146"/>
      <c r="P23272" s="146"/>
      <c r="Q23272" s="146"/>
      <c r="R23272" s="34"/>
      <c r="S23272" s="35"/>
      <c r="T23272" s="147"/>
    </row>
    <row r="23273">
      <c r="A23273" s="147"/>
      <c r="B23273" s="64"/>
      <c r="C23273" s="147" t="s">
        <v>217</v>
      </c>
      <c r="E23273" s="161"/>
      <c r="F23273" s="162"/>
      <c r="G23273" s="147"/>
      <c r="H23273" s="146"/>
      <c r="J23273" s="146"/>
      <c r="L23273" s="150"/>
      <c r="N23273" s="163"/>
      <c r="O23273" s="146"/>
      <c r="P23273" s="146"/>
      <c r="Q23273" s="146"/>
      <c r="R23273" s="34"/>
      <c r="S23273" s="35"/>
      <c r="T23273" s="147"/>
    </row>
    <row r="23274">
      <c r="A23274" s="147"/>
      <c r="B23274" s="64"/>
      <c r="C23274" s="147" t="s">
        <v>217</v>
      </c>
      <c r="E23274" s="161"/>
      <c r="F23274" s="162"/>
      <c r="G23274" s="147"/>
      <c r="H23274" s="146"/>
      <c r="J23274" s="146"/>
      <c r="L23274" s="150"/>
      <c r="N23274" s="163"/>
      <c r="O23274" s="146"/>
      <c r="P23274" s="146"/>
      <c r="Q23274" s="146"/>
      <c r="R23274" s="34"/>
      <c r="S23274" s="35"/>
      <c r="T23274" s="147"/>
    </row>
    <row r="23275">
      <c r="A23275" s="147"/>
      <c r="B23275" s="64"/>
      <c r="C23275" s="147" t="s">
        <v>217</v>
      </c>
      <c r="E23275" s="161"/>
      <c r="F23275" s="162"/>
      <c r="G23275" s="147"/>
      <c r="H23275" s="146"/>
      <c r="J23275" s="146"/>
      <c r="L23275" s="150"/>
      <c r="N23275" s="163"/>
      <c r="O23275" s="146"/>
      <c r="P23275" s="146"/>
      <c r="Q23275" s="146"/>
      <c r="R23275" s="34"/>
      <c r="S23275" s="35"/>
      <c r="T23275" s="147"/>
    </row>
    <row r="23276">
      <c r="A23276" s="147"/>
      <c r="B23276" s="64"/>
      <c r="C23276" s="147" t="s">
        <v>217</v>
      </c>
      <c r="E23276" s="161"/>
      <c r="F23276" s="162"/>
      <c r="G23276" s="147"/>
      <c r="H23276" s="146"/>
      <c r="J23276" s="146"/>
      <c r="L23276" s="150"/>
      <c r="N23276" s="163"/>
      <c r="O23276" s="146"/>
      <c r="P23276" s="146"/>
      <c r="Q23276" s="146"/>
      <c r="R23276" s="34"/>
      <c r="S23276" s="35"/>
      <c r="T23276" s="147"/>
    </row>
    <row r="23277">
      <c r="A23277" s="147"/>
      <c r="B23277" s="64"/>
      <c r="C23277" s="147" t="s">
        <v>217</v>
      </c>
      <c r="E23277" s="161"/>
      <c r="F23277" s="162"/>
      <c r="G23277" s="147"/>
      <c r="H23277" s="146"/>
      <c r="J23277" s="146"/>
      <c r="L23277" s="150"/>
      <c r="N23277" s="163"/>
      <c r="O23277" s="146"/>
      <c r="P23277" s="146"/>
      <c r="Q23277" s="146"/>
      <c r="R23277" s="34"/>
      <c r="S23277" s="35"/>
      <c r="T23277" s="147"/>
    </row>
    <row r="23278">
      <c r="A23278" s="147"/>
      <c r="B23278" s="64"/>
      <c r="C23278" s="147" t="s">
        <v>217</v>
      </c>
      <c r="E23278" s="161"/>
      <c r="F23278" s="162"/>
      <c r="G23278" s="147"/>
      <c r="H23278" s="146"/>
      <c r="J23278" s="146"/>
      <c r="L23278" s="150"/>
      <c r="N23278" s="163"/>
      <c r="O23278" s="146"/>
      <c r="P23278" s="146"/>
      <c r="Q23278" s="146"/>
      <c r="R23278" s="34"/>
      <c r="S23278" s="35"/>
      <c r="T23278" s="147"/>
    </row>
    <row r="23279">
      <c r="A23279" s="147"/>
      <c r="B23279" s="64"/>
      <c r="C23279" s="147" t="s">
        <v>217</v>
      </c>
      <c r="E23279" s="161"/>
      <c r="F23279" s="162"/>
      <c r="G23279" s="147"/>
      <c r="H23279" s="146"/>
      <c r="J23279" s="146"/>
      <c r="L23279" s="150"/>
      <c r="N23279" s="163"/>
      <c r="O23279" s="146"/>
      <c r="P23279" s="146"/>
      <c r="Q23279" s="146"/>
      <c r="R23279" s="34"/>
      <c r="S23279" s="35"/>
      <c r="T23279" s="147"/>
    </row>
    <row r="23280">
      <c r="A23280" s="147"/>
      <c r="B23280" s="64"/>
      <c r="C23280" s="147" t="s">
        <v>217</v>
      </c>
      <c r="E23280" s="161"/>
      <c r="F23280" s="162"/>
      <c r="G23280" s="147"/>
      <c r="H23280" s="146"/>
      <c r="J23280" s="146"/>
      <c r="L23280" s="150"/>
      <c r="N23280" s="163"/>
      <c r="O23280" s="146"/>
      <c r="P23280" s="146"/>
      <c r="Q23280" s="146"/>
      <c r="R23280" s="34"/>
      <c r="S23280" s="35"/>
      <c r="T23280" s="147"/>
    </row>
    <row r="23281">
      <c r="A23281" s="147"/>
      <c r="B23281" s="64"/>
      <c r="C23281" s="147" t="s">
        <v>217</v>
      </c>
      <c r="E23281" s="161"/>
      <c r="F23281" s="162"/>
      <c r="G23281" s="147"/>
      <c r="H23281" s="146"/>
      <c r="J23281" s="146"/>
      <c r="L23281" s="150"/>
      <c r="N23281" s="163"/>
      <c r="O23281" s="146"/>
      <c r="P23281" s="146"/>
      <c r="Q23281" s="146"/>
      <c r="R23281" s="34"/>
      <c r="S23281" s="35"/>
      <c r="T23281" s="147"/>
    </row>
    <row r="23282">
      <c r="A23282" s="147"/>
      <c r="B23282" s="64"/>
      <c r="C23282" s="147" t="s">
        <v>217</v>
      </c>
      <c r="E23282" s="161"/>
      <c r="F23282" s="162"/>
      <c r="G23282" s="147"/>
      <c r="H23282" s="146"/>
      <c r="J23282" s="146"/>
      <c r="L23282" s="150"/>
      <c r="N23282" s="163"/>
      <c r="O23282" s="146"/>
      <c r="P23282" s="146"/>
      <c r="Q23282" s="146"/>
      <c r="R23282" s="34"/>
      <c r="S23282" s="35"/>
      <c r="T23282" s="147"/>
    </row>
    <row r="23283">
      <c r="A23283" s="147"/>
      <c r="B23283" s="64"/>
      <c r="C23283" s="147" t="s">
        <v>217</v>
      </c>
      <c r="E23283" s="161"/>
      <c r="F23283" s="162"/>
      <c r="G23283" s="147"/>
      <c r="H23283" s="146"/>
      <c r="J23283" s="146"/>
      <c r="L23283" s="150"/>
      <c r="N23283" s="163"/>
      <c r="O23283" s="146"/>
      <c r="P23283" s="146"/>
      <c r="Q23283" s="146"/>
      <c r="R23283" s="34"/>
      <c r="S23283" s="35"/>
      <c r="T23283" s="147"/>
    </row>
    <row r="23284">
      <c r="A23284" s="147"/>
      <c r="B23284" s="64"/>
      <c r="C23284" s="147" t="s">
        <v>217</v>
      </c>
      <c r="E23284" s="161"/>
      <c r="F23284" s="162"/>
      <c r="G23284" s="147"/>
      <c r="H23284" s="146"/>
      <c r="J23284" s="146"/>
      <c r="L23284" s="150"/>
      <c r="N23284" s="163"/>
      <c r="O23284" s="146"/>
      <c r="P23284" s="146"/>
      <c r="Q23284" s="146"/>
      <c r="R23284" s="34"/>
      <c r="S23284" s="35"/>
      <c r="T23284" s="147"/>
    </row>
    <row r="23285">
      <c r="A23285" s="147"/>
      <c r="B23285" s="64"/>
      <c r="C23285" s="147" t="s">
        <v>217</v>
      </c>
      <c r="E23285" s="161"/>
      <c r="F23285" s="162"/>
      <c r="G23285" s="147"/>
      <c r="H23285" s="146"/>
      <c r="J23285" s="146"/>
      <c r="L23285" s="150"/>
      <c r="N23285" s="163"/>
      <c r="O23285" s="146"/>
      <c r="P23285" s="146"/>
      <c r="Q23285" s="146"/>
      <c r="R23285" s="34"/>
      <c r="S23285" s="35"/>
      <c r="T23285" s="147"/>
    </row>
    <row r="23286">
      <c r="A23286" s="147"/>
      <c r="B23286" s="64"/>
      <c r="C23286" s="147" t="s">
        <v>217</v>
      </c>
      <c r="E23286" s="161"/>
      <c r="F23286" s="162"/>
      <c r="G23286" s="147"/>
      <c r="H23286" s="146"/>
      <c r="J23286" s="146"/>
      <c r="L23286" s="150"/>
      <c r="N23286" s="163"/>
      <c r="O23286" s="146"/>
      <c r="P23286" s="146"/>
      <c r="Q23286" s="146"/>
      <c r="R23286" s="34"/>
      <c r="S23286" s="35"/>
      <c r="T23286" s="147"/>
    </row>
    <row r="23287">
      <c r="A23287" s="147"/>
      <c r="B23287" s="64"/>
      <c r="C23287" s="147" t="s">
        <v>217</v>
      </c>
      <c r="E23287" s="161"/>
      <c r="F23287" s="162"/>
      <c r="G23287" s="147"/>
      <c r="H23287" s="146"/>
      <c r="J23287" s="146"/>
      <c r="L23287" s="150"/>
      <c r="N23287" s="163"/>
      <c r="O23287" s="146"/>
      <c r="P23287" s="146"/>
      <c r="Q23287" s="146"/>
      <c r="R23287" s="34"/>
      <c r="S23287" s="35"/>
      <c r="T23287" s="147"/>
    </row>
    <row r="23288">
      <c r="A23288" s="147"/>
      <c r="B23288" s="64"/>
      <c r="C23288" s="147" t="s">
        <v>217</v>
      </c>
      <c r="E23288" s="161"/>
      <c r="F23288" s="162"/>
      <c r="G23288" s="147"/>
      <c r="H23288" s="146"/>
      <c r="J23288" s="146"/>
      <c r="L23288" s="150"/>
      <c r="N23288" s="163"/>
      <c r="O23288" s="146"/>
      <c r="P23288" s="146"/>
      <c r="Q23288" s="146"/>
      <c r="R23288" s="34"/>
      <c r="S23288" s="35"/>
      <c r="T23288" s="147"/>
    </row>
    <row r="23289">
      <c r="A23289" s="147"/>
      <c r="B23289" s="64"/>
      <c r="C23289" s="147" t="s">
        <v>217</v>
      </c>
      <c r="E23289" s="161"/>
      <c r="F23289" s="162"/>
      <c r="G23289" s="147"/>
      <c r="H23289" s="146"/>
      <c r="J23289" s="146"/>
      <c r="L23289" s="150"/>
      <c r="N23289" s="163"/>
      <c r="O23289" s="146"/>
      <c r="P23289" s="146"/>
      <c r="Q23289" s="146"/>
      <c r="R23289" s="34"/>
      <c r="S23289" s="35"/>
      <c r="T23289" s="147"/>
    </row>
    <row r="23290">
      <c r="A23290" s="147"/>
      <c r="B23290" s="64"/>
      <c r="C23290" s="147" t="s">
        <v>217</v>
      </c>
      <c r="E23290" s="161"/>
      <c r="F23290" s="162"/>
      <c r="G23290" s="147"/>
      <c r="H23290" s="146"/>
      <c r="J23290" s="146"/>
      <c r="L23290" s="150"/>
      <c r="N23290" s="163"/>
      <c r="O23290" s="146"/>
      <c r="P23290" s="146"/>
      <c r="Q23290" s="146"/>
      <c r="R23290" s="34"/>
      <c r="S23290" s="35"/>
      <c r="T23290" s="147"/>
    </row>
    <row r="23291">
      <c r="A23291" s="147"/>
      <c r="B23291" s="64"/>
      <c r="C23291" s="147" t="s">
        <v>217</v>
      </c>
      <c r="E23291" s="161"/>
      <c r="F23291" s="162"/>
      <c r="G23291" s="147"/>
      <c r="H23291" s="146"/>
      <c r="J23291" s="146"/>
      <c r="L23291" s="150"/>
      <c r="N23291" s="163"/>
      <c r="O23291" s="146"/>
      <c r="P23291" s="146"/>
      <c r="Q23291" s="146"/>
      <c r="R23291" s="34"/>
      <c r="S23291" s="35"/>
      <c r="T23291" s="147"/>
    </row>
    <row r="23292">
      <c r="A23292" s="147"/>
      <c r="B23292" s="64"/>
      <c r="C23292" s="147" t="s">
        <v>217</v>
      </c>
      <c r="E23292" s="161"/>
      <c r="F23292" s="162"/>
      <c r="G23292" s="147"/>
      <c r="H23292" s="146"/>
      <c r="J23292" s="146"/>
      <c r="L23292" s="150"/>
      <c r="N23292" s="163"/>
      <c r="O23292" s="146"/>
      <c r="P23292" s="146"/>
      <c r="Q23292" s="146"/>
      <c r="R23292" s="34"/>
      <c r="S23292" s="35"/>
      <c r="T23292" s="147"/>
    </row>
    <row r="23293">
      <c r="A23293" s="147"/>
      <c r="B23293" s="64"/>
      <c r="C23293" s="147" t="s">
        <v>217</v>
      </c>
      <c r="E23293" s="161"/>
      <c r="F23293" s="162"/>
      <c r="G23293" s="147"/>
      <c r="H23293" s="146"/>
      <c r="J23293" s="146"/>
      <c r="L23293" s="150"/>
      <c r="N23293" s="163"/>
      <c r="O23293" s="146"/>
      <c r="P23293" s="146"/>
      <c r="Q23293" s="146"/>
      <c r="R23293" s="34"/>
      <c r="S23293" s="35"/>
      <c r="T23293" s="147"/>
    </row>
    <row r="23294">
      <c r="A23294" s="147"/>
      <c r="B23294" s="64"/>
      <c r="C23294" s="147" t="s">
        <v>217</v>
      </c>
      <c r="E23294" s="161"/>
      <c r="F23294" s="162"/>
      <c r="G23294" s="147"/>
      <c r="H23294" s="146"/>
      <c r="J23294" s="146"/>
      <c r="L23294" s="150"/>
      <c r="N23294" s="163"/>
      <c r="O23294" s="146"/>
      <c r="P23294" s="146"/>
      <c r="Q23294" s="146"/>
      <c r="R23294" s="34"/>
      <c r="S23294" s="35"/>
      <c r="T23294" s="147"/>
    </row>
    <row r="23295">
      <c r="A23295" s="147"/>
      <c r="B23295" s="64"/>
      <c r="C23295" s="147" t="s">
        <v>217</v>
      </c>
      <c r="E23295" s="161"/>
      <c r="F23295" s="162"/>
      <c r="G23295" s="147"/>
      <c r="H23295" s="146"/>
      <c r="J23295" s="146"/>
      <c r="L23295" s="150"/>
      <c r="N23295" s="163"/>
      <c r="O23295" s="146"/>
      <c r="P23295" s="146"/>
      <c r="Q23295" s="146"/>
      <c r="R23295" s="34"/>
      <c r="S23295" s="35"/>
      <c r="T23295" s="147"/>
    </row>
    <row r="23296">
      <c r="A23296" s="147"/>
      <c r="B23296" s="64"/>
      <c r="C23296" s="147" t="s">
        <v>217</v>
      </c>
      <c r="E23296" s="161"/>
      <c r="F23296" s="162"/>
      <c r="G23296" s="147"/>
      <c r="H23296" s="146"/>
      <c r="J23296" s="146"/>
      <c r="L23296" s="150"/>
      <c r="N23296" s="163"/>
      <c r="O23296" s="146"/>
      <c r="P23296" s="146"/>
      <c r="Q23296" s="146"/>
      <c r="R23296" s="34"/>
      <c r="S23296" s="35"/>
      <c r="T23296" s="147"/>
    </row>
    <row r="23297">
      <c r="A23297" s="147"/>
      <c r="B23297" s="64"/>
      <c r="C23297" s="147" t="s">
        <v>217</v>
      </c>
      <c r="E23297" s="161"/>
      <c r="F23297" s="162"/>
      <c r="G23297" s="147"/>
      <c r="H23297" s="146"/>
      <c r="J23297" s="146"/>
      <c r="L23297" s="150"/>
      <c r="N23297" s="163"/>
      <c r="O23297" s="146"/>
      <c r="P23297" s="146"/>
      <c r="Q23297" s="146"/>
      <c r="R23297" s="34"/>
      <c r="S23297" s="35"/>
      <c r="T23297" s="147"/>
    </row>
    <row r="23298">
      <c r="A23298" s="147"/>
      <c r="B23298" s="64"/>
      <c r="C23298" s="147" t="s">
        <v>217</v>
      </c>
      <c r="E23298" s="161"/>
      <c r="F23298" s="162"/>
      <c r="G23298" s="147"/>
      <c r="H23298" s="146"/>
      <c r="J23298" s="146"/>
      <c r="L23298" s="150"/>
      <c r="N23298" s="163"/>
      <c r="O23298" s="146"/>
      <c r="P23298" s="146"/>
      <c r="Q23298" s="146"/>
      <c r="R23298" s="34"/>
      <c r="S23298" s="35"/>
      <c r="T23298" s="147"/>
    </row>
    <row r="23299">
      <c r="A23299" s="147"/>
      <c r="B23299" s="64"/>
      <c r="C23299" s="147" t="s">
        <v>217</v>
      </c>
      <c r="E23299" s="161"/>
      <c r="F23299" s="162"/>
      <c r="G23299" s="147"/>
      <c r="H23299" s="146"/>
      <c r="J23299" s="146"/>
      <c r="L23299" s="150"/>
      <c r="N23299" s="163"/>
      <c r="O23299" s="146"/>
      <c r="P23299" s="146"/>
      <c r="Q23299" s="146"/>
      <c r="R23299" s="34"/>
      <c r="S23299" s="35"/>
      <c r="T23299" s="147"/>
    </row>
    <row r="23300">
      <c r="A23300" s="147"/>
      <c r="B23300" s="64"/>
      <c r="C23300" s="147" t="s">
        <v>217</v>
      </c>
      <c r="E23300" s="161"/>
      <c r="F23300" s="162"/>
      <c r="G23300" s="147"/>
      <c r="H23300" s="146"/>
      <c r="J23300" s="146"/>
      <c r="L23300" s="150"/>
      <c r="N23300" s="163"/>
      <c r="O23300" s="146"/>
      <c r="P23300" s="146"/>
      <c r="Q23300" s="146"/>
      <c r="R23300" s="34"/>
      <c r="S23300" s="35"/>
      <c r="T23300" s="147"/>
    </row>
    <row r="23301">
      <c r="A23301" s="147"/>
      <c r="B23301" s="64"/>
      <c r="C23301" s="147" t="s">
        <v>217</v>
      </c>
      <c r="E23301" s="161"/>
      <c r="F23301" s="162"/>
      <c r="G23301" s="147"/>
      <c r="H23301" s="146"/>
      <c r="J23301" s="146"/>
      <c r="L23301" s="150"/>
      <c r="N23301" s="163"/>
      <c r="O23301" s="146"/>
      <c r="P23301" s="146"/>
      <c r="Q23301" s="146"/>
      <c r="R23301" s="34"/>
      <c r="S23301" s="35"/>
      <c r="T23301" s="147"/>
    </row>
    <row r="23302">
      <c r="A23302" s="147"/>
      <c r="B23302" s="64"/>
      <c r="C23302" s="147" t="s">
        <v>217</v>
      </c>
      <c r="E23302" s="161"/>
      <c r="F23302" s="162"/>
      <c r="G23302" s="147"/>
      <c r="H23302" s="146"/>
      <c r="J23302" s="146"/>
      <c r="L23302" s="150"/>
      <c r="N23302" s="163"/>
      <c r="O23302" s="146"/>
      <c r="P23302" s="146"/>
      <c r="Q23302" s="146"/>
      <c r="R23302" s="34"/>
      <c r="S23302" s="35"/>
      <c r="T23302" s="147"/>
    </row>
    <row r="23303">
      <c r="A23303" s="147"/>
      <c r="B23303" s="64"/>
      <c r="C23303" s="147" t="s">
        <v>217</v>
      </c>
      <c r="E23303" s="161"/>
      <c r="F23303" s="162"/>
      <c r="G23303" s="147"/>
      <c r="H23303" s="146"/>
      <c r="J23303" s="146"/>
      <c r="L23303" s="150"/>
      <c r="N23303" s="163"/>
      <c r="O23303" s="146"/>
      <c r="P23303" s="146"/>
      <c r="Q23303" s="146"/>
      <c r="R23303" s="34"/>
      <c r="S23303" s="35"/>
      <c r="T23303" s="147"/>
    </row>
    <row r="23304">
      <c r="A23304" s="147"/>
      <c r="B23304" s="64"/>
      <c r="C23304" s="147" t="s">
        <v>217</v>
      </c>
      <c r="E23304" s="161"/>
      <c r="F23304" s="162"/>
      <c r="G23304" s="147"/>
      <c r="H23304" s="146"/>
      <c r="J23304" s="146"/>
      <c r="L23304" s="150"/>
      <c r="N23304" s="163"/>
      <c r="O23304" s="146"/>
      <c r="P23304" s="146"/>
      <c r="Q23304" s="146"/>
      <c r="R23304" s="34"/>
      <c r="S23304" s="35"/>
      <c r="T23304" s="147"/>
    </row>
    <row r="23305">
      <c r="A23305" s="147"/>
      <c r="B23305" s="64"/>
      <c r="C23305" s="147" t="s">
        <v>217</v>
      </c>
      <c r="E23305" s="161"/>
      <c r="F23305" s="162"/>
      <c r="G23305" s="147"/>
      <c r="H23305" s="146"/>
      <c r="J23305" s="146"/>
      <c r="L23305" s="150"/>
      <c r="N23305" s="163"/>
      <c r="O23305" s="146"/>
      <c r="P23305" s="146"/>
      <c r="Q23305" s="146"/>
      <c r="R23305" s="34"/>
      <c r="S23305" s="35"/>
      <c r="T23305" s="147"/>
    </row>
    <row r="23306">
      <c r="A23306" s="147"/>
      <c r="B23306" s="64"/>
      <c r="C23306" s="147" t="s">
        <v>217</v>
      </c>
      <c r="E23306" s="161"/>
      <c r="F23306" s="162"/>
      <c r="G23306" s="147"/>
      <c r="H23306" s="146"/>
      <c r="J23306" s="146"/>
      <c r="L23306" s="150"/>
      <c r="N23306" s="163"/>
      <c r="O23306" s="146"/>
      <c r="P23306" s="146"/>
      <c r="Q23306" s="146"/>
      <c r="R23306" s="34"/>
      <c r="S23306" s="35"/>
      <c r="T23306" s="147"/>
    </row>
    <row r="23307">
      <c r="A23307" s="147"/>
      <c r="B23307" s="64"/>
      <c r="C23307" s="147" t="s">
        <v>217</v>
      </c>
      <c r="E23307" s="161"/>
      <c r="F23307" s="162"/>
      <c r="G23307" s="147"/>
      <c r="H23307" s="146"/>
      <c r="J23307" s="146"/>
      <c r="L23307" s="150"/>
      <c r="N23307" s="163"/>
      <c r="O23307" s="146"/>
      <c r="P23307" s="146"/>
      <c r="Q23307" s="146"/>
      <c r="R23307" s="34"/>
      <c r="S23307" s="35"/>
      <c r="T23307" s="147"/>
    </row>
    <row r="23308">
      <c r="A23308" s="147"/>
      <c r="B23308" s="64"/>
      <c r="C23308" s="147" t="s">
        <v>217</v>
      </c>
      <c r="E23308" s="161"/>
      <c r="F23308" s="162"/>
      <c r="G23308" s="147"/>
      <c r="H23308" s="146"/>
      <c r="J23308" s="146"/>
      <c r="L23308" s="150"/>
      <c r="N23308" s="163"/>
      <c r="O23308" s="146"/>
      <c r="P23308" s="146"/>
      <c r="Q23308" s="146"/>
      <c r="R23308" s="34"/>
      <c r="S23308" s="35"/>
      <c r="T23308" s="147"/>
    </row>
    <row r="23309">
      <c r="A23309" s="147"/>
      <c r="B23309" s="64"/>
      <c r="C23309" s="147" t="s">
        <v>217</v>
      </c>
      <c r="E23309" s="161"/>
      <c r="F23309" s="162"/>
      <c r="G23309" s="147"/>
      <c r="H23309" s="146"/>
      <c r="J23309" s="146"/>
      <c r="L23309" s="150"/>
      <c r="N23309" s="163"/>
      <c r="O23309" s="146"/>
      <c r="P23309" s="146"/>
      <c r="Q23309" s="146"/>
      <c r="R23309" s="34"/>
      <c r="S23309" s="35"/>
      <c r="T23309" s="147"/>
    </row>
    <row r="23310">
      <c r="A23310" s="147"/>
      <c r="B23310" s="64"/>
      <c r="C23310" s="147" t="s">
        <v>217</v>
      </c>
      <c r="E23310" s="161"/>
      <c r="F23310" s="162"/>
      <c r="G23310" s="147"/>
      <c r="H23310" s="146"/>
      <c r="J23310" s="146"/>
      <c r="L23310" s="150"/>
      <c r="N23310" s="163"/>
      <c r="O23310" s="146"/>
      <c r="P23310" s="146"/>
      <c r="Q23310" s="146"/>
      <c r="R23310" s="34"/>
      <c r="S23310" s="35"/>
      <c r="T23310" s="147"/>
    </row>
    <row r="23311">
      <c r="A23311" s="147"/>
      <c r="B23311" s="64"/>
      <c r="C23311" s="147" t="s">
        <v>217</v>
      </c>
      <c r="E23311" s="161"/>
      <c r="F23311" s="162"/>
      <c r="G23311" s="147"/>
      <c r="H23311" s="146"/>
      <c r="J23311" s="146"/>
      <c r="L23311" s="150"/>
      <c r="N23311" s="163"/>
      <c r="O23311" s="146"/>
      <c r="P23311" s="146"/>
      <c r="Q23311" s="146"/>
      <c r="R23311" s="34"/>
      <c r="S23311" s="35"/>
      <c r="T23311" s="147"/>
    </row>
    <row r="23312">
      <c r="A23312" s="147"/>
      <c r="B23312" s="64"/>
      <c r="C23312" s="147" t="s">
        <v>217</v>
      </c>
      <c r="E23312" s="161"/>
      <c r="F23312" s="162"/>
      <c r="G23312" s="147"/>
      <c r="H23312" s="146"/>
      <c r="J23312" s="146"/>
      <c r="L23312" s="150"/>
      <c r="N23312" s="163"/>
      <c r="O23312" s="146"/>
      <c r="P23312" s="146"/>
      <c r="Q23312" s="146"/>
      <c r="R23312" s="34"/>
      <c r="S23312" s="35"/>
      <c r="T23312" s="147"/>
    </row>
    <row r="23313">
      <c r="A23313" s="147"/>
      <c r="B23313" s="64"/>
      <c r="C23313" s="147" t="s">
        <v>217</v>
      </c>
      <c r="E23313" s="161"/>
      <c r="F23313" s="162"/>
      <c r="G23313" s="147"/>
      <c r="H23313" s="146"/>
      <c r="J23313" s="146"/>
      <c r="L23313" s="150"/>
      <c r="N23313" s="163"/>
      <c r="O23313" s="146"/>
      <c r="P23313" s="146"/>
      <c r="Q23313" s="146"/>
      <c r="R23313" s="34"/>
      <c r="S23313" s="35"/>
      <c r="T23313" s="147"/>
    </row>
    <row r="23314">
      <c r="A23314" s="147"/>
      <c r="B23314" s="64"/>
      <c r="C23314" s="147" t="s">
        <v>217</v>
      </c>
      <c r="E23314" s="161"/>
      <c r="F23314" s="162"/>
      <c r="G23314" s="147"/>
      <c r="H23314" s="146"/>
      <c r="J23314" s="146"/>
      <c r="L23314" s="150"/>
      <c r="N23314" s="163"/>
      <c r="O23314" s="146"/>
      <c r="P23314" s="146"/>
      <c r="Q23314" s="146"/>
      <c r="R23314" s="34"/>
      <c r="S23314" s="35"/>
      <c r="T23314" s="147"/>
    </row>
    <row r="23315">
      <c r="A23315" s="147"/>
      <c r="B23315" s="64"/>
      <c r="C23315" s="147" t="s">
        <v>217</v>
      </c>
      <c r="E23315" s="161"/>
      <c r="F23315" s="162"/>
      <c r="G23315" s="147"/>
      <c r="H23315" s="146"/>
      <c r="J23315" s="146"/>
      <c r="L23315" s="150"/>
      <c r="N23315" s="163"/>
      <c r="O23315" s="146"/>
      <c r="P23315" s="146"/>
      <c r="Q23315" s="146"/>
      <c r="R23315" s="34"/>
      <c r="S23315" s="35"/>
      <c r="T23315" s="147"/>
    </row>
    <row r="23316">
      <c r="A23316" s="147"/>
      <c r="B23316" s="64"/>
      <c r="C23316" s="147" t="s">
        <v>217</v>
      </c>
      <c r="E23316" s="161"/>
      <c r="F23316" s="162"/>
      <c r="G23316" s="147"/>
      <c r="H23316" s="146"/>
      <c r="J23316" s="146"/>
      <c r="L23316" s="150"/>
      <c r="N23316" s="163"/>
      <c r="O23316" s="146"/>
      <c r="P23316" s="146"/>
      <c r="Q23316" s="146"/>
      <c r="R23316" s="34"/>
      <c r="S23316" s="35"/>
      <c r="T23316" s="147"/>
    </row>
    <row r="23317">
      <c r="A23317" s="147"/>
      <c r="B23317" s="64"/>
      <c r="C23317" s="147" t="s">
        <v>217</v>
      </c>
      <c r="E23317" s="161"/>
      <c r="F23317" s="162"/>
      <c r="G23317" s="147"/>
      <c r="H23317" s="146"/>
      <c r="J23317" s="146"/>
      <c r="L23317" s="150"/>
      <c r="N23317" s="163"/>
      <c r="O23317" s="146"/>
      <c r="P23317" s="146"/>
      <c r="Q23317" s="146"/>
      <c r="R23317" s="34"/>
      <c r="S23317" s="35"/>
      <c r="T23317" s="147"/>
    </row>
    <row r="23318">
      <c r="A23318" s="147"/>
      <c r="B23318" s="64"/>
      <c r="C23318" s="147" t="s">
        <v>217</v>
      </c>
      <c r="E23318" s="161"/>
      <c r="F23318" s="162"/>
      <c r="G23318" s="147"/>
      <c r="H23318" s="146"/>
      <c r="J23318" s="146"/>
      <c r="L23318" s="150"/>
      <c r="N23318" s="163"/>
      <c r="O23318" s="146"/>
      <c r="P23318" s="146"/>
      <c r="Q23318" s="146"/>
      <c r="R23318" s="34"/>
      <c r="S23318" s="35"/>
      <c r="T23318" s="147"/>
    </row>
    <row r="23319">
      <c r="A23319" s="147"/>
      <c r="B23319" s="64"/>
      <c r="C23319" s="147" t="s">
        <v>217</v>
      </c>
      <c r="E23319" s="161"/>
      <c r="F23319" s="162"/>
      <c r="G23319" s="147"/>
      <c r="H23319" s="146"/>
      <c r="J23319" s="146"/>
      <c r="L23319" s="150"/>
      <c r="N23319" s="163"/>
      <c r="O23319" s="146"/>
      <c r="P23319" s="146"/>
      <c r="Q23319" s="146"/>
      <c r="R23319" s="34"/>
      <c r="S23319" s="35"/>
      <c r="T23319" s="147"/>
    </row>
    <row r="23320">
      <c r="A23320" s="147"/>
      <c r="B23320" s="64"/>
      <c r="C23320" s="147" t="s">
        <v>217</v>
      </c>
      <c r="E23320" s="161"/>
      <c r="F23320" s="162"/>
      <c r="G23320" s="147"/>
      <c r="H23320" s="146"/>
      <c r="J23320" s="146"/>
      <c r="L23320" s="150"/>
      <c r="N23320" s="163"/>
      <c r="O23320" s="146"/>
      <c r="P23320" s="146"/>
      <c r="Q23320" s="146"/>
      <c r="R23320" s="34"/>
      <c r="S23320" s="35"/>
      <c r="T23320" s="147"/>
    </row>
    <row r="23321">
      <c r="A23321" s="147"/>
      <c r="B23321" s="64"/>
      <c r="C23321" s="147" t="s">
        <v>217</v>
      </c>
      <c r="E23321" s="161"/>
      <c r="F23321" s="162"/>
      <c r="G23321" s="147"/>
      <c r="H23321" s="146"/>
      <c r="J23321" s="146"/>
      <c r="L23321" s="150"/>
      <c r="N23321" s="163"/>
      <c r="O23321" s="146"/>
      <c r="P23321" s="146"/>
      <c r="Q23321" s="146"/>
      <c r="R23321" s="34"/>
      <c r="S23321" s="35"/>
      <c r="T23321" s="147"/>
    </row>
    <row r="23322">
      <c r="A23322" s="147"/>
      <c r="B23322" s="64"/>
      <c r="C23322" s="147" t="s">
        <v>217</v>
      </c>
      <c r="E23322" s="161"/>
      <c r="F23322" s="162"/>
      <c r="G23322" s="147"/>
      <c r="H23322" s="146"/>
      <c r="J23322" s="146"/>
      <c r="L23322" s="150"/>
      <c r="N23322" s="163"/>
      <c r="O23322" s="146"/>
      <c r="P23322" s="146"/>
      <c r="Q23322" s="146"/>
      <c r="R23322" s="34"/>
      <c r="S23322" s="35"/>
      <c r="T23322" s="147"/>
    </row>
    <row r="23323">
      <c r="A23323" s="147"/>
      <c r="B23323" s="64"/>
      <c r="C23323" s="147" t="s">
        <v>217</v>
      </c>
      <c r="E23323" s="161"/>
      <c r="F23323" s="162"/>
      <c r="G23323" s="147"/>
      <c r="H23323" s="146"/>
      <c r="J23323" s="146"/>
      <c r="L23323" s="150"/>
      <c r="N23323" s="163"/>
      <c r="O23323" s="146"/>
      <c r="P23323" s="146"/>
      <c r="Q23323" s="146"/>
      <c r="R23323" s="34"/>
      <c r="S23323" s="35"/>
      <c r="T23323" s="147"/>
    </row>
    <row r="23324">
      <c r="A23324" s="147"/>
      <c r="B23324" s="64"/>
      <c r="C23324" s="147" t="s">
        <v>217</v>
      </c>
      <c r="E23324" s="161"/>
      <c r="F23324" s="162"/>
      <c r="G23324" s="147"/>
      <c r="H23324" s="146"/>
      <c r="J23324" s="146"/>
      <c r="L23324" s="150"/>
      <c r="N23324" s="163"/>
      <c r="O23324" s="146"/>
      <c r="P23324" s="146"/>
      <c r="Q23324" s="146"/>
      <c r="R23324" s="34"/>
      <c r="S23324" s="35"/>
      <c r="T23324" s="147"/>
    </row>
    <row r="23325">
      <c r="A23325" s="147"/>
      <c r="B23325" s="64"/>
      <c r="C23325" s="147" t="s">
        <v>217</v>
      </c>
      <c r="E23325" s="161"/>
      <c r="F23325" s="162"/>
      <c r="G23325" s="147"/>
      <c r="H23325" s="146"/>
      <c r="J23325" s="146"/>
      <c r="L23325" s="150"/>
      <c r="N23325" s="163"/>
      <c r="O23325" s="146"/>
      <c r="P23325" s="146"/>
      <c r="Q23325" s="146"/>
      <c r="R23325" s="34"/>
      <c r="S23325" s="35"/>
      <c r="T23325" s="147"/>
    </row>
    <row r="23326">
      <c r="A23326" s="147"/>
      <c r="B23326" s="64"/>
      <c r="C23326" s="147" t="s">
        <v>217</v>
      </c>
      <c r="E23326" s="161"/>
      <c r="F23326" s="162"/>
      <c r="G23326" s="147"/>
      <c r="H23326" s="146"/>
      <c r="J23326" s="146"/>
      <c r="L23326" s="150"/>
      <c r="N23326" s="163"/>
      <c r="O23326" s="146"/>
      <c r="P23326" s="146"/>
      <c r="Q23326" s="146"/>
      <c r="R23326" s="34"/>
      <c r="S23326" s="35"/>
      <c r="T23326" s="147"/>
    </row>
    <row r="23327">
      <c r="A23327" s="147"/>
      <c r="B23327" s="64"/>
      <c r="C23327" s="147" t="s">
        <v>217</v>
      </c>
      <c r="E23327" s="161"/>
      <c r="F23327" s="162"/>
      <c r="G23327" s="147"/>
      <c r="H23327" s="146"/>
      <c r="J23327" s="146"/>
      <c r="L23327" s="150"/>
      <c r="N23327" s="163"/>
      <c r="O23327" s="146"/>
      <c r="P23327" s="146"/>
      <c r="Q23327" s="146"/>
      <c r="R23327" s="34"/>
      <c r="S23327" s="35"/>
      <c r="T23327" s="147"/>
    </row>
    <row r="23328">
      <c r="A23328" s="147"/>
      <c r="B23328" s="64"/>
      <c r="C23328" s="147" t="s">
        <v>217</v>
      </c>
      <c r="E23328" s="161"/>
      <c r="F23328" s="162"/>
      <c r="G23328" s="147"/>
      <c r="H23328" s="146"/>
      <c r="J23328" s="146"/>
      <c r="L23328" s="150"/>
      <c r="N23328" s="163"/>
      <c r="O23328" s="146"/>
      <c r="P23328" s="146"/>
      <c r="Q23328" s="146"/>
      <c r="R23328" s="34"/>
      <c r="S23328" s="35"/>
      <c r="T23328" s="147"/>
    </row>
    <row r="23329">
      <c r="A23329" s="147"/>
      <c r="B23329" s="64"/>
      <c r="C23329" s="147" t="s">
        <v>217</v>
      </c>
      <c r="E23329" s="161"/>
      <c r="F23329" s="162"/>
      <c r="G23329" s="147"/>
      <c r="H23329" s="146"/>
      <c r="J23329" s="146"/>
      <c r="L23329" s="150"/>
      <c r="N23329" s="163"/>
      <c r="O23329" s="146"/>
      <c r="P23329" s="146"/>
      <c r="Q23329" s="146"/>
      <c r="R23329" s="34"/>
      <c r="S23329" s="35"/>
      <c r="T23329" s="147"/>
    </row>
    <row r="23330">
      <c r="A23330" s="147"/>
      <c r="B23330" s="64"/>
      <c r="C23330" s="147" t="s">
        <v>217</v>
      </c>
      <c r="E23330" s="161"/>
      <c r="F23330" s="162"/>
      <c r="G23330" s="147"/>
      <c r="H23330" s="146"/>
      <c r="J23330" s="146"/>
      <c r="L23330" s="150"/>
      <c r="N23330" s="163"/>
      <c r="O23330" s="146"/>
      <c r="P23330" s="146"/>
      <c r="Q23330" s="146"/>
      <c r="R23330" s="34"/>
      <c r="S23330" s="35"/>
      <c r="T23330" s="147"/>
    </row>
    <row r="23331">
      <c r="A23331" s="147"/>
      <c r="B23331" s="64"/>
      <c r="C23331" s="147" t="s">
        <v>217</v>
      </c>
      <c r="E23331" s="161"/>
      <c r="F23331" s="162"/>
      <c r="G23331" s="147"/>
      <c r="H23331" s="146"/>
      <c r="J23331" s="146"/>
      <c r="L23331" s="150"/>
      <c r="N23331" s="163"/>
      <c r="O23331" s="146"/>
      <c r="P23331" s="146"/>
      <c r="Q23331" s="146"/>
      <c r="R23331" s="34"/>
      <c r="S23331" s="35"/>
      <c r="T23331" s="147"/>
    </row>
    <row r="23332">
      <c r="A23332" s="147"/>
      <c r="B23332" s="64"/>
      <c r="C23332" s="147" t="s">
        <v>217</v>
      </c>
      <c r="E23332" s="161"/>
      <c r="F23332" s="162"/>
      <c r="G23332" s="147"/>
      <c r="H23332" s="146"/>
      <c r="J23332" s="146"/>
      <c r="L23332" s="150"/>
      <c r="N23332" s="163"/>
      <c r="O23332" s="146"/>
      <c r="P23332" s="146"/>
      <c r="Q23332" s="146"/>
      <c r="R23332" s="34"/>
      <c r="S23332" s="35"/>
      <c r="T23332" s="147"/>
    </row>
    <row r="23333">
      <c r="A23333" s="147"/>
      <c r="B23333" s="64"/>
      <c r="C23333" s="147" t="s">
        <v>217</v>
      </c>
      <c r="E23333" s="161"/>
      <c r="F23333" s="162"/>
      <c r="G23333" s="147"/>
      <c r="H23333" s="146"/>
      <c r="J23333" s="146"/>
      <c r="L23333" s="150"/>
      <c r="N23333" s="163"/>
      <c r="O23333" s="146"/>
      <c r="P23333" s="146"/>
      <c r="Q23333" s="146"/>
      <c r="R23333" s="34"/>
      <c r="S23333" s="35"/>
      <c r="T23333" s="147"/>
    </row>
    <row r="23334">
      <c r="A23334" s="147"/>
      <c r="B23334" s="64"/>
      <c r="C23334" s="147" t="s">
        <v>217</v>
      </c>
      <c r="E23334" s="161"/>
      <c r="F23334" s="162"/>
      <c r="G23334" s="147"/>
      <c r="H23334" s="146"/>
      <c r="J23334" s="146"/>
      <c r="L23334" s="150"/>
      <c r="N23334" s="163"/>
      <c r="O23334" s="146"/>
      <c r="P23334" s="146"/>
      <c r="Q23334" s="146"/>
      <c r="R23334" s="34"/>
      <c r="S23334" s="35"/>
      <c r="T23334" s="147"/>
    </row>
    <row r="23335">
      <c r="A23335" s="147"/>
      <c r="B23335" s="64"/>
      <c r="C23335" s="147" t="s">
        <v>217</v>
      </c>
      <c r="E23335" s="161"/>
      <c r="F23335" s="162"/>
      <c r="G23335" s="147"/>
      <c r="H23335" s="146"/>
      <c r="J23335" s="146"/>
      <c r="L23335" s="150"/>
      <c r="N23335" s="163"/>
      <c r="O23335" s="146"/>
      <c r="P23335" s="146"/>
      <c r="Q23335" s="146"/>
      <c r="R23335" s="34"/>
      <c r="S23335" s="35"/>
      <c r="T23335" s="147"/>
    </row>
    <row r="23336">
      <c r="A23336" s="147"/>
      <c r="B23336" s="64"/>
      <c r="C23336" s="147" t="s">
        <v>217</v>
      </c>
      <c r="E23336" s="161"/>
      <c r="F23336" s="162"/>
      <c r="G23336" s="147"/>
      <c r="H23336" s="146"/>
      <c r="J23336" s="146"/>
      <c r="L23336" s="150"/>
      <c r="N23336" s="163"/>
      <c r="O23336" s="146"/>
      <c r="P23336" s="146"/>
      <c r="Q23336" s="146"/>
      <c r="R23336" s="34"/>
      <c r="S23336" s="35"/>
      <c r="T23336" s="147"/>
    </row>
    <row r="23337">
      <c r="A23337" s="147"/>
      <c r="B23337" s="64"/>
      <c r="C23337" s="147" t="s">
        <v>217</v>
      </c>
      <c r="E23337" s="161"/>
      <c r="F23337" s="162"/>
      <c r="G23337" s="147"/>
      <c r="H23337" s="146"/>
      <c r="J23337" s="146"/>
      <c r="L23337" s="150"/>
      <c r="N23337" s="163"/>
      <c r="O23337" s="146"/>
      <c r="P23337" s="146"/>
      <c r="Q23337" s="146"/>
      <c r="R23337" s="34"/>
      <c r="S23337" s="35"/>
      <c r="T23337" s="147"/>
    </row>
    <row r="23338">
      <c r="A23338" s="147"/>
      <c r="B23338" s="64"/>
      <c r="C23338" s="147" t="s">
        <v>217</v>
      </c>
      <c r="E23338" s="161"/>
      <c r="F23338" s="162"/>
      <c r="G23338" s="147"/>
      <c r="H23338" s="146"/>
      <c r="J23338" s="146"/>
      <c r="L23338" s="150"/>
      <c r="N23338" s="163"/>
      <c r="O23338" s="146"/>
      <c r="P23338" s="146"/>
      <c r="Q23338" s="146"/>
      <c r="R23338" s="34"/>
      <c r="S23338" s="35"/>
      <c r="T23338" s="147"/>
    </row>
    <row r="23339">
      <c r="A23339" s="147"/>
      <c r="B23339" s="64"/>
      <c r="C23339" s="147" t="s">
        <v>217</v>
      </c>
      <c r="E23339" s="161"/>
      <c r="F23339" s="162"/>
      <c r="G23339" s="147"/>
      <c r="H23339" s="146"/>
      <c r="J23339" s="146"/>
      <c r="L23339" s="150"/>
      <c r="N23339" s="163"/>
      <c r="O23339" s="146"/>
      <c r="P23339" s="146"/>
      <c r="Q23339" s="146"/>
      <c r="R23339" s="34"/>
      <c r="S23339" s="35"/>
      <c r="T23339" s="147"/>
    </row>
    <row r="23340">
      <c r="A23340" s="147"/>
      <c r="B23340" s="64"/>
      <c r="C23340" s="147" t="s">
        <v>217</v>
      </c>
      <c r="E23340" s="161"/>
      <c r="F23340" s="162"/>
      <c r="G23340" s="147"/>
      <c r="H23340" s="146"/>
      <c r="J23340" s="146"/>
      <c r="L23340" s="150"/>
      <c r="N23340" s="163"/>
      <c r="O23340" s="146"/>
      <c r="P23340" s="146"/>
      <c r="Q23340" s="146"/>
      <c r="R23340" s="34"/>
      <c r="S23340" s="35"/>
      <c r="T23340" s="147"/>
    </row>
    <row r="23341">
      <c r="A23341" s="147"/>
      <c r="B23341" s="64"/>
      <c r="C23341" s="147" t="s">
        <v>217</v>
      </c>
      <c r="E23341" s="161"/>
      <c r="F23341" s="162"/>
      <c r="G23341" s="147"/>
      <c r="H23341" s="146"/>
      <c r="J23341" s="146"/>
      <c r="L23341" s="150"/>
      <c r="N23341" s="163"/>
      <c r="O23341" s="146"/>
      <c r="P23341" s="146"/>
      <c r="Q23341" s="146"/>
      <c r="R23341" s="34"/>
      <c r="S23341" s="35"/>
      <c r="T23341" s="147"/>
    </row>
    <row r="23342">
      <c r="A23342" s="147"/>
      <c r="B23342" s="64"/>
      <c r="C23342" s="147" t="s">
        <v>217</v>
      </c>
      <c r="E23342" s="161"/>
      <c r="F23342" s="162"/>
      <c r="G23342" s="147"/>
      <c r="H23342" s="146"/>
      <c r="J23342" s="146"/>
      <c r="L23342" s="150"/>
      <c r="N23342" s="163"/>
      <c r="O23342" s="146"/>
      <c r="P23342" s="146"/>
      <c r="Q23342" s="146"/>
      <c r="R23342" s="34"/>
      <c r="S23342" s="35"/>
      <c r="T23342" s="147"/>
    </row>
    <row r="23343">
      <c r="A23343" s="147"/>
      <c r="B23343" s="64"/>
      <c r="C23343" s="147" t="s">
        <v>217</v>
      </c>
      <c r="E23343" s="161"/>
      <c r="F23343" s="162"/>
      <c r="G23343" s="147"/>
      <c r="H23343" s="146"/>
      <c r="J23343" s="146"/>
      <c r="L23343" s="150"/>
      <c r="N23343" s="163"/>
      <c r="O23343" s="146"/>
      <c r="P23343" s="146"/>
      <c r="Q23343" s="146"/>
      <c r="R23343" s="34"/>
      <c r="S23343" s="35"/>
      <c r="T23343" s="147"/>
    </row>
    <row r="23344">
      <c r="A23344" s="147"/>
      <c r="B23344" s="64"/>
      <c r="C23344" s="147" t="s">
        <v>217</v>
      </c>
      <c r="E23344" s="161"/>
      <c r="F23344" s="162"/>
      <c r="G23344" s="147"/>
      <c r="H23344" s="146"/>
      <c r="J23344" s="146"/>
      <c r="L23344" s="150"/>
      <c r="N23344" s="163"/>
      <c r="O23344" s="146"/>
      <c r="P23344" s="146"/>
      <c r="Q23344" s="146"/>
      <c r="R23344" s="34"/>
      <c r="S23344" s="35"/>
      <c r="T23344" s="147"/>
    </row>
    <row r="23345">
      <c r="A23345" s="147"/>
      <c r="B23345" s="64"/>
      <c r="C23345" s="147" t="s">
        <v>217</v>
      </c>
      <c r="E23345" s="161"/>
      <c r="F23345" s="162"/>
      <c r="G23345" s="147"/>
      <c r="H23345" s="146"/>
      <c r="J23345" s="146"/>
      <c r="L23345" s="150"/>
      <c r="N23345" s="163"/>
      <c r="O23345" s="146"/>
      <c r="P23345" s="146"/>
      <c r="Q23345" s="146"/>
      <c r="R23345" s="34"/>
      <c r="S23345" s="35"/>
      <c r="T23345" s="147"/>
    </row>
    <row r="23346">
      <c r="A23346" s="147"/>
      <c r="B23346" s="64"/>
      <c r="C23346" s="147" t="s">
        <v>217</v>
      </c>
      <c r="E23346" s="161"/>
      <c r="F23346" s="162"/>
      <c r="G23346" s="147"/>
      <c r="H23346" s="146"/>
      <c r="J23346" s="146"/>
      <c r="L23346" s="150"/>
      <c r="N23346" s="163"/>
      <c r="O23346" s="146"/>
      <c r="P23346" s="146"/>
      <c r="Q23346" s="146"/>
      <c r="R23346" s="34"/>
      <c r="S23346" s="35"/>
      <c r="T23346" s="147"/>
    </row>
    <row r="23347">
      <c r="A23347" s="147"/>
      <c r="B23347" s="64"/>
      <c r="C23347" s="147" t="s">
        <v>217</v>
      </c>
      <c r="E23347" s="161"/>
      <c r="F23347" s="162"/>
      <c r="G23347" s="147"/>
      <c r="H23347" s="146"/>
      <c r="J23347" s="146"/>
      <c r="L23347" s="150"/>
      <c r="N23347" s="163"/>
      <c r="O23347" s="146"/>
      <c r="P23347" s="146"/>
      <c r="Q23347" s="146"/>
      <c r="R23347" s="34"/>
      <c r="S23347" s="35"/>
      <c r="T23347" s="147"/>
    </row>
    <row r="23348">
      <c r="A23348" s="147"/>
      <c r="B23348" s="64"/>
      <c r="C23348" s="147" t="s">
        <v>217</v>
      </c>
      <c r="E23348" s="161"/>
      <c r="F23348" s="162"/>
      <c r="G23348" s="147"/>
      <c r="H23348" s="146"/>
      <c r="J23348" s="146"/>
      <c r="L23348" s="150"/>
      <c r="N23348" s="163"/>
      <c r="O23348" s="146"/>
      <c r="P23348" s="146"/>
      <c r="Q23348" s="146"/>
      <c r="R23348" s="34"/>
      <c r="S23348" s="35"/>
      <c r="T23348" s="147"/>
    </row>
    <row r="23349">
      <c r="A23349" s="147"/>
      <c r="B23349" s="64"/>
      <c r="C23349" s="147" t="s">
        <v>217</v>
      </c>
      <c r="E23349" s="161"/>
      <c r="F23349" s="162"/>
      <c r="G23349" s="147"/>
      <c r="H23349" s="146"/>
      <c r="J23349" s="146"/>
      <c r="L23349" s="150"/>
      <c r="N23349" s="163"/>
      <c r="O23349" s="146"/>
      <c r="P23349" s="146"/>
      <c r="Q23349" s="146"/>
      <c r="R23349" s="34"/>
      <c r="S23349" s="35"/>
      <c r="T23349" s="147"/>
    </row>
    <row r="23350">
      <c r="A23350" s="147"/>
      <c r="B23350" s="64"/>
      <c r="C23350" s="147" t="s">
        <v>217</v>
      </c>
      <c r="E23350" s="161"/>
      <c r="F23350" s="162"/>
      <c r="G23350" s="147"/>
      <c r="H23350" s="146"/>
      <c r="J23350" s="146"/>
      <c r="L23350" s="150"/>
      <c r="N23350" s="163"/>
      <c r="O23350" s="146"/>
      <c r="P23350" s="146"/>
      <c r="Q23350" s="146"/>
      <c r="R23350" s="34"/>
      <c r="S23350" s="35"/>
      <c r="T23350" s="147"/>
    </row>
    <row r="23351">
      <c r="A23351" s="147"/>
      <c r="B23351" s="64"/>
      <c r="C23351" s="147" t="s">
        <v>217</v>
      </c>
      <c r="E23351" s="161"/>
      <c r="F23351" s="162"/>
      <c r="G23351" s="147"/>
      <c r="H23351" s="146"/>
      <c r="J23351" s="146"/>
      <c r="L23351" s="150"/>
      <c r="N23351" s="163"/>
      <c r="O23351" s="146"/>
      <c r="P23351" s="146"/>
      <c r="Q23351" s="146"/>
      <c r="R23351" s="34"/>
      <c r="S23351" s="35"/>
      <c r="T23351" s="147"/>
    </row>
    <row r="23352">
      <c r="A23352" s="147"/>
      <c r="B23352" s="64"/>
      <c r="C23352" s="147" t="s">
        <v>217</v>
      </c>
      <c r="E23352" s="161"/>
      <c r="F23352" s="162"/>
      <c r="G23352" s="147"/>
      <c r="H23352" s="146"/>
      <c r="J23352" s="146"/>
      <c r="L23352" s="150"/>
      <c r="N23352" s="163"/>
      <c r="O23352" s="146"/>
      <c r="P23352" s="146"/>
      <c r="Q23352" s="146"/>
      <c r="R23352" s="34"/>
      <c r="S23352" s="35"/>
      <c r="T23352" s="147"/>
    </row>
    <row r="23353">
      <c r="A23353" s="147"/>
      <c r="B23353" s="64"/>
      <c r="C23353" s="147" t="s">
        <v>217</v>
      </c>
      <c r="E23353" s="161"/>
      <c r="F23353" s="162"/>
      <c r="G23353" s="147"/>
      <c r="H23353" s="146"/>
      <c r="J23353" s="146"/>
      <c r="L23353" s="150"/>
      <c r="N23353" s="163"/>
      <c r="O23353" s="146"/>
      <c r="P23353" s="146"/>
      <c r="Q23353" s="146"/>
      <c r="R23353" s="34"/>
      <c r="S23353" s="35"/>
      <c r="T23353" s="147"/>
    </row>
    <row r="23354">
      <c r="A23354" s="147"/>
      <c r="B23354" s="64"/>
      <c r="C23354" s="147" t="s">
        <v>217</v>
      </c>
      <c r="E23354" s="161"/>
      <c r="F23354" s="162"/>
      <c r="G23354" s="147"/>
      <c r="H23354" s="146"/>
      <c r="J23354" s="146"/>
      <c r="L23354" s="150"/>
      <c r="N23354" s="163"/>
      <c r="O23354" s="146"/>
      <c r="P23354" s="146"/>
      <c r="Q23354" s="146"/>
      <c r="R23354" s="34"/>
      <c r="S23354" s="35"/>
      <c r="T23354" s="147"/>
    </row>
    <row r="23355">
      <c r="A23355" s="147"/>
      <c r="B23355" s="64"/>
      <c r="C23355" s="147" t="s">
        <v>217</v>
      </c>
      <c r="E23355" s="161"/>
      <c r="F23355" s="162"/>
      <c r="G23355" s="147"/>
      <c r="H23355" s="146"/>
      <c r="J23355" s="146"/>
      <c r="L23355" s="150"/>
      <c r="N23355" s="163"/>
      <c r="O23355" s="146"/>
      <c r="P23355" s="146"/>
      <c r="Q23355" s="146"/>
      <c r="R23355" s="34"/>
      <c r="S23355" s="35"/>
      <c r="T23355" s="147"/>
    </row>
    <row r="23356">
      <c r="A23356" s="147"/>
      <c r="B23356" s="64"/>
      <c r="C23356" s="147" t="s">
        <v>217</v>
      </c>
      <c r="E23356" s="161"/>
      <c r="F23356" s="162"/>
      <c r="G23356" s="147"/>
      <c r="H23356" s="146"/>
      <c r="J23356" s="146"/>
      <c r="L23356" s="150"/>
      <c r="N23356" s="163"/>
      <c r="O23356" s="146"/>
      <c r="P23356" s="146"/>
      <c r="Q23356" s="146"/>
      <c r="R23356" s="34"/>
      <c r="S23356" s="35"/>
      <c r="T23356" s="147"/>
    </row>
    <row r="23357">
      <c r="A23357" s="147"/>
      <c r="B23357" s="64"/>
      <c r="C23357" s="147" t="s">
        <v>217</v>
      </c>
      <c r="E23357" s="161"/>
      <c r="F23357" s="162"/>
      <c r="G23357" s="147"/>
      <c r="H23357" s="146"/>
      <c r="J23357" s="146"/>
      <c r="L23357" s="150"/>
      <c r="N23357" s="163"/>
      <c r="O23357" s="146"/>
      <c r="P23357" s="146"/>
      <c r="Q23357" s="146"/>
      <c r="R23357" s="34"/>
      <c r="S23357" s="35"/>
      <c r="T23357" s="147"/>
    </row>
    <row r="23358">
      <c r="A23358" s="147"/>
      <c r="B23358" s="64"/>
      <c r="C23358" s="147" t="s">
        <v>217</v>
      </c>
      <c r="E23358" s="161"/>
      <c r="F23358" s="162"/>
      <c r="G23358" s="147"/>
      <c r="H23358" s="146"/>
      <c r="J23358" s="146"/>
      <c r="L23358" s="150"/>
      <c r="N23358" s="163"/>
      <c r="O23358" s="146"/>
      <c r="P23358" s="146"/>
      <c r="Q23358" s="146"/>
      <c r="R23358" s="34"/>
      <c r="S23358" s="35"/>
      <c r="T23358" s="147"/>
    </row>
    <row r="23359">
      <c r="A23359" s="147"/>
      <c r="B23359" s="64"/>
      <c r="C23359" s="147" t="s">
        <v>217</v>
      </c>
      <c r="E23359" s="161"/>
      <c r="F23359" s="162"/>
      <c r="G23359" s="147"/>
      <c r="H23359" s="146"/>
      <c r="J23359" s="146"/>
      <c r="L23359" s="150"/>
      <c r="N23359" s="163"/>
      <c r="O23359" s="146"/>
      <c r="P23359" s="146"/>
      <c r="Q23359" s="146"/>
      <c r="R23359" s="34"/>
      <c r="S23359" s="35"/>
      <c r="T23359" s="147"/>
    </row>
    <row r="23360">
      <c r="A23360" s="147"/>
      <c r="B23360" s="64"/>
      <c r="C23360" s="147" t="s">
        <v>217</v>
      </c>
      <c r="E23360" s="161"/>
      <c r="F23360" s="162"/>
      <c r="G23360" s="147"/>
      <c r="H23360" s="146"/>
      <c r="J23360" s="146"/>
      <c r="L23360" s="150"/>
      <c r="N23360" s="163"/>
      <c r="O23360" s="146"/>
      <c r="P23360" s="146"/>
      <c r="Q23360" s="146"/>
      <c r="R23360" s="34"/>
      <c r="S23360" s="35"/>
      <c r="T23360" s="147"/>
    </row>
    <row r="23361">
      <c r="A23361" s="147"/>
      <c r="B23361" s="64"/>
      <c r="C23361" s="147" t="s">
        <v>217</v>
      </c>
      <c r="E23361" s="161"/>
      <c r="F23361" s="162"/>
      <c r="G23361" s="147"/>
      <c r="H23361" s="146"/>
      <c r="J23361" s="146"/>
      <c r="L23361" s="150"/>
      <c r="N23361" s="163"/>
      <c r="O23361" s="146"/>
      <c r="P23361" s="146"/>
      <c r="Q23361" s="146"/>
      <c r="R23361" s="34"/>
      <c r="S23361" s="35"/>
      <c r="T23361" s="147"/>
    </row>
    <row r="23362">
      <c r="A23362" s="147"/>
      <c r="B23362" s="64"/>
      <c r="C23362" s="147" t="s">
        <v>217</v>
      </c>
      <c r="E23362" s="161"/>
      <c r="F23362" s="162"/>
      <c r="G23362" s="147"/>
      <c r="H23362" s="146"/>
      <c r="J23362" s="146"/>
      <c r="L23362" s="150"/>
      <c r="N23362" s="163"/>
      <c r="O23362" s="146"/>
      <c r="P23362" s="146"/>
      <c r="Q23362" s="146"/>
      <c r="R23362" s="34"/>
      <c r="S23362" s="35"/>
      <c r="T23362" s="147"/>
    </row>
    <row r="23363">
      <c r="A23363" s="147"/>
      <c r="B23363" s="64"/>
      <c r="C23363" s="147" t="s">
        <v>217</v>
      </c>
      <c r="E23363" s="161"/>
      <c r="F23363" s="162"/>
      <c r="G23363" s="147"/>
      <c r="H23363" s="146"/>
      <c r="J23363" s="146"/>
      <c r="L23363" s="150"/>
      <c r="N23363" s="163"/>
      <c r="O23363" s="146"/>
      <c r="P23363" s="146"/>
      <c r="Q23363" s="146"/>
      <c r="R23363" s="34"/>
      <c r="S23363" s="35"/>
      <c r="T23363" s="147"/>
    </row>
    <row r="23364">
      <c r="A23364" s="147"/>
      <c r="B23364" s="64"/>
      <c r="C23364" s="147" t="s">
        <v>217</v>
      </c>
      <c r="E23364" s="161"/>
      <c r="F23364" s="162"/>
      <c r="G23364" s="147"/>
      <c r="H23364" s="146"/>
      <c r="J23364" s="146"/>
      <c r="L23364" s="150"/>
      <c r="N23364" s="163"/>
      <c r="O23364" s="146"/>
      <c r="P23364" s="146"/>
      <c r="Q23364" s="146"/>
      <c r="R23364" s="34"/>
      <c r="S23364" s="35"/>
      <c r="T23364" s="147"/>
    </row>
    <row r="23365">
      <c r="A23365" s="147"/>
      <c r="B23365" s="64"/>
      <c r="C23365" s="147" t="s">
        <v>217</v>
      </c>
      <c r="E23365" s="161"/>
      <c r="F23365" s="162"/>
      <c r="G23365" s="147"/>
      <c r="H23365" s="146"/>
      <c r="J23365" s="146"/>
      <c r="L23365" s="150"/>
      <c r="N23365" s="163"/>
      <c r="O23365" s="146"/>
      <c r="P23365" s="146"/>
      <c r="Q23365" s="146"/>
      <c r="R23365" s="34"/>
      <c r="S23365" s="35"/>
      <c r="T23365" s="147"/>
    </row>
    <row r="23366">
      <c r="A23366" s="147"/>
      <c r="B23366" s="64"/>
      <c r="C23366" s="147" t="s">
        <v>217</v>
      </c>
      <c r="E23366" s="161"/>
      <c r="F23366" s="162"/>
      <c r="G23366" s="147"/>
      <c r="H23366" s="146"/>
      <c r="J23366" s="146"/>
      <c r="L23366" s="150"/>
      <c r="N23366" s="163"/>
      <c r="O23366" s="146"/>
      <c r="P23366" s="146"/>
      <c r="Q23366" s="146"/>
      <c r="R23366" s="34"/>
      <c r="S23366" s="35"/>
      <c r="T23366" s="147"/>
    </row>
    <row r="23367">
      <c r="A23367" s="147"/>
      <c r="B23367" s="64"/>
      <c r="C23367" s="147" t="s">
        <v>217</v>
      </c>
      <c r="E23367" s="161"/>
      <c r="F23367" s="162"/>
      <c r="G23367" s="147"/>
      <c r="H23367" s="146"/>
      <c r="J23367" s="146"/>
      <c r="L23367" s="150"/>
      <c r="N23367" s="163"/>
      <c r="O23367" s="146"/>
      <c r="P23367" s="146"/>
      <c r="Q23367" s="146"/>
      <c r="R23367" s="34"/>
      <c r="S23367" s="35"/>
      <c r="T23367" s="147"/>
    </row>
    <row r="23368">
      <c r="A23368" s="147"/>
      <c r="B23368" s="64"/>
      <c r="C23368" s="147" t="s">
        <v>217</v>
      </c>
      <c r="E23368" s="161"/>
      <c r="F23368" s="162"/>
      <c r="G23368" s="147"/>
      <c r="H23368" s="146"/>
      <c r="J23368" s="146"/>
      <c r="L23368" s="150"/>
      <c r="N23368" s="163"/>
      <c r="O23368" s="146"/>
      <c r="P23368" s="146"/>
      <c r="Q23368" s="146"/>
      <c r="R23368" s="34"/>
      <c r="S23368" s="35"/>
      <c r="T23368" s="147"/>
    </row>
    <row r="23369">
      <c r="A23369" s="147"/>
      <c r="B23369" s="64"/>
      <c r="C23369" s="147" t="s">
        <v>217</v>
      </c>
      <c r="E23369" s="161"/>
      <c r="F23369" s="162"/>
      <c r="G23369" s="147"/>
      <c r="H23369" s="146"/>
      <c r="J23369" s="146"/>
      <c r="L23369" s="150"/>
      <c r="N23369" s="163"/>
      <c r="O23369" s="146"/>
      <c r="P23369" s="146"/>
      <c r="Q23369" s="146"/>
      <c r="R23369" s="34"/>
      <c r="S23369" s="35"/>
      <c r="T23369" s="147"/>
    </row>
    <row r="23370">
      <c r="A23370" s="147"/>
      <c r="B23370" s="64"/>
      <c r="C23370" s="147" t="s">
        <v>217</v>
      </c>
      <c r="E23370" s="161"/>
      <c r="F23370" s="162"/>
      <c r="G23370" s="147"/>
      <c r="H23370" s="146"/>
      <c r="J23370" s="146"/>
      <c r="L23370" s="150"/>
      <c r="N23370" s="163"/>
      <c r="O23370" s="146"/>
      <c r="P23370" s="146"/>
      <c r="Q23370" s="146"/>
      <c r="R23370" s="34"/>
      <c r="S23370" s="35"/>
      <c r="T23370" s="147"/>
    </row>
    <row r="23371">
      <c r="A23371" s="147"/>
      <c r="B23371" s="64"/>
      <c r="C23371" s="147" t="s">
        <v>217</v>
      </c>
      <c r="E23371" s="161"/>
      <c r="F23371" s="162"/>
      <c r="G23371" s="147"/>
      <c r="H23371" s="146"/>
      <c r="J23371" s="146"/>
      <c r="L23371" s="150"/>
      <c r="N23371" s="163"/>
      <c r="O23371" s="146"/>
      <c r="P23371" s="146"/>
      <c r="Q23371" s="146"/>
      <c r="R23371" s="34"/>
      <c r="S23371" s="35"/>
      <c r="T23371" s="147"/>
    </row>
    <row r="23372">
      <c r="A23372" s="147"/>
      <c r="B23372" s="64"/>
      <c r="C23372" s="147" t="s">
        <v>217</v>
      </c>
      <c r="E23372" s="161"/>
      <c r="F23372" s="162"/>
      <c r="G23372" s="147"/>
      <c r="H23372" s="146"/>
      <c r="J23372" s="146"/>
      <c r="L23372" s="150"/>
      <c r="N23372" s="163"/>
      <c r="O23372" s="146"/>
      <c r="P23372" s="146"/>
      <c r="Q23372" s="146"/>
      <c r="R23372" s="34"/>
      <c r="S23372" s="35"/>
      <c r="T23372" s="147"/>
    </row>
    <row r="23373">
      <c r="A23373" s="147"/>
      <c r="B23373" s="64"/>
      <c r="C23373" s="147" t="s">
        <v>217</v>
      </c>
      <c r="E23373" s="161"/>
      <c r="F23373" s="162"/>
      <c r="G23373" s="147"/>
      <c r="H23373" s="146"/>
      <c r="J23373" s="146"/>
      <c r="L23373" s="150"/>
      <c r="N23373" s="163"/>
      <c r="O23373" s="146"/>
      <c r="P23373" s="146"/>
      <c r="Q23373" s="146"/>
      <c r="R23373" s="34"/>
      <c r="S23373" s="35"/>
      <c r="T23373" s="147"/>
    </row>
    <row r="23374">
      <c r="A23374" s="147"/>
      <c r="B23374" s="64"/>
      <c r="C23374" s="147" t="s">
        <v>217</v>
      </c>
      <c r="E23374" s="161"/>
      <c r="F23374" s="162"/>
      <c r="G23374" s="147"/>
      <c r="H23374" s="146"/>
      <c r="J23374" s="146"/>
      <c r="L23374" s="150"/>
      <c r="N23374" s="163"/>
      <c r="O23374" s="146"/>
      <c r="P23374" s="146"/>
      <c r="Q23374" s="146"/>
      <c r="R23374" s="34"/>
      <c r="S23374" s="35"/>
      <c r="T23374" s="147"/>
    </row>
    <row r="23375">
      <c r="A23375" s="147"/>
      <c r="B23375" s="64"/>
      <c r="C23375" s="147" t="s">
        <v>217</v>
      </c>
      <c r="E23375" s="161"/>
      <c r="F23375" s="162"/>
      <c r="G23375" s="147"/>
      <c r="H23375" s="146"/>
      <c r="J23375" s="146"/>
      <c r="L23375" s="150"/>
      <c r="N23375" s="163"/>
      <c r="O23375" s="146"/>
      <c r="P23375" s="146"/>
      <c r="Q23375" s="146"/>
      <c r="R23375" s="34"/>
      <c r="S23375" s="35"/>
      <c r="T23375" s="147"/>
    </row>
    <row r="23376">
      <c r="A23376" s="147"/>
      <c r="B23376" s="64"/>
      <c r="C23376" s="147" t="s">
        <v>217</v>
      </c>
      <c r="E23376" s="161"/>
      <c r="F23376" s="162"/>
      <c r="G23376" s="147"/>
      <c r="H23376" s="146"/>
      <c r="J23376" s="146"/>
      <c r="L23376" s="150"/>
      <c r="N23376" s="163"/>
      <c r="O23376" s="146"/>
      <c r="P23376" s="146"/>
      <c r="Q23376" s="146"/>
      <c r="R23376" s="34"/>
      <c r="S23376" s="35"/>
      <c r="T23376" s="147"/>
    </row>
    <row r="23377">
      <c r="A23377" s="147"/>
      <c r="B23377" s="64"/>
      <c r="C23377" s="147" t="s">
        <v>217</v>
      </c>
      <c r="E23377" s="161"/>
      <c r="F23377" s="162"/>
      <c r="G23377" s="147"/>
      <c r="H23377" s="146"/>
      <c r="J23377" s="146"/>
      <c r="L23377" s="150"/>
      <c r="N23377" s="163"/>
      <c r="O23377" s="146"/>
      <c r="P23377" s="146"/>
      <c r="Q23377" s="146"/>
      <c r="R23377" s="34"/>
      <c r="S23377" s="35"/>
      <c r="T23377" s="147"/>
    </row>
    <row r="23378">
      <c r="A23378" s="147"/>
      <c r="B23378" s="64"/>
      <c r="C23378" s="147" t="s">
        <v>217</v>
      </c>
      <c r="E23378" s="161"/>
      <c r="F23378" s="162"/>
      <c r="G23378" s="147"/>
      <c r="H23378" s="146"/>
      <c r="J23378" s="146"/>
      <c r="L23378" s="150"/>
      <c r="N23378" s="163"/>
      <c r="O23378" s="146"/>
      <c r="P23378" s="146"/>
      <c r="Q23378" s="146"/>
      <c r="R23378" s="34"/>
      <c r="S23378" s="35"/>
      <c r="T23378" s="147"/>
    </row>
    <row r="23379">
      <c r="A23379" s="147"/>
      <c r="B23379" s="64"/>
      <c r="C23379" s="147" t="s">
        <v>217</v>
      </c>
      <c r="E23379" s="161"/>
      <c r="F23379" s="162"/>
      <c r="G23379" s="147"/>
      <c r="H23379" s="146"/>
      <c r="J23379" s="146"/>
      <c r="L23379" s="150"/>
      <c r="N23379" s="163"/>
      <c r="O23379" s="146"/>
      <c r="P23379" s="146"/>
      <c r="Q23379" s="146"/>
      <c r="R23379" s="34"/>
      <c r="S23379" s="35"/>
      <c r="T23379" s="147"/>
    </row>
    <row r="23380">
      <c r="A23380" s="147"/>
      <c r="B23380" s="64"/>
      <c r="C23380" s="147" t="s">
        <v>217</v>
      </c>
      <c r="E23380" s="161"/>
      <c r="F23380" s="162"/>
      <c r="G23380" s="147"/>
      <c r="H23380" s="146"/>
      <c r="J23380" s="146"/>
      <c r="L23380" s="150"/>
      <c r="N23380" s="163"/>
      <c r="O23380" s="146"/>
      <c r="P23380" s="146"/>
      <c r="Q23380" s="146"/>
      <c r="R23380" s="34"/>
      <c r="S23380" s="35"/>
      <c r="T23380" s="147"/>
    </row>
    <row r="23381">
      <c r="A23381" s="147"/>
      <c r="B23381" s="64"/>
      <c r="C23381" s="147" t="s">
        <v>217</v>
      </c>
      <c r="E23381" s="161"/>
      <c r="F23381" s="162"/>
      <c r="G23381" s="147"/>
      <c r="H23381" s="146"/>
      <c r="J23381" s="146"/>
      <c r="L23381" s="150"/>
      <c r="N23381" s="163"/>
      <c r="O23381" s="146"/>
      <c r="P23381" s="146"/>
      <c r="Q23381" s="146"/>
      <c r="R23381" s="34"/>
      <c r="S23381" s="35"/>
      <c r="T23381" s="147"/>
    </row>
    <row r="23382">
      <c r="A23382" s="147"/>
      <c r="B23382" s="64"/>
      <c r="C23382" s="147" t="s">
        <v>217</v>
      </c>
      <c r="E23382" s="161"/>
      <c r="F23382" s="162"/>
      <c r="G23382" s="147"/>
      <c r="H23382" s="146"/>
      <c r="J23382" s="146"/>
      <c r="L23382" s="150"/>
      <c r="N23382" s="163"/>
      <c r="O23382" s="146"/>
      <c r="P23382" s="146"/>
      <c r="Q23382" s="146"/>
      <c r="R23382" s="34"/>
      <c r="S23382" s="35"/>
      <c r="T23382" s="147"/>
    </row>
    <row r="23383">
      <c r="A23383" s="147"/>
      <c r="B23383" s="64"/>
      <c r="C23383" s="147" t="s">
        <v>217</v>
      </c>
      <c r="E23383" s="161"/>
      <c r="F23383" s="162"/>
      <c r="G23383" s="147"/>
      <c r="H23383" s="146"/>
      <c r="J23383" s="146"/>
      <c r="L23383" s="150"/>
      <c r="N23383" s="163"/>
      <c r="O23383" s="146"/>
      <c r="P23383" s="146"/>
      <c r="Q23383" s="146"/>
      <c r="R23383" s="34"/>
      <c r="S23383" s="35"/>
      <c r="T23383" s="147"/>
    </row>
    <row r="23384">
      <c r="A23384" s="147"/>
      <c r="B23384" s="64"/>
      <c r="C23384" s="147" t="s">
        <v>217</v>
      </c>
      <c r="E23384" s="161"/>
      <c r="F23384" s="162"/>
      <c r="G23384" s="147"/>
      <c r="H23384" s="146"/>
      <c r="J23384" s="146"/>
      <c r="L23384" s="150"/>
      <c r="N23384" s="163"/>
      <c r="O23384" s="146"/>
      <c r="P23384" s="146"/>
      <c r="Q23384" s="146"/>
      <c r="R23384" s="34"/>
      <c r="S23384" s="35"/>
      <c r="T23384" s="147"/>
    </row>
    <row r="23385">
      <c r="A23385" s="147"/>
      <c r="B23385" s="64"/>
      <c r="C23385" s="147" t="s">
        <v>217</v>
      </c>
      <c r="E23385" s="161"/>
      <c r="F23385" s="162"/>
      <c r="G23385" s="147"/>
      <c r="H23385" s="146"/>
      <c r="J23385" s="146"/>
      <c r="L23385" s="150"/>
      <c r="N23385" s="163"/>
      <c r="O23385" s="146"/>
      <c r="P23385" s="146"/>
      <c r="Q23385" s="146"/>
      <c r="R23385" s="34"/>
      <c r="S23385" s="35"/>
      <c r="T23385" s="147"/>
    </row>
    <row r="23386">
      <c r="A23386" s="147"/>
      <c r="B23386" s="64"/>
      <c r="C23386" s="147" t="s">
        <v>217</v>
      </c>
      <c r="E23386" s="161"/>
      <c r="F23386" s="162"/>
      <c r="G23386" s="147"/>
      <c r="H23386" s="146"/>
      <c r="J23386" s="146"/>
      <c r="L23386" s="150"/>
      <c r="N23386" s="163"/>
      <c r="O23386" s="146"/>
      <c r="P23386" s="146"/>
      <c r="Q23386" s="146"/>
      <c r="R23386" s="34"/>
      <c r="S23386" s="35"/>
      <c r="T23386" s="147"/>
    </row>
    <row r="23387">
      <c r="A23387" s="147"/>
      <c r="B23387" s="64"/>
      <c r="C23387" s="147" t="s">
        <v>217</v>
      </c>
      <c r="E23387" s="161"/>
      <c r="F23387" s="162"/>
      <c r="G23387" s="147"/>
      <c r="H23387" s="146"/>
      <c r="J23387" s="146"/>
      <c r="L23387" s="150"/>
      <c r="N23387" s="163"/>
      <c r="O23387" s="146"/>
      <c r="P23387" s="146"/>
      <c r="Q23387" s="146"/>
      <c r="R23387" s="34"/>
      <c r="S23387" s="35"/>
      <c r="T23387" s="147"/>
    </row>
    <row r="23388">
      <c r="A23388" s="147"/>
      <c r="B23388" s="64"/>
      <c r="C23388" s="147" t="s">
        <v>217</v>
      </c>
      <c r="E23388" s="161"/>
      <c r="F23388" s="162"/>
      <c r="G23388" s="147"/>
      <c r="H23388" s="146"/>
      <c r="J23388" s="146"/>
      <c r="L23388" s="150"/>
      <c r="N23388" s="163"/>
      <c r="O23388" s="146"/>
      <c r="P23388" s="146"/>
      <c r="Q23388" s="146"/>
      <c r="R23388" s="34"/>
      <c r="S23388" s="35"/>
      <c r="T23388" s="147"/>
    </row>
    <row r="23389">
      <c r="A23389" s="147"/>
      <c r="B23389" s="64"/>
      <c r="C23389" s="147" t="s">
        <v>217</v>
      </c>
      <c r="E23389" s="161"/>
      <c r="F23389" s="162"/>
      <c r="G23389" s="147"/>
      <c r="H23389" s="146"/>
      <c r="J23389" s="146"/>
      <c r="L23389" s="150"/>
      <c r="N23389" s="163"/>
      <c r="O23389" s="146"/>
      <c r="P23389" s="146"/>
      <c r="Q23389" s="146"/>
      <c r="R23389" s="34"/>
      <c r="S23389" s="35"/>
      <c r="T23389" s="147"/>
    </row>
    <row r="23390">
      <c r="A23390" s="147"/>
      <c r="B23390" s="64"/>
      <c r="C23390" s="147" t="s">
        <v>217</v>
      </c>
      <c r="E23390" s="161"/>
      <c r="F23390" s="162"/>
      <c r="G23390" s="147"/>
      <c r="H23390" s="146"/>
      <c r="J23390" s="146"/>
      <c r="L23390" s="150"/>
      <c r="N23390" s="163"/>
      <c r="O23390" s="146"/>
      <c r="P23390" s="146"/>
      <c r="Q23390" s="146"/>
      <c r="R23390" s="34"/>
      <c r="S23390" s="35"/>
      <c r="T23390" s="147"/>
    </row>
    <row r="23391">
      <c r="A23391" s="147"/>
      <c r="B23391" s="64"/>
      <c r="C23391" s="147" t="s">
        <v>217</v>
      </c>
      <c r="E23391" s="161"/>
      <c r="F23391" s="162"/>
      <c r="G23391" s="147"/>
      <c r="H23391" s="146"/>
      <c r="J23391" s="146"/>
      <c r="L23391" s="150"/>
      <c r="N23391" s="163"/>
      <c r="O23391" s="146"/>
      <c r="P23391" s="146"/>
      <c r="Q23391" s="146"/>
      <c r="R23391" s="34"/>
      <c r="S23391" s="35"/>
      <c r="T23391" s="147"/>
    </row>
    <row r="23392">
      <c r="A23392" s="147"/>
      <c r="B23392" s="64"/>
      <c r="C23392" s="147" t="s">
        <v>217</v>
      </c>
      <c r="E23392" s="161"/>
      <c r="F23392" s="162"/>
      <c r="G23392" s="147"/>
      <c r="H23392" s="146"/>
      <c r="J23392" s="146"/>
      <c r="L23392" s="150"/>
      <c r="N23392" s="163"/>
      <c r="O23392" s="146"/>
      <c r="P23392" s="146"/>
      <c r="Q23392" s="146"/>
      <c r="R23392" s="34"/>
      <c r="S23392" s="35"/>
      <c r="T23392" s="147"/>
    </row>
    <row r="23393">
      <c r="A23393" s="147"/>
      <c r="B23393" s="64"/>
      <c r="C23393" s="147" t="s">
        <v>217</v>
      </c>
      <c r="E23393" s="161"/>
      <c r="F23393" s="162"/>
      <c r="G23393" s="147"/>
      <c r="H23393" s="146"/>
      <c r="J23393" s="146"/>
      <c r="L23393" s="150"/>
      <c r="N23393" s="163"/>
      <c r="O23393" s="146"/>
      <c r="P23393" s="146"/>
      <c r="Q23393" s="146"/>
      <c r="R23393" s="34"/>
      <c r="S23393" s="35"/>
      <c r="T23393" s="147"/>
    </row>
    <row r="23394">
      <c r="A23394" s="147"/>
      <c r="B23394" s="64"/>
      <c r="C23394" s="147" t="s">
        <v>217</v>
      </c>
      <c r="E23394" s="161"/>
      <c r="F23394" s="162"/>
      <c r="G23394" s="147"/>
      <c r="H23394" s="146"/>
      <c r="J23394" s="146"/>
      <c r="L23394" s="150"/>
      <c r="N23394" s="163"/>
      <c r="O23394" s="146"/>
      <c r="P23394" s="146"/>
      <c r="Q23394" s="146"/>
      <c r="R23394" s="34"/>
      <c r="S23394" s="35"/>
      <c r="T23394" s="147"/>
    </row>
    <row r="23395">
      <c r="A23395" s="147"/>
      <c r="B23395" s="64"/>
      <c r="C23395" s="147" t="s">
        <v>217</v>
      </c>
      <c r="E23395" s="161"/>
      <c r="F23395" s="162"/>
      <c r="G23395" s="147"/>
      <c r="H23395" s="146"/>
      <c r="J23395" s="146"/>
      <c r="L23395" s="150"/>
      <c r="N23395" s="163"/>
      <c r="O23395" s="146"/>
      <c r="P23395" s="146"/>
      <c r="Q23395" s="146"/>
      <c r="R23395" s="34"/>
      <c r="S23395" s="35"/>
      <c r="T23395" s="147"/>
    </row>
    <row r="23396">
      <c r="A23396" s="147"/>
      <c r="B23396" s="64"/>
      <c r="C23396" s="147" t="s">
        <v>217</v>
      </c>
      <c r="E23396" s="161"/>
      <c r="F23396" s="162"/>
      <c r="G23396" s="147"/>
      <c r="H23396" s="146"/>
      <c r="J23396" s="146"/>
      <c r="L23396" s="150"/>
      <c r="N23396" s="163"/>
      <c r="O23396" s="146"/>
      <c r="P23396" s="146"/>
      <c r="Q23396" s="146"/>
      <c r="R23396" s="34"/>
      <c r="S23396" s="35"/>
      <c r="T23396" s="147"/>
    </row>
    <row r="23397">
      <c r="A23397" s="147"/>
      <c r="B23397" s="64"/>
      <c r="C23397" s="147" t="s">
        <v>217</v>
      </c>
      <c r="E23397" s="161"/>
      <c r="F23397" s="162"/>
      <c r="G23397" s="147"/>
      <c r="H23397" s="146"/>
      <c r="J23397" s="146"/>
      <c r="L23397" s="150"/>
      <c r="N23397" s="163"/>
      <c r="O23397" s="146"/>
      <c r="P23397" s="146"/>
      <c r="Q23397" s="146"/>
      <c r="R23397" s="34"/>
      <c r="S23397" s="35"/>
      <c r="T23397" s="147"/>
    </row>
    <row r="23398">
      <c r="A23398" s="147"/>
      <c r="B23398" s="64"/>
      <c r="C23398" s="147" t="s">
        <v>217</v>
      </c>
      <c r="E23398" s="161"/>
      <c r="F23398" s="162"/>
      <c r="G23398" s="147"/>
      <c r="H23398" s="146"/>
      <c r="J23398" s="146"/>
      <c r="L23398" s="150"/>
      <c r="N23398" s="163"/>
      <c r="O23398" s="146"/>
      <c r="P23398" s="146"/>
      <c r="Q23398" s="146"/>
      <c r="R23398" s="34"/>
      <c r="S23398" s="35"/>
      <c r="T23398" s="147"/>
    </row>
    <row r="23399">
      <c r="A23399" s="147"/>
      <c r="B23399" s="64"/>
      <c r="C23399" s="147" t="s">
        <v>217</v>
      </c>
      <c r="E23399" s="161"/>
      <c r="F23399" s="162"/>
      <c r="G23399" s="147"/>
      <c r="H23399" s="146"/>
      <c r="J23399" s="146"/>
      <c r="L23399" s="150"/>
      <c r="N23399" s="163"/>
      <c r="O23399" s="146"/>
      <c r="P23399" s="146"/>
      <c r="Q23399" s="146"/>
      <c r="R23399" s="34"/>
      <c r="S23399" s="35"/>
      <c r="T23399" s="147"/>
    </row>
    <row r="23400">
      <c r="A23400" s="147"/>
      <c r="B23400" s="64"/>
      <c r="C23400" s="147" t="s">
        <v>217</v>
      </c>
      <c r="E23400" s="161"/>
      <c r="F23400" s="162"/>
      <c r="G23400" s="147"/>
      <c r="H23400" s="146"/>
      <c r="J23400" s="146"/>
      <c r="L23400" s="150"/>
      <c r="N23400" s="163"/>
      <c r="O23400" s="146"/>
      <c r="P23400" s="146"/>
      <c r="Q23400" s="146"/>
      <c r="R23400" s="34"/>
      <c r="S23400" s="35"/>
      <c r="T23400" s="147"/>
    </row>
    <row r="23401">
      <c r="A23401" s="147"/>
      <c r="B23401" s="64"/>
      <c r="C23401" s="147" t="s">
        <v>217</v>
      </c>
      <c r="E23401" s="161"/>
      <c r="F23401" s="162"/>
      <c r="G23401" s="147"/>
      <c r="H23401" s="146"/>
      <c r="J23401" s="146"/>
      <c r="L23401" s="150"/>
      <c r="N23401" s="163"/>
      <c r="O23401" s="146"/>
      <c r="P23401" s="146"/>
      <c r="Q23401" s="146"/>
      <c r="R23401" s="34"/>
      <c r="S23401" s="35"/>
      <c r="T23401" s="147"/>
    </row>
    <row r="23402">
      <c r="A23402" s="147"/>
      <c r="B23402" s="64"/>
      <c r="C23402" s="147" t="s">
        <v>217</v>
      </c>
      <c r="E23402" s="161"/>
      <c r="F23402" s="162"/>
      <c r="G23402" s="147"/>
      <c r="H23402" s="146"/>
      <c r="J23402" s="146"/>
      <c r="L23402" s="150"/>
      <c r="N23402" s="163"/>
      <c r="O23402" s="146"/>
      <c r="P23402" s="146"/>
      <c r="Q23402" s="146"/>
      <c r="R23402" s="34"/>
      <c r="S23402" s="35"/>
      <c r="T23402" s="147"/>
    </row>
    <row r="23403">
      <c r="A23403" s="147"/>
      <c r="B23403" s="64"/>
      <c r="C23403" s="147" t="s">
        <v>217</v>
      </c>
      <c r="E23403" s="161"/>
      <c r="F23403" s="162"/>
      <c r="G23403" s="147"/>
      <c r="H23403" s="146"/>
      <c r="J23403" s="146"/>
      <c r="L23403" s="150"/>
      <c r="N23403" s="163"/>
      <c r="O23403" s="146"/>
      <c r="P23403" s="146"/>
      <c r="Q23403" s="146"/>
      <c r="R23403" s="34"/>
      <c r="S23403" s="35"/>
      <c r="T23403" s="147"/>
    </row>
    <row r="23404">
      <c r="A23404" s="147"/>
      <c r="B23404" s="64"/>
      <c r="C23404" s="147" t="s">
        <v>217</v>
      </c>
      <c r="E23404" s="161"/>
      <c r="F23404" s="162"/>
      <c r="G23404" s="147"/>
      <c r="H23404" s="146"/>
      <c r="J23404" s="146"/>
      <c r="L23404" s="150"/>
      <c r="N23404" s="163"/>
      <c r="O23404" s="146"/>
      <c r="P23404" s="146"/>
      <c r="Q23404" s="146"/>
      <c r="R23404" s="34"/>
      <c r="S23404" s="35"/>
      <c r="T23404" s="147"/>
    </row>
    <row r="23405">
      <c r="A23405" s="147"/>
      <c r="B23405" s="64"/>
      <c r="C23405" s="147" t="s">
        <v>217</v>
      </c>
      <c r="E23405" s="161"/>
      <c r="F23405" s="162"/>
      <c r="G23405" s="147"/>
      <c r="H23405" s="146"/>
      <c r="J23405" s="146"/>
      <c r="L23405" s="150"/>
      <c r="N23405" s="163"/>
      <c r="O23405" s="146"/>
      <c r="P23405" s="146"/>
      <c r="Q23405" s="146"/>
      <c r="R23405" s="34"/>
      <c r="S23405" s="35"/>
      <c r="T23405" s="147"/>
    </row>
    <row r="23406">
      <c r="A23406" s="147"/>
      <c r="B23406" s="64"/>
      <c r="C23406" s="147" t="s">
        <v>217</v>
      </c>
      <c r="E23406" s="161"/>
      <c r="F23406" s="162"/>
      <c r="G23406" s="147"/>
      <c r="H23406" s="146"/>
      <c r="J23406" s="146"/>
      <c r="L23406" s="150"/>
      <c r="N23406" s="163"/>
      <c r="O23406" s="146"/>
      <c r="P23406" s="146"/>
      <c r="Q23406" s="146"/>
      <c r="R23406" s="34"/>
      <c r="S23406" s="35"/>
      <c r="T23406" s="147"/>
    </row>
    <row r="23407">
      <c r="A23407" s="147"/>
      <c r="B23407" s="64"/>
      <c r="C23407" s="147" t="s">
        <v>217</v>
      </c>
      <c r="E23407" s="161"/>
      <c r="F23407" s="162"/>
      <c r="G23407" s="147"/>
      <c r="H23407" s="146"/>
      <c r="J23407" s="146"/>
      <c r="L23407" s="150"/>
      <c r="N23407" s="163"/>
      <c r="O23407" s="146"/>
      <c r="P23407" s="146"/>
      <c r="Q23407" s="146"/>
      <c r="R23407" s="34"/>
      <c r="S23407" s="35"/>
      <c r="T23407" s="147"/>
    </row>
    <row r="23408">
      <c r="A23408" s="147"/>
      <c r="B23408" s="64"/>
      <c r="C23408" s="147" t="s">
        <v>217</v>
      </c>
      <c r="E23408" s="161"/>
      <c r="F23408" s="162"/>
      <c r="G23408" s="147"/>
      <c r="H23408" s="146"/>
      <c r="J23408" s="146"/>
      <c r="L23408" s="150"/>
      <c r="N23408" s="163"/>
      <c r="O23408" s="146"/>
      <c r="P23408" s="146"/>
      <c r="Q23408" s="146"/>
      <c r="R23408" s="34"/>
      <c r="S23408" s="35"/>
      <c r="T23408" s="147"/>
    </row>
    <row r="23409">
      <c r="A23409" s="147"/>
      <c r="B23409" s="64"/>
      <c r="C23409" s="147" t="s">
        <v>217</v>
      </c>
      <c r="E23409" s="161"/>
      <c r="F23409" s="162"/>
      <c r="G23409" s="147"/>
      <c r="H23409" s="146"/>
      <c r="J23409" s="146"/>
      <c r="L23409" s="150"/>
      <c r="N23409" s="163"/>
      <c r="O23409" s="146"/>
      <c r="P23409" s="146"/>
      <c r="Q23409" s="146"/>
      <c r="R23409" s="34"/>
      <c r="S23409" s="35"/>
      <c r="T23409" s="147"/>
    </row>
    <row r="23410">
      <c r="A23410" s="147"/>
      <c r="B23410" s="64"/>
      <c r="C23410" s="147" t="s">
        <v>217</v>
      </c>
      <c r="E23410" s="161"/>
      <c r="F23410" s="162"/>
      <c r="G23410" s="147"/>
      <c r="H23410" s="146"/>
      <c r="J23410" s="146"/>
      <c r="L23410" s="150"/>
      <c r="N23410" s="163"/>
      <c r="O23410" s="146"/>
      <c r="P23410" s="146"/>
      <c r="Q23410" s="146"/>
      <c r="R23410" s="34"/>
      <c r="S23410" s="35"/>
      <c r="T23410" s="147"/>
    </row>
    <row r="23411">
      <c r="A23411" s="147"/>
      <c r="B23411" s="64"/>
      <c r="C23411" s="147" t="s">
        <v>217</v>
      </c>
      <c r="E23411" s="161"/>
      <c r="F23411" s="162"/>
      <c r="G23411" s="147"/>
      <c r="H23411" s="146"/>
      <c r="J23411" s="146"/>
      <c r="L23411" s="150"/>
      <c r="N23411" s="163"/>
      <c r="O23411" s="146"/>
      <c r="P23411" s="146"/>
      <c r="Q23411" s="146"/>
      <c r="R23411" s="34"/>
      <c r="S23411" s="35"/>
      <c r="T23411" s="147"/>
    </row>
    <row r="23412">
      <c r="A23412" s="147"/>
      <c r="B23412" s="64"/>
      <c r="C23412" s="147" t="s">
        <v>217</v>
      </c>
      <c r="E23412" s="161"/>
      <c r="F23412" s="162"/>
      <c r="G23412" s="147"/>
      <c r="H23412" s="146"/>
      <c r="J23412" s="146"/>
      <c r="L23412" s="150"/>
      <c r="N23412" s="163"/>
      <c r="O23412" s="146"/>
      <c r="P23412" s="146"/>
      <c r="Q23412" s="146"/>
      <c r="R23412" s="34"/>
      <c r="S23412" s="35"/>
      <c r="T23412" s="147"/>
    </row>
    <row r="23413">
      <c r="A23413" s="147"/>
      <c r="B23413" s="64"/>
      <c r="C23413" s="147" t="s">
        <v>217</v>
      </c>
      <c r="E23413" s="161"/>
      <c r="F23413" s="162"/>
      <c r="G23413" s="147"/>
      <c r="H23413" s="146"/>
      <c r="J23413" s="146"/>
      <c r="L23413" s="150"/>
      <c r="N23413" s="163"/>
      <c r="O23413" s="146"/>
      <c r="P23413" s="146"/>
      <c r="Q23413" s="146"/>
      <c r="R23413" s="34"/>
      <c r="S23413" s="35"/>
      <c r="T23413" s="147"/>
    </row>
    <row r="23414">
      <c r="A23414" s="147"/>
      <c r="B23414" s="64"/>
      <c r="C23414" s="147" t="s">
        <v>217</v>
      </c>
      <c r="E23414" s="161"/>
      <c r="F23414" s="162"/>
      <c r="G23414" s="147"/>
      <c r="H23414" s="146"/>
      <c r="J23414" s="146"/>
      <c r="L23414" s="150"/>
      <c r="N23414" s="163"/>
      <c r="O23414" s="146"/>
      <c r="P23414" s="146"/>
      <c r="Q23414" s="146"/>
      <c r="R23414" s="34"/>
      <c r="S23414" s="35"/>
      <c r="T23414" s="147"/>
    </row>
    <row r="23415">
      <c r="A23415" s="147"/>
      <c r="B23415" s="64"/>
      <c r="C23415" s="147" t="s">
        <v>217</v>
      </c>
      <c r="E23415" s="161"/>
      <c r="F23415" s="162"/>
      <c r="G23415" s="147"/>
      <c r="H23415" s="146"/>
      <c r="J23415" s="146"/>
      <c r="L23415" s="150"/>
      <c r="N23415" s="163"/>
      <c r="O23415" s="146"/>
      <c r="P23415" s="146"/>
      <c r="Q23415" s="146"/>
      <c r="R23415" s="34"/>
      <c r="S23415" s="35"/>
      <c r="T23415" s="147"/>
    </row>
    <row r="23416">
      <c r="A23416" s="147"/>
      <c r="B23416" s="64"/>
      <c r="C23416" s="147" t="s">
        <v>217</v>
      </c>
      <c r="E23416" s="161"/>
      <c r="F23416" s="162"/>
      <c r="G23416" s="147"/>
      <c r="H23416" s="146"/>
      <c r="J23416" s="146"/>
      <c r="L23416" s="150"/>
      <c r="N23416" s="163"/>
      <c r="O23416" s="146"/>
      <c r="P23416" s="146"/>
      <c r="Q23416" s="146"/>
      <c r="R23416" s="34"/>
      <c r="S23416" s="35"/>
      <c r="T23416" s="147"/>
    </row>
    <row r="23417">
      <c r="A23417" s="147"/>
      <c r="B23417" s="64"/>
      <c r="C23417" s="147" t="s">
        <v>217</v>
      </c>
      <c r="E23417" s="161"/>
      <c r="F23417" s="162"/>
      <c r="G23417" s="147"/>
      <c r="H23417" s="146"/>
      <c r="J23417" s="146"/>
      <c r="L23417" s="150"/>
      <c r="N23417" s="163"/>
      <c r="O23417" s="146"/>
      <c r="P23417" s="146"/>
      <c r="Q23417" s="146"/>
      <c r="R23417" s="34"/>
      <c r="S23417" s="35"/>
      <c r="T23417" s="147"/>
    </row>
    <row r="23418">
      <c r="A23418" s="147"/>
      <c r="B23418" s="64"/>
      <c r="C23418" s="147" t="s">
        <v>217</v>
      </c>
      <c r="E23418" s="161"/>
      <c r="F23418" s="162"/>
      <c r="G23418" s="147"/>
      <c r="H23418" s="146"/>
      <c r="J23418" s="146"/>
      <c r="L23418" s="150"/>
      <c r="N23418" s="163"/>
      <c r="O23418" s="146"/>
      <c r="P23418" s="146"/>
      <c r="Q23418" s="146"/>
      <c r="R23418" s="34"/>
      <c r="S23418" s="35"/>
      <c r="T23418" s="147"/>
    </row>
    <row r="23419">
      <c r="A23419" s="147"/>
      <c r="B23419" s="64"/>
      <c r="C23419" s="147" t="s">
        <v>217</v>
      </c>
      <c r="E23419" s="161"/>
      <c r="F23419" s="162"/>
      <c r="G23419" s="147"/>
      <c r="H23419" s="146"/>
      <c r="J23419" s="146"/>
      <c r="L23419" s="150"/>
      <c r="N23419" s="163"/>
      <c r="O23419" s="146"/>
      <c r="P23419" s="146"/>
      <c r="Q23419" s="146"/>
      <c r="R23419" s="34"/>
      <c r="S23419" s="35"/>
      <c r="T23419" s="147"/>
    </row>
    <row r="23420">
      <c r="A23420" s="147"/>
      <c r="B23420" s="64"/>
      <c r="C23420" s="147" t="s">
        <v>217</v>
      </c>
      <c r="E23420" s="161"/>
      <c r="F23420" s="162"/>
      <c r="G23420" s="147"/>
      <c r="H23420" s="146"/>
      <c r="J23420" s="146"/>
      <c r="L23420" s="150"/>
      <c r="N23420" s="163"/>
      <c r="O23420" s="146"/>
      <c r="P23420" s="146"/>
      <c r="Q23420" s="146"/>
      <c r="R23420" s="34"/>
      <c r="S23420" s="35"/>
      <c r="T23420" s="147"/>
    </row>
    <row r="23421">
      <c r="A23421" s="147"/>
      <c r="B23421" s="64"/>
      <c r="C23421" s="147" t="s">
        <v>217</v>
      </c>
      <c r="E23421" s="161"/>
      <c r="F23421" s="162"/>
      <c r="G23421" s="147"/>
      <c r="H23421" s="146"/>
      <c r="J23421" s="146"/>
      <c r="L23421" s="150"/>
      <c r="N23421" s="163"/>
      <c r="O23421" s="146"/>
      <c r="P23421" s="146"/>
      <c r="Q23421" s="146"/>
      <c r="R23421" s="34"/>
      <c r="S23421" s="35"/>
      <c r="T23421" s="147"/>
    </row>
    <row r="23422">
      <c r="A23422" s="147"/>
      <c r="B23422" s="64"/>
      <c r="C23422" s="147" t="s">
        <v>217</v>
      </c>
      <c r="E23422" s="161"/>
      <c r="F23422" s="162"/>
      <c r="G23422" s="147"/>
      <c r="H23422" s="146"/>
      <c r="J23422" s="146"/>
      <c r="L23422" s="150"/>
      <c r="N23422" s="163"/>
      <c r="O23422" s="146"/>
      <c r="P23422" s="146"/>
      <c r="Q23422" s="146"/>
      <c r="R23422" s="34"/>
      <c r="S23422" s="35"/>
      <c r="T23422" s="147"/>
    </row>
    <row r="23423">
      <c r="A23423" s="147"/>
      <c r="B23423" s="64"/>
      <c r="C23423" s="147" t="s">
        <v>217</v>
      </c>
      <c r="E23423" s="161"/>
      <c r="F23423" s="162"/>
      <c r="G23423" s="147"/>
      <c r="H23423" s="146"/>
      <c r="J23423" s="146"/>
      <c r="L23423" s="150"/>
      <c r="N23423" s="163"/>
      <c r="O23423" s="146"/>
      <c r="P23423" s="146"/>
      <c r="Q23423" s="146"/>
      <c r="R23423" s="34"/>
      <c r="S23423" s="35"/>
      <c r="T23423" s="147"/>
    </row>
    <row r="23424">
      <c r="A23424" s="147"/>
      <c r="B23424" s="64"/>
      <c r="C23424" s="147" t="s">
        <v>217</v>
      </c>
      <c r="E23424" s="161"/>
      <c r="F23424" s="162"/>
      <c r="G23424" s="147"/>
      <c r="H23424" s="146"/>
      <c r="J23424" s="146"/>
      <c r="L23424" s="150"/>
      <c r="N23424" s="163"/>
      <c r="O23424" s="146"/>
      <c r="P23424" s="146"/>
      <c r="Q23424" s="146"/>
      <c r="R23424" s="34"/>
      <c r="S23424" s="35"/>
      <c r="T23424" s="147"/>
    </row>
    <row r="23425">
      <c r="A23425" s="147"/>
      <c r="B23425" s="64"/>
      <c r="C23425" s="147" t="s">
        <v>217</v>
      </c>
      <c r="E23425" s="161"/>
      <c r="F23425" s="162"/>
      <c r="G23425" s="147"/>
      <c r="H23425" s="146"/>
      <c r="J23425" s="146"/>
      <c r="L23425" s="150"/>
      <c r="N23425" s="163"/>
      <c r="O23425" s="146"/>
      <c r="P23425" s="146"/>
      <c r="Q23425" s="146"/>
      <c r="R23425" s="34"/>
      <c r="S23425" s="35"/>
      <c r="T23425" s="147"/>
    </row>
    <row r="23426">
      <c r="A23426" s="147"/>
      <c r="B23426" s="64"/>
      <c r="C23426" s="147" t="s">
        <v>217</v>
      </c>
      <c r="E23426" s="161"/>
      <c r="F23426" s="162"/>
      <c r="G23426" s="147"/>
      <c r="H23426" s="146"/>
      <c r="J23426" s="146"/>
      <c r="L23426" s="150"/>
      <c r="N23426" s="163"/>
      <c r="O23426" s="146"/>
      <c r="P23426" s="146"/>
      <c r="Q23426" s="146"/>
      <c r="R23426" s="34"/>
      <c r="S23426" s="35"/>
      <c r="T23426" s="147"/>
    </row>
    <row r="23427">
      <c r="A23427" s="147"/>
      <c r="B23427" s="64"/>
      <c r="C23427" s="147" t="s">
        <v>217</v>
      </c>
      <c r="E23427" s="161"/>
      <c r="F23427" s="162"/>
      <c r="G23427" s="147"/>
      <c r="H23427" s="146"/>
      <c r="J23427" s="146"/>
      <c r="L23427" s="150"/>
      <c r="N23427" s="163"/>
      <c r="O23427" s="146"/>
      <c r="P23427" s="146"/>
      <c r="Q23427" s="146"/>
      <c r="R23427" s="34"/>
      <c r="S23427" s="35"/>
      <c r="T23427" s="147"/>
    </row>
    <row r="23428">
      <c r="A23428" s="147"/>
      <c r="B23428" s="64"/>
      <c r="C23428" s="147" t="s">
        <v>217</v>
      </c>
      <c r="E23428" s="161"/>
      <c r="F23428" s="162"/>
      <c r="G23428" s="147"/>
      <c r="H23428" s="146"/>
      <c r="J23428" s="146"/>
      <c r="L23428" s="150"/>
      <c r="N23428" s="163"/>
      <c r="O23428" s="146"/>
      <c r="P23428" s="146"/>
      <c r="Q23428" s="146"/>
      <c r="R23428" s="34"/>
      <c r="S23428" s="35"/>
      <c r="T23428" s="147"/>
    </row>
    <row r="23429">
      <c r="A23429" s="147"/>
      <c r="B23429" s="64"/>
      <c r="C23429" s="147" t="s">
        <v>217</v>
      </c>
      <c r="E23429" s="161"/>
      <c r="F23429" s="162"/>
      <c r="G23429" s="147"/>
      <c r="H23429" s="146"/>
      <c r="J23429" s="146"/>
      <c r="L23429" s="150"/>
      <c r="N23429" s="163"/>
      <c r="O23429" s="146"/>
      <c r="P23429" s="146"/>
      <c r="Q23429" s="146"/>
      <c r="R23429" s="34"/>
      <c r="S23429" s="35"/>
      <c r="T23429" s="147"/>
    </row>
    <row r="23430">
      <c r="A23430" s="147"/>
      <c r="B23430" s="64"/>
      <c r="C23430" s="147" t="s">
        <v>217</v>
      </c>
      <c r="E23430" s="161"/>
      <c r="F23430" s="162"/>
      <c r="G23430" s="147"/>
      <c r="H23430" s="146"/>
      <c r="J23430" s="146"/>
      <c r="L23430" s="150"/>
      <c r="N23430" s="163"/>
      <c r="O23430" s="146"/>
      <c r="P23430" s="146"/>
      <c r="Q23430" s="146"/>
      <c r="R23430" s="34"/>
      <c r="S23430" s="35"/>
      <c r="T23430" s="147"/>
    </row>
    <row r="23431">
      <c r="A23431" s="147"/>
      <c r="B23431" s="64"/>
      <c r="C23431" s="147" t="s">
        <v>217</v>
      </c>
      <c r="E23431" s="161"/>
      <c r="F23431" s="162"/>
      <c r="G23431" s="147"/>
      <c r="H23431" s="146"/>
      <c r="J23431" s="146"/>
      <c r="L23431" s="150"/>
      <c r="N23431" s="163"/>
      <c r="O23431" s="146"/>
      <c r="P23431" s="146"/>
      <c r="Q23431" s="146"/>
      <c r="R23431" s="34"/>
      <c r="S23431" s="35"/>
      <c r="T23431" s="147"/>
    </row>
    <row r="23432">
      <c r="A23432" s="147"/>
      <c r="B23432" s="64"/>
      <c r="C23432" s="147" t="s">
        <v>217</v>
      </c>
      <c r="E23432" s="161"/>
      <c r="F23432" s="162"/>
      <c r="G23432" s="147"/>
      <c r="H23432" s="146"/>
      <c r="J23432" s="146"/>
      <c r="L23432" s="150"/>
      <c r="N23432" s="163"/>
      <c r="O23432" s="146"/>
      <c r="P23432" s="146"/>
      <c r="Q23432" s="146"/>
      <c r="R23432" s="34"/>
      <c r="S23432" s="35"/>
      <c r="T23432" s="147"/>
    </row>
    <row r="23433">
      <c r="A23433" s="147"/>
      <c r="B23433" s="64"/>
      <c r="C23433" s="147" t="s">
        <v>217</v>
      </c>
      <c r="E23433" s="161"/>
      <c r="F23433" s="162"/>
      <c r="G23433" s="147"/>
      <c r="H23433" s="146"/>
      <c r="J23433" s="146"/>
      <c r="L23433" s="150"/>
      <c r="N23433" s="163"/>
      <c r="O23433" s="146"/>
      <c r="P23433" s="146"/>
      <c r="Q23433" s="146"/>
      <c r="R23433" s="34"/>
      <c r="S23433" s="35"/>
      <c r="T23433" s="147"/>
    </row>
    <row r="23434">
      <c r="A23434" s="147"/>
      <c r="B23434" s="64"/>
      <c r="C23434" s="147" t="s">
        <v>217</v>
      </c>
      <c r="E23434" s="161"/>
      <c r="F23434" s="162"/>
      <c r="G23434" s="147"/>
      <c r="H23434" s="146"/>
      <c r="J23434" s="146"/>
      <c r="L23434" s="150"/>
      <c r="N23434" s="163"/>
      <c r="O23434" s="146"/>
      <c r="P23434" s="146"/>
      <c r="Q23434" s="146"/>
      <c r="R23434" s="34"/>
      <c r="S23434" s="35"/>
      <c r="T23434" s="147"/>
    </row>
    <row r="23435">
      <c r="A23435" s="147"/>
      <c r="B23435" s="64"/>
      <c r="C23435" s="147" t="s">
        <v>217</v>
      </c>
      <c r="E23435" s="161"/>
      <c r="F23435" s="162"/>
      <c r="G23435" s="147"/>
      <c r="H23435" s="146"/>
      <c r="J23435" s="146"/>
      <c r="L23435" s="150"/>
      <c r="N23435" s="163"/>
      <c r="O23435" s="146"/>
      <c r="P23435" s="146"/>
      <c r="Q23435" s="146"/>
      <c r="R23435" s="34"/>
      <c r="S23435" s="35"/>
      <c r="T23435" s="147"/>
    </row>
    <row r="23436">
      <c r="A23436" s="147"/>
      <c r="B23436" s="64"/>
      <c r="C23436" s="147" t="s">
        <v>217</v>
      </c>
      <c r="E23436" s="161"/>
      <c r="F23436" s="162"/>
      <c r="G23436" s="147"/>
      <c r="H23436" s="146"/>
      <c r="J23436" s="146"/>
      <c r="L23436" s="150"/>
      <c r="N23436" s="163"/>
      <c r="O23436" s="146"/>
      <c r="P23436" s="146"/>
      <c r="Q23436" s="146"/>
      <c r="R23436" s="34"/>
      <c r="S23436" s="35"/>
      <c r="T23436" s="147"/>
    </row>
    <row r="23437">
      <c r="A23437" s="147"/>
      <c r="B23437" s="64"/>
      <c r="C23437" s="147" t="s">
        <v>217</v>
      </c>
      <c r="E23437" s="161"/>
      <c r="F23437" s="162"/>
      <c r="G23437" s="147"/>
      <c r="H23437" s="146"/>
      <c r="J23437" s="146"/>
      <c r="L23437" s="150"/>
      <c r="N23437" s="163"/>
      <c r="O23437" s="146"/>
      <c r="P23437" s="146"/>
      <c r="Q23437" s="146"/>
      <c r="R23437" s="34"/>
      <c r="S23437" s="35"/>
      <c r="T23437" s="147"/>
    </row>
    <row r="23438">
      <c r="A23438" s="147"/>
      <c r="B23438" s="64"/>
      <c r="C23438" s="147" t="s">
        <v>217</v>
      </c>
      <c r="E23438" s="161"/>
      <c r="F23438" s="162"/>
      <c r="G23438" s="147"/>
      <c r="H23438" s="146"/>
      <c r="J23438" s="146"/>
      <c r="L23438" s="150"/>
      <c r="N23438" s="163"/>
      <c r="O23438" s="146"/>
      <c r="P23438" s="146"/>
      <c r="Q23438" s="146"/>
      <c r="R23438" s="34"/>
      <c r="S23438" s="35"/>
      <c r="T23438" s="147"/>
    </row>
    <row r="23439">
      <c r="A23439" s="147"/>
      <c r="B23439" s="64"/>
      <c r="C23439" s="147" t="s">
        <v>217</v>
      </c>
      <c r="E23439" s="161"/>
      <c r="F23439" s="162"/>
      <c r="G23439" s="147"/>
      <c r="H23439" s="146"/>
      <c r="J23439" s="146"/>
      <c r="L23439" s="150"/>
      <c r="N23439" s="163"/>
      <c r="O23439" s="146"/>
      <c r="P23439" s="146"/>
      <c r="Q23439" s="146"/>
      <c r="R23439" s="34"/>
      <c r="S23439" s="35"/>
      <c r="T23439" s="147"/>
    </row>
    <row r="23440">
      <c r="A23440" s="147"/>
      <c r="B23440" s="64"/>
      <c r="C23440" s="147" t="s">
        <v>217</v>
      </c>
      <c r="E23440" s="161"/>
      <c r="F23440" s="162"/>
      <c r="G23440" s="147"/>
      <c r="H23440" s="146"/>
      <c r="J23440" s="146"/>
      <c r="L23440" s="150"/>
      <c r="N23440" s="163"/>
      <c r="O23440" s="146"/>
      <c r="P23440" s="146"/>
      <c r="Q23440" s="146"/>
      <c r="R23440" s="34"/>
      <c r="S23440" s="35"/>
      <c r="T23440" s="147"/>
    </row>
    <row r="23441">
      <c r="A23441" s="147"/>
      <c r="B23441" s="64"/>
      <c r="C23441" s="147" t="s">
        <v>217</v>
      </c>
      <c r="E23441" s="161"/>
      <c r="F23441" s="162"/>
      <c r="G23441" s="147"/>
      <c r="H23441" s="146"/>
      <c r="J23441" s="146"/>
      <c r="L23441" s="150"/>
      <c r="N23441" s="163"/>
      <c r="O23441" s="146"/>
      <c r="P23441" s="146"/>
      <c r="Q23441" s="146"/>
      <c r="R23441" s="34"/>
      <c r="S23441" s="35"/>
      <c r="T23441" s="147"/>
    </row>
    <row r="23442">
      <c r="A23442" s="147"/>
      <c r="B23442" s="64"/>
      <c r="C23442" s="147" t="s">
        <v>217</v>
      </c>
      <c r="E23442" s="161"/>
      <c r="F23442" s="162"/>
      <c r="G23442" s="147"/>
      <c r="H23442" s="146"/>
      <c r="J23442" s="146"/>
      <c r="L23442" s="150"/>
      <c r="N23442" s="163"/>
      <c r="O23442" s="146"/>
      <c r="P23442" s="146"/>
      <c r="Q23442" s="146"/>
      <c r="R23442" s="34"/>
      <c r="S23442" s="35"/>
      <c r="T23442" s="147"/>
    </row>
    <row r="23443">
      <c r="A23443" s="147"/>
      <c r="B23443" s="64"/>
      <c r="C23443" s="147" t="s">
        <v>217</v>
      </c>
      <c r="E23443" s="161"/>
      <c r="F23443" s="162"/>
      <c r="G23443" s="147"/>
      <c r="H23443" s="146"/>
      <c r="J23443" s="146"/>
      <c r="L23443" s="150"/>
      <c r="N23443" s="163"/>
      <c r="O23443" s="146"/>
      <c r="P23443" s="146"/>
      <c r="Q23443" s="146"/>
      <c r="R23443" s="34"/>
      <c r="S23443" s="35"/>
      <c r="T23443" s="147"/>
    </row>
    <row r="23444">
      <c r="A23444" s="147"/>
      <c r="B23444" s="64"/>
      <c r="C23444" s="147" t="s">
        <v>217</v>
      </c>
      <c r="E23444" s="161"/>
      <c r="F23444" s="162"/>
      <c r="G23444" s="147"/>
      <c r="H23444" s="146"/>
      <c r="J23444" s="146"/>
      <c r="L23444" s="150"/>
      <c r="N23444" s="163"/>
      <c r="O23444" s="146"/>
      <c r="P23444" s="146"/>
      <c r="Q23444" s="146"/>
      <c r="R23444" s="34"/>
      <c r="S23444" s="35"/>
      <c r="T23444" s="147"/>
    </row>
    <row r="23445">
      <c r="A23445" s="147"/>
      <c r="B23445" s="64"/>
      <c r="C23445" s="147" t="s">
        <v>217</v>
      </c>
      <c r="E23445" s="161"/>
      <c r="F23445" s="162"/>
      <c r="G23445" s="147"/>
      <c r="H23445" s="146"/>
      <c r="J23445" s="146"/>
      <c r="L23445" s="150"/>
      <c r="N23445" s="163"/>
      <c r="O23445" s="146"/>
      <c r="P23445" s="146"/>
      <c r="Q23445" s="146"/>
      <c r="R23445" s="34"/>
      <c r="S23445" s="35"/>
      <c r="T23445" s="147"/>
    </row>
    <row r="23446">
      <c r="A23446" s="147"/>
      <c r="B23446" s="64"/>
      <c r="C23446" s="147" t="s">
        <v>217</v>
      </c>
      <c r="E23446" s="161"/>
      <c r="F23446" s="162"/>
      <c r="G23446" s="147"/>
      <c r="H23446" s="146"/>
      <c r="J23446" s="146"/>
      <c r="L23446" s="150"/>
      <c r="N23446" s="163"/>
      <c r="O23446" s="146"/>
      <c r="P23446" s="146"/>
      <c r="Q23446" s="146"/>
      <c r="R23446" s="34"/>
      <c r="S23446" s="35"/>
      <c r="T23446" s="147"/>
    </row>
    <row r="23447">
      <c r="A23447" s="147"/>
      <c r="B23447" s="64"/>
      <c r="C23447" s="147" t="s">
        <v>217</v>
      </c>
      <c r="E23447" s="161"/>
      <c r="F23447" s="162"/>
      <c r="G23447" s="147"/>
      <c r="H23447" s="146"/>
      <c r="J23447" s="146"/>
      <c r="L23447" s="150"/>
      <c r="N23447" s="163"/>
      <c r="O23447" s="146"/>
      <c r="P23447" s="146"/>
      <c r="Q23447" s="146"/>
      <c r="R23447" s="34"/>
      <c r="S23447" s="35"/>
      <c r="T23447" s="147"/>
    </row>
    <row r="23448">
      <c r="A23448" s="147"/>
      <c r="B23448" s="64"/>
      <c r="C23448" s="147" t="s">
        <v>217</v>
      </c>
      <c r="E23448" s="161"/>
      <c r="F23448" s="162"/>
      <c r="G23448" s="147"/>
      <c r="H23448" s="146"/>
      <c r="J23448" s="146"/>
      <c r="L23448" s="150"/>
      <c r="N23448" s="163"/>
      <c r="O23448" s="146"/>
      <c r="P23448" s="146"/>
      <c r="Q23448" s="146"/>
      <c r="R23448" s="34"/>
      <c r="S23448" s="35"/>
      <c r="T23448" s="147"/>
    </row>
    <row r="23449">
      <c r="A23449" s="147"/>
      <c r="B23449" s="64"/>
      <c r="C23449" s="147" t="s">
        <v>217</v>
      </c>
      <c r="E23449" s="161"/>
      <c r="F23449" s="162"/>
      <c r="G23449" s="147"/>
      <c r="H23449" s="146"/>
      <c r="J23449" s="146"/>
      <c r="L23449" s="150"/>
      <c r="N23449" s="163"/>
      <c r="O23449" s="146"/>
      <c r="P23449" s="146"/>
      <c r="Q23449" s="146"/>
      <c r="R23449" s="34"/>
      <c r="S23449" s="35"/>
      <c r="T23449" s="147"/>
    </row>
    <row r="23450">
      <c r="A23450" s="147"/>
      <c r="B23450" s="64"/>
      <c r="C23450" s="147" t="s">
        <v>217</v>
      </c>
      <c r="E23450" s="161"/>
      <c r="F23450" s="162"/>
      <c r="G23450" s="147"/>
      <c r="H23450" s="146"/>
      <c r="J23450" s="146"/>
      <c r="L23450" s="150"/>
      <c r="N23450" s="163"/>
      <c r="O23450" s="146"/>
      <c r="P23450" s="146"/>
      <c r="Q23450" s="146"/>
      <c r="R23450" s="34"/>
      <c r="S23450" s="35"/>
      <c r="T23450" s="147"/>
    </row>
    <row r="23451">
      <c r="A23451" s="147"/>
      <c r="B23451" s="64"/>
      <c r="C23451" s="147" t="s">
        <v>217</v>
      </c>
      <c r="E23451" s="161"/>
      <c r="F23451" s="162"/>
      <c r="G23451" s="147"/>
      <c r="H23451" s="146"/>
      <c r="J23451" s="146"/>
      <c r="L23451" s="150"/>
      <c r="N23451" s="163"/>
      <c r="O23451" s="146"/>
      <c r="P23451" s="146"/>
      <c r="Q23451" s="146"/>
      <c r="R23451" s="34"/>
      <c r="S23451" s="35"/>
      <c r="T23451" s="147"/>
    </row>
    <row r="23452">
      <c r="A23452" s="147"/>
      <c r="B23452" s="64"/>
      <c r="C23452" s="147" t="s">
        <v>217</v>
      </c>
      <c r="E23452" s="161"/>
      <c r="F23452" s="162"/>
      <c r="G23452" s="147"/>
      <c r="H23452" s="146"/>
      <c r="J23452" s="146"/>
      <c r="L23452" s="150"/>
      <c r="N23452" s="163"/>
      <c r="O23452" s="146"/>
      <c r="P23452" s="146"/>
      <c r="Q23452" s="146"/>
      <c r="R23452" s="34"/>
      <c r="S23452" s="35"/>
      <c r="T23452" s="147"/>
    </row>
    <row r="23453">
      <c r="A23453" s="147"/>
      <c r="B23453" s="64"/>
      <c r="C23453" s="147" t="s">
        <v>217</v>
      </c>
      <c r="E23453" s="161"/>
      <c r="F23453" s="162"/>
      <c r="G23453" s="147"/>
      <c r="H23453" s="146"/>
      <c r="J23453" s="146"/>
      <c r="L23453" s="150"/>
      <c r="N23453" s="163"/>
      <c r="O23453" s="146"/>
      <c r="P23453" s="146"/>
      <c r="Q23453" s="146"/>
      <c r="R23453" s="34"/>
      <c r="S23453" s="35"/>
      <c r="T23453" s="147"/>
    </row>
    <row r="23454">
      <c r="A23454" s="147"/>
      <c r="B23454" s="64"/>
      <c r="C23454" s="147" t="s">
        <v>217</v>
      </c>
      <c r="E23454" s="161"/>
      <c r="F23454" s="162"/>
      <c r="G23454" s="147"/>
      <c r="H23454" s="146"/>
      <c r="J23454" s="146"/>
      <c r="L23454" s="150"/>
      <c r="N23454" s="163"/>
      <c r="O23454" s="146"/>
      <c r="P23454" s="146"/>
      <c r="Q23454" s="146"/>
      <c r="R23454" s="34"/>
      <c r="S23454" s="35"/>
      <c r="T23454" s="147"/>
    </row>
    <row r="23455">
      <c r="A23455" s="147"/>
      <c r="B23455" s="64"/>
      <c r="C23455" s="147" t="s">
        <v>217</v>
      </c>
      <c r="E23455" s="161"/>
      <c r="F23455" s="162"/>
      <c r="G23455" s="147"/>
      <c r="H23455" s="146"/>
      <c r="J23455" s="146"/>
      <c r="L23455" s="150"/>
      <c r="N23455" s="163"/>
      <c r="O23455" s="146"/>
      <c r="P23455" s="146"/>
      <c r="Q23455" s="146"/>
      <c r="R23455" s="34"/>
      <c r="S23455" s="35"/>
      <c r="T23455" s="147"/>
    </row>
    <row r="23456">
      <c r="A23456" s="147"/>
      <c r="B23456" s="64"/>
      <c r="C23456" s="147" t="s">
        <v>217</v>
      </c>
      <c r="E23456" s="161"/>
      <c r="F23456" s="162"/>
      <c r="G23456" s="147"/>
      <c r="H23456" s="146"/>
      <c r="J23456" s="146"/>
      <c r="L23456" s="150"/>
      <c r="N23456" s="163"/>
      <c r="O23456" s="146"/>
      <c r="P23456" s="146"/>
      <c r="Q23456" s="146"/>
      <c r="R23456" s="34"/>
      <c r="S23456" s="35"/>
      <c r="T23456" s="147"/>
    </row>
    <row r="23457">
      <c r="A23457" s="147"/>
      <c r="B23457" s="64"/>
      <c r="C23457" s="147" t="s">
        <v>217</v>
      </c>
      <c r="E23457" s="161"/>
      <c r="F23457" s="162"/>
      <c r="G23457" s="147"/>
      <c r="H23457" s="146"/>
      <c r="J23457" s="146"/>
      <c r="L23457" s="150"/>
      <c r="N23457" s="163"/>
      <c r="O23457" s="146"/>
      <c r="P23457" s="146"/>
      <c r="Q23457" s="146"/>
      <c r="R23457" s="34"/>
      <c r="S23457" s="35"/>
      <c r="T23457" s="147"/>
    </row>
    <row r="23458">
      <c r="A23458" s="147"/>
      <c r="B23458" s="64"/>
      <c r="C23458" s="147" t="s">
        <v>217</v>
      </c>
      <c r="E23458" s="161"/>
      <c r="F23458" s="162"/>
      <c r="G23458" s="147"/>
      <c r="H23458" s="146"/>
      <c r="J23458" s="146"/>
      <c r="L23458" s="150"/>
      <c r="N23458" s="163"/>
      <c r="O23458" s="146"/>
      <c r="P23458" s="146"/>
      <c r="Q23458" s="146"/>
      <c r="R23458" s="34"/>
      <c r="S23458" s="35"/>
      <c r="T23458" s="147"/>
    </row>
    <row r="23459">
      <c r="A23459" s="147"/>
      <c r="B23459" s="64"/>
      <c r="C23459" s="147" t="s">
        <v>217</v>
      </c>
      <c r="E23459" s="161"/>
      <c r="F23459" s="162"/>
      <c r="G23459" s="147"/>
      <c r="H23459" s="146"/>
      <c r="J23459" s="146"/>
      <c r="L23459" s="150"/>
      <c r="N23459" s="163"/>
      <c r="O23459" s="146"/>
      <c r="P23459" s="146"/>
      <c r="Q23459" s="146"/>
      <c r="R23459" s="34"/>
      <c r="S23459" s="35"/>
      <c r="T23459" s="147"/>
    </row>
    <row r="23460">
      <c r="A23460" s="147"/>
      <c r="B23460" s="64"/>
      <c r="C23460" s="147" t="s">
        <v>217</v>
      </c>
      <c r="E23460" s="161"/>
      <c r="F23460" s="162"/>
      <c r="G23460" s="147"/>
      <c r="H23460" s="146"/>
      <c r="J23460" s="146"/>
      <c r="L23460" s="150"/>
      <c r="N23460" s="163"/>
      <c r="O23460" s="146"/>
      <c r="P23460" s="146"/>
      <c r="Q23460" s="146"/>
      <c r="R23460" s="34"/>
      <c r="S23460" s="35"/>
      <c r="T23460" s="147"/>
    </row>
    <row r="23461">
      <c r="A23461" s="147"/>
      <c r="B23461" s="64"/>
      <c r="C23461" s="147" t="s">
        <v>217</v>
      </c>
      <c r="E23461" s="161"/>
      <c r="F23461" s="162"/>
      <c r="G23461" s="147"/>
      <c r="H23461" s="146"/>
      <c r="J23461" s="146"/>
      <c r="L23461" s="150"/>
      <c r="N23461" s="163"/>
      <c r="O23461" s="146"/>
      <c r="P23461" s="146"/>
      <c r="Q23461" s="146"/>
      <c r="R23461" s="34"/>
      <c r="S23461" s="35"/>
      <c r="T23461" s="147"/>
    </row>
    <row r="23462">
      <c r="A23462" s="147"/>
      <c r="B23462" s="64"/>
      <c r="C23462" s="147" t="s">
        <v>217</v>
      </c>
      <c r="E23462" s="161"/>
      <c r="F23462" s="162"/>
      <c r="G23462" s="147"/>
      <c r="H23462" s="146"/>
      <c r="J23462" s="146"/>
      <c r="L23462" s="150"/>
      <c r="N23462" s="163"/>
      <c r="O23462" s="146"/>
      <c r="P23462" s="146"/>
      <c r="Q23462" s="146"/>
      <c r="R23462" s="34"/>
      <c r="S23462" s="35"/>
      <c r="T23462" s="147"/>
    </row>
    <row r="23463">
      <c r="A23463" s="147"/>
      <c r="B23463" s="64"/>
      <c r="C23463" s="147" t="s">
        <v>217</v>
      </c>
      <c r="E23463" s="161"/>
      <c r="F23463" s="162"/>
      <c r="G23463" s="147"/>
      <c r="H23463" s="146"/>
      <c r="J23463" s="146"/>
      <c r="L23463" s="150"/>
      <c r="N23463" s="163"/>
      <c r="O23463" s="146"/>
      <c r="P23463" s="146"/>
      <c r="Q23463" s="146"/>
      <c r="R23463" s="34"/>
      <c r="S23463" s="35"/>
      <c r="T23463" s="147"/>
    </row>
    <row r="23464">
      <c r="A23464" s="147"/>
      <c r="B23464" s="64"/>
      <c r="C23464" s="147" t="s">
        <v>217</v>
      </c>
      <c r="E23464" s="161"/>
      <c r="F23464" s="162"/>
      <c r="G23464" s="147"/>
      <c r="H23464" s="146"/>
      <c r="J23464" s="146"/>
      <c r="L23464" s="150"/>
      <c r="N23464" s="163"/>
      <c r="O23464" s="146"/>
      <c r="P23464" s="146"/>
      <c r="Q23464" s="146"/>
      <c r="R23464" s="34"/>
      <c r="S23464" s="35"/>
      <c r="T23464" s="147"/>
    </row>
    <row r="23465">
      <c r="A23465" s="147"/>
      <c r="B23465" s="64"/>
      <c r="C23465" s="147" t="s">
        <v>217</v>
      </c>
      <c r="E23465" s="161"/>
      <c r="F23465" s="162"/>
      <c r="G23465" s="147"/>
      <c r="H23465" s="146"/>
      <c r="J23465" s="146"/>
      <c r="L23465" s="150"/>
      <c r="N23465" s="163"/>
      <c r="O23465" s="146"/>
      <c r="P23465" s="146"/>
      <c r="Q23465" s="146"/>
      <c r="R23465" s="34"/>
      <c r="S23465" s="35"/>
      <c r="T23465" s="147"/>
    </row>
    <row r="23466">
      <c r="A23466" s="147"/>
      <c r="B23466" s="64"/>
      <c r="C23466" s="147" t="s">
        <v>217</v>
      </c>
      <c r="E23466" s="161"/>
      <c r="F23466" s="162"/>
      <c r="G23466" s="147"/>
      <c r="H23466" s="146"/>
      <c r="J23466" s="146"/>
      <c r="L23466" s="150"/>
      <c r="N23466" s="163"/>
      <c r="O23466" s="146"/>
      <c r="P23466" s="146"/>
      <c r="Q23466" s="146"/>
      <c r="R23466" s="34"/>
      <c r="S23466" s="35"/>
      <c r="T23466" s="147"/>
    </row>
    <row r="23467">
      <c r="A23467" s="147"/>
      <c r="B23467" s="64"/>
      <c r="C23467" s="147" t="s">
        <v>217</v>
      </c>
      <c r="E23467" s="161"/>
      <c r="F23467" s="162"/>
      <c r="G23467" s="147"/>
      <c r="H23467" s="146"/>
      <c r="J23467" s="146"/>
      <c r="L23467" s="150"/>
      <c r="N23467" s="163"/>
      <c r="O23467" s="146"/>
      <c r="P23467" s="146"/>
      <c r="Q23467" s="146"/>
      <c r="R23467" s="34"/>
      <c r="S23467" s="35"/>
      <c r="T23467" s="147"/>
    </row>
    <row r="23468">
      <c r="A23468" s="147"/>
      <c r="B23468" s="64"/>
      <c r="C23468" s="147" t="s">
        <v>217</v>
      </c>
      <c r="E23468" s="161"/>
      <c r="F23468" s="162"/>
      <c r="G23468" s="147"/>
      <c r="H23468" s="146"/>
      <c r="J23468" s="146"/>
      <c r="L23468" s="150"/>
      <c r="N23468" s="163"/>
      <c r="O23468" s="146"/>
      <c r="P23468" s="146"/>
      <c r="Q23468" s="146"/>
      <c r="R23468" s="34"/>
      <c r="S23468" s="35"/>
      <c r="T23468" s="147"/>
    </row>
    <row r="23469">
      <c r="A23469" s="147"/>
      <c r="B23469" s="64"/>
      <c r="C23469" s="147" t="s">
        <v>217</v>
      </c>
      <c r="E23469" s="161"/>
      <c r="F23469" s="162"/>
      <c r="G23469" s="147"/>
      <c r="H23469" s="146"/>
      <c r="J23469" s="146"/>
      <c r="L23469" s="150"/>
      <c r="N23469" s="163"/>
      <c r="O23469" s="146"/>
      <c r="P23469" s="146"/>
      <c r="Q23469" s="146"/>
      <c r="R23469" s="34"/>
      <c r="S23469" s="35"/>
      <c r="T23469" s="147"/>
    </row>
    <row r="23470">
      <c r="A23470" s="147"/>
      <c r="B23470" s="64"/>
      <c r="C23470" s="147" t="s">
        <v>217</v>
      </c>
      <c r="E23470" s="161"/>
      <c r="F23470" s="162"/>
      <c r="G23470" s="147"/>
      <c r="H23470" s="146"/>
      <c r="J23470" s="146"/>
      <c r="L23470" s="150"/>
      <c r="N23470" s="163"/>
      <c r="O23470" s="146"/>
      <c r="P23470" s="146"/>
      <c r="Q23470" s="146"/>
      <c r="R23470" s="34"/>
      <c r="S23470" s="35"/>
      <c r="T23470" s="147"/>
    </row>
    <row r="23471">
      <c r="A23471" s="147"/>
      <c r="B23471" s="64"/>
      <c r="C23471" s="147" t="s">
        <v>217</v>
      </c>
      <c r="E23471" s="161"/>
      <c r="F23471" s="162"/>
      <c r="G23471" s="147"/>
      <c r="H23471" s="146"/>
      <c r="J23471" s="146"/>
      <c r="L23471" s="150"/>
      <c r="N23471" s="163"/>
      <c r="O23471" s="146"/>
      <c r="P23471" s="146"/>
      <c r="Q23471" s="146"/>
      <c r="R23471" s="34"/>
      <c r="S23471" s="35"/>
      <c r="T23471" s="147"/>
    </row>
    <row r="23472">
      <c r="A23472" s="147"/>
      <c r="B23472" s="64"/>
      <c r="C23472" s="147" t="s">
        <v>217</v>
      </c>
      <c r="E23472" s="161"/>
      <c r="F23472" s="162"/>
      <c r="G23472" s="147"/>
      <c r="H23472" s="146"/>
      <c r="J23472" s="146"/>
      <c r="L23472" s="150"/>
      <c r="N23472" s="163"/>
      <c r="O23472" s="146"/>
      <c r="P23472" s="146"/>
      <c r="Q23472" s="146"/>
      <c r="R23472" s="34"/>
      <c r="S23472" s="35"/>
      <c r="T23472" s="147"/>
    </row>
    <row r="23473">
      <c r="A23473" s="147"/>
      <c r="B23473" s="64"/>
      <c r="C23473" s="147" t="s">
        <v>217</v>
      </c>
      <c r="E23473" s="161"/>
      <c r="F23473" s="162"/>
      <c r="G23473" s="147"/>
      <c r="H23473" s="146"/>
      <c r="J23473" s="146"/>
      <c r="L23473" s="150"/>
      <c r="N23473" s="163"/>
      <c r="O23473" s="146"/>
      <c r="P23473" s="146"/>
      <c r="Q23473" s="146"/>
      <c r="R23473" s="34"/>
      <c r="S23473" s="35"/>
      <c r="T23473" s="147"/>
    </row>
    <row r="23474">
      <c r="A23474" s="147"/>
      <c r="B23474" s="64"/>
      <c r="C23474" s="147" t="s">
        <v>217</v>
      </c>
      <c r="E23474" s="161"/>
      <c r="F23474" s="162"/>
      <c r="G23474" s="147"/>
      <c r="H23474" s="146"/>
      <c r="J23474" s="146"/>
      <c r="L23474" s="150"/>
      <c r="N23474" s="163"/>
      <c r="O23474" s="146"/>
      <c r="P23474" s="146"/>
      <c r="Q23474" s="146"/>
      <c r="R23474" s="34"/>
      <c r="S23474" s="35"/>
      <c r="T23474" s="147"/>
    </row>
    <row r="23475">
      <c r="A23475" s="147"/>
      <c r="B23475" s="64"/>
      <c r="C23475" s="147" t="s">
        <v>217</v>
      </c>
      <c r="E23475" s="161"/>
      <c r="F23475" s="162"/>
      <c r="G23475" s="147"/>
      <c r="H23475" s="146"/>
      <c r="J23475" s="146"/>
      <c r="L23475" s="150"/>
      <c r="N23475" s="163"/>
      <c r="O23475" s="146"/>
      <c r="P23475" s="146"/>
      <c r="Q23475" s="146"/>
      <c r="R23475" s="34"/>
      <c r="S23475" s="35"/>
      <c r="T23475" s="147"/>
    </row>
    <row r="23476">
      <c r="A23476" s="147"/>
      <c r="B23476" s="64"/>
      <c r="C23476" s="147" t="s">
        <v>217</v>
      </c>
      <c r="E23476" s="161"/>
      <c r="F23476" s="162"/>
      <c r="G23476" s="147"/>
      <c r="H23476" s="146"/>
      <c r="J23476" s="146"/>
      <c r="L23476" s="150"/>
      <c r="N23476" s="163"/>
      <c r="O23476" s="146"/>
      <c r="P23476" s="146"/>
      <c r="Q23476" s="146"/>
      <c r="R23476" s="34"/>
      <c r="S23476" s="35"/>
      <c r="T23476" s="147"/>
    </row>
    <row r="23477">
      <c r="A23477" s="147"/>
      <c r="B23477" s="64"/>
      <c r="C23477" s="147" t="s">
        <v>217</v>
      </c>
      <c r="E23477" s="161"/>
      <c r="F23477" s="162"/>
      <c r="G23477" s="147"/>
      <c r="H23477" s="146"/>
      <c r="J23477" s="146"/>
      <c r="L23477" s="150"/>
      <c r="N23477" s="163"/>
      <c r="O23477" s="146"/>
      <c r="P23477" s="146"/>
      <c r="Q23477" s="146"/>
      <c r="R23477" s="34"/>
      <c r="S23477" s="35"/>
      <c r="T23477" s="147"/>
    </row>
    <row r="23478">
      <c r="A23478" s="147"/>
      <c r="B23478" s="64"/>
      <c r="C23478" s="147" t="s">
        <v>217</v>
      </c>
      <c r="E23478" s="161"/>
      <c r="F23478" s="162"/>
      <c r="G23478" s="147"/>
      <c r="H23478" s="146"/>
      <c r="J23478" s="146"/>
      <c r="L23478" s="150"/>
      <c r="N23478" s="163"/>
      <c r="O23478" s="146"/>
      <c r="P23478" s="146"/>
      <c r="Q23478" s="146"/>
      <c r="R23478" s="34"/>
      <c r="S23478" s="35"/>
      <c r="T23478" s="147"/>
    </row>
    <row r="23479">
      <c r="A23479" s="147"/>
      <c r="B23479" s="64"/>
      <c r="C23479" s="147" t="s">
        <v>217</v>
      </c>
      <c r="E23479" s="161"/>
      <c r="F23479" s="162"/>
      <c r="G23479" s="147"/>
      <c r="H23479" s="146"/>
      <c r="J23479" s="146"/>
      <c r="L23479" s="150"/>
      <c r="N23479" s="163"/>
      <c r="O23479" s="146"/>
      <c r="P23479" s="146"/>
      <c r="Q23479" s="146"/>
      <c r="R23479" s="34"/>
      <c r="S23479" s="35"/>
      <c r="T23479" s="147"/>
    </row>
    <row r="23480">
      <c r="A23480" s="147"/>
      <c r="B23480" s="64"/>
      <c r="C23480" s="147" t="s">
        <v>217</v>
      </c>
      <c r="E23480" s="161"/>
      <c r="F23480" s="162"/>
      <c r="G23480" s="147"/>
      <c r="H23480" s="146"/>
      <c r="J23480" s="146"/>
      <c r="L23480" s="150"/>
      <c r="N23480" s="163"/>
      <c r="O23480" s="146"/>
      <c r="P23480" s="146"/>
      <c r="Q23480" s="146"/>
      <c r="R23480" s="34"/>
      <c r="S23480" s="35"/>
      <c r="T23480" s="147"/>
    </row>
    <row r="23481">
      <c r="A23481" s="147"/>
      <c r="B23481" s="64"/>
      <c r="C23481" s="147" t="s">
        <v>217</v>
      </c>
      <c r="E23481" s="161"/>
      <c r="F23481" s="162"/>
      <c r="G23481" s="147"/>
      <c r="H23481" s="146"/>
      <c r="J23481" s="146"/>
      <c r="L23481" s="150"/>
      <c r="N23481" s="163"/>
      <c r="O23481" s="146"/>
      <c r="P23481" s="146"/>
      <c r="Q23481" s="146"/>
      <c r="R23481" s="34"/>
      <c r="S23481" s="35"/>
      <c r="T23481" s="147"/>
    </row>
    <row r="23482">
      <c r="A23482" s="147"/>
      <c r="B23482" s="64"/>
      <c r="C23482" s="147" t="s">
        <v>217</v>
      </c>
      <c r="E23482" s="161"/>
      <c r="F23482" s="162"/>
      <c r="G23482" s="147"/>
      <c r="H23482" s="146"/>
      <c r="J23482" s="146"/>
      <c r="L23482" s="150"/>
      <c r="N23482" s="163"/>
      <c r="O23482" s="146"/>
      <c r="P23482" s="146"/>
      <c r="Q23482" s="146"/>
      <c r="R23482" s="34"/>
      <c r="S23482" s="35"/>
      <c r="T23482" s="147"/>
    </row>
    <row r="23483">
      <c r="A23483" s="147"/>
      <c r="B23483" s="64"/>
      <c r="C23483" s="147" t="s">
        <v>217</v>
      </c>
      <c r="E23483" s="161"/>
      <c r="F23483" s="162"/>
      <c r="G23483" s="147"/>
      <c r="H23483" s="146"/>
      <c r="J23483" s="146"/>
      <c r="L23483" s="150"/>
      <c r="N23483" s="163"/>
      <c r="O23483" s="146"/>
      <c r="P23483" s="146"/>
      <c r="Q23483" s="146"/>
      <c r="R23483" s="34"/>
      <c r="S23483" s="35"/>
      <c r="T23483" s="147"/>
    </row>
    <row r="23484">
      <c r="A23484" s="147"/>
      <c r="B23484" s="64"/>
      <c r="C23484" s="147" t="s">
        <v>217</v>
      </c>
      <c r="E23484" s="161"/>
      <c r="F23484" s="162"/>
      <c r="G23484" s="147"/>
      <c r="H23484" s="146"/>
      <c r="J23484" s="146"/>
      <c r="L23484" s="150"/>
      <c r="N23484" s="163"/>
      <c r="O23484" s="146"/>
      <c r="P23484" s="146"/>
      <c r="Q23484" s="146"/>
      <c r="R23484" s="34"/>
      <c r="S23484" s="35"/>
      <c r="T23484" s="147"/>
    </row>
    <row r="23485">
      <c r="A23485" s="147"/>
      <c r="B23485" s="64"/>
      <c r="C23485" s="147" t="s">
        <v>217</v>
      </c>
      <c r="E23485" s="161"/>
      <c r="F23485" s="162"/>
      <c r="G23485" s="147"/>
      <c r="H23485" s="146"/>
      <c r="J23485" s="146"/>
      <c r="L23485" s="150"/>
      <c r="N23485" s="163"/>
      <c r="O23485" s="146"/>
      <c r="P23485" s="146"/>
      <c r="Q23485" s="146"/>
      <c r="R23485" s="34"/>
      <c r="S23485" s="35"/>
      <c r="T23485" s="147"/>
    </row>
    <row r="23486">
      <c r="A23486" s="147"/>
      <c r="B23486" s="64"/>
      <c r="C23486" s="147" t="s">
        <v>217</v>
      </c>
      <c r="E23486" s="161"/>
      <c r="F23486" s="162"/>
      <c r="G23486" s="147"/>
      <c r="H23486" s="146"/>
      <c r="J23486" s="146"/>
      <c r="L23486" s="150"/>
      <c r="N23486" s="163"/>
      <c r="O23486" s="146"/>
      <c r="P23486" s="146"/>
      <c r="Q23486" s="146"/>
      <c r="R23486" s="34"/>
      <c r="S23486" s="35"/>
      <c r="T23486" s="147"/>
    </row>
    <row r="23487">
      <c r="A23487" s="147"/>
      <c r="B23487" s="64"/>
      <c r="C23487" s="147" t="s">
        <v>217</v>
      </c>
      <c r="E23487" s="161"/>
      <c r="F23487" s="162"/>
      <c r="G23487" s="147"/>
      <c r="H23487" s="146"/>
      <c r="J23487" s="146"/>
      <c r="L23487" s="150"/>
      <c r="N23487" s="163"/>
      <c r="O23487" s="146"/>
      <c r="P23487" s="146"/>
      <c r="Q23487" s="146"/>
      <c r="R23487" s="34"/>
      <c r="S23487" s="35"/>
      <c r="T23487" s="147"/>
    </row>
    <row r="23488">
      <c r="A23488" s="147"/>
      <c r="B23488" s="64"/>
      <c r="C23488" s="147" t="s">
        <v>217</v>
      </c>
      <c r="E23488" s="161"/>
      <c r="F23488" s="162"/>
      <c r="G23488" s="147"/>
      <c r="H23488" s="146"/>
      <c r="J23488" s="146"/>
      <c r="L23488" s="150"/>
      <c r="N23488" s="163"/>
      <c r="O23488" s="146"/>
      <c r="P23488" s="146"/>
      <c r="Q23488" s="146"/>
      <c r="R23488" s="34"/>
      <c r="S23488" s="35"/>
      <c r="T23488" s="147"/>
    </row>
    <row r="23489">
      <c r="A23489" s="147"/>
      <c r="B23489" s="64"/>
      <c r="C23489" s="147" t="s">
        <v>217</v>
      </c>
      <c r="E23489" s="161"/>
      <c r="F23489" s="162"/>
      <c r="G23489" s="147"/>
      <c r="H23489" s="146"/>
      <c r="J23489" s="146"/>
      <c r="L23489" s="150"/>
      <c r="N23489" s="163"/>
      <c r="O23489" s="146"/>
      <c r="P23489" s="146"/>
      <c r="Q23489" s="146"/>
      <c r="R23489" s="34"/>
      <c r="S23489" s="35"/>
      <c r="T23489" s="147"/>
    </row>
    <row r="23490">
      <c r="A23490" s="147"/>
      <c r="B23490" s="64"/>
      <c r="C23490" s="147" t="s">
        <v>217</v>
      </c>
      <c r="E23490" s="161"/>
      <c r="F23490" s="162"/>
      <c r="G23490" s="147"/>
      <c r="H23490" s="146"/>
      <c r="J23490" s="146"/>
      <c r="L23490" s="150"/>
      <c r="N23490" s="163"/>
      <c r="O23490" s="146"/>
      <c r="P23490" s="146"/>
      <c r="Q23490" s="146"/>
      <c r="R23490" s="34"/>
      <c r="S23490" s="35"/>
      <c r="T23490" s="147"/>
    </row>
    <row r="23491">
      <c r="A23491" s="147"/>
      <c r="B23491" s="64"/>
      <c r="C23491" s="147" t="s">
        <v>217</v>
      </c>
      <c r="E23491" s="161"/>
      <c r="F23491" s="162"/>
      <c r="G23491" s="147"/>
      <c r="H23491" s="146"/>
      <c r="J23491" s="146"/>
      <c r="L23491" s="150"/>
      <c r="N23491" s="163"/>
      <c r="O23491" s="146"/>
      <c r="P23491" s="146"/>
      <c r="Q23491" s="146"/>
      <c r="R23491" s="34"/>
      <c r="S23491" s="35"/>
      <c r="T23491" s="147"/>
    </row>
    <row r="23492">
      <c r="A23492" s="147"/>
      <c r="B23492" s="64"/>
      <c r="C23492" s="147" t="s">
        <v>217</v>
      </c>
      <c r="E23492" s="161"/>
      <c r="F23492" s="162"/>
      <c r="G23492" s="147"/>
      <c r="H23492" s="146"/>
      <c r="J23492" s="146"/>
      <c r="L23492" s="150"/>
      <c r="N23492" s="163"/>
      <c r="O23492" s="146"/>
      <c r="P23492" s="146"/>
      <c r="Q23492" s="146"/>
      <c r="R23492" s="34"/>
      <c r="S23492" s="35"/>
      <c r="T23492" s="147"/>
    </row>
    <row r="23493">
      <c r="A23493" s="147"/>
      <c r="B23493" s="64"/>
      <c r="C23493" s="147" t="s">
        <v>217</v>
      </c>
      <c r="E23493" s="161"/>
      <c r="F23493" s="162"/>
      <c r="G23493" s="147"/>
      <c r="H23493" s="146"/>
      <c r="J23493" s="146"/>
      <c r="L23493" s="150"/>
      <c r="N23493" s="163"/>
      <c r="O23493" s="146"/>
      <c r="P23493" s="146"/>
      <c r="Q23493" s="146"/>
      <c r="R23493" s="34"/>
      <c r="S23493" s="35"/>
      <c r="T23493" s="147"/>
    </row>
    <row r="23494">
      <c r="A23494" s="147"/>
      <c r="B23494" s="64"/>
      <c r="C23494" s="147" t="s">
        <v>217</v>
      </c>
      <c r="E23494" s="161"/>
      <c r="F23494" s="162"/>
      <c r="G23494" s="147"/>
      <c r="H23494" s="146"/>
      <c r="J23494" s="146"/>
      <c r="L23494" s="150"/>
      <c r="N23494" s="163"/>
      <c r="O23494" s="146"/>
      <c r="P23494" s="146"/>
      <c r="Q23494" s="146"/>
      <c r="R23494" s="34"/>
      <c r="S23494" s="35"/>
      <c r="T23494" s="147"/>
    </row>
    <row r="23495">
      <c r="A23495" s="147"/>
      <c r="B23495" s="64"/>
      <c r="C23495" s="147" t="s">
        <v>217</v>
      </c>
      <c r="E23495" s="161"/>
      <c r="F23495" s="162"/>
      <c r="G23495" s="147"/>
      <c r="H23495" s="146"/>
      <c r="J23495" s="146"/>
      <c r="L23495" s="150"/>
      <c r="N23495" s="163"/>
      <c r="O23495" s="146"/>
      <c r="P23495" s="146"/>
      <c r="Q23495" s="146"/>
      <c r="R23495" s="34"/>
      <c r="S23495" s="35"/>
      <c r="T23495" s="147"/>
    </row>
    <row r="23496">
      <c r="A23496" s="147"/>
      <c r="B23496" s="64"/>
      <c r="C23496" s="147" t="s">
        <v>217</v>
      </c>
      <c r="E23496" s="161"/>
      <c r="F23496" s="162"/>
      <c r="G23496" s="147"/>
      <c r="H23496" s="146"/>
      <c r="J23496" s="146"/>
      <c r="L23496" s="150"/>
      <c r="N23496" s="163"/>
      <c r="O23496" s="146"/>
      <c r="P23496" s="146"/>
      <c r="Q23496" s="146"/>
      <c r="R23496" s="34"/>
      <c r="S23496" s="35"/>
      <c r="T23496" s="147"/>
    </row>
    <row r="23497">
      <c r="A23497" s="147"/>
      <c r="B23497" s="64"/>
      <c r="C23497" s="147" t="s">
        <v>217</v>
      </c>
      <c r="E23497" s="161"/>
      <c r="F23497" s="162"/>
      <c r="G23497" s="147"/>
      <c r="H23497" s="146"/>
      <c r="J23497" s="146"/>
      <c r="L23497" s="150"/>
      <c r="N23497" s="163"/>
      <c r="O23497" s="146"/>
      <c r="P23497" s="146"/>
      <c r="Q23497" s="146"/>
      <c r="R23497" s="34"/>
      <c r="S23497" s="35"/>
      <c r="T23497" s="147"/>
    </row>
    <row r="23498">
      <c r="A23498" s="147"/>
      <c r="B23498" s="64"/>
      <c r="C23498" s="147" t="s">
        <v>217</v>
      </c>
      <c r="E23498" s="161"/>
      <c r="F23498" s="162"/>
      <c r="G23498" s="147"/>
      <c r="H23498" s="146"/>
      <c r="J23498" s="146"/>
      <c r="L23498" s="150"/>
      <c r="N23498" s="163"/>
      <c r="O23498" s="146"/>
      <c r="P23498" s="146"/>
      <c r="Q23498" s="146"/>
      <c r="R23498" s="34"/>
      <c r="S23498" s="35"/>
      <c r="T23498" s="147"/>
    </row>
    <row r="23499">
      <c r="A23499" s="147"/>
      <c r="B23499" s="64"/>
      <c r="C23499" s="147" t="s">
        <v>217</v>
      </c>
      <c r="E23499" s="161"/>
      <c r="F23499" s="162"/>
      <c r="G23499" s="147"/>
      <c r="H23499" s="146"/>
      <c r="J23499" s="146"/>
      <c r="L23499" s="150"/>
      <c r="N23499" s="163"/>
      <c r="O23499" s="146"/>
      <c r="P23499" s="146"/>
      <c r="Q23499" s="146"/>
      <c r="R23499" s="34"/>
      <c r="S23499" s="35"/>
      <c r="T23499" s="147"/>
    </row>
    <row r="23500">
      <c r="A23500" s="147"/>
      <c r="B23500" s="64"/>
      <c r="C23500" s="147" t="s">
        <v>217</v>
      </c>
      <c r="E23500" s="161"/>
      <c r="F23500" s="162"/>
      <c r="G23500" s="147"/>
      <c r="H23500" s="146"/>
      <c r="J23500" s="146"/>
      <c r="L23500" s="150"/>
      <c r="N23500" s="163"/>
      <c r="O23500" s="146"/>
      <c r="P23500" s="146"/>
      <c r="Q23500" s="146"/>
      <c r="R23500" s="34"/>
      <c r="S23500" s="35"/>
      <c r="T23500" s="147"/>
    </row>
    <row r="23501">
      <c r="A23501" s="147"/>
      <c r="B23501" s="64"/>
      <c r="C23501" s="147" t="s">
        <v>217</v>
      </c>
      <c r="E23501" s="161"/>
      <c r="F23501" s="162"/>
      <c r="G23501" s="147"/>
      <c r="H23501" s="146"/>
      <c r="J23501" s="146"/>
      <c r="L23501" s="150"/>
      <c r="N23501" s="163"/>
      <c r="O23501" s="146"/>
      <c r="P23501" s="146"/>
      <c r="Q23501" s="146"/>
      <c r="R23501" s="34"/>
      <c r="S23501" s="35"/>
      <c r="T23501" s="147"/>
    </row>
    <row r="23502">
      <c r="A23502" s="147"/>
      <c r="B23502" s="64"/>
      <c r="C23502" s="147" t="s">
        <v>217</v>
      </c>
      <c r="E23502" s="161"/>
      <c r="F23502" s="162"/>
      <c r="G23502" s="147"/>
      <c r="H23502" s="146"/>
      <c r="J23502" s="146"/>
      <c r="L23502" s="150"/>
      <c r="N23502" s="163"/>
      <c r="O23502" s="146"/>
      <c r="P23502" s="146"/>
      <c r="Q23502" s="146"/>
      <c r="R23502" s="34"/>
      <c r="S23502" s="35"/>
      <c r="T23502" s="147"/>
    </row>
    <row r="23503">
      <c r="A23503" s="147"/>
      <c r="B23503" s="64"/>
      <c r="C23503" s="147" t="s">
        <v>217</v>
      </c>
      <c r="E23503" s="161"/>
      <c r="F23503" s="162"/>
      <c r="G23503" s="147"/>
      <c r="H23503" s="146"/>
      <c r="J23503" s="146"/>
      <c r="L23503" s="150"/>
      <c r="N23503" s="163"/>
      <c r="O23503" s="146"/>
      <c r="P23503" s="146"/>
      <c r="Q23503" s="146"/>
      <c r="R23503" s="34"/>
      <c r="S23503" s="35"/>
      <c r="T23503" s="147"/>
    </row>
    <row r="23504">
      <c r="A23504" s="147"/>
      <c r="B23504" s="64"/>
      <c r="C23504" s="147" t="s">
        <v>217</v>
      </c>
      <c r="E23504" s="161"/>
      <c r="F23504" s="162"/>
      <c r="G23504" s="147"/>
      <c r="H23504" s="146"/>
      <c r="J23504" s="146"/>
      <c r="L23504" s="150"/>
      <c r="N23504" s="163"/>
      <c r="O23504" s="146"/>
      <c r="P23504" s="146"/>
      <c r="Q23504" s="146"/>
      <c r="R23504" s="34"/>
      <c r="S23504" s="35"/>
      <c r="T23504" s="147"/>
    </row>
    <row r="23505">
      <c r="A23505" s="147"/>
      <c r="B23505" s="64"/>
      <c r="C23505" s="147" t="s">
        <v>217</v>
      </c>
      <c r="E23505" s="161"/>
      <c r="F23505" s="162"/>
      <c r="G23505" s="147"/>
      <c r="H23505" s="146"/>
      <c r="J23505" s="146"/>
      <c r="L23505" s="150"/>
      <c r="N23505" s="163"/>
      <c r="O23505" s="146"/>
      <c r="P23505" s="146"/>
      <c r="Q23505" s="146"/>
      <c r="R23505" s="34"/>
      <c r="S23505" s="35"/>
      <c r="T23505" s="147"/>
    </row>
    <row r="23506">
      <c r="A23506" s="147"/>
      <c r="B23506" s="64"/>
      <c r="C23506" s="147" t="s">
        <v>217</v>
      </c>
      <c r="E23506" s="161"/>
      <c r="F23506" s="162"/>
      <c r="G23506" s="147"/>
      <c r="H23506" s="146"/>
      <c r="J23506" s="146"/>
      <c r="L23506" s="150"/>
      <c r="N23506" s="163"/>
      <c r="O23506" s="146"/>
      <c r="P23506" s="146"/>
      <c r="Q23506" s="146"/>
      <c r="R23506" s="34"/>
      <c r="S23506" s="35"/>
      <c r="T23506" s="147"/>
    </row>
    <row r="23507">
      <c r="A23507" s="147"/>
      <c r="B23507" s="64"/>
      <c r="C23507" s="147" t="s">
        <v>217</v>
      </c>
      <c r="E23507" s="161"/>
      <c r="F23507" s="162"/>
      <c r="G23507" s="147"/>
      <c r="H23507" s="146"/>
      <c r="J23507" s="146"/>
      <c r="L23507" s="150"/>
      <c r="N23507" s="163"/>
      <c r="O23507" s="146"/>
      <c r="P23507" s="146"/>
      <c r="Q23507" s="146"/>
      <c r="R23507" s="34"/>
      <c r="S23507" s="35"/>
      <c r="T23507" s="147"/>
    </row>
    <row r="23508">
      <c r="A23508" s="147"/>
      <c r="B23508" s="64"/>
      <c r="C23508" s="147" t="s">
        <v>217</v>
      </c>
      <c r="E23508" s="161"/>
      <c r="F23508" s="162"/>
      <c r="G23508" s="147"/>
      <c r="H23508" s="146"/>
      <c r="J23508" s="146"/>
      <c r="L23508" s="150"/>
      <c r="N23508" s="163"/>
      <c r="O23508" s="146"/>
      <c r="P23508" s="146"/>
      <c r="Q23508" s="146"/>
      <c r="R23508" s="34"/>
      <c r="S23508" s="35"/>
      <c r="T23508" s="147"/>
    </row>
    <row r="23509">
      <c r="A23509" s="147"/>
      <c r="B23509" s="64"/>
      <c r="C23509" s="147" t="s">
        <v>217</v>
      </c>
      <c r="E23509" s="161"/>
      <c r="F23509" s="162"/>
      <c r="G23509" s="147"/>
      <c r="H23509" s="146"/>
      <c r="J23509" s="146"/>
      <c r="L23509" s="150"/>
      <c r="N23509" s="163"/>
      <c r="O23509" s="146"/>
      <c r="P23509" s="146"/>
      <c r="Q23509" s="146"/>
      <c r="R23509" s="34"/>
      <c r="S23509" s="35"/>
      <c r="T23509" s="147"/>
    </row>
    <row r="23510">
      <c r="A23510" s="147"/>
      <c r="B23510" s="64"/>
      <c r="C23510" s="147" t="s">
        <v>217</v>
      </c>
      <c r="E23510" s="161"/>
      <c r="F23510" s="162"/>
      <c r="G23510" s="147"/>
      <c r="H23510" s="146"/>
      <c r="J23510" s="146"/>
      <c r="L23510" s="150"/>
      <c r="N23510" s="163"/>
      <c r="O23510" s="146"/>
      <c r="P23510" s="146"/>
      <c r="Q23510" s="146"/>
      <c r="R23510" s="34"/>
      <c r="S23510" s="35"/>
      <c r="T23510" s="147"/>
    </row>
    <row r="23511">
      <c r="A23511" s="147"/>
      <c r="B23511" s="64"/>
      <c r="C23511" s="147" t="s">
        <v>217</v>
      </c>
      <c r="E23511" s="161"/>
      <c r="F23511" s="162"/>
      <c r="G23511" s="147"/>
      <c r="H23511" s="146"/>
      <c r="J23511" s="146"/>
      <c r="L23511" s="150"/>
      <c r="N23511" s="163"/>
      <c r="O23511" s="146"/>
      <c r="P23511" s="146"/>
      <c r="Q23511" s="146"/>
      <c r="R23511" s="34"/>
      <c r="S23511" s="35"/>
      <c r="T23511" s="147"/>
    </row>
    <row r="23512">
      <c r="A23512" s="147"/>
      <c r="B23512" s="64"/>
      <c r="C23512" s="147" t="s">
        <v>217</v>
      </c>
      <c r="E23512" s="161"/>
      <c r="F23512" s="162"/>
      <c r="G23512" s="147"/>
      <c r="H23512" s="146"/>
      <c r="J23512" s="146"/>
      <c r="L23512" s="150"/>
      <c r="N23512" s="163"/>
      <c r="O23512" s="146"/>
      <c r="P23512" s="146"/>
      <c r="Q23512" s="146"/>
      <c r="R23512" s="34"/>
      <c r="S23512" s="35"/>
      <c r="T23512" s="147"/>
    </row>
    <row r="23513">
      <c r="A23513" s="147"/>
      <c r="B23513" s="64"/>
      <c r="C23513" s="147" t="s">
        <v>217</v>
      </c>
      <c r="E23513" s="161"/>
      <c r="F23513" s="162"/>
      <c r="G23513" s="147"/>
      <c r="H23513" s="146"/>
      <c r="J23513" s="146"/>
      <c r="L23513" s="150"/>
      <c r="N23513" s="163"/>
      <c r="O23513" s="146"/>
      <c r="P23513" s="146"/>
      <c r="Q23513" s="146"/>
      <c r="R23513" s="34"/>
      <c r="S23513" s="35"/>
      <c r="T23513" s="147"/>
    </row>
    <row r="23514">
      <c r="A23514" s="147"/>
      <c r="B23514" s="64"/>
      <c r="C23514" s="147" t="s">
        <v>217</v>
      </c>
      <c r="E23514" s="161"/>
      <c r="F23514" s="162"/>
      <c r="G23514" s="147"/>
      <c r="H23514" s="146"/>
      <c r="J23514" s="146"/>
      <c r="L23514" s="150"/>
      <c r="N23514" s="163"/>
      <c r="O23514" s="146"/>
      <c r="P23514" s="146"/>
      <c r="Q23514" s="146"/>
      <c r="R23514" s="34"/>
      <c r="S23514" s="35"/>
      <c r="T23514" s="147"/>
    </row>
    <row r="23515">
      <c r="A23515" s="147"/>
      <c r="B23515" s="64"/>
      <c r="C23515" s="147" t="s">
        <v>217</v>
      </c>
      <c r="E23515" s="161"/>
      <c r="F23515" s="162"/>
      <c r="G23515" s="147"/>
      <c r="H23515" s="146"/>
      <c r="J23515" s="146"/>
      <c r="L23515" s="150"/>
      <c r="N23515" s="163"/>
      <c r="O23515" s="146"/>
      <c r="P23515" s="146"/>
      <c r="Q23515" s="146"/>
      <c r="R23515" s="34"/>
      <c r="S23515" s="35"/>
      <c r="T23515" s="147"/>
    </row>
    <row r="23516">
      <c r="A23516" s="147"/>
      <c r="B23516" s="64"/>
      <c r="C23516" s="147" t="s">
        <v>217</v>
      </c>
      <c r="E23516" s="161"/>
      <c r="F23516" s="162"/>
      <c r="G23516" s="147"/>
      <c r="H23516" s="146"/>
      <c r="J23516" s="146"/>
      <c r="L23516" s="150"/>
      <c r="N23516" s="163"/>
      <c r="O23516" s="146"/>
      <c r="P23516" s="146"/>
      <c r="Q23516" s="146"/>
      <c r="R23516" s="34"/>
      <c r="S23516" s="35"/>
      <c r="T23516" s="147"/>
    </row>
    <row r="23517">
      <c r="A23517" s="147"/>
      <c r="B23517" s="64"/>
      <c r="C23517" s="147" t="s">
        <v>217</v>
      </c>
      <c r="E23517" s="161"/>
      <c r="F23517" s="162"/>
      <c r="G23517" s="147"/>
      <c r="H23517" s="146"/>
      <c r="J23517" s="146"/>
      <c r="L23517" s="150"/>
      <c r="N23517" s="163"/>
      <c r="O23517" s="146"/>
      <c r="P23517" s="146"/>
      <c r="Q23517" s="146"/>
      <c r="R23517" s="34"/>
      <c r="S23517" s="35"/>
      <c r="T23517" s="147"/>
    </row>
    <row r="23518">
      <c r="A23518" s="147"/>
      <c r="B23518" s="64"/>
      <c r="C23518" s="147" t="s">
        <v>217</v>
      </c>
      <c r="E23518" s="161"/>
      <c r="F23518" s="162"/>
      <c r="G23518" s="147"/>
      <c r="H23518" s="146"/>
      <c r="J23518" s="146"/>
      <c r="L23518" s="150"/>
      <c r="N23518" s="163"/>
      <c r="O23518" s="146"/>
      <c r="P23518" s="146"/>
      <c r="Q23518" s="146"/>
      <c r="R23518" s="34"/>
      <c r="S23518" s="35"/>
      <c r="T23518" s="147"/>
    </row>
    <row r="23519">
      <c r="A23519" s="147"/>
      <c r="B23519" s="64"/>
      <c r="C23519" s="147" t="s">
        <v>217</v>
      </c>
      <c r="E23519" s="161"/>
      <c r="F23519" s="162"/>
      <c r="G23519" s="147"/>
      <c r="H23519" s="146"/>
      <c r="J23519" s="146"/>
      <c r="L23519" s="150"/>
      <c r="N23519" s="163"/>
      <c r="O23519" s="146"/>
      <c r="P23519" s="146"/>
      <c r="Q23519" s="146"/>
      <c r="R23519" s="34"/>
      <c r="S23519" s="35"/>
      <c r="T23519" s="147"/>
    </row>
    <row r="23520">
      <c r="A23520" s="147"/>
      <c r="B23520" s="64"/>
      <c r="C23520" s="147" t="s">
        <v>217</v>
      </c>
      <c r="E23520" s="161"/>
      <c r="F23520" s="162"/>
      <c r="G23520" s="147"/>
      <c r="H23520" s="146"/>
      <c r="J23520" s="146"/>
      <c r="L23520" s="150"/>
      <c r="N23520" s="163"/>
      <c r="O23520" s="146"/>
      <c r="P23520" s="146"/>
      <c r="Q23520" s="146"/>
      <c r="R23520" s="34"/>
      <c r="S23520" s="35"/>
      <c r="T23520" s="147"/>
    </row>
    <row r="23521">
      <c r="A23521" s="147"/>
      <c r="B23521" s="64"/>
      <c r="C23521" s="147" t="s">
        <v>217</v>
      </c>
      <c r="E23521" s="161"/>
      <c r="F23521" s="162"/>
      <c r="G23521" s="147"/>
      <c r="H23521" s="146"/>
      <c r="J23521" s="146"/>
      <c r="L23521" s="150"/>
      <c r="N23521" s="163"/>
      <c r="O23521" s="146"/>
      <c r="P23521" s="146"/>
      <c r="Q23521" s="146"/>
      <c r="R23521" s="34"/>
      <c r="S23521" s="35"/>
      <c r="T23521" s="147"/>
    </row>
    <row r="23522">
      <c r="A23522" s="147"/>
      <c r="B23522" s="64"/>
      <c r="C23522" s="147" t="s">
        <v>217</v>
      </c>
      <c r="E23522" s="161"/>
      <c r="F23522" s="162"/>
      <c r="G23522" s="147"/>
      <c r="H23522" s="146"/>
      <c r="J23522" s="146"/>
      <c r="L23522" s="150"/>
      <c r="N23522" s="163"/>
      <c r="O23522" s="146"/>
      <c r="P23522" s="146"/>
      <c r="Q23522" s="146"/>
      <c r="R23522" s="34"/>
      <c r="S23522" s="35"/>
      <c r="T23522" s="147"/>
    </row>
    <row r="23523">
      <c r="A23523" s="147"/>
      <c r="B23523" s="64"/>
      <c r="C23523" s="147" t="s">
        <v>217</v>
      </c>
      <c r="E23523" s="161"/>
      <c r="F23523" s="162"/>
      <c r="G23523" s="147"/>
      <c r="H23523" s="146"/>
      <c r="J23523" s="146"/>
      <c r="L23523" s="150"/>
      <c r="N23523" s="163"/>
      <c r="O23523" s="146"/>
      <c r="P23523" s="146"/>
      <c r="Q23523" s="146"/>
      <c r="R23523" s="34"/>
      <c r="S23523" s="35"/>
      <c r="T23523" s="147"/>
    </row>
    <row r="23524">
      <c r="A23524" s="147"/>
      <c r="B23524" s="64"/>
      <c r="C23524" s="147" t="s">
        <v>217</v>
      </c>
      <c r="E23524" s="161"/>
      <c r="F23524" s="162"/>
      <c r="G23524" s="147"/>
      <c r="H23524" s="146"/>
      <c r="J23524" s="146"/>
      <c r="L23524" s="150"/>
      <c r="N23524" s="163"/>
      <c r="O23524" s="146"/>
      <c r="P23524" s="146"/>
      <c r="Q23524" s="146"/>
      <c r="R23524" s="34"/>
      <c r="S23524" s="35"/>
      <c r="T23524" s="147"/>
    </row>
    <row r="23525">
      <c r="A23525" s="147"/>
      <c r="B23525" s="64"/>
      <c r="C23525" s="147" t="s">
        <v>217</v>
      </c>
      <c r="E23525" s="161"/>
      <c r="F23525" s="162"/>
      <c r="G23525" s="147"/>
      <c r="H23525" s="146"/>
      <c r="J23525" s="146"/>
      <c r="L23525" s="150"/>
      <c r="N23525" s="163"/>
      <c r="O23525" s="146"/>
      <c r="P23525" s="146"/>
      <c r="Q23525" s="146"/>
      <c r="R23525" s="34"/>
      <c r="S23525" s="35"/>
      <c r="T23525" s="147"/>
    </row>
    <row r="23526">
      <c r="A23526" s="147"/>
      <c r="B23526" s="64"/>
      <c r="C23526" s="147" t="s">
        <v>217</v>
      </c>
      <c r="E23526" s="161"/>
      <c r="F23526" s="162"/>
      <c r="G23526" s="147"/>
      <c r="H23526" s="146"/>
      <c r="J23526" s="146"/>
      <c r="L23526" s="150"/>
      <c r="N23526" s="163"/>
      <c r="O23526" s="146"/>
      <c r="P23526" s="146"/>
      <c r="Q23526" s="146"/>
      <c r="R23526" s="34"/>
      <c r="S23526" s="35"/>
      <c r="T23526" s="147"/>
    </row>
    <row r="23527">
      <c r="A23527" s="147"/>
      <c r="B23527" s="64"/>
      <c r="C23527" s="147" t="s">
        <v>217</v>
      </c>
      <c r="E23527" s="161"/>
      <c r="F23527" s="162"/>
      <c r="G23527" s="147"/>
      <c r="H23527" s="146"/>
      <c r="J23527" s="146"/>
      <c r="L23527" s="150"/>
      <c r="N23527" s="163"/>
      <c r="O23527" s="146"/>
      <c r="P23527" s="146"/>
      <c r="Q23527" s="146"/>
      <c r="R23527" s="34"/>
      <c r="S23527" s="35"/>
      <c r="T23527" s="147"/>
    </row>
    <row r="23528">
      <c r="A23528" s="147"/>
      <c r="B23528" s="64"/>
      <c r="C23528" s="147" t="s">
        <v>217</v>
      </c>
      <c r="E23528" s="161"/>
      <c r="F23528" s="162"/>
      <c r="G23528" s="147"/>
      <c r="H23528" s="146"/>
      <c r="J23528" s="146"/>
      <c r="L23528" s="150"/>
      <c r="N23528" s="163"/>
      <c r="O23528" s="146"/>
      <c r="P23528" s="146"/>
      <c r="Q23528" s="146"/>
      <c r="R23528" s="34"/>
      <c r="S23528" s="35"/>
      <c r="T23528" s="147"/>
    </row>
    <row r="23529">
      <c r="A23529" s="147"/>
      <c r="B23529" s="64"/>
      <c r="C23529" s="147" t="s">
        <v>217</v>
      </c>
      <c r="E23529" s="161"/>
      <c r="F23529" s="162"/>
      <c r="G23529" s="147"/>
      <c r="H23529" s="146"/>
      <c r="J23529" s="146"/>
      <c r="L23529" s="150"/>
      <c r="N23529" s="163"/>
      <c r="O23529" s="146"/>
      <c r="P23529" s="146"/>
      <c r="Q23529" s="146"/>
      <c r="R23529" s="34"/>
      <c r="S23529" s="35"/>
      <c r="T23529" s="147"/>
    </row>
    <row r="23530">
      <c r="A23530" s="147"/>
      <c r="B23530" s="64"/>
      <c r="C23530" s="147" t="s">
        <v>217</v>
      </c>
      <c r="E23530" s="161"/>
      <c r="F23530" s="162"/>
      <c r="G23530" s="147"/>
      <c r="H23530" s="146"/>
      <c r="J23530" s="146"/>
      <c r="L23530" s="150"/>
      <c r="N23530" s="163"/>
      <c r="O23530" s="146"/>
      <c r="P23530" s="146"/>
      <c r="Q23530" s="146"/>
      <c r="R23530" s="34"/>
      <c r="S23530" s="35"/>
      <c r="T23530" s="147"/>
    </row>
    <row r="23531">
      <c r="A23531" s="147"/>
      <c r="B23531" s="64"/>
      <c r="C23531" s="147" t="s">
        <v>217</v>
      </c>
      <c r="E23531" s="161"/>
      <c r="F23531" s="162"/>
      <c r="G23531" s="147"/>
      <c r="H23531" s="146"/>
      <c r="J23531" s="146"/>
      <c r="L23531" s="150"/>
      <c r="N23531" s="163"/>
      <c r="O23531" s="146"/>
      <c r="P23531" s="146"/>
      <c r="Q23531" s="146"/>
      <c r="R23531" s="34"/>
      <c r="S23531" s="35"/>
      <c r="T23531" s="147"/>
    </row>
    <row r="23532">
      <c r="A23532" s="147"/>
      <c r="B23532" s="64"/>
      <c r="C23532" s="147" t="s">
        <v>217</v>
      </c>
      <c r="E23532" s="161"/>
      <c r="F23532" s="162"/>
      <c r="G23532" s="147"/>
      <c r="H23532" s="146"/>
      <c r="J23532" s="146"/>
      <c r="L23532" s="150"/>
      <c r="N23532" s="163"/>
      <c r="O23532" s="146"/>
      <c r="P23532" s="146"/>
      <c r="Q23532" s="146"/>
      <c r="R23532" s="34"/>
      <c r="S23532" s="35"/>
      <c r="T23532" s="147"/>
    </row>
    <row r="23533">
      <c r="A23533" s="147"/>
      <c r="B23533" s="64"/>
      <c r="C23533" s="147" t="s">
        <v>217</v>
      </c>
      <c r="E23533" s="161"/>
      <c r="F23533" s="162"/>
      <c r="G23533" s="147"/>
      <c r="H23533" s="146"/>
      <c r="J23533" s="146"/>
      <c r="L23533" s="150"/>
      <c r="N23533" s="163"/>
      <c r="O23533" s="146"/>
      <c r="P23533" s="146"/>
      <c r="Q23533" s="146"/>
      <c r="R23533" s="34"/>
      <c r="S23533" s="35"/>
      <c r="T23533" s="147"/>
    </row>
    <row r="23534">
      <c r="A23534" s="147"/>
      <c r="B23534" s="64"/>
      <c r="C23534" s="147" t="s">
        <v>217</v>
      </c>
      <c r="E23534" s="161"/>
      <c r="F23534" s="162"/>
      <c r="G23534" s="147"/>
      <c r="H23534" s="146"/>
      <c r="J23534" s="146"/>
      <c r="L23534" s="150"/>
      <c r="N23534" s="163"/>
      <c r="O23534" s="146"/>
      <c r="P23534" s="146"/>
      <c r="Q23534" s="146"/>
      <c r="R23534" s="34"/>
      <c r="S23534" s="35"/>
      <c r="T23534" s="147"/>
    </row>
    <row r="23535">
      <c r="A23535" s="147"/>
      <c r="B23535" s="64"/>
      <c r="C23535" s="147" t="s">
        <v>217</v>
      </c>
      <c r="E23535" s="161"/>
      <c r="F23535" s="162"/>
      <c r="G23535" s="147"/>
      <c r="H23535" s="146"/>
      <c r="J23535" s="146"/>
      <c r="L23535" s="150"/>
      <c r="N23535" s="163"/>
      <c r="O23535" s="146"/>
      <c r="P23535" s="146"/>
      <c r="Q23535" s="146"/>
      <c r="R23535" s="34"/>
      <c r="S23535" s="35"/>
      <c r="T23535" s="147"/>
    </row>
    <row r="23536">
      <c r="A23536" s="147"/>
      <c r="B23536" s="64"/>
      <c r="C23536" s="147" t="s">
        <v>217</v>
      </c>
      <c r="E23536" s="161"/>
      <c r="F23536" s="162"/>
      <c r="G23536" s="147"/>
      <c r="H23536" s="146"/>
      <c r="J23536" s="146"/>
      <c r="L23536" s="150"/>
      <c r="N23536" s="163"/>
      <c r="O23536" s="146"/>
      <c r="P23536" s="146"/>
      <c r="Q23536" s="146"/>
      <c r="R23536" s="34"/>
      <c r="S23536" s="35"/>
      <c r="T23536" s="147"/>
    </row>
    <row r="23537">
      <c r="A23537" s="147"/>
      <c r="B23537" s="64"/>
      <c r="C23537" s="147" t="s">
        <v>217</v>
      </c>
      <c r="E23537" s="161"/>
      <c r="F23537" s="162"/>
      <c r="G23537" s="147"/>
      <c r="H23537" s="146"/>
      <c r="J23537" s="146"/>
      <c r="L23537" s="150"/>
      <c r="N23537" s="163"/>
      <c r="O23537" s="146"/>
      <c r="P23537" s="146"/>
      <c r="Q23537" s="146"/>
      <c r="R23537" s="34"/>
      <c r="S23537" s="35"/>
      <c r="T23537" s="147"/>
    </row>
    <row r="23538">
      <c r="A23538" s="147"/>
      <c r="B23538" s="64"/>
      <c r="C23538" s="147" t="s">
        <v>217</v>
      </c>
      <c r="E23538" s="161"/>
      <c r="F23538" s="162"/>
      <c r="G23538" s="147"/>
      <c r="H23538" s="146"/>
      <c r="J23538" s="146"/>
      <c r="L23538" s="150"/>
      <c r="N23538" s="163"/>
      <c r="O23538" s="146"/>
      <c r="P23538" s="146"/>
      <c r="Q23538" s="146"/>
      <c r="R23538" s="34"/>
      <c r="S23538" s="35"/>
      <c r="T23538" s="147"/>
    </row>
    <row r="23539">
      <c r="A23539" s="147"/>
      <c r="B23539" s="64"/>
      <c r="C23539" s="147" t="s">
        <v>217</v>
      </c>
      <c r="E23539" s="161"/>
      <c r="F23539" s="162"/>
      <c r="G23539" s="147"/>
      <c r="H23539" s="146"/>
      <c r="J23539" s="146"/>
      <c r="L23539" s="150"/>
      <c r="N23539" s="163"/>
      <c r="O23539" s="146"/>
      <c r="P23539" s="146"/>
      <c r="Q23539" s="146"/>
      <c r="R23539" s="34"/>
      <c r="S23539" s="35"/>
      <c r="T23539" s="147"/>
    </row>
    <row r="23540">
      <c r="A23540" s="147"/>
      <c r="B23540" s="64"/>
      <c r="C23540" s="147" t="s">
        <v>217</v>
      </c>
      <c r="E23540" s="161"/>
      <c r="F23540" s="162"/>
      <c r="G23540" s="147"/>
      <c r="H23540" s="146"/>
      <c r="J23540" s="146"/>
      <c r="L23540" s="150"/>
      <c r="N23540" s="163"/>
      <c r="O23540" s="146"/>
      <c r="P23540" s="146"/>
      <c r="Q23540" s="146"/>
      <c r="R23540" s="34"/>
      <c r="S23540" s="35"/>
      <c r="T23540" s="147"/>
    </row>
    <row r="23541">
      <c r="A23541" s="147"/>
      <c r="B23541" s="64"/>
      <c r="C23541" s="147" t="s">
        <v>217</v>
      </c>
      <c r="E23541" s="161"/>
      <c r="F23541" s="162"/>
      <c r="G23541" s="147"/>
      <c r="H23541" s="146"/>
      <c r="J23541" s="146"/>
      <c r="L23541" s="150"/>
      <c r="N23541" s="163"/>
      <c r="O23541" s="146"/>
      <c r="P23541" s="146"/>
      <c r="Q23541" s="146"/>
      <c r="R23541" s="34"/>
      <c r="S23541" s="35"/>
      <c r="T23541" s="147"/>
    </row>
    <row r="23542">
      <c r="A23542" s="147"/>
      <c r="B23542" s="64"/>
      <c r="C23542" s="147" t="s">
        <v>217</v>
      </c>
      <c r="E23542" s="161"/>
      <c r="F23542" s="162"/>
      <c r="G23542" s="147"/>
      <c r="H23542" s="146"/>
      <c r="J23542" s="146"/>
      <c r="L23542" s="150"/>
      <c r="N23542" s="163"/>
      <c r="O23542" s="146"/>
      <c r="P23542" s="146"/>
      <c r="Q23542" s="146"/>
      <c r="R23542" s="34"/>
      <c r="S23542" s="35"/>
      <c r="T23542" s="147"/>
    </row>
    <row r="23543">
      <c r="A23543" s="147"/>
      <c r="B23543" s="64"/>
      <c r="C23543" s="147" t="s">
        <v>217</v>
      </c>
      <c r="E23543" s="161"/>
      <c r="F23543" s="162"/>
      <c r="G23543" s="147"/>
      <c r="H23543" s="146"/>
      <c r="J23543" s="146"/>
      <c r="L23543" s="150"/>
      <c r="N23543" s="163"/>
      <c r="O23543" s="146"/>
      <c r="P23543" s="146"/>
      <c r="Q23543" s="146"/>
      <c r="R23543" s="34"/>
      <c r="S23543" s="35"/>
      <c r="T23543" s="147"/>
    </row>
    <row r="23544">
      <c r="A23544" s="147"/>
      <c r="B23544" s="64"/>
      <c r="C23544" s="147" t="s">
        <v>217</v>
      </c>
      <c r="E23544" s="161"/>
      <c r="F23544" s="162"/>
      <c r="G23544" s="147"/>
      <c r="H23544" s="146"/>
      <c r="J23544" s="146"/>
      <c r="L23544" s="150"/>
      <c r="N23544" s="163"/>
      <c r="O23544" s="146"/>
      <c r="P23544" s="146"/>
      <c r="Q23544" s="146"/>
      <c r="R23544" s="34"/>
      <c r="S23544" s="35"/>
      <c r="T23544" s="147"/>
    </row>
    <row r="23545">
      <c r="A23545" s="147"/>
      <c r="B23545" s="64"/>
      <c r="C23545" s="147" t="s">
        <v>217</v>
      </c>
      <c r="E23545" s="161"/>
      <c r="F23545" s="162"/>
      <c r="G23545" s="147"/>
      <c r="H23545" s="146"/>
      <c r="J23545" s="146"/>
      <c r="L23545" s="150"/>
      <c r="N23545" s="163"/>
      <c r="O23545" s="146"/>
      <c r="P23545" s="146"/>
      <c r="Q23545" s="146"/>
      <c r="R23545" s="34"/>
      <c r="S23545" s="35"/>
      <c r="T23545" s="147"/>
    </row>
    <row r="23546">
      <c r="A23546" s="147"/>
      <c r="B23546" s="64"/>
      <c r="C23546" s="147" t="s">
        <v>217</v>
      </c>
      <c r="E23546" s="161"/>
      <c r="F23546" s="162"/>
      <c r="G23546" s="147"/>
      <c r="H23546" s="146"/>
      <c r="J23546" s="146"/>
      <c r="L23546" s="150"/>
      <c r="N23546" s="163"/>
      <c r="O23546" s="146"/>
      <c r="P23546" s="146"/>
      <c r="Q23546" s="146"/>
      <c r="R23546" s="34"/>
      <c r="S23546" s="35"/>
      <c r="T23546" s="147"/>
    </row>
    <row r="23547">
      <c r="A23547" s="147"/>
      <c r="B23547" s="64"/>
      <c r="C23547" s="147" t="s">
        <v>217</v>
      </c>
      <c r="E23547" s="161"/>
      <c r="F23547" s="162"/>
      <c r="G23547" s="147"/>
      <c r="H23547" s="146"/>
      <c r="J23547" s="146"/>
      <c r="L23547" s="150"/>
      <c r="N23547" s="163"/>
      <c r="O23547" s="146"/>
      <c r="P23547" s="146"/>
      <c r="Q23547" s="146"/>
      <c r="R23547" s="34"/>
      <c r="S23547" s="35"/>
      <c r="T23547" s="147"/>
    </row>
    <row r="23548">
      <c r="A23548" s="147"/>
      <c r="B23548" s="64"/>
      <c r="C23548" s="147" t="s">
        <v>217</v>
      </c>
      <c r="E23548" s="161"/>
      <c r="F23548" s="162"/>
      <c r="G23548" s="147"/>
      <c r="H23548" s="146"/>
      <c r="J23548" s="146"/>
      <c r="L23548" s="150"/>
      <c r="N23548" s="163"/>
      <c r="O23548" s="146"/>
      <c r="P23548" s="146"/>
      <c r="Q23548" s="146"/>
      <c r="R23548" s="34"/>
      <c r="S23548" s="35"/>
      <c r="T23548" s="147"/>
    </row>
    <row r="23549">
      <c r="A23549" s="147"/>
      <c r="B23549" s="64"/>
      <c r="C23549" s="147" t="s">
        <v>217</v>
      </c>
      <c r="E23549" s="161"/>
      <c r="F23549" s="162"/>
      <c r="G23549" s="147"/>
      <c r="H23549" s="146"/>
      <c r="J23549" s="146"/>
      <c r="L23549" s="150"/>
      <c r="N23549" s="163"/>
      <c r="O23549" s="146"/>
      <c r="P23549" s="146"/>
      <c r="Q23549" s="146"/>
      <c r="R23549" s="34"/>
      <c r="S23549" s="35"/>
      <c r="T23549" s="147"/>
    </row>
    <row r="23550">
      <c r="A23550" s="147"/>
      <c r="B23550" s="64"/>
      <c r="C23550" s="147" t="s">
        <v>217</v>
      </c>
      <c r="E23550" s="161"/>
      <c r="F23550" s="162"/>
      <c r="G23550" s="147"/>
      <c r="H23550" s="146"/>
      <c r="J23550" s="146"/>
      <c r="L23550" s="150"/>
      <c r="N23550" s="163"/>
      <c r="O23550" s="146"/>
      <c r="P23550" s="146"/>
      <c r="Q23550" s="146"/>
      <c r="R23550" s="34"/>
      <c r="S23550" s="35"/>
      <c r="T23550" s="147"/>
    </row>
    <row r="23551">
      <c r="A23551" s="147"/>
      <c r="B23551" s="64"/>
      <c r="C23551" s="147" t="s">
        <v>217</v>
      </c>
      <c r="E23551" s="161"/>
      <c r="F23551" s="162"/>
      <c r="G23551" s="147"/>
      <c r="H23551" s="146"/>
      <c r="J23551" s="146"/>
      <c r="L23551" s="150"/>
      <c r="N23551" s="163"/>
      <c r="O23551" s="146"/>
      <c r="P23551" s="146"/>
      <c r="Q23551" s="146"/>
      <c r="R23551" s="34"/>
      <c r="S23551" s="35"/>
      <c r="T23551" s="147"/>
    </row>
    <row r="23552">
      <c r="A23552" s="147"/>
      <c r="B23552" s="64"/>
      <c r="C23552" s="147" t="s">
        <v>217</v>
      </c>
      <c r="E23552" s="161"/>
      <c r="F23552" s="162"/>
      <c r="G23552" s="147"/>
      <c r="H23552" s="146"/>
      <c r="J23552" s="146"/>
      <c r="L23552" s="150"/>
      <c r="N23552" s="163"/>
      <c r="O23552" s="146"/>
      <c r="P23552" s="146"/>
      <c r="Q23552" s="146"/>
      <c r="R23552" s="34"/>
      <c r="S23552" s="35"/>
      <c r="T23552" s="147"/>
    </row>
    <row r="23553">
      <c r="A23553" s="147"/>
      <c r="B23553" s="64"/>
      <c r="C23553" s="147" t="s">
        <v>217</v>
      </c>
      <c r="E23553" s="161"/>
      <c r="F23553" s="162"/>
      <c r="G23553" s="147"/>
      <c r="H23553" s="146"/>
      <c r="J23553" s="146"/>
      <c r="L23553" s="150"/>
      <c r="N23553" s="163"/>
      <c r="O23553" s="146"/>
      <c r="P23553" s="146"/>
      <c r="Q23553" s="146"/>
      <c r="R23553" s="34"/>
      <c r="S23553" s="35"/>
      <c r="T23553" s="147"/>
    </row>
    <row r="23554">
      <c r="A23554" s="147"/>
      <c r="B23554" s="64"/>
      <c r="C23554" s="147" t="s">
        <v>217</v>
      </c>
      <c r="E23554" s="161"/>
      <c r="F23554" s="162"/>
      <c r="G23554" s="147"/>
      <c r="H23554" s="146"/>
      <c r="J23554" s="146"/>
      <c r="L23554" s="150"/>
      <c r="N23554" s="163"/>
      <c r="O23554" s="146"/>
      <c r="P23554" s="146"/>
      <c r="Q23554" s="146"/>
      <c r="R23554" s="34"/>
      <c r="S23554" s="35"/>
      <c r="T23554" s="147"/>
    </row>
    <row r="23555">
      <c r="A23555" s="147"/>
      <c r="B23555" s="64"/>
      <c r="C23555" s="147" t="s">
        <v>217</v>
      </c>
      <c r="E23555" s="161"/>
      <c r="F23555" s="162"/>
      <c r="G23555" s="147"/>
      <c r="H23555" s="146"/>
      <c r="J23555" s="146"/>
      <c r="L23555" s="150"/>
      <c r="N23555" s="163"/>
      <c r="O23555" s="146"/>
      <c r="P23555" s="146"/>
      <c r="Q23555" s="146"/>
      <c r="R23555" s="34"/>
      <c r="S23555" s="35"/>
      <c r="T23555" s="147"/>
    </row>
    <row r="23556">
      <c r="A23556" s="147"/>
      <c r="B23556" s="64"/>
      <c r="C23556" s="147" t="s">
        <v>217</v>
      </c>
      <c r="E23556" s="161"/>
      <c r="F23556" s="162"/>
      <c r="G23556" s="147"/>
      <c r="H23556" s="146"/>
      <c r="J23556" s="146"/>
      <c r="L23556" s="150"/>
      <c r="N23556" s="163"/>
      <c r="O23556" s="146"/>
      <c r="P23556" s="146"/>
      <c r="Q23556" s="146"/>
      <c r="R23556" s="34"/>
      <c r="S23556" s="35"/>
      <c r="T23556" s="147"/>
    </row>
    <row r="23557">
      <c r="A23557" s="147"/>
      <c r="B23557" s="64"/>
      <c r="C23557" s="147" t="s">
        <v>217</v>
      </c>
      <c r="E23557" s="161"/>
      <c r="F23557" s="162"/>
      <c r="G23557" s="147"/>
      <c r="H23557" s="146"/>
      <c r="J23557" s="146"/>
      <c r="L23557" s="150"/>
      <c r="N23557" s="163"/>
      <c r="O23557" s="146"/>
      <c r="P23557" s="146"/>
      <c r="Q23557" s="146"/>
      <c r="R23557" s="34"/>
      <c r="S23557" s="35"/>
      <c r="T23557" s="147"/>
    </row>
    <row r="23558">
      <c r="A23558" s="147"/>
      <c r="B23558" s="64"/>
      <c r="C23558" s="147" t="s">
        <v>217</v>
      </c>
      <c r="E23558" s="161"/>
      <c r="F23558" s="162"/>
      <c r="G23558" s="147"/>
      <c r="H23558" s="146"/>
      <c r="J23558" s="146"/>
      <c r="L23558" s="150"/>
      <c r="N23558" s="163"/>
      <c r="O23558" s="146"/>
      <c r="P23558" s="146"/>
      <c r="Q23558" s="146"/>
      <c r="R23558" s="34"/>
      <c r="S23558" s="35"/>
      <c r="T23558" s="147"/>
    </row>
    <row r="23559">
      <c r="A23559" s="147"/>
      <c r="B23559" s="64"/>
      <c r="C23559" s="147" t="s">
        <v>217</v>
      </c>
      <c r="E23559" s="161"/>
      <c r="F23559" s="162"/>
      <c r="G23559" s="147"/>
      <c r="H23559" s="146"/>
      <c r="J23559" s="146"/>
      <c r="L23559" s="150"/>
      <c r="N23559" s="163"/>
      <c r="O23559" s="146"/>
      <c r="P23559" s="146"/>
      <c r="Q23559" s="146"/>
      <c r="R23559" s="34"/>
      <c r="S23559" s="35"/>
      <c r="T23559" s="147"/>
    </row>
    <row r="23560">
      <c r="A23560" s="147"/>
      <c r="B23560" s="64"/>
      <c r="C23560" s="147" t="s">
        <v>217</v>
      </c>
      <c r="E23560" s="161"/>
      <c r="F23560" s="162"/>
      <c r="G23560" s="147"/>
      <c r="H23560" s="146"/>
      <c r="J23560" s="146"/>
      <c r="L23560" s="150"/>
      <c r="N23560" s="163"/>
      <c r="O23560" s="146"/>
      <c r="P23560" s="146"/>
      <c r="Q23560" s="146"/>
      <c r="R23560" s="34"/>
      <c r="S23560" s="35"/>
      <c r="T23560" s="147"/>
    </row>
    <row r="23561">
      <c r="A23561" s="147"/>
      <c r="B23561" s="64"/>
      <c r="C23561" s="147" t="s">
        <v>217</v>
      </c>
      <c r="E23561" s="161"/>
      <c r="F23561" s="162"/>
      <c r="G23561" s="147"/>
      <c r="H23561" s="146"/>
      <c r="J23561" s="146"/>
      <c r="L23561" s="150"/>
      <c r="N23561" s="163"/>
      <c r="O23561" s="146"/>
      <c r="P23561" s="146"/>
      <c r="Q23561" s="146"/>
      <c r="R23561" s="34"/>
      <c r="S23561" s="35"/>
      <c r="T23561" s="147"/>
    </row>
    <row r="23562">
      <c r="A23562" s="147"/>
      <c r="B23562" s="64"/>
      <c r="C23562" s="147" t="s">
        <v>217</v>
      </c>
      <c r="E23562" s="161"/>
      <c r="F23562" s="162"/>
      <c r="G23562" s="147"/>
      <c r="H23562" s="146"/>
      <c r="J23562" s="146"/>
      <c r="L23562" s="150"/>
      <c r="N23562" s="163"/>
      <c r="O23562" s="146"/>
      <c r="P23562" s="146"/>
      <c r="Q23562" s="146"/>
      <c r="R23562" s="34"/>
      <c r="S23562" s="35"/>
      <c r="T23562" s="147"/>
    </row>
    <row r="23563">
      <c r="A23563" s="147"/>
      <c r="B23563" s="64"/>
      <c r="C23563" s="147" t="s">
        <v>217</v>
      </c>
      <c r="E23563" s="161"/>
      <c r="F23563" s="162"/>
      <c r="G23563" s="147"/>
      <c r="H23563" s="146"/>
      <c r="J23563" s="146"/>
      <c r="L23563" s="150"/>
      <c r="N23563" s="163"/>
      <c r="O23563" s="146"/>
      <c r="P23563" s="146"/>
      <c r="Q23563" s="146"/>
      <c r="R23563" s="34"/>
      <c r="S23563" s="35"/>
      <c r="T23563" s="147"/>
    </row>
    <row r="23564">
      <c r="A23564" s="147"/>
      <c r="B23564" s="64"/>
      <c r="C23564" s="147" t="s">
        <v>217</v>
      </c>
      <c r="E23564" s="161"/>
      <c r="F23564" s="162"/>
      <c r="G23564" s="147"/>
      <c r="H23564" s="146"/>
      <c r="J23564" s="146"/>
      <c r="L23564" s="150"/>
      <c r="N23564" s="163"/>
      <c r="O23564" s="146"/>
      <c r="P23564" s="146"/>
      <c r="Q23564" s="146"/>
      <c r="R23564" s="34"/>
      <c r="S23564" s="35"/>
      <c r="T23564" s="147"/>
    </row>
    <row r="23565">
      <c r="A23565" s="147"/>
      <c r="B23565" s="64"/>
      <c r="C23565" s="147" t="s">
        <v>217</v>
      </c>
      <c r="E23565" s="161"/>
      <c r="F23565" s="162"/>
      <c r="G23565" s="147"/>
      <c r="H23565" s="146"/>
      <c r="J23565" s="146"/>
      <c r="L23565" s="150"/>
      <c r="N23565" s="163"/>
      <c r="O23565" s="146"/>
      <c r="P23565" s="146"/>
      <c r="Q23565" s="146"/>
      <c r="R23565" s="34"/>
      <c r="S23565" s="35"/>
      <c r="T23565" s="147"/>
    </row>
    <row r="23566">
      <c r="A23566" s="147"/>
      <c r="B23566" s="64"/>
      <c r="C23566" s="147" t="s">
        <v>217</v>
      </c>
      <c r="E23566" s="161"/>
      <c r="F23566" s="162"/>
      <c r="G23566" s="147"/>
      <c r="H23566" s="146"/>
      <c r="J23566" s="146"/>
      <c r="L23566" s="150"/>
      <c r="N23566" s="163"/>
      <c r="O23566" s="146"/>
      <c r="P23566" s="146"/>
      <c r="Q23566" s="146"/>
      <c r="R23566" s="34"/>
      <c r="S23566" s="35"/>
      <c r="T23566" s="147"/>
    </row>
    <row r="23567">
      <c r="A23567" s="147"/>
      <c r="B23567" s="64"/>
      <c r="C23567" s="147" t="s">
        <v>217</v>
      </c>
      <c r="E23567" s="161"/>
      <c r="F23567" s="162"/>
      <c r="G23567" s="147"/>
      <c r="H23567" s="146"/>
      <c r="J23567" s="146"/>
      <c r="L23567" s="150"/>
      <c r="N23567" s="163"/>
      <c r="O23567" s="146"/>
      <c r="P23567" s="146"/>
      <c r="Q23567" s="146"/>
      <c r="R23567" s="34"/>
      <c r="S23567" s="35"/>
      <c r="T23567" s="147"/>
    </row>
    <row r="23568">
      <c r="A23568" s="147"/>
      <c r="B23568" s="64"/>
      <c r="C23568" s="147" t="s">
        <v>217</v>
      </c>
      <c r="E23568" s="161"/>
      <c r="F23568" s="162"/>
      <c r="G23568" s="147"/>
      <c r="H23568" s="146"/>
      <c r="J23568" s="146"/>
      <c r="L23568" s="150"/>
      <c r="N23568" s="163"/>
      <c r="O23568" s="146"/>
      <c r="P23568" s="146"/>
      <c r="Q23568" s="146"/>
      <c r="R23568" s="34"/>
      <c r="S23568" s="35"/>
      <c r="T23568" s="147"/>
    </row>
    <row r="23569">
      <c r="A23569" s="147"/>
      <c r="B23569" s="64"/>
      <c r="C23569" s="147" t="s">
        <v>217</v>
      </c>
      <c r="E23569" s="161"/>
      <c r="F23569" s="162"/>
      <c r="G23569" s="147"/>
      <c r="H23569" s="146"/>
      <c r="J23569" s="146"/>
      <c r="L23569" s="150"/>
      <c r="N23569" s="163"/>
      <c r="O23569" s="146"/>
      <c r="P23569" s="146"/>
      <c r="Q23569" s="146"/>
      <c r="R23569" s="34"/>
      <c r="S23569" s="35"/>
      <c r="T23569" s="147"/>
    </row>
    <row r="23570">
      <c r="A23570" s="147"/>
      <c r="B23570" s="64"/>
      <c r="C23570" s="147" t="s">
        <v>217</v>
      </c>
      <c r="E23570" s="161"/>
      <c r="F23570" s="162"/>
      <c r="G23570" s="147"/>
      <c r="H23570" s="146"/>
      <c r="J23570" s="146"/>
      <c r="L23570" s="150"/>
      <c r="N23570" s="163"/>
      <c r="O23570" s="146"/>
      <c r="P23570" s="146"/>
      <c r="Q23570" s="146"/>
      <c r="R23570" s="34"/>
      <c r="S23570" s="35"/>
      <c r="T23570" s="147"/>
    </row>
    <row r="23571">
      <c r="A23571" s="147"/>
      <c r="B23571" s="64"/>
      <c r="C23571" s="147" t="s">
        <v>217</v>
      </c>
      <c r="E23571" s="161"/>
      <c r="F23571" s="162"/>
      <c r="G23571" s="147"/>
      <c r="H23571" s="146"/>
      <c r="J23571" s="146"/>
      <c r="L23571" s="150"/>
      <c r="N23571" s="163"/>
      <c r="O23571" s="146"/>
      <c r="P23571" s="146"/>
      <c r="Q23571" s="146"/>
      <c r="R23571" s="34"/>
      <c r="S23571" s="35"/>
      <c r="T23571" s="147"/>
    </row>
    <row r="23572">
      <c r="A23572" s="147"/>
      <c r="B23572" s="64"/>
      <c r="C23572" s="147" t="s">
        <v>217</v>
      </c>
      <c r="E23572" s="161"/>
      <c r="F23572" s="162"/>
      <c r="G23572" s="147"/>
      <c r="H23572" s="146"/>
      <c r="J23572" s="146"/>
      <c r="L23572" s="150"/>
      <c r="N23572" s="163"/>
      <c r="O23572" s="146"/>
      <c r="P23572" s="146"/>
      <c r="Q23572" s="146"/>
      <c r="R23572" s="34"/>
      <c r="S23572" s="35"/>
      <c r="T23572" s="147"/>
    </row>
    <row r="23573">
      <c r="A23573" s="147"/>
      <c r="B23573" s="64"/>
      <c r="C23573" s="147" t="s">
        <v>217</v>
      </c>
      <c r="E23573" s="161"/>
      <c r="F23573" s="162"/>
      <c r="G23573" s="147"/>
      <c r="H23573" s="146"/>
      <c r="J23573" s="146"/>
      <c r="L23573" s="150"/>
      <c r="N23573" s="163"/>
      <c r="O23573" s="146"/>
      <c r="P23573" s="146"/>
      <c r="Q23573" s="146"/>
      <c r="R23573" s="34"/>
      <c r="S23573" s="35"/>
      <c r="T23573" s="147"/>
    </row>
    <row r="23574">
      <c r="A23574" s="147"/>
      <c r="B23574" s="64"/>
      <c r="C23574" s="147" t="s">
        <v>217</v>
      </c>
      <c r="E23574" s="161"/>
      <c r="F23574" s="162"/>
      <c r="G23574" s="147"/>
      <c r="H23574" s="146"/>
      <c r="J23574" s="146"/>
      <c r="L23574" s="150"/>
      <c r="N23574" s="163"/>
      <c r="O23574" s="146"/>
      <c r="P23574" s="146"/>
      <c r="Q23574" s="146"/>
      <c r="R23574" s="34"/>
      <c r="S23574" s="35"/>
      <c r="T23574" s="147"/>
    </row>
    <row r="23575">
      <c r="A23575" s="147"/>
      <c r="B23575" s="64"/>
      <c r="C23575" s="147" t="s">
        <v>217</v>
      </c>
      <c r="E23575" s="161"/>
      <c r="F23575" s="162"/>
      <c r="G23575" s="147"/>
      <c r="H23575" s="146"/>
      <c r="J23575" s="146"/>
      <c r="L23575" s="150"/>
      <c r="N23575" s="163"/>
      <c r="O23575" s="146"/>
      <c r="P23575" s="146"/>
      <c r="Q23575" s="146"/>
      <c r="R23575" s="34"/>
      <c r="S23575" s="35"/>
      <c r="T23575" s="147"/>
    </row>
    <row r="23576">
      <c r="A23576" s="147"/>
      <c r="B23576" s="64"/>
      <c r="C23576" s="147" t="s">
        <v>217</v>
      </c>
      <c r="E23576" s="161"/>
      <c r="F23576" s="162"/>
      <c r="G23576" s="147"/>
      <c r="H23576" s="146"/>
      <c r="J23576" s="146"/>
      <c r="L23576" s="150"/>
      <c r="N23576" s="163"/>
      <c r="O23576" s="146"/>
      <c r="P23576" s="146"/>
      <c r="Q23576" s="146"/>
      <c r="R23576" s="34"/>
      <c r="S23576" s="35"/>
      <c r="T23576" s="147"/>
    </row>
    <row r="23577">
      <c r="A23577" s="147"/>
      <c r="B23577" s="64"/>
      <c r="C23577" s="147" t="s">
        <v>217</v>
      </c>
      <c r="E23577" s="161"/>
      <c r="F23577" s="162"/>
      <c r="G23577" s="147"/>
      <c r="H23577" s="146"/>
      <c r="J23577" s="146"/>
      <c r="L23577" s="150"/>
      <c r="N23577" s="163"/>
      <c r="O23577" s="146"/>
      <c r="P23577" s="146"/>
      <c r="Q23577" s="146"/>
      <c r="R23577" s="34"/>
      <c r="S23577" s="35"/>
      <c r="T23577" s="147"/>
    </row>
    <row r="23578">
      <c r="A23578" s="147"/>
      <c r="B23578" s="64"/>
      <c r="C23578" s="147" t="s">
        <v>217</v>
      </c>
      <c r="E23578" s="161"/>
      <c r="F23578" s="162"/>
      <c r="G23578" s="147"/>
      <c r="H23578" s="146"/>
      <c r="J23578" s="146"/>
      <c r="L23578" s="150"/>
      <c r="N23578" s="163"/>
      <c r="O23578" s="146"/>
      <c r="P23578" s="146"/>
      <c r="Q23578" s="146"/>
      <c r="R23578" s="34"/>
      <c r="S23578" s="35"/>
      <c r="T23578" s="147"/>
    </row>
    <row r="23579">
      <c r="A23579" s="147"/>
      <c r="B23579" s="64"/>
      <c r="C23579" s="147" t="s">
        <v>217</v>
      </c>
      <c r="E23579" s="161"/>
      <c r="F23579" s="162"/>
      <c r="G23579" s="147"/>
      <c r="H23579" s="146"/>
      <c r="J23579" s="146"/>
      <c r="L23579" s="150"/>
      <c r="N23579" s="163"/>
      <c r="O23579" s="146"/>
      <c r="P23579" s="146"/>
      <c r="Q23579" s="146"/>
      <c r="R23579" s="34"/>
      <c r="S23579" s="35"/>
      <c r="T23579" s="147"/>
    </row>
    <row r="23580">
      <c r="A23580" s="147"/>
      <c r="B23580" s="64"/>
      <c r="C23580" s="147" t="s">
        <v>217</v>
      </c>
      <c r="E23580" s="161"/>
      <c r="F23580" s="162"/>
      <c r="G23580" s="147"/>
      <c r="H23580" s="146"/>
      <c r="J23580" s="146"/>
      <c r="L23580" s="150"/>
      <c r="N23580" s="163"/>
      <c r="O23580" s="146"/>
      <c r="P23580" s="146"/>
      <c r="Q23580" s="146"/>
      <c r="R23580" s="34"/>
      <c r="S23580" s="35"/>
      <c r="T23580" s="147"/>
    </row>
    <row r="23581">
      <c r="A23581" s="147"/>
      <c r="B23581" s="64"/>
      <c r="C23581" s="147" t="s">
        <v>217</v>
      </c>
      <c r="E23581" s="161"/>
      <c r="F23581" s="162"/>
      <c r="G23581" s="147"/>
      <c r="H23581" s="146"/>
      <c r="J23581" s="146"/>
      <c r="L23581" s="150"/>
      <c r="N23581" s="163"/>
      <c r="O23581" s="146"/>
      <c r="P23581" s="146"/>
      <c r="Q23581" s="146"/>
      <c r="R23581" s="34"/>
      <c r="S23581" s="35"/>
      <c r="T23581" s="147"/>
    </row>
    <row r="23582">
      <c r="A23582" s="147"/>
      <c r="B23582" s="64"/>
      <c r="C23582" s="147" t="s">
        <v>217</v>
      </c>
      <c r="E23582" s="161"/>
      <c r="F23582" s="162"/>
      <c r="G23582" s="147"/>
      <c r="H23582" s="146"/>
      <c r="J23582" s="146"/>
      <c r="L23582" s="150"/>
      <c r="N23582" s="163"/>
      <c r="O23582" s="146"/>
      <c r="P23582" s="146"/>
      <c r="Q23582" s="146"/>
      <c r="R23582" s="34"/>
      <c r="S23582" s="35"/>
      <c r="T23582" s="147"/>
    </row>
    <row r="23583">
      <c r="A23583" s="147"/>
      <c r="B23583" s="64"/>
      <c r="C23583" s="147" t="s">
        <v>217</v>
      </c>
      <c r="E23583" s="161"/>
      <c r="F23583" s="162"/>
      <c r="G23583" s="147"/>
      <c r="H23583" s="146"/>
      <c r="J23583" s="146"/>
      <c r="L23583" s="150"/>
      <c r="N23583" s="163"/>
      <c r="O23583" s="146"/>
      <c r="P23583" s="146"/>
      <c r="Q23583" s="146"/>
      <c r="R23583" s="34"/>
      <c r="S23583" s="35"/>
      <c r="T23583" s="147"/>
    </row>
    <row r="23584">
      <c r="A23584" s="147"/>
      <c r="B23584" s="64"/>
      <c r="C23584" s="147" t="s">
        <v>217</v>
      </c>
      <c r="E23584" s="161"/>
      <c r="F23584" s="162"/>
      <c r="G23584" s="147"/>
      <c r="H23584" s="146"/>
      <c r="J23584" s="146"/>
      <c r="L23584" s="150"/>
      <c r="N23584" s="163"/>
      <c r="O23584" s="146"/>
      <c r="P23584" s="146"/>
      <c r="Q23584" s="146"/>
      <c r="R23584" s="34"/>
      <c r="S23584" s="35"/>
      <c r="T23584" s="147"/>
    </row>
    <row r="23585">
      <c r="A23585" s="147"/>
      <c r="B23585" s="64"/>
      <c r="C23585" s="147" t="s">
        <v>217</v>
      </c>
      <c r="E23585" s="161"/>
      <c r="F23585" s="162"/>
      <c r="G23585" s="147"/>
      <c r="H23585" s="146"/>
      <c r="J23585" s="146"/>
      <c r="L23585" s="150"/>
      <c r="N23585" s="163"/>
      <c r="O23585" s="146"/>
      <c r="P23585" s="146"/>
      <c r="Q23585" s="146"/>
      <c r="R23585" s="34"/>
      <c r="S23585" s="35"/>
      <c r="T23585" s="147"/>
    </row>
    <row r="23586">
      <c r="A23586" s="147"/>
      <c r="B23586" s="64"/>
      <c r="C23586" s="147" t="s">
        <v>217</v>
      </c>
      <c r="E23586" s="161"/>
      <c r="F23586" s="162"/>
      <c r="G23586" s="147"/>
      <c r="H23586" s="146"/>
      <c r="J23586" s="146"/>
      <c r="L23586" s="150"/>
      <c r="N23586" s="163"/>
      <c r="O23586" s="146"/>
      <c r="P23586" s="146"/>
      <c r="Q23586" s="146"/>
      <c r="R23586" s="34"/>
      <c r="S23586" s="35"/>
      <c r="T23586" s="147"/>
    </row>
    <row r="23587">
      <c r="A23587" s="147"/>
      <c r="B23587" s="64"/>
      <c r="C23587" s="147" t="s">
        <v>217</v>
      </c>
      <c r="E23587" s="161"/>
      <c r="F23587" s="162"/>
      <c r="G23587" s="147"/>
      <c r="H23587" s="146"/>
      <c r="J23587" s="146"/>
      <c r="L23587" s="150"/>
      <c r="N23587" s="163"/>
      <c r="O23587" s="146"/>
      <c r="P23587" s="146"/>
      <c r="Q23587" s="146"/>
      <c r="R23587" s="34"/>
      <c r="S23587" s="35"/>
      <c r="T23587" s="147"/>
    </row>
    <row r="23588">
      <c r="A23588" s="147"/>
      <c r="B23588" s="64"/>
      <c r="C23588" s="147" t="s">
        <v>217</v>
      </c>
      <c r="E23588" s="161"/>
      <c r="F23588" s="162"/>
      <c r="G23588" s="147"/>
      <c r="H23588" s="146"/>
      <c r="J23588" s="146"/>
      <c r="L23588" s="150"/>
      <c r="N23588" s="163"/>
      <c r="O23588" s="146"/>
      <c r="P23588" s="146"/>
      <c r="Q23588" s="146"/>
      <c r="R23588" s="34"/>
      <c r="S23588" s="35"/>
      <c r="T23588" s="147"/>
    </row>
    <row r="23589">
      <c r="A23589" s="147"/>
      <c r="B23589" s="64"/>
      <c r="C23589" s="147" t="s">
        <v>217</v>
      </c>
      <c r="E23589" s="161"/>
      <c r="F23589" s="162"/>
      <c r="G23589" s="147"/>
      <c r="H23589" s="146"/>
      <c r="J23589" s="146"/>
      <c r="L23589" s="150"/>
      <c r="N23589" s="163"/>
      <c r="O23589" s="146"/>
      <c r="P23589" s="146"/>
      <c r="Q23589" s="146"/>
      <c r="R23589" s="34"/>
      <c r="S23589" s="35"/>
      <c r="T23589" s="147"/>
    </row>
    <row r="23590">
      <c r="A23590" s="147"/>
      <c r="B23590" s="64"/>
      <c r="C23590" s="147" t="s">
        <v>217</v>
      </c>
      <c r="E23590" s="161"/>
      <c r="F23590" s="162"/>
      <c r="G23590" s="147"/>
      <c r="H23590" s="146"/>
      <c r="J23590" s="146"/>
      <c r="L23590" s="150"/>
      <c r="N23590" s="163"/>
      <c r="O23590" s="146"/>
      <c r="P23590" s="146"/>
      <c r="Q23590" s="146"/>
      <c r="R23590" s="34"/>
      <c r="S23590" s="35"/>
      <c r="T23590" s="147"/>
    </row>
    <row r="23591">
      <c r="A23591" s="147"/>
      <c r="B23591" s="64"/>
      <c r="C23591" s="147" t="s">
        <v>217</v>
      </c>
      <c r="E23591" s="161"/>
      <c r="F23591" s="162"/>
      <c r="G23591" s="147"/>
      <c r="H23591" s="146"/>
      <c r="J23591" s="146"/>
      <c r="L23591" s="150"/>
      <c r="N23591" s="163"/>
      <c r="O23591" s="146"/>
      <c r="P23591" s="146"/>
      <c r="Q23591" s="146"/>
      <c r="R23591" s="34"/>
      <c r="S23591" s="35"/>
      <c r="T23591" s="147"/>
    </row>
    <row r="23592">
      <c r="A23592" s="147"/>
      <c r="B23592" s="64"/>
      <c r="C23592" s="147" t="s">
        <v>217</v>
      </c>
      <c r="E23592" s="161"/>
      <c r="F23592" s="162"/>
      <c r="G23592" s="147"/>
      <c r="H23592" s="146"/>
      <c r="J23592" s="146"/>
      <c r="L23592" s="150"/>
      <c r="N23592" s="163"/>
      <c r="O23592" s="146"/>
      <c r="P23592" s="146"/>
      <c r="Q23592" s="146"/>
      <c r="R23592" s="34"/>
      <c r="S23592" s="35"/>
      <c r="T23592" s="147"/>
    </row>
    <row r="23593">
      <c r="A23593" s="147"/>
      <c r="B23593" s="64"/>
      <c r="C23593" s="147" t="s">
        <v>217</v>
      </c>
      <c r="E23593" s="161"/>
      <c r="F23593" s="162"/>
      <c r="G23593" s="147"/>
      <c r="H23593" s="146"/>
      <c r="J23593" s="146"/>
      <c r="L23593" s="150"/>
      <c r="N23593" s="163"/>
      <c r="O23593" s="146"/>
      <c r="P23593" s="146"/>
      <c r="Q23593" s="146"/>
      <c r="R23593" s="34"/>
      <c r="S23593" s="35"/>
      <c r="T23593" s="147"/>
    </row>
    <row r="23594">
      <c r="A23594" s="147"/>
      <c r="B23594" s="64"/>
      <c r="C23594" s="147" t="s">
        <v>217</v>
      </c>
      <c r="E23594" s="161"/>
      <c r="F23594" s="162"/>
      <c r="G23594" s="147"/>
      <c r="H23594" s="146"/>
      <c r="J23594" s="146"/>
      <c r="L23594" s="150"/>
      <c r="N23594" s="163"/>
      <c r="O23594" s="146"/>
      <c r="P23594" s="146"/>
      <c r="Q23594" s="146"/>
      <c r="R23594" s="34"/>
      <c r="S23594" s="35"/>
      <c r="T23594" s="147"/>
    </row>
    <row r="23595">
      <c r="A23595" s="147"/>
      <c r="B23595" s="64"/>
      <c r="C23595" s="147" t="s">
        <v>217</v>
      </c>
      <c r="E23595" s="161"/>
      <c r="F23595" s="162"/>
      <c r="G23595" s="147"/>
      <c r="H23595" s="146"/>
      <c r="J23595" s="146"/>
      <c r="L23595" s="150"/>
      <c r="N23595" s="163"/>
      <c r="O23595" s="146"/>
      <c r="P23595" s="146"/>
      <c r="Q23595" s="146"/>
      <c r="R23595" s="34"/>
      <c r="S23595" s="35"/>
      <c r="T23595" s="147"/>
    </row>
    <row r="23596">
      <c r="A23596" s="147"/>
      <c r="B23596" s="64"/>
      <c r="C23596" s="147" t="s">
        <v>217</v>
      </c>
      <c r="E23596" s="161"/>
      <c r="F23596" s="162"/>
      <c r="G23596" s="147"/>
      <c r="H23596" s="146"/>
      <c r="J23596" s="146"/>
      <c r="L23596" s="150"/>
      <c r="N23596" s="163"/>
      <c r="O23596" s="146"/>
      <c r="P23596" s="146"/>
      <c r="Q23596" s="146"/>
      <c r="R23596" s="34"/>
      <c r="S23596" s="35"/>
      <c r="T23596" s="147"/>
    </row>
    <row r="23597">
      <c r="A23597" s="147"/>
      <c r="B23597" s="64"/>
      <c r="C23597" s="147" t="s">
        <v>217</v>
      </c>
      <c r="E23597" s="161"/>
      <c r="F23597" s="162"/>
      <c r="G23597" s="147"/>
      <c r="H23597" s="146"/>
      <c r="J23597" s="146"/>
      <c r="L23597" s="150"/>
      <c r="N23597" s="163"/>
      <c r="O23597" s="146"/>
      <c r="P23597" s="146"/>
      <c r="Q23597" s="146"/>
      <c r="R23597" s="34"/>
      <c r="S23597" s="35"/>
      <c r="T23597" s="147"/>
    </row>
    <row r="23598">
      <c r="A23598" s="147"/>
      <c r="B23598" s="64"/>
      <c r="C23598" s="147" t="s">
        <v>217</v>
      </c>
      <c r="E23598" s="161"/>
      <c r="F23598" s="162"/>
      <c r="G23598" s="147"/>
      <c r="H23598" s="146"/>
      <c r="J23598" s="146"/>
      <c r="L23598" s="150"/>
      <c r="N23598" s="163"/>
      <c r="O23598" s="146"/>
      <c r="P23598" s="146"/>
      <c r="Q23598" s="146"/>
      <c r="R23598" s="34"/>
      <c r="S23598" s="35"/>
      <c r="T23598" s="147"/>
    </row>
    <row r="23599">
      <c r="A23599" s="147"/>
      <c r="B23599" s="64"/>
      <c r="C23599" s="147" t="s">
        <v>217</v>
      </c>
      <c r="E23599" s="161"/>
      <c r="F23599" s="162"/>
      <c r="G23599" s="147"/>
      <c r="H23599" s="146"/>
      <c r="J23599" s="146"/>
      <c r="L23599" s="150"/>
      <c r="N23599" s="163"/>
      <c r="O23599" s="146"/>
      <c r="P23599" s="146"/>
      <c r="Q23599" s="146"/>
      <c r="R23599" s="34"/>
      <c r="S23599" s="35"/>
      <c r="T23599" s="147"/>
    </row>
    <row r="23600">
      <c r="A23600" s="147"/>
      <c r="B23600" s="64"/>
      <c r="C23600" s="147" t="s">
        <v>217</v>
      </c>
      <c r="E23600" s="161"/>
      <c r="F23600" s="162"/>
      <c r="G23600" s="147"/>
      <c r="H23600" s="146"/>
      <c r="J23600" s="146"/>
      <c r="L23600" s="150"/>
      <c r="N23600" s="163"/>
      <c r="O23600" s="146"/>
      <c r="P23600" s="146"/>
      <c r="Q23600" s="146"/>
      <c r="R23600" s="34"/>
      <c r="S23600" s="35"/>
      <c r="T23600" s="147"/>
    </row>
    <row r="23601">
      <c r="A23601" s="147"/>
      <c r="B23601" s="64"/>
      <c r="C23601" s="147" t="s">
        <v>217</v>
      </c>
      <c r="E23601" s="161"/>
      <c r="F23601" s="162"/>
      <c r="G23601" s="147"/>
      <c r="H23601" s="146"/>
      <c r="J23601" s="146"/>
      <c r="L23601" s="150"/>
      <c r="N23601" s="163"/>
      <c r="O23601" s="146"/>
      <c r="P23601" s="146"/>
      <c r="Q23601" s="146"/>
      <c r="R23601" s="34"/>
      <c r="S23601" s="35"/>
      <c r="T23601" s="147"/>
    </row>
    <row r="23602">
      <c r="A23602" s="147"/>
      <c r="B23602" s="64"/>
      <c r="C23602" s="147" t="s">
        <v>217</v>
      </c>
      <c r="E23602" s="161"/>
      <c r="F23602" s="162"/>
      <c r="G23602" s="147"/>
      <c r="H23602" s="146"/>
      <c r="J23602" s="146"/>
      <c r="L23602" s="150"/>
      <c r="N23602" s="163"/>
      <c r="O23602" s="146"/>
      <c r="P23602" s="146"/>
      <c r="Q23602" s="146"/>
      <c r="R23602" s="34"/>
      <c r="S23602" s="35"/>
      <c r="T23602" s="147"/>
    </row>
    <row r="23603">
      <c r="A23603" s="147"/>
      <c r="B23603" s="64"/>
      <c r="C23603" s="147" t="s">
        <v>217</v>
      </c>
      <c r="E23603" s="161"/>
      <c r="F23603" s="162"/>
      <c r="G23603" s="147"/>
      <c r="H23603" s="146"/>
      <c r="J23603" s="146"/>
      <c r="L23603" s="150"/>
      <c r="N23603" s="163"/>
      <c r="O23603" s="146"/>
      <c r="P23603" s="146"/>
      <c r="Q23603" s="146"/>
      <c r="R23603" s="34"/>
      <c r="S23603" s="35"/>
      <c r="T23603" s="147"/>
    </row>
    <row r="23604">
      <c r="A23604" s="147"/>
      <c r="B23604" s="64"/>
      <c r="C23604" s="147" t="s">
        <v>217</v>
      </c>
      <c r="E23604" s="161"/>
      <c r="F23604" s="162"/>
      <c r="G23604" s="147"/>
      <c r="H23604" s="146"/>
      <c r="J23604" s="146"/>
      <c r="L23604" s="150"/>
      <c r="N23604" s="163"/>
      <c r="O23604" s="146"/>
      <c r="P23604" s="146"/>
      <c r="Q23604" s="146"/>
      <c r="R23604" s="34"/>
      <c r="S23604" s="35"/>
      <c r="T23604" s="147"/>
    </row>
    <row r="23605">
      <c r="A23605" s="147"/>
      <c r="B23605" s="64"/>
      <c r="C23605" s="147" t="s">
        <v>217</v>
      </c>
      <c r="E23605" s="161"/>
      <c r="F23605" s="162"/>
      <c r="G23605" s="147"/>
      <c r="H23605" s="146"/>
      <c r="J23605" s="146"/>
      <c r="L23605" s="150"/>
      <c r="N23605" s="163"/>
      <c r="O23605" s="146"/>
      <c r="P23605" s="146"/>
      <c r="Q23605" s="146"/>
      <c r="R23605" s="34"/>
      <c r="S23605" s="35"/>
      <c r="T23605" s="147"/>
    </row>
    <row r="23606">
      <c r="A23606" s="147"/>
      <c r="B23606" s="64"/>
      <c r="C23606" s="147" t="s">
        <v>217</v>
      </c>
      <c r="E23606" s="161"/>
      <c r="F23606" s="162"/>
      <c r="G23606" s="147"/>
      <c r="H23606" s="146"/>
      <c r="J23606" s="146"/>
      <c r="L23606" s="150"/>
      <c r="N23606" s="163"/>
      <c r="O23606" s="146"/>
      <c r="P23606" s="146"/>
      <c r="Q23606" s="146"/>
      <c r="R23606" s="34"/>
      <c r="S23606" s="35"/>
      <c r="T23606" s="147"/>
    </row>
    <row r="23607">
      <c r="A23607" s="147"/>
      <c r="B23607" s="64"/>
      <c r="C23607" s="147" t="s">
        <v>217</v>
      </c>
      <c r="E23607" s="161"/>
      <c r="F23607" s="162"/>
      <c r="G23607" s="147"/>
      <c r="H23607" s="146"/>
      <c r="J23607" s="146"/>
      <c r="L23607" s="150"/>
      <c r="N23607" s="163"/>
      <c r="O23607" s="146"/>
      <c r="P23607" s="146"/>
      <c r="Q23607" s="146"/>
      <c r="R23607" s="34"/>
      <c r="S23607" s="35"/>
      <c r="T23607" s="147"/>
    </row>
    <row r="23608">
      <c r="A23608" s="147"/>
      <c r="B23608" s="64"/>
      <c r="C23608" s="147" t="s">
        <v>217</v>
      </c>
      <c r="E23608" s="161"/>
      <c r="F23608" s="162"/>
      <c r="G23608" s="147"/>
      <c r="H23608" s="146"/>
      <c r="J23608" s="146"/>
      <c r="L23608" s="150"/>
      <c r="N23608" s="163"/>
      <c r="O23608" s="146"/>
      <c r="P23608" s="146"/>
      <c r="Q23608" s="146"/>
      <c r="R23608" s="34"/>
      <c r="S23608" s="35"/>
      <c r="T23608" s="147"/>
    </row>
    <row r="23609">
      <c r="A23609" s="147"/>
      <c r="B23609" s="64"/>
      <c r="C23609" s="147" t="s">
        <v>217</v>
      </c>
      <c r="E23609" s="161"/>
      <c r="F23609" s="162"/>
      <c r="G23609" s="147"/>
      <c r="H23609" s="146"/>
      <c r="J23609" s="146"/>
      <c r="L23609" s="150"/>
      <c r="N23609" s="163"/>
      <c r="O23609" s="146"/>
      <c r="P23609" s="146"/>
      <c r="Q23609" s="146"/>
      <c r="R23609" s="34"/>
      <c r="S23609" s="35"/>
      <c r="T23609" s="147"/>
    </row>
    <row r="23610">
      <c r="A23610" s="147"/>
      <c r="B23610" s="64"/>
      <c r="C23610" s="147" t="s">
        <v>217</v>
      </c>
      <c r="E23610" s="161"/>
      <c r="F23610" s="162"/>
      <c r="G23610" s="147"/>
      <c r="H23610" s="146"/>
      <c r="J23610" s="146"/>
      <c r="L23610" s="150"/>
      <c r="N23610" s="163"/>
      <c r="O23610" s="146"/>
      <c r="P23610" s="146"/>
      <c r="Q23610" s="146"/>
      <c r="R23610" s="34"/>
      <c r="S23610" s="35"/>
      <c r="T23610" s="147"/>
    </row>
    <row r="23611">
      <c r="A23611" s="147"/>
      <c r="B23611" s="64"/>
      <c r="C23611" s="147" t="s">
        <v>217</v>
      </c>
      <c r="E23611" s="161"/>
      <c r="F23611" s="162"/>
      <c r="G23611" s="147"/>
      <c r="H23611" s="146"/>
      <c r="J23611" s="146"/>
      <c r="L23611" s="150"/>
      <c r="N23611" s="163"/>
      <c r="O23611" s="146"/>
      <c r="P23611" s="146"/>
      <c r="Q23611" s="146"/>
      <c r="R23611" s="34"/>
      <c r="S23611" s="35"/>
      <c r="T23611" s="147"/>
    </row>
    <row r="23612">
      <c r="A23612" s="147"/>
      <c r="B23612" s="64"/>
      <c r="C23612" s="147" t="s">
        <v>217</v>
      </c>
      <c r="E23612" s="161"/>
      <c r="F23612" s="162"/>
      <c r="G23612" s="147"/>
      <c r="H23612" s="146"/>
      <c r="J23612" s="146"/>
      <c r="L23612" s="150"/>
      <c r="N23612" s="163"/>
      <c r="O23612" s="146"/>
      <c r="P23612" s="146"/>
      <c r="Q23612" s="146"/>
      <c r="R23612" s="34"/>
      <c r="S23612" s="35"/>
      <c r="T23612" s="147"/>
    </row>
    <row r="23613">
      <c r="A23613" s="147"/>
      <c r="B23613" s="64"/>
      <c r="C23613" s="147" t="s">
        <v>217</v>
      </c>
      <c r="E23613" s="161"/>
      <c r="F23613" s="162"/>
      <c r="G23613" s="147"/>
      <c r="H23613" s="146"/>
      <c r="J23613" s="146"/>
      <c r="L23613" s="150"/>
      <c r="N23613" s="163"/>
      <c r="O23613" s="146"/>
      <c r="P23613" s="146"/>
      <c r="Q23613" s="146"/>
      <c r="R23613" s="34"/>
      <c r="S23613" s="35"/>
      <c r="T23613" s="147"/>
    </row>
    <row r="23614">
      <c r="A23614" s="147"/>
      <c r="B23614" s="64"/>
      <c r="C23614" s="147" t="s">
        <v>217</v>
      </c>
      <c r="E23614" s="161"/>
      <c r="F23614" s="162"/>
      <c r="G23614" s="147"/>
      <c r="H23614" s="146"/>
      <c r="J23614" s="146"/>
      <c r="L23614" s="150"/>
      <c r="N23614" s="163"/>
      <c r="O23614" s="146"/>
      <c r="P23614" s="146"/>
      <c r="Q23614" s="146"/>
      <c r="R23614" s="34"/>
      <c r="S23614" s="35"/>
      <c r="T23614" s="147"/>
    </row>
    <row r="23615">
      <c r="A23615" s="147"/>
      <c r="B23615" s="64"/>
      <c r="C23615" s="147" t="s">
        <v>217</v>
      </c>
      <c r="E23615" s="161"/>
      <c r="F23615" s="162"/>
      <c r="G23615" s="147"/>
      <c r="H23615" s="146"/>
      <c r="J23615" s="146"/>
      <c r="L23615" s="150"/>
      <c r="N23615" s="163"/>
      <c r="O23615" s="146"/>
      <c r="P23615" s="146"/>
      <c r="Q23615" s="146"/>
      <c r="R23615" s="34"/>
      <c r="S23615" s="35"/>
      <c r="T23615" s="147"/>
    </row>
    <row r="23616">
      <c r="A23616" s="147"/>
      <c r="B23616" s="64"/>
      <c r="C23616" s="147" t="s">
        <v>217</v>
      </c>
      <c r="E23616" s="161"/>
      <c r="F23616" s="162"/>
      <c r="G23616" s="147"/>
      <c r="H23616" s="146"/>
      <c r="J23616" s="146"/>
      <c r="L23616" s="150"/>
      <c r="N23616" s="163"/>
      <c r="O23616" s="146"/>
      <c r="P23616" s="146"/>
      <c r="Q23616" s="146"/>
      <c r="R23616" s="34"/>
      <c r="S23616" s="35"/>
      <c r="T23616" s="147"/>
    </row>
    <row r="23617">
      <c r="A23617" s="147"/>
      <c r="B23617" s="64"/>
      <c r="C23617" s="147" t="s">
        <v>217</v>
      </c>
      <c r="E23617" s="161"/>
      <c r="F23617" s="162"/>
      <c r="G23617" s="147"/>
      <c r="H23617" s="146"/>
      <c r="J23617" s="146"/>
      <c r="L23617" s="150"/>
      <c r="N23617" s="163"/>
      <c r="O23617" s="146"/>
      <c r="P23617" s="146"/>
      <c r="Q23617" s="146"/>
      <c r="R23617" s="34"/>
      <c r="S23617" s="35"/>
      <c r="T23617" s="147"/>
    </row>
    <row r="23618">
      <c r="A23618" s="147"/>
      <c r="B23618" s="64"/>
      <c r="C23618" s="147" t="s">
        <v>217</v>
      </c>
      <c r="E23618" s="161"/>
      <c r="F23618" s="162"/>
      <c r="G23618" s="147"/>
      <c r="H23618" s="146"/>
      <c r="J23618" s="146"/>
      <c r="L23618" s="150"/>
      <c r="N23618" s="163"/>
      <c r="O23618" s="146"/>
      <c r="P23618" s="146"/>
      <c r="Q23618" s="146"/>
      <c r="R23618" s="34"/>
      <c r="S23618" s="35"/>
      <c r="T23618" s="147"/>
    </row>
    <row r="23619">
      <c r="A23619" s="147"/>
      <c r="B23619" s="64"/>
      <c r="C23619" s="147" t="s">
        <v>217</v>
      </c>
      <c r="E23619" s="161"/>
      <c r="F23619" s="162"/>
      <c r="G23619" s="147"/>
      <c r="H23619" s="146"/>
      <c r="J23619" s="146"/>
      <c r="L23619" s="150"/>
      <c r="N23619" s="163"/>
      <c r="O23619" s="146"/>
      <c r="P23619" s="146"/>
      <c r="Q23619" s="146"/>
      <c r="R23619" s="34"/>
      <c r="S23619" s="35"/>
      <c r="T23619" s="147"/>
    </row>
    <row r="23620">
      <c r="A23620" s="147"/>
      <c r="B23620" s="64"/>
      <c r="C23620" s="147" t="s">
        <v>217</v>
      </c>
      <c r="E23620" s="161"/>
      <c r="F23620" s="162"/>
      <c r="G23620" s="147"/>
      <c r="H23620" s="146"/>
      <c r="J23620" s="146"/>
      <c r="L23620" s="150"/>
      <c r="N23620" s="163"/>
      <c r="O23620" s="146"/>
      <c r="P23620" s="146"/>
      <c r="Q23620" s="146"/>
      <c r="R23620" s="34"/>
      <c r="S23620" s="35"/>
      <c r="T23620" s="147"/>
    </row>
    <row r="23621">
      <c r="A23621" s="147"/>
      <c r="B23621" s="64"/>
      <c r="C23621" s="147" t="s">
        <v>217</v>
      </c>
      <c r="E23621" s="161"/>
      <c r="F23621" s="162"/>
      <c r="G23621" s="147"/>
      <c r="H23621" s="146"/>
      <c r="J23621" s="146"/>
      <c r="L23621" s="150"/>
      <c r="N23621" s="163"/>
      <c r="O23621" s="146"/>
      <c r="P23621" s="146"/>
      <c r="Q23621" s="146"/>
      <c r="R23621" s="34"/>
      <c r="S23621" s="35"/>
      <c r="T23621" s="147"/>
    </row>
    <row r="23622">
      <c r="A23622" s="147"/>
      <c r="B23622" s="64"/>
      <c r="C23622" s="147" t="s">
        <v>217</v>
      </c>
      <c r="E23622" s="161"/>
      <c r="F23622" s="162"/>
      <c r="G23622" s="147"/>
      <c r="H23622" s="146"/>
      <c r="J23622" s="146"/>
      <c r="L23622" s="150"/>
      <c r="N23622" s="163"/>
      <c r="O23622" s="146"/>
      <c r="P23622" s="146"/>
      <c r="Q23622" s="146"/>
      <c r="R23622" s="34"/>
      <c r="S23622" s="35"/>
      <c r="T23622" s="147"/>
    </row>
    <row r="23623">
      <c r="A23623" s="147"/>
      <c r="B23623" s="64"/>
      <c r="C23623" s="147" t="s">
        <v>217</v>
      </c>
      <c r="E23623" s="161"/>
      <c r="F23623" s="162"/>
      <c r="G23623" s="147"/>
      <c r="H23623" s="146"/>
      <c r="J23623" s="146"/>
      <c r="L23623" s="150"/>
      <c r="N23623" s="163"/>
      <c r="O23623" s="146"/>
      <c r="P23623" s="146"/>
      <c r="Q23623" s="146"/>
      <c r="R23623" s="34"/>
      <c r="S23623" s="35"/>
      <c r="T23623" s="147"/>
    </row>
    <row r="23624">
      <c r="A23624" s="147"/>
      <c r="B23624" s="64"/>
      <c r="C23624" s="147" t="s">
        <v>217</v>
      </c>
      <c r="E23624" s="161"/>
      <c r="F23624" s="162"/>
      <c r="G23624" s="147"/>
      <c r="H23624" s="146"/>
      <c r="J23624" s="146"/>
      <c r="L23624" s="150"/>
      <c r="N23624" s="163"/>
      <c r="O23624" s="146"/>
      <c r="P23624" s="146"/>
      <c r="Q23624" s="146"/>
      <c r="R23624" s="34"/>
      <c r="S23624" s="35"/>
      <c r="T23624" s="147"/>
    </row>
    <row r="23625">
      <c r="A23625" s="147"/>
      <c r="B23625" s="64"/>
      <c r="C23625" s="147" t="s">
        <v>217</v>
      </c>
      <c r="E23625" s="161"/>
      <c r="F23625" s="162"/>
      <c r="G23625" s="147"/>
      <c r="H23625" s="146"/>
      <c r="J23625" s="146"/>
      <c r="L23625" s="150"/>
      <c r="N23625" s="163"/>
      <c r="O23625" s="146"/>
      <c r="P23625" s="146"/>
      <c r="Q23625" s="146"/>
      <c r="R23625" s="34"/>
      <c r="S23625" s="35"/>
      <c r="T23625" s="147"/>
    </row>
    <row r="23626">
      <c r="A23626" s="147"/>
      <c r="B23626" s="64"/>
      <c r="C23626" s="147" t="s">
        <v>217</v>
      </c>
      <c r="E23626" s="161"/>
      <c r="F23626" s="162"/>
      <c r="G23626" s="147"/>
      <c r="H23626" s="146"/>
      <c r="J23626" s="146"/>
      <c r="L23626" s="150"/>
      <c r="N23626" s="163"/>
      <c r="O23626" s="146"/>
      <c r="P23626" s="146"/>
      <c r="Q23626" s="146"/>
      <c r="R23626" s="34"/>
      <c r="S23626" s="35"/>
      <c r="T23626" s="147"/>
    </row>
    <row r="23627">
      <c r="A23627" s="147"/>
      <c r="B23627" s="64"/>
      <c r="C23627" s="147" t="s">
        <v>217</v>
      </c>
      <c r="E23627" s="161"/>
      <c r="F23627" s="162"/>
      <c r="G23627" s="147"/>
      <c r="H23627" s="146"/>
      <c r="J23627" s="146"/>
      <c r="L23627" s="150"/>
      <c r="N23627" s="163"/>
      <c r="O23627" s="146"/>
      <c r="P23627" s="146"/>
      <c r="Q23627" s="146"/>
      <c r="R23627" s="34"/>
      <c r="S23627" s="35"/>
      <c r="T23627" s="147"/>
    </row>
    <row r="23628">
      <c r="A23628" s="147"/>
      <c r="B23628" s="64"/>
      <c r="C23628" s="147" t="s">
        <v>217</v>
      </c>
      <c r="E23628" s="161"/>
      <c r="F23628" s="162"/>
      <c r="G23628" s="147"/>
      <c r="H23628" s="146"/>
      <c r="J23628" s="146"/>
      <c r="L23628" s="150"/>
      <c r="N23628" s="163"/>
      <c r="O23628" s="146"/>
      <c r="P23628" s="146"/>
      <c r="Q23628" s="146"/>
      <c r="R23628" s="34"/>
      <c r="S23628" s="35"/>
      <c r="T23628" s="147"/>
    </row>
    <row r="23629">
      <c r="A23629" s="147"/>
      <c r="B23629" s="64"/>
      <c r="C23629" s="147" t="s">
        <v>217</v>
      </c>
      <c r="E23629" s="161"/>
      <c r="F23629" s="162"/>
      <c r="G23629" s="147"/>
      <c r="H23629" s="146"/>
      <c r="J23629" s="146"/>
      <c r="L23629" s="150"/>
      <c r="N23629" s="163"/>
      <c r="O23629" s="146"/>
      <c r="P23629" s="146"/>
      <c r="Q23629" s="146"/>
      <c r="R23629" s="34"/>
      <c r="S23629" s="35"/>
      <c r="T23629" s="147"/>
    </row>
    <row r="23630">
      <c r="A23630" s="147"/>
      <c r="B23630" s="64"/>
      <c r="C23630" s="147" t="s">
        <v>217</v>
      </c>
      <c r="E23630" s="161"/>
      <c r="F23630" s="162"/>
      <c r="G23630" s="147"/>
      <c r="H23630" s="146"/>
      <c r="J23630" s="146"/>
      <c r="L23630" s="150"/>
      <c r="N23630" s="163"/>
      <c r="O23630" s="146"/>
      <c r="P23630" s="146"/>
      <c r="Q23630" s="146"/>
      <c r="R23630" s="34"/>
      <c r="S23630" s="35"/>
      <c r="T23630" s="147"/>
    </row>
    <row r="23631">
      <c r="A23631" s="147"/>
      <c r="B23631" s="64"/>
      <c r="C23631" s="147" t="s">
        <v>217</v>
      </c>
      <c r="E23631" s="161"/>
      <c r="F23631" s="162"/>
      <c r="G23631" s="147"/>
      <c r="H23631" s="146"/>
      <c r="J23631" s="146"/>
      <c r="L23631" s="150"/>
      <c r="N23631" s="163"/>
      <c r="O23631" s="146"/>
      <c r="P23631" s="146"/>
      <c r="Q23631" s="146"/>
      <c r="R23631" s="34"/>
      <c r="S23631" s="35"/>
      <c r="T23631" s="147"/>
    </row>
    <row r="23632">
      <c r="A23632" s="147"/>
      <c r="B23632" s="64"/>
      <c r="C23632" s="147" t="s">
        <v>217</v>
      </c>
      <c r="E23632" s="161"/>
      <c r="F23632" s="162"/>
      <c r="G23632" s="147"/>
      <c r="H23632" s="146"/>
      <c r="J23632" s="146"/>
      <c r="L23632" s="150"/>
      <c r="N23632" s="163"/>
      <c r="O23632" s="146"/>
      <c r="P23632" s="146"/>
      <c r="Q23632" s="146"/>
      <c r="R23632" s="34"/>
      <c r="S23632" s="35"/>
      <c r="T23632" s="147"/>
    </row>
    <row r="23633">
      <c r="A23633" s="147"/>
      <c r="B23633" s="64"/>
      <c r="C23633" s="147" t="s">
        <v>217</v>
      </c>
      <c r="E23633" s="161"/>
      <c r="F23633" s="162"/>
      <c r="G23633" s="147"/>
      <c r="H23633" s="146"/>
      <c r="J23633" s="146"/>
      <c r="L23633" s="150"/>
      <c r="N23633" s="163"/>
      <c r="O23633" s="146"/>
      <c r="P23633" s="146"/>
      <c r="Q23633" s="146"/>
      <c r="R23633" s="34"/>
      <c r="S23633" s="35"/>
      <c r="T23633" s="147"/>
    </row>
    <row r="23634">
      <c r="A23634" s="147"/>
      <c r="B23634" s="64"/>
      <c r="C23634" s="147" t="s">
        <v>217</v>
      </c>
      <c r="E23634" s="161"/>
      <c r="F23634" s="162"/>
      <c r="G23634" s="147"/>
      <c r="H23634" s="146"/>
      <c r="J23634" s="146"/>
      <c r="L23634" s="150"/>
      <c r="N23634" s="163"/>
      <c r="O23634" s="146"/>
      <c r="P23634" s="146"/>
      <c r="Q23634" s="146"/>
      <c r="R23634" s="34"/>
      <c r="S23634" s="35"/>
      <c r="T23634" s="147"/>
    </row>
    <row r="23635">
      <c r="A23635" s="147"/>
      <c r="B23635" s="64"/>
      <c r="C23635" s="147" t="s">
        <v>217</v>
      </c>
      <c r="E23635" s="161"/>
      <c r="F23635" s="162"/>
      <c r="G23635" s="147"/>
      <c r="H23635" s="146"/>
      <c r="J23635" s="146"/>
      <c r="L23635" s="150"/>
      <c r="N23635" s="163"/>
      <c r="O23635" s="146"/>
      <c r="P23635" s="146"/>
      <c r="Q23635" s="146"/>
      <c r="R23635" s="34"/>
      <c r="S23635" s="35"/>
      <c r="T23635" s="147"/>
    </row>
    <row r="23636">
      <c r="A23636" s="147"/>
      <c r="B23636" s="64"/>
      <c r="C23636" s="147" t="s">
        <v>217</v>
      </c>
      <c r="E23636" s="161"/>
      <c r="F23636" s="162"/>
      <c r="G23636" s="147"/>
      <c r="H23636" s="146"/>
      <c r="J23636" s="146"/>
      <c r="L23636" s="150"/>
      <c r="N23636" s="163"/>
      <c r="O23636" s="146"/>
      <c r="P23636" s="146"/>
      <c r="Q23636" s="146"/>
      <c r="R23636" s="34"/>
      <c r="S23636" s="35"/>
      <c r="T23636" s="147"/>
    </row>
    <row r="23637">
      <c r="A23637" s="147"/>
      <c r="B23637" s="64"/>
      <c r="C23637" s="147" t="s">
        <v>217</v>
      </c>
      <c r="E23637" s="161"/>
      <c r="F23637" s="162"/>
      <c r="G23637" s="147"/>
      <c r="H23637" s="146"/>
      <c r="J23637" s="146"/>
      <c r="L23637" s="150"/>
      <c r="N23637" s="163"/>
      <c r="O23637" s="146"/>
      <c r="P23637" s="146"/>
      <c r="Q23637" s="146"/>
      <c r="R23637" s="34"/>
      <c r="S23637" s="35"/>
      <c r="T23637" s="147"/>
    </row>
    <row r="23638">
      <c r="A23638" s="147"/>
      <c r="B23638" s="64"/>
      <c r="C23638" s="147" t="s">
        <v>217</v>
      </c>
      <c r="E23638" s="161"/>
      <c r="F23638" s="162"/>
      <c r="G23638" s="147"/>
      <c r="H23638" s="146"/>
      <c r="J23638" s="146"/>
      <c r="L23638" s="150"/>
      <c r="N23638" s="163"/>
      <c r="O23638" s="146"/>
      <c r="P23638" s="146"/>
      <c r="Q23638" s="146"/>
      <c r="R23638" s="34"/>
      <c r="S23638" s="35"/>
      <c r="T23638" s="147"/>
    </row>
    <row r="23639">
      <c r="A23639" s="147"/>
      <c r="B23639" s="64"/>
      <c r="C23639" s="147" t="s">
        <v>217</v>
      </c>
      <c r="E23639" s="161"/>
      <c r="F23639" s="162"/>
      <c r="G23639" s="147"/>
      <c r="H23639" s="146"/>
      <c r="J23639" s="146"/>
      <c r="L23639" s="150"/>
      <c r="N23639" s="163"/>
      <c r="O23639" s="146"/>
      <c r="P23639" s="146"/>
      <c r="Q23639" s="146"/>
      <c r="R23639" s="34"/>
      <c r="S23639" s="35"/>
      <c r="T23639" s="147"/>
    </row>
    <row r="23640">
      <c r="A23640" s="147"/>
      <c r="B23640" s="64"/>
      <c r="C23640" s="147" t="s">
        <v>217</v>
      </c>
      <c r="E23640" s="161"/>
      <c r="F23640" s="162"/>
      <c r="G23640" s="147"/>
      <c r="H23640" s="146"/>
      <c r="J23640" s="146"/>
      <c r="L23640" s="150"/>
      <c r="N23640" s="163"/>
      <c r="O23640" s="146"/>
      <c r="P23640" s="146"/>
      <c r="Q23640" s="146"/>
      <c r="R23640" s="34"/>
      <c r="S23640" s="35"/>
      <c r="T23640" s="147"/>
    </row>
    <row r="23641">
      <c r="A23641" s="147"/>
      <c r="B23641" s="64"/>
      <c r="C23641" s="147" t="s">
        <v>217</v>
      </c>
      <c r="E23641" s="161"/>
      <c r="F23641" s="162"/>
      <c r="G23641" s="147"/>
      <c r="H23641" s="146"/>
      <c r="J23641" s="146"/>
      <c r="L23641" s="150"/>
      <c r="N23641" s="163"/>
      <c r="O23641" s="146"/>
      <c r="P23641" s="146"/>
      <c r="Q23641" s="146"/>
      <c r="R23641" s="34"/>
      <c r="S23641" s="35"/>
      <c r="T23641" s="147"/>
    </row>
    <row r="23642">
      <c r="A23642" s="147"/>
      <c r="B23642" s="64"/>
      <c r="C23642" s="147" t="s">
        <v>217</v>
      </c>
      <c r="E23642" s="161"/>
      <c r="F23642" s="162"/>
      <c r="G23642" s="147"/>
      <c r="H23642" s="146"/>
      <c r="J23642" s="146"/>
      <c r="L23642" s="150"/>
      <c r="N23642" s="163"/>
      <c r="O23642" s="146"/>
      <c r="P23642" s="146"/>
      <c r="Q23642" s="146"/>
      <c r="R23642" s="34"/>
      <c r="S23642" s="35"/>
      <c r="T23642" s="147"/>
    </row>
    <row r="23643">
      <c r="A23643" s="147"/>
      <c r="B23643" s="64"/>
      <c r="C23643" s="147" t="s">
        <v>217</v>
      </c>
      <c r="E23643" s="161"/>
      <c r="F23643" s="162"/>
      <c r="G23643" s="147"/>
      <c r="H23643" s="146"/>
      <c r="J23643" s="146"/>
      <c r="L23643" s="150"/>
      <c r="N23643" s="163"/>
      <c r="O23643" s="146"/>
      <c r="P23643" s="146"/>
      <c r="Q23643" s="146"/>
      <c r="R23643" s="34"/>
      <c r="S23643" s="35"/>
      <c r="T23643" s="147"/>
    </row>
    <row r="23644">
      <c r="A23644" s="147"/>
      <c r="B23644" s="64"/>
      <c r="C23644" s="147" t="s">
        <v>217</v>
      </c>
      <c r="E23644" s="161"/>
      <c r="F23644" s="162"/>
      <c r="G23644" s="147"/>
      <c r="H23644" s="146"/>
      <c r="J23644" s="146"/>
      <c r="L23644" s="150"/>
      <c r="N23644" s="163"/>
      <c r="O23644" s="146"/>
      <c r="P23644" s="146"/>
      <c r="Q23644" s="146"/>
      <c r="R23644" s="34"/>
      <c r="S23644" s="35"/>
      <c r="T23644" s="147"/>
    </row>
    <row r="23645">
      <c r="A23645" s="147"/>
      <c r="B23645" s="64"/>
      <c r="C23645" s="147" t="s">
        <v>217</v>
      </c>
      <c r="E23645" s="161"/>
      <c r="F23645" s="162"/>
      <c r="G23645" s="147"/>
      <c r="H23645" s="146"/>
      <c r="J23645" s="146"/>
      <c r="L23645" s="150"/>
      <c r="N23645" s="163"/>
      <c r="O23645" s="146"/>
      <c r="P23645" s="146"/>
      <c r="Q23645" s="146"/>
      <c r="R23645" s="34"/>
      <c r="S23645" s="35"/>
      <c r="T23645" s="147"/>
    </row>
    <row r="23646">
      <c r="A23646" s="147"/>
      <c r="B23646" s="64"/>
      <c r="C23646" s="147" t="s">
        <v>217</v>
      </c>
      <c r="E23646" s="161"/>
      <c r="F23646" s="162"/>
      <c r="G23646" s="147"/>
      <c r="H23646" s="146"/>
      <c r="J23646" s="146"/>
      <c r="L23646" s="150"/>
      <c r="N23646" s="163"/>
      <c r="O23646" s="146"/>
      <c r="P23646" s="146"/>
      <c r="Q23646" s="146"/>
      <c r="R23646" s="34"/>
      <c r="S23646" s="35"/>
      <c r="T23646" s="147"/>
    </row>
    <row r="23647">
      <c r="A23647" s="147"/>
      <c r="B23647" s="64"/>
      <c r="C23647" s="147" t="s">
        <v>217</v>
      </c>
      <c r="E23647" s="161"/>
      <c r="F23647" s="162"/>
      <c r="G23647" s="147"/>
      <c r="H23647" s="146"/>
      <c r="J23647" s="146"/>
      <c r="L23647" s="150"/>
      <c r="N23647" s="163"/>
      <c r="O23647" s="146"/>
      <c r="P23647" s="146"/>
      <c r="Q23647" s="146"/>
      <c r="R23647" s="34"/>
      <c r="S23647" s="35"/>
      <c r="T23647" s="147"/>
    </row>
    <row r="23648">
      <c r="A23648" s="147"/>
      <c r="B23648" s="64"/>
      <c r="C23648" s="147" t="s">
        <v>217</v>
      </c>
      <c r="E23648" s="161"/>
      <c r="F23648" s="162"/>
      <c r="G23648" s="147"/>
      <c r="H23648" s="146"/>
      <c r="J23648" s="146"/>
      <c r="L23648" s="150"/>
      <c r="N23648" s="163"/>
      <c r="O23648" s="146"/>
      <c r="P23648" s="146"/>
      <c r="Q23648" s="146"/>
      <c r="R23648" s="34"/>
      <c r="S23648" s="35"/>
      <c r="T23648" s="147"/>
    </row>
    <row r="23649">
      <c r="A23649" s="147"/>
      <c r="B23649" s="64"/>
      <c r="C23649" s="147" t="s">
        <v>217</v>
      </c>
      <c r="E23649" s="161"/>
      <c r="F23649" s="162"/>
      <c r="G23649" s="147"/>
      <c r="H23649" s="146"/>
      <c r="J23649" s="146"/>
      <c r="L23649" s="150"/>
      <c r="N23649" s="163"/>
      <c r="O23649" s="146"/>
      <c r="P23649" s="146"/>
      <c r="Q23649" s="146"/>
      <c r="R23649" s="34"/>
      <c r="S23649" s="35"/>
      <c r="T23649" s="147"/>
    </row>
    <row r="23650">
      <c r="A23650" s="147"/>
      <c r="B23650" s="64"/>
      <c r="C23650" s="147" t="s">
        <v>217</v>
      </c>
      <c r="E23650" s="161"/>
      <c r="F23650" s="162"/>
      <c r="G23650" s="147"/>
      <c r="H23650" s="146"/>
      <c r="J23650" s="146"/>
      <c r="L23650" s="150"/>
      <c r="N23650" s="163"/>
      <c r="O23650" s="146"/>
      <c r="P23650" s="146"/>
      <c r="Q23650" s="146"/>
      <c r="R23650" s="34"/>
      <c r="S23650" s="35"/>
      <c r="T23650" s="147"/>
    </row>
    <row r="23651">
      <c r="A23651" s="147"/>
      <c r="B23651" s="64"/>
      <c r="C23651" s="147" t="s">
        <v>217</v>
      </c>
      <c r="E23651" s="161"/>
      <c r="F23651" s="162"/>
      <c r="G23651" s="147"/>
      <c r="H23651" s="146"/>
      <c r="J23651" s="146"/>
      <c r="L23651" s="150"/>
      <c r="N23651" s="163"/>
      <c r="O23651" s="146"/>
      <c r="P23651" s="146"/>
      <c r="Q23651" s="146"/>
      <c r="R23651" s="34"/>
      <c r="S23651" s="35"/>
      <c r="T23651" s="147"/>
    </row>
    <row r="23652">
      <c r="A23652" s="147"/>
      <c r="B23652" s="64"/>
      <c r="C23652" s="147" t="s">
        <v>217</v>
      </c>
      <c r="E23652" s="161"/>
      <c r="F23652" s="162"/>
      <c r="G23652" s="147"/>
      <c r="H23652" s="146"/>
      <c r="J23652" s="146"/>
      <c r="L23652" s="150"/>
      <c r="N23652" s="163"/>
      <c r="O23652" s="146"/>
      <c r="P23652" s="146"/>
      <c r="Q23652" s="146"/>
      <c r="R23652" s="34"/>
      <c r="S23652" s="35"/>
      <c r="T23652" s="147"/>
    </row>
    <row r="23653">
      <c r="A23653" s="147"/>
      <c r="B23653" s="64"/>
      <c r="C23653" s="147" t="s">
        <v>217</v>
      </c>
      <c r="E23653" s="161"/>
      <c r="F23653" s="162"/>
      <c r="G23653" s="147"/>
      <c r="H23653" s="146"/>
      <c r="J23653" s="146"/>
      <c r="L23653" s="150"/>
      <c r="N23653" s="163"/>
      <c r="O23653" s="146"/>
      <c r="P23653" s="146"/>
      <c r="Q23653" s="146"/>
      <c r="R23653" s="34"/>
      <c r="S23653" s="35"/>
      <c r="T23653" s="147"/>
    </row>
    <row r="23654">
      <c r="A23654" s="147"/>
      <c r="B23654" s="64"/>
      <c r="C23654" s="147" t="s">
        <v>217</v>
      </c>
      <c r="E23654" s="161"/>
      <c r="F23654" s="162"/>
      <c r="G23654" s="147"/>
      <c r="H23654" s="146"/>
      <c r="J23654" s="146"/>
      <c r="L23654" s="150"/>
      <c r="N23654" s="163"/>
      <c r="O23654" s="146"/>
      <c r="P23654" s="146"/>
      <c r="Q23654" s="146"/>
      <c r="R23654" s="34"/>
      <c r="S23654" s="35"/>
      <c r="T23654" s="147"/>
    </row>
    <row r="23655">
      <c r="A23655" s="147"/>
      <c r="B23655" s="64"/>
      <c r="C23655" s="147" t="s">
        <v>217</v>
      </c>
      <c r="E23655" s="161"/>
      <c r="F23655" s="162"/>
      <c r="G23655" s="147"/>
      <c r="H23655" s="146"/>
      <c r="J23655" s="146"/>
      <c r="L23655" s="150"/>
      <c r="N23655" s="163"/>
      <c r="O23655" s="146"/>
      <c r="P23655" s="146"/>
      <c r="Q23655" s="146"/>
      <c r="R23655" s="34"/>
      <c r="S23655" s="35"/>
      <c r="T23655" s="147"/>
    </row>
    <row r="23656">
      <c r="A23656" s="147"/>
      <c r="B23656" s="64"/>
      <c r="C23656" s="147" t="s">
        <v>217</v>
      </c>
      <c r="E23656" s="161"/>
      <c r="F23656" s="162"/>
      <c r="G23656" s="147"/>
      <c r="H23656" s="146"/>
      <c r="J23656" s="146"/>
      <c r="L23656" s="150"/>
      <c r="N23656" s="163"/>
      <c r="O23656" s="146"/>
      <c r="P23656" s="146"/>
      <c r="Q23656" s="146"/>
      <c r="R23656" s="34"/>
      <c r="S23656" s="35"/>
      <c r="T23656" s="147"/>
    </row>
    <row r="23657">
      <c r="A23657" s="147"/>
      <c r="B23657" s="64"/>
      <c r="C23657" s="147" t="s">
        <v>217</v>
      </c>
      <c r="E23657" s="161"/>
      <c r="F23657" s="162"/>
      <c r="G23657" s="147"/>
      <c r="H23657" s="146"/>
      <c r="J23657" s="146"/>
      <c r="L23657" s="150"/>
      <c r="N23657" s="163"/>
      <c r="O23657" s="146"/>
      <c r="P23657" s="146"/>
      <c r="Q23657" s="146"/>
      <c r="R23657" s="34"/>
      <c r="S23657" s="35"/>
      <c r="T23657" s="147"/>
    </row>
    <row r="23658">
      <c r="A23658" s="147"/>
      <c r="B23658" s="64"/>
      <c r="C23658" s="147" t="s">
        <v>217</v>
      </c>
      <c r="E23658" s="161"/>
      <c r="F23658" s="162"/>
      <c r="G23658" s="147"/>
      <c r="H23658" s="146"/>
      <c r="J23658" s="146"/>
      <c r="L23658" s="150"/>
      <c r="N23658" s="163"/>
      <c r="O23658" s="146"/>
      <c r="P23658" s="146"/>
      <c r="Q23658" s="146"/>
      <c r="R23658" s="34"/>
      <c r="S23658" s="35"/>
      <c r="T23658" s="147"/>
    </row>
    <row r="23659">
      <c r="A23659" s="147"/>
      <c r="B23659" s="64"/>
      <c r="C23659" s="147" t="s">
        <v>217</v>
      </c>
      <c r="E23659" s="161"/>
      <c r="F23659" s="162"/>
      <c r="G23659" s="147"/>
      <c r="H23659" s="146"/>
      <c r="J23659" s="146"/>
      <c r="L23659" s="150"/>
      <c r="N23659" s="163"/>
      <c r="O23659" s="146"/>
      <c r="P23659" s="146"/>
      <c r="Q23659" s="146"/>
      <c r="R23659" s="34"/>
      <c r="S23659" s="35"/>
      <c r="T23659" s="147"/>
    </row>
    <row r="23660">
      <c r="A23660" s="147"/>
      <c r="B23660" s="64"/>
      <c r="C23660" s="147" t="s">
        <v>217</v>
      </c>
      <c r="E23660" s="161"/>
      <c r="F23660" s="162"/>
      <c r="G23660" s="147"/>
      <c r="H23660" s="146"/>
      <c r="J23660" s="146"/>
      <c r="L23660" s="150"/>
      <c r="N23660" s="163"/>
      <c r="O23660" s="146"/>
      <c r="P23660" s="146"/>
      <c r="Q23660" s="146"/>
      <c r="R23660" s="34"/>
      <c r="S23660" s="35"/>
      <c r="T23660" s="147"/>
    </row>
    <row r="23661">
      <c r="A23661" s="147"/>
      <c r="B23661" s="64"/>
      <c r="C23661" s="147" t="s">
        <v>217</v>
      </c>
      <c r="E23661" s="161"/>
      <c r="F23661" s="162"/>
      <c r="G23661" s="147"/>
      <c r="H23661" s="146"/>
      <c r="J23661" s="146"/>
      <c r="L23661" s="150"/>
      <c r="N23661" s="163"/>
      <c r="O23661" s="146"/>
      <c r="P23661" s="146"/>
      <c r="Q23661" s="146"/>
      <c r="R23661" s="34"/>
      <c r="S23661" s="35"/>
      <c r="T23661" s="147"/>
    </row>
    <row r="23662">
      <c r="A23662" s="147"/>
      <c r="B23662" s="64"/>
      <c r="C23662" s="147" t="s">
        <v>217</v>
      </c>
      <c r="E23662" s="161"/>
      <c r="F23662" s="162"/>
      <c r="G23662" s="147"/>
      <c r="H23662" s="146"/>
      <c r="J23662" s="146"/>
      <c r="L23662" s="150"/>
      <c r="N23662" s="163"/>
      <c r="O23662" s="146"/>
      <c r="P23662" s="146"/>
      <c r="Q23662" s="146"/>
      <c r="R23662" s="34"/>
      <c r="S23662" s="35"/>
      <c r="T23662" s="147"/>
    </row>
    <row r="23663">
      <c r="A23663" s="147"/>
      <c r="B23663" s="64"/>
      <c r="C23663" s="147" t="s">
        <v>217</v>
      </c>
      <c r="E23663" s="161"/>
      <c r="F23663" s="162"/>
      <c r="G23663" s="147"/>
      <c r="H23663" s="146"/>
      <c r="J23663" s="146"/>
      <c r="L23663" s="150"/>
      <c r="N23663" s="163"/>
      <c r="O23663" s="146"/>
      <c r="P23663" s="146"/>
      <c r="Q23663" s="146"/>
      <c r="R23663" s="34"/>
      <c r="S23663" s="35"/>
      <c r="T23663" s="147"/>
    </row>
    <row r="23664">
      <c r="A23664" s="147"/>
      <c r="B23664" s="64"/>
      <c r="C23664" s="147" t="s">
        <v>217</v>
      </c>
      <c r="E23664" s="161"/>
      <c r="F23664" s="162"/>
      <c r="G23664" s="147"/>
      <c r="H23664" s="146"/>
      <c r="J23664" s="146"/>
      <c r="L23664" s="150"/>
      <c r="N23664" s="163"/>
      <c r="O23664" s="146"/>
      <c r="P23664" s="146"/>
      <c r="Q23664" s="146"/>
      <c r="R23664" s="34"/>
      <c r="S23664" s="35"/>
      <c r="T23664" s="147"/>
    </row>
    <row r="23665">
      <c r="A23665" s="147"/>
      <c r="B23665" s="64"/>
      <c r="C23665" s="147" t="s">
        <v>217</v>
      </c>
      <c r="E23665" s="161"/>
      <c r="F23665" s="162"/>
      <c r="G23665" s="147"/>
      <c r="H23665" s="146"/>
      <c r="J23665" s="146"/>
      <c r="L23665" s="150"/>
      <c r="N23665" s="163"/>
      <c r="O23665" s="146"/>
      <c r="P23665" s="146"/>
      <c r="Q23665" s="146"/>
      <c r="R23665" s="34"/>
      <c r="S23665" s="35"/>
      <c r="T23665" s="147"/>
    </row>
    <row r="23666">
      <c r="A23666" s="147"/>
      <c r="B23666" s="64"/>
      <c r="C23666" s="147" t="s">
        <v>217</v>
      </c>
      <c r="E23666" s="161"/>
      <c r="F23666" s="162"/>
      <c r="G23666" s="147"/>
      <c r="H23666" s="146"/>
      <c r="J23666" s="146"/>
      <c r="L23666" s="150"/>
      <c r="N23666" s="163"/>
      <c r="O23666" s="146"/>
      <c r="P23666" s="146"/>
      <c r="Q23666" s="146"/>
      <c r="R23666" s="34"/>
      <c r="S23666" s="35"/>
      <c r="T23666" s="147"/>
    </row>
    <row r="23667">
      <c r="A23667" s="147"/>
      <c r="B23667" s="64"/>
      <c r="C23667" s="147" t="s">
        <v>217</v>
      </c>
      <c r="E23667" s="161"/>
      <c r="F23667" s="162"/>
      <c r="G23667" s="147"/>
      <c r="H23667" s="146"/>
      <c r="J23667" s="146"/>
      <c r="L23667" s="150"/>
      <c r="N23667" s="163"/>
      <c r="O23667" s="146"/>
      <c r="P23667" s="146"/>
      <c r="Q23667" s="146"/>
      <c r="R23667" s="34"/>
      <c r="S23667" s="35"/>
      <c r="T23667" s="147"/>
    </row>
    <row r="23668">
      <c r="A23668" s="147"/>
      <c r="B23668" s="64"/>
      <c r="C23668" s="147" t="s">
        <v>217</v>
      </c>
      <c r="E23668" s="161"/>
      <c r="F23668" s="162"/>
      <c r="G23668" s="147"/>
      <c r="H23668" s="146"/>
      <c r="J23668" s="146"/>
      <c r="L23668" s="150"/>
      <c r="N23668" s="163"/>
      <c r="O23668" s="146"/>
      <c r="P23668" s="146"/>
      <c r="Q23668" s="146"/>
      <c r="R23668" s="34"/>
      <c r="S23668" s="35"/>
      <c r="T23668" s="147"/>
    </row>
    <row r="23669">
      <c r="A23669" s="147"/>
      <c r="B23669" s="64"/>
      <c r="C23669" s="147" t="s">
        <v>217</v>
      </c>
      <c r="E23669" s="161"/>
      <c r="F23669" s="162"/>
      <c r="G23669" s="147"/>
      <c r="H23669" s="146"/>
      <c r="J23669" s="146"/>
      <c r="L23669" s="150"/>
      <c r="N23669" s="163"/>
      <c r="O23669" s="146"/>
      <c r="P23669" s="146"/>
      <c r="Q23669" s="146"/>
      <c r="R23669" s="34"/>
      <c r="S23669" s="35"/>
      <c r="T23669" s="147"/>
    </row>
    <row r="23670">
      <c r="A23670" s="147"/>
      <c r="B23670" s="64"/>
      <c r="C23670" s="147" t="s">
        <v>217</v>
      </c>
      <c r="E23670" s="161"/>
      <c r="F23670" s="162"/>
      <c r="G23670" s="147"/>
      <c r="H23670" s="146"/>
      <c r="J23670" s="146"/>
      <c r="L23670" s="150"/>
      <c r="N23670" s="163"/>
      <c r="O23670" s="146"/>
      <c r="P23670" s="146"/>
      <c r="Q23670" s="146"/>
      <c r="R23670" s="34"/>
      <c r="S23670" s="35"/>
      <c r="T23670" s="147"/>
    </row>
    <row r="23671">
      <c r="A23671" s="147"/>
      <c r="B23671" s="64"/>
      <c r="C23671" s="147" t="s">
        <v>217</v>
      </c>
      <c r="E23671" s="161"/>
      <c r="F23671" s="162"/>
      <c r="G23671" s="147"/>
      <c r="H23671" s="146"/>
      <c r="J23671" s="146"/>
      <c r="L23671" s="150"/>
      <c r="N23671" s="163"/>
      <c r="O23671" s="146"/>
      <c r="P23671" s="146"/>
      <c r="Q23671" s="146"/>
      <c r="R23671" s="34"/>
      <c r="S23671" s="35"/>
      <c r="T23671" s="147"/>
    </row>
    <row r="23672">
      <c r="A23672" s="147"/>
      <c r="B23672" s="64"/>
      <c r="C23672" s="147" t="s">
        <v>217</v>
      </c>
      <c r="E23672" s="161"/>
      <c r="F23672" s="162"/>
      <c r="G23672" s="147"/>
      <c r="H23672" s="146"/>
      <c r="J23672" s="146"/>
      <c r="L23672" s="150"/>
      <c r="N23672" s="163"/>
      <c r="O23672" s="146"/>
      <c r="P23672" s="146"/>
      <c r="Q23672" s="146"/>
      <c r="R23672" s="34"/>
      <c r="S23672" s="35"/>
      <c r="T23672" s="147"/>
    </row>
    <row r="23673">
      <c r="A23673" s="147"/>
      <c r="B23673" s="64"/>
      <c r="C23673" s="147" t="s">
        <v>217</v>
      </c>
      <c r="E23673" s="161"/>
      <c r="F23673" s="162"/>
      <c r="G23673" s="147"/>
      <c r="H23673" s="146"/>
      <c r="J23673" s="146"/>
      <c r="L23673" s="150"/>
      <c r="N23673" s="163"/>
      <c r="O23673" s="146"/>
      <c r="P23673" s="146"/>
      <c r="Q23673" s="146"/>
      <c r="R23673" s="34"/>
      <c r="S23673" s="35"/>
      <c r="T23673" s="147"/>
    </row>
    <row r="23674">
      <c r="A23674" s="147"/>
      <c r="B23674" s="64"/>
      <c r="C23674" s="147" t="s">
        <v>217</v>
      </c>
      <c r="E23674" s="161"/>
      <c r="F23674" s="162"/>
      <c r="G23674" s="147"/>
      <c r="H23674" s="146"/>
      <c r="J23674" s="146"/>
      <c r="L23674" s="150"/>
      <c r="N23674" s="163"/>
      <c r="O23674" s="146"/>
      <c r="P23674" s="146"/>
      <c r="Q23674" s="146"/>
      <c r="R23674" s="34"/>
      <c r="S23674" s="35"/>
      <c r="T23674" s="147"/>
    </row>
    <row r="23675">
      <c r="A23675" s="147"/>
      <c r="B23675" s="64"/>
      <c r="C23675" s="147" t="s">
        <v>217</v>
      </c>
      <c r="E23675" s="161"/>
      <c r="F23675" s="162"/>
      <c r="G23675" s="147"/>
      <c r="H23675" s="146"/>
      <c r="J23675" s="146"/>
      <c r="L23675" s="150"/>
      <c r="N23675" s="163"/>
      <c r="O23675" s="146"/>
      <c r="P23675" s="146"/>
      <c r="Q23675" s="146"/>
      <c r="R23675" s="34"/>
      <c r="S23675" s="35"/>
      <c r="T23675" s="147"/>
    </row>
    <row r="23676">
      <c r="A23676" s="147"/>
      <c r="B23676" s="64"/>
      <c r="C23676" s="147" t="s">
        <v>217</v>
      </c>
      <c r="E23676" s="161"/>
      <c r="F23676" s="162"/>
      <c r="G23676" s="147"/>
      <c r="H23676" s="146"/>
      <c r="J23676" s="146"/>
      <c r="L23676" s="150"/>
      <c r="N23676" s="163"/>
      <c r="O23676" s="146"/>
      <c r="P23676" s="146"/>
      <c r="Q23676" s="146"/>
      <c r="R23676" s="34"/>
      <c r="S23676" s="35"/>
      <c r="T23676" s="147"/>
    </row>
    <row r="23677">
      <c r="A23677" s="147"/>
      <c r="B23677" s="64"/>
      <c r="C23677" s="147" t="s">
        <v>217</v>
      </c>
      <c r="E23677" s="161"/>
      <c r="F23677" s="162"/>
      <c r="G23677" s="147"/>
      <c r="H23677" s="146"/>
      <c r="J23677" s="146"/>
      <c r="L23677" s="150"/>
      <c r="N23677" s="163"/>
      <c r="O23677" s="146"/>
      <c r="P23677" s="146"/>
      <c r="Q23677" s="146"/>
      <c r="R23677" s="34"/>
      <c r="S23677" s="35"/>
      <c r="T23677" s="147"/>
    </row>
    <row r="23678">
      <c r="A23678" s="147"/>
      <c r="B23678" s="64"/>
      <c r="C23678" s="147" t="s">
        <v>217</v>
      </c>
      <c r="E23678" s="161"/>
      <c r="F23678" s="162"/>
      <c r="G23678" s="147"/>
      <c r="H23678" s="146"/>
      <c r="J23678" s="146"/>
      <c r="L23678" s="150"/>
      <c r="N23678" s="163"/>
      <c r="O23678" s="146"/>
      <c r="P23678" s="146"/>
      <c r="Q23678" s="146"/>
      <c r="R23678" s="34"/>
      <c r="S23678" s="35"/>
      <c r="T23678" s="147"/>
    </row>
    <row r="23679">
      <c r="A23679" s="147"/>
      <c r="B23679" s="64"/>
      <c r="C23679" s="147" t="s">
        <v>217</v>
      </c>
      <c r="E23679" s="161"/>
      <c r="F23679" s="162"/>
      <c r="G23679" s="147"/>
      <c r="H23679" s="146"/>
      <c r="J23679" s="146"/>
      <c r="L23679" s="150"/>
      <c r="N23679" s="163"/>
      <c r="O23679" s="146"/>
      <c r="P23679" s="146"/>
      <c r="Q23679" s="146"/>
      <c r="R23679" s="34"/>
      <c r="S23679" s="35"/>
      <c r="T23679" s="147"/>
    </row>
    <row r="23680">
      <c r="A23680" s="147"/>
      <c r="B23680" s="64"/>
      <c r="C23680" s="147" t="s">
        <v>217</v>
      </c>
      <c r="E23680" s="161"/>
      <c r="F23680" s="162"/>
      <c r="G23680" s="147"/>
      <c r="H23680" s="146"/>
      <c r="J23680" s="146"/>
      <c r="L23680" s="150"/>
      <c r="N23680" s="163"/>
      <c r="O23680" s="146"/>
      <c r="P23680" s="146"/>
      <c r="Q23680" s="146"/>
      <c r="R23680" s="34"/>
      <c r="S23680" s="35"/>
      <c r="T23680" s="147"/>
    </row>
    <row r="23681">
      <c r="A23681" s="147"/>
      <c r="B23681" s="64"/>
      <c r="C23681" s="147" t="s">
        <v>217</v>
      </c>
      <c r="E23681" s="161"/>
      <c r="F23681" s="162"/>
      <c r="G23681" s="147"/>
      <c r="H23681" s="146"/>
      <c r="J23681" s="146"/>
      <c r="L23681" s="150"/>
      <c r="N23681" s="163"/>
      <c r="O23681" s="146"/>
      <c r="P23681" s="146"/>
      <c r="Q23681" s="146"/>
      <c r="R23681" s="34"/>
      <c r="S23681" s="35"/>
      <c r="T23681" s="147"/>
    </row>
    <row r="23682">
      <c r="A23682" s="147"/>
      <c r="B23682" s="64"/>
      <c r="C23682" s="147" t="s">
        <v>217</v>
      </c>
      <c r="E23682" s="161"/>
      <c r="F23682" s="162"/>
      <c r="G23682" s="147"/>
      <c r="H23682" s="146"/>
      <c r="J23682" s="146"/>
      <c r="L23682" s="150"/>
      <c r="N23682" s="163"/>
      <c r="O23682" s="146"/>
      <c r="P23682" s="146"/>
      <c r="Q23682" s="146"/>
      <c r="R23682" s="34"/>
      <c r="S23682" s="35"/>
      <c r="T23682" s="147"/>
    </row>
    <row r="23683">
      <c r="A23683" s="147"/>
      <c r="B23683" s="64"/>
      <c r="C23683" s="147" t="s">
        <v>217</v>
      </c>
      <c r="E23683" s="161"/>
      <c r="F23683" s="162"/>
      <c r="G23683" s="147"/>
      <c r="H23683" s="146"/>
      <c r="J23683" s="146"/>
      <c r="L23683" s="150"/>
      <c r="N23683" s="163"/>
      <c r="O23683" s="146"/>
      <c r="P23683" s="146"/>
      <c r="Q23683" s="146"/>
      <c r="R23683" s="34"/>
      <c r="S23683" s="35"/>
      <c r="T23683" s="147"/>
    </row>
    <row r="23684">
      <c r="A23684" s="147"/>
      <c r="B23684" s="64"/>
      <c r="C23684" s="147" t="s">
        <v>217</v>
      </c>
      <c r="E23684" s="161"/>
      <c r="F23684" s="162"/>
      <c r="G23684" s="147"/>
      <c r="H23684" s="146"/>
      <c r="J23684" s="146"/>
      <c r="L23684" s="150"/>
      <c r="N23684" s="163"/>
      <c r="O23684" s="146"/>
      <c r="P23684" s="146"/>
      <c r="Q23684" s="146"/>
      <c r="R23684" s="34"/>
      <c r="S23684" s="35"/>
      <c r="T23684" s="147"/>
    </row>
    <row r="23685">
      <c r="A23685" s="147"/>
      <c r="B23685" s="64"/>
      <c r="C23685" s="147" t="s">
        <v>217</v>
      </c>
      <c r="E23685" s="161"/>
      <c r="F23685" s="162"/>
      <c r="G23685" s="147"/>
      <c r="H23685" s="146"/>
      <c r="J23685" s="146"/>
      <c r="L23685" s="150"/>
      <c r="N23685" s="163"/>
      <c r="O23685" s="146"/>
      <c r="P23685" s="146"/>
      <c r="Q23685" s="146"/>
      <c r="R23685" s="34"/>
      <c r="S23685" s="35"/>
      <c r="T23685" s="147"/>
    </row>
    <row r="23686">
      <c r="A23686" s="147"/>
      <c r="B23686" s="64"/>
      <c r="C23686" s="147" t="s">
        <v>217</v>
      </c>
      <c r="E23686" s="161"/>
      <c r="F23686" s="162"/>
      <c r="G23686" s="147"/>
      <c r="H23686" s="146"/>
      <c r="J23686" s="146"/>
      <c r="L23686" s="150"/>
      <c r="N23686" s="163"/>
      <c r="O23686" s="146"/>
      <c r="P23686" s="146"/>
      <c r="Q23686" s="146"/>
      <c r="R23686" s="34"/>
      <c r="S23686" s="35"/>
      <c r="T23686" s="147"/>
    </row>
    <row r="23687">
      <c r="A23687" s="147"/>
      <c r="B23687" s="64"/>
      <c r="C23687" s="147" t="s">
        <v>217</v>
      </c>
      <c r="E23687" s="161"/>
      <c r="F23687" s="162"/>
      <c r="G23687" s="147"/>
      <c r="H23687" s="146"/>
      <c r="J23687" s="146"/>
      <c r="L23687" s="150"/>
      <c r="N23687" s="163"/>
      <c r="O23687" s="146"/>
      <c r="P23687" s="146"/>
      <c r="Q23687" s="146"/>
      <c r="R23687" s="34"/>
      <c r="S23687" s="35"/>
      <c r="T23687" s="147"/>
    </row>
    <row r="23688">
      <c r="A23688" s="147"/>
      <c r="B23688" s="64"/>
      <c r="C23688" s="147" t="s">
        <v>217</v>
      </c>
      <c r="E23688" s="161"/>
      <c r="F23688" s="162"/>
      <c r="G23688" s="147"/>
      <c r="H23688" s="146"/>
      <c r="J23688" s="146"/>
      <c r="L23688" s="150"/>
      <c r="N23688" s="163"/>
      <c r="O23688" s="146"/>
      <c r="P23688" s="146"/>
      <c r="Q23688" s="146"/>
      <c r="R23688" s="34"/>
      <c r="S23688" s="35"/>
      <c r="T23688" s="147"/>
    </row>
    <row r="23689">
      <c r="A23689" s="147"/>
      <c r="B23689" s="64"/>
      <c r="C23689" s="147" t="s">
        <v>217</v>
      </c>
      <c r="E23689" s="161"/>
      <c r="F23689" s="162"/>
      <c r="G23689" s="147"/>
      <c r="H23689" s="146"/>
      <c r="J23689" s="146"/>
      <c r="L23689" s="150"/>
      <c r="N23689" s="163"/>
      <c r="O23689" s="146"/>
      <c r="P23689" s="146"/>
      <c r="Q23689" s="146"/>
      <c r="R23689" s="34"/>
      <c r="S23689" s="35"/>
      <c r="T23689" s="147"/>
    </row>
    <row r="23690">
      <c r="A23690" s="147"/>
      <c r="B23690" s="64"/>
      <c r="C23690" s="147" t="s">
        <v>217</v>
      </c>
      <c r="E23690" s="161"/>
      <c r="F23690" s="162"/>
      <c r="G23690" s="147"/>
      <c r="H23690" s="146"/>
      <c r="J23690" s="146"/>
      <c r="L23690" s="150"/>
      <c r="N23690" s="163"/>
      <c r="O23690" s="146"/>
      <c r="P23690" s="146"/>
      <c r="Q23690" s="146"/>
      <c r="R23690" s="34"/>
      <c r="S23690" s="35"/>
      <c r="T23690" s="147"/>
    </row>
    <row r="23691">
      <c r="A23691" s="147"/>
      <c r="B23691" s="64"/>
      <c r="C23691" s="147" t="s">
        <v>217</v>
      </c>
      <c r="E23691" s="161"/>
      <c r="F23691" s="162"/>
      <c r="G23691" s="147"/>
      <c r="H23691" s="146"/>
      <c r="J23691" s="146"/>
      <c r="L23691" s="150"/>
      <c r="N23691" s="163"/>
      <c r="O23691" s="146"/>
      <c r="P23691" s="146"/>
      <c r="Q23691" s="146"/>
      <c r="R23691" s="34"/>
      <c r="S23691" s="35"/>
      <c r="T23691" s="147"/>
    </row>
    <row r="23692">
      <c r="A23692" s="147"/>
      <c r="B23692" s="64"/>
      <c r="C23692" s="147" t="s">
        <v>217</v>
      </c>
      <c r="E23692" s="161"/>
      <c r="F23692" s="162"/>
      <c r="G23692" s="147"/>
      <c r="H23692" s="146"/>
      <c r="J23692" s="146"/>
      <c r="L23692" s="150"/>
      <c r="N23692" s="163"/>
      <c r="O23692" s="146"/>
      <c r="P23692" s="146"/>
      <c r="Q23692" s="146"/>
      <c r="R23692" s="34"/>
      <c r="S23692" s="35"/>
      <c r="T23692" s="147"/>
    </row>
    <row r="23693">
      <c r="A23693" s="147"/>
      <c r="B23693" s="64"/>
      <c r="C23693" s="147" t="s">
        <v>217</v>
      </c>
      <c r="E23693" s="161"/>
      <c r="F23693" s="162"/>
      <c r="G23693" s="147"/>
      <c r="H23693" s="146"/>
      <c r="J23693" s="146"/>
      <c r="L23693" s="150"/>
      <c r="N23693" s="163"/>
      <c r="O23693" s="146"/>
      <c r="P23693" s="146"/>
      <c r="Q23693" s="146"/>
      <c r="R23693" s="34"/>
      <c r="S23693" s="35"/>
      <c r="T23693" s="147"/>
    </row>
    <row r="23694">
      <c r="A23694" s="147"/>
      <c r="B23694" s="64"/>
      <c r="C23694" s="147" t="s">
        <v>217</v>
      </c>
      <c r="E23694" s="161"/>
      <c r="F23694" s="162"/>
      <c r="G23694" s="147"/>
      <c r="H23694" s="146"/>
      <c r="J23694" s="146"/>
      <c r="L23694" s="150"/>
      <c r="N23694" s="163"/>
      <c r="O23694" s="146"/>
      <c r="P23694" s="146"/>
      <c r="Q23694" s="146"/>
      <c r="R23694" s="34"/>
      <c r="S23694" s="35"/>
      <c r="T23694" s="147"/>
    </row>
    <row r="23695">
      <c r="A23695" s="147"/>
      <c r="B23695" s="64"/>
      <c r="C23695" s="147" t="s">
        <v>217</v>
      </c>
      <c r="E23695" s="161"/>
      <c r="F23695" s="162"/>
      <c r="G23695" s="147"/>
      <c r="H23695" s="146"/>
      <c r="J23695" s="146"/>
      <c r="L23695" s="150"/>
      <c r="N23695" s="163"/>
      <c r="O23695" s="146"/>
      <c r="P23695" s="146"/>
      <c r="Q23695" s="146"/>
      <c r="R23695" s="34"/>
      <c r="S23695" s="35"/>
      <c r="T23695" s="147"/>
    </row>
    <row r="23696">
      <c r="A23696" s="147"/>
      <c r="B23696" s="64"/>
      <c r="C23696" s="147" t="s">
        <v>217</v>
      </c>
      <c r="E23696" s="161"/>
      <c r="F23696" s="162"/>
      <c r="G23696" s="147"/>
      <c r="H23696" s="146"/>
      <c r="J23696" s="146"/>
      <c r="L23696" s="150"/>
      <c r="N23696" s="163"/>
      <c r="O23696" s="146"/>
      <c r="P23696" s="146"/>
      <c r="Q23696" s="146"/>
      <c r="R23696" s="34"/>
      <c r="S23696" s="35"/>
      <c r="T23696" s="147"/>
    </row>
    <row r="23697">
      <c r="A23697" s="147"/>
      <c r="B23697" s="64"/>
      <c r="C23697" s="147" t="s">
        <v>217</v>
      </c>
      <c r="E23697" s="161"/>
      <c r="F23697" s="162"/>
      <c r="G23697" s="147"/>
      <c r="H23697" s="146"/>
      <c r="J23697" s="146"/>
      <c r="L23697" s="150"/>
      <c r="N23697" s="163"/>
      <c r="O23697" s="146"/>
      <c r="P23697" s="146"/>
      <c r="Q23697" s="146"/>
      <c r="R23697" s="34"/>
      <c r="S23697" s="35"/>
      <c r="T23697" s="147"/>
    </row>
    <row r="23698">
      <c r="A23698" s="147"/>
      <c r="B23698" s="64"/>
      <c r="C23698" s="147" t="s">
        <v>217</v>
      </c>
      <c r="E23698" s="161"/>
      <c r="F23698" s="162"/>
      <c r="G23698" s="147"/>
      <c r="H23698" s="146"/>
      <c r="J23698" s="146"/>
      <c r="L23698" s="150"/>
      <c r="N23698" s="163"/>
      <c r="O23698" s="146"/>
      <c r="P23698" s="146"/>
      <c r="Q23698" s="146"/>
      <c r="R23698" s="34"/>
      <c r="S23698" s="35"/>
      <c r="T23698" s="147"/>
    </row>
    <row r="23699">
      <c r="A23699" s="147"/>
      <c r="B23699" s="64"/>
      <c r="C23699" s="147" t="s">
        <v>217</v>
      </c>
      <c r="E23699" s="161"/>
      <c r="F23699" s="162"/>
      <c r="G23699" s="147"/>
      <c r="H23699" s="146"/>
      <c r="J23699" s="146"/>
      <c r="L23699" s="150"/>
      <c r="N23699" s="163"/>
      <c r="O23699" s="146"/>
      <c r="P23699" s="146"/>
      <c r="Q23699" s="146"/>
      <c r="R23699" s="34"/>
      <c r="S23699" s="35"/>
      <c r="T23699" s="147"/>
    </row>
    <row r="23700">
      <c r="A23700" s="147"/>
      <c r="B23700" s="64"/>
      <c r="C23700" s="147" t="s">
        <v>217</v>
      </c>
      <c r="E23700" s="161"/>
      <c r="F23700" s="162"/>
      <c r="G23700" s="147"/>
      <c r="H23700" s="146"/>
      <c r="J23700" s="146"/>
      <c r="L23700" s="150"/>
      <c r="N23700" s="163"/>
      <c r="O23700" s="146"/>
      <c r="P23700" s="146"/>
      <c r="Q23700" s="146"/>
      <c r="R23700" s="34"/>
      <c r="S23700" s="35"/>
      <c r="T23700" s="147"/>
    </row>
    <row r="23701">
      <c r="A23701" s="147"/>
      <c r="B23701" s="64"/>
      <c r="C23701" s="147" t="s">
        <v>217</v>
      </c>
      <c r="E23701" s="161"/>
      <c r="F23701" s="162"/>
      <c r="G23701" s="147"/>
      <c r="H23701" s="146"/>
      <c r="J23701" s="146"/>
      <c r="L23701" s="150"/>
      <c r="N23701" s="163"/>
      <c r="O23701" s="146"/>
      <c r="P23701" s="146"/>
      <c r="Q23701" s="146"/>
      <c r="R23701" s="34"/>
      <c r="S23701" s="35"/>
      <c r="T23701" s="147"/>
    </row>
    <row r="23702">
      <c r="A23702" s="147"/>
      <c r="B23702" s="64"/>
      <c r="C23702" s="147" t="s">
        <v>217</v>
      </c>
      <c r="E23702" s="161"/>
      <c r="F23702" s="162"/>
      <c r="G23702" s="147"/>
      <c r="H23702" s="146"/>
      <c r="J23702" s="146"/>
      <c r="L23702" s="150"/>
      <c r="N23702" s="163"/>
      <c r="O23702" s="146"/>
      <c r="P23702" s="146"/>
      <c r="Q23702" s="146"/>
      <c r="R23702" s="34"/>
      <c r="S23702" s="35"/>
      <c r="T23702" s="147"/>
    </row>
    <row r="23703">
      <c r="A23703" s="147"/>
      <c r="B23703" s="64"/>
      <c r="C23703" s="147" t="s">
        <v>217</v>
      </c>
      <c r="E23703" s="161"/>
      <c r="F23703" s="162"/>
      <c r="G23703" s="147"/>
      <c r="H23703" s="146"/>
      <c r="J23703" s="146"/>
      <c r="L23703" s="150"/>
      <c r="N23703" s="163"/>
      <c r="O23703" s="146"/>
      <c r="P23703" s="146"/>
      <c r="Q23703" s="146"/>
      <c r="R23703" s="34"/>
      <c r="S23703" s="35"/>
      <c r="T23703" s="147"/>
    </row>
    <row r="23704">
      <c r="A23704" s="147"/>
      <c r="B23704" s="64"/>
      <c r="C23704" s="147" t="s">
        <v>217</v>
      </c>
      <c r="E23704" s="161"/>
      <c r="F23704" s="162"/>
      <c r="G23704" s="147"/>
      <c r="H23704" s="146"/>
      <c r="J23704" s="146"/>
      <c r="L23704" s="150"/>
      <c r="N23704" s="163"/>
      <c r="O23704" s="146"/>
      <c r="P23704" s="146"/>
      <c r="Q23704" s="146"/>
      <c r="R23704" s="34"/>
      <c r="S23704" s="35"/>
      <c r="T23704" s="147"/>
    </row>
    <row r="23705">
      <c r="A23705" s="147"/>
      <c r="B23705" s="64"/>
      <c r="C23705" s="147" t="s">
        <v>217</v>
      </c>
      <c r="E23705" s="161"/>
      <c r="F23705" s="162"/>
      <c r="G23705" s="147"/>
      <c r="H23705" s="146"/>
      <c r="J23705" s="146"/>
      <c r="L23705" s="150"/>
      <c r="N23705" s="163"/>
      <c r="O23705" s="146"/>
      <c r="P23705" s="146"/>
      <c r="Q23705" s="146"/>
      <c r="R23705" s="34"/>
      <c r="S23705" s="35"/>
      <c r="T23705" s="147"/>
    </row>
    <row r="23706">
      <c r="A23706" s="147"/>
      <c r="B23706" s="64"/>
      <c r="C23706" s="147" t="s">
        <v>217</v>
      </c>
      <c r="E23706" s="161"/>
      <c r="F23706" s="162"/>
      <c r="G23706" s="147"/>
      <c r="H23706" s="146"/>
      <c r="J23706" s="146"/>
      <c r="L23706" s="150"/>
      <c r="N23706" s="163"/>
      <c r="O23706" s="146"/>
      <c r="P23706" s="146"/>
      <c r="Q23706" s="146"/>
      <c r="R23706" s="34"/>
      <c r="S23706" s="35"/>
      <c r="T23706" s="147"/>
    </row>
    <row r="23707">
      <c r="A23707" s="147"/>
      <c r="B23707" s="64"/>
      <c r="C23707" s="147" t="s">
        <v>217</v>
      </c>
      <c r="E23707" s="161"/>
      <c r="F23707" s="162"/>
      <c r="G23707" s="147"/>
      <c r="H23707" s="146"/>
      <c r="J23707" s="146"/>
      <c r="L23707" s="150"/>
      <c r="N23707" s="163"/>
      <c r="O23707" s="146"/>
      <c r="P23707" s="146"/>
      <c r="Q23707" s="146"/>
      <c r="R23707" s="34"/>
      <c r="S23707" s="35"/>
      <c r="T23707" s="147"/>
    </row>
    <row r="23708">
      <c r="A23708" s="147"/>
      <c r="B23708" s="64"/>
      <c r="C23708" s="147" t="s">
        <v>217</v>
      </c>
      <c r="E23708" s="161"/>
      <c r="F23708" s="162"/>
      <c r="G23708" s="147"/>
      <c r="H23708" s="146"/>
      <c r="J23708" s="146"/>
      <c r="L23708" s="150"/>
      <c r="N23708" s="163"/>
      <c r="O23708" s="146"/>
      <c r="P23708" s="146"/>
      <c r="Q23708" s="146"/>
      <c r="R23708" s="34"/>
      <c r="S23708" s="35"/>
      <c r="T23708" s="147"/>
    </row>
    <row r="23709">
      <c r="A23709" s="147"/>
      <c r="B23709" s="64"/>
      <c r="C23709" s="147" t="s">
        <v>217</v>
      </c>
      <c r="E23709" s="161"/>
      <c r="F23709" s="162"/>
      <c r="G23709" s="147"/>
      <c r="H23709" s="146"/>
      <c r="J23709" s="146"/>
      <c r="L23709" s="150"/>
      <c r="N23709" s="163"/>
      <c r="O23709" s="146"/>
      <c r="P23709" s="146"/>
      <c r="Q23709" s="146"/>
      <c r="R23709" s="34"/>
      <c r="S23709" s="35"/>
      <c r="T23709" s="147"/>
    </row>
    <row r="23710">
      <c r="A23710" s="147"/>
      <c r="B23710" s="64"/>
      <c r="C23710" s="147" t="s">
        <v>217</v>
      </c>
      <c r="E23710" s="161"/>
      <c r="F23710" s="162"/>
      <c r="G23710" s="147"/>
      <c r="H23710" s="146"/>
      <c r="J23710" s="146"/>
      <c r="L23710" s="150"/>
      <c r="N23710" s="163"/>
      <c r="O23710" s="146"/>
      <c r="P23710" s="146"/>
      <c r="Q23710" s="146"/>
      <c r="R23710" s="34"/>
      <c r="S23710" s="35"/>
      <c r="T23710" s="147"/>
    </row>
    <row r="23711">
      <c r="A23711" s="147"/>
      <c r="B23711" s="64"/>
      <c r="C23711" s="147" t="s">
        <v>217</v>
      </c>
      <c r="E23711" s="161"/>
      <c r="F23711" s="162"/>
      <c r="G23711" s="147"/>
      <c r="H23711" s="146"/>
      <c r="J23711" s="146"/>
      <c r="L23711" s="150"/>
      <c r="N23711" s="163"/>
      <c r="O23711" s="146"/>
      <c r="P23711" s="146"/>
      <c r="Q23711" s="146"/>
      <c r="R23711" s="34"/>
      <c r="S23711" s="35"/>
      <c r="T23711" s="147"/>
    </row>
    <row r="23712">
      <c r="A23712" s="147"/>
      <c r="B23712" s="64"/>
      <c r="C23712" s="147" t="s">
        <v>217</v>
      </c>
      <c r="E23712" s="161"/>
      <c r="F23712" s="162"/>
      <c r="G23712" s="147"/>
      <c r="H23712" s="146"/>
      <c r="J23712" s="146"/>
      <c r="L23712" s="150"/>
      <c r="N23712" s="163"/>
      <c r="O23712" s="146"/>
      <c r="P23712" s="146"/>
      <c r="Q23712" s="146"/>
      <c r="R23712" s="34"/>
      <c r="S23712" s="35"/>
      <c r="T23712" s="147"/>
    </row>
    <row r="23713">
      <c r="A23713" s="147"/>
      <c r="B23713" s="64"/>
      <c r="C23713" s="147" t="s">
        <v>217</v>
      </c>
      <c r="E23713" s="161"/>
      <c r="F23713" s="162"/>
      <c r="G23713" s="147"/>
      <c r="H23713" s="146"/>
      <c r="J23713" s="146"/>
      <c r="L23713" s="150"/>
      <c r="N23713" s="163"/>
      <c r="O23713" s="146"/>
      <c r="P23713" s="146"/>
      <c r="Q23713" s="146"/>
      <c r="R23713" s="34"/>
      <c r="S23713" s="35"/>
      <c r="T23713" s="147"/>
    </row>
    <row r="23714">
      <c r="A23714" s="147"/>
      <c r="B23714" s="64"/>
      <c r="C23714" s="147" t="s">
        <v>217</v>
      </c>
      <c r="E23714" s="161"/>
      <c r="F23714" s="162"/>
      <c r="G23714" s="147"/>
      <c r="H23714" s="146"/>
      <c r="J23714" s="146"/>
      <c r="L23714" s="150"/>
      <c r="N23714" s="163"/>
      <c r="O23714" s="146"/>
      <c r="P23714" s="146"/>
      <c r="Q23714" s="146"/>
      <c r="R23714" s="34"/>
      <c r="S23714" s="35"/>
      <c r="T23714" s="147"/>
    </row>
    <row r="23715">
      <c r="A23715" s="147"/>
      <c r="B23715" s="64"/>
      <c r="C23715" s="147" t="s">
        <v>217</v>
      </c>
      <c r="E23715" s="161"/>
      <c r="F23715" s="162"/>
      <c r="G23715" s="147"/>
      <c r="H23715" s="146"/>
      <c r="J23715" s="146"/>
      <c r="L23715" s="150"/>
      <c r="N23715" s="163"/>
      <c r="O23715" s="146"/>
      <c r="P23715" s="146"/>
      <c r="Q23715" s="146"/>
      <c r="R23715" s="34"/>
      <c r="S23715" s="35"/>
      <c r="T23715" s="147"/>
    </row>
    <row r="23716">
      <c r="A23716" s="147"/>
      <c r="B23716" s="64"/>
      <c r="C23716" s="147" t="s">
        <v>217</v>
      </c>
      <c r="E23716" s="161"/>
      <c r="F23716" s="162"/>
      <c r="G23716" s="147"/>
      <c r="H23716" s="146"/>
      <c r="J23716" s="146"/>
      <c r="L23716" s="150"/>
      <c r="N23716" s="163"/>
      <c r="O23716" s="146"/>
      <c r="P23716" s="146"/>
      <c r="Q23716" s="146"/>
      <c r="R23716" s="34"/>
      <c r="S23716" s="35"/>
      <c r="T23716" s="147"/>
    </row>
    <row r="23717">
      <c r="A23717" s="147"/>
      <c r="B23717" s="64"/>
      <c r="C23717" s="147" t="s">
        <v>217</v>
      </c>
      <c r="E23717" s="161"/>
      <c r="F23717" s="162"/>
      <c r="G23717" s="147"/>
      <c r="H23717" s="146"/>
      <c r="J23717" s="146"/>
      <c r="L23717" s="150"/>
      <c r="N23717" s="163"/>
      <c r="O23717" s="146"/>
      <c r="P23717" s="146"/>
      <c r="Q23717" s="146"/>
      <c r="R23717" s="34"/>
      <c r="S23717" s="35"/>
      <c r="T23717" s="147"/>
    </row>
    <row r="23718">
      <c r="A23718" s="147"/>
      <c r="B23718" s="64"/>
      <c r="C23718" s="147" t="s">
        <v>217</v>
      </c>
      <c r="E23718" s="161"/>
      <c r="F23718" s="162"/>
      <c r="G23718" s="147"/>
      <c r="H23718" s="146"/>
      <c r="J23718" s="146"/>
      <c r="L23718" s="150"/>
      <c r="N23718" s="163"/>
      <c r="O23718" s="146"/>
      <c r="P23718" s="146"/>
      <c r="Q23718" s="146"/>
      <c r="R23718" s="34"/>
      <c r="S23718" s="35"/>
      <c r="T23718" s="147"/>
    </row>
    <row r="23719">
      <c r="A23719" s="147"/>
      <c r="B23719" s="64"/>
      <c r="C23719" s="147" t="s">
        <v>217</v>
      </c>
      <c r="E23719" s="161"/>
      <c r="F23719" s="162"/>
      <c r="G23719" s="147"/>
      <c r="H23719" s="146"/>
      <c r="J23719" s="146"/>
      <c r="L23719" s="150"/>
      <c r="N23719" s="163"/>
      <c r="O23719" s="146"/>
      <c r="P23719" s="146"/>
      <c r="Q23719" s="146"/>
      <c r="R23719" s="34"/>
      <c r="S23719" s="35"/>
      <c r="T23719" s="147"/>
    </row>
    <row r="23720">
      <c r="A23720" s="147"/>
      <c r="B23720" s="64"/>
      <c r="C23720" s="147" t="s">
        <v>217</v>
      </c>
      <c r="E23720" s="161"/>
      <c r="F23720" s="162"/>
      <c r="G23720" s="147"/>
      <c r="H23720" s="146"/>
      <c r="J23720" s="146"/>
      <c r="L23720" s="150"/>
      <c r="N23720" s="163"/>
      <c r="O23720" s="146"/>
      <c r="P23720" s="146"/>
      <c r="Q23720" s="146"/>
      <c r="R23720" s="34"/>
      <c r="S23720" s="35"/>
      <c r="T23720" s="147"/>
    </row>
    <row r="23721">
      <c r="A23721" s="147"/>
      <c r="B23721" s="64"/>
      <c r="C23721" s="147" t="s">
        <v>217</v>
      </c>
      <c r="E23721" s="161"/>
      <c r="F23721" s="162"/>
      <c r="G23721" s="147"/>
      <c r="H23721" s="146"/>
      <c r="J23721" s="146"/>
      <c r="L23721" s="150"/>
      <c r="N23721" s="163"/>
      <c r="O23721" s="146"/>
      <c r="P23721" s="146"/>
      <c r="Q23721" s="146"/>
      <c r="R23721" s="34"/>
      <c r="S23721" s="35"/>
      <c r="T23721" s="147"/>
    </row>
    <row r="23722">
      <c r="A23722" s="147"/>
      <c r="B23722" s="64"/>
      <c r="C23722" s="147" t="s">
        <v>217</v>
      </c>
      <c r="E23722" s="161"/>
      <c r="F23722" s="162"/>
      <c r="G23722" s="147"/>
      <c r="H23722" s="146"/>
      <c r="J23722" s="146"/>
      <c r="L23722" s="150"/>
      <c r="N23722" s="163"/>
      <c r="O23722" s="146"/>
      <c r="P23722" s="146"/>
      <c r="Q23722" s="146"/>
      <c r="R23722" s="34"/>
      <c r="S23722" s="35"/>
      <c r="T23722" s="147"/>
    </row>
    <row r="23723">
      <c r="A23723" s="147"/>
      <c r="B23723" s="64"/>
      <c r="C23723" s="147" t="s">
        <v>217</v>
      </c>
      <c r="E23723" s="161"/>
      <c r="F23723" s="162"/>
      <c r="G23723" s="147"/>
      <c r="H23723" s="146"/>
      <c r="J23723" s="146"/>
      <c r="L23723" s="150"/>
      <c r="N23723" s="163"/>
      <c r="O23723" s="146"/>
      <c r="P23723" s="146"/>
      <c r="Q23723" s="146"/>
      <c r="R23723" s="34"/>
      <c r="S23723" s="35"/>
      <c r="T23723" s="147"/>
    </row>
    <row r="23724">
      <c r="A23724" s="147"/>
      <c r="B23724" s="64"/>
      <c r="C23724" s="147" t="s">
        <v>217</v>
      </c>
      <c r="E23724" s="161"/>
      <c r="F23724" s="162"/>
      <c r="G23724" s="147"/>
      <c r="H23724" s="146"/>
      <c r="J23724" s="146"/>
      <c r="L23724" s="150"/>
      <c r="N23724" s="163"/>
      <c r="O23724" s="146"/>
      <c r="P23724" s="146"/>
      <c r="Q23724" s="146"/>
      <c r="R23724" s="34"/>
      <c r="S23724" s="35"/>
      <c r="T23724" s="147"/>
    </row>
    <row r="23725">
      <c r="A23725" s="147"/>
      <c r="B23725" s="64"/>
      <c r="C23725" s="147" t="s">
        <v>217</v>
      </c>
      <c r="E23725" s="161"/>
      <c r="F23725" s="162"/>
      <c r="G23725" s="147"/>
      <c r="H23725" s="146"/>
      <c r="J23725" s="146"/>
      <c r="L23725" s="150"/>
      <c r="N23725" s="163"/>
      <c r="O23725" s="146"/>
      <c r="P23725" s="146"/>
      <c r="Q23725" s="146"/>
      <c r="R23725" s="34"/>
      <c r="S23725" s="35"/>
      <c r="T23725" s="147"/>
    </row>
    <row r="23726">
      <c r="A23726" s="147"/>
      <c r="B23726" s="64"/>
      <c r="C23726" s="147" t="s">
        <v>217</v>
      </c>
      <c r="E23726" s="161"/>
      <c r="F23726" s="162"/>
      <c r="G23726" s="147"/>
      <c r="H23726" s="146"/>
      <c r="J23726" s="146"/>
      <c r="L23726" s="150"/>
      <c r="N23726" s="163"/>
      <c r="O23726" s="146"/>
      <c r="P23726" s="146"/>
      <c r="Q23726" s="146"/>
      <c r="R23726" s="34"/>
      <c r="S23726" s="35"/>
      <c r="T23726" s="147"/>
    </row>
    <row r="23727">
      <c r="A23727" s="147"/>
      <c r="B23727" s="64"/>
      <c r="C23727" s="147" t="s">
        <v>217</v>
      </c>
      <c r="E23727" s="161"/>
      <c r="F23727" s="162"/>
      <c r="G23727" s="147"/>
      <c r="H23727" s="146"/>
      <c r="J23727" s="146"/>
      <c r="L23727" s="150"/>
      <c r="N23727" s="163"/>
      <c r="O23727" s="146"/>
      <c r="P23727" s="146"/>
      <c r="Q23727" s="146"/>
      <c r="R23727" s="34"/>
      <c r="S23727" s="35"/>
      <c r="T23727" s="147"/>
    </row>
    <row r="23728">
      <c r="A23728" s="147"/>
      <c r="B23728" s="64"/>
      <c r="C23728" s="147" t="s">
        <v>217</v>
      </c>
      <c r="E23728" s="161"/>
      <c r="F23728" s="162"/>
      <c r="G23728" s="147"/>
      <c r="H23728" s="146"/>
      <c r="J23728" s="146"/>
      <c r="L23728" s="150"/>
      <c r="N23728" s="163"/>
      <c r="O23728" s="146"/>
      <c r="P23728" s="146"/>
      <c r="Q23728" s="146"/>
      <c r="R23728" s="34"/>
      <c r="S23728" s="35"/>
      <c r="T23728" s="147"/>
    </row>
    <row r="23729">
      <c r="A23729" s="147"/>
      <c r="B23729" s="64"/>
      <c r="C23729" s="147" t="s">
        <v>217</v>
      </c>
      <c r="E23729" s="161"/>
      <c r="F23729" s="162"/>
      <c r="G23729" s="147"/>
      <c r="H23729" s="146"/>
      <c r="J23729" s="146"/>
      <c r="L23729" s="150"/>
      <c r="N23729" s="163"/>
      <c r="O23729" s="146"/>
      <c r="P23729" s="146"/>
      <c r="Q23729" s="146"/>
      <c r="R23729" s="34"/>
      <c r="S23729" s="35"/>
      <c r="T23729" s="147"/>
    </row>
    <row r="23730">
      <c r="A23730" s="147"/>
      <c r="B23730" s="64"/>
      <c r="C23730" s="147" t="s">
        <v>217</v>
      </c>
      <c r="E23730" s="161"/>
      <c r="F23730" s="162"/>
      <c r="G23730" s="147"/>
      <c r="H23730" s="146"/>
      <c r="J23730" s="146"/>
      <c r="L23730" s="150"/>
      <c r="N23730" s="163"/>
      <c r="O23730" s="146"/>
      <c r="P23730" s="146"/>
      <c r="Q23730" s="146"/>
      <c r="R23730" s="34"/>
      <c r="S23730" s="35"/>
      <c r="T23730" s="147"/>
    </row>
    <row r="23731">
      <c r="A23731" s="147"/>
      <c r="B23731" s="64"/>
      <c r="C23731" s="147" t="s">
        <v>217</v>
      </c>
      <c r="E23731" s="161"/>
      <c r="F23731" s="162"/>
      <c r="G23731" s="147"/>
      <c r="H23731" s="146"/>
      <c r="J23731" s="146"/>
      <c r="L23731" s="150"/>
      <c r="N23731" s="163"/>
      <c r="O23731" s="146"/>
      <c r="P23731" s="146"/>
      <c r="Q23731" s="146"/>
      <c r="R23731" s="34"/>
      <c r="S23731" s="35"/>
      <c r="T23731" s="147"/>
    </row>
    <row r="23732">
      <c r="A23732" s="147"/>
      <c r="B23732" s="64"/>
      <c r="C23732" s="147" t="s">
        <v>217</v>
      </c>
      <c r="E23732" s="161"/>
      <c r="F23732" s="162"/>
      <c r="G23732" s="147"/>
      <c r="H23732" s="146"/>
      <c r="J23732" s="146"/>
      <c r="L23732" s="150"/>
      <c r="N23732" s="163"/>
      <c r="O23732" s="146"/>
      <c r="P23732" s="146"/>
      <c r="Q23732" s="146"/>
      <c r="R23732" s="34"/>
      <c r="S23732" s="35"/>
      <c r="T23732" s="147"/>
    </row>
    <row r="23733">
      <c r="A23733" s="147"/>
      <c r="B23733" s="64"/>
      <c r="C23733" s="147" t="s">
        <v>217</v>
      </c>
      <c r="E23733" s="161"/>
      <c r="F23733" s="162"/>
      <c r="G23733" s="147"/>
      <c r="H23733" s="146"/>
      <c r="J23733" s="146"/>
      <c r="L23733" s="150"/>
      <c r="N23733" s="163"/>
      <c r="O23733" s="146"/>
      <c r="P23733" s="146"/>
      <c r="Q23733" s="146"/>
      <c r="R23733" s="34"/>
      <c r="S23733" s="35"/>
      <c r="T23733" s="147"/>
    </row>
    <row r="23734">
      <c r="A23734" s="147"/>
      <c r="B23734" s="64"/>
      <c r="C23734" s="147" t="s">
        <v>217</v>
      </c>
      <c r="E23734" s="161"/>
      <c r="F23734" s="162"/>
      <c r="G23734" s="147"/>
      <c r="H23734" s="146"/>
      <c r="J23734" s="146"/>
      <c r="L23734" s="150"/>
      <c r="N23734" s="163"/>
      <c r="O23734" s="146"/>
      <c r="P23734" s="146"/>
      <c r="Q23734" s="146"/>
      <c r="R23734" s="34"/>
      <c r="S23734" s="35"/>
      <c r="T23734" s="147"/>
    </row>
    <row r="23735">
      <c r="A23735" s="147"/>
      <c r="B23735" s="64"/>
      <c r="C23735" s="147" t="s">
        <v>217</v>
      </c>
      <c r="E23735" s="161"/>
      <c r="F23735" s="162"/>
      <c r="G23735" s="147"/>
      <c r="H23735" s="146"/>
      <c r="J23735" s="146"/>
      <c r="L23735" s="150"/>
      <c r="N23735" s="163"/>
      <c r="O23735" s="146"/>
      <c r="P23735" s="146"/>
      <c r="Q23735" s="146"/>
      <c r="R23735" s="34"/>
      <c r="S23735" s="35"/>
      <c r="T23735" s="147"/>
    </row>
    <row r="23736">
      <c r="A23736" s="147"/>
      <c r="B23736" s="64"/>
      <c r="C23736" s="147" t="s">
        <v>217</v>
      </c>
      <c r="E23736" s="161"/>
      <c r="F23736" s="162"/>
      <c r="G23736" s="147"/>
      <c r="H23736" s="146"/>
      <c r="J23736" s="146"/>
      <c r="L23736" s="150"/>
      <c r="N23736" s="163"/>
      <c r="O23736" s="146"/>
      <c r="P23736" s="146"/>
      <c r="Q23736" s="146"/>
      <c r="R23736" s="34"/>
      <c r="S23736" s="35"/>
      <c r="T23736" s="147"/>
    </row>
    <row r="23737">
      <c r="A23737" s="147"/>
      <c r="B23737" s="64"/>
      <c r="C23737" s="147" t="s">
        <v>217</v>
      </c>
      <c r="E23737" s="161"/>
      <c r="F23737" s="162"/>
      <c r="G23737" s="147"/>
      <c r="H23737" s="146"/>
      <c r="J23737" s="146"/>
      <c r="L23737" s="150"/>
      <c r="N23737" s="163"/>
      <c r="O23737" s="146"/>
      <c r="P23737" s="146"/>
      <c r="Q23737" s="146"/>
      <c r="R23737" s="34"/>
      <c r="S23737" s="35"/>
      <c r="T23737" s="147"/>
    </row>
    <row r="23738">
      <c r="A23738" s="147"/>
      <c r="B23738" s="64"/>
      <c r="C23738" s="147" t="s">
        <v>217</v>
      </c>
      <c r="E23738" s="161"/>
      <c r="F23738" s="162"/>
      <c r="G23738" s="147"/>
      <c r="H23738" s="146"/>
      <c r="J23738" s="146"/>
      <c r="L23738" s="150"/>
      <c r="N23738" s="163"/>
      <c r="O23738" s="146"/>
      <c r="P23738" s="146"/>
      <c r="Q23738" s="146"/>
      <c r="R23738" s="34"/>
      <c r="S23738" s="35"/>
      <c r="T23738" s="147"/>
    </row>
    <row r="23739">
      <c r="A23739" s="147"/>
      <c r="B23739" s="64"/>
      <c r="C23739" s="147" t="s">
        <v>217</v>
      </c>
      <c r="E23739" s="161"/>
      <c r="F23739" s="162"/>
      <c r="G23739" s="147"/>
      <c r="H23739" s="146"/>
      <c r="J23739" s="146"/>
      <c r="L23739" s="150"/>
      <c r="N23739" s="163"/>
      <c r="O23739" s="146"/>
      <c r="P23739" s="146"/>
      <c r="Q23739" s="146"/>
      <c r="R23739" s="34"/>
      <c r="S23739" s="35"/>
      <c r="T23739" s="147"/>
    </row>
    <row r="23740">
      <c r="A23740" s="147"/>
      <c r="B23740" s="64"/>
      <c r="C23740" s="147" t="s">
        <v>217</v>
      </c>
      <c r="E23740" s="161"/>
      <c r="F23740" s="162"/>
      <c r="G23740" s="147"/>
      <c r="H23740" s="146"/>
      <c r="J23740" s="146"/>
      <c r="L23740" s="150"/>
      <c r="N23740" s="163"/>
      <c r="O23740" s="146"/>
      <c r="P23740" s="146"/>
      <c r="Q23740" s="146"/>
      <c r="R23740" s="34"/>
      <c r="S23740" s="35"/>
      <c r="T23740" s="147"/>
    </row>
    <row r="23741">
      <c r="A23741" s="147"/>
      <c r="B23741" s="64"/>
      <c r="C23741" s="147" t="s">
        <v>217</v>
      </c>
      <c r="E23741" s="161"/>
      <c r="F23741" s="162"/>
      <c r="G23741" s="147"/>
      <c r="H23741" s="146"/>
      <c r="J23741" s="146"/>
      <c r="L23741" s="150"/>
      <c r="N23741" s="163"/>
      <c r="O23741" s="146"/>
      <c r="P23741" s="146"/>
      <c r="Q23741" s="146"/>
      <c r="R23741" s="34"/>
      <c r="S23741" s="35"/>
      <c r="T23741" s="147"/>
    </row>
    <row r="23742">
      <c r="A23742" s="147"/>
      <c r="B23742" s="64"/>
      <c r="C23742" s="147" t="s">
        <v>217</v>
      </c>
      <c r="E23742" s="161"/>
      <c r="F23742" s="162"/>
      <c r="G23742" s="147"/>
      <c r="H23742" s="146"/>
      <c r="J23742" s="146"/>
      <c r="L23742" s="150"/>
      <c r="N23742" s="163"/>
      <c r="O23742" s="146"/>
      <c r="P23742" s="146"/>
      <c r="Q23742" s="146"/>
      <c r="R23742" s="34"/>
      <c r="S23742" s="35"/>
      <c r="T23742" s="147"/>
    </row>
    <row r="23743">
      <c r="A23743" s="147"/>
      <c r="B23743" s="64"/>
      <c r="C23743" s="147" t="s">
        <v>217</v>
      </c>
      <c r="E23743" s="161"/>
      <c r="F23743" s="162"/>
      <c r="G23743" s="147"/>
      <c r="H23743" s="146"/>
      <c r="J23743" s="146"/>
      <c r="L23743" s="150"/>
      <c r="N23743" s="163"/>
      <c r="O23743" s="146"/>
      <c r="P23743" s="146"/>
      <c r="Q23743" s="146"/>
      <c r="R23743" s="34"/>
      <c r="S23743" s="35"/>
      <c r="T23743" s="147"/>
    </row>
    <row r="23744">
      <c r="A23744" s="147"/>
      <c r="B23744" s="64"/>
      <c r="C23744" s="147" t="s">
        <v>217</v>
      </c>
      <c r="E23744" s="161"/>
      <c r="F23744" s="162"/>
      <c r="G23744" s="147"/>
      <c r="H23744" s="146"/>
      <c r="J23744" s="146"/>
      <c r="L23744" s="150"/>
      <c r="N23744" s="163"/>
      <c r="O23744" s="146"/>
      <c r="P23744" s="146"/>
      <c r="Q23744" s="146"/>
      <c r="R23744" s="34"/>
      <c r="S23744" s="35"/>
      <c r="T23744" s="147"/>
    </row>
    <row r="23745">
      <c r="A23745" s="147"/>
      <c r="B23745" s="64"/>
      <c r="C23745" s="147" t="s">
        <v>217</v>
      </c>
      <c r="E23745" s="161"/>
      <c r="F23745" s="162"/>
      <c r="G23745" s="147"/>
      <c r="H23745" s="146"/>
      <c r="J23745" s="146"/>
      <c r="L23745" s="150"/>
      <c r="N23745" s="163"/>
      <c r="O23745" s="146"/>
      <c r="P23745" s="146"/>
      <c r="Q23745" s="146"/>
      <c r="R23745" s="34"/>
      <c r="S23745" s="35"/>
      <c r="T23745" s="147"/>
    </row>
    <row r="23746">
      <c r="A23746" s="147"/>
      <c r="B23746" s="64"/>
      <c r="C23746" s="147" t="s">
        <v>217</v>
      </c>
      <c r="E23746" s="161"/>
      <c r="F23746" s="162"/>
      <c r="G23746" s="147"/>
      <c r="H23746" s="146"/>
      <c r="J23746" s="146"/>
      <c r="L23746" s="150"/>
      <c r="N23746" s="163"/>
      <c r="O23746" s="146"/>
      <c r="P23746" s="146"/>
      <c r="Q23746" s="146"/>
      <c r="R23746" s="34"/>
      <c r="S23746" s="35"/>
      <c r="T23746" s="147"/>
    </row>
    <row r="23747">
      <c r="A23747" s="147"/>
      <c r="B23747" s="64"/>
      <c r="C23747" s="147" t="s">
        <v>217</v>
      </c>
      <c r="E23747" s="161"/>
      <c r="F23747" s="162"/>
      <c r="G23747" s="147"/>
      <c r="H23747" s="146"/>
      <c r="J23747" s="146"/>
      <c r="L23747" s="150"/>
      <c r="N23747" s="163"/>
      <c r="O23747" s="146"/>
      <c r="P23747" s="146"/>
      <c r="Q23747" s="146"/>
      <c r="R23747" s="34"/>
      <c r="S23747" s="35"/>
      <c r="T23747" s="147"/>
    </row>
    <row r="23748">
      <c r="A23748" s="147"/>
      <c r="B23748" s="64"/>
      <c r="C23748" s="147" t="s">
        <v>217</v>
      </c>
      <c r="E23748" s="161"/>
      <c r="F23748" s="162"/>
      <c r="G23748" s="147"/>
      <c r="H23748" s="146"/>
      <c r="J23748" s="146"/>
      <c r="L23748" s="150"/>
      <c r="N23748" s="163"/>
      <c r="O23748" s="146"/>
      <c r="P23748" s="146"/>
      <c r="Q23748" s="146"/>
      <c r="R23748" s="34"/>
      <c r="S23748" s="35"/>
      <c r="T23748" s="147"/>
    </row>
    <row r="23749">
      <c r="A23749" s="147"/>
      <c r="B23749" s="64"/>
      <c r="C23749" s="147" t="s">
        <v>217</v>
      </c>
      <c r="E23749" s="161"/>
      <c r="F23749" s="162"/>
      <c r="G23749" s="147"/>
      <c r="H23749" s="146"/>
      <c r="J23749" s="146"/>
      <c r="L23749" s="150"/>
      <c r="N23749" s="163"/>
      <c r="O23749" s="146"/>
      <c r="P23749" s="146"/>
      <c r="Q23749" s="146"/>
      <c r="R23749" s="34"/>
      <c r="S23749" s="35"/>
      <c r="T23749" s="147"/>
    </row>
    <row r="23750">
      <c r="A23750" s="147"/>
      <c r="B23750" s="64"/>
      <c r="C23750" s="147" t="s">
        <v>217</v>
      </c>
      <c r="E23750" s="161"/>
      <c r="F23750" s="162"/>
      <c r="G23750" s="147"/>
      <c r="H23750" s="146"/>
      <c r="J23750" s="146"/>
      <c r="L23750" s="150"/>
      <c r="N23750" s="163"/>
      <c r="O23750" s="146"/>
      <c r="P23750" s="146"/>
      <c r="Q23750" s="146"/>
      <c r="R23750" s="34"/>
      <c r="S23750" s="35"/>
      <c r="T23750" s="147"/>
    </row>
    <row r="23751">
      <c r="A23751" s="147"/>
      <c r="B23751" s="64"/>
      <c r="C23751" s="147" t="s">
        <v>217</v>
      </c>
      <c r="E23751" s="161"/>
      <c r="F23751" s="162"/>
      <c r="G23751" s="147"/>
      <c r="H23751" s="146"/>
      <c r="J23751" s="146"/>
      <c r="L23751" s="150"/>
      <c r="N23751" s="163"/>
      <c r="O23751" s="146"/>
      <c r="P23751" s="146"/>
      <c r="Q23751" s="146"/>
      <c r="R23751" s="34"/>
      <c r="S23751" s="35"/>
      <c r="T23751" s="147"/>
    </row>
    <row r="23752">
      <c r="A23752" s="147"/>
      <c r="B23752" s="64"/>
      <c r="C23752" s="147" t="s">
        <v>217</v>
      </c>
      <c r="E23752" s="161"/>
      <c r="F23752" s="162"/>
      <c r="G23752" s="147"/>
      <c r="H23752" s="146"/>
      <c r="J23752" s="146"/>
      <c r="L23752" s="150"/>
      <c r="N23752" s="163"/>
      <c r="O23752" s="146"/>
      <c r="P23752" s="146"/>
      <c r="Q23752" s="146"/>
      <c r="R23752" s="34"/>
      <c r="S23752" s="35"/>
      <c r="T23752" s="147"/>
    </row>
    <row r="23753">
      <c r="A23753" s="147"/>
      <c r="B23753" s="64"/>
      <c r="C23753" s="147" t="s">
        <v>217</v>
      </c>
      <c r="E23753" s="161"/>
      <c r="F23753" s="162"/>
      <c r="G23753" s="147"/>
      <c r="H23753" s="146"/>
      <c r="J23753" s="146"/>
      <c r="L23753" s="150"/>
      <c r="N23753" s="163"/>
      <c r="O23753" s="146"/>
      <c r="P23753" s="146"/>
      <c r="Q23753" s="146"/>
      <c r="R23753" s="34"/>
      <c r="S23753" s="35"/>
      <c r="T23753" s="147"/>
    </row>
    <row r="23754">
      <c r="A23754" s="147"/>
      <c r="B23754" s="64"/>
      <c r="C23754" s="147" t="s">
        <v>217</v>
      </c>
      <c r="E23754" s="161"/>
      <c r="F23754" s="162"/>
      <c r="G23754" s="147"/>
      <c r="H23754" s="146"/>
      <c r="J23754" s="146"/>
      <c r="L23754" s="150"/>
      <c r="N23754" s="163"/>
      <c r="O23754" s="146"/>
      <c r="P23754" s="146"/>
      <c r="Q23754" s="146"/>
      <c r="R23754" s="34"/>
      <c r="S23754" s="35"/>
      <c r="T23754" s="147"/>
    </row>
    <row r="23755">
      <c r="A23755" s="147"/>
      <c r="B23755" s="64"/>
      <c r="C23755" s="147" t="s">
        <v>217</v>
      </c>
      <c r="E23755" s="161"/>
      <c r="F23755" s="162"/>
      <c r="G23755" s="147"/>
      <c r="H23755" s="146"/>
      <c r="J23755" s="146"/>
      <c r="L23755" s="150"/>
      <c r="N23755" s="163"/>
      <c r="O23755" s="146"/>
      <c r="P23755" s="146"/>
      <c r="Q23755" s="146"/>
      <c r="R23755" s="34"/>
      <c r="S23755" s="35"/>
      <c r="T23755" s="147"/>
    </row>
    <row r="23756">
      <c r="A23756" s="147"/>
      <c r="B23756" s="64"/>
      <c r="C23756" s="147" t="s">
        <v>217</v>
      </c>
      <c r="E23756" s="161"/>
      <c r="F23756" s="162"/>
      <c r="G23756" s="147"/>
      <c r="H23756" s="146"/>
      <c r="J23756" s="146"/>
      <c r="L23756" s="150"/>
      <c r="N23756" s="163"/>
      <c r="O23756" s="146"/>
      <c r="P23756" s="146"/>
      <c r="Q23756" s="146"/>
      <c r="R23756" s="34"/>
      <c r="S23756" s="35"/>
      <c r="T23756" s="147"/>
    </row>
    <row r="23757">
      <c r="A23757" s="147"/>
      <c r="B23757" s="64"/>
      <c r="C23757" s="147" t="s">
        <v>217</v>
      </c>
      <c r="E23757" s="161"/>
      <c r="F23757" s="162"/>
      <c r="G23757" s="147"/>
      <c r="H23757" s="146"/>
      <c r="J23757" s="146"/>
      <c r="L23757" s="150"/>
      <c r="N23757" s="163"/>
      <c r="O23757" s="146"/>
      <c r="P23757" s="146"/>
      <c r="Q23757" s="146"/>
      <c r="R23757" s="34"/>
      <c r="S23757" s="35"/>
      <c r="T23757" s="147"/>
    </row>
    <row r="23758">
      <c r="A23758" s="147"/>
      <c r="B23758" s="64"/>
      <c r="C23758" s="147" t="s">
        <v>217</v>
      </c>
      <c r="E23758" s="161"/>
      <c r="F23758" s="162"/>
      <c r="G23758" s="147"/>
      <c r="H23758" s="146"/>
      <c r="J23758" s="146"/>
      <c r="L23758" s="150"/>
      <c r="N23758" s="163"/>
      <c r="O23758" s="146"/>
      <c r="P23758" s="146"/>
      <c r="Q23758" s="146"/>
      <c r="R23758" s="34"/>
      <c r="S23758" s="35"/>
      <c r="T23758" s="147"/>
    </row>
    <row r="23759">
      <c r="A23759" s="147"/>
      <c r="B23759" s="64"/>
      <c r="C23759" s="147" t="s">
        <v>217</v>
      </c>
      <c r="E23759" s="161"/>
      <c r="F23759" s="162"/>
      <c r="G23759" s="147"/>
      <c r="H23759" s="146"/>
      <c r="J23759" s="146"/>
      <c r="L23759" s="150"/>
      <c r="N23759" s="163"/>
      <c r="O23759" s="146"/>
      <c r="P23759" s="146"/>
      <c r="Q23759" s="146"/>
      <c r="R23759" s="34"/>
      <c r="S23759" s="35"/>
      <c r="T23759" s="147"/>
    </row>
    <row r="23760">
      <c r="A23760" s="147"/>
      <c r="B23760" s="64"/>
      <c r="C23760" s="147" t="s">
        <v>217</v>
      </c>
      <c r="E23760" s="161"/>
      <c r="F23760" s="162"/>
      <c r="G23760" s="147"/>
      <c r="H23760" s="146"/>
      <c r="J23760" s="146"/>
      <c r="L23760" s="150"/>
      <c r="N23760" s="163"/>
      <c r="O23760" s="146"/>
      <c r="P23760" s="146"/>
      <c r="Q23760" s="146"/>
      <c r="R23760" s="34"/>
      <c r="S23760" s="35"/>
      <c r="T23760" s="147"/>
    </row>
    <row r="23761">
      <c r="A23761" s="147"/>
      <c r="B23761" s="64"/>
      <c r="C23761" s="147" t="s">
        <v>217</v>
      </c>
      <c r="E23761" s="161"/>
      <c r="F23761" s="162"/>
      <c r="G23761" s="147"/>
      <c r="H23761" s="146"/>
      <c r="J23761" s="146"/>
      <c r="L23761" s="150"/>
      <c r="N23761" s="163"/>
      <c r="O23761" s="146"/>
      <c r="P23761" s="146"/>
      <c r="Q23761" s="146"/>
      <c r="R23761" s="34"/>
      <c r="S23761" s="35"/>
      <c r="T23761" s="147"/>
    </row>
    <row r="23762">
      <c r="A23762" s="147"/>
      <c r="B23762" s="64"/>
      <c r="C23762" s="147" t="s">
        <v>217</v>
      </c>
      <c r="E23762" s="161"/>
      <c r="F23762" s="162"/>
      <c r="G23762" s="147"/>
      <c r="H23762" s="146"/>
      <c r="J23762" s="146"/>
      <c r="L23762" s="150"/>
      <c r="N23762" s="163"/>
      <c r="O23762" s="146"/>
      <c r="P23762" s="146"/>
      <c r="Q23762" s="146"/>
      <c r="R23762" s="34"/>
      <c r="S23762" s="35"/>
      <c r="T23762" s="147"/>
    </row>
    <row r="23763">
      <c r="A23763" s="147"/>
      <c r="B23763" s="64"/>
      <c r="C23763" s="147" t="s">
        <v>217</v>
      </c>
      <c r="E23763" s="161"/>
      <c r="F23763" s="162"/>
      <c r="G23763" s="147"/>
      <c r="H23763" s="146"/>
      <c r="J23763" s="146"/>
      <c r="L23763" s="150"/>
      <c r="N23763" s="163"/>
      <c r="O23763" s="146"/>
      <c r="P23763" s="146"/>
      <c r="Q23763" s="146"/>
      <c r="R23763" s="34"/>
      <c r="S23763" s="35"/>
      <c r="T23763" s="147"/>
    </row>
    <row r="23764">
      <c r="A23764" s="147"/>
      <c r="B23764" s="64"/>
      <c r="C23764" s="147" t="s">
        <v>217</v>
      </c>
      <c r="E23764" s="161"/>
      <c r="F23764" s="162"/>
      <c r="G23764" s="147"/>
      <c r="H23764" s="146"/>
      <c r="J23764" s="146"/>
      <c r="L23764" s="150"/>
      <c r="N23764" s="163"/>
      <c r="O23764" s="146"/>
      <c r="P23764" s="146"/>
      <c r="Q23764" s="146"/>
      <c r="R23764" s="34"/>
      <c r="S23764" s="35"/>
      <c r="T23764" s="147"/>
    </row>
    <row r="23765">
      <c r="A23765" s="147"/>
      <c r="B23765" s="64"/>
      <c r="C23765" s="147" t="s">
        <v>217</v>
      </c>
      <c r="E23765" s="161"/>
      <c r="F23765" s="162"/>
      <c r="G23765" s="147"/>
      <c r="H23765" s="146"/>
      <c r="J23765" s="146"/>
      <c r="L23765" s="150"/>
      <c r="N23765" s="163"/>
      <c r="O23765" s="146"/>
      <c r="P23765" s="146"/>
      <c r="Q23765" s="146"/>
      <c r="R23765" s="34"/>
      <c r="S23765" s="35"/>
      <c r="T23765" s="147"/>
    </row>
    <row r="23766">
      <c r="A23766" s="147"/>
      <c r="B23766" s="64"/>
      <c r="C23766" s="147" t="s">
        <v>217</v>
      </c>
      <c r="E23766" s="161"/>
      <c r="F23766" s="162"/>
      <c r="G23766" s="147"/>
      <c r="H23766" s="146"/>
      <c r="J23766" s="146"/>
      <c r="L23766" s="150"/>
      <c r="N23766" s="163"/>
      <c r="O23766" s="146"/>
      <c r="P23766" s="146"/>
      <c r="Q23766" s="146"/>
      <c r="R23766" s="34"/>
      <c r="S23766" s="35"/>
      <c r="T23766" s="147"/>
    </row>
    <row r="23767">
      <c r="A23767" s="147"/>
      <c r="B23767" s="64"/>
      <c r="C23767" s="147" t="s">
        <v>217</v>
      </c>
      <c r="E23767" s="161"/>
      <c r="F23767" s="162"/>
      <c r="G23767" s="147"/>
      <c r="H23767" s="146"/>
      <c r="J23767" s="146"/>
      <c r="L23767" s="150"/>
      <c r="N23767" s="163"/>
      <c r="O23767" s="146"/>
      <c r="P23767" s="146"/>
      <c r="Q23767" s="146"/>
      <c r="R23767" s="34"/>
      <c r="S23767" s="35"/>
      <c r="T23767" s="147"/>
    </row>
    <row r="23768">
      <c r="A23768" s="147"/>
      <c r="B23768" s="64"/>
      <c r="C23768" s="147" t="s">
        <v>217</v>
      </c>
      <c r="E23768" s="161"/>
      <c r="F23768" s="162"/>
      <c r="G23768" s="147"/>
      <c r="H23768" s="146"/>
      <c r="J23768" s="146"/>
      <c r="L23768" s="150"/>
      <c r="N23768" s="163"/>
      <c r="O23768" s="146"/>
      <c r="P23768" s="146"/>
      <c r="Q23768" s="146"/>
      <c r="R23768" s="34"/>
      <c r="S23768" s="35"/>
      <c r="T23768" s="147"/>
    </row>
    <row r="23769">
      <c r="A23769" s="147"/>
      <c r="B23769" s="64"/>
      <c r="C23769" s="147" t="s">
        <v>217</v>
      </c>
      <c r="E23769" s="161"/>
      <c r="F23769" s="162"/>
      <c r="G23769" s="147"/>
      <c r="H23769" s="146"/>
      <c r="J23769" s="146"/>
      <c r="L23769" s="150"/>
      <c r="N23769" s="163"/>
      <c r="O23769" s="146"/>
      <c r="P23769" s="146"/>
      <c r="Q23769" s="146"/>
      <c r="R23769" s="34"/>
      <c r="S23769" s="35"/>
      <c r="T23769" s="147"/>
    </row>
    <row r="23770">
      <c r="A23770" s="147"/>
      <c r="B23770" s="64"/>
      <c r="C23770" s="147" t="s">
        <v>217</v>
      </c>
      <c r="E23770" s="161"/>
      <c r="F23770" s="162"/>
      <c r="G23770" s="147"/>
      <c r="H23770" s="146"/>
      <c r="J23770" s="146"/>
      <c r="L23770" s="150"/>
      <c r="N23770" s="163"/>
      <c r="O23770" s="146"/>
      <c r="P23770" s="146"/>
      <c r="Q23770" s="146"/>
      <c r="R23770" s="34"/>
      <c r="S23770" s="35"/>
      <c r="T23770" s="147"/>
    </row>
    <row r="23771">
      <c r="A23771" s="147"/>
      <c r="B23771" s="64"/>
      <c r="C23771" s="147" t="s">
        <v>217</v>
      </c>
      <c r="E23771" s="161"/>
      <c r="F23771" s="162"/>
      <c r="G23771" s="147"/>
      <c r="H23771" s="146"/>
      <c r="J23771" s="146"/>
      <c r="L23771" s="150"/>
      <c r="N23771" s="163"/>
      <c r="O23771" s="146"/>
      <c r="P23771" s="146"/>
      <c r="Q23771" s="146"/>
      <c r="R23771" s="34"/>
      <c r="S23771" s="35"/>
      <c r="T23771" s="147"/>
    </row>
    <row r="23772">
      <c r="A23772" s="147"/>
      <c r="B23772" s="64"/>
      <c r="C23772" s="147" t="s">
        <v>217</v>
      </c>
      <c r="E23772" s="161"/>
      <c r="F23772" s="162"/>
      <c r="G23772" s="147"/>
      <c r="H23772" s="146"/>
      <c r="J23772" s="146"/>
      <c r="L23772" s="150"/>
      <c r="N23772" s="163"/>
      <c r="O23772" s="146"/>
      <c r="P23772" s="146"/>
      <c r="Q23772" s="146"/>
      <c r="R23772" s="34"/>
      <c r="S23772" s="35"/>
      <c r="T23772" s="147"/>
    </row>
    <row r="23773">
      <c r="A23773" s="147"/>
      <c r="B23773" s="64"/>
      <c r="C23773" s="147" t="s">
        <v>217</v>
      </c>
      <c r="E23773" s="161"/>
      <c r="F23773" s="162"/>
      <c r="G23773" s="147"/>
      <c r="H23773" s="146"/>
      <c r="J23773" s="146"/>
      <c r="L23773" s="150"/>
      <c r="N23773" s="163"/>
      <c r="O23773" s="146"/>
      <c r="P23773" s="146"/>
      <c r="Q23773" s="146"/>
      <c r="R23773" s="34"/>
      <c r="S23773" s="35"/>
      <c r="T23773" s="147"/>
    </row>
    <row r="23774">
      <c r="A23774" s="147"/>
      <c r="B23774" s="64"/>
      <c r="C23774" s="147" t="s">
        <v>217</v>
      </c>
      <c r="E23774" s="161"/>
      <c r="F23774" s="162"/>
      <c r="G23774" s="147"/>
      <c r="H23774" s="146"/>
      <c r="J23774" s="146"/>
      <c r="L23774" s="150"/>
      <c r="N23774" s="163"/>
      <c r="O23774" s="146"/>
      <c r="P23774" s="146"/>
      <c r="Q23774" s="146"/>
      <c r="R23774" s="34"/>
      <c r="S23774" s="35"/>
      <c r="T23774" s="147"/>
    </row>
    <row r="23775">
      <c r="A23775" s="147"/>
      <c r="B23775" s="64"/>
      <c r="C23775" s="147" t="s">
        <v>217</v>
      </c>
      <c r="E23775" s="161"/>
      <c r="F23775" s="162"/>
      <c r="G23775" s="147"/>
      <c r="H23775" s="146"/>
      <c r="J23775" s="146"/>
      <c r="L23775" s="150"/>
      <c r="N23775" s="163"/>
      <c r="O23775" s="146"/>
      <c r="P23775" s="146"/>
      <c r="Q23775" s="146"/>
      <c r="R23775" s="34"/>
      <c r="S23775" s="35"/>
      <c r="T23775" s="147"/>
    </row>
    <row r="23776">
      <c r="A23776" s="147"/>
      <c r="B23776" s="64"/>
      <c r="C23776" s="147" t="s">
        <v>217</v>
      </c>
      <c r="E23776" s="161"/>
      <c r="F23776" s="162"/>
      <c r="G23776" s="147"/>
      <c r="H23776" s="146"/>
      <c r="J23776" s="146"/>
      <c r="L23776" s="150"/>
      <c r="N23776" s="163"/>
      <c r="O23776" s="146"/>
      <c r="P23776" s="146"/>
      <c r="Q23776" s="146"/>
      <c r="R23776" s="34"/>
      <c r="S23776" s="35"/>
      <c r="T23776" s="147"/>
    </row>
    <row r="23777">
      <c r="A23777" s="147"/>
      <c r="B23777" s="64"/>
      <c r="C23777" s="147" t="s">
        <v>217</v>
      </c>
      <c r="E23777" s="161"/>
      <c r="F23777" s="162"/>
      <c r="G23777" s="147"/>
      <c r="H23777" s="146"/>
      <c r="J23777" s="146"/>
      <c r="L23777" s="150"/>
      <c r="N23777" s="163"/>
      <c r="O23777" s="146"/>
      <c r="P23777" s="146"/>
      <c r="Q23777" s="146"/>
      <c r="R23777" s="34"/>
      <c r="S23777" s="35"/>
      <c r="T23777" s="147"/>
    </row>
    <row r="23778">
      <c r="A23778" s="147"/>
      <c r="B23778" s="64"/>
      <c r="C23778" s="147" t="s">
        <v>217</v>
      </c>
      <c r="E23778" s="161"/>
      <c r="F23778" s="162"/>
      <c r="G23778" s="147"/>
      <c r="H23778" s="146"/>
      <c r="J23778" s="146"/>
      <c r="L23778" s="150"/>
      <c r="N23778" s="163"/>
      <c r="O23778" s="146"/>
      <c r="P23778" s="146"/>
      <c r="Q23778" s="146"/>
      <c r="R23778" s="34"/>
      <c r="S23778" s="35"/>
      <c r="T23778" s="147"/>
    </row>
    <row r="23779">
      <c r="A23779" s="147"/>
      <c r="B23779" s="64"/>
      <c r="C23779" s="147" t="s">
        <v>217</v>
      </c>
      <c r="E23779" s="161"/>
      <c r="F23779" s="162"/>
      <c r="G23779" s="147"/>
      <c r="H23779" s="146"/>
      <c r="J23779" s="146"/>
      <c r="L23779" s="150"/>
      <c r="N23779" s="163"/>
      <c r="O23779" s="146"/>
      <c r="P23779" s="146"/>
      <c r="Q23779" s="146"/>
      <c r="R23779" s="34"/>
      <c r="S23779" s="35"/>
      <c r="T23779" s="147"/>
    </row>
    <row r="23780">
      <c r="A23780" s="147"/>
      <c r="B23780" s="64"/>
      <c r="C23780" s="147" t="s">
        <v>217</v>
      </c>
      <c r="E23780" s="161"/>
      <c r="F23780" s="162"/>
      <c r="G23780" s="147"/>
      <c r="H23780" s="146"/>
      <c r="J23780" s="146"/>
      <c r="L23780" s="150"/>
      <c r="N23780" s="163"/>
      <c r="O23780" s="146"/>
      <c r="P23780" s="146"/>
      <c r="Q23780" s="146"/>
      <c r="R23780" s="34"/>
      <c r="S23780" s="35"/>
      <c r="T23780" s="147"/>
    </row>
    <row r="23781">
      <c r="A23781" s="147"/>
      <c r="B23781" s="64"/>
      <c r="C23781" s="147" t="s">
        <v>217</v>
      </c>
      <c r="E23781" s="161"/>
      <c r="F23781" s="162"/>
      <c r="G23781" s="147"/>
      <c r="H23781" s="146"/>
      <c r="J23781" s="146"/>
      <c r="L23781" s="150"/>
      <c r="N23781" s="163"/>
      <c r="O23781" s="146"/>
      <c r="P23781" s="146"/>
      <c r="Q23781" s="146"/>
      <c r="R23781" s="34"/>
      <c r="S23781" s="35"/>
      <c r="T23781" s="147"/>
    </row>
    <row r="23782">
      <c r="A23782" s="147"/>
      <c r="B23782" s="64"/>
      <c r="C23782" s="147" t="s">
        <v>217</v>
      </c>
      <c r="E23782" s="161"/>
      <c r="F23782" s="162"/>
      <c r="G23782" s="147"/>
      <c r="H23782" s="146"/>
      <c r="J23782" s="146"/>
      <c r="L23782" s="150"/>
      <c r="N23782" s="163"/>
      <c r="O23782" s="146"/>
      <c r="P23782" s="146"/>
      <c r="Q23782" s="146"/>
      <c r="R23782" s="34"/>
      <c r="S23782" s="35"/>
      <c r="T23782" s="147"/>
    </row>
    <row r="23783">
      <c r="A23783" s="147"/>
      <c r="B23783" s="64"/>
      <c r="C23783" s="147" t="s">
        <v>217</v>
      </c>
      <c r="E23783" s="161"/>
      <c r="F23783" s="162"/>
      <c r="G23783" s="147"/>
      <c r="H23783" s="146"/>
      <c r="J23783" s="146"/>
      <c r="L23783" s="150"/>
      <c r="N23783" s="163"/>
      <c r="O23783" s="146"/>
      <c r="P23783" s="146"/>
      <c r="Q23783" s="146"/>
      <c r="R23783" s="34"/>
      <c r="S23783" s="35"/>
      <c r="T23783" s="147"/>
    </row>
    <row r="23784">
      <c r="A23784" s="147"/>
      <c r="B23784" s="64"/>
      <c r="C23784" s="147" t="s">
        <v>217</v>
      </c>
      <c r="E23784" s="161"/>
      <c r="F23784" s="162"/>
      <c r="G23784" s="147"/>
      <c r="H23784" s="146"/>
      <c r="J23784" s="146"/>
      <c r="L23784" s="150"/>
      <c r="N23784" s="163"/>
      <c r="O23784" s="146"/>
      <c r="P23784" s="146"/>
      <c r="Q23784" s="146"/>
      <c r="R23784" s="34"/>
      <c r="S23784" s="35"/>
      <c r="T23784" s="147"/>
    </row>
    <row r="23785">
      <c r="A23785" s="147"/>
      <c r="B23785" s="64"/>
      <c r="C23785" s="147" t="s">
        <v>217</v>
      </c>
      <c r="E23785" s="161"/>
      <c r="F23785" s="162"/>
      <c r="G23785" s="147"/>
      <c r="H23785" s="146"/>
      <c r="J23785" s="146"/>
      <c r="L23785" s="150"/>
      <c r="N23785" s="163"/>
      <c r="O23785" s="146"/>
      <c r="P23785" s="146"/>
      <c r="Q23785" s="146"/>
      <c r="R23785" s="34"/>
      <c r="S23785" s="35"/>
      <c r="T23785" s="147"/>
    </row>
    <row r="23786">
      <c r="A23786" s="147"/>
      <c r="B23786" s="64"/>
      <c r="C23786" s="147" t="s">
        <v>217</v>
      </c>
      <c r="E23786" s="161"/>
      <c r="F23786" s="162"/>
      <c r="G23786" s="147"/>
      <c r="H23786" s="146"/>
      <c r="J23786" s="146"/>
      <c r="L23786" s="150"/>
      <c r="N23786" s="163"/>
      <c r="O23786" s="146"/>
      <c r="P23786" s="146"/>
      <c r="Q23786" s="146"/>
      <c r="R23786" s="34"/>
      <c r="S23786" s="35"/>
      <c r="T23786" s="147"/>
    </row>
    <row r="23787">
      <c r="A23787" s="147"/>
      <c r="B23787" s="64"/>
      <c r="C23787" s="147" t="s">
        <v>217</v>
      </c>
      <c r="E23787" s="161"/>
      <c r="F23787" s="162"/>
      <c r="G23787" s="147"/>
      <c r="H23787" s="146"/>
      <c r="J23787" s="146"/>
      <c r="L23787" s="150"/>
      <c r="N23787" s="163"/>
      <c r="O23787" s="146"/>
      <c r="P23787" s="146"/>
      <c r="Q23787" s="146"/>
      <c r="R23787" s="34"/>
      <c r="S23787" s="35"/>
      <c r="T23787" s="147"/>
    </row>
    <row r="23788">
      <c r="A23788" s="147"/>
      <c r="B23788" s="64"/>
      <c r="C23788" s="147" t="s">
        <v>217</v>
      </c>
      <c r="E23788" s="161"/>
      <c r="F23788" s="162"/>
      <c r="G23788" s="147"/>
      <c r="H23788" s="146"/>
      <c r="J23788" s="146"/>
      <c r="L23788" s="150"/>
      <c r="N23788" s="163"/>
      <c r="O23788" s="146"/>
      <c r="P23788" s="146"/>
      <c r="Q23788" s="146"/>
      <c r="R23788" s="34"/>
      <c r="S23788" s="35"/>
      <c r="T23788" s="147"/>
    </row>
    <row r="23789">
      <c r="A23789" s="147"/>
      <c r="B23789" s="64"/>
      <c r="C23789" s="147" t="s">
        <v>217</v>
      </c>
      <c r="E23789" s="161"/>
      <c r="F23789" s="162"/>
      <c r="G23789" s="147"/>
      <c r="H23789" s="146"/>
      <c r="J23789" s="146"/>
      <c r="L23789" s="150"/>
      <c r="N23789" s="163"/>
      <c r="O23789" s="146"/>
      <c r="P23789" s="146"/>
      <c r="Q23789" s="146"/>
      <c r="R23789" s="34"/>
      <c r="S23789" s="35"/>
      <c r="T23789" s="147"/>
    </row>
    <row r="23790">
      <c r="A23790" s="147"/>
      <c r="B23790" s="64"/>
      <c r="C23790" s="147" t="s">
        <v>217</v>
      </c>
      <c r="E23790" s="161"/>
      <c r="F23790" s="162"/>
      <c r="G23790" s="147"/>
      <c r="H23790" s="146"/>
      <c r="J23790" s="146"/>
      <c r="L23790" s="150"/>
      <c r="N23790" s="163"/>
      <c r="O23790" s="146"/>
      <c r="P23790" s="146"/>
      <c r="Q23790" s="146"/>
      <c r="R23790" s="34"/>
      <c r="S23790" s="35"/>
      <c r="T23790" s="147"/>
    </row>
    <row r="23791">
      <c r="A23791" s="147"/>
      <c r="B23791" s="64"/>
      <c r="C23791" s="147" t="s">
        <v>217</v>
      </c>
      <c r="E23791" s="161"/>
      <c r="F23791" s="162"/>
      <c r="G23791" s="147"/>
      <c r="H23791" s="146"/>
      <c r="J23791" s="146"/>
      <c r="L23791" s="150"/>
      <c r="N23791" s="163"/>
      <c r="O23791" s="146"/>
      <c r="P23791" s="146"/>
      <c r="Q23791" s="146"/>
      <c r="R23791" s="34"/>
      <c r="S23791" s="35"/>
      <c r="T23791" s="147"/>
    </row>
    <row r="23792">
      <c r="A23792" s="147"/>
      <c r="B23792" s="64"/>
      <c r="C23792" s="147" t="s">
        <v>217</v>
      </c>
      <c r="E23792" s="161"/>
      <c r="F23792" s="162"/>
      <c r="G23792" s="147"/>
      <c r="H23792" s="146"/>
      <c r="J23792" s="146"/>
      <c r="L23792" s="150"/>
      <c r="N23792" s="163"/>
      <c r="O23792" s="146"/>
      <c r="P23792" s="146"/>
      <c r="Q23792" s="146"/>
      <c r="R23792" s="34"/>
      <c r="S23792" s="35"/>
      <c r="T23792" s="147"/>
    </row>
    <row r="23793">
      <c r="A23793" s="147"/>
      <c r="B23793" s="64"/>
      <c r="C23793" s="147" t="s">
        <v>217</v>
      </c>
      <c r="E23793" s="161"/>
      <c r="F23793" s="162"/>
      <c r="G23793" s="147"/>
      <c r="H23793" s="146"/>
      <c r="J23793" s="146"/>
      <c r="L23793" s="150"/>
      <c r="N23793" s="163"/>
      <c r="O23793" s="146"/>
      <c r="P23793" s="146"/>
      <c r="Q23793" s="146"/>
      <c r="R23793" s="34"/>
      <c r="S23793" s="35"/>
      <c r="T23793" s="147"/>
    </row>
    <row r="23794">
      <c r="A23794" s="147"/>
      <c r="B23794" s="64"/>
      <c r="C23794" s="147" t="s">
        <v>217</v>
      </c>
      <c r="E23794" s="161"/>
      <c r="F23794" s="162"/>
      <c r="G23794" s="147"/>
      <c r="H23794" s="146"/>
      <c r="J23794" s="146"/>
      <c r="L23794" s="150"/>
      <c r="N23794" s="163"/>
      <c r="O23794" s="146"/>
      <c r="P23794" s="146"/>
      <c r="Q23794" s="146"/>
      <c r="R23794" s="34"/>
      <c r="S23794" s="35"/>
      <c r="T23794" s="147"/>
    </row>
    <row r="23795">
      <c r="A23795" s="147"/>
      <c r="B23795" s="64"/>
      <c r="C23795" s="147" t="s">
        <v>217</v>
      </c>
      <c r="E23795" s="161"/>
      <c r="F23795" s="162"/>
      <c r="G23795" s="147"/>
      <c r="H23795" s="146"/>
      <c r="J23795" s="146"/>
      <c r="L23795" s="150"/>
      <c r="N23795" s="163"/>
      <c r="O23795" s="146"/>
      <c r="P23795" s="146"/>
      <c r="Q23795" s="146"/>
      <c r="R23795" s="34"/>
      <c r="S23795" s="35"/>
      <c r="T23795" s="147"/>
    </row>
    <row r="23796">
      <c r="A23796" s="147"/>
      <c r="B23796" s="64"/>
      <c r="C23796" s="147" t="s">
        <v>217</v>
      </c>
      <c r="E23796" s="161"/>
      <c r="F23796" s="162"/>
      <c r="G23796" s="147"/>
      <c r="H23796" s="146"/>
      <c r="J23796" s="146"/>
      <c r="L23796" s="150"/>
      <c r="N23796" s="163"/>
      <c r="O23796" s="146"/>
      <c r="P23796" s="146"/>
      <c r="Q23796" s="146"/>
      <c r="R23796" s="34"/>
      <c r="S23796" s="35"/>
      <c r="T23796" s="147"/>
    </row>
    <row r="23797">
      <c r="A23797" s="147"/>
      <c r="B23797" s="64"/>
      <c r="C23797" s="147" t="s">
        <v>217</v>
      </c>
      <c r="E23797" s="161"/>
      <c r="F23797" s="162"/>
      <c r="G23797" s="147"/>
      <c r="H23797" s="146"/>
      <c r="J23797" s="146"/>
      <c r="L23797" s="150"/>
      <c r="N23797" s="163"/>
      <c r="O23797" s="146"/>
      <c r="P23797" s="146"/>
      <c r="Q23797" s="146"/>
      <c r="R23797" s="34"/>
      <c r="S23797" s="35"/>
      <c r="T23797" s="147"/>
    </row>
    <row r="23798">
      <c r="A23798" s="147"/>
      <c r="B23798" s="64"/>
      <c r="C23798" s="147" t="s">
        <v>217</v>
      </c>
      <c r="E23798" s="161"/>
      <c r="F23798" s="162"/>
      <c r="G23798" s="147"/>
      <c r="H23798" s="146"/>
      <c r="J23798" s="146"/>
      <c r="L23798" s="150"/>
      <c r="N23798" s="163"/>
      <c r="O23798" s="146"/>
      <c r="P23798" s="146"/>
      <c r="Q23798" s="146"/>
      <c r="R23798" s="34"/>
      <c r="S23798" s="35"/>
      <c r="T23798" s="147"/>
    </row>
    <row r="23799">
      <c r="A23799" s="147"/>
      <c r="B23799" s="64"/>
      <c r="C23799" s="147" t="s">
        <v>217</v>
      </c>
      <c r="E23799" s="161"/>
      <c r="F23799" s="162"/>
      <c r="G23799" s="147"/>
      <c r="H23799" s="146"/>
      <c r="J23799" s="146"/>
      <c r="L23799" s="150"/>
      <c r="N23799" s="163"/>
      <c r="O23799" s="146"/>
      <c r="P23799" s="146"/>
      <c r="Q23799" s="146"/>
      <c r="R23799" s="34"/>
      <c r="S23799" s="35"/>
      <c r="T23799" s="147"/>
    </row>
    <row r="23800">
      <c r="A23800" s="147"/>
      <c r="B23800" s="64"/>
      <c r="C23800" s="147" t="s">
        <v>217</v>
      </c>
      <c r="E23800" s="161"/>
      <c r="F23800" s="162"/>
      <c r="G23800" s="147"/>
      <c r="H23800" s="146"/>
      <c r="J23800" s="146"/>
      <c r="L23800" s="150"/>
      <c r="N23800" s="163"/>
      <c r="O23800" s="146"/>
      <c r="P23800" s="146"/>
      <c r="Q23800" s="146"/>
      <c r="R23800" s="34"/>
      <c r="S23800" s="35"/>
      <c r="T23800" s="147"/>
    </row>
    <row r="23801">
      <c r="A23801" s="147"/>
      <c r="B23801" s="64"/>
      <c r="C23801" s="147" t="s">
        <v>217</v>
      </c>
      <c r="E23801" s="161"/>
      <c r="F23801" s="162"/>
      <c r="G23801" s="147"/>
      <c r="H23801" s="146"/>
      <c r="J23801" s="146"/>
      <c r="L23801" s="150"/>
      <c r="N23801" s="163"/>
      <c r="O23801" s="146"/>
      <c r="P23801" s="146"/>
      <c r="Q23801" s="146"/>
      <c r="R23801" s="34"/>
      <c r="S23801" s="35"/>
      <c r="T23801" s="147"/>
    </row>
    <row r="23802">
      <c r="A23802" s="147"/>
      <c r="B23802" s="64"/>
      <c r="C23802" s="147" t="s">
        <v>217</v>
      </c>
      <c r="E23802" s="161"/>
      <c r="F23802" s="162"/>
      <c r="G23802" s="147"/>
      <c r="H23802" s="146"/>
      <c r="J23802" s="146"/>
      <c r="L23802" s="150"/>
      <c r="N23802" s="163"/>
      <c r="O23802" s="146"/>
      <c r="P23802" s="146"/>
      <c r="Q23802" s="146"/>
      <c r="R23802" s="34"/>
      <c r="S23802" s="35"/>
      <c r="T23802" s="147"/>
    </row>
    <row r="23803">
      <c r="A23803" s="147"/>
      <c r="B23803" s="64"/>
      <c r="C23803" s="147" t="s">
        <v>217</v>
      </c>
      <c r="E23803" s="161"/>
      <c r="F23803" s="162"/>
      <c r="G23803" s="147"/>
      <c r="H23803" s="146"/>
      <c r="J23803" s="146"/>
      <c r="L23803" s="150"/>
      <c r="N23803" s="163"/>
      <c r="O23803" s="146"/>
      <c r="P23803" s="146"/>
      <c r="Q23803" s="146"/>
      <c r="R23803" s="34"/>
      <c r="S23803" s="35"/>
      <c r="T23803" s="147"/>
    </row>
    <row r="23804">
      <c r="A23804" s="147"/>
      <c r="B23804" s="64"/>
      <c r="C23804" s="147" t="s">
        <v>217</v>
      </c>
      <c r="E23804" s="161"/>
      <c r="F23804" s="162"/>
      <c r="G23804" s="147"/>
      <c r="H23804" s="146"/>
      <c r="J23804" s="146"/>
      <c r="L23804" s="150"/>
      <c r="N23804" s="163"/>
      <c r="O23804" s="146"/>
      <c r="P23804" s="146"/>
      <c r="Q23804" s="146"/>
      <c r="R23804" s="34"/>
      <c r="S23804" s="35"/>
      <c r="T23804" s="147"/>
    </row>
    <row r="23805">
      <c r="A23805" s="147"/>
      <c r="B23805" s="64"/>
      <c r="C23805" s="147" t="s">
        <v>217</v>
      </c>
      <c r="E23805" s="161"/>
      <c r="F23805" s="162"/>
      <c r="G23805" s="147"/>
      <c r="H23805" s="146"/>
      <c r="J23805" s="146"/>
      <c r="L23805" s="150"/>
      <c r="N23805" s="163"/>
      <c r="O23805" s="146"/>
      <c r="P23805" s="146"/>
      <c r="Q23805" s="146"/>
      <c r="R23805" s="34"/>
      <c r="S23805" s="35"/>
      <c r="T23805" s="147"/>
    </row>
    <row r="23806">
      <c r="A23806" s="147"/>
      <c r="B23806" s="64"/>
      <c r="C23806" s="147" t="s">
        <v>217</v>
      </c>
      <c r="E23806" s="161"/>
      <c r="F23806" s="162"/>
      <c r="G23806" s="147"/>
      <c r="H23806" s="146"/>
      <c r="J23806" s="146"/>
      <c r="L23806" s="150"/>
      <c r="N23806" s="163"/>
      <c r="O23806" s="146"/>
      <c r="P23806" s="146"/>
      <c r="Q23806" s="146"/>
      <c r="R23806" s="34"/>
      <c r="S23806" s="35"/>
      <c r="T23806" s="147"/>
    </row>
    <row r="23807">
      <c r="A23807" s="147"/>
      <c r="B23807" s="64"/>
      <c r="C23807" s="147" t="s">
        <v>217</v>
      </c>
      <c r="E23807" s="161"/>
      <c r="F23807" s="162"/>
      <c r="G23807" s="147"/>
      <c r="H23807" s="146"/>
      <c r="J23807" s="146"/>
      <c r="L23807" s="150"/>
      <c r="N23807" s="163"/>
      <c r="O23807" s="146"/>
      <c r="P23807" s="146"/>
      <c r="Q23807" s="146"/>
      <c r="R23807" s="34"/>
      <c r="S23807" s="35"/>
      <c r="T23807" s="147"/>
    </row>
    <row r="23808">
      <c r="A23808" s="147"/>
      <c r="B23808" s="64"/>
      <c r="C23808" s="147" t="s">
        <v>217</v>
      </c>
      <c r="E23808" s="161"/>
      <c r="F23808" s="162"/>
      <c r="G23808" s="147"/>
      <c r="H23808" s="146"/>
      <c r="J23808" s="146"/>
      <c r="L23808" s="150"/>
      <c r="N23808" s="163"/>
      <c r="O23808" s="146"/>
      <c r="P23808" s="146"/>
      <c r="Q23808" s="146"/>
      <c r="R23808" s="34"/>
      <c r="S23808" s="35"/>
      <c r="T23808" s="147"/>
    </row>
    <row r="23809">
      <c r="A23809" s="147"/>
      <c r="B23809" s="64"/>
      <c r="C23809" s="147" t="s">
        <v>217</v>
      </c>
      <c r="E23809" s="161"/>
      <c r="F23809" s="162"/>
      <c r="G23809" s="147"/>
      <c r="H23809" s="146"/>
      <c r="J23809" s="146"/>
      <c r="L23809" s="150"/>
      <c r="N23809" s="163"/>
      <c r="O23809" s="146"/>
      <c r="P23809" s="146"/>
      <c r="Q23809" s="146"/>
      <c r="R23809" s="34"/>
      <c r="S23809" s="35"/>
      <c r="T23809" s="147"/>
    </row>
    <row r="23810">
      <c r="A23810" s="147"/>
      <c r="B23810" s="64"/>
      <c r="C23810" s="147" t="s">
        <v>217</v>
      </c>
      <c r="E23810" s="161"/>
      <c r="F23810" s="162"/>
      <c r="G23810" s="147"/>
      <c r="H23810" s="146"/>
      <c r="J23810" s="146"/>
      <c r="L23810" s="150"/>
      <c r="N23810" s="163"/>
      <c r="O23810" s="146"/>
      <c r="P23810" s="146"/>
      <c r="Q23810" s="146"/>
      <c r="R23810" s="34"/>
      <c r="S23810" s="35"/>
      <c r="T23810" s="147"/>
    </row>
    <row r="23811">
      <c r="A23811" s="147"/>
      <c r="B23811" s="64"/>
      <c r="C23811" s="147" t="s">
        <v>217</v>
      </c>
      <c r="E23811" s="161"/>
      <c r="F23811" s="162"/>
      <c r="G23811" s="147"/>
      <c r="H23811" s="146"/>
      <c r="J23811" s="146"/>
      <c r="L23811" s="150"/>
      <c r="N23811" s="163"/>
      <c r="O23811" s="146"/>
      <c r="P23811" s="146"/>
      <c r="Q23811" s="146"/>
      <c r="R23811" s="34"/>
      <c r="S23811" s="35"/>
      <c r="T23811" s="147"/>
    </row>
    <row r="23812">
      <c r="A23812" s="147"/>
      <c r="B23812" s="64"/>
      <c r="C23812" s="147" t="s">
        <v>217</v>
      </c>
      <c r="E23812" s="161"/>
      <c r="F23812" s="162"/>
      <c r="G23812" s="147"/>
      <c r="H23812" s="146"/>
      <c r="J23812" s="146"/>
      <c r="L23812" s="150"/>
      <c r="N23812" s="163"/>
      <c r="O23812" s="146"/>
      <c r="P23812" s="146"/>
      <c r="Q23812" s="146"/>
      <c r="R23812" s="34"/>
      <c r="S23812" s="35"/>
      <c r="T23812" s="147"/>
    </row>
    <row r="23813">
      <c r="A23813" s="147"/>
      <c r="B23813" s="64"/>
      <c r="C23813" s="147" t="s">
        <v>217</v>
      </c>
      <c r="E23813" s="161"/>
      <c r="F23813" s="162"/>
      <c r="G23813" s="147"/>
      <c r="H23813" s="146"/>
      <c r="J23813" s="146"/>
      <c r="L23813" s="150"/>
      <c r="N23813" s="163"/>
      <c r="O23813" s="146"/>
      <c r="P23813" s="146"/>
      <c r="Q23813" s="146"/>
      <c r="R23813" s="34"/>
      <c r="S23813" s="35"/>
      <c r="T23813" s="147"/>
    </row>
    <row r="23814">
      <c r="A23814" s="147"/>
      <c r="B23814" s="64"/>
      <c r="C23814" s="147" t="s">
        <v>217</v>
      </c>
      <c r="E23814" s="161"/>
      <c r="F23814" s="162"/>
      <c r="G23814" s="147"/>
      <c r="H23814" s="146"/>
      <c r="J23814" s="146"/>
      <c r="L23814" s="150"/>
      <c r="N23814" s="163"/>
      <c r="O23814" s="146"/>
      <c r="P23814" s="146"/>
      <c r="Q23814" s="146"/>
      <c r="R23814" s="34"/>
      <c r="S23814" s="35"/>
      <c r="T23814" s="147"/>
    </row>
    <row r="23815">
      <c r="A23815" s="147"/>
      <c r="B23815" s="64"/>
      <c r="C23815" s="147" t="s">
        <v>217</v>
      </c>
      <c r="E23815" s="161"/>
      <c r="F23815" s="162"/>
      <c r="G23815" s="147"/>
      <c r="H23815" s="146"/>
      <c r="J23815" s="146"/>
      <c r="L23815" s="150"/>
      <c r="N23815" s="163"/>
      <c r="O23815" s="146"/>
      <c r="P23815" s="146"/>
      <c r="Q23815" s="146"/>
      <c r="R23815" s="34"/>
      <c r="S23815" s="35"/>
      <c r="T23815" s="147"/>
    </row>
    <row r="23816">
      <c r="A23816" s="147"/>
      <c r="B23816" s="64"/>
      <c r="C23816" s="147" t="s">
        <v>217</v>
      </c>
      <c r="E23816" s="161"/>
      <c r="F23816" s="162"/>
      <c r="G23816" s="147"/>
      <c r="H23816" s="146"/>
      <c r="J23816" s="146"/>
      <c r="L23816" s="150"/>
      <c r="N23816" s="163"/>
      <c r="O23816" s="146"/>
      <c r="P23816" s="146"/>
      <c r="Q23816" s="146"/>
      <c r="R23816" s="34"/>
      <c r="S23816" s="35"/>
      <c r="T23816" s="147"/>
    </row>
    <row r="23817">
      <c r="A23817" s="147"/>
      <c r="B23817" s="64"/>
      <c r="C23817" s="147" t="s">
        <v>217</v>
      </c>
      <c r="E23817" s="161"/>
      <c r="F23817" s="162"/>
      <c r="G23817" s="147"/>
      <c r="H23817" s="146"/>
      <c r="J23817" s="146"/>
      <c r="L23817" s="150"/>
      <c r="N23817" s="163"/>
      <c r="O23817" s="146"/>
      <c r="P23817" s="146"/>
      <c r="Q23817" s="146"/>
      <c r="R23817" s="34"/>
      <c r="S23817" s="35"/>
      <c r="T23817" s="147"/>
    </row>
    <row r="23818">
      <c r="A23818" s="147"/>
      <c r="B23818" s="64"/>
      <c r="C23818" s="147" t="s">
        <v>217</v>
      </c>
      <c r="E23818" s="161"/>
      <c r="F23818" s="162"/>
      <c r="G23818" s="147"/>
      <c r="H23818" s="146"/>
      <c r="J23818" s="146"/>
      <c r="L23818" s="150"/>
      <c r="N23818" s="163"/>
      <c r="O23818" s="146"/>
      <c r="P23818" s="146"/>
      <c r="Q23818" s="146"/>
      <c r="R23818" s="34"/>
      <c r="S23818" s="35"/>
      <c r="T23818" s="147"/>
    </row>
    <row r="23819">
      <c r="A23819" s="147"/>
      <c r="B23819" s="64"/>
      <c r="C23819" s="147" t="s">
        <v>217</v>
      </c>
      <c r="E23819" s="161"/>
      <c r="F23819" s="162"/>
      <c r="G23819" s="147"/>
      <c r="H23819" s="146"/>
      <c r="J23819" s="146"/>
      <c r="L23819" s="150"/>
      <c r="N23819" s="163"/>
      <c r="O23819" s="146"/>
      <c r="P23819" s="146"/>
      <c r="Q23819" s="146"/>
      <c r="R23819" s="34"/>
      <c r="S23819" s="35"/>
      <c r="T23819" s="147"/>
    </row>
    <row r="23820">
      <c r="A23820" s="147"/>
      <c r="B23820" s="64"/>
      <c r="C23820" s="147" t="s">
        <v>217</v>
      </c>
      <c r="E23820" s="161"/>
      <c r="F23820" s="162"/>
      <c r="G23820" s="147"/>
      <c r="H23820" s="146"/>
      <c r="J23820" s="146"/>
      <c r="L23820" s="150"/>
      <c r="N23820" s="163"/>
      <c r="O23820" s="146"/>
      <c r="P23820" s="146"/>
      <c r="Q23820" s="146"/>
      <c r="R23820" s="34"/>
      <c r="S23820" s="35"/>
      <c r="T23820" s="147"/>
    </row>
    <row r="23821">
      <c r="A23821" s="147"/>
      <c r="B23821" s="64"/>
      <c r="C23821" s="147" t="s">
        <v>217</v>
      </c>
      <c r="E23821" s="161"/>
      <c r="F23821" s="162"/>
      <c r="G23821" s="147"/>
      <c r="H23821" s="146"/>
      <c r="J23821" s="146"/>
      <c r="L23821" s="150"/>
      <c r="N23821" s="163"/>
      <c r="O23821" s="146"/>
      <c r="P23821" s="146"/>
      <c r="Q23821" s="146"/>
      <c r="R23821" s="34"/>
      <c r="S23821" s="35"/>
      <c r="T23821" s="147"/>
    </row>
    <row r="23822">
      <c r="A23822" s="147"/>
      <c r="B23822" s="64"/>
      <c r="C23822" s="147" t="s">
        <v>217</v>
      </c>
      <c r="E23822" s="161"/>
      <c r="F23822" s="162"/>
      <c r="G23822" s="147"/>
      <c r="H23822" s="146"/>
      <c r="J23822" s="146"/>
      <c r="L23822" s="150"/>
      <c r="N23822" s="163"/>
      <c r="O23822" s="146"/>
      <c r="P23822" s="146"/>
      <c r="Q23822" s="146"/>
      <c r="R23822" s="34"/>
      <c r="S23822" s="35"/>
      <c r="T23822" s="147"/>
    </row>
    <row r="23823">
      <c r="A23823" s="147"/>
      <c r="B23823" s="64"/>
      <c r="C23823" s="147" t="s">
        <v>217</v>
      </c>
      <c r="E23823" s="161"/>
      <c r="F23823" s="162"/>
      <c r="G23823" s="147"/>
      <c r="H23823" s="146"/>
      <c r="J23823" s="146"/>
      <c r="L23823" s="150"/>
      <c r="N23823" s="163"/>
      <c r="O23823" s="146"/>
      <c r="P23823" s="146"/>
      <c r="Q23823" s="146"/>
      <c r="R23823" s="34"/>
      <c r="S23823" s="35"/>
      <c r="T23823" s="147"/>
    </row>
    <row r="23824">
      <c r="A23824" s="147"/>
      <c r="B23824" s="64"/>
      <c r="C23824" s="147" t="s">
        <v>217</v>
      </c>
      <c r="E23824" s="161"/>
      <c r="F23824" s="162"/>
      <c r="G23824" s="147"/>
      <c r="H23824" s="146"/>
      <c r="J23824" s="146"/>
      <c r="L23824" s="150"/>
      <c r="N23824" s="163"/>
      <c r="O23824" s="146"/>
      <c r="P23824" s="146"/>
      <c r="Q23824" s="146"/>
      <c r="R23824" s="34"/>
      <c r="S23824" s="35"/>
      <c r="T23824" s="147"/>
    </row>
    <row r="23825">
      <c r="A23825" s="147"/>
      <c r="B23825" s="64"/>
      <c r="C23825" s="147" t="s">
        <v>217</v>
      </c>
      <c r="E23825" s="161"/>
      <c r="F23825" s="162"/>
      <c r="G23825" s="147"/>
      <c r="H23825" s="146"/>
      <c r="J23825" s="146"/>
      <c r="L23825" s="150"/>
      <c r="N23825" s="163"/>
      <c r="O23825" s="146"/>
      <c r="P23825" s="146"/>
      <c r="Q23825" s="146"/>
      <c r="R23825" s="34"/>
      <c r="S23825" s="35"/>
      <c r="T23825" s="147"/>
    </row>
    <row r="23826">
      <c r="A23826" s="147"/>
      <c r="B23826" s="64"/>
      <c r="C23826" s="147" t="s">
        <v>217</v>
      </c>
      <c r="E23826" s="161"/>
      <c r="F23826" s="162"/>
      <c r="G23826" s="147"/>
      <c r="H23826" s="146"/>
      <c r="J23826" s="146"/>
      <c r="L23826" s="150"/>
      <c r="N23826" s="163"/>
      <c r="O23826" s="146"/>
      <c r="P23826" s="146"/>
      <c r="Q23826" s="146"/>
      <c r="R23826" s="34"/>
      <c r="S23826" s="35"/>
      <c r="T23826" s="147"/>
    </row>
    <row r="23827">
      <c r="A23827" s="147"/>
      <c r="B23827" s="64"/>
      <c r="C23827" s="147" t="s">
        <v>217</v>
      </c>
      <c r="E23827" s="161"/>
      <c r="F23827" s="162"/>
      <c r="G23827" s="147"/>
      <c r="H23827" s="146"/>
      <c r="J23827" s="146"/>
      <c r="L23827" s="150"/>
      <c r="N23827" s="163"/>
      <c r="O23827" s="146"/>
      <c r="P23827" s="146"/>
      <c r="Q23827" s="146"/>
      <c r="R23827" s="34"/>
      <c r="S23827" s="35"/>
      <c r="T23827" s="147"/>
    </row>
    <row r="23828">
      <c r="A23828" s="147"/>
      <c r="B23828" s="64"/>
      <c r="C23828" s="147" t="s">
        <v>217</v>
      </c>
      <c r="E23828" s="161"/>
      <c r="F23828" s="162"/>
      <c r="G23828" s="147"/>
      <c r="H23828" s="146"/>
      <c r="J23828" s="146"/>
      <c r="L23828" s="150"/>
      <c r="N23828" s="163"/>
      <c r="O23828" s="146"/>
      <c r="P23828" s="146"/>
      <c r="Q23828" s="146"/>
      <c r="R23828" s="34"/>
      <c r="S23828" s="35"/>
      <c r="T23828" s="147"/>
    </row>
    <row r="23829">
      <c r="A23829" s="147"/>
      <c r="B23829" s="64"/>
      <c r="C23829" s="147" t="s">
        <v>217</v>
      </c>
      <c r="E23829" s="161"/>
      <c r="F23829" s="162"/>
      <c r="G23829" s="147"/>
      <c r="H23829" s="146"/>
      <c r="J23829" s="146"/>
      <c r="L23829" s="150"/>
      <c r="N23829" s="163"/>
      <c r="O23829" s="146"/>
      <c r="P23829" s="146"/>
      <c r="Q23829" s="146"/>
      <c r="R23829" s="34"/>
      <c r="S23829" s="35"/>
      <c r="T23829" s="147"/>
    </row>
    <row r="23830">
      <c r="A23830" s="147"/>
      <c r="B23830" s="64"/>
      <c r="C23830" s="147" t="s">
        <v>217</v>
      </c>
      <c r="E23830" s="161"/>
      <c r="F23830" s="162"/>
      <c r="G23830" s="147"/>
      <c r="H23830" s="146"/>
      <c r="J23830" s="146"/>
      <c r="L23830" s="150"/>
      <c r="N23830" s="163"/>
      <c r="O23830" s="146"/>
      <c r="P23830" s="146"/>
      <c r="Q23830" s="146"/>
      <c r="R23830" s="34"/>
      <c r="S23830" s="35"/>
      <c r="T23830" s="147"/>
    </row>
    <row r="23831">
      <c r="A23831" s="147"/>
      <c r="B23831" s="64"/>
      <c r="C23831" s="147" t="s">
        <v>217</v>
      </c>
      <c r="E23831" s="161"/>
      <c r="F23831" s="162"/>
      <c r="G23831" s="147"/>
      <c r="H23831" s="146"/>
      <c r="J23831" s="146"/>
      <c r="L23831" s="150"/>
      <c r="N23831" s="163"/>
      <c r="O23831" s="146"/>
      <c r="P23831" s="146"/>
      <c r="Q23831" s="146"/>
      <c r="R23831" s="34"/>
      <c r="S23831" s="35"/>
      <c r="T23831" s="147"/>
    </row>
    <row r="23832">
      <c r="A23832" s="147"/>
      <c r="B23832" s="64"/>
      <c r="C23832" s="147" t="s">
        <v>217</v>
      </c>
      <c r="E23832" s="161"/>
      <c r="F23832" s="162"/>
      <c r="G23832" s="147"/>
      <c r="H23832" s="146"/>
      <c r="J23832" s="146"/>
      <c r="L23832" s="150"/>
      <c r="N23832" s="163"/>
      <c r="O23832" s="146"/>
      <c r="P23832" s="146"/>
      <c r="Q23832" s="146"/>
      <c r="R23832" s="34"/>
      <c r="S23832" s="35"/>
      <c r="T23832" s="147"/>
    </row>
    <row r="23833">
      <c r="A23833" s="147"/>
      <c r="B23833" s="64"/>
      <c r="C23833" s="147" t="s">
        <v>217</v>
      </c>
      <c r="E23833" s="161"/>
      <c r="F23833" s="162"/>
      <c r="G23833" s="147"/>
      <c r="H23833" s="146"/>
      <c r="J23833" s="146"/>
      <c r="L23833" s="150"/>
      <c r="N23833" s="163"/>
      <c r="O23833" s="146"/>
      <c r="P23833" s="146"/>
      <c r="Q23833" s="146"/>
      <c r="R23833" s="34"/>
      <c r="S23833" s="35"/>
      <c r="T23833" s="147"/>
    </row>
    <row r="23834">
      <c r="A23834" s="147"/>
      <c r="B23834" s="64"/>
      <c r="C23834" s="147" t="s">
        <v>217</v>
      </c>
      <c r="E23834" s="161"/>
      <c r="F23834" s="162"/>
      <c r="G23834" s="147"/>
      <c r="H23834" s="146"/>
      <c r="J23834" s="146"/>
      <c r="L23834" s="150"/>
      <c r="N23834" s="163"/>
      <c r="O23834" s="146"/>
      <c r="P23834" s="146"/>
      <c r="Q23834" s="146"/>
      <c r="R23834" s="34"/>
      <c r="S23834" s="35"/>
      <c r="T23834" s="147"/>
    </row>
    <row r="23835">
      <c r="A23835" s="147"/>
      <c r="B23835" s="64"/>
      <c r="C23835" s="147" t="s">
        <v>217</v>
      </c>
      <c r="E23835" s="161"/>
      <c r="F23835" s="162"/>
      <c r="G23835" s="147"/>
      <c r="H23835" s="146"/>
      <c r="J23835" s="146"/>
      <c r="L23835" s="150"/>
      <c r="N23835" s="163"/>
      <c r="O23835" s="146"/>
      <c r="P23835" s="146"/>
      <c r="Q23835" s="146"/>
      <c r="R23835" s="34"/>
      <c r="S23835" s="35"/>
      <c r="T23835" s="147"/>
    </row>
    <row r="23836">
      <c r="A23836" s="147"/>
      <c r="B23836" s="64"/>
      <c r="C23836" s="147" t="s">
        <v>217</v>
      </c>
      <c r="E23836" s="161"/>
      <c r="F23836" s="162"/>
      <c r="G23836" s="147"/>
      <c r="H23836" s="146"/>
      <c r="J23836" s="146"/>
      <c r="L23836" s="150"/>
      <c r="N23836" s="163"/>
      <c r="O23836" s="146"/>
      <c r="P23836" s="146"/>
      <c r="Q23836" s="146"/>
      <c r="R23836" s="34"/>
      <c r="S23836" s="35"/>
      <c r="T23836" s="147"/>
    </row>
    <row r="23837">
      <c r="A23837" s="147"/>
      <c r="B23837" s="64"/>
      <c r="C23837" s="147" t="s">
        <v>217</v>
      </c>
      <c r="E23837" s="161"/>
      <c r="F23837" s="162"/>
      <c r="G23837" s="147"/>
      <c r="H23837" s="146"/>
      <c r="J23837" s="146"/>
      <c r="L23837" s="150"/>
      <c r="N23837" s="163"/>
      <c r="O23837" s="146"/>
      <c r="P23837" s="146"/>
      <c r="Q23837" s="146"/>
      <c r="R23837" s="34"/>
      <c r="S23837" s="35"/>
      <c r="T23837" s="147"/>
    </row>
    <row r="23838">
      <c r="A23838" s="147"/>
      <c r="B23838" s="64"/>
      <c r="C23838" s="147" t="s">
        <v>217</v>
      </c>
      <c r="E23838" s="161"/>
      <c r="F23838" s="162"/>
      <c r="G23838" s="147"/>
      <c r="H23838" s="146"/>
      <c r="J23838" s="146"/>
      <c r="L23838" s="150"/>
      <c r="N23838" s="163"/>
      <c r="O23838" s="146"/>
      <c r="P23838" s="146"/>
      <c r="Q23838" s="146"/>
      <c r="R23838" s="34"/>
      <c r="S23838" s="35"/>
      <c r="T23838" s="147"/>
    </row>
    <row r="23839">
      <c r="A23839" s="147"/>
      <c r="B23839" s="64"/>
      <c r="C23839" s="147" t="s">
        <v>217</v>
      </c>
      <c r="E23839" s="161"/>
      <c r="F23839" s="162"/>
      <c r="G23839" s="147"/>
      <c r="H23839" s="146"/>
      <c r="J23839" s="146"/>
      <c r="L23839" s="150"/>
      <c r="N23839" s="163"/>
      <c r="O23839" s="146"/>
      <c r="P23839" s="146"/>
      <c r="Q23839" s="146"/>
      <c r="R23839" s="34"/>
      <c r="S23839" s="35"/>
      <c r="T23839" s="147"/>
    </row>
    <row r="23840">
      <c r="A23840" s="147"/>
      <c r="B23840" s="64"/>
      <c r="C23840" s="147" t="s">
        <v>217</v>
      </c>
      <c r="E23840" s="161"/>
      <c r="F23840" s="162"/>
      <c r="G23840" s="147"/>
      <c r="H23840" s="146"/>
      <c r="J23840" s="146"/>
      <c r="L23840" s="150"/>
      <c r="N23840" s="163"/>
      <c r="O23840" s="146"/>
      <c r="P23840" s="146"/>
      <c r="Q23840" s="146"/>
      <c r="R23840" s="34"/>
      <c r="S23840" s="35"/>
      <c r="T23840" s="147"/>
    </row>
    <row r="23841">
      <c r="A23841" s="147"/>
      <c r="B23841" s="64"/>
      <c r="C23841" s="147" t="s">
        <v>217</v>
      </c>
      <c r="E23841" s="161"/>
      <c r="F23841" s="162"/>
      <c r="G23841" s="147"/>
      <c r="H23841" s="146"/>
      <c r="J23841" s="146"/>
      <c r="L23841" s="150"/>
      <c r="N23841" s="163"/>
      <c r="O23841" s="146"/>
      <c r="P23841" s="146"/>
      <c r="Q23841" s="146"/>
      <c r="R23841" s="34"/>
      <c r="S23841" s="35"/>
      <c r="T23841" s="147"/>
    </row>
    <row r="23842">
      <c r="A23842" s="147"/>
      <c r="B23842" s="64"/>
      <c r="C23842" s="147" t="s">
        <v>217</v>
      </c>
      <c r="E23842" s="161"/>
      <c r="F23842" s="162"/>
      <c r="G23842" s="147"/>
      <c r="H23842" s="146"/>
      <c r="J23842" s="146"/>
      <c r="L23842" s="150"/>
      <c r="N23842" s="163"/>
      <c r="O23842" s="146"/>
      <c r="P23842" s="146"/>
      <c r="Q23842" s="146"/>
      <c r="R23842" s="34"/>
      <c r="S23842" s="35"/>
      <c r="T23842" s="147"/>
    </row>
    <row r="23843">
      <c r="A23843" s="147"/>
      <c r="B23843" s="64"/>
      <c r="C23843" s="147" t="s">
        <v>217</v>
      </c>
      <c r="E23843" s="161"/>
      <c r="F23843" s="162"/>
      <c r="G23843" s="147"/>
      <c r="H23843" s="146"/>
      <c r="J23843" s="146"/>
      <c r="L23843" s="150"/>
      <c r="N23843" s="163"/>
      <c r="O23843" s="146"/>
      <c r="P23843" s="146"/>
      <c r="Q23843" s="146"/>
      <c r="R23843" s="34"/>
      <c r="S23843" s="35"/>
      <c r="T23843" s="147"/>
    </row>
    <row r="23844">
      <c r="A23844" s="147"/>
      <c r="B23844" s="64"/>
      <c r="C23844" s="147" t="s">
        <v>217</v>
      </c>
      <c r="E23844" s="161"/>
      <c r="F23844" s="162"/>
      <c r="G23844" s="147"/>
      <c r="H23844" s="146"/>
      <c r="J23844" s="146"/>
      <c r="L23844" s="150"/>
      <c r="N23844" s="163"/>
      <c r="O23844" s="146"/>
      <c r="P23844" s="146"/>
      <c r="Q23844" s="146"/>
      <c r="R23844" s="34"/>
      <c r="S23844" s="35"/>
      <c r="T23844" s="147"/>
    </row>
    <row r="23845">
      <c r="A23845" s="147"/>
      <c r="B23845" s="64"/>
      <c r="C23845" s="147" t="s">
        <v>217</v>
      </c>
      <c r="E23845" s="161"/>
      <c r="F23845" s="162"/>
      <c r="G23845" s="147"/>
      <c r="H23845" s="146"/>
      <c r="J23845" s="146"/>
      <c r="L23845" s="150"/>
      <c r="N23845" s="163"/>
      <c r="O23845" s="146"/>
      <c r="P23845" s="146"/>
      <c r="Q23845" s="146"/>
      <c r="R23845" s="34"/>
      <c r="S23845" s="35"/>
      <c r="T23845" s="147"/>
    </row>
    <row r="23846">
      <c r="A23846" s="147"/>
      <c r="B23846" s="64"/>
      <c r="C23846" s="147" t="s">
        <v>217</v>
      </c>
      <c r="E23846" s="161"/>
      <c r="F23846" s="162"/>
      <c r="G23846" s="147"/>
      <c r="H23846" s="146"/>
      <c r="J23846" s="146"/>
      <c r="L23846" s="150"/>
      <c r="N23846" s="163"/>
      <c r="O23846" s="146"/>
      <c r="P23846" s="146"/>
      <c r="Q23846" s="146"/>
      <c r="R23846" s="34"/>
      <c r="S23846" s="35"/>
      <c r="T23846" s="147"/>
    </row>
    <row r="23847">
      <c r="A23847" s="147"/>
      <c r="B23847" s="64"/>
      <c r="C23847" s="147" t="s">
        <v>217</v>
      </c>
      <c r="E23847" s="161"/>
      <c r="F23847" s="162"/>
      <c r="G23847" s="147"/>
      <c r="H23847" s="146"/>
      <c r="J23847" s="146"/>
      <c r="L23847" s="150"/>
      <c r="N23847" s="163"/>
      <c r="O23847" s="146"/>
      <c r="P23847" s="146"/>
      <c r="Q23847" s="146"/>
      <c r="R23847" s="34"/>
      <c r="S23847" s="35"/>
      <c r="T23847" s="147"/>
    </row>
    <row r="23848">
      <c r="A23848" s="147"/>
      <c r="B23848" s="64"/>
      <c r="C23848" s="147" t="s">
        <v>217</v>
      </c>
      <c r="E23848" s="161"/>
      <c r="F23848" s="162"/>
      <c r="G23848" s="147"/>
      <c r="H23848" s="146"/>
      <c r="J23848" s="146"/>
      <c r="L23848" s="150"/>
      <c r="N23848" s="163"/>
      <c r="O23848" s="146"/>
      <c r="P23848" s="146"/>
      <c r="Q23848" s="146"/>
      <c r="R23848" s="34"/>
      <c r="S23848" s="35"/>
      <c r="T23848" s="147"/>
    </row>
    <row r="23849">
      <c r="A23849" s="147"/>
      <c r="B23849" s="64"/>
      <c r="C23849" s="147" t="s">
        <v>217</v>
      </c>
      <c r="E23849" s="161"/>
      <c r="F23849" s="162"/>
      <c r="G23849" s="147"/>
      <c r="H23849" s="146"/>
      <c r="J23849" s="146"/>
      <c r="L23849" s="150"/>
      <c r="N23849" s="163"/>
      <c r="O23849" s="146"/>
      <c r="P23849" s="146"/>
      <c r="Q23849" s="146"/>
      <c r="R23849" s="34"/>
      <c r="S23849" s="35"/>
      <c r="T23849" s="147"/>
    </row>
    <row r="23850">
      <c r="A23850" s="147"/>
      <c r="B23850" s="64"/>
      <c r="C23850" s="147" t="s">
        <v>217</v>
      </c>
      <c r="E23850" s="161"/>
      <c r="F23850" s="162"/>
      <c r="G23850" s="147"/>
      <c r="H23850" s="146"/>
      <c r="J23850" s="146"/>
      <c r="L23850" s="150"/>
      <c r="N23850" s="163"/>
      <c r="O23850" s="146"/>
      <c r="P23850" s="146"/>
      <c r="Q23850" s="146"/>
      <c r="R23850" s="34"/>
      <c r="S23850" s="35"/>
      <c r="T23850" s="147"/>
    </row>
    <row r="23851">
      <c r="A23851" s="147"/>
      <c r="B23851" s="64"/>
      <c r="C23851" s="147" t="s">
        <v>217</v>
      </c>
      <c r="E23851" s="161"/>
      <c r="F23851" s="162"/>
      <c r="G23851" s="147"/>
      <c r="H23851" s="146"/>
      <c r="J23851" s="146"/>
      <c r="L23851" s="150"/>
      <c r="N23851" s="163"/>
      <c r="O23851" s="146"/>
      <c r="P23851" s="146"/>
      <c r="Q23851" s="146"/>
      <c r="R23851" s="34"/>
      <c r="S23851" s="35"/>
      <c r="T23851" s="147"/>
    </row>
    <row r="23852">
      <c r="A23852" s="147"/>
      <c r="B23852" s="64"/>
      <c r="C23852" s="147" t="s">
        <v>217</v>
      </c>
      <c r="E23852" s="161"/>
      <c r="F23852" s="162"/>
      <c r="G23852" s="147"/>
      <c r="H23852" s="146"/>
      <c r="J23852" s="146"/>
      <c r="L23852" s="150"/>
      <c r="N23852" s="163"/>
      <c r="O23852" s="146"/>
      <c r="P23852" s="146"/>
      <c r="Q23852" s="146"/>
      <c r="R23852" s="34"/>
      <c r="S23852" s="35"/>
      <c r="T23852" s="147"/>
    </row>
    <row r="23853">
      <c r="A23853" s="147"/>
      <c r="B23853" s="64"/>
      <c r="C23853" s="147" t="s">
        <v>217</v>
      </c>
      <c r="E23853" s="161"/>
      <c r="F23853" s="162"/>
      <c r="G23853" s="147"/>
      <c r="H23853" s="146"/>
      <c r="J23853" s="146"/>
      <c r="L23853" s="150"/>
      <c r="N23853" s="163"/>
      <c r="O23853" s="146"/>
      <c r="P23853" s="146"/>
      <c r="Q23853" s="146"/>
      <c r="R23853" s="34"/>
      <c r="S23853" s="35"/>
      <c r="T23853" s="147"/>
    </row>
    <row r="23854">
      <c r="A23854" s="147"/>
      <c r="B23854" s="64"/>
      <c r="C23854" s="147" t="s">
        <v>217</v>
      </c>
      <c r="E23854" s="161"/>
      <c r="F23854" s="162"/>
      <c r="G23854" s="147"/>
      <c r="H23854" s="146"/>
      <c r="J23854" s="146"/>
      <c r="L23854" s="150"/>
      <c r="N23854" s="163"/>
      <c r="O23854" s="146"/>
      <c r="P23854" s="146"/>
      <c r="Q23854" s="146"/>
      <c r="R23854" s="34"/>
      <c r="S23854" s="35"/>
      <c r="T23854" s="147"/>
    </row>
    <row r="23855">
      <c r="A23855" s="147"/>
      <c r="B23855" s="64"/>
      <c r="C23855" s="147" t="s">
        <v>217</v>
      </c>
      <c r="E23855" s="161"/>
      <c r="F23855" s="162"/>
      <c r="G23855" s="147"/>
      <c r="H23855" s="146"/>
      <c r="J23855" s="146"/>
      <c r="L23855" s="150"/>
      <c r="N23855" s="163"/>
      <c r="O23855" s="146"/>
      <c r="P23855" s="146"/>
      <c r="Q23855" s="146"/>
      <c r="R23855" s="34"/>
      <c r="S23855" s="35"/>
      <c r="T23855" s="147"/>
    </row>
    <row r="23856">
      <c r="A23856" s="147"/>
      <c r="B23856" s="64"/>
      <c r="C23856" s="147" t="s">
        <v>217</v>
      </c>
      <c r="E23856" s="161"/>
      <c r="F23856" s="162"/>
      <c r="G23856" s="147"/>
      <c r="H23856" s="146"/>
      <c r="J23856" s="146"/>
      <c r="L23856" s="150"/>
      <c r="N23856" s="163"/>
      <c r="O23856" s="146"/>
      <c r="P23856" s="146"/>
      <c r="Q23856" s="146"/>
      <c r="R23856" s="34"/>
      <c r="S23856" s="35"/>
      <c r="T23856" s="147"/>
    </row>
    <row r="23857">
      <c r="A23857" s="147"/>
      <c r="B23857" s="64"/>
      <c r="C23857" s="147" t="s">
        <v>217</v>
      </c>
      <c r="E23857" s="161"/>
      <c r="F23857" s="162"/>
      <c r="G23857" s="147"/>
      <c r="H23857" s="146"/>
      <c r="J23857" s="146"/>
      <c r="L23857" s="150"/>
      <c r="N23857" s="163"/>
      <c r="O23857" s="146"/>
      <c r="P23857" s="146"/>
      <c r="Q23857" s="146"/>
      <c r="R23857" s="34"/>
      <c r="S23857" s="35"/>
      <c r="T23857" s="147"/>
    </row>
    <row r="23858">
      <c r="A23858" s="147"/>
      <c r="B23858" s="64"/>
      <c r="C23858" s="147" t="s">
        <v>217</v>
      </c>
      <c r="E23858" s="161"/>
      <c r="F23858" s="162"/>
      <c r="G23858" s="147"/>
      <c r="H23858" s="146"/>
      <c r="J23858" s="146"/>
      <c r="L23858" s="150"/>
      <c r="N23858" s="163"/>
      <c r="O23858" s="146"/>
      <c r="P23858" s="146"/>
      <c r="Q23858" s="146"/>
      <c r="R23858" s="34"/>
      <c r="S23858" s="35"/>
      <c r="T23858" s="147"/>
    </row>
    <row r="23859">
      <c r="A23859" s="147"/>
      <c r="B23859" s="64"/>
      <c r="C23859" s="147" t="s">
        <v>217</v>
      </c>
      <c r="E23859" s="161"/>
      <c r="F23859" s="162"/>
      <c r="G23859" s="147"/>
      <c r="H23859" s="146"/>
      <c r="J23859" s="146"/>
      <c r="L23859" s="150"/>
      <c r="N23859" s="163"/>
      <c r="O23859" s="146"/>
      <c r="P23859" s="146"/>
      <c r="Q23859" s="146"/>
      <c r="R23859" s="34"/>
      <c r="S23859" s="35"/>
      <c r="T23859" s="147"/>
    </row>
    <row r="23860">
      <c r="A23860" s="147"/>
      <c r="B23860" s="64"/>
      <c r="C23860" s="147" t="s">
        <v>217</v>
      </c>
      <c r="E23860" s="161"/>
      <c r="F23860" s="162"/>
      <c r="G23860" s="147"/>
      <c r="H23860" s="146"/>
      <c r="J23860" s="146"/>
      <c r="L23860" s="150"/>
      <c r="N23860" s="163"/>
      <c r="O23860" s="146"/>
      <c r="P23860" s="146"/>
      <c r="Q23860" s="146"/>
      <c r="R23860" s="34"/>
      <c r="S23860" s="35"/>
      <c r="T23860" s="147"/>
    </row>
    <row r="23861">
      <c r="A23861" s="147"/>
      <c r="B23861" s="64"/>
      <c r="C23861" s="147" t="s">
        <v>217</v>
      </c>
      <c r="E23861" s="161"/>
      <c r="F23861" s="162"/>
      <c r="G23861" s="147"/>
      <c r="H23861" s="146"/>
      <c r="J23861" s="146"/>
      <c r="L23861" s="150"/>
      <c r="N23861" s="163"/>
      <c r="O23861" s="146"/>
      <c r="P23861" s="146"/>
      <c r="Q23861" s="146"/>
      <c r="R23861" s="34"/>
      <c r="S23861" s="35"/>
      <c r="T23861" s="147"/>
    </row>
    <row r="23862">
      <c r="A23862" s="147"/>
      <c r="B23862" s="64"/>
      <c r="C23862" s="147" t="s">
        <v>217</v>
      </c>
      <c r="E23862" s="161"/>
      <c r="F23862" s="162"/>
      <c r="G23862" s="147"/>
      <c r="H23862" s="146"/>
      <c r="J23862" s="146"/>
      <c r="L23862" s="150"/>
      <c r="N23862" s="163"/>
      <c r="O23862" s="146"/>
      <c r="P23862" s="146"/>
      <c r="Q23862" s="146"/>
      <c r="R23862" s="34"/>
      <c r="S23862" s="35"/>
      <c r="T23862" s="147"/>
    </row>
    <row r="23863">
      <c r="A23863" s="147"/>
      <c r="B23863" s="64"/>
      <c r="C23863" s="147" t="s">
        <v>217</v>
      </c>
      <c r="E23863" s="161"/>
      <c r="F23863" s="162"/>
      <c r="G23863" s="147"/>
      <c r="H23863" s="146"/>
      <c r="J23863" s="146"/>
      <c r="L23863" s="150"/>
      <c r="N23863" s="163"/>
      <c r="O23863" s="146"/>
      <c r="P23863" s="146"/>
      <c r="Q23863" s="146"/>
      <c r="R23863" s="34"/>
      <c r="S23863" s="35"/>
      <c r="T23863" s="147"/>
    </row>
    <row r="23864">
      <c r="A23864" s="147"/>
      <c r="B23864" s="64"/>
      <c r="C23864" s="147" t="s">
        <v>217</v>
      </c>
      <c r="E23864" s="161"/>
      <c r="F23864" s="162"/>
      <c r="G23864" s="147"/>
      <c r="H23864" s="146"/>
      <c r="J23864" s="146"/>
      <c r="L23864" s="150"/>
      <c r="N23864" s="163"/>
      <c r="O23864" s="146"/>
      <c r="P23864" s="146"/>
      <c r="Q23864" s="146"/>
      <c r="R23864" s="34"/>
      <c r="S23864" s="35"/>
      <c r="T23864" s="147"/>
    </row>
    <row r="23865">
      <c r="A23865" s="147"/>
      <c r="B23865" s="64"/>
      <c r="C23865" s="147" t="s">
        <v>217</v>
      </c>
      <c r="E23865" s="161"/>
      <c r="F23865" s="162"/>
      <c r="G23865" s="147"/>
      <c r="H23865" s="146"/>
      <c r="J23865" s="146"/>
      <c r="L23865" s="150"/>
      <c r="N23865" s="163"/>
      <c r="O23865" s="146"/>
      <c r="P23865" s="146"/>
      <c r="Q23865" s="146"/>
      <c r="R23865" s="34"/>
      <c r="S23865" s="35"/>
      <c r="T23865" s="147"/>
    </row>
    <row r="23866">
      <c r="A23866" s="147"/>
      <c r="B23866" s="64"/>
      <c r="C23866" s="147" t="s">
        <v>217</v>
      </c>
      <c r="E23866" s="161"/>
      <c r="F23866" s="162"/>
      <c r="G23866" s="147"/>
      <c r="H23866" s="146"/>
      <c r="J23866" s="146"/>
      <c r="L23866" s="150"/>
      <c r="N23866" s="163"/>
      <c r="O23866" s="146"/>
      <c r="P23866" s="146"/>
      <c r="Q23866" s="146"/>
      <c r="R23866" s="34"/>
      <c r="S23866" s="35"/>
      <c r="T23866" s="147"/>
    </row>
    <row r="23867">
      <c r="A23867" s="147"/>
      <c r="B23867" s="64"/>
      <c r="C23867" s="147" t="s">
        <v>217</v>
      </c>
      <c r="E23867" s="161"/>
      <c r="F23867" s="162"/>
      <c r="G23867" s="147"/>
      <c r="H23867" s="146"/>
      <c r="J23867" s="146"/>
      <c r="L23867" s="150"/>
      <c r="N23867" s="163"/>
      <c r="O23867" s="146"/>
      <c r="P23867" s="146"/>
      <c r="Q23867" s="146"/>
      <c r="R23867" s="34"/>
      <c r="S23867" s="35"/>
      <c r="T23867" s="147"/>
    </row>
    <row r="23868">
      <c r="A23868" s="147"/>
      <c r="B23868" s="64"/>
      <c r="C23868" s="147" t="s">
        <v>217</v>
      </c>
      <c r="E23868" s="161"/>
      <c r="F23868" s="162"/>
      <c r="G23868" s="147"/>
      <c r="H23868" s="146"/>
      <c r="J23868" s="146"/>
      <c r="L23868" s="150"/>
      <c r="N23868" s="163"/>
      <c r="O23868" s="146"/>
      <c r="P23868" s="146"/>
      <c r="Q23868" s="146"/>
      <c r="R23868" s="34"/>
      <c r="S23868" s="35"/>
      <c r="T23868" s="147"/>
    </row>
    <row r="23869">
      <c r="A23869" s="147"/>
      <c r="B23869" s="64"/>
      <c r="C23869" s="147" t="s">
        <v>217</v>
      </c>
      <c r="E23869" s="161"/>
      <c r="F23869" s="162"/>
      <c r="G23869" s="147"/>
      <c r="H23869" s="146"/>
      <c r="J23869" s="146"/>
      <c r="L23869" s="150"/>
      <c r="N23869" s="163"/>
      <c r="O23869" s="146"/>
      <c r="P23869" s="146"/>
      <c r="Q23869" s="146"/>
      <c r="R23869" s="34"/>
      <c r="S23869" s="35"/>
      <c r="T23869" s="147"/>
    </row>
    <row r="23870">
      <c r="A23870" s="147"/>
      <c r="B23870" s="64"/>
      <c r="C23870" s="147" t="s">
        <v>217</v>
      </c>
      <c r="E23870" s="161"/>
      <c r="F23870" s="162"/>
      <c r="G23870" s="147"/>
      <c r="H23870" s="146"/>
      <c r="J23870" s="146"/>
      <c r="L23870" s="150"/>
      <c r="N23870" s="163"/>
      <c r="O23870" s="146"/>
      <c r="P23870" s="146"/>
      <c r="Q23870" s="146"/>
      <c r="R23870" s="34"/>
      <c r="S23870" s="35"/>
      <c r="T23870" s="147"/>
    </row>
    <row r="23871">
      <c r="A23871" s="147"/>
      <c r="B23871" s="64"/>
      <c r="C23871" s="147" t="s">
        <v>217</v>
      </c>
      <c r="E23871" s="161"/>
      <c r="F23871" s="162"/>
      <c r="G23871" s="147"/>
      <c r="H23871" s="146"/>
      <c r="J23871" s="146"/>
      <c r="L23871" s="150"/>
      <c r="N23871" s="163"/>
      <c r="O23871" s="146"/>
      <c r="P23871" s="146"/>
      <c r="Q23871" s="146"/>
      <c r="R23871" s="34"/>
      <c r="S23871" s="35"/>
      <c r="T23871" s="147"/>
    </row>
    <row r="23872">
      <c r="A23872" s="147"/>
      <c r="B23872" s="64"/>
      <c r="C23872" s="147" t="s">
        <v>217</v>
      </c>
      <c r="E23872" s="161"/>
      <c r="F23872" s="162"/>
      <c r="G23872" s="147"/>
      <c r="H23872" s="146"/>
      <c r="J23872" s="146"/>
      <c r="L23872" s="150"/>
      <c r="N23872" s="163"/>
      <c r="O23872" s="146"/>
      <c r="P23872" s="146"/>
      <c r="Q23872" s="146"/>
      <c r="R23872" s="34"/>
      <c r="S23872" s="35"/>
      <c r="T23872" s="147"/>
    </row>
    <row r="23873">
      <c r="A23873" s="147"/>
      <c r="B23873" s="64"/>
      <c r="C23873" s="147" t="s">
        <v>217</v>
      </c>
      <c r="E23873" s="161"/>
      <c r="F23873" s="162"/>
      <c r="G23873" s="147"/>
      <c r="H23873" s="146"/>
      <c r="J23873" s="146"/>
      <c r="L23873" s="150"/>
      <c r="N23873" s="163"/>
      <c r="O23873" s="146"/>
      <c r="P23873" s="146"/>
      <c r="Q23873" s="146"/>
      <c r="R23873" s="34"/>
      <c r="S23873" s="35"/>
      <c r="T23873" s="147"/>
    </row>
    <row r="23874">
      <c r="A23874" s="147"/>
      <c r="B23874" s="64"/>
      <c r="C23874" s="147" t="s">
        <v>217</v>
      </c>
      <c r="E23874" s="161"/>
      <c r="F23874" s="162"/>
      <c r="G23874" s="147"/>
      <c r="H23874" s="146"/>
      <c r="J23874" s="146"/>
      <c r="L23874" s="150"/>
      <c r="N23874" s="163"/>
      <c r="O23874" s="146"/>
      <c r="P23874" s="146"/>
      <c r="Q23874" s="146"/>
      <c r="R23874" s="34"/>
      <c r="S23874" s="35"/>
      <c r="T23874" s="147"/>
    </row>
    <row r="23875">
      <c r="A23875" s="147"/>
      <c r="B23875" s="64"/>
      <c r="C23875" s="147" t="s">
        <v>217</v>
      </c>
      <c r="E23875" s="161"/>
      <c r="F23875" s="162"/>
      <c r="G23875" s="147"/>
      <c r="H23875" s="146"/>
      <c r="J23875" s="146"/>
      <c r="L23875" s="150"/>
      <c r="N23875" s="163"/>
      <c r="O23875" s="146"/>
      <c r="P23875" s="146"/>
      <c r="Q23875" s="146"/>
      <c r="R23875" s="34"/>
      <c r="S23875" s="35"/>
      <c r="T23875" s="147"/>
    </row>
    <row r="23876">
      <c r="A23876" s="147"/>
      <c r="B23876" s="64"/>
      <c r="C23876" s="147" t="s">
        <v>217</v>
      </c>
      <c r="E23876" s="161"/>
      <c r="F23876" s="162"/>
      <c r="G23876" s="147"/>
      <c r="H23876" s="146"/>
      <c r="J23876" s="146"/>
      <c r="L23876" s="150"/>
      <c r="N23876" s="163"/>
      <c r="O23876" s="146"/>
      <c r="P23876" s="146"/>
      <c r="Q23876" s="146"/>
      <c r="R23876" s="34"/>
      <c r="S23876" s="35"/>
      <c r="T23876" s="147"/>
    </row>
    <row r="23877">
      <c r="A23877" s="147"/>
      <c r="B23877" s="64"/>
      <c r="C23877" s="147" t="s">
        <v>217</v>
      </c>
      <c r="E23877" s="161"/>
      <c r="F23877" s="162"/>
      <c r="G23877" s="147"/>
      <c r="H23877" s="146"/>
      <c r="J23877" s="146"/>
      <c r="L23877" s="150"/>
      <c r="N23877" s="163"/>
      <c r="O23877" s="146"/>
      <c r="P23877" s="146"/>
      <c r="Q23877" s="146"/>
      <c r="R23877" s="34"/>
      <c r="S23877" s="35"/>
      <c r="T23877" s="147"/>
    </row>
    <row r="23878">
      <c r="A23878" s="147"/>
      <c r="B23878" s="64"/>
      <c r="C23878" s="147" t="s">
        <v>217</v>
      </c>
      <c r="E23878" s="161"/>
      <c r="F23878" s="162"/>
      <c r="G23878" s="147"/>
      <c r="H23878" s="146"/>
      <c r="J23878" s="146"/>
      <c r="L23878" s="150"/>
      <c r="N23878" s="163"/>
      <c r="O23878" s="146"/>
      <c r="P23878" s="146"/>
      <c r="Q23878" s="146"/>
      <c r="R23878" s="34"/>
      <c r="S23878" s="35"/>
      <c r="T23878" s="147"/>
    </row>
    <row r="23879">
      <c r="A23879" s="147"/>
      <c r="B23879" s="64"/>
      <c r="C23879" s="147" t="s">
        <v>217</v>
      </c>
      <c r="E23879" s="161"/>
      <c r="F23879" s="162"/>
      <c r="G23879" s="147"/>
      <c r="H23879" s="146"/>
      <c r="J23879" s="146"/>
      <c r="L23879" s="150"/>
      <c r="N23879" s="163"/>
      <c r="O23879" s="146"/>
      <c r="P23879" s="146"/>
      <c r="Q23879" s="146"/>
      <c r="R23879" s="34"/>
      <c r="S23879" s="35"/>
      <c r="T23879" s="147"/>
    </row>
    <row r="23880">
      <c r="A23880" s="147"/>
      <c r="B23880" s="64"/>
      <c r="C23880" s="147" t="s">
        <v>217</v>
      </c>
      <c r="E23880" s="161"/>
      <c r="F23880" s="162"/>
      <c r="G23880" s="147"/>
      <c r="H23880" s="146"/>
      <c r="J23880" s="146"/>
      <c r="L23880" s="150"/>
      <c r="N23880" s="163"/>
      <c r="O23880" s="146"/>
      <c r="P23880" s="146"/>
      <c r="Q23880" s="146"/>
      <c r="R23880" s="34"/>
      <c r="S23880" s="35"/>
      <c r="T23880" s="147"/>
    </row>
    <row r="23881">
      <c r="A23881" s="147"/>
      <c r="B23881" s="64"/>
      <c r="C23881" s="147" t="s">
        <v>217</v>
      </c>
      <c r="E23881" s="161"/>
      <c r="F23881" s="162"/>
      <c r="G23881" s="147"/>
      <c r="H23881" s="146"/>
      <c r="J23881" s="146"/>
      <c r="L23881" s="150"/>
      <c r="N23881" s="163"/>
      <c r="O23881" s="146"/>
      <c r="P23881" s="146"/>
      <c r="Q23881" s="146"/>
      <c r="R23881" s="34"/>
      <c r="S23881" s="35"/>
      <c r="T23881" s="147"/>
    </row>
    <row r="23882">
      <c r="A23882" s="147"/>
      <c r="B23882" s="64"/>
      <c r="C23882" s="147" t="s">
        <v>217</v>
      </c>
      <c r="E23882" s="161"/>
      <c r="F23882" s="162"/>
      <c r="G23882" s="147"/>
      <c r="H23882" s="146"/>
      <c r="J23882" s="146"/>
      <c r="L23882" s="150"/>
      <c r="N23882" s="163"/>
      <c r="O23882" s="146"/>
      <c r="P23882" s="146"/>
      <c r="Q23882" s="146"/>
      <c r="R23882" s="34"/>
      <c r="S23882" s="35"/>
      <c r="T23882" s="147"/>
    </row>
    <row r="23883">
      <c r="A23883" s="147"/>
      <c r="B23883" s="64"/>
      <c r="C23883" s="147" t="s">
        <v>217</v>
      </c>
      <c r="E23883" s="161"/>
      <c r="F23883" s="162"/>
      <c r="G23883" s="147"/>
      <c r="H23883" s="146"/>
      <c r="J23883" s="146"/>
      <c r="L23883" s="150"/>
      <c r="N23883" s="163"/>
      <c r="O23883" s="146"/>
      <c r="P23883" s="146"/>
      <c r="Q23883" s="146"/>
      <c r="R23883" s="34"/>
      <c r="S23883" s="35"/>
      <c r="T23883" s="147"/>
    </row>
    <row r="23884">
      <c r="A23884" s="147"/>
      <c r="B23884" s="64"/>
      <c r="C23884" s="147" t="s">
        <v>217</v>
      </c>
      <c r="E23884" s="161"/>
      <c r="F23884" s="162"/>
      <c r="G23884" s="147"/>
      <c r="H23884" s="146"/>
      <c r="J23884" s="146"/>
      <c r="L23884" s="150"/>
      <c r="N23884" s="163"/>
      <c r="O23884" s="146"/>
      <c r="P23884" s="146"/>
      <c r="Q23884" s="146"/>
      <c r="R23884" s="34"/>
      <c r="S23884" s="35"/>
      <c r="T23884" s="147"/>
    </row>
    <row r="23885">
      <c r="A23885" s="147"/>
      <c r="B23885" s="64"/>
      <c r="C23885" s="147" t="s">
        <v>217</v>
      </c>
      <c r="E23885" s="161"/>
      <c r="F23885" s="162"/>
      <c r="G23885" s="147"/>
      <c r="H23885" s="146"/>
      <c r="J23885" s="146"/>
      <c r="L23885" s="150"/>
      <c r="N23885" s="163"/>
      <c r="O23885" s="146"/>
      <c r="P23885" s="146"/>
      <c r="Q23885" s="146"/>
      <c r="R23885" s="34"/>
      <c r="S23885" s="35"/>
      <c r="T23885" s="147"/>
    </row>
    <row r="23886">
      <c r="A23886" s="147"/>
      <c r="B23886" s="64"/>
      <c r="C23886" s="147" t="s">
        <v>217</v>
      </c>
      <c r="E23886" s="161"/>
      <c r="F23886" s="162"/>
      <c r="G23886" s="147"/>
      <c r="H23886" s="146"/>
      <c r="J23886" s="146"/>
      <c r="L23886" s="150"/>
      <c r="N23886" s="163"/>
      <c r="O23886" s="146"/>
      <c r="P23886" s="146"/>
      <c r="Q23886" s="146"/>
      <c r="R23886" s="34"/>
      <c r="S23886" s="35"/>
      <c r="T23886" s="147"/>
    </row>
    <row r="23887">
      <c r="A23887" s="147"/>
      <c r="B23887" s="64"/>
      <c r="C23887" s="147" t="s">
        <v>217</v>
      </c>
      <c r="E23887" s="161"/>
      <c r="F23887" s="162"/>
      <c r="G23887" s="147"/>
      <c r="H23887" s="146"/>
      <c r="J23887" s="146"/>
      <c r="L23887" s="150"/>
      <c r="N23887" s="163"/>
      <c r="O23887" s="146"/>
      <c r="P23887" s="146"/>
      <c r="Q23887" s="146"/>
      <c r="R23887" s="34"/>
      <c r="S23887" s="35"/>
      <c r="T23887" s="147"/>
    </row>
    <row r="23888">
      <c r="A23888" s="147"/>
      <c r="B23888" s="64"/>
      <c r="C23888" s="147" t="s">
        <v>217</v>
      </c>
      <c r="E23888" s="161"/>
      <c r="F23888" s="162"/>
      <c r="G23888" s="147"/>
      <c r="H23888" s="146"/>
      <c r="J23888" s="146"/>
      <c r="L23888" s="150"/>
      <c r="N23888" s="163"/>
      <c r="O23888" s="146"/>
      <c r="P23888" s="146"/>
      <c r="Q23888" s="146"/>
      <c r="R23888" s="34"/>
      <c r="S23888" s="35"/>
      <c r="T23888" s="147"/>
    </row>
    <row r="23889">
      <c r="A23889" s="147"/>
      <c r="B23889" s="64"/>
      <c r="C23889" s="147" t="s">
        <v>217</v>
      </c>
      <c r="E23889" s="161"/>
      <c r="F23889" s="162"/>
      <c r="G23889" s="147"/>
      <c r="H23889" s="146"/>
      <c r="J23889" s="146"/>
      <c r="L23889" s="150"/>
      <c r="N23889" s="163"/>
      <c r="O23889" s="146"/>
      <c r="P23889" s="146"/>
      <c r="Q23889" s="146"/>
      <c r="R23889" s="34"/>
      <c r="S23889" s="35"/>
      <c r="T23889" s="147"/>
    </row>
    <row r="23890">
      <c r="A23890" s="147"/>
      <c r="B23890" s="64"/>
      <c r="C23890" s="147" t="s">
        <v>217</v>
      </c>
      <c r="E23890" s="161"/>
      <c r="F23890" s="162"/>
      <c r="G23890" s="147"/>
      <c r="H23890" s="146"/>
      <c r="J23890" s="146"/>
      <c r="L23890" s="150"/>
      <c r="N23890" s="163"/>
      <c r="O23890" s="146"/>
      <c r="P23890" s="146"/>
      <c r="Q23890" s="146"/>
      <c r="R23890" s="34"/>
      <c r="S23890" s="35"/>
      <c r="T23890" s="147"/>
    </row>
    <row r="23891">
      <c r="A23891" s="147"/>
      <c r="B23891" s="64"/>
      <c r="C23891" s="147" t="s">
        <v>217</v>
      </c>
      <c r="E23891" s="161"/>
      <c r="F23891" s="162"/>
      <c r="G23891" s="147"/>
      <c r="H23891" s="146"/>
      <c r="J23891" s="146"/>
      <c r="L23891" s="150"/>
      <c r="N23891" s="163"/>
      <c r="O23891" s="146"/>
      <c r="P23891" s="146"/>
      <c r="Q23891" s="146"/>
      <c r="R23891" s="34"/>
      <c r="S23891" s="35"/>
      <c r="T23891" s="147"/>
    </row>
    <row r="23892">
      <c r="A23892" s="147"/>
      <c r="B23892" s="64"/>
      <c r="C23892" s="147" t="s">
        <v>217</v>
      </c>
      <c r="E23892" s="161"/>
      <c r="F23892" s="162"/>
      <c r="G23892" s="147"/>
      <c r="H23892" s="146"/>
      <c r="J23892" s="146"/>
      <c r="L23892" s="150"/>
      <c r="N23892" s="163"/>
      <c r="O23892" s="146"/>
      <c r="P23892" s="146"/>
      <c r="Q23892" s="146"/>
      <c r="R23892" s="34"/>
      <c r="S23892" s="35"/>
      <c r="T23892" s="147"/>
    </row>
    <row r="23893">
      <c r="A23893" s="147"/>
      <c r="B23893" s="64"/>
      <c r="C23893" s="147" t="s">
        <v>217</v>
      </c>
      <c r="E23893" s="161"/>
      <c r="F23893" s="162"/>
      <c r="G23893" s="147"/>
      <c r="H23893" s="146"/>
      <c r="J23893" s="146"/>
      <c r="L23893" s="150"/>
      <c r="N23893" s="163"/>
      <c r="O23893" s="146"/>
      <c r="P23893" s="146"/>
      <c r="Q23893" s="146"/>
      <c r="R23893" s="34"/>
      <c r="S23893" s="35"/>
      <c r="T23893" s="147"/>
    </row>
    <row r="23894">
      <c r="A23894" s="147"/>
      <c r="B23894" s="64"/>
      <c r="C23894" s="147" t="s">
        <v>217</v>
      </c>
      <c r="E23894" s="161"/>
      <c r="F23894" s="162"/>
      <c r="G23894" s="147"/>
      <c r="H23894" s="146"/>
      <c r="J23894" s="146"/>
      <c r="L23894" s="150"/>
      <c r="N23894" s="163"/>
      <c r="O23894" s="146"/>
      <c r="P23894" s="146"/>
      <c r="Q23894" s="146"/>
      <c r="R23894" s="34"/>
      <c r="S23894" s="35"/>
      <c r="T23894" s="147"/>
    </row>
    <row r="23895">
      <c r="A23895" s="147"/>
      <c r="B23895" s="64"/>
      <c r="C23895" s="147" t="s">
        <v>217</v>
      </c>
      <c r="E23895" s="161"/>
      <c r="F23895" s="162"/>
      <c r="G23895" s="147"/>
      <c r="H23895" s="146"/>
      <c r="J23895" s="146"/>
      <c r="L23895" s="150"/>
      <c r="N23895" s="163"/>
      <c r="O23895" s="146"/>
      <c r="P23895" s="146"/>
      <c r="Q23895" s="146"/>
      <c r="R23895" s="34"/>
      <c r="S23895" s="35"/>
      <c r="T23895" s="147"/>
    </row>
    <row r="23896">
      <c r="A23896" s="147"/>
      <c r="B23896" s="64"/>
      <c r="C23896" s="147" t="s">
        <v>217</v>
      </c>
      <c r="E23896" s="161"/>
      <c r="F23896" s="162"/>
      <c r="G23896" s="147"/>
      <c r="H23896" s="146"/>
      <c r="J23896" s="146"/>
      <c r="L23896" s="150"/>
      <c r="N23896" s="163"/>
      <c r="O23896" s="146"/>
      <c r="P23896" s="146"/>
      <c r="Q23896" s="146"/>
      <c r="R23896" s="34"/>
      <c r="S23896" s="35"/>
      <c r="T23896" s="147"/>
    </row>
    <row r="23897">
      <c r="A23897" s="147"/>
      <c r="B23897" s="64"/>
      <c r="C23897" s="147" t="s">
        <v>217</v>
      </c>
      <c r="E23897" s="161"/>
      <c r="F23897" s="162"/>
      <c r="G23897" s="147"/>
      <c r="H23897" s="146"/>
      <c r="J23897" s="146"/>
      <c r="L23897" s="150"/>
      <c r="N23897" s="163"/>
      <c r="O23897" s="146"/>
      <c r="P23897" s="146"/>
      <c r="Q23897" s="146"/>
      <c r="R23897" s="34"/>
      <c r="S23897" s="35"/>
      <c r="T23897" s="147"/>
    </row>
    <row r="23898">
      <c r="A23898" s="147"/>
      <c r="B23898" s="64"/>
      <c r="C23898" s="147" t="s">
        <v>217</v>
      </c>
      <c r="E23898" s="161"/>
      <c r="F23898" s="162"/>
      <c r="G23898" s="147"/>
      <c r="H23898" s="146"/>
      <c r="J23898" s="146"/>
      <c r="L23898" s="150"/>
      <c r="N23898" s="163"/>
      <c r="O23898" s="146"/>
      <c r="P23898" s="146"/>
      <c r="Q23898" s="146"/>
      <c r="R23898" s="34"/>
      <c r="S23898" s="35"/>
      <c r="T23898" s="147"/>
    </row>
    <row r="23899">
      <c r="A23899" s="147"/>
      <c r="B23899" s="64"/>
      <c r="C23899" s="147" t="s">
        <v>217</v>
      </c>
      <c r="E23899" s="161"/>
      <c r="F23899" s="162"/>
      <c r="G23899" s="147"/>
      <c r="H23899" s="146"/>
      <c r="J23899" s="146"/>
      <c r="L23899" s="150"/>
      <c r="N23899" s="163"/>
      <c r="O23899" s="146"/>
      <c r="P23899" s="146"/>
      <c r="Q23899" s="146"/>
      <c r="R23899" s="34"/>
      <c r="S23899" s="35"/>
      <c r="T23899" s="147"/>
    </row>
    <row r="23900">
      <c r="A23900" s="147"/>
      <c r="B23900" s="64"/>
      <c r="C23900" s="147" t="s">
        <v>217</v>
      </c>
      <c r="E23900" s="161"/>
      <c r="F23900" s="162"/>
      <c r="G23900" s="147"/>
      <c r="H23900" s="146"/>
      <c r="J23900" s="146"/>
      <c r="L23900" s="150"/>
      <c r="N23900" s="163"/>
      <c r="O23900" s="146"/>
      <c r="P23900" s="146"/>
      <c r="Q23900" s="146"/>
      <c r="R23900" s="34"/>
      <c r="S23900" s="35"/>
      <c r="T23900" s="147"/>
    </row>
    <row r="23901">
      <c r="A23901" s="147"/>
      <c r="B23901" s="64"/>
      <c r="C23901" s="147" t="s">
        <v>217</v>
      </c>
      <c r="E23901" s="161"/>
      <c r="F23901" s="162"/>
      <c r="G23901" s="147"/>
      <c r="H23901" s="146"/>
      <c r="J23901" s="146"/>
      <c r="L23901" s="150"/>
      <c r="N23901" s="163"/>
      <c r="O23901" s="146"/>
      <c r="P23901" s="146"/>
      <c r="Q23901" s="146"/>
      <c r="R23901" s="34"/>
      <c r="S23901" s="35"/>
      <c r="T23901" s="147"/>
    </row>
    <row r="23902">
      <c r="A23902" s="147"/>
      <c r="B23902" s="64"/>
      <c r="C23902" s="147" t="s">
        <v>217</v>
      </c>
      <c r="E23902" s="161"/>
      <c r="F23902" s="162"/>
      <c r="G23902" s="147"/>
      <c r="H23902" s="146"/>
      <c r="J23902" s="146"/>
      <c r="L23902" s="150"/>
      <c r="N23902" s="163"/>
      <c r="O23902" s="146"/>
      <c r="P23902" s="146"/>
      <c r="Q23902" s="146"/>
      <c r="R23902" s="34"/>
      <c r="S23902" s="35"/>
      <c r="T23902" s="147"/>
    </row>
    <row r="23903">
      <c r="A23903" s="147"/>
      <c r="B23903" s="64"/>
      <c r="C23903" s="147" t="s">
        <v>217</v>
      </c>
      <c r="E23903" s="161"/>
      <c r="F23903" s="162"/>
      <c r="G23903" s="147"/>
      <c r="H23903" s="146"/>
      <c r="J23903" s="146"/>
      <c r="L23903" s="150"/>
      <c r="N23903" s="163"/>
      <c r="O23903" s="146"/>
      <c r="P23903" s="146"/>
      <c r="Q23903" s="146"/>
      <c r="R23903" s="34"/>
      <c r="S23903" s="35"/>
      <c r="T23903" s="147"/>
    </row>
    <row r="23904">
      <c r="A23904" s="147"/>
      <c r="B23904" s="64"/>
      <c r="C23904" s="147" t="s">
        <v>217</v>
      </c>
      <c r="E23904" s="161"/>
      <c r="F23904" s="162"/>
      <c r="G23904" s="147"/>
      <c r="H23904" s="146"/>
      <c r="J23904" s="146"/>
      <c r="L23904" s="150"/>
      <c r="N23904" s="163"/>
      <c r="O23904" s="146"/>
      <c r="P23904" s="146"/>
      <c r="Q23904" s="146"/>
      <c r="R23904" s="34"/>
      <c r="S23904" s="35"/>
      <c r="T23904" s="147"/>
    </row>
    <row r="23905">
      <c r="A23905" s="147"/>
      <c r="B23905" s="64"/>
      <c r="C23905" s="147" t="s">
        <v>217</v>
      </c>
      <c r="E23905" s="161"/>
      <c r="F23905" s="162"/>
      <c r="G23905" s="147"/>
      <c r="H23905" s="146"/>
      <c r="J23905" s="146"/>
      <c r="L23905" s="150"/>
      <c r="N23905" s="163"/>
      <c r="O23905" s="146"/>
      <c r="P23905" s="146"/>
      <c r="Q23905" s="146"/>
      <c r="R23905" s="34"/>
      <c r="S23905" s="35"/>
      <c r="T23905" s="147"/>
    </row>
    <row r="23906">
      <c r="A23906" s="147"/>
      <c r="B23906" s="64"/>
      <c r="C23906" s="147" t="s">
        <v>217</v>
      </c>
      <c r="E23906" s="161"/>
      <c r="F23906" s="162"/>
      <c r="G23906" s="147"/>
      <c r="H23906" s="146"/>
      <c r="J23906" s="146"/>
      <c r="L23906" s="150"/>
      <c r="N23906" s="163"/>
      <c r="O23906" s="146"/>
      <c r="P23906" s="146"/>
      <c r="Q23906" s="146"/>
      <c r="R23906" s="34"/>
      <c r="S23906" s="35"/>
      <c r="T23906" s="147"/>
    </row>
    <row r="23907">
      <c r="A23907" s="147"/>
      <c r="B23907" s="64"/>
      <c r="C23907" s="147" t="s">
        <v>217</v>
      </c>
      <c r="E23907" s="161"/>
      <c r="F23907" s="162"/>
      <c r="G23907" s="147"/>
      <c r="H23907" s="146"/>
      <c r="J23907" s="146"/>
      <c r="L23907" s="150"/>
      <c r="N23907" s="163"/>
      <c r="O23907" s="146"/>
      <c r="P23907" s="146"/>
      <c r="Q23907" s="146"/>
      <c r="R23907" s="34"/>
      <c r="S23907" s="35"/>
      <c r="T23907" s="147"/>
    </row>
    <row r="23908">
      <c r="A23908" s="147"/>
      <c r="B23908" s="64"/>
      <c r="C23908" s="147" t="s">
        <v>217</v>
      </c>
      <c r="E23908" s="161"/>
      <c r="F23908" s="162"/>
      <c r="G23908" s="147"/>
      <c r="H23908" s="146"/>
      <c r="J23908" s="146"/>
      <c r="L23908" s="150"/>
      <c r="N23908" s="163"/>
      <c r="O23908" s="146"/>
      <c r="P23908" s="146"/>
      <c r="Q23908" s="146"/>
      <c r="R23908" s="34"/>
      <c r="S23908" s="35"/>
      <c r="T23908" s="147"/>
    </row>
    <row r="23909">
      <c r="A23909" s="147"/>
      <c r="B23909" s="64"/>
      <c r="C23909" s="147" t="s">
        <v>217</v>
      </c>
      <c r="E23909" s="161"/>
      <c r="F23909" s="162"/>
      <c r="G23909" s="147"/>
      <c r="H23909" s="146"/>
      <c r="J23909" s="146"/>
      <c r="L23909" s="150"/>
      <c r="N23909" s="163"/>
      <c r="O23909" s="146"/>
      <c r="P23909" s="146"/>
      <c r="Q23909" s="146"/>
      <c r="R23909" s="34"/>
      <c r="S23909" s="35"/>
      <c r="T23909" s="147"/>
    </row>
    <row r="23910">
      <c r="A23910" s="147"/>
      <c r="B23910" s="64"/>
      <c r="C23910" s="147" t="s">
        <v>217</v>
      </c>
      <c r="E23910" s="161"/>
      <c r="F23910" s="162"/>
      <c r="G23910" s="147"/>
      <c r="H23910" s="146"/>
      <c r="J23910" s="146"/>
      <c r="L23910" s="150"/>
      <c r="N23910" s="163"/>
      <c r="O23910" s="146"/>
      <c r="P23910" s="146"/>
      <c r="Q23910" s="146"/>
      <c r="R23910" s="34"/>
      <c r="S23910" s="35"/>
      <c r="T23910" s="147"/>
    </row>
    <row r="23911">
      <c r="A23911" s="147"/>
      <c r="B23911" s="64"/>
      <c r="C23911" s="147" t="s">
        <v>217</v>
      </c>
      <c r="E23911" s="161"/>
      <c r="F23911" s="162"/>
      <c r="G23911" s="147"/>
      <c r="H23911" s="146"/>
      <c r="J23911" s="146"/>
      <c r="L23911" s="150"/>
      <c r="N23911" s="163"/>
      <c r="O23911" s="146"/>
      <c r="P23911" s="146"/>
      <c r="Q23911" s="146"/>
      <c r="R23911" s="34"/>
      <c r="S23911" s="35"/>
      <c r="T23911" s="147"/>
    </row>
    <row r="23912">
      <c r="A23912" s="147"/>
      <c r="B23912" s="64"/>
      <c r="C23912" s="147" t="s">
        <v>217</v>
      </c>
      <c r="E23912" s="161"/>
      <c r="F23912" s="162"/>
      <c r="G23912" s="147"/>
      <c r="H23912" s="146"/>
      <c r="J23912" s="146"/>
      <c r="L23912" s="150"/>
      <c r="N23912" s="163"/>
      <c r="O23912" s="146"/>
      <c r="P23912" s="146"/>
      <c r="Q23912" s="146"/>
      <c r="R23912" s="34"/>
      <c r="S23912" s="35"/>
      <c r="T23912" s="147"/>
    </row>
    <row r="23913">
      <c r="A23913" s="147"/>
      <c r="B23913" s="64"/>
      <c r="C23913" s="147" t="s">
        <v>217</v>
      </c>
      <c r="E23913" s="161"/>
      <c r="F23913" s="162"/>
      <c r="G23913" s="147"/>
      <c r="H23913" s="146"/>
      <c r="J23913" s="146"/>
      <c r="L23913" s="150"/>
      <c r="N23913" s="163"/>
      <c r="O23913" s="146"/>
      <c r="P23913" s="146"/>
      <c r="Q23913" s="146"/>
      <c r="R23913" s="34"/>
      <c r="S23913" s="35"/>
      <c r="T23913" s="147"/>
    </row>
    <row r="23914">
      <c r="A23914" s="147"/>
      <c r="B23914" s="64"/>
      <c r="C23914" s="147" t="s">
        <v>217</v>
      </c>
      <c r="E23914" s="161"/>
      <c r="F23914" s="162"/>
      <c r="G23914" s="147"/>
      <c r="H23914" s="146"/>
      <c r="J23914" s="146"/>
      <c r="L23914" s="150"/>
      <c r="N23914" s="163"/>
      <c r="O23914" s="146"/>
      <c r="P23914" s="146"/>
      <c r="Q23914" s="146"/>
      <c r="R23914" s="34"/>
      <c r="S23914" s="35"/>
      <c r="T23914" s="147"/>
    </row>
    <row r="23915">
      <c r="A23915" s="147"/>
      <c r="B23915" s="64"/>
      <c r="C23915" s="147" t="s">
        <v>217</v>
      </c>
      <c r="E23915" s="161"/>
      <c r="F23915" s="162"/>
      <c r="G23915" s="147"/>
      <c r="H23915" s="146"/>
      <c r="J23915" s="146"/>
      <c r="L23915" s="150"/>
      <c r="N23915" s="163"/>
      <c r="O23915" s="146"/>
      <c r="P23915" s="146"/>
      <c r="Q23915" s="146"/>
      <c r="R23915" s="34"/>
      <c r="S23915" s="35"/>
      <c r="T23915" s="147"/>
    </row>
    <row r="23916">
      <c r="A23916" s="147"/>
      <c r="B23916" s="64"/>
      <c r="C23916" s="147" t="s">
        <v>217</v>
      </c>
      <c r="E23916" s="161"/>
      <c r="F23916" s="162"/>
      <c r="G23916" s="147"/>
      <c r="H23916" s="146"/>
      <c r="J23916" s="146"/>
      <c r="L23916" s="150"/>
      <c r="N23916" s="163"/>
      <c r="O23916" s="146"/>
      <c r="P23916" s="146"/>
      <c r="Q23916" s="146"/>
      <c r="R23916" s="34"/>
      <c r="S23916" s="35"/>
      <c r="T23916" s="147"/>
    </row>
    <row r="23917">
      <c r="A23917" s="147"/>
      <c r="B23917" s="64"/>
      <c r="C23917" s="147" t="s">
        <v>217</v>
      </c>
      <c r="E23917" s="161"/>
      <c r="F23917" s="162"/>
      <c r="G23917" s="147"/>
      <c r="H23917" s="146"/>
      <c r="J23917" s="146"/>
      <c r="L23917" s="150"/>
      <c r="N23917" s="163"/>
      <c r="O23917" s="146"/>
      <c r="P23917" s="146"/>
      <c r="Q23917" s="146"/>
      <c r="R23917" s="34"/>
      <c r="S23917" s="35"/>
      <c r="T23917" s="147"/>
    </row>
    <row r="23918">
      <c r="A23918" s="147"/>
      <c r="B23918" s="64"/>
      <c r="C23918" s="147" t="s">
        <v>217</v>
      </c>
      <c r="E23918" s="161"/>
      <c r="F23918" s="162"/>
      <c r="G23918" s="147"/>
      <c r="H23918" s="146"/>
      <c r="J23918" s="146"/>
      <c r="L23918" s="150"/>
      <c r="N23918" s="163"/>
      <c r="O23918" s="146"/>
      <c r="P23918" s="146"/>
      <c r="Q23918" s="146"/>
      <c r="R23918" s="34"/>
      <c r="S23918" s="35"/>
      <c r="T23918" s="147"/>
    </row>
    <row r="23919">
      <c r="A23919" s="147"/>
      <c r="B23919" s="64"/>
      <c r="C23919" s="147" t="s">
        <v>217</v>
      </c>
      <c r="E23919" s="161"/>
      <c r="F23919" s="162"/>
      <c r="G23919" s="147"/>
      <c r="H23919" s="146"/>
      <c r="J23919" s="146"/>
      <c r="L23919" s="150"/>
      <c r="N23919" s="163"/>
      <c r="O23919" s="146"/>
      <c r="P23919" s="146"/>
      <c r="Q23919" s="146"/>
      <c r="R23919" s="34"/>
      <c r="S23919" s="35"/>
      <c r="T23919" s="147"/>
    </row>
    <row r="23920">
      <c r="A23920" s="147"/>
      <c r="B23920" s="64"/>
      <c r="C23920" s="147" t="s">
        <v>217</v>
      </c>
      <c r="E23920" s="161"/>
      <c r="F23920" s="162"/>
      <c r="G23920" s="147"/>
      <c r="H23920" s="146"/>
      <c r="J23920" s="146"/>
      <c r="L23920" s="150"/>
      <c r="N23920" s="163"/>
      <c r="O23920" s="146"/>
      <c r="P23920" s="146"/>
      <c r="Q23920" s="146"/>
      <c r="R23920" s="34"/>
      <c r="S23920" s="35"/>
      <c r="T23920" s="147"/>
    </row>
    <row r="23921">
      <c r="A23921" s="147"/>
      <c r="B23921" s="64"/>
      <c r="C23921" s="147" t="s">
        <v>217</v>
      </c>
      <c r="E23921" s="161"/>
      <c r="F23921" s="162"/>
      <c r="G23921" s="147"/>
      <c r="H23921" s="146"/>
      <c r="J23921" s="146"/>
      <c r="L23921" s="150"/>
      <c r="N23921" s="163"/>
      <c r="O23921" s="146"/>
      <c r="P23921" s="146"/>
      <c r="Q23921" s="146"/>
      <c r="R23921" s="34"/>
      <c r="S23921" s="35"/>
      <c r="T23921" s="147"/>
    </row>
    <row r="23922">
      <c r="A23922" s="147"/>
      <c r="B23922" s="64"/>
      <c r="C23922" s="147" t="s">
        <v>217</v>
      </c>
      <c r="E23922" s="161"/>
      <c r="F23922" s="162"/>
      <c r="G23922" s="147"/>
      <c r="H23922" s="146"/>
      <c r="J23922" s="146"/>
      <c r="L23922" s="150"/>
      <c r="N23922" s="163"/>
      <c r="O23922" s="146"/>
      <c r="P23922" s="146"/>
      <c r="Q23922" s="146"/>
      <c r="R23922" s="34"/>
      <c r="S23922" s="35"/>
      <c r="T23922" s="147"/>
    </row>
    <row r="23923">
      <c r="A23923" s="147"/>
      <c r="B23923" s="64"/>
      <c r="C23923" s="147" t="s">
        <v>217</v>
      </c>
      <c r="E23923" s="161"/>
      <c r="F23923" s="162"/>
      <c r="G23923" s="147"/>
      <c r="H23923" s="146"/>
      <c r="J23923" s="146"/>
      <c r="L23923" s="150"/>
      <c r="N23923" s="163"/>
      <c r="O23923" s="146"/>
      <c r="P23923" s="146"/>
      <c r="Q23923" s="146"/>
      <c r="R23923" s="34"/>
      <c r="S23923" s="35"/>
      <c r="T23923" s="147"/>
    </row>
    <row r="23924">
      <c r="A23924" s="147"/>
      <c r="B23924" s="64"/>
      <c r="C23924" s="147" t="s">
        <v>217</v>
      </c>
      <c r="E23924" s="161"/>
      <c r="F23924" s="162"/>
      <c r="G23924" s="147"/>
      <c r="H23924" s="146"/>
      <c r="J23924" s="146"/>
      <c r="L23924" s="150"/>
      <c r="N23924" s="163"/>
      <c r="O23924" s="146"/>
      <c r="P23924" s="146"/>
      <c r="Q23924" s="146"/>
      <c r="R23924" s="34"/>
      <c r="S23924" s="35"/>
      <c r="T23924" s="147"/>
    </row>
    <row r="23925">
      <c r="A23925" s="147"/>
      <c r="B23925" s="64"/>
      <c r="C23925" s="147" t="s">
        <v>217</v>
      </c>
      <c r="E23925" s="161"/>
      <c r="F23925" s="162"/>
      <c r="G23925" s="147"/>
      <c r="H23925" s="146"/>
      <c r="J23925" s="146"/>
      <c r="L23925" s="150"/>
      <c r="N23925" s="163"/>
      <c r="O23925" s="146"/>
      <c r="P23925" s="146"/>
      <c r="Q23925" s="146"/>
      <c r="R23925" s="34"/>
      <c r="S23925" s="35"/>
      <c r="T23925" s="147"/>
    </row>
    <row r="23926">
      <c r="A23926" s="147"/>
      <c r="B23926" s="64"/>
      <c r="C23926" s="147" t="s">
        <v>217</v>
      </c>
      <c r="E23926" s="161"/>
      <c r="F23926" s="162"/>
      <c r="G23926" s="147"/>
      <c r="H23926" s="146"/>
      <c r="J23926" s="146"/>
      <c r="L23926" s="150"/>
      <c r="N23926" s="163"/>
      <c r="O23926" s="146"/>
      <c r="P23926" s="146"/>
      <c r="Q23926" s="146"/>
      <c r="R23926" s="34"/>
      <c r="S23926" s="35"/>
      <c r="T23926" s="147"/>
    </row>
    <row r="23927">
      <c r="A23927" s="147"/>
      <c r="B23927" s="64"/>
      <c r="C23927" s="147" t="s">
        <v>217</v>
      </c>
      <c r="E23927" s="161"/>
      <c r="F23927" s="162"/>
      <c r="G23927" s="147"/>
      <c r="H23927" s="146"/>
      <c r="J23927" s="146"/>
      <c r="L23927" s="150"/>
      <c r="N23927" s="163"/>
      <c r="O23927" s="146"/>
      <c r="P23927" s="146"/>
      <c r="Q23927" s="146"/>
      <c r="R23927" s="34"/>
      <c r="S23927" s="35"/>
      <c r="T23927" s="147"/>
    </row>
    <row r="23928">
      <c r="A23928" s="147"/>
      <c r="B23928" s="64"/>
      <c r="C23928" s="147" t="s">
        <v>217</v>
      </c>
      <c r="E23928" s="161"/>
      <c r="F23928" s="162"/>
      <c r="G23928" s="147"/>
      <c r="H23928" s="146"/>
      <c r="J23928" s="146"/>
      <c r="L23928" s="150"/>
      <c r="N23928" s="163"/>
      <c r="O23928" s="146"/>
      <c r="P23928" s="146"/>
      <c r="Q23928" s="146"/>
      <c r="R23928" s="34"/>
      <c r="S23928" s="35"/>
      <c r="T23928" s="147"/>
    </row>
    <row r="23929">
      <c r="A23929" s="147"/>
      <c r="B23929" s="64"/>
      <c r="C23929" s="147" t="s">
        <v>217</v>
      </c>
      <c r="E23929" s="161"/>
      <c r="F23929" s="162"/>
      <c r="G23929" s="147"/>
      <c r="H23929" s="146"/>
      <c r="J23929" s="146"/>
      <c r="L23929" s="150"/>
      <c r="N23929" s="163"/>
      <c r="O23929" s="146"/>
      <c r="P23929" s="146"/>
      <c r="Q23929" s="146"/>
      <c r="R23929" s="34"/>
      <c r="S23929" s="35"/>
      <c r="T23929" s="147"/>
    </row>
    <row r="23930">
      <c r="A23930" s="147"/>
      <c r="B23930" s="64"/>
      <c r="C23930" s="147" t="s">
        <v>217</v>
      </c>
      <c r="E23930" s="161"/>
      <c r="F23930" s="162"/>
      <c r="G23930" s="147"/>
      <c r="H23930" s="146"/>
      <c r="J23930" s="146"/>
      <c r="L23930" s="150"/>
      <c r="N23930" s="163"/>
      <c r="O23930" s="146"/>
      <c r="P23930" s="146"/>
      <c r="Q23930" s="146"/>
      <c r="R23930" s="34"/>
      <c r="S23930" s="35"/>
      <c r="T23930" s="147"/>
    </row>
    <row r="23931">
      <c r="A23931" s="147"/>
      <c r="B23931" s="64"/>
      <c r="C23931" s="147" t="s">
        <v>217</v>
      </c>
      <c r="E23931" s="161"/>
      <c r="F23931" s="162"/>
      <c r="G23931" s="147"/>
      <c r="H23931" s="146"/>
      <c r="J23931" s="146"/>
      <c r="L23931" s="150"/>
      <c r="N23931" s="163"/>
      <c r="O23931" s="146"/>
      <c r="P23931" s="146"/>
      <c r="Q23931" s="146"/>
      <c r="R23931" s="34"/>
      <c r="S23931" s="35"/>
      <c r="T23931" s="147"/>
    </row>
    <row r="23932">
      <c r="A23932" s="147"/>
      <c r="B23932" s="64"/>
      <c r="C23932" s="147" t="s">
        <v>217</v>
      </c>
      <c r="E23932" s="161"/>
      <c r="F23932" s="162"/>
      <c r="G23932" s="147"/>
      <c r="H23932" s="146"/>
      <c r="J23932" s="146"/>
      <c r="L23932" s="150"/>
      <c r="N23932" s="163"/>
      <c r="O23932" s="146"/>
      <c r="P23932" s="146"/>
      <c r="Q23932" s="146"/>
      <c r="R23932" s="34"/>
      <c r="S23932" s="35"/>
      <c r="T23932" s="147"/>
    </row>
    <row r="23933">
      <c r="A23933" s="147"/>
      <c r="B23933" s="64"/>
      <c r="C23933" s="147" t="s">
        <v>217</v>
      </c>
      <c r="E23933" s="161"/>
      <c r="F23933" s="162"/>
      <c r="G23933" s="147"/>
      <c r="H23933" s="146"/>
      <c r="J23933" s="146"/>
      <c r="L23933" s="150"/>
      <c r="N23933" s="163"/>
      <c r="O23933" s="146"/>
      <c r="P23933" s="146"/>
      <c r="Q23933" s="146"/>
      <c r="R23933" s="34"/>
      <c r="S23933" s="35"/>
      <c r="T23933" s="147"/>
    </row>
    <row r="23934">
      <c r="A23934" s="147"/>
      <c r="B23934" s="64"/>
      <c r="C23934" s="147" t="s">
        <v>217</v>
      </c>
      <c r="E23934" s="161"/>
      <c r="F23934" s="162"/>
      <c r="G23934" s="147"/>
      <c r="H23934" s="146"/>
      <c r="J23934" s="146"/>
      <c r="L23934" s="150"/>
      <c r="N23934" s="163"/>
      <c r="O23934" s="146"/>
      <c r="P23934" s="146"/>
      <c r="Q23934" s="146"/>
      <c r="R23934" s="34"/>
      <c r="S23934" s="35"/>
      <c r="T23934" s="147"/>
    </row>
    <row r="23935">
      <c r="A23935" s="147"/>
      <c r="B23935" s="64"/>
      <c r="C23935" s="147" t="s">
        <v>217</v>
      </c>
      <c r="E23935" s="161"/>
      <c r="F23935" s="162"/>
      <c r="G23935" s="147"/>
      <c r="H23935" s="146"/>
      <c r="J23935" s="146"/>
      <c r="L23935" s="150"/>
      <c r="N23935" s="163"/>
      <c r="O23935" s="146"/>
      <c r="P23935" s="146"/>
      <c r="Q23935" s="146"/>
      <c r="R23935" s="34"/>
      <c r="S23935" s="35"/>
      <c r="T23935" s="147"/>
    </row>
    <row r="23936">
      <c r="A23936" s="147"/>
      <c r="B23936" s="64"/>
      <c r="C23936" s="147" t="s">
        <v>217</v>
      </c>
      <c r="E23936" s="161"/>
      <c r="F23936" s="162"/>
      <c r="G23936" s="147"/>
      <c r="H23936" s="146"/>
      <c r="J23936" s="146"/>
      <c r="L23936" s="150"/>
      <c r="N23936" s="163"/>
      <c r="O23936" s="146"/>
      <c r="P23936" s="146"/>
      <c r="Q23936" s="146"/>
      <c r="R23936" s="34"/>
      <c r="S23936" s="35"/>
      <c r="T23936" s="147"/>
    </row>
    <row r="23937">
      <c r="A23937" s="147"/>
      <c r="B23937" s="64"/>
      <c r="C23937" s="147" t="s">
        <v>217</v>
      </c>
      <c r="E23937" s="161"/>
      <c r="F23937" s="162"/>
      <c r="G23937" s="147"/>
      <c r="H23937" s="146"/>
      <c r="J23937" s="146"/>
      <c r="L23937" s="150"/>
      <c r="N23937" s="163"/>
      <c r="O23937" s="146"/>
      <c r="P23937" s="146"/>
      <c r="Q23937" s="146"/>
      <c r="R23937" s="34"/>
      <c r="S23937" s="35"/>
      <c r="T23937" s="147"/>
    </row>
    <row r="23938">
      <c r="A23938" s="147"/>
      <c r="B23938" s="64"/>
      <c r="C23938" s="147" t="s">
        <v>217</v>
      </c>
      <c r="E23938" s="161"/>
      <c r="F23938" s="162"/>
      <c r="G23938" s="147"/>
      <c r="H23938" s="146"/>
      <c r="J23938" s="146"/>
      <c r="L23938" s="150"/>
      <c r="N23938" s="163"/>
      <c r="O23938" s="146"/>
      <c r="P23938" s="146"/>
      <c r="Q23938" s="146"/>
      <c r="R23938" s="34"/>
      <c r="S23938" s="35"/>
      <c r="T23938" s="147"/>
    </row>
    <row r="23939">
      <c r="A23939" s="147"/>
      <c r="B23939" s="64"/>
      <c r="C23939" s="147" t="s">
        <v>217</v>
      </c>
      <c r="E23939" s="161"/>
      <c r="F23939" s="162"/>
      <c r="G23939" s="147"/>
      <c r="H23939" s="146"/>
      <c r="J23939" s="146"/>
      <c r="L23939" s="150"/>
      <c r="N23939" s="163"/>
      <c r="O23939" s="146"/>
      <c r="P23939" s="146"/>
      <c r="Q23939" s="146"/>
      <c r="R23939" s="34"/>
      <c r="S23939" s="35"/>
      <c r="T23939" s="147"/>
    </row>
    <row r="23940">
      <c r="A23940" s="147"/>
      <c r="B23940" s="64"/>
      <c r="C23940" s="147" t="s">
        <v>217</v>
      </c>
      <c r="E23940" s="161"/>
      <c r="F23940" s="162"/>
      <c r="G23940" s="147"/>
      <c r="H23940" s="146"/>
      <c r="J23940" s="146"/>
      <c r="L23940" s="150"/>
      <c r="N23940" s="163"/>
      <c r="O23940" s="146"/>
      <c r="P23940" s="146"/>
      <c r="Q23940" s="146"/>
      <c r="R23940" s="34"/>
      <c r="S23940" s="35"/>
      <c r="T23940" s="147"/>
    </row>
    <row r="23941">
      <c r="A23941" s="147"/>
      <c r="B23941" s="64"/>
      <c r="C23941" s="147" t="s">
        <v>217</v>
      </c>
      <c r="E23941" s="161"/>
      <c r="F23941" s="162"/>
      <c r="G23941" s="147"/>
      <c r="H23941" s="146"/>
      <c r="J23941" s="146"/>
      <c r="L23941" s="150"/>
      <c r="N23941" s="163"/>
      <c r="O23941" s="146"/>
      <c r="P23941" s="146"/>
      <c r="Q23941" s="146"/>
      <c r="R23941" s="34"/>
      <c r="S23941" s="35"/>
      <c r="T23941" s="147"/>
    </row>
    <row r="23942">
      <c r="A23942" s="147"/>
      <c r="B23942" s="64"/>
      <c r="C23942" s="147" t="s">
        <v>217</v>
      </c>
      <c r="E23942" s="161"/>
      <c r="F23942" s="162"/>
      <c r="G23942" s="147"/>
      <c r="H23942" s="146"/>
      <c r="J23942" s="146"/>
      <c r="L23942" s="150"/>
      <c r="N23942" s="163"/>
      <c r="O23942" s="146"/>
      <c r="P23942" s="146"/>
      <c r="Q23942" s="146"/>
      <c r="R23942" s="34"/>
      <c r="S23942" s="35"/>
      <c r="T23942" s="147"/>
    </row>
    <row r="23943">
      <c r="A23943" s="147"/>
      <c r="B23943" s="64"/>
      <c r="C23943" s="147" t="s">
        <v>217</v>
      </c>
      <c r="E23943" s="161"/>
      <c r="F23943" s="162"/>
      <c r="G23943" s="147"/>
      <c r="H23943" s="146"/>
      <c r="J23943" s="146"/>
      <c r="L23943" s="150"/>
      <c r="N23943" s="163"/>
      <c r="O23943" s="146"/>
      <c r="P23943" s="146"/>
      <c r="Q23943" s="146"/>
      <c r="R23943" s="34"/>
      <c r="S23943" s="35"/>
      <c r="T23943" s="147"/>
    </row>
    <row r="23944">
      <c r="A23944" s="147"/>
      <c r="B23944" s="64"/>
      <c r="C23944" s="147" t="s">
        <v>217</v>
      </c>
      <c r="E23944" s="161"/>
      <c r="F23944" s="162"/>
      <c r="G23944" s="147"/>
      <c r="H23944" s="146"/>
      <c r="J23944" s="146"/>
      <c r="L23944" s="150"/>
      <c r="N23944" s="163"/>
      <c r="O23944" s="146"/>
      <c r="P23944" s="146"/>
      <c r="Q23944" s="146"/>
      <c r="R23944" s="34"/>
      <c r="S23944" s="35"/>
      <c r="T23944" s="147"/>
    </row>
    <row r="23945">
      <c r="A23945" s="147"/>
      <c r="B23945" s="64"/>
      <c r="C23945" s="147" t="s">
        <v>217</v>
      </c>
      <c r="E23945" s="161"/>
      <c r="F23945" s="162"/>
      <c r="G23945" s="147"/>
      <c r="H23945" s="146"/>
      <c r="J23945" s="146"/>
      <c r="L23945" s="150"/>
      <c r="N23945" s="163"/>
      <c r="O23945" s="146"/>
      <c r="P23945" s="146"/>
      <c r="Q23945" s="146"/>
      <c r="R23945" s="34"/>
      <c r="S23945" s="35"/>
      <c r="T23945" s="147"/>
    </row>
    <row r="23946">
      <c r="A23946" s="147"/>
      <c r="B23946" s="64"/>
      <c r="C23946" s="147" t="s">
        <v>217</v>
      </c>
      <c r="E23946" s="161"/>
      <c r="F23946" s="162"/>
      <c r="G23946" s="147"/>
      <c r="H23946" s="146"/>
      <c r="J23946" s="146"/>
      <c r="L23946" s="150"/>
      <c r="N23946" s="163"/>
      <c r="O23946" s="146"/>
      <c r="P23946" s="146"/>
      <c r="Q23946" s="146"/>
      <c r="R23946" s="34"/>
      <c r="S23946" s="35"/>
      <c r="T23946" s="147"/>
    </row>
    <row r="23947">
      <c r="A23947" s="147"/>
      <c r="B23947" s="64"/>
      <c r="C23947" s="147" t="s">
        <v>217</v>
      </c>
      <c r="E23947" s="161"/>
      <c r="F23947" s="162"/>
      <c r="G23947" s="147"/>
      <c r="H23947" s="146"/>
      <c r="J23947" s="146"/>
      <c r="L23947" s="150"/>
      <c r="N23947" s="163"/>
      <c r="O23947" s="146"/>
      <c r="P23947" s="146"/>
      <c r="Q23947" s="146"/>
      <c r="R23947" s="34"/>
      <c r="S23947" s="35"/>
      <c r="T23947" s="147"/>
    </row>
    <row r="23948">
      <c r="A23948" s="147"/>
      <c r="B23948" s="64"/>
      <c r="C23948" s="147" t="s">
        <v>217</v>
      </c>
      <c r="E23948" s="161"/>
      <c r="F23948" s="162"/>
      <c r="G23948" s="147"/>
      <c r="H23948" s="146"/>
      <c r="J23948" s="146"/>
      <c r="L23948" s="150"/>
      <c r="N23948" s="163"/>
      <c r="O23948" s="146"/>
      <c r="P23948" s="146"/>
      <c r="Q23948" s="146"/>
      <c r="R23948" s="34"/>
      <c r="S23948" s="35"/>
      <c r="T23948" s="147"/>
    </row>
    <row r="23949">
      <c r="A23949" s="147"/>
      <c r="B23949" s="64"/>
      <c r="C23949" s="147" t="s">
        <v>217</v>
      </c>
      <c r="E23949" s="161"/>
      <c r="F23949" s="162"/>
      <c r="G23949" s="147"/>
      <c r="H23949" s="146"/>
      <c r="J23949" s="146"/>
      <c r="L23949" s="150"/>
      <c r="N23949" s="163"/>
      <c r="O23949" s="146"/>
      <c r="P23949" s="146"/>
      <c r="Q23949" s="146"/>
      <c r="R23949" s="34"/>
      <c r="S23949" s="35"/>
      <c r="T23949" s="147"/>
    </row>
    <row r="23950">
      <c r="A23950" s="147"/>
      <c r="B23950" s="64"/>
      <c r="C23950" s="147" t="s">
        <v>217</v>
      </c>
      <c r="E23950" s="161"/>
      <c r="F23950" s="162"/>
      <c r="G23950" s="147"/>
      <c r="H23950" s="146"/>
      <c r="J23950" s="146"/>
      <c r="L23950" s="150"/>
      <c r="N23950" s="163"/>
      <c r="O23950" s="146"/>
      <c r="P23950" s="146"/>
      <c r="Q23950" s="146"/>
      <c r="R23950" s="34"/>
      <c r="S23950" s="35"/>
      <c r="T23950" s="147"/>
    </row>
    <row r="23951">
      <c r="A23951" s="147"/>
      <c r="B23951" s="64"/>
      <c r="C23951" s="147" t="s">
        <v>217</v>
      </c>
      <c r="E23951" s="161"/>
      <c r="F23951" s="162"/>
      <c r="G23951" s="147"/>
      <c r="H23951" s="146"/>
      <c r="J23951" s="146"/>
      <c r="L23951" s="150"/>
      <c r="N23951" s="163"/>
      <c r="O23951" s="146"/>
      <c r="P23951" s="146"/>
      <c r="Q23951" s="146"/>
      <c r="R23951" s="34"/>
      <c r="S23951" s="35"/>
      <c r="T23951" s="147"/>
    </row>
    <row r="23952">
      <c r="A23952" s="147"/>
      <c r="B23952" s="64"/>
      <c r="C23952" s="147" t="s">
        <v>217</v>
      </c>
      <c r="E23952" s="161"/>
      <c r="F23952" s="162"/>
      <c r="G23952" s="147"/>
      <c r="H23952" s="146"/>
      <c r="J23952" s="146"/>
      <c r="L23952" s="150"/>
      <c r="N23952" s="163"/>
      <c r="O23952" s="146"/>
      <c r="P23952" s="146"/>
      <c r="Q23952" s="146"/>
      <c r="R23952" s="34"/>
      <c r="S23952" s="35"/>
      <c r="T23952" s="147"/>
    </row>
    <row r="23953">
      <c r="A23953" s="147"/>
      <c r="B23953" s="64"/>
      <c r="C23953" s="147" t="s">
        <v>217</v>
      </c>
      <c r="E23953" s="161"/>
      <c r="F23953" s="162"/>
      <c r="G23953" s="147"/>
      <c r="H23953" s="146"/>
      <c r="J23953" s="146"/>
      <c r="L23953" s="150"/>
      <c r="N23953" s="163"/>
      <c r="O23953" s="146"/>
      <c r="P23953" s="146"/>
      <c r="Q23953" s="146"/>
      <c r="R23953" s="34"/>
      <c r="S23953" s="35"/>
      <c r="T23953" s="147"/>
    </row>
    <row r="23954">
      <c r="A23954" s="147"/>
      <c r="B23954" s="64"/>
      <c r="C23954" s="147" t="s">
        <v>217</v>
      </c>
      <c r="E23954" s="161"/>
      <c r="F23954" s="162"/>
      <c r="G23954" s="147"/>
      <c r="H23954" s="146"/>
      <c r="J23954" s="146"/>
      <c r="L23954" s="150"/>
      <c r="N23954" s="163"/>
      <c r="O23954" s="146"/>
      <c r="P23954" s="146"/>
      <c r="Q23954" s="146"/>
      <c r="R23954" s="34"/>
      <c r="S23954" s="35"/>
      <c r="T23954" s="147"/>
    </row>
    <row r="23955">
      <c r="A23955" s="147"/>
      <c r="B23955" s="64"/>
      <c r="C23955" s="147" t="s">
        <v>217</v>
      </c>
      <c r="E23955" s="161"/>
      <c r="F23955" s="162"/>
      <c r="G23955" s="147"/>
      <c r="H23955" s="146"/>
      <c r="J23955" s="146"/>
      <c r="L23955" s="150"/>
      <c r="N23955" s="163"/>
      <c r="O23955" s="146"/>
      <c r="P23955" s="146"/>
      <c r="Q23955" s="146"/>
      <c r="R23955" s="34"/>
      <c r="S23955" s="35"/>
      <c r="T23955" s="147"/>
    </row>
    <row r="23956">
      <c r="A23956" s="147"/>
      <c r="B23956" s="64"/>
      <c r="C23956" s="147" t="s">
        <v>217</v>
      </c>
      <c r="E23956" s="161"/>
      <c r="F23956" s="162"/>
      <c r="G23956" s="147"/>
      <c r="H23956" s="146"/>
      <c r="J23956" s="146"/>
      <c r="L23956" s="150"/>
      <c r="N23956" s="163"/>
      <c r="O23956" s="146"/>
      <c r="P23956" s="146"/>
      <c r="Q23956" s="146"/>
      <c r="R23956" s="34"/>
      <c r="S23956" s="35"/>
      <c r="T23956" s="147"/>
    </row>
    <row r="23957">
      <c r="A23957" s="147"/>
      <c r="B23957" s="64"/>
      <c r="C23957" s="147" t="s">
        <v>217</v>
      </c>
      <c r="E23957" s="161"/>
      <c r="F23957" s="162"/>
      <c r="G23957" s="147"/>
      <c r="H23957" s="146"/>
      <c r="J23957" s="146"/>
      <c r="L23957" s="150"/>
      <c r="N23957" s="163"/>
      <c r="O23957" s="146"/>
      <c r="P23957" s="146"/>
      <c r="Q23957" s="146"/>
      <c r="R23957" s="34"/>
      <c r="S23957" s="35"/>
      <c r="T23957" s="147"/>
    </row>
    <row r="23958">
      <c r="A23958" s="147"/>
      <c r="B23958" s="64"/>
      <c r="C23958" s="147" t="s">
        <v>217</v>
      </c>
      <c r="E23958" s="161"/>
      <c r="F23958" s="162"/>
      <c r="G23958" s="147"/>
      <c r="H23958" s="146"/>
      <c r="J23958" s="146"/>
      <c r="L23958" s="150"/>
      <c r="N23958" s="163"/>
      <c r="O23958" s="146"/>
      <c r="P23958" s="146"/>
      <c r="Q23958" s="146"/>
      <c r="R23958" s="34"/>
      <c r="S23958" s="35"/>
      <c r="T23958" s="147"/>
    </row>
    <row r="23959">
      <c r="A23959" s="147"/>
      <c r="B23959" s="64"/>
      <c r="C23959" s="147" t="s">
        <v>217</v>
      </c>
      <c r="E23959" s="161"/>
      <c r="F23959" s="162"/>
      <c r="G23959" s="147"/>
      <c r="H23959" s="146"/>
      <c r="J23959" s="146"/>
      <c r="L23959" s="150"/>
      <c r="N23959" s="163"/>
      <c r="O23959" s="146"/>
      <c r="P23959" s="146"/>
      <c r="Q23959" s="146"/>
      <c r="R23959" s="34"/>
      <c r="S23959" s="35"/>
      <c r="T23959" s="147"/>
    </row>
    <row r="23960">
      <c r="A23960" s="147"/>
      <c r="B23960" s="64"/>
      <c r="C23960" s="147" t="s">
        <v>217</v>
      </c>
      <c r="E23960" s="161"/>
      <c r="F23960" s="162"/>
      <c r="G23960" s="147"/>
      <c r="H23960" s="146"/>
      <c r="J23960" s="146"/>
      <c r="L23960" s="150"/>
      <c r="N23960" s="163"/>
      <c r="O23960" s="146"/>
      <c r="P23960" s="146"/>
      <c r="Q23960" s="146"/>
      <c r="R23960" s="34"/>
      <c r="S23960" s="35"/>
      <c r="T23960" s="147"/>
    </row>
    <row r="23961">
      <c r="A23961" s="147"/>
      <c r="B23961" s="64"/>
      <c r="C23961" s="147" t="s">
        <v>217</v>
      </c>
      <c r="E23961" s="161"/>
      <c r="F23961" s="162"/>
      <c r="G23961" s="147"/>
      <c r="H23961" s="146"/>
      <c r="J23961" s="146"/>
      <c r="L23961" s="150"/>
      <c r="N23961" s="163"/>
      <c r="O23961" s="146"/>
      <c r="P23961" s="146"/>
      <c r="Q23961" s="146"/>
      <c r="R23961" s="34"/>
      <c r="S23961" s="35"/>
      <c r="T23961" s="147"/>
    </row>
    <row r="23962">
      <c r="A23962" s="147"/>
      <c r="B23962" s="64"/>
      <c r="C23962" s="147" t="s">
        <v>217</v>
      </c>
      <c r="E23962" s="161"/>
      <c r="F23962" s="162"/>
      <c r="G23962" s="147"/>
      <c r="H23962" s="146"/>
      <c r="J23962" s="146"/>
      <c r="L23962" s="150"/>
      <c r="N23962" s="163"/>
      <c r="O23962" s="146"/>
      <c r="P23962" s="146"/>
      <c r="Q23962" s="146"/>
      <c r="R23962" s="34"/>
      <c r="S23962" s="35"/>
      <c r="T23962" s="147"/>
    </row>
    <row r="23963">
      <c r="A23963" s="147"/>
      <c r="B23963" s="64"/>
      <c r="C23963" s="147" t="s">
        <v>217</v>
      </c>
      <c r="E23963" s="161"/>
      <c r="F23963" s="162"/>
      <c r="G23963" s="147"/>
      <c r="H23963" s="146"/>
      <c r="J23963" s="146"/>
      <c r="L23963" s="150"/>
      <c r="N23963" s="163"/>
      <c r="O23963" s="146"/>
      <c r="P23963" s="146"/>
      <c r="Q23963" s="146"/>
      <c r="R23963" s="34"/>
      <c r="S23963" s="35"/>
      <c r="T23963" s="147"/>
    </row>
    <row r="23964">
      <c r="A23964" s="147"/>
      <c r="B23964" s="64"/>
      <c r="C23964" s="147" t="s">
        <v>217</v>
      </c>
      <c r="E23964" s="161"/>
      <c r="F23964" s="162"/>
      <c r="G23964" s="147"/>
      <c r="H23964" s="146"/>
      <c r="J23964" s="146"/>
      <c r="L23964" s="150"/>
      <c r="N23964" s="163"/>
      <c r="O23964" s="146"/>
      <c r="P23964" s="146"/>
      <c r="Q23964" s="146"/>
      <c r="R23964" s="34"/>
      <c r="S23964" s="35"/>
      <c r="T23964" s="147"/>
    </row>
    <row r="23965">
      <c r="A23965" s="147"/>
      <c r="B23965" s="64"/>
      <c r="C23965" s="147" t="s">
        <v>217</v>
      </c>
      <c r="E23965" s="161"/>
      <c r="F23965" s="162"/>
      <c r="G23965" s="147"/>
      <c r="H23965" s="146"/>
      <c r="J23965" s="146"/>
      <c r="L23965" s="150"/>
      <c r="N23965" s="163"/>
      <c r="O23965" s="146"/>
      <c r="P23965" s="146"/>
      <c r="Q23965" s="146"/>
      <c r="R23965" s="34"/>
      <c r="S23965" s="35"/>
      <c r="T23965" s="147"/>
    </row>
    <row r="23966">
      <c r="A23966" s="147"/>
      <c r="B23966" s="64"/>
      <c r="C23966" s="147" t="s">
        <v>217</v>
      </c>
      <c r="E23966" s="161"/>
      <c r="F23966" s="162"/>
      <c r="G23966" s="147"/>
      <c r="H23966" s="146"/>
      <c r="J23966" s="146"/>
      <c r="L23966" s="150"/>
      <c r="N23966" s="163"/>
      <c r="O23966" s="146"/>
      <c r="P23966" s="146"/>
      <c r="Q23966" s="146"/>
      <c r="R23966" s="34"/>
      <c r="S23966" s="35"/>
      <c r="T23966" s="147"/>
    </row>
    <row r="23967">
      <c r="A23967" s="147"/>
      <c r="B23967" s="64"/>
      <c r="C23967" s="147" t="s">
        <v>217</v>
      </c>
      <c r="E23967" s="161"/>
      <c r="F23967" s="162"/>
      <c r="G23967" s="147"/>
      <c r="H23967" s="146"/>
      <c r="J23967" s="146"/>
      <c r="L23967" s="150"/>
      <c r="N23967" s="163"/>
      <c r="O23967" s="146"/>
      <c r="P23967" s="146"/>
      <c r="Q23967" s="146"/>
      <c r="R23967" s="34"/>
      <c r="S23967" s="35"/>
      <c r="T23967" s="147"/>
    </row>
    <row r="23968">
      <c r="A23968" s="147"/>
      <c r="B23968" s="64"/>
      <c r="C23968" s="147" t="s">
        <v>217</v>
      </c>
      <c r="E23968" s="161"/>
      <c r="F23968" s="162"/>
      <c r="G23968" s="147"/>
      <c r="H23968" s="146"/>
      <c r="J23968" s="146"/>
      <c r="L23968" s="150"/>
      <c r="N23968" s="163"/>
      <c r="O23968" s="146"/>
      <c r="P23968" s="146"/>
      <c r="Q23968" s="146"/>
      <c r="R23968" s="34"/>
      <c r="S23968" s="35"/>
      <c r="T23968" s="147"/>
    </row>
    <row r="23969">
      <c r="A23969" s="147"/>
      <c r="B23969" s="64"/>
      <c r="C23969" s="147" t="s">
        <v>217</v>
      </c>
      <c r="E23969" s="161"/>
      <c r="F23969" s="162"/>
      <c r="G23969" s="147"/>
      <c r="H23969" s="146"/>
      <c r="J23969" s="146"/>
      <c r="L23969" s="150"/>
      <c r="N23969" s="163"/>
      <c r="O23969" s="146"/>
      <c r="P23969" s="146"/>
      <c r="Q23969" s="146"/>
      <c r="R23969" s="34"/>
      <c r="S23969" s="35"/>
      <c r="T23969" s="147"/>
    </row>
    <row r="23970">
      <c r="A23970" s="147"/>
      <c r="B23970" s="64"/>
      <c r="C23970" s="147" t="s">
        <v>217</v>
      </c>
      <c r="E23970" s="161"/>
      <c r="F23970" s="162"/>
      <c r="G23970" s="147"/>
      <c r="H23970" s="146"/>
      <c r="J23970" s="146"/>
      <c r="L23970" s="150"/>
      <c r="N23970" s="163"/>
      <c r="O23970" s="146"/>
      <c r="P23970" s="146"/>
      <c r="Q23970" s="146"/>
      <c r="R23970" s="34"/>
      <c r="S23970" s="35"/>
      <c r="T23970" s="147"/>
    </row>
    <row r="23971">
      <c r="A23971" s="147"/>
      <c r="B23971" s="64"/>
      <c r="C23971" s="147" t="s">
        <v>217</v>
      </c>
      <c r="E23971" s="161"/>
      <c r="F23971" s="162"/>
      <c r="G23971" s="147"/>
      <c r="H23971" s="146"/>
      <c r="J23971" s="146"/>
      <c r="L23971" s="150"/>
      <c r="N23971" s="163"/>
      <c r="O23971" s="146"/>
      <c r="P23971" s="146"/>
      <c r="Q23971" s="146"/>
      <c r="R23971" s="34"/>
      <c r="S23971" s="35"/>
      <c r="T23971" s="147"/>
    </row>
    <row r="23972">
      <c r="A23972" s="147"/>
      <c r="B23972" s="64"/>
      <c r="C23972" s="147" t="s">
        <v>217</v>
      </c>
      <c r="E23972" s="161"/>
      <c r="F23972" s="162"/>
      <c r="G23972" s="147"/>
      <c r="H23972" s="146"/>
      <c r="J23972" s="146"/>
      <c r="L23972" s="150"/>
      <c r="N23972" s="163"/>
      <c r="O23972" s="146"/>
      <c r="P23972" s="146"/>
      <c r="Q23972" s="146"/>
      <c r="R23972" s="34"/>
      <c r="S23972" s="35"/>
      <c r="T23972" s="147"/>
    </row>
    <row r="23973">
      <c r="A23973" s="147"/>
      <c r="B23973" s="64"/>
      <c r="C23973" s="147" t="s">
        <v>217</v>
      </c>
      <c r="E23973" s="161"/>
      <c r="F23973" s="162"/>
      <c r="G23973" s="147"/>
      <c r="H23973" s="146"/>
      <c r="J23973" s="146"/>
      <c r="L23973" s="150"/>
      <c r="N23973" s="163"/>
      <c r="O23973" s="146"/>
      <c r="P23973" s="146"/>
      <c r="Q23973" s="146"/>
      <c r="R23973" s="34"/>
      <c r="S23973" s="35"/>
      <c r="T23973" s="147"/>
    </row>
    <row r="23974">
      <c r="A23974" s="147"/>
      <c r="B23974" s="64"/>
      <c r="C23974" s="147" t="s">
        <v>217</v>
      </c>
      <c r="E23974" s="161"/>
      <c r="F23974" s="162"/>
      <c r="G23974" s="147"/>
      <c r="H23974" s="146"/>
      <c r="J23974" s="146"/>
      <c r="L23974" s="150"/>
      <c r="N23974" s="163"/>
      <c r="O23974" s="146"/>
      <c r="P23974" s="146"/>
      <c r="Q23974" s="146"/>
      <c r="R23974" s="34"/>
      <c r="S23974" s="35"/>
      <c r="T23974" s="147"/>
    </row>
    <row r="23975">
      <c r="A23975" s="147"/>
      <c r="B23975" s="64"/>
      <c r="C23975" s="147" t="s">
        <v>217</v>
      </c>
      <c r="E23975" s="161"/>
      <c r="F23975" s="162"/>
      <c r="G23975" s="147"/>
      <c r="H23975" s="146"/>
      <c r="J23975" s="146"/>
      <c r="L23975" s="150"/>
      <c r="N23975" s="163"/>
      <c r="O23975" s="146"/>
      <c r="P23975" s="146"/>
      <c r="Q23975" s="146"/>
      <c r="R23975" s="34"/>
      <c r="S23975" s="35"/>
      <c r="T23975" s="147"/>
    </row>
    <row r="23976">
      <c r="A23976" s="147"/>
      <c r="B23976" s="64"/>
      <c r="C23976" s="147" t="s">
        <v>217</v>
      </c>
      <c r="E23976" s="161"/>
      <c r="F23976" s="162"/>
      <c r="G23976" s="147"/>
      <c r="H23976" s="146"/>
      <c r="J23976" s="146"/>
      <c r="L23976" s="150"/>
      <c r="N23976" s="163"/>
      <c r="O23976" s="146"/>
      <c r="P23976" s="146"/>
      <c r="Q23976" s="146"/>
      <c r="R23976" s="34"/>
      <c r="S23976" s="35"/>
      <c r="T23976" s="147"/>
    </row>
    <row r="23977">
      <c r="A23977" s="147"/>
      <c r="B23977" s="64"/>
      <c r="C23977" s="147" t="s">
        <v>217</v>
      </c>
      <c r="E23977" s="161"/>
      <c r="F23977" s="162"/>
      <c r="G23977" s="147"/>
      <c r="H23977" s="146"/>
      <c r="J23977" s="146"/>
      <c r="L23977" s="150"/>
      <c r="N23977" s="163"/>
      <c r="O23977" s="146"/>
      <c r="P23977" s="146"/>
      <c r="Q23977" s="146"/>
      <c r="R23977" s="34"/>
      <c r="S23977" s="35"/>
      <c r="T23977" s="147"/>
    </row>
    <row r="23978">
      <c r="A23978" s="147"/>
      <c r="B23978" s="64"/>
      <c r="C23978" s="147" t="s">
        <v>217</v>
      </c>
      <c r="E23978" s="161"/>
      <c r="F23978" s="162"/>
      <c r="G23978" s="147"/>
      <c r="H23978" s="146"/>
      <c r="J23978" s="146"/>
      <c r="L23978" s="150"/>
      <c r="N23978" s="163"/>
      <c r="O23978" s="146"/>
      <c r="P23978" s="146"/>
      <c r="Q23978" s="146"/>
      <c r="R23978" s="34"/>
      <c r="S23978" s="35"/>
      <c r="T23978" s="147"/>
    </row>
    <row r="23979">
      <c r="A23979" s="147"/>
      <c r="B23979" s="64"/>
      <c r="C23979" s="147" t="s">
        <v>217</v>
      </c>
      <c r="E23979" s="161"/>
      <c r="F23979" s="162"/>
      <c r="G23979" s="147"/>
      <c r="H23979" s="146"/>
      <c r="J23979" s="146"/>
      <c r="L23979" s="150"/>
      <c r="N23979" s="163"/>
      <c r="O23979" s="146"/>
      <c r="P23979" s="146"/>
      <c r="Q23979" s="146"/>
      <c r="R23979" s="34"/>
      <c r="S23979" s="35"/>
      <c r="T23979" s="147"/>
    </row>
    <row r="23980">
      <c r="A23980" s="147"/>
      <c r="B23980" s="64"/>
      <c r="C23980" s="147" t="s">
        <v>217</v>
      </c>
      <c r="E23980" s="161"/>
      <c r="F23980" s="162"/>
      <c r="G23980" s="147"/>
      <c r="H23980" s="146"/>
      <c r="J23980" s="146"/>
      <c r="L23980" s="150"/>
      <c r="N23980" s="163"/>
      <c r="O23980" s="146"/>
      <c r="P23980" s="146"/>
      <c r="Q23980" s="146"/>
      <c r="R23980" s="34"/>
      <c r="S23980" s="35"/>
      <c r="T23980" s="147"/>
    </row>
    <row r="23981">
      <c r="A23981" s="147"/>
      <c r="B23981" s="64"/>
      <c r="C23981" s="147" t="s">
        <v>217</v>
      </c>
      <c r="E23981" s="161"/>
      <c r="F23981" s="162"/>
      <c r="G23981" s="147"/>
      <c r="H23981" s="146"/>
      <c r="J23981" s="146"/>
      <c r="L23981" s="150"/>
      <c r="N23981" s="163"/>
      <c r="O23981" s="146"/>
      <c r="P23981" s="146"/>
      <c r="Q23981" s="146"/>
      <c r="R23981" s="34"/>
      <c r="S23981" s="35"/>
      <c r="T23981" s="147"/>
    </row>
    <row r="23982">
      <c r="A23982" s="147"/>
      <c r="B23982" s="64"/>
      <c r="C23982" s="147" t="s">
        <v>217</v>
      </c>
      <c r="E23982" s="161"/>
      <c r="F23982" s="162"/>
      <c r="G23982" s="147"/>
      <c r="H23982" s="146"/>
      <c r="J23982" s="146"/>
      <c r="L23982" s="150"/>
      <c r="N23982" s="163"/>
      <c r="O23982" s="146"/>
      <c r="P23982" s="146"/>
      <c r="Q23982" s="146"/>
      <c r="R23982" s="34"/>
      <c r="S23982" s="35"/>
      <c r="T23982" s="147"/>
    </row>
    <row r="23983">
      <c r="A23983" s="147"/>
      <c r="B23983" s="64"/>
      <c r="C23983" s="147" t="s">
        <v>217</v>
      </c>
      <c r="E23983" s="161"/>
      <c r="F23983" s="162"/>
      <c r="G23983" s="147"/>
      <c r="H23983" s="146"/>
      <c r="J23983" s="146"/>
      <c r="L23983" s="150"/>
      <c r="N23983" s="163"/>
      <c r="O23983" s="146"/>
      <c r="P23983" s="146"/>
      <c r="Q23983" s="146"/>
      <c r="R23983" s="34"/>
      <c r="S23983" s="35"/>
      <c r="T23983" s="147"/>
    </row>
    <row r="23984">
      <c r="A23984" s="147"/>
      <c r="B23984" s="64"/>
      <c r="C23984" s="147" t="s">
        <v>217</v>
      </c>
      <c r="E23984" s="161"/>
      <c r="F23984" s="162"/>
      <c r="G23984" s="147"/>
      <c r="H23984" s="146"/>
      <c r="J23984" s="146"/>
      <c r="L23984" s="150"/>
      <c r="N23984" s="163"/>
      <c r="O23984" s="146"/>
      <c r="P23984" s="146"/>
      <c r="Q23984" s="146"/>
      <c r="R23984" s="34"/>
      <c r="S23984" s="35"/>
      <c r="T23984" s="147"/>
    </row>
    <row r="23985">
      <c r="A23985" s="147"/>
      <c r="B23985" s="64"/>
      <c r="C23985" s="147" t="s">
        <v>217</v>
      </c>
      <c r="E23985" s="161"/>
      <c r="F23985" s="162"/>
      <c r="G23985" s="147"/>
      <c r="H23985" s="146"/>
      <c r="J23985" s="146"/>
      <c r="L23985" s="150"/>
      <c r="N23985" s="163"/>
      <c r="O23985" s="146"/>
      <c r="P23985" s="146"/>
      <c r="Q23985" s="146"/>
      <c r="R23985" s="34"/>
      <c r="S23985" s="35"/>
      <c r="T23985" s="147"/>
    </row>
    <row r="23986">
      <c r="A23986" s="147"/>
      <c r="B23986" s="64"/>
      <c r="C23986" s="147" t="s">
        <v>217</v>
      </c>
      <c r="E23986" s="161"/>
      <c r="F23986" s="162"/>
      <c r="G23986" s="147"/>
      <c r="H23986" s="146"/>
      <c r="J23986" s="146"/>
      <c r="L23986" s="150"/>
      <c r="N23986" s="163"/>
      <c r="O23986" s="146"/>
      <c r="P23986" s="146"/>
      <c r="Q23986" s="146"/>
      <c r="R23986" s="34"/>
      <c r="S23986" s="35"/>
      <c r="T23986" s="147"/>
    </row>
    <row r="23987">
      <c r="A23987" s="147"/>
      <c r="B23987" s="64"/>
      <c r="C23987" s="147" t="s">
        <v>217</v>
      </c>
      <c r="E23987" s="161"/>
      <c r="F23987" s="162"/>
      <c r="G23987" s="147"/>
      <c r="H23987" s="146"/>
      <c r="J23987" s="146"/>
      <c r="L23987" s="150"/>
      <c r="N23987" s="163"/>
      <c r="O23987" s="146"/>
      <c r="P23987" s="146"/>
      <c r="Q23987" s="146"/>
      <c r="R23987" s="34"/>
      <c r="S23987" s="35"/>
      <c r="T23987" s="147"/>
    </row>
    <row r="23988">
      <c r="A23988" s="147"/>
      <c r="B23988" s="64"/>
      <c r="C23988" s="147" t="s">
        <v>217</v>
      </c>
      <c r="E23988" s="161"/>
      <c r="F23988" s="162"/>
      <c r="G23988" s="147"/>
      <c r="H23988" s="146"/>
      <c r="J23988" s="146"/>
      <c r="L23988" s="150"/>
      <c r="N23988" s="163"/>
      <c r="O23988" s="146"/>
      <c r="P23988" s="146"/>
      <c r="Q23988" s="146"/>
      <c r="R23988" s="34"/>
      <c r="S23988" s="35"/>
      <c r="T23988" s="147"/>
    </row>
    <row r="23989">
      <c r="A23989" s="147"/>
      <c r="B23989" s="64"/>
      <c r="C23989" s="147" t="s">
        <v>217</v>
      </c>
      <c r="E23989" s="161"/>
      <c r="F23989" s="162"/>
      <c r="G23989" s="147"/>
      <c r="H23989" s="146"/>
      <c r="J23989" s="146"/>
      <c r="L23989" s="150"/>
      <c r="N23989" s="163"/>
      <c r="O23989" s="146"/>
      <c r="P23989" s="146"/>
      <c r="Q23989" s="146"/>
      <c r="R23989" s="34"/>
      <c r="S23989" s="35"/>
      <c r="T23989" s="147"/>
    </row>
    <row r="23990">
      <c r="A23990" s="147"/>
      <c r="B23990" s="64"/>
      <c r="C23990" s="147" t="s">
        <v>217</v>
      </c>
      <c r="E23990" s="161"/>
      <c r="F23990" s="162"/>
      <c r="G23990" s="147"/>
      <c r="H23990" s="146"/>
      <c r="J23990" s="146"/>
      <c r="L23990" s="150"/>
      <c r="N23990" s="163"/>
      <c r="O23990" s="146"/>
      <c r="P23990" s="146"/>
      <c r="Q23990" s="146"/>
      <c r="R23990" s="34"/>
      <c r="S23990" s="35"/>
      <c r="T23990" s="147"/>
    </row>
    <row r="23991">
      <c r="A23991" s="147"/>
      <c r="B23991" s="64"/>
      <c r="C23991" s="147" t="s">
        <v>217</v>
      </c>
      <c r="E23991" s="161"/>
      <c r="F23991" s="162"/>
      <c r="G23991" s="147"/>
      <c r="H23991" s="146"/>
      <c r="J23991" s="146"/>
      <c r="L23991" s="150"/>
      <c r="N23991" s="163"/>
      <c r="O23991" s="146"/>
      <c r="P23991" s="146"/>
      <c r="Q23991" s="146"/>
      <c r="R23991" s="34"/>
      <c r="S23991" s="35"/>
      <c r="T23991" s="147"/>
    </row>
    <row r="23992">
      <c r="A23992" s="147"/>
      <c r="B23992" s="64"/>
      <c r="C23992" s="147" t="s">
        <v>217</v>
      </c>
      <c r="E23992" s="161"/>
      <c r="F23992" s="162"/>
      <c r="G23992" s="147"/>
      <c r="H23992" s="146"/>
      <c r="J23992" s="146"/>
      <c r="L23992" s="150"/>
      <c r="N23992" s="163"/>
      <c r="O23992" s="146"/>
      <c r="P23992" s="146"/>
      <c r="Q23992" s="146"/>
      <c r="R23992" s="34"/>
      <c r="S23992" s="35"/>
      <c r="T23992" s="147"/>
    </row>
    <row r="23993">
      <c r="A23993" s="147"/>
      <c r="B23993" s="64"/>
      <c r="C23993" s="147" t="s">
        <v>217</v>
      </c>
      <c r="E23993" s="161"/>
      <c r="F23993" s="162"/>
      <c r="G23993" s="147"/>
      <c r="H23993" s="146"/>
      <c r="J23993" s="146"/>
      <c r="L23993" s="150"/>
      <c r="N23993" s="163"/>
      <c r="O23993" s="146"/>
      <c r="P23993" s="146"/>
      <c r="Q23993" s="146"/>
      <c r="R23993" s="34"/>
      <c r="S23993" s="35"/>
      <c r="T23993" s="147"/>
    </row>
    <row r="23994">
      <c r="A23994" s="147"/>
      <c r="B23994" s="64"/>
      <c r="C23994" s="147" t="s">
        <v>217</v>
      </c>
      <c r="E23994" s="161"/>
      <c r="F23994" s="162"/>
      <c r="G23994" s="147"/>
      <c r="H23994" s="146"/>
      <c r="J23994" s="146"/>
      <c r="L23994" s="150"/>
      <c r="N23994" s="163"/>
      <c r="O23994" s="146"/>
      <c r="P23994" s="146"/>
      <c r="Q23994" s="146"/>
      <c r="R23994" s="34"/>
      <c r="S23994" s="35"/>
      <c r="T23994" s="147"/>
    </row>
    <row r="23995">
      <c r="A23995" s="147"/>
      <c r="B23995" s="64"/>
      <c r="C23995" s="147" t="s">
        <v>217</v>
      </c>
      <c r="E23995" s="161"/>
      <c r="F23995" s="162"/>
      <c r="G23995" s="147"/>
      <c r="H23995" s="146"/>
      <c r="J23995" s="146"/>
      <c r="L23995" s="150"/>
      <c r="N23995" s="163"/>
      <c r="O23995" s="146"/>
      <c r="P23995" s="146"/>
      <c r="Q23995" s="146"/>
      <c r="R23995" s="34"/>
      <c r="S23995" s="35"/>
      <c r="T23995" s="147"/>
    </row>
    <row r="23996">
      <c r="A23996" s="147"/>
      <c r="B23996" s="64"/>
      <c r="C23996" s="147" t="s">
        <v>217</v>
      </c>
      <c r="E23996" s="161"/>
      <c r="F23996" s="162"/>
      <c r="G23996" s="147"/>
      <c r="H23996" s="146"/>
      <c r="J23996" s="146"/>
      <c r="L23996" s="150"/>
      <c r="N23996" s="163"/>
      <c r="O23996" s="146"/>
      <c r="P23996" s="146"/>
      <c r="Q23996" s="146"/>
      <c r="R23996" s="34"/>
      <c r="S23996" s="35"/>
      <c r="T23996" s="147"/>
    </row>
    <row r="23997">
      <c r="A23997" s="147"/>
      <c r="B23997" s="64"/>
      <c r="C23997" s="147" t="s">
        <v>217</v>
      </c>
      <c r="E23997" s="161"/>
      <c r="F23997" s="162"/>
      <c r="G23997" s="147"/>
      <c r="H23997" s="146"/>
      <c r="J23997" s="146"/>
      <c r="L23997" s="150"/>
      <c r="N23997" s="163"/>
      <c r="O23997" s="146"/>
      <c r="P23997" s="146"/>
      <c r="Q23997" s="146"/>
      <c r="R23997" s="34"/>
      <c r="S23997" s="35"/>
      <c r="T23997" s="147"/>
    </row>
    <row r="23998">
      <c r="A23998" s="147"/>
      <c r="B23998" s="64"/>
      <c r="C23998" s="147" t="s">
        <v>217</v>
      </c>
      <c r="E23998" s="161"/>
      <c r="F23998" s="162"/>
      <c r="G23998" s="147"/>
      <c r="H23998" s="146"/>
      <c r="J23998" s="146"/>
      <c r="L23998" s="150"/>
      <c r="N23998" s="163"/>
      <c r="O23998" s="146"/>
      <c r="P23998" s="146"/>
      <c r="Q23998" s="146"/>
      <c r="R23998" s="34"/>
      <c r="S23998" s="35"/>
      <c r="T23998" s="147"/>
    </row>
    <row r="23999">
      <c r="A23999" s="147"/>
      <c r="B23999" s="64"/>
      <c r="C23999" s="147" t="s">
        <v>217</v>
      </c>
      <c r="E23999" s="161"/>
      <c r="F23999" s="162"/>
      <c r="G23999" s="147"/>
      <c r="H23999" s="146"/>
      <c r="J23999" s="146"/>
      <c r="L23999" s="150"/>
      <c r="N23999" s="163"/>
      <c r="O23999" s="146"/>
      <c r="P23999" s="146"/>
      <c r="Q23999" s="146"/>
      <c r="R23999" s="34"/>
      <c r="S23999" s="35"/>
      <c r="T23999" s="147"/>
    </row>
    <row r="24000">
      <c r="A24000" s="147"/>
      <c r="B24000" s="64"/>
      <c r="C24000" s="147" t="s">
        <v>217</v>
      </c>
      <c r="E24000" s="161"/>
      <c r="F24000" s="162"/>
      <c r="G24000" s="147"/>
      <c r="H24000" s="146"/>
      <c r="J24000" s="146"/>
      <c r="L24000" s="150"/>
      <c r="N24000" s="163"/>
      <c r="O24000" s="146"/>
      <c r="P24000" s="146"/>
      <c r="Q24000" s="146"/>
      <c r="R24000" s="34"/>
      <c r="S24000" s="35"/>
      <c r="T24000" s="147"/>
    </row>
    <row r="24001">
      <c r="A24001" s="147"/>
      <c r="B24001" s="64"/>
      <c r="C24001" s="147" t="s">
        <v>217</v>
      </c>
      <c r="E24001" s="161"/>
      <c r="F24001" s="162"/>
      <c r="G24001" s="147"/>
      <c r="H24001" s="146"/>
      <c r="J24001" s="146"/>
      <c r="L24001" s="150"/>
      <c r="N24001" s="163"/>
      <c r="O24001" s="146"/>
      <c r="P24001" s="146"/>
      <c r="Q24001" s="146"/>
      <c r="R24001" s="34"/>
      <c r="S24001" s="35"/>
      <c r="T24001" s="147"/>
    </row>
    <row r="24002">
      <c r="A24002" s="147"/>
      <c r="B24002" s="64"/>
      <c r="C24002" s="147" t="s">
        <v>217</v>
      </c>
      <c r="E24002" s="161"/>
      <c r="F24002" s="162"/>
      <c r="G24002" s="147"/>
      <c r="H24002" s="146"/>
      <c r="J24002" s="146"/>
      <c r="L24002" s="150"/>
      <c r="N24002" s="163"/>
      <c r="O24002" s="146"/>
      <c r="P24002" s="146"/>
      <c r="Q24002" s="146"/>
      <c r="R24002" s="34"/>
      <c r="S24002" s="35"/>
      <c r="T24002" s="147"/>
    </row>
    <row r="24003">
      <c r="A24003" s="147"/>
      <c r="B24003" s="64"/>
      <c r="C24003" s="147" t="s">
        <v>217</v>
      </c>
      <c r="E24003" s="161"/>
      <c r="F24003" s="162"/>
      <c r="G24003" s="147"/>
      <c r="H24003" s="146"/>
      <c r="J24003" s="146"/>
      <c r="L24003" s="150"/>
      <c r="N24003" s="163"/>
      <c r="O24003" s="146"/>
      <c r="P24003" s="146"/>
      <c r="Q24003" s="146"/>
      <c r="R24003" s="34"/>
      <c r="S24003" s="35"/>
      <c r="T24003" s="147"/>
    </row>
    <row r="24004">
      <c r="A24004" s="147"/>
      <c r="B24004" s="64"/>
      <c r="C24004" s="147" t="s">
        <v>217</v>
      </c>
      <c r="E24004" s="161"/>
      <c r="F24004" s="162"/>
      <c r="G24004" s="147"/>
      <c r="H24004" s="146"/>
      <c r="J24004" s="146"/>
      <c r="L24004" s="150"/>
      <c r="N24004" s="163"/>
      <c r="O24004" s="146"/>
      <c r="P24004" s="146"/>
      <c r="Q24004" s="146"/>
      <c r="R24004" s="34"/>
      <c r="S24004" s="35"/>
      <c r="T24004" s="147"/>
    </row>
    <row r="24005">
      <c r="A24005" s="147"/>
      <c r="B24005" s="64"/>
      <c r="C24005" s="147" t="s">
        <v>217</v>
      </c>
      <c r="E24005" s="161"/>
      <c r="F24005" s="162"/>
      <c r="G24005" s="147"/>
      <c r="H24005" s="146"/>
      <c r="J24005" s="146"/>
      <c r="L24005" s="150"/>
      <c r="N24005" s="163"/>
      <c r="O24005" s="146"/>
      <c r="P24005" s="146"/>
      <c r="Q24005" s="146"/>
      <c r="R24005" s="34"/>
      <c r="S24005" s="35"/>
      <c r="T24005" s="147"/>
    </row>
    <row r="24006">
      <c r="A24006" s="147"/>
      <c r="B24006" s="64"/>
      <c r="C24006" s="147" t="s">
        <v>217</v>
      </c>
      <c r="E24006" s="161"/>
      <c r="F24006" s="162"/>
      <c r="G24006" s="147"/>
      <c r="H24006" s="146"/>
      <c r="J24006" s="146"/>
      <c r="L24006" s="150"/>
      <c r="N24006" s="163"/>
      <c r="O24006" s="146"/>
      <c r="P24006" s="146"/>
      <c r="Q24006" s="146"/>
      <c r="R24006" s="34"/>
      <c r="S24006" s="35"/>
      <c r="T24006" s="147"/>
    </row>
    <row r="24007">
      <c r="A24007" s="147"/>
      <c r="B24007" s="64"/>
      <c r="C24007" s="147" t="s">
        <v>217</v>
      </c>
      <c r="E24007" s="161"/>
      <c r="F24007" s="162"/>
      <c r="G24007" s="147"/>
      <c r="H24007" s="146"/>
      <c r="J24007" s="146"/>
      <c r="L24007" s="150"/>
      <c r="N24007" s="163"/>
      <c r="O24007" s="146"/>
      <c r="P24007" s="146"/>
      <c r="Q24007" s="146"/>
      <c r="R24007" s="34"/>
      <c r="S24007" s="35"/>
      <c r="T24007" s="147"/>
    </row>
    <row r="24008">
      <c r="A24008" s="147"/>
      <c r="B24008" s="64"/>
      <c r="C24008" s="147" t="s">
        <v>217</v>
      </c>
      <c r="E24008" s="161"/>
      <c r="F24008" s="162"/>
      <c r="G24008" s="147"/>
      <c r="H24008" s="146"/>
      <c r="J24008" s="146"/>
      <c r="L24008" s="150"/>
      <c r="N24008" s="163"/>
      <c r="O24008" s="146"/>
      <c r="P24008" s="146"/>
      <c r="Q24008" s="146"/>
      <c r="R24008" s="34"/>
      <c r="S24008" s="35"/>
      <c r="T24008" s="147"/>
    </row>
    <row r="24009">
      <c r="A24009" s="147"/>
      <c r="B24009" s="64"/>
      <c r="C24009" s="147" t="s">
        <v>217</v>
      </c>
      <c r="E24009" s="161"/>
      <c r="F24009" s="162"/>
      <c r="G24009" s="147"/>
      <c r="H24009" s="146"/>
      <c r="J24009" s="146"/>
      <c r="L24009" s="150"/>
      <c r="N24009" s="163"/>
      <c r="O24009" s="146"/>
      <c r="P24009" s="146"/>
      <c r="Q24009" s="146"/>
      <c r="R24009" s="34"/>
      <c r="S24009" s="35"/>
      <c r="T24009" s="147"/>
    </row>
    <row r="24010">
      <c r="A24010" s="147"/>
      <c r="B24010" s="64"/>
      <c r="C24010" s="147" t="s">
        <v>217</v>
      </c>
      <c r="E24010" s="161"/>
      <c r="F24010" s="162"/>
      <c r="G24010" s="147"/>
      <c r="H24010" s="146"/>
      <c r="J24010" s="146"/>
      <c r="L24010" s="150"/>
      <c r="N24010" s="163"/>
      <c r="O24010" s="146"/>
      <c r="P24010" s="146"/>
      <c r="Q24010" s="146"/>
      <c r="R24010" s="34"/>
      <c r="S24010" s="35"/>
      <c r="T24010" s="147"/>
    </row>
    <row r="24011">
      <c r="A24011" s="147"/>
      <c r="B24011" s="64"/>
      <c r="C24011" s="147" t="s">
        <v>217</v>
      </c>
      <c r="E24011" s="161"/>
      <c r="F24011" s="162"/>
      <c r="G24011" s="147"/>
      <c r="H24011" s="146"/>
      <c r="J24011" s="146"/>
      <c r="L24011" s="150"/>
      <c r="N24011" s="163"/>
      <c r="O24011" s="146"/>
      <c r="P24011" s="146"/>
      <c r="Q24011" s="146"/>
      <c r="R24011" s="34"/>
      <c r="S24011" s="35"/>
      <c r="T24011" s="147"/>
    </row>
    <row r="24012">
      <c r="A24012" s="147"/>
      <c r="B24012" s="64"/>
      <c r="C24012" s="147" t="s">
        <v>217</v>
      </c>
      <c r="E24012" s="161"/>
      <c r="F24012" s="162"/>
      <c r="G24012" s="147"/>
      <c r="H24012" s="146"/>
      <c r="J24012" s="146"/>
      <c r="L24012" s="150"/>
      <c r="N24012" s="163"/>
      <c r="O24012" s="146"/>
      <c r="P24012" s="146"/>
      <c r="Q24012" s="146"/>
      <c r="R24012" s="34"/>
      <c r="S24012" s="35"/>
      <c r="T24012" s="147"/>
    </row>
    <row r="24013">
      <c r="A24013" s="147"/>
      <c r="B24013" s="64"/>
      <c r="C24013" s="147" t="s">
        <v>217</v>
      </c>
      <c r="E24013" s="161"/>
      <c r="F24013" s="162"/>
      <c r="G24013" s="147"/>
      <c r="H24013" s="146"/>
      <c r="J24013" s="146"/>
      <c r="L24013" s="150"/>
      <c r="N24013" s="163"/>
      <c r="O24013" s="146"/>
      <c r="P24013" s="146"/>
      <c r="Q24013" s="146"/>
      <c r="R24013" s="34"/>
      <c r="S24013" s="35"/>
      <c r="T24013" s="147"/>
    </row>
    <row r="24014">
      <c r="A24014" s="147"/>
      <c r="B24014" s="64"/>
      <c r="C24014" s="147" t="s">
        <v>217</v>
      </c>
      <c r="E24014" s="161"/>
      <c r="F24014" s="162"/>
      <c r="G24014" s="147"/>
      <c r="H24014" s="146"/>
      <c r="J24014" s="146"/>
      <c r="L24014" s="150"/>
      <c r="N24014" s="163"/>
      <c r="O24014" s="146"/>
      <c r="P24014" s="146"/>
      <c r="Q24014" s="146"/>
      <c r="R24014" s="34"/>
      <c r="S24014" s="35"/>
      <c r="T24014" s="147"/>
    </row>
    <row r="24015">
      <c r="A24015" s="147"/>
      <c r="B24015" s="64"/>
      <c r="C24015" s="147" t="s">
        <v>217</v>
      </c>
      <c r="E24015" s="161"/>
      <c r="F24015" s="162"/>
      <c r="G24015" s="147"/>
      <c r="H24015" s="146"/>
      <c r="J24015" s="146"/>
      <c r="L24015" s="150"/>
      <c r="N24015" s="163"/>
      <c r="O24015" s="146"/>
      <c r="P24015" s="146"/>
      <c r="Q24015" s="146"/>
      <c r="R24015" s="34"/>
      <c r="S24015" s="35"/>
      <c r="T24015" s="147"/>
    </row>
    <row r="24016">
      <c r="A24016" s="147"/>
      <c r="B24016" s="64"/>
      <c r="C24016" s="147" t="s">
        <v>217</v>
      </c>
      <c r="E24016" s="161"/>
      <c r="F24016" s="162"/>
      <c r="G24016" s="147"/>
      <c r="H24016" s="146"/>
      <c r="J24016" s="146"/>
      <c r="L24016" s="150"/>
      <c r="N24016" s="163"/>
      <c r="O24016" s="146"/>
      <c r="P24016" s="146"/>
      <c r="Q24016" s="146"/>
      <c r="R24016" s="34"/>
      <c r="S24016" s="35"/>
      <c r="T24016" s="147"/>
    </row>
    <row r="24017">
      <c r="A24017" s="147"/>
      <c r="B24017" s="64"/>
      <c r="C24017" s="147" t="s">
        <v>217</v>
      </c>
      <c r="E24017" s="161"/>
      <c r="F24017" s="162"/>
      <c r="G24017" s="147"/>
      <c r="H24017" s="146"/>
      <c r="J24017" s="146"/>
      <c r="L24017" s="150"/>
      <c r="N24017" s="163"/>
      <c r="O24017" s="146"/>
      <c r="P24017" s="146"/>
      <c r="Q24017" s="146"/>
      <c r="R24017" s="34"/>
      <c r="S24017" s="35"/>
      <c r="T24017" s="147"/>
    </row>
    <row r="24018">
      <c r="A24018" s="147"/>
      <c r="B24018" s="64"/>
      <c r="C24018" s="147" t="s">
        <v>217</v>
      </c>
      <c r="E24018" s="161"/>
      <c r="F24018" s="162"/>
      <c r="G24018" s="147"/>
      <c r="H24018" s="146"/>
      <c r="J24018" s="146"/>
      <c r="L24018" s="150"/>
      <c r="N24018" s="163"/>
      <c r="O24018" s="146"/>
      <c r="P24018" s="146"/>
      <c r="Q24018" s="146"/>
      <c r="R24018" s="34"/>
      <c r="S24018" s="35"/>
      <c r="T24018" s="147"/>
    </row>
    <row r="24019">
      <c r="A24019" s="147"/>
      <c r="B24019" s="64"/>
      <c r="C24019" s="147" t="s">
        <v>217</v>
      </c>
      <c r="E24019" s="161"/>
      <c r="F24019" s="162"/>
      <c r="G24019" s="147"/>
      <c r="H24019" s="146"/>
      <c r="J24019" s="146"/>
      <c r="L24019" s="150"/>
      <c r="N24019" s="163"/>
      <c r="O24019" s="146"/>
      <c r="P24019" s="146"/>
      <c r="Q24019" s="146"/>
      <c r="R24019" s="34"/>
      <c r="S24019" s="35"/>
      <c r="T24019" s="147"/>
    </row>
    <row r="24020">
      <c r="A24020" s="147"/>
      <c r="B24020" s="64"/>
      <c r="C24020" s="147" t="s">
        <v>217</v>
      </c>
      <c r="E24020" s="161"/>
      <c r="F24020" s="162"/>
      <c r="G24020" s="147"/>
      <c r="H24020" s="146"/>
      <c r="J24020" s="146"/>
      <c r="L24020" s="150"/>
      <c r="N24020" s="163"/>
      <c r="O24020" s="146"/>
      <c r="P24020" s="146"/>
      <c r="Q24020" s="146"/>
      <c r="R24020" s="34"/>
      <c r="S24020" s="35"/>
      <c r="T24020" s="147"/>
    </row>
    <row r="24021">
      <c r="A24021" s="147"/>
      <c r="B24021" s="64"/>
      <c r="C24021" s="147" t="s">
        <v>217</v>
      </c>
      <c r="E24021" s="161"/>
      <c r="F24021" s="162"/>
      <c r="G24021" s="147"/>
      <c r="H24021" s="146"/>
      <c r="J24021" s="146"/>
      <c r="L24021" s="150"/>
      <c r="N24021" s="163"/>
      <c r="O24021" s="146"/>
      <c r="P24021" s="146"/>
      <c r="Q24021" s="146"/>
      <c r="R24021" s="34"/>
      <c r="S24021" s="35"/>
      <c r="T24021" s="147"/>
    </row>
    <row r="24022">
      <c r="A24022" s="147"/>
      <c r="B24022" s="64"/>
      <c r="C24022" s="147" t="s">
        <v>217</v>
      </c>
      <c r="E24022" s="161"/>
      <c r="F24022" s="162"/>
      <c r="G24022" s="147"/>
      <c r="H24022" s="146"/>
      <c r="J24022" s="146"/>
      <c r="L24022" s="150"/>
      <c r="N24022" s="163"/>
      <c r="O24022" s="146"/>
      <c r="P24022" s="146"/>
      <c r="Q24022" s="146"/>
      <c r="R24022" s="34"/>
      <c r="S24022" s="35"/>
      <c r="T24022" s="147"/>
    </row>
    <row r="24023">
      <c r="A24023" s="147"/>
      <c r="B24023" s="64"/>
      <c r="C24023" s="147" t="s">
        <v>217</v>
      </c>
      <c r="E24023" s="161"/>
      <c r="F24023" s="162"/>
      <c r="G24023" s="147"/>
      <c r="H24023" s="146"/>
      <c r="J24023" s="146"/>
      <c r="L24023" s="150"/>
      <c r="N24023" s="163"/>
      <c r="O24023" s="146"/>
      <c r="P24023" s="146"/>
      <c r="Q24023" s="146"/>
      <c r="R24023" s="34"/>
      <c r="S24023" s="35"/>
      <c r="T24023" s="147"/>
    </row>
    <row r="24024">
      <c r="A24024" s="147"/>
      <c r="B24024" s="64"/>
      <c r="C24024" s="147" t="s">
        <v>217</v>
      </c>
      <c r="E24024" s="161"/>
      <c r="F24024" s="162"/>
      <c r="G24024" s="147"/>
      <c r="H24024" s="146"/>
      <c r="J24024" s="146"/>
      <c r="L24024" s="150"/>
      <c r="N24024" s="163"/>
      <c r="O24024" s="146"/>
      <c r="P24024" s="146"/>
      <c r="Q24024" s="146"/>
      <c r="R24024" s="34"/>
      <c r="S24024" s="35"/>
      <c r="T24024" s="147"/>
    </row>
    <row r="24025">
      <c r="A24025" s="147"/>
      <c r="B24025" s="64"/>
      <c r="C24025" s="147" t="s">
        <v>217</v>
      </c>
      <c r="E24025" s="161"/>
      <c r="F24025" s="162"/>
      <c r="G24025" s="147"/>
      <c r="H24025" s="146"/>
      <c r="J24025" s="146"/>
      <c r="L24025" s="150"/>
      <c r="N24025" s="163"/>
      <c r="O24025" s="146"/>
      <c r="P24025" s="146"/>
      <c r="Q24025" s="146"/>
      <c r="R24025" s="34"/>
      <c r="S24025" s="35"/>
      <c r="T24025" s="147"/>
    </row>
    <row r="24026">
      <c r="A24026" s="147"/>
      <c r="B24026" s="64"/>
      <c r="C24026" s="147" t="s">
        <v>217</v>
      </c>
      <c r="E24026" s="161"/>
      <c r="F24026" s="162"/>
      <c r="G24026" s="147"/>
      <c r="H24026" s="146"/>
      <c r="J24026" s="146"/>
      <c r="L24026" s="150"/>
      <c r="N24026" s="163"/>
      <c r="O24026" s="146"/>
      <c r="P24026" s="146"/>
      <c r="Q24026" s="146"/>
      <c r="R24026" s="34"/>
      <c r="S24026" s="35"/>
      <c r="T24026" s="147"/>
    </row>
    <row r="24027">
      <c r="A24027" s="147"/>
      <c r="B24027" s="64"/>
      <c r="C24027" s="147" t="s">
        <v>217</v>
      </c>
      <c r="E24027" s="161"/>
      <c r="F24027" s="162"/>
      <c r="G24027" s="147"/>
      <c r="H24027" s="146"/>
      <c r="J24027" s="146"/>
      <c r="L24027" s="150"/>
      <c r="N24027" s="163"/>
      <c r="O24027" s="146"/>
      <c r="P24027" s="146"/>
      <c r="Q24027" s="146"/>
      <c r="R24027" s="34"/>
      <c r="S24027" s="35"/>
      <c r="T24027" s="147"/>
    </row>
    <row r="24028">
      <c r="A24028" s="147"/>
      <c r="B24028" s="64"/>
      <c r="C24028" s="147" t="s">
        <v>217</v>
      </c>
      <c r="E24028" s="161"/>
      <c r="F24028" s="162"/>
      <c r="G24028" s="147"/>
      <c r="H24028" s="146"/>
      <c r="J24028" s="146"/>
      <c r="L24028" s="150"/>
      <c r="N24028" s="163"/>
      <c r="O24028" s="146"/>
      <c r="P24028" s="146"/>
      <c r="Q24028" s="146"/>
      <c r="R24028" s="34"/>
      <c r="S24028" s="35"/>
      <c r="T24028" s="147"/>
    </row>
    <row r="24029">
      <c r="A24029" s="147"/>
      <c r="B24029" s="64"/>
      <c r="C24029" s="147" t="s">
        <v>217</v>
      </c>
      <c r="E24029" s="161"/>
      <c r="F24029" s="162"/>
      <c r="G24029" s="147"/>
      <c r="H24029" s="146"/>
      <c r="J24029" s="146"/>
      <c r="L24029" s="150"/>
      <c r="N24029" s="163"/>
      <c r="O24029" s="146"/>
      <c r="P24029" s="146"/>
      <c r="Q24029" s="146"/>
      <c r="R24029" s="34"/>
      <c r="S24029" s="35"/>
      <c r="T24029" s="147"/>
    </row>
    <row r="24030">
      <c r="A24030" s="147"/>
      <c r="B24030" s="64"/>
      <c r="C24030" s="147" t="s">
        <v>217</v>
      </c>
      <c r="E24030" s="161"/>
      <c r="F24030" s="162"/>
      <c r="G24030" s="147"/>
      <c r="H24030" s="146"/>
      <c r="J24030" s="146"/>
      <c r="L24030" s="150"/>
      <c r="N24030" s="163"/>
      <c r="O24030" s="146"/>
      <c r="P24030" s="146"/>
      <c r="Q24030" s="146"/>
      <c r="R24030" s="34"/>
      <c r="S24030" s="35"/>
      <c r="T24030" s="147"/>
    </row>
    <row r="24031">
      <c r="A24031" s="147"/>
      <c r="B24031" s="64"/>
      <c r="C24031" s="147" t="s">
        <v>217</v>
      </c>
      <c r="E24031" s="161"/>
      <c r="F24031" s="162"/>
      <c r="G24031" s="147"/>
      <c r="H24031" s="146"/>
      <c r="J24031" s="146"/>
      <c r="L24031" s="150"/>
      <c r="N24031" s="163"/>
      <c r="O24031" s="146"/>
      <c r="P24031" s="146"/>
      <c r="Q24031" s="146"/>
      <c r="R24031" s="34"/>
      <c r="S24031" s="35"/>
      <c r="T24031" s="147"/>
    </row>
    <row r="24032">
      <c r="A24032" s="147"/>
      <c r="B24032" s="64"/>
      <c r="C24032" s="147" t="s">
        <v>217</v>
      </c>
      <c r="E24032" s="161"/>
      <c r="F24032" s="162"/>
      <c r="G24032" s="147"/>
      <c r="H24032" s="146"/>
      <c r="J24032" s="146"/>
      <c r="L24032" s="150"/>
      <c r="N24032" s="163"/>
      <c r="O24032" s="146"/>
      <c r="P24032" s="146"/>
      <c r="Q24032" s="146"/>
      <c r="R24032" s="34"/>
      <c r="S24032" s="35"/>
      <c r="T24032" s="147"/>
    </row>
    <row r="24033">
      <c r="A24033" s="147"/>
      <c r="B24033" s="64"/>
      <c r="C24033" s="147" t="s">
        <v>217</v>
      </c>
      <c r="E24033" s="161"/>
      <c r="F24033" s="162"/>
      <c r="G24033" s="147"/>
      <c r="H24033" s="146"/>
      <c r="J24033" s="146"/>
      <c r="L24033" s="150"/>
      <c r="N24033" s="163"/>
      <c r="O24033" s="146"/>
      <c r="P24033" s="146"/>
      <c r="Q24033" s="146"/>
      <c r="R24033" s="34"/>
      <c r="S24033" s="35"/>
      <c r="T24033" s="147"/>
    </row>
    <row r="24034">
      <c r="A24034" s="147"/>
      <c r="B24034" s="64"/>
      <c r="C24034" s="147" t="s">
        <v>217</v>
      </c>
      <c r="E24034" s="161"/>
      <c r="F24034" s="162"/>
      <c r="G24034" s="147"/>
      <c r="H24034" s="146"/>
      <c r="J24034" s="146"/>
      <c r="L24034" s="150"/>
      <c r="N24034" s="163"/>
      <c r="O24034" s="146"/>
      <c r="P24034" s="146"/>
      <c r="Q24034" s="146"/>
      <c r="R24034" s="34"/>
      <c r="S24034" s="35"/>
      <c r="T24034" s="147"/>
    </row>
    <row r="24035">
      <c r="A24035" s="147"/>
      <c r="B24035" s="64"/>
      <c r="C24035" s="147" t="s">
        <v>217</v>
      </c>
      <c r="E24035" s="161"/>
      <c r="F24035" s="162"/>
      <c r="G24035" s="147"/>
      <c r="H24035" s="146"/>
      <c r="J24035" s="146"/>
      <c r="L24035" s="150"/>
      <c r="N24035" s="163"/>
      <c r="O24035" s="146"/>
      <c r="P24035" s="146"/>
      <c r="Q24035" s="146"/>
      <c r="R24035" s="34"/>
      <c r="S24035" s="35"/>
      <c r="T24035" s="147"/>
    </row>
    <row r="24036">
      <c r="A24036" s="147"/>
      <c r="B24036" s="64"/>
      <c r="C24036" s="147" t="s">
        <v>217</v>
      </c>
      <c r="E24036" s="161"/>
      <c r="F24036" s="162"/>
      <c r="G24036" s="147"/>
      <c r="H24036" s="146"/>
      <c r="J24036" s="146"/>
      <c r="L24036" s="150"/>
      <c r="N24036" s="163"/>
      <c r="O24036" s="146"/>
      <c r="P24036" s="146"/>
      <c r="Q24036" s="146"/>
      <c r="R24036" s="34"/>
      <c r="S24036" s="35"/>
      <c r="T24036" s="147"/>
    </row>
    <row r="24037">
      <c r="A24037" s="147"/>
      <c r="B24037" s="64"/>
      <c r="C24037" s="147" t="s">
        <v>217</v>
      </c>
      <c r="E24037" s="161"/>
      <c r="F24037" s="162"/>
      <c r="G24037" s="147"/>
      <c r="H24037" s="146"/>
      <c r="J24037" s="146"/>
      <c r="L24037" s="150"/>
      <c r="N24037" s="163"/>
      <c r="O24037" s="146"/>
      <c r="P24037" s="146"/>
      <c r="Q24037" s="146"/>
      <c r="R24037" s="34"/>
      <c r="S24037" s="35"/>
      <c r="T24037" s="147"/>
    </row>
    <row r="24038">
      <c r="A24038" s="147"/>
      <c r="B24038" s="64"/>
      <c r="C24038" s="147" t="s">
        <v>217</v>
      </c>
      <c r="E24038" s="161"/>
      <c r="F24038" s="162"/>
      <c r="G24038" s="147"/>
      <c r="H24038" s="146"/>
      <c r="J24038" s="146"/>
      <c r="L24038" s="150"/>
      <c r="N24038" s="163"/>
      <c r="O24038" s="146"/>
      <c r="P24038" s="146"/>
      <c r="Q24038" s="146"/>
      <c r="R24038" s="34"/>
      <c r="S24038" s="35"/>
      <c r="T24038" s="147"/>
    </row>
    <row r="24039">
      <c r="A24039" s="147"/>
      <c r="B24039" s="64"/>
      <c r="C24039" s="147" t="s">
        <v>217</v>
      </c>
      <c r="E24039" s="161"/>
      <c r="F24039" s="162"/>
      <c r="G24039" s="147"/>
      <c r="H24039" s="146"/>
      <c r="J24039" s="146"/>
      <c r="L24039" s="150"/>
      <c r="N24039" s="163"/>
      <c r="O24039" s="146"/>
      <c r="P24039" s="146"/>
      <c r="Q24039" s="146"/>
      <c r="R24039" s="34"/>
      <c r="S24039" s="35"/>
      <c r="T24039" s="147"/>
    </row>
    <row r="24040">
      <c r="A24040" s="147"/>
      <c r="B24040" s="64"/>
      <c r="C24040" s="147" t="s">
        <v>217</v>
      </c>
      <c r="E24040" s="161"/>
      <c r="F24040" s="162"/>
      <c r="G24040" s="147"/>
      <c r="H24040" s="146"/>
      <c r="J24040" s="146"/>
      <c r="L24040" s="150"/>
      <c r="N24040" s="163"/>
      <c r="O24040" s="146"/>
      <c r="P24040" s="146"/>
      <c r="Q24040" s="146"/>
      <c r="R24040" s="34"/>
      <c r="S24040" s="35"/>
      <c r="T24040" s="147"/>
    </row>
    <row r="24041">
      <c r="A24041" s="147"/>
      <c r="B24041" s="64"/>
      <c r="C24041" s="147" t="s">
        <v>217</v>
      </c>
      <c r="E24041" s="161"/>
      <c r="F24041" s="162"/>
      <c r="G24041" s="147"/>
      <c r="H24041" s="146"/>
      <c r="J24041" s="146"/>
      <c r="L24041" s="150"/>
      <c r="N24041" s="163"/>
      <c r="O24041" s="146"/>
      <c r="P24041" s="146"/>
      <c r="Q24041" s="146"/>
      <c r="R24041" s="34"/>
      <c r="S24041" s="35"/>
      <c r="T24041" s="147"/>
    </row>
    <row r="24042">
      <c r="A24042" s="147"/>
      <c r="B24042" s="64"/>
      <c r="C24042" s="147" t="s">
        <v>217</v>
      </c>
      <c r="E24042" s="161"/>
      <c r="F24042" s="162"/>
      <c r="G24042" s="147"/>
      <c r="H24042" s="146"/>
      <c r="J24042" s="146"/>
      <c r="L24042" s="150"/>
      <c r="N24042" s="163"/>
      <c r="O24042" s="146"/>
      <c r="P24042" s="146"/>
      <c r="Q24042" s="146"/>
      <c r="R24042" s="34"/>
      <c r="S24042" s="35"/>
      <c r="T24042" s="147"/>
    </row>
    <row r="24043">
      <c r="A24043" s="147"/>
      <c r="B24043" s="64"/>
      <c r="C24043" s="147" t="s">
        <v>217</v>
      </c>
      <c r="E24043" s="161"/>
      <c r="F24043" s="162"/>
      <c r="G24043" s="147"/>
      <c r="H24043" s="146"/>
      <c r="J24043" s="146"/>
      <c r="L24043" s="150"/>
      <c r="N24043" s="163"/>
      <c r="O24043" s="146"/>
      <c r="P24043" s="146"/>
      <c r="Q24043" s="146"/>
      <c r="R24043" s="34"/>
      <c r="S24043" s="35"/>
      <c r="T24043" s="147"/>
    </row>
    <row r="24044">
      <c r="A24044" s="147"/>
      <c r="B24044" s="64"/>
      <c r="C24044" s="147" t="s">
        <v>217</v>
      </c>
      <c r="E24044" s="161"/>
      <c r="F24044" s="162"/>
      <c r="G24044" s="147"/>
      <c r="H24044" s="146"/>
      <c r="J24044" s="146"/>
      <c r="L24044" s="150"/>
      <c r="N24044" s="163"/>
      <c r="O24044" s="146"/>
      <c r="P24044" s="146"/>
      <c r="Q24044" s="146"/>
      <c r="R24044" s="34"/>
      <c r="S24044" s="35"/>
      <c r="T24044" s="147"/>
    </row>
    <row r="24045">
      <c r="A24045" s="147"/>
      <c r="B24045" s="64"/>
      <c r="C24045" s="147" t="s">
        <v>217</v>
      </c>
      <c r="E24045" s="161"/>
      <c r="F24045" s="162"/>
      <c r="G24045" s="147"/>
      <c r="H24045" s="146"/>
      <c r="J24045" s="146"/>
      <c r="L24045" s="150"/>
      <c r="N24045" s="163"/>
      <c r="O24045" s="146"/>
      <c r="P24045" s="146"/>
      <c r="Q24045" s="146"/>
      <c r="R24045" s="34"/>
      <c r="S24045" s="35"/>
      <c r="T24045" s="147"/>
    </row>
    <row r="24046">
      <c r="A24046" s="147"/>
      <c r="B24046" s="64"/>
      <c r="C24046" s="147" t="s">
        <v>217</v>
      </c>
      <c r="E24046" s="161"/>
      <c r="F24046" s="162"/>
      <c r="G24046" s="147"/>
      <c r="H24046" s="146"/>
      <c r="J24046" s="146"/>
      <c r="L24046" s="150"/>
      <c r="N24046" s="163"/>
      <c r="O24046" s="146"/>
      <c r="P24046" s="146"/>
      <c r="Q24046" s="146"/>
      <c r="R24046" s="34"/>
      <c r="S24046" s="35"/>
      <c r="T24046" s="147"/>
    </row>
    <row r="24047">
      <c r="A24047" s="147"/>
      <c r="B24047" s="64"/>
      <c r="C24047" s="147" t="s">
        <v>217</v>
      </c>
      <c r="E24047" s="161"/>
      <c r="F24047" s="162"/>
      <c r="G24047" s="147"/>
      <c r="H24047" s="146"/>
      <c r="J24047" s="146"/>
      <c r="L24047" s="150"/>
      <c r="N24047" s="163"/>
      <c r="O24047" s="146"/>
      <c r="P24047" s="146"/>
      <c r="Q24047" s="146"/>
      <c r="R24047" s="34"/>
      <c r="S24047" s="35"/>
      <c r="T24047" s="147"/>
    </row>
    <row r="24048">
      <c r="A24048" s="147"/>
      <c r="B24048" s="64"/>
      <c r="C24048" s="147" t="s">
        <v>217</v>
      </c>
      <c r="E24048" s="161"/>
      <c r="F24048" s="162"/>
      <c r="G24048" s="147"/>
      <c r="H24048" s="146"/>
      <c r="J24048" s="146"/>
      <c r="L24048" s="150"/>
      <c r="N24048" s="163"/>
      <c r="O24048" s="146"/>
      <c r="P24048" s="146"/>
      <c r="Q24048" s="146"/>
      <c r="R24048" s="34"/>
      <c r="S24048" s="35"/>
      <c r="T24048" s="147"/>
    </row>
    <row r="24049">
      <c r="A24049" s="147"/>
      <c r="B24049" s="64"/>
      <c r="C24049" s="147" t="s">
        <v>217</v>
      </c>
      <c r="E24049" s="161"/>
      <c r="F24049" s="162"/>
      <c r="G24049" s="147"/>
      <c r="H24049" s="146"/>
      <c r="J24049" s="146"/>
      <c r="L24049" s="150"/>
      <c r="N24049" s="163"/>
      <c r="O24049" s="146"/>
      <c r="P24049" s="146"/>
      <c r="Q24049" s="146"/>
      <c r="R24049" s="34"/>
      <c r="S24049" s="35"/>
      <c r="T24049" s="147"/>
    </row>
    <row r="24050">
      <c r="A24050" s="147"/>
      <c r="B24050" s="64"/>
      <c r="C24050" s="147" t="s">
        <v>217</v>
      </c>
      <c r="E24050" s="161"/>
      <c r="F24050" s="162"/>
      <c r="G24050" s="147"/>
      <c r="H24050" s="146"/>
      <c r="J24050" s="146"/>
      <c r="L24050" s="150"/>
      <c r="N24050" s="163"/>
      <c r="O24050" s="146"/>
      <c r="P24050" s="146"/>
      <c r="Q24050" s="146"/>
      <c r="R24050" s="34"/>
      <c r="S24050" s="35"/>
      <c r="T24050" s="147"/>
    </row>
    <row r="24051">
      <c r="A24051" s="147"/>
      <c r="B24051" s="64"/>
      <c r="C24051" s="147" t="s">
        <v>217</v>
      </c>
      <c r="E24051" s="161"/>
      <c r="F24051" s="162"/>
      <c r="G24051" s="147"/>
      <c r="H24051" s="146"/>
      <c r="J24051" s="146"/>
      <c r="L24051" s="150"/>
      <c r="N24051" s="163"/>
      <c r="O24051" s="146"/>
      <c r="P24051" s="146"/>
      <c r="Q24051" s="146"/>
      <c r="R24051" s="34"/>
      <c r="S24051" s="35"/>
      <c r="T24051" s="147"/>
    </row>
    <row r="24052">
      <c r="A24052" s="147"/>
      <c r="B24052" s="64"/>
      <c r="C24052" s="147" t="s">
        <v>217</v>
      </c>
      <c r="E24052" s="161"/>
      <c r="F24052" s="162"/>
      <c r="G24052" s="147"/>
      <c r="H24052" s="146"/>
      <c r="J24052" s="146"/>
      <c r="L24052" s="150"/>
      <c r="N24052" s="163"/>
      <c r="O24052" s="146"/>
      <c r="P24052" s="146"/>
      <c r="Q24052" s="146"/>
      <c r="R24052" s="34"/>
      <c r="S24052" s="35"/>
      <c r="T24052" s="147"/>
    </row>
    <row r="24053">
      <c r="A24053" s="147"/>
      <c r="B24053" s="64"/>
      <c r="C24053" s="147" t="s">
        <v>217</v>
      </c>
      <c r="E24053" s="161"/>
      <c r="F24053" s="162"/>
      <c r="G24053" s="147"/>
      <c r="H24053" s="146"/>
      <c r="J24053" s="146"/>
      <c r="L24053" s="150"/>
      <c r="N24053" s="163"/>
      <c r="O24053" s="146"/>
      <c r="P24053" s="146"/>
      <c r="Q24053" s="146"/>
      <c r="R24053" s="34"/>
      <c r="S24053" s="35"/>
      <c r="T24053" s="147"/>
    </row>
    <row r="24054">
      <c r="A24054" s="147"/>
      <c r="B24054" s="64"/>
      <c r="C24054" s="147" t="s">
        <v>217</v>
      </c>
      <c r="E24054" s="161"/>
      <c r="F24054" s="162"/>
      <c r="G24054" s="147"/>
      <c r="H24054" s="146"/>
      <c r="J24054" s="146"/>
      <c r="L24054" s="150"/>
      <c r="N24054" s="163"/>
      <c r="O24054" s="146"/>
      <c r="P24054" s="146"/>
      <c r="Q24054" s="146"/>
      <c r="R24054" s="34"/>
      <c r="S24054" s="35"/>
      <c r="T24054" s="147"/>
    </row>
    <row r="24055">
      <c r="A24055" s="147"/>
      <c r="B24055" s="64"/>
      <c r="C24055" s="147" t="s">
        <v>217</v>
      </c>
      <c r="E24055" s="161"/>
      <c r="F24055" s="162"/>
      <c r="G24055" s="147"/>
      <c r="H24055" s="146"/>
      <c r="J24055" s="146"/>
      <c r="L24055" s="150"/>
      <c r="N24055" s="163"/>
      <c r="O24055" s="146"/>
      <c r="P24055" s="146"/>
      <c r="Q24055" s="146"/>
      <c r="R24055" s="34"/>
      <c r="S24055" s="35"/>
      <c r="T24055" s="147"/>
    </row>
    <row r="24056">
      <c r="A24056" s="147"/>
      <c r="B24056" s="64"/>
      <c r="C24056" s="147" t="s">
        <v>217</v>
      </c>
      <c r="E24056" s="161"/>
      <c r="F24056" s="162"/>
      <c r="G24056" s="147"/>
      <c r="H24056" s="146"/>
      <c r="J24056" s="146"/>
      <c r="L24056" s="150"/>
      <c r="N24056" s="163"/>
      <c r="O24056" s="146"/>
      <c r="P24056" s="146"/>
      <c r="Q24056" s="146"/>
      <c r="R24056" s="34"/>
      <c r="S24056" s="35"/>
      <c r="T24056" s="147"/>
    </row>
    <row r="24057">
      <c r="A24057" s="147"/>
      <c r="B24057" s="64"/>
      <c r="C24057" s="147" t="s">
        <v>217</v>
      </c>
      <c r="E24057" s="161"/>
      <c r="F24057" s="162"/>
      <c r="G24057" s="147"/>
      <c r="H24057" s="146"/>
      <c r="J24057" s="146"/>
      <c r="L24057" s="150"/>
      <c r="N24057" s="163"/>
      <c r="O24057" s="146"/>
      <c r="P24057" s="146"/>
      <c r="Q24057" s="146"/>
      <c r="R24057" s="34"/>
      <c r="S24057" s="35"/>
      <c r="T24057" s="147"/>
    </row>
    <row r="24058">
      <c r="A24058" s="147"/>
      <c r="B24058" s="64"/>
      <c r="C24058" s="147" t="s">
        <v>217</v>
      </c>
      <c r="E24058" s="161"/>
      <c r="F24058" s="162"/>
      <c r="G24058" s="147"/>
      <c r="H24058" s="146"/>
      <c r="J24058" s="146"/>
      <c r="L24058" s="150"/>
      <c r="N24058" s="163"/>
      <c r="O24058" s="146"/>
      <c r="P24058" s="146"/>
      <c r="Q24058" s="146"/>
      <c r="R24058" s="34"/>
      <c r="S24058" s="35"/>
      <c r="T24058" s="147"/>
    </row>
    <row r="24059">
      <c r="A24059" s="147"/>
      <c r="B24059" s="64"/>
      <c r="C24059" s="147" t="s">
        <v>217</v>
      </c>
      <c r="E24059" s="161"/>
      <c r="F24059" s="162"/>
      <c r="G24059" s="147"/>
      <c r="H24059" s="146"/>
      <c r="J24059" s="146"/>
      <c r="L24059" s="150"/>
      <c r="N24059" s="163"/>
      <c r="O24059" s="146"/>
      <c r="P24059" s="146"/>
      <c r="Q24059" s="146"/>
      <c r="R24059" s="34"/>
      <c r="S24059" s="35"/>
      <c r="T24059" s="147"/>
    </row>
    <row r="24060">
      <c r="A24060" s="147"/>
      <c r="B24060" s="64"/>
      <c r="C24060" s="147" t="s">
        <v>217</v>
      </c>
      <c r="E24060" s="161"/>
      <c r="F24060" s="162"/>
      <c r="G24060" s="147"/>
      <c r="H24060" s="146"/>
      <c r="J24060" s="146"/>
      <c r="L24060" s="150"/>
      <c r="N24060" s="163"/>
      <c r="O24060" s="146"/>
      <c r="P24060" s="146"/>
      <c r="Q24060" s="146"/>
      <c r="R24060" s="34"/>
      <c r="S24060" s="35"/>
      <c r="T24060" s="147"/>
    </row>
    <row r="24061">
      <c r="A24061" s="147"/>
      <c r="B24061" s="64"/>
      <c r="C24061" s="147" t="s">
        <v>217</v>
      </c>
      <c r="E24061" s="161"/>
      <c r="F24061" s="162"/>
      <c r="G24061" s="147"/>
      <c r="H24061" s="146"/>
      <c r="J24061" s="146"/>
      <c r="L24061" s="150"/>
      <c r="N24061" s="163"/>
      <c r="O24061" s="146"/>
      <c r="P24061" s="146"/>
      <c r="Q24061" s="146"/>
      <c r="R24061" s="34"/>
      <c r="S24061" s="35"/>
      <c r="T24061" s="147"/>
    </row>
    <row r="24062">
      <c r="A24062" s="147"/>
      <c r="B24062" s="64"/>
      <c r="C24062" s="147" t="s">
        <v>217</v>
      </c>
      <c r="E24062" s="161"/>
      <c r="F24062" s="162"/>
      <c r="G24062" s="147"/>
      <c r="H24062" s="146"/>
      <c r="J24062" s="146"/>
      <c r="L24062" s="150"/>
      <c r="N24062" s="163"/>
      <c r="O24062" s="146"/>
      <c r="P24062" s="146"/>
      <c r="Q24062" s="146"/>
      <c r="R24062" s="34"/>
      <c r="S24062" s="35"/>
      <c r="T24062" s="147"/>
    </row>
    <row r="24063">
      <c r="A24063" s="147"/>
      <c r="B24063" s="64"/>
      <c r="C24063" s="147" t="s">
        <v>217</v>
      </c>
      <c r="E24063" s="161"/>
      <c r="F24063" s="162"/>
      <c r="G24063" s="147"/>
      <c r="H24063" s="146"/>
      <c r="J24063" s="146"/>
      <c r="L24063" s="150"/>
      <c r="N24063" s="163"/>
      <c r="O24063" s="146"/>
      <c r="P24063" s="146"/>
      <c r="Q24063" s="146"/>
      <c r="R24063" s="34"/>
      <c r="S24063" s="35"/>
      <c r="T24063" s="147"/>
    </row>
    <row r="24064">
      <c r="A24064" s="147"/>
      <c r="B24064" s="64"/>
      <c r="C24064" s="147" t="s">
        <v>217</v>
      </c>
      <c r="E24064" s="161"/>
      <c r="F24064" s="162"/>
      <c r="G24064" s="147"/>
      <c r="H24064" s="146"/>
      <c r="J24064" s="146"/>
      <c r="L24064" s="150"/>
      <c r="N24064" s="163"/>
      <c r="O24064" s="146"/>
      <c r="P24064" s="146"/>
      <c r="Q24064" s="146"/>
      <c r="R24064" s="34"/>
      <c r="S24064" s="35"/>
      <c r="T24064" s="147"/>
    </row>
    <row r="24065">
      <c r="A24065" s="147"/>
      <c r="B24065" s="64"/>
      <c r="C24065" s="147" t="s">
        <v>217</v>
      </c>
      <c r="E24065" s="161"/>
      <c r="F24065" s="162"/>
      <c r="G24065" s="147"/>
      <c r="H24065" s="146"/>
      <c r="J24065" s="146"/>
      <c r="L24065" s="150"/>
      <c r="N24065" s="163"/>
      <c r="O24065" s="146"/>
      <c r="P24065" s="146"/>
      <c r="Q24065" s="146"/>
      <c r="R24065" s="34"/>
      <c r="S24065" s="35"/>
      <c r="T24065" s="147"/>
    </row>
    <row r="24066">
      <c r="A24066" s="147"/>
      <c r="B24066" s="64"/>
      <c r="C24066" s="147" t="s">
        <v>217</v>
      </c>
      <c r="E24066" s="161"/>
      <c r="F24066" s="162"/>
      <c r="G24066" s="147"/>
      <c r="H24066" s="146"/>
      <c r="J24066" s="146"/>
      <c r="L24066" s="150"/>
      <c r="N24066" s="163"/>
      <c r="O24066" s="146"/>
      <c r="P24066" s="146"/>
      <c r="Q24066" s="146"/>
      <c r="R24066" s="34"/>
      <c r="S24066" s="35"/>
      <c r="T24066" s="147"/>
    </row>
    <row r="24067">
      <c r="A24067" s="147"/>
      <c r="B24067" s="64"/>
      <c r="C24067" s="147" t="s">
        <v>217</v>
      </c>
      <c r="E24067" s="161"/>
      <c r="F24067" s="162"/>
      <c r="G24067" s="147"/>
      <c r="H24067" s="146"/>
      <c r="J24067" s="146"/>
      <c r="L24067" s="150"/>
      <c r="N24067" s="163"/>
      <c r="O24067" s="146"/>
      <c r="P24067" s="146"/>
      <c r="Q24067" s="146"/>
      <c r="R24067" s="34"/>
      <c r="S24067" s="35"/>
      <c r="T24067" s="147"/>
    </row>
    <row r="24068">
      <c r="A24068" s="147"/>
      <c r="B24068" s="64"/>
      <c r="C24068" s="147" t="s">
        <v>217</v>
      </c>
      <c r="E24068" s="161"/>
      <c r="F24068" s="162"/>
      <c r="G24068" s="147"/>
      <c r="H24068" s="146"/>
      <c r="J24068" s="146"/>
      <c r="L24068" s="150"/>
      <c r="N24068" s="163"/>
      <c r="O24068" s="146"/>
      <c r="P24068" s="146"/>
      <c r="Q24068" s="146"/>
      <c r="R24068" s="34"/>
      <c r="S24068" s="35"/>
      <c r="T24068" s="147"/>
    </row>
    <row r="24069">
      <c r="A24069" s="147"/>
      <c r="B24069" s="64"/>
      <c r="C24069" s="147" t="s">
        <v>217</v>
      </c>
      <c r="E24069" s="161"/>
      <c r="F24069" s="162"/>
      <c r="G24069" s="147"/>
      <c r="H24069" s="146"/>
      <c r="J24069" s="146"/>
      <c r="L24069" s="150"/>
      <c r="N24069" s="163"/>
      <c r="O24069" s="146"/>
      <c r="P24069" s="146"/>
      <c r="Q24069" s="146"/>
      <c r="R24069" s="34"/>
      <c r="S24069" s="35"/>
      <c r="T24069" s="147"/>
    </row>
    <row r="24070">
      <c r="A24070" s="147"/>
      <c r="B24070" s="64"/>
      <c r="C24070" s="147" t="s">
        <v>217</v>
      </c>
      <c r="E24070" s="161"/>
      <c r="F24070" s="162"/>
      <c r="G24070" s="147"/>
      <c r="H24070" s="146"/>
      <c r="J24070" s="146"/>
      <c r="L24070" s="150"/>
      <c r="N24070" s="163"/>
      <c r="O24070" s="146"/>
      <c r="P24070" s="146"/>
      <c r="Q24070" s="146"/>
      <c r="R24070" s="34"/>
      <c r="S24070" s="35"/>
      <c r="T24070" s="147"/>
    </row>
    <row r="24071">
      <c r="A24071" s="147"/>
      <c r="B24071" s="64"/>
      <c r="C24071" s="147" t="s">
        <v>217</v>
      </c>
      <c r="E24071" s="161"/>
      <c r="F24071" s="162"/>
      <c r="G24071" s="147"/>
      <c r="H24071" s="146"/>
      <c r="J24071" s="146"/>
      <c r="L24071" s="150"/>
      <c r="N24071" s="163"/>
      <c r="O24071" s="146"/>
      <c r="P24071" s="146"/>
      <c r="Q24071" s="146"/>
      <c r="R24071" s="34"/>
      <c r="S24071" s="35"/>
      <c r="T24071" s="147"/>
    </row>
    <row r="24072">
      <c r="A24072" s="147"/>
      <c r="B24072" s="64"/>
      <c r="C24072" s="147" t="s">
        <v>217</v>
      </c>
      <c r="E24072" s="161"/>
      <c r="F24072" s="162"/>
      <c r="G24072" s="147"/>
      <c r="H24072" s="146"/>
      <c r="J24072" s="146"/>
      <c r="L24072" s="150"/>
      <c r="N24072" s="163"/>
      <c r="O24072" s="146"/>
      <c r="P24072" s="146"/>
      <c r="Q24072" s="146"/>
      <c r="R24072" s="34"/>
      <c r="S24072" s="35"/>
      <c r="T24072" s="147"/>
    </row>
    <row r="24073">
      <c r="A24073" s="147"/>
      <c r="B24073" s="64"/>
      <c r="C24073" s="147" t="s">
        <v>217</v>
      </c>
      <c r="E24073" s="161"/>
      <c r="F24073" s="162"/>
      <c r="G24073" s="147"/>
      <c r="H24073" s="146"/>
      <c r="J24073" s="146"/>
      <c r="L24073" s="150"/>
      <c r="N24073" s="163"/>
      <c r="O24073" s="146"/>
      <c r="P24073" s="146"/>
      <c r="Q24073" s="146"/>
      <c r="R24073" s="34"/>
      <c r="S24073" s="35"/>
      <c r="T24073" s="147"/>
    </row>
    <row r="24074">
      <c r="A24074" s="147"/>
      <c r="B24074" s="64"/>
      <c r="C24074" s="147" t="s">
        <v>217</v>
      </c>
      <c r="E24074" s="161"/>
      <c r="F24074" s="162"/>
      <c r="G24074" s="147"/>
      <c r="H24074" s="146"/>
      <c r="J24074" s="146"/>
      <c r="L24074" s="150"/>
      <c r="N24074" s="163"/>
      <c r="O24074" s="146"/>
      <c r="P24074" s="146"/>
      <c r="Q24074" s="146"/>
      <c r="R24074" s="34"/>
      <c r="S24074" s="35"/>
      <c r="T24074" s="147"/>
    </row>
    <row r="24075">
      <c r="A24075" s="147"/>
      <c r="B24075" s="64"/>
      <c r="C24075" s="147" t="s">
        <v>217</v>
      </c>
      <c r="E24075" s="161"/>
      <c r="F24075" s="162"/>
      <c r="G24075" s="147"/>
      <c r="H24075" s="146"/>
      <c r="J24075" s="146"/>
      <c r="L24075" s="150"/>
      <c r="N24075" s="163"/>
      <c r="O24075" s="146"/>
      <c r="P24075" s="146"/>
      <c r="Q24075" s="146"/>
      <c r="R24075" s="34"/>
      <c r="S24075" s="35"/>
      <c r="T24075" s="147"/>
    </row>
    <row r="24076">
      <c r="A24076" s="147"/>
      <c r="B24076" s="64"/>
      <c r="C24076" s="147" t="s">
        <v>217</v>
      </c>
      <c r="E24076" s="161"/>
      <c r="F24076" s="162"/>
      <c r="G24076" s="147"/>
      <c r="H24076" s="146"/>
      <c r="J24076" s="146"/>
      <c r="L24076" s="150"/>
      <c r="N24076" s="163"/>
      <c r="O24076" s="146"/>
      <c r="P24076" s="146"/>
      <c r="Q24076" s="146"/>
      <c r="R24076" s="34"/>
      <c r="S24076" s="35"/>
      <c r="T24076" s="147"/>
    </row>
    <row r="24077">
      <c r="A24077" s="147"/>
      <c r="B24077" s="64"/>
      <c r="C24077" s="147" t="s">
        <v>217</v>
      </c>
      <c r="E24077" s="161"/>
      <c r="F24077" s="162"/>
      <c r="G24077" s="147"/>
      <c r="H24077" s="146"/>
      <c r="J24077" s="146"/>
      <c r="L24077" s="150"/>
      <c r="N24077" s="163"/>
      <c r="O24077" s="146"/>
      <c r="P24077" s="146"/>
      <c r="Q24077" s="146"/>
      <c r="R24077" s="34"/>
      <c r="S24077" s="35"/>
      <c r="T24077" s="147"/>
    </row>
    <row r="24078">
      <c r="A24078" s="147"/>
      <c r="B24078" s="64"/>
      <c r="C24078" s="147" t="s">
        <v>217</v>
      </c>
      <c r="E24078" s="161"/>
      <c r="F24078" s="162"/>
      <c r="G24078" s="147"/>
      <c r="H24078" s="146"/>
      <c r="J24078" s="146"/>
      <c r="L24078" s="150"/>
      <c r="N24078" s="163"/>
      <c r="O24078" s="146"/>
      <c r="P24078" s="146"/>
      <c r="Q24078" s="146"/>
      <c r="R24078" s="34"/>
      <c r="S24078" s="35"/>
      <c r="T24078" s="147"/>
    </row>
    <row r="24079">
      <c r="A24079" s="147"/>
      <c r="B24079" s="64"/>
      <c r="C24079" s="147" t="s">
        <v>217</v>
      </c>
      <c r="E24079" s="161"/>
      <c r="F24079" s="162"/>
      <c r="G24079" s="147"/>
      <c r="H24079" s="146"/>
      <c r="J24079" s="146"/>
      <c r="L24079" s="150"/>
      <c r="N24079" s="163"/>
      <c r="O24079" s="146"/>
      <c r="P24079" s="146"/>
      <c r="Q24079" s="146"/>
      <c r="R24079" s="34"/>
      <c r="S24079" s="35"/>
      <c r="T24079" s="147"/>
    </row>
    <row r="24080">
      <c r="A24080" s="147"/>
      <c r="B24080" s="64"/>
      <c r="C24080" s="147" t="s">
        <v>217</v>
      </c>
      <c r="E24080" s="161"/>
      <c r="F24080" s="162"/>
      <c r="G24080" s="147"/>
      <c r="H24080" s="146"/>
      <c r="J24080" s="146"/>
      <c r="L24080" s="150"/>
      <c r="N24080" s="163"/>
      <c r="O24080" s="146"/>
      <c r="P24080" s="146"/>
      <c r="Q24080" s="146"/>
      <c r="R24080" s="34"/>
      <c r="S24080" s="35"/>
      <c r="T24080" s="147"/>
    </row>
    <row r="24081">
      <c r="A24081" s="147"/>
      <c r="B24081" s="64"/>
      <c r="C24081" s="147" t="s">
        <v>217</v>
      </c>
      <c r="E24081" s="161"/>
      <c r="F24081" s="162"/>
      <c r="G24081" s="147"/>
      <c r="H24081" s="146"/>
      <c r="J24081" s="146"/>
      <c r="L24081" s="150"/>
      <c r="N24081" s="163"/>
      <c r="O24081" s="146"/>
      <c r="P24081" s="146"/>
      <c r="Q24081" s="146"/>
      <c r="R24081" s="34"/>
      <c r="S24081" s="35"/>
      <c r="T24081" s="147"/>
    </row>
    <row r="24082">
      <c r="A24082" s="147"/>
      <c r="B24082" s="64"/>
      <c r="C24082" s="147" t="s">
        <v>217</v>
      </c>
      <c r="E24082" s="161"/>
      <c r="F24082" s="162"/>
      <c r="G24082" s="147"/>
      <c r="H24082" s="146"/>
      <c r="J24082" s="146"/>
      <c r="L24082" s="150"/>
      <c r="N24082" s="163"/>
      <c r="O24082" s="146"/>
      <c r="P24082" s="146"/>
      <c r="Q24082" s="146"/>
      <c r="R24082" s="34"/>
      <c r="S24082" s="35"/>
      <c r="T24082" s="147"/>
    </row>
    <row r="24083">
      <c r="A24083" s="147"/>
      <c r="B24083" s="64"/>
      <c r="C24083" s="147" t="s">
        <v>217</v>
      </c>
      <c r="E24083" s="161"/>
      <c r="F24083" s="162"/>
      <c r="G24083" s="147"/>
      <c r="H24083" s="146"/>
      <c r="J24083" s="146"/>
      <c r="L24083" s="150"/>
      <c r="N24083" s="163"/>
      <c r="O24083" s="146"/>
      <c r="P24083" s="146"/>
      <c r="Q24083" s="146"/>
      <c r="R24083" s="34"/>
      <c r="S24083" s="35"/>
      <c r="T24083" s="147"/>
    </row>
    <row r="24084">
      <c r="A24084" s="147"/>
      <c r="B24084" s="64"/>
      <c r="C24084" s="147" t="s">
        <v>217</v>
      </c>
      <c r="E24084" s="161"/>
      <c r="F24084" s="162"/>
      <c r="G24084" s="147"/>
      <c r="H24084" s="146"/>
      <c r="J24084" s="146"/>
      <c r="L24084" s="150"/>
      <c r="N24084" s="163"/>
      <c r="O24084" s="146"/>
      <c r="P24084" s="146"/>
      <c r="Q24084" s="146"/>
      <c r="R24084" s="34"/>
      <c r="S24084" s="35"/>
      <c r="T24084" s="147"/>
    </row>
    <row r="24085">
      <c r="A24085" s="147"/>
      <c r="B24085" s="64"/>
      <c r="C24085" s="147" t="s">
        <v>217</v>
      </c>
      <c r="E24085" s="161"/>
      <c r="F24085" s="162"/>
      <c r="G24085" s="147"/>
      <c r="H24085" s="146"/>
      <c r="J24085" s="146"/>
      <c r="L24085" s="150"/>
      <c r="N24085" s="163"/>
      <c r="O24085" s="146"/>
      <c r="P24085" s="146"/>
      <c r="Q24085" s="146"/>
      <c r="R24085" s="34"/>
      <c r="S24085" s="35"/>
      <c r="T24085" s="147"/>
    </row>
    <row r="24086">
      <c r="A24086" s="147"/>
      <c r="B24086" s="64"/>
      <c r="C24086" s="147" t="s">
        <v>217</v>
      </c>
      <c r="E24086" s="161"/>
      <c r="F24086" s="162"/>
      <c r="G24086" s="147"/>
      <c r="H24086" s="146"/>
      <c r="J24086" s="146"/>
      <c r="L24086" s="150"/>
      <c r="N24086" s="163"/>
      <c r="O24086" s="146"/>
      <c r="P24086" s="146"/>
      <c r="Q24086" s="146"/>
      <c r="R24086" s="34"/>
      <c r="S24086" s="35"/>
      <c r="T24086" s="147"/>
    </row>
    <row r="24087">
      <c r="A24087" s="147"/>
      <c r="B24087" s="64"/>
      <c r="C24087" s="147" t="s">
        <v>217</v>
      </c>
      <c r="E24087" s="161"/>
      <c r="F24087" s="162"/>
      <c r="G24087" s="147"/>
      <c r="H24087" s="146"/>
      <c r="J24087" s="146"/>
      <c r="L24087" s="150"/>
      <c r="N24087" s="163"/>
      <c r="O24087" s="146"/>
      <c r="P24087" s="146"/>
      <c r="Q24087" s="146"/>
      <c r="R24087" s="34"/>
      <c r="S24087" s="35"/>
      <c r="T24087" s="147"/>
    </row>
    <row r="24088">
      <c r="A24088" s="147"/>
      <c r="B24088" s="64"/>
      <c r="C24088" s="147" t="s">
        <v>217</v>
      </c>
      <c r="E24088" s="161"/>
      <c r="F24088" s="162"/>
      <c r="G24088" s="147"/>
      <c r="H24088" s="146"/>
      <c r="J24088" s="146"/>
      <c r="L24088" s="150"/>
      <c r="N24088" s="163"/>
      <c r="O24088" s="146"/>
      <c r="P24088" s="146"/>
      <c r="Q24088" s="146"/>
      <c r="R24088" s="34"/>
      <c r="S24088" s="35"/>
      <c r="T24088" s="147"/>
    </row>
    <row r="24089">
      <c r="A24089" s="147"/>
      <c r="B24089" s="64"/>
      <c r="C24089" s="147" t="s">
        <v>217</v>
      </c>
      <c r="E24089" s="161"/>
      <c r="F24089" s="162"/>
      <c r="G24089" s="147"/>
      <c r="H24089" s="146"/>
      <c r="J24089" s="146"/>
      <c r="L24089" s="150"/>
      <c r="N24089" s="163"/>
      <c r="O24089" s="146"/>
      <c r="P24089" s="146"/>
      <c r="Q24089" s="146"/>
      <c r="R24089" s="34"/>
      <c r="S24089" s="35"/>
      <c r="T24089" s="147"/>
    </row>
    <row r="24090">
      <c r="A24090" s="147"/>
      <c r="B24090" s="64"/>
      <c r="C24090" s="147" t="s">
        <v>217</v>
      </c>
      <c r="E24090" s="161"/>
      <c r="F24090" s="162"/>
      <c r="G24090" s="147"/>
      <c r="H24090" s="146"/>
      <c r="J24090" s="146"/>
      <c r="L24090" s="150"/>
      <c r="N24090" s="163"/>
      <c r="O24090" s="146"/>
      <c r="P24090" s="146"/>
      <c r="Q24090" s="146"/>
      <c r="R24090" s="34"/>
      <c r="S24090" s="35"/>
      <c r="T24090" s="147"/>
    </row>
    <row r="24091">
      <c r="A24091" s="147"/>
      <c r="B24091" s="64"/>
      <c r="C24091" s="147" t="s">
        <v>217</v>
      </c>
      <c r="E24091" s="161"/>
      <c r="F24091" s="162"/>
      <c r="G24091" s="147"/>
      <c r="H24091" s="146"/>
      <c r="J24091" s="146"/>
      <c r="L24091" s="150"/>
      <c r="N24091" s="163"/>
      <c r="O24091" s="146"/>
      <c r="P24091" s="146"/>
      <c r="Q24091" s="146"/>
      <c r="R24091" s="34"/>
      <c r="S24091" s="35"/>
      <c r="T24091" s="147"/>
    </row>
    <row r="24092">
      <c r="A24092" s="147"/>
      <c r="B24092" s="64"/>
      <c r="C24092" s="147" t="s">
        <v>217</v>
      </c>
      <c r="E24092" s="161"/>
      <c r="F24092" s="162"/>
      <c r="G24092" s="147"/>
      <c r="H24092" s="146"/>
      <c r="J24092" s="146"/>
      <c r="L24092" s="150"/>
      <c r="N24092" s="163"/>
      <c r="O24092" s="146"/>
      <c r="P24092" s="146"/>
      <c r="Q24092" s="146"/>
      <c r="R24092" s="34"/>
      <c r="S24092" s="35"/>
      <c r="T24092" s="147"/>
    </row>
    <row r="24093">
      <c r="A24093" s="147"/>
      <c r="B24093" s="64"/>
      <c r="C24093" s="147" t="s">
        <v>217</v>
      </c>
      <c r="E24093" s="161"/>
      <c r="F24093" s="162"/>
      <c r="G24093" s="147"/>
      <c r="H24093" s="146"/>
      <c r="J24093" s="146"/>
      <c r="L24093" s="150"/>
      <c r="N24093" s="163"/>
      <c r="O24093" s="146"/>
      <c r="P24093" s="146"/>
      <c r="Q24093" s="146"/>
      <c r="R24093" s="34"/>
      <c r="S24093" s="35"/>
      <c r="T24093" s="147"/>
    </row>
    <row r="24094">
      <c r="A24094" s="147"/>
      <c r="B24094" s="64"/>
      <c r="C24094" s="147" t="s">
        <v>217</v>
      </c>
      <c r="E24094" s="161"/>
      <c r="F24094" s="162"/>
      <c r="G24094" s="147"/>
      <c r="H24094" s="146"/>
      <c r="J24094" s="146"/>
      <c r="L24094" s="150"/>
      <c r="N24094" s="163"/>
      <c r="O24094" s="146"/>
      <c r="P24094" s="146"/>
      <c r="Q24094" s="146"/>
      <c r="R24094" s="34"/>
      <c r="S24094" s="35"/>
      <c r="T24094" s="147"/>
    </row>
    <row r="24095">
      <c r="A24095" s="147"/>
      <c r="B24095" s="64"/>
      <c r="C24095" s="147" t="s">
        <v>217</v>
      </c>
      <c r="E24095" s="161"/>
      <c r="F24095" s="162"/>
      <c r="G24095" s="147"/>
      <c r="H24095" s="146"/>
      <c r="J24095" s="146"/>
      <c r="L24095" s="150"/>
      <c r="N24095" s="163"/>
      <c r="O24095" s="146"/>
      <c r="P24095" s="146"/>
      <c r="Q24095" s="146"/>
      <c r="R24095" s="34"/>
      <c r="S24095" s="35"/>
      <c r="T24095" s="147"/>
    </row>
    <row r="24096">
      <c r="A24096" s="147"/>
      <c r="B24096" s="64"/>
      <c r="C24096" s="147" t="s">
        <v>217</v>
      </c>
      <c r="E24096" s="161"/>
      <c r="F24096" s="162"/>
      <c r="G24096" s="147"/>
      <c r="H24096" s="146"/>
      <c r="J24096" s="146"/>
      <c r="L24096" s="150"/>
      <c r="N24096" s="163"/>
      <c r="O24096" s="146"/>
      <c r="P24096" s="146"/>
      <c r="Q24096" s="146"/>
      <c r="R24096" s="34"/>
      <c r="S24096" s="35"/>
      <c r="T24096" s="147"/>
    </row>
    <row r="24097">
      <c r="A24097" s="147"/>
      <c r="B24097" s="64"/>
      <c r="C24097" s="147" t="s">
        <v>217</v>
      </c>
      <c r="E24097" s="161"/>
      <c r="F24097" s="162"/>
      <c r="G24097" s="147"/>
      <c r="H24097" s="146"/>
      <c r="J24097" s="146"/>
      <c r="L24097" s="150"/>
      <c r="N24097" s="163"/>
      <c r="O24097" s="146"/>
      <c r="P24097" s="146"/>
      <c r="Q24097" s="146"/>
      <c r="R24097" s="34"/>
      <c r="S24097" s="35"/>
      <c r="T24097" s="147"/>
    </row>
    <row r="24098">
      <c r="A24098" s="147"/>
      <c r="B24098" s="64"/>
      <c r="C24098" s="147" t="s">
        <v>217</v>
      </c>
      <c r="E24098" s="161"/>
      <c r="F24098" s="162"/>
      <c r="G24098" s="147"/>
      <c r="H24098" s="146"/>
      <c r="J24098" s="146"/>
      <c r="L24098" s="150"/>
      <c r="N24098" s="163"/>
      <c r="O24098" s="146"/>
      <c r="P24098" s="146"/>
      <c r="Q24098" s="146"/>
      <c r="R24098" s="34"/>
      <c r="S24098" s="35"/>
      <c r="T24098" s="147"/>
    </row>
    <row r="24099">
      <c r="A24099" s="147"/>
      <c r="B24099" s="64"/>
      <c r="C24099" s="147" t="s">
        <v>217</v>
      </c>
      <c r="E24099" s="161"/>
      <c r="F24099" s="162"/>
      <c r="G24099" s="147"/>
      <c r="H24099" s="146"/>
      <c r="J24099" s="146"/>
      <c r="L24099" s="150"/>
      <c r="N24099" s="163"/>
      <c r="O24099" s="146"/>
      <c r="P24099" s="146"/>
      <c r="Q24099" s="146"/>
      <c r="R24099" s="34"/>
      <c r="S24099" s="35"/>
      <c r="T24099" s="147"/>
    </row>
    <row r="24100">
      <c r="A24100" s="147"/>
      <c r="B24100" s="64"/>
      <c r="C24100" s="147" t="s">
        <v>217</v>
      </c>
      <c r="E24100" s="161"/>
      <c r="F24100" s="162"/>
      <c r="G24100" s="147"/>
      <c r="H24100" s="146"/>
      <c r="J24100" s="146"/>
      <c r="L24100" s="150"/>
      <c r="N24100" s="163"/>
      <c r="O24100" s="146"/>
      <c r="P24100" s="146"/>
      <c r="Q24100" s="146"/>
      <c r="R24100" s="34"/>
      <c r="S24100" s="35"/>
      <c r="T24100" s="147"/>
    </row>
    <row r="24101">
      <c r="A24101" s="147"/>
      <c r="B24101" s="64"/>
      <c r="C24101" s="147" t="s">
        <v>217</v>
      </c>
      <c r="E24101" s="161"/>
      <c r="F24101" s="162"/>
      <c r="G24101" s="147"/>
      <c r="H24101" s="146"/>
      <c r="J24101" s="146"/>
      <c r="L24101" s="150"/>
      <c r="N24101" s="163"/>
      <c r="O24101" s="146"/>
      <c r="P24101" s="146"/>
      <c r="Q24101" s="146"/>
      <c r="R24101" s="34"/>
      <c r="S24101" s="35"/>
      <c r="T24101" s="147"/>
    </row>
    <row r="24102">
      <c r="A24102" s="147"/>
      <c r="B24102" s="64"/>
      <c r="C24102" s="147" t="s">
        <v>217</v>
      </c>
      <c r="E24102" s="161"/>
      <c r="F24102" s="162"/>
      <c r="G24102" s="147"/>
      <c r="H24102" s="146"/>
      <c r="J24102" s="146"/>
      <c r="L24102" s="150"/>
      <c r="N24102" s="163"/>
      <c r="O24102" s="146"/>
      <c r="P24102" s="146"/>
      <c r="Q24102" s="146"/>
      <c r="R24102" s="34"/>
      <c r="S24102" s="35"/>
      <c r="T24102" s="147"/>
    </row>
    <row r="24103">
      <c r="A24103" s="147"/>
      <c r="B24103" s="64"/>
      <c r="C24103" s="147" t="s">
        <v>217</v>
      </c>
      <c r="E24103" s="161"/>
      <c r="F24103" s="162"/>
      <c r="G24103" s="147"/>
      <c r="H24103" s="146"/>
      <c r="J24103" s="146"/>
      <c r="L24103" s="150"/>
      <c r="N24103" s="163"/>
      <c r="O24103" s="146"/>
      <c r="P24103" s="146"/>
      <c r="Q24103" s="146"/>
      <c r="R24103" s="34"/>
      <c r="S24103" s="35"/>
      <c r="T24103" s="147"/>
    </row>
    <row r="24104">
      <c r="A24104" s="147"/>
      <c r="B24104" s="64"/>
      <c r="C24104" s="147" t="s">
        <v>217</v>
      </c>
      <c r="E24104" s="161"/>
      <c r="F24104" s="162"/>
      <c r="G24104" s="147"/>
      <c r="H24104" s="146"/>
      <c r="J24104" s="146"/>
      <c r="L24104" s="150"/>
      <c r="N24104" s="163"/>
      <c r="O24104" s="146"/>
      <c r="P24104" s="146"/>
      <c r="Q24104" s="146"/>
      <c r="R24104" s="34"/>
      <c r="S24104" s="35"/>
      <c r="T24104" s="147"/>
    </row>
    <row r="24105">
      <c r="A24105" s="147"/>
      <c r="B24105" s="64"/>
      <c r="C24105" s="147" t="s">
        <v>217</v>
      </c>
      <c r="E24105" s="161"/>
      <c r="F24105" s="162"/>
      <c r="G24105" s="147"/>
      <c r="H24105" s="146"/>
      <c r="J24105" s="146"/>
      <c r="L24105" s="150"/>
      <c r="N24105" s="163"/>
      <c r="O24105" s="146"/>
      <c r="P24105" s="146"/>
      <c r="Q24105" s="146"/>
      <c r="R24105" s="34"/>
      <c r="S24105" s="35"/>
      <c r="T24105" s="147"/>
    </row>
    <row r="24106">
      <c r="A24106" s="147"/>
      <c r="B24106" s="64"/>
      <c r="C24106" s="147" t="s">
        <v>217</v>
      </c>
      <c r="E24106" s="161"/>
      <c r="F24106" s="162"/>
      <c r="G24106" s="147"/>
      <c r="H24106" s="146"/>
      <c r="J24106" s="146"/>
      <c r="L24106" s="150"/>
      <c r="N24106" s="163"/>
      <c r="O24106" s="146"/>
      <c r="P24106" s="146"/>
      <c r="Q24106" s="146"/>
      <c r="R24106" s="34"/>
      <c r="S24106" s="35"/>
      <c r="T24106" s="147"/>
    </row>
    <row r="24107">
      <c r="A24107" s="147"/>
      <c r="B24107" s="64"/>
      <c r="C24107" s="147" t="s">
        <v>217</v>
      </c>
      <c r="E24107" s="161"/>
      <c r="F24107" s="162"/>
      <c r="G24107" s="147"/>
      <c r="H24107" s="146"/>
      <c r="J24107" s="146"/>
      <c r="L24107" s="150"/>
      <c r="N24107" s="163"/>
      <c r="O24107" s="146"/>
      <c r="P24107" s="146"/>
      <c r="Q24107" s="146"/>
      <c r="R24107" s="34"/>
      <c r="S24107" s="35"/>
      <c r="T24107" s="147"/>
    </row>
    <row r="24108">
      <c r="A24108" s="147"/>
      <c r="B24108" s="64"/>
      <c r="C24108" s="147" t="s">
        <v>217</v>
      </c>
      <c r="E24108" s="161"/>
      <c r="F24108" s="162"/>
      <c r="G24108" s="147"/>
      <c r="H24108" s="146"/>
      <c r="J24108" s="146"/>
      <c r="L24108" s="150"/>
      <c r="N24108" s="163"/>
      <c r="O24108" s="146"/>
      <c r="P24108" s="146"/>
      <c r="Q24108" s="146"/>
      <c r="R24108" s="34"/>
      <c r="S24108" s="35"/>
      <c r="T24108" s="147"/>
    </row>
    <row r="24109">
      <c r="A24109" s="147"/>
      <c r="B24109" s="64"/>
      <c r="C24109" s="147" t="s">
        <v>217</v>
      </c>
      <c r="E24109" s="161"/>
      <c r="F24109" s="162"/>
      <c r="G24109" s="147"/>
      <c r="H24109" s="146"/>
      <c r="J24109" s="146"/>
      <c r="L24109" s="150"/>
      <c r="N24109" s="163"/>
      <c r="O24109" s="146"/>
      <c r="P24109" s="146"/>
      <c r="Q24109" s="146"/>
      <c r="R24109" s="34"/>
      <c r="S24109" s="35"/>
      <c r="T24109" s="147"/>
    </row>
    <row r="24110">
      <c r="A24110" s="147"/>
      <c r="B24110" s="64"/>
      <c r="C24110" s="147" t="s">
        <v>217</v>
      </c>
      <c r="E24110" s="161"/>
      <c r="F24110" s="162"/>
      <c r="G24110" s="147"/>
      <c r="H24110" s="146"/>
      <c r="J24110" s="146"/>
      <c r="L24110" s="150"/>
      <c r="N24110" s="163"/>
      <c r="O24110" s="146"/>
      <c r="P24110" s="146"/>
      <c r="Q24110" s="146"/>
      <c r="R24110" s="34"/>
      <c r="S24110" s="35"/>
      <c r="T24110" s="147"/>
    </row>
    <row r="24111">
      <c r="A24111" s="147"/>
      <c r="B24111" s="64"/>
      <c r="C24111" s="147" t="s">
        <v>217</v>
      </c>
      <c r="E24111" s="161"/>
      <c r="F24111" s="162"/>
      <c r="G24111" s="147"/>
      <c r="H24111" s="146"/>
      <c r="J24111" s="146"/>
      <c r="L24111" s="150"/>
      <c r="N24111" s="163"/>
      <c r="O24111" s="146"/>
      <c r="P24111" s="146"/>
      <c r="Q24111" s="146"/>
      <c r="R24111" s="34"/>
      <c r="S24111" s="35"/>
      <c r="T24111" s="147"/>
    </row>
    <row r="24112">
      <c r="A24112" s="147"/>
      <c r="B24112" s="64"/>
      <c r="C24112" s="147" t="s">
        <v>217</v>
      </c>
      <c r="E24112" s="161"/>
      <c r="F24112" s="162"/>
      <c r="G24112" s="147"/>
      <c r="H24112" s="146"/>
      <c r="J24112" s="146"/>
      <c r="L24112" s="150"/>
      <c r="N24112" s="163"/>
      <c r="O24112" s="146"/>
      <c r="P24112" s="146"/>
      <c r="Q24112" s="146"/>
      <c r="R24112" s="34"/>
      <c r="S24112" s="35"/>
      <c r="T24112" s="147"/>
    </row>
    <row r="24113">
      <c r="A24113" s="147"/>
      <c r="B24113" s="64"/>
      <c r="C24113" s="147" t="s">
        <v>217</v>
      </c>
      <c r="E24113" s="161"/>
      <c r="F24113" s="162"/>
      <c r="G24113" s="147"/>
      <c r="H24113" s="146"/>
      <c r="J24113" s="146"/>
      <c r="L24113" s="150"/>
      <c r="N24113" s="163"/>
      <c r="O24113" s="146"/>
      <c r="P24113" s="146"/>
      <c r="Q24113" s="146"/>
      <c r="R24113" s="34"/>
      <c r="S24113" s="35"/>
      <c r="T24113" s="147"/>
    </row>
    <row r="24114">
      <c r="A24114" s="147"/>
      <c r="B24114" s="64"/>
      <c r="C24114" s="147" t="s">
        <v>217</v>
      </c>
      <c r="E24114" s="161"/>
      <c r="F24114" s="162"/>
      <c r="G24114" s="147"/>
      <c r="H24114" s="146"/>
      <c r="J24114" s="146"/>
      <c r="L24114" s="150"/>
      <c r="N24114" s="163"/>
      <c r="O24114" s="146"/>
      <c r="P24114" s="146"/>
      <c r="Q24114" s="146"/>
      <c r="R24114" s="34"/>
      <c r="S24114" s="35"/>
      <c r="T24114" s="147"/>
    </row>
    <row r="24115">
      <c r="A24115" s="147"/>
      <c r="B24115" s="64"/>
      <c r="C24115" s="147" t="s">
        <v>217</v>
      </c>
      <c r="E24115" s="161"/>
      <c r="F24115" s="162"/>
      <c r="G24115" s="147"/>
      <c r="H24115" s="146"/>
      <c r="J24115" s="146"/>
      <c r="L24115" s="150"/>
      <c r="N24115" s="163"/>
      <c r="O24115" s="146"/>
      <c r="P24115" s="146"/>
      <c r="Q24115" s="146"/>
      <c r="R24115" s="34"/>
      <c r="S24115" s="35"/>
      <c r="T24115" s="147"/>
    </row>
    <row r="24116">
      <c r="A24116" s="147"/>
      <c r="B24116" s="64"/>
      <c r="C24116" s="147" t="s">
        <v>217</v>
      </c>
      <c r="E24116" s="161"/>
      <c r="F24116" s="162"/>
      <c r="G24116" s="147"/>
      <c r="H24116" s="146"/>
      <c r="J24116" s="146"/>
      <c r="L24116" s="150"/>
      <c r="N24116" s="163"/>
      <c r="O24116" s="146"/>
      <c r="P24116" s="146"/>
      <c r="Q24116" s="146"/>
      <c r="R24116" s="34"/>
      <c r="S24116" s="35"/>
      <c r="T24116" s="147"/>
    </row>
    <row r="24117">
      <c r="A24117" s="147"/>
      <c r="B24117" s="64"/>
      <c r="C24117" s="147" t="s">
        <v>217</v>
      </c>
      <c r="E24117" s="161"/>
      <c r="F24117" s="162"/>
      <c r="G24117" s="147"/>
      <c r="H24117" s="146"/>
      <c r="J24117" s="146"/>
      <c r="L24117" s="150"/>
      <c r="N24117" s="163"/>
      <c r="O24117" s="146"/>
      <c r="P24117" s="146"/>
      <c r="Q24117" s="146"/>
      <c r="R24117" s="34"/>
      <c r="S24117" s="35"/>
      <c r="T24117" s="147"/>
    </row>
    <row r="24118">
      <c r="A24118" s="147"/>
      <c r="B24118" s="64"/>
      <c r="C24118" s="147" t="s">
        <v>217</v>
      </c>
      <c r="E24118" s="161"/>
      <c r="F24118" s="162"/>
      <c r="G24118" s="147"/>
      <c r="H24118" s="146"/>
      <c r="J24118" s="146"/>
      <c r="L24118" s="150"/>
      <c r="N24118" s="163"/>
      <c r="O24118" s="146"/>
      <c r="P24118" s="146"/>
      <c r="Q24118" s="146"/>
      <c r="R24118" s="34"/>
      <c r="S24118" s="35"/>
      <c r="T24118" s="147"/>
    </row>
    <row r="24119">
      <c r="A24119" s="147"/>
      <c r="B24119" s="64"/>
      <c r="C24119" s="147" t="s">
        <v>217</v>
      </c>
      <c r="E24119" s="161"/>
      <c r="F24119" s="162"/>
      <c r="G24119" s="147"/>
      <c r="H24119" s="146"/>
      <c r="J24119" s="146"/>
      <c r="L24119" s="150"/>
      <c r="N24119" s="163"/>
      <c r="O24119" s="146"/>
      <c r="P24119" s="146"/>
      <c r="Q24119" s="146"/>
      <c r="R24119" s="34"/>
      <c r="S24119" s="35"/>
      <c r="T24119" s="147"/>
    </row>
    <row r="24120">
      <c r="A24120" s="147"/>
      <c r="B24120" s="64"/>
      <c r="C24120" s="147" t="s">
        <v>217</v>
      </c>
      <c r="E24120" s="161"/>
      <c r="F24120" s="162"/>
      <c r="G24120" s="147"/>
      <c r="H24120" s="146"/>
      <c r="J24120" s="146"/>
      <c r="L24120" s="150"/>
      <c r="N24120" s="163"/>
      <c r="O24120" s="146"/>
      <c r="P24120" s="146"/>
      <c r="Q24120" s="146"/>
      <c r="R24120" s="34"/>
      <c r="S24120" s="35"/>
      <c r="T24120" s="147"/>
    </row>
    <row r="24121">
      <c r="A24121" s="147"/>
      <c r="B24121" s="64"/>
      <c r="C24121" s="147" t="s">
        <v>217</v>
      </c>
      <c r="E24121" s="161"/>
      <c r="F24121" s="162"/>
      <c r="G24121" s="147"/>
      <c r="H24121" s="146"/>
      <c r="J24121" s="146"/>
      <c r="L24121" s="150"/>
      <c r="N24121" s="163"/>
      <c r="O24121" s="146"/>
      <c r="P24121" s="146"/>
      <c r="Q24121" s="146"/>
      <c r="R24121" s="34"/>
      <c r="S24121" s="35"/>
      <c r="T24121" s="147"/>
    </row>
    <row r="24122">
      <c r="A24122" s="147"/>
      <c r="B24122" s="64"/>
      <c r="C24122" s="147" t="s">
        <v>217</v>
      </c>
      <c r="E24122" s="161"/>
      <c r="F24122" s="162"/>
      <c r="G24122" s="147"/>
      <c r="H24122" s="146"/>
      <c r="J24122" s="146"/>
      <c r="L24122" s="150"/>
      <c r="N24122" s="163"/>
      <c r="O24122" s="146"/>
      <c r="P24122" s="146"/>
      <c r="Q24122" s="146"/>
      <c r="R24122" s="34"/>
      <c r="S24122" s="35"/>
      <c r="T24122" s="147"/>
    </row>
    <row r="24123">
      <c r="A24123" s="147"/>
      <c r="B24123" s="64"/>
      <c r="C24123" s="147" t="s">
        <v>217</v>
      </c>
      <c r="E24123" s="161"/>
      <c r="F24123" s="162"/>
      <c r="G24123" s="147"/>
      <c r="H24123" s="146"/>
      <c r="J24123" s="146"/>
      <c r="L24123" s="150"/>
      <c r="N24123" s="163"/>
      <c r="O24123" s="146"/>
      <c r="P24123" s="146"/>
      <c r="Q24123" s="146"/>
      <c r="R24123" s="34"/>
      <c r="S24123" s="35"/>
      <c r="T24123" s="147"/>
    </row>
    <row r="24124">
      <c r="A24124" s="147"/>
      <c r="B24124" s="64"/>
      <c r="C24124" s="147" t="s">
        <v>217</v>
      </c>
      <c r="E24124" s="161"/>
      <c r="F24124" s="162"/>
      <c r="G24124" s="147"/>
      <c r="H24124" s="146"/>
      <c r="J24124" s="146"/>
      <c r="L24124" s="150"/>
      <c r="N24124" s="163"/>
      <c r="O24124" s="146"/>
      <c r="P24124" s="146"/>
      <c r="Q24124" s="146"/>
      <c r="R24124" s="34"/>
      <c r="S24124" s="35"/>
      <c r="T24124" s="147"/>
    </row>
    <row r="24125">
      <c r="A24125" s="147"/>
      <c r="B24125" s="64"/>
      <c r="C24125" s="147" t="s">
        <v>217</v>
      </c>
      <c r="E24125" s="161"/>
      <c r="F24125" s="162"/>
      <c r="G24125" s="147"/>
      <c r="H24125" s="146"/>
      <c r="J24125" s="146"/>
      <c r="L24125" s="150"/>
      <c r="N24125" s="163"/>
      <c r="O24125" s="146"/>
      <c r="P24125" s="146"/>
      <c r="Q24125" s="146"/>
      <c r="R24125" s="34"/>
      <c r="S24125" s="35"/>
      <c r="T24125" s="147"/>
    </row>
    <row r="24126">
      <c r="A24126" s="147"/>
      <c r="B24126" s="64"/>
      <c r="C24126" s="147" t="s">
        <v>217</v>
      </c>
      <c r="E24126" s="161"/>
      <c r="F24126" s="162"/>
      <c r="G24126" s="147"/>
      <c r="H24126" s="146"/>
      <c r="J24126" s="146"/>
      <c r="L24126" s="150"/>
      <c r="N24126" s="163"/>
      <c r="O24126" s="146"/>
      <c r="P24126" s="146"/>
      <c r="Q24126" s="146"/>
      <c r="R24126" s="34"/>
      <c r="S24126" s="35"/>
      <c r="T24126" s="147"/>
    </row>
    <row r="24127">
      <c r="A24127" s="147"/>
      <c r="B24127" s="64"/>
      <c r="C24127" s="147" t="s">
        <v>217</v>
      </c>
      <c r="E24127" s="161"/>
      <c r="F24127" s="162"/>
      <c r="G24127" s="147"/>
      <c r="H24127" s="146"/>
      <c r="J24127" s="146"/>
      <c r="L24127" s="150"/>
      <c r="N24127" s="163"/>
      <c r="O24127" s="146"/>
      <c r="P24127" s="146"/>
      <c r="Q24127" s="146"/>
      <c r="R24127" s="34"/>
      <c r="S24127" s="35"/>
      <c r="T24127" s="147"/>
    </row>
    <row r="24128">
      <c r="A24128" s="147"/>
      <c r="B24128" s="64"/>
      <c r="C24128" s="147" t="s">
        <v>217</v>
      </c>
      <c r="E24128" s="161"/>
      <c r="F24128" s="162"/>
      <c r="G24128" s="147"/>
      <c r="H24128" s="146"/>
      <c r="J24128" s="146"/>
      <c r="L24128" s="150"/>
      <c r="N24128" s="163"/>
      <c r="O24128" s="146"/>
      <c r="P24128" s="146"/>
      <c r="Q24128" s="146"/>
      <c r="R24128" s="34"/>
      <c r="S24128" s="35"/>
      <c r="T24128" s="147"/>
    </row>
    <row r="24129">
      <c r="A24129" s="147"/>
      <c r="B24129" s="64"/>
      <c r="C24129" s="147" t="s">
        <v>217</v>
      </c>
      <c r="E24129" s="161"/>
      <c r="F24129" s="162"/>
      <c r="G24129" s="147"/>
      <c r="H24129" s="146"/>
      <c r="J24129" s="146"/>
      <c r="L24129" s="150"/>
      <c r="N24129" s="163"/>
      <c r="O24129" s="146"/>
      <c r="P24129" s="146"/>
      <c r="Q24129" s="146"/>
      <c r="R24129" s="34"/>
      <c r="S24129" s="35"/>
      <c r="T24129" s="147"/>
    </row>
    <row r="24130">
      <c r="A24130" s="147"/>
      <c r="B24130" s="64"/>
      <c r="C24130" s="147" t="s">
        <v>217</v>
      </c>
      <c r="E24130" s="161"/>
      <c r="F24130" s="162"/>
      <c r="G24130" s="147"/>
      <c r="H24130" s="146"/>
      <c r="J24130" s="146"/>
      <c r="L24130" s="150"/>
      <c r="N24130" s="163"/>
      <c r="O24130" s="146"/>
      <c r="P24130" s="146"/>
      <c r="Q24130" s="146"/>
      <c r="R24130" s="34"/>
      <c r="S24130" s="35"/>
      <c r="T24130" s="147"/>
    </row>
    <row r="24131">
      <c r="A24131" s="147"/>
      <c r="B24131" s="64"/>
      <c r="C24131" s="147" t="s">
        <v>217</v>
      </c>
      <c r="E24131" s="161"/>
      <c r="F24131" s="162"/>
      <c r="G24131" s="147"/>
      <c r="H24131" s="146"/>
      <c r="J24131" s="146"/>
      <c r="L24131" s="150"/>
      <c r="N24131" s="163"/>
      <c r="O24131" s="146"/>
      <c r="P24131" s="146"/>
      <c r="Q24131" s="146"/>
      <c r="R24131" s="34"/>
      <c r="S24131" s="35"/>
      <c r="T24131" s="147"/>
    </row>
    <row r="24132">
      <c r="A24132" s="147"/>
      <c r="B24132" s="64"/>
      <c r="C24132" s="147" t="s">
        <v>217</v>
      </c>
      <c r="E24132" s="161"/>
      <c r="F24132" s="162"/>
      <c r="G24132" s="147"/>
      <c r="H24132" s="146"/>
      <c r="J24132" s="146"/>
      <c r="L24132" s="150"/>
      <c r="N24132" s="163"/>
      <c r="O24132" s="146"/>
      <c r="P24132" s="146"/>
      <c r="Q24132" s="146"/>
      <c r="R24132" s="34"/>
      <c r="S24132" s="35"/>
      <c r="T24132" s="147"/>
    </row>
    <row r="24133">
      <c r="A24133" s="147"/>
      <c r="B24133" s="64"/>
      <c r="C24133" s="147" t="s">
        <v>217</v>
      </c>
      <c r="E24133" s="161"/>
      <c r="F24133" s="162"/>
      <c r="G24133" s="147"/>
      <c r="H24133" s="146"/>
      <c r="J24133" s="146"/>
      <c r="L24133" s="150"/>
      <c r="N24133" s="163"/>
      <c r="O24133" s="146"/>
      <c r="P24133" s="146"/>
      <c r="Q24133" s="146"/>
      <c r="R24133" s="34"/>
      <c r="S24133" s="35"/>
      <c r="T24133" s="147"/>
    </row>
    <row r="24134">
      <c r="A24134" s="147"/>
      <c r="B24134" s="64"/>
      <c r="C24134" s="147" t="s">
        <v>217</v>
      </c>
      <c r="E24134" s="161"/>
      <c r="F24134" s="162"/>
      <c r="G24134" s="147"/>
      <c r="H24134" s="146"/>
      <c r="J24134" s="146"/>
      <c r="L24134" s="150"/>
      <c r="N24134" s="163"/>
      <c r="O24134" s="146"/>
      <c r="P24134" s="146"/>
      <c r="Q24134" s="146"/>
      <c r="R24134" s="34"/>
      <c r="S24134" s="35"/>
      <c r="T24134" s="147"/>
    </row>
    <row r="24135">
      <c r="A24135" s="147"/>
      <c r="B24135" s="64"/>
      <c r="C24135" s="147" t="s">
        <v>217</v>
      </c>
      <c r="E24135" s="161"/>
      <c r="F24135" s="162"/>
      <c r="G24135" s="147"/>
      <c r="H24135" s="146"/>
      <c r="J24135" s="146"/>
      <c r="L24135" s="150"/>
      <c r="N24135" s="163"/>
      <c r="O24135" s="146"/>
      <c r="P24135" s="146"/>
      <c r="Q24135" s="146"/>
      <c r="R24135" s="34"/>
      <c r="S24135" s="35"/>
      <c r="T24135" s="147"/>
    </row>
    <row r="24136">
      <c r="A24136" s="147"/>
      <c r="B24136" s="64"/>
      <c r="C24136" s="147" t="s">
        <v>217</v>
      </c>
      <c r="E24136" s="161"/>
      <c r="F24136" s="162"/>
      <c r="G24136" s="147"/>
      <c r="H24136" s="146"/>
      <c r="J24136" s="146"/>
      <c r="L24136" s="150"/>
      <c r="N24136" s="163"/>
      <c r="O24136" s="146"/>
      <c r="P24136" s="146"/>
      <c r="Q24136" s="146"/>
      <c r="R24136" s="34"/>
      <c r="S24136" s="35"/>
      <c r="T24136" s="147"/>
    </row>
    <row r="24137">
      <c r="A24137" s="147"/>
      <c r="B24137" s="64"/>
      <c r="C24137" s="147" t="s">
        <v>217</v>
      </c>
      <c r="E24137" s="161"/>
      <c r="F24137" s="162"/>
      <c r="G24137" s="147"/>
      <c r="H24137" s="146"/>
      <c r="J24137" s="146"/>
      <c r="L24137" s="150"/>
      <c r="N24137" s="163"/>
      <c r="O24137" s="146"/>
      <c r="P24137" s="146"/>
      <c r="Q24137" s="146"/>
      <c r="R24137" s="34"/>
      <c r="S24137" s="35"/>
      <c r="T24137" s="147"/>
    </row>
    <row r="24138">
      <c r="A24138" s="147"/>
      <c r="B24138" s="64"/>
      <c r="C24138" s="147" t="s">
        <v>217</v>
      </c>
      <c r="E24138" s="161"/>
      <c r="F24138" s="162"/>
      <c r="G24138" s="147"/>
      <c r="H24138" s="146"/>
      <c r="J24138" s="146"/>
      <c r="L24138" s="150"/>
      <c r="N24138" s="163"/>
      <c r="O24138" s="146"/>
      <c r="P24138" s="146"/>
      <c r="Q24138" s="146"/>
      <c r="R24138" s="34"/>
      <c r="S24138" s="35"/>
      <c r="T24138" s="147"/>
    </row>
    <row r="24139">
      <c r="A24139" s="147"/>
      <c r="B24139" s="64"/>
      <c r="C24139" s="147" t="s">
        <v>217</v>
      </c>
      <c r="E24139" s="161"/>
      <c r="F24139" s="162"/>
      <c r="G24139" s="147"/>
      <c r="H24139" s="146"/>
      <c r="J24139" s="146"/>
      <c r="L24139" s="150"/>
      <c r="N24139" s="163"/>
      <c r="O24139" s="146"/>
      <c r="P24139" s="146"/>
      <c r="Q24139" s="146"/>
      <c r="R24139" s="34"/>
      <c r="S24139" s="35"/>
      <c r="T24139" s="147"/>
    </row>
    <row r="24140">
      <c r="A24140" s="147"/>
      <c r="B24140" s="64"/>
      <c r="C24140" s="147" t="s">
        <v>217</v>
      </c>
      <c r="E24140" s="161"/>
      <c r="F24140" s="162"/>
      <c r="G24140" s="147"/>
      <c r="H24140" s="146"/>
      <c r="J24140" s="146"/>
      <c r="L24140" s="150"/>
      <c r="N24140" s="163"/>
      <c r="O24140" s="146"/>
      <c r="P24140" s="146"/>
      <c r="Q24140" s="146"/>
      <c r="R24140" s="34"/>
      <c r="S24140" s="35"/>
      <c r="T24140" s="147"/>
    </row>
    <row r="24141">
      <c r="A24141" s="147"/>
      <c r="B24141" s="64"/>
      <c r="C24141" s="147" t="s">
        <v>217</v>
      </c>
      <c r="E24141" s="161"/>
      <c r="F24141" s="162"/>
      <c r="G24141" s="147"/>
      <c r="H24141" s="146"/>
      <c r="J24141" s="146"/>
      <c r="L24141" s="150"/>
      <c r="N24141" s="163"/>
      <c r="O24141" s="146"/>
      <c r="P24141" s="146"/>
      <c r="Q24141" s="146"/>
      <c r="R24141" s="34"/>
      <c r="S24141" s="35"/>
      <c r="T24141" s="147"/>
    </row>
    <row r="24142">
      <c r="A24142" s="147"/>
      <c r="B24142" s="64"/>
      <c r="C24142" s="147" t="s">
        <v>217</v>
      </c>
      <c r="E24142" s="161"/>
      <c r="F24142" s="162"/>
      <c r="G24142" s="147"/>
      <c r="H24142" s="146"/>
      <c r="J24142" s="146"/>
      <c r="L24142" s="150"/>
      <c r="N24142" s="163"/>
      <c r="O24142" s="146"/>
      <c r="P24142" s="146"/>
      <c r="Q24142" s="146"/>
      <c r="R24142" s="34"/>
      <c r="S24142" s="35"/>
      <c r="T24142" s="147"/>
    </row>
    <row r="24143">
      <c r="A24143" s="147"/>
      <c r="B24143" s="64"/>
      <c r="C24143" s="147" t="s">
        <v>217</v>
      </c>
      <c r="E24143" s="161"/>
      <c r="F24143" s="162"/>
      <c r="G24143" s="147"/>
      <c r="H24143" s="146"/>
      <c r="J24143" s="146"/>
      <c r="L24143" s="150"/>
      <c r="N24143" s="163"/>
      <c r="O24143" s="146"/>
      <c r="P24143" s="146"/>
      <c r="Q24143" s="146"/>
      <c r="R24143" s="34"/>
      <c r="S24143" s="35"/>
      <c r="T24143" s="147"/>
    </row>
    <row r="24144">
      <c r="A24144" s="147"/>
      <c r="B24144" s="64"/>
      <c r="C24144" s="147" t="s">
        <v>217</v>
      </c>
      <c r="E24144" s="161"/>
      <c r="F24144" s="162"/>
      <c r="G24144" s="147"/>
      <c r="H24144" s="146"/>
      <c r="J24144" s="146"/>
      <c r="L24144" s="150"/>
      <c r="N24144" s="163"/>
      <c r="O24144" s="146"/>
      <c r="P24144" s="146"/>
      <c r="Q24144" s="146"/>
      <c r="R24144" s="34"/>
      <c r="S24144" s="35"/>
      <c r="T24144" s="147"/>
    </row>
    <row r="24145">
      <c r="A24145" s="147"/>
      <c r="B24145" s="64"/>
      <c r="C24145" s="147" t="s">
        <v>217</v>
      </c>
      <c r="E24145" s="161"/>
      <c r="F24145" s="162"/>
      <c r="G24145" s="147"/>
      <c r="H24145" s="146"/>
      <c r="J24145" s="146"/>
      <c r="L24145" s="150"/>
      <c r="N24145" s="163"/>
      <c r="O24145" s="146"/>
      <c r="P24145" s="146"/>
      <c r="Q24145" s="146"/>
      <c r="R24145" s="34"/>
      <c r="S24145" s="35"/>
      <c r="T24145" s="147"/>
    </row>
    <row r="24146">
      <c r="A24146" s="147"/>
      <c r="B24146" s="64"/>
      <c r="C24146" s="147" t="s">
        <v>217</v>
      </c>
      <c r="E24146" s="161"/>
      <c r="F24146" s="162"/>
      <c r="G24146" s="147"/>
      <c r="H24146" s="146"/>
      <c r="J24146" s="146"/>
      <c r="L24146" s="150"/>
      <c r="N24146" s="163"/>
      <c r="O24146" s="146"/>
      <c r="P24146" s="146"/>
      <c r="Q24146" s="146"/>
      <c r="R24146" s="34"/>
      <c r="S24146" s="35"/>
      <c r="T24146" s="147"/>
    </row>
    <row r="24147">
      <c r="A24147" s="147"/>
      <c r="B24147" s="64"/>
      <c r="C24147" s="147" t="s">
        <v>217</v>
      </c>
      <c r="E24147" s="161"/>
      <c r="F24147" s="162"/>
      <c r="G24147" s="147"/>
      <c r="H24147" s="146"/>
      <c r="J24147" s="146"/>
      <c r="L24147" s="150"/>
      <c r="N24147" s="163"/>
      <c r="O24147" s="146"/>
      <c r="P24147" s="146"/>
      <c r="Q24147" s="146"/>
      <c r="R24147" s="34"/>
      <c r="S24147" s="35"/>
      <c r="T24147" s="147"/>
    </row>
    <row r="24148">
      <c r="A24148" s="147"/>
      <c r="B24148" s="64"/>
      <c r="C24148" s="147" t="s">
        <v>217</v>
      </c>
      <c r="E24148" s="161"/>
      <c r="F24148" s="162"/>
      <c r="G24148" s="147"/>
      <c r="H24148" s="146"/>
      <c r="J24148" s="146"/>
      <c r="L24148" s="150"/>
      <c r="N24148" s="163"/>
      <c r="O24148" s="146"/>
      <c r="P24148" s="146"/>
      <c r="Q24148" s="146"/>
      <c r="R24148" s="34"/>
      <c r="S24148" s="35"/>
      <c r="T24148" s="147"/>
    </row>
    <row r="24149">
      <c r="A24149" s="147"/>
      <c r="B24149" s="64"/>
      <c r="C24149" s="147" t="s">
        <v>217</v>
      </c>
      <c r="E24149" s="161"/>
      <c r="F24149" s="162"/>
      <c r="G24149" s="147"/>
      <c r="H24149" s="146"/>
      <c r="J24149" s="146"/>
      <c r="L24149" s="150"/>
      <c r="N24149" s="163"/>
      <c r="O24149" s="146"/>
      <c r="P24149" s="146"/>
      <c r="Q24149" s="146"/>
      <c r="R24149" s="34"/>
      <c r="S24149" s="35"/>
      <c r="T24149" s="147"/>
    </row>
    <row r="24150">
      <c r="A24150" s="147"/>
      <c r="B24150" s="64"/>
      <c r="C24150" s="147" t="s">
        <v>217</v>
      </c>
      <c r="E24150" s="161"/>
      <c r="F24150" s="162"/>
      <c r="G24150" s="147"/>
      <c r="H24150" s="146"/>
      <c r="J24150" s="146"/>
      <c r="L24150" s="150"/>
      <c r="N24150" s="163"/>
      <c r="O24150" s="146"/>
      <c r="P24150" s="146"/>
      <c r="Q24150" s="146"/>
      <c r="R24150" s="34"/>
      <c r="S24150" s="35"/>
      <c r="T24150" s="147"/>
    </row>
    <row r="24151">
      <c r="A24151" s="147"/>
      <c r="B24151" s="64"/>
      <c r="C24151" s="147" t="s">
        <v>217</v>
      </c>
      <c r="E24151" s="161"/>
      <c r="F24151" s="162"/>
      <c r="G24151" s="147"/>
      <c r="H24151" s="146"/>
      <c r="J24151" s="146"/>
      <c r="L24151" s="150"/>
      <c r="N24151" s="163"/>
      <c r="O24151" s="146"/>
      <c r="P24151" s="146"/>
      <c r="Q24151" s="146"/>
      <c r="R24151" s="34"/>
      <c r="S24151" s="35"/>
      <c r="T24151" s="147"/>
    </row>
    <row r="24152">
      <c r="A24152" s="147"/>
      <c r="B24152" s="64"/>
      <c r="C24152" s="147" t="s">
        <v>217</v>
      </c>
      <c r="E24152" s="161"/>
      <c r="F24152" s="162"/>
      <c r="G24152" s="147"/>
      <c r="H24152" s="146"/>
      <c r="J24152" s="146"/>
      <c r="L24152" s="150"/>
      <c r="N24152" s="163"/>
      <c r="O24152" s="146"/>
      <c r="P24152" s="146"/>
      <c r="Q24152" s="146"/>
      <c r="R24152" s="34"/>
      <c r="S24152" s="35"/>
      <c r="T24152" s="147"/>
    </row>
    <row r="24153">
      <c r="A24153" s="147"/>
      <c r="B24153" s="64"/>
      <c r="C24153" s="147" t="s">
        <v>217</v>
      </c>
      <c r="E24153" s="161"/>
      <c r="F24153" s="162"/>
      <c r="G24153" s="147"/>
      <c r="H24153" s="146"/>
      <c r="J24153" s="146"/>
      <c r="L24153" s="150"/>
      <c r="N24153" s="163"/>
      <c r="O24153" s="146"/>
      <c r="P24153" s="146"/>
      <c r="Q24153" s="146"/>
      <c r="R24153" s="34"/>
      <c r="S24153" s="35"/>
      <c r="T24153" s="147"/>
    </row>
    <row r="24154">
      <c r="A24154" s="147"/>
      <c r="B24154" s="64"/>
      <c r="C24154" s="147" t="s">
        <v>217</v>
      </c>
      <c r="E24154" s="161"/>
      <c r="F24154" s="162"/>
      <c r="G24154" s="147"/>
      <c r="H24154" s="146"/>
      <c r="J24154" s="146"/>
      <c r="L24154" s="150"/>
      <c r="N24154" s="163"/>
      <c r="O24154" s="146"/>
      <c r="P24154" s="146"/>
      <c r="Q24154" s="146"/>
      <c r="R24154" s="34"/>
      <c r="S24154" s="35"/>
      <c r="T24154" s="147"/>
    </row>
    <row r="24155">
      <c r="A24155" s="147"/>
      <c r="B24155" s="64"/>
      <c r="C24155" s="147" t="s">
        <v>217</v>
      </c>
      <c r="E24155" s="161"/>
      <c r="F24155" s="162"/>
      <c r="G24155" s="147"/>
      <c r="H24155" s="146"/>
      <c r="J24155" s="146"/>
      <c r="L24155" s="150"/>
      <c r="N24155" s="163"/>
      <c r="O24155" s="146"/>
      <c r="P24155" s="146"/>
      <c r="Q24155" s="146"/>
      <c r="R24155" s="34"/>
      <c r="S24155" s="35"/>
      <c r="T24155" s="147"/>
    </row>
    <row r="24156">
      <c r="A24156" s="147"/>
      <c r="B24156" s="64"/>
      <c r="C24156" s="147" t="s">
        <v>217</v>
      </c>
      <c r="E24156" s="161"/>
      <c r="F24156" s="162"/>
      <c r="G24156" s="147"/>
      <c r="H24156" s="146"/>
      <c r="J24156" s="146"/>
      <c r="L24156" s="150"/>
      <c r="N24156" s="163"/>
      <c r="O24156" s="146"/>
      <c r="P24156" s="146"/>
      <c r="Q24156" s="146"/>
      <c r="R24156" s="34"/>
      <c r="S24156" s="35"/>
      <c r="T24156" s="147"/>
    </row>
    <row r="24157">
      <c r="A24157" s="147"/>
      <c r="B24157" s="64"/>
      <c r="C24157" s="147" t="s">
        <v>217</v>
      </c>
      <c r="E24157" s="161"/>
      <c r="F24157" s="162"/>
      <c r="G24157" s="147"/>
      <c r="H24157" s="146"/>
      <c r="J24157" s="146"/>
      <c r="L24157" s="150"/>
      <c r="N24157" s="163"/>
      <c r="O24157" s="146"/>
      <c r="P24157" s="146"/>
      <c r="Q24157" s="146"/>
      <c r="R24157" s="34"/>
      <c r="S24157" s="35"/>
      <c r="T24157" s="147"/>
    </row>
    <row r="24158">
      <c r="A24158" s="147"/>
      <c r="B24158" s="64"/>
      <c r="C24158" s="147" t="s">
        <v>217</v>
      </c>
      <c r="E24158" s="161"/>
      <c r="F24158" s="162"/>
      <c r="G24158" s="147"/>
      <c r="H24158" s="146"/>
      <c r="J24158" s="146"/>
      <c r="L24158" s="150"/>
      <c r="N24158" s="163"/>
      <c r="O24158" s="146"/>
      <c r="P24158" s="146"/>
      <c r="Q24158" s="146"/>
      <c r="R24158" s="34"/>
      <c r="S24158" s="35"/>
      <c r="T24158" s="147"/>
    </row>
    <row r="24159">
      <c r="A24159" s="147"/>
      <c r="B24159" s="64"/>
      <c r="C24159" s="147" t="s">
        <v>217</v>
      </c>
      <c r="E24159" s="161"/>
      <c r="F24159" s="162"/>
      <c r="G24159" s="147"/>
      <c r="H24159" s="146"/>
      <c r="J24159" s="146"/>
      <c r="L24159" s="150"/>
      <c r="N24159" s="163"/>
      <c r="O24159" s="146"/>
      <c r="P24159" s="146"/>
      <c r="Q24159" s="146"/>
      <c r="R24159" s="34"/>
      <c r="S24159" s="35"/>
      <c r="T24159" s="147"/>
    </row>
    <row r="24160">
      <c r="A24160" s="147"/>
      <c r="B24160" s="64"/>
      <c r="C24160" s="147" t="s">
        <v>217</v>
      </c>
      <c r="E24160" s="161"/>
      <c r="F24160" s="162"/>
      <c r="G24160" s="147"/>
      <c r="H24160" s="146"/>
      <c r="J24160" s="146"/>
      <c r="L24160" s="150"/>
      <c r="N24160" s="163"/>
      <c r="O24160" s="146"/>
      <c r="P24160" s="146"/>
      <c r="Q24160" s="146"/>
      <c r="R24160" s="34"/>
      <c r="S24160" s="35"/>
      <c r="T24160" s="147"/>
    </row>
    <row r="24161">
      <c r="A24161" s="147"/>
      <c r="B24161" s="64"/>
      <c r="C24161" s="147" t="s">
        <v>217</v>
      </c>
      <c r="E24161" s="161"/>
      <c r="F24161" s="162"/>
      <c r="G24161" s="147"/>
      <c r="H24161" s="146"/>
      <c r="J24161" s="146"/>
      <c r="L24161" s="150"/>
      <c r="N24161" s="163"/>
      <c r="O24161" s="146"/>
      <c r="P24161" s="146"/>
      <c r="Q24161" s="146"/>
      <c r="R24161" s="34"/>
      <c r="S24161" s="35"/>
      <c r="T24161" s="147"/>
    </row>
    <row r="24162">
      <c r="A24162" s="147"/>
      <c r="B24162" s="64"/>
      <c r="C24162" s="147" t="s">
        <v>217</v>
      </c>
      <c r="E24162" s="161"/>
      <c r="F24162" s="162"/>
      <c r="G24162" s="147"/>
      <c r="H24162" s="146"/>
      <c r="J24162" s="146"/>
      <c r="L24162" s="150"/>
      <c r="N24162" s="163"/>
      <c r="O24162" s="146"/>
      <c r="P24162" s="146"/>
      <c r="Q24162" s="146"/>
      <c r="R24162" s="34"/>
      <c r="S24162" s="35"/>
      <c r="T24162" s="147"/>
    </row>
    <row r="24163">
      <c r="A24163" s="147"/>
      <c r="B24163" s="64"/>
      <c r="C24163" s="147" t="s">
        <v>217</v>
      </c>
      <c r="E24163" s="161"/>
      <c r="F24163" s="162"/>
      <c r="G24163" s="147"/>
      <c r="H24163" s="146"/>
      <c r="J24163" s="146"/>
      <c r="L24163" s="150"/>
      <c r="N24163" s="163"/>
      <c r="O24163" s="146"/>
      <c r="P24163" s="146"/>
      <c r="Q24163" s="146"/>
      <c r="R24163" s="34"/>
      <c r="S24163" s="35"/>
      <c r="T24163" s="147"/>
    </row>
    <row r="24164">
      <c r="A24164" s="147"/>
      <c r="B24164" s="64"/>
      <c r="C24164" s="147" t="s">
        <v>217</v>
      </c>
      <c r="E24164" s="161"/>
      <c r="F24164" s="162"/>
      <c r="G24164" s="147"/>
      <c r="H24164" s="146"/>
      <c r="J24164" s="146"/>
      <c r="L24164" s="150"/>
      <c r="N24164" s="163"/>
      <c r="O24164" s="146"/>
      <c r="P24164" s="146"/>
      <c r="Q24164" s="146"/>
      <c r="R24164" s="34"/>
      <c r="S24164" s="35"/>
      <c r="T24164" s="147"/>
    </row>
    <row r="24165">
      <c r="A24165" s="147"/>
      <c r="B24165" s="64"/>
      <c r="C24165" s="147" t="s">
        <v>217</v>
      </c>
      <c r="E24165" s="161"/>
      <c r="F24165" s="162"/>
      <c r="G24165" s="147"/>
      <c r="H24165" s="146"/>
      <c r="J24165" s="146"/>
      <c r="L24165" s="150"/>
      <c r="N24165" s="163"/>
      <c r="O24165" s="146"/>
      <c r="P24165" s="146"/>
      <c r="Q24165" s="146"/>
      <c r="R24165" s="34"/>
      <c r="S24165" s="35"/>
      <c r="T24165" s="147"/>
    </row>
    <row r="24166">
      <c r="A24166" s="147"/>
      <c r="B24166" s="64"/>
      <c r="C24166" s="147" t="s">
        <v>217</v>
      </c>
      <c r="E24166" s="161"/>
      <c r="F24166" s="162"/>
      <c r="G24166" s="147"/>
      <c r="H24166" s="146"/>
      <c r="J24166" s="146"/>
      <c r="L24166" s="150"/>
      <c r="N24166" s="163"/>
      <c r="O24166" s="146"/>
      <c r="P24166" s="146"/>
      <c r="Q24166" s="146"/>
      <c r="R24166" s="34"/>
      <c r="S24166" s="35"/>
      <c r="T24166" s="147"/>
    </row>
    <row r="24167">
      <c r="A24167" s="147"/>
      <c r="B24167" s="64"/>
      <c r="C24167" s="147" t="s">
        <v>217</v>
      </c>
      <c r="E24167" s="161"/>
      <c r="F24167" s="162"/>
      <c r="G24167" s="147"/>
      <c r="H24167" s="146"/>
      <c r="J24167" s="146"/>
      <c r="L24167" s="150"/>
      <c r="N24167" s="163"/>
      <c r="O24167" s="146"/>
      <c r="P24167" s="146"/>
      <c r="Q24167" s="146"/>
      <c r="R24167" s="34"/>
      <c r="S24167" s="35"/>
      <c r="T24167" s="147"/>
    </row>
    <row r="24168">
      <c r="A24168" s="147"/>
      <c r="B24168" s="64"/>
      <c r="C24168" s="147" t="s">
        <v>217</v>
      </c>
      <c r="E24168" s="161"/>
      <c r="F24168" s="162"/>
      <c r="G24168" s="147"/>
      <c r="H24168" s="146"/>
      <c r="J24168" s="146"/>
      <c r="L24168" s="150"/>
      <c r="N24168" s="163"/>
      <c r="O24168" s="146"/>
      <c r="P24168" s="146"/>
      <c r="Q24168" s="146"/>
      <c r="R24168" s="34"/>
      <c r="S24168" s="35"/>
      <c r="T24168" s="147"/>
    </row>
    <row r="24169">
      <c r="A24169" s="147"/>
      <c r="B24169" s="64"/>
      <c r="C24169" s="147" t="s">
        <v>217</v>
      </c>
      <c r="E24169" s="161"/>
      <c r="F24169" s="162"/>
      <c r="G24169" s="147"/>
      <c r="H24169" s="146"/>
      <c r="J24169" s="146"/>
      <c r="L24169" s="150"/>
      <c r="N24169" s="163"/>
      <c r="O24169" s="146"/>
      <c r="P24169" s="146"/>
      <c r="Q24169" s="146"/>
      <c r="R24169" s="34"/>
      <c r="S24169" s="35"/>
      <c r="T24169" s="147"/>
    </row>
    <row r="24170">
      <c r="A24170" s="147"/>
      <c r="B24170" s="64"/>
      <c r="C24170" s="147" t="s">
        <v>217</v>
      </c>
      <c r="E24170" s="161"/>
      <c r="F24170" s="162"/>
      <c r="G24170" s="147"/>
      <c r="H24170" s="146"/>
      <c r="J24170" s="146"/>
      <c r="L24170" s="150"/>
      <c r="N24170" s="163"/>
      <c r="O24170" s="146"/>
      <c r="P24170" s="146"/>
      <c r="Q24170" s="146"/>
      <c r="R24170" s="34"/>
      <c r="S24170" s="35"/>
      <c r="T24170" s="147"/>
    </row>
    <row r="24171">
      <c r="A24171" s="147"/>
      <c r="B24171" s="64"/>
      <c r="C24171" s="147" t="s">
        <v>217</v>
      </c>
      <c r="E24171" s="161"/>
      <c r="F24171" s="162"/>
      <c r="G24171" s="147"/>
      <c r="H24171" s="146"/>
      <c r="J24171" s="146"/>
      <c r="L24171" s="150"/>
      <c r="N24171" s="163"/>
      <c r="O24171" s="146"/>
      <c r="P24171" s="146"/>
      <c r="Q24171" s="146"/>
      <c r="R24171" s="34"/>
      <c r="S24171" s="35"/>
      <c r="T24171" s="147"/>
    </row>
    <row r="24172">
      <c r="A24172" s="147"/>
      <c r="B24172" s="64"/>
      <c r="C24172" s="147" t="s">
        <v>217</v>
      </c>
      <c r="E24172" s="161"/>
      <c r="F24172" s="162"/>
      <c r="G24172" s="147"/>
      <c r="H24172" s="146"/>
      <c r="J24172" s="146"/>
      <c r="L24172" s="150"/>
      <c r="N24172" s="163"/>
      <c r="O24172" s="146"/>
      <c r="P24172" s="146"/>
      <c r="Q24172" s="146"/>
      <c r="R24172" s="34"/>
      <c r="S24172" s="35"/>
      <c r="T24172" s="147"/>
    </row>
    <row r="24173">
      <c r="A24173" s="147"/>
      <c r="B24173" s="64"/>
      <c r="C24173" s="147" t="s">
        <v>217</v>
      </c>
      <c r="E24173" s="161"/>
      <c r="F24173" s="162"/>
      <c r="G24173" s="147"/>
      <c r="H24173" s="146"/>
      <c r="J24173" s="146"/>
      <c r="L24173" s="150"/>
      <c r="N24173" s="163"/>
      <c r="O24173" s="146"/>
      <c r="P24173" s="146"/>
      <c r="Q24173" s="146"/>
      <c r="R24173" s="34"/>
      <c r="S24173" s="35"/>
      <c r="T24173" s="147"/>
    </row>
    <row r="24174">
      <c r="A24174" s="147"/>
      <c r="B24174" s="64"/>
      <c r="C24174" s="147" t="s">
        <v>217</v>
      </c>
      <c r="E24174" s="161"/>
      <c r="F24174" s="162"/>
      <c r="G24174" s="147"/>
      <c r="H24174" s="146"/>
      <c r="J24174" s="146"/>
      <c r="L24174" s="150"/>
      <c r="N24174" s="163"/>
      <c r="O24174" s="146"/>
      <c r="P24174" s="146"/>
      <c r="Q24174" s="146"/>
      <c r="R24174" s="34"/>
      <c r="S24174" s="35"/>
      <c r="T24174" s="147"/>
    </row>
    <row r="24175">
      <c r="A24175" s="147"/>
      <c r="B24175" s="64"/>
      <c r="C24175" s="147" t="s">
        <v>217</v>
      </c>
      <c r="E24175" s="161"/>
      <c r="F24175" s="162"/>
      <c r="G24175" s="147"/>
      <c r="H24175" s="146"/>
      <c r="J24175" s="146"/>
      <c r="L24175" s="150"/>
      <c r="N24175" s="163"/>
      <c r="O24175" s="146"/>
      <c r="P24175" s="146"/>
      <c r="Q24175" s="146"/>
      <c r="R24175" s="34"/>
      <c r="S24175" s="35"/>
      <c r="T24175" s="147"/>
    </row>
    <row r="24176">
      <c r="A24176" s="147"/>
      <c r="B24176" s="64"/>
      <c r="C24176" s="147" t="s">
        <v>217</v>
      </c>
      <c r="E24176" s="161"/>
      <c r="F24176" s="162"/>
      <c r="G24176" s="147"/>
      <c r="H24176" s="146"/>
      <c r="J24176" s="146"/>
      <c r="L24176" s="150"/>
      <c r="N24176" s="163"/>
      <c r="O24176" s="146"/>
      <c r="P24176" s="146"/>
      <c r="Q24176" s="146"/>
      <c r="R24176" s="34"/>
      <c r="S24176" s="35"/>
      <c r="T24176" s="147"/>
    </row>
    <row r="24177">
      <c r="A24177" s="147"/>
      <c r="B24177" s="64"/>
      <c r="C24177" s="147" t="s">
        <v>217</v>
      </c>
      <c r="E24177" s="161"/>
      <c r="F24177" s="162"/>
      <c r="G24177" s="147"/>
      <c r="H24177" s="146"/>
      <c r="J24177" s="146"/>
      <c r="L24177" s="150"/>
      <c r="N24177" s="163"/>
      <c r="O24177" s="146"/>
      <c r="P24177" s="146"/>
      <c r="Q24177" s="146"/>
      <c r="R24177" s="34"/>
      <c r="S24177" s="35"/>
      <c r="T24177" s="147"/>
    </row>
    <row r="24178">
      <c r="A24178" s="147"/>
      <c r="B24178" s="64"/>
      <c r="C24178" s="147" t="s">
        <v>217</v>
      </c>
      <c r="E24178" s="161"/>
      <c r="F24178" s="162"/>
      <c r="G24178" s="147"/>
      <c r="H24178" s="146"/>
      <c r="J24178" s="146"/>
      <c r="L24178" s="150"/>
      <c r="N24178" s="163"/>
      <c r="O24178" s="146"/>
      <c r="P24178" s="146"/>
      <c r="Q24178" s="146"/>
      <c r="R24178" s="34"/>
      <c r="S24178" s="35"/>
      <c r="T24178" s="147"/>
    </row>
    <row r="24179">
      <c r="A24179" s="147"/>
      <c r="B24179" s="64"/>
      <c r="C24179" s="147" t="s">
        <v>217</v>
      </c>
      <c r="E24179" s="161"/>
      <c r="F24179" s="162"/>
      <c r="G24179" s="147"/>
      <c r="H24179" s="146"/>
      <c r="J24179" s="146"/>
      <c r="L24179" s="150"/>
      <c r="N24179" s="163"/>
      <c r="O24179" s="146"/>
      <c r="P24179" s="146"/>
      <c r="Q24179" s="146"/>
      <c r="R24179" s="34"/>
      <c r="S24179" s="35"/>
      <c r="T24179" s="147"/>
    </row>
    <row r="24180">
      <c r="A24180" s="147"/>
      <c r="B24180" s="64"/>
      <c r="C24180" s="147" t="s">
        <v>217</v>
      </c>
      <c r="E24180" s="161"/>
      <c r="F24180" s="162"/>
      <c r="G24180" s="147"/>
      <c r="H24180" s="146"/>
      <c r="J24180" s="146"/>
      <c r="L24180" s="150"/>
      <c r="N24180" s="163"/>
      <c r="O24180" s="146"/>
      <c r="P24180" s="146"/>
      <c r="Q24180" s="146"/>
      <c r="R24180" s="34"/>
      <c r="S24180" s="35"/>
      <c r="T24180" s="147"/>
    </row>
    <row r="24181">
      <c r="A24181" s="147"/>
      <c r="B24181" s="64"/>
      <c r="C24181" s="147" t="s">
        <v>217</v>
      </c>
      <c r="E24181" s="161"/>
      <c r="F24181" s="162"/>
      <c r="G24181" s="147"/>
      <c r="H24181" s="146"/>
      <c r="J24181" s="146"/>
      <c r="L24181" s="150"/>
      <c r="N24181" s="163"/>
      <c r="O24181" s="146"/>
      <c r="P24181" s="146"/>
      <c r="Q24181" s="146"/>
      <c r="R24181" s="34"/>
      <c r="S24181" s="35"/>
      <c r="T24181" s="147"/>
    </row>
    <row r="24182">
      <c r="A24182" s="147"/>
      <c r="B24182" s="64"/>
      <c r="C24182" s="147" t="s">
        <v>217</v>
      </c>
      <c r="E24182" s="161"/>
      <c r="F24182" s="162"/>
      <c r="G24182" s="147"/>
      <c r="H24182" s="146"/>
      <c r="J24182" s="146"/>
      <c r="L24182" s="150"/>
      <c r="N24182" s="163"/>
      <c r="O24182" s="146"/>
      <c r="P24182" s="146"/>
      <c r="Q24182" s="146"/>
      <c r="R24182" s="34"/>
      <c r="S24182" s="35"/>
      <c r="T24182" s="147"/>
    </row>
    <row r="24183">
      <c r="A24183" s="147"/>
      <c r="B24183" s="64"/>
      <c r="C24183" s="147" t="s">
        <v>217</v>
      </c>
      <c r="E24183" s="161"/>
      <c r="F24183" s="162"/>
      <c r="G24183" s="147"/>
      <c r="H24183" s="146"/>
      <c r="J24183" s="146"/>
      <c r="L24183" s="150"/>
      <c r="N24183" s="163"/>
      <c r="O24183" s="146"/>
      <c r="P24183" s="146"/>
      <c r="Q24183" s="146"/>
      <c r="R24183" s="34"/>
      <c r="S24183" s="35"/>
      <c r="T24183" s="147"/>
    </row>
    <row r="24184">
      <c r="A24184" s="147"/>
      <c r="B24184" s="64"/>
      <c r="C24184" s="147" t="s">
        <v>217</v>
      </c>
      <c r="E24184" s="161"/>
      <c r="F24184" s="162"/>
      <c r="G24184" s="147"/>
      <c r="H24184" s="146"/>
      <c r="J24184" s="146"/>
      <c r="L24184" s="150"/>
      <c r="N24184" s="163"/>
      <c r="O24184" s="146"/>
      <c r="P24184" s="146"/>
      <c r="Q24184" s="146"/>
      <c r="R24184" s="34"/>
      <c r="S24184" s="35"/>
      <c r="T24184" s="147"/>
    </row>
    <row r="24185">
      <c r="A24185" s="147"/>
      <c r="B24185" s="64"/>
      <c r="C24185" s="147" t="s">
        <v>217</v>
      </c>
      <c r="E24185" s="161"/>
      <c r="F24185" s="162"/>
      <c r="G24185" s="147"/>
      <c r="H24185" s="146"/>
      <c r="J24185" s="146"/>
      <c r="L24185" s="150"/>
      <c r="N24185" s="163"/>
      <c r="O24185" s="146"/>
      <c r="P24185" s="146"/>
      <c r="Q24185" s="146"/>
      <c r="R24185" s="34"/>
      <c r="S24185" s="35"/>
      <c r="T24185" s="147"/>
    </row>
    <row r="24186">
      <c r="A24186" s="147"/>
      <c r="B24186" s="64"/>
      <c r="C24186" s="147" t="s">
        <v>217</v>
      </c>
      <c r="E24186" s="161"/>
      <c r="F24186" s="162"/>
      <c r="G24186" s="147"/>
      <c r="H24186" s="146"/>
      <c r="J24186" s="146"/>
      <c r="L24186" s="150"/>
      <c r="N24186" s="163"/>
      <c r="O24186" s="146"/>
      <c r="P24186" s="146"/>
      <c r="Q24186" s="146"/>
      <c r="R24186" s="34"/>
      <c r="S24186" s="35"/>
      <c r="T24186" s="147"/>
    </row>
    <row r="24187">
      <c r="A24187" s="147"/>
      <c r="B24187" s="64"/>
      <c r="C24187" s="147" t="s">
        <v>217</v>
      </c>
      <c r="E24187" s="161"/>
      <c r="F24187" s="162"/>
      <c r="G24187" s="147"/>
      <c r="H24187" s="146"/>
      <c r="J24187" s="146"/>
      <c r="L24187" s="150"/>
      <c r="N24187" s="163"/>
      <c r="O24187" s="146"/>
      <c r="P24187" s="146"/>
      <c r="Q24187" s="146"/>
      <c r="R24187" s="34"/>
      <c r="S24187" s="35"/>
      <c r="T24187" s="147"/>
    </row>
    <row r="24188">
      <c r="A24188" s="147"/>
      <c r="B24188" s="64"/>
      <c r="C24188" s="147" t="s">
        <v>217</v>
      </c>
      <c r="E24188" s="161"/>
      <c r="F24188" s="162"/>
      <c r="G24188" s="147"/>
      <c r="H24188" s="146"/>
      <c r="J24188" s="146"/>
      <c r="L24188" s="150"/>
      <c r="N24188" s="163"/>
      <c r="O24188" s="146"/>
      <c r="P24188" s="146"/>
      <c r="Q24188" s="146"/>
      <c r="R24188" s="34"/>
      <c r="S24188" s="35"/>
      <c r="T24188" s="147"/>
    </row>
    <row r="24189">
      <c r="A24189" s="147"/>
      <c r="B24189" s="64"/>
      <c r="C24189" s="147" t="s">
        <v>217</v>
      </c>
      <c r="E24189" s="161"/>
      <c r="F24189" s="162"/>
      <c r="G24189" s="147"/>
      <c r="H24189" s="146"/>
      <c r="J24189" s="146"/>
      <c r="L24189" s="150"/>
      <c r="N24189" s="163"/>
      <c r="O24189" s="146"/>
      <c r="P24189" s="146"/>
      <c r="Q24189" s="146"/>
      <c r="R24189" s="34"/>
      <c r="S24189" s="35"/>
      <c r="T24189" s="147"/>
    </row>
    <row r="24190">
      <c r="A24190" s="147"/>
      <c r="B24190" s="64"/>
      <c r="C24190" s="147" t="s">
        <v>217</v>
      </c>
      <c r="E24190" s="161"/>
      <c r="F24190" s="162"/>
      <c r="G24190" s="147"/>
      <c r="H24190" s="146"/>
      <c r="J24190" s="146"/>
      <c r="L24190" s="150"/>
      <c r="N24190" s="163"/>
      <c r="O24190" s="146"/>
      <c r="P24190" s="146"/>
      <c r="Q24190" s="146"/>
      <c r="R24190" s="34"/>
      <c r="S24190" s="35"/>
      <c r="T24190" s="147"/>
    </row>
    <row r="24191">
      <c r="A24191" s="147"/>
      <c r="B24191" s="64"/>
      <c r="C24191" s="147" t="s">
        <v>217</v>
      </c>
      <c r="E24191" s="161"/>
      <c r="F24191" s="162"/>
      <c r="G24191" s="147"/>
      <c r="H24191" s="146"/>
      <c r="J24191" s="146"/>
      <c r="L24191" s="150"/>
      <c r="N24191" s="163"/>
      <c r="O24191" s="146"/>
      <c r="P24191" s="146"/>
      <c r="Q24191" s="146"/>
      <c r="R24191" s="34"/>
      <c r="S24191" s="35"/>
      <c r="T24191" s="147"/>
    </row>
    <row r="24192">
      <c r="A24192" s="147"/>
      <c r="B24192" s="64"/>
      <c r="C24192" s="147" t="s">
        <v>217</v>
      </c>
      <c r="E24192" s="161"/>
      <c r="F24192" s="162"/>
      <c r="G24192" s="147"/>
      <c r="H24192" s="146"/>
      <c r="J24192" s="146"/>
      <c r="L24192" s="150"/>
      <c r="N24192" s="163"/>
      <c r="O24192" s="146"/>
      <c r="P24192" s="146"/>
      <c r="Q24192" s="146"/>
      <c r="R24192" s="34"/>
      <c r="S24192" s="35"/>
      <c r="T24192" s="147"/>
    </row>
    <row r="24193">
      <c r="A24193" s="147"/>
      <c r="B24193" s="64"/>
      <c r="C24193" s="147" t="s">
        <v>217</v>
      </c>
      <c r="E24193" s="161"/>
      <c r="F24193" s="162"/>
      <c r="G24193" s="147"/>
      <c r="H24193" s="146"/>
      <c r="J24193" s="146"/>
      <c r="L24193" s="150"/>
      <c r="N24193" s="163"/>
      <c r="O24193" s="146"/>
      <c r="P24193" s="146"/>
      <c r="Q24193" s="146"/>
      <c r="R24193" s="34"/>
      <c r="S24193" s="35"/>
      <c r="T24193" s="147"/>
    </row>
    <row r="24194">
      <c r="A24194" s="147"/>
      <c r="B24194" s="64"/>
      <c r="C24194" s="147" t="s">
        <v>217</v>
      </c>
      <c r="E24194" s="161"/>
      <c r="F24194" s="162"/>
      <c r="G24194" s="147"/>
      <c r="H24194" s="146"/>
      <c r="J24194" s="146"/>
      <c r="L24194" s="150"/>
      <c r="N24194" s="163"/>
      <c r="O24194" s="146"/>
      <c r="P24194" s="146"/>
      <c r="Q24194" s="146"/>
      <c r="R24194" s="34"/>
      <c r="S24194" s="35"/>
      <c r="T24194" s="147"/>
    </row>
    <row r="24195">
      <c r="A24195" s="147"/>
      <c r="B24195" s="64"/>
      <c r="C24195" s="147" t="s">
        <v>217</v>
      </c>
      <c r="E24195" s="161"/>
      <c r="F24195" s="162"/>
      <c r="G24195" s="147"/>
      <c r="H24195" s="146"/>
      <c r="J24195" s="146"/>
      <c r="L24195" s="150"/>
      <c r="N24195" s="163"/>
      <c r="O24195" s="146"/>
      <c r="P24195" s="146"/>
      <c r="Q24195" s="146"/>
      <c r="R24195" s="34"/>
      <c r="S24195" s="35"/>
      <c r="T24195" s="147"/>
    </row>
    <row r="24196">
      <c r="A24196" s="147"/>
      <c r="B24196" s="64"/>
      <c r="C24196" s="147" t="s">
        <v>217</v>
      </c>
      <c r="E24196" s="161"/>
      <c r="F24196" s="162"/>
      <c r="G24196" s="147"/>
      <c r="H24196" s="146"/>
      <c r="J24196" s="146"/>
      <c r="L24196" s="150"/>
      <c r="N24196" s="163"/>
      <c r="O24196" s="146"/>
      <c r="P24196" s="146"/>
      <c r="Q24196" s="146"/>
      <c r="R24196" s="34"/>
      <c r="S24196" s="35"/>
      <c r="T24196" s="147"/>
    </row>
    <row r="24197">
      <c r="A24197" s="147"/>
      <c r="B24197" s="64"/>
      <c r="C24197" s="147" t="s">
        <v>217</v>
      </c>
      <c r="E24197" s="161"/>
      <c r="F24197" s="162"/>
      <c r="G24197" s="147"/>
      <c r="H24197" s="146"/>
      <c r="J24197" s="146"/>
      <c r="L24197" s="150"/>
      <c r="N24197" s="163"/>
      <c r="O24197" s="146"/>
      <c r="P24197" s="146"/>
      <c r="Q24197" s="146"/>
      <c r="R24197" s="34"/>
      <c r="S24197" s="35"/>
      <c r="T24197" s="147"/>
    </row>
    <row r="24198">
      <c r="A24198" s="147"/>
      <c r="B24198" s="64"/>
      <c r="C24198" s="147" t="s">
        <v>217</v>
      </c>
      <c r="E24198" s="161"/>
      <c r="F24198" s="162"/>
      <c r="G24198" s="147"/>
      <c r="H24198" s="146"/>
      <c r="J24198" s="146"/>
      <c r="L24198" s="150"/>
      <c r="N24198" s="163"/>
      <c r="O24198" s="146"/>
      <c r="P24198" s="146"/>
      <c r="Q24198" s="146"/>
      <c r="R24198" s="34"/>
      <c r="S24198" s="35"/>
      <c r="T24198" s="147"/>
    </row>
    <row r="24199">
      <c r="A24199" s="147"/>
      <c r="B24199" s="64"/>
      <c r="C24199" s="147" t="s">
        <v>217</v>
      </c>
      <c r="E24199" s="161"/>
      <c r="F24199" s="162"/>
      <c r="G24199" s="147"/>
      <c r="H24199" s="146"/>
      <c r="J24199" s="146"/>
      <c r="L24199" s="150"/>
      <c r="N24199" s="163"/>
      <c r="O24199" s="146"/>
      <c r="P24199" s="146"/>
      <c r="Q24199" s="146"/>
      <c r="R24199" s="34"/>
      <c r="S24199" s="35"/>
      <c r="T24199" s="147"/>
    </row>
    <row r="24200">
      <c r="A24200" s="147"/>
      <c r="B24200" s="64"/>
      <c r="C24200" s="147" t="s">
        <v>217</v>
      </c>
      <c r="E24200" s="161"/>
      <c r="F24200" s="162"/>
      <c r="G24200" s="147"/>
      <c r="H24200" s="146"/>
      <c r="J24200" s="146"/>
      <c r="L24200" s="150"/>
      <c r="N24200" s="163"/>
      <c r="O24200" s="146"/>
      <c r="P24200" s="146"/>
      <c r="Q24200" s="146"/>
      <c r="R24200" s="34"/>
      <c r="S24200" s="35"/>
      <c r="T24200" s="147"/>
    </row>
    <row r="24201">
      <c r="A24201" s="147"/>
      <c r="B24201" s="64"/>
      <c r="C24201" s="147" t="s">
        <v>217</v>
      </c>
      <c r="E24201" s="161"/>
      <c r="F24201" s="162"/>
      <c r="G24201" s="147"/>
      <c r="H24201" s="146"/>
      <c r="J24201" s="146"/>
      <c r="L24201" s="150"/>
      <c r="N24201" s="163"/>
      <c r="O24201" s="146"/>
      <c r="P24201" s="146"/>
      <c r="Q24201" s="146"/>
      <c r="R24201" s="34"/>
      <c r="S24201" s="35"/>
      <c r="T24201" s="147"/>
    </row>
    <row r="24202">
      <c r="A24202" s="147"/>
      <c r="B24202" s="64"/>
      <c r="C24202" s="147" t="s">
        <v>217</v>
      </c>
      <c r="E24202" s="161"/>
      <c r="F24202" s="162"/>
      <c r="G24202" s="147"/>
      <c r="H24202" s="146"/>
      <c r="J24202" s="146"/>
      <c r="L24202" s="150"/>
      <c r="N24202" s="163"/>
      <c r="O24202" s="146"/>
      <c r="P24202" s="146"/>
      <c r="Q24202" s="146"/>
      <c r="R24202" s="34"/>
      <c r="S24202" s="35"/>
      <c r="T24202" s="147"/>
    </row>
    <row r="24203">
      <c r="A24203" s="147"/>
      <c r="B24203" s="64"/>
      <c r="C24203" s="147" t="s">
        <v>217</v>
      </c>
      <c r="E24203" s="161"/>
      <c r="F24203" s="162"/>
      <c r="G24203" s="147"/>
      <c r="H24203" s="146"/>
      <c r="J24203" s="146"/>
      <c r="L24203" s="150"/>
      <c r="N24203" s="163"/>
      <c r="O24203" s="146"/>
      <c r="P24203" s="146"/>
      <c r="Q24203" s="146"/>
      <c r="R24203" s="34"/>
      <c r="S24203" s="35"/>
      <c r="T24203" s="147"/>
    </row>
    <row r="24204">
      <c r="A24204" s="147"/>
      <c r="B24204" s="64"/>
      <c r="C24204" s="147" t="s">
        <v>217</v>
      </c>
      <c r="E24204" s="161"/>
      <c r="F24204" s="162"/>
      <c r="G24204" s="147"/>
      <c r="H24204" s="146"/>
      <c r="J24204" s="146"/>
      <c r="L24204" s="150"/>
      <c r="N24204" s="163"/>
      <c r="O24204" s="146"/>
      <c r="P24204" s="146"/>
      <c r="Q24204" s="146"/>
      <c r="R24204" s="34"/>
      <c r="S24204" s="35"/>
      <c r="T24204" s="147"/>
    </row>
    <row r="24205">
      <c r="A24205" s="147"/>
      <c r="B24205" s="64"/>
      <c r="C24205" s="147" t="s">
        <v>217</v>
      </c>
      <c r="E24205" s="161"/>
      <c r="F24205" s="162"/>
      <c r="G24205" s="147"/>
      <c r="H24205" s="146"/>
      <c r="J24205" s="146"/>
      <c r="L24205" s="150"/>
      <c r="N24205" s="163"/>
      <c r="O24205" s="146"/>
      <c r="P24205" s="146"/>
      <c r="Q24205" s="146"/>
      <c r="R24205" s="34"/>
      <c r="S24205" s="35"/>
      <c r="T24205" s="147"/>
    </row>
    <row r="24206">
      <c r="A24206" s="147"/>
      <c r="B24206" s="64"/>
      <c r="C24206" s="147" t="s">
        <v>217</v>
      </c>
      <c r="E24206" s="161"/>
      <c r="F24206" s="162"/>
      <c r="G24206" s="147"/>
      <c r="H24206" s="146"/>
      <c r="J24206" s="146"/>
      <c r="L24206" s="150"/>
      <c r="N24206" s="163"/>
      <c r="O24206" s="146"/>
      <c r="P24206" s="146"/>
      <c r="Q24206" s="146"/>
      <c r="R24206" s="34"/>
      <c r="S24206" s="35"/>
      <c r="T24206" s="147"/>
    </row>
    <row r="24207">
      <c r="A24207" s="147"/>
      <c r="B24207" s="64"/>
      <c r="C24207" s="147" t="s">
        <v>217</v>
      </c>
      <c r="E24207" s="161"/>
      <c r="F24207" s="162"/>
      <c r="G24207" s="147"/>
      <c r="H24207" s="146"/>
      <c r="J24207" s="146"/>
      <c r="L24207" s="150"/>
      <c r="N24207" s="163"/>
      <c r="O24207" s="146"/>
      <c r="P24207" s="146"/>
      <c r="Q24207" s="146"/>
      <c r="R24207" s="34"/>
      <c r="S24207" s="35"/>
      <c r="T24207" s="147"/>
    </row>
    <row r="24208">
      <c r="A24208" s="147"/>
      <c r="B24208" s="64"/>
      <c r="C24208" s="147" t="s">
        <v>217</v>
      </c>
      <c r="E24208" s="161"/>
      <c r="F24208" s="162"/>
      <c r="G24208" s="147"/>
      <c r="H24208" s="146"/>
      <c r="J24208" s="146"/>
      <c r="L24208" s="150"/>
      <c r="N24208" s="163"/>
      <c r="O24208" s="146"/>
      <c r="P24208" s="146"/>
      <c r="Q24208" s="146"/>
      <c r="R24208" s="34"/>
      <c r="S24208" s="35"/>
      <c r="T24208" s="147"/>
    </row>
    <row r="24209">
      <c r="A24209" s="147"/>
      <c r="B24209" s="64"/>
      <c r="C24209" s="147" t="s">
        <v>217</v>
      </c>
      <c r="E24209" s="161"/>
      <c r="F24209" s="162"/>
      <c r="G24209" s="147"/>
      <c r="H24209" s="146"/>
      <c r="J24209" s="146"/>
      <c r="L24209" s="150"/>
      <c r="N24209" s="163"/>
      <c r="O24209" s="146"/>
      <c r="P24209" s="146"/>
      <c r="Q24209" s="146"/>
      <c r="R24209" s="34"/>
      <c r="S24209" s="35"/>
      <c r="T24209" s="147"/>
    </row>
    <row r="24210">
      <c r="A24210" s="147"/>
      <c r="B24210" s="64"/>
      <c r="C24210" s="147" t="s">
        <v>217</v>
      </c>
      <c r="E24210" s="161"/>
      <c r="F24210" s="162"/>
      <c r="G24210" s="147"/>
      <c r="H24210" s="146"/>
      <c r="J24210" s="146"/>
      <c r="L24210" s="150"/>
      <c r="N24210" s="163"/>
      <c r="O24210" s="146"/>
      <c r="P24210" s="146"/>
      <c r="Q24210" s="146"/>
      <c r="R24210" s="34"/>
      <c r="S24210" s="35"/>
      <c r="T24210" s="147"/>
    </row>
    <row r="24211">
      <c r="A24211" s="147"/>
      <c r="B24211" s="64"/>
      <c r="C24211" s="147" t="s">
        <v>217</v>
      </c>
      <c r="E24211" s="161"/>
      <c r="F24211" s="162"/>
      <c r="G24211" s="147"/>
      <c r="H24211" s="146"/>
      <c r="J24211" s="146"/>
      <c r="L24211" s="150"/>
      <c r="N24211" s="163"/>
      <c r="O24211" s="146"/>
      <c r="P24211" s="146"/>
      <c r="Q24211" s="146"/>
      <c r="R24211" s="34"/>
      <c r="S24211" s="35"/>
      <c r="T24211" s="147"/>
    </row>
    <row r="24212">
      <c r="A24212" s="147"/>
      <c r="B24212" s="64"/>
      <c r="C24212" s="147" t="s">
        <v>217</v>
      </c>
      <c r="E24212" s="161"/>
      <c r="F24212" s="162"/>
      <c r="G24212" s="147"/>
      <c r="H24212" s="146"/>
      <c r="J24212" s="146"/>
      <c r="L24212" s="150"/>
      <c r="N24212" s="163"/>
      <c r="O24212" s="146"/>
      <c r="P24212" s="146"/>
      <c r="Q24212" s="146"/>
      <c r="R24212" s="34"/>
      <c r="S24212" s="35"/>
      <c r="T24212" s="147"/>
    </row>
    <row r="24213">
      <c r="A24213" s="147"/>
      <c r="B24213" s="64"/>
      <c r="C24213" s="147" t="s">
        <v>217</v>
      </c>
      <c r="E24213" s="161"/>
      <c r="F24213" s="162"/>
      <c r="G24213" s="147"/>
      <c r="H24213" s="146"/>
      <c r="J24213" s="146"/>
      <c r="L24213" s="150"/>
      <c r="N24213" s="163"/>
      <c r="O24213" s="146"/>
      <c r="P24213" s="146"/>
      <c r="Q24213" s="146"/>
      <c r="R24213" s="34"/>
      <c r="S24213" s="35"/>
      <c r="T24213" s="147"/>
    </row>
    <row r="24214">
      <c r="A24214" s="147"/>
      <c r="B24214" s="64"/>
      <c r="C24214" s="147" t="s">
        <v>217</v>
      </c>
      <c r="E24214" s="161"/>
      <c r="F24214" s="162"/>
      <c r="G24214" s="147"/>
      <c r="H24214" s="146"/>
      <c r="J24214" s="146"/>
      <c r="L24214" s="150"/>
      <c r="N24214" s="163"/>
      <c r="O24214" s="146"/>
      <c r="P24214" s="146"/>
      <c r="Q24214" s="146"/>
      <c r="R24214" s="34"/>
      <c r="S24214" s="35"/>
      <c r="T24214" s="147"/>
    </row>
    <row r="24215">
      <c r="A24215" s="147"/>
      <c r="B24215" s="64"/>
      <c r="C24215" s="147" t="s">
        <v>217</v>
      </c>
      <c r="E24215" s="161"/>
      <c r="F24215" s="162"/>
      <c r="G24215" s="147"/>
      <c r="H24215" s="146"/>
      <c r="J24215" s="146"/>
      <c r="L24215" s="150"/>
      <c r="N24215" s="163"/>
      <c r="O24215" s="146"/>
      <c r="P24215" s="146"/>
      <c r="Q24215" s="146"/>
      <c r="R24215" s="34"/>
      <c r="S24215" s="35"/>
      <c r="T24215" s="147"/>
    </row>
    <row r="24216">
      <c r="A24216" s="147"/>
      <c r="B24216" s="64"/>
      <c r="C24216" s="147" t="s">
        <v>217</v>
      </c>
      <c r="E24216" s="161"/>
      <c r="F24216" s="162"/>
      <c r="G24216" s="147"/>
      <c r="H24216" s="146"/>
      <c r="J24216" s="146"/>
      <c r="L24216" s="150"/>
      <c r="N24216" s="163"/>
      <c r="O24216" s="146"/>
      <c r="P24216" s="146"/>
      <c r="Q24216" s="146"/>
      <c r="R24216" s="34"/>
      <c r="S24216" s="35"/>
      <c r="T24216" s="147"/>
    </row>
    <row r="24217">
      <c r="A24217" s="147"/>
      <c r="B24217" s="64"/>
      <c r="C24217" s="147" t="s">
        <v>217</v>
      </c>
      <c r="E24217" s="161"/>
      <c r="F24217" s="162"/>
      <c r="G24217" s="147"/>
      <c r="H24217" s="146"/>
      <c r="J24217" s="146"/>
      <c r="L24217" s="150"/>
      <c r="N24217" s="163"/>
      <c r="O24217" s="146"/>
      <c r="P24217" s="146"/>
      <c r="Q24217" s="146"/>
      <c r="R24217" s="34"/>
      <c r="S24217" s="35"/>
      <c r="T24217" s="147"/>
    </row>
    <row r="24218">
      <c r="A24218" s="147"/>
      <c r="B24218" s="64"/>
      <c r="C24218" s="147" t="s">
        <v>217</v>
      </c>
      <c r="E24218" s="161"/>
      <c r="F24218" s="162"/>
      <c r="G24218" s="147"/>
      <c r="H24218" s="146"/>
      <c r="J24218" s="146"/>
      <c r="L24218" s="150"/>
      <c r="N24218" s="163"/>
      <c r="O24218" s="146"/>
      <c r="P24218" s="146"/>
      <c r="Q24218" s="146"/>
      <c r="R24218" s="34"/>
      <c r="S24218" s="35"/>
      <c r="T24218" s="147"/>
    </row>
    <row r="24219">
      <c r="A24219" s="147"/>
      <c r="B24219" s="64"/>
      <c r="C24219" s="147" t="s">
        <v>217</v>
      </c>
      <c r="E24219" s="161"/>
      <c r="F24219" s="162"/>
      <c r="G24219" s="147"/>
      <c r="H24219" s="146"/>
      <c r="J24219" s="146"/>
      <c r="L24219" s="150"/>
      <c r="N24219" s="163"/>
      <c r="O24219" s="146"/>
      <c r="P24219" s="146"/>
      <c r="Q24219" s="146"/>
      <c r="R24219" s="34"/>
      <c r="S24219" s="35"/>
      <c r="T24219" s="147"/>
    </row>
    <row r="24220">
      <c r="A24220" s="147"/>
      <c r="B24220" s="64"/>
      <c r="C24220" s="147" t="s">
        <v>217</v>
      </c>
      <c r="E24220" s="161"/>
      <c r="F24220" s="162"/>
      <c r="G24220" s="147"/>
      <c r="H24220" s="146"/>
      <c r="J24220" s="146"/>
      <c r="L24220" s="150"/>
      <c r="N24220" s="163"/>
      <c r="O24220" s="146"/>
      <c r="P24220" s="146"/>
      <c r="Q24220" s="146"/>
      <c r="R24220" s="34"/>
      <c r="S24220" s="35"/>
      <c r="T24220" s="147"/>
    </row>
    <row r="24221">
      <c r="A24221" s="147"/>
      <c r="B24221" s="64"/>
      <c r="C24221" s="147" t="s">
        <v>217</v>
      </c>
      <c r="E24221" s="161"/>
      <c r="F24221" s="162"/>
      <c r="G24221" s="147"/>
      <c r="H24221" s="146"/>
      <c r="J24221" s="146"/>
      <c r="L24221" s="150"/>
      <c r="N24221" s="163"/>
      <c r="O24221" s="146"/>
      <c r="P24221" s="146"/>
      <c r="Q24221" s="146"/>
      <c r="R24221" s="34"/>
      <c r="S24221" s="35"/>
      <c r="T24221" s="147"/>
    </row>
    <row r="24222">
      <c r="A24222" s="147"/>
      <c r="B24222" s="64"/>
      <c r="C24222" s="147" t="s">
        <v>217</v>
      </c>
      <c r="E24222" s="161"/>
      <c r="F24222" s="162"/>
      <c r="G24222" s="147"/>
      <c r="H24222" s="146"/>
      <c r="J24222" s="146"/>
      <c r="L24222" s="150"/>
      <c r="N24222" s="163"/>
      <c r="O24222" s="146"/>
      <c r="P24222" s="146"/>
      <c r="Q24222" s="146"/>
      <c r="R24222" s="34"/>
      <c r="S24222" s="35"/>
      <c r="T24222" s="147"/>
    </row>
    <row r="24223">
      <c r="A24223" s="147"/>
      <c r="B24223" s="64"/>
      <c r="C24223" s="147" t="s">
        <v>217</v>
      </c>
      <c r="E24223" s="161"/>
      <c r="F24223" s="162"/>
      <c r="G24223" s="147"/>
      <c r="H24223" s="146"/>
      <c r="J24223" s="146"/>
      <c r="L24223" s="150"/>
      <c r="N24223" s="163"/>
      <c r="O24223" s="146"/>
      <c r="P24223" s="146"/>
      <c r="Q24223" s="146"/>
      <c r="R24223" s="34"/>
      <c r="S24223" s="35"/>
      <c r="T24223" s="147"/>
    </row>
    <row r="24224">
      <c r="A24224" s="147"/>
      <c r="B24224" s="64"/>
      <c r="C24224" s="147" t="s">
        <v>217</v>
      </c>
      <c r="E24224" s="161"/>
      <c r="F24224" s="162"/>
      <c r="G24224" s="147"/>
      <c r="H24224" s="146"/>
      <c r="J24224" s="146"/>
      <c r="L24224" s="150"/>
      <c r="N24224" s="163"/>
      <c r="O24224" s="146"/>
      <c r="P24224" s="146"/>
      <c r="Q24224" s="146"/>
      <c r="R24224" s="34"/>
      <c r="S24224" s="35"/>
      <c r="T24224" s="147"/>
    </row>
    <row r="24225">
      <c r="A24225" s="147"/>
      <c r="B24225" s="64"/>
      <c r="C24225" s="147" t="s">
        <v>217</v>
      </c>
      <c r="E24225" s="161"/>
      <c r="F24225" s="162"/>
      <c r="G24225" s="147"/>
      <c r="H24225" s="146"/>
      <c r="J24225" s="146"/>
      <c r="L24225" s="150"/>
      <c r="N24225" s="163"/>
      <c r="O24225" s="146"/>
      <c r="P24225" s="146"/>
      <c r="Q24225" s="146"/>
      <c r="R24225" s="34"/>
      <c r="S24225" s="35"/>
      <c r="T24225" s="147"/>
    </row>
    <row r="24226">
      <c r="A24226" s="147"/>
      <c r="B24226" s="64"/>
      <c r="C24226" s="147" t="s">
        <v>217</v>
      </c>
      <c r="E24226" s="161"/>
      <c r="F24226" s="162"/>
      <c r="G24226" s="147"/>
      <c r="H24226" s="146"/>
      <c r="J24226" s="146"/>
      <c r="L24226" s="150"/>
      <c r="N24226" s="163"/>
      <c r="O24226" s="146"/>
      <c r="P24226" s="146"/>
      <c r="Q24226" s="146"/>
      <c r="R24226" s="34"/>
      <c r="S24226" s="35"/>
      <c r="T24226" s="147"/>
    </row>
    <row r="24227">
      <c r="A24227" s="147"/>
      <c r="B24227" s="64"/>
      <c r="C24227" s="147" t="s">
        <v>217</v>
      </c>
      <c r="E24227" s="161"/>
      <c r="F24227" s="162"/>
      <c r="G24227" s="147"/>
      <c r="H24227" s="146"/>
      <c r="J24227" s="146"/>
      <c r="L24227" s="150"/>
      <c r="N24227" s="163"/>
      <c r="O24227" s="146"/>
      <c r="P24227" s="146"/>
      <c r="Q24227" s="146"/>
      <c r="R24227" s="34"/>
      <c r="S24227" s="35"/>
      <c r="T24227" s="147"/>
    </row>
    <row r="24228">
      <c r="A24228" s="147"/>
      <c r="B24228" s="64"/>
      <c r="C24228" s="147" t="s">
        <v>217</v>
      </c>
      <c r="E24228" s="161"/>
      <c r="F24228" s="162"/>
      <c r="G24228" s="147"/>
      <c r="H24228" s="146"/>
      <c r="J24228" s="146"/>
      <c r="L24228" s="150"/>
      <c r="N24228" s="163"/>
      <c r="O24228" s="146"/>
      <c r="P24228" s="146"/>
      <c r="Q24228" s="146"/>
      <c r="R24228" s="34"/>
      <c r="S24228" s="35"/>
      <c r="T24228" s="147"/>
    </row>
    <row r="24229">
      <c r="A24229" s="147"/>
      <c r="B24229" s="64"/>
      <c r="C24229" s="147" t="s">
        <v>217</v>
      </c>
      <c r="E24229" s="161"/>
      <c r="F24229" s="162"/>
      <c r="G24229" s="147"/>
      <c r="H24229" s="146"/>
      <c r="J24229" s="146"/>
      <c r="L24229" s="150"/>
      <c r="N24229" s="163"/>
      <c r="O24229" s="146"/>
      <c r="P24229" s="146"/>
      <c r="Q24229" s="146"/>
      <c r="R24229" s="34"/>
      <c r="S24229" s="35"/>
      <c r="T24229" s="147"/>
    </row>
    <row r="24230">
      <c r="A24230" s="147"/>
      <c r="B24230" s="64"/>
      <c r="C24230" s="147" t="s">
        <v>217</v>
      </c>
      <c r="E24230" s="161"/>
      <c r="F24230" s="162"/>
      <c r="G24230" s="147"/>
      <c r="H24230" s="146"/>
      <c r="J24230" s="146"/>
      <c r="L24230" s="150"/>
      <c r="N24230" s="163"/>
      <c r="O24230" s="146"/>
      <c r="P24230" s="146"/>
      <c r="Q24230" s="146"/>
      <c r="R24230" s="34"/>
      <c r="S24230" s="35"/>
      <c r="T24230" s="147"/>
    </row>
    <row r="24231">
      <c r="A24231" s="147"/>
      <c r="B24231" s="64"/>
      <c r="C24231" s="147" t="s">
        <v>217</v>
      </c>
      <c r="E24231" s="161"/>
      <c r="F24231" s="162"/>
      <c r="G24231" s="147"/>
      <c r="H24231" s="146"/>
      <c r="J24231" s="146"/>
      <c r="L24231" s="150"/>
      <c r="N24231" s="163"/>
      <c r="O24231" s="146"/>
      <c r="P24231" s="146"/>
      <c r="Q24231" s="146"/>
      <c r="R24231" s="34"/>
      <c r="S24231" s="35"/>
      <c r="T24231" s="147"/>
    </row>
    <row r="24232">
      <c r="A24232" s="147"/>
      <c r="B24232" s="64"/>
      <c r="C24232" s="147" t="s">
        <v>217</v>
      </c>
      <c r="E24232" s="161"/>
      <c r="F24232" s="162"/>
      <c r="G24232" s="147"/>
      <c r="H24232" s="146"/>
      <c r="J24232" s="146"/>
      <c r="L24232" s="150"/>
      <c r="N24232" s="163"/>
      <c r="O24232" s="146"/>
      <c r="P24232" s="146"/>
      <c r="Q24232" s="146"/>
      <c r="R24232" s="34"/>
      <c r="S24232" s="35"/>
      <c r="T24232" s="147"/>
    </row>
    <row r="24233">
      <c r="A24233" s="147"/>
      <c r="B24233" s="64"/>
      <c r="C24233" s="147" t="s">
        <v>217</v>
      </c>
      <c r="E24233" s="161"/>
      <c r="F24233" s="162"/>
      <c r="G24233" s="147"/>
      <c r="H24233" s="146"/>
      <c r="J24233" s="146"/>
      <c r="L24233" s="150"/>
      <c r="N24233" s="163"/>
      <c r="O24233" s="146"/>
      <c r="P24233" s="146"/>
      <c r="Q24233" s="146"/>
      <c r="R24233" s="34"/>
      <c r="S24233" s="35"/>
      <c r="T24233" s="147"/>
    </row>
    <row r="24234">
      <c r="A24234" s="147"/>
      <c r="B24234" s="64"/>
      <c r="C24234" s="147" t="s">
        <v>217</v>
      </c>
      <c r="E24234" s="161"/>
      <c r="F24234" s="162"/>
      <c r="G24234" s="147"/>
      <c r="H24234" s="146"/>
      <c r="J24234" s="146"/>
      <c r="L24234" s="150"/>
      <c r="N24234" s="163"/>
      <c r="O24234" s="146"/>
      <c r="P24234" s="146"/>
      <c r="Q24234" s="146"/>
      <c r="R24234" s="34"/>
      <c r="S24234" s="35"/>
      <c r="T24234" s="147"/>
    </row>
    <row r="24235">
      <c r="A24235" s="147"/>
      <c r="B24235" s="64"/>
      <c r="C24235" s="147" t="s">
        <v>217</v>
      </c>
      <c r="E24235" s="161"/>
      <c r="F24235" s="162"/>
      <c r="G24235" s="147"/>
      <c r="H24235" s="146"/>
      <c r="J24235" s="146"/>
      <c r="L24235" s="150"/>
      <c r="N24235" s="163"/>
      <c r="O24235" s="146"/>
      <c r="P24235" s="146"/>
      <c r="Q24235" s="146"/>
      <c r="R24235" s="34"/>
      <c r="S24235" s="35"/>
      <c r="T24235" s="147"/>
    </row>
    <row r="24236">
      <c r="A24236" s="147"/>
      <c r="B24236" s="64"/>
      <c r="C24236" s="147" t="s">
        <v>217</v>
      </c>
      <c r="E24236" s="161"/>
      <c r="F24236" s="162"/>
      <c r="G24236" s="147"/>
      <c r="H24236" s="146"/>
      <c r="J24236" s="146"/>
      <c r="L24236" s="150"/>
      <c r="N24236" s="163"/>
      <c r="O24236" s="146"/>
      <c r="P24236" s="146"/>
      <c r="Q24236" s="146"/>
      <c r="R24236" s="34"/>
      <c r="S24236" s="35"/>
      <c r="T24236" s="147"/>
    </row>
    <row r="24237">
      <c r="A24237" s="147"/>
      <c r="B24237" s="64"/>
      <c r="C24237" s="147" t="s">
        <v>217</v>
      </c>
      <c r="E24237" s="161"/>
      <c r="F24237" s="162"/>
      <c r="G24237" s="147"/>
      <c r="H24237" s="146"/>
      <c r="J24237" s="146"/>
      <c r="L24237" s="150"/>
      <c r="N24237" s="163"/>
      <c r="O24237" s="146"/>
      <c r="P24237" s="146"/>
      <c r="Q24237" s="146"/>
      <c r="R24237" s="34"/>
      <c r="S24237" s="35"/>
      <c r="T24237" s="147"/>
    </row>
    <row r="24238">
      <c r="A24238" s="147"/>
      <c r="B24238" s="64"/>
      <c r="C24238" s="147" t="s">
        <v>217</v>
      </c>
      <c r="E24238" s="161"/>
      <c r="F24238" s="162"/>
      <c r="G24238" s="147"/>
      <c r="H24238" s="146"/>
      <c r="J24238" s="146"/>
      <c r="L24238" s="150"/>
      <c r="N24238" s="163"/>
      <c r="O24238" s="146"/>
      <c r="P24238" s="146"/>
      <c r="Q24238" s="146"/>
      <c r="R24238" s="34"/>
      <c r="S24238" s="35"/>
      <c r="T24238" s="147"/>
    </row>
    <row r="24239">
      <c r="A24239" s="147"/>
      <c r="B24239" s="64"/>
      <c r="C24239" s="147" t="s">
        <v>217</v>
      </c>
      <c r="E24239" s="161"/>
      <c r="F24239" s="162"/>
      <c r="G24239" s="147"/>
      <c r="H24239" s="146"/>
      <c r="J24239" s="146"/>
      <c r="L24239" s="150"/>
      <c r="N24239" s="163"/>
      <c r="O24239" s="146"/>
      <c r="P24239" s="146"/>
      <c r="Q24239" s="146"/>
      <c r="R24239" s="34"/>
      <c r="S24239" s="35"/>
      <c r="T24239" s="147"/>
    </row>
    <row r="24240">
      <c r="A24240" s="147"/>
      <c r="B24240" s="64"/>
      <c r="C24240" s="147" t="s">
        <v>217</v>
      </c>
      <c r="E24240" s="161"/>
      <c r="F24240" s="162"/>
      <c r="G24240" s="147"/>
      <c r="H24240" s="146"/>
      <c r="J24240" s="146"/>
      <c r="L24240" s="150"/>
      <c r="N24240" s="163"/>
      <c r="O24240" s="146"/>
      <c r="P24240" s="146"/>
      <c r="Q24240" s="146"/>
      <c r="R24240" s="34"/>
      <c r="S24240" s="35"/>
      <c r="T24240" s="147"/>
    </row>
    <row r="24241">
      <c r="A24241" s="147"/>
      <c r="B24241" s="64"/>
      <c r="C24241" s="147" t="s">
        <v>217</v>
      </c>
      <c r="E24241" s="161"/>
      <c r="F24241" s="162"/>
      <c r="G24241" s="147"/>
      <c r="H24241" s="146"/>
      <c r="J24241" s="146"/>
      <c r="L24241" s="150"/>
      <c r="N24241" s="163"/>
      <c r="O24241" s="146"/>
      <c r="P24241" s="146"/>
      <c r="Q24241" s="146"/>
      <c r="R24241" s="34"/>
      <c r="S24241" s="35"/>
      <c r="T24241" s="147"/>
    </row>
    <row r="24242">
      <c r="A24242" s="147"/>
      <c r="B24242" s="64"/>
      <c r="C24242" s="147" t="s">
        <v>217</v>
      </c>
      <c r="E24242" s="161"/>
      <c r="F24242" s="162"/>
      <c r="G24242" s="147"/>
      <c r="H24242" s="146"/>
      <c r="J24242" s="146"/>
      <c r="L24242" s="150"/>
      <c r="N24242" s="163"/>
      <c r="O24242" s="146"/>
      <c r="P24242" s="146"/>
      <c r="Q24242" s="146"/>
      <c r="R24242" s="34"/>
      <c r="S24242" s="35"/>
      <c r="T24242" s="147"/>
    </row>
    <row r="24243">
      <c r="A24243" s="147"/>
      <c r="B24243" s="64"/>
      <c r="C24243" s="147" t="s">
        <v>217</v>
      </c>
      <c r="E24243" s="161"/>
      <c r="F24243" s="162"/>
      <c r="G24243" s="147"/>
      <c r="H24243" s="146"/>
      <c r="J24243" s="146"/>
      <c r="L24243" s="150"/>
      <c r="N24243" s="163"/>
      <c r="O24243" s="146"/>
      <c r="P24243" s="146"/>
      <c r="Q24243" s="146"/>
      <c r="R24243" s="34"/>
      <c r="S24243" s="35"/>
      <c r="T24243" s="147"/>
    </row>
    <row r="24244">
      <c r="A24244" s="147"/>
      <c r="B24244" s="64"/>
      <c r="C24244" s="147" t="s">
        <v>217</v>
      </c>
      <c r="E24244" s="161"/>
      <c r="F24244" s="162"/>
      <c r="G24244" s="147"/>
      <c r="H24244" s="146"/>
      <c r="J24244" s="146"/>
      <c r="L24244" s="150"/>
      <c r="N24244" s="163"/>
      <c r="O24244" s="146"/>
      <c r="P24244" s="146"/>
      <c r="Q24244" s="146"/>
      <c r="R24244" s="34"/>
      <c r="S24244" s="35"/>
      <c r="T24244" s="147"/>
    </row>
    <row r="24245">
      <c r="A24245" s="147"/>
      <c r="B24245" s="64"/>
      <c r="C24245" s="147" t="s">
        <v>217</v>
      </c>
      <c r="E24245" s="161"/>
      <c r="F24245" s="162"/>
      <c r="G24245" s="147"/>
      <c r="H24245" s="146"/>
      <c r="J24245" s="146"/>
      <c r="L24245" s="150"/>
      <c r="N24245" s="163"/>
      <c r="O24245" s="146"/>
      <c r="P24245" s="146"/>
      <c r="Q24245" s="146"/>
      <c r="R24245" s="34"/>
      <c r="S24245" s="35"/>
      <c r="T24245" s="147"/>
    </row>
    <row r="24246">
      <c r="A24246" s="147"/>
      <c r="B24246" s="64"/>
      <c r="C24246" s="147" t="s">
        <v>217</v>
      </c>
      <c r="E24246" s="161"/>
      <c r="F24246" s="162"/>
      <c r="G24246" s="147"/>
      <c r="H24246" s="146"/>
      <c r="J24246" s="146"/>
      <c r="L24246" s="150"/>
      <c r="N24246" s="163"/>
      <c r="O24246" s="146"/>
      <c r="P24246" s="146"/>
      <c r="Q24246" s="146"/>
      <c r="R24246" s="34"/>
      <c r="S24246" s="35"/>
      <c r="T24246" s="147"/>
    </row>
    <row r="24247">
      <c r="A24247" s="147"/>
      <c r="B24247" s="64"/>
      <c r="C24247" s="147" t="s">
        <v>217</v>
      </c>
      <c r="E24247" s="161"/>
      <c r="F24247" s="162"/>
      <c r="G24247" s="147"/>
      <c r="H24247" s="146"/>
      <c r="J24247" s="146"/>
      <c r="L24247" s="150"/>
      <c r="N24247" s="163"/>
      <c r="O24247" s="146"/>
      <c r="P24247" s="146"/>
      <c r="Q24247" s="146"/>
      <c r="R24247" s="34"/>
      <c r="S24247" s="35"/>
      <c r="T24247" s="147"/>
    </row>
    <row r="24248">
      <c r="A24248" s="147"/>
      <c r="B24248" s="64"/>
      <c r="C24248" s="147" t="s">
        <v>217</v>
      </c>
      <c r="E24248" s="161"/>
      <c r="F24248" s="162"/>
      <c r="G24248" s="147"/>
      <c r="H24248" s="146"/>
      <c r="J24248" s="146"/>
      <c r="L24248" s="150"/>
      <c r="N24248" s="163"/>
      <c r="O24248" s="146"/>
      <c r="P24248" s="146"/>
      <c r="Q24248" s="146"/>
      <c r="R24248" s="34"/>
      <c r="S24248" s="35"/>
      <c r="T24248" s="147"/>
    </row>
    <row r="24249">
      <c r="A24249" s="147"/>
      <c r="B24249" s="64"/>
      <c r="C24249" s="147" t="s">
        <v>217</v>
      </c>
      <c r="E24249" s="161"/>
      <c r="F24249" s="162"/>
      <c r="G24249" s="147"/>
      <c r="H24249" s="146"/>
      <c r="J24249" s="146"/>
      <c r="L24249" s="150"/>
      <c r="N24249" s="163"/>
      <c r="O24249" s="146"/>
      <c r="P24249" s="146"/>
      <c r="Q24249" s="146"/>
      <c r="R24249" s="34"/>
      <c r="S24249" s="35"/>
      <c r="T24249" s="147"/>
    </row>
    <row r="24250">
      <c r="A24250" s="147"/>
      <c r="B24250" s="64"/>
      <c r="C24250" s="147" t="s">
        <v>217</v>
      </c>
      <c r="E24250" s="161"/>
      <c r="F24250" s="162"/>
      <c r="G24250" s="147"/>
      <c r="H24250" s="146"/>
      <c r="J24250" s="146"/>
      <c r="L24250" s="150"/>
      <c r="N24250" s="163"/>
      <c r="O24250" s="146"/>
      <c r="P24250" s="146"/>
      <c r="Q24250" s="146"/>
      <c r="R24250" s="34"/>
      <c r="S24250" s="35"/>
      <c r="T24250" s="147"/>
    </row>
    <row r="24251">
      <c r="A24251" s="147"/>
      <c r="B24251" s="64"/>
      <c r="C24251" s="147" t="s">
        <v>217</v>
      </c>
      <c r="E24251" s="161"/>
      <c r="F24251" s="162"/>
      <c r="G24251" s="147"/>
      <c r="H24251" s="146"/>
      <c r="J24251" s="146"/>
      <c r="L24251" s="150"/>
      <c r="N24251" s="163"/>
      <c r="O24251" s="146"/>
      <c r="P24251" s="146"/>
      <c r="Q24251" s="146"/>
      <c r="R24251" s="34"/>
      <c r="S24251" s="35"/>
      <c r="T24251" s="147"/>
    </row>
    <row r="24252">
      <c r="A24252" s="147"/>
      <c r="B24252" s="64"/>
      <c r="C24252" s="147" t="s">
        <v>217</v>
      </c>
      <c r="E24252" s="161"/>
      <c r="F24252" s="162"/>
      <c r="G24252" s="147"/>
      <c r="H24252" s="146"/>
      <c r="J24252" s="146"/>
      <c r="L24252" s="150"/>
      <c r="N24252" s="163"/>
      <c r="O24252" s="146"/>
      <c r="P24252" s="146"/>
      <c r="Q24252" s="146"/>
      <c r="R24252" s="34"/>
      <c r="S24252" s="35"/>
      <c r="T24252" s="147"/>
    </row>
    <row r="24253">
      <c r="A24253" s="147"/>
      <c r="B24253" s="64"/>
      <c r="C24253" s="147" t="s">
        <v>217</v>
      </c>
      <c r="E24253" s="161"/>
      <c r="F24253" s="162"/>
      <c r="G24253" s="147"/>
      <c r="H24253" s="146"/>
      <c r="J24253" s="146"/>
      <c r="L24253" s="150"/>
      <c r="N24253" s="163"/>
      <c r="O24253" s="146"/>
      <c r="P24253" s="146"/>
      <c r="Q24253" s="146"/>
      <c r="R24253" s="34"/>
      <c r="S24253" s="35"/>
      <c r="T24253" s="147"/>
    </row>
    <row r="24254">
      <c r="A24254" s="147"/>
      <c r="B24254" s="64"/>
      <c r="C24254" s="147" t="s">
        <v>217</v>
      </c>
      <c r="E24254" s="161"/>
      <c r="F24254" s="162"/>
      <c r="G24254" s="147"/>
      <c r="H24254" s="146"/>
      <c r="J24254" s="146"/>
      <c r="L24254" s="150"/>
      <c r="N24254" s="163"/>
      <c r="O24254" s="146"/>
      <c r="P24254" s="146"/>
      <c r="Q24254" s="146"/>
      <c r="R24254" s="34"/>
      <c r="S24254" s="35"/>
      <c r="T24254" s="147"/>
    </row>
    <row r="24255">
      <c r="A24255" s="147"/>
      <c r="B24255" s="64"/>
      <c r="C24255" s="147" t="s">
        <v>217</v>
      </c>
      <c r="E24255" s="161"/>
      <c r="F24255" s="162"/>
      <c r="G24255" s="147"/>
      <c r="H24255" s="146"/>
      <c r="J24255" s="146"/>
      <c r="L24255" s="150"/>
      <c r="N24255" s="163"/>
      <c r="O24255" s="146"/>
      <c r="P24255" s="146"/>
      <c r="Q24255" s="146"/>
      <c r="R24255" s="34"/>
      <c r="S24255" s="35"/>
      <c r="T24255" s="147"/>
    </row>
    <row r="24256">
      <c r="A24256" s="147"/>
      <c r="B24256" s="64"/>
      <c r="C24256" s="147" t="s">
        <v>217</v>
      </c>
      <c r="E24256" s="161"/>
      <c r="F24256" s="162"/>
      <c r="G24256" s="147"/>
      <c r="H24256" s="146"/>
      <c r="J24256" s="146"/>
      <c r="L24256" s="150"/>
      <c r="N24256" s="163"/>
      <c r="O24256" s="146"/>
      <c r="P24256" s="146"/>
      <c r="Q24256" s="146"/>
      <c r="R24256" s="34"/>
      <c r="S24256" s="35"/>
      <c r="T24256" s="147"/>
    </row>
    <row r="24257">
      <c r="A24257" s="147"/>
      <c r="B24257" s="64"/>
      <c r="C24257" s="147" t="s">
        <v>217</v>
      </c>
      <c r="E24257" s="161"/>
      <c r="F24257" s="162"/>
      <c r="G24257" s="147"/>
      <c r="H24257" s="146"/>
      <c r="J24257" s="146"/>
      <c r="L24257" s="150"/>
      <c r="N24257" s="163"/>
      <c r="O24257" s="146"/>
      <c r="P24257" s="146"/>
      <c r="Q24257" s="146"/>
      <c r="R24257" s="34"/>
      <c r="S24257" s="35"/>
      <c r="T24257" s="147"/>
    </row>
    <row r="24258">
      <c r="A24258" s="147"/>
      <c r="B24258" s="64"/>
      <c r="C24258" s="147" t="s">
        <v>217</v>
      </c>
      <c r="E24258" s="161"/>
      <c r="F24258" s="162"/>
      <c r="G24258" s="147"/>
      <c r="H24258" s="146"/>
      <c r="J24258" s="146"/>
      <c r="L24258" s="150"/>
      <c r="N24258" s="163"/>
      <c r="O24258" s="146"/>
      <c r="P24258" s="146"/>
      <c r="Q24258" s="146"/>
      <c r="R24258" s="34"/>
      <c r="S24258" s="35"/>
      <c r="T24258" s="147"/>
    </row>
    <row r="24259">
      <c r="A24259" s="147"/>
      <c r="B24259" s="64"/>
      <c r="C24259" s="147" t="s">
        <v>217</v>
      </c>
      <c r="E24259" s="161"/>
      <c r="F24259" s="162"/>
      <c r="G24259" s="147"/>
      <c r="H24259" s="146"/>
      <c r="J24259" s="146"/>
      <c r="L24259" s="150"/>
      <c r="N24259" s="163"/>
      <c r="O24259" s="146"/>
      <c r="P24259" s="146"/>
      <c r="Q24259" s="146"/>
      <c r="R24259" s="34"/>
      <c r="S24259" s="35"/>
      <c r="T24259" s="147"/>
    </row>
    <row r="24260">
      <c r="A24260" s="147"/>
      <c r="B24260" s="64"/>
      <c r="C24260" s="147" t="s">
        <v>217</v>
      </c>
      <c r="E24260" s="161"/>
      <c r="F24260" s="162"/>
      <c r="G24260" s="147"/>
      <c r="H24260" s="146"/>
      <c r="J24260" s="146"/>
      <c r="L24260" s="150"/>
      <c r="N24260" s="163"/>
      <c r="O24260" s="146"/>
      <c r="P24260" s="146"/>
      <c r="Q24260" s="146"/>
      <c r="R24260" s="34"/>
      <c r="S24260" s="35"/>
      <c r="T24260" s="147"/>
    </row>
    <row r="24261">
      <c r="A24261" s="147"/>
      <c r="B24261" s="64"/>
      <c r="C24261" s="147" t="s">
        <v>217</v>
      </c>
      <c r="E24261" s="161"/>
      <c r="F24261" s="162"/>
      <c r="G24261" s="147"/>
      <c r="H24261" s="146"/>
      <c r="J24261" s="146"/>
      <c r="L24261" s="150"/>
      <c r="N24261" s="163"/>
      <c r="O24261" s="146"/>
      <c r="P24261" s="146"/>
      <c r="Q24261" s="146"/>
      <c r="R24261" s="34"/>
      <c r="S24261" s="35"/>
      <c r="T24261" s="147"/>
    </row>
    <row r="24262">
      <c r="A24262" s="147"/>
      <c r="B24262" s="64"/>
      <c r="C24262" s="147" t="s">
        <v>217</v>
      </c>
      <c r="E24262" s="161"/>
      <c r="F24262" s="162"/>
      <c r="G24262" s="147"/>
      <c r="H24262" s="146"/>
      <c r="J24262" s="146"/>
      <c r="L24262" s="150"/>
      <c r="N24262" s="163"/>
      <c r="O24262" s="146"/>
      <c r="P24262" s="146"/>
      <c r="Q24262" s="146"/>
      <c r="R24262" s="34"/>
      <c r="S24262" s="35"/>
      <c r="T24262" s="147"/>
    </row>
    <row r="24263">
      <c r="A24263" s="147"/>
      <c r="B24263" s="64"/>
      <c r="C24263" s="147" t="s">
        <v>217</v>
      </c>
      <c r="E24263" s="161"/>
      <c r="F24263" s="162"/>
      <c r="G24263" s="147"/>
      <c r="H24263" s="146"/>
      <c r="J24263" s="146"/>
      <c r="L24263" s="150"/>
      <c r="N24263" s="163"/>
      <c r="O24263" s="146"/>
      <c r="P24263" s="146"/>
      <c r="Q24263" s="146"/>
      <c r="R24263" s="34"/>
      <c r="S24263" s="35"/>
      <c r="T24263" s="147"/>
    </row>
    <row r="24264">
      <c r="A24264" s="147"/>
      <c r="B24264" s="64"/>
      <c r="C24264" s="147" t="s">
        <v>217</v>
      </c>
      <c r="E24264" s="161"/>
      <c r="F24264" s="162"/>
      <c r="G24264" s="147"/>
      <c r="H24264" s="146"/>
      <c r="J24264" s="146"/>
      <c r="L24264" s="150"/>
      <c r="N24264" s="163"/>
      <c r="O24264" s="146"/>
      <c r="P24264" s="146"/>
      <c r="Q24264" s="146"/>
      <c r="R24264" s="34"/>
      <c r="S24264" s="35"/>
      <c r="T24264" s="147"/>
    </row>
    <row r="24265">
      <c r="A24265" s="147"/>
      <c r="B24265" s="64"/>
      <c r="C24265" s="147" t="s">
        <v>217</v>
      </c>
      <c r="E24265" s="161"/>
      <c r="F24265" s="162"/>
      <c r="G24265" s="147"/>
      <c r="H24265" s="146"/>
      <c r="J24265" s="146"/>
      <c r="L24265" s="150"/>
      <c r="N24265" s="163"/>
      <c r="O24265" s="146"/>
      <c r="P24265" s="146"/>
      <c r="Q24265" s="146"/>
      <c r="R24265" s="34"/>
      <c r="S24265" s="35"/>
      <c r="T24265" s="147"/>
    </row>
    <row r="24266">
      <c r="A24266" s="147"/>
      <c r="B24266" s="64"/>
      <c r="C24266" s="147" t="s">
        <v>217</v>
      </c>
      <c r="E24266" s="161"/>
      <c r="F24266" s="162"/>
      <c r="G24266" s="147"/>
      <c r="H24266" s="146"/>
      <c r="J24266" s="146"/>
      <c r="L24266" s="150"/>
      <c r="N24266" s="163"/>
      <c r="O24266" s="146"/>
      <c r="P24266" s="146"/>
      <c r="Q24266" s="146"/>
      <c r="R24266" s="34"/>
      <c r="S24266" s="35"/>
      <c r="T24266" s="147"/>
    </row>
    <row r="24267">
      <c r="A24267" s="147"/>
      <c r="B24267" s="64"/>
      <c r="C24267" s="147" t="s">
        <v>217</v>
      </c>
      <c r="E24267" s="161"/>
      <c r="F24267" s="162"/>
      <c r="G24267" s="147"/>
      <c r="H24267" s="146"/>
      <c r="J24267" s="146"/>
      <c r="L24267" s="150"/>
      <c r="N24267" s="163"/>
      <c r="O24267" s="146"/>
      <c r="P24267" s="146"/>
      <c r="Q24267" s="146"/>
      <c r="R24267" s="34"/>
      <c r="S24267" s="35"/>
      <c r="T24267" s="147"/>
    </row>
    <row r="24268">
      <c r="A24268" s="147"/>
      <c r="B24268" s="64"/>
      <c r="C24268" s="147" t="s">
        <v>217</v>
      </c>
      <c r="E24268" s="161"/>
      <c r="F24268" s="162"/>
      <c r="G24268" s="147"/>
      <c r="H24268" s="146"/>
      <c r="J24268" s="146"/>
      <c r="L24268" s="150"/>
      <c r="N24268" s="163"/>
      <c r="O24268" s="146"/>
      <c r="P24268" s="146"/>
      <c r="Q24268" s="146"/>
      <c r="R24268" s="34"/>
      <c r="S24268" s="35"/>
      <c r="T24268" s="147"/>
    </row>
    <row r="24269">
      <c r="A24269" s="147"/>
      <c r="B24269" s="64"/>
      <c r="C24269" s="147" t="s">
        <v>217</v>
      </c>
      <c r="E24269" s="161"/>
      <c r="F24269" s="162"/>
      <c r="G24269" s="147"/>
      <c r="H24269" s="146"/>
      <c r="J24269" s="146"/>
      <c r="L24269" s="150"/>
      <c r="N24269" s="163"/>
      <c r="O24269" s="146"/>
      <c r="P24269" s="146"/>
      <c r="Q24269" s="146"/>
      <c r="R24269" s="34"/>
      <c r="S24269" s="35"/>
      <c r="T24269" s="147"/>
    </row>
    <row r="24270">
      <c r="A24270" s="147"/>
      <c r="B24270" s="64"/>
      <c r="C24270" s="147" t="s">
        <v>217</v>
      </c>
      <c r="E24270" s="161"/>
      <c r="F24270" s="162"/>
      <c r="G24270" s="147"/>
      <c r="H24270" s="146"/>
      <c r="J24270" s="146"/>
      <c r="L24270" s="150"/>
      <c r="N24270" s="163"/>
      <c r="O24270" s="146"/>
      <c r="P24270" s="146"/>
      <c r="Q24270" s="146"/>
      <c r="R24270" s="34"/>
      <c r="S24270" s="35"/>
      <c r="T24270" s="147"/>
    </row>
    <row r="24271">
      <c r="A24271" s="147"/>
      <c r="B24271" s="64"/>
      <c r="C24271" s="147" t="s">
        <v>217</v>
      </c>
      <c r="E24271" s="161"/>
      <c r="F24271" s="162"/>
      <c r="G24271" s="147"/>
      <c r="H24271" s="146"/>
      <c r="J24271" s="146"/>
      <c r="L24271" s="150"/>
      <c r="N24271" s="163"/>
      <c r="O24271" s="146"/>
      <c r="P24271" s="146"/>
      <c r="Q24271" s="146"/>
      <c r="R24271" s="34"/>
      <c r="S24271" s="35"/>
      <c r="T24271" s="147"/>
    </row>
    <row r="24272">
      <c r="A24272" s="147"/>
      <c r="B24272" s="64"/>
      <c r="C24272" s="147" t="s">
        <v>217</v>
      </c>
      <c r="E24272" s="161"/>
      <c r="F24272" s="162"/>
      <c r="G24272" s="147"/>
      <c r="H24272" s="146"/>
      <c r="J24272" s="146"/>
      <c r="L24272" s="150"/>
      <c r="N24272" s="163"/>
      <c r="O24272" s="146"/>
      <c r="P24272" s="146"/>
      <c r="Q24272" s="146"/>
      <c r="R24272" s="34"/>
      <c r="S24272" s="35"/>
      <c r="T24272" s="147"/>
    </row>
    <row r="24273">
      <c r="A24273" s="147"/>
      <c r="B24273" s="64"/>
      <c r="C24273" s="147" t="s">
        <v>217</v>
      </c>
      <c r="E24273" s="161"/>
      <c r="F24273" s="162"/>
      <c r="G24273" s="147"/>
      <c r="H24273" s="146"/>
      <c r="J24273" s="146"/>
      <c r="L24273" s="150"/>
      <c r="N24273" s="163"/>
      <c r="O24273" s="146"/>
      <c r="P24273" s="146"/>
      <c r="Q24273" s="146"/>
      <c r="R24273" s="34"/>
      <c r="S24273" s="35"/>
      <c r="T24273" s="147"/>
    </row>
    <row r="24274">
      <c r="A24274" s="147"/>
      <c r="B24274" s="64"/>
      <c r="C24274" s="147" t="s">
        <v>217</v>
      </c>
      <c r="E24274" s="161"/>
      <c r="F24274" s="162"/>
      <c r="G24274" s="147"/>
      <c r="H24274" s="146"/>
      <c r="J24274" s="146"/>
      <c r="L24274" s="150"/>
      <c r="N24274" s="163"/>
      <c r="O24274" s="146"/>
      <c r="P24274" s="146"/>
      <c r="Q24274" s="146"/>
      <c r="R24274" s="34"/>
      <c r="S24274" s="35"/>
      <c r="T24274" s="147"/>
    </row>
    <row r="24275">
      <c r="A24275" s="147"/>
      <c r="B24275" s="64"/>
      <c r="C24275" s="147" t="s">
        <v>217</v>
      </c>
      <c r="E24275" s="161"/>
      <c r="F24275" s="162"/>
      <c r="G24275" s="147"/>
      <c r="H24275" s="146"/>
      <c r="J24275" s="146"/>
      <c r="L24275" s="150"/>
      <c r="N24275" s="163"/>
      <c r="O24275" s="146"/>
      <c r="P24275" s="146"/>
      <c r="Q24275" s="146"/>
      <c r="R24275" s="34"/>
      <c r="S24275" s="35"/>
      <c r="T24275" s="147"/>
    </row>
    <row r="24276">
      <c r="A24276" s="147"/>
      <c r="B24276" s="64"/>
      <c r="C24276" s="147" t="s">
        <v>217</v>
      </c>
      <c r="E24276" s="161"/>
      <c r="F24276" s="162"/>
      <c r="G24276" s="147"/>
      <c r="H24276" s="146"/>
      <c r="J24276" s="146"/>
      <c r="L24276" s="150"/>
      <c r="N24276" s="163"/>
      <c r="O24276" s="146"/>
      <c r="P24276" s="146"/>
      <c r="Q24276" s="146"/>
      <c r="R24276" s="34"/>
      <c r="S24276" s="35"/>
      <c r="T24276" s="147"/>
    </row>
    <row r="24277">
      <c r="A24277" s="147"/>
      <c r="B24277" s="64"/>
      <c r="C24277" s="147" t="s">
        <v>217</v>
      </c>
      <c r="E24277" s="161"/>
      <c r="F24277" s="162"/>
      <c r="G24277" s="147"/>
      <c r="H24277" s="146"/>
      <c r="J24277" s="146"/>
      <c r="L24277" s="150"/>
      <c r="N24277" s="163"/>
      <c r="O24277" s="146"/>
      <c r="P24277" s="146"/>
      <c r="Q24277" s="146"/>
      <c r="R24277" s="34"/>
      <c r="S24277" s="35"/>
      <c r="T24277" s="147"/>
    </row>
    <row r="24278">
      <c r="A24278" s="147"/>
      <c r="B24278" s="64"/>
      <c r="C24278" s="147" t="s">
        <v>217</v>
      </c>
      <c r="E24278" s="161"/>
      <c r="F24278" s="162"/>
      <c r="G24278" s="147"/>
      <c r="H24278" s="146"/>
      <c r="J24278" s="146"/>
      <c r="L24278" s="150"/>
      <c r="N24278" s="163"/>
      <c r="O24278" s="146"/>
      <c r="P24278" s="146"/>
      <c r="Q24278" s="146"/>
      <c r="R24278" s="34"/>
      <c r="S24278" s="35"/>
      <c r="T24278" s="147"/>
    </row>
    <row r="24279">
      <c r="A24279" s="147"/>
      <c r="B24279" s="64"/>
      <c r="C24279" s="147" t="s">
        <v>217</v>
      </c>
      <c r="E24279" s="161"/>
      <c r="F24279" s="162"/>
      <c r="G24279" s="147"/>
      <c r="H24279" s="146"/>
      <c r="J24279" s="146"/>
      <c r="L24279" s="150"/>
      <c r="N24279" s="163"/>
      <c r="O24279" s="146"/>
      <c r="P24279" s="146"/>
      <c r="Q24279" s="146"/>
      <c r="R24279" s="34"/>
      <c r="S24279" s="35"/>
      <c r="T24279" s="147"/>
    </row>
    <row r="24280">
      <c r="A24280" s="147"/>
      <c r="B24280" s="64"/>
      <c r="C24280" s="147" t="s">
        <v>217</v>
      </c>
      <c r="E24280" s="161"/>
      <c r="F24280" s="162"/>
      <c r="G24280" s="147"/>
      <c r="H24280" s="146"/>
      <c r="J24280" s="146"/>
      <c r="L24280" s="150"/>
      <c r="N24280" s="163"/>
      <c r="O24280" s="146"/>
      <c r="P24280" s="146"/>
      <c r="Q24280" s="146"/>
      <c r="R24280" s="34"/>
      <c r="S24280" s="35"/>
      <c r="T24280" s="147"/>
    </row>
    <row r="24281">
      <c r="A24281" s="147"/>
      <c r="B24281" s="64"/>
      <c r="C24281" s="147" t="s">
        <v>217</v>
      </c>
      <c r="E24281" s="161"/>
      <c r="F24281" s="162"/>
      <c r="G24281" s="147"/>
      <c r="H24281" s="146"/>
      <c r="J24281" s="146"/>
      <c r="L24281" s="150"/>
      <c r="N24281" s="163"/>
      <c r="O24281" s="146"/>
      <c r="P24281" s="146"/>
      <c r="Q24281" s="146"/>
      <c r="R24281" s="34"/>
      <c r="S24281" s="35"/>
      <c r="T24281" s="147"/>
    </row>
    <row r="24282">
      <c r="A24282" s="147"/>
      <c r="B24282" s="64"/>
      <c r="C24282" s="147" t="s">
        <v>217</v>
      </c>
      <c r="E24282" s="161"/>
      <c r="F24282" s="162"/>
      <c r="G24282" s="147"/>
      <c r="H24282" s="146"/>
      <c r="J24282" s="146"/>
      <c r="L24282" s="150"/>
      <c r="N24282" s="163"/>
      <c r="O24282" s="146"/>
      <c r="P24282" s="146"/>
      <c r="Q24282" s="146"/>
      <c r="R24282" s="34"/>
      <c r="S24282" s="35"/>
      <c r="T24282" s="147"/>
    </row>
    <row r="24283">
      <c r="A24283" s="147"/>
      <c r="B24283" s="64"/>
      <c r="C24283" s="147" t="s">
        <v>217</v>
      </c>
      <c r="E24283" s="161"/>
      <c r="F24283" s="162"/>
      <c r="G24283" s="147"/>
      <c r="H24283" s="146"/>
      <c r="J24283" s="146"/>
      <c r="L24283" s="150"/>
      <c r="N24283" s="163"/>
      <c r="O24283" s="146"/>
      <c r="P24283" s="146"/>
      <c r="Q24283" s="146"/>
      <c r="R24283" s="34"/>
      <c r="S24283" s="35"/>
      <c r="T24283" s="147"/>
    </row>
    <row r="24284">
      <c r="A24284" s="147"/>
      <c r="B24284" s="64"/>
      <c r="C24284" s="147" t="s">
        <v>217</v>
      </c>
      <c r="E24284" s="161"/>
      <c r="F24284" s="162"/>
      <c r="G24284" s="147"/>
      <c r="H24284" s="146"/>
      <c r="J24284" s="146"/>
      <c r="L24284" s="150"/>
      <c r="N24284" s="163"/>
      <c r="O24284" s="146"/>
      <c r="P24284" s="146"/>
      <c r="Q24284" s="146"/>
      <c r="R24284" s="34"/>
      <c r="S24284" s="35"/>
      <c r="T24284" s="147"/>
    </row>
    <row r="24285">
      <c r="A24285" s="147"/>
      <c r="B24285" s="64"/>
      <c r="C24285" s="147" t="s">
        <v>217</v>
      </c>
      <c r="E24285" s="161"/>
      <c r="F24285" s="162"/>
      <c r="G24285" s="147"/>
      <c r="H24285" s="146"/>
      <c r="J24285" s="146"/>
      <c r="L24285" s="150"/>
      <c r="N24285" s="163"/>
      <c r="O24285" s="146"/>
      <c r="P24285" s="146"/>
      <c r="Q24285" s="146"/>
      <c r="R24285" s="34"/>
      <c r="S24285" s="35"/>
      <c r="T24285" s="147"/>
    </row>
    <row r="24286">
      <c r="A24286" s="147"/>
      <c r="B24286" s="64"/>
      <c r="C24286" s="147" t="s">
        <v>217</v>
      </c>
      <c r="E24286" s="161"/>
      <c r="F24286" s="162"/>
      <c r="G24286" s="147"/>
      <c r="H24286" s="146"/>
      <c r="J24286" s="146"/>
      <c r="L24286" s="150"/>
      <c r="N24286" s="163"/>
      <c r="O24286" s="146"/>
      <c r="P24286" s="146"/>
      <c r="Q24286" s="146"/>
      <c r="R24286" s="34"/>
      <c r="S24286" s="35"/>
      <c r="T24286" s="147"/>
    </row>
    <row r="24287">
      <c r="A24287" s="147"/>
      <c r="B24287" s="64"/>
      <c r="C24287" s="147" t="s">
        <v>217</v>
      </c>
      <c r="E24287" s="161"/>
      <c r="F24287" s="162"/>
      <c r="G24287" s="147"/>
      <c r="H24287" s="146"/>
      <c r="J24287" s="146"/>
      <c r="L24287" s="150"/>
      <c r="N24287" s="163"/>
      <c r="O24287" s="146"/>
      <c r="P24287" s="146"/>
      <c r="Q24287" s="146"/>
      <c r="R24287" s="34"/>
      <c r="S24287" s="35"/>
      <c r="T24287" s="147"/>
    </row>
    <row r="24288">
      <c r="A24288" s="147"/>
      <c r="B24288" s="64"/>
      <c r="C24288" s="147" t="s">
        <v>217</v>
      </c>
      <c r="E24288" s="161"/>
      <c r="F24288" s="162"/>
      <c r="G24288" s="147"/>
      <c r="H24288" s="146"/>
      <c r="J24288" s="146"/>
      <c r="L24288" s="150"/>
      <c r="N24288" s="163"/>
      <c r="O24288" s="146"/>
      <c r="P24288" s="146"/>
      <c r="Q24288" s="146"/>
      <c r="R24288" s="34"/>
      <c r="S24288" s="35"/>
      <c r="T24288" s="147"/>
    </row>
    <row r="24289">
      <c r="A24289" s="147"/>
      <c r="B24289" s="64"/>
      <c r="C24289" s="147" t="s">
        <v>217</v>
      </c>
      <c r="E24289" s="161"/>
      <c r="F24289" s="162"/>
      <c r="G24289" s="147"/>
      <c r="H24289" s="146"/>
      <c r="J24289" s="146"/>
      <c r="L24289" s="150"/>
      <c r="N24289" s="163"/>
      <c r="O24289" s="146"/>
      <c r="P24289" s="146"/>
      <c r="Q24289" s="146"/>
      <c r="R24289" s="34"/>
      <c r="S24289" s="35"/>
      <c r="T24289" s="147"/>
    </row>
    <row r="24290">
      <c r="A24290" s="147"/>
      <c r="B24290" s="64"/>
      <c r="C24290" s="147" t="s">
        <v>217</v>
      </c>
      <c r="E24290" s="161"/>
      <c r="F24290" s="162"/>
      <c r="G24290" s="147"/>
      <c r="H24290" s="146"/>
      <c r="J24290" s="146"/>
      <c r="L24290" s="150"/>
      <c r="N24290" s="163"/>
      <c r="O24290" s="146"/>
      <c r="P24290" s="146"/>
      <c r="Q24290" s="146"/>
      <c r="R24290" s="34"/>
      <c r="S24290" s="35"/>
      <c r="T24290" s="147"/>
    </row>
    <row r="24291">
      <c r="A24291" s="147"/>
      <c r="B24291" s="64"/>
      <c r="C24291" s="147" t="s">
        <v>217</v>
      </c>
      <c r="E24291" s="161"/>
      <c r="F24291" s="162"/>
      <c r="G24291" s="147"/>
      <c r="H24291" s="146"/>
      <c r="J24291" s="146"/>
      <c r="L24291" s="150"/>
      <c r="N24291" s="163"/>
      <c r="O24291" s="146"/>
      <c r="P24291" s="146"/>
      <c r="Q24291" s="146"/>
      <c r="R24291" s="34"/>
      <c r="S24291" s="35"/>
      <c r="T24291" s="147"/>
    </row>
    <row r="24292">
      <c r="A24292" s="147"/>
      <c r="B24292" s="64"/>
      <c r="C24292" s="147" t="s">
        <v>217</v>
      </c>
      <c r="E24292" s="161"/>
      <c r="F24292" s="162"/>
      <c r="G24292" s="147"/>
      <c r="H24292" s="146"/>
      <c r="J24292" s="146"/>
      <c r="L24292" s="150"/>
      <c r="N24292" s="163"/>
      <c r="O24292" s="146"/>
      <c r="P24292" s="146"/>
      <c r="Q24292" s="146"/>
      <c r="R24292" s="34"/>
      <c r="S24292" s="35"/>
      <c r="T24292" s="147"/>
    </row>
    <row r="24293">
      <c r="A24293" s="147"/>
      <c r="B24293" s="64"/>
      <c r="C24293" s="147" t="s">
        <v>217</v>
      </c>
      <c r="E24293" s="161"/>
      <c r="F24293" s="162"/>
      <c r="G24293" s="147"/>
      <c r="H24293" s="146"/>
      <c r="J24293" s="146"/>
      <c r="L24293" s="150"/>
      <c r="N24293" s="163"/>
      <c r="O24293" s="146"/>
      <c r="P24293" s="146"/>
      <c r="Q24293" s="146"/>
      <c r="R24293" s="34"/>
      <c r="S24293" s="35"/>
      <c r="T24293" s="147"/>
    </row>
    <row r="24294">
      <c r="A24294" s="147"/>
      <c r="B24294" s="64"/>
      <c r="C24294" s="147" t="s">
        <v>217</v>
      </c>
      <c r="E24294" s="161"/>
      <c r="F24294" s="162"/>
      <c r="G24294" s="147"/>
      <c r="H24294" s="146"/>
      <c r="J24294" s="146"/>
      <c r="L24294" s="150"/>
      <c r="N24294" s="163"/>
      <c r="O24294" s="146"/>
      <c r="P24294" s="146"/>
      <c r="Q24294" s="146"/>
      <c r="R24294" s="34"/>
      <c r="S24294" s="35"/>
      <c r="T24294" s="147"/>
    </row>
    <row r="24295">
      <c r="A24295" s="147"/>
      <c r="B24295" s="64"/>
      <c r="C24295" s="147" t="s">
        <v>217</v>
      </c>
      <c r="E24295" s="161"/>
      <c r="F24295" s="162"/>
      <c r="G24295" s="147"/>
      <c r="H24295" s="146"/>
      <c r="J24295" s="146"/>
      <c r="L24295" s="150"/>
      <c r="N24295" s="163"/>
      <c r="O24295" s="146"/>
      <c r="P24295" s="146"/>
      <c r="Q24295" s="146"/>
      <c r="R24295" s="34"/>
      <c r="S24295" s="35"/>
      <c r="T24295" s="147"/>
    </row>
    <row r="24296">
      <c r="A24296" s="147"/>
      <c r="B24296" s="64"/>
      <c r="C24296" s="147" t="s">
        <v>217</v>
      </c>
      <c r="E24296" s="161"/>
      <c r="F24296" s="162"/>
      <c r="G24296" s="147"/>
      <c r="H24296" s="146"/>
      <c r="J24296" s="146"/>
      <c r="L24296" s="150"/>
      <c r="N24296" s="163"/>
      <c r="O24296" s="146"/>
      <c r="P24296" s="146"/>
      <c r="Q24296" s="146"/>
      <c r="R24296" s="34"/>
      <c r="S24296" s="35"/>
      <c r="T24296" s="147"/>
    </row>
    <row r="24297">
      <c r="A24297" s="147"/>
      <c r="B24297" s="64"/>
      <c r="C24297" s="147" t="s">
        <v>217</v>
      </c>
      <c r="E24297" s="161"/>
      <c r="F24297" s="162"/>
      <c r="G24297" s="147"/>
      <c r="H24297" s="146"/>
      <c r="J24297" s="146"/>
      <c r="L24297" s="150"/>
      <c r="N24297" s="163"/>
      <c r="O24297" s="146"/>
      <c r="P24297" s="146"/>
      <c r="Q24297" s="146"/>
      <c r="R24297" s="34"/>
      <c r="S24297" s="35"/>
      <c r="T24297" s="147"/>
    </row>
    <row r="24298">
      <c r="A24298" s="147"/>
      <c r="B24298" s="64"/>
      <c r="C24298" s="147" t="s">
        <v>217</v>
      </c>
      <c r="E24298" s="161"/>
      <c r="F24298" s="162"/>
      <c r="G24298" s="147"/>
      <c r="H24298" s="146"/>
      <c r="J24298" s="146"/>
      <c r="L24298" s="150"/>
      <c r="N24298" s="163"/>
      <c r="O24298" s="146"/>
      <c r="P24298" s="146"/>
      <c r="Q24298" s="146"/>
      <c r="R24298" s="34"/>
      <c r="S24298" s="35"/>
      <c r="T24298" s="147"/>
    </row>
    <row r="24299">
      <c r="A24299" s="147"/>
      <c r="B24299" s="64"/>
      <c r="C24299" s="147" t="s">
        <v>217</v>
      </c>
      <c r="E24299" s="161"/>
      <c r="F24299" s="162"/>
      <c r="G24299" s="147"/>
      <c r="H24299" s="146"/>
      <c r="J24299" s="146"/>
      <c r="L24299" s="150"/>
      <c r="N24299" s="163"/>
      <c r="O24299" s="146"/>
      <c r="P24299" s="146"/>
      <c r="Q24299" s="146"/>
      <c r="R24299" s="34"/>
      <c r="S24299" s="35"/>
      <c r="T24299" s="147"/>
    </row>
    <row r="24300">
      <c r="A24300" s="147"/>
      <c r="B24300" s="64"/>
      <c r="C24300" s="147" t="s">
        <v>217</v>
      </c>
      <c r="E24300" s="161"/>
      <c r="F24300" s="162"/>
      <c r="G24300" s="147"/>
      <c r="H24300" s="146"/>
      <c r="J24300" s="146"/>
      <c r="L24300" s="150"/>
      <c r="N24300" s="163"/>
      <c r="O24300" s="146"/>
      <c r="P24300" s="146"/>
      <c r="Q24300" s="146"/>
      <c r="R24300" s="34"/>
      <c r="S24300" s="35"/>
      <c r="T24300" s="147"/>
    </row>
    <row r="24301">
      <c r="A24301" s="147"/>
      <c r="B24301" s="64"/>
      <c r="C24301" s="147" t="s">
        <v>217</v>
      </c>
      <c r="E24301" s="161"/>
      <c r="F24301" s="162"/>
      <c r="G24301" s="147"/>
      <c r="H24301" s="146"/>
      <c r="J24301" s="146"/>
      <c r="L24301" s="150"/>
      <c r="N24301" s="163"/>
      <c r="O24301" s="146"/>
      <c r="P24301" s="146"/>
      <c r="Q24301" s="146"/>
      <c r="R24301" s="34"/>
      <c r="S24301" s="35"/>
      <c r="T24301" s="147"/>
    </row>
    <row r="24302">
      <c r="A24302" s="147"/>
      <c r="B24302" s="64"/>
      <c r="C24302" s="147" t="s">
        <v>217</v>
      </c>
      <c r="E24302" s="161"/>
      <c r="F24302" s="162"/>
      <c r="G24302" s="147"/>
      <c r="H24302" s="146"/>
      <c r="J24302" s="146"/>
      <c r="L24302" s="150"/>
      <c r="N24302" s="163"/>
      <c r="O24302" s="146"/>
      <c r="P24302" s="146"/>
      <c r="Q24302" s="146"/>
      <c r="R24302" s="34"/>
      <c r="S24302" s="35"/>
      <c r="T24302" s="147"/>
    </row>
    <row r="24303">
      <c r="A24303" s="147"/>
      <c r="B24303" s="64"/>
      <c r="C24303" s="147" t="s">
        <v>217</v>
      </c>
      <c r="E24303" s="161"/>
      <c r="F24303" s="162"/>
      <c r="G24303" s="147"/>
      <c r="H24303" s="146"/>
      <c r="J24303" s="146"/>
      <c r="L24303" s="150"/>
      <c r="N24303" s="163"/>
      <c r="O24303" s="146"/>
      <c r="P24303" s="146"/>
      <c r="Q24303" s="146"/>
      <c r="R24303" s="34"/>
      <c r="S24303" s="35"/>
      <c r="T24303" s="147"/>
    </row>
    <row r="24304">
      <c r="A24304" s="147"/>
      <c r="B24304" s="64"/>
      <c r="C24304" s="147" t="s">
        <v>217</v>
      </c>
      <c r="E24304" s="161"/>
      <c r="F24304" s="162"/>
      <c r="G24304" s="147"/>
      <c r="H24304" s="146"/>
      <c r="J24304" s="146"/>
      <c r="L24304" s="150"/>
      <c r="N24304" s="163"/>
      <c r="O24304" s="146"/>
      <c r="P24304" s="146"/>
      <c r="Q24304" s="146"/>
      <c r="R24304" s="34"/>
      <c r="S24304" s="35"/>
      <c r="T24304" s="147"/>
    </row>
    <row r="24305">
      <c r="A24305" s="147"/>
      <c r="B24305" s="64"/>
      <c r="C24305" s="147" t="s">
        <v>217</v>
      </c>
      <c r="E24305" s="161"/>
      <c r="F24305" s="162"/>
      <c r="G24305" s="147"/>
      <c r="H24305" s="146"/>
      <c r="J24305" s="146"/>
      <c r="L24305" s="150"/>
      <c r="N24305" s="163"/>
      <c r="O24305" s="146"/>
      <c r="P24305" s="146"/>
      <c r="Q24305" s="146"/>
      <c r="R24305" s="34"/>
      <c r="S24305" s="35"/>
      <c r="T24305" s="147"/>
    </row>
    <row r="24306">
      <c r="A24306" s="147"/>
      <c r="B24306" s="64"/>
      <c r="C24306" s="147" t="s">
        <v>217</v>
      </c>
      <c r="E24306" s="161"/>
      <c r="F24306" s="162"/>
      <c r="G24306" s="147"/>
      <c r="H24306" s="146"/>
      <c r="J24306" s="146"/>
      <c r="L24306" s="150"/>
      <c r="N24306" s="163"/>
      <c r="O24306" s="146"/>
      <c r="P24306" s="146"/>
      <c r="Q24306" s="146"/>
      <c r="R24306" s="34"/>
      <c r="S24306" s="35"/>
      <c r="T24306" s="147"/>
    </row>
    <row r="24307">
      <c r="A24307" s="147"/>
      <c r="B24307" s="64"/>
      <c r="C24307" s="147" t="s">
        <v>217</v>
      </c>
      <c r="E24307" s="161"/>
      <c r="F24307" s="162"/>
      <c r="G24307" s="147"/>
      <c r="H24307" s="146"/>
      <c r="J24307" s="146"/>
      <c r="L24307" s="150"/>
      <c r="N24307" s="163"/>
      <c r="O24307" s="146"/>
      <c r="P24307" s="146"/>
      <c r="Q24307" s="146"/>
      <c r="R24307" s="34"/>
      <c r="S24307" s="35"/>
      <c r="T24307" s="147"/>
    </row>
    <row r="24308">
      <c r="A24308" s="147"/>
      <c r="B24308" s="64"/>
      <c r="C24308" s="147" t="s">
        <v>217</v>
      </c>
      <c r="E24308" s="161"/>
      <c r="F24308" s="162"/>
      <c r="G24308" s="147"/>
      <c r="H24308" s="146"/>
      <c r="J24308" s="146"/>
      <c r="L24308" s="150"/>
      <c r="N24308" s="163"/>
      <c r="O24308" s="146"/>
      <c r="P24308" s="146"/>
      <c r="Q24308" s="146"/>
      <c r="R24308" s="34"/>
      <c r="S24308" s="35"/>
      <c r="T24308" s="147"/>
    </row>
    <row r="24309">
      <c r="A24309" s="147"/>
      <c r="B24309" s="64"/>
      <c r="C24309" s="147" t="s">
        <v>217</v>
      </c>
      <c r="E24309" s="161"/>
      <c r="F24309" s="162"/>
      <c r="G24309" s="147"/>
      <c r="H24309" s="146"/>
      <c r="J24309" s="146"/>
      <c r="L24309" s="150"/>
      <c r="N24309" s="163"/>
      <c r="O24309" s="146"/>
      <c r="P24309" s="146"/>
      <c r="Q24309" s="146"/>
      <c r="R24309" s="34"/>
      <c r="S24309" s="35"/>
      <c r="T24309" s="147"/>
    </row>
    <row r="24310">
      <c r="A24310" s="147"/>
      <c r="B24310" s="64"/>
      <c r="C24310" s="147" t="s">
        <v>217</v>
      </c>
      <c r="E24310" s="161"/>
      <c r="F24310" s="162"/>
      <c r="G24310" s="147"/>
      <c r="H24310" s="146"/>
      <c r="J24310" s="146"/>
      <c r="L24310" s="150"/>
      <c r="N24310" s="163"/>
      <c r="O24310" s="146"/>
      <c r="P24310" s="146"/>
      <c r="Q24310" s="146"/>
      <c r="R24310" s="34"/>
      <c r="S24310" s="35"/>
      <c r="T24310" s="147"/>
    </row>
    <row r="24311">
      <c r="A24311" s="147"/>
      <c r="B24311" s="64"/>
      <c r="C24311" s="147" t="s">
        <v>217</v>
      </c>
      <c r="E24311" s="161"/>
      <c r="F24311" s="162"/>
      <c r="G24311" s="147"/>
      <c r="H24311" s="146"/>
      <c r="J24311" s="146"/>
      <c r="L24311" s="150"/>
      <c r="N24311" s="163"/>
      <c r="O24311" s="146"/>
      <c r="P24311" s="146"/>
      <c r="Q24311" s="146"/>
      <c r="R24311" s="34"/>
      <c r="S24311" s="35"/>
      <c r="T24311" s="147"/>
    </row>
    <row r="24312">
      <c r="A24312" s="147"/>
      <c r="B24312" s="64"/>
      <c r="C24312" s="147" t="s">
        <v>217</v>
      </c>
      <c r="E24312" s="161"/>
      <c r="F24312" s="162"/>
      <c r="G24312" s="147"/>
      <c r="H24312" s="146"/>
      <c r="J24312" s="146"/>
      <c r="L24312" s="150"/>
      <c r="N24312" s="163"/>
      <c r="O24312" s="146"/>
      <c r="P24312" s="146"/>
      <c r="Q24312" s="146"/>
      <c r="R24312" s="34"/>
      <c r="S24312" s="35"/>
      <c r="T24312" s="147"/>
    </row>
    <row r="24313">
      <c r="A24313" s="147"/>
      <c r="B24313" s="64"/>
      <c r="C24313" s="147" t="s">
        <v>217</v>
      </c>
      <c r="E24313" s="161"/>
      <c r="F24313" s="162"/>
      <c r="G24313" s="147"/>
      <c r="H24313" s="146"/>
      <c r="J24313" s="146"/>
      <c r="L24313" s="150"/>
      <c r="N24313" s="163"/>
      <c r="O24313" s="146"/>
      <c r="P24313" s="146"/>
      <c r="Q24313" s="146"/>
      <c r="R24313" s="34"/>
      <c r="S24313" s="35"/>
      <c r="T24313" s="147"/>
    </row>
    <row r="24314">
      <c r="A24314" s="147"/>
      <c r="B24314" s="64"/>
      <c r="C24314" s="147" t="s">
        <v>217</v>
      </c>
      <c r="E24314" s="161"/>
      <c r="F24314" s="162"/>
      <c r="G24314" s="147"/>
      <c r="H24314" s="146"/>
      <c r="J24314" s="146"/>
      <c r="L24314" s="150"/>
      <c r="N24314" s="163"/>
      <c r="O24314" s="146"/>
      <c r="P24314" s="146"/>
      <c r="Q24314" s="146"/>
      <c r="R24314" s="34"/>
      <c r="S24314" s="35"/>
      <c r="T24314" s="147"/>
    </row>
    <row r="24315">
      <c r="A24315" s="147"/>
      <c r="B24315" s="64"/>
      <c r="C24315" s="147" t="s">
        <v>217</v>
      </c>
      <c r="E24315" s="161"/>
      <c r="F24315" s="162"/>
      <c r="G24315" s="147"/>
      <c r="H24315" s="146"/>
      <c r="J24315" s="146"/>
      <c r="L24315" s="150"/>
      <c r="N24315" s="163"/>
      <c r="O24315" s="146"/>
      <c r="P24315" s="146"/>
      <c r="Q24315" s="146"/>
      <c r="R24315" s="34"/>
      <c r="S24315" s="35"/>
      <c r="T24315" s="147"/>
    </row>
    <row r="24316">
      <c r="A24316" s="147"/>
      <c r="B24316" s="64"/>
      <c r="C24316" s="147" t="s">
        <v>217</v>
      </c>
      <c r="E24316" s="161"/>
      <c r="F24316" s="162"/>
      <c r="G24316" s="147"/>
      <c r="H24316" s="146"/>
      <c r="J24316" s="146"/>
      <c r="L24316" s="150"/>
      <c r="N24316" s="163"/>
      <c r="O24316" s="146"/>
      <c r="P24316" s="146"/>
      <c r="Q24316" s="146"/>
      <c r="R24316" s="34"/>
      <c r="S24316" s="35"/>
      <c r="T24316" s="147"/>
    </row>
    <row r="24317">
      <c r="A24317" s="147"/>
      <c r="B24317" s="64"/>
      <c r="C24317" s="147" t="s">
        <v>217</v>
      </c>
      <c r="E24317" s="161"/>
      <c r="F24317" s="162"/>
      <c r="G24317" s="147"/>
      <c r="H24317" s="146"/>
      <c r="J24317" s="146"/>
      <c r="L24317" s="150"/>
      <c r="N24317" s="163"/>
      <c r="O24317" s="146"/>
      <c r="P24317" s="146"/>
      <c r="Q24317" s="146"/>
      <c r="R24317" s="34"/>
      <c r="S24317" s="35"/>
      <c r="T24317" s="147"/>
    </row>
    <row r="24318">
      <c r="A24318" s="147"/>
      <c r="B24318" s="64"/>
      <c r="C24318" s="147" t="s">
        <v>217</v>
      </c>
      <c r="E24318" s="161"/>
      <c r="F24318" s="162"/>
      <c r="G24318" s="147"/>
      <c r="H24318" s="146"/>
      <c r="J24318" s="146"/>
      <c r="L24318" s="150"/>
      <c r="N24318" s="163"/>
      <c r="O24318" s="146"/>
      <c r="P24318" s="146"/>
      <c r="Q24318" s="146"/>
      <c r="R24318" s="34"/>
      <c r="S24318" s="35"/>
      <c r="T24318" s="147"/>
    </row>
    <row r="24319">
      <c r="A24319" s="147"/>
      <c r="B24319" s="64"/>
      <c r="C24319" s="147" t="s">
        <v>217</v>
      </c>
      <c r="E24319" s="161"/>
      <c r="F24319" s="162"/>
      <c r="G24319" s="147"/>
      <c r="H24319" s="146"/>
      <c r="J24319" s="146"/>
      <c r="L24319" s="150"/>
      <c r="N24319" s="163"/>
      <c r="O24319" s="146"/>
      <c r="P24319" s="146"/>
      <c r="Q24319" s="146"/>
      <c r="R24319" s="34"/>
      <c r="S24319" s="35"/>
      <c r="T24319" s="147"/>
    </row>
    <row r="24320">
      <c r="A24320" s="147"/>
      <c r="B24320" s="64"/>
      <c r="C24320" s="147" t="s">
        <v>217</v>
      </c>
      <c r="E24320" s="161"/>
      <c r="F24320" s="162"/>
      <c r="G24320" s="147"/>
      <c r="H24320" s="146"/>
      <c r="J24320" s="146"/>
      <c r="L24320" s="150"/>
      <c r="N24320" s="163"/>
      <c r="O24320" s="146"/>
      <c r="P24320" s="146"/>
      <c r="Q24320" s="146"/>
      <c r="R24320" s="34"/>
      <c r="S24320" s="35"/>
      <c r="T24320" s="147"/>
    </row>
    <row r="24321">
      <c r="A24321" s="147"/>
      <c r="B24321" s="64"/>
      <c r="C24321" s="147" t="s">
        <v>217</v>
      </c>
      <c r="E24321" s="161"/>
      <c r="F24321" s="162"/>
      <c r="G24321" s="147"/>
      <c r="H24321" s="146"/>
      <c r="J24321" s="146"/>
      <c r="L24321" s="150"/>
      <c r="N24321" s="163"/>
      <c r="O24321" s="146"/>
      <c r="P24321" s="146"/>
      <c r="Q24321" s="146"/>
      <c r="R24321" s="34"/>
      <c r="S24321" s="35"/>
      <c r="T24321" s="147"/>
    </row>
    <row r="24322">
      <c r="A24322" s="147"/>
      <c r="B24322" s="64"/>
      <c r="C24322" s="147" t="s">
        <v>217</v>
      </c>
      <c r="E24322" s="161"/>
      <c r="F24322" s="162"/>
      <c r="G24322" s="147"/>
      <c r="H24322" s="146"/>
      <c r="J24322" s="146"/>
      <c r="L24322" s="150"/>
      <c r="N24322" s="163"/>
      <c r="O24322" s="146"/>
      <c r="P24322" s="146"/>
      <c r="Q24322" s="146"/>
      <c r="R24322" s="34"/>
      <c r="S24322" s="35"/>
      <c r="T24322" s="147"/>
    </row>
    <row r="24323">
      <c r="A24323" s="147"/>
      <c r="B24323" s="64"/>
      <c r="C24323" s="147" t="s">
        <v>217</v>
      </c>
      <c r="E24323" s="161"/>
      <c r="F24323" s="162"/>
      <c r="G24323" s="147"/>
      <c r="H24323" s="146"/>
      <c r="J24323" s="146"/>
      <c r="L24323" s="150"/>
      <c r="N24323" s="163"/>
      <c r="O24323" s="146"/>
      <c r="P24323" s="146"/>
      <c r="Q24323" s="146"/>
      <c r="R24323" s="34"/>
      <c r="S24323" s="35"/>
      <c r="T24323" s="147"/>
    </row>
    <row r="24324">
      <c r="A24324" s="147"/>
      <c r="B24324" s="64"/>
      <c r="C24324" s="147" t="s">
        <v>217</v>
      </c>
      <c r="E24324" s="161"/>
      <c r="F24324" s="162"/>
      <c r="G24324" s="147"/>
      <c r="H24324" s="146"/>
      <c r="J24324" s="146"/>
      <c r="L24324" s="150"/>
      <c r="N24324" s="163"/>
      <c r="O24324" s="146"/>
      <c r="P24324" s="146"/>
      <c r="Q24324" s="146"/>
      <c r="R24324" s="34"/>
      <c r="S24324" s="35"/>
      <c r="T24324" s="147"/>
    </row>
    <row r="24325">
      <c r="A24325" s="147"/>
      <c r="B24325" s="64"/>
      <c r="C24325" s="147" t="s">
        <v>217</v>
      </c>
      <c r="E24325" s="161"/>
      <c r="F24325" s="162"/>
      <c r="G24325" s="147"/>
      <c r="H24325" s="146"/>
      <c r="J24325" s="146"/>
      <c r="L24325" s="150"/>
      <c r="N24325" s="163"/>
      <c r="O24325" s="146"/>
      <c r="P24325" s="146"/>
      <c r="Q24325" s="146"/>
      <c r="R24325" s="34"/>
      <c r="S24325" s="35"/>
      <c r="T24325" s="147"/>
    </row>
    <row r="24326">
      <c r="A24326" s="147"/>
      <c r="B24326" s="64"/>
      <c r="C24326" s="147" t="s">
        <v>217</v>
      </c>
      <c r="E24326" s="161"/>
      <c r="F24326" s="162"/>
      <c r="G24326" s="147"/>
      <c r="H24326" s="146"/>
      <c r="J24326" s="146"/>
      <c r="L24326" s="150"/>
      <c r="N24326" s="163"/>
      <c r="O24326" s="146"/>
      <c r="P24326" s="146"/>
      <c r="Q24326" s="146"/>
      <c r="R24326" s="34"/>
      <c r="S24326" s="35"/>
      <c r="T24326" s="147"/>
    </row>
    <row r="24327">
      <c r="A24327" s="147"/>
      <c r="B24327" s="64"/>
      <c r="C24327" s="147" t="s">
        <v>217</v>
      </c>
      <c r="E24327" s="161"/>
      <c r="F24327" s="162"/>
      <c r="G24327" s="147"/>
      <c r="H24327" s="146"/>
      <c r="J24327" s="146"/>
      <c r="L24327" s="150"/>
      <c r="N24327" s="163"/>
      <c r="O24327" s="146"/>
      <c r="P24327" s="146"/>
      <c r="Q24327" s="146"/>
      <c r="R24327" s="34"/>
      <c r="S24327" s="35"/>
      <c r="T24327" s="147"/>
    </row>
    <row r="24328">
      <c r="A24328" s="147"/>
      <c r="B24328" s="64"/>
      <c r="C24328" s="147" t="s">
        <v>217</v>
      </c>
      <c r="E24328" s="161"/>
      <c r="F24328" s="162"/>
      <c r="G24328" s="147"/>
      <c r="H24328" s="146"/>
      <c r="J24328" s="146"/>
      <c r="L24328" s="150"/>
      <c r="N24328" s="163"/>
      <c r="O24328" s="146"/>
      <c r="P24328" s="146"/>
      <c r="Q24328" s="146"/>
      <c r="R24328" s="34"/>
      <c r="S24328" s="35"/>
      <c r="T24328" s="147"/>
    </row>
    <row r="24329">
      <c r="A24329" s="147"/>
      <c r="B24329" s="64"/>
      <c r="C24329" s="147" t="s">
        <v>217</v>
      </c>
      <c r="E24329" s="161"/>
      <c r="F24329" s="162"/>
      <c r="G24329" s="147"/>
      <c r="H24329" s="146"/>
      <c r="J24329" s="146"/>
      <c r="L24329" s="150"/>
      <c r="N24329" s="163"/>
      <c r="O24329" s="146"/>
      <c r="P24329" s="146"/>
      <c r="Q24329" s="146"/>
      <c r="R24329" s="34"/>
      <c r="S24329" s="35"/>
      <c r="T24329" s="147"/>
    </row>
    <row r="24330">
      <c r="A24330" s="147"/>
      <c r="B24330" s="64"/>
      <c r="C24330" s="147" t="s">
        <v>217</v>
      </c>
      <c r="E24330" s="161"/>
      <c r="F24330" s="162"/>
      <c r="G24330" s="147"/>
      <c r="H24330" s="146"/>
      <c r="J24330" s="146"/>
      <c r="L24330" s="150"/>
      <c r="N24330" s="163"/>
      <c r="O24330" s="146"/>
      <c r="P24330" s="146"/>
      <c r="Q24330" s="146"/>
      <c r="R24330" s="34"/>
      <c r="S24330" s="35"/>
      <c r="T24330" s="147"/>
    </row>
    <row r="24331">
      <c r="A24331" s="147"/>
      <c r="B24331" s="64"/>
      <c r="C24331" s="147" t="s">
        <v>217</v>
      </c>
      <c r="E24331" s="161"/>
      <c r="F24331" s="162"/>
      <c r="G24331" s="147"/>
      <c r="H24331" s="146"/>
      <c r="J24331" s="146"/>
      <c r="L24331" s="150"/>
      <c r="N24331" s="163"/>
      <c r="O24331" s="146"/>
      <c r="P24331" s="146"/>
      <c r="Q24331" s="146"/>
      <c r="R24331" s="34"/>
      <c r="S24331" s="35"/>
      <c r="T24331" s="147"/>
    </row>
    <row r="24332">
      <c r="A24332" s="147"/>
      <c r="B24332" s="64"/>
      <c r="C24332" s="147" t="s">
        <v>217</v>
      </c>
      <c r="E24332" s="161"/>
      <c r="F24332" s="162"/>
      <c r="G24332" s="147"/>
      <c r="H24332" s="146"/>
      <c r="J24332" s="146"/>
      <c r="L24332" s="150"/>
      <c r="N24332" s="163"/>
      <c r="O24332" s="146"/>
      <c r="P24332" s="146"/>
      <c r="Q24332" s="146"/>
      <c r="R24332" s="34"/>
      <c r="S24332" s="35"/>
      <c r="T24332" s="147"/>
    </row>
    <row r="24333">
      <c r="A24333" s="147"/>
      <c r="B24333" s="64"/>
      <c r="C24333" s="147" t="s">
        <v>217</v>
      </c>
      <c r="E24333" s="161"/>
      <c r="F24333" s="162"/>
      <c r="G24333" s="147"/>
      <c r="H24333" s="146"/>
      <c r="J24333" s="146"/>
      <c r="L24333" s="150"/>
      <c r="N24333" s="163"/>
      <c r="O24333" s="146"/>
      <c r="P24333" s="146"/>
      <c r="Q24333" s="146"/>
      <c r="R24333" s="34"/>
      <c r="S24333" s="35"/>
      <c r="T24333" s="147"/>
    </row>
    <row r="24334">
      <c r="A24334" s="147"/>
      <c r="B24334" s="64"/>
      <c r="C24334" s="147" t="s">
        <v>217</v>
      </c>
      <c r="E24334" s="161"/>
      <c r="F24334" s="162"/>
      <c r="G24334" s="147"/>
      <c r="H24334" s="146"/>
      <c r="J24334" s="146"/>
      <c r="L24334" s="150"/>
      <c r="N24334" s="163"/>
      <c r="O24334" s="146"/>
      <c r="P24334" s="146"/>
      <c r="Q24334" s="146"/>
      <c r="R24334" s="34"/>
      <c r="S24334" s="35"/>
      <c r="T24334" s="147"/>
    </row>
    <row r="24335">
      <c r="A24335" s="147"/>
      <c r="B24335" s="64"/>
      <c r="C24335" s="147" t="s">
        <v>217</v>
      </c>
      <c r="E24335" s="161"/>
      <c r="F24335" s="162"/>
      <c r="G24335" s="147"/>
      <c r="H24335" s="146"/>
      <c r="J24335" s="146"/>
      <c r="L24335" s="150"/>
      <c r="N24335" s="163"/>
      <c r="O24335" s="146"/>
      <c r="P24335" s="146"/>
      <c r="Q24335" s="146"/>
      <c r="R24335" s="34"/>
      <c r="S24335" s="35"/>
      <c r="T24335" s="147"/>
    </row>
    <row r="24336">
      <c r="A24336" s="147"/>
      <c r="B24336" s="64"/>
      <c r="C24336" s="147" t="s">
        <v>217</v>
      </c>
      <c r="E24336" s="161"/>
      <c r="F24336" s="162"/>
      <c r="G24336" s="147"/>
      <c r="H24336" s="146"/>
      <c r="J24336" s="146"/>
      <c r="L24336" s="150"/>
      <c r="N24336" s="163"/>
      <c r="O24336" s="146"/>
      <c r="P24336" s="146"/>
      <c r="Q24336" s="146"/>
      <c r="R24336" s="34"/>
      <c r="S24336" s="35"/>
      <c r="T24336" s="147"/>
    </row>
    <row r="24337">
      <c r="A24337" s="147"/>
      <c r="B24337" s="64"/>
      <c r="C24337" s="147" t="s">
        <v>217</v>
      </c>
      <c r="E24337" s="161"/>
      <c r="F24337" s="162"/>
      <c r="G24337" s="147"/>
      <c r="H24337" s="146"/>
      <c r="J24337" s="146"/>
      <c r="L24337" s="150"/>
      <c r="N24337" s="163"/>
      <c r="O24337" s="146"/>
      <c r="P24337" s="146"/>
      <c r="Q24337" s="146"/>
      <c r="R24337" s="34"/>
      <c r="S24337" s="35"/>
      <c r="T24337" s="147"/>
    </row>
    <row r="24338">
      <c r="A24338" s="147"/>
      <c r="B24338" s="64"/>
      <c r="C24338" s="147" t="s">
        <v>217</v>
      </c>
      <c r="E24338" s="161"/>
      <c r="F24338" s="162"/>
      <c r="G24338" s="147"/>
      <c r="H24338" s="146"/>
      <c r="J24338" s="146"/>
      <c r="L24338" s="150"/>
      <c r="N24338" s="163"/>
      <c r="O24338" s="146"/>
      <c r="P24338" s="146"/>
      <c r="Q24338" s="146"/>
      <c r="R24338" s="34"/>
      <c r="S24338" s="35"/>
      <c r="T24338" s="147"/>
    </row>
    <row r="24339">
      <c r="A24339" s="147"/>
      <c r="B24339" s="64"/>
      <c r="C24339" s="147" t="s">
        <v>217</v>
      </c>
      <c r="E24339" s="161"/>
      <c r="F24339" s="162"/>
      <c r="G24339" s="147"/>
      <c r="H24339" s="146"/>
      <c r="J24339" s="146"/>
      <c r="L24339" s="150"/>
      <c r="N24339" s="163"/>
      <c r="O24339" s="146"/>
      <c r="P24339" s="146"/>
      <c r="Q24339" s="146"/>
      <c r="R24339" s="34"/>
      <c r="S24339" s="35"/>
      <c r="T24339" s="147"/>
    </row>
    <row r="24340">
      <c r="A24340" s="147"/>
      <c r="B24340" s="64"/>
      <c r="C24340" s="147" t="s">
        <v>217</v>
      </c>
      <c r="E24340" s="161"/>
      <c r="F24340" s="162"/>
      <c r="G24340" s="147"/>
      <c r="H24340" s="146"/>
      <c r="J24340" s="146"/>
      <c r="L24340" s="150"/>
      <c r="N24340" s="163"/>
      <c r="O24340" s="146"/>
      <c r="P24340" s="146"/>
      <c r="Q24340" s="146"/>
      <c r="R24340" s="34"/>
      <c r="S24340" s="35"/>
      <c r="T24340" s="147"/>
    </row>
    <row r="24341">
      <c r="A24341" s="147"/>
      <c r="B24341" s="64"/>
      <c r="C24341" s="147" t="s">
        <v>217</v>
      </c>
      <c r="E24341" s="161"/>
      <c r="F24341" s="162"/>
      <c r="G24341" s="147"/>
      <c r="H24341" s="146"/>
      <c r="J24341" s="146"/>
      <c r="L24341" s="150"/>
      <c r="N24341" s="163"/>
      <c r="O24341" s="146"/>
      <c r="P24341" s="146"/>
      <c r="Q24341" s="146"/>
      <c r="R24341" s="34"/>
      <c r="S24341" s="35"/>
      <c r="T24341" s="147"/>
    </row>
    <row r="24342">
      <c r="A24342" s="147"/>
      <c r="B24342" s="64"/>
      <c r="C24342" s="147" t="s">
        <v>217</v>
      </c>
      <c r="E24342" s="161"/>
      <c r="F24342" s="162"/>
      <c r="G24342" s="147"/>
      <c r="H24342" s="146"/>
      <c r="J24342" s="146"/>
      <c r="L24342" s="150"/>
      <c r="N24342" s="163"/>
      <c r="O24342" s="146"/>
      <c r="P24342" s="146"/>
      <c r="Q24342" s="146"/>
      <c r="R24342" s="34"/>
      <c r="S24342" s="35"/>
      <c r="T24342" s="147"/>
    </row>
    <row r="24343">
      <c r="A24343" s="147"/>
      <c r="B24343" s="64"/>
      <c r="C24343" s="147" t="s">
        <v>217</v>
      </c>
      <c r="E24343" s="161"/>
      <c r="F24343" s="162"/>
      <c r="G24343" s="147"/>
      <c r="H24343" s="146"/>
      <c r="J24343" s="146"/>
      <c r="L24343" s="150"/>
      <c r="N24343" s="163"/>
      <c r="O24343" s="146"/>
      <c r="P24343" s="146"/>
      <c r="Q24343" s="146"/>
      <c r="R24343" s="34"/>
      <c r="S24343" s="35"/>
      <c r="T24343" s="147"/>
    </row>
    <row r="24344">
      <c r="A24344" s="147"/>
      <c r="B24344" s="64"/>
      <c r="C24344" s="147" t="s">
        <v>217</v>
      </c>
      <c r="E24344" s="161"/>
      <c r="F24344" s="162"/>
      <c r="G24344" s="147"/>
      <c r="H24344" s="146"/>
      <c r="J24344" s="146"/>
      <c r="L24344" s="150"/>
      <c r="N24344" s="163"/>
      <c r="O24344" s="146"/>
      <c r="P24344" s="146"/>
      <c r="Q24344" s="146"/>
      <c r="R24344" s="34"/>
      <c r="S24344" s="35"/>
      <c r="T24344" s="147"/>
    </row>
    <row r="24345">
      <c r="A24345" s="147"/>
      <c r="B24345" s="64"/>
      <c r="C24345" s="147" t="s">
        <v>217</v>
      </c>
      <c r="E24345" s="161"/>
      <c r="F24345" s="162"/>
      <c r="G24345" s="147"/>
      <c r="H24345" s="146"/>
      <c r="J24345" s="146"/>
      <c r="L24345" s="150"/>
      <c r="N24345" s="163"/>
      <c r="O24345" s="146"/>
      <c r="P24345" s="146"/>
      <c r="Q24345" s="146"/>
      <c r="R24345" s="34"/>
      <c r="S24345" s="35"/>
      <c r="T24345" s="147"/>
    </row>
    <row r="24346">
      <c r="A24346" s="147"/>
      <c r="B24346" s="64"/>
      <c r="C24346" s="147" t="s">
        <v>217</v>
      </c>
      <c r="E24346" s="161"/>
      <c r="F24346" s="162"/>
      <c r="G24346" s="147"/>
      <c r="H24346" s="146"/>
      <c r="J24346" s="146"/>
      <c r="L24346" s="150"/>
      <c r="N24346" s="163"/>
      <c r="O24346" s="146"/>
      <c r="P24346" s="146"/>
      <c r="Q24346" s="146"/>
      <c r="R24346" s="34"/>
      <c r="S24346" s="35"/>
      <c r="T24346" s="147"/>
    </row>
    <row r="24347">
      <c r="A24347" s="147"/>
      <c r="B24347" s="64"/>
      <c r="C24347" s="147" t="s">
        <v>217</v>
      </c>
      <c r="E24347" s="161"/>
      <c r="F24347" s="162"/>
      <c r="G24347" s="147"/>
      <c r="H24347" s="146"/>
      <c r="J24347" s="146"/>
      <c r="L24347" s="150"/>
      <c r="N24347" s="163"/>
      <c r="O24347" s="146"/>
      <c r="P24347" s="146"/>
      <c r="Q24347" s="146"/>
      <c r="R24347" s="34"/>
      <c r="S24347" s="35"/>
      <c r="T24347" s="147"/>
    </row>
    <row r="24348">
      <c r="A24348" s="147"/>
      <c r="B24348" s="64"/>
      <c r="C24348" s="147" t="s">
        <v>217</v>
      </c>
      <c r="E24348" s="161"/>
      <c r="F24348" s="162"/>
      <c r="G24348" s="147"/>
      <c r="H24348" s="146"/>
      <c r="J24348" s="146"/>
      <c r="L24348" s="150"/>
      <c r="N24348" s="163"/>
      <c r="O24348" s="146"/>
      <c r="P24348" s="146"/>
      <c r="Q24348" s="146"/>
      <c r="R24348" s="34"/>
      <c r="S24348" s="35"/>
      <c r="T24348" s="147"/>
    </row>
    <row r="24349">
      <c r="A24349" s="147"/>
      <c r="B24349" s="64"/>
      <c r="C24349" s="147" t="s">
        <v>217</v>
      </c>
      <c r="E24349" s="161"/>
      <c r="F24349" s="162"/>
      <c r="G24349" s="147"/>
      <c r="H24349" s="146"/>
      <c r="J24349" s="146"/>
      <c r="L24349" s="150"/>
      <c r="N24349" s="163"/>
      <c r="O24349" s="146"/>
      <c r="P24349" s="146"/>
      <c r="Q24349" s="146"/>
      <c r="R24349" s="34"/>
      <c r="S24349" s="35"/>
      <c r="T24349" s="147"/>
    </row>
    <row r="24350">
      <c r="A24350" s="147"/>
      <c r="B24350" s="64"/>
      <c r="C24350" s="147" t="s">
        <v>217</v>
      </c>
      <c r="E24350" s="161"/>
      <c r="F24350" s="162"/>
      <c r="G24350" s="147"/>
      <c r="H24350" s="146"/>
      <c r="J24350" s="146"/>
      <c r="L24350" s="150"/>
      <c r="N24350" s="163"/>
      <c r="O24350" s="146"/>
      <c r="P24350" s="146"/>
      <c r="Q24350" s="146"/>
      <c r="R24350" s="34"/>
      <c r="S24350" s="35"/>
      <c r="T24350" s="147"/>
    </row>
    <row r="24351">
      <c r="A24351" s="147"/>
      <c r="B24351" s="64"/>
      <c r="C24351" s="147" t="s">
        <v>217</v>
      </c>
      <c r="E24351" s="161"/>
      <c r="F24351" s="162"/>
      <c r="G24351" s="147"/>
      <c r="H24351" s="146"/>
      <c r="J24351" s="146"/>
      <c r="L24351" s="150"/>
      <c r="N24351" s="163"/>
      <c r="O24351" s="146"/>
      <c r="P24351" s="146"/>
      <c r="Q24351" s="146"/>
      <c r="R24351" s="34"/>
      <c r="S24351" s="35"/>
      <c r="T24351" s="147"/>
    </row>
    <row r="24352">
      <c r="A24352" s="147"/>
      <c r="B24352" s="64"/>
      <c r="C24352" s="147" t="s">
        <v>217</v>
      </c>
      <c r="E24352" s="161"/>
      <c r="F24352" s="162"/>
      <c r="G24352" s="147"/>
      <c r="H24352" s="146"/>
      <c r="J24352" s="146"/>
      <c r="L24352" s="150"/>
      <c r="N24352" s="163"/>
      <c r="O24352" s="146"/>
      <c r="P24352" s="146"/>
      <c r="Q24352" s="146"/>
      <c r="R24352" s="34"/>
      <c r="S24352" s="35"/>
      <c r="T24352" s="147"/>
    </row>
    <row r="24353">
      <c r="A24353" s="147"/>
      <c r="B24353" s="64"/>
      <c r="C24353" s="147" t="s">
        <v>217</v>
      </c>
      <c r="E24353" s="161"/>
      <c r="F24353" s="162"/>
      <c r="G24353" s="147"/>
      <c r="H24353" s="146"/>
      <c r="J24353" s="146"/>
      <c r="L24353" s="150"/>
      <c r="N24353" s="163"/>
      <c r="O24353" s="146"/>
      <c r="P24353" s="146"/>
      <c r="Q24353" s="146"/>
      <c r="R24353" s="34"/>
      <c r="S24353" s="35"/>
      <c r="T24353" s="147"/>
    </row>
    <row r="24354">
      <c r="A24354" s="147"/>
      <c r="B24354" s="64"/>
      <c r="C24354" s="147" t="s">
        <v>217</v>
      </c>
      <c r="E24354" s="161"/>
      <c r="F24354" s="162"/>
      <c r="G24354" s="147"/>
      <c r="H24354" s="146"/>
      <c r="J24354" s="146"/>
      <c r="L24354" s="150"/>
      <c r="N24354" s="163"/>
      <c r="O24354" s="146"/>
      <c r="P24354" s="146"/>
      <c r="Q24354" s="146"/>
      <c r="R24354" s="34"/>
      <c r="S24354" s="35"/>
      <c r="T24354" s="147"/>
    </row>
    <row r="24355">
      <c r="A24355" s="147"/>
      <c r="B24355" s="64"/>
      <c r="C24355" s="147" t="s">
        <v>217</v>
      </c>
      <c r="E24355" s="161"/>
      <c r="F24355" s="162"/>
      <c r="G24355" s="147"/>
      <c r="H24355" s="146"/>
      <c r="J24355" s="146"/>
      <c r="L24355" s="150"/>
      <c r="N24355" s="163"/>
      <c r="O24355" s="146"/>
      <c r="P24355" s="146"/>
      <c r="Q24355" s="146"/>
      <c r="R24355" s="34"/>
      <c r="S24355" s="35"/>
      <c r="T24355" s="147"/>
    </row>
    <row r="24356">
      <c r="A24356" s="147"/>
      <c r="B24356" s="64"/>
      <c r="C24356" s="147" t="s">
        <v>217</v>
      </c>
      <c r="E24356" s="161"/>
      <c r="F24356" s="162"/>
      <c r="G24356" s="147"/>
      <c r="H24356" s="146"/>
      <c r="J24356" s="146"/>
      <c r="L24356" s="150"/>
      <c r="N24356" s="163"/>
      <c r="O24356" s="146"/>
      <c r="P24356" s="146"/>
      <c r="Q24356" s="146"/>
      <c r="R24356" s="34"/>
      <c r="S24356" s="35"/>
      <c r="T24356" s="147"/>
    </row>
    <row r="24357">
      <c r="A24357" s="147"/>
      <c r="B24357" s="64"/>
      <c r="C24357" s="147" t="s">
        <v>217</v>
      </c>
      <c r="E24357" s="161"/>
      <c r="F24357" s="162"/>
      <c r="G24357" s="147"/>
      <c r="H24357" s="146"/>
      <c r="J24357" s="146"/>
      <c r="L24357" s="150"/>
      <c r="N24357" s="163"/>
      <c r="O24357" s="146"/>
      <c r="P24357" s="146"/>
      <c r="Q24357" s="146"/>
      <c r="R24357" s="34"/>
      <c r="S24357" s="35"/>
      <c r="T24357" s="147"/>
    </row>
    <row r="24358">
      <c r="A24358" s="147"/>
      <c r="B24358" s="64"/>
      <c r="C24358" s="147" t="s">
        <v>217</v>
      </c>
      <c r="E24358" s="161"/>
      <c r="F24358" s="162"/>
      <c r="G24358" s="147"/>
      <c r="H24358" s="146"/>
      <c r="J24358" s="146"/>
      <c r="L24358" s="150"/>
      <c r="N24358" s="163"/>
      <c r="O24358" s="146"/>
      <c r="P24358" s="146"/>
      <c r="Q24358" s="146"/>
      <c r="R24358" s="34"/>
      <c r="S24358" s="35"/>
      <c r="T24358" s="147"/>
    </row>
    <row r="24359">
      <c r="A24359" s="147"/>
      <c r="B24359" s="64"/>
      <c r="C24359" s="147" t="s">
        <v>217</v>
      </c>
      <c r="E24359" s="161"/>
      <c r="F24359" s="162"/>
      <c r="G24359" s="147"/>
      <c r="H24359" s="146"/>
      <c r="J24359" s="146"/>
      <c r="L24359" s="150"/>
      <c r="N24359" s="163"/>
      <c r="O24359" s="146"/>
      <c r="P24359" s="146"/>
      <c r="Q24359" s="146"/>
      <c r="R24359" s="34"/>
      <c r="S24359" s="35"/>
      <c r="T24359" s="147"/>
    </row>
    <row r="24360">
      <c r="A24360" s="147"/>
      <c r="B24360" s="64"/>
      <c r="C24360" s="147" t="s">
        <v>217</v>
      </c>
      <c r="E24360" s="161"/>
      <c r="F24360" s="162"/>
      <c r="G24360" s="147"/>
      <c r="H24360" s="146"/>
      <c r="J24360" s="146"/>
      <c r="L24360" s="150"/>
      <c r="N24360" s="163"/>
      <c r="O24360" s="146"/>
      <c r="P24360" s="146"/>
      <c r="Q24360" s="146"/>
      <c r="R24360" s="34"/>
      <c r="S24360" s="35"/>
      <c r="T24360" s="147"/>
    </row>
    <row r="24361">
      <c r="A24361" s="147"/>
      <c r="B24361" s="64"/>
      <c r="C24361" s="147" t="s">
        <v>217</v>
      </c>
      <c r="E24361" s="161"/>
      <c r="F24361" s="162"/>
      <c r="G24361" s="147"/>
      <c r="H24361" s="146"/>
      <c r="J24361" s="146"/>
      <c r="L24361" s="150"/>
      <c r="N24361" s="163"/>
      <c r="O24361" s="146"/>
      <c r="P24361" s="146"/>
      <c r="Q24361" s="146"/>
      <c r="R24361" s="34"/>
      <c r="S24361" s="35"/>
      <c r="T24361" s="147"/>
    </row>
    <row r="24362">
      <c r="A24362" s="147"/>
      <c r="B24362" s="64"/>
      <c r="C24362" s="147" t="s">
        <v>217</v>
      </c>
      <c r="E24362" s="161"/>
      <c r="F24362" s="162"/>
      <c r="G24362" s="147"/>
      <c r="H24362" s="146"/>
      <c r="J24362" s="146"/>
      <c r="L24362" s="150"/>
      <c r="N24362" s="163"/>
      <c r="O24362" s="146"/>
      <c r="P24362" s="146"/>
      <c r="Q24362" s="146"/>
      <c r="R24362" s="34"/>
      <c r="S24362" s="35"/>
      <c r="T24362" s="147"/>
    </row>
    <row r="24363">
      <c r="A24363" s="147"/>
      <c r="B24363" s="64"/>
      <c r="C24363" s="147" t="s">
        <v>217</v>
      </c>
      <c r="E24363" s="161"/>
      <c r="F24363" s="162"/>
      <c r="G24363" s="147"/>
      <c r="H24363" s="146"/>
      <c r="J24363" s="146"/>
      <c r="L24363" s="150"/>
      <c r="N24363" s="163"/>
      <c r="O24363" s="146"/>
      <c r="P24363" s="146"/>
      <c r="Q24363" s="146"/>
      <c r="R24363" s="34"/>
      <c r="S24363" s="35"/>
      <c r="T24363" s="147"/>
    </row>
    <row r="24364">
      <c r="A24364" s="147"/>
      <c r="B24364" s="64"/>
      <c r="C24364" s="147" t="s">
        <v>217</v>
      </c>
      <c r="E24364" s="161"/>
      <c r="F24364" s="162"/>
      <c r="G24364" s="147"/>
      <c r="H24364" s="146"/>
      <c r="J24364" s="146"/>
      <c r="L24364" s="150"/>
      <c r="N24364" s="163"/>
      <c r="O24364" s="146"/>
      <c r="P24364" s="146"/>
      <c r="Q24364" s="146"/>
      <c r="R24364" s="34"/>
      <c r="S24364" s="35"/>
      <c r="T24364" s="147"/>
    </row>
    <row r="24365">
      <c r="A24365" s="147"/>
      <c r="B24365" s="64"/>
      <c r="C24365" s="147" t="s">
        <v>217</v>
      </c>
      <c r="E24365" s="161"/>
      <c r="F24365" s="162"/>
      <c r="G24365" s="147"/>
      <c r="H24365" s="146"/>
      <c r="J24365" s="146"/>
      <c r="L24365" s="150"/>
      <c r="N24365" s="163"/>
      <c r="O24365" s="146"/>
      <c r="P24365" s="146"/>
      <c r="Q24365" s="146"/>
      <c r="R24365" s="34"/>
      <c r="S24365" s="35"/>
      <c r="T24365" s="147"/>
    </row>
    <row r="24366">
      <c r="A24366" s="147"/>
      <c r="B24366" s="64"/>
      <c r="C24366" s="147" t="s">
        <v>217</v>
      </c>
      <c r="E24366" s="161"/>
      <c r="F24366" s="162"/>
      <c r="G24366" s="147"/>
      <c r="H24366" s="146"/>
      <c r="J24366" s="146"/>
      <c r="L24366" s="150"/>
      <c r="N24366" s="163"/>
      <c r="O24366" s="146"/>
      <c r="P24366" s="146"/>
      <c r="Q24366" s="146"/>
      <c r="R24366" s="34"/>
      <c r="S24366" s="35"/>
      <c r="T24366" s="147"/>
    </row>
    <row r="24367">
      <c r="A24367" s="147"/>
      <c r="B24367" s="64"/>
      <c r="C24367" s="147" t="s">
        <v>217</v>
      </c>
      <c r="E24367" s="161"/>
      <c r="F24367" s="162"/>
      <c r="G24367" s="147"/>
      <c r="H24367" s="146"/>
      <c r="J24367" s="146"/>
      <c r="L24367" s="150"/>
      <c r="N24367" s="163"/>
      <c r="O24367" s="146"/>
      <c r="P24367" s="146"/>
      <c r="Q24367" s="146"/>
      <c r="R24367" s="34"/>
      <c r="S24367" s="35"/>
      <c r="T24367" s="147"/>
    </row>
    <row r="24368">
      <c r="A24368" s="147"/>
      <c r="B24368" s="64"/>
      <c r="C24368" s="147" t="s">
        <v>217</v>
      </c>
      <c r="E24368" s="161"/>
      <c r="F24368" s="162"/>
      <c r="G24368" s="147"/>
      <c r="H24368" s="146"/>
      <c r="J24368" s="146"/>
      <c r="L24368" s="150"/>
      <c r="N24368" s="163"/>
      <c r="O24368" s="146"/>
      <c r="P24368" s="146"/>
      <c r="Q24368" s="146"/>
      <c r="R24368" s="34"/>
      <c r="S24368" s="35"/>
      <c r="T24368" s="147"/>
    </row>
    <row r="24369">
      <c r="A24369" s="147"/>
      <c r="B24369" s="64"/>
      <c r="C24369" s="147" t="s">
        <v>217</v>
      </c>
      <c r="E24369" s="161"/>
      <c r="F24369" s="162"/>
      <c r="G24369" s="147"/>
      <c r="H24369" s="146"/>
      <c r="J24369" s="146"/>
      <c r="L24369" s="150"/>
      <c r="N24369" s="163"/>
      <c r="O24369" s="146"/>
      <c r="P24369" s="146"/>
      <c r="Q24369" s="146"/>
      <c r="R24369" s="34"/>
      <c r="S24369" s="35"/>
      <c r="T24369" s="147"/>
    </row>
    <row r="24370">
      <c r="A24370" s="147"/>
      <c r="B24370" s="64"/>
      <c r="C24370" s="147" t="s">
        <v>217</v>
      </c>
      <c r="E24370" s="161"/>
      <c r="F24370" s="162"/>
      <c r="G24370" s="147"/>
      <c r="H24370" s="146"/>
      <c r="J24370" s="146"/>
      <c r="L24370" s="150"/>
      <c r="N24370" s="163"/>
      <c r="O24370" s="146"/>
      <c r="P24370" s="146"/>
      <c r="Q24370" s="146"/>
      <c r="R24370" s="34"/>
      <c r="S24370" s="35"/>
      <c r="T24370" s="147"/>
    </row>
    <row r="24371">
      <c r="A24371" s="147"/>
      <c r="B24371" s="64"/>
      <c r="C24371" s="147" t="s">
        <v>217</v>
      </c>
      <c r="E24371" s="161"/>
      <c r="F24371" s="162"/>
      <c r="G24371" s="147"/>
      <c r="H24371" s="146"/>
      <c r="J24371" s="146"/>
      <c r="L24371" s="150"/>
      <c r="N24371" s="163"/>
      <c r="O24371" s="146"/>
      <c r="P24371" s="146"/>
      <c r="Q24371" s="146"/>
      <c r="R24371" s="34"/>
      <c r="S24371" s="35"/>
      <c r="T24371" s="147"/>
    </row>
    <row r="24372">
      <c r="A24372" s="147"/>
      <c r="B24372" s="64"/>
      <c r="C24372" s="147" t="s">
        <v>217</v>
      </c>
      <c r="E24372" s="161"/>
      <c r="F24372" s="162"/>
      <c r="G24372" s="147"/>
      <c r="H24372" s="146"/>
      <c r="J24372" s="146"/>
      <c r="L24372" s="150"/>
      <c r="N24372" s="163"/>
      <c r="O24372" s="146"/>
      <c r="P24372" s="146"/>
      <c r="Q24372" s="146"/>
      <c r="R24372" s="34"/>
      <c r="S24372" s="35"/>
      <c r="T24372" s="147"/>
    </row>
    <row r="24373">
      <c r="A24373" s="147"/>
      <c r="B24373" s="64"/>
      <c r="C24373" s="147" t="s">
        <v>217</v>
      </c>
      <c r="E24373" s="161"/>
      <c r="F24373" s="162"/>
      <c r="G24373" s="147"/>
      <c r="H24373" s="146"/>
      <c r="J24373" s="146"/>
      <c r="L24373" s="150"/>
      <c r="N24373" s="163"/>
      <c r="O24373" s="146"/>
      <c r="P24373" s="146"/>
      <c r="Q24373" s="146"/>
      <c r="R24373" s="34"/>
      <c r="S24373" s="35"/>
      <c r="T24373" s="147"/>
    </row>
    <row r="24374">
      <c r="A24374" s="147"/>
      <c r="B24374" s="64"/>
      <c r="C24374" s="147" t="s">
        <v>217</v>
      </c>
      <c r="E24374" s="161"/>
      <c r="F24374" s="162"/>
      <c r="G24374" s="147"/>
      <c r="H24374" s="146"/>
      <c r="J24374" s="146"/>
      <c r="L24374" s="150"/>
      <c r="N24374" s="163"/>
      <c r="O24374" s="146"/>
      <c r="P24374" s="146"/>
      <c r="Q24374" s="146"/>
      <c r="R24374" s="34"/>
      <c r="S24374" s="35"/>
      <c r="T24374" s="147"/>
    </row>
    <row r="24375">
      <c r="A24375" s="147"/>
      <c r="B24375" s="64"/>
      <c r="C24375" s="147" t="s">
        <v>217</v>
      </c>
      <c r="E24375" s="161"/>
      <c r="F24375" s="162"/>
      <c r="G24375" s="147"/>
      <c r="H24375" s="146"/>
      <c r="J24375" s="146"/>
      <c r="L24375" s="150"/>
      <c r="N24375" s="163"/>
      <c r="O24375" s="146"/>
      <c r="P24375" s="146"/>
      <c r="Q24375" s="146"/>
      <c r="R24375" s="34"/>
      <c r="S24375" s="35"/>
      <c r="T24375" s="147"/>
    </row>
    <row r="24376">
      <c r="A24376" s="147"/>
      <c r="B24376" s="64"/>
      <c r="C24376" s="147" t="s">
        <v>217</v>
      </c>
      <c r="E24376" s="161"/>
      <c r="F24376" s="162"/>
      <c r="G24376" s="147"/>
      <c r="H24376" s="146"/>
      <c r="J24376" s="146"/>
      <c r="L24376" s="150"/>
      <c r="N24376" s="163"/>
      <c r="O24376" s="146"/>
      <c r="P24376" s="146"/>
      <c r="Q24376" s="146"/>
      <c r="R24376" s="34"/>
      <c r="S24376" s="35"/>
      <c r="T24376" s="147"/>
    </row>
    <row r="24377">
      <c r="A24377" s="147"/>
      <c r="B24377" s="64"/>
      <c r="C24377" s="147" t="s">
        <v>217</v>
      </c>
      <c r="E24377" s="161"/>
      <c r="F24377" s="162"/>
      <c r="G24377" s="147"/>
      <c r="H24377" s="146"/>
      <c r="J24377" s="146"/>
      <c r="L24377" s="150"/>
      <c r="N24377" s="163"/>
      <c r="O24377" s="146"/>
      <c r="P24377" s="146"/>
      <c r="Q24377" s="146"/>
      <c r="R24377" s="34"/>
      <c r="S24377" s="35"/>
      <c r="T24377" s="147"/>
    </row>
    <row r="24378">
      <c r="A24378" s="147"/>
      <c r="B24378" s="64"/>
      <c r="C24378" s="147" t="s">
        <v>217</v>
      </c>
      <c r="E24378" s="161"/>
      <c r="F24378" s="162"/>
      <c r="G24378" s="147"/>
      <c r="H24378" s="146"/>
      <c r="J24378" s="146"/>
      <c r="L24378" s="150"/>
      <c r="N24378" s="163"/>
      <c r="O24378" s="146"/>
      <c r="P24378" s="146"/>
      <c r="Q24378" s="146"/>
      <c r="R24378" s="34"/>
      <c r="S24378" s="35"/>
      <c r="T24378" s="147"/>
    </row>
    <row r="24379">
      <c r="A24379" s="147"/>
      <c r="B24379" s="64"/>
      <c r="C24379" s="147" t="s">
        <v>217</v>
      </c>
      <c r="E24379" s="161"/>
      <c r="F24379" s="162"/>
      <c r="G24379" s="147"/>
      <c r="H24379" s="146"/>
      <c r="J24379" s="146"/>
      <c r="L24379" s="150"/>
      <c r="N24379" s="163"/>
      <c r="O24379" s="146"/>
      <c r="P24379" s="146"/>
      <c r="Q24379" s="146"/>
      <c r="R24379" s="34"/>
      <c r="S24379" s="35"/>
      <c r="T24379" s="147"/>
    </row>
    <row r="24380">
      <c r="A24380" s="147"/>
      <c r="B24380" s="64"/>
      <c r="C24380" s="147" t="s">
        <v>217</v>
      </c>
      <c r="E24380" s="161"/>
      <c r="F24380" s="162"/>
      <c r="G24380" s="147"/>
      <c r="H24380" s="146"/>
      <c r="J24380" s="146"/>
      <c r="L24380" s="150"/>
      <c r="N24380" s="163"/>
      <c r="O24380" s="146"/>
      <c r="P24380" s="146"/>
      <c r="Q24380" s="146"/>
      <c r="R24380" s="34"/>
      <c r="S24380" s="35"/>
      <c r="T24380" s="147"/>
    </row>
    <row r="24381">
      <c r="A24381" s="147"/>
      <c r="B24381" s="64"/>
      <c r="C24381" s="147" t="s">
        <v>217</v>
      </c>
      <c r="E24381" s="161"/>
      <c r="F24381" s="162"/>
      <c r="G24381" s="147"/>
      <c r="H24381" s="146"/>
      <c r="J24381" s="146"/>
      <c r="L24381" s="150"/>
      <c r="N24381" s="163"/>
      <c r="O24381" s="146"/>
      <c r="P24381" s="146"/>
      <c r="Q24381" s="146"/>
      <c r="R24381" s="34"/>
      <c r="S24381" s="35"/>
      <c r="T24381" s="147"/>
    </row>
    <row r="24382">
      <c r="A24382" s="147"/>
      <c r="B24382" s="64"/>
      <c r="C24382" s="147" t="s">
        <v>217</v>
      </c>
      <c r="E24382" s="161"/>
      <c r="F24382" s="162"/>
      <c r="G24382" s="147"/>
      <c r="H24382" s="146"/>
      <c r="J24382" s="146"/>
      <c r="L24382" s="150"/>
      <c r="N24382" s="163"/>
      <c r="O24382" s="146"/>
      <c r="P24382" s="146"/>
      <c r="Q24382" s="146"/>
      <c r="R24382" s="34"/>
      <c r="S24382" s="35"/>
      <c r="T24382" s="147"/>
    </row>
    <row r="24383">
      <c r="A24383" s="147"/>
      <c r="B24383" s="64"/>
      <c r="C24383" s="147" t="s">
        <v>217</v>
      </c>
      <c r="E24383" s="161"/>
      <c r="F24383" s="162"/>
      <c r="G24383" s="147"/>
      <c r="H24383" s="146"/>
      <c r="J24383" s="146"/>
      <c r="L24383" s="150"/>
      <c r="N24383" s="163"/>
      <c r="O24383" s="146"/>
      <c r="P24383" s="146"/>
      <c r="Q24383" s="146"/>
      <c r="R24383" s="34"/>
      <c r="S24383" s="35"/>
      <c r="T24383" s="147"/>
    </row>
    <row r="24384">
      <c r="A24384" s="147"/>
      <c r="B24384" s="64"/>
      <c r="C24384" s="147" t="s">
        <v>217</v>
      </c>
      <c r="E24384" s="161"/>
      <c r="F24384" s="162"/>
      <c r="G24384" s="147"/>
      <c r="H24384" s="146"/>
      <c r="J24384" s="146"/>
      <c r="L24384" s="150"/>
      <c r="N24384" s="163"/>
      <c r="O24384" s="146"/>
      <c r="P24384" s="146"/>
      <c r="Q24384" s="146"/>
      <c r="R24384" s="34"/>
      <c r="S24384" s="35"/>
      <c r="T24384" s="147"/>
    </row>
    <row r="24385">
      <c r="A24385" s="147"/>
      <c r="B24385" s="64"/>
      <c r="C24385" s="147" t="s">
        <v>217</v>
      </c>
      <c r="E24385" s="161"/>
      <c r="F24385" s="162"/>
      <c r="G24385" s="147"/>
      <c r="H24385" s="146"/>
      <c r="J24385" s="146"/>
      <c r="L24385" s="150"/>
      <c r="N24385" s="163"/>
      <c r="O24385" s="146"/>
      <c r="P24385" s="146"/>
      <c r="Q24385" s="146"/>
      <c r="R24385" s="34"/>
      <c r="S24385" s="35"/>
      <c r="T24385" s="147"/>
    </row>
    <row r="24386">
      <c r="A24386" s="147"/>
      <c r="B24386" s="64"/>
      <c r="C24386" s="147" t="s">
        <v>217</v>
      </c>
      <c r="E24386" s="161"/>
      <c r="F24386" s="162"/>
      <c r="G24386" s="147"/>
      <c r="H24386" s="146"/>
      <c r="J24386" s="146"/>
      <c r="L24386" s="150"/>
      <c r="N24386" s="163"/>
      <c r="O24386" s="146"/>
      <c r="P24386" s="146"/>
      <c r="Q24386" s="146"/>
      <c r="R24386" s="34"/>
      <c r="S24386" s="35"/>
      <c r="T24386" s="147"/>
    </row>
    <row r="24387">
      <c r="A24387" s="147"/>
      <c r="B24387" s="64"/>
      <c r="C24387" s="147" t="s">
        <v>217</v>
      </c>
      <c r="E24387" s="161"/>
      <c r="F24387" s="162"/>
      <c r="G24387" s="147"/>
      <c r="H24387" s="146"/>
      <c r="J24387" s="146"/>
      <c r="L24387" s="150"/>
      <c r="N24387" s="163"/>
      <c r="O24387" s="146"/>
      <c r="P24387" s="146"/>
      <c r="Q24387" s="146"/>
      <c r="R24387" s="34"/>
      <c r="S24387" s="35"/>
      <c r="T24387" s="147"/>
    </row>
    <row r="24388">
      <c r="A24388" s="147"/>
      <c r="B24388" s="64"/>
      <c r="C24388" s="147" t="s">
        <v>217</v>
      </c>
      <c r="E24388" s="161"/>
      <c r="F24388" s="162"/>
      <c r="G24388" s="147"/>
      <c r="H24388" s="146"/>
      <c r="J24388" s="146"/>
      <c r="L24388" s="150"/>
      <c r="N24388" s="163"/>
      <c r="O24388" s="146"/>
      <c r="P24388" s="146"/>
      <c r="Q24388" s="146"/>
      <c r="R24388" s="34"/>
      <c r="S24388" s="35"/>
      <c r="T24388" s="147"/>
    </row>
    <row r="24389">
      <c r="A24389" s="147"/>
      <c r="B24389" s="64"/>
      <c r="C24389" s="147" t="s">
        <v>217</v>
      </c>
      <c r="E24389" s="161"/>
      <c r="F24389" s="162"/>
      <c r="G24389" s="147"/>
      <c r="H24389" s="146"/>
      <c r="J24389" s="146"/>
      <c r="L24389" s="150"/>
      <c r="N24389" s="163"/>
      <c r="O24389" s="146"/>
      <c r="P24389" s="146"/>
      <c r="Q24389" s="146"/>
      <c r="R24389" s="34"/>
      <c r="S24389" s="35"/>
      <c r="T24389" s="147"/>
    </row>
    <row r="24390">
      <c r="A24390" s="147"/>
      <c r="B24390" s="64"/>
      <c r="C24390" s="147" t="s">
        <v>217</v>
      </c>
      <c r="E24390" s="161"/>
      <c r="F24390" s="162"/>
      <c r="G24390" s="147"/>
      <c r="H24390" s="146"/>
      <c r="J24390" s="146"/>
      <c r="L24390" s="150"/>
      <c r="N24390" s="163"/>
      <c r="O24390" s="146"/>
      <c r="P24390" s="146"/>
      <c r="Q24390" s="146"/>
      <c r="R24390" s="34"/>
      <c r="S24390" s="35"/>
      <c r="T24390" s="147"/>
    </row>
    <row r="24391">
      <c r="A24391" s="147"/>
      <c r="B24391" s="64"/>
      <c r="C24391" s="147" t="s">
        <v>217</v>
      </c>
      <c r="E24391" s="161"/>
      <c r="F24391" s="162"/>
      <c r="G24391" s="147"/>
      <c r="H24391" s="146"/>
      <c r="J24391" s="146"/>
      <c r="L24391" s="150"/>
      <c r="N24391" s="163"/>
      <c r="O24391" s="146"/>
      <c r="P24391" s="146"/>
      <c r="Q24391" s="146"/>
      <c r="R24391" s="34"/>
      <c r="S24391" s="35"/>
      <c r="T24391" s="147"/>
    </row>
    <row r="24392">
      <c r="A24392" s="147"/>
      <c r="B24392" s="64"/>
      <c r="C24392" s="147" t="s">
        <v>217</v>
      </c>
      <c r="E24392" s="161"/>
      <c r="F24392" s="162"/>
      <c r="G24392" s="147"/>
      <c r="H24392" s="146"/>
      <c r="J24392" s="146"/>
      <c r="L24392" s="150"/>
      <c r="N24392" s="163"/>
      <c r="O24392" s="146"/>
      <c r="P24392" s="146"/>
      <c r="Q24392" s="146"/>
      <c r="R24392" s="34"/>
      <c r="S24392" s="35"/>
      <c r="T24392" s="147"/>
    </row>
    <row r="24393">
      <c r="A24393" s="147"/>
      <c r="B24393" s="64"/>
      <c r="C24393" s="147" t="s">
        <v>217</v>
      </c>
      <c r="E24393" s="161"/>
      <c r="F24393" s="162"/>
      <c r="G24393" s="147"/>
      <c r="H24393" s="146"/>
      <c r="J24393" s="146"/>
      <c r="L24393" s="150"/>
      <c r="N24393" s="163"/>
      <c r="O24393" s="146"/>
      <c r="P24393" s="146"/>
      <c r="Q24393" s="146"/>
      <c r="R24393" s="34"/>
      <c r="S24393" s="35"/>
      <c r="T24393" s="147"/>
    </row>
    <row r="24394">
      <c r="A24394" s="147"/>
      <c r="B24394" s="64"/>
      <c r="C24394" s="147" t="s">
        <v>217</v>
      </c>
      <c r="E24394" s="161"/>
      <c r="F24394" s="162"/>
      <c r="G24394" s="147"/>
      <c r="H24394" s="146"/>
      <c r="J24394" s="146"/>
      <c r="L24394" s="150"/>
      <c r="N24394" s="163"/>
      <c r="O24394" s="146"/>
      <c r="P24394" s="146"/>
      <c r="Q24394" s="146"/>
      <c r="R24394" s="34"/>
      <c r="S24394" s="35"/>
      <c r="T24394" s="147"/>
    </row>
    <row r="24395">
      <c r="A24395" s="147"/>
      <c r="B24395" s="64"/>
      <c r="C24395" s="147" t="s">
        <v>217</v>
      </c>
      <c r="E24395" s="161"/>
      <c r="F24395" s="162"/>
      <c r="G24395" s="147"/>
      <c r="H24395" s="146"/>
      <c r="J24395" s="146"/>
      <c r="L24395" s="150"/>
      <c r="N24395" s="163"/>
      <c r="O24395" s="146"/>
      <c r="P24395" s="146"/>
      <c r="Q24395" s="146"/>
      <c r="R24395" s="34"/>
      <c r="S24395" s="35"/>
      <c r="T24395" s="147"/>
    </row>
    <row r="24396">
      <c r="A24396" s="147"/>
      <c r="B24396" s="64"/>
      <c r="C24396" s="147" t="s">
        <v>217</v>
      </c>
      <c r="E24396" s="161"/>
      <c r="F24396" s="162"/>
      <c r="G24396" s="147"/>
      <c r="H24396" s="146"/>
      <c r="J24396" s="146"/>
      <c r="L24396" s="150"/>
      <c r="N24396" s="163"/>
      <c r="O24396" s="146"/>
      <c r="P24396" s="146"/>
      <c r="Q24396" s="146"/>
      <c r="R24396" s="34"/>
      <c r="S24396" s="35"/>
      <c r="T24396" s="147"/>
    </row>
    <row r="24397">
      <c r="A24397" s="147"/>
      <c r="B24397" s="64"/>
      <c r="C24397" s="147" t="s">
        <v>217</v>
      </c>
      <c r="E24397" s="161"/>
      <c r="F24397" s="162"/>
      <c r="G24397" s="147"/>
      <c r="H24397" s="146"/>
      <c r="J24397" s="146"/>
      <c r="L24397" s="150"/>
      <c r="N24397" s="163"/>
      <c r="O24397" s="146"/>
      <c r="P24397" s="146"/>
      <c r="Q24397" s="146"/>
      <c r="R24397" s="34"/>
      <c r="S24397" s="35"/>
      <c r="T24397" s="147"/>
    </row>
    <row r="24398">
      <c r="A24398" s="147"/>
      <c r="B24398" s="64"/>
      <c r="C24398" s="147" t="s">
        <v>217</v>
      </c>
      <c r="E24398" s="161"/>
      <c r="F24398" s="162"/>
      <c r="G24398" s="147"/>
      <c r="H24398" s="146"/>
      <c r="J24398" s="146"/>
      <c r="L24398" s="150"/>
      <c r="N24398" s="163"/>
      <c r="O24398" s="146"/>
      <c r="P24398" s="146"/>
      <c r="Q24398" s="146"/>
      <c r="R24398" s="34"/>
      <c r="S24398" s="35"/>
      <c r="T24398" s="147"/>
    </row>
    <row r="24399">
      <c r="A24399" s="147"/>
      <c r="B24399" s="64"/>
      <c r="C24399" s="147" t="s">
        <v>217</v>
      </c>
      <c r="E24399" s="161"/>
      <c r="F24399" s="162"/>
      <c r="G24399" s="147"/>
      <c r="H24399" s="146"/>
      <c r="J24399" s="146"/>
      <c r="L24399" s="150"/>
      <c r="N24399" s="163"/>
      <c r="O24399" s="146"/>
      <c r="P24399" s="146"/>
      <c r="Q24399" s="146"/>
      <c r="R24399" s="34"/>
      <c r="S24399" s="35"/>
      <c r="T24399" s="147"/>
    </row>
    <row r="24400">
      <c r="A24400" s="147"/>
      <c r="B24400" s="64"/>
      <c r="C24400" s="147" t="s">
        <v>217</v>
      </c>
      <c r="E24400" s="161"/>
      <c r="F24400" s="162"/>
      <c r="G24400" s="147"/>
      <c r="H24400" s="146"/>
      <c r="J24400" s="146"/>
      <c r="L24400" s="150"/>
      <c r="N24400" s="163"/>
      <c r="O24400" s="146"/>
      <c r="P24400" s="146"/>
      <c r="Q24400" s="146"/>
      <c r="R24400" s="34"/>
      <c r="S24400" s="35"/>
      <c r="T24400" s="147"/>
    </row>
    <row r="24401">
      <c r="A24401" s="147"/>
      <c r="B24401" s="64"/>
      <c r="C24401" s="147" t="s">
        <v>217</v>
      </c>
      <c r="E24401" s="161"/>
      <c r="F24401" s="162"/>
      <c r="G24401" s="147"/>
      <c r="H24401" s="146"/>
      <c r="J24401" s="146"/>
      <c r="L24401" s="150"/>
      <c r="N24401" s="163"/>
      <c r="O24401" s="146"/>
      <c r="P24401" s="146"/>
      <c r="Q24401" s="146"/>
      <c r="R24401" s="34"/>
      <c r="S24401" s="35"/>
      <c r="T24401" s="147"/>
    </row>
    <row r="24402">
      <c r="A24402" s="147"/>
      <c r="B24402" s="64"/>
      <c r="C24402" s="147" t="s">
        <v>217</v>
      </c>
      <c r="E24402" s="161"/>
      <c r="F24402" s="162"/>
      <c r="G24402" s="147"/>
      <c r="H24402" s="146"/>
      <c r="J24402" s="146"/>
      <c r="L24402" s="150"/>
      <c r="N24402" s="163"/>
      <c r="O24402" s="146"/>
      <c r="P24402" s="146"/>
      <c r="Q24402" s="146"/>
      <c r="R24402" s="34"/>
      <c r="S24402" s="35"/>
      <c r="T24402" s="147"/>
    </row>
    <row r="24403">
      <c r="A24403" s="147"/>
      <c r="B24403" s="64"/>
      <c r="C24403" s="147" t="s">
        <v>217</v>
      </c>
      <c r="E24403" s="161"/>
      <c r="F24403" s="162"/>
      <c r="G24403" s="147"/>
      <c r="H24403" s="146"/>
      <c r="J24403" s="146"/>
      <c r="L24403" s="150"/>
      <c r="N24403" s="163"/>
      <c r="O24403" s="146"/>
      <c r="P24403" s="146"/>
      <c r="Q24403" s="146"/>
      <c r="R24403" s="34"/>
      <c r="S24403" s="35"/>
      <c r="T24403" s="147"/>
    </row>
    <row r="24404">
      <c r="A24404" s="147"/>
      <c r="B24404" s="64"/>
      <c r="C24404" s="147" t="s">
        <v>217</v>
      </c>
      <c r="E24404" s="161"/>
      <c r="F24404" s="162"/>
      <c r="G24404" s="147"/>
      <c r="H24404" s="146"/>
      <c r="J24404" s="146"/>
      <c r="L24404" s="150"/>
      <c r="N24404" s="163"/>
      <c r="O24404" s="146"/>
      <c r="P24404" s="146"/>
      <c r="Q24404" s="146"/>
      <c r="R24404" s="34"/>
      <c r="S24404" s="35"/>
      <c r="T24404" s="147"/>
    </row>
    <row r="24405">
      <c r="A24405" s="147"/>
      <c r="B24405" s="64"/>
      <c r="C24405" s="147" t="s">
        <v>217</v>
      </c>
      <c r="E24405" s="161"/>
      <c r="F24405" s="162"/>
      <c r="G24405" s="147"/>
      <c r="H24405" s="146"/>
      <c r="J24405" s="146"/>
      <c r="L24405" s="150"/>
      <c r="N24405" s="163"/>
      <c r="O24405" s="146"/>
      <c r="P24405" s="146"/>
      <c r="Q24405" s="146"/>
      <c r="R24405" s="34"/>
      <c r="S24405" s="35"/>
      <c r="T24405" s="147"/>
    </row>
    <row r="24406">
      <c r="A24406" s="147"/>
      <c r="B24406" s="64"/>
      <c r="C24406" s="147" t="s">
        <v>217</v>
      </c>
      <c r="E24406" s="161"/>
      <c r="F24406" s="162"/>
      <c r="G24406" s="147"/>
      <c r="H24406" s="146"/>
      <c r="J24406" s="146"/>
      <c r="L24406" s="150"/>
      <c r="N24406" s="163"/>
      <c r="O24406" s="146"/>
      <c r="P24406" s="146"/>
      <c r="Q24406" s="146"/>
      <c r="R24406" s="34"/>
      <c r="S24406" s="35"/>
      <c r="T24406" s="147"/>
    </row>
    <row r="24407">
      <c r="A24407" s="147"/>
      <c r="B24407" s="64"/>
      <c r="C24407" s="147" t="s">
        <v>217</v>
      </c>
      <c r="E24407" s="161"/>
      <c r="F24407" s="162"/>
      <c r="G24407" s="147"/>
      <c r="H24407" s="146"/>
      <c r="J24407" s="146"/>
      <c r="L24407" s="150"/>
      <c r="N24407" s="163"/>
      <c r="O24407" s="146"/>
      <c r="P24407" s="146"/>
      <c r="Q24407" s="146"/>
      <c r="R24407" s="34"/>
      <c r="S24407" s="35"/>
      <c r="T24407" s="147"/>
    </row>
    <row r="24408">
      <c r="A24408" s="147"/>
      <c r="B24408" s="64"/>
      <c r="C24408" s="147" t="s">
        <v>217</v>
      </c>
      <c r="E24408" s="161"/>
      <c r="F24408" s="162"/>
      <c r="G24408" s="147"/>
      <c r="H24408" s="146"/>
      <c r="J24408" s="146"/>
      <c r="L24408" s="150"/>
      <c r="N24408" s="163"/>
      <c r="O24408" s="146"/>
      <c r="P24408" s="146"/>
      <c r="Q24408" s="146"/>
      <c r="R24408" s="34"/>
      <c r="S24408" s="35"/>
      <c r="T24408" s="147"/>
    </row>
    <row r="24409">
      <c r="A24409" s="147"/>
      <c r="B24409" s="64"/>
      <c r="C24409" s="147" t="s">
        <v>217</v>
      </c>
      <c r="E24409" s="161"/>
      <c r="F24409" s="162"/>
      <c r="G24409" s="147"/>
      <c r="H24409" s="146"/>
      <c r="J24409" s="146"/>
      <c r="L24409" s="150"/>
      <c r="N24409" s="163"/>
      <c r="O24409" s="146"/>
      <c r="P24409" s="146"/>
      <c r="Q24409" s="146"/>
      <c r="R24409" s="34"/>
      <c r="S24409" s="35"/>
      <c r="T24409" s="147"/>
    </row>
    <row r="24410">
      <c r="A24410" s="147"/>
      <c r="B24410" s="64"/>
      <c r="C24410" s="147" t="s">
        <v>217</v>
      </c>
      <c r="E24410" s="161"/>
      <c r="F24410" s="162"/>
      <c r="G24410" s="147"/>
      <c r="H24410" s="146"/>
      <c r="J24410" s="146"/>
      <c r="L24410" s="150"/>
      <c r="N24410" s="163"/>
      <c r="O24410" s="146"/>
      <c r="P24410" s="146"/>
      <c r="Q24410" s="146"/>
      <c r="R24410" s="34"/>
      <c r="S24410" s="35"/>
      <c r="T24410" s="147"/>
    </row>
    <row r="24411">
      <c r="A24411" s="147"/>
      <c r="B24411" s="64"/>
      <c r="C24411" s="147" t="s">
        <v>217</v>
      </c>
      <c r="E24411" s="161"/>
      <c r="F24411" s="162"/>
      <c r="G24411" s="147"/>
      <c r="H24411" s="146"/>
      <c r="J24411" s="146"/>
      <c r="L24411" s="150"/>
      <c r="N24411" s="163"/>
      <c r="O24411" s="146"/>
      <c r="P24411" s="146"/>
      <c r="Q24411" s="146"/>
      <c r="R24411" s="34"/>
      <c r="S24411" s="35"/>
      <c r="T24411" s="147"/>
    </row>
    <row r="24412">
      <c r="A24412" s="147"/>
      <c r="B24412" s="64"/>
      <c r="C24412" s="147" t="s">
        <v>217</v>
      </c>
      <c r="E24412" s="161"/>
      <c r="F24412" s="162"/>
      <c r="G24412" s="147"/>
      <c r="H24412" s="146"/>
      <c r="J24412" s="146"/>
      <c r="L24412" s="150"/>
      <c r="N24412" s="163"/>
      <c r="O24412" s="146"/>
      <c r="P24412" s="146"/>
      <c r="Q24412" s="146"/>
      <c r="R24412" s="34"/>
      <c r="S24412" s="35"/>
      <c r="T24412" s="147"/>
    </row>
    <row r="24413">
      <c r="A24413" s="147"/>
      <c r="B24413" s="64"/>
      <c r="C24413" s="147" t="s">
        <v>217</v>
      </c>
      <c r="E24413" s="161"/>
      <c r="F24413" s="162"/>
      <c r="G24413" s="147"/>
      <c r="H24413" s="146"/>
      <c r="J24413" s="146"/>
      <c r="L24413" s="150"/>
      <c r="N24413" s="163"/>
      <c r="O24413" s="146"/>
      <c r="P24413" s="146"/>
      <c r="Q24413" s="146"/>
      <c r="R24413" s="34"/>
      <c r="S24413" s="35"/>
      <c r="T24413" s="147"/>
    </row>
    <row r="24414">
      <c r="A24414" s="147"/>
      <c r="B24414" s="64"/>
      <c r="C24414" s="147" t="s">
        <v>217</v>
      </c>
      <c r="E24414" s="161"/>
      <c r="F24414" s="162"/>
      <c r="G24414" s="147"/>
      <c r="H24414" s="146"/>
      <c r="J24414" s="146"/>
      <c r="L24414" s="150"/>
      <c r="N24414" s="163"/>
      <c r="O24414" s="146"/>
      <c r="P24414" s="146"/>
      <c r="Q24414" s="146"/>
      <c r="R24414" s="34"/>
      <c r="S24414" s="35"/>
      <c r="T24414" s="147"/>
    </row>
    <row r="24415">
      <c r="A24415" s="147"/>
      <c r="B24415" s="64"/>
      <c r="C24415" s="147" t="s">
        <v>217</v>
      </c>
      <c r="E24415" s="161"/>
      <c r="F24415" s="162"/>
      <c r="G24415" s="147"/>
      <c r="H24415" s="146"/>
      <c r="J24415" s="146"/>
      <c r="L24415" s="150"/>
      <c r="N24415" s="163"/>
      <c r="O24415" s="146"/>
      <c r="P24415" s="146"/>
      <c r="Q24415" s="146"/>
      <c r="R24415" s="34"/>
      <c r="S24415" s="35"/>
      <c r="T24415" s="147"/>
    </row>
    <row r="24416">
      <c r="A24416" s="147"/>
      <c r="B24416" s="64"/>
      <c r="C24416" s="147" t="s">
        <v>217</v>
      </c>
      <c r="E24416" s="161"/>
      <c r="F24416" s="162"/>
      <c r="G24416" s="147"/>
      <c r="H24416" s="146"/>
      <c r="J24416" s="146"/>
      <c r="L24416" s="150"/>
      <c r="N24416" s="163"/>
      <c r="O24416" s="146"/>
      <c r="P24416" s="146"/>
      <c r="Q24416" s="146"/>
      <c r="R24416" s="34"/>
      <c r="S24416" s="35"/>
      <c r="T24416" s="147"/>
    </row>
    <row r="24417">
      <c r="A24417" s="147"/>
      <c r="B24417" s="64"/>
      <c r="C24417" s="147" t="s">
        <v>217</v>
      </c>
      <c r="E24417" s="161"/>
      <c r="F24417" s="162"/>
      <c r="G24417" s="147"/>
      <c r="H24417" s="146"/>
      <c r="J24417" s="146"/>
      <c r="L24417" s="150"/>
      <c r="N24417" s="163"/>
      <c r="O24417" s="146"/>
      <c r="P24417" s="146"/>
      <c r="Q24417" s="146"/>
      <c r="R24417" s="34"/>
      <c r="S24417" s="35"/>
      <c r="T24417" s="147"/>
    </row>
    <row r="24418">
      <c r="A24418" s="147"/>
      <c r="B24418" s="64"/>
      <c r="C24418" s="147" t="s">
        <v>217</v>
      </c>
      <c r="E24418" s="161"/>
      <c r="F24418" s="162"/>
      <c r="G24418" s="147"/>
      <c r="H24418" s="146"/>
      <c r="J24418" s="146"/>
      <c r="L24418" s="150"/>
      <c r="N24418" s="163"/>
      <c r="O24418" s="146"/>
      <c r="P24418" s="146"/>
      <c r="Q24418" s="146"/>
      <c r="R24418" s="34"/>
      <c r="S24418" s="35"/>
      <c r="T24418" s="147"/>
    </row>
    <row r="24419">
      <c r="A24419" s="147"/>
      <c r="B24419" s="64"/>
      <c r="C24419" s="147" t="s">
        <v>217</v>
      </c>
      <c r="E24419" s="161"/>
      <c r="F24419" s="162"/>
      <c r="G24419" s="147"/>
      <c r="H24419" s="146"/>
      <c r="J24419" s="146"/>
      <c r="L24419" s="150"/>
      <c r="N24419" s="163"/>
      <c r="O24419" s="146"/>
      <c r="P24419" s="146"/>
      <c r="Q24419" s="146"/>
      <c r="R24419" s="34"/>
      <c r="S24419" s="35"/>
      <c r="T24419" s="147"/>
    </row>
    <row r="24420">
      <c r="A24420" s="147"/>
      <c r="B24420" s="64"/>
      <c r="C24420" s="147" t="s">
        <v>217</v>
      </c>
      <c r="E24420" s="161"/>
      <c r="F24420" s="162"/>
      <c r="G24420" s="147"/>
      <c r="H24420" s="146"/>
      <c r="J24420" s="146"/>
      <c r="L24420" s="150"/>
      <c r="N24420" s="163"/>
      <c r="O24420" s="146"/>
      <c r="P24420" s="146"/>
      <c r="Q24420" s="146"/>
      <c r="R24420" s="34"/>
      <c r="S24420" s="35"/>
      <c r="T24420" s="147"/>
    </row>
    <row r="24421">
      <c r="A24421" s="147"/>
      <c r="B24421" s="64"/>
      <c r="C24421" s="147" t="s">
        <v>217</v>
      </c>
      <c r="E24421" s="161"/>
      <c r="F24421" s="162"/>
      <c r="G24421" s="147"/>
      <c r="H24421" s="146"/>
      <c r="J24421" s="146"/>
      <c r="L24421" s="150"/>
      <c r="N24421" s="163"/>
      <c r="O24421" s="146"/>
      <c r="P24421" s="146"/>
      <c r="Q24421" s="146"/>
      <c r="R24421" s="34"/>
      <c r="S24421" s="35"/>
      <c r="T24421" s="147"/>
    </row>
    <row r="24422">
      <c r="A24422" s="147"/>
      <c r="B24422" s="64"/>
      <c r="C24422" s="147" t="s">
        <v>217</v>
      </c>
      <c r="E24422" s="161"/>
      <c r="F24422" s="162"/>
      <c r="G24422" s="147"/>
      <c r="H24422" s="146"/>
      <c r="J24422" s="146"/>
      <c r="L24422" s="150"/>
      <c r="N24422" s="163"/>
      <c r="O24422" s="146"/>
      <c r="P24422" s="146"/>
      <c r="Q24422" s="146"/>
      <c r="R24422" s="34"/>
      <c r="S24422" s="35"/>
      <c r="T24422" s="147"/>
    </row>
    <row r="24423">
      <c r="A24423" s="147"/>
      <c r="B24423" s="64"/>
      <c r="C24423" s="147" t="s">
        <v>217</v>
      </c>
      <c r="E24423" s="161"/>
      <c r="F24423" s="162"/>
      <c r="G24423" s="147"/>
      <c r="H24423" s="146"/>
      <c r="J24423" s="146"/>
      <c r="L24423" s="150"/>
      <c r="N24423" s="163"/>
      <c r="O24423" s="146"/>
      <c r="P24423" s="146"/>
      <c r="Q24423" s="146"/>
      <c r="R24423" s="34"/>
      <c r="S24423" s="35"/>
      <c r="T24423" s="147"/>
    </row>
    <row r="24424">
      <c r="A24424" s="147"/>
      <c r="B24424" s="64"/>
      <c r="C24424" s="147" t="s">
        <v>217</v>
      </c>
      <c r="E24424" s="161"/>
      <c r="F24424" s="162"/>
      <c r="G24424" s="147"/>
      <c r="H24424" s="146"/>
      <c r="J24424" s="146"/>
      <c r="L24424" s="150"/>
      <c r="N24424" s="163"/>
      <c r="O24424" s="146"/>
      <c r="P24424" s="146"/>
      <c r="Q24424" s="146"/>
      <c r="R24424" s="34"/>
      <c r="S24424" s="35"/>
      <c r="T24424" s="147"/>
    </row>
    <row r="24425">
      <c r="A24425" s="147"/>
      <c r="B24425" s="64"/>
      <c r="C24425" s="147" t="s">
        <v>217</v>
      </c>
      <c r="E24425" s="161"/>
      <c r="F24425" s="162"/>
      <c r="G24425" s="147"/>
      <c r="H24425" s="146"/>
      <c r="J24425" s="146"/>
      <c r="L24425" s="150"/>
      <c r="N24425" s="163"/>
      <c r="O24425" s="146"/>
      <c r="P24425" s="146"/>
      <c r="Q24425" s="146"/>
      <c r="R24425" s="34"/>
      <c r="S24425" s="35"/>
      <c r="T24425" s="147"/>
    </row>
    <row r="24426">
      <c r="A24426" s="147"/>
      <c r="B24426" s="64"/>
      <c r="C24426" s="147" t="s">
        <v>217</v>
      </c>
      <c r="E24426" s="161"/>
      <c r="F24426" s="162"/>
      <c r="G24426" s="147"/>
      <c r="H24426" s="146"/>
      <c r="J24426" s="146"/>
      <c r="L24426" s="150"/>
      <c r="N24426" s="163"/>
      <c r="O24426" s="146"/>
      <c r="P24426" s="146"/>
      <c r="Q24426" s="146"/>
      <c r="R24426" s="34"/>
      <c r="S24426" s="35"/>
      <c r="T24426" s="147"/>
    </row>
    <row r="24427">
      <c r="A24427" s="147"/>
      <c r="B24427" s="64"/>
      <c r="C24427" s="147" t="s">
        <v>217</v>
      </c>
      <c r="E24427" s="161"/>
      <c r="F24427" s="162"/>
      <c r="G24427" s="147"/>
      <c r="H24427" s="146"/>
      <c r="J24427" s="146"/>
      <c r="L24427" s="150"/>
      <c r="N24427" s="163"/>
      <c r="O24427" s="146"/>
      <c r="P24427" s="146"/>
      <c r="Q24427" s="146"/>
      <c r="R24427" s="34"/>
      <c r="S24427" s="35"/>
      <c r="T24427" s="147"/>
    </row>
    <row r="24428">
      <c r="A24428" s="147"/>
      <c r="B24428" s="64"/>
      <c r="C24428" s="147" t="s">
        <v>217</v>
      </c>
      <c r="E24428" s="161"/>
      <c r="F24428" s="162"/>
      <c r="G24428" s="147"/>
      <c r="H24428" s="146"/>
      <c r="J24428" s="146"/>
      <c r="L24428" s="150"/>
      <c r="N24428" s="163"/>
      <c r="O24428" s="146"/>
      <c r="P24428" s="146"/>
      <c r="Q24428" s="146"/>
      <c r="R24428" s="34"/>
      <c r="S24428" s="35"/>
      <c r="T24428" s="147"/>
    </row>
    <row r="24429">
      <c r="A24429" s="147"/>
      <c r="B24429" s="64"/>
      <c r="C24429" s="147" t="s">
        <v>217</v>
      </c>
      <c r="E24429" s="161"/>
      <c r="F24429" s="162"/>
      <c r="G24429" s="147"/>
      <c r="H24429" s="146"/>
      <c r="J24429" s="146"/>
      <c r="L24429" s="150"/>
      <c r="N24429" s="163"/>
      <c r="O24429" s="146"/>
      <c r="P24429" s="146"/>
      <c r="Q24429" s="146"/>
      <c r="R24429" s="34"/>
      <c r="S24429" s="35"/>
      <c r="T24429" s="147"/>
    </row>
    <row r="24430">
      <c r="A24430" s="147"/>
      <c r="B24430" s="64"/>
      <c r="C24430" s="147" t="s">
        <v>217</v>
      </c>
      <c r="E24430" s="161"/>
      <c r="F24430" s="162"/>
      <c r="G24430" s="147"/>
      <c r="H24430" s="146"/>
      <c r="J24430" s="146"/>
      <c r="L24430" s="150"/>
      <c r="N24430" s="163"/>
      <c r="O24430" s="146"/>
      <c r="P24430" s="146"/>
      <c r="Q24430" s="146"/>
      <c r="R24430" s="34"/>
      <c r="S24430" s="35"/>
      <c r="T24430" s="147"/>
    </row>
    <row r="24431">
      <c r="A24431" s="147"/>
      <c r="B24431" s="64"/>
      <c r="C24431" s="147" t="s">
        <v>217</v>
      </c>
      <c r="E24431" s="161"/>
      <c r="F24431" s="162"/>
      <c r="G24431" s="147"/>
      <c r="H24431" s="146"/>
      <c r="J24431" s="146"/>
      <c r="L24431" s="150"/>
      <c r="N24431" s="163"/>
      <c r="O24431" s="146"/>
      <c r="P24431" s="146"/>
      <c r="Q24431" s="146"/>
      <c r="R24431" s="34"/>
      <c r="S24431" s="35"/>
      <c r="T24431" s="147"/>
    </row>
    <row r="24432">
      <c r="A24432" s="147"/>
      <c r="B24432" s="64"/>
      <c r="C24432" s="147" t="s">
        <v>217</v>
      </c>
      <c r="E24432" s="161"/>
      <c r="F24432" s="162"/>
      <c r="G24432" s="147"/>
      <c r="H24432" s="146"/>
      <c r="J24432" s="146"/>
      <c r="L24432" s="150"/>
      <c r="N24432" s="163"/>
      <c r="O24432" s="146"/>
      <c r="P24432" s="146"/>
      <c r="Q24432" s="146"/>
      <c r="R24432" s="34"/>
      <c r="S24432" s="35"/>
      <c r="T24432" s="147"/>
    </row>
    <row r="24433">
      <c r="A24433" s="147"/>
      <c r="B24433" s="64"/>
      <c r="C24433" s="147" t="s">
        <v>217</v>
      </c>
      <c r="E24433" s="161"/>
      <c r="F24433" s="162"/>
      <c r="G24433" s="147"/>
      <c r="H24433" s="146"/>
      <c r="J24433" s="146"/>
      <c r="L24433" s="150"/>
      <c r="N24433" s="163"/>
      <c r="O24433" s="146"/>
      <c r="P24433" s="146"/>
      <c r="Q24433" s="146"/>
      <c r="R24433" s="34"/>
      <c r="S24433" s="35"/>
      <c r="T24433" s="147"/>
    </row>
    <row r="24434">
      <c r="A24434" s="147"/>
      <c r="B24434" s="64"/>
      <c r="C24434" s="147" t="s">
        <v>217</v>
      </c>
      <c r="E24434" s="161"/>
      <c r="F24434" s="162"/>
      <c r="G24434" s="147"/>
      <c r="H24434" s="146"/>
      <c r="J24434" s="146"/>
      <c r="L24434" s="150"/>
      <c r="N24434" s="163"/>
      <c r="O24434" s="146"/>
      <c r="P24434" s="146"/>
      <c r="Q24434" s="146"/>
      <c r="R24434" s="34"/>
      <c r="S24434" s="35"/>
      <c r="T24434" s="147"/>
    </row>
    <row r="24435">
      <c r="A24435" s="147"/>
      <c r="B24435" s="64"/>
      <c r="C24435" s="147" t="s">
        <v>217</v>
      </c>
      <c r="E24435" s="161"/>
      <c r="F24435" s="162"/>
      <c r="G24435" s="147"/>
      <c r="H24435" s="146"/>
      <c r="J24435" s="146"/>
      <c r="L24435" s="150"/>
      <c r="N24435" s="163"/>
      <c r="O24435" s="146"/>
      <c r="P24435" s="146"/>
      <c r="Q24435" s="146"/>
      <c r="R24435" s="34"/>
      <c r="S24435" s="35"/>
      <c r="T24435" s="147"/>
    </row>
    <row r="24436">
      <c r="A24436" s="147"/>
      <c r="B24436" s="64"/>
      <c r="C24436" s="147" t="s">
        <v>217</v>
      </c>
      <c r="E24436" s="161"/>
      <c r="F24436" s="162"/>
      <c r="G24436" s="147"/>
      <c r="H24436" s="146"/>
      <c r="J24436" s="146"/>
      <c r="L24436" s="150"/>
      <c r="N24436" s="163"/>
      <c r="O24436" s="146"/>
      <c r="P24436" s="146"/>
      <c r="Q24436" s="146"/>
      <c r="R24436" s="34"/>
      <c r="S24436" s="35"/>
      <c r="T24436" s="147"/>
    </row>
    <row r="24437">
      <c r="A24437" s="147"/>
      <c r="B24437" s="64"/>
      <c r="C24437" s="147" t="s">
        <v>217</v>
      </c>
      <c r="E24437" s="161"/>
      <c r="F24437" s="162"/>
      <c r="G24437" s="147"/>
      <c r="H24437" s="146"/>
      <c r="J24437" s="146"/>
      <c r="L24437" s="150"/>
      <c r="N24437" s="163"/>
      <c r="O24437" s="146"/>
      <c r="P24437" s="146"/>
      <c r="Q24437" s="146"/>
      <c r="R24437" s="34"/>
      <c r="S24437" s="35"/>
      <c r="T24437" s="147"/>
    </row>
    <row r="24438">
      <c r="A24438" s="147"/>
      <c r="B24438" s="64"/>
      <c r="C24438" s="147" t="s">
        <v>217</v>
      </c>
      <c r="E24438" s="161"/>
      <c r="F24438" s="162"/>
      <c r="G24438" s="147"/>
      <c r="H24438" s="146"/>
      <c r="J24438" s="146"/>
      <c r="L24438" s="150"/>
      <c r="N24438" s="163"/>
      <c r="O24438" s="146"/>
      <c r="P24438" s="146"/>
      <c r="Q24438" s="146"/>
      <c r="R24438" s="34"/>
      <c r="S24438" s="35"/>
      <c r="T24438" s="147"/>
    </row>
    <row r="24439">
      <c r="A24439" s="147"/>
      <c r="B24439" s="64"/>
      <c r="C24439" s="147" t="s">
        <v>217</v>
      </c>
      <c r="E24439" s="161"/>
      <c r="F24439" s="162"/>
      <c r="G24439" s="147"/>
      <c r="H24439" s="146"/>
      <c r="J24439" s="146"/>
      <c r="L24439" s="150"/>
      <c r="N24439" s="163"/>
      <c r="O24439" s="146"/>
      <c r="P24439" s="146"/>
      <c r="Q24439" s="146"/>
      <c r="R24439" s="34"/>
      <c r="S24439" s="35"/>
      <c r="T24439" s="147"/>
    </row>
    <row r="24440">
      <c r="A24440" s="147"/>
      <c r="B24440" s="64"/>
      <c r="C24440" s="147" t="s">
        <v>217</v>
      </c>
      <c r="E24440" s="161"/>
      <c r="F24440" s="162"/>
      <c r="G24440" s="147"/>
      <c r="H24440" s="146"/>
      <c r="J24440" s="146"/>
      <c r="L24440" s="150"/>
      <c r="N24440" s="163"/>
      <c r="O24440" s="146"/>
      <c r="P24440" s="146"/>
      <c r="Q24440" s="146"/>
      <c r="R24440" s="34"/>
      <c r="S24440" s="35"/>
      <c r="T24440" s="147"/>
    </row>
    <row r="24441">
      <c r="A24441" s="147"/>
      <c r="B24441" s="64"/>
      <c r="C24441" s="147" t="s">
        <v>217</v>
      </c>
      <c r="E24441" s="161"/>
      <c r="F24441" s="162"/>
      <c r="G24441" s="147"/>
      <c r="H24441" s="146"/>
      <c r="J24441" s="146"/>
      <c r="L24441" s="150"/>
      <c r="N24441" s="163"/>
      <c r="O24441" s="146"/>
      <c r="P24441" s="146"/>
      <c r="Q24441" s="146"/>
      <c r="R24441" s="34"/>
      <c r="S24441" s="35"/>
      <c r="T24441" s="147"/>
    </row>
    <row r="24442">
      <c r="A24442" s="147"/>
      <c r="B24442" s="64"/>
      <c r="C24442" s="147" t="s">
        <v>217</v>
      </c>
      <c r="E24442" s="161"/>
      <c r="F24442" s="162"/>
      <c r="G24442" s="147"/>
      <c r="H24442" s="146"/>
      <c r="J24442" s="146"/>
      <c r="L24442" s="150"/>
      <c r="N24442" s="163"/>
      <c r="O24442" s="146"/>
      <c r="P24442" s="146"/>
      <c r="Q24442" s="146"/>
      <c r="R24442" s="34"/>
      <c r="S24442" s="35"/>
      <c r="T24442" s="147"/>
    </row>
    <row r="24443">
      <c r="A24443" s="147"/>
      <c r="B24443" s="64"/>
      <c r="C24443" s="147" t="s">
        <v>217</v>
      </c>
      <c r="E24443" s="161"/>
      <c r="F24443" s="162"/>
      <c r="G24443" s="147"/>
      <c r="H24443" s="146"/>
      <c r="J24443" s="146"/>
      <c r="L24443" s="150"/>
      <c r="N24443" s="163"/>
      <c r="O24443" s="146"/>
      <c r="P24443" s="146"/>
      <c r="Q24443" s="146"/>
      <c r="R24443" s="34"/>
      <c r="S24443" s="35"/>
      <c r="T24443" s="147"/>
    </row>
    <row r="24444">
      <c r="A24444" s="147"/>
      <c r="B24444" s="64"/>
      <c r="C24444" s="147" t="s">
        <v>217</v>
      </c>
      <c r="E24444" s="161"/>
      <c r="F24444" s="162"/>
      <c r="G24444" s="147"/>
      <c r="H24444" s="146"/>
      <c r="J24444" s="146"/>
      <c r="L24444" s="150"/>
      <c r="N24444" s="163"/>
      <c r="O24444" s="146"/>
      <c r="P24444" s="146"/>
      <c r="Q24444" s="146"/>
      <c r="R24444" s="34"/>
      <c r="S24444" s="35"/>
      <c r="T24444" s="147"/>
    </row>
    <row r="24445">
      <c r="A24445" s="147"/>
      <c r="B24445" s="64"/>
      <c r="C24445" s="147" t="s">
        <v>217</v>
      </c>
      <c r="E24445" s="161"/>
      <c r="F24445" s="162"/>
      <c r="G24445" s="147"/>
      <c r="H24445" s="146"/>
      <c r="J24445" s="146"/>
      <c r="L24445" s="150"/>
      <c r="N24445" s="163"/>
      <c r="O24445" s="146"/>
      <c r="P24445" s="146"/>
      <c r="Q24445" s="146"/>
      <c r="R24445" s="34"/>
      <c r="S24445" s="35"/>
      <c r="T24445" s="147"/>
    </row>
    <row r="24446">
      <c r="A24446" s="147"/>
      <c r="B24446" s="64"/>
      <c r="C24446" s="147" t="s">
        <v>217</v>
      </c>
      <c r="E24446" s="161"/>
      <c r="F24446" s="162"/>
      <c r="G24446" s="147"/>
      <c r="H24446" s="146"/>
      <c r="J24446" s="146"/>
      <c r="L24446" s="150"/>
      <c r="N24446" s="163"/>
      <c r="O24446" s="146"/>
      <c r="P24446" s="146"/>
      <c r="Q24446" s="146"/>
      <c r="R24446" s="34"/>
      <c r="S24446" s="35"/>
      <c r="T24446" s="147"/>
    </row>
    <row r="24447">
      <c r="A24447" s="147"/>
      <c r="B24447" s="64"/>
      <c r="C24447" s="147" t="s">
        <v>217</v>
      </c>
      <c r="E24447" s="161"/>
      <c r="F24447" s="162"/>
      <c r="G24447" s="147"/>
      <c r="H24447" s="146"/>
      <c r="J24447" s="146"/>
      <c r="L24447" s="150"/>
      <c r="N24447" s="163"/>
      <c r="O24447" s="146"/>
      <c r="P24447" s="146"/>
      <c r="Q24447" s="146"/>
      <c r="R24447" s="34"/>
      <c r="S24447" s="35"/>
      <c r="T24447" s="147"/>
    </row>
    <row r="24448">
      <c r="A24448" s="147"/>
      <c r="B24448" s="64"/>
      <c r="C24448" s="147" t="s">
        <v>217</v>
      </c>
      <c r="E24448" s="161"/>
      <c r="F24448" s="162"/>
      <c r="G24448" s="147"/>
      <c r="H24448" s="146"/>
      <c r="J24448" s="146"/>
      <c r="L24448" s="150"/>
      <c r="N24448" s="163"/>
      <c r="O24448" s="146"/>
      <c r="P24448" s="146"/>
      <c r="Q24448" s="146"/>
      <c r="R24448" s="34"/>
      <c r="S24448" s="35"/>
      <c r="T24448" s="147"/>
    </row>
    <row r="24449">
      <c r="A24449" s="147"/>
      <c r="B24449" s="64"/>
      <c r="C24449" s="147" t="s">
        <v>217</v>
      </c>
      <c r="E24449" s="161"/>
      <c r="F24449" s="162"/>
      <c r="G24449" s="147"/>
      <c r="H24449" s="146"/>
      <c r="J24449" s="146"/>
      <c r="L24449" s="150"/>
      <c r="N24449" s="163"/>
      <c r="O24449" s="146"/>
      <c r="P24449" s="146"/>
      <c r="Q24449" s="146"/>
      <c r="R24449" s="34"/>
      <c r="S24449" s="35"/>
      <c r="T24449" s="147"/>
    </row>
    <row r="24450">
      <c r="A24450" s="147"/>
      <c r="B24450" s="64"/>
      <c r="C24450" s="147" t="s">
        <v>217</v>
      </c>
      <c r="E24450" s="161"/>
      <c r="F24450" s="162"/>
      <c r="G24450" s="147"/>
      <c r="H24450" s="146"/>
      <c r="J24450" s="146"/>
      <c r="L24450" s="150"/>
      <c r="N24450" s="163"/>
      <c r="O24450" s="146"/>
      <c r="P24450" s="146"/>
      <c r="Q24450" s="146"/>
      <c r="R24450" s="34"/>
      <c r="S24450" s="35"/>
      <c r="T24450" s="147"/>
    </row>
    <row r="24451">
      <c r="A24451" s="147"/>
      <c r="B24451" s="64"/>
      <c r="C24451" s="147" t="s">
        <v>217</v>
      </c>
      <c r="E24451" s="161"/>
      <c r="F24451" s="162"/>
      <c r="G24451" s="147"/>
      <c r="H24451" s="146"/>
      <c r="J24451" s="146"/>
      <c r="L24451" s="150"/>
      <c r="N24451" s="163"/>
      <c r="O24451" s="146"/>
      <c r="P24451" s="146"/>
      <c r="Q24451" s="146"/>
      <c r="R24451" s="34"/>
      <c r="S24451" s="35"/>
      <c r="T24451" s="147"/>
    </row>
    <row r="24452">
      <c r="A24452" s="147"/>
      <c r="B24452" s="64"/>
      <c r="C24452" s="147" t="s">
        <v>217</v>
      </c>
      <c r="E24452" s="161"/>
      <c r="F24452" s="162"/>
      <c r="G24452" s="147"/>
      <c r="H24452" s="146"/>
      <c r="J24452" s="146"/>
      <c r="L24452" s="150"/>
      <c r="N24452" s="163"/>
      <c r="O24452" s="146"/>
      <c r="P24452" s="146"/>
      <c r="Q24452" s="146"/>
      <c r="R24452" s="34"/>
      <c r="S24452" s="35"/>
      <c r="T24452" s="147"/>
    </row>
    <row r="24453">
      <c r="A24453" s="147"/>
      <c r="B24453" s="64"/>
      <c r="C24453" s="147" t="s">
        <v>217</v>
      </c>
      <c r="E24453" s="161"/>
      <c r="F24453" s="162"/>
      <c r="G24453" s="147"/>
      <c r="H24453" s="146"/>
      <c r="J24453" s="146"/>
      <c r="L24453" s="150"/>
      <c r="N24453" s="163"/>
      <c r="O24453" s="146"/>
      <c r="P24453" s="146"/>
      <c r="Q24453" s="146"/>
      <c r="R24453" s="34"/>
      <c r="S24453" s="35"/>
      <c r="T24453" s="147"/>
    </row>
    <row r="24454">
      <c r="A24454" s="147"/>
      <c r="B24454" s="64"/>
      <c r="C24454" s="147" t="s">
        <v>217</v>
      </c>
      <c r="E24454" s="161"/>
      <c r="F24454" s="162"/>
      <c r="G24454" s="147"/>
      <c r="H24454" s="146"/>
      <c r="J24454" s="146"/>
      <c r="L24454" s="150"/>
      <c r="N24454" s="163"/>
      <c r="O24454" s="146"/>
      <c r="P24454" s="146"/>
      <c r="Q24454" s="146"/>
      <c r="R24454" s="34"/>
      <c r="S24454" s="35"/>
      <c r="T24454" s="147"/>
    </row>
    <row r="24455">
      <c r="A24455" s="147"/>
      <c r="B24455" s="64"/>
      <c r="C24455" s="147" t="s">
        <v>217</v>
      </c>
      <c r="E24455" s="161"/>
      <c r="F24455" s="162"/>
      <c r="G24455" s="147"/>
      <c r="H24455" s="146"/>
      <c r="J24455" s="146"/>
      <c r="L24455" s="150"/>
      <c r="N24455" s="163"/>
      <c r="O24455" s="146"/>
      <c r="P24455" s="146"/>
      <c r="Q24455" s="146"/>
      <c r="R24455" s="34"/>
      <c r="S24455" s="35"/>
      <c r="T24455" s="147"/>
    </row>
    <row r="24456">
      <c r="A24456" s="147"/>
      <c r="B24456" s="64"/>
      <c r="C24456" s="147" t="s">
        <v>217</v>
      </c>
      <c r="E24456" s="161"/>
      <c r="F24456" s="162"/>
      <c r="G24456" s="147"/>
      <c r="H24456" s="146"/>
      <c r="J24456" s="146"/>
      <c r="L24456" s="150"/>
      <c r="N24456" s="163"/>
      <c r="O24456" s="146"/>
      <c r="P24456" s="146"/>
      <c r="Q24456" s="146"/>
      <c r="R24456" s="34"/>
      <c r="S24456" s="35"/>
      <c r="T24456" s="147"/>
    </row>
    <row r="24457">
      <c r="A24457" s="147"/>
      <c r="B24457" s="64"/>
      <c r="C24457" s="147" t="s">
        <v>217</v>
      </c>
      <c r="E24457" s="161"/>
      <c r="F24457" s="162"/>
      <c r="G24457" s="147"/>
      <c r="H24457" s="146"/>
      <c r="J24457" s="146"/>
      <c r="L24457" s="150"/>
      <c r="N24457" s="163"/>
      <c r="O24457" s="146"/>
      <c r="P24457" s="146"/>
      <c r="Q24457" s="146"/>
      <c r="R24457" s="34"/>
      <c r="S24457" s="35"/>
      <c r="T24457" s="147"/>
    </row>
    <row r="24458">
      <c r="A24458" s="147"/>
      <c r="B24458" s="64"/>
      <c r="C24458" s="147" t="s">
        <v>217</v>
      </c>
      <c r="E24458" s="161"/>
      <c r="F24458" s="162"/>
      <c r="G24458" s="147"/>
      <c r="H24458" s="146"/>
      <c r="J24458" s="146"/>
      <c r="L24458" s="150"/>
      <c r="N24458" s="163"/>
      <c r="O24458" s="146"/>
      <c r="P24458" s="146"/>
      <c r="Q24458" s="146"/>
      <c r="R24458" s="34"/>
      <c r="S24458" s="35"/>
      <c r="T24458" s="147"/>
    </row>
    <row r="24459">
      <c r="A24459" s="147"/>
      <c r="B24459" s="64"/>
      <c r="C24459" s="147" t="s">
        <v>217</v>
      </c>
      <c r="E24459" s="161"/>
      <c r="F24459" s="162"/>
      <c r="G24459" s="147"/>
      <c r="H24459" s="146"/>
      <c r="J24459" s="146"/>
      <c r="L24459" s="150"/>
      <c r="N24459" s="163"/>
      <c r="O24459" s="146"/>
      <c r="P24459" s="146"/>
      <c r="Q24459" s="146"/>
      <c r="R24459" s="34"/>
      <c r="S24459" s="35"/>
      <c r="T24459" s="147"/>
    </row>
    <row r="24460">
      <c r="A24460" s="147"/>
      <c r="B24460" s="64"/>
      <c r="C24460" s="147" t="s">
        <v>217</v>
      </c>
      <c r="E24460" s="161"/>
      <c r="F24460" s="162"/>
      <c r="G24460" s="147"/>
      <c r="H24460" s="146"/>
      <c r="J24460" s="146"/>
      <c r="L24460" s="150"/>
      <c r="N24460" s="163"/>
      <c r="O24460" s="146"/>
      <c r="P24460" s="146"/>
      <c r="Q24460" s="146"/>
      <c r="R24460" s="34"/>
      <c r="S24460" s="35"/>
      <c r="T24460" s="147"/>
    </row>
    <row r="24461">
      <c r="A24461" s="147"/>
      <c r="B24461" s="64"/>
      <c r="C24461" s="147" t="s">
        <v>217</v>
      </c>
      <c r="E24461" s="161"/>
      <c r="F24461" s="162"/>
      <c r="G24461" s="147"/>
      <c r="H24461" s="146"/>
      <c r="J24461" s="146"/>
      <c r="L24461" s="150"/>
      <c r="N24461" s="163"/>
      <c r="O24461" s="146"/>
      <c r="P24461" s="146"/>
      <c r="Q24461" s="146"/>
      <c r="R24461" s="34"/>
      <c r="S24461" s="35"/>
      <c r="T24461" s="147"/>
    </row>
    <row r="24462">
      <c r="A24462" s="147"/>
      <c r="B24462" s="64"/>
      <c r="C24462" s="147" t="s">
        <v>217</v>
      </c>
      <c r="E24462" s="161"/>
      <c r="F24462" s="162"/>
      <c r="G24462" s="147"/>
      <c r="H24462" s="146"/>
      <c r="J24462" s="146"/>
      <c r="L24462" s="150"/>
      <c r="N24462" s="163"/>
      <c r="O24462" s="146"/>
      <c r="P24462" s="146"/>
      <c r="Q24462" s="146"/>
      <c r="R24462" s="34"/>
      <c r="S24462" s="35"/>
      <c r="T24462" s="147"/>
    </row>
    <row r="24463">
      <c r="A24463" s="147"/>
      <c r="B24463" s="64"/>
      <c r="C24463" s="147" t="s">
        <v>217</v>
      </c>
      <c r="E24463" s="161"/>
      <c r="F24463" s="162"/>
      <c r="G24463" s="147"/>
      <c r="H24463" s="146"/>
      <c r="J24463" s="146"/>
      <c r="L24463" s="150"/>
      <c r="N24463" s="163"/>
      <c r="O24463" s="146"/>
      <c r="P24463" s="146"/>
      <c r="Q24463" s="146"/>
      <c r="R24463" s="34"/>
      <c r="S24463" s="35"/>
      <c r="T24463" s="147"/>
    </row>
    <row r="24464">
      <c r="A24464" s="147"/>
      <c r="B24464" s="64"/>
      <c r="C24464" s="147" t="s">
        <v>217</v>
      </c>
      <c r="E24464" s="161"/>
      <c r="F24464" s="162"/>
      <c r="G24464" s="147"/>
      <c r="H24464" s="146"/>
      <c r="J24464" s="146"/>
      <c r="L24464" s="150"/>
      <c r="N24464" s="163"/>
      <c r="O24464" s="146"/>
      <c r="P24464" s="146"/>
      <c r="Q24464" s="146"/>
      <c r="R24464" s="34"/>
      <c r="S24464" s="35"/>
      <c r="T24464" s="147"/>
    </row>
    <row r="24465">
      <c r="A24465" s="147"/>
      <c r="B24465" s="64"/>
      <c r="C24465" s="147" t="s">
        <v>217</v>
      </c>
      <c r="E24465" s="161"/>
      <c r="F24465" s="162"/>
      <c r="G24465" s="147"/>
      <c r="H24465" s="146"/>
      <c r="J24465" s="146"/>
      <c r="L24465" s="150"/>
      <c r="N24465" s="163"/>
      <c r="O24465" s="146"/>
      <c r="P24465" s="146"/>
      <c r="Q24465" s="146"/>
      <c r="R24465" s="34"/>
      <c r="S24465" s="35"/>
      <c r="T24465" s="147"/>
    </row>
    <row r="24466">
      <c r="A24466" s="147"/>
      <c r="B24466" s="64"/>
      <c r="C24466" s="147" t="s">
        <v>217</v>
      </c>
      <c r="E24466" s="161"/>
      <c r="F24466" s="162"/>
      <c r="G24466" s="147"/>
      <c r="H24466" s="146"/>
      <c r="J24466" s="146"/>
      <c r="L24466" s="150"/>
      <c r="N24466" s="163"/>
      <c r="O24466" s="146"/>
      <c r="P24466" s="146"/>
      <c r="Q24466" s="146"/>
      <c r="R24466" s="34"/>
      <c r="S24466" s="35"/>
      <c r="T24466" s="147"/>
    </row>
    <row r="24467">
      <c r="A24467" s="147"/>
      <c r="B24467" s="64"/>
      <c r="C24467" s="147" t="s">
        <v>217</v>
      </c>
      <c r="E24467" s="161"/>
      <c r="F24467" s="162"/>
      <c r="G24467" s="147"/>
      <c r="H24467" s="146"/>
      <c r="J24467" s="146"/>
      <c r="L24467" s="150"/>
      <c r="N24467" s="163"/>
      <c r="O24467" s="146"/>
      <c r="P24467" s="146"/>
      <c r="Q24467" s="146"/>
      <c r="R24467" s="34"/>
      <c r="S24467" s="35"/>
      <c r="T24467" s="147"/>
    </row>
    <row r="24468">
      <c r="A24468" s="147"/>
      <c r="B24468" s="64"/>
      <c r="C24468" s="147" t="s">
        <v>217</v>
      </c>
      <c r="E24468" s="161"/>
      <c r="F24468" s="162"/>
      <c r="G24468" s="147"/>
      <c r="H24468" s="146"/>
      <c r="J24468" s="146"/>
      <c r="L24468" s="150"/>
      <c r="N24468" s="163"/>
      <c r="O24468" s="146"/>
      <c r="P24468" s="146"/>
      <c r="Q24468" s="146"/>
      <c r="R24468" s="34"/>
      <c r="S24468" s="35"/>
      <c r="T24468" s="147"/>
    </row>
    <row r="24469">
      <c r="A24469" s="147"/>
      <c r="B24469" s="64"/>
      <c r="C24469" s="147" t="s">
        <v>217</v>
      </c>
      <c r="E24469" s="161"/>
      <c r="F24469" s="162"/>
      <c r="G24469" s="147"/>
      <c r="H24469" s="146"/>
      <c r="J24469" s="146"/>
      <c r="L24469" s="150"/>
      <c r="N24469" s="163"/>
      <c r="O24469" s="146"/>
      <c r="P24469" s="146"/>
      <c r="Q24469" s="146"/>
      <c r="R24469" s="34"/>
      <c r="S24469" s="35"/>
      <c r="T24469" s="147"/>
    </row>
    <row r="24470">
      <c r="A24470" s="147"/>
      <c r="B24470" s="64"/>
      <c r="C24470" s="147" t="s">
        <v>217</v>
      </c>
      <c r="E24470" s="161"/>
      <c r="F24470" s="162"/>
      <c r="G24470" s="147"/>
      <c r="H24470" s="146"/>
      <c r="J24470" s="146"/>
      <c r="L24470" s="150"/>
      <c r="N24470" s="163"/>
      <c r="O24470" s="146"/>
      <c r="P24470" s="146"/>
      <c r="Q24470" s="146"/>
      <c r="R24470" s="34"/>
      <c r="S24470" s="35"/>
      <c r="T24470" s="147"/>
    </row>
    <row r="24471">
      <c r="A24471" s="147"/>
      <c r="B24471" s="64"/>
      <c r="C24471" s="147" t="s">
        <v>217</v>
      </c>
      <c r="E24471" s="161"/>
      <c r="F24471" s="162"/>
      <c r="G24471" s="147"/>
      <c r="H24471" s="146"/>
      <c r="J24471" s="146"/>
      <c r="L24471" s="150"/>
      <c r="N24471" s="163"/>
      <c r="O24471" s="146"/>
      <c r="P24471" s="146"/>
      <c r="Q24471" s="146"/>
      <c r="R24471" s="34"/>
      <c r="S24471" s="35"/>
      <c r="T24471" s="147"/>
    </row>
    <row r="24472">
      <c r="A24472" s="147"/>
      <c r="B24472" s="64"/>
      <c r="C24472" s="147" t="s">
        <v>217</v>
      </c>
      <c r="E24472" s="161"/>
      <c r="F24472" s="162"/>
      <c r="G24472" s="147"/>
      <c r="H24472" s="146"/>
      <c r="J24472" s="146"/>
      <c r="L24472" s="150"/>
      <c r="N24472" s="163"/>
      <c r="O24472" s="146"/>
      <c r="P24472" s="146"/>
      <c r="Q24472" s="146"/>
      <c r="R24472" s="34"/>
      <c r="S24472" s="35"/>
      <c r="T24472" s="147"/>
    </row>
    <row r="24473">
      <c r="A24473" s="147"/>
      <c r="B24473" s="64"/>
      <c r="C24473" s="147" t="s">
        <v>217</v>
      </c>
      <c r="E24473" s="161"/>
      <c r="F24473" s="162"/>
      <c r="G24473" s="147"/>
      <c r="H24473" s="146"/>
      <c r="J24473" s="146"/>
      <c r="L24473" s="150"/>
      <c r="N24473" s="163"/>
      <c r="O24473" s="146"/>
      <c r="P24473" s="146"/>
      <c r="Q24473" s="146"/>
      <c r="R24473" s="34"/>
      <c r="S24473" s="35"/>
      <c r="T24473" s="147"/>
    </row>
    <row r="24474">
      <c r="A24474" s="147"/>
      <c r="B24474" s="64"/>
      <c r="C24474" s="147" t="s">
        <v>217</v>
      </c>
      <c r="E24474" s="161"/>
      <c r="F24474" s="162"/>
      <c r="G24474" s="147"/>
      <c r="H24474" s="146"/>
      <c r="J24474" s="146"/>
      <c r="L24474" s="150"/>
      <c r="N24474" s="163"/>
      <c r="O24474" s="146"/>
      <c r="P24474" s="146"/>
      <c r="Q24474" s="146"/>
      <c r="R24474" s="34"/>
      <c r="S24474" s="35"/>
      <c r="T24474" s="147"/>
    </row>
    <row r="24475">
      <c r="A24475" s="147"/>
      <c r="B24475" s="64"/>
      <c r="C24475" s="147" t="s">
        <v>217</v>
      </c>
      <c r="E24475" s="161"/>
      <c r="F24475" s="162"/>
      <c r="G24475" s="147"/>
      <c r="H24475" s="146"/>
      <c r="J24475" s="146"/>
      <c r="L24475" s="150"/>
      <c r="N24475" s="163"/>
      <c r="O24475" s="146"/>
      <c r="P24475" s="146"/>
      <c r="Q24475" s="146"/>
      <c r="R24475" s="34"/>
      <c r="S24475" s="35"/>
      <c r="T24475" s="147"/>
    </row>
    <row r="24476">
      <c r="A24476" s="147"/>
      <c r="B24476" s="64"/>
      <c r="C24476" s="147" t="s">
        <v>217</v>
      </c>
      <c r="E24476" s="161"/>
      <c r="F24476" s="162"/>
      <c r="G24476" s="147"/>
      <c r="H24476" s="146"/>
      <c r="J24476" s="146"/>
      <c r="L24476" s="150"/>
      <c r="N24476" s="163"/>
      <c r="O24476" s="146"/>
      <c r="P24476" s="146"/>
      <c r="Q24476" s="146"/>
      <c r="R24476" s="34"/>
      <c r="S24476" s="35"/>
      <c r="T24476" s="147"/>
    </row>
    <row r="24477">
      <c r="A24477" s="147"/>
      <c r="B24477" s="64"/>
      <c r="C24477" s="147" t="s">
        <v>217</v>
      </c>
      <c r="E24477" s="161"/>
      <c r="F24477" s="162"/>
      <c r="G24477" s="147"/>
      <c r="H24477" s="146"/>
      <c r="J24477" s="146"/>
      <c r="L24477" s="150"/>
      <c r="N24477" s="163"/>
      <c r="O24477" s="146"/>
      <c r="P24477" s="146"/>
      <c r="Q24477" s="146"/>
      <c r="R24477" s="34"/>
      <c r="S24477" s="35"/>
      <c r="T24477" s="147"/>
    </row>
    <row r="24478">
      <c r="A24478" s="147"/>
      <c r="B24478" s="64"/>
      <c r="C24478" s="147" t="s">
        <v>217</v>
      </c>
      <c r="E24478" s="161"/>
      <c r="F24478" s="162"/>
      <c r="G24478" s="147"/>
      <c r="H24478" s="146"/>
      <c r="J24478" s="146"/>
      <c r="L24478" s="150"/>
      <c r="N24478" s="163"/>
      <c r="O24478" s="146"/>
      <c r="P24478" s="146"/>
      <c r="Q24478" s="146"/>
      <c r="R24478" s="34"/>
      <c r="S24478" s="35"/>
      <c r="T24478" s="147"/>
    </row>
    <row r="24479">
      <c r="A24479" s="147"/>
      <c r="B24479" s="64"/>
      <c r="C24479" s="147" t="s">
        <v>217</v>
      </c>
      <c r="E24479" s="161"/>
      <c r="F24479" s="162"/>
      <c r="G24479" s="147"/>
      <c r="H24479" s="146"/>
      <c r="J24479" s="146"/>
      <c r="L24479" s="150"/>
      <c r="N24479" s="163"/>
      <c r="O24479" s="146"/>
      <c r="P24479" s="146"/>
      <c r="Q24479" s="146"/>
      <c r="R24479" s="34"/>
      <c r="S24479" s="35"/>
      <c r="T24479" s="147"/>
    </row>
    <row r="24480">
      <c r="A24480" s="147"/>
      <c r="B24480" s="64"/>
      <c r="C24480" s="147" t="s">
        <v>217</v>
      </c>
      <c r="E24480" s="161"/>
      <c r="F24480" s="162"/>
      <c r="G24480" s="147"/>
      <c r="H24480" s="146"/>
      <c r="J24480" s="146"/>
      <c r="L24480" s="150"/>
      <c r="N24480" s="163"/>
      <c r="O24480" s="146"/>
      <c r="P24480" s="146"/>
      <c r="Q24480" s="146"/>
      <c r="R24480" s="34"/>
      <c r="S24480" s="35"/>
      <c r="T24480" s="147"/>
    </row>
    <row r="24481">
      <c r="A24481" s="147"/>
      <c r="B24481" s="64"/>
      <c r="C24481" s="147" t="s">
        <v>217</v>
      </c>
      <c r="E24481" s="161"/>
      <c r="F24481" s="162"/>
      <c r="G24481" s="147"/>
      <c r="H24481" s="146"/>
      <c r="J24481" s="146"/>
      <c r="L24481" s="150"/>
      <c r="N24481" s="163"/>
      <c r="O24481" s="146"/>
      <c r="P24481" s="146"/>
      <c r="Q24481" s="146"/>
      <c r="R24481" s="34"/>
      <c r="S24481" s="35"/>
      <c r="T24481" s="147"/>
    </row>
    <row r="24482">
      <c r="A24482" s="147"/>
      <c r="B24482" s="64"/>
      <c r="C24482" s="147" t="s">
        <v>217</v>
      </c>
      <c r="E24482" s="161"/>
      <c r="F24482" s="162"/>
      <c r="G24482" s="147"/>
      <c r="H24482" s="146"/>
      <c r="J24482" s="146"/>
      <c r="L24482" s="150"/>
      <c r="N24482" s="163"/>
      <c r="O24482" s="146"/>
      <c r="P24482" s="146"/>
      <c r="Q24482" s="146"/>
      <c r="R24482" s="34"/>
      <c r="S24482" s="35"/>
      <c r="T24482" s="147"/>
    </row>
    <row r="24483">
      <c r="A24483" s="147"/>
      <c r="B24483" s="64"/>
      <c r="C24483" s="147" t="s">
        <v>217</v>
      </c>
      <c r="E24483" s="161"/>
      <c r="F24483" s="162"/>
      <c r="G24483" s="147"/>
      <c r="H24483" s="146"/>
      <c r="J24483" s="146"/>
      <c r="L24483" s="150"/>
      <c r="N24483" s="163"/>
      <c r="O24483" s="146"/>
      <c r="P24483" s="146"/>
      <c r="Q24483" s="146"/>
      <c r="R24483" s="34"/>
      <c r="S24483" s="35"/>
      <c r="T24483" s="147"/>
    </row>
    <row r="24484">
      <c r="A24484" s="147"/>
      <c r="B24484" s="64"/>
      <c r="C24484" s="147" t="s">
        <v>217</v>
      </c>
      <c r="E24484" s="161"/>
      <c r="F24484" s="162"/>
      <c r="G24484" s="147"/>
      <c r="H24484" s="146"/>
      <c r="J24484" s="146"/>
      <c r="L24484" s="150"/>
      <c r="N24484" s="163"/>
      <c r="O24484" s="146"/>
      <c r="P24484" s="146"/>
      <c r="Q24484" s="146"/>
      <c r="R24484" s="34"/>
      <c r="S24484" s="35"/>
      <c r="T24484" s="147"/>
    </row>
    <row r="24485">
      <c r="A24485" s="147"/>
      <c r="B24485" s="64"/>
      <c r="C24485" s="147" t="s">
        <v>217</v>
      </c>
      <c r="E24485" s="161"/>
      <c r="F24485" s="162"/>
      <c r="G24485" s="147"/>
      <c r="H24485" s="146"/>
      <c r="J24485" s="146"/>
      <c r="L24485" s="150"/>
      <c r="N24485" s="163"/>
      <c r="O24485" s="146"/>
      <c r="P24485" s="146"/>
      <c r="Q24485" s="146"/>
      <c r="R24485" s="34"/>
      <c r="S24485" s="35"/>
      <c r="T24485" s="147"/>
    </row>
    <row r="24486">
      <c r="A24486" s="147"/>
      <c r="B24486" s="64"/>
      <c r="C24486" s="147" t="s">
        <v>217</v>
      </c>
      <c r="E24486" s="161"/>
      <c r="F24486" s="162"/>
      <c r="G24486" s="147"/>
      <c r="H24486" s="146"/>
      <c r="J24486" s="146"/>
      <c r="L24486" s="150"/>
      <c r="N24486" s="163"/>
      <c r="O24486" s="146"/>
      <c r="P24486" s="146"/>
      <c r="Q24486" s="146"/>
      <c r="R24486" s="34"/>
      <c r="S24486" s="35"/>
      <c r="T24486" s="147"/>
    </row>
    <row r="24487">
      <c r="A24487" s="147"/>
      <c r="B24487" s="64"/>
      <c r="C24487" s="147" t="s">
        <v>217</v>
      </c>
      <c r="E24487" s="161"/>
      <c r="F24487" s="162"/>
      <c r="G24487" s="147"/>
      <c r="H24487" s="146"/>
      <c r="J24487" s="146"/>
      <c r="L24487" s="150"/>
      <c r="N24487" s="163"/>
      <c r="O24487" s="146"/>
      <c r="P24487" s="146"/>
      <c r="Q24487" s="146"/>
      <c r="R24487" s="34"/>
      <c r="S24487" s="35"/>
      <c r="T24487" s="147"/>
    </row>
    <row r="24488">
      <c r="A24488" s="147"/>
      <c r="B24488" s="64"/>
      <c r="C24488" s="147" t="s">
        <v>217</v>
      </c>
      <c r="E24488" s="161"/>
      <c r="F24488" s="162"/>
      <c r="G24488" s="147"/>
      <c r="H24488" s="146"/>
      <c r="J24488" s="146"/>
      <c r="L24488" s="150"/>
      <c r="N24488" s="163"/>
      <c r="O24488" s="146"/>
      <c r="P24488" s="146"/>
      <c r="Q24488" s="146"/>
      <c r="R24488" s="34"/>
      <c r="S24488" s="35"/>
      <c r="T24488" s="147"/>
    </row>
    <row r="24489">
      <c r="A24489" s="147"/>
      <c r="B24489" s="64"/>
      <c r="C24489" s="147" t="s">
        <v>217</v>
      </c>
      <c r="E24489" s="161"/>
      <c r="F24489" s="162"/>
      <c r="G24489" s="147"/>
      <c r="H24489" s="146"/>
      <c r="J24489" s="146"/>
      <c r="L24489" s="150"/>
      <c r="N24489" s="163"/>
      <c r="O24489" s="146"/>
      <c r="P24489" s="146"/>
      <c r="Q24489" s="146"/>
      <c r="R24489" s="34"/>
      <c r="S24489" s="35"/>
      <c r="T24489" s="147"/>
    </row>
    <row r="24490">
      <c r="A24490" s="147"/>
      <c r="B24490" s="64"/>
      <c r="C24490" s="147" t="s">
        <v>217</v>
      </c>
      <c r="E24490" s="161"/>
      <c r="F24490" s="162"/>
      <c r="G24490" s="147"/>
      <c r="H24490" s="146"/>
      <c r="J24490" s="146"/>
      <c r="L24490" s="150"/>
      <c r="N24490" s="163"/>
      <c r="O24490" s="146"/>
      <c r="P24490" s="146"/>
      <c r="Q24490" s="146"/>
      <c r="R24490" s="34"/>
      <c r="S24490" s="35"/>
      <c r="T24490" s="147"/>
    </row>
    <row r="24491">
      <c r="A24491" s="147"/>
      <c r="B24491" s="64"/>
      <c r="C24491" s="147" t="s">
        <v>217</v>
      </c>
      <c r="E24491" s="161"/>
      <c r="F24491" s="162"/>
      <c r="G24491" s="147"/>
      <c r="H24491" s="146"/>
      <c r="J24491" s="146"/>
      <c r="L24491" s="150"/>
      <c r="N24491" s="163"/>
      <c r="O24491" s="146"/>
      <c r="P24491" s="146"/>
      <c r="Q24491" s="146"/>
      <c r="R24491" s="34"/>
      <c r="S24491" s="35"/>
      <c r="T24491" s="147"/>
    </row>
    <row r="24492">
      <c r="A24492" s="147"/>
      <c r="B24492" s="64"/>
      <c r="C24492" s="147" t="s">
        <v>217</v>
      </c>
      <c r="E24492" s="161"/>
      <c r="F24492" s="162"/>
      <c r="G24492" s="147"/>
      <c r="H24492" s="146"/>
      <c r="J24492" s="146"/>
      <c r="L24492" s="150"/>
      <c r="N24492" s="163"/>
      <c r="O24492" s="146"/>
      <c r="P24492" s="146"/>
      <c r="Q24492" s="146"/>
      <c r="R24492" s="34"/>
      <c r="S24492" s="35"/>
      <c r="T24492" s="147"/>
    </row>
    <row r="24493">
      <c r="A24493" s="147"/>
      <c r="B24493" s="64"/>
      <c r="C24493" s="147" t="s">
        <v>217</v>
      </c>
      <c r="E24493" s="161"/>
      <c r="F24493" s="162"/>
      <c r="G24493" s="147"/>
      <c r="H24493" s="146"/>
      <c r="J24493" s="146"/>
      <c r="L24493" s="150"/>
      <c r="N24493" s="163"/>
      <c r="O24493" s="146"/>
      <c r="P24493" s="146"/>
      <c r="Q24493" s="146"/>
      <c r="R24493" s="34"/>
      <c r="S24493" s="35"/>
      <c r="T24493" s="147"/>
    </row>
    <row r="24494">
      <c r="A24494" s="147"/>
      <c r="B24494" s="64"/>
      <c r="C24494" s="147" t="s">
        <v>217</v>
      </c>
      <c r="E24494" s="161"/>
      <c r="F24494" s="162"/>
      <c r="G24494" s="147"/>
      <c r="H24494" s="146"/>
      <c r="J24494" s="146"/>
      <c r="L24494" s="150"/>
      <c r="N24494" s="163"/>
      <c r="O24494" s="146"/>
      <c r="P24494" s="146"/>
      <c r="Q24494" s="146"/>
      <c r="R24494" s="34"/>
      <c r="S24494" s="35"/>
      <c r="T24494" s="147"/>
    </row>
    <row r="24495">
      <c r="A24495" s="147"/>
      <c r="B24495" s="64"/>
      <c r="C24495" s="147" t="s">
        <v>217</v>
      </c>
      <c r="E24495" s="161"/>
      <c r="F24495" s="162"/>
      <c r="G24495" s="147"/>
      <c r="H24495" s="146"/>
      <c r="J24495" s="146"/>
      <c r="L24495" s="150"/>
      <c r="N24495" s="163"/>
      <c r="O24495" s="146"/>
      <c r="P24495" s="146"/>
      <c r="Q24495" s="146"/>
      <c r="R24495" s="34"/>
      <c r="S24495" s="35"/>
      <c r="T24495" s="147"/>
    </row>
    <row r="24496">
      <c r="A24496" s="147"/>
      <c r="B24496" s="64"/>
      <c r="C24496" s="147" t="s">
        <v>217</v>
      </c>
      <c r="E24496" s="161"/>
      <c r="F24496" s="162"/>
      <c r="G24496" s="147"/>
      <c r="H24496" s="146"/>
      <c r="J24496" s="146"/>
      <c r="L24496" s="150"/>
      <c r="N24496" s="163"/>
      <c r="O24496" s="146"/>
      <c r="P24496" s="146"/>
      <c r="Q24496" s="146"/>
      <c r="R24496" s="34"/>
      <c r="S24496" s="35"/>
      <c r="T24496" s="147"/>
    </row>
    <row r="24497">
      <c r="A24497" s="147"/>
      <c r="B24497" s="64"/>
      <c r="C24497" s="147" t="s">
        <v>217</v>
      </c>
      <c r="E24497" s="161"/>
      <c r="F24497" s="162"/>
      <c r="G24497" s="147"/>
      <c r="H24497" s="146"/>
      <c r="J24497" s="146"/>
      <c r="L24497" s="150"/>
      <c r="N24497" s="163"/>
      <c r="O24497" s="146"/>
      <c r="P24497" s="146"/>
      <c r="Q24497" s="146"/>
      <c r="R24497" s="34"/>
      <c r="S24497" s="35"/>
      <c r="T24497" s="147"/>
    </row>
    <row r="24498">
      <c r="A24498" s="147"/>
      <c r="B24498" s="64"/>
      <c r="C24498" s="147" t="s">
        <v>217</v>
      </c>
      <c r="E24498" s="161"/>
      <c r="F24498" s="162"/>
      <c r="G24498" s="147"/>
      <c r="H24498" s="146"/>
      <c r="J24498" s="146"/>
      <c r="L24498" s="150"/>
      <c r="N24498" s="163"/>
      <c r="O24498" s="146"/>
      <c r="P24498" s="146"/>
      <c r="Q24498" s="146"/>
      <c r="R24498" s="34"/>
      <c r="S24498" s="35"/>
      <c r="T24498" s="147"/>
    </row>
    <row r="24499">
      <c r="A24499" s="147"/>
      <c r="B24499" s="64"/>
      <c r="C24499" s="147" t="s">
        <v>217</v>
      </c>
      <c r="E24499" s="161"/>
      <c r="F24499" s="162"/>
      <c r="G24499" s="147"/>
      <c r="H24499" s="146"/>
      <c r="J24499" s="146"/>
      <c r="L24499" s="150"/>
      <c r="N24499" s="163"/>
      <c r="O24499" s="146"/>
      <c r="P24499" s="146"/>
      <c r="Q24499" s="146"/>
      <c r="R24499" s="34"/>
      <c r="S24499" s="35"/>
      <c r="T24499" s="147"/>
    </row>
    <row r="24500">
      <c r="A24500" s="147"/>
      <c r="B24500" s="64"/>
      <c r="C24500" s="147" t="s">
        <v>217</v>
      </c>
      <c r="E24500" s="161"/>
      <c r="F24500" s="162"/>
      <c r="G24500" s="147"/>
      <c r="H24500" s="146"/>
      <c r="J24500" s="146"/>
      <c r="L24500" s="150"/>
      <c r="N24500" s="163"/>
      <c r="O24500" s="146"/>
      <c r="P24500" s="146"/>
      <c r="Q24500" s="146"/>
      <c r="R24500" s="34"/>
      <c r="S24500" s="35"/>
      <c r="T24500" s="147"/>
    </row>
    <row r="24501">
      <c r="A24501" s="147"/>
      <c r="B24501" s="64"/>
      <c r="C24501" s="147" t="s">
        <v>217</v>
      </c>
      <c r="E24501" s="161"/>
      <c r="F24501" s="162"/>
      <c r="G24501" s="147"/>
      <c r="H24501" s="146"/>
      <c r="J24501" s="146"/>
      <c r="L24501" s="150"/>
      <c r="N24501" s="163"/>
      <c r="O24501" s="146"/>
      <c r="P24501" s="146"/>
      <c r="Q24501" s="146"/>
      <c r="R24501" s="34"/>
      <c r="S24501" s="35"/>
      <c r="T24501" s="147"/>
    </row>
    <row r="24502">
      <c r="A24502" s="147"/>
      <c r="B24502" s="64"/>
      <c r="C24502" s="147" t="s">
        <v>217</v>
      </c>
      <c r="E24502" s="161"/>
      <c r="F24502" s="162"/>
      <c r="G24502" s="147"/>
      <c r="H24502" s="146"/>
      <c r="J24502" s="146"/>
      <c r="L24502" s="150"/>
      <c r="N24502" s="163"/>
      <c r="O24502" s="146"/>
      <c r="P24502" s="146"/>
      <c r="Q24502" s="146"/>
      <c r="R24502" s="34"/>
      <c r="S24502" s="35"/>
      <c r="T24502" s="147"/>
    </row>
    <row r="24503">
      <c r="A24503" s="147"/>
      <c r="B24503" s="64"/>
      <c r="C24503" s="147" t="s">
        <v>217</v>
      </c>
      <c r="E24503" s="161"/>
      <c r="F24503" s="162"/>
      <c r="G24503" s="147"/>
      <c r="H24503" s="146"/>
      <c r="J24503" s="146"/>
      <c r="L24503" s="150"/>
      <c r="N24503" s="163"/>
      <c r="O24503" s="146"/>
      <c r="P24503" s="146"/>
      <c r="Q24503" s="146"/>
      <c r="R24503" s="34"/>
      <c r="S24503" s="35"/>
      <c r="T24503" s="147"/>
    </row>
    <row r="24504">
      <c r="A24504" s="147"/>
      <c r="B24504" s="64"/>
      <c r="C24504" s="147" t="s">
        <v>217</v>
      </c>
      <c r="E24504" s="161"/>
      <c r="F24504" s="162"/>
      <c r="G24504" s="147"/>
      <c r="H24504" s="146"/>
      <c r="J24504" s="146"/>
      <c r="L24504" s="150"/>
      <c r="N24504" s="163"/>
      <c r="O24504" s="146"/>
      <c r="P24504" s="146"/>
      <c r="Q24504" s="146"/>
      <c r="R24504" s="34"/>
      <c r="S24504" s="35"/>
      <c r="T24504" s="147"/>
    </row>
    <row r="24505">
      <c r="A24505" s="147"/>
      <c r="B24505" s="64"/>
      <c r="C24505" s="147" t="s">
        <v>217</v>
      </c>
      <c r="E24505" s="161"/>
      <c r="F24505" s="162"/>
      <c r="G24505" s="147"/>
      <c r="H24505" s="146"/>
      <c r="J24505" s="146"/>
      <c r="L24505" s="150"/>
      <c r="N24505" s="163"/>
      <c r="O24505" s="146"/>
      <c r="P24505" s="146"/>
      <c r="Q24505" s="146"/>
      <c r="R24505" s="34"/>
      <c r="S24505" s="35"/>
      <c r="T24505" s="147"/>
    </row>
    <row r="24506">
      <c r="A24506" s="147"/>
      <c r="B24506" s="64"/>
      <c r="C24506" s="147" t="s">
        <v>217</v>
      </c>
      <c r="E24506" s="161"/>
      <c r="F24506" s="162"/>
      <c r="G24506" s="147"/>
      <c r="H24506" s="146"/>
      <c r="J24506" s="146"/>
      <c r="L24506" s="150"/>
      <c r="N24506" s="163"/>
      <c r="O24506" s="146"/>
      <c r="P24506" s="146"/>
      <c r="Q24506" s="146"/>
      <c r="R24506" s="34"/>
      <c r="S24506" s="35"/>
      <c r="T24506" s="147"/>
    </row>
    <row r="24507">
      <c r="A24507" s="147"/>
      <c r="B24507" s="64"/>
      <c r="C24507" s="147" t="s">
        <v>217</v>
      </c>
      <c r="E24507" s="161"/>
      <c r="F24507" s="162"/>
      <c r="G24507" s="147"/>
      <c r="H24507" s="146"/>
      <c r="J24507" s="146"/>
      <c r="L24507" s="150"/>
      <c r="N24507" s="163"/>
      <c r="O24507" s="146"/>
      <c r="P24507" s="146"/>
      <c r="Q24507" s="146"/>
      <c r="R24507" s="34"/>
      <c r="S24507" s="35"/>
      <c r="T24507" s="147"/>
    </row>
    <row r="24508">
      <c r="A24508" s="147"/>
      <c r="B24508" s="64"/>
      <c r="C24508" s="147" t="s">
        <v>217</v>
      </c>
      <c r="E24508" s="161"/>
      <c r="F24508" s="162"/>
      <c r="G24508" s="147"/>
      <c r="H24508" s="146"/>
      <c r="J24508" s="146"/>
      <c r="L24508" s="150"/>
      <c r="N24508" s="163"/>
      <c r="O24508" s="146"/>
      <c r="P24508" s="146"/>
      <c r="Q24508" s="146"/>
      <c r="R24508" s="34"/>
      <c r="S24508" s="35"/>
      <c r="T24508" s="147"/>
    </row>
    <row r="24509">
      <c r="A24509" s="147"/>
      <c r="B24509" s="64"/>
      <c r="C24509" s="147" t="s">
        <v>217</v>
      </c>
      <c r="E24509" s="161"/>
      <c r="F24509" s="162"/>
      <c r="G24509" s="147"/>
      <c r="H24509" s="146"/>
      <c r="J24509" s="146"/>
      <c r="L24509" s="150"/>
      <c r="N24509" s="163"/>
      <c r="O24509" s="146"/>
      <c r="P24509" s="146"/>
      <c r="Q24509" s="146"/>
      <c r="R24509" s="34"/>
      <c r="S24509" s="35"/>
      <c r="T24509" s="147"/>
    </row>
    <row r="24510">
      <c r="A24510" s="147"/>
      <c r="B24510" s="64"/>
      <c r="C24510" s="147" t="s">
        <v>217</v>
      </c>
      <c r="E24510" s="161"/>
      <c r="F24510" s="162"/>
      <c r="G24510" s="147"/>
      <c r="H24510" s="146"/>
      <c r="J24510" s="146"/>
      <c r="L24510" s="150"/>
      <c r="N24510" s="163"/>
      <c r="O24510" s="146"/>
      <c r="P24510" s="146"/>
      <c r="Q24510" s="146"/>
      <c r="R24510" s="34"/>
      <c r="S24510" s="35"/>
      <c r="T24510" s="147"/>
    </row>
    <row r="24511">
      <c r="A24511" s="147"/>
      <c r="B24511" s="64"/>
      <c r="C24511" s="147" t="s">
        <v>217</v>
      </c>
      <c r="E24511" s="161"/>
      <c r="F24511" s="162"/>
      <c r="G24511" s="147"/>
      <c r="H24511" s="146"/>
      <c r="J24511" s="146"/>
      <c r="L24511" s="150"/>
      <c r="N24511" s="163"/>
      <c r="O24511" s="146"/>
      <c r="P24511" s="146"/>
      <c r="Q24511" s="146"/>
      <c r="R24511" s="34"/>
      <c r="S24511" s="35"/>
      <c r="T24511" s="147"/>
    </row>
    <row r="24512">
      <c r="A24512" s="147"/>
      <c r="B24512" s="64"/>
      <c r="C24512" s="147" t="s">
        <v>217</v>
      </c>
      <c r="E24512" s="161"/>
      <c r="F24512" s="162"/>
      <c r="G24512" s="147"/>
      <c r="H24512" s="146"/>
      <c r="J24512" s="146"/>
      <c r="L24512" s="150"/>
      <c r="N24512" s="163"/>
      <c r="O24512" s="146"/>
      <c r="P24512" s="146"/>
      <c r="Q24512" s="146"/>
      <c r="R24512" s="34"/>
      <c r="S24512" s="35"/>
      <c r="T24512" s="147"/>
    </row>
    <row r="24513">
      <c r="A24513" s="147"/>
      <c r="B24513" s="64"/>
      <c r="C24513" s="147" t="s">
        <v>217</v>
      </c>
      <c r="E24513" s="161"/>
      <c r="F24513" s="162"/>
      <c r="G24513" s="147"/>
      <c r="H24513" s="146"/>
      <c r="J24513" s="146"/>
      <c r="L24513" s="150"/>
      <c r="N24513" s="163"/>
      <c r="O24513" s="146"/>
      <c r="P24513" s="146"/>
      <c r="Q24513" s="146"/>
      <c r="R24513" s="34"/>
      <c r="S24513" s="35"/>
      <c r="T24513" s="147"/>
    </row>
    <row r="24514">
      <c r="A24514" s="147"/>
      <c r="B24514" s="64"/>
      <c r="C24514" s="147" t="s">
        <v>217</v>
      </c>
      <c r="E24514" s="161"/>
      <c r="F24514" s="162"/>
      <c r="G24514" s="147"/>
      <c r="H24514" s="146"/>
      <c r="J24514" s="146"/>
      <c r="L24514" s="150"/>
      <c r="N24514" s="163"/>
      <c r="O24514" s="146"/>
      <c r="P24514" s="146"/>
      <c r="Q24514" s="146"/>
      <c r="R24514" s="34"/>
      <c r="S24514" s="35"/>
      <c r="T24514" s="147"/>
    </row>
    <row r="24515">
      <c r="A24515" s="147"/>
      <c r="B24515" s="64"/>
      <c r="C24515" s="147" t="s">
        <v>217</v>
      </c>
      <c r="E24515" s="161"/>
      <c r="F24515" s="162"/>
      <c r="G24515" s="147"/>
      <c r="H24515" s="146"/>
      <c r="J24515" s="146"/>
      <c r="L24515" s="150"/>
      <c r="N24515" s="163"/>
      <c r="O24515" s="146"/>
      <c r="P24515" s="146"/>
      <c r="Q24515" s="146"/>
      <c r="R24515" s="34"/>
      <c r="S24515" s="35"/>
      <c r="T24515" s="147"/>
    </row>
    <row r="24516">
      <c r="A24516" s="147"/>
      <c r="B24516" s="64"/>
      <c r="C24516" s="147" t="s">
        <v>217</v>
      </c>
      <c r="E24516" s="161"/>
      <c r="F24516" s="162"/>
      <c r="G24516" s="147"/>
      <c r="H24516" s="146"/>
      <c r="J24516" s="146"/>
      <c r="L24516" s="150"/>
      <c r="N24516" s="163"/>
      <c r="O24516" s="146"/>
      <c r="P24516" s="146"/>
      <c r="Q24516" s="146"/>
      <c r="R24516" s="34"/>
      <c r="S24516" s="35"/>
      <c r="T24516" s="147"/>
    </row>
    <row r="24517">
      <c r="A24517" s="147"/>
      <c r="B24517" s="64"/>
      <c r="C24517" s="147" t="s">
        <v>217</v>
      </c>
      <c r="E24517" s="161"/>
      <c r="F24517" s="162"/>
      <c r="G24517" s="147"/>
      <c r="H24517" s="146"/>
      <c r="J24517" s="146"/>
      <c r="L24517" s="150"/>
      <c r="N24517" s="163"/>
      <c r="O24517" s="146"/>
      <c r="P24517" s="146"/>
      <c r="Q24517" s="146"/>
      <c r="R24517" s="34"/>
      <c r="S24517" s="35"/>
      <c r="T24517" s="147"/>
    </row>
    <row r="24518">
      <c r="A24518" s="147"/>
      <c r="B24518" s="64"/>
      <c r="C24518" s="147" t="s">
        <v>217</v>
      </c>
      <c r="E24518" s="161"/>
      <c r="F24518" s="162"/>
      <c r="G24518" s="147"/>
      <c r="H24518" s="146"/>
      <c r="J24518" s="146"/>
      <c r="L24518" s="150"/>
      <c r="N24518" s="163"/>
      <c r="O24518" s="146"/>
      <c r="P24518" s="146"/>
      <c r="Q24518" s="146"/>
      <c r="R24518" s="34"/>
      <c r="S24518" s="35"/>
      <c r="T24518" s="147"/>
    </row>
    <row r="24519">
      <c r="A24519" s="147"/>
      <c r="B24519" s="64"/>
      <c r="C24519" s="147" t="s">
        <v>217</v>
      </c>
      <c r="E24519" s="161"/>
      <c r="F24519" s="162"/>
      <c r="G24519" s="147"/>
      <c r="H24519" s="146"/>
      <c r="J24519" s="146"/>
      <c r="L24519" s="150"/>
      <c r="N24519" s="163"/>
      <c r="O24519" s="146"/>
      <c r="P24519" s="146"/>
      <c r="Q24519" s="146"/>
      <c r="R24519" s="34"/>
      <c r="S24519" s="35"/>
      <c r="T24519" s="147"/>
    </row>
    <row r="24520">
      <c r="A24520" s="147"/>
      <c r="B24520" s="64"/>
      <c r="C24520" s="147" t="s">
        <v>217</v>
      </c>
      <c r="E24520" s="161"/>
      <c r="F24520" s="162"/>
      <c r="G24520" s="147"/>
      <c r="H24520" s="146"/>
      <c r="J24520" s="146"/>
      <c r="L24520" s="150"/>
      <c r="N24520" s="163"/>
      <c r="O24520" s="146"/>
      <c r="P24520" s="146"/>
      <c r="Q24520" s="146"/>
      <c r="R24520" s="34"/>
      <c r="S24520" s="35"/>
      <c r="T24520" s="147"/>
    </row>
    <row r="24521">
      <c r="A24521" s="147"/>
      <c r="B24521" s="64"/>
      <c r="C24521" s="147" t="s">
        <v>217</v>
      </c>
      <c r="E24521" s="161"/>
      <c r="F24521" s="162"/>
      <c r="G24521" s="147"/>
      <c r="H24521" s="146"/>
      <c r="J24521" s="146"/>
      <c r="L24521" s="150"/>
      <c r="N24521" s="163"/>
      <c r="O24521" s="146"/>
      <c r="P24521" s="146"/>
      <c r="Q24521" s="146"/>
      <c r="R24521" s="34"/>
      <c r="S24521" s="35"/>
      <c r="T24521" s="147"/>
    </row>
    <row r="24522">
      <c r="A24522" s="147"/>
      <c r="B24522" s="64"/>
      <c r="C24522" s="147" t="s">
        <v>217</v>
      </c>
      <c r="E24522" s="161"/>
      <c r="F24522" s="162"/>
      <c r="G24522" s="147"/>
      <c r="H24522" s="146"/>
      <c r="J24522" s="146"/>
      <c r="L24522" s="150"/>
      <c r="N24522" s="163"/>
      <c r="O24522" s="146"/>
      <c r="P24522" s="146"/>
      <c r="Q24522" s="146"/>
      <c r="R24522" s="34"/>
      <c r="S24522" s="35"/>
      <c r="T24522" s="147"/>
    </row>
    <row r="24523">
      <c r="A24523" s="147"/>
      <c r="B24523" s="64"/>
      <c r="C24523" s="147" t="s">
        <v>217</v>
      </c>
      <c r="E24523" s="161"/>
      <c r="F24523" s="162"/>
      <c r="G24523" s="147"/>
      <c r="H24523" s="146"/>
      <c r="J24523" s="146"/>
      <c r="L24523" s="150"/>
      <c r="N24523" s="163"/>
      <c r="O24523" s="146"/>
      <c r="P24523" s="146"/>
      <c r="Q24523" s="146"/>
      <c r="R24523" s="34"/>
      <c r="S24523" s="35"/>
      <c r="T24523" s="147"/>
    </row>
    <row r="24524">
      <c r="A24524" s="147"/>
      <c r="B24524" s="64"/>
      <c r="C24524" s="147" t="s">
        <v>217</v>
      </c>
      <c r="E24524" s="161"/>
      <c r="F24524" s="162"/>
      <c r="G24524" s="147"/>
      <c r="H24524" s="146"/>
      <c r="J24524" s="146"/>
      <c r="L24524" s="150"/>
      <c r="N24524" s="163"/>
      <c r="O24524" s="146"/>
      <c r="P24524" s="146"/>
      <c r="Q24524" s="146"/>
      <c r="R24524" s="34"/>
      <c r="S24524" s="35"/>
      <c r="T24524" s="147"/>
    </row>
    <row r="24525">
      <c r="A24525" s="147"/>
      <c r="B24525" s="64"/>
      <c r="C24525" s="147" t="s">
        <v>217</v>
      </c>
      <c r="E24525" s="161"/>
      <c r="F24525" s="162"/>
      <c r="G24525" s="147"/>
      <c r="H24525" s="146"/>
      <c r="J24525" s="146"/>
      <c r="L24525" s="150"/>
      <c r="N24525" s="163"/>
      <c r="O24525" s="146"/>
      <c r="P24525" s="146"/>
      <c r="Q24525" s="146"/>
      <c r="R24525" s="34"/>
      <c r="S24525" s="35"/>
      <c r="T24525" s="147"/>
    </row>
    <row r="24526">
      <c r="A24526" s="147"/>
      <c r="B24526" s="64"/>
      <c r="C24526" s="147" t="s">
        <v>217</v>
      </c>
      <c r="E24526" s="161"/>
      <c r="F24526" s="162"/>
      <c r="G24526" s="147"/>
      <c r="H24526" s="146"/>
      <c r="J24526" s="146"/>
      <c r="L24526" s="150"/>
      <c r="N24526" s="163"/>
      <c r="O24526" s="146"/>
      <c r="P24526" s="146"/>
      <c r="Q24526" s="146"/>
      <c r="R24526" s="34"/>
      <c r="S24526" s="35"/>
      <c r="T24526" s="147"/>
    </row>
    <row r="24527">
      <c r="A24527" s="147"/>
      <c r="B24527" s="64"/>
      <c r="C24527" s="147" t="s">
        <v>217</v>
      </c>
      <c r="E24527" s="161"/>
      <c r="F24527" s="162"/>
      <c r="G24527" s="147"/>
      <c r="H24527" s="146"/>
      <c r="J24527" s="146"/>
      <c r="L24527" s="150"/>
      <c r="N24527" s="163"/>
      <c r="O24527" s="146"/>
      <c r="P24527" s="146"/>
      <c r="Q24527" s="146"/>
      <c r="R24527" s="34"/>
      <c r="S24527" s="35"/>
      <c r="T24527" s="147"/>
    </row>
    <row r="24528">
      <c r="A24528" s="147"/>
      <c r="B24528" s="64"/>
      <c r="C24528" s="147" t="s">
        <v>217</v>
      </c>
      <c r="E24528" s="161"/>
      <c r="F24528" s="162"/>
      <c r="G24528" s="147"/>
      <c r="H24528" s="146"/>
      <c r="J24528" s="146"/>
      <c r="L24528" s="150"/>
      <c r="N24528" s="163"/>
      <c r="O24528" s="146"/>
      <c r="P24528" s="146"/>
      <c r="Q24528" s="146"/>
      <c r="R24528" s="34"/>
      <c r="S24528" s="35"/>
      <c r="T24528" s="147"/>
    </row>
    <row r="24529">
      <c r="A24529" s="147"/>
      <c r="B24529" s="64"/>
      <c r="C24529" s="147" t="s">
        <v>217</v>
      </c>
      <c r="E24529" s="161"/>
      <c r="F24529" s="162"/>
      <c r="G24529" s="147"/>
      <c r="H24529" s="146"/>
      <c r="J24529" s="146"/>
      <c r="L24529" s="150"/>
      <c r="N24529" s="163"/>
      <c r="O24529" s="146"/>
      <c r="P24529" s="146"/>
      <c r="Q24529" s="146"/>
      <c r="R24529" s="34"/>
      <c r="S24529" s="35"/>
      <c r="T24529" s="147"/>
    </row>
    <row r="24530">
      <c r="A24530" s="147"/>
      <c r="B24530" s="64"/>
      <c r="C24530" s="147" t="s">
        <v>217</v>
      </c>
      <c r="E24530" s="161"/>
      <c r="F24530" s="162"/>
      <c r="G24530" s="147"/>
      <c r="H24530" s="146"/>
      <c r="J24530" s="146"/>
      <c r="L24530" s="150"/>
      <c r="N24530" s="163"/>
      <c r="O24530" s="146"/>
      <c r="P24530" s="146"/>
      <c r="Q24530" s="146"/>
      <c r="R24530" s="34"/>
      <c r="S24530" s="35"/>
      <c r="T24530" s="147"/>
    </row>
    <row r="24531">
      <c r="A24531" s="147"/>
      <c r="B24531" s="64"/>
      <c r="C24531" s="147" t="s">
        <v>217</v>
      </c>
      <c r="E24531" s="161"/>
      <c r="F24531" s="162"/>
      <c r="G24531" s="147"/>
      <c r="H24531" s="146"/>
      <c r="J24531" s="146"/>
      <c r="L24531" s="150"/>
      <c r="N24531" s="163"/>
      <c r="O24531" s="146"/>
      <c r="P24531" s="146"/>
      <c r="Q24531" s="146"/>
      <c r="R24531" s="34"/>
      <c r="S24531" s="35"/>
      <c r="T24531" s="147"/>
    </row>
    <row r="24532">
      <c r="A24532" s="147"/>
      <c r="B24532" s="64"/>
      <c r="C24532" s="147" t="s">
        <v>217</v>
      </c>
      <c r="E24532" s="161"/>
      <c r="F24532" s="162"/>
      <c r="G24532" s="147"/>
      <c r="H24532" s="146"/>
      <c r="J24532" s="146"/>
      <c r="L24532" s="150"/>
      <c r="N24532" s="163"/>
      <c r="O24532" s="146"/>
      <c r="P24532" s="146"/>
      <c r="Q24532" s="146"/>
      <c r="R24532" s="34"/>
      <c r="S24532" s="35"/>
      <c r="T24532" s="147"/>
    </row>
    <row r="24533">
      <c r="A24533" s="147"/>
      <c r="B24533" s="64"/>
      <c r="C24533" s="147" t="s">
        <v>217</v>
      </c>
      <c r="E24533" s="161"/>
      <c r="F24533" s="162"/>
      <c r="G24533" s="147"/>
      <c r="H24533" s="146"/>
      <c r="J24533" s="146"/>
      <c r="L24533" s="150"/>
      <c r="N24533" s="163"/>
      <c r="O24533" s="146"/>
      <c r="P24533" s="146"/>
      <c r="Q24533" s="146"/>
      <c r="R24533" s="34"/>
      <c r="S24533" s="35"/>
      <c r="T24533" s="147"/>
    </row>
    <row r="24534">
      <c r="A24534" s="147"/>
      <c r="B24534" s="64"/>
      <c r="C24534" s="147" t="s">
        <v>217</v>
      </c>
      <c r="E24534" s="161"/>
      <c r="F24534" s="162"/>
      <c r="G24534" s="147"/>
      <c r="H24534" s="146"/>
      <c r="J24534" s="146"/>
      <c r="L24534" s="150"/>
      <c r="N24534" s="163"/>
      <c r="O24534" s="146"/>
      <c r="P24534" s="146"/>
      <c r="Q24534" s="146"/>
      <c r="R24534" s="34"/>
      <c r="S24534" s="35"/>
      <c r="T24534" s="147"/>
    </row>
    <row r="24535">
      <c r="A24535" s="147"/>
      <c r="B24535" s="64"/>
      <c r="C24535" s="147" t="s">
        <v>217</v>
      </c>
      <c r="E24535" s="161"/>
      <c r="F24535" s="162"/>
      <c r="G24535" s="147"/>
      <c r="H24535" s="146"/>
      <c r="J24535" s="146"/>
      <c r="L24535" s="150"/>
      <c r="N24535" s="163"/>
      <c r="O24535" s="146"/>
      <c r="P24535" s="146"/>
      <c r="Q24535" s="146"/>
      <c r="R24535" s="34"/>
      <c r="S24535" s="35"/>
      <c r="T24535" s="147"/>
    </row>
    <row r="24536">
      <c r="A24536" s="147"/>
      <c r="B24536" s="64"/>
      <c r="C24536" s="147" t="s">
        <v>217</v>
      </c>
      <c r="E24536" s="161"/>
      <c r="F24536" s="162"/>
      <c r="G24536" s="147"/>
      <c r="H24536" s="146"/>
      <c r="J24536" s="146"/>
      <c r="L24536" s="150"/>
      <c r="N24536" s="163"/>
      <c r="O24536" s="146"/>
      <c r="P24536" s="146"/>
      <c r="Q24536" s="146"/>
      <c r="R24536" s="34"/>
      <c r="S24536" s="35"/>
      <c r="T24536" s="147"/>
    </row>
    <row r="24537">
      <c r="A24537" s="147"/>
      <c r="B24537" s="64"/>
      <c r="C24537" s="147" t="s">
        <v>217</v>
      </c>
      <c r="E24537" s="161"/>
      <c r="F24537" s="162"/>
      <c r="G24537" s="147"/>
      <c r="H24537" s="146"/>
      <c r="J24537" s="146"/>
      <c r="L24537" s="150"/>
      <c r="N24537" s="163"/>
      <c r="O24537" s="146"/>
      <c r="P24537" s="146"/>
      <c r="Q24537" s="146"/>
      <c r="R24537" s="34"/>
      <c r="S24537" s="35"/>
      <c r="T24537" s="147"/>
    </row>
    <row r="24538">
      <c r="A24538" s="147"/>
      <c r="B24538" s="64"/>
      <c r="C24538" s="147" t="s">
        <v>217</v>
      </c>
      <c r="E24538" s="161"/>
      <c r="F24538" s="162"/>
      <c r="G24538" s="147"/>
      <c r="H24538" s="146"/>
      <c r="J24538" s="146"/>
      <c r="L24538" s="150"/>
      <c r="N24538" s="163"/>
      <c r="O24538" s="146"/>
      <c r="P24538" s="146"/>
      <c r="Q24538" s="146"/>
      <c r="R24538" s="34"/>
      <c r="S24538" s="35"/>
      <c r="T24538" s="147"/>
    </row>
    <row r="24539">
      <c r="A24539" s="147"/>
      <c r="B24539" s="64"/>
      <c r="C24539" s="147" t="s">
        <v>217</v>
      </c>
      <c r="E24539" s="161"/>
      <c r="F24539" s="162"/>
      <c r="G24539" s="147"/>
      <c r="H24539" s="146"/>
      <c r="J24539" s="146"/>
      <c r="L24539" s="150"/>
      <c r="N24539" s="163"/>
      <c r="O24539" s="146"/>
      <c r="P24539" s="146"/>
      <c r="Q24539" s="146"/>
      <c r="R24539" s="34"/>
      <c r="S24539" s="35"/>
      <c r="T24539" s="147"/>
    </row>
    <row r="24540">
      <c r="A24540" s="147"/>
      <c r="B24540" s="64"/>
      <c r="C24540" s="147" t="s">
        <v>217</v>
      </c>
      <c r="E24540" s="161"/>
      <c r="F24540" s="162"/>
      <c r="G24540" s="147"/>
      <c r="H24540" s="146"/>
      <c r="J24540" s="146"/>
      <c r="L24540" s="150"/>
      <c r="N24540" s="163"/>
      <c r="O24540" s="146"/>
      <c r="P24540" s="146"/>
      <c r="Q24540" s="146"/>
      <c r="R24540" s="34"/>
      <c r="S24540" s="35"/>
      <c r="T24540" s="147"/>
    </row>
    <row r="24541">
      <c r="A24541" s="147"/>
      <c r="B24541" s="64"/>
      <c r="C24541" s="147" t="s">
        <v>217</v>
      </c>
      <c r="E24541" s="161"/>
      <c r="F24541" s="162"/>
      <c r="G24541" s="147"/>
      <c r="H24541" s="146"/>
      <c r="J24541" s="146"/>
      <c r="L24541" s="150"/>
      <c r="N24541" s="163"/>
      <c r="O24541" s="146"/>
      <c r="P24541" s="146"/>
      <c r="Q24541" s="146"/>
      <c r="R24541" s="34"/>
      <c r="S24541" s="35"/>
      <c r="T24541" s="147"/>
    </row>
    <row r="24542">
      <c r="A24542" s="147"/>
      <c r="B24542" s="64"/>
      <c r="C24542" s="147" t="s">
        <v>217</v>
      </c>
      <c r="E24542" s="161"/>
      <c r="F24542" s="162"/>
      <c r="G24542" s="147"/>
      <c r="H24542" s="146"/>
      <c r="J24542" s="146"/>
      <c r="L24542" s="150"/>
      <c r="N24542" s="163"/>
      <c r="O24542" s="146"/>
      <c r="P24542" s="146"/>
      <c r="Q24542" s="146"/>
      <c r="R24542" s="34"/>
      <c r="S24542" s="35"/>
      <c r="T24542" s="147"/>
    </row>
    <row r="24543">
      <c r="A24543" s="147"/>
      <c r="B24543" s="64"/>
      <c r="C24543" s="147" t="s">
        <v>217</v>
      </c>
      <c r="E24543" s="161"/>
      <c r="F24543" s="162"/>
      <c r="G24543" s="147"/>
      <c r="H24543" s="146"/>
      <c r="J24543" s="146"/>
      <c r="L24543" s="150"/>
      <c r="N24543" s="163"/>
      <c r="O24543" s="146"/>
      <c r="P24543" s="146"/>
      <c r="Q24543" s="146"/>
      <c r="R24543" s="34"/>
      <c r="S24543" s="35"/>
      <c r="T24543" s="147"/>
    </row>
    <row r="24544">
      <c r="A24544" s="147"/>
      <c r="B24544" s="64"/>
      <c r="C24544" s="147" t="s">
        <v>217</v>
      </c>
      <c r="E24544" s="161"/>
      <c r="F24544" s="162"/>
      <c r="G24544" s="147"/>
      <c r="H24544" s="146"/>
      <c r="J24544" s="146"/>
      <c r="L24544" s="150"/>
      <c r="N24544" s="163"/>
      <c r="O24544" s="146"/>
      <c r="P24544" s="146"/>
      <c r="Q24544" s="146"/>
      <c r="R24544" s="34"/>
      <c r="S24544" s="35"/>
      <c r="T24544" s="147"/>
    </row>
    <row r="24545">
      <c r="A24545" s="147"/>
      <c r="B24545" s="64"/>
      <c r="C24545" s="147" t="s">
        <v>217</v>
      </c>
      <c r="E24545" s="161"/>
      <c r="F24545" s="162"/>
      <c r="G24545" s="147"/>
      <c r="H24545" s="146"/>
      <c r="J24545" s="146"/>
      <c r="L24545" s="150"/>
      <c r="N24545" s="163"/>
      <c r="O24545" s="146"/>
      <c r="P24545" s="146"/>
      <c r="Q24545" s="146"/>
      <c r="R24545" s="34"/>
      <c r="S24545" s="35"/>
      <c r="T24545" s="147"/>
    </row>
    <row r="24546">
      <c r="A24546" s="147"/>
      <c r="B24546" s="64"/>
      <c r="C24546" s="147" t="s">
        <v>217</v>
      </c>
      <c r="E24546" s="161"/>
      <c r="F24546" s="162"/>
      <c r="G24546" s="147"/>
      <c r="H24546" s="146"/>
      <c r="J24546" s="146"/>
      <c r="L24546" s="150"/>
      <c r="N24546" s="163"/>
      <c r="O24546" s="146"/>
      <c r="P24546" s="146"/>
      <c r="Q24546" s="146"/>
      <c r="R24546" s="34"/>
      <c r="S24546" s="35"/>
      <c r="T24546" s="147"/>
    </row>
    <row r="24547">
      <c r="A24547" s="147"/>
      <c r="B24547" s="64"/>
      <c r="C24547" s="147" t="s">
        <v>217</v>
      </c>
      <c r="E24547" s="161"/>
      <c r="F24547" s="162"/>
      <c r="G24547" s="147"/>
      <c r="H24547" s="146"/>
      <c r="J24547" s="146"/>
      <c r="L24547" s="150"/>
      <c r="N24547" s="163"/>
      <c r="O24547" s="146"/>
      <c r="P24547" s="146"/>
      <c r="Q24547" s="146"/>
      <c r="R24547" s="34"/>
      <c r="S24547" s="35"/>
      <c r="T24547" s="147"/>
    </row>
    <row r="24548">
      <c r="A24548" s="147"/>
      <c r="B24548" s="64"/>
      <c r="C24548" s="147" t="s">
        <v>217</v>
      </c>
      <c r="E24548" s="161"/>
      <c r="F24548" s="162"/>
      <c r="G24548" s="147"/>
      <c r="H24548" s="146"/>
      <c r="J24548" s="146"/>
      <c r="L24548" s="150"/>
      <c r="N24548" s="163"/>
      <c r="O24548" s="146"/>
      <c r="P24548" s="146"/>
      <c r="Q24548" s="146"/>
      <c r="R24548" s="34"/>
      <c r="S24548" s="35"/>
      <c r="T24548" s="147"/>
    </row>
    <row r="24549">
      <c r="A24549" s="147"/>
      <c r="B24549" s="64"/>
      <c r="C24549" s="147" t="s">
        <v>217</v>
      </c>
      <c r="E24549" s="161"/>
      <c r="F24549" s="162"/>
      <c r="G24549" s="147"/>
      <c r="H24549" s="146"/>
      <c r="J24549" s="146"/>
      <c r="L24549" s="150"/>
      <c r="N24549" s="163"/>
      <c r="O24549" s="146"/>
      <c r="P24549" s="146"/>
      <c r="Q24549" s="146"/>
      <c r="R24549" s="34"/>
      <c r="S24549" s="35"/>
      <c r="T24549" s="147"/>
    </row>
    <row r="24550">
      <c r="A24550" s="147"/>
      <c r="B24550" s="64"/>
      <c r="C24550" s="147" t="s">
        <v>217</v>
      </c>
      <c r="E24550" s="161"/>
      <c r="F24550" s="162"/>
      <c r="G24550" s="147"/>
      <c r="H24550" s="146"/>
      <c r="J24550" s="146"/>
      <c r="L24550" s="150"/>
      <c r="N24550" s="163"/>
      <c r="O24550" s="146"/>
      <c r="P24550" s="146"/>
      <c r="Q24550" s="146"/>
      <c r="R24550" s="34"/>
      <c r="S24550" s="35"/>
      <c r="T24550" s="147"/>
    </row>
    <row r="24551">
      <c r="A24551" s="147"/>
      <c r="B24551" s="64"/>
      <c r="C24551" s="147" t="s">
        <v>217</v>
      </c>
      <c r="E24551" s="161"/>
      <c r="F24551" s="162"/>
      <c r="G24551" s="147"/>
      <c r="H24551" s="146"/>
      <c r="J24551" s="146"/>
      <c r="L24551" s="150"/>
      <c r="N24551" s="163"/>
      <c r="O24551" s="146"/>
      <c r="P24551" s="146"/>
      <c r="Q24551" s="146"/>
      <c r="R24551" s="34"/>
      <c r="S24551" s="35"/>
      <c r="T24551" s="147"/>
    </row>
    <row r="24552">
      <c r="A24552" s="147"/>
      <c r="B24552" s="64"/>
      <c r="C24552" s="147" t="s">
        <v>217</v>
      </c>
      <c r="E24552" s="161"/>
      <c r="F24552" s="162"/>
      <c r="G24552" s="147"/>
      <c r="H24552" s="146"/>
      <c r="J24552" s="146"/>
      <c r="L24552" s="150"/>
      <c r="N24552" s="163"/>
      <c r="O24552" s="146"/>
      <c r="P24552" s="146"/>
      <c r="Q24552" s="146"/>
      <c r="R24552" s="34"/>
      <c r="S24552" s="35"/>
      <c r="T24552" s="147"/>
    </row>
    <row r="24553">
      <c r="A24553" s="147"/>
      <c r="B24553" s="64"/>
      <c r="C24553" s="147" t="s">
        <v>217</v>
      </c>
      <c r="E24553" s="161"/>
      <c r="F24553" s="162"/>
      <c r="G24553" s="147"/>
      <c r="H24553" s="146"/>
      <c r="J24553" s="146"/>
      <c r="L24553" s="150"/>
      <c r="N24553" s="163"/>
      <c r="O24553" s="146"/>
      <c r="P24553" s="146"/>
      <c r="Q24553" s="146"/>
      <c r="R24553" s="34"/>
      <c r="S24553" s="35"/>
      <c r="T24553" s="147"/>
    </row>
    <row r="24554">
      <c r="A24554" s="147"/>
      <c r="B24554" s="64"/>
      <c r="C24554" s="147" t="s">
        <v>217</v>
      </c>
      <c r="E24554" s="161"/>
      <c r="F24554" s="162"/>
      <c r="G24554" s="147"/>
      <c r="H24554" s="146"/>
      <c r="J24554" s="146"/>
      <c r="L24554" s="150"/>
      <c r="N24554" s="163"/>
      <c r="O24554" s="146"/>
      <c r="P24554" s="146"/>
      <c r="Q24554" s="146"/>
      <c r="R24554" s="34"/>
      <c r="S24554" s="35"/>
      <c r="T24554" s="147"/>
    </row>
    <row r="24555">
      <c r="A24555" s="147"/>
      <c r="B24555" s="64"/>
      <c r="C24555" s="147" t="s">
        <v>217</v>
      </c>
      <c r="E24555" s="161"/>
      <c r="F24555" s="162"/>
      <c r="G24555" s="147"/>
      <c r="H24555" s="146"/>
      <c r="J24555" s="146"/>
      <c r="L24555" s="150"/>
      <c r="N24555" s="163"/>
      <c r="O24555" s="146"/>
      <c r="P24555" s="146"/>
      <c r="Q24555" s="146"/>
      <c r="R24555" s="34"/>
      <c r="S24555" s="35"/>
      <c r="T24555" s="147"/>
    </row>
    <row r="24556">
      <c r="A24556" s="147"/>
      <c r="B24556" s="64"/>
      <c r="C24556" s="147" t="s">
        <v>217</v>
      </c>
      <c r="E24556" s="161"/>
      <c r="F24556" s="162"/>
      <c r="G24556" s="147"/>
      <c r="H24556" s="146"/>
      <c r="J24556" s="146"/>
      <c r="L24556" s="150"/>
      <c r="N24556" s="163"/>
      <c r="O24556" s="146"/>
      <c r="P24556" s="146"/>
      <c r="Q24556" s="146"/>
      <c r="R24556" s="34"/>
      <c r="S24556" s="35"/>
      <c r="T24556" s="147"/>
    </row>
    <row r="24557">
      <c r="A24557" s="147"/>
      <c r="B24557" s="64"/>
      <c r="C24557" s="147" t="s">
        <v>217</v>
      </c>
      <c r="E24557" s="161"/>
      <c r="F24557" s="162"/>
      <c r="G24557" s="147"/>
      <c r="H24557" s="146"/>
      <c r="J24557" s="146"/>
      <c r="L24557" s="150"/>
      <c r="N24557" s="163"/>
      <c r="O24557" s="146"/>
      <c r="P24557" s="146"/>
      <c r="Q24557" s="146"/>
      <c r="R24557" s="34"/>
      <c r="S24557" s="35"/>
      <c r="T24557" s="147"/>
    </row>
    <row r="24558">
      <c r="A24558" s="147"/>
      <c r="B24558" s="64"/>
      <c r="C24558" s="147" t="s">
        <v>217</v>
      </c>
      <c r="E24558" s="161"/>
      <c r="F24558" s="162"/>
      <c r="G24558" s="147"/>
      <c r="H24558" s="146"/>
      <c r="J24558" s="146"/>
      <c r="L24558" s="150"/>
      <c r="N24558" s="163"/>
      <c r="O24558" s="146"/>
      <c r="P24558" s="146"/>
      <c r="Q24558" s="146"/>
      <c r="R24558" s="34"/>
      <c r="S24558" s="35"/>
      <c r="T24558" s="147"/>
    </row>
    <row r="24559">
      <c r="A24559" s="147"/>
      <c r="B24559" s="64"/>
      <c r="C24559" s="147" t="s">
        <v>217</v>
      </c>
      <c r="E24559" s="161"/>
      <c r="F24559" s="162"/>
      <c r="G24559" s="147"/>
      <c r="H24559" s="146"/>
      <c r="J24559" s="146"/>
      <c r="L24559" s="150"/>
      <c r="N24559" s="163"/>
      <c r="O24559" s="146"/>
      <c r="P24559" s="146"/>
      <c r="Q24559" s="146"/>
      <c r="R24559" s="34"/>
      <c r="S24559" s="35"/>
      <c r="T24559" s="147"/>
    </row>
    <row r="24560">
      <c r="A24560" s="147"/>
      <c r="B24560" s="64"/>
      <c r="C24560" s="147" t="s">
        <v>217</v>
      </c>
      <c r="E24560" s="161"/>
      <c r="F24560" s="162"/>
      <c r="G24560" s="147"/>
      <c r="H24560" s="146"/>
      <c r="J24560" s="146"/>
      <c r="L24560" s="150"/>
      <c r="N24560" s="163"/>
      <c r="O24560" s="146"/>
      <c r="P24560" s="146"/>
      <c r="Q24560" s="146"/>
      <c r="R24560" s="34"/>
      <c r="S24560" s="35"/>
      <c r="T24560" s="147"/>
    </row>
    <row r="24561">
      <c r="A24561" s="147"/>
      <c r="B24561" s="64"/>
      <c r="C24561" s="147" t="s">
        <v>217</v>
      </c>
      <c r="E24561" s="161"/>
      <c r="F24561" s="162"/>
      <c r="G24561" s="147"/>
      <c r="H24561" s="146"/>
      <c r="J24561" s="146"/>
      <c r="L24561" s="150"/>
      <c r="N24561" s="163"/>
      <c r="O24561" s="146"/>
      <c r="P24561" s="146"/>
      <c r="Q24561" s="146"/>
      <c r="R24561" s="34"/>
      <c r="S24561" s="35"/>
      <c r="T24561" s="147"/>
    </row>
    <row r="24562">
      <c r="A24562" s="147"/>
      <c r="B24562" s="64"/>
      <c r="C24562" s="147" t="s">
        <v>217</v>
      </c>
      <c r="E24562" s="161"/>
      <c r="F24562" s="162"/>
      <c r="G24562" s="147"/>
      <c r="H24562" s="146"/>
      <c r="J24562" s="146"/>
      <c r="L24562" s="150"/>
      <c r="N24562" s="163"/>
      <c r="O24562" s="146"/>
      <c r="P24562" s="146"/>
      <c r="Q24562" s="146"/>
      <c r="R24562" s="34"/>
      <c r="S24562" s="35"/>
      <c r="T24562" s="147"/>
    </row>
    <row r="24563">
      <c r="A24563" s="147"/>
      <c r="B24563" s="64"/>
      <c r="C24563" s="147" t="s">
        <v>217</v>
      </c>
      <c r="E24563" s="161"/>
      <c r="F24563" s="162"/>
      <c r="G24563" s="147"/>
      <c r="H24563" s="146"/>
      <c r="J24563" s="146"/>
      <c r="L24563" s="150"/>
      <c r="N24563" s="163"/>
      <c r="O24563" s="146"/>
      <c r="P24563" s="146"/>
      <c r="Q24563" s="146"/>
      <c r="R24563" s="34"/>
      <c r="S24563" s="35"/>
      <c r="T24563" s="147"/>
    </row>
    <row r="24564">
      <c r="A24564" s="147"/>
      <c r="B24564" s="64"/>
      <c r="C24564" s="147" t="s">
        <v>217</v>
      </c>
      <c r="E24564" s="161"/>
      <c r="F24564" s="162"/>
      <c r="G24564" s="147"/>
      <c r="H24564" s="146"/>
      <c r="J24564" s="146"/>
      <c r="L24564" s="150"/>
      <c r="N24564" s="163"/>
      <c r="O24564" s="146"/>
      <c r="P24564" s="146"/>
      <c r="Q24564" s="146"/>
      <c r="R24564" s="34"/>
      <c r="S24564" s="35"/>
      <c r="T24564" s="147"/>
    </row>
    <row r="24565">
      <c r="A24565" s="147"/>
      <c r="B24565" s="64"/>
      <c r="C24565" s="147" t="s">
        <v>217</v>
      </c>
      <c r="E24565" s="161"/>
      <c r="F24565" s="162"/>
      <c r="G24565" s="147"/>
      <c r="H24565" s="146"/>
      <c r="J24565" s="146"/>
      <c r="L24565" s="150"/>
      <c r="N24565" s="163"/>
      <c r="O24565" s="146"/>
      <c r="P24565" s="146"/>
      <c r="Q24565" s="146"/>
      <c r="R24565" s="34"/>
      <c r="S24565" s="35"/>
      <c r="T24565" s="147"/>
    </row>
    <row r="24566">
      <c r="A24566" s="147"/>
      <c r="B24566" s="64"/>
      <c r="C24566" s="147" t="s">
        <v>217</v>
      </c>
      <c r="E24566" s="161"/>
      <c r="F24566" s="162"/>
      <c r="G24566" s="147"/>
      <c r="H24566" s="146"/>
      <c r="J24566" s="146"/>
      <c r="L24566" s="150"/>
      <c r="N24566" s="163"/>
      <c r="O24566" s="146"/>
      <c r="P24566" s="146"/>
      <c r="Q24566" s="146"/>
      <c r="R24566" s="34"/>
      <c r="S24566" s="35"/>
      <c r="T24566" s="147"/>
    </row>
    <row r="24567">
      <c r="A24567" s="147"/>
      <c r="B24567" s="64"/>
      <c r="C24567" s="147" t="s">
        <v>217</v>
      </c>
      <c r="E24567" s="161"/>
      <c r="F24567" s="162"/>
      <c r="G24567" s="147"/>
      <c r="H24567" s="146"/>
      <c r="J24567" s="146"/>
      <c r="L24567" s="150"/>
      <c r="N24567" s="163"/>
      <c r="O24567" s="146"/>
      <c r="P24567" s="146"/>
      <c r="Q24567" s="146"/>
      <c r="R24567" s="34"/>
      <c r="S24567" s="35"/>
      <c r="T24567" s="147"/>
    </row>
    <row r="24568">
      <c r="A24568" s="147"/>
      <c r="B24568" s="64"/>
      <c r="C24568" s="147" t="s">
        <v>217</v>
      </c>
      <c r="E24568" s="161"/>
      <c r="F24568" s="162"/>
      <c r="G24568" s="147"/>
      <c r="H24568" s="146"/>
      <c r="J24568" s="146"/>
      <c r="L24568" s="150"/>
      <c r="N24568" s="163"/>
      <c r="O24568" s="146"/>
      <c r="P24568" s="146"/>
      <c r="Q24568" s="146"/>
      <c r="R24568" s="34"/>
      <c r="S24568" s="35"/>
      <c r="T24568" s="147"/>
    </row>
    <row r="24569">
      <c r="A24569" s="147"/>
      <c r="B24569" s="64"/>
      <c r="C24569" s="147" t="s">
        <v>217</v>
      </c>
      <c r="E24569" s="161"/>
      <c r="F24569" s="162"/>
      <c r="G24569" s="147"/>
      <c r="H24569" s="146"/>
      <c r="J24569" s="146"/>
      <c r="L24569" s="150"/>
      <c r="N24569" s="163"/>
      <c r="O24569" s="146"/>
      <c r="P24569" s="146"/>
      <c r="Q24569" s="146"/>
      <c r="R24569" s="34"/>
      <c r="S24569" s="35"/>
      <c r="T24569" s="147"/>
    </row>
    <row r="24570">
      <c r="A24570" s="147"/>
      <c r="B24570" s="64"/>
      <c r="C24570" s="147" t="s">
        <v>217</v>
      </c>
      <c r="E24570" s="161"/>
      <c r="F24570" s="162"/>
      <c r="G24570" s="147"/>
      <c r="H24570" s="146"/>
      <c r="J24570" s="146"/>
      <c r="L24570" s="150"/>
      <c r="N24570" s="163"/>
      <c r="O24570" s="146"/>
      <c r="P24570" s="146"/>
      <c r="Q24570" s="146"/>
      <c r="R24570" s="34"/>
      <c r="S24570" s="35"/>
      <c r="T24570" s="147"/>
    </row>
    <row r="24571">
      <c r="A24571" s="147"/>
      <c r="B24571" s="64"/>
      <c r="C24571" s="147" t="s">
        <v>217</v>
      </c>
      <c r="E24571" s="161"/>
      <c r="F24571" s="162"/>
      <c r="G24571" s="147"/>
      <c r="H24571" s="146"/>
      <c r="J24571" s="146"/>
      <c r="L24571" s="150"/>
      <c r="N24571" s="163"/>
      <c r="O24571" s="146"/>
      <c r="P24571" s="146"/>
      <c r="Q24571" s="146"/>
      <c r="R24571" s="34"/>
      <c r="S24571" s="35"/>
      <c r="T24571" s="147"/>
    </row>
    <row r="24572">
      <c r="A24572" s="147"/>
      <c r="B24572" s="64"/>
      <c r="C24572" s="147" t="s">
        <v>217</v>
      </c>
      <c r="E24572" s="161"/>
      <c r="F24572" s="162"/>
      <c r="G24572" s="147"/>
      <c r="H24572" s="146"/>
      <c r="J24572" s="146"/>
      <c r="L24572" s="150"/>
      <c r="N24572" s="163"/>
      <c r="O24572" s="146"/>
      <c r="P24572" s="146"/>
      <c r="Q24572" s="146"/>
      <c r="R24572" s="34"/>
      <c r="S24572" s="35"/>
      <c r="T24572" s="147"/>
    </row>
    <row r="24573">
      <c r="A24573" s="147"/>
      <c r="B24573" s="64"/>
      <c r="C24573" s="147" t="s">
        <v>217</v>
      </c>
      <c r="E24573" s="161"/>
      <c r="F24573" s="162"/>
      <c r="G24573" s="147"/>
      <c r="H24573" s="146"/>
      <c r="J24573" s="146"/>
      <c r="L24573" s="150"/>
      <c r="N24573" s="163"/>
      <c r="O24573" s="146"/>
      <c r="P24573" s="146"/>
      <c r="Q24573" s="146"/>
      <c r="R24573" s="34"/>
      <c r="S24573" s="35"/>
      <c r="T24573" s="147"/>
    </row>
    <row r="24574">
      <c r="A24574" s="147"/>
      <c r="B24574" s="64"/>
      <c r="C24574" s="147" t="s">
        <v>217</v>
      </c>
      <c r="E24574" s="161"/>
      <c r="F24574" s="162"/>
      <c r="G24574" s="147"/>
      <c r="H24574" s="146"/>
      <c r="J24574" s="146"/>
      <c r="L24574" s="150"/>
      <c r="N24574" s="163"/>
      <c r="O24574" s="146"/>
      <c r="P24574" s="146"/>
      <c r="Q24574" s="146"/>
      <c r="R24574" s="34"/>
      <c r="S24574" s="35"/>
      <c r="T24574" s="147"/>
    </row>
    <row r="24575">
      <c r="A24575" s="147"/>
      <c r="B24575" s="64"/>
      <c r="C24575" s="147" t="s">
        <v>217</v>
      </c>
      <c r="E24575" s="161"/>
      <c r="F24575" s="162"/>
      <c r="G24575" s="147"/>
      <c r="H24575" s="146"/>
      <c r="J24575" s="146"/>
      <c r="L24575" s="150"/>
      <c r="N24575" s="163"/>
      <c r="O24575" s="146"/>
      <c r="P24575" s="146"/>
      <c r="Q24575" s="146"/>
      <c r="R24575" s="34"/>
      <c r="S24575" s="35"/>
      <c r="T24575" s="147"/>
    </row>
    <row r="24576">
      <c r="A24576" s="147"/>
      <c r="B24576" s="64"/>
      <c r="C24576" s="147" t="s">
        <v>217</v>
      </c>
      <c r="E24576" s="161"/>
      <c r="F24576" s="162"/>
      <c r="G24576" s="147"/>
      <c r="H24576" s="146"/>
      <c r="J24576" s="146"/>
      <c r="L24576" s="150"/>
      <c r="N24576" s="163"/>
      <c r="O24576" s="146"/>
      <c r="P24576" s="146"/>
      <c r="Q24576" s="146"/>
      <c r="R24576" s="34"/>
      <c r="S24576" s="35"/>
      <c r="T24576" s="147"/>
    </row>
    <row r="24577">
      <c r="A24577" s="147"/>
      <c r="B24577" s="64"/>
      <c r="C24577" s="147" t="s">
        <v>217</v>
      </c>
      <c r="E24577" s="161"/>
      <c r="F24577" s="162"/>
      <c r="G24577" s="147"/>
      <c r="H24577" s="146"/>
      <c r="J24577" s="146"/>
      <c r="L24577" s="150"/>
      <c r="N24577" s="163"/>
      <c r="O24577" s="146"/>
      <c r="P24577" s="146"/>
      <c r="Q24577" s="146"/>
      <c r="R24577" s="34"/>
      <c r="S24577" s="35"/>
      <c r="T24577" s="147"/>
    </row>
    <row r="24578">
      <c r="A24578" s="147"/>
      <c r="B24578" s="64"/>
      <c r="C24578" s="147" t="s">
        <v>217</v>
      </c>
      <c r="E24578" s="161"/>
      <c r="F24578" s="162"/>
      <c r="G24578" s="147"/>
      <c r="H24578" s="146"/>
      <c r="J24578" s="146"/>
      <c r="L24578" s="150"/>
      <c r="N24578" s="163"/>
      <c r="O24578" s="146"/>
      <c r="P24578" s="146"/>
      <c r="Q24578" s="146"/>
      <c r="R24578" s="34"/>
      <c r="S24578" s="35"/>
      <c r="T24578" s="147"/>
    </row>
    <row r="24579">
      <c r="A24579" s="147"/>
      <c r="B24579" s="64"/>
      <c r="C24579" s="147" t="s">
        <v>217</v>
      </c>
      <c r="E24579" s="161"/>
      <c r="F24579" s="162"/>
      <c r="G24579" s="147"/>
      <c r="H24579" s="146"/>
      <c r="J24579" s="146"/>
      <c r="L24579" s="150"/>
      <c r="N24579" s="163"/>
      <c r="O24579" s="146"/>
      <c r="P24579" s="146"/>
      <c r="Q24579" s="146"/>
      <c r="R24579" s="34"/>
      <c r="S24579" s="35"/>
      <c r="T24579" s="147"/>
    </row>
    <row r="24580">
      <c r="A24580" s="147"/>
      <c r="B24580" s="64"/>
      <c r="C24580" s="147" t="s">
        <v>217</v>
      </c>
      <c r="E24580" s="161"/>
      <c r="F24580" s="162"/>
      <c r="G24580" s="147"/>
      <c r="H24580" s="146"/>
      <c r="J24580" s="146"/>
      <c r="L24580" s="150"/>
      <c r="N24580" s="163"/>
      <c r="O24580" s="146"/>
      <c r="P24580" s="146"/>
      <c r="Q24580" s="146"/>
      <c r="R24580" s="34"/>
      <c r="S24580" s="35"/>
      <c r="T24580" s="147"/>
    </row>
    <row r="24581">
      <c r="A24581" s="147"/>
      <c r="B24581" s="64"/>
      <c r="C24581" s="147" t="s">
        <v>217</v>
      </c>
      <c r="E24581" s="161"/>
      <c r="F24581" s="162"/>
      <c r="G24581" s="147"/>
      <c r="H24581" s="146"/>
      <c r="J24581" s="146"/>
      <c r="L24581" s="150"/>
      <c r="N24581" s="163"/>
      <c r="O24581" s="146"/>
      <c r="P24581" s="146"/>
      <c r="Q24581" s="146"/>
      <c r="R24581" s="34"/>
      <c r="S24581" s="35"/>
      <c r="T24581" s="147"/>
    </row>
    <row r="24582">
      <c r="A24582" s="147"/>
      <c r="B24582" s="64"/>
      <c r="C24582" s="147" t="s">
        <v>217</v>
      </c>
      <c r="E24582" s="161"/>
      <c r="F24582" s="162"/>
      <c r="G24582" s="147"/>
      <c r="H24582" s="146"/>
      <c r="J24582" s="146"/>
      <c r="L24582" s="150"/>
      <c r="N24582" s="163"/>
      <c r="O24582" s="146"/>
      <c r="P24582" s="146"/>
      <c r="Q24582" s="146"/>
      <c r="R24582" s="34"/>
      <c r="S24582" s="35"/>
      <c r="T24582" s="147"/>
    </row>
    <row r="24583">
      <c r="A24583" s="147"/>
      <c r="B24583" s="64"/>
      <c r="C24583" s="147" t="s">
        <v>217</v>
      </c>
      <c r="E24583" s="161"/>
      <c r="F24583" s="162"/>
      <c r="G24583" s="147"/>
      <c r="H24583" s="146"/>
      <c r="J24583" s="146"/>
      <c r="L24583" s="150"/>
      <c r="N24583" s="163"/>
      <c r="O24583" s="146"/>
      <c r="P24583" s="146"/>
      <c r="Q24583" s="146"/>
      <c r="R24583" s="34"/>
      <c r="S24583" s="35"/>
      <c r="T24583" s="147"/>
    </row>
    <row r="24584">
      <c r="A24584" s="147"/>
      <c r="B24584" s="64"/>
      <c r="C24584" s="147" t="s">
        <v>217</v>
      </c>
      <c r="E24584" s="161"/>
      <c r="F24584" s="162"/>
      <c r="G24584" s="147"/>
      <c r="H24584" s="146"/>
      <c r="J24584" s="146"/>
      <c r="L24584" s="150"/>
      <c r="N24584" s="163"/>
      <c r="O24584" s="146"/>
      <c r="P24584" s="146"/>
      <c r="Q24584" s="146"/>
      <c r="R24584" s="34"/>
      <c r="S24584" s="35"/>
      <c r="T24584" s="147"/>
    </row>
    <row r="24585">
      <c r="A24585" s="147"/>
      <c r="B24585" s="64"/>
      <c r="C24585" s="147" t="s">
        <v>217</v>
      </c>
      <c r="E24585" s="161"/>
      <c r="F24585" s="162"/>
      <c r="G24585" s="147"/>
      <c r="H24585" s="146"/>
      <c r="J24585" s="146"/>
      <c r="L24585" s="150"/>
      <c r="N24585" s="163"/>
      <c r="O24585" s="146"/>
      <c r="P24585" s="146"/>
      <c r="Q24585" s="146"/>
      <c r="R24585" s="34"/>
      <c r="S24585" s="35"/>
      <c r="T24585" s="147"/>
    </row>
    <row r="24586">
      <c r="A24586" s="147"/>
      <c r="B24586" s="64"/>
      <c r="C24586" s="147" t="s">
        <v>217</v>
      </c>
      <c r="E24586" s="161"/>
      <c r="F24586" s="162"/>
      <c r="G24586" s="147"/>
      <c r="H24586" s="146"/>
      <c r="J24586" s="146"/>
      <c r="L24586" s="150"/>
      <c r="N24586" s="163"/>
      <c r="O24586" s="146"/>
      <c r="P24586" s="146"/>
      <c r="Q24586" s="146"/>
      <c r="R24586" s="34"/>
      <c r="S24586" s="35"/>
      <c r="T24586" s="147"/>
    </row>
    <row r="24587">
      <c r="A24587" s="147"/>
      <c r="B24587" s="64"/>
      <c r="C24587" s="147" t="s">
        <v>217</v>
      </c>
      <c r="E24587" s="161"/>
      <c r="F24587" s="162"/>
      <c r="G24587" s="147"/>
      <c r="H24587" s="146"/>
      <c r="J24587" s="146"/>
      <c r="L24587" s="150"/>
      <c r="N24587" s="163"/>
      <c r="O24587" s="146"/>
      <c r="P24587" s="146"/>
      <c r="Q24587" s="146"/>
      <c r="R24587" s="34"/>
      <c r="S24587" s="35"/>
      <c r="T24587" s="147"/>
    </row>
    <row r="24588">
      <c r="A24588" s="147"/>
      <c r="B24588" s="64"/>
      <c r="C24588" s="147" t="s">
        <v>217</v>
      </c>
      <c r="E24588" s="161"/>
      <c r="F24588" s="162"/>
      <c r="G24588" s="147"/>
      <c r="H24588" s="146"/>
      <c r="J24588" s="146"/>
      <c r="L24588" s="150"/>
      <c r="N24588" s="163"/>
      <c r="O24588" s="146"/>
      <c r="P24588" s="146"/>
      <c r="Q24588" s="146"/>
      <c r="R24588" s="34"/>
      <c r="S24588" s="35"/>
      <c r="T24588" s="147"/>
    </row>
    <row r="24589">
      <c r="A24589" s="147"/>
      <c r="B24589" s="64"/>
      <c r="C24589" s="147" t="s">
        <v>217</v>
      </c>
      <c r="E24589" s="161"/>
      <c r="F24589" s="162"/>
      <c r="G24589" s="147"/>
      <c r="H24589" s="146"/>
      <c r="J24589" s="146"/>
      <c r="L24589" s="150"/>
      <c r="N24589" s="163"/>
      <c r="O24589" s="146"/>
      <c r="P24589" s="146"/>
      <c r="Q24589" s="146"/>
      <c r="R24589" s="34"/>
      <c r="S24589" s="35"/>
      <c r="T24589" s="147"/>
    </row>
    <row r="24590">
      <c r="A24590" s="147"/>
      <c r="B24590" s="64"/>
      <c r="C24590" s="147" t="s">
        <v>217</v>
      </c>
      <c r="E24590" s="161"/>
      <c r="F24590" s="162"/>
      <c r="G24590" s="147"/>
      <c r="H24590" s="146"/>
      <c r="J24590" s="146"/>
      <c r="L24590" s="150"/>
      <c r="N24590" s="163"/>
      <c r="O24590" s="146"/>
      <c r="P24590" s="146"/>
      <c r="Q24590" s="146"/>
      <c r="R24590" s="34"/>
      <c r="S24590" s="35"/>
      <c r="T24590" s="147"/>
    </row>
    <row r="24591">
      <c r="A24591" s="147"/>
      <c r="B24591" s="64"/>
      <c r="C24591" s="147" t="s">
        <v>217</v>
      </c>
      <c r="E24591" s="161"/>
      <c r="F24591" s="162"/>
      <c r="G24591" s="147"/>
      <c r="H24591" s="146"/>
      <c r="J24591" s="146"/>
      <c r="L24591" s="150"/>
      <c r="N24591" s="163"/>
      <c r="O24591" s="146"/>
      <c r="P24591" s="146"/>
      <c r="Q24591" s="146"/>
      <c r="R24591" s="34"/>
      <c r="S24591" s="35"/>
      <c r="T24591" s="147"/>
    </row>
    <row r="24592">
      <c r="A24592" s="147"/>
      <c r="B24592" s="64"/>
      <c r="C24592" s="147" t="s">
        <v>217</v>
      </c>
      <c r="E24592" s="161"/>
      <c r="F24592" s="162"/>
      <c r="G24592" s="147"/>
      <c r="H24592" s="146"/>
      <c r="J24592" s="146"/>
      <c r="L24592" s="150"/>
      <c r="N24592" s="163"/>
      <c r="O24592" s="146"/>
      <c r="P24592" s="146"/>
      <c r="Q24592" s="146"/>
      <c r="R24592" s="34"/>
      <c r="S24592" s="35"/>
      <c r="T24592" s="147"/>
    </row>
    <row r="24593">
      <c r="A24593" s="147"/>
      <c r="B24593" s="64"/>
      <c r="C24593" s="147" t="s">
        <v>217</v>
      </c>
      <c r="E24593" s="161"/>
      <c r="F24593" s="162"/>
      <c r="G24593" s="147"/>
      <c r="H24593" s="146"/>
      <c r="J24593" s="146"/>
      <c r="L24593" s="150"/>
      <c r="N24593" s="163"/>
      <c r="O24593" s="146"/>
      <c r="P24593" s="146"/>
      <c r="Q24593" s="146"/>
      <c r="R24593" s="34"/>
      <c r="S24593" s="35"/>
      <c r="T24593" s="147"/>
    </row>
    <row r="24594">
      <c r="A24594" s="147"/>
      <c r="B24594" s="64"/>
      <c r="C24594" s="147" t="s">
        <v>217</v>
      </c>
      <c r="E24594" s="161"/>
      <c r="F24594" s="162"/>
      <c r="G24594" s="147"/>
      <c r="H24594" s="146"/>
      <c r="J24594" s="146"/>
      <c r="L24594" s="150"/>
      <c r="N24594" s="163"/>
      <c r="O24594" s="146"/>
      <c r="P24594" s="146"/>
      <c r="Q24594" s="146"/>
      <c r="R24594" s="34"/>
      <c r="S24594" s="35"/>
      <c r="T24594" s="147"/>
    </row>
    <row r="24595">
      <c r="A24595" s="147"/>
      <c r="B24595" s="64"/>
      <c r="C24595" s="147" t="s">
        <v>217</v>
      </c>
      <c r="E24595" s="161"/>
      <c r="F24595" s="162"/>
      <c r="G24595" s="147"/>
      <c r="H24595" s="146"/>
      <c r="J24595" s="146"/>
      <c r="L24595" s="150"/>
      <c r="N24595" s="163"/>
      <c r="O24595" s="146"/>
      <c r="P24595" s="146"/>
      <c r="Q24595" s="146"/>
      <c r="R24595" s="34"/>
      <c r="S24595" s="35"/>
      <c r="T24595" s="147"/>
    </row>
    <row r="24596">
      <c r="A24596" s="147"/>
      <c r="B24596" s="64"/>
      <c r="C24596" s="147" t="s">
        <v>217</v>
      </c>
      <c r="E24596" s="161"/>
      <c r="F24596" s="162"/>
      <c r="G24596" s="147"/>
      <c r="H24596" s="146"/>
      <c r="J24596" s="146"/>
      <c r="L24596" s="150"/>
      <c r="N24596" s="163"/>
      <c r="O24596" s="146"/>
      <c r="P24596" s="146"/>
      <c r="Q24596" s="146"/>
      <c r="R24596" s="34"/>
      <c r="S24596" s="35"/>
      <c r="T24596" s="147"/>
    </row>
    <row r="24597">
      <c r="A24597" s="147"/>
      <c r="B24597" s="64"/>
      <c r="C24597" s="147" t="s">
        <v>217</v>
      </c>
      <c r="E24597" s="161"/>
      <c r="F24597" s="162"/>
      <c r="G24597" s="147"/>
      <c r="H24597" s="146"/>
      <c r="J24597" s="146"/>
      <c r="L24597" s="150"/>
      <c r="N24597" s="163"/>
      <c r="O24597" s="146"/>
      <c r="P24597" s="146"/>
      <c r="Q24597" s="146"/>
      <c r="R24597" s="34"/>
      <c r="S24597" s="35"/>
      <c r="T24597" s="147"/>
    </row>
    <row r="24598">
      <c r="A24598" s="147"/>
      <c r="B24598" s="64"/>
      <c r="C24598" s="147" t="s">
        <v>217</v>
      </c>
      <c r="E24598" s="161"/>
      <c r="F24598" s="162"/>
      <c r="G24598" s="147"/>
      <c r="H24598" s="146"/>
      <c r="J24598" s="146"/>
      <c r="L24598" s="150"/>
      <c r="N24598" s="163"/>
      <c r="O24598" s="146"/>
      <c r="P24598" s="146"/>
      <c r="Q24598" s="146"/>
      <c r="R24598" s="34"/>
      <c r="S24598" s="35"/>
      <c r="T24598" s="147"/>
    </row>
    <row r="24599">
      <c r="A24599" s="147"/>
      <c r="B24599" s="64"/>
      <c r="C24599" s="147" t="s">
        <v>217</v>
      </c>
      <c r="E24599" s="161"/>
      <c r="F24599" s="162"/>
      <c r="G24599" s="147"/>
      <c r="H24599" s="146"/>
      <c r="J24599" s="146"/>
      <c r="L24599" s="150"/>
      <c r="N24599" s="163"/>
      <c r="O24599" s="146"/>
      <c r="P24599" s="146"/>
      <c r="Q24599" s="146"/>
      <c r="R24599" s="34"/>
      <c r="S24599" s="35"/>
      <c r="T24599" s="147"/>
    </row>
    <row r="24600">
      <c r="A24600" s="147"/>
      <c r="B24600" s="64"/>
      <c r="C24600" s="147" t="s">
        <v>217</v>
      </c>
      <c r="E24600" s="161"/>
      <c r="F24600" s="162"/>
      <c r="G24600" s="147"/>
      <c r="H24600" s="146"/>
      <c r="J24600" s="146"/>
      <c r="L24600" s="150"/>
      <c r="N24600" s="163"/>
      <c r="O24600" s="146"/>
      <c r="P24600" s="146"/>
      <c r="Q24600" s="146"/>
      <c r="R24600" s="34"/>
      <c r="S24600" s="35"/>
      <c r="T24600" s="147"/>
    </row>
    <row r="24601">
      <c r="A24601" s="147"/>
      <c r="B24601" s="64"/>
      <c r="C24601" s="147" t="s">
        <v>217</v>
      </c>
      <c r="E24601" s="161"/>
      <c r="F24601" s="162"/>
      <c r="G24601" s="147"/>
      <c r="H24601" s="146"/>
      <c r="J24601" s="146"/>
      <c r="L24601" s="150"/>
      <c r="N24601" s="163"/>
      <c r="O24601" s="146"/>
      <c r="P24601" s="146"/>
      <c r="Q24601" s="146"/>
      <c r="R24601" s="34"/>
      <c r="S24601" s="35"/>
      <c r="T24601" s="147"/>
    </row>
    <row r="24602">
      <c r="A24602" s="147"/>
      <c r="B24602" s="64"/>
      <c r="C24602" s="147" t="s">
        <v>217</v>
      </c>
      <c r="E24602" s="161"/>
      <c r="F24602" s="162"/>
      <c r="G24602" s="147"/>
      <c r="H24602" s="146"/>
      <c r="J24602" s="146"/>
      <c r="L24602" s="150"/>
      <c r="N24602" s="163"/>
      <c r="O24602" s="146"/>
      <c r="P24602" s="146"/>
      <c r="Q24602" s="146"/>
      <c r="R24602" s="34"/>
      <c r="S24602" s="35"/>
      <c r="T24602" s="147"/>
    </row>
    <row r="24603">
      <c r="A24603" s="147"/>
      <c r="B24603" s="64"/>
      <c r="C24603" s="147" t="s">
        <v>217</v>
      </c>
      <c r="E24603" s="161"/>
      <c r="F24603" s="162"/>
      <c r="G24603" s="147"/>
      <c r="H24603" s="146"/>
      <c r="J24603" s="146"/>
      <c r="L24603" s="150"/>
      <c r="N24603" s="163"/>
      <c r="O24603" s="146"/>
      <c r="P24603" s="146"/>
      <c r="Q24603" s="146"/>
      <c r="R24603" s="34"/>
      <c r="S24603" s="35"/>
      <c r="T24603" s="147"/>
    </row>
    <row r="24604">
      <c r="A24604" s="147"/>
      <c r="B24604" s="64"/>
      <c r="C24604" s="147" t="s">
        <v>217</v>
      </c>
      <c r="E24604" s="161"/>
      <c r="F24604" s="162"/>
      <c r="G24604" s="147"/>
      <c r="H24604" s="146"/>
      <c r="J24604" s="146"/>
      <c r="L24604" s="150"/>
      <c r="N24604" s="163"/>
      <c r="O24604" s="146"/>
      <c r="P24604" s="146"/>
      <c r="Q24604" s="146"/>
      <c r="R24604" s="34"/>
      <c r="S24604" s="35"/>
      <c r="T24604" s="147"/>
    </row>
    <row r="24605">
      <c r="A24605" s="147"/>
      <c r="B24605" s="64"/>
      <c r="C24605" s="147" t="s">
        <v>217</v>
      </c>
      <c r="E24605" s="161"/>
      <c r="F24605" s="162"/>
      <c r="G24605" s="147"/>
      <c r="H24605" s="146"/>
      <c r="J24605" s="146"/>
      <c r="L24605" s="150"/>
      <c r="N24605" s="163"/>
      <c r="O24605" s="146"/>
      <c r="P24605" s="146"/>
      <c r="Q24605" s="146"/>
      <c r="R24605" s="34"/>
      <c r="S24605" s="35"/>
      <c r="T24605" s="147"/>
    </row>
    <row r="24606">
      <c r="A24606" s="147"/>
      <c r="B24606" s="64"/>
      <c r="C24606" s="147" t="s">
        <v>217</v>
      </c>
      <c r="E24606" s="161"/>
      <c r="F24606" s="162"/>
      <c r="G24606" s="147"/>
      <c r="H24606" s="146"/>
      <c r="J24606" s="146"/>
      <c r="L24606" s="150"/>
      <c r="N24606" s="163"/>
      <c r="O24606" s="146"/>
      <c r="P24606" s="146"/>
      <c r="Q24606" s="146"/>
      <c r="R24606" s="34"/>
      <c r="S24606" s="35"/>
      <c r="T24606" s="147"/>
    </row>
    <row r="24607">
      <c r="A24607" s="147"/>
      <c r="B24607" s="64"/>
      <c r="C24607" s="147" t="s">
        <v>217</v>
      </c>
      <c r="E24607" s="161"/>
      <c r="F24607" s="162"/>
      <c r="G24607" s="147"/>
      <c r="H24607" s="146"/>
      <c r="J24607" s="146"/>
      <c r="L24607" s="150"/>
      <c r="N24607" s="163"/>
      <c r="O24607" s="146"/>
      <c r="P24607" s="146"/>
      <c r="Q24607" s="146"/>
      <c r="R24607" s="34"/>
      <c r="S24607" s="35"/>
      <c r="T24607" s="147"/>
    </row>
    <row r="24608">
      <c r="A24608" s="147"/>
      <c r="B24608" s="64"/>
      <c r="C24608" s="147" t="s">
        <v>217</v>
      </c>
      <c r="E24608" s="161"/>
      <c r="F24608" s="162"/>
      <c r="G24608" s="147"/>
      <c r="H24608" s="146"/>
      <c r="J24608" s="146"/>
      <c r="L24608" s="150"/>
      <c r="N24608" s="163"/>
      <c r="O24608" s="146"/>
      <c r="P24608" s="146"/>
      <c r="Q24608" s="146"/>
      <c r="R24608" s="34"/>
      <c r="S24608" s="35"/>
      <c r="T24608" s="147"/>
    </row>
    <row r="24609">
      <c r="A24609" s="147"/>
      <c r="B24609" s="64"/>
      <c r="C24609" s="147" t="s">
        <v>217</v>
      </c>
      <c r="E24609" s="161"/>
      <c r="F24609" s="162"/>
      <c r="G24609" s="147"/>
      <c r="H24609" s="146"/>
      <c r="J24609" s="146"/>
      <c r="L24609" s="150"/>
      <c r="N24609" s="163"/>
      <c r="O24609" s="146"/>
      <c r="P24609" s="146"/>
      <c r="Q24609" s="146"/>
      <c r="R24609" s="34"/>
      <c r="S24609" s="35"/>
      <c r="T24609" s="147"/>
    </row>
    <row r="24610">
      <c r="A24610" s="147"/>
      <c r="B24610" s="64"/>
      <c r="C24610" s="147" t="s">
        <v>217</v>
      </c>
      <c r="E24610" s="161"/>
      <c r="F24610" s="162"/>
      <c r="G24610" s="147"/>
      <c r="H24610" s="146"/>
      <c r="J24610" s="146"/>
      <c r="L24610" s="150"/>
      <c r="N24610" s="163"/>
      <c r="O24610" s="146"/>
      <c r="P24610" s="146"/>
      <c r="Q24610" s="146"/>
      <c r="R24610" s="34"/>
      <c r="S24610" s="35"/>
      <c r="T24610" s="147"/>
    </row>
    <row r="24611">
      <c r="A24611" s="147"/>
      <c r="B24611" s="64"/>
      <c r="C24611" s="147" t="s">
        <v>217</v>
      </c>
      <c r="E24611" s="161"/>
      <c r="F24611" s="162"/>
      <c r="G24611" s="147"/>
      <c r="H24611" s="146"/>
      <c r="J24611" s="146"/>
      <c r="L24611" s="150"/>
      <c r="N24611" s="163"/>
      <c r="O24611" s="146"/>
      <c r="P24611" s="146"/>
      <c r="Q24611" s="146"/>
      <c r="R24611" s="34"/>
      <c r="S24611" s="35"/>
      <c r="T24611" s="147"/>
    </row>
    <row r="24612">
      <c r="A24612" s="147"/>
      <c r="B24612" s="64"/>
      <c r="C24612" s="147" t="s">
        <v>217</v>
      </c>
      <c r="E24612" s="161"/>
      <c r="F24612" s="162"/>
      <c r="G24612" s="147"/>
      <c r="H24612" s="146"/>
      <c r="J24612" s="146"/>
      <c r="L24612" s="150"/>
      <c r="N24612" s="163"/>
      <c r="O24612" s="146"/>
      <c r="P24612" s="146"/>
      <c r="Q24612" s="146"/>
      <c r="R24612" s="34"/>
      <c r="S24612" s="35"/>
      <c r="T24612" s="147"/>
    </row>
    <row r="24613">
      <c r="A24613" s="147"/>
      <c r="B24613" s="64"/>
      <c r="C24613" s="147" t="s">
        <v>217</v>
      </c>
      <c r="E24613" s="161"/>
      <c r="F24613" s="162"/>
      <c r="G24613" s="147"/>
      <c r="H24613" s="146"/>
      <c r="J24613" s="146"/>
      <c r="L24613" s="150"/>
      <c r="N24613" s="163"/>
      <c r="O24613" s="146"/>
      <c r="P24613" s="146"/>
      <c r="Q24613" s="146"/>
      <c r="R24613" s="34"/>
      <c r="S24613" s="35"/>
      <c r="T24613" s="147"/>
    </row>
    <row r="24614">
      <c r="A24614" s="147"/>
      <c r="B24614" s="64"/>
      <c r="C24614" s="147" t="s">
        <v>217</v>
      </c>
      <c r="E24614" s="161"/>
      <c r="F24614" s="162"/>
      <c r="G24614" s="147"/>
      <c r="H24614" s="146"/>
      <c r="J24614" s="146"/>
      <c r="L24614" s="150"/>
      <c r="N24614" s="163"/>
      <c r="O24614" s="146"/>
      <c r="P24614" s="146"/>
      <c r="Q24614" s="146"/>
      <c r="R24614" s="34"/>
      <c r="S24614" s="35"/>
      <c r="T24614" s="147"/>
    </row>
    <row r="24615">
      <c r="A24615" s="147"/>
      <c r="B24615" s="64"/>
      <c r="C24615" s="147" t="s">
        <v>217</v>
      </c>
      <c r="E24615" s="161"/>
      <c r="F24615" s="162"/>
      <c r="G24615" s="147"/>
      <c r="H24615" s="146"/>
      <c r="J24615" s="146"/>
      <c r="L24615" s="150"/>
      <c r="N24615" s="163"/>
      <c r="O24615" s="146"/>
      <c r="P24615" s="146"/>
      <c r="Q24615" s="146"/>
      <c r="R24615" s="34"/>
      <c r="S24615" s="35"/>
      <c r="T24615" s="147"/>
    </row>
    <row r="24616">
      <c r="A24616" s="147"/>
      <c r="B24616" s="64"/>
      <c r="C24616" s="147" t="s">
        <v>217</v>
      </c>
      <c r="E24616" s="161"/>
      <c r="F24616" s="162"/>
      <c r="G24616" s="147"/>
      <c r="H24616" s="146"/>
      <c r="J24616" s="146"/>
      <c r="L24616" s="150"/>
      <c r="N24616" s="163"/>
      <c r="O24616" s="146"/>
      <c r="P24616" s="146"/>
      <c r="Q24616" s="146"/>
      <c r="R24616" s="34"/>
      <c r="S24616" s="35"/>
      <c r="T24616" s="147"/>
    </row>
    <row r="24617">
      <c r="A24617" s="147"/>
      <c r="B24617" s="64"/>
      <c r="C24617" s="147" t="s">
        <v>217</v>
      </c>
      <c r="E24617" s="161"/>
      <c r="F24617" s="162"/>
      <c r="G24617" s="147"/>
      <c r="H24617" s="146"/>
      <c r="J24617" s="146"/>
      <c r="L24617" s="150"/>
      <c r="N24617" s="163"/>
      <c r="O24617" s="146"/>
      <c r="P24617" s="146"/>
      <c r="Q24617" s="146"/>
      <c r="R24617" s="34"/>
      <c r="S24617" s="35"/>
      <c r="T24617" s="147"/>
    </row>
    <row r="24618">
      <c r="A24618" s="147"/>
      <c r="B24618" s="64"/>
      <c r="C24618" s="147" t="s">
        <v>217</v>
      </c>
      <c r="E24618" s="161"/>
      <c r="F24618" s="162"/>
      <c r="G24618" s="147"/>
      <c r="H24618" s="146"/>
      <c r="J24618" s="146"/>
      <c r="L24618" s="150"/>
      <c r="N24618" s="163"/>
      <c r="O24618" s="146"/>
      <c r="P24618" s="146"/>
      <c r="Q24618" s="146"/>
      <c r="R24618" s="34"/>
      <c r="S24618" s="35"/>
      <c r="T24618" s="147"/>
    </row>
    <row r="24619">
      <c r="A24619" s="147"/>
      <c r="B24619" s="64"/>
      <c r="C24619" s="147" t="s">
        <v>217</v>
      </c>
      <c r="E24619" s="161"/>
      <c r="F24619" s="162"/>
      <c r="G24619" s="147"/>
      <c r="H24619" s="146"/>
      <c r="J24619" s="146"/>
      <c r="L24619" s="150"/>
      <c r="N24619" s="163"/>
      <c r="O24619" s="146"/>
      <c r="P24619" s="146"/>
      <c r="Q24619" s="146"/>
      <c r="R24619" s="34"/>
      <c r="S24619" s="35"/>
      <c r="T24619" s="147"/>
    </row>
    <row r="24620">
      <c r="A24620" s="147"/>
      <c r="B24620" s="64"/>
      <c r="C24620" s="147" t="s">
        <v>217</v>
      </c>
      <c r="E24620" s="161"/>
      <c r="F24620" s="162"/>
      <c r="G24620" s="147"/>
      <c r="H24620" s="146"/>
      <c r="J24620" s="146"/>
      <c r="L24620" s="150"/>
      <c r="N24620" s="163"/>
      <c r="O24620" s="146"/>
      <c r="P24620" s="146"/>
      <c r="Q24620" s="146"/>
      <c r="R24620" s="34"/>
      <c r="S24620" s="35"/>
      <c r="T24620" s="147"/>
    </row>
    <row r="24621">
      <c r="A24621" s="147"/>
      <c r="B24621" s="64"/>
      <c r="C24621" s="147" t="s">
        <v>217</v>
      </c>
      <c r="E24621" s="161"/>
      <c r="F24621" s="162"/>
      <c r="G24621" s="147"/>
      <c r="H24621" s="146"/>
      <c r="J24621" s="146"/>
      <c r="L24621" s="150"/>
      <c r="N24621" s="163"/>
      <c r="O24621" s="146"/>
      <c r="P24621" s="146"/>
      <c r="Q24621" s="146"/>
      <c r="R24621" s="34"/>
      <c r="S24621" s="35"/>
      <c r="T24621" s="147"/>
    </row>
    <row r="24622">
      <c r="A24622" s="147"/>
      <c r="B24622" s="64"/>
      <c r="C24622" s="147" t="s">
        <v>217</v>
      </c>
      <c r="E24622" s="161"/>
      <c r="F24622" s="162"/>
      <c r="G24622" s="147"/>
      <c r="H24622" s="146"/>
      <c r="J24622" s="146"/>
      <c r="L24622" s="150"/>
      <c r="N24622" s="163"/>
      <c r="O24622" s="146"/>
      <c r="P24622" s="146"/>
      <c r="Q24622" s="146"/>
      <c r="R24622" s="34"/>
      <c r="S24622" s="35"/>
      <c r="T24622" s="147"/>
    </row>
    <row r="24623">
      <c r="A24623" s="147"/>
      <c r="B24623" s="64"/>
      <c r="C24623" s="147" t="s">
        <v>217</v>
      </c>
      <c r="E24623" s="161"/>
      <c r="F24623" s="162"/>
      <c r="G24623" s="147"/>
      <c r="H24623" s="146"/>
      <c r="J24623" s="146"/>
      <c r="L24623" s="150"/>
      <c r="N24623" s="163"/>
      <c r="O24623" s="146"/>
      <c r="P24623" s="146"/>
      <c r="Q24623" s="146"/>
      <c r="R24623" s="34"/>
      <c r="S24623" s="35"/>
      <c r="T24623" s="147"/>
    </row>
    <row r="24624">
      <c r="A24624" s="147"/>
      <c r="B24624" s="64"/>
      <c r="C24624" s="147" t="s">
        <v>217</v>
      </c>
      <c r="E24624" s="161"/>
      <c r="F24624" s="162"/>
      <c r="G24624" s="147"/>
      <c r="H24624" s="146"/>
      <c r="J24624" s="146"/>
      <c r="L24624" s="150"/>
      <c r="N24624" s="163"/>
      <c r="O24624" s="146"/>
      <c r="P24624" s="146"/>
      <c r="Q24624" s="146"/>
      <c r="R24624" s="34"/>
      <c r="S24624" s="35"/>
      <c r="T24624" s="147"/>
    </row>
    <row r="24625">
      <c r="A24625" s="147"/>
      <c r="B24625" s="64"/>
      <c r="C24625" s="147" t="s">
        <v>217</v>
      </c>
      <c r="E24625" s="161"/>
      <c r="F24625" s="162"/>
      <c r="G24625" s="147"/>
      <c r="H24625" s="146"/>
      <c r="J24625" s="146"/>
      <c r="L24625" s="150"/>
      <c r="N24625" s="163"/>
      <c r="O24625" s="146"/>
      <c r="P24625" s="146"/>
      <c r="Q24625" s="146"/>
      <c r="R24625" s="34"/>
      <c r="S24625" s="35"/>
      <c r="T24625" s="147"/>
    </row>
    <row r="24626">
      <c r="A24626" s="147"/>
      <c r="B24626" s="64"/>
      <c r="C24626" s="147" t="s">
        <v>217</v>
      </c>
      <c r="E24626" s="161"/>
      <c r="F24626" s="162"/>
      <c r="G24626" s="147"/>
      <c r="H24626" s="146"/>
      <c r="J24626" s="146"/>
      <c r="L24626" s="150"/>
      <c r="N24626" s="163"/>
      <c r="O24626" s="146"/>
      <c r="P24626" s="146"/>
      <c r="Q24626" s="146"/>
      <c r="R24626" s="34"/>
      <c r="S24626" s="35"/>
      <c r="T24626" s="147"/>
    </row>
    <row r="24627">
      <c r="A24627" s="147"/>
      <c r="B24627" s="64"/>
      <c r="C24627" s="147" t="s">
        <v>217</v>
      </c>
      <c r="E24627" s="161"/>
      <c r="F24627" s="162"/>
      <c r="G24627" s="147"/>
      <c r="H24627" s="146"/>
      <c r="J24627" s="146"/>
      <c r="L24627" s="150"/>
      <c r="N24627" s="163"/>
      <c r="O24627" s="146"/>
      <c r="P24627" s="146"/>
      <c r="Q24627" s="146"/>
      <c r="R24627" s="34"/>
      <c r="S24627" s="35"/>
      <c r="T24627" s="147"/>
    </row>
    <row r="24628">
      <c r="A24628" s="147"/>
      <c r="B24628" s="64"/>
      <c r="C24628" s="147" t="s">
        <v>217</v>
      </c>
      <c r="E24628" s="161"/>
      <c r="F24628" s="162"/>
      <c r="G24628" s="147"/>
      <c r="H24628" s="146"/>
      <c r="J24628" s="146"/>
      <c r="L24628" s="150"/>
      <c r="N24628" s="163"/>
      <c r="O24628" s="146"/>
      <c r="P24628" s="146"/>
      <c r="Q24628" s="146"/>
      <c r="R24628" s="34"/>
      <c r="S24628" s="35"/>
      <c r="T24628" s="147"/>
    </row>
    <row r="24629">
      <c r="A24629" s="147"/>
      <c r="B24629" s="64"/>
      <c r="C24629" s="147" t="s">
        <v>217</v>
      </c>
      <c r="E24629" s="161"/>
      <c r="F24629" s="162"/>
      <c r="G24629" s="147"/>
      <c r="H24629" s="146"/>
      <c r="J24629" s="146"/>
      <c r="L24629" s="150"/>
      <c r="N24629" s="163"/>
      <c r="O24629" s="146"/>
      <c r="P24629" s="146"/>
      <c r="Q24629" s="146"/>
      <c r="R24629" s="34"/>
      <c r="S24629" s="35"/>
      <c r="T24629" s="147"/>
    </row>
    <row r="24630">
      <c r="A24630" s="147"/>
      <c r="B24630" s="64"/>
      <c r="C24630" s="147" t="s">
        <v>217</v>
      </c>
      <c r="E24630" s="161"/>
      <c r="F24630" s="162"/>
      <c r="G24630" s="147"/>
      <c r="H24630" s="146"/>
      <c r="J24630" s="146"/>
      <c r="L24630" s="150"/>
      <c r="N24630" s="163"/>
      <c r="O24630" s="146"/>
      <c r="P24630" s="146"/>
      <c r="Q24630" s="146"/>
      <c r="R24630" s="34"/>
      <c r="S24630" s="35"/>
      <c r="T24630" s="147"/>
    </row>
    <row r="24631">
      <c r="A24631" s="147"/>
      <c r="B24631" s="64"/>
      <c r="C24631" s="147" t="s">
        <v>217</v>
      </c>
      <c r="E24631" s="161"/>
      <c r="F24631" s="162"/>
      <c r="G24631" s="147"/>
      <c r="H24631" s="146"/>
      <c r="J24631" s="146"/>
      <c r="L24631" s="150"/>
      <c r="N24631" s="163"/>
      <c r="O24631" s="146"/>
      <c r="P24631" s="146"/>
      <c r="Q24631" s="146"/>
      <c r="R24631" s="34"/>
      <c r="S24631" s="35"/>
      <c r="T24631" s="147"/>
    </row>
    <row r="24632">
      <c r="A24632" s="147"/>
      <c r="B24632" s="64"/>
      <c r="C24632" s="147" t="s">
        <v>217</v>
      </c>
      <c r="E24632" s="161"/>
      <c r="F24632" s="162"/>
      <c r="G24632" s="147"/>
      <c r="H24632" s="146"/>
      <c r="J24632" s="146"/>
      <c r="L24632" s="150"/>
      <c r="N24632" s="163"/>
      <c r="O24632" s="146"/>
      <c r="P24632" s="146"/>
      <c r="Q24632" s="146"/>
      <c r="R24632" s="34"/>
      <c r="S24632" s="35"/>
      <c r="T24632" s="147"/>
    </row>
    <row r="24633">
      <c r="A24633" s="147"/>
      <c r="B24633" s="64"/>
      <c r="C24633" s="147" t="s">
        <v>217</v>
      </c>
      <c r="E24633" s="161"/>
      <c r="F24633" s="162"/>
      <c r="G24633" s="147"/>
      <c r="H24633" s="146"/>
      <c r="J24633" s="146"/>
      <c r="L24633" s="150"/>
      <c r="N24633" s="163"/>
      <c r="O24633" s="146"/>
      <c r="P24633" s="146"/>
      <c r="Q24633" s="146"/>
      <c r="R24633" s="34"/>
      <c r="S24633" s="35"/>
      <c r="T24633" s="147"/>
    </row>
    <row r="24634">
      <c r="A24634" s="147"/>
      <c r="B24634" s="64"/>
      <c r="C24634" s="147" t="s">
        <v>217</v>
      </c>
      <c r="E24634" s="161"/>
      <c r="F24634" s="162"/>
      <c r="G24634" s="147"/>
      <c r="H24634" s="146"/>
      <c r="J24634" s="146"/>
      <c r="L24634" s="150"/>
      <c r="N24634" s="163"/>
      <c r="O24634" s="146"/>
      <c r="P24634" s="146"/>
      <c r="Q24634" s="146"/>
      <c r="R24634" s="34"/>
      <c r="S24634" s="35"/>
      <c r="T24634" s="147"/>
    </row>
    <row r="24635">
      <c r="A24635" s="147"/>
      <c r="B24635" s="64"/>
      <c r="C24635" s="147" t="s">
        <v>217</v>
      </c>
      <c r="E24635" s="161"/>
      <c r="F24635" s="162"/>
      <c r="G24635" s="147"/>
      <c r="H24635" s="146"/>
      <c r="J24635" s="146"/>
      <c r="L24635" s="150"/>
      <c r="N24635" s="163"/>
      <c r="O24635" s="146"/>
      <c r="P24635" s="146"/>
      <c r="Q24635" s="146"/>
      <c r="R24635" s="34"/>
      <c r="S24635" s="35"/>
      <c r="T24635" s="147"/>
    </row>
    <row r="24636">
      <c r="A24636" s="147"/>
      <c r="B24636" s="64"/>
      <c r="C24636" s="147" t="s">
        <v>217</v>
      </c>
      <c r="E24636" s="161"/>
      <c r="F24636" s="162"/>
      <c r="G24636" s="147"/>
      <c r="H24636" s="146"/>
      <c r="J24636" s="146"/>
      <c r="L24636" s="150"/>
      <c r="N24636" s="163"/>
      <c r="O24636" s="146"/>
      <c r="P24636" s="146"/>
      <c r="Q24636" s="146"/>
      <c r="R24636" s="34"/>
      <c r="S24636" s="35"/>
      <c r="T24636" s="147"/>
    </row>
    <row r="24637">
      <c r="A24637" s="147"/>
      <c r="B24637" s="64"/>
      <c r="C24637" s="147" t="s">
        <v>217</v>
      </c>
      <c r="E24637" s="161"/>
      <c r="F24637" s="162"/>
      <c r="G24637" s="147"/>
      <c r="H24637" s="146"/>
      <c r="J24637" s="146"/>
      <c r="L24637" s="150"/>
      <c r="N24637" s="163"/>
      <c r="O24637" s="146"/>
      <c r="P24637" s="146"/>
      <c r="Q24637" s="146"/>
      <c r="R24637" s="34"/>
      <c r="S24637" s="35"/>
      <c r="T24637" s="147"/>
    </row>
    <row r="24638">
      <c r="A24638" s="147"/>
      <c r="B24638" s="64"/>
      <c r="C24638" s="147" t="s">
        <v>217</v>
      </c>
      <c r="E24638" s="161"/>
      <c r="F24638" s="162"/>
      <c r="G24638" s="147"/>
      <c r="H24638" s="146"/>
      <c r="J24638" s="146"/>
      <c r="L24638" s="150"/>
      <c r="N24638" s="163"/>
      <c r="O24638" s="146"/>
      <c r="P24638" s="146"/>
      <c r="Q24638" s="146"/>
      <c r="R24638" s="34"/>
      <c r="S24638" s="35"/>
      <c r="T24638" s="147"/>
    </row>
    <row r="24639">
      <c r="A24639" s="147"/>
      <c r="B24639" s="64"/>
      <c r="C24639" s="147" t="s">
        <v>217</v>
      </c>
      <c r="E24639" s="161"/>
      <c r="F24639" s="162"/>
      <c r="G24639" s="147"/>
      <c r="H24639" s="146"/>
      <c r="J24639" s="146"/>
      <c r="L24639" s="150"/>
      <c r="N24639" s="163"/>
      <c r="O24639" s="146"/>
      <c r="P24639" s="146"/>
      <c r="Q24639" s="146"/>
      <c r="R24639" s="34"/>
      <c r="S24639" s="35"/>
      <c r="T24639" s="147"/>
    </row>
    <row r="24640">
      <c r="A24640" s="147"/>
      <c r="B24640" s="64"/>
      <c r="C24640" s="147" t="s">
        <v>217</v>
      </c>
      <c r="E24640" s="161"/>
      <c r="F24640" s="162"/>
      <c r="G24640" s="147"/>
      <c r="H24640" s="146"/>
      <c r="J24640" s="146"/>
      <c r="L24640" s="150"/>
      <c r="N24640" s="163"/>
      <c r="O24640" s="146"/>
      <c r="P24640" s="146"/>
      <c r="Q24640" s="146"/>
      <c r="R24640" s="34"/>
      <c r="S24640" s="35"/>
      <c r="T24640" s="147"/>
    </row>
    <row r="24641">
      <c r="A24641" s="147"/>
      <c r="B24641" s="64"/>
      <c r="C24641" s="147" t="s">
        <v>217</v>
      </c>
      <c r="E24641" s="161"/>
      <c r="F24641" s="162"/>
      <c r="G24641" s="147"/>
      <c r="H24641" s="146"/>
      <c r="J24641" s="146"/>
      <c r="L24641" s="150"/>
      <c r="N24641" s="163"/>
      <c r="O24641" s="146"/>
      <c r="P24641" s="146"/>
      <c r="Q24641" s="146"/>
      <c r="R24641" s="34"/>
      <c r="S24641" s="35"/>
      <c r="T24641" s="147"/>
    </row>
    <row r="24642">
      <c r="A24642" s="147"/>
      <c r="B24642" s="64"/>
      <c r="C24642" s="147" t="s">
        <v>217</v>
      </c>
      <c r="E24642" s="161"/>
      <c r="F24642" s="162"/>
      <c r="G24642" s="147"/>
      <c r="H24642" s="146"/>
      <c r="J24642" s="146"/>
      <c r="L24642" s="150"/>
      <c r="N24642" s="163"/>
      <c r="O24642" s="146"/>
      <c r="P24642" s="146"/>
      <c r="Q24642" s="146"/>
      <c r="R24642" s="34"/>
      <c r="S24642" s="35"/>
      <c r="T24642" s="147"/>
    </row>
    <row r="24643">
      <c r="A24643" s="147"/>
      <c r="B24643" s="64"/>
      <c r="C24643" s="147" t="s">
        <v>217</v>
      </c>
      <c r="E24643" s="161"/>
      <c r="F24643" s="162"/>
      <c r="G24643" s="147"/>
      <c r="H24643" s="146"/>
      <c r="J24643" s="146"/>
      <c r="L24643" s="150"/>
      <c r="N24643" s="163"/>
      <c r="O24643" s="146"/>
      <c r="P24643" s="146"/>
      <c r="Q24643" s="146"/>
      <c r="R24643" s="34"/>
      <c r="S24643" s="35"/>
      <c r="T24643" s="147"/>
    </row>
    <row r="24644">
      <c r="A24644" s="147"/>
      <c r="B24644" s="64"/>
      <c r="C24644" s="147" t="s">
        <v>217</v>
      </c>
      <c r="E24644" s="161"/>
      <c r="F24644" s="162"/>
      <c r="G24644" s="147"/>
      <c r="H24644" s="146"/>
      <c r="J24644" s="146"/>
      <c r="L24644" s="150"/>
      <c r="N24644" s="163"/>
      <c r="O24644" s="146"/>
      <c r="P24644" s="146"/>
      <c r="Q24644" s="146"/>
      <c r="R24644" s="34"/>
      <c r="S24644" s="35"/>
      <c r="T24644" s="147"/>
    </row>
    <row r="24645">
      <c r="A24645" s="147"/>
      <c r="B24645" s="64"/>
      <c r="C24645" s="147" t="s">
        <v>217</v>
      </c>
      <c r="E24645" s="161"/>
      <c r="F24645" s="162"/>
      <c r="G24645" s="147"/>
      <c r="H24645" s="146"/>
      <c r="J24645" s="146"/>
      <c r="L24645" s="150"/>
      <c r="N24645" s="163"/>
      <c r="O24645" s="146"/>
      <c r="P24645" s="146"/>
      <c r="Q24645" s="146"/>
      <c r="R24645" s="34"/>
      <c r="S24645" s="35"/>
      <c r="T24645" s="147"/>
    </row>
    <row r="24646">
      <c r="A24646" s="147"/>
      <c r="B24646" s="64"/>
      <c r="C24646" s="147" t="s">
        <v>217</v>
      </c>
      <c r="E24646" s="161"/>
      <c r="F24646" s="162"/>
      <c r="G24646" s="147"/>
      <c r="H24646" s="146"/>
      <c r="J24646" s="146"/>
      <c r="L24646" s="150"/>
      <c r="N24646" s="163"/>
      <c r="O24646" s="146"/>
      <c r="P24646" s="146"/>
      <c r="Q24646" s="146"/>
      <c r="R24646" s="34"/>
      <c r="S24646" s="35"/>
      <c r="T24646" s="147"/>
    </row>
    <row r="24647">
      <c r="A24647" s="147"/>
      <c r="B24647" s="64"/>
      <c r="C24647" s="147" t="s">
        <v>217</v>
      </c>
      <c r="E24647" s="161"/>
      <c r="F24647" s="162"/>
      <c r="G24647" s="147"/>
      <c r="H24647" s="146"/>
      <c r="J24647" s="146"/>
      <c r="L24647" s="150"/>
      <c r="N24647" s="163"/>
      <c r="O24647" s="146"/>
      <c r="P24647" s="146"/>
      <c r="Q24647" s="146"/>
      <c r="R24647" s="34"/>
      <c r="S24647" s="35"/>
      <c r="T24647" s="147"/>
    </row>
    <row r="24648">
      <c r="A24648" s="147"/>
      <c r="B24648" s="64"/>
      <c r="C24648" s="147" t="s">
        <v>217</v>
      </c>
      <c r="E24648" s="161"/>
      <c r="F24648" s="162"/>
      <c r="G24648" s="147"/>
      <c r="H24648" s="146"/>
      <c r="J24648" s="146"/>
      <c r="L24648" s="150"/>
      <c r="N24648" s="163"/>
      <c r="O24648" s="146"/>
      <c r="P24648" s="146"/>
      <c r="Q24648" s="146"/>
      <c r="R24648" s="34"/>
      <c r="S24648" s="35"/>
      <c r="T24648" s="147"/>
    </row>
    <row r="24649">
      <c r="A24649" s="147"/>
      <c r="B24649" s="64"/>
      <c r="C24649" s="147" t="s">
        <v>217</v>
      </c>
      <c r="E24649" s="161"/>
      <c r="F24649" s="162"/>
      <c r="G24649" s="147"/>
      <c r="H24649" s="146"/>
      <c r="J24649" s="146"/>
      <c r="L24649" s="150"/>
      <c r="N24649" s="163"/>
      <c r="O24649" s="146"/>
      <c r="P24649" s="146"/>
      <c r="Q24649" s="146"/>
      <c r="R24649" s="34"/>
      <c r="S24649" s="35"/>
      <c r="T24649" s="147"/>
    </row>
    <row r="24650">
      <c r="A24650" s="147"/>
      <c r="B24650" s="64"/>
      <c r="C24650" s="147" t="s">
        <v>217</v>
      </c>
      <c r="E24650" s="161"/>
      <c r="F24650" s="162"/>
      <c r="G24650" s="147"/>
      <c r="H24650" s="146"/>
      <c r="J24650" s="146"/>
      <c r="L24650" s="150"/>
      <c r="N24650" s="163"/>
      <c r="O24650" s="146"/>
      <c r="P24650" s="146"/>
      <c r="Q24650" s="146"/>
      <c r="R24650" s="34"/>
      <c r="S24650" s="35"/>
      <c r="T24650" s="147"/>
    </row>
    <row r="24651">
      <c r="A24651" s="147"/>
      <c r="B24651" s="64"/>
      <c r="C24651" s="147" t="s">
        <v>217</v>
      </c>
      <c r="E24651" s="161"/>
      <c r="F24651" s="162"/>
      <c r="G24651" s="147"/>
      <c r="H24651" s="146"/>
      <c r="J24651" s="146"/>
      <c r="L24651" s="150"/>
      <c r="N24651" s="163"/>
      <c r="O24651" s="146"/>
      <c r="P24651" s="146"/>
      <c r="Q24651" s="146"/>
      <c r="R24651" s="34"/>
      <c r="S24651" s="35"/>
      <c r="T24651" s="147"/>
    </row>
    <row r="24652">
      <c r="A24652" s="147"/>
      <c r="B24652" s="64"/>
      <c r="C24652" s="147" t="s">
        <v>217</v>
      </c>
      <c r="E24652" s="161"/>
      <c r="F24652" s="162"/>
      <c r="G24652" s="147"/>
      <c r="H24652" s="146"/>
      <c r="J24652" s="146"/>
      <c r="L24652" s="150"/>
      <c r="N24652" s="163"/>
      <c r="O24652" s="146"/>
      <c r="P24652" s="146"/>
      <c r="Q24652" s="146"/>
      <c r="R24652" s="34"/>
      <c r="S24652" s="35"/>
      <c r="T24652" s="147"/>
    </row>
    <row r="24653">
      <c r="A24653" s="147"/>
      <c r="B24653" s="64"/>
      <c r="C24653" s="147" t="s">
        <v>217</v>
      </c>
      <c r="E24653" s="161"/>
      <c r="F24653" s="162"/>
      <c r="G24653" s="147"/>
      <c r="H24653" s="146"/>
      <c r="J24653" s="146"/>
      <c r="L24653" s="150"/>
      <c r="N24653" s="163"/>
      <c r="O24653" s="146"/>
      <c r="P24653" s="146"/>
      <c r="Q24653" s="146"/>
      <c r="R24653" s="34"/>
      <c r="S24653" s="35"/>
      <c r="T24653" s="147"/>
    </row>
    <row r="24654">
      <c r="A24654" s="147"/>
      <c r="B24654" s="64"/>
      <c r="C24654" s="147" t="s">
        <v>217</v>
      </c>
      <c r="E24654" s="161"/>
      <c r="F24654" s="162"/>
      <c r="G24654" s="147"/>
      <c r="H24654" s="146"/>
      <c r="J24654" s="146"/>
      <c r="L24654" s="150"/>
      <c r="N24654" s="163"/>
      <c r="O24654" s="146"/>
      <c r="P24654" s="146"/>
      <c r="Q24654" s="146"/>
      <c r="R24654" s="34"/>
      <c r="S24654" s="35"/>
      <c r="T24654" s="147"/>
    </row>
    <row r="24655">
      <c r="A24655" s="147"/>
      <c r="B24655" s="64"/>
      <c r="C24655" s="147" t="s">
        <v>217</v>
      </c>
      <c r="E24655" s="161"/>
      <c r="F24655" s="162"/>
      <c r="G24655" s="147"/>
      <c r="H24655" s="146"/>
      <c r="J24655" s="146"/>
      <c r="L24655" s="150"/>
      <c r="N24655" s="163"/>
      <c r="O24655" s="146"/>
      <c r="P24655" s="146"/>
      <c r="Q24655" s="146"/>
      <c r="R24655" s="34"/>
      <c r="S24655" s="35"/>
      <c r="T24655" s="147"/>
    </row>
    <row r="24656">
      <c r="A24656" s="147"/>
      <c r="B24656" s="64"/>
      <c r="C24656" s="147" t="s">
        <v>217</v>
      </c>
      <c r="E24656" s="161"/>
      <c r="F24656" s="162"/>
      <c r="G24656" s="147"/>
      <c r="H24656" s="146"/>
      <c r="J24656" s="146"/>
      <c r="L24656" s="150"/>
      <c r="N24656" s="163"/>
      <c r="O24656" s="146"/>
      <c r="P24656" s="146"/>
      <c r="Q24656" s="146"/>
      <c r="R24656" s="34"/>
      <c r="S24656" s="35"/>
      <c r="T24656" s="147"/>
    </row>
    <row r="24657">
      <c r="A24657" s="147"/>
      <c r="B24657" s="64"/>
      <c r="C24657" s="147" t="s">
        <v>217</v>
      </c>
      <c r="E24657" s="161"/>
      <c r="F24657" s="162"/>
      <c r="G24657" s="147"/>
      <c r="H24657" s="146"/>
      <c r="J24657" s="146"/>
      <c r="L24657" s="150"/>
      <c r="N24657" s="163"/>
      <c r="O24657" s="146"/>
      <c r="P24657" s="146"/>
      <c r="Q24657" s="146"/>
      <c r="R24657" s="34"/>
      <c r="S24657" s="35"/>
      <c r="T24657" s="147"/>
    </row>
    <row r="24658">
      <c r="A24658" s="147"/>
      <c r="B24658" s="64"/>
      <c r="C24658" s="147" t="s">
        <v>217</v>
      </c>
      <c r="E24658" s="161"/>
      <c r="F24658" s="162"/>
      <c r="G24658" s="147"/>
      <c r="H24658" s="146"/>
      <c r="J24658" s="146"/>
      <c r="L24658" s="150"/>
      <c r="N24658" s="163"/>
      <c r="O24658" s="146"/>
      <c r="P24658" s="146"/>
      <c r="Q24658" s="146"/>
      <c r="R24658" s="34"/>
      <c r="S24658" s="35"/>
      <c r="T24658" s="147"/>
    </row>
    <row r="24659">
      <c r="A24659" s="147"/>
      <c r="B24659" s="64"/>
      <c r="C24659" s="147" t="s">
        <v>217</v>
      </c>
      <c r="E24659" s="161"/>
      <c r="F24659" s="162"/>
      <c r="G24659" s="147"/>
      <c r="H24659" s="146"/>
      <c r="J24659" s="146"/>
      <c r="L24659" s="150"/>
      <c r="N24659" s="163"/>
      <c r="O24659" s="146"/>
      <c r="P24659" s="146"/>
      <c r="Q24659" s="146"/>
      <c r="R24659" s="34"/>
      <c r="S24659" s="35"/>
      <c r="T24659" s="147"/>
    </row>
    <row r="24660">
      <c r="A24660" s="147"/>
      <c r="B24660" s="64"/>
      <c r="C24660" s="147" t="s">
        <v>217</v>
      </c>
      <c r="E24660" s="161"/>
      <c r="F24660" s="162"/>
      <c r="G24660" s="147"/>
      <c r="H24660" s="146"/>
      <c r="J24660" s="146"/>
      <c r="L24660" s="150"/>
      <c r="N24660" s="163"/>
      <c r="O24660" s="146"/>
      <c r="P24660" s="146"/>
      <c r="Q24660" s="146"/>
      <c r="R24660" s="34"/>
      <c r="S24660" s="35"/>
      <c r="T24660" s="147"/>
    </row>
    <row r="24661">
      <c r="A24661" s="147"/>
      <c r="B24661" s="64"/>
      <c r="C24661" s="147" t="s">
        <v>217</v>
      </c>
      <c r="E24661" s="161"/>
      <c r="F24661" s="162"/>
      <c r="G24661" s="147"/>
      <c r="H24661" s="146"/>
      <c r="J24661" s="146"/>
      <c r="L24661" s="150"/>
      <c r="N24661" s="163"/>
      <c r="O24661" s="146"/>
      <c r="P24661" s="146"/>
      <c r="Q24661" s="146"/>
      <c r="R24661" s="34"/>
      <c r="S24661" s="35"/>
      <c r="T24661" s="147"/>
    </row>
    <row r="24662">
      <c r="A24662" s="147"/>
      <c r="B24662" s="64"/>
      <c r="C24662" s="147" t="s">
        <v>217</v>
      </c>
      <c r="E24662" s="161"/>
      <c r="F24662" s="162"/>
      <c r="G24662" s="147"/>
      <c r="H24662" s="146"/>
      <c r="J24662" s="146"/>
      <c r="L24662" s="150"/>
      <c r="N24662" s="163"/>
      <c r="O24662" s="146"/>
      <c r="P24662" s="146"/>
      <c r="Q24662" s="146"/>
      <c r="R24662" s="34"/>
      <c r="S24662" s="35"/>
      <c r="T24662" s="147"/>
    </row>
    <row r="24663">
      <c r="A24663" s="147"/>
      <c r="B24663" s="64"/>
      <c r="C24663" s="147" t="s">
        <v>217</v>
      </c>
      <c r="E24663" s="161"/>
      <c r="F24663" s="162"/>
      <c r="G24663" s="147"/>
      <c r="H24663" s="146"/>
      <c r="J24663" s="146"/>
      <c r="L24663" s="150"/>
      <c r="N24663" s="163"/>
      <c r="O24663" s="146"/>
      <c r="P24663" s="146"/>
      <c r="Q24663" s="146"/>
      <c r="R24663" s="34"/>
      <c r="S24663" s="35"/>
      <c r="T24663" s="147"/>
    </row>
    <row r="24664">
      <c r="A24664" s="147"/>
      <c r="B24664" s="64"/>
      <c r="C24664" s="147" t="s">
        <v>217</v>
      </c>
      <c r="E24664" s="161"/>
      <c r="F24664" s="162"/>
      <c r="G24664" s="147"/>
      <c r="H24664" s="146"/>
      <c r="J24664" s="146"/>
      <c r="L24664" s="150"/>
      <c r="N24664" s="163"/>
      <c r="O24664" s="146"/>
      <c r="P24664" s="146"/>
      <c r="Q24664" s="146"/>
      <c r="R24664" s="34"/>
      <c r="S24664" s="35"/>
      <c r="T24664" s="147"/>
    </row>
    <row r="24665">
      <c r="A24665" s="147"/>
      <c r="B24665" s="64"/>
      <c r="C24665" s="147" t="s">
        <v>217</v>
      </c>
      <c r="E24665" s="161"/>
      <c r="F24665" s="162"/>
      <c r="G24665" s="147"/>
      <c r="H24665" s="146"/>
      <c r="J24665" s="146"/>
      <c r="L24665" s="150"/>
      <c r="N24665" s="163"/>
      <c r="O24665" s="146"/>
      <c r="P24665" s="146"/>
      <c r="Q24665" s="146"/>
      <c r="R24665" s="34"/>
      <c r="S24665" s="35"/>
      <c r="T24665" s="147"/>
    </row>
    <row r="24666">
      <c r="A24666" s="147"/>
      <c r="B24666" s="64"/>
      <c r="C24666" s="147" t="s">
        <v>217</v>
      </c>
      <c r="E24666" s="161"/>
      <c r="F24666" s="162"/>
      <c r="G24666" s="147"/>
      <c r="H24666" s="146"/>
      <c r="J24666" s="146"/>
      <c r="L24666" s="150"/>
      <c r="N24666" s="163"/>
      <c r="O24666" s="146"/>
      <c r="P24666" s="146"/>
      <c r="Q24666" s="146"/>
      <c r="R24666" s="34"/>
      <c r="S24666" s="35"/>
      <c r="T24666" s="147"/>
    </row>
    <row r="24667">
      <c r="A24667" s="147"/>
      <c r="B24667" s="64"/>
      <c r="C24667" s="147" t="s">
        <v>217</v>
      </c>
      <c r="E24667" s="161"/>
      <c r="F24667" s="162"/>
      <c r="G24667" s="147"/>
      <c r="H24667" s="146"/>
      <c r="J24667" s="146"/>
      <c r="L24667" s="150"/>
      <c r="N24667" s="163"/>
      <c r="O24667" s="146"/>
      <c r="P24667" s="146"/>
      <c r="Q24667" s="146"/>
      <c r="R24667" s="34"/>
      <c r="S24667" s="35"/>
      <c r="T24667" s="147"/>
    </row>
    <row r="24668">
      <c r="A24668" s="147"/>
      <c r="B24668" s="64"/>
      <c r="C24668" s="147" t="s">
        <v>217</v>
      </c>
      <c r="E24668" s="161"/>
      <c r="F24668" s="162"/>
      <c r="G24668" s="147"/>
      <c r="H24668" s="146"/>
      <c r="J24668" s="146"/>
      <c r="L24668" s="150"/>
      <c r="N24668" s="163"/>
      <c r="O24668" s="146"/>
      <c r="P24668" s="146"/>
      <c r="Q24668" s="146"/>
      <c r="R24668" s="34"/>
      <c r="S24668" s="35"/>
      <c r="T24668" s="147"/>
    </row>
    <row r="24669">
      <c r="A24669" s="147"/>
      <c r="B24669" s="64"/>
      <c r="C24669" s="147" t="s">
        <v>217</v>
      </c>
      <c r="E24669" s="161"/>
      <c r="F24669" s="162"/>
      <c r="G24669" s="147"/>
      <c r="H24669" s="146"/>
      <c r="J24669" s="146"/>
      <c r="L24669" s="150"/>
      <c r="N24669" s="163"/>
      <c r="O24669" s="146"/>
      <c r="P24669" s="146"/>
      <c r="Q24669" s="146"/>
      <c r="R24669" s="34"/>
      <c r="S24669" s="35"/>
      <c r="T24669" s="147"/>
    </row>
    <row r="24670">
      <c r="A24670" s="147"/>
      <c r="B24670" s="64"/>
      <c r="C24670" s="147" t="s">
        <v>217</v>
      </c>
      <c r="E24670" s="161"/>
      <c r="F24670" s="162"/>
      <c r="G24670" s="147"/>
      <c r="H24670" s="146"/>
      <c r="J24670" s="146"/>
      <c r="L24670" s="150"/>
      <c r="N24670" s="163"/>
      <c r="O24670" s="146"/>
      <c r="P24670" s="146"/>
      <c r="Q24670" s="146"/>
      <c r="R24670" s="34"/>
      <c r="S24670" s="35"/>
      <c r="T24670" s="147"/>
    </row>
    <row r="24671">
      <c r="A24671" s="147"/>
      <c r="B24671" s="64"/>
      <c r="C24671" s="147" t="s">
        <v>217</v>
      </c>
      <c r="E24671" s="161"/>
      <c r="F24671" s="162"/>
      <c r="G24671" s="147"/>
      <c r="H24671" s="146"/>
      <c r="J24671" s="146"/>
      <c r="L24671" s="150"/>
      <c r="N24671" s="163"/>
      <c r="O24671" s="146"/>
      <c r="P24671" s="146"/>
      <c r="Q24671" s="146"/>
      <c r="R24671" s="34"/>
      <c r="S24671" s="35"/>
      <c r="T24671" s="147"/>
    </row>
    <row r="24672">
      <c r="A24672" s="147"/>
      <c r="B24672" s="64"/>
      <c r="C24672" s="147" t="s">
        <v>217</v>
      </c>
      <c r="E24672" s="161"/>
      <c r="F24672" s="162"/>
      <c r="G24672" s="147"/>
      <c r="H24672" s="146"/>
      <c r="J24672" s="146"/>
      <c r="L24672" s="150"/>
      <c r="N24672" s="163"/>
      <c r="O24672" s="146"/>
      <c r="P24672" s="146"/>
      <c r="Q24672" s="146"/>
      <c r="R24672" s="34"/>
      <c r="S24672" s="35"/>
      <c r="T24672" s="147"/>
    </row>
    <row r="24673">
      <c r="A24673" s="147"/>
      <c r="B24673" s="64"/>
      <c r="C24673" s="147" t="s">
        <v>217</v>
      </c>
      <c r="E24673" s="161"/>
      <c r="F24673" s="162"/>
      <c r="G24673" s="147"/>
      <c r="H24673" s="146"/>
      <c r="J24673" s="146"/>
      <c r="L24673" s="150"/>
      <c r="N24673" s="163"/>
      <c r="O24673" s="146"/>
      <c r="P24673" s="146"/>
      <c r="Q24673" s="146"/>
      <c r="R24673" s="34"/>
      <c r="S24673" s="35"/>
      <c r="T24673" s="147"/>
    </row>
    <row r="24674">
      <c r="A24674" s="147"/>
      <c r="B24674" s="64"/>
      <c r="C24674" s="147" t="s">
        <v>217</v>
      </c>
      <c r="E24674" s="161"/>
      <c r="F24674" s="162"/>
      <c r="G24674" s="147"/>
      <c r="H24674" s="146"/>
      <c r="J24674" s="146"/>
      <c r="L24674" s="150"/>
      <c r="N24674" s="163"/>
      <c r="O24674" s="146"/>
      <c r="P24674" s="146"/>
      <c r="Q24674" s="146"/>
      <c r="R24674" s="34"/>
      <c r="S24674" s="35"/>
      <c r="T24674" s="147"/>
    </row>
    <row r="24675">
      <c r="A24675" s="147"/>
      <c r="B24675" s="64"/>
      <c r="C24675" s="147" t="s">
        <v>217</v>
      </c>
      <c r="E24675" s="161"/>
      <c r="F24675" s="162"/>
      <c r="G24675" s="147"/>
      <c r="H24675" s="146"/>
      <c r="J24675" s="146"/>
      <c r="L24675" s="150"/>
      <c r="N24675" s="163"/>
      <c r="O24675" s="146"/>
      <c r="P24675" s="146"/>
      <c r="Q24675" s="146"/>
      <c r="R24675" s="34"/>
      <c r="S24675" s="35"/>
      <c r="T24675" s="147"/>
    </row>
    <row r="24676">
      <c r="A24676" s="147"/>
      <c r="B24676" s="64"/>
      <c r="C24676" s="147" t="s">
        <v>217</v>
      </c>
      <c r="E24676" s="161"/>
      <c r="F24676" s="162"/>
      <c r="G24676" s="147"/>
      <c r="H24676" s="146"/>
      <c r="J24676" s="146"/>
      <c r="L24676" s="150"/>
      <c r="N24676" s="163"/>
      <c r="O24676" s="146"/>
      <c r="P24676" s="146"/>
      <c r="Q24676" s="146"/>
      <c r="R24676" s="34"/>
      <c r="S24676" s="35"/>
      <c r="T24676" s="147"/>
    </row>
    <row r="24677">
      <c r="A24677" s="147"/>
      <c r="B24677" s="64"/>
      <c r="C24677" s="147" t="s">
        <v>217</v>
      </c>
      <c r="E24677" s="161"/>
      <c r="F24677" s="162"/>
      <c r="G24677" s="147"/>
      <c r="H24677" s="146"/>
      <c r="J24677" s="146"/>
      <c r="L24677" s="150"/>
      <c r="N24677" s="163"/>
      <c r="O24677" s="146"/>
      <c r="P24677" s="146"/>
      <c r="Q24677" s="146"/>
      <c r="R24677" s="34"/>
      <c r="S24677" s="35"/>
      <c r="T24677" s="147"/>
    </row>
    <row r="24678">
      <c r="A24678" s="147"/>
      <c r="B24678" s="64"/>
      <c r="C24678" s="147" t="s">
        <v>217</v>
      </c>
      <c r="E24678" s="161"/>
      <c r="F24678" s="162"/>
      <c r="G24678" s="147"/>
      <c r="H24678" s="146"/>
      <c r="J24678" s="146"/>
      <c r="L24678" s="150"/>
      <c r="N24678" s="163"/>
      <c r="O24678" s="146"/>
      <c r="P24678" s="146"/>
      <c r="Q24678" s="146"/>
      <c r="R24678" s="34"/>
      <c r="S24678" s="35"/>
      <c r="T24678" s="147"/>
    </row>
    <row r="24679">
      <c r="A24679" s="147"/>
      <c r="B24679" s="64"/>
      <c r="C24679" s="147" t="s">
        <v>217</v>
      </c>
      <c r="E24679" s="161"/>
      <c r="F24679" s="162"/>
      <c r="G24679" s="147"/>
      <c r="H24679" s="146"/>
      <c r="J24679" s="146"/>
      <c r="L24679" s="150"/>
      <c r="N24679" s="163"/>
      <c r="O24679" s="146"/>
      <c r="P24679" s="146"/>
      <c r="Q24679" s="146"/>
      <c r="R24679" s="34"/>
      <c r="S24679" s="35"/>
      <c r="T24679" s="147"/>
    </row>
    <row r="24680">
      <c r="A24680" s="147"/>
      <c r="B24680" s="64"/>
      <c r="C24680" s="147" t="s">
        <v>217</v>
      </c>
      <c r="E24680" s="161"/>
      <c r="F24680" s="162"/>
      <c r="G24680" s="147"/>
      <c r="H24680" s="146"/>
      <c r="J24680" s="146"/>
      <c r="L24680" s="150"/>
      <c r="N24680" s="163"/>
      <c r="O24680" s="146"/>
      <c r="P24680" s="146"/>
      <c r="Q24680" s="146"/>
      <c r="R24680" s="34"/>
      <c r="S24680" s="35"/>
      <c r="T24680" s="147"/>
    </row>
    <row r="24681">
      <c r="A24681" s="147"/>
      <c r="B24681" s="64"/>
      <c r="C24681" s="147" t="s">
        <v>217</v>
      </c>
      <c r="E24681" s="161"/>
      <c r="F24681" s="162"/>
      <c r="G24681" s="147"/>
      <c r="H24681" s="146"/>
      <c r="J24681" s="146"/>
      <c r="L24681" s="150"/>
      <c r="N24681" s="163"/>
      <c r="O24681" s="146"/>
      <c r="P24681" s="146"/>
      <c r="Q24681" s="146"/>
      <c r="R24681" s="34"/>
      <c r="S24681" s="35"/>
      <c r="T24681" s="147"/>
    </row>
    <row r="24682">
      <c r="A24682" s="147"/>
      <c r="B24682" s="64"/>
      <c r="C24682" s="147" t="s">
        <v>217</v>
      </c>
      <c r="E24682" s="161"/>
      <c r="F24682" s="162"/>
      <c r="G24682" s="147"/>
      <c r="H24682" s="146"/>
      <c r="J24682" s="146"/>
      <c r="L24682" s="150"/>
      <c r="N24682" s="163"/>
      <c r="O24682" s="146"/>
      <c r="P24682" s="146"/>
      <c r="Q24682" s="146"/>
      <c r="R24682" s="34"/>
      <c r="S24682" s="35"/>
      <c r="T24682" s="147"/>
    </row>
    <row r="24683">
      <c r="A24683" s="147"/>
      <c r="B24683" s="64"/>
      <c r="C24683" s="147" t="s">
        <v>217</v>
      </c>
      <c r="E24683" s="161"/>
      <c r="F24683" s="162"/>
      <c r="G24683" s="147"/>
      <c r="H24683" s="146"/>
      <c r="J24683" s="146"/>
      <c r="L24683" s="150"/>
      <c r="N24683" s="163"/>
      <c r="O24683" s="146"/>
      <c r="P24683" s="146"/>
      <c r="Q24683" s="146"/>
      <c r="R24683" s="34"/>
      <c r="S24683" s="35"/>
      <c r="T24683" s="147"/>
    </row>
    <row r="24684">
      <c r="A24684" s="147"/>
      <c r="B24684" s="64"/>
      <c r="C24684" s="147" t="s">
        <v>217</v>
      </c>
      <c r="E24684" s="161"/>
      <c r="F24684" s="162"/>
      <c r="G24684" s="147"/>
      <c r="H24684" s="146"/>
      <c r="J24684" s="146"/>
      <c r="L24684" s="150"/>
      <c r="N24684" s="163"/>
      <c r="O24684" s="146"/>
      <c r="P24684" s="146"/>
      <c r="Q24684" s="146"/>
      <c r="R24684" s="34"/>
      <c r="S24684" s="35"/>
      <c r="T24684" s="147"/>
    </row>
    <row r="24685">
      <c r="A24685" s="147"/>
      <c r="B24685" s="64"/>
      <c r="C24685" s="147" t="s">
        <v>217</v>
      </c>
      <c r="E24685" s="161"/>
      <c r="F24685" s="162"/>
      <c r="G24685" s="147"/>
      <c r="H24685" s="146"/>
      <c r="J24685" s="146"/>
      <c r="L24685" s="150"/>
      <c r="N24685" s="163"/>
      <c r="O24685" s="146"/>
      <c r="P24685" s="146"/>
      <c r="Q24685" s="146"/>
      <c r="R24685" s="34"/>
      <c r="S24685" s="35"/>
      <c r="T24685" s="147"/>
    </row>
    <row r="24686">
      <c r="A24686" s="147"/>
      <c r="B24686" s="64"/>
      <c r="C24686" s="147" t="s">
        <v>217</v>
      </c>
      <c r="E24686" s="161"/>
      <c r="F24686" s="162"/>
      <c r="G24686" s="147"/>
      <c r="H24686" s="146"/>
      <c r="J24686" s="146"/>
      <c r="L24686" s="150"/>
      <c r="N24686" s="163"/>
      <c r="O24686" s="146"/>
      <c r="P24686" s="146"/>
      <c r="Q24686" s="146"/>
      <c r="R24686" s="34"/>
      <c r="S24686" s="35"/>
      <c r="T24686" s="147"/>
    </row>
    <row r="24687">
      <c r="A24687" s="147"/>
      <c r="B24687" s="64"/>
      <c r="C24687" s="147" t="s">
        <v>217</v>
      </c>
      <c r="E24687" s="161"/>
      <c r="F24687" s="162"/>
      <c r="G24687" s="147"/>
      <c r="H24687" s="146"/>
      <c r="J24687" s="146"/>
      <c r="L24687" s="150"/>
      <c r="N24687" s="163"/>
      <c r="O24687" s="146"/>
      <c r="P24687" s="146"/>
      <c r="Q24687" s="146"/>
      <c r="R24687" s="34"/>
      <c r="S24687" s="35"/>
      <c r="T24687" s="147"/>
    </row>
    <row r="24688">
      <c r="A24688" s="147"/>
      <c r="B24688" s="64"/>
      <c r="C24688" s="147" t="s">
        <v>217</v>
      </c>
      <c r="E24688" s="161"/>
      <c r="F24688" s="162"/>
      <c r="G24688" s="147"/>
      <c r="H24688" s="146"/>
      <c r="J24688" s="146"/>
      <c r="L24688" s="150"/>
      <c r="N24688" s="163"/>
      <c r="O24688" s="146"/>
      <c r="P24688" s="146"/>
      <c r="Q24688" s="146"/>
      <c r="R24688" s="34"/>
      <c r="S24688" s="35"/>
      <c r="T24688" s="147"/>
    </row>
    <row r="24689">
      <c r="A24689" s="147"/>
      <c r="B24689" s="64"/>
      <c r="C24689" s="147" t="s">
        <v>217</v>
      </c>
      <c r="E24689" s="161"/>
      <c r="F24689" s="162"/>
      <c r="G24689" s="147"/>
      <c r="H24689" s="146"/>
      <c r="J24689" s="146"/>
      <c r="L24689" s="150"/>
      <c r="N24689" s="163"/>
      <c r="O24689" s="146"/>
      <c r="P24689" s="146"/>
      <c r="Q24689" s="146"/>
      <c r="R24689" s="34"/>
      <c r="S24689" s="35"/>
      <c r="T24689" s="147"/>
    </row>
    <row r="24690">
      <c r="A24690" s="147"/>
      <c r="B24690" s="64"/>
      <c r="C24690" s="147" t="s">
        <v>217</v>
      </c>
      <c r="E24690" s="161"/>
      <c r="F24690" s="162"/>
      <c r="G24690" s="147"/>
      <c r="H24690" s="146"/>
      <c r="J24690" s="146"/>
      <c r="L24690" s="150"/>
      <c r="N24690" s="163"/>
      <c r="O24690" s="146"/>
      <c r="P24690" s="146"/>
      <c r="Q24690" s="146"/>
      <c r="R24690" s="34"/>
      <c r="S24690" s="35"/>
      <c r="T24690" s="147"/>
    </row>
    <row r="24691">
      <c r="A24691" s="147"/>
      <c r="B24691" s="64"/>
      <c r="C24691" s="147" t="s">
        <v>217</v>
      </c>
      <c r="E24691" s="161"/>
      <c r="F24691" s="162"/>
      <c r="G24691" s="147"/>
      <c r="H24691" s="146"/>
      <c r="J24691" s="146"/>
      <c r="L24691" s="150"/>
      <c r="N24691" s="163"/>
      <c r="O24691" s="146"/>
      <c r="P24691" s="146"/>
      <c r="Q24691" s="146"/>
      <c r="R24691" s="34"/>
      <c r="S24691" s="35"/>
      <c r="T24691" s="147"/>
    </row>
    <row r="24692">
      <c r="A24692" s="147"/>
      <c r="B24692" s="64"/>
      <c r="C24692" s="147" t="s">
        <v>217</v>
      </c>
      <c r="E24692" s="161"/>
      <c r="F24692" s="162"/>
      <c r="G24692" s="147"/>
      <c r="H24692" s="146"/>
      <c r="J24692" s="146"/>
      <c r="L24692" s="150"/>
      <c r="N24692" s="163"/>
      <c r="O24692" s="146"/>
      <c r="P24692" s="146"/>
      <c r="Q24692" s="146"/>
      <c r="R24692" s="34"/>
      <c r="S24692" s="35"/>
      <c r="T24692" s="147"/>
    </row>
    <row r="24693">
      <c r="A24693" s="147"/>
      <c r="B24693" s="64"/>
      <c r="C24693" s="147" t="s">
        <v>217</v>
      </c>
      <c r="E24693" s="161"/>
      <c r="F24693" s="162"/>
      <c r="G24693" s="147"/>
      <c r="H24693" s="146"/>
      <c r="J24693" s="146"/>
      <c r="L24693" s="150"/>
      <c r="N24693" s="163"/>
      <c r="O24693" s="146"/>
      <c r="P24693" s="146"/>
      <c r="Q24693" s="146"/>
      <c r="R24693" s="34"/>
      <c r="S24693" s="35"/>
      <c r="T24693" s="147"/>
    </row>
    <row r="24694">
      <c r="A24694" s="147"/>
      <c r="B24694" s="64"/>
      <c r="C24694" s="147" t="s">
        <v>217</v>
      </c>
      <c r="E24694" s="161"/>
      <c r="F24694" s="162"/>
      <c r="G24694" s="147"/>
      <c r="H24694" s="146"/>
      <c r="J24694" s="146"/>
      <c r="L24694" s="150"/>
      <c r="N24694" s="163"/>
      <c r="O24694" s="146"/>
      <c r="P24694" s="146"/>
      <c r="Q24694" s="146"/>
      <c r="R24694" s="34"/>
      <c r="S24694" s="35"/>
      <c r="T24694" s="147"/>
    </row>
    <row r="24695">
      <c r="A24695" s="147"/>
      <c r="B24695" s="64"/>
      <c r="C24695" s="147" t="s">
        <v>217</v>
      </c>
      <c r="E24695" s="161"/>
      <c r="F24695" s="162"/>
      <c r="G24695" s="147"/>
      <c r="H24695" s="146"/>
      <c r="J24695" s="146"/>
      <c r="L24695" s="150"/>
      <c r="N24695" s="163"/>
      <c r="O24695" s="146"/>
      <c r="P24695" s="146"/>
      <c r="Q24695" s="146"/>
      <c r="R24695" s="34"/>
      <c r="S24695" s="35"/>
      <c r="T24695" s="147"/>
    </row>
    <row r="24696">
      <c r="A24696" s="147"/>
      <c r="B24696" s="64"/>
      <c r="C24696" s="147" t="s">
        <v>217</v>
      </c>
      <c r="E24696" s="161"/>
      <c r="F24696" s="162"/>
      <c r="G24696" s="147"/>
      <c r="H24696" s="146"/>
      <c r="J24696" s="146"/>
      <c r="L24696" s="150"/>
      <c r="N24696" s="163"/>
      <c r="O24696" s="146"/>
      <c r="P24696" s="146"/>
      <c r="Q24696" s="146"/>
      <c r="R24696" s="34"/>
      <c r="S24696" s="35"/>
      <c r="T24696" s="147"/>
    </row>
    <row r="24697">
      <c r="A24697" s="147"/>
      <c r="B24697" s="64"/>
      <c r="C24697" s="147" t="s">
        <v>217</v>
      </c>
      <c r="E24697" s="161"/>
      <c r="F24697" s="162"/>
      <c r="G24697" s="147"/>
      <c r="H24697" s="146"/>
      <c r="J24697" s="146"/>
      <c r="L24697" s="150"/>
      <c r="N24697" s="163"/>
      <c r="O24697" s="146"/>
      <c r="P24697" s="146"/>
      <c r="Q24697" s="146"/>
      <c r="R24697" s="34"/>
      <c r="S24697" s="35"/>
      <c r="T24697" s="147"/>
    </row>
    <row r="24698">
      <c r="A24698" s="147"/>
      <c r="B24698" s="64"/>
      <c r="C24698" s="147" t="s">
        <v>217</v>
      </c>
      <c r="E24698" s="161"/>
      <c r="F24698" s="162"/>
      <c r="G24698" s="147"/>
      <c r="H24698" s="146"/>
      <c r="J24698" s="146"/>
      <c r="L24698" s="150"/>
      <c r="N24698" s="163"/>
      <c r="O24698" s="146"/>
      <c r="P24698" s="146"/>
      <c r="Q24698" s="146"/>
      <c r="R24698" s="34"/>
      <c r="S24698" s="35"/>
      <c r="T24698" s="147"/>
    </row>
    <row r="24699">
      <c r="A24699" s="147"/>
      <c r="B24699" s="64"/>
      <c r="C24699" s="147" t="s">
        <v>217</v>
      </c>
      <c r="E24699" s="161"/>
      <c r="F24699" s="162"/>
      <c r="G24699" s="147"/>
      <c r="H24699" s="146"/>
      <c r="J24699" s="146"/>
      <c r="L24699" s="150"/>
      <c r="N24699" s="163"/>
      <c r="O24699" s="146"/>
      <c r="P24699" s="146"/>
      <c r="Q24699" s="146"/>
      <c r="R24699" s="34"/>
      <c r="S24699" s="35"/>
      <c r="T24699" s="147"/>
    </row>
    <row r="24700">
      <c r="A24700" s="147"/>
      <c r="B24700" s="64"/>
      <c r="C24700" s="147" t="s">
        <v>217</v>
      </c>
      <c r="E24700" s="161"/>
      <c r="F24700" s="162"/>
      <c r="G24700" s="147"/>
      <c r="H24700" s="146"/>
      <c r="J24700" s="146"/>
      <c r="L24700" s="150"/>
      <c r="N24700" s="163"/>
      <c r="O24700" s="146"/>
      <c r="P24700" s="146"/>
      <c r="Q24700" s="146"/>
      <c r="R24700" s="34"/>
      <c r="S24700" s="35"/>
      <c r="T24700" s="147"/>
    </row>
    <row r="24701">
      <c r="A24701" s="147"/>
      <c r="B24701" s="64"/>
      <c r="C24701" s="147" t="s">
        <v>217</v>
      </c>
      <c r="E24701" s="161"/>
      <c r="F24701" s="162"/>
      <c r="G24701" s="147"/>
      <c r="H24701" s="146"/>
      <c r="J24701" s="146"/>
      <c r="L24701" s="150"/>
      <c r="N24701" s="163"/>
      <c r="O24701" s="146"/>
      <c r="P24701" s="146"/>
      <c r="Q24701" s="146"/>
      <c r="R24701" s="34"/>
      <c r="S24701" s="35"/>
      <c r="T24701" s="147"/>
    </row>
    <row r="24702">
      <c r="A24702" s="147"/>
      <c r="B24702" s="64"/>
      <c r="C24702" s="147" t="s">
        <v>217</v>
      </c>
      <c r="E24702" s="161"/>
      <c r="F24702" s="162"/>
      <c r="G24702" s="147"/>
      <c r="H24702" s="146"/>
      <c r="J24702" s="146"/>
      <c r="L24702" s="150"/>
      <c r="N24702" s="163"/>
      <c r="O24702" s="146"/>
      <c r="P24702" s="146"/>
      <c r="Q24702" s="146"/>
      <c r="R24702" s="34"/>
      <c r="S24702" s="35"/>
      <c r="T24702" s="147"/>
    </row>
    <row r="24703">
      <c r="A24703" s="147"/>
      <c r="B24703" s="64"/>
      <c r="C24703" s="147" t="s">
        <v>217</v>
      </c>
      <c r="E24703" s="161"/>
      <c r="F24703" s="162"/>
      <c r="G24703" s="147"/>
      <c r="H24703" s="146"/>
      <c r="J24703" s="146"/>
      <c r="L24703" s="150"/>
      <c r="N24703" s="163"/>
      <c r="O24703" s="146"/>
      <c r="P24703" s="146"/>
      <c r="Q24703" s="146"/>
      <c r="R24703" s="34"/>
      <c r="S24703" s="35"/>
      <c r="T24703" s="147"/>
    </row>
    <row r="24704">
      <c r="A24704" s="147"/>
      <c r="B24704" s="64"/>
      <c r="C24704" s="147" t="s">
        <v>217</v>
      </c>
      <c r="E24704" s="161"/>
      <c r="F24704" s="162"/>
      <c r="G24704" s="147"/>
      <c r="H24704" s="146"/>
      <c r="J24704" s="146"/>
      <c r="L24704" s="150"/>
      <c r="N24704" s="163"/>
      <c r="O24704" s="146"/>
      <c r="P24704" s="146"/>
      <c r="Q24704" s="146"/>
      <c r="R24704" s="34"/>
      <c r="S24704" s="35"/>
      <c r="T24704" s="147"/>
    </row>
    <row r="24705">
      <c r="A24705" s="147"/>
      <c r="B24705" s="64"/>
      <c r="C24705" s="147" t="s">
        <v>217</v>
      </c>
      <c r="E24705" s="161"/>
      <c r="F24705" s="162"/>
      <c r="G24705" s="147"/>
      <c r="H24705" s="146"/>
      <c r="J24705" s="146"/>
      <c r="L24705" s="150"/>
      <c r="N24705" s="163"/>
      <c r="O24705" s="146"/>
      <c r="P24705" s="146"/>
      <c r="Q24705" s="146"/>
      <c r="R24705" s="34"/>
      <c r="S24705" s="35"/>
      <c r="T24705" s="147"/>
    </row>
    <row r="24706">
      <c r="A24706" s="147"/>
      <c r="B24706" s="64"/>
      <c r="C24706" s="147" t="s">
        <v>217</v>
      </c>
      <c r="E24706" s="161"/>
      <c r="F24706" s="162"/>
      <c r="G24706" s="147"/>
      <c r="H24706" s="146"/>
      <c r="J24706" s="146"/>
      <c r="L24706" s="150"/>
      <c r="N24706" s="163"/>
      <c r="O24706" s="146"/>
      <c r="P24706" s="146"/>
      <c r="Q24706" s="146"/>
      <c r="R24706" s="34"/>
      <c r="S24706" s="35"/>
      <c r="T24706" s="147"/>
    </row>
    <row r="24707">
      <c r="A24707" s="147"/>
      <c r="B24707" s="64"/>
      <c r="C24707" s="147" t="s">
        <v>217</v>
      </c>
      <c r="E24707" s="161"/>
      <c r="F24707" s="162"/>
      <c r="G24707" s="147"/>
      <c r="H24707" s="146"/>
      <c r="J24707" s="146"/>
      <c r="L24707" s="150"/>
      <c r="N24707" s="163"/>
      <c r="O24707" s="146"/>
      <c r="P24707" s="146"/>
      <c r="Q24707" s="146"/>
      <c r="R24707" s="34"/>
      <c r="S24707" s="35"/>
      <c r="T24707" s="147"/>
    </row>
    <row r="24708">
      <c r="A24708" s="147"/>
      <c r="B24708" s="64"/>
      <c r="C24708" s="147" t="s">
        <v>217</v>
      </c>
      <c r="E24708" s="161"/>
      <c r="F24708" s="162"/>
      <c r="G24708" s="147"/>
      <c r="H24708" s="146"/>
      <c r="J24708" s="146"/>
      <c r="L24708" s="150"/>
      <c r="N24708" s="163"/>
      <c r="O24708" s="146"/>
      <c r="P24708" s="146"/>
      <c r="Q24708" s="146"/>
      <c r="R24708" s="34"/>
      <c r="S24708" s="35"/>
      <c r="T24708" s="147"/>
    </row>
    <row r="24709">
      <c r="A24709" s="147"/>
      <c r="B24709" s="64"/>
      <c r="C24709" s="147" t="s">
        <v>217</v>
      </c>
      <c r="E24709" s="161"/>
      <c r="F24709" s="162"/>
      <c r="G24709" s="147"/>
      <c r="H24709" s="146"/>
      <c r="J24709" s="146"/>
      <c r="L24709" s="150"/>
      <c r="N24709" s="163"/>
      <c r="O24709" s="146"/>
      <c r="P24709" s="146"/>
      <c r="Q24709" s="146"/>
      <c r="R24709" s="34"/>
      <c r="S24709" s="35"/>
      <c r="T24709" s="147"/>
    </row>
    <row r="24710">
      <c r="A24710" s="147"/>
      <c r="B24710" s="64"/>
      <c r="C24710" s="147" t="s">
        <v>217</v>
      </c>
      <c r="E24710" s="161"/>
      <c r="F24710" s="162"/>
      <c r="G24710" s="147"/>
      <c r="H24710" s="146"/>
      <c r="J24710" s="146"/>
      <c r="L24710" s="150"/>
      <c r="N24710" s="163"/>
      <c r="O24710" s="146"/>
      <c r="P24710" s="146"/>
      <c r="Q24710" s="146"/>
      <c r="R24710" s="34"/>
      <c r="S24710" s="35"/>
      <c r="T24710" s="147"/>
    </row>
    <row r="24711">
      <c r="A24711" s="147"/>
      <c r="B24711" s="64"/>
      <c r="C24711" s="147" t="s">
        <v>217</v>
      </c>
      <c r="E24711" s="161"/>
      <c r="F24711" s="162"/>
      <c r="G24711" s="147"/>
      <c r="H24711" s="146"/>
      <c r="J24711" s="146"/>
      <c r="L24711" s="150"/>
      <c r="N24711" s="163"/>
      <c r="O24711" s="146"/>
      <c r="P24711" s="146"/>
      <c r="Q24711" s="146"/>
      <c r="R24711" s="34"/>
      <c r="S24711" s="35"/>
      <c r="T24711" s="147"/>
    </row>
    <row r="24712">
      <c r="A24712" s="147"/>
      <c r="B24712" s="64"/>
      <c r="C24712" s="147" t="s">
        <v>217</v>
      </c>
      <c r="E24712" s="161"/>
      <c r="F24712" s="162"/>
      <c r="G24712" s="147"/>
      <c r="H24712" s="146"/>
      <c r="J24712" s="146"/>
      <c r="L24712" s="150"/>
      <c r="N24712" s="163"/>
      <c r="O24712" s="146"/>
      <c r="P24712" s="146"/>
      <c r="Q24712" s="146"/>
      <c r="R24712" s="34"/>
      <c r="S24712" s="35"/>
      <c r="T24712" s="147"/>
    </row>
    <row r="24713">
      <c r="A24713" s="147"/>
      <c r="B24713" s="64"/>
      <c r="C24713" s="147" t="s">
        <v>217</v>
      </c>
      <c r="E24713" s="161"/>
      <c r="F24713" s="162"/>
      <c r="G24713" s="147"/>
      <c r="H24713" s="146"/>
      <c r="J24713" s="146"/>
      <c r="L24713" s="150"/>
      <c r="N24713" s="163"/>
      <c r="O24713" s="146"/>
      <c r="P24713" s="146"/>
      <c r="Q24713" s="146"/>
      <c r="R24713" s="34"/>
      <c r="S24713" s="35"/>
      <c r="T24713" s="147"/>
    </row>
    <row r="24714">
      <c r="A24714" s="147"/>
      <c r="B24714" s="64"/>
      <c r="C24714" s="147" t="s">
        <v>217</v>
      </c>
      <c r="E24714" s="161"/>
      <c r="F24714" s="162"/>
      <c r="G24714" s="147"/>
      <c r="H24714" s="146"/>
      <c r="J24714" s="146"/>
      <c r="L24714" s="150"/>
      <c r="N24714" s="163"/>
      <c r="O24714" s="146"/>
      <c r="P24714" s="146"/>
      <c r="Q24714" s="146"/>
      <c r="R24714" s="34"/>
      <c r="S24714" s="35"/>
      <c r="T24714" s="147"/>
    </row>
    <row r="24715">
      <c r="A24715" s="147"/>
      <c r="B24715" s="64"/>
      <c r="C24715" s="147" t="s">
        <v>217</v>
      </c>
      <c r="E24715" s="161"/>
      <c r="F24715" s="162"/>
      <c r="G24715" s="147"/>
      <c r="H24715" s="146"/>
      <c r="J24715" s="146"/>
      <c r="L24715" s="150"/>
      <c r="N24715" s="163"/>
      <c r="O24715" s="146"/>
      <c r="P24715" s="146"/>
      <c r="Q24715" s="146"/>
      <c r="R24715" s="34"/>
      <c r="S24715" s="35"/>
      <c r="T24715" s="147"/>
    </row>
    <row r="24716">
      <c r="A24716" s="147"/>
      <c r="B24716" s="64"/>
      <c r="C24716" s="147" t="s">
        <v>217</v>
      </c>
      <c r="E24716" s="161"/>
      <c r="F24716" s="162"/>
      <c r="G24716" s="147"/>
      <c r="H24716" s="146"/>
      <c r="J24716" s="146"/>
      <c r="L24716" s="150"/>
      <c r="N24716" s="163"/>
      <c r="O24716" s="146"/>
      <c r="P24716" s="146"/>
      <c r="Q24716" s="146"/>
      <c r="R24716" s="34"/>
      <c r="S24716" s="35"/>
      <c r="T24716" s="147"/>
    </row>
    <row r="24717">
      <c r="A24717" s="147"/>
      <c r="B24717" s="64"/>
      <c r="C24717" s="147" t="s">
        <v>217</v>
      </c>
      <c r="E24717" s="161"/>
      <c r="F24717" s="162"/>
      <c r="G24717" s="147"/>
      <c r="H24717" s="146"/>
      <c r="J24717" s="146"/>
      <c r="L24717" s="150"/>
      <c r="N24717" s="163"/>
      <c r="O24717" s="146"/>
      <c r="P24717" s="146"/>
      <c r="Q24717" s="146"/>
      <c r="R24717" s="34"/>
      <c r="S24717" s="35"/>
      <c r="T24717" s="147"/>
    </row>
    <row r="24718">
      <c r="A24718" s="147"/>
      <c r="B24718" s="64"/>
      <c r="C24718" s="147" t="s">
        <v>217</v>
      </c>
      <c r="E24718" s="161"/>
      <c r="F24718" s="162"/>
      <c r="G24718" s="147"/>
      <c r="H24718" s="146"/>
      <c r="J24718" s="146"/>
      <c r="L24718" s="150"/>
      <c r="N24718" s="163"/>
      <c r="O24718" s="146"/>
      <c r="P24718" s="146"/>
      <c r="Q24718" s="146"/>
      <c r="R24718" s="34"/>
      <c r="S24718" s="35"/>
      <c r="T24718" s="147"/>
    </row>
    <row r="24719">
      <c r="A24719" s="147"/>
      <c r="B24719" s="64"/>
      <c r="C24719" s="147" t="s">
        <v>217</v>
      </c>
      <c r="E24719" s="161"/>
      <c r="F24719" s="162"/>
      <c r="G24719" s="147"/>
      <c r="H24719" s="146"/>
      <c r="J24719" s="146"/>
      <c r="L24719" s="150"/>
      <c r="N24719" s="163"/>
      <c r="O24719" s="146"/>
      <c r="P24719" s="146"/>
      <c r="Q24719" s="146"/>
      <c r="R24719" s="34"/>
      <c r="S24719" s="35"/>
      <c r="T24719" s="147"/>
    </row>
    <row r="24720">
      <c r="A24720" s="147"/>
      <c r="B24720" s="64"/>
      <c r="C24720" s="147" t="s">
        <v>217</v>
      </c>
      <c r="E24720" s="161"/>
      <c r="F24720" s="162"/>
      <c r="G24720" s="147"/>
      <c r="H24720" s="146"/>
      <c r="J24720" s="146"/>
      <c r="L24720" s="150"/>
      <c r="N24720" s="163"/>
      <c r="O24720" s="146"/>
      <c r="P24720" s="146"/>
      <c r="Q24720" s="146"/>
      <c r="R24720" s="34"/>
      <c r="S24720" s="35"/>
      <c r="T24720" s="147"/>
    </row>
    <row r="24721">
      <c r="A24721" s="147"/>
      <c r="B24721" s="64"/>
      <c r="C24721" s="147" t="s">
        <v>217</v>
      </c>
      <c r="E24721" s="161"/>
      <c r="F24721" s="162"/>
      <c r="G24721" s="147"/>
      <c r="H24721" s="146"/>
      <c r="J24721" s="146"/>
      <c r="L24721" s="150"/>
      <c r="N24721" s="163"/>
      <c r="O24721" s="146"/>
      <c r="P24721" s="146"/>
      <c r="Q24721" s="146"/>
      <c r="R24721" s="34"/>
      <c r="S24721" s="35"/>
      <c r="T24721" s="147"/>
    </row>
    <row r="24722">
      <c r="A24722" s="147"/>
      <c r="B24722" s="64"/>
      <c r="C24722" s="147" t="s">
        <v>217</v>
      </c>
      <c r="E24722" s="161"/>
      <c r="F24722" s="162"/>
      <c r="G24722" s="147"/>
      <c r="H24722" s="146"/>
      <c r="J24722" s="146"/>
      <c r="L24722" s="150"/>
      <c r="N24722" s="163"/>
      <c r="O24722" s="146"/>
      <c r="P24722" s="146"/>
      <c r="Q24722" s="146"/>
      <c r="R24722" s="34"/>
      <c r="S24722" s="35"/>
      <c r="T24722" s="147"/>
    </row>
    <row r="24723">
      <c r="A24723" s="147"/>
      <c r="B24723" s="64"/>
      <c r="C24723" s="147" t="s">
        <v>217</v>
      </c>
      <c r="E24723" s="161"/>
      <c r="F24723" s="162"/>
      <c r="G24723" s="147"/>
      <c r="H24723" s="146"/>
      <c r="J24723" s="146"/>
      <c r="L24723" s="150"/>
      <c r="N24723" s="163"/>
      <c r="O24723" s="146"/>
      <c r="P24723" s="146"/>
      <c r="Q24723" s="146"/>
      <c r="R24723" s="34"/>
      <c r="S24723" s="35"/>
      <c r="T24723" s="147"/>
    </row>
    <row r="24724">
      <c r="A24724" s="147"/>
      <c r="B24724" s="64"/>
      <c r="C24724" s="147" t="s">
        <v>217</v>
      </c>
      <c r="E24724" s="161"/>
      <c r="F24724" s="162"/>
      <c r="G24724" s="147"/>
      <c r="H24724" s="146"/>
      <c r="J24724" s="146"/>
      <c r="L24724" s="150"/>
      <c r="N24724" s="163"/>
      <c r="O24724" s="146"/>
      <c r="P24724" s="146"/>
      <c r="Q24724" s="146"/>
      <c r="R24724" s="34"/>
      <c r="S24724" s="35"/>
      <c r="T24724" s="147"/>
    </row>
    <row r="24725">
      <c r="A24725" s="147"/>
      <c r="B24725" s="64"/>
      <c r="C24725" s="147" t="s">
        <v>217</v>
      </c>
      <c r="E24725" s="161"/>
      <c r="F24725" s="162"/>
      <c r="G24725" s="147"/>
      <c r="H24725" s="146"/>
      <c r="J24725" s="146"/>
      <c r="L24725" s="150"/>
      <c r="N24725" s="163"/>
      <c r="O24725" s="146"/>
      <c r="P24725" s="146"/>
      <c r="Q24725" s="146"/>
      <c r="R24725" s="34"/>
      <c r="S24725" s="35"/>
      <c r="T24725" s="147"/>
    </row>
    <row r="24726">
      <c r="A24726" s="147"/>
      <c r="B24726" s="64"/>
      <c r="C24726" s="147" t="s">
        <v>217</v>
      </c>
      <c r="E24726" s="161"/>
      <c r="F24726" s="162"/>
      <c r="G24726" s="147"/>
      <c r="H24726" s="146"/>
      <c r="J24726" s="146"/>
      <c r="L24726" s="150"/>
      <c r="N24726" s="163"/>
      <c r="O24726" s="146"/>
      <c r="P24726" s="146"/>
      <c r="Q24726" s="146"/>
      <c r="R24726" s="34"/>
      <c r="S24726" s="35"/>
      <c r="T24726" s="147"/>
    </row>
    <row r="24727">
      <c r="A24727" s="147"/>
      <c r="B24727" s="64"/>
      <c r="C24727" s="147" t="s">
        <v>217</v>
      </c>
      <c r="E24727" s="161"/>
      <c r="F24727" s="162"/>
      <c r="G24727" s="147"/>
      <c r="H24727" s="146"/>
      <c r="J24727" s="146"/>
      <c r="L24727" s="150"/>
      <c r="N24727" s="163"/>
      <c r="O24727" s="146"/>
      <c r="P24727" s="146"/>
      <c r="Q24727" s="146"/>
      <c r="R24727" s="34"/>
      <c r="S24727" s="35"/>
      <c r="T24727" s="147"/>
    </row>
    <row r="24728">
      <c r="A24728" s="147"/>
      <c r="B24728" s="64"/>
      <c r="C24728" s="147" t="s">
        <v>217</v>
      </c>
      <c r="E24728" s="161"/>
      <c r="F24728" s="162"/>
      <c r="G24728" s="147"/>
      <c r="H24728" s="146"/>
      <c r="J24728" s="146"/>
      <c r="L24728" s="150"/>
      <c r="N24728" s="163"/>
      <c r="O24728" s="146"/>
      <c r="P24728" s="146"/>
      <c r="Q24728" s="146"/>
      <c r="R24728" s="34"/>
      <c r="S24728" s="35"/>
      <c r="T24728" s="147"/>
    </row>
    <row r="24729">
      <c r="A24729" s="147"/>
      <c r="B24729" s="64"/>
      <c r="C24729" s="147" t="s">
        <v>217</v>
      </c>
      <c r="E24729" s="161"/>
      <c r="F24729" s="162"/>
      <c r="G24729" s="147"/>
      <c r="H24729" s="146"/>
      <c r="J24729" s="146"/>
      <c r="L24729" s="150"/>
      <c r="N24729" s="163"/>
      <c r="O24729" s="146"/>
      <c r="P24729" s="146"/>
      <c r="Q24729" s="146"/>
      <c r="R24729" s="34"/>
      <c r="S24729" s="35"/>
      <c r="T24729" s="147"/>
    </row>
    <row r="24730">
      <c r="A24730" s="147"/>
      <c r="B24730" s="64"/>
      <c r="C24730" s="147" t="s">
        <v>217</v>
      </c>
      <c r="E24730" s="161"/>
      <c r="F24730" s="162"/>
      <c r="G24730" s="147"/>
      <c r="H24730" s="146"/>
      <c r="J24730" s="146"/>
      <c r="L24730" s="150"/>
      <c r="N24730" s="163"/>
      <c r="O24730" s="146"/>
      <c r="P24730" s="146"/>
      <c r="Q24730" s="146"/>
      <c r="R24730" s="34"/>
      <c r="S24730" s="35"/>
      <c r="T24730" s="147"/>
    </row>
    <row r="24731">
      <c r="A24731" s="147"/>
      <c r="B24731" s="64"/>
      <c r="C24731" s="147" t="s">
        <v>217</v>
      </c>
      <c r="E24731" s="161"/>
      <c r="F24731" s="162"/>
      <c r="G24731" s="147"/>
      <c r="H24731" s="146"/>
      <c r="J24731" s="146"/>
      <c r="L24731" s="150"/>
      <c r="N24731" s="163"/>
      <c r="O24731" s="146"/>
      <c r="P24731" s="146"/>
      <c r="Q24731" s="146"/>
      <c r="R24731" s="34"/>
      <c r="S24731" s="35"/>
      <c r="T24731" s="147"/>
    </row>
    <row r="24732">
      <c r="A24732" s="147"/>
      <c r="B24732" s="64"/>
      <c r="C24732" s="147" t="s">
        <v>217</v>
      </c>
      <c r="E24732" s="161"/>
      <c r="F24732" s="162"/>
      <c r="G24732" s="147"/>
      <c r="H24732" s="146"/>
      <c r="J24732" s="146"/>
      <c r="L24732" s="150"/>
      <c r="N24732" s="163"/>
      <c r="O24732" s="146"/>
      <c r="P24732" s="146"/>
      <c r="Q24732" s="146"/>
      <c r="R24732" s="34"/>
      <c r="S24732" s="35"/>
      <c r="T24732" s="147"/>
    </row>
    <row r="24733">
      <c r="A24733" s="147"/>
      <c r="B24733" s="64"/>
      <c r="C24733" s="147" t="s">
        <v>217</v>
      </c>
      <c r="E24733" s="161"/>
      <c r="F24733" s="162"/>
      <c r="G24733" s="147"/>
      <c r="H24733" s="146"/>
      <c r="J24733" s="146"/>
      <c r="L24733" s="150"/>
      <c r="N24733" s="163"/>
      <c r="O24733" s="146"/>
      <c r="P24733" s="146"/>
      <c r="Q24733" s="146"/>
      <c r="R24733" s="34"/>
      <c r="S24733" s="35"/>
      <c r="T24733" s="147"/>
    </row>
    <row r="24734">
      <c r="A24734" s="147"/>
      <c r="B24734" s="64"/>
      <c r="C24734" s="147" t="s">
        <v>217</v>
      </c>
      <c r="E24734" s="161"/>
      <c r="F24734" s="162"/>
      <c r="G24734" s="147"/>
      <c r="H24734" s="146"/>
      <c r="J24734" s="146"/>
      <c r="L24734" s="150"/>
      <c r="N24734" s="163"/>
      <c r="O24734" s="146"/>
      <c r="P24734" s="146"/>
      <c r="Q24734" s="146"/>
      <c r="R24734" s="34"/>
      <c r="S24734" s="35"/>
      <c r="T24734" s="147"/>
    </row>
    <row r="24735">
      <c r="A24735" s="147"/>
      <c r="B24735" s="64"/>
      <c r="C24735" s="147" t="s">
        <v>217</v>
      </c>
      <c r="E24735" s="161"/>
      <c r="F24735" s="162"/>
      <c r="G24735" s="147"/>
      <c r="H24735" s="146"/>
      <c r="J24735" s="146"/>
      <c r="L24735" s="150"/>
      <c r="N24735" s="163"/>
      <c r="O24735" s="146"/>
      <c r="P24735" s="146"/>
      <c r="Q24735" s="146"/>
      <c r="R24735" s="34"/>
      <c r="S24735" s="35"/>
      <c r="T24735" s="147"/>
    </row>
    <row r="24736">
      <c r="A24736" s="147"/>
      <c r="B24736" s="64"/>
      <c r="C24736" s="147" t="s">
        <v>217</v>
      </c>
      <c r="E24736" s="161"/>
      <c r="F24736" s="162"/>
      <c r="G24736" s="147"/>
      <c r="H24736" s="146"/>
      <c r="J24736" s="146"/>
      <c r="L24736" s="150"/>
      <c r="N24736" s="163"/>
      <c r="O24736" s="146"/>
      <c r="P24736" s="146"/>
      <c r="Q24736" s="146"/>
      <c r="R24736" s="34"/>
      <c r="S24736" s="35"/>
      <c r="T24736" s="147"/>
    </row>
    <row r="24737">
      <c r="A24737" s="147"/>
      <c r="B24737" s="64"/>
      <c r="C24737" s="147" t="s">
        <v>217</v>
      </c>
      <c r="E24737" s="161"/>
      <c r="F24737" s="162"/>
      <c r="G24737" s="147"/>
      <c r="H24737" s="146"/>
      <c r="J24737" s="146"/>
      <c r="L24737" s="150"/>
      <c r="N24737" s="163"/>
      <c r="O24737" s="146"/>
      <c r="P24737" s="146"/>
      <c r="Q24737" s="146"/>
      <c r="R24737" s="34"/>
      <c r="S24737" s="35"/>
      <c r="T24737" s="147"/>
    </row>
    <row r="24738">
      <c r="A24738" s="147"/>
      <c r="B24738" s="64"/>
      <c r="C24738" s="147" t="s">
        <v>217</v>
      </c>
      <c r="E24738" s="161"/>
      <c r="F24738" s="162"/>
      <c r="G24738" s="147"/>
      <c r="H24738" s="146"/>
      <c r="J24738" s="146"/>
      <c r="L24738" s="150"/>
      <c r="N24738" s="163"/>
      <c r="O24738" s="146"/>
      <c r="P24738" s="146"/>
      <c r="Q24738" s="146"/>
      <c r="R24738" s="34"/>
      <c r="S24738" s="35"/>
      <c r="T24738" s="147"/>
    </row>
    <row r="24739">
      <c r="A24739" s="147"/>
      <c r="B24739" s="64"/>
      <c r="C24739" s="147" t="s">
        <v>217</v>
      </c>
      <c r="E24739" s="161"/>
      <c r="F24739" s="162"/>
      <c r="G24739" s="147"/>
      <c r="H24739" s="146"/>
      <c r="J24739" s="146"/>
      <c r="L24739" s="150"/>
      <c r="N24739" s="163"/>
      <c r="O24739" s="146"/>
      <c r="P24739" s="146"/>
      <c r="Q24739" s="146"/>
      <c r="R24739" s="34"/>
      <c r="S24739" s="35"/>
      <c r="T24739" s="147"/>
    </row>
    <row r="24740">
      <c r="A24740" s="147"/>
      <c r="B24740" s="64"/>
      <c r="C24740" s="147" t="s">
        <v>217</v>
      </c>
      <c r="E24740" s="161"/>
      <c r="F24740" s="162"/>
      <c r="G24740" s="147"/>
      <c r="H24740" s="146"/>
      <c r="J24740" s="146"/>
      <c r="L24740" s="150"/>
      <c r="N24740" s="163"/>
      <c r="O24740" s="146"/>
      <c r="P24740" s="146"/>
      <c r="Q24740" s="146"/>
      <c r="R24740" s="34"/>
      <c r="S24740" s="35"/>
      <c r="T24740" s="147"/>
    </row>
    <row r="24741">
      <c r="A24741" s="147"/>
      <c r="B24741" s="64"/>
      <c r="C24741" s="147" t="s">
        <v>217</v>
      </c>
      <c r="E24741" s="161"/>
      <c r="F24741" s="162"/>
      <c r="G24741" s="147"/>
      <c r="H24741" s="146"/>
      <c r="J24741" s="146"/>
      <c r="L24741" s="150"/>
      <c r="N24741" s="163"/>
      <c r="O24741" s="146"/>
      <c r="P24741" s="146"/>
      <c r="Q24741" s="146"/>
      <c r="R24741" s="34"/>
      <c r="S24741" s="35"/>
      <c r="T24741" s="147"/>
    </row>
    <row r="24742">
      <c r="A24742" s="147"/>
      <c r="B24742" s="64"/>
      <c r="C24742" s="147" t="s">
        <v>217</v>
      </c>
      <c r="E24742" s="161"/>
      <c r="F24742" s="162"/>
      <c r="G24742" s="147"/>
      <c r="H24742" s="146"/>
      <c r="J24742" s="146"/>
      <c r="L24742" s="150"/>
      <c r="N24742" s="163"/>
      <c r="O24742" s="146"/>
      <c r="P24742" s="146"/>
      <c r="Q24742" s="146"/>
      <c r="R24742" s="34"/>
      <c r="S24742" s="35"/>
      <c r="T24742" s="147"/>
    </row>
    <row r="24743">
      <c r="A24743" s="147"/>
      <c r="B24743" s="64"/>
      <c r="C24743" s="147" t="s">
        <v>217</v>
      </c>
      <c r="E24743" s="161"/>
      <c r="F24743" s="162"/>
      <c r="G24743" s="147"/>
      <c r="H24743" s="146"/>
      <c r="J24743" s="146"/>
      <c r="L24743" s="150"/>
      <c r="N24743" s="163"/>
      <c r="O24743" s="146"/>
      <c r="P24743" s="146"/>
      <c r="Q24743" s="146"/>
      <c r="R24743" s="34"/>
      <c r="S24743" s="35"/>
      <c r="T24743" s="147"/>
    </row>
    <row r="24744">
      <c r="A24744" s="147"/>
      <c r="B24744" s="64"/>
      <c r="C24744" s="147" t="s">
        <v>217</v>
      </c>
      <c r="E24744" s="161"/>
      <c r="F24744" s="162"/>
      <c r="G24744" s="147"/>
      <c r="H24744" s="146"/>
      <c r="J24744" s="146"/>
      <c r="L24744" s="150"/>
      <c r="N24744" s="163"/>
      <c r="O24744" s="146"/>
      <c r="P24744" s="146"/>
      <c r="Q24744" s="146"/>
      <c r="R24744" s="34"/>
      <c r="S24744" s="35"/>
      <c r="T24744" s="147"/>
    </row>
    <row r="24745">
      <c r="A24745" s="147"/>
      <c r="B24745" s="64"/>
      <c r="C24745" s="147" t="s">
        <v>217</v>
      </c>
      <c r="E24745" s="161"/>
      <c r="F24745" s="162"/>
      <c r="G24745" s="147"/>
      <c r="H24745" s="146"/>
      <c r="J24745" s="146"/>
      <c r="L24745" s="150"/>
      <c r="N24745" s="163"/>
      <c r="O24745" s="146"/>
      <c r="P24745" s="146"/>
      <c r="Q24745" s="146"/>
      <c r="R24745" s="34"/>
      <c r="S24745" s="35"/>
      <c r="T24745" s="147"/>
    </row>
    <row r="24746">
      <c r="A24746" s="147"/>
      <c r="B24746" s="64"/>
      <c r="C24746" s="147" t="s">
        <v>217</v>
      </c>
      <c r="E24746" s="161"/>
      <c r="F24746" s="162"/>
      <c r="G24746" s="147"/>
      <c r="H24746" s="146"/>
      <c r="J24746" s="146"/>
      <c r="L24746" s="150"/>
      <c r="N24746" s="163"/>
      <c r="O24746" s="146"/>
      <c r="P24746" s="146"/>
      <c r="Q24746" s="146"/>
      <c r="R24746" s="34"/>
      <c r="S24746" s="35"/>
      <c r="T24746" s="147"/>
    </row>
    <row r="24747">
      <c r="A24747" s="147"/>
      <c r="B24747" s="64"/>
      <c r="C24747" s="147" t="s">
        <v>217</v>
      </c>
      <c r="E24747" s="161"/>
      <c r="F24747" s="162"/>
      <c r="G24747" s="147"/>
      <c r="H24747" s="146"/>
      <c r="J24747" s="146"/>
      <c r="L24747" s="150"/>
      <c r="N24747" s="163"/>
      <c r="O24747" s="146"/>
      <c r="P24747" s="146"/>
      <c r="Q24747" s="146"/>
      <c r="R24747" s="34"/>
      <c r="S24747" s="35"/>
      <c r="T24747" s="147"/>
    </row>
    <row r="24748">
      <c r="A24748" s="147"/>
      <c r="B24748" s="64"/>
      <c r="C24748" s="147" t="s">
        <v>217</v>
      </c>
      <c r="E24748" s="161"/>
      <c r="F24748" s="162"/>
      <c r="G24748" s="147"/>
      <c r="H24748" s="146"/>
      <c r="J24748" s="146"/>
      <c r="L24748" s="150"/>
      <c r="N24748" s="163"/>
      <c r="O24748" s="146"/>
      <c r="P24748" s="146"/>
      <c r="Q24748" s="146"/>
      <c r="R24748" s="34"/>
      <c r="S24748" s="35"/>
      <c r="T24748" s="147"/>
    </row>
    <row r="24749">
      <c r="A24749" s="147"/>
      <c r="B24749" s="64"/>
      <c r="C24749" s="147" t="s">
        <v>217</v>
      </c>
      <c r="E24749" s="161"/>
      <c r="F24749" s="162"/>
      <c r="G24749" s="147"/>
      <c r="H24749" s="146"/>
      <c r="J24749" s="146"/>
      <c r="L24749" s="150"/>
      <c r="N24749" s="163"/>
      <c r="O24749" s="146"/>
      <c r="P24749" s="146"/>
      <c r="Q24749" s="146"/>
      <c r="R24749" s="34"/>
      <c r="S24749" s="35"/>
      <c r="T24749" s="147"/>
    </row>
    <row r="24750">
      <c r="A24750" s="147"/>
      <c r="B24750" s="64"/>
      <c r="C24750" s="147" t="s">
        <v>217</v>
      </c>
      <c r="E24750" s="161"/>
      <c r="F24750" s="162"/>
      <c r="G24750" s="147"/>
      <c r="H24750" s="146"/>
      <c r="J24750" s="146"/>
      <c r="L24750" s="150"/>
      <c r="N24750" s="163"/>
      <c r="O24750" s="146"/>
      <c r="P24750" s="146"/>
      <c r="Q24750" s="146"/>
      <c r="R24750" s="34"/>
      <c r="S24750" s="35"/>
      <c r="T24750" s="147"/>
    </row>
    <row r="24751">
      <c r="A24751" s="147"/>
      <c r="B24751" s="64"/>
      <c r="C24751" s="147" t="s">
        <v>217</v>
      </c>
      <c r="E24751" s="161"/>
      <c r="F24751" s="162"/>
      <c r="G24751" s="147"/>
      <c r="H24751" s="146"/>
      <c r="J24751" s="146"/>
      <c r="L24751" s="150"/>
      <c r="N24751" s="163"/>
      <c r="O24751" s="146"/>
      <c r="P24751" s="146"/>
      <c r="Q24751" s="146"/>
      <c r="R24751" s="34"/>
      <c r="S24751" s="35"/>
      <c r="T24751" s="147"/>
    </row>
    <row r="24752">
      <c r="A24752" s="147"/>
      <c r="B24752" s="64"/>
      <c r="C24752" s="147" t="s">
        <v>217</v>
      </c>
      <c r="E24752" s="161"/>
      <c r="F24752" s="162"/>
      <c r="G24752" s="147"/>
      <c r="H24752" s="146"/>
      <c r="J24752" s="146"/>
      <c r="L24752" s="150"/>
      <c r="N24752" s="163"/>
      <c r="O24752" s="146"/>
      <c r="P24752" s="146"/>
      <c r="Q24752" s="146"/>
      <c r="R24752" s="34"/>
      <c r="S24752" s="35"/>
      <c r="T24752" s="147"/>
    </row>
    <row r="24753">
      <c r="A24753" s="147"/>
      <c r="B24753" s="64"/>
      <c r="C24753" s="147" t="s">
        <v>217</v>
      </c>
      <c r="E24753" s="161"/>
      <c r="F24753" s="162"/>
      <c r="G24753" s="147"/>
      <c r="H24753" s="146"/>
      <c r="J24753" s="146"/>
      <c r="L24753" s="150"/>
      <c r="N24753" s="163"/>
      <c r="O24753" s="146"/>
      <c r="P24753" s="146"/>
      <c r="Q24753" s="146"/>
      <c r="R24753" s="34"/>
      <c r="S24753" s="35"/>
      <c r="T24753" s="147"/>
    </row>
    <row r="24754">
      <c r="A24754" s="147"/>
      <c r="B24754" s="64"/>
      <c r="C24754" s="147" t="s">
        <v>217</v>
      </c>
      <c r="E24754" s="161"/>
      <c r="F24754" s="162"/>
      <c r="G24754" s="147"/>
      <c r="H24754" s="146"/>
      <c r="J24754" s="146"/>
      <c r="L24754" s="150"/>
      <c r="N24754" s="163"/>
      <c r="O24754" s="146"/>
      <c r="P24754" s="146"/>
      <c r="Q24754" s="146"/>
      <c r="R24754" s="34"/>
      <c r="S24754" s="35"/>
      <c r="T24754" s="147"/>
    </row>
    <row r="24755">
      <c r="A24755" s="147"/>
      <c r="B24755" s="64"/>
      <c r="C24755" s="147" t="s">
        <v>217</v>
      </c>
      <c r="E24755" s="161"/>
      <c r="F24755" s="162"/>
      <c r="G24755" s="147"/>
      <c r="H24755" s="146"/>
      <c r="J24755" s="146"/>
      <c r="L24755" s="150"/>
      <c r="N24755" s="163"/>
      <c r="O24755" s="146"/>
      <c r="P24755" s="146"/>
      <c r="Q24755" s="146"/>
      <c r="R24755" s="34"/>
      <c r="S24755" s="35"/>
      <c r="T24755" s="147"/>
    </row>
    <row r="24756">
      <c r="A24756" s="147"/>
      <c r="B24756" s="64"/>
      <c r="C24756" s="147" t="s">
        <v>217</v>
      </c>
      <c r="E24756" s="161"/>
      <c r="F24756" s="162"/>
      <c r="G24756" s="147"/>
      <c r="H24756" s="146"/>
      <c r="J24756" s="146"/>
      <c r="L24756" s="150"/>
      <c r="N24756" s="163"/>
      <c r="O24756" s="146"/>
      <c r="P24756" s="146"/>
      <c r="Q24756" s="146"/>
      <c r="R24756" s="34"/>
      <c r="S24756" s="35"/>
      <c r="T24756" s="147"/>
    </row>
    <row r="24757">
      <c r="A24757" s="147"/>
      <c r="B24757" s="64"/>
      <c r="C24757" s="147" t="s">
        <v>217</v>
      </c>
      <c r="E24757" s="161"/>
      <c r="F24757" s="162"/>
      <c r="G24757" s="147"/>
      <c r="H24757" s="146"/>
      <c r="J24757" s="146"/>
      <c r="L24757" s="150"/>
      <c r="N24757" s="163"/>
      <c r="O24757" s="146"/>
      <c r="P24757" s="146"/>
      <c r="Q24757" s="146"/>
      <c r="R24757" s="34"/>
      <c r="S24757" s="35"/>
      <c r="T24757" s="147"/>
    </row>
    <row r="24758">
      <c r="A24758" s="147"/>
      <c r="B24758" s="64"/>
      <c r="C24758" s="147" t="s">
        <v>217</v>
      </c>
      <c r="E24758" s="161"/>
      <c r="F24758" s="162"/>
      <c r="G24758" s="147"/>
      <c r="H24758" s="146"/>
      <c r="J24758" s="146"/>
      <c r="L24758" s="150"/>
      <c r="N24758" s="163"/>
      <c r="O24758" s="146"/>
      <c r="P24758" s="146"/>
      <c r="Q24758" s="146"/>
      <c r="R24758" s="34"/>
      <c r="S24758" s="35"/>
      <c r="T24758" s="147"/>
    </row>
    <row r="24759">
      <c r="A24759" s="147"/>
      <c r="B24759" s="64"/>
      <c r="C24759" s="147" t="s">
        <v>217</v>
      </c>
      <c r="E24759" s="161"/>
      <c r="F24759" s="162"/>
      <c r="G24759" s="147"/>
      <c r="H24759" s="146"/>
      <c r="J24759" s="146"/>
      <c r="L24759" s="150"/>
      <c r="N24759" s="163"/>
      <c r="O24759" s="146"/>
      <c r="P24759" s="146"/>
      <c r="Q24759" s="146"/>
      <c r="R24759" s="34"/>
      <c r="S24759" s="35"/>
      <c r="T24759" s="147"/>
    </row>
    <row r="24760">
      <c r="A24760" s="147"/>
      <c r="B24760" s="64"/>
      <c r="C24760" s="147" t="s">
        <v>217</v>
      </c>
      <c r="E24760" s="161"/>
      <c r="F24760" s="162"/>
      <c r="G24760" s="147"/>
      <c r="H24760" s="146"/>
      <c r="J24760" s="146"/>
      <c r="L24760" s="150"/>
      <c r="N24760" s="163"/>
      <c r="O24760" s="146"/>
      <c r="P24760" s="146"/>
      <c r="Q24760" s="146"/>
      <c r="R24760" s="34"/>
      <c r="S24760" s="35"/>
      <c r="T24760" s="147"/>
    </row>
    <row r="24761">
      <c r="A24761" s="147"/>
      <c r="B24761" s="64"/>
      <c r="C24761" s="147" t="s">
        <v>217</v>
      </c>
      <c r="E24761" s="161"/>
      <c r="F24761" s="162"/>
      <c r="G24761" s="147"/>
      <c r="H24761" s="146"/>
      <c r="J24761" s="146"/>
      <c r="L24761" s="150"/>
      <c r="N24761" s="163"/>
      <c r="O24761" s="146"/>
      <c r="P24761" s="146"/>
      <c r="Q24761" s="146"/>
      <c r="R24761" s="34"/>
      <c r="S24761" s="35"/>
      <c r="T24761" s="147"/>
    </row>
    <row r="24762">
      <c r="A24762" s="147"/>
      <c r="B24762" s="64"/>
      <c r="C24762" s="147" t="s">
        <v>217</v>
      </c>
      <c r="E24762" s="161"/>
      <c r="F24762" s="162"/>
      <c r="G24762" s="147"/>
      <c r="H24762" s="146"/>
      <c r="J24762" s="146"/>
      <c r="L24762" s="150"/>
      <c r="N24762" s="163"/>
      <c r="O24762" s="146"/>
      <c r="P24762" s="146"/>
      <c r="Q24762" s="146"/>
      <c r="R24762" s="34"/>
      <c r="S24762" s="35"/>
      <c r="T24762" s="147"/>
    </row>
    <row r="24763">
      <c r="A24763" s="147"/>
      <c r="B24763" s="64"/>
      <c r="C24763" s="147" t="s">
        <v>217</v>
      </c>
      <c r="E24763" s="161"/>
      <c r="F24763" s="162"/>
      <c r="G24763" s="147"/>
      <c r="H24763" s="146"/>
      <c r="J24763" s="146"/>
      <c r="L24763" s="150"/>
      <c r="N24763" s="163"/>
      <c r="O24763" s="146"/>
      <c r="P24763" s="146"/>
      <c r="Q24763" s="146"/>
      <c r="R24763" s="34"/>
      <c r="S24763" s="35"/>
      <c r="T24763" s="147"/>
    </row>
    <row r="24764">
      <c r="A24764" s="147"/>
      <c r="B24764" s="64"/>
      <c r="C24764" s="147" t="s">
        <v>217</v>
      </c>
      <c r="E24764" s="161"/>
      <c r="F24764" s="162"/>
      <c r="G24764" s="147"/>
      <c r="H24764" s="146"/>
      <c r="J24764" s="146"/>
      <c r="L24764" s="150"/>
      <c r="N24764" s="163"/>
      <c r="O24764" s="146"/>
      <c r="P24764" s="146"/>
      <c r="Q24764" s="146"/>
      <c r="R24764" s="34"/>
      <c r="S24764" s="35"/>
      <c r="T24764" s="147"/>
    </row>
    <row r="24765">
      <c r="A24765" s="147"/>
      <c r="B24765" s="64"/>
      <c r="C24765" s="147" t="s">
        <v>217</v>
      </c>
      <c r="E24765" s="161"/>
      <c r="F24765" s="162"/>
      <c r="G24765" s="147"/>
      <c r="H24765" s="146"/>
      <c r="J24765" s="146"/>
      <c r="L24765" s="150"/>
      <c r="N24765" s="163"/>
      <c r="O24765" s="146"/>
      <c r="P24765" s="146"/>
      <c r="Q24765" s="146"/>
      <c r="R24765" s="34"/>
      <c r="S24765" s="35"/>
      <c r="T24765" s="147"/>
    </row>
    <row r="24766">
      <c r="A24766" s="147"/>
      <c r="B24766" s="64"/>
      <c r="C24766" s="147" t="s">
        <v>217</v>
      </c>
      <c r="E24766" s="161"/>
      <c r="F24766" s="162"/>
      <c r="G24766" s="147"/>
      <c r="H24766" s="146"/>
      <c r="J24766" s="146"/>
      <c r="L24766" s="150"/>
      <c r="N24766" s="163"/>
      <c r="O24766" s="146"/>
      <c r="P24766" s="146"/>
      <c r="Q24766" s="146"/>
      <c r="R24766" s="34"/>
      <c r="S24766" s="35"/>
      <c r="T24766" s="147"/>
    </row>
    <row r="24767">
      <c r="A24767" s="147"/>
      <c r="B24767" s="64"/>
      <c r="C24767" s="147" t="s">
        <v>217</v>
      </c>
      <c r="E24767" s="161"/>
      <c r="F24767" s="162"/>
      <c r="G24767" s="147"/>
      <c r="H24767" s="146"/>
      <c r="J24767" s="146"/>
      <c r="L24767" s="150"/>
      <c r="N24767" s="163"/>
      <c r="O24767" s="146"/>
      <c r="P24767" s="146"/>
      <c r="Q24767" s="146"/>
      <c r="R24767" s="34"/>
      <c r="S24767" s="35"/>
      <c r="T24767" s="147"/>
    </row>
    <row r="24768">
      <c r="A24768" s="147"/>
      <c r="B24768" s="64"/>
      <c r="C24768" s="147" t="s">
        <v>217</v>
      </c>
      <c r="E24768" s="161"/>
      <c r="F24768" s="162"/>
      <c r="G24768" s="147"/>
      <c r="H24768" s="146"/>
      <c r="J24768" s="146"/>
      <c r="L24768" s="150"/>
      <c r="N24768" s="163"/>
      <c r="O24768" s="146"/>
      <c r="P24768" s="146"/>
      <c r="Q24768" s="146"/>
      <c r="R24768" s="34"/>
      <c r="S24768" s="35"/>
      <c r="T24768" s="147"/>
    </row>
    <row r="24769">
      <c r="A24769" s="147"/>
      <c r="B24769" s="64"/>
      <c r="C24769" s="147" t="s">
        <v>217</v>
      </c>
      <c r="E24769" s="161"/>
      <c r="F24769" s="162"/>
      <c r="G24769" s="147"/>
      <c r="H24769" s="146"/>
      <c r="J24769" s="146"/>
      <c r="L24769" s="150"/>
      <c r="N24769" s="163"/>
      <c r="O24769" s="146"/>
      <c r="P24769" s="146"/>
      <c r="Q24769" s="146"/>
      <c r="R24769" s="34"/>
      <c r="S24769" s="35"/>
      <c r="T24769" s="147"/>
    </row>
    <row r="24770">
      <c r="A24770" s="147"/>
      <c r="B24770" s="64"/>
      <c r="C24770" s="147" t="s">
        <v>217</v>
      </c>
      <c r="E24770" s="161"/>
      <c r="F24770" s="162"/>
      <c r="G24770" s="147"/>
      <c r="H24770" s="146"/>
      <c r="J24770" s="146"/>
      <c r="L24770" s="150"/>
      <c r="N24770" s="163"/>
      <c r="O24770" s="146"/>
      <c r="P24770" s="146"/>
      <c r="Q24770" s="146"/>
      <c r="R24770" s="34"/>
      <c r="S24770" s="35"/>
      <c r="T24770" s="147"/>
    </row>
    <row r="24771">
      <c r="A24771" s="147"/>
      <c r="B24771" s="64"/>
      <c r="C24771" s="147" t="s">
        <v>217</v>
      </c>
      <c r="E24771" s="161"/>
      <c r="F24771" s="162"/>
      <c r="G24771" s="147"/>
      <c r="H24771" s="146"/>
      <c r="J24771" s="146"/>
      <c r="L24771" s="150"/>
      <c r="N24771" s="163"/>
      <c r="O24771" s="146"/>
      <c r="P24771" s="146"/>
      <c r="Q24771" s="146"/>
      <c r="R24771" s="34"/>
      <c r="S24771" s="35"/>
      <c r="T24771" s="147"/>
    </row>
    <row r="24772">
      <c r="A24772" s="147"/>
      <c r="B24772" s="64"/>
      <c r="C24772" s="147" t="s">
        <v>217</v>
      </c>
      <c r="E24772" s="161"/>
      <c r="F24772" s="162"/>
      <c r="G24772" s="147"/>
      <c r="H24772" s="146"/>
      <c r="J24772" s="146"/>
      <c r="L24772" s="150"/>
      <c r="N24772" s="163"/>
      <c r="O24772" s="146"/>
      <c r="P24772" s="146"/>
      <c r="Q24772" s="146"/>
      <c r="R24772" s="34"/>
      <c r="S24772" s="35"/>
      <c r="T24772" s="147"/>
    </row>
    <row r="24773">
      <c r="A24773" s="147"/>
      <c r="B24773" s="64"/>
      <c r="C24773" s="147" t="s">
        <v>217</v>
      </c>
      <c r="E24773" s="161"/>
      <c r="F24773" s="162"/>
      <c r="G24773" s="147"/>
      <c r="H24773" s="146"/>
      <c r="J24773" s="146"/>
      <c r="L24773" s="150"/>
      <c r="N24773" s="163"/>
      <c r="O24773" s="146"/>
      <c r="P24773" s="146"/>
      <c r="Q24773" s="146"/>
      <c r="R24773" s="34"/>
      <c r="S24773" s="35"/>
      <c r="T24773" s="147"/>
    </row>
    <row r="24774">
      <c r="A24774" s="147"/>
      <c r="B24774" s="64"/>
      <c r="C24774" s="147" t="s">
        <v>217</v>
      </c>
      <c r="E24774" s="161"/>
      <c r="F24774" s="162"/>
      <c r="G24774" s="147"/>
      <c r="H24774" s="146"/>
      <c r="J24774" s="146"/>
      <c r="L24774" s="150"/>
      <c r="N24774" s="163"/>
      <c r="O24774" s="146"/>
      <c r="P24774" s="146"/>
      <c r="Q24774" s="146"/>
      <c r="R24774" s="34"/>
      <c r="S24774" s="35"/>
      <c r="T24774" s="147"/>
    </row>
    <row r="24775">
      <c r="A24775" s="147"/>
      <c r="B24775" s="64"/>
      <c r="C24775" s="147" t="s">
        <v>217</v>
      </c>
      <c r="E24775" s="161"/>
      <c r="F24775" s="162"/>
      <c r="G24775" s="147"/>
      <c r="H24775" s="146"/>
      <c r="J24775" s="146"/>
      <c r="L24775" s="150"/>
      <c r="N24775" s="163"/>
      <c r="O24775" s="146"/>
      <c r="P24775" s="146"/>
      <c r="Q24775" s="146"/>
      <c r="R24775" s="34"/>
      <c r="S24775" s="35"/>
      <c r="T24775" s="147"/>
    </row>
    <row r="24776">
      <c r="A24776" s="147"/>
      <c r="B24776" s="64"/>
      <c r="C24776" s="147" t="s">
        <v>217</v>
      </c>
      <c r="E24776" s="161"/>
      <c r="F24776" s="162"/>
      <c r="G24776" s="147"/>
      <c r="H24776" s="146"/>
      <c r="J24776" s="146"/>
      <c r="L24776" s="150"/>
      <c r="N24776" s="163"/>
      <c r="O24776" s="146"/>
      <c r="P24776" s="146"/>
      <c r="Q24776" s="146"/>
      <c r="R24776" s="34"/>
      <c r="S24776" s="35"/>
      <c r="T24776" s="147"/>
    </row>
    <row r="24777">
      <c r="A24777" s="147"/>
      <c r="B24777" s="64"/>
      <c r="C24777" s="147" t="s">
        <v>217</v>
      </c>
      <c r="E24777" s="161"/>
      <c r="F24777" s="162"/>
      <c r="G24777" s="147"/>
      <c r="H24777" s="146"/>
      <c r="J24777" s="146"/>
      <c r="L24777" s="150"/>
      <c r="N24777" s="163"/>
      <c r="O24777" s="146"/>
      <c r="P24777" s="146"/>
      <c r="Q24777" s="146"/>
      <c r="R24777" s="34"/>
      <c r="S24777" s="35"/>
      <c r="T24777" s="147"/>
    </row>
    <row r="24778">
      <c r="A24778" s="147"/>
      <c r="B24778" s="64"/>
      <c r="C24778" s="147" t="s">
        <v>217</v>
      </c>
      <c r="E24778" s="161"/>
      <c r="F24778" s="162"/>
      <c r="G24778" s="147"/>
      <c r="H24778" s="146"/>
      <c r="J24778" s="146"/>
      <c r="L24778" s="150"/>
      <c r="N24778" s="163"/>
      <c r="O24778" s="146"/>
      <c r="P24778" s="146"/>
      <c r="Q24778" s="146"/>
      <c r="R24778" s="34"/>
      <c r="S24778" s="35"/>
      <c r="T24778" s="147"/>
    </row>
    <row r="24779">
      <c r="A24779" s="147"/>
      <c r="B24779" s="64"/>
      <c r="C24779" s="147" t="s">
        <v>217</v>
      </c>
      <c r="E24779" s="161"/>
      <c r="F24779" s="162"/>
      <c r="G24779" s="147"/>
      <c r="H24779" s="146"/>
      <c r="J24779" s="146"/>
      <c r="L24779" s="150"/>
      <c r="N24779" s="163"/>
      <c r="O24779" s="146"/>
      <c r="P24779" s="146"/>
      <c r="Q24779" s="146"/>
      <c r="R24779" s="34"/>
      <c r="S24779" s="35"/>
      <c r="T24779" s="147"/>
    </row>
    <row r="24780">
      <c r="A24780" s="147"/>
      <c r="B24780" s="64"/>
      <c r="C24780" s="147" t="s">
        <v>217</v>
      </c>
      <c r="E24780" s="161"/>
      <c r="F24780" s="162"/>
      <c r="G24780" s="147"/>
      <c r="H24780" s="146"/>
      <c r="J24780" s="146"/>
      <c r="L24780" s="150"/>
      <c r="N24780" s="163"/>
      <c r="O24780" s="146"/>
      <c r="P24780" s="146"/>
      <c r="Q24780" s="146"/>
      <c r="R24780" s="34"/>
      <c r="S24780" s="35"/>
      <c r="T24780" s="147"/>
    </row>
    <row r="24781">
      <c r="A24781" s="147"/>
      <c r="B24781" s="64"/>
      <c r="C24781" s="147" t="s">
        <v>217</v>
      </c>
      <c r="E24781" s="161"/>
      <c r="F24781" s="162"/>
      <c r="G24781" s="147"/>
      <c r="H24781" s="146"/>
      <c r="J24781" s="146"/>
      <c r="L24781" s="150"/>
      <c r="N24781" s="163"/>
      <c r="O24781" s="146"/>
      <c r="P24781" s="146"/>
      <c r="Q24781" s="146"/>
      <c r="R24781" s="34"/>
      <c r="S24781" s="35"/>
      <c r="T24781" s="147"/>
    </row>
    <row r="24782">
      <c r="A24782" s="147"/>
      <c r="B24782" s="64"/>
      <c r="C24782" s="147" t="s">
        <v>217</v>
      </c>
      <c r="E24782" s="161"/>
      <c r="F24782" s="162"/>
      <c r="G24782" s="147"/>
      <c r="H24782" s="146"/>
      <c r="J24782" s="146"/>
      <c r="L24782" s="150"/>
      <c r="N24782" s="163"/>
      <c r="O24782" s="146"/>
      <c r="P24782" s="146"/>
      <c r="Q24782" s="146"/>
      <c r="R24782" s="34"/>
      <c r="S24782" s="35"/>
      <c r="T24782" s="147"/>
    </row>
    <row r="24783">
      <c r="A24783" s="147"/>
      <c r="B24783" s="64"/>
      <c r="C24783" s="147" t="s">
        <v>217</v>
      </c>
      <c r="E24783" s="161"/>
      <c r="F24783" s="162"/>
      <c r="G24783" s="147"/>
      <c r="H24783" s="146"/>
      <c r="J24783" s="146"/>
      <c r="L24783" s="150"/>
      <c r="N24783" s="163"/>
      <c r="O24783" s="146"/>
      <c r="P24783" s="146"/>
      <c r="Q24783" s="146"/>
      <c r="R24783" s="34"/>
      <c r="S24783" s="35"/>
      <c r="T24783" s="147"/>
    </row>
    <row r="24784">
      <c r="A24784" s="147"/>
      <c r="B24784" s="64"/>
      <c r="C24784" s="147" t="s">
        <v>217</v>
      </c>
      <c r="E24784" s="161"/>
      <c r="F24784" s="162"/>
      <c r="G24784" s="147"/>
      <c r="H24784" s="146"/>
      <c r="J24784" s="146"/>
      <c r="L24784" s="150"/>
      <c r="N24784" s="163"/>
      <c r="O24784" s="146"/>
      <c r="P24784" s="146"/>
      <c r="Q24784" s="146"/>
      <c r="R24784" s="34"/>
      <c r="S24784" s="35"/>
      <c r="T24784" s="147"/>
    </row>
    <row r="24785">
      <c r="A24785" s="147"/>
      <c r="B24785" s="64"/>
      <c r="C24785" s="147" t="s">
        <v>217</v>
      </c>
      <c r="E24785" s="161"/>
      <c r="F24785" s="162"/>
      <c r="G24785" s="147"/>
      <c r="H24785" s="146"/>
      <c r="J24785" s="146"/>
      <c r="L24785" s="150"/>
      <c r="N24785" s="163"/>
      <c r="O24785" s="146"/>
      <c r="P24785" s="146"/>
      <c r="Q24785" s="146"/>
      <c r="R24785" s="34"/>
      <c r="S24785" s="35"/>
      <c r="T24785" s="147"/>
    </row>
    <row r="24786">
      <c r="A24786" s="147"/>
      <c r="B24786" s="64"/>
      <c r="C24786" s="147" t="s">
        <v>217</v>
      </c>
      <c r="E24786" s="161"/>
      <c r="F24786" s="162"/>
      <c r="G24786" s="147"/>
      <c r="H24786" s="146"/>
      <c r="J24786" s="146"/>
      <c r="L24786" s="150"/>
      <c r="N24786" s="163"/>
      <c r="O24786" s="146"/>
      <c r="P24786" s="146"/>
      <c r="Q24786" s="146"/>
      <c r="R24786" s="34"/>
      <c r="S24786" s="35"/>
      <c r="T24786" s="147"/>
    </row>
    <row r="24787">
      <c r="A24787" s="147"/>
      <c r="B24787" s="64"/>
      <c r="C24787" s="147" t="s">
        <v>217</v>
      </c>
      <c r="E24787" s="161"/>
      <c r="F24787" s="162"/>
      <c r="G24787" s="147"/>
      <c r="H24787" s="146"/>
      <c r="J24787" s="146"/>
      <c r="L24787" s="150"/>
      <c r="N24787" s="163"/>
      <c r="O24787" s="146"/>
      <c r="P24787" s="146"/>
      <c r="Q24787" s="146"/>
      <c r="R24787" s="34"/>
      <c r="S24787" s="35"/>
      <c r="T24787" s="147"/>
    </row>
    <row r="24788">
      <c r="A24788" s="147"/>
      <c r="B24788" s="64"/>
      <c r="C24788" s="147" t="s">
        <v>217</v>
      </c>
      <c r="E24788" s="161"/>
      <c r="F24788" s="162"/>
      <c r="G24788" s="147"/>
      <c r="H24788" s="146"/>
      <c r="J24788" s="146"/>
      <c r="L24788" s="150"/>
      <c r="N24788" s="163"/>
      <c r="O24788" s="146"/>
      <c r="P24788" s="146"/>
      <c r="Q24788" s="146"/>
      <c r="R24788" s="34"/>
      <c r="S24788" s="35"/>
      <c r="T24788" s="147"/>
    </row>
    <row r="24789">
      <c r="A24789" s="147"/>
      <c r="B24789" s="64"/>
      <c r="C24789" s="147" t="s">
        <v>217</v>
      </c>
      <c r="E24789" s="161"/>
      <c r="F24789" s="162"/>
      <c r="G24789" s="147"/>
      <c r="H24789" s="146"/>
      <c r="J24789" s="146"/>
      <c r="L24789" s="150"/>
      <c r="N24789" s="163"/>
      <c r="O24789" s="146"/>
      <c r="P24789" s="146"/>
      <c r="Q24789" s="146"/>
      <c r="R24789" s="34"/>
      <c r="S24789" s="35"/>
      <c r="T24789" s="147"/>
    </row>
    <row r="24790">
      <c r="A24790" s="147"/>
      <c r="B24790" s="64"/>
      <c r="C24790" s="147" t="s">
        <v>217</v>
      </c>
      <c r="E24790" s="161"/>
      <c r="F24790" s="162"/>
      <c r="G24790" s="147"/>
      <c r="H24790" s="146"/>
      <c r="J24790" s="146"/>
      <c r="L24790" s="150"/>
      <c r="N24790" s="163"/>
      <c r="O24790" s="146"/>
      <c r="P24790" s="146"/>
      <c r="Q24790" s="146"/>
      <c r="R24790" s="34"/>
      <c r="S24790" s="35"/>
      <c r="T24790" s="147"/>
    </row>
    <row r="24791">
      <c r="A24791" s="147"/>
      <c r="B24791" s="64"/>
      <c r="C24791" s="147" t="s">
        <v>217</v>
      </c>
      <c r="E24791" s="161"/>
      <c r="F24791" s="162"/>
      <c r="G24791" s="147"/>
      <c r="H24791" s="146"/>
      <c r="J24791" s="146"/>
      <c r="L24791" s="150"/>
      <c r="N24791" s="163"/>
      <c r="O24791" s="146"/>
      <c r="P24791" s="146"/>
      <c r="Q24791" s="146"/>
      <c r="R24791" s="34"/>
      <c r="S24791" s="35"/>
      <c r="T24791" s="147"/>
    </row>
    <row r="24792">
      <c r="A24792" s="147"/>
      <c r="B24792" s="64"/>
      <c r="C24792" s="147" t="s">
        <v>217</v>
      </c>
      <c r="E24792" s="161"/>
      <c r="F24792" s="162"/>
      <c r="G24792" s="147"/>
      <c r="H24792" s="146"/>
      <c r="J24792" s="146"/>
      <c r="L24792" s="150"/>
      <c r="N24792" s="163"/>
      <c r="O24792" s="146"/>
      <c r="P24792" s="146"/>
      <c r="Q24792" s="146"/>
      <c r="R24792" s="34"/>
      <c r="S24792" s="35"/>
      <c r="T24792" s="147"/>
    </row>
    <row r="24793">
      <c r="A24793" s="147"/>
      <c r="B24793" s="64"/>
      <c r="C24793" s="147" t="s">
        <v>217</v>
      </c>
      <c r="E24793" s="161"/>
      <c r="F24793" s="162"/>
      <c r="G24793" s="147"/>
      <c r="H24793" s="146"/>
      <c r="J24793" s="146"/>
      <c r="L24793" s="150"/>
      <c r="N24793" s="163"/>
      <c r="O24793" s="146"/>
      <c r="P24793" s="146"/>
      <c r="Q24793" s="146"/>
      <c r="R24793" s="34"/>
      <c r="S24793" s="35"/>
      <c r="T24793" s="147"/>
    </row>
    <row r="24794">
      <c r="A24794" s="147"/>
      <c r="B24794" s="64"/>
      <c r="C24794" s="147" t="s">
        <v>217</v>
      </c>
      <c r="E24794" s="161"/>
      <c r="F24794" s="162"/>
      <c r="G24794" s="147"/>
      <c r="H24794" s="146"/>
      <c r="J24794" s="146"/>
      <c r="L24794" s="150"/>
      <c r="N24794" s="163"/>
      <c r="O24794" s="146"/>
      <c r="P24794" s="146"/>
      <c r="Q24794" s="146"/>
      <c r="R24794" s="34"/>
      <c r="S24794" s="35"/>
      <c r="T24794" s="147"/>
    </row>
    <row r="24795">
      <c r="A24795" s="147"/>
      <c r="B24795" s="64"/>
      <c r="C24795" s="147" t="s">
        <v>217</v>
      </c>
      <c r="E24795" s="161"/>
      <c r="F24795" s="162"/>
      <c r="G24795" s="147"/>
      <c r="H24795" s="146"/>
      <c r="J24795" s="146"/>
      <c r="L24795" s="150"/>
      <c r="N24795" s="163"/>
      <c r="O24795" s="146"/>
      <c r="P24795" s="146"/>
      <c r="Q24795" s="146"/>
      <c r="R24795" s="34"/>
      <c r="S24795" s="35"/>
      <c r="T24795" s="147"/>
    </row>
    <row r="24796">
      <c r="A24796" s="147"/>
      <c r="B24796" s="64"/>
      <c r="C24796" s="147" t="s">
        <v>217</v>
      </c>
      <c r="E24796" s="161"/>
      <c r="F24796" s="162"/>
      <c r="G24796" s="147"/>
      <c r="H24796" s="146"/>
      <c r="J24796" s="146"/>
      <c r="L24796" s="150"/>
      <c r="N24796" s="163"/>
      <c r="O24796" s="146"/>
      <c r="P24796" s="146"/>
      <c r="Q24796" s="146"/>
      <c r="R24796" s="34"/>
      <c r="S24796" s="35"/>
      <c r="T24796" s="147"/>
    </row>
    <row r="24797">
      <c r="A24797" s="147"/>
      <c r="B24797" s="64"/>
      <c r="C24797" s="147" t="s">
        <v>217</v>
      </c>
      <c r="E24797" s="161"/>
      <c r="F24797" s="162"/>
      <c r="G24797" s="147"/>
      <c r="H24797" s="146"/>
      <c r="J24797" s="146"/>
      <c r="L24797" s="150"/>
      <c r="N24797" s="163"/>
      <c r="O24797" s="146"/>
      <c r="P24797" s="146"/>
      <c r="Q24797" s="146"/>
      <c r="R24797" s="34"/>
      <c r="S24797" s="35"/>
      <c r="T24797" s="147"/>
    </row>
    <row r="24798">
      <c r="A24798" s="147"/>
      <c r="B24798" s="64"/>
      <c r="C24798" s="147" t="s">
        <v>217</v>
      </c>
      <c r="E24798" s="161"/>
      <c r="F24798" s="162"/>
      <c r="G24798" s="147"/>
      <c r="H24798" s="146"/>
      <c r="J24798" s="146"/>
      <c r="L24798" s="150"/>
      <c r="N24798" s="163"/>
      <c r="O24798" s="146"/>
      <c r="P24798" s="146"/>
      <c r="Q24798" s="146"/>
      <c r="R24798" s="34"/>
      <c r="S24798" s="35"/>
      <c r="T24798" s="147"/>
    </row>
    <row r="24799">
      <c r="A24799" s="147"/>
      <c r="B24799" s="64"/>
      <c r="C24799" s="147" t="s">
        <v>217</v>
      </c>
      <c r="E24799" s="161"/>
      <c r="F24799" s="162"/>
      <c r="G24799" s="147"/>
      <c r="H24799" s="146"/>
      <c r="J24799" s="146"/>
      <c r="L24799" s="150"/>
      <c r="N24799" s="163"/>
      <c r="O24799" s="146"/>
      <c r="P24799" s="146"/>
      <c r="Q24799" s="146"/>
      <c r="R24799" s="34"/>
      <c r="S24799" s="35"/>
      <c r="T24799" s="147"/>
    </row>
    <row r="24800">
      <c r="A24800" s="147"/>
      <c r="B24800" s="64"/>
      <c r="C24800" s="147" t="s">
        <v>217</v>
      </c>
      <c r="E24800" s="161"/>
      <c r="F24800" s="162"/>
      <c r="G24800" s="147"/>
      <c r="H24800" s="146"/>
      <c r="J24800" s="146"/>
      <c r="L24800" s="150"/>
      <c r="N24800" s="163"/>
      <c r="O24800" s="146"/>
      <c r="P24800" s="146"/>
      <c r="Q24800" s="146"/>
      <c r="R24800" s="34"/>
      <c r="S24800" s="35"/>
      <c r="T24800" s="147"/>
    </row>
    <row r="24801">
      <c r="A24801" s="147"/>
      <c r="B24801" s="64"/>
      <c r="C24801" s="147" t="s">
        <v>217</v>
      </c>
      <c r="E24801" s="161"/>
      <c r="F24801" s="162"/>
      <c r="G24801" s="147"/>
      <c r="H24801" s="146"/>
      <c r="J24801" s="146"/>
      <c r="L24801" s="150"/>
      <c r="N24801" s="163"/>
      <c r="O24801" s="146"/>
      <c r="P24801" s="146"/>
      <c r="Q24801" s="146"/>
      <c r="R24801" s="34"/>
      <c r="S24801" s="35"/>
      <c r="T24801" s="147"/>
    </row>
    <row r="24802">
      <c r="A24802" s="147"/>
      <c r="B24802" s="64"/>
      <c r="C24802" s="147" t="s">
        <v>217</v>
      </c>
      <c r="E24802" s="161"/>
      <c r="F24802" s="162"/>
      <c r="G24802" s="147"/>
      <c r="H24802" s="146"/>
      <c r="J24802" s="146"/>
      <c r="L24802" s="150"/>
      <c r="N24802" s="163"/>
      <c r="O24802" s="146"/>
      <c r="P24802" s="146"/>
      <c r="Q24802" s="146"/>
      <c r="R24802" s="34"/>
      <c r="S24802" s="35"/>
      <c r="T24802" s="147"/>
    </row>
    <row r="24803">
      <c r="A24803" s="147"/>
      <c r="B24803" s="64"/>
      <c r="C24803" s="147" t="s">
        <v>217</v>
      </c>
      <c r="E24803" s="161"/>
      <c r="F24803" s="162"/>
      <c r="G24803" s="147"/>
      <c r="H24803" s="146"/>
      <c r="J24803" s="146"/>
      <c r="L24803" s="150"/>
      <c r="N24803" s="163"/>
      <c r="O24803" s="146"/>
      <c r="P24803" s="146"/>
      <c r="Q24803" s="146"/>
      <c r="R24803" s="34"/>
      <c r="S24803" s="35"/>
      <c r="T24803" s="147"/>
    </row>
    <row r="24804">
      <c r="A24804" s="147"/>
      <c r="B24804" s="64"/>
      <c r="C24804" s="147" t="s">
        <v>217</v>
      </c>
      <c r="E24804" s="161"/>
      <c r="F24804" s="162"/>
      <c r="G24804" s="147"/>
      <c r="H24804" s="146"/>
      <c r="J24804" s="146"/>
      <c r="L24804" s="150"/>
      <c r="N24804" s="163"/>
      <c r="O24804" s="146"/>
      <c r="P24804" s="146"/>
      <c r="Q24804" s="146"/>
      <c r="R24804" s="34"/>
      <c r="S24804" s="35"/>
      <c r="T24804" s="147"/>
    </row>
    <row r="24805">
      <c r="A24805" s="147"/>
      <c r="B24805" s="64"/>
      <c r="C24805" s="147" t="s">
        <v>217</v>
      </c>
      <c r="E24805" s="161"/>
      <c r="F24805" s="162"/>
      <c r="G24805" s="147"/>
      <c r="H24805" s="146"/>
      <c r="J24805" s="146"/>
      <c r="L24805" s="150"/>
      <c r="N24805" s="163"/>
      <c r="O24805" s="146"/>
      <c r="P24805" s="146"/>
      <c r="Q24805" s="146"/>
      <c r="R24805" s="34"/>
      <c r="S24805" s="35"/>
      <c r="T24805" s="147"/>
    </row>
    <row r="24806">
      <c r="A24806" s="147"/>
      <c r="B24806" s="64"/>
      <c r="C24806" s="147" t="s">
        <v>217</v>
      </c>
      <c r="E24806" s="161"/>
      <c r="F24806" s="162"/>
      <c r="G24806" s="147"/>
      <c r="H24806" s="146"/>
      <c r="J24806" s="146"/>
      <c r="L24806" s="150"/>
      <c r="N24806" s="163"/>
      <c r="O24806" s="146"/>
      <c r="P24806" s="146"/>
      <c r="Q24806" s="146"/>
      <c r="R24806" s="34"/>
      <c r="S24806" s="35"/>
      <c r="T24806" s="147"/>
    </row>
    <row r="24807">
      <c r="A24807" s="147"/>
      <c r="B24807" s="64"/>
      <c r="C24807" s="147" t="s">
        <v>217</v>
      </c>
      <c r="E24807" s="161"/>
      <c r="F24807" s="162"/>
      <c r="G24807" s="147"/>
      <c r="H24807" s="146"/>
      <c r="J24807" s="146"/>
      <c r="L24807" s="150"/>
      <c r="N24807" s="163"/>
      <c r="O24807" s="146"/>
      <c r="P24807" s="146"/>
      <c r="Q24807" s="146"/>
      <c r="R24807" s="34"/>
      <c r="S24807" s="35"/>
      <c r="T24807" s="147"/>
    </row>
    <row r="24808">
      <c r="A24808" s="147"/>
      <c r="B24808" s="64"/>
      <c r="C24808" s="147" t="s">
        <v>217</v>
      </c>
      <c r="E24808" s="161"/>
      <c r="F24808" s="162"/>
      <c r="G24808" s="147"/>
      <c r="H24808" s="146"/>
      <c r="J24808" s="146"/>
      <c r="L24808" s="150"/>
      <c r="N24808" s="163"/>
      <c r="O24808" s="146"/>
      <c r="P24808" s="146"/>
      <c r="Q24808" s="146"/>
      <c r="R24808" s="34"/>
      <c r="S24808" s="35"/>
      <c r="T24808" s="147"/>
    </row>
    <row r="24809">
      <c r="A24809" s="147"/>
      <c r="B24809" s="64"/>
      <c r="C24809" s="147" t="s">
        <v>217</v>
      </c>
      <c r="E24809" s="161"/>
      <c r="F24809" s="162"/>
      <c r="G24809" s="147"/>
      <c r="H24809" s="146"/>
      <c r="J24809" s="146"/>
      <c r="L24809" s="150"/>
      <c r="N24809" s="163"/>
      <c r="O24809" s="146"/>
      <c r="P24809" s="146"/>
      <c r="Q24809" s="146"/>
      <c r="R24809" s="34"/>
      <c r="S24809" s="35"/>
      <c r="T24809" s="147"/>
    </row>
    <row r="24810">
      <c r="A24810" s="147"/>
      <c r="B24810" s="64"/>
      <c r="C24810" s="147" t="s">
        <v>217</v>
      </c>
      <c r="E24810" s="161"/>
      <c r="F24810" s="162"/>
      <c r="G24810" s="147"/>
      <c r="H24810" s="146"/>
      <c r="J24810" s="146"/>
      <c r="L24810" s="150"/>
      <c r="N24810" s="163"/>
      <c r="O24810" s="146"/>
      <c r="P24810" s="146"/>
      <c r="Q24810" s="146"/>
      <c r="R24810" s="34"/>
      <c r="S24810" s="35"/>
      <c r="T24810" s="147"/>
    </row>
    <row r="24811">
      <c r="A24811" s="147"/>
      <c r="B24811" s="64"/>
      <c r="C24811" s="147" t="s">
        <v>217</v>
      </c>
      <c r="E24811" s="161"/>
      <c r="F24811" s="162"/>
      <c r="G24811" s="147"/>
      <c r="H24811" s="146"/>
      <c r="J24811" s="146"/>
      <c r="L24811" s="150"/>
      <c r="N24811" s="163"/>
      <c r="O24811" s="146"/>
      <c r="P24811" s="146"/>
      <c r="Q24811" s="146"/>
      <c r="R24811" s="34"/>
      <c r="S24811" s="35"/>
      <c r="T24811" s="147"/>
    </row>
    <row r="24812">
      <c r="A24812" s="147"/>
      <c r="B24812" s="64"/>
      <c r="C24812" s="147" t="s">
        <v>217</v>
      </c>
      <c r="E24812" s="161"/>
      <c r="F24812" s="162"/>
      <c r="G24812" s="147"/>
      <c r="H24812" s="146"/>
      <c r="J24812" s="146"/>
      <c r="L24812" s="150"/>
      <c r="N24812" s="163"/>
      <c r="O24812" s="146"/>
      <c r="P24812" s="146"/>
      <c r="Q24812" s="146"/>
      <c r="R24812" s="34"/>
      <c r="S24812" s="35"/>
      <c r="T24812" s="147"/>
    </row>
    <row r="24813">
      <c r="A24813" s="147"/>
      <c r="B24813" s="64"/>
      <c r="C24813" s="147" t="s">
        <v>217</v>
      </c>
      <c r="E24813" s="161"/>
      <c r="F24813" s="162"/>
      <c r="G24813" s="147"/>
      <c r="H24813" s="146"/>
      <c r="J24813" s="146"/>
      <c r="L24813" s="150"/>
      <c r="N24813" s="163"/>
      <c r="O24813" s="146"/>
      <c r="P24813" s="146"/>
      <c r="Q24813" s="146"/>
      <c r="R24813" s="34"/>
      <c r="S24813" s="35"/>
      <c r="T24813" s="147"/>
    </row>
    <row r="24814">
      <c r="A24814" s="147"/>
      <c r="B24814" s="64"/>
      <c r="C24814" s="147" t="s">
        <v>217</v>
      </c>
      <c r="E24814" s="161"/>
      <c r="F24814" s="162"/>
      <c r="G24814" s="147"/>
      <c r="H24814" s="146"/>
      <c r="J24814" s="146"/>
      <c r="L24814" s="150"/>
      <c r="N24814" s="163"/>
      <c r="O24814" s="146"/>
      <c r="P24814" s="146"/>
      <c r="Q24814" s="146"/>
      <c r="R24814" s="34"/>
      <c r="S24814" s="35"/>
      <c r="T24814" s="147"/>
    </row>
    <row r="24815">
      <c r="A24815" s="147"/>
      <c r="B24815" s="64"/>
      <c r="C24815" s="147" t="s">
        <v>217</v>
      </c>
      <c r="E24815" s="161"/>
      <c r="F24815" s="162"/>
      <c r="G24815" s="147"/>
      <c r="H24815" s="146"/>
      <c r="J24815" s="146"/>
      <c r="L24815" s="150"/>
      <c r="N24815" s="163"/>
      <c r="O24815" s="146"/>
      <c r="P24815" s="146"/>
      <c r="Q24815" s="146"/>
      <c r="R24815" s="34"/>
      <c r="S24815" s="35"/>
      <c r="T24815" s="147"/>
    </row>
    <row r="24816">
      <c r="A24816" s="147"/>
      <c r="B24816" s="64"/>
      <c r="C24816" s="147" t="s">
        <v>217</v>
      </c>
      <c r="E24816" s="161"/>
      <c r="F24816" s="162"/>
      <c r="G24816" s="147"/>
      <c r="H24816" s="146"/>
      <c r="J24816" s="146"/>
      <c r="L24816" s="150"/>
      <c r="N24816" s="163"/>
      <c r="O24816" s="146"/>
      <c r="P24816" s="146"/>
      <c r="Q24816" s="146"/>
      <c r="R24816" s="34"/>
      <c r="S24816" s="35"/>
      <c r="T24816" s="147"/>
    </row>
    <row r="24817">
      <c r="A24817" s="147"/>
      <c r="B24817" s="64"/>
      <c r="C24817" s="147" t="s">
        <v>217</v>
      </c>
      <c r="E24817" s="161"/>
      <c r="F24817" s="162"/>
      <c r="G24817" s="147"/>
      <c r="H24817" s="146"/>
      <c r="J24817" s="146"/>
      <c r="L24817" s="150"/>
      <c r="N24817" s="163"/>
      <c r="O24817" s="146"/>
      <c r="P24817" s="146"/>
      <c r="Q24817" s="146"/>
      <c r="R24817" s="34"/>
      <c r="S24817" s="35"/>
      <c r="T24817" s="147"/>
    </row>
    <row r="24818">
      <c r="A24818" s="147"/>
      <c r="B24818" s="64"/>
      <c r="C24818" s="147" t="s">
        <v>217</v>
      </c>
      <c r="E24818" s="161"/>
      <c r="F24818" s="162"/>
      <c r="G24818" s="147"/>
      <c r="H24818" s="146"/>
      <c r="J24818" s="146"/>
      <c r="L24818" s="150"/>
      <c r="N24818" s="163"/>
      <c r="O24818" s="146"/>
      <c r="P24818" s="146"/>
      <c r="Q24818" s="146"/>
      <c r="R24818" s="34"/>
      <c r="S24818" s="35"/>
      <c r="T24818" s="147"/>
    </row>
    <row r="24819">
      <c r="A24819" s="147"/>
      <c r="B24819" s="64"/>
      <c r="C24819" s="147" t="s">
        <v>217</v>
      </c>
      <c r="E24819" s="161"/>
      <c r="F24819" s="162"/>
      <c r="G24819" s="147"/>
      <c r="H24819" s="146"/>
      <c r="J24819" s="146"/>
      <c r="L24819" s="150"/>
      <c r="N24819" s="163"/>
      <c r="O24819" s="146"/>
      <c r="P24819" s="146"/>
      <c r="Q24819" s="146"/>
      <c r="R24819" s="34"/>
      <c r="S24819" s="35"/>
      <c r="T24819" s="147"/>
    </row>
    <row r="24820">
      <c r="A24820" s="147"/>
      <c r="B24820" s="64"/>
      <c r="C24820" s="147" t="s">
        <v>217</v>
      </c>
      <c r="E24820" s="161"/>
      <c r="F24820" s="162"/>
      <c r="G24820" s="147"/>
      <c r="H24820" s="146"/>
      <c r="J24820" s="146"/>
      <c r="L24820" s="150"/>
      <c r="N24820" s="163"/>
      <c r="O24820" s="146"/>
      <c r="P24820" s="146"/>
      <c r="Q24820" s="146"/>
      <c r="R24820" s="34"/>
      <c r="S24820" s="35"/>
      <c r="T24820" s="147"/>
    </row>
    <row r="24821">
      <c r="A24821" s="147"/>
      <c r="B24821" s="64"/>
      <c r="C24821" s="147" t="s">
        <v>217</v>
      </c>
      <c r="E24821" s="161"/>
      <c r="F24821" s="162"/>
      <c r="G24821" s="147"/>
      <c r="H24821" s="146"/>
      <c r="J24821" s="146"/>
      <c r="L24821" s="150"/>
      <c r="N24821" s="163"/>
      <c r="O24821" s="146"/>
      <c r="P24821" s="146"/>
      <c r="Q24821" s="146"/>
      <c r="R24821" s="34"/>
      <c r="S24821" s="35"/>
      <c r="T24821" s="147"/>
    </row>
    <row r="24822">
      <c r="A24822" s="147"/>
      <c r="B24822" s="64"/>
      <c r="C24822" s="147" t="s">
        <v>217</v>
      </c>
      <c r="E24822" s="161"/>
      <c r="F24822" s="162"/>
      <c r="G24822" s="147"/>
      <c r="H24822" s="146"/>
      <c r="J24822" s="146"/>
      <c r="L24822" s="150"/>
      <c r="N24822" s="163"/>
      <c r="O24822" s="146"/>
      <c r="P24822" s="146"/>
      <c r="Q24822" s="146"/>
      <c r="R24822" s="34"/>
      <c r="S24822" s="35"/>
      <c r="T24822" s="147"/>
    </row>
    <row r="24823">
      <c r="A24823" s="147"/>
      <c r="B24823" s="64"/>
      <c r="C24823" s="147" t="s">
        <v>217</v>
      </c>
      <c r="E24823" s="161"/>
      <c r="F24823" s="162"/>
      <c r="G24823" s="147"/>
      <c r="H24823" s="146"/>
      <c r="J24823" s="146"/>
      <c r="L24823" s="150"/>
      <c r="N24823" s="163"/>
      <c r="O24823" s="146"/>
      <c r="P24823" s="146"/>
      <c r="Q24823" s="146"/>
      <c r="R24823" s="34"/>
      <c r="S24823" s="35"/>
      <c r="T24823" s="147"/>
    </row>
    <row r="24824">
      <c r="A24824" s="147"/>
      <c r="B24824" s="64"/>
      <c r="C24824" s="147" t="s">
        <v>217</v>
      </c>
      <c r="E24824" s="161"/>
      <c r="F24824" s="162"/>
      <c r="G24824" s="147"/>
      <c r="H24824" s="146"/>
      <c r="J24824" s="146"/>
      <c r="L24824" s="150"/>
      <c r="N24824" s="163"/>
      <c r="O24824" s="146"/>
      <c r="P24824" s="146"/>
      <c r="Q24824" s="146"/>
      <c r="R24824" s="34"/>
      <c r="S24824" s="35"/>
      <c r="T24824" s="147"/>
    </row>
    <row r="24825">
      <c r="A24825" s="147"/>
      <c r="B24825" s="64"/>
      <c r="C24825" s="147" t="s">
        <v>217</v>
      </c>
      <c r="E24825" s="161"/>
      <c r="F24825" s="162"/>
      <c r="G24825" s="147"/>
      <c r="H24825" s="146"/>
      <c r="J24825" s="146"/>
      <c r="L24825" s="150"/>
      <c r="N24825" s="163"/>
      <c r="O24825" s="146"/>
      <c r="P24825" s="146"/>
      <c r="Q24825" s="146"/>
      <c r="R24825" s="34"/>
      <c r="S24825" s="35"/>
      <c r="T24825" s="147"/>
    </row>
    <row r="24826">
      <c r="A24826" s="147"/>
      <c r="B24826" s="64"/>
      <c r="C24826" s="147" t="s">
        <v>217</v>
      </c>
      <c r="E24826" s="161"/>
      <c r="F24826" s="162"/>
      <c r="G24826" s="147"/>
      <c r="H24826" s="146"/>
      <c r="J24826" s="146"/>
      <c r="L24826" s="150"/>
      <c r="N24826" s="163"/>
      <c r="O24826" s="146"/>
      <c r="P24826" s="146"/>
      <c r="Q24826" s="146"/>
      <c r="R24826" s="34"/>
      <c r="S24826" s="35"/>
      <c r="T24826" s="147"/>
    </row>
    <row r="24827">
      <c r="A24827" s="147"/>
      <c r="B24827" s="64"/>
      <c r="C24827" s="147" t="s">
        <v>217</v>
      </c>
      <c r="E24827" s="161"/>
      <c r="F24827" s="162"/>
      <c r="G24827" s="147"/>
      <c r="H24827" s="146"/>
      <c r="J24827" s="146"/>
      <c r="L24827" s="150"/>
      <c r="N24827" s="163"/>
      <c r="O24827" s="146"/>
      <c r="P24827" s="146"/>
      <c r="Q24827" s="146"/>
      <c r="R24827" s="34"/>
      <c r="S24827" s="35"/>
      <c r="T24827" s="147"/>
    </row>
    <row r="24828">
      <c r="A24828" s="147"/>
      <c r="B24828" s="64"/>
      <c r="C24828" s="147" t="s">
        <v>217</v>
      </c>
      <c r="E24828" s="161"/>
      <c r="F24828" s="162"/>
      <c r="G24828" s="147"/>
      <c r="H24828" s="146"/>
      <c r="J24828" s="146"/>
      <c r="L24828" s="150"/>
      <c r="N24828" s="163"/>
      <c r="O24828" s="146"/>
      <c r="P24828" s="146"/>
      <c r="Q24828" s="146"/>
      <c r="R24828" s="34"/>
      <c r="S24828" s="35"/>
      <c r="T24828" s="147"/>
    </row>
    <row r="24829">
      <c r="A24829" s="147"/>
      <c r="B24829" s="64"/>
      <c r="C24829" s="147" t="s">
        <v>217</v>
      </c>
      <c r="E24829" s="161"/>
      <c r="F24829" s="162"/>
      <c r="G24829" s="147"/>
      <c r="H24829" s="146"/>
      <c r="J24829" s="146"/>
      <c r="L24829" s="150"/>
      <c r="N24829" s="163"/>
      <c r="O24829" s="146"/>
      <c r="P24829" s="146"/>
      <c r="Q24829" s="146"/>
      <c r="R24829" s="34"/>
      <c r="S24829" s="35"/>
      <c r="T24829" s="147"/>
    </row>
    <row r="24830">
      <c r="A24830" s="147"/>
      <c r="B24830" s="64"/>
      <c r="C24830" s="147" t="s">
        <v>217</v>
      </c>
      <c r="E24830" s="161"/>
      <c r="F24830" s="162"/>
      <c r="G24830" s="147"/>
      <c r="H24830" s="146"/>
      <c r="J24830" s="146"/>
      <c r="L24830" s="150"/>
      <c r="N24830" s="163"/>
      <c r="O24830" s="146"/>
      <c r="P24830" s="146"/>
      <c r="Q24830" s="146"/>
      <c r="R24830" s="34"/>
      <c r="S24830" s="35"/>
      <c r="T24830" s="147"/>
    </row>
    <row r="24831">
      <c r="A24831" s="147"/>
      <c r="B24831" s="64"/>
      <c r="C24831" s="147" t="s">
        <v>217</v>
      </c>
      <c r="E24831" s="161"/>
      <c r="F24831" s="162"/>
      <c r="G24831" s="147"/>
      <c r="H24831" s="146"/>
      <c r="J24831" s="146"/>
      <c r="L24831" s="150"/>
      <c r="N24831" s="163"/>
      <c r="O24831" s="146"/>
      <c r="P24831" s="146"/>
      <c r="Q24831" s="146"/>
      <c r="R24831" s="34"/>
      <c r="S24831" s="35"/>
      <c r="T24831" s="147"/>
    </row>
    <row r="24832">
      <c r="A24832" s="147"/>
      <c r="B24832" s="64"/>
      <c r="C24832" s="147" t="s">
        <v>217</v>
      </c>
      <c r="E24832" s="161"/>
      <c r="F24832" s="162"/>
      <c r="G24832" s="147"/>
      <c r="H24832" s="146"/>
      <c r="J24832" s="146"/>
      <c r="L24832" s="150"/>
      <c r="N24832" s="163"/>
      <c r="O24832" s="146"/>
      <c r="P24832" s="146"/>
      <c r="Q24832" s="146"/>
      <c r="R24832" s="34"/>
      <c r="S24832" s="35"/>
      <c r="T24832" s="147"/>
    </row>
    <row r="24833">
      <c r="A24833" s="147"/>
      <c r="B24833" s="64"/>
      <c r="C24833" s="147" t="s">
        <v>217</v>
      </c>
      <c r="E24833" s="161"/>
      <c r="F24833" s="162"/>
      <c r="G24833" s="147"/>
      <c r="H24833" s="146"/>
      <c r="J24833" s="146"/>
      <c r="L24833" s="150"/>
      <c r="N24833" s="163"/>
      <c r="O24833" s="146"/>
      <c r="P24833" s="146"/>
      <c r="Q24833" s="146"/>
      <c r="R24833" s="34"/>
      <c r="S24833" s="35"/>
      <c r="T24833" s="147"/>
    </row>
    <row r="24834">
      <c r="A24834" s="147"/>
      <c r="B24834" s="64"/>
      <c r="C24834" s="147" t="s">
        <v>217</v>
      </c>
      <c r="E24834" s="161"/>
      <c r="F24834" s="162"/>
      <c r="G24834" s="147"/>
      <c r="H24834" s="146"/>
      <c r="J24834" s="146"/>
      <c r="L24834" s="150"/>
      <c r="N24834" s="163"/>
      <c r="O24834" s="146"/>
      <c r="P24834" s="146"/>
      <c r="Q24834" s="146"/>
      <c r="R24834" s="34"/>
      <c r="S24834" s="35"/>
      <c r="T24834" s="147"/>
    </row>
    <row r="24835">
      <c r="A24835" s="147"/>
      <c r="B24835" s="64"/>
      <c r="C24835" s="147" t="s">
        <v>217</v>
      </c>
      <c r="E24835" s="161"/>
      <c r="F24835" s="162"/>
      <c r="G24835" s="147"/>
      <c r="H24835" s="146"/>
      <c r="J24835" s="146"/>
      <c r="L24835" s="150"/>
      <c r="N24835" s="163"/>
      <c r="O24835" s="146"/>
      <c r="P24835" s="146"/>
      <c r="Q24835" s="146"/>
      <c r="R24835" s="34"/>
      <c r="S24835" s="35"/>
      <c r="T24835" s="147"/>
    </row>
    <row r="24836">
      <c r="A24836" s="147"/>
      <c r="B24836" s="64"/>
      <c r="C24836" s="147" t="s">
        <v>217</v>
      </c>
      <c r="E24836" s="161"/>
      <c r="F24836" s="162"/>
      <c r="G24836" s="147"/>
      <c r="H24836" s="146"/>
      <c r="J24836" s="146"/>
      <c r="L24836" s="150"/>
      <c r="N24836" s="163"/>
      <c r="O24836" s="146"/>
      <c r="P24836" s="146"/>
      <c r="Q24836" s="146"/>
      <c r="R24836" s="34"/>
      <c r="S24836" s="35"/>
      <c r="T24836" s="147"/>
    </row>
    <row r="24837">
      <c r="A24837" s="147"/>
      <c r="B24837" s="64"/>
      <c r="C24837" s="147" t="s">
        <v>217</v>
      </c>
      <c r="E24837" s="161"/>
      <c r="F24837" s="162"/>
      <c r="G24837" s="147"/>
      <c r="H24837" s="146"/>
      <c r="J24837" s="146"/>
      <c r="L24837" s="150"/>
      <c r="N24837" s="163"/>
      <c r="O24837" s="146"/>
      <c r="P24837" s="146"/>
      <c r="Q24837" s="146"/>
      <c r="R24837" s="34"/>
      <c r="S24837" s="35"/>
      <c r="T24837" s="147"/>
    </row>
    <row r="24838">
      <c r="A24838" s="147"/>
      <c r="B24838" s="64"/>
      <c r="C24838" s="147" t="s">
        <v>217</v>
      </c>
      <c r="E24838" s="161"/>
      <c r="F24838" s="162"/>
      <c r="G24838" s="147"/>
      <c r="H24838" s="146"/>
      <c r="J24838" s="146"/>
      <c r="L24838" s="150"/>
      <c r="N24838" s="163"/>
      <c r="O24838" s="146"/>
      <c r="P24838" s="146"/>
      <c r="Q24838" s="146"/>
      <c r="R24838" s="34"/>
      <c r="S24838" s="35"/>
      <c r="T24838" s="147"/>
    </row>
    <row r="24839">
      <c r="A24839" s="147"/>
      <c r="B24839" s="64"/>
      <c r="C24839" s="147" t="s">
        <v>217</v>
      </c>
      <c r="E24839" s="161"/>
      <c r="F24839" s="162"/>
      <c r="G24839" s="147"/>
      <c r="H24839" s="146"/>
      <c r="J24839" s="146"/>
      <c r="L24839" s="150"/>
      <c r="N24839" s="163"/>
      <c r="O24839" s="146"/>
      <c r="P24839" s="146"/>
      <c r="Q24839" s="146"/>
      <c r="R24839" s="34"/>
      <c r="S24839" s="35"/>
      <c r="T24839" s="147"/>
    </row>
    <row r="24840">
      <c r="A24840" s="147"/>
      <c r="B24840" s="64"/>
      <c r="C24840" s="147" t="s">
        <v>217</v>
      </c>
      <c r="E24840" s="161"/>
      <c r="F24840" s="162"/>
      <c r="G24840" s="147"/>
      <c r="H24840" s="146"/>
      <c r="J24840" s="146"/>
      <c r="L24840" s="150"/>
      <c r="N24840" s="163"/>
      <c r="O24840" s="146"/>
      <c r="P24840" s="146"/>
      <c r="Q24840" s="146"/>
      <c r="R24840" s="34"/>
      <c r="S24840" s="35"/>
      <c r="T24840" s="147"/>
    </row>
    <row r="24841">
      <c r="A24841" s="147"/>
      <c r="B24841" s="64"/>
      <c r="C24841" s="147" t="s">
        <v>217</v>
      </c>
      <c r="E24841" s="161"/>
      <c r="F24841" s="162"/>
      <c r="G24841" s="147"/>
      <c r="H24841" s="146"/>
      <c r="J24841" s="146"/>
      <c r="L24841" s="150"/>
      <c r="N24841" s="163"/>
      <c r="O24841" s="146"/>
      <c r="P24841" s="146"/>
      <c r="Q24841" s="146"/>
      <c r="R24841" s="34"/>
      <c r="S24841" s="35"/>
      <c r="T24841" s="147"/>
    </row>
    <row r="24842">
      <c r="A24842" s="147"/>
      <c r="B24842" s="64"/>
      <c r="C24842" s="147" t="s">
        <v>217</v>
      </c>
      <c r="E24842" s="161"/>
      <c r="F24842" s="162"/>
      <c r="G24842" s="147"/>
      <c r="H24842" s="146"/>
      <c r="J24842" s="146"/>
      <c r="L24842" s="150"/>
      <c r="N24842" s="163"/>
      <c r="O24842" s="146"/>
      <c r="P24842" s="146"/>
      <c r="Q24842" s="146"/>
      <c r="R24842" s="34"/>
      <c r="S24842" s="35"/>
      <c r="T24842" s="147"/>
    </row>
    <row r="24843">
      <c r="A24843" s="147"/>
      <c r="B24843" s="64"/>
      <c r="C24843" s="147" t="s">
        <v>217</v>
      </c>
      <c r="E24843" s="161"/>
      <c r="F24843" s="162"/>
      <c r="G24843" s="147"/>
      <c r="H24843" s="146"/>
      <c r="J24843" s="146"/>
      <c r="L24843" s="150"/>
      <c r="N24843" s="163"/>
      <c r="O24843" s="146"/>
      <c r="P24843" s="146"/>
      <c r="Q24843" s="146"/>
      <c r="R24843" s="34"/>
      <c r="S24843" s="35"/>
      <c r="T24843" s="147"/>
    </row>
    <row r="24844">
      <c r="A24844" s="147"/>
      <c r="B24844" s="64"/>
      <c r="C24844" s="147" t="s">
        <v>217</v>
      </c>
      <c r="E24844" s="161"/>
      <c r="F24844" s="162"/>
      <c r="G24844" s="147"/>
      <c r="H24844" s="146"/>
      <c r="J24844" s="146"/>
      <c r="L24844" s="150"/>
      <c r="N24844" s="163"/>
      <c r="O24844" s="146"/>
      <c r="P24844" s="146"/>
      <c r="Q24844" s="146"/>
      <c r="R24844" s="34"/>
      <c r="S24844" s="35"/>
      <c r="T24844" s="147"/>
    </row>
    <row r="24845">
      <c r="A24845" s="147"/>
      <c r="B24845" s="64"/>
      <c r="C24845" s="147" t="s">
        <v>217</v>
      </c>
      <c r="E24845" s="161"/>
      <c r="F24845" s="162"/>
      <c r="G24845" s="147"/>
      <c r="H24845" s="146"/>
      <c r="J24845" s="146"/>
      <c r="L24845" s="150"/>
      <c r="N24845" s="163"/>
      <c r="O24845" s="146"/>
      <c r="P24845" s="146"/>
      <c r="Q24845" s="146"/>
      <c r="R24845" s="34"/>
      <c r="S24845" s="35"/>
      <c r="T24845" s="147"/>
    </row>
    <row r="24846">
      <c r="A24846" s="147"/>
      <c r="B24846" s="64"/>
      <c r="C24846" s="147" t="s">
        <v>217</v>
      </c>
      <c r="E24846" s="161"/>
      <c r="F24846" s="162"/>
      <c r="G24846" s="147"/>
      <c r="H24846" s="146"/>
      <c r="J24846" s="146"/>
      <c r="L24846" s="150"/>
      <c r="N24846" s="163"/>
      <c r="O24846" s="146"/>
      <c r="P24846" s="146"/>
      <c r="Q24846" s="146"/>
      <c r="R24846" s="34"/>
      <c r="S24846" s="35"/>
      <c r="T24846" s="147"/>
    </row>
    <row r="24847">
      <c r="A24847" s="147"/>
      <c r="B24847" s="64"/>
      <c r="C24847" s="147" t="s">
        <v>217</v>
      </c>
      <c r="E24847" s="161"/>
      <c r="F24847" s="162"/>
      <c r="G24847" s="147"/>
      <c r="H24847" s="146"/>
      <c r="J24847" s="146"/>
      <c r="L24847" s="150"/>
      <c r="N24847" s="163"/>
      <c r="O24847" s="146"/>
      <c r="P24847" s="146"/>
      <c r="Q24847" s="146"/>
      <c r="R24847" s="34"/>
      <c r="S24847" s="35"/>
      <c r="T24847" s="147"/>
    </row>
    <row r="24848">
      <c r="A24848" s="147"/>
      <c r="B24848" s="64"/>
      <c r="C24848" s="147" t="s">
        <v>217</v>
      </c>
      <c r="E24848" s="161"/>
      <c r="F24848" s="162"/>
      <c r="G24848" s="147"/>
      <c r="H24848" s="146"/>
      <c r="J24848" s="146"/>
      <c r="L24848" s="150"/>
      <c r="N24848" s="163"/>
      <c r="O24848" s="146"/>
      <c r="P24848" s="146"/>
      <c r="Q24848" s="146"/>
      <c r="R24848" s="34"/>
      <c r="S24848" s="35"/>
      <c r="T24848" s="147"/>
    </row>
    <row r="24849">
      <c r="A24849" s="147"/>
      <c r="B24849" s="64"/>
      <c r="C24849" s="147" t="s">
        <v>217</v>
      </c>
      <c r="E24849" s="161"/>
      <c r="F24849" s="162"/>
      <c r="G24849" s="147"/>
      <c r="H24849" s="146"/>
      <c r="J24849" s="146"/>
      <c r="L24849" s="150"/>
      <c r="N24849" s="163"/>
      <c r="O24849" s="146"/>
      <c r="P24849" s="146"/>
      <c r="Q24849" s="146"/>
      <c r="R24849" s="34"/>
      <c r="S24849" s="35"/>
      <c r="T24849" s="147"/>
    </row>
    <row r="24850">
      <c r="A24850" s="147"/>
      <c r="B24850" s="64"/>
      <c r="C24850" s="147" t="s">
        <v>217</v>
      </c>
      <c r="E24850" s="161"/>
      <c r="F24850" s="162"/>
      <c r="G24850" s="147"/>
      <c r="H24850" s="146"/>
      <c r="J24850" s="146"/>
      <c r="L24850" s="150"/>
      <c r="N24850" s="163"/>
      <c r="O24850" s="146"/>
      <c r="P24850" s="146"/>
      <c r="Q24850" s="146"/>
      <c r="R24850" s="34"/>
      <c r="S24850" s="35"/>
      <c r="T24850" s="147"/>
    </row>
    <row r="24851">
      <c r="A24851" s="147"/>
      <c r="B24851" s="64"/>
      <c r="C24851" s="147" t="s">
        <v>217</v>
      </c>
      <c r="E24851" s="161"/>
      <c r="F24851" s="162"/>
      <c r="G24851" s="147"/>
      <c r="H24851" s="146"/>
      <c r="J24851" s="146"/>
      <c r="L24851" s="150"/>
      <c r="N24851" s="163"/>
      <c r="O24851" s="146"/>
      <c r="P24851" s="146"/>
      <c r="Q24851" s="146"/>
      <c r="R24851" s="34"/>
      <c r="S24851" s="35"/>
      <c r="T24851" s="147"/>
    </row>
    <row r="24852">
      <c r="A24852" s="147"/>
      <c r="B24852" s="64"/>
      <c r="C24852" s="147" t="s">
        <v>217</v>
      </c>
      <c r="E24852" s="161"/>
      <c r="F24852" s="162"/>
      <c r="G24852" s="147"/>
      <c r="H24852" s="146"/>
      <c r="J24852" s="146"/>
      <c r="L24852" s="150"/>
      <c r="N24852" s="163"/>
      <c r="O24852" s="146"/>
      <c r="P24852" s="146"/>
      <c r="Q24852" s="146"/>
      <c r="R24852" s="34"/>
      <c r="S24852" s="35"/>
      <c r="T24852" s="147"/>
    </row>
    <row r="24853">
      <c r="A24853" s="147"/>
      <c r="B24853" s="64"/>
      <c r="C24853" s="147" t="s">
        <v>217</v>
      </c>
      <c r="E24853" s="161"/>
      <c r="F24853" s="162"/>
      <c r="G24853" s="147"/>
      <c r="H24853" s="146"/>
      <c r="J24853" s="146"/>
      <c r="L24853" s="150"/>
      <c r="N24853" s="163"/>
      <c r="O24853" s="146"/>
      <c r="P24853" s="146"/>
      <c r="Q24853" s="146"/>
      <c r="R24853" s="34"/>
      <c r="S24853" s="35"/>
      <c r="T24853" s="147"/>
    </row>
    <row r="24854">
      <c r="A24854" s="147"/>
      <c r="B24854" s="64"/>
      <c r="C24854" s="147" t="s">
        <v>217</v>
      </c>
      <c r="E24854" s="161"/>
      <c r="F24854" s="162"/>
      <c r="G24854" s="147"/>
      <c r="H24854" s="146"/>
      <c r="J24854" s="146"/>
      <c r="L24854" s="150"/>
      <c r="N24854" s="163"/>
      <c r="O24854" s="146"/>
      <c r="P24854" s="146"/>
      <c r="Q24854" s="146"/>
      <c r="R24854" s="34"/>
      <c r="S24854" s="35"/>
      <c r="T24854" s="147"/>
    </row>
    <row r="24855">
      <c r="A24855" s="147"/>
      <c r="B24855" s="64"/>
      <c r="C24855" s="147" t="s">
        <v>217</v>
      </c>
      <c r="E24855" s="161"/>
      <c r="F24855" s="162"/>
      <c r="G24855" s="147"/>
      <c r="H24855" s="146"/>
      <c r="J24855" s="146"/>
      <c r="L24855" s="150"/>
      <c r="N24855" s="163"/>
      <c r="O24855" s="146"/>
      <c r="P24855" s="146"/>
      <c r="Q24855" s="146"/>
      <c r="R24855" s="34"/>
      <c r="S24855" s="35"/>
      <c r="T24855" s="147"/>
    </row>
    <row r="24856">
      <c r="A24856" s="147"/>
      <c r="B24856" s="64"/>
      <c r="C24856" s="147" t="s">
        <v>217</v>
      </c>
      <c r="E24856" s="161"/>
      <c r="F24856" s="162"/>
      <c r="G24856" s="147"/>
      <c r="H24856" s="146"/>
      <c r="J24856" s="146"/>
      <c r="L24856" s="150"/>
      <c r="N24856" s="163"/>
      <c r="O24856" s="146"/>
      <c r="P24856" s="146"/>
      <c r="Q24856" s="146"/>
      <c r="R24856" s="34"/>
      <c r="S24856" s="35"/>
      <c r="T24856" s="147"/>
    </row>
    <row r="24857">
      <c r="A24857" s="147"/>
      <c r="B24857" s="64"/>
      <c r="C24857" s="147" t="s">
        <v>217</v>
      </c>
      <c r="E24857" s="161"/>
      <c r="F24857" s="162"/>
      <c r="G24857" s="147"/>
      <c r="H24857" s="146"/>
      <c r="J24857" s="146"/>
      <c r="L24857" s="150"/>
      <c r="N24857" s="163"/>
      <c r="O24857" s="146"/>
      <c r="P24857" s="146"/>
      <c r="Q24857" s="146"/>
      <c r="R24857" s="34"/>
      <c r="S24857" s="35"/>
      <c r="T24857" s="147"/>
    </row>
    <row r="24858">
      <c r="A24858" s="147"/>
      <c r="B24858" s="64"/>
      <c r="C24858" s="147" t="s">
        <v>217</v>
      </c>
      <c r="E24858" s="161"/>
      <c r="F24858" s="162"/>
      <c r="G24858" s="147"/>
      <c r="H24858" s="146"/>
      <c r="J24858" s="146"/>
      <c r="L24858" s="150"/>
      <c r="N24858" s="163"/>
      <c r="O24858" s="146"/>
      <c r="P24858" s="146"/>
      <c r="Q24858" s="146"/>
      <c r="R24858" s="34"/>
      <c r="S24858" s="35"/>
      <c r="T24858" s="147"/>
    </row>
    <row r="24859">
      <c r="A24859" s="147"/>
      <c r="B24859" s="64"/>
      <c r="C24859" s="147" t="s">
        <v>217</v>
      </c>
      <c r="E24859" s="161"/>
      <c r="F24859" s="162"/>
      <c r="G24859" s="147"/>
      <c r="H24859" s="146"/>
      <c r="J24859" s="146"/>
      <c r="L24859" s="150"/>
      <c r="N24859" s="163"/>
      <c r="O24859" s="146"/>
      <c r="P24859" s="146"/>
      <c r="Q24859" s="146"/>
      <c r="R24859" s="34"/>
      <c r="S24859" s="35"/>
      <c r="T24859" s="147"/>
    </row>
    <row r="24860">
      <c r="A24860" s="147"/>
      <c r="B24860" s="64"/>
      <c r="C24860" s="147" t="s">
        <v>217</v>
      </c>
      <c r="E24860" s="161"/>
      <c r="F24860" s="162"/>
      <c r="G24860" s="147"/>
      <c r="H24860" s="146"/>
      <c r="J24860" s="146"/>
      <c r="L24860" s="150"/>
      <c r="N24860" s="163"/>
      <c r="O24860" s="146"/>
      <c r="P24860" s="146"/>
      <c r="Q24860" s="146"/>
      <c r="R24860" s="34"/>
      <c r="S24860" s="35"/>
      <c r="T24860" s="147"/>
    </row>
    <row r="24861">
      <c r="A24861" s="147"/>
      <c r="B24861" s="64"/>
      <c r="C24861" s="147" t="s">
        <v>217</v>
      </c>
      <c r="E24861" s="161"/>
      <c r="F24861" s="162"/>
      <c r="G24861" s="147"/>
      <c r="H24861" s="146"/>
      <c r="J24861" s="146"/>
      <c r="L24861" s="150"/>
      <c r="N24861" s="163"/>
      <c r="O24861" s="146"/>
      <c r="P24861" s="146"/>
      <c r="Q24861" s="146"/>
      <c r="R24861" s="34"/>
      <c r="S24861" s="35"/>
      <c r="T24861" s="147"/>
    </row>
    <row r="24862">
      <c r="A24862" s="147"/>
      <c r="B24862" s="64"/>
      <c r="C24862" s="147" t="s">
        <v>217</v>
      </c>
      <c r="E24862" s="161"/>
      <c r="F24862" s="162"/>
      <c r="G24862" s="147"/>
      <c r="H24862" s="146"/>
      <c r="J24862" s="146"/>
      <c r="L24862" s="150"/>
      <c r="N24862" s="163"/>
      <c r="O24862" s="146"/>
      <c r="P24862" s="146"/>
      <c r="Q24862" s="146"/>
      <c r="R24862" s="34"/>
      <c r="S24862" s="35"/>
      <c r="T24862" s="147"/>
    </row>
    <row r="24863">
      <c r="A24863" s="147"/>
      <c r="B24863" s="64"/>
      <c r="C24863" s="147" t="s">
        <v>217</v>
      </c>
      <c r="E24863" s="161"/>
      <c r="F24863" s="162"/>
      <c r="G24863" s="147"/>
      <c r="H24863" s="146"/>
      <c r="J24863" s="146"/>
      <c r="L24863" s="150"/>
      <c r="N24863" s="163"/>
      <c r="O24863" s="146"/>
      <c r="P24863" s="146"/>
      <c r="Q24863" s="146"/>
      <c r="R24863" s="34"/>
      <c r="S24863" s="35"/>
      <c r="T24863" s="147"/>
    </row>
    <row r="24864">
      <c r="A24864" s="147"/>
      <c r="B24864" s="64"/>
      <c r="C24864" s="147" t="s">
        <v>217</v>
      </c>
      <c r="E24864" s="161"/>
      <c r="F24864" s="162"/>
      <c r="G24864" s="147"/>
      <c r="H24864" s="146"/>
      <c r="J24864" s="146"/>
      <c r="L24864" s="150"/>
      <c r="N24864" s="163"/>
      <c r="O24864" s="146"/>
      <c r="P24864" s="146"/>
      <c r="Q24864" s="146"/>
      <c r="R24864" s="34"/>
      <c r="S24864" s="35"/>
      <c r="T24864" s="147"/>
    </row>
    <row r="24865">
      <c r="A24865" s="147"/>
      <c r="B24865" s="64"/>
      <c r="C24865" s="147" t="s">
        <v>217</v>
      </c>
      <c r="E24865" s="161"/>
      <c r="F24865" s="162"/>
      <c r="G24865" s="147"/>
      <c r="H24865" s="146"/>
      <c r="J24865" s="146"/>
      <c r="L24865" s="150"/>
      <c r="N24865" s="163"/>
      <c r="O24865" s="146"/>
      <c r="P24865" s="146"/>
      <c r="Q24865" s="146"/>
      <c r="R24865" s="34"/>
      <c r="S24865" s="35"/>
      <c r="T24865" s="147"/>
    </row>
    <row r="24866">
      <c r="A24866" s="147"/>
      <c r="B24866" s="64"/>
      <c r="C24866" s="147" t="s">
        <v>217</v>
      </c>
      <c r="E24866" s="161"/>
      <c r="F24866" s="162"/>
      <c r="G24866" s="147"/>
      <c r="H24866" s="146"/>
      <c r="J24866" s="146"/>
      <c r="L24866" s="150"/>
      <c r="N24866" s="163"/>
      <c r="O24866" s="146"/>
      <c r="P24866" s="146"/>
      <c r="Q24866" s="146"/>
      <c r="R24866" s="34"/>
      <c r="S24866" s="35"/>
      <c r="T24866" s="147"/>
    </row>
    <row r="24867">
      <c r="A24867" s="147"/>
      <c r="B24867" s="64"/>
      <c r="C24867" s="147" t="s">
        <v>217</v>
      </c>
      <c r="E24867" s="161"/>
      <c r="F24867" s="162"/>
      <c r="G24867" s="147"/>
      <c r="H24867" s="146"/>
      <c r="J24867" s="146"/>
      <c r="L24867" s="150"/>
      <c r="N24867" s="163"/>
      <c r="O24867" s="146"/>
      <c r="P24867" s="146"/>
      <c r="Q24867" s="146"/>
      <c r="R24867" s="34"/>
      <c r="S24867" s="35"/>
      <c r="T24867" s="147"/>
    </row>
    <row r="24868">
      <c r="A24868" s="147"/>
      <c r="B24868" s="64"/>
      <c r="C24868" s="147" t="s">
        <v>217</v>
      </c>
      <c r="E24868" s="161"/>
      <c r="F24868" s="162"/>
      <c r="G24868" s="147"/>
      <c r="H24868" s="146"/>
      <c r="J24868" s="146"/>
      <c r="L24868" s="150"/>
      <c r="N24868" s="163"/>
      <c r="O24868" s="146"/>
      <c r="P24868" s="146"/>
      <c r="Q24868" s="146"/>
      <c r="R24868" s="34"/>
      <c r="S24868" s="35"/>
      <c r="T24868" s="147"/>
    </row>
    <row r="24869">
      <c r="A24869" s="147"/>
      <c r="B24869" s="64"/>
      <c r="C24869" s="147" t="s">
        <v>217</v>
      </c>
      <c r="E24869" s="161"/>
      <c r="F24869" s="162"/>
      <c r="G24869" s="147"/>
      <c r="H24869" s="146"/>
      <c r="J24869" s="146"/>
      <c r="L24869" s="150"/>
      <c r="N24869" s="163"/>
      <c r="O24869" s="146"/>
      <c r="P24869" s="146"/>
      <c r="Q24869" s="146"/>
      <c r="R24869" s="34"/>
      <c r="S24869" s="35"/>
      <c r="T24869" s="147"/>
    </row>
    <row r="24870">
      <c r="A24870" s="147"/>
      <c r="B24870" s="64"/>
      <c r="C24870" s="147" t="s">
        <v>217</v>
      </c>
      <c r="E24870" s="161"/>
      <c r="F24870" s="162"/>
      <c r="G24870" s="147"/>
      <c r="H24870" s="146"/>
      <c r="J24870" s="146"/>
      <c r="L24870" s="150"/>
      <c r="N24870" s="163"/>
      <c r="O24870" s="146"/>
      <c r="P24870" s="146"/>
      <c r="Q24870" s="146"/>
      <c r="R24870" s="34"/>
      <c r="S24870" s="35"/>
      <c r="T24870" s="147"/>
    </row>
    <row r="24871">
      <c r="A24871" s="147"/>
      <c r="B24871" s="64"/>
      <c r="C24871" s="147" t="s">
        <v>217</v>
      </c>
      <c r="E24871" s="161"/>
      <c r="F24871" s="162"/>
      <c r="G24871" s="147"/>
      <c r="H24871" s="146"/>
      <c r="J24871" s="146"/>
      <c r="L24871" s="150"/>
      <c r="N24871" s="163"/>
      <c r="O24871" s="146"/>
      <c r="P24871" s="146"/>
      <c r="Q24871" s="146"/>
      <c r="R24871" s="34"/>
      <c r="S24871" s="35"/>
      <c r="T24871" s="147"/>
    </row>
    <row r="24872">
      <c r="A24872" s="147"/>
      <c r="B24872" s="64"/>
      <c r="C24872" s="147" t="s">
        <v>217</v>
      </c>
      <c r="E24872" s="161"/>
      <c r="F24872" s="162"/>
      <c r="G24872" s="147"/>
      <c r="H24872" s="146"/>
      <c r="J24872" s="146"/>
      <c r="L24872" s="150"/>
      <c r="N24872" s="163"/>
      <c r="O24872" s="146"/>
      <c r="P24872" s="146"/>
      <c r="Q24872" s="146"/>
      <c r="R24872" s="34"/>
      <c r="S24872" s="35"/>
      <c r="T24872" s="147"/>
    </row>
    <row r="24873">
      <c r="A24873" s="147"/>
      <c r="B24873" s="64"/>
      <c r="C24873" s="147" t="s">
        <v>217</v>
      </c>
      <c r="E24873" s="161"/>
      <c r="F24873" s="162"/>
      <c r="G24873" s="147"/>
      <c r="H24873" s="146"/>
      <c r="J24873" s="146"/>
      <c r="L24873" s="150"/>
      <c r="N24873" s="163"/>
      <c r="O24873" s="146"/>
      <c r="P24873" s="146"/>
      <c r="Q24873" s="146"/>
      <c r="R24873" s="34"/>
      <c r="S24873" s="35"/>
      <c r="T24873" s="147"/>
    </row>
    <row r="24874">
      <c r="A24874" s="147"/>
      <c r="B24874" s="64"/>
      <c r="C24874" s="147" t="s">
        <v>217</v>
      </c>
      <c r="E24874" s="161"/>
      <c r="F24874" s="162"/>
      <c r="G24874" s="147"/>
      <c r="H24874" s="146"/>
      <c r="J24874" s="146"/>
      <c r="L24874" s="150"/>
      <c r="N24874" s="163"/>
      <c r="O24874" s="146"/>
      <c r="P24874" s="146"/>
      <c r="Q24874" s="146"/>
      <c r="R24874" s="34"/>
      <c r="S24874" s="35"/>
      <c r="T24874" s="147"/>
    </row>
    <row r="24875">
      <c r="A24875" s="147"/>
      <c r="B24875" s="64"/>
      <c r="C24875" s="147" t="s">
        <v>217</v>
      </c>
      <c r="E24875" s="161"/>
      <c r="F24875" s="162"/>
      <c r="G24875" s="147"/>
      <c r="H24875" s="146"/>
      <c r="J24875" s="146"/>
      <c r="L24875" s="150"/>
      <c r="N24875" s="163"/>
      <c r="O24875" s="146"/>
      <c r="P24875" s="146"/>
      <c r="Q24875" s="146"/>
      <c r="R24875" s="34"/>
      <c r="S24875" s="35"/>
      <c r="T24875" s="147"/>
    </row>
    <row r="24876">
      <c r="A24876" s="147"/>
      <c r="B24876" s="64"/>
      <c r="C24876" s="147" t="s">
        <v>217</v>
      </c>
      <c r="E24876" s="161"/>
      <c r="F24876" s="162"/>
      <c r="G24876" s="147"/>
      <c r="H24876" s="146"/>
      <c r="J24876" s="146"/>
      <c r="L24876" s="150"/>
      <c r="N24876" s="163"/>
      <c r="O24876" s="146"/>
      <c r="P24876" s="146"/>
      <c r="Q24876" s="146"/>
      <c r="R24876" s="34"/>
      <c r="S24876" s="35"/>
      <c r="T24876" s="147"/>
    </row>
    <row r="24877">
      <c r="A24877" s="147"/>
      <c r="B24877" s="64"/>
      <c r="C24877" s="147" t="s">
        <v>217</v>
      </c>
      <c r="E24877" s="161"/>
      <c r="F24877" s="162"/>
      <c r="G24877" s="147"/>
      <c r="H24877" s="146"/>
      <c r="J24877" s="146"/>
      <c r="L24877" s="150"/>
      <c r="N24877" s="163"/>
      <c r="O24877" s="146"/>
      <c r="P24877" s="146"/>
      <c r="Q24877" s="146"/>
      <c r="R24877" s="34"/>
      <c r="S24877" s="35"/>
      <c r="T24877" s="147"/>
    </row>
    <row r="24878">
      <c r="A24878" s="147"/>
      <c r="B24878" s="64"/>
      <c r="C24878" s="147" t="s">
        <v>217</v>
      </c>
      <c r="E24878" s="161"/>
      <c r="F24878" s="162"/>
      <c r="G24878" s="147"/>
      <c r="H24878" s="146"/>
      <c r="J24878" s="146"/>
      <c r="L24878" s="150"/>
      <c r="N24878" s="163"/>
      <c r="O24878" s="146"/>
      <c r="P24878" s="146"/>
      <c r="Q24878" s="146"/>
      <c r="R24878" s="34"/>
      <c r="S24878" s="35"/>
      <c r="T24878" s="147"/>
    </row>
    <row r="24879">
      <c r="A24879" s="147"/>
      <c r="B24879" s="64"/>
      <c r="C24879" s="147" t="s">
        <v>217</v>
      </c>
      <c r="E24879" s="161"/>
      <c r="F24879" s="162"/>
      <c r="G24879" s="147"/>
      <c r="H24879" s="146"/>
      <c r="J24879" s="146"/>
      <c r="L24879" s="150"/>
      <c r="N24879" s="163"/>
      <c r="O24879" s="146"/>
      <c r="P24879" s="146"/>
      <c r="Q24879" s="146"/>
      <c r="R24879" s="34"/>
      <c r="S24879" s="35"/>
      <c r="T24879" s="147"/>
    </row>
    <row r="24880">
      <c r="A24880" s="147"/>
      <c r="B24880" s="64"/>
      <c r="C24880" s="147" t="s">
        <v>217</v>
      </c>
      <c r="E24880" s="161"/>
      <c r="F24880" s="162"/>
      <c r="G24880" s="147"/>
      <c r="H24880" s="146"/>
      <c r="J24880" s="146"/>
      <c r="L24880" s="150"/>
      <c r="N24880" s="163"/>
      <c r="O24880" s="146"/>
      <c r="P24880" s="146"/>
      <c r="Q24880" s="146"/>
      <c r="R24880" s="34"/>
      <c r="S24880" s="35"/>
      <c r="T24880" s="147"/>
    </row>
    <row r="24881">
      <c r="A24881" s="147"/>
      <c r="B24881" s="64"/>
      <c r="C24881" s="147" t="s">
        <v>217</v>
      </c>
      <c r="E24881" s="161"/>
      <c r="F24881" s="162"/>
      <c r="G24881" s="147"/>
      <c r="H24881" s="146"/>
      <c r="J24881" s="146"/>
      <c r="L24881" s="150"/>
      <c r="N24881" s="163"/>
      <c r="O24881" s="146"/>
      <c r="P24881" s="146"/>
      <c r="Q24881" s="146"/>
      <c r="R24881" s="34"/>
      <c r="S24881" s="35"/>
      <c r="T24881" s="147"/>
    </row>
    <row r="24882">
      <c r="A24882" s="147"/>
      <c r="B24882" s="64"/>
      <c r="C24882" s="147" t="s">
        <v>217</v>
      </c>
      <c r="E24882" s="161"/>
      <c r="F24882" s="162"/>
      <c r="G24882" s="147"/>
      <c r="H24882" s="146"/>
      <c r="J24882" s="146"/>
      <c r="L24882" s="150"/>
      <c r="N24882" s="163"/>
      <c r="O24882" s="146"/>
      <c r="P24882" s="146"/>
      <c r="Q24882" s="146"/>
      <c r="R24882" s="34"/>
      <c r="S24882" s="35"/>
      <c r="T24882" s="147"/>
    </row>
    <row r="24883">
      <c r="A24883" s="147"/>
      <c r="B24883" s="64"/>
      <c r="C24883" s="147" t="s">
        <v>217</v>
      </c>
      <c r="E24883" s="161"/>
      <c r="F24883" s="162"/>
      <c r="G24883" s="147"/>
      <c r="H24883" s="146"/>
      <c r="J24883" s="146"/>
      <c r="L24883" s="150"/>
      <c r="N24883" s="163"/>
      <c r="O24883" s="146"/>
      <c r="P24883" s="146"/>
      <c r="Q24883" s="146"/>
      <c r="R24883" s="34"/>
      <c r="S24883" s="35"/>
      <c r="T24883" s="147"/>
    </row>
    <row r="24884">
      <c r="A24884" s="147"/>
      <c r="B24884" s="64"/>
      <c r="C24884" s="147" t="s">
        <v>217</v>
      </c>
      <c r="E24884" s="161"/>
      <c r="F24884" s="162"/>
      <c r="G24884" s="147"/>
      <c r="H24884" s="146"/>
      <c r="J24884" s="146"/>
      <c r="L24884" s="150"/>
      <c r="N24884" s="163"/>
      <c r="O24884" s="146"/>
      <c r="P24884" s="146"/>
      <c r="Q24884" s="146"/>
      <c r="R24884" s="34"/>
      <c r="S24884" s="35"/>
      <c r="T24884" s="147"/>
    </row>
    <row r="24885">
      <c r="A24885" s="147"/>
      <c r="B24885" s="64"/>
      <c r="C24885" s="147" t="s">
        <v>217</v>
      </c>
      <c r="E24885" s="161"/>
      <c r="F24885" s="162"/>
      <c r="G24885" s="147"/>
      <c r="H24885" s="146"/>
      <c r="J24885" s="146"/>
      <c r="L24885" s="150"/>
      <c r="N24885" s="163"/>
      <c r="O24885" s="146"/>
      <c r="P24885" s="146"/>
      <c r="Q24885" s="146"/>
      <c r="R24885" s="34"/>
      <c r="S24885" s="35"/>
      <c r="T24885" s="147"/>
    </row>
    <row r="24886">
      <c r="A24886" s="147"/>
      <c r="B24886" s="64"/>
      <c r="C24886" s="147" t="s">
        <v>217</v>
      </c>
      <c r="E24886" s="161"/>
      <c r="F24886" s="162"/>
      <c r="G24886" s="147"/>
      <c r="H24886" s="146"/>
      <c r="J24886" s="146"/>
      <c r="L24886" s="150"/>
      <c r="N24886" s="163"/>
      <c r="O24886" s="146"/>
      <c r="P24886" s="146"/>
      <c r="Q24886" s="146"/>
      <c r="R24886" s="34"/>
      <c r="S24886" s="35"/>
      <c r="T24886" s="147"/>
    </row>
    <row r="24887">
      <c r="A24887" s="147"/>
      <c r="B24887" s="64"/>
      <c r="C24887" s="147" t="s">
        <v>217</v>
      </c>
      <c r="E24887" s="161"/>
      <c r="F24887" s="162"/>
      <c r="G24887" s="147"/>
      <c r="H24887" s="146"/>
      <c r="J24887" s="146"/>
      <c r="L24887" s="150"/>
      <c r="N24887" s="163"/>
      <c r="O24887" s="146"/>
      <c r="P24887" s="146"/>
      <c r="Q24887" s="146"/>
      <c r="R24887" s="34"/>
      <c r="S24887" s="35"/>
      <c r="T24887" s="147"/>
    </row>
    <row r="24888">
      <c r="A24888" s="147"/>
      <c r="B24888" s="64"/>
      <c r="C24888" s="147" t="s">
        <v>217</v>
      </c>
      <c r="E24888" s="161"/>
      <c r="F24888" s="162"/>
      <c r="G24888" s="147"/>
      <c r="H24888" s="146"/>
      <c r="J24888" s="146"/>
      <c r="L24888" s="150"/>
      <c r="N24888" s="163"/>
      <c r="O24888" s="146"/>
      <c r="P24888" s="146"/>
      <c r="Q24888" s="146"/>
      <c r="R24888" s="34"/>
      <c r="S24888" s="35"/>
      <c r="T24888" s="147"/>
    </row>
    <row r="24889">
      <c r="A24889" s="147"/>
      <c r="B24889" s="64"/>
      <c r="C24889" s="147" t="s">
        <v>217</v>
      </c>
      <c r="E24889" s="161"/>
      <c r="F24889" s="162"/>
      <c r="G24889" s="147"/>
      <c r="H24889" s="146"/>
      <c r="J24889" s="146"/>
      <c r="L24889" s="150"/>
      <c r="N24889" s="163"/>
      <c r="O24889" s="146"/>
      <c r="P24889" s="146"/>
      <c r="Q24889" s="146"/>
      <c r="R24889" s="34"/>
      <c r="S24889" s="35"/>
      <c r="T24889" s="147"/>
    </row>
    <row r="24890">
      <c r="A24890" s="147"/>
      <c r="B24890" s="64"/>
      <c r="C24890" s="147" t="s">
        <v>217</v>
      </c>
      <c r="E24890" s="161"/>
      <c r="F24890" s="162"/>
      <c r="G24890" s="147"/>
      <c r="H24890" s="146"/>
      <c r="J24890" s="146"/>
      <c r="L24890" s="150"/>
      <c r="N24890" s="163"/>
      <c r="O24890" s="146"/>
      <c r="P24890" s="146"/>
      <c r="Q24890" s="146"/>
      <c r="R24890" s="34"/>
      <c r="S24890" s="35"/>
      <c r="T24890" s="147"/>
    </row>
    <row r="24891">
      <c r="A24891" s="147"/>
      <c r="B24891" s="64"/>
      <c r="C24891" s="147" t="s">
        <v>217</v>
      </c>
      <c r="E24891" s="161"/>
      <c r="F24891" s="162"/>
      <c r="G24891" s="147"/>
      <c r="H24891" s="146"/>
      <c r="J24891" s="146"/>
      <c r="L24891" s="150"/>
      <c r="N24891" s="163"/>
      <c r="O24891" s="146"/>
      <c r="P24891" s="146"/>
      <c r="Q24891" s="146"/>
      <c r="R24891" s="34"/>
      <c r="S24891" s="35"/>
      <c r="T24891" s="147"/>
    </row>
    <row r="24892">
      <c r="A24892" s="147"/>
      <c r="B24892" s="64"/>
      <c r="C24892" s="147" t="s">
        <v>217</v>
      </c>
      <c r="E24892" s="161"/>
      <c r="F24892" s="162"/>
      <c r="G24892" s="147"/>
      <c r="H24892" s="146"/>
      <c r="J24892" s="146"/>
      <c r="L24892" s="150"/>
      <c r="N24892" s="163"/>
      <c r="O24892" s="146"/>
      <c r="P24892" s="146"/>
      <c r="Q24892" s="146"/>
      <c r="R24892" s="34"/>
      <c r="S24892" s="35"/>
      <c r="T24892" s="147"/>
    </row>
    <row r="24893">
      <c r="A24893" s="147"/>
      <c r="B24893" s="64"/>
      <c r="C24893" s="147" t="s">
        <v>217</v>
      </c>
      <c r="E24893" s="161"/>
      <c r="F24893" s="162"/>
      <c r="G24893" s="147"/>
      <c r="H24893" s="146"/>
      <c r="J24893" s="146"/>
      <c r="L24893" s="150"/>
      <c r="N24893" s="163"/>
      <c r="O24893" s="146"/>
      <c r="P24893" s="146"/>
      <c r="Q24893" s="146"/>
      <c r="R24893" s="34"/>
      <c r="S24893" s="35"/>
      <c r="T24893" s="147"/>
    </row>
    <row r="24894">
      <c r="A24894" s="147"/>
      <c r="B24894" s="64"/>
      <c r="C24894" s="147" t="s">
        <v>217</v>
      </c>
      <c r="E24894" s="161"/>
      <c r="F24894" s="162"/>
      <c r="G24894" s="147"/>
      <c r="H24894" s="146"/>
      <c r="J24894" s="146"/>
      <c r="L24894" s="150"/>
      <c r="N24894" s="163"/>
      <c r="O24894" s="146"/>
      <c r="P24894" s="146"/>
      <c r="Q24894" s="146"/>
      <c r="R24894" s="34"/>
      <c r="S24894" s="35"/>
      <c r="T24894" s="147"/>
    </row>
    <row r="24895">
      <c r="A24895" s="147"/>
      <c r="B24895" s="64"/>
      <c r="C24895" s="147" t="s">
        <v>217</v>
      </c>
      <c r="E24895" s="161"/>
      <c r="F24895" s="162"/>
      <c r="G24895" s="147"/>
      <c r="H24895" s="146"/>
      <c r="J24895" s="146"/>
      <c r="L24895" s="150"/>
      <c r="N24895" s="163"/>
      <c r="O24895" s="146"/>
      <c r="P24895" s="146"/>
      <c r="Q24895" s="146"/>
      <c r="R24895" s="34"/>
      <c r="S24895" s="35"/>
      <c r="T24895" s="147"/>
    </row>
    <row r="24896">
      <c r="A24896" s="147"/>
      <c r="B24896" s="64"/>
      <c r="C24896" s="147" t="s">
        <v>217</v>
      </c>
      <c r="E24896" s="161"/>
      <c r="F24896" s="162"/>
      <c r="G24896" s="147"/>
      <c r="H24896" s="146"/>
      <c r="J24896" s="146"/>
      <c r="L24896" s="150"/>
      <c r="N24896" s="163"/>
      <c r="O24896" s="146"/>
      <c r="P24896" s="146"/>
      <c r="Q24896" s="146"/>
      <c r="R24896" s="34"/>
      <c r="S24896" s="35"/>
      <c r="T24896" s="147"/>
    </row>
    <row r="24897">
      <c r="A24897" s="147"/>
      <c r="B24897" s="64"/>
      <c r="C24897" s="147" t="s">
        <v>217</v>
      </c>
      <c r="E24897" s="161"/>
      <c r="F24897" s="162"/>
      <c r="G24897" s="147"/>
      <c r="H24897" s="146"/>
      <c r="J24897" s="146"/>
      <c r="L24897" s="150"/>
      <c r="N24897" s="163"/>
      <c r="O24897" s="146"/>
      <c r="P24897" s="146"/>
      <c r="Q24897" s="146"/>
      <c r="R24897" s="34"/>
      <c r="S24897" s="35"/>
      <c r="T24897" s="147"/>
    </row>
    <row r="24898">
      <c r="A24898" s="147"/>
      <c r="B24898" s="64"/>
      <c r="C24898" s="147" t="s">
        <v>217</v>
      </c>
      <c r="E24898" s="161"/>
      <c r="F24898" s="162"/>
      <c r="G24898" s="147"/>
      <c r="H24898" s="146"/>
      <c r="J24898" s="146"/>
      <c r="L24898" s="150"/>
      <c r="N24898" s="163"/>
      <c r="O24898" s="146"/>
      <c r="P24898" s="146"/>
      <c r="Q24898" s="146"/>
      <c r="R24898" s="34"/>
      <c r="S24898" s="35"/>
      <c r="T24898" s="147"/>
    </row>
    <row r="24899">
      <c r="A24899" s="147"/>
      <c r="B24899" s="64"/>
      <c r="C24899" s="147" t="s">
        <v>217</v>
      </c>
      <c r="E24899" s="161"/>
      <c r="F24899" s="162"/>
      <c r="G24899" s="147"/>
      <c r="H24899" s="146"/>
      <c r="J24899" s="146"/>
      <c r="L24899" s="150"/>
      <c r="N24899" s="163"/>
      <c r="O24899" s="146"/>
      <c r="P24899" s="146"/>
      <c r="Q24899" s="146"/>
      <c r="R24899" s="34"/>
      <c r="S24899" s="35"/>
      <c r="T24899" s="147"/>
    </row>
    <row r="24900">
      <c r="A24900" s="147"/>
      <c r="B24900" s="64"/>
      <c r="C24900" s="147" t="s">
        <v>217</v>
      </c>
      <c r="E24900" s="161"/>
      <c r="F24900" s="162"/>
      <c r="G24900" s="147"/>
      <c r="H24900" s="146"/>
      <c r="J24900" s="146"/>
      <c r="L24900" s="150"/>
      <c r="N24900" s="163"/>
      <c r="O24900" s="146"/>
      <c r="P24900" s="146"/>
      <c r="Q24900" s="146"/>
      <c r="R24900" s="34"/>
      <c r="S24900" s="35"/>
      <c r="T24900" s="147"/>
    </row>
    <row r="24901">
      <c r="A24901" s="147"/>
      <c r="B24901" s="64"/>
      <c r="C24901" s="147" t="s">
        <v>217</v>
      </c>
      <c r="E24901" s="161"/>
      <c r="F24901" s="162"/>
      <c r="G24901" s="147"/>
      <c r="H24901" s="146"/>
      <c r="J24901" s="146"/>
      <c r="L24901" s="150"/>
      <c r="N24901" s="163"/>
      <c r="O24901" s="146"/>
      <c r="P24901" s="146"/>
      <c r="Q24901" s="146"/>
      <c r="R24901" s="34"/>
      <c r="S24901" s="35"/>
      <c r="T24901" s="147"/>
    </row>
    <row r="24902">
      <c r="A24902" s="147"/>
      <c r="B24902" s="64"/>
      <c r="C24902" s="147" t="s">
        <v>217</v>
      </c>
      <c r="E24902" s="161"/>
      <c r="F24902" s="162"/>
      <c r="G24902" s="147"/>
      <c r="H24902" s="146"/>
      <c r="J24902" s="146"/>
      <c r="L24902" s="150"/>
      <c r="N24902" s="163"/>
      <c r="O24902" s="146"/>
      <c r="P24902" s="146"/>
      <c r="Q24902" s="146"/>
      <c r="R24902" s="34"/>
      <c r="S24902" s="35"/>
      <c r="T24902" s="147"/>
    </row>
    <row r="24903">
      <c r="A24903" s="147"/>
      <c r="B24903" s="64"/>
      <c r="C24903" s="147" t="s">
        <v>217</v>
      </c>
      <c r="E24903" s="161"/>
      <c r="F24903" s="162"/>
      <c r="G24903" s="147"/>
      <c r="H24903" s="146"/>
      <c r="J24903" s="146"/>
      <c r="L24903" s="150"/>
      <c r="N24903" s="163"/>
      <c r="O24903" s="146"/>
      <c r="P24903" s="146"/>
      <c r="Q24903" s="146"/>
      <c r="R24903" s="34"/>
      <c r="S24903" s="35"/>
      <c r="T24903" s="147"/>
    </row>
    <row r="24904">
      <c r="A24904" s="147"/>
      <c r="B24904" s="64"/>
      <c r="C24904" s="147" t="s">
        <v>217</v>
      </c>
      <c r="E24904" s="161"/>
      <c r="F24904" s="162"/>
      <c r="G24904" s="147"/>
      <c r="H24904" s="146"/>
      <c r="J24904" s="146"/>
      <c r="L24904" s="150"/>
      <c r="N24904" s="163"/>
      <c r="O24904" s="146"/>
      <c r="P24904" s="146"/>
      <c r="Q24904" s="146"/>
      <c r="R24904" s="34"/>
      <c r="S24904" s="35"/>
      <c r="T24904" s="147"/>
    </row>
    <row r="24905">
      <c r="A24905" s="147"/>
      <c r="B24905" s="64"/>
      <c r="C24905" s="147" t="s">
        <v>217</v>
      </c>
      <c r="E24905" s="161"/>
      <c r="F24905" s="162"/>
      <c r="G24905" s="147"/>
      <c r="H24905" s="146"/>
      <c r="J24905" s="146"/>
      <c r="L24905" s="150"/>
      <c r="N24905" s="163"/>
      <c r="O24905" s="146"/>
      <c r="P24905" s="146"/>
      <c r="Q24905" s="146"/>
      <c r="R24905" s="34"/>
      <c r="S24905" s="35"/>
      <c r="T24905" s="147"/>
    </row>
    <row r="24906">
      <c r="A24906" s="147"/>
      <c r="B24906" s="64"/>
      <c r="C24906" s="147" t="s">
        <v>217</v>
      </c>
      <c r="E24906" s="161"/>
      <c r="F24906" s="162"/>
      <c r="G24906" s="147"/>
      <c r="H24906" s="146"/>
      <c r="J24906" s="146"/>
      <c r="L24906" s="150"/>
      <c r="N24906" s="163"/>
      <c r="O24906" s="146"/>
      <c r="P24906" s="146"/>
      <c r="Q24906" s="146"/>
      <c r="R24906" s="34"/>
      <c r="S24906" s="35"/>
      <c r="T24906" s="147"/>
    </row>
    <row r="24907">
      <c r="A24907" s="147"/>
      <c r="B24907" s="64"/>
      <c r="C24907" s="147" t="s">
        <v>217</v>
      </c>
      <c r="E24907" s="161"/>
      <c r="F24907" s="162"/>
      <c r="G24907" s="147"/>
      <c r="H24907" s="146"/>
      <c r="J24907" s="146"/>
      <c r="L24907" s="150"/>
      <c r="N24907" s="163"/>
      <c r="O24907" s="146"/>
      <c r="P24907" s="146"/>
      <c r="Q24907" s="146"/>
      <c r="R24907" s="34"/>
      <c r="S24907" s="35"/>
      <c r="T24907" s="147"/>
    </row>
    <row r="24908">
      <c r="A24908" s="147"/>
      <c r="B24908" s="64"/>
      <c r="C24908" s="147" t="s">
        <v>217</v>
      </c>
      <c r="E24908" s="161"/>
      <c r="F24908" s="162"/>
      <c r="G24908" s="147"/>
      <c r="H24908" s="146"/>
      <c r="J24908" s="146"/>
      <c r="L24908" s="150"/>
      <c r="N24908" s="163"/>
      <c r="O24908" s="146"/>
      <c r="P24908" s="146"/>
      <c r="Q24908" s="146"/>
      <c r="R24908" s="34"/>
      <c r="S24908" s="35"/>
      <c r="T24908" s="147"/>
    </row>
    <row r="24909">
      <c r="A24909" s="147"/>
      <c r="B24909" s="64"/>
      <c r="C24909" s="147" t="s">
        <v>217</v>
      </c>
      <c r="E24909" s="161"/>
      <c r="F24909" s="162"/>
      <c r="G24909" s="147"/>
      <c r="H24909" s="146"/>
      <c r="J24909" s="146"/>
      <c r="L24909" s="150"/>
      <c r="N24909" s="163"/>
      <c r="O24909" s="146"/>
      <c r="P24909" s="146"/>
      <c r="Q24909" s="146"/>
      <c r="R24909" s="34"/>
      <c r="S24909" s="35"/>
      <c r="T24909" s="147"/>
    </row>
    <row r="24910">
      <c r="A24910" s="147"/>
      <c r="B24910" s="64"/>
      <c r="C24910" s="147" t="s">
        <v>217</v>
      </c>
      <c r="E24910" s="161"/>
      <c r="F24910" s="162"/>
      <c r="G24910" s="147"/>
      <c r="H24910" s="146"/>
      <c r="J24910" s="146"/>
      <c r="L24910" s="150"/>
      <c r="N24910" s="163"/>
      <c r="O24910" s="146"/>
      <c r="P24910" s="146"/>
      <c r="Q24910" s="146"/>
      <c r="R24910" s="34"/>
      <c r="S24910" s="35"/>
      <c r="T24910" s="147"/>
    </row>
    <row r="24911">
      <c r="A24911" s="147"/>
      <c r="B24911" s="64"/>
      <c r="C24911" s="147" t="s">
        <v>217</v>
      </c>
      <c r="E24911" s="161"/>
      <c r="F24911" s="162"/>
      <c r="G24911" s="147"/>
      <c r="H24911" s="146"/>
      <c r="J24911" s="146"/>
      <c r="L24911" s="150"/>
      <c r="N24911" s="163"/>
      <c r="O24911" s="146"/>
      <c r="P24911" s="146"/>
      <c r="Q24911" s="146"/>
      <c r="R24911" s="34"/>
      <c r="S24911" s="35"/>
      <c r="T24911" s="147"/>
    </row>
    <row r="24912">
      <c r="A24912" s="147"/>
      <c r="B24912" s="64"/>
      <c r="C24912" s="147" t="s">
        <v>217</v>
      </c>
      <c r="E24912" s="161"/>
      <c r="F24912" s="162"/>
      <c r="G24912" s="147"/>
      <c r="H24912" s="146"/>
      <c r="J24912" s="146"/>
      <c r="L24912" s="150"/>
      <c r="N24912" s="163"/>
      <c r="O24912" s="146"/>
      <c r="P24912" s="146"/>
      <c r="Q24912" s="146"/>
      <c r="R24912" s="34"/>
      <c r="S24912" s="35"/>
      <c r="T24912" s="147"/>
    </row>
    <row r="24913">
      <c r="A24913" s="147"/>
      <c r="B24913" s="64"/>
      <c r="C24913" s="147" t="s">
        <v>217</v>
      </c>
      <c r="E24913" s="161"/>
      <c r="F24913" s="162"/>
      <c r="G24913" s="147"/>
      <c r="H24913" s="146"/>
      <c r="J24913" s="146"/>
      <c r="L24913" s="150"/>
      <c r="N24913" s="163"/>
      <c r="O24913" s="146"/>
      <c r="P24913" s="146"/>
      <c r="Q24913" s="146"/>
      <c r="R24913" s="34"/>
      <c r="S24913" s="35"/>
      <c r="T24913" s="147"/>
    </row>
    <row r="24914">
      <c r="A24914" s="147"/>
      <c r="B24914" s="64"/>
      <c r="C24914" s="147" t="s">
        <v>217</v>
      </c>
      <c r="E24914" s="161"/>
      <c r="F24914" s="162"/>
      <c r="G24914" s="147"/>
      <c r="H24914" s="146"/>
      <c r="J24914" s="146"/>
      <c r="L24914" s="150"/>
      <c r="N24914" s="163"/>
      <c r="O24914" s="146"/>
      <c r="P24914" s="146"/>
      <c r="Q24914" s="146"/>
      <c r="R24914" s="34"/>
      <c r="S24914" s="35"/>
      <c r="T24914" s="147"/>
    </row>
    <row r="24915">
      <c r="A24915" s="147"/>
      <c r="B24915" s="64"/>
      <c r="C24915" s="147" t="s">
        <v>217</v>
      </c>
      <c r="E24915" s="161"/>
      <c r="F24915" s="162"/>
      <c r="G24915" s="147"/>
      <c r="H24915" s="146"/>
      <c r="J24915" s="146"/>
      <c r="L24915" s="150"/>
      <c r="N24915" s="163"/>
      <c r="O24915" s="146"/>
      <c r="P24915" s="146"/>
      <c r="Q24915" s="146"/>
      <c r="R24915" s="34"/>
      <c r="S24915" s="35"/>
      <c r="T24915" s="147"/>
    </row>
    <row r="24916">
      <c r="A24916" s="147"/>
      <c r="B24916" s="64"/>
      <c r="C24916" s="147" t="s">
        <v>217</v>
      </c>
      <c r="E24916" s="161"/>
      <c r="F24916" s="162"/>
      <c r="G24916" s="147"/>
      <c r="H24916" s="146"/>
      <c r="J24916" s="146"/>
      <c r="L24916" s="150"/>
      <c r="N24916" s="163"/>
      <c r="O24916" s="146"/>
      <c r="P24916" s="146"/>
      <c r="Q24916" s="146"/>
      <c r="R24916" s="34"/>
      <c r="S24916" s="35"/>
      <c r="T24916" s="147"/>
    </row>
    <row r="24917">
      <c r="A24917" s="147"/>
      <c r="B24917" s="64"/>
      <c r="C24917" s="147" t="s">
        <v>217</v>
      </c>
      <c r="E24917" s="161"/>
      <c r="F24917" s="162"/>
      <c r="G24917" s="147"/>
      <c r="H24917" s="146"/>
      <c r="J24917" s="146"/>
      <c r="L24917" s="150"/>
      <c r="N24917" s="163"/>
      <c r="O24917" s="146"/>
      <c r="P24917" s="146"/>
      <c r="Q24917" s="146"/>
      <c r="R24917" s="34"/>
      <c r="S24917" s="35"/>
      <c r="T24917" s="147"/>
    </row>
    <row r="24918">
      <c r="A24918" s="147"/>
      <c r="B24918" s="64"/>
      <c r="C24918" s="147" t="s">
        <v>217</v>
      </c>
      <c r="E24918" s="161"/>
      <c r="F24918" s="162"/>
      <c r="G24918" s="147"/>
      <c r="H24918" s="146"/>
      <c r="J24918" s="146"/>
      <c r="L24918" s="150"/>
      <c r="N24918" s="163"/>
      <c r="O24918" s="146"/>
      <c r="P24918" s="146"/>
      <c r="Q24918" s="146"/>
      <c r="R24918" s="34"/>
      <c r="S24918" s="35"/>
      <c r="T24918" s="147"/>
    </row>
    <row r="24919">
      <c r="A24919" s="147"/>
      <c r="B24919" s="64"/>
      <c r="C24919" s="147" t="s">
        <v>217</v>
      </c>
      <c r="E24919" s="161"/>
      <c r="F24919" s="162"/>
      <c r="G24919" s="147"/>
      <c r="H24919" s="146"/>
      <c r="J24919" s="146"/>
      <c r="L24919" s="150"/>
      <c r="N24919" s="163"/>
      <c r="O24919" s="146"/>
      <c r="P24919" s="146"/>
      <c r="Q24919" s="146"/>
      <c r="R24919" s="34"/>
      <c r="S24919" s="35"/>
      <c r="T24919" s="147"/>
    </row>
    <row r="24920">
      <c r="A24920" s="147"/>
      <c r="B24920" s="64"/>
      <c r="C24920" s="147" t="s">
        <v>217</v>
      </c>
      <c r="E24920" s="161"/>
      <c r="F24920" s="162"/>
      <c r="G24920" s="147"/>
      <c r="H24920" s="146"/>
      <c r="J24920" s="146"/>
      <c r="L24920" s="150"/>
      <c r="N24920" s="163"/>
      <c r="O24920" s="146"/>
      <c r="P24920" s="146"/>
      <c r="Q24920" s="146"/>
      <c r="R24920" s="34"/>
      <c r="S24920" s="35"/>
      <c r="T24920" s="147"/>
    </row>
    <row r="24921">
      <c r="A24921" s="147"/>
      <c r="B24921" s="64"/>
      <c r="C24921" s="147" t="s">
        <v>217</v>
      </c>
      <c r="E24921" s="161"/>
      <c r="F24921" s="162"/>
      <c r="G24921" s="147"/>
      <c r="H24921" s="146"/>
      <c r="J24921" s="146"/>
      <c r="L24921" s="150"/>
      <c r="N24921" s="163"/>
      <c r="O24921" s="146"/>
      <c r="P24921" s="146"/>
      <c r="Q24921" s="146"/>
      <c r="R24921" s="34"/>
      <c r="S24921" s="35"/>
      <c r="T24921" s="147"/>
    </row>
    <row r="24922">
      <c r="A24922" s="147"/>
      <c r="B24922" s="64"/>
      <c r="C24922" s="147" t="s">
        <v>217</v>
      </c>
      <c r="E24922" s="161"/>
      <c r="F24922" s="162"/>
      <c r="G24922" s="147"/>
      <c r="H24922" s="146"/>
      <c r="J24922" s="146"/>
      <c r="L24922" s="150"/>
      <c r="N24922" s="163"/>
      <c r="O24922" s="146"/>
      <c r="P24922" s="146"/>
      <c r="Q24922" s="146"/>
      <c r="R24922" s="34"/>
      <c r="S24922" s="35"/>
      <c r="T24922" s="147"/>
    </row>
    <row r="24923">
      <c r="A24923" s="147"/>
      <c r="B24923" s="64"/>
      <c r="C24923" s="147" t="s">
        <v>217</v>
      </c>
      <c r="E24923" s="161"/>
      <c r="F24923" s="162"/>
      <c r="G24923" s="147"/>
      <c r="H24923" s="146"/>
      <c r="J24923" s="146"/>
      <c r="L24923" s="150"/>
      <c r="N24923" s="163"/>
      <c r="O24923" s="146"/>
      <c r="P24923" s="146"/>
      <c r="Q24923" s="146"/>
      <c r="R24923" s="34"/>
      <c r="S24923" s="35"/>
      <c r="T24923" s="147"/>
    </row>
    <row r="24924">
      <c r="A24924" s="147"/>
      <c r="B24924" s="64"/>
      <c r="C24924" s="147" t="s">
        <v>217</v>
      </c>
      <c r="E24924" s="161"/>
      <c r="F24924" s="162"/>
      <c r="G24924" s="147"/>
      <c r="H24924" s="146"/>
      <c r="J24924" s="146"/>
      <c r="L24924" s="150"/>
      <c r="N24924" s="163"/>
      <c r="O24924" s="146"/>
      <c r="P24924" s="146"/>
      <c r="Q24924" s="146"/>
      <c r="R24924" s="34"/>
      <c r="S24924" s="35"/>
      <c r="T24924" s="147"/>
    </row>
    <row r="24925">
      <c r="A24925" s="147"/>
      <c r="B24925" s="64"/>
      <c r="C24925" s="147" t="s">
        <v>217</v>
      </c>
      <c r="E24925" s="161"/>
      <c r="F24925" s="162"/>
      <c r="G24925" s="147"/>
      <c r="H24925" s="146"/>
      <c r="J24925" s="146"/>
      <c r="L24925" s="150"/>
      <c r="N24925" s="163"/>
      <c r="O24925" s="146"/>
      <c r="P24925" s="146"/>
      <c r="Q24925" s="146"/>
      <c r="R24925" s="34"/>
      <c r="S24925" s="35"/>
      <c r="T24925" s="147"/>
    </row>
    <row r="24926">
      <c r="A24926" s="147"/>
      <c r="B24926" s="64"/>
      <c r="C24926" s="147" t="s">
        <v>217</v>
      </c>
      <c r="E24926" s="161"/>
      <c r="F24926" s="162"/>
      <c r="G24926" s="147"/>
      <c r="H24926" s="146"/>
      <c r="J24926" s="146"/>
      <c r="L24926" s="150"/>
      <c r="N24926" s="163"/>
      <c r="O24926" s="146"/>
      <c r="P24926" s="146"/>
      <c r="Q24926" s="146"/>
      <c r="R24926" s="34"/>
      <c r="S24926" s="35"/>
      <c r="T24926" s="147"/>
    </row>
    <row r="24927">
      <c r="A24927" s="147"/>
      <c r="B24927" s="64"/>
      <c r="C24927" s="147" t="s">
        <v>217</v>
      </c>
      <c r="E24927" s="161"/>
      <c r="F24927" s="162"/>
      <c r="G24927" s="147"/>
      <c r="H24927" s="146"/>
      <c r="J24927" s="146"/>
      <c r="L24927" s="150"/>
      <c r="N24927" s="163"/>
      <c r="O24927" s="146"/>
      <c r="P24927" s="146"/>
      <c r="Q24927" s="146"/>
      <c r="R24927" s="34"/>
      <c r="S24927" s="35"/>
      <c r="T24927" s="147"/>
    </row>
    <row r="24928">
      <c r="A24928" s="147"/>
      <c r="B24928" s="64"/>
      <c r="C24928" s="147" t="s">
        <v>217</v>
      </c>
      <c r="E24928" s="161"/>
      <c r="F24928" s="162"/>
      <c r="G24928" s="147"/>
      <c r="H24928" s="146"/>
      <c r="J24928" s="146"/>
      <c r="L24928" s="150"/>
      <c r="N24928" s="163"/>
      <c r="O24928" s="146"/>
      <c r="P24928" s="146"/>
      <c r="Q24928" s="146"/>
      <c r="R24928" s="34"/>
      <c r="S24928" s="35"/>
      <c r="T24928" s="147"/>
    </row>
    <row r="24929">
      <c r="A24929" s="147"/>
      <c r="B24929" s="64"/>
      <c r="C24929" s="147" t="s">
        <v>217</v>
      </c>
      <c r="E24929" s="161"/>
      <c r="F24929" s="162"/>
      <c r="G24929" s="147"/>
      <c r="H24929" s="146"/>
      <c r="J24929" s="146"/>
      <c r="L24929" s="150"/>
      <c r="N24929" s="163"/>
      <c r="O24929" s="146"/>
      <c r="P24929" s="146"/>
      <c r="Q24929" s="146"/>
      <c r="R24929" s="34"/>
      <c r="S24929" s="35"/>
      <c r="T24929" s="147"/>
    </row>
    <row r="24930">
      <c r="A24930" s="147"/>
      <c r="B24930" s="64"/>
      <c r="C24930" s="147" t="s">
        <v>217</v>
      </c>
      <c r="E24930" s="161"/>
      <c r="F24930" s="162"/>
      <c r="G24930" s="147"/>
      <c r="H24930" s="146"/>
      <c r="J24930" s="146"/>
      <c r="L24930" s="150"/>
      <c r="N24930" s="163"/>
      <c r="O24930" s="146"/>
      <c r="P24930" s="146"/>
      <c r="Q24930" s="146"/>
      <c r="R24930" s="34"/>
      <c r="S24930" s="35"/>
      <c r="T24930" s="147"/>
    </row>
    <row r="24931">
      <c r="A24931" s="147"/>
      <c r="B24931" s="64"/>
      <c r="C24931" s="147" t="s">
        <v>217</v>
      </c>
      <c r="E24931" s="161"/>
      <c r="F24931" s="162"/>
      <c r="G24931" s="147"/>
      <c r="H24931" s="146"/>
      <c r="J24931" s="146"/>
      <c r="L24931" s="150"/>
      <c r="N24931" s="163"/>
      <c r="O24931" s="146"/>
      <c r="P24931" s="146"/>
      <c r="Q24931" s="146"/>
      <c r="R24931" s="34"/>
      <c r="S24931" s="35"/>
      <c r="T24931" s="147"/>
    </row>
    <row r="24932">
      <c r="A24932" s="147"/>
      <c r="B24932" s="64"/>
      <c r="C24932" s="147" t="s">
        <v>217</v>
      </c>
      <c r="E24932" s="161"/>
      <c r="F24932" s="162"/>
      <c r="G24932" s="147"/>
      <c r="H24932" s="146"/>
      <c r="J24932" s="146"/>
      <c r="L24932" s="150"/>
      <c r="N24932" s="163"/>
      <c r="O24932" s="146"/>
      <c r="P24932" s="146"/>
      <c r="Q24932" s="146"/>
      <c r="R24932" s="34"/>
      <c r="S24932" s="35"/>
      <c r="T24932" s="147"/>
    </row>
    <row r="24933">
      <c r="A24933" s="147"/>
      <c r="B24933" s="64"/>
      <c r="C24933" s="147" t="s">
        <v>217</v>
      </c>
      <c r="E24933" s="161"/>
      <c r="F24933" s="162"/>
      <c r="G24933" s="147"/>
      <c r="H24933" s="146"/>
      <c r="J24933" s="146"/>
      <c r="L24933" s="150"/>
      <c r="N24933" s="163"/>
      <c r="O24933" s="146"/>
      <c r="P24933" s="146"/>
      <c r="Q24933" s="146"/>
      <c r="R24933" s="34"/>
      <c r="S24933" s="35"/>
      <c r="T24933" s="147"/>
    </row>
    <row r="24934">
      <c r="A24934" s="147"/>
      <c r="B24934" s="64"/>
      <c r="C24934" s="147" t="s">
        <v>217</v>
      </c>
      <c r="E24934" s="161"/>
      <c r="F24934" s="162"/>
      <c r="G24934" s="147"/>
      <c r="H24934" s="146"/>
      <c r="J24934" s="146"/>
      <c r="L24934" s="150"/>
      <c r="N24934" s="163"/>
      <c r="O24934" s="146"/>
      <c r="P24934" s="146"/>
      <c r="Q24934" s="146"/>
      <c r="R24934" s="34"/>
      <c r="S24934" s="35"/>
      <c r="T24934" s="147"/>
    </row>
    <row r="24935">
      <c r="A24935" s="147"/>
      <c r="B24935" s="64"/>
      <c r="C24935" s="147" t="s">
        <v>217</v>
      </c>
      <c r="E24935" s="161"/>
      <c r="F24935" s="162"/>
      <c r="G24935" s="147"/>
      <c r="H24935" s="146"/>
      <c r="J24935" s="146"/>
      <c r="L24935" s="150"/>
      <c r="N24935" s="163"/>
      <c r="O24935" s="146"/>
      <c r="P24935" s="146"/>
      <c r="Q24935" s="146"/>
      <c r="R24935" s="34"/>
      <c r="S24935" s="35"/>
      <c r="T24935" s="147"/>
    </row>
    <row r="24936">
      <c r="A24936" s="147"/>
      <c r="B24936" s="64"/>
      <c r="C24936" s="147" t="s">
        <v>217</v>
      </c>
      <c r="E24936" s="161"/>
      <c r="F24936" s="162"/>
      <c r="G24936" s="147"/>
      <c r="H24936" s="146"/>
      <c r="J24936" s="146"/>
      <c r="L24936" s="150"/>
      <c r="N24936" s="163"/>
      <c r="O24936" s="146"/>
      <c r="P24936" s="146"/>
      <c r="Q24936" s="146"/>
      <c r="R24936" s="34"/>
      <c r="S24936" s="35"/>
      <c r="T24936" s="147"/>
    </row>
    <row r="24937">
      <c r="A24937" s="147"/>
      <c r="B24937" s="64"/>
      <c r="C24937" s="147" t="s">
        <v>217</v>
      </c>
      <c r="E24937" s="161"/>
      <c r="F24937" s="162"/>
      <c r="G24937" s="147"/>
      <c r="H24937" s="146"/>
      <c r="J24937" s="146"/>
      <c r="L24937" s="150"/>
      <c r="N24937" s="163"/>
      <c r="O24937" s="146"/>
      <c r="P24937" s="146"/>
      <c r="Q24937" s="146"/>
      <c r="R24937" s="34"/>
      <c r="S24937" s="35"/>
      <c r="T24937" s="147"/>
    </row>
    <row r="24938">
      <c r="A24938" s="147"/>
      <c r="B24938" s="64"/>
      <c r="C24938" s="147" t="s">
        <v>217</v>
      </c>
      <c r="E24938" s="161"/>
      <c r="F24938" s="162"/>
      <c r="G24938" s="147"/>
      <c r="H24938" s="146"/>
      <c r="J24938" s="146"/>
      <c r="L24938" s="150"/>
      <c r="N24938" s="163"/>
      <c r="O24938" s="146"/>
      <c r="P24938" s="146"/>
      <c r="Q24938" s="146"/>
      <c r="R24938" s="34"/>
      <c r="S24938" s="35"/>
      <c r="T24938" s="147"/>
    </row>
    <row r="24939">
      <c r="A24939" s="147"/>
      <c r="B24939" s="64"/>
      <c r="C24939" s="147" t="s">
        <v>217</v>
      </c>
      <c r="E24939" s="161"/>
      <c r="F24939" s="162"/>
      <c r="G24939" s="147"/>
      <c r="H24939" s="146"/>
      <c r="J24939" s="146"/>
      <c r="L24939" s="150"/>
      <c r="N24939" s="163"/>
      <c r="O24939" s="146"/>
      <c r="P24939" s="146"/>
      <c r="Q24939" s="146"/>
      <c r="R24939" s="34"/>
      <c r="S24939" s="35"/>
      <c r="T24939" s="147"/>
    </row>
    <row r="24940">
      <c r="A24940" s="147"/>
      <c r="B24940" s="64"/>
      <c r="C24940" s="147" t="s">
        <v>217</v>
      </c>
      <c r="E24940" s="161"/>
      <c r="F24940" s="162"/>
      <c r="G24940" s="147"/>
      <c r="H24940" s="146"/>
      <c r="J24940" s="146"/>
      <c r="L24940" s="150"/>
      <c r="N24940" s="163"/>
      <c r="O24940" s="146"/>
      <c r="P24940" s="146"/>
      <c r="Q24940" s="146"/>
      <c r="R24940" s="34"/>
      <c r="S24940" s="35"/>
      <c r="T24940" s="147"/>
    </row>
    <row r="24941">
      <c r="A24941" s="147"/>
      <c r="B24941" s="64"/>
      <c r="C24941" s="147" t="s">
        <v>217</v>
      </c>
      <c r="E24941" s="161"/>
      <c r="F24941" s="162"/>
      <c r="G24941" s="147"/>
      <c r="H24941" s="146"/>
      <c r="J24941" s="146"/>
      <c r="L24941" s="150"/>
      <c r="N24941" s="163"/>
      <c r="O24941" s="146"/>
      <c r="P24941" s="146"/>
      <c r="Q24941" s="146"/>
      <c r="R24941" s="34"/>
      <c r="S24941" s="35"/>
      <c r="T24941" s="147"/>
    </row>
    <row r="24942">
      <c r="A24942" s="147"/>
      <c r="B24942" s="64"/>
      <c r="C24942" s="147" t="s">
        <v>217</v>
      </c>
      <c r="E24942" s="161"/>
      <c r="F24942" s="162"/>
      <c r="G24942" s="147"/>
      <c r="H24942" s="146"/>
      <c r="J24942" s="146"/>
      <c r="L24942" s="150"/>
      <c r="N24942" s="163"/>
      <c r="O24942" s="146"/>
      <c r="P24942" s="146"/>
      <c r="Q24942" s="146"/>
      <c r="R24942" s="34"/>
      <c r="S24942" s="35"/>
      <c r="T24942" s="147"/>
    </row>
    <row r="24943">
      <c r="A24943" s="147"/>
      <c r="B24943" s="64"/>
      <c r="C24943" s="147" t="s">
        <v>217</v>
      </c>
      <c r="E24943" s="161"/>
      <c r="F24943" s="162"/>
      <c r="G24943" s="147"/>
      <c r="H24943" s="146"/>
      <c r="J24943" s="146"/>
      <c r="L24943" s="150"/>
      <c r="N24943" s="163"/>
      <c r="O24943" s="146"/>
      <c r="P24943" s="146"/>
      <c r="Q24943" s="146"/>
      <c r="R24943" s="34"/>
      <c r="S24943" s="35"/>
      <c r="T24943" s="147"/>
    </row>
    <row r="24944">
      <c r="A24944" s="147"/>
      <c r="B24944" s="64"/>
      <c r="C24944" s="147" t="s">
        <v>217</v>
      </c>
      <c r="E24944" s="161"/>
      <c r="F24944" s="162"/>
      <c r="G24944" s="147"/>
      <c r="H24944" s="146"/>
      <c r="J24944" s="146"/>
      <c r="L24944" s="150"/>
      <c r="N24944" s="163"/>
      <c r="O24944" s="146"/>
      <c r="P24944" s="146"/>
      <c r="Q24944" s="146"/>
      <c r="R24944" s="34"/>
      <c r="S24944" s="35"/>
      <c r="T24944" s="147"/>
    </row>
    <row r="24945">
      <c r="A24945" s="147"/>
      <c r="B24945" s="64"/>
      <c r="C24945" s="147" t="s">
        <v>217</v>
      </c>
      <c r="E24945" s="161"/>
      <c r="F24945" s="162"/>
      <c r="G24945" s="147"/>
      <c r="H24945" s="146"/>
      <c r="J24945" s="146"/>
      <c r="L24945" s="150"/>
      <c r="N24945" s="163"/>
      <c r="O24945" s="146"/>
      <c r="P24945" s="146"/>
      <c r="Q24945" s="146"/>
      <c r="R24945" s="34"/>
      <c r="S24945" s="35"/>
      <c r="T24945" s="147"/>
    </row>
    <row r="24946">
      <c r="A24946" s="147"/>
      <c r="B24946" s="64"/>
      <c r="C24946" s="147" t="s">
        <v>217</v>
      </c>
      <c r="E24946" s="161"/>
      <c r="F24946" s="162"/>
      <c r="G24946" s="147"/>
      <c r="H24946" s="146"/>
      <c r="J24946" s="146"/>
      <c r="L24946" s="150"/>
      <c r="N24946" s="163"/>
      <c r="O24946" s="146"/>
      <c r="P24946" s="146"/>
      <c r="Q24946" s="146"/>
      <c r="R24946" s="34"/>
      <c r="S24946" s="35"/>
      <c r="T24946" s="147"/>
    </row>
    <row r="24947">
      <c r="A24947" s="147"/>
      <c r="B24947" s="64"/>
      <c r="C24947" s="147" t="s">
        <v>217</v>
      </c>
      <c r="E24947" s="161"/>
      <c r="F24947" s="162"/>
      <c r="G24947" s="147"/>
      <c r="H24947" s="146"/>
      <c r="J24947" s="146"/>
      <c r="L24947" s="150"/>
      <c r="N24947" s="163"/>
      <c r="O24947" s="146"/>
      <c r="P24947" s="146"/>
      <c r="Q24947" s="146"/>
      <c r="R24947" s="34"/>
      <c r="S24947" s="35"/>
      <c r="T24947" s="147"/>
    </row>
    <row r="24948">
      <c r="A24948" s="147"/>
      <c r="B24948" s="64"/>
      <c r="C24948" s="147" t="s">
        <v>217</v>
      </c>
      <c r="E24948" s="161"/>
      <c r="F24948" s="162"/>
      <c r="G24948" s="147"/>
      <c r="H24948" s="146"/>
      <c r="J24948" s="146"/>
      <c r="L24948" s="150"/>
      <c r="N24948" s="163"/>
      <c r="O24948" s="146"/>
      <c r="P24948" s="146"/>
      <c r="Q24948" s="146"/>
      <c r="R24948" s="34"/>
      <c r="S24948" s="35"/>
      <c r="T24948" s="147"/>
    </row>
    <row r="24949">
      <c r="A24949" s="147"/>
      <c r="B24949" s="64"/>
      <c r="C24949" s="147" t="s">
        <v>217</v>
      </c>
      <c r="E24949" s="161"/>
      <c r="F24949" s="162"/>
      <c r="G24949" s="147"/>
      <c r="H24949" s="146"/>
      <c r="J24949" s="146"/>
      <c r="L24949" s="150"/>
      <c r="N24949" s="163"/>
      <c r="O24949" s="146"/>
      <c r="P24949" s="146"/>
      <c r="Q24949" s="146"/>
      <c r="R24949" s="34"/>
      <c r="S24949" s="35"/>
      <c r="T24949" s="147"/>
    </row>
    <row r="24950">
      <c r="A24950" s="147"/>
      <c r="B24950" s="64"/>
      <c r="C24950" s="147" t="s">
        <v>217</v>
      </c>
      <c r="E24950" s="161"/>
      <c r="F24950" s="162"/>
      <c r="G24950" s="147"/>
      <c r="H24950" s="146"/>
      <c r="J24950" s="146"/>
      <c r="L24950" s="150"/>
      <c r="N24950" s="163"/>
      <c r="O24950" s="146"/>
      <c r="P24950" s="146"/>
      <c r="Q24950" s="146"/>
      <c r="R24950" s="34"/>
      <c r="S24950" s="35"/>
      <c r="T24950" s="147"/>
    </row>
    <row r="24951">
      <c r="A24951" s="147"/>
      <c r="B24951" s="64"/>
      <c r="C24951" s="147" t="s">
        <v>217</v>
      </c>
      <c r="E24951" s="161"/>
      <c r="F24951" s="162"/>
      <c r="G24951" s="147"/>
      <c r="H24951" s="146"/>
      <c r="J24951" s="146"/>
      <c r="L24951" s="150"/>
      <c r="N24951" s="163"/>
      <c r="O24951" s="146"/>
      <c r="P24951" s="146"/>
      <c r="Q24951" s="146"/>
      <c r="R24951" s="34"/>
      <c r="S24951" s="35"/>
      <c r="T24951" s="147"/>
    </row>
    <row r="24952">
      <c r="A24952" s="147"/>
      <c r="B24952" s="64"/>
      <c r="C24952" s="147" t="s">
        <v>217</v>
      </c>
      <c r="E24952" s="161"/>
      <c r="F24952" s="162"/>
      <c r="G24952" s="147"/>
      <c r="H24952" s="146"/>
      <c r="J24952" s="146"/>
      <c r="L24952" s="150"/>
      <c r="N24952" s="163"/>
      <c r="O24952" s="146"/>
      <c r="P24952" s="146"/>
      <c r="Q24952" s="146"/>
      <c r="R24952" s="34"/>
      <c r="S24952" s="35"/>
      <c r="T24952" s="147"/>
    </row>
    <row r="24953">
      <c r="A24953" s="147"/>
      <c r="B24953" s="64"/>
      <c r="C24953" s="147" t="s">
        <v>217</v>
      </c>
      <c r="E24953" s="161"/>
      <c r="F24953" s="162"/>
      <c r="G24953" s="147"/>
      <c r="H24953" s="146"/>
      <c r="J24953" s="146"/>
      <c r="L24953" s="150"/>
      <c r="N24953" s="163"/>
      <c r="O24953" s="146"/>
      <c r="P24953" s="146"/>
      <c r="Q24953" s="146"/>
      <c r="R24953" s="34"/>
      <c r="S24953" s="35"/>
      <c r="T24953" s="147"/>
    </row>
    <row r="24954">
      <c r="A24954" s="147"/>
      <c r="B24954" s="64"/>
      <c r="C24954" s="147" t="s">
        <v>217</v>
      </c>
      <c r="E24954" s="161"/>
      <c r="F24954" s="162"/>
      <c r="G24954" s="147"/>
      <c r="H24954" s="146"/>
      <c r="J24954" s="146"/>
      <c r="L24954" s="150"/>
      <c r="N24954" s="163"/>
      <c r="O24954" s="146"/>
      <c r="P24954" s="146"/>
      <c r="Q24954" s="146"/>
      <c r="R24954" s="34"/>
      <c r="S24954" s="35"/>
      <c r="T24954" s="147"/>
    </row>
    <row r="24955">
      <c r="A24955" s="147"/>
      <c r="B24955" s="64"/>
      <c r="C24955" s="147" t="s">
        <v>217</v>
      </c>
      <c r="E24955" s="161"/>
      <c r="F24955" s="162"/>
      <c r="G24955" s="147"/>
      <c r="H24955" s="146"/>
      <c r="J24955" s="146"/>
      <c r="L24955" s="150"/>
      <c r="N24955" s="163"/>
      <c r="O24955" s="146"/>
      <c r="P24955" s="146"/>
      <c r="Q24955" s="146"/>
      <c r="R24955" s="34"/>
      <c r="S24955" s="35"/>
      <c r="T24955" s="147"/>
    </row>
    <row r="24956">
      <c r="A24956" s="147"/>
      <c r="B24956" s="64"/>
      <c r="C24956" s="147" t="s">
        <v>217</v>
      </c>
      <c r="E24956" s="161"/>
      <c r="F24956" s="162"/>
      <c r="G24956" s="147"/>
      <c r="H24956" s="146"/>
      <c r="J24956" s="146"/>
      <c r="L24956" s="150"/>
      <c r="N24956" s="163"/>
      <c r="O24956" s="146"/>
      <c r="P24956" s="146"/>
      <c r="Q24956" s="146"/>
      <c r="R24956" s="34"/>
      <c r="S24956" s="35"/>
      <c r="T24956" s="147"/>
    </row>
    <row r="24957">
      <c r="A24957" s="147"/>
      <c r="B24957" s="64"/>
      <c r="C24957" s="147" t="s">
        <v>217</v>
      </c>
      <c r="E24957" s="161"/>
      <c r="F24957" s="162"/>
      <c r="G24957" s="147"/>
      <c r="H24957" s="146"/>
      <c r="J24957" s="146"/>
      <c r="L24957" s="150"/>
      <c r="N24957" s="163"/>
      <c r="O24957" s="146"/>
      <c r="P24957" s="146"/>
      <c r="Q24957" s="146"/>
      <c r="R24957" s="34"/>
      <c r="S24957" s="35"/>
      <c r="T24957" s="147"/>
    </row>
    <row r="24958">
      <c r="A24958" s="147"/>
      <c r="B24958" s="64"/>
      <c r="C24958" s="147" t="s">
        <v>217</v>
      </c>
      <c r="E24958" s="161"/>
      <c r="F24958" s="162"/>
      <c r="G24958" s="147"/>
      <c r="H24958" s="146"/>
      <c r="J24958" s="146"/>
      <c r="L24958" s="150"/>
      <c r="N24958" s="163"/>
      <c r="O24958" s="146"/>
      <c r="P24958" s="146"/>
      <c r="Q24958" s="146"/>
      <c r="R24958" s="34"/>
      <c r="S24958" s="35"/>
      <c r="T24958" s="147"/>
    </row>
    <row r="24959">
      <c r="A24959" s="147"/>
      <c r="B24959" s="64"/>
      <c r="C24959" s="147" t="s">
        <v>217</v>
      </c>
      <c r="E24959" s="161"/>
      <c r="F24959" s="162"/>
      <c r="G24959" s="147"/>
      <c r="H24959" s="146"/>
      <c r="J24959" s="146"/>
      <c r="L24959" s="150"/>
      <c r="N24959" s="163"/>
      <c r="O24959" s="146"/>
      <c r="P24959" s="146"/>
      <c r="Q24959" s="146"/>
      <c r="R24959" s="34"/>
      <c r="S24959" s="35"/>
      <c r="T24959" s="147"/>
    </row>
    <row r="24960">
      <c r="A24960" s="147"/>
      <c r="B24960" s="64"/>
      <c r="C24960" s="147" t="s">
        <v>217</v>
      </c>
      <c r="E24960" s="161"/>
      <c r="F24960" s="162"/>
      <c r="G24960" s="147"/>
      <c r="H24960" s="146"/>
      <c r="J24960" s="146"/>
      <c r="L24960" s="150"/>
      <c r="N24960" s="163"/>
      <c r="O24960" s="146"/>
      <c r="P24960" s="146"/>
      <c r="Q24960" s="146"/>
      <c r="R24960" s="34"/>
      <c r="S24960" s="35"/>
      <c r="T24960" s="147"/>
    </row>
    <row r="24961">
      <c r="A24961" s="147"/>
      <c r="B24961" s="64"/>
      <c r="C24961" s="147" t="s">
        <v>217</v>
      </c>
      <c r="E24961" s="161"/>
      <c r="F24961" s="162"/>
      <c r="G24961" s="147"/>
      <c r="H24961" s="146"/>
      <c r="J24961" s="146"/>
      <c r="L24961" s="150"/>
      <c r="N24961" s="163"/>
      <c r="O24961" s="146"/>
      <c r="P24961" s="146"/>
      <c r="Q24961" s="146"/>
      <c r="R24961" s="34"/>
      <c r="S24961" s="35"/>
      <c r="T24961" s="147"/>
    </row>
    <row r="24962">
      <c r="A24962" s="147"/>
      <c r="B24962" s="64"/>
      <c r="C24962" s="147" t="s">
        <v>217</v>
      </c>
      <c r="E24962" s="161"/>
      <c r="F24962" s="162"/>
      <c r="G24962" s="147"/>
      <c r="H24962" s="146"/>
      <c r="J24962" s="146"/>
      <c r="L24962" s="150"/>
      <c r="N24962" s="163"/>
      <c r="O24962" s="146"/>
      <c r="P24962" s="146"/>
      <c r="Q24962" s="146"/>
      <c r="R24962" s="34"/>
      <c r="S24962" s="35"/>
      <c r="T24962" s="147"/>
    </row>
    <row r="24963">
      <c r="A24963" s="147"/>
      <c r="B24963" s="64"/>
      <c r="C24963" s="147" t="s">
        <v>217</v>
      </c>
      <c r="E24963" s="161"/>
      <c r="F24963" s="162"/>
      <c r="G24963" s="147"/>
      <c r="H24963" s="146"/>
      <c r="J24963" s="146"/>
      <c r="L24963" s="150"/>
      <c r="N24963" s="163"/>
      <c r="O24963" s="146"/>
      <c r="P24963" s="146"/>
      <c r="Q24963" s="146"/>
      <c r="R24963" s="34"/>
      <c r="S24963" s="35"/>
      <c r="T24963" s="147"/>
    </row>
    <row r="24964">
      <c r="A24964" s="147"/>
      <c r="B24964" s="64"/>
      <c r="C24964" s="147" t="s">
        <v>217</v>
      </c>
      <c r="E24964" s="161"/>
      <c r="F24964" s="162"/>
      <c r="G24964" s="147"/>
      <c r="H24964" s="146"/>
      <c r="J24964" s="146"/>
      <c r="L24964" s="150"/>
      <c r="N24964" s="163"/>
      <c r="O24964" s="146"/>
      <c r="P24964" s="146"/>
      <c r="Q24964" s="146"/>
      <c r="R24964" s="34"/>
      <c r="S24964" s="35"/>
      <c r="T24964" s="147"/>
    </row>
    <row r="24965">
      <c r="A24965" s="147"/>
      <c r="B24965" s="64"/>
      <c r="C24965" s="147" t="s">
        <v>217</v>
      </c>
      <c r="E24965" s="161"/>
      <c r="F24965" s="162"/>
      <c r="G24965" s="147"/>
      <c r="H24965" s="146"/>
      <c r="J24965" s="146"/>
      <c r="L24965" s="150"/>
      <c r="N24965" s="163"/>
      <c r="O24965" s="146"/>
      <c r="P24965" s="146"/>
      <c r="Q24965" s="146"/>
      <c r="R24965" s="34"/>
      <c r="S24965" s="35"/>
      <c r="T24965" s="147"/>
    </row>
    <row r="24966">
      <c r="A24966" s="147"/>
      <c r="B24966" s="64"/>
      <c r="C24966" s="147" t="s">
        <v>217</v>
      </c>
      <c r="E24966" s="161"/>
      <c r="F24966" s="162"/>
      <c r="G24966" s="147"/>
      <c r="H24966" s="146"/>
      <c r="J24966" s="146"/>
      <c r="L24966" s="150"/>
      <c r="N24966" s="163"/>
      <c r="O24966" s="146"/>
      <c r="P24966" s="146"/>
      <c r="Q24966" s="146"/>
      <c r="R24966" s="34"/>
      <c r="S24966" s="35"/>
      <c r="T24966" s="147"/>
    </row>
    <row r="24967">
      <c r="A24967" s="147"/>
      <c r="B24967" s="64"/>
      <c r="C24967" s="147" t="s">
        <v>217</v>
      </c>
      <c r="E24967" s="161"/>
      <c r="F24967" s="162"/>
      <c r="G24967" s="147"/>
      <c r="H24967" s="146"/>
      <c r="J24967" s="146"/>
      <c r="L24967" s="150"/>
      <c r="N24967" s="163"/>
      <c r="O24967" s="146"/>
      <c r="P24967" s="146"/>
      <c r="Q24967" s="146"/>
      <c r="R24967" s="34"/>
      <c r="S24967" s="35"/>
      <c r="T24967" s="147"/>
    </row>
    <row r="24968">
      <c r="A24968" s="147"/>
      <c r="B24968" s="64"/>
      <c r="C24968" s="147" t="s">
        <v>217</v>
      </c>
      <c r="E24968" s="161"/>
      <c r="F24968" s="162"/>
      <c r="G24968" s="147"/>
      <c r="H24968" s="146"/>
      <c r="J24968" s="146"/>
      <c r="L24968" s="150"/>
      <c r="N24968" s="163"/>
      <c r="O24968" s="146"/>
      <c r="P24968" s="146"/>
      <c r="Q24968" s="146"/>
      <c r="R24968" s="34"/>
      <c r="S24968" s="35"/>
      <c r="T24968" s="147"/>
    </row>
    <row r="24969">
      <c r="A24969" s="147"/>
      <c r="B24969" s="64"/>
      <c r="C24969" s="147" t="s">
        <v>217</v>
      </c>
      <c r="E24969" s="161"/>
      <c r="F24969" s="162"/>
      <c r="G24969" s="147"/>
      <c r="H24969" s="146"/>
      <c r="J24969" s="146"/>
      <c r="L24969" s="150"/>
      <c r="N24969" s="163"/>
      <c r="O24969" s="146"/>
      <c r="P24969" s="146"/>
      <c r="Q24969" s="146"/>
      <c r="R24969" s="34"/>
      <c r="S24969" s="35"/>
      <c r="T24969" s="147"/>
    </row>
    <row r="24970">
      <c r="A24970" s="147"/>
      <c r="B24970" s="64"/>
      <c r="C24970" s="147" t="s">
        <v>217</v>
      </c>
      <c r="E24970" s="161"/>
      <c r="F24970" s="162"/>
      <c r="G24970" s="147"/>
      <c r="H24970" s="146"/>
      <c r="J24970" s="146"/>
      <c r="L24970" s="150"/>
      <c r="N24970" s="163"/>
      <c r="O24970" s="146"/>
      <c r="P24970" s="146"/>
      <c r="Q24970" s="146"/>
      <c r="R24970" s="34"/>
      <c r="S24970" s="35"/>
      <c r="T24970" s="147"/>
    </row>
    <row r="24971">
      <c r="A24971" s="147"/>
      <c r="B24971" s="64"/>
      <c r="C24971" s="147" t="s">
        <v>217</v>
      </c>
      <c r="E24971" s="161"/>
      <c r="F24971" s="162"/>
      <c r="G24971" s="147"/>
      <c r="H24971" s="146"/>
      <c r="J24971" s="146"/>
      <c r="L24971" s="150"/>
      <c r="N24971" s="163"/>
      <c r="O24971" s="146"/>
      <c r="P24971" s="146"/>
      <c r="Q24971" s="146"/>
      <c r="R24971" s="34"/>
      <c r="S24971" s="35"/>
      <c r="T24971" s="147"/>
    </row>
    <row r="24972">
      <c r="A24972" s="147"/>
      <c r="B24972" s="64"/>
      <c r="C24972" s="147" t="s">
        <v>217</v>
      </c>
      <c r="E24972" s="161"/>
      <c r="F24972" s="162"/>
      <c r="G24972" s="147"/>
      <c r="H24972" s="146"/>
      <c r="J24972" s="146"/>
      <c r="L24972" s="150"/>
      <c r="N24972" s="163"/>
      <c r="O24972" s="146"/>
      <c r="P24972" s="146"/>
      <c r="Q24972" s="146"/>
      <c r="R24972" s="34"/>
      <c r="S24972" s="35"/>
      <c r="T24972" s="147"/>
    </row>
    <row r="24973">
      <c r="A24973" s="147"/>
      <c r="B24973" s="64"/>
      <c r="C24973" s="147" t="s">
        <v>217</v>
      </c>
      <c r="E24973" s="161"/>
      <c r="F24973" s="162"/>
      <c r="G24973" s="147"/>
      <c r="H24973" s="146"/>
      <c r="J24973" s="146"/>
      <c r="L24973" s="150"/>
      <c r="N24973" s="163"/>
      <c r="O24973" s="146"/>
      <c r="P24973" s="146"/>
      <c r="Q24973" s="146"/>
      <c r="R24973" s="34"/>
      <c r="S24973" s="35"/>
      <c r="T24973" s="147"/>
    </row>
    <row r="24974">
      <c r="A24974" s="147"/>
      <c r="B24974" s="64"/>
      <c r="C24974" s="147" t="s">
        <v>217</v>
      </c>
      <c r="E24974" s="161"/>
      <c r="F24974" s="162"/>
      <c r="G24974" s="147"/>
      <c r="H24974" s="146"/>
      <c r="J24974" s="146"/>
      <c r="L24974" s="150"/>
      <c r="N24974" s="163"/>
      <c r="O24974" s="146"/>
      <c r="P24974" s="146"/>
      <c r="Q24974" s="146"/>
      <c r="R24974" s="34"/>
      <c r="S24974" s="35"/>
      <c r="T24974" s="147"/>
    </row>
    <row r="24975">
      <c r="A24975" s="147"/>
      <c r="B24975" s="64"/>
      <c r="C24975" s="147" t="s">
        <v>217</v>
      </c>
      <c r="E24975" s="161"/>
      <c r="F24975" s="162"/>
      <c r="G24975" s="147"/>
      <c r="H24975" s="146"/>
      <c r="J24975" s="146"/>
      <c r="L24975" s="150"/>
      <c r="N24975" s="163"/>
      <c r="O24975" s="146"/>
      <c r="P24975" s="146"/>
      <c r="Q24975" s="146"/>
      <c r="R24975" s="34"/>
      <c r="S24975" s="35"/>
      <c r="T24975" s="147"/>
    </row>
    <row r="24976">
      <c r="A24976" s="147"/>
      <c r="B24976" s="64"/>
      <c r="C24976" s="147" t="s">
        <v>217</v>
      </c>
      <c r="E24976" s="161"/>
      <c r="F24976" s="162"/>
      <c r="G24976" s="147"/>
      <c r="H24976" s="146"/>
      <c r="J24976" s="146"/>
      <c r="L24976" s="150"/>
      <c r="N24976" s="163"/>
      <c r="O24976" s="146"/>
      <c r="P24976" s="146"/>
      <c r="Q24976" s="146"/>
      <c r="R24976" s="34"/>
      <c r="S24976" s="35"/>
      <c r="T24976" s="147"/>
    </row>
    <row r="24977">
      <c r="A24977" s="147"/>
      <c r="B24977" s="64"/>
      <c r="C24977" s="147" t="s">
        <v>217</v>
      </c>
      <c r="E24977" s="161"/>
      <c r="F24977" s="162"/>
      <c r="G24977" s="147"/>
      <c r="H24977" s="146"/>
      <c r="J24977" s="146"/>
      <c r="L24977" s="150"/>
      <c r="N24977" s="163"/>
      <c r="O24977" s="146"/>
      <c r="P24977" s="146"/>
      <c r="Q24977" s="146"/>
      <c r="R24977" s="34"/>
      <c r="S24977" s="35"/>
      <c r="T24977" s="147"/>
    </row>
    <row r="24978">
      <c r="A24978" s="147"/>
      <c r="B24978" s="64"/>
      <c r="C24978" s="147" t="s">
        <v>217</v>
      </c>
      <c r="E24978" s="161"/>
      <c r="F24978" s="162"/>
      <c r="G24978" s="147"/>
      <c r="H24978" s="146"/>
      <c r="J24978" s="146"/>
      <c r="L24978" s="150"/>
      <c r="N24978" s="163"/>
      <c r="O24978" s="146"/>
      <c r="P24978" s="146"/>
      <c r="Q24978" s="146"/>
      <c r="R24978" s="34"/>
      <c r="S24978" s="35"/>
      <c r="T24978" s="147"/>
    </row>
    <row r="24979">
      <c r="A24979" s="147"/>
      <c r="B24979" s="64"/>
      <c r="C24979" s="147" t="s">
        <v>217</v>
      </c>
      <c r="E24979" s="161"/>
      <c r="F24979" s="162"/>
      <c r="G24979" s="147"/>
      <c r="H24979" s="146"/>
      <c r="J24979" s="146"/>
      <c r="L24979" s="150"/>
      <c r="N24979" s="163"/>
      <c r="O24979" s="146"/>
      <c r="P24979" s="146"/>
      <c r="Q24979" s="146"/>
      <c r="R24979" s="34"/>
      <c r="S24979" s="35"/>
      <c r="T24979" s="147"/>
    </row>
    <row r="24980">
      <c r="A24980" s="147"/>
      <c r="B24980" s="64"/>
      <c r="C24980" s="147" t="s">
        <v>217</v>
      </c>
      <c r="E24980" s="161"/>
      <c r="F24980" s="162"/>
      <c r="G24980" s="147"/>
      <c r="H24980" s="146"/>
      <c r="J24980" s="146"/>
      <c r="L24980" s="150"/>
      <c r="N24980" s="163"/>
      <c r="O24980" s="146"/>
      <c r="P24980" s="146"/>
      <c r="Q24980" s="146"/>
      <c r="R24980" s="34"/>
      <c r="S24980" s="35"/>
      <c r="T24980" s="147"/>
    </row>
    <row r="24981">
      <c r="A24981" s="147"/>
      <c r="B24981" s="64"/>
      <c r="C24981" s="147" t="s">
        <v>217</v>
      </c>
      <c r="E24981" s="161"/>
      <c r="F24981" s="162"/>
      <c r="G24981" s="147"/>
      <c r="H24981" s="146"/>
      <c r="J24981" s="146"/>
      <c r="L24981" s="150"/>
      <c r="N24981" s="163"/>
      <c r="O24981" s="146"/>
      <c r="P24981" s="146"/>
      <c r="Q24981" s="146"/>
      <c r="R24981" s="34"/>
      <c r="S24981" s="35"/>
      <c r="T24981" s="147"/>
    </row>
    <row r="24982">
      <c r="A24982" s="147"/>
      <c r="B24982" s="64"/>
      <c r="C24982" s="147" t="s">
        <v>217</v>
      </c>
      <c r="E24982" s="161"/>
      <c r="F24982" s="162"/>
      <c r="G24982" s="147"/>
      <c r="H24982" s="146"/>
      <c r="J24982" s="146"/>
      <c r="L24982" s="150"/>
      <c r="N24982" s="163"/>
      <c r="O24982" s="146"/>
      <c r="P24982" s="146"/>
      <c r="Q24982" s="146"/>
      <c r="R24982" s="34"/>
      <c r="S24982" s="35"/>
      <c r="T24982" s="147"/>
    </row>
    <row r="24983">
      <c r="A24983" s="147"/>
      <c r="B24983" s="64"/>
      <c r="C24983" s="147" t="s">
        <v>217</v>
      </c>
      <c r="E24983" s="161"/>
      <c r="F24983" s="162"/>
      <c r="G24983" s="147"/>
      <c r="H24983" s="146"/>
      <c r="J24983" s="146"/>
      <c r="L24983" s="150"/>
      <c r="N24983" s="163"/>
      <c r="O24983" s="146"/>
      <c r="P24983" s="146"/>
      <c r="Q24983" s="146"/>
      <c r="R24983" s="34"/>
      <c r="S24983" s="35"/>
      <c r="T24983" s="147"/>
    </row>
    <row r="24984">
      <c r="A24984" s="147"/>
      <c r="B24984" s="64"/>
      <c r="C24984" s="147" t="s">
        <v>217</v>
      </c>
      <c r="E24984" s="161"/>
      <c r="F24984" s="162"/>
      <c r="G24984" s="147"/>
      <c r="H24984" s="146"/>
      <c r="J24984" s="146"/>
      <c r="L24984" s="150"/>
      <c r="N24984" s="163"/>
      <c r="O24984" s="146"/>
      <c r="P24984" s="146"/>
      <c r="Q24984" s="146"/>
      <c r="R24984" s="34"/>
      <c r="S24984" s="35"/>
      <c r="T24984" s="147"/>
    </row>
    <row r="24985">
      <c r="A24985" s="147"/>
      <c r="B24985" s="64"/>
      <c r="C24985" s="147" t="s">
        <v>217</v>
      </c>
      <c r="E24985" s="161"/>
      <c r="F24985" s="162"/>
      <c r="G24985" s="147"/>
      <c r="H24985" s="146"/>
      <c r="J24985" s="146"/>
      <c r="L24985" s="150"/>
      <c r="N24985" s="163"/>
      <c r="O24985" s="146"/>
      <c r="P24985" s="146"/>
      <c r="Q24985" s="146"/>
      <c r="R24985" s="34"/>
      <c r="S24985" s="35"/>
      <c r="T24985" s="147"/>
    </row>
    <row r="24986">
      <c r="A24986" s="147"/>
      <c r="B24986" s="64"/>
      <c r="C24986" s="147" t="s">
        <v>217</v>
      </c>
      <c r="E24986" s="161"/>
      <c r="F24986" s="162"/>
      <c r="G24986" s="147"/>
      <c r="H24986" s="146"/>
      <c r="J24986" s="146"/>
      <c r="L24986" s="150"/>
      <c r="N24986" s="163"/>
      <c r="O24986" s="146"/>
      <c r="P24986" s="146"/>
      <c r="Q24986" s="146"/>
      <c r="R24986" s="34"/>
      <c r="S24986" s="35"/>
      <c r="T24986" s="147"/>
    </row>
    <row r="24987">
      <c r="A24987" s="147"/>
      <c r="B24987" s="64"/>
      <c r="C24987" s="147" t="s">
        <v>217</v>
      </c>
      <c r="E24987" s="161"/>
      <c r="F24987" s="162"/>
      <c r="G24987" s="147"/>
      <c r="H24987" s="146"/>
      <c r="J24987" s="146"/>
      <c r="L24987" s="150"/>
      <c r="N24987" s="163"/>
      <c r="O24987" s="146"/>
      <c r="P24987" s="146"/>
      <c r="Q24987" s="146"/>
      <c r="R24987" s="34"/>
      <c r="S24987" s="35"/>
      <c r="T24987" s="147"/>
    </row>
    <row r="24988">
      <c r="A24988" s="147"/>
      <c r="B24988" s="64"/>
      <c r="C24988" s="147" t="s">
        <v>217</v>
      </c>
      <c r="E24988" s="161"/>
      <c r="F24988" s="162"/>
      <c r="G24988" s="147"/>
      <c r="H24988" s="146"/>
      <c r="J24988" s="146"/>
      <c r="L24988" s="150"/>
      <c r="N24988" s="163"/>
      <c r="O24988" s="146"/>
      <c r="P24988" s="146"/>
      <c r="Q24988" s="146"/>
      <c r="R24988" s="34"/>
      <c r="S24988" s="35"/>
      <c r="T24988" s="147"/>
    </row>
    <row r="24989">
      <c r="A24989" s="147"/>
      <c r="B24989" s="64"/>
      <c r="C24989" s="147" t="s">
        <v>217</v>
      </c>
      <c r="E24989" s="161"/>
      <c r="F24989" s="162"/>
      <c r="G24989" s="147"/>
      <c r="H24989" s="146"/>
      <c r="J24989" s="146"/>
      <c r="L24989" s="150"/>
      <c r="N24989" s="163"/>
      <c r="O24989" s="146"/>
      <c r="P24989" s="146"/>
      <c r="Q24989" s="146"/>
      <c r="R24989" s="34"/>
      <c r="S24989" s="35"/>
      <c r="T24989" s="147"/>
    </row>
    <row r="24990">
      <c r="A24990" s="147"/>
      <c r="B24990" s="64"/>
      <c r="C24990" s="147" t="s">
        <v>217</v>
      </c>
      <c r="E24990" s="161"/>
      <c r="F24990" s="162"/>
      <c r="G24990" s="147"/>
      <c r="H24990" s="146"/>
      <c r="J24990" s="146"/>
      <c r="L24990" s="150"/>
      <c r="N24990" s="163"/>
      <c r="O24990" s="146"/>
      <c r="P24990" s="146"/>
      <c r="Q24990" s="146"/>
      <c r="R24990" s="34"/>
      <c r="S24990" s="35"/>
      <c r="T24990" s="147"/>
    </row>
    <row r="24991">
      <c r="A24991" s="147"/>
      <c r="B24991" s="64"/>
      <c r="C24991" s="147" t="s">
        <v>217</v>
      </c>
      <c r="E24991" s="161"/>
      <c r="F24991" s="162"/>
      <c r="G24991" s="147"/>
      <c r="H24991" s="146"/>
      <c r="J24991" s="146"/>
      <c r="L24991" s="150"/>
      <c r="N24991" s="163"/>
      <c r="O24991" s="146"/>
      <c r="P24991" s="146"/>
      <c r="Q24991" s="146"/>
      <c r="R24991" s="34"/>
      <c r="S24991" s="35"/>
      <c r="T24991" s="147"/>
    </row>
    <row r="24992">
      <c r="A24992" s="147"/>
      <c r="B24992" s="64"/>
      <c r="C24992" s="147" t="s">
        <v>217</v>
      </c>
      <c r="E24992" s="161"/>
      <c r="F24992" s="162"/>
      <c r="G24992" s="147"/>
      <c r="H24992" s="146"/>
      <c r="J24992" s="146"/>
      <c r="L24992" s="150"/>
      <c r="N24992" s="163"/>
      <c r="O24992" s="146"/>
      <c r="P24992" s="146"/>
      <c r="Q24992" s="146"/>
      <c r="R24992" s="34"/>
      <c r="S24992" s="35"/>
      <c r="T24992" s="147"/>
    </row>
    <row r="24993">
      <c r="A24993" s="147"/>
      <c r="B24993" s="64"/>
      <c r="C24993" s="147" t="s">
        <v>217</v>
      </c>
      <c r="E24993" s="161"/>
      <c r="F24993" s="162"/>
      <c r="G24993" s="147"/>
      <c r="H24993" s="146"/>
      <c r="J24993" s="146"/>
      <c r="L24993" s="150"/>
      <c r="N24993" s="163"/>
      <c r="O24993" s="146"/>
      <c r="P24993" s="146"/>
      <c r="Q24993" s="146"/>
      <c r="R24993" s="34"/>
      <c r="S24993" s="35"/>
      <c r="T24993" s="147"/>
    </row>
    <row r="24994">
      <c r="A24994" s="147"/>
      <c r="B24994" s="64"/>
      <c r="C24994" s="147" t="s">
        <v>217</v>
      </c>
      <c r="E24994" s="161"/>
      <c r="F24994" s="162"/>
      <c r="G24994" s="147"/>
      <c r="H24994" s="146"/>
      <c r="J24994" s="146"/>
      <c r="L24994" s="150"/>
      <c r="N24994" s="163"/>
      <c r="O24994" s="146"/>
      <c r="P24994" s="146"/>
      <c r="Q24994" s="146"/>
      <c r="R24994" s="34"/>
      <c r="S24994" s="35"/>
      <c r="T24994" s="147"/>
    </row>
    <row r="24995">
      <c r="A24995" s="147"/>
      <c r="B24995" s="64"/>
      <c r="C24995" s="147" t="s">
        <v>217</v>
      </c>
      <c r="E24995" s="161"/>
      <c r="F24995" s="162"/>
      <c r="G24995" s="147"/>
      <c r="H24995" s="146"/>
      <c r="J24995" s="146"/>
      <c r="L24995" s="150"/>
      <c r="N24995" s="163"/>
      <c r="O24995" s="146"/>
      <c r="P24995" s="146"/>
      <c r="Q24995" s="146"/>
      <c r="R24995" s="34"/>
      <c r="S24995" s="35"/>
      <c r="T24995" s="147"/>
    </row>
    <row r="24996">
      <c r="A24996" s="147"/>
      <c r="B24996" s="64"/>
      <c r="C24996" s="147" t="s">
        <v>217</v>
      </c>
      <c r="E24996" s="161"/>
      <c r="F24996" s="162"/>
      <c r="G24996" s="147"/>
      <c r="H24996" s="146"/>
      <c r="J24996" s="146"/>
      <c r="L24996" s="150"/>
      <c r="N24996" s="163"/>
      <c r="O24996" s="146"/>
      <c r="P24996" s="146"/>
      <c r="Q24996" s="146"/>
      <c r="R24996" s="34"/>
      <c r="S24996" s="35"/>
      <c r="T24996" s="147"/>
    </row>
    <row r="24997">
      <c r="A24997" s="147"/>
      <c r="B24997" s="64"/>
      <c r="C24997" s="147" t="s">
        <v>217</v>
      </c>
      <c r="E24997" s="161"/>
      <c r="F24997" s="162"/>
      <c r="G24997" s="147"/>
      <c r="H24997" s="146"/>
      <c r="J24997" s="146"/>
      <c r="L24997" s="150"/>
      <c r="N24997" s="163"/>
      <c r="O24997" s="146"/>
      <c r="P24997" s="146"/>
      <c r="Q24997" s="146"/>
      <c r="R24997" s="34"/>
      <c r="S24997" s="35"/>
      <c r="T24997" s="147"/>
    </row>
    <row r="24998">
      <c r="A24998" s="147"/>
      <c r="B24998" s="64"/>
      <c r="C24998" s="147" t="s">
        <v>217</v>
      </c>
      <c r="E24998" s="161"/>
      <c r="F24998" s="162"/>
      <c r="G24998" s="147"/>
      <c r="H24998" s="146"/>
      <c r="J24998" s="146"/>
      <c r="L24998" s="150"/>
      <c r="N24998" s="163"/>
      <c r="O24998" s="146"/>
      <c r="P24998" s="146"/>
      <c r="Q24998" s="146"/>
      <c r="R24998" s="34"/>
      <c r="S24998" s="35"/>
      <c r="T24998" s="147"/>
    </row>
    <row r="24999">
      <c r="A24999" s="147"/>
      <c r="B24999" s="64"/>
      <c r="C24999" s="147" t="s">
        <v>217</v>
      </c>
      <c r="E24999" s="161"/>
      <c r="F24999" s="162"/>
      <c r="G24999" s="147"/>
      <c r="H24999" s="146"/>
      <c r="J24999" s="146"/>
      <c r="L24999" s="150"/>
      <c r="N24999" s="163"/>
      <c r="O24999" s="146"/>
      <c r="P24999" s="146"/>
      <c r="Q24999" s="146"/>
      <c r="R24999" s="34"/>
      <c r="S24999" s="35"/>
      <c r="T24999" s="147"/>
    </row>
    <row r="25000">
      <c r="A25000" s="147"/>
      <c r="B25000" s="64"/>
      <c r="C25000" s="147" t="s">
        <v>217</v>
      </c>
      <c r="E25000" s="161"/>
      <c r="F25000" s="162"/>
      <c r="G25000" s="147"/>
      <c r="H25000" s="146"/>
      <c r="J25000" s="146"/>
      <c r="L25000" s="150"/>
      <c r="N25000" s="163"/>
      <c r="O25000" s="146"/>
      <c r="P25000" s="146"/>
      <c r="Q25000" s="146"/>
      <c r="R25000" s="34"/>
      <c r="S25000" s="35"/>
      <c r="T25000" s="147"/>
    </row>
    <row r="25001">
      <c r="A25001" s="147"/>
      <c r="B25001" s="64"/>
      <c r="C25001" s="147" t="s">
        <v>217</v>
      </c>
      <c r="E25001" s="161"/>
      <c r="F25001" s="162"/>
      <c r="G25001" s="147"/>
      <c r="H25001" s="146"/>
      <c r="J25001" s="146"/>
      <c r="L25001" s="150"/>
      <c r="N25001" s="163"/>
      <c r="O25001" s="146"/>
      <c r="P25001" s="146"/>
      <c r="Q25001" s="146"/>
      <c r="R25001" s="34"/>
      <c r="S25001" s="35"/>
      <c r="T25001" s="147"/>
    </row>
    <row r="25002">
      <c r="A25002" s="147"/>
      <c r="B25002" s="64"/>
      <c r="C25002" s="147" t="s">
        <v>217</v>
      </c>
      <c r="E25002" s="161"/>
      <c r="F25002" s="162"/>
      <c r="G25002" s="147"/>
      <c r="H25002" s="146"/>
      <c r="J25002" s="146"/>
      <c r="L25002" s="150"/>
      <c r="N25002" s="163"/>
      <c r="O25002" s="146"/>
      <c r="P25002" s="146"/>
      <c r="Q25002" s="146"/>
      <c r="R25002" s="34"/>
      <c r="S25002" s="35"/>
      <c r="T25002" s="147"/>
    </row>
    <row r="25003">
      <c r="A25003" s="147"/>
      <c r="B25003" s="64"/>
      <c r="C25003" s="147" t="s">
        <v>217</v>
      </c>
      <c r="E25003" s="161"/>
      <c r="F25003" s="162"/>
      <c r="G25003" s="147"/>
      <c r="H25003" s="146"/>
      <c r="J25003" s="146"/>
      <c r="L25003" s="150"/>
      <c r="N25003" s="163"/>
      <c r="O25003" s="146"/>
      <c r="P25003" s="146"/>
      <c r="Q25003" s="146"/>
      <c r="R25003" s="34"/>
      <c r="S25003" s="35"/>
      <c r="T25003" s="147"/>
    </row>
    <row r="25004">
      <c r="A25004" s="147"/>
      <c r="B25004" s="64"/>
      <c r="C25004" s="147" t="s">
        <v>217</v>
      </c>
      <c r="E25004" s="161"/>
      <c r="F25004" s="162"/>
      <c r="G25004" s="147"/>
      <c r="H25004" s="146"/>
      <c r="J25004" s="146"/>
      <c r="L25004" s="150"/>
      <c r="N25004" s="163"/>
      <c r="O25004" s="146"/>
      <c r="P25004" s="146"/>
      <c r="Q25004" s="146"/>
      <c r="R25004" s="34"/>
      <c r="S25004" s="35"/>
      <c r="T25004" s="147"/>
    </row>
    <row r="25005">
      <c r="A25005" s="147"/>
      <c r="B25005" s="64"/>
      <c r="C25005" s="147" t="s">
        <v>217</v>
      </c>
      <c r="E25005" s="161"/>
      <c r="F25005" s="162"/>
      <c r="G25005" s="147"/>
      <c r="H25005" s="146"/>
      <c r="J25005" s="146"/>
      <c r="L25005" s="150"/>
      <c r="N25005" s="163"/>
      <c r="O25005" s="146"/>
      <c r="P25005" s="146"/>
      <c r="Q25005" s="146"/>
      <c r="R25005" s="34"/>
      <c r="S25005" s="35"/>
      <c r="T25005" s="147"/>
    </row>
    <row r="25006">
      <c r="A25006" s="147"/>
      <c r="B25006" s="64"/>
      <c r="C25006" s="147" t="s">
        <v>217</v>
      </c>
      <c r="E25006" s="161"/>
      <c r="F25006" s="162"/>
      <c r="G25006" s="147"/>
      <c r="H25006" s="146"/>
      <c r="J25006" s="146"/>
      <c r="L25006" s="150"/>
      <c r="N25006" s="163"/>
      <c r="O25006" s="146"/>
      <c r="P25006" s="146"/>
      <c r="Q25006" s="146"/>
      <c r="R25006" s="34"/>
      <c r="S25006" s="35"/>
      <c r="T25006" s="147"/>
    </row>
    <row r="25007">
      <c r="A25007" s="147"/>
      <c r="B25007" s="64"/>
      <c r="C25007" s="147" t="s">
        <v>217</v>
      </c>
      <c r="E25007" s="161"/>
      <c r="F25007" s="162"/>
      <c r="G25007" s="147"/>
      <c r="H25007" s="146"/>
      <c r="J25007" s="146"/>
      <c r="L25007" s="150"/>
      <c r="N25007" s="163"/>
      <c r="O25007" s="146"/>
      <c r="P25007" s="146"/>
      <c r="Q25007" s="146"/>
      <c r="R25007" s="34"/>
      <c r="S25007" s="35"/>
      <c r="T25007" s="147"/>
    </row>
    <row r="25008">
      <c r="A25008" s="147"/>
      <c r="B25008" s="64"/>
      <c r="C25008" s="147" t="s">
        <v>217</v>
      </c>
      <c r="E25008" s="161"/>
      <c r="F25008" s="162"/>
      <c r="G25008" s="147"/>
      <c r="H25008" s="146"/>
      <c r="J25008" s="146"/>
      <c r="L25008" s="150"/>
      <c r="N25008" s="163"/>
      <c r="O25008" s="146"/>
      <c r="P25008" s="146"/>
      <c r="Q25008" s="146"/>
      <c r="R25008" s="34"/>
      <c r="S25008" s="35"/>
      <c r="T25008" s="147"/>
    </row>
    <row r="25009">
      <c r="A25009" s="147"/>
      <c r="B25009" s="64"/>
      <c r="C25009" s="147" t="s">
        <v>217</v>
      </c>
      <c r="E25009" s="161"/>
      <c r="F25009" s="162"/>
      <c r="G25009" s="147"/>
      <c r="H25009" s="146"/>
      <c r="J25009" s="146"/>
      <c r="L25009" s="150"/>
      <c r="N25009" s="163"/>
      <c r="O25009" s="146"/>
      <c r="P25009" s="146"/>
      <c r="Q25009" s="146"/>
      <c r="R25009" s="34"/>
      <c r="S25009" s="35"/>
      <c r="T25009" s="147"/>
    </row>
    <row r="25010">
      <c r="A25010" s="147"/>
      <c r="B25010" s="64"/>
      <c r="C25010" s="147" t="s">
        <v>217</v>
      </c>
      <c r="E25010" s="161"/>
      <c r="F25010" s="162"/>
      <c r="G25010" s="147"/>
      <c r="H25010" s="146"/>
      <c r="J25010" s="146"/>
      <c r="L25010" s="150"/>
      <c r="N25010" s="163"/>
      <c r="O25010" s="146"/>
      <c r="P25010" s="146"/>
      <c r="Q25010" s="146"/>
      <c r="R25010" s="34"/>
      <c r="S25010" s="35"/>
      <c r="T25010" s="147"/>
    </row>
    <row r="25011">
      <c r="A25011" s="147"/>
      <c r="B25011" s="64"/>
      <c r="C25011" s="147" t="s">
        <v>217</v>
      </c>
      <c r="E25011" s="161"/>
      <c r="F25011" s="162"/>
      <c r="G25011" s="147"/>
      <c r="H25011" s="146"/>
      <c r="J25011" s="146"/>
      <c r="L25011" s="150"/>
      <c r="N25011" s="163"/>
      <c r="O25011" s="146"/>
      <c r="P25011" s="146"/>
      <c r="Q25011" s="146"/>
      <c r="R25011" s="34"/>
      <c r="S25011" s="35"/>
      <c r="T25011" s="147"/>
    </row>
    <row r="25012">
      <c r="A25012" s="147"/>
      <c r="B25012" s="64"/>
      <c r="C25012" s="147" t="s">
        <v>217</v>
      </c>
      <c r="E25012" s="161"/>
      <c r="F25012" s="162"/>
      <c r="G25012" s="147"/>
      <c r="H25012" s="146"/>
      <c r="J25012" s="146"/>
      <c r="L25012" s="150"/>
      <c r="N25012" s="163"/>
      <c r="O25012" s="146"/>
      <c r="P25012" s="146"/>
      <c r="Q25012" s="146"/>
      <c r="R25012" s="34"/>
      <c r="S25012" s="35"/>
      <c r="T25012" s="147"/>
    </row>
    <row r="25013">
      <c r="A25013" s="147"/>
      <c r="B25013" s="64"/>
      <c r="C25013" s="147" t="s">
        <v>217</v>
      </c>
      <c r="E25013" s="161"/>
      <c r="F25013" s="162"/>
      <c r="G25013" s="147"/>
      <c r="H25013" s="146"/>
      <c r="J25013" s="146"/>
      <c r="L25013" s="150"/>
      <c r="N25013" s="163"/>
      <c r="O25013" s="146"/>
      <c r="P25013" s="146"/>
      <c r="Q25013" s="146"/>
      <c r="R25013" s="34"/>
      <c r="S25013" s="35"/>
      <c r="T25013" s="147"/>
    </row>
    <row r="25014">
      <c r="A25014" s="147"/>
      <c r="B25014" s="64"/>
      <c r="C25014" s="147" t="s">
        <v>217</v>
      </c>
      <c r="E25014" s="161"/>
      <c r="F25014" s="162"/>
      <c r="G25014" s="147"/>
      <c r="H25014" s="146"/>
      <c r="J25014" s="146"/>
      <c r="L25014" s="150"/>
      <c r="N25014" s="163"/>
      <c r="O25014" s="146"/>
      <c r="P25014" s="146"/>
      <c r="Q25014" s="146"/>
      <c r="R25014" s="34"/>
      <c r="S25014" s="35"/>
      <c r="T25014" s="147"/>
    </row>
    <row r="25015">
      <c r="A25015" s="147"/>
      <c r="B25015" s="64"/>
      <c r="C25015" s="147" t="s">
        <v>217</v>
      </c>
      <c r="E25015" s="161"/>
      <c r="F25015" s="162"/>
      <c r="G25015" s="147"/>
      <c r="H25015" s="146"/>
      <c r="J25015" s="146"/>
      <c r="L25015" s="150"/>
      <c r="N25015" s="163"/>
      <c r="O25015" s="146"/>
      <c r="P25015" s="146"/>
      <c r="Q25015" s="146"/>
      <c r="R25015" s="34"/>
      <c r="S25015" s="35"/>
      <c r="T25015" s="147"/>
    </row>
    <row r="25016">
      <c r="A25016" s="147"/>
      <c r="B25016" s="64"/>
      <c r="C25016" s="147" t="s">
        <v>217</v>
      </c>
      <c r="E25016" s="161"/>
      <c r="F25016" s="162"/>
      <c r="G25016" s="147"/>
      <c r="H25016" s="146"/>
      <c r="J25016" s="146"/>
      <c r="L25016" s="150"/>
      <c r="N25016" s="163"/>
      <c r="O25016" s="146"/>
      <c r="P25016" s="146"/>
      <c r="Q25016" s="146"/>
      <c r="R25016" s="34"/>
      <c r="S25016" s="35"/>
      <c r="T25016" s="147"/>
    </row>
    <row r="25017">
      <c r="A25017" s="147"/>
      <c r="B25017" s="64"/>
      <c r="C25017" s="147" t="s">
        <v>217</v>
      </c>
      <c r="E25017" s="161"/>
      <c r="F25017" s="162"/>
      <c r="G25017" s="147"/>
      <c r="H25017" s="146"/>
      <c r="J25017" s="146"/>
      <c r="L25017" s="150"/>
      <c r="N25017" s="163"/>
      <c r="O25017" s="146"/>
      <c r="P25017" s="146"/>
      <c r="Q25017" s="146"/>
      <c r="R25017" s="34"/>
      <c r="S25017" s="35"/>
      <c r="T25017" s="147"/>
    </row>
    <row r="25018">
      <c r="A25018" s="147"/>
      <c r="B25018" s="64"/>
      <c r="C25018" s="147" t="s">
        <v>217</v>
      </c>
      <c r="E25018" s="161"/>
      <c r="F25018" s="162"/>
      <c r="G25018" s="147"/>
      <c r="H25018" s="146"/>
      <c r="J25018" s="146"/>
      <c r="L25018" s="150"/>
      <c r="N25018" s="163"/>
      <c r="O25018" s="146"/>
      <c r="P25018" s="146"/>
      <c r="Q25018" s="146"/>
      <c r="R25018" s="34"/>
      <c r="S25018" s="35"/>
      <c r="T25018" s="147"/>
    </row>
    <row r="25019">
      <c r="A25019" s="147"/>
      <c r="B25019" s="64"/>
      <c r="C25019" s="147" t="s">
        <v>217</v>
      </c>
      <c r="E25019" s="161"/>
      <c r="F25019" s="162"/>
      <c r="G25019" s="147"/>
      <c r="H25019" s="146"/>
      <c r="J25019" s="146"/>
      <c r="L25019" s="150"/>
      <c r="N25019" s="163"/>
      <c r="O25019" s="146"/>
      <c r="P25019" s="146"/>
      <c r="Q25019" s="146"/>
      <c r="R25019" s="34"/>
      <c r="S25019" s="35"/>
      <c r="T25019" s="147"/>
    </row>
    <row r="25020">
      <c r="A25020" s="147"/>
      <c r="B25020" s="64"/>
      <c r="C25020" s="147" t="s">
        <v>217</v>
      </c>
      <c r="E25020" s="161"/>
      <c r="F25020" s="162"/>
      <c r="G25020" s="147"/>
      <c r="H25020" s="146"/>
      <c r="J25020" s="146"/>
      <c r="L25020" s="150"/>
      <c r="N25020" s="163"/>
      <c r="O25020" s="146"/>
      <c r="P25020" s="146"/>
      <c r="Q25020" s="146"/>
      <c r="R25020" s="34"/>
      <c r="S25020" s="35"/>
      <c r="T25020" s="147"/>
    </row>
    <row r="25021">
      <c r="A25021" s="147"/>
      <c r="B25021" s="64"/>
      <c r="C25021" s="147" t="s">
        <v>217</v>
      </c>
      <c r="E25021" s="161"/>
      <c r="F25021" s="162"/>
      <c r="G25021" s="147"/>
      <c r="H25021" s="146"/>
      <c r="J25021" s="146"/>
      <c r="L25021" s="150"/>
      <c r="N25021" s="163"/>
      <c r="O25021" s="146"/>
      <c r="P25021" s="146"/>
      <c r="Q25021" s="146"/>
      <c r="R25021" s="34"/>
      <c r="S25021" s="35"/>
      <c r="T25021" s="147"/>
    </row>
    <row r="25022">
      <c r="A25022" s="147"/>
      <c r="B25022" s="64"/>
      <c r="C25022" s="147" t="s">
        <v>217</v>
      </c>
      <c r="E25022" s="161"/>
      <c r="F25022" s="162"/>
      <c r="G25022" s="147"/>
      <c r="H25022" s="146"/>
      <c r="J25022" s="146"/>
      <c r="L25022" s="150"/>
      <c r="N25022" s="163"/>
      <c r="O25022" s="146"/>
      <c r="P25022" s="146"/>
      <c r="Q25022" s="146"/>
      <c r="R25022" s="34"/>
      <c r="S25022" s="35"/>
      <c r="T25022" s="147"/>
    </row>
    <row r="25023">
      <c r="A25023" s="147"/>
      <c r="B25023" s="64"/>
      <c r="C25023" s="147" t="s">
        <v>217</v>
      </c>
      <c r="E25023" s="161"/>
      <c r="F25023" s="162"/>
      <c r="G25023" s="147"/>
      <c r="H25023" s="146"/>
      <c r="J25023" s="146"/>
      <c r="L25023" s="150"/>
      <c r="N25023" s="163"/>
      <c r="O25023" s="146"/>
      <c r="P25023" s="146"/>
      <c r="Q25023" s="146"/>
      <c r="R25023" s="34"/>
      <c r="S25023" s="35"/>
      <c r="T25023" s="147"/>
    </row>
    <row r="25024">
      <c r="A25024" s="147"/>
      <c r="B25024" s="64"/>
      <c r="C25024" s="147" t="s">
        <v>217</v>
      </c>
      <c r="E25024" s="161"/>
      <c r="F25024" s="162"/>
      <c r="G25024" s="147"/>
      <c r="H25024" s="146"/>
      <c r="J25024" s="146"/>
      <c r="L25024" s="150"/>
      <c r="N25024" s="163"/>
      <c r="O25024" s="146"/>
      <c r="P25024" s="146"/>
      <c r="Q25024" s="146"/>
      <c r="R25024" s="34"/>
      <c r="S25024" s="35"/>
      <c r="T25024" s="147"/>
    </row>
    <row r="25025">
      <c r="A25025" s="147"/>
      <c r="B25025" s="64"/>
      <c r="C25025" s="147" t="s">
        <v>217</v>
      </c>
      <c r="E25025" s="161"/>
      <c r="F25025" s="162"/>
      <c r="G25025" s="147"/>
      <c r="H25025" s="146"/>
      <c r="J25025" s="146"/>
      <c r="L25025" s="150"/>
      <c r="N25025" s="163"/>
      <c r="O25025" s="146"/>
      <c r="P25025" s="146"/>
      <c r="Q25025" s="146"/>
      <c r="R25025" s="34"/>
      <c r="S25025" s="35"/>
      <c r="T25025" s="147"/>
    </row>
    <row r="25026">
      <c r="A25026" s="147"/>
      <c r="B25026" s="64"/>
      <c r="C25026" s="147" t="s">
        <v>217</v>
      </c>
      <c r="E25026" s="161"/>
      <c r="F25026" s="162"/>
      <c r="G25026" s="147"/>
      <c r="H25026" s="146"/>
      <c r="J25026" s="146"/>
      <c r="L25026" s="150"/>
      <c r="N25026" s="163"/>
      <c r="O25026" s="146"/>
      <c r="P25026" s="146"/>
      <c r="Q25026" s="146"/>
      <c r="R25026" s="34"/>
      <c r="S25026" s="35"/>
      <c r="T25026" s="147"/>
    </row>
    <row r="25027">
      <c r="A25027" s="147"/>
      <c r="B25027" s="64"/>
      <c r="C25027" s="147" t="s">
        <v>217</v>
      </c>
      <c r="E25027" s="161"/>
      <c r="F25027" s="162"/>
      <c r="G25027" s="147"/>
      <c r="H25027" s="146"/>
      <c r="J25027" s="146"/>
      <c r="L25027" s="150"/>
      <c r="N25027" s="163"/>
      <c r="O25027" s="146"/>
      <c r="P25027" s="146"/>
      <c r="Q25027" s="146"/>
      <c r="R25027" s="34"/>
      <c r="S25027" s="35"/>
      <c r="T25027" s="147"/>
    </row>
    <row r="25028">
      <c r="A25028" s="147"/>
      <c r="B25028" s="64"/>
      <c r="C25028" s="147" t="s">
        <v>217</v>
      </c>
      <c r="E25028" s="161"/>
      <c r="F25028" s="162"/>
      <c r="G25028" s="147"/>
      <c r="H25028" s="146"/>
      <c r="J25028" s="146"/>
      <c r="L25028" s="150"/>
      <c r="N25028" s="163"/>
      <c r="O25028" s="146"/>
      <c r="P25028" s="146"/>
      <c r="Q25028" s="146"/>
      <c r="R25028" s="34"/>
      <c r="S25028" s="35"/>
      <c r="T25028" s="147"/>
    </row>
    <row r="25029">
      <c r="A25029" s="147"/>
      <c r="B25029" s="64"/>
      <c r="C25029" s="147" t="s">
        <v>217</v>
      </c>
      <c r="E25029" s="161"/>
      <c r="F25029" s="162"/>
      <c r="G25029" s="147"/>
      <c r="H25029" s="146"/>
      <c r="J25029" s="146"/>
      <c r="L25029" s="150"/>
      <c r="N25029" s="163"/>
      <c r="O25029" s="146"/>
      <c r="P25029" s="146"/>
      <c r="Q25029" s="146"/>
      <c r="R25029" s="34"/>
      <c r="S25029" s="35"/>
      <c r="T25029" s="147"/>
    </row>
    <row r="25030">
      <c r="A25030" s="147"/>
      <c r="B25030" s="64"/>
      <c r="C25030" s="147" t="s">
        <v>217</v>
      </c>
      <c r="E25030" s="161"/>
      <c r="F25030" s="162"/>
      <c r="G25030" s="147"/>
      <c r="H25030" s="146"/>
      <c r="J25030" s="146"/>
      <c r="L25030" s="150"/>
      <c r="N25030" s="163"/>
      <c r="O25030" s="146"/>
      <c r="P25030" s="146"/>
      <c r="Q25030" s="146"/>
      <c r="R25030" s="34"/>
      <c r="S25030" s="35"/>
      <c r="T25030" s="147"/>
    </row>
    <row r="25031">
      <c r="A25031" s="147"/>
      <c r="B25031" s="64"/>
      <c r="C25031" s="147" t="s">
        <v>217</v>
      </c>
      <c r="E25031" s="161"/>
      <c r="F25031" s="162"/>
      <c r="G25031" s="147"/>
      <c r="H25031" s="146"/>
      <c r="J25031" s="146"/>
      <c r="L25031" s="150"/>
      <c r="N25031" s="163"/>
      <c r="O25031" s="146"/>
      <c r="P25031" s="146"/>
      <c r="Q25031" s="146"/>
      <c r="R25031" s="34"/>
      <c r="S25031" s="35"/>
      <c r="T25031" s="147"/>
    </row>
    <row r="25032">
      <c r="A25032" s="147"/>
      <c r="B25032" s="64"/>
      <c r="C25032" s="147" t="s">
        <v>217</v>
      </c>
      <c r="E25032" s="161"/>
      <c r="F25032" s="162"/>
      <c r="G25032" s="147"/>
      <c r="H25032" s="146"/>
      <c r="J25032" s="146"/>
      <c r="L25032" s="150"/>
      <c r="N25032" s="163"/>
      <c r="O25032" s="146"/>
      <c r="P25032" s="146"/>
      <c r="Q25032" s="146"/>
      <c r="R25032" s="34"/>
      <c r="S25032" s="35"/>
      <c r="T25032" s="147"/>
    </row>
    <row r="25033">
      <c r="A25033" s="147"/>
      <c r="B25033" s="64"/>
      <c r="C25033" s="147" t="s">
        <v>217</v>
      </c>
      <c r="E25033" s="161"/>
      <c r="F25033" s="162"/>
      <c r="G25033" s="147"/>
      <c r="H25033" s="146"/>
      <c r="J25033" s="146"/>
      <c r="L25033" s="150"/>
      <c r="N25033" s="163"/>
      <c r="O25033" s="146"/>
      <c r="P25033" s="146"/>
      <c r="Q25033" s="146"/>
      <c r="R25033" s="34"/>
      <c r="S25033" s="35"/>
      <c r="T25033" s="147"/>
    </row>
    <row r="25034">
      <c r="A25034" s="147"/>
      <c r="B25034" s="64"/>
      <c r="C25034" s="147" t="s">
        <v>217</v>
      </c>
      <c r="E25034" s="161"/>
      <c r="F25034" s="162"/>
      <c r="G25034" s="147"/>
      <c r="H25034" s="146"/>
      <c r="J25034" s="146"/>
      <c r="L25034" s="150"/>
      <c r="N25034" s="163"/>
      <c r="O25034" s="146"/>
      <c r="P25034" s="146"/>
      <c r="Q25034" s="146"/>
      <c r="R25034" s="34"/>
      <c r="S25034" s="35"/>
      <c r="T25034" s="147"/>
    </row>
    <row r="25035">
      <c r="A25035" s="147"/>
      <c r="B25035" s="64"/>
      <c r="C25035" s="147" t="s">
        <v>217</v>
      </c>
      <c r="E25035" s="161"/>
      <c r="F25035" s="162"/>
      <c r="G25035" s="147"/>
      <c r="H25035" s="146"/>
      <c r="J25035" s="146"/>
      <c r="L25035" s="150"/>
      <c r="N25035" s="163"/>
      <c r="O25035" s="146"/>
      <c r="P25035" s="146"/>
      <c r="Q25035" s="146"/>
      <c r="R25035" s="34"/>
      <c r="S25035" s="35"/>
      <c r="T25035" s="147"/>
    </row>
    <row r="25036">
      <c r="A25036" s="147"/>
      <c r="B25036" s="64"/>
      <c r="C25036" s="147" t="s">
        <v>217</v>
      </c>
      <c r="E25036" s="161"/>
      <c r="F25036" s="162"/>
      <c r="G25036" s="147"/>
      <c r="H25036" s="146"/>
      <c r="J25036" s="146"/>
      <c r="L25036" s="150"/>
      <c r="N25036" s="163"/>
      <c r="O25036" s="146"/>
      <c r="P25036" s="146"/>
      <c r="Q25036" s="146"/>
      <c r="R25036" s="34"/>
      <c r="S25036" s="35"/>
      <c r="T25036" s="147"/>
    </row>
    <row r="25037">
      <c r="A25037" s="147"/>
      <c r="B25037" s="64"/>
      <c r="C25037" s="147" t="s">
        <v>217</v>
      </c>
      <c r="E25037" s="161"/>
      <c r="F25037" s="162"/>
      <c r="G25037" s="147"/>
      <c r="H25037" s="146"/>
      <c r="J25037" s="146"/>
      <c r="L25037" s="150"/>
      <c r="N25037" s="163"/>
      <c r="O25037" s="146"/>
      <c r="P25037" s="146"/>
      <c r="Q25037" s="146"/>
      <c r="R25037" s="34"/>
      <c r="S25037" s="35"/>
      <c r="T25037" s="147"/>
    </row>
    <row r="25038">
      <c r="A25038" s="147"/>
      <c r="B25038" s="64"/>
      <c r="C25038" s="147" t="s">
        <v>217</v>
      </c>
      <c r="E25038" s="161"/>
      <c r="F25038" s="162"/>
      <c r="G25038" s="147"/>
      <c r="H25038" s="146"/>
      <c r="J25038" s="146"/>
      <c r="L25038" s="150"/>
      <c r="N25038" s="163"/>
      <c r="O25038" s="146"/>
      <c r="P25038" s="146"/>
      <c r="Q25038" s="146"/>
      <c r="R25038" s="34"/>
      <c r="S25038" s="35"/>
      <c r="T25038" s="147"/>
    </row>
    <row r="25039">
      <c r="A25039" s="147"/>
      <c r="B25039" s="64"/>
      <c r="C25039" s="147" t="s">
        <v>217</v>
      </c>
      <c r="E25039" s="161"/>
      <c r="F25039" s="162"/>
      <c r="G25039" s="147"/>
      <c r="H25039" s="146"/>
      <c r="J25039" s="146"/>
      <c r="L25039" s="150"/>
      <c r="N25039" s="163"/>
      <c r="O25039" s="146"/>
      <c r="P25039" s="146"/>
      <c r="Q25039" s="146"/>
      <c r="R25039" s="34"/>
      <c r="S25039" s="35"/>
      <c r="T25039" s="147"/>
    </row>
    <row r="25040">
      <c r="A25040" s="147"/>
      <c r="B25040" s="64"/>
      <c r="C25040" s="147" t="s">
        <v>217</v>
      </c>
      <c r="E25040" s="161"/>
      <c r="F25040" s="162"/>
      <c r="G25040" s="147"/>
      <c r="H25040" s="146"/>
      <c r="J25040" s="146"/>
      <c r="L25040" s="150"/>
      <c r="N25040" s="163"/>
      <c r="O25040" s="146"/>
      <c r="P25040" s="146"/>
      <c r="Q25040" s="146"/>
      <c r="R25040" s="34"/>
      <c r="S25040" s="35"/>
      <c r="T25040" s="147"/>
    </row>
    <row r="25041">
      <c r="A25041" s="147"/>
      <c r="B25041" s="64"/>
      <c r="C25041" s="147" t="s">
        <v>217</v>
      </c>
      <c r="E25041" s="161"/>
      <c r="F25041" s="162"/>
      <c r="G25041" s="147"/>
      <c r="H25041" s="146"/>
      <c r="J25041" s="146"/>
      <c r="L25041" s="150"/>
      <c r="N25041" s="163"/>
      <c r="O25041" s="146"/>
      <c r="P25041" s="146"/>
      <c r="Q25041" s="146"/>
      <c r="R25041" s="34"/>
      <c r="S25041" s="35"/>
      <c r="T25041" s="147"/>
    </row>
    <row r="25042">
      <c r="A25042" s="147"/>
      <c r="B25042" s="64"/>
      <c r="C25042" s="147" t="s">
        <v>217</v>
      </c>
      <c r="E25042" s="161"/>
      <c r="F25042" s="162"/>
      <c r="G25042" s="147"/>
      <c r="H25042" s="146"/>
      <c r="J25042" s="146"/>
      <c r="L25042" s="150"/>
      <c r="N25042" s="163"/>
      <c r="O25042" s="146"/>
      <c r="P25042" s="146"/>
      <c r="Q25042" s="146"/>
      <c r="R25042" s="34"/>
      <c r="S25042" s="35"/>
      <c r="T25042" s="147"/>
    </row>
    <row r="25043">
      <c r="A25043" s="147"/>
      <c r="B25043" s="64"/>
      <c r="C25043" s="147" t="s">
        <v>217</v>
      </c>
      <c r="E25043" s="161"/>
      <c r="F25043" s="162"/>
      <c r="G25043" s="147"/>
      <c r="H25043" s="146"/>
      <c r="J25043" s="146"/>
      <c r="L25043" s="150"/>
      <c r="N25043" s="163"/>
      <c r="O25043" s="146"/>
      <c r="P25043" s="146"/>
      <c r="Q25043" s="146"/>
      <c r="R25043" s="34"/>
      <c r="S25043" s="35"/>
      <c r="T25043" s="147"/>
    </row>
    <row r="25044">
      <c r="A25044" s="147"/>
      <c r="B25044" s="64"/>
      <c r="C25044" s="147" t="s">
        <v>217</v>
      </c>
      <c r="E25044" s="161"/>
      <c r="F25044" s="162"/>
      <c r="G25044" s="147"/>
      <c r="H25044" s="146"/>
      <c r="J25044" s="146"/>
      <c r="L25044" s="150"/>
      <c r="N25044" s="163"/>
      <c r="O25044" s="146"/>
      <c r="P25044" s="146"/>
      <c r="Q25044" s="146"/>
      <c r="R25044" s="34"/>
      <c r="S25044" s="35"/>
      <c r="T25044" s="147"/>
    </row>
    <row r="25045">
      <c r="A25045" s="147"/>
      <c r="B25045" s="64"/>
      <c r="C25045" s="147" t="s">
        <v>217</v>
      </c>
      <c r="E25045" s="161"/>
      <c r="F25045" s="162"/>
      <c r="G25045" s="147"/>
      <c r="H25045" s="146"/>
      <c r="J25045" s="146"/>
      <c r="L25045" s="150"/>
      <c r="N25045" s="163"/>
      <c r="O25045" s="146"/>
      <c r="P25045" s="146"/>
      <c r="Q25045" s="146"/>
      <c r="R25045" s="34"/>
      <c r="S25045" s="35"/>
      <c r="T25045" s="147"/>
    </row>
    <row r="25046">
      <c r="A25046" s="147"/>
      <c r="B25046" s="64"/>
      <c r="C25046" s="147" t="s">
        <v>217</v>
      </c>
      <c r="E25046" s="161"/>
      <c r="F25046" s="162"/>
      <c r="G25046" s="147"/>
      <c r="H25046" s="146"/>
      <c r="J25046" s="146"/>
      <c r="L25046" s="150"/>
      <c r="N25046" s="163"/>
      <c r="O25046" s="146"/>
      <c r="P25046" s="146"/>
      <c r="Q25046" s="146"/>
      <c r="R25046" s="34"/>
      <c r="S25046" s="35"/>
      <c r="T25046" s="147"/>
    </row>
    <row r="25047">
      <c r="A25047" s="147"/>
      <c r="B25047" s="64"/>
      <c r="C25047" s="147" t="s">
        <v>217</v>
      </c>
      <c r="E25047" s="161"/>
      <c r="F25047" s="162"/>
      <c r="G25047" s="147"/>
      <c r="H25047" s="146"/>
      <c r="J25047" s="146"/>
      <c r="L25047" s="150"/>
      <c r="N25047" s="163"/>
      <c r="O25047" s="146"/>
      <c r="P25047" s="146"/>
      <c r="Q25047" s="146"/>
      <c r="R25047" s="34"/>
      <c r="S25047" s="35"/>
      <c r="T25047" s="147"/>
    </row>
    <row r="25048">
      <c r="A25048" s="147"/>
      <c r="B25048" s="64"/>
      <c r="C25048" s="147" t="s">
        <v>217</v>
      </c>
      <c r="E25048" s="161"/>
      <c r="F25048" s="162"/>
      <c r="G25048" s="147"/>
      <c r="H25048" s="146"/>
      <c r="J25048" s="146"/>
      <c r="L25048" s="150"/>
      <c r="N25048" s="163"/>
      <c r="O25048" s="146"/>
      <c r="P25048" s="146"/>
      <c r="Q25048" s="146"/>
      <c r="R25048" s="34"/>
      <c r="S25048" s="35"/>
      <c r="T25048" s="147"/>
    </row>
    <row r="25049">
      <c r="A25049" s="147"/>
      <c r="B25049" s="64"/>
      <c r="C25049" s="147" t="s">
        <v>217</v>
      </c>
      <c r="E25049" s="161"/>
      <c r="F25049" s="162"/>
      <c r="G25049" s="147"/>
      <c r="H25049" s="146"/>
      <c r="J25049" s="146"/>
      <c r="L25049" s="150"/>
      <c r="N25049" s="163"/>
      <c r="O25049" s="146"/>
      <c r="P25049" s="146"/>
      <c r="Q25049" s="146"/>
      <c r="R25049" s="34"/>
      <c r="S25049" s="35"/>
      <c r="T25049" s="147"/>
    </row>
    <row r="25050">
      <c r="A25050" s="147"/>
      <c r="B25050" s="64"/>
      <c r="C25050" s="147" t="s">
        <v>217</v>
      </c>
      <c r="E25050" s="161"/>
      <c r="F25050" s="162"/>
      <c r="G25050" s="147"/>
      <c r="H25050" s="146"/>
      <c r="J25050" s="146"/>
      <c r="L25050" s="150"/>
      <c r="N25050" s="163"/>
      <c r="O25050" s="146"/>
      <c r="P25050" s="146"/>
      <c r="Q25050" s="146"/>
      <c r="R25050" s="34"/>
      <c r="S25050" s="35"/>
      <c r="T25050" s="147"/>
    </row>
    <row r="25051">
      <c r="A25051" s="147"/>
      <c r="B25051" s="64"/>
      <c r="C25051" s="147" t="s">
        <v>217</v>
      </c>
      <c r="E25051" s="161"/>
      <c r="F25051" s="162"/>
      <c r="G25051" s="147"/>
      <c r="H25051" s="146"/>
      <c r="J25051" s="146"/>
      <c r="L25051" s="150"/>
      <c r="N25051" s="163"/>
      <c r="O25051" s="146"/>
      <c r="P25051" s="146"/>
      <c r="Q25051" s="146"/>
      <c r="R25051" s="34"/>
      <c r="S25051" s="35"/>
      <c r="T25051" s="147"/>
    </row>
    <row r="25052">
      <c r="A25052" s="147"/>
      <c r="B25052" s="64"/>
      <c r="C25052" s="147" t="s">
        <v>217</v>
      </c>
      <c r="E25052" s="161"/>
      <c r="F25052" s="162"/>
      <c r="G25052" s="147"/>
      <c r="H25052" s="146"/>
      <c r="J25052" s="146"/>
      <c r="L25052" s="150"/>
      <c r="N25052" s="163"/>
      <c r="O25052" s="146"/>
      <c r="P25052" s="146"/>
      <c r="Q25052" s="146"/>
      <c r="R25052" s="34"/>
      <c r="S25052" s="35"/>
      <c r="T25052" s="147"/>
    </row>
    <row r="25053">
      <c r="A25053" s="147"/>
      <c r="B25053" s="64"/>
      <c r="C25053" s="147" t="s">
        <v>217</v>
      </c>
      <c r="E25053" s="161"/>
      <c r="F25053" s="162"/>
      <c r="G25053" s="147"/>
      <c r="H25053" s="146"/>
      <c r="J25053" s="146"/>
      <c r="L25053" s="150"/>
      <c r="N25053" s="163"/>
      <c r="O25053" s="146"/>
      <c r="P25053" s="146"/>
      <c r="Q25053" s="146"/>
      <c r="R25053" s="34"/>
      <c r="S25053" s="35"/>
      <c r="T25053" s="147"/>
    </row>
    <row r="25054">
      <c r="A25054" s="147"/>
      <c r="B25054" s="64"/>
      <c r="C25054" s="147" t="s">
        <v>217</v>
      </c>
      <c r="E25054" s="161"/>
      <c r="F25054" s="162"/>
      <c r="G25054" s="147"/>
      <c r="H25054" s="146"/>
      <c r="J25054" s="146"/>
      <c r="L25054" s="150"/>
      <c r="N25054" s="163"/>
      <c r="O25054" s="146"/>
      <c r="P25054" s="146"/>
      <c r="Q25054" s="146"/>
      <c r="R25054" s="34"/>
      <c r="S25054" s="35"/>
      <c r="T25054" s="147"/>
    </row>
    <row r="25055">
      <c r="A25055" s="147"/>
      <c r="B25055" s="64"/>
      <c r="C25055" s="147" t="s">
        <v>217</v>
      </c>
      <c r="E25055" s="161"/>
      <c r="F25055" s="162"/>
      <c r="G25055" s="147"/>
      <c r="H25055" s="146"/>
      <c r="J25055" s="146"/>
      <c r="L25055" s="150"/>
      <c r="N25055" s="163"/>
      <c r="O25055" s="146"/>
      <c r="P25055" s="146"/>
      <c r="Q25055" s="146"/>
      <c r="R25055" s="34"/>
      <c r="S25055" s="35"/>
      <c r="T25055" s="147"/>
    </row>
    <row r="25056">
      <c r="A25056" s="147"/>
      <c r="B25056" s="64"/>
      <c r="C25056" s="147" t="s">
        <v>217</v>
      </c>
      <c r="E25056" s="161"/>
      <c r="F25056" s="162"/>
      <c r="G25056" s="147"/>
      <c r="H25056" s="146"/>
      <c r="J25056" s="146"/>
      <c r="L25056" s="150"/>
      <c r="N25056" s="163"/>
      <c r="O25056" s="146"/>
      <c r="P25056" s="146"/>
      <c r="Q25056" s="146"/>
      <c r="R25056" s="34"/>
      <c r="S25056" s="35"/>
      <c r="T25056" s="147"/>
    </row>
    <row r="25057">
      <c r="A25057" s="147"/>
      <c r="B25057" s="64"/>
      <c r="C25057" s="147" t="s">
        <v>217</v>
      </c>
      <c r="E25057" s="161"/>
      <c r="F25057" s="162"/>
      <c r="G25057" s="147"/>
      <c r="H25057" s="146"/>
      <c r="J25057" s="146"/>
      <c r="L25057" s="150"/>
      <c r="N25057" s="163"/>
      <c r="O25057" s="146"/>
      <c r="P25057" s="146"/>
      <c r="Q25057" s="146"/>
      <c r="R25057" s="34"/>
      <c r="S25057" s="35"/>
      <c r="T25057" s="147"/>
    </row>
    <row r="25058">
      <c r="A25058" s="147"/>
      <c r="B25058" s="64"/>
      <c r="C25058" s="147" t="s">
        <v>217</v>
      </c>
      <c r="E25058" s="161"/>
      <c r="F25058" s="162"/>
      <c r="G25058" s="147"/>
      <c r="H25058" s="146"/>
      <c r="J25058" s="146"/>
      <c r="L25058" s="150"/>
      <c r="N25058" s="163"/>
      <c r="O25058" s="146"/>
      <c r="P25058" s="146"/>
      <c r="Q25058" s="146"/>
      <c r="R25058" s="34"/>
      <c r="S25058" s="35"/>
      <c r="T25058" s="147"/>
    </row>
    <row r="25059">
      <c r="A25059" s="147"/>
      <c r="B25059" s="64"/>
      <c r="C25059" s="147" t="s">
        <v>217</v>
      </c>
      <c r="E25059" s="161"/>
      <c r="F25059" s="162"/>
      <c r="G25059" s="147"/>
      <c r="H25059" s="146"/>
      <c r="J25059" s="146"/>
      <c r="L25059" s="150"/>
      <c r="N25059" s="163"/>
      <c r="O25059" s="146"/>
      <c r="P25059" s="146"/>
      <c r="Q25059" s="146"/>
      <c r="R25059" s="34"/>
      <c r="S25059" s="35"/>
      <c r="T25059" s="147"/>
    </row>
    <row r="25060">
      <c r="A25060" s="147"/>
      <c r="B25060" s="64"/>
      <c r="C25060" s="147" t="s">
        <v>217</v>
      </c>
      <c r="E25060" s="161"/>
      <c r="F25060" s="162"/>
      <c r="G25060" s="147"/>
      <c r="H25060" s="146"/>
      <c r="J25060" s="146"/>
      <c r="L25060" s="150"/>
      <c r="N25060" s="163"/>
      <c r="O25060" s="146"/>
      <c r="P25060" s="146"/>
      <c r="Q25060" s="146"/>
      <c r="R25060" s="34"/>
      <c r="S25060" s="35"/>
      <c r="T25060" s="147"/>
    </row>
    <row r="25061">
      <c r="A25061" s="147"/>
      <c r="B25061" s="64"/>
      <c r="C25061" s="147" t="s">
        <v>217</v>
      </c>
      <c r="E25061" s="161"/>
      <c r="F25061" s="162"/>
      <c r="G25061" s="147"/>
      <c r="H25061" s="146"/>
      <c r="J25061" s="146"/>
      <c r="L25061" s="150"/>
      <c r="N25061" s="163"/>
      <c r="O25061" s="146"/>
      <c r="P25061" s="146"/>
      <c r="Q25061" s="146"/>
      <c r="R25061" s="34"/>
      <c r="S25061" s="35"/>
      <c r="T25061" s="147"/>
    </row>
    <row r="25062">
      <c r="A25062" s="147"/>
      <c r="B25062" s="64"/>
      <c r="C25062" s="147" t="s">
        <v>217</v>
      </c>
      <c r="E25062" s="161"/>
      <c r="F25062" s="162"/>
      <c r="G25062" s="147"/>
      <c r="H25062" s="146"/>
      <c r="J25062" s="146"/>
      <c r="L25062" s="150"/>
      <c r="N25062" s="163"/>
      <c r="O25062" s="146"/>
      <c r="P25062" s="146"/>
      <c r="Q25062" s="146"/>
      <c r="R25062" s="34"/>
      <c r="S25062" s="35"/>
      <c r="T25062" s="147"/>
    </row>
    <row r="25063">
      <c r="A25063" s="147"/>
      <c r="B25063" s="64"/>
      <c r="C25063" s="147" t="s">
        <v>217</v>
      </c>
      <c r="E25063" s="161"/>
      <c r="F25063" s="162"/>
      <c r="G25063" s="147"/>
      <c r="H25063" s="146"/>
      <c r="J25063" s="146"/>
      <c r="L25063" s="150"/>
      <c r="N25063" s="163"/>
      <c r="O25063" s="146"/>
      <c r="P25063" s="146"/>
      <c r="Q25063" s="146"/>
      <c r="R25063" s="34"/>
      <c r="S25063" s="35"/>
      <c r="T25063" s="147"/>
    </row>
    <row r="25064">
      <c r="A25064" s="147"/>
      <c r="B25064" s="64"/>
      <c r="C25064" s="147" t="s">
        <v>217</v>
      </c>
      <c r="E25064" s="161"/>
      <c r="F25064" s="162"/>
      <c r="G25064" s="147"/>
      <c r="H25064" s="146"/>
      <c r="J25064" s="146"/>
      <c r="L25064" s="150"/>
      <c r="N25064" s="163"/>
      <c r="O25064" s="146"/>
      <c r="P25064" s="146"/>
      <c r="Q25064" s="146"/>
      <c r="R25064" s="34"/>
      <c r="S25064" s="35"/>
      <c r="T25064" s="147"/>
    </row>
    <row r="25065">
      <c r="A25065" s="147"/>
      <c r="B25065" s="64"/>
      <c r="C25065" s="147" t="s">
        <v>217</v>
      </c>
      <c r="E25065" s="161"/>
      <c r="F25065" s="162"/>
      <c r="G25065" s="147"/>
      <c r="H25065" s="146"/>
      <c r="J25065" s="146"/>
      <c r="L25065" s="150"/>
      <c r="N25065" s="163"/>
      <c r="O25065" s="146"/>
      <c r="P25065" s="146"/>
      <c r="Q25065" s="146"/>
      <c r="R25065" s="34"/>
      <c r="S25065" s="35"/>
      <c r="T25065" s="147"/>
    </row>
    <row r="25066">
      <c r="A25066" s="147"/>
      <c r="B25066" s="64"/>
      <c r="C25066" s="147" t="s">
        <v>217</v>
      </c>
      <c r="E25066" s="161"/>
      <c r="F25066" s="162"/>
      <c r="G25066" s="147"/>
      <c r="H25066" s="146"/>
      <c r="J25066" s="146"/>
      <c r="L25066" s="150"/>
      <c r="N25066" s="163"/>
      <c r="O25066" s="146"/>
      <c r="P25066" s="146"/>
      <c r="Q25066" s="146"/>
      <c r="R25066" s="34"/>
      <c r="S25066" s="35"/>
      <c r="T25066" s="147"/>
    </row>
    <row r="25067">
      <c r="A25067" s="147"/>
      <c r="B25067" s="64"/>
      <c r="C25067" s="147" t="s">
        <v>217</v>
      </c>
      <c r="E25067" s="161"/>
      <c r="F25067" s="162"/>
      <c r="G25067" s="147"/>
      <c r="H25067" s="146"/>
      <c r="J25067" s="146"/>
      <c r="L25067" s="150"/>
      <c r="N25067" s="163"/>
      <c r="O25067" s="146"/>
      <c r="P25067" s="146"/>
      <c r="Q25067" s="146"/>
      <c r="R25067" s="34"/>
      <c r="S25067" s="35"/>
      <c r="T25067" s="147"/>
    </row>
    <row r="25068">
      <c r="A25068" s="147"/>
      <c r="B25068" s="64"/>
      <c r="C25068" s="147" t="s">
        <v>217</v>
      </c>
      <c r="E25068" s="161"/>
      <c r="F25068" s="162"/>
      <c r="G25068" s="147"/>
      <c r="H25068" s="146"/>
      <c r="J25068" s="146"/>
      <c r="L25068" s="150"/>
      <c r="N25068" s="163"/>
      <c r="O25068" s="146"/>
      <c r="P25068" s="146"/>
      <c r="Q25068" s="146"/>
      <c r="R25068" s="34"/>
      <c r="S25068" s="35"/>
      <c r="T25068" s="147"/>
    </row>
    <row r="25069">
      <c r="A25069" s="147"/>
      <c r="B25069" s="64"/>
      <c r="C25069" s="147" t="s">
        <v>217</v>
      </c>
      <c r="E25069" s="161"/>
      <c r="F25069" s="162"/>
      <c r="G25069" s="147"/>
      <c r="H25069" s="146"/>
      <c r="J25069" s="146"/>
      <c r="L25069" s="150"/>
      <c r="N25069" s="163"/>
      <c r="O25069" s="146"/>
      <c r="P25069" s="146"/>
      <c r="Q25069" s="146"/>
      <c r="R25069" s="34"/>
      <c r="S25069" s="35"/>
      <c r="T25069" s="147"/>
    </row>
    <row r="25070">
      <c r="A25070" s="147"/>
      <c r="B25070" s="64"/>
      <c r="C25070" s="147" t="s">
        <v>217</v>
      </c>
      <c r="E25070" s="161"/>
      <c r="F25070" s="162"/>
      <c r="G25070" s="147"/>
      <c r="H25070" s="146"/>
      <c r="J25070" s="146"/>
      <c r="L25070" s="150"/>
      <c r="N25070" s="163"/>
      <c r="O25070" s="146"/>
      <c r="P25070" s="146"/>
      <c r="Q25070" s="146"/>
      <c r="R25070" s="34"/>
      <c r="S25070" s="35"/>
      <c r="T25070" s="147"/>
    </row>
    <row r="25071">
      <c r="A25071" s="147"/>
      <c r="B25071" s="64"/>
      <c r="C25071" s="147" t="s">
        <v>217</v>
      </c>
      <c r="E25071" s="161"/>
      <c r="F25071" s="162"/>
      <c r="G25071" s="147"/>
      <c r="H25071" s="146"/>
      <c r="J25071" s="146"/>
      <c r="L25071" s="150"/>
      <c r="N25071" s="163"/>
      <c r="O25071" s="146"/>
      <c r="P25071" s="146"/>
      <c r="Q25071" s="146"/>
      <c r="R25071" s="34"/>
      <c r="S25071" s="35"/>
      <c r="T25071" s="147"/>
    </row>
    <row r="25072">
      <c r="A25072" s="147"/>
      <c r="B25072" s="64"/>
      <c r="C25072" s="147" t="s">
        <v>217</v>
      </c>
      <c r="E25072" s="161"/>
      <c r="F25072" s="162"/>
      <c r="G25072" s="147"/>
      <c r="H25072" s="146"/>
      <c r="J25072" s="146"/>
      <c r="L25072" s="150"/>
      <c r="N25072" s="163"/>
      <c r="O25072" s="146"/>
      <c r="P25072" s="146"/>
      <c r="Q25072" s="146"/>
      <c r="R25072" s="34"/>
      <c r="S25072" s="35"/>
      <c r="T25072" s="147"/>
    </row>
    <row r="25073">
      <c r="A25073" s="147"/>
      <c r="B25073" s="64"/>
      <c r="C25073" s="147" t="s">
        <v>217</v>
      </c>
      <c r="E25073" s="161"/>
      <c r="F25073" s="162"/>
      <c r="G25073" s="147"/>
      <c r="H25073" s="146"/>
      <c r="J25073" s="146"/>
      <c r="L25073" s="150"/>
      <c r="N25073" s="163"/>
      <c r="O25073" s="146"/>
      <c r="P25073" s="146"/>
      <c r="Q25073" s="146"/>
      <c r="R25073" s="34"/>
      <c r="S25073" s="35"/>
      <c r="T25073" s="147"/>
    </row>
    <row r="25074">
      <c r="A25074" s="147"/>
      <c r="B25074" s="64"/>
      <c r="C25074" s="147" t="s">
        <v>217</v>
      </c>
      <c r="E25074" s="161"/>
      <c r="F25074" s="162"/>
      <c r="G25074" s="147"/>
      <c r="H25074" s="146"/>
      <c r="J25074" s="146"/>
      <c r="L25074" s="150"/>
      <c r="N25074" s="163"/>
      <c r="O25074" s="146"/>
      <c r="P25074" s="146"/>
      <c r="Q25074" s="146"/>
      <c r="R25074" s="34"/>
      <c r="S25074" s="35"/>
      <c r="T25074" s="147"/>
    </row>
    <row r="25075">
      <c r="A25075" s="147"/>
      <c r="B25075" s="64"/>
      <c r="C25075" s="147" t="s">
        <v>217</v>
      </c>
      <c r="E25075" s="161"/>
      <c r="F25075" s="162"/>
      <c r="G25075" s="147"/>
      <c r="H25075" s="146"/>
      <c r="J25075" s="146"/>
      <c r="L25075" s="150"/>
      <c r="N25075" s="163"/>
      <c r="O25075" s="146"/>
      <c r="P25075" s="146"/>
      <c r="Q25075" s="146"/>
      <c r="R25075" s="34"/>
      <c r="S25075" s="35"/>
      <c r="T25075" s="147"/>
    </row>
    <row r="25076">
      <c r="A25076" s="147"/>
      <c r="B25076" s="64"/>
      <c r="C25076" s="147" t="s">
        <v>217</v>
      </c>
      <c r="E25076" s="161"/>
      <c r="F25076" s="162"/>
      <c r="G25076" s="147"/>
      <c r="H25076" s="146"/>
      <c r="J25076" s="146"/>
      <c r="L25076" s="150"/>
      <c r="N25076" s="163"/>
      <c r="O25076" s="146"/>
      <c r="P25076" s="146"/>
      <c r="Q25076" s="146"/>
      <c r="R25076" s="34"/>
      <c r="S25076" s="35"/>
      <c r="T25076" s="147"/>
    </row>
    <row r="25077">
      <c r="A25077" s="147"/>
      <c r="B25077" s="64"/>
      <c r="C25077" s="147" t="s">
        <v>217</v>
      </c>
      <c r="E25077" s="161"/>
      <c r="F25077" s="162"/>
      <c r="G25077" s="147"/>
      <c r="H25077" s="146"/>
      <c r="J25077" s="146"/>
      <c r="L25077" s="150"/>
      <c r="N25077" s="163"/>
      <c r="O25077" s="146"/>
      <c r="P25077" s="146"/>
      <c r="Q25077" s="146"/>
      <c r="R25077" s="34"/>
      <c r="S25077" s="35"/>
      <c r="T25077" s="147"/>
    </row>
    <row r="25078">
      <c r="A25078" s="147"/>
      <c r="B25078" s="64"/>
      <c r="C25078" s="147" t="s">
        <v>217</v>
      </c>
      <c r="E25078" s="161"/>
      <c r="F25078" s="162"/>
      <c r="G25078" s="147"/>
      <c r="H25078" s="146"/>
      <c r="J25078" s="146"/>
      <c r="L25078" s="150"/>
      <c r="N25078" s="163"/>
      <c r="O25078" s="146"/>
      <c r="P25078" s="146"/>
      <c r="Q25078" s="146"/>
      <c r="R25078" s="34"/>
      <c r="S25078" s="35"/>
      <c r="T25078" s="147"/>
    </row>
    <row r="25079">
      <c r="A25079" s="147"/>
      <c r="B25079" s="64"/>
      <c r="C25079" s="147" t="s">
        <v>217</v>
      </c>
      <c r="E25079" s="161"/>
      <c r="F25079" s="162"/>
      <c r="G25079" s="147"/>
      <c r="H25079" s="146"/>
      <c r="J25079" s="146"/>
      <c r="L25079" s="150"/>
      <c r="N25079" s="163"/>
      <c r="O25079" s="146"/>
      <c r="P25079" s="146"/>
      <c r="Q25079" s="146"/>
      <c r="R25079" s="34"/>
      <c r="S25079" s="35"/>
      <c r="T25079" s="147"/>
    </row>
    <row r="25080">
      <c r="A25080" s="147"/>
      <c r="B25080" s="64"/>
      <c r="C25080" s="147" t="s">
        <v>217</v>
      </c>
      <c r="E25080" s="161"/>
      <c r="F25080" s="162"/>
      <c r="G25080" s="147"/>
      <c r="H25080" s="146"/>
      <c r="J25080" s="146"/>
      <c r="L25080" s="150"/>
      <c r="N25080" s="163"/>
      <c r="O25080" s="146"/>
      <c r="P25080" s="146"/>
      <c r="Q25080" s="146"/>
      <c r="R25080" s="34"/>
      <c r="S25080" s="35"/>
      <c r="T25080" s="147"/>
    </row>
    <row r="25081">
      <c r="A25081" s="147"/>
      <c r="B25081" s="64"/>
      <c r="C25081" s="147" t="s">
        <v>217</v>
      </c>
      <c r="E25081" s="161"/>
      <c r="F25081" s="162"/>
      <c r="G25081" s="147"/>
      <c r="H25081" s="146"/>
      <c r="J25081" s="146"/>
      <c r="L25081" s="150"/>
      <c r="N25081" s="163"/>
      <c r="O25081" s="146"/>
      <c r="P25081" s="146"/>
      <c r="Q25081" s="146"/>
      <c r="R25081" s="34"/>
      <c r="S25081" s="35"/>
      <c r="T25081" s="147"/>
    </row>
    <row r="25082">
      <c r="A25082" s="147"/>
      <c r="B25082" s="64"/>
      <c r="C25082" s="147" t="s">
        <v>217</v>
      </c>
      <c r="E25082" s="161"/>
      <c r="F25082" s="162"/>
      <c r="G25082" s="147"/>
      <c r="H25082" s="146"/>
      <c r="J25082" s="146"/>
      <c r="L25082" s="150"/>
      <c r="N25082" s="163"/>
      <c r="O25082" s="146"/>
      <c r="P25082" s="146"/>
      <c r="Q25082" s="146"/>
      <c r="R25082" s="34"/>
      <c r="S25082" s="35"/>
      <c r="T25082" s="147"/>
    </row>
    <row r="25083">
      <c r="A25083" s="147"/>
      <c r="B25083" s="64"/>
      <c r="C25083" s="147" t="s">
        <v>217</v>
      </c>
      <c r="E25083" s="161"/>
      <c r="F25083" s="162"/>
      <c r="G25083" s="147"/>
      <c r="H25083" s="146"/>
      <c r="J25083" s="146"/>
      <c r="L25083" s="150"/>
      <c r="N25083" s="163"/>
      <c r="O25083" s="146"/>
      <c r="P25083" s="146"/>
      <c r="Q25083" s="146"/>
      <c r="R25083" s="34"/>
      <c r="S25083" s="35"/>
      <c r="T25083" s="147"/>
    </row>
    <row r="25084">
      <c r="A25084" s="147"/>
      <c r="B25084" s="64"/>
      <c r="C25084" s="147" t="s">
        <v>217</v>
      </c>
      <c r="E25084" s="161"/>
      <c r="F25084" s="162"/>
      <c r="G25084" s="147"/>
      <c r="H25084" s="146"/>
      <c r="J25084" s="146"/>
      <c r="L25084" s="150"/>
      <c r="N25084" s="163"/>
      <c r="O25084" s="146"/>
      <c r="P25084" s="146"/>
      <c r="Q25084" s="146"/>
      <c r="R25084" s="34"/>
      <c r="S25084" s="35"/>
      <c r="T25084" s="147"/>
    </row>
    <row r="25085">
      <c r="A25085" s="147"/>
      <c r="B25085" s="64"/>
      <c r="C25085" s="147" t="s">
        <v>217</v>
      </c>
      <c r="E25085" s="161"/>
      <c r="F25085" s="162"/>
      <c r="G25085" s="147"/>
      <c r="H25085" s="146"/>
      <c r="J25085" s="146"/>
      <c r="L25085" s="150"/>
      <c r="N25085" s="163"/>
      <c r="O25085" s="146"/>
      <c r="P25085" s="146"/>
      <c r="Q25085" s="146"/>
      <c r="R25085" s="34"/>
      <c r="S25085" s="35"/>
      <c r="T25085" s="147"/>
    </row>
    <row r="25086">
      <c r="A25086" s="147"/>
      <c r="B25086" s="64"/>
      <c r="C25086" s="147" t="s">
        <v>217</v>
      </c>
      <c r="E25086" s="161"/>
      <c r="F25086" s="162"/>
      <c r="G25086" s="147"/>
      <c r="H25086" s="146"/>
      <c r="J25086" s="146"/>
      <c r="L25086" s="150"/>
      <c r="N25086" s="163"/>
      <c r="O25086" s="146"/>
      <c r="P25086" s="146"/>
      <c r="Q25086" s="146"/>
      <c r="R25086" s="34"/>
      <c r="S25086" s="35"/>
      <c r="T25086" s="147"/>
    </row>
    <row r="25087">
      <c r="A25087" s="147"/>
      <c r="B25087" s="64"/>
      <c r="C25087" s="147" t="s">
        <v>217</v>
      </c>
      <c r="E25087" s="161"/>
      <c r="F25087" s="162"/>
      <c r="G25087" s="147"/>
      <c r="H25087" s="146"/>
      <c r="J25087" s="146"/>
      <c r="L25087" s="150"/>
      <c r="N25087" s="163"/>
      <c r="O25087" s="146"/>
      <c r="P25087" s="146"/>
      <c r="Q25087" s="146"/>
      <c r="R25087" s="34"/>
      <c r="S25087" s="35"/>
      <c r="T25087" s="147"/>
    </row>
    <row r="25088">
      <c r="A25088" s="147"/>
      <c r="B25088" s="64"/>
      <c r="C25088" s="147" t="s">
        <v>217</v>
      </c>
      <c r="E25088" s="161"/>
      <c r="F25088" s="162"/>
      <c r="G25088" s="147"/>
      <c r="H25088" s="146"/>
      <c r="J25088" s="146"/>
      <c r="L25088" s="150"/>
      <c r="N25088" s="163"/>
      <c r="O25088" s="146"/>
      <c r="P25088" s="146"/>
      <c r="Q25088" s="146"/>
      <c r="R25088" s="34"/>
      <c r="S25088" s="35"/>
      <c r="T25088" s="147"/>
    </row>
    <row r="25089">
      <c r="A25089" s="147"/>
      <c r="B25089" s="64"/>
      <c r="C25089" s="147" t="s">
        <v>217</v>
      </c>
      <c r="E25089" s="161"/>
      <c r="F25089" s="162"/>
      <c r="G25089" s="147"/>
      <c r="H25089" s="146"/>
      <c r="J25089" s="146"/>
      <c r="L25089" s="150"/>
      <c r="N25089" s="163"/>
      <c r="O25089" s="146"/>
      <c r="P25089" s="146"/>
      <c r="Q25089" s="146"/>
      <c r="R25089" s="34"/>
      <c r="S25089" s="35"/>
      <c r="T25089" s="147"/>
    </row>
    <row r="25090">
      <c r="A25090" s="147"/>
      <c r="B25090" s="64"/>
      <c r="C25090" s="147" t="s">
        <v>217</v>
      </c>
      <c r="E25090" s="161"/>
      <c r="F25090" s="162"/>
      <c r="G25090" s="147"/>
      <c r="H25090" s="146"/>
      <c r="J25090" s="146"/>
      <c r="L25090" s="150"/>
      <c r="N25090" s="163"/>
      <c r="O25090" s="146"/>
      <c r="P25090" s="146"/>
      <c r="Q25090" s="146"/>
      <c r="R25090" s="34"/>
      <c r="S25090" s="35"/>
      <c r="T25090" s="147"/>
    </row>
    <row r="25091">
      <c r="A25091" s="147"/>
      <c r="B25091" s="64"/>
      <c r="C25091" s="147" t="s">
        <v>217</v>
      </c>
      <c r="E25091" s="161"/>
      <c r="F25091" s="162"/>
      <c r="G25091" s="147"/>
      <c r="H25091" s="146"/>
      <c r="J25091" s="146"/>
      <c r="L25091" s="150"/>
      <c r="N25091" s="163"/>
      <c r="O25091" s="146"/>
      <c r="P25091" s="146"/>
      <c r="Q25091" s="146"/>
      <c r="R25091" s="34"/>
      <c r="S25091" s="35"/>
      <c r="T25091" s="147"/>
    </row>
    <row r="25092">
      <c r="A25092" s="147"/>
      <c r="B25092" s="64"/>
      <c r="C25092" s="147" t="s">
        <v>217</v>
      </c>
      <c r="E25092" s="161"/>
      <c r="F25092" s="162"/>
      <c r="G25092" s="147"/>
      <c r="H25092" s="146"/>
      <c r="J25092" s="146"/>
      <c r="L25092" s="150"/>
      <c r="N25092" s="163"/>
      <c r="O25092" s="146"/>
      <c r="P25092" s="146"/>
      <c r="Q25092" s="146"/>
      <c r="R25092" s="34"/>
      <c r="S25092" s="35"/>
      <c r="T25092" s="147"/>
    </row>
    <row r="25093">
      <c r="A25093" s="147"/>
      <c r="B25093" s="64"/>
      <c r="C25093" s="147" t="s">
        <v>217</v>
      </c>
      <c r="E25093" s="161"/>
      <c r="F25093" s="162"/>
      <c r="G25093" s="147"/>
      <c r="H25093" s="146"/>
      <c r="J25093" s="146"/>
      <c r="L25093" s="150"/>
      <c r="N25093" s="163"/>
      <c r="O25093" s="146"/>
      <c r="P25093" s="146"/>
      <c r="Q25093" s="146"/>
      <c r="R25093" s="34"/>
      <c r="S25093" s="35"/>
      <c r="T25093" s="147"/>
    </row>
    <row r="25094">
      <c r="A25094" s="147"/>
      <c r="B25094" s="64"/>
      <c r="C25094" s="147" t="s">
        <v>217</v>
      </c>
      <c r="E25094" s="161"/>
      <c r="F25094" s="162"/>
      <c r="G25094" s="147"/>
      <c r="H25094" s="146"/>
      <c r="J25094" s="146"/>
      <c r="L25094" s="150"/>
      <c r="N25094" s="163"/>
      <c r="O25094" s="146"/>
      <c r="P25094" s="146"/>
      <c r="Q25094" s="146"/>
      <c r="R25094" s="34"/>
      <c r="S25094" s="35"/>
      <c r="T25094" s="147"/>
    </row>
    <row r="25095">
      <c r="A25095" s="147"/>
      <c r="B25095" s="64"/>
      <c r="C25095" s="147" t="s">
        <v>217</v>
      </c>
      <c r="E25095" s="161"/>
      <c r="F25095" s="162"/>
      <c r="G25095" s="147"/>
      <c r="H25095" s="146"/>
      <c r="J25095" s="146"/>
      <c r="L25095" s="150"/>
      <c r="N25095" s="163"/>
      <c r="O25095" s="146"/>
      <c r="P25095" s="146"/>
      <c r="Q25095" s="146"/>
      <c r="R25095" s="34"/>
      <c r="S25095" s="35"/>
      <c r="T25095" s="147"/>
    </row>
    <row r="25096">
      <c r="A25096" s="147"/>
      <c r="B25096" s="64"/>
      <c r="C25096" s="147" t="s">
        <v>217</v>
      </c>
      <c r="E25096" s="161"/>
      <c r="F25096" s="162"/>
      <c r="G25096" s="147"/>
      <c r="H25096" s="146"/>
      <c r="J25096" s="146"/>
      <c r="L25096" s="150"/>
      <c r="N25096" s="163"/>
      <c r="O25096" s="146"/>
      <c r="P25096" s="146"/>
      <c r="Q25096" s="146"/>
      <c r="R25096" s="34"/>
      <c r="S25096" s="35"/>
      <c r="T25096" s="147"/>
    </row>
    <row r="25097">
      <c r="A25097" s="147"/>
      <c r="B25097" s="64"/>
      <c r="C25097" s="147" t="s">
        <v>217</v>
      </c>
      <c r="E25097" s="161"/>
      <c r="F25097" s="162"/>
      <c r="G25097" s="147"/>
      <c r="H25097" s="146"/>
      <c r="J25097" s="146"/>
      <c r="L25097" s="150"/>
      <c r="N25097" s="163"/>
      <c r="O25097" s="146"/>
      <c r="P25097" s="146"/>
      <c r="Q25097" s="146"/>
      <c r="R25097" s="34"/>
      <c r="S25097" s="35"/>
      <c r="T25097" s="147"/>
    </row>
    <row r="25098">
      <c r="A25098" s="147"/>
      <c r="B25098" s="64"/>
      <c r="C25098" s="147" t="s">
        <v>217</v>
      </c>
      <c r="E25098" s="161"/>
      <c r="F25098" s="162"/>
      <c r="G25098" s="147"/>
      <c r="H25098" s="146"/>
      <c r="J25098" s="146"/>
      <c r="L25098" s="150"/>
      <c r="N25098" s="163"/>
      <c r="O25098" s="146"/>
      <c r="P25098" s="146"/>
      <c r="Q25098" s="146"/>
      <c r="R25098" s="34"/>
      <c r="S25098" s="35"/>
      <c r="T25098" s="147"/>
    </row>
    <row r="25099">
      <c r="A25099" s="147"/>
      <c r="B25099" s="64"/>
      <c r="C25099" s="147" t="s">
        <v>217</v>
      </c>
      <c r="E25099" s="161"/>
      <c r="F25099" s="162"/>
      <c r="G25099" s="147"/>
      <c r="H25099" s="146"/>
      <c r="J25099" s="146"/>
      <c r="L25099" s="150"/>
      <c r="N25099" s="163"/>
      <c r="O25099" s="146"/>
      <c r="P25099" s="146"/>
      <c r="Q25099" s="146"/>
      <c r="R25099" s="34"/>
      <c r="S25099" s="35"/>
      <c r="T25099" s="147"/>
    </row>
    <row r="25100">
      <c r="A25100" s="147"/>
      <c r="B25100" s="64"/>
      <c r="C25100" s="147" t="s">
        <v>217</v>
      </c>
      <c r="E25100" s="161"/>
      <c r="F25100" s="162"/>
      <c r="G25100" s="147"/>
      <c r="H25100" s="146"/>
      <c r="J25100" s="146"/>
      <c r="L25100" s="150"/>
      <c r="N25100" s="163"/>
      <c r="O25100" s="146"/>
      <c r="P25100" s="146"/>
      <c r="Q25100" s="146"/>
      <c r="R25100" s="34"/>
      <c r="S25100" s="35"/>
      <c r="T25100" s="147"/>
    </row>
    <row r="25101">
      <c r="A25101" s="147"/>
      <c r="B25101" s="64"/>
      <c r="C25101" s="147" t="s">
        <v>217</v>
      </c>
      <c r="E25101" s="161"/>
      <c r="F25101" s="162"/>
      <c r="G25101" s="147"/>
      <c r="H25101" s="146"/>
      <c r="J25101" s="146"/>
      <c r="L25101" s="150"/>
      <c r="N25101" s="163"/>
      <c r="O25101" s="146"/>
      <c r="P25101" s="146"/>
      <c r="Q25101" s="146"/>
      <c r="R25101" s="34"/>
      <c r="S25101" s="35"/>
      <c r="T25101" s="147"/>
    </row>
    <row r="25102">
      <c r="A25102" s="147"/>
      <c r="B25102" s="64"/>
      <c r="C25102" s="147" t="s">
        <v>217</v>
      </c>
      <c r="E25102" s="161"/>
      <c r="F25102" s="162"/>
      <c r="G25102" s="147"/>
      <c r="H25102" s="146"/>
      <c r="J25102" s="146"/>
      <c r="L25102" s="150"/>
      <c r="N25102" s="163"/>
      <c r="O25102" s="146"/>
      <c r="P25102" s="146"/>
      <c r="Q25102" s="146"/>
      <c r="R25102" s="34"/>
      <c r="S25102" s="35"/>
      <c r="T25102" s="147"/>
    </row>
    <row r="25103">
      <c r="A25103" s="147"/>
      <c r="B25103" s="64"/>
      <c r="C25103" s="147" t="s">
        <v>217</v>
      </c>
      <c r="E25103" s="161"/>
      <c r="F25103" s="162"/>
      <c r="G25103" s="147"/>
      <c r="H25103" s="146"/>
      <c r="J25103" s="146"/>
      <c r="L25103" s="150"/>
      <c r="N25103" s="163"/>
      <c r="O25103" s="146"/>
      <c r="P25103" s="146"/>
      <c r="Q25103" s="146"/>
      <c r="R25103" s="34"/>
      <c r="S25103" s="35"/>
      <c r="T25103" s="147"/>
    </row>
    <row r="25104">
      <c r="A25104" s="147"/>
      <c r="B25104" s="64"/>
      <c r="C25104" s="147" t="s">
        <v>217</v>
      </c>
      <c r="E25104" s="161"/>
      <c r="F25104" s="162"/>
      <c r="G25104" s="147"/>
      <c r="H25104" s="146"/>
      <c r="J25104" s="146"/>
      <c r="L25104" s="150"/>
      <c r="N25104" s="163"/>
      <c r="O25104" s="146"/>
      <c r="P25104" s="146"/>
      <c r="Q25104" s="146"/>
      <c r="R25104" s="34"/>
      <c r="S25104" s="35"/>
      <c r="T25104" s="147"/>
    </row>
    <row r="25105">
      <c r="A25105" s="147"/>
      <c r="B25105" s="64"/>
      <c r="C25105" s="147" t="s">
        <v>217</v>
      </c>
      <c r="E25105" s="161"/>
      <c r="F25105" s="162"/>
      <c r="G25105" s="147"/>
      <c r="H25105" s="146"/>
      <c r="J25105" s="146"/>
      <c r="L25105" s="150"/>
      <c r="N25105" s="163"/>
      <c r="O25105" s="146"/>
      <c r="P25105" s="146"/>
      <c r="Q25105" s="146"/>
      <c r="R25105" s="34"/>
      <c r="S25105" s="35"/>
      <c r="T25105" s="147"/>
    </row>
    <row r="25106">
      <c r="A25106" s="147"/>
      <c r="B25106" s="64"/>
      <c r="C25106" s="147" t="s">
        <v>217</v>
      </c>
      <c r="E25106" s="161"/>
      <c r="F25106" s="162"/>
      <c r="G25106" s="147"/>
      <c r="H25106" s="146"/>
      <c r="J25106" s="146"/>
      <c r="L25106" s="150"/>
      <c r="N25106" s="163"/>
      <c r="O25106" s="146"/>
      <c r="P25106" s="146"/>
      <c r="Q25106" s="146"/>
      <c r="R25106" s="34"/>
      <c r="S25106" s="35"/>
      <c r="T25106" s="147"/>
    </row>
    <row r="25107">
      <c r="A25107" s="147"/>
      <c r="B25107" s="64"/>
      <c r="C25107" s="147" t="s">
        <v>217</v>
      </c>
      <c r="E25107" s="161"/>
      <c r="F25107" s="162"/>
      <c r="G25107" s="147"/>
      <c r="H25107" s="146"/>
      <c r="J25107" s="146"/>
      <c r="L25107" s="150"/>
      <c r="N25107" s="163"/>
      <c r="O25107" s="146"/>
      <c r="P25107" s="146"/>
      <c r="Q25107" s="146"/>
      <c r="R25107" s="34"/>
      <c r="S25107" s="35"/>
      <c r="T25107" s="147"/>
    </row>
    <row r="25108">
      <c r="A25108" s="147"/>
      <c r="B25108" s="64"/>
      <c r="C25108" s="147" t="s">
        <v>217</v>
      </c>
      <c r="E25108" s="161"/>
      <c r="F25108" s="162"/>
      <c r="G25108" s="147"/>
      <c r="H25108" s="146"/>
      <c r="J25108" s="146"/>
      <c r="L25108" s="150"/>
      <c r="N25108" s="163"/>
      <c r="O25108" s="146"/>
      <c r="P25108" s="146"/>
      <c r="Q25108" s="146"/>
      <c r="R25108" s="34"/>
      <c r="S25108" s="35"/>
      <c r="T25108" s="147"/>
    </row>
    <row r="25109">
      <c r="A25109" s="147"/>
      <c r="B25109" s="64"/>
      <c r="C25109" s="147" t="s">
        <v>217</v>
      </c>
      <c r="E25109" s="161"/>
      <c r="F25109" s="162"/>
      <c r="G25109" s="147"/>
      <c r="H25109" s="146"/>
      <c r="J25109" s="146"/>
      <c r="L25109" s="150"/>
      <c r="N25109" s="163"/>
      <c r="O25109" s="146"/>
      <c r="P25109" s="146"/>
      <c r="Q25109" s="146"/>
      <c r="R25109" s="34"/>
      <c r="S25109" s="35"/>
      <c r="T25109" s="147"/>
    </row>
    <row r="25110">
      <c r="A25110" s="147"/>
      <c r="B25110" s="64"/>
      <c r="C25110" s="147" t="s">
        <v>217</v>
      </c>
      <c r="E25110" s="161"/>
      <c r="F25110" s="162"/>
      <c r="G25110" s="147"/>
      <c r="H25110" s="146"/>
      <c r="J25110" s="146"/>
      <c r="L25110" s="150"/>
      <c r="N25110" s="163"/>
      <c r="O25110" s="146"/>
      <c r="P25110" s="146"/>
      <c r="Q25110" s="146"/>
      <c r="R25110" s="34"/>
      <c r="S25110" s="35"/>
      <c r="T25110" s="147"/>
    </row>
    <row r="25111">
      <c r="A25111" s="147"/>
      <c r="B25111" s="64"/>
      <c r="C25111" s="147" t="s">
        <v>217</v>
      </c>
      <c r="E25111" s="161"/>
      <c r="F25111" s="162"/>
      <c r="G25111" s="147"/>
      <c r="H25111" s="146"/>
      <c r="J25111" s="146"/>
      <c r="L25111" s="150"/>
      <c r="N25111" s="163"/>
      <c r="O25111" s="146"/>
      <c r="P25111" s="146"/>
      <c r="Q25111" s="146"/>
      <c r="R25111" s="34"/>
      <c r="S25111" s="35"/>
      <c r="T25111" s="147"/>
    </row>
    <row r="25112">
      <c r="A25112" s="147"/>
      <c r="B25112" s="64"/>
      <c r="C25112" s="147" t="s">
        <v>217</v>
      </c>
      <c r="E25112" s="161"/>
      <c r="F25112" s="162"/>
      <c r="G25112" s="147"/>
      <c r="H25112" s="146"/>
      <c r="J25112" s="146"/>
      <c r="L25112" s="150"/>
      <c r="N25112" s="163"/>
      <c r="O25112" s="146"/>
      <c r="P25112" s="146"/>
      <c r="Q25112" s="146"/>
      <c r="R25112" s="34"/>
      <c r="S25112" s="35"/>
      <c r="T25112" s="147"/>
    </row>
    <row r="25113">
      <c r="A25113" s="147"/>
      <c r="B25113" s="64"/>
      <c r="C25113" s="147" t="s">
        <v>217</v>
      </c>
      <c r="E25113" s="161"/>
      <c r="F25113" s="162"/>
      <c r="G25113" s="147"/>
      <c r="H25113" s="146"/>
      <c r="J25113" s="146"/>
      <c r="L25113" s="150"/>
      <c r="N25113" s="163"/>
      <c r="O25113" s="146"/>
      <c r="P25113" s="146"/>
      <c r="Q25113" s="146"/>
      <c r="R25113" s="34"/>
      <c r="S25113" s="35"/>
      <c r="T25113" s="147"/>
    </row>
    <row r="25114">
      <c r="A25114" s="147"/>
      <c r="B25114" s="64"/>
      <c r="C25114" s="147" t="s">
        <v>217</v>
      </c>
      <c r="E25114" s="161"/>
      <c r="F25114" s="162"/>
      <c r="G25114" s="147"/>
      <c r="H25114" s="146"/>
      <c r="J25114" s="146"/>
      <c r="L25114" s="150"/>
      <c r="N25114" s="163"/>
      <c r="O25114" s="146"/>
      <c r="P25114" s="146"/>
      <c r="Q25114" s="146"/>
      <c r="R25114" s="34"/>
      <c r="S25114" s="35"/>
      <c r="T25114" s="147"/>
    </row>
    <row r="25115">
      <c r="A25115" s="147"/>
      <c r="B25115" s="64"/>
      <c r="C25115" s="147" t="s">
        <v>217</v>
      </c>
      <c r="E25115" s="161"/>
      <c r="F25115" s="162"/>
      <c r="G25115" s="147"/>
      <c r="H25115" s="146"/>
      <c r="J25115" s="146"/>
      <c r="L25115" s="150"/>
      <c r="N25115" s="163"/>
      <c r="O25115" s="146"/>
      <c r="P25115" s="146"/>
      <c r="Q25115" s="146"/>
      <c r="R25115" s="34"/>
      <c r="S25115" s="35"/>
      <c r="T25115" s="147"/>
    </row>
    <row r="25116">
      <c r="A25116" s="147"/>
      <c r="B25116" s="64"/>
      <c r="C25116" s="147" t="s">
        <v>217</v>
      </c>
      <c r="E25116" s="161"/>
      <c r="F25116" s="162"/>
      <c r="G25116" s="147"/>
      <c r="H25116" s="146"/>
      <c r="J25116" s="146"/>
      <c r="L25116" s="150"/>
      <c r="N25116" s="163"/>
      <c r="O25116" s="146"/>
      <c r="P25116" s="146"/>
      <c r="Q25116" s="146"/>
      <c r="R25116" s="34"/>
      <c r="S25116" s="35"/>
      <c r="T25116" s="147"/>
    </row>
    <row r="25117">
      <c r="A25117" s="147"/>
      <c r="B25117" s="64"/>
      <c r="C25117" s="147" t="s">
        <v>217</v>
      </c>
      <c r="E25117" s="161"/>
      <c r="F25117" s="162"/>
      <c r="G25117" s="147"/>
      <c r="H25117" s="146"/>
      <c r="J25117" s="146"/>
      <c r="L25117" s="150"/>
      <c r="N25117" s="163"/>
      <c r="O25117" s="146"/>
      <c r="P25117" s="146"/>
      <c r="Q25117" s="146"/>
      <c r="R25117" s="34"/>
      <c r="S25117" s="35"/>
      <c r="T25117" s="147"/>
    </row>
    <row r="25118">
      <c r="A25118" s="147"/>
      <c r="B25118" s="64"/>
      <c r="C25118" s="147" t="s">
        <v>217</v>
      </c>
      <c r="E25118" s="161"/>
      <c r="F25118" s="162"/>
      <c r="G25118" s="147"/>
      <c r="H25118" s="146"/>
      <c r="J25118" s="146"/>
      <c r="L25118" s="150"/>
      <c r="N25118" s="163"/>
      <c r="O25118" s="146"/>
      <c r="P25118" s="146"/>
      <c r="Q25118" s="146"/>
      <c r="R25118" s="34"/>
      <c r="S25118" s="35"/>
      <c r="T25118" s="147"/>
    </row>
    <row r="25119">
      <c r="A25119" s="147"/>
      <c r="B25119" s="64"/>
      <c r="C25119" s="147" t="s">
        <v>217</v>
      </c>
      <c r="E25119" s="161"/>
      <c r="F25119" s="162"/>
      <c r="G25119" s="147"/>
      <c r="H25119" s="146"/>
      <c r="J25119" s="146"/>
      <c r="L25119" s="150"/>
      <c r="N25119" s="163"/>
      <c r="O25119" s="146"/>
      <c r="P25119" s="146"/>
      <c r="Q25119" s="146"/>
      <c r="R25119" s="34"/>
      <c r="S25119" s="35"/>
      <c r="T25119" s="147"/>
    </row>
    <row r="25120">
      <c r="A25120" s="147"/>
      <c r="B25120" s="64"/>
      <c r="C25120" s="147" t="s">
        <v>217</v>
      </c>
      <c r="E25120" s="161"/>
      <c r="F25120" s="162"/>
      <c r="G25120" s="147"/>
      <c r="H25120" s="146"/>
      <c r="J25120" s="146"/>
      <c r="L25120" s="150"/>
      <c r="N25120" s="163"/>
      <c r="O25120" s="146"/>
      <c r="P25120" s="146"/>
      <c r="Q25120" s="146"/>
      <c r="R25120" s="34"/>
      <c r="S25120" s="35"/>
      <c r="T25120" s="147"/>
    </row>
    <row r="25121">
      <c r="A25121" s="147"/>
      <c r="B25121" s="64"/>
      <c r="C25121" s="147" t="s">
        <v>217</v>
      </c>
      <c r="E25121" s="161"/>
      <c r="F25121" s="162"/>
      <c r="G25121" s="147"/>
      <c r="H25121" s="146"/>
      <c r="J25121" s="146"/>
      <c r="L25121" s="150"/>
      <c r="N25121" s="163"/>
      <c r="O25121" s="146"/>
      <c r="P25121" s="146"/>
      <c r="Q25121" s="146"/>
      <c r="R25121" s="34"/>
      <c r="S25121" s="35"/>
      <c r="T25121" s="147"/>
    </row>
    <row r="25122">
      <c r="A25122" s="147"/>
      <c r="B25122" s="64"/>
      <c r="C25122" s="147" t="s">
        <v>217</v>
      </c>
      <c r="E25122" s="161"/>
      <c r="F25122" s="162"/>
      <c r="G25122" s="147"/>
      <c r="H25122" s="146"/>
      <c r="J25122" s="146"/>
      <c r="L25122" s="150"/>
      <c r="N25122" s="163"/>
      <c r="O25122" s="146"/>
      <c r="P25122" s="146"/>
      <c r="Q25122" s="146"/>
      <c r="R25122" s="34"/>
      <c r="S25122" s="35"/>
      <c r="T25122" s="147"/>
    </row>
    <row r="25123">
      <c r="A25123" s="147"/>
      <c r="B25123" s="64"/>
      <c r="C25123" s="147" t="s">
        <v>217</v>
      </c>
      <c r="E25123" s="161"/>
      <c r="F25123" s="162"/>
      <c r="G25123" s="147"/>
      <c r="H25123" s="146"/>
      <c r="J25123" s="146"/>
      <c r="L25123" s="150"/>
      <c r="N25123" s="163"/>
      <c r="O25123" s="146"/>
      <c r="P25123" s="146"/>
      <c r="Q25123" s="146"/>
      <c r="R25123" s="34"/>
      <c r="S25123" s="35"/>
      <c r="T25123" s="147"/>
    </row>
    <row r="25124">
      <c r="A25124" s="147"/>
      <c r="B25124" s="64"/>
      <c r="C25124" s="147" t="s">
        <v>217</v>
      </c>
      <c r="E25124" s="161"/>
      <c r="F25124" s="162"/>
      <c r="G25124" s="147"/>
      <c r="H25124" s="146"/>
      <c r="J25124" s="146"/>
      <c r="L25124" s="150"/>
      <c r="N25124" s="163"/>
      <c r="O25124" s="146"/>
      <c r="P25124" s="146"/>
      <c r="Q25124" s="146"/>
      <c r="R25124" s="34"/>
      <c r="S25124" s="35"/>
      <c r="T25124" s="147"/>
    </row>
    <row r="25125">
      <c r="A25125" s="147"/>
      <c r="B25125" s="64"/>
      <c r="C25125" s="147" t="s">
        <v>217</v>
      </c>
      <c r="E25125" s="161"/>
      <c r="F25125" s="162"/>
      <c r="G25125" s="147"/>
      <c r="H25125" s="146"/>
      <c r="J25125" s="146"/>
      <c r="L25125" s="150"/>
      <c r="N25125" s="163"/>
      <c r="O25125" s="146"/>
      <c r="P25125" s="146"/>
      <c r="Q25125" s="146"/>
      <c r="R25125" s="34"/>
      <c r="S25125" s="35"/>
      <c r="T25125" s="147"/>
    </row>
    <row r="25126">
      <c r="A25126" s="147"/>
      <c r="B25126" s="64"/>
      <c r="C25126" s="147" t="s">
        <v>217</v>
      </c>
      <c r="E25126" s="161"/>
      <c r="F25126" s="162"/>
      <c r="G25126" s="147"/>
      <c r="H25126" s="146"/>
      <c r="J25126" s="146"/>
      <c r="L25126" s="150"/>
      <c r="N25126" s="163"/>
      <c r="O25126" s="146"/>
      <c r="P25126" s="146"/>
      <c r="Q25126" s="146"/>
      <c r="R25126" s="34"/>
      <c r="S25126" s="35"/>
      <c r="T25126" s="147"/>
    </row>
    <row r="25127">
      <c r="A25127" s="147"/>
      <c r="B25127" s="64"/>
      <c r="C25127" s="147" t="s">
        <v>217</v>
      </c>
      <c r="E25127" s="161"/>
      <c r="F25127" s="162"/>
      <c r="G25127" s="147"/>
      <c r="H25127" s="146"/>
      <c r="J25127" s="146"/>
      <c r="L25127" s="150"/>
      <c r="N25127" s="163"/>
      <c r="O25127" s="146"/>
      <c r="P25127" s="146"/>
      <c r="Q25127" s="146"/>
      <c r="R25127" s="34"/>
      <c r="S25127" s="35"/>
      <c r="T25127" s="147"/>
    </row>
    <row r="25128">
      <c r="A25128" s="147"/>
      <c r="B25128" s="64"/>
      <c r="C25128" s="147" t="s">
        <v>217</v>
      </c>
      <c r="E25128" s="161"/>
      <c r="F25128" s="162"/>
      <c r="G25128" s="147"/>
      <c r="H25128" s="146"/>
      <c r="J25128" s="146"/>
      <c r="L25128" s="150"/>
      <c r="N25128" s="163"/>
      <c r="O25128" s="146"/>
      <c r="P25128" s="146"/>
      <c r="Q25128" s="146"/>
      <c r="R25128" s="34"/>
      <c r="S25128" s="35"/>
      <c r="T25128" s="147"/>
    </row>
    <row r="25129">
      <c r="A25129" s="147"/>
      <c r="B25129" s="64"/>
      <c r="C25129" s="147" t="s">
        <v>217</v>
      </c>
      <c r="E25129" s="161"/>
      <c r="F25129" s="162"/>
      <c r="G25129" s="147"/>
      <c r="H25129" s="146"/>
      <c r="J25129" s="146"/>
      <c r="L25129" s="150"/>
      <c r="N25129" s="163"/>
      <c r="O25129" s="146"/>
      <c r="P25129" s="146"/>
      <c r="Q25129" s="146"/>
      <c r="R25129" s="34"/>
      <c r="S25129" s="35"/>
      <c r="T25129" s="147"/>
    </row>
    <row r="25130">
      <c r="A25130" s="147"/>
      <c r="B25130" s="64"/>
      <c r="C25130" s="147" t="s">
        <v>217</v>
      </c>
      <c r="E25130" s="161"/>
      <c r="F25130" s="162"/>
      <c r="G25130" s="147"/>
      <c r="H25130" s="146"/>
      <c r="J25130" s="146"/>
      <c r="L25130" s="150"/>
      <c r="N25130" s="163"/>
      <c r="O25130" s="146"/>
      <c r="P25130" s="146"/>
      <c r="Q25130" s="146"/>
      <c r="R25130" s="34"/>
      <c r="S25130" s="35"/>
      <c r="T25130" s="147"/>
    </row>
    <row r="25131">
      <c r="A25131" s="147"/>
      <c r="B25131" s="64"/>
      <c r="C25131" s="147" t="s">
        <v>217</v>
      </c>
      <c r="E25131" s="161"/>
      <c r="F25131" s="162"/>
      <c r="G25131" s="147"/>
      <c r="H25131" s="146"/>
      <c r="J25131" s="146"/>
      <c r="L25131" s="150"/>
      <c r="N25131" s="163"/>
      <c r="O25131" s="146"/>
      <c r="P25131" s="146"/>
      <c r="Q25131" s="146"/>
      <c r="R25131" s="34"/>
      <c r="S25131" s="35"/>
      <c r="T25131" s="147"/>
    </row>
    <row r="25132">
      <c r="A25132" s="147"/>
      <c r="B25132" s="64"/>
      <c r="C25132" s="147" t="s">
        <v>217</v>
      </c>
      <c r="E25132" s="161"/>
      <c r="F25132" s="162"/>
      <c r="G25132" s="147"/>
      <c r="H25132" s="146"/>
      <c r="J25132" s="146"/>
      <c r="L25132" s="150"/>
      <c r="N25132" s="163"/>
      <c r="O25132" s="146"/>
      <c r="P25132" s="146"/>
      <c r="Q25132" s="146"/>
      <c r="R25132" s="34"/>
      <c r="S25132" s="35"/>
      <c r="T25132" s="147"/>
    </row>
    <row r="25133">
      <c r="A25133" s="147"/>
      <c r="B25133" s="64"/>
      <c r="C25133" s="147" t="s">
        <v>217</v>
      </c>
      <c r="E25133" s="161"/>
      <c r="F25133" s="162"/>
      <c r="G25133" s="147"/>
      <c r="H25133" s="146"/>
      <c r="J25133" s="146"/>
      <c r="L25133" s="150"/>
      <c r="N25133" s="163"/>
      <c r="O25133" s="146"/>
      <c r="P25133" s="146"/>
      <c r="Q25133" s="146"/>
      <c r="R25133" s="34"/>
      <c r="S25133" s="35"/>
      <c r="T25133" s="147"/>
    </row>
    <row r="25134">
      <c r="A25134" s="147"/>
      <c r="B25134" s="64"/>
      <c r="C25134" s="147" t="s">
        <v>217</v>
      </c>
      <c r="E25134" s="161"/>
      <c r="F25134" s="162"/>
      <c r="G25134" s="147"/>
      <c r="H25134" s="146"/>
      <c r="J25134" s="146"/>
      <c r="L25134" s="150"/>
      <c r="N25134" s="163"/>
      <c r="O25134" s="146"/>
      <c r="P25134" s="146"/>
      <c r="Q25134" s="146"/>
      <c r="R25134" s="34"/>
      <c r="S25134" s="35"/>
      <c r="T25134" s="147"/>
    </row>
    <row r="25135">
      <c r="A25135" s="147"/>
      <c r="B25135" s="64"/>
      <c r="C25135" s="147" t="s">
        <v>217</v>
      </c>
      <c r="E25135" s="161"/>
      <c r="F25135" s="162"/>
      <c r="G25135" s="147"/>
      <c r="H25135" s="146"/>
      <c r="J25135" s="146"/>
      <c r="L25135" s="150"/>
      <c r="N25135" s="163"/>
      <c r="O25135" s="146"/>
      <c r="P25135" s="146"/>
      <c r="Q25135" s="146"/>
      <c r="R25135" s="34"/>
      <c r="S25135" s="35"/>
      <c r="T25135" s="147"/>
    </row>
    <row r="25136">
      <c r="A25136" s="147"/>
      <c r="B25136" s="64"/>
      <c r="C25136" s="147" t="s">
        <v>217</v>
      </c>
      <c r="E25136" s="161"/>
      <c r="F25136" s="162"/>
      <c r="G25136" s="147"/>
      <c r="H25136" s="146"/>
      <c r="J25136" s="146"/>
      <c r="L25136" s="150"/>
      <c r="N25136" s="163"/>
      <c r="O25136" s="146"/>
      <c r="P25136" s="146"/>
      <c r="Q25136" s="146"/>
      <c r="R25136" s="34"/>
      <c r="S25136" s="35"/>
      <c r="T25136" s="147"/>
    </row>
    <row r="25137">
      <c r="A25137" s="147"/>
      <c r="B25137" s="64"/>
      <c r="C25137" s="147" t="s">
        <v>217</v>
      </c>
      <c r="E25137" s="161"/>
      <c r="F25137" s="162"/>
      <c r="G25137" s="147"/>
      <c r="H25137" s="146"/>
      <c r="J25137" s="146"/>
      <c r="L25137" s="150"/>
      <c r="N25137" s="163"/>
      <c r="O25137" s="146"/>
      <c r="P25137" s="146"/>
      <c r="Q25137" s="146"/>
      <c r="R25137" s="34"/>
      <c r="S25137" s="35"/>
      <c r="T25137" s="147"/>
    </row>
    <row r="25138">
      <c r="A25138" s="147"/>
      <c r="B25138" s="64"/>
      <c r="C25138" s="147" t="s">
        <v>217</v>
      </c>
      <c r="E25138" s="161"/>
      <c r="F25138" s="162"/>
      <c r="G25138" s="147"/>
      <c r="H25138" s="146"/>
      <c r="J25138" s="146"/>
      <c r="L25138" s="150"/>
      <c r="N25138" s="163"/>
      <c r="O25138" s="146"/>
      <c r="P25138" s="146"/>
      <c r="Q25138" s="146"/>
      <c r="R25138" s="34"/>
      <c r="S25138" s="35"/>
      <c r="T25138" s="147"/>
    </row>
    <row r="25139">
      <c r="A25139" s="147"/>
      <c r="B25139" s="64"/>
      <c r="C25139" s="147" t="s">
        <v>217</v>
      </c>
      <c r="E25139" s="161"/>
      <c r="F25139" s="162"/>
      <c r="G25139" s="147"/>
      <c r="H25139" s="146"/>
      <c r="J25139" s="146"/>
      <c r="L25139" s="150"/>
      <c r="N25139" s="163"/>
      <c r="O25139" s="146"/>
      <c r="P25139" s="146"/>
      <c r="Q25139" s="146"/>
      <c r="R25139" s="34"/>
      <c r="S25139" s="35"/>
      <c r="T25139" s="147"/>
    </row>
    <row r="25140">
      <c r="A25140" s="147"/>
      <c r="B25140" s="64"/>
      <c r="C25140" s="147" t="s">
        <v>217</v>
      </c>
      <c r="E25140" s="161"/>
      <c r="F25140" s="162"/>
      <c r="G25140" s="147"/>
      <c r="H25140" s="146"/>
      <c r="J25140" s="146"/>
      <c r="L25140" s="150"/>
      <c r="N25140" s="163"/>
      <c r="O25140" s="146"/>
      <c r="P25140" s="146"/>
      <c r="Q25140" s="146"/>
      <c r="R25140" s="34"/>
      <c r="S25140" s="35"/>
      <c r="T25140" s="147"/>
    </row>
    <row r="25141">
      <c r="A25141" s="147"/>
      <c r="B25141" s="64"/>
      <c r="C25141" s="147" t="s">
        <v>217</v>
      </c>
      <c r="E25141" s="161"/>
      <c r="F25141" s="162"/>
      <c r="G25141" s="147"/>
      <c r="H25141" s="146"/>
      <c r="J25141" s="146"/>
      <c r="L25141" s="150"/>
      <c r="N25141" s="163"/>
      <c r="O25141" s="146"/>
      <c r="P25141" s="146"/>
      <c r="Q25141" s="146"/>
      <c r="R25141" s="34"/>
      <c r="S25141" s="35"/>
      <c r="T25141" s="147"/>
    </row>
    <row r="25142">
      <c r="A25142" s="147"/>
      <c r="B25142" s="64"/>
      <c r="C25142" s="147" t="s">
        <v>217</v>
      </c>
      <c r="E25142" s="161"/>
      <c r="F25142" s="162"/>
      <c r="G25142" s="147"/>
      <c r="H25142" s="146"/>
      <c r="J25142" s="146"/>
      <c r="L25142" s="150"/>
      <c r="N25142" s="163"/>
      <c r="O25142" s="146"/>
      <c r="P25142" s="146"/>
      <c r="Q25142" s="146"/>
      <c r="R25142" s="34"/>
      <c r="S25142" s="35"/>
      <c r="T25142" s="147"/>
    </row>
    <row r="25143">
      <c r="A25143" s="147"/>
      <c r="B25143" s="64"/>
      <c r="C25143" s="147" t="s">
        <v>217</v>
      </c>
      <c r="E25143" s="161"/>
      <c r="F25143" s="162"/>
      <c r="G25143" s="147"/>
      <c r="H25143" s="146"/>
      <c r="J25143" s="146"/>
      <c r="L25143" s="150"/>
      <c r="N25143" s="163"/>
      <c r="O25143" s="146"/>
      <c r="P25143" s="146"/>
      <c r="Q25143" s="146"/>
      <c r="R25143" s="34"/>
      <c r="S25143" s="35"/>
      <c r="T25143" s="147"/>
    </row>
    <row r="25144">
      <c r="A25144" s="147"/>
      <c r="B25144" s="64"/>
      <c r="C25144" s="147" t="s">
        <v>217</v>
      </c>
      <c r="E25144" s="161"/>
      <c r="F25144" s="162"/>
      <c r="G25144" s="147"/>
      <c r="H25144" s="146"/>
      <c r="J25144" s="146"/>
      <c r="L25144" s="150"/>
      <c r="N25144" s="163"/>
      <c r="O25144" s="146"/>
      <c r="P25144" s="146"/>
      <c r="Q25144" s="146"/>
      <c r="R25144" s="34"/>
      <c r="S25144" s="35"/>
      <c r="T25144" s="147"/>
    </row>
    <row r="25145">
      <c r="A25145" s="147"/>
      <c r="B25145" s="64"/>
      <c r="C25145" s="147" t="s">
        <v>217</v>
      </c>
      <c r="E25145" s="161"/>
      <c r="F25145" s="162"/>
      <c r="G25145" s="147"/>
      <c r="H25145" s="146"/>
      <c r="J25145" s="146"/>
      <c r="L25145" s="150"/>
      <c r="N25145" s="163"/>
      <c r="O25145" s="146"/>
      <c r="P25145" s="146"/>
      <c r="Q25145" s="146"/>
      <c r="R25145" s="34"/>
      <c r="S25145" s="35"/>
      <c r="T25145" s="147"/>
    </row>
    <row r="25146">
      <c r="A25146" s="147"/>
      <c r="B25146" s="64"/>
      <c r="C25146" s="147" t="s">
        <v>217</v>
      </c>
      <c r="E25146" s="161"/>
      <c r="F25146" s="162"/>
      <c r="G25146" s="147"/>
      <c r="H25146" s="146"/>
      <c r="J25146" s="146"/>
      <c r="L25146" s="150"/>
      <c r="N25146" s="163"/>
      <c r="O25146" s="146"/>
      <c r="P25146" s="146"/>
      <c r="Q25146" s="146"/>
      <c r="R25146" s="34"/>
      <c r="S25146" s="35"/>
      <c r="T25146" s="147"/>
    </row>
    <row r="25147">
      <c r="A25147" s="147"/>
      <c r="B25147" s="64"/>
      <c r="C25147" s="147" t="s">
        <v>217</v>
      </c>
      <c r="E25147" s="161"/>
      <c r="F25147" s="162"/>
      <c r="G25147" s="147"/>
      <c r="H25147" s="146"/>
      <c r="J25147" s="146"/>
      <c r="L25147" s="150"/>
      <c r="N25147" s="163"/>
      <c r="O25147" s="146"/>
      <c r="P25147" s="146"/>
      <c r="Q25147" s="146"/>
      <c r="R25147" s="34"/>
      <c r="S25147" s="35"/>
      <c r="T25147" s="147"/>
    </row>
    <row r="25148">
      <c r="A25148" s="147"/>
      <c r="B25148" s="64"/>
      <c r="C25148" s="147" t="s">
        <v>217</v>
      </c>
      <c r="E25148" s="161"/>
      <c r="F25148" s="162"/>
      <c r="G25148" s="147"/>
      <c r="H25148" s="146"/>
      <c r="J25148" s="146"/>
      <c r="L25148" s="150"/>
      <c r="N25148" s="163"/>
      <c r="O25148" s="146"/>
      <c r="P25148" s="146"/>
      <c r="Q25148" s="146"/>
      <c r="R25148" s="34"/>
      <c r="S25148" s="35"/>
      <c r="T25148" s="147"/>
    </row>
    <row r="25149">
      <c r="A25149" s="147"/>
      <c r="B25149" s="64"/>
      <c r="C25149" s="147" t="s">
        <v>217</v>
      </c>
      <c r="E25149" s="161"/>
      <c r="F25149" s="162"/>
      <c r="G25149" s="147"/>
      <c r="H25149" s="146"/>
      <c r="J25149" s="146"/>
      <c r="L25149" s="150"/>
      <c r="N25149" s="163"/>
      <c r="O25149" s="146"/>
      <c r="P25149" s="146"/>
      <c r="Q25149" s="146"/>
      <c r="R25149" s="34"/>
      <c r="S25149" s="35"/>
      <c r="T25149" s="147"/>
    </row>
    <row r="25150">
      <c r="A25150" s="147"/>
      <c r="B25150" s="64"/>
      <c r="C25150" s="147" t="s">
        <v>217</v>
      </c>
      <c r="E25150" s="161"/>
      <c r="F25150" s="162"/>
      <c r="G25150" s="147"/>
      <c r="H25150" s="146"/>
      <c r="J25150" s="146"/>
      <c r="L25150" s="150"/>
      <c r="N25150" s="163"/>
      <c r="O25150" s="146"/>
      <c r="P25150" s="146"/>
      <c r="Q25150" s="146"/>
      <c r="R25150" s="34"/>
      <c r="S25150" s="35"/>
      <c r="T25150" s="147"/>
    </row>
    <row r="25151">
      <c r="A25151" s="147"/>
      <c r="B25151" s="64"/>
      <c r="C25151" s="147" t="s">
        <v>217</v>
      </c>
      <c r="E25151" s="161"/>
      <c r="F25151" s="162"/>
      <c r="G25151" s="147"/>
      <c r="H25151" s="146"/>
      <c r="J25151" s="146"/>
      <c r="L25151" s="150"/>
      <c r="N25151" s="163"/>
      <c r="O25151" s="146"/>
      <c r="P25151" s="146"/>
      <c r="Q25151" s="146"/>
      <c r="R25151" s="34"/>
      <c r="S25151" s="35"/>
      <c r="T25151" s="147"/>
    </row>
    <row r="25152">
      <c r="A25152" s="147"/>
      <c r="B25152" s="64"/>
      <c r="C25152" s="147" t="s">
        <v>217</v>
      </c>
      <c r="E25152" s="161"/>
      <c r="F25152" s="162"/>
      <c r="G25152" s="147"/>
      <c r="H25152" s="146"/>
      <c r="J25152" s="146"/>
      <c r="L25152" s="150"/>
      <c r="N25152" s="163"/>
      <c r="O25152" s="146"/>
      <c r="P25152" s="146"/>
      <c r="Q25152" s="146"/>
      <c r="R25152" s="34"/>
      <c r="S25152" s="35"/>
      <c r="T25152" s="147"/>
    </row>
    <row r="25153">
      <c r="A25153" s="147"/>
      <c r="B25153" s="64"/>
      <c r="C25153" s="147" t="s">
        <v>217</v>
      </c>
      <c r="E25153" s="161"/>
      <c r="F25153" s="162"/>
      <c r="G25153" s="147"/>
      <c r="H25153" s="146"/>
      <c r="J25153" s="146"/>
      <c r="L25153" s="150"/>
      <c r="N25153" s="163"/>
      <c r="O25153" s="146"/>
      <c r="P25153" s="146"/>
      <c r="Q25153" s="146"/>
      <c r="R25153" s="34"/>
      <c r="S25153" s="35"/>
      <c r="T25153" s="147"/>
    </row>
    <row r="25154">
      <c r="A25154" s="147"/>
      <c r="B25154" s="64"/>
      <c r="C25154" s="147" t="s">
        <v>217</v>
      </c>
      <c r="E25154" s="161"/>
      <c r="F25154" s="162"/>
      <c r="G25154" s="147"/>
      <c r="H25154" s="146"/>
      <c r="J25154" s="146"/>
      <c r="L25154" s="150"/>
      <c r="N25154" s="163"/>
      <c r="O25154" s="146"/>
      <c r="P25154" s="146"/>
      <c r="Q25154" s="146"/>
      <c r="R25154" s="34"/>
      <c r="S25154" s="35"/>
      <c r="T25154" s="147"/>
    </row>
    <row r="25155">
      <c r="A25155" s="147"/>
      <c r="B25155" s="64"/>
      <c r="C25155" s="147" t="s">
        <v>217</v>
      </c>
      <c r="E25155" s="161"/>
      <c r="F25155" s="162"/>
      <c r="G25155" s="147"/>
      <c r="H25155" s="146"/>
      <c r="J25155" s="146"/>
      <c r="L25155" s="150"/>
      <c r="N25155" s="163"/>
      <c r="O25155" s="146"/>
      <c r="P25155" s="146"/>
      <c r="Q25155" s="146"/>
      <c r="R25155" s="34"/>
      <c r="S25155" s="35"/>
      <c r="T25155" s="147"/>
    </row>
    <row r="25156">
      <c r="A25156" s="147"/>
      <c r="B25156" s="64"/>
      <c r="C25156" s="147" t="s">
        <v>217</v>
      </c>
      <c r="E25156" s="161"/>
      <c r="F25156" s="162"/>
      <c r="G25156" s="147"/>
      <c r="H25156" s="146"/>
      <c r="J25156" s="146"/>
      <c r="L25156" s="150"/>
      <c r="N25156" s="163"/>
      <c r="O25156" s="146"/>
      <c r="P25156" s="146"/>
      <c r="Q25156" s="146"/>
      <c r="R25156" s="34"/>
      <c r="S25156" s="35"/>
      <c r="T25156" s="147"/>
    </row>
    <row r="25157">
      <c r="A25157" s="147"/>
      <c r="B25157" s="64"/>
      <c r="C25157" s="147" t="s">
        <v>217</v>
      </c>
      <c r="E25157" s="161"/>
      <c r="F25157" s="162"/>
      <c r="G25157" s="147"/>
      <c r="H25157" s="146"/>
      <c r="J25157" s="146"/>
      <c r="L25157" s="150"/>
      <c r="N25157" s="163"/>
      <c r="O25157" s="146"/>
      <c r="P25157" s="146"/>
      <c r="Q25157" s="146"/>
      <c r="R25157" s="34"/>
      <c r="S25157" s="35"/>
      <c r="T25157" s="147"/>
    </row>
    <row r="25158">
      <c r="A25158" s="147"/>
      <c r="B25158" s="64"/>
      <c r="C25158" s="147" t="s">
        <v>217</v>
      </c>
      <c r="E25158" s="161"/>
      <c r="F25158" s="162"/>
      <c r="G25158" s="147"/>
      <c r="H25158" s="146"/>
      <c r="J25158" s="146"/>
      <c r="L25158" s="150"/>
      <c r="N25158" s="163"/>
      <c r="O25158" s="146"/>
      <c r="P25158" s="146"/>
      <c r="Q25158" s="146"/>
      <c r="R25158" s="34"/>
      <c r="S25158" s="35"/>
      <c r="T25158" s="147"/>
    </row>
    <row r="25159">
      <c r="A25159" s="147"/>
      <c r="B25159" s="64"/>
      <c r="C25159" s="147" t="s">
        <v>217</v>
      </c>
      <c r="E25159" s="161"/>
      <c r="F25159" s="162"/>
      <c r="G25159" s="147"/>
      <c r="H25159" s="146"/>
      <c r="J25159" s="146"/>
      <c r="L25159" s="150"/>
      <c r="N25159" s="163"/>
      <c r="O25159" s="146"/>
      <c r="P25159" s="146"/>
      <c r="Q25159" s="146"/>
      <c r="R25159" s="34"/>
      <c r="S25159" s="35"/>
      <c r="T25159" s="147"/>
    </row>
    <row r="25160">
      <c r="A25160" s="147"/>
      <c r="B25160" s="64"/>
      <c r="C25160" s="147" t="s">
        <v>217</v>
      </c>
      <c r="E25160" s="161"/>
      <c r="F25160" s="162"/>
      <c r="G25160" s="147"/>
      <c r="H25160" s="146"/>
      <c r="J25160" s="146"/>
      <c r="L25160" s="150"/>
      <c r="N25160" s="163"/>
      <c r="O25160" s="146"/>
      <c r="P25160" s="146"/>
      <c r="Q25160" s="146"/>
      <c r="R25160" s="34"/>
      <c r="S25160" s="35"/>
      <c r="T25160" s="147"/>
    </row>
    <row r="25161">
      <c r="A25161" s="147"/>
      <c r="B25161" s="64"/>
      <c r="C25161" s="147" t="s">
        <v>217</v>
      </c>
      <c r="E25161" s="161"/>
      <c r="F25161" s="162"/>
      <c r="G25161" s="147"/>
      <c r="H25161" s="146"/>
      <c r="J25161" s="146"/>
      <c r="L25161" s="150"/>
      <c r="N25161" s="163"/>
      <c r="O25161" s="146"/>
      <c r="P25161" s="146"/>
      <c r="Q25161" s="146"/>
      <c r="R25161" s="34"/>
      <c r="S25161" s="35"/>
      <c r="T25161" s="147"/>
    </row>
    <row r="25162">
      <c r="A25162" s="147"/>
      <c r="B25162" s="64"/>
      <c r="C25162" s="147" t="s">
        <v>217</v>
      </c>
      <c r="E25162" s="161"/>
      <c r="F25162" s="162"/>
      <c r="G25162" s="147"/>
      <c r="H25162" s="146"/>
      <c r="J25162" s="146"/>
      <c r="L25162" s="150"/>
      <c r="N25162" s="163"/>
      <c r="O25162" s="146"/>
      <c r="P25162" s="146"/>
      <c r="Q25162" s="146"/>
      <c r="R25162" s="34"/>
      <c r="S25162" s="35"/>
      <c r="T25162" s="147"/>
    </row>
    <row r="25163">
      <c r="A25163" s="147"/>
      <c r="B25163" s="64"/>
      <c r="C25163" s="147" t="s">
        <v>217</v>
      </c>
      <c r="E25163" s="161"/>
      <c r="F25163" s="162"/>
      <c r="G25163" s="147"/>
      <c r="H25163" s="146"/>
      <c r="J25163" s="146"/>
      <c r="L25163" s="150"/>
      <c r="N25163" s="163"/>
      <c r="O25163" s="146"/>
      <c r="P25163" s="146"/>
      <c r="Q25163" s="146"/>
      <c r="R25163" s="34"/>
      <c r="S25163" s="35"/>
      <c r="T25163" s="147"/>
    </row>
    <row r="25164">
      <c r="A25164" s="147"/>
      <c r="B25164" s="64"/>
      <c r="C25164" s="147" t="s">
        <v>217</v>
      </c>
      <c r="E25164" s="161"/>
      <c r="F25164" s="162"/>
      <c r="G25164" s="147"/>
      <c r="H25164" s="146"/>
      <c r="J25164" s="146"/>
      <c r="L25164" s="150"/>
      <c r="N25164" s="163"/>
      <c r="O25164" s="146"/>
      <c r="P25164" s="146"/>
      <c r="Q25164" s="146"/>
      <c r="R25164" s="34"/>
      <c r="S25164" s="35"/>
      <c r="T25164" s="147"/>
    </row>
    <row r="25165">
      <c r="A25165" s="147"/>
      <c r="B25165" s="64"/>
      <c r="C25165" s="147" t="s">
        <v>217</v>
      </c>
      <c r="E25165" s="161"/>
      <c r="F25165" s="162"/>
      <c r="G25165" s="147"/>
      <c r="H25165" s="146"/>
      <c r="J25165" s="146"/>
      <c r="L25165" s="150"/>
      <c r="N25165" s="163"/>
      <c r="O25165" s="146"/>
      <c r="P25165" s="146"/>
      <c r="Q25165" s="146"/>
      <c r="R25165" s="34"/>
      <c r="S25165" s="35"/>
      <c r="T25165" s="147"/>
    </row>
    <row r="25166">
      <c r="A25166" s="147"/>
      <c r="B25166" s="64"/>
      <c r="C25166" s="147" t="s">
        <v>217</v>
      </c>
      <c r="E25166" s="161"/>
      <c r="F25166" s="162"/>
      <c r="G25166" s="147"/>
      <c r="H25166" s="146"/>
      <c r="J25166" s="146"/>
      <c r="L25166" s="150"/>
      <c r="N25166" s="163"/>
      <c r="O25166" s="146"/>
      <c r="P25166" s="146"/>
      <c r="Q25166" s="146"/>
      <c r="R25166" s="34"/>
      <c r="S25166" s="35"/>
      <c r="T25166" s="147"/>
    </row>
    <row r="25167">
      <c r="A25167" s="147"/>
      <c r="B25167" s="64"/>
      <c r="C25167" s="147" t="s">
        <v>217</v>
      </c>
      <c r="E25167" s="161"/>
      <c r="F25167" s="162"/>
      <c r="G25167" s="147"/>
      <c r="H25167" s="146"/>
      <c r="J25167" s="146"/>
      <c r="L25167" s="150"/>
      <c r="N25167" s="163"/>
      <c r="O25167" s="146"/>
      <c r="P25167" s="146"/>
      <c r="Q25167" s="146"/>
      <c r="R25167" s="34"/>
      <c r="S25167" s="35"/>
      <c r="T25167" s="147"/>
    </row>
    <row r="25168">
      <c r="A25168" s="147"/>
      <c r="B25168" s="64"/>
      <c r="C25168" s="147" t="s">
        <v>217</v>
      </c>
      <c r="E25168" s="161"/>
      <c r="F25168" s="162"/>
      <c r="G25168" s="147"/>
      <c r="H25168" s="146"/>
      <c r="J25168" s="146"/>
      <c r="L25168" s="150"/>
      <c r="N25168" s="163"/>
      <c r="O25168" s="146"/>
      <c r="P25168" s="146"/>
      <c r="Q25168" s="146"/>
      <c r="R25168" s="34"/>
      <c r="S25168" s="35"/>
      <c r="T25168" s="147"/>
    </row>
    <row r="25169">
      <c r="A25169" s="147"/>
      <c r="B25169" s="64"/>
      <c r="C25169" s="147" t="s">
        <v>217</v>
      </c>
      <c r="E25169" s="161"/>
      <c r="F25169" s="162"/>
      <c r="G25169" s="147"/>
      <c r="H25169" s="146"/>
      <c r="J25169" s="146"/>
      <c r="L25169" s="150"/>
      <c r="N25169" s="163"/>
      <c r="O25169" s="146"/>
      <c r="P25169" s="146"/>
      <c r="Q25169" s="146"/>
      <c r="R25169" s="34"/>
      <c r="S25169" s="35"/>
      <c r="T25169" s="147"/>
    </row>
    <row r="25170">
      <c r="A25170" s="147"/>
      <c r="B25170" s="64"/>
      <c r="C25170" s="147" t="s">
        <v>217</v>
      </c>
      <c r="E25170" s="161"/>
      <c r="F25170" s="162"/>
      <c r="G25170" s="147"/>
      <c r="H25170" s="146"/>
      <c r="J25170" s="146"/>
      <c r="L25170" s="150"/>
      <c r="N25170" s="163"/>
      <c r="O25170" s="146"/>
      <c r="P25170" s="146"/>
      <c r="Q25170" s="146"/>
      <c r="R25170" s="34"/>
      <c r="S25170" s="35"/>
      <c r="T25170" s="147"/>
    </row>
    <row r="25171">
      <c r="A25171" s="147"/>
      <c r="B25171" s="64"/>
      <c r="C25171" s="147" t="s">
        <v>217</v>
      </c>
      <c r="E25171" s="161"/>
      <c r="F25171" s="162"/>
      <c r="G25171" s="147"/>
      <c r="H25171" s="146"/>
      <c r="J25171" s="146"/>
      <c r="L25171" s="150"/>
      <c r="N25171" s="163"/>
      <c r="O25171" s="146"/>
      <c r="P25171" s="146"/>
      <c r="Q25171" s="146"/>
      <c r="R25171" s="34"/>
      <c r="S25171" s="35"/>
      <c r="T25171" s="147"/>
    </row>
    <row r="25172">
      <c r="A25172" s="147"/>
      <c r="B25172" s="64"/>
      <c r="C25172" s="147" t="s">
        <v>217</v>
      </c>
      <c r="E25172" s="161"/>
      <c r="F25172" s="162"/>
      <c r="G25172" s="147"/>
      <c r="H25172" s="146"/>
      <c r="J25172" s="146"/>
      <c r="L25172" s="150"/>
      <c r="N25172" s="163"/>
      <c r="O25172" s="146"/>
      <c r="P25172" s="146"/>
      <c r="Q25172" s="146"/>
      <c r="R25172" s="34"/>
      <c r="S25172" s="35"/>
      <c r="T25172" s="147"/>
    </row>
    <row r="25173">
      <c r="A25173" s="147"/>
      <c r="B25173" s="64"/>
      <c r="C25173" s="147" t="s">
        <v>217</v>
      </c>
      <c r="E25173" s="161"/>
      <c r="F25173" s="162"/>
      <c r="G25173" s="147"/>
      <c r="H25173" s="146"/>
      <c r="J25173" s="146"/>
      <c r="L25173" s="150"/>
      <c r="N25173" s="163"/>
      <c r="O25173" s="146"/>
      <c r="P25173" s="146"/>
      <c r="Q25173" s="146"/>
      <c r="R25173" s="34"/>
      <c r="S25173" s="35"/>
      <c r="T25173" s="147"/>
    </row>
    <row r="25174">
      <c r="A25174" s="147"/>
      <c r="B25174" s="64"/>
      <c r="C25174" s="147" t="s">
        <v>217</v>
      </c>
      <c r="E25174" s="161"/>
      <c r="F25174" s="162"/>
      <c r="G25174" s="147"/>
      <c r="H25174" s="146"/>
      <c r="J25174" s="146"/>
      <c r="L25174" s="150"/>
      <c r="N25174" s="163"/>
      <c r="O25174" s="146"/>
      <c r="P25174" s="146"/>
      <c r="Q25174" s="146"/>
      <c r="R25174" s="34"/>
      <c r="S25174" s="35"/>
      <c r="T25174" s="147"/>
    </row>
    <row r="25175">
      <c r="A25175" s="147"/>
      <c r="B25175" s="64"/>
      <c r="C25175" s="147" t="s">
        <v>217</v>
      </c>
      <c r="E25175" s="161"/>
      <c r="F25175" s="162"/>
      <c r="G25175" s="147"/>
      <c r="H25175" s="146"/>
      <c r="J25175" s="146"/>
      <c r="L25175" s="150"/>
      <c r="N25175" s="163"/>
      <c r="O25175" s="146"/>
      <c r="P25175" s="146"/>
      <c r="Q25175" s="146"/>
      <c r="R25175" s="34"/>
      <c r="S25175" s="35"/>
      <c r="T25175" s="147"/>
    </row>
    <row r="25176">
      <c r="A25176" s="147"/>
      <c r="B25176" s="64"/>
      <c r="C25176" s="147" t="s">
        <v>217</v>
      </c>
      <c r="E25176" s="161"/>
      <c r="F25176" s="162"/>
      <c r="G25176" s="147"/>
      <c r="H25176" s="146"/>
      <c r="J25176" s="146"/>
      <c r="L25176" s="150"/>
      <c r="N25176" s="163"/>
      <c r="O25176" s="146"/>
      <c r="P25176" s="146"/>
      <c r="Q25176" s="146"/>
      <c r="R25176" s="34"/>
      <c r="S25176" s="35"/>
      <c r="T25176" s="147"/>
    </row>
    <row r="25177">
      <c r="A25177" s="147"/>
      <c r="B25177" s="64"/>
      <c r="C25177" s="147" t="s">
        <v>217</v>
      </c>
      <c r="E25177" s="161"/>
      <c r="F25177" s="162"/>
      <c r="G25177" s="147"/>
      <c r="H25177" s="146"/>
      <c r="J25177" s="146"/>
      <c r="L25177" s="150"/>
      <c r="N25177" s="163"/>
      <c r="O25177" s="146"/>
      <c r="P25177" s="146"/>
      <c r="Q25177" s="146"/>
      <c r="R25177" s="34"/>
      <c r="S25177" s="35"/>
      <c r="T25177" s="147"/>
    </row>
    <row r="25178">
      <c r="A25178" s="147"/>
      <c r="B25178" s="64"/>
      <c r="C25178" s="147" t="s">
        <v>217</v>
      </c>
      <c r="E25178" s="161"/>
      <c r="F25178" s="162"/>
      <c r="G25178" s="147"/>
      <c r="H25178" s="146"/>
      <c r="J25178" s="146"/>
      <c r="L25178" s="150"/>
      <c r="N25178" s="163"/>
      <c r="O25178" s="146"/>
      <c r="P25178" s="146"/>
      <c r="Q25178" s="146"/>
      <c r="R25178" s="34"/>
      <c r="S25178" s="35"/>
      <c r="T25178" s="147"/>
    </row>
    <row r="25179">
      <c r="A25179" s="147"/>
      <c r="B25179" s="64"/>
      <c r="C25179" s="147" t="s">
        <v>217</v>
      </c>
      <c r="E25179" s="161"/>
      <c r="F25179" s="162"/>
      <c r="G25179" s="147"/>
      <c r="H25179" s="146"/>
      <c r="J25179" s="146"/>
      <c r="L25179" s="150"/>
      <c r="N25179" s="163"/>
      <c r="O25179" s="146"/>
      <c r="P25179" s="146"/>
      <c r="Q25179" s="146"/>
      <c r="R25179" s="34"/>
      <c r="S25179" s="35"/>
      <c r="T25179" s="147"/>
    </row>
    <row r="25180">
      <c r="A25180" s="147"/>
      <c r="B25180" s="64"/>
      <c r="C25180" s="147" t="s">
        <v>217</v>
      </c>
      <c r="E25180" s="161"/>
      <c r="F25180" s="162"/>
      <c r="G25180" s="147"/>
      <c r="H25180" s="146"/>
      <c r="J25180" s="146"/>
      <c r="L25180" s="150"/>
      <c r="N25180" s="163"/>
      <c r="O25180" s="146"/>
      <c r="P25180" s="146"/>
      <c r="Q25180" s="146"/>
      <c r="R25180" s="34"/>
      <c r="S25180" s="35"/>
      <c r="T25180" s="147"/>
    </row>
    <row r="25181">
      <c r="A25181" s="147"/>
      <c r="B25181" s="64"/>
      <c r="C25181" s="147" t="s">
        <v>217</v>
      </c>
      <c r="E25181" s="161"/>
      <c r="F25181" s="162"/>
      <c r="G25181" s="147"/>
      <c r="H25181" s="146"/>
      <c r="J25181" s="146"/>
      <c r="L25181" s="150"/>
      <c r="N25181" s="163"/>
      <c r="O25181" s="146"/>
      <c r="P25181" s="146"/>
      <c r="Q25181" s="146"/>
      <c r="R25181" s="34"/>
      <c r="S25181" s="35"/>
      <c r="T25181" s="147"/>
    </row>
    <row r="25182">
      <c r="A25182" s="147"/>
      <c r="B25182" s="64"/>
      <c r="C25182" s="147" t="s">
        <v>217</v>
      </c>
      <c r="E25182" s="161"/>
      <c r="F25182" s="162"/>
      <c r="G25182" s="147"/>
      <c r="H25182" s="146"/>
      <c r="J25182" s="146"/>
      <c r="L25182" s="150"/>
      <c r="N25182" s="163"/>
      <c r="O25182" s="146"/>
      <c r="P25182" s="146"/>
      <c r="Q25182" s="146"/>
      <c r="R25182" s="34"/>
      <c r="S25182" s="35"/>
      <c r="T25182" s="147"/>
    </row>
    <row r="25183">
      <c r="A25183" s="147"/>
      <c r="B25183" s="64"/>
      <c r="C25183" s="147" t="s">
        <v>217</v>
      </c>
      <c r="E25183" s="161"/>
      <c r="F25183" s="162"/>
      <c r="G25183" s="147"/>
      <c r="H25183" s="146"/>
      <c r="J25183" s="146"/>
      <c r="L25183" s="150"/>
      <c r="N25183" s="163"/>
      <c r="O25183" s="146"/>
      <c r="P25183" s="146"/>
      <c r="Q25183" s="146"/>
      <c r="R25183" s="34"/>
      <c r="S25183" s="35"/>
      <c r="T25183" s="147"/>
    </row>
    <row r="25184">
      <c r="A25184" s="147"/>
      <c r="B25184" s="64"/>
      <c r="C25184" s="147" t="s">
        <v>217</v>
      </c>
      <c r="E25184" s="161"/>
      <c r="F25184" s="162"/>
      <c r="G25184" s="147"/>
      <c r="H25184" s="146"/>
      <c r="J25184" s="146"/>
      <c r="L25184" s="150"/>
      <c r="N25184" s="163"/>
      <c r="O25184" s="146"/>
      <c r="P25184" s="146"/>
      <c r="Q25184" s="146"/>
      <c r="R25184" s="34"/>
      <c r="S25184" s="35"/>
      <c r="T25184" s="147"/>
    </row>
    <row r="25185">
      <c r="A25185" s="147"/>
      <c r="B25185" s="64"/>
      <c r="C25185" s="147" t="s">
        <v>217</v>
      </c>
      <c r="E25185" s="161"/>
      <c r="F25185" s="162"/>
      <c r="G25185" s="147"/>
      <c r="H25185" s="146"/>
      <c r="J25185" s="146"/>
      <c r="L25185" s="150"/>
      <c r="N25185" s="163"/>
      <c r="O25185" s="146"/>
      <c r="P25185" s="146"/>
      <c r="Q25185" s="146"/>
      <c r="R25185" s="34"/>
      <c r="S25185" s="35"/>
      <c r="T25185" s="147"/>
    </row>
    <row r="25186">
      <c r="A25186" s="147"/>
      <c r="B25186" s="64"/>
      <c r="C25186" s="147" t="s">
        <v>217</v>
      </c>
      <c r="E25186" s="161"/>
      <c r="F25186" s="162"/>
      <c r="G25186" s="147"/>
      <c r="H25186" s="146"/>
      <c r="J25186" s="146"/>
      <c r="L25186" s="150"/>
      <c r="N25186" s="163"/>
      <c r="O25186" s="146"/>
      <c r="P25186" s="146"/>
      <c r="Q25186" s="146"/>
      <c r="R25186" s="34"/>
      <c r="S25186" s="35"/>
      <c r="T25186" s="147"/>
    </row>
    <row r="25187">
      <c r="A25187" s="147"/>
      <c r="B25187" s="64"/>
      <c r="C25187" s="147" t="s">
        <v>217</v>
      </c>
      <c r="E25187" s="161"/>
      <c r="F25187" s="162"/>
      <c r="G25187" s="147"/>
      <c r="H25187" s="146"/>
      <c r="J25187" s="146"/>
      <c r="L25187" s="150"/>
      <c r="N25187" s="163"/>
      <c r="O25187" s="146"/>
      <c r="P25187" s="146"/>
      <c r="Q25187" s="146"/>
      <c r="R25187" s="34"/>
      <c r="S25187" s="35"/>
      <c r="T25187" s="147"/>
    </row>
    <row r="25188">
      <c r="A25188" s="147"/>
      <c r="B25188" s="64"/>
      <c r="C25188" s="147" t="s">
        <v>217</v>
      </c>
      <c r="E25188" s="161"/>
      <c r="F25188" s="162"/>
      <c r="G25188" s="147"/>
      <c r="H25188" s="146"/>
      <c r="J25188" s="146"/>
      <c r="L25188" s="150"/>
      <c r="N25188" s="163"/>
      <c r="O25188" s="146"/>
      <c r="P25188" s="146"/>
      <c r="Q25188" s="146"/>
      <c r="R25188" s="34"/>
      <c r="S25188" s="35"/>
      <c r="T25188" s="147"/>
    </row>
    <row r="25189">
      <c r="A25189" s="147"/>
      <c r="B25189" s="64"/>
      <c r="C25189" s="147" t="s">
        <v>217</v>
      </c>
      <c r="E25189" s="161"/>
      <c r="F25189" s="162"/>
      <c r="G25189" s="147"/>
      <c r="H25189" s="146"/>
      <c r="J25189" s="146"/>
      <c r="L25189" s="150"/>
      <c r="N25189" s="163"/>
      <c r="O25189" s="146"/>
      <c r="P25189" s="146"/>
      <c r="Q25189" s="146"/>
      <c r="R25189" s="34"/>
      <c r="S25189" s="35"/>
      <c r="T25189" s="147"/>
    </row>
    <row r="25190">
      <c r="A25190" s="147"/>
      <c r="B25190" s="64"/>
      <c r="C25190" s="147" t="s">
        <v>217</v>
      </c>
      <c r="E25190" s="161"/>
      <c r="F25190" s="162"/>
      <c r="G25190" s="147"/>
      <c r="H25190" s="146"/>
      <c r="J25190" s="146"/>
      <c r="L25190" s="150"/>
      <c r="N25190" s="163"/>
      <c r="O25190" s="146"/>
      <c r="P25190" s="146"/>
      <c r="Q25190" s="146"/>
      <c r="R25190" s="34"/>
      <c r="S25190" s="35"/>
      <c r="T25190" s="147"/>
    </row>
    <row r="25191">
      <c r="A25191" s="147"/>
      <c r="B25191" s="64"/>
      <c r="C25191" s="147" t="s">
        <v>217</v>
      </c>
      <c r="E25191" s="161"/>
      <c r="F25191" s="162"/>
      <c r="G25191" s="147"/>
      <c r="H25191" s="146"/>
      <c r="J25191" s="146"/>
      <c r="L25191" s="150"/>
      <c r="N25191" s="163"/>
      <c r="O25191" s="146"/>
      <c r="P25191" s="146"/>
      <c r="Q25191" s="146"/>
      <c r="R25191" s="34"/>
      <c r="S25191" s="35"/>
      <c r="T25191" s="147"/>
    </row>
    <row r="25192">
      <c r="A25192" s="147"/>
      <c r="B25192" s="64"/>
      <c r="C25192" s="147" t="s">
        <v>217</v>
      </c>
      <c r="E25192" s="161"/>
      <c r="F25192" s="162"/>
      <c r="G25192" s="147"/>
      <c r="H25192" s="146"/>
      <c r="J25192" s="146"/>
      <c r="L25192" s="150"/>
      <c r="N25192" s="163"/>
      <c r="O25192" s="146"/>
      <c r="P25192" s="146"/>
      <c r="Q25192" s="146"/>
      <c r="R25192" s="34"/>
      <c r="S25192" s="35"/>
      <c r="T25192" s="147"/>
    </row>
    <row r="25193">
      <c r="A25193" s="147"/>
      <c r="B25193" s="64"/>
      <c r="C25193" s="147" t="s">
        <v>217</v>
      </c>
      <c r="E25193" s="161"/>
      <c r="F25193" s="162"/>
      <c r="G25193" s="147"/>
      <c r="H25193" s="146"/>
      <c r="J25193" s="146"/>
      <c r="L25193" s="150"/>
      <c r="N25193" s="163"/>
      <c r="O25193" s="146"/>
      <c r="P25193" s="146"/>
      <c r="Q25193" s="146"/>
      <c r="R25193" s="34"/>
      <c r="S25193" s="35"/>
      <c r="T25193" s="147"/>
    </row>
    <row r="25194">
      <c r="A25194" s="147"/>
      <c r="B25194" s="64"/>
      <c r="C25194" s="147" t="s">
        <v>217</v>
      </c>
      <c r="E25194" s="161"/>
      <c r="F25194" s="162"/>
      <c r="G25194" s="147"/>
      <c r="H25194" s="146"/>
      <c r="J25194" s="146"/>
      <c r="L25194" s="150"/>
      <c r="N25194" s="163"/>
      <c r="O25194" s="146"/>
      <c r="P25194" s="146"/>
      <c r="Q25194" s="146"/>
      <c r="R25194" s="34"/>
      <c r="S25194" s="35"/>
      <c r="T25194" s="147"/>
    </row>
    <row r="25195">
      <c r="A25195" s="147"/>
      <c r="B25195" s="64"/>
      <c r="C25195" s="147" t="s">
        <v>217</v>
      </c>
      <c r="E25195" s="161"/>
      <c r="F25195" s="162"/>
      <c r="G25195" s="147"/>
      <c r="H25195" s="146"/>
      <c r="J25195" s="146"/>
      <c r="L25195" s="150"/>
      <c r="N25195" s="163"/>
      <c r="O25195" s="146"/>
      <c r="P25195" s="146"/>
      <c r="Q25195" s="146"/>
      <c r="R25195" s="34"/>
      <c r="S25195" s="35"/>
      <c r="T25195" s="147"/>
    </row>
    <row r="25196">
      <c r="A25196" s="147"/>
      <c r="B25196" s="64"/>
      <c r="C25196" s="147" t="s">
        <v>217</v>
      </c>
      <c r="E25196" s="161"/>
      <c r="F25196" s="162"/>
      <c r="G25196" s="147"/>
      <c r="H25196" s="146"/>
      <c r="J25196" s="146"/>
      <c r="L25196" s="150"/>
      <c r="N25196" s="163"/>
      <c r="O25196" s="146"/>
      <c r="P25196" s="146"/>
      <c r="Q25196" s="146"/>
      <c r="R25196" s="34"/>
      <c r="S25196" s="35"/>
      <c r="T25196" s="147"/>
    </row>
    <row r="25197">
      <c r="A25197" s="147"/>
      <c r="B25197" s="64"/>
      <c r="C25197" s="147" t="s">
        <v>217</v>
      </c>
      <c r="E25197" s="161"/>
      <c r="F25197" s="162"/>
      <c r="G25197" s="147"/>
      <c r="H25197" s="146"/>
      <c r="J25197" s="146"/>
      <c r="L25197" s="150"/>
      <c r="N25197" s="163"/>
      <c r="O25197" s="146"/>
      <c r="P25197" s="146"/>
      <c r="Q25197" s="146"/>
      <c r="R25197" s="34"/>
      <c r="S25197" s="35"/>
      <c r="T25197" s="147"/>
    </row>
    <row r="25198">
      <c r="A25198" s="147"/>
      <c r="B25198" s="64"/>
      <c r="C25198" s="147" t="s">
        <v>217</v>
      </c>
      <c r="E25198" s="161"/>
      <c r="F25198" s="162"/>
      <c r="G25198" s="147"/>
      <c r="H25198" s="146"/>
      <c r="J25198" s="146"/>
      <c r="L25198" s="150"/>
      <c r="N25198" s="163"/>
      <c r="O25198" s="146"/>
      <c r="P25198" s="146"/>
      <c r="Q25198" s="146"/>
      <c r="R25198" s="34"/>
      <c r="S25198" s="35"/>
      <c r="T25198" s="147"/>
    </row>
    <row r="25199">
      <c r="A25199" s="147"/>
      <c r="B25199" s="64"/>
      <c r="C25199" s="147" t="s">
        <v>217</v>
      </c>
      <c r="E25199" s="161"/>
      <c r="F25199" s="162"/>
      <c r="G25199" s="147"/>
      <c r="H25199" s="146"/>
      <c r="J25199" s="146"/>
      <c r="L25199" s="150"/>
      <c r="N25199" s="163"/>
      <c r="O25199" s="146"/>
      <c r="P25199" s="146"/>
      <c r="Q25199" s="146"/>
      <c r="R25199" s="34"/>
      <c r="S25199" s="35"/>
      <c r="T25199" s="147"/>
    </row>
    <row r="25200">
      <c r="A25200" s="147"/>
      <c r="B25200" s="64"/>
      <c r="C25200" s="147" t="s">
        <v>217</v>
      </c>
      <c r="E25200" s="161"/>
      <c r="F25200" s="162"/>
      <c r="G25200" s="147"/>
      <c r="H25200" s="146"/>
      <c r="J25200" s="146"/>
      <c r="L25200" s="150"/>
      <c r="N25200" s="163"/>
      <c r="O25200" s="146"/>
      <c r="P25200" s="146"/>
      <c r="Q25200" s="146"/>
      <c r="R25200" s="34"/>
      <c r="S25200" s="35"/>
      <c r="T25200" s="147"/>
    </row>
    <row r="25201">
      <c r="A25201" s="147"/>
      <c r="B25201" s="64"/>
      <c r="C25201" s="147" t="s">
        <v>217</v>
      </c>
      <c r="E25201" s="161"/>
      <c r="F25201" s="162"/>
      <c r="G25201" s="147"/>
      <c r="H25201" s="146"/>
      <c r="J25201" s="146"/>
      <c r="L25201" s="150"/>
      <c r="N25201" s="163"/>
      <c r="O25201" s="146"/>
      <c r="P25201" s="146"/>
      <c r="Q25201" s="146"/>
      <c r="R25201" s="34"/>
      <c r="S25201" s="35"/>
      <c r="T25201" s="147"/>
    </row>
    <row r="25202">
      <c r="A25202" s="147"/>
      <c r="B25202" s="64"/>
      <c r="C25202" s="147" t="s">
        <v>217</v>
      </c>
      <c r="E25202" s="161"/>
      <c r="F25202" s="162"/>
      <c r="G25202" s="147"/>
      <c r="H25202" s="146"/>
      <c r="J25202" s="146"/>
      <c r="L25202" s="150"/>
      <c r="N25202" s="163"/>
      <c r="O25202" s="146"/>
      <c r="P25202" s="146"/>
      <c r="Q25202" s="146"/>
      <c r="R25202" s="34"/>
      <c r="S25202" s="35"/>
      <c r="T25202" s="147"/>
    </row>
    <row r="25203">
      <c r="A25203" s="147"/>
      <c r="B25203" s="64"/>
      <c r="C25203" s="147" t="s">
        <v>217</v>
      </c>
      <c r="E25203" s="161"/>
      <c r="F25203" s="162"/>
      <c r="G25203" s="147"/>
      <c r="H25203" s="146"/>
      <c r="J25203" s="146"/>
      <c r="L25203" s="150"/>
      <c r="N25203" s="163"/>
      <c r="O25203" s="146"/>
      <c r="P25203" s="146"/>
      <c r="Q25203" s="146"/>
      <c r="R25203" s="34"/>
      <c r="S25203" s="35"/>
      <c r="T25203" s="147"/>
    </row>
    <row r="25204">
      <c r="A25204" s="147"/>
      <c r="B25204" s="64"/>
      <c r="C25204" s="147" t="s">
        <v>217</v>
      </c>
      <c r="E25204" s="161"/>
      <c r="F25204" s="162"/>
      <c r="G25204" s="147"/>
      <c r="H25204" s="146"/>
      <c r="J25204" s="146"/>
      <c r="L25204" s="150"/>
      <c r="N25204" s="163"/>
      <c r="O25204" s="146"/>
      <c r="P25204" s="146"/>
      <c r="Q25204" s="146"/>
      <c r="R25204" s="34"/>
      <c r="S25204" s="35"/>
      <c r="T25204" s="147"/>
    </row>
    <row r="25205">
      <c r="A25205" s="147"/>
      <c r="B25205" s="64"/>
      <c r="C25205" s="147" t="s">
        <v>217</v>
      </c>
      <c r="E25205" s="161"/>
      <c r="F25205" s="162"/>
      <c r="G25205" s="147"/>
      <c r="H25205" s="146"/>
      <c r="J25205" s="146"/>
      <c r="L25205" s="150"/>
      <c r="N25205" s="163"/>
      <c r="O25205" s="146"/>
      <c r="P25205" s="146"/>
      <c r="Q25205" s="146"/>
      <c r="R25205" s="34"/>
      <c r="S25205" s="35"/>
      <c r="T25205" s="147"/>
    </row>
    <row r="25206">
      <c r="A25206" s="147"/>
      <c r="B25206" s="64"/>
      <c r="C25206" s="147" t="s">
        <v>217</v>
      </c>
      <c r="E25206" s="161"/>
      <c r="F25206" s="162"/>
      <c r="G25206" s="147"/>
      <c r="H25206" s="146"/>
      <c r="J25206" s="146"/>
      <c r="L25206" s="150"/>
      <c r="N25206" s="163"/>
      <c r="O25206" s="146"/>
      <c r="P25206" s="146"/>
      <c r="Q25206" s="146"/>
      <c r="R25206" s="34"/>
      <c r="S25206" s="35"/>
      <c r="T25206" s="147"/>
    </row>
    <row r="25207">
      <c r="A25207" s="147"/>
      <c r="B25207" s="64"/>
      <c r="C25207" s="147" t="s">
        <v>217</v>
      </c>
      <c r="E25207" s="161"/>
      <c r="F25207" s="162"/>
      <c r="G25207" s="147"/>
      <c r="H25207" s="146"/>
      <c r="J25207" s="146"/>
      <c r="L25207" s="150"/>
      <c r="N25207" s="163"/>
      <c r="O25207" s="146"/>
      <c r="P25207" s="146"/>
      <c r="Q25207" s="146"/>
      <c r="R25207" s="34"/>
      <c r="S25207" s="35"/>
      <c r="T25207" s="147"/>
    </row>
    <row r="25208">
      <c r="A25208" s="147"/>
      <c r="B25208" s="64"/>
      <c r="C25208" s="147" t="s">
        <v>217</v>
      </c>
      <c r="E25208" s="161"/>
      <c r="F25208" s="162"/>
      <c r="G25208" s="147"/>
      <c r="H25208" s="146"/>
      <c r="J25208" s="146"/>
      <c r="L25208" s="150"/>
      <c r="N25208" s="163"/>
      <c r="O25208" s="146"/>
      <c r="P25208" s="146"/>
      <c r="Q25208" s="146"/>
      <c r="R25208" s="34"/>
      <c r="S25208" s="35"/>
      <c r="T25208" s="147"/>
    </row>
    <row r="25209">
      <c r="A25209" s="147"/>
      <c r="B25209" s="64"/>
      <c r="C25209" s="147" t="s">
        <v>217</v>
      </c>
      <c r="E25209" s="161"/>
      <c r="F25209" s="162"/>
      <c r="G25209" s="147"/>
      <c r="H25209" s="146"/>
      <c r="J25209" s="146"/>
      <c r="L25209" s="150"/>
      <c r="N25209" s="163"/>
      <c r="O25209" s="146"/>
      <c r="P25209" s="146"/>
      <c r="Q25209" s="146"/>
      <c r="R25209" s="34"/>
      <c r="S25209" s="35"/>
      <c r="T25209" s="147"/>
    </row>
    <row r="25210">
      <c r="A25210" s="147"/>
      <c r="B25210" s="64"/>
      <c r="C25210" s="147" t="s">
        <v>217</v>
      </c>
      <c r="E25210" s="161"/>
      <c r="F25210" s="162"/>
      <c r="G25210" s="147"/>
      <c r="H25210" s="146"/>
      <c r="J25210" s="146"/>
      <c r="L25210" s="150"/>
      <c r="N25210" s="163"/>
      <c r="O25210" s="146"/>
      <c r="P25210" s="146"/>
      <c r="Q25210" s="146"/>
      <c r="R25210" s="34"/>
      <c r="S25210" s="35"/>
      <c r="T25210" s="147"/>
    </row>
    <row r="25211">
      <c r="A25211" s="147"/>
      <c r="B25211" s="64"/>
      <c r="C25211" s="147" t="s">
        <v>217</v>
      </c>
      <c r="E25211" s="161"/>
      <c r="F25211" s="162"/>
      <c r="G25211" s="147"/>
      <c r="H25211" s="146"/>
      <c r="J25211" s="146"/>
      <c r="L25211" s="150"/>
      <c r="N25211" s="163"/>
      <c r="O25211" s="146"/>
      <c r="P25211" s="146"/>
      <c r="Q25211" s="146"/>
      <c r="R25211" s="34"/>
      <c r="S25211" s="35"/>
      <c r="T25211" s="147"/>
    </row>
    <row r="25212">
      <c r="A25212" s="147"/>
      <c r="B25212" s="64"/>
      <c r="C25212" s="147" t="s">
        <v>217</v>
      </c>
      <c r="E25212" s="161"/>
      <c r="F25212" s="162"/>
      <c r="G25212" s="147"/>
      <c r="H25212" s="146"/>
      <c r="J25212" s="146"/>
      <c r="L25212" s="150"/>
      <c r="N25212" s="163"/>
      <c r="O25212" s="146"/>
      <c r="P25212" s="146"/>
      <c r="Q25212" s="146"/>
      <c r="R25212" s="34"/>
      <c r="S25212" s="35"/>
      <c r="T25212" s="147"/>
    </row>
    <row r="25213">
      <c r="A25213" s="147"/>
      <c r="B25213" s="64"/>
      <c r="C25213" s="147" t="s">
        <v>217</v>
      </c>
      <c r="E25213" s="161"/>
      <c r="F25213" s="162"/>
      <c r="G25213" s="147"/>
      <c r="H25213" s="146"/>
      <c r="J25213" s="146"/>
      <c r="L25213" s="150"/>
      <c r="N25213" s="163"/>
      <c r="O25213" s="146"/>
      <c r="P25213" s="146"/>
      <c r="Q25213" s="146"/>
      <c r="R25213" s="34"/>
      <c r="S25213" s="35"/>
      <c r="T25213" s="147"/>
    </row>
    <row r="25214">
      <c r="A25214" s="147"/>
      <c r="B25214" s="64"/>
      <c r="C25214" s="147" t="s">
        <v>217</v>
      </c>
      <c r="E25214" s="161"/>
      <c r="F25214" s="162"/>
      <c r="G25214" s="147"/>
      <c r="H25214" s="146"/>
      <c r="J25214" s="146"/>
      <c r="L25214" s="150"/>
      <c r="N25214" s="163"/>
      <c r="O25214" s="146"/>
      <c r="P25214" s="146"/>
      <c r="Q25214" s="146"/>
      <c r="R25214" s="34"/>
      <c r="S25214" s="35"/>
      <c r="T25214" s="147"/>
    </row>
    <row r="25215">
      <c r="A25215" s="147"/>
      <c r="B25215" s="64"/>
      <c r="C25215" s="147" t="s">
        <v>217</v>
      </c>
      <c r="E25215" s="161"/>
      <c r="F25215" s="162"/>
      <c r="G25215" s="147"/>
      <c r="H25215" s="146"/>
      <c r="J25215" s="146"/>
      <c r="L25215" s="150"/>
      <c r="N25215" s="163"/>
      <c r="O25215" s="146"/>
      <c r="P25215" s="146"/>
      <c r="Q25215" s="146"/>
      <c r="R25215" s="34"/>
      <c r="S25215" s="35"/>
      <c r="T25215" s="147"/>
    </row>
    <row r="25216">
      <c r="A25216" s="147"/>
      <c r="B25216" s="64"/>
      <c r="C25216" s="147" t="s">
        <v>217</v>
      </c>
      <c r="E25216" s="161"/>
      <c r="F25216" s="162"/>
      <c r="G25216" s="147"/>
      <c r="H25216" s="146"/>
      <c r="J25216" s="146"/>
      <c r="L25216" s="150"/>
      <c r="N25216" s="163"/>
      <c r="O25216" s="146"/>
      <c r="P25216" s="146"/>
      <c r="Q25216" s="146"/>
      <c r="R25216" s="34"/>
      <c r="S25216" s="35"/>
      <c r="T25216" s="147"/>
    </row>
    <row r="25217">
      <c r="A25217" s="147"/>
      <c r="B25217" s="64"/>
      <c r="C25217" s="147" t="s">
        <v>217</v>
      </c>
      <c r="E25217" s="161"/>
      <c r="F25217" s="162"/>
      <c r="G25217" s="147"/>
      <c r="H25217" s="146"/>
      <c r="J25217" s="146"/>
      <c r="L25217" s="150"/>
      <c r="N25217" s="163"/>
      <c r="O25217" s="146"/>
      <c r="P25217" s="146"/>
      <c r="Q25217" s="146"/>
      <c r="R25217" s="34"/>
      <c r="S25217" s="35"/>
      <c r="T25217" s="147"/>
    </row>
    <row r="25218">
      <c r="A25218" s="147"/>
      <c r="B25218" s="64"/>
      <c r="C25218" s="147" t="s">
        <v>217</v>
      </c>
      <c r="E25218" s="161"/>
      <c r="F25218" s="162"/>
      <c r="G25218" s="147"/>
      <c r="H25218" s="146"/>
      <c r="J25218" s="146"/>
      <c r="L25218" s="150"/>
      <c r="N25218" s="163"/>
      <c r="O25218" s="146"/>
      <c r="P25218" s="146"/>
      <c r="Q25218" s="146"/>
      <c r="R25218" s="34"/>
      <c r="S25218" s="35"/>
      <c r="T25218" s="147"/>
    </row>
    <row r="25219">
      <c r="A25219" s="147"/>
      <c r="B25219" s="64"/>
      <c r="C25219" s="147" t="s">
        <v>217</v>
      </c>
      <c r="E25219" s="161"/>
      <c r="F25219" s="162"/>
      <c r="G25219" s="147"/>
      <c r="H25219" s="146"/>
      <c r="J25219" s="146"/>
      <c r="L25219" s="150"/>
      <c r="N25219" s="163"/>
      <c r="O25219" s="146"/>
      <c r="P25219" s="146"/>
      <c r="Q25219" s="146"/>
      <c r="R25219" s="34"/>
      <c r="S25219" s="35"/>
      <c r="T25219" s="147"/>
    </row>
    <row r="25220">
      <c r="A25220" s="147"/>
      <c r="B25220" s="64"/>
      <c r="C25220" s="147" t="s">
        <v>217</v>
      </c>
      <c r="E25220" s="161"/>
      <c r="F25220" s="162"/>
      <c r="G25220" s="147"/>
      <c r="H25220" s="146"/>
      <c r="J25220" s="146"/>
      <c r="L25220" s="150"/>
      <c r="N25220" s="163"/>
      <c r="O25220" s="146"/>
      <c r="P25220" s="146"/>
      <c r="Q25220" s="146"/>
      <c r="R25220" s="34"/>
      <c r="S25220" s="35"/>
      <c r="T25220" s="147"/>
    </row>
    <row r="25221">
      <c r="A25221" s="147"/>
      <c r="B25221" s="64"/>
      <c r="C25221" s="147" t="s">
        <v>217</v>
      </c>
      <c r="E25221" s="161"/>
      <c r="F25221" s="162"/>
      <c r="G25221" s="147"/>
      <c r="H25221" s="146"/>
      <c r="J25221" s="146"/>
      <c r="L25221" s="150"/>
      <c r="N25221" s="163"/>
      <c r="O25221" s="146"/>
      <c r="P25221" s="146"/>
      <c r="Q25221" s="146"/>
      <c r="R25221" s="34"/>
      <c r="S25221" s="35"/>
      <c r="T25221" s="147"/>
    </row>
    <row r="25222">
      <c r="A25222" s="147"/>
      <c r="B25222" s="64"/>
      <c r="C25222" s="147" t="s">
        <v>217</v>
      </c>
      <c r="E25222" s="161"/>
      <c r="F25222" s="162"/>
      <c r="G25222" s="147"/>
      <c r="H25222" s="146"/>
      <c r="J25222" s="146"/>
      <c r="L25222" s="150"/>
      <c r="N25222" s="163"/>
      <c r="O25222" s="146"/>
      <c r="P25222" s="146"/>
      <c r="Q25222" s="146"/>
      <c r="R25222" s="34"/>
      <c r="S25222" s="35"/>
      <c r="T25222" s="147"/>
    </row>
    <row r="25223">
      <c r="A25223" s="147"/>
      <c r="B25223" s="64"/>
      <c r="C25223" s="147" t="s">
        <v>217</v>
      </c>
      <c r="E25223" s="161"/>
      <c r="F25223" s="162"/>
      <c r="G25223" s="147"/>
      <c r="H25223" s="146"/>
      <c r="J25223" s="146"/>
      <c r="L25223" s="150"/>
      <c r="N25223" s="163"/>
      <c r="O25223" s="146"/>
      <c r="P25223" s="146"/>
      <c r="Q25223" s="146"/>
      <c r="R25223" s="34"/>
      <c r="S25223" s="35"/>
      <c r="T25223" s="147"/>
    </row>
    <row r="25224">
      <c r="A25224" s="147"/>
      <c r="B25224" s="64"/>
      <c r="C25224" s="147" t="s">
        <v>217</v>
      </c>
      <c r="E25224" s="161"/>
      <c r="F25224" s="162"/>
      <c r="G25224" s="147"/>
      <c r="H25224" s="146"/>
      <c r="J25224" s="146"/>
      <c r="L25224" s="150"/>
      <c r="N25224" s="163"/>
      <c r="O25224" s="146"/>
      <c r="P25224" s="146"/>
      <c r="Q25224" s="146"/>
      <c r="R25224" s="34"/>
      <c r="S25224" s="35"/>
      <c r="T25224" s="147"/>
    </row>
    <row r="25225">
      <c r="A25225" s="147"/>
      <c r="B25225" s="64"/>
      <c r="C25225" s="147" t="s">
        <v>217</v>
      </c>
      <c r="E25225" s="161"/>
      <c r="F25225" s="162"/>
      <c r="G25225" s="147"/>
      <c r="H25225" s="146"/>
      <c r="J25225" s="146"/>
      <c r="L25225" s="150"/>
      <c r="N25225" s="163"/>
      <c r="O25225" s="146"/>
      <c r="P25225" s="146"/>
      <c r="Q25225" s="146"/>
      <c r="R25225" s="34"/>
      <c r="S25225" s="35"/>
      <c r="T25225" s="147"/>
    </row>
    <row r="25226">
      <c r="A25226" s="147"/>
      <c r="B25226" s="64"/>
      <c r="C25226" s="147" t="s">
        <v>217</v>
      </c>
      <c r="E25226" s="161"/>
      <c r="F25226" s="162"/>
      <c r="G25226" s="147"/>
      <c r="H25226" s="146"/>
      <c r="J25226" s="146"/>
      <c r="L25226" s="150"/>
      <c r="N25226" s="163"/>
      <c r="O25226" s="146"/>
      <c r="P25226" s="146"/>
      <c r="Q25226" s="146"/>
      <c r="R25226" s="34"/>
      <c r="S25226" s="35"/>
      <c r="T25226" s="147"/>
    </row>
    <row r="25227">
      <c r="A25227" s="147"/>
      <c r="B25227" s="64"/>
      <c r="C25227" s="147" t="s">
        <v>217</v>
      </c>
      <c r="E25227" s="161"/>
      <c r="F25227" s="162"/>
      <c r="G25227" s="147"/>
      <c r="H25227" s="146"/>
      <c r="J25227" s="146"/>
      <c r="L25227" s="150"/>
      <c r="N25227" s="163"/>
      <c r="O25227" s="146"/>
      <c r="P25227" s="146"/>
      <c r="Q25227" s="146"/>
      <c r="R25227" s="34"/>
      <c r="S25227" s="35"/>
      <c r="T25227" s="147"/>
    </row>
    <row r="25228">
      <c r="A25228" s="147"/>
      <c r="B25228" s="64"/>
      <c r="C25228" s="147" t="s">
        <v>217</v>
      </c>
      <c r="E25228" s="161"/>
      <c r="F25228" s="162"/>
      <c r="G25228" s="147"/>
      <c r="H25228" s="146"/>
      <c r="J25228" s="146"/>
      <c r="L25228" s="150"/>
      <c r="N25228" s="163"/>
      <c r="O25228" s="146"/>
      <c r="P25228" s="146"/>
      <c r="Q25228" s="146"/>
      <c r="R25228" s="34"/>
      <c r="S25228" s="35"/>
      <c r="T25228" s="147"/>
    </row>
    <row r="25229">
      <c r="A25229" s="147"/>
      <c r="B25229" s="64"/>
      <c r="C25229" s="147" t="s">
        <v>217</v>
      </c>
      <c r="E25229" s="161"/>
      <c r="F25229" s="162"/>
      <c r="G25229" s="147"/>
      <c r="H25229" s="146"/>
      <c r="J25229" s="146"/>
      <c r="L25229" s="150"/>
      <c r="N25229" s="163"/>
      <c r="O25229" s="146"/>
      <c r="P25229" s="146"/>
      <c r="Q25229" s="146"/>
      <c r="R25229" s="34"/>
      <c r="S25229" s="35"/>
      <c r="T25229" s="147"/>
    </row>
    <row r="25230">
      <c r="A25230" s="147"/>
      <c r="B25230" s="64"/>
      <c r="C25230" s="147" t="s">
        <v>217</v>
      </c>
      <c r="E25230" s="161"/>
      <c r="F25230" s="162"/>
      <c r="G25230" s="147"/>
      <c r="H25230" s="146"/>
      <c r="J25230" s="146"/>
      <c r="L25230" s="150"/>
      <c r="N25230" s="163"/>
      <c r="O25230" s="146"/>
      <c r="P25230" s="146"/>
      <c r="Q25230" s="146"/>
      <c r="R25230" s="34"/>
      <c r="S25230" s="35"/>
      <c r="T25230" s="147"/>
    </row>
    <row r="25231">
      <c r="A25231" s="147"/>
      <c r="B25231" s="64"/>
      <c r="C25231" s="147" t="s">
        <v>217</v>
      </c>
      <c r="E25231" s="161"/>
      <c r="F25231" s="162"/>
      <c r="G25231" s="147"/>
      <c r="H25231" s="146"/>
      <c r="J25231" s="146"/>
      <c r="L25231" s="150"/>
      <c r="N25231" s="163"/>
      <c r="O25231" s="146"/>
      <c r="P25231" s="146"/>
      <c r="Q25231" s="146"/>
      <c r="R25231" s="34"/>
      <c r="S25231" s="35"/>
      <c r="T25231" s="147"/>
    </row>
    <row r="25232">
      <c r="A25232" s="147"/>
      <c r="B25232" s="64"/>
      <c r="C25232" s="147" t="s">
        <v>217</v>
      </c>
      <c r="E25232" s="161"/>
      <c r="F25232" s="162"/>
      <c r="G25232" s="147"/>
      <c r="H25232" s="146"/>
      <c r="J25232" s="146"/>
      <c r="L25232" s="150"/>
      <c r="N25232" s="163"/>
      <c r="O25232" s="146"/>
      <c r="P25232" s="146"/>
      <c r="Q25232" s="146"/>
      <c r="R25232" s="34"/>
      <c r="S25232" s="35"/>
      <c r="T25232" s="147"/>
    </row>
    <row r="25233">
      <c r="A25233" s="147"/>
      <c r="B25233" s="64"/>
      <c r="C25233" s="147" t="s">
        <v>217</v>
      </c>
      <c r="E25233" s="161"/>
      <c r="F25233" s="162"/>
      <c r="G25233" s="147"/>
      <c r="H25233" s="146"/>
      <c r="J25233" s="146"/>
      <c r="L25233" s="150"/>
      <c r="N25233" s="163"/>
      <c r="O25233" s="146"/>
      <c r="P25233" s="146"/>
      <c r="Q25233" s="146"/>
      <c r="R25233" s="34"/>
      <c r="S25233" s="35"/>
      <c r="T25233" s="147"/>
    </row>
    <row r="25234">
      <c r="A25234" s="147"/>
      <c r="B25234" s="64"/>
      <c r="C25234" s="147" t="s">
        <v>217</v>
      </c>
      <c r="E25234" s="161"/>
      <c r="F25234" s="162"/>
      <c r="G25234" s="147"/>
      <c r="H25234" s="146"/>
      <c r="J25234" s="146"/>
      <c r="L25234" s="150"/>
      <c r="N25234" s="163"/>
      <c r="O25234" s="146"/>
      <c r="P25234" s="146"/>
      <c r="Q25234" s="146"/>
      <c r="R25234" s="34"/>
      <c r="S25234" s="35"/>
      <c r="T25234" s="147"/>
    </row>
    <row r="25235">
      <c r="A25235" s="147"/>
      <c r="B25235" s="64"/>
      <c r="C25235" s="147" t="s">
        <v>217</v>
      </c>
      <c r="E25235" s="161"/>
      <c r="F25235" s="162"/>
      <c r="G25235" s="147"/>
      <c r="H25235" s="146"/>
      <c r="J25235" s="146"/>
      <c r="L25235" s="150"/>
      <c r="N25235" s="163"/>
      <c r="O25235" s="146"/>
      <c r="P25235" s="146"/>
      <c r="Q25235" s="146"/>
      <c r="R25235" s="34"/>
      <c r="S25235" s="35"/>
      <c r="T25235" s="147"/>
    </row>
    <row r="25236">
      <c r="A25236" s="147"/>
      <c r="B25236" s="64"/>
      <c r="C25236" s="147" t="s">
        <v>217</v>
      </c>
      <c r="E25236" s="161"/>
      <c r="F25236" s="162"/>
      <c r="G25236" s="147"/>
      <c r="H25236" s="146"/>
      <c r="J25236" s="146"/>
      <c r="L25236" s="150"/>
      <c r="N25236" s="163"/>
      <c r="O25236" s="146"/>
      <c r="P25236" s="146"/>
      <c r="Q25236" s="146"/>
      <c r="R25236" s="34"/>
      <c r="S25236" s="35"/>
      <c r="T25236" s="147"/>
    </row>
    <row r="25237">
      <c r="A25237" s="147"/>
      <c r="B25237" s="64"/>
      <c r="C25237" s="147" t="s">
        <v>217</v>
      </c>
      <c r="E25237" s="161"/>
      <c r="F25237" s="162"/>
      <c r="G25237" s="147"/>
      <c r="H25237" s="146"/>
      <c r="J25237" s="146"/>
      <c r="L25237" s="150"/>
      <c r="N25237" s="163"/>
      <c r="O25237" s="146"/>
      <c r="P25237" s="146"/>
      <c r="Q25237" s="146"/>
      <c r="R25237" s="34"/>
      <c r="S25237" s="35"/>
      <c r="T25237" s="147"/>
    </row>
    <row r="25238">
      <c r="A25238" s="147"/>
      <c r="B25238" s="64"/>
      <c r="C25238" s="147" t="s">
        <v>217</v>
      </c>
      <c r="E25238" s="161"/>
      <c r="F25238" s="162"/>
      <c r="G25238" s="147"/>
      <c r="H25238" s="146"/>
      <c r="J25238" s="146"/>
      <c r="L25238" s="150"/>
      <c r="N25238" s="163"/>
      <c r="O25238" s="146"/>
      <c r="P25238" s="146"/>
      <c r="Q25238" s="146"/>
      <c r="R25238" s="34"/>
      <c r="S25238" s="35"/>
      <c r="T25238" s="147"/>
    </row>
    <row r="25239">
      <c r="A25239" s="147"/>
      <c r="B25239" s="64"/>
      <c r="C25239" s="147" t="s">
        <v>217</v>
      </c>
      <c r="E25239" s="161"/>
      <c r="F25239" s="162"/>
      <c r="G25239" s="147"/>
      <c r="H25239" s="146"/>
      <c r="J25239" s="146"/>
      <c r="L25239" s="150"/>
      <c r="N25239" s="163"/>
      <c r="O25239" s="146"/>
      <c r="P25239" s="146"/>
      <c r="Q25239" s="146"/>
      <c r="R25239" s="34"/>
      <c r="S25239" s="35"/>
      <c r="T25239" s="147"/>
    </row>
    <row r="25240">
      <c r="A25240" s="147"/>
      <c r="B25240" s="64"/>
      <c r="C25240" s="147" t="s">
        <v>217</v>
      </c>
      <c r="E25240" s="161"/>
      <c r="F25240" s="162"/>
      <c r="G25240" s="147"/>
      <c r="H25240" s="146"/>
      <c r="J25240" s="146"/>
      <c r="L25240" s="150"/>
      <c r="N25240" s="163"/>
      <c r="O25240" s="146"/>
      <c r="P25240" s="146"/>
      <c r="Q25240" s="146"/>
      <c r="R25240" s="34"/>
      <c r="S25240" s="35"/>
      <c r="T25240" s="147"/>
    </row>
    <row r="25241">
      <c r="A25241" s="147"/>
      <c r="B25241" s="64"/>
      <c r="C25241" s="147" t="s">
        <v>217</v>
      </c>
      <c r="E25241" s="161"/>
      <c r="F25241" s="162"/>
      <c r="G25241" s="147"/>
      <c r="H25241" s="146"/>
      <c r="J25241" s="146"/>
      <c r="L25241" s="150"/>
      <c r="N25241" s="163"/>
      <c r="O25241" s="146"/>
      <c r="P25241" s="146"/>
      <c r="Q25241" s="146"/>
      <c r="R25241" s="34"/>
      <c r="S25241" s="35"/>
      <c r="T25241" s="147"/>
    </row>
    <row r="25242">
      <c r="A25242" s="147"/>
      <c r="B25242" s="64"/>
      <c r="C25242" s="147" t="s">
        <v>217</v>
      </c>
      <c r="E25242" s="161"/>
      <c r="F25242" s="162"/>
      <c r="G25242" s="147"/>
      <c r="H25242" s="146"/>
      <c r="J25242" s="146"/>
      <c r="L25242" s="150"/>
      <c r="N25242" s="163"/>
      <c r="O25242" s="146"/>
      <c r="P25242" s="146"/>
      <c r="Q25242" s="146"/>
      <c r="R25242" s="34"/>
      <c r="S25242" s="35"/>
      <c r="T25242" s="147"/>
    </row>
    <row r="25243">
      <c r="A25243" s="147"/>
      <c r="B25243" s="64"/>
      <c r="C25243" s="147" t="s">
        <v>217</v>
      </c>
      <c r="E25243" s="161"/>
      <c r="F25243" s="162"/>
      <c r="G25243" s="147"/>
      <c r="H25243" s="146"/>
      <c r="J25243" s="146"/>
      <c r="L25243" s="150"/>
      <c r="N25243" s="163"/>
      <c r="O25243" s="146"/>
      <c r="P25243" s="146"/>
      <c r="Q25243" s="146"/>
      <c r="R25243" s="34"/>
      <c r="S25243" s="35"/>
      <c r="T25243" s="147"/>
    </row>
    <row r="25244">
      <c r="A25244" s="147"/>
      <c r="B25244" s="64"/>
      <c r="C25244" s="147" t="s">
        <v>217</v>
      </c>
      <c r="E25244" s="161"/>
      <c r="F25244" s="162"/>
      <c r="G25244" s="147"/>
      <c r="H25244" s="146"/>
      <c r="J25244" s="146"/>
      <c r="L25244" s="150"/>
      <c r="N25244" s="163"/>
      <c r="O25244" s="146"/>
      <c r="P25244" s="146"/>
      <c r="Q25244" s="146"/>
      <c r="R25244" s="34"/>
      <c r="S25244" s="35"/>
      <c r="T25244" s="147"/>
    </row>
    <row r="25245">
      <c r="A25245" s="147"/>
      <c r="B25245" s="64"/>
      <c r="C25245" s="147" t="s">
        <v>217</v>
      </c>
      <c r="E25245" s="161"/>
      <c r="F25245" s="162"/>
      <c r="G25245" s="147"/>
      <c r="H25245" s="146"/>
      <c r="J25245" s="146"/>
      <c r="L25245" s="150"/>
      <c r="N25245" s="163"/>
      <c r="O25245" s="146"/>
      <c r="P25245" s="146"/>
      <c r="Q25245" s="146"/>
      <c r="R25245" s="34"/>
      <c r="S25245" s="35"/>
      <c r="T25245" s="147"/>
    </row>
    <row r="25246">
      <c r="A25246" s="147"/>
      <c r="B25246" s="64"/>
      <c r="C25246" s="147" t="s">
        <v>217</v>
      </c>
      <c r="E25246" s="161"/>
      <c r="F25246" s="162"/>
      <c r="G25246" s="147"/>
      <c r="H25246" s="146"/>
      <c r="J25246" s="146"/>
      <c r="L25246" s="150"/>
      <c r="N25246" s="163"/>
      <c r="O25246" s="146"/>
      <c r="P25246" s="146"/>
      <c r="Q25246" s="146"/>
      <c r="R25246" s="34"/>
      <c r="S25246" s="35"/>
      <c r="T25246" s="147"/>
    </row>
    <row r="25247">
      <c r="A25247" s="147"/>
      <c r="B25247" s="64"/>
      <c r="C25247" s="147" t="s">
        <v>217</v>
      </c>
      <c r="E25247" s="161"/>
      <c r="F25247" s="162"/>
      <c r="G25247" s="147"/>
      <c r="H25247" s="146"/>
      <c r="J25247" s="146"/>
      <c r="L25247" s="150"/>
      <c r="N25247" s="163"/>
      <c r="O25247" s="146"/>
      <c r="P25247" s="146"/>
      <c r="Q25247" s="146"/>
      <c r="R25247" s="34"/>
      <c r="S25247" s="35"/>
      <c r="T25247" s="147"/>
    </row>
    <row r="25248">
      <c r="A25248" s="147"/>
      <c r="B25248" s="64"/>
      <c r="C25248" s="147" t="s">
        <v>217</v>
      </c>
      <c r="E25248" s="161"/>
      <c r="F25248" s="162"/>
      <c r="G25248" s="147"/>
      <c r="H25248" s="146"/>
      <c r="J25248" s="146"/>
      <c r="L25248" s="150"/>
      <c r="N25248" s="163"/>
      <c r="O25248" s="146"/>
      <c r="P25248" s="146"/>
      <c r="Q25248" s="146"/>
      <c r="R25248" s="34"/>
      <c r="S25248" s="35"/>
      <c r="T25248" s="147"/>
    </row>
    <row r="25249">
      <c r="A25249" s="147"/>
      <c r="B25249" s="64"/>
      <c r="C25249" s="147" t="s">
        <v>217</v>
      </c>
      <c r="E25249" s="161"/>
      <c r="F25249" s="162"/>
      <c r="G25249" s="147"/>
      <c r="H25249" s="146"/>
      <c r="J25249" s="146"/>
      <c r="L25249" s="150"/>
      <c r="N25249" s="163"/>
      <c r="O25249" s="146"/>
      <c r="P25249" s="146"/>
      <c r="Q25249" s="146"/>
      <c r="R25249" s="34"/>
      <c r="S25249" s="35"/>
      <c r="T25249" s="147"/>
    </row>
    <row r="25250">
      <c r="A25250" s="147"/>
      <c r="B25250" s="64"/>
      <c r="C25250" s="147" t="s">
        <v>217</v>
      </c>
      <c r="E25250" s="161"/>
      <c r="F25250" s="162"/>
      <c r="G25250" s="147"/>
      <c r="H25250" s="146"/>
      <c r="J25250" s="146"/>
      <c r="L25250" s="150"/>
      <c r="N25250" s="163"/>
      <c r="O25250" s="146"/>
      <c r="P25250" s="146"/>
      <c r="Q25250" s="146"/>
      <c r="R25250" s="34"/>
      <c r="S25250" s="35"/>
      <c r="T25250" s="147"/>
    </row>
    <row r="25251">
      <c r="A25251" s="147"/>
      <c r="B25251" s="64"/>
      <c r="C25251" s="147" t="s">
        <v>217</v>
      </c>
      <c r="E25251" s="161"/>
      <c r="F25251" s="162"/>
      <c r="G25251" s="147"/>
      <c r="H25251" s="146"/>
      <c r="J25251" s="146"/>
      <c r="L25251" s="150"/>
      <c r="N25251" s="163"/>
      <c r="O25251" s="146"/>
      <c r="P25251" s="146"/>
      <c r="Q25251" s="146"/>
      <c r="R25251" s="34"/>
      <c r="S25251" s="35"/>
      <c r="T25251" s="147"/>
    </row>
    <row r="25252">
      <c r="A25252" s="147"/>
      <c r="B25252" s="64"/>
      <c r="C25252" s="147" t="s">
        <v>217</v>
      </c>
      <c r="E25252" s="161"/>
      <c r="F25252" s="162"/>
      <c r="G25252" s="147"/>
      <c r="H25252" s="146"/>
      <c r="J25252" s="146"/>
      <c r="L25252" s="150"/>
      <c r="N25252" s="163"/>
      <c r="O25252" s="146"/>
      <c r="P25252" s="146"/>
      <c r="Q25252" s="146"/>
      <c r="R25252" s="34"/>
      <c r="S25252" s="35"/>
      <c r="T25252" s="147"/>
    </row>
    <row r="25253">
      <c r="A25253" s="147"/>
      <c r="B25253" s="64"/>
      <c r="C25253" s="147" t="s">
        <v>217</v>
      </c>
      <c r="E25253" s="161"/>
      <c r="F25253" s="162"/>
      <c r="G25253" s="147"/>
      <c r="H25253" s="146"/>
      <c r="J25253" s="146"/>
      <c r="L25253" s="150"/>
      <c r="N25253" s="163"/>
      <c r="O25253" s="146"/>
      <c r="P25253" s="146"/>
      <c r="Q25253" s="146"/>
      <c r="R25253" s="34"/>
      <c r="S25253" s="35"/>
      <c r="T25253" s="147"/>
    </row>
    <row r="25254">
      <c r="A25254" s="147"/>
      <c r="B25254" s="64"/>
      <c r="C25254" s="147" t="s">
        <v>217</v>
      </c>
      <c r="E25254" s="161"/>
      <c r="F25254" s="162"/>
      <c r="G25254" s="147"/>
      <c r="H25254" s="146"/>
      <c r="J25254" s="146"/>
      <c r="L25254" s="150"/>
      <c r="N25254" s="163"/>
      <c r="O25254" s="146"/>
      <c r="P25254" s="146"/>
      <c r="Q25254" s="146"/>
      <c r="R25254" s="34"/>
      <c r="S25254" s="35"/>
      <c r="T25254" s="147"/>
    </row>
    <row r="25255">
      <c r="A25255" s="147"/>
      <c r="B25255" s="64"/>
      <c r="C25255" s="147" t="s">
        <v>217</v>
      </c>
      <c r="E25255" s="161"/>
      <c r="F25255" s="162"/>
      <c r="G25255" s="147"/>
      <c r="H25255" s="146"/>
      <c r="J25255" s="146"/>
      <c r="L25255" s="150"/>
      <c r="N25255" s="163"/>
      <c r="O25255" s="146"/>
      <c r="P25255" s="146"/>
      <c r="Q25255" s="146"/>
      <c r="R25255" s="34"/>
      <c r="S25255" s="35"/>
      <c r="T25255" s="147"/>
    </row>
    <row r="25256">
      <c r="A25256" s="147"/>
      <c r="B25256" s="64"/>
      <c r="C25256" s="147" t="s">
        <v>217</v>
      </c>
      <c r="E25256" s="161"/>
      <c r="F25256" s="162"/>
      <c r="G25256" s="147"/>
      <c r="H25256" s="146"/>
      <c r="J25256" s="146"/>
      <c r="L25256" s="150"/>
      <c r="N25256" s="163"/>
      <c r="O25256" s="146"/>
      <c r="P25256" s="146"/>
      <c r="Q25256" s="146"/>
      <c r="R25256" s="34"/>
      <c r="S25256" s="35"/>
      <c r="T25256" s="147"/>
    </row>
    <row r="25257">
      <c r="A25257" s="147"/>
      <c r="B25257" s="64"/>
      <c r="C25257" s="147" t="s">
        <v>217</v>
      </c>
      <c r="E25257" s="161"/>
      <c r="F25257" s="162"/>
      <c r="G25257" s="147"/>
      <c r="H25257" s="146"/>
      <c r="J25257" s="146"/>
      <c r="L25257" s="150"/>
      <c r="N25257" s="163"/>
      <c r="O25257" s="146"/>
      <c r="P25257" s="146"/>
      <c r="Q25257" s="146"/>
      <c r="R25257" s="34"/>
      <c r="S25257" s="35"/>
      <c r="T25257" s="147"/>
    </row>
    <row r="25258">
      <c r="A25258" s="147"/>
      <c r="B25258" s="64"/>
      <c r="C25258" s="147" t="s">
        <v>217</v>
      </c>
      <c r="E25258" s="161"/>
      <c r="F25258" s="162"/>
      <c r="G25258" s="147"/>
      <c r="H25258" s="146"/>
      <c r="J25258" s="146"/>
      <c r="L25258" s="150"/>
      <c r="N25258" s="163"/>
      <c r="O25258" s="146"/>
      <c r="P25258" s="146"/>
      <c r="Q25258" s="146"/>
      <c r="R25258" s="34"/>
      <c r="S25258" s="35"/>
      <c r="T25258" s="147"/>
    </row>
    <row r="25259">
      <c r="A25259" s="147"/>
      <c r="B25259" s="64"/>
      <c r="C25259" s="147" t="s">
        <v>217</v>
      </c>
      <c r="E25259" s="161"/>
      <c r="F25259" s="162"/>
      <c r="G25259" s="147"/>
      <c r="H25259" s="146"/>
      <c r="J25259" s="146"/>
      <c r="L25259" s="150"/>
      <c r="N25259" s="163"/>
      <c r="O25259" s="146"/>
      <c r="P25259" s="146"/>
      <c r="Q25259" s="146"/>
      <c r="R25259" s="34"/>
      <c r="S25259" s="35"/>
      <c r="T25259" s="147"/>
    </row>
    <row r="25260">
      <c r="A25260" s="147"/>
      <c r="B25260" s="64"/>
      <c r="C25260" s="147" t="s">
        <v>217</v>
      </c>
      <c r="E25260" s="161"/>
      <c r="F25260" s="162"/>
      <c r="G25260" s="147"/>
      <c r="H25260" s="146"/>
      <c r="J25260" s="146"/>
      <c r="L25260" s="150"/>
      <c r="N25260" s="163"/>
      <c r="O25260" s="146"/>
      <c r="P25260" s="146"/>
      <c r="Q25260" s="146"/>
      <c r="R25260" s="34"/>
      <c r="S25260" s="35"/>
      <c r="T25260" s="147"/>
    </row>
    <row r="25261">
      <c r="A25261" s="147"/>
      <c r="B25261" s="64"/>
      <c r="C25261" s="147" t="s">
        <v>217</v>
      </c>
      <c r="E25261" s="161"/>
      <c r="F25261" s="162"/>
      <c r="G25261" s="147"/>
      <c r="H25261" s="146"/>
      <c r="J25261" s="146"/>
      <c r="L25261" s="150"/>
      <c r="N25261" s="163"/>
      <c r="O25261" s="146"/>
      <c r="P25261" s="146"/>
      <c r="Q25261" s="146"/>
      <c r="R25261" s="34"/>
      <c r="S25261" s="35"/>
      <c r="T25261" s="147"/>
    </row>
    <row r="25262">
      <c r="A25262" s="147"/>
      <c r="B25262" s="64"/>
      <c r="C25262" s="147" t="s">
        <v>217</v>
      </c>
      <c r="E25262" s="161"/>
      <c r="F25262" s="162"/>
      <c r="G25262" s="147"/>
      <c r="H25262" s="146"/>
      <c r="J25262" s="146"/>
      <c r="L25262" s="150"/>
      <c r="N25262" s="163"/>
      <c r="O25262" s="146"/>
      <c r="P25262" s="146"/>
      <c r="Q25262" s="146"/>
      <c r="R25262" s="34"/>
      <c r="S25262" s="35"/>
      <c r="T25262" s="147"/>
    </row>
    <row r="25263">
      <c r="A25263" s="147"/>
      <c r="B25263" s="64"/>
      <c r="C25263" s="147" t="s">
        <v>217</v>
      </c>
      <c r="E25263" s="161"/>
      <c r="F25263" s="162"/>
      <c r="G25263" s="147"/>
      <c r="H25263" s="146"/>
      <c r="J25263" s="146"/>
      <c r="L25263" s="150"/>
      <c r="N25263" s="163"/>
      <c r="O25263" s="146"/>
      <c r="P25263" s="146"/>
      <c r="Q25263" s="146"/>
      <c r="R25263" s="34"/>
      <c r="S25263" s="35"/>
      <c r="T25263" s="147"/>
    </row>
    <row r="25264">
      <c r="A25264" s="147"/>
      <c r="B25264" s="64"/>
      <c r="C25264" s="147" t="s">
        <v>217</v>
      </c>
      <c r="E25264" s="161"/>
      <c r="F25264" s="162"/>
      <c r="G25264" s="147"/>
      <c r="H25264" s="146"/>
      <c r="J25264" s="146"/>
      <c r="L25264" s="150"/>
      <c r="N25264" s="163"/>
      <c r="O25264" s="146"/>
      <c r="P25264" s="146"/>
      <c r="Q25264" s="146"/>
      <c r="R25264" s="34"/>
      <c r="S25264" s="35"/>
      <c r="T25264" s="147"/>
    </row>
    <row r="25265">
      <c r="A25265" s="147"/>
      <c r="B25265" s="64"/>
      <c r="C25265" s="147" t="s">
        <v>217</v>
      </c>
      <c r="E25265" s="161"/>
      <c r="F25265" s="162"/>
      <c r="G25265" s="147"/>
      <c r="H25265" s="146"/>
      <c r="J25265" s="146"/>
      <c r="L25265" s="150"/>
      <c r="N25265" s="163"/>
      <c r="O25265" s="146"/>
      <c r="P25265" s="146"/>
      <c r="Q25265" s="146"/>
      <c r="R25265" s="34"/>
      <c r="S25265" s="35"/>
      <c r="T25265" s="147"/>
    </row>
    <row r="25266">
      <c r="A25266" s="147"/>
      <c r="B25266" s="64"/>
      <c r="C25266" s="147" t="s">
        <v>217</v>
      </c>
      <c r="E25266" s="161"/>
      <c r="F25266" s="162"/>
      <c r="G25266" s="147"/>
      <c r="H25266" s="146"/>
      <c r="J25266" s="146"/>
      <c r="L25266" s="150"/>
      <c r="N25266" s="163"/>
      <c r="O25266" s="146"/>
      <c r="P25266" s="146"/>
      <c r="Q25266" s="146"/>
      <c r="R25266" s="34"/>
      <c r="S25266" s="35"/>
      <c r="T25266" s="147"/>
    </row>
    <row r="25267">
      <c r="A25267" s="147"/>
      <c r="B25267" s="64"/>
      <c r="C25267" s="147" t="s">
        <v>217</v>
      </c>
      <c r="E25267" s="161"/>
      <c r="F25267" s="162"/>
      <c r="G25267" s="147"/>
      <c r="H25267" s="146"/>
      <c r="J25267" s="146"/>
      <c r="L25267" s="150"/>
      <c r="N25267" s="163"/>
      <c r="O25267" s="146"/>
      <c r="P25267" s="146"/>
      <c r="Q25267" s="146"/>
      <c r="R25267" s="34"/>
      <c r="S25267" s="35"/>
      <c r="T25267" s="147"/>
    </row>
    <row r="25268">
      <c r="A25268" s="147"/>
      <c r="B25268" s="64"/>
      <c r="C25268" s="147" t="s">
        <v>217</v>
      </c>
      <c r="E25268" s="161"/>
      <c r="F25268" s="162"/>
      <c r="G25268" s="147"/>
      <c r="H25268" s="146"/>
      <c r="J25268" s="146"/>
      <c r="L25268" s="150"/>
      <c r="N25268" s="163"/>
      <c r="O25268" s="146"/>
      <c r="P25268" s="146"/>
      <c r="Q25268" s="146"/>
      <c r="R25268" s="34"/>
      <c r="S25268" s="35"/>
      <c r="T25268" s="147"/>
    </row>
    <row r="25269">
      <c r="A25269" s="147"/>
      <c r="B25269" s="64"/>
      <c r="C25269" s="147" t="s">
        <v>217</v>
      </c>
      <c r="E25269" s="161"/>
      <c r="F25269" s="162"/>
      <c r="G25269" s="147"/>
      <c r="H25269" s="146"/>
      <c r="J25269" s="146"/>
      <c r="L25269" s="150"/>
      <c r="N25269" s="163"/>
      <c r="O25269" s="146"/>
      <c r="P25269" s="146"/>
      <c r="Q25269" s="146"/>
      <c r="R25269" s="34"/>
      <c r="S25269" s="35"/>
      <c r="T25269" s="147"/>
    </row>
    <row r="25270">
      <c r="A25270" s="147"/>
      <c r="B25270" s="64"/>
      <c r="C25270" s="147" t="s">
        <v>217</v>
      </c>
      <c r="E25270" s="161"/>
      <c r="F25270" s="162"/>
      <c r="G25270" s="147"/>
      <c r="H25270" s="146"/>
      <c r="J25270" s="146"/>
      <c r="L25270" s="150"/>
      <c r="N25270" s="163"/>
      <c r="O25270" s="146"/>
      <c r="P25270" s="146"/>
      <c r="Q25270" s="146"/>
      <c r="R25270" s="34"/>
      <c r="S25270" s="35"/>
      <c r="T25270" s="147"/>
    </row>
    <row r="25271">
      <c r="A25271" s="147"/>
      <c r="B25271" s="64"/>
      <c r="C25271" s="147" t="s">
        <v>217</v>
      </c>
      <c r="E25271" s="161"/>
      <c r="F25271" s="162"/>
      <c r="G25271" s="147"/>
      <c r="H25271" s="146"/>
      <c r="J25271" s="146"/>
      <c r="L25271" s="150"/>
      <c r="N25271" s="163"/>
      <c r="O25271" s="146"/>
      <c r="P25271" s="146"/>
      <c r="Q25271" s="146"/>
      <c r="R25271" s="34"/>
      <c r="S25271" s="35"/>
      <c r="T25271" s="147"/>
    </row>
    <row r="25272">
      <c r="A25272" s="147"/>
      <c r="B25272" s="64"/>
      <c r="C25272" s="147" t="s">
        <v>217</v>
      </c>
      <c r="E25272" s="161"/>
      <c r="F25272" s="162"/>
      <c r="G25272" s="147"/>
      <c r="H25272" s="146"/>
      <c r="J25272" s="146"/>
      <c r="L25272" s="150"/>
      <c r="N25272" s="163"/>
      <c r="O25272" s="146"/>
      <c r="P25272" s="146"/>
      <c r="Q25272" s="146"/>
      <c r="R25272" s="34"/>
      <c r="S25272" s="35"/>
      <c r="T25272" s="147"/>
    </row>
    <row r="25273">
      <c r="A25273" s="147"/>
      <c r="B25273" s="64"/>
      <c r="C25273" s="147" t="s">
        <v>217</v>
      </c>
      <c r="E25273" s="161"/>
      <c r="F25273" s="162"/>
      <c r="G25273" s="147"/>
      <c r="H25273" s="146"/>
      <c r="J25273" s="146"/>
      <c r="L25273" s="150"/>
      <c r="N25273" s="163"/>
      <c r="O25273" s="146"/>
      <c r="P25273" s="146"/>
      <c r="Q25273" s="146"/>
      <c r="R25273" s="34"/>
      <c r="S25273" s="35"/>
      <c r="T25273" s="147"/>
    </row>
    <row r="25274">
      <c r="A25274" s="147"/>
      <c r="B25274" s="64"/>
      <c r="C25274" s="147" t="s">
        <v>217</v>
      </c>
      <c r="E25274" s="161"/>
      <c r="F25274" s="162"/>
      <c r="G25274" s="147"/>
      <c r="H25274" s="146"/>
      <c r="J25274" s="146"/>
      <c r="L25274" s="150"/>
      <c r="N25274" s="163"/>
      <c r="O25274" s="146"/>
      <c r="P25274" s="146"/>
      <c r="Q25274" s="146"/>
      <c r="R25274" s="34"/>
      <c r="S25274" s="35"/>
      <c r="T25274" s="147"/>
    </row>
    <row r="25275">
      <c r="A25275" s="147"/>
      <c r="B25275" s="64"/>
      <c r="C25275" s="147" t="s">
        <v>217</v>
      </c>
      <c r="E25275" s="161"/>
      <c r="F25275" s="162"/>
      <c r="G25275" s="147"/>
      <c r="H25275" s="146"/>
      <c r="J25275" s="146"/>
      <c r="L25275" s="150"/>
      <c r="N25275" s="163"/>
      <c r="O25275" s="146"/>
      <c r="P25275" s="146"/>
      <c r="Q25275" s="146"/>
      <c r="R25275" s="34"/>
      <c r="S25275" s="35"/>
      <c r="T25275" s="147"/>
    </row>
    <row r="25276">
      <c r="A25276" s="147"/>
      <c r="B25276" s="64"/>
      <c r="C25276" s="147" t="s">
        <v>217</v>
      </c>
      <c r="E25276" s="161"/>
      <c r="F25276" s="162"/>
      <c r="G25276" s="147"/>
      <c r="H25276" s="146"/>
      <c r="J25276" s="146"/>
      <c r="L25276" s="150"/>
      <c r="N25276" s="163"/>
      <c r="O25276" s="146"/>
      <c r="P25276" s="146"/>
      <c r="Q25276" s="146"/>
      <c r="R25276" s="34"/>
      <c r="S25276" s="35"/>
      <c r="T25276" s="147"/>
    </row>
    <row r="25277">
      <c r="A25277" s="147"/>
      <c r="B25277" s="64"/>
      <c r="C25277" s="147" t="s">
        <v>217</v>
      </c>
      <c r="E25277" s="161"/>
      <c r="F25277" s="162"/>
      <c r="G25277" s="147"/>
      <c r="H25277" s="146"/>
      <c r="J25277" s="146"/>
      <c r="L25277" s="150"/>
      <c r="N25277" s="163"/>
      <c r="O25277" s="146"/>
      <c r="P25277" s="146"/>
      <c r="Q25277" s="146"/>
      <c r="R25277" s="34"/>
      <c r="S25277" s="35"/>
      <c r="T25277" s="147"/>
    </row>
    <row r="25278">
      <c r="A25278" s="147"/>
      <c r="B25278" s="64"/>
      <c r="C25278" s="147" t="s">
        <v>217</v>
      </c>
      <c r="E25278" s="161"/>
      <c r="F25278" s="162"/>
      <c r="G25278" s="147"/>
      <c r="H25278" s="146"/>
      <c r="J25278" s="146"/>
      <c r="L25278" s="150"/>
      <c r="N25278" s="163"/>
      <c r="O25278" s="146"/>
      <c r="P25278" s="146"/>
      <c r="Q25278" s="146"/>
      <c r="R25278" s="34"/>
      <c r="S25278" s="35"/>
      <c r="T25278" s="147"/>
    </row>
    <row r="25279">
      <c r="A25279" s="147"/>
      <c r="B25279" s="64"/>
      <c r="C25279" s="147" t="s">
        <v>217</v>
      </c>
      <c r="E25279" s="161"/>
      <c r="F25279" s="162"/>
      <c r="G25279" s="147"/>
      <c r="H25279" s="146"/>
      <c r="J25279" s="146"/>
      <c r="L25279" s="150"/>
      <c r="N25279" s="163"/>
      <c r="O25279" s="146"/>
      <c r="P25279" s="146"/>
      <c r="Q25279" s="146"/>
      <c r="R25279" s="34"/>
      <c r="S25279" s="35"/>
      <c r="T25279" s="147"/>
    </row>
    <row r="25280">
      <c r="A25280" s="147"/>
      <c r="B25280" s="64"/>
      <c r="C25280" s="147" t="s">
        <v>217</v>
      </c>
      <c r="E25280" s="161"/>
      <c r="F25280" s="162"/>
      <c r="G25280" s="147"/>
      <c r="H25280" s="146"/>
      <c r="J25280" s="146"/>
      <c r="L25280" s="150"/>
      <c r="N25280" s="163"/>
      <c r="O25280" s="146"/>
      <c r="P25280" s="146"/>
      <c r="Q25280" s="146"/>
      <c r="R25280" s="34"/>
      <c r="S25280" s="35"/>
      <c r="T25280" s="147"/>
    </row>
    <row r="25281">
      <c r="A25281" s="147"/>
      <c r="B25281" s="64"/>
      <c r="C25281" s="147" t="s">
        <v>217</v>
      </c>
      <c r="E25281" s="161"/>
      <c r="F25281" s="162"/>
      <c r="G25281" s="147"/>
      <c r="H25281" s="146"/>
      <c r="J25281" s="146"/>
      <c r="L25281" s="150"/>
      <c r="N25281" s="163"/>
      <c r="O25281" s="146"/>
      <c r="P25281" s="146"/>
      <c r="Q25281" s="146"/>
      <c r="R25281" s="34"/>
      <c r="S25281" s="35"/>
      <c r="T25281" s="147"/>
    </row>
    <row r="25282">
      <c r="A25282" s="147"/>
      <c r="B25282" s="64"/>
      <c r="C25282" s="147" t="s">
        <v>217</v>
      </c>
      <c r="E25282" s="161"/>
      <c r="F25282" s="162"/>
      <c r="G25282" s="147"/>
      <c r="H25282" s="146"/>
      <c r="J25282" s="146"/>
      <c r="L25282" s="150"/>
      <c r="N25282" s="163"/>
      <c r="O25282" s="146"/>
      <c r="P25282" s="146"/>
      <c r="Q25282" s="146"/>
      <c r="R25282" s="34"/>
      <c r="S25282" s="35"/>
      <c r="T25282" s="147"/>
    </row>
    <row r="25283">
      <c r="A25283" s="147"/>
      <c r="B25283" s="64"/>
      <c r="C25283" s="147" t="s">
        <v>217</v>
      </c>
      <c r="E25283" s="161"/>
      <c r="F25283" s="162"/>
      <c r="G25283" s="147"/>
      <c r="H25283" s="146"/>
      <c r="J25283" s="146"/>
      <c r="L25283" s="150"/>
      <c r="N25283" s="163"/>
      <c r="O25283" s="146"/>
      <c r="P25283" s="146"/>
      <c r="Q25283" s="146"/>
      <c r="R25283" s="34"/>
      <c r="S25283" s="35"/>
      <c r="T25283" s="147"/>
    </row>
    <row r="25284">
      <c r="A25284" s="147"/>
      <c r="B25284" s="64"/>
      <c r="C25284" s="147" t="s">
        <v>217</v>
      </c>
      <c r="E25284" s="161"/>
      <c r="F25284" s="162"/>
      <c r="G25284" s="147"/>
      <c r="H25284" s="146"/>
      <c r="J25284" s="146"/>
      <c r="L25284" s="150"/>
      <c r="N25284" s="163"/>
      <c r="O25284" s="146"/>
      <c r="P25284" s="146"/>
      <c r="Q25284" s="146"/>
      <c r="R25284" s="34"/>
      <c r="S25284" s="35"/>
      <c r="T25284" s="147"/>
    </row>
    <row r="25285">
      <c r="A25285" s="147"/>
      <c r="B25285" s="64"/>
      <c r="C25285" s="147" t="s">
        <v>217</v>
      </c>
      <c r="E25285" s="161"/>
      <c r="F25285" s="162"/>
      <c r="G25285" s="147"/>
      <c r="H25285" s="146"/>
      <c r="J25285" s="146"/>
      <c r="L25285" s="150"/>
      <c r="N25285" s="163"/>
      <c r="O25285" s="146"/>
      <c r="P25285" s="146"/>
      <c r="Q25285" s="146"/>
      <c r="R25285" s="34"/>
      <c r="S25285" s="35"/>
      <c r="T25285" s="147"/>
    </row>
    <row r="25286">
      <c r="A25286" s="147"/>
      <c r="B25286" s="64"/>
      <c r="C25286" s="147" t="s">
        <v>217</v>
      </c>
      <c r="E25286" s="161"/>
      <c r="F25286" s="162"/>
      <c r="G25286" s="147"/>
      <c r="H25286" s="146"/>
      <c r="J25286" s="146"/>
      <c r="L25286" s="150"/>
      <c r="N25286" s="163"/>
      <c r="O25286" s="146"/>
      <c r="P25286" s="146"/>
      <c r="Q25286" s="146"/>
      <c r="R25286" s="34"/>
      <c r="S25286" s="35"/>
      <c r="T25286" s="147"/>
    </row>
    <row r="25287">
      <c r="A25287" s="147"/>
      <c r="B25287" s="64"/>
      <c r="C25287" s="147" t="s">
        <v>217</v>
      </c>
      <c r="E25287" s="161"/>
      <c r="F25287" s="162"/>
      <c r="G25287" s="147"/>
      <c r="H25287" s="146"/>
      <c r="J25287" s="146"/>
      <c r="L25287" s="150"/>
      <c r="N25287" s="163"/>
      <c r="O25287" s="146"/>
      <c r="P25287" s="146"/>
      <c r="Q25287" s="146"/>
      <c r="R25287" s="34"/>
      <c r="S25287" s="35"/>
      <c r="T25287" s="147"/>
    </row>
    <row r="25288">
      <c r="A25288" s="147"/>
      <c r="B25288" s="64"/>
      <c r="C25288" s="147" t="s">
        <v>217</v>
      </c>
      <c r="E25288" s="161"/>
      <c r="F25288" s="162"/>
      <c r="G25288" s="147"/>
      <c r="H25288" s="146"/>
      <c r="J25288" s="146"/>
      <c r="L25288" s="150"/>
      <c r="N25288" s="163"/>
      <c r="O25288" s="146"/>
      <c r="P25288" s="146"/>
      <c r="Q25288" s="146"/>
      <c r="R25288" s="34"/>
      <c r="S25288" s="35"/>
      <c r="T25288" s="147"/>
    </row>
    <row r="25289">
      <c r="A25289" s="147"/>
      <c r="B25289" s="64"/>
      <c r="C25289" s="147" t="s">
        <v>217</v>
      </c>
      <c r="E25289" s="161"/>
      <c r="F25289" s="162"/>
      <c r="G25289" s="147"/>
      <c r="H25289" s="146"/>
      <c r="J25289" s="146"/>
      <c r="L25289" s="150"/>
      <c r="N25289" s="163"/>
      <c r="O25289" s="146"/>
      <c r="P25289" s="146"/>
      <c r="Q25289" s="146"/>
      <c r="R25289" s="34"/>
      <c r="S25289" s="35"/>
      <c r="T25289" s="147"/>
    </row>
    <row r="25290">
      <c r="A25290" s="147"/>
      <c r="B25290" s="64"/>
      <c r="C25290" s="147" t="s">
        <v>217</v>
      </c>
      <c r="E25290" s="161"/>
      <c r="F25290" s="162"/>
      <c r="G25290" s="147"/>
      <c r="H25290" s="146"/>
      <c r="J25290" s="146"/>
      <c r="L25290" s="150"/>
      <c r="N25290" s="163"/>
      <c r="O25290" s="146"/>
      <c r="P25290" s="146"/>
      <c r="Q25290" s="146"/>
      <c r="R25290" s="34"/>
      <c r="S25290" s="35"/>
      <c r="T25290" s="147"/>
    </row>
    <row r="25291">
      <c r="A25291" s="147"/>
      <c r="B25291" s="64"/>
      <c r="C25291" s="147" t="s">
        <v>217</v>
      </c>
      <c r="E25291" s="161"/>
      <c r="F25291" s="162"/>
      <c r="G25291" s="147"/>
      <c r="H25291" s="146"/>
      <c r="J25291" s="146"/>
      <c r="L25291" s="150"/>
      <c r="N25291" s="163"/>
      <c r="O25291" s="146"/>
      <c r="P25291" s="146"/>
      <c r="Q25291" s="146"/>
      <c r="R25291" s="34"/>
      <c r="S25291" s="35"/>
      <c r="T25291" s="147"/>
    </row>
    <row r="25292">
      <c r="A25292" s="147"/>
      <c r="B25292" s="64"/>
      <c r="C25292" s="147" t="s">
        <v>217</v>
      </c>
      <c r="E25292" s="161"/>
      <c r="F25292" s="162"/>
      <c r="G25292" s="147"/>
      <c r="H25292" s="146"/>
      <c r="J25292" s="146"/>
      <c r="L25292" s="150"/>
      <c r="N25292" s="163"/>
      <c r="O25292" s="146"/>
      <c r="P25292" s="146"/>
      <c r="Q25292" s="146"/>
      <c r="R25292" s="34"/>
      <c r="S25292" s="35"/>
      <c r="T25292" s="147"/>
    </row>
    <row r="25293">
      <c r="A25293" s="147"/>
      <c r="B25293" s="64"/>
      <c r="C25293" s="147" t="s">
        <v>217</v>
      </c>
      <c r="E25293" s="161"/>
      <c r="F25293" s="162"/>
      <c r="G25293" s="147"/>
      <c r="H25293" s="146"/>
      <c r="J25293" s="146"/>
      <c r="L25293" s="150"/>
      <c r="N25293" s="163"/>
      <c r="O25293" s="146"/>
      <c r="P25293" s="146"/>
      <c r="Q25293" s="146"/>
      <c r="R25293" s="34"/>
      <c r="S25293" s="35"/>
      <c r="T25293" s="147"/>
    </row>
    <row r="25294">
      <c r="A25294" s="147"/>
      <c r="B25294" s="64"/>
      <c r="C25294" s="147" t="s">
        <v>217</v>
      </c>
      <c r="E25294" s="161"/>
      <c r="F25294" s="162"/>
      <c r="G25294" s="147"/>
      <c r="H25294" s="146"/>
      <c r="J25294" s="146"/>
      <c r="L25294" s="150"/>
      <c r="N25294" s="163"/>
      <c r="O25294" s="146"/>
      <c r="P25294" s="146"/>
      <c r="Q25294" s="146"/>
      <c r="R25294" s="34"/>
      <c r="S25294" s="35"/>
      <c r="T25294" s="147"/>
    </row>
    <row r="25295">
      <c r="A25295" s="147"/>
      <c r="B25295" s="64"/>
      <c r="C25295" s="147" t="s">
        <v>217</v>
      </c>
      <c r="E25295" s="161"/>
      <c r="F25295" s="162"/>
      <c r="G25295" s="147"/>
      <c r="H25295" s="146"/>
      <c r="J25295" s="146"/>
      <c r="L25295" s="150"/>
      <c r="N25295" s="163"/>
      <c r="O25295" s="146"/>
      <c r="P25295" s="146"/>
      <c r="Q25295" s="146"/>
      <c r="R25295" s="34"/>
      <c r="S25295" s="35"/>
      <c r="T25295" s="147"/>
    </row>
    <row r="25296">
      <c r="A25296" s="147"/>
      <c r="B25296" s="64"/>
      <c r="C25296" s="147" t="s">
        <v>217</v>
      </c>
      <c r="E25296" s="161"/>
      <c r="F25296" s="162"/>
      <c r="G25296" s="147"/>
      <c r="H25296" s="146"/>
      <c r="J25296" s="146"/>
      <c r="L25296" s="150"/>
      <c r="N25296" s="163"/>
      <c r="O25296" s="146"/>
      <c r="P25296" s="146"/>
      <c r="Q25296" s="146"/>
      <c r="R25296" s="34"/>
      <c r="S25296" s="35"/>
      <c r="T25296" s="147"/>
    </row>
    <row r="25297">
      <c r="A25297" s="147"/>
      <c r="B25297" s="64"/>
      <c r="C25297" s="147" t="s">
        <v>217</v>
      </c>
      <c r="E25297" s="161"/>
      <c r="F25297" s="162"/>
      <c r="G25297" s="147"/>
      <c r="H25297" s="146"/>
      <c r="J25297" s="146"/>
      <c r="L25297" s="150"/>
      <c r="N25297" s="163"/>
      <c r="O25297" s="146"/>
      <c r="P25297" s="146"/>
      <c r="Q25297" s="146"/>
      <c r="R25297" s="34"/>
      <c r="S25297" s="35"/>
      <c r="T25297" s="147"/>
    </row>
    <row r="25298">
      <c r="A25298" s="147"/>
      <c r="B25298" s="64"/>
      <c r="C25298" s="147" t="s">
        <v>217</v>
      </c>
      <c r="E25298" s="161"/>
      <c r="F25298" s="162"/>
      <c r="G25298" s="147"/>
      <c r="H25298" s="146"/>
      <c r="J25298" s="146"/>
      <c r="L25298" s="150"/>
      <c r="N25298" s="163"/>
      <c r="O25298" s="146"/>
      <c r="P25298" s="146"/>
      <c r="Q25298" s="146"/>
      <c r="R25298" s="34"/>
      <c r="S25298" s="35"/>
      <c r="T25298" s="147"/>
    </row>
    <row r="25299">
      <c r="A25299" s="147"/>
      <c r="B25299" s="64"/>
      <c r="C25299" s="147" t="s">
        <v>217</v>
      </c>
      <c r="E25299" s="161"/>
      <c r="F25299" s="162"/>
      <c r="G25299" s="147"/>
      <c r="H25299" s="146"/>
      <c r="J25299" s="146"/>
      <c r="L25299" s="150"/>
      <c r="N25299" s="163"/>
      <c r="O25299" s="146"/>
      <c r="P25299" s="146"/>
      <c r="Q25299" s="146"/>
      <c r="R25299" s="34"/>
      <c r="S25299" s="35"/>
      <c r="T25299" s="147"/>
    </row>
    <row r="25300">
      <c r="A25300" s="147"/>
      <c r="B25300" s="64"/>
      <c r="C25300" s="147" t="s">
        <v>217</v>
      </c>
      <c r="E25300" s="161"/>
      <c r="F25300" s="162"/>
      <c r="G25300" s="147"/>
      <c r="H25300" s="146"/>
      <c r="J25300" s="146"/>
      <c r="L25300" s="150"/>
      <c r="N25300" s="163"/>
      <c r="O25300" s="146"/>
      <c r="P25300" s="146"/>
      <c r="Q25300" s="146"/>
      <c r="R25300" s="34"/>
      <c r="S25300" s="35"/>
      <c r="T25300" s="147"/>
    </row>
    <row r="25301">
      <c r="A25301" s="147"/>
      <c r="B25301" s="64"/>
      <c r="C25301" s="147" t="s">
        <v>217</v>
      </c>
      <c r="E25301" s="161"/>
      <c r="F25301" s="162"/>
      <c r="G25301" s="147"/>
      <c r="H25301" s="146"/>
      <c r="J25301" s="146"/>
      <c r="L25301" s="150"/>
      <c r="N25301" s="163"/>
      <c r="O25301" s="146"/>
      <c r="P25301" s="146"/>
      <c r="Q25301" s="146"/>
      <c r="R25301" s="34"/>
      <c r="S25301" s="35"/>
      <c r="T25301" s="147"/>
    </row>
    <row r="25302">
      <c r="A25302" s="147"/>
      <c r="B25302" s="64"/>
      <c r="C25302" s="147" t="s">
        <v>217</v>
      </c>
      <c r="E25302" s="161"/>
      <c r="F25302" s="162"/>
      <c r="G25302" s="147"/>
      <c r="H25302" s="146"/>
      <c r="J25302" s="146"/>
      <c r="L25302" s="150"/>
      <c r="N25302" s="163"/>
      <c r="O25302" s="146"/>
      <c r="P25302" s="146"/>
      <c r="Q25302" s="146"/>
      <c r="R25302" s="34"/>
      <c r="S25302" s="35"/>
      <c r="T25302" s="147"/>
    </row>
    <row r="25303">
      <c r="A25303" s="147"/>
      <c r="B25303" s="64"/>
      <c r="C25303" s="147" t="s">
        <v>217</v>
      </c>
      <c r="E25303" s="161"/>
      <c r="F25303" s="162"/>
      <c r="G25303" s="147"/>
      <c r="H25303" s="146"/>
      <c r="J25303" s="146"/>
      <c r="L25303" s="150"/>
      <c r="N25303" s="163"/>
      <c r="O25303" s="146"/>
      <c r="P25303" s="146"/>
      <c r="Q25303" s="146"/>
      <c r="R25303" s="34"/>
      <c r="S25303" s="35"/>
      <c r="T25303" s="147"/>
    </row>
    <row r="25304">
      <c r="A25304" s="147"/>
      <c r="B25304" s="64"/>
      <c r="C25304" s="147" t="s">
        <v>217</v>
      </c>
      <c r="E25304" s="161"/>
      <c r="F25304" s="162"/>
      <c r="G25304" s="147"/>
      <c r="H25304" s="146"/>
      <c r="J25304" s="146"/>
      <c r="L25304" s="150"/>
      <c r="N25304" s="163"/>
      <c r="O25304" s="146"/>
      <c r="P25304" s="146"/>
      <c r="Q25304" s="146"/>
      <c r="R25304" s="34"/>
      <c r="S25304" s="35"/>
      <c r="T25304" s="147"/>
    </row>
    <row r="25305">
      <c r="A25305" s="147"/>
      <c r="B25305" s="64"/>
      <c r="C25305" s="147" t="s">
        <v>217</v>
      </c>
      <c r="E25305" s="161"/>
      <c r="F25305" s="162"/>
      <c r="G25305" s="147"/>
      <c r="H25305" s="146"/>
      <c r="J25305" s="146"/>
      <c r="L25305" s="150"/>
      <c r="N25305" s="163"/>
      <c r="O25305" s="146"/>
      <c r="P25305" s="146"/>
      <c r="Q25305" s="146"/>
      <c r="R25305" s="34"/>
      <c r="S25305" s="35"/>
      <c r="T25305" s="147"/>
    </row>
    <row r="25306">
      <c r="A25306" s="147"/>
      <c r="B25306" s="64"/>
      <c r="C25306" s="147" t="s">
        <v>217</v>
      </c>
      <c r="E25306" s="161"/>
      <c r="F25306" s="162"/>
      <c r="G25306" s="147"/>
      <c r="H25306" s="146"/>
      <c r="J25306" s="146"/>
      <c r="L25306" s="150"/>
      <c r="N25306" s="163"/>
      <c r="O25306" s="146"/>
      <c r="P25306" s="146"/>
      <c r="Q25306" s="146"/>
      <c r="R25306" s="34"/>
      <c r="S25306" s="35"/>
      <c r="T25306" s="147"/>
    </row>
    <row r="25307">
      <c r="A25307" s="147"/>
      <c r="B25307" s="64"/>
      <c r="C25307" s="147" t="s">
        <v>217</v>
      </c>
      <c r="E25307" s="161"/>
      <c r="F25307" s="162"/>
      <c r="G25307" s="147"/>
      <c r="H25307" s="146"/>
      <c r="J25307" s="146"/>
      <c r="L25307" s="150"/>
      <c r="N25307" s="163"/>
      <c r="O25307" s="146"/>
      <c r="P25307" s="146"/>
      <c r="Q25307" s="146"/>
      <c r="R25307" s="34"/>
      <c r="S25307" s="35"/>
      <c r="T25307" s="147"/>
    </row>
    <row r="25308">
      <c r="A25308" s="147"/>
      <c r="B25308" s="64"/>
      <c r="C25308" s="147" t="s">
        <v>217</v>
      </c>
      <c r="E25308" s="161"/>
      <c r="F25308" s="162"/>
      <c r="G25308" s="147"/>
      <c r="H25308" s="146"/>
      <c r="J25308" s="146"/>
      <c r="L25308" s="150"/>
      <c r="N25308" s="163"/>
      <c r="O25308" s="146"/>
      <c r="P25308" s="146"/>
      <c r="Q25308" s="146"/>
      <c r="R25308" s="34"/>
      <c r="S25308" s="35"/>
      <c r="T25308" s="147"/>
    </row>
    <row r="25309">
      <c r="A25309" s="147"/>
      <c r="B25309" s="64"/>
      <c r="C25309" s="147" t="s">
        <v>217</v>
      </c>
      <c r="E25309" s="161"/>
      <c r="F25309" s="162"/>
      <c r="G25309" s="147"/>
      <c r="H25309" s="146"/>
      <c r="J25309" s="146"/>
      <c r="L25309" s="150"/>
      <c r="N25309" s="163"/>
      <c r="O25309" s="146"/>
      <c r="P25309" s="146"/>
      <c r="Q25309" s="146"/>
      <c r="R25309" s="34"/>
      <c r="S25309" s="35"/>
      <c r="T25309" s="147"/>
    </row>
    <row r="25310">
      <c r="A25310" s="147"/>
      <c r="B25310" s="64"/>
      <c r="C25310" s="147" t="s">
        <v>217</v>
      </c>
      <c r="E25310" s="161"/>
      <c r="F25310" s="162"/>
      <c r="G25310" s="147"/>
      <c r="H25310" s="146"/>
      <c r="J25310" s="146"/>
      <c r="L25310" s="150"/>
      <c r="N25310" s="163"/>
      <c r="O25310" s="146"/>
      <c r="P25310" s="146"/>
      <c r="Q25310" s="146"/>
      <c r="R25310" s="34"/>
      <c r="S25310" s="35"/>
      <c r="T25310" s="147"/>
    </row>
    <row r="25311">
      <c r="A25311" s="147"/>
      <c r="B25311" s="64"/>
      <c r="C25311" s="147" t="s">
        <v>217</v>
      </c>
      <c r="E25311" s="161"/>
      <c r="F25311" s="162"/>
      <c r="G25311" s="147"/>
      <c r="H25311" s="146"/>
      <c r="J25311" s="146"/>
      <c r="L25311" s="150"/>
      <c r="N25311" s="163"/>
      <c r="O25311" s="146"/>
      <c r="P25311" s="146"/>
      <c r="Q25311" s="146"/>
      <c r="R25311" s="34"/>
      <c r="S25311" s="35"/>
      <c r="T25311" s="147"/>
    </row>
    <row r="25312">
      <c r="A25312" s="147"/>
      <c r="B25312" s="64"/>
      <c r="C25312" s="147" t="s">
        <v>217</v>
      </c>
      <c r="E25312" s="161"/>
      <c r="F25312" s="162"/>
      <c r="G25312" s="147"/>
      <c r="H25312" s="146"/>
      <c r="J25312" s="146"/>
      <c r="L25312" s="150"/>
      <c r="N25312" s="163"/>
      <c r="O25312" s="146"/>
      <c r="P25312" s="146"/>
      <c r="Q25312" s="146"/>
      <c r="R25312" s="34"/>
      <c r="S25312" s="35"/>
      <c r="T25312" s="147"/>
    </row>
    <row r="25313">
      <c r="A25313" s="147"/>
      <c r="B25313" s="64"/>
      <c r="C25313" s="147" t="s">
        <v>217</v>
      </c>
      <c r="E25313" s="161"/>
      <c r="F25313" s="162"/>
      <c r="G25313" s="147"/>
      <c r="H25313" s="146"/>
      <c r="J25313" s="146"/>
      <c r="L25313" s="150"/>
      <c r="N25313" s="163"/>
      <c r="O25313" s="146"/>
      <c r="P25313" s="146"/>
      <c r="Q25313" s="146"/>
      <c r="R25313" s="34"/>
      <c r="S25313" s="35"/>
      <c r="T25313" s="147"/>
    </row>
    <row r="25314">
      <c r="A25314" s="147"/>
      <c r="B25314" s="64"/>
      <c r="C25314" s="147" t="s">
        <v>217</v>
      </c>
      <c r="E25314" s="161"/>
      <c r="F25314" s="162"/>
      <c r="G25314" s="147"/>
      <c r="H25314" s="146"/>
      <c r="J25314" s="146"/>
      <c r="L25314" s="150"/>
      <c r="N25314" s="163"/>
      <c r="O25314" s="146"/>
      <c r="P25314" s="146"/>
      <c r="Q25314" s="146"/>
      <c r="R25314" s="34"/>
      <c r="S25314" s="35"/>
      <c r="T25314" s="147"/>
    </row>
    <row r="25315">
      <c r="A25315" s="147"/>
      <c r="B25315" s="64"/>
      <c r="C25315" s="147" t="s">
        <v>217</v>
      </c>
      <c r="E25315" s="161"/>
      <c r="F25315" s="162"/>
      <c r="G25315" s="147"/>
      <c r="H25315" s="146"/>
      <c r="J25315" s="146"/>
      <c r="L25315" s="150"/>
      <c r="N25315" s="163"/>
      <c r="O25315" s="146"/>
      <c r="P25315" s="146"/>
      <c r="Q25315" s="146"/>
      <c r="R25315" s="34"/>
      <c r="S25315" s="35"/>
      <c r="T25315" s="147"/>
    </row>
    <row r="25316">
      <c r="A25316" s="147"/>
      <c r="B25316" s="64"/>
      <c r="C25316" s="147" t="s">
        <v>217</v>
      </c>
      <c r="E25316" s="161"/>
      <c r="F25316" s="162"/>
      <c r="G25316" s="147"/>
      <c r="H25316" s="146"/>
      <c r="J25316" s="146"/>
      <c r="L25316" s="150"/>
      <c r="N25316" s="163"/>
      <c r="O25316" s="146"/>
      <c r="P25316" s="146"/>
      <c r="Q25316" s="146"/>
      <c r="R25316" s="34"/>
      <c r="S25316" s="35"/>
      <c r="T25316" s="147"/>
    </row>
    <row r="25317">
      <c r="A25317" s="147"/>
      <c r="B25317" s="64"/>
      <c r="C25317" s="147" t="s">
        <v>217</v>
      </c>
      <c r="E25317" s="161"/>
      <c r="F25317" s="162"/>
      <c r="G25317" s="147"/>
      <c r="H25317" s="146"/>
      <c r="J25317" s="146"/>
      <c r="L25317" s="150"/>
      <c r="N25317" s="163"/>
      <c r="O25317" s="146"/>
      <c r="P25317" s="146"/>
      <c r="Q25317" s="146"/>
      <c r="R25317" s="34"/>
      <c r="S25317" s="35"/>
      <c r="T25317" s="147"/>
    </row>
    <row r="25318">
      <c r="A25318" s="147"/>
      <c r="B25318" s="64"/>
      <c r="C25318" s="147" t="s">
        <v>217</v>
      </c>
      <c r="E25318" s="161"/>
      <c r="F25318" s="162"/>
      <c r="G25318" s="147"/>
      <c r="H25318" s="146"/>
      <c r="J25318" s="146"/>
      <c r="L25318" s="150"/>
      <c r="N25318" s="163"/>
      <c r="O25318" s="146"/>
      <c r="P25318" s="146"/>
      <c r="Q25318" s="146"/>
      <c r="R25318" s="34"/>
      <c r="S25318" s="35"/>
      <c r="T25318" s="147"/>
    </row>
    <row r="25319">
      <c r="A25319" s="147"/>
      <c r="B25319" s="64"/>
      <c r="C25319" s="147" t="s">
        <v>217</v>
      </c>
      <c r="E25319" s="161"/>
      <c r="F25319" s="162"/>
      <c r="G25319" s="147"/>
      <c r="H25319" s="146"/>
      <c r="J25319" s="146"/>
      <c r="L25319" s="150"/>
      <c r="N25319" s="163"/>
      <c r="O25319" s="146"/>
      <c r="P25319" s="146"/>
      <c r="Q25319" s="146"/>
      <c r="R25319" s="34"/>
      <c r="S25319" s="35"/>
      <c r="T25319" s="147"/>
    </row>
    <row r="25320">
      <c r="A25320" s="147"/>
      <c r="B25320" s="64"/>
      <c r="C25320" s="147" t="s">
        <v>217</v>
      </c>
      <c r="E25320" s="161"/>
      <c r="F25320" s="162"/>
      <c r="G25320" s="147"/>
      <c r="H25320" s="146"/>
      <c r="J25320" s="146"/>
      <c r="L25320" s="150"/>
      <c r="N25320" s="163"/>
      <c r="O25320" s="146"/>
      <c r="P25320" s="146"/>
      <c r="Q25320" s="146"/>
      <c r="R25320" s="34"/>
      <c r="S25320" s="35"/>
      <c r="T25320" s="147"/>
    </row>
    <row r="25321">
      <c r="A25321" s="147"/>
      <c r="B25321" s="64"/>
      <c r="C25321" s="147" t="s">
        <v>217</v>
      </c>
      <c r="E25321" s="161"/>
      <c r="F25321" s="162"/>
      <c r="G25321" s="147"/>
      <c r="H25321" s="146"/>
      <c r="J25321" s="146"/>
      <c r="L25321" s="150"/>
      <c r="N25321" s="163"/>
      <c r="O25321" s="146"/>
      <c r="P25321" s="146"/>
      <c r="Q25321" s="146"/>
      <c r="R25321" s="34"/>
      <c r="S25321" s="35"/>
      <c r="T25321" s="147"/>
    </row>
    <row r="25322">
      <c r="A25322" s="147"/>
      <c r="B25322" s="64"/>
      <c r="C25322" s="147" t="s">
        <v>217</v>
      </c>
      <c r="E25322" s="161"/>
      <c r="F25322" s="162"/>
      <c r="G25322" s="147"/>
      <c r="H25322" s="146"/>
      <c r="J25322" s="146"/>
      <c r="L25322" s="150"/>
      <c r="N25322" s="163"/>
      <c r="O25322" s="146"/>
      <c r="P25322" s="146"/>
      <c r="Q25322" s="146"/>
      <c r="R25322" s="34"/>
      <c r="S25322" s="35"/>
      <c r="T25322" s="147"/>
    </row>
    <row r="25323">
      <c r="A25323" s="147"/>
      <c r="B25323" s="64"/>
      <c r="C25323" s="147" t="s">
        <v>217</v>
      </c>
      <c r="E25323" s="161"/>
      <c r="F25323" s="162"/>
      <c r="G25323" s="147"/>
      <c r="H25323" s="146"/>
      <c r="J25323" s="146"/>
      <c r="L25323" s="150"/>
      <c r="N25323" s="163"/>
      <c r="O25323" s="146"/>
      <c r="P25323" s="146"/>
      <c r="Q25323" s="146"/>
      <c r="R25323" s="34"/>
      <c r="S25323" s="35"/>
      <c r="T25323" s="147"/>
    </row>
    <row r="25324">
      <c r="A25324" s="147"/>
      <c r="B25324" s="64"/>
      <c r="C25324" s="147" t="s">
        <v>217</v>
      </c>
      <c r="E25324" s="161"/>
      <c r="F25324" s="162"/>
      <c r="G25324" s="147"/>
      <c r="H25324" s="146"/>
      <c r="J25324" s="146"/>
      <c r="L25324" s="150"/>
      <c r="N25324" s="163"/>
      <c r="O25324" s="146"/>
      <c r="P25324" s="146"/>
      <c r="Q25324" s="146"/>
      <c r="R25324" s="34"/>
      <c r="S25324" s="35"/>
      <c r="T25324" s="147"/>
    </row>
    <row r="25325">
      <c r="A25325" s="147"/>
      <c r="B25325" s="64"/>
      <c r="C25325" s="147" t="s">
        <v>217</v>
      </c>
      <c r="E25325" s="161"/>
      <c r="F25325" s="162"/>
      <c r="G25325" s="147"/>
      <c r="H25325" s="146"/>
      <c r="J25325" s="146"/>
      <c r="L25325" s="150"/>
      <c r="N25325" s="163"/>
      <c r="O25325" s="146"/>
      <c r="P25325" s="146"/>
      <c r="Q25325" s="146"/>
      <c r="R25325" s="34"/>
      <c r="S25325" s="35"/>
      <c r="T25325" s="147"/>
    </row>
    <row r="25326">
      <c r="A25326" s="147"/>
      <c r="B25326" s="64"/>
      <c r="C25326" s="147" t="s">
        <v>217</v>
      </c>
      <c r="E25326" s="161"/>
      <c r="F25326" s="162"/>
      <c r="G25326" s="147"/>
      <c r="H25326" s="146"/>
      <c r="J25326" s="146"/>
      <c r="L25326" s="150"/>
      <c r="N25326" s="163"/>
      <c r="O25326" s="146"/>
      <c r="P25326" s="146"/>
      <c r="Q25326" s="146"/>
      <c r="R25326" s="34"/>
      <c r="S25326" s="35"/>
      <c r="T25326" s="147"/>
    </row>
    <row r="25327">
      <c r="A25327" s="147"/>
      <c r="B25327" s="64"/>
      <c r="C25327" s="147" t="s">
        <v>217</v>
      </c>
      <c r="E25327" s="161"/>
      <c r="F25327" s="162"/>
      <c r="G25327" s="147"/>
      <c r="H25327" s="146"/>
      <c r="J25327" s="146"/>
      <c r="L25327" s="150"/>
      <c r="N25327" s="163"/>
      <c r="O25327" s="146"/>
      <c r="P25327" s="146"/>
      <c r="Q25327" s="146"/>
      <c r="R25327" s="34"/>
      <c r="S25327" s="35"/>
      <c r="T25327" s="147"/>
    </row>
    <row r="25328">
      <c r="A25328" s="147"/>
      <c r="B25328" s="64"/>
      <c r="C25328" s="147" t="s">
        <v>217</v>
      </c>
      <c r="E25328" s="161"/>
      <c r="F25328" s="162"/>
      <c r="G25328" s="147"/>
      <c r="H25328" s="146"/>
      <c r="J25328" s="146"/>
      <c r="L25328" s="150"/>
      <c r="N25328" s="163"/>
      <c r="O25328" s="146"/>
      <c r="P25328" s="146"/>
      <c r="Q25328" s="146"/>
      <c r="R25328" s="34"/>
      <c r="S25328" s="35"/>
      <c r="T25328" s="147"/>
    </row>
    <row r="25329">
      <c r="A25329" s="147"/>
      <c r="B25329" s="64"/>
      <c r="C25329" s="147" t="s">
        <v>217</v>
      </c>
      <c r="E25329" s="161"/>
      <c r="F25329" s="162"/>
      <c r="G25329" s="147"/>
      <c r="H25329" s="146"/>
      <c r="J25329" s="146"/>
      <c r="L25329" s="150"/>
      <c r="N25329" s="163"/>
      <c r="O25329" s="146"/>
      <c r="P25329" s="146"/>
      <c r="Q25329" s="146"/>
      <c r="R25329" s="34"/>
      <c r="S25329" s="35"/>
      <c r="T25329" s="147"/>
    </row>
    <row r="25330">
      <c r="A25330" s="147"/>
      <c r="B25330" s="64"/>
      <c r="C25330" s="147" t="s">
        <v>217</v>
      </c>
      <c r="E25330" s="161"/>
      <c r="F25330" s="162"/>
      <c r="G25330" s="147"/>
      <c r="H25330" s="146"/>
      <c r="J25330" s="146"/>
      <c r="L25330" s="150"/>
      <c r="N25330" s="163"/>
      <c r="O25330" s="146"/>
      <c r="P25330" s="146"/>
      <c r="Q25330" s="146"/>
      <c r="R25330" s="34"/>
      <c r="S25330" s="35"/>
      <c r="T25330" s="147"/>
    </row>
    <row r="25331">
      <c r="A25331" s="147"/>
      <c r="B25331" s="64"/>
      <c r="C25331" s="147" t="s">
        <v>217</v>
      </c>
      <c r="E25331" s="161"/>
      <c r="F25331" s="162"/>
      <c r="G25331" s="147"/>
      <c r="H25331" s="146"/>
      <c r="J25331" s="146"/>
      <c r="L25331" s="150"/>
      <c r="N25331" s="163"/>
      <c r="O25331" s="146"/>
      <c r="P25331" s="146"/>
      <c r="Q25331" s="146"/>
      <c r="R25331" s="34"/>
      <c r="S25331" s="35"/>
      <c r="T25331" s="147"/>
    </row>
    <row r="25332">
      <c r="A25332" s="147"/>
      <c r="B25332" s="64"/>
      <c r="C25332" s="147" t="s">
        <v>217</v>
      </c>
      <c r="E25332" s="161"/>
      <c r="F25332" s="162"/>
      <c r="G25332" s="147"/>
      <c r="H25332" s="146"/>
      <c r="J25332" s="146"/>
      <c r="L25332" s="150"/>
      <c r="N25332" s="163"/>
      <c r="O25332" s="146"/>
      <c r="P25332" s="146"/>
      <c r="Q25332" s="146"/>
      <c r="R25332" s="34"/>
      <c r="S25332" s="35"/>
      <c r="T25332" s="147"/>
    </row>
    <row r="25333">
      <c r="A25333" s="147"/>
      <c r="B25333" s="64"/>
      <c r="C25333" s="147" t="s">
        <v>217</v>
      </c>
      <c r="E25333" s="161"/>
      <c r="F25333" s="162"/>
      <c r="G25333" s="147"/>
      <c r="H25333" s="146"/>
      <c r="J25333" s="146"/>
      <c r="L25333" s="150"/>
      <c r="N25333" s="163"/>
      <c r="O25333" s="146"/>
      <c r="P25333" s="146"/>
      <c r="Q25333" s="146"/>
      <c r="R25333" s="34"/>
      <c r="S25333" s="35"/>
      <c r="T25333" s="147"/>
    </row>
    <row r="25334">
      <c r="A25334" s="147"/>
      <c r="B25334" s="64"/>
      <c r="C25334" s="147" t="s">
        <v>217</v>
      </c>
      <c r="E25334" s="161"/>
      <c r="F25334" s="162"/>
      <c r="G25334" s="147"/>
      <c r="H25334" s="146"/>
      <c r="J25334" s="146"/>
      <c r="L25334" s="150"/>
      <c r="N25334" s="163"/>
      <c r="O25334" s="146"/>
      <c r="P25334" s="146"/>
      <c r="Q25334" s="146"/>
      <c r="R25334" s="34"/>
      <c r="S25334" s="35"/>
      <c r="T25334" s="147"/>
    </row>
    <row r="25335">
      <c r="A25335" s="147"/>
      <c r="B25335" s="64"/>
      <c r="C25335" s="147" t="s">
        <v>217</v>
      </c>
      <c r="E25335" s="161"/>
      <c r="F25335" s="162"/>
      <c r="G25335" s="147"/>
      <c r="H25335" s="146"/>
      <c r="J25335" s="146"/>
      <c r="L25335" s="150"/>
      <c r="N25335" s="163"/>
      <c r="O25335" s="146"/>
      <c r="P25335" s="146"/>
      <c r="Q25335" s="146"/>
      <c r="R25335" s="34"/>
      <c r="S25335" s="35"/>
      <c r="T25335" s="147"/>
    </row>
    <row r="25336">
      <c r="A25336" s="147"/>
      <c r="B25336" s="64"/>
      <c r="C25336" s="147" t="s">
        <v>217</v>
      </c>
      <c r="E25336" s="161"/>
      <c r="F25336" s="162"/>
      <c r="G25336" s="147"/>
      <c r="H25336" s="146"/>
      <c r="J25336" s="146"/>
      <c r="L25336" s="150"/>
      <c r="N25336" s="163"/>
      <c r="O25336" s="146"/>
      <c r="P25336" s="146"/>
      <c r="Q25336" s="146"/>
      <c r="R25336" s="34"/>
      <c r="S25336" s="35"/>
      <c r="T25336" s="147"/>
    </row>
    <row r="25337">
      <c r="A25337" s="147"/>
      <c r="B25337" s="64"/>
      <c r="C25337" s="147" t="s">
        <v>217</v>
      </c>
      <c r="E25337" s="161"/>
      <c r="F25337" s="162"/>
      <c r="G25337" s="147"/>
      <c r="H25337" s="146"/>
      <c r="J25337" s="146"/>
      <c r="L25337" s="150"/>
      <c r="N25337" s="163"/>
      <c r="O25337" s="146"/>
      <c r="P25337" s="146"/>
      <c r="Q25337" s="146"/>
      <c r="R25337" s="34"/>
      <c r="S25337" s="35"/>
      <c r="T25337" s="147"/>
    </row>
    <row r="25338">
      <c r="A25338" s="147"/>
      <c r="B25338" s="64"/>
      <c r="C25338" s="147" t="s">
        <v>217</v>
      </c>
      <c r="E25338" s="161"/>
      <c r="F25338" s="162"/>
      <c r="G25338" s="147"/>
      <c r="H25338" s="146"/>
      <c r="J25338" s="146"/>
      <c r="L25338" s="150"/>
      <c r="N25338" s="163"/>
      <c r="O25338" s="146"/>
      <c r="P25338" s="146"/>
      <c r="Q25338" s="146"/>
      <c r="R25338" s="34"/>
      <c r="S25338" s="35"/>
      <c r="T25338" s="147"/>
    </row>
    <row r="25339">
      <c r="A25339" s="147"/>
      <c r="B25339" s="64"/>
      <c r="C25339" s="147" t="s">
        <v>217</v>
      </c>
      <c r="E25339" s="161"/>
      <c r="F25339" s="162"/>
      <c r="G25339" s="147"/>
      <c r="H25339" s="146"/>
      <c r="J25339" s="146"/>
      <c r="L25339" s="150"/>
      <c r="N25339" s="163"/>
      <c r="O25339" s="146"/>
      <c r="P25339" s="146"/>
      <c r="Q25339" s="146"/>
      <c r="R25339" s="34"/>
      <c r="S25339" s="35"/>
      <c r="T25339" s="147"/>
    </row>
    <row r="25340">
      <c r="A25340" s="147"/>
      <c r="B25340" s="64"/>
      <c r="C25340" s="147" t="s">
        <v>217</v>
      </c>
      <c r="E25340" s="161"/>
      <c r="F25340" s="162"/>
      <c r="G25340" s="147"/>
      <c r="H25340" s="146"/>
      <c r="J25340" s="146"/>
      <c r="L25340" s="150"/>
      <c r="N25340" s="163"/>
      <c r="O25340" s="146"/>
      <c r="P25340" s="146"/>
      <c r="Q25340" s="146"/>
      <c r="R25340" s="34"/>
      <c r="S25340" s="35"/>
      <c r="T25340" s="147"/>
    </row>
    <row r="25341">
      <c r="A25341" s="147"/>
      <c r="B25341" s="64"/>
      <c r="C25341" s="147" t="s">
        <v>217</v>
      </c>
      <c r="E25341" s="161"/>
      <c r="F25341" s="162"/>
      <c r="G25341" s="147"/>
      <c r="H25341" s="146"/>
      <c r="J25341" s="146"/>
      <c r="L25341" s="150"/>
      <c r="N25341" s="163"/>
      <c r="O25341" s="146"/>
      <c r="P25341" s="146"/>
      <c r="Q25341" s="146"/>
      <c r="R25341" s="34"/>
      <c r="S25341" s="35"/>
      <c r="T25341" s="147"/>
    </row>
    <row r="25342">
      <c r="A25342" s="147"/>
      <c r="B25342" s="64"/>
      <c r="C25342" s="147" t="s">
        <v>217</v>
      </c>
      <c r="E25342" s="161"/>
      <c r="F25342" s="162"/>
      <c r="G25342" s="147"/>
      <c r="H25342" s="146"/>
      <c r="J25342" s="146"/>
      <c r="L25342" s="150"/>
      <c r="N25342" s="163"/>
      <c r="O25342" s="146"/>
      <c r="P25342" s="146"/>
      <c r="Q25342" s="146"/>
      <c r="R25342" s="34"/>
      <c r="S25342" s="35"/>
      <c r="T25342" s="147"/>
    </row>
    <row r="25343">
      <c r="A25343" s="147"/>
      <c r="B25343" s="64"/>
      <c r="C25343" s="147" t="s">
        <v>217</v>
      </c>
      <c r="E25343" s="161"/>
      <c r="F25343" s="162"/>
      <c r="G25343" s="147"/>
      <c r="H25343" s="146"/>
      <c r="J25343" s="146"/>
      <c r="L25343" s="150"/>
      <c r="N25343" s="163"/>
      <c r="O25343" s="146"/>
      <c r="P25343" s="146"/>
      <c r="Q25343" s="146"/>
      <c r="R25343" s="34"/>
      <c r="S25343" s="35"/>
      <c r="T25343" s="147"/>
    </row>
    <row r="25344">
      <c r="A25344" s="147"/>
      <c r="B25344" s="64"/>
      <c r="C25344" s="147" t="s">
        <v>217</v>
      </c>
      <c r="E25344" s="161"/>
      <c r="F25344" s="162"/>
      <c r="G25344" s="147"/>
      <c r="H25344" s="146"/>
      <c r="J25344" s="146"/>
      <c r="L25344" s="150"/>
      <c r="N25344" s="163"/>
      <c r="O25344" s="146"/>
      <c r="P25344" s="146"/>
      <c r="Q25344" s="146"/>
      <c r="R25344" s="34"/>
      <c r="S25344" s="35"/>
      <c r="T25344" s="147"/>
    </row>
    <row r="25345">
      <c r="A25345" s="147"/>
      <c r="B25345" s="64"/>
      <c r="C25345" s="147" t="s">
        <v>217</v>
      </c>
      <c r="E25345" s="161"/>
      <c r="F25345" s="162"/>
      <c r="G25345" s="147"/>
      <c r="H25345" s="146"/>
      <c r="J25345" s="146"/>
      <c r="L25345" s="150"/>
      <c r="N25345" s="163"/>
      <c r="O25345" s="146"/>
      <c r="P25345" s="146"/>
      <c r="Q25345" s="146"/>
      <c r="R25345" s="34"/>
      <c r="S25345" s="35"/>
      <c r="T25345" s="147"/>
    </row>
    <row r="25346">
      <c r="A25346" s="147"/>
      <c r="B25346" s="64"/>
      <c r="C25346" s="147" t="s">
        <v>217</v>
      </c>
      <c r="E25346" s="161"/>
      <c r="F25346" s="162"/>
      <c r="G25346" s="147"/>
      <c r="H25346" s="146"/>
      <c r="J25346" s="146"/>
      <c r="L25346" s="150"/>
      <c r="N25346" s="163"/>
      <c r="O25346" s="146"/>
      <c r="P25346" s="146"/>
      <c r="Q25346" s="146"/>
      <c r="R25346" s="34"/>
      <c r="S25346" s="35"/>
      <c r="T25346" s="147"/>
    </row>
    <row r="25347">
      <c r="A25347" s="147"/>
      <c r="B25347" s="64"/>
      <c r="C25347" s="147" t="s">
        <v>217</v>
      </c>
      <c r="E25347" s="161"/>
      <c r="F25347" s="162"/>
      <c r="G25347" s="147"/>
      <c r="H25347" s="146"/>
      <c r="J25347" s="146"/>
      <c r="L25347" s="150"/>
      <c r="N25347" s="163"/>
      <c r="O25347" s="146"/>
      <c r="P25347" s="146"/>
      <c r="Q25347" s="146"/>
      <c r="R25347" s="34"/>
      <c r="S25347" s="35"/>
      <c r="T25347" s="147"/>
    </row>
    <row r="25348">
      <c r="A25348" s="147"/>
      <c r="B25348" s="64"/>
      <c r="C25348" s="147" t="s">
        <v>217</v>
      </c>
      <c r="E25348" s="161"/>
      <c r="F25348" s="162"/>
      <c r="G25348" s="147"/>
      <c r="H25348" s="146"/>
      <c r="J25348" s="146"/>
      <c r="L25348" s="150"/>
      <c r="N25348" s="163"/>
      <c r="O25348" s="146"/>
      <c r="P25348" s="146"/>
      <c r="Q25348" s="146"/>
      <c r="R25348" s="34"/>
      <c r="S25348" s="35"/>
      <c r="T25348" s="147"/>
    </row>
    <row r="25349">
      <c r="A25349" s="147"/>
      <c r="B25349" s="64"/>
      <c r="C25349" s="147" t="s">
        <v>217</v>
      </c>
      <c r="E25349" s="161"/>
      <c r="F25349" s="162"/>
      <c r="G25349" s="147"/>
      <c r="H25349" s="146"/>
      <c r="J25349" s="146"/>
      <c r="L25349" s="150"/>
      <c r="N25349" s="163"/>
      <c r="O25349" s="146"/>
      <c r="P25349" s="146"/>
      <c r="Q25349" s="146"/>
      <c r="R25349" s="34"/>
      <c r="S25349" s="35"/>
      <c r="T25349" s="147"/>
    </row>
    <row r="25350">
      <c r="A25350" s="147"/>
      <c r="B25350" s="64"/>
      <c r="C25350" s="147" t="s">
        <v>217</v>
      </c>
      <c r="E25350" s="161"/>
      <c r="F25350" s="162"/>
      <c r="G25350" s="147"/>
      <c r="H25350" s="146"/>
      <c r="J25350" s="146"/>
      <c r="L25350" s="150"/>
      <c r="N25350" s="163"/>
      <c r="O25350" s="146"/>
      <c r="P25350" s="146"/>
      <c r="Q25350" s="146"/>
      <c r="R25350" s="34"/>
      <c r="S25350" s="35"/>
      <c r="T25350" s="147"/>
    </row>
    <row r="25351">
      <c r="A25351" s="147"/>
      <c r="B25351" s="64"/>
      <c r="C25351" s="147" t="s">
        <v>217</v>
      </c>
      <c r="E25351" s="161"/>
      <c r="F25351" s="162"/>
      <c r="G25351" s="147"/>
      <c r="H25351" s="146"/>
      <c r="J25351" s="146"/>
      <c r="L25351" s="150"/>
      <c r="N25351" s="163"/>
      <c r="O25351" s="146"/>
      <c r="P25351" s="146"/>
      <c r="Q25351" s="146"/>
      <c r="R25351" s="34"/>
      <c r="S25351" s="35"/>
      <c r="T25351" s="147"/>
    </row>
    <row r="25352">
      <c r="A25352" s="147"/>
      <c r="B25352" s="64"/>
      <c r="C25352" s="147" t="s">
        <v>217</v>
      </c>
      <c r="E25352" s="161"/>
      <c r="F25352" s="162"/>
      <c r="G25352" s="147"/>
      <c r="H25352" s="146"/>
      <c r="J25352" s="146"/>
      <c r="L25352" s="150"/>
      <c r="N25352" s="163"/>
      <c r="O25352" s="146"/>
      <c r="P25352" s="146"/>
      <c r="Q25352" s="146"/>
      <c r="R25352" s="34"/>
      <c r="S25352" s="35"/>
      <c r="T25352" s="147"/>
    </row>
    <row r="25353">
      <c r="A25353" s="147"/>
      <c r="B25353" s="64"/>
      <c r="C25353" s="147" t="s">
        <v>217</v>
      </c>
      <c r="E25353" s="161"/>
      <c r="F25353" s="162"/>
      <c r="G25353" s="147"/>
      <c r="H25353" s="146"/>
      <c r="J25353" s="146"/>
      <c r="L25353" s="150"/>
      <c r="N25353" s="163"/>
      <c r="O25353" s="146"/>
      <c r="P25353" s="146"/>
      <c r="Q25353" s="146"/>
      <c r="R25353" s="34"/>
      <c r="S25353" s="35"/>
      <c r="T25353" s="147"/>
    </row>
    <row r="25354">
      <c r="A25354" s="147"/>
      <c r="B25354" s="64"/>
      <c r="C25354" s="147" t="s">
        <v>217</v>
      </c>
      <c r="E25354" s="161"/>
      <c r="F25354" s="162"/>
      <c r="G25354" s="147"/>
      <c r="H25354" s="146"/>
      <c r="J25354" s="146"/>
      <c r="L25354" s="150"/>
      <c r="N25354" s="163"/>
      <c r="O25354" s="146"/>
      <c r="P25354" s="146"/>
      <c r="Q25354" s="146"/>
      <c r="R25354" s="34"/>
      <c r="S25354" s="35"/>
      <c r="T25354" s="147"/>
    </row>
    <row r="25355">
      <c r="A25355" s="147"/>
      <c r="B25355" s="64"/>
      <c r="C25355" s="147" t="s">
        <v>217</v>
      </c>
      <c r="E25355" s="161"/>
      <c r="F25355" s="162"/>
      <c r="G25355" s="147"/>
      <c r="H25355" s="146"/>
      <c r="J25355" s="146"/>
      <c r="L25355" s="150"/>
      <c r="N25355" s="163"/>
      <c r="O25355" s="146"/>
      <c r="P25355" s="146"/>
      <c r="Q25355" s="146"/>
      <c r="R25355" s="34"/>
      <c r="S25355" s="35"/>
      <c r="T25355" s="147"/>
    </row>
    <row r="25356">
      <c r="A25356" s="147"/>
      <c r="B25356" s="64"/>
      <c r="C25356" s="147" t="s">
        <v>217</v>
      </c>
      <c r="E25356" s="161"/>
      <c r="F25356" s="162"/>
      <c r="G25356" s="147"/>
      <c r="H25356" s="146"/>
      <c r="J25356" s="146"/>
      <c r="L25356" s="150"/>
      <c r="N25356" s="163"/>
      <c r="O25356" s="146"/>
      <c r="P25356" s="146"/>
      <c r="Q25356" s="146"/>
      <c r="R25356" s="34"/>
      <c r="S25356" s="35"/>
      <c r="T25356" s="147"/>
    </row>
    <row r="25357">
      <c r="A25357" s="147"/>
      <c r="B25357" s="64"/>
      <c r="C25357" s="147" t="s">
        <v>217</v>
      </c>
      <c r="E25357" s="161"/>
      <c r="F25357" s="162"/>
      <c r="G25357" s="147"/>
      <c r="H25357" s="146"/>
      <c r="J25357" s="146"/>
      <c r="L25357" s="150"/>
      <c r="N25357" s="163"/>
      <c r="O25357" s="146"/>
      <c r="P25357" s="146"/>
      <c r="Q25357" s="146"/>
      <c r="R25357" s="34"/>
      <c r="S25357" s="35"/>
      <c r="T25357" s="147"/>
    </row>
    <row r="25358">
      <c r="A25358" s="147"/>
      <c r="B25358" s="64"/>
      <c r="C25358" s="147" t="s">
        <v>217</v>
      </c>
      <c r="E25358" s="161"/>
      <c r="F25358" s="162"/>
      <c r="G25358" s="147"/>
      <c r="H25358" s="146"/>
      <c r="J25358" s="146"/>
      <c r="L25358" s="150"/>
      <c r="N25358" s="163"/>
      <c r="O25358" s="146"/>
      <c r="P25358" s="146"/>
      <c r="Q25358" s="146"/>
      <c r="R25358" s="34"/>
      <c r="S25358" s="35"/>
      <c r="T25358" s="147"/>
    </row>
    <row r="25359">
      <c r="A25359" s="147"/>
      <c r="B25359" s="64"/>
      <c r="C25359" s="147" t="s">
        <v>217</v>
      </c>
      <c r="E25359" s="161"/>
      <c r="F25359" s="162"/>
      <c r="G25359" s="147"/>
      <c r="H25359" s="146"/>
      <c r="J25359" s="146"/>
      <c r="L25359" s="150"/>
      <c r="N25359" s="163"/>
      <c r="O25359" s="146"/>
      <c r="P25359" s="146"/>
      <c r="Q25359" s="146"/>
      <c r="R25359" s="34"/>
      <c r="S25359" s="35"/>
      <c r="T25359" s="147"/>
    </row>
    <row r="25360">
      <c r="A25360" s="147"/>
      <c r="B25360" s="64"/>
      <c r="C25360" s="147" t="s">
        <v>217</v>
      </c>
      <c r="E25360" s="161"/>
      <c r="F25360" s="162"/>
      <c r="G25360" s="147"/>
      <c r="H25360" s="146"/>
      <c r="J25360" s="146"/>
      <c r="L25360" s="150"/>
      <c r="N25360" s="163"/>
      <c r="O25360" s="146"/>
      <c r="P25360" s="146"/>
      <c r="Q25360" s="146"/>
      <c r="R25360" s="34"/>
      <c r="S25360" s="35"/>
      <c r="T25360" s="147"/>
    </row>
    <row r="25361">
      <c r="A25361" s="147"/>
      <c r="B25361" s="64"/>
      <c r="C25361" s="147" t="s">
        <v>217</v>
      </c>
      <c r="E25361" s="161"/>
      <c r="F25361" s="162"/>
      <c r="G25361" s="147"/>
      <c r="H25361" s="146"/>
      <c r="J25361" s="146"/>
      <c r="L25361" s="150"/>
      <c r="N25361" s="163"/>
      <c r="O25361" s="146"/>
      <c r="P25361" s="146"/>
      <c r="Q25361" s="146"/>
      <c r="R25361" s="34"/>
      <c r="S25361" s="35"/>
      <c r="T25361" s="147"/>
    </row>
    <row r="25362">
      <c r="A25362" s="147"/>
      <c r="B25362" s="64"/>
      <c r="C25362" s="147" t="s">
        <v>217</v>
      </c>
      <c r="E25362" s="161"/>
      <c r="F25362" s="162"/>
      <c r="G25362" s="147"/>
      <c r="H25362" s="146"/>
      <c r="J25362" s="146"/>
      <c r="L25362" s="150"/>
      <c r="N25362" s="163"/>
      <c r="O25362" s="146"/>
      <c r="P25362" s="146"/>
      <c r="Q25362" s="146"/>
      <c r="R25362" s="34"/>
      <c r="S25362" s="35"/>
      <c r="T25362" s="147"/>
    </row>
    <row r="25363">
      <c r="A25363" s="147"/>
      <c r="B25363" s="64"/>
      <c r="C25363" s="147" t="s">
        <v>217</v>
      </c>
      <c r="E25363" s="161"/>
      <c r="F25363" s="162"/>
      <c r="G25363" s="147"/>
      <c r="H25363" s="146"/>
      <c r="J25363" s="146"/>
      <c r="L25363" s="150"/>
      <c r="N25363" s="163"/>
      <c r="O25363" s="146"/>
      <c r="P25363" s="146"/>
      <c r="Q25363" s="146"/>
      <c r="R25363" s="34"/>
      <c r="S25363" s="35"/>
      <c r="T25363" s="147"/>
    </row>
    <row r="25364">
      <c r="A25364" s="147"/>
      <c r="B25364" s="64"/>
      <c r="C25364" s="147" t="s">
        <v>217</v>
      </c>
      <c r="E25364" s="161"/>
      <c r="F25364" s="162"/>
      <c r="G25364" s="147"/>
      <c r="H25364" s="146"/>
      <c r="J25364" s="146"/>
      <c r="L25364" s="150"/>
      <c r="N25364" s="163"/>
      <c r="O25364" s="146"/>
      <c r="P25364" s="146"/>
      <c r="Q25364" s="146"/>
      <c r="R25364" s="34"/>
      <c r="S25364" s="35"/>
      <c r="T25364" s="147"/>
    </row>
    <row r="25365">
      <c r="A25365" s="147"/>
      <c r="B25365" s="64"/>
      <c r="C25365" s="147" t="s">
        <v>217</v>
      </c>
      <c r="E25365" s="161"/>
      <c r="F25365" s="162"/>
      <c r="G25365" s="147"/>
      <c r="H25365" s="146"/>
      <c r="J25365" s="146"/>
      <c r="L25365" s="150"/>
      <c r="N25365" s="163"/>
      <c r="O25365" s="146"/>
      <c r="P25365" s="146"/>
      <c r="Q25365" s="146"/>
      <c r="R25365" s="34"/>
      <c r="S25365" s="35"/>
      <c r="T25365" s="147"/>
    </row>
    <row r="25366">
      <c r="A25366" s="147"/>
      <c r="B25366" s="64"/>
      <c r="C25366" s="147" t="s">
        <v>217</v>
      </c>
      <c r="E25366" s="161"/>
      <c r="F25366" s="162"/>
      <c r="G25366" s="147"/>
      <c r="H25366" s="146"/>
      <c r="J25366" s="146"/>
      <c r="L25366" s="150"/>
      <c r="N25366" s="163"/>
      <c r="O25366" s="146"/>
      <c r="P25366" s="146"/>
      <c r="Q25366" s="146"/>
      <c r="R25366" s="34"/>
      <c r="S25366" s="35"/>
      <c r="T25366" s="147"/>
    </row>
    <row r="25367">
      <c r="A25367" s="147"/>
      <c r="B25367" s="64"/>
      <c r="C25367" s="147" t="s">
        <v>217</v>
      </c>
      <c r="E25367" s="161"/>
      <c r="F25367" s="162"/>
      <c r="G25367" s="147"/>
      <c r="H25367" s="146"/>
      <c r="J25367" s="146"/>
      <c r="L25367" s="150"/>
      <c r="N25367" s="163"/>
      <c r="O25367" s="146"/>
      <c r="P25367" s="146"/>
      <c r="Q25367" s="146"/>
      <c r="R25367" s="34"/>
      <c r="S25367" s="35"/>
      <c r="T25367" s="147"/>
    </row>
    <row r="25368">
      <c r="A25368" s="147"/>
      <c r="B25368" s="64"/>
      <c r="C25368" s="147" t="s">
        <v>217</v>
      </c>
      <c r="E25368" s="161"/>
      <c r="F25368" s="162"/>
      <c r="G25368" s="147"/>
      <c r="H25368" s="146"/>
      <c r="J25368" s="146"/>
      <c r="L25368" s="150"/>
      <c r="N25368" s="163"/>
      <c r="O25368" s="146"/>
      <c r="P25368" s="146"/>
      <c r="Q25368" s="146"/>
      <c r="R25368" s="34"/>
      <c r="S25368" s="35"/>
      <c r="T25368" s="147"/>
    </row>
    <row r="25369">
      <c r="A25369" s="147"/>
      <c r="B25369" s="64"/>
      <c r="C25369" s="147" t="s">
        <v>217</v>
      </c>
      <c r="E25369" s="161"/>
      <c r="F25369" s="162"/>
      <c r="G25369" s="147"/>
      <c r="H25369" s="146"/>
      <c r="J25369" s="146"/>
      <c r="L25369" s="150"/>
      <c r="N25369" s="163"/>
      <c r="O25369" s="146"/>
      <c r="P25369" s="146"/>
      <c r="Q25369" s="146"/>
      <c r="R25369" s="34"/>
      <c r="S25369" s="35"/>
      <c r="T25369" s="147"/>
    </row>
    <row r="25370">
      <c r="A25370" s="147"/>
      <c r="B25370" s="64"/>
      <c r="C25370" s="147" t="s">
        <v>217</v>
      </c>
      <c r="E25370" s="161"/>
      <c r="F25370" s="162"/>
      <c r="G25370" s="147"/>
      <c r="H25370" s="146"/>
      <c r="J25370" s="146"/>
      <c r="L25370" s="150"/>
      <c r="N25370" s="163"/>
      <c r="O25370" s="146"/>
      <c r="P25370" s="146"/>
      <c r="Q25370" s="146"/>
      <c r="R25370" s="34"/>
      <c r="S25370" s="35"/>
      <c r="T25370" s="147"/>
    </row>
    <row r="25371">
      <c r="A25371" s="147"/>
      <c r="B25371" s="64"/>
      <c r="C25371" s="147" t="s">
        <v>217</v>
      </c>
      <c r="E25371" s="161"/>
      <c r="F25371" s="162"/>
      <c r="G25371" s="147"/>
      <c r="H25371" s="146"/>
      <c r="J25371" s="146"/>
      <c r="L25371" s="150"/>
      <c r="N25371" s="163"/>
      <c r="O25371" s="146"/>
      <c r="P25371" s="146"/>
      <c r="Q25371" s="146"/>
      <c r="R25371" s="34"/>
      <c r="S25371" s="35"/>
      <c r="T25371" s="147"/>
    </row>
    <row r="25372">
      <c r="A25372" s="147"/>
      <c r="B25372" s="64"/>
      <c r="C25372" s="147" t="s">
        <v>217</v>
      </c>
      <c r="E25372" s="161"/>
      <c r="F25372" s="162"/>
      <c r="G25372" s="147"/>
      <c r="H25372" s="146"/>
      <c r="J25372" s="146"/>
      <c r="L25372" s="150"/>
      <c r="N25372" s="163"/>
      <c r="O25372" s="146"/>
      <c r="P25372" s="146"/>
      <c r="Q25372" s="146"/>
      <c r="R25372" s="34"/>
      <c r="S25372" s="35"/>
      <c r="T25372" s="147"/>
    </row>
    <row r="25373">
      <c r="A25373" s="147"/>
      <c r="B25373" s="64"/>
      <c r="C25373" s="147" t="s">
        <v>217</v>
      </c>
      <c r="E25373" s="161"/>
      <c r="F25373" s="162"/>
      <c r="G25373" s="147"/>
      <c r="H25373" s="146"/>
      <c r="J25373" s="146"/>
      <c r="L25373" s="150"/>
      <c r="N25373" s="163"/>
      <c r="O25373" s="146"/>
      <c r="P25373" s="146"/>
      <c r="Q25373" s="146"/>
      <c r="R25373" s="34"/>
      <c r="S25373" s="35"/>
      <c r="T25373" s="147"/>
    </row>
    <row r="25374">
      <c r="A25374" s="147"/>
      <c r="B25374" s="64"/>
      <c r="C25374" s="147" t="s">
        <v>217</v>
      </c>
      <c r="E25374" s="161"/>
      <c r="F25374" s="162"/>
      <c r="G25374" s="147"/>
      <c r="H25374" s="146"/>
      <c r="J25374" s="146"/>
      <c r="L25374" s="150"/>
      <c r="N25374" s="163"/>
      <c r="O25374" s="146"/>
      <c r="P25374" s="146"/>
      <c r="Q25374" s="146"/>
      <c r="R25374" s="34"/>
      <c r="S25374" s="35"/>
      <c r="T25374" s="147"/>
    </row>
    <row r="25375">
      <c r="A25375" s="147"/>
      <c r="B25375" s="64"/>
      <c r="C25375" s="147" t="s">
        <v>217</v>
      </c>
      <c r="E25375" s="161"/>
      <c r="F25375" s="162"/>
      <c r="G25375" s="147"/>
      <c r="H25375" s="146"/>
      <c r="J25375" s="146"/>
      <c r="L25375" s="150"/>
      <c r="N25375" s="163"/>
      <c r="O25375" s="146"/>
      <c r="P25375" s="146"/>
      <c r="Q25375" s="146"/>
      <c r="R25375" s="34"/>
      <c r="S25375" s="35"/>
      <c r="T25375" s="147"/>
    </row>
    <row r="25376">
      <c r="A25376" s="147"/>
      <c r="B25376" s="64"/>
      <c r="C25376" s="147" t="s">
        <v>217</v>
      </c>
      <c r="E25376" s="161"/>
      <c r="F25376" s="162"/>
      <c r="G25376" s="147"/>
      <c r="H25376" s="146"/>
      <c r="J25376" s="146"/>
      <c r="L25376" s="150"/>
      <c r="N25376" s="163"/>
      <c r="O25376" s="146"/>
      <c r="P25376" s="146"/>
      <c r="Q25376" s="146"/>
      <c r="R25376" s="34"/>
      <c r="S25376" s="35"/>
      <c r="T25376" s="147"/>
    </row>
    <row r="25377">
      <c r="A25377" s="147"/>
      <c r="B25377" s="64"/>
      <c r="C25377" s="147" t="s">
        <v>217</v>
      </c>
      <c r="E25377" s="161"/>
      <c r="F25377" s="162"/>
      <c r="G25377" s="147"/>
      <c r="H25377" s="146"/>
      <c r="J25377" s="146"/>
      <c r="L25377" s="150"/>
      <c r="N25377" s="163"/>
      <c r="O25377" s="146"/>
      <c r="P25377" s="146"/>
      <c r="Q25377" s="146"/>
      <c r="R25377" s="34"/>
      <c r="S25377" s="35"/>
      <c r="T25377" s="147"/>
    </row>
    <row r="25378">
      <c r="A25378" s="147"/>
      <c r="B25378" s="64"/>
      <c r="C25378" s="147" t="s">
        <v>217</v>
      </c>
      <c r="E25378" s="161"/>
      <c r="F25378" s="162"/>
      <c r="G25378" s="147"/>
      <c r="H25378" s="146"/>
      <c r="J25378" s="146"/>
      <c r="L25378" s="150"/>
      <c r="N25378" s="163"/>
      <c r="O25378" s="146"/>
      <c r="P25378" s="146"/>
      <c r="Q25378" s="146"/>
      <c r="R25378" s="34"/>
      <c r="S25378" s="35"/>
      <c r="T25378" s="147"/>
    </row>
    <row r="25379">
      <c r="A25379" s="147"/>
      <c r="B25379" s="64"/>
      <c r="C25379" s="147" t="s">
        <v>217</v>
      </c>
      <c r="E25379" s="161"/>
      <c r="F25379" s="162"/>
      <c r="G25379" s="147"/>
      <c r="H25379" s="146"/>
      <c r="J25379" s="146"/>
      <c r="L25379" s="150"/>
      <c r="N25379" s="163"/>
      <c r="O25379" s="146"/>
      <c r="P25379" s="146"/>
      <c r="Q25379" s="146"/>
      <c r="R25379" s="34"/>
      <c r="S25379" s="35"/>
      <c r="T25379" s="147"/>
    </row>
    <row r="25380">
      <c r="A25380" s="147"/>
      <c r="B25380" s="64"/>
      <c r="C25380" s="147" t="s">
        <v>217</v>
      </c>
      <c r="E25380" s="161"/>
      <c r="F25380" s="162"/>
      <c r="G25380" s="147"/>
      <c r="H25380" s="146"/>
      <c r="J25380" s="146"/>
      <c r="L25380" s="150"/>
      <c r="N25380" s="163"/>
      <c r="O25380" s="146"/>
      <c r="P25380" s="146"/>
      <c r="Q25380" s="146"/>
      <c r="R25380" s="34"/>
      <c r="S25380" s="35"/>
      <c r="T25380" s="147"/>
    </row>
    <row r="25381">
      <c r="A25381" s="147"/>
      <c r="B25381" s="64"/>
      <c r="C25381" s="147" t="s">
        <v>217</v>
      </c>
      <c r="E25381" s="161"/>
      <c r="F25381" s="162"/>
      <c r="G25381" s="147"/>
      <c r="H25381" s="146"/>
      <c r="J25381" s="146"/>
      <c r="L25381" s="150"/>
      <c r="N25381" s="163"/>
      <c r="O25381" s="146"/>
      <c r="P25381" s="146"/>
      <c r="Q25381" s="146"/>
      <c r="R25381" s="34"/>
      <c r="S25381" s="35"/>
      <c r="T25381" s="147"/>
    </row>
    <row r="25382">
      <c r="A25382" s="147"/>
      <c r="B25382" s="64"/>
      <c r="C25382" s="147" t="s">
        <v>217</v>
      </c>
      <c r="E25382" s="161"/>
      <c r="F25382" s="162"/>
      <c r="G25382" s="147"/>
      <c r="H25382" s="146"/>
      <c r="J25382" s="146"/>
      <c r="L25382" s="150"/>
      <c r="N25382" s="163"/>
      <c r="O25382" s="146"/>
      <c r="P25382" s="146"/>
      <c r="Q25382" s="146"/>
      <c r="R25382" s="34"/>
      <c r="S25382" s="35"/>
      <c r="T25382" s="147"/>
    </row>
    <row r="25383">
      <c r="A25383" s="147"/>
      <c r="B25383" s="64"/>
      <c r="C25383" s="147" t="s">
        <v>217</v>
      </c>
      <c r="E25383" s="161"/>
      <c r="F25383" s="162"/>
      <c r="G25383" s="147"/>
      <c r="H25383" s="146"/>
      <c r="J25383" s="146"/>
      <c r="L25383" s="150"/>
      <c r="N25383" s="163"/>
      <c r="O25383" s="146"/>
      <c r="P25383" s="146"/>
      <c r="Q25383" s="146"/>
      <c r="R25383" s="34"/>
      <c r="S25383" s="35"/>
      <c r="T25383" s="147"/>
    </row>
    <row r="25384">
      <c r="A25384" s="147"/>
      <c r="B25384" s="64"/>
      <c r="C25384" s="147" t="s">
        <v>217</v>
      </c>
      <c r="E25384" s="161"/>
      <c r="F25384" s="162"/>
      <c r="G25384" s="147"/>
      <c r="H25384" s="146"/>
      <c r="J25384" s="146"/>
      <c r="L25384" s="150"/>
      <c r="N25384" s="163"/>
      <c r="O25384" s="146"/>
      <c r="P25384" s="146"/>
      <c r="Q25384" s="146"/>
      <c r="R25384" s="34"/>
      <c r="S25384" s="35"/>
      <c r="T25384" s="147"/>
    </row>
    <row r="25385">
      <c r="A25385" s="147"/>
      <c r="B25385" s="64"/>
      <c r="C25385" s="147" t="s">
        <v>217</v>
      </c>
      <c r="E25385" s="161"/>
      <c r="F25385" s="162"/>
      <c r="G25385" s="147"/>
      <c r="H25385" s="146"/>
      <c r="J25385" s="146"/>
      <c r="L25385" s="150"/>
      <c r="N25385" s="163"/>
      <c r="O25385" s="146"/>
      <c r="P25385" s="146"/>
      <c r="Q25385" s="146"/>
      <c r="R25385" s="34"/>
      <c r="S25385" s="35"/>
      <c r="T25385" s="147"/>
    </row>
    <row r="25386">
      <c r="A25386" s="147"/>
      <c r="B25386" s="64"/>
      <c r="C25386" s="147" t="s">
        <v>217</v>
      </c>
      <c r="E25386" s="161"/>
      <c r="F25386" s="162"/>
      <c r="G25386" s="147"/>
      <c r="H25386" s="146"/>
      <c r="J25386" s="146"/>
      <c r="L25386" s="150"/>
      <c r="N25386" s="163"/>
      <c r="O25386" s="146"/>
      <c r="P25386" s="146"/>
      <c r="Q25386" s="146"/>
      <c r="R25386" s="34"/>
      <c r="S25386" s="35"/>
      <c r="T25386" s="147"/>
    </row>
    <row r="25387">
      <c r="A25387" s="147"/>
      <c r="B25387" s="64"/>
      <c r="C25387" s="147" t="s">
        <v>217</v>
      </c>
      <c r="E25387" s="161"/>
      <c r="F25387" s="162"/>
      <c r="G25387" s="147"/>
      <c r="H25387" s="146"/>
      <c r="J25387" s="146"/>
      <c r="L25387" s="150"/>
      <c r="N25387" s="163"/>
      <c r="O25387" s="146"/>
      <c r="P25387" s="146"/>
      <c r="Q25387" s="146"/>
      <c r="R25387" s="34"/>
      <c r="S25387" s="35"/>
      <c r="T25387" s="147"/>
    </row>
    <row r="25388">
      <c r="A25388" s="147"/>
      <c r="B25388" s="64"/>
      <c r="C25388" s="147" t="s">
        <v>217</v>
      </c>
      <c r="E25388" s="161"/>
      <c r="F25388" s="162"/>
      <c r="G25388" s="147"/>
      <c r="H25388" s="146"/>
      <c r="J25388" s="146"/>
      <c r="L25388" s="150"/>
      <c r="N25388" s="163"/>
      <c r="O25388" s="146"/>
      <c r="P25388" s="146"/>
      <c r="Q25388" s="146"/>
      <c r="R25388" s="34"/>
      <c r="S25388" s="35"/>
      <c r="T25388" s="147"/>
    </row>
    <row r="25389">
      <c r="A25389" s="147"/>
      <c r="B25389" s="64"/>
      <c r="C25389" s="147" t="s">
        <v>217</v>
      </c>
      <c r="E25389" s="161"/>
      <c r="F25389" s="162"/>
      <c r="G25389" s="147"/>
      <c r="H25389" s="146"/>
      <c r="J25389" s="146"/>
      <c r="L25389" s="150"/>
      <c r="N25389" s="163"/>
      <c r="O25389" s="146"/>
      <c r="P25389" s="146"/>
      <c r="Q25389" s="146"/>
      <c r="R25389" s="34"/>
      <c r="S25389" s="35"/>
      <c r="T25389" s="147"/>
    </row>
    <row r="25390">
      <c r="A25390" s="147"/>
      <c r="B25390" s="64"/>
      <c r="C25390" s="147" t="s">
        <v>217</v>
      </c>
      <c r="E25390" s="161"/>
      <c r="F25390" s="162"/>
      <c r="G25390" s="147"/>
      <c r="H25390" s="146"/>
      <c r="J25390" s="146"/>
      <c r="L25390" s="150"/>
      <c r="N25390" s="163"/>
      <c r="O25390" s="146"/>
      <c r="P25390" s="146"/>
      <c r="Q25390" s="146"/>
      <c r="R25390" s="34"/>
      <c r="S25390" s="35"/>
      <c r="T25390" s="147"/>
    </row>
    <row r="25391">
      <c r="A25391" s="147"/>
      <c r="B25391" s="64"/>
      <c r="C25391" s="147" t="s">
        <v>217</v>
      </c>
      <c r="E25391" s="161"/>
      <c r="F25391" s="162"/>
      <c r="G25391" s="147"/>
      <c r="H25391" s="146"/>
      <c r="J25391" s="146"/>
      <c r="L25391" s="150"/>
      <c r="N25391" s="163"/>
      <c r="O25391" s="146"/>
      <c r="P25391" s="146"/>
      <c r="Q25391" s="146"/>
      <c r="R25391" s="34"/>
      <c r="S25391" s="35"/>
      <c r="T25391" s="147"/>
    </row>
    <row r="25392">
      <c r="A25392" s="147"/>
      <c r="B25392" s="64"/>
      <c r="C25392" s="147" t="s">
        <v>217</v>
      </c>
      <c r="E25392" s="161"/>
      <c r="F25392" s="162"/>
      <c r="G25392" s="147"/>
      <c r="H25392" s="146"/>
      <c r="J25392" s="146"/>
      <c r="L25392" s="150"/>
      <c r="N25392" s="163"/>
      <c r="O25392" s="146"/>
      <c r="P25392" s="146"/>
      <c r="Q25392" s="146"/>
      <c r="R25392" s="34"/>
      <c r="S25392" s="35"/>
      <c r="T25392" s="147"/>
    </row>
    <row r="25393">
      <c r="A25393" s="147"/>
      <c r="B25393" s="64"/>
      <c r="C25393" s="147" t="s">
        <v>217</v>
      </c>
      <c r="E25393" s="161"/>
      <c r="F25393" s="162"/>
      <c r="G25393" s="147"/>
      <c r="H25393" s="146"/>
      <c r="J25393" s="146"/>
      <c r="L25393" s="150"/>
      <c r="N25393" s="163"/>
      <c r="O25393" s="146"/>
      <c r="P25393" s="146"/>
      <c r="Q25393" s="146"/>
      <c r="R25393" s="34"/>
      <c r="S25393" s="35"/>
      <c r="T25393" s="147"/>
    </row>
    <row r="25394">
      <c r="A25394" s="147"/>
      <c r="B25394" s="64"/>
      <c r="C25394" s="147" t="s">
        <v>217</v>
      </c>
      <c r="E25394" s="161"/>
      <c r="F25394" s="162"/>
      <c r="G25394" s="147"/>
      <c r="H25394" s="146"/>
      <c r="J25394" s="146"/>
      <c r="L25394" s="150"/>
      <c r="N25394" s="163"/>
      <c r="O25394" s="146"/>
      <c r="P25394" s="146"/>
      <c r="Q25394" s="146"/>
      <c r="R25394" s="34"/>
      <c r="S25394" s="35"/>
      <c r="T25394" s="147"/>
    </row>
    <row r="25395">
      <c r="A25395" s="147"/>
      <c r="B25395" s="64"/>
      <c r="C25395" s="147" t="s">
        <v>217</v>
      </c>
      <c r="E25395" s="161"/>
      <c r="F25395" s="162"/>
      <c r="G25395" s="147"/>
      <c r="H25395" s="146"/>
      <c r="J25395" s="146"/>
      <c r="L25395" s="150"/>
      <c r="N25395" s="163"/>
      <c r="O25395" s="146"/>
      <c r="P25395" s="146"/>
      <c r="Q25395" s="146"/>
      <c r="R25395" s="34"/>
      <c r="S25395" s="35"/>
      <c r="T25395" s="147"/>
    </row>
    <row r="25396">
      <c r="A25396" s="147"/>
      <c r="B25396" s="64"/>
      <c r="C25396" s="147" t="s">
        <v>217</v>
      </c>
      <c r="E25396" s="161"/>
      <c r="F25396" s="162"/>
      <c r="G25396" s="147"/>
      <c r="H25396" s="146"/>
      <c r="J25396" s="146"/>
      <c r="L25396" s="150"/>
      <c r="N25396" s="163"/>
      <c r="O25396" s="146"/>
      <c r="P25396" s="146"/>
      <c r="Q25396" s="146"/>
      <c r="R25396" s="34"/>
      <c r="S25396" s="35"/>
      <c r="T25396" s="147"/>
    </row>
    <row r="25397">
      <c r="A25397" s="147"/>
      <c r="B25397" s="64"/>
      <c r="C25397" s="147" t="s">
        <v>217</v>
      </c>
      <c r="E25397" s="161"/>
      <c r="F25397" s="162"/>
      <c r="G25397" s="147"/>
      <c r="H25397" s="146"/>
      <c r="J25397" s="146"/>
      <c r="L25397" s="150"/>
      <c r="N25397" s="163"/>
      <c r="O25397" s="146"/>
      <c r="P25397" s="146"/>
      <c r="Q25397" s="146"/>
      <c r="R25397" s="34"/>
      <c r="S25397" s="35"/>
      <c r="T25397" s="147"/>
    </row>
    <row r="25398">
      <c r="A25398" s="147"/>
      <c r="B25398" s="64"/>
      <c r="C25398" s="147" t="s">
        <v>217</v>
      </c>
      <c r="E25398" s="161"/>
      <c r="F25398" s="162"/>
      <c r="G25398" s="147"/>
      <c r="H25398" s="146"/>
      <c r="J25398" s="146"/>
      <c r="L25398" s="150"/>
      <c r="N25398" s="163"/>
      <c r="O25398" s="146"/>
      <c r="P25398" s="146"/>
      <c r="Q25398" s="146"/>
      <c r="R25398" s="34"/>
      <c r="S25398" s="35"/>
      <c r="T25398" s="147"/>
    </row>
    <row r="25399">
      <c r="A25399" s="147"/>
      <c r="B25399" s="64"/>
      <c r="C25399" s="147" t="s">
        <v>217</v>
      </c>
      <c r="E25399" s="161"/>
      <c r="F25399" s="162"/>
      <c r="G25399" s="147"/>
      <c r="H25399" s="146"/>
      <c r="J25399" s="146"/>
      <c r="L25399" s="150"/>
      <c r="N25399" s="163"/>
      <c r="O25399" s="146"/>
      <c r="P25399" s="146"/>
      <c r="Q25399" s="146"/>
      <c r="R25399" s="34"/>
      <c r="S25399" s="35"/>
      <c r="T25399" s="147"/>
    </row>
    <row r="25400">
      <c r="A25400" s="147"/>
      <c r="B25400" s="64"/>
      <c r="C25400" s="147" t="s">
        <v>217</v>
      </c>
      <c r="E25400" s="161"/>
      <c r="F25400" s="162"/>
      <c r="G25400" s="147"/>
      <c r="H25400" s="146"/>
      <c r="J25400" s="146"/>
      <c r="L25400" s="150"/>
      <c r="N25400" s="163"/>
      <c r="O25400" s="146"/>
      <c r="P25400" s="146"/>
      <c r="Q25400" s="146"/>
      <c r="R25400" s="34"/>
      <c r="S25400" s="35"/>
      <c r="T25400" s="147"/>
    </row>
    <row r="25401">
      <c r="A25401" s="147"/>
      <c r="B25401" s="64"/>
      <c r="C25401" s="147" t="s">
        <v>217</v>
      </c>
      <c r="E25401" s="161"/>
      <c r="F25401" s="162"/>
      <c r="G25401" s="147"/>
      <c r="H25401" s="146"/>
      <c r="J25401" s="146"/>
      <c r="L25401" s="150"/>
      <c r="N25401" s="163"/>
      <c r="O25401" s="146"/>
      <c r="P25401" s="146"/>
      <c r="Q25401" s="146"/>
      <c r="R25401" s="34"/>
      <c r="S25401" s="35"/>
      <c r="T25401" s="147"/>
    </row>
    <row r="25402">
      <c r="A25402" s="147"/>
      <c r="B25402" s="64"/>
      <c r="C25402" s="147" t="s">
        <v>217</v>
      </c>
      <c r="E25402" s="161"/>
      <c r="F25402" s="162"/>
      <c r="G25402" s="147"/>
      <c r="H25402" s="146"/>
      <c r="J25402" s="146"/>
      <c r="L25402" s="150"/>
      <c r="N25402" s="163"/>
      <c r="O25402" s="146"/>
      <c r="P25402" s="146"/>
      <c r="Q25402" s="146"/>
      <c r="R25402" s="34"/>
      <c r="S25402" s="35"/>
      <c r="T25402" s="147"/>
    </row>
    <row r="25403">
      <c r="A25403" s="147"/>
      <c r="B25403" s="64"/>
      <c r="C25403" s="147" t="s">
        <v>217</v>
      </c>
      <c r="E25403" s="161"/>
      <c r="F25403" s="162"/>
      <c r="G25403" s="147"/>
      <c r="H25403" s="146"/>
      <c r="J25403" s="146"/>
      <c r="L25403" s="150"/>
      <c r="N25403" s="163"/>
      <c r="O25403" s="146"/>
      <c r="P25403" s="146"/>
      <c r="Q25403" s="146"/>
      <c r="R25403" s="34"/>
      <c r="S25403" s="35"/>
      <c r="T25403" s="147"/>
    </row>
    <row r="25404">
      <c r="A25404" s="147"/>
      <c r="B25404" s="64"/>
      <c r="C25404" s="147" t="s">
        <v>217</v>
      </c>
      <c r="E25404" s="161"/>
      <c r="F25404" s="162"/>
      <c r="G25404" s="147"/>
      <c r="H25404" s="146"/>
      <c r="J25404" s="146"/>
      <c r="L25404" s="150"/>
      <c r="N25404" s="163"/>
      <c r="O25404" s="146"/>
      <c r="P25404" s="146"/>
      <c r="Q25404" s="146"/>
      <c r="R25404" s="34"/>
      <c r="S25404" s="35"/>
      <c r="T25404" s="147"/>
    </row>
    <row r="25405">
      <c r="A25405" s="147"/>
      <c r="B25405" s="64"/>
      <c r="C25405" s="147" t="s">
        <v>217</v>
      </c>
      <c r="E25405" s="161"/>
      <c r="F25405" s="162"/>
      <c r="G25405" s="147"/>
      <c r="H25405" s="146"/>
      <c r="J25405" s="146"/>
      <c r="L25405" s="150"/>
      <c r="N25405" s="163"/>
      <c r="O25405" s="146"/>
      <c r="P25405" s="146"/>
      <c r="Q25405" s="146"/>
      <c r="R25405" s="34"/>
      <c r="S25405" s="35"/>
      <c r="T25405" s="147"/>
    </row>
    <row r="25406">
      <c r="A25406" s="147"/>
      <c r="B25406" s="64"/>
      <c r="C25406" s="147" t="s">
        <v>217</v>
      </c>
      <c r="E25406" s="161"/>
      <c r="F25406" s="162"/>
      <c r="G25406" s="147"/>
      <c r="H25406" s="146"/>
      <c r="J25406" s="146"/>
      <c r="L25406" s="150"/>
      <c r="N25406" s="163"/>
      <c r="O25406" s="146"/>
      <c r="P25406" s="146"/>
      <c r="Q25406" s="146"/>
      <c r="R25406" s="34"/>
      <c r="S25406" s="35"/>
      <c r="T25406" s="147"/>
    </row>
    <row r="25407">
      <c r="A25407" s="147"/>
      <c r="B25407" s="64"/>
      <c r="C25407" s="147" t="s">
        <v>217</v>
      </c>
      <c r="E25407" s="161"/>
      <c r="F25407" s="162"/>
      <c r="G25407" s="147"/>
      <c r="H25407" s="146"/>
      <c r="J25407" s="146"/>
      <c r="L25407" s="150"/>
      <c r="N25407" s="163"/>
      <c r="O25407" s="146"/>
      <c r="P25407" s="146"/>
      <c r="Q25407" s="146"/>
      <c r="R25407" s="34"/>
      <c r="S25407" s="35"/>
      <c r="T25407" s="147"/>
    </row>
    <row r="25408">
      <c r="A25408" s="147"/>
      <c r="B25408" s="64"/>
      <c r="C25408" s="147" t="s">
        <v>217</v>
      </c>
      <c r="E25408" s="161"/>
      <c r="F25408" s="162"/>
      <c r="G25408" s="147"/>
      <c r="H25408" s="146"/>
      <c r="J25408" s="146"/>
      <c r="L25408" s="150"/>
      <c r="N25408" s="163"/>
      <c r="O25408" s="146"/>
      <c r="P25408" s="146"/>
      <c r="Q25408" s="146"/>
      <c r="R25408" s="34"/>
      <c r="S25408" s="35"/>
      <c r="T25408" s="147"/>
    </row>
    <row r="25409">
      <c r="A25409" s="147"/>
      <c r="B25409" s="64"/>
      <c r="C25409" s="147" t="s">
        <v>217</v>
      </c>
      <c r="E25409" s="161"/>
      <c r="F25409" s="162"/>
      <c r="G25409" s="147"/>
      <c r="H25409" s="146"/>
      <c r="J25409" s="146"/>
      <c r="L25409" s="150"/>
      <c r="N25409" s="163"/>
      <c r="O25409" s="146"/>
      <c r="P25409" s="146"/>
      <c r="Q25409" s="146"/>
      <c r="R25409" s="34"/>
      <c r="S25409" s="35"/>
      <c r="T25409" s="147"/>
    </row>
    <row r="25410">
      <c r="A25410" s="147"/>
      <c r="B25410" s="64"/>
      <c r="C25410" s="147" t="s">
        <v>217</v>
      </c>
      <c r="E25410" s="161"/>
      <c r="F25410" s="162"/>
      <c r="G25410" s="147"/>
      <c r="H25410" s="146"/>
      <c r="J25410" s="146"/>
      <c r="L25410" s="150"/>
      <c r="N25410" s="163"/>
      <c r="O25410" s="146"/>
      <c r="P25410" s="146"/>
      <c r="Q25410" s="146"/>
      <c r="R25410" s="34"/>
      <c r="S25410" s="35"/>
      <c r="T25410" s="147"/>
    </row>
    <row r="25411">
      <c r="A25411" s="147"/>
      <c r="B25411" s="64"/>
      <c r="C25411" s="147" t="s">
        <v>217</v>
      </c>
      <c r="E25411" s="161"/>
      <c r="F25411" s="162"/>
      <c r="G25411" s="147"/>
      <c r="H25411" s="146"/>
      <c r="J25411" s="146"/>
      <c r="L25411" s="150"/>
      <c r="N25411" s="163"/>
      <c r="O25411" s="146"/>
      <c r="P25411" s="146"/>
      <c r="Q25411" s="146"/>
      <c r="R25411" s="34"/>
      <c r="S25411" s="35"/>
      <c r="T25411" s="147"/>
    </row>
    <row r="25412">
      <c r="A25412" s="147"/>
      <c r="B25412" s="64"/>
      <c r="C25412" s="147" t="s">
        <v>217</v>
      </c>
      <c r="E25412" s="161"/>
      <c r="F25412" s="162"/>
      <c r="G25412" s="147"/>
      <c r="H25412" s="146"/>
      <c r="J25412" s="146"/>
      <c r="L25412" s="150"/>
      <c r="N25412" s="163"/>
      <c r="O25412" s="146"/>
      <c r="P25412" s="146"/>
      <c r="Q25412" s="146"/>
      <c r="R25412" s="34"/>
      <c r="S25412" s="35"/>
      <c r="T25412" s="147"/>
    </row>
    <row r="25413">
      <c r="A25413" s="147"/>
      <c r="B25413" s="64"/>
      <c r="C25413" s="147" t="s">
        <v>217</v>
      </c>
      <c r="E25413" s="161"/>
      <c r="F25413" s="162"/>
      <c r="G25413" s="147"/>
      <c r="H25413" s="146"/>
      <c r="J25413" s="146"/>
      <c r="L25413" s="150"/>
      <c r="N25413" s="163"/>
      <c r="O25413" s="146"/>
      <c r="P25413" s="146"/>
      <c r="Q25413" s="146"/>
      <c r="R25413" s="34"/>
      <c r="S25413" s="35"/>
      <c r="T25413" s="147"/>
    </row>
    <row r="25414">
      <c r="A25414" s="147"/>
      <c r="B25414" s="64"/>
      <c r="C25414" s="147" t="s">
        <v>217</v>
      </c>
      <c r="E25414" s="161"/>
      <c r="F25414" s="162"/>
      <c r="G25414" s="147"/>
      <c r="H25414" s="146"/>
      <c r="J25414" s="146"/>
      <c r="L25414" s="150"/>
      <c r="N25414" s="163"/>
      <c r="O25414" s="146"/>
      <c r="P25414" s="146"/>
      <c r="Q25414" s="146"/>
      <c r="R25414" s="34"/>
      <c r="S25414" s="35"/>
      <c r="T25414" s="147"/>
    </row>
    <row r="25415">
      <c r="A25415" s="147"/>
      <c r="B25415" s="64"/>
      <c r="C25415" s="147" t="s">
        <v>217</v>
      </c>
      <c r="E25415" s="161"/>
      <c r="F25415" s="162"/>
      <c r="G25415" s="147"/>
      <c r="H25415" s="146"/>
      <c r="J25415" s="146"/>
      <c r="L25415" s="150"/>
      <c r="N25415" s="163"/>
      <c r="O25415" s="146"/>
      <c r="P25415" s="146"/>
      <c r="Q25415" s="146"/>
      <c r="R25415" s="34"/>
      <c r="S25415" s="35"/>
      <c r="T25415" s="147"/>
    </row>
    <row r="25416">
      <c r="A25416" s="147"/>
      <c r="B25416" s="64"/>
      <c r="C25416" s="147" t="s">
        <v>217</v>
      </c>
      <c r="E25416" s="161"/>
      <c r="F25416" s="162"/>
      <c r="G25416" s="147"/>
      <c r="H25416" s="146"/>
      <c r="J25416" s="146"/>
      <c r="L25416" s="150"/>
      <c r="N25416" s="163"/>
      <c r="O25416" s="146"/>
      <c r="P25416" s="146"/>
      <c r="Q25416" s="146"/>
      <c r="R25416" s="34"/>
      <c r="S25416" s="35"/>
      <c r="T25416" s="147"/>
    </row>
    <row r="25417">
      <c r="A25417" s="147"/>
      <c r="B25417" s="64"/>
      <c r="C25417" s="147" t="s">
        <v>217</v>
      </c>
      <c r="E25417" s="161"/>
      <c r="F25417" s="162"/>
      <c r="G25417" s="147"/>
      <c r="H25417" s="146"/>
      <c r="J25417" s="146"/>
      <c r="L25417" s="150"/>
      <c r="N25417" s="163"/>
      <c r="O25417" s="146"/>
      <c r="P25417" s="146"/>
      <c r="Q25417" s="146"/>
      <c r="R25417" s="34"/>
      <c r="S25417" s="35"/>
      <c r="T25417" s="147"/>
    </row>
    <row r="25418">
      <c r="A25418" s="147"/>
      <c r="B25418" s="64"/>
      <c r="C25418" s="147" t="s">
        <v>217</v>
      </c>
      <c r="E25418" s="161"/>
      <c r="F25418" s="162"/>
      <c r="G25418" s="147"/>
      <c r="H25418" s="146"/>
      <c r="J25418" s="146"/>
      <c r="L25418" s="150"/>
      <c r="N25418" s="163"/>
      <c r="O25418" s="146"/>
      <c r="P25418" s="146"/>
      <c r="Q25418" s="146"/>
      <c r="R25418" s="34"/>
      <c r="S25418" s="35"/>
      <c r="T25418" s="147"/>
    </row>
    <row r="25419">
      <c r="A25419" s="147"/>
      <c r="B25419" s="64"/>
      <c r="C25419" s="147" t="s">
        <v>217</v>
      </c>
      <c r="E25419" s="161"/>
      <c r="F25419" s="162"/>
      <c r="G25419" s="147"/>
      <c r="H25419" s="146"/>
      <c r="J25419" s="146"/>
      <c r="L25419" s="150"/>
      <c r="N25419" s="163"/>
      <c r="O25419" s="146"/>
      <c r="P25419" s="146"/>
      <c r="Q25419" s="146"/>
      <c r="R25419" s="34"/>
      <c r="S25419" s="35"/>
      <c r="T25419" s="147"/>
    </row>
    <row r="25420">
      <c r="A25420" s="147"/>
      <c r="B25420" s="64"/>
      <c r="C25420" s="147" t="s">
        <v>217</v>
      </c>
      <c r="E25420" s="161"/>
      <c r="F25420" s="162"/>
      <c r="G25420" s="147"/>
      <c r="H25420" s="146"/>
      <c r="J25420" s="146"/>
      <c r="L25420" s="150"/>
      <c r="N25420" s="163"/>
      <c r="O25420" s="146"/>
      <c r="P25420" s="146"/>
      <c r="Q25420" s="146"/>
      <c r="R25420" s="34"/>
      <c r="S25420" s="35"/>
      <c r="T25420" s="147"/>
    </row>
    <row r="25421">
      <c r="A25421" s="147"/>
      <c r="B25421" s="64"/>
      <c r="C25421" s="147" t="s">
        <v>217</v>
      </c>
      <c r="E25421" s="161"/>
      <c r="F25421" s="162"/>
      <c r="G25421" s="147"/>
      <c r="H25421" s="146"/>
      <c r="J25421" s="146"/>
      <c r="L25421" s="150"/>
      <c r="N25421" s="163"/>
      <c r="O25421" s="146"/>
      <c r="P25421" s="146"/>
      <c r="Q25421" s="146"/>
      <c r="R25421" s="34"/>
      <c r="S25421" s="35"/>
      <c r="T25421" s="147"/>
    </row>
    <row r="25422">
      <c r="A25422" s="147"/>
      <c r="B25422" s="64"/>
      <c r="C25422" s="147" t="s">
        <v>217</v>
      </c>
      <c r="E25422" s="161"/>
      <c r="F25422" s="162"/>
      <c r="G25422" s="147"/>
      <c r="H25422" s="146"/>
      <c r="J25422" s="146"/>
      <c r="L25422" s="150"/>
      <c r="N25422" s="163"/>
      <c r="O25422" s="146"/>
      <c r="P25422" s="146"/>
      <c r="Q25422" s="146"/>
      <c r="R25422" s="34"/>
      <c r="S25422" s="35"/>
      <c r="T25422" s="147"/>
    </row>
    <row r="25423">
      <c r="A25423" s="147"/>
      <c r="B25423" s="64"/>
      <c r="C25423" s="147" t="s">
        <v>217</v>
      </c>
      <c r="E25423" s="161"/>
      <c r="F25423" s="162"/>
      <c r="G25423" s="147"/>
      <c r="H25423" s="146"/>
      <c r="J25423" s="146"/>
      <c r="L25423" s="150"/>
      <c r="N25423" s="163"/>
      <c r="O25423" s="146"/>
      <c r="P25423" s="146"/>
      <c r="Q25423" s="146"/>
      <c r="R25423" s="34"/>
      <c r="S25423" s="35"/>
      <c r="T25423" s="147"/>
    </row>
    <row r="25424">
      <c r="A25424" s="147"/>
      <c r="B25424" s="64"/>
      <c r="C25424" s="147" t="s">
        <v>217</v>
      </c>
      <c r="E25424" s="161"/>
      <c r="F25424" s="162"/>
      <c r="G25424" s="147"/>
      <c r="H25424" s="146"/>
      <c r="J25424" s="146"/>
      <c r="L25424" s="150"/>
      <c r="N25424" s="163"/>
      <c r="O25424" s="146"/>
      <c r="P25424" s="146"/>
      <c r="Q25424" s="146"/>
      <c r="R25424" s="34"/>
      <c r="S25424" s="35"/>
      <c r="T25424" s="147"/>
    </row>
    <row r="25425">
      <c r="A25425" s="147"/>
      <c r="B25425" s="64"/>
      <c r="C25425" s="147" t="s">
        <v>217</v>
      </c>
      <c r="E25425" s="161"/>
      <c r="F25425" s="162"/>
      <c r="G25425" s="147"/>
      <c r="H25425" s="146"/>
      <c r="J25425" s="146"/>
      <c r="L25425" s="150"/>
      <c r="N25425" s="163"/>
      <c r="O25425" s="146"/>
      <c r="P25425" s="146"/>
      <c r="Q25425" s="146"/>
      <c r="R25425" s="34"/>
      <c r="S25425" s="35"/>
      <c r="T25425" s="147"/>
    </row>
    <row r="25426">
      <c r="A25426" s="147"/>
      <c r="B25426" s="64"/>
      <c r="C25426" s="147" t="s">
        <v>217</v>
      </c>
      <c r="E25426" s="161"/>
      <c r="F25426" s="162"/>
      <c r="G25426" s="147"/>
      <c r="H25426" s="146"/>
      <c r="J25426" s="146"/>
      <c r="L25426" s="150"/>
      <c r="N25426" s="163"/>
      <c r="O25426" s="146"/>
      <c r="P25426" s="146"/>
      <c r="Q25426" s="146"/>
      <c r="R25426" s="34"/>
      <c r="S25426" s="35"/>
      <c r="T25426" s="147"/>
    </row>
    <row r="25427">
      <c r="A25427" s="147"/>
      <c r="B25427" s="64"/>
      <c r="C25427" s="147" t="s">
        <v>217</v>
      </c>
      <c r="E25427" s="161"/>
      <c r="F25427" s="162"/>
      <c r="G25427" s="147"/>
      <c r="H25427" s="146"/>
      <c r="J25427" s="146"/>
      <c r="L25427" s="150"/>
      <c r="N25427" s="163"/>
      <c r="O25427" s="146"/>
      <c r="P25427" s="146"/>
      <c r="Q25427" s="146"/>
      <c r="R25427" s="34"/>
      <c r="S25427" s="35"/>
      <c r="T25427" s="147"/>
    </row>
    <row r="25428">
      <c r="A25428" s="147"/>
      <c r="B25428" s="64"/>
      <c r="C25428" s="147" t="s">
        <v>217</v>
      </c>
      <c r="E25428" s="161"/>
      <c r="F25428" s="162"/>
      <c r="G25428" s="147"/>
      <c r="H25428" s="146"/>
      <c r="J25428" s="146"/>
      <c r="L25428" s="150"/>
      <c r="N25428" s="163"/>
      <c r="O25428" s="146"/>
      <c r="P25428" s="146"/>
      <c r="Q25428" s="146"/>
      <c r="R25428" s="34"/>
      <c r="S25428" s="35"/>
      <c r="T25428" s="147"/>
    </row>
    <row r="25429">
      <c r="A25429" s="147"/>
      <c r="B25429" s="64"/>
      <c r="C25429" s="147" t="s">
        <v>217</v>
      </c>
      <c r="E25429" s="161"/>
      <c r="F25429" s="162"/>
      <c r="G25429" s="147"/>
      <c r="H25429" s="146"/>
      <c r="J25429" s="146"/>
      <c r="L25429" s="150"/>
      <c r="N25429" s="163"/>
      <c r="O25429" s="146"/>
      <c r="P25429" s="146"/>
      <c r="Q25429" s="146"/>
      <c r="R25429" s="34"/>
      <c r="S25429" s="35"/>
      <c r="T25429" s="147"/>
    </row>
    <row r="25430">
      <c r="A25430" s="147"/>
      <c r="B25430" s="64"/>
      <c r="C25430" s="147" t="s">
        <v>217</v>
      </c>
      <c r="E25430" s="161"/>
      <c r="F25430" s="162"/>
      <c r="G25430" s="147"/>
      <c r="H25430" s="146"/>
      <c r="J25430" s="146"/>
      <c r="L25430" s="150"/>
      <c r="N25430" s="163"/>
      <c r="O25430" s="146"/>
      <c r="P25430" s="146"/>
      <c r="Q25430" s="146"/>
      <c r="R25430" s="34"/>
      <c r="S25430" s="35"/>
      <c r="T25430" s="147"/>
    </row>
    <row r="25431">
      <c r="A25431" s="147"/>
      <c r="B25431" s="64"/>
      <c r="C25431" s="147" t="s">
        <v>217</v>
      </c>
      <c r="E25431" s="161"/>
      <c r="F25431" s="162"/>
      <c r="G25431" s="147"/>
      <c r="H25431" s="146"/>
      <c r="J25431" s="146"/>
      <c r="L25431" s="150"/>
      <c r="N25431" s="163"/>
      <c r="O25431" s="146"/>
      <c r="P25431" s="146"/>
      <c r="Q25431" s="146"/>
      <c r="R25431" s="34"/>
      <c r="S25431" s="35"/>
      <c r="T25431" s="147"/>
    </row>
    <row r="25432">
      <c r="A25432" s="147"/>
      <c r="B25432" s="64"/>
      <c r="C25432" s="147" t="s">
        <v>217</v>
      </c>
      <c r="E25432" s="161"/>
      <c r="F25432" s="162"/>
      <c r="G25432" s="147"/>
      <c r="H25432" s="146"/>
      <c r="J25432" s="146"/>
      <c r="L25432" s="150"/>
      <c r="N25432" s="163"/>
      <c r="O25432" s="146"/>
      <c r="P25432" s="146"/>
      <c r="Q25432" s="146"/>
      <c r="R25432" s="34"/>
      <c r="S25432" s="35"/>
      <c r="T25432" s="147"/>
    </row>
    <row r="25433">
      <c r="A25433" s="147"/>
      <c r="B25433" s="64"/>
      <c r="C25433" s="147" t="s">
        <v>217</v>
      </c>
      <c r="E25433" s="161"/>
      <c r="F25433" s="162"/>
      <c r="G25433" s="147"/>
      <c r="H25433" s="146"/>
      <c r="J25433" s="146"/>
      <c r="L25433" s="150"/>
      <c r="N25433" s="163"/>
      <c r="O25433" s="146"/>
      <c r="P25433" s="146"/>
      <c r="Q25433" s="146"/>
      <c r="R25433" s="34"/>
      <c r="S25433" s="35"/>
      <c r="T25433" s="147"/>
    </row>
    <row r="25434">
      <c r="A25434" s="147"/>
      <c r="B25434" s="64"/>
      <c r="C25434" s="147" t="s">
        <v>217</v>
      </c>
      <c r="E25434" s="161"/>
      <c r="F25434" s="162"/>
      <c r="G25434" s="147"/>
      <c r="H25434" s="146"/>
      <c r="J25434" s="146"/>
      <c r="L25434" s="150"/>
      <c r="N25434" s="163"/>
      <c r="O25434" s="146"/>
      <c r="P25434" s="146"/>
      <c r="Q25434" s="146"/>
      <c r="R25434" s="34"/>
      <c r="S25434" s="35"/>
      <c r="T25434" s="147"/>
    </row>
    <row r="25435">
      <c r="A25435" s="147"/>
      <c r="B25435" s="64"/>
      <c r="C25435" s="147" t="s">
        <v>217</v>
      </c>
      <c r="E25435" s="161"/>
      <c r="F25435" s="162"/>
      <c r="G25435" s="147"/>
      <c r="H25435" s="146"/>
      <c r="J25435" s="146"/>
      <c r="L25435" s="150"/>
      <c r="N25435" s="163"/>
      <c r="O25435" s="146"/>
      <c r="P25435" s="146"/>
      <c r="Q25435" s="146"/>
      <c r="R25435" s="34"/>
      <c r="S25435" s="35"/>
      <c r="T25435" s="147"/>
    </row>
    <row r="25436">
      <c r="A25436" s="147"/>
      <c r="B25436" s="64"/>
      <c r="C25436" s="147" t="s">
        <v>217</v>
      </c>
      <c r="E25436" s="161"/>
      <c r="F25436" s="162"/>
      <c r="G25436" s="147"/>
      <c r="H25436" s="146"/>
      <c r="J25436" s="146"/>
      <c r="L25436" s="150"/>
      <c r="N25436" s="163"/>
      <c r="O25436" s="146"/>
      <c r="P25436" s="146"/>
      <c r="Q25436" s="146"/>
      <c r="R25436" s="34"/>
      <c r="S25436" s="35"/>
      <c r="T25436" s="147"/>
    </row>
    <row r="25437">
      <c r="A25437" s="147"/>
      <c r="B25437" s="64"/>
      <c r="C25437" s="147" t="s">
        <v>217</v>
      </c>
      <c r="E25437" s="161"/>
      <c r="F25437" s="162"/>
      <c r="G25437" s="147"/>
      <c r="H25437" s="146"/>
      <c r="J25437" s="146"/>
      <c r="L25437" s="150"/>
      <c r="N25437" s="163"/>
      <c r="O25437" s="146"/>
      <c r="P25437" s="146"/>
      <c r="Q25437" s="146"/>
      <c r="R25437" s="34"/>
      <c r="S25437" s="35"/>
      <c r="T25437" s="147"/>
    </row>
    <row r="25438">
      <c r="A25438" s="147"/>
      <c r="B25438" s="64"/>
      <c r="C25438" s="147" t="s">
        <v>217</v>
      </c>
      <c r="E25438" s="161"/>
      <c r="F25438" s="162"/>
      <c r="G25438" s="147"/>
      <c r="H25438" s="146"/>
      <c r="J25438" s="146"/>
      <c r="L25438" s="150"/>
      <c r="N25438" s="163"/>
      <c r="O25438" s="146"/>
      <c r="P25438" s="146"/>
      <c r="Q25438" s="146"/>
      <c r="R25438" s="34"/>
      <c r="S25438" s="35"/>
      <c r="T25438" s="147"/>
    </row>
    <row r="25439">
      <c r="A25439" s="147"/>
      <c r="B25439" s="64"/>
      <c r="C25439" s="147" t="s">
        <v>217</v>
      </c>
      <c r="E25439" s="161"/>
      <c r="F25439" s="162"/>
      <c r="G25439" s="147"/>
      <c r="H25439" s="146"/>
      <c r="J25439" s="146"/>
      <c r="L25439" s="150"/>
      <c r="N25439" s="163"/>
      <c r="O25439" s="146"/>
      <c r="P25439" s="146"/>
      <c r="Q25439" s="146"/>
      <c r="R25439" s="34"/>
      <c r="S25439" s="35"/>
      <c r="T25439" s="147"/>
    </row>
    <row r="25440">
      <c r="A25440" s="147"/>
      <c r="B25440" s="64"/>
      <c r="C25440" s="147" t="s">
        <v>217</v>
      </c>
      <c r="E25440" s="161"/>
      <c r="F25440" s="162"/>
      <c r="G25440" s="147"/>
      <c r="H25440" s="146"/>
      <c r="J25440" s="146"/>
      <c r="L25440" s="150"/>
      <c r="N25440" s="163"/>
      <c r="O25440" s="146"/>
      <c r="P25440" s="146"/>
      <c r="Q25440" s="146"/>
      <c r="R25440" s="34"/>
      <c r="S25440" s="35"/>
      <c r="T25440" s="147"/>
    </row>
    <row r="25441">
      <c r="A25441" s="147"/>
      <c r="B25441" s="64"/>
      <c r="C25441" s="147" t="s">
        <v>217</v>
      </c>
      <c r="E25441" s="161"/>
      <c r="F25441" s="162"/>
      <c r="G25441" s="147"/>
      <c r="H25441" s="146"/>
      <c r="J25441" s="146"/>
      <c r="L25441" s="150"/>
      <c r="N25441" s="163"/>
      <c r="O25441" s="146"/>
      <c r="P25441" s="146"/>
      <c r="Q25441" s="146"/>
      <c r="R25441" s="34"/>
      <c r="S25441" s="35"/>
      <c r="T25441" s="147"/>
    </row>
    <row r="25442">
      <c r="A25442" s="147"/>
      <c r="B25442" s="64"/>
      <c r="C25442" s="147" t="s">
        <v>217</v>
      </c>
      <c r="E25442" s="161"/>
      <c r="F25442" s="162"/>
      <c r="G25442" s="147"/>
      <c r="H25442" s="146"/>
      <c r="J25442" s="146"/>
      <c r="L25442" s="150"/>
      <c r="N25442" s="163"/>
      <c r="O25442" s="146"/>
      <c r="P25442" s="146"/>
      <c r="Q25442" s="146"/>
      <c r="R25442" s="34"/>
      <c r="S25442" s="35"/>
      <c r="T25442" s="147"/>
    </row>
    <row r="25443">
      <c r="A25443" s="147"/>
      <c r="B25443" s="64"/>
      <c r="C25443" s="147" t="s">
        <v>217</v>
      </c>
      <c r="E25443" s="161"/>
      <c r="F25443" s="162"/>
      <c r="G25443" s="147"/>
      <c r="H25443" s="146"/>
      <c r="J25443" s="146"/>
      <c r="L25443" s="150"/>
      <c r="N25443" s="163"/>
      <c r="O25443" s="146"/>
      <c r="P25443" s="146"/>
      <c r="Q25443" s="146"/>
      <c r="R25443" s="34"/>
      <c r="S25443" s="35"/>
      <c r="T25443" s="147"/>
    </row>
    <row r="25444">
      <c r="A25444" s="147"/>
      <c r="B25444" s="64"/>
      <c r="C25444" s="147" t="s">
        <v>217</v>
      </c>
      <c r="E25444" s="161"/>
      <c r="F25444" s="162"/>
      <c r="G25444" s="147"/>
      <c r="H25444" s="146"/>
      <c r="J25444" s="146"/>
      <c r="L25444" s="150"/>
      <c r="N25444" s="163"/>
      <c r="O25444" s="146"/>
      <c r="P25444" s="146"/>
      <c r="Q25444" s="146"/>
      <c r="R25444" s="34"/>
      <c r="S25444" s="35"/>
      <c r="T25444" s="147"/>
    </row>
    <row r="25445">
      <c r="A25445" s="147"/>
      <c r="B25445" s="64"/>
      <c r="C25445" s="147" t="s">
        <v>217</v>
      </c>
      <c r="E25445" s="161"/>
      <c r="F25445" s="162"/>
      <c r="G25445" s="147"/>
      <c r="H25445" s="146"/>
      <c r="J25445" s="146"/>
      <c r="L25445" s="150"/>
      <c r="N25445" s="163"/>
      <c r="O25445" s="146"/>
      <c r="P25445" s="146"/>
      <c r="Q25445" s="146"/>
      <c r="R25445" s="34"/>
      <c r="S25445" s="35"/>
      <c r="T25445" s="147"/>
    </row>
    <row r="25446">
      <c r="A25446" s="147"/>
      <c r="B25446" s="64"/>
      <c r="C25446" s="147" t="s">
        <v>217</v>
      </c>
      <c r="E25446" s="161"/>
      <c r="F25446" s="162"/>
      <c r="G25446" s="147"/>
      <c r="H25446" s="146"/>
      <c r="J25446" s="146"/>
      <c r="L25446" s="150"/>
      <c r="N25446" s="163"/>
      <c r="O25446" s="146"/>
      <c r="P25446" s="146"/>
      <c r="Q25446" s="146"/>
      <c r="R25446" s="34"/>
      <c r="S25446" s="35"/>
      <c r="T25446" s="147"/>
    </row>
    <row r="25447">
      <c r="A25447" s="147"/>
      <c r="B25447" s="64"/>
      <c r="C25447" s="147" t="s">
        <v>217</v>
      </c>
      <c r="E25447" s="161"/>
      <c r="F25447" s="162"/>
      <c r="G25447" s="147"/>
      <c r="H25447" s="146"/>
      <c r="J25447" s="146"/>
      <c r="L25447" s="150"/>
      <c r="N25447" s="163"/>
      <c r="O25447" s="146"/>
      <c r="P25447" s="146"/>
      <c r="Q25447" s="146"/>
      <c r="R25447" s="34"/>
      <c r="S25447" s="35"/>
      <c r="T25447" s="147"/>
    </row>
    <row r="25448">
      <c r="A25448" s="147"/>
      <c r="B25448" s="64"/>
      <c r="C25448" s="147" t="s">
        <v>217</v>
      </c>
      <c r="E25448" s="161"/>
      <c r="F25448" s="162"/>
      <c r="G25448" s="147"/>
      <c r="H25448" s="146"/>
      <c r="J25448" s="146"/>
      <c r="L25448" s="150"/>
      <c r="N25448" s="163"/>
      <c r="O25448" s="146"/>
      <c r="P25448" s="146"/>
      <c r="Q25448" s="146"/>
      <c r="R25448" s="34"/>
      <c r="S25448" s="35"/>
      <c r="T25448" s="147"/>
    </row>
    <row r="25449">
      <c r="A25449" s="147"/>
      <c r="B25449" s="64"/>
      <c r="C25449" s="147" t="s">
        <v>217</v>
      </c>
      <c r="E25449" s="161"/>
      <c r="F25449" s="162"/>
      <c r="G25449" s="147"/>
      <c r="H25449" s="146"/>
      <c r="J25449" s="146"/>
      <c r="L25449" s="150"/>
      <c r="N25449" s="163"/>
      <c r="O25449" s="146"/>
      <c r="P25449" s="146"/>
      <c r="Q25449" s="146"/>
      <c r="R25449" s="34"/>
      <c r="S25449" s="35"/>
      <c r="T25449" s="147"/>
    </row>
    <row r="25450">
      <c r="A25450" s="147"/>
      <c r="B25450" s="64"/>
      <c r="C25450" s="147" t="s">
        <v>217</v>
      </c>
      <c r="E25450" s="161"/>
      <c r="F25450" s="162"/>
      <c r="G25450" s="147"/>
      <c r="H25450" s="146"/>
      <c r="J25450" s="146"/>
      <c r="L25450" s="150"/>
      <c r="N25450" s="163"/>
      <c r="O25450" s="146"/>
      <c r="P25450" s="146"/>
      <c r="Q25450" s="146"/>
      <c r="R25450" s="34"/>
      <c r="S25450" s="35"/>
      <c r="T25450" s="147"/>
    </row>
    <row r="25451">
      <c r="A25451" s="147"/>
      <c r="B25451" s="64"/>
      <c r="C25451" s="147" t="s">
        <v>217</v>
      </c>
      <c r="E25451" s="161"/>
      <c r="F25451" s="162"/>
      <c r="G25451" s="147"/>
      <c r="H25451" s="146"/>
      <c r="J25451" s="146"/>
      <c r="L25451" s="150"/>
      <c r="N25451" s="163"/>
      <c r="O25451" s="146"/>
      <c r="P25451" s="146"/>
      <c r="Q25451" s="146"/>
      <c r="R25451" s="34"/>
      <c r="S25451" s="35"/>
      <c r="T25451" s="147"/>
    </row>
    <row r="25452">
      <c r="A25452" s="147"/>
      <c r="B25452" s="64"/>
      <c r="C25452" s="147" t="s">
        <v>217</v>
      </c>
      <c r="E25452" s="161"/>
      <c r="F25452" s="162"/>
      <c r="G25452" s="147"/>
      <c r="H25452" s="146"/>
      <c r="J25452" s="146"/>
      <c r="L25452" s="150"/>
      <c r="N25452" s="163"/>
      <c r="O25452" s="146"/>
      <c r="P25452" s="146"/>
      <c r="Q25452" s="146"/>
      <c r="R25452" s="34"/>
      <c r="S25452" s="35"/>
      <c r="T25452" s="147"/>
    </row>
    <row r="25453">
      <c r="A25453" s="147"/>
      <c r="B25453" s="64"/>
      <c r="C25453" s="147" t="s">
        <v>217</v>
      </c>
      <c r="E25453" s="161"/>
      <c r="F25453" s="162"/>
      <c r="G25453" s="147"/>
      <c r="H25453" s="146"/>
      <c r="J25453" s="146"/>
      <c r="L25453" s="150"/>
      <c r="N25453" s="163"/>
      <c r="O25453" s="146"/>
      <c r="P25453" s="146"/>
      <c r="Q25453" s="146"/>
      <c r="R25453" s="34"/>
      <c r="S25453" s="35"/>
      <c r="T25453" s="147"/>
    </row>
    <row r="25454">
      <c r="A25454" s="147"/>
      <c r="B25454" s="64"/>
      <c r="C25454" s="147" t="s">
        <v>217</v>
      </c>
      <c r="E25454" s="161"/>
      <c r="F25454" s="162"/>
      <c r="G25454" s="147"/>
      <c r="H25454" s="146"/>
      <c r="J25454" s="146"/>
      <c r="L25454" s="150"/>
      <c r="N25454" s="163"/>
      <c r="O25454" s="146"/>
      <c r="P25454" s="146"/>
      <c r="Q25454" s="146"/>
      <c r="R25454" s="34"/>
      <c r="S25454" s="35"/>
      <c r="T25454" s="147"/>
    </row>
    <row r="25455">
      <c r="A25455" s="147"/>
      <c r="B25455" s="64"/>
      <c r="C25455" s="147" t="s">
        <v>217</v>
      </c>
      <c r="E25455" s="161"/>
      <c r="F25455" s="162"/>
      <c r="G25455" s="147"/>
      <c r="H25455" s="146"/>
      <c r="J25455" s="146"/>
      <c r="L25455" s="150"/>
      <c r="N25455" s="163"/>
      <c r="O25455" s="146"/>
      <c r="P25455" s="146"/>
      <c r="Q25455" s="146"/>
      <c r="R25455" s="34"/>
      <c r="S25455" s="35"/>
      <c r="T25455" s="147"/>
    </row>
    <row r="25456">
      <c r="A25456" s="147"/>
      <c r="B25456" s="64"/>
      <c r="C25456" s="147" t="s">
        <v>217</v>
      </c>
      <c r="E25456" s="161"/>
      <c r="F25456" s="162"/>
      <c r="G25456" s="147"/>
      <c r="H25456" s="146"/>
      <c r="J25456" s="146"/>
      <c r="L25456" s="150"/>
      <c r="N25456" s="163"/>
      <c r="O25456" s="146"/>
      <c r="P25456" s="146"/>
      <c r="Q25456" s="146"/>
      <c r="R25456" s="34"/>
      <c r="S25456" s="35"/>
      <c r="T25456" s="147"/>
    </row>
    <row r="25457">
      <c r="A25457" s="147"/>
      <c r="B25457" s="64"/>
      <c r="C25457" s="147" t="s">
        <v>217</v>
      </c>
      <c r="E25457" s="161"/>
      <c r="F25457" s="162"/>
      <c r="G25457" s="147"/>
      <c r="H25457" s="146"/>
      <c r="J25457" s="146"/>
      <c r="L25457" s="150"/>
      <c r="N25457" s="163"/>
      <c r="O25457" s="146"/>
      <c r="P25457" s="146"/>
      <c r="Q25457" s="146"/>
      <c r="R25457" s="34"/>
      <c r="S25457" s="35"/>
      <c r="T25457" s="147"/>
    </row>
    <row r="25458">
      <c r="A25458" s="147"/>
      <c r="B25458" s="64"/>
      <c r="C25458" s="147" t="s">
        <v>217</v>
      </c>
      <c r="E25458" s="161"/>
      <c r="F25458" s="162"/>
      <c r="G25458" s="147"/>
      <c r="H25458" s="146"/>
      <c r="J25458" s="146"/>
      <c r="L25458" s="150"/>
      <c r="N25458" s="163"/>
      <c r="O25458" s="146"/>
      <c r="P25458" s="146"/>
      <c r="Q25458" s="146"/>
      <c r="R25458" s="34"/>
      <c r="S25458" s="35"/>
      <c r="T25458" s="147"/>
    </row>
    <row r="25459">
      <c r="A25459" s="147"/>
      <c r="B25459" s="64"/>
      <c r="C25459" s="147" t="s">
        <v>217</v>
      </c>
      <c r="E25459" s="161"/>
      <c r="F25459" s="162"/>
      <c r="G25459" s="147"/>
      <c r="H25459" s="146"/>
      <c r="J25459" s="146"/>
      <c r="L25459" s="150"/>
      <c r="N25459" s="163"/>
      <c r="O25459" s="146"/>
      <c r="P25459" s="146"/>
      <c r="Q25459" s="146"/>
      <c r="R25459" s="34"/>
      <c r="S25459" s="35"/>
      <c r="T25459" s="147"/>
    </row>
    <row r="25460">
      <c r="A25460" s="147"/>
      <c r="B25460" s="64"/>
      <c r="C25460" s="147" t="s">
        <v>217</v>
      </c>
      <c r="E25460" s="161"/>
      <c r="F25460" s="162"/>
      <c r="G25460" s="147"/>
      <c r="H25460" s="146"/>
      <c r="J25460" s="146"/>
      <c r="L25460" s="150"/>
      <c r="N25460" s="163"/>
      <c r="O25460" s="146"/>
      <c r="P25460" s="146"/>
      <c r="Q25460" s="146"/>
      <c r="R25460" s="34"/>
      <c r="S25460" s="35"/>
      <c r="T25460" s="147"/>
    </row>
    <row r="25461">
      <c r="A25461" s="147"/>
      <c r="B25461" s="64"/>
      <c r="C25461" s="147" t="s">
        <v>217</v>
      </c>
      <c r="E25461" s="161"/>
      <c r="F25461" s="162"/>
      <c r="G25461" s="147"/>
      <c r="H25461" s="146"/>
      <c r="J25461" s="146"/>
      <c r="L25461" s="150"/>
      <c r="N25461" s="163"/>
      <c r="O25461" s="146"/>
      <c r="P25461" s="146"/>
      <c r="Q25461" s="146"/>
      <c r="R25461" s="34"/>
      <c r="S25461" s="35"/>
      <c r="T25461" s="147"/>
    </row>
    <row r="25462">
      <c r="A25462" s="147"/>
      <c r="B25462" s="64"/>
      <c r="C25462" s="147" t="s">
        <v>217</v>
      </c>
      <c r="E25462" s="161"/>
      <c r="F25462" s="162"/>
      <c r="G25462" s="147"/>
      <c r="H25462" s="146"/>
      <c r="J25462" s="146"/>
      <c r="L25462" s="150"/>
      <c r="N25462" s="163"/>
      <c r="O25462" s="146"/>
      <c r="P25462" s="146"/>
      <c r="Q25462" s="146"/>
      <c r="R25462" s="34"/>
      <c r="S25462" s="35"/>
      <c r="T25462" s="147"/>
    </row>
    <row r="25463">
      <c r="A25463" s="147"/>
      <c r="B25463" s="64"/>
      <c r="C25463" s="147" t="s">
        <v>217</v>
      </c>
      <c r="E25463" s="161"/>
      <c r="F25463" s="162"/>
      <c r="G25463" s="147"/>
      <c r="H25463" s="146"/>
      <c r="J25463" s="146"/>
      <c r="L25463" s="150"/>
      <c r="N25463" s="163"/>
      <c r="O25463" s="146"/>
      <c r="P25463" s="146"/>
      <c r="Q25463" s="146"/>
      <c r="R25463" s="34"/>
      <c r="S25463" s="35"/>
      <c r="T25463" s="147"/>
    </row>
    <row r="25464">
      <c r="A25464" s="147"/>
      <c r="B25464" s="64"/>
      <c r="C25464" s="147" t="s">
        <v>217</v>
      </c>
      <c r="E25464" s="161"/>
      <c r="F25464" s="162"/>
      <c r="G25464" s="147"/>
      <c r="H25464" s="146"/>
      <c r="J25464" s="146"/>
      <c r="L25464" s="150"/>
      <c r="N25464" s="163"/>
      <c r="O25464" s="146"/>
      <c r="P25464" s="146"/>
      <c r="Q25464" s="146"/>
      <c r="R25464" s="34"/>
      <c r="S25464" s="35"/>
      <c r="T25464" s="147"/>
    </row>
    <row r="25465">
      <c r="A25465" s="147"/>
      <c r="B25465" s="64"/>
      <c r="C25465" s="147" t="s">
        <v>217</v>
      </c>
      <c r="E25465" s="161"/>
      <c r="F25465" s="162"/>
      <c r="G25465" s="147"/>
      <c r="H25465" s="146"/>
      <c r="J25465" s="146"/>
      <c r="L25465" s="150"/>
      <c r="N25465" s="163"/>
      <c r="O25465" s="146"/>
      <c r="P25465" s="146"/>
      <c r="Q25465" s="146"/>
      <c r="R25465" s="34"/>
      <c r="S25465" s="35"/>
      <c r="T25465" s="147"/>
    </row>
    <row r="25466">
      <c r="A25466" s="147"/>
      <c r="B25466" s="64"/>
      <c r="C25466" s="147" t="s">
        <v>217</v>
      </c>
      <c r="E25466" s="161"/>
      <c r="F25466" s="162"/>
      <c r="G25466" s="147"/>
      <c r="H25466" s="146"/>
      <c r="J25466" s="146"/>
      <c r="L25466" s="150"/>
      <c r="N25466" s="163"/>
      <c r="O25466" s="146"/>
      <c r="P25466" s="146"/>
      <c r="Q25466" s="146"/>
      <c r="R25466" s="34"/>
      <c r="S25466" s="35"/>
      <c r="T25466" s="147"/>
    </row>
    <row r="25467">
      <c r="A25467" s="147"/>
      <c r="B25467" s="64"/>
      <c r="C25467" s="147" t="s">
        <v>217</v>
      </c>
      <c r="E25467" s="161"/>
      <c r="F25467" s="162"/>
      <c r="G25467" s="147"/>
      <c r="H25467" s="146"/>
      <c r="J25467" s="146"/>
      <c r="L25467" s="150"/>
      <c r="N25467" s="163"/>
      <c r="O25467" s="146"/>
      <c r="P25467" s="146"/>
      <c r="Q25467" s="146"/>
      <c r="R25467" s="34"/>
      <c r="S25467" s="35"/>
      <c r="T25467" s="147"/>
    </row>
    <row r="25468">
      <c r="A25468" s="147"/>
      <c r="B25468" s="64"/>
      <c r="C25468" s="147" t="s">
        <v>217</v>
      </c>
      <c r="E25468" s="161"/>
      <c r="F25468" s="162"/>
      <c r="G25468" s="147"/>
      <c r="H25468" s="146"/>
      <c r="J25468" s="146"/>
      <c r="L25468" s="150"/>
      <c r="N25468" s="163"/>
      <c r="O25468" s="146"/>
      <c r="P25468" s="146"/>
      <c r="Q25468" s="146"/>
      <c r="R25468" s="34"/>
      <c r="S25468" s="35"/>
      <c r="T25468" s="147"/>
    </row>
    <row r="25469">
      <c r="A25469" s="147"/>
      <c r="B25469" s="64"/>
      <c r="C25469" s="147" t="s">
        <v>217</v>
      </c>
      <c r="E25469" s="161"/>
      <c r="F25469" s="162"/>
      <c r="G25469" s="147"/>
      <c r="H25469" s="146"/>
      <c r="J25469" s="146"/>
      <c r="L25469" s="150"/>
      <c r="N25469" s="163"/>
      <c r="O25469" s="146"/>
      <c r="P25469" s="146"/>
      <c r="Q25469" s="146"/>
      <c r="R25469" s="34"/>
      <c r="S25469" s="35"/>
      <c r="T25469" s="147"/>
    </row>
    <row r="25470">
      <c r="A25470" s="147"/>
      <c r="B25470" s="64"/>
      <c r="C25470" s="147" t="s">
        <v>217</v>
      </c>
      <c r="E25470" s="161"/>
      <c r="F25470" s="162"/>
      <c r="G25470" s="147"/>
      <c r="H25470" s="146"/>
      <c r="J25470" s="146"/>
      <c r="L25470" s="150"/>
      <c r="N25470" s="163"/>
      <c r="O25470" s="146"/>
      <c r="P25470" s="146"/>
      <c r="Q25470" s="146"/>
      <c r="R25470" s="34"/>
      <c r="S25470" s="35"/>
      <c r="T25470" s="147"/>
    </row>
    <row r="25471">
      <c r="A25471" s="147"/>
      <c r="B25471" s="64"/>
      <c r="C25471" s="147" t="s">
        <v>217</v>
      </c>
      <c r="E25471" s="161"/>
      <c r="F25471" s="162"/>
      <c r="G25471" s="147"/>
      <c r="H25471" s="146"/>
      <c r="J25471" s="146"/>
      <c r="L25471" s="150"/>
      <c r="N25471" s="163"/>
      <c r="O25471" s="146"/>
      <c r="P25471" s="146"/>
      <c r="Q25471" s="146"/>
      <c r="R25471" s="34"/>
      <c r="S25471" s="35"/>
      <c r="T25471" s="147"/>
    </row>
    <row r="25472">
      <c r="A25472" s="147"/>
      <c r="B25472" s="64"/>
      <c r="C25472" s="147" t="s">
        <v>217</v>
      </c>
      <c r="E25472" s="161"/>
      <c r="F25472" s="162"/>
      <c r="G25472" s="147"/>
      <c r="H25472" s="146"/>
      <c r="J25472" s="146"/>
      <c r="L25472" s="150"/>
      <c r="N25472" s="163"/>
      <c r="O25472" s="146"/>
      <c r="P25472" s="146"/>
      <c r="Q25472" s="146"/>
      <c r="R25472" s="34"/>
      <c r="S25472" s="35"/>
      <c r="T25472" s="147"/>
    </row>
    <row r="25473">
      <c r="A25473" s="147"/>
      <c r="B25473" s="64"/>
      <c r="C25473" s="147" t="s">
        <v>217</v>
      </c>
      <c r="E25473" s="161"/>
      <c r="F25473" s="162"/>
      <c r="G25473" s="147"/>
      <c r="H25473" s="146"/>
      <c r="J25473" s="146"/>
      <c r="L25473" s="150"/>
      <c r="N25473" s="163"/>
      <c r="O25473" s="146"/>
      <c r="P25473" s="146"/>
      <c r="Q25473" s="146"/>
      <c r="R25473" s="34"/>
      <c r="S25473" s="35"/>
      <c r="T25473" s="147"/>
    </row>
    <row r="25474">
      <c r="A25474" s="147"/>
      <c r="B25474" s="64"/>
      <c r="C25474" s="147" t="s">
        <v>217</v>
      </c>
      <c r="E25474" s="161"/>
      <c r="F25474" s="162"/>
      <c r="G25474" s="147"/>
      <c r="H25474" s="146"/>
      <c r="J25474" s="146"/>
      <c r="L25474" s="150"/>
      <c r="N25474" s="163"/>
      <c r="O25474" s="146"/>
      <c r="P25474" s="146"/>
      <c r="Q25474" s="146"/>
      <c r="R25474" s="34"/>
      <c r="S25474" s="35"/>
      <c r="T25474" s="147"/>
    </row>
    <row r="25475">
      <c r="A25475" s="147"/>
      <c r="B25475" s="64"/>
      <c r="C25475" s="147" t="s">
        <v>217</v>
      </c>
      <c r="E25475" s="161"/>
      <c r="F25475" s="162"/>
      <c r="G25475" s="147"/>
      <c r="H25475" s="146"/>
      <c r="J25475" s="146"/>
      <c r="L25475" s="150"/>
      <c r="N25475" s="163"/>
      <c r="O25475" s="146"/>
      <c r="P25475" s="146"/>
      <c r="Q25475" s="146"/>
      <c r="R25475" s="34"/>
      <c r="S25475" s="35"/>
      <c r="T25475" s="147"/>
    </row>
    <row r="25476">
      <c r="A25476" s="147"/>
      <c r="B25476" s="64"/>
      <c r="C25476" s="147" t="s">
        <v>217</v>
      </c>
      <c r="E25476" s="161"/>
      <c r="F25476" s="162"/>
      <c r="G25476" s="147"/>
      <c r="H25476" s="146"/>
      <c r="J25476" s="146"/>
      <c r="L25476" s="150"/>
      <c r="N25476" s="163"/>
      <c r="O25476" s="146"/>
      <c r="P25476" s="146"/>
      <c r="Q25476" s="146"/>
      <c r="R25476" s="34"/>
      <c r="S25476" s="35"/>
      <c r="T25476" s="147"/>
    </row>
    <row r="25477">
      <c r="A25477" s="147"/>
      <c r="B25477" s="64"/>
      <c r="C25477" s="147" t="s">
        <v>217</v>
      </c>
      <c r="E25477" s="161"/>
      <c r="F25477" s="162"/>
      <c r="G25477" s="147"/>
      <c r="H25477" s="146"/>
      <c r="J25477" s="146"/>
      <c r="L25477" s="150"/>
      <c r="N25477" s="163"/>
      <c r="O25477" s="146"/>
      <c r="P25477" s="146"/>
      <c r="Q25477" s="146"/>
      <c r="R25477" s="34"/>
      <c r="S25477" s="35"/>
      <c r="T25477" s="147"/>
    </row>
    <row r="25478">
      <c r="A25478" s="147"/>
      <c r="B25478" s="64"/>
      <c r="C25478" s="147" t="s">
        <v>217</v>
      </c>
      <c r="E25478" s="161"/>
      <c r="F25478" s="162"/>
      <c r="G25478" s="147"/>
      <c r="H25478" s="146"/>
      <c r="J25478" s="146"/>
      <c r="L25478" s="150"/>
      <c r="N25478" s="163"/>
      <c r="O25478" s="146"/>
      <c r="P25478" s="146"/>
      <c r="Q25478" s="146"/>
      <c r="R25478" s="34"/>
      <c r="S25478" s="35"/>
      <c r="T25478" s="147"/>
    </row>
    <row r="25479">
      <c r="A25479" s="147"/>
      <c r="B25479" s="64"/>
      <c r="C25479" s="147" t="s">
        <v>217</v>
      </c>
      <c r="E25479" s="161"/>
      <c r="F25479" s="162"/>
      <c r="G25479" s="147"/>
      <c r="H25479" s="146"/>
      <c r="J25479" s="146"/>
      <c r="L25479" s="150"/>
      <c r="N25479" s="163"/>
      <c r="O25479" s="146"/>
      <c r="P25479" s="146"/>
      <c r="Q25479" s="146"/>
      <c r="R25479" s="34"/>
      <c r="S25479" s="35"/>
      <c r="T25479" s="147"/>
    </row>
    <row r="25480">
      <c r="A25480" s="147"/>
      <c r="B25480" s="64"/>
      <c r="C25480" s="147" t="s">
        <v>217</v>
      </c>
      <c r="E25480" s="161"/>
      <c r="F25480" s="162"/>
      <c r="G25480" s="147"/>
      <c r="H25480" s="146"/>
      <c r="J25480" s="146"/>
      <c r="L25480" s="150"/>
      <c r="N25480" s="163"/>
      <c r="O25480" s="146"/>
      <c r="P25480" s="146"/>
      <c r="Q25480" s="146"/>
      <c r="R25480" s="34"/>
      <c r="S25480" s="35"/>
      <c r="T25480" s="147"/>
    </row>
    <row r="25481">
      <c r="A25481" s="147"/>
      <c r="B25481" s="64"/>
      <c r="C25481" s="147" t="s">
        <v>217</v>
      </c>
      <c r="E25481" s="161"/>
      <c r="F25481" s="162"/>
      <c r="G25481" s="147"/>
      <c r="H25481" s="146"/>
      <c r="J25481" s="146"/>
      <c r="L25481" s="150"/>
      <c r="N25481" s="163"/>
      <c r="O25481" s="146"/>
      <c r="P25481" s="146"/>
      <c r="Q25481" s="146"/>
      <c r="R25481" s="34"/>
      <c r="S25481" s="35"/>
      <c r="T25481" s="147"/>
    </row>
    <row r="25482">
      <c r="A25482" s="147"/>
      <c r="B25482" s="64"/>
      <c r="C25482" s="147" t="s">
        <v>217</v>
      </c>
      <c r="E25482" s="161"/>
      <c r="F25482" s="162"/>
      <c r="G25482" s="147"/>
      <c r="H25482" s="146"/>
      <c r="J25482" s="146"/>
      <c r="L25482" s="150"/>
      <c r="N25482" s="163"/>
      <c r="O25482" s="146"/>
      <c r="P25482" s="146"/>
      <c r="Q25482" s="146"/>
      <c r="R25482" s="34"/>
      <c r="S25482" s="35"/>
      <c r="T25482" s="147"/>
    </row>
    <row r="25483">
      <c r="A25483" s="147"/>
      <c r="B25483" s="64"/>
      <c r="C25483" s="147" t="s">
        <v>217</v>
      </c>
      <c r="E25483" s="161"/>
      <c r="F25483" s="162"/>
      <c r="G25483" s="147"/>
      <c r="H25483" s="146"/>
      <c r="J25483" s="146"/>
      <c r="L25483" s="150"/>
      <c r="N25483" s="163"/>
      <c r="O25483" s="146"/>
      <c r="P25483" s="146"/>
      <c r="Q25483" s="146"/>
      <c r="R25483" s="34"/>
      <c r="S25483" s="35"/>
      <c r="T25483" s="147"/>
    </row>
    <row r="25484">
      <c r="A25484" s="147"/>
      <c r="B25484" s="64"/>
      <c r="C25484" s="147" t="s">
        <v>217</v>
      </c>
      <c r="E25484" s="161"/>
      <c r="F25484" s="162"/>
      <c r="G25484" s="147"/>
      <c r="H25484" s="146"/>
      <c r="J25484" s="146"/>
      <c r="L25484" s="150"/>
      <c r="N25484" s="163"/>
      <c r="O25484" s="146"/>
      <c r="P25484" s="146"/>
      <c r="Q25484" s="146"/>
      <c r="R25484" s="34"/>
      <c r="S25484" s="35"/>
      <c r="T25484" s="147"/>
    </row>
    <row r="25485">
      <c r="A25485" s="147"/>
      <c r="B25485" s="64"/>
      <c r="C25485" s="147" t="s">
        <v>217</v>
      </c>
      <c r="E25485" s="161"/>
      <c r="F25485" s="162"/>
      <c r="G25485" s="147"/>
      <c r="H25485" s="146"/>
      <c r="J25485" s="146"/>
      <c r="L25485" s="150"/>
      <c r="N25485" s="163"/>
      <c r="O25485" s="146"/>
      <c r="P25485" s="146"/>
      <c r="Q25485" s="146"/>
      <c r="R25485" s="34"/>
      <c r="S25485" s="35"/>
      <c r="T25485" s="147"/>
    </row>
    <row r="25486">
      <c r="A25486" s="147"/>
      <c r="B25486" s="64"/>
      <c r="C25486" s="147" t="s">
        <v>217</v>
      </c>
      <c r="E25486" s="161"/>
      <c r="F25486" s="162"/>
      <c r="G25486" s="147"/>
      <c r="H25486" s="146"/>
      <c r="J25486" s="146"/>
      <c r="L25486" s="150"/>
      <c r="N25486" s="163"/>
      <c r="O25486" s="146"/>
      <c r="P25486" s="146"/>
      <c r="Q25486" s="146"/>
      <c r="R25486" s="34"/>
      <c r="S25486" s="35"/>
      <c r="T25486" s="147"/>
    </row>
    <row r="25487">
      <c r="A25487" s="147"/>
      <c r="B25487" s="64"/>
      <c r="C25487" s="147" t="s">
        <v>217</v>
      </c>
      <c r="E25487" s="161"/>
      <c r="F25487" s="162"/>
      <c r="G25487" s="147"/>
      <c r="H25487" s="146"/>
      <c r="J25487" s="146"/>
      <c r="L25487" s="150"/>
      <c r="N25487" s="163"/>
      <c r="O25487" s="146"/>
      <c r="P25487" s="146"/>
      <c r="Q25487" s="146"/>
      <c r="R25487" s="34"/>
      <c r="S25487" s="35"/>
      <c r="T25487" s="147"/>
    </row>
    <row r="25488">
      <c r="A25488" s="147"/>
      <c r="B25488" s="64"/>
      <c r="C25488" s="147" t="s">
        <v>217</v>
      </c>
      <c r="E25488" s="161"/>
      <c r="F25488" s="162"/>
      <c r="G25488" s="147"/>
      <c r="H25488" s="146"/>
      <c r="J25488" s="146"/>
      <c r="L25488" s="150"/>
      <c r="N25488" s="163"/>
      <c r="O25488" s="146"/>
      <c r="P25488" s="146"/>
      <c r="Q25488" s="146"/>
      <c r="R25488" s="34"/>
      <c r="S25488" s="35"/>
      <c r="T25488" s="147"/>
    </row>
    <row r="25489">
      <c r="A25489" s="147"/>
      <c r="B25489" s="64"/>
      <c r="C25489" s="147" t="s">
        <v>217</v>
      </c>
      <c r="E25489" s="161"/>
      <c r="F25489" s="162"/>
      <c r="G25489" s="147"/>
      <c r="H25489" s="146"/>
      <c r="J25489" s="146"/>
      <c r="L25489" s="150"/>
      <c r="N25489" s="163"/>
      <c r="O25489" s="146"/>
      <c r="P25489" s="146"/>
      <c r="Q25489" s="146"/>
      <c r="R25489" s="34"/>
      <c r="S25489" s="35"/>
      <c r="T25489" s="147"/>
    </row>
    <row r="25490">
      <c r="A25490" s="147"/>
      <c r="B25490" s="64"/>
      <c r="C25490" s="147" t="s">
        <v>217</v>
      </c>
      <c r="E25490" s="161"/>
      <c r="F25490" s="162"/>
      <c r="G25490" s="147"/>
      <c r="H25490" s="146"/>
      <c r="J25490" s="146"/>
      <c r="L25490" s="150"/>
      <c r="N25490" s="163"/>
      <c r="O25490" s="146"/>
      <c r="P25490" s="146"/>
      <c r="Q25490" s="146"/>
      <c r="R25490" s="34"/>
      <c r="S25490" s="35"/>
      <c r="T25490" s="147"/>
    </row>
    <row r="25491">
      <c r="A25491" s="147"/>
      <c r="B25491" s="64"/>
      <c r="C25491" s="147" t="s">
        <v>217</v>
      </c>
      <c r="E25491" s="161"/>
      <c r="F25491" s="162"/>
      <c r="G25491" s="147"/>
      <c r="H25491" s="146"/>
      <c r="J25491" s="146"/>
      <c r="L25491" s="150"/>
      <c r="N25491" s="163"/>
      <c r="O25491" s="146"/>
      <c r="P25491" s="146"/>
      <c r="Q25491" s="146"/>
      <c r="R25491" s="34"/>
      <c r="S25491" s="35"/>
      <c r="T25491" s="147"/>
    </row>
    <row r="25492">
      <c r="A25492" s="147"/>
      <c r="B25492" s="64"/>
      <c r="C25492" s="147" t="s">
        <v>217</v>
      </c>
      <c r="E25492" s="161"/>
      <c r="F25492" s="162"/>
      <c r="G25492" s="147"/>
      <c r="H25492" s="146"/>
      <c r="J25492" s="146"/>
      <c r="L25492" s="150"/>
      <c r="N25492" s="163"/>
      <c r="O25492" s="146"/>
      <c r="P25492" s="146"/>
      <c r="Q25492" s="146"/>
      <c r="R25492" s="34"/>
      <c r="S25492" s="35"/>
      <c r="T25492" s="147"/>
    </row>
    <row r="25493">
      <c r="A25493" s="147"/>
      <c r="B25493" s="64"/>
      <c r="C25493" s="147" t="s">
        <v>217</v>
      </c>
      <c r="E25493" s="161"/>
      <c r="F25493" s="162"/>
      <c r="G25493" s="147"/>
      <c r="H25493" s="146"/>
      <c r="J25493" s="146"/>
      <c r="L25493" s="150"/>
      <c r="N25493" s="163"/>
      <c r="O25493" s="146"/>
      <c r="P25493" s="146"/>
      <c r="Q25493" s="146"/>
      <c r="R25493" s="34"/>
      <c r="S25493" s="35"/>
      <c r="T25493" s="147"/>
    </row>
    <row r="25494">
      <c r="A25494" s="147"/>
      <c r="B25494" s="64"/>
      <c r="C25494" s="147" t="s">
        <v>217</v>
      </c>
      <c r="E25494" s="161"/>
      <c r="F25494" s="162"/>
      <c r="G25494" s="147"/>
      <c r="H25494" s="146"/>
      <c r="J25494" s="146"/>
      <c r="L25494" s="150"/>
      <c r="N25494" s="163"/>
      <c r="O25494" s="146"/>
      <c r="P25494" s="146"/>
      <c r="Q25494" s="146"/>
      <c r="R25494" s="34"/>
      <c r="S25494" s="35"/>
      <c r="T25494" s="147"/>
    </row>
    <row r="25495">
      <c r="A25495" s="147"/>
      <c r="B25495" s="64"/>
      <c r="C25495" s="147" t="s">
        <v>217</v>
      </c>
      <c r="E25495" s="161"/>
      <c r="F25495" s="162"/>
      <c r="G25495" s="147"/>
      <c r="H25495" s="146"/>
      <c r="J25495" s="146"/>
      <c r="L25495" s="150"/>
      <c r="N25495" s="163"/>
      <c r="O25495" s="146"/>
      <c r="P25495" s="146"/>
      <c r="Q25495" s="146"/>
      <c r="R25495" s="34"/>
      <c r="S25495" s="35"/>
      <c r="T25495" s="147"/>
    </row>
    <row r="25496">
      <c r="A25496" s="147"/>
      <c r="B25496" s="64"/>
      <c r="C25496" s="147" t="s">
        <v>217</v>
      </c>
      <c r="E25496" s="161"/>
      <c r="F25496" s="162"/>
      <c r="G25496" s="147"/>
      <c r="H25496" s="146"/>
      <c r="J25496" s="146"/>
      <c r="L25496" s="150"/>
      <c r="N25496" s="163"/>
      <c r="O25496" s="146"/>
      <c r="P25496" s="146"/>
      <c r="Q25496" s="146"/>
      <c r="R25496" s="34"/>
      <c r="S25496" s="35"/>
      <c r="T25496" s="147"/>
    </row>
    <row r="25497">
      <c r="A25497" s="147"/>
      <c r="B25497" s="64"/>
      <c r="C25497" s="147" t="s">
        <v>217</v>
      </c>
      <c r="E25497" s="161"/>
      <c r="F25497" s="162"/>
      <c r="G25497" s="147"/>
      <c r="H25497" s="146"/>
      <c r="J25497" s="146"/>
      <c r="L25497" s="150"/>
      <c r="N25497" s="163"/>
      <c r="O25497" s="146"/>
      <c r="P25497" s="146"/>
      <c r="Q25497" s="146"/>
      <c r="R25497" s="34"/>
      <c r="S25497" s="35"/>
      <c r="T25497" s="147"/>
    </row>
    <row r="25498">
      <c r="A25498" s="147"/>
      <c r="B25498" s="64"/>
      <c r="C25498" s="147" t="s">
        <v>217</v>
      </c>
      <c r="E25498" s="161"/>
      <c r="F25498" s="162"/>
      <c r="G25498" s="147"/>
      <c r="H25498" s="146"/>
      <c r="J25498" s="146"/>
      <c r="L25498" s="150"/>
      <c r="N25498" s="163"/>
      <c r="O25498" s="146"/>
      <c r="P25498" s="146"/>
      <c r="Q25498" s="146"/>
      <c r="R25498" s="34"/>
      <c r="S25498" s="35"/>
      <c r="T25498" s="147"/>
    </row>
    <row r="25499">
      <c r="A25499" s="147"/>
      <c r="B25499" s="64"/>
      <c r="C25499" s="147" t="s">
        <v>217</v>
      </c>
      <c r="E25499" s="161"/>
      <c r="F25499" s="162"/>
      <c r="G25499" s="147"/>
      <c r="H25499" s="146"/>
      <c r="J25499" s="146"/>
      <c r="L25499" s="150"/>
      <c r="N25499" s="163"/>
      <c r="O25499" s="146"/>
      <c r="P25499" s="146"/>
      <c r="Q25499" s="146"/>
      <c r="R25499" s="34"/>
      <c r="S25499" s="35"/>
      <c r="T25499" s="147"/>
    </row>
    <row r="25500">
      <c r="A25500" s="147"/>
      <c r="B25500" s="64"/>
      <c r="C25500" s="147" t="s">
        <v>217</v>
      </c>
      <c r="E25500" s="161"/>
      <c r="F25500" s="162"/>
      <c r="G25500" s="147"/>
      <c r="H25500" s="146"/>
      <c r="J25500" s="146"/>
      <c r="L25500" s="150"/>
      <c r="N25500" s="163"/>
      <c r="O25500" s="146"/>
      <c r="P25500" s="146"/>
      <c r="Q25500" s="146"/>
      <c r="R25500" s="34"/>
      <c r="S25500" s="35"/>
      <c r="T25500" s="147"/>
    </row>
    <row r="25501">
      <c r="A25501" s="147"/>
      <c r="B25501" s="64"/>
      <c r="C25501" s="147" t="s">
        <v>217</v>
      </c>
      <c r="E25501" s="161"/>
      <c r="F25501" s="162"/>
      <c r="G25501" s="147"/>
      <c r="H25501" s="146"/>
      <c r="J25501" s="146"/>
      <c r="L25501" s="150"/>
      <c r="N25501" s="163"/>
      <c r="O25501" s="146"/>
      <c r="P25501" s="146"/>
      <c r="Q25501" s="146"/>
      <c r="R25501" s="34"/>
      <c r="S25501" s="35"/>
      <c r="T25501" s="147"/>
    </row>
    <row r="25502">
      <c r="A25502" s="147"/>
      <c r="B25502" s="64"/>
      <c r="C25502" s="147" t="s">
        <v>217</v>
      </c>
      <c r="E25502" s="161"/>
      <c r="F25502" s="162"/>
      <c r="G25502" s="147"/>
      <c r="H25502" s="146"/>
      <c r="J25502" s="146"/>
      <c r="L25502" s="150"/>
      <c r="N25502" s="163"/>
      <c r="O25502" s="146"/>
      <c r="P25502" s="146"/>
      <c r="Q25502" s="146"/>
      <c r="R25502" s="34"/>
      <c r="S25502" s="35"/>
      <c r="T25502" s="147"/>
    </row>
    <row r="25503">
      <c r="A25503" s="147"/>
      <c r="B25503" s="64"/>
      <c r="C25503" s="147" t="s">
        <v>217</v>
      </c>
      <c r="E25503" s="161"/>
      <c r="F25503" s="162"/>
      <c r="G25503" s="147"/>
      <c r="H25503" s="146"/>
      <c r="J25503" s="146"/>
      <c r="L25503" s="150"/>
      <c r="N25503" s="163"/>
      <c r="O25503" s="146"/>
      <c r="P25503" s="146"/>
      <c r="Q25503" s="146"/>
      <c r="R25503" s="34"/>
      <c r="S25503" s="35"/>
      <c r="T25503" s="147"/>
    </row>
    <row r="25504">
      <c r="A25504" s="147"/>
      <c r="B25504" s="64"/>
      <c r="C25504" s="147" t="s">
        <v>217</v>
      </c>
      <c r="E25504" s="161"/>
      <c r="F25504" s="162"/>
      <c r="G25504" s="147"/>
      <c r="H25504" s="146"/>
      <c r="J25504" s="146"/>
      <c r="L25504" s="150"/>
      <c r="N25504" s="163"/>
      <c r="O25504" s="146"/>
      <c r="P25504" s="146"/>
      <c r="Q25504" s="146"/>
      <c r="R25504" s="34"/>
      <c r="S25504" s="35"/>
      <c r="T25504" s="147"/>
    </row>
    <row r="25505">
      <c r="A25505" s="147"/>
      <c r="B25505" s="64"/>
      <c r="C25505" s="147" t="s">
        <v>217</v>
      </c>
      <c r="E25505" s="161"/>
      <c r="F25505" s="162"/>
      <c r="G25505" s="147"/>
      <c r="H25505" s="146"/>
      <c r="J25505" s="146"/>
      <c r="L25505" s="150"/>
      <c r="N25505" s="163"/>
      <c r="O25505" s="146"/>
      <c r="P25505" s="146"/>
      <c r="Q25505" s="146"/>
      <c r="R25505" s="34"/>
      <c r="S25505" s="35"/>
      <c r="T25505" s="147"/>
    </row>
    <row r="25506">
      <c r="A25506" s="147"/>
      <c r="B25506" s="64"/>
      <c r="C25506" s="147" t="s">
        <v>217</v>
      </c>
      <c r="E25506" s="161"/>
      <c r="F25506" s="162"/>
      <c r="G25506" s="147"/>
      <c r="H25506" s="146"/>
      <c r="J25506" s="146"/>
      <c r="L25506" s="150"/>
      <c r="N25506" s="163"/>
      <c r="O25506" s="146"/>
      <c r="P25506" s="146"/>
      <c r="Q25506" s="146"/>
      <c r="R25506" s="34"/>
      <c r="S25506" s="35"/>
      <c r="T25506" s="147"/>
    </row>
    <row r="25507">
      <c r="A25507" s="147"/>
      <c r="B25507" s="64"/>
      <c r="C25507" s="147" t="s">
        <v>217</v>
      </c>
      <c r="E25507" s="161"/>
      <c r="F25507" s="162"/>
      <c r="G25507" s="147"/>
      <c r="H25507" s="146"/>
      <c r="J25507" s="146"/>
      <c r="L25507" s="150"/>
      <c r="N25507" s="163"/>
      <c r="O25507" s="146"/>
      <c r="P25507" s="146"/>
      <c r="Q25507" s="146"/>
      <c r="R25507" s="34"/>
      <c r="S25507" s="35"/>
      <c r="T25507" s="147"/>
    </row>
    <row r="25508">
      <c r="A25508" s="147"/>
      <c r="B25508" s="64"/>
      <c r="C25508" s="147" t="s">
        <v>217</v>
      </c>
      <c r="E25508" s="161"/>
      <c r="F25508" s="162"/>
      <c r="G25508" s="147"/>
      <c r="H25508" s="146"/>
      <c r="J25508" s="146"/>
      <c r="L25508" s="150"/>
      <c r="N25508" s="163"/>
      <c r="O25508" s="146"/>
      <c r="P25508" s="146"/>
      <c r="Q25508" s="146"/>
      <c r="R25508" s="34"/>
      <c r="S25508" s="35"/>
      <c r="T25508" s="147"/>
    </row>
    <row r="25509">
      <c r="A25509" s="147"/>
      <c r="B25509" s="64"/>
      <c r="C25509" s="147" t="s">
        <v>217</v>
      </c>
      <c r="E25509" s="161"/>
      <c r="F25509" s="162"/>
      <c r="G25509" s="147"/>
      <c r="H25509" s="146"/>
      <c r="J25509" s="146"/>
      <c r="L25509" s="150"/>
      <c r="N25509" s="163"/>
      <c r="O25509" s="146"/>
      <c r="P25509" s="146"/>
      <c r="Q25509" s="146"/>
      <c r="R25509" s="34"/>
      <c r="S25509" s="35"/>
      <c r="T25509" s="147"/>
    </row>
    <row r="25510">
      <c r="A25510" s="147"/>
      <c r="B25510" s="64"/>
      <c r="C25510" s="147" t="s">
        <v>217</v>
      </c>
      <c r="E25510" s="161"/>
      <c r="F25510" s="162"/>
      <c r="G25510" s="147"/>
      <c r="H25510" s="146"/>
      <c r="J25510" s="146"/>
      <c r="L25510" s="150"/>
      <c r="N25510" s="163"/>
      <c r="O25510" s="146"/>
      <c r="P25510" s="146"/>
      <c r="Q25510" s="146"/>
      <c r="R25510" s="34"/>
      <c r="S25510" s="35"/>
      <c r="T25510" s="147"/>
    </row>
    <row r="25511">
      <c r="A25511" s="147"/>
      <c r="B25511" s="64"/>
      <c r="C25511" s="147" t="s">
        <v>217</v>
      </c>
      <c r="E25511" s="161"/>
      <c r="F25511" s="162"/>
      <c r="G25511" s="147"/>
      <c r="H25511" s="146"/>
      <c r="J25511" s="146"/>
      <c r="L25511" s="150"/>
      <c r="N25511" s="163"/>
      <c r="O25511" s="146"/>
      <c r="P25511" s="146"/>
      <c r="Q25511" s="146"/>
      <c r="R25511" s="34"/>
      <c r="S25511" s="35"/>
      <c r="T25511" s="147"/>
    </row>
    <row r="25512">
      <c r="A25512" s="147"/>
      <c r="B25512" s="64"/>
      <c r="C25512" s="147" t="s">
        <v>217</v>
      </c>
      <c r="E25512" s="161"/>
      <c r="F25512" s="162"/>
      <c r="G25512" s="147"/>
      <c r="H25512" s="146"/>
      <c r="J25512" s="146"/>
      <c r="L25512" s="150"/>
      <c r="N25512" s="163"/>
      <c r="O25512" s="146"/>
      <c r="P25512" s="146"/>
      <c r="Q25512" s="146"/>
      <c r="R25512" s="34"/>
      <c r="S25512" s="35"/>
      <c r="T25512" s="147"/>
    </row>
    <row r="25513">
      <c r="A25513" s="147"/>
      <c r="B25513" s="64"/>
      <c r="C25513" s="147" t="s">
        <v>217</v>
      </c>
      <c r="E25513" s="161"/>
      <c r="F25513" s="162"/>
      <c r="G25513" s="147"/>
      <c r="H25513" s="146"/>
      <c r="J25513" s="146"/>
      <c r="L25513" s="150"/>
      <c r="N25513" s="163"/>
      <c r="O25513" s="146"/>
      <c r="P25513" s="146"/>
      <c r="Q25513" s="146"/>
      <c r="R25513" s="34"/>
      <c r="S25513" s="35"/>
      <c r="T25513" s="147"/>
    </row>
    <row r="25514">
      <c r="A25514" s="147"/>
      <c r="B25514" s="64"/>
      <c r="C25514" s="147" t="s">
        <v>217</v>
      </c>
      <c r="E25514" s="161"/>
      <c r="F25514" s="162"/>
      <c r="G25514" s="147"/>
      <c r="H25514" s="146"/>
      <c r="J25514" s="146"/>
      <c r="L25514" s="150"/>
      <c r="N25514" s="163"/>
      <c r="O25514" s="146"/>
      <c r="P25514" s="146"/>
      <c r="Q25514" s="146"/>
      <c r="R25514" s="34"/>
      <c r="S25514" s="35"/>
      <c r="T25514" s="147"/>
    </row>
    <row r="25515">
      <c r="A25515" s="147"/>
      <c r="B25515" s="64"/>
      <c r="C25515" s="147" t="s">
        <v>217</v>
      </c>
      <c r="E25515" s="161"/>
      <c r="F25515" s="162"/>
      <c r="G25515" s="147"/>
      <c r="H25515" s="146"/>
      <c r="J25515" s="146"/>
      <c r="L25515" s="150"/>
      <c r="N25515" s="163"/>
      <c r="O25515" s="146"/>
      <c r="P25515" s="146"/>
      <c r="Q25515" s="146"/>
      <c r="R25515" s="34"/>
      <c r="S25515" s="35"/>
      <c r="T25515" s="147"/>
    </row>
    <row r="25516">
      <c r="A25516" s="147"/>
      <c r="B25516" s="64"/>
      <c r="C25516" s="147" t="s">
        <v>217</v>
      </c>
      <c r="E25516" s="161"/>
      <c r="F25516" s="162"/>
      <c r="G25516" s="147"/>
      <c r="H25516" s="146"/>
      <c r="J25516" s="146"/>
      <c r="L25516" s="150"/>
      <c r="N25516" s="163"/>
      <c r="O25516" s="146"/>
      <c r="P25516" s="146"/>
      <c r="Q25516" s="146"/>
      <c r="R25516" s="34"/>
      <c r="S25516" s="35"/>
      <c r="T25516" s="147"/>
    </row>
    <row r="25517">
      <c r="A25517" s="147"/>
      <c r="B25517" s="64"/>
      <c r="C25517" s="147" t="s">
        <v>217</v>
      </c>
      <c r="E25517" s="161"/>
      <c r="F25517" s="162"/>
      <c r="G25517" s="147"/>
      <c r="H25517" s="146"/>
      <c r="J25517" s="146"/>
      <c r="L25517" s="150"/>
      <c r="N25517" s="163"/>
      <c r="O25517" s="146"/>
      <c r="P25517" s="146"/>
      <c r="Q25517" s="146"/>
      <c r="R25517" s="34"/>
      <c r="S25517" s="35"/>
      <c r="T25517" s="147"/>
    </row>
    <row r="25518">
      <c r="A25518" s="147"/>
      <c r="B25518" s="64"/>
      <c r="C25518" s="147" t="s">
        <v>217</v>
      </c>
      <c r="E25518" s="161"/>
      <c r="F25518" s="162"/>
      <c r="G25518" s="147"/>
      <c r="H25518" s="146"/>
      <c r="J25518" s="146"/>
      <c r="L25518" s="150"/>
      <c r="N25518" s="163"/>
      <c r="O25518" s="146"/>
      <c r="P25518" s="146"/>
      <c r="Q25518" s="146"/>
      <c r="R25518" s="34"/>
      <c r="S25518" s="35"/>
      <c r="T25518" s="147"/>
    </row>
    <row r="25519">
      <c r="A25519" s="147"/>
      <c r="B25519" s="64"/>
      <c r="C25519" s="147" t="s">
        <v>217</v>
      </c>
      <c r="E25519" s="161"/>
      <c r="F25519" s="162"/>
      <c r="G25519" s="147"/>
      <c r="H25519" s="146"/>
      <c r="J25519" s="146"/>
      <c r="L25519" s="150"/>
      <c r="N25519" s="163"/>
      <c r="O25519" s="146"/>
      <c r="P25519" s="146"/>
      <c r="Q25519" s="146"/>
      <c r="R25519" s="34"/>
      <c r="S25519" s="35"/>
      <c r="T25519" s="147"/>
    </row>
    <row r="25520">
      <c r="A25520" s="147"/>
      <c r="B25520" s="64"/>
      <c r="C25520" s="147" t="s">
        <v>217</v>
      </c>
      <c r="E25520" s="161"/>
      <c r="F25520" s="162"/>
      <c r="G25520" s="147"/>
      <c r="H25520" s="146"/>
      <c r="J25520" s="146"/>
      <c r="L25520" s="150"/>
      <c r="N25520" s="163"/>
      <c r="O25520" s="146"/>
      <c r="P25520" s="146"/>
      <c r="Q25520" s="146"/>
      <c r="R25520" s="34"/>
      <c r="S25520" s="35"/>
      <c r="T25520" s="147"/>
    </row>
    <row r="25521">
      <c r="A25521" s="147"/>
      <c r="B25521" s="64"/>
      <c r="C25521" s="147" t="s">
        <v>217</v>
      </c>
      <c r="E25521" s="161"/>
      <c r="F25521" s="162"/>
      <c r="G25521" s="147"/>
      <c r="H25521" s="146"/>
      <c r="J25521" s="146"/>
      <c r="L25521" s="150"/>
      <c r="N25521" s="163"/>
      <c r="O25521" s="146"/>
      <c r="P25521" s="146"/>
      <c r="Q25521" s="146"/>
      <c r="R25521" s="34"/>
      <c r="S25521" s="35"/>
      <c r="T25521" s="147"/>
    </row>
    <row r="25522">
      <c r="A25522" s="147"/>
      <c r="B25522" s="64"/>
      <c r="C25522" s="147" t="s">
        <v>217</v>
      </c>
      <c r="E25522" s="161"/>
      <c r="F25522" s="162"/>
      <c r="G25522" s="147"/>
      <c r="H25522" s="146"/>
      <c r="J25522" s="146"/>
      <c r="L25522" s="150"/>
      <c r="N25522" s="163"/>
      <c r="O25522" s="146"/>
      <c r="P25522" s="146"/>
      <c r="Q25522" s="146"/>
      <c r="R25522" s="34"/>
      <c r="S25522" s="35"/>
      <c r="T25522" s="147"/>
    </row>
    <row r="25523">
      <c r="A25523" s="147"/>
      <c r="B25523" s="64"/>
      <c r="C25523" s="147" t="s">
        <v>217</v>
      </c>
      <c r="E25523" s="161"/>
      <c r="F25523" s="162"/>
      <c r="G25523" s="147"/>
      <c r="H25523" s="146"/>
      <c r="J25523" s="146"/>
      <c r="L25523" s="150"/>
      <c r="N25523" s="163"/>
      <c r="O25523" s="146"/>
      <c r="P25523" s="146"/>
      <c r="Q25523" s="146"/>
      <c r="R25523" s="34"/>
      <c r="S25523" s="35"/>
      <c r="T25523" s="147"/>
    </row>
    <row r="25524">
      <c r="A25524" s="147"/>
      <c r="B25524" s="64"/>
      <c r="C25524" s="147" t="s">
        <v>217</v>
      </c>
      <c r="E25524" s="161"/>
      <c r="F25524" s="162"/>
      <c r="G25524" s="147"/>
      <c r="H25524" s="146"/>
      <c r="J25524" s="146"/>
      <c r="L25524" s="150"/>
      <c r="N25524" s="163"/>
      <c r="O25524" s="146"/>
      <c r="P25524" s="146"/>
      <c r="Q25524" s="146"/>
      <c r="R25524" s="34"/>
      <c r="S25524" s="35"/>
      <c r="T25524" s="147"/>
    </row>
    <row r="25525">
      <c r="A25525" s="147"/>
      <c r="B25525" s="64"/>
      <c r="C25525" s="147" t="s">
        <v>217</v>
      </c>
      <c r="E25525" s="161"/>
      <c r="F25525" s="162"/>
      <c r="G25525" s="147"/>
      <c r="H25525" s="146"/>
      <c r="J25525" s="146"/>
      <c r="L25525" s="150"/>
      <c r="N25525" s="163"/>
      <c r="O25525" s="146"/>
      <c r="P25525" s="146"/>
      <c r="Q25525" s="146"/>
      <c r="R25525" s="34"/>
      <c r="S25525" s="35"/>
      <c r="T25525" s="147"/>
    </row>
    <row r="25526">
      <c r="A25526" s="147"/>
      <c r="B25526" s="64"/>
      <c r="C25526" s="147" t="s">
        <v>217</v>
      </c>
      <c r="E25526" s="161"/>
      <c r="F25526" s="162"/>
      <c r="G25526" s="147"/>
      <c r="H25526" s="146"/>
      <c r="J25526" s="146"/>
      <c r="L25526" s="150"/>
      <c r="N25526" s="163"/>
      <c r="O25526" s="146"/>
      <c r="P25526" s="146"/>
      <c r="Q25526" s="146"/>
      <c r="R25526" s="34"/>
      <c r="S25526" s="35"/>
      <c r="T25526" s="147"/>
    </row>
    <row r="25527">
      <c r="A25527" s="147"/>
      <c r="B25527" s="64"/>
      <c r="C25527" s="147" t="s">
        <v>217</v>
      </c>
      <c r="E25527" s="161"/>
      <c r="F25527" s="162"/>
      <c r="G25527" s="147"/>
      <c r="H25527" s="146"/>
      <c r="J25527" s="146"/>
      <c r="L25527" s="150"/>
      <c r="N25527" s="163"/>
      <c r="O25527" s="146"/>
      <c r="P25527" s="146"/>
      <c r="Q25527" s="146"/>
      <c r="R25527" s="34"/>
      <c r="S25527" s="35"/>
      <c r="T25527" s="147"/>
    </row>
    <row r="25528">
      <c r="A25528" s="147"/>
      <c r="B25528" s="64"/>
      <c r="C25528" s="147" t="s">
        <v>217</v>
      </c>
      <c r="E25528" s="161"/>
      <c r="F25528" s="162"/>
      <c r="G25528" s="147"/>
      <c r="H25528" s="146"/>
      <c r="J25528" s="146"/>
      <c r="L25528" s="150"/>
      <c r="N25528" s="163"/>
      <c r="O25528" s="146"/>
      <c r="P25528" s="146"/>
      <c r="Q25528" s="146"/>
      <c r="R25528" s="34"/>
      <c r="S25528" s="35"/>
      <c r="T25528" s="147"/>
    </row>
    <row r="25529">
      <c r="A25529" s="147"/>
      <c r="B25529" s="64"/>
      <c r="C25529" s="147" t="s">
        <v>217</v>
      </c>
      <c r="E25529" s="161"/>
      <c r="F25529" s="162"/>
      <c r="G25529" s="147"/>
      <c r="H25529" s="146"/>
      <c r="J25529" s="146"/>
      <c r="L25529" s="150"/>
      <c r="N25529" s="163"/>
      <c r="O25529" s="146"/>
      <c r="P25529" s="146"/>
      <c r="Q25529" s="146"/>
      <c r="R25529" s="34"/>
      <c r="S25529" s="35"/>
      <c r="T25529" s="147"/>
    </row>
    <row r="25530">
      <c r="A25530" s="147"/>
      <c r="B25530" s="64"/>
      <c r="C25530" s="147" t="s">
        <v>217</v>
      </c>
      <c r="E25530" s="161"/>
      <c r="F25530" s="162"/>
      <c r="G25530" s="147"/>
      <c r="H25530" s="146"/>
      <c r="J25530" s="146"/>
      <c r="L25530" s="150"/>
      <c r="N25530" s="163"/>
      <c r="O25530" s="146"/>
      <c r="P25530" s="146"/>
      <c r="Q25530" s="146"/>
      <c r="R25530" s="34"/>
      <c r="S25530" s="35"/>
      <c r="T25530" s="147"/>
    </row>
    <row r="25531">
      <c r="A25531" s="147"/>
      <c r="B25531" s="64"/>
      <c r="C25531" s="147" t="s">
        <v>217</v>
      </c>
      <c r="E25531" s="161"/>
      <c r="F25531" s="162"/>
      <c r="G25531" s="147"/>
      <c r="H25531" s="146"/>
      <c r="J25531" s="146"/>
      <c r="L25531" s="150"/>
      <c r="N25531" s="163"/>
      <c r="O25531" s="146"/>
      <c r="P25531" s="146"/>
      <c r="Q25531" s="146"/>
      <c r="R25531" s="34"/>
      <c r="S25531" s="35"/>
      <c r="T25531" s="147"/>
    </row>
    <row r="25532">
      <c r="A25532" s="147"/>
      <c r="B25532" s="64"/>
      <c r="C25532" s="147" t="s">
        <v>217</v>
      </c>
      <c r="E25532" s="161"/>
      <c r="F25532" s="162"/>
      <c r="G25532" s="147"/>
      <c r="H25532" s="146"/>
      <c r="J25532" s="146"/>
      <c r="L25532" s="150"/>
      <c r="N25532" s="163"/>
      <c r="O25532" s="146"/>
      <c r="P25532" s="146"/>
      <c r="Q25532" s="146"/>
      <c r="R25532" s="34"/>
      <c r="S25532" s="35"/>
      <c r="T25532" s="147"/>
    </row>
    <row r="25533">
      <c r="A25533" s="147"/>
      <c r="B25533" s="64"/>
      <c r="C25533" s="147" t="s">
        <v>217</v>
      </c>
      <c r="E25533" s="161"/>
      <c r="F25533" s="162"/>
      <c r="G25533" s="147"/>
      <c r="H25533" s="146"/>
      <c r="J25533" s="146"/>
      <c r="L25533" s="150"/>
      <c r="N25533" s="163"/>
      <c r="O25533" s="146"/>
      <c r="P25533" s="146"/>
      <c r="Q25533" s="146"/>
      <c r="R25533" s="34"/>
      <c r="S25533" s="35"/>
      <c r="T25533" s="147"/>
    </row>
    <row r="25534">
      <c r="A25534" s="147"/>
      <c r="B25534" s="64"/>
      <c r="C25534" s="147" t="s">
        <v>217</v>
      </c>
      <c r="E25534" s="161"/>
      <c r="F25534" s="162"/>
      <c r="G25534" s="147"/>
      <c r="H25534" s="146"/>
      <c r="J25534" s="146"/>
      <c r="L25534" s="150"/>
      <c r="N25534" s="163"/>
      <c r="O25534" s="146"/>
      <c r="P25534" s="146"/>
      <c r="Q25534" s="146"/>
      <c r="R25534" s="34"/>
      <c r="S25534" s="35"/>
      <c r="T25534" s="147"/>
    </row>
    <row r="25535">
      <c r="A25535" s="147"/>
      <c r="B25535" s="64"/>
      <c r="C25535" s="147" t="s">
        <v>217</v>
      </c>
      <c r="E25535" s="161"/>
      <c r="F25535" s="162"/>
      <c r="G25535" s="147"/>
      <c r="H25535" s="146"/>
      <c r="J25535" s="146"/>
      <c r="L25535" s="150"/>
      <c r="N25535" s="163"/>
      <c r="O25535" s="146"/>
      <c r="P25535" s="146"/>
      <c r="Q25535" s="146"/>
      <c r="R25535" s="34"/>
      <c r="S25535" s="35"/>
      <c r="T25535" s="147"/>
    </row>
    <row r="25536">
      <c r="A25536" s="147"/>
      <c r="B25536" s="64"/>
      <c r="C25536" s="147" t="s">
        <v>217</v>
      </c>
      <c r="E25536" s="161"/>
      <c r="F25536" s="162"/>
      <c r="G25536" s="147"/>
      <c r="H25536" s="146"/>
      <c r="J25536" s="146"/>
      <c r="L25536" s="150"/>
      <c r="N25536" s="163"/>
      <c r="O25536" s="146"/>
      <c r="P25536" s="146"/>
      <c r="Q25536" s="146"/>
      <c r="R25536" s="34"/>
      <c r="S25536" s="35"/>
      <c r="T25536" s="147"/>
    </row>
    <row r="25537">
      <c r="A25537" s="147"/>
      <c r="B25537" s="64"/>
      <c r="C25537" s="147" t="s">
        <v>217</v>
      </c>
      <c r="E25537" s="161"/>
      <c r="F25537" s="162"/>
      <c r="G25537" s="147"/>
      <c r="H25537" s="146"/>
      <c r="J25537" s="146"/>
      <c r="L25537" s="150"/>
      <c r="N25537" s="163"/>
      <c r="O25537" s="146"/>
      <c r="P25537" s="146"/>
      <c r="Q25537" s="146"/>
      <c r="R25537" s="34"/>
      <c r="S25537" s="35"/>
      <c r="T25537" s="147"/>
    </row>
    <row r="25538">
      <c r="A25538" s="147"/>
      <c r="B25538" s="64"/>
      <c r="C25538" s="147" t="s">
        <v>217</v>
      </c>
      <c r="E25538" s="161"/>
      <c r="F25538" s="162"/>
      <c r="G25538" s="147"/>
      <c r="H25538" s="146"/>
      <c r="J25538" s="146"/>
      <c r="L25538" s="150"/>
      <c r="N25538" s="163"/>
      <c r="O25538" s="146"/>
      <c r="P25538" s="146"/>
      <c r="Q25538" s="146"/>
      <c r="R25538" s="34"/>
      <c r="S25538" s="35"/>
      <c r="T25538" s="147"/>
    </row>
    <row r="25539">
      <c r="A25539" s="147"/>
      <c r="B25539" s="64"/>
      <c r="C25539" s="147" t="s">
        <v>217</v>
      </c>
      <c r="E25539" s="161"/>
      <c r="F25539" s="162"/>
      <c r="G25539" s="147"/>
      <c r="H25539" s="146"/>
      <c r="J25539" s="146"/>
      <c r="L25539" s="150"/>
      <c r="N25539" s="163"/>
      <c r="O25539" s="146"/>
      <c r="P25539" s="146"/>
      <c r="Q25539" s="146"/>
      <c r="R25539" s="34"/>
      <c r="S25539" s="35"/>
      <c r="T25539" s="147"/>
    </row>
    <row r="25540">
      <c r="A25540" s="147"/>
      <c r="B25540" s="64"/>
      <c r="C25540" s="147" t="s">
        <v>217</v>
      </c>
      <c r="E25540" s="161"/>
      <c r="F25540" s="162"/>
      <c r="G25540" s="147"/>
      <c r="H25540" s="146"/>
      <c r="J25540" s="146"/>
      <c r="L25540" s="150"/>
      <c r="N25540" s="163"/>
      <c r="O25540" s="146"/>
      <c r="P25540" s="146"/>
      <c r="Q25540" s="146"/>
      <c r="R25540" s="34"/>
      <c r="S25540" s="35"/>
      <c r="T25540" s="147"/>
    </row>
    <row r="25541">
      <c r="A25541" s="147"/>
      <c r="B25541" s="64"/>
      <c r="C25541" s="147" t="s">
        <v>217</v>
      </c>
      <c r="E25541" s="161"/>
      <c r="F25541" s="162"/>
      <c r="G25541" s="147"/>
      <c r="H25541" s="146"/>
      <c r="J25541" s="146"/>
      <c r="L25541" s="150"/>
      <c r="N25541" s="163"/>
      <c r="O25541" s="146"/>
      <c r="P25541" s="146"/>
      <c r="Q25541" s="146"/>
      <c r="R25541" s="34"/>
      <c r="S25541" s="35"/>
      <c r="T25541" s="147"/>
    </row>
    <row r="25542">
      <c r="A25542" s="147"/>
      <c r="B25542" s="64"/>
      <c r="C25542" s="147" t="s">
        <v>217</v>
      </c>
      <c r="E25542" s="161"/>
      <c r="F25542" s="162"/>
      <c r="G25542" s="147"/>
      <c r="H25542" s="146"/>
      <c r="J25542" s="146"/>
      <c r="L25542" s="150"/>
      <c r="N25542" s="163"/>
      <c r="O25542" s="146"/>
      <c r="P25542" s="146"/>
      <c r="Q25542" s="146"/>
      <c r="R25542" s="34"/>
      <c r="S25542" s="35"/>
      <c r="T25542" s="147"/>
    </row>
    <row r="25543">
      <c r="A25543" s="147"/>
      <c r="B25543" s="64"/>
      <c r="C25543" s="147" t="s">
        <v>217</v>
      </c>
      <c r="E25543" s="161"/>
      <c r="F25543" s="162"/>
      <c r="G25543" s="147"/>
      <c r="H25543" s="146"/>
      <c r="J25543" s="146"/>
      <c r="L25543" s="150"/>
      <c r="N25543" s="163"/>
      <c r="O25543" s="146"/>
      <c r="P25543" s="146"/>
      <c r="Q25543" s="146"/>
      <c r="R25543" s="34"/>
      <c r="S25543" s="35"/>
      <c r="T25543" s="147"/>
    </row>
    <row r="25544">
      <c r="A25544" s="147"/>
      <c r="B25544" s="64"/>
      <c r="C25544" s="147" t="s">
        <v>217</v>
      </c>
      <c r="E25544" s="161"/>
      <c r="F25544" s="162"/>
      <c r="G25544" s="147"/>
      <c r="H25544" s="146"/>
      <c r="J25544" s="146"/>
      <c r="L25544" s="150"/>
      <c r="N25544" s="163"/>
      <c r="O25544" s="146"/>
      <c r="P25544" s="146"/>
      <c r="Q25544" s="146"/>
      <c r="R25544" s="34"/>
      <c r="S25544" s="35"/>
      <c r="T25544" s="147"/>
    </row>
    <row r="25545">
      <c r="A25545" s="147"/>
      <c r="B25545" s="64"/>
      <c r="C25545" s="147" t="s">
        <v>217</v>
      </c>
      <c r="E25545" s="161"/>
      <c r="F25545" s="162"/>
      <c r="G25545" s="147"/>
      <c r="H25545" s="146"/>
      <c r="J25545" s="146"/>
      <c r="L25545" s="150"/>
      <c r="N25545" s="163"/>
      <c r="O25545" s="146"/>
      <c r="P25545" s="146"/>
      <c r="Q25545" s="146"/>
      <c r="R25545" s="34"/>
      <c r="S25545" s="35"/>
      <c r="T25545" s="147"/>
    </row>
    <row r="25546">
      <c r="A25546" s="147"/>
      <c r="B25546" s="64"/>
      <c r="C25546" s="147" t="s">
        <v>217</v>
      </c>
      <c r="E25546" s="161"/>
      <c r="F25546" s="162"/>
      <c r="G25546" s="147"/>
      <c r="H25546" s="146"/>
      <c r="J25546" s="146"/>
      <c r="L25546" s="150"/>
      <c r="N25546" s="163"/>
      <c r="O25546" s="146"/>
      <c r="P25546" s="146"/>
      <c r="Q25546" s="146"/>
      <c r="R25546" s="34"/>
      <c r="S25546" s="35"/>
      <c r="T25546" s="147"/>
    </row>
    <row r="25547">
      <c r="A25547" s="147"/>
      <c r="B25547" s="64"/>
      <c r="C25547" s="147" t="s">
        <v>217</v>
      </c>
      <c r="E25547" s="161"/>
      <c r="F25547" s="162"/>
      <c r="G25547" s="147"/>
      <c r="H25547" s="146"/>
      <c r="J25547" s="146"/>
      <c r="L25547" s="150"/>
      <c r="N25547" s="163"/>
      <c r="O25547" s="146"/>
      <c r="P25547" s="146"/>
      <c r="Q25547" s="146"/>
      <c r="R25547" s="34"/>
      <c r="S25547" s="35"/>
      <c r="T25547" s="147"/>
    </row>
    <row r="25548">
      <c r="A25548" s="147"/>
      <c r="B25548" s="64"/>
      <c r="C25548" s="147" t="s">
        <v>217</v>
      </c>
      <c r="E25548" s="161"/>
      <c r="F25548" s="162"/>
      <c r="G25548" s="147"/>
      <c r="H25548" s="146"/>
      <c r="J25548" s="146"/>
      <c r="L25548" s="150"/>
      <c r="N25548" s="163"/>
      <c r="O25548" s="146"/>
      <c r="P25548" s="146"/>
      <c r="Q25548" s="146"/>
      <c r="R25548" s="34"/>
      <c r="S25548" s="35"/>
      <c r="T25548" s="147"/>
    </row>
    <row r="25549">
      <c r="A25549" s="147"/>
      <c r="B25549" s="64"/>
      <c r="C25549" s="147" t="s">
        <v>217</v>
      </c>
      <c r="E25549" s="161"/>
      <c r="F25549" s="162"/>
      <c r="G25549" s="147"/>
      <c r="H25549" s="146"/>
      <c r="J25549" s="146"/>
      <c r="L25549" s="150"/>
      <c r="N25549" s="163"/>
      <c r="O25549" s="146"/>
      <c r="P25549" s="146"/>
      <c r="Q25549" s="146"/>
      <c r="R25549" s="34"/>
      <c r="S25549" s="35"/>
      <c r="T25549" s="147"/>
    </row>
    <row r="25550">
      <c r="A25550" s="147"/>
      <c r="B25550" s="64"/>
      <c r="C25550" s="147" t="s">
        <v>217</v>
      </c>
      <c r="E25550" s="161"/>
      <c r="F25550" s="162"/>
      <c r="G25550" s="147"/>
      <c r="H25550" s="146"/>
      <c r="J25550" s="146"/>
      <c r="L25550" s="150"/>
      <c r="N25550" s="163"/>
      <c r="O25550" s="146"/>
      <c r="P25550" s="146"/>
      <c r="Q25550" s="146"/>
      <c r="R25550" s="34"/>
      <c r="S25550" s="35"/>
      <c r="T25550" s="147"/>
    </row>
    <row r="25551">
      <c r="A25551" s="147"/>
      <c r="B25551" s="64"/>
      <c r="C25551" s="147" t="s">
        <v>217</v>
      </c>
      <c r="E25551" s="161"/>
      <c r="F25551" s="162"/>
      <c r="G25551" s="147"/>
      <c r="H25551" s="146"/>
      <c r="J25551" s="146"/>
      <c r="L25551" s="150"/>
      <c r="N25551" s="163"/>
      <c r="O25551" s="146"/>
      <c r="P25551" s="146"/>
      <c r="Q25551" s="146"/>
      <c r="R25551" s="34"/>
      <c r="S25551" s="35"/>
      <c r="T25551" s="147"/>
    </row>
    <row r="25552">
      <c r="A25552" s="147"/>
      <c r="B25552" s="64"/>
      <c r="C25552" s="147" t="s">
        <v>217</v>
      </c>
      <c r="E25552" s="161"/>
      <c r="F25552" s="162"/>
      <c r="G25552" s="147"/>
      <c r="H25552" s="146"/>
      <c r="J25552" s="146"/>
      <c r="L25552" s="150"/>
      <c r="N25552" s="163"/>
      <c r="O25552" s="146"/>
      <c r="P25552" s="146"/>
      <c r="Q25552" s="146"/>
      <c r="R25552" s="34"/>
      <c r="S25552" s="35"/>
      <c r="T25552" s="147"/>
    </row>
    <row r="25553">
      <c r="A25553" s="147"/>
      <c r="B25553" s="64"/>
      <c r="C25553" s="147" t="s">
        <v>217</v>
      </c>
      <c r="E25553" s="161"/>
      <c r="F25553" s="162"/>
      <c r="G25553" s="147"/>
      <c r="H25553" s="146"/>
      <c r="J25553" s="146"/>
      <c r="L25553" s="150"/>
      <c r="N25553" s="163"/>
      <c r="O25553" s="146"/>
      <c r="P25553" s="146"/>
      <c r="Q25553" s="146"/>
      <c r="R25553" s="34"/>
      <c r="S25553" s="35"/>
      <c r="T25553" s="147"/>
    </row>
    <row r="25554">
      <c r="A25554" s="147"/>
      <c r="B25554" s="64"/>
      <c r="C25554" s="147" t="s">
        <v>217</v>
      </c>
      <c r="E25554" s="161"/>
      <c r="F25554" s="162"/>
      <c r="G25554" s="147"/>
      <c r="H25554" s="146"/>
      <c r="J25554" s="146"/>
      <c r="L25554" s="150"/>
      <c r="N25554" s="163"/>
      <c r="O25554" s="146"/>
      <c r="P25554" s="146"/>
      <c r="Q25554" s="146"/>
      <c r="R25554" s="34"/>
      <c r="S25554" s="35"/>
      <c r="T25554" s="147"/>
    </row>
    <row r="25555">
      <c r="A25555" s="147"/>
      <c r="B25555" s="64"/>
      <c r="C25555" s="147" t="s">
        <v>217</v>
      </c>
      <c r="E25555" s="161"/>
      <c r="F25555" s="162"/>
      <c r="G25555" s="147"/>
      <c r="H25555" s="146"/>
      <c r="J25555" s="146"/>
      <c r="L25555" s="150"/>
      <c r="N25555" s="163"/>
      <c r="O25555" s="146"/>
      <c r="P25555" s="146"/>
      <c r="Q25555" s="146"/>
      <c r="R25555" s="34"/>
      <c r="S25555" s="35"/>
      <c r="T25555" s="147"/>
    </row>
    <row r="25556">
      <c r="A25556" s="147"/>
      <c r="B25556" s="64"/>
      <c r="C25556" s="147" t="s">
        <v>217</v>
      </c>
      <c r="E25556" s="161"/>
      <c r="F25556" s="162"/>
      <c r="G25556" s="147"/>
      <c r="H25556" s="146"/>
      <c r="J25556" s="146"/>
      <c r="L25556" s="150"/>
      <c r="N25556" s="163"/>
      <c r="O25556" s="146"/>
      <c r="P25556" s="146"/>
      <c r="Q25556" s="146"/>
      <c r="R25556" s="34"/>
      <c r="S25556" s="35"/>
      <c r="T25556" s="147"/>
    </row>
    <row r="25557">
      <c r="A25557" s="147"/>
      <c r="B25557" s="64"/>
      <c r="C25557" s="147" t="s">
        <v>217</v>
      </c>
      <c r="E25557" s="161"/>
      <c r="F25557" s="162"/>
      <c r="G25557" s="147"/>
      <c r="H25557" s="146"/>
      <c r="J25557" s="146"/>
      <c r="L25557" s="150"/>
      <c r="N25557" s="163"/>
      <c r="O25557" s="146"/>
      <c r="P25557" s="146"/>
      <c r="Q25557" s="146"/>
      <c r="R25557" s="34"/>
      <c r="S25557" s="35"/>
      <c r="T25557" s="147"/>
    </row>
    <row r="25558">
      <c r="A25558" s="147"/>
      <c r="B25558" s="64"/>
      <c r="C25558" s="147" t="s">
        <v>217</v>
      </c>
      <c r="E25558" s="161"/>
      <c r="F25558" s="162"/>
      <c r="G25558" s="147"/>
      <c r="H25558" s="146"/>
      <c r="J25558" s="146"/>
      <c r="L25558" s="150"/>
      <c r="N25558" s="163"/>
      <c r="O25558" s="146"/>
      <c r="P25558" s="146"/>
      <c r="Q25558" s="146"/>
      <c r="R25558" s="34"/>
      <c r="S25558" s="35"/>
      <c r="T25558" s="147"/>
    </row>
    <row r="25559">
      <c r="A25559" s="147"/>
      <c r="B25559" s="64"/>
      <c r="C25559" s="147" t="s">
        <v>217</v>
      </c>
      <c r="E25559" s="161"/>
      <c r="F25559" s="162"/>
      <c r="G25559" s="147"/>
      <c r="H25559" s="146"/>
      <c r="J25559" s="146"/>
      <c r="L25559" s="150"/>
      <c r="N25559" s="163"/>
      <c r="O25559" s="146"/>
      <c r="P25559" s="146"/>
      <c r="Q25559" s="146"/>
      <c r="R25559" s="34"/>
      <c r="S25559" s="35"/>
      <c r="T25559" s="147"/>
    </row>
    <row r="25560">
      <c r="A25560" s="147"/>
      <c r="B25560" s="64"/>
      <c r="C25560" s="147" t="s">
        <v>217</v>
      </c>
      <c r="E25560" s="161"/>
      <c r="F25560" s="162"/>
      <c r="G25560" s="147"/>
      <c r="H25560" s="146"/>
      <c r="J25560" s="146"/>
      <c r="L25560" s="150"/>
      <c r="N25560" s="163"/>
      <c r="O25560" s="146"/>
      <c r="P25560" s="146"/>
      <c r="Q25560" s="146"/>
      <c r="R25560" s="34"/>
      <c r="S25560" s="35"/>
      <c r="T25560" s="147"/>
    </row>
    <row r="25561">
      <c r="A25561" s="147"/>
      <c r="B25561" s="64"/>
      <c r="C25561" s="147" t="s">
        <v>217</v>
      </c>
      <c r="E25561" s="161"/>
      <c r="F25561" s="162"/>
      <c r="G25561" s="147"/>
      <c r="H25561" s="146"/>
      <c r="J25561" s="146"/>
      <c r="L25561" s="150"/>
      <c r="N25561" s="163"/>
      <c r="O25561" s="146"/>
      <c r="P25561" s="146"/>
      <c r="Q25561" s="146"/>
      <c r="R25561" s="34"/>
      <c r="S25561" s="35"/>
      <c r="T25561" s="147"/>
    </row>
    <row r="25562">
      <c r="A25562" s="147"/>
      <c r="B25562" s="64"/>
      <c r="C25562" s="147" t="s">
        <v>217</v>
      </c>
      <c r="E25562" s="161"/>
      <c r="F25562" s="162"/>
      <c r="G25562" s="147"/>
      <c r="H25562" s="146"/>
      <c r="J25562" s="146"/>
      <c r="L25562" s="150"/>
      <c r="N25562" s="163"/>
      <c r="O25562" s="146"/>
      <c r="P25562" s="146"/>
      <c r="Q25562" s="146"/>
      <c r="R25562" s="34"/>
      <c r="S25562" s="35"/>
      <c r="T25562" s="147"/>
    </row>
    <row r="25563">
      <c r="A25563" s="147"/>
      <c r="B25563" s="64"/>
      <c r="C25563" s="147" t="s">
        <v>217</v>
      </c>
      <c r="E25563" s="161"/>
      <c r="F25563" s="162"/>
      <c r="G25563" s="147"/>
      <c r="H25563" s="146"/>
      <c r="J25563" s="146"/>
      <c r="L25563" s="150"/>
      <c r="N25563" s="163"/>
      <c r="O25563" s="146"/>
      <c r="P25563" s="146"/>
      <c r="Q25563" s="146"/>
      <c r="R25563" s="34"/>
      <c r="S25563" s="35"/>
      <c r="T25563" s="147"/>
    </row>
    <row r="25564">
      <c r="A25564" s="147"/>
      <c r="B25564" s="64"/>
      <c r="C25564" s="147" t="s">
        <v>217</v>
      </c>
      <c r="E25564" s="161"/>
      <c r="F25564" s="162"/>
      <c r="G25564" s="147"/>
      <c r="H25564" s="146"/>
      <c r="J25564" s="146"/>
      <c r="L25564" s="150"/>
      <c r="N25564" s="163"/>
      <c r="O25564" s="146"/>
      <c r="P25564" s="146"/>
      <c r="Q25564" s="146"/>
      <c r="R25564" s="34"/>
      <c r="S25564" s="35"/>
      <c r="T25564" s="147"/>
    </row>
    <row r="25565">
      <c r="A25565" s="147"/>
      <c r="B25565" s="64"/>
      <c r="C25565" s="147" t="s">
        <v>217</v>
      </c>
      <c r="E25565" s="161"/>
      <c r="F25565" s="162"/>
      <c r="G25565" s="147"/>
      <c r="H25565" s="146"/>
      <c r="J25565" s="146"/>
      <c r="L25565" s="150"/>
      <c r="N25565" s="163"/>
      <c r="O25565" s="146"/>
      <c r="P25565" s="146"/>
      <c r="Q25565" s="146"/>
      <c r="R25565" s="34"/>
      <c r="S25565" s="35"/>
      <c r="T25565" s="147"/>
    </row>
    <row r="25566">
      <c r="A25566" s="147"/>
      <c r="B25566" s="64"/>
      <c r="C25566" s="147" t="s">
        <v>217</v>
      </c>
      <c r="E25566" s="161"/>
      <c r="F25566" s="162"/>
      <c r="G25566" s="147"/>
      <c r="H25566" s="146"/>
      <c r="J25566" s="146"/>
      <c r="L25566" s="150"/>
      <c r="N25566" s="163"/>
      <c r="O25566" s="146"/>
      <c r="P25566" s="146"/>
      <c r="Q25566" s="146"/>
      <c r="R25566" s="34"/>
      <c r="S25566" s="35"/>
      <c r="T25566" s="147"/>
    </row>
    <row r="25567">
      <c r="A25567" s="147"/>
      <c r="B25567" s="64"/>
      <c r="C25567" s="147" t="s">
        <v>217</v>
      </c>
      <c r="E25567" s="161"/>
      <c r="F25567" s="162"/>
      <c r="G25567" s="147"/>
      <c r="H25567" s="146"/>
      <c r="J25567" s="146"/>
      <c r="L25567" s="150"/>
      <c r="N25567" s="163"/>
      <c r="O25567" s="146"/>
      <c r="P25567" s="146"/>
      <c r="Q25567" s="146"/>
      <c r="R25567" s="34"/>
      <c r="S25567" s="35"/>
      <c r="T25567" s="147"/>
    </row>
    <row r="25568">
      <c r="A25568" s="147"/>
      <c r="B25568" s="64"/>
      <c r="C25568" s="147" t="s">
        <v>217</v>
      </c>
      <c r="E25568" s="161"/>
      <c r="F25568" s="162"/>
      <c r="G25568" s="147"/>
      <c r="H25568" s="146"/>
      <c r="J25568" s="146"/>
      <c r="L25568" s="150"/>
      <c r="N25568" s="163"/>
      <c r="O25568" s="146"/>
      <c r="P25568" s="146"/>
      <c r="Q25568" s="146"/>
      <c r="R25568" s="34"/>
      <c r="S25568" s="35"/>
      <c r="T25568" s="147"/>
    </row>
    <row r="25569">
      <c r="A25569" s="147"/>
      <c r="B25569" s="64"/>
      <c r="C25569" s="147" t="s">
        <v>217</v>
      </c>
      <c r="E25569" s="161"/>
      <c r="F25569" s="162"/>
      <c r="G25569" s="147"/>
      <c r="H25569" s="146"/>
      <c r="J25569" s="146"/>
      <c r="L25569" s="150"/>
      <c r="N25569" s="163"/>
      <c r="O25569" s="146"/>
      <c r="P25569" s="146"/>
      <c r="Q25569" s="146"/>
      <c r="R25569" s="34"/>
      <c r="S25569" s="35"/>
      <c r="T25569" s="147"/>
    </row>
    <row r="25570">
      <c r="A25570" s="147"/>
      <c r="B25570" s="64"/>
      <c r="C25570" s="147" t="s">
        <v>217</v>
      </c>
      <c r="E25570" s="161"/>
      <c r="F25570" s="162"/>
      <c r="G25570" s="147"/>
      <c r="H25570" s="146"/>
      <c r="J25570" s="146"/>
      <c r="L25570" s="150"/>
      <c r="N25570" s="163"/>
      <c r="O25570" s="146"/>
      <c r="P25570" s="146"/>
      <c r="Q25570" s="146"/>
      <c r="R25570" s="34"/>
      <c r="S25570" s="35"/>
      <c r="T25570" s="147"/>
    </row>
    <row r="25571">
      <c r="A25571" s="147"/>
      <c r="B25571" s="64"/>
      <c r="C25571" s="147" t="s">
        <v>217</v>
      </c>
      <c r="E25571" s="161"/>
      <c r="F25571" s="162"/>
      <c r="G25571" s="147"/>
      <c r="H25571" s="146"/>
      <c r="J25571" s="146"/>
      <c r="L25571" s="150"/>
      <c r="N25571" s="163"/>
      <c r="O25571" s="146"/>
      <c r="P25571" s="146"/>
      <c r="Q25571" s="146"/>
      <c r="R25571" s="34"/>
      <c r="S25571" s="35"/>
      <c r="T25571" s="147"/>
    </row>
    <row r="25572">
      <c r="A25572" s="147"/>
      <c r="B25572" s="64"/>
      <c r="C25572" s="147" t="s">
        <v>217</v>
      </c>
      <c r="E25572" s="161"/>
      <c r="F25572" s="162"/>
      <c r="G25572" s="147"/>
      <c r="H25572" s="146"/>
      <c r="J25572" s="146"/>
      <c r="L25572" s="150"/>
      <c r="N25572" s="163"/>
      <c r="O25572" s="146"/>
      <c r="P25572" s="146"/>
      <c r="Q25572" s="146"/>
      <c r="R25572" s="34"/>
      <c r="S25572" s="35"/>
      <c r="T25572" s="147"/>
    </row>
    <row r="25573">
      <c r="A25573" s="147"/>
      <c r="B25573" s="64"/>
      <c r="C25573" s="147" t="s">
        <v>217</v>
      </c>
      <c r="E25573" s="161"/>
      <c r="F25573" s="162"/>
      <c r="G25573" s="147"/>
      <c r="H25573" s="146"/>
      <c r="J25573" s="146"/>
      <c r="L25573" s="150"/>
      <c r="N25573" s="163"/>
      <c r="O25573" s="146"/>
      <c r="P25573" s="146"/>
      <c r="Q25573" s="146"/>
      <c r="R25573" s="34"/>
      <c r="S25573" s="35"/>
      <c r="T25573" s="147"/>
    </row>
    <row r="25574">
      <c r="A25574" s="147"/>
      <c r="B25574" s="64"/>
      <c r="C25574" s="147" t="s">
        <v>217</v>
      </c>
      <c r="E25574" s="161"/>
      <c r="F25574" s="162"/>
      <c r="G25574" s="147"/>
      <c r="H25574" s="146"/>
      <c r="J25574" s="146"/>
      <c r="L25574" s="150"/>
      <c r="N25574" s="163"/>
      <c r="O25574" s="146"/>
      <c r="P25574" s="146"/>
      <c r="Q25574" s="146"/>
      <c r="R25574" s="34"/>
      <c r="S25574" s="35"/>
      <c r="T25574" s="147"/>
    </row>
    <row r="25575">
      <c r="A25575" s="147"/>
      <c r="B25575" s="64"/>
      <c r="C25575" s="147" t="s">
        <v>217</v>
      </c>
      <c r="E25575" s="161"/>
      <c r="F25575" s="162"/>
      <c r="G25575" s="147"/>
      <c r="H25575" s="146"/>
      <c r="J25575" s="146"/>
      <c r="L25575" s="150"/>
      <c r="N25575" s="163"/>
      <c r="O25575" s="146"/>
      <c r="P25575" s="146"/>
      <c r="Q25575" s="146"/>
      <c r="R25575" s="34"/>
      <c r="S25575" s="35"/>
      <c r="T25575" s="147"/>
    </row>
    <row r="25576">
      <c r="A25576" s="147"/>
      <c r="B25576" s="64"/>
      <c r="C25576" s="147" t="s">
        <v>217</v>
      </c>
      <c r="E25576" s="161"/>
      <c r="F25576" s="162"/>
      <c r="G25576" s="147"/>
      <c r="H25576" s="146"/>
      <c r="J25576" s="146"/>
      <c r="L25576" s="150"/>
      <c r="N25576" s="163"/>
      <c r="O25576" s="146"/>
      <c r="P25576" s="146"/>
      <c r="Q25576" s="146"/>
      <c r="R25576" s="34"/>
      <c r="S25576" s="35"/>
      <c r="T25576" s="147"/>
    </row>
    <row r="25577">
      <c r="A25577" s="147"/>
      <c r="B25577" s="64"/>
      <c r="C25577" s="147" t="s">
        <v>217</v>
      </c>
      <c r="E25577" s="161"/>
      <c r="F25577" s="162"/>
      <c r="G25577" s="147"/>
      <c r="H25577" s="146"/>
      <c r="J25577" s="146"/>
      <c r="L25577" s="150"/>
      <c r="N25577" s="163"/>
      <c r="O25577" s="146"/>
      <c r="P25577" s="146"/>
      <c r="Q25577" s="146"/>
      <c r="R25577" s="34"/>
      <c r="S25577" s="35"/>
      <c r="T25577" s="147"/>
    </row>
    <row r="25578">
      <c r="A25578" s="147"/>
      <c r="B25578" s="64"/>
      <c r="C25578" s="147" t="s">
        <v>217</v>
      </c>
      <c r="E25578" s="161"/>
      <c r="F25578" s="162"/>
      <c r="G25578" s="147"/>
      <c r="H25578" s="146"/>
      <c r="J25578" s="146"/>
      <c r="L25578" s="150"/>
      <c r="N25578" s="163"/>
      <c r="O25578" s="146"/>
      <c r="P25578" s="146"/>
      <c r="Q25578" s="146"/>
      <c r="R25578" s="34"/>
      <c r="S25578" s="35"/>
      <c r="T25578" s="147"/>
    </row>
    <row r="25579">
      <c r="A25579" s="147"/>
      <c r="B25579" s="64"/>
      <c r="C25579" s="147" t="s">
        <v>217</v>
      </c>
      <c r="E25579" s="161"/>
      <c r="F25579" s="162"/>
      <c r="G25579" s="147"/>
      <c r="H25579" s="146"/>
      <c r="J25579" s="146"/>
      <c r="L25579" s="150"/>
      <c r="N25579" s="163"/>
      <c r="O25579" s="146"/>
      <c r="P25579" s="146"/>
      <c r="Q25579" s="146"/>
      <c r="R25579" s="34"/>
      <c r="S25579" s="35"/>
      <c r="T25579" s="147"/>
    </row>
    <row r="25580">
      <c r="A25580" s="147"/>
      <c r="B25580" s="64"/>
      <c r="C25580" s="147" t="s">
        <v>217</v>
      </c>
      <c r="E25580" s="161"/>
      <c r="F25580" s="162"/>
      <c r="G25580" s="147"/>
      <c r="H25580" s="146"/>
      <c r="J25580" s="146"/>
      <c r="L25580" s="150"/>
      <c r="N25580" s="163"/>
      <c r="O25580" s="146"/>
      <c r="P25580" s="146"/>
      <c r="Q25580" s="146"/>
      <c r="R25580" s="34"/>
      <c r="S25580" s="35"/>
      <c r="T25580" s="147"/>
    </row>
    <row r="25581">
      <c r="A25581" s="147"/>
      <c r="B25581" s="64"/>
      <c r="C25581" s="147" t="s">
        <v>217</v>
      </c>
      <c r="E25581" s="161"/>
      <c r="F25581" s="162"/>
      <c r="G25581" s="147"/>
      <c r="H25581" s="146"/>
      <c r="J25581" s="146"/>
      <c r="L25581" s="150"/>
      <c r="N25581" s="163"/>
      <c r="O25581" s="146"/>
      <c r="P25581" s="146"/>
      <c r="Q25581" s="146"/>
      <c r="R25581" s="34"/>
      <c r="S25581" s="35"/>
      <c r="T25581" s="147"/>
    </row>
    <row r="25582">
      <c r="A25582" s="147"/>
      <c r="B25582" s="64"/>
      <c r="C25582" s="147" t="s">
        <v>217</v>
      </c>
      <c r="E25582" s="161"/>
      <c r="F25582" s="162"/>
      <c r="G25582" s="147"/>
      <c r="H25582" s="146"/>
      <c r="J25582" s="146"/>
      <c r="L25582" s="150"/>
      <c r="N25582" s="163"/>
      <c r="O25582" s="146"/>
      <c r="P25582" s="146"/>
      <c r="Q25582" s="146"/>
      <c r="R25582" s="34"/>
      <c r="S25582" s="35"/>
      <c r="T25582" s="147"/>
    </row>
    <row r="25583">
      <c r="A25583" s="147"/>
      <c r="B25583" s="64"/>
      <c r="C25583" s="147" t="s">
        <v>217</v>
      </c>
      <c r="E25583" s="161"/>
      <c r="F25583" s="162"/>
      <c r="G25583" s="147"/>
      <c r="H25583" s="146"/>
      <c r="J25583" s="146"/>
      <c r="L25583" s="150"/>
      <c r="N25583" s="163"/>
      <c r="O25583" s="146"/>
      <c r="P25583" s="146"/>
      <c r="Q25583" s="146"/>
      <c r="R25583" s="34"/>
      <c r="S25583" s="35"/>
      <c r="T25583" s="147"/>
    </row>
    <row r="25584">
      <c r="A25584" s="147"/>
      <c r="B25584" s="64"/>
      <c r="C25584" s="147" t="s">
        <v>217</v>
      </c>
      <c r="E25584" s="161"/>
      <c r="F25584" s="162"/>
      <c r="G25584" s="147"/>
      <c r="H25584" s="146"/>
      <c r="J25584" s="146"/>
      <c r="L25584" s="150"/>
      <c r="N25584" s="163"/>
      <c r="O25584" s="146"/>
      <c r="P25584" s="146"/>
      <c r="Q25584" s="146"/>
      <c r="R25584" s="34"/>
      <c r="S25584" s="35"/>
      <c r="T25584" s="147"/>
    </row>
    <row r="25585">
      <c r="A25585" s="147"/>
      <c r="B25585" s="64"/>
      <c r="C25585" s="147" t="s">
        <v>217</v>
      </c>
      <c r="E25585" s="161"/>
      <c r="F25585" s="162"/>
      <c r="G25585" s="147"/>
      <c r="H25585" s="146"/>
      <c r="J25585" s="146"/>
      <c r="L25585" s="150"/>
      <c r="N25585" s="163"/>
      <c r="O25585" s="146"/>
      <c r="P25585" s="146"/>
      <c r="Q25585" s="146"/>
      <c r="R25585" s="34"/>
      <c r="S25585" s="35"/>
      <c r="T25585" s="147"/>
    </row>
    <row r="25586">
      <c r="A25586" s="147"/>
      <c r="B25586" s="64"/>
      <c r="C25586" s="147" t="s">
        <v>217</v>
      </c>
      <c r="E25586" s="161"/>
      <c r="F25586" s="162"/>
      <c r="G25586" s="147"/>
      <c r="H25586" s="146"/>
      <c r="J25586" s="146"/>
      <c r="L25586" s="150"/>
      <c r="N25586" s="163"/>
      <c r="O25586" s="146"/>
      <c r="P25586" s="146"/>
      <c r="Q25586" s="146"/>
      <c r="R25586" s="34"/>
      <c r="S25586" s="35"/>
      <c r="T25586" s="147"/>
    </row>
    <row r="25587">
      <c r="A25587" s="147"/>
      <c r="B25587" s="64"/>
      <c r="C25587" s="147" t="s">
        <v>217</v>
      </c>
      <c r="E25587" s="161"/>
      <c r="F25587" s="162"/>
      <c r="G25587" s="147"/>
      <c r="H25587" s="146"/>
      <c r="J25587" s="146"/>
      <c r="L25587" s="150"/>
      <c r="N25587" s="163"/>
      <c r="O25587" s="146"/>
      <c r="P25587" s="146"/>
      <c r="Q25587" s="146"/>
      <c r="R25587" s="34"/>
      <c r="S25587" s="35"/>
      <c r="T25587" s="147"/>
    </row>
    <row r="25588">
      <c r="A25588" s="147"/>
      <c r="B25588" s="64"/>
      <c r="C25588" s="147" t="s">
        <v>217</v>
      </c>
      <c r="E25588" s="161"/>
      <c r="F25588" s="162"/>
      <c r="G25588" s="147"/>
      <c r="H25588" s="146"/>
      <c r="J25588" s="146"/>
      <c r="L25588" s="150"/>
      <c r="N25588" s="163"/>
      <c r="O25588" s="146"/>
      <c r="P25588" s="146"/>
      <c r="Q25588" s="146"/>
      <c r="R25588" s="34"/>
      <c r="S25588" s="35"/>
      <c r="T25588" s="147"/>
    </row>
    <row r="25589">
      <c r="A25589" s="147"/>
      <c r="B25589" s="64"/>
      <c r="C25589" s="147" t="s">
        <v>217</v>
      </c>
      <c r="E25589" s="161"/>
      <c r="F25589" s="162"/>
      <c r="G25589" s="147"/>
      <c r="H25589" s="146"/>
      <c r="J25589" s="146"/>
      <c r="L25589" s="150"/>
      <c r="N25589" s="163"/>
      <c r="O25589" s="146"/>
      <c r="P25589" s="146"/>
      <c r="Q25589" s="146"/>
      <c r="R25589" s="34"/>
      <c r="S25589" s="35"/>
      <c r="T25589" s="147"/>
    </row>
    <row r="25590">
      <c r="A25590" s="147"/>
      <c r="B25590" s="64"/>
      <c r="C25590" s="147" t="s">
        <v>217</v>
      </c>
      <c r="E25590" s="161"/>
      <c r="F25590" s="162"/>
      <c r="G25590" s="147"/>
      <c r="H25590" s="146"/>
      <c r="J25590" s="146"/>
      <c r="L25590" s="150"/>
      <c r="N25590" s="163"/>
      <c r="O25590" s="146"/>
      <c r="P25590" s="146"/>
      <c r="Q25590" s="146"/>
      <c r="R25590" s="34"/>
      <c r="S25590" s="35"/>
      <c r="T25590" s="147"/>
    </row>
    <row r="25591">
      <c r="A25591" s="147"/>
      <c r="B25591" s="64"/>
      <c r="C25591" s="147" t="s">
        <v>217</v>
      </c>
      <c r="E25591" s="161"/>
      <c r="F25591" s="162"/>
      <c r="G25591" s="147"/>
      <c r="H25591" s="146"/>
      <c r="J25591" s="146"/>
      <c r="L25591" s="150"/>
      <c r="N25591" s="163"/>
      <c r="O25591" s="146"/>
      <c r="P25591" s="146"/>
      <c r="Q25591" s="146"/>
      <c r="R25591" s="34"/>
      <c r="S25591" s="35"/>
      <c r="T25591" s="147"/>
    </row>
    <row r="25592">
      <c r="A25592" s="147"/>
      <c r="B25592" s="64"/>
      <c r="C25592" s="147" t="s">
        <v>217</v>
      </c>
      <c r="E25592" s="161"/>
      <c r="F25592" s="162"/>
      <c r="G25592" s="147"/>
      <c r="H25592" s="146"/>
      <c r="J25592" s="146"/>
      <c r="L25592" s="150"/>
      <c r="N25592" s="163"/>
      <c r="O25592" s="146"/>
      <c r="P25592" s="146"/>
      <c r="Q25592" s="146"/>
      <c r="R25592" s="34"/>
      <c r="S25592" s="35"/>
      <c r="T25592" s="147"/>
    </row>
    <row r="25593">
      <c r="A25593" s="147"/>
      <c r="B25593" s="64"/>
      <c r="C25593" s="147" t="s">
        <v>217</v>
      </c>
      <c r="E25593" s="161"/>
      <c r="F25593" s="162"/>
      <c r="G25593" s="147"/>
      <c r="H25593" s="146"/>
      <c r="J25593" s="146"/>
      <c r="L25593" s="150"/>
      <c r="N25593" s="163"/>
      <c r="O25593" s="146"/>
      <c r="P25593" s="146"/>
      <c r="Q25593" s="146"/>
      <c r="R25593" s="34"/>
      <c r="S25593" s="35"/>
      <c r="T25593" s="147"/>
    </row>
    <row r="25594">
      <c r="A25594" s="147"/>
      <c r="B25594" s="64"/>
      <c r="C25594" s="147" t="s">
        <v>217</v>
      </c>
      <c r="E25594" s="161"/>
      <c r="F25594" s="162"/>
      <c r="G25594" s="147"/>
      <c r="H25594" s="146"/>
      <c r="J25594" s="146"/>
      <c r="L25594" s="150"/>
      <c r="N25594" s="163"/>
      <c r="O25594" s="146"/>
      <c r="P25594" s="146"/>
      <c r="Q25594" s="146"/>
      <c r="R25594" s="34"/>
      <c r="S25594" s="35"/>
      <c r="T25594" s="147"/>
    </row>
    <row r="25595">
      <c r="A25595" s="147"/>
      <c r="B25595" s="64"/>
      <c r="C25595" s="147" t="s">
        <v>217</v>
      </c>
      <c r="E25595" s="161"/>
      <c r="F25595" s="162"/>
      <c r="G25595" s="147"/>
      <c r="H25595" s="146"/>
      <c r="J25595" s="146"/>
      <c r="L25595" s="150"/>
      <c r="N25595" s="163"/>
      <c r="O25595" s="146"/>
      <c r="P25595" s="146"/>
      <c r="Q25595" s="146"/>
      <c r="R25595" s="34"/>
      <c r="S25595" s="35"/>
      <c r="T25595" s="147"/>
    </row>
    <row r="25596">
      <c r="A25596" s="147"/>
      <c r="B25596" s="64"/>
      <c r="C25596" s="147" t="s">
        <v>217</v>
      </c>
      <c r="E25596" s="161"/>
      <c r="F25596" s="162"/>
      <c r="G25596" s="147"/>
      <c r="H25596" s="146"/>
      <c r="J25596" s="146"/>
      <c r="L25596" s="150"/>
      <c r="N25596" s="163"/>
      <c r="O25596" s="146"/>
      <c r="P25596" s="146"/>
      <c r="Q25596" s="146"/>
      <c r="R25596" s="34"/>
      <c r="S25596" s="35"/>
      <c r="T25596" s="147"/>
    </row>
    <row r="25597">
      <c r="A25597" s="147"/>
      <c r="B25597" s="64"/>
      <c r="C25597" s="147" t="s">
        <v>217</v>
      </c>
      <c r="E25597" s="161"/>
      <c r="F25597" s="162"/>
      <c r="G25597" s="147"/>
      <c r="H25597" s="146"/>
      <c r="J25597" s="146"/>
      <c r="L25597" s="150"/>
      <c r="N25597" s="163"/>
      <c r="O25597" s="146"/>
      <c r="P25597" s="146"/>
      <c r="Q25597" s="146"/>
      <c r="R25597" s="34"/>
      <c r="S25597" s="35"/>
      <c r="T25597" s="147"/>
    </row>
    <row r="25598">
      <c r="A25598" s="147"/>
      <c r="B25598" s="64"/>
      <c r="C25598" s="147" t="s">
        <v>217</v>
      </c>
      <c r="E25598" s="161"/>
      <c r="F25598" s="162"/>
      <c r="G25598" s="147"/>
      <c r="H25598" s="146"/>
      <c r="J25598" s="146"/>
      <c r="L25598" s="150"/>
      <c r="N25598" s="163"/>
      <c r="O25598" s="146"/>
      <c r="P25598" s="146"/>
      <c r="Q25598" s="146"/>
      <c r="R25598" s="34"/>
      <c r="S25598" s="35"/>
      <c r="T25598" s="147"/>
    </row>
    <row r="25599">
      <c r="A25599" s="147"/>
      <c r="B25599" s="64"/>
      <c r="C25599" s="147" t="s">
        <v>217</v>
      </c>
      <c r="E25599" s="161"/>
      <c r="F25599" s="162"/>
      <c r="G25599" s="147"/>
      <c r="H25599" s="146"/>
      <c r="J25599" s="146"/>
      <c r="L25599" s="150"/>
      <c r="N25599" s="163"/>
      <c r="O25599" s="146"/>
      <c r="P25599" s="146"/>
      <c r="Q25599" s="146"/>
      <c r="R25599" s="34"/>
      <c r="S25599" s="35"/>
      <c r="T25599" s="147"/>
    </row>
    <row r="25600">
      <c r="A25600" s="147"/>
      <c r="B25600" s="64"/>
      <c r="C25600" s="147" t="s">
        <v>217</v>
      </c>
      <c r="E25600" s="161"/>
      <c r="F25600" s="162"/>
      <c r="G25600" s="147"/>
      <c r="H25600" s="146"/>
      <c r="J25600" s="146"/>
      <c r="L25600" s="150"/>
      <c r="N25600" s="163"/>
      <c r="O25600" s="146"/>
      <c r="P25600" s="146"/>
      <c r="Q25600" s="146"/>
      <c r="R25600" s="34"/>
      <c r="S25600" s="35"/>
      <c r="T25600" s="147"/>
    </row>
    <row r="25601">
      <c r="A25601" s="147"/>
      <c r="B25601" s="64"/>
      <c r="C25601" s="147" t="s">
        <v>217</v>
      </c>
      <c r="E25601" s="161"/>
      <c r="F25601" s="162"/>
      <c r="G25601" s="147"/>
      <c r="H25601" s="146"/>
      <c r="J25601" s="146"/>
      <c r="L25601" s="150"/>
      <c r="N25601" s="163"/>
      <c r="O25601" s="146"/>
      <c r="P25601" s="146"/>
      <c r="Q25601" s="146"/>
      <c r="R25601" s="34"/>
      <c r="S25601" s="35"/>
      <c r="T25601" s="147"/>
    </row>
    <row r="25602">
      <c r="A25602" s="147"/>
      <c r="B25602" s="64"/>
      <c r="C25602" s="147" t="s">
        <v>217</v>
      </c>
      <c r="E25602" s="161"/>
      <c r="F25602" s="162"/>
      <c r="G25602" s="147"/>
      <c r="H25602" s="146"/>
      <c r="J25602" s="146"/>
      <c r="L25602" s="150"/>
      <c r="N25602" s="163"/>
      <c r="O25602" s="146"/>
      <c r="P25602" s="146"/>
      <c r="Q25602" s="146"/>
      <c r="R25602" s="34"/>
      <c r="S25602" s="35"/>
      <c r="T25602" s="147"/>
    </row>
    <row r="25603">
      <c r="A25603" s="147"/>
      <c r="B25603" s="64"/>
      <c r="C25603" s="147" t="s">
        <v>217</v>
      </c>
      <c r="E25603" s="161"/>
      <c r="F25603" s="162"/>
      <c r="G25603" s="147"/>
      <c r="H25603" s="146"/>
      <c r="J25603" s="146"/>
      <c r="L25603" s="150"/>
      <c r="N25603" s="163"/>
      <c r="O25603" s="146"/>
      <c r="P25603" s="146"/>
      <c r="Q25603" s="146"/>
      <c r="R25603" s="34"/>
      <c r="S25603" s="35"/>
      <c r="T25603" s="147"/>
    </row>
    <row r="25604">
      <c r="A25604" s="147"/>
      <c r="B25604" s="64"/>
      <c r="C25604" s="147" t="s">
        <v>217</v>
      </c>
      <c r="E25604" s="161"/>
      <c r="F25604" s="162"/>
      <c r="G25604" s="147"/>
      <c r="H25604" s="146"/>
      <c r="J25604" s="146"/>
      <c r="L25604" s="150"/>
      <c r="N25604" s="163"/>
      <c r="O25604" s="146"/>
      <c r="P25604" s="146"/>
      <c r="Q25604" s="146"/>
      <c r="R25604" s="34"/>
      <c r="S25604" s="35"/>
      <c r="T25604" s="147"/>
    </row>
    <row r="25605">
      <c r="A25605" s="147"/>
      <c r="B25605" s="64"/>
      <c r="C25605" s="147" t="s">
        <v>217</v>
      </c>
      <c r="E25605" s="161"/>
      <c r="F25605" s="162"/>
      <c r="G25605" s="147"/>
      <c r="H25605" s="146"/>
      <c r="J25605" s="146"/>
      <c r="L25605" s="150"/>
      <c r="N25605" s="163"/>
      <c r="O25605" s="146"/>
      <c r="P25605" s="146"/>
      <c r="Q25605" s="146"/>
      <c r="R25605" s="34"/>
      <c r="S25605" s="35"/>
      <c r="T25605" s="147"/>
    </row>
    <row r="25606">
      <c r="A25606" s="147"/>
      <c r="B25606" s="64"/>
      <c r="C25606" s="147" t="s">
        <v>217</v>
      </c>
      <c r="E25606" s="161"/>
      <c r="F25606" s="162"/>
      <c r="G25606" s="147"/>
      <c r="H25606" s="146"/>
      <c r="J25606" s="146"/>
      <c r="L25606" s="150"/>
      <c r="N25606" s="163"/>
      <c r="O25606" s="146"/>
      <c r="P25606" s="146"/>
      <c r="Q25606" s="146"/>
      <c r="R25606" s="34"/>
      <c r="S25606" s="35"/>
      <c r="T25606" s="147"/>
    </row>
    <row r="25607">
      <c r="A25607" s="147"/>
      <c r="B25607" s="64"/>
      <c r="C25607" s="147" t="s">
        <v>217</v>
      </c>
      <c r="E25607" s="161"/>
      <c r="F25607" s="162"/>
      <c r="G25607" s="147"/>
      <c r="H25607" s="146"/>
      <c r="J25607" s="146"/>
      <c r="L25607" s="150"/>
      <c r="N25607" s="163"/>
      <c r="O25607" s="146"/>
      <c r="P25607" s="146"/>
      <c r="Q25607" s="146"/>
      <c r="R25607" s="34"/>
      <c r="S25607" s="35"/>
      <c r="T25607" s="147"/>
    </row>
    <row r="25608">
      <c r="A25608" s="147"/>
      <c r="B25608" s="64"/>
      <c r="C25608" s="147" t="s">
        <v>217</v>
      </c>
      <c r="E25608" s="161"/>
      <c r="F25608" s="162"/>
      <c r="G25608" s="147"/>
      <c r="H25608" s="146"/>
      <c r="J25608" s="146"/>
      <c r="L25608" s="150"/>
      <c r="N25608" s="163"/>
      <c r="O25608" s="146"/>
      <c r="P25608" s="146"/>
      <c r="Q25608" s="146"/>
      <c r="R25608" s="34"/>
      <c r="S25608" s="35"/>
      <c r="T25608" s="147"/>
    </row>
    <row r="25609">
      <c r="A25609" s="147"/>
      <c r="B25609" s="64"/>
      <c r="C25609" s="147" t="s">
        <v>217</v>
      </c>
      <c r="E25609" s="161"/>
      <c r="F25609" s="162"/>
      <c r="G25609" s="147"/>
      <c r="H25609" s="146"/>
      <c r="J25609" s="146"/>
      <c r="L25609" s="150"/>
      <c r="N25609" s="163"/>
      <c r="O25609" s="146"/>
      <c r="P25609" s="146"/>
      <c r="Q25609" s="146"/>
      <c r="R25609" s="34"/>
      <c r="S25609" s="35"/>
      <c r="T25609" s="147"/>
    </row>
    <row r="25610">
      <c r="A25610" s="147"/>
      <c r="B25610" s="64"/>
      <c r="C25610" s="147" t="s">
        <v>217</v>
      </c>
      <c r="E25610" s="161"/>
      <c r="F25610" s="162"/>
      <c r="G25610" s="147"/>
      <c r="H25610" s="146"/>
      <c r="J25610" s="146"/>
      <c r="L25610" s="150"/>
      <c r="N25610" s="163"/>
      <c r="O25610" s="146"/>
      <c r="P25610" s="146"/>
      <c r="Q25610" s="146"/>
      <c r="R25610" s="34"/>
      <c r="S25610" s="35"/>
      <c r="T25610" s="147"/>
    </row>
    <row r="25611">
      <c r="A25611" s="147"/>
      <c r="B25611" s="64"/>
      <c r="C25611" s="147" t="s">
        <v>217</v>
      </c>
      <c r="E25611" s="161"/>
      <c r="F25611" s="162"/>
      <c r="G25611" s="147"/>
      <c r="H25611" s="146"/>
      <c r="J25611" s="146"/>
      <c r="L25611" s="150"/>
      <c r="N25611" s="163"/>
      <c r="O25611" s="146"/>
      <c r="P25611" s="146"/>
      <c r="Q25611" s="146"/>
      <c r="R25611" s="34"/>
      <c r="S25611" s="35"/>
      <c r="T25611" s="147"/>
    </row>
    <row r="25612">
      <c r="A25612" s="147"/>
      <c r="B25612" s="64"/>
      <c r="C25612" s="147" t="s">
        <v>217</v>
      </c>
      <c r="E25612" s="161"/>
      <c r="F25612" s="162"/>
      <c r="G25612" s="147"/>
      <c r="H25612" s="146"/>
      <c r="J25612" s="146"/>
      <c r="L25612" s="150"/>
      <c r="N25612" s="163"/>
      <c r="O25612" s="146"/>
      <c r="P25612" s="146"/>
      <c r="Q25612" s="146"/>
      <c r="R25612" s="34"/>
      <c r="S25612" s="35"/>
      <c r="T25612" s="147"/>
    </row>
    <row r="25613">
      <c r="A25613" s="147"/>
      <c r="B25613" s="64"/>
      <c r="C25613" s="147" t="s">
        <v>217</v>
      </c>
      <c r="E25613" s="161"/>
      <c r="F25613" s="162"/>
      <c r="G25613" s="147"/>
      <c r="H25613" s="146"/>
      <c r="J25613" s="146"/>
      <c r="L25613" s="150"/>
      <c r="N25613" s="163"/>
      <c r="O25613" s="146"/>
      <c r="P25613" s="146"/>
      <c r="Q25613" s="146"/>
      <c r="R25613" s="34"/>
      <c r="S25613" s="35"/>
      <c r="T25613" s="147"/>
    </row>
    <row r="25614">
      <c r="A25614" s="147"/>
      <c r="B25614" s="64"/>
      <c r="C25614" s="147" t="s">
        <v>217</v>
      </c>
      <c r="E25614" s="161"/>
      <c r="F25614" s="162"/>
      <c r="G25614" s="147"/>
      <c r="H25614" s="146"/>
      <c r="J25614" s="146"/>
      <c r="L25614" s="150"/>
      <c r="N25614" s="163"/>
      <c r="O25614" s="146"/>
      <c r="P25614" s="146"/>
      <c r="Q25614" s="146"/>
      <c r="R25614" s="34"/>
      <c r="S25614" s="35"/>
      <c r="T25614" s="147"/>
    </row>
    <row r="25615">
      <c r="A25615" s="147"/>
      <c r="B25615" s="64"/>
      <c r="C25615" s="147" t="s">
        <v>217</v>
      </c>
      <c r="E25615" s="161"/>
      <c r="F25615" s="162"/>
      <c r="G25615" s="147"/>
      <c r="H25615" s="146"/>
      <c r="J25615" s="146"/>
      <c r="L25615" s="150"/>
      <c r="N25615" s="163"/>
      <c r="O25615" s="146"/>
      <c r="P25615" s="146"/>
      <c r="Q25615" s="146"/>
      <c r="R25615" s="34"/>
      <c r="S25615" s="35"/>
      <c r="T25615" s="147"/>
    </row>
    <row r="25616">
      <c r="A25616" s="147"/>
      <c r="B25616" s="64"/>
      <c r="C25616" s="147" t="s">
        <v>217</v>
      </c>
      <c r="E25616" s="161"/>
      <c r="F25616" s="162"/>
      <c r="G25616" s="147"/>
      <c r="H25616" s="146"/>
      <c r="J25616" s="146"/>
      <c r="L25616" s="150"/>
      <c r="N25616" s="163"/>
      <c r="O25616" s="146"/>
      <c r="P25616" s="146"/>
      <c r="Q25616" s="146"/>
      <c r="R25616" s="34"/>
      <c r="S25616" s="35"/>
      <c r="T25616" s="147"/>
    </row>
    <row r="25617">
      <c r="A25617" s="147"/>
      <c r="B25617" s="64"/>
      <c r="C25617" s="147" t="s">
        <v>217</v>
      </c>
      <c r="E25617" s="161"/>
      <c r="F25617" s="162"/>
      <c r="G25617" s="147"/>
      <c r="H25617" s="146"/>
      <c r="J25617" s="146"/>
      <c r="L25617" s="150"/>
      <c r="N25617" s="163"/>
      <c r="O25617" s="146"/>
      <c r="P25617" s="146"/>
      <c r="Q25617" s="146"/>
      <c r="R25617" s="34"/>
      <c r="S25617" s="35"/>
      <c r="T25617" s="147"/>
    </row>
    <row r="25618">
      <c r="A25618" s="147"/>
      <c r="B25618" s="64"/>
      <c r="C25618" s="147" t="s">
        <v>217</v>
      </c>
      <c r="E25618" s="161"/>
      <c r="F25618" s="162"/>
      <c r="G25618" s="147"/>
      <c r="H25618" s="146"/>
      <c r="J25618" s="146"/>
      <c r="L25618" s="150"/>
      <c r="N25618" s="163"/>
      <c r="O25618" s="146"/>
      <c r="P25618" s="146"/>
      <c r="Q25618" s="146"/>
      <c r="R25618" s="34"/>
      <c r="S25618" s="35"/>
      <c r="T25618" s="147"/>
    </row>
    <row r="25619">
      <c r="A25619" s="147"/>
      <c r="B25619" s="64"/>
      <c r="C25619" s="147" t="s">
        <v>217</v>
      </c>
      <c r="E25619" s="161"/>
      <c r="F25619" s="162"/>
      <c r="G25619" s="147"/>
      <c r="H25619" s="146"/>
      <c r="J25619" s="146"/>
      <c r="L25619" s="150"/>
      <c r="N25619" s="163"/>
      <c r="O25619" s="146"/>
      <c r="P25619" s="146"/>
      <c r="Q25619" s="146"/>
      <c r="R25619" s="34"/>
      <c r="S25619" s="35"/>
      <c r="T25619" s="147"/>
    </row>
    <row r="25620">
      <c r="A25620" s="147"/>
      <c r="B25620" s="64"/>
      <c r="C25620" s="147" t="s">
        <v>217</v>
      </c>
      <c r="E25620" s="161"/>
      <c r="F25620" s="162"/>
      <c r="G25620" s="147"/>
      <c r="H25620" s="146"/>
      <c r="J25620" s="146"/>
      <c r="L25620" s="150"/>
      <c r="N25620" s="163"/>
      <c r="O25620" s="146"/>
      <c r="P25620" s="146"/>
      <c r="Q25620" s="146"/>
      <c r="R25620" s="34"/>
      <c r="S25620" s="35"/>
      <c r="T25620" s="147"/>
    </row>
    <row r="25621">
      <c r="A25621" s="147"/>
      <c r="B25621" s="64"/>
      <c r="C25621" s="147" t="s">
        <v>217</v>
      </c>
      <c r="E25621" s="161"/>
      <c r="F25621" s="162"/>
      <c r="G25621" s="147"/>
      <c r="H25621" s="146"/>
      <c r="J25621" s="146"/>
      <c r="L25621" s="150"/>
      <c r="N25621" s="163"/>
      <c r="O25621" s="146"/>
      <c r="P25621" s="146"/>
      <c r="Q25621" s="146"/>
      <c r="R25621" s="34"/>
      <c r="S25621" s="35"/>
      <c r="T25621" s="147"/>
    </row>
    <row r="25622">
      <c r="A25622" s="147"/>
      <c r="B25622" s="64"/>
      <c r="C25622" s="147" t="s">
        <v>217</v>
      </c>
      <c r="E25622" s="161"/>
      <c r="F25622" s="162"/>
      <c r="G25622" s="147"/>
      <c r="H25622" s="146"/>
      <c r="J25622" s="146"/>
      <c r="L25622" s="150"/>
      <c r="N25622" s="163"/>
      <c r="O25622" s="146"/>
      <c r="P25622" s="146"/>
      <c r="Q25622" s="146"/>
      <c r="R25622" s="34"/>
      <c r="S25622" s="35"/>
      <c r="T25622" s="147"/>
    </row>
    <row r="25623">
      <c r="A25623" s="147"/>
      <c r="B25623" s="64"/>
      <c r="C25623" s="147" t="s">
        <v>217</v>
      </c>
      <c r="E25623" s="161"/>
      <c r="F25623" s="162"/>
      <c r="G25623" s="147"/>
      <c r="H25623" s="146"/>
      <c r="J25623" s="146"/>
      <c r="L25623" s="150"/>
      <c r="N25623" s="163"/>
      <c r="O25623" s="146"/>
      <c r="P25623" s="146"/>
      <c r="Q25623" s="146"/>
      <c r="R25623" s="34"/>
      <c r="S25623" s="35"/>
      <c r="T25623" s="147"/>
    </row>
    <row r="25624">
      <c r="A25624" s="147"/>
      <c r="B25624" s="64"/>
      <c r="C25624" s="147" t="s">
        <v>217</v>
      </c>
      <c r="E25624" s="161"/>
      <c r="F25624" s="162"/>
      <c r="G25624" s="147"/>
      <c r="H25624" s="146"/>
      <c r="J25624" s="146"/>
      <c r="L25624" s="150"/>
      <c r="N25624" s="163"/>
      <c r="O25624" s="146"/>
      <c r="P25624" s="146"/>
      <c r="Q25624" s="146"/>
      <c r="R25624" s="34"/>
      <c r="S25624" s="35"/>
      <c r="T25624" s="147"/>
    </row>
    <row r="25625">
      <c r="A25625" s="147"/>
      <c r="B25625" s="64"/>
      <c r="C25625" s="147" t="s">
        <v>217</v>
      </c>
      <c r="E25625" s="161"/>
      <c r="F25625" s="162"/>
      <c r="G25625" s="147"/>
      <c r="H25625" s="146"/>
      <c r="J25625" s="146"/>
      <c r="L25625" s="150"/>
      <c r="N25625" s="163"/>
      <c r="O25625" s="146"/>
      <c r="P25625" s="146"/>
      <c r="Q25625" s="146"/>
      <c r="R25625" s="34"/>
      <c r="S25625" s="35"/>
      <c r="T25625" s="147"/>
    </row>
    <row r="25626">
      <c r="A25626" s="147"/>
      <c r="B25626" s="64"/>
      <c r="C25626" s="147" t="s">
        <v>217</v>
      </c>
      <c r="E25626" s="161"/>
      <c r="F25626" s="162"/>
      <c r="G25626" s="147"/>
      <c r="H25626" s="146"/>
      <c r="J25626" s="146"/>
      <c r="L25626" s="150"/>
      <c r="N25626" s="163"/>
      <c r="O25626" s="146"/>
      <c r="P25626" s="146"/>
      <c r="Q25626" s="146"/>
      <c r="R25626" s="34"/>
      <c r="S25626" s="35"/>
      <c r="T25626" s="147"/>
    </row>
    <row r="25627">
      <c r="A25627" s="147"/>
      <c r="B25627" s="64"/>
      <c r="C25627" s="147" t="s">
        <v>217</v>
      </c>
      <c r="E25627" s="161"/>
      <c r="F25627" s="162"/>
      <c r="G25627" s="147"/>
      <c r="H25627" s="146"/>
      <c r="J25627" s="146"/>
      <c r="L25627" s="150"/>
      <c r="N25627" s="163"/>
      <c r="O25627" s="146"/>
      <c r="P25627" s="146"/>
      <c r="Q25627" s="146"/>
      <c r="R25627" s="34"/>
      <c r="S25627" s="35"/>
      <c r="T25627" s="147"/>
    </row>
    <row r="25628">
      <c r="A25628" s="147"/>
      <c r="B25628" s="64"/>
      <c r="C25628" s="147" t="s">
        <v>217</v>
      </c>
      <c r="E25628" s="161"/>
      <c r="F25628" s="162"/>
      <c r="G25628" s="147"/>
      <c r="H25628" s="146"/>
      <c r="J25628" s="146"/>
      <c r="L25628" s="150"/>
      <c r="N25628" s="163"/>
      <c r="O25628" s="146"/>
      <c r="P25628" s="146"/>
      <c r="Q25628" s="146"/>
      <c r="R25628" s="34"/>
      <c r="S25628" s="35"/>
      <c r="T25628" s="147"/>
    </row>
    <row r="25629">
      <c r="A25629" s="147"/>
      <c r="B25629" s="64"/>
      <c r="C25629" s="147" t="s">
        <v>217</v>
      </c>
      <c r="E25629" s="161"/>
      <c r="F25629" s="162"/>
      <c r="G25629" s="147"/>
      <c r="H25629" s="146"/>
      <c r="J25629" s="146"/>
      <c r="L25629" s="150"/>
      <c r="N25629" s="163"/>
      <c r="O25629" s="146"/>
      <c r="P25629" s="146"/>
      <c r="Q25629" s="146"/>
      <c r="R25629" s="34"/>
      <c r="S25629" s="35"/>
      <c r="T25629" s="147"/>
    </row>
    <row r="25630">
      <c r="A25630" s="147"/>
      <c r="B25630" s="64"/>
      <c r="C25630" s="147" t="s">
        <v>217</v>
      </c>
      <c r="E25630" s="161"/>
      <c r="F25630" s="162"/>
      <c r="G25630" s="147"/>
      <c r="H25630" s="146"/>
      <c r="J25630" s="146"/>
      <c r="L25630" s="150"/>
      <c r="N25630" s="163"/>
      <c r="O25630" s="146"/>
      <c r="P25630" s="146"/>
      <c r="Q25630" s="146"/>
      <c r="R25630" s="34"/>
      <c r="S25630" s="35"/>
      <c r="T25630" s="147"/>
    </row>
    <row r="25631">
      <c r="A25631" s="147"/>
      <c r="B25631" s="64"/>
      <c r="C25631" s="147" t="s">
        <v>217</v>
      </c>
      <c r="E25631" s="161"/>
      <c r="F25631" s="162"/>
      <c r="G25631" s="147"/>
      <c r="H25631" s="146"/>
      <c r="J25631" s="146"/>
      <c r="L25631" s="150"/>
      <c r="N25631" s="163"/>
      <c r="O25631" s="146"/>
      <c r="P25631" s="146"/>
      <c r="Q25631" s="146"/>
      <c r="R25631" s="34"/>
      <c r="S25631" s="35"/>
      <c r="T25631" s="147"/>
    </row>
    <row r="25632">
      <c r="A25632" s="147"/>
      <c r="B25632" s="64"/>
      <c r="C25632" s="147" t="s">
        <v>217</v>
      </c>
      <c r="E25632" s="161"/>
      <c r="F25632" s="162"/>
      <c r="G25632" s="147"/>
      <c r="H25632" s="146"/>
      <c r="J25632" s="146"/>
      <c r="L25632" s="150"/>
      <c r="N25632" s="163"/>
      <c r="O25632" s="146"/>
      <c r="P25632" s="146"/>
      <c r="Q25632" s="146"/>
      <c r="R25632" s="34"/>
      <c r="S25632" s="35"/>
      <c r="T25632" s="147"/>
    </row>
    <row r="25633">
      <c r="A25633" s="147"/>
      <c r="B25633" s="64"/>
      <c r="C25633" s="147" t="s">
        <v>217</v>
      </c>
      <c r="E25633" s="161"/>
      <c r="F25633" s="162"/>
      <c r="G25633" s="147"/>
      <c r="H25633" s="146"/>
      <c r="J25633" s="146"/>
      <c r="L25633" s="150"/>
      <c r="N25633" s="163"/>
      <c r="O25633" s="146"/>
      <c r="P25633" s="146"/>
      <c r="Q25633" s="146"/>
      <c r="R25633" s="34"/>
      <c r="S25633" s="35"/>
      <c r="T25633" s="147"/>
    </row>
    <row r="25634">
      <c r="A25634" s="147"/>
      <c r="B25634" s="64"/>
      <c r="C25634" s="147" t="s">
        <v>217</v>
      </c>
      <c r="E25634" s="161"/>
      <c r="F25634" s="162"/>
      <c r="G25634" s="147"/>
      <c r="H25634" s="146"/>
      <c r="J25634" s="146"/>
      <c r="L25634" s="150"/>
      <c r="N25634" s="163"/>
      <c r="O25634" s="146"/>
      <c r="P25634" s="146"/>
      <c r="Q25634" s="146"/>
      <c r="R25634" s="34"/>
      <c r="S25634" s="35"/>
      <c r="T25634" s="147"/>
    </row>
    <row r="25635">
      <c r="A25635" s="147"/>
      <c r="B25635" s="64"/>
      <c r="C25635" s="147" t="s">
        <v>217</v>
      </c>
      <c r="E25635" s="161"/>
      <c r="F25635" s="162"/>
      <c r="G25635" s="147"/>
      <c r="H25635" s="146"/>
      <c r="J25635" s="146"/>
      <c r="L25635" s="150"/>
      <c r="N25635" s="163"/>
      <c r="O25635" s="146"/>
      <c r="P25635" s="146"/>
      <c r="Q25635" s="146"/>
      <c r="R25635" s="34"/>
      <c r="S25635" s="35"/>
      <c r="T25635" s="147"/>
    </row>
    <row r="25636">
      <c r="A25636" s="147"/>
      <c r="B25636" s="64"/>
      <c r="C25636" s="147" t="s">
        <v>217</v>
      </c>
      <c r="E25636" s="161"/>
      <c r="F25636" s="162"/>
      <c r="G25636" s="147"/>
      <c r="H25636" s="146"/>
      <c r="J25636" s="146"/>
      <c r="L25636" s="150"/>
      <c r="N25636" s="163"/>
      <c r="O25636" s="146"/>
      <c r="P25636" s="146"/>
      <c r="Q25636" s="146"/>
      <c r="R25636" s="34"/>
      <c r="S25636" s="35"/>
      <c r="T25636" s="147"/>
    </row>
    <row r="25637">
      <c r="A25637" s="147"/>
      <c r="B25637" s="64"/>
      <c r="C25637" s="147" t="s">
        <v>217</v>
      </c>
      <c r="E25637" s="161"/>
      <c r="F25637" s="162"/>
      <c r="G25637" s="147"/>
      <c r="H25637" s="146"/>
      <c r="J25637" s="146"/>
      <c r="L25637" s="150"/>
      <c r="N25637" s="163"/>
      <c r="O25637" s="146"/>
      <c r="P25637" s="146"/>
      <c r="Q25637" s="146"/>
      <c r="R25637" s="34"/>
      <c r="S25637" s="35"/>
      <c r="T25637" s="147"/>
    </row>
    <row r="25638">
      <c r="A25638" s="147"/>
      <c r="B25638" s="64"/>
      <c r="C25638" s="147" t="s">
        <v>217</v>
      </c>
      <c r="E25638" s="161"/>
      <c r="F25638" s="162"/>
      <c r="G25638" s="147"/>
      <c r="H25638" s="146"/>
      <c r="J25638" s="146"/>
      <c r="L25638" s="150"/>
      <c r="N25638" s="163"/>
      <c r="O25638" s="146"/>
      <c r="P25638" s="146"/>
      <c r="Q25638" s="146"/>
      <c r="R25638" s="34"/>
      <c r="S25638" s="35"/>
      <c r="T25638" s="147"/>
    </row>
    <row r="25639">
      <c r="A25639" s="147"/>
      <c r="B25639" s="64"/>
      <c r="C25639" s="147" t="s">
        <v>217</v>
      </c>
      <c r="E25639" s="161"/>
      <c r="F25639" s="162"/>
      <c r="G25639" s="147"/>
      <c r="H25639" s="146"/>
      <c r="J25639" s="146"/>
      <c r="L25639" s="150"/>
      <c r="N25639" s="163"/>
      <c r="O25639" s="146"/>
      <c r="P25639" s="146"/>
      <c r="Q25639" s="146"/>
      <c r="R25639" s="34"/>
      <c r="S25639" s="35"/>
      <c r="T25639" s="147"/>
    </row>
    <row r="25640">
      <c r="A25640" s="147"/>
      <c r="B25640" s="64"/>
      <c r="C25640" s="147" t="s">
        <v>217</v>
      </c>
      <c r="E25640" s="161"/>
      <c r="F25640" s="162"/>
      <c r="G25640" s="147"/>
      <c r="H25640" s="146"/>
      <c r="J25640" s="146"/>
      <c r="L25640" s="150"/>
      <c r="N25640" s="163"/>
      <c r="O25640" s="146"/>
      <c r="P25640" s="146"/>
      <c r="Q25640" s="146"/>
      <c r="R25640" s="34"/>
      <c r="S25640" s="35"/>
      <c r="T25640" s="147"/>
    </row>
    <row r="25641">
      <c r="A25641" s="147"/>
      <c r="B25641" s="64"/>
      <c r="C25641" s="147" t="s">
        <v>217</v>
      </c>
      <c r="E25641" s="161"/>
      <c r="F25641" s="162"/>
      <c r="G25641" s="147"/>
      <c r="H25641" s="146"/>
      <c r="J25641" s="146"/>
      <c r="L25641" s="150"/>
      <c r="N25641" s="163"/>
      <c r="O25641" s="146"/>
      <c r="P25641" s="146"/>
      <c r="Q25641" s="146"/>
      <c r="R25641" s="34"/>
      <c r="S25641" s="35"/>
      <c r="T25641" s="147"/>
    </row>
    <row r="25642">
      <c r="A25642" s="147"/>
      <c r="B25642" s="64"/>
      <c r="C25642" s="147" t="s">
        <v>217</v>
      </c>
      <c r="E25642" s="161"/>
      <c r="F25642" s="162"/>
      <c r="G25642" s="147"/>
      <c r="H25642" s="146"/>
      <c r="J25642" s="146"/>
      <c r="L25642" s="150"/>
      <c r="N25642" s="163"/>
      <c r="O25642" s="146"/>
      <c r="P25642" s="146"/>
      <c r="Q25642" s="146"/>
      <c r="R25642" s="34"/>
      <c r="S25642" s="35"/>
      <c r="T25642" s="147"/>
    </row>
    <row r="25643">
      <c r="A25643" s="147"/>
      <c r="B25643" s="64"/>
      <c r="C25643" s="147" t="s">
        <v>217</v>
      </c>
      <c r="E25643" s="161"/>
      <c r="F25643" s="162"/>
      <c r="G25643" s="147"/>
      <c r="H25643" s="146"/>
      <c r="J25643" s="146"/>
      <c r="L25643" s="150"/>
      <c r="N25643" s="163"/>
      <c r="O25643" s="146"/>
      <c r="P25643" s="146"/>
      <c r="Q25643" s="146"/>
      <c r="R25643" s="34"/>
      <c r="S25643" s="35"/>
      <c r="T25643" s="147"/>
    </row>
    <row r="25644">
      <c r="A25644" s="147"/>
      <c r="B25644" s="64"/>
      <c r="C25644" s="147" t="s">
        <v>217</v>
      </c>
      <c r="E25644" s="161"/>
      <c r="F25644" s="162"/>
      <c r="G25644" s="147"/>
      <c r="H25644" s="146"/>
      <c r="J25644" s="146"/>
      <c r="L25644" s="150"/>
      <c r="N25644" s="163"/>
      <c r="O25644" s="146"/>
      <c r="P25644" s="146"/>
      <c r="Q25644" s="146"/>
      <c r="R25644" s="34"/>
      <c r="S25644" s="35"/>
      <c r="T25644" s="147"/>
    </row>
    <row r="25645">
      <c r="A25645" s="147"/>
      <c r="B25645" s="64"/>
      <c r="C25645" s="147" t="s">
        <v>217</v>
      </c>
      <c r="E25645" s="161"/>
      <c r="F25645" s="162"/>
      <c r="G25645" s="147"/>
      <c r="H25645" s="146"/>
      <c r="J25645" s="146"/>
      <c r="L25645" s="150"/>
      <c r="N25645" s="163"/>
      <c r="O25645" s="146"/>
      <c r="P25645" s="146"/>
      <c r="Q25645" s="146"/>
      <c r="R25645" s="34"/>
      <c r="S25645" s="35"/>
      <c r="T25645" s="147"/>
    </row>
    <row r="25646">
      <c r="A25646" s="147"/>
      <c r="B25646" s="64"/>
      <c r="C25646" s="147" t="s">
        <v>217</v>
      </c>
      <c r="E25646" s="161"/>
      <c r="F25646" s="162"/>
      <c r="G25646" s="147"/>
      <c r="H25646" s="146"/>
      <c r="J25646" s="146"/>
      <c r="L25646" s="150"/>
      <c r="N25646" s="163"/>
      <c r="O25646" s="146"/>
      <c r="P25646" s="146"/>
      <c r="Q25646" s="146"/>
      <c r="R25646" s="34"/>
      <c r="S25646" s="35"/>
      <c r="T25646" s="147"/>
    </row>
    <row r="25647">
      <c r="A25647" s="147"/>
      <c r="B25647" s="64"/>
      <c r="C25647" s="147" t="s">
        <v>217</v>
      </c>
      <c r="E25647" s="161"/>
      <c r="F25647" s="162"/>
      <c r="G25647" s="147"/>
      <c r="H25647" s="146"/>
      <c r="J25647" s="146"/>
      <c r="L25647" s="150"/>
      <c r="N25647" s="163"/>
      <c r="O25647" s="146"/>
      <c r="P25647" s="146"/>
      <c r="Q25647" s="146"/>
      <c r="R25647" s="34"/>
      <c r="S25647" s="35"/>
      <c r="T25647" s="147"/>
    </row>
    <row r="25648">
      <c r="A25648" s="147"/>
      <c r="B25648" s="64"/>
      <c r="C25648" s="147" t="s">
        <v>217</v>
      </c>
      <c r="E25648" s="161"/>
      <c r="F25648" s="162"/>
      <c r="G25648" s="147"/>
      <c r="H25648" s="146"/>
      <c r="J25648" s="146"/>
      <c r="L25648" s="150"/>
      <c r="N25648" s="163"/>
      <c r="O25648" s="146"/>
      <c r="P25648" s="146"/>
      <c r="Q25648" s="146"/>
      <c r="R25648" s="34"/>
      <c r="S25648" s="35"/>
      <c r="T25648" s="147"/>
    </row>
    <row r="25649">
      <c r="A25649" s="147"/>
      <c r="B25649" s="64"/>
      <c r="C25649" s="147" t="s">
        <v>217</v>
      </c>
      <c r="E25649" s="161"/>
      <c r="F25649" s="162"/>
      <c r="G25649" s="147"/>
      <c r="H25649" s="146"/>
      <c r="J25649" s="146"/>
      <c r="L25649" s="150"/>
      <c r="N25649" s="163"/>
      <c r="O25649" s="146"/>
      <c r="P25649" s="146"/>
      <c r="Q25649" s="146"/>
      <c r="R25649" s="34"/>
      <c r="S25649" s="35"/>
      <c r="T25649" s="147"/>
    </row>
    <row r="25650">
      <c r="A25650" s="147"/>
      <c r="B25650" s="64"/>
      <c r="C25650" s="147" t="s">
        <v>217</v>
      </c>
      <c r="E25650" s="161"/>
      <c r="F25650" s="162"/>
      <c r="G25650" s="147"/>
      <c r="H25650" s="146"/>
      <c r="J25650" s="146"/>
      <c r="L25650" s="150"/>
      <c r="N25650" s="163"/>
      <c r="O25650" s="146"/>
      <c r="P25650" s="146"/>
      <c r="Q25650" s="146"/>
      <c r="R25650" s="34"/>
      <c r="S25650" s="35"/>
      <c r="T25650" s="147"/>
    </row>
    <row r="25651">
      <c r="A25651" s="147"/>
      <c r="B25651" s="64"/>
      <c r="C25651" s="147" t="s">
        <v>217</v>
      </c>
      <c r="E25651" s="161"/>
      <c r="F25651" s="162"/>
      <c r="G25651" s="147"/>
      <c r="H25651" s="146"/>
      <c r="J25651" s="146"/>
      <c r="L25651" s="150"/>
      <c r="N25651" s="163"/>
      <c r="O25651" s="146"/>
      <c r="P25651" s="146"/>
      <c r="Q25651" s="146"/>
      <c r="R25651" s="34"/>
      <c r="S25651" s="35"/>
      <c r="T25651" s="147"/>
    </row>
    <row r="25652">
      <c r="A25652" s="147"/>
      <c r="B25652" s="64"/>
      <c r="C25652" s="147" t="s">
        <v>217</v>
      </c>
      <c r="E25652" s="161"/>
      <c r="F25652" s="162"/>
      <c r="G25652" s="147"/>
      <c r="H25652" s="146"/>
      <c r="J25652" s="146"/>
      <c r="L25652" s="150"/>
      <c r="N25652" s="163"/>
      <c r="O25652" s="146"/>
      <c r="P25652" s="146"/>
      <c r="Q25652" s="146"/>
      <c r="R25652" s="34"/>
      <c r="S25652" s="35"/>
      <c r="T25652" s="147"/>
    </row>
    <row r="25653">
      <c r="A25653" s="147"/>
      <c r="B25653" s="64"/>
      <c r="C25653" s="147" t="s">
        <v>217</v>
      </c>
      <c r="E25653" s="161"/>
      <c r="F25653" s="162"/>
      <c r="G25653" s="147"/>
      <c r="H25653" s="146"/>
      <c r="J25653" s="146"/>
      <c r="L25653" s="150"/>
      <c r="N25653" s="163"/>
      <c r="O25653" s="146"/>
      <c r="P25653" s="146"/>
      <c r="Q25653" s="146"/>
      <c r="R25653" s="34"/>
      <c r="S25653" s="35"/>
      <c r="T25653" s="147"/>
    </row>
    <row r="25654">
      <c r="A25654" s="147"/>
      <c r="B25654" s="64"/>
      <c r="C25654" s="147" t="s">
        <v>217</v>
      </c>
      <c r="E25654" s="161"/>
      <c r="F25654" s="162"/>
      <c r="G25654" s="147"/>
      <c r="H25654" s="146"/>
      <c r="J25654" s="146"/>
      <c r="L25654" s="150"/>
      <c r="N25654" s="163"/>
      <c r="O25654" s="146"/>
      <c r="P25654" s="146"/>
      <c r="Q25654" s="146"/>
      <c r="R25654" s="34"/>
      <c r="S25654" s="35"/>
      <c r="T25654" s="147"/>
    </row>
    <row r="25655">
      <c r="A25655" s="147"/>
      <c r="B25655" s="64"/>
      <c r="C25655" s="147" t="s">
        <v>217</v>
      </c>
      <c r="E25655" s="161"/>
      <c r="F25655" s="162"/>
      <c r="G25655" s="147"/>
      <c r="H25655" s="146"/>
      <c r="J25655" s="146"/>
      <c r="L25655" s="150"/>
      <c r="N25655" s="163"/>
      <c r="O25655" s="146"/>
      <c r="P25655" s="146"/>
      <c r="Q25655" s="146"/>
      <c r="R25655" s="34"/>
      <c r="S25655" s="35"/>
      <c r="T25655" s="147"/>
    </row>
    <row r="25656">
      <c r="A25656" s="147"/>
      <c r="B25656" s="64"/>
      <c r="C25656" s="147" t="s">
        <v>217</v>
      </c>
      <c r="E25656" s="161"/>
      <c r="F25656" s="162"/>
      <c r="G25656" s="147"/>
      <c r="H25656" s="146"/>
      <c r="J25656" s="146"/>
      <c r="L25656" s="150"/>
      <c r="N25656" s="163"/>
      <c r="O25656" s="146"/>
      <c r="P25656" s="146"/>
      <c r="Q25656" s="146"/>
      <c r="R25656" s="34"/>
      <c r="S25656" s="35"/>
      <c r="T25656" s="147"/>
    </row>
    <row r="25657">
      <c r="A25657" s="147"/>
      <c r="B25657" s="64"/>
      <c r="C25657" s="147" t="s">
        <v>217</v>
      </c>
      <c r="E25657" s="161"/>
      <c r="F25657" s="162"/>
      <c r="G25657" s="147"/>
      <c r="H25657" s="146"/>
      <c r="J25657" s="146"/>
      <c r="L25657" s="150"/>
      <c r="N25657" s="163"/>
      <c r="O25657" s="146"/>
      <c r="P25657" s="146"/>
      <c r="Q25657" s="146"/>
      <c r="R25657" s="34"/>
      <c r="S25657" s="35"/>
      <c r="T25657" s="147"/>
    </row>
    <row r="25658">
      <c r="A25658" s="147"/>
      <c r="B25658" s="64"/>
      <c r="C25658" s="147" t="s">
        <v>217</v>
      </c>
      <c r="E25658" s="161"/>
      <c r="F25658" s="162"/>
      <c r="G25658" s="147"/>
      <c r="H25658" s="146"/>
      <c r="J25658" s="146"/>
      <c r="L25658" s="150"/>
      <c r="N25658" s="163"/>
      <c r="O25658" s="146"/>
      <c r="P25658" s="146"/>
      <c r="Q25658" s="146"/>
      <c r="R25658" s="34"/>
      <c r="S25658" s="35"/>
      <c r="T25658" s="147"/>
    </row>
    <row r="25659">
      <c r="A25659" s="147"/>
      <c r="B25659" s="64"/>
      <c r="C25659" s="147" t="s">
        <v>217</v>
      </c>
      <c r="E25659" s="161"/>
      <c r="F25659" s="162"/>
      <c r="G25659" s="147"/>
      <c r="H25659" s="146"/>
      <c r="J25659" s="146"/>
      <c r="L25659" s="150"/>
      <c r="N25659" s="163"/>
      <c r="O25659" s="146"/>
      <c r="P25659" s="146"/>
      <c r="Q25659" s="146"/>
      <c r="R25659" s="34"/>
      <c r="S25659" s="35"/>
      <c r="T25659" s="147"/>
    </row>
    <row r="25660">
      <c r="A25660" s="147"/>
      <c r="B25660" s="64"/>
      <c r="C25660" s="147" t="s">
        <v>217</v>
      </c>
      <c r="E25660" s="161"/>
      <c r="F25660" s="162"/>
      <c r="G25660" s="147"/>
      <c r="H25660" s="146"/>
      <c r="J25660" s="146"/>
      <c r="L25660" s="150"/>
      <c r="N25660" s="163"/>
      <c r="O25660" s="146"/>
      <c r="P25660" s="146"/>
      <c r="Q25660" s="146"/>
      <c r="R25660" s="34"/>
      <c r="S25660" s="35"/>
      <c r="T25660" s="147"/>
    </row>
    <row r="25661">
      <c r="A25661" s="147"/>
      <c r="B25661" s="64"/>
      <c r="C25661" s="147" t="s">
        <v>217</v>
      </c>
      <c r="E25661" s="161"/>
      <c r="F25661" s="162"/>
      <c r="G25661" s="147"/>
      <c r="H25661" s="146"/>
      <c r="J25661" s="146"/>
      <c r="L25661" s="150"/>
      <c r="N25661" s="163"/>
      <c r="O25661" s="146"/>
      <c r="P25661" s="146"/>
      <c r="Q25661" s="146"/>
      <c r="R25661" s="34"/>
      <c r="S25661" s="35"/>
      <c r="T25661" s="147"/>
    </row>
    <row r="25662">
      <c r="A25662" s="147"/>
      <c r="B25662" s="64"/>
      <c r="C25662" s="147" t="s">
        <v>217</v>
      </c>
      <c r="E25662" s="161"/>
      <c r="F25662" s="162"/>
      <c r="G25662" s="147"/>
      <c r="H25662" s="146"/>
      <c r="J25662" s="146"/>
      <c r="L25662" s="150"/>
      <c r="N25662" s="163"/>
      <c r="O25662" s="146"/>
      <c r="P25662" s="146"/>
      <c r="Q25662" s="146"/>
      <c r="R25662" s="34"/>
      <c r="S25662" s="35"/>
      <c r="T25662" s="147"/>
    </row>
    <row r="25663">
      <c r="A25663" s="147"/>
      <c r="B25663" s="64"/>
      <c r="C25663" s="147" t="s">
        <v>217</v>
      </c>
      <c r="E25663" s="161"/>
      <c r="F25663" s="162"/>
      <c r="G25663" s="147"/>
      <c r="H25663" s="146"/>
      <c r="J25663" s="146"/>
      <c r="L25663" s="150"/>
      <c r="N25663" s="163"/>
      <c r="O25663" s="146"/>
      <c r="P25663" s="146"/>
      <c r="Q25663" s="146"/>
      <c r="R25663" s="34"/>
      <c r="S25663" s="35"/>
      <c r="T25663" s="147"/>
    </row>
    <row r="25664">
      <c r="A25664" s="147"/>
      <c r="B25664" s="64"/>
      <c r="C25664" s="147" t="s">
        <v>217</v>
      </c>
      <c r="E25664" s="161"/>
      <c r="F25664" s="162"/>
      <c r="G25664" s="147"/>
      <c r="H25664" s="146"/>
      <c r="J25664" s="146"/>
      <c r="L25664" s="150"/>
      <c r="N25664" s="163"/>
      <c r="O25664" s="146"/>
      <c r="P25664" s="146"/>
      <c r="Q25664" s="146"/>
      <c r="R25664" s="34"/>
      <c r="S25664" s="35"/>
      <c r="T25664" s="147"/>
    </row>
    <row r="25665">
      <c r="A25665" s="147"/>
      <c r="B25665" s="64"/>
      <c r="C25665" s="147" t="s">
        <v>217</v>
      </c>
      <c r="E25665" s="161"/>
      <c r="F25665" s="162"/>
      <c r="G25665" s="147"/>
      <c r="H25665" s="146"/>
      <c r="J25665" s="146"/>
      <c r="L25665" s="150"/>
      <c r="N25665" s="163"/>
      <c r="O25665" s="146"/>
      <c r="P25665" s="146"/>
      <c r="Q25665" s="146"/>
      <c r="R25665" s="34"/>
      <c r="S25665" s="35"/>
      <c r="T25665" s="147"/>
    </row>
    <row r="25666">
      <c r="A25666" s="147"/>
      <c r="B25666" s="64"/>
      <c r="C25666" s="147" t="s">
        <v>217</v>
      </c>
      <c r="E25666" s="161"/>
      <c r="F25666" s="162"/>
      <c r="G25666" s="147"/>
      <c r="H25666" s="146"/>
      <c r="J25666" s="146"/>
      <c r="L25666" s="150"/>
      <c r="N25666" s="163"/>
      <c r="O25666" s="146"/>
      <c r="P25666" s="146"/>
      <c r="Q25666" s="146"/>
      <c r="R25666" s="34"/>
      <c r="S25666" s="35"/>
      <c r="T25666" s="147"/>
    </row>
    <row r="25667">
      <c r="A25667" s="147"/>
      <c r="B25667" s="64"/>
      <c r="C25667" s="147" t="s">
        <v>217</v>
      </c>
      <c r="E25667" s="161"/>
      <c r="F25667" s="162"/>
      <c r="G25667" s="147"/>
      <c r="H25667" s="146"/>
      <c r="J25667" s="146"/>
      <c r="L25667" s="150"/>
      <c r="N25667" s="163"/>
      <c r="O25667" s="146"/>
      <c r="P25667" s="146"/>
      <c r="Q25667" s="146"/>
      <c r="R25667" s="34"/>
      <c r="S25667" s="35"/>
      <c r="T25667" s="147"/>
    </row>
    <row r="25668">
      <c r="A25668" s="147"/>
      <c r="B25668" s="64"/>
      <c r="C25668" s="147" t="s">
        <v>217</v>
      </c>
      <c r="E25668" s="161"/>
      <c r="F25668" s="162"/>
      <c r="G25668" s="147"/>
      <c r="H25668" s="146"/>
      <c r="J25668" s="146"/>
      <c r="L25668" s="150"/>
      <c r="N25668" s="163"/>
      <c r="O25668" s="146"/>
      <c r="P25668" s="146"/>
      <c r="Q25668" s="146"/>
      <c r="R25668" s="34"/>
      <c r="S25668" s="35"/>
      <c r="T25668" s="147"/>
    </row>
    <row r="25669">
      <c r="A25669" s="147"/>
      <c r="B25669" s="64"/>
      <c r="C25669" s="147" t="s">
        <v>217</v>
      </c>
      <c r="E25669" s="161"/>
      <c r="F25669" s="162"/>
      <c r="G25669" s="147"/>
      <c r="H25669" s="146"/>
      <c r="J25669" s="146"/>
      <c r="L25669" s="150"/>
      <c r="N25669" s="163"/>
      <c r="O25669" s="146"/>
      <c r="P25669" s="146"/>
      <c r="Q25669" s="146"/>
      <c r="R25669" s="34"/>
      <c r="S25669" s="35"/>
      <c r="T25669" s="147"/>
    </row>
    <row r="25670">
      <c r="A25670" s="147"/>
      <c r="B25670" s="64"/>
      <c r="C25670" s="147" t="s">
        <v>217</v>
      </c>
      <c r="E25670" s="161"/>
      <c r="F25670" s="162"/>
      <c r="G25670" s="147"/>
      <c r="H25670" s="146"/>
      <c r="J25670" s="146"/>
      <c r="L25670" s="150"/>
      <c r="N25670" s="163"/>
      <c r="O25670" s="146"/>
      <c r="P25670" s="146"/>
      <c r="Q25670" s="146"/>
      <c r="R25670" s="34"/>
      <c r="S25670" s="35"/>
      <c r="T25670" s="147"/>
    </row>
    <row r="25671">
      <c r="A25671" s="147"/>
      <c r="B25671" s="64"/>
      <c r="C25671" s="147" t="s">
        <v>217</v>
      </c>
      <c r="E25671" s="161"/>
      <c r="F25671" s="162"/>
      <c r="G25671" s="147"/>
      <c r="H25671" s="146"/>
      <c r="J25671" s="146"/>
      <c r="L25671" s="150"/>
      <c r="N25671" s="163"/>
      <c r="O25671" s="146"/>
      <c r="P25671" s="146"/>
      <c r="Q25671" s="146"/>
      <c r="R25671" s="34"/>
      <c r="S25671" s="35"/>
      <c r="T25671" s="147"/>
    </row>
    <row r="25672">
      <c r="A25672" s="147"/>
      <c r="B25672" s="64"/>
      <c r="C25672" s="147" t="s">
        <v>217</v>
      </c>
      <c r="E25672" s="161"/>
      <c r="F25672" s="162"/>
      <c r="G25672" s="147"/>
      <c r="H25672" s="146"/>
      <c r="J25672" s="146"/>
      <c r="L25672" s="150"/>
      <c r="N25672" s="163"/>
      <c r="O25672" s="146"/>
      <c r="P25672" s="146"/>
      <c r="Q25672" s="146"/>
      <c r="R25672" s="34"/>
      <c r="S25672" s="35"/>
      <c r="T25672" s="147"/>
    </row>
    <row r="25673">
      <c r="A25673" s="147"/>
      <c r="B25673" s="64"/>
      <c r="C25673" s="147" t="s">
        <v>217</v>
      </c>
      <c r="E25673" s="161"/>
      <c r="F25673" s="162"/>
      <c r="G25673" s="147"/>
      <c r="H25673" s="146"/>
      <c r="J25673" s="146"/>
      <c r="L25673" s="150"/>
      <c r="N25673" s="163"/>
      <c r="O25673" s="146"/>
      <c r="P25673" s="146"/>
      <c r="Q25673" s="146"/>
      <c r="R25673" s="34"/>
      <c r="S25673" s="35"/>
      <c r="T25673" s="147"/>
    </row>
    <row r="25674">
      <c r="A25674" s="147"/>
      <c r="B25674" s="64"/>
      <c r="C25674" s="147" t="s">
        <v>217</v>
      </c>
      <c r="E25674" s="161"/>
      <c r="F25674" s="162"/>
      <c r="G25674" s="147"/>
      <c r="H25674" s="146"/>
      <c r="J25674" s="146"/>
      <c r="L25674" s="150"/>
      <c r="N25674" s="163"/>
      <c r="O25674" s="146"/>
      <c r="P25674" s="146"/>
      <c r="Q25674" s="146"/>
      <c r="R25674" s="34"/>
      <c r="S25674" s="35"/>
      <c r="T25674" s="147"/>
    </row>
    <row r="25675">
      <c r="A25675" s="147"/>
      <c r="B25675" s="64"/>
      <c r="C25675" s="147" t="s">
        <v>217</v>
      </c>
      <c r="E25675" s="161"/>
      <c r="F25675" s="162"/>
      <c r="G25675" s="147"/>
      <c r="H25675" s="146"/>
      <c r="J25675" s="146"/>
      <c r="L25675" s="150"/>
      <c r="N25675" s="163"/>
      <c r="O25675" s="146"/>
      <c r="P25675" s="146"/>
      <c r="Q25675" s="146"/>
      <c r="R25675" s="34"/>
      <c r="S25675" s="35"/>
      <c r="T25675" s="147"/>
    </row>
    <row r="25676">
      <c r="A25676" s="147"/>
      <c r="B25676" s="64"/>
      <c r="C25676" s="147" t="s">
        <v>217</v>
      </c>
      <c r="E25676" s="161"/>
      <c r="F25676" s="162"/>
      <c r="G25676" s="147"/>
      <c r="H25676" s="146"/>
      <c r="J25676" s="146"/>
      <c r="L25676" s="150"/>
      <c r="N25676" s="163"/>
      <c r="O25676" s="146"/>
      <c r="P25676" s="146"/>
      <c r="Q25676" s="146"/>
      <c r="R25676" s="34"/>
      <c r="S25676" s="35"/>
      <c r="T25676" s="147"/>
    </row>
    <row r="25677">
      <c r="A25677" s="147"/>
      <c r="B25677" s="64"/>
      <c r="C25677" s="147" t="s">
        <v>217</v>
      </c>
      <c r="E25677" s="161"/>
      <c r="F25677" s="162"/>
      <c r="G25677" s="147"/>
      <c r="H25677" s="146"/>
      <c r="J25677" s="146"/>
      <c r="L25677" s="150"/>
      <c r="N25677" s="163"/>
      <c r="O25677" s="146"/>
      <c r="P25677" s="146"/>
      <c r="Q25677" s="146"/>
      <c r="R25677" s="34"/>
      <c r="S25677" s="35"/>
      <c r="T25677" s="147"/>
    </row>
    <row r="25678">
      <c r="A25678" s="147"/>
      <c r="B25678" s="64"/>
      <c r="C25678" s="147" t="s">
        <v>217</v>
      </c>
      <c r="E25678" s="161"/>
      <c r="F25678" s="162"/>
      <c r="G25678" s="147"/>
      <c r="H25678" s="146"/>
      <c r="J25678" s="146"/>
      <c r="L25678" s="150"/>
      <c r="N25678" s="163"/>
      <c r="O25678" s="146"/>
      <c r="P25678" s="146"/>
      <c r="Q25678" s="146"/>
      <c r="R25678" s="34"/>
      <c r="S25678" s="35"/>
      <c r="T25678" s="147"/>
    </row>
    <row r="25679">
      <c r="A25679" s="147"/>
      <c r="B25679" s="64"/>
      <c r="C25679" s="147" t="s">
        <v>217</v>
      </c>
      <c r="E25679" s="161"/>
      <c r="F25679" s="162"/>
      <c r="G25679" s="147"/>
      <c r="H25679" s="146"/>
      <c r="J25679" s="146"/>
      <c r="L25679" s="150"/>
      <c r="N25679" s="163"/>
      <c r="O25679" s="146"/>
      <c r="P25679" s="146"/>
      <c r="Q25679" s="146"/>
      <c r="R25679" s="34"/>
      <c r="S25679" s="35"/>
      <c r="T25679" s="147"/>
    </row>
    <row r="25680">
      <c r="A25680" s="147"/>
      <c r="B25680" s="64"/>
      <c r="C25680" s="147" t="s">
        <v>217</v>
      </c>
      <c r="E25680" s="161"/>
      <c r="F25680" s="162"/>
      <c r="G25680" s="147"/>
      <c r="H25680" s="146"/>
      <c r="J25680" s="146"/>
      <c r="L25680" s="150"/>
      <c r="N25680" s="163"/>
      <c r="O25680" s="146"/>
      <c r="P25680" s="146"/>
      <c r="Q25680" s="146"/>
      <c r="R25680" s="34"/>
      <c r="S25680" s="35"/>
      <c r="T25680" s="147"/>
    </row>
    <row r="25681">
      <c r="A25681" s="147"/>
      <c r="B25681" s="64"/>
      <c r="C25681" s="147" t="s">
        <v>217</v>
      </c>
      <c r="E25681" s="161"/>
      <c r="F25681" s="162"/>
      <c r="G25681" s="147"/>
      <c r="H25681" s="146"/>
      <c r="J25681" s="146"/>
      <c r="L25681" s="150"/>
      <c r="N25681" s="163"/>
      <c r="O25681" s="146"/>
      <c r="P25681" s="146"/>
      <c r="Q25681" s="146"/>
      <c r="R25681" s="34"/>
      <c r="S25681" s="35"/>
      <c r="T25681" s="147"/>
    </row>
    <row r="25682">
      <c r="A25682" s="147"/>
      <c r="B25682" s="64"/>
      <c r="C25682" s="147" t="s">
        <v>217</v>
      </c>
      <c r="E25682" s="161"/>
      <c r="F25682" s="162"/>
      <c r="G25682" s="147"/>
      <c r="H25682" s="146"/>
      <c r="J25682" s="146"/>
      <c r="L25682" s="150"/>
      <c r="N25682" s="163"/>
      <c r="O25682" s="146"/>
      <c r="P25682" s="146"/>
      <c r="Q25682" s="146"/>
      <c r="R25682" s="34"/>
      <c r="S25682" s="35"/>
      <c r="T25682" s="147"/>
    </row>
    <row r="25683">
      <c r="A25683" s="147"/>
      <c r="B25683" s="64"/>
      <c r="C25683" s="147" t="s">
        <v>217</v>
      </c>
      <c r="E25683" s="161"/>
      <c r="F25683" s="162"/>
      <c r="G25683" s="147"/>
      <c r="H25683" s="146"/>
      <c r="J25683" s="146"/>
      <c r="L25683" s="150"/>
      <c r="N25683" s="163"/>
      <c r="O25683" s="146"/>
      <c r="P25683" s="146"/>
      <c r="Q25683" s="146"/>
      <c r="R25683" s="34"/>
      <c r="S25683" s="35"/>
      <c r="T25683" s="147"/>
    </row>
    <row r="25684">
      <c r="A25684" s="147"/>
      <c r="B25684" s="64"/>
      <c r="C25684" s="147" t="s">
        <v>217</v>
      </c>
      <c r="E25684" s="161"/>
      <c r="F25684" s="162"/>
      <c r="G25684" s="147"/>
      <c r="H25684" s="146"/>
      <c r="J25684" s="146"/>
      <c r="L25684" s="150"/>
      <c r="N25684" s="163"/>
      <c r="O25684" s="146"/>
      <c r="P25684" s="146"/>
      <c r="Q25684" s="146"/>
      <c r="R25684" s="34"/>
      <c r="S25684" s="35"/>
      <c r="T25684" s="147"/>
    </row>
    <row r="25685">
      <c r="A25685" s="147"/>
      <c r="B25685" s="64"/>
      <c r="C25685" s="147" t="s">
        <v>217</v>
      </c>
      <c r="E25685" s="161"/>
      <c r="F25685" s="162"/>
      <c r="G25685" s="147"/>
      <c r="H25685" s="146"/>
      <c r="J25685" s="146"/>
      <c r="L25685" s="150"/>
      <c r="N25685" s="163"/>
      <c r="O25685" s="146"/>
      <c r="P25685" s="146"/>
      <c r="Q25685" s="146"/>
      <c r="R25685" s="34"/>
      <c r="S25685" s="35"/>
      <c r="T25685" s="147"/>
    </row>
    <row r="25686">
      <c r="A25686" s="147"/>
      <c r="B25686" s="64"/>
      <c r="C25686" s="147" t="s">
        <v>217</v>
      </c>
      <c r="E25686" s="161"/>
      <c r="F25686" s="162"/>
      <c r="G25686" s="147"/>
      <c r="H25686" s="146"/>
      <c r="J25686" s="146"/>
      <c r="L25686" s="150"/>
      <c r="N25686" s="163"/>
      <c r="O25686" s="146"/>
      <c r="P25686" s="146"/>
      <c r="Q25686" s="146"/>
      <c r="R25686" s="34"/>
      <c r="S25686" s="35"/>
      <c r="T25686" s="147"/>
    </row>
    <row r="25687">
      <c r="A25687" s="147"/>
      <c r="B25687" s="64"/>
      <c r="C25687" s="147" t="s">
        <v>217</v>
      </c>
      <c r="E25687" s="161"/>
      <c r="F25687" s="162"/>
      <c r="G25687" s="147"/>
      <c r="H25687" s="146"/>
      <c r="J25687" s="146"/>
      <c r="L25687" s="150"/>
      <c r="N25687" s="163"/>
      <c r="O25687" s="146"/>
      <c r="P25687" s="146"/>
      <c r="Q25687" s="146"/>
      <c r="R25687" s="34"/>
      <c r="S25687" s="35"/>
      <c r="T25687" s="147"/>
    </row>
    <row r="25688">
      <c r="A25688" s="147"/>
      <c r="B25688" s="64"/>
      <c r="C25688" s="147" t="s">
        <v>217</v>
      </c>
      <c r="E25688" s="161"/>
      <c r="F25688" s="162"/>
      <c r="G25688" s="147"/>
      <c r="H25688" s="146"/>
      <c r="J25688" s="146"/>
      <c r="L25688" s="150"/>
      <c r="N25688" s="163"/>
      <c r="O25688" s="146"/>
      <c r="P25688" s="146"/>
      <c r="Q25688" s="146"/>
      <c r="R25688" s="34"/>
      <c r="S25688" s="35"/>
      <c r="T25688" s="147"/>
    </row>
    <row r="25689">
      <c r="A25689" s="147"/>
      <c r="B25689" s="64"/>
      <c r="C25689" s="147" t="s">
        <v>217</v>
      </c>
      <c r="E25689" s="161"/>
      <c r="F25689" s="162"/>
      <c r="G25689" s="147"/>
      <c r="H25689" s="146"/>
      <c r="J25689" s="146"/>
      <c r="L25689" s="150"/>
      <c r="N25689" s="163"/>
      <c r="O25689" s="146"/>
      <c r="P25689" s="146"/>
      <c r="Q25689" s="146"/>
      <c r="R25689" s="34"/>
      <c r="S25689" s="35"/>
      <c r="T25689" s="147"/>
    </row>
    <row r="25690">
      <c r="A25690" s="147"/>
      <c r="B25690" s="64"/>
      <c r="C25690" s="147" t="s">
        <v>217</v>
      </c>
      <c r="E25690" s="161"/>
      <c r="F25690" s="162"/>
      <c r="G25690" s="147"/>
      <c r="H25690" s="146"/>
      <c r="J25690" s="146"/>
      <c r="L25690" s="150"/>
      <c r="N25690" s="163"/>
      <c r="O25690" s="146"/>
      <c r="P25690" s="146"/>
      <c r="Q25690" s="146"/>
      <c r="R25690" s="34"/>
      <c r="S25690" s="35"/>
      <c r="T25690" s="147"/>
    </row>
    <row r="25691">
      <c r="A25691" s="147"/>
      <c r="B25691" s="64"/>
      <c r="C25691" s="147" t="s">
        <v>217</v>
      </c>
      <c r="E25691" s="161"/>
      <c r="F25691" s="162"/>
      <c r="G25691" s="147"/>
      <c r="H25691" s="146"/>
      <c r="J25691" s="146"/>
      <c r="L25691" s="150"/>
      <c r="N25691" s="163"/>
      <c r="O25691" s="146"/>
      <c r="P25691" s="146"/>
      <c r="Q25691" s="146"/>
      <c r="R25691" s="34"/>
      <c r="S25691" s="35"/>
      <c r="T25691" s="147"/>
    </row>
    <row r="25692">
      <c r="A25692" s="147"/>
      <c r="B25692" s="64"/>
      <c r="C25692" s="147" t="s">
        <v>217</v>
      </c>
      <c r="E25692" s="161"/>
      <c r="F25692" s="162"/>
      <c r="G25692" s="147"/>
      <c r="H25692" s="146"/>
      <c r="J25692" s="146"/>
      <c r="L25692" s="150"/>
      <c r="N25692" s="163"/>
      <c r="O25692" s="146"/>
      <c r="P25692" s="146"/>
      <c r="Q25692" s="146"/>
      <c r="R25692" s="34"/>
      <c r="S25692" s="35"/>
      <c r="T25692" s="147"/>
    </row>
    <row r="25693">
      <c r="A25693" s="147"/>
      <c r="B25693" s="64"/>
      <c r="C25693" s="147" t="s">
        <v>217</v>
      </c>
      <c r="E25693" s="161"/>
      <c r="F25693" s="162"/>
      <c r="G25693" s="147"/>
      <c r="H25693" s="146"/>
      <c r="J25693" s="146"/>
      <c r="L25693" s="150"/>
      <c r="N25693" s="163"/>
      <c r="O25693" s="146"/>
      <c r="P25693" s="146"/>
      <c r="Q25693" s="146"/>
      <c r="R25693" s="34"/>
      <c r="S25693" s="35"/>
      <c r="T25693" s="147"/>
    </row>
    <row r="25694">
      <c r="A25694" s="147"/>
      <c r="B25694" s="64"/>
      <c r="C25694" s="147" t="s">
        <v>217</v>
      </c>
      <c r="E25694" s="161"/>
      <c r="F25694" s="162"/>
      <c r="G25694" s="147"/>
      <c r="H25694" s="146"/>
      <c r="J25694" s="146"/>
      <c r="L25694" s="150"/>
      <c r="N25694" s="163"/>
      <c r="O25694" s="146"/>
      <c r="P25694" s="146"/>
      <c r="Q25694" s="146"/>
      <c r="R25694" s="34"/>
      <c r="S25694" s="35"/>
      <c r="T25694" s="147"/>
    </row>
    <row r="25695">
      <c r="A25695" s="147"/>
      <c r="B25695" s="64"/>
      <c r="C25695" s="147" t="s">
        <v>217</v>
      </c>
      <c r="E25695" s="161"/>
      <c r="F25695" s="162"/>
      <c r="G25695" s="147"/>
      <c r="H25695" s="146"/>
      <c r="J25695" s="146"/>
      <c r="L25695" s="150"/>
      <c r="N25695" s="163"/>
      <c r="O25695" s="146"/>
      <c r="P25695" s="146"/>
      <c r="Q25695" s="146"/>
      <c r="R25695" s="34"/>
      <c r="S25695" s="35"/>
      <c r="T25695" s="147"/>
    </row>
    <row r="25696">
      <c r="A25696" s="147"/>
      <c r="B25696" s="64"/>
      <c r="C25696" s="147" t="s">
        <v>217</v>
      </c>
      <c r="E25696" s="161"/>
      <c r="F25696" s="162"/>
      <c r="G25696" s="147"/>
      <c r="H25696" s="146"/>
      <c r="J25696" s="146"/>
      <c r="L25696" s="150"/>
      <c r="N25696" s="163"/>
      <c r="O25696" s="146"/>
      <c r="P25696" s="146"/>
      <c r="Q25696" s="146"/>
      <c r="R25696" s="34"/>
      <c r="S25696" s="35"/>
      <c r="T25696" s="147"/>
    </row>
    <row r="25697">
      <c r="A25697" s="147"/>
      <c r="B25697" s="64"/>
      <c r="C25697" s="147" t="s">
        <v>217</v>
      </c>
      <c r="E25697" s="161"/>
      <c r="F25697" s="162"/>
      <c r="G25697" s="147"/>
      <c r="H25697" s="146"/>
      <c r="J25697" s="146"/>
      <c r="L25697" s="150"/>
      <c r="N25697" s="163"/>
      <c r="O25697" s="146"/>
      <c r="P25697" s="146"/>
      <c r="Q25697" s="146"/>
      <c r="R25697" s="34"/>
      <c r="S25697" s="35"/>
      <c r="T25697" s="147"/>
    </row>
    <row r="25698">
      <c r="A25698" s="147"/>
      <c r="B25698" s="64"/>
      <c r="C25698" s="147" t="s">
        <v>217</v>
      </c>
      <c r="E25698" s="161"/>
      <c r="F25698" s="162"/>
      <c r="G25698" s="147"/>
      <c r="H25698" s="146"/>
      <c r="J25698" s="146"/>
      <c r="L25698" s="150"/>
      <c r="N25698" s="163"/>
      <c r="O25698" s="146"/>
      <c r="P25698" s="146"/>
      <c r="Q25698" s="146"/>
      <c r="R25698" s="34"/>
      <c r="S25698" s="35"/>
      <c r="T25698" s="147"/>
    </row>
    <row r="25699">
      <c r="A25699" s="147"/>
      <c r="B25699" s="64"/>
      <c r="C25699" s="147" t="s">
        <v>217</v>
      </c>
      <c r="E25699" s="161"/>
      <c r="F25699" s="162"/>
      <c r="G25699" s="147"/>
      <c r="H25699" s="146"/>
      <c r="J25699" s="146"/>
      <c r="L25699" s="150"/>
      <c r="N25699" s="163"/>
      <c r="O25699" s="146"/>
      <c r="P25699" s="146"/>
      <c r="Q25699" s="146"/>
      <c r="R25699" s="34"/>
      <c r="S25699" s="35"/>
      <c r="T25699" s="147"/>
    </row>
    <row r="25700">
      <c r="A25700" s="147"/>
      <c r="B25700" s="64"/>
      <c r="C25700" s="147" t="s">
        <v>217</v>
      </c>
      <c r="E25700" s="161"/>
      <c r="F25700" s="162"/>
      <c r="G25700" s="147"/>
      <c r="H25700" s="146"/>
      <c r="J25700" s="146"/>
      <c r="L25700" s="150"/>
      <c r="N25700" s="163"/>
      <c r="O25700" s="146"/>
      <c r="P25700" s="146"/>
      <c r="Q25700" s="146"/>
      <c r="R25700" s="34"/>
      <c r="S25700" s="35"/>
      <c r="T25700" s="147"/>
    </row>
    <row r="25701">
      <c r="A25701" s="147"/>
      <c r="B25701" s="64"/>
      <c r="C25701" s="147" t="s">
        <v>217</v>
      </c>
      <c r="E25701" s="161"/>
      <c r="F25701" s="162"/>
      <c r="G25701" s="147"/>
      <c r="H25701" s="146"/>
      <c r="J25701" s="146"/>
      <c r="L25701" s="150"/>
      <c r="N25701" s="163"/>
      <c r="O25701" s="146"/>
      <c r="P25701" s="146"/>
      <c r="Q25701" s="146"/>
      <c r="R25701" s="34"/>
      <c r="S25701" s="35"/>
      <c r="T25701" s="147"/>
    </row>
    <row r="25702">
      <c r="A25702" s="147"/>
      <c r="B25702" s="64"/>
      <c r="C25702" s="147" t="s">
        <v>217</v>
      </c>
      <c r="E25702" s="161"/>
      <c r="F25702" s="162"/>
      <c r="G25702" s="147"/>
      <c r="H25702" s="146"/>
      <c r="J25702" s="146"/>
      <c r="L25702" s="150"/>
      <c r="N25702" s="163"/>
      <c r="O25702" s="146"/>
      <c r="P25702" s="146"/>
      <c r="Q25702" s="146"/>
      <c r="R25702" s="34"/>
      <c r="S25702" s="35"/>
      <c r="T25702" s="147"/>
    </row>
    <row r="25703">
      <c r="A25703" s="147"/>
      <c r="B25703" s="64"/>
      <c r="C25703" s="147" t="s">
        <v>217</v>
      </c>
      <c r="E25703" s="161"/>
      <c r="F25703" s="162"/>
      <c r="G25703" s="147"/>
      <c r="H25703" s="146"/>
      <c r="J25703" s="146"/>
      <c r="L25703" s="150"/>
      <c r="N25703" s="163"/>
      <c r="O25703" s="146"/>
      <c r="P25703" s="146"/>
      <c r="Q25703" s="146"/>
      <c r="R25703" s="34"/>
      <c r="S25703" s="35"/>
      <c r="T25703" s="147"/>
    </row>
    <row r="25704">
      <c r="A25704" s="147"/>
      <c r="B25704" s="64"/>
      <c r="C25704" s="147" t="s">
        <v>217</v>
      </c>
      <c r="E25704" s="161"/>
      <c r="F25704" s="162"/>
      <c r="G25704" s="147"/>
      <c r="H25704" s="146"/>
      <c r="J25704" s="146"/>
      <c r="L25704" s="150"/>
      <c r="N25704" s="163"/>
      <c r="O25704" s="146"/>
      <c r="P25704" s="146"/>
      <c r="Q25704" s="146"/>
      <c r="R25704" s="34"/>
      <c r="S25704" s="35"/>
      <c r="T25704" s="147"/>
    </row>
    <row r="25705">
      <c r="A25705" s="147"/>
      <c r="B25705" s="64"/>
      <c r="C25705" s="147" t="s">
        <v>217</v>
      </c>
      <c r="E25705" s="161"/>
      <c r="F25705" s="162"/>
      <c r="G25705" s="147"/>
      <c r="H25705" s="146"/>
      <c r="J25705" s="146"/>
      <c r="L25705" s="150"/>
      <c r="N25705" s="163"/>
      <c r="O25705" s="146"/>
      <c r="P25705" s="146"/>
      <c r="Q25705" s="146"/>
      <c r="R25705" s="34"/>
      <c r="S25705" s="35"/>
      <c r="T25705" s="147"/>
    </row>
    <row r="25706">
      <c r="A25706" s="147"/>
      <c r="B25706" s="64"/>
      <c r="C25706" s="147" t="s">
        <v>217</v>
      </c>
      <c r="E25706" s="161"/>
      <c r="F25706" s="162"/>
      <c r="G25706" s="147"/>
      <c r="H25706" s="146"/>
      <c r="J25706" s="146"/>
      <c r="L25706" s="150"/>
      <c r="N25706" s="163"/>
      <c r="O25706" s="146"/>
      <c r="P25706" s="146"/>
      <c r="Q25706" s="146"/>
      <c r="R25706" s="34"/>
      <c r="S25706" s="35"/>
      <c r="T25706" s="147"/>
    </row>
    <row r="25707">
      <c r="A25707" s="147"/>
      <c r="B25707" s="64"/>
      <c r="C25707" s="147" t="s">
        <v>217</v>
      </c>
      <c r="E25707" s="161"/>
      <c r="F25707" s="162"/>
      <c r="G25707" s="147"/>
      <c r="H25707" s="146"/>
      <c r="J25707" s="146"/>
      <c r="L25707" s="150"/>
      <c r="N25707" s="163"/>
      <c r="O25707" s="146"/>
      <c r="P25707" s="146"/>
      <c r="Q25707" s="146"/>
      <c r="R25707" s="34"/>
      <c r="S25707" s="35"/>
      <c r="T25707" s="147"/>
    </row>
    <row r="25708">
      <c r="A25708" s="147"/>
      <c r="B25708" s="64"/>
      <c r="C25708" s="147" t="s">
        <v>217</v>
      </c>
      <c r="E25708" s="161"/>
      <c r="F25708" s="162"/>
      <c r="G25708" s="147"/>
      <c r="H25708" s="146"/>
      <c r="J25708" s="146"/>
      <c r="L25708" s="150"/>
      <c r="N25708" s="163"/>
      <c r="O25708" s="146"/>
      <c r="P25708" s="146"/>
      <c r="Q25708" s="146"/>
      <c r="R25708" s="34"/>
      <c r="S25708" s="35"/>
      <c r="T25708" s="147"/>
    </row>
    <row r="25709">
      <c r="A25709" s="147"/>
      <c r="B25709" s="64"/>
      <c r="C25709" s="147" t="s">
        <v>217</v>
      </c>
      <c r="E25709" s="161"/>
      <c r="F25709" s="162"/>
      <c r="G25709" s="147"/>
      <c r="H25709" s="146"/>
      <c r="J25709" s="146"/>
      <c r="L25709" s="150"/>
      <c r="N25709" s="163"/>
      <c r="O25709" s="146"/>
      <c r="P25709" s="146"/>
      <c r="Q25709" s="146"/>
      <c r="R25709" s="34"/>
      <c r="S25709" s="35"/>
      <c r="T25709" s="147"/>
    </row>
    <row r="25710">
      <c r="A25710" s="147"/>
      <c r="B25710" s="64"/>
      <c r="C25710" s="147" t="s">
        <v>217</v>
      </c>
      <c r="E25710" s="161"/>
      <c r="F25710" s="162"/>
      <c r="G25710" s="147"/>
      <c r="H25710" s="146"/>
      <c r="J25710" s="146"/>
      <c r="L25710" s="150"/>
      <c r="N25710" s="163"/>
      <c r="O25710" s="146"/>
      <c r="P25710" s="146"/>
      <c r="Q25710" s="146"/>
      <c r="R25710" s="34"/>
      <c r="S25710" s="35"/>
      <c r="T25710" s="147"/>
    </row>
    <row r="25711">
      <c r="A25711" s="147"/>
      <c r="B25711" s="64"/>
      <c r="C25711" s="147" t="s">
        <v>217</v>
      </c>
      <c r="E25711" s="161"/>
      <c r="F25711" s="162"/>
      <c r="G25711" s="147"/>
      <c r="H25711" s="146"/>
      <c r="J25711" s="146"/>
      <c r="L25711" s="150"/>
      <c r="N25711" s="163"/>
      <c r="O25711" s="146"/>
      <c r="P25711" s="146"/>
      <c r="Q25711" s="146"/>
      <c r="R25711" s="34"/>
      <c r="S25711" s="35"/>
      <c r="T25711" s="147"/>
    </row>
    <row r="25712">
      <c r="A25712" s="147"/>
      <c r="B25712" s="64"/>
      <c r="C25712" s="147" t="s">
        <v>217</v>
      </c>
      <c r="E25712" s="161"/>
      <c r="F25712" s="162"/>
      <c r="G25712" s="147"/>
      <c r="H25712" s="146"/>
      <c r="J25712" s="146"/>
      <c r="L25712" s="150"/>
      <c r="N25712" s="163"/>
      <c r="O25712" s="146"/>
      <c r="P25712" s="146"/>
      <c r="Q25712" s="146"/>
      <c r="R25712" s="34"/>
      <c r="S25712" s="35"/>
      <c r="T25712" s="147"/>
    </row>
    <row r="25713">
      <c r="A25713" s="147"/>
      <c r="B25713" s="64"/>
      <c r="C25713" s="147" t="s">
        <v>217</v>
      </c>
      <c r="E25713" s="161"/>
      <c r="F25713" s="162"/>
      <c r="G25713" s="147"/>
      <c r="H25713" s="146"/>
      <c r="J25713" s="146"/>
      <c r="L25713" s="150"/>
      <c r="N25713" s="163"/>
      <c r="O25713" s="146"/>
      <c r="P25713" s="146"/>
      <c r="Q25713" s="146"/>
      <c r="R25713" s="34"/>
      <c r="S25713" s="35"/>
      <c r="T25713" s="147"/>
    </row>
    <row r="25714">
      <c r="A25714" s="147"/>
      <c r="B25714" s="64"/>
      <c r="C25714" s="147" t="s">
        <v>217</v>
      </c>
      <c r="E25714" s="161"/>
      <c r="F25714" s="162"/>
      <c r="G25714" s="147"/>
      <c r="H25714" s="146"/>
      <c r="J25714" s="146"/>
      <c r="L25714" s="150"/>
      <c r="N25714" s="163"/>
      <c r="O25714" s="146"/>
      <c r="P25714" s="146"/>
      <c r="Q25714" s="146"/>
      <c r="R25714" s="34"/>
      <c r="S25714" s="35"/>
      <c r="T25714" s="147"/>
    </row>
    <row r="25715">
      <c r="A25715" s="147"/>
      <c r="B25715" s="64"/>
      <c r="C25715" s="147" t="s">
        <v>217</v>
      </c>
      <c r="E25715" s="161"/>
      <c r="F25715" s="162"/>
      <c r="G25715" s="147"/>
      <c r="H25715" s="146"/>
      <c r="J25715" s="146"/>
      <c r="L25715" s="150"/>
      <c r="N25715" s="163"/>
      <c r="O25715" s="146"/>
      <c r="P25715" s="146"/>
      <c r="Q25715" s="146"/>
      <c r="R25715" s="34"/>
      <c r="S25715" s="35"/>
      <c r="T25715" s="147"/>
    </row>
    <row r="25716">
      <c r="A25716" s="147"/>
      <c r="B25716" s="64"/>
      <c r="C25716" s="147" t="s">
        <v>217</v>
      </c>
      <c r="E25716" s="161"/>
      <c r="F25716" s="162"/>
      <c r="G25716" s="147"/>
      <c r="H25716" s="146"/>
      <c r="J25716" s="146"/>
      <c r="L25716" s="150"/>
      <c r="N25716" s="163"/>
      <c r="O25716" s="146"/>
      <c r="P25716" s="146"/>
      <c r="Q25716" s="146"/>
      <c r="R25716" s="34"/>
      <c r="S25716" s="35"/>
      <c r="T25716" s="147"/>
    </row>
    <row r="25717">
      <c r="A25717" s="147"/>
      <c r="B25717" s="64"/>
      <c r="C25717" s="147" t="s">
        <v>217</v>
      </c>
      <c r="E25717" s="161"/>
      <c r="F25717" s="162"/>
      <c r="G25717" s="147"/>
      <c r="H25717" s="146"/>
      <c r="J25717" s="146"/>
      <c r="L25717" s="150"/>
      <c r="N25717" s="163"/>
      <c r="O25717" s="146"/>
      <c r="P25717" s="146"/>
      <c r="Q25717" s="146"/>
      <c r="R25717" s="34"/>
      <c r="S25717" s="35"/>
      <c r="T25717" s="147"/>
    </row>
    <row r="25718">
      <c r="A25718" s="147"/>
      <c r="B25718" s="64"/>
      <c r="C25718" s="147" t="s">
        <v>217</v>
      </c>
      <c r="E25718" s="161"/>
      <c r="F25718" s="162"/>
      <c r="G25718" s="147"/>
      <c r="H25718" s="146"/>
      <c r="J25718" s="146"/>
      <c r="L25718" s="150"/>
      <c r="N25718" s="163"/>
      <c r="O25718" s="146"/>
      <c r="P25718" s="146"/>
      <c r="Q25718" s="146"/>
      <c r="R25718" s="34"/>
      <c r="S25718" s="35"/>
      <c r="T25718" s="147"/>
    </row>
    <row r="25719">
      <c r="A25719" s="147"/>
      <c r="B25719" s="64"/>
      <c r="C25719" s="147" t="s">
        <v>217</v>
      </c>
      <c r="E25719" s="161"/>
      <c r="F25719" s="162"/>
      <c r="G25719" s="147"/>
      <c r="H25719" s="146"/>
      <c r="J25719" s="146"/>
      <c r="L25719" s="150"/>
      <c r="N25719" s="163"/>
      <c r="O25719" s="146"/>
      <c r="P25719" s="146"/>
      <c r="Q25719" s="146"/>
      <c r="R25719" s="34"/>
      <c r="S25719" s="35"/>
      <c r="T25719" s="147"/>
    </row>
    <row r="25720">
      <c r="A25720" s="147"/>
      <c r="B25720" s="64"/>
      <c r="C25720" s="147" t="s">
        <v>217</v>
      </c>
      <c r="E25720" s="161"/>
      <c r="F25720" s="162"/>
      <c r="G25720" s="147"/>
      <c r="H25720" s="146"/>
      <c r="J25720" s="146"/>
      <c r="L25720" s="150"/>
      <c r="N25720" s="163"/>
      <c r="O25720" s="146"/>
      <c r="P25720" s="146"/>
      <c r="Q25720" s="146"/>
      <c r="R25720" s="34"/>
      <c r="S25720" s="35"/>
      <c r="T25720" s="147"/>
    </row>
    <row r="25721">
      <c r="A25721" s="147"/>
      <c r="B25721" s="64"/>
      <c r="C25721" s="147" t="s">
        <v>217</v>
      </c>
      <c r="E25721" s="161"/>
      <c r="F25721" s="162"/>
      <c r="G25721" s="147"/>
      <c r="H25721" s="146"/>
      <c r="J25721" s="146"/>
      <c r="L25721" s="150"/>
      <c r="N25721" s="163"/>
      <c r="O25721" s="146"/>
      <c r="P25721" s="146"/>
      <c r="Q25721" s="146"/>
      <c r="R25721" s="34"/>
      <c r="S25721" s="35"/>
      <c r="T25721" s="147"/>
    </row>
    <row r="25722">
      <c r="A25722" s="147"/>
      <c r="B25722" s="64"/>
      <c r="C25722" s="147" t="s">
        <v>217</v>
      </c>
      <c r="E25722" s="161"/>
      <c r="F25722" s="162"/>
      <c r="G25722" s="147"/>
      <c r="H25722" s="146"/>
      <c r="J25722" s="146"/>
      <c r="L25722" s="150"/>
      <c r="N25722" s="163"/>
      <c r="O25722" s="146"/>
      <c r="P25722" s="146"/>
      <c r="Q25722" s="146"/>
      <c r="R25722" s="34"/>
      <c r="S25722" s="35"/>
      <c r="T25722" s="147"/>
    </row>
    <row r="25723">
      <c r="A25723" s="147"/>
      <c r="B25723" s="64"/>
      <c r="C25723" s="147" t="s">
        <v>217</v>
      </c>
      <c r="E25723" s="161"/>
      <c r="F25723" s="162"/>
      <c r="G25723" s="147"/>
      <c r="H25723" s="146"/>
      <c r="J25723" s="146"/>
      <c r="L25723" s="150"/>
      <c r="N25723" s="163"/>
      <c r="O25723" s="146"/>
      <c r="P25723" s="146"/>
      <c r="Q25723" s="146"/>
      <c r="R25723" s="34"/>
      <c r="S25723" s="35"/>
      <c r="T25723" s="147"/>
    </row>
    <row r="25724">
      <c r="A25724" s="147"/>
      <c r="B25724" s="64"/>
      <c r="C25724" s="147" t="s">
        <v>217</v>
      </c>
      <c r="E25724" s="161"/>
      <c r="F25724" s="162"/>
      <c r="G25724" s="147"/>
      <c r="H25724" s="146"/>
      <c r="J25724" s="146"/>
      <c r="L25724" s="150"/>
      <c r="N25724" s="163"/>
      <c r="O25724" s="146"/>
      <c r="P25724" s="146"/>
      <c r="Q25724" s="146"/>
      <c r="R25724" s="34"/>
      <c r="S25724" s="35"/>
      <c r="T25724" s="147"/>
    </row>
    <row r="25725">
      <c r="A25725" s="147"/>
      <c r="B25725" s="64"/>
      <c r="C25725" s="147" t="s">
        <v>217</v>
      </c>
      <c r="E25725" s="161"/>
      <c r="F25725" s="162"/>
      <c r="G25725" s="147"/>
      <c r="H25725" s="146"/>
      <c r="J25725" s="146"/>
      <c r="L25725" s="150"/>
      <c r="N25725" s="163"/>
      <c r="O25725" s="146"/>
      <c r="P25725" s="146"/>
      <c r="Q25725" s="146"/>
      <c r="R25725" s="34"/>
      <c r="S25725" s="35"/>
      <c r="T25725" s="147"/>
    </row>
    <row r="25726">
      <c r="A25726" s="147"/>
      <c r="B25726" s="64"/>
      <c r="C25726" s="147" t="s">
        <v>217</v>
      </c>
      <c r="E25726" s="161"/>
      <c r="F25726" s="162"/>
      <c r="G25726" s="147"/>
      <c r="H25726" s="146"/>
      <c r="J25726" s="146"/>
      <c r="L25726" s="150"/>
      <c r="N25726" s="163"/>
      <c r="O25726" s="146"/>
      <c r="P25726" s="146"/>
      <c r="Q25726" s="146"/>
      <c r="R25726" s="34"/>
      <c r="S25726" s="35"/>
      <c r="T25726" s="147"/>
    </row>
    <row r="25727">
      <c r="A25727" s="147"/>
      <c r="B25727" s="64"/>
      <c r="C25727" s="147" t="s">
        <v>217</v>
      </c>
      <c r="E25727" s="161"/>
      <c r="F25727" s="162"/>
      <c r="G25727" s="147"/>
      <c r="H25727" s="146"/>
      <c r="J25727" s="146"/>
      <c r="L25727" s="150"/>
      <c r="N25727" s="163"/>
      <c r="O25727" s="146"/>
      <c r="P25727" s="146"/>
      <c r="Q25727" s="146"/>
      <c r="R25727" s="34"/>
      <c r="S25727" s="35"/>
      <c r="T25727" s="147"/>
    </row>
    <row r="25728">
      <c r="A25728" s="147"/>
      <c r="B25728" s="64"/>
      <c r="C25728" s="147" t="s">
        <v>217</v>
      </c>
      <c r="E25728" s="161"/>
      <c r="F25728" s="162"/>
      <c r="G25728" s="147"/>
      <c r="H25728" s="146"/>
      <c r="J25728" s="146"/>
      <c r="L25728" s="150"/>
      <c r="N25728" s="163"/>
      <c r="O25728" s="146"/>
      <c r="P25728" s="146"/>
      <c r="Q25728" s="146"/>
      <c r="R25728" s="34"/>
      <c r="S25728" s="35"/>
      <c r="T25728" s="147"/>
    </row>
    <row r="25729">
      <c r="A25729" s="147"/>
      <c r="B25729" s="64"/>
      <c r="C25729" s="147" t="s">
        <v>217</v>
      </c>
      <c r="E25729" s="161"/>
      <c r="F25729" s="162"/>
      <c r="G25729" s="147"/>
      <c r="H25729" s="146"/>
      <c r="J25729" s="146"/>
      <c r="L25729" s="150"/>
      <c r="N25729" s="163"/>
      <c r="O25729" s="146"/>
      <c r="P25729" s="146"/>
      <c r="Q25729" s="146"/>
      <c r="R25729" s="34"/>
      <c r="S25729" s="35"/>
      <c r="T25729" s="147"/>
    </row>
    <row r="25730">
      <c r="A25730" s="147"/>
      <c r="B25730" s="64"/>
      <c r="C25730" s="147" t="s">
        <v>217</v>
      </c>
      <c r="E25730" s="161"/>
      <c r="F25730" s="162"/>
      <c r="G25730" s="147"/>
      <c r="H25730" s="146"/>
      <c r="J25730" s="146"/>
      <c r="L25730" s="150"/>
      <c r="N25730" s="163"/>
      <c r="O25730" s="146"/>
      <c r="P25730" s="146"/>
      <c r="Q25730" s="146"/>
      <c r="R25730" s="34"/>
      <c r="S25730" s="35"/>
      <c r="T25730" s="147"/>
    </row>
    <row r="25731">
      <c r="A25731" s="147"/>
      <c r="B25731" s="64"/>
      <c r="C25731" s="147" t="s">
        <v>217</v>
      </c>
      <c r="E25731" s="161"/>
      <c r="F25731" s="162"/>
      <c r="G25731" s="147"/>
      <c r="H25731" s="146"/>
      <c r="J25731" s="146"/>
      <c r="L25731" s="150"/>
      <c r="N25731" s="163"/>
      <c r="O25731" s="146"/>
      <c r="P25731" s="146"/>
      <c r="Q25731" s="146"/>
      <c r="R25731" s="34"/>
      <c r="S25731" s="35"/>
      <c r="T25731" s="147"/>
    </row>
    <row r="25732">
      <c r="A25732" s="147"/>
      <c r="B25732" s="64"/>
      <c r="C25732" s="147" t="s">
        <v>217</v>
      </c>
      <c r="E25732" s="161"/>
      <c r="F25732" s="162"/>
      <c r="G25732" s="147"/>
      <c r="H25732" s="146"/>
      <c r="J25732" s="146"/>
      <c r="L25732" s="150"/>
      <c r="N25732" s="163"/>
      <c r="O25732" s="146"/>
      <c r="P25732" s="146"/>
      <c r="Q25732" s="146"/>
      <c r="R25732" s="34"/>
      <c r="S25732" s="35"/>
      <c r="T25732" s="147"/>
    </row>
    <row r="25733">
      <c r="A25733" s="147"/>
      <c r="B25733" s="64"/>
      <c r="C25733" s="147" t="s">
        <v>217</v>
      </c>
      <c r="E25733" s="161"/>
      <c r="F25733" s="162"/>
      <c r="G25733" s="147"/>
      <c r="H25733" s="146"/>
      <c r="J25733" s="146"/>
      <c r="L25733" s="150"/>
      <c r="N25733" s="163"/>
      <c r="O25733" s="146"/>
      <c r="P25733" s="146"/>
      <c r="Q25733" s="146"/>
      <c r="R25733" s="34"/>
      <c r="S25733" s="35"/>
      <c r="T25733" s="147"/>
    </row>
    <row r="25734">
      <c r="A25734" s="147"/>
      <c r="B25734" s="64"/>
      <c r="C25734" s="147" t="s">
        <v>217</v>
      </c>
      <c r="E25734" s="161"/>
      <c r="F25734" s="162"/>
      <c r="G25734" s="147"/>
      <c r="H25734" s="146"/>
      <c r="J25734" s="146"/>
      <c r="L25734" s="150"/>
      <c r="N25734" s="163"/>
      <c r="O25734" s="146"/>
      <c r="P25734" s="146"/>
      <c r="Q25734" s="146"/>
      <c r="R25734" s="34"/>
      <c r="S25734" s="35"/>
      <c r="T25734" s="147"/>
    </row>
    <row r="25735">
      <c r="A25735" s="147"/>
      <c r="B25735" s="64"/>
      <c r="C25735" s="147" t="s">
        <v>217</v>
      </c>
      <c r="E25735" s="161"/>
      <c r="F25735" s="162"/>
      <c r="G25735" s="147"/>
      <c r="H25735" s="146"/>
      <c r="J25735" s="146"/>
      <c r="L25735" s="150"/>
      <c r="N25735" s="163"/>
      <c r="O25735" s="146"/>
      <c r="P25735" s="146"/>
      <c r="Q25735" s="146"/>
      <c r="R25735" s="34"/>
      <c r="S25735" s="35"/>
      <c r="T25735" s="147"/>
    </row>
    <row r="25736">
      <c r="A25736" s="147"/>
      <c r="B25736" s="64"/>
      <c r="C25736" s="147" t="s">
        <v>217</v>
      </c>
      <c r="E25736" s="161"/>
      <c r="F25736" s="162"/>
      <c r="G25736" s="147"/>
      <c r="H25736" s="146"/>
      <c r="J25736" s="146"/>
      <c r="L25736" s="150"/>
      <c r="N25736" s="163"/>
      <c r="O25736" s="146"/>
      <c r="P25736" s="146"/>
      <c r="Q25736" s="146"/>
      <c r="R25736" s="34"/>
      <c r="S25736" s="35"/>
      <c r="T25736" s="147"/>
    </row>
    <row r="25737">
      <c r="A25737" s="147"/>
      <c r="B25737" s="64"/>
      <c r="C25737" s="147" t="s">
        <v>217</v>
      </c>
      <c r="E25737" s="161"/>
      <c r="F25737" s="162"/>
      <c r="G25737" s="147"/>
      <c r="H25737" s="146"/>
      <c r="J25737" s="146"/>
      <c r="L25737" s="150"/>
      <c r="N25737" s="163"/>
      <c r="O25737" s="146"/>
      <c r="P25737" s="146"/>
      <c r="Q25737" s="146"/>
      <c r="R25737" s="34"/>
      <c r="S25737" s="35"/>
      <c r="T25737" s="147"/>
    </row>
    <row r="25738">
      <c r="A25738" s="147"/>
      <c r="B25738" s="64"/>
      <c r="C25738" s="147" t="s">
        <v>217</v>
      </c>
      <c r="E25738" s="161"/>
      <c r="F25738" s="162"/>
      <c r="G25738" s="147"/>
      <c r="H25738" s="146"/>
      <c r="J25738" s="146"/>
      <c r="L25738" s="150"/>
      <c r="N25738" s="163"/>
      <c r="O25738" s="146"/>
      <c r="P25738" s="146"/>
      <c r="Q25738" s="146"/>
      <c r="R25738" s="34"/>
      <c r="S25738" s="35"/>
      <c r="T25738" s="147"/>
    </row>
    <row r="25739">
      <c r="A25739" s="147"/>
      <c r="B25739" s="64"/>
      <c r="C25739" s="147" t="s">
        <v>217</v>
      </c>
      <c r="E25739" s="161"/>
      <c r="F25739" s="162"/>
      <c r="G25739" s="147"/>
      <c r="H25739" s="146"/>
      <c r="J25739" s="146"/>
      <c r="L25739" s="150"/>
      <c r="N25739" s="163"/>
      <c r="O25739" s="146"/>
      <c r="P25739" s="146"/>
      <c r="Q25739" s="146"/>
      <c r="R25739" s="34"/>
      <c r="S25739" s="35"/>
      <c r="T25739" s="147"/>
    </row>
    <row r="25740">
      <c r="A25740" s="147"/>
      <c r="B25740" s="64"/>
      <c r="C25740" s="147" t="s">
        <v>217</v>
      </c>
      <c r="E25740" s="161"/>
      <c r="F25740" s="162"/>
      <c r="G25740" s="147"/>
      <c r="H25740" s="146"/>
      <c r="J25740" s="146"/>
      <c r="L25740" s="150"/>
      <c r="N25740" s="163"/>
      <c r="O25740" s="146"/>
      <c r="P25740" s="146"/>
      <c r="Q25740" s="146"/>
      <c r="R25740" s="34"/>
      <c r="S25740" s="35"/>
      <c r="T25740" s="147"/>
    </row>
    <row r="25741">
      <c r="A25741" s="147"/>
      <c r="B25741" s="64"/>
      <c r="C25741" s="147" t="s">
        <v>217</v>
      </c>
      <c r="E25741" s="161"/>
      <c r="F25741" s="162"/>
      <c r="G25741" s="147"/>
      <c r="H25741" s="146"/>
      <c r="J25741" s="146"/>
      <c r="L25741" s="150"/>
      <c r="N25741" s="163"/>
      <c r="O25741" s="146"/>
      <c r="P25741" s="146"/>
      <c r="Q25741" s="146"/>
      <c r="R25741" s="34"/>
      <c r="S25741" s="35"/>
      <c r="T25741" s="147"/>
    </row>
    <row r="25742">
      <c r="A25742" s="147"/>
      <c r="B25742" s="64"/>
      <c r="C25742" s="147" t="s">
        <v>217</v>
      </c>
      <c r="E25742" s="161"/>
      <c r="F25742" s="162"/>
      <c r="G25742" s="147"/>
      <c r="H25742" s="146"/>
      <c r="J25742" s="146"/>
      <c r="L25742" s="150"/>
      <c r="N25742" s="163"/>
      <c r="O25742" s="146"/>
      <c r="P25742" s="146"/>
      <c r="Q25742" s="146"/>
      <c r="R25742" s="34"/>
      <c r="S25742" s="35"/>
      <c r="T25742" s="147"/>
    </row>
    <row r="25743">
      <c r="A25743" s="147"/>
      <c r="B25743" s="64"/>
      <c r="C25743" s="147" t="s">
        <v>217</v>
      </c>
      <c r="E25743" s="161"/>
      <c r="F25743" s="162"/>
      <c r="G25743" s="147"/>
      <c r="H25743" s="146"/>
      <c r="J25743" s="146"/>
      <c r="L25743" s="150"/>
      <c r="N25743" s="163"/>
      <c r="O25743" s="146"/>
      <c r="P25743" s="146"/>
      <c r="Q25743" s="146"/>
      <c r="R25743" s="34"/>
      <c r="S25743" s="35"/>
      <c r="T25743" s="147"/>
    </row>
    <row r="25744">
      <c r="A25744" s="147"/>
      <c r="B25744" s="64"/>
      <c r="C25744" s="147" t="s">
        <v>217</v>
      </c>
      <c r="E25744" s="161"/>
      <c r="F25744" s="162"/>
      <c r="G25744" s="147"/>
      <c r="H25744" s="146"/>
      <c r="J25744" s="146"/>
      <c r="L25744" s="150"/>
      <c r="N25744" s="163"/>
      <c r="O25744" s="146"/>
      <c r="P25744" s="146"/>
      <c r="Q25744" s="146"/>
      <c r="R25744" s="34"/>
      <c r="S25744" s="35"/>
      <c r="T25744" s="147"/>
    </row>
    <row r="25745">
      <c r="A25745" s="147"/>
      <c r="B25745" s="64"/>
      <c r="C25745" s="147" t="s">
        <v>217</v>
      </c>
      <c r="E25745" s="161"/>
      <c r="F25745" s="162"/>
      <c r="G25745" s="147"/>
      <c r="H25745" s="146"/>
      <c r="J25745" s="146"/>
      <c r="L25745" s="150"/>
      <c r="N25745" s="163"/>
      <c r="O25745" s="146"/>
      <c r="P25745" s="146"/>
      <c r="Q25745" s="146"/>
      <c r="R25745" s="34"/>
      <c r="S25745" s="35"/>
      <c r="T25745" s="147"/>
    </row>
    <row r="25746">
      <c r="A25746" s="147"/>
      <c r="B25746" s="64"/>
      <c r="C25746" s="147" t="s">
        <v>217</v>
      </c>
      <c r="E25746" s="161"/>
      <c r="F25746" s="162"/>
      <c r="G25746" s="147"/>
      <c r="H25746" s="146"/>
      <c r="J25746" s="146"/>
      <c r="L25746" s="150"/>
      <c r="N25746" s="163"/>
      <c r="O25746" s="146"/>
      <c r="P25746" s="146"/>
      <c r="Q25746" s="146"/>
      <c r="R25746" s="34"/>
      <c r="S25746" s="35"/>
      <c r="T25746" s="147"/>
    </row>
    <row r="25747">
      <c r="A25747" s="147"/>
      <c r="B25747" s="64"/>
      <c r="C25747" s="147" t="s">
        <v>217</v>
      </c>
      <c r="E25747" s="161"/>
      <c r="F25747" s="162"/>
      <c r="G25747" s="147"/>
      <c r="H25747" s="146"/>
      <c r="J25747" s="146"/>
      <c r="L25747" s="150"/>
      <c r="N25747" s="163"/>
      <c r="O25747" s="146"/>
      <c r="P25747" s="146"/>
      <c r="Q25747" s="146"/>
      <c r="R25747" s="34"/>
      <c r="S25747" s="35"/>
      <c r="T25747" s="147"/>
    </row>
    <row r="25748">
      <c r="A25748" s="147"/>
      <c r="B25748" s="64"/>
      <c r="C25748" s="147" t="s">
        <v>217</v>
      </c>
      <c r="E25748" s="161"/>
      <c r="F25748" s="162"/>
      <c r="G25748" s="147"/>
      <c r="H25748" s="146"/>
      <c r="J25748" s="146"/>
      <c r="L25748" s="150"/>
      <c r="N25748" s="163"/>
      <c r="O25748" s="146"/>
      <c r="P25748" s="146"/>
      <c r="Q25748" s="146"/>
      <c r="R25748" s="34"/>
      <c r="S25748" s="35"/>
      <c r="T25748" s="147"/>
    </row>
    <row r="25749">
      <c r="A25749" s="147"/>
      <c r="B25749" s="64"/>
      <c r="C25749" s="147" t="s">
        <v>217</v>
      </c>
      <c r="E25749" s="161"/>
      <c r="F25749" s="162"/>
      <c r="G25749" s="147"/>
      <c r="H25749" s="146"/>
      <c r="J25749" s="146"/>
      <c r="L25749" s="150"/>
      <c r="N25749" s="163"/>
      <c r="O25749" s="146"/>
      <c r="P25749" s="146"/>
      <c r="Q25749" s="146"/>
      <c r="R25749" s="34"/>
      <c r="S25749" s="35"/>
      <c r="T25749" s="147"/>
    </row>
    <row r="25750">
      <c r="A25750" s="147"/>
      <c r="B25750" s="64"/>
      <c r="C25750" s="147" t="s">
        <v>217</v>
      </c>
      <c r="E25750" s="161"/>
      <c r="F25750" s="162"/>
      <c r="G25750" s="147"/>
      <c r="H25750" s="146"/>
      <c r="J25750" s="146"/>
      <c r="L25750" s="150"/>
      <c r="N25750" s="163"/>
      <c r="O25750" s="146"/>
      <c r="P25750" s="146"/>
      <c r="Q25750" s="146"/>
      <c r="R25750" s="34"/>
      <c r="S25750" s="35"/>
      <c r="T25750" s="147"/>
    </row>
    <row r="25751">
      <c r="A25751" s="147"/>
      <c r="B25751" s="64"/>
      <c r="C25751" s="147" t="s">
        <v>217</v>
      </c>
      <c r="E25751" s="161"/>
      <c r="F25751" s="162"/>
      <c r="G25751" s="147"/>
      <c r="H25751" s="146"/>
      <c r="J25751" s="146"/>
      <c r="L25751" s="150"/>
      <c r="N25751" s="163"/>
      <c r="O25751" s="146"/>
      <c r="P25751" s="146"/>
      <c r="Q25751" s="146"/>
      <c r="R25751" s="34"/>
      <c r="S25751" s="35"/>
      <c r="T25751" s="147"/>
    </row>
    <row r="25752">
      <c r="A25752" s="147"/>
      <c r="B25752" s="64"/>
      <c r="C25752" s="147" t="s">
        <v>217</v>
      </c>
      <c r="E25752" s="161"/>
      <c r="F25752" s="162"/>
      <c r="G25752" s="147"/>
      <c r="H25752" s="146"/>
      <c r="J25752" s="146"/>
      <c r="L25752" s="150"/>
      <c r="N25752" s="163"/>
      <c r="O25752" s="146"/>
      <c r="P25752" s="146"/>
      <c r="Q25752" s="146"/>
      <c r="R25752" s="34"/>
      <c r="S25752" s="35"/>
      <c r="T25752" s="147"/>
    </row>
    <row r="25753">
      <c r="A25753" s="147"/>
      <c r="B25753" s="64"/>
      <c r="C25753" s="147" t="s">
        <v>217</v>
      </c>
      <c r="E25753" s="161"/>
      <c r="F25753" s="162"/>
      <c r="G25753" s="147"/>
      <c r="H25753" s="146"/>
      <c r="J25753" s="146"/>
      <c r="L25753" s="150"/>
      <c r="N25753" s="163"/>
      <c r="O25753" s="146"/>
      <c r="P25753" s="146"/>
      <c r="Q25753" s="146"/>
      <c r="R25753" s="34"/>
      <c r="S25753" s="35"/>
      <c r="T25753" s="147"/>
    </row>
    <row r="25754">
      <c r="A25754" s="147"/>
      <c r="B25754" s="64"/>
      <c r="C25754" s="147" t="s">
        <v>217</v>
      </c>
      <c r="E25754" s="161"/>
      <c r="F25754" s="162"/>
      <c r="G25754" s="147"/>
      <c r="H25754" s="146"/>
      <c r="J25754" s="146"/>
      <c r="L25754" s="150"/>
      <c r="N25754" s="163"/>
      <c r="O25754" s="146"/>
      <c r="P25754" s="146"/>
      <c r="Q25754" s="146"/>
      <c r="R25754" s="34"/>
      <c r="S25754" s="35"/>
      <c r="T25754" s="147"/>
    </row>
    <row r="25755">
      <c r="A25755" s="147"/>
      <c r="B25755" s="64"/>
      <c r="C25755" s="147" t="s">
        <v>217</v>
      </c>
      <c r="E25755" s="161"/>
      <c r="F25755" s="162"/>
      <c r="G25755" s="147"/>
      <c r="H25755" s="146"/>
      <c r="J25755" s="146"/>
      <c r="L25755" s="150"/>
      <c r="N25755" s="163"/>
      <c r="O25755" s="146"/>
      <c r="P25755" s="146"/>
      <c r="Q25755" s="146"/>
      <c r="R25755" s="34"/>
      <c r="S25755" s="35"/>
      <c r="T25755" s="147"/>
    </row>
    <row r="25756">
      <c r="A25756" s="147"/>
      <c r="B25756" s="64"/>
      <c r="C25756" s="147" t="s">
        <v>217</v>
      </c>
      <c r="E25756" s="161"/>
      <c r="F25756" s="162"/>
      <c r="G25756" s="147"/>
      <c r="H25756" s="146"/>
      <c r="J25756" s="146"/>
      <c r="L25756" s="150"/>
      <c r="N25756" s="163"/>
      <c r="O25756" s="146"/>
      <c r="P25756" s="146"/>
      <c r="Q25756" s="146"/>
      <c r="R25756" s="34"/>
      <c r="S25756" s="35"/>
      <c r="T25756" s="147"/>
    </row>
    <row r="25757">
      <c r="A25757" s="147"/>
      <c r="B25757" s="64"/>
      <c r="C25757" s="147" t="s">
        <v>217</v>
      </c>
      <c r="E25757" s="161"/>
      <c r="F25757" s="162"/>
      <c r="G25757" s="147"/>
      <c r="H25757" s="146"/>
      <c r="J25757" s="146"/>
      <c r="L25757" s="150"/>
      <c r="N25757" s="163"/>
      <c r="O25757" s="146"/>
      <c r="P25757" s="146"/>
      <c r="Q25757" s="146"/>
      <c r="R25757" s="34"/>
      <c r="S25757" s="35"/>
      <c r="T25757" s="147"/>
    </row>
    <row r="25758">
      <c r="A25758" s="147"/>
      <c r="B25758" s="64"/>
      <c r="C25758" s="147" t="s">
        <v>217</v>
      </c>
      <c r="E25758" s="161"/>
      <c r="F25758" s="162"/>
      <c r="G25758" s="147"/>
      <c r="H25758" s="146"/>
      <c r="J25758" s="146"/>
      <c r="L25758" s="150"/>
      <c r="N25758" s="163"/>
      <c r="O25758" s="146"/>
      <c r="P25758" s="146"/>
      <c r="Q25758" s="146"/>
      <c r="R25758" s="34"/>
      <c r="S25758" s="35"/>
      <c r="T25758" s="147"/>
    </row>
    <row r="25759">
      <c r="A25759" s="147"/>
      <c r="B25759" s="64"/>
      <c r="C25759" s="147" t="s">
        <v>217</v>
      </c>
      <c r="E25759" s="161"/>
      <c r="F25759" s="162"/>
      <c r="G25759" s="147"/>
      <c r="H25759" s="146"/>
      <c r="J25759" s="146"/>
      <c r="L25759" s="150"/>
      <c r="N25759" s="163"/>
      <c r="O25759" s="146"/>
      <c r="P25759" s="146"/>
      <c r="Q25759" s="146"/>
      <c r="R25759" s="34"/>
      <c r="S25759" s="35"/>
      <c r="T25759" s="147"/>
    </row>
    <row r="25760">
      <c r="A25760" s="147"/>
      <c r="B25760" s="64"/>
      <c r="C25760" s="147" t="s">
        <v>217</v>
      </c>
      <c r="E25760" s="161"/>
      <c r="F25760" s="162"/>
      <c r="G25760" s="147"/>
      <c r="H25760" s="146"/>
      <c r="J25760" s="146"/>
      <c r="L25760" s="150"/>
      <c r="N25760" s="163"/>
      <c r="O25760" s="146"/>
      <c r="P25760" s="146"/>
      <c r="Q25760" s="146"/>
      <c r="R25760" s="34"/>
      <c r="S25760" s="35"/>
      <c r="T25760" s="147"/>
    </row>
    <row r="25761">
      <c r="A25761" s="147"/>
      <c r="B25761" s="64"/>
      <c r="C25761" s="147" t="s">
        <v>217</v>
      </c>
      <c r="E25761" s="161"/>
      <c r="F25761" s="162"/>
      <c r="G25761" s="147"/>
      <c r="H25761" s="146"/>
      <c r="J25761" s="146"/>
      <c r="L25761" s="150"/>
      <c r="N25761" s="163"/>
      <c r="O25761" s="146"/>
      <c r="P25761" s="146"/>
      <c r="Q25761" s="146"/>
      <c r="R25761" s="34"/>
      <c r="S25761" s="35"/>
      <c r="T25761" s="147"/>
    </row>
    <row r="25762">
      <c r="A25762" s="147"/>
      <c r="B25762" s="64"/>
      <c r="C25762" s="147" t="s">
        <v>217</v>
      </c>
      <c r="E25762" s="161"/>
      <c r="F25762" s="162"/>
      <c r="G25762" s="147"/>
      <c r="H25762" s="146"/>
      <c r="J25762" s="146"/>
      <c r="L25762" s="150"/>
      <c r="N25762" s="163"/>
      <c r="O25762" s="146"/>
      <c r="P25762" s="146"/>
      <c r="Q25762" s="146"/>
      <c r="R25762" s="34"/>
      <c r="S25762" s="35"/>
      <c r="T25762" s="147"/>
    </row>
    <row r="25763">
      <c r="A25763" s="147"/>
      <c r="B25763" s="64"/>
      <c r="C25763" s="147" t="s">
        <v>217</v>
      </c>
      <c r="E25763" s="161"/>
      <c r="F25763" s="162"/>
      <c r="G25763" s="147"/>
      <c r="H25763" s="146"/>
      <c r="J25763" s="146"/>
      <c r="L25763" s="150"/>
      <c r="N25763" s="163"/>
      <c r="O25763" s="146"/>
      <c r="P25763" s="146"/>
      <c r="Q25763" s="146"/>
      <c r="R25763" s="34"/>
      <c r="S25763" s="35"/>
      <c r="T25763" s="147"/>
    </row>
    <row r="25764">
      <c r="A25764" s="147"/>
      <c r="B25764" s="64"/>
      <c r="C25764" s="147" t="s">
        <v>217</v>
      </c>
      <c r="E25764" s="161"/>
      <c r="F25764" s="162"/>
      <c r="G25764" s="147"/>
      <c r="H25764" s="146"/>
      <c r="J25764" s="146"/>
      <c r="L25764" s="150"/>
      <c r="N25764" s="163"/>
      <c r="O25764" s="146"/>
      <c r="P25764" s="146"/>
      <c r="Q25764" s="146"/>
      <c r="R25764" s="34"/>
      <c r="S25764" s="35"/>
      <c r="T25764" s="147"/>
    </row>
    <row r="25765">
      <c r="A25765" s="147"/>
      <c r="B25765" s="64"/>
      <c r="C25765" s="147" t="s">
        <v>217</v>
      </c>
      <c r="E25765" s="161"/>
      <c r="F25765" s="162"/>
      <c r="G25765" s="147"/>
      <c r="H25765" s="146"/>
      <c r="J25765" s="146"/>
      <c r="L25765" s="150"/>
      <c r="N25765" s="163"/>
      <c r="O25765" s="146"/>
      <c r="P25765" s="146"/>
      <c r="Q25765" s="146"/>
      <c r="R25765" s="34"/>
      <c r="S25765" s="35"/>
      <c r="T25765" s="147"/>
    </row>
    <row r="25766">
      <c r="A25766" s="147"/>
      <c r="B25766" s="64"/>
      <c r="C25766" s="147" t="s">
        <v>217</v>
      </c>
      <c r="E25766" s="161"/>
      <c r="F25766" s="162"/>
      <c r="G25766" s="147"/>
      <c r="H25766" s="146"/>
      <c r="J25766" s="146"/>
      <c r="L25766" s="150"/>
      <c r="N25766" s="163"/>
      <c r="O25766" s="146"/>
      <c r="P25766" s="146"/>
      <c r="Q25766" s="146"/>
      <c r="R25766" s="34"/>
      <c r="S25766" s="35"/>
      <c r="T25766" s="147"/>
    </row>
    <row r="25767">
      <c r="A25767" s="147"/>
      <c r="B25767" s="64"/>
      <c r="C25767" s="147" t="s">
        <v>217</v>
      </c>
      <c r="E25767" s="161"/>
      <c r="F25767" s="162"/>
      <c r="G25767" s="147"/>
      <c r="H25767" s="146"/>
      <c r="J25767" s="146"/>
      <c r="L25767" s="150"/>
      <c r="N25767" s="163"/>
      <c r="O25767" s="146"/>
      <c r="P25767" s="146"/>
      <c r="Q25767" s="146"/>
      <c r="R25767" s="34"/>
      <c r="S25767" s="35"/>
      <c r="T25767" s="147"/>
    </row>
    <row r="25768">
      <c r="A25768" s="147"/>
      <c r="B25768" s="64"/>
      <c r="C25768" s="147" t="s">
        <v>217</v>
      </c>
      <c r="E25768" s="161"/>
      <c r="F25768" s="162"/>
      <c r="G25768" s="147"/>
      <c r="H25768" s="146"/>
      <c r="J25768" s="146"/>
      <c r="L25768" s="150"/>
      <c r="N25768" s="163"/>
      <c r="O25768" s="146"/>
      <c r="P25768" s="146"/>
      <c r="Q25768" s="146"/>
      <c r="R25768" s="34"/>
      <c r="S25768" s="35"/>
      <c r="T25768" s="147"/>
    </row>
    <row r="25769">
      <c r="A25769" s="147"/>
      <c r="B25769" s="64"/>
      <c r="C25769" s="147" t="s">
        <v>217</v>
      </c>
      <c r="E25769" s="161"/>
      <c r="F25769" s="162"/>
      <c r="G25769" s="147"/>
      <c r="H25769" s="146"/>
      <c r="J25769" s="146"/>
      <c r="L25769" s="150"/>
      <c r="N25769" s="163"/>
      <c r="O25769" s="146"/>
      <c r="P25769" s="146"/>
      <c r="Q25769" s="146"/>
      <c r="R25769" s="34"/>
      <c r="S25769" s="35"/>
      <c r="T25769" s="147"/>
    </row>
    <row r="25770">
      <c r="A25770" s="147"/>
      <c r="B25770" s="64"/>
      <c r="C25770" s="147" t="s">
        <v>217</v>
      </c>
      <c r="E25770" s="161"/>
      <c r="F25770" s="162"/>
      <c r="G25770" s="147"/>
      <c r="H25770" s="146"/>
      <c r="J25770" s="146"/>
      <c r="L25770" s="150"/>
      <c r="N25770" s="163"/>
      <c r="O25770" s="146"/>
      <c r="P25770" s="146"/>
      <c r="Q25770" s="146"/>
      <c r="R25770" s="34"/>
      <c r="S25770" s="35"/>
      <c r="T25770" s="147"/>
    </row>
    <row r="25771">
      <c r="A25771" s="147"/>
      <c r="B25771" s="64"/>
      <c r="C25771" s="147" t="s">
        <v>217</v>
      </c>
      <c r="E25771" s="161"/>
      <c r="F25771" s="162"/>
      <c r="G25771" s="147"/>
      <c r="H25771" s="146"/>
      <c r="J25771" s="146"/>
      <c r="L25771" s="150"/>
      <c r="N25771" s="163"/>
      <c r="O25771" s="146"/>
      <c r="P25771" s="146"/>
      <c r="Q25771" s="146"/>
      <c r="R25771" s="34"/>
      <c r="S25771" s="35"/>
      <c r="T25771" s="147"/>
    </row>
    <row r="25772">
      <c r="A25772" s="147"/>
      <c r="B25772" s="64"/>
      <c r="C25772" s="147" t="s">
        <v>217</v>
      </c>
      <c r="E25772" s="161"/>
      <c r="F25772" s="162"/>
      <c r="G25772" s="147"/>
      <c r="H25772" s="146"/>
      <c r="J25772" s="146"/>
      <c r="L25772" s="150"/>
      <c r="N25772" s="163"/>
      <c r="O25772" s="146"/>
      <c r="P25772" s="146"/>
      <c r="Q25772" s="146"/>
      <c r="R25772" s="34"/>
      <c r="S25772" s="35"/>
      <c r="T25772" s="147"/>
    </row>
    <row r="25773">
      <c r="A25773" s="147"/>
      <c r="B25773" s="64"/>
      <c r="C25773" s="147" t="s">
        <v>217</v>
      </c>
      <c r="E25773" s="161"/>
      <c r="F25773" s="162"/>
      <c r="G25773" s="147"/>
      <c r="H25773" s="146"/>
      <c r="J25773" s="146"/>
      <c r="L25773" s="150"/>
      <c r="N25773" s="163"/>
      <c r="O25773" s="146"/>
      <c r="P25773" s="146"/>
      <c r="Q25773" s="146"/>
      <c r="R25773" s="34"/>
      <c r="S25773" s="35"/>
      <c r="T25773" s="147"/>
    </row>
    <row r="25774">
      <c r="A25774" s="147"/>
      <c r="B25774" s="64"/>
      <c r="C25774" s="147" t="s">
        <v>217</v>
      </c>
      <c r="E25774" s="161"/>
      <c r="F25774" s="162"/>
      <c r="G25774" s="147"/>
      <c r="H25774" s="146"/>
      <c r="J25774" s="146"/>
      <c r="L25774" s="150"/>
      <c r="N25774" s="163"/>
      <c r="O25774" s="146"/>
      <c r="P25774" s="146"/>
      <c r="Q25774" s="146"/>
      <c r="R25774" s="34"/>
      <c r="S25774" s="35"/>
      <c r="T25774" s="147"/>
    </row>
    <row r="25775">
      <c r="A25775" s="147"/>
      <c r="B25775" s="64"/>
      <c r="C25775" s="147" t="s">
        <v>217</v>
      </c>
      <c r="E25775" s="161"/>
      <c r="F25775" s="162"/>
      <c r="G25775" s="147"/>
      <c r="H25775" s="146"/>
      <c r="J25775" s="146"/>
      <c r="L25775" s="150"/>
      <c r="N25775" s="163"/>
      <c r="O25775" s="146"/>
      <c r="P25775" s="146"/>
      <c r="Q25775" s="146"/>
      <c r="R25775" s="34"/>
      <c r="S25775" s="35"/>
      <c r="T25775" s="147"/>
    </row>
    <row r="25776">
      <c r="A25776" s="147"/>
      <c r="B25776" s="64"/>
      <c r="C25776" s="147" t="s">
        <v>217</v>
      </c>
      <c r="E25776" s="161"/>
      <c r="F25776" s="162"/>
      <c r="G25776" s="147"/>
      <c r="H25776" s="146"/>
      <c r="J25776" s="146"/>
      <c r="L25776" s="150"/>
      <c r="N25776" s="163"/>
      <c r="O25776" s="146"/>
      <c r="P25776" s="146"/>
      <c r="Q25776" s="146"/>
      <c r="R25776" s="34"/>
      <c r="S25776" s="35"/>
      <c r="T25776" s="147"/>
    </row>
    <row r="25777">
      <c r="A25777" s="147"/>
      <c r="B25777" s="64"/>
      <c r="C25777" s="147" t="s">
        <v>217</v>
      </c>
      <c r="E25777" s="161"/>
      <c r="F25777" s="162"/>
      <c r="G25777" s="147"/>
      <c r="H25777" s="146"/>
      <c r="J25777" s="146"/>
      <c r="L25777" s="150"/>
      <c r="N25777" s="163"/>
      <c r="O25777" s="146"/>
      <c r="P25777" s="146"/>
      <c r="Q25777" s="146"/>
      <c r="R25777" s="34"/>
      <c r="S25777" s="35"/>
      <c r="T25777" s="147"/>
    </row>
    <row r="25778">
      <c r="A25778" s="147"/>
      <c r="B25778" s="64"/>
      <c r="C25778" s="147" t="s">
        <v>217</v>
      </c>
      <c r="E25778" s="161"/>
      <c r="F25778" s="162"/>
      <c r="G25778" s="147"/>
      <c r="H25778" s="146"/>
      <c r="J25778" s="146"/>
      <c r="L25778" s="150"/>
      <c r="N25778" s="163"/>
      <c r="O25778" s="146"/>
      <c r="P25778" s="146"/>
      <c r="Q25778" s="146"/>
      <c r="R25778" s="34"/>
      <c r="S25778" s="35"/>
      <c r="T25778" s="147"/>
    </row>
    <row r="25779">
      <c r="A25779" s="147"/>
      <c r="B25779" s="64"/>
      <c r="C25779" s="147" t="s">
        <v>217</v>
      </c>
      <c r="E25779" s="161"/>
      <c r="F25779" s="162"/>
      <c r="G25779" s="147"/>
      <c r="H25779" s="146"/>
      <c r="J25779" s="146"/>
      <c r="L25779" s="150"/>
      <c r="N25779" s="163"/>
      <c r="O25779" s="146"/>
      <c r="P25779" s="146"/>
      <c r="Q25779" s="146"/>
      <c r="R25779" s="34"/>
      <c r="S25779" s="35"/>
      <c r="T25779" s="147"/>
    </row>
    <row r="25780">
      <c r="A25780" s="147"/>
      <c r="B25780" s="64"/>
      <c r="C25780" s="147" t="s">
        <v>217</v>
      </c>
      <c r="E25780" s="161"/>
      <c r="F25780" s="162"/>
      <c r="G25780" s="147"/>
      <c r="H25780" s="146"/>
      <c r="J25780" s="146"/>
      <c r="L25780" s="150"/>
      <c r="N25780" s="163"/>
      <c r="O25780" s="146"/>
      <c r="P25780" s="146"/>
      <c r="Q25780" s="146"/>
      <c r="R25780" s="34"/>
      <c r="S25780" s="35"/>
      <c r="T25780" s="147"/>
    </row>
    <row r="25781">
      <c r="A25781" s="147"/>
      <c r="B25781" s="64"/>
      <c r="C25781" s="147" t="s">
        <v>217</v>
      </c>
      <c r="E25781" s="161"/>
      <c r="F25781" s="162"/>
      <c r="G25781" s="147"/>
      <c r="H25781" s="146"/>
      <c r="J25781" s="146"/>
      <c r="L25781" s="150"/>
      <c r="N25781" s="163"/>
      <c r="O25781" s="146"/>
      <c r="P25781" s="146"/>
      <c r="Q25781" s="146"/>
      <c r="R25781" s="34"/>
      <c r="S25781" s="35"/>
      <c r="T25781" s="147"/>
    </row>
    <row r="25782">
      <c r="A25782" s="147"/>
      <c r="B25782" s="64"/>
      <c r="C25782" s="147" t="s">
        <v>217</v>
      </c>
      <c r="E25782" s="161"/>
      <c r="F25782" s="162"/>
      <c r="G25782" s="147"/>
      <c r="H25782" s="146"/>
      <c r="J25782" s="146"/>
      <c r="L25782" s="150"/>
      <c r="N25782" s="163"/>
      <c r="O25782" s="146"/>
      <c r="P25782" s="146"/>
      <c r="Q25782" s="146"/>
      <c r="R25782" s="34"/>
      <c r="S25782" s="35"/>
      <c r="T25782" s="147"/>
    </row>
    <row r="25783">
      <c r="A25783" s="147"/>
      <c r="B25783" s="64"/>
      <c r="C25783" s="147" t="s">
        <v>217</v>
      </c>
      <c r="E25783" s="161"/>
      <c r="F25783" s="162"/>
      <c r="G25783" s="147"/>
      <c r="H25783" s="146"/>
      <c r="J25783" s="146"/>
      <c r="L25783" s="150"/>
      <c r="N25783" s="163"/>
      <c r="O25783" s="146"/>
      <c r="P25783" s="146"/>
      <c r="Q25783" s="146"/>
      <c r="R25783" s="34"/>
      <c r="S25783" s="35"/>
      <c r="T25783" s="147"/>
    </row>
    <row r="25784">
      <c r="A25784" s="147"/>
      <c r="B25784" s="64"/>
      <c r="C25784" s="147" t="s">
        <v>217</v>
      </c>
      <c r="E25784" s="161"/>
      <c r="F25784" s="162"/>
      <c r="G25784" s="147"/>
      <c r="H25784" s="146"/>
      <c r="J25784" s="146"/>
      <c r="L25784" s="150"/>
      <c r="N25784" s="163"/>
      <c r="O25784" s="146"/>
      <c r="P25784" s="146"/>
      <c r="Q25784" s="146"/>
      <c r="R25784" s="34"/>
      <c r="S25784" s="35"/>
      <c r="T25784" s="147"/>
    </row>
    <row r="25785">
      <c r="A25785" s="147"/>
      <c r="B25785" s="64"/>
      <c r="C25785" s="147" t="s">
        <v>217</v>
      </c>
      <c r="E25785" s="161"/>
      <c r="F25785" s="162"/>
      <c r="G25785" s="147"/>
      <c r="H25785" s="146"/>
      <c r="J25785" s="146"/>
      <c r="L25785" s="150"/>
      <c r="N25785" s="163"/>
      <c r="O25785" s="146"/>
      <c r="P25785" s="146"/>
      <c r="Q25785" s="146"/>
      <c r="R25785" s="34"/>
      <c r="S25785" s="35"/>
      <c r="T25785" s="147"/>
    </row>
    <row r="25786">
      <c r="A25786" s="147"/>
      <c r="B25786" s="64"/>
      <c r="C25786" s="147" t="s">
        <v>217</v>
      </c>
      <c r="E25786" s="161"/>
      <c r="F25786" s="162"/>
      <c r="G25786" s="147"/>
      <c r="H25786" s="146"/>
      <c r="J25786" s="146"/>
      <c r="L25786" s="150"/>
      <c r="N25786" s="163"/>
      <c r="O25786" s="146"/>
      <c r="P25786" s="146"/>
      <c r="Q25786" s="146"/>
      <c r="R25786" s="34"/>
      <c r="S25786" s="35"/>
      <c r="T25786" s="147"/>
    </row>
    <row r="25787">
      <c r="A25787" s="147"/>
      <c r="B25787" s="64"/>
      <c r="C25787" s="147" t="s">
        <v>217</v>
      </c>
      <c r="E25787" s="161"/>
      <c r="F25787" s="162"/>
      <c r="G25787" s="147"/>
      <c r="H25787" s="146"/>
      <c r="J25787" s="146"/>
      <c r="L25787" s="150"/>
      <c r="N25787" s="163"/>
      <c r="O25787" s="146"/>
      <c r="P25787" s="146"/>
      <c r="Q25787" s="146"/>
      <c r="R25787" s="34"/>
      <c r="S25787" s="35"/>
      <c r="T25787" s="147"/>
    </row>
    <row r="25788">
      <c r="A25788" s="147"/>
      <c r="B25788" s="64"/>
      <c r="C25788" s="147" t="s">
        <v>217</v>
      </c>
      <c r="E25788" s="161"/>
      <c r="F25788" s="162"/>
      <c r="G25788" s="147"/>
      <c r="H25788" s="146"/>
      <c r="J25788" s="146"/>
      <c r="L25788" s="150"/>
      <c r="N25788" s="163"/>
      <c r="O25788" s="146"/>
      <c r="P25788" s="146"/>
      <c r="Q25788" s="146"/>
      <c r="R25788" s="34"/>
      <c r="S25788" s="35"/>
      <c r="T25788" s="147"/>
    </row>
    <row r="25789">
      <c r="A25789" s="147"/>
      <c r="B25789" s="64"/>
      <c r="C25789" s="147" t="s">
        <v>217</v>
      </c>
      <c r="E25789" s="161"/>
      <c r="F25789" s="162"/>
      <c r="G25789" s="147"/>
      <c r="H25789" s="146"/>
      <c r="J25789" s="146"/>
      <c r="L25789" s="150"/>
      <c r="N25789" s="163"/>
      <c r="O25789" s="146"/>
      <c r="P25789" s="146"/>
      <c r="Q25789" s="146"/>
      <c r="R25789" s="34"/>
      <c r="S25789" s="35"/>
      <c r="T25789" s="147"/>
    </row>
    <row r="25790">
      <c r="A25790" s="147"/>
      <c r="B25790" s="64"/>
      <c r="C25790" s="147" t="s">
        <v>217</v>
      </c>
      <c r="E25790" s="161"/>
      <c r="F25790" s="162"/>
      <c r="G25790" s="147"/>
      <c r="H25790" s="146"/>
      <c r="J25790" s="146"/>
      <c r="L25790" s="150"/>
      <c r="N25790" s="163"/>
      <c r="O25790" s="146"/>
      <c r="P25790" s="146"/>
      <c r="Q25790" s="146"/>
      <c r="R25790" s="34"/>
      <c r="S25790" s="35"/>
      <c r="T25790" s="147"/>
    </row>
    <row r="25791">
      <c r="A25791" s="147"/>
      <c r="B25791" s="64"/>
      <c r="C25791" s="147" t="s">
        <v>217</v>
      </c>
      <c r="E25791" s="161"/>
      <c r="F25791" s="162"/>
      <c r="G25791" s="147"/>
      <c r="H25791" s="146"/>
      <c r="J25791" s="146"/>
      <c r="L25791" s="150"/>
      <c r="N25791" s="163"/>
      <c r="O25791" s="146"/>
      <c r="P25791" s="146"/>
      <c r="Q25791" s="146"/>
      <c r="R25791" s="34"/>
      <c r="S25791" s="35"/>
      <c r="T25791" s="147"/>
    </row>
    <row r="25792">
      <c r="A25792" s="147"/>
      <c r="B25792" s="64"/>
      <c r="C25792" s="147" t="s">
        <v>217</v>
      </c>
      <c r="E25792" s="161"/>
      <c r="F25792" s="162"/>
      <c r="G25792" s="147"/>
      <c r="H25792" s="146"/>
      <c r="J25792" s="146"/>
      <c r="L25792" s="150"/>
      <c r="N25792" s="163"/>
      <c r="O25792" s="146"/>
      <c r="P25792" s="146"/>
      <c r="Q25792" s="146"/>
      <c r="R25792" s="34"/>
      <c r="S25792" s="35"/>
      <c r="T25792" s="147"/>
    </row>
    <row r="25793">
      <c r="A25793" s="147"/>
      <c r="B25793" s="64"/>
      <c r="C25793" s="147" t="s">
        <v>217</v>
      </c>
      <c r="E25793" s="161"/>
      <c r="F25793" s="162"/>
      <c r="G25793" s="147"/>
      <c r="H25793" s="146"/>
      <c r="J25793" s="146"/>
      <c r="L25793" s="150"/>
      <c r="N25793" s="163"/>
      <c r="O25793" s="146"/>
      <c r="P25793" s="146"/>
      <c r="Q25793" s="146"/>
      <c r="R25793" s="34"/>
      <c r="S25793" s="35"/>
      <c r="T25793" s="147"/>
    </row>
    <row r="25794">
      <c r="A25794" s="147"/>
      <c r="B25794" s="64"/>
      <c r="C25794" s="147" t="s">
        <v>217</v>
      </c>
      <c r="E25794" s="161"/>
      <c r="F25794" s="162"/>
      <c r="G25794" s="147"/>
      <c r="H25794" s="146"/>
      <c r="J25794" s="146"/>
      <c r="L25794" s="150"/>
      <c r="N25794" s="163"/>
      <c r="O25794" s="146"/>
      <c r="P25794" s="146"/>
      <c r="Q25794" s="146"/>
      <c r="R25794" s="34"/>
      <c r="S25794" s="35"/>
      <c r="T25794" s="147"/>
    </row>
    <row r="25795">
      <c r="A25795" s="147"/>
      <c r="B25795" s="64"/>
      <c r="C25795" s="147" t="s">
        <v>217</v>
      </c>
      <c r="E25795" s="161"/>
      <c r="F25795" s="162"/>
      <c r="G25795" s="147"/>
      <c r="H25795" s="146"/>
      <c r="J25795" s="146"/>
      <c r="L25795" s="150"/>
      <c r="N25795" s="163"/>
      <c r="O25795" s="146"/>
      <c r="P25795" s="146"/>
      <c r="Q25795" s="146"/>
      <c r="R25795" s="34"/>
      <c r="S25795" s="35"/>
      <c r="T25795" s="147"/>
    </row>
    <row r="25796">
      <c r="A25796" s="147"/>
      <c r="B25796" s="64"/>
      <c r="C25796" s="147" t="s">
        <v>217</v>
      </c>
      <c r="E25796" s="161"/>
      <c r="F25796" s="162"/>
      <c r="G25796" s="147"/>
      <c r="H25796" s="146"/>
      <c r="J25796" s="146"/>
      <c r="L25796" s="150"/>
      <c r="N25796" s="163"/>
      <c r="O25796" s="146"/>
      <c r="P25796" s="146"/>
      <c r="Q25796" s="146"/>
      <c r="R25796" s="34"/>
      <c r="S25796" s="35"/>
      <c r="T25796" s="147"/>
    </row>
    <row r="25797">
      <c r="A25797" s="147"/>
      <c r="B25797" s="64"/>
      <c r="C25797" s="147" t="s">
        <v>217</v>
      </c>
      <c r="E25797" s="161"/>
      <c r="F25797" s="162"/>
      <c r="G25797" s="147"/>
      <c r="H25797" s="146"/>
      <c r="J25797" s="146"/>
      <c r="L25797" s="150"/>
      <c r="N25797" s="163"/>
      <c r="O25797" s="146"/>
      <c r="P25797" s="146"/>
      <c r="Q25797" s="146"/>
      <c r="R25797" s="34"/>
      <c r="S25797" s="35"/>
      <c r="T25797" s="147"/>
    </row>
    <row r="25798">
      <c r="A25798" s="147"/>
      <c r="B25798" s="64"/>
      <c r="C25798" s="147" t="s">
        <v>217</v>
      </c>
      <c r="E25798" s="161"/>
      <c r="F25798" s="162"/>
      <c r="G25798" s="147"/>
      <c r="H25798" s="146"/>
      <c r="J25798" s="146"/>
      <c r="L25798" s="150"/>
      <c r="N25798" s="163"/>
      <c r="O25798" s="146"/>
      <c r="P25798" s="146"/>
      <c r="Q25798" s="146"/>
      <c r="R25798" s="34"/>
      <c r="S25798" s="35"/>
      <c r="T25798" s="147"/>
    </row>
    <row r="25799">
      <c r="A25799" s="147"/>
      <c r="B25799" s="64"/>
      <c r="C25799" s="147" t="s">
        <v>217</v>
      </c>
      <c r="E25799" s="161"/>
      <c r="F25799" s="162"/>
      <c r="G25799" s="147"/>
      <c r="H25799" s="146"/>
      <c r="J25799" s="146"/>
      <c r="L25799" s="150"/>
      <c r="N25799" s="163"/>
      <c r="O25799" s="146"/>
      <c r="P25799" s="146"/>
      <c r="Q25799" s="146"/>
      <c r="R25799" s="34"/>
      <c r="S25799" s="35"/>
      <c r="T25799" s="147"/>
    </row>
    <row r="25800">
      <c r="A25800" s="147"/>
      <c r="B25800" s="64"/>
      <c r="C25800" s="147" t="s">
        <v>217</v>
      </c>
      <c r="E25800" s="161"/>
      <c r="F25800" s="162"/>
      <c r="G25800" s="147"/>
      <c r="H25800" s="146"/>
      <c r="J25800" s="146"/>
      <c r="L25800" s="150"/>
      <c r="N25800" s="163"/>
      <c r="O25800" s="146"/>
      <c r="P25800" s="146"/>
      <c r="Q25800" s="146"/>
      <c r="R25800" s="34"/>
      <c r="S25800" s="35"/>
      <c r="T25800" s="147"/>
    </row>
    <row r="25801">
      <c r="A25801" s="147"/>
      <c r="B25801" s="64"/>
      <c r="C25801" s="147" t="s">
        <v>217</v>
      </c>
      <c r="E25801" s="161"/>
      <c r="F25801" s="162"/>
      <c r="G25801" s="147"/>
      <c r="H25801" s="146"/>
      <c r="J25801" s="146"/>
      <c r="L25801" s="150"/>
      <c r="N25801" s="163"/>
      <c r="O25801" s="146"/>
      <c r="P25801" s="146"/>
      <c r="Q25801" s="146"/>
      <c r="R25801" s="34"/>
      <c r="S25801" s="35"/>
      <c r="T25801" s="147"/>
    </row>
    <row r="25802">
      <c r="A25802" s="147"/>
      <c r="B25802" s="64"/>
      <c r="C25802" s="147" t="s">
        <v>217</v>
      </c>
      <c r="E25802" s="161"/>
      <c r="F25802" s="162"/>
      <c r="G25802" s="147"/>
      <c r="H25802" s="146"/>
      <c r="J25802" s="146"/>
      <c r="L25802" s="150"/>
      <c r="N25802" s="163"/>
      <c r="O25802" s="146"/>
      <c r="P25802" s="146"/>
      <c r="Q25802" s="146"/>
      <c r="R25802" s="34"/>
      <c r="S25802" s="35"/>
      <c r="T25802" s="147"/>
    </row>
    <row r="25803">
      <c r="A25803" s="147"/>
      <c r="B25803" s="64"/>
      <c r="C25803" s="147" t="s">
        <v>217</v>
      </c>
      <c r="E25803" s="161"/>
      <c r="F25803" s="162"/>
      <c r="G25803" s="147"/>
      <c r="H25803" s="146"/>
      <c r="J25803" s="146"/>
      <c r="L25803" s="150"/>
      <c r="N25803" s="163"/>
      <c r="O25803" s="146"/>
      <c r="P25803" s="146"/>
      <c r="Q25803" s="146"/>
      <c r="R25803" s="34"/>
      <c r="S25803" s="35"/>
      <c r="T25803" s="147"/>
    </row>
    <row r="25804">
      <c r="A25804" s="147"/>
      <c r="B25804" s="64"/>
      <c r="C25804" s="147" t="s">
        <v>217</v>
      </c>
      <c r="E25804" s="161"/>
      <c r="F25804" s="162"/>
      <c r="G25804" s="147"/>
      <c r="H25804" s="146"/>
      <c r="J25804" s="146"/>
      <c r="L25804" s="150"/>
      <c r="N25804" s="163"/>
      <c r="O25804" s="146"/>
      <c r="P25804" s="146"/>
      <c r="Q25804" s="146"/>
      <c r="R25804" s="34"/>
      <c r="S25804" s="35"/>
      <c r="T25804" s="147"/>
    </row>
    <row r="25805">
      <c r="A25805" s="147"/>
      <c r="B25805" s="64"/>
      <c r="C25805" s="147" t="s">
        <v>217</v>
      </c>
      <c r="E25805" s="161"/>
      <c r="F25805" s="162"/>
      <c r="G25805" s="147"/>
      <c r="H25805" s="146"/>
      <c r="J25805" s="146"/>
      <c r="L25805" s="150"/>
      <c r="N25805" s="163"/>
      <c r="O25805" s="146"/>
      <c r="P25805" s="146"/>
      <c r="Q25805" s="146"/>
      <c r="R25805" s="34"/>
      <c r="S25805" s="35"/>
      <c r="T25805" s="147"/>
    </row>
    <row r="25806">
      <c r="A25806" s="147"/>
      <c r="B25806" s="64"/>
      <c r="C25806" s="147" t="s">
        <v>217</v>
      </c>
      <c r="E25806" s="161"/>
      <c r="F25806" s="162"/>
      <c r="G25806" s="147"/>
      <c r="H25806" s="146"/>
      <c r="J25806" s="146"/>
      <c r="L25806" s="150"/>
      <c r="N25806" s="163"/>
      <c r="O25806" s="146"/>
      <c r="P25806" s="146"/>
      <c r="Q25806" s="146"/>
      <c r="R25806" s="34"/>
      <c r="S25806" s="35"/>
      <c r="T25806" s="147"/>
    </row>
    <row r="25807">
      <c r="A25807" s="147"/>
      <c r="B25807" s="64"/>
      <c r="C25807" s="147" t="s">
        <v>217</v>
      </c>
      <c r="E25807" s="161"/>
      <c r="F25807" s="162"/>
      <c r="G25807" s="147"/>
      <c r="H25807" s="146"/>
      <c r="J25807" s="146"/>
      <c r="L25807" s="150"/>
      <c r="N25807" s="163"/>
      <c r="O25807" s="146"/>
      <c r="P25807" s="146"/>
      <c r="Q25807" s="146"/>
      <c r="R25807" s="34"/>
      <c r="S25807" s="35"/>
      <c r="T25807" s="147"/>
    </row>
    <row r="25808">
      <c r="A25808" s="147"/>
      <c r="B25808" s="64"/>
      <c r="C25808" s="147" t="s">
        <v>217</v>
      </c>
      <c r="E25808" s="161"/>
      <c r="F25808" s="162"/>
      <c r="G25808" s="147"/>
      <c r="H25808" s="146"/>
      <c r="J25808" s="146"/>
      <c r="L25808" s="150"/>
      <c r="N25808" s="163"/>
      <c r="O25808" s="146"/>
      <c r="P25808" s="146"/>
      <c r="Q25808" s="146"/>
      <c r="R25808" s="34"/>
      <c r="S25808" s="35"/>
      <c r="T25808" s="147"/>
    </row>
    <row r="25809">
      <c r="A25809" s="147"/>
      <c r="B25809" s="64"/>
      <c r="C25809" s="147" t="s">
        <v>217</v>
      </c>
      <c r="E25809" s="161"/>
      <c r="F25809" s="162"/>
      <c r="G25809" s="147"/>
      <c r="H25809" s="146"/>
      <c r="J25809" s="146"/>
      <c r="L25809" s="150"/>
      <c r="N25809" s="163"/>
      <c r="O25809" s="146"/>
      <c r="P25809" s="146"/>
      <c r="Q25809" s="146"/>
      <c r="R25809" s="34"/>
      <c r="S25809" s="35"/>
      <c r="T25809" s="147"/>
    </row>
    <row r="25810">
      <c r="A25810" s="147"/>
      <c r="B25810" s="64"/>
      <c r="C25810" s="147" t="s">
        <v>217</v>
      </c>
      <c r="E25810" s="161"/>
      <c r="F25810" s="162"/>
      <c r="G25810" s="147"/>
      <c r="H25810" s="146"/>
      <c r="J25810" s="146"/>
      <c r="L25810" s="150"/>
      <c r="N25810" s="163"/>
      <c r="O25810" s="146"/>
      <c r="P25810" s="146"/>
      <c r="Q25810" s="146"/>
      <c r="R25810" s="34"/>
      <c r="S25810" s="35"/>
      <c r="T25810" s="147"/>
    </row>
    <row r="25811">
      <c r="A25811" s="147"/>
      <c r="B25811" s="64"/>
      <c r="C25811" s="147" t="s">
        <v>217</v>
      </c>
      <c r="E25811" s="161"/>
      <c r="F25811" s="162"/>
      <c r="G25811" s="147"/>
      <c r="H25811" s="146"/>
      <c r="J25811" s="146"/>
      <c r="L25811" s="150"/>
      <c r="N25811" s="163"/>
      <c r="O25811" s="146"/>
      <c r="P25811" s="146"/>
      <c r="Q25811" s="146"/>
      <c r="R25811" s="34"/>
      <c r="S25811" s="35"/>
      <c r="T25811" s="147"/>
    </row>
    <row r="25812">
      <c r="A25812" s="147"/>
      <c r="B25812" s="64"/>
      <c r="C25812" s="147" t="s">
        <v>217</v>
      </c>
      <c r="E25812" s="161"/>
      <c r="F25812" s="162"/>
      <c r="G25812" s="147"/>
      <c r="H25812" s="146"/>
      <c r="J25812" s="146"/>
      <c r="L25812" s="150"/>
      <c r="N25812" s="163"/>
      <c r="O25812" s="146"/>
      <c r="P25812" s="146"/>
      <c r="Q25812" s="146"/>
      <c r="R25812" s="34"/>
      <c r="S25812" s="35"/>
      <c r="T25812" s="147"/>
    </row>
    <row r="25813">
      <c r="A25813" s="147"/>
      <c r="B25813" s="64"/>
      <c r="C25813" s="147" t="s">
        <v>217</v>
      </c>
      <c r="E25813" s="161"/>
      <c r="F25813" s="162"/>
      <c r="G25813" s="147"/>
      <c r="H25813" s="146"/>
      <c r="J25813" s="146"/>
      <c r="L25813" s="150"/>
      <c r="N25813" s="163"/>
      <c r="O25813" s="146"/>
      <c r="P25813" s="146"/>
      <c r="Q25813" s="146"/>
      <c r="R25813" s="34"/>
      <c r="S25813" s="35"/>
      <c r="T25813" s="147"/>
    </row>
    <row r="25814">
      <c r="A25814" s="147"/>
      <c r="B25814" s="64"/>
      <c r="C25814" s="147" t="s">
        <v>217</v>
      </c>
      <c r="E25814" s="161"/>
      <c r="F25814" s="162"/>
      <c r="G25814" s="147"/>
      <c r="H25814" s="146"/>
      <c r="J25814" s="146"/>
      <c r="L25814" s="150"/>
      <c r="N25814" s="163"/>
      <c r="O25814" s="146"/>
      <c r="P25814" s="146"/>
      <c r="Q25814" s="146"/>
      <c r="R25814" s="34"/>
      <c r="S25814" s="35"/>
      <c r="T25814" s="147"/>
    </row>
    <row r="25815">
      <c r="A25815" s="147"/>
      <c r="B25815" s="64"/>
      <c r="C25815" s="147" t="s">
        <v>217</v>
      </c>
      <c r="E25815" s="161"/>
      <c r="F25815" s="162"/>
      <c r="G25815" s="147"/>
      <c r="H25815" s="146"/>
      <c r="J25815" s="146"/>
      <c r="L25815" s="150"/>
      <c r="N25815" s="163"/>
      <c r="O25815" s="146"/>
      <c r="P25815" s="146"/>
      <c r="Q25815" s="146"/>
      <c r="R25815" s="34"/>
      <c r="S25815" s="35"/>
      <c r="T25815" s="147"/>
    </row>
    <row r="25816">
      <c r="A25816" s="147"/>
      <c r="B25816" s="64"/>
      <c r="C25816" s="147" t="s">
        <v>217</v>
      </c>
      <c r="E25816" s="161"/>
      <c r="F25816" s="162"/>
      <c r="G25816" s="147"/>
      <c r="H25816" s="146"/>
      <c r="J25816" s="146"/>
      <c r="L25816" s="150"/>
      <c r="N25816" s="163"/>
      <c r="O25816" s="146"/>
      <c r="P25816" s="146"/>
      <c r="Q25816" s="146"/>
      <c r="R25816" s="34"/>
      <c r="S25816" s="35"/>
      <c r="T25816" s="147"/>
    </row>
    <row r="25817">
      <c r="A25817" s="147"/>
      <c r="B25817" s="64"/>
      <c r="C25817" s="147" t="s">
        <v>217</v>
      </c>
      <c r="E25817" s="161"/>
      <c r="F25817" s="162"/>
      <c r="G25817" s="147"/>
      <c r="H25817" s="146"/>
      <c r="J25817" s="146"/>
      <c r="L25817" s="150"/>
      <c r="N25817" s="163"/>
      <c r="O25817" s="146"/>
      <c r="P25817" s="146"/>
      <c r="Q25817" s="146"/>
      <c r="R25817" s="34"/>
      <c r="S25817" s="35"/>
      <c r="T25817" s="147"/>
    </row>
    <row r="25818">
      <c r="A25818" s="147"/>
      <c r="B25818" s="64"/>
      <c r="C25818" s="147" t="s">
        <v>217</v>
      </c>
      <c r="E25818" s="161"/>
      <c r="F25818" s="162"/>
      <c r="G25818" s="147"/>
      <c r="H25818" s="146"/>
      <c r="J25818" s="146"/>
      <c r="L25818" s="150"/>
      <c r="N25818" s="163"/>
      <c r="O25818" s="146"/>
      <c r="P25818" s="146"/>
      <c r="Q25818" s="146"/>
      <c r="R25818" s="34"/>
      <c r="S25818" s="35"/>
      <c r="T25818" s="147"/>
    </row>
    <row r="25819">
      <c r="A25819" s="147"/>
      <c r="B25819" s="64"/>
      <c r="C25819" s="147" t="s">
        <v>217</v>
      </c>
      <c r="E25819" s="161"/>
      <c r="F25819" s="162"/>
      <c r="G25819" s="147"/>
      <c r="H25819" s="146"/>
      <c r="J25819" s="146"/>
      <c r="L25819" s="150"/>
      <c r="N25819" s="163"/>
      <c r="O25819" s="146"/>
      <c r="P25819" s="146"/>
      <c r="Q25819" s="146"/>
      <c r="R25819" s="34"/>
      <c r="S25819" s="35"/>
      <c r="T25819" s="147"/>
    </row>
    <row r="25820">
      <c r="A25820" s="147"/>
      <c r="B25820" s="64"/>
      <c r="C25820" s="147" t="s">
        <v>217</v>
      </c>
      <c r="E25820" s="161"/>
      <c r="F25820" s="162"/>
      <c r="G25820" s="147"/>
      <c r="H25820" s="146"/>
      <c r="J25820" s="146"/>
      <c r="L25820" s="150"/>
      <c r="N25820" s="163"/>
      <c r="O25820" s="146"/>
      <c r="P25820" s="146"/>
      <c r="Q25820" s="146"/>
      <c r="R25820" s="34"/>
      <c r="S25820" s="35"/>
      <c r="T25820" s="147"/>
    </row>
    <row r="25821">
      <c r="A25821" s="147"/>
      <c r="B25821" s="64"/>
      <c r="C25821" s="147" t="s">
        <v>217</v>
      </c>
      <c r="E25821" s="161"/>
      <c r="F25821" s="162"/>
      <c r="G25821" s="147"/>
      <c r="H25821" s="146"/>
      <c r="J25821" s="146"/>
      <c r="L25821" s="150"/>
      <c r="N25821" s="163"/>
      <c r="O25821" s="146"/>
      <c r="P25821" s="146"/>
      <c r="Q25821" s="146"/>
      <c r="R25821" s="34"/>
      <c r="S25821" s="35"/>
      <c r="T25821" s="147"/>
    </row>
    <row r="25822">
      <c r="A25822" s="147"/>
      <c r="B25822" s="64"/>
      <c r="C25822" s="147" t="s">
        <v>217</v>
      </c>
      <c r="E25822" s="161"/>
      <c r="F25822" s="162"/>
      <c r="G25822" s="147"/>
      <c r="H25822" s="146"/>
      <c r="J25822" s="146"/>
      <c r="L25822" s="150"/>
      <c r="N25822" s="163"/>
      <c r="O25822" s="146"/>
      <c r="P25822" s="146"/>
      <c r="Q25822" s="146"/>
      <c r="R25822" s="34"/>
      <c r="S25822" s="35"/>
      <c r="T25822" s="147"/>
    </row>
    <row r="25823">
      <c r="A25823" s="147"/>
      <c r="B25823" s="64"/>
      <c r="C25823" s="147" t="s">
        <v>217</v>
      </c>
      <c r="E25823" s="161"/>
      <c r="F25823" s="162"/>
      <c r="G25823" s="147"/>
      <c r="H25823" s="146"/>
      <c r="J25823" s="146"/>
      <c r="L25823" s="150"/>
      <c r="N25823" s="163"/>
      <c r="O25823" s="146"/>
      <c r="P25823" s="146"/>
      <c r="Q25823" s="146"/>
      <c r="R25823" s="34"/>
      <c r="S25823" s="35"/>
      <c r="T25823" s="147"/>
    </row>
    <row r="25824">
      <c r="A25824" s="147"/>
      <c r="B25824" s="64"/>
      <c r="C25824" s="147" t="s">
        <v>217</v>
      </c>
      <c r="E25824" s="161"/>
      <c r="F25824" s="162"/>
      <c r="G25824" s="147"/>
      <c r="H25824" s="146"/>
      <c r="J25824" s="146"/>
      <c r="L25824" s="150"/>
      <c r="N25824" s="163"/>
      <c r="O25824" s="146"/>
      <c r="P25824" s="146"/>
      <c r="Q25824" s="146"/>
      <c r="R25824" s="34"/>
      <c r="S25824" s="35"/>
      <c r="T25824" s="147"/>
    </row>
    <row r="25825">
      <c r="A25825" s="147"/>
      <c r="B25825" s="64"/>
      <c r="C25825" s="147" t="s">
        <v>217</v>
      </c>
      <c r="E25825" s="161"/>
      <c r="F25825" s="162"/>
      <c r="G25825" s="147"/>
      <c r="H25825" s="146"/>
      <c r="J25825" s="146"/>
      <c r="L25825" s="150"/>
      <c r="N25825" s="163"/>
      <c r="O25825" s="146"/>
      <c r="P25825" s="146"/>
      <c r="Q25825" s="146"/>
      <c r="R25825" s="34"/>
      <c r="S25825" s="35"/>
      <c r="T25825" s="147"/>
    </row>
    <row r="25826">
      <c r="A25826" s="147"/>
      <c r="B25826" s="64"/>
      <c r="C25826" s="147" t="s">
        <v>217</v>
      </c>
      <c r="E25826" s="161"/>
      <c r="F25826" s="162"/>
      <c r="G25826" s="147"/>
      <c r="H25826" s="146"/>
      <c r="J25826" s="146"/>
      <c r="L25826" s="150"/>
      <c r="N25826" s="163"/>
      <c r="O25826" s="146"/>
      <c r="P25826" s="146"/>
      <c r="Q25826" s="146"/>
      <c r="R25826" s="34"/>
      <c r="S25826" s="35"/>
      <c r="T25826" s="147"/>
    </row>
    <row r="25827">
      <c r="A25827" s="147"/>
      <c r="B25827" s="64"/>
      <c r="C25827" s="147" t="s">
        <v>217</v>
      </c>
      <c r="E25827" s="161"/>
      <c r="F25827" s="162"/>
      <c r="G25827" s="147"/>
      <c r="H25827" s="146"/>
      <c r="J25827" s="146"/>
      <c r="L25827" s="150"/>
      <c r="N25827" s="163"/>
      <c r="O25827" s="146"/>
      <c r="P25827" s="146"/>
      <c r="Q25827" s="146"/>
      <c r="R25827" s="34"/>
      <c r="S25827" s="35"/>
      <c r="T25827" s="147"/>
    </row>
    <row r="25828">
      <c r="A25828" s="147"/>
      <c r="B25828" s="64"/>
      <c r="C25828" s="147" t="s">
        <v>217</v>
      </c>
      <c r="E25828" s="161"/>
      <c r="F25828" s="162"/>
      <c r="G25828" s="147"/>
      <c r="H25828" s="146"/>
      <c r="J25828" s="146"/>
      <c r="L25828" s="150"/>
      <c r="N25828" s="163"/>
      <c r="O25828" s="146"/>
      <c r="P25828" s="146"/>
      <c r="Q25828" s="146"/>
      <c r="R25828" s="34"/>
      <c r="S25828" s="35"/>
      <c r="T25828" s="147"/>
    </row>
    <row r="25829">
      <c r="A25829" s="147"/>
      <c r="B25829" s="64"/>
      <c r="C25829" s="147" t="s">
        <v>217</v>
      </c>
      <c r="E25829" s="161"/>
      <c r="F25829" s="162"/>
      <c r="G25829" s="147"/>
      <c r="H25829" s="146"/>
      <c r="J25829" s="146"/>
      <c r="L25829" s="150"/>
      <c r="N25829" s="163"/>
      <c r="O25829" s="146"/>
      <c r="P25829" s="146"/>
      <c r="Q25829" s="146"/>
      <c r="R25829" s="34"/>
      <c r="S25829" s="35"/>
      <c r="T25829" s="147"/>
    </row>
    <row r="25830">
      <c r="A25830" s="147"/>
      <c r="B25830" s="64"/>
      <c r="C25830" s="147" t="s">
        <v>217</v>
      </c>
      <c r="E25830" s="161"/>
      <c r="F25830" s="162"/>
      <c r="G25830" s="147"/>
      <c r="H25830" s="146"/>
      <c r="J25830" s="146"/>
      <c r="L25830" s="150"/>
      <c r="N25830" s="163"/>
      <c r="O25830" s="146"/>
      <c r="P25830" s="146"/>
      <c r="Q25830" s="146"/>
      <c r="R25830" s="34"/>
      <c r="S25830" s="35"/>
      <c r="T25830" s="147"/>
    </row>
    <row r="25831">
      <c r="A25831" s="147"/>
      <c r="B25831" s="64"/>
      <c r="C25831" s="147" t="s">
        <v>217</v>
      </c>
      <c r="E25831" s="161"/>
      <c r="F25831" s="162"/>
      <c r="G25831" s="147"/>
      <c r="H25831" s="146"/>
      <c r="J25831" s="146"/>
      <c r="L25831" s="150"/>
      <c r="N25831" s="163"/>
      <c r="O25831" s="146"/>
      <c r="P25831" s="146"/>
      <c r="Q25831" s="146"/>
      <c r="R25831" s="34"/>
      <c r="S25831" s="35"/>
      <c r="T25831" s="147"/>
    </row>
    <row r="25832">
      <c r="A25832" s="147"/>
      <c r="B25832" s="64"/>
      <c r="C25832" s="147" t="s">
        <v>217</v>
      </c>
      <c r="E25832" s="161"/>
      <c r="F25832" s="162"/>
      <c r="G25832" s="147"/>
      <c r="H25832" s="146"/>
      <c r="J25832" s="146"/>
      <c r="L25832" s="150"/>
      <c r="N25832" s="163"/>
      <c r="O25832" s="146"/>
      <c r="P25832" s="146"/>
      <c r="Q25832" s="146"/>
      <c r="R25832" s="34"/>
      <c r="S25832" s="35"/>
      <c r="T25832" s="147"/>
    </row>
    <row r="25833">
      <c r="A25833" s="147"/>
      <c r="B25833" s="64"/>
      <c r="C25833" s="147" t="s">
        <v>217</v>
      </c>
      <c r="E25833" s="161"/>
      <c r="F25833" s="162"/>
      <c r="G25833" s="147"/>
      <c r="H25833" s="146"/>
      <c r="J25833" s="146"/>
      <c r="L25833" s="150"/>
      <c r="N25833" s="163"/>
      <c r="O25833" s="146"/>
      <c r="P25833" s="146"/>
      <c r="Q25833" s="146"/>
      <c r="R25833" s="34"/>
      <c r="S25833" s="35"/>
      <c r="T25833" s="147"/>
    </row>
    <row r="25834">
      <c r="A25834" s="147"/>
      <c r="B25834" s="64"/>
      <c r="C25834" s="147" t="s">
        <v>217</v>
      </c>
      <c r="E25834" s="161"/>
      <c r="F25834" s="162"/>
      <c r="G25834" s="147"/>
      <c r="H25834" s="146"/>
      <c r="J25834" s="146"/>
      <c r="L25834" s="150"/>
      <c r="N25834" s="163"/>
      <c r="O25834" s="146"/>
      <c r="P25834" s="146"/>
      <c r="Q25834" s="146"/>
      <c r="R25834" s="34"/>
      <c r="S25834" s="35"/>
      <c r="T25834" s="147"/>
    </row>
    <row r="25835">
      <c r="A25835" s="147"/>
      <c r="B25835" s="64"/>
      <c r="C25835" s="147" t="s">
        <v>217</v>
      </c>
      <c r="E25835" s="161"/>
      <c r="F25835" s="162"/>
      <c r="G25835" s="147"/>
      <c r="H25835" s="146"/>
      <c r="J25835" s="146"/>
      <c r="L25835" s="150"/>
      <c r="N25835" s="163"/>
      <c r="O25835" s="146"/>
      <c r="P25835" s="146"/>
      <c r="Q25835" s="146"/>
      <c r="R25835" s="34"/>
      <c r="S25835" s="35"/>
      <c r="T25835" s="147"/>
    </row>
    <row r="25836">
      <c r="A25836" s="147"/>
      <c r="B25836" s="64"/>
      <c r="C25836" s="147" t="s">
        <v>217</v>
      </c>
      <c r="E25836" s="161"/>
      <c r="F25836" s="162"/>
      <c r="G25836" s="147"/>
      <c r="H25836" s="146"/>
      <c r="J25836" s="146"/>
      <c r="L25836" s="150"/>
      <c r="N25836" s="163"/>
      <c r="O25836" s="146"/>
      <c r="P25836" s="146"/>
      <c r="Q25836" s="146"/>
      <c r="R25836" s="34"/>
      <c r="S25836" s="35"/>
      <c r="T25836" s="147"/>
    </row>
    <row r="25837">
      <c r="A25837" s="147"/>
      <c r="B25837" s="64"/>
      <c r="C25837" s="147" t="s">
        <v>217</v>
      </c>
      <c r="E25837" s="161"/>
      <c r="F25837" s="162"/>
      <c r="G25837" s="147"/>
      <c r="H25837" s="146"/>
      <c r="J25837" s="146"/>
      <c r="L25837" s="150"/>
      <c r="N25837" s="163"/>
      <c r="O25837" s="146"/>
      <c r="P25837" s="146"/>
      <c r="Q25837" s="146"/>
      <c r="R25837" s="34"/>
      <c r="S25837" s="35"/>
      <c r="T25837" s="147"/>
    </row>
    <row r="25838">
      <c r="A25838" s="147"/>
      <c r="B25838" s="64"/>
      <c r="C25838" s="147" t="s">
        <v>217</v>
      </c>
      <c r="E25838" s="161"/>
      <c r="F25838" s="162"/>
      <c r="G25838" s="147"/>
      <c r="H25838" s="146"/>
      <c r="J25838" s="146"/>
      <c r="L25838" s="150"/>
      <c r="N25838" s="163"/>
      <c r="O25838" s="146"/>
      <c r="P25838" s="146"/>
      <c r="Q25838" s="146"/>
      <c r="R25838" s="34"/>
      <c r="S25838" s="35"/>
      <c r="T25838" s="147"/>
    </row>
    <row r="25839">
      <c r="A25839" s="147"/>
      <c r="B25839" s="64"/>
      <c r="C25839" s="147" t="s">
        <v>217</v>
      </c>
      <c r="E25839" s="161"/>
      <c r="F25839" s="162"/>
      <c r="G25839" s="147"/>
      <c r="H25839" s="146"/>
      <c r="J25839" s="146"/>
      <c r="L25839" s="150"/>
      <c r="N25839" s="163"/>
      <c r="O25839" s="146"/>
      <c r="P25839" s="146"/>
      <c r="Q25839" s="146"/>
      <c r="R25839" s="34"/>
      <c r="S25839" s="35"/>
      <c r="T25839" s="147"/>
    </row>
    <row r="25840">
      <c r="A25840" s="147"/>
      <c r="B25840" s="64"/>
      <c r="C25840" s="147" t="s">
        <v>217</v>
      </c>
      <c r="E25840" s="161"/>
      <c r="F25840" s="162"/>
      <c r="G25840" s="147"/>
      <c r="H25840" s="146"/>
      <c r="J25840" s="146"/>
      <c r="L25840" s="150"/>
      <c r="N25840" s="163"/>
      <c r="O25840" s="146"/>
      <c r="P25840" s="146"/>
      <c r="Q25840" s="146"/>
      <c r="R25840" s="34"/>
      <c r="S25840" s="35"/>
      <c r="T25840" s="147"/>
    </row>
    <row r="25841">
      <c r="A25841" s="147"/>
      <c r="B25841" s="64"/>
      <c r="C25841" s="147" t="s">
        <v>217</v>
      </c>
      <c r="E25841" s="161"/>
      <c r="F25841" s="162"/>
      <c r="G25841" s="147"/>
      <c r="H25841" s="146"/>
      <c r="J25841" s="146"/>
      <c r="L25841" s="150"/>
      <c r="N25841" s="163"/>
      <c r="O25841" s="146"/>
      <c r="P25841" s="146"/>
      <c r="Q25841" s="146"/>
      <c r="R25841" s="34"/>
      <c r="S25841" s="35"/>
      <c r="T25841" s="147"/>
    </row>
    <row r="25842">
      <c r="A25842" s="147"/>
      <c r="B25842" s="64"/>
      <c r="C25842" s="147" t="s">
        <v>217</v>
      </c>
      <c r="E25842" s="161"/>
      <c r="F25842" s="162"/>
      <c r="G25842" s="147"/>
      <c r="H25842" s="146"/>
      <c r="J25842" s="146"/>
      <c r="L25842" s="150"/>
      <c r="N25842" s="163"/>
      <c r="O25842" s="146"/>
      <c r="P25842" s="146"/>
      <c r="Q25842" s="146"/>
      <c r="R25842" s="34"/>
      <c r="S25842" s="35"/>
      <c r="T25842" s="147"/>
    </row>
    <row r="25843">
      <c r="A25843" s="147"/>
      <c r="B25843" s="64"/>
      <c r="C25843" s="147" t="s">
        <v>217</v>
      </c>
      <c r="E25843" s="161"/>
      <c r="F25843" s="162"/>
      <c r="G25843" s="147"/>
      <c r="H25843" s="146"/>
      <c r="J25843" s="146"/>
      <c r="L25843" s="150"/>
      <c r="N25843" s="163"/>
      <c r="O25843" s="146"/>
      <c r="P25843" s="146"/>
      <c r="Q25843" s="146"/>
      <c r="R25843" s="34"/>
      <c r="S25843" s="35"/>
      <c r="T25843" s="147"/>
    </row>
    <row r="25844">
      <c r="A25844" s="147"/>
      <c r="B25844" s="64"/>
      <c r="C25844" s="147" t="s">
        <v>217</v>
      </c>
      <c r="E25844" s="161"/>
      <c r="F25844" s="162"/>
      <c r="G25844" s="147"/>
      <c r="H25844" s="146"/>
      <c r="J25844" s="146"/>
      <c r="L25844" s="150"/>
      <c r="N25844" s="163"/>
      <c r="O25844" s="146"/>
      <c r="P25844" s="146"/>
      <c r="Q25844" s="146"/>
      <c r="R25844" s="34"/>
      <c r="S25844" s="35"/>
      <c r="T25844" s="147"/>
    </row>
    <row r="25845">
      <c r="A25845" s="147"/>
      <c r="B25845" s="64"/>
      <c r="C25845" s="147" t="s">
        <v>217</v>
      </c>
      <c r="E25845" s="161"/>
      <c r="F25845" s="162"/>
      <c r="G25845" s="147"/>
      <c r="H25845" s="146"/>
      <c r="J25845" s="146"/>
      <c r="L25845" s="150"/>
      <c r="N25845" s="163"/>
      <c r="O25845" s="146"/>
      <c r="P25845" s="146"/>
      <c r="Q25845" s="146"/>
      <c r="R25845" s="34"/>
      <c r="S25845" s="35"/>
      <c r="T25845" s="147"/>
    </row>
    <row r="25846">
      <c r="A25846" s="147"/>
      <c r="B25846" s="64"/>
      <c r="C25846" s="147" t="s">
        <v>217</v>
      </c>
      <c r="E25846" s="161"/>
      <c r="F25846" s="162"/>
      <c r="G25846" s="147"/>
      <c r="H25846" s="146"/>
      <c r="J25846" s="146"/>
      <c r="L25846" s="150"/>
      <c r="N25846" s="163"/>
      <c r="O25846" s="146"/>
      <c r="P25846" s="146"/>
      <c r="Q25846" s="146"/>
      <c r="R25846" s="34"/>
      <c r="S25846" s="35"/>
      <c r="T25846" s="147"/>
    </row>
    <row r="25847">
      <c r="A25847" s="147"/>
      <c r="B25847" s="64"/>
      <c r="C25847" s="147" t="s">
        <v>217</v>
      </c>
      <c r="E25847" s="161"/>
      <c r="F25847" s="162"/>
      <c r="G25847" s="147"/>
      <c r="H25847" s="146"/>
      <c r="J25847" s="146"/>
      <c r="L25847" s="150"/>
      <c r="N25847" s="163"/>
      <c r="O25847" s="146"/>
      <c r="P25847" s="146"/>
      <c r="Q25847" s="146"/>
      <c r="R25847" s="34"/>
      <c r="S25847" s="35"/>
      <c r="T25847" s="147"/>
    </row>
    <row r="25848">
      <c r="A25848" s="147"/>
      <c r="B25848" s="64"/>
      <c r="C25848" s="147" t="s">
        <v>217</v>
      </c>
      <c r="E25848" s="161"/>
      <c r="F25848" s="162"/>
      <c r="G25848" s="147"/>
      <c r="H25848" s="146"/>
      <c r="J25848" s="146"/>
      <c r="L25848" s="150"/>
      <c r="N25848" s="163"/>
      <c r="O25848" s="146"/>
      <c r="P25848" s="146"/>
      <c r="Q25848" s="146"/>
      <c r="R25848" s="34"/>
      <c r="S25848" s="35"/>
      <c r="T25848" s="147"/>
    </row>
    <row r="25849">
      <c r="A25849" s="147"/>
      <c r="B25849" s="64"/>
      <c r="C25849" s="147" t="s">
        <v>217</v>
      </c>
      <c r="E25849" s="161"/>
      <c r="F25849" s="162"/>
      <c r="G25849" s="147"/>
      <c r="H25849" s="146"/>
      <c r="J25849" s="146"/>
      <c r="L25849" s="150"/>
      <c r="N25849" s="163"/>
      <c r="O25849" s="146"/>
      <c r="P25849" s="146"/>
      <c r="Q25849" s="146"/>
      <c r="R25849" s="34"/>
      <c r="S25849" s="35"/>
      <c r="T25849" s="147"/>
    </row>
    <row r="25850">
      <c r="A25850" s="147"/>
      <c r="B25850" s="64"/>
      <c r="C25850" s="147" t="s">
        <v>217</v>
      </c>
      <c r="E25850" s="161"/>
      <c r="F25850" s="162"/>
      <c r="G25850" s="147"/>
      <c r="H25850" s="146"/>
      <c r="J25850" s="146"/>
      <c r="L25850" s="150"/>
      <c r="N25850" s="163"/>
      <c r="O25850" s="146"/>
      <c r="P25850" s="146"/>
      <c r="Q25850" s="146"/>
      <c r="R25850" s="34"/>
      <c r="S25850" s="35"/>
      <c r="T25850" s="147"/>
    </row>
    <row r="25851">
      <c r="A25851" s="147"/>
      <c r="B25851" s="64"/>
      <c r="C25851" s="147" t="s">
        <v>217</v>
      </c>
      <c r="E25851" s="161"/>
      <c r="F25851" s="162"/>
      <c r="G25851" s="147"/>
      <c r="H25851" s="146"/>
      <c r="J25851" s="146"/>
      <c r="L25851" s="150"/>
      <c r="N25851" s="163"/>
      <c r="O25851" s="146"/>
      <c r="P25851" s="146"/>
      <c r="Q25851" s="146"/>
      <c r="R25851" s="34"/>
      <c r="S25851" s="35"/>
      <c r="T25851" s="147"/>
    </row>
    <row r="25852">
      <c r="A25852" s="147"/>
      <c r="B25852" s="64"/>
      <c r="C25852" s="147" t="s">
        <v>217</v>
      </c>
      <c r="E25852" s="161"/>
      <c r="F25852" s="162"/>
      <c r="G25852" s="147"/>
      <c r="H25852" s="146"/>
      <c r="J25852" s="146"/>
      <c r="L25852" s="150"/>
      <c r="N25852" s="163"/>
      <c r="O25852" s="146"/>
      <c r="P25852" s="146"/>
      <c r="Q25852" s="146"/>
      <c r="R25852" s="34"/>
      <c r="S25852" s="35"/>
      <c r="T25852" s="147"/>
    </row>
    <row r="25853">
      <c r="A25853" s="147"/>
      <c r="B25853" s="64"/>
      <c r="C25853" s="147" t="s">
        <v>217</v>
      </c>
      <c r="E25853" s="161"/>
      <c r="F25853" s="162"/>
      <c r="G25853" s="147"/>
      <c r="H25853" s="146"/>
      <c r="J25853" s="146"/>
      <c r="L25853" s="150"/>
      <c r="N25853" s="163"/>
      <c r="O25853" s="146"/>
      <c r="P25853" s="146"/>
      <c r="Q25853" s="146"/>
      <c r="R25853" s="34"/>
      <c r="S25853" s="35"/>
      <c r="T25853" s="147"/>
    </row>
    <row r="25854">
      <c r="A25854" s="147"/>
      <c r="B25854" s="64"/>
      <c r="C25854" s="147" t="s">
        <v>217</v>
      </c>
      <c r="E25854" s="161"/>
      <c r="F25854" s="162"/>
      <c r="G25854" s="147"/>
      <c r="H25854" s="146"/>
      <c r="J25854" s="146"/>
      <c r="L25854" s="150"/>
      <c r="N25854" s="163"/>
      <c r="O25854" s="146"/>
      <c r="P25854" s="146"/>
      <c r="Q25854" s="146"/>
      <c r="R25854" s="34"/>
      <c r="S25854" s="35"/>
      <c r="T25854" s="147"/>
    </row>
    <row r="25855">
      <c r="A25855" s="147"/>
      <c r="B25855" s="64"/>
      <c r="C25855" s="147" t="s">
        <v>217</v>
      </c>
      <c r="E25855" s="161"/>
      <c r="F25855" s="162"/>
      <c r="G25855" s="147"/>
      <c r="H25855" s="146"/>
      <c r="J25855" s="146"/>
      <c r="L25855" s="150"/>
      <c r="N25855" s="163"/>
      <c r="O25855" s="146"/>
      <c r="P25855" s="146"/>
      <c r="Q25855" s="146"/>
      <c r="R25855" s="34"/>
      <c r="S25855" s="35"/>
      <c r="T25855" s="147"/>
    </row>
    <row r="25856">
      <c r="A25856" s="147"/>
      <c r="B25856" s="64"/>
      <c r="C25856" s="147" t="s">
        <v>217</v>
      </c>
      <c r="E25856" s="161"/>
      <c r="F25856" s="162"/>
      <c r="G25856" s="147"/>
      <c r="H25856" s="146"/>
      <c r="J25856" s="146"/>
      <c r="L25856" s="150"/>
      <c r="N25856" s="163"/>
      <c r="O25856" s="146"/>
      <c r="P25856" s="146"/>
      <c r="Q25856" s="146"/>
      <c r="R25856" s="34"/>
      <c r="S25856" s="35"/>
      <c r="T25856" s="147"/>
    </row>
    <row r="25857">
      <c r="A25857" s="147"/>
      <c r="B25857" s="64"/>
      <c r="C25857" s="147" t="s">
        <v>217</v>
      </c>
      <c r="E25857" s="161"/>
      <c r="F25857" s="162"/>
      <c r="G25857" s="147"/>
      <c r="H25857" s="146"/>
      <c r="J25857" s="146"/>
      <c r="L25857" s="150"/>
      <c r="N25857" s="163"/>
      <c r="O25857" s="146"/>
      <c r="P25857" s="146"/>
      <c r="Q25857" s="146"/>
      <c r="R25857" s="34"/>
      <c r="S25857" s="35"/>
      <c r="T25857" s="147"/>
    </row>
    <row r="25858">
      <c r="A25858" s="147"/>
      <c r="B25858" s="64"/>
      <c r="C25858" s="147" t="s">
        <v>217</v>
      </c>
      <c r="E25858" s="161"/>
      <c r="F25858" s="162"/>
      <c r="G25858" s="147"/>
      <c r="H25858" s="146"/>
      <c r="J25858" s="146"/>
      <c r="L25858" s="150"/>
      <c r="N25858" s="163"/>
      <c r="O25858" s="146"/>
      <c r="P25858" s="146"/>
      <c r="Q25858" s="146"/>
      <c r="R25858" s="34"/>
      <c r="S25858" s="35"/>
      <c r="T25858" s="147"/>
    </row>
    <row r="25859">
      <c r="A25859" s="147"/>
      <c r="B25859" s="64"/>
      <c r="C25859" s="147" t="s">
        <v>217</v>
      </c>
      <c r="E25859" s="161"/>
      <c r="F25859" s="162"/>
      <c r="G25859" s="147"/>
      <c r="H25859" s="146"/>
      <c r="J25859" s="146"/>
      <c r="L25859" s="150"/>
      <c r="N25859" s="163"/>
      <c r="O25859" s="146"/>
      <c r="P25859" s="146"/>
      <c r="Q25859" s="146"/>
      <c r="R25859" s="34"/>
      <c r="S25859" s="35"/>
      <c r="T25859" s="147"/>
    </row>
    <row r="25860">
      <c r="A25860" s="147"/>
      <c r="B25860" s="64"/>
      <c r="C25860" s="147" t="s">
        <v>217</v>
      </c>
      <c r="E25860" s="161"/>
      <c r="F25860" s="162"/>
      <c r="G25860" s="147"/>
      <c r="H25860" s="146"/>
      <c r="J25860" s="146"/>
      <c r="L25860" s="150"/>
      <c r="N25860" s="163"/>
      <c r="O25860" s="146"/>
      <c r="P25860" s="146"/>
      <c r="Q25860" s="146"/>
      <c r="R25860" s="34"/>
      <c r="S25860" s="35"/>
      <c r="T25860" s="147"/>
    </row>
    <row r="25861">
      <c r="A25861" s="147"/>
      <c r="B25861" s="64"/>
      <c r="C25861" s="147" t="s">
        <v>217</v>
      </c>
      <c r="E25861" s="161"/>
      <c r="F25861" s="162"/>
      <c r="G25861" s="147"/>
      <c r="H25861" s="146"/>
      <c r="J25861" s="146"/>
      <c r="L25861" s="150"/>
      <c r="N25861" s="163"/>
      <c r="O25861" s="146"/>
      <c r="P25861" s="146"/>
      <c r="Q25861" s="146"/>
      <c r="R25861" s="34"/>
      <c r="S25861" s="35"/>
      <c r="T25861" s="147"/>
    </row>
    <row r="25862">
      <c r="A25862" s="147"/>
      <c r="B25862" s="64"/>
      <c r="C25862" s="147" t="s">
        <v>217</v>
      </c>
      <c r="E25862" s="161"/>
      <c r="F25862" s="162"/>
      <c r="G25862" s="147"/>
      <c r="H25862" s="146"/>
      <c r="J25862" s="146"/>
      <c r="L25862" s="150"/>
      <c r="N25862" s="163"/>
      <c r="O25862" s="146"/>
      <c r="P25862" s="146"/>
      <c r="Q25862" s="146"/>
      <c r="R25862" s="34"/>
      <c r="S25862" s="35"/>
      <c r="T25862" s="147"/>
    </row>
    <row r="25863">
      <c r="A25863" s="147"/>
      <c r="B25863" s="64"/>
      <c r="C25863" s="147" t="s">
        <v>217</v>
      </c>
      <c r="E25863" s="161"/>
      <c r="F25863" s="162"/>
      <c r="G25863" s="147"/>
      <c r="H25863" s="146"/>
      <c r="J25863" s="146"/>
      <c r="L25863" s="150"/>
      <c r="N25863" s="163"/>
      <c r="O25863" s="146"/>
      <c r="P25863" s="146"/>
      <c r="Q25863" s="146"/>
      <c r="R25863" s="34"/>
      <c r="S25863" s="35"/>
      <c r="T25863" s="147"/>
    </row>
    <row r="25864">
      <c r="A25864" s="147"/>
      <c r="B25864" s="64"/>
      <c r="C25864" s="147" t="s">
        <v>217</v>
      </c>
      <c r="E25864" s="161"/>
      <c r="F25864" s="162"/>
      <c r="G25864" s="147"/>
      <c r="H25864" s="146"/>
      <c r="J25864" s="146"/>
      <c r="L25864" s="150"/>
      <c r="N25864" s="163"/>
      <c r="O25864" s="146"/>
      <c r="P25864" s="146"/>
      <c r="Q25864" s="146"/>
      <c r="R25864" s="34"/>
      <c r="S25864" s="35"/>
      <c r="T25864" s="147"/>
    </row>
    <row r="25865">
      <c r="A25865" s="147"/>
      <c r="B25865" s="64"/>
      <c r="C25865" s="147" t="s">
        <v>217</v>
      </c>
      <c r="E25865" s="161"/>
      <c r="F25865" s="162"/>
      <c r="G25865" s="147"/>
      <c r="H25865" s="146"/>
      <c r="J25865" s="146"/>
      <c r="L25865" s="150"/>
      <c r="N25865" s="163"/>
      <c r="O25865" s="146"/>
      <c r="P25865" s="146"/>
      <c r="Q25865" s="146"/>
      <c r="R25865" s="34"/>
      <c r="S25865" s="35"/>
      <c r="T25865" s="147"/>
    </row>
    <row r="25866">
      <c r="A25866" s="147"/>
      <c r="B25866" s="64"/>
      <c r="C25866" s="147" t="s">
        <v>217</v>
      </c>
      <c r="E25866" s="161"/>
      <c r="F25866" s="162"/>
      <c r="G25866" s="147"/>
      <c r="H25866" s="146"/>
      <c r="J25866" s="146"/>
      <c r="L25866" s="150"/>
      <c r="N25866" s="163"/>
      <c r="O25866" s="146"/>
      <c r="P25866" s="146"/>
      <c r="Q25866" s="146"/>
      <c r="R25866" s="34"/>
      <c r="S25866" s="35"/>
      <c r="T25866" s="147"/>
    </row>
    <row r="25867">
      <c r="A25867" s="147"/>
      <c r="B25867" s="64"/>
      <c r="C25867" s="147" t="s">
        <v>217</v>
      </c>
      <c r="E25867" s="161"/>
      <c r="F25867" s="162"/>
      <c r="G25867" s="147"/>
      <c r="H25867" s="146"/>
      <c r="J25867" s="146"/>
      <c r="L25867" s="150"/>
      <c r="N25867" s="163"/>
      <c r="O25867" s="146"/>
      <c r="P25867" s="146"/>
      <c r="Q25867" s="146"/>
      <c r="R25867" s="34"/>
      <c r="S25867" s="35"/>
      <c r="T25867" s="147"/>
    </row>
    <row r="25868">
      <c r="A25868" s="147"/>
      <c r="B25868" s="64"/>
      <c r="C25868" s="147" t="s">
        <v>217</v>
      </c>
      <c r="E25868" s="161"/>
      <c r="F25868" s="162"/>
      <c r="G25868" s="147"/>
      <c r="H25868" s="146"/>
      <c r="J25868" s="146"/>
      <c r="L25868" s="150"/>
      <c r="N25868" s="163"/>
      <c r="O25868" s="146"/>
      <c r="P25868" s="146"/>
      <c r="Q25868" s="146"/>
      <c r="R25868" s="34"/>
      <c r="S25868" s="35"/>
      <c r="T25868" s="147"/>
    </row>
    <row r="25869">
      <c r="A25869" s="147"/>
      <c r="B25869" s="64"/>
      <c r="C25869" s="147" t="s">
        <v>217</v>
      </c>
      <c r="E25869" s="161"/>
      <c r="F25869" s="162"/>
      <c r="G25869" s="147"/>
      <c r="H25869" s="146"/>
      <c r="J25869" s="146"/>
      <c r="L25869" s="150"/>
      <c r="N25869" s="163"/>
      <c r="O25869" s="146"/>
      <c r="P25869" s="146"/>
      <c r="Q25869" s="146"/>
      <c r="R25869" s="34"/>
      <c r="S25869" s="35"/>
      <c r="T25869" s="147"/>
    </row>
    <row r="25870">
      <c r="A25870" s="147"/>
      <c r="B25870" s="64"/>
      <c r="C25870" s="147" t="s">
        <v>217</v>
      </c>
      <c r="E25870" s="161"/>
      <c r="F25870" s="162"/>
      <c r="G25870" s="147"/>
      <c r="H25870" s="146"/>
      <c r="J25870" s="146"/>
      <c r="L25870" s="150"/>
      <c r="N25870" s="163"/>
      <c r="O25870" s="146"/>
      <c r="P25870" s="146"/>
      <c r="Q25870" s="146"/>
      <c r="R25870" s="34"/>
      <c r="S25870" s="35"/>
      <c r="T25870" s="147"/>
    </row>
    <row r="25871">
      <c r="A25871" s="147"/>
      <c r="B25871" s="64"/>
      <c r="C25871" s="147" t="s">
        <v>217</v>
      </c>
      <c r="E25871" s="161"/>
      <c r="F25871" s="162"/>
      <c r="G25871" s="147"/>
      <c r="H25871" s="146"/>
      <c r="J25871" s="146"/>
      <c r="L25871" s="150"/>
      <c r="N25871" s="163"/>
      <c r="O25871" s="146"/>
      <c r="P25871" s="146"/>
      <c r="Q25871" s="146"/>
      <c r="R25871" s="34"/>
      <c r="S25871" s="35"/>
      <c r="T25871" s="147"/>
    </row>
    <row r="25872">
      <c r="A25872" s="147"/>
      <c r="B25872" s="64"/>
      <c r="C25872" s="147" t="s">
        <v>217</v>
      </c>
      <c r="E25872" s="161"/>
      <c r="F25872" s="162"/>
      <c r="G25872" s="147"/>
      <c r="H25872" s="146"/>
      <c r="J25872" s="146"/>
      <c r="L25872" s="150"/>
      <c r="N25872" s="163"/>
      <c r="O25872" s="146"/>
      <c r="P25872" s="146"/>
      <c r="Q25872" s="146"/>
      <c r="R25872" s="34"/>
      <c r="S25872" s="35"/>
      <c r="T25872" s="147"/>
    </row>
    <row r="25873">
      <c r="A25873" s="147"/>
      <c r="B25873" s="64"/>
      <c r="C25873" s="147" t="s">
        <v>217</v>
      </c>
      <c r="E25873" s="161"/>
      <c r="F25873" s="162"/>
      <c r="G25873" s="147"/>
      <c r="H25873" s="146"/>
      <c r="J25873" s="146"/>
      <c r="L25873" s="150"/>
      <c r="N25873" s="163"/>
      <c r="O25873" s="146"/>
      <c r="P25873" s="146"/>
      <c r="Q25873" s="146"/>
      <c r="R25873" s="34"/>
      <c r="S25873" s="35"/>
      <c r="T25873" s="147"/>
    </row>
    <row r="25874">
      <c r="A25874" s="147"/>
      <c r="B25874" s="64"/>
      <c r="C25874" s="147" t="s">
        <v>217</v>
      </c>
      <c r="E25874" s="161"/>
      <c r="F25874" s="162"/>
      <c r="G25874" s="147"/>
      <c r="H25874" s="146"/>
      <c r="J25874" s="146"/>
      <c r="L25874" s="150"/>
      <c r="N25874" s="163"/>
      <c r="O25874" s="146"/>
      <c r="P25874" s="146"/>
      <c r="Q25874" s="146"/>
      <c r="R25874" s="34"/>
      <c r="S25874" s="35"/>
      <c r="T25874" s="147"/>
    </row>
    <row r="25875">
      <c r="A25875" s="147"/>
      <c r="B25875" s="64"/>
      <c r="C25875" s="147" t="s">
        <v>217</v>
      </c>
      <c r="E25875" s="161"/>
      <c r="F25875" s="162"/>
      <c r="G25875" s="147"/>
      <c r="H25875" s="146"/>
      <c r="J25875" s="146"/>
      <c r="L25875" s="150"/>
      <c r="N25875" s="163"/>
      <c r="O25875" s="146"/>
      <c r="P25875" s="146"/>
      <c r="Q25875" s="146"/>
      <c r="R25875" s="34"/>
      <c r="S25875" s="35"/>
      <c r="T25875" s="147"/>
    </row>
    <row r="25876">
      <c r="A25876" s="147"/>
      <c r="B25876" s="64"/>
      <c r="C25876" s="147" t="s">
        <v>217</v>
      </c>
      <c r="E25876" s="161"/>
      <c r="F25876" s="162"/>
      <c r="G25876" s="147"/>
      <c r="H25876" s="146"/>
      <c r="J25876" s="146"/>
      <c r="L25876" s="150"/>
      <c r="N25876" s="163"/>
      <c r="O25876" s="146"/>
      <c r="P25876" s="146"/>
      <c r="Q25876" s="146"/>
      <c r="R25876" s="34"/>
      <c r="S25876" s="35"/>
      <c r="T25876" s="147"/>
    </row>
    <row r="25877">
      <c r="A25877" s="147"/>
      <c r="B25877" s="64"/>
      <c r="C25877" s="147" t="s">
        <v>217</v>
      </c>
      <c r="E25877" s="161"/>
      <c r="F25877" s="162"/>
      <c r="G25877" s="147"/>
      <c r="H25877" s="146"/>
      <c r="J25877" s="146"/>
      <c r="L25877" s="150"/>
      <c r="N25877" s="163"/>
      <c r="O25877" s="146"/>
      <c r="P25877" s="146"/>
      <c r="Q25877" s="146"/>
      <c r="R25877" s="34"/>
      <c r="S25877" s="35"/>
      <c r="T25877" s="147"/>
    </row>
    <row r="25878">
      <c r="A25878" s="147"/>
      <c r="B25878" s="64"/>
      <c r="C25878" s="147" t="s">
        <v>217</v>
      </c>
      <c r="E25878" s="161"/>
      <c r="F25878" s="162"/>
      <c r="G25878" s="147"/>
      <c r="H25878" s="146"/>
      <c r="J25878" s="146"/>
      <c r="L25878" s="150"/>
      <c r="N25878" s="163"/>
      <c r="O25878" s="146"/>
      <c r="P25878" s="146"/>
      <c r="Q25878" s="146"/>
      <c r="R25878" s="34"/>
      <c r="S25878" s="35"/>
      <c r="T25878" s="147"/>
    </row>
    <row r="25879">
      <c r="A25879" s="147"/>
      <c r="B25879" s="64"/>
      <c r="C25879" s="147" t="s">
        <v>217</v>
      </c>
      <c r="E25879" s="161"/>
      <c r="F25879" s="162"/>
      <c r="G25879" s="147"/>
      <c r="H25879" s="146"/>
      <c r="J25879" s="146"/>
      <c r="L25879" s="150"/>
      <c r="N25879" s="163"/>
      <c r="O25879" s="146"/>
      <c r="P25879" s="146"/>
      <c r="Q25879" s="146"/>
      <c r="R25879" s="34"/>
      <c r="S25879" s="35"/>
      <c r="T25879" s="147"/>
    </row>
    <row r="25880">
      <c r="A25880" s="147"/>
      <c r="B25880" s="64"/>
      <c r="C25880" s="147" t="s">
        <v>217</v>
      </c>
      <c r="E25880" s="161"/>
      <c r="F25880" s="162"/>
      <c r="G25880" s="147"/>
      <c r="H25880" s="146"/>
      <c r="J25880" s="146"/>
      <c r="L25880" s="150"/>
      <c r="N25880" s="163"/>
      <c r="O25880" s="146"/>
      <c r="P25880" s="146"/>
      <c r="Q25880" s="146"/>
      <c r="R25880" s="34"/>
      <c r="S25880" s="35"/>
      <c r="T25880" s="147"/>
    </row>
    <row r="25881">
      <c r="A25881" s="147"/>
      <c r="B25881" s="64"/>
      <c r="C25881" s="147" t="s">
        <v>217</v>
      </c>
      <c r="E25881" s="161"/>
      <c r="F25881" s="162"/>
      <c r="G25881" s="147"/>
      <c r="H25881" s="146"/>
      <c r="J25881" s="146"/>
      <c r="L25881" s="150"/>
      <c r="N25881" s="163"/>
      <c r="O25881" s="146"/>
      <c r="P25881" s="146"/>
      <c r="Q25881" s="146"/>
      <c r="R25881" s="34"/>
      <c r="S25881" s="35"/>
      <c r="T25881" s="147"/>
    </row>
    <row r="25882">
      <c r="A25882" s="147"/>
      <c r="B25882" s="64"/>
      <c r="C25882" s="147" t="s">
        <v>217</v>
      </c>
      <c r="E25882" s="161"/>
      <c r="F25882" s="162"/>
      <c r="G25882" s="147"/>
      <c r="H25882" s="146"/>
      <c r="J25882" s="146"/>
      <c r="L25882" s="150"/>
      <c r="N25882" s="163"/>
      <c r="O25882" s="146"/>
      <c r="P25882" s="146"/>
      <c r="Q25882" s="146"/>
      <c r="R25882" s="34"/>
      <c r="S25882" s="35"/>
      <c r="T25882" s="147"/>
    </row>
    <row r="25883">
      <c r="A25883" s="147"/>
      <c r="B25883" s="64"/>
      <c r="C25883" s="147" t="s">
        <v>217</v>
      </c>
      <c r="E25883" s="161"/>
      <c r="F25883" s="162"/>
      <c r="G25883" s="147"/>
      <c r="H25883" s="146"/>
      <c r="J25883" s="146"/>
      <c r="L25883" s="150"/>
      <c r="N25883" s="163"/>
      <c r="O25883" s="146"/>
      <c r="P25883" s="146"/>
      <c r="Q25883" s="146"/>
      <c r="R25883" s="34"/>
      <c r="S25883" s="35"/>
      <c r="T25883" s="147"/>
    </row>
    <row r="25884">
      <c r="A25884" s="147"/>
      <c r="B25884" s="64"/>
      <c r="C25884" s="147" t="s">
        <v>217</v>
      </c>
      <c r="E25884" s="161"/>
      <c r="F25884" s="162"/>
      <c r="G25884" s="147"/>
      <c r="H25884" s="146"/>
      <c r="J25884" s="146"/>
      <c r="L25884" s="150"/>
      <c r="N25884" s="163"/>
      <c r="O25884" s="146"/>
      <c r="P25884" s="146"/>
      <c r="Q25884" s="146"/>
      <c r="R25884" s="34"/>
      <c r="S25884" s="35"/>
      <c r="T25884" s="147"/>
    </row>
    <row r="25885">
      <c r="A25885" s="147"/>
      <c r="B25885" s="64"/>
      <c r="C25885" s="147" t="s">
        <v>217</v>
      </c>
      <c r="E25885" s="161"/>
      <c r="F25885" s="162"/>
      <c r="G25885" s="147"/>
      <c r="H25885" s="146"/>
      <c r="J25885" s="146"/>
      <c r="L25885" s="150"/>
      <c r="N25885" s="163"/>
      <c r="O25885" s="146"/>
      <c r="P25885" s="146"/>
      <c r="Q25885" s="146"/>
      <c r="R25885" s="34"/>
      <c r="S25885" s="35"/>
      <c r="T25885" s="147"/>
    </row>
    <row r="25886">
      <c r="A25886" s="147"/>
      <c r="B25886" s="64"/>
      <c r="C25886" s="147" t="s">
        <v>217</v>
      </c>
      <c r="E25886" s="161"/>
      <c r="F25886" s="162"/>
      <c r="G25886" s="147"/>
      <c r="H25886" s="146"/>
      <c r="J25886" s="146"/>
      <c r="L25886" s="150"/>
      <c r="N25886" s="163"/>
      <c r="O25886" s="146"/>
      <c r="P25886" s="146"/>
      <c r="Q25886" s="146"/>
      <c r="R25886" s="34"/>
      <c r="S25886" s="35"/>
      <c r="T25886" s="147"/>
    </row>
    <row r="25887">
      <c r="A25887" s="147"/>
      <c r="B25887" s="64"/>
      <c r="C25887" s="147" t="s">
        <v>217</v>
      </c>
      <c r="E25887" s="161"/>
      <c r="F25887" s="162"/>
      <c r="G25887" s="147"/>
      <c r="H25887" s="146"/>
      <c r="J25887" s="146"/>
      <c r="L25887" s="150"/>
      <c r="N25887" s="163"/>
      <c r="O25887" s="146"/>
      <c r="P25887" s="146"/>
      <c r="Q25887" s="146"/>
      <c r="R25887" s="34"/>
      <c r="S25887" s="35"/>
      <c r="T25887" s="147"/>
    </row>
    <row r="25888">
      <c r="A25888" s="147"/>
      <c r="B25888" s="64"/>
      <c r="C25888" s="147" t="s">
        <v>217</v>
      </c>
      <c r="E25888" s="161"/>
      <c r="F25888" s="162"/>
      <c r="G25888" s="147"/>
      <c r="H25888" s="146"/>
      <c r="J25888" s="146"/>
      <c r="L25888" s="150"/>
      <c r="N25888" s="163"/>
      <c r="O25888" s="146"/>
      <c r="P25888" s="146"/>
      <c r="Q25888" s="146"/>
      <c r="R25888" s="34"/>
      <c r="S25888" s="35"/>
      <c r="T25888" s="147"/>
    </row>
    <row r="25889">
      <c r="A25889" s="147"/>
      <c r="B25889" s="64"/>
      <c r="C25889" s="147" t="s">
        <v>217</v>
      </c>
      <c r="E25889" s="161"/>
      <c r="F25889" s="162"/>
      <c r="G25889" s="147"/>
      <c r="H25889" s="146"/>
      <c r="J25889" s="146"/>
      <c r="L25889" s="150"/>
      <c r="N25889" s="163"/>
      <c r="O25889" s="146"/>
      <c r="P25889" s="146"/>
      <c r="Q25889" s="146"/>
      <c r="R25889" s="34"/>
      <c r="S25889" s="35"/>
      <c r="T25889" s="147"/>
    </row>
    <row r="25890">
      <c r="A25890" s="147"/>
      <c r="B25890" s="64"/>
      <c r="C25890" s="147" t="s">
        <v>217</v>
      </c>
      <c r="E25890" s="161"/>
      <c r="F25890" s="162"/>
      <c r="G25890" s="147"/>
      <c r="H25890" s="146"/>
      <c r="J25890" s="146"/>
      <c r="L25890" s="150"/>
      <c r="N25890" s="163"/>
      <c r="O25890" s="146"/>
      <c r="P25890" s="146"/>
      <c r="Q25890" s="146"/>
      <c r="R25890" s="34"/>
      <c r="S25890" s="35"/>
      <c r="T25890" s="147"/>
    </row>
    <row r="25891">
      <c r="A25891" s="147"/>
      <c r="B25891" s="64"/>
      <c r="C25891" s="147" t="s">
        <v>217</v>
      </c>
      <c r="E25891" s="161"/>
      <c r="F25891" s="162"/>
      <c r="G25891" s="147"/>
      <c r="H25891" s="146"/>
      <c r="J25891" s="146"/>
      <c r="L25891" s="150"/>
      <c r="N25891" s="163"/>
      <c r="O25891" s="146"/>
      <c r="P25891" s="146"/>
      <c r="Q25891" s="146"/>
      <c r="R25891" s="34"/>
      <c r="S25891" s="35"/>
      <c r="T25891" s="147"/>
    </row>
    <row r="25892">
      <c r="A25892" s="147"/>
      <c r="B25892" s="64"/>
      <c r="C25892" s="147" t="s">
        <v>217</v>
      </c>
      <c r="E25892" s="161"/>
      <c r="F25892" s="162"/>
      <c r="G25892" s="147"/>
      <c r="H25892" s="146"/>
      <c r="J25892" s="146"/>
      <c r="L25892" s="150"/>
      <c r="N25892" s="163"/>
      <c r="O25892" s="146"/>
      <c r="P25892" s="146"/>
      <c r="Q25892" s="146"/>
      <c r="R25892" s="34"/>
      <c r="S25892" s="35"/>
      <c r="T25892" s="147"/>
    </row>
    <row r="25893">
      <c r="A25893" s="147"/>
      <c r="B25893" s="64"/>
      <c r="C25893" s="147" t="s">
        <v>217</v>
      </c>
      <c r="E25893" s="161"/>
      <c r="F25893" s="162"/>
      <c r="G25893" s="147"/>
      <c r="H25893" s="146"/>
      <c r="J25893" s="146"/>
      <c r="L25893" s="150"/>
      <c r="N25893" s="163"/>
      <c r="O25893" s="146"/>
      <c r="P25893" s="146"/>
      <c r="Q25893" s="146"/>
      <c r="R25893" s="34"/>
      <c r="S25893" s="35"/>
      <c r="T25893" s="147"/>
    </row>
    <row r="25894">
      <c r="A25894" s="147"/>
      <c r="B25894" s="64"/>
      <c r="C25894" s="147" t="s">
        <v>217</v>
      </c>
      <c r="E25894" s="161"/>
      <c r="F25894" s="162"/>
      <c r="G25894" s="147"/>
      <c r="H25894" s="146"/>
      <c r="J25894" s="146"/>
      <c r="L25894" s="150"/>
      <c r="N25894" s="163"/>
      <c r="O25894" s="146"/>
      <c r="P25894" s="146"/>
      <c r="Q25894" s="146"/>
      <c r="R25894" s="34"/>
      <c r="S25894" s="35"/>
      <c r="T25894" s="147"/>
    </row>
    <row r="25895">
      <c r="A25895" s="147"/>
      <c r="B25895" s="64"/>
      <c r="C25895" s="147" t="s">
        <v>217</v>
      </c>
      <c r="E25895" s="161"/>
      <c r="F25895" s="162"/>
      <c r="G25895" s="147"/>
      <c r="H25895" s="146"/>
      <c r="J25895" s="146"/>
      <c r="L25895" s="150"/>
      <c r="N25895" s="163"/>
      <c r="O25895" s="146"/>
      <c r="P25895" s="146"/>
      <c r="Q25895" s="146"/>
      <c r="R25895" s="34"/>
      <c r="S25895" s="35"/>
      <c r="T25895" s="147"/>
    </row>
    <row r="25896">
      <c r="A25896" s="147"/>
      <c r="B25896" s="64"/>
      <c r="C25896" s="147" t="s">
        <v>217</v>
      </c>
      <c r="E25896" s="161"/>
      <c r="F25896" s="162"/>
      <c r="G25896" s="147"/>
      <c r="H25896" s="146"/>
      <c r="J25896" s="146"/>
      <c r="L25896" s="150"/>
      <c r="N25896" s="163"/>
      <c r="O25896" s="146"/>
      <c r="P25896" s="146"/>
      <c r="Q25896" s="146"/>
      <c r="R25896" s="34"/>
      <c r="S25896" s="35"/>
      <c r="T25896" s="147"/>
    </row>
    <row r="25897">
      <c r="A25897" s="147"/>
      <c r="B25897" s="64"/>
      <c r="C25897" s="147" t="s">
        <v>217</v>
      </c>
      <c r="E25897" s="161"/>
      <c r="F25897" s="162"/>
      <c r="G25897" s="147"/>
      <c r="H25897" s="146"/>
      <c r="J25897" s="146"/>
      <c r="L25897" s="150"/>
      <c r="N25897" s="163"/>
      <c r="O25897" s="146"/>
      <c r="P25897" s="146"/>
      <c r="Q25897" s="146"/>
      <c r="R25897" s="34"/>
      <c r="S25897" s="35"/>
      <c r="T25897" s="147"/>
    </row>
    <row r="25898">
      <c r="A25898" s="147"/>
      <c r="B25898" s="64"/>
      <c r="C25898" s="147" t="s">
        <v>217</v>
      </c>
      <c r="E25898" s="161"/>
      <c r="F25898" s="162"/>
      <c r="G25898" s="147"/>
      <c r="H25898" s="146"/>
      <c r="J25898" s="146"/>
      <c r="L25898" s="150"/>
      <c r="N25898" s="163"/>
      <c r="O25898" s="146"/>
      <c r="P25898" s="146"/>
      <c r="Q25898" s="146"/>
      <c r="R25898" s="34"/>
      <c r="S25898" s="35"/>
      <c r="T25898" s="147"/>
    </row>
    <row r="25899">
      <c r="A25899" s="147"/>
      <c r="B25899" s="64"/>
      <c r="C25899" s="147" t="s">
        <v>217</v>
      </c>
      <c r="E25899" s="161"/>
      <c r="F25899" s="162"/>
      <c r="G25899" s="147"/>
      <c r="H25899" s="146"/>
      <c r="J25899" s="146"/>
      <c r="L25899" s="150"/>
      <c r="N25899" s="163"/>
      <c r="O25899" s="146"/>
      <c r="P25899" s="146"/>
      <c r="Q25899" s="146"/>
      <c r="R25899" s="34"/>
      <c r="S25899" s="35"/>
      <c r="T25899" s="147"/>
    </row>
    <row r="25900">
      <c r="A25900" s="147"/>
      <c r="B25900" s="64"/>
      <c r="C25900" s="147" t="s">
        <v>217</v>
      </c>
      <c r="E25900" s="161"/>
      <c r="F25900" s="162"/>
      <c r="G25900" s="147"/>
      <c r="H25900" s="146"/>
      <c r="J25900" s="146"/>
      <c r="L25900" s="150"/>
      <c r="N25900" s="163"/>
      <c r="O25900" s="146"/>
      <c r="P25900" s="146"/>
      <c r="Q25900" s="146"/>
      <c r="R25900" s="34"/>
      <c r="S25900" s="35"/>
      <c r="T25900" s="147"/>
    </row>
    <row r="25901">
      <c r="A25901" s="147"/>
      <c r="B25901" s="64"/>
      <c r="C25901" s="147" t="s">
        <v>217</v>
      </c>
      <c r="E25901" s="161"/>
      <c r="F25901" s="162"/>
      <c r="G25901" s="147"/>
      <c r="H25901" s="146"/>
      <c r="J25901" s="146"/>
      <c r="L25901" s="150"/>
      <c r="N25901" s="163"/>
      <c r="O25901" s="146"/>
      <c r="P25901" s="146"/>
      <c r="Q25901" s="146"/>
      <c r="R25901" s="34"/>
      <c r="S25901" s="35"/>
      <c r="T25901" s="147"/>
    </row>
    <row r="25902">
      <c r="A25902" s="147"/>
      <c r="B25902" s="64"/>
      <c r="C25902" s="147" t="s">
        <v>217</v>
      </c>
      <c r="E25902" s="161"/>
      <c r="F25902" s="162"/>
      <c r="G25902" s="147"/>
      <c r="H25902" s="146"/>
      <c r="J25902" s="146"/>
      <c r="L25902" s="150"/>
      <c r="N25902" s="163"/>
      <c r="O25902" s="146"/>
      <c r="P25902" s="146"/>
      <c r="Q25902" s="146"/>
      <c r="R25902" s="34"/>
      <c r="S25902" s="35"/>
      <c r="T25902" s="147"/>
    </row>
    <row r="25903">
      <c r="A25903" s="147"/>
      <c r="B25903" s="64"/>
      <c r="C25903" s="147" t="s">
        <v>217</v>
      </c>
      <c r="E25903" s="161"/>
      <c r="F25903" s="162"/>
      <c r="G25903" s="147"/>
      <c r="H25903" s="146"/>
      <c r="J25903" s="146"/>
      <c r="L25903" s="150"/>
      <c r="N25903" s="163"/>
      <c r="O25903" s="146"/>
      <c r="P25903" s="146"/>
      <c r="Q25903" s="146"/>
      <c r="R25903" s="34"/>
      <c r="S25903" s="35"/>
      <c r="T25903" s="147"/>
    </row>
    <row r="25904">
      <c r="A25904" s="147"/>
      <c r="B25904" s="64"/>
      <c r="C25904" s="147" t="s">
        <v>217</v>
      </c>
      <c r="E25904" s="161"/>
      <c r="F25904" s="162"/>
      <c r="G25904" s="147"/>
      <c r="H25904" s="146"/>
      <c r="J25904" s="146"/>
      <c r="L25904" s="150"/>
      <c r="N25904" s="163"/>
      <c r="O25904" s="146"/>
      <c r="P25904" s="146"/>
      <c r="Q25904" s="146"/>
      <c r="R25904" s="34"/>
      <c r="S25904" s="35"/>
      <c r="T25904" s="147"/>
    </row>
    <row r="25905">
      <c r="A25905" s="147"/>
      <c r="B25905" s="64"/>
      <c r="C25905" s="147" t="s">
        <v>217</v>
      </c>
      <c r="E25905" s="161"/>
      <c r="F25905" s="162"/>
      <c r="G25905" s="147"/>
      <c r="H25905" s="146"/>
      <c r="J25905" s="146"/>
      <c r="L25905" s="150"/>
      <c r="N25905" s="163"/>
      <c r="O25905" s="146"/>
      <c r="P25905" s="146"/>
      <c r="Q25905" s="146"/>
      <c r="R25905" s="34"/>
      <c r="S25905" s="35"/>
      <c r="T25905" s="147"/>
    </row>
    <row r="25906">
      <c r="A25906" s="147"/>
      <c r="B25906" s="64"/>
      <c r="C25906" s="147" t="s">
        <v>217</v>
      </c>
      <c r="E25906" s="161"/>
      <c r="F25906" s="162"/>
      <c r="G25906" s="147"/>
      <c r="H25906" s="146"/>
      <c r="J25906" s="146"/>
      <c r="L25906" s="150"/>
      <c r="N25906" s="163"/>
      <c r="O25906" s="146"/>
      <c r="P25906" s="146"/>
      <c r="Q25906" s="146"/>
      <c r="R25906" s="34"/>
      <c r="S25906" s="35"/>
      <c r="T25906" s="147"/>
    </row>
    <row r="25907">
      <c r="A25907" s="147"/>
      <c r="B25907" s="64"/>
      <c r="C25907" s="147" t="s">
        <v>217</v>
      </c>
      <c r="E25907" s="161"/>
      <c r="F25907" s="162"/>
      <c r="G25907" s="147"/>
      <c r="H25907" s="146"/>
      <c r="J25907" s="146"/>
      <c r="L25907" s="150"/>
      <c r="N25907" s="163"/>
      <c r="O25907" s="146"/>
      <c r="P25907" s="146"/>
      <c r="Q25907" s="146"/>
      <c r="R25907" s="34"/>
      <c r="S25907" s="35"/>
      <c r="T25907" s="147"/>
    </row>
    <row r="25908">
      <c r="A25908" s="147"/>
      <c r="B25908" s="64"/>
      <c r="C25908" s="147" t="s">
        <v>217</v>
      </c>
      <c r="E25908" s="161"/>
      <c r="F25908" s="162"/>
      <c r="G25908" s="147"/>
      <c r="H25908" s="146"/>
      <c r="J25908" s="146"/>
      <c r="L25908" s="150"/>
      <c r="N25908" s="163"/>
      <c r="O25908" s="146"/>
      <c r="P25908" s="146"/>
      <c r="Q25908" s="146"/>
      <c r="R25908" s="34"/>
      <c r="S25908" s="35"/>
      <c r="T25908" s="147"/>
    </row>
    <row r="25909">
      <c r="A25909" s="147"/>
      <c r="B25909" s="64"/>
      <c r="C25909" s="147" t="s">
        <v>217</v>
      </c>
      <c r="E25909" s="161"/>
      <c r="F25909" s="162"/>
      <c r="G25909" s="147"/>
      <c r="H25909" s="146"/>
      <c r="J25909" s="146"/>
      <c r="L25909" s="150"/>
      <c r="N25909" s="163"/>
      <c r="O25909" s="146"/>
      <c r="P25909" s="146"/>
      <c r="Q25909" s="146"/>
      <c r="R25909" s="34"/>
      <c r="S25909" s="35"/>
      <c r="T25909" s="147"/>
    </row>
    <row r="25910">
      <c r="A25910" s="147"/>
      <c r="B25910" s="64"/>
      <c r="C25910" s="147" t="s">
        <v>217</v>
      </c>
      <c r="E25910" s="161"/>
      <c r="F25910" s="162"/>
      <c r="G25910" s="147"/>
      <c r="H25910" s="146"/>
      <c r="J25910" s="146"/>
      <c r="L25910" s="150"/>
      <c r="N25910" s="163"/>
      <c r="O25910" s="146"/>
      <c r="P25910" s="146"/>
      <c r="Q25910" s="146"/>
      <c r="R25910" s="34"/>
      <c r="S25910" s="35"/>
      <c r="T25910" s="147"/>
    </row>
    <row r="25911">
      <c r="A25911" s="147"/>
      <c r="B25911" s="64"/>
      <c r="C25911" s="147" t="s">
        <v>217</v>
      </c>
      <c r="E25911" s="161"/>
      <c r="F25911" s="162"/>
      <c r="G25911" s="147"/>
      <c r="H25911" s="146"/>
      <c r="J25911" s="146"/>
      <c r="L25911" s="150"/>
      <c r="N25911" s="163"/>
      <c r="O25911" s="146"/>
      <c r="P25911" s="146"/>
      <c r="Q25911" s="146"/>
      <c r="R25911" s="34"/>
      <c r="S25911" s="35"/>
      <c r="T25911" s="147"/>
    </row>
    <row r="25912">
      <c r="A25912" s="147"/>
      <c r="B25912" s="64"/>
      <c r="C25912" s="147" t="s">
        <v>217</v>
      </c>
      <c r="E25912" s="161"/>
      <c r="F25912" s="162"/>
      <c r="G25912" s="147"/>
      <c r="H25912" s="146"/>
      <c r="J25912" s="146"/>
      <c r="L25912" s="150"/>
      <c r="N25912" s="163"/>
      <c r="O25912" s="146"/>
      <c r="P25912" s="146"/>
      <c r="Q25912" s="146"/>
      <c r="R25912" s="34"/>
      <c r="S25912" s="35"/>
      <c r="T25912" s="147"/>
    </row>
    <row r="25913">
      <c r="A25913" s="147"/>
      <c r="B25913" s="64"/>
      <c r="C25913" s="147" t="s">
        <v>217</v>
      </c>
      <c r="E25913" s="161"/>
      <c r="F25913" s="162"/>
      <c r="G25913" s="147"/>
      <c r="H25913" s="146"/>
      <c r="J25913" s="146"/>
      <c r="L25913" s="150"/>
      <c r="N25913" s="163"/>
      <c r="O25913" s="146"/>
      <c r="P25913" s="146"/>
      <c r="Q25913" s="146"/>
      <c r="R25913" s="34"/>
      <c r="S25913" s="35"/>
      <c r="T25913" s="147"/>
    </row>
    <row r="25914">
      <c r="A25914" s="147"/>
      <c r="B25914" s="64"/>
      <c r="C25914" s="147" t="s">
        <v>217</v>
      </c>
      <c r="E25914" s="161"/>
      <c r="F25914" s="162"/>
      <c r="G25914" s="147"/>
      <c r="H25914" s="146"/>
      <c r="J25914" s="146"/>
      <c r="L25914" s="150"/>
      <c r="N25914" s="163"/>
      <c r="O25914" s="146"/>
      <c r="P25914" s="146"/>
      <c r="Q25914" s="146"/>
      <c r="R25914" s="34"/>
      <c r="S25914" s="35"/>
      <c r="T25914" s="147"/>
    </row>
    <row r="25915">
      <c r="A25915" s="147"/>
      <c r="B25915" s="64"/>
      <c r="C25915" s="147" t="s">
        <v>217</v>
      </c>
      <c r="E25915" s="161"/>
      <c r="F25915" s="162"/>
      <c r="G25915" s="147"/>
      <c r="H25915" s="146"/>
      <c r="J25915" s="146"/>
      <c r="L25915" s="150"/>
      <c r="N25915" s="163"/>
      <c r="O25915" s="146"/>
      <c r="P25915" s="146"/>
      <c r="Q25915" s="146"/>
      <c r="R25915" s="34"/>
      <c r="S25915" s="35"/>
      <c r="T25915" s="147"/>
    </row>
    <row r="25916">
      <c r="A25916" s="147"/>
      <c r="B25916" s="64"/>
      <c r="C25916" s="147" t="s">
        <v>217</v>
      </c>
      <c r="E25916" s="161"/>
      <c r="F25916" s="162"/>
      <c r="G25916" s="147"/>
      <c r="H25916" s="146"/>
      <c r="J25916" s="146"/>
      <c r="L25916" s="150"/>
      <c r="N25916" s="163"/>
      <c r="O25916" s="146"/>
      <c r="P25916" s="146"/>
      <c r="Q25916" s="146"/>
      <c r="R25916" s="34"/>
      <c r="S25916" s="35"/>
      <c r="T25916" s="147"/>
    </row>
    <row r="25917">
      <c r="A25917" s="147"/>
      <c r="B25917" s="64"/>
      <c r="C25917" s="147" t="s">
        <v>217</v>
      </c>
      <c r="E25917" s="161"/>
      <c r="F25917" s="162"/>
      <c r="G25917" s="147"/>
      <c r="H25917" s="146"/>
      <c r="J25917" s="146"/>
      <c r="L25917" s="150"/>
      <c r="N25917" s="163"/>
      <c r="O25917" s="146"/>
      <c r="P25917" s="146"/>
      <c r="Q25917" s="146"/>
      <c r="R25917" s="34"/>
      <c r="S25917" s="35"/>
      <c r="T25917" s="147"/>
    </row>
    <row r="25918">
      <c r="A25918" s="147"/>
      <c r="B25918" s="64"/>
      <c r="C25918" s="147" t="s">
        <v>217</v>
      </c>
      <c r="E25918" s="161"/>
      <c r="F25918" s="162"/>
      <c r="G25918" s="147"/>
      <c r="H25918" s="146"/>
      <c r="J25918" s="146"/>
      <c r="L25918" s="150"/>
      <c r="N25918" s="163"/>
      <c r="O25918" s="146"/>
      <c r="P25918" s="146"/>
      <c r="Q25918" s="146"/>
      <c r="R25918" s="34"/>
      <c r="S25918" s="35"/>
      <c r="T25918" s="147"/>
    </row>
    <row r="25919">
      <c r="A25919" s="147"/>
      <c r="B25919" s="64"/>
      <c r="C25919" s="147" t="s">
        <v>217</v>
      </c>
      <c r="E25919" s="161"/>
      <c r="F25919" s="162"/>
      <c r="G25919" s="147"/>
      <c r="H25919" s="146"/>
      <c r="J25919" s="146"/>
      <c r="L25919" s="150"/>
      <c r="N25919" s="163"/>
      <c r="O25919" s="146"/>
      <c r="P25919" s="146"/>
      <c r="Q25919" s="146"/>
      <c r="R25919" s="34"/>
      <c r="S25919" s="35"/>
      <c r="T25919" s="147"/>
    </row>
    <row r="25920">
      <c r="A25920" s="147"/>
      <c r="B25920" s="64"/>
      <c r="C25920" s="147" t="s">
        <v>217</v>
      </c>
      <c r="E25920" s="161"/>
      <c r="F25920" s="162"/>
      <c r="G25920" s="147"/>
      <c r="H25920" s="146"/>
      <c r="J25920" s="146"/>
      <c r="L25920" s="150"/>
      <c r="N25920" s="163"/>
      <c r="O25920" s="146"/>
      <c r="P25920" s="146"/>
      <c r="Q25920" s="146"/>
      <c r="R25920" s="34"/>
      <c r="S25920" s="35"/>
      <c r="T25920" s="147"/>
    </row>
    <row r="25921">
      <c r="A25921" s="147"/>
      <c r="B25921" s="64"/>
      <c r="C25921" s="147" t="s">
        <v>217</v>
      </c>
      <c r="E25921" s="161"/>
      <c r="F25921" s="162"/>
      <c r="G25921" s="147"/>
      <c r="H25921" s="146"/>
      <c r="J25921" s="146"/>
      <c r="L25921" s="150"/>
      <c r="N25921" s="163"/>
      <c r="O25921" s="146"/>
      <c r="P25921" s="146"/>
      <c r="Q25921" s="146"/>
      <c r="R25921" s="34"/>
      <c r="S25921" s="35"/>
      <c r="T25921" s="147"/>
    </row>
    <row r="25922">
      <c r="A25922" s="147"/>
      <c r="B25922" s="64"/>
      <c r="C25922" s="147" t="s">
        <v>217</v>
      </c>
      <c r="E25922" s="161"/>
      <c r="F25922" s="162"/>
      <c r="G25922" s="147"/>
      <c r="H25922" s="146"/>
      <c r="J25922" s="146"/>
      <c r="L25922" s="150"/>
      <c r="N25922" s="163"/>
      <c r="O25922" s="146"/>
      <c r="P25922" s="146"/>
      <c r="Q25922" s="146"/>
      <c r="R25922" s="34"/>
      <c r="S25922" s="35"/>
      <c r="T25922" s="147"/>
    </row>
    <row r="25923">
      <c r="A25923" s="147"/>
      <c r="B25923" s="64"/>
      <c r="C25923" s="147" t="s">
        <v>217</v>
      </c>
      <c r="E25923" s="161"/>
      <c r="F25923" s="162"/>
      <c r="G25923" s="147"/>
      <c r="H25923" s="146"/>
      <c r="J25923" s="146"/>
      <c r="L25923" s="150"/>
      <c r="N25923" s="163"/>
      <c r="O25923" s="146"/>
      <c r="P25923" s="146"/>
      <c r="Q25923" s="146"/>
      <c r="R25923" s="34"/>
      <c r="S25923" s="35"/>
      <c r="T25923" s="147"/>
    </row>
    <row r="25924">
      <c r="A25924" s="147"/>
      <c r="B25924" s="64"/>
      <c r="C25924" s="147" t="s">
        <v>217</v>
      </c>
      <c r="E25924" s="161"/>
      <c r="F25924" s="162"/>
      <c r="G25924" s="147"/>
      <c r="H25924" s="146"/>
      <c r="J25924" s="146"/>
      <c r="L25924" s="150"/>
      <c r="N25924" s="163"/>
      <c r="O25924" s="146"/>
      <c r="P25924" s="146"/>
      <c r="Q25924" s="146"/>
      <c r="R25924" s="34"/>
      <c r="S25924" s="35"/>
      <c r="T25924" s="147"/>
    </row>
    <row r="25925">
      <c r="A25925" s="147"/>
      <c r="B25925" s="64"/>
      <c r="C25925" s="147" t="s">
        <v>217</v>
      </c>
      <c r="E25925" s="161"/>
      <c r="F25925" s="162"/>
      <c r="G25925" s="147"/>
      <c r="H25925" s="146"/>
      <c r="J25925" s="146"/>
      <c r="L25925" s="150"/>
      <c r="N25925" s="163"/>
      <c r="O25925" s="146"/>
      <c r="P25925" s="146"/>
      <c r="Q25925" s="146"/>
      <c r="R25925" s="34"/>
      <c r="S25925" s="35"/>
      <c r="T25925" s="147"/>
    </row>
    <row r="25926">
      <c r="A25926" s="147"/>
      <c r="B25926" s="64"/>
      <c r="C25926" s="147" t="s">
        <v>217</v>
      </c>
      <c r="E25926" s="161"/>
      <c r="F25926" s="162"/>
      <c r="G25926" s="147"/>
      <c r="H25926" s="146"/>
      <c r="J25926" s="146"/>
      <c r="L25926" s="150"/>
      <c r="N25926" s="163"/>
      <c r="O25926" s="146"/>
      <c r="P25926" s="146"/>
      <c r="Q25926" s="146"/>
      <c r="R25926" s="34"/>
      <c r="S25926" s="35"/>
      <c r="T25926" s="147"/>
    </row>
    <row r="25927">
      <c r="A25927" s="147"/>
      <c r="B25927" s="64"/>
      <c r="C25927" s="147" t="s">
        <v>217</v>
      </c>
      <c r="E25927" s="161"/>
      <c r="F25927" s="162"/>
      <c r="G25927" s="147"/>
      <c r="H25927" s="146"/>
      <c r="J25927" s="146"/>
      <c r="L25927" s="150"/>
      <c r="N25927" s="163"/>
      <c r="O25927" s="146"/>
      <c r="P25927" s="146"/>
      <c r="Q25927" s="146"/>
      <c r="R25927" s="34"/>
      <c r="S25927" s="35"/>
      <c r="T25927" s="147"/>
    </row>
    <row r="25928">
      <c r="A25928" s="147"/>
      <c r="B25928" s="64"/>
      <c r="C25928" s="147" t="s">
        <v>217</v>
      </c>
      <c r="E25928" s="161"/>
      <c r="F25928" s="162"/>
      <c r="G25928" s="147"/>
      <c r="H25928" s="146"/>
      <c r="J25928" s="146"/>
      <c r="L25928" s="150"/>
      <c r="N25928" s="163"/>
      <c r="O25928" s="146"/>
      <c r="P25928" s="146"/>
      <c r="Q25928" s="146"/>
      <c r="R25928" s="34"/>
      <c r="S25928" s="35"/>
      <c r="T25928" s="147"/>
    </row>
    <row r="25929">
      <c r="A25929" s="147"/>
      <c r="B25929" s="64"/>
      <c r="C25929" s="147" t="s">
        <v>217</v>
      </c>
      <c r="E25929" s="161"/>
      <c r="F25929" s="162"/>
      <c r="G25929" s="147"/>
      <c r="H25929" s="146"/>
      <c r="J25929" s="146"/>
      <c r="L25929" s="150"/>
      <c r="N25929" s="163"/>
      <c r="O25929" s="146"/>
      <c r="P25929" s="146"/>
      <c r="Q25929" s="146"/>
      <c r="R25929" s="34"/>
      <c r="S25929" s="35"/>
      <c r="T25929" s="147"/>
    </row>
    <row r="25930">
      <c r="A25930" s="147"/>
      <c r="B25930" s="64"/>
      <c r="C25930" s="147" t="s">
        <v>217</v>
      </c>
      <c r="E25930" s="161"/>
      <c r="F25930" s="162"/>
      <c r="G25930" s="147"/>
      <c r="H25930" s="146"/>
      <c r="J25930" s="146"/>
      <c r="L25930" s="150"/>
      <c r="N25930" s="163"/>
      <c r="O25930" s="146"/>
      <c r="P25930" s="146"/>
      <c r="Q25930" s="146"/>
      <c r="R25930" s="34"/>
      <c r="S25930" s="35"/>
      <c r="T25930" s="147"/>
    </row>
    <row r="25931">
      <c r="A25931" s="147"/>
      <c r="B25931" s="64"/>
      <c r="C25931" s="147" t="s">
        <v>217</v>
      </c>
      <c r="E25931" s="161"/>
      <c r="F25931" s="162"/>
      <c r="G25931" s="147"/>
      <c r="H25931" s="146"/>
      <c r="J25931" s="146"/>
      <c r="L25931" s="150"/>
      <c r="N25931" s="163"/>
      <c r="O25931" s="146"/>
      <c r="P25931" s="146"/>
      <c r="Q25931" s="146"/>
      <c r="R25931" s="34"/>
      <c r="S25931" s="35"/>
      <c r="T25931" s="147"/>
    </row>
    <row r="25932">
      <c r="A25932" s="147"/>
      <c r="B25932" s="64"/>
      <c r="C25932" s="147" t="s">
        <v>217</v>
      </c>
      <c r="E25932" s="161"/>
      <c r="F25932" s="162"/>
      <c r="G25932" s="147"/>
      <c r="H25932" s="146"/>
      <c r="J25932" s="146"/>
      <c r="L25932" s="150"/>
      <c r="N25932" s="163"/>
      <c r="O25932" s="146"/>
      <c r="P25932" s="146"/>
      <c r="Q25932" s="146"/>
      <c r="R25932" s="34"/>
      <c r="S25932" s="35"/>
      <c r="T25932" s="147"/>
    </row>
    <row r="25933">
      <c r="A25933" s="147"/>
      <c r="B25933" s="64"/>
      <c r="C25933" s="147" t="s">
        <v>217</v>
      </c>
      <c r="E25933" s="161"/>
      <c r="F25933" s="162"/>
      <c r="G25933" s="147"/>
      <c r="H25933" s="146"/>
      <c r="J25933" s="146"/>
      <c r="L25933" s="150"/>
      <c r="N25933" s="163"/>
      <c r="O25933" s="146"/>
      <c r="P25933" s="146"/>
      <c r="Q25933" s="146"/>
      <c r="R25933" s="34"/>
      <c r="S25933" s="35"/>
      <c r="T25933" s="147"/>
    </row>
    <row r="25934">
      <c r="A25934" s="147"/>
      <c r="B25934" s="64"/>
      <c r="C25934" s="147" t="s">
        <v>217</v>
      </c>
      <c r="E25934" s="161"/>
      <c r="F25934" s="162"/>
      <c r="G25934" s="147"/>
      <c r="H25934" s="146"/>
      <c r="J25934" s="146"/>
      <c r="L25934" s="150"/>
      <c r="N25934" s="163"/>
      <c r="O25934" s="146"/>
      <c r="P25934" s="146"/>
      <c r="Q25934" s="146"/>
      <c r="R25934" s="34"/>
      <c r="S25934" s="35"/>
      <c r="T25934" s="147"/>
    </row>
    <row r="25935">
      <c r="A25935" s="147"/>
      <c r="B25935" s="64"/>
      <c r="C25935" s="147" t="s">
        <v>217</v>
      </c>
      <c r="E25935" s="161"/>
      <c r="F25935" s="162"/>
      <c r="G25935" s="147"/>
      <c r="H25935" s="146"/>
      <c r="J25935" s="146"/>
      <c r="L25935" s="150"/>
      <c r="N25935" s="163"/>
      <c r="O25935" s="146"/>
      <c r="P25935" s="146"/>
      <c r="Q25935" s="146"/>
      <c r="R25935" s="34"/>
      <c r="S25935" s="35"/>
      <c r="T25935" s="147"/>
    </row>
    <row r="25936">
      <c r="A25936" s="147"/>
      <c r="B25936" s="64"/>
      <c r="C25936" s="147" t="s">
        <v>217</v>
      </c>
      <c r="E25936" s="161"/>
      <c r="F25936" s="162"/>
      <c r="G25936" s="147"/>
      <c r="H25936" s="146"/>
      <c r="J25936" s="146"/>
      <c r="L25936" s="150"/>
      <c r="N25936" s="163"/>
      <c r="O25936" s="146"/>
      <c r="P25936" s="146"/>
      <c r="Q25936" s="146"/>
      <c r="R25936" s="34"/>
      <c r="S25936" s="35"/>
      <c r="T25936" s="147"/>
    </row>
    <row r="25937">
      <c r="A25937" s="147"/>
      <c r="B25937" s="64"/>
      <c r="C25937" s="147" t="s">
        <v>217</v>
      </c>
      <c r="E25937" s="161"/>
      <c r="F25937" s="162"/>
      <c r="G25937" s="147"/>
      <c r="H25937" s="146"/>
      <c r="J25937" s="146"/>
      <c r="L25937" s="150"/>
      <c r="N25937" s="163"/>
      <c r="O25937" s="146"/>
      <c r="P25937" s="146"/>
      <c r="Q25937" s="146"/>
      <c r="R25937" s="34"/>
      <c r="S25937" s="35"/>
      <c r="T25937" s="147"/>
    </row>
    <row r="25938">
      <c r="A25938" s="147"/>
      <c r="B25938" s="64"/>
      <c r="C25938" s="147" t="s">
        <v>217</v>
      </c>
      <c r="E25938" s="161"/>
      <c r="F25938" s="162"/>
      <c r="G25938" s="147"/>
      <c r="H25938" s="146"/>
      <c r="J25938" s="146"/>
      <c r="L25938" s="150"/>
      <c r="N25938" s="163"/>
      <c r="O25938" s="146"/>
      <c r="P25938" s="146"/>
      <c r="Q25938" s="146"/>
      <c r="R25938" s="34"/>
      <c r="S25938" s="35"/>
      <c r="T25938" s="147"/>
    </row>
    <row r="25939">
      <c r="A25939" s="147"/>
      <c r="B25939" s="64"/>
      <c r="C25939" s="147" t="s">
        <v>217</v>
      </c>
      <c r="E25939" s="161"/>
      <c r="F25939" s="162"/>
      <c r="G25939" s="147"/>
      <c r="H25939" s="146"/>
      <c r="J25939" s="146"/>
      <c r="L25939" s="150"/>
      <c r="N25939" s="163"/>
      <c r="O25939" s="146"/>
      <c r="P25939" s="146"/>
      <c r="Q25939" s="146"/>
      <c r="R25939" s="34"/>
      <c r="S25939" s="35"/>
      <c r="T25939" s="147"/>
    </row>
    <row r="25940">
      <c r="A25940" s="147"/>
      <c r="B25940" s="64"/>
      <c r="C25940" s="147" t="s">
        <v>217</v>
      </c>
      <c r="E25940" s="161"/>
      <c r="F25940" s="162"/>
      <c r="G25940" s="147"/>
      <c r="H25940" s="146"/>
      <c r="J25940" s="146"/>
      <c r="L25940" s="150"/>
      <c r="N25940" s="163"/>
      <c r="O25940" s="146"/>
      <c r="P25940" s="146"/>
      <c r="Q25940" s="146"/>
      <c r="R25940" s="34"/>
      <c r="S25940" s="35"/>
      <c r="T25940" s="147"/>
    </row>
    <row r="25941">
      <c r="A25941" s="147"/>
      <c r="B25941" s="64"/>
      <c r="C25941" s="147" t="s">
        <v>217</v>
      </c>
      <c r="E25941" s="161"/>
      <c r="F25941" s="162"/>
      <c r="G25941" s="147"/>
      <c r="H25941" s="146"/>
      <c r="J25941" s="146"/>
      <c r="L25941" s="150"/>
      <c r="N25941" s="163"/>
      <c r="O25941" s="146"/>
      <c r="P25941" s="146"/>
      <c r="Q25941" s="146"/>
      <c r="R25941" s="34"/>
      <c r="S25941" s="35"/>
      <c r="T25941" s="147"/>
    </row>
    <row r="25942">
      <c r="A25942" s="147"/>
      <c r="B25942" s="64"/>
      <c r="C25942" s="147" t="s">
        <v>217</v>
      </c>
      <c r="E25942" s="161"/>
      <c r="F25942" s="162"/>
      <c r="G25942" s="147"/>
      <c r="H25942" s="146"/>
      <c r="J25942" s="146"/>
      <c r="L25942" s="150"/>
      <c r="N25942" s="163"/>
      <c r="O25942" s="146"/>
      <c r="P25942" s="146"/>
      <c r="Q25942" s="146"/>
      <c r="R25942" s="34"/>
      <c r="S25942" s="35"/>
      <c r="T25942" s="147"/>
    </row>
    <row r="25943">
      <c r="A25943" s="147"/>
      <c r="B25943" s="64"/>
      <c r="C25943" s="147" t="s">
        <v>217</v>
      </c>
      <c r="E25943" s="161"/>
      <c r="F25943" s="162"/>
      <c r="G25943" s="147"/>
      <c r="H25943" s="146"/>
      <c r="J25943" s="146"/>
      <c r="L25943" s="150"/>
      <c r="N25943" s="163"/>
      <c r="O25943" s="146"/>
      <c r="P25943" s="146"/>
      <c r="Q25943" s="146"/>
      <c r="R25943" s="34"/>
      <c r="S25943" s="35"/>
      <c r="T25943" s="147"/>
    </row>
    <row r="25944">
      <c r="A25944" s="147"/>
      <c r="B25944" s="64"/>
      <c r="C25944" s="147" t="s">
        <v>217</v>
      </c>
      <c r="E25944" s="161"/>
      <c r="F25944" s="162"/>
      <c r="G25944" s="147"/>
      <c r="H25944" s="146"/>
      <c r="J25944" s="146"/>
      <c r="L25944" s="150"/>
      <c r="N25944" s="163"/>
      <c r="O25944" s="146"/>
      <c r="P25944" s="146"/>
      <c r="Q25944" s="146"/>
      <c r="R25944" s="34"/>
      <c r="S25944" s="35"/>
      <c r="T25944" s="147"/>
    </row>
    <row r="25945">
      <c r="A25945" s="147"/>
      <c r="B25945" s="64"/>
      <c r="C25945" s="147" t="s">
        <v>217</v>
      </c>
      <c r="E25945" s="161"/>
      <c r="F25945" s="162"/>
      <c r="G25945" s="147"/>
      <c r="H25945" s="146"/>
      <c r="J25945" s="146"/>
      <c r="L25945" s="150"/>
      <c r="N25945" s="163"/>
      <c r="O25945" s="146"/>
      <c r="P25945" s="146"/>
      <c r="Q25945" s="146"/>
      <c r="R25945" s="34"/>
      <c r="S25945" s="35"/>
      <c r="T25945" s="147"/>
    </row>
    <row r="25946">
      <c r="A25946" s="147"/>
      <c r="B25946" s="64"/>
      <c r="C25946" s="147" t="s">
        <v>217</v>
      </c>
      <c r="E25946" s="161"/>
      <c r="F25946" s="162"/>
      <c r="G25946" s="147"/>
      <c r="H25946" s="146"/>
      <c r="J25946" s="146"/>
      <c r="L25946" s="150"/>
      <c r="N25946" s="163"/>
      <c r="O25946" s="146"/>
      <c r="P25946" s="146"/>
      <c r="Q25946" s="146"/>
      <c r="R25946" s="34"/>
      <c r="S25946" s="35"/>
      <c r="T25946" s="147"/>
    </row>
    <row r="25947">
      <c r="A25947" s="147"/>
      <c r="B25947" s="64"/>
      <c r="C25947" s="147" t="s">
        <v>217</v>
      </c>
      <c r="E25947" s="161"/>
      <c r="F25947" s="162"/>
      <c r="G25947" s="147"/>
      <c r="H25947" s="146"/>
      <c r="J25947" s="146"/>
      <c r="L25947" s="150"/>
      <c r="N25947" s="163"/>
      <c r="O25947" s="146"/>
      <c r="P25947" s="146"/>
      <c r="Q25947" s="146"/>
      <c r="R25947" s="34"/>
      <c r="S25947" s="35"/>
      <c r="T25947" s="147"/>
    </row>
    <row r="25948">
      <c r="A25948" s="147"/>
      <c r="B25948" s="64"/>
      <c r="C25948" s="147" t="s">
        <v>217</v>
      </c>
      <c r="E25948" s="161"/>
      <c r="F25948" s="162"/>
      <c r="G25948" s="147"/>
      <c r="H25948" s="146"/>
      <c r="J25948" s="146"/>
      <c r="L25948" s="150"/>
      <c r="N25948" s="163"/>
      <c r="O25948" s="146"/>
      <c r="P25948" s="146"/>
      <c r="Q25948" s="146"/>
      <c r="R25948" s="34"/>
      <c r="S25948" s="35"/>
      <c r="T25948" s="147"/>
    </row>
    <row r="25949">
      <c r="A25949" s="147"/>
      <c r="B25949" s="64"/>
      <c r="C25949" s="147" t="s">
        <v>217</v>
      </c>
      <c r="E25949" s="161"/>
      <c r="F25949" s="162"/>
      <c r="G25949" s="147"/>
      <c r="H25949" s="146"/>
      <c r="J25949" s="146"/>
      <c r="L25949" s="150"/>
      <c r="N25949" s="163"/>
      <c r="O25949" s="146"/>
      <c r="P25949" s="146"/>
      <c r="Q25949" s="146"/>
      <c r="R25949" s="34"/>
      <c r="S25949" s="35"/>
      <c r="T25949" s="147"/>
    </row>
    <row r="25950">
      <c r="A25950" s="147"/>
      <c r="B25950" s="64"/>
      <c r="C25950" s="147" t="s">
        <v>217</v>
      </c>
      <c r="E25950" s="161"/>
      <c r="F25950" s="162"/>
      <c r="G25950" s="147"/>
      <c r="H25950" s="146"/>
      <c r="J25950" s="146"/>
      <c r="L25950" s="150"/>
      <c r="N25950" s="163"/>
      <c r="O25950" s="146"/>
      <c r="P25950" s="146"/>
      <c r="Q25950" s="146"/>
      <c r="R25950" s="34"/>
      <c r="S25950" s="35"/>
      <c r="T25950" s="147"/>
    </row>
    <row r="25951">
      <c r="A25951" s="147"/>
      <c r="B25951" s="64"/>
      <c r="C25951" s="147" t="s">
        <v>217</v>
      </c>
      <c r="E25951" s="161"/>
      <c r="F25951" s="162"/>
      <c r="G25951" s="147"/>
      <c r="H25951" s="146"/>
      <c r="J25951" s="146"/>
      <c r="L25951" s="150"/>
      <c r="N25951" s="163"/>
      <c r="O25951" s="146"/>
      <c r="P25951" s="146"/>
      <c r="Q25951" s="146"/>
      <c r="R25951" s="34"/>
      <c r="S25951" s="35"/>
      <c r="T25951" s="147"/>
    </row>
    <row r="25952">
      <c r="A25952" s="147"/>
      <c r="B25952" s="64"/>
      <c r="C25952" s="147" t="s">
        <v>217</v>
      </c>
      <c r="E25952" s="161"/>
      <c r="F25952" s="162"/>
      <c r="G25952" s="147"/>
      <c r="H25952" s="146"/>
      <c r="J25952" s="146"/>
      <c r="L25952" s="150"/>
      <c r="N25952" s="163"/>
      <c r="O25952" s="146"/>
      <c r="P25952" s="146"/>
      <c r="Q25952" s="146"/>
      <c r="R25952" s="34"/>
      <c r="S25952" s="35"/>
      <c r="T25952" s="147"/>
    </row>
    <row r="25953">
      <c r="A25953" s="147"/>
      <c r="B25953" s="64"/>
      <c r="C25953" s="147" t="s">
        <v>217</v>
      </c>
      <c r="E25953" s="161"/>
      <c r="F25953" s="162"/>
      <c r="G25953" s="147"/>
      <c r="H25953" s="146"/>
      <c r="J25953" s="146"/>
      <c r="L25953" s="150"/>
      <c r="N25953" s="163"/>
      <c r="O25953" s="146"/>
      <c r="P25953" s="146"/>
      <c r="Q25953" s="146"/>
      <c r="R25953" s="34"/>
      <c r="S25953" s="35"/>
      <c r="T25953" s="147"/>
    </row>
    <row r="25954">
      <c r="A25954" s="147"/>
      <c r="B25954" s="64"/>
      <c r="C25954" s="147" t="s">
        <v>217</v>
      </c>
      <c r="E25954" s="161"/>
      <c r="F25954" s="162"/>
      <c r="G25954" s="147"/>
      <c r="H25954" s="146"/>
      <c r="J25954" s="146"/>
      <c r="L25954" s="150"/>
      <c r="N25954" s="163"/>
      <c r="O25954" s="146"/>
      <c r="P25954" s="146"/>
      <c r="Q25954" s="146"/>
      <c r="R25954" s="34"/>
      <c r="S25954" s="35"/>
      <c r="T25954" s="147"/>
    </row>
    <row r="25955">
      <c r="A25955" s="147"/>
      <c r="B25955" s="64"/>
      <c r="C25955" s="147" t="s">
        <v>217</v>
      </c>
      <c r="E25955" s="161"/>
      <c r="F25955" s="162"/>
      <c r="G25955" s="147"/>
      <c r="H25955" s="146"/>
      <c r="J25955" s="146"/>
      <c r="L25955" s="150"/>
      <c r="N25955" s="163"/>
      <c r="O25955" s="146"/>
      <c r="P25955" s="146"/>
      <c r="Q25955" s="146"/>
      <c r="R25955" s="34"/>
      <c r="S25955" s="35"/>
      <c r="T25955" s="147"/>
    </row>
    <row r="25956">
      <c r="A25956" s="147"/>
      <c r="B25956" s="64"/>
      <c r="C25956" s="147" t="s">
        <v>217</v>
      </c>
      <c r="E25956" s="161"/>
      <c r="F25956" s="162"/>
      <c r="G25956" s="147"/>
      <c r="H25956" s="146"/>
      <c r="J25956" s="146"/>
      <c r="L25956" s="150"/>
      <c r="N25956" s="163"/>
      <c r="O25956" s="146"/>
      <c r="P25956" s="146"/>
      <c r="Q25956" s="146"/>
      <c r="R25956" s="34"/>
      <c r="S25956" s="35"/>
      <c r="T25956" s="147"/>
    </row>
    <row r="25957">
      <c r="A25957" s="147"/>
      <c r="B25957" s="64"/>
      <c r="C25957" s="147" t="s">
        <v>217</v>
      </c>
      <c r="E25957" s="161"/>
      <c r="F25957" s="162"/>
      <c r="G25957" s="147"/>
      <c r="H25957" s="146"/>
      <c r="J25957" s="146"/>
      <c r="L25957" s="150"/>
      <c r="N25957" s="163"/>
      <c r="O25957" s="146"/>
      <c r="P25957" s="146"/>
      <c r="Q25957" s="146"/>
      <c r="R25957" s="34"/>
      <c r="S25957" s="35"/>
      <c r="T25957" s="147"/>
    </row>
    <row r="25958">
      <c r="A25958" s="147"/>
      <c r="B25958" s="64"/>
      <c r="C25958" s="147" t="s">
        <v>217</v>
      </c>
      <c r="E25958" s="161"/>
      <c r="F25958" s="162"/>
      <c r="G25958" s="147"/>
      <c r="H25958" s="146"/>
      <c r="J25958" s="146"/>
      <c r="L25958" s="150"/>
      <c r="N25958" s="163"/>
      <c r="O25958" s="146"/>
      <c r="P25958" s="146"/>
      <c r="Q25958" s="146"/>
      <c r="R25958" s="34"/>
      <c r="S25958" s="35"/>
      <c r="T25958" s="147"/>
    </row>
    <row r="25959">
      <c r="A25959" s="147"/>
      <c r="B25959" s="64"/>
      <c r="C25959" s="147" t="s">
        <v>217</v>
      </c>
      <c r="E25959" s="161"/>
      <c r="F25959" s="162"/>
      <c r="G25959" s="147"/>
      <c r="H25959" s="146"/>
      <c r="J25959" s="146"/>
      <c r="L25959" s="150"/>
      <c r="N25959" s="163"/>
      <c r="O25959" s="146"/>
      <c r="P25959" s="146"/>
      <c r="Q25959" s="146"/>
      <c r="R25959" s="34"/>
      <c r="S25959" s="35"/>
      <c r="T25959" s="147"/>
    </row>
    <row r="25960">
      <c r="A25960" s="147"/>
      <c r="B25960" s="64"/>
      <c r="C25960" s="147" t="s">
        <v>217</v>
      </c>
      <c r="E25960" s="161"/>
      <c r="F25960" s="162"/>
      <c r="G25960" s="147"/>
      <c r="H25960" s="146"/>
      <c r="J25960" s="146"/>
      <c r="L25960" s="150"/>
      <c r="N25960" s="163"/>
      <c r="O25960" s="146"/>
      <c r="P25960" s="146"/>
      <c r="Q25960" s="146"/>
      <c r="R25960" s="34"/>
      <c r="S25960" s="35"/>
      <c r="T25960" s="147"/>
    </row>
    <row r="25961">
      <c r="A25961" s="147"/>
      <c r="B25961" s="64"/>
      <c r="C25961" s="147" t="s">
        <v>217</v>
      </c>
      <c r="E25961" s="161"/>
      <c r="F25961" s="162"/>
      <c r="G25961" s="147"/>
      <c r="H25961" s="146"/>
      <c r="J25961" s="146"/>
      <c r="L25961" s="150"/>
      <c r="N25961" s="163"/>
      <c r="O25961" s="146"/>
      <c r="P25961" s="146"/>
      <c r="Q25961" s="146"/>
      <c r="R25961" s="34"/>
      <c r="S25961" s="35"/>
      <c r="T25961" s="147"/>
    </row>
    <row r="25962">
      <c r="A25962" s="147"/>
      <c r="B25962" s="64"/>
      <c r="C25962" s="147" t="s">
        <v>217</v>
      </c>
      <c r="E25962" s="161"/>
      <c r="F25962" s="162"/>
      <c r="G25962" s="147"/>
      <c r="H25962" s="146"/>
      <c r="J25962" s="146"/>
      <c r="L25962" s="150"/>
      <c r="N25962" s="163"/>
      <c r="O25962" s="146"/>
      <c r="P25962" s="146"/>
      <c r="Q25962" s="146"/>
      <c r="R25962" s="34"/>
      <c r="S25962" s="35"/>
      <c r="T25962" s="147"/>
    </row>
    <row r="25963">
      <c r="A25963" s="147"/>
      <c r="B25963" s="64"/>
      <c r="C25963" s="147" t="s">
        <v>217</v>
      </c>
      <c r="E25963" s="161"/>
      <c r="F25963" s="162"/>
      <c r="G25963" s="147"/>
      <c r="H25963" s="146"/>
      <c r="J25963" s="146"/>
      <c r="L25963" s="150"/>
      <c r="N25963" s="163"/>
      <c r="O25963" s="146"/>
      <c r="P25963" s="146"/>
      <c r="Q25963" s="146"/>
      <c r="R25963" s="34"/>
      <c r="S25963" s="35"/>
      <c r="T25963" s="147"/>
    </row>
    <row r="25964">
      <c r="A25964" s="147"/>
      <c r="B25964" s="64"/>
      <c r="C25964" s="147" t="s">
        <v>217</v>
      </c>
      <c r="E25964" s="161"/>
      <c r="F25964" s="162"/>
      <c r="G25964" s="147"/>
      <c r="H25964" s="146"/>
      <c r="J25964" s="146"/>
      <c r="L25964" s="150"/>
      <c r="N25964" s="163"/>
      <c r="O25964" s="146"/>
      <c r="P25964" s="146"/>
      <c r="Q25964" s="146"/>
      <c r="R25964" s="34"/>
      <c r="S25964" s="35"/>
      <c r="T25964" s="147"/>
    </row>
    <row r="25965">
      <c r="A25965" s="147"/>
      <c r="B25965" s="64"/>
      <c r="C25965" s="147" t="s">
        <v>217</v>
      </c>
      <c r="E25965" s="161"/>
      <c r="F25965" s="162"/>
      <c r="G25965" s="147"/>
      <c r="H25965" s="146"/>
      <c r="J25965" s="146"/>
      <c r="L25965" s="150"/>
      <c r="N25965" s="163"/>
      <c r="O25965" s="146"/>
      <c r="P25965" s="146"/>
      <c r="Q25965" s="146"/>
      <c r="R25965" s="34"/>
      <c r="S25965" s="35"/>
      <c r="T25965" s="147"/>
    </row>
    <row r="25966">
      <c r="A25966" s="147"/>
      <c r="B25966" s="64"/>
      <c r="C25966" s="147" t="s">
        <v>217</v>
      </c>
      <c r="E25966" s="161"/>
      <c r="F25966" s="162"/>
      <c r="G25966" s="147"/>
      <c r="H25966" s="146"/>
      <c r="J25966" s="146"/>
      <c r="L25966" s="150"/>
      <c r="N25966" s="163"/>
      <c r="O25966" s="146"/>
      <c r="P25966" s="146"/>
      <c r="Q25966" s="146"/>
      <c r="R25966" s="34"/>
      <c r="S25966" s="35"/>
      <c r="T25966" s="147"/>
    </row>
    <row r="25967">
      <c r="A25967" s="147"/>
      <c r="B25967" s="64"/>
      <c r="C25967" s="147" t="s">
        <v>217</v>
      </c>
      <c r="E25967" s="161"/>
      <c r="F25967" s="162"/>
      <c r="G25967" s="147"/>
      <c r="H25967" s="146"/>
      <c r="J25967" s="146"/>
      <c r="L25967" s="150"/>
      <c r="N25967" s="163"/>
      <c r="O25967" s="146"/>
      <c r="P25967" s="146"/>
      <c r="Q25967" s="146"/>
      <c r="R25967" s="34"/>
      <c r="S25967" s="35"/>
      <c r="T25967" s="147"/>
    </row>
    <row r="25968">
      <c r="A25968" s="147"/>
      <c r="B25968" s="64"/>
      <c r="C25968" s="147" t="s">
        <v>217</v>
      </c>
      <c r="E25968" s="161"/>
      <c r="F25968" s="162"/>
      <c r="G25968" s="147"/>
      <c r="H25968" s="146"/>
      <c r="J25968" s="146"/>
      <c r="L25968" s="150"/>
      <c r="N25968" s="163"/>
      <c r="O25968" s="146"/>
      <c r="P25968" s="146"/>
      <c r="Q25968" s="146"/>
      <c r="R25968" s="34"/>
      <c r="S25968" s="35"/>
      <c r="T25968" s="147"/>
    </row>
    <row r="25969">
      <c r="A25969" s="147"/>
      <c r="B25969" s="64"/>
      <c r="C25969" s="147" t="s">
        <v>217</v>
      </c>
      <c r="E25969" s="161"/>
      <c r="F25969" s="162"/>
      <c r="G25969" s="147"/>
      <c r="H25969" s="146"/>
      <c r="J25969" s="146"/>
      <c r="L25969" s="150"/>
      <c r="N25969" s="163"/>
      <c r="O25969" s="146"/>
      <c r="P25969" s="146"/>
      <c r="Q25969" s="146"/>
      <c r="R25969" s="34"/>
      <c r="S25969" s="35"/>
      <c r="T25969" s="147"/>
    </row>
    <row r="25970">
      <c r="A25970" s="147"/>
      <c r="B25970" s="64"/>
      <c r="C25970" s="147" t="s">
        <v>217</v>
      </c>
      <c r="E25970" s="161"/>
      <c r="F25970" s="162"/>
      <c r="G25970" s="147"/>
      <c r="H25970" s="146"/>
      <c r="J25970" s="146"/>
      <c r="L25970" s="150"/>
      <c r="N25970" s="163"/>
      <c r="O25970" s="146"/>
      <c r="P25970" s="146"/>
      <c r="Q25970" s="146"/>
      <c r="R25970" s="34"/>
      <c r="S25970" s="35"/>
      <c r="T25970" s="147"/>
    </row>
    <row r="25971">
      <c r="A25971" s="147"/>
      <c r="B25971" s="64"/>
      <c r="C25971" s="147" t="s">
        <v>217</v>
      </c>
      <c r="E25971" s="161"/>
      <c r="F25971" s="162"/>
      <c r="G25971" s="147"/>
      <c r="H25971" s="146"/>
      <c r="J25971" s="146"/>
      <c r="L25971" s="150"/>
      <c r="N25971" s="163"/>
      <c r="O25971" s="146"/>
      <c r="P25971" s="146"/>
      <c r="Q25971" s="146"/>
      <c r="R25971" s="34"/>
      <c r="S25971" s="35"/>
      <c r="T25971" s="147"/>
    </row>
    <row r="25972">
      <c r="A25972" s="147"/>
      <c r="B25972" s="64"/>
      <c r="C25972" s="147" t="s">
        <v>217</v>
      </c>
      <c r="E25972" s="161"/>
      <c r="F25972" s="162"/>
      <c r="G25972" s="147"/>
      <c r="H25972" s="146"/>
      <c r="J25972" s="146"/>
      <c r="L25972" s="150"/>
      <c r="N25972" s="163"/>
      <c r="O25972" s="146"/>
      <c r="P25972" s="146"/>
      <c r="Q25972" s="146"/>
      <c r="R25972" s="34"/>
      <c r="S25972" s="35"/>
      <c r="T25972" s="147"/>
    </row>
    <row r="25973">
      <c r="A25973" s="147"/>
      <c r="B25973" s="64"/>
      <c r="C25973" s="147" t="s">
        <v>217</v>
      </c>
      <c r="E25973" s="161"/>
      <c r="F25973" s="162"/>
      <c r="G25973" s="147"/>
      <c r="H25973" s="146"/>
      <c r="J25973" s="146"/>
      <c r="L25973" s="150"/>
      <c r="N25973" s="163"/>
      <c r="O25973" s="146"/>
      <c r="P25973" s="146"/>
      <c r="Q25973" s="146"/>
      <c r="R25973" s="34"/>
      <c r="S25973" s="35"/>
      <c r="T25973" s="147"/>
    </row>
    <row r="25974">
      <c r="A25974" s="147"/>
      <c r="B25974" s="64"/>
      <c r="C25974" s="147" t="s">
        <v>217</v>
      </c>
      <c r="E25974" s="161"/>
      <c r="F25974" s="162"/>
      <c r="G25974" s="147"/>
      <c r="H25974" s="146"/>
      <c r="J25974" s="146"/>
      <c r="L25974" s="150"/>
      <c r="N25974" s="163"/>
      <c r="O25974" s="146"/>
      <c r="P25974" s="146"/>
      <c r="Q25974" s="146"/>
      <c r="R25974" s="34"/>
      <c r="S25974" s="35"/>
      <c r="T25974" s="147"/>
    </row>
    <row r="25975">
      <c r="A25975" s="147"/>
      <c r="B25975" s="64"/>
      <c r="C25975" s="147" t="s">
        <v>217</v>
      </c>
      <c r="E25975" s="161"/>
      <c r="F25975" s="162"/>
      <c r="G25975" s="147"/>
      <c r="H25975" s="146"/>
      <c r="J25975" s="146"/>
      <c r="L25975" s="150"/>
      <c r="N25975" s="163"/>
      <c r="O25975" s="146"/>
      <c r="P25975" s="146"/>
      <c r="Q25975" s="146"/>
      <c r="R25975" s="34"/>
      <c r="S25975" s="35"/>
      <c r="T25975" s="147"/>
    </row>
    <row r="25976">
      <c r="A25976" s="147"/>
      <c r="B25976" s="64"/>
      <c r="C25976" s="147" t="s">
        <v>217</v>
      </c>
      <c r="E25976" s="161"/>
      <c r="F25976" s="162"/>
      <c r="G25976" s="147"/>
      <c r="H25976" s="146"/>
      <c r="J25976" s="146"/>
      <c r="L25976" s="150"/>
      <c r="N25976" s="163"/>
      <c r="O25976" s="146"/>
      <c r="P25976" s="146"/>
      <c r="Q25976" s="146"/>
      <c r="R25976" s="34"/>
      <c r="S25976" s="35"/>
      <c r="T25976" s="147"/>
    </row>
    <row r="25977">
      <c r="A25977" s="147"/>
      <c r="B25977" s="64"/>
      <c r="C25977" s="147" t="s">
        <v>217</v>
      </c>
      <c r="E25977" s="161"/>
      <c r="F25977" s="162"/>
      <c r="G25977" s="147"/>
      <c r="H25977" s="146"/>
      <c r="J25977" s="146"/>
      <c r="L25977" s="150"/>
      <c r="N25977" s="163"/>
      <c r="O25977" s="146"/>
      <c r="P25977" s="146"/>
      <c r="Q25977" s="146"/>
      <c r="R25977" s="34"/>
      <c r="S25977" s="35"/>
      <c r="T25977" s="147"/>
    </row>
    <row r="25978">
      <c r="A25978" s="147"/>
      <c r="B25978" s="64"/>
      <c r="C25978" s="147" t="s">
        <v>217</v>
      </c>
      <c r="E25978" s="161"/>
      <c r="F25978" s="162"/>
      <c r="G25978" s="147"/>
      <c r="H25978" s="146"/>
      <c r="J25978" s="146"/>
      <c r="L25978" s="150"/>
      <c r="N25978" s="163"/>
      <c r="O25978" s="146"/>
      <c r="P25978" s="146"/>
      <c r="Q25978" s="146"/>
      <c r="R25978" s="34"/>
      <c r="S25978" s="35"/>
      <c r="T25978" s="147"/>
    </row>
    <row r="25979">
      <c r="A25979" s="147"/>
      <c r="B25979" s="64"/>
      <c r="C25979" s="147" t="s">
        <v>217</v>
      </c>
      <c r="E25979" s="161"/>
      <c r="F25979" s="162"/>
      <c r="G25979" s="147"/>
      <c r="H25979" s="146"/>
      <c r="J25979" s="146"/>
      <c r="L25979" s="150"/>
      <c r="N25979" s="163"/>
      <c r="O25979" s="146"/>
      <c r="P25979" s="146"/>
      <c r="Q25979" s="146"/>
      <c r="R25979" s="34"/>
      <c r="S25979" s="35"/>
      <c r="T25979" s="147"/>
    </row>
    <row r="25980">
      <c r="A25980" s="147"/>
      <c r="B25980" s="64"/>
      <c r="C25980" s="147" t="s">
        <v>217</v>
      </c>
      <c r="E25980" s="161"/>
      <c r="F25980" s="162"/>
      <c r="G25980" s="147"/>
      <c r="H25980" s="146"/>
      <c r="J25980" s="146"/>
      <c r="L25980" s="150"/>
      <c r="N25980" s="163"/>
      <c r="O25980" s="146"/>
      <c r="P25980" s="146"/>
      <c r="Q25980" s="146"/>
      <c r="R25980" s="34"/>
      <c r="S25980" s="35"/>
      <c r="T25980" s="147"/>
    </row>
    <row r="25981">
      <c r="A25981" s="147"/>
      <c r="B25981" s="64"/>
      <c r="C25981" s="147" t="s">
        <v>217</v>
      </c>
      <c r="E25981" s="161"/>
      <c r="F25981" s="162"/>
      <c r="G25981" s="147"/>
      <c r="H25981" s="146"/>
      <c r="J25981" s="146"/>
      <c r="L25981" s="150"/>
      <c r="N25981" s="163"/>
      <c r="O25981" s="146"/>
      <c r="P25981" s="146"/>
      <c r="Q25981" s="146"/>
      <c r="R25981" s="34"/>
      <c r="S25981" s="35"/>
      <c r="T25981" s="147"/>
    </row>
    <row r="25982">
      <c r="A25982" s="147"/>
      <c r="B25982" s="64"/>
      <c r="C25982" s="147" t="s">
        <v>217</v>
      </c>
      <c r="E25982" s="161"/>
      <c r="F25982" s="162"/>
      <c r="G25982" s="147"/>
      <c r="H25982" s="146"/>
      <c r="J25982" s="146"/>
      <c r="L25982" s="150"/>
      <c r="N25982" s="163"/>
      <c r="O25982" s="146"/>
      <c r="P25982" s="146"/>
      <c r="Q25982" s="146"/>
      <c r="R25982" s="34"/>
      <c r="S25982" s="35"/>
      <c r="T25982" s="147"/>
    </row>
    <row r="25983">
      <c r="A25983" s="147"/>
      <c r="B25983" s="64"/>
      <c r="C25983" s="147" t="s">
        <v>217</v>
      </c>
      <c r="E25983" s="161"/>
      <c r="F25983" s="162"/>
      <c r="G25983" s="147"/>
      <c r="H25983" s="146"/>
      <c r="J25983" s="146"/>
      <c r="L25983" s="150"/>
      <c r="N25983" s="163"/>
      <c r="O25983" s="146"/>
      <c r="P25983" s="146"/>
      <c r="Q25983" s="146"/>
      <c r="R25983" s="34"/>
      <c r="S25983" s="35"/>
      <c r="T25983" s="147"/>
    </row>
    <row r="25984">
      <c r="A25984" s="147"/>
      <c r="B25984" s="64"/>
      <c r="C25984" s="147" t="s">
        <v>217</v>
      </c>
      <c r="E25984" s="161"/>
      <c r="F25984" s="162"/>
      <c r="G25984" s="147"/>
      <c r="H25984" s="146"/>
      <c r="J25984" s="146"/>
      <c r="L25984" s="150"/>
      <c r="N25984" s="163"/>
      <c r="O25984" s="146"/>
      <c r="P25984" s="146"/>
      <c r="Q25984" s="146"/>
      <c r="R25984" s="34"/>
      <c r="S25984" s="35"/>
      <c r="T25984" s="147"/>
    </row>
    <row r="25985">
      <c r="A25985" s="147"/>
      <c r="B25985" s="64"/>
      <c r="C25985" s="147" t="s">
        <v>217</v>
      </c>
      <c r="E25985" s="161"/>
      <c r="F25985" s="162"/>
      <c r="G25985" s="147"/>
      <c r="H25985" s="146"/>
      <c r="J25985" s="146"/>
      <c r="L25985" s="150"/>
      <c r="N25985" s="163"/>
      <c r="O25985" s="146"/>
      <c r="P25985" s="146"/>
      <c r="Q25985" s="146"/>
      <c r="R25985" s="34"/>
      <c r="S25985" s="35"/>
      <c r="T25985" s="147"/>
    </row>
    <row r="25986">
      <c r="A25986" s="147"/>
      <c r="B25986" s="64"/>
      <c r="C25986" s="147" t="s">
        <v>217</v>
      </c>
      <c r="E25986" s="161"/>
      <c r="F25986" s="162"/>
      <c r="G25986" s="147"/>
      <c r="H25986" s="146"/>
      <c r="J25986" s="146"/>
      <c r="L25986" s="150"/>
      <c r="N25986" s="163"/>
      <c r="O25986" s="146"/>
      <c r="P25986" s="146"/>
      <c r="Q25986" s="146"/>
      <c r="R25986" s="34"/>
      <c r="S25986" s="35"/>
      <c r="T25986" s="147"/>
    </row>
    <row r="25987">
      <c r="A25987" s="147"/>
      <c r="B25987" s="64"/>
      <c r="C25987" s="147" t="s">
        <v>217</v>
      </c>
      <c r="E25987" s="161"/>
      <c r="F25987" s="162"/>
      <c r="G25987" s="147"/>
      <c r="H25987" s="146"/>
      <c r="J25987" s="146"/>
      <c r="L25987" s="150"/>
      <c r="N25987" s="163"/>
      <c r="O25987" s="146"/>
      <c r="P25987" s="146"/>
      <c r="Q25987" s="146"/>
      <c r="R25987" s="34"/>
      <c r="S25987" s="35"/>
      <c r="T25987" s="147"/>
    </row>
    <row r="25988">
      <c r="A25988" s="147"/>
      <c r="B25988" s="64"/>
      <c r="C25988" s="147" t="s">
        <v>217</v>
      </c>
      <c r="E25988" s="161"/>
      <c r="F25988" s="162"/>
      <c r="G25988" s="147"/>
      <c r="H25988" s="146"/>
      <c r="J25988" s="146"/>
      <c r="L25988" s="150"/>
      <c r="N25988" s="163"/>
      <c r="O25988" s="146"/>
      <c r="P25988" s="146"/>
      <c r="Q25988" s="146"/>
      <c r="R25988" s="34"/>
      <c r="S25988" s="35"/>
      <c r="T25988" s="147"/>
    </row>
    <row r="25989">
      <c r="A25989" s="147"/>
      <c r="B25989" s="64"/>
      <c r="C25989" s="147" t="s">
        <v>217</v>
      </c>
      <c r="E25989" s="161"/>
      <c r="F25989" s="162"/>
      <c r="G25989" s="147"/>
      <c r="H25989" s="146"/>
      <c r="J25989" s="146"/>
      <c r="L25989" s="150"/>
      <c r="N25989" s="163"/>
      <c r="O25989" s="146"/>
      <c r="P25989" s="146"/>
      <c r="Q25989" s="146"/>
      <c r="R25989" s="34"/>
      <c r="S25989" s="35"/>
      <c r="T25989" s="147"/>
    </row>
    <row r="25990">
      <c r="A25990" s="147"/>
      <c r="B25990" s="64"/>
      <c r="C25990" s="147" t="s">
        <v>217</v>
      </c>
      <c r="E25990" s="161"/>
      <c r="F25990" s="162"/>
      <c r="G25990" s="147"/>
      <c r="H25990" s="146"/>
      <c r="J25990" s="146"/>
      <c r="L25990" s="150"/>
      <c r="N25990" s="163"/>
      <c r="O25990" s="146"/>
      <c r="P25990" s="146"/>
      <c r="Q25990" s="146"/>
      <c r="R25990" s="34"/>
      <c r="S25990" s="35"/>
      <c r="T25990" s="147"/>
    </row>
    <row r="25991">
      <c r="A25991" s="147"/>
      <c r="B25991" s="64"/>
      <c r="C25991" s="147" t="s">
        <v>217</v>
      </c>
      <c r="E25991" s="161"/>
      <c r="F25991" s="162"/>
      <c r="G25991" s="147"/>
      <c r="H25991" s="146"/>
      <c r="J25991" s="146"/>
      <c r="L25991" s="150"/>
      <c r="N25991" s="163"/>
      <c r="O25991" s="146"/>
      <c r="P25991" s="146"/>
      <c r="Q25991" s="146"/>
      <c r="R25991" s="34"/>
      <c r="S25991" s="35"/>
      <c r="T25991" s="147"/>
    </row>
    <row r="25992">
      <c r="A25992" s="147"/>
      <c r="B25992" s="64"/>
      <c r="C25992" s="147" t="s">
        <v>217</v>
      </c>
      <c r="E25992" s="161"/>
      <c r="F25992" s="162"/>
      <c r="G25992" s="147"/>
      <c r="H25992" s="146"/>
      <c r="J25992" s="146"/>
      <c r="L25992" s="150"/>
      <c r="N25992" s="163"/>
      <c r="O25992" s="146"/>
      <c r="P25992" s="146"/>
      <c r="Q25992" s="146"/>
      <c r="R25992" s="34"/>
      <c r="S25992" s="35"/>
      <c r="T25992" s="147"/>
    </row>
    <row r="25993">
      <c r="A25993" s="147"/>
      <c r="B25993" s="64"/>
      <c r="C25993" s="147" t="s">
        <v>217</v>
      </c>
      <c r="E25993" s="161"/>
      <c r="F25993" s="162"/>
      <c r="G25993" s="147"/>
      <c r="H25993" s="146"/>
      <c r="J25993" s="146"/>
      <c r="L25993" s="150"/>
      <c r="N25993" s="163"/>
      <c r="O25993" s="146"/>
      <c r="P25993" s="146"/>
      <c r="Q25993" s="146"/>
      <c r="R25993" s="34"/>
      <c r="S25993" s="35"/>
      <c r="T25993" s="147"/>
    </row>
    <row r="25994">
      <c r="A25994" s="147"/>
      <c r="B25994" s="64"/>
      <c r="C25994" s="147" t="s">
        <v>217</v>
      </c>
      <c r="E25994" s="161"/>
      <c r="F25994" s="162"/>
      <c r="G25994" s="147"/>
      <c r="H25994" s="146"/>
      <c r="J25994" s="146"/>
      <c r="L25994" s="150"/>
      <c r="N25994" s="163"/>
      <c r="O25994" s="146"/>
      <c r="P25994" s="146"/>
      <c r="Q25994" s="146"/>
      <c r="R25994" s="34"/>
      <c r="S25994" s="35"/>
      <c r="T25994" s="147"/>
    </row>
    <row r="25995">
      <c r="A25995" s="147"/>
      <c r="B25995" s="64"/>
      <c r="C25995" s="147" t="s">
        <v>217</v>
      </c>
      <c r="E25995" s="161"/>
      <c r="F25995" s="162"/>
      <c r="G25995" s="147"/>
      <c r="H25995" s="146"/>
      <c r="J25995" s="146"/>
      <c r="L25995" s="150"/>
      <c r="N25995" s="163"/>
      <c r="O25995" s="146"/>
      <c r="P25995" s="146"/>
      <c r="Q25995" s="146"/>
      <c r="R25995" s="34"/>
      <c r="S25995" s="35"/>
      <c r="T25995" s="147"/>
    </row>
    <row r="25996">
      <c r="A25996" s="147"/>
      <c r="B25996" s="64"/>
      <c r="C25996" s="147" t="s">
        <v>217</v>
      </c>
      <c r="E25996" s="161"/>
      <c r="F25996" s="162"/>
      <c r="G25996" s="147"/>
      <c r="H25996" s="146"/>
      <c r="J25996" s="146"/>
      <c r="L25996" s="150"/>
      <c r="N25996" s="163"/>
      <c r="O25996" s="146"/>
      <c r="P25996" s="146"/>
      <c r="Q25996" s="146"/>
      <c r="R25996" s="34"/>
      <c r="S25996" s="35"/>
      <c r="T25996" s="147"/>
    </row>
    <row r="25997">
      <c r="A25997" s="147"/>
      <c r="B25997" s="64"/>
      <c r="C25997" s="147" t="s">
        <v>217</v>
      </c>
      <c r="E25997" s="161"/>
      <c r="F25997" s="162"/>
      <c r="G25997" s="147"/>
      <c r="H25997" s="146"/>
      <c r="J25997" s="146"/>
      <c r="L25997" s="150"/>
      <c r="N25997" s="163"/>
      <c r="O25997" s="146"/>
      <c r="P25997" s="146"/>
      <c r="Q25997" s="146"/>
      <c r="R25997" s="34"/>
      <c r="S25997" s="35"/>
      <c r="T25997" s="147"/>
    </row>
    <row r="25998">
      <c r="A25998" s="147"/>
      <c r="B25998" s="64"/>
      <c r="C25998" s="147" t="s">
        <v>217</v>
      </c>
      <c r="E25998" s="161"/>
      <c r="F25998" s="162"/>
      <c r="G25998" s="147"/>
      <c r="H25998" s="146"/>
      <c r="J25998" s="146"/>
      <c r="L25998" s="150"/>
      <c r="N25998" s="163"/>
      <c r="O25998" s="146"/>
      <c r="P25998" s="146"/>
      <c r="Q25998" s="146"/>
      <c r="R25998" s="34"/>
      <c r="S25998" s="35"/>
      <c r="T25998" s="147"/>
    </row>
    <row r="25999">
      <c r="A25999" s="147"/>
      <c r="B25999" s="64"/>
      <c r="C25999" s="147" t="s">
        <v>217</v>
      </c>
      <c r="E25999" s="161"/>
      <c r="F25999" s="162"/>
      <c r="G25999" s="147"/>
      <c r="H25999" s="146"/>
      <c r="J25999" s="146"/>
      <c r="L25999" s="150"/>
      <c r="N25999" s="163"/>
      <c r="O25999" s="146"/>
      <c r="P25999" s="146"/>
      <c r="Q25999" s="146"/>
      <c r="R25999" s="34"/>
      <c r="S25999" s="35"/>
      <c r="T25999" s="147"/>
    </row>
    <row r="26000">
      <c r="A26000" s="147"/>
      <c r="B26000" s="64"/>
      <c r="C26000" s="147" t="s">
        <v>217</v>
      </c>
      <c r="E26000" s="161"/>
      <c r="F26000" s="162"/>
      <c r="G26000" s="147"/>
      <c r="H26000" s="146"/>
      <c r="J26000" s="146"/>
      <c r="L26000" s="150"/>
      <c r="N26000" s="163"/>
      <c r="O26000" s="146"/>
      <c r="P26000" s="146"/>
      <c r="Q26000" s="146"/>
      <c r="R26000" s="34"/>
      <c r="S26000" s="35"/>
      <c r="T26000" s="147"/>
    </row>
    <row r="26001">
      <c r="A26001" s="147"/>
      <c r="B26001" s="64"/>
      <c r="C26001" s="147" t="s">
        <v>217</v>
      </c>
      <c r="E26001" s="161"/>
      <c r="F26001" s="162"/>
      <c r="G26001" s="147"/>
      <c r="H26001" s="146"/>
      <c r="J26001" s="146"/>
      <c r="L26001" s="150"/>
      <c r="N26001" s="163"/>
      <c r="O26001" s="146"/>
      <c r="P26001" s="146"/>
      <c r="Q26001" s="146"/>
      <c r="R26001" s="34"/>
      <c r="S26001" s="35"/>
      <c r="T26001" s="147"/>
    </row>
    <row r="26002">
      <c r="A26002" s="147"/>
      <c r="B26002" s="64"/>
      <c r="C26002" s="147" t="s">
        <v>217</v>
      </c>
      <c r="E26002" s="161"/>
      <c r="F26002" s="162"/>
      <c r="G26002" s="147"/>
      <c r="H26002" s="146"/>
      <c r="J26002" s="146"/>
      <c r="L26002" s="150"/>
      <c r="N26002" s="163"/>
      <c r="O26002" s="146"/>
      <c r="P26002" s="146"/>
      <c r="Q26002" s="146"/>
      <c r="R26002" s="34"/>
      <c r="S26002" s="35"/>
      <c r="T26002" s="147"/>
    </row>
    <row r="26003">
      <c r="A26003" s="147"/>
      <c r="B26003" s="64"/>
      <c r="C26003" s="147" t="s">
        <v>217</v>
      </c>
      <c r="E26003" s="161"/>
      <c r="F26003" s="162"/>
      <c r="G26003" s="147"/>
      <c r="H26003" s="146"/>
      <c r="J26003" s="146"/>
      <c r="L26003" s="150"/>
      <c r="N26003" s="163"/>
      <c r="O26003" s="146"/>
      <c r="P26003" s="146"/>
      <c r="Q26003" s="146"/>
      <c r="R26003" s="34"/>
      <c r="S26003" s="35"/>
      <c r="T26003" s="147"/>
    </row>
    <row r="26004">
      <c r="A26004" s="147"/>
      <c r="B26004" s="64"/>
      <c r="C26004" s="147" t="s">
        <v>217</v>
      </c>
      <c r="E26004" s="161"/>
      <c r="F26004" s="162"/>
      <c r="G26004" s="147"/>
      <c r="H26004" s="146"/>
      <c r="J26004" s="146"/>
      <c r="L26004" s="150"/>
      <c r="N26004" s="163"/>
      <c r="O26004" s="146"/>
      <c r="P26004" s="146"/>
      <c r="Q26004" s="146"/>
      <c r="R26004" s="34"/>
      <c r="S26004" s="35"/>
      <c r="T26004" s="147"/>
    </row>
    <row r="26005">
      <c r="A26005" s="147"/>
      <c r="B26005" s="64"/>
      <c r="C26005" s="147" t="s">
        <v>217</v>
      </c>
      <c r="E26005" s="161"/>
      <c r="F26005" s="162"/>
      <c r="G26005" s="147"/>
      <c r="H26005" s="146"/>
      <c r="J26005" s="146"/>
      <c r="L26005" s="150"/>
      <c r="N26005" s="163"/>
      <c r="O26005" s="146"/>
      <c r="P26005" s="146"/>
      <c r="Q26005" s="146"/>
      <c r="R26005" s="34"/>
      <c r="S26005" s="35"/>
      <c r="T26005" s="147"/>
    </row>
    <row r="26006">
      <c r="A26006" s="147"/>
      <c r="B26006" s="64"/>
      <c r="C26006" s="147" t="s">
        <v>217</v>
      </c>
      <c r="E26006" s="161"/>
      <c r="F26006" s="162"/>
      <c r="G26006" s="147"/>
      <c r="H26006" s="146"/>
      <c r="J26006" s="146"/>
      <c r="L26006" s="150"/>
      <c r="N26006" s="163"/>
      <c r="O26006" s="146"/>
      <c r="P26006" s="146"/>
      <c r="Q26006" s="146"/>
      <c r="R26006" s="34"/>
      <c r="S26006" s="35"/>
      <c r="T26006" s="147"/>
    </row>
    <row r="26007">
      <c r="A26007" s="147"/>
      <c r="B26007" s="64"/>
      <c r="C26007" s="147" t="s">
        <v>217</v>
      </c>
      <c r="E26007" s="161"/>
      <c r="F26007" s="162"/>
      <c r="G26007" s="147"/>
      <c r="H26007" s="146"/>
      <c r="J26007" s="146"/>
      <c r="L26007" s="150"/>
      <c r="N26007" s="163"/>
      <c r="O26007" s="146"/>
      <c r="P26007" s="146"/>
      <c r="Q26007" s="146"/>
      <c r="R26007" s="34"/>
      <c r="S26007" s="35"/>
      <c r="T26007" s="147"/>
    </row>
    <row r="26008">
      <c r="A26008" s="147"/>
      <c r="B26008" s="64"/>
      <c r="C26008" s="147" t="s">
        <v>217</v>
      </c>
      <c r="E26008" s="161"/>
      <c r="F26008" s="162"/>
      <c r="G26008" s="147"/>
      <c r="H26008" s="146"/>
      <c r="J26008" s="146"/>
      <c r="L26008" s="150"/>
      <c r="N26008" s="163"/>
      <c r="O26008" s="146"/>
      <c r="P26008" s="146"/>
      <c r="Q26008" s="146"/>
      <c r="R26008" s="34"/>
      <c r="S26008" s="35"/>
      <c r="T26008" s="147"/>
    </row>
    <row r="26009">
      <c r="A26009" s="147"/>
      <c r="B26009" s="64"/>
      <c r="C26009" s="147" t="s">
        <v>217</v>
      </c>
      <c r="E26009" s="161"/>
      <c r="F26009" s="162"/>
      <c r="G26009" s="147"/>
      <c r="H26009" s="146"/>
      <c r="J26009" s="146"/>
      <c r="L26009" s="150"/>
      <c r="N26009" s="163"/>
      <c r="O26009" s="146"/>
      <c r="P26009" s="146"/>
      <c r="Q26009" s="146"/>
      <c r="R26009" s="34"/>
      <c r="S26009" s="35"/>
      <c r="T26009" s="147"/>
    </row>
    <row r="26010">
      <c r="A26010" s="147"/>
      <c r="B26010" s="64"/>
      <c r="C26010" s="147" t="s">
        <v>217</v>
      </c>
      <c r="E26010" s="161"/>
      <c r="F26010" s="162"/>
      <c r="G26010" s="147"/>
      <c r="H26010" s="146"/>
      <c r="J26010" s="146"/>
      <c r="L26010" s="150"/>
      <c r="N26010" s="163"/>
      <c r="O26010" s="146"/>
      <c r="P26010" s="146"/>
      <c r="Q26010" s="146"/>
      <c r="R26010" s="34"/>
      <c r="S26010" s="35"/>
      <c r="T26010" s="147"/>
    </row>
    <row r="26011">
      <c r="A26011" s="147"/>
      <c r="B26011" s="64"/>
      <c r="C26011" s="147" t="s">
        <v>217</v>
      </c>
      <c r="E26011" s="161"/>
      <c r="F26011" s="162"/>
      <c r="G26011" s="147"/>
      <c r="H26011" s="146"/>
      <c r="J26011" s="146"/>
      <c r="L26011" s="150"/>
      <c r="N26011" s="163"/>
      <c r="O26011" s="146"/>
      <c r="P26011" s="146"/>
      <c r="Q26011" s="146"/>
      <c r="R26011" s="34"/>
      <c r="S26011" s="35"/>
      <c r="T26011" s="147"/>
    </row>
    <row r="26012">
      <c r="A26012" s="147"/>
      <c r="B26012" s="64"/>
      <c r="C26012" s="147" t="s">
        <v>217</v>
      </c>
      <c r="E26012" s="161"/>
      <c r="F26012" s="162"/>
      <c r="G26012" s="147"/>
      <c r="H26012" s="146"/>
      <c r="J26012" s="146"/>
      <c r="L26012" s="150"/>
      <c r="N26012" s="163"/>
      <c r="O26012" s="146"/>
      <c r="P26012" s="146"/>
      <c r="Q26012" s="146"/>
      <c r="R26012" s="34"/>
      <c r="S26012" s="35"/>
      <c r="T26012" s="147"/>
    </row>
    <row r="26013">
      <c r="A26013" s="147"/>
      <c r="B26013" s="64"/>
      <c r="C26013" s="147" t="s">
        <v>217</v>
      </c>
      <c r="E26013" s="161"/>
      <c r="F26013" s="162"/>
      <c r="G26013" s="147"/>
      <c r="H26013" s="146"/>
      <c r="J26013" s="146"/>
      <c r="L26013" s="150"/>
      <c r="N26013" s="163"/>
      <c r="O26013" s="146"/>
      <c r="P26013" s="146"/>
      <c r="Q26013" s="146"/>
      <c r="R26013" s="34"/>
      <c r="S26013" s="35"/>
      <c r="T26013" s="147"/>
    </row>
    <row r="26014">
      <c r="A26014" s="147"/>
      <c r="B26014" s="64"/>
      <c r="C26014" s="147" t="s">
        <v>217</v>
      </c>
      <c r="E26014" s="161"/>
      <c r="F26014" s="162"/>
      <c r="G26014" s="147"/>
      <c r="H26014" s="146"/>
      <c r="J26014" s="146"/>
      <c r="L26014" s="150"/>
      <c r="N26014" s="163"/>
      <c r="O26014" s="146"/>
      <c r="P26014" s="146"/>
      <c r="Q26014" s="146"/>
      <c r="R26014" s="34"/>
      <c r="S26014" s="35"/>
      <c r="T26014" s="147"/>
    </row>
    <row r="26015">
      <c r="A26015" s="147"/>
      <c r="B26015" s="64"/>
      <c r="C26015" s="147" t="s">
        <v>217</v>
      </c>
      <c r="E26015" s="161"/>
      <c r="F26015" s="162"/>
      <c r="G26015" s="147"/>
      <c r="H26015" s="146"/>
      <c r="J26015" s="146"/>
      <c r="L26015" s="150"/>
      <c r="N26015" s="163"/>
      <c r="O26015" s="146"/>
      <c r="P26015" s="146"/>
      <c r="Q26015" s="146"/>
      <c r="R26015" s="34"/>
      <c r="S26015" s="35"/>
      <c r="T26015" s="147"/>
    </row>
    <row r="26016">
      <c r="A26016" s="147"/>
      <c r="B26016" s="64"/>
      <c r="C26016" s="147" t="s">
        <v>217</v>
      </c>
      <c r="E26016" s="161"/>
      <c r="F26016" s="162"/>
      <c r="G26016" s="147"/>
      <c r="H26016" s="146"/>
      <c r="J26016" s="146"/>
      <c r="L26016" s="150"/>
      <c r="N26016" s="163"/>
      <c r="O26016" s="146"/>
      <c r="P26016" s="146"/>
      <c r="Q26016" s="146"/>
      <c r="R26016" s="34"/>
      <c r="S26016" s="35"/>
      <c r="T26016" s="147"/>
    </row>
    <row r="26017">
      <c r="A26017" s="147"/>
      <c r="B26017" s="64"/>
      <c r="C26017" s="147" t="s">
        <v>217</v>
      </c>
      <c r="E26017" s="161"/>
      <c r="F26017" s="162"/>
      <c r="G26017" s="147"/>
      <c r="H26017" s="146"/>
      <c r="J26017" s="146"/>
      <c r="L26017" s="150"/>
      <c r="N26017" s="163"/>
      <c r="O26017" s="146"/>
      <c r="P26017" s="146"/>
      <c r="Q26017" s="146"/>
      <c r="R26017" s="34"/>
      <c r="S26017" s="35"/>
      <c r="T26017" s="147"/>
    </row>
    <row r="26018">
      <c r="A26018" s="147"/>
      <c r="B26018" s="64"/>
      <c r="C26018" s="147" t="s">
        <v>217</v>
      </c>
      <c r="E26018" s="161"/>
      <c r="F26018" s="162"/>
      <c r="G26018" s="147"/>
      <c r="H26018" s="146"/>
      <c r="J26018" s="146"/>
      <c r="L26018" s="150"/>
      <c r="N26018" s="163"/>
      <c r="O26018" s="146"/>
      <c r="P26018" s="146"/>
      <c r="Q26018" s="146"/>
      <c r="R26018" s="34"/>
      <c r="S26018" s="35"/>
      <c r="T26018" s="147"/>
    </row>
    <row r="26019">
      <c r="A26019" s="147"/>
      <c r="B26019" s="64"/>
      <c r="C26019" s="147" t="s">
        <v>217</v>
      </c>
      <c r="E26019" s="161"/>
      <c r="F26019" s="162"/>
      <c r="G26019" s="147"/>
      <c r="H26019" s="146"/>
      <c r="J26019" s="146"/>
      <c r="L26019" s="150"/>
      <c r="N26019" s="163"/>
      <c r="O26019" s="146"/>
      <c r="P26019" s="146"/>
      <c r="Q26019" s="146"/>
      <c r="R26019" s="34"/>
      <c r="S26019" s="35"/>
      <c r="T26019" s="147"/>
    </row>
    <row r="26020">
      <c r="A26020" s="147"/>
      <c r="B26020" s="64"/>
      <c r="C26020" s="147" t="s">
        <v>217</v>
      </c>
      <c r="E26020" s="161"/>
      <c r="F26020" s="162"/>
      <c r="G26020" s="147"/>
      <c r="H26020" s="146"/>
      <c r="J26020" s="146"/>
      <c r="L26020" s="150"/>
      <c r="N26020" s="163"/>
      <c r="O26020" s="146"/>
      <c r="P26020" s="146"/>
      <c r="Q26020" s="146"/>
      <c r="R26020" s="34"/>
      <c r="S26020" s="35"/>
      <c r="T26020" s="147"/>
    </row>
    <row r="26021">
      <c r="A26021" s="147"/>
      <c r="B26021" s="64"/>
      <c r="C26021" s="147" t="s">
        <v>217</v>
      </c>
      <c r="E26021" s="161"/>
      <c r="F26021" s="162"/>
      <c r="G26021" s="147"/>
      <c r="H26021" s="146"/>
      <c r="J26021" s="146"/>
      <c r="L26021" s="150"/>
      <c r="N26021" s="163"/>
      <c r="O26021" s="146"/>
      <c r="P26021" s="146"/>
      <c r="Q26021" s="146"/>
      <c r="R26021" s="34"/>
      <c r="S26021" s="35"/>
      <c r="T26021" s="147"/>
    </row>
    <row r="26022">
      <c r="A26022" s="147"/>
      <c r="B26022" s="64"/>
      <c r="C26022" s="147" t="s">
        <v>217</v>
      </c>
      <c r="E26022" s="161"/>
      <c r="F26022" s="162"/>
      <c r="G26022" s="147"/>
      <c r="H26022" s="146"/>
      <c r="J26022" s="146"/>
      <c r="L26022" s="150"/>
      <c r="N26022" s="163"/>
      <c r="O26022" s="146"/>
      <c r="P26022" s="146"/>
      <c r="Q26022" s="146"/>
      <c r="R26022" s="34"/>
      <c r="S26022" s="35"/>
      <c r="T26022" s="147"/>
    </row>
    <row r="26023">
      <c r="A26023" s="147"/>
      <c r="B26023" s="64"/>
      <c r="C26023" s="147" t="s">
        <v>217</v>
      </c>
      <c r="E26023" s="161"/>
      <c r="F26023" s="162"/>
      <c r="G26023" s="147"/>
      <c r="H26023" s="146"/>
      <c r="J26023" s="146"/>
      <c r="L26023" s="150"/>
      <c r="N26023" s="163"/>
      <c r="O26023" s="146"/>
      <c r="P26023" s="146"/>
      <c r="Q26023" s="146"/>
      <c r="R26023" s="34"/>
      <c r="S26023" s="35"/>
      <c r="T26023" s="147"/>
    </row>
    <row r="26024">
      <c r="A26024" s="147"/>
      <c r="B26024" s="64"/>
      <c r="C26024" s="147" t="s">
        <v>217</v>
      </c>
      <c r="E26024" s="161"/>
      <c r="F26024" s="162"/>
      <c r="G26024" s="147"/>
      <c r="H26024" s="146"/>
      <c r="J26024" s="146"/>
      <c r="L26024" s="150"/>
      <c r="N26024" s="163"/>
      <c r="O26024" s="146"/>
      <c r="P26024" s="146"/>
      <c r="Q26024" s="146"/>
      <c r="R26024" s="34"/>
      <c r="S26024" s="35"/>
      <c r="T26024" s="147"/>
    </row>
    <row r="26025">
      <c r="A26025" s="147"/>
      <c r="B26025" s="64"/>
      <c r="C26025" s="147" t="s">
        <v>217</v>
      </c>
      <c r="E26025" s="161"/>
      <c r="F26025" s="162"/>
      <c r="G26025" s="147"/>
      <c r="H26025" s="146"/>
      <c r="J26025" s="146"/>
      <c r="L26025" s="150"/>
      <c r="N26025" s="163"/>
      <c r="O26025" s="146"/>
      <c r="P26025" s="146"/>
      <c r="Q26025" s="146"/>
      <c r="R26025" s="34"/>
      <c r="S26025" s="35"/>
      <c r="T26025" s="147"/>
    </row>
    <row r="26026">
      <c r="A26026" s="147"/>
      <c r="B26026" s="64"/>
      <c r="C26026" s="147" t="s">
        <v>217</v>
      </c>
      <c r="E26026" s="161"/>
      <c r="F26026" s="162"/>
      <c r="G26026" s="147"/>
      <c r="H26026" s="146"/>
      <c r="J26026" s="146"/>
      <c r="L26026" s="150"/>
      <c r="N26026" s="163"/>
      <c r="O26026" s="146"/>
      <c r="P26026" s="146"/>
      <c r="Q26026" s="146"/>
      <c r="R26026" s="34"/>
      <c r="S26026" s="35"/>
      <c r="T26026" s="147"/>
    </row>
    <row r="26027">
      <c r="A26027" s="147"/>
      <c r="B26027" s="64"/>
      <c r="C26027" s="147" t="s">
        <v>217</v>
      </c>
      <c r="E26027" s="161"/>
      <c r="F26027" s="162"/>
      <c r="G26027" s="147"/>
      <c r="H26027" s="146"/>
      <c r="J26027" s="146"/>
      <c r="L26027" s="150"/>
      <c r="N26027" s="163"/>
      <c r="O26027" s="146"/>
      <c r="P26027" s="146"/>
      <c r="Q26027" s="146"/>
      <c r="R26027" s="34"/>
      <c r="S26027" s="35"/>
      <c r="T26027" s="147"/>
    </row>
    <row r="26028">
      <c r="A26028" s="147"/>
      <c r="B26028" s="64"/>
      <c r="C26028" s="147" t="s">
        <v>217</v>
      </c>
      <c r="E26028" s="161"/>
      <c r="F26028" s="162"/>
      <c r="G26028" s="147"/>
      <c r="H26028" s="146"/>
      <c r="J26028" s="146"/>
      <c r="L26028" s="150"/>
      <c r="N26028" s="163"/>
      <c r="O26028" s="146"/>
      <c r="P26028" s="146"/>
      <c r="Q26028" s="146"/>
      <c r="R26028" s="34"/>
      <c r="S26028" s="35"/>
      <c r="T26028" s="147"/>
    </row>
    <row r="26029">
      <c r="A26029" s="147"/>
      <c r="B26029" s="64"/>
      <c r="C26029" s="147" t="s">
        <v>217</v>
      </c>
      <c r="E26029" s="161"/>
      <c r="F26029" s="162"/>
      <c r="G26029" s="147"/>
      <c r="H26029" s="146"/>
      <c r="J26029" s="146"/>
      <c r="L26029" s="150"/>
      <c r="N26029" s="163"/>
      <c r="O26029" s="146"/>
      <c r="P26029" s="146"/>
      <c r="Q26029" s="146"/>
      <c r="R26029" s="34"/>
      <c r="S26029" s="35"/>
      <c r="T26029" s="147"/>
    </row>
    <row r="26030">
      <c r="A26030" s="147"/>
      <c r="B26030" s="64"/>
      <c r="C26030" s="147" t="s">
        <v>217</v>
      </c>
      <c r="E26030" s="161"/>
      <c r="F26030" s="162"/>
      <c r="G26030" s="147"/>
      <c r="H26030" s="146"/>
      <c r="J26030" s="146"/>
      <c r="L26030" s="150"/>
      <c r="N26030" s="163"/>
      <c r="O26030" s="146"/>
      <c r="P26030" s="146"/>
      <c r="Q26030" s="146"/>
      <c r="R26030" s="34"/>
      <c r="S26030" s="35"/>
      <c r="T26030" s="147"/>
    </row>
    <row r="26031">
      <c r="A26031" s="147"/>
      <c r="B26031" s="64"/>
      <c r="C26031" s="147" t="s">
        <v>217</v>
      </c>
      <c r="E26031" s="161"/>
      <c r="F26031" s="162"/>
      <c r="G26031" s="147"/>
      <c r="H26031" s="146"/>
      <c r="J26031" s="146"/>
      <c r="L26031" s="150"/>
      <c r="N26031" s="163"/>
      <c r="O26031" s="146"/>
      <c r="P26031" s="146"/>
      <c r="Q26031" s="146"/>
      <c r="R26031" s="34"/>
      <c r="S26031" s="35"/>
      <c r="T26031" s="147"/>
    </row>
    <row r="26032">
      <c r="A26032" s="147"/>
      <c r="B26032" s="64"/>
      <c r="C26032" s="147" t="s">
        <v>217</v>
      </c>
      <c r="E26032" s="161"/>
      <c r="F26032" s="162"/>
      <c r="G26032" s="147"/>
      <c r="H26032" s="146"/>
      <c r="J26032" s="146"/>
      <c r="L26032" s="150"/>
      <c r="N26032" s="163"/>
      <c r="O26032" s="146"/>
      <c r="P26032" s="146"/>
      <c r="Q26032" s="146"/>
      <c r="R26032" s="34"/>
      <c r="S26032" s="35"/>
      <c r="T26032" s="147"/>
    </row>
    <row r="26033">
      <c r="A26033" s="147"/>
      <c r="B26033" s="64"/>
      <c r="C26033" s="147" t="s">
        <v>217</v>
      </c>
      <c r="E26033" s="161"/>
      <c r="F26033" s="162"/>
      <c r="G26033" s="147"/>
      <c r="H26033" s="146"/>
      <c r="J26033" s="146"/>
      <c r="L26033" s="150"/>
      <c r="N26033" s="163"/>
      <c r="O26033" s="146"/>
      <c r="P26033" s="146"/>
      <c r="Q26033" s="146"/>
      <c r="R26033" s="34"/>
      <c r="S26033" s="35"/>
      <c r="T26033" s="147"/>
    </row>
    <row r="26034">
      <c r="A26034" s="147"/>
      <c r="B26034" s="64"/>
      <c r="C26034" s="147" t="s">
        <v>217</v>
      </c>
      <c r="E26034" s="161"/>
      <c r="F26034" s="162"/>
      <c r="G26034" s="147"/>
      <c r="H26034" s="146"/>
      <c r="J26034" s="146"/>
      <c r="L26034" s="150"/>
      <c r="N26034" s="163"/>
      <c r="O26034" s="146"/>
      <c r="P26034" s="146"/>
      <c r="Q26034" s="146"/>
      <c r="R26034" s="34"/>
      <c r="S26034" s="35"/>
      <c r="T26034" s="147"/>
    </row>
    <row r="26035">
      <c r="A26035" s="147"/>
      <c r="B26035" s="64"/>
      <c r="C26035" s="147" t="s">
        <v>217</v>
      </c>
      <c r="E26035" s="161"/>
      <c r="F26035" s="162"/>
      <c r="G26035" s="147"/>
      <c r="H26035" s="146"/>
      <c r="J26035" s="146"/>
      <c r="L26035" s="150"/>
      <c r="N26035" s="163"/>
      <c r="O26035" s="146"/>
      <c r="P26035" s="146"/>
      <c r="Q26035" s="146"/>
      <c r="R26035" s="34"/>
      <c r="S26035" s="35"/>
      <c r="T26035" s="147"/>
    </row>
    <row r="26036">
      <c r="A26036" s="147"/>
      <c r="B26036" s="64"/>
      <c r="C26036" s="147" t="s">
        <v>217</v>
      </c>
      <c r="E26036" s="161"/>
      <c r="F26036" s="162"/>
      <c r="G26036" s="147"/>
      <c r="H26036" s="146"/>
      <c r="J26036" s="146"/>
      <c r="L26036" s="150"/>
      <c r="N26036" s="163"/>
      <c r="O26036" s="146"/>
      <c r="P26036" s="146"/>
      <c r="Q26036" s="146"/>
      <c r="R26036" s="34"/>
      <c r="S26036" s="35"/>
      <c r="T26036" s="147"/>
    </row>
    <row r="26037">
      <c r="A26037" s="147"/>
      <c r="B26037" s="64"/>
      <c r="C26037" s="147" t="s">
        <v>217</v>
      </c>
      <c r="E26037" s="161"/>
      <c r="F26037" s="162"/>
      <c r="G26037" s="147"/>
      <c r="H26037" s="146"/>
      <c r="J26037" s="146"/>
      <c r="L26037" s="150"/>
      <c r="N26037" s="163"/>
      <c r="O26037" s="146"/>
      <c r="P26037" s="146"/>
      <c r="Q26037" s="146"/>
      <c r="R26037" s="34"/>
      <c r="S26037" s="35"/>
      <c r="T26037" s="147"/>
    </row>
    <row r="26038">
      <c r="A26038" s="147"/>
      <c r="B26038" s="64"/>
      <c r="C26038" s="147" t="s">
        <v>217</v>
      </c>
      <c r="E26038" s="161"/>
      <c r="F26038" s="162"/>
      <c r="G26038" s="147"/>
      <c r="H26038" s="146"/>
      <c r="J26038" s="146"/>
      <c r="L26038" s="150"/>
      <c r="N26038" s="163"/>
      <c r="O26038" s="146"/>
      <c r="P26038" s="146"/>
      <c r="Q26038" s="146"/>
      <c r="R26038" s="34"/>
      <c r="S26038" s="35"/>
      <c r="T26038" s="147"/>
    </row>
    <row r="26039">
      <c r="A26039" s="147"/>
      <c r="B26039" s="64"/>
      <c r="C26039" s="147" t="s">
        <v>217</v>
      </c>
      <c r="E26039" s="161"/>
      <c r="F26039" s="162"/>
      <c r="G26039" s="147"/>
      <c r="H26039" s="146"/>
      <c r="J26039" s="146"/>
      <c r="L26039" s="150"/>
      <c r="N26039" s="163"/>
      <c r="O26039" s="146"/>
      <c r="P26039" s="146"/>
      <c r="Q26039" s="146"/>
      <c r="R26039" s="34"/>
      <c r="S26039" s="35"/>
      <c r="T26039" s="147"/>
    </row>
    <row r="26040">
      <c r="A26040" s="147"/>
      <c r="B26040" s="64"/>
      <c r="C26040" s="147" t="s">
        <v>217</v>
      </c>
      <c r="E26040" s="161"/>
      <c r="F26040" s="162"/>
      <c r="G26040" s="147"/>
      <c r="H26040" s="146"/>
      <c r="J26040" s="146"/>
      <c r="L26040" s="150"/>
      <c r="N26040" s="163"/>
      <c r="O26040" s="146"/>
      <c r="P26040" s="146"/>
      <c r="Q26040" s="146"/>
      <c r="R26040" s="34"/>
      <c r="S26040" s="35"/>
      <c r="T26040" s="147"/>
    </row>
    <row r="26041">
      <c r="A26041" s="147"/>
      <c r="B26041" s="64"/>
      <c r="C26041" s="147" t="s">
        <v>217</v>
      </c>
      <c r="E26041" s="161"/>
      <c r="F26041" s="162"/>
      <c r="G26041" s="147"/>
      <c r="H26041" s="146"/>
      <c r="J26041" s="146"/>
      <c r="L26041" s="150"/>
      <c r="N26041" s="163"/>
      <c r="O26041" s="146"/>
      <c r="P26041" s="146"/>
      <c r="Q26041" s="146"/>
      <c r="R26041" s="34"/>
      <c r="S26041" s="35"/>
      <c r="T26041" s="147"/>
    </row>
    <row r="26042">
      <c r="A26042" s="147"/>
      <c r="B26042" s="64"/>
      <c r="C26042" s="147" t="s">
        <v>217</v>
      </c>
      <c r="E26042" s="161"/>
      <c r="F26042" s="162"/>
      <c r="G26042" s="147"/>
      <c r="H26042" s="146"/>
      <c r="J26042" s="146"/>
      <c r="L26042" s="150"/>
      <c r="N26042" s="163"/>
      <c r="O26042" s="146"/>
      <c r="P26042" s="146"/>
      <c r="Q26042" s="146"/>
      <c r="R26042" s="34"/>
      <c r="S26042" s="35"/>
      <c r="T26042" s="147"/>
    </row>
    <row r="26043">
      <c r="A26043" s="147"/>
      <c r="B26043" s="64"/>
      <c r="C26043" s="147" t="s">
        <v>217</v>
      </c>
      <c r="E26043" s="161"/>
      <c r="F26043" s="162"/>
      <c r="G26043" s="147"/>
      <c r="H26043" s="146"/>
      <c r="J26043" s="146"/>
      <c r="L26043" s="150"/>
      <c r="N26043" s="163"/>
      <c r="O26043" s="146"/>
      <c r="P26043" s="146"/>
      <c r="Q26043" s="146"/>
      <c r="R26043" s="34"/>
      <c r="S26043" s="35"/>
      <c r="T26043" s="147"/>
    </row>
    <row r="26044">
      <c r="A26044" s="147"/>
      <c r="B26044" s="64"/>
      <c r="C26044" s="147" t="s">
        <v>217</v>
      </c>
      <c r="E26044" s="161"/>
      <c r="F26044" s="162"/>
      <c r="G26044" s="147"/>
      <c r="H26044" s="146"/>
      <c r="J26044" s="146"/>
      <c r="L26044" s="150"/>
      <c r="N26044" s="163"/>
      <c r="O26044" s="146"/>
      <c r="P26044" s="146"/>
      <c r="Q26044" s="146"/>
      <c r="R26044" s="34"/>
      <c r="S26044" s="35"/>
      <c r="T26044" s="147"/>
    </row>
    <row r="26045">
      <c r="A26045" s="147"/>
      <c r="B26045" s="64"/>
      <c r="C26045" s="147" t="s">
        <v>217</v>
      </c>
      <c r="E26045" s="161"/>
      <c r="F26045" s="162"/>
      <c r="G26045" s="147"/>
      <c r="H26045" s="146"/>
      <c r="J26045" s="146"/>
      <c r="L26045" s="150"/>
      <c r="N26045" s="163"/>
      <c r="O26045" s="146"/>
      <c r="P26045" s="146"/>
      <c r="Q26045" s="146"/>
      <c r="R26045" s="34"/>
      <c r="S26045" s="35"/>
      <c r="T26045" s="147"/>
    </row>
    <row r="26046">
      <c r="A26046" s="147"/>
      <c r="B26046" s="64"/>
      <c r="C26046" s="147" t="s">
        <v>217</v>
      </c>
      <c r="E26046" s="161"/>
      <c r="F26046" s="162"/>
      <c r="G26046" s="147"/>
      <c r="H26046" s="146"/>
      <c r="J26046" s="146"/>
      <c r="L26046" s="150"/>
      <c r="N26046" s="163"/>
      <c r="O26046" s="146"/>
      <c r="P26046" s="146"/>
      <c r="Q26046" s="146"/>
      <c r="R26046" s="34"/>
      <c r="S26046" s="35"/>
      <c r="T26046" s="147"/>
    </row>
    <row r="26047">
      <c r="A26047" s="147"/>
      <c r="B26047" s="64"/>
      <c r="C26047" s="147" t="s">
        <v>217</v>
      </c>
      <c r="E26047" s="161"/>
      <c r="F26047" s="162"/>
      <c r="G26047" s="147"/>
      <c r="H26047" s="146"/>
      <c r="J26047" s="146"/>
      <c r="L26047" s="150"/>
      <c r="N26047" s="163"/>
      <c r="O26047" s="146"/>
      <c r="P26047" s="146"/>
      <c r="Q26047" s="146"/>
      <c r="R26047" s="34"/>
      <c r="S26047" s="35"/>
      <c r="T26047" s="147"/>
    </row>
    <row r="26048">
      <c r="A26048" s="147"/>
      <c r="B26048" s="64"/>
      <c r="C26048" s="147" t="s">
        <v>217</v>
      </c>
      <c r="E26048" s="161"/>
      <c r="F26048" s="162"/>
      <c r="G26048" s="147"/>
      <c r="H26048" s="146"/>
      <c r="J26048" s="146"/>
      <c r="L26048" s="150"/>
      <c r="N26048" s="163"/>
      <c r="O26048" s="146"/>
      <c r="P26048" s="146"/>
      <c r="Q26048" s="146"/>
      <c r="R26048" s="34"/>
      <c r="S26048" s="35"/>
      <c r="T26048" s="147"/>
    </row>
    <row r="26049">
      <c r="A26049" s="147"/>
      <c r="B26049" s="64"/>
      <c r="C26049" s="147" t="s">
        <v>217</v>
      </c>
      <c r="E26049" s="161"/>
      <c r="F26049" s="162"/>
      <c r="G26049" s="147"/>
      <c r="H26049" s="146"/>
      <c r="J26049" s="146"/>
      <c r="L26049" s="150"/>
      <c r="N26049" s="163"/>
      <c r="O26049" s="146"/>
      <c r="P26049" s="146"/>
      <c r="Q26049" s="146"/>
      <c r="R26049" s="34"/>
      <c r="S26049" s="35"/>
      <c r="T26049" s="147"/>
    </row>
    <row r="26050">
      <c r="A26050" s="147"/>
      <c r="B26050" s="64"/>
      <c r="C26050" s="147" t="s">
        <v>217</v>
      </c>
      <c r="E26050" s="161"/>
      <c r="F26050" s="162"/>
      <c r="G26050" s="147"/>
      <c r="H26050" s="146"/>
      <c r="J26050" s="146"/>
      <c r="L26050" s="150"/>
      <c r="N26050" s="163"/>
      <c r="O26050" s="146"/>
      <c r="P26050" s="146"/>
      <c r="Q26050" s="146"/>
      <c r="R26050" s="34"/>
      <c r="S26050" s="35"/>
      <c r="T26050" s="147"/>
    </row>
    <row r="26051">
      <c r="A26051" s="147"/>
      <c r="B26051" s="64"/>
      <c r="C26051" s="147" t="s">
        <v>217</v>
      </c>
      <c r="E26051" s="161"/>
      <c r="F26051" s="162"/>
      <c r="G26051" s="147"/>
      <c r="H26051" s="146"/>
      <c r="J26051" s="146"/>
      <c r="L26051" s="150"/>
      <c r="N26051" s="163"/>
      <c r="O26051" s="146"/>
      <c r="P26051" s="146"/>
      <c r="Q26051" s="146"/>
      <c r="R26051" s="34"/>
      <c r="S26051" s="35"/>
      <c r="T26051" s="147"/>
    </row>
    <row r="26052">
      <c r="A26052" s="147"/>
      <c r="B26052" s="64"/>
      <c r="C26052" s="147" t="s">
        <v>217</v>
      </c>
      <c r="E26052" s="161"/>
      <c r="F26052" s="162"/>
      <c r="G26052" s="147"/>
      <c r="H26052" s="146"/>
      <c r="J26052" s="146"/>
      <c r="L26052" s="150"/>
      <c r="N26052" s="163"/>
      <c r="O26052" s="146"/>
      <c r="P26052" s="146"/>
      <c r="Q26052" s="146"/>
      <c r="R26052" s="34"/>
      <c r="S26052" s="35"/>
      <c r="T26052" s="147"/>
    </row>
    <row r="26053">
      <c r="A26053" s="147"/>
      <c r="B26053" s="64"/>
      <c r="C26053" s="147" t="s">
        <v>217</v>
      </c>
      <c r="E26053" s="161"/>
      <c r="F26053" s="162"/>
      <c r="G26053" s="147"/>
      <c r="H26053" s="146"/>
      <c r="J26053" s="146"/>
      <c r="L26053" s="150"/>
      <c r="N26053" s="163"/>
      <c r="O26053" s="146"/>
      <c r="P26053" s="146"/>
      <c r="Q26053" s="146"/>
      <c r="R26053" s="34"/>
      <c r="S26053" s="35"/>
      <c r="T26053" s="147"/>
    </row>
    <row r="26054">
      <c r="A26054" s="147"/>
      <c r="B26054" s="64"/>
      <c r="C26054" s="147" t="s">
        <v>217</v>
      </c>
      <c r="E26054" s="161"/>
      <c r="F26054" s="162"/>
      <c r="G26054" s="147"/>
      <c r="H26054" s="146"/>
      <c r="J26054" s="146"/>
      <c r="L26054" s="150"/>
      <c r="N26054" s="163"/>
      <c r="O26054" s="146"/>
      <c r="P26054" s="146"/>
      <c r="Q26054" s="146"/>
      <c r="R26054" s="34"/>
      <c r="S26054" s="35"/>
      <c r="T26054" s="147"/>
    </row>
    <row r="26055">
      <c r="A26055" s="147"/>
      <c r="B26055" s="64"/>
      <c r="C26055" s="147" t="s">
        <v>217</v>
      </c>
      <c r="E26055" s="161"/>
      <c r="F26055" s="162"/>
      <c r="G26055" s="147"/>
      <c r="H26055" s="146"/>
      <c r="J26055" s="146"/>
      <c r="L26055" s="150"/>
      <c r="N26055" s="163"/>
      <c r="O26055" s="146"/>
      <c r="P26055" s="146"/>
      <c r="Q26055" s="146"/>
      <c r="R26055" s="34"/>
      <c r="S26055" s="35"/>
      <c r="T26055" s="147"/>
    </row>
    <row r="26056">
      <c r="A26056" s="147"/>
      <c r="B26056" s="64"/>
      <c r="C26056" s="147" t="s">
        <v>217</v>
      </c>
      <c r="E26056" s="161"/>
      <c r="F26056" s="162"/>
      <c r="G26056" s="147"/>
      <c r="H26056" s="146"/>
      <c r="J26056" s="146"/>
      <c r="L26056" s="150"/>
      <c r="N26056" s="163"/>
      <c r="O26056" s="146"/>
      <c r="P26056" s="146"/>
      <c r="Q26056" s="146"/>
      <c r="R26056" s="34"/>
      <c r="S26056" s="35"/>
      <c r="T26056" s="147"/>
    </row>
    <row r="26057">
      <c r="A26057" s="147"/>
      <c r="B26057" s="64"/>
      <c r="C26057" s="147" t="s">
        <v>217</v>
      </c>
      <c r="E26057" s="161"/>
      <c r="F26057" s="162"/>
      <c r="G26057" s="147"/>
      <c r="H26057" s="146"/>
      <c r="J26057" s="146"/>
      <c r="L26057" s="150"/>
      <c r="N26057" s="163"/>
      <c r="O26057" s="146"/>
      <c r="P26057" s="146"/>
      <c r="Q26057" s="146"/>
      <c r="R26057" s="34"/>
      <c r="S26057" s="35"/>
      <c r="T26057" s="147"/>
    </row>
    <row r="26058">
      <c r="A26058" s="147"/>
      <c r="B26058" s="64"/>
      <c r="C26058" s="147" t="s">
        <v>217</v>
      </c>
      <c r="E26058" s="161"/>
      <c r="F26058" s="162"/>
      <c r="G26058" s="147"/>
      <c r="H26058" s="146"/>
      <c r="J26058" s="146"/>
      <c r="L26058" s="150"/>
      <c r="N26058" s="163"/>
      <c r="O26058" s="146"/>
      <c r="P26058" s="146"/>
      <c r="Q26058" s="146"/>
      <c r="R26058" s="34"/>
      <c r="S26058" s="35"/>
      <c r="T26058" s="147"/>
    </row>
    <row r="26059">
      <c r="A26059" s="147"/>
      <c r="B26059" s="64"/>
      <c r="C26059" s="147" t="s">
        <v>217</v>
      </c>
      <c r="E26059" s="161"/>
      <c r="F26059" s="162"/>
      <c r="G26059" s="147"/>
      <c r="H26059" s="146"/>
      <c r="J26059" s="146"/>
      <c r="L26059" s="150"/>
      <c r="N26059" s="163"/>
      <c r="O26059" s="146"/>
      <c r="P26059" s="146"/>
      <c r="Q26059" s="146"/>
      <c r="R26059" s="34"/>
      <c r="S26059" s="35"/>
      <c r="T26059" s="147"/>
    </row>
    <row r="26060">
      <c r="A26060" s="147"/>
      <c r="B26060" s="64"/>
      <c r="C26060" s="147" t="s">
        <v>217</v>
      </c>
      <c r="E26060" s="161"/>
      <c r="F26060" s="162"/>
      <c r="G26060" s="147"/>
      <c r="H26060" s="146"/>
      <c r="J26060" s="146"/>
      <c r="L26060" s="150"/>
      <c r="N26060" s="163"/>
      <c r="O26060" s="146"/>
      <c r="P26060" s="146"/>
      <c r="Q26060" s="146"/>
      <c r="R26060" s="34"/>
      <c r="S26060" s="35"/>
      <c r="T26060" s="147"/>
    </row>
    <row r="26061">
      <c r="A26061" s="147"/>
      <c r="B26061" s="64"/>
      <c r="C26061" s="147" t="s">
        <v>217</v>
      </c>
      <c r="E26061" s="161"/>
      <c r="F26061" s="162"/>
      <c r="G26061" s="147"/>
      <c r="H26061" s="146"/>
      <c r="J26061" s="146"/>
      <c r="L26061" s="150"/>
      <c r="N26061" s="163"/>
      <c r="O26061" s="146"/>
      <c r="P26061" s="146"/>
      <c r="Q26061" s="146"/>
      <c r="R26061" s="34"/>
      <c r="S26061" s="35"/>
      <c r="T26061" s="147"/>
    </row>
    <row r="26062">
      <c r="A26062" s="147"/>
      <c r="B26062" s="64"/>
      <c r="C26062" s="147" t="s">
        <v>217</v>
      </c>
      <c r="E26062" s="161"/>
      <c r="F26062" s="162"/>
      <c r="G26062" s="147"/>
      <c r="H26062" s="146"/>
      <c r="J26062" s="146"/>
      <c r="L26062" s="150"/>
      <c r="N26062" s="163"/>
      <c r="O26062" s="146"/>
      <c r="P26062" s="146"/>
      <c r="Q26062" s="146"/>
      <c r="R26062" s="34"/>
      <c r="S26062" s="35"/>
      <c r="T26062" s="147"/>
    </row>
    <row r="26063">
      <c r="A26063" s="147"/>
      <c r="B26063" s="64"/>
      <c r="C26063" s="147" t="s">
        <v>217</v>
      </c>
      <c r="E26063" s="161"/>
      <c r="F26063" s="162"/>
      <c r="G26063" s="147"/>
      <c r="H26063" s="146"/>
      <c r="J26063" s="146"/>
      <c r="L26063" s="150"/>
      <c r="N26063" s="163"/>
      <c r="O26063" s="146"/>
      <c r="P26063" s="146"/>
      <c r="Q26063" s="146"/>
      <c r="R26063" s="34"/>
      <c r="S26063" s="35"/>
      <c r="T26063" s="147"/>
    </row>
    <row r="26064">
      <c r="A26064" s="147"/>
      <c r="B26064" s="64"/>
      <c r="C26064" s="147" t="s">
        <v>217</v>
      </c>
      <c r="E26064" s="161"/>
      <c r="F26064" s="162"/>
      <c r="G26064" s="147"/>
      <c r="H26064" s="146"/>
      <c r="J26064" s="146"/>
      <c r="L26064" s="150"/>
      <c r="N26064" s="163"/>
      <c r="O26064" s="146"/>
      <c r="P26064" s="146"/>
      <c r="Q26064" s="146"/>
      <c r="R26064" s="34"/>
      <c r="S26064" s="35"/>
      <c r="T26064" s="147"/>
    </row>
    <row r="26065">
      <c r="A26065" s="147"/>
      <c r="B26065" s="64"/>
      <c r="C26065" s="147" t="s">
        <v>217</v>
      </c>
      <c r="E26065" s="161"/>
      <c r="F26065" s="162"/>
      <c r="G26065" s="147"/>
      <c r="H26065" s="146"/>
      <c r="J26065" s="146"/>
      <c r="L26065" s="150"/>
      <c r="N26065" s="163"/>
      <c r="O26065" s="146"/>
      <c r="P26065" s="146"/>
      <c r="Q26065" s="146"/>
      <c r="R26065" s="34"/>
      <c r="S26065" s="35"/>
      <c r="T26065" s="147"/>
    </row>
    <row r="26066">
      <c r="A26066" s="147"/>
      <c r="B26066" s="64"/>
      <c r="C26066" s="147" t="s">
        <v>217</v>
      </c>
      <c r="E26066" s="161"/>
      <c r="F26066" s="162"/>
      <c r="G26066" s="147"/>
      <c r="H26066" s="146"/>
      <c r="J26066" s="146"/>
      <c r="L26066" s="150"/>
      <c r="N26066" s="163"/>
      <c r="O26066" s="146"/>
      <c r="P26066" s="146"/>
      <c r="Q26066" s="146"/>
      <c r="R26066" s="34"/>
      <c r="S26066" s="35"/>
      <c r="T26066" s="147"/>
    </row>
    <row r="26067">
      <c r="A26067" s="147"/>
      <c r="B26067" s="64"/>
      <c r="C26067" s="147" t="s">
        <v>217</v>
      </c>
      <c r="E26067" s="161"/>
      <c r="F26067" s="162"/>
      <c r="G26067" s="147"/>
      <c r="H26067" s="146"/>
      <c r="J26067" s="146"/>
      <c r="L26067" s="150"/>
      <c r="N26067" s="163"/>
      <c r="O26067" s="146"/>
      <c r="P26067" s="146"/>
      <c r="Q26067" s="146"/>
      <c r="R26067" s="34"/>
      <c r="S26067" s="35"/>
      <c r="T26067" s="147"/>
    </row>
    <row r="26068">
      <c r="A26068" s="147"/>
      <c r="B26068" s="64"/>
      <c r="C26068" s="147" t="s">
        <v>217</v>
      </c>
      <c r="E26068" s="161"/>
      <c r="F26068" s="162"/>
      <c r="G26068" s="147"/>
      <c r="H26068" s="146"/>
      <c r="J26068" s="146"/>
      <c r="L26068" s="150"/>
      <c r="N26068" s="163"/>
      <c r="O26068" s="146"/>
      <c r="P26068" s="146"/>
      <c r="Q26068" s="146"/>
      <c r="R26068" s="34"/>
      <c r="S26068" s="35"/>
      <c r="T26068" s="147"/>
    </row>
    <row r="26069">
      <c r="A26069" s="147"/>
      <c r="B26069" s="64"/>
      <c r="C26069" s="147" t="s">
        <v>217</v>
      </c>
      <c r="E26069" s="161"/>
      <c r="F26069" s="162"/>
      <c r="G26069" s="147"/>
      <c r="H26069" s="146"/>
      <c r="J26069" s="146"/>
      <c r="L26069" s="150"/>
      <c r="N26069" s="163"/>
      <c r="O26069" s="146"/>
      <c r="P26069" s="146"/>
      <c r="Q26069" s="146"/>
      <c r="R26069" s="34"/>
      <c r="S26069" s="35"/>
      <c r="T26069" s="147"/>
    </row>
    <row r="26070">
      <c r="A26070" s="147"/>
      <c r="B26070" s="64"/>
      <c r="C26070" s="147" t="s">
        <v>217</v>
      </c>
      <c r="E26070" s="161"/>
      <c r="F26070" s="162"/>
      <c r="G26070" s="147"/>
      <c r="H26070" s="146"/>
      <c r="J26070" s="146"/>
      <c r="L26070" s="150"/>
      <c r="N26070" s="163"/>
      <c r="O26070" s="146"/>
      <c r="P26070" s="146"/>
      <c r="Q26070" s="146"/>
      <c r="R26070" s="34"/>
      <c r="S26070" s="35"/>
      <c r="T26070" s="147"/>
    </row>
    <row r="26071">
      <c r="A26071" s="147"/>
      <c r="B26071" s="64"/>
      <c r="C26071" s="147" t="s">
        <v>217</v>
      </c>
      <c r="E26071" s="161"/>
      <c r="F26071" s="162"/>
      <c r="G26071" s="147"/>
      <c r="H26071" s="146"/>
      <c r="J26071" s="146"/>
      <c r="L26071" s="150"/>
      <c r="N26071" s="163"/>
      <c r="O26071" s="146"/>
      <c r="P26071" s="146"/>
      <c r="Q26071" s="146"/>
      <c r="R26071" s="34"/>
      <c r="S26071" s="35"/>
      <c r="T26071" s="147"/>
    </row>
    <row r="26072">
      <c r="A26072" s="147"/>
      <c r="B26072" s="64"/>
      <c r="C26072" s="147" t="s">
        <v>217</v>
      </c>
      <c r="E26072" s="161"/>
      <c r="F26072" s="162"/>
      <c r="G26072" s="147"/>
      <c r="H26072" s="146"/>
      <c r="J26072" s="146"/>
      <c r="L26072" s="150"/>
      <c r="N26072" s="163"/>
      <c r="O26072" s="146"/>
      <c r="P26072" s="146"/>
      <c r="Q26072" s="146"/>
      <c r="R26072" s="34"/>
      <c r="S26072" s="35"/>
      <c r="T26072" s="147"/>
    </row>
    <row r="26073">
      <c r="A26073" s="147"/>
      <c r="B26073" s="64"/>
      <c r="C26073" s="147" t="s">
        <v>217</v>
      </c>
      <c r="E26073" s="161"/>
      <c r="F26073" s="162"/>
      <c r="G26073" s="147"/>
      <c r="H26073" s="146"/>
      <c r="J26073" s="146"/>
      <c r="L26073" s="150"/>
      <c r="N26073" s="163"/>
      <c r="O26073" s="146"/>
      <c r="P26073" s="146"/>
      <c r="Q26073" s="146"/>
      <c r="R26073" s="34"/>
      <c r="S26073" s="35"/>
      <c r="T26073" s="147"/>
    </row>
    <row r="26074">
      <c r="A26074" s="147"/>
      <c r="B26074" s="64"/>
      <c r="C26074" s="147" t="s">
        <v>217</v>
      </c>
      <c r="E26074" s="161"/>
      <c r="F26074" s="162"/>
      <c r="G26074" s="147"/>
      <c r="H26074" s="146"/>
      <c r="J26074" s="146"/>
      <c r="L26074" s="150"/>
      <c r="N26074" s="163"/>
      <c r="O26074" s="146"/>
      <c r="P26074" s="146"/>
      <c r="Q26074" s="146"/>
      <c r="R26074" s="34"/>
      <c r="S26074" s="35"/>
      <c r="T26074" s="147"/>
    </row>
    <row r="26075">
      <c r="A26075" s="147"/>
      <c r="B26075" s="64"/>
      <c r="C26075" s="147" t="s">
        <v>217</v>
      </c>
      <c r="E26075" s="161"/>
      <c r="F26075" s="162"/>
      <c r="G26075" s="147"/>
      <c r="H26075" s="146"/>
      <c r="J26075" s="146"/>
      <c r="L26075" s="150"/>
      <c r="N26075" s="163"/>
      <c r="O26075" s="146"/>
      <c r="P26075" s="146"/>
      <c r="Q26075" s="146"/>
      <c r="R26075" s="34"/>
      <c r="S26075" s="35"/>
      <c r="T26075" s="147"/>
    </row>
    <row r="26076">
      <c r="A26076" s="147"/>
      <c r="B26076" s="64"/>
      <c r="C26076" s="147" t="s">
        <v>217</v>
      </c>
      <c r="E26076" s="161"/>
      <c r="F26076" s="162"/>
      <c r="G26076" s="147"/>
      <c r="H26076" s="146"/>
      <c r="J26076" s="146"/>
      <c r="L26076" s="150"/>
      <c r="N26076" s="163"/>
      <c r="O26076" s="146"/>
      <c r="P26076" s="146"/>
      <c r="Q26076" s="146"/>
      <c r="R26076" s="34"/>
      <c r="S26076" s="35"/>
      <c r="T26076" s="147"/>
    </row>
    <row r="26077">
      <c r="A26077" s="147"/>
      <c r="B26077" s="64"/>
      <c r="C26077" s="147" t="s">
        <v>217</v>
      </c>
      <c r="E26077" s="161"/>
      <c r="F26077" s="162"/>
      <c r="G26077" s="147"/>
      <c r="H26077" s="146"/>
      <c r="J26077" s="146"/>
      <c r="L26077" s="150"/>
      <c r="N26077" s="163"/>
      <c r="O26077" s="146"/>
      <c r="P26077" s="146"/>
      <c r="Q26077" s="146"/>
      <c r="R26077" s="34"/>
      <c r="S26077" s="35"/>
      <c r="T26077" s="147"/>
    </row>
    <row r="26078">
      <c r="A26078" s="147"/>
      <c r="B26078" s="64"/>
      <c r="C26078" s="147" t="s">
        <v>217</v>
      </c>
      <c r="E26078" s="161"/>
      <c r="F26078" s="162"/>
      <c r="G26078" s="147"/>
      <c r="H26078" s="146"/>
      <c r="J26078" s="146"/>
      <c r="L26078" s="150"/>
      <c r="N26078" s="163"/>
      <c r="O26078" s="146"/>
      <c r="P26078" s="146"/>
      <c r="Q26078" s="146"/>
      <c r="R26078" s="34"/>
      <c r="S26078" s="35"/>
      <c r="T26078" s="147"/>
    </row>
    <row r="26079">
      <c r="A26079" s="147"/>
      <c r="B26079" s="64"/>
      <c r="C26079" s="147" t="s">
        <v>217</v>
      </c>
      <c r="E26079" s="161"/>
      <c r="F26079" s="162"/>
      <c r="G26079" s="147"/>
      <c r="H26079" s="146"/>
      <c r="J26079" s="146"/>
      <c r="L26079" s="150"/>
      <c r="N26079" s="163"/>
      <c r="O26079" s="146"/>
      <c r="P26079" s="146"/>
      <c r="Q26079" s="146"/>
      <c r="R26079" s="34"/>
      <c r="S26079" s="35"/>
      <c r="T26079" s="147"/>
    </row>
    <row r="26080">
      <c r="A26080" s="147"/>
      <c r="B26080" s="64"/>
      <c r="C26080" s="147" t="s">
        <v>217</v>
      </c>
      <c r="E26080" s="161"/>
      <c r="F26080" s="162"/>
      <c r="G26080" s="147"/>
      <c r="H26080" s="146"/>
      <c r="J26080" s="146"/>
      <c r="L26080" s="150"/>
      <c r="N26080" s="163"/>
      <c r="O26080" s="146"/>
      <c r="P26080" s="146"/>
      <c r="Q26080" s="146"/>
      <c r="R26080" s="34"/>
      <c r="S26080" s="35"/>
      <c r="T26080" s="147"/>
    </row>
    <row r="26081">
      <c r="A26081" s="147"/>
      <c r="B26081" s="64"/>
      <c r="C26081" s="147" t="s">
        <v>217</v>
      </c>
      <c r="E26081" s="161"/>
      <c r="F26081" s="162"/>
      <c r="G26081" s="147"/>
      <c r="H26081" s="146"/>
      <c r="J26081" s="146"/>
      <c r="L26081" s="150"/>
      <c r="N26081" s="163"/>
      <c r="O26081" s="146"/>
      <c r="P26081" s="146"/>
      <c r="Q26081" s="146"/>
      <c r="R26081" s="34"/>
      <c r="S26081" s="35"/>
      <c r="T26081" s="147"/>
    </row>
    <row r="26082">
      <c r="A26082" s="147"/>
      <c r="B26082" s="64"/>
      <c r="C26082" s="147" t="s">
        <v>217</v>
      </c>
      <c r="E26082" s="161"/>
      <c r="F26082" s="162"/>
      <c r="G26082" s="147"/>
      <c r="H26082" s="146"/>
      <c r="J26082" s="146"/>
      <c r="L26082" s="150"/>
      <c r="N26082" s="163"/>
      <c r="O26082" s="146"/>
      <c r="P26082" s="146"/>
      <c r="Q26082" s="146"/>
      <c r="R26082" s="34"/>
      <c r="S26082" s="35"/>
      <c r="T26082" s="147"/>
    </row>
    <row r="26083">
      <c r="A26083" s="147"/>
      <c r="B26083" s="64"/>
      <c r="C26083" s="147" t="s">
        <v>217</v>
      </c>
      <c r="E26083" s="161"/>
      <c r="F26083" s="162"/>
      <c r="G26083" s="147"/>
      <c r="H26083" s="146"/>
      <c r="J26083" s="146"/>
      <c r="L26083" s="150"/>
      <c r="N26083" s="163"/>
      <c r="O26083" s="146"/>
      <c r="P26083" s="146"/>
      <c r="Q26083" s="146"/>
      <c r="R26083" s="34"/>
      <c r="S26083" s="35"/>
      <c r="T26083" s="147"/>
    </row>
    <row r="26084">
      <c r="A26084" s="147"/>
      <c r="B26084" s="64"/>
      <c r="C26084" s="147" t="s">
        <v>217</v>
      </c>
      <c r="E26084" s="161"/>
      <c r="F26084" s="162"/>
      <c r="G26084" s="147"/>
      <c r="H26084" s="146"/>
      <c r="J26084" s="146"/>
      <c r="L26084" s="150"/>
      <c r="N26084" s="163"/>
      <c r="O26084" s="146"/>
      <c r="P26084" s="146"/>
      <c r="Q26084" s="146"/>
      <c r="R26084" s="34"/>
      <c r="S26084" s="35"/>
      <c r="T26084" s="147"/>
    </row>
    <row r="26085">
      <c r="A26085" s="147"/>
      <c r="B26085" s="64"/>
      <c r="C26085" s="147" t="s">
        <v>217</v>
      </c>
      <c r="E26085" s="161"/>
      <c r="F26085" s="162"/>
      <c r="G26085" s="147"/>
      <c r="H26085" s="146"/>
      <c r="J26085" s="146"/>
      <c r="L26085" s="150"/>
      <c r="N26085" s="163"/>
      <c r="O26085" s="146"/>
      <c r="P26085" s="146"/>
      <c r="Q26085" s="146"/>
      <c r="R26085" s="34"/>
      <c r="S26085" s="35"/>
      <c r="T26085" s="147"/>
    </row>
    <row r="26086">
      <c r="A26086" s="147"/>
      <c r="B26086" s="64"/>
      <c r="C26086" s="147" t="s">
        <v>217</v>
      </c>
      <c r="E26086" s="161"/>
      <c r="F26086" s="162"/>
      <c r="G26086" s="147"/>
      <c r="H26086" s="146"/>
      <c r="J26086" s="146"/>
      <c r="L26086" s="150"/>
      <c r="N26086" s="163"/>
      <c r="O26086" s="146"/>
      <c r="P26086" s="146"/>
      <c r="Q26086" s="146"/>
      <c r="R26086" s="34"/>
      <c r="S26086" s="35"/>
      <c r="T26086" s="147"/>
    </row>
    <row r="26087">
      <c r="A26087" s="147"/>
      <c r="B26087" s="64"/>
      <c r="C26087" s="147" t="s">
        <v>217</v>
      </c>
      <c r="E26087" s="161"/>
      <c r="F26087" s="162"/>
      <c r="G26087" s="147"/>
      <c r="H26087" s="146"/>
      <c r="J26087" s="146"/>
      <c r="L26087" s="150"/>
      <c r="N26087" s="163"/>
      <c r="O26087" s="146"/>
      <c r="P26087" s="146"/>
      <c r="Q26087" s="146"/>
      <c r="R26087" s="34"/>
      <c r="S26087" s="35"/>
      <c r="T26087" s="147"/>
    </row>
    <row r="26088">
      <c r="A26088" s="147"/>
      <c r="B26088" s="64"/>
      <c r="C26088" s="147" t="s">
        <v>217</v>
      </c>
      <c r="E26088" s="161"/>
      <c r="F26088" s="162"/>
      <c r="G26088" s="147"/>
      <c r="H26088" s="146"/>
      <c r="J26088" s="146"/>
      <c r="L26088" s="150"/>
      <c r="N26088" s="163"/>
      <c r="O26088" s="146"/>
      <c r="P26088" s="146"/>
      <c r="Q26088" s="146"/>
      <c r="R26088" s="34"/>
      <c r="S26088" s="35"/>
      <c r="T26088" s="147"/>
    </row>
    <row r="26089">
      <c r="A26089" s="147"/>
      <c r="B26089" s="64"/>
      <c r="C26089" s="147" t="s">
        <v>217</v>
      </c>
      <c r="E26089" s="161"/>
      <c r="F26089" s="162"/>
      <c r="G26089" s="147"/>
      <c r="H26089" s="146"/>
      <c r="J26089" s="146"/>
      <c r="L26089" s="150"/>
      <c r="N26089" s="163"/>
      <c r="O26089" s="146"/>
      <c r="P26089" s="146"/>
      <c r="Q26089" s="146"/>
      <c r="R26089" s="34"/>
      <c r="S26089" s="35"/>
      <c r="T26089" s="147"/>
    </row>
    <row r="26090">
      <c r="A26090" s="147"/>
      <c r="B26090" s="64"/>
      <c r="C26090" s="147" t="s">
        <v>217</v>
      </c>
      <c r="E26090" s="161"/>
      <c r="F26090" s="162"/>
      <c r="G26090" s="147"/>
      <c r="H26090" s="146"/>
      <c r="J26090" s="146"/>
      <c r="L26090" s="150"/>
      <c r="N26090" s="163"/>
      <c r="O26090" s="146"/>
      <c r="P26090" s="146"/>
      <c r="Q26090" s="146"/>
      <c r="R26090" s="34"/>
      <c r="S26090" s="35"/>
      <c r="T26090" s="147"/>
    </row>
    <row r="26091">
      <c r="A26091" s="147"/>
      <c r="B26091" s="64"/>
      <c r="C26091" s="147" t="s">
        <v>217</v>
      </c>
      <c r="E26091" s="161"/>
      <c r="F26091" s="162"/>
      <c r="G26091" s="147"/>
      <c r="H26091" s="146"/>
      <c r="J26091" s="146"/>
      <c r="L26091" s="150"/>
      <c r="N26091" s="163"/>
      <c r="O26091" s="146"/>
      <c r="P26091" s="146"/>
      <c r="Q26091" s="146"/>
      <c r="R26091" s="34"/>
      <c r="S26091" s="35"/>
      <c r="T26091" s="147"/>
    </row>
    <row r="26092">
      <c r="A26092" s="147"/>
      <c r="B26092" s="64"/>
      <c r="C26092" s="147" t="s">
        <v>217</v>
      </c>
      <c r="E26092" s="161"/>
      <c r="F26092" s="162"/>
      <c r="G26092" s="147"/>
      <c r="H26092" s="146"/>
      <c r="J26092" s="146"/>
      <c r="L26092" s="150"/>
      <c r="N26092" s="163"/>
      <c r="O26092" s="146"/>
      <c r="P26092" s="146"/>
      <c r="Q26092" s="146"/>
      <c r="R26092" s="34"/>
      <c r="S26092" s="35"/>
      <c r="T26092" s="147"/>
    </row>
    <row r="26093">
      <c r="A26093" s="147"/>
      <c r="B26093" s="64"/>
      <c r="C26093" s="147" t="s">
        <v>217</v>
      </c>
      <c r="E26093" s="161"/>
      <c r="F26093" s="162"/>
      <c r="G26093" s="147"/>
      <c r="H26093" s="146"/>
      <c r="J26093" s="146"/>
      <c r="L26093" s="150"/>
      <c r="N26093" s="163"/>
      <c r="O26093" s="146"/>
      <c r="P26093" s="146"/>
      <c r="Q26093" s="146"/>
      <c r="R26093" s="34"/>
      <c r="S26093" s="35"/>
      <c r="T26093" s="147"/>
    </row>
    <row r="26094">
      <c r="A26094" s="147"/>
      <c r="B26094" s="64"/>
      <c r="C26094" s="147" t="s">
        <v>217</v>
      </c>
      <c r="E26094" s="161"/>
      <c r="F26094" s="162"/>
      <c r="G26094" s="147"/>
      <c r="H26094" s="146"/>
      <c r="J26094" s="146"/>
      <c r="L26094" s="150"/>
      <c r="N26094" s="163"/>
      <c r="O26094" s="146"/>
      <c r="P26094" s="146"/>
      <c r="Q26094" s="146"/>
      <c r="R26094" s="34"/>
      <c r="S26094" s="35"/>
      <c r="T26094" s="147"/>
    </row>
    <row r="26095">
      <c r="A26095" s="147"/>
      <c r="B26095" s="64"/>
      <c r="C26095" s="147" t="s">
        <v>217</v>
      </c>
      <c r="E26095" s="161"/>
      <c r="F26095" s="162"/>
      <c r="G26095" s="147"/>
      <c r="H26095" s="146"/>
      <c r="J26095" s="146"/>
      <c r="L26095" s="150"/>
      <c r="N26095" s="163"/>
      <c r="O26095" s="146"/>
      <c r="P26095" s="146"/>
      <c r="Q26095" s="146"/>
      <c r="R26095" s="34"/>
      <c r="S26095" s="35"/>
      <c r="T26095" s="147"/>
    </row>
    <row r="26096">
      <c r="A26096" s="147"/>
      <c r="B26096" s="64"/>
      <c r="C26096" s="147" t="s">
        <v>217</v>
      </c>
      <c r="E26096" s="161"/>
      <c r="F26096" s="162"/>
      <c r="G26096" s="147"/>
      <c r="H26096" s="146"/>
      <c r="J26096" s="146"/>
      <c r="L26096" s="150"/>
      <c r="N26096" s="163"/>
      <c r="O26096" s="146"/>
      <c r="P26096" s="146"/>
      <c r="Q26096" s="146"/>
      <c r="R26096" s="34"/>
      <c r="S26096" s="35"/>
      <c r="T26096" s="147"/>
    </row>
    <row r="26097">
      <c r="A26097" s="147"/>
      <c r="B26097" s="64"/>
      <c r="C26097" s="147" t="s">
        <v>217</v>
      </c>
      <c r="E26097" s="161"/>
      <c r="F26097" s="162"/>
      <c r="G26097" s="147"/>
      <c r="H26097" s="146"/>
      <c r="J26097" s="146"/>
      <c r="L26097" s="150"/>
      <c r="N26097" s="163"/>
      <c r="O26097" s="146"/>
      <c r="P26097" s="146"/>
      <c r="Q26097" s="146"/>
      <c r="R26097" s="34"/>
      <c r="S26097" s="35"/>
      <c r="T26097" s="147"/>
    </row>
    <row r="26098">
      <c r="A26098" s="147"/>
      <c r="B26098" s="64"/>
      <c r="C26098" s="147" t="s">
        <v>217</v>
      </c>
      <c r="E26098" s="161"/>
      <c r="F26098" s="162"/>
      <c r="G26098" s="147"/>
      <c r="H26098" s="146"/>
      <c r="J26098" s="146"/>
      <c r="L26098" s="150"/>
      <c r="N26098" s="163"/>
      <c r="O26098" s="146"/>
      <c r="P26098" s="146"/>
      <c r="Q26098" s="146"/>
      <c r="R26098" s="34"/>
      <c r="S26098" s="35"/>
      <c r="T26098" s="147"/>
    </row>
    <row r="26099">
      <c r="A26099" s="147"/>
      <c r="B26099" s="64"/>
      <c r="C26099" s="147" t="s">
        <v>217</v>
      </c>
      <c r="E26099" s="161"/>
      <c r="F26099" s="162"/>
      <c r="G26099" s="147"/>
      <c r="H26099" s="146"/>
      <c r="J26099" s="146"/>
      <c r="L26099" s="150"/>
      <c r="N26099" s="163"/>
      <c r="O26099" s="146"/>
      <c r="P26099" s="146"/>
      <c r="Q26099" s="146"/>
      <c r="R26099" s="34"/>
      <c r="S26099" s="35"/>
      <c r="T26099" s="147"/>
    </row>
    <row r="26100">
      <c r="A26100" s="147"/>
      <c r="B26100" s="64"/>
      <c r="C26100" s="147" t="s">
        <v>217</v>
      </c>
      <c r="E26100" s="161"/>
      <c r="F26100" s="162"/>
      <c r="G26100" s="147"/>
      <c r="H26100" s="146"/>
      <c r="J26100" s="146"/>
      <c r="L26100" s="150"/>
      <c r="N26100" s="163"/>
      <c r="O26100" s="146"/>
      <c r="P26100" s="146"/>
      <c r="Q26100" s="146"/>
      <c r="R26100" s="34"/>
      <c r="S26100" s="35"/>
      <c r="T26100" s="147"/>
    </row>
    <row r="26101">
      <c r="A26101" s="147"/>
      <c r="B26101" s="64"/>
      <c r="C26101" s="147" t="s">
        <v>217</v>
      </c>
      <c r="E26101" s="161"/>
      <c r="F26101" s="162"/>
      <c r="G26101" s="147"/>
      <c r="H26101" s="146"/>
      <c r="J26101" s="146"/>
      <c r="L26101" s="150"/>
      <c r="N26101" s="163"/>
      <c r="O26101" s="146"/>
      <c r="P26101" s="146"/>
      <c r="Q26101" s="146"/>
      <c r="R26101" s="34"/>
      <c r="S26101" s="35"/>
      <c r="T26101" s="147"/>
    </row>
    <row r="26102">
      <c r="A26102" s="147"/>
      <c r="B26102" s="64"/>
      <c r="C26102" s="147" t="s">
        <v>217</v>
      </c>
      <c r="E26102" s="161"/>
      <c r="F26102" s="162"/>
      <c r="G26102" s="147"/>
      <c r="H26102" s="146"/>
      <c r="J26102" s="146"/>
      <c r="L26102" s="150"/>
      <c r="N26102" s="163"/>
      <c r="O26102" s="146"/>
      <c r="P26102" s="146"/>
      <c r="Q26102" s="146"/>
      <c r="R26102" s="34"/>
      <c r="S26102" s="35"/>
      <c r="T26102" s="147"/>
    </row>
    <row r="26103">
      <c r="A26103" s="147"/>
      <c r="B26103" s="64"/>
      <c r="C26103" s="147" t="s">
        <v>217</v>
      </c>
      <c r="E26103" s="161"/>
      <c r="F26103" s="162"/>
      <c r="G26103" s="147"/>
      <c r="H26103" s="146"/>
      <c r="J26103" s="146"/>
      <c r="L26103" s="150"/>
      <c r="N26103" s="163"/>
      <c r="O26103" s="146"/>
      <c r="P26103" s="146"/>
      <c r="Q26103" s="146"/>
      <c r="R26103" s="34"/>
      <c r="S26103" s="35"/>
      <c r="T26103" s="147"/>
    </row>
    <row r="26104">
      <c r="A26104" s="147"/>
      <c r="B26104" s="64"/>
      <c r="C26104" s="147" t="s">
        <v>217</v>
      </c>
      <c r="E26104" s="161"/>
      <c r="F26104" s="162"/>
      <c r="G26104" s="147"/>
      <c r="H26104" s="146"/>
      <c r="J26104" s="146"/>
      <c r="L26104" s="150"/>
      <c r="N26104" s="163"/>
      <c r="O26104" s="146"/>
      <c r="P26104" s="146"/>
      <c r="Q26104" s="146"/>
      <c r="R26104" s="34"/>
      <c r="S26104" s="35"/>
      <c r="T26104" s="147"/>
    </row>
    <row r="26105">
      <c r="A26105" s="147"/>
      <c r="B26105" s="64"/>
      <c r="C26105" s="147" t="s">
        <v>217</v>
      </c>
      <c r="E26105" s="161"/>
      <c r="F26105" s="162"/>
      <c r="G26105" s="147"/>
      <c r="H26105" s="146"/>
      <c r="J26105" s="146"/>
      <c r="L26105" s="150"/>
      <c r="N26105" s="163"/>
      <c r="O26105" s="146"/>
      <c r="P26105" s="146"/>
      <c r="Q26105" s="146"/>
      <c r="R26105" s="34"/>
      <c r="S26105" s="35"/>
      <c r="T26105" s="147"/>
    </row>
    <row r="26106">
      <c r="A26106" s="147"/>
      <c r="B26106" s="64"/>
      <c r="C26106" s="147" t="s">
        <v>217</v>
      </c>
      <c r="E26106" s="161"/>
      <c r="F26106" s="162"/>
      <c r="G26106" s="147"/>
      <c r="H26106" s="146"/>
      <c r="J26106" s="146"/>
      <c r="L26106" s="150"/>
      <c r="N26106" s="163"/>
      <c r="O26106" s="146"/>
      <c r="P26106" s="146"/>
      <c r="Q26106" s="146"/>
      <c r="R26106" s="34"/>
      <c r="S26106" s="35"/>
      <c r="T26106" s="147"/>
    </row>
    <row r="26107">
      <c r="A26107" s="147"/>
      <c r="B26107" s="64"/>
      <c r="C26107" s="147" t="s">
        <v>217</v>
      </c>
      <c r="E26107" s="161"/>
      <c r="F26107" s="162"/>
      <c r="G26107" s="147"/>
      <c r="H26107" s="146"/>
      <c r="J26107" s="146"/>
      <c r="L26107" s="150"/>
      <c r="N26107" s="163"/>
      <c r="O26107" s="146"/>
      <c r="P26107" s="146"/>
      <c r="Q26107" s="146"/>
      <c r="R26107" s="34"/>
      <c r="S26107" s="35"/>
      <c r="T26107" s="147"/>
    </row>
    <row r="26108">
      <c r="A26108" s="147"/>
      <c r="B26108" s="64"/>
      <c r="C26108" s="147" t="s">
        <v>217</v>
      </c>
      <c r="E26108" s="161"/>
      <c r="F26108" s="162"/>
      <c r="G26108" s="147"/>
      <c r="H26108" s="146"/>
      <c r="J26108" s="146"/>
      <c r="L26108" s="150"/>
      <c r="N26108" s="163"/>
      <c r="O26108" s="146"/>
      <c r="P26108" s="146"/>
      <c r="Q26108" s="146"/>
      <c r="R26108" s="34"/>
      <c r="S26108" s="35"/>
      <c r="T26108" s="147"/>
    </row>
    <row r="26109">
      <c r="A26109" s="147"/>
      <c r="B26109" s="64"/>
      <c r="C26109" s="147" t="s">
        <v>217</v>
      </c>
      <c r="E26109" s="161"/>
      <c r="F26109" s="162"/>
      <c r="G26109" s="147"/>
      <c r="H26109" s="146"/>
      <c r="J26109" s="146"/>
      <c r="L26109" s="150"/>
      <c r="N26109" s="163"/>
      <c r="O26109" s="146"/>
      <c r="P26109" s="146"/>
      <c r="Q26109" s="146"/>
      <c r="R26109" s="34"/>
      <c r="S26109" s="35"/>
      <c r="T26109" s="147"/>
    </row>
    <row r="26110">
      <c r="A26110" s="147"/>
      <c r="B26110" s="64"/>
      <c r="C26110" s="147" t="s">
        <v>217</v>
      </c>
      <c r="E26110" s="161"/>
      <c r="F26110" s="162"/>
      <c r="G26110" s="147"/>
      <c r="H26110" s="146"/>
      <c r="J26110" s="146"/>
      <c r="L26110" s="150"/>
      <c r="N26110" s="163"/>
      <c r="O26110" s="146"/>
      <c r="P26110" s="146"/>
      <c r="Q26110" s="146"/>
      <c r="R26110" s="34"/>
      <c r="S26110" s="35"/>
      <c r="T26110" s="147"/>
    </row>
    <row r="26111">
      <c r="A26111" s="147"/>
      <c r="B26111" s="64"/>
      <c r="C26111" s="147" t="s">
        <v>217</v>
      </c>
      <c r="E26111" s="161"/>
      <c r="F26111" s="162"/>
      <c r="G26111" s="147"/>
      <c r="H26111" s="146"/>
      <c r="J26111" s="146"/>
      <c r="L26111" s="150"/>
      <c r="N26111" s="163"/>
      <c r="O26111" s="146"/>
      <c r="P26111" s="146"/>
      <c r="Q26111" s="146"/>
      <c r="R26111" s="34"/>
      <c r="S26111" s="35"/>
      <c r="T26111" s="147"/>
    </row>
    <row r="26112">
      <c r="A26112" s="147"/>
      <c r="B26112" s="64"/>
      <c r="C26112" s="147" t="s">
        <v>217</v>
      </c>
      <c r="E26112" s="161"/>
      <c r="F26112" s="162"/>
      <c r="G26112" s="147"/>
      <c r="H26112" s="146"/>
      <c r="J26112" s="146"/>
      <c r="L26112" s="150"/>
      <c r="N26112" s="163"/>
      <c r="O26112" s="146"/>
      <c r="P26112" s="146"/>
      <c r="Q26112" s="146"/>
      <c r="R26112" s="34"/>
      <c r="S26112" s="35"/>
      <c r="T26112" s="147"/>
    </row>
    <row r="26113">
      <c r="A26113" s="147"/>
      <c r="B26113" s="64"/>
      <c r="C26113" s="147" t="s">
        <v>217</v>
      </c>
      <c r="E26113" s="161"/>
      <c r="F26113" s="162"/>
      <c r="G26113" s="147"/>
      <c r="H26113" s="146"/>
      <c r="J26113" s="146"/>
      <c r="L26113" s="150"/>
      <c r="N26113" s="163"/>
      <c r="O26113" s="146"/>
      <c r="P26113" s="146"/>
      <c r="Q26113" s="146"/>
      <c r="R26113" s="34"/>
      <c r="S26113" s="35"/>
      <c r="T26113" s="147"/>
    </row>
    <row r="26114">
      <c r="A26114" s="147"/>
      <c r="B26114" s="64"/>
      <c r="C26114" s="147" t="s">
        <v>217</v>
      </c>
      <c r="E26114" s="161"/>
      <c r="F26114" s="162"/>
      <c r="G26114" s="147"/>
      <c r="H26114" s="146"/>
      <c r="J26114" s="146"/>
      <c r="L26114" s="150"/>
      <c r="N26114" s="163"/>
      <c r="O26114" s="146"/>
      <c r="P26114" s="146"/>
      <c r="Q26114" s="146"/>
      <c r="R26114" s="34"/>
      <c r="S26114" s="35"/>
      <c r="T26114" s="147"/>
    </row>
    <row r="26115">
      <c r="A26115" s="147"/>
      <c r="B26115" s="64"/>
      <c r="C26115" s="147" t="s">
        <v>217</v>
      </c>
      <c r="E26115" s="161"/>
      <c r="F26115" s="162"/>
      <c r="G26115" s="147"/>
      <c r="H26115" s="146"/>
      <c r="J26115" s="146"/>
      <c r="L26115" s="150"/>
      <c r="N26115" s="163"/>
      <c r="O26115" s="146"/>
      <c r="P26115" s="146"/>
      <c r="Q26115" s="146"/>
      <c r="R26115" s="34"/>
      <c r="S26115" s="35"/>
      <c r="T26115" s="147"/>
    </row>
    <row r="26116">
      <c r="A26116" s="147"/>
      <c r="B26116" s="64"/>
      <c r="C26116" s="147" t="s">
        <v>217</v>
      </c>
      <c r="E26116" s="161"/>
      <c r="F26116" s="162"/>
      <c r="G26116" s="147"/>
      <c r="H26116" s="146"/>
      <c r="J26116" s="146"/>
      <c r="L26116" s="150"/>
      <c r="N26116" s="163"/>
      <c r="O26116" s="146"/>
      <c r="P26116" s="146"/>
      <c r="Q26116" s="146"/>
      <c r="R26116" s="34"/>
      <c r="S26116" s="35"/>
      <c r="T26116" s="147"/>
    </row>
    <row r="26117">
      <c r="A26117" s="147"/>
      <c r="B26117" s="64"/>
      <c r="C26117" s="147" t="s">
        <v>217</v>
      </c>
      <c r="E26117" s="161"/>
      <c r="F26117" s="162"/>
      <c r="G26117" s="147"/>
      <c r="H26117" s="146"/>
      <c r="J26117" s="146"/>
      <c r="L26117" s="150"/>
      <c r="N26117" s="163"/>
      <c r="O26117" s="146"/>
      <c r="P26117" s="146"/>
      <c r="Q26117" s="146"/>
      <c r="R26117" s="34"/>
      <c r="S26117" s="35"/>
      <c r="T26117" s="147"/>
    </row>
    <row r="26118">
      <c r="A26118" s="147"/>
      <c r="B26118" s="64"/>
      <c r="C26118" s="147" t="s">
        <v>217</v>
      </c>
      <c r="E26118" s="161"/>
      <c r="F26118" s="162"/>
      <c r="G26118" s="147"/>
      <c r="H26118" s="146"/>
      <c r="J26118" s="146"/>
      <c r="L26118" s="150"/>
      <c r="N26118" s="163"/>
      <c r="O26118" s="146"/>
      <c r="P26118" s="146"/>
      <c r="Q26118" s="146"/>
      <c r="R26118" s="34"/>
      <c r="S26118" s="35"/>
      <c r="T26118" s="147"/>
    </row>
    <row r="26119">
      <c r="A26119" s="147"/>
      <c r="B26119" s="64"/>
      <c r="C26119" s="147" t="s">
        <v>217</v>
      </c>
      <c r="E26119" s="161"/>
      <c r="F26119" s="162"/>
      <c r="G26119" s="147"/>
      <c r="H26119" s="146"/>
      <c r="J26119" s="146"/>
      <c r="L26119" s="150"/>
      <c r="N26119" s="163"/>
      <c r="O26119" s="146"/>
      <c r="P26119" s="146"/>
      <c r="Q26119" s="146"/>
      <c r="R26119" s="34"/>
      <c r="S26119" s="35"/>
      <c r="T26119" s="147"/>
    </row>
    <row r="26120">
      <c r="A26120" s="147"/>
      <c r="B26120" s="64"/>
      <c r="C26120" s="147" t="s">
        <v>217</v>
      </c>
      <c r="E26120" s="161"/>
      <c r="F26120" s="162"/>
      <c r="G26120" s="147"/>
      <c r="H26120" s="146"/>
      <c r="J26120" s="146"/>
      <c r="L26120" s="150"/>
      <c r="N26120" s="163"/>
      <c r="O26120" s="146"/>
      <c r="P26120" s="146"/>
      <c r="Q26120" s="146"/>
      <c r="R26120" s="34"/>
      <c r="S26120" s="35"/>
      <c r="T26120" s="147"/>
    </row>
    <row r="26121">
      <c r="A26121" s="147"/>
      <c r="B26121" s="64"/>
      <c r="C26121" s="147" t="s">
        <v>217</v>
      </c>
      <c r="E26121" s="161"/>
      <c r="F26121" s="162"/>
      <c r="G26121" s="147"/>
      <c r="H26121" s="146"/>
      <c r="J26121" s="146"/>
      <c r="L26121" s="150"/>
      <c r="N26121" s="163"/>
      <c r="O26121" s="146"/>
      <c r="P26121" s="146"/>
      <c r="Q26121" s="146"/>
      <c r="R26121" s="34"/>
      <c r="S26121" s="35"/>
      <c r="T26121" s="147"/>
    </row>
    <row r="26122">
      <c r="A26122" s="147"/>
      <c r="B26122" s="64"/>
      <c r="C26122" s="147" t="s">
        <v>217</v>
      </c>
      <c r="E26122" s="161"/>
      <c r="F26122" s="162"/>
      <c r="G26122" s="147"/>
      <c r="H26122" s="146"/>
      <c r="J26122" s="146"/>
      <c r="L26122" s="150"/>
      <c r="N26122" s="163"/>
      <c r="O26122" s="146"/>
      <c r="P26122" s="146"/>
      <c r="Q26122" s="146"/>
      <c r="R26122" s="34"/>
      <c r="S26122" s="35"/>
      <c r="T26122" s="147"/>
    </row>
    <row r="26123">
      <c r="A26123" s="147"/>
      <c r="B26123" s="64"/>
      <c r="C26123" s="147" t="s">
        <v>217</v>
      </c>
      <c r="E26123" s="161"/>
      <c r="F26123" s="162"/>
      <c r="G26123" s="147"/>
      <c r="H26123" s="146"/>
      <c r="J26123" s="146"/>
      <c r="L26123" s="150"/>
      <c r="N26123" s="163"/>
      <c r="O26123" s="146"/>
      <c r="P26123" s="146"/>
      <c r="Q26123" s="146"/>
      <c r="R26123" s="34"/>
      <c r="S26123" s="35"/>
      <c r="T26123" s="147"/>
    </row>
    <row r="26124">
      <c r="A26124" s="147"/>
      <c r="B26124" s="64"/>
      <c r="C26124" s="147" t="s">
        <v>217</v>
      </c>
      <c r="E26124" s="161"/>
      <c r="F26124" s="162"/>
      <c r="G26124" s="147"/>
      <c r="H26124" s="146"/>
      <c r="J26124" s="146"/>
      <c r="L26124" s="150"/>
      <c r="N26124" s="163"/>
      <c r="O26124" s="146"/>
      <c r="P26124" s="146"/>
      <c r="Q26124" s="146"/>
      <c r="R26124" s="34"/>
      <c r="S26124" s="35"/>
      <c r="T26124" s="147"/>
    </row>
    <row r="26125">
      <c r="A26125" s="147"/>
      <c r="B26125" s="64"/>
      <c r="C26125" s="147" t="s">
        <v>217</v>
      </c>
      <c r="E26125" s="161"/>
      <c r="F26125" s="162"/>
      <c r="G26125" s="147"/>
      <c r="H26125" s="146"/>
      <c r="J26125" s="146"/>
      <c r="L26125" s="150"/>
      <c r="N26125" s="163"/>
      <c r="O26125" s="146"/>
      <c r="P26125" s="146"/>
      <c r="Q26125" s="146"/>
      <c r="R26125" s="34"/>
      <c r="S26125" s="35"/>
      <c r="T26125" s="147"/>
    </row>
    <row r="26126">
      <c r="A26126" s="147"/>
      <c r="B26126" s="64"/>
      <c r="C26126" s="147" t="s">
        <v>217</v>
      </c>
      <c r="E26126" s="161"/>
      <c r="F26126" s="162"/>
      <c r="G26126" s="147"/>
      <c r="H26126" s="146"/>
      <c r="J26126" s="146"/>
      <c r="L26126" s="150"/>
      <c r="N26126" s="163"/>
      <c r="O26126" s="146"/>
      <c r="P26126" s="146"/>
      <c r="Q26126" s="146"/>
      <c r="R26126" s="34"/>
      <c r="S26126" s="35"/>
      <c r="T26126" s="147"/>
    </row>
    <row r="26127">
      <c r="A26127" s="147"/>
      <c r="B26127" s="64"/>
      <c r="C26127" s="147" t="s">
        <v>217</v>
      </c>
      <c r="E26127" s="161"/>
      <c r="F26127" s="162"/>
      <c r="G26127" s="147"/>
      <c r="H26127" s="146"/>
      <c r="J26127" s="146"/>
      <c r="L26127" s="150"/>
      <c r="N26127" s="163"/>
      <c r="O26127" s="146"/>
      <c r="P26127" s="146"/>
      <c r="Q26127" s="146"/>
      <c r="R26127" s="34"/>
      <c r="S26127" s="35"/>
      <c r="T26127" s="147"/>
    </row>
    <row r="26128">
      <c r="A26128" s="147"/>
      <c r="B26128" s="64"/>
      <c r="C26128" s="147" t="s">
        <v>217</v>
      </c>
      <c r="E26128" s="161"/>
      <c r="F26128" s="162"/>
      <c r="G26128" s="147"/>
      <c r="H26128" s="146"/>
      <c r="J26128" s="146"/>
      <c r="L26128" s="150"/>
      <c r="N26128" s="163"/>
      <c r="O26128" s="146"/>
      <c r="P26128" s="146"/>
      <c r="Q26128" s="146"/>
      <c r="R26128" s="34"/>
      <c r="S26128" s="35"/>
      <c r="T26128" s="147"/>
    </row>
    <row r="26129">
      <c r="A26129" s="147"/>
      <c r="B26129" s="64"/>
      <c r="C26129" s="147" t="s">
        <v>217</v>
      </c>
      <c r="E26129" s="161"/>
      <c r="F26129" s="162"/>
      <c r="G26129" s="147"/>
      <c r="H26129" s="146"/>
      <c r="J26129" s="146"/>
      <c r="L26129" s="150"/>
      <c r="N26129" s="163"/>
      <c r="O26129" s="146"/>
      <c r="P26129" s="146"/>
      <c r="Q26129" s="146"/>
      <c r="R26129" s="34"/>
      <c r="S26129" s="35"/>
      <c r="T26129" s="147"/>
    </row>
    <row r="26130">
      <c r="A26130" s="147"/>
      <c r="B26130" s="64"/>
      <c r="C26130" s="147" t="s">
        <v>217</v>
      </c>
      <c r="E26130" s="161"/>
      <c r="F26130" s="162"/>
      <c r="G26130" s="147"/>
      <c r="H26130" s="146"/>
      <c r="J26130" s="146"/>
      <c r="L26130" s="150"/>
      <c r="N26130" s="163"/>
      <c r="O26130" s="146"/>
      <c r="P26130" s="146"/>
      <c r="Q26130" s="146"/>
      <c r="R26130" s="34"/>
      <c r="S26130" s="35"/>
      <c r="T26130" s="147"/>
    </row>
    <row r="26131">
      <c r="A26131" s="147"/>
      <c r="B26131" s="64"/>
      <c r="C26131" s="147" t="s">
        <v>217</v>
      </c>
      <c r="E26131" s="161"/>
      <c r="F26131" s="162"/>
      <c r="G26131" s="147"/>
      <c r="H26131" s="146"/>
      <c r="J26131" s="146"/>
      <c r="L26131" s="150"/>
      <c r="N26131" s="163"/>
      <c r="O26131" s="146"/>
      <c r="P26131" s="146"/>
      <c r="Q26131" s="146"/>
      <c r="R26131" s="34"/>
      <c r="S26131" s="35"/>
      <c r="T26131" s="147"/>
    </row>
    <row r="26132">
      <c r="A26132" s="147"/>
      <c r="B26132" s="64"/>
      <c r="C26132" s="147" t="s">
        <v>217</v>
      </c>
      <c r="E26132" s="161"/>
      <c r="F26132" s="162"/>
      <c r="G26132" s="147"/>
      <c r="H26132" s="146"/>
      <c r="J26132" s="146"/>
      <c r="L26132" s="150"/>
      <c r="N26132" s="163"/>
      <c r="O26132" s="146"/>
      <c r="P26132" s="146"/>
      <c r="Q26132" s="146"/>
      <c r="R26132" s="34"/>
      <c r="S26132" s="35"/>
      <c r="T26132" s="147"/>
    </row>
    <row r="26133">
      <c r="A26133" s="147"/>
      <c r="B26133" s="64"/>
      <c r="C26133" s="147" t="s">
        <v>217</v>
      </c>
      <c r="E26133" s="161"/>
      <c r="F26133" s="162"/>
      <c r="G26133" s="147"/>
      <c r="H26133" s="146"/>
      <c r="J26133" s="146"/>
      <c r="L26133" s="150"/>
      <c r="N26133" s="163"/>
      <c r="O26133" s="146"/>
      <c r="P26133" s="146"/>
      <c r="Q26133" s="146"/>
      <c r="R26133" s="34"/>
      <c r="S26133" s="35"/>
      <c r="T26133" s="147"/>
    </row>
    <row r="26134">
      <c r="A26134" s="147"/>
      <c r="B26134" s="64"/>
      <c r="C26134" s="147" t="s">
        <v>217</v>
      </c>
      <c r="E26134" s="161"/>
      <c r="F26134" s="162"/>
      <c r="G26134" s="147"/>
      <c r="H26134" s="146"/>
      <c r="J26134" s="146"/>
      <c r="L26134" s="150"/>
      <c r="N26134" s="163"/>
      <c r="O26134" s="146"/>
      <c r="P26134" s="146"/>
      <c r="Q26134" s="146"/>
      <c r="R26134" s="34"/>
      <c r="S26134" s="35"/>
      <c r="T26134" s="147"/>
    </row>
    <row r="26135">
      <c r="A26135" s="147"/>
      <c r="B26135" s="64"/>
      <c r="C26135" s="147" t="s">
        <v>217</v>
      </c>
      <c r="E26135" s="161"/>
      <c r="F26135" s="162"/>
      <c r="G26135" s="147"/>
      <c r="H26135" s="146"/>
      <c r="J26135" s="146"/>
      <c r="L26135" s="150"/>
      <c r="N26135" s="163"/>
      <c r="O26135" s="146"/>
      <c r="P26135" s="146"/>
      <c r="Q26135" s="146"/>
      <c r="R26135" s="34"/>
      <c r="S26135" s="35"/>
      <c r="T26135" s="147"/>
    </row>
    <row r="26136">
      <c r="A26136" s="147"/>
      <c r="B26136" s="64"/>
      <c r="C26136" s="147" t="s">
        <v>217</v>
      </c>
      <c r="E26136" s="161"/>
      <c r="F26136" s="162"/>
      <c r="G26136" s="147"/>
      <c r="H26136" s="146"/>
      <c r="J26136" s="146"/>
      <c r="L26136" s="150"/>
      <c r="N26136" s="163"/>
      <c r="O26136" s="146"/>
      <c r="P26136" s="146"/>
      <c r="Q26136" s="146"/>
      <c r="R26136" s="34"/>
      <c r="S26136" s="35"/>
      <c r="T26136" s="147"/>
    </row>
    <row r="26137">
      <c r="A26137" s="147"/>
      <c r="B26137" s="64"/>
      <c r="C26137" s="147" t="s">
        <v>217</v>
      </c>
      <c r="E26137" s="161"/>
      <c r="F26137" s="162"/>
      <c r="G26137" s="147"/>
      <c r="H26137" s="146"/>
      <c r="J26137" s="146"/>
      <c r="L26137" s="150"/>
      <c r="N26137" s="163"/>
      <c r="O26137" s="146"/>
      <c r="P26137" s="146"/>
      <c r="Q26137" s="146"/>
      <c r="R26137" s="34"/>
      <c r="S26137" s="35"/>
      <c r="T26137" s="147"/>
    </row>
    <row r="26138">
      <c r="A26138" s="147"/>
      <c r="B26138" s="64"/>
      <c r="C26138" s="147" t="s">
        <v>217</v>
      </c>
      <c r="E26138" s="161"/>
      <c r="F26138" s="162"/>
      <c r="G26138" s="147"/>
      <c r="H26138" s="146"/>
      <c r="J26138" s="146"/>
      <c r="L26138" s="150"/>
      <c r="N26138" s="163"/>
      <c r="O26138" s="146"/>
      <c r="P26138" s="146"/>
      <c r="Q26138" s="146"/>
      <c r="R26138" s="34"/>
      <c r="S26138" s="35"/>
      <c r="T26138" s="147"/>
    </row>
    <row r="26139">
      <c r="A26139" s="147"/>
      <c r="B26139" s="64"/>
      <c r="C26139" s="147" t="s">
        <v>217</v>
      </c>
      <c r="E26139" s="161"/>
      <c r="F26139" s="162"/>
      <c r="G26139" s="147"/>
      <c r="H26139" s="146"/>
      <c r="J26139" s="146"/>
      <c r="L26139" s="150"/>
      <c r="N26139" s="163"/>
      <c r="O26139" s="146"/>
      <c r="P26139" s="146"/>
      <c r="Q26139" s="146"/>
      <c r="R26139" s="34"/>
      <c r="S26139" s="35"/>
      <c r="T26139" s="147"/>
    </row>
    <row r="26140">
      <c r="A26140" s="147"/>
      <c r="B26140" s="64"/>
      <c r="C26140" s="147" t="s">
        <v>217</v>
      </c>
      <c r="E26140" s="161"/>
      <c r="F26140" s="162"/>
      <c r="G26140" s="147"/>
      <c r="H26140" s="146"/>
      <c r="J26140" s="146"/>
      <c r="L26140" s="150"/>
      <c r="N26140" s="163"/>
      <c r="O26140" s="146"/>
      <c r="P26140" s="146"/>
      <c r="Q26140" s="146"/>
      <c r="R26140" s="34"/>
      <c r="S26140" s="35"/>
      <c r="T26140" s="147"/>
    </row>
    <row r="26141">
      <c r="A26141" s="147"/>
      <c r="B26141" s="64"/>
      <c r="C26141" s="147" t="s">
        <v>217</v>
      </c>
      <c r="E26141" s="161"/>
      <c r="F26141" s="162"/>
      <c r="G26141" s="147"/>
      <c r="H26141" s="146"/>
      <c r="J26141" s="146"/>
      <c r="L26141" s="150"/>
      <c r="N26141" s="163"/>
      <c r="O26141" s="146"/>
      <c r="P26141" s="146"/>
      <c r="Q26141" s="146"/>
      <c r="R26141" s="34"/>
      <c r="S26141" s="35"/>
      <c r="T26141" s="147"/>
    </row>
    <row r="26142">
      <c r="A26142" s="147"/>
      <c r="B26142" s="64"/>
      <c r="C26142" s="147" t="s">
        <v>217</v>
      </c>
      <c r="E26142" s="161"/>
      <c r="F26142" s="162"/>
      <c r="G26142" s="147"/>
      <c r="H26142" s="146"/>
      <c r="J26142" s="146"/>
      <c r="L26142" s="150"/>
      <c r="N26142" s="163"/>
      <c r="O26142" s="146"/>
      <c r="P26142" s="146"/>
      <c r="Q26142" s="146"/>
      <c r="R26142" s="34"/>
      <c r="S26142" s="35"/>
      <c r="T26142" s="147"/>
    </row>
    <row r="26143">
      <c r="A26143" s="147"/>
      <c r="B26143" s="64"/>
      <c r="C26143" s="147" t="s">
        <v>217</v>
      </c>
      <c r="E26143" s="161"/>
      <c r="F26143" s="162"/>
      <c r="G26143" s="147"/>
      <c r="H26143" s="146"/>
      <c r="J26143" s="146"/>
      <c r="L26143" s="150"/>
      <c r="N26143" s="163"/>
      <c r="O26143" s="146"/>
      <c r="P26143" s="146"/>
      <c r="Q26143" s="146"/>
      <c r="R26143" s="34"/>
      <c r="S26143" s="35"/>
      <c r="T26143" s="147"/>
    </row>
    <row r="26144">
      <c r="A26144" s="147"/>
      <c r="B26144" s="64"/>
      <c r="C26144" s="147" t="s">
        <v>217</v>
      </c>
      <c r="E26144" s="161"/>
      <c r="F26144" s="162"/>
      <c r="G26144" s="147"/>
      <c r="H26144" s="146"/>
      <c r="J26144" s="146"/>
      <c r="L26144" s="150"/>
      <c r="N26144" s="163"/>
      <c r="O26144" s="146"/>
      <c r="P26144" s="146"/>
      <c r="Q26144" s="146"/>
      <c r="R26144" s="34"/>
      <c r="S26144" s="35"/>
      <c r="T26144" s="147"/>
    </row>
    <row r="26145">
      <c r="A26145" s="147"/>
      <c r="B26145" s="64"/>
      <c r="C26145" s="147" t="s">
        <v>217</v>
      </c>
      <c r="E26145" s="161"/>
      <c r="F26145" s="162"/>
      <c r="G26145" s="147"/>
      <c r="H26145" s="146"/>
      <c r="J26145" s="146"/>
      <c r="L26145" s="150"/>
      <c r="N26145" s="163"/>
      <c r="O26145" s="146"/>
      <c r="P26145" s="146"/>
      <c r="Q26145" s="146"/>
      <c r="R26145" s="34"/>
      <c r="S26145" s="35"/>
      <c r="T26145" s="147"/>
    </row>
    <row r="26146">
      <c r="A26146" s="147"/>
      <c r="B26146" s="64"/>
      <c r="C26146" s="147" t="s">
        <v>217</v>
      </c>
      <c r="E26146" s="161"/>
      <c r="F26146" s="162"/>
      <c r="G26146" s="147"/>
      <c r="H26146" s="146"/>
      <c r="J26146" s="146"/>
      <c r="L26146" s="150"/>
      <c r="N26146" s="163"/>
      <c r="O26146" s="146"/>
      <c r="P26146" s="146"/>
      <c r="Q26146" s="146"/>
      <c r="R26146" s="34"/>
      <c r="S26146" s="35"/>
      <c r="T26146" s="147"/>
    </row>
    <row r="26147">
      <c r="A26147" s="147"/>
      <c r="B26147" s="64"/>
      <c r="C26147" s="147" t="s">
        <v>217</v>
      </c>
      <c r="E26147" s="161"/>
      <c r="F26147" s="162"/>
      <c r="G26147" s="147"/>
      <c r="H26147" s="146"/>
      <c r="J26147" s="146"/>
      <c r="L26147" s="150"/>
      <c r="N26147" s="163"/>
      <c r="O26147" s="146"/>
      <c r="P26147" s="146"/>
      <c r="Q26147" s="146"/>
      <c r="R26147" s="34"/>
      <c r="S26147" s="35"/>
      <c r="T26147" s="147"/>
    </row>
    <row r="26148">
      <c r="A26148" s="147"/>
      <c r="B26148" s="64"/>
      <c r="C26148" s="147" t="s">
        <v>217</v>
      </c>
      <c r="E26148" s="161"/>
      <c r="F26148" s="162"/>
      <c r="G26148" s="147"/>
      <c r="H26148" s="146"/>
      <c r="J26148" s="146"/>
      <c r="L26148" s="150"/>
      <c r="N26148" s="163"/>
      <c r="O26148" s="146"/>
      <c r="P26148" s="146"/>
      <c r="Q26148" s="146"/>
      <c r="R26148" s="34"/>
      <c r="S26148" s="35"/>
      <c r="T26148" s="147"/>
    </row>
    <row r="26149">
      <c r="A26149" s="147"/>
      <c r="B26149" s="64"/>
      <c r="C26149" s="147" t="s">
        <v>217</v>
      </c>
      <c r="E26149" s="161"/>
      <c r="F26149" s="162"/>
      <c r="G26149" s="147"/>
      <c r="H26149" s="146"/>
      <c r="J26149" s="146"/>
      <c r="L26149" s="150"/>
      <c r="N26149" s="163"/>
      <c r="O26149" s="146"/>
      <c r="P26149" s="146"/>
      <c r="Q26149" s="146"/>
      <c r="R26149" s="34"/>
      <c r="S26149" s="35"/>
      <c r="T26149" s="147"/>
    </row>
    <row r="26150">
      <c r="A26150" s="147"/>
      <c r="B26150" s="64"/>
      <c r="C26150" s="147" t="s">
        <v>217</v>
      </c>
      <c r="E26150" s="161"/>
      <c r="F26150" s="162"/>
      <c r="G26150" s="147"/>
      <c r="H26150" s="146"/>
      <c r="J26150" s="146"/>
      <c r="L26150" s="150"/>
      <c r="N26150" s="163"/>
      <c r="O26150" s="146"/>
      <c r="P26150" s="146"/>
      <c r="Q26150" s="146"/>
      <c r="R26150" s="34"/>
      <c r="S26150" s="35"/>
      <c r="T26150" s="147"/>
    </row>
    <row r="26151">
      <c r="A26151" s="147"/>
      <c r="B26151" s="64"/>
      <c r="C26151" s="147" t="s">
        <v>217</v>
      </c>
      <c r="E26151" s="161"/>
      <c r="F26151" s="162"/>
      <c r="G26151" s="147"/>
      <c r="H26151" s="146"/>
      <c r="J26151" s="146"/>
      <c r="L26151" s="150"/>
      <c r="N26151" s="163"/>
      <c r="O26151" s="146"/>
      <c r="P26151" s="146"/>
      <c r="Q26151" s="146"/>
      <c r="R26151" s="34"/>
      <c r="S26151" s="35"/>
      <c r="T26151" s="147"/>
    </row>
    <row r="26152">
      <c r="A26152" s="147"/>
      <c r="B26152" s="64"/>
      <c r="C26152" s="147" t="s">
        <v>217</v>
      </c>
      <c r="E26152" s="161"/>
      <c r="F26152" s="162"/>
      <c r="G26152" s="147"/>
      <c r="H26152" s="146"/>
      <c r="J26152" s="146"/>
      <c r="L26152" s="150"/>
      <c r="N26152" s="163"/>
      <c r="O26152" s="146"/>
      <c r="P26152" s="146"/>
      <c r="Q26152" s="146"/>
      <c r="R26152" s="34"/>
      <c r="S26152" s="35"/>
      <c r="T26152" s="147"/>
    </row>
    <row r="26153">
      <c r="A26153" s="147"/>
      <c r="B26153" s="64"/>
      <c r="C26153" s="147" t="s">
        <v>217</v>
      </c>
      <c r="E26153" s="161"/>
      <c r="F26153" s="162"/>
      <c r="G26153" s="147"/>
      <c r="H26153" s="146"/>
      <c r="J26153" s="146"/>
      <c r="L26153" s="150"/>
      <c r="N26153" s="163"/>
      <c r="O26153" s="146"/>
      <c r="P26153" s="146"/>
      <c r="Q26153" s="146"/>
      <c r="R26153" s="34"/>
      <c r="S26153" s="35"/>
      <c r="T26153" s="147"/>
    </row>
    <row r="26154">
      <c r="A26154" s="147"/>
      <c r="B26154" s="64"/>
      <c r="C26154" s="147" t="s">
        <v>217</v>
      </c>
      <c r="E26154" s="161"/>
      <c r="F26154" s="162"/>
      <c r="G26154" s="147"/>
      <c r="H26154" s="146"/>
      <c r="J26154" s="146"/>
      <c r="L26154" s="150"/>
      <c r="N26154" s="163"/>
      <c r="O26154" s="146"/>
      <c r="P26154" s="146"/>
      <c r="Q26154" s="146"/>
      <c r="R26154" s="34"/>
      <c r="S26154" s="35"/>
      <c r="T26154" s="147"/>
    </row>
    <row r="26155">
      <c r="A26155" s="147"/>
      <c r="B26155" s="64"/>
      <c r="C26155" s="147" t="s">
        <v>217</v>
      </c>
      <c r="E26155" s="161"/>
      <c r="F26155" s="162"/>
      <c r="G26155" s="147"/>
      <c r="H26155" s="146"/>
      <c r="J26155" s="146"/>
      <c r="L26155" s="150"/>
      <c r="N26155" s="163"/>
      <c r="O26155" s="146"/>
      <c r="P26155" s="146"/>
      <c r="Q26155" s="146"/>
      <c r="R26155" s="34"/>
      <c r="S26155" s="35"/>
      <c r="T26155" s="147"/>
    </row>
    <row r="26156">
      <c r="A26156" s="147"/>
      <c r="B26156" s="64"/>
      <c r="C26156" s="147" t="s">
        <v>217</v>
      </c>
      <c r="E26156" s="161"/>
      <c r="F26156" s="162"/>
      <c r="G26156" s="147"/>
      <c r="H26156" s="146"/>
      <c r="J26156" s="146"/>
      <c r="L26156" s="150"/>
      <c r="N26156" s="163"/>
      <c r="O26156" s="146"/>
      <c r="P26156" s="146"/>
      <c r="Q26156" s="146"/>
      <c r="R26156" s="34"/>
      <c r="S26156" s="35"/>
      <c r="T26156" s="147"/>
    </row>
    <row r="26157">
      <c r="A26157" s="147"/>
      <c r="B26157" s="64"/>
      <c r="C26157" s="147" t="s">
        <v>217</v>
      </c>
      <c r="E26157" s="161"/>
      <c r="F26157" s="162"/>
      <c r="G26157" s="147"/>
      <c r="H26157" s="146"/>
      <c r="J26157" s="146"/>
      <c r="L26157" s="150"/>
      <c r="N26157" s="163"/>
      <c r="O26157" s="146"/>
      <c r="P26157" s="146"/>
      <c r="Q26157" s="146"/>
      <c r="R26157" s="34"/>
      <c r="S26157" s="35"/>
      <c r="T26157" s="147"/>
    </row>
    <row r="26158">
      <c r="A26158" s="147"/>
      <c r="B26158" s="64"/>
      <c r="C26158" s="147" t="s">
        <v>217</v>
      </c>
      <c r="E26158" s="161"/>
      <c r="F26158" s="162"/>
      <c r="G26158" s="147"/>
      <c r="H26158" s="146"/>
      <c r="J26158" s="146"/>
      <c r="L26158" s="150"/>
      <c r="N26158" s="163"/>
      <c r="O26158" s="146"/>
      <c r="P26158" s="146"/>
      <c r="Q26158" s="146"/>
      <c r="R26158" s="34"/>
      <c r="S26158" s="35"/>
      <c r="T26158" s="147"/>
    </row>
    <row r="26159">
      <c r="A26159" s="147"/>
      <c r="B26159" s="64"/>
      <c r="C26159" s="147" t="s">
        <v>217</v>
      </c>
      <c r="E26159" s="161"/>
      <c r="F26159" s="162"/>
      <c r="G26159" s="147"/>
      <c r="H26159" s="146"/>
      <c r="J26159" s="146"/>
      <c r="L26159" s="150"/>
      <c r="N26159" s="163"/>
      <c r="O26159" s="146"/>
      <c r="P26159" s="146"/>
      <c r="Q26159" s="146"/>
      <c r="R26159" s="34"/>
      <c r="S26159" s="35"/>
      <c r="T26159" s="147"/>
    </row>
    <row r="26160">
      <c r="A26160" s="147"/>
      <c r="B26160" s="64"/>
      <c r="C26160" s="147" t="s">
        <v>217</v>
      </c>
      <c r="E26160" s="161"/>
      <c r="F26160" s="162"/>
      <c r="G26160" s="147"/>
      <c r="H26160" s="146"/>
      <c r="J26160" s="146"/>
      <c r="L26160" s="150"/>
      <c r="N26160" s="163"/>
      <c r="O26160" s="146"/>
      <c r="P26160" s="146"/>
      <c r="Q26160" s="146"/>
      <c r="R26160" s="34"/>
      <c r="S26160" s="35"/>
      <c r="T26160" s="147"/>
    </row>
    <row r="26161">
      <c r="A26161" s="147"/>
      <c r="B26161" s="64"/>
      <c r="C26161" s="147" t="s">
        <v>217</v>
      </c>
      <c r="E26161" s="161"/>
      <c r="F26161" s="162"/>
      <c r="G26161" s="147"/>
      <c r="H26161" s="146"/>
      <c r="J26161" s="146"/>
      <c r="L26161" s="150"/>
      <c r="N26161" s="163"/>
      <c r="O26161" s="146"/>
      <c r="P26161" s="146"/>
      <c r="Q26161" s="146"/>
      <c r="R26161" s="34"/>
      <c r="S26161" s="35"/>
      <c r="T26161" s="147"/>
    </row>
    <row r="26162">
      <c r="A26162" s="147"/>
      <c r="B26162" s="64"/>
      <c r="C26162" s="147" t="s">
        <v>217</v>
      </c>
      <c r="E26162" s="161"/>
      <c r="F26162" s="162"/>
      <c r="G26162" s="147"/>
      <c r="H26162" s="146"/>
      <c r="J26162" s="146"/>
      <c r="L26162" s="150"/>
      <c r="N26162" s="163"/>
      <c r="O26162" s="146"/>
      <c r="P26162" s="146"/>
      <c r="Q26162" s="146"/>
      <c r="R26162" s="34"/>
      <c r="S26162" s="35"/>
      <c r="T26162" s="147"/>
    </row>
    <row r="26163">
      <c r="A26163" s="147"/>
      <c r="B26163" s="64"/>
      <c r="C26163" s="147" t="s">
        <v>217</v>
      </c>
      <c r="E26163" s="161"/>
      <c r="F26163" s="162"/>
      <c r="G26163" s="147"/>
      <c r="H26163" s="146"/>
      <c r="J26163" s="146"/>
      <c r="L26163" s="150"/>
      <c r="N26163" s="163"/>
      <c r="O26163" s="146"/>
      <c r="P26163" s="146"/>
      <c r="Q26163" s="146"/>
      <c r="R26163" s="34"/>
      <c r="S26163" s="35"/>
      <c r="T26163" s="147"/>
    </row>
    <row r="26164">
      <c r="A26164" s="147"/>
      <c r="B26164" s="64"/>
      <c r="C26164" s="147" t="s">
        <v>217</v>
      </c>
      <c r="E26164" s="161"/>
      <c r="F26164" s="162"/>
      <c r="G26164" s="147"/>
      <c r="H26164" s="146"/>
      <c r="J26164" s="146"/>
      <c r="L26164" s="150"/>
      <c r="N26164" s="163"/>
      <c r="O26164" s="146"/>
      <c r="P26164" s="146"/>
      <c r="Q26164" s="146"/>
      <c r="R26164" s="34"/>
      <c r="S26164" s="35"/>
      <c r="T26164" s="147"/>
    </row>
    <row r="26165">
      <c r="A26165" s="147"/>
      <c r="B26165" s="64"/>
      <c r="C26165" s="147" t="s">
        <v>217</v>
      </c>
      <c r="E26165" s="161"/>
      <c r="F26165" s="162"/>
      <c r="G26165" s="147"/>
      <c r="H26165" s="146"/>
      <c r="J26165" s="146"/>
      <c r="L26165" s="150"/>
      <c r="N26165" s="163"/>
      <c r="O26165" s="146"/>
      <c r="P26165" s="146"/>
      <c r="Q26165" s="146"/>
      <c r="R26165" s="34"/>
      <c r="S26165" s="35"/>
      <c r="T26165" s="147"/>
    </row>
    <row r="26166">
      <c r="A26166" s="147"/>
      <c r="B26166" s="64"/>
      <c r="C26166" s="147" t="s">
        <v>217</v>
      </c>
      <c r="E26166" s="161"/>
      <c r="F26166" s="162"/>
      <c r="G26166" s="147"/>
      <c r="H26166" s="146"/>
      <c r="J26166" s="146"/>
      <c r="L26166" s="150"/>
      <c r="N26166" s="163"/>
      <c r="O26166" s="146"/>
      <c r="P26166" s="146"/>
      <c r="Q26166" s="146"/>
      <c r="R26166" s="34"/>
      <c r="S26166" s="35"/>
      <c r="T26166" s="147"/>
    </row>
    <row r="26167">
      <c r="A26167" s="147"/>
      <c r="B26167" s="64"/>
      <c r="C26167" s="147" t="s">
        <v>217</v>
      </c>
      <c r="E26167" s="161"/>
      <c r="F26167" s="162"/>
      <c r="G26167" s="147"/>
      <c r="H26167" s="146"/>
      <c r="J26167" s="146"/>
      <c r="L26167" s="150"/>
      <c r="N26167" s="163"/>
      <c r="O26167" s="146"/>
      <c r="P26167" s="146"/>
      <c r="Q26167" s="146"/>
      <c r="R26167" s="34"/>
      <c r="S26167" s="35"/>
      <c r="T26167" s="147"/>
    </row>
    <row r="26168">
      <c r="A26168" s="147"/>
      <c r="B26168" s="64"/>
      <c r="C26168" s="147" t="s">
        <v>217</v>
      </c>
      <c r="E26168" s="161"/>
      <c r="F26168" s="162"/>
      <c r="G26168" s="147"/>
      <c r="H26168" s="146"/>
      <c r="J26168" s="146"/>
      <c r="L26168" s="150"/>
      <c r="N26168" s="163"/>
      <c r="O26168" s="146"/>
      <c r="P26168" s="146"/>
      <c r="Q26168" s="146"/>
      <c r="R26168" s="34"/>
      <c r="S26168" s="35"/>
      <c r="T26168" s="147"/>
    </row>
    <row r="26169">
      <c r="A26169" s="147"/>
      <c r="B26169" s="64"/>
      <c r="C26169" s="147" t="s">
        <v>217</v>
      </c>
      <c r="E26169" s="161"/>
      <c r="F26169" s="162"/>
      <c r="G26169" s="147"/>
      <c r="H26169" s="146"/>
      <c r="J26169" s="146"/>
      <c r="L26169" s="150"/>
      <c r="N26169" s="163"/>
      <c r="O26169" s="146"/>
      <c r="P26169" s="146"/>
      <c r="Q26169" s="146"/>
      <c r="R26169" s="34"/>
      <c r="S26169" s="35"/>
      <c r="T26169" s="147"/>
    </row>
    <row r="26170">
      <c r="A26170" s="147"/>
      <c r="B26170" s="64"/>
      <c r="C26170" s="147" t="s">
        <v>217</v>
      </c>
      <c r="E26170" s="161"/>
      <c r="F26170" s="162"/>
      <c r="G26170" s="147"/>
      <c r="H26170" s="146"/>
      <c r="J26170" s="146"/>
      <c r="L26170" s="150"/>
      <c r="N26170" s="163"/>
      <c r="O26170" s="146"/>
      <c r="P26170" s="146"/>
      <c r="Q26170" s="146"/>
      <c r="R26170" s="34"/>
      <c r="S26170" s="35"/>
      <c r="T26170" s="147"/>
    </row>
    <row r="26171">
      <c r="A26171" s="147"/>
      <c r="B26171" s="64"/>
      <c r="C26171" s="147" t="s">
        <v>217</v>
      </c>
      <c r="E26171" s="161"/>
      <c r="F26171" s="162"/>
      <c r="G26171" s="147"/>
      <c r="H26171" s="146"/>
      <c r="J26171" s="146"/>
      <c r="L26171" s="150"/>
      <c r="N26171" s="163"/>
      <c r="O26171" s="146"/>
      <c r="P26171" s="146"/>
      <c r="Q26171" s="146"/>
      <c r="R26171" s="34"/>
      <c r="S26171" s="35"/>
      <c r="T26171" s="147"/>
    </row>
    <row r="26172">
      <c r="A26172" s="147"/>
      <c r="B26172" s="64"/>
      <c r="C26172" s="147" t="s">
        <v>217</v>
      </c>
      <c r="E26172" s="161"/>
      <c r="F26172" s="162"/>
      <c r="G26172" s="147"/>
      <c r="H26172" s="146"/>
      <c r="J26172" s="146"/>
      <c r="L26172" s="150"/>
      <c r="N26172" s="163"/>
      <c r="O26172" s="146"/>
      <c r="P26172" s="146"/>
      <c r="Q26172" s="146"/>
      <c r="R26172" s="34"/>
      <c r="S26172" s="35"/>
      <c r="T26172" s="147"/>
    </row>
    <row r="26173">
      <c r="A26173" s="147"/>
      <c r="B26173" s="64"/>
      <c r="C26173" s="147" t="s">
        <v>217</v>
      </c>
      <c r="E26173" s="161"/>
      <c r="F26173" s="162"/>
      <c r="G26173" s="147"/>
      <c r="H26173" s="146"/>
      <c r="J26173" s="146"/>
      <c r="L26173" s="150"/>
      <c r="N26173" s="163"/>
      <c r="O26173" s="146"/>
      <c r="P26173" s="146"/>
      <c r="Q26173" s="146"/>
      <c r="R26173" s="34"/>
      <c r="S26173" s="35"/>
      <c r="T26173" s="147"/>
    </row>
    <row r="26174">
      <c r="A26174" s="147"/>
      <c r="B26174" s="64"/>
      <c r="C26174" s="147" t="s">
        <v>217</v>
      </c>
      <c r="E26174" s="161"/>
      <c r="F26174" s="162"/>
      <c r="G26174" s="147"/>
      <c r="H26174" s="146"/>
      <c r="J26174" s="146"/>
      <c r="L26174" s="150"/>
      <c r="N26174" s="163"/>
      <c r="O26174" s="146"/>
      <c r="P26174" s="146"/>
      <c r="Q26174" s="146"/>
      <c r="R26174" s="34"/>
      <c r="S26174" s="35"/>
      <c r="T26174" s="147"/>
    </row>
    <row r="26175">
      <c r="A26175" s="147"/>
      <c r="B26175" s="64"/>
      <c r="C26175" s="147" t="s">
        <v>217</v>
      </c>
      <c r="E26175" s="161"/>
      <c r="F26175" s="162"/>
      <c r="G26175" s="147"/>
      <c r="H26175" s="146"/>
      <c r="J26175" s="146"/>
      <c r="L26175" s="150"/>
      <c r="N26175" s="163"/>
      <c r="O26175" s="146"/>
      <c r="P26175" s="146"/>
      <c r="Q26175" s="146"/>
      <c r="R26175" s="34"/>
      <c r="S26175" s="35"/>
      <c r="T26175" s="147"/>
    </row>
    <row r="26176">
      <c r="A26176" s="147"/>
      <c r="B26176" s="64"/>
      <c r="C26176" s="147" t="s">
        <v>217</v>
      </c>
      <c r="E26176" s="161"/>
      <c r="F26176" s="162"/>
      <c r="G26176" s="147"/>
      <c r="H26176" s="146"/>
      <c r="J26176" s="146"/>
      <c r="L26176" s="150"/>
      <c r="N26176" s="163"/>
      <c r="O26176" s="146"/>
      <c r="P26176" s="146"/>
      <c r="Q26176" s="146"/>
      <c r="R26176" s="34"/>
      <c r="S26176" s="35"/>
      <c r="T26176" s="147"/>
    </row>
    <row r="26177">
      <c r="A26177" s="147"/>
      <c r="B26177" s="64"/>
      <c r="C26177" s="147" t="s">
        <v>217</v>
      </c>
      <c r="E26177" s="161"/>
      <c r="F26177" s="162"/>
      <c r="G26177" s="147"/>
      <c r="H26177" s="146"/>
      <c r="J26177" s="146"/>
      <c r="L26177" s="150"/>
      <c r="N26177" s="163"/>
      <c r="O26177" s="146"/>
      <c r="P26177" s="146"/>
      <c r="Q26177" s="146"/>
      <c r="R26177" s="34"/>
      <c r="S26177" s="35"/>
      <c r="T26177" s="147"/>
    </row>
    <row r="26178">
      <c r="A26178" s="147"/>
      <c r="B26178" s="64"/>
      <c r="C26178" s="147" t="s">
        <v>217</v>
      </c>
      <c r="E26178" s="161"/>
      <c r="F26178" s="162"/>
      <c r="G26178" s="147"/>
      <c r="H26178" s="146"/>
      <c r="J26178" s="146"/>
      <c r="L26178" s="150"/>
      <c r="N26178" s="163"/>
      <c r="O26178" s="146"/>
      <c r="P26178" s="146"/>
      <c r="Q26178" s="146"/>
      <c r="R26178" s="34"/>
      <c r="S26178" s="35"/>
      <c r="T26178" s="147"/>
    </row>
    <row r="26179">
      <c r="A26179" s="147"/>
      <c r="B26179" s="64"/>
      <c r="C26179" s="147" t="s">
        <v>217</v>
      </c>
      <c r="E26179" s="161"/>
      <c r="F26179" s="162"/>
      <c r="G26179" s="147"/>
      <c r="H26179" s="146"/>
      <c r="J26179" s="146"/>
      <c r="L26179" s="150"/>
      <c r="N26179" s="163"/>
      <c r="O26179" s="146"/>
      <c r="P26179" s="146"/>
      <c r="Q26179" s="146"/>
      <c r="R26179" s="34"/>
      <c r="S26179" s="35"/>
      <c r="T26179" s="147"/>
    </row>
    <row r="26180">
      <c r="A26180" s="147"/>
      <c r="B26180" s="64"/>
      <c r="C26180" s="147" t="s">
        <v>217</v>
      </c>
      <c r="E26180" s="161"/>
      <c r="F26180" s="162"/>
      <c r="G26180" s="147"/>
      <c r="H26180" s="146"/>
      <c r="J26180" s="146"/>
      <c r="L26180" s="150"/>
      <c r="N26180" s="163"/>
      <c r="O26180" s="146"/>
      <c r="P26180" s="146"/>
      <c r="Q26180" s="146"/>
      <c r="R26180" s="34"/>
      <c r="S26180" s="35"/>
      <c r="T26180" s="147"/>
    </row>
    <row r="26181">
      <c r="A26181" s="147"/>
      <c r="B26181" s="64"/>
      <c r="C26181" s="147" t="s">
        <v>217</v>
      </c>
      <c r="E26181" s="161"/>
      <c r="F26181" s="162"/>
      <c r="G26181" s="147"/>
      <c r="H26181" s="146"/>
      <c r="J26181" s="146"/>
      <c r="L26181" s="150"/>
      <c r="N26181" s="163"/>
      <c r="O26181" s="146"/>
      <c r="P26181" s="146"/>
      <c r="Q26181" s="146"/>
      <c r="R26181" s="34"/>
      <c r="S26181" s="35"/>
      <c r="T26181" s="147"/>
    </row>
    <row r="26182">
      <c r="A26182" s="147"/>
      <c r="B26182" s="64"/>
      <c r="C26182" s="147" t="s">
        <v>217</v>
      </c>
      <c r="E26182" s="161"/>
      <c r="F26182" s="162"/>
      <c r="G26182" s="147"/>
      <c r="H26182" s="146"/>
      <c r="J26182" s="146"/>
      <c r="L26182" s="150"/>
      <c r="N26182" s="163"/>
      <c r="O26182" s="146"/>
      <c r="P26182" s="146"/>
      <c r="Q26182" s="146"/>
      <c r="R26182" s="34"/>
      <c r="S26182" s="35"/>
      <c r="T26182" s="147"/>
    </row>
    <row r="26183">
      <c r="A26183" s="147"/>
      <c r="B26183" s="64"/>
      <c r="C26183" s="147" t="s">
        <v>217</v>
      </c>
      <c r="E26183" s="161"/>
      <c r="F26183" s="162"/>
      <c r="G26183" s="147"/>
      <c r="H26183" s="146"/>
      <c r="J26183" s="146"/>
      <c r="L26183" s="150"/>
      <c r="N26183" s="163"/>
      <c r="O26183" s="146"/>
      <c r="P26183" s="146"/>
      <c r="Q26183" s="146"/>
      <c r="R26183" s="34"/>
      <c r="S26183" s="35"/>
      <c r="T26183" s="147"/>
    </row>
    <row r="26184">
      <c r="A26184" s="147"/>
      <c r="B26184" s="64"/>
      <c r="C26184" s="147" t="s">
        <v>217</v>
      </c>
      <c r="E26184" s="161"/>
      <c r="F26184" s="162"/>
      <c r="G26184" s="147"/>
      <c r="H26184" s="146"/>
      <c r="J26184" s="146"/>
      <c r="L26184" s="150"/>
      <c r="N26184" s="163"/>
      <c r="O26184" s="146"/>
      <c r="P26184" s="146"/>
      <c r="Q26184" s="146"/>
      <c r="R26184" s="34"/>
      <c r="S26184" s="35"/>
      <c r="T26184" s="147"/>
    </row>
    <row r="26185">
      <c r="A26185" s="147"/>
      <c r="B26185" s="64"/>
      <c r="C26185" s="147" t="s">
        <v>217</v>
      </c>
      <c r="E26185" s="161"/>
      <c r="F26185" s="162"/>
      <c r="G26185" s="147"/>
      <c r="H26185" s="146"/>
      <c r="J26185" s="146"/>
      <c r="L26185" s="150"/>
      <c r="N26185" s="163"/>
      <c r="O26185" s="146"/>
      <c r="P26185" s="146"/>
      <c r="Q26185" s="146"/>
      <c r="R26185" s="34"/>
      <c r="S26185" s="35"/>
      <c r="T26185" s="147"/>
    </row>
    <row r="26186">
      <c r="A26186" s="147"/>
      <c r="B26186" s="64"/>
      <c r="C26186" s="147" t="s">
        <v>217</v>
      </c>
      <c r="E26186" s="161"/>
      <c r="F26186" s="162"/>
      <c r="G26186" s="147"/>
      <c r="H26186" s="146"/>
      <c r="J26186" s="146"/>
      <c r="L26186" s="150"/>
      <c r="N26186" s="163"/>
      <c r="O26186" s="146"/>
      <c r="P26186" s="146"/>
      <c r="Q26186" s="146"/>
      <c r="R26186" s="34"/>
      <c r="S26186" s="35"/>
      <c r="T26186" s="147"/>
    </row>
    <row r="26187">
      <c r="A26187" s="147"/>
      <c r="B26187" s="64"/>
      <c r="C26187" s="147" t="s">
        <v>217</v>
      </c>
      <c r="E26187" s="161"/>
      <c r="F26187" s="162"/>
      <c r="G26187" s="147"/>
      <c r="H26187" s="146"/>
      <c r="J26187" s="146"/>
      <c r="L26187" s="150"/>
      <c r="N26187" s="163"/>
      <c r="O26187" s="146"/>
      <c r="P26187" s="146"/>
      <c r="Q26187" s="146"/>
      <c r="R26187" s="34"/>
      <c r="S26187" s="35"/>
      <c r="T26187" s="147"/>
    </row>
    <row r="26188">
      <c r="A26188" s="147"/>
      <c r="B26188" s="64"/>
      <c r="C26188" s="147" t="s">
        <v>217</v>
      </c>
      <c r="E26188" s="161"/>
      <c r="F26188" s="162"/>
      <c r="G26188" s="147"/>
      <c r="H26188" s="146"/>
      <c r="J26188" s="146"/>
      <c r="L26188" s="150"/>
      <c r="N26188" s="163"/>
      <c r="O26188" s="146"/>
      <c r="P26188" s="146"/>
      <c r="Q26188" s="146"/>
      <c r="R26188" s="34"/>
      <c r="S26188" s="35"/>
      <c r="T26188" s="147"/>
    </row>
    <row r="26189">
      <c r="A26189" s="147"/>
      <c r="B26189" s="64"/>
      <c r="C26189" s="147" t="s">
        <v>217</v>
      </c>
      <c r="E26189" s="161"/>
      <c r="F26189" s="162"/>
      <c r="G26189" s="147"/>
      <c r="H26189" s="146"/>
      <c r="J26189" s="146"/>
      <c r="L26189" s="150"/>
      <c r="N26189" s="163"/>
      <c r="O26189" s="146"/>
      <c r="P26189" s="146"/>
      <c r="Q26189" s="146"/>
      <c r="R26189" s="34"/>
      <c r="S26189" s="35"/>
      <c r="T26189" s="147"/>
    </row>
    <row r="26190">
      <c r="A26190" s="147"/>
      <c r="B26190" s="64"/>
      <c r="C26190" s="147" t="s">
        <v>217</v>
      </c>
      <c r="E26190" s="161"/>
      <c r="F26190" s="162"/>
      <c r="G26190" s="147"/>
      <c r="H26190" s="146"/>
      <c r="J26190" s="146"/>
      <c r="L26190" s="150"/>
      <c r="N26190" s="163"/>
      <c r="O26190" s="146"/>
      <c r="P26190" s="146"/>
      <c r="Q26190" s="146"/>
      <c r="R26190" s="34"/>
      <c r="S26190" s="35"/>
      <c r="T26190" s="147"/>
    </row>
    <row r="26191">
      <c r="A26191" s="147"/>
      <c r="B26191" s="64"/>
      <c r="C26191" s="147" t="s">
        <v>217</v>
      </c>
      <c r="E26191" s="161"/>
      <c r="F26191" s="162"/>
      <c r="G26191" s="147"/>
      <c r="H26191" s="146"/>
      <c r="J26191" s="146"/>
      <c r="L26191" s="150"/>
      <c r="N26191" s="163"/>
      <c r="O26191" s="146"/>
      <c r="P26191" s="146"/>
      <c r="Q26191" s="146"/>
      <c r="R26191" s="34"/>
      <c r="S26191" s="35"/>
      <c r="T26191" s="147"/>
    </row>
    <row r="26192">
      <c r="A26192" s="147"/>
      <c r="B26192" s="64"/>
      <c r="C26192" s="147" t="s">
        <v>217</v>
      </c>
      <c r="E26192" s="161"/>
      <c r="F26192" s="162"/>
      <c r="G26192" s="147"/>
      <c r="H26192" s="146"/>
      <c r="J26192" s="146"/>
      <c r="L26192" s="150"/>
      <c r="N26192" s="163"/>
      <c r="O26192" s="146"/>
      <c r="P26192" s="146"/>
      <c r="Q26192" s="146"/>
      <c r="R26192" s="34"/>
      <c r="S26192" s="35"/>
      <c r="T26192" s="147"/>
    </row>
    <row r="26193">
      <c r="A26193" s="147"/>
      <c r="B26193" s="64"/>
      <c r="C26193" s="147" t="s">
        <v>217</v>
      </c>
      <c r="E26193" s="161"/>
      <c r="F26193" s="162"/>
      <c r="G26193" s="147"/>
      <c r="H26193" s="146"/>
      <c r="J26193" s="146"/>
      <c r="L26193" s="150"/>
      <c r="N26193" s="163"/>
      <c r="O26193" s="146"/>
      <c r="P26193" s="146"/>
      <c r="Q26193" s="146"/>
      <c r="R26193" s="34"/>
      <c r="S26193" s="35"/>
      <c r="T26193" s="147"/>
    </row>
    <row r="26194">
      <c r="A26194" s="147"/>
      <c r="B26194" s="64"/>
      <c r="C26194" s="147" t="s">
        <v>217</v>
      </c>
      <c r="E26194" s="161"/>
      <c r="F26194" s="162"/>
      <c r="G26194" s="147"/>
      <c r="H26194" s="146"/>
      <c r="J26194" s="146"/>
      <c r="L26194" s="150"/>
      <c r="N26194" s="163"/>
      <c r="O26194" s="146"/>
      <c r="P26194" s="146"/>
      <c r="Q26194" s="146"/>
      <c r="R26194" s="34"/>
      <c r="S26194" s="35"/>
      <c r="T26194" s="147"/>
    </row>
    <row r="26195">
      <c r="A26195" s="147"/>
      <c r="B26195" s="64"/>
      <c r="C26195" s="147" t="s">
        <v>217</v>
      </c>
      <c r="E26195" s="161"/>
      <c r="F26195" s="162"/>
      <c r="G26195" s="147"/>
      <c r="H26195" s="146"/>
      <c r="J26195" s="146"/>
      <c r="L26195" s="150"/>
      <c r="N26195" s="163"/>
      <c r="O26195" s="146"/>
      <c r="P26195" s="146"/>
      <c r="Q26195" s="146"/>
      <c r="R26195" s="34"/>
      <c r="S26195" s="35"/>
      <c r="T26195" s="147"/>
    </row>
    <row r="26196">
      <c r="A26196" s="147"/>
      <c r="B26196" s="64"/>
      <c r="C26196" s="147" t="s">
        <v>217</v>
      </c>
      <c r="E26196" s="161"/>
      <c r="F26196" s="162"/>
      <c r="G26196" s="147"/>
      <c r="H26196" s="146"/>
      <c r="J26196" s="146"/>
      <c r="L26196" s="150"/>
      <c r="N26196" s="163"/>
      <c r="O26196" s="146"/>
      <c r="P26196" s="146"/>
      <c r="Q26196" s="146"/>
      <c r="R26196" s="34"/>
      <c r="S26196" s="35"/>
      <c r="T26196" s="147"/>
    </row>
    <row r="26197">
      <c r="A26197" s="147"/>
      <c r="B26197" s="64"/>
      <c r="C26197" s="147" t="s">
        <v>217</v>
      </c>
      <c r="E26197" s="161"/>
      <c r="F26197" s="162"/>
      <c r="G26197" s="147"/>
      <c r="H26197" s="146"/>
      <c r="J26197" s="146"/>
      <c r="L26197" s="150"/>
      <c r="N26197" s="163"/>
      <c r="O26197" s="146"/>
      <c r="P26197" s="146"/>
      <c r="Q26197" s="146"/>
      <c r="R26197" s="34"/>
      <c r="S26197" s="35"/>
      <c r="T26197" s="147"/>
    </row>
    <row r="26198">
      <c r="A26198" s="147"/>
      <c r="B26198" s="64"/>
      <c r="C26198" s="147" t="s">
        <v>217</v>
      </c>
      <c r="E26198" s="161"/>
      <c r="F26198" s="162"/>
      <c r="G26198" s="147"/>
      <c r="H26198" s="146"/>
      <c r="J26198" s="146"/>
      <c r="L26198" s="150"/>
      <c r="N26198" s="163"/>
      <c r="O26198" s="146"/>
      <c r="P26198" s="146"/>
      <c r="Q26198" s="146"/>
      <c r="R26198" s="34"/>
      <c r="S26198" s="35"/>
      <c r="T26198" s="147"/>
    </row>
    <row r="26199">
      <c r="A26199" s="147"/>
      <c r="B26199" s="64"/>
      <c r="C26199" s="147" t="s">
        <v>217</v>
      </c>
      <c r="E26199" s="161"/>
      <c r="F26199" s="162"/>
      <c r="G26199" s="147"/>
      <c r="H26199" s="146"/>
      <c r="J26199" s="146"/>
      <c r="L26199" s="150"/>
      <c r="N26199" s="163"/>
      <c r="O26199" s="146"/>
      <c r="P26199" s="146"/>
      <c r="Q26199" s="146"/>
      <c r="R26199" s="34"/>
      <c r="S26199" s="35"/>
      <c r="T26199" s="147"/>
    </row>
    <row r="26200">
      <c r="A26200" s="147"/>
      <c r="B26200" s="64"/>
      <c r="C26200" s="147" t="s">
        <v>217</v>
      </c>
      <c r="E26200" s="161"/>
      <c r="F26200" s="162"/>
      <c r="G26200" s="147"/>
      <c r="H26200" s="146"/>
      <c r="J26200" s="146"/>
      <c r="L26200" s="150"/>
      <c r="N26200" s="163"/>
      <c r="O26200" s="146"/>
      <c r="P26200" s="146"/>
      <c r="Q26200" s="146"/>
      <c r="R26200" s="34"/>
      <c r="S26200" s="35"/>
      <c r="T26200" s="147"/>
    </row>
    <row r="26201">
      <c r="A26201" s="147"/>
      <c r="B26201" s="64"/>
      <c r="C26201" s="147" t="s">
        <v>217</v>
      </c>
      <c r="E26201" s="161"/>
      <c r="F26201" s="162"/>
      <c r="G26201" s="147"/>
      <c r="H26201" s="146"/>
      <c r="J26201" s="146"/>
      <c r="L26201" s="150"/>
      <c r="N26201" s="163"/>
      <c r="O26201" s="146"/>
      <c r="P26201" s="146"/>
      <c r="Q26201" s="146"/>
      <c r="R26201" s="34"/>
      <c r="S26201" s="35"/>
      <c r="T26201" s="147"/>
    </row>
    <row r="26202">
      <c r="A26202" s="147"/>
      <c r="B26202" s="64"/>
      <c r="C26202" s="147" t="s">
        <v>217</v>
      </c>
      <c r="E26202" s="161"/>
      <c r="F26202" s="162"/>
      <c r="G26202" s="147"/>
      <c r="H26202" s="146"/>
      <c r="J26202" s="146"/>
      <c r="L26202" s="150"/>
      <c r="N26202" s="163"/>
      <c r="O26202" s="146"/>
      <c r="P26202" s="146"/>
      <c r="Q26202" s="146"/>
      <c r="R26202" s="34"/>
      <c r="S26202" s="35"/>
      <c r="T26202" s="147"/>
    </row>
    <row r="26203">
      <c r="A26203" s="147"/>
      <c r="B26203" s="64"/>
      <c r="C26203" s="147" t="s">
        <v>217</v>
      </c>
      <c r="E26203" s="161"/>
      <c r="F26203" s="162"/>
      <c r="G26203" s="147"/>
      <c r="H26203" s="146"/>
      <c r="J26203" s="146"/>
      <c r="L26203" s="150"/>
      <c r="N26203" s="163"/>
      <c r="O26203" s="146"/>
      <c r="P26203" s="146"/>
      <c r="Q26203" s="146"/>
      <c r="R26203" s="34"/>
      <c r="S26203" s="35"/>
      <c r="T26203" s="147"/>
    </row>
    <row r="26204">
      <c r="A26204" s="147"/>
      <c r="B26204" s="64"/>
      <c r="C26204" s="147" t="s">
        <v>217</v>
      </c>
      <c r="E26204" s="161"/>
      <c r="F26204" s="162"/>
      <c r="G26204" s="147"/>
      <c r="H26204" s="146"/>
      <c r="J26204" s="146"/>
      <c r="L26204" s="150"/>
      <c r="N26204" s="163"/>
      <c r="O26204" s="146"/>
      <c r="P26204" s="146"/>
      <c r="Q26204" s="146"/>
      <c r="R26204" s="34"/>
      <c r="S26204" s="35"/>
      <c r="T26204" s="147"/>
    </row>
    <row r="26205">
      <c r="A26205" s="147"/>
      <c r="B26205" s="64"/>
      <c r="C26205" s="147" t="s">
        <v>217</v>
      </c>
      <c r="E26205" s="161"/>
      <c r="F26205" s="162"/>
      <c r="G26205" s="147"/>
      <c r="H26205" s="146"/>
      <c r="J26205" s="146"/>
      <c r="L26205" s="150"/>
      <c r="N26205" s="163"/>
      <c r="O26205" s="146"/>
      <c r="P26205" s="146"/>
      <c r="Q26205" s="146"/>
      <c r="R26205" s="34"/>
      <c r="S26205" s="35"/>
      <c r="T26205" s="147"/>
    </row>
    <row r="26206">
      <c r="A26206" s="147"/>
      <c r="B26206" s="64"/>
      <c r="C26206" s="147" t="s">
        <v>217</v>
      </c>
      <c r="E26206" s="161"/>
      <c r="F26206" s="162"/>
      <c r="G26206" s="147"/>
      <c r="H26206" s="146"/>
      <c r="J26206" s="146"/>
      <c r="L26206" s="150"/>
      <c r="N26206" s="163"/>
      <c r="O26206" s="146"/>
      <c r="P26206" s="146"/>
      <c r="Q26206" s="146"/>
      <c r="R26206" s="34"/>
      <c r="S26206" s="35"/>
      <c r="T26206" s="147"/>
    </row>
    <row r="26207">
      <c r="A26207" s="147"/>
      <c r="B26207" s="64"/>
      <c r="C26207" s="147" t="s">
        <v>217</v>
      </c>
      <c r="E26207" s="161"/>
      <c r="F26207" s="162"/>
      <c r="G26207" s="147"/>
      <c r="H26207" s="146"/>
      <c r="J26207" s="146"/>
      <c r="L26207" s="150"/>
      <c r="N26207" s="163"/>
      <c r="O26207" s="146"/>
      <c r="P26207" s="146"/>
      <c r="Q26207" s="146"/>
      <c r="R26207" s="34"/>
      <c r="S26207" s="35"/>
      <c r="T26207" s="147"/>
    </row>
    <row r="26208">
      <c r="A26208" s="147"/>
      <c r="B26208" s="64"/>
      <c r="C26208" s="147" t="s">
        <v>217</v>
      </c>
      <c r="E26208" s="161"/>
      <c r="F26208" s="162"/>
      <c r="G26208" s="147"/>
      <c r="H26208" s="146"/>
      <c r="J26208" s="146"/>
      <c r="L26208" s="150"/>
      <c r="N26208" s="163"/>
      <c r="O26208" s="146"/>
      <c r="P26208" s="146"/>
      <c r="Q26208" s="146"/>
      <c r="R26208" s="34"/>
      <c r="S26208" s="35"/>
      <c r="T26208" s="147"/>
    </row>
    <row r="26209">
      <c r="A26209" s="147"/>
      <c r="B26209" s="64"/>
      <c r="C26209" s="147" t="s">
        <v>217</v>
      </c>
      <c r="E26209" s="161"/>
      <c r="F26209" s="162"/>
      <c r="G26209" s="147"/>
      <c r="H26209" s="146"/>
      <c r="J26209" s="146"/>
      <c r="L26209" s="150"/>
      <c r="N26209" s="163"/>
      <c r="O26209" s="146"/>
      <c r="P26209" s="146"/>
      <c r="Q26209" s="146"/>
      <c r="R26209" s="34"/>
      <c r="S26209" s="35"/>
      <c r="T26209" s="147"/>
    </row>
    <row r="26210">
      <c r="A26210" s="147"/>
      <c r="B26210" s="64"/>
      <c r="C26210" s="147" t="s">
        <v>217</v>
      </c>
      <c r="E26210" s="161"/>
      <c r="F26210" s="162"/>
      <c r="G26210" s="147"/>
      <c r="H26210" s="146"/>
      <c r="J26210" s="146"/>
      <c r="L26210" s="150"/>
      <c r="N26210" s="163"/>
      <c r="O26210" s="146"/>
      <c r="P26210" s="146"/>
      <c r="Q26210" s="146"/>
      <c r="R26210" s="34"/>
      <c r="S26210" s="35"/>
      <c r="T26210" s="147"/>
    </row>
    <row r="26211">
      <c r="A26211" s="147"/>
      <c r="B26211" s="64"/>
      <c r="C26211" s="147" t="s">
        <v>217</v>
      </c>
      <c r="E26211" s="161"/>
      <c r="F26211" s="162"/>
      <c r="G26211" s="147"/>
      <c r="H26211" s="146"/>
      <c r="J26211" s="146"/>
      <c r="L26211" s="150"/>
      <c r="N26211" s="163"/>
      <c r="O26211" s="146"/>
      <c r="P26211" s="146"/>
      <c r="Q26211" s="146"/>
      <c r="R26211" s="34"/>
      <c r="S26211" s="35"/>
      <c r="T26211" s="147"/>
    </row>
    <row r="26212">
      <c r="A26212" s="147"/>
      <c r="B26212" s="64"/>
      <c r="C26212" s="147" t="s">
        <v>217</v>
      </c>
      <c r="E26212" s="161"/>
      <c r="F26212" s="162"/>
      <c r="G26212" s="147"/>
      <c r="H26212" s="146"/>
      <c r="J26212" s="146"/>
      <c r="L26212" s="150"/>
      <c r="N26212" s="163"/>
      <c r="O26212" s="146"/>
      <c r="P26212" s="146"/>
      <c r="Q26212" s="146"/>
      <c r="R26212" s="34"/>
      <c r="S26212" s="35"/>
      <c r="T26212" s="147"/>
    </row>
    <row r="26213">
      <c r="A26213" s="147"/>
      <c r="B26213" s="64"/>
      <c r="C26213" s="147" t="s">
        <v>217</v>
      </c>
      <c r="E26213" s="161"/>
      <c r="F26213" s="162"/>
      <c r="G26213" s="147"/>
      <c r="H26213" s="146"/>
      <c r="J26213" s="146"/>
      <c r="L26213" s="150"/>
      <c r="N26213" s="163"/>
      <c r="O26213" s="146"/>
      <c r="P26213" s="146"/>
      <c r="Q26213" s="146"/>
      <c r="R26213" s="34"/>
      <c r="S26213" s="35"/>
      <c r="T26213" s="147"/>
    </row>
    <row r="26214">
      <c r="A26214" s="147"/>
      <c r="B26214" s="64"/>
      <c r="C26214" s="147" t="s">
        <v>217</v>
      </c>
      <c r="E26214" s="161"/>
      <c r="F26214" s="162"/>
      <c r="G26214" s="147"/>
      <c r="H26214" s="146"/>
      <c r="J26214" s="146"/>
      <c r="L26214" s="150"/>
      <c r="N26214" s="163"/>
      <c r="O26214" s="146"/>
      <c r="P26214" s="146"/>
      <c r="Q26214" s="146"/>
      <c r="R26214" s="34"/>
      <c r="S26214" s="35"/>
      <c r="T26214" s="147"/>
    </row>
    <row r="26215">
      <c r="A26215" s="147"/>
      <c r="B26215" s="64"/>
      <c r="C26215" s="147" t="s">
        <v>217</v>
      </c>
      <c r="E26215" s="161"/>
      <c r="F26215" s="162"/>
      <c r="G26215" s="147"/>
      <c r="H26215" s="146"/>
      <c r="J26215" s="146"/>
      <c r="L26215" s="150"/>
      <c r="N26215" s="163"/>
      <c r="O26215" s="146"/>
      <c r="P26215" s="146"/>
      <c r="Q26215" s="146"/>
      <c r="R26215" s="34"/>
      <c r="S26215" s="35"/>
      <c r="T26215" s="147"/>
    </row>
    <row r="26216">
      <c r="A26216" s="147"/>
      <c r="B26216" s="64"/>
      <c r="C26216" s="147" t="s">
        <v>217</v>
      </c>
      <c r="E26216" s="161"/>
      <c r="F26216" s="162"/>
      <c r="G26216" s="147"/>
      <c r="H26216" s="146"/>
      <c r="J26216" s="146"/>
      <c r="L26216" s="150"/>
      <c r="N26216" s="163"/>
      <c r="O26216" s="146"/>
      <c r="P26216" s="146"/>
      <c r="Q26216" s="146"/>
      <c r="R26216" s="34"/>
      <c r="S26216" s="35"/>
      <c r="T26216" s="147"/>
    </row>
    <row r="26217">
      <c r="A26217" s="147"/>
      <c r="B26217" s="64"/>
      <c r="C26217" s="147" t="s">
        <v>217</v>
      </c>
      <c r="E26217" s="161"/>
      <c r="F26217" s="162"/>
      <c r="G26217" s="147"/>
      <c r="H26217" s="146"/>
      <c r="J26217" s="146"/>
      <c r="L26217" s="150"/>
      <c r="N26217" s="163"/>
      <c r="O26217" s="146"/>
      <c r="P26217" s="146"/>
      <c r="Q26217" s="146"/>
      <c r="R26217" s="34"/>
      <c r="S26217" s="35"/>
      <c r="T26217" s="147"/>
    </row>
    <row r="26218">
      <c r="A26218" s="147"/>
      <c r="B26218" s="64"/>
      <c r="C26218" s="147" t="s">
        <v>217</v>
      </c>
      <c r="E26218" s="161"/>
      <c r="F26218" s="162"/>
      <c r="G26218" s="147"/>
      <c r="H26218" s="146"/>
      <c r="J26218" s="146"/>
      <c r="L26218" s="150"/>
      <c r="N26218" s="163"/>
      <c r="O26218" s="146"/>
      <c r="P26218" s="146"/>
      <c r="Q26218" s="146"/>
      <c r="R26218" s="34"/>
      <c r="S26218" s="35"/>
      <c r="T26218" s="147"/>
    </row>
    <row r="26219">
      <c r="A26219" s="147"/>
      <c r="B26219" s="64"/>
      <c r="C26219" s="147" t="s">
        <v>217</v>
      </c>
      <c r="E26219" s="161"/>
      <c r="F26219" s="162"/>
      <c r="G26219" s="147"/>
      <c r="H26219" s="146"/>
      <c r="J26219" s="146"/>
      <c r="L26219" s="150"/>
      <c r="N26219" s="163"/>
      <c r="O26219" s="146"/>
      <c r="P26219" s="146"/>
      <c r="Q26219" s="146"/>
      <c r="R26219" s="34"/>
      <c r="S26219" s="35"/>
      <c r="T26219" s="147"/>
    </row>
    <row r="26220">
      <c r="A26220" s="147"/>
      <c r="B26220" s="64"/>
      <c r="C26220" s="147" t="s">
        <v>217</v>
      </c>
      <c r="E26220" s="161"/>
      <c r="F26220" s="162"/>
      <c r="G26220" s="147"/>
      <c r="H26220" s="146"/>
      <c r="J26220" s="146"/>
      <c r="L26220" s="150"/>
      <c r="N26220" s="163"/>
      <c r="O26220" s="146"/>
      <c r="P26220" s="146"/>
      <c r="Q26220" s="146"/>
      <c r="R26220" s="34"/>
      <c r="S26220" s="35"/>
      <c r="T26220" s="147"/>
    </row>
    <row r="26221">
      <c r="A26221" s="147"/>
      <c r="B26221" s="64"/>
      <c r="C26221" s="147" t="s">
        <v>217</v>
      </c>
      <c r="E26221" s="161"/>
      <c r="F26221" s="162"/>
      <c r="G26221" s="147"/>
      <c r="H26221" s="146"/>
      <c r="J26221" s="146"/>
      <c r="L26221" s="150"/>
      <c r="N26221" s="163"/>
      <c r="O26221" s="146"/>
      <c r="P26221" s="146"/>
      <c r="Q26221" s="146"/>
      <c r="R26221" s="34"/>
      <c r="S26221" s="35"/>
      <c r="T26221" s="147"/>
    </row>
    <row r="26222">
      <c r="A26222" s="147"/>
      <c r="B26222" s="64"/>
      <c r="C26222" s="147" t="s">
        <v>217</v>
      </c>
      <c r="E26222" s="161"/>
      <c r="F26222" s="162"/>
      <c r="G26222" s="147"/>
      <c r="H26222" s="146"/>
      <c r="J26222" s="146"/>
      <c r="L26222" s="150"/>
      <c r="N26222" s="163"/>
      <c r="O26222" s="146"/>
      <c r="P26222" s="146"/>
      <c r="Q26222" s="146"/>
      <c r="R26222" s="34"/>
      <c r="S26222" s="35"/>
      <c r="T26222" s="147"/>
    </row>
    <row r="26223">
      <c r="A26223" s="147"/>
      <c r="B26223" s="64"/>
      <c r="C26223" s="147" t="s">
        <v>217</v>
      </c>
      <c r="E26223" s="161"/>
      <c r="F26223" s="162"/>
      <c r="G26223" s="147"/>
      <c r="H26223" s="146"/>
      <c r="J26223" s="146"/>
      <c r="L26223" s="150"/>
      <c r="N26223" s="163"/>
      <c r="O26223" s="146"/>
      <c r="P26223" s="146"/>
      <c r="Q26223" s="146"/>
      <c r="R26223" s="34"/>
      <c r="S26223" s="35"/>
      <c r="T26223" s="147"/>
    </row>
    <row r="26224">
      <c r="A26224" s="147"/>
      <c r="B26224" s="64"/>
      <c r="C26224" s="147" t="s">
        <v>217</v>
      </c>
      <c r="E26224" s="161"/>
      <c r="F26224" s="162"/>
      <c r="G26224" s="147"/>
      <c r="H26224" s="146"/>
      <c r="J26224" s="146"/>
      <c r="L26224" s="150"/>
      <c r="N26224" s="163"/>
      <c r="O26224" s="146"/>
      <c r="P26224" s="146"/>
      <c r="Q26224" s="146"/>
      <c r="R26224" s="34"/>
      <c r="S26224" s="35"/>
      <c r="T26224" s="147"/>
    </row>
    <row r="26225">
      <c r="A26225" s="147"/>
      <c r="B26225" s="64"/>
      <c r="C26225" s="147" t="s">
        <v>217</v>
      </c>
      <c r="E26225" s="161"/>
      <c r="F26225" s="162"/>
      <c r="G26225" s="147"/>
      <c r="H26225" s="146"/>
      <c r="J26225" s="146"/>
      <c r="L26225" s="150"/>
      <c r="N26225" s="163"/>
      <c r="O26225" s="146"/>
      <c r="P26225" s="146"/>
      <c r="Q26225" s="146"/>
      <c r="R26225" s="34"/>
      <c r="S26225" s="35"/>
      <c r="T26225" s="147"/>
    </row>
    <row r="26226">
      <c r="A26226" s="147"/>
      <c r="B26226" s="64"/>
      <c r="C26226" s="147" t="s">
        <v>217</v>
      </c>
      <c r="E26226" s="161"/>
      <c r="F26226" s="162"/>
      <c r="G26226" s="147"/>
      <c r="H26226" s="146"/>
      <c r="J26226" s="146"/>
      <c r="L26226" s="150"/>
      <c r="N26226" s="163"/>
      <c r="O26226" s="146"/>
      <c r="P26226" s="146"/>
      <c r="Q26226" s="146"/>
      <c r="R26226" s="34"/>
      <c r="S26226" s="35"/>
      <c r="T26226" s="147"/>
    </row>
    <row r="26227">
      <c r="A26227" s="147"/>
      <c r="B26227" s="64"/>
      <c r="C26227" s="147" t="s">
        <v>217</v>
      </c>
      <c r="E26227" s="161"/>
      <c r="F26227" s="162"/>
      <c r="G26227" s="147"/>
      <c r="H26227" s="146"/>
      <c r="J26227" s="146"/>
      <c r="L26227" s="150"/>
      <c r="N26227" s="163"/>
      <c r="O26227" s="146"/>
      <c r="P26227" s="146"/>
      <c r="Q26227" s="146"/>
      <c r="R26227" s="34"/>
      <c r="S26227" s="35"/>
      <c r="T26227" s="147"/>
    </row>
    <row r="26228">
      <c r="A26228" s="147"/>
      <c r="B26228" s="64"/>
      <c r="C26228" s="147" t="s">
        <v>217</v>
      </c>
      <c r="E26228" s="161"/>
      <c r="F26228" s="162"/>
      <c r="G26228" s="147"/>
      <c r="H26228" s="146"/>
      <c r="J26228" s="146"/>
      <c r="L26228" s="150"/>
      <c r="N26228" s="163"/>
      <c r="O26228" s="146"/>
      <c r="P26228" s="146"/>
      <c r="Q26228" s="146"/>
      <c r="R26228" s="34"/>
      <c r="S26228" s="35"/>
      <c r="T26228" s="147"/>
    </row>
    <row r="26229">
      <c r="A26229" s="147"/>
      <c r="B26229" s="64"/>
      <c r="C26229" s="147" t="s">
        <v>217</v>
      </c>
      <c r="E26229" s="161"/>
      <c r="F26229" s="162"/>
      <c r="G26229" s="147"/>
      <c r="H26229" s="146"/>
      <c r="J26229" s="146"/>
      <c r="L26229" s="150"/>
      <c r="N26229" s="163"/>
      <c r="O26229" s="146"/>
      <c r="P26229" s="146"/>
      <c r="Q26229" s="146"/>
      <c r="R26229" s="34"/>
      <c r="S26229" s="35"/>
      <c r="T26229" s="147"/>
    </row>
    <row r="26230">
      <c r="A26230" s="147"/>
      <c r="B26230" s="64"/>
      <c r="C26230" s="147" t="s">
        <v>217</v>
      </c>
      <c r="E26230" s="161"/>
      <c r="F26230" s="162"/>
      <c r="G26230" s="147"/>
      <c r="H26230" s="146"/>
      <c r="J26230" s="146"/>
      <c r="L26230" s="150"/>
      <c r="N26230" s="163"/>
      <c r="O26230" s="146"/>
      <c r="P26230" s="146"/>
      <c r="Q26230" s="146"/>
      <c r="R26230" s="34"/>
      <c r="S26230" s="35"/>
      <c r="T26230" s="147"/>
    </row>
    <row r="26231">
      <c r="A26231" s="147"/>
      <c r="B26231" s="64"/>
      <c r="C26231" s="147" t="s">
        <v>217</v>
      </c>
      <c r="E26231" s="161"/>
      <c r="F26231" s="162"/>
      <c r="G26231" s="147"/>
      <c r="H26231" s="146"/>
      <c r="J26231" s="146"/>
      <c r="L26231" s="150"/>
      <c r="N26231" s="163"/>
      <c r="O26231" s="146"/>
      <c r="P26231" s="146"/>
      <c r="Q26231" s="146"/>
      <c r="R26231" s="34"/>
      <c r="S26231" s="35"/>
      <c r="T26231" s="147"/>
    </row>
    <row r="26232">
      <c r="A26232" s="147"/>
      <c r="B26232" s="64"/>
      <c r="C26232" s="147" t="s">
        <v>217</v>
      </c>
      <c r="E26232" s="161"/>
      <c r="F26232" s="162"/>
      <c r="G26232" s="147"/>
      <c r="H26232" s="146"/>
      <c r="J26232" s="146"/>
      <c r="L26232" s="150"/>
      <c r="N26232" s="163"/>
      <c r="O26232" s="146"/>
      <c r="P26232" s="146"/>
      <c r="Q26232" s="146"/>
      <c r="R26232" s="34"/>
      <c r="S26232" s="35"/>
      <c r="T26232" s="147"/>
    </row>
    <row r="26233">
      <c r="A26233" s="147"/>
      <c r="B26233" s="64"/>
      <c r="C26233" s="147" t="s">
        <v>217</v>
      </c>
      <c r="E26233" s="161"/>
      <c r="F26233" s="162"/>
      <c r="G26233" s="147"/>
      <c r="H26233" s="146"/>
      <c r="J26233" s="146"/>
      <c r="L26233" s="150"/>
      <c r="N26233" s="163"/>
      <c r="O26233" s="146"/>
      <c r="P26233" s="146"/>
      <c r="Q26233" s="146"/>
      <c r="R26233" s="34"/>
      <c r="S26233" s="35"/>
      <c r="T26233" s="147"/>
    </row>
    <row r="26234">
      <c r="A26234" s="147"/>
      <c r="B26234" s="64"/>
      <c r="C26234" s="147" t="s">
        <v>217</v>
      </c>
      <c r="E26234" s="161"/>
      <c r="F26234" s="162"/>
      <c r="G26234" s="147"/>
      <c r="H26234" s="146"/>
      <c r="J26234" s="146"/>
      <c r="L26234" s="150"/>
      <c r="N26234" s="163"/>
      <c r="O26234" s="146"/>
      <c r="P26234" s="146"/>
      <c r="Q26234" s="146"/>
      <c r="R26234" s="34"/>
      <c r="S26234" s="35"/>
      <c r="T26234" s="147"/>
    </row>
    <row r="26235">
      <c r="A26235" s="147"/>
      <c r="B26235" s="64"/>
      <c r="C26235" s="147" t="s">
        <v>217</v>
      </c>
      <c r="E26235" s="161"/>
      <c r="F26235" s="162"/>
      <c r="G26235" s="147"/>
      <c r="H26235" s="146"/>
      <c r="J26235" s="146"/>
      <c r="L26235" s="150"/>
      <c r="N26235" s="163"/>
      <c r="O26235" s="146"/>
      <c r="P26235" s="146"/>
      <c r="Q26235" s="146"/>
      <c r="R26235" s="34"/>
      <c r="S26235" s="35"/>
      <c r="T26235" s="147"/>
    </row>
    <row r="26236">
      <c r="A26236" s="147"/>
      <c r="B26236" s="64"/>
      <c r="C26236" s="147" t="s">
        <v>217</v>
      </c>
      <c r="E26236" s="161"/>
      <c r="F26236" s="162"/>
      <c r="G26236" s="147"/>
      <c r="H26236" s="146"/>
      <c r="J26236" s="146"/>
      <c r="L26236" s="150"/>
      <c r="N26236" s="163"/>
      <c r="O26236" s="146"/>
      <c r="P26236" s="146"/>
      <c r="Q26236" s="146"/>
      <c r="R26236" s="34"/>
      <c r="S26236" s="35"/>
      <c r="T26236" s="147"/>
    </row>
    <row r="26237">
      <c r="A26237" s="147"/>
      <c r="B26237" s="64"/>
      <c r="C26237" s="147" t="s">
        <v>217</v>
      </c>
      <c r="E26237" s="161"/>
      <c r="F26237" s="162"/>
      <c r="G26237" s="147"/>
      <c r="H26237" s="146"/>
      <c r="J26237" s="146"/>
      <c r="L26237" s="150"/>
      <c r="N26237" s="163"/>
      <c r="O26237" s="146"/>
      <c r="P26237" s="146"/>
      <c r="Q26237" s="146"/>
      <c r="R26237" s="34"/>
      <c r="S26237" s="35"/>
      <c r="T26237" s="147"/>
    </row>
    <row r="26238">
      <c r="A26238" s="147"/>
      <c r="B26238" s="64"/>
      <c r="C26238" s="147" t="s">
        <v>217</v>
      </c>
      <c r="E26238" s="161"/>
      <c r="F26238" s="162"/>
      <c r="G26238" s="147"/>
      <c r="H26238" s="146"/>
      <c r="J26238" s="146"/>
      <c r="L26238" s="150"/>
      <c r="N26238" s="163"/>
      <c r="O26238" s="146"/>
      <c r="P26238" s="146"/>
      <c r="Q26238" s="146"/>
      <c r="R26238" s="34"/>
      <c r="S26238" s="35"/>
      <c r="T26238" s="147"/>
    </row>
    <row r="26239">
      <c r="A26239" s="147"/>
      <c r="B26239" s="64"/>
      <c r="C26239" s="147" t="s">
        <v>217</v>
      </c>
      <c r="E26239" s="161"/>
      <c r="F26239" s="162"/>
      <c r="G26239" s="147"/>
      <c r="H26239" s="146"/>
      <c r="J26239" s="146"/>
      <c r="L26239" s="150"/>
      <c r="N26239" s="163"/>
      <c r="O26239" s="146"/>
      <c r="P26239" s="146"/>
      <c r="Q26239" s="146"/>
      <c r="R26239" s="34"/>
      <c r="S26239" s="35"/>
      <c r="T26239" s="147"/>
    </row>
    <row r="26240">
      <c r="A26240" s="147"/>
      <c r="B26240" s="64"/>
      <c r="C26240" s="147" t="s">
        <v>217</v>
      </c>
      <c r="E26240" s="161"/>
      <c r="F26240" s="162"/>
      <c r="G26240" s="147"/>
      <c r="H26240" s="146"/>
      <c r="J26240" s="146"/>
      <c r="L26240" s="150"/>
      <c r="N26240" s="163"/>
      <c r="O26240" s="146"/>
      <c r="P26240" s="146"/>
      <c r="Q26240" s="146"/>
      <c r="R26240" s="34"/>
      <c r="S26240" s="35"/>
      <c r="T26240" s="147"/>
    </row>
    <row r="26241">
      <c r="A26241" s="147"/>
      <c r="B26241" s="64"/>
      <c r="C26241" s="147" t="s">
        <v>217</v>
      </c>
      <c r="E26241" s="161"/>
      <c r="F26241" s="162"/>
      <c r="G26241" s="147"/>
      <c r="H26241" s="146"/>
      <c r="J26241" s="146"/>
      <c r="L26241" s="150"/>
      <c r="N26241" s="163"/>
      <c r="O26241" s="146"/>
      <c r="P26241" s="146"/>
      <c r="Q26241" s="146"/>
      <c r="R26241" s="34"/>
      <c r="S26241" s="35"/>
      <c r="T26241" s="147"/>
    </row>
    <row r="26242">
      <c r="A26242" s="147"/>
      <c r="B26242" s="64"/>
      <c r="C26242" s="147" t="s">
        <v>217</v>
      </c>
      <c r="E26242" s="161"/>
      <c r="F26242" s="162"/>
      <c r="G26242" s="147"/>
      <c r="H26242" s="146"/>
      <c r="J26242" s="146"/>
      <c r="L26242" s="150"/>
      <c r="N26242" s="163"/>
      <c r="O26242" s="146"/>
      <c r="P26242" s="146"/>
      <c r="Q26242" s="146"/>
      <c r="R26242" s="34"/>
      <c r="S26242" s="35"/>
      <c r="T26242" s="147"/>
    </row>
    <row r="26243">
      <c r="A26243" s="147"/>
      <c r="B26243" s="64"/>
      <c r="C26243" s="147" t="s">
        <v>217</v>
      </c>
      <c r="E26243" s="161"/>
      <c r="F26243" s="162"/>
      <c r="G26243" s="147"/>
      <c r="H26243" s="146"/>
      <c r="J26243" s="146"/>
      <c r="L26243" s="150"/>
      <c r="N26243" s="163"/>
      <c r="O26243" s="146"/>
      <c r="P26243" s="146"/>
      <c r="Q26243" s="146"/>
      <c r="R26243" s="34"/>
      <c r="S26243" s="35"/>
      <c r="T26243" s="147"/>
    </row>
    <row r="26244">
      <c r="A26244" s="147"/>
      <c r="B26244" s="64"/>
      <c r="C26244" s="147" t="s">
        <v>217</v>
      </c>
      <c r="E26244" s="161"/>
      <c r="F26244" s="162"/>
      <c r="G26244" s="147"/>
      <c r="H26244" s="146"/>
      <c r="J26244" s="146"/>
      <c r="L26244" s="150"/>
      <c r="N26244" s="163"/>
      <c r="O26244" s="146"/>
      <c r="P26244" s="146"/>
      <c r="Q26244" s="146"/>
      <c r="R26244" s="34"/>
      <c r="S26244" s="35"/>
      <c r="T26244" s="147"/>
    </row>
    <row r="26245">
      <c r="A26245" s="147"/>
      <c r="B26245" s="64"/>
      <c r="C26245" s="147" t="s">
        <v>217</v>
      </c>
      <c r="E26245" s="161"/>
      <c r="F26245" s="162"/>
      <c r="G26245" s="147"/>
      <c r="H26245" s="146"/>
      <c r="J26245" s="146"/>
      <c r="L26245" s="150"/>
      <c r="N26245" s="163"/>
      <c r="O26245" s="146"/>
      <c r="P26245" s="146"/>
      <c r="Q26245" s="146"/>
      <c r="R26245" s="34"/>
      <c r="S26245" s="35"/>
      <c r="T26245" s="147"/>
    </row>
    <row r="26246">
      <c r="A26246" s="147"/>
      <c r="B26246" s="64"/>
      <c r="C26246" s="147" t="s">
        <v>217</v>
      </c>
      <c r="E26246" s="161"/>
      <c r="F26246" s="162"/>
      <c r="G26246" s="147"/>
      <c r="H26246" s="146"/>
      <c r="J26246" s="146"/>
      <c r="L26246" s="150"/>
      <c r="N26246" s="163"/>
      <c r="O26246" s="146"/>
      <c r="P26246" s="146"/>
      <c r="Q26246" s="146"/>
      <c r="R26246" s="34"/>
      <c r="S26246" s="35"/>
      <c r="T26246" s="147"/>
    </row>
    <row r="26247">
      <c r="A26247" s="147"/>
      <c r="B26247" s="64"/>
      <c r="C26247" s="147" t="s">
        <v>217</v>
      </c>
      <c r="E26247" s="161"/>
      <c r="F26247" s="162"/>
      <c r="G26247" s="147"/>
      <c r="H26247" s="146"/>
      <c r="J26247" s="146"/>
      <c r="L26247" s="150"/>
      <c r="N26247" s="163"/>
      <c r="O26247" s="146"/>
      <c r="P26247" s="146"/>
      <c r="Q26247" s="146"/>
      <c r="R26247" s="34"/>
      <c r="S26247" s="35"/>
      <c r="T26247" s="147"/>
    </row>
    <row r="26248">
      <c r="A26248" s="147"/>
      <c r="B26248" s="64"/>
      <c r="C26248" s="147" t="s">
        <v>217</v>
      </c>
      <c r="E26248" s="161"/>
      <c r="F26248" s="162"/>
      <c r="G26248" s="147"/>
      <c r="H26248" s="146"/>
      <c r="J26248" s="146"/>
      <c r="L26248" s="150"/>
      <c r="N26248" s="163"/>
      <c r="O26248" s="146"/>
      <c r="P26248" s="146"/>
      <c r="Q26248" s="146"/>
      <c r="R26248" s="34"/>
      <c r="S26248" s="35"/>
      <c r="T26248" s="147"/>
    </row>
    <row r="26249">
      <c r="A26249" s="147"/>
      <c r="B26249" s="64"/>
      <c r="C26249" s="147" t="s">
        <v>217</v>
      </c>
      <c r="E26249" s="161"/>
      <c r="F26249" s="162"/>
      <c r="G26249" s="147"/>
      <c r="H26249" s="146"/>
      <c r="J26249" s="146"/>
      <c r="L26249" s="150"/>
      <c r="N26249" s="163"/>
      <c r="O26249" s="146"/>
      <c r="P26249" s="146"/>
      <c r="Q26249" s="146"/>
      <c r="R26249" s="34"/>
      <c r="S26249" s="35"/>
      <c r="T26249" s="147"/>
    </row>
    <row r="26250">
      <c r="A26250" s="147"/>
      <c r="B26250" s="64"/>
      <c r="C26250" s="147" t="s">
        <v>217</v>
      </c>
      <c r="E26250" s="161"/>
      <c r="F26250" s="162"/>
      <c r="G26250" s="147"/>
      <c r="H26250" s="146"/>
      <c r="J26250" s="146"/>
      <c r="L26250" s="150"/>
      <c r="N26250" s="163"/>
      <c r="O26250" s="146"/>
      <c r="P26250" s="146"/>
      <c r="Q26250" s="146"/>
      <c r="R26250" s="34"/>
      <c r="S26250" s="35"/>
      <c r="T26250" s="147"/>
    </row>
    <row r="26251">
      <c r="A26251" s="147"/>
      <c r="B26251" s="64"/>
      <c r="C26251" s="147" t="s">
        <v>217</v>
      </c>
      <c r="E26251" s="161"/>
      <c r="F26251" s="162"/>
      <c r="G26251" s="147"/>
      <c r="H26251" s="146"/>
      <c r="J26251" s="146"/>
      <c r="L26251" s="150"/>
      <c r="N26251" s="163"/>
      <c r="O26251" s="146"/>
      <c r="P26251" s="146"/>
      <c r="Q26251" s="146"/>
      <c r="R26251" s="34"/>
      <c r="S26251" s="35"/>
      <c r="T26251" s="147"/>
    </row>
    <row r="26252">
      <c r="A26252" s="147"/>
      <c r="B26252" s="64"/>
      <c r="C26252" s="147" t="s">
        <v>217</v>
      </c>
      <c r="E26252" s="161"/>
      <c r="F26252" s="162"/>
      <c r="G26252" s="147"/>
      <c r="H26252" s="146"/>
      <c r="J26252" s="146"/>
      <c r="L26252" s="150"/>
      <c r="N26252" s="163"/>
      <c r="O26252" s="146"/>
      <c r="P26252" s="146"/>
      <c r="Q26252" s="146"/>
      <c r="R26252" s="34"/>
      <c r="S26252" s="35"/>
      <c r="T26252" s="147"/>
    </row>
    <row r="26253">
      <c r="A26253" s="147"/>
      <c r="B26253" s="64"/>
      <c r="C26253" s="147" t="s">
        <v>217</v>
      </c>
      <c r="E26253" s="161"/>
      <c r="F26253" s="162"/>
      <c r="G26253" s="147"/>
      <c r="H26253" s="146"/>
      <c r="J26253" s="146"/>
      <c r="L26253" s="150"/>
      <c r="N26253" s="163"/>
      <c r="O26253" s="146"/>
      <c r="P26253" s="146"/>
      <c r="Q26253" s="146"/>
      <c r="R26253" s="34"/>
      <c r="S26253" s="35"/>
      <c r="T26253" s="147"/>
    </row>
    <row r="26254">
      <c r="A26254" s="147"/>
      <c r="B26254" s="64"/>
      <c r="C26254" s="147" t="s">
        <v>217</v>
      </c>
      <c r="E26254" s="161"/>
      <c r="F26254" s="162"/>
      <c r="G26254" s="147"/>
      <c r="H26254" s="146"/>
      <c r="J26254" s="146"/>
      <c r="L26254" s="150"/>
      <c r="N26254" s="163"/>
      <c r="O26254" s="146"/>
      <c r="P26254" s="146"/>
      <c r="Q26254" s="146"/>
      <c r="R26254" s="34"/>
      <c r="S26254" s="35"/>
      <c r="T26254" s="147"/>
    </row>
    <row r="26255">
      <c r="A26255" s="147"/>
      <c r="B26255" s="64"/>
      <c r="C26255" s="147" t="s">
        <v>217</v>
      </c>
      <c r="E26255" s="161"/>
      <c r="F26255" s="162"/>
      <c r="G26255" s="147"/>
      <c r="H26255" s="146"/>
      <c r="J26255" s="146"/>
      <c r="L26255" s="150"/>
      <c r="N26255" s="163"/>
      <c r="O26255" s="146"/>
      <c r="P26255" s="146"/>
      <c r="Q26255" s="146"/>
      <c r="R26255" s="34"/>
      <c r="S26255" s="35"/>
      <c r="T26255" s="147"/>
    </row>
    <row r="26256">
      <c r="A26256" s="147"/>
      <c r="B26256" s="64"/>
      <c r="C26256" s="147" t="s">
        <v>217</v>
      </c>
      <c r="E26256" s="161"/>
      <c r="F26256" s="162"/>
      <c r="G26256" s="147"/>
      <c r="H26256" s="146"/>
      <c r="J26256" s="146"/>
      <c r="L26256" s="150"/>
      <c r="N26256" s="163"/>
      <c r="O26256" s="146"/>
      <c r="P26256" s="146"/>
      <c r="Q26256" s="146"/>
      <c r="R26256" s="34"/>
      <c r="S26256" s="35"/>
      <c r="T26256" s="147"/>
    </row>
    <row r="26257">
      <c r="A26257" s="147"/>
      <c r="B26257" s="64"/>
      <c r="C26257" s="147" t="s">
        <v>217</v>
      </c>
      <c r="E26257" s="161"/>
      <c r="F26257" s="162"/>
      <c r="G26257" s="147"/>
      <c r="H26257" s="146"/>
      <c r="J26257" s="146"/>
      <c r="L26257" s="150"/>
      <c r="N26257" s="163"/>
      <c r="O26257" s="146"/>
      <c r="P26257" s="146"/>
      <c r="Q26257" s="146"/>
      <c r="R26257" s="34"/>
      <c r="S26257" s="35"/>
      <c r="T26257" s="147"/>
    </row>
    <row r="26258">
      <c r="A26258" s="147"/>
      <c r="B26258" s="64"/>
      <c r="C26258" s="147" t="s">
        <v>217</v>
      </c>
      <c r="E26258" s="161"/>
      <c r="F26258" s="162"/>
      <c r="G26258" s="147"/>
      <c r="H26258" s="146"/>
      <c r="J26258" s="146"/>
      <c r="L26258" s="150"/>
      <c r="N26258" s="163"/>
      <c r="O26258" s="146"/>
      <c r="P26258" s="146"/>
      <c r="Q26258" s="146"/>
      <c r="R26258" s="34"/>
      <c r="S26258" s="35"/>
      <c r="T26258" s="147"/>
    </row>
    <row r="26259">
      <c r="A26259" s="147"/>
      <c r="B26259" s="64"/>
      <c r="C26259" s="147" t="s">
        <v>217</v>
      </c>
      <c r="E26259" s="161"/>
      <c r="F26259" s="162"/>
      <c r="G26259" s="147"/>
      <c r="H26259" s="146"/>
      <c r="J26259" s="146"/>
      <c r="L26259" s="150"/>
      <c r="N26259" s="163"/>
      <c r="O26259" s="146"/>
      <c r="P26259" s="146"/>
      <c r="Q26259" s="146"/>
      <c r="R26259" s="34"/>
      <c r="S26259" s="35"/>
      <c r="T26259" s="147"/>
    </row>
    <row r="26260">
      <c r="A26260" s="147"/>
      <c r="B26260" s="64"/>
      <c r="C26260" s="147" t="s">
        <v>217</v>
      </c>
      <c r="E26260" s="161"/>
      <c r="F26260" s="162"/>
      <c r="G26260" s="147"/>
      <c r="H26260" s="146"/>
      <c r="J26260" s="146"/>
      <c r="L26260" s="150"/>
      <c r="N26260" s="163"/>
      <c r="O26260" s="146"/>
      <c r="P26260" s="146"/>
      <c r="Q26260" s="146"/>
      <c r="R26260" s="34"/>
      <c r="S26260" s="35"/>
      <c r="T26260" s="147"/>
    </row>
    <row r="26261">
      <c r="A26261" s="147"/>
      <c r="B26261" s="64"/>
      <c r="C26261" s="147" t="s">
        <v>217</v>
      </c>
      <c r="E26261" s="161"/>
      <c r="F26261" s="162"/>
      <c r="G26261" s="147"/>
      <c r="H26261" s="146"/>
      <c r="J26261" s="146"/>
      <c r="L26261" s="150"/>
      <c r="N26261" s="163"/>
      <c r="O26261" s="146"/>
      <c r="P26261" s="146"/>
      <c r="Q26261" s="146"/>
      <c r="R26261" s="34"/>
      <c r="S26261" s="35"/>
      <c r="T26261" s="147"/>
    </row>
    <row r="26262">
      <c r="A26262" s="147"/>
      <c r="B26262" s="64"/>
      <c r="C26262" s="147" t="s">
        <v>217</v>
      </c>
      <c r="E26262" s="161"/>
      <c r="F26262" s="162"/>
      <c r="G26262" s="147"/>
      <c r="H26262" s="146"/>
      <c r="J26262" s="146"/>
      <c r="L26262" s="150"/>
      <c r="N26262" s="163"/>
      <c r="O26262" s="146"/>
      <c r="P26262" s="146"/>
      <c r="Q26262" s="146"/>
      <c r="R26262" s="34"/>
      <c r="S26262" s="35"/>
      <c r="T26262" s="147"/>
    </row>
    <row r="26263">
      <c r="A26263" s="147"/>
      <c r="B26263" s="64"/>
      <c r="C26263" s="147" t="s">
        <v>217</v>
      </c>
      <c r="E26263" s="161"/>
      <c r="F26263" s="162"/>
      <c r="G26263" s="147"/>
      <c r="H26263" s="146"/>
      <c r="J26263" s="146"/>
      <c r="L26263" s="150"/>
      <c r="N26263" s="163"/>
      <c r="O26263" s="146"/>
      <c r="P26263" s="146"/>
      <c r="Q26263" s="146"/>
      <c r="R26263" s="34"/>
      <c r="S26263" s="35"/>
      <c r="T26263" s="147"/>
    </row>
    <row r="26264">
      <c r="A26264" s="147"/>
      <c r="B26264" s="64"/>
      <c r="C26264" s="147" t="s">
        <v>217</v>
      </c>
      <c r="E26264" s="161"/>
      <c r="F26264" s="162"/>
      <c r="G26264" s="147"/>
      <c r="H26264" s="146"/>
      <c r="J26264" s="146"/>
      <c r="L26264" s="150"/>
      <c r="N26264" s="163"/>
      <c r="O26264" s="146"/>
      <c r="P26264" s="146"/>
      <c r="Q26264" s="146"/>
      <c r="R26264" s="34"/>
      <c r="S26264" s="35"/>
      <c r="T26264" s="147"/>
    </row>
    <row r="26265">
      <c r="A26265" s="147"/>
      <c r="B26265" s="64"/>
      <c r="C26265" s="147" t="s">
        <v>217</v>
      </c>
      <c r="E26265" s="161"/>
      <c r="F26265" s="162"/>
      <c r="G26265" s="147"/>
      <c r="H26265" s="146"/>
      <c r="J26265" s="146"/>
      <c r="L26265" s="150"/>
      <c r="N26265" s="163"/>
      <c r="O26265" s="146"/>
      <c r="P26265" s="146"/>
      <c r="Q26265" s="146"/>
      <c r="R26265" s="34"/>
      <c r="S26265" s="35"/>
      <c r="T26265" s="147"/>
    </row>
    <row r="26266">
      <c r="A26266" s="147"/>
      <c r="B26266" s="64"/>
      <c r="C26266" s="147" t="s">
        <v>217</v>
      </c>
      <c r="E26266" s="161"/>
      <c r="F26266" s="162"/>
      <c r="G26266" s="147"/>
      <c r="H26266" s="146"/>
      <c r="J26266" s="146"/>
      <c r="L26266" s="150"/>
      <c r="N26266" s="163"/>
      <c r="O26266" s="146"/>
      <c r="P26266" s="146"/>
      <c r="Q26266" s="146"/>
      <c r="R26266" s="34"/>
      <c r="S26266" s="35"/>
      <c r="T26266" s="147"/>
    </row>
    <row r="26267">
      <c r="A26267" s="147"/>
      <c r="B26267" s="64"/>
      <c r="C26267" s="147" t="s">
        <v>217</v>
      </c>
      <c r="E26267" s="161"/>
      <c r="F26267" s="162"/>
      <c r="G26267" s="147"/>
      <c r="H26267" s="146"/>
      <c r="J26267" s="146"/>
      <c r="L26267" s="150"/>
      <c r="N26267" s="163"/>
      <c r="O26267" s="146"/>
      <c r="P26267" s="146"/>
      <c r="Q26267" s="146"/>
      <c r="R26267" s="34"/>
      <c r="S26267" s="35"/>
      <c r="T26267" s="147"/>
    </row>
    <row r="26268">
      <c r="A26268" s="147"/>
      <c r="B26268" s="64"/>
      <c r="C26268" s="147" t="s">
        <v>217</v>
      </c>
      <c r="E26268" s="161"/>
      <c r="F26268" s="162"/>
      <c r="G26268" s="147"/>
      <c r="H26268" s="146"/>
      <c r="J26268" s="146"/>
      <c r="L26268" s="150"/>
      <c r="N26268" s="163"/>
      <c r="O26268" s="146"/>
      <c r="P26268" s="146"/>
      <c r="Q26268" s="146"/>
      <c r="R26268" s="34"/>
      <c r="S26268" s="35"/>
      <c r="T26268" s="147"/>
    </row>
    <row r="26269">
      <c r="A26269" s="147"/>
      <c r="B26269" s="64"/>
      <c r="C26269" s="147" t="s">
        <v>217</v>
      </c>
      <c r="E26269" s="161"/>
      <c r="F26269" s="162"/>
      <c r="G26269" s="147"/>
      <c r="H26269" s="146"/>
      <c r="J26269" s="146"/>
      <c r="L26269" s="150"/>
      <c r="N26269" s="163"/>
      <c r="O26269" s="146"/>
      <c r="P26269" s="146"/>
      <c r="Q26269" s="146"/>
      <c r="R26269" s="34"/>
      <c r="S26269" s="35"/>
      <c r="T26269" s="147"/>
    </row>
    <row r="26270">
      <c r="A26270" s="147"/>
      <c r="B26270" s="64"/>
      <c r="C26270" s="147" t="s">
        <v>217</v>
      </c>
      <c r="E26270" s="161"/>
      <c r="F26270" s="162"/>
      <c r="G26270" s="147"/>
      <c r="H26270" s="146"/>
      <c r="J26270" s="146"/>
      <c r="L26270" s="150"/>
      <c r="N26270" s="163"/>
      <c r="O26270" s="146"/>
      <c r="P26270" s="146"/>
      <c r="Q26270" s="146"/>
      <c r="R26270" s="34"/>
      <c r="S26270" s="35"/>
      <c r="T26270" s="147"/>
    </row>
    <row r="26271">
      <c r="A26271" s="147"/>
      <c r="B26271" s="64"/>
      <c r="C26271" s="147" t="s">
        <v>217</v>
      </c>
      <c r="E26271" s="161"/>
      <c r="F26271" s="162"/>
      <c r="G26271" s="147"/>
      <c r="H26271" s="146"/>
      <c r="J26271" s="146"/>
      <c r="L26271" s="150"/>
      <c r="N26271" s="163"/>
      <c r="O26271" s="146"/>
      <c r="P26271" s="146"/>
      <c r="Q26271" s="146"/>
      <c r="R26271" s="34"/>
      <c r="S26271" s="35"/>
      <c r="T26271" s="147"/>
    </row>
    <row r="26272">
      <c r="A26272" s="147"/>
      <c r="B26272" s="64"/>
      <c r="C26272" s="147" t="s">
        <v>217</v>
      </c>
      <c r="E26272" s="161"/>
      <c r="F26272" s="162"/>
      <c r="G26272" s="147"/>
      <c r="H26272" s="146"/>
      <c r="J26272" s="146"/>
      <c r="L26272" s="150"/>
      <c r="N26272" s="163"/>
      <c r="O26272" s="146"/>
      <c r="P26272" s="146"/>
      <c r="Q26272" s="146"/>
      <c r="R26272" s="34"/>
      <c r="S26272" s="35"/>
      <c r="T26272" s="147"/>
    </row>
    <row r="26273">
      <c r="A26273" s="147"/>
      <c r="B26273" s="64"/>
      <c r="C26273" s="147" t="s">
        <v>217</v>
      </c>
      <c r="E26273" s="161"/>
      <c r="F26273" s="162"/>
      <c r="G26273" s="147"/>
      <c r="H26273" s="146"/>
      <c r="J26273" s="146"/>
      <c r="L26273" s="150"/>
      <c r="N26273" s="163"/>
      <c r="O26273" s="146"/>
      <c r="P26273" s="146"/>
      <c r="Q26273" s="146"/>
      <c r="R26273" s="34"/>
      <c r="S26273" s="35"/>
      <c r="T26273" s="147"/>
    </row>
    <row r="26274">
      <c r="A26274" s="147"/>
      <c r="B26274" s="64"/>
      <c r="C26274" s="147" t="s">
        <v>217</v>
      </c>
      <c r="E26274" s="161"/>
      <c r="F26274" s="162"/>
      <c r="G26274" s="147"/>
      <c r="H26274" s="146"/>
      <c r="J26274" s="146"/>
      <c r="L26274" s="150"/>
      <c r="N26274" s="163"/>
      <c r="O26274" s="146"/>
      <c r="P26274" s="146"/>
      <c r="Q26274" s="146"/>
      <c r="R26274" s="34"/>
      <c r="S26274" s="35"/>
      <c r="T26274" s="147"/>
    </row>
    <row r="26275">
      <c r="A26275" s="147"/>
      <c r="B26275" s="64"/>
      <c r="C26275" s="147" t="s">
        <v>217</v>
      </c>
      <c r="E26275" s="161"/>
      <c r="F26275" s="162"/>
      <c r="G26275" s="147"/>
      <c r="H26275" s="146"/>
      <c r="J26275" s="146"/>
      <c r="L26275" s="150"/>
      <c r="N26275" s="163"/>
      <c r="O26275" s="146"/>
      <c r="P26275" s="146"/>
      <c r="Q26275" s="146"/>
      <c r="R26275" s="34"/>
      <c r="S26275" s="35"/>
      <c r="T26275" s="147"/>
    </row>
    <row r="26276">
      <c r="A26276" s="147"/>
      <c r="B26276" s="64"/>
      <c r="C26276" s="147" t="s">
        <v>217</v>
      </c>
      <c r="E26276" s="161"/>
      <c r="F26276" s="162"/>
      <c r="G26276" s="147"/>
      <c r="H26276" s="146"/>
      <c r="J26276" s="146"/>
      <c r="L26276" s="150"/>
      <c r="N26276" s="163"/>
      <c r="O26276" s="146"/>
      <c r="P26276" s="146"/>
      <c r="Q26276" s="146"/>
      <c r="R26276" s="34"/>
      <c r="S26276" s="35"/>
      <c r="T26276" s="147"/>
    </row>
    <row r="26277">
      <c r="A26277" s="147"/>
      <c r="B26277" s="64"/>
      <c r="C26277" s="147" t="s">
        <v>217</v>
      </c>
      <c r="E26277" s="161"/>
      <c r="F26277" s="162"/>
      <c r="G26277" s="147"/>
      <c r="H26277" s="146"/>
      <c r="J26277" s="146"/>
      <c r="L26277" s="150"/>
      <c r="N26277" s="163"/>
      <c r="O26277" s="146"/>
      <c r="P26277" s="146"/>
      <c r="Q26277" s="146"/>
      <c r="R26277" s="34"/>
      <c r="S26277" s="35"/>
      <c r="T26277" s="147"/>
    </row>
    <row r="26278">
      <c r="A26278" s="147"/>
      <c r="B26278" s="64"/>
      <c r="C26278" s="147" t="s">
        <v>217</v>
      </c>
      <c r="E26278" s="161"/>
      <c r="F26278" s="162"/>
      <c r="G26278" s="147"/>
      <c r="H26278" s="146"/>
      <c r="J26278" s="146"/>
      <c r="L26278" s="150"/>
      <c r="N26278" s="163"/>
      <c r="O26278" s="146"/>
      <c r="P26278" s="146"/>
      <c r="Q26278" s="146"/>
      <c r="R26278" s="34"/>
      <c r="S26278" s="35"/>
      <c r="T26278" s="147"/>
    </row>
    <row r="26279">
      <c r="A26279" s="147"/>
      <c r="B26279" s="64"/>
      <c r="C26279" s="147" t="s">
        <v>217</v>
      </c>
      <c r="E26279" s="161"/>
      <c r="F26279" s="162"/>
      <c r="G26279" s="147"/>
      <c r="H26279" s="146"/>
      <c r="J26279" s="146"/>
      <c r="L26279" s="150"/>
      <c r="N26279" s="163"/>
      <c r="O26279" s="146"/>
      <c r="P26279" s="146"/>
      <c r="Q26279" s="146"/>
      <c r="R26279" s="34"/>
      <c r="S26279" s="35"/>
      <c r="T26279" s="147"/>
    </row>
    <row r="26280">
      <c r="A26280" s="147"/>
      <c r="B26280" s="64"/>
      <c r="C26280" s="147" t="s">
        <v>217</v>
      </c>
      <c r="E26280" s="161"/>
      <c r="F26280" s="162"/>
      <c r="G26280" s="147"/>
      <c r="H26280" s="146"/>
      <c r="J26280" s="146"/>
      <c r="L26280" s="150"/>
      <c r="N26280" s="163"/>
      <c r="O26280" s="146"/>
      <c r="P26280" s="146"/>
      <c r="Q26280" s="146"/>
      <c r="R26280" s="34"/>
      <c r="S26280" s="35"/>
      <c r="T26280" s="147"/>
    </row>
    <row r="26281">
      <c r="A26281" s="147"/>
      <c r="B26281" s="64"/>
      <c r="C26281" s="147" t="s">
        <v>217</v>
      </c>
      <c r="E26281" s="161"/>
      <c r="F26281" s="162"/>
      <c r="G26281" s="147"/>
      <c r="H26281" s="146"/>
      <c r="J26281" s="146"/>
      <c r="L26281" s="150"/>
      <c r="N26281" s="163"/>
      <c r="O26281" s="146"/>
      <c r="P26281" s="146"/>
      <c r="Q26281" s="146"/>
      <c r="R26281" s="34"/>
      <c r="S26281" s="35"/>
      <c r="T26281" s="147"/>
    </row>
    <row r="26282">
      <c r="A26282" s="147"/>
      <c r="B26282" s="64"/>
      <c r="C26282" s="147" t="s">
        <v>217</v>
      </c>
      <c r="E26282" s="161"/>
      <c r="F26282" s="162"/>
      <c r="G26282" s="147"/>
      <c r="H26282" s="146"/>
      <c r="J26282" s="146"/>
      <c r="L26282" s="150"/>
      <c r="N26282" s="163"/>
      <c r="O26282" s="146"/>
      <c r="P26282" s="146"/>
      <c r="Q26282" s="146"/>
      <c r="R26282" s="34"/>
      <c r="S26282" s="35"/>
      <c r="T26282" s="147"/>
    </row>
    <row r="26283">
      <c r="A26283" s="147"/>
      <c r="B26283" s="64"/>
      <c r="C26283" s="147" t="s">
        <v>217</v>
      </c>
      <c r="E26283" s="161"/>
      <c r="F26283" s="162"/>
      <c r="G26283" s="147"/>
      <c r="H26283" s="146"/>
      <c r="J26283" s="146"/>
      <c r="L26283" s="150"/>
      <c r="N26283" s="163"/>
      <c r="O26283" s="146"/>
      <c r="P26283" s="146"/>
      <c r="Q26283" s="146"/>
      <c r="R26283" s="34"/>
      <c r="S26283" s="35"/>
      <c r="T26283" s="147"/>
    </row>
    <row r="26284">
      <c r="A26284" s="147"/>
      <c r="B26284" s="64"/>
      <c r="C26284" s="147" t="s">
        <v>217</v>
      </c>
      <c r="E26284" s="161"/>
      <c r="F26284" s="162"/>
      <c r="G26284" s="147"/>
      <c r="H26284" s="146"/>
      <c r="J26284" s="146"/>
      <c r="L26284" s="150"/>
      <c r="N26284" s="163"/>
      <c r="O26284" s="146"/>
      <c r="P26284" s="146"/>
      <c r="Q26284" s="146"/>
      <c r="R26284" s="34"/>
      <c r="S26284" s="35"/>
      <c r="T26284" s="147"/>
    </row>
    <row r="26285">
      <c r="A26285" s="147"/>
      <c r="B26285" s="64"/>
      <c r="C26285" s="147" t="s">
        <v>217</v>
      </c>
      <c r="E26285" s="161"/>
      <c r="F26285" s="162"/>
      <c r="G26285" s="147"/>
      <c r="H26285" s="146"/>
      <c r="J26285" s="146"/>
      <c r="L26285" s="150"/>
      <c r="N26285" s="163"/>
      <c r="O26285" s="146"/>
      <c r="P26285" s="146"/>
      <c r="Q26285" s="146"/>
      <c r="R26285" s="34"/>
      <c r="S26285" s="35"/>
      <c r="T26285" s="147"/>
    </row>
    <row r="26286">
      <c r="A26286" s="147"/>
      <c r="B26286" s="64"/>
      <c r="C26286" s="147" t="s">
        <v>217</v>
      </c>
      <c r="E26286" s="161"/>
      <c r="F26286" s="162"/>
      <c r="G26286" s="147"/>
      <c r="H26286" s="146"/>
      <c r="J26286" s="146"/>
      <c r="L26286" s="150"/>
      <c r="N26286" s="163"/>
      <c r="O26286" s="146"/>
      <c r="P26286" s="146"/>
      <c r="Q26286" s="146"/>
      <c r="R26286" s="34"/>
      <c r="S26286" s="35"/>
      <c r="T26286" s="147"/>
    </row>
    <row r="26287">
      <c r="A26287" s="147"/>
      <c r="B26287" s="64"/>
      <c r="C26287" s="147" t="s">
        <v>217</v>
      </c>
      <c r="E26287" s="161"/>
      <c r="F26287" s="162"/>
      <c r="G26287" s="147"/>
      <c r="H26287" s="146"/>
      <c r="J26287" s="146"/>
      <c r="L26287" s="150"/>
      <c r="N26287" s="163"/>
      <c r="O26287" s="146"/>
      <c r="P26287" s="146"/>
      <c r="Q26287" s="146"/>
      <c r="R26287" s="34"/>
      <c r="S26287" s="35"/>
      <c r="T26287" s="147"/>
    </row>
    <row r="26288">
      <c r="A26288" s="147"/>
      <c r="B26288" s="64"/>
      <c r="C26288" s="147" t="s">
        <v>217</v>
      </c>
      <c r="E26288" s="161"/>
      <c r="F26288" s="162"/>
      <c r="G26288" s="147"/>
      <c r="H26288" s="146"/>
      <c r="J26288" s="146"/>
      <c r="L26288" s="150"/>
      <c r="N26288" s="163"/>
      <c r="O26288" s="146"/>
      <c r="P26288" s="146"/>
      <c r="Q26288" s="146"/>
      <c r="R26288" s="34"/>
      <c r="S26288" s="35"/>
      <c r="T26288" s="147"/>
    </row>
    <row r="26289">
      <c r="A26289" s="147"/>
      <c r="B26289" s="64"/>
      <c r="C26289" s="147" t="s">
        <v>217</v>
      </c>
      <c r="E26289" s="161"/>
      <c r="F26289" s="162"/>
      <c r="G26289" s="147"/>
      <c r="H26289" s="146"/>
      <c r="J26289" s="146"/>
      <c r="L26289" s="150"/>
      <c r="N26289" s="163"/>
      <c r="O26289" s="146"/>
      <c r="P26289" s="146"/>
      <c r="Q26289" s="146"/>
      <c r="R26289" s="34"/>
      <c r="S26289" s="35"/>
      <c r="T26289" s="147"/>
    </row>
    <row r="26290">
      <c r="A26290" s="147"/>
      <c r="B26290" s="64"/>
      <c r="C26290" s="147" t="s">
        <v>217</v>
      </c>
      <c r="E26290" s="161"/>
      <c r="F26290" s="162"/>
      <c r="G26290" s="147"/>
      <c r="H26290" s="146"/>
      <c r="J26290" s="146"/>
      <c r="L26290" s="150"/>
      <c r="N26290" s="163"/>
      <c r="O26290" s="146"/>
      <c r="P26290" s="146"/>
      <c r="Q26290" s="146"/>
      <c r="R26290" s="34"/>
      <c r="S26290" s="35"/>
      <c r="T26290" s="147"/>
    </row>
    <row r="26291">
      <c r="A26291" s="147"/>
      <c r="B26291" s="64"/>
      <c r="C26291" s="147" t="s">
        <v>217</v>
      </c>
      <c r="E26291" s="161"/>
      <c r="F26291" s="162"/>
      <c r="G26291" s="147"/>
      <c r="H26291" s="146"/>
      <c r="J26291" s="146"/>
      <c r="L26291" s="150"/>
      <c r="N26291" s="163"/>
      <c r="O26291" s="146"/>
      <c r="P26291" s="146"/>
      <c r="Q26291" s="146"/>
      <c r="R26291" s="34"/>
      <c r="S26291" s="35"/>
      <c r="T26291" s="147"/>
    </row>
    <row r="26292">
      <c r="A26292" s="147"/>
      <c r="B26292" s="64"/>
      <c r="C26292" s="147" t="s">
        <v>217</v>
      </c>
      <c r="E26292" s="161"/>
      <c r="F26292" s="162"/>
      <c r="G26292" s="147"/>
      <c r="H26292" s="146"/>
      <c r="J26292" s="146"/>
      <c r="L26292" s="150"/>
      <c r="N26292" s="163"/>
      <c r="O26292" s="146"/>
      <c r="P26292" s="146"/>
      <c r="Q26292" s="146"/>
      <c r="R26292" s="34"/>
      <c r="S26292" s="35"/>
      <c r="T26292" s="147"/>
    </row>
    <row r="26293">
      <c r="A26293" s="147"/>
      <c r="B26293" s="64"/>
      <c r="C26293" s="147" t="s">
        <v>217</v>
      </c>
      <c r="E26293" s="161"/>
      <c r="F26293" s="162"/>
      <c r="G26293" s="147"/>
      <c r="H26293" s="146"/>
      <c r="J26293" s="146"/>
      <c r="L26293" s="150"/>
      <c r="N26293" s="163"/>
      <c r="O26293" s="146"/>
      <c r="P26293" s="146"/>
      <c r="Q26293" s="146"/>
      <c r="R26293" s="34"/>
      <c r="S26293" s="35"/>
      <c r="T26293" s="147"/>
    </row>
    <row r="26294">
      <c r="A26294" s="147"/>
      <c r="B26294" s="64"/>
      <c r="C26294" s="147" t="s">
        <v>217</v>
      </c>
      <c r="E26294" s="161"/>
      <c r="F26294" s="162"/>
      <c r="G26294" s="147"/>
      <c r="H26294" s="146"/>
      <c r="J26294" s="146"/>
      <c r="L26294" s="150"/>
      <c r="N26294" s="163"/>
      <c r="O26294" s="146"/>
      <c r="P26294" s="146"/>
      <c r="Q26294" s="146"/>
      <c r="R26294" s="34"/>
      <c r="S26294" s="35"/>
      <c r="T26294" s="147"/>
    </row>
    <row r="26295">
      <c r="A26295" s="147"/>
      <c r="B26295" s="64"/>
      <c r="C26295" s="147" t="s">
        <v>217</v>
      </c>
      <c r="E26295" s="161"/>
      <c r="F26295" s="162"/>
      <c r="G26295" s="147"/>
      <c r="H26295" s="146"/>
      <c r="J26295" s="146"/>
      <c r="L26295" s="150"/>
      <c r="N26295" s="163"/>
      <c r="O26295" s="146"/>
      <c r="P26295" s="146"/>
      <c r="Q26295" s="146"/>
      <c r="R26295" s="34"/>
      <c r="S26295" s="35"/>
      <c r="T26295" s="147"/>
    </row>
    <row r="26296">
      <c r="A26296" s="147"/>
      <c r="B26296" s="64"/>
      <c r="C26296" s="147" t="s">
        <v>217</v>
      </c>
      <c r="E26296" s="161"/>
      <c r="F26296" s="162"/>
      <c r="G26296" s="147"/>
      <c r="H26296" s="146"/>
      <c r="J26296" s="146"/>
      <c r="L26296" s="150"/>
      <c r="N26296" s="163"/>
      <c r="O26296" s="146"/>
      <c r="P26296" s="146"/>
      <c r="Q26296" s="146"/>
      <c r="R26296" s="34"/>
      <c r="S26296" s="35"/>
      <c r="T26296" s="147"/>
    </row>
    <row r="26297">
      <c r="A26297" s="147"/>
      <c r="B26297" s="64"/>
      <c r="C26297" s="147" t="s">
        <v>217</v>
      </c>
      <c r="E26297" s="161"/>
      <c r="F26297" s="162"/>
      <c r="G26297" s="147"/>
      <c r="H26297" s="146"/>
      <c r="J26297" s="146"/>
      <c r="L26297" s="150"/>
      <c r="N26297" s="163"/>
      <c r="O26297" s="146"/>
      <c r="P26297" s="146"/>
      <c r="Q26297" s="146"/>
      <c r="R26297" s="34"/>
      <c r="S26297" s="35"/>
      <c r="T26297" s="147"/>
    </row>
    <row r="26298">
      <c r="A26298" s="147"/>
      <c r="B26298" s="64"/>
      <c r="C26298" s="147" t="s">
        <v>217</v>
      </c>
      <c r="E26298" s="161"/>
      <c r="F26298" s="162"/>
      <c r="G26298" s="147"/>
      <c r="H26298" s="146"/>
      <c r="J26298" s="146"/>
      <c r="L26298" s="150"/>
      <c r="N26298" s="163"/>
      <c r="O26298" s="146"/>
      <c r="P26298" s="146"/>
      <c r="Q26298" s="146"/>
      <c r="R26298" s="34"/>
      <c r="S26298" s="35"/>
      <c r="T26298" s="147"/>
    </row>
    <row r="26299">
      <c r="A26299" s="147"/>
      <c r="B26299" s="64"/>
      <c r="C26299" s="147" t="s">
        <v>217</v>
      </c>
      <c r="E26299" s="161"/>
      <c r="F26299" s="162"/>
      <c r="G26299" s="147"/>
      <c r="H26299" s="146"/>
      <c r="J26299" s="146"/>
      <c r="L26299" s="150"/>
      <c r="N26299" s="163"/>
      <c r="O26299" s="146"/>
      <c r="P26299" s="146"/>
      <c r="Q26299" s="146"/>
      <c r="R26299" s="34"/>
      <c r="S26299" s="35"/>
      <c r="T26299" s="147"/>
    </row>
    <row r="26300">
      <c r="A26300" s="147"/>
      <c r="B26300" s="64"/>
      <c r="C26300" s="147" t="s">
        <v>217</v>
      </c>
      <c r="E26300" s="161"/>
      <c r="F26300" s="162"/>
      <c r="G26300" s="147"/>
      <c r="H26300" s="146"/>
      <c r="J26300" s="146"/>
      <c r="L26300" s="150"/>
      <c r="N26300" s="163"/>
      <c r="O26300" s="146"/>
      <c r="P26300" s="146"/>
      <c r="Q26300" s="146"/>
      <c r="R26300" s="34"/>
      <c r="S26300" s="35"/>
      <c r="T26300" s="147"/>
    </row>
    <row r="26301">
      <c r="A26301" s="147"/>
      <c r="B26301" s="64"/>
      <c r="C26301" s="147" t="s">
        <v>217</v>
      </c>
      <c r="E26301" s="161"/>
      <c r="F26301" s="162"/>
      <c r="G26301" s="147"/>
      <c r="H26301" s="146"/>
      <c r="J26301" s="146"/>
      <c r="L26301" s="150"/>
      <c r="N26301" s="163"/>
      <c r="O26301" s="146"/>
      <c r="P26301" s="146"/>
      <c r="Q26301" s="146"/>
      <c r="R26301" s="34"/>
      <c r="S26301" s="35"/>
      <c r="T26301" s="147"/>
    </row>
    <row r="26302">
      <c r="A26302" s="147"/>
      <c r="B26302" s="64"/>
      <c r="C26302" s="147" t="s">
        <v>217</v>
      </c>
      <c r="E26302" s="161"/>
      <c r="F26302" s="162"/>
      <c r="G26302" s="147"/>
      <c r="H26302" s="146"/>
      <c r="J26302" s="146"/>
      <c r="L26302" s="150"/>
      <c r="N26302" s="163"/>
      <c r="O26302" s="146"/>
      <c r="P26302" s="146"/>
      <c r="Q26302" s="146"/>
      <c r="R26302" s="34"/>
      <c r="S26302" s="35"/>
      <c r="T26302" s="147"/>
    </row>
    <row r="26303">
      <c r="A26303" s="147"/>
      <c r="B26303" s="64"/>
      <c r="C26303" s="147" t="s">
        <v>217</v>
      </c>
      <c r="E26303" s="161"/>
      <c r="F26303" s="162"/>
      <c r="G26303" s="147"/>
      <c r="H26303" s="146"/>
      <c r="J26303" s="146"/>
      <c r="L26303" s="150"/>
      <c r="N26303" s="163"/>
      <c r="O26303" s="146"/>
      <c r="P26303" s="146"/>
      <c r="Q26303" s="146"/>
      <c r="R26303" s="34"/>
      <c r="S26303" s="35"/>
      <c r="T26303" s="147"/>
    </row>
    <row r="26304">
      <c r="A26304" s="147"/>
      <c r="B26304" s="64"/>
      <c r="C26304" s="147" t="s">
        <v>217</v>
      </c>
      <c r="E26304" s="161"/>
      <c r="F26304" s="162"/>
      <c r="G26304" s="147"/>
      <c r="H26304" s="146"/>
      <c r="J26304" s="146"/>
      <c r="L26304" s="150"/>
      <c r="N26304" s="163"/>
      <c r="O26304" s="146"/>
      <c r="P26304" s="146"/>
      <c r="Q26304" s="146"/>
      <c r="R26304" s="34"/>
      <c r="S26304" s="35"/>
      <c r="T26304" s="147"/>
    </row>
    <row r="26305">
      <c r="A26305" s="147"/>
      <c r="B26305" s="64"/>
      <c r="C26305" s="147" t="s">
        <v>217</v>
      </c>
      <c r="E26305" s="161"/>
      <c r="F26305" s="162"/>
      <c r="G26305" s="147"/>
      <c r="H26305" s="146"/>
      <c r="J26305" s="146"/>
      <c r="L26305" s="150"/>
      <c r="N26305" s="163"/>
      <c r="O26305" s="146"/>
      <c r="P26305" s="146"/>
      <c r="Q26305" s="146"/>
      <c r="R26305" s="34"/>
      <c r="S26305" s="35"/>
      <c r="T26305" s="147"/>
    </row>
    <row r="26306">
      <c r="A26306" s="147"/>
      <c r="B26306" s="64"/>
      <c r="C26306" s="147" t="s">
        <v>217</v>
      </c>
      <c r="E26306" s="161"/>
      <c r="F26306" s="162"/>
      <c r="G26306" s="147"/>
      <c r="H26306" s="146"/>
      <c r="J26306" s="146"/>
      <c r="L26306" s="150"/>
      <c r="N26306" s="163"/>
      <c r="O26306" s="146"/>
      <c r="P26306" s="146"/>
      <c r="Q26306" s="146"/>
      <c r="R26306" s="34"/>
      <c r="S26306" s="35"/>
      <c r="T26306" s="147"/>
    </row>
    <row r="26307">
      <c r="A26307" s="147"/>
      <c r="B26307" s="64"/>
      <c r="C26307" s="147" t="s">
        <v>217</v>
      </c>
      <c r="E26307" s="161"/>
      <c r="F26307" s="162"/>
      <c r="G26307" s="147"/>
      <c r="H26307" s="146"/>
      <c r="J26307" s="146"/>
      <c r="L26307" s="150"/>
      <c r="N26307" s="163"/>
      <c r="O26307" s="146"/>
      <c r="P26307" s="146"/>
      <c r="Q26307" s="146"/>
      <c r="R26307" s="34"/>
      <c r="S26307" s="35"/>
      <c r="T26307" s="147"/>
    </row>
    <row r="26308">
      <c r="A26308" s="147"/>
      <c r="B26308" s="64"/>
      <c r="C26308" s="147" t="s">
        <v>217</v>
      </c>
      <c r="E26308" s="161"/>
      <c r="F26308" s="162"/>
      <c r="G26308" s="147"/>
      <c r="H26308" s="146"/>
      <c r="J26308" s="146"/>
      <c r="L26308" s="150"/>
      <c r="N26308" s="163"/>
      <c r="O26308" s="146"/>
      <c r="P26308" s="146"/>
      <c r="Q26308" s="146"/>
      <c r="R26308" s="34"/>
      <c r="S26308" s="35"/>
      <c r="T26308" s="147"/>
    </row>
    <row r="26309">
      <c r="A26309" s="147"/>
      <c r="B26309" s="64"/>
      <c r="C26309" s="147" t="s">
        <v>217</v>
      </c>
      <c r="E26309" s="161"/>
      <c r="F26309" s="162"/>
      <c r="G26309" s="147"/>
      <c r="H26309" s="146"/>
      <c r="J26309" s="146"/>
      <c r="L26309" s="150"/>
      <c r="N26309" s="163"/>
      <c r="O26309" s="146"/>
      <c r="P26309" s="146"/>
      <c r="Q26309" s="146"/>
      <c r="R26309" s="34"/>
      <c r="S26309" s="35"/>
      <c r="T26309" s="147"/>
    </row>
    <row r="26310">
      <c r="A26310" s="147"/>
      <c r="B26310" s="64"/>
      <c r="C26310" s="147" t="s">
        <v>217</v>
      </c>
      <c r="E26310" s="161"/>
      <c r="F26310" s="162"/>
      <c r="G26310" s="147"/>
      <c r="H26310" s="146"/>
      <c r="J26310" s="146"/>
      <c r="L26310" s="150"/>
      <c r="N26310" s="163"/>
      <c r="O26310" s="146"/>
      <c r="P26310" s="146"/>
      <c r="Q26310" s="146"/>
      <c r="R26310" s="34"/>
      <c r="S26310" s="35"/>
      <c r="T26310" s="147"/>
    </row>
    <row r="26311">
      <c r="A26311" s="147"/>
      <c r="B26311" s="64"/>
      <c r="C26311" s="147" t="s">
        <v>217</v>
      </c>
      <c r="E26311" s="161"/>
      <c r="F26311" s="162"/>
      <c r="G26311" s="147"/>
      <c r="H26311" s="146"/>
      <c r="J26311" s="146"/>
      <c r="L26311" s="150"/>
      <c r="N26311" s="163"/>
      <c r="O26311" s="146"/>
      <c r="P26311" s="146"/>
      <c r="Q26311" s="146"/>
      <c r="R26311" s="34"/>
      <c r="S26311" s="35"/>
      <c r="T26311" s="147"/>
    </row>
    <row r="26312">
      <c r="A26312" s="147"/>
      <c r="B26312" s="64"/>
      <c r="C26312" s="147" t="s">
        <v>217</v>
      </c>
      <c r="E26312" s="161"/>
      <c r="F26312" s="162"/>
      <c r="G26312" s="147"/>
      <c r="H26312" s="146"/>
      <c r="J26312" s="146"/>
      <c r="L26312" s="150"/>
      <c r="N26312" s="163"/>
      <c r="O26312" s="146"/>
      <c r="P26312" s="146"/>
      <c r="Q26312" s="146"/>
      <c r="R26312" s="34"/>
      <c r="S26312" s="35"/>
      <c r="T26312" s="147"/>
    </row>
    <row r="26313">
      <c r="A26313" s="147"/>
      <c r="B26313" s="64"/>
      <c r="C26313" s="147" t="s">
        <v>217</v>
      </c>
      <c r="E26313" s="161"/>
      <c r="F26313" s="162"/>
      <c r="G26313" s="147"/>
      <c r="H26313" s="146"/>
      <c r="J26313" s="146"/>
      <c r="L26313" s="150"/>
      <c r="N26313" s="163"/>
      <c r="O26313" s="146"/>
      <c r="P26313" s="146"/>
      <c r="Q26313" s="146"/>
      <c r="R26313" s="34"/>
      <c r="S26313" s="35"/>
      <c r="T26313" s="147"/>
    </row>
    <row r="26314">
      <c r="A26314" s="147"/>
      <c r="B26314" s="64"/>
      <c r="C26314" s="147" t="s">
        <v>217</v>
      </c>
      <c r="E26314" s="161"/>
      <c r="F26314" s="162"/>
      <c r="G26314" s="147"/>
      <c r="H26314" s="146"/>
      <c r="J26314" s="146"/>
      <c r="L26314" s="150"/>
      <c r="N26314" s="163"/>
      <c r="O26314" s="146"/>
      <c r="P26314" s="146"/>
      <c r="Q26314" s="146"/>
      <c r="R26314" s="34"/>
      <c r="S26314" s="35"/>
      <c r="T26314" s="147"/>
    </row>
    <row r="26315">
      <c r="A26315" s="147"/>
      <c r="B26315" s="64"/>
      <c r="C26315" s="147" t="s">
        <v>217</v>
      </c>
      <c r="E26315" s="161"/>
      <c r="F26315" s="162"/>
      <c r="G26315" s="147"/>
      <c r="H26315" s="146"/>
      <c r="J26315" s="146"/>
      <c r="L26315" s="150"/>
      <c r="N26315" s="163"/>
      <c r="O26315" s="146"/>
      <c r="P26315" s="146"/>
      <c r="Q26315" s="146"/>
      <c r="R26315" s="34"/>
      <c r="S26315" s="35"/>
      <c r="T26315" s="147"/>
    </row>
    <row r="26316">
      <c r="A26316" s="147"/>
      <c r="B26316" s="64"/>
      <c r="C26316" s="147" t="s">
        <v>217</v>
      </c>
      <c r="E26316" s="161"/>
      <c r="F26316" s="162"/>
      <c r="G26316" s="147"/>
      <c r="H26316" s="146"/>
      <c r="J26316" s="146"/>
      <c r="L26316" s="150"/>
      <c r="N26316" s="163"/>
      <c r="O26316" s="146"/>
      <c r="P26316" s="146"/>
      <c r="Q26316" s="146"/>
      <c r="R26316" s="34"/>
      <c r="S26316" s="35"/>
      <c r="T26316" s="147"/>
    </row>
    <row r="26317">
      <c r="A26317" s="147"/>
      <c r="B26317" s="64"/>
      <c r="C26317" s="147" t="s">
        <v>217</v>
      </c>
      <c r="E26317" s="161"/>
      <c r="F26317" s="162"/>
      <c r="G26317" s="147"/>
      <c r="H26317" s="146"/>
      <c r="J26317" s="146"/>
      <c r="L26317" s="150"/>
      <c r="N26317" s="163"/>
      <c r="O26317" s="146"/>
      <c r="P26317" s="146"/>
      <c r="Q26317" s="146"/>
      <c r="R26317" s="34"/>
      <c r="S26317" s="35"/>
      <c r="T26317" s="147"/>
    </row>
    <row r="26318">
      <c r="A26318" s="147"/>
      <c r="B26318" s="64"/>
      <c r="C26318" s="147" t="s">
        <v>217</v>
      </c>
      <c r="E26318" s="161"/>
      <c r="F26318" s="162"/>
      <c r="G26318" s="147"/>
      <c r="H26318" s="146"/>
      <c r="J26318" s="146"/>
      <c r="L26318" s="150"/>
      <c r="N26318" s="163"/>
      <c r="O26318" s="146"/>
      <c r="P26318" s="146"/>
      <c r="Q26318" s="146"/>
      <c r="R26318" s="34"/>
      <c r="S26318" s="35"/>
      <c r="T26318" s="147"/>
    </row>
    <row r="26319">
      <c r="A26319" s="147"/>
      <c r="B26319" s="64"/>
      <c r="C26319" s="147" t="s">
        <v>217</v>
      </c>
      <c r="E26319" s="161"/>
      <c r="F26319" s="162"/>
      <c r="G26319" s="147"/>
      <c r="H26319" s="146"/>
      <c r="J26319" s="146"/>
      <c r="L26319" s="150"/>
      <c r="N26319" s="163"/>
      <c r="O26319" s="146"/>
      <c r="P26319" s="146"/>
      <c r="Q26319" s="146"/>
      <c r="R26319" s="34"/>
      <c r="S26319" s="35"/>
      <c r="T26319" s="147"/>
    </row>
    <row r="26320">
      <c r="A26320" s="147"/>
      <c r="B26320" s="64"/>
      <c r="C26320" s="147" t="s">
        <v>217</v>
      </c>
      <c r="E26320" s="161"/>
      <c r="F26320" s="162"/>
      <c r="G26320" s="147"/>
      <c r="H26320" s="146"/>
      <c r="J26320" s="146"/>
      <c r="L26320" s="150"/>
      <c r="N26320" s="163"/>
      <c r="O26320" s="146"/>
      <c r="P26320" s="146"/>
      <c r="Q26320" s="146"/>
      <c r="R26320" s="34"/>
      <c r="S26320" s="35"/>
      <c r="T26320" s="147"/>
    </row>
    <row r="26321">
      <c r="A26321" s="147"/>
      <c r="B26321" s="64"/>
      <c r="C26321" s="147" t="s">
        <v>217</v>
      </c>
      <c r="E26321" s="161"/>
      <c r="F26321" s="162"/>
      <c r="G26321" s="147"/>
      <c r="H26321" s="146"/>
      <c r="J26321" s="146"/>
      <c r="L26321" s="150"/>
      <c r="N26321" s="163"/>
      <c r="O26321" s="146"/>
      <c r="P26321" s="146"/>
      <c r="Q26321" s="146"/>
      <c r="R26321" s="34"/>
      <c r="S26321" s="35"/>
      <c r="T26321" s="147"/>
    </row>
    <row r="26322">
      <c r="A26322" s="147"/>
      <c r="B26322" s="64"/>
      <c r="C26322" s="147" t="s">
        <v>217</v>
      </c>
      <c r="E26322" s="161"/>
      <c r="F26322" s="162"/>
      <c r="G26322" s="147"/>
      <c r="H26322" s="146"/>
      <c r="J26322" s="146"/>
      <c r="L26322" s="150"/>
      <c r="N26322" s="163"/>
      <c r="O26322" s="146"/>
      <c r="P26322" s="146"/>
      <c r="Q26322" s="146"/>
      <c r="R26322" s="34"/>
      <c r="S26322" s="35"/>
      <c r="T26322" s="147"/>
    </row>
    <row r="26323">
      <c r="A26323" s="147"/>
      <c r="B26323" s="64"/>
      <c r="C26323" s="147" t="s">
        <v>217</v>
      </c>
      <c r="E26323" s="161"/>
      <c r="F26323" s="162"/>
      <c r="G26323" s="147"/>
      <c r="H26323" s="146"/>
      <c r="J26323" s="146"/>
      <c r="L26323" s="150"/>
      <c r="N26323" s="163"/>
      <c r="O26323" s="146"/>
      <c r="P26323" s="146"/>
      <c r="Q26323" s="146"/>
      <c r="R26323" s="34"/>
      <c r="S26323" s="35"/>
      <c r="T26323" s="147"/>
    </row>
    <row r="26324">
      <c r="A26324" s="147"/>
      <c r="B26324" s="64"/>
      <c r="C26324" s="147" t="s">
        <v>217</v>
      </c>
      <c r="E26324" s="161"/>
      <c r="F26324" s="162"/>
      <c r="G26324" s="147"/>
      <c r="H26324" s="146"/>
      <c r="J26324" s="146"/>
      <c r="L26324" s="150"/>
      <c r="N26324" s="163"/>
      <c r="O26324" s="146"/>
      <c r="P26324" s="146"/>
      <c r="Q26324" s="146"/>
      <c r="R26324" s="34"/>
      <c r="S26324" s="35"/>
      <c r="T26324" s="147"/>
    </row>
    <row r="26325">
      <c r="A26325" s="147"/>
      <c r="B26325" s="64"/>
      <c r="C26325" s="147" t="s">
        <v>217</v>
      </c>
      <c r="E26325" s="161"/>
      <c r="F26325" s="162"/>
      <c r="G26325" s="147"/>
      <c r="H26325" s="146"/>
      <c r="J26325" s="146"/>
      <c r="L26325" s="150"/>
      <c r="N26325" s="163"/>
      <c r="O26325" s="146"/>
      <c r="P26325" s="146"/>
      <c r="Q26325" s="146"/>
      <c r="R26325" s="34"/>
      <c r="S26325" s="35"/>
      <c r="T26325" s="147"/>
    </row>
    <row r="26326">
      <c r="A26326" s="147"/>
      <c r="B26326" s="64"/>
      <c r="C26326" s="147" t="s">
        <v>217</v>
      </c>
      <c r="E26326" s="161"/>
      <c r="F26326" s="162"/>
      <c r="G26326" s="147"/>
      <c r="H26326" s="146"/>
      <c r="J26326" s="146"/>
      <c r="L26326" s="150"/>
      <c r="N26326" s="163"/>
      <c r="O26326" s="146"/>
      <c r="P26326" s="146"/>
      <c r="Q26326" s="146"/>
      <c r="R26326" s="34"/>
      <c r="S26326" s="35"/>
      <c r="T26326" s="147"/>
    </row>
    <row r="26327">
      <c r="A26327" s="147"/>
      <c r="B26327" s="64"/>
      <c r="C26327" s="147" t="s">
        <v>217</v>
      </c>
      <c r="E26327" s="161"/>
      <c r="F26327" s="162"/>
      <c r="G26327" s="147"/>
      <c r="H26327" s="146"/>
      <c r="J26327" s="146"/>
      <c r="L26327" s="150"/>
      <c r="N26327" s="163"/>
      <c r="O26327" s="146"/>
      <c r="P26327" s="146"/>
      <c r="Q26327" s="146"/>
      <c r="R26327" s="34"/>
      <c r="S26327" s="35"/>
      <c r="T26327" s="147"/>
    </row>
    <row r="26328">
      <c r="A26328" s="147"/>
      <c r="B26328" s="64"/>
      <c r="C26328" s="147" t="s">
        <v>217</v>
      </c>
      <c r="E26328" s="161"/>
      <c r="F26328" s="162"/>
      <c r="G26328" s="147"/>
      <c r="H26328" s="146"/>
      <c r="J26328" s="146"/>
      <c r="L26328" s="150"/>
      <c r="N26328" s="163"/>
      <c r="O26328" s="146"/>
      <c r="P26328" s="146"/>
      <c r="Q26328" s="146"/>
      <c r="R26328" s="34"/>
      <c r="S26328" s="35"/>
      <c r="T26328" s="147"/>
    </row>
    <row r="26329">
      <c r="A26329" s="147"/>
      <c r="B26329" s="64"/>
      <c r="C26329" s="147" t="s">
        <v>217</v>
      </c>
      <c r="E26329" s="161"/>
      <c r="F26329" s="162"/>
      <c r="G26329" s="147"/>
      <c r="H26329" s="146"/>
      <c r="J26329" s="146"/>
      <c r="L26329" s="150"/>
      <c r="N26329" s="163"/>
      <c r="O26329" s="146"/>
      <c r="P26329" s="146"/>
      <c r="Q26329" s="146"/>
      <c r="R26329" s="34"/>
      <c r="S26329" s="35"/>
      <c r="T26329" s="147"/>
    </row>
    <row r="26330">
      <c r="A26330" s="147"/>
      <c r="B26330" s="64"/>
      <c r="C26330" s="147" t="s">
        <v>217</v>
      </c>
      <c r="E26330" s="161"/>
      <c r="F26330" s="162"/>
      <c r="G26330" s="147"/>
      <c r="H26330" s="146"/>
      <c r="J26330" s="146"/>
      <c r="L26330" s="150"/>
      <c r="N26330" s="163"/>
      <c r="O26330" s="146"/>
      <c r="P26330" s="146"/>
      <c r="Q26330" s="146"/>
      <c r="R26330" s="34"/>
      <c r="S26330" s="35"/>
      <c r="T26330" s="147"/>
    </row>
    <row r="26331">
      <c r="A26331" s="147"/>
      <c r="B26331" s="64"/>
      <c r="C26331" s="147" t="s">
        <v>217</v>
      </c>
      <c r="E26331" s="161"/>
      <c r="F26331" s="162"/>
      <c r="G26331" s="147"/>
      <c r="H26331" s="146"/>
      <c r="J26331" s="146"/>
      <c r="L26331" s="150"/>
      <c r="N26331" s="163"/>
      <c r="O26331" s="146"/>
      <c r="P26331" s="146"/>
      <c r="Q26331" s="146"/>
      <c r="R26331" s="34"/>
      <c r="S26331" s="35"/>
      <c r="T26331" s="147"/>
    </row>
    <row r="26332">
      <c r="A26332" s="147"/>
      <c r="B26332" s="64"/>
      <c r="C26332" s="147" t="s">
        <v>217</v>
      </c>
      <c r="E26332" s="161"/>
      <c r="F26332" s="162"/>
      <c r="G26332" s="147"/>
      <c r="H26332" s="146"/>
      <c r="J26332" s="146"/>
      <c r="L26332" s="150"/>
      <c r="N26332" s="163"/>
      <c r="O26332" s="146"/>
      <c r="P26332" s="146"/>
      <c r="Q26332" s="146"/>
      <c r="R26332" s="34"/>
      <c r="S26332" s="35"/>
      <c r="T26332" s="147"/>
    </row>
    <row r="26333">
      <c r="A26333" s="147"/>
      <c r="B26333" s="64"/>
      <c r="C26333" s="147" t="s">
        <v>217</v>
      </c>
      <c r="E26333" s="161"/>
      <c r="F26333" s="162"/>
      <c r="G26333" s="147"/>
      <c r="H26333" s="146"/>
      <c r="J26333" s="146"/>
      <c r="L26333" s="150"/>
      <c r="N26333" s="163"/>
      <c r="O26333" s="146"/>
      <c r="P26333" s="146"/>
      <c r="Q26333" s="146"/>
      <c r="R26333" s="34"/>
      <c r="S26333" s="35"/>
      <c r="T26333" s="147"/>
    </row>
    <row r="26334">
      <c r="A26334" s="147"/>
      <c r="B26334" s="64"/>
      <c r="C26334" s="147" t="s">
        <v>217</v>
      </c>
      <c r="E26334" s="161"/>
      <c r="F26334" s="162"/>
      <c r="G26334" s="147"/>
      <c r="H26334" s="146"/>
      <c r="J26334" s="146"/>
      <c r="L26334" s="150"/>
      <c r="N26334" s="163"/>
      <c r="O26334" s="146"/>
      <c r="P26334" s="146"/>
      <c r="Q26334" s="146"/>
      <c r="R26334" s="34"/>
      <c r="S26334" s="35"/>
      <c r="T26334" s="147"/>
    </row>
    <row r="26335">
      <c r="A26335" s="147"/>
      <c r="B26335" s="64"/>
      <c r="C26335" s="147" t="s">
        <v>217</v>
      </c>
      <c r="E26335" s="161"/>
      <c r="F26335" s="162"/>
      <c r="G26335" s="147"/>
      <c r="H26335" s="146"/>
      <c r="J26335" s="146"/>
      <c r="L26335" s="150"/>
      <c r="N26335" s="163"/>
      <c r="O26335" s="146"/>
      <c r="P26335" s="146"/>
      <c r="Q26335" s="146"/>
      <c r="R26335" s="34"/>
      <c r="S26335" s="35"/>
      <c r="T26335" s="147"/>
    </row>
    <row r="26336">
      <c r="A26336" s="147"/>
      <c r="B26336" s="64"/>
      <c r="C26336" s="147" t="s">
        <v>217</v>
      </c>
      <c r="E26336" s="161"/>
      <c r="F26336" s="162"/>
      <c r="G26336" s="147"/>
      <c r="H26336" s="146"/>
      <c r="J26336" s="146"/>
      <c r="L26336" s="150"/>
      <c r="N26336" s="163"/>
      <c r="O26336" s="146"/>
      <c r="P26336" s="146"/>
      <c r="Q26336" s="146"/>
      <c r="R26336" s="34"/>
      <c r="S26336" s="35"/>
      <c r="T26336" s="147"/>
    </row>
    <row r="26337">
      <c r="A26337" s="147"/>
      <c r="B26337" s="64"/>
      <c r="C26337" s="147" t="s">
        <v>217</v>
      </c>
      <c r="E26337" s="161"/>
      <c r="F26337" s="162"/>
      <c r="G26337" s="147"/>
      <c r="H26337" s="146"/>
      <c r="J26337" s="146"/>
      <c r="L26337" s="150"/>
      <c r="N26337" s="163"/>
      <c r="O26337" s="146"/>
      <c r="P26337" s="146"/>
      <c r="Q26337" s="146"/>
      <c r="R26337" s="34"/>
      <c r="S26337" s="35"/>
      <c r="T26337" s="147"/>
    </row>
    <row r="26338">
      <c r="A26338" s="147"/>
      <c r="B26338" s="64"/>
      <c r="C26338" s="147" t="s">
        <v>217</v>
      </c>
      <c r="E26338" s="161"/>
      <c r="F26338" s="162"/>
      <c r="G26338" s="147"/>
      <c r="H26338" s="146"/>
      <c r="J26338" s="146"/>
      <c r="L26338" s="150"/>
      <c r="N26338" s="163"/>
      <c r="O26338" s="146"/>
      <c r="P26338" s="146"/>
      <c r="Q26338" s="146"/>
      <c r="R26338" s="34"/>
      <c r="S26338" s="35"/>
      <c r="T26338" s="147"/>
    </row>
    <row r="26339">
      <c r="A26339" s="147"/>
      <c r="B26339" s="64"/>
      <c r="C26339" s="147" t="s">
        <v>217</v>
      </c>
      <c r="E26339" s="161"/>
      <c r="F26339" s="162"/>
      <c r="G26339" s="147"/>
      <c r="H26339" s="146"/>
      <c r="J26339" s="146"/>
      <c r="L26339" s="150"/>
      <c r="N26339" s="163"/>
      <c r="O26339" s="146"/>
      <c r="P26339" s="146"/>
      <c r="Q26339" s="146"/>
      <c r="R26339" s="34"/>
      <c r="S26339" s="35"/>
      <c r="T26339" s="147"/>
    </row>
    <row r="26340">
      <c r="A26340" s="147"/>
      <c r="B26340" s="64"/>
      <c r="C26340" s="147" t="s">
        <v>217</v>
      </c>
      <c r="E26340" s="161"/>
      <c r="F26340" s="162"/>
      <c r="G26340" s="147"/>
      <c r="H26340" s="146"/>
      <c r="J26340" s="146"/>
      <c r="L26340" s="150"/>
      <c r="N26340" s="163"/>
      <c r="O26340" s="146"/>
      <c r="P26340" s="146"/>
      <c r="Q26340" s="146"/>
      <c r="R26340" s="34"/>
      <c r="S26340" s="35"/>
      <c r="T26340" s="147"/>
    </row>
    <row r="26341">
      <c r="A26341" s="147"/>
      <c r="B26341" s="64"/>
      <c r="C26341" s="147" t="s">
        <v>217</v>
      </c>
      <c r="E26341" s="161"/>
      <c r="F26341" s="162"/>
      <c r="G26341" s="147"/>
      <c r="H26341" s="146"/>
      <c r="J26341" s="146"/>
      <c r="L26341" s="150"/>
      <c r="N26341" s="163"/>
      <c r="O26341" s="146"/>
      <c r="P26341" s="146"/>
      <c r="Q26341" s="146"/>
      <c r="R26341" s="34"/>
      <c r="S26341" s="35"/>
      <c r="T26341" s="147"/>
    </row>
    <row r="26342">
      <c r="A26342" s="147"/>
      <c r="B26342" s="64"/>
      <c r="C26342" s="147" t="s">
        <v>217</v>
      </c>
      <c r="E26342" s="161"/>
      <c r="F26342" s="162"/>
      <c r="G26342" s="147"/>
      <c r="H26342" s="146"/>
      <c r="J26342" s="146"/>
      <c r="L26342" s="150"/>
      <c r="N26342" s="163"/>
      <c r="O26342" s="146"/>
      <c r="P26342" s="146"/>
      <c r="Q26342" s="146"/>
      <c r="R26342" s="34"/>
      <c r="S26342" s="35"/>
      <c r="T26342" s="147"/>
    </row>
    <row r="26343">
      <c r="A26343" s="147"/>
      <c r="B26343" s="64"/>
      <c r="C26343" s="147" t="s">
        <v>217</v>
      </c>
      <c r="E26343" s="161"/>
      <c r="F26343" s="162"/>
      <c r="G26343" s="147"/>
      <c r="H26343" s="146"/>
      <c r="J26343" s="146"/>
      <c r="L26343" s="150"/>
      <c r="N26343" s="163"/>
      <c r="O26343" s="146"/>
      <c r="P26343" s="146"/>
      <c r="Q26343" s="146"/>
      <c r="R26343" s="34"/>
      <c r="S26343" s="35"/>
      <c r="T26343" s="147"/>
    </row>
    <row r="26344">
      <c r="A26344" s="147"/>
      <c r="B26344" s="64"/>
      <c r="C26344" s="147" t="s">
        <v>217</v>
      </c>
      <c r="E26344" s="161"/>
      <c r="F26344" s="162"/>
      <c r="G26344" s="147"/>
      <c r="H26344" s="146"/>
      <c r="J26344" s="146"/>
      <c r="L26344" s="150"/>
      <c r="N26344" s="163"/>
      <c r="O26344" s="146"/>
      <c r="P26344" s="146"/>
      <c r="Q26344" s="146"/>
      <c r="R26344" s="34"/>
      <c r="S26344" s="35"/>
      <c r="T26344" s="147"/>
    </row>
    <row r="26345">
      <c r="A26345" s="147"/>
      <c r="B26345" s="64"/>
      <c r="C26345" s="147" t="s">
        <v>217</v>
      </c>
      <c r="E26345" s="161"/>
      <c r="F26345" s="162"/>
      <c r="G26345" s="147"/>
      <c r="H26345" s="146"/>
      <c r="J26345" s="146"/>
      <c r="L26345" s="150"/>
      <c r="N26345" s="163"/>
      <c r="O26345" s="146"/>
      <c r="P26345" s="146"/>
      <c r="Q26345" s="146"/>
      <c r="R26345" s="34"/>
      <c r="S26345" s="35"/>
      <c r="T26345" s="147"/>
    </row>
    <row r="26346">
      <c r="A26346" s="147"/>
      <c r="B26346" s="64"/>
      <c r="C26346" s="147" t="s">
        <v>217</v>
      </c>
      <c r="E26346" s="161"/>
      <c r="F26346" s="162"/>
      <c r="G26346" s="147"/>
      <c r="H26346" s="146"/>
      <c r="J26346" s="146"/>
      <c r="L26346" s="150"/>
      <c r="N26346" s="163"/>
      <c r="O26346" s="146"/>
      <c r="P26346" s="146"/>
      <c r="Q26346" s="146"/>
      <c r="R26346" s="34"/>
      <c r="S26346" s="35"/>
      <c r="T26346" s="147"/>
    </row>
    <row r="26347">
      <c r="A26347" s="147"/>
      <c r="B26347" s="64"/>
      <c r="C26347" s="147" t="s">
        <v>217</v>
      </c>
      <c r="E26347" s="161"/>
      <c r="F26347" s="162"/>
      <c r="G26347" s="147"/>
      <c r="H26347" s="146"/>
      <c r="J26347" s="146"/>
      <c r="L26347" s="150"/>
      <c r="N26347" s="163"/>
      <c r="O26347" s="146"/>
      <c r="P26347" s="146"/>
      <c r="Q26347" s="146"/>
      <c r="R26347" s="34"/>
      <c r="S26347" s="35"/>
      <c r="T26347" s="147"/>
    </row>
    <row r="26348">
      <c r="A26348" s="147"/>
      <c r="B26348" s="64"/>
      <c r="C26348" s="147" t="s">
        <v>217</v>
      </c>
      <c r="E26348" s="161"/>
      <c r="F26348" s="162"/>
      <c r="G26348" s="147"/>
      <c r="H26348" s="146"/>
      <c r="J26348" s="146"/>
      <c r="L26348" s="150"/>
      <c r="N26348" s="163"/>
      <c r="O26348" s="146"/>
      <c r="P26348" s="146"/>
      <c r="Q26348" s="146"/>
      <c r="R26348" s="34"/>
      <c r="S26348" s="35"/>
      <c r="T26348" s="147"/>
    </row>
    <row r="26349">
      <c r="A26349" s="147"/>
      <c r="B26349" s="64"/>
      <c r="C26349" s="147" t="s">
        <v>217</v>
      </c>
      <c r="E26349" s="161"/>
      <c r="F26349" s="162"/>
      <c r="G26349" s="147"/>
      <c r="H26349" s="146"/>
      <c r="J26349" s="146"/>
      <c r="L26349" s="150"/>
      <c r="N26349" s="163"/>
      <c r="O26349" s="146"/>
      <c r="P26349" s="146"/>
      <c r="Q26349" s="146"/>
      <c r="R26349" s="34"/>
      <c r="S26349" s="35"/>
      <c r="T26349" s="147"/>
    </row>
    <row r="26350">
      <c r="A26350" s="147"/>
      <c r="B26350" s="64"/>
      <c r="C26350" s="147" t="s">
        <v>217</v>
      </c>
      <c r="E26350" s="161"/>
      <c r="F26350" s="162"/>
      <c r="G26350" s="147"/>
      <c r="H26350" s="146"/>
      <c r="J26350" s="146"/>
      <c r="L26350" s="150"/>
      <c r="N26350" s="163"/>
      <c r="O26350" s="146"/>
      <c r="P26350" s="146"/>
      <c r="Q26350" s="146"/>
      <c r="R26350" s="34"/>
      <c r="S26350" s="35"/>
      <c r="T26350" s="147"/>
    </row>
    <row r="26351">
      <c r="A26351" s="147"/>
      <c r="B26351" s="64"/>
      <c r="C26351" s="147" t="s">
        <v>217</v>
      </c>
      <c r="E26351" s="161"/>
      <c r="F26351" s="162"/>
      <c r="G26351" s="147"/>
      <c r="H26351" s="146"/>
      <c r="J26351" s="146"/>
      <c r="L26351" s="150"/>
      <c r="N26351" s="163"/>
      <c r="O26351" s="146"/>
      <c r="P26351" s="146"/>
      <c r="Q26351" s="146"/>
      <c r="R26351" s="34"/>
      <c r="S26351" s="35"/>
      <c r="T26351" s="147"/>
    </row>
    <row r="26352">
      <c r="A26352" s="147"/>
      <c r="B26352" s="64"/>
      <c r="C26352" s="147" t="s">
        <v>217</v>
      </c>
      <c r="E26352" s="161"/>
      <c r="F26352" s="162"/>
      <c r="G26352" s="147"/>
      <c r="H26352" s="146"/>
      <c r="J26352" s="146"/>
      <c r="L26352" s="150"/>
      <c r="N26352" s="163"/>
      <c r="O26352" s="146"/>
      <c r="P26352" s="146"/>
      <c r="Q26352" s="146"/>
      <c r="R26352" s="34"/>
      <c r="S26352" s="35"/>
      <c r="T26352" s="147"/>
    </row>
    <row r="26353">
      <c r="A26353" s="147"/>
      <c r="B26353" s="64"/>
      <c r="C26353" s="147" t="s">
        <v>217</v>
      </c>
      <c r="E26353" s="161"/>
      <c r="F26353" s="162"/>
      <c r="G26353" s="147"/>
      <c r="H26353" s="146"/>
      <c r="J26353" s="146"/>
      <c r="L26353" s="150"/>
      <c r="N26353" s="163"/>
      <c r="O26353" s="146"/>
      <c r="P26353" s="146"/>
      <c r="Q26353" s="146"/>
      <c r="R26353" s="34"/>
      <c r="S26353" s="35"/>
      <c r="T26353" s="147"/>
    </row>
    <row r="26354">
      <c r="A26354" s="147"/>
      <c r="B26354" s="64"/>
      <c r="C26354" s="147" t="s">
        <v>217</v>
      </c>
      <c r="E26354" s="161"/>
      <c r="F26354" s="162"/>
      <c r="G26354" s="147"/>
      <c r="H26354" s="146"/>
      <c r="J26354" s="146"/>
      <c r="L26354" s="150"/>
      <c r="N26354" s="163"/>
      <c r="O26354" s="146"/>
      <c r="P26354" s="146"/>
      <c r="Q26354" s="146"/>
      <c r="R26354" s="34"/>
      <c r="S26354" s="35"/>
      <c r="T26354" s="147"/>
    </row>
    <row r="26355">
      <c r="A26355" s="147"/>
      <c r="B26355" s="64"/>
      <c r="C26355" s="147" t="s">
        <v>217</v>
      </c>
      <c r="E26355" s="161"/>
      <c r="F26355" s="162"/>
      <c r="G26355" s="147"/>
      <c r="H26355" s="146"/>
      <c r="J26355" s="146"/>
      <c r="L26355" s="150"/>
      <c r="N26355" s="163"/>
      <c r="O26355" s="146"/>
      <c r="P26355" s="146"/>
      <c r="Q26355" s="146"/>
      <c r="R26355" s="34"/>
      <c r="S26355" s="35"/>
      <c r="T26355" s="147"/>
    </row>
    <row r="26356">
      <c r="A26356" s="147"/>
      <c r="B26356" s="64"/>
      <c r="C26356" s="147" t="s">
        <v>217</v>
      </c>
      <c r="E26356" s="161"/>
      <c r="F26356" s="162"/>
      <c r="G26356" s="147"/>
      <c r="H26356" s="146"/>
      <c r="J26356" s="146"/>
      <c r="L26356" s="150"/>
      <c r="N26356" s="163"/>
      <c r="O26356" s="146"/>
      <c r="P26356" s="146"/>
      <c r="Q26356" s="146"/>
      <c r="R26356" s="34"/>
      <c r="S26356" s="35"/>
      <c r="T26356" s="147"/>
    </row>
    <row r="26357">
      <c r="A26357" s="147"/>
      <c r="B26357" s="64"/>
      <c r="C26357" s="147" t="s">
        <v>217</v>
      </c>
      <c r="E26357" s="161"/>
      <c r="F26357" s="162"/>
      <c r="G26357" s="147"/>
      <c r="H26357" s="146"/>
      <c r="J26357" s="146"/>
      <c r="L26357" s="150"/>
      <c r="N26357" s="163"/>
      <c r="O26357" s="146"/>
      <c r="P26357" s="146"/>
      <c r="Q26357" s="146"/>
      <c r="R26357" s="34"/>
      <c r="S26357" s="35"/>
      <c r="T26357" s="147"/>
    </row>
    <row r="26358">
      <c r="A26358" s="147"/>
      <c r="B26358" s="64"/>
      <c r="C26358" s="147" t="s">
        <v>217</v>
      </c>
      <c r="E26358" s="161"/>
      <c r="F26358" s="162"/>
      <c r="G26358" s="147"/>
      <c r="H26358" s="146"/>
      <c r="J26358" s="146"/>
      <c r="L26358" s="150"/>
      <c r="N26358" s="163"/>
      <c r="O26358" s="146"/>
      <c r="P26358" s="146"/>
      <c r="Q26358" s="146"/>
      <c r="R26358" s="34"/>
      <c r="S26358" s="35"/>
      <c r="T26358" s="147"/>
    </row>
    <row r="26359">
      <c r="A26359" s="147"/>
      <c r="B26359" s="64"/>
      <c r="C26359" s="147" t="s">
        <v>217</v>
      </c>
      <c r="E26359" s="161"/>
      <c r="F26359" s="162"/>
      <c r="G26359" s="147"/>
      <c r="H26359" s="146"/>
      <c r="J26359" s="146"/>
      <c r="L26359" s="150"/>
      <c r="N26359" s="163"/>
      <c r="O26359" s="146"/>
      <c r="P26359" s="146"/>
      <c r="Q26359" s="146"/>
      <c r="R26359" s="34"/>
      <c r="S26359" s="35"/>
      <c r="T26359" s="147"/>
    </row>
    <row r="26360">
      <c r="A26360" s="147"/>
      <c r="B26360" s="64"/>
      <c r="C26360" s="147" t="s">
        <v>217</v>
      </c>
      <c r="E26360" s="161"/>
      <c r="F26360" s="162"/>
      <c r="G26360" s="147"/>
      <c r="H26360" s="146"/>
      <c r="J26360" s="146"/>
      <c r="L26360" s="150"/>
      <c r="N26360" s="163"/>
      <c r="O26360" s="146"/>
      <c r="P26360" s="146"/>
      <c r="Q26360" s="146"/>
      <c r="R26360" s="34"/>
      <c r="S26360" s="35"/>
      <c r="T26360" s="147"/>
    </row>
    <row r="26361">
      <c r="A26361" s="147"/>
      <c r="B26361" s="64"/>
      <c r="C26361" s="147" t="s">
        <v>217</v>
      </c>
      <c r="E26361" s="161"/>
      <c r="F26361" s="162"/>
      <c r="G26361" s="147"/>
      <c r="H26361" s="146"/>
      <c r="J26361" s="146"/>
      <c r="L26361" s="150"/>
      <c r="N26361" s="163"/>
      <c r="O26361" s="146"/>
      <c r="P26361" s="146"/>
      <c r="Q26361" s="146"/>
      <c r="R26361" s="34"/>
      <c r="S26361" s="35"/>
      <c r="T26361" s="147"/>
    </row>
    <row r="26362">
      <c r="A26362" s="147"/>
      <c r="B26362" s="64"/>
      <c r="C26362" s="147" t="s">
        <v>217</v>
      </c>
      <c r="E26362" s="161"/>
      <c r="F26362" s="162"/>
      <c r="G26362" s="147"/>
      <c r="H26362" s="146"/>
      <c r="J26362" s="146"/>
      <c r="L26362" s="150"/>
      <c r="N26362" s="163"/>
      <c r="O26362" s="146"/>
      <c r="P26362" s="146"/>
      <c r="Q26362" s="146"/>
      <c r="R26362" s="34"/>
      <c r="S26362" s="35"/>
      <c r="T26362" s="147"/>
    </row>
    <row r="26363">
      <c r="A26363" s="147"/>
      <c r="B26363" s="64"/>
      <c r="C26363" s="147" t="s">
        <v>217</v>
      </c>
      <c r="E26363" s="161"/>
      <c r="F26363" s="162"/>
      <c r="G26363" s="147"/>
      <c r="H26363" s="146"/>
      <c r="J26363" s="146"/>
      <c r="L26363" s="150"/>
      <c r="N26363" s="163"/>
      <c r="O26363" s="146"/>
      <c r="P26363" s="146"/>
      <c r="Q26363" s="146"/>
      <c r="R26363" s="34"/>
      <c r="S26363" s="35"/>
      <c r="T26363" s="147"/>
    </row>
    <row r="26364">
      <c r="A26364" s="147"/>
      <c r="B26364" s="64"/>
      <c r="C26364" s="147" t="s">
        <v>217</v>
      </c>
      <c r="E26364" s="161"/>
      <c r="F26364" s="162"/>
      <c r="G26364" s="147"/>
      <c r="H26364" s="146"/>
      <c r="J26364" s="146"/>
      <c r="L26364" s="150"/>
      <c r="N26364" s="163"/>
      <c r="O26364" s="146"/>
      <c r="P26364" s="146"/>
      <c r="Q26364" s="146"/>
      <c r="R26364" s="34"/>
      <c r="S26364" s="35"/>
      <c r="T26364" s="147"/>
    </row>
    <row r="26365">
      <c r="A26365" s="147"/>
      <c r="B26365" s="64"/>
      <c r="C26365" s="147" t="s">
        <v>217</v>
      </c>
      <c r="E26365" s="161"/>
      <c r="F26365" s="162"/>
      <c r="G26365" s="147"/>
      <c r="H26365" s="146"/>
      <c r="J26365" s="146"/>
      <c r="L26365" s="150"/>
      <c r="N26365" s="163"/>
      <c r="O26365" s="146"/>
      <c r="P26365" s="146"/>
      <c r="Q26365" s="146"/>
      <c r="R26365" s="34"/>
      <c r="S26365" s="35"/>
      <c r="T26365" s="147"/>
    </row>
    <row r="26366">
      <c r="A26366" s="147"/>
      <c r="B26366" s="64"/>
      <c r="C26366" s="147" t="s">
        <v>217</v>
      </c>
      <c r="E26366" s="161"/>
      <c r="F26366" s="162"/>
      <c r="G26366" s="147"/>
      <c r="H26366" s="146"/>
      <c r="J26366" s="146"/>
      <c r="L26366" s="150"/>
      <c r="N26366" s="163"/>
      <c r="O26366" s="146"/>
      <c r="P26366" s="146"/>
      <c r="Q26366" s="146"/>
      <c r="R26366" s="34"/>
      <c r="S26366" s="35"/>
      <c r="T26366" s="147"/>
    </row>
    <row r="26367">
      <c r="A26367" s="147"/>
      <c r="B26367" s="64"/>
      <c r="C26367" s="147" t="s">
        <v>217</v>
      </c>
      <c r="E26367" s="161"/>
      <c r="F26367" s="162"/>
      <c r="G26367" s="147"/>
      <c r="H26367" s="146"/>
      <c r="J26367" s="146"/>
      <c r="L26367" s="150"/>
      <c r="N26367" s="163"/>
      <c r="O26367" s="146"/>
      <c r="P26367" s="146"/>
      <c r="Q26367" s="146"/>
      <c r="R26367" s="34"/>
      <c r="S26367" s="35"/>
      <c r="T26367" s="147"/>
    </row>
    <row r="26368">
      <c r="A26368" s="147"/>
      <c r="B26368" s="64"/>
      <c r="C26368" s="147" t="s">
        <v>217</v>
      </c>
      <c r="E26368" s="161"/>
      <c r="F26368" s="162"/>
      <c r="G26368" s="147"/>
      <c r="H26368" s="146"/>
      <c r="J26368" s="146"/>
      <c r="L26368" s="150"/>
      <c r="N26368" s="163"/>
      <c r="O26368" s="146"/>
      <c r="P26368" s="146"/>
      <c r="Q26368" s="146"/>
      <c r="R26368" s="34"/>
      <c r="S26368" s="35"/>
      <c r="T26368" s="147"/>
    </row>
    <row r="26369">
      <c r="A26369" s="147"/>
      <c r="B26369" s="64"/>
      <c r="C26369" s="147" t="s">
        <v>217</v>
      </c>
      <c r="E26369" s="161"/>
      <c r="F26369" s="162"/>
      <c r="G26369" s="147"/>
      <c r="H26369" s="146"/>
      <c r="J26369" s="146"/>
      <c r="L26369" s="150"/>
      <c r="N26369" s="163"/>
      <c r="O26369" s="146"/>
      <c r="P26369" s="146"/>
      <c r="Q26369" s="146"/>
      <c r="R26369" s="34"/>
      <c r="S26369" s="35"/>
      <c r="T26369" s="147"/>
    </row>
    <row r="26370">
      <c r="A26370" s="147"/>
      <c r="B26370" s="64"/>
      <c r="C26370" s="147" t="s">
        <v>217</v>
      </c>
      <c r="E26370" s="161"/>
      <c r="F26370" s="162"/>
      <c r="G26370" s="147"/>
      <c r="H26370" s="146"/>
      <c r="J26370" s="146"/>
      <c r="L26370" s="150"/>
      <c r="N26370" s="163"/>
      <c r="O26370" s="146"/>
      <c r="P26370" s="146"/>
      <c r="Q26370" s="146"/>
      <c r="R26370" s="34"/>
      <c r="S26370" s="35"/>
      <c r="T26370" s="147"/>
    </row>
    <row r="26371">
      <c r="A26371" s="147"/>
      <c r="B26371" s="64"/>
      <c r="C26371" s="147" t="s">
        <v>217</v>
      </c>
      <c r="E26371" s="161"/>
      <c r="F26371" s="162"/>
      <c r="G26371" s="147"/>
      <c r="H26371" s="146"/>
      <c r="J26371" s="146"/>
      <c r="L26371" s="150"/>
      <c r="N26371" s="163"/>
      <c r="O26371" s="146"/>
      <c r="P26371" s="146"/>
      <c r="Q26371" s="146"/>
      <c r="R26371" s="34"/>
      <c r="S26371" s="35"/>
      <c r="T26371" s="147"/>
    </row>
    <row r="26372">
      <c r="A26372" s="147"/>
      <c r="B26372" s="64"/>
      <c r="C26372" s="147" t="s">
        <v>217</v>
      </c>
      <c r="E26372" s="161"/>
      <c r="F26372" s="162"/>
      <c r="G26372" s="147"/>
      <c r="H26372" s="146"/>
      <c r="J26372" s="146"/>
      <c r="L26372" s="150"/>
      <c r="N26372" s="163"/>
      <c r="O26372" s="146"/>
      <c r="P26372" s="146"/>
      <c r="Q26372" s="146"/>
      <c r="R26372" s="34"/>
      <c r="S26372" s="35"/>
      <c r="T26372" s="147"/>
    </row>
    <row r="26373">
      <c r="A26373" s="147"/>
      <c r="B26373" s="64"/>
      <c r="C26373" s="147" t="s">
        <v>217</v>
      </c>
      <c r="E26373" s="161"/>
      <c r="F26373" s="162"/>
      <c r="G26373" s="147"/>
      <c r="H26373" s="146"/>
      <c r="J26373" s="146"/>
      <c r="L26373" s="150"/>
      <c r="N26373" s="163"/>
      <c r="O26373" s="146"/>
      <c r="P26373" s="146"/>
      <c r="Q26373" s="146"/>
      <c r="R26373" s="34"/>
      <c r="S26373" s="35"/>
      <c r="T26373" s="147"/>
    </row>
    <row r="26374">
      <c r="A26374" s="147"/>
      <c r="B26374" s="64"/>
      <c r="C26374" s="147" t="s">
        <v>217</v>
      </c>
      <c r="E26374" s="161"/>
      <c r="F26374" s="162"/>
      <c r="G26374" s="147"/>
      <c r="H26374" s="146"/>
      <c r="J26374" s="146"/>
      <c r="L26374" s="150"/>
      <c r="N26374" s="163"/>
      <c r="O26374" s="146"/>
      <c r="P26374" s="146"/>
      <c r="Q26374" s="146"/>
      <c r="R26374" s="34"/>
      <c r="S26374" s="35"/>
      <c r="T26374" s="147"/>
    </row>
    <row r="26375">
      <c r="A26375" s="147"/>
      <c r="B26375" s="64"/>
      <c r="C26375" s="147" t="s">
        <v>217</v>
      </c>
      <c r="E26375" s="161"/>
      <c r="F26375" s="162"/>
      <c r="G26375" s="147"/>
      <c r="H26375" s="146"/>
      <c r="J26375" s="146"/>
      <c r="L26375" s="150"/>
      <c r="N26375" s="163"/>
      <c r="O26375" s="146"/>
      <c r="P26375" s="146"/>
      <c r="Q26375" s="146"/>
      <c r="R26375" s="34"/>
      <c r="S26375" s="35"/>
      <c r="T26375" s="147"/>
    </row>
    <row r="26376">
      <c r="A26376" s="147"/>
      <c r="B26376" s="64"/>
      <c r="C26376" s="147" t="s">
        <v>217</v>
      </c>
      <c r="E26376" s="161"/>
      <c r="F26376" s="162"/>
      <c r="G26376" s="147"/>
      <c r="H26376" s="146"/>
      <c r="J26376" s="146"/>
      <c r="L26376" s="150"/>
      <c r="N26376" s="163"/>
      <c r="O26376" s="146"/>
      <c r="P26376" s="146"/>
      <c r="Q26376" s="146"/>
      <c r="R26376" s="34"/>
      <c r="S26376" s="35"/>
      <c r="T26376" s="147"/>
    </row>
    <row r="26377">
      <c r="A26377" s="147"/>
      <c r="B26377" s="64"/>
      <c r="C26377" s="147" t="s">
        <v>217</v>
      </c>
      <c r="E26377" s="161"/>
      <c r="F26377" s="162"/>
      <c r="G26377" s="147"/>
      <c r="H26377" s="146"/>
      <c r="J26377" s="146"/>
      <c r="L26377" s="150"/>
      <c r="N26377" s="163"/>
      <c r="O26377" s="146"/>
      <c r="P26377" s="146"/>
      <c r="Q26377" s="146"/>
      <c r="R26377" s="34"/>
      <c r="S26377" s="35"/>
      <c r="T26377" s="147"/>
    </row>
    <row r="26378">
      <c r="A26378" s="147"/>
      <c r="B26378" s="64"/>
      <c r="C26378" s="147" t="s">
        <v>217</v>
      </c>
      <c r="E26378" s="161"/>
      <c r="F26378" s="162"/>
      <c r="G26378" s="147"/>
      <c r="H26378" s="146"/>
      <c r="J26378" s="146"/>
      <c r="L26378" s="150"/>
      <c r="N26378" s="163"/>
      <c r="O26378" s="146"/>
      <c r="P26378" s="146"/>
      <c r="Q26378" s="146"/>
      <c r="R26378" s="34"/>
      <c r="S26378" s="35"/>
      <c r="T26378" s="147"/>
    </row>
    <row r="26379">
      <c r="A26379" s="147"/>
      <c r="B26379" s="64"/>
      <c r="C26379" s="147" t="s">
        <v>217</v>
      </c>
      <c r="E26379" s="161"/>
      <c r="F26379" s="162"/>
      <c r="G26379" s="147"/>
      <c r="H26379" s="146"/>
      <c r="J26379" s="146"/>
      <c r="L26379" s="150"/>
      <c r="N26379" s="163"/>
      <c r="O26379" s="146"/>
      <c r="P26379" s="146"/>
      <c r="Q26379" s="146"/>
      <c r="R26379" s="34"/>
      <c r="S26379" s="35"/>
      <c r="T26379" s="147"/>
    </row>
    <row r="26380">
      <c r="A26380" s="147"/>
      <c r="B26380" s="64"/>
      <c r="C26380" s="147" t="s">
        <v>217</v>
      </c>
      <c r="E26380" s="161"/>
      <c r="F26380" s="162"/>
      <c r="G26380" s="147"/>
      <c r="H26380" s="146"/>
      <c r="J26380" s="146"/>
      <c r="L26380" s="150"/>
      <c r="N26380" s="163"/>
      <c r="O26380" s="146"/>
      <c r="P26380" s="146"/>
      <c r="Q26380" s="146"/>
      <c r="R26380" s="34"/>
      <c r="S26380" s="35"/>
      <c r="T26380" s="147"/>
    </row>
    <row r="26381">
      <c r="A26381" s="147"/>
      <c r="B26381" s="64"/>
      <c r="C26381" s="147" t="s">
        <v>217</v>
      </c>
      <c r="E26381" s="161"/>
      <c r="F26381" s="162"/>
      <c r="G26381" s="147"/>
      <c r="H26381" s="146"/>
      <c r="J26381" s="146"/>
      <c r="L26381" s="150"/>
      <c r="N26381" s="163"/>
      <c r="O26381" s="146"/>
      <c r="P26381" s="146"/>
      <c r="Q26381" s="146"/>
      <c r="R26381" s="34"/>
      <c r="S26381" s="35"/>
      <c r="T26381" s="147"/>
    </row>
    <row r="26382">
      <c r="A26382" s="147"/>
      <c r="B26382" s="64"/>
      <c r="C26382" s="147" t="s">
        <v>217</v>
      </c>
      <c r="E26382" s="161"/>
      <c r="F26382" s="162"/>
      <c r="G26382" s="147"/>
      <c r="H26382" s="146"/>
      <c r="J26382" s="146"/>
      <c r="L26382" s="150"/>
      <c r="N26382" s="163"/>
      <c r="O26382" s="146"/>
      <c r="P26382" s="146"/>
      <c r="Q26382" s="146"/>
      <c r="R26382" s="34"/>
      <c r="S26382" s="35"/>
      <c r="T26382" s="147"/>
    </row>
    <row r="26383">
      <c r="A26383" s="147"/>
      <c r="B26383" s="64"/>
      <c r="C26383" s="147" t="s">
        <v>217</v>
      </c>
      <c r="E26383" s="161"/>
      <c r="F26383" s="162"/>
      <c r="G26383" s="147"/>
      <c r="H26383" s="146"/>
      <c r="J26383" s="146"/>
      <c r="L26383" s="150"/>
      <c r="N26383" s="163"/>
      <c r="O26383" s="146"/>
      <c r="P26383" s="146"/>
      <c r="Q26383" s="146"/>
      <c r="R26383" s="34"/>
      <c r="S26383" s="35"/>
      <c r="T26383" s="147"/>
    </row>
    <row r="26384">
      <c r="A26384" s="147"/>
      <c r="B26384" s="64"/>
      <c r="C26384" s="147" t="s">
        <v>217</v>
      </c>
      <c r="E26384" s="161"/>
      <c r="F26384" s="162"/>
      <c r="G26384" s="147"/>
      <c r="H26384" s="146"/>
      <c r="J26384" s="146"/>
      <c r="L26384" s="150"/>
      <c r="N26384" s="163"/>
      <c r="O26384" s="146"/>
      <c r="P26384" s="146"/>
      <c r="Q26384" s="146"/>
      <c r="R26384" s="34"/>
      <c r="S26384" s="35"/>
      <c r="T26384" s="147"/>
    </row>
    <row r="26385">
      <c r="A26385" s="147"/>
      <c r="B26385" s="64"/>
      <c r="C26385" s="147" t="s">
        <v>217</v>
      </c>
      <c r="E26385" s="161"/>
      <c r="F26385" s="162"/>
      <c r="G26385" s="147"/>
      <c r="H26385" s="146"/>
      <c r="J26385" s="146"/>
      <c r="L26385" s="150"/>
      <c r="N26385" s="163"/>
      <c r="O26385" s="146"/>
      <c r="P26385" s="146"/>
      <c r="Q26385" s="146"/>
      <c r="R26385" s="34"/>
      <c r="S26385" s="35"/>
      <c r="T26385" s="147"/>
    </row>
    <row r="26386">
      <c r="A26386" s="147"/>
      <c r="B26386" s="64"/>
      <c r="C26386" s="147" t="s">
        <v>217</v>
      </c>
      <c r="E26386" s="161"/>
      <c r="F26386" s="162"/>
      <c r="G26386" s="147"/>
      <c r="H26386" s="146"/>
      <c r="J26386" s="146"/>
      <c r="L26386" s="150"/>
      <c r="N26386" s="163"/>
      <c r="O26386" s="146"/>
      <c r="P26386" s="146"/>
      <c r="Q26386" s="146"/>
      <c r="R26386" s="34"/>
      <c r="S26386" s="35"/>
      <c r="T26386" s="147"/>
    </row>
    <row r="26387">
      <c r="A26387" s="147"/>
      <c r="B26387" s="64"/>
      <c r="C26387" s="147" t="s">
        <v>217</v>
      </c>
      <c r="E26387" s="161"/>
      <c r="F26387" s="162"/>
      <c r="G26387" s="147"/>
      <c r="H26387" s="146"/>
      <c r="J26387" s="146"/>
      <c r="L26387" s="150"/>
      <c r="N26387" s="163"/>
      <c r="O26387" s="146"/>
      <c r="P26387" s="146"/>
      <c r="Q26387" s="146"/>
      <c r="R26387" s="34"/>
      <c r="S26387" s="35"/>
      <c r="T26387" s="147"/>
    </row>
    <row r="26388">
      <c r="A26388" s="147"/>
      <c r="B26388" s="64"/>
      <c r="C26388" s="147" t="s">
        <v>217</v>
      </c>
      <c r="E26388" s="161"/>
      <c r="F26388" s="162"/>
      <c r="G26388" s="147"/>
      <c r="H26388" s="146"/>
      <c r="J26388" s="146"/>
      <c r="L26388" s="150"/>
      <c r="N26388" s="163"/>
      <c r="O26388" s="146"/>
      <c r="P26388" s="146"/>
      <c r="Q26388" s="146"/>
      <c r="R26388" s="34"/>
      <c r="S26388" s="35"/>
      <c r="T26388" s="147"/>
    </row>
    <row r="26389">
      <c r="A26389" s="147"/>
      <c r="B26389" s="64"/>
      <c r="C26389" s="147" t="s">
        <v>217</v>
      </c>
      <c r="E26389" s="161"/>
      <c r="F26389" s="162"/>
      <c r="G26389" s="147"/>
      <c r="H26389" s="146"/>
      <c r="J26389" s="146"/>
      <c r="L26389" s="150"/>
      <c r="N26389" s="163"/>
      <c r="O26389" s="146"/>
      <c r="P26389" s="146"/>
      <c r="Q26389" s="146"/>
      <c r="R26389" s="34"/>
      <c r="S26389" s="35"/>
      <c r="T26389" s="147"/>
    </row>
    <row r="26390">
      <c r="A26390" s="147"/>
      <c r="B26390" s="64"/>
      <c r="C26390" s="147" t="s">
        <v>217</v>
      </c>
      <c r="E26390" s="161"/>
      <c r="F26390" s="162"/>
      <c r="G26390" s="147"/>
      <c r="H26390" s="146"/>
      <c r="J26390" s="146"/>
      <c r="L26390" s="150"/>
      <c r="N26390" s="163"/>
      <c r="O26390" s="146"/>
      <c r="P26390" s="146"/>
      <c r="Q26390" s="146"/>
      <c r="R26390" s="34"/>
      <c r="S26390" s="35"/>
      <c r="T26390" s="147"/>
    </row>
    <row r="26391">
      <c r="A26391" s="147"/>
      <c r="B26391" s="64"/>
      <c r="C26391" s="147" t="s">
        <v>217</v>
      </c>
      <c r="E26391" s="161"/>
      <c r="F26391" s="162"/>
      <c r="G26391" s="147"/>
      <c r="H26391" s="146"/>
      <c r="J26391" s="146"/>
      <c r="L26391" s="150"/>
      <c r="N26391" s="163"/>
      <c r="O26391" s="146"/>
      <c r="P26391" s="146"/>
      <c r="Q26391" s="146"/>
      <c r="R26391" s="34"/>
      <c r="S26391" s="35"/>
      <c r="T26391" s="147"/>
    </row>
    <row r="26392">
      <c r="A26392" s="147"/>
      <c r="B26392" s="64"/>
      <c r="C26392" s="147" t="s">
        <v>217</v>
      </c>
      <c r="E26392" s="161"/>
      <c r="F26392" s="162"/>
      <c r="G26392" s="147"/>
      <c r="H26392" s="146"/>
      <c r="J26392" s="146"/>
      <c r="L26392" s="150"/>
      <c r="N26392" s="163"/>
      <c r="O26392" s="146"/>
      <c r="P26392" s="146"/>
      <c r="Q26392" s="146"/>
      <c r="R26392" s="34"/>
      <c r="S26392" s="35"/>
      <c r="T26392" s="147"/>
    </row>
    <row r="26393">
      <c r="A26393" s="147"/>
      <c r="B26393" s="64"/>
      <c r="C26393" s="147" t="s">
        <v>217</v>
      </c>
      <c r="E26393" s="161"/>
      <c r="F26393" s="162"/>
      <c r="G26393" s="147"/>
      <c r="H26393" s="146"/>
      <c r="J26393" s="146"/>
      <c r="L26393" s="150"/>
      <c r="N26393" s="163"/>
      <c r="O26393" s="146"/>
      <c r="P26393" s="146"/>
      <c r="Q26393" s="146"/>
      <c r="R26393" s="34"/>
      <c r="S26393" s="35"/>
      <c r="T26393" s="147"/>
    </row>
    <row r="26394">
      <c r="A26394" s="147"/>
      <c r="B26394" s="64"/>
      <c r="C26394" s="147" t="s">
        <v>217</v>
      </c>
      <c r="E26394" s="161"/>
      <c r="F26394" s="162"/>
      <c r="G26394" s="147"/>
      <c r="H26394" s="146"/>
      <c r="J26394" s="146"/>
      <c r="L26394" s="150"/>
      <c r="N26394" s="163"/>
      <c r="O26394" s="146"/>
      <c r="P26394" s="146"/>
      <c r="Q26394" s="146"/>
      <c r="R26394" s="34"/>
      <c r="S26394" s="35"/>
      <c r="T26394" s="147"/>
    </row>
    <row r="26395">
      <c r="A26395" s="147"/>
      <c r="B26395" s="64"/>
      <c r="C26395" s="147" t="s">
        <v>217</v>
      </c>
      <c r="E26395" s="161"/>
      <c r="F26395" s="162"/>
      <c r="G26395" s="147"/>
      <c r="H26395" s="146"/>
      <c r="J26395" s="146"/>
      <c r="L26395" s="150"/>
      <c r="N26395" s="163"/>
      <c r="O26395" s="146"/>
      <c r="P26395" s="146"/>
      <c r="Q26395" s="146"/>
      <c r="R26395" s="34"/>
      <c r="S26395" s="35"/>
      <c r="T26395" s="147"/>
    </row>
    <row r="26396">
      <c r="A26396" s="147"/>
      <c r="B26396" s="64"/>
      <c r="C26396" s="147" t="s">
        <v>217</v>
      </c>
      <c r="E26396" s="161"/>
      <c r="F26396" s="162"/>
      <c r="G26396" s="147"/>
      <c r="H26396" s="146"/>
      <c r="J26396" s="146"/>
      <c r="L26396" s="150"/>
      <c r="N26396" s="163"/>
      <c r="O26396" s="146"/>
      <c r="P26396" s="146"/>
      <c r="Q26396" s="146"/>
      <c r="R26396" s="34"/>
      <c r="S26396" s="35"/>
      <c r="T26396" s="147"/>
    </row>
    <row r="26397">
      <c r="A26397" s="147"/>
      <c r="B26397" s="64"/>
      <c r="C26397" s="147" t="s">
        <v>217</v>
      </c>
      <c r="E26397" s="161"/>
      <c r="F26397" s="162"/>
      <c r="G26397" s="147"/>
      <c r="H26397" s="146"/>
      <c r="J26397" s="146"/>
      <c r="L26397" s="150"/>
      <c r="N26397" s="163"/>
      <c r="O26397" s="146"/>
      <c r="P26397" s="146"/>
      <c r="Q26397" s="146"/>
      <c r="R26397" s="34"/>
      <c r="S26397" s="35"/>
      <c r="T26397" s="147"/>
    </row>
    <row r="26398">
      <c r="A26398" s="147"/>
      <c r="B26398" s="64"/>
      <c r="C26398" s="147" t="s">
        <v>217</v>
      </c>
      <c r="E26398" s="161"/>
      <c r="F26398" s="162"/>
      <c r="G26398" s="147"/>
      <c r="H26398" s="146"/>
      <c r="J26398" s="146"/>
      <c r="L26398" s="150"/>
      <c r="N26398" s="163"/>
      <c r="O26398" s="146"/>
      <c r="P26398" s="146"/>
      <c r="Q26398" s="146"/>
      <c r="R26398" s="34"/>
      <c r="S26398" s="35"/>
      <c r="T26398" s="147"/>
    </row>
    <row r="26399">
      <c r="A26399" s="147"/>
      <c r="B26399" s="64"/>
      <c r="C26399" s="147" t="s">
        <v>217</v>
      </c>
      <c r="E26399" s="161"/>
      <c r="F26399" s="162"/>
      <c r="G26399" s="147"/>
      <c r="H26399" s="146"/>
      <c r="J26399" s="146"/>
      <c r="L26399" s="150"/>
      <c r="N26399" s="163"/>
      <c r="O26399" s="146"/>
      <c r="P26399" s="146"/>
      <c r="Q26399" s="146"/>
      <c r="R26399" s="34"/>
      <c r="S26399" s="35"/>
      <c r="T26399" s="147"/>
    </row>
    <row r="26400">
      <c r="A26400" s="147"/>
      <c r="B26400" s="64"/>
      <c r="C26400" s="147" t="s">
        <v>217</v>
      </c>
      <c r="E26400" s="161"/>
      <c r="F26400" s="162"/>
      <c r="G26400" s="147"/>
      <c r="H26400" s="146"/>
      <c r="J26400" s="146"/>
      <c r="L26400" s="150"/>
      <c r="N26400" s="163"/>
      <c r="O26400" s="146"/>
      <c r="P26400" s="146"/>
      <c r="Q26400" s="146"/>
      <c r="R26400" s="34"/>
      <c r="S26400" s="35"/>
      <c r="T26400" s="147"/>
    </row>
    <row r="26401">
      <c r="A26401" s="147"/>
      <c r="B26401" s="64"/>
      <c r="C26401" s="147" t="s">
        <v>217</v>
      </c>
      <c r="E26401" s="161"/>
      <c r="F26401" s="162"/>
      <c r="G26401" s="147"/>
      <c r="H26401" s="146"/>
      <c r="J26401" s="146"/>
      <c r="L26401" s="150"/>
      <c r="N26401" s="163"/>
      <c r="O26401" s="146"/>
      <c r="P26401" s="146"/>
      <c r="Q26401" s="146"/>
      <c r="R26401" s="34"/>
      <c r="S26401" s="35"/>
      <c r="T26401" s="147"/>
    </row>
    <row r="26402">
      <c r="A26402" s="147"/>
      <c r="B26402" s="64"/>
      <c r="C26402" s="147" t="s">
        <v>217</v>
      </c>
      <c r="E26402" s="161"/>
      <c r="F26402" s="162"/>
      <c r="G26402" s="147"/>
      <c r="H26402" s="146"/>
      <c r="J26402" s="146"/>
      <c r="L26402" s="150"/>
      <c r="N26402" s="163"/>
      <c r="O26402" s="146"/>
      <c r="P26402" s="146"/>
      <c r="Q26402" s="146"/>
      <c r="R26402" s="34"/>
      <c r="S26402" s="35"/>
      <c r="T26402" s="147"/>
    </row>
    <row r="26403">
      <c r="A26403" s="147"/>
      <c r="B26403" s="64"/>
      <c r="C26403" s="147" t="s">
        <v>217</v>
      </c>
      <c r="E26403" s="161"/>
      <c r="F26403" s="162"/>
      <c r="G26403" s="147"/>
      <c r="H26403" s="146"/>
      <c r="J26403" s="146"/>
      <c r="L26403" s="150"/>
      <c r="N26403" s="163"/>
      <c r="O26403" s="146"/>
      <c r="P26403" s="146"/>
      <c r="Q26403" s="146"/>
      <c r="R26403" s="34"/>
      <c r="S26403" s="35"/>
      <c r="T26403" s="147"/>
    </row>
    <row r="26404">
      <c r="A26404" s="147"/>
      <c r="B26404" s="64"/>
      <c r="C26404" s="147" t="s">
        <v>217</v>
      </c>
      <c r="E26404" s="161"/>
      <c r="F26404" s="162"/>
      <c r="G26404" s="147"/>
      <c r="H26404" s="146"/>
      <c r="J26404" s="146"/>
      <c r="L26404" s="150"/>
      <c r="N26404" s="163"/>
      <c r="O26404" s="146"/>
      <c r="P26404" s="146"/>
      <c r="Q26404" s="146"/>
      <c r="R26404" s="34"/>
      <c r="S26404" s="35"/>
      <c r="T26404" s="147"/>
    </row>
    <row r="26405">
      <c r="A26405" s="147"/>
      <c r="B26405" s="64"/>
      <c r="C26405" s="147" t="s">
        <v>217</v>
      </c>
      <c r="E26405" s="161"/>
      <c r="F26405" s="162"/>
      <c r="G26405" s="147"/>
      <c r="H26405" s="146"/>
      <c r="J26405" s="146"/>
      <c r="L26405" s="150"/>
      <c r="N26405" s="163"/>
      <c r="O26405" s="146"/>
      <c r="P26405" s="146"/>
      <c r="Q26405" s="146"/>
      <c r="R26405" s="34"/>
      <c r="S26405" s="35"/>
      <c r="T26405" s="147"/>
    </row>
    <row r="26406">
      <c r="A26406" s="147"/>
      <c r="B26406" s="64"/>
      <c r="C26406" s="147" t="s">
        <v>217</v>
      </c>
      <c r="E26406" s="161"/>
      <c r="F26406" s="162"/>
      <c r="G26406" s="147"/>
      <c r="H26406" s="146"/>
      <c r="J26406" s="146"/>
      <c r="L26406" s="150"/>
      <c r="N26406" s="163"/>
      <c r="O26406" s="146"/>
      <c r="P26406" s="146"/>
      <c r="Q26406" s="146"/>
      <c r="R26406" s="34"/>
      <c r="S26406" s="35"/>
      <c r="T26406" s="147"/>
    </row>
    <row r="26407">
      <c r="A26407" s="147"/>
      <c r="B26407" s="64"/>
      <c r="C26407" s="147" t="s">
        <v>217</v>
      </c>
      <c r="E26407" s="161"/>
      <c r="F26407" s="162"/>
      <c r="G26407" s="147"/>
      <c r="H26407" s="146"/>
      <c r="J26407" s="146"/>
      <c r="L26407" s="150"/>
      <c r="N26407" s="163"/>
      <c r="O26407" s="146"/>
      <c r="P26407" s="146"/>
      <c r="Q26407" s="146"/>
      <c r="R26407" s="34"/>
      <c r="S26407" s="35"/>
      <c r="T26407" s="147"/>
    </row>
    <row r="26408">
      <c r="A26408" s="147"/>
      <c r="B26408" s="64"/>
      <c r="C26408" s="147" t="s">
        <v>217</v>
      </c>
      <c r="E26408" s="161"/>
      <c r="F26408" s="162"/>
      <c r="G26408" s="147"/>
      <c r="H26408" s="146"/>
      <c r="J26408" s="146"/>
      <c r="L26408" s="150"/>
      <c r="N26408" s="163"/>
      <c r="O26408" s="146"/>
      <c r="P26408" s="146"/>
      <c r="Q26408" s="146"/>
      <c r="R26408" s="34"/>
      <c r="S26408" s="35"/>
      <c r="T26408" s="147"/>
    </row>
    <row r="26409">
      <c r="A26409" s="147"/>
      <c r="B26409" s="64"/>
      <c r="C26409" s="147" t="s">
        <v>217</v>
      </c>
      <c r="E26409" s="161"/>
      <c r="F26409" s="162"/>
      <c r="G26409" s="147"/>
      <c r="H26409" s="146"/>
      <c r="J26409" s="146"/>
      <c r="L26409" s="150"/>
      <c r="N26409" s="163"/>
      <c r="O26409" s="146"/>
      <c r="P26409" s="146"/>
      <c r="Q26409" s="146"/>
      <c r="R26409" s="34"/>
      <c r="S26409" s="35"/>
      <c r="T26409" s="147"/>
    </row>
    <row r="26410">
      <c r="A26410" s="147"/>
      <c r="B26410" s="64"/>
      <c r="C26410" s="147" t="s">
        <v>217</v>
      </c>
      <c r="E26410" s="161"/>
      <c r="F26410" s="162"/>
      <c r="G26410" s="147"/>
      <c r="H26410" s="146"/>
      <c r="J26410" s="146"/>
      <c r="L26410" s="150"/>
      <c r="N26410" s="163"/>
      <c r="O26410" s="146"/>
      <c r="P26410" s="146"/>
      <c r="Q26410" s="146"/>
      <c r="R26410" s="34"/>
      <c r="S26410" s="35"/>
      <c r="T26410" s="147"/>
    </row>
    <row r="26411">
      <c r="A26411" s="147"/>
      <c r="B26411" s="64"/>
      <c r="C26411" s="147" t="s">
        <v>217</v>
      </c>
      <c r="E26411" s="161"/>
      <c r="F26411" s="162"/>
      <c r="G26411" s="147"/>
      <c r="H26411" s="146"/>
      <c r="J26411" s="146"/>
      <c r="L26411" s="150"/>
      <c r="N26411" s="163"/>
      <c r="O26411" s="146"/>
      <c r="P26411" s="146"/>
      <c r="Q26411" s="146"/>
      <c r="R26411" s="34"/>
      <c r="S26411" s="35"/>
      <c r="T26411" s="147"/>
    </row>
    <row r="26412">
      <c r="A26412" s="147"/>
      <c r="B26412" s="64"/>
      <c r="C26412" s="147" t="s">
        <v>217</v>
      </c>
      <c r="E26412" s="161"/>
      <c r="F26412" s="162"/>
      <c r="G26412" s="147"/>
      <c r="H26412" s="146"/>
      <c r="J26412" s="146"/>
      <c r="L26412" s="150"/>
      <c r="N26412" s="163"/>
      <c r="O26412" s="146"/>
      <c r="P26412" s="146"/>
      <c r="Q26412" s="146"/>
      <c r="R26412" s="34"/>
      <c r="S26412" s="35"/>
      <c r="T26412" s="147"/>
    </row>
    <row r="26413">
      <c r="A26413" s="147"/>
      <c r="B26413" s="64"/>
      <c r="C26413" s="147" t="s">
        <v>217</v>
      </c>
      <c r="E26413" s="161"/>
      <c r="F26413" s="162"/>
      <c r="G26413" s="147"/>
      <c r="H26413" s="146"/>
      <c r="J26413" s="146"/>
      <c r="L26413" s="150"/>
      <c r="N26413" s="163"/>
      <c r="O26413" s="146"/>
      <c r="P26413" s="146"/>
      <c r="Q26413" s="146"/>
      <c r="R26413" s="34"/>
      <c r="S26413" s="35"/>
      <c r="T26413" s="147"/>
    </row>
    <row r="26414">
      <c r="A26414" s="147"/>
      <c r="B26414" s="64"/>
      <c r="C26414" s="147" t="s">
        <v>217</v>
      </c>
      <c r="E26414" s="161"/>
      <c r="F26414" s="162"/>
      <c r="G26414" s="147"/>
      <c r="H26414" s="146"/>
      <c r="J26414" s="146"/>
      <c r="L26414" s="150"/>
      <c r="N26414" s="163"/>
      <c r="O26414" s="146"/>
      <c r="P26414" s="146"/>
      <c r="Q26414" s="146"/>
      <c r="R26414" s="34"/>
      <c r="S26414" s="35"/>
      <c r="T26414" s="147"/>
    </row>
    <row r="26415">
      <c r="A26415" s="147"/>
      <c r="B26415" s="64"/>
      <c r="C26415" s="147" t="s">
        <v>217</v>
      </c>
      <c r="E26415" s="161"/>
      <c r="F26415" s="162"/>
      <c r="G26415" s="147"/>
      <c r="H26415" s="146"/>
      <c r="J26415" s="146"/>
      <c r="L26415" s="150"/>
      <c r="N26415" s="163"/>
      <c r="O26415" s="146"/>
      <c r="P26415" s="146"/>
      <c r="Q26415" s="146"/>
      <c r="R26415" s="34"/>
      <c r="S26415" s="35"/>
      <c r="T26415" s="147"/>
    </row>
    <row r="26416">
      <c r="A26416" s="147"/>
      <c r="B26416" s="64"/>
      <c r="C26416" s="147" t="s">
        <v>217</v>
      </c>
      <c r="E26416" s="161"/>
      <c r="F26416" s="162"/>
      <c r="G26416" s="147"/>
      <c r="H26416" s="146"/>
      <c r="J26416" s="146"/>
      <c r="L26416" s="150"/>
      <c r="N26416" s="163"/>
      <c r="O26416" s="146"/>
      <c r="P26416" s="146"/>
      <c r="Q26416" s="146"/>
      <c r="R26416" s="34"/>
      <c r="S26416" s="35"/>
      <c r="T26416" s="147"/>
    </row>
    <row r="26417">
      <c r="A26417" s="147"/>
      <c r="B26417" s="64"/>
      <c r="C26417" s="147" t="s">
        <v>217</v>
      </c>
      <c r="E26417" s="161"/>
      <c r="F26417" s="162"/>
      <c r="G26417" s="147"/>
      <c r="H26417" s="146"/>
      <c r="J26417" s="146"/>
      <c r="L26417" s="150"/>
      <c r="N26417" s="163"/>
      <c r="O26417" s="146"/>
      <c r="P26417" s="146"/>
      <c r="Q26417" s="146"/>
      <c r="R26417" s="34"/>
      <c r="S26417" s="35"/>
      <c r="T26417" s="147"/>
    </row>
    <row r="26418">
      <c r="A26418" s="147"/>
      <c r="B26418" s="64"/>
      <c r="C26418" s="147" t="s">
        <v>217</v>
      </c>
      <c r="E26418" s="161"/>
      <c r="F26418" s="162"/>
      <c r="G26418" s="147"/>
      <c r="H26418" s="146"/>
      <c r="J26418" s="146"/>
      <c r="L26418" s="150"/>
      <c r="N26418" s="163"/>
      <c r="O26418" s="146"/>
      <c r="P26418" s="146"/>
      <c r="Q26418" s="146"/>
      <c r="R26418" s="34"/>
      <c r="S26418" s="35"/>
      <c r="T26418" s="147"/>
    </row>
    <row r="26419">
      <c r="A26419" s="147"/>
      <c r="B26419" s="64"/>
      <c r="C26419" s="147" t="s">
        <v>217</v>
      </c>
      <c r="E26419" s="161"/>
      <c r="F26419" s="162"/>
      <c r="G26419" s="147"/>
      <c r="H26419" s="146"/>
      <c r="J26419" s="146"/>
      <c r="L26419" s="150"/>
      <c r="N26419" s="163"/>
      <c r="O26419" s="146"/>
      <c r="P26419" s="146"/>
      <c r="Q26419" s="146"/>
      <c r="R26419" s="34"/>
      <c r="S26419" s="35"/>
      <c r="T26419" s="147"/>
    </row>
    <row r="26420">
      <c r="A26420" s="147"/>
      <c r="B26420" s="64"/>
      <c r="C26420" s="147" t="s">
        <v>217</v>
      </c>
      <c r="E26420" s="161"/>
      <c r="F26420" s="162"/>
      <c r="G26420" s="147"/>
      <c r="H26420" s="146"/>
      <c r="J26420" s="146"/>
      <c r="L26420" s="150"/>
      <c r="N26420" s="163"/>
      <c r="O26420" s="146"/>
      <c r="P26420" s="146"/>
      <c r="Q26420" s="146"/>
      <c r="R26420" s="34"/>
      <c r="S26420" s="35"/>
      <c r="T26420" s="147"/>
    </row>
    <row r="26421">
      <c r="A26421" s="147"/>
      <c r="B26421" s="64"/>
      <c r="C26421" s="147" t="s">
        <v>217</v>
      </c>
      <c r="E26421" s="161"/>
      <c r="F26421" s="162"/>
      <c r="G26421" s="147"/>
      <c r="H26421" s="146"/>
      <c r="J26421" s="146"/>
      <c r="L26421" s="150"/>
      <c r="N26421" s="163"/>
      <c r="O26421" s="146"/>
      <c r="P26421" s="146"/>
      <c r="Q26421" s="146"/>
      <c r="R26421" s="34"/>
      <c r="S26421" s="35"/>
      <c r="T26421" s="147"/>
    </row>
    <row r="26422">
      <c r="A26422" s="147"/>
      <c r="B26422" s="64"/>
      <c r="C26422" s="147" t="s">
        <v>217</v>
      </c>
      <c r="E26422" s="161"/>
      <c r="F26422" s="162"/>
      <c r="G26422" s="147"/>
      <c r="H26422" s="146"/>
      <c r="J26422" s="146"/>
      <c r="L26422" s="150"/>
      <c r="N26422" s="163"/>
      <c r="O26422" s="146"/>
      <c r="P26422" s="146"/>
      <c r="Q26422" s="146"/>
      <c r="R26422" s="34"/>
      <c r="S26422" s="35"/>
      <c r="T26422" s="147"/>
    </row>
    <row r="26423">
      <c r="A26423" s="147"/>
      <c r="B26423" s="64"/>
      <c r="C26423" s="147" t="s">
        <v>217</v>
      </c>
      <c r="E26423" s="161"/>
      <c r="F26423" s="162"/>
      <c r="G26423" s="147"/>
      <c r="H26423" s="146"/>
      <c r="J26423" s="146"/>
      <c r="L26423" s="150"/>
      <c r="N26423" s="163"/>
      <c r="O26423" s="146"/>
      <c r="P26423" s="146"/>
      <c r="Q26423" s="146"/>
      <c r="R26423" s="34"/>
      <c r="S26423" s="35"/>
      <c r="T26423" s="147"/>
    </row>
    <row r="26424">
      <c r="A26424" s="147"/>
      <c r="B26424" s="64"/>
      <c r="C26424" s="147" t="s">
        <v>217</v>
      </c>
      <c r="E26424" s="161"/>
      <c r="F26424" s="162"/>
      <c r="G26424" s="147"/>
      <c r="H26424" s="146"/>
      <c r="J26424" s="146"/>
      <c r="L26424" s="150"/>
      <c r="N26424" s="163"/>
      <c r="O26424" s="146"/>
      <c r="P26424" s="146"/>
      <c r="Q26424" s="146"/>
      <c r="R26424" s="34"/>
      <c r="S26424" s="35"/>
      <c r="T26424" s="147"/>
    </row>
    <row r="26425">
      <c r="A26425" s="147"/>
      <c r="B26425" s="64"/>
      <c r="C26425" s="147" t="s">
        <v>217</v>
      </c>
      <c r="E26425" s="161"/>
      <c r="F26425" s="162"/>
      <c r="G26425" s="147"/>
      <c r="H26425" s="146"/>
      <c r="J26425" s="146"/>
      <c r="L26425" s="150"/>
      <c r="N26425" s="163"/>
      <c r="O26425" s="146"/>
      <c r="P26425" s="146"/>
      <c r="Q26425" s="146"/>
      <c r="R26425" s="34"/>
      <c r="S26425" s="35"/>
      <c r="T26425" s="147"/>
    </row>
    <row r="26426">
      <c r="A26426" s="147"/>
      <c r="B26426" s="64"/>
      <c r="C26426" s="147" t="s">
        <v>217</v>
      </c>
      <c r="E26426" s="161"/>
      <c r="F26426" s="162"/>
      <c r="G26426" s="147"/>
      <c r="H26426" s="146"/>
      <c r="J26426" s="146"/>
      <c r="L26426" s="150"/>
      <c r="N26426" s="163"/>
      <c r="O26426" s="146"/>
      <c r="P26426" s="146"/>
      <c r="Q26426" s="146"/>
      <c r="R26426" s="34"/>
      <c r="S26426" s="35"/>
      <c r="T26426" s="147"/>
    </row>
    <row r="26427">
      <c r="A26427" s="147"/>
      <c r="B26427" s="64"/>
      <c r="C26427" s="147" t="s">
        <v>217</v>
      </c>
      <c r="E26427" s="161"/>
      <c r="F26427" s="162"/>
      <c r="G26427" s="147"/>
      <c r="H26427" s="146"/>
      <c r="J26427" s="146"/>
      <c r="L26427" s="150"/>
      <c r="N26427" s="163"/>
      <c r="O26427" s="146"/>
      <c r="P26427" s="146"/>
      <c r="Q26427" s="146"/>
      <c r="R26427" s="34"/>
      <c r="S26427" s="35"/>
      <c r="T26427" s="147"/>
    </row>
    <row r="26428">
      <c r="A26428" s="147"/>
      <c r="B26428" s="64"/>
      <c r="C26428" s="147" t="s">
        <v>217</v>
      </c>
      <c r="E26428" s="161"/>
      <c r="F26428" s="162"/>
      <c r="G26428" s="147"/>
      <c r="H26428" s="146"/>
      <c r="J26428" s="146"/>
      <c r="L26428" s="150"/>
      <c r="N26428" s="163"/>
      <c r="O26428" s="146"/>
      <c r="P26428" s="146"/>
      <c r="Q26428" s="146"/>
      <c r="R26428" s="34"/>
      <c r="S26428" s="35"/>
      <c r="T26428" s="147"/>
    </row>
    <row r="26429">
      <c r="A26429" s="147"/>
      <c r="B26429" s="64"/>
      <c r="C26429" s="147" t="s">
        <v>217</v>
      </c>
      <c r="E26429" s="161"/>
      <c r="F26429" s="162"/>
      <c r="G26429" s="147"/>
      <c r="H26429" s="146"/>
      <c r="J26429" s="146"/>
      <c r="L26429" s="150"/>
      <c r="N26429" s="163"/>
      <c r="O26429" s="146"/>
      <c r="P26429" s="146"/>
      <c r="Q26429" s="146"/>
      <c r="R26429" s="34"/>
      <c r="S26429" s="35"/>
      <c r="T26429" s="147"/>
    </row>
    <row r="26430">
      <c r="A26430" s="147"/>
      <c r="B26430" s="64"/>
      <c r="C26430" s="147" t="s">
        <v>217</v>
      </c>
      <c r="E26430" s="161"/>
      <c r="F26430" s="162"/>
      <c r="G26430" s="147"/>
      <c r="H26430" s="146"/>
      <c r="J26430" s="146"/>
      <c r="L26430" s="150"/>
      <c r="N26430" s="163"/>
      <c r="O26430" s="146"/>
      <c r="P26430" s="146"/>
      <c r="Q26430" s="146"/>
      <c r="R26430" s="34"/>
      <c r="S26430" s="35"/>
      <c r="T26430" s="147"/>
    </row>
    <row r="26431">
      <c r="A26431" s="147"/>
      <c r="B26431" s="64"/>
      <c r="C26431" s="147" t="s">
        <v>217</v>
      </c>
      <c r="E26431" s="161"/>
      <c r="F26431" s="162"/>
      <c r="G26431" s="147"/>
      <c r="H26431" s="146"/>
      <c r="J26431" s="146"/>
      <c r="L26431" s="150"/>
      <c r="N26431" s="163"/>
      <c r="O26431" s="146"/>
      <c r="P26431" s="146"/>
      <c r="Q26431" s="146"/>
      <c r="R26431" s="34"/>
      <c r="S26431" s="35"/>
      <c r="T26431" s="147"/>
    </row>
    <row r="26432">
      <c r="A26432" s="147"/>
      <c r="B26432" s="64"/>
      <c r="C26432" s="147" t="s">
        <v>217</v>
      </c>
      <c r="E26432" s="161"/>
      <c r="F26432" s="162"/>
      <c r="G26432" s="147"/>
      <c r="H26432" s="146"/>
      <c r="J26432" s="146"/>
      <c r="L26432" s="150"/>
      <c r="N26432" s="163"/>
      <c r="O26432" s="146"/>
      <c r="P26432" s="146"/>
      <c r="Q26432" s="146"/>
      <c r="R26432" s="34"/>
      <c r="S26432" s="35"/>
      <c r="T26432" s="147"/>
    </row>
    <row r="26433">
      <c r="A26433" s="147"/>
      <c r="B26433" s="64"/>
      <c r="C26433" s="147" t="s">
        <v>217</v>
      </c>
      <c r="E26433" s="161"/>
      <c r="F26433" s="162"/>
      <c r="G26433" s="147"/>
      <c r="H26433" s="146"/>
      <c r="J26433" s="146"/>
      <c r="L26433" s="150"/>
      <c r="N26433" s="163"/>
      <c r="O26433" s="146"/>
      <c r="P26433" s="146"/>
      <c r="Q26433" s="146"/>
      <c r="R26433" s="34"/>
      <c r="S26433" s="35"/>
      <c r="T26433" s="147"/>
    </row>
    <row r="26434">
      <c r="A26434" s="147"/>
      <c r="B26434" s="64"/>
      <c r="C26434" s="147" t="s">
        <v>217</v>
      </c>
      <c r="E26434" s="161"/>
      <c r="F26434" s="162"/>
      <c r="G26434" s="147"/>
      <c r="H26434" s="146"/>
      <c r="J26434" s="146"/>
      <c r="L26434" s="150"/>
      <c r="N26434" s="163"/>
      <c r="O26434" s="146"/>
      <c r="P26434" s="146"/>
      <c r="Q26434" s="146"/>
      <c r="R26434" s="34"/>
      <c r="S26434" s="35"/>
      <c r="T26434" s="147"/>
    </row>
    <row r="26435">
      <c r="A26435" s="147"/>
      <c r="B26435" s="64"/>
      <c r="C26435" s="147" t="s">
        <v>217</v>
      </c>
      <c r="E26435" s="161"/>
      <c r="F26435" s="162"/>
      <c r="G26435" s="147"/>
      <c r="H26435" s="146"/>
      <c r="J26435" s="146"/>
      <c r="L26435" s="150"/>
      <c r="N26435" s="163"/>
      <c r="O26435" s="146"/>
      <c r="P26435" s="146"/>
      <c r="Q26435" s="146"/>
      <c r="R26435" s="34"/>
      <c r="S26435" s="35"/>
      <c r="T26435" s="147"/>
    </row>
    <row r="26436">
      <c r="A26436" s="147"/>
      <c r="B26436" s="64"/>
      <c r="C26436" s="147" t="s">
        <v>217</v>
      </c>
      <c r="E26436" s="161"/>
      <c r="F26436" s="162"/>
      <c r="G26436" s="147"/>
      <c r="H26436" s="146"/>
      <c r="J26436" s="146"/>
      <c r="L26436" s="150"/>
      <c r="N26436" s="163"/>
      <c r="O26436" s="146"/>
      <c r="P26436" s="146"/>
      <c r="Q26436" s="146"/>
      <c r="R26436" s="34"/>
      <c r="S26436" s="35"/>
      <c r="T26436" s="147"/>
    </row>
    <row r="26437">
      <c r="A26437" s="147"/>
      <c r="B26437" s="64"/>
      <c r="C26437" s="147" t="s">
        <v>217</v>
      </c>
      <c r="E26437" s="161"/>
      <c r="F26437" s="162"/>
      <c r="G26437" s="147"/>
      <c r="H26437" s="146"/>
      <c r="J26437" s="146"/>
      <c r="L26437" s="150"/>
      <c r="N26437" s="163"/>
      <c r="O26437" s="146"/>
      <c r="P26437" s="146"/>
      <c r="Q26437" s="146"/>
      <c r="R26437" s="34"/>
      <c r="S26437" s="35"/>
      <c r="T26437" s="147"/>
    </row>
    <row r="26438">
      <c r="A26438" s="147"/>
      <c r="B26438" s="64"/>
      <c r="C26438" s="147" t="s">
        <v>217</v>
      </c>
      <c r="E26438" s="161"/>
      <c r="F26438" s="162"/>
      <c r="G26438" s="147"/>
      <c r="H26438" s="146"/>
      <c r="J26438" s="146"/>
      <c r="L26438" s="150"/>
      <c r="N26438" s="163"/>
      <c r="O26438" s="146"/>
      <c r="P26438" s="146"/>
      <c r="Q26438" s="146"/>
      <c r="R26438" s="34"/>
      <c r="S26438" s="35"/>
      <c r="T26438" s="147"/>
    </row>
    <row r="26439">
      <c r="A26439" s="147"/>
      <c r="B26439" s="64"/>
      <c r="C26439" s="147" t="s">
        <v>217</v>
      </c>
      <c r="E26439" s="161"/>
      <c r="F26439" s="162"/>
      <c r="G26439" s="147"/>
      <c r="H26439" s="146"/>
      <c r="J26439" s="146"/>
      <c r="L26439" s="150"/>
      <c r="N26439" s="163"/>
      <c r="O26439" s="146"/>
      <c r="P26439" s="146"/>
      <c r="Q26439" s="146"/>
      <c r="R26439" s="34"/>
      <c r="S26439" s="35"/>
      <c r="T26439" s="147"/>
    </row>
    <row r="26440">
      <c r="A26440" s="147"/>
      <c r="B26440" s="64"/>
      <c r="C26440" s="147" t="s">
        <v>217</v>
      </c>
      <c r="E26440" s="161"/>
      <c r="F26440" s="162"/>
      <c r="G26440" s="147"/>
      <c r="H26440" s="146"/>
      <c r="J26440" s="146"/>
      <c r="L26440" s="150"/>
      <c r="N26440" s="163"/>
      <c r="O26440" s="146"/>
      <c r="P26440" s="146"/>
      <c r="Q26440" s="146"/>
      <c r="R26440" s="34"/>
      <c r="S26440" s="35"/>
      <c r="T26440" s="147"/>
    </row>
    <row r="26441">
      <c r="A26441" s="147"/>
      <c r="B26441" s="64"/>
      <c r="C26441" s="147" t="s">
        <v>217</v>
      </c>
      <c r="E26441" s="161"/>
      <c r="F26441" s="162"/>
      <c r="G26441" s="147"/>
      <c r="H26441" s="146"/>
      <c r="J26441" s="146"/>
      <c r="L26441" s="150"/>
      <c r="N26441" s="163"/>
      <c r="O26441" s="146"/>
      <c r="P26441" s="146"/>
      <c r="Q26441" s="146"/>
      <c r="R26441" s="34"/>
      <c r="S26441" s="35"/>
      <c r="T26441" s="147"/>
    </row>
    <row r="26442">
      <c r="A26442" s="147"/>
      <c r="B26442" s="64"/>
      <c r="C26442" s="147" t="s">
        <v>217</v>
      </c>
      <c r="E26442" s="161"/>
      <c r="F26442" s="162"/>
      <c r="G26442" s="147"/>
      <c r="H26442" s="146"/>
      <c r="J26442" s="146"/>
      <c r="L26442" s="150"/>
      <c r="N26442" s="163"/>
      <c r="O26442" s="146"/>
      <c r="P26442" s="146"/>
      <c r="Q26442" s="146"/>
      <c r="R26442" s="34"/>
      <c r="S26442" s="35"/>
      <c r="T26442" s="147"/>
    </row>
    <row r="26443">
      <c r="A26443" s="147"/>
      <c r="B26443" s="64"/>
      <c r="C26443" s="147" t="s">
        <v>217</v>
      </c>
      <c r="E26443" s="161"/>
      <c r="F26443" s="162"/>
      <c r="G26443" s="147"/>
      <c r="H26443" s="146"/>
      <c r="J26443" s="146"/>
      <c r="L26443" s="150"/>
      <c r="N26443" s="163"/>
      <c r="O26443" s="146"/>
      <c r="P26443" s="146"/>
      <c r="Q26443" s="146"/>
      <c r="R26443" s="34"/>
      <c r="S26443" s="35"/>
      <c r="T26443" s="147"/>
    </row>
    <row r="26444">
      <c r="A26444" s="147"/>
      <c r="B26444" s="64"/>
      <c r="C26444" s="147" t="s">
        <v>217</v>
      </c>
      <c r="E26444" s="161"/>
      <c r="F26444" s="162"/>
      <c r="G26444" s="147"/>
      <c r="H26444" s="146"/>
      <c r="J26444" s="146"/>
      <c r="L26444" s="150"/>
      <c r="N26444" s="163"/>
      <c r="O26444" s="146"/>
      <c r="P26444" s="146"/>
      <c r="Q26444" s="146"/>
      <c r="R26444" s="34"/>
      <c r="S26444" s="35"/>
      <c r="T26444" s="147"/>
    </row>
    <row r="26445">
      <c r="A26445" s="147"/>
      <c r="B26445" s="64"/>
      <c r="C26445" s="147" t="s">
        <v>217</v>
      </c>
      <c r="E26445" s="161"/>
      <c r="F26445" s="162"/>
      <c r="G26445" s="147"/>
      <c r="H26445" s="146"/>
      <c r="J26445" s="146"/>
      <c r="L26445" s="150"/>
      <c r="N26445" s="163"/>
      <c r="O26445" s="146"/>
      <c r="P26445" s="146"/>
      <c r="Q26445" s="146"/>
      <c r="R26445" s="34"/>
      <c r="S26445" s="35"/>
      <c r="T26445" s="147"/>
    </row>
    <row r="26446">
      <c r="A26446" s="147"/>
      <c r="B26446" s="64"/>
      <c r="C26446" s="147" t="s">
        <v>217</v>
      </c>
      <c r="E26446" s="161"/>
      <c r="F26446" s="162"/>
      <c r="G26446" s="147"/>
      <c r="H26446" s="146"/>
      <c r="J26446" s="146"/>
      <c r="L26446" s="150"/>
      <c r="N26446" s="163"/>
      <c r="O26446" s="146"/>
      <c r="P26446" s="146"/>
      <c r="Q26446" s="146"/>
      <c r="R26446" s="34"/>
      <c r="S26446" s="35"/>
      <c r="T26446" s="147"/>
    </row>
    <row r="26447">
      <c r="A26447" s="147"/>
      <c r="B26447" s="64"/>
      <c r="C26447" s="147" t="s">
        <v>217</v>
      </c>
      <c r="E26447" s="161"/>
      <c r="F26447" s="162"/>
      <c r="G26447" s="147"/>
      <c r="H26447" s="146"/>
      <c r="J26447" s="146"/>
      <c r="L26447" s="150"/>
      <c r="N26447" s="163"/>
      <c r="O26447" s="146"/>
      <c r="P26447" s="146"/>
      <c r="Q26447" s="146"/>
      <c r="R26447" s="34"/>
      <c r="S26447" s="35"/>
      <c r="T26447" s="147"/>
    </row>
    <row r="26448">
      <c r="A26448" s="147"/>
      <c r="B26448" s="64"/>
      <c r="C26448" s="147" t="s">
        <v>217</v>
      </c>
      <c r="E26448" s="161"/>
      <c r="F26448" s="162"/>
      <c r="G26448" s="147"/>
      <c r="H26448" s="146"/>
      <c r="J26448" s="146"/>
      <c r="L26448" s="150"/>
      <c r="N26448" s="163"/>
      <c r="O26448" s="146"/>
      <c r="P26448" s="146"/>
      <c r="Q26448" s="146"/>
      <c r="R26448" s="34"/>
      <c r="S26448" s="35"/>
      <c r="T26448" s="147"/>
    </row>
    <row r="26449">
      <c r="A26449" s="147"/>
      <c r="B26449" s="64"/>
      <c r="C26449" s="147" t="s">
        <v>217</v>
      </c>
      <c r="E26449" s="161"/>
      <c r="F26449" s="162"/>
      <c r="G26449" s="147"/>
      <c r="H26449" s="146"/>
      <c r="J26449" s="146"/>
      <c r="L26449" s="150"/>
      <c r="N26449" s="163"/>
      <c r="O26449" s="146"/>
      <c r="P26449" s="146"/>
      <c r="Q26449" s="146"/>
      <c r="R26449" s="34"/>
      <c r="S26449" s="35"/>
      <c r="T26449" s="147"/>
    </row>
    <row r="26450">
      <c r="A26450" s="147"/>
      <c r="B26450" s="64"/>
      <c r="C26450" s="147" t="s">
        <v>217</v>
      </c>
      <c r="E26450" s="161"/>
      <c r="F26450" s="162"/>
      <c r="G26450" s="147"/>
      <c r="H26450" s="146"/>
      <c r="J26450" s="146"/>
      <c r="L26450" s="150"/>
      <c r="N26450" s="163"/>
      <c r="O26450" s="146"/>
      <c r="P26450" s="146"/>
      <c r="Q26450" s="146"/>
      <c r="R26450" s="34"/>
      <c r="S26450" s="35"/>
      <c r="T26450" s="147"/>
    </row>
    <row r="26451">
      <c r="A26451" s="147"/>
      <c r="B26451" s="64"/>
      <c r="C26451" s="147" t="s">
        <v>217</v>
      </c>
      <c r="E26451" s="161"/>
      <c r="F26451" s="162"/>
      <c r="G26451" s="147"/>
      <c r="H26451" s="146"/>
      <c r="J26451" s="146"/>
      <c r="L26451" s="150"/>
      <c r="N26451" s="163"/>
      <c r="O26451" s="146"/>
      <c r="P26451" s="146"/>
      <c r="Q26451" s="146"/>
      <c r="R26451" s="34"/>
      <c r="S26451" s="35"/>
      <c r="T26451" s="147"/>
    </row>
    <row r="26452">
      <c r="A26452" s="147"/>
      <c r="B26452" s="64"/>
      <c r="C26452" s="147" t="s">
        <v>217</v>
      </c>
      <c r="E26452" s="161"/>
      <c r="F26452" s="162"/>
      <c r="G26452" s="147"/>
      <c r="H26452" s="146"/>
      <c r="J26452" s="146"/>
      <c r="L26452" s="150"/>
      <c r="N26452" s="163"/>
      <c r="O26452" s="146"/>
      <c r="P26452" s="146"/>
      <c r="Q26452" s="146"/>
      <c r="R26452" s="34"/>
      <c r="S26452" s="35"/>
      <c r="T26452" s="147"/>
    </row>
    <row r="26453">
      <c r="A26453" s="147"/>
      <c r="B26453" s="64"/>
      <c r="C26453" s="147" t="s">
        <v>217</v>
      </c>
      <c r="E26453" s="161"/>
      <c r="F26453" s="162"/>
      <c r="G26453" s="147"/>
      <c r="H26453" s="146"/>
      <c r="J26453" s="146"/>
      <c r="L26453" s="150"/>
      <c r="N26453" s="163"/>
      <c r="O26453" s="146"/>
      <c r="P26453" s="146"/>
      <c r="Q26453" s="146"/>
      <c r="R26453" s="34"/>
      <c r="S26453" s="35"/>
      <c r="T26453" s="147"/>
    </row>
    <row r="26454">
      <c r="A26454" s="147"/>
      <c r="B26454" s="64"/>
      <c r="C26454" s="147" t="s">
        <v>217</v>
      </c>
      <c r="E26454" s="161"/>
      <c r="F26454" s="162"/>
      <c r="G26454" s="147"/>
      <c r="H26454" s="146"/>
      <c r="J26454" s="146"/>
      <c r="L26454" s="150"/>
      <c r="N26454" s="163"/>
      <c r="O26454" s="146"/>
      <c r="P26454" s="146"/>
      <c r="Q26454" s="146"/>
      <c r="R26454" s="34"/>
      <c r="S26454" s="35"/>
      <c r="T26454" s="147"/>
    </row>
    <row r="26455">
      <c r="A26455" s="147"/>
      <c r="B26455" s="64"/>
      <c r="C26455" s="147" t="s">
        <v>217</v>
      </c>
      <c r="E26455" s="161"/>
      <c r="F26455" s="162"/>
      <c r="G26455" s="147"/>
      <c r="H26455" s="146"/>
      <c r="J26455" s="146"/>
      <c r="L26455" s="150"/>
      <c r="N26455" s="163"/>
      <c r="O26455" s="146"/>
      <c r="P26455" s="146"/>
      <c r="Q26455" s="146"/>
      <c r="R26455" s="34"/>
      <c r="S26455" s="35"/>
      <c r="T26455" s="147"/>
    </row>
    <row r="26456">
      <c r="A26456" s="147"/>
      <c r="B26456" s="64"/>
      <c r="C26456" s="147" t="s">
        <v>217</v>
      </c>
      <c r="E26456" s="161"/>
      <c r="F26456" s="162"/>
      <c r="G26456" s="147"/>
      <c r="H26456" s="146"/>
      <c r="J26456" s="146"/>
      <c r="L26456" s="150"/>
      <c r="N26456" s="163"/>
      <c r="O26456" s="146"/>
      <c r="P26456" s="146"/>
      <c r="Q26456" s="146"/>
      <c r="R26456" s="34"/>
      <c r="S26456" s="35"/>
      <c r="T26456" s="147"/>
    </row>
    <row r="26457">
      <c r="A26457" s="147"/>
      <c r="B26457" s="64"/>
      <c r="C26457" s="147" t="s">
        <v>217</v>
      </c>
      <c r="E26457" s="161"/>
      <c r="F26457" s="162"/>
      <c r="G26457" s="147"/>
      <c r="H26457" s="146"/>
      <c r="J26457" s="146"/>
      <c r="L26457" s="150"/>
      <c r="N26457" s="163"/>
      <c r="O26457" s="146"/>
      <c r="P26457" s="146"/>
      <c r="Q26457" s="146"/>
      <c r="R26457" s="34"/>
      <c r="S26457" s="35"/>
      <c r="T26457" s="147"/>
    </row>
    <row r="26458">
      <c r="A26458" s="147"/>
      <c r="B26458" s="64"/>
      <c r="C26458" s="147" t="s">
        <v>217</v>
      </c>
      <c r="E26458" s="161"/>
      <c r="F26458" s="162"/>
      <c r="G26458" s="147"/>
      <c r="H26458" s="146"/>
      <c r="J26458" s="146"/>
      <c r="L26458" s="150"/>
      <c r="N26458" s="163"/>
      <c r="O26458" s="146"/>
      <c r="P26458" s="146"/>
      <c r="Q26458" s="146"/>
      <c r="R26458" s="34"/>
      <c r="S26458" s="35"/>
      <c r="T26458" s="147"/>
    </row>
    <row r="26459">
      <c r="A26459" s="147"/>
      <c r="B26459" s="64"/>
      <c r="C26459" s="147" t="s">
        <v>217</v>
      </c>
      <c r="E26459" s="161"/>
      <c r="F26459" s="162"/>
      <c r="G26459" s="147"/>
      <c r="H26459" s="146"/>
      <c r="J26459" s="146"/>
      <c r="L26459" s="150"/>
      <c r="N26459" s="163"/>
      <c r="O26459" s="146"/>
      <c r="P26459" s="146"/>
      <c r="Q26459" s="146"/>
      <c r="R26459" s="34"/>
      <c r="S26459" s="35"/>
      <c r="T26459" s="147"/>
    </row>
    <row r="26460">
      <c r="A26460" s="147"/>
      <c r="B26460" s="64"/>
      <c r="C26460" s="147" t="s">
        <v>217</v>
      </c>
      <c r="E26460" s="161"/>
      <c r="F26460" s="162"/>
      <c r="G26460" s="147"/>
      <c r="H26460" s="146"/>
      <c r="J26460" s="146"/>
      <c r="L26460" s="150"/>
      <c r="N26460" s="163"/>
      <c r="O26460" s="146"/>
      <c r="P26460" s="146"/>
      <c r="Q26460" s="146"/>
      <c r="R26460" s="34"/>
      <c r="S26460" s="35"/>
      <c r="T26460" s="147"/>
    </row>
    <row r="26461">
      <c r="A26461" s="147"/>
      <c r="B26461" s="64"/>
      <c r="C26461" s="147" t="s">
        <v>217</v>
      </c>
      <c r="E26461" s="161"/>
      <c r="F26461" s="162"/>
      <c r="G26461" s="147"/>
      <c r="H26461" s="146"/>
      <c r="J26461" s="146"/>
      <c r="L26461" s="150"/>
      <c r="N26461" s="163"/>
      <c r="O26461" s="146"/>
      <c r="P26461" s="146"/>
      <c r="Q26461" s="146"/>
      <c r="R26461" s="34"/>
      <c r="S26461" s="35"/>
      <c r="T26461" s="147"/>
    </row>
    <row r="26462">
      <c r="A26462" s="147"/>
      <c r="B26462" s="64"/>
      <c r="C26462" s="147" t="s">
        <v>217</v>
      </c>
      <c r="E26462" s="161"/>
      <c r="F26462" s="162"/>
      <c r="G26462" s="147"/>
      <c r="H26462" s="146"/>
      <c r="J26462" s="146"/>
      <c r="L26462" s="150"/>
      <c r="N26462" s="163"/>
      <c r="O26462" s="146"/>
      <c r="P26462" s="146"/>
      <c r="Q26462" s="146"/>
      <c r="R26462" s="34"/>
      <c r="S26462" s="35"/>
      <c r="T26462" s="147"/>
    </row>
    <row r="26463">
      <c r="A26463" s="147"/>
      <c r="B26463" s="64"/>
      <c r="C26463" s="147" t="s">
        <v>217</v>
      </c>
      <c r="E26463" s="161"/>
      <c r="F26463" s="162"/>
      <c r="G26463" s="147"/>
      <c r="H26463" s="146"/>
      <c r="J26463" s="146"/>
      <c r="L26463" s="150"/>
      <c r="N26463" s="163"/>
      <c r="O26463" s="146"/>
      <c r="P26463" s="146"/>
      <c r="Q26463" s="146"/>
      <c r="R26463" s="34"/>
      <c r="S26463" s="35"/>
      <c r="T26463" s="147"/>
    </row>
    <row r="26464">
      <c r="A26464" s="147"/>
      <c r="B26464" s="64"/>
      <c r="C26464" s="147" t="s">
        <v>217</v>
      </c>
      <c r="E26464" s="161"/>
      <c r="F26464" s="162"/>
      <c r="G26464" s="147"/>
      <c r="H26464" s="146"/>
      <c r="J26464" s="146"/>
      <c r="L26464" s="150"/>
      <c r="N26464" s="163"/>
      <c r="O26464" s="146"/>
      <c r="P26464" s="146"/>
      <c r="Q26464" s="146"/>
      <c r="R26464" s="34"/>
      <c r="S26464" s="35"/>
      <c r="T26464" s="147"/>
    </row>
    <row r="26465">
      <c r="A26465" s="147"/>
      <c r="B26465" s="64"/>
      <c r="C26465" s="147" t="s">
        <v>217</v>
      </c>
      <c r="E26465" s="161"/>
      <c r="F26465" s="162"/>
      <c r="G26465" s="147"/>
      <c r="H26465" s="146"/>
      <c r="J26465" s="146"/>
      <c r="L26465" s="150"/>
      <c r="N26465" s="163"/>
      <c r="O26465" s="146"/>
      <c r="P26465" s="146"/>
      <c r="Q26465" s="146"/>
      <c r="R26465" s="34"/>
      <c r="S26465" s="35"/>
      <c r="T26465" s="147"/>
    </row>
    <row r="26466">
      <c r="A26466" s="147"/>
      <c r="B26466" s="64"/>
      <c r="C26466" s="147" t="s">
        <v>217</v>
      </c>
      <c r="E26466" s="161"/>
      <c r="F26466" s="162"/>
      <c r="G26466" s="147"/>
      <c r="H26466" s="146"/>
      <c r="J26466" s="146"/>
      <c r="L26466" s="150"/>
      <c r="N26466" s="163"/>
      <c r="O26466" s="146"/>
      <c r="P26466" s="146"/>
      <c r="Q26466" s="146"/>
      <c r="R26466" s="34"/>
      <c r="S26466" s="35"/>
      <c r="T26466" s="147"/>
    </row>
    <row r="26467">
      <c r="A26467" s="147"/>
      <c r="B26467" s="64"/>
      <c r="C26467" s="147" t="s">
        <v>217</v>
      </c>
      <c r="E26467" s="161"/>
      <c r="F26467" s="162"/>
      <c r="G26467" s="147"/>
      <c r="H26467" s="146"/>
      <c r="J26467" s="146"/>
      <c r="L26467" s="150"/>
      <c r="N26467" s="163"/>
      <c r="O26467" s="146"/>
      <c r="P26467" s="146"/>
      <c r="Q26467" s="146"/>
      <c r="R26467" s="34"/>
      <c r="S26467" s="35"/>
      <c r="T26467" s="147"/>
    </row>
    <row r="26468">
      <c r="A26468" s="147"/>
      <c r="B26468" s="64"/>
      <c r="C26468" s="147" t="s">
        <v>217</v>
      </c>
      <c r="E26468" s="161"/>
      <c r="F26468" s="162"/>
      <c r="G26468" s="147"/>
      <c r="H26468" s="146"/>
      <c r="J26468" s="146"/>
      <c r="L26468" s="150"/>
      <c r="N26468" s="163"/>
      <c r="O26468" s="146"/>
      <c r="P26468" s="146"/>
      <c r="Q26468" s="146"/>
      <c r="R26468" s="34"/>
      <c r="S26468" s="35"/>
      <c r="T26468" s="147"/>
    </row>
    <row r="26469">
      <c r="A26469" s="147"/>
      <c r="B26469" s="64"/>
      <c r="C26469" s="147" t="s">
        <v>217</v>
      </c>
      <c r="E26469" s="161"/>
      <c r="F26469" s="162"/>
      <c r="G26469" s="147"/>
      <c r="H26469" s="146"/>
      <c r="J26469" s="146"/>
      <c r="L26469" s="150"/>
      <c r="N26469" s="163"/>
      <c r="O26469" s="146"/>
      <c r="P26469" s="146"/>
      <c r="Q26469" s="146"/>
      <c r="R26469" s="34"/>
      <c r="S26469" s="35"/>
      <c r="T26469" s="147"/>
    </row>
    <row r="26470">
      <c r="A26470" s="147"/>
      <c r="B26470" s="64"/>
      <c r="C26470" s="147" t="s">
        <v>217</v>
      </c>
      <c r="E26470" s="161"/>
      <c r="F26470" s="162"/>
      <c r="G26470" s="147"/>
      <c r="H26470" s="146"/>
      <c r="J26470" s="146"/>
      <c r="L26470" s="150"/>
      <c r="N26470" s="163"/>
      <c r="O26470" s="146"/>
      <c r="P26470" s="146"/>
      <c r="Q26470" s="146"/>
      <c r="R26470" s="34"/>
      <c r="S26470" s="35"/>
      <c r="T26470" s="147"/>
    </row>
    <row r="26471">
      <c r="A26471" s="147"/>
      <c r="B26471" s="64"/>
      <c r="C26471" s="147" t="s">
        <v>217</v>
      </c>
      <c r="E26471" s="161"/>
      <c r="F26471" s="162"/>
      <c r="G26471" s="147"/>
      <c r="H26471" s="146"/>
      <c r="J26471" s="146"/>
      <c r="L26471" s="150"/>
      <c r="N26471" s="163"/>
      <c r="O26471" s="146"/>
      <c r="P26471" s="146"/>
      <c r="Q26471" s="146"/>
      <c r="R26471" s="34"/>
      <c r="S26471" s="35"/>
      <c r="T26471" s="147"/>
    </row>
    <row r="26472">
      <c r="A26472" s="147"/>
      <c r="B26472" s="64"/>
      <c r="C26472" s="147" t="s">
        <v>217</v>
      </c>
      <c r="E26472" s="161"/>
      <c r="F26472" s="162"/>
      <c r="G26472" s="147"/>
      <c r="H26472" s="146"/>
      <c r="J26472" s="146"/>
      <c r="L26472" s="150"/>
      <c r="N26472" s="163"/>
      <c r="O26472" s="146"/>
      <c r="P26472" s="146"/>
      <c r="Q26472" s="146"/>
      <c r="R26472" s="34"/>
      <c r="S26472" s="35"/>
      <c r="T26472" s="147"/>
    </row>
    <row r="26473">
      <c r="A26473" s="147"/>
      <c r="B26473" s="64"/>
      <c r="C26473" s="147" t="s">
        <v>217</v>
      </c>
      <c r="E26473" s="161"/>
      <c r="F26473" s="162"/>
      <c r="G26473" s="147"/>
      <c r="H26473" s="146"/>
      <c r="J26473" s="146"/>
      <c r="L26473" s="150"/>
      <c r="N26473" s="163"/>
      <c r="O26473" s="146"/>
      <c r="P26473" s="146"/>
      <c r="Q26473" s="146"/>
      <c r="R26473" s="34"/>
      <c r="S26473" s="35"/>
      <c r="T26473" s="147"/>
    </row>
    <row r="26474">
      <c r="A26474" s="147"/>
      <c r="B26474" s="64"/>
      <c r="C26474" s="147" t="s">
        <v>217</v>
      </c>
      <c r="E26474" s="161"/>
      <c r="F26474" s="162"/>
      <c r="G26474" s="147"/>
      <c r="H26474" s="146"/>
      <c r="J26474" s="146"/>
      <c r="L26474" s="150"/>
      <c r="N26474" s="163"/>
      <c r="O26474" s="146"/>
      <c r="P26474" s="146"/>
      <c r="Q26474" s="146"/>
      <c r="R26474" s="34"/>
      <c r="S26474" s="35"/>
      <c r="T26474" s="147"/>
    </row>
    <row r="26475">
      <c r="A26475" s="147"/>
      <c r="B26475" s="64"/>
      <c r="C26475" s="147" t="s">
        <v>217</v>
      </c>
      <c r="E26475" s="161"/>
      <c r="F26475" s="162"/>
      <c r="G26475" s="147"/>
      <c r="H26475" s="146"/>
      <c r="J26475" s="146"/>
      <c r="L26475" s="150"/>
      <c r="N26475" s="163"/>
      <c r="O26475" s="146"/>
      <c r="P26475" s="146"/>
      <c r="Q26475" s="146"/>
      <c r="R26475" s="34"/>
      <c r="S26475" s="35"/>
      <c r="T26475" s="147"/>
    </row>
    <row r="26476">
      <c r="A26476" s="147"/>
      <c r="B26476" s="64"/>
      <c r="C26476" s="147" t="s">
        <v>217</v>
      </c>
      <c r="E26476" s="161"/>
      <c r="F26476" s="162"/>
      <c r="G26476" s="147"/>
      <c r="H26476" s="146"/>
      <c r="J26476" s="146"/>
      <c r="L26476" s="150"/>
      <c r="N26476" s="163"/>
      <c r="O26476" s="146"/>
      <c r="P26476" s="146"/>
      <c r="Q26476" s="146"/>
      <c r="R26476" s="34"/>
      <c r="S26476" s="35"/>
      <c r="T26476" s="147"/>
    </row>
    <row r="26477">
      <c r="A26477" s="147"/>
      <c r="B26477" s="64"/>
      <c r="C26477" s="147" t="s">
        <v>217</v>
      </c>
      <c r="E26477" s="161"/>
      <c r="F26477" s="162"/>
      <c r="G26477" s="147"/>
      <c r="H26477" s="146"/>
      <c r="J26477" s="146"/>
      <c r="L26477" s="150"/>
      <c r="N26477" s="163"/>
      <c r="O26477" s="146"/>
      <c r="P26477" s="146"/>
      <c r="Q26477" s="146"/>
      <c r="R26477" s="34"/>
      <c r="S26477" s="35"/>
      <c r="T26477" s="147"/>
    </row>
    <row r="26478">
      <c r="A26478" s="147"/>
      <c r="B26478" s="64"/>
      <c r="C26478" s="147" t="s">
        <v>217</v>
      </c>
      <c r="E26478" s="161"/>
      <c r="F26478" s="162"/>
      <c r="G26478" s="147"/>
      <c r="H26478" s="146"/>
      <c r="J26478" s="146"/>
      <c r="L26478" s="150"/>
      <c r="N26478" s="163"/>
      <c r="O26478" s="146"/>
      <c r="P26478" s="146"/>
      <c r="Q26478" s="146"/>
      <c r="R26478" s="34"/>
      <c r="S26478" s="35"/>
      <c r="T26478" s="147"/>
    </row>
    <row r="26479">
      <c r="A26479" s="147"/>
      <c r="B26479" s="64"/>
      <c r="C26479" s="147" t="s">
        <v>217</v>
      </c>
      <c r="E26479" s="161"/>
      <c r="F26479" s="162"/>
      <c r="G26479" s="147"/>
      <c r="H26479" s="146"/>
      <c r="J26479" s="146"/>
      <c r="L26479" s="150"/>
      <c r="N26479" s="163"/>
      <c r="O26479" s="146"/>
      <c r="P26479" s="146"/>
      <c r="Q26479" s="146"/>
      <c r="R26479" s="34"/>
      <c r="S26479" s="35"/>
      <c r="T26479" s="147"/>
    </row>
    <row r="26480">
      <c r="A26480" s="147"/>
      <c r="B26480" s="64"/>
      <c r="C26480" s="147" t="s">
        <v>217</v>
      </c>
      <c r="E26480" s="161"/>
      <c r="F26480" s="162"/>
      <c r="G26480" s="147"/>
      <c r="H26480" s="146"/>
      <c r="J26480" s="146"/>
      <c r="L26480" s="150"/>
      <c r="N26480" s="163"/>
      <c r="O26480" s="146"/>
      <c r="P26480" s="146"/>
      <c r="Q26480" s="146"/>
      <c r="R26480" s="34"/>
      <c r="S26480" s="35"/>
      <c r="T26480" s="147"/>
    </row>
    <row r="26481">
      <c r="A26481" s="147"/>
      <c r="B26481" s="64"/>
      <c r="C26481" s="147" t="s">
        <v>217</v>
      </c>
      <c r="E26481" s="161"/>
      <c r="F26481" s="162"/>
      <c r="G26481" s="147"/>
      <c r="H26481" s="146"/>
      <c r="J26481" s="146"/>
      <c r="L26481" s="150"/>
      <c r="N26481" s="163"/>
      <c r="O26481" s="146"/>
      <c r="P26481" s="146"/>
      <c r="Q26481" s="146"/>
      <c r="R26481" s="34"/>
      <c r="S26481" s="35"/>
      <c r="T26481" s="147"/>
    </row>
    <row r="26482">
      <c r="A26482" s="147"/>
      <c r="B26482" s="64"/>
      <c r="C26482" s="147" t="s">
        <v>217</v>
      </c>
      <c r="E26482" s="161"/>
      <c r="F26482" s="162"/>
      <c r="G26482" s="147"/>
      <c r="H26482" s="146"/>
      <c r="J26482" s="146"/>
      <c r="L26482" s="150"/>
      <c r="N26482" s="163"/>
      <c r="O26482" s="146"/>
      <c r="P26482" s="146"/>
      <c r="Q26482" s="146"/>
      <c r="R26482" s="34"/>
      <c r="S26482" s="35"/>
      <c r="T26482" s="147"/>
    </row>
    <row r="26483">
      <c r="A26483" s="147"/>
      <c r="B26483" s="64"/>
      <c r="C26483" s="147" t="s">
        <v>217</v>
      </c>
      <c r="E26483" s="161"/>
      <c r="F26483" s="162"/>
      <c r="G26483" s="147"/>
      <c r="H26483" s="146"/>
      <c r="J26483" s="146"/>
      <c r="L26483" s="150"/>
      <c r="N26483" s="163"/>
      <c r="O26483" s="146"/>
      <c r="P26483" s="146"/>
      <c r="Q26483" s="146"/>
      <c r="R26483" s="34"/>
      <c r="S26483" s="35"/>
      <c r="T26483" s="147"/>
    </row>
    <row r="26484">
      <c r="A26484" s="147"/>
      <c r="B26484" s="64"/>
      <c r="C26484" s="147" t="s">
        <v>217</v>
      </c>
      <c r="E26484" s="161"/>
      <c r="F26484" s="162"/>
      <c r="G26484" s="147"/>
      <c r="H26484" s="146"/>
      <c r="J26484" s="146"/>
      <c r="L26484" s="150"/>
      <c r="N26484" s="163"/>
      <c r="O26484" s="146"/>
      <c r="P26484" s="146"/>
      <c r="Q26484" s="146"/>
      <c r="R26484" s="34"/>
      <c r="S26484" s="35"/>
      <c r="T26484" s="147"/>
    </row>
    <row r="26485">
      <c r="A26485" s="147"/>
      <c r="B26485" s="64"/>
      <c r="C26485" s="147" t="s">
        <v>217</v>
      </c>
      <c r="E26485" s="161"/>
      <c r="F26485" s="162"/>
      <c r="G26485" s="147"/>
      <c r="H26485" s="146"/>
      <c r="J26485" s="146"/>
      <c r="L26485" s="150"/>
      <c r="N26485" s="163"/>
      <c r="O26485" s="146"/>
      <c r="P26485" s="146"/>
      <c r="Q26485" s="146"/>
      <c r="R26485" s="34"/>
      <c r="S26485" s="35"/>
      <c r="T26485" s="147"/>
    </row>
    <row r="26486">
      <c r="A26486" s="147"/>
      <c r="B26486" s="64"/>
      <c r="C26486" s="147" t="s">
        <v>217</v>
      </c>
      <c r="E26486" s="161"/>
      <c r="F26486" s="162"/>
      <c r="G26486" s="147"/>
      <c r="H26486" s="146"/>
      <c r="J26486" s="146"/>
      <c r="L26486" s="150"/>
      <c r="N26486" s="163"/>
      <c r="O26486" s="146"/>
      <c r="P26486" s="146"/>
      <c r="Q26486" s="146"/>
      <c r="R26486" s="34"/>
      <c r="S26486" s="35"/>
      <c r="T26486" s="147"/>
    </row>
    <row r="26487">
      <c r="A26487" s="147"/>
      <c r="B26487" s="64"/>
      <c r="C26487" s="147" t="s">
        <v>217</v>
      </c>
      <c r="E26487" s="161"/>
      <c r="F26487" s="162"/>
      <c r="G26487" s="147"/>
      <c r="H26487" s="146"/>
      <c r="J26487" s="146"/>
      <c r="L26487" s="150"/>
      <c r="N26487" s="163"/>
      <c r="O26487" s="146"/>
      <c r="P26487" s="146"/>
      <c r="Q26487" s="146"/>
      <c r="R26487" s="34"/>
      <c r="S26487" s="35"/>
      <c r="T26487" s="147"/>
    </row>
    <row r="26488">
      <c r="A26488" s="147"/>
      <c r="B26488" s="64"/>
      <c r="C26488" s="147" t="s">
        <v>217</v>
      </c>
      <c r="E26488" s="161"/>
      <c r="F26488" s="162"/>
      <c r="G26488" s="147"/>
      <c r="H26488" s="146"/>
      <c r="J26488" s="146"/>
      <c r="L26488" s="150"/>
      <c r="N26488" s="163"/>
      <c r="O26488" s="146"/>
      <c r="P26488" s="146"/>
      <c r="Q26488" s="146"/>
      <c r="R26488" s="34"/>
      <c r="S26488" s="35"/>
      <c r="T26488" s="147"/>
    </row>
    <row r="26489">
      <c r="A26489" s="147"/>
      <c r="B26489" s="64"/>
      <c r="C26489" s="147" t="s">
        <v>217</v>
      </c>
      <c r="E26489" s="161"/>
      <c r="F26489" s="162"/>
      <c r="G26489" s="147"/>
      <c r="H26489" s="146"/>
      <c r="J26489" s="146"/>
      <c r="L26489" s="150"/>
      <c r="N26489" s="163"/>
      <c r="O26489" s="146"/>
      <c r="P26489" s="146"/>
      <c r="Q26489" s="146"/>
      <c r="R26489" s="34"/>
      <c r="S26489" s="35"/>
      <c r="T26489" s="147"/>
    </row>
    <row r="26490">
      <c r="A26490" s="147"/>
      <c r="B26490" s="64"/>
      <c r="C26490" s="147" t="s">
        <v>217</v>
      </c>
      <c r="E26490" s="161"/>
      <c r="F26490" s="162"/>
      <c r="G26490" s="147"/>
      <c r="H26490" s="146"/>
      <c r="J26490" s="146"/>
      <c r="L26490" s="150"/>
      <c r="N26490" s="163"/>
      <c r="O26490" s="146"/>
      <c r="P26490" s="146"/>
      <c r="Q26490" s="146"/>
      <c r="R26490" s="34"/>
      <c r="S26490" s="35"/>
      <c r="T26490" s="147"/>
    </row>
    <row r="26491">
      <c r="A26491" s="147"/>
      <c r="B26491" s="64"/>
      <c r="C26491" s="147" t="s">
        <v>217</v>
      </c>
      <c r="E26491" s="161"/>
      <c r="F26491" s="162"/>
      <c r="G26491" s="147"/>
      <c r="H26491" s="146"/>
      <c r="J26491" s="146"/>
      <c r="L26491" s="150"/>
      <c r="N26491" s="163"/>
      <c r="O26491" s="146"/>
      <c r="P26491" s="146"/>
      <c r="Q26491" s="146"/>
      <c r="R26491" s="34"/>
      <c r="S26491" s="35"/>
      <c r="T26491" s="147"/>
    </row>
    <row r="26492">
      <c r="A26492" s="147"/>
      <c r="B26492" s="64"/>
      <c r="C26492" s="147" t="s">
        <v>217</v>
      </c>
      <c r="E26492" s="161"/>
      <c r="F26492" s="162"/>
      <c r="G26492" s="147"/>
      <c r="H26492" s="146"/>
      <c r="J26492" s="146"/>
      <c r="L26492" s="150"/>
      <c r="N26492" s="163"/>
      <c r="O26492" s="146"/>
      <c r="P26492" s="146"/>
      <c r="Q26492" s="146"/>
      <c r="R26492" s="34"/>
      <c r="S26492" s="35"/>
      <c r="T26492" s="147"/>
    </row>
    <row r="26493">
      <c r="A26493" s="147"/>
      <c r="B26493" s="64"/>
      <c r="C26493" s="147" t="s">
        <v>217</v>
      </c>
      <c r="E26493" s="161"/>
      <c r="F26493" s="162"/>
      <c r="G26493" s="147"/>
      <c r="H26493" s="146"/>
      <c r="J26493" s="146"/>
      <c r="L26493" s="150"/>
      <c r="N26493" s="163"/>
      <c r="O26493" s="146"/>
      <c r="P26493" s="146"/>
      <c r="Q26493" s="146"/>
      <c r="R26493" s="34"/>
      <c r="S26493" s="35"/>
      <c r="T26493" s="147"/>
    </row>
    <row r="26494">
      <c r="A26494" s="147"/>
      <c r="B26494" s="64"/>
      <c r="C26494" s="147" t="s">
        <v>217</v>
      </c>
      <c r="E26494" s="161"/>
      <c r="F26494" s="162"/>
      <c r="G26494" s="147"/>
      <c r="H26494" s="146"/>
      <c r="J26494" s="146"/>
      <c r="L26494" s="150"/>
      <c r="N26494" s="163"/>
      <c r="O26494" s="146"/>
      <c r="P26494" s="146"/>
      <c r="Q26494" s="146"/>
      <c r="R26494" s="34"/>
      <c r="S26494" s="35"/>
      <c r="T26494" s="147"/>
    </row>
    <row r="26495">
      <c r="A26495" s="147"/>
      <c r="B26495" s="64"/>
      <c r="C26495" s="147" t="s">
        <v>217</v>
      </c>
      <c r="E26495" s="161"/>
      <c r="F26495" s="162"/>
      <c r="G26495" s="147"/>
      <c r="H26495" s="146"/>
      <c r="J26495" s="146"/>
      <c r="L26495" s="150"/>
      <c r="N26495" s="163"/>
      <c r="O26495" s="146"/>
      <c r="P26495" s="146"/>
      <c r="Q26495" s="146"/>
      <c r="R26495" s="34"/>
      <c r="S26495" s="35"/>
      <c r="T26495" s="147"/>
    </row>
    <row r="26496">
      <c r="A26496" s="147"/>
      <c r="B26496" s="64"/>
      <c r="C26496" s="147" t="s">
        <v>217</v>
      </c>
      <c r="E26496" s="161"/>
      <c r="F26496" s="162"/>
      <c r="G26496" s="147"/>
      <c r="H26496" s="146"/>
      <c r="J26496" s="146"/>
      <c r="L26496" s="150"/>
      <c r="N26496" s="163"/>
      <c r="O26496" s="146"/>
      <c r="P26496" s="146"/>
      <c r="Q26496" s="146"/>
      <c r="R26496" s="34"/>
      <c r="S26496" s="35"/>
      <c r="T26496" s="147"/>
    </row>
    <row r="26497">
      <c r="A26497" s="147"/>
      <c r="B26497" s="64"/>
      <c r="C26497" s="147" t="s">
        <v>217</v>
      </c>
      <c r="E26497" s="161"/>
      <c r="F26497" s="162"/>
      <c r="G26497" s="147"/>
      <c r="H26497" s="146"/>
      <c r="J26497" s="146"/>
      <c r="L26497" s="150"/>
      <c r="N26497" s="163"/>
      <c r="O26497" s="146"/>
      <c r="P26497" s="146"/>
      <c r="Q26497" s="146"/>
      <c r="R26497" s="34"/>
      <c r="S26497" s="35"/>
      <c r="T26497" s="147"/>
    </row>
    <row r="26498">
      <c r="A26498" s="147"/>
      <c r="B26498" s="64"/>
      <c r="C26498" s="147" t="s">
        <v>217</v>
      </c>
      <c r="E26498" s="161"/>
      <c r="F26498" s="162"/>
      <c r="G26498" s="147"/>
      <c r="H26498" s="146"/>
      <c r="J26498" s="146"/>
      <c r="L26498" s="150"/>
      <c r="N26498" s="163"/>
      <c r="O26498" s="146"/>
      <c r="P26498" s="146"/>
      <c r="Q26498" s="146"/>
      <c r="R26498" s="34"/>
      <c r="S26498" s="35"/>
      <c r="T26498" s="147"/>
    </row>
    <row r="26499">
      <c r="A26499" s="147"/>
      <c r="B26499" s="64"/>
      <c r="C26499" s="147" t="s">
        <v>217</v>
      </c>
      <c r="E26499" s="161"/>
      <c r="F26499" s="162"/>
      <c r="G26499" s="147"/>
      <c r="H26499" s="146"/>
      <c r="J26499" s="146"/>
      <c r="L26499" s="150"/>
      <c r="N26499" s="163"/>
      <c r="O26499" s="146"/>
      <c r="P26499" s="146"/>
      <c r="Q26499" s="146"/>
      <c r="R26499" s="34"/>
      <c r="S26499" s="35"/>
      <c r="T26499" s="147"/>
    </row>
    <row r="26500">
      <c r="A26500" s="147"/>
      <c r="B26500" s="64"/>
      <c r="C26500" s="147" t="s">
        <v>217</v>
      </c>
      <c r="E26500" s="161"/>
      <c r="F26500" s="162"/>
      <c r="G26500" s="147"/>
      <c r="H26500" s="146"/>
      <c r="J26500" s="146"/>
      <c r="L26500" s="150"/>
      <c r="N26500" s="163"/>
      <c r="O26500" s="146"/>
      <c r="P26500" s="146"/>
      <c r="Q26500" s="146"/>
      <c r="R26500" s="34"/>
      <c r="S26500" s="35"/>
      <c r="T26500" s="147"/>
    </row>
    <row r="26501">
      <c r="A26501" s="147"/>
      <c r="B26501" s="64"/>
      <c r="C26501" s="147" t="s">
        <v>217</v>
      </c>
      <c r="E26501" s="161"/>
      <c r="F26501" s="162"/>
      <c r="G26501" s="147"/>
      <c r="H26501" s="146"/>
      <c r="J26501" s="146"/>
      <c r="L26501" s="150"/>
      <c r="N26501" s="163"/>
      <c r="O26501" s="146"/>
      <c r="P26501" s="146"/>
      <c r="Q26501" s="146"/>
      <c r="R26501" s="34"/>
      <c r="S26501" s="35"/>
      <c r="T26501" s="147"/>
    </row>
    <row r="26502">
      <c r="A26502" s="147"/>
      <c r="B26502" s="64"/>
      <c r="C26502" s="147" t="s">
        <v>217</v>
      </c>
      <c r="E26502" s="161"/>
      <c r="F26502" s="162"/>
      <c r="G26502" s="147"/>
      <c r="H26502" s="146"/>
      <c r="J26502" s="146"/>
      <c r="L26502" s="150"/>
      <c r="N26502" s="163"/>
      <c r="O26502" s="146"/>
      <c r="P26502" s="146"/>
      <c r="Q26502" s="146"/>
      <c r="R26502" s="34"/>
      <c r="S26502" s="35"/>
      <c r="T26502" s="147"/>
    </row>
    <row r="26503">
      <c r="A26503" s="147"/>
      <c r="B26503" s="64"/>
      <c r="C26503" s="147" t="s">
        <v>217</v>
      </c>
      <c r="E26503" s="161"/>
      <c r="F26503" s="162"/>
      <c r="G26503" s="147"/>
      <c r="H26503" s="146"/>
      <c r="J26503" s="146"/>
      <c r="L26503" s="150"/>
      <c r="N26503" s="163"/>
      <c r="O26503" s="146"/>
      <c r="P26503" s="146"/>
      <c r="Q26503" s="146"/>
      <c r="R26503" s="34"/>
      <c r="S26503" s="35"/>
      <c r="T26503" s="147"/>
    </row>
    <row r="26504">
      <c r="A26504" s="147"/>
      <c r="B26504" s="64"/>
      <c r="C26504" s="147" t="s">
        <v>217</v>
      </c>
      <c r="E26504" s="161"/>
      <c r="F26504" s="162"/>
      <c r="G26504" s="147"/>
      <c r="H26504" s="146"/>
      <c r="J26504" s="146"/>
      <c r="L26504" s="150"/>
      <c r="N26504" s="163"/>
      <c r="O26504" s="146"/>
      <c r="P26504" s="146"/>
      <c r="Q26504" s="146"/>
      <c r="R26504" s="34"/>
      <c r="S26504" s="35"/>
      <c r="T26504" s="147"/>
    </row>
    <row r="26505">
      <c r="A26505" s="147"/>
      <c r="B26505" s="64"/>
      <c r="C26505" s="147" t="s">
        <v>217</v>
      </c>
      <c r="E26505" s="161"/>
      <c r="F26505" s="162"/>
      <c r="G26505" s="147"/>
      <c r="H26505" s="146"/>
      <c r="J26505" s="146"/>
      <c r="L26505" s="150"/>
      <c r="N26505" s="163"/>
      <c r="O26505" s="146"/>
      <c r="P26505" s="146"/>
      <c r="Q26505" s="146"/>
      <c r="R26505" s="34"/>
      <c r="S26505" s="35"/>
      <c r="T26505" s="147"/>
    </row>
    <row r="26506">
      <c r="A26506" s="147"/>
      <c r="B26506" s="64"/>
      <c r="C26506" s="147" t="s">
        <v>217</v>
      </c>
      <c r="E26506" s="161"/>
      <c r="F26506" s="162"/>
      <c r="G26506" s="147"/>
      <c r="H26506" s="146"/>
      <c r="J26506" s="146"/>
      <c r="L26506" s="150"/>
      <c r="N26506" s="163"/>
      <c r="O26506" s="146"/>
      <c r="P26506" s="146"/>
      <c r="Q26506" s="146"/>
      <c r="R26506" s="34"/>
      <c r="S26506" s="35"/>
      <c r="T26506" s="147"/>
    </row>
    <row r="26507">
      <c r="A26507" s="147"/>
      <c r="B26507" s="64"/>
      <c r="C26507" s="147" t="s">
        <v>217</v>
      </c>
      <c r="E26507" s="161"/>
      <c r="F26507" s="162"/>
      <c r="G26507" s="147"/>
      <c r="H26507" s="146"/>
      <c r="J26507" s="146"/>
      <c r="L26507" s="150"/>
      <c r="N26507" s="163"/>
      <c r="O26507" s="146"/>
      <c r="P26507" s="146"/>
      <c r="Q26507" s="146"/>
      <c r="R26507" s="34"/>
      <c r="S26507" s="35"/>
      <c r="T26507" s="147"/>
    </row>
    <row r="26508">
      <c r="A26508" s="147"/>
      <c r="B26508" s="64"/>
      <c r="C26508" s="147" t="s">
        <v>217</v>
      </c>
      <c r="E26508" s="161"/>
      <c r="F26508" s="162"/>
      <c r="G26508" s="147"/>
      <c r="H26508" s="146"/>
      <c r="J26508" s="146"/>
      <c r="L26508" s="150"/>
      <c r="N26508" s="163"/>
      <c r="O26508" s="146"/>
      <c r="P26508" s="146"/>
      <c r="Q26508" s="146"/>
      <c r="R26508" s="34"/>
      <c r="S26508" s="35"/>
      <c r="T26508" s="147"/>
    </row>
    <row r="26509">
      <c r="A26509" s="147"/>
      <c r="B26509" s="64"/>
      <c r="C26509" s="147" t="s">
        <v>217</v>
      </c>
      <c r="E26509" s="161"/>
      <c r="F26509" s="162"/>
      <c r="G26509" s="147"/>
      <c r="H26509" s="146"/>
      <c r="J26509" s="146"/>
      <c r="L26509" s="150"/>
      <c r="N26509" s="163"/>
      <c r="O26509" s="146"/>
      <c r="P26509" s="146"/>
      <c r="Q26509" s="146"/>
      <c r="R26509" s="34"/>
      <c r="S26509" s="35"/>
      <c r="T26509" s="147"/>
    </row>
    <row r="26510">
      <c r="A26510" s="147"/>
      <c r="B26510" s="64"/>
      <c r="C26510" s="147" t="s">
        <v>217</v>
      </c>
      <c r="E26510" s="161"/>
      <c r="F26510" s="162"/>
      <c r="G26510" s="147"/>
      <c r="H26510" s="146"/>
      <c r="J26510" s="146"/>
      <c r="L26510" s="150"/>
      <c r="N26510" s="163"/>
      <c r="O26510" s="146"/>
      <c r="P26510" s="146"/>
      <c r="Q26510" s="146"/>
      <c r="R26510" s="34"/>
      <c r="S26510" s="35"/>
      <c r="T26510" s="147"/>
    </row>
    <row r="26511">
      <c r="A26511" s="147"/>
      <c r="B26511" s="64"/>
      <c r="C26511" s="147" t="s">
        <v>217</v>
      </c>
      <c r="E26511" s="161"/>
      <c r="F26511" s="162"/>
      <c r="G26511" s="147"/>
      <c r="H26511" s="146"/>
      <c r="J26511" s="146"/>
      <c r="L26511" s="150"/>
      <c r="N26511" s="163"/>
      <c r="O26511" s="146"/>
      <c r="P26511" s="146"/>
      <c r="Q26511" s="146"/>
      <c r="R26511" s="34"/>
      <c r="S26511" s="35"/>
      <c r="T26511" s="147"/>
    </row>
    <row r="26512">
      <c r="A26512" s="147"/>
      <c r="B26512" s="64"/>
      <c r="C26512" s="147" t="s">
        <v>217</v>
      </c>
      <c r="E26512" s="161"/>
      <c r="F26512" s="162"/>
      <c r="G26512" s="147"/>
      <c r="H26512" s="146"/>
      <c r="J26512" s="146"/>
      <c r="L26512" s="150"/>
      <c r="N26512" s="163"/>
      <c r="O26512" s="146"/>
      <c r="P26512" s="146"/>
      <c r="Q26512" s="146"/>
      <c r="R26512" s="34"/>
      <c r="S26512" s="35"/>
      <c r="T26512" s="147"/>
    </row>
    <row r="26513">
      <c r="A26513" s="147"/>
      <c r="B26513" s="64"/>
      <c r="C26513" s="147" t="s">
        <v>217</v>
      </c>
      <c r="E26513" s="161"/>
      <c r="F26513" s="162"/>
      <c r="G26513" s="147"/>
      <c r="H26513" s="146"/>
      <c r="J26513" s="146"/>
      <c r="L26513" s="150"/>
      <c r="N26513" s="163"/>
      <c r="O26513" s="146"/>
      <c r="P26513" s="146"/>
      <c r="Q26513" s="146"/>
      <c r="R26513" s="34"/>
      <c r="S26513" s="35"/>
      <c r="T26513" s="147"/>
    </row>
    <row r="26514">
      <c r="A26514" s="147"/>
      <c r="B26514" s="64"/>
      <c r="C26514" s="147" t="s">
        <v>217</v>
      </c>
      <c r="E26514" s="161"/>
      <c r="F26514" s="162"/>
      <c r="G26514" s="147"/>
      <c r="H26514" s="146"/>
      <c r="J26514" s="146"/>
      <c r="L26514" s="150"/>
      <c r="N26514" s="163"/>
      <c r="O26514" s="146"/>
      <c r="P26514" s="146"/>
      <c r="Q26514" s="146"/>
      <c r="R26514" s="34"/>
      <c r="S26514" s="35"/>
      <c r="T26514" s="147"/>
    </row>
    <row r="26515">
      <c r="A26515" s="147"/>
      <c r="B26515" s="64"/>
      <c r="C26515" s="147" t="s">
        <v>217</v>
      </c>
      <c r="E26515" s="161"/>
      <c r="F26515" s="162"/>
      <c r="G26515" s="147"/>
      <c r="H26515" s="146"/>
      <c r="J26515" s="146"/>
      <c r="L26515" s="150"/>
      <c r="N26515" s="163"/>
      <c r="O26515" s="146"/>
      <c r="P26515" s="146"/>
      <c r="Q26515" s="146"/>
      <c r="R26515" s="34"/>
      <c r="S26515" s="35"/>
      <c r="T26515" s="147"/>
    </row>
    <row r="26516">
      <c r="A26516" s="147"/>
      <c r="B26516" s="64"/>
      <c r="C26516" s="147" t="s">
        <v>217</v>
      </c>
      <c r="E26516" s="161"/>
      <c r="F26516" s="162"/>
      <c r="G26516" s="147"/>
      <c r="H26516" s="146"/>
      <c r="J26516" s="146"/>
      <c r="L26516" s="150"/>
      <c r="N26516" s="163"/>
      <c r="O26516" s="146"/>
      <c r="P26516" s="146"/>
      <c r="Q26516" s="146"/>
      <c r="R26516" s="34"/>
      <c r="S26516" s="35"/>
      <c r="T26516" s="147"/>
    </row>
    <row r="26517">
      <c r="A26517" s="147"/>
      <c r="B26517" s="64"/>
      <c r="C26517" s="147" t="s">
        <v>217</v>
      </c>
      <c r="E26517" s="161"/>
      <c r="F26517" s="162"/>
      <c r="G26517" s="147"/>
      <c r="H26517" s="146"/>
      <c r="J26517" s="146"/>
      <c r="L26517" s="150"/>
      <c r="N26517" s="163"/>
      <c r="O26517" s="146"/>
      <c r="P26517" s="146"/>
      <c r="Q26517" s="146"/>
      <c r="R26517" s="34"/>
      <c r="S26517" s="35"/>
      <c r="T26517" s="147"/>
    </row>
    <row r="26518">
      <c r="A26518" s="147"/>
      <c r="B26518" s="64"/>
      <c r="C26518" s="147" t="s">
        <v>217</v>
      </c>
      <c r="E26518" s="161"/>
      <c r="F26518" s="162"/>
      <c r="G26518" s="147"/>
      <c r="H26518" s="146"/>
      <c r="J26518" s="146"/>
      <c r="L26518" s="150"/>
      <c r="N26518" s="163"/>
      <c r="O26518" s="146"/>
      <c r="P26518" s="146"/>
      <c r="Q26518" s="146"/>
      <c r="R26518" s="34"/>
      <c r="S26518" s="35"/>
      <c r="T26518" s="147"/>
    </row>
    <row r="26519">
      <c r="A26519" s="147"/>
      <c r="B26519" s="64"/>
      <c r="C26519" s="147" t="s">
        <v>217</v>
      </c>
      <c r="E26519" s="161"/>
      <c r="F26519" s="162"/>
      <c r="G26519" s="147"/>
      <c r="H26519" s="146"/>
      <c r="J26519" s="146"/>
      <c r="L26519" s="150"/>
      <c r="N26519" s="163"/>
      <c r="O26519" s="146"/>
      <c r="P26519" s="146"/>
      <c r="Q26519" s="146"/>
      <c r="R26519" s="34"/>
      <c r="S26519" s="35"/>
      <c r="T26519" s="147"/>
    </row>
    <row r="26520">
      <c r="A26520" s="147"/>
      <c r="B26520" s="64"/>
      <c r="C26520" s="147" t="s">
        <v>217</v>
      </c>
      <c r="E26520" s="161"/>
      <c r="F26520" s="162"/>
      <c r="G26520" s="147"/>
      <c r="H26520" s="146"/>
      <c r="J26520" s="146"/>
      <c r="L26520" s="150"/>
      <c r="N26520" s="163"/>
      <c r="O26520" s="146"/>
      <c r="P26520" s="146"/>
      <c r="Q26520" s="146"/>
      <c r="R26520" s="34"/>
      <c r="S26520" s="35"/>
      <c r="T26520" s="147"/>
    </row>
    <row r="26521">
      <c r="A26521" s="147"/>
      <c r="B26521" s="64"/>
      <c r="C26521" s="147" t="s">
        <v>217</v>
      </c>
      <c r="E26521" s="161"/>
      <c r="F26521" s="162"/>
      <c r="G26521" s="147"/>
      <c r="H26521" s="146"/>
      <c r="J26521" s="146"/>
      <c r="L26521" s="150"/>
      <c r="N26521" s="163"/>
      <c r="O26521" s="146"/>
      <c r="P26521" s="146"/>
      <c r="Q26521" s="146"/>
      <c r="R26521" s="34"/>
      <c r="S26521" s="35"/>
      <c r="T26521" s="147"/>
    </row>
    <row r="26522">
      <c r="A26522" s="147"/>
      <c r="B26522" s="64"/>
      <c r="C26522" s="147" t="s">
        <v>217</v>
      </c>
      <c r="E26522" s="161"/>
      <c r="F26522" s="162"/>
      <c r="G26522" s="147"/>
      <c r="H26522" s="146"/>
      <c r="J26522" s="146"/>
      <c r="L26522" s="150"/>
      <c r="N26522" s="163"/>
      <c r="O26522" s="146"/>
      <c r="P26522" s="146"/>
      <c r="Q26522" s="146"/>
      <c r="R26522" s="34"/>
      <c r="S26522" s="35"/>
      <c r="T26522" s="147"/>
    </row>
    <row r="26523">
      <c r="A26523" s="147"/>
      <c r="B26523" s="64"/>
      <c r="C26523" s="147" t="s">
        <v>217</v>
      </c>
      <c r="E26523" s="161"/>
      <c r="F26523" s="162"/>
      <c r="G26523" s="147"/>
      <c r="H26523" s="146"/>
      <c r="J26523" s="146"/>
      <c r="L26523" s="150"/>
      <c r="N26523" s="163"/>
      <c r="O26523" s="146"/>
      <c r="P26523" s="146"/>
      <c r="Q26523" s="146"/>
      <c r="R26523" s="34"/>
      <c r="S26523" s="35"/>
      <c r="T26523" s="147"/>
    </row>
    <row r="26524">
      <c r="A26524" s="147"/>
      <c r="B26524" s="64"/>
      <c r="C26524" s="147" t="s">
        <v>217</v>
      </c>
      <c r="E26524" s="161"/>
      <c r="F26524" s="162"/>
      <c r="G26524" s="147"/>
      <c r="H26524" s="146"/>
      <c r="J26524" s="146"/>
      <c r="L26524" s="150"/>
      <c r="N26524" s="163"/>
      <c r="O26524" s="146"/>
      <c r="P26524" s="146"/>
      <c r="Q26524" s="146"/>
      <c r="R26524" s="34"/>
      <c r="S26524" s="35"/>
      <c r="T26524" s="147"/>
    </row>
    <row r="26525">
      <c r="A26525" s="147"/>
      <c r="B26525" s="64"/>
      <c r="C26525" s="147" t="s">
        <v>217</v>
      </c>
      <c r="E26525" s="161"/>
      <c r="F26525" s="162"/>
      <c r="G26525" s="147"/>
      <c r="H26525" s="146"/>
      <c r="J26525" s="146"/>
      <c r="L26525" s="150"/>
      <c r="N26525" s="163"/>
      <c r="O26525" s="146"/>
      <c r="P26525" s="146"/>
      <c r="Q26525" s="146"/>
      <c r="R26525" s="34"/>
      <c r="S26525" s="35"/>
      <c r="T26525" s="147"/>
    </row>
    <row r="26526">
      <c r="A26526" s="147"/>
      <c r="B26526" s="64"/>
      <c r="C26526" s="147" t="s">
        <v>217</v>
      </c>
      <c r="E26526" s="161"/>
      <c r="F26526" s="162"/>
      <c r="G26526" s="147"/>
      <c r="H26526" s="146"/>
      <c r="J26526" s="146"/>
      <c r="L26526" s="150"/>
      <c r="N26526" s="163"/>
      <c r="O26526" s="146"/>
      <c r="P26526" s="146"/>
      <c r="Q26526" s="146"/>
      <c r="R26526" s="34"/>
      <c r="S26526" s="35"/>
      <c r="T26526" s="147"/>
    </row>
    <row r="26527">
      <c r="A26527" s="147"/>
      <c r="B26527" s="64"/>
      <c r="C26527" s="147" t="s">
        <v>217</v>
      </c>
      <c r="E26527" s="161"/>
      <c r="F26527" s="162"/>
      <c r="G26527" s="147"/>
      <c r="H26527" s="146"/>
      <c r="J26527" s="146"/>
      <c r="L26527" s="150"/>
      <c r="N26527" s="163"/>
      <c r="O26527" s="146"/>
      <c r="P26527" s="146"/>
      <c r="Q26527" s="146"/>
      <c r="R26527" s="34"/>
      <c r="S26527" s="35"/>
      <c r="T26527" s="147"/>
    </row>
    <row r="26528">
      <c r="A26528" s="147"/>
      <c r="B26528" s="64"/>
      <c r="C26528" s="147" t="s">
        <v>217</v>
      </c>
      <c r="E26528" s="161"/>
      <c r="F26528" s="162"/>
      <c r="G26528" s="147"/>
      <c r="H26528" s="146"/>
      <c r="J26528" s="146"/>
      <c r="L26528" s="150"/>
      <c r="N26528" s="163"/>
      <c r="O26528" s="146"/>
      <c r="P26528" s="146"/>
      <c r="Q26528" s="146"/>
      <c r="R26528" s="34"/>
      <c r="S26528" s="35"/>
      <c r="T26528" s="147"/>
    </row>
    <row r="26529">
      <c r="A26529" s="147"/>
      <c r="B26529" s="64"/>
      <c r="C26529" s="147" t="s">
        <v>217</v>
      </c>
      <c r="E26529" s="161"/>
      <c r="F26529" s="162"/>
      <c r="G26529" s="147"/>
      <c r="H26529" s="146"/>
      <c r="J26529" s="146"/>
      <c r="L26529" s="150"/>
      <c r="N26529" s="163"/>
      <c r="O26529" s="146"/>
      <c r="P26529" s="146"/>
      <c r="Q26529" s="146"/>
      <c r="R26529" s="34"/>
      <c r="S26529" s="35"/>
      <c r="T26529" s="147"/>
    </row>
    <row r="26530">
      <c r="A26530" s="147"/>
      <c r="B26530" s="64"/>
      <c r="C26530" s="147" t="s">
        <v>217</v>
      </c>
      <c r="E26530" s="161"/>
      <c r="F26530" s="162"/>
      <c r="G26530" s="147"/>
      <c r="H26530" s="146"/>
      <c r="J26530" s="146"/>
      <c r="L26530" s="150"/>
      <c r="N26530" s="163"/>
      <c r="O26530" s="146"/>
      <c r="P26530" s="146"/>
      <c r="Q26530" s="146"/>
      <c r="R26530" s="34"/>
      <c r="S26530" s="35"/>
      <c r="T26530" s="147"/>
    </row>
    <row r="26531">
      <c r="A26531" s="147"/>
      <c r="B26531" s="64"/>
      <c r="C26531" s="147" t="s">
        <v>217</v>
      </c>
      <c r="E26531" s="161"/>
      <c r="F26531" s="162"/>
      <c r="G26531" s="147"/>
      <c r="H26531" s="146"/>
      <c r="J26531" s="146"/>
      <c r="L26531" s="150"/>
      <c r="N26531" s="163"/>
      <c r="O26531" s="146"/>
      <c r="P26531" s="146"/>
      <c r="Q26531" s="146"/>
      <c r="R26531" s="34"/>
      <c r="S26531" s="35"/>
      <c r="T26531" s="147"/>
    </row>
    <row r="26532">
      <c r="A26532" s="147"/>
      <c r="B26532" s="64"/>
      <c r="C26532" s="147" t="s">
        <v>217</v>
      </c>
      <c r="E26532" s="161"/>
      <c r="F26532" s="162"/>
      <c r="G26532" s="147"/>
      <c r="H26532" s="146"/>
      <c r="J26532" s="146"/>
      <c r="L26532" s="150"/>
      <c r="N26532" s="163"/>
      <c r="O26532" s="146"/>
      <c r="P26532" s="146"/>
      <c r="Q26532" s="146"/>
      <c r="R26532" s="34"/>
      <c r="S26532" s="35"/>
      <c r="T26532" s="147"/>
    </row>
    <row r="26533">
      <c r="A26533" s="147"/>
      <c r="B26533" s="64"/>
      <c r="C26533" s="147" t="s">
        <v>217</v>
      </c>
      <c r="E26533" s="161"/>
      <c r="F26533" s="162"/>
      <c r="G26533" s="147"/>
      <c r="H26533" s="146"/>
      <c r="J26533" s="146"/>
      <c r="L26533" s="150"/>
      <c r="N26533" s="163"/>
      <c r="O26533" s="146"/>
      <c r="P26533" s="146"/>
      <c r="Q26533" s="146"/>
      <c r="R26533" s="34"/>
      <c r="S26533" s="35"/>
      <c r="T26533" s="147"/>
    </row>
    <row r="26534">
      <c r="A26534" s="147"/>
      <c r="B26534" s="64"/>
      <c r="C26534" s="147" t="s">
        <v>217</v>
      </c>
      <c r="E26534" s="161"/>
      <c r="F26534" s="162"/>
      <c r="G26534" s="147"/>
      <c r="H26534" s="146"/>
      <c r="J26534" s="146"/>
      <c r="L26534" s="150"/>
      <c r="N26534" s="163"/>
      <c r="O26534" s="146"/>
      <c r="P26534" s="146"/>
      <c r="Q26534" s="146"/>
      <c r="R26534" s="34"/>
      <c r="S26534" s="35"/>
      <c r="T26534" s="147"/>
    </row>
    <row r="26535">
      <c r="A26535" s="147"/>
      <c r="B26535" s="64"/>
      <c r="C26535" s="147" t="s">
        <v>217</v>
      </c>
      <c r="E26535" s="161"/>
      <c r="F26535" s="162"/>
      <c r="G26535" s="147"/>
      <c r="H26535" s="146"/>
      <c r="J26535" s="146"/>
      <c r="L26535" s="150"/>
      <c r="N26535" s="163"/>
      <c r="O26535" s="146"/>
      <c r="P26535" s="146"/>
      <c r="Q26535" s="146"/>
      <c r="R26535" s="34"/>
      <c r="S26535" s="35"/>
      <c r="T26535" s="147"/>
    </row>
    <row r="26536">
      <c r="A26536" s="147"/>
      <c r="B26536" s="64"/>
      <c r="C26536" s="147" t="s">
        <v>217</v>
      </c>
      <c r="E26536" s="161"/>
      <c r="F26536" s="162"/>
      <c r="G26536" s="147"/>
      <c r="H26536" s="146"/>
      <c r="J26536" s="146"/>
      <c r="L26536" s="150"/>
      <c r="N26536" s="163"/>
      <c r="O26536" s="146"/>
      <c r="P26536" s="146"/>
      <c r="Q26536" s="146"/>
      <c r="R26536" s="34"/>
      <c r="S26536" s="35"/>
      <c r="T26536" s="147"/>
    </row>
    <row r="26537">
      <c r="A26537" s="147"/>
      <c r="B26537" s="64"/>
      <c r="C26537" s="147" t="s">
        <v>217</v>
      </c>
      <c r="E26537" s="161"/>
      <c r="F26537" s="162"/>
      <c r="G26537" s="147"/>
      <c r="H26537" s="146"/>
      <c r="J26537" s="146"/>
      <c r="L26537" s="150"/>
      <c r="N26537" s="163"/>
      <c r="O26537" s="146"/>
      <c r="P26537" s="146"/>
      <c r="Q26537" s="146"/>
      <c r="R26537" s="34"/>
      <c r="S26537" s="35"/>
      <c r="T26537" s="147"/>
    </row>
    <row r="26538">
      <c r="A26538" s="147"/>
      <c r="B26538" s="64"/>
      <c r="C26538" s="147" t="s">
        <v>217</v>
      </c>
      <c r="E26538" s="161"/>
      <c r="F26538" s="162"/>
      <c r="G26538" s="147"/>
      <c r="H26538" s="146"/>
      <c r="J26538" s="146"/>
      <c r="L26538" s="150"/>
      <c r="N26538" s="163"/>
      <c r="O26538" s="146"/>
      <c r="P26538" s="146"/>
      <c r="Q26538" s="146"/>
      <c r="R26538" s="34"/>
      <c r="S26538" s="35"/>
      <c r="T26538" s="147"/>
    </row>
    <row r="26539">
      <c r="A26539" s="147"/>
      <c r="B26539" s="64"/>
      <c r="C26539" s="147" t="s">
        <v>217</v>
      </c>
      <c r="E26539" s="161"/>
      <c r="F26539" s="162"/>
      <c r="G26539" s="147"/>
      <c r="H26539" s="146"/>
      <c r="J26539" s="146"/>
      <c r="L26539" s="150"/>
      <c r="N26539" s="163"/>
      <c r="O26539" s="146"/>
      <c r="P26539" s="146"/>
      <c r="Q26539" s="146"/>
      <c r="R26539" s="34"/>
      <c r="S26539" s="35"/>
      <c r="T26539" s="147"/>
    </row>
    <row r="26540">
      <c r="A26540" s="147"/>
      <c r="B26540" s="64"/>
      <c r="C26540" s="147" t="s">
        <v>217</v>
      </c>
      <c r="E26540" s="161"/>
      <c r="F26540" s="162"/>
      <c r="G26540" s="147"/>
      <c r="H26540" s="146"/>
      <c r="J26540" s="146"/>
      <c r="L26540" s="150"/>
      <c r="N26540" s="163"/>
      <c r="O26540" s="146"/>
      <c r="P26540" s="146"/>
      <c r="Q26540" s="146"/>
      <c r="R26540" s="34"/>
      <c r="S26540" s="35"/>
      <c r="T26540" s="147"/>
    </row>
    <row r="26541">
      <c r="A26541" s="147"/>
      <c r="B26541" s="64"/>
      <c r="C26541" s="147" t="s">
        <v>217</v>
      </c>
      <c r="E26541" s="161"/>
      <c r="F26541" s="162"/>
      <c r="G26541" s="147"/>
      <c r="H26541" s="146"/>
      <c r="J26541" s="146"/>
      <c r="L26541" s="150"/>
      <c r="N26541" s="163"/>
      <c r="O26541" s="146"/>
      <c r="P26541" s="146"/>
      <c r="Q26541" s="146"/>
      <c r="R26541" s="34"/>
      <c r="S26541" s="35"/>
      <c r="T26541" s="147"/>
    </row>
    <row r="26542">
      <c r="A26542" s="147"/>
      <c r="B26542" s="64"/>
      <c r="C26542" s="147" t="s">
        <v>217</v>
      </c>
      <c r="E26542" s="161"/>
      <c r="F26542" s="162"/>
      <c r="G26542" s="147"/>
      <c r="H26542" s="146"/>
      <c r="J26542" s="146"/>
      <c r="L26542" s="150"/>
      <c r="N26542" s="163"/>
      <c r="O26542" s="146"/>
      <c r="P26542" s="146"/>
      <c r="Q26542" s="146"/>
      <c r="R26542" s="34"/>
      <c r="S26542" s="35"/>
      <c r="T26542" s="147"/>
    </row>
    <row r="26543">
      <c r="A26543" s="147"/>
      <c r="B26543" s="64"/>
      <c r="C26543" s="147" t="s">
        <v>217</v>
      </c>
      <c r="E26543" s="161"/>
      <c r="F26543" s="162"/>
      <c r="G26543" s="147"/>
      <c r="H26543" s="146"/>
      <c r="J26543" s="146"/>
      <c r="L26543" s="150"/>
      <c r="N26543" s="163"/>
      <c r="O26543" s="146"/>
      <c r="P26543" s="146"/>
      <c r="Q26543" s="146"/>
      <c r="R26543" s="34"/>
      <c r="S26543" s="35"/>
      <c r="T26543" s="147"/>
    </row>
    <row r="26544">
      <c r="A26544" s="147"/>
      <c r="B26544" s="64"/>
      <c r="C26544" s="147" t="s">
        <v>217</v>
      </c>
      <c r="E26544" s="161"/>
      <c r="F26544" s="162"/>
      <c r="G26544" s="147"/>
      <c r="H26544" s="146"/>
      <c r="J26544" s="146"/>
      <c r="L26544" s="150"/>
      <c r="N26544" s="163"/>
      <c r="O26544" s="146"/>
      <c r="P26544" s="146"/>
      <c r="Q26544" s="146"/>
      <c r="R26544" s="34"/>
      <c r="S26544" s="35"/>
      <c r="T26544" s="147"/>
    </row>
    <row r="26545">
      <c r="A26545" s="147"/>
      <c r="B26545" s="64"/>
      <c r="C26545" s="147" t="s">
        <v>217</v>
      </c>
      <c r="E26545" s="161"/>
      <c r="F26545" s="162"/>
      <c r="G26545" s="147"/>
      <c r="H26545" s="146"/>
      <c r="J26545" s="146"/>
      <c r="L26545" s="150"/>
      <c r="N26545" s="163"/>
      <c r="O26545" s="146"/>
      <c r="P26545" s="146"/>
      <c r="Q26545" s="146"/>
      <c r="R26545" s="34"/>
      <c r="S26545" s="35"/>
      <c r="T26545" s="147"/>
    </row>
    <row r="26546">
      <c r="A26546" s="147"/>
      <c r="B26546" s="64"/>
      <c r="C26546" s="147" t="s">
        <v>217</v>
      </c>
      <c r="E26546" s="161"/>
      <c r="F26546" s="162"/>
      <c r="G26546" s="147"/>
      <c r="H26546" s="146"/>
      <c r="J26546" s="146"/>
      <c r="L26546" s="150"/>
      <c r="N26546" s="163"/>
      <c r="O26546" s="146"/>
      <c r="P26546" s="146"/>
      <c r="Q26546" s="146"/>
      <c r="R26546" s="34"/>
      <c r="S26546" s="35"/>
      <c r="T26546" s="147"/>
    </row>
    <row r="26547">
      <c r="A26547" s="147"/>
      <c r="B26547" s="64"/>
      <c r="C26547" s="147" t="s">
        <v>217</v>
      </c>
      <c r="E26547" s="161"/>
      <c r="F26547" s="162"/>
      <c r="G26547" s="147"/>
      <c r="H26547" s="146"/>
      <c r="J26547" s="146"/>
      <c r="L26547" s="150"/>
      <c r="N26547" s="163"/>
      <c r="O26547" s="146"/>
      <c r="P26547" s="146"/>
      <c r="Q26547" s="146"/>
      <c r="R26547" s="34"/>
      <c r="S26547" s="35"/>
      <c r="T26547" s="147"/>
    </row>
    <row r="26548">
      <c r="A26548" s="147"/>
      <c r="B26548" s="64"/>
      <c r="C26548" s="147" t="s">
        <v>217</v>
      </c>
      <c r="E26548" s="161"/>
      <c r="F26548" s="162"/>
      <c r="G26548" s="147"/>
      <c r="H26548" s="146"/>
      <c r="J26548" s="146"/>
      <c r="L26548" s="150"/>
      <c r="N26548" s="163"/>
      <c r="O26548" s="146"/>
      <c r="P26548" s="146"/>
      <c r="Q26548" s="146"/>
      <c r="R26548" s="34"/>
      <c r="S26548" s="35"/>
      <c r="T26548" s="147"/>
    </row>
    <row r="26549">
      <c r="A26549" s="147"/>
      <c r="B26549" s="64"/>
      <c r="C26549" s="147" t="s">
        <v>217</v>
      </c>
      <c r="E26549" s="161"/>
      <c r="F26549" s="162"/>
      <c r="G26549" s="147"/>
      <c r="H26549" s="146"/>
      <c r="J26549" s="146"/>
      <c r="L26549" s="150"/>
      <c r="N26549" s="163"/>
      <c r="O26549" s="146"/>
      <c r="P26549" s="146"/>
      <c r="Q26549" s="146"/>
      <c r="R26549" s="34"/>
      <c r="S26549" s="35"/>
      <c r="T26549" s="147"/>
    </row>
    <row r="26550">
      <c r="A26550" s="147"/>
      <c r="B26550" s="64"/>
      <c r="C26550" s="147" t="s">
        <v>217</v>
      </c>
      <c r="E26550" s="161"/>
      <c r="F26550" s="162"/>
      <c r="G26550" s="147"/>
      <c r="H26550" s="146"/>
      <c r="J26550" s="146"/>
      <c r="L26550" s="150"/>
      <c r="N26550" s="163"/>
      <c r="O26550" s="146"/>
      <c r="P26550" s="146"/>
      <c r="Q26550" s="146"/>
      <c r="R26550" s="34"/>
      <c r="S26550" s="35"/>
      <c r="T26550" s="147"/>
    </row>
    <row r="26551">
      <c r="A26551" s="147"/>
      <c r="B26551" s="64"/>
      <c r="C26551" s="147" t="s">
        <v>217</v>
      </c>
      <c r="E26551" s="161"/>
      <c r="F26551" s="162"/>
      <c r="G26551" s="147"/>
      <c r="H26551" s="146"/>
      <c r="J26551" s="146"/>
      <c r="L26551" s="150"/>
      <c r="N26551" s="163"/>
      <c r="O26551" s="146"/>
      <c r="P26551" s="146"/>
      <c r="Q26551" s="146"/>
      <c r="R26551" s="34"/>
      <c r="S26551" s="35"/>
      <c r="T26551" s="147"/>
    </row>
    <row r="26552">
      <c r="A26552" s="147"/>
      <c r="B26552" s="64"/>
      <c r="C26552" s="147" t="s">
        <v>217</v>
      </c>
      <c r="E26552" s="161"/>
      <c r="F26552" s="162"/>
      <c r="G26552" s="147"/>
      <c r="H26552" s="146"/>
      <c r="J26552" s="146"/>
      <c r="L26552" s="150"/>
      <c r="N26552" s="163"/>
      <c r="O26552" s="146"/>
      <c r="P26552" s="146"/>
      <c r="Q26552" s="146"/>
      <c r="R26552" s="34"/>
      <c r="S26552" s="35"/>
      <c r="T26552" s="147"/>
    </row>
    <row r="26553">
      <c r="A26553" s="147"/>
      <c r="B26553" s="64"/>
      <c r="C26553" s="147" t="s">
        <v>217</v>
      </c>
      <c r="E26553" s="161"/>
      <c r="F26553" s="162"/>
      <c r="G26553" s="147"/>
      <c r="H26553" s="146"/>
      <c r="J26553" s="146"/>
      <c r="L26553" s="150"/>
      <c r="N26553" s="163"/>
      <c r="O26553" s="146"/>
      <c r="P26553" s="146"/>
      <c r="Q26553" s="146"/>
      <c r="R26553" s="34"/>
      <c r="S26553" s="35"/>
      <c r="T26553" s="147"/>
    </row>
    <row r="26554">
      <c r="A26554" s="147"/>
      <c r="B26554" s="64"/>
      <c r="C26554" s="147" t="s">
        <v>217</v>
      </c>
      <c r="E26554" s="161"/>
      <c r="F26554" s="162"/>
      <c r="G26554" s="147"/>
      <c r="H26554" s="146"/>
      <c r="J26554" s="146"/>
      <c r="L26554" s="150"/>
      <c r="N26554" s="163"/>
      <c r="O26554" s="146"/>
      <c r="P26554" s="146"/>
      <c r="Q26554" s="146"/>
      <c r="R26554" s="34"/>
      <c r="S26554" s="35"/>
      <c r="T26554" s="147"/>
    </row>
    <row r="26555">
      <c r="A26555" s="147"/>
      <c r="B26555" s="64"/>
      <c r="C26555" s="147" t="s">
        <v>217</v>
      </c>
      <c r="E26555" s="161"/>
      <c r="F26555" s="162"/>
      <c r="G26555" s="147"/>
      <c r="H26555" s="146"/>
      <c r="J26555" s="146"/>
      <c r="L26555" s="150"/>
      <c r="N26555" s="163"/>
      <c r="O26555" s="146"/>
      <c r="P26555" s="146"/>
      <c r="Q26555" s="146"/>
      <c r="R26555" s="34"/>
      <c r="S26555" s="35"/>
      <c r="T26555" s="147"/>
    </row>
    <row r="26556">
      <c r="A26556" s="147"/>
      <c r="B26556" s="64"/>
      <c r="C26556" s="147" t="s">
        <v>217</v>
      </c>
      <c r="E26556" s="161"/>
      <c r="F26556" s="162"/>
      <c r="G26556" s="147"/>
      <c r="H26556" s="146"/>
      <c r="J26556" s="146"/>
      <c r="L26556" s="150"/>
      <c r="N26556" s="163"/>
      <c r="O26556" s="146"/>
      <c r="P26556" s="146"/>
      <c r="Q26556" s="146"/>
      <c r="R26556" s="34"/>
      <c r="S26556" s="35"/>
      <c r="T26556" s="147"/>
    </row>
    <row r="26557">
      <c r="A26557" s="147"/>
      <c r="B26557" s="64"/>
      <c r="C26557" s="147" t="s">
        <v>217</v>
      </c>
      <c r="E26557" s="161"/>
      <c r="F26557" s="162"/>
      <c r="G26557" s="147"/>
      <c r="H26557" s="146"/>
      <c r="J26557" s="146"/>
      <c r="L26557" s="150"/>
      <c r="N26557" s="163"/>
      <c r="O26557" s="146"/>
      <c r="P26557" s="146"/>
      <c r="Q26557" s="146"/>
      <c r="R26557" s="34"/>
      <c r="S26557" s="35"/>
      <c r="T26557" s="147"/>
    </row>
    <row r="26558">
      <c r="A26558" s="147"/>
      <c r="B26558" s="64"/>
      <c r="C26558" s="147" t="s">
        <v>217</v>
      </c>
      <c r="E26558" s="161"/>
      <c r="F26558" s="162"/>
      <c r="G26558" s="147"/>
      <c r="H26558" s="146"/>
      <c r="J26558" s="146"/>
      <c r="L26558" s="150"/>
      <c r="N26558" s="163"/>
      <c r="O26558" s="146"/>
      <c r="P26558" s="146"/>
      <c r="Q26558" s="146"/>
      <c r="R26558" s="34"/>
      <c r="S26558" s="35"/>
      <c r="T26558" s="147"/>
    </row>
    <row r="26559">
      <c r="A26559" s="147"/>
      <c r="B26559" s="64"/>
      <c r="C26559" s="147" t="s">
        <v>217</v>
      </c>
      <c r="E26559" s="161"/>
      <c r="F26559" s="162"/>
      <c r="G26559" s="147"/>
      <c r="H26559" s="146"/>
      <c r="J26559" s="146"/>
      <c r="L26559" s="150"/>
      <c r="N26559" s="163"/>
      <c r="O26559" s="146"/>
      <c r="P26559" s="146"/>
      <c r="Q26559" s="146"/>
      <c r="R26559" s="34"/>
      <c r="S26559" s="35"/>
      <c r="T26559" s="147"/>
    </row>
    <row r="26560">
      <c r="A26560" s="147"/>
      <c r="B26560" s="64"/>
      <c r="C26560" s="147" t="s">
        <v>217</v>
      </c>
      <c r="E26560" s="161"/>
      <c r="F26560" s="162"/>
      <c r="G26560" s="147"/>
      <c r="H26560" s="146"/>
      <c r="J26560" s="146"/>
      <c r="L26560" s="150"/>
      <c r="N26560" s="163"/>
      <c r="O26560" s="146"/>
      <c r="P26560" s="146"/>
      <c r="Q26560" s="146"/>
      <c r="R26560" s="34"/>
      <c r="S26560" s="35"/>
      <c r="T26560" s="147"/>
    </row>
    <row r="26561">
      <c r="A26561" s="147"/>
      <c r="B26561" s="64"/>
      <c r="C26561" s="147" t="s">
        <v>217</v>
      </c>
      <c r="E26561" s="161"/>
      <c r="F26561" s="162"/>
      <c r="G26561" s="147"/>
      <c r="H26561" s="146"/>
      <c r="J26561" s="146"/>
      <c r="L26561" s="150"/>
      <c r="N26561" s="163"/>
      <c r="O26561" s="146"/>
      <c r="P26561" s="146"/>
      <c r="Q26561" s="146"/>
      <c r="R26561" s="34"/>
      <c r="S26561" s="35"/>
      <c r="T26561" s="147"/>
    </row>
    <row r="26562">
      <c r="A26562" s="147"/>
      <c r="B26562" s="64"/>
      <c r="C26562" s="147" t="s">
        <v>217</v>
      </c>
      <c r="E26562" s="161"/>
      <c r="F26562" s="162"/>
      <c r="G26562" s="147"/>
      <c r="H26562" s="146"/>
      <c r="J26562" s="146"/>
      <c r="L26562" s="150"/>
      <c r="N26562" s="163"/>
      <c r="O26562" s="146"/>
      <c r="P26562" s="146"/>
      <c r="Q26562" s="146"/>
      <c r="R26562" s="34"/>
      <c r="S26562" s="35"/>
      <c r="T26562" s="147"/>
    </row>
    <row r="26563">
      <c r="A26563" s="147"/>
      <c r="B26563" s="64"/>
      <c r="C26563" s="147" t="s">
        <v>217</v>
      </c>
      <c r="E26563" s="161"/>
      <c r="F26563" s="162"/>
      <c r="G26563" s="147"/>
      <c r="H26563" s="146"/>
      <c r="J26563" s="146"/>
      <c r="L26563" s="150"/>
      <c r="N26563" s="163"/>
      <c r="O26563" s="146"/>
      <c r="P26563" s="146"/>
      <c r="Q26563" s="146"/>
      <c r="R26563" s="34"/>
      <c r="S26563" s="35"/>
      <c r="T26563" s="147"/>
    </row>
    <row r="26564">
      <c r="A26564" s="147"/>
      <c r="B26564" s="64"/>
      <c r="C26564" s="147" t="s">
        <v>217</v>
      </c>
      <c r="E26564" s="161"/>
      <c r="F26564" s="162"/>
      <c r="G26564" s="147"/>
      <c r="H26564" s="146"/>
      <c r="J26564" s="146"/>
      <c r="L26564" s="150"/>
      <c r="N26564" s="163"/>
      <c r="O26564" s="146"/>
      <c r="P26564" s="146"/>
      <c r="Q26564" s="146"/>
      <c r="R26564" s="34"/>
      <c r="S26564" s="35"/>
      <c r="T26564" s="147"/>
    </row>
    <row r="26565">
      <c r="A26565" s="147"/>
      <c r="B26565" s="64"/>
      <c r="C26565" s="147" t="s">
        <v>217</v>
      </c>
      <c r="E26565" s="161"/>
      <c r="F26565" s="162"/>
      <c r="G26565" s="147"/>
      <c r="H26565" s="146"/>
      <c r="J26565" s="146"/>
      <c r="L26565" s="150"/>
      <c r="N26565" s="163"/>
      <c r="O26565" s="146"/>
      <c r="P26565" s="146"/>
      <c r="Q26565" s="146"/>
      <c r="R26565" s="34"/>
      <c r="S26565" s="35"/>
      <c r="T26565" s="147"/>
    </row>
    <row r="26566">
      <c r="A26566" s="147"/>
      <c r="B26566" s="64"/>
      <c r="C26566" s="147" t="s">
        <v>217</v>
      </c>
      <c r="E26566" s="161"/>
      <c r="F26566" s="162"/>
      <c r="G26566" s="147"/>
      <c r="H26566" s="146"/>
      <c r="J26566" s="146"/>
      <c r="L26566" s="150"/>
      <c r="N26566" s="163"/>
      <c r="O26566" s="146"/>
      <c r="P26566" s="146"/>
      <c r="Q26566" s="146"/>
      <c r="R26566" s="34"/>
      <c r="S26566" s="35"/>
      <c r="T26566" s="147"/>
    </row>
    <row r="26567">
      <c r="A26567" s="147"/>
      <c r="B26567" s="64"/>
      <c r="C26567" s="147" t="s">
        <v>217</v>
      </c>
      <c r="E26567" s="161"/>
      <c r="F26567" s="162"/>
      <c r="G26567" s="147"/>
      <c r="H26567" s="146"/>
      <c r="J26567" s="146"/>
      <c r="L26567" s="150"/>
      <c r="N26567" s="163"/>
      <c r="O26567" s="146"/>
      <c r="P26567" s="146"/>
      <c r="Q26567" s="146"/>
      <c r="R26567" s="34"/>
      <c r="S26567" s="35"/>
      <c r="T26567" s="147"/>
    </row>
    <row r="26568">
      <c r="A26568" s="147"/>
      <c r="B26568" s="64"/>
      <c r="C26568" s="147" t="s">
        <v>217</v>
      </c>
      <c r="E26568" s="161"/>
      <c r="F26568" s="162"/>
      <c r="G26568" s="147"/>
      <c r="H26568" s="146"/>
      <c r="J26568" s="146"/>
      <c r="L26568" s="150"/>
      <c r="N26568" s="163"/>
      <c r="O26568" s="146"/>
      <c r="P26568" s="146"/>
      <c r="Q26568" s="146"/>
      <c r="R26568" s="34"/>
      <c r="S26568" s="35"/>
      <c r="T26568" s="147"/>
    </row>
    <row r="26569">
      <c r="A26569" s="147"/>
      <c r="B26569" s="64"/>
      <c r="C26569" s="147" t="s">
        <v>217</v>
      </c>
      <c r="E26569" s="161"/>
      <c r="F26569" s="162"/>
      <c r="G26569" s="147"/>
      <c r="H26569" s="146"/>
      <c r="J26569" s="146"/>
      <c r="L26569" s="150"/>
      <c r="N26569" s="163"/>
      <c r="O26569" s="146"/>
      <c r="P26569" s="146"/>
      <c r="Q26569" s="146"/>
      <c r="R26569" s="34"/>
      <c r="S26569" s="35"/>
      <c r="T26569" s="147"/>
    </row>
    <row r="26570">
      <c r="A26570" s="147"/>
      <c r="B26570" s="64"/>
      <c r="C26570" s="147" t="s">
        <v>217</v>
      </c>
      <c r="E26570" s="161"/>
      <c r="F26570" s="162"/>
      <c r="G26570" s="147"/>
      <c r="H26570" s="146"/>
      <c r="J26570" s="146"/>
      <c r="L26570" s="150"/>
      <c r="N26570" s="163"/>
      <c r="O26570" s="146"/>
      <c r="P26570" s="146"/>
      <c r="Q26570" s="146"/>
      <c r="R26570" s="34"/>
      <c r="S26570" s="35"/>
      <c r="T26570" s="147"/>
    </row>
    <row r="26571">
      <c r="A26571" s="147"/>
      <c r="B26571" s="64"/>
      <c r="C26571" s="147" t="s">
        <v>217</v>
      </c>
      <c r="E26571" s="161"/>
      <c r="F26571" s="162"/>
      <c r="G26571" s="147"/>
      <c r="H26571" s="146"/>
      <c r="J26571" s="146"/>
      <c r="L26571" s="150"/>
      <c r="N26571" s="163"/>
      <c r="O26571" s="146"/>
      <c r="P26571" s="146"/>
      <c r="Q26571" s="146"/>
      <c r="R26571" s="34"/>
      <c r="S26571" s="35"/>
      <c r="T26571" s="147"/>
    </row>
    <row r="26572">
      <c r="A26572" s="147"/>
      <c r="B26572" s="64"/>
      <c r="C26572" s="147" t="s">
        <v>217</v>
      </c>
      <c r="E26572" s="161"/>
      <c r="F26572" s="162"/>
      <c r="G26572" s="147"/>
      <c r="H26572" s="146"/>
      <c r="J26572" s="146"/>
      <c r="L26572" s="150"/>
      <c r="N26572" s="163"/>
      <c r="O26572" s="146"/>
      <c r="P26572" s="146"/>
      <c r="Q26572" s="146"/>
      <c r="R26572" s="34"/>
      <c r="S26572" s="35"/>
      <c r="T26572" s="147"/>
    </row>
    <row r="26573">
      <c r="A26573" s="147"/>
      <c r="B26573" s="64"/>
      <c r="C26573" s="147" t="s">
        <v>217</v>
      </c>
      <c r="E26573" s="161"/>
      <c r="F26573" s="162"/>
      <c r="G26573" s="147"/>
      <c r="H26573" s="146"/>
      <c r="J26573" s="146"/>
      <c r="L26573" s="150"/>
      <c r="N26573" s="163"/>
      <c r="O26573" s="146"/>
      <c r="P26573" s="146"/>
      <c r="Q26573" s="146"/>
      <c r="R26573" s="34"/>
      <c r="S26573" s="35"/>
      <c r="T26573" s="147"/>
    </row>
    <row r="26574">
      <c r="A26574" s="147"/>
      <c r="B26574" s="64"/>
      <c r="C26574" s="147" t="s">
        <v>217</v>
      </c>
      <c r="E26574" s="161"/>
      <c r="F26574" s="162"/>
      <c r="G26574" s="147"/>
      <c r="H26574" s="146"/>
      <c r="J26574" s="146"/>
      <c r="L26574" s="150"/>
      <c r="N26574" s="163"/>
      <c r="O26574" s="146"/>
      <c r="P26574" s="146"/>
      <c r="Q26574" s="146"/>
      <c r="R26574" s="34"/>
      <c r="S26574" s="35"/>
      <c r="T26574" s="147"/>
    </row>
    <row r="26575">
      <c r="A26575" s="147"/>
      <c r="B26575" s="64"/>
      <c r="C26575" s="147" t="s">
        <v>217</v>
      </c>
      <c r="E26575" s="161"/>
      <c r="F26575" s="162"/>
      <c r="G26575" s="147"/>
      <c r="H26575" s="146"/>
      <c r="J26575" s="146"/>
      <c r="L26575" s="150"/>
      <c r="N26575" s="163"/>
      <c r="O26575" s="146"/>
      <c r="P26575" s="146"/>
      <c r="Q26575" s="146"/>
      <c r="R26575" s="34"/>
      <c r="S26575" s="35"/>
      <c r="T26575" s="147"/>
    </row>
    <row r="26576">
      <c r="A26576" s="147"/>
      <c r="B26576" s="64"/>
      <c r="C26576" s="147" t="s">
        <v>217</v>
      </c>
      <c r="E26576" s="161"/>
      <c r="F26576" s="162"/>
      <c r="G26576" s="147"/>
      <c r="H26576" s="146"/>
      <c r="J26576" s="146"/>
      <c r="L26576" s="150"/>
      <c r="N26576" s="163"/>
      <c r="O26576" s="146"/>
      <c r="P26576" s="146"/>
      <c r="Q26576" s="146"/>
      <c r="R26576" s="34"/>
      <c r="S26576" s="35"/>
      <c r="T26576" s="147"/>
    </row>
    <row r="26577">
      <c r="A26577" s="147"/>
      <c r="B26577" s="64"/>
      <c r="C26577" s="147" t="s">
        <v>217</v>
      </c>
      <c r="E26577" s="161"/>
      <c r="F26577" s="162"/>
      <c r="G26577" s="147"/>
      <c r="H26577" s="146"/>
      <c r="J26577" s="146"/>
      <c r="L26577" s="150"/>
      <c r="N26577" s="163"/>
      <c r="O26577" s="146"/>
      <c r="P26577" s="146"/>
      <c r="Q26577" s="146"/>
      <c r="R26577" s="34"/>
      <c r="S26577" s="35"/>
      <c r="T26577" s="147"/>
    </row>
    <row r="26578">
      <c r="A26578" s="147"/>
      <c r="B26578" s="64"/>
      <c r="C26578" s="147" t="s">
        <v>217</v>
      </c>
      <c r="E26578" s="161"/>
      <c r="F26578" s="162"/>
      <c r="G26578" s="147"/>
      <c r="H26578" s="146"/>
      <c r="J26578" s="146"/>
      <c r="L26578" s="150"/>
      <c r="N26578" s="163"/>
      <c r="O26578" s="146"/>
      <c r="P26578" s="146"/>
      <c r="Q26578" s="146"/>
      <c r="R26578" s="34"/>
      <c r="S26578" s="35"/>
      <c r="T26578" s="147"/>
    </row>
    <row r="26579">
      <c r="A26579" s="147"/>
      <c r="B26579" s="64"/>
      <c r="C26579" s="147" t="s">
        <v>217</v>
      </c>
      <c r="E26579" s="161"/>
      <c r="F26579" s="162"/>
      <c r="G26579" s="147"/>
      <c r="H26579" s="146"/>
      <c r="J26579" s="146"/>
      <c r="L26579" s="150"/>
      <c r="N26579" s="163"/>
      <c r="O26579" s="146"/>
      <c r="P26579" s="146"/>
      <c r="Q26579" s="146"/>
      <c r="R26579" s="34"/>
      <c r="S26579" s="35"/>
      <c r="T26579" s="147"/>
    </row>
    <row r="26580">
      <c r="A26580" s="147"/>
      <c r="B26580" s="64"/>
      <c r="C26580" s="147" t="s">
        <v>217</v>
      </c>
      <c r="E26580" s="161"/>
      <c r="F26580" s="162"/>
      <c r="G26580" s="147"/>
      <c r="H26580" s="146"/>
      <c r="J26580" s="146"/>
      <c r="L26580" s="150"/>
      <c r="N26580" s="163"/>
      <c r="O26580" s="146"/>
      <c r="P26580" s="146"/>
      <c r="Q26580" s="146"/>
      <c r="R26580" s="34"/>
      <c r="S26580" s="35"/>
      <c r="T26580" s="147"/>
    </row>
    <row r="26581">
      <c r="A26581" s="147"/>
      <c r="B26581" s="64"/>
      <c r="C26581" s="147" t="s">
        <v>217</v>
      </c>
      <c r="E26581" s="161"/>
      <c r="F26581" s="162"/>
      <c r="G26581" s="147"/>
      <c r="H26581" s="146"/>
      <c r="J26581" s="146"/>
      <c r="L26581" s="150"/>
      <c r="N26581" s="163"/>
      <c r="O26581" s="146"/>
      <c r="P26581" s="146"/>
      <c r="Q26581" s="146"/>
      <c r="R26581" s="34"/>
      <c r="S26581" s="35"/>
      <c r="T26581" s="147"/>
    </row>
    <row r="26582">
      <c r="A26582" s="147"/>
      <c r="B26582" s="64"/>
      <c r="C26582" s="147" t="s">
        <v>217</v>
      </c>
      <c r="E26582" s="161"/>
      <c r="F26582" s="162"/>
      <c r="G26582" s="147"/>
      <c r="H26582" s="146"/>
      <c r="J26582" s="146"/>
      <c r="L26582" s="150"/>
      <c r="N26582" s="163"/>
      <c r="O26582" s="146"/>
      <c r="P26582" s="146"/>
      <c r="Q26582" s="146"/>
      <c r="R26582" s="34"/>
      <c r="S26582" s="35"/>
      <c r="T26582" s="147"/>
    </row>
    <row r="26583">
      <c r="A26583" s="147"/>
      <c r="B26583" s="64"/>
      <c r="C26583" s="147" t="s">
        <v>217</v>
      </c>
      <c r="E26583" s="161"/>
      <c r="F26583" s="162"/>
      <c r="G26583" s="147"/>
      <c r="H26583" s="146"/>
      <c r="J26583" s="146"/>
      <c r="L26583" s="150"/>
      <c r="N26583" s="163"/>
      <c r="O26583" s="146"/>
      <c r="P26583" s="146"/>
      <c r="Q26583" s="146"/>
      <c r="R26583" s="34"/>
      <c r="S26583" s="35"/>
      <c r="T26583" s="147"/>
    </row>
    <row r="26584">
      <c r="A26584" s="147"/>
      <c r="B26584" s="64"/>
      <c r="C26584" s="147" t="s">
        <v>217</v>
      </c>
      <c r="E26584" s="161"/>
      <c r="F26584" s="162"/>
      <c r="G26584" s="147"/>
      <c r="H26584" s="146"/>
      <c r="J26584" s="146"/>
      <c r="L26584" s="150"/>
      <c r="N26584" s="163"/>
      <c r="O26584" s="146"/>
      <c r="P26584" s="146"/>
      <c r="Q26584" s="146"/>
      <c r="R26584" s="34"/>
      <c r="S26584" s="35"/>
      <c r="T26584" s="147"/>
    </row>
    <row r="26585">
      <c r="A26585" s="147"/>
      <c r="B26585" s="64"/>
      <c r="C26585" s="147" t="s">
        <v>217</v>
      </c>
      <c r="E26585" s="161"/>
      <c r="F26585" s="162"/>
      <c r="G26585" s="147"/>
      <c r="H26585" s="146"/>
      <c r="J26585" s="146"/>
      <c r="L26585" s="150"/>
      <c r="N26585" s="163"/>
      <c r="O26585" s="146"/>
      <c r="P26585" s="146"/>
      <c r="Q26585" s="146"/>
      <c r="R26585" s="34"/>
      <c r="S26585" s="35"/>
      <c r="T26585" s="147"/>
    </row>
    <row r="26586">
      <c r="A26586" s="147"/>
      <c r="B26586" s="64"/>
      <c r="C26586" s="147" t="s">
        <v>217</v>
      </c>
      <c r="E26586" s="161"/>
      <c r="F26586" s="162"/>
      <c r="G26586" s="147"/>
      <c r="H26586" s="146"/>
      <c r="J26586" s="146"/>
      <c r="L26586" s="150"/>
      <c r="N26586" s="163"/>
      <c r="O26586" s="146"/>
      <c r="P26586" s="146"/>
      <c r="Q26586" s="146"/>
      <c r="R26586" s="34"/>
      <c r="S26586" s="35"/>
      <c r="T26586" s="147"/>
    </row>
    <row r="26587">
      <c r="A26587" s="147"/>
      <c r="B26587" s="64"/>
      <c r="C26587" s="147" t="s">
        <v>217</v>
      </c>
      <c r="E26587" s="161"/>
      <c r="F26587" s="162"/>
      <c r="G26587" s="147"/>
      <c r="H26587" s="146"/>
      <c r="J26587" s="146"/>
      <c r="L26587" s="150"/>
      <c r="N26587" s="163"/>
      <c r="O26587" s="146"/>
      <c r="P26587" s="146"/>
      <c r="Q26587" s="146"/>
      <c r="R26587" s="34"/>
      <c r="S26587" s="35"/>
      <c r="T26587" s="147"/>
    </row>
    <row r="26588">
      <c r="A26588" s="147"/>
      <c r="B26588" s="64"/>
      <c r="C26588" s="147" t="s">
        <v>217</v>
      </c>
      <c r="E26588" s="161"/>
      <c r="F26588" s="162"/>
      <c r="G26588" s="147"/>
      <c r="H26588" s="146"/>
      <c r="J26588" s="146"/>
      <c r="L26588" s="150"/>
      <c r="N26588" s="163"/>
      <c r="O26588" s="146"/>
      <c r="P26588" s="146"/>
      <c r="Q26588" s="146"/>
      <c r="R26588" s="34"/>
      <c r="S26588" s="35"/>
      <c r="T26588" s="147"/>
    </row>
    <row r="26589">
      <c r="A26589" s="147"/>
      <c r="B26589" s="64"/>
      <c r="C26589" s="147" t="s">
        <v>217</v>
      </c>
      <c r="E26589" s="161"/>
      <c r="F26589" s="162"/>
      <c r="G26589" s="147"/>
      <c r="H26589" s="146"/>
      <c r="J26589" s="146"/>
      <c r="L26589" s="150"/>
      <c r="N26589" s="163"/>
      <c r="O26589" s="146"/>
      <c r="P26589" s="146"/>
      <c r="Q26589" s="146"/>
      <c r="R26589" s="34"/>
      <c r="S26589" s="35"/>
      <c r="T26589" s="147"/>
    </row>
    <row r="26590">
      <c r="A26590" s="147"/>
      <c r="B26590" s="64"/>
      <c r="C26590" s="147" t="s">
        <v>217</v>
      </c>
      <c r="E26590" s="161"/>
      <c r="F26590" s="162"/>
      <c r="G26590" s="147"/>
      <c r="H26590" s="146"/>
      <c r="J26590" s="146"/>
      <c r="L26590" s="150"/>
      <c r="N26590" s="163"/>
      <c r="O26590" s="146"/>
      <c r="P26590" s="146"/>
      <c r="Q26590" s="146"/>
      <c r="R26590" s="34"/>
      <c r="S26590" s="35"/>
      <c r="T26590" s="147"/>
    </row>
    <row r="26591">
      <c r="A26591" s="147"/>
      <c r="B26591" s="64"/>
      <c r="C26591" s="147" t="s">
        <v>217</v>
      </c>
      <c r="E26591" s="161"/>
      <c r="F26591" s="162"/>
      <c r="G26591" s="147"/>
      <c r="H26591" s="146"/>
      <c r="J26591" s="146"/>
      <c r="L26591" s="150"/>
      <c r="N26591" s="163"/>
      <c r="O26591" s="146"/>
      <c r="P26591" s="146"/>
      <c r="Q26591" s="146"/>
      <c r="R26591" s="34"/>
      <c r="S26591" s="35"/>
      <c r="T26591" s="147"/>
    </row>
    <row r="26592">
      <c r="A26592" s="147"/>
      <c r="B26592" s="64"/>
      <c r="C26592" s="147" t="s">
        <v>217</v>
      </c>
      <c r="E26592" s="161"/>
      <c r="F26592" s="162"/>
      <c r="G26592" s="147"/>
      <c r="H26592" s="146"/>
      <c r="J26592" s="146"/>
      <c r="L26592" s="150"/>
      <c r="N26592" s="163"/>
      <c r="O26592" s="146"/>
      <c r="P26592" s="146"/>
      <c r="Q26592" s="146"/>
      <c r="R26592" s="34"/>
      <c r="S26592" s="35"/>
      <c r="T26592" s="147"/>
    </row>
    <row r="26593">
      <c r="A26593" s="147"/>
      <c r="B26593" s="64"/>
      <c r="C26593" s="147" t="s">
        <v>217</v>
      </c>
      <c r="E26593" s="161"/>
      <c r="F26593" s="162"/>
      <c r="G26593" s="147"/>
      <c r="H26593" s="146"/>
      <c r="J26593" s="146"/>
      <c r="L26593" s="150"/>
      <c r="N26593" s="163"/>
      <c r="O26593" s="146"/>
      <c r="P26593" s="146"/>
      <c r="Q26593" s="146"/>
      <c r="R26593" s="34"/>
      <c r="S26593" s="35"/>
      <c r="T26593" s="147"/>
    </row>
    <row r="26594">
      <c r="A26594" s="147"/>
      <c r="B26594" s="64"/>
      <c r="C26594" s="147" t="s">
        <v>217</v>
      </c>
      <c r="E26594" s="161"/>
      <c r="F26594" s="162"/>
      <c r="G26594" s="147"/>
      <c r="H26594" s="146"/>
      <c r="J26594" s="146"/>
      <c r="L26594" s="150"/>
      <c r="N26594" s="163"/>
      <c r="O26594" s="146"/>
      <c r="P26594" s="146"/>
      <c r="Q26594" s="146"/>
      <c r="R26594" s="34"/>
      <c r="S26594" s="35"/>
      <c r="T26594" s="147"/>
    </row>
    <row r="26595">
      <c r="A26595" s="147"/>
      <c r="B26595" s="64"/>
      <c r="C26595" s="147" t="s">
        <v>217</v>
      </c>
      <c r="E26595" s="161"/>
      <c r="F26595" s="162"/>
      <c r="G26595" s="147"/>
      <c r="H26595" s="146"/>
      <c r="J26595" s="146"/>
      <c r="L26595" s="150"/>
      <c r="N26595" s="163"/>
      <c r="O26595" s="146"/>
      <c r="P26595" s="146"/>
      <c r="Q26595" s="146"/>
      <c r="R26595" s="34"/>
      <c r="S26595" s="35"/>
      <c r="T26595" s="147"/>
    </row>
    <row r="26596">
      <c r="A26596" s="147"/>
      <c r="B26596" s="64"/>
      <c r="C26596" s="147" t="s">
        <v>217</v>
      </c>
      <c r="E26596" s="161"/>
      <c r="F26596" s="162"/>
      <c r="G26596" s="147"/>
      <c r="H26596" s="146"/>
      <c r="J26596" s="146"/>
      <c r="L26596" s="150"/>
      <c r="N26596" s="163"/>
      <c r="O26596" s="146"/>
      <c r="P26596" s="146"/>
      <c r="Q26596" s="146"/>
      <c r="R26596" s="34"/>
      <c r="S26596" s="35"/>
      <c r="T26596" s="147"/>
    </row>
    <row r="26597">
      <c r="A26597" s="147"/>
      <c r="B26597" s="64"/>
      <c r="C26597" s="147" t="s">
        <v>217</v>
      </c>
      <c r="E26597" s="161"/>
      <c r="F26597" s="162"/>
      <c r="G26597" s="147"/>
      <c r="H26597" s="146"/>
      <c r="J26597" s="146"/>
      <c r="L26597" s="150"/>
      <c r="N26597" s="163"/>
      <c r="O26597" s="146"/>
      <c r="P26597" s="146"/>
      <c r="Q26597" s="146"/>
      <c r="R26597" s="34"/>
      <c r="S26597" s="35"/>
      <c r="T26597" s="147"/>
    </row>
    <row r="26598">
      <c r="A26598" s="147"/>
      <c r="B26598" s="64"/>
      <c r="C26598" s="147" t="s">
        <v>217</v>
      </c>
      <c r="E26598" s="161"/>
      <c r="F26598" s="162"/>
      <c r="G26598" s="147"/>
      <c r="H26598" s="146"/>
      <c r="J26598" s="146"/>
      <c r="L26598" s="150"/>
      <c r="N26598" s="163"/>
      <c r="O26598" s="146"/>
      <c r="P26598" s="146"/>
      <c r="Q26598" s="146"/>
      <c r="R26598" s="34"/>
      <c r="S26598" s="35"/>
      <c r="T26598" s="147"/>
    </row>
    <row r="26599">
      <c r="A26599" s="147"/>
      <c r="B26599" s="64"/>
      <c r="C26599" s="147" t="s">
        <v>217</v>
      </c>
      <c r="E26599" s="161"/>
      <c r="F26599" s="162"/>
      <c r="G26599" s="147"/>
      <c r="H26599" s="146"/>
      <c r="J26599" s="146"/>
      <c r="L26599" s="150"/>
      <c r="N26599" s="163"/>
      <c r="O26599" s="146"/>
      <c r="P26599" s="146"/>
      <c r="Q26599" s="146"/>
      <c r="R26599" s="34"/>
      <c r="S26599" s="35"/>
      <c r="T26599" s="147"/>
    </row>
    <row r="26600">
      <c r="A26600" s="147"/>
      <c r="B26600" s="64"/>
      <c r="C26600" s="147" t="s">
        <v>217</v>
      </c>
      <c r="E26600" s="161"/>
      <c r="F26600" s="162"/>
      <c r="G26600" s="147"/>
      <c r="H26600" s="146"/>
      <c r="J26600" s="146"/>
      <c r="L26600" s="150"/>
      <c r="N26600" s="163"/>
      <c r="O26600" s="146"/>
      <c r="P26600" s="146"/>
      <c r="Q26600" s="146"/>
      <c r="R26600" s="34"/>
      <c r="S26600" s="35"/>
      <c r="T26600" s="147"/>
    </row>
    <row r="26601">
      <c r="A26601" s="147"/>
      <c r="B26601" s="64"/>
      <c r="C26601" s="147" t="s">
        <v>217</v>
      </c>
      <c r="E26601" s="161"/>
      <c r="F26601" s="162"/>
      <c r="G26601" s="147"/>
      <c r="H26601" s="146"/>
      <c r="J26601" s="146"/>
      <c r="L26601" s="150"/>
      <c r="N26601" s="163"/>
      <c r="O26601" s="146"/>
      <c r="P26601" s="146"/>
      <c r="Q26601" s="146"/>
      <c r="R26601" s="34"/>
      <c r="S26601" s="35"/>
      <c r="T26601" s="147"/>
    </row>
    <row r="26602">
      <c r="A26602" s="147"/>
      <c r="B26602" s="64"/>
      <c r="C26602" s="147" t="s">
        <v>217</v>
      </c>
      <c r="E26602" s="161"/>
      <c r="F26602" s="162"/>
      <c r="G26602" s="147"/>
      <c r="H26602" s="146"/>
      <c r="J26602" s="146"/>
      <c r="L26602" s="150"/>
      <c r="N26602" s="163"/>
      <c r="O26602" s="146"/>
      <c r="P26602" s="146"/>
      <c r="Q26602" s="146"/>
      <c r="R26602" s="34"/>
      <c r="S26602" s="35"/>
      <c r="T26602" s="147"/>
    </row>
    <row r="26603">
      <c r="A26603" s="147"/>
      <c r="B26603" s="64"/>
      <c r="C26603" s="147" t="s">
        <v>217</v>
      </c>
      <c r="E26603" s="161"/>
      <c r="F26603" s="162"/>
      <c r="G26603" s="147"/>
      <c r="H26603" s="146"/>
      <c r="J26603" s="146"/>
      <c r="L26603" s="150"/>
      <c r="N26603" s="163"/>
      <c r="O26603" s="146"/>
      <c r="P26603" s="146"/>
      <c r="Q26603" s="146"/>
      <c r="R26603" s="34"/>
      <c r="S26603" s="35"/>
      <c r="T26603" s="147"/>
    </row>
    <row r="26604">
      <c r="A26604" s="147"/>
      <c r="B26604" s="64"/>
      <c r="C26604" s="147" t="s">
        <v>217</v>
      </c>
      <c r="E26604" s="161"/>
      <c r="F26604" s="162"/>
      <c r="G26604" s="147"/>
      <c r="H26604" s="146"/>
      <c r="J26604" s="146"/>
      <c r="L26604" s="150"/>
      <c r="N26604" s="163"/>
      <c r="O26604" s="146"/>
      <c r="P26604" s="146"/>
      <c r="Q26604" s="146"/>
      <c r="R26604" s="34"/>
      <c r="S26604" s="35"/>
      <c r="T26604" s="147"/>
    </row>
    <row r="26605">
      <c r="A26605" s="147"/>
      <c r="B26605" s="64"/>
      <c r="C26605" s="147" t="s">
        <v>217</v>
      </c>
      <c r="E26605" s="161"/>
      <c r="F26605" s="162"/>
      <c r="G26605" s="147"/>
      <c r="H26605" s="146"/>
      <c r="J26605" s="146"/>
      <c r="L26605" s="150"/>
      <c r="N26605" s="163"/>
      <c r="O26605" s="146"/>
      <c r="P26605" s="146"/>
      <c r="Q26605" s="146"/>
      <c r="R26605" s="34"/>
      <c r="S26605" s="35"/>
      <c r="T26605" s="147"/>
    </row>
    <row r="26606">
      <c r="A26606" s="147"/>
      <c r="B26606" s="64"/>
      <c r="C26606" s="147" t="s">
        <v>217</v>
      </c>
      <c r="E26606" s="161"/>
      <c r="F26606" s="162"/>
      <c r="G26606" s="147"/>
      <c r="H26606" s="146"/>
      <c r="J26606" s="146"/>
      <c r="L26606" s="150"/>
      <c r="N26606" s="163"/>
      <c r="O26606" s="146"/>
      <c r="P26606" s="146"/>
      <c r="Q26606" s="146"/>
      <c r="R26606" s="34"/>
      <c r="S26606" s="35"/>
      <c r="T26606" s="147"/>
    </row>
    <row r="26607">
      <c r="A26607" s="147"/>
      <c r="B26607" s="64"/>
      <c r="C26607" s="147" t="s">
        <v>217</v>
      </c>
      <c r="E26607" s="161"/>
      <c r="F26607" s="162"/>
      <c r="G26607" s="147"/>
      <c r="H26607" s="146"/>
      <c r="J26607" s="146"/>
      <c r="L26607" s="150"/>
      <c r="N26607" s="163"/>
      <c r="O26607" s="146"/>
      <c r="P26607" s="146"/>
      <c r="Q26607" s="146"/>
      <c r="R26607" s="34"/>
      <c r="S26607" s="35"/>
      <c r="T26607" s="147"/>
    </row>
    <row r="26608">
      <c r="A26608" s="147"/>
      <c r="B26608" s="64"/>
      <c r="C26608" s="147" t="s">
        <v>217</v>
      </c>
      <c r="E26608" s="161"/>
      <c r="F26608" s="162"/>
      <c r="G26608" s="147"/>
      <c r="H26608" s="146"/>
      <c r="J26608" s="146"/>
      <c r="L26608" s="150"/>
      <c r="N26608" s="163"/>
      <c r="O26608" s="146"/>
      <c r="P26608" s="146"/>
      <c r="Q26608" s="146"/>
      <c r="R26608" s="34"/>
      <c r="S26608" s="35"/>
      <c r="T26608" s="147"/>
    </row>
    <row r="26609">
      <c r="A26609" s="147"/>
      <c r="B26609" s="64"/>
      <c r="C26609" s="147" t="s">
        <v>217</v>
      </c>
      <c r="E26609" s="161"/>
      <c r="F26609" s="162"/>
      <c r="G26609" s="147"/>
      <c r="H26609" s="146"/>
      <c r="J26609" s="146"/>
      <c r="L26609" s="150"/>
      <c r="N26609" s="163"/>
      <c r="O26609" s="146"/>
      <c r="P26609" s="146"/>
      <c r="Q26609" s="146"/>
      <c r="R26609" s="34"/>
      <c r="S26609" s="35"/>
      <c r="T26609" s="147"/>
    </row>
    <row r="26610">
      <c r="A26610" s="147"/>
      <c r="B26610" s="64"/>
      <c r="C26610" s="147" t="s">
        <v>217</v>
      </c>
      <c r="E26610" s="161"/>
      <c r="F26610" s="162"/>
      <c r="G26610" s="147"/>
      <c r="H26610" s="146"/>
      <c r="J26610" s="146"/>
      <c r="L26610" s="150"/>
      <c r="N26610" s="163"/>
      <c r="O26610" s="146"/>
      <c r="P26610" s="146"/>
      <c r="Q26610" s="146"/>
      <c r="R26610" s="34"/>
      <c r="S26610" s="35"/>
      <c r="T26610" s="147"/>
    </row>
    <row r="26611">
      <c r="A26611" s="147"/>
      <c r="B26611" s="64"/>
      <c r="C26611" s="147" t="s">
        <v>217</v>
      </c>
      <c r="E26611" s="161"/>
      <c r="F26611" s="162"/>
      <c r="G26611" s="147"/>
      <c r="H26611" s="146"/>
      <c r="J26611" s="146"/>
      <c r="L26611" s="150"/>
      <c r="N26611" s="163"/>
      <c r="O26611" s="146"/>
      <c r="P26611" s="146"/>
      <c r="Q26611" s="146"/>
      <c r="R26611" s="34"/>
      <c r="S26611" s="35"/>
      <c r="T26611" s="147"/>
    </row>
    <row r="26612">
      <c r="A26612" s="147"/>
      <c r="B26612" s="64"/>
      <c r="C26612" s="147" t="s">
        <v>217</v>
      </c>
      <c r="E26612" s="161"/>
      <c r="F26612" s="162"/>
      <c r="G26612" s="147"/>
      <c r="H26612" s="146"/>
      <c r="J26612" s="146"/>
      <c r="L26612" s="150"/>
      <c r="N26612" s="163"/>
      <c r="O26612" s="146"/>
      <c r="P26612" s="146"/>
      <c r="Q26612" s="146"/>
      <c r="R26612" s="34"/>
      <c r="S26612" s="35"/>
      <c r="T26612" s="147"/>
    </row>
    <row r="26613">
      <c r="A26613" s="147"/>
      <c r="B26613" s="64"/>
      <c r="C26613" s="147" t="s">
        <v>217</v>
      </c>
      <c r="E26613" s="161"/>
      <c r="F26613" s="162"/>
      <c r="G26613" s="147"/>
      <c r="H26613" s="146"/>
      <c r="J26613" s="146"/>
      <c r="L26613" s="150"/>
      <c r="N26613" s="163"/>
      <c r="O26613" s="146"/>
      <c r="P26613" s="146"/>
      <c r="Q26613" s="146"/>
      <c r="R26613" s="34"/>
      <c r="S26613" s="35"/>
      <c r="T26613" s="147"/>
    </row>
    <row r="26614">
      <c r="A26614" s="147"/>
      <c r="B26614" s="64"/>
      <c r="C26614" s="147" t="s">
        <v>217</v>
      </c>
      <c r="E26614" s="161"/>
      <c r="F26614" s="162"/>
      <c r="G26614" s="147"/>
      <c r="H26614" s="146"/>
      <c r="J26614" s="146"/>
      <c r="L26614" s="150"/>
      <c r="N26614" s="163"/>
      <c r="O26614" s="146"/>
      <c r="P26614" s="146"/>
      <c r="Q26614" s="146"/>
      <c r="R26614" s="34"/>
      <c r="S26614" s="35"/>
      <c r="T26614" s="147"/>
    </row>
    <row r="26615">
      <c r="A26615" s="147"/>
      <c r="B26615" s="64"/>
      <c r="C26615" s="147" t="s">
        <v>217</v>
      </c>
      <c r="E26615" s="161"/>
      <c r="F26615" s="162"/>
      <c r="G26615" s="147"/>
      <c r="H26615" s="146"/>
      <c r="J26615" s="146"/>
      <c r="L26615" s="150"/>
      <c r="N26615" s="163"/>
      <c r="O26615" s="146"/>
      <c r="P26615" s="146"/>
      <c r="Q26615" s="146"/>
      <c r="R26615" s="34"/>
      <c r="S26615" s="35"/>
      <c r="T26615" s="147"/>
    </row>
    <row r="26616">
      <c r="A26616" s="147"/>
      <c r="B26616" s="64"/>
      <c r="C26616" s="147" t="s">
        <v>217</v>
      </c>
      <c r="E26616" s="161"/>
      <c r="F26616" s="162"/>
      <c r="G26616" s="147"/>
      <c r="H26616" s="146"/>
      <c r="J26616" s="146"/>
      <c r="L26616" s="150"/>
      <c r="N26616" s="163"/>
      <c r="O26616" s="146"/>
      <c r="P26616" s="146"/>
      <c r="Q26616" s="146"/>
      <c r="R26616" s="34"/>
      <c r="S26616" s="35"/>
      <c r="T26616" s="147"/>
    </row>
    <row r="26617">
      <c r="A26617" s="147"/>
      <c r="B26617" s="64"/>
      <c r="C26617" s="147" t="s">
        <v>217</v>
      </c>
      <c r="E26617" s="161"/>
      <c r="F26617" s="162"/>
      <c r="G26617" s="147"/>
      <c r="H26617" s="146"/>
      <c r="J26617" s="146"/>
      <c r="L26617" s="150"/>
      <c r="N26617" s="163"/>
      <c r="O26617" s="146"/>
      <c r="P26617" s="146"/>
      <c r="Q26617" s="146"/>
      <c r="R26617" s="34"/>
      <c r="S26617" s="35"/>
      <c r="T26617" s="147"/>
    </row>
    <row r="26618">
      <c r="A26618" s="147"/>
      <c r="B26618" s="64"/>
      <c r="C26618" s="147" t="s">
        <v>217</v>
      </c>
      <c r="E26618" s="161"/>
      <c r="F26618" s="162"/>
      <c r="G26618" s="147"/>
      <c r="H26618" s="146"/>
      <c r="J26618" s="146"/>
      <c r="L26618" s="150"/>
      <c r="N26618" s="163"/>
      <c r="O26618" s="146"/>
      <c r="P26618" s="146"/>
      <c r="Q26618" s="146"/>
      <c r="R26618" s="34"/>
      <c r="S26618" s="35"/>
      <c r="T26618" s="147"/>
    </row>
    <row r="26619">
      <c r="A26619" s="147"/>
      <c r="B26619" s="64"/>
      <c r="C26619" s="147" t="s">
        <v>217</v>
      </c>
      <c r="E26619" s="161"/>
      <c r="F26619" s="162"/>
      <c r="G26619" s="147"/>
      <c r="H26619" s="146"/>
      <c r="J26619" s="146"/>
      <c r="L26619" s="150"/>
      <c r="N26619" s="163"/>
      <c r="O26619" s="146"/>
      <c r="P26619" s="146"/>
      <c r="Q26619" s="146"/>
      <c r="R26619" s="34"/>
      <c r="S26619" s="35"/>
      <c r="T26619" s="147"/>
    </row>
    <row r="26620">
      <c r="A26620" s="147"/>
      <c r="B26620" s="64"/>
      <c r="C26620" s="147" t="s">
        <v>217</v>
      </c>
      <c r="E26620" s="161"/>
      <c r="F26620" s="162"/>
      <c r="G26620" s="147"/>
      <c r="H26620" s="146"/>
      <c r="J26620" s="146"/>
      <c r="L26620" s="150"/>
      <c r="N26620" s="163"/>
      <c r="O26620" s="146"/>
      <c r="P26620" s="146"/>
      <c r="Q26620" s="146"/>
      <c r="R26620" s="34"/>
      <c r="S26620" s="35"/>
      <c r="T26620" s="147"/>
    </row>
    <row r="26621">
      <c r="A26621" s="147"/>
      <c r="B26621" s="64"/>
      <c r="C26621" s="147" t="s">
        <v>217</v>
      </c>
      <c r="E26621" s="161"/>
      <c r="F26621" s="162"/>
      <c r="G26621" s="147"/>
      <c r="H26621" s="146"/>
      <c r="J26621" s="146"/>
      <c r="L26621" s="150"/>
      <c r="N26621" s="163"/>
      <c r="O26621" s="146"/>
      <c r="P26621" s="146"/>
      <c r="Q26621" s="146"/>
      <c r="R26621" s="34"/>
      <c r="S26621" s="35"/>
      <c r="T26621" s="147"/>
    </row>
    <row r="26622">
      <c r="A26622" s="147"/>
      <c r="B26622" s="64"/>
      <c r="C26622" s="147" t="s">
        <v>217</v>
      </c>
      <c r="E26622" s="161"/>
      <c r="F26622" s="162"/>
      <c r="G26622" s="147"/>
      <c r="H26622" s="146"/>
      <c r="J26622" s="146"/>
      <c r="L26622" s="150"/>
      <c r="N26622" s="163"/>
      <c r="O26622" s="146"/>
      <c r="P26622" s="146"/>
      <c r="Q26622" s="146"/>
      <c r="R26622" s="34"/>
      <c r="S26622" s="35"/>
      <c r="T26622" s="147"/>
    </row>
    <row r="26623">
      <c r="A26623" s="147"/>
      <c r="B26623" s="64"/>
      <c r="C26623" s="147" t="s">
        <v>217</v>
      </c>
      <c r="E26623" s="161"/>
      <c r="F26623" s="162"/>
      <c r="G26623" s="147"/>
      <c r="H26623" s="146"/>
      <c r="J26623" s="146"/>
      <c r="L26623" s="150"/>
      <c r="N26623" s="163"/>
      <c r="O26623" s="146"/>
      <c r="P26623" s="146"/>
      <c r="Q26623" s="146"/>
      <c r="R26623" s="34"/>
      <c r="S26623" s="35"/>
      <c r="T26623" s="147"/>
    </row>
    <row r="26624">
      <c r="A26624" s="147"/>
      <c r="B26624" s="64"/>
      <c r="C26624" s="147" t="s">
        <v>217</v>
      </c>
      <c r="E26624" s="161"/>
      <c r="F26624" s="162"/>
      <c r="G26624" s="147"/>
      <c r="H26624" s="146"/>
      <c r="J26624" s="146"/>
      <c r="L26624" s="150"/>
      <c r="N26624" s="163"/>
      <c r="O26624" s="146"/>
      <c r="P26624" s="146"/>
      <c r="Q26624" s="146"/>
      <c r="R26624" s="34"/>
      <c r="S26624" s="35"/>
      <c r="T26624" s="147"/>
    </row>
    <row r="26625">
      <c r="A26625" s="147"/>
      <c r="B26625" s="64"/>
      <c r="C26625" s="147" t="s">
        <v>217</v>
      </c>
      <c r="E26625" s="161"/>
      <c r="F26625" s="162"/>
      <c r="G26625" s="147"/>
      <c r="H26625" s="146"/>
      <c r="J26625" s="146"/>
      <c r="L26625" s="150"/>
      <c r="N26625" s="163"/>
      <c r="O26625" s="146"/>
      <c r="P26625" s="146"/>
      <c r="Q26625" s="146"/>
      <c r="R26625" s="34"/>
      <c r="S26625" s="35"/>
      <c r="T26625" s="147"/>
    </row>
    <row r="26626">
      <c r="A26626" s="147"/>
      <c r="B26626" s="64"/>
      <c r="C26626" s="147" t="s">
        <v>217</v>
      </c>
      <c r="E26626" s="161"/>
      <c r="F26626" s="162"/>
      <c r="G26626" s="147"/>
      <c r="H26626" s="146"/>
      <c r="J26626" s="146"/>
      <c r="L26626" s="150"/>
      <c r="N26626" s="163"/>
      <c r="O26626" s="146"/>
      <c r="P26626" s="146"/>
      <c r="Q26626" s="146"/>
      <c r="R26626" s="34"/>
      <c r="S26626" s="35"/>
      <c r="T26626" s="147"/>
    </row>
    <row r="26627">
      <c r="A26627" s="147"/>
      <c r="B26627" s="64"/>
      <c r="C26627" s="147" t="s">
        <v>217</v>
      </c>
      <c r="E26627" s="161"/>
      <c r="F26627" s="162"/>
      <c r="G26627" s="147"/>
      <c r="H26627" s="146"/>
      <c r="J26627" s="146"/>
      <c r="L26627" s="150"/>
      <c r="N26627" s="163"/>
      <c r="O26627" s="146"/>
      <c r="P26627" s="146"/>
      <c r="Q26627" s="146"/>
      <c r="R26627" s="34"/>
      <c r="S26627" s="35"/>
      <c r="T26627" s="147"/>
    </row>
    <row r="26628">
      <c r="A26628" s="147"/>
      <c r="B26628" s="64"/>
      <c r="C26628" s="147" t="s">
        <v>217</v>
      </c>
      <c r="E26628" s="161"/>
      <c r="F26628" s="162"/>
      <c r="G26628" s="147"/>
      <c r="H26628" s="146"/>
      <c r="J26628" s="146"/>
      <c r="L26628" s="150"/>
      <c r="N26628" s="163"/>
      <c r="O26628" s="146"/>
      <c r="P26628" s="146"/>
      <c r="Q26628" s="146"/>
      <c r="R26628" s="34"/>
      <c r="S26628" s="35"/>
      <c r="T26628" s="147"/>
    </row>
    <row r="26629">
      <c r="A26629" s="147"/>
      <c r="B26629" s="64"/>
      <c r="C26629" s="147" t="s">
        <v>217</v>
      </c>
      <c r="E26629" s="161"/>
      <c r="F26629" s="162"/>
      <c r="G26629" s="147"/>
      <c r="H26629" s="146"/>
      <c r="J26629" s="146"/>
      <c r="L26629" s="150"/>
      <c r="N26629" s="163"/>
      <c r="O26629" s="146"/>
      <c r="P26629" s="146"/>
      <c r="Q26629" s="146"/>
      <c r="R26629" s="34"/>
      <c r="S26629" s="35"/>
      <c r="T26629" s="147"/>
    </row>
    <row r="26630">
      <c r="A26630" s="147"/>
      <c r="B26630" s="64"/>
      <c r="C26630" s="147" t="s">
        <v>217</v>
      </c>
      <c r="E26630" s="161"/>
      <c r="F26630" s="162"/>
      <c r="G26630" s="147"/>
      <c r="H26630" s="146"/>
      <c r="J26630" s="146"/>
      <c r="L26630" s="150"/>
      <c r="N26630" s="163"/>
      <c r="O26630" s="146"/>
      <c r="P26630" s="146"/>
      <c r="Q26630" s="146"/>
      <c r="R26630" s="34"/>
      <c r="S26630" s="35"/>
      <c r="T26630" s="147"/>
    </row>
    <row r="26631">
      <c r="A26631" s="147"/>
      <c r="B26631" s="64"/>
      <c r="C26631" s="147" t="s">
        <v>217</v>
      </c>
      <c r="E26631" s="161"/>
      <c r="F26631" s="162"/>
      <c r="G26631" s="147"/>
      <c r="H26631" s="146"/>
      <c r="J26631" s="146"/>
      <c r="L26631" s="150"/>
      <c r="N26631" s="163"/>
      <c r="O26631" s="146"/>
      <c r="P26631" s="146"/>
      <c r="Q26631" s="146"/>
      <c r="R26631" s="34"/>
      <c r="S26631" s="35"/>
      <c r="T26631" s="147"/>
    </row>
    <row r="26632">
      <c r="A26632" s="147"/>
      <c r="B26632" s="64"/>
      <c r="C26632" s="147" t="s">
        <v>217</v>
      </c>
      <c r="E26632" s="161"/>
      <c r="F26632" s="162"/>
      <c r="G26632" s="147"/>
      <c r="H26632" s="146"/>
      <c r="J26632" s="146"/>
      <c r="L26632" s="150"/>
      <c r="N26632" s="163"/>
      <c r="O26632" s="146"/>
      <c r="P26632" s="146"/>
      <c r="Q26632" s="146"/>
      <c r="R26632" s="34"/>
      <c r="S26632" s="35"/>
      <c r="T26632" s="147"/>
    </row>
    <row r="26633">
      <c r="A26633" s="147"/>
      <c r="B26633" s="64"/>
      <c r="C26633" s="147" t="s">
        <v>217</v>
      </c>
      <c r="E26633" s="161"/>
      <c r="F26633" s="162"/>
      <c r="G26633" s="147"/>
      <c r="H26633" s="146"/>
      <c r="J26633" s="146"/>
      <c r="L26633" s="150"/>
      <c r="N26633" s="163"/>
      <c r="O26633" s="146"/>
      <c r="P26633" s="146"/>
      <c r="Q26633" s="146"/>
      <c r="R26633" s="34"/>
      <c r="S26633" s="35"/>
      <c r="T26633" s="147"/>
    </row>
    <row r="26634">
      <c r="A26634" s="147"/>
      <c r="B26634" s="64"/>
      <c r="C26634" s="147" t="s">
        <v>217</v>
      </c>
      <c r="E26634" s="161"/>
      <c r="F26634" s="162"/>
      <c r="G26634" s="147"/>
      <c r="H26634" s="146"/>
      <c r="J26634" s="146"/>
      <c r="L26634" s="150"/>
      <c r="N26634" s="163"/>
      <c r="O26634" s="146"/>
      <c r="P26634" s="146"/>
      <c r="Q26634" s="146"/>
      <c r="R26634" s="34"/>
      <c r="S26634" s="35"/>
      <c r="T26634" s="147"/>
    </row>
    <row r="26635">
      <c r="A26635" s="147"/>
      <c r="B26635" s="64"/>
      <c r="C26635" s="147" t="s">
        <v>217</v>
      </c>
      <c r="E26635" s="161"/>
      <c r="F26635" s="162"/>
      <c r="G26635" s="147"/>
      <c r="H26635" s="146"/>
      <c r="J26635" s="146"/>
      <c r="L26635" s="150"/>
      <c r="N26635" s="163"/>
      <c r="O26635" s="146"/>
      <c r="P26635" s="146"/>
      <c r="Q26635" s="146"/>
      <c r="R26635" s="34"/>
      <c r="S26635" s="35"/>
      <c r="T26635" s="147"/>
    </row>
    <row r="26636">
      <c r="A26636" s="147"/>
      <c r="B26636" s="64"/>
      <c r="C26636" s="147" t="s">
        <v>217</v>
      </c>
      <c r="E26636" s="161"/>
      <c r="F26636" s="162"/>
      <c r="G26636" s="147"/>
      <c r="H26636" s="146"/>
      <c r="J26636" s="146"/>
      <c r="L26636" s="150"/>
      <c r="N26636" s="163"/>
      <c r="O26636" s="146"/>
      <c r="P26636" s="146"/>
      <c r="Q26636" s="146"/>
      <c r="R26636" s="34"/>
      <c r="S26636" s="35"/>
      <c r="T26636" s="147"/>
    </row>
    <row r="26637">
      <c r="A26637" s="147"/>
      <c r="B26637" s="64"/>
      <c r="C26637" s="147" t="s">
        <v>217</v>
      </c>
      <c r="E26637" s="161"/>
      <c r="F26637" s="162"/>
      <c r="G26637" s="147"/>
      <c r="H26637" s="146"/>
      <c r="J26637" s="146"/>
      <c r="L26637" s="150"/>
      <c r="N26637" s="163"/>
      <c r="O26637" s="146"/>
      <c r="P26637" s="146"/>
      <c r="Q26637" s="146"/>
      <c r="R26637" s="34"/>
      <c r="S26637" s="35"/>
      <c r="T26637" s="147"/>
    </row>
    <row r="26638">
      <c r="A26638" s="147"/>
      <c r="B26638" s="64"/>
      <c r="C26638" s="147" t="s">
        <v>217</v>
      </c>
      <c r="E26638" s="161"/>
      <c r="F26638" s="162"/>
      <c r="G26638" s="147"/>
      <c r="H26638" s="146"/>
      <c r="J26638" s="146"/>
      <c r="L26638" s="150"/>
      <c r="N26638" s="163"/>
      <c r="O26638" s="146"/>
      <c r="P26638" s="146"/>
      <c r="Q26638" s="146"/>
      <c r="R26638" s="34"/>
      <c r="S26638" s="35"/>
      <c r="T26638" s="147"/>
    </row>
    <row r="26639">
      <c r="A26639" s="147"/>
      <c r="B26639" s="64"/>
      <c r="C26639" s="147" t="s">
        <v>217</v>
      </c>
      <c r="E26639" s="161"/>
      <c r="F26639" s="162"/>
      <c r="G26639" s="147"/>
      <c r="H26639" s="146"/>
      <c r="J26639" s="146"/>
      <c r="L26639" s="150"/>
      <c r="N26639" s="163"/>
      <c r="O26639" s="146"/>
      <c r="P26639" s="146"/>
      <c r="Q26639" s="146"/>
      <c r="R26639" s="34"/>
      <c r="S26639" s="35"/>
      <c r="T26639" s="147"/>
    </row>
    <row r="26640">
      <c r="A26640" s="147"/>
      <c r="B26640" s="64"/>
      <c r="C26640" s="147" t="s">
        <v>217</v>
      </c>
      <c r="E26640" s="161"/>
      <c r="F26640" s="162"/>
      <c r="G26640" s="147"/>
      <c r="H26640" s="146"/>
      <c r="J26640" s="146"/>
      <c r="L26640" s="150"/>
      <c r="N26640" s="163"/>
      <c r="O26640" s="146"/>
      <c r="P26640" s="146"/>
      <c r="Q26640" s="146"/>
      <c r="R26640" s="34"/>
      <c r="S26640" s="35"/>
      <c r="T26640" s="147"/>
    </row>
    <row r="26641">
      <c r="A26641" s="147"/>
      <c r="B26641" s="64"/>
      <c r="C26641" s="147" t="s">
        <v>217</v>
      </c>
      <c r="E26641" s="161"/>
      <c r="F26641" s="162"/>
      <c r="G26641" s="147"/>
      <c r="H26641" s="146"/>
      <c r="J26641" s="146"/>
      <c r="L26641" s="150"/>
      <c r="N26641" s="163"/>
      <c r="O26641" s="146"/>
      <c r="P26641" s="146"/>
      <c r="Q26641" s="146"/>
      <c r="R26641" s="34"/>
      <c r="S26641" s="35"/>
      <c r="T26641" s="147"/>
    </row>
    <row r="26642">
      <c r="A26642" s="147"/>
      <c r="B26642" s="64"/>
      <c r="C26642" s="147" t="s">
        <v>217</v>
      </c>
      <c r="E26642" s="161"/>
      <c r="F26642" s="162"/>
      <c r="G26642" s="147"/>
      <c r="H26642" s="146"/>
      <c r="J26642" s="146"/>
      <c r="L26642" s="150"/>
      <c r="N26642" s="163"/>
      <c r="O26642" s="146"/>
      <c r="P26642" s="146"/>
      <c r="Q26642" s="146"/>
      <c r="R26642" s="34"/>
      <c r="S26642" s="35"/>
      <c r="T26642" s="147"/>
    </row>
    <row r="26643">
      <c r="A26643" s="147"/>
      <c r="B26643" s="64"/>
      <c r="C26643" s="147" t="s">
        <v>217</v>
      </c>
      <c r="E26643" s="161"/>
      <c r="F26643" s="162"/>
      <c r="G26643" s="147"/>
      <c r="H26643" s="146"/>
      <c r="J26643" s="146"/>
      <c r="L26643" s="150"/>
      <c r="N26643" s="163"/>
      <c r="O26643" s="146"/>
      <c r="P26643" s="146"/>
      <c r="Q26643" s="146"/>
      <c r="R26643" s="34"/>
      <c r="S26643" s="35"/>
      <c r="T26643" s="147"/>
    </row>
    <row r="26644">
      <c r="A26644" s="147"/>
      <c r="B26644" s="64"/>
      <c r="C26644" s="147" t="s">
        <v>217</v>
      </c>
      <c r="E26644" s="161"/>
      <c r="F26644" s="162"/>
      <c r="G26644" s="147"/>
      <c r="H26644" s="146"/>
      <c r="J26644" s="146"/>
      <c r="L26644" s="150"/>
      <c r="N26644" s="163"/>
      <c r="O26644" s="146"/>
      <c r="P26644" s="146"/>
      <c r="Q26644" s="146"/>
      <c r="R26644" s="34"/>
      <c r="S26644" s="35"/>
      <c r="T26644" s="147"/>
    </row>
    <row r="26645">
      <c r="A26645" s="147"/>
      <c r="B26645" s="64"/>
      <c r="C26645" s="147" t="s">
        <v>217</v>
      </c>
      <c r="E26645" s="161"/>
      <c r="F26645" s="162"/>
      <c r="G26645" s="147"/>
      <c r="H26645" s="146"/>
      <c r="J26645" s="146"/>
      <c r="L26645" s="150"/>
      <c r="N26645" s="163"/>
      <c r="O26645" s="146"/>
      <c r="P26645" s="146"/>
      <c r="Q26645" s="146"/>
      <c r="R26645" s="34"/>
      <c r="S26645" s="35"/>
      <c r="T26645" s="147"/>
    </row>
    <row r="26646">
      <c r="A26646" s="147"/>
      <c r="B26646" s="64"/>
      <c r="C26646" s="147" t="s">
        <v>217</v>
      </c>
      <c r="E26646" s="161"/>
      <c r="F26646" s="162"/>
      <c r="G26646" s="147"/>
      <c r="H26646" s="146"/>
      <c r="J26646" s="146"/>
      <c r="L26646" s="150"/>
      <c r="N26646" s="163"/>
      <c r="O26646" s="146"/>
      <c r="P26646" s="146"/>
      <c r="Q26646" s="146"/>
      <c r="R26646" s="34"/>
      <c r="S26646" s="35"/>
      <c r="T26646" s="147"/>
    </row>
    <row r="26647">
      <c r="A26647" s="147"/>
      <c r="B26647" s="64"/>
      <c r="C26647" s="147" t="s">
        <v>217</v>
      </c>
      <c r="E26647" s="161"/>
      <c r="F26647" s="162"/>
      <c r="G26647" s="147"/>
      <c r="H26647" s="146"/>
      <c r="J26647" s="146"/>
      <c r="L26647" s="150"/>
      <c r="N26647" s="163"/>
      <c r="O26647" s="146"/>
      <c r="P26647" s="146"/>
      <c r="Q26647" s="146"/>
      <c r="R26647" s="34"/>
      <c r="S26647" s="35"/>
      <c r="T26647" s="147"/>
    </row>
    <row r="26648">
      <c r="A26648" s="147"/>
      <c r="B26648" s="64"/>
      <c r="C26648" s="147" t="s">
        <v>217</v>
      </c>
      <c r="E26648" s="161"/>
      <c r="F26648" s="162"/>
      <c r="G26648" s="147"/>
      <c r="H26648" s="146"/>
      <c r="J26648" s="146"/>
      <c r="L26648" s="150"/>
      <c r="N26648" s="163"/>
      <c r="O26648" s="146"/>
      <c r="P26648" s="146"/>
      <c r="Q26648" s="146"/>
      <c r="R26648" s="34"/>
      <c r="S26648" s="35"/>
      <c r="T26648" s="147"/>
    </row>
    <row r="26649">
      <c r="A26649" s="147"/>
      <c r="B26649" s="64"/>
      <c r="C26649" s="147" t="s">
        <v>217</v>
      </c>
      <c r="E26649" s="161"/>
      <c r="F26649" s="162"/>
      <c r="G26649" s="147"/>
      <c r="H26649" s="146"/>
      <c r="J26649" s="146"/>
      <c r="L26649" s="150"/>
      <c r="N26649" s="163"/>
      <c r="O26649" s="146"/>
      <c r="P26649" s="146"/>
      <c r="Q26649" s="146"/>
      <c r="R26649" s="34"/>
      <c r="S26649" s="35"/>
      <c r="T26649" s="147"/>
    </row>
    <row r="26650">
      <c r="A26650" s="147"/>
      <c r="B26650" s="64"/>
      <c r="C26650" s="147" t="s">
        <v>217</v>
      </c>
      <c r="E26650" s="161"/>
      <c r="F26650" s="162"/>
      <c r="G26650" s="147"/>
      <c r="H26650" s="146"/>
      <c r="J26650" s="146"/>
      <c r="L26650" s="150"/>
      <c r="N26650" s="163"/>
      <c r="O26650" s="146"/>
      <c r="P26650" s="146"/>
      <c r="Q26650" s="146"/>
      <c r="R26650" s="34"/>
      <c r="S26650" s="35"/>
      <c r="T26650" s="147"/>
    </row>
    <row r="26651">
      <c r="A26651" s="147"/>
      <c r="B26651" s="64"/>
      <c r="C26651" s="147" t="s">
        <v>217</v>
      </c>
      <c r="E26651" s="161"/>
      <c r="F26651" s="162"/>
      <c r="G26651" s="147"/>
      <c r="H26651" s="146"/>
      <c r="J26651" s="146"/>
      <c r="L26651" s="150"/>
      <c r="N26651" s="163"/>
      <c r="O26651" s="146"/>
      <c r="P26651" s="146"/>
      <c r="Q26651" s="146"/>
      <c r="R26651" s="34"/>
      <c r="S26651" s="35"/>
      <c r="T26651" s="147"/>
    </row>
    <row r="26652">
      <c r="A26652" s="147"/>
      <c r="B26652" s="64"/>
      <c r="C26652" s="147" t="s">
        <v>217</v>
      </c>
      <c r="E26652" s="161"/>
      <c r="F26652" s="162"/>
      <c r="G26652" s="147"/>
      <c r="H26652" s="146"/>
      <c r="J26652" s="146"/>
      <c r="L26652" s="150"/>
      <c r="N26652" s="163"/>
      <c r="O26652" s="146"/>
      <c r="P26652" s="146"/>
      <c r="Q26652" s="146"/>
      <c r="R26652" s="34"/>
      <c r="S26652" s="35"/>
      <c r="T26652" s="147"/>
    </row>
    <row r="26653">
      <c r="A26653" s="147"/>
      <c r="B26653" s="64"/>
      <c r="C26653" s="147" t="s">
        <v>217</v>
      </c>
      <c r="E26653" s="161"/>
      <c r="F26653" s="162"/>
      <c r="G26653" s="147"/>
      <c r="H26653" s="146"/>
      <c r="J26653" s="146"/>
      <c r="L26653" s="150"/>
      <c r="N26653" s="163"/>
      <c r="O26653" s="146"/>
      <c r="P26653" s="146"/>
      <c r="Q26653" s="146"/>
      <c r="R26653" s="34"/>
      <c r="S26653" s="35"/>
      <c r="T26653" s="147"/>
    </row>
    <row r="26654">
      <c r="A26654" s="147"/>
      <c r="B26654" s="64"/>
      <c r="C26654" s="147" t="s">
        <v>217</v>
      </c>
      <c r="E26654" s="161"/>
      <c r="F26654" s="162"/>
      <c r="G26654" s="147"/>
      <c r="H26654" s="146"/>
      <c r="J26654" s="146"/>
      <c r="L26654" s="150"/>
      <c r="N26654" s="163"/>
      <c r="O26654" s="146"/>
      <c r="P26654" s="146"/>
      <c r="Q26654" s="146"/>
      <c r="R26654" s="34"/>
      <c r="S26654" s="35"/>
      <c r="T26654" s="147"/>
    </row>
    <row r="26655">
      <c r="A26655" s="147"/>
      <c r="B26655" s="64"/>
      <c r="C26655" s="147" t="s">
        <v>217</v>
      </c>
      <c r="E26655" s="161"/>
      <c r="F26655" s="162"/>
      <c r="G26655" s="147"/>
      <c r="H26655" s="146"/>
      <c r="J26655" s="146"/>
      <c r="L26655" s="150"/>
      <c r="N26655" s="163"/>
      <c r="O26655" s="146"/>
      <c r="P26655" s="146"/>
      <c r="Q26655" s="146"/>
      <c r="R26655" s="34"/>
      <c r="S26655" s="35"/>
      <c r="T26655" s="147"/>
    </row>
    <row r="26656">
      <c r="A26656" s="147"/>
      <c r="B26656" s="64"/>
      <c r="C26656" s="147" t="s">
        <v>217</v>
      </c>
      <c r="E26656" s="161"/>
      <c r="F26656" s="162"/>
      <c r="G26656" s="147"/>
      <c r="H26656" s="146"/>
      <c r="J26656" s="146"/>
      <c r="L26656" s="150"/>
      <c r="N26656" s="163"/>
      <c r="O26656" s="146"/>
      <c r="P26656" s="146"/>
      <c r="Q26656" s="146"/>
      <c r="R26656" s="34"/>
      <c r="S26656" s="35"/>
      <c r="T26656" s="147"/>
    </row>
    <row r="26657">
      <c r="A26657" s="147"/>
      <c r="B26657" s="64"/>
      <c r="C26657" s="147" t="s">
        <v>217</v>
      </c>
      <c r="E26657" s="161"/>
      <c r="F26657" s="162"/>
      <c r="G26657" s="147"/>
      <c r="H26657" s="146"/>
      <c r="J26657" s="146"/>
      <c r="L26657" s="150"/>
      <c r="N26657" s="163"/>
      <c r="O26657" s="146"/>
      <c r="P26657" s="146"/>
      <c r="Q26657" s="146"/>
      <c r="R26657" s="34"/>
      <c r="S26657" s="35"/>
      <c r="T26657" s="147"/>
    </row>
    <row r="26658">
      <c r="A26658" s="147"/>
      <c r="B26658" s="64"/>
      <c r="C26658" s="147" t="s">
        <v>217</v>
      </c>
      <c r="E26658" s="161"/>
      <c r="F26658" s="162"/>
      <c r="G26658" s="147"/>
      <c r="H26658" s="146"/>
      <c r="J26658" s="146"/>
      <c r="L26658" s="150"/>
      <c r="N26658" s="163"/>
      <c r="O26658" s="146"/>
      <c r="P26658" s="146"/>
      <c r="Q26658" s="146"/>
      <c r="R26658" s="34"/>
      <c r="S26658" s="35"/>
      <c r="T26658" s="147"/>
    </row>
    <row r="26659">
      <c r="A26659" s="147"/>
      <c r="B26659" s="64"/>
      <c r="C26659" s="147" t="s">
        <v>217</v>
      </c>
      <c r="E26659" s="161"/>
      <c r="F26659" s="162"/>
      <c r="G26659" s="147"/>
      <c r="H26659" s="146"/>
      <c r="J26659" s="146"/>
      <c r="L26659" s="150"/>
      <c r="N26659" s="163"/>
      <c r="O26659" s="146"/>
      <c r="P26659" s="146"/>
      <c r="Q26659" s="146"/>
      <c r="R26659" s="34"/>
      <c r="S26659" s="35"/>
      <c r="T26659" s="147"/>
    </row>
    <row r="26660">
      <c r="A26660" s="147"/>
      <c r="B26660" s="64"/>
      <c r="C26660" s="147" t="s">
        <v>217</v>
      </c>
      <c r="E26660" s="161"/>
      <c r="F26660" s="162"/>
      <c r="G26660" s="147"/>
      <c r="H26660" s="146"/>
      <c r="J26660" s="146"/>
      <c r="L26660" s="150"/>
      <c r="N26660" s="163"/>
      <c r="O26660" s="146"/>
      <c r="P26660" s="146"/>
      <c r="Q26660" s="146"/>
      <c r="R26660" s="34"/>
      <c r="S26660" s="35"/>
      <c r="T26660" s="147"/>
    </row>
    <row r="26661">
      <c r="A26661" s="147"/>
      <c r="B26661" s="64"/>
      <c r="C26661" s="147" t="s">
        <v>217</v>
      </c>
      <c r="E26661" s="161"/>
      <c r="F26661" s="162"/>
      <c r="G26661" s="147"/>
      <c r="H26661" s="146"/>
      <c r="J26661" s="146"/>
      <c r="L26661" s="150"/>
      <c r="N26661" s="163"/>
      <c r="O26661" s="146"/>
      <c r="P26661" s="146"/>
      <c r="Q26661" s="146"/>
      <c r="R26661" s="34"/>
      <c r="S26661" s="35"/>
      <c r="T26661" s="147"/>
    </row>
    <row r="26662">
      <c r="A26662" s="147"/>
      <c r="B26662" s="64"/>
      <c r="C26662" s="147" t="s">
        <v>217</v>
      </c>
      <c r="E26662" s="161"/>
      <c r="F26662" s="162"/>
      <c r="G26662" s="147"/>
      <c r="H26662" s="146"/>
      <c r="J26662" s="146"/>
      <c r="L26662" s="150"/>
      <c r="N26662" s="163"/>
      <c r="O26662" s="146"/>
      <c r="P26662" s="146"/>
      <c r="Q26662" s="146"/>
      <c r="R26662" s="34"/>
      <c r="S26662" s="35"/>
      <c r="T26662" s="147"/>
    </row>
    <row r="26663">
      <c r="A26663" s="147"/>
      <c r="B26663" s="64"/>
      <c r="C26663" s="147" t="s">
        <v>217</v>
      </c>
      <c r="E26663" s="161"/>
      <c r="F26663" s="162"/>
      <c r="G26663" s="147"/>
      <c r="H26663" s="146"/>
      <c r="J26663" s="146"/>
      <c r="L26663" s="150"/>
      <c r="N26663" s="163"/>
      <c r="O26663" s="146"/>
      <c r="P26663" s="146"/>
      <c r="Q26663" s="146"/>
      <c r="R26663" s="34"/>
      <c r="S26663" s="35"/>
      <c r="T26663" s="147"/>
    </row>
    <row r="26664">
      <c r="A26664" s="147"/>
      <c r="B26664" s="64"/>
      <c r="C26664" s="147" t="s">
        <v>217</v>
      </c>
      <c r="E26664" s="161"/>
      <c r="F26664" s="162"/>
      <c r="G26664" s="147"/>
      <c r="H26664" s="146"/>
      <c r="J26664" s="146"/>
      <c r="L26664" s="150"/>
      <c r="N26664" s="163"/>
      <c r="O26664" s="146"/>
      <c r="P26664" s="146"/>
      <c r="Q26664" s="146"/>
      <c r="R26664" s="34"/>
      <c r="S26664" s="35"/>
      <c r="T26664" s="147"/>
    </row>
    <row r="26665">
      <c r="A26665" s="147"/>
      <c r="B26665" s="64"/>
      <c r="C26665" s="147" t="s">
        <v>217</v>
      </c>
      <c r="E26665" s="161"/>
      <c r="F26665" s="162"/>
      <c r="G26665" s="147"/>
      <c r="H26665" s="146"/>
      <c r="J26665" s="146"/>
      <c r="L26665" s="150"/>
      <c r="N26665" s="163"/>
      <c r="O26665" s="146"/>
      <c r="P26665" s="146"/>
      <c r="Q26665" s="146"/>
      <c r="R26665" s="34"/>
      <c r="S26665" s="35"/>
      <c r="T26665" s="147"/>
    </row>
    <row r="26666">
      <c r="A26666" s="147"/>
      <c r="B26666" s="64"/>
      <c r="C26666" s="147" t="s">
        <v>217</v>
      </c>
      <c r="E26666" s="161"/>
      <c r="F26666" s="162"/>
      <c r="G26666" s="147"/>
      <c r="H26666" s="146"/>
      <c r="J26666" s="146"/>
      <c r="L26666" s="150"/>
      <c r="N26666" s="163"/>
      <c r="O26666" s="146"/>
      <c r="P26666" s="146"/>
      <c r="Q26666" s="146"/>
      <c r="R26666" s="34"/>
      <c r="S26666" s="35"/>
      <c r="T26666" s="147"/>
    </row>
    <row r="26667">
      <c r="A26667" s="147"/>
      <c r="B26667" s="64"/>
      <c r="C26667" s="147" t="s">
        <v>217</v>
      </c>
      <c r="E26667" s="161"/>
      <c r="F26667" s="162"/>
      <c r="G26667" s="147"/>
      <c r="H26667" s="146"/>
      <c r="J26667" s="146"/>
      <c r="L26667" s="150"/>
      <c r="N26667" s="163"/>
      <c r="O26667" s="146"/>
      <c r="P26667" s="146"/>
      <c r="Q26667" s="146"/>
      <c r="R26667" s="34"/>
      <c r="S26667" s="35"/>
      <c r="T26667" s="147"/>
    </row>
    <row r="26668">
      <c r="A26668" s="147"/>
      <c r="B26668" s="64"/>
      <c r="C26668" s="147" t="s">
        <v>217</v>
      </c>
      <c r="E26668" s="161"/>
      <c r="F26668" s="162"/>
      <c r="G26668" s="147"/>
      <c r="H26668" s="146"/>
      <c r="J26668" s="146"/>
      <c r="L26668" s="150"/>
      <c r="N26668" s="163"/>
      <c r="O26668" s="146"/>
      <c r="P26668" s="146"/>
      <c r="Q26668" s="146"/>
      <c r="R26668" s="34"/>
      <c r="S26668" s="35"/>
      <c r="T26668" s="147"/>
    </row>
    <row r="26669">
      <c r="A26669" s="147"/>
      <c r="B26669" s="64"/>
      <c r="C26669" s="147" t="s">
        <v>217</v>
      </c>
      <c r="E26669" s="161"/>
      <c r="F26669" s="162"/>
      <c r="G26669" s="147"/>
      <c r="H26669" s="146"/>
      <c r="J26669" s="146"/>
      <c r="L26669" s="150"/>
      <c r="N26669" s="163"/>
      <c r="O26669" s="146"/>
      <c r="P26669" s="146"/>
      <c r="Q26669" s="146"/>
      <c r="R26669" s="34"/>
      <c r="S26669" s="35"/>
      <c r="T26669" s="147"/>
    </row>
    <row r="26670">
      <c r="A26670" s="147"/>
      <c r="B26670" s="64"/>
      <c r="C26670" s="147" t="s">
        <v>217</v>
      </c>
      <c r="E26670" s="161"/>
      <c r="F26670" s="162"/>
      <c r="G26670" s="147"/>
      <c r="H26670" s="146"/>
      <c r="J26670" s="146"/>
      <c r="L26670" s="150"/>
      <c r="N26670" s="163"/>
      <c r="O26670" s="146"/>
      <c r="P26670" s="146"/>
      <c r="Q26670" s="146"/>
      <c r="R26670" s="34"/>
      <c r="S26670" s="35"/>
      <c r="T26670" s="147"/>
    </row>
    <row r="26671">
      <c r="A26671" s="147"/>
      <c r="B26671" s="64"/>
      <c r="C26671" s="147" t="s">
        <v>217</v>
      </c>
      <c r="E26671" s="161"/>
      <c r="F26671" s="162"/>
      <c r="G26671" s="147"/>
      <c r="H26671" s="146"/>
      <c r="J26671" s="146"/>
      <c r="L26671" s="150"/>
      <c r="N26671" s="163"/>
      <c r="O26671" s="146"/>
      <c r="P26671" s="146"/>
      <c r="Q26671" s="146"/>
      <c r="R26671" s="34"/>
      <c r="S26671" s="35"/>
      <c r="T26671" s="147"/>
    </row>
    <row r="26672">
      <c r="A26672" s="147"/>
      <c r="B26672" s="64"/>
      <c r="C26672" s="147" t="s">
        <v>217</v>
      </c>
      <c r="E26672" s="161"/>
      <c r="F26672" s="162"/>
      <c r="G26672" s="147"/>
      <c r="H26672" s="146"/>
      <c r="J26672" s="146"/>
      <c r="L26672" s="150"/>
      <c r="N26672" s="163"/>
      <c r="O26672" s="146"/>
      <c r="P26672" s="146"/>
      <c r="Q26672" s="146"/>
      <c r="R26672" s="34"/>
      <c r="S26672" s="35"/>
      <c r="T26672" s="147"/>
    </row>
    <row r="26673">
      <c r="A26673" s="147"/>
      <c r="B26673" s="64"/>
      <c r="C26673" s="147" t="s">
        <v>217</v>
      </c>
      <c r="E26673" s="161"/>
      <c r="F26673" s="162"/>
      <c r="G26673" s="147"/>
      <c r="H26673" s="146"/>
      <c r="J26673" s="146"/>
      <c r="L26673" s="150"/>
      <c r="N26673" s="163"/>
      <c r="O26673" s="146"/>
      <c r="P26673" s="146"/>
      <c r="Q26673" s="146"/>
      <c r="R26673" s="34"/>
      <c r="S26673" s="35"/>
      <c r="T26673" s="147"/>
    </row>
    <row r="26674">
      <c r="A26674" s="147"/>
      <c r="B26674" s="64"/>
      <c r="C26674" s="147" t="s">
        <v>217</v>
      </c>
      <c r="E26674" s="161"/>
      <c r="F26674" s="162"/>
      <c r="G26674" s="147"/>
      <c r="H26674" s="146"/>
      <c r="J26674" s="146"/>
      <c r="L26674" s="150"/>
      <c r="N26674" s="163"/>
      <c r="O26674" s="146"/>
      <c r="P26674" s="146"/>
      <c r="Q26674" s="146"/>
      <c r="R26674" s="34"/>
      <c r="S26674" s="35"/>
      <c r="T26674" s="147"/>
    </row>
    <row r="26675">
      <c r="A26675" s="147"/>
      <c r="B26675" s="64"/>
      <c r="C26675" s="147" t="s">
        <v>217</v>
      </c>
      <c r="E26675" s="161"/>
      <c r="F26675" s="162"/>
      <c r="G26675" s="147"/>
      <c r="H26675" s="146"/>
      <c r="J26675" s="146"/>
      <c r="L26675" s="150"/>
      <c r="N26675" s="163"/>
      <c r="O26675" s="146"/>
      <c r="P26675" s="146"/>
      <c r="Q26675" s="146"/>
      <c r="R26675" s="34"/>
      <c r="S26675" s="35"/>
      <c r="T26675" s="147"/>
    </row>
    <row r="26676">
      <c r="A26676" s="147"/>
      <c r="B26676" s="64"/>
      <c r="C26676" s="147" t="s">
        <v>217</v>
      </c>
      <c r="E26676" s="161"/>
      <c r="F26676" s="162"/>
      <c r="G26676" s="147"/>
      <c r="H26676" s="146"/>
      <c r="J26676" s="146"/>
      <c r="L26676" s="150"/>
      <c r="N26676" s="163"/>
      <c r="O26676" s="146"/>
      <c r="P26676" s="146"/>
      <c r="Q26676" s="146"/>
      <c r="R26676" s="34"/>
      <c r="S26676" s="35"/>
      <c r="T26676" s="147"/>
    </row>
    <row r="26677">
      <c r="A26677" s="147"/>
      <c r="B26677" s="64"/>
      <c r="C26677" s="147" t="s">
        <v>217</v>
      </c>
      <c r="E26677" s="161"/>
      <c r="F26677" s="162"/>
      <c r="G26677" s="147"/>
      <c r="H26677" s="146"/>
      <c r="J26677" s="146"/>
      <c r="L26677" s="150"/>
      <c r="N26677" s="163"/>
      <c r="O26677" s="146"/>
      <c r="P26677" s="146"/>
      <c r="Q26677" s="146"/>
      <c r="R26677" s="34"/>
      <c r="S26677" s="35"/>
      <c r="T26677" s="147"/>
    </row>
    <row r="26678">
      <c r="A26678" s="147"/>
      <c r="B26678" s="64"/>
      <c r="C26678" s="147" t="s">
        <v>217</v>
      </c>
      <c r="E26678" s="161"/>
      <c r="F26678" s="162"/>
      <c r="G26678" s="147"/>
      <c r="H26678" s="146"/>
      <c r="J26678" s="146"/>
      <c r="L26678" s="150"/>
      <c r="N26678" s="163"/>
      <c r="O26678" s="146"/>
      <c r="P26678" s="146"/>
      <c r="Q26678" s="146"/>
      <c r="R26678" s="34"/>
      <c r="S26678" s="35"/>
      <c r="T26678" s="147"/>
    </row>
    <row r="26679">
      <c r="A26679" s="147"/>
      <c r="B26679" s="64"/>
      <c r="C26679" s="147" t="s">
        <v>217</v>
      </c>
      <c r="E26679" s="161"/>
      <c r="F26679" s="162"/>
      <c r="G26679" s="147"/>
      <c r="H26679" s="146"/>
      <c r="J26679" s="146"/>
      <c r="L26679" s="150"/>
      <c r="N26679" s="163"/>
      <c r="O26679" s="146"/>
      <c r="P26679" s="146"/>
      <c r="Q26679" s="146"/>
      <c r="R26679" s="34"/>
      <c r="S26679" s="35"/>
      <c r="T26679" s="147"/>
    </row>
    <row r="26680">
      <c r="A26680" s="147"/>
      <c r="B26680" s="64"/>
      <c r="C26680" s="147" t="s">
        <v>217</v>
      </c>
      <c r="E26680" s="161"/>
      <c r="F26680" s="162"/>
      <c r="G26680" s="147"/>
      <c r="H26680" s="146"/>
      <c r="J26680" s="146"/>
      <c r="L26680" s="150"/>
      <c r="N26680" s="163"/>
      <c r="O26680" s="146"/>
      <c r="P26680" s="146"/>
      <c r="Q26680" s="146"/>
      <c r="R26680" s="34"/>
      <c r="S26680" s="35"/>
      <c r="T26680" s="147"/>
    </row>
    <row r="26681">
      <c r="A26681" s="147"/>
      <c r="B26681" s="64"/>
      <c r="C26681" s="147" t="s">
        <v>217</v>
      </c>
      <c r="E26681" s="161"/>
      <c r="F26681" s="162"/>
      <c r="G26681" s="147"/>
      <c r="H26681" s="146"/>
      <c r="J26681" s="146"/>
      <c r="L26681" s="150"/>
      <c r="N26681" s="163"/>
      <c r="O26681" s="146"/>
      <c r="P26681" s="146"/>
      <c r="Q26681" s="146"/>
      <c r="R26681" s="34"/>
      <c r="S26681" s="35"/>
      <c r="T26681" s="147"/>
    </row>
    <row r="26682">
      <c r="A26682" s="147"/>
      <c r="B26682" s="64"/>
      <c r="C26682" s="147" t="s">
        <v>217</v>
      </c>
      <c r="E26682" s="161"/>
      <c r="F26682" s="162"/>
      <c r="G26682" s="147"/>
      <c r="H26682" s="146"/>
      <c r="J26682" s="146"/>
      <c r="L26682" s="150"/>
      <c r="N26682" s="163"/>
      <c r="O26682" s="146"/>
      <c r="P26682" s="146"/>
      <c r="Q26682" s="146"/>
      <c r="R26682" s="34"/>
      <c r="S26682" s="35"/>
      <c r="T26682" s="147"/>
    </row>
    <row r="26683">
      <c r="A26683" s="147"/>
      <c r="B26683" s="64"/>
      <c r="C26683" s="147" t="s">
        <v>217</v>
      </c>
      <c r="E26683" s="161"/>
      <c r="F26683" s="162"/>
      <c r="G26683" s="147"/>
      <c r="H26683" s="146"/>
      <c r="J26683" s="146"/>
      <c r="L26683" s="150"/>
      <c r="N26683" s="163"/>
      <c r="O26683" s="146"/>
      <c r="P26683" s="146"/>
      <c r="Q26683" s="146"/>
      <c r="R26683" s="34"/>
      <c r="S26683" s="35"/>
      <c r="T26683" s="147"/>
    </row>
    <row r="26684">
      <c r="A26684" s="147"/>
      <c r="B26684" s="64"/>
      <c r="C26684" s="147" t="s">
        <v>217</v>
      </c>
      <c r="E26684" s="161"/>
      <c r="F26684" s="162"/>
      <c r="G26684" s="147"/>
      <c r="H26684" s="146"/>
      <c r="J26684" s="146"/>
      <c r="L26684" s="150"/>
      <c r="N26684" s="163"/>
      <c r="O26684" s="146"/>
      <c r="P26684" s="146"/>
      <c r="Q26684" s="146"/>
      <c r="R26684" s="34"/>
      <c r="S26684" s="35"/>
      <c r="T26684" s="147"/>
    </row>
    <row r="26685">
      <c r="A26685" s="147"/>
      <c r="B26685" s="64"/>
      <c r="C26685" s="147" t="s">
        <v>217</v>
      </c>
      <c r="E26685" s="161"/>
      <c r="F26685" s="162"/>
      <c r="G26685" s="147"/>
      <c r="H26685" s="146"/>
      <c r="J26685" s="146"/>
      <c r="L26685" s="150"/>
      <c r="N26685" s="163"/>
      <c r="O26685" s="146"/>
      <c r="P26685" s="146"/>
      <c r="Q26685" s="146"/>
      <c r="R26685" s="34"/>
      <c r="S26685" s="35"/>
      <c r="T26685" s="147"/>
    </row>
    <row r="26686">
      <c r="A26686" s="147"/>
      <c r="B26686" s="64"/>
      <c r="C26686" s="147" t="s">
        <v>217</v>
      </c>
      <c r="E26686" s="161"/>
      <c r="F26686" s="162"/>
      <c r="G26686" s="147"/>
      <c r="H26686" s="146"/>
      <c r="J26686" s="146"/>
      <c r="L26686" s="150"/>
      <c r="N26686" s="163"/>
      <c r="O26686" s="146"/>
      <c r="P26686" s="146"/>
      <c r="Q26686" s="146"/>
      <c r="R26686" s="34"/>
      <c r="S26686" s="35"/>
      <c r="T26686" s="147"/>
    </row>
    <row r="26687">
      <c r="A26687" s="147"/>
      <c r="B26687" s="64"/>
      <c r="C26687" s="147" t="s">
        <v>217</v>
      </c>
      <c r="E26687" s="161"/>
      <c r="F26687" s="162"/>
      <c r="G26687" s="147"/>
      <c r="H26687" s="146"/>
      <c r="J26687" s="146"/>
      <c r="L26687" s="150"/>
      <c r="N26687" s="163"/>
      <c r="O26687" s="146"/>
      <c r="P26687" s="146"/>
      <c r="Q26687" s="146"/>
      <c r="R26687" s="34"/>
      <c r="S26687" s="35"/>
      <c r="T26687" s="147"/>
    </row>
    <row r="26688">
      <c r="A26688" s="147"/>
      <c r="B26688" s="64"/>
      <c r="C26688" s="147" t="s">
        <v>217</v>
      </c>
      <c r="E26688" s="161"/>
      <c r="F26688" s="162"/>
      <c r="G26688" s="147"/>
      <c r="H26688" s="146"/>
      <c r="J26688" s="146"/>
      <c r="L26688" s="150"/>
      <c r="N26688" s="163"/>
      <c r="O26688" s="146"/>
      <c r="P26688" s="146"/>
      <c r="Q26688" s="146"/>
      <c r="R26688" s="34"/>
      <c r="S26688" s="35"/>
      <c r="T26688" s="147"/>
    </row>
    <row r="26689">
      <c r="A26689" s="147"/>
      <c r="B26689" s="64"/>
      <c r="C26689" s="147" t="s">
        <v>217</v>
      </c>
      <c r="E26689" s="161"/>
      <c r="F26689" s="162"/>
      <c r="G26689" s="147"/>
      <c r="H26689" s="146"/>
      <c r="J26689" s="146"/>
      <c r="L26689" s="150"/>
      <c r="N26689" s="163"/>
      <c r="O26689" s="146"/>
      <c r="P26689" s="146"/>
      <c r="Q26689" s="146"/>
      <c r="R26689" s="34"/>
      <c r="S26689" s="35"/>
      <c r="T26689" s="147"/>
    </row>
    <row r="26690">
      <c r="A26690" s="147"/>
      <c r="B26690" s="64"/>
      <c r="C26690" s="147" t="s">
        <v>217</v>
      </c>
      <c r="E26690" s="161"/>
      <c r="F26690" s="162"/>
      <c r="G26690" s="147"/>
      <c r="H26690" s="146"/>
      <c r="J26690" s="146"/>
      <c r="L26690" s="150"/>
      <c r="N26690" s="163"/>
      <c r="O26690" s="146"/>
      <c r="P26690" s="146"/>
      <c r="Q26690" s="146"/>
      <c r="R26690" s="34"/>
      <c r="S26690" s="35"/>
      <c r="T26690" s="147"/>
    </row>
    <row r="26691">
      <c r="A26691" s="147"/>
      <c r="B26691" s="64"/>
      <c r="C26691" s="147" t="s">
        <v>217</v>
      </c>
      <c r="E26691" s="161"/>
      <c r="F26691" s="162"/>
      <c r="G26691" s="147"/>
      <c r="H26691" s="146"/>
      <c r="J26691" s="146"/>
      <c r="L26691" s="150"/>
      <c r="N26691" s="163"/>
      <c r="O26691" s="146"/>
      <c r="P26691" s="146"/>
      <c r="Q26691" s="146"/>
      <c r="R26691" s="34"/>
      <c r="S26691" s="35"/>
      <c r="T26691" s="147"/>
    </row>
    <row r="26692">
      <c r="A26692" s="147"/>
      <c r="B26692" s="64"/>
      <c r="C26692" s="147" t="s">
        <v>217</v>
      </c>
      <c r="E26692" s="161"/>
      <c r="F26692" s="162"/>
      <c r="G26692" s="147"/>
      <c r="H26692" s="146"/>
      <c r="J26692" s="146"/>
      <c r="L26692" s="150"/>
      <c r="N26692" s="163"/>
      <c r="O26692" s="146"/>
      <c r="P26692" s="146"/>
      <c r="Q26692" s="146"/>
      <c r="R26692" s="34"/>
      <c r="S26692" s="35"/>
      <c r="T26692" s="147"/>
    </row>
    <row r="26693">
      <c r="A26693" s="147"/>
      <c r="B26693" s="64"/>
      <c r="C26693" s="147" t="s">
        <v>217</v>
      </c>
      <c r="E26693" s="161"/>
      <c r="F26693" s="162"/>
      <c r="G26693" s="147"/>
      <c r="H26693" s="146"/>
      <c r="J26693" s="146"/>
      <c r="L26693" s="150"/>
      <c r="N26693" s="163"/>
      <c r="O26693" s="146"/>
      <c r="P26693" s="146"/>
      <c r="Q26693" s="146"/>
      <c r="R26693" s="34"/>
      <c r="S26693" s="35"/>
      <c r="T26693" s="147"/>
    </row>
    <row r="26694">
      <c r="A26694" s="147"/>
      <c r="B26694" s="64"/>
      <c r="C26694" s="147" t="s">
        <v>217</v>
      </c>
      <c r="E26694" s="161"/>
      <c r="F26694" s="162"/>
      <c r="G26694" s="147"/>
      <c r="H26694" s="146"/>
      <c r="J26694" s="146"/>
      <c r="L26694" s="150"/>
      <c r="N26694" s="163"/>
      <c r="O26694" s="146"/>
      <c r="P26694" s="146"/>
      <c r="Q26694" s="146"/>
      <c r="R26694" s="34"/>
      <c r="S26694" s="35"/>
      <c r="T26694" s="147"/>
    </row>
    <row r="26695">
      <c r="A26695" s="147"/>
      <c r="B26695" s="64"/>
      <c r="C26695" s="147" t="s">
        <v>217</v>
      </c>
      <c r="E26695" s="161"/>
      <c r="F26695" s="162"/>
      <c r="G26695" s="147"/>
      <c r="H26695" s="146"/>
      <c r="J26695" s="146"/>
      <c r="L26695" s="150"/>
      <c r="N26695" s="163"/>
      <c r="O26695" s="146"/>
      <c r="P26695" s="146"/>
      <c r="Q26695" s="146"/>
      <c r="R26695" s="34"/>
      <c r="S26695" s="35"/>
      <c r="T26695" s="147"/>
    </row>
    <row r="26696">
      <c r="A26696" s="147"/>
      <c r="B26696" s="64"/>
      <c r="C26696" s="147" t="s">
        <v>217</v>
      </c>
      <c r="E26696" s="161"/>
      <c r="F26696" s="162"/>
      <c r="G26696" s="147"/>
      <c r="H26696" s="146"/>
      <c r="J26696" s="146"/>
      <c r="L26696" s="150"/>
      <c r="N26696" s="163"/>
      <c r="O26696" s="146"/>
      <c r="P26696" s="146"/>
      <c r="Q26696" s="146"/>
      <c r="R26696" s="34"/>
      <c r="S26696" s="35"/>
      <c r="T26696" s="147"/>
    </row>
    <row r="26697">
      <c r="A26697" s="147"/>
      <c r="B26697" s="64"/>
      <c r="C26697" s="147" t="s">
        <v>217</v>
      </c>
      <c r="E26697" s="161"/>
      <c r="F26697" s="162"/>
      <c r="G26697" s="147"/>
      <c r="H26697" s="146"/>
      <c r="J26697" s="146"/>
      <c r="L26697" s="150"/>
      <c r="N26697" s="163"/>
      <c r="O26697" s="146"/>
      <c r="P26697" s="146"/>
      <c r="Q26697" s="146"/>
      <c r="R26697" s="34"/>
      <c r="S26697" s="35"/>
      <c r="T26697" s="147"/>
    </row>
    <row r="26698">
      <c r="A26698" s="147"/>
      <c r="B26698" s="64"/>
      <c r="C26698" s="147" t="s">
        <v>217</v>
      </c>
      <c r="E26698" s="161"/>
      <c r="F26698" s="162"/>
      <c r="G26698" s="147"/>
      <c r="H26698" s="146"/>
      <c r="J26698" s="146"/>
      <c r="L26698" s="150"/>
      <c r="N26698" s="163"/>
      <c r="O26698" s="146"/>
      <c r="P26698" s="146"/>
      <c r="Q26698" s="146"/>
      <c r="R26698" s="34"/>
      <c r="S26698" s="35"/>
      <c r="T26698" s="147"/>
    </row>
    <row r="26699">
      <c r="A26699" s="147"/>
      <c r="B26699" s="64"/>
      <c r="C26699" s="147" t="s">
        <v>217</v>
      </c>
      <c r="E26699" s="161"/>
      <c r="F26699" s="162"/>
      <c r="G26699" s="147"/>
      <c r="H26699" s="146"/>
      <c r="J26699" s="146"/>
      <c r="L26699" s="150"/>
      <c r="N26699" s="163"/>
      <c r="O26699" s="146"/>
      <c r="P26699" s="146"/>
      <c r="Q26699" s="146"/>
      <c r="R26699" s="34"/>
      <c r="S26699" s="35"/>
      <c r="T26699" s="147"/>
    </row>
    <row r="26700">
      <c r="A26700" s="147"/>
      <c r="B26700" s="64"/>
      <c r="C26700" s="147" t="s">
        <v>217</v>
      </c>
      <c r="E26700" s="161"/>
      <c r="F26700" s="162"/>
      <c r="G26700" s="147"/>
      <c r="H26700" s="146"/>
      <c r="J26700" s="146"/>
      <c r="L26700" s="150"/>
      <c r="N26700" s="163"/>
      <c r="O26700" s="146"/>
      <c r="P26700" s="146"/>
      <c r="Q26700" s="146"/>
      <c r="R26700" s="34"/>
      <c r="S26700" s="35"/>
      <c r="T26700" s="147"/>
    </row>
    <row r="26701">
      <c r="A26701" s="147"/>
      <c r="B26701" s="64"/>
      <c r="C26701" s="147" t="s">
        <v>217</v>
      </c>
      <c r="E26701" s="161"/>
      <c r="F26701" s="162"/>
      <c r="G26701" s="147"/>
      <c r="H26701" s="146"/>
      <c r="J26701" s="146"/>
      <c r="L26701" s="150"/>
      <c r="N26701" s="163"/>
      <c r="O26701" s="146"/>
      <c r="P26701" s="146"/>
      <c r="Q26701" s="146"/>
      <c r="R26701" s="34"/>
      <c r="S26701" s="35"/>
      <c r="T26701" s="147"/>
    </row>
    <row r="26702">
      <c r="A26702" s="147"/>
      <c r="B26702" s="64"/>
      <c r="C26702" s="147" t="s">
        <v>217</v>
      </c>
      <c r="E26702" s="161"/>
      <c r="F26702" s="162"/>
      <c r="G26702" s="147"/>
      <c r="H26702" s="146"/>
      <c r="J26702" s="146"/>
      <c r="L26702" s="150"/>
      <c r="N26702" s="163"/>
      <c r="O26702" s="146"/>
      <c r="P26702" s="146"/>
      <c r="Q26702" s="146"/>
      <c r="R26702" s="34"/>
      <c r="S26702" s="35"/>
      <c r="T26702" s="147"/>
    </row>
    <row r="26703">
      <c r="A26703" s="147"/>
      <c r="B26703" s="64"/>
      <c r="C26703" s="147" t="s">
        <v>217</v>
      </c>
      <c r="E26703" s="161"/>
      <c r="F26703" s="162"/>
      <c r="G26703" s="147"/>
      <c r="H26703" s="146"/>
      <c r="J26703" s="146"/>
      <c r="L26703" s="150"/>
      <c r="N26703" s="163"/>
      <c r="O26703" s="146"/>
      <c r="P26703" s="146"/>
      <c r="Q26703" s="146"/>
      <c r="R26703" s="34"/>
      <c r="S26703" s="35"/>
      <c r="T26703" s="147"/>
    </row>
    <row r="26704">
      <c r="A26704" s="147"/>
      <c r="B26704" s="64"/>
      <c r="C26704" s="147" t="s">
        <v>217</v>
      </c>
      <c r="E26704" s="161"/>
      <c r="F26704" s="162"/>
      <c r="G26704" s="147"/>
      <c r="H26704" s="146"/>
      <c r="J26704" s="146"/>
      <c r="L26704" s="150"/>
      <c r="N26704" s="163"/>
      <c r="O26704" s="146"/>
      <c r="P26704" s="146"/>
      <c r="Q26704" s="146"/>
      <c r="R26704" s="34"/>
      <c r="S26704" s="35"/>
      <c r="T26704" s="147"/>
    </row>
    <row r="26705">
      <c r="A26705" s="147"/>
      <c r="B26705" s="64"/>
      <c r="C26705" s="147" t="s">
        <v>217</v>
      </c>
      <c r="E26705" s="161"/>
      <c r="F26705" s="162"/>
      <c r="G26705" s="147"/>
      <c r="H26705" s="146"/>
      <c r="J26705" s="146"/>
      <c r="L26705" s="150"/>
      <c r="N26705" s="163"/>
      <c r="O26705" s="146"/>
      <c r="P26705" s="146"/>
      <c r="Q26705" s="146"/>
      <c r="R26705" s="34"/>
      <c r="S26705" s="35"/>
      <c r="T26705" s="147"/>
    </row>
    <row r="26706">
      <c r="A26706" s="147"/>
      <c r="B26706" s="64"/>
      <c r="C26706" s="147" t="s">
        <v>217</v>
      </c>
      <c r="E26706" s="161"/>
      <c r="F26706" s="162"/>
      <c r="G26706" s="147"/>
      <c r="H26706" s="146"/>
      <c r="J26706" s="146"/>
      <c r="L26706" s="150"/>
      <c r="N26706" s="163"/>
      <c r="O26706" s="146"/>
      <c r="P26706" s="146"/>
      <c r="Q26706" s="146"/>
      <c r="R26706" s="34"/>
      <c r="S26706" s="35"/>
      <c r="T26706" s="147"/>
    </row>
    <row r="26707">
      <c r="A26707" s="147"/>
      <c r="B26707" s="64"/>
      <c r="C26707" s="147" t="s">
        <v>217</v>
      </c>
      <c r="E26707" s="161"/>
      <c r="F26707" s="162"/>
      <c r="G26707" s="147"/>
      <c r="H26707" s="146"/>
      <c r="J26707" s="146"/>
      <c r="L26707" s="150"/>
      <c r="N26707" s="163"/>
      <c r="O26707" s="146"/>
      <c r="P26707" s="146"/>
      <c r="Q26707" s="146"/>
      <c r="R26707" s="34"/>
      <c r="S26707" s="35"/>
      <c r="T26707" s="147"/>
    </row>
    <row r="26708">
      <c r="A26708" s="147"/>
      <c r="B26708" s="64"/>
      <c r="C26708" s="147" t="s">
        <v>217</v>
      </c>
      <c r="E26708" s="161"/>
      <c r="F26708" s="162"/>
      <c r="G26708" s="147"/>
      <c r="H26708" s="146"/>
      <c r="J26708" s="146"/>
      <c r="L26708" s="150"/>
      <c r="N26708" s="163"/>
      <c r="O26708" s="146"/>
      <c r="P26708" s="146"/>
      <c r="Q26708" s="146"/>
      <c r="R26708" s="34"/>
      <c r="S26708" s="35"/>
      <c r="T26708" s="147"/>
    </row>
    <row r="26709">
      <c r="A26709" s="147"/>
      <c r="B26709" s="64"/>
      <c r="C26709" s="147" t="s">
        <v>217</v>
      </c>
      <c r="E26709" s="161"/>
      <c r="F26709" s="162"/>
      <c r="G26709" s="147"/>
      <c r="H26709" s="146"/>
      <c r="J26709" s="146"/>
      <c r="L26709" s="150"/>
      <c r="N26709" s="163"/>
      <c r="O26709" s="146"/>
      <c r="P26709" s="146"/>
      <c r="Q26709" s="146"/>
      <c r="R26709" s="34"/>
      <c r="S26709" s="35"/>
      <c r="T26709" s="147"/>
    </row>
    <row r="26710">
      <c r="A26710" s="147"/>
      <c r="B26710" s="64"/>
      <c r="C26710" s="147" t="s">
        <v>217</v>
      </c>
      <c r="E26710" s="161"/>
      <c r="F26710" s="162"/>
      <c r="G26710" s="147"/>
      <c r="H26710" s="146"/>
      <c r="J26710" s="146"/>
      <c r="L26710" s="150"/>
      <c r="N26710" s="163"/>
      <c r="O26710" s="146"/>
      <c r="P26710" s="146"/>
      <c r="Q26710" s="146"/>
      <c r="R26710" s="34"/>
      <c r="S26710" s="35"/>
      <c r="T26710" s="147"/>
    </row>
    <row r="26711">
      <c r="A26711" s="147"/>
      <c r="B26711" s="64"/>
      <c r="C26711" s="147" t="s">
        <v>217</v>
      </c>
      <c r="E26711" s="161"/>
      <c r="F26711" s="162"/>
      <c r="G26711" s="147"/>
      <c r="H26711" s="146"/>
      <c r="J26711" s="146"/>
      <c r="L26711" s="150"/>
      <c r="N26711" s="163"/>
      <c r="O26711" s="146"/>
      <c r="P26711" s="146"/>
      <c r="Q26711" s="146"/>
      <c r="R26711" s="34"/>
      <c r="S26711" s="35"/>
      <c r="T26711" s="147"/>
    </row>
    <row r="26712">
      <c r="A26712" s="147"/>
      <c r="B26712" s="64"/>
      <c r="C26712" s="147" t="s">
        <v>217</v>
      </c>
      <c r="E26712" s="161"/>
      <c r="F26712" s="162"/>
      <c r="G26712" s="147"/>
      <c r="H26712" s="146"/>
      <c r="J26712" s="146"/>
      <c r="L26712" s="150"/>
      <c r="N26712" s="163"/>
      <c r="O26712" s="146"/>
      <c r="P26712" s="146"/>
      <c r="Q26712" s="146"/>
      <c r="R26712" s="34"/>
      <c r="S26712" s="35"/>
      <c r="T26712" s="147"/>
    </row>
    <row r="26713">
      <c r="A26713" s="147"/>
      <c r="B26713" s="64"/>
      <c r="C26713" s="147" t="s">
        <v>217</v>
      </c>
      <c r="E26713" s="161"/>
      <c r="F26713" s="162"/>
      <c r="G26713" s="147"/>
      <c r="H26713" s="146"/>
      <c r="J26713" s="146"/>
      <c r="L26713" s="150"/>
      <c r="N26713" s="163"/>
      <c r="O26713" s="146"/>
      <c r="P26713" s="146"/>
      <c r="Q26713" s="146"/>
      <c r="R26713" s="34"/>
      <c r="S26713" s="35"/>
      <c r="T26713" s="147"/>
    </row>
    <row r="26714">
      <c r="A26714" s="147"/>
      <c r="B26714" s="64"/>
      <c r="C26714" s="147" t="s">
        <v>217</v>
      </c>
      <c r="E26714" s="161"/>
      <c r="F26714" s="162"/>
      <c r="G26714" s="147"/>
      <c r="H26714" s="146"/>
      <c r="J26714" s="146"/>
      <c r="L26714" s="150"/>
      <c r="N26714" s="163"/>
      <c r="O26714" s="146"/>
      <c r="P26714" s="146"/>
      <c r="Q26714" s="146"/>
      <c r="R26714" s="34"/>
      <c r="S26714" s="35"/>
      <c r="T26714" s="147"/>
    </row>
    <row r="26715">
      <c r="A26715" s="147"/>
      <c r="B26715" s="64"/>
      <c r="C26715" s="147" t="s">
        <v>217</v>
      </c>
      <c r="E26715" s="161"/>
      <c r="F26715" s="162"/>
      <c r="G26715" s="147"/>
      <c r="H26715" s="146"/>
      <c r="J26715" s="146"/>
      <c r="L26715" s="150"/>
      <c r="N26715" s="163"/>
      <c r="O26715" s="146"/>
      <c r="P26715" s="146"/>
      <c r="Q26715" s="146"/>
      <c r="R26715" s="34"/>
      <c r="S26715" s="35"/>
      <c r="T26715" s="147"/>
    </row>
    <row r="26716">
      <c r="A26716" s="147"/>
      <c r="B26716" s="64"/>
      <c r="C26716" s="147" t="s">
        <v>217</v>
      </c>
      <c r="E26716" s="161"/>
      <c r="F26716" s="162"/>
      <c r="G26716" s="147"/>
      <c r="H26716" s="146"/>
      <c r="J26716" s="146"/>
      <c r="L26716" s="150"/>
      <c r="N26716" s="163"/>
      <c r="O26716" s="146"/>
      <c r="P26716" s="146"/>
      <c r="Q26716" s="146"/>
      <c r="R26716" s="34"/>
      <c r="S26716" s="35"/>
      <c r="T26716" s="147"/>
    </row>
    <row r="26717">
      <c r="A26717" s="147"/>
      <c r="B26717" s="64"/>
      <c r="C26717" s="147" t="s">
        <v>217</v>
      </c>
      <c r="E26717" s="161"/>
      <c r="F26717" s="162"/>
      <c r="G26717" s="147"/>
      <c r="H26717" s="146"/>
      <c r="J26717" s="146"/>
      <c r="L26717" s="150"/>
      <c r="N26717" s="163"/>
      <c r="O26717" s="146"/>
      <c r="P26717" s="146"/>
      <c r="Q26717" s="146"/>
      <c r="R26717" s="34"/>
      <c r="S26717" s="35"/>
      <c r="T26717" s="147"/>
    </row>
    <row r="26718">
      <c r="A26718" s="147"/>
      <c r="B26718" s="64"/>
      <c r="C26718" s="147" t="s">
        <v>217</v>
      </c>
      <c r="E26718" s="161"/>
      <c r="F26718" s="162"/>
      <c r="G26718" s="147"/>
      <c r="H26718" s="146"/>
      <c r="J26718" s="146"/>
      <c r="L26718" s="150"/>
      <c r="N26718" s="163"/>
      <c r="O26718" s="146"/>
      <c r="P26718" s="146"/>
      <c r="Q26718" s="146"/>
      <c r="R26718" s="34"/>
      <c r="S26718" s="35"/>
      <c r="T26718" s="147"/>
    </row>
    <row r="26719">
      <c r="A26719" s="147"/>
      <c r="B26719" s="64"/>
      <c r="C26719" s="147" t="s">
        <v>217</v>
      </c>
      <c r="E26719" s="161"/>
      <c r="F26719" s="162"/>
      <c r="G26719" s="147"/>
      <c r="H26719" s="146"/>
      <c r="J26719" s="146"/>
      <c r="L26719" s="150"/>
      <c r="N26719" s="163"/>
      <c r="O26719" s="146"/>
      <c r="P26719" s="146"/>
      <c r="Q26719" s="146"/>
      <c r="R26719" s="34"/>
      <c r="S26719" s="35"/>
      <c r="T26719" s="147"/>
    </row>
    <row r="26720">
      <c r="A26720" s="147"/>
      <c r="B26720" s="64"/>
      <c r="C26720" s="147" t="s">
        <v>217</v>
      </c>
      <c r="E26720" s="161"/>
      <c r="F26720" s="162"/>
      <c r="G26720" s="147"/>
      <c r="H26720" s="146"/>
      <c r="J26720" s="146"/>
      <c r="L26720" s="150"/>
      <c r="N26720" s="163"/>
      <c r="O26720" s="146"/>
      <c r="P26720" s="146"/>
      <c r="Q26720" s="146"/>
      <c r="R26720" s="34"/>
      <c r="S26720" s="35"/>
      <c r="T26720" s="147"/>
    </row>
    <row r="26721">
      <c r="A26721" s="147"/>
      <c r="B26721" s="64"/>
      <c r="C26721" s="147" t="s">
        <v>217</v>
      </c>
      <c r="E26721" s="161"/>
      <c r="F26721" s="162"/>
      <c r="G26721" s="147"/>
      <c r="H26721" s="146"/>
      <c r="J26721" s="146"/>
      <c r="L26721" s="150"/>
      <c r="N26721" s="163"/>
      <c r="O26721" s="146"/>
      <c r="P26721" s="146"/>
      <c r="Q26721" s="146"/>
      <c r="R26721" s="34"/>
      <c r="S26721" s="35"/>
      <c r="T26721" s="147"/>
    </row>
    <row r="26722">
      <c r="A26722" s="147"/>
      <c r="B26722" s="64"/>
      <c r="C26722" s="147" t="s">
        <v>217</v>
      </c>
      <c r="E26722" s="161"/>
      <c r="F26722" s="162"/>
      <c r="G26722" s="147"/>
      <c r="H26722" s="146"/>
      <c r="J26722" s="146"/>
      <c r="L26722" s="150"/>
      <c r="N26722" s="163"/>
      <c r="O26722" s="146"/>
      <c r="P26722" s="146"/>
      <c r="Q26722" s="146"/>
      <c r="R26722" s="34"/>
      <c r="S26722" s="35"/>
      <c r="T26722" s="147"/>
    </row>
    <row r="26723">
      <c r="A26723" s="147"/>
      <c r="B26723" s="64"/>
      <c r="C26723" s="147" t="s">
        <v>217</v>
      </c>
      <c r="E26723" s="161"/>
      <c r="F26723" s="162"/>
      <c r="G26723" s="147"/>
      <c r="H26723" s="146"/>
      <c r="J26723" s="146"/>
      <c r="L26723" s="150"/>
      <c r="N26723" s="163"/>
      <c r="O26723" s="146"/>
      <c r="P26723" s="146"/>
      <c r="Q26723" s="146"/>
      <c r="R26723" s="34"/>
      <c r="S26723" s="35"/>
      <c r="T26723" s="147"/>
    </row>
    <row r="26724">
      <c r="A26724" s="147"/>
      <c r="B26724" s="64"/>
      <c r="C26724" s="147" t="s">
        <v>217</v>
      </c>
      <c r="E26724" s="161"/>
      <c r="F26724" s="162"/>
      <c r="G26724" s="147"/>
      <c r="H26724" s="146"/>
      <c r="J26724" s="146"/>
      <c r="L26724" s="150"/>
      <c r="N26724" s="163"/>
      <c r="O26724" s="146"/>
      <c r="P26724" s="146"/>
      <c r="Q26724" s="146"/>
      <c r="R26724" s="34"/>
      <c r="S26724" s="35"/>
      <c r="T26724" s="147"/>
    </row>
    <row r="26725">
      <c r="A26725" s="147"/>
      <c r="B26725" s="64"/>
      <c r="C26725" s="147" t="s">
        <v>217</v>
      </c>
      <c r="E26725" s="161"/>
      <c r="F26725" s="162"/>
      <c r="G26725" s="147"/>
      <c r="H26725" s="146"/>
      <c r="J26725" s="146"/>
      <c r="L26725" s="150"/>
      <c r="N26725" s="163"/>
      <c r="O26725" s="146"/>
      <c r="P26725" s="146"/>
      <c r="Q26725" s="146"/>
      <c r="R26725" s="34"/>
      <c r="S26725" s="35"/>
      <c r="T26725" s="147"/>
    </row>
    <row r="26726">
      <c r="A26726" s="147"/>
      <c r="B26726" s="64"/>
      <c r="C26726" s="147" t="s">
        <v>217</v>
      </c>
      <c r="E26726" s="161"/>
      <c r="F26726" s="162"/>
      <c r="G26726" s="147"/>
      <c r="H26726" s="146"/>
      <c r="J26726" s="146"/>
      <c r="L26726" s="150"/>
      <c r="N26726" s="163"/>
      <c r="O26726" s="146"/>
      <c r="P26726" s="146"/>
      <c r="Q26726" s="146"/>
      <c r="R26726" s="34"/>
      <c r="S26726" s="35"/>
      <c r="T26726" s="147"/>
    </row>
    <row r="26727">
      <c r="A26727" s="147"/>
      <c r="B26727" s="64"/>
      <c r="C26727" s="147" t="s">
        <v>217</v>
      </c>
      <c r="E26727" s="161"/>
      <c r="F26727" s="162"/>
      <c r="G26727" s="147"/>
      <c r="H26727" s="146"/>
      <c r="J26727" s="146"/>
      <c r="L26727" s="150"/>
      <c r="N26727" s="163"/>
      <c r="O26727" s="146"/>
      <c r="P26727" s="146"/>
      <c r="Q26727" s="146"/>
      <c r="R26727" s="34"/>
      <c r="S26727" s="35"/>
      <c r="T26727" s="147"/>
    </row>
    <row r="26728">
      <c r="A26728" s="147"/>
      <c r="B26728" s="64"/>
      <c r="C26728" s="147" t="s">
        <v>217</v>
      </c>
      <c r="E26728" s="161"/>
      <c r="F26728" s="162"/>
      <c r="G26728" s="147"/>
      <c r="H26728" s="146"/>
      <c r="J26728" s="146"/>
      <c r="L26728" s="150"/>
      <c r="N26728" s="163"/>
      <c r="O26728" s="146"/>
      <c r="P26728" s="146"/>
      <c r="Q26728" s="146"/>
      <c r="R26728" s="34"/>
      <c r="S26728" s="35"/>
      <c r="T26728" s="147"/>
    </row>
    <row r="26729">
      <c r="A26729" s="147"/>
      <c r="B26729" s="64"/>
      <c r="C26729" s="147" t="s">
        <v>217</v>
      </c>
      <c r="E26729" s="161"/>
      <c r="F26729" s="162"/>
      <c r="G26729" s="147"/>
      <c r="H26729" s="146"/>
      <c r="J26729" s="146"/>
      <c r="L26729" s="150"/>
      <c r="N26729" s="163"/>
      <c r="O26729" s="146"/>
      <c r="P26729" s="146"/>
      <c r="Q26729" s="146"/>
      <c r="R26729" s="34"/>
      <c r="S26729" s="35"/>
      <c r="T26729" s="147"/>
    </row>
    <row r="26730">
      <c r="A26730" s="147"/>
      <c r="B26730" s="64"/>
      <c r="C26730" s="147" t="s">
        <v>217</v>
      </c>
      <c r="E26730" s="161"/>
      <c r="F26730" s="162"/>
      <c r="G26730" s="147"/>
      <c r="H26730" s="146"/>
      <c r="J26730" s="146"/>
      <c r="L26730" s="150"/>
      <c r="N26730" s="163"/>
      <c r="O26730" s="146"/>
      <c r="P26730" s="146"/>
      <c r="Q26730" s="146"/>
      <c r="R26730" s="34"/>
      <c r="S26730" s="35"/>
      <c r="T26730" s="147"/>
    </row>
    <row r="26731">
      <c r="A26731" s="147"/>
      <c r="B26731" s="64"/>
      <c r="C26731" s="147" t="s">
        <v>217</v>
      </c>
      <c r="E26731" s="161"/>
      <c r="F26731" s="162"/>
      <c r="G26731" s="147"/>
      <c r="H26731" s="146"/>
      <c r="J26731" s="146"/>
      <c r="L26731" s="150"/>
      <c r="N26731" s="163"/>
      <c r="O26731" s="146"/>
      <c r="P26731" s="146"/>
      <c r="Q26731" s="146"/>
      <c r="R26731" s="34"/>
      <c r="S26731" s="35"/>
      <c r="T26731" s="147"/>
    </row>
    <row r="26732">
      <c r="A26732" s="147"/>
      <c r="B26732" s="64"/>
      <c r="C26732" s="147" t="s">
        <v>217</v>
      </c>
      <c r="E26732" s="161"/>
      <c r="F26732" s="162"/>
      <c r="G26732" s="147"/>
      <c r="H26732" s="146"/>
      <c r="J26732" s="146"/>
      <c r="L26732" s="150"/>
      <c r="N26732" s="163"/>
      <c r="O26732" s="146"/>
      <c r="P26732" s="146"/>
      <c r="Q26732" s="146"/>
      <c r="R26732" s="34"/>
      <c r="S26732" s="35"/>
      <c r="T26732" s="147"/>
    </row>
    <row r="26733">
      <c r="A26733" s="147"/>
      <c r="B26733" s="64"/>
      <c r="C26733" s="147" t="s">
        <v>217</v>
      </c>
      <c r="E26733" s="161"/>
      <c r="F26733" s="162"/>
      <c r="G26733" s="147"/>
      <c r="H26733" s="146"/>
      <c r="J26733" s="146"/>
      <c r="L26733" s="150"/>
      <c r="N26733" s="163"/>
      <c r="O26733" s="146"/>
      <c r="P26733" s="146"/>
      <c r="Q26733" s="146"/>
      <c r="R26733" s="34"/>
      <c r="S26733" s="35"/>
      <c r="T26733" s="147"/>
    </row>
    <row r="26734">
      <c r="A26734" s="147"/>
      <c r="B26734" s="64"/>
      <c r="C26734" s="147" t="s">
        <v>217</v>
      </c>
      <c r="E26734" s="161"/>
      <c r="F26734" s="162"/>
      <c r="G26734" s="147"/>
      <c r="H26734" s="146"/>
      <c r="J26734" s="146"/>
      <c r="L26734" s="150"/>
      <c r="N26734" s="163"/>
      <c r="O26734" s="146"/>
      <c r="P26734" s="146"/>
      <c r="Q26734" s="146"/>
      <c r="R26734" s="34"/>
      <c r="S26734" s="35"/>
      <c r="T26734" s="147"/>
    </row>
    <row r="26735">
      <c r="A26735" s="147"/>
      <c r="B26735" s="64"/>
      <c r="C26735" s="147" t="s">
        <v>217</v>
      </c>
      <c r="E26735" s="161"/>
      <c r="F26735" s="162"/>
      <c r="G26735" s="147"/>
      <c r="H26735" s="146"/>
      <c r="J26735" s="146"/>
      <c r="L26735" s="150"/>
      <c r="N26735" s="163"/>
      <c r="O26735" s="146"/>
      <c r="P26735" s="146"/>
      <c r="Q26735" s="146"/>
      <c r="R26735" s="34"/>
      <c r="S26735" s="35"/>
      <c r="T26735" s="147"/>
    </row>
    <row r="26736">
      <c r="A26736" s="147"/>
      <c r="B26736" s="64"/>
      <c r="C26736" s="147" t="s">
        <v>217</v>
      </c>
      <c r="E26736" s="161"/>
      <c r="F26736" s="162"/>
      <c r="G26736" s="147"/>
      <c r="H26736" s="146"/>
      <c r="J26736" s="146"/>
      <c r="L26736" s="150"/>
      <c r="N26736" s="163"/>
      <c r="O26736" s="146"/>
      <c r="P26736" s="146"/>
      <c r="Q26736" s="146"/>
      <c r="R26736" s="34"/>
      <c r="S26736" s="35"/>
      <c r="T26736" s="147"/>
    </row>
    <row r="26737">
      <c r="A26737" s="147"/>
      <c r="B26737" s="64"/>
      <c r="C26737" s="147" t="s">
        <v>217</v>
      </c>
      <c r="E26737" s="161"/>
      <c r="F26737" s="162"/>
      <c r="G26737" s="147"/>
      <c r="H26737" s="146"/>
      <c r="J26737" s="146"/>
      <c r="L26737" s="150"/>
      <c r="N26737" s="163"/>
      <c r="O26737" s="146"/>
      <c r="P26737" s="146"/>
      <c r="Q26737" s="146"/>
      <c r="R26737" s="34"/>
      <c r="S26737" s="35"/>
      <c r="T26737" s="147"/>
    </row>
    <row r="26738">
      <c r="A26738" s="147"/>
      <c r="B26738" s="64"/>
      <c r="C26738" s="147" t="s">
        <v>217</v>
      </c>
      <c r="E26738" s="161"/>
      <c r="F26738" s="162"/>
      <c r="G26738" s="147"/>
      <c r="H26738" s="146"/>
      <c r="J26738" s="146"/>
      <c r="L26738" s="150"/>
      <c r="N26738" s="163"/>
      <c r="O26738" s="146"/>
      <c r="P26738" s="146"/>
      <c r="Q26738" s="146"/>
      <c r="R26738" s="34"/>
      <c r="S26738" s="35"/>
      <c r="T26738" s="147"/>
    </row>
    <row r="26739">
      <c r="A26739" s="147"/>
      <c r="B26739" s="64"/>
      <c r="C26739" s="147" t="s">
        <v>217</v>
      </c>
      <c r="E26739" s="161"/>
      <c r="F26739" s="162"/>
      <c r="G26739" s="147"/>
      <c r="H26739" s="146"/>
      <c r="J26739" s="146"/>
      <c r="L26739" s="150"/>
      <c r="N26739" s="163"/>
      <c r="O26739" s="146"/>
      <c r="P26739" s="146"/>
      <c r="Q26739" s="146"/>
      <c r="R26739" s="34"/>
      <c r="S26739" s="35"/>
      <c r="T26739" s="147"/>
    </row>
    <row r="26740">
      <c r="A26740" s="147"/>
      <c r="B26740" s="64"/>
      <c r="C26740" s="147" t="s">
        <v>217</v>
      </c>
      <c r="E26740" s="161"/>
      <c r="F26740" s="162"/>
      <c r="G26740" s="147"/>
      <c r="H26740" s="146"/>
      <c r="J26740" s="146"/>
      <c r="L26740" s="150"/>
      <c r="N26740" s="163"/>
      <c r="O26740" s="146"/>
      <c r="P26740" s="146"/>
      <c r="Q26740" s="146"/>
      <c r="R26740" s="34"/>
      <c r="S26740" s="35"/>
      <c r="T26740" s="147"/>
    </row>
    <row r="26741">
      <c r="A26741" s="147"/>
      <c r="B26741" s="64"/>
      <c r="C26741" s="147" t="s">
        <v>217</v>
      </c>
      <c r="E26741" s="161"/>
      <c r="F26741" s="162"/>
      <c r="G26741" s="147"/>
      <c r="H26741" s="146"/>
      <c r="J26741" s="146"/>
      <c r="L26741" s="150"/>
      <c r="N26741" s="163"/>
      <c r="O26741" s="146"/>
      <c r="P26741" s="146"/>
      <c r="Q26741" s="146"/>
      <c r="R26741" s="34"/>
      <c r="S26741" s="35"/>
      <c r="T26741" s="147"/>
    </row>
    <row r="26742">
      <c r="A26742" s="147"/>
      <c r="B26742" s="64"/>
      <c r="C26742" s="147" t="s">
        <v>217</v>
      </c>
      <c r="E26742" s="161"/>
      <c r="F26742" s="162"/>
      <c r="G26742" s="147"/>
      <c r="H26742" s="146"/>
      <c r="J26742" s="146"/>
      <c r="L26742" s="150"/>
      <c r="N26742" s="163"/>
      <c r="O26742" s="146"/>
      <c r="P26742" s="146"/>
      <c r="Q26742" s="146"/>
      <c r="R26742" s="34"/>
      <c r="S26742" s="35"/>
      <c r="T26742" s="147"/>
    </row>
    <row r="26743">
      <c r="A26743" s="147"/>
      <c r="B26743" s="64"/>
      <c r="C26743" s="147" t="s">
        <v>217</v>
      </c>
      <c r="E26743" s="161"/>
      <c r="F26743" s="162"/>
      <c r="G26743" s="147"/>
      <c r="H26743" s="146"/>
      <c r="J26743" s="146"/>
      <c r="L26743" s="150"/>
      <c r="N26743" s="163"/>
      <c r="O26743" s="146"/>
      <c r="P26743" s="146"/>
      <c r="Q26743" s="146"/>
      <c r="R26743" s="34"/>
      <c r="S26743" s="35"/>
      <c r="T26743" s="147"/>
    </row>
    <row r="26744">
      <c r="A26744" s="147"/>
      <c r="B26744" s="64"/>
      <c r="C26744" s="147" t="s">
        <v>217</v>
      </c>
      <c r="E26744" s="161"/>
      <c r="F26744" s="162"/>
      <c r="G26744" s="147"/>
      <c r="H26744" s="146"/>
      <c r="J26744" s="146"/>
      <c r="L26744" s="150"/>
      <c r="N26744" s="163"/>
      <c r="O26744" s="146"/>
      <c r="P26744" s="146"/>
      <c r="Q26744" s="146"/>
      <c r="R26744" s="34"/>
      <c r="S26744" s="35"/>
      <c r="T26744" s="147"/>
    </row>
    <row r="26745">
      <c r="A26745" s="147"/>
      <c r="B26745" s="64"/>
      <c r="C26745" s="147" t="s">
        <v>217</v>
      </c>
      <c r="E26745" s="161"/>
      <c r="F26745" s="162"/>
      <c r="G26745" s="147"/>
      <c r="H26745" s="146"/>
      <c r="J26745" s="146"/>
      <c r="L26745" s="150"/>
      <c r="N26745" s="163"/>
      <c r="O26745" s="146"/>
      <c r="P26745" s="146"/>
      <c r="Q26745" s="146"/>
      <c r="R26745" s="34"/>
      <c r="S26745" s="35"/>
      <c r="T26745" s="147"/>
    </row>
    <row r="26746">
      <c r="A26746" s="147"/>
      <c r="B26746" s="64"/>
      <c r="C26746" s="147" t="s">
        <v>217</v>
      </c>
      <c r="E26746" s="161"/>
      <c r="F26746" s="162"/>
      <c r="G26746" s="147"/>
      <c r="H26746" s="146"/>
      <c r="J26746" s="146"/>
      <c r="L26746" s="150"/>
      <c r="N26746" s="163"/>
      <c r="O26746" s="146"/>
      <c r="P26746" s="146"/>
      <c r="Q26746" s="146"/>
      <c r="R26746" s="34"/>
      <c r="S26746" s="35"/>
      <c r="T26746" s="147"/>
    </row>
    <row r="26747">
      <c r="A26747" s="147"/>
      <c r="B26747" s="64"/>
      <c r="C26747" s="147" t="s">
        <v>217</v>
      </c>
      <c r="E26747" s="161"/>
      <c r="F26747" s="162"/>
      <c r="G26747" s="147"/>
      <c r="H26747" s="146"/>
      <c r="J26747" s="146"/>
      <c r="L26747" s="150"/>
      <c r="N26747" s="163"/>
      <c r="O26747" s="146"/>
      <c r="P26747" s="146"/>
      <c r="Q26747" s="146"/>
      <c r="R26747" s="34"/>
      <c r="S26747" s="35"/>
      <c r="T26747" s="147"/>
    </row>
    <row r="26748">
      <c r="A26748" s="147"/>
      <c r="B26748" s="64"/>
      <c r="C26748" s="147" t="s">
        <v>217</v>
      </c>
      <c r="E26748" s="161"/>
      <c r="F26748" s="162"/>
      <c r="G26748" s="147"/>
      <c r="H26748" s="146"/>
      <c r="J26748" s="146"/>
      <c r="L26748" s="150"/>
      <c r="N26748" s="163"/>
      <c r="O26748" s="146"/>
      <c r="P26748" s="146"/>
      <c r="Q26748" s="146"/>
      <c r="R26748" s="34"/>
      <c r="S26748" s="35"/>
      <c r="T26748" s="147"/>
    </row>
    <row r="26749">
      <c r="A26749" s="147"/>
      <c r="B26749" s="64"/>
      <c r="C26749" s="147" t="s">
        <v>217</v>
      </c>
      <c r="E26749" s="161"/>
      <c r="F26749" s="162"/>
      <c r="G26749" s="147"/>
      <c r="H26749" s="146"/>
      <c r="J26749" s="146"/>
      <c r="L26749" s="150"/>
      <c r="N26749" s="163"/>
      <c r="O26749" s="146"/>
      <c r="P26749" s="146"/>
      <c r="Q26749" s="146"/>
      <c r="R26749" s="34"/>
      <c r="S26749" s="35"/>
      <c r="T26749" s="147"/>
    </row>
    <row r="26750">
      <c r="A26750" s="147"/>
      <c r="B26750" s="64"/>
      <c r="C26750" s="147" t="s">
        <v>217</v>
      </c>
      <c r="E26750" s="161"/>
      <c r="F26750" s="162"/>
      <c r="G26750" s="147"/>
      <c r="H26750" s="146"/>
      <c r="J26750" s="146"/>
      <c r="L26750" s="150"/>
      <c r="N26750" s="163"/>
      <c r="O26750" s="146"/>
      <c r="P26750" s="146"/>
      <c r="Q26750" s="146"/>
      <c r="R26750" s="34"/>
      <c r="S26750" s="35"/>
      <c r="T26750" s="147"/>
    </row>
    <row r="26751">
      <c r="A26751" s="147"/>
      <c r="B26751" s="64"/>
      <c r="C26751" s="147" t="s">
        <v>217</v>
      </c>
      <c r="E26751" s="161"/>
      <c r="F26751" s="162"/>
      <c r="G26751" s="147"/>
      <c r="H26751" s="146"/>
      <c r="J26751" s="146"/>
      <c r="L26751" s="150"/>
      <c r="N26751" s="163"/>
      <c r="O26751" s="146"/>
      <c r="P26751" s="146"/>
      <c r="Q26751" s="146"/>
      <c r="R26751" s="34"/>
      <c r="S26751" s="35"/>
      <c r="T26751" s="147"/>
    </row>
    <row r="26752">
      <c r="A26752" s="147"/>
      <c r="B26752" s="64"/>
      <c r="C26752" s="147" t="s">
        <v>217</v>
      </c>
      <c r="E26752" s="161"/>
      <c r="F26752" s="162"/>
      <c r="G26752" s="147"/>
      <c r="H26752" s="146"/>
      <c r="J26752" s="146"/>
      <c r="L26752" s="150"/>
      <c r="N26752" s="163"/>
      <c r="O26752" s="146"/>
      <c r="P26752" s="146"/>
      <c r="Q26752" s="146"/>
      <c r="R26752" s="34"/>
      <c r="S26752" s="35"/>
      <c r="T26752" s="147"/>
    </row>
    <row r="26753">
      <c r="A26753" s="147"/>
      <c r="B26753" s="64"/>
      <c r="C26753" s="147" t="s">
        <v>217</v>
      </c>
      <c r="E26753" s="161"/>
      <c r="F26753" s="162"/>
      <c r="G26753" s="147"/>
      <c r="H26753" s="146"/>
      <c r="J26753" s="146"/>
      <c r="L26753" s="150"/>
      <c r="N26753" s="163"/>
      <c r="O26753" s="146"/>
      <c r="P26753" s="146"/>
      <c r="Q26753" s="146"/>
      <c r="R26753" s="34"/>
      <c r="S26753" s="35"/>
      <c r="T26753" s="147"/>
    </row>
    <row r="26754">
      <c r="A26754" s="147"/>
      <c r="B26754" s="64"/>
      <c r="C26754" s="147" t="s">
        <v>217</v>
      </c>
      <c r="E26754" s="161"/>
      <c r="F26754" s="162"/>
      <c r="G26754" s="147"/>
      <c r="H26754" s="146"/>
      <c r="J26754" s="146"/>
      <c r="L26754" s="150"/>
      <c r="N26754" s="163"/>
      <c r="O26754" s="146"/>
      <c r="P26754" s="146"/>
      <c r="Q26754" s="146"/>
      <c r="R26754" s="34"/>
      <c r="S26754" s="35"/>
      <c r="T26754" s="147"/>
    </row>
    <row r="26755">
      <c r="A26755" s="147"/>
      <c r="B26755" s="64"/>
      <c r="C26755" s="147" t="s">
        <v>217</v>
      </c>
      <c r="E26755" s="161"/>
      <c r="F26755" s="162"/>
      <c r="G26755" s="147"/>
      <c r="H26755" s="146"/>
      <c r="J26755" s="146"/>
      <c r="L26755" s="150"/>
      <c r="N26755" s="163"/>
      <c r="O26755" s="146"/>
      <c r="P26755" s="146"/>
      <c r="Q26755" s="146"/>
      <c r="R26755" s="34"/>
      <c r="S26755" s="35"/>
      <c r="T26755" s="147"/>
    </row>
    <row r="26756">
      <c r="A26756" s="147"/>
      <c r="B26756" s="64"/>
      <c r="C26756" s="147" t="s">
        <v>217</v>
      </c>
      <c r="E26756" s="161"/>
      <c r="F26756" s="162"/>
      <c r="G26756" s="147"/>
      <c r="H26756" s="146"/>
      <c r="J26756" s="146"/>
      <c r="L26756" s="150"/>
      <c r="N26756" s="163"/>
      <c r="O26756" s="146"/>
      <c r="P26756" s="146"/>
      <c r="Q26756" s="146"/>
      <c r="R26756" s="34"/>
      <c r="S26756" s="35"/>
      <c r="T26756" s="147"/>
    </row>
    <row r="26757">
      <c r="A26757" s="147"/>
      <c r="B26757" s="64"/>
      <c r="C26757" s="147" t="s">
        <v>217</v>
      </c>
      <c r="E26757" s="161"/>
      <c r="F26757" s="162"/>
      <c r="G26757" s="147"/>
      <c r="H26757" s="146"/>
      <c r="J26757" s="146"/>
      <c r="L26757" s="150"/>
      <c r="N26757" s="163"/>
      <c r="O26757" s="146"/>
      <c r="P26757" s="146"/>
      <c r="Q26757" s="146"/>
      <c r="R26757" s="34"/>
      <c r="S26757" s="35"/>
      <c r="T26757" s="147"/>
    </row>
    <row r="26758">
      <c r="A26758" s="147"/>
      <c r="B26758" s="64"/>
      <c r="C26758" s="147" t="s">
        <v>217</v>
      </c>
      <c r="E26758" s="161"/>
      <c r="F26758" s="162"/>
      <c r="G26758" s="147"/>
      <c r="H26758" s="146"/>
      <c r="J26758" s="146"/>
      <c r="L26758" s="150"/>
      <c r="N26758" s="163"/>
      <c r="O26758" s="146"/>
      <c r="P26758" s="146"/>
      <c r="Q26758" s="146"/>
      <c r="R26758" s="34"/>
      <c r="S26758" s="35"/>
      <c r="T26758" s="147"/>
    </row>
    <row r="26759">
      <c r="A26759" s="147"/>
      <c r="B26759" s="64"/>
      <c r="C26759" s="147" t="s">
        <v>217</v>
      </c>
      <c r="E26759" s="161"/>
      <c r="F26759" s="162"/>
      <c r="G26759" s="147"/>
      <c r="H26759" s="146"/>
      <c r="J26759" s="146"/>
      <c r="L26759" s="150"/>
      <c r="N26759" s="163"/>
      <c r="O26759" s="146"/>
      <c r="P26759" s="146"/>
      <c r="Q26759" s="146"/>
      <c r="R26759" s="34"/>
      <c r="S26759" s="35"/>
      <c r="T26759" s="147"/>
    </row>
    <row r="26760">
      <c r="A26760" s="147"/>
      <c r="B26760" s="64"/>
      <c r="C26760" s="147" t="s">
        <v>217</v>
      </c>
      <c r="E26760" s="161"/>
      <c r="F26760" s="162"/>
      <c r="G26760" s="147"/>
      <c r="H26760" s="146"/>
      <c r="J26760" s="146"/>
      <c r="L26760" s="150"/>
      <c r="N26760" s="163"/>
      <c r="O26760" s="146"/>
      <c r="P26760" s="146"/>
      <c r="Q26760" s="146"/>
      <c r="R26760" s="34"/>
      <c r="S26760" s="35"/>
      <c r="T26760" s="147"/>
    </row>
    <row r="26761">
      <c r="A26761" s="147"/>
      <c r="B26761" s="64"/>
      <c r="C26761" s="147" t="s">
        <v>217</v>
      </c>
      <c r="E26761" s="161"/>
      <c r="F26761" s="162"/>
      <c r="G26761" s="147"/>
      <c r="H26761" s="146"/>
      <c r="J26761" s="146"/>
      <c r="L26761" s="150"/>
      <c r="N26761" s="163"/>
      <c r="O26761" s="146"/>
      <c r="P26761" s="146"/>
      <c r="Q26761" s="146"/>
      <c r="R26761" s="34"/>
      <c r="S26761" s="35"/>
      <c r="T26761" s="147"/>
    </row>
    <row r="26762">
      <c r="A26762" s="147"/>
      <c r="B26762" s="64"/>
      <c r="C26762" s="147" t="s">
        <v>217</v>
      </c>
      <c r="E26762" s="161"/>
      <c r="F26762" s="162"/>
      <c r="G26762" s="147"/>
      <c r="H26762" s="146"/>
      <c r="J26762" s="146"/>
      <c r="L26762" s="150"/>
      <c r="N26762" s="163"/>
      <c r="O26762" s="146"/>
      <c r="P26762" s="146"/>
      <c r="Q26762" s="146"/>
      <c r="R26762" s="34"/>
      <c r="S26762" s="35"/>
      <c r="T26762" s="147"/>
    </row>
    <row r="26763">
      <c r="A26763" s="147"/>
      <c r="B26763" s="64"/>
      <c r="C26763" s="147" t="s">
        <v>217</v>
      </c>
      <c r="E26763" s="161"/>
      <c r="F26763" s="162"/>
      <c r="G26763" s="147"/>
      <c r="H26763" s="146"/>
      <c r="J26763" s="146"/>
      <c r="L26763" s="150"/>
      <c r="N26763" s="163"/>
      <c r="O26763" s="146"/>
      <c r="P26763" s="146"/>
      <c r="Q26763" s="146"/>
      <c r="R26763" s="34"/>
      <c r="S26763" s="35"/>
      <c r="T26763" s="147"/>
    </row>
    <row r="26764">
      <c r="A26764" s="147"/>
      <c r="B26764" s="64"/>
      <c r="C26764" s="147" t="s">
        <v>217</v>
      </c>
      <c r="E26764" s="161"/>
      <c r="F26764" s="162"/>
      <c r="G26764" s="147"/>
      <c r="H26764" s="146"/>
      <c r="J26764" s="146"/>
      <c r="L26764" s="150"/>
      <c r="N26764" s="163"/>
      <c r="O26764" s="146"/>
      <c r="P26764" s="146"/>
      <c r="Q26764" s="146"/>
      <c r="R26764" s="34"/>
      <c r="S26764" s="35"/>
      <c r="T26764" s="147"/>
    </row>
    <row r="26765">
      <c r="A26765" s="147"/>
      <c r="B26765" s="64"/>
      <c r="C26765" s="147" t="s">
        <v>217</v>
      </c>
      <c r="E26765" s="161"/>
      <c r="F26765" s="162"/>
      <c r="G26765" s="147"/>
      <c r="H26765" s="146"/>
      <c r="J26765" s="146"/>
      <c r="L26765" s="150"/>
      <c r="N26765" s="163"/>
      <c r="O26765" s="146"/>
      <c r="P26765" s="146"/>
      <c r="Q26765" s="146"/>
      <c r="R26765" s="34"/>
      <c r="S26765" s="35"/>
      <c r="T26765" s="147"/>
    </row>
    <row r="26766">
      <c r="A26766" s="147"/>
      <c r="B26766" s="64"/>
      <c r="C26766" s="147" t="s">
        <v>217</v>
      </c>
      <c r="E26766" s="161"/>
      <c r="F26766" s="162"/>
      <c r="G26766" s="147"/>
      <c r="H26766" s="146"/>
      <c r="J26766" s="146"/>
      <c r="L26766" s="150"/>
      <c r="N26766" s="163"/>
      <c r="O26766" s="146"/>
      <c r="P26766" s="146"/>
      <c r="Q26766" s="146"/>
      <c r="R26766" s="34"/>
      <c r="S26766" s="35"/>
      <c r="T26766" s="147"/>
    </row>
    <row r="26767">
      <c r="A26767" s="147"/>
      <c r="B26767" s="64"/>
      <c r="C26767" s="147" t="s">
        <v>217</v>
      </c>
      <c r="E26767" s="161"/>
      <c r="F26767" s="162"/>
      <c r="G26767" s="147"/>
      <c r="H26767" s="146"/>
      <c r="J26767" s="146"/>
      <c r="L26767" s="150"/>
      <c r="N26767" s="163"/>
      <c r="O26767" s="146"/>
      <c r="P26767" s="146"/>
      <c r="Q26767" s="146"/>
      <c r="R26767" s="34"/>
      <c r="S26767" s="35"/>
      <c r="T26767" s="147"/>
    </row>
    <row r="26768">
      <c r="A26768" s="147"/>
      <c r="B26768" s="64"/>
      <c r="C26768" s="147" t="s">
        <v>217</v>
      </c>
      <c r="E26768" s="161"/>
      <c r="F26768" s="162"/>
      <c r="G26768" s="147"/>
      <c r="H26768" s="146"/>
      <c r="J26768" s="146"/>
      <c r="L26768" s="150"/>
      <c r="N26768" s="163"/>
      <c r="O26768" s="146"/>
      <c r="P26768" s="146"/>
      <c r="Q26768" s="146"/>
      <c r="R26768" s="34"/>
      <c r="S26768" s="35"/>
      <c r="T26768" s="147"/>
    </row>
    <row r="26769">
      <c r="A26769" s="147"/>
      <c r="B26769" s="64"/>
      <c r="C26769" s="147" t="s">
        <v>217</v>
      </c>
      <c r="E26769" s="161"/>
      <c r="F26769" s="162"/>
      <c r="G26769" s="147"/>
      <c r="H26769" s="146"/>
      <c r="J26769" s="146"/>
      <c r="L26769" s="150"/>
      <c r="N26769" s="163"/>
      <c r="O26769" s="146"/>
      <c r="P26769" s="146"/>
      <c r="Q26769" s="146"/>
      <c r="R26769" s="34"/>
      <c r="S26769" s="35"/>
      <c r="T26769" s="147"/>
    </row>
    <row r="26770">
      <c r="A26770" s="147"/>
      <c r="B26770" s="64"/>
      <c r="C26770" s="147" t="s">
        <v>217</v>
      </c>
      <c r="E26770" s="161"/>
      <c r="F26770" s="162"/>
      <c r="G26770" s="147"/>
      <c r="H26770" s="146"/>
      <c r="J26770" s="146"/>
      <c r="L26770" s="150"/>
      <c r="N26770" s="163"/>
      <c r="O26770" s="146"/>
      <c r="P26770" s="146"/>
      <c r="Q26770" s="146"/>
      <c r="R26770" s="34"/>
      <c r="S26770" s="35"/>
      <c r="T26770" s="147"/>
    </row>
    <row r="26771">
      <c r="A26771" s="147"/>
      <c r="B26771" s="64"/>
      <c r="C26771" s="147" t="s">
        <v>217</v>
      </c>
      <c r="E26771" s="161"/>
      <c r="F26771" s="162"/>
      <c r="G26771" s="147"/>
      <c r="H26771" s="146"/>
      <c r="J26771" s="146"/>
      <c r="L26771" s="150"/>
      <c r="N26771" s="163"/>
      <c r="O26771" s="146"/>
      <c r="P26771" s="146"/>
      <c r="Q26771" s="146"/>
      <c r="R26771" s="34"/>
      <c r="S26771" s="35"/>
      <c r="T26771" s="147"/>
    </row>
    <row r="26772">
      <c r="A26772" s="147"/>
      <c r="B26772" s="64"/>
      <c r="C26772" s="147" t="s">
        <v>217</v>
      </c>
      <c r="E26772" s="161"/>
      <c r="F26772" s="162"/>
      <c r="G26772" s="147"/>
      <c r="H26772" s="146"/>
      <c r="J26772" s="146"/>
      <c r="L26772" s="150"/>
      <c r="N26772" s="163"/>
      <c r="O26772" s="146"/>
      <c r="P26772" s="146"/>
      <c r="Q26772" s="146"/>
      <c r="R26772" s="34"/>
      <c r="S26772" s="35"/>
      <c r="T26772" s="147"/>
    </row>
    <row r="26773">
      <c r="A26773" s="147"/>
      <c r="B26773" s="64"/>
      <c r="C26773" s="147" t="s">
        <v>217</v>
      </c>
      <c r="E26773" s="161"/>
      <c r="F26773" s="162"/>
      <c r="G26773" s="147"/>
      <c r="H26773" s="146"/>
      <c r="J26773" s="146"/>
      <c r="L26773" s="150"/>
      <c r="N26773" s="163"/>
      <c r="O26773" s="146"/>
      <c r="P26773" s="146"/>
      <c r="Q26773" s="146"/>
      <c r="R26773" s="34"/>
      <c r="S26773" s="35"/>
      <c r="T26773" s="147"/>
    </row>
    <row r="26774">
      <c r="A26774" s="147"/>
      <c r="B26774" s="64"/>
      <c r="C26774" s="147" t="s">
        <v>217</v>
      </c>
      <c r="E26774" s="161"/>
      <c r="F26774" s="162"/>
      <c r="G26774" s="147"/>
      <c r="H26774" s="146"/>
      <c r="J26774" s="146"/>
      <c r="L26774" s="150"/>
      <c r="N26774" s="163"/>
      <c r="O26774" s="146"/>
      <c r="P26774" s="146"/>
      <c r="Q26774" s="146"/>
      <c r="R26774" s="34"/>
      <c r="S26774" s="35"/>
      <c r="T26774" s="147"/>
    </row>
    <row r="26775">
      <c r="A26775" s="147"/>
      <c r="B26775" s="64"/>
      <c r="C26775" s="147" t="s">
        <v>217</v>
      </c>
      <c r="E26775" s="161"/>
      <c r="F26775" s="162"/>
      <c r="G26775" s="147"/>
      <c r="H26775" s="146"/>
      <c r="J26775" s="146"/>
      <c r="L26775" s="150"/>
      <c r="N26775" s="163"/>
      <c r="O26775" s="146"/>
      <c r="P26775" s="146"/>
      <c r="Q26775" s="146"/>
      <c r="R26775" s="34"/>
      <c r="S26775" s="35"/>
      <c r="T26775" s="147"/>
    </row>
    <row r="26776">
      <c r="A26776" s="147"/>
      <c r="B26776" s="64"/>
      <c r="C26776" s="147" t="s">
        <v>217</v>
      </c>
      <c r="E26776" s="161"/>
      <c r="F26776" s="162"/>
      <c r="G26776" s="147"/>
      <c r="H26776" s="146"/>
      <c r="J26776" s="146"/>
      <c r="L26776" s="150"/>
      <c r="N26776" s="163"/>
      <c r="O26776" s="146"/>
      <c r="P26776" s="146"/>
      <c r="Q26776" s="146"/>
      <c r="R26776" s="34"/>
      <c r="S26776" s="35"/>
      <c r="T26776" s="147"/>
    </row>
    <row r="26777">
      <c r="A26777" s="147"/>
      <c r="B26777" s="64"/>
      <c r="C26777" s="147" t="s">
        <v>217</v>
      </c>
      <c r="E26777" s="161"/>
      <c r="F26777" s="162"/>
      <c r="G26777" s="147"/>
      <c r="H26777" s="146"/>
      <c r="J26777" s="146"/>
      <c r="L26777" s="150"/>
      <c r="N26777" s="163"/>
      <c r="O26777" s="146"/>
      <c r="P26777" s="146"/>
      <c r="Q26777" s="146"/>
      <c r="R26777" s="34"/>
      <c r="S26777" s="35"/>
      <c r="T26777" s="147"/>
    </row>
    <row r="26778">
      <c r="A26778" s="147"/>
      <c r="B26778" s="64"/>
      <c r="C26778" s="147" t="s">
        <v>217</v>
      </c>
      <c r="E26778" s="161"/>
      <c r="F26778" s="162"/>
      <c r="G26778" s="147"/>
      <c r="H26778" s="146"/>
      <c r="J26778" s="146"/>
      <c r="L26778" s="150"/>
      <c r="N26778" s="163"/>
      <c r="O26778" s="146"/>
      <c r="P26778" s="146"/>
      <c r="Q26778" s="146"/>
      <c r="R26778" s="34"/>
      <c r="S26778" s="35"/>
      <c r="T26778" s="147"/>
    </row>
    <row r="26779">
      <c r="A26779" s="147"/>
      <c r="B26779" s="64"/>
      <c r="C26779" s="147" t="s">
        <v>217</v>
      </c>
      <c r="E26779" s="161"/>
      <c r="F26779" s="162"/>
      <c r="G26779" s="147"/>
      <c r="H26779" s="146"/>
      <c r="J26779" s="146"/>
      <c r="L26779" s="150"/>
      <c r="N26779" s="163"/>
      <c r="O26779" s="146"/>
      <c r="P26779" s="146"/>
      <c r="Q26779" s="146"/>
      <c r="R26779" s="34"/>
      <c r="S26779" s="35"/>
      <c r="T26779" s="147"/>
    </row>
    <row r="26780">
      <c r="A26780" s="147"/>
      <c r="B26780" s="64"/>
      <c r="C26780" s="147" t="s">
        <v>217</v>
      </c>
      <c r="E26780" s="161"/>
      <c r="F26780" s="162"/>
      <c r="G26780" s="147"/>
      <c r="H26780" s="146"/>
      <c r="J26780" s="146"/>
      <c r="L26780" s="150"/>
      <c r="N26780" s="163"/>
      <c r="O26780" s="146"/>
      <c r="P26780" s="146"/>
      <c r="Q26780" s="146"/>
      <c r="R26780" s="34"/>
      <c r="S26780" s="35"/>
      <c r="T26780" s="147"/>
    </row>
    <row r="26781">
      <c r="A26781" s="147"/>
      <c r="B26781" s="64"/>
      <c r="C26781" s="147" t="s">
        <v>217</v>
      </c>
      <c r="E26781" s="161"/>
      <c r="F26781" s="162"/>
      <c r="G26781" s="147"/>
      <c r="H26781" s="146"/>
      <c r="J26781" s="146"/>
      <c r="L26781" s="150"/>
      <c r="N26781" s="163"/>
      <c r="O26781" s="146"/>
      <c r="P26781" s="146"/>
      <c r="Q26781" s="146"/>
      <c r="R26781" s="34"/>
      <c r="S26781" s="35"/>
      <c r="T26781" s="147"/>
    </row>
    <row r="26782">
      <c r="A26782" s="147"/>
      <c r="B26782" s="64"/>
      <c r="C26782" s="147" t="s">
        <v>217</v>
      </c>
      <c r="E26782" s="161"/>
      <c r="F26782" s="162"/>
      <c r="G26782" s="147"/>
      <c r="H26782" s="146"/>
      <c r="J26782" s="146"/>
      <c r="L26782" s="150"/>
      <c r="N26782" s="163"/>
      <c r="O26782" s="146"/>
      <c r="P26782" s="146"/>
      <c r="Q26782" s="146"/>
      <c r="R26782" s="34"/>
      <c r="S26782" s="35"/>
      <c r="T26782" s="147"/>
    </row>
    <row r="26783">
      <c r="A26783" s="147"/>
      <c r="B26783" s="64"/>
      <c r="C26783" s="147" t="s">
        <v>217</v>
      </c>
      <c r="E26783" s="161"/>
      <c r="F26783" s="162"/>
      <c r="G26783" s="147"/>
      <c r="H26783" s="146"/>
      <c r="J26783" s="146"/>
      <c r="L26783" s="150"/>
      <c r="N26783" s="163"/>
      <c r="O26783" s="146"/>
      <c r="P26783" s="146"/>
      <c r="Q26783" s="146"/>
      <c r="R26783" s="34"/>
      <c r="S26783" s="35"/>
      <c r="T26783" s="147"/>
    </row>
    <row r="26784">
      <c r="A26784" s="147"/>
      <c r="B26784" s="64"/>
      <c r="C26784" s="147" t="s">
        <v>217</v>
      </c>
      <c r="E26784" s="161"/>
      <c r="F26784" s="162"/>
      <c r="G26784" s="147"/>
      <c r="H26784" s="146"/>
      <c r="J26784" s="146"/>
      <c r="L26784" s="150"/>
      <c r="N26784" s="163"/>
      <c r="O26784" s="146"/>
      <c r="P26784" s="146"/>
      <c r="Q26784" s="146"/>
      <c r="R26784" s="34"/>
      <c r="S26784" s="35"/>
      <c r="T26784" s="147"/>
    </row>
    <row r="26785">
      <c r="A26785" s="147"/>
      <c r="B26785" s="64"/>
      <c r="C26785" s="147" t="s">
        <v>217</v>
      </c>
      <c r="E26785" s="161"/>
      <c r="F26785" s="162"/>
      <c r="G26785" s="147"/>
      <c r="H26785" s="146"/>
      <c r="J26785" s="146"/>
      <c r="L26785" s="150"/>
      <c r="N26785" s="163"/>
      <c r="O26785" s="146"/>
      <c r="P26785" s="146"/>
      <c r="Q26785" s="146"/>
      <c r="R26785" s="34"/>
      <c r="S26785" s="35"/>
      <c r="T26785" s="147"/>
    </row>
    <row r="26786">
      <c r="A26786" s="147"/>
      <c r="B26786" s="64"/>
      <c r="C26786" s="147" t="s">
        <v>217</v>
      </c>
      <c r="E26786" s="161"/>
      <c r="F26786" s="162"/>
      <c r="G26786" s="147"/>
      <c r="H26786" s="146"/>
      <c r="J26786" s="146"/>
      <c r="L26786" s="150"/>
      <c r="N26786" s="163"/>
      <c r="O26786" s="146"/>
      <c r="P26786" s="146"/>
      <c r="Q26786" s="146"/>
      <c r="R26786" s="34"/>
      <c r="S26786" s="35"/>
      <c r="T26786" s="147"/>
    </row>
    <row r="26787">
      <c r="A26787" s="147"/>
      <c r="B26787" s="64"/>
      <c r="C26787" s="147" t="s">
        <v>217</v>
      </c>
      <c r="E26787" s="161"/>
      <c r="F26787" s="162"/>
      <c r="G26787" s="147"/>
      <c r="H26787" s="146"/>
      <c r="J26787" s="146"/>
      <c r="L26787" s="150"/>
      <c r="N26787" s="163"/>
      <c r="O26787" s="146"/>
      <c r="P26787" s="146"/>
      <c r="Q26787" s="146"/>
      <c r="R26787" s="34"/>
      <c r="S26787" s="35"/>
      <c r="T26787" s="147"/>
    </row>
    <row r="26788">
      <c r="A26788" s="147"/>
      <c r="B26788" s="64"/>
      <c r="C26788" s="147" t="s">
        <v>217</v>
      </c>
      <c r="E26788" s="161"/>
      <c r="F26788" s="162"/>
      <c r="G26788" s="147"/>
      <c r="H26788" s="146"/>
      <c r="J26788" s="146"/>
      <c r="L26788" s="150"/>
      <c r="N26788" s="163"/>
      <c r="O26788" s="146"/>
      <c r="P26788" s="146"/>
      <c r="Q26788" s="146"/>
      <c r="R26788" s="34"/>
      <c r="S26788" s="35"/>
      <c r="T26788" s="147"/>
    </row>
    <row r="26789">
      <c r="A26789" s="147"/>
      <c r="B26789" s="64"/>
      <c r="C26789" s="147" t="s">
        <v>217</v>
      </c>
      <c r="E26789" s="161"/>
      <c r="F26789" s="162"/>
      <c r="G26789" s="147"/>
      <c r="H26789" s="146"/>
      <c r="J26789" s="146"/>
      <c r="L26789" s="150"/>
      <c r="N26789" s="163"/>
      <c r="O26789" s="146"/>
      <c r="P26789" s="146"/>
      <c r="Q26789" s="146"/>
      <c r="R26789" s="34"/>
      <c r="S26789" s="35"/>
      <c r="T26789" s="147"/>
    </row>
    <row r="26790">
      <c r="A26790" s="147"/>
      <c r="B26790" s="64"/>
      <c r="C26790" s="147" t="s">
        <v>217</v>
      </c>
      <c r="E26790" s="161"/>
      <c r="F26790" s="162"/>
      <c r="G26790" s="147"/>
      <c r="H26790" s="146"/>
      <c r="J26790" s="146"/>
      <c r="L26790" s="150"/>
      <c r="N26790" s="163"/>
      <c r="O26790" s="146"/>
      <c r="P26790" s="146"/>
      <c r="Q26790" s="146"/>
      <c r="R26790" s="34"/>
      <c r="S26790" s="35"/>
      <c r="T26790" s="147"/>
    </row>
    <row r="26791">
      <c r="A26791" s="147"/>
      <c r="B26791" s="64"/>
      <c r="C26791" s="147" t="s">
        <v>217</v>
      </c>
      <c r="E26791" s="161"/>
      <c r="F26791" s="162"/>
      <c r="G26791" s="147"/>
      <c r="H26791" s="146"/>
      <c r="J26791" s="146"/>
      <c r="L26791" s="150"/>
      <c r="N26791" s="163"/>
      <c r="O26791" s="146"/>
      <c r="P26791" s="146"/>
      <c r="Q26791" s="146"/>
      <c r="R26791" s="34"/>
      <c r="S26791" s="35"/>
      <c r="T26791" s="147"/>
    </row>
    <row r="26792">
      <c r="A26792" s="147"/>
      <c r="B26792" s="64"/>
      <c r="C26792" s="147" t="s">
        <v>217</v>
      </c>
      <c r="E26792" s="161"/>
      <c r="F26792" s="162"/>
      <c r="G26792" s="147"/>
      <c r="H26792" s="146"/>
      <c r="J26792" s="146"/>
      <c r="L26792" s="150"/>
      <c r="N26792" s="163"/>
      <c r="O26792" s="146"/>
      <c r="P26792" s="146"/>
      <c r="Q26792" s="146"/>
      <c r="R26792" s="34"/>
      <c r="S26792" s="35"/>
      <c r="T26792" s="147"/>
    </row>
    <row r="26793">
      <c r="A26793" s="147"/>
      <c r="B26793" s="64"/>
      <c r="C26793" s="147" t="s">
        <v>217</v>
      </c>
      <c r="E26793" s="161"/>
      <c r="F26793" s="162"/>
      <c r="G26793" s="147"/>
      <c r="H26793" s="146"/>
      <c r="J26793" s="146"/>
      <c r="L26793" s="150"/>
      <c r="N26793" s="163"/>
      <c r="O26793" s="146"/>
      <c r="P26793" s="146"/>
      <c r="Q26793" s="146"/>
      <c r="R26793" s="34"/>
      <c r="S26793" s="35"/>
      <c r="T26793" s="147"/>
    </row>
    <row r="26794">
      <c r="A26794" s="147"/>
      <c r="B26794" s="64"/>
      <c r="C26794" s="147" t="s">
        <v>217</v>
      </c>
      <c r="E26794" s="161"/>
      <c r="F26794" s="162"/>
      <c r="G26794" s="147"/>
      <c r="H26794" s="146"/>
      <c r="J26794" s="146"/>
      <c r="L26794" s="150"/>
      <c r="N26794" s="163"/>
      <c r="O26794" s="146"/>
      <c r="P26794" s="146"/>
      <c r="Q26794" s="146"/>
      <c r="R26794" s="34"/>
      <c r="S26794" s="35"/>
      <c r="T26794" s="147"/>
    </row>
    <row r="26795">
      <c r="A26795" s="147"/>
      <c r="B26795" s="64"/>
      <c r="C26795" s="147" t="s">
        <v>217</v>
      </c>
      <c r="E26795" s="161"/>
      <c r="F26795" s="162"/>
      <c r="G26795" s="147"/>
      <c r="H26795" s="146"/>
      <c r="J26795" s="146"/>
      <c r="L26795" s="150"/>
      <c r="N26795" s="163"/>
      <c r="O26795" s="146"/>
      <c r="P26795" s="146"/>
      <c r="Q26795" s="146"/>
      <c r="R26795" s="34"/>
      <c r="S26795" s="35"/>
      <c r="T26795" s="147"/>
    </row>
    <row r="26796">
      <c r="A26796" s="147"/>
      <c r="B26796" s="64"/>
      <c r="C26796" s="147" t="s">
        <v>217</v>
      </c>
      <c r="E26796" s="161"/>
      <c r="F26796" s="162"/>
      <c r="G26796" s="147"/>
      <c r="H26796" s="146"/>
      <c r="J26796" s="146"/>
      <c r="L26796" s="150"/>
      <c r="N26796" s="163"/>
      <c r="O26796" s="146"/>
      <c r="P26796" s="146"/>
      <c r="Q26796" s="146"/>
      <c r="R26796" s="34"/>
      <c r="S26796" s="35"/>
      <c r="T26796" s="147"/>
    </row>
    <row r="26797">
      <c r="A26797" s="147"/>
      <c r="B26797" s="64"/>
      <c r="C26797" s="147" t="s">
        <v>217</v>
      </c>
      <c r="E26797" s="161"/>
      <c r="F26797" s="162"/>
      <c r="G26797" s="147"/>
      <c r="H26797" s="146"/>
      <c r="J26797" s="146"/>
      <c r="L26797" s="150"/>
      <c r="N26797" s="163"/>
      <c r="O26797" s="146"/>
      <c r="P26797" s="146"/>
      <c r="Q26797" s="146"/>
      <c r="R26797" s="34"/>
      <c r="S26797" s="35"/>
      <c r="T26797" s="147"/>
    </row>
    <row r="26798">
      <c r="A26798" s="147"/>
      <c r="B26798" s="64"/>
      <c r="C26798" s="147" t="s">
        <v>217</v>
      </c>
      <c r="E26798" s="161"/>
      <c r="F26798" s="162"/>
      <c r="G26798" s="147"/>
      <c r="H26798" s="146"/>
      <c r="J26798" s="146"/>
      <c r="L26798" s="150"/>
      <c r="N26798" s="163"/>
      <c r="O26798" s="146"/>
      <c r="P26798" s="146"/>
      <c r="Q26798" s="146"/>
      <c r="R26798" s="34"/>
      <c r="S26798" s="35"/>
      <c r="T26798" s="147"/>
    </row>
    <row r="26799">
      <c r="A26799" s="147"/>
      <c r="B26799" s="64"/>
      <c r="C26799" s="147" t="s">
        <v>217</v>
      </c>
      <c r="E26799" s="161"/>
      <c r="F26799" s="162"/>
      <c r="G26799" s="147"/>
      <c r="H26799" s="146"/>
      <c r="J26799" s="146"/>
      <c r="L26799" s="150"/>
      <c r="N26799" s="163"/>
      <c r="O26799" s="146"/>
      <c r="P26799" s="146"/>
      <c r="Q26799" s="146"/>
      <c r="R26799" s="34"/>
      <c r="S26799" s="35"/>
      <c r="T26799" s="147"/>
    </row>
    <row r="26800">
      <c r="A26800" s="147"/>
      <c r="B26800" s="64"/>
      <c r="C26800" s="147" t="s">
        <v>217</v>
      </c>
      <c r="E26800" s="161"/>
      <c r="F26800" s="162"/>
      <c r="G26800" s="147"/>
      <c r="H26800" s="146"/>
      <c r="J26800" s="146"/>
      <c r="L26800" s="150"/>
      <c r="N26800" s="163"/>
      <c r="O26800" s="146"/>
      <c r="P26800" s="146"/>
      <c r="Q26800" s="146"/>
      <c r="R26800" s="34"/>
      <c r="S26800" s="35"/>
      <c r="T26800" s="147"/>
    </row>
    <row r="26801">
      <c r="A26801" s="147"/>
      <c r="B26801" s="64"/>
      <c r="C26801" s="147" t="s">
        <v>217</v>
      </c>
      <c r="E26801" s="161"/>
      <c r="F26801" s="162"/>
      <c r="G26801" s="147"/>
      <c r="H26801" s="146"/>
      <c r="J26801" s="146"/>
      <c r="L26801" s="150"/>
      <c r="N26801" s="163"/>
      <c r="O26801" s="146"/>
      <c r="P26801" s="146"/>
      <c r="Q26801" s="146"/>
      <c r="R26801" s="34"/>
      <c r="S26801" s="35"/>
      <c r="T26801" s="147"/>
    </row>
    <row r="26802">
      <c r="A26802" s="147"/>
      <c r="B26802" s="64"/>
      <c r="C26802" s="147" t="s">
        <v>217</v>
      </c>
      <c r="E26802" s="161"/>
      <c r="F26802" s="162"/>
      <c r="G26802" s="147"/>
      <c r="H26802" s="146"/>
      <c r="J26802" s="146"/>
      <c r="L26802" s="150"/>
      <c r="N26802" s="163"/>
      <c r="O26802" s="146"/>
      <c r="P26802" s="146"/>
      <c r="Q26802" s="146"/>
      <c r="R26802" s="34"/>
      <c r="S26802" s="35"/>
      <c r="T26802" s="147"/>
    </row>
    <row r="26803">
      <c r="A26803" s="147"/>
      <c r="B26803" s="64"/>
      <c r="C26803" s="147" t="s">
        <v>217</v>
      </c>
      <c r="E26803" s="161"/>
      <c r="F26803" s="162"/>
      <c r="G26803" s="147"/>
      <c r="H26803" s="146"/>
      <c r="J26803" s="146"/>
      <c r="L26803" s="150"/>
      <c r="N26803" s="163"/>
      <c r="O26803" s="146"/>
      <c r="P26803" s="146"/>
      <c r="Q26803" s="146"/>
      <c r="R26803" s="34"/>
      <c r="S26803" s="35"/>
      <c r="T26803" s="147"/>
    </row>
    <row r="26804">
      <c r="A26804" s="147"/>
      <c r="B26804" s="64"/>
      <c r="C26804" s="147" t="s">
        <v>217</v>
      </c>
      <c r="E26804" s="161"/>
      <c r="F26804" s="162"/>
      <c r="G26804" s="147"/>
      <c r="H26804" s="146"/>
      <c r="J26804" s="146"/>
      <c r="L26804" s="150"/>
      <c r="N26804" s="163"/>
      <c r="O26804" s="146"/>
      <c r="P26804" s="146"/>
      <c r="Q26804" s="146"/>
      <c r="R26804" s="34"/>
      <c r="S26804" s="35"/>
      <c r="T26804" s="147"/>
    </row>
    <row r="26805">
      <c r="A26805" s="147"/>
      <c r="B26805" s="64"/>
      <c r="C26805" s="147" t="s">
        <v>217</v>
      </c>
      <c r="E26805" s="161"/>
      <c r="F26805" s="162"/>
      <c r="G26805" s="147"/>
      <c r="H26805" s="146"/>
      <c r="J26805" s="146"/>
      <c r="L26805" s="150"/>
      <c r="N26805" s="163"/>
      <c r="O26805" s="146"/>
      <c r="P26805" s="146"/>
      <c r="Q26805" s="146"/>
      <c r="R26805" s="34"/>
      <c r="S26805" s="35"/>
      <c r="T26805" s="147"/>
    </row>
    <row r="26806">
      <c r="A26806" s="147"/>
      <c r="B26806" s="64"/>
      <c r="C26806" s="147" t="s">
        <v>217</v>
      </c>
      <c r="E26806" s="161"/>
      <c r="F26806" s="162"/>
      <c r="G26806" s="147"/>
      <c r="H26806" s="146"/>
      <c r="J26806" s="146"/>
      <c r="L26806" s="150"/>
      <c r="N26806" s="163"/>
      <c r="O26806" s="146"/>
      <c r="P26806" s="146"/>
      <c r="Q26806" s="146"/>
      <c r="R26806" s="34"/>
      <c r="S26806" s="35"/>
      <c r="T26806" s="147"/>
    </row>
    <row r="26807">
      <c r="A26807" s="147"/>
      <c r="B26807" s="64"/>
      <c r="C26807" s="147" t="s">
        <v>217</v>
      </c>
      <c r="E26807" s="161"/>
      <c r="F26807" s="162"/>
      <c r="G26807" s="147"/>
      <c r="H26807" s="146"/>
      <c r="J26807" s="146"/>
      <c r="L26807" s="150"/>
      <c r="N26807" s="163"/>
      <c r="O26807" s="146"/>
      <c r="P26807" s="146"/>
      <c r="Q26807" s="146"/>
      <c r="R26807" s="34"/>
      <c r="S26807" s="35"/>
      <c r="T26807" s="147"/>
    </row>
    <row r="26808">
      <c r="A26808" s="147"/>
      <c r="B26808" s="64"/>
      <c r="C26808" s="147" t="s">
        <v>217</v>
      </c>
      <c r="E26808" s="161"/>
      <c r="F26808" s="162"/>
      <c r="G26808" s="147"/>
      <c r="H26808" s="146"/>
      <c r="J26808" s="146"/>
      <c r="L26808" s="150"/>
      <c r="N26808" s="163"/>
      <c r="O26808" s="146"/>
      <c r="P26808" s="146"/>
      <c r="Q26808" s="146"/>
      <c r="R26808" s="34"/>
      <c r="S26808" s="35"/>
      <c r="T26808" s="147"/>
    </row>
    <row r="26809">
      <c r="A26809" s="147"/>
      <c r="B26809" s="64"/>
      <c r="C26809" s="147" t="s">
        <v>217</v>
      </c>
      <c r="E26809" s="161"/>
      <c r="F26809" s="162"/>
      <c r="G26809" s="147"/>
      <c r="H26809" s="146"/>
      <c r="J26809" s="146"/>
      <c r="L26809" s="150"/>
      <c r="N26809" s="163"/>
      <c r="O26809" s="146"/>
      <c r="P26809" s="146"/>
      <c r="Q26809" s="146"/>
      <c r="R26809" s="34"/>
      <c r="S26809" s="35"/>
      <c r="T26809" s="147"/>
    </row>
    <row r="26810">
      <c r="A26810" s="147"/>
      <c r="B26810" s="64"/>
      <c r="C26810" s="147" t="s">
        <v>217</v>
      </c>
      <c r="E26810" s="161"/>
      <c r="F26810" s="162"/>
      <c r="G26810" s="147"/>
      <c r="H26810" s="146"/>
      <c r="J26810" s="146"/>
      <c r="L26810" s="150"/>
      <c r="N26810" s="163"/>
      <c r="O26810" s="146"/>
      <c r="P26810" s="146"/>
      <c r="Q26810" s="146"/>
      <c r="R26810" s="34"/>
      <c r="S26810" s="35"/>
      <c r="T26810" s="147"/>
    </row>
    <row r="26811">
      <c r="A26811" s="147"/>
      <c r="B26811" s="64"/>
      <c r="C26811" s="147" t="s">
        <v>217</v>
      </c>
      <c r="E26811" s="161"/>
      <c r="F26811" s="162"/>
      <c r="G26811" s="147"/>
      <c r="H26811" s="146"/>
      <c r="J26811" s="146"/>
      <c r="L26811" s="150"/>
      <c r="N26811" s="163"/>
      <c r="O26811" s="146"/>
      <c r="P26811" s="146"/>
      <c r="Q26811" s="146"/>
      <c r="R26811" s="34"/>
      <c r="S26811" s="35"/>
      <c r="T26811" s="147"/>
    </row>
    <row r="26812">
      <c r="A26812" s="147"/>
      <c r="B26812" s="64"/>
      <c r="C26812" s="147" t="s">
        <v>217</v>
      </c>
      <c r="E26812" s="161"/>
      <c r="F26812" s="162"/>
      <c r="G26812" s="147"/>
      <c r="H26812" s="146"/>
      <c r="J26812" s="146"/>
      <c r="L26812" s="150"/>
      <c r="N26812" s="163"/>
      <c r="O26812" s="146"/>
      <c r="P26812" s="146"/>
      <c r="Q26812" s="146"/>
      <c r="R26812" s="34"/>
      <c r="S26812" s="35"/>
      <c r="T26812" s="147"/>
    </row>
    <row r="26813">
      <c r="A26813" s="147"/>
      <c r="B26813" s="64"/>
      <c r="C26813" s="147" t="s">
        <v>217</v>
      </c>
      <c r="E26813" s="161"/>
      <c r="F26813" s="162"/>
      <c r="G26813" s="147"/>
      <c r="H26813" s="146"/>
      <c r="J26813" s="146"/>
      <c r="L26813" s="150"/>
      <c r="N26813" s="163"/>
      <c r="O26813" s="146"/>
      <c r="P26813" s="146"/>
      <c r="Q26813" s="146"/>
      <c r="R26813" s="34"/>
      <c r="S26813" s="35"/>
      <c r="T26813" s="147"/>
    </row>
    <row r="26814">
      <c r="A26814" s="147"/>
      <c r="B26814" s="64"/>
      <c r="C26814" s="147" t="s">
        <v>217</v>
      </c>
      <c r="E26814" s="161"/>
      <c r="F26814" s="162"/>
      <c r="G26814" s="147"/>
      <c r="H26814" s="146"/>
      <c r="J26814" s="146"/>
      <c r="L26814" s="150"/>
      <c r="N26814" s="163"/>
      <c r="O26814" s="146"/>
      <c r="P26814" s="146"/>
      <c r="Q26814" s="146"/>
      <c r="R26814" s="34"/>
      <c r="S26814" s="35"/>
      <c r="T26814" s="147"/>
    </row>
    <row r="26815">
      <c r="A26815" s="147"/>
      <c r="B26815" s="64"/>
      <c r="C26815" s="147" t="s">
        <v>217</v>
      </c>
      <c r="E26815" s="161"/>
      <c r="F26815" s="162"/>
      <c r="G26815" s="147"/>
      <c r="H26815" s="146"/>
      <c r="J26815" s="146"/>
      <c r="L26815" s="150"/>
      <c r="N26815" s="163"/>
      <c r="O26815" s="146"/>
      <c r="P26815" s="146"/>
      <c r="Q26815" s="146"/>
      <c r="R26815" s="34"/>
      <c r="S26815" s="35"/>
      <c r="T26815" s="147"/>
    </row>
    <row r="26816">
      <c r="A26816" s="147"/>
      <c r="B26816" s="64"/>
      <c r="C26816" s="147" t="s">
        <v>217</v>
      </c>
      <c r="E26816" s="161"/>
      <c r="F26816" s="162"/>
      <c r="G26816" s="147"/>
      <c r="H26816" s="146"/>
      <c r="J26816" s="146"/>
      <c r="L26816" s="150"/>
      <c r="N26816" s="163"/>
      <c r="O26816" s="146"/>
      <c r="P26816" s="146"/>
      <c r="Q26816" s="146"/>
      <c r="R26816" s="34"/>
      <c r="S26816" s="35"/>
      <c r="T26816" s="147"/>
    </row>
    <row r="26817">
      <c r="A26817" s="147"/>
      <c r="B26817" s="64"/>
      <c r="C26817" s="147" t="s">
        <v>217</v>
      </c>
      <c r="E26817" s="161"/>
      <c r="F26817" s="162"/>
      <c r="G26817" s="147"/>
      <c r="H26817" s="146"/>
      <c r="J26817" s="146"/>
      <c r="L26817" s="150"/>
      <c r="N26817" s="163"/>
      <c r="O26817" s="146"/>
      <c r="P26817" s="146"/>
      <c r="Q26817" s="146"/>
      <c r="R26817" s="34"/>
      <c r="S26817" s="35"/>
      <c r="T26817" s="147"/>
    </row>
    <row r="26818">
      <c r="A26818" s="147"/>
      <c r="B26818" s="64"/>
      <c r="C26818" s="147" t="s">
        <v>217</v>
      </c>
      <c r="E26818" s="161"/>
      <c r="F26818" s="162"/>
      <c r="G26818" s="147"/>
      <c r="H26818" s="146"/>
      <c r="J26818" s="146"/>
      <c r="L26818" s="150"/>
      <c r="N26818" s="163"/>
      <c r="O26818" s="146"/>
      <c r="P26818" s="146"/>
      <c r="Q26818" s="146"/>
      <c r="R26818" s="34"/>
      <c r="S26818" s="35"/>
      <c r="T26818" s="147"/>
    </row>
    <row r="26819">
      <c r="A26819" s="147"/>
      <c r="B26819" s="64"/>
      <c r="C26819" s="147" t="s">
        <v>217</v>
      </c>
      <c r="E26819" s="161"/>
      <c r="F26819" s="162"/>
      <c r="G26819" s="147"/>
      <c r="H26819" s="146"/>
      <c r="J26819" s="146"/>
      <c r="L26819" s="150"/>
      <c r="N26819" s="163"/>
      <c r="O26819" s="146"/>
      <c r="P26819" s="146"/>
      <c r="Q26819" s="146"/>
      <c r="R26819" s="34"/>
      <c r="S26819" s="35"/>
      <c r="T26819" s="147"/>
    </row>
    <row r="26820">
      <c r="A26820" s="147"/>
      <c r="B26820" s="64"/>
      <c r="C26820" s="147" t="s">
        <v>217</v>
      </c>
      <c r="E26820" s="161"/>
      <c r="F26820" s="162"/>
      <c r="G26820" s="147"/>
      <c r="H26820" s="146"/>
      <c r="J26820" s="146"/>
      <c r="L26820" s="150"/>
      <c r="N26820" s="163"/>
      <c r="O26820" s="146"/>
      <c r="P26820" s="146"/>
      <c r="Q26820" s="146"/>
      <c r="R26820" s="34"/>
      <c r="S26820" s="35"/>
      <c r="T26820" s="147"/>
    </row>
    <row r="26821">
      <c r="A26821" s="147"/>
      <c r="B26821" s="64"/>
      <c r="C26821" s="147" t="s">
        <v>217</v>
      </c>
      <c r="E26821" s="161"/>
      <c r="F26821" s="162"/>
      <c r="G26821" s="147"/>
      <c r="H26821" s="146"/>
      <c r="J26821" s="146"/>
      <c r="L26821" s="150"/>
      <c r="N26821" s="163"/>
      <c r="O26821" s="146"/>
      <c r="P26821" s="146"/>
      <c r="Q26821" s="146"/>
      <c r="R26821" s="34"/>
      <c r="S26821" s="35"/>
      <c r="T26821" s="147"/>
    </row>
    <row r="26822">
      <c r="A26822" s="147"/>
      <c r="B26822" s="64"/>
      <c r="C26822" s="147" t="s">
        <v>217</v>
      </c>
      <c r="E26822" s="161"/>
      <c r="F26822" s="162"/>
      <c r="G26822" s="147"/>
      <c r="H26822" s="146"/>
      <c r="J26822" s="146"/>
      <c r="L26822" s="150"/>
      <c r="N26822" s="163"/>
      <c r="O26822" s="146"/>
      <c r="P26822" s="146"/>
      <c r="Q26822" s="146"/>
      <c r="R26822" s="34"/>
      <c r="S26822" s="35"/>
      <c r="T26822" s="147"/>
    </row>
    <row r="26823">
      <c r="A26823" s="147"/>
      <c r="B26823" s="64"/>
      <c r="C26823" s="147" t="s">
        <v>217</v>
      </c>
      <c r="E26823" s="161"/>
      <c r="F26823" s="162"/>
      <c r="G26823" s="147"/>
      <c r="H26823" s="146"/>
      <c r="J26823" s="146"/>
      <c r="L26823" s="150"/>
      <c r="N26823" s="163"/>
      <c r="O26823" s="146"/>
      <c r="P26823" s="146"/>
      <c r="Q26823" s="146"/>
      <c r="R26823" s="34"/>
      <c r="S26823" s="35"/>
      <c r="T26823" s="147"/>
    </row>
    <row r="26824">
      <c r="A26824" s="147"/>
      <c r="B26824" s="64"/>
      <c r="C26824" s="147" t="s">
        <v>217</v>
      </c>
      <c r="E26824" s="161"/>
      <c r="F26824" s="162"/>
      <c r="G26824" s="147"/>
      <c r="H26824" s="146"/>
      <c r="J26824" s="146"/>
      <c r="L26824" s="150"/>
      <c r="N26824" s="163"/>
      <c r="O26824" s="146"/>
      <c r="P26824" s="146"/>
      <c r="Q26824" s="146"/>
      <c r="R26824" s="34"/>
      <c r="S26824" s="35"/>
      <c r="T26824" s="147"/>
    </row>
    <row r="26825">
      <c r="A26825" s="147"/>
      <c r="B26825" s="64"/>
      <c r="C26825" s="147" t="s">
        <v>217</v>
      </c>
      <c r="E26825" s="161"/>
      <c r="F26825" s="162"/>
      <c r="G26825" s="147"/>
      <c r="H26825" s="146"/>
      <c r="J26825" s="146"/>
      <c r="L26825" s="150"/>
      <c r="N26825" s="163"/>
      <c r="O26825" s="146"/>
      <c r="P26825" s="146"/>
      <c r="Q26825" s="146"/>
      <c r="R26825" s="34"/>
      <c r="S26825" s="35"/>
      <c r="T26825" s="147"/>
    </row>
    <row r="26826">
      <c r="A26826" s="147"/>
      <c r="B26826" s="64"/>
      <c r="C26826" s="147" t="s">
        <v>217</v>
      </c>
      <c r="E26826" s="161"/>
      <c r="F26826" s="162"/>
      <c r="G26826" s="147"/>
      <c r="H26826" s="146"/>
      <c r="J26826" s="146"/>
      <c r="L26826" s="150"/>
      <c r="N26826" s="163"/>
      <c r="O26826" s="146"/>
      <c r="P26826" s="146"/>
      <c r="Q26826" s="146"/>
      <c r="R26826" s="34"/>
      <c r="S26826" s="35"/>
      <c r="T26826" s="147"/>
    </row>
    <row r="26827">
      <c r="A26827" s="147"/>
      <c r="B26827" s="64"/>
      <c r="C26827" s="147" t="s">
        <v>217</v>
      </c>
      <c r="E26827" s="161"/>
      <c r="F26827" s="162"/>
      <c r="G26827" s="147"/>
      <c r="H26827" s="146"/>
      <c r="J26827" s="146"/>
      <c r="L26827" s="150"/>
      <c r="N26827" s="163"/>
      <c r="O26827" s="146"/>
      <c r="P26827" s="146"/>
      <c r="Q26827" s="146"/>
      <c r="R26827" s="34"/>
      <c r="S26827" s="35"/>
      <c r="T26827" s="147"/>
    </row>
    <row r="26828">
      <c r="A26828" s="147"/>
      <c r="B26828" s="64"/>
      <c r="C26828" s="147" t="s">
        <v>217</v>
      </c>
      <c r="E26828" s="161"/>
      <c r="F26828" s="162"/>
      <c r="G26828" s="147"/>
      <c r="H26828" s="146"/>
      <c r="J26828" s="146"/>
      <c r="L26828" s="150"/>
      <c r="N26828" s="163"/>
      <c r="O26828" s="146"/>
      <c r="P26828" s="146"/>
      <c r="Q26828" s="146"/>
      <c r="R26828" s="34"/>
      <c r="S26828" s="35"/>
      <c r="T26828" s="147"/>
    </row>
    <row r="26829">
      <c r="A26829" s="147"/>
      <c r="B26829" s="64"/>
      <c r="C26829" s="147" t="s">
        <v>217</v>
      </c>
      <c r="E26829" s="161"/>
      <c r="F26829" s="162"/>
      <c r="G26829" s="147"/>
      <c r="H26829" s="146"/>
      <c r="J26829" s="146"/>
      <c r="L26829" s="150"/>
      <c r="N26829" s="163"/>
      <c r="O26829" s="146"/>
      <c r="P26829" s="146"/>
      <c r="Q26829" s="146"/>
      <c r="R26829" s="34"/>
      <c r="S26829" s="35"/>
      <c r="T26829" s="147"/>
    </row>
    <row r="26830">
      <c r="A26830" s="147"/>
      <c r="B26830" s="64"/>
      <c r="C26830" s="147" t="s">
        <v>217</v>
      </c>
      <c r="E26830" s="161"/>
      <c r="F26830" s="162"/>
      <c r="G26830" s="147"/>
      <c r="H26830" s="146"/>
      <c r="J26830" s="146"/>
      <c r="L26830" s="150"/>
      <c r="N26830" s="163"/>
      <c r="O26830" s="146"/>
      <c r="P26830" s="146"/>
      <c r="Q26830" s="146"/>
      <c r="R26830" s="34"/>
      <c r="S26830" s="35"/>
      <c r="T26830" s="147"/>
    </row>
    <row r="26831">
      <c r="A26831" s="147"/>
      <c r="B26831" s="64"/>
      <c r="C26831" s="147" t="s">
        <v>217</v>
      </c>
      <c r="E26831" s="161"/>
      <c r="F26831" s="162"/>
      <c r="G26831" s="147"/>
      <c r="H26831" s="146"/>
      <c r="J26831" s="146"/>
      <c r="L26831" s="150"/>
      <c r="N26831" s="163"/>
      <c r="O26831" s="146"/>
      <c r="P26831" s="146"/>
      <c r="Q26831" s="146"/>
      <c r="R26831" s="34"/>
      <c r="S26831" s="35"/>
      <c r="T26831" s="147"/>
    </row>
    <row r="26832">
      <c r="A26832" s="147"/>
      <c r="B26832" s="64"/>
      <c r="C26832" s="147" t="s">
        <v>217</v>
      </c>
      <c r="E26832" s="161"/>
      <c r="F26832" s="162"/>
      <c r="G26832" s="147"/>
      <c r="H26832" s="146"/>
      <c r="J26832" s="146"/>
      <c r="L26832" s="150"/>
      <c r="N26832" s="163"/>
      <c r="O26832" s="146"/>
      <c r="P26832" s="146"/>
      <c r="Q26832" s="146"/>
      <c r="R26832" s="34"/>
      <c r="S26832" s="35"/>
      <c r="T26832" s="147"/>
    </row>
    <row r="26833">
      <c r="A26833" s="147"/>
      <c r="B26833" s="64"/>
      <c r="C26833" s="147" t="s">
        <v>217</v>
      </c>
      <c r="E26833" s="161"/>
      <c r="F26833" s="162"/>
      <c r="G26833" s="147"/>
      <c r="H26833" s="146"/>
      <c r="J26833" s="146"/>
      <c r="L26833" s="150"/>
      <c r="N26833" s="163"/>
      <c r="O26833" s="146"/>
      <c r="P26833" s="146"/>
      <c r="Q26833" s="146"/>
      <c r="R26833" s="34"/>
      <c r="S26833" s="35"/>
      <c r="T26833" s="147"/>
    </row>
    <row r="26834">
      <c r="A26834" s="147"/>
      <c r="B26834" s="64"/>
      <c r="C26834" s="147" t="s">
        <v>217</v>
      </c>
      <c r="E26834" s="161"/>
      <c r="F26834" s="162"/>
      <c r="G26834" s="147"/>
      <c r="H26834" s="146"/>
      <c r="J26834" s="146"/>
      <c r="L26834" s="150"/>
      <c r="N26834" s="163"/>
      <c r="O26834" s="146"/>
      <c r="P26834" s="146"/>
      <c r="Q26834" s="146"/>
      <c r="R26834" s="34"/>
      <c r="S26834" s="35"/>
      <c r="T26834" s="147"/>
    </row>
    <row r="26835">
      <c r="A26835" s="147"/>
      <c r="B26835" s="64"/>
      <c r="C26835" s="147" t="s">
        <v>217</v>
      </c>
      <c r="E26835" s="161"/>
      <c r="F26835" s="162"/>
      <c r="G26835" s="147"/>
      <c r="H26835" s="146"/>
      <c r="J26835" s="146"/>
      <c r="L26835" s="150"/>
      <c r="N26835" s="163"/>
      <c r="O26835" s="146"/>
      <c r="P26835" s="146"/>
      <c r="Q26835" s="146"/>
      <c r="R26835" s="34"/>
      <c r="S26835" s="35"/>
      <c r="T26835" s="147"/>
    </row>
    <row r="26836">
      <c r="A26836" s="147"/>
      <c r="B26836" s="64"/>
      <c r="C26836" s="147" t="s">
        <v>217</v>
      </c>
      <c r="E26836" s="161"/>
      <c r="F26836" s="162"/>
      <c r="G26836" s="147"/>
      <c r="H26836" s="146"/>
      <c r="J26836" s="146"/>
      <c r="L26836" s="150"/>
      <c r="N26836" s="163"/>
      <c r="O26836" s="146"/>
      <c r="P26836" s="146"/>
      <c r="Q26836" s="146"/>
      <c r="R26836" s="34"/>
      <c r="S26836" s="35"/>
      <c r="T26836" s="147"/>
    </row>
    <row r="26837">
      <c r="A26837" s="147"/>
      <c r="B26837" s="64"/>
      <c r="C26837" s="147" t="s">
        <v>217</v>
      </c>
      <c r="E26837" s="161"/>
      <c r="F26837" s="162"/>
      <c r="G26837" s="147"/>
      <c r="H26837" s="146"/>
      <c r="J26837" s="146"/>
      <c r="L26837" s="150"/>
      <c r="N26837" s="163"/>
      <c r="O26837" s="146"/>
      <c r="P26837" s="146"/>
      <c r="Q26837" s="146"/>
      <c r="R26837" s="34"/>
      <c r="S26837" s="35"/>
      <c r="T26837" s="147"/>
    </row>
    <row r="26838">
      <c r="A26838" s="147"/>
      <c r="B26838" s="64"/>
      <c r="C26838" s="147" t="s">
        <v>217</v>
      </c>
      <c r="E26838" s="161"/>
      <c r="F26838" s="162"/>
      <c r="G26838" s="147"/>
      <c r="H26838" s="146"/>
      <c r="J26838" s="146"/>
      <c r="L26838" s="150"/>
      <c r="N26838" s="163"/>
      <c r="O26838" s="146"/>
      <c r="P26838" s="146"/>
      <c r="Q26838" s="146"/>
      <c r="R26838" s="34"/>
      <c r="S26838" s="35"/>
      <c r="T26838" s="147"/>
    </row>
    <row r="26839">
      <c r="A26839" s="147"/>
      <c r="B26839" s="64"/>
      <c r="C26839" s="147" t="s">
        <v>217</v>
      </c>
      <c r="E26839" s="161"/>
      <c r="F26839" s="162"/>
      <c r="G26839" s="147"/>
      <c r="H26839" s="146"/>
      <c r="J26839" s="146"/>
      <c r="L26839" s="150"/>
      <c r="N26839" s="163"/>
      <c r="O26839" s="146"/>
      <c r="P26839" s="146"/>
      <c r="Q26839" s="146"/>
      <c r="R26839" s="34"/>
      <c r="S26839" s="35"/>
      <c r="T26839" s="147"/>
    </row>
    <row r="26840">
      <c r="A26840" s="147"/>
      <c r="B26840" s="64"/>
      <c r="C26840" s="147" t="s">
        <v>217</v>
      </c>
      <c r="E26840" s="161"/>
      <c r="F26840" s="162"/>
      <c r="G26840" s="147"/>
      <c r="H26840" s="146"/>
      <c r="J26840" s="146"/>
      <c r="L26840" s="150"/>
      <c r="N26840" s="163"/>
      <c r="O26840" s="146"/>
      <c r="P26840" s="146"/>
      <c r="Q26840" s="146"/>
      <c r="R26840" s="34"/>
      <c r="S26840" s="35"/>
      <c r="T26840" s="147"/>
    </row>
    <row r="26841">
      <c r="A26841" s="147"/>
      <c r="B26841" s="64"/>
      <c r="C26841" s="147" t="s">
        <v>217</v>
      </c>
      <c r="E26841" s="161"/>
      <c r="F26841" s="162"/>
      <c r="G26841" s="147"/>
      <c r="H26841" s="146"/>
      <c r="J26841" s="146"/>
      <c r="L26841" s="150"/>
      <c r="N26841" s="163"/>
      <c r="O26841" s="146"/>
      <c r="P26841" s="146"/>
      <c r="Q26841" s="146"/>
      <c r="R26841" s="34"/>
      <c r="S26841" s="35"/>
      <c r="T26841" s="147"/>
    </row>
    <row r="26842">
      <c r="A26842" s="147"/>
      <c r="B26842" s="64"/>
      <c r="C26842" s="147" t="s">
        <v>217</v>
      </c>
      <c r="E26842" s="161"/>
      <c r="F26842" s="162"/>
      <c r="G26842" s="147"/>
      <c r="H26842" s="146"/>
      <c r="J26842" s="146"/>
      <c r="L26842" s="150"/>
      <c r="N26842" s="163"/>
      <c r="O26842" s="146"/>
      <c r="P26842" s="146"/>
      <c r="Q26842" s="146"/>
      <c r="R26842" s="34"/>
      <c r="S26842" s="35"/>
      <c r="T26842" s="147"/>
    </row>
    <row r="26843">
      <c r="A26843" s="147"/>
      <c r="B26843" s="64"/>
      <c r="C26843" s="147" t="s">
        <v>217</v>
      </c>
      <c r="E26843" s="161"/>
      <c r="F26843" s="162"/>
      <c r="G26843" s="147"/>
      <c r="H26843" s="146"/>
      <c r="J26843" s="146"/>
      <c r="L26843" s="150"/>
      <c r="N26843" s="163"/>
      <c r="O26843" s="146"/>
      <c r="P26843" s="146"/>
      <c r="Q26843" s="146"/>
      <c r="R26843" s="34"/>
      <c r="S26843" s="35"/>
      <c r="T26843" s="147"/>
    </row>
    <row r="26844">
      <c r="A26844" s="147"/>
      <c r="B26844" s="64"/>
      <c r="C26844" s="147" t="s">
        <v>217</v>
      </c>
      <c r="E26844" s="161"/>
      <c r="F26844" s="162"/>
      <c r="G26844" s="147"/>
      <c r="H26844" s="146"/>
      <c r="J26844" s="146"/>
      <c r="L26844" s="150"/>
      <c r="N26844" s="163"/>
      <c r="O26844" s="146"/>
      <c r="P26844" s="146"/>
      <c r="Q26844" s="146"/>
      <c r="R26844" s="34"/>
      <c r="S26844" s="35"/>
      <c r="T26844" s="147"/>
    </row>
    <row r="26845">
      <c r="A26845" s="147"/>
      <c r="B26845" s="64"/>
      <c r="C26845" s="147" t="s">
        <v>217</v>
      </c>
      <c r="E26845" s="161"/>
      <c r="F26845" s="162"/>
      <c r="G26845" s="147"/>
      <c r="H26845" s="146"/>
      <c r="J26845" s="146"/>
      <c r="L26845" s="150"/>
      <c r="N26845" s="163"/>
      <c r="O26845" s="146"/>
      <c r="P26845" s="146"/>
      <c r="Q26845" s="146"/>
      <c r="R26845" s="34"/>
      <c r="S26845" s="35"/>
      <c r="T26845" s="147"/>
    </row>
    <row r="26846">
      <c r="A26846" s="147"/>
      <c r="B26846" s="64"/>
      <c r="C26846" s="147" t="s">
        <v>217</v>
      </c>
      <c r="E26846" s="161"/>
      <c r="F26846" s="162"/>
      <c r="G26846" s="147"/>
      <c r="H26846" s="146"/>
      <c r="J26846" s="146"/>
      <c r="L26846" s="150"/>
      <c r="N26846" s="163"/>
      <c r="O26846" s="146"/>
      <c r="P26846" s="146"/>
      <c r="Q26846" s="146"/>
      <c r="R26846" s="34"/>
      <c r="S26846" s="35"/>
      <c r="T26846" s="147"/>
    </row>
    <row r="26847">
      <c r="A26847" s="147"/>
      <c r="B26847" s="64"/>
      <c r="C26847" s="147" t="s">
        <v>217</v>
      </c>
      <c r="E26847" s="161"/>
      <c r="F26847" s="162"/>
      <c r="G26847" s="147"/>
      <c r="H26847" s="146"/>
      <c r="J26847" s="146"/>
      <c r="L26847" s="150"/>
      <c r="N26847" s="163"/>
      <c r="O26847" s="146"/>
      <c r="P26847" s="146"/>
      <c r="Q26847" s="146"/>
      <c r="R26847" s="34"/>
      <c r="S26847" s="35"/>
      <c r="T26847" s="147"/>
    </row>
    <row r="26848">
      <c r="A26848" s="147"/>
      <c r="B26848" s="64"/>
      <c r="C26848" s="147" t="s">
        <v>217</v>
      </c>
      <c r="E26848" s="161"/>
      <c r="F26848" s="162"/>
      <c r="G26848" s="147"/>
      <c r="H26848" s="146"/>
      <c r="J26848" s="146"/>
      <c r="L26848" s="150"/>
      <c r="N26848" s="163"/>
      <c r="O26848" s="146"/>
      <c r="P26848" s="146"/>
      <c r="Q26848" s="146"/>
      <c r="R26848" s="34"/>
      <c r="S26848" s="35"/>
      <c r="T26848" s="147"/>
    </row>
    <row r="26849">
      <c r="A26849" s="147"/>
      <c r="B26849" s="64"/>
      <c r="C26849" s="147" t="s">
        <v>217</v>
      </c>
      <c r="E26849" s="161"/>
      <c r="F26849" s="162"/>
      <c r="G26849" s="147"/>
      <c r="H26849" s="146"/>
      <c r="J26849" s="146"/>
      <c r="L26849" s="150"/>
      <c r="N26849" s="163"/>
      <c r="O26849" s="146"/>
      <c r="P26849" s="146"/>
      <c r="Q26849" s="146"/>
      <c r="R26849" s="34"/>
      <c r="S26849" s="35"/>
      <c r="T26849" s="147"/>
    </row>
    <row r="26850">
      <c r="A26850" s="147"/>
      <c r="B26850" s="64"/>
      <c r="C26850" s="147" t="s">
        <v>217</v>
      </c>
      <c r="E26850" s="161"/>
      <c r="F26850" s="162"/>
      <c r="G26850" s="147"/>
      <c r="H26850" s="146"/>
      <c r="J26850" s="146"/>
      <c r="L26850" s="150"/>
      <c r="N26850" s="163"/>
      <c r="O26850" s="146"/>
      <c r="P26850" s="146"/>
      <c r="Q26850" s="146"/>
      <c r="R26850" s="34"/>
      <c r="S26850" s="35"/>
      <c r="T26850" s="147"/>
    </row>
    <row r="26851">
      <c r="A26851" s="147"/>
      <c r="B26851" s="64"/>
      <c r="C26851" s="147" t="s">
        <v>217</v>
      </c>
      <c r="E26851" s="161"/>
      <c r="F26851" s="162"/>
      <c r="G26851" s="147"/>
      <c r="H26851" s="146"/>
      <c r="J26851" s="146"/>
      <c r="L26851" s="150"/>
      <c r="N26851" s="163"/>
      <c r="O26851" s="146"/>
      <c r="P26851" s="146"/>
      <c r="Q26851" s="146"/>
      <c r="R26851" s="34"/>
      <c r="S26851" s="35"/>
      <c r="T26851" s="147"/>
    </row>
    <row r="26852">
      <c r="A26852" s="147"/>
      <c r="B26852" s="64"/>
      <c r="C26852" s="147" t="s">
        <v>217</v>
      </c>
      <c r="E26852" s="161"/>
      <c r="F26852" s="162"/>
      <c r="G26852" s="147"/>
      <c r="H26852" s="146"/>
      <c r="J26852" s="146"/>
      <c r="L26852" s="150"/>
      <c r="N26852" s="163"/>
      <c r="O26852" s="146"/>
      <c r="P26852" s="146"/>
      <c r="Q26852" s="146"/>
      <c r="R26852" s="34"/>
      <c r="S26852" s="35"/>
      <c r="T26852" s="147"/>
    </row>
    <row r="26853">
      <c r="A26853" s="147"/>
      <c r="B26853" s="64"/>
      <c r="C26853" s="147" t="s">
        <v>217</v>
      </c>
      <c r="E26853" s="161"/>
      <c r="F26853" s="162"/>
      <c r="G26853" s="147"/>
      <c r="H26853" s="146"/>
      <c r="J26853" s="146"/>
      <c r="L26853" s="150"/>
      <c r="N26853" s="163"/>
      <c r="O26853" s="146"/>
      <c r="P26853" s="146"/>
      <c r="Q26853" s="146"/>
      <c r="R26853" s="34"/>
      <c r="S26853" s="35"/>
      <c r="T26853" s="147"/>
    </row>
    <row r="26854">
      <c r="A26854" s="147"/>
      <c r="B26854" s="64"/>
      <c r="C26854" s="147" t="s">
        <v>217</v>
      </c>
      <c r="E26854" s="161"/>
      <c r="F26854" s="162"/>
      <c r="G26854" s="147"/>
      <c r="H26854" s="146"/>
      <c r="J26854" s="146"/>
      <c r="L26854" s="150"/>
      <c r="N26854" s="163"/>
      <c r="O26854" s="146"/>
      <c r="P26854" s="146"/>
      <c r="Q26854" s="146"/>
      <c r="R26854" s="34"/>
      <c r="S26854" s="35"/>
      <c r="T26854" s="147"/>
    </row>
    <row r="26855">
      <c r="A26855" s="147"/>
      <c r="B26855" s="64"/>
      <c r="C26855" s="147" t="s">
        <v>217</v>
      </c>
      <c r="E26855" s="161"/>
      <c r="F26855" s="162"/>
      <c r="G26855" s="147"/>
      <c r="H26855" s="146"/>
      <c r="J26855" s="146"/>
      <c r="L26855" s="150"/>
      <c r="N26855" s="163"/>
      <c r="O26855" s="146"/>
      <c r="P26855" s="146"/>
      <c r="Q26855" s="146"/>
      <c r="R26855" s="34"/>
      <c r="S26855" s="35"/>
      <c r="T26855" s="147"/>
    </row>
    <row r="26856">
      <c r="A26856" s="147"/>
      <c r="B26856" s="64"/>
      <c r="C26856" s="147" t="s">
        <v>217</v>
      </c>
      <c r="E26856" s="161"/>
      <c r="F26856" s="162"/>
      <c r="G26856" s="147"/>
      <c r="H26856" s="146"/>
      <c r="J26856" s="146"/>
      <c r="L26856" s="150"/>
      <c r="N26856" s="163"/>
      <c r="O26856" s="146"/>
      <c r="P26856" s="146"/>
      <c r="Q26856" s="146"/>
      <c r="R26856" s="34"/>
      <c r="S26856" s="35"/>
      <c r="T26856" s="147"/>
    </row>
    <row r="26857">
      <c r="A26857" s="147"/>
      <c r="B26857" s="64"/>
      <c r="C26857" s="147" t="s">
        <v>217</v>
      </c>
      <c r="E26857" s="161"/>
      <c r="F26857" s="162"/>
      <c r="G26857" s="147"/>
      <c r="H26857" s="146"/>
      <c r="J26857" s="146"/>
      <c r="L26857" s="150"/>
      <c r="N26857" s="163"/>
      <c r="O26857" s="146"/>
      <c r="P26857" s="146"/>
      <c r="Q26857" s="146"/>
      <c r="R26857" s="34"/>
      <c r="S26857" s="35"/>
      <c r="T26857" s="147"/>
    </row>
    <row r="26858">
      <c r="A26858" s="147"/>
      <c r="B26858" s="64"/>
      <c r="C26858" s="147" t="s">
        <v>217</v>
      </c>
      <c r="E26858" s="161"/>
      <c r="F26858" s="162"/>
      <c r="G26858" s="147"/>
      <c r="H26858" s="146"/>
      <c r="J26858" s="146"/>
      <c r="L26858" s="150"/>
      <c r="N26858" s="163"/>
      <c r="O26858" s="146"/>
      <c r="P26858" s="146"/>
      <c r="Q26858" s="146"/>
      <c r="R26858" s="34"/>
      <c r="S26858" s="35"/>
      <c r="T26858" s="147"/>
    </row>
    <row r="26859">
      <c r="A26859" s="147"/>
      <c r="B26859" s="64"/>
      <c r="C26859" s="147" t="s">
        <v>217</v>
      </c>
      <c r="E26859" s="161"/>
      <c r="F26859" s="162"/>
      <c r="G26859" s="147"/>
      <c r="H26859" s="146"/>
      <c r="J26859" s="146"/>
      <c r="L26859" s="150"/>
      <c r="N26859" s="163"/>
      <c r="O26859" s="146"/>
      <c r="P26859" s="146"/>
      <c r="Q26859" s="146"/>
      <c r="R26859" s="34"/>
      <c r="S26859" s="35"/>
      <c r="T26859" s="147"/>
    </row>
    <row r="26860">
      <c r="A26860" s="147"/>
      <c r="B26860" s="64"/>
      <c r="C26860" s="147" t="s">
        <v>217</v>
      </c>
      <c r="E26860" s="161"/>
      <c r="F26860" s="162"/>
      <c r="G26860" s="147"/>
      <c r="H26860" s="146"/>
      <c r="J26860" s="146"/>
      <c r="L26860" s="150"/>
      <c r="N26860" s="163"/>
      <c r="O26860" s="146"/>
      <c r="P26860" s="146"/>
      <c r="Q26860" s="146"/>
      <c r="R26860" s="34"/>
      <c r="S26860" s="35"/>
      <c r="T26860" s="147"/>
    </row>
    <row r="26861">
      <c r="A26861" s="147"/>
      <c r="B26861" s="64"/>
      <c r="C26861" s="147" t="s">
        <v>217</v>
      </c>
      <c r="E26861" s="161"/>
      <c r="F26861" s="162"/>
      <c r="G26861" s="147"/>
      <c r="H26861" s="146"/>
      <c r="J26861" s="146"/>
      <c r="L26861" s="150"/>
      <c r="N26861" s="163"/>
      <c r="O26861" s="146"/>
      <c r="P26861" s="146"/>
      <c r="Q26861" s="146"/>
      <c r="R26861" s="34"/>
      <c r="S26861" s="35"/>
      <c r="T26861" s="147"/>
    </row>
    <row r="26862">
      <c r="A26862" s="147"/>
      <c r="B26862" s="64"/>
      <c r="C26862" s="147" t="s">
        <v>217</v>
      </c>
      <c r="E26862" s="161"/>
      <c r="F26862" s="162"/>
      <c r="G26862" s="147"/>
      <c r="H26862" s="146"/>
      <c r="J26862" s="146"/>
      <c r="L26862" s="150"/>
      <c r="N26862" s="163"/>
      <c r="O26862" s="146"/>
      <c r="P26862" s="146"/>
      <c r="Q26862" s="146"/>
      <c r="R26862" s="34"/>
      <c r="S26862" s="35"/>
      <c r="T26862" s="147"/>
    </row>
    <row r="26863">
      <c r="A26863" s="147"/>
      <c r="B26863" s="64"/>
      <c r="C26863" s="147" t="s">
        <v>217</v>
      </c>
      <c r="E26863" s="161"/>
      <c r="F26863" s="162"/>
      <c r="G26863" s="147"/>
      <c r="H26863" s="146"/>
      <c r="J26863" s="146"/>
      <c r="L26863" s="150"/>
      <c r="N26863" s="163"/>
      <c r="O26863" s="146"/>
      <c r="P26863" s="146"/>
      <c r="Q26863" s="146"/>
      <c r="R26863" s="34"/>
      <c r="S26863" s="35"/>
      <c r="T26863" s="147"/>
    </row>
    <row r="26864">
      <c r="A26864" s="147"/>
      <c r="B26864" s="64"/>
      <c r="C26864" s="147" t="s">
        <v>217</v>
      </c>
      <c r="E26864" s="161"/>
      <c r="F26864" s="162"/>
      <c r="G26864" s="147"/>
      <c r="H26864" s="146"/>
      <c r="J26864" s="146"/>
      <c r="L26864" s="150"/>
      <c r="N26864" s="163"/>
      <c r="O26864" s="146"/>
      <c r="P26864" s="146"/>
      <c r="Q26864" s="146"/>
      <c r="R26864" s="34"/>
      <c r="S26864" s="35"/>
      <c r="T26864" s="147"/>
    </row>
    <row r="26865">
      <c r="A26865" s="147"/>
      <c r="B26865" s="64"/>
      <c r="C26865" s="147" t="s">
        <v>217</v>
      </c>
      <c r="E26865" s="161"/>
      <c r="F26865" s="162"/>
      <c r="G26865" s="147"/>
      <c r="H26865" s="146"/>
      <c r="J26865" s="146"/>
      <c r="L26865" s="150"/>
      <c r="N26865" s="163"/>
      <c r="O26865" s="146"/>
      <c r="P26865" s="146"/>
      <c r="Q26865" s="146"/>
      <c r="R26865" s="34"/>
      <c r="S26865" s="35"/>
      <c r="T26865" s="147"/>
    </row>
    <row r="26866">
      <c r="A26866" s="147"/>
      <c r="B26866" s="64"/>
      <c r="C26866" s="147" t="s">
        <v>217</v>
      </c>
      <c r="E26866" s="161"/>
      <c r="F26866" s="162"/>
      <c r="G26866" s="147"/>
      <c r="H26866" s="146"/>
      <c r="J26866" s="146"/>
      <c r="L26866" s="150"/>
      <c r="N26866" s="163"/>
      <c r="O26866" s="146"/>
      <c r="P26866" s="146"/>
      <c r="Q26866" s="146"/>
      <c r="R26866" s="34"/>
      <c r="S26866" s="35"/>
      <c r="T26866" s="147"/>
    </row>
    <row r="26867">
      <c r="A26867" s="147"/>
      <c r="B26867" s="64"/>
      <c r="C26867" s="147" t="s">
        <v>217</v>
      </c>
      <c r="E26867" s="161"/>
      <c r="F26867" s="162"/>
      <c r="G26867" s="147"/>
      <c r="H26867" s="146"/>
      <c r="J26867" s="146"/>
      <c r="L26867" s="150"/>
      <c r="N26867" s="163"/>
      <c r="O26867" s="146"/>
      <c r="P26867" s="146"/>
      <c r="Q26867" s="146"/>
      <c r="R26867" s="34"/>
      <c r="S26867" s="35"/>
      <c r="T26867" s="147"/>
    </row>
    <row r="26868">
      <c r="A26868" s="147"/>
      <c r="B26868" s="64"/>
      <c r="C26868" s="147" t="s">
        <v>217</v>
      </c>
      <c r="E26868" s="161"/>
      <c r="F26868" s="162"/>
      <c r="G26868" s="147"/>
      <c r="H26868" s="146"/>
      <c r="J26868" s="146"/>
      <c r="L26868" s="150"/>
      <c r="N26868" s="163"/>
      <c r="O26868" s="146"/>
      <c r="P26868" s="146"/>
      <c r="Q26868" s="146"/>
      <c r="R26868" s="34"/>
      <c r="S26868" s="35"/>
      <c r="T26868" s="147"/>
    </row>
    <row r="26869">
      <c r="A26869" s="147"/>
      <c r="B26869" s="64"/>
      <c r="C26869" s="147" t="s">
        <v>217</v>
      </c>
      <c r="E26869" s="161"/>
      <c r="F26869" s="162"/>
      <c r="G26869" s="147"/>
      <c r="H26869" s="146"/>
      <c r="J26869" s="146"/>
      <c r="L26869" s="150"/>
      <c r="N26869" s="163"/>
      <c r="O26869" s="146"/>
      <c r="P26869" s="146"/>
      <c r="Q26869" s="146"/>
      <c r="R26869" s="34"/>
      <c r="S26869" s="35"/>
      <c r="T26869" s="147"/>
    </row>
    <row r="26870">
      <c r="A26870" s="147"/>
      <c r="B26870" s="64"/>
      <c r="C26870" s="147" t="s">
        <v>217</v>
      </c>
      <c r="E26870" s="161"/>
      <c r="F26870" s="162"/>
      <c r="G26870" s="147"/>
      <c r="H26870" s="146"/>
      <c r="J26870" s="146"/>
      <c r="L26870" s="150"/>
      <c r="N26870" s="163"/>
      <c r="O26870" s="146"/>
      <c r="P26870" s="146"/>
      <c r="Q26870" s="146"/>
      <c r="R26870" s="34"/>
      <c r="S26870" s="35"/>
      <c r="T26870" s="147"/>
    </row>
    <row r="26871">
      <c r="A26871" s="147"/>
      <c r="B26871" s="64"/>
      <c r="C26871" s="147" t="s">
        <v>217</v>
      </c>
      <c r="E26871" s="161"/>
      <c r="F26871" s="162"/>
      <c r="G26871" s="147"/>
      <c r="H26871" s="146"/>
      <c r="J26871" s="146"/>
      <c r="L26871" s="150"/>
      <c r="N26871" s="163"/>
      <c r="O26871" s="146"/>
      <c r="P26871" s="146"/>
      <c r="Q26871" s="146"/>
      <c r="R26871" s="34"/>
      <c r="S26871" s="35"/>
      <c r="T26871" s="147"/>
    </row>
    <row r="26872">
      <c r="A26872" s="147"/>
      <c r="B26872" s="64"/>
      <c r="C26872" s="147" t="s">
        <v>217</v>
      </c>
      <c r="E26872" s="161"/>
      <c r="F26872" s="162"/>
      <c r="G26872" s="147"/>
      <c r="H26872" s="146"/>
      <c r="J26872" s="146"/>
      <c r="L26872" s="150"/>
      <c r="N26872" s="163"/>
      <c r="O26872" s="146"/>
      <c r="P26872" s="146"/>
      <c r="Q26872" s="146"/>
      <c r="R26872" s="34"/>
      <c r="S26872" s="35"/>
      <c r="T26872" s="147"/>
    </row>
    <row r="26873">
      <c r="A26873" s="147"/>
      <c r="B26873" s="64"/>
      <c r="C26873" s="147" t="s">
        <v>217</v>
      </c>
      <c r="E26873" s="161"/>
      <c r="F26873" s="162"/>
      <c r="G26873" s="147"/>
      <c r="H26873" s="146"/>
      <c r="J26873" s="146"/>
      <c r="L26873" s="150"/>
      <c r="N26873" s="163"/>
      <c r="O26873" s="146"/>
      <c r="P26873" s="146"/>
      <c r="Q26873" s="146"/>
      <c r="R26873" s="34"/>
      <c r="S26873" s="35"/>
      <c r="T26873" s="147"/>
    </row>
    <row r="26874">
      <c r="A26874" s="147"/>
      <c r="B26874" s="64"/>
      <c r="C26874" s="147" t="s">
        <v>217</v>
      </c>
      <c r="E26874" s="161"/>
      <c r="F26874" s="162"/>
      <c r="G26874" s="147"/>
      <c r="H26874" s="146"/>
      <c r="J26874" s="146"/>
      <c r="L26874" s="150"/>
      <c r="N26874" s="163"/>
      <c r="O26874" s="146"/>
      <c r="P26874" s="146"/>
      <c r="Q26874" s="146"/>
      <c r="R26874" s="34"/>
      <c r="S26874" s="35"/>
      <c r="T26874" s="147"/>
    </row>
    <row r="26875">
      <c r="A26875" s="147"/>
      <c r="B26875" s="64"/>
      <c r="C26875" s="147" t="s">
        <v>217</v>
      </c>
      <c r="E26875" s="161"/>
      <c r="F26875" s="162"/>
      <c r="G26875" s="147"/>
      <c r="H26875" s="146"/>
      <c r="J26875" s="146"/>
      <c r="L26875" s="150"/>
      <c r="N26875" s="163"/>
      <c r="O26875" s="146"/>
      <c r="P26875" s="146"/>
      <c r="Q26875" s="146"/>
      <c r="R26875" s="34"/>
      <c r="S26875" s="35"/>
      <c r="T26875" s="147"/>
    </row>
    <row r="26876">
      <c r="A26876" s="147"/>
      <c r="B26876" s="64"/>
      <c r="C26876" s="147" t="s">
        <v>217</v>
      </c>
      <c r="E26876" s="161"/>
      <c r="F26876" s="162"/>
      <c r="G26876" s="147"/>
      <c r="H26876" s="146"/>
      <c r="J26876" s="146"/>
      <c r="L26876" s="150"/>
      <c r="N26876" s="163"/>
      <c r="O26876" s="146"/>
      <c r="P26876" s="146"/>
      <c r="Q26876" s="146"/>
      <c r="R26876" s="34"/>
      <c r="S26876" s="35"/>
      <c r="T26876" s="147"/>
    </row>
    <row r="26877">
      <c r="A26877" s="147"/>
      <c r="B26877" s="64"/>
      <c r="C26877" s="147" t="s">
        <v>217</v>
      </c>
      <c r="E26877" s="161"/>
      <c r="F26877" s="162"/>
      <c r="G26877" s="147"/>
      <c r="H26877" s="146"/>
      <c r="J26877" s="146"/>
      <c r="L26877" s="150"/>
      <c r="N26877" s="163"/>
      <c r="O26877" s="146"/>
      <c r="P26877" s="146"/>
      <c r="Q26877" s="146"/>
      <c r="R26877" s="34"/>
      <c r="S26877" s="35"/>
      <c r="T26877" s="147"/>
    </row>
    <row r="26878">
      <c r="A26878" s="147"/>
      <c r="B26878" s="64"/>
      <c r="C26878" s="147" t="s">
        <v>217</v>
      </c>
      <c r="E26878" s="161"/>
      <c r="F26878" s="162"/>
      <c r="G26878" s="147"/>
      <c r="H26878" s="146"/>
      <c r="J26878" s="146"/>
      <c r="L26878" s="150"/>
      <c r="N26878" s="163"/>
      <c r="O26878" s="146"/>
      <c r="P26878" s="146"/>
      <c r="Q26878" s="146"/>
      <c r="R26878" s="34"/>
      <c r="S26878" s="35"/>
      <c r="T26878" s="147"/>
    </row>
    <row r="26879">
      <c r="A26879" s="147"/>
      <c r="B26879" s="64"/>
      <c r="C26879" s="147" t="s">
        <v>217</v>
      </c>
      <c r="E26879" s="161"/>
      <c r="F26879" s="162"/>
      <c r="G26879" s="147"/>
      <c r="H26879" s="146"/>
      <c r="J26879" s="146"/>
      <c r="L26879" s="150"/>
      <c r="N26879" s="163"/>
      <c r="O26879" s="146"/>
      <c r="P26879" s="146"/>
      <c r="Q26879" s="146"/>
      <c r="R26879" s="34"/>
      <c r="S26879" s="35"/>
      <c r="T26879" s="147"/>
    </row>
    <row r="26880">
      <c r="A26880" s="147"/>
      <c r="B26880" s="64"/>
      <c r="C26880" s="147" t="s">
        <v>217</v>
      </c>
      <c r="E26880" s="161"/>
      <c r="F26880" s="162"/>
      <c r="G26880" s="147"/>
      <c r="H26880" s="146"/>
      <c r="J26880" s="146"/>
      <c r="L26880" s="150"/>
      <c r="N26880" s="163"/>
      <c r="O26880" s="146"/>
      <c r="P26880" s="146"/>
      <c r="Q26880" s="146"/>
      <c r="R26880" s="34"/>
      <c r="S26880" s="35"/>
      <c r="T26880" s="147"/>
    </row>
    <row r="26881">
      <c r="A26881" s="147"/>
      <c r="B26881" s="64"/>
      <c r="C26881" s="147" t="s">
        <v>217</v>
      </c>
      <c r="E26881" s="161"/>
      <c r="F26881" s="162"/>
      <c r="G26881" s="147"/>
      <c r="H26881" s="146"/>
      <c r="J26881" s="146"/>
      <c r="L26881" s="150"/>
      <c r="N26881" s="163"/>
      <c r="O26881" s="146"/>
      <c r="P26881" s="146"/>
      <c r="Q26881" s="146"/>
      <c r="R26881" s="34"/>
      <c r="S26881" s="35"/>
      <c r="T26881" s="147"/>
    </row>
    <row r="26882">
      <c r="A26882" s="147"/>
      <c r="B26882" s="64"/>
      <c r="C26882" s="147" t="s">
        <v>217</v>
      </c>
      <c r="E26882" s="161"/>
      <c r="F26882" s="162"/>
      <c r="G26882" s="147"/>
      <c r="H26882" s="146"/>
      <c r="J26882" s="146"/>
      <c r="L26882" s="150"/>
      <c r="N26882" s="163"/>
      <c r="O26882" s="146"/>
      <c r="P26882" s="146"/>
      <c r="Q26882" s="146"/>
      <c r="R26882" s="34"/>
      <c r="S26882" s="35"/>
      <c r="T26882" s="147"/>
    </row>
    <row r="26883">
      <c r="A26883" s="147"/>
      <c r="B26883" s="64"/>
      <c r="C26883" s="147" t="s">
        <v>217</v>
      </c>
      <c r="E26883" s="161"/>
      <c r="F26883" s="162"/>
      <c r="G26883" s="147"/>
      <c r="H26883" s="146"/>
      <c r="J26883" s="146"/>
      <c r="L26883" s="150"/>
      <c r="N26883" s="163"/>
      <c r="O26883" s="146"/>
      <c r="P26883" s="146"/>
      <c r="Q26883" s="146"/>
      <c r="R26883" s="34"/>
      <c r="S26883" s="35"/>
      <c r="T26883" s="147"/>
    </row>
    <row r="26884">
      <c r="A26884" s="147"/>
      <c r="B26884" s="64"/>
      <c r="C26884" s="147" t="s">
        <v>217</v>
      </c>
      <c r="E26884" s="161"/>
      <c r="F26884" s="162"/>
      <c r="G26884" s="147"/>
      <c r="H26884" s="146"/>
      <c r="J26884" s="146"/>
      <c r="L26884" s="150"/>
      <c r="N26884" s="163"/>
      <c r="O26884" s="146"/>
      <c r="P26884" s="146"/>
      <c r="Q26884" s="146"/>
      <c r="R26884" s="34"/>
      <c r="S26884" s="35"/>
      <c r="T26884" s="147"/>
    </row>
    <row r="26885">
      <c r="A26885" s="147"/>
      <c r="B26885" s="64"/>
      <c r="C26885" s="147" t="s">
        <v>217</v>
      </c>
      <c r="E26885" s="161"/>
      <c r="F26885" s="162"/>
      <c r="G26885" s="147"/>
      <c r="H26885" s="146"/>
      <c r="J26885" s="146"/>
      <c r="L26885" s="150"/>
      <c r="N26885" s="163"/>
      <c r="O26885" s="146"/>
      <c r="P26885" s="146"/>
      <c r="Q26885" s="146"/>
      <c r="R26885" s="34"/>
      <c r="S26885" s="35"/>
      <c r="T26885" s="147"/>
    </row>
    <row r="26886">
      <c r="A26886" s="147"/>
      <c r="B26886" s="64"/>
      <c r="C26886" s="147" t="s">
        <v>217</v>
      </c>
      <c r="E26886" s="161"/>
      <c r="F26886" s="162"/>
      <c r="G26886" s="147"/>
      <c r="H26886" s="146"/>
      <c r="J26886" s="146"/>
      <c r="L26886" s="150"/>
      <c r="N26886" s="163"/>
      <c r="O26886" s="146"/>
      <c r="P26886" s="146"/>
      <c r="Q26886" s="146"/>
      <c r="R26886" s="34"/>
      <c r="S26886" s="35"/>
      <c r="T26886" s="147"/>
    </row>
    <row r="26887">
      <c r="A26887" s="147"/>
      <c r="B26887" s="64"/>
      <c r="C26887" s="147" t="s">
        <v>217</v>
      </c>
      <c r="E26887" s="161"/>
      <c r="F26887" s="162"/>
      <c r="G26887" s="147"/>
      <c r="H26887" s="146"/>
      <c r="J26887" s="146"/>
      <c r="L26887" s="150"/>
      <c r="N26887" s="163"/>
      <c r="O26887" s="146"/>
      <c r="P26887" s="146"/>
      <c r="Q26887" s="146"/>
      <c r="R26887" s="34"/>
      <c r="S26887" s="35"/>
      <c r="T26887" s="147"/>
    </row>
    <row r="26888">
      <c r="A26888" s="147"/>
      <c r="B26888" s="64"/>
      <c r="C26888" s="147" t="s">
        <v>217</v>
      </c>
      <c r="E26888" s="161"/>
      <c r="F26888" s="162"/>
      <c r="G26888" s="147"/>
      <c r="H26888" s="146"/>
      <c r="J26888" s="146"/>
      <c r="L26888" s="150"/>
      <c r="N26888" s="163"/>
      <c r="O26888" s="146"/>
      <c r="P26888" s="146"/>
      <c r="Q26888" s="146"/>
      <c r="R26888" s="34"/>
      <c r="S26888" s="35"/>
      <c r="T26888" s="147"/>
    </row>
    <row r="26889">
      <c r="A26889" s="147"/>
      <c r="B26889" s="64"/>
      <c r="C26889" s="147" t="s">
        <v>217</v>
      </c>
      <c r="E26889" s="161"/>
      <c r="F26889" s="162"/>
      <c r="G26889" s="147"/>
      <c r="H26889" s="146"/>
      <c r="J26889" s="146"/>
      <c r="L26889" s="150"/>
      <c r="N26889" s="163"/>
      <c r="O26889" s="146"/>
      <c r="P26889" s="146"/>
      <c r="Q26889" s="146"/>
      <c r="R26889" s="34"/>
      <c r="S26889" s="35"/>
      <c r="T26889" s="147"/>
    </row>
    <row r="26890">
      <c r="A26890" s="147"/>
      <c r="B26890" s="64"/>
      <c r="C26890" s="147" t="s">
        <v>217</v>
      </c>
      <c r="E26890" s="161"/>
      <c r="F26890" s="162"/>
      <c r="G26890" s="147"/>
      <c r="H26890" s="146"/>
      <c r="J26890" s="146"/>
      <c r="L26890" s="150"/>
      <c r="N26890" s="163"/>
      <c r="O26890" s="146"/>
      <c r="P26890" s="146"/>
      <c r="Q26890" s="146"/>
      <c r="R26890" s="34"/>
      <c r="S26890" s="35"/>
      <c r="T26890" s="147"/>
    </row>
    <row r="26891">
      <c r="A26891" s="147"/>
      <c r="B26891" s="64"/>
      <c r="C26891" s="147" t="s">
        <v>217</v>
      </c>
      <c r="E26891" s="161"/>
      <c r="F26891" s="162"/>
      <c r="G26891" s="147"/>
      <c r="H26891" s="146"/>
      <c r="J26891" s="146"/>
      <c r="L26891" s="150"/>
      <c r="N26891" s="163"/>
      <c r="O26891" s="146"/>
      <c r="P26891" s="146"/>
      <c r="Q26891" s="146"/>
      <c r="R26891" s="34"/>
      <c r="S26891" s="35"/>
      <c r="T26891" s="147"/>
    </row>
    <row r="26892">
      <c r="A26892" s="147"/>
      <c r="B26892" s="64"/>
      <c r="C26892" s="147" t="s">
        <v>217</v>
      </c>
      <c r="E26892" s="161"/>
      <c r="F26892" s="162"/>
      <c r="G26892" s="147"/>
      <c r="H26892" s="146"/>
      <c r="J26892" s="146"/>
      <c r="L26892" s="150"/>
      <c r="N26892" s="163"/>
      <c r="O26892" s="146"/>
      <c r="P26892" s="146"/>
      <c r="Q26892" s="146"/>
      <c r="R26892" s="34"/>
      <c r="S26892" s="35"/>
      <c r="T26892" s="147"/>
    </row>
    <row r="26893">
      <c r="A26893" s="147"/>
      <c r="B26893" s="64"/>
      <c r="C26893" s="147" t="s">
        <v>217</v>
      </c>
      <c r="E26893" s="161"/>
      <c r="F26893" s="162"/>
      <c r="G26893" s="147"/>
      <c r="H26893" s="146"/>
      <c r="J26893" s="146"/>
      <c r="L26893" s="150"/>
      <c r="N26893" s="163"/>
      <c r="O26893" s="146"/>
      <c r="P26893" s="146"/>
      <c r="Q26893" s="146"/>
      <c r="R26893" s="34"/>
      <c r="S26893" s="35"/>
      <c r="T26893" s="147"/>
    </row>
    <row r="26894">
      <c r="A26894" s="147"/>
      <c r="B26894" s="64"/>
      <c r="C26894" s="147" t="s">
        <v>217</v>
      </c>
      <c r="E26894" s="161"/>
      <c r="F26894" s="162"/>
      <c r="G26894" s="147"/>
      <c r="H26894" s="146"/>
      <c r="J26894" s="146"/>
      <c r="L26894" s="150"/>
      <c r="N26894" s="163"/>
      <c r="O26894" s="146"/>
      <c r="P26894" s="146"/>
      <c r="Q26894" s="146"/>
      <c r="R26894" s="34"/>
      <c r="S26894" s="35"/>
      <c r="T26894" s="147"/>
    </row>
    <row r="26895">
      <c r="A26895" s="147"/>
      <c r="B26895" s="64"/>
      <c r="C26895" s="147" t="s">
        <v>217</v>
      </c>
      <c r="E26895" s="161"/>
      <c r="F26895" s="162"/>
      <c r="G26895" s="147"/>
      <c r="H26895" s="146"/>
      <c r="J26895" s="146"/>
      <c r="L26895" s="150"/>
      <c r="N26895" s="163"/>
      <c r="O26895" s="146"/>
      <c r="P26895" s="146"/>
      <c r="Q26895" s="146"/>
      <c r="R26895" s="34"/>
      <c r="S26895" s="35"/>
      <c r="T26895" s="147"/>
    </row>
    <row r="26896">
      <c r="A26896" s="147"/>
      <c r="B26896" s="64"/>
      <c r="C26896" s="147" t="s">
        <v>217</v>
      </c>
      <c r="E26896" s="161"/>
      <c r="F26896" s="162"/>
      <c r="G26896" s="147"/>
      <c r="H26896" s="146"/>
      <c r="J26896" s="146"/>
      <c r="L26896" s="150"/>
      <c r="N26896" s="163"/>
      <c r="O26896" s="146"/>
      <c r="P26896" s="146"/>
      <c r="Q26896" s="146"/>
      <c r="R26896" s="34"/>
      <c r="S26896" s="35"/>
      <c r="T26896" s="147"/>
    </row>
    <row r="26897">
      <c r="A26897" s="147"/>
      <c r="B26897" s="64"/>
      <c r="C26897" s="147" t="s">
        <v>217</v>
      </c>
      <c r="E26897" s="161"/>
      <c r="F26897" s="162"/>
      <c r="G26897" s="147"/>
      <c r="H26897" s="146"/>
      <c r="J26897" s="146"/>
      <c r="L26897" s="150"/>
      <c r="N26897" s="163"/>
      <c r="O26897" s="146"/>
      <c r="P26897" s="146"/>
      <c r="Q26897" s="146"/>
      <c r="R26897" s="34"/>
      <c r="S26897" s="35"/>
      <c r="T26897" s="147"/>
    </row>
    <row r="26898">
      <c r="A26898" s="147"/>
      <c r="B26898" s="64"/>
      <c r="C26898" s="147" t="s">
        <v>217</v>
      </c>
      <c r="E26898" s="161"/>
      <c r="F26898" s="162"/>
      <c r="G26898" s="147"/>
      <c r="H26898" s="146"/>
      <c r="J26898" s="146"/>
      <c r="L26898" s="150"/>
      <c r="N26898" s="163"/>
      <c r="O26898" s="146"/>
      <c r="P26898" s="146"/>
      <c r="Q26898" s="146"/>
      <c r="R26898" s="34"/>
      <c r="S26898" s="35"/>
      <c r="T26898" s="147"/>
    </row>
    <row r="26899">
      <c r="A26899" s="147"/>
      <c r="B26899" s="64"/>
      <c r="C26899" s="147" t="s">
        <v>217</v>
      </c>
      <c r="E26899" s="161"/>
      <c r="F26899" s="162"/>
      <c r="G26899" s="147"/>
      <c r="H26899" s="146"/>
      <c r="J26899" s="146"/>
      <c r="L26899" s="150"/>
      <c r="N26899" s="163"/>
      <c r="O26899" s="146"/>
      <c r="P26899" s="146"/>
      <c r="Q26899" s="146"/>
      <c r="R26899" s="34"/>
      <c r="S26899" s="35"/>
      <c r="T26899" s="147"/>
    </row>
    <row r="26900">
      <c r="A26900" s="147"/>
      <c r="B26900" s="64"/>
      <c r="C26900" s="147" t="s">
        <v>217</v>
      </c>
      <c r="E26900" s="161"/>
      <c r="F26900" s="162"/>
      <c r="G26900" s="147"/>
      <c r="H26900" s="146"/>
      <c r="J26900" s="146"/>
      <c r="L26900" s="150"/>
      <c r="N26900" s="163"/>
      <c r="O26900" s="146"/>
      <c r="P26900" s="146"/>
      <c r="Q26900" s="146"/>
      <c r="R26900" s="34"/>
      <c r="S26900" s="35"/>
      <c r="T26900" s="147"/>
    </row>
    <row r="26901">
      <c r="A26901" s="147"/>
      <c r="B26901" s="64"/>
      <c r="C26901" s="147" t="s">
        <v>217</v>
      </c>
      <c r="E26901" s="161"/>
      <c r="F26901" s="162"/>
      <c r="G26901" s="147"/>
      <c r="H26901" s="146"/>
      <c r="J26901" s="146"/>
      <c r="L26901" s="150"/>
      <c r="N26901" s="163"/>
      <c r="O26901" s="146"/>
      <c r="P26901" s="146"/>
      <c r="Q26901" s="146"/>
      <c r="R26901" s="34"/>
      <c r="S26901" s="35"/>
      <c r="T26901" s="147"/>
    </row>
    <row r="26902">
      <c r="A26902" s="147"/>
      <c r="B26902" s="64"/>
      <c r="C26902" s="147" t="s">
        <v>217</v>
      </c>
      <c r="E26902" s="161"/>
      <c r="F26902" s="162"/>
      <c r="G26902" s="147"/>
      <c r="H26902" s="146"/>
      <c r="J26902" s="146"/>
      <c r="L26902" s="150"/>
      <c r="N26902" s="163"/>
      <c r="O26902" s="146"/>
      <c r="P26902" s="146"/>
      <c r="Q26902" s="146"/>
      <c r="R26902" s="34"/>
      <c r="S26902" s="35"/>
      <c r="T26902" s="147"/>
    </row>
    <row r="26903">
      <c r="A26903" s="147"/>
      <c r="B26903" s="64"/>
      <c r="C26903" s="147" t="s">
        <v>217</v>
      </c>
      <c r="E26903" s="161"/>
      <c r="F26903" s="162"/>
      <c r="G26903" s="147"/>
      <c r="H26903" s="146"/>
      <c r="J26903" s="146"/>
      <c r="L26903" s="150"/>
      <c r="N26903" s="163"/>
      <c r="O26903" s="146"/>
      <c r="P26903" s="146"/>
      <c r="Q26903" s="146"/>
      <c r="R26903" s="34"/>
      <c r="S26903" s="35"/>
      <c r="T26903" s="147"/>
    </row>
    <row r="26904">
      <c r="A26904" s="147"/>
      <c r="B26904" s="64"/>
      <c r="C26904" s="147" t="s">
        <v>217</v>
      </c>
      <c r="E26904" s="161"/>
      <c r="F26904" s="162"/>
      <c r="G26904" s="147"/>
      <c r="H26904" s="146"/>
      <c r="J26904" s="146"/>
      <c r="L26904" s="150"/>
      <c r="N26904" s="163"/>
      <c r="O26904" s="146"/>
      <c r="P26904" s="146"/>
      <c r="Q26904" s="146"/>
      <c r="R26904" s="34"/>
      <c r="S26904" s="35"/>
      <c r="T26904" s="147"/>
    </row>
    <row r="26905">
      <c r="A26905" s="147"/>
      <c r="B26905" s="64"/>
      <c r="C26905" s="147" t="s">
        <v>217</v>
      </c>
      <c r="E26905" s="161"/>
      <c r="F26905" s="162"/>
      <c r="G26905" s="147"/>
      <c r="H26905" s="146"/>
      <c r="J26905" s="146"/>
      <c r="L26905" s="150"/>
      <c r="N26905" s="163"/>
      <c r="O26905" s="146"/>
      <c r="P26905" s="146"/>
      <c r="Q26905" s="146"/>
      <c r="R26905" s="34"/>
      <c r="S26905" s="35"/>
      <c r="T26905" s="147"/>
    </row>
    <row r="26906">
      <c r="A26906" s="147"/>
      <c r="B26906" s="64"/>
      <c r="C26906" s="147" t="s">
        <v>217</v>
      </c>
      <c r="E26906" s="161"/>
      <c r="F26906" s="162"/>
      <c r="G26906" s="147"/>
      <c r="H26906" s="146"/>
      <c r="J26906" s="146"/>
      <c r="L26906" s="150"/>
      <c r="N26906" s="163"/>
      <c r="O26906" s="146"/>
      <c r="P26906" s="146"/>
      <c r="Q26906" s="146"/>
      <c r="R26906" s="34"/>
      <c r="S26906" s="35"/>
      <c r="T26906" s="147"/>
    </row>
    <row r="26907">
      <c r="A26907" s="147"/>
      <c r="B26907" s="64"/>
      <c r="C26907" s="147" t="s">
        <v>217</v>
      </c>
      <c r="E26907" s="161"/>
      <c r="F26907" s="162"/>
      <c r="G26907" s="147"/>
      <c r="H26907" s="146"/>
      <c r="J26907" s="146"/>
      <c r="L26907" s="150"/>
      <c r="N26907" s="163"/>
      <c r="O26907" s="146"/>
      <c r="P26907" s="146"/>
      <c r="Q26907" s="146"/>
      <c r="R26907" s="34"/>
      <c r="S26907" s="35"/>
      <c r="T26907" s="147"/>
    </row>
    <row r="26908">
      <c r="A26908" s="147"/>
      <c r="B26908" s="64"/>
      <c r="C26908" s="147" t="s">
        <v>217</v>
      </c>
      <c r="E26908" s="161"/>
      <c r="F26908" s="162"/>
      <c r="G26908" s="147"/>
      <c r="H26908" s="146"/>
      <c r="J26908" s="146"/>
      <c r="L26908" s="150"/>
      <c r="N26908" s="163"/>
      <c r="O26908" s="146"/>
      <c r="P26908" s="146"/>
      <c r="Q26908" s="146"/>
      <c r="R26908" s="34"/>
      <c r="S26908" s="35"/>
      <c r="T26908" s="147"/>
    </row>
    <row r="26909">
      <c r="A26909" s="147"/>
      <c r="B26909" s="64"/>
      <c r="C26909" s="147" t="s">
        <v>217</v>
      </c>
      <c r="E26909" s="161"/>
      <c r="F26909" s="162"/>
      <c r="G26909" s="147"/>
      <c r="H26909" s="146"/>
      <c r="J26909" s="146"/>
      <c r="L26909" s="150"/>
      <c r="N26909" s="163"/>
      <c r="O26909" s="146"/>
      <c r="P26909" s="146"/>
      <c r="Q26909" s="146"/>
      <c r="R26909" s="34"/>
      <c r="S26909" s="35"/>
      <c r="T26909" s="147"/>
    </row>
    <row r="26910">
      <c r="A26910" s="147"/>
      <c r="B26910" s="64"/>
      <c r="C26910" s="147" t="s">
        <v>217</v>
      </c>
      <c r="E26910" s="161"/>
      <c r="F26910" s="162"/>
      <c r="G26910" s="147"/>
      <c r="H26910" s="146"/>
      <c r="J26910" s="146"/>
      <c r="L26910" s="150"/>
      <c r="N26910" s="163"/>
      <c r="O26910" s="146"/>
      <c r="P26910" s="146"/>
      <c r="Q26910" s="146"/>
      <c r="R26910" s="34"/>
      <c r="S26910" s="35"/>
      <c r="T26910" s="147"/>
    </row>
    <row r="26911">
      <c r="A26911" s="147"/>
      <c r="B26911" s="64"/>
      <c r="C26911" s="147" t="s">
        <v>217</v>
      </c>
      <c r="E26911" s="161"/>
      <c r="F26911" s="162"/>
      <c r="G26911" s="147"/>
      <c r="H26911" s="146"/>
      <c r="J26911" s="146"/>
      <c r="L26911" s="150"/>
      <c r="N26911" s="163"/>
      <c r="O26911" s="146"/>
      <c r="P26911" s="146"/>
      <c r="Q26911" s="146"/>
      <c r="R26911" s="34"/>
      <c r="S26911" s="35"/>
      <c r="T26911" s="147"/>
    </row>
    <row r="26912">
      <c r="A26912" s="147"/>
      <c r="B26912" s="64"/>
      <c r="C26912" s="147" t="s">
        <v>217</v>
      </c>
      <c r="E26912" s="161"/>
      <c r="F26912" s="162"/>
      <c r="G26912" s="147"/>
      <c r="H26912" s="146"/>
      <c r="J26912" s="146"/>
      <c r="L26912" s="150"/>
      <c r="N26912" s="163"/>
      <c r="O26912" s="146"/>
      <c r="P26912" s="146"/>
      <c r="Q26912" s="146"/>
      <c r="R26912" s="34"/>
      <c r="S26912" s="35"/>
      <c r="T26912" s="147"/>
    </row>
    <row r="26913">
      <c r="A26913" s="147"/>
      <c r="B26913" s="64"/>
      <c r="C26913" s="147" t="s">
        <v>217</v>
      </c>
      <c r="E26913" s="161"/>
      <c r="F26913" s="162"/>
      <c r="G26913" s="147"/>
      <c r="H26913" s="146"/>
      <c r="J26913" s="146"/>
      <c r="L26913" s="150"/>
      <c r="N26913" s="163"/>
      <c r="O26913" s="146"/>
      <c r="P26913" s="146"/>
      <c r="Q26913" s="146"/>
      <c r="R26913" s="34"/>
      <c r="S26913" s="35"/>
      <c r="T26913" s="147"/>
    </row>
    <row r="26914">
      <c r="A26914" s="147"/>
      <c r="B26914" s="64"/>
      <c r="C26914" s="147" t="s">
        <v>217</v>
      </c>
      <c r="E26914" s="161"/>
      <c r="F26914" s="162"/>
      <c r="G26914" s="147"/>
      <c r="H26914" s="146"/>
      <c r="J26914" s="146"/>
      <c r="L26914" s="150"/>
      <c r="N26914" s="163"/>
      <c r="O26914" s="146"/>
      <c r="P26914" s="146"/>
      <c r="Q26914" s="146"/>
      <c r="R26914" s="34"/>
      <c r="S26914" s="35"/>
      <c r="T26914" s="147"/>
    </row>
    <row r="26915">
      <c r="A26915" s="147"/>
      <c r="B26915" s="64"/>
      <c r="C26915" s="147" t="s">
        <v>217</v>
      </c>
      <c r="E26915" s="161"/>
      <c r="F26915" s="162"/>
      <c r="G26915" s="147"/>
      <c r="H26915" s="146"/>
      <c r="J26915" s="146"/>
      <c r="L26915" s="150"/>
      <c r="N26915" s="163"/>
      <c r="O26915" s="146"/>
      <c r="P26915" s="146"/>
      <c r="Q26915" s="146"/>
      <c r="R26915" s="34"/>
      <c r="S26915" s="35"/>
      <c r="T26915" s="147"/>
    </row>
    <row r="26916">
      <c r="A26916" s="147"/>
      <c r="B26916" s="64"/>
      <c r="C26916" s="147" t="s">
        <v>217</v>
      </c>
      <c r="E26916" s="161"/>
      <c r="F26916" s="162"/>
      <c r="G26916" s="147"/>
      <c r="H26916" s="146"/>
      <c r="J26916" s="146"/>
      <c r="L26916" s="150"/>
      <c r="N26916" s="163"/>
      <c r="O26916" s="146"/>
      <c r="P26916" s="146"/>
      <c r="Q26916" s="146"/>
      <c r="R26916" s="34"/>
      <c r="S26916" s="35"/>
      <c r="T26916" s="147"/>
    </row>
    <row r="26917">
      <c r="A26917" s="147"/>
      <c r="B26917" s="64"/>
      <c r="C26917" s="147" t="s">
        <v>217</v>
      </c>
      <c r="E26917" s="161"/>
      <c r="F26917" s="162"/>
      <c r="G26917" s="147"/>
      <c r="H26917" s="146"/>
      <c r="J26917" s="146"/>
      <c r="L26917" s="150"/>
      <c r="N26917" s="163"/>
      <c r="O26917" s="146"/>
      <c r="P26917" s="146"/>
      <c r="Q26917" s="146"/>
      <c r="R26917" s="34"/>
      <c r="S26917" s="35"/>
      <c r="T26917" s="147"/>
    </row>
    <row r="26918">
      <c r="A26918" s="147"/>
      <c r="B26918" s="64"/>
      <c r="C26918" s="147" t="s">
        <v>217</v>
      </c>
      <c r="E26918" s="161"/>
      <c r="F26918" s="162"/>
      <c r="G26918" s="147"/>
      <c r="H26918" s="146"/>
      <c r="J26918" s="146"/>
      <c r="L26918" s="150"/>
      <c r="N26918" s="163"/>
      <c r="O26918" s="146"/>
      <c r="P26918" s="146"/>
      <c r="Q26918" s="146"/>
      <c r="R26918" s="34"/>
      <c r="S26918" s="35"/>
      <c r="T26918" s="147"/>
    </row>
    <row r="26919">
      <c r="A26919" s="147"/>
      <c r="B26919" s="64"/>
      <c r="C26919" s="147" t="s">
        <v>217</v>
      </c>
      <c r="E26919" s="161"/>
      <c r="F26919" s="162"/>
      <c r="G26919" s="147"/>
      <c r="H26919" s="146"/>
      <c r="J26919" s="146"/>
      <c r="L26919" s="150"/>
      <c r="N26919" s="163"/>
      <c r="O26919" s="146"/>
      <c r="P26919" s="146"/>
      <c r="Q26919" s="146"/>
      <c r="R26919" s="34"/>
      <c r="S26919" s="35"/>
      <c r="T26919" s="147"/>
    </row>
    <row r="26920">
      <c r="A26920" s="147"/>
      <c r="B26920" s="64"/>
      <c r="C26920" s="147" t="s">
        <v>217</v>
      </c>
      <c r="E26920" s="161"/>
      <c r="F26920" s="162"/>
      <c r="G26920" s="147"/>
      <c r="H26920" s="146"/>
      <c r="J26920" s="146"/>
      <c r="L26920" s="150"/>
      <c r="N26920" s="163"/>
      <c r="O26920" s="146"/>
      <c r="P26920" s="146"/>
      <c r="Q26920" s="146"/>
      <c r="R26920" s="34"/>
      <c r="S26920" s="35"/>
      <c r="T26920" s="147"/>
    </row>
    <row r="26921">
      <c r="A26921" s="147"/>
      <c r="B26921" s="64"/>
      <c r="C26921" s="147" t="s">
        <v>217</v>
      </c>
      <c r="E26921" s="161"/>
      <c r="F26921" s="162"/>
      <c r="G26921" s="147"/>
      <c r="H26921" s="146"/>
      <c r="J26921" s="146"/>
      <c r="L26921" s="150"/>
      <c r="N26921" s="163"/>
      <c r="O26921" s="146"/>
      <c r="P26921" s="146"/>
      <c r="Q26921" s="146"/>
      <c r="R26921" s="34"/>
      <c r="S26921" s="35"/>
      <c r="T26921" s="147"/>
    </row>
    <row r="26922">
      <c r="A26922" s="147"/>
      <c r="B26922" s="64"/>
      <c r="C26922" s="147" t="s">
        <v>217</v>
      </c>
      <c r="E26922" s="161"/>
      <c r="F26922" s="162"/>
      <c r="G26922" s="147"/>
      <c r="H26922" s="146"/>
      <c r="J26922" s="146"/>
      <c r="L26922" s="150"/>
      <c r="N26922" s="163"/>
      <c r="O26922" s="146"/>
      <c r="P26922" s="146"/>
      <c r="Q26922" s="146"/>
      <c r="R26922" s="34"/>
      <c r="S26922" s="35"/>
      <c r="T26922" s="147"/>
    </row>
    <row r="26923">
      <c r="A26923" s="147"/>
      <c r="B26923" s="64"/>
      <c r="C26923" s="147" t="s">
        <v>217</v>
      </c>
      <c r="E26923" s="161"/>
      <c r="F26923" s="162"/>
      <c r="G26923" s="147"/>
      <c r="H26923" s="146"/>
      <c r="J26923" s="146"/>
      <c r="L26923" s="150"/>
      <c r="N26923" s="163"/>
      <c r="O26923" s="146"/>
      <c r="P26923" s="146"/>
      <c r="Q26923" s="146"/>
      <c r="R26923" s="34"/>
      <c r="S26923" s="35"/>
      <c r="T26923" s="147"/>
    </row>
    <row r="26924">
      <c r="A26924" s="147"/>
      <c r="B26924" s="64"/>
      <c r="C26924" s="147" t="s">
        <v>217</v>
      </c>
      <c r="E26924" s="161"/>
      <c r="F26924" s="162"/>
      <c r="G26924" s="147"/>
      <c r="H26924" s="146"/>
      <c r="J26924" s="146"/>
      <c r="L26924" s="150"/>
      <c r="N26924" s="163"/>
      <c r="O26924" s="146"/>
      <c r="P26924" s="146"/>
      <c r="Q26924" s="146"/>
      <c r="R26924" s="34"/>
      <c r="S26924" s="35"/>
      <c r="T26924" s="147"/>
    </row>
    <row r="26925">
      <c r="A26925" s="147"/>
      <c r="B26925" s="64"/>
      <c r="C26925" s="147" t="s">
        <v>217</v>
      </c>
      <c r="E26925" s="161"/>
      <c r="F26925" s="162"/>
      <c r="G26925" s="147"/>
      <c r="H26925" s="146"/>
      <c r="J26925" s="146"/>
      <c r="L26925" s="150"/>
      <c r="N26925" s="163"/>
      <c r="O26925" s="146"/>
      <c r="P26925" s="146"/>
      <c r="Q26925" s="146"/>
      <c r="R26925" s="34"/>
      <c r="S26925" s="35"/>
      <c r="T26925" s="147"/>
    </row>
    <row r="26926">
      <c r="A26926" s="147"/>
      <c r="B26926" s="64"/>
      <c r="C26926" s="147" t="s">
        <v>217</v>
      </c>
      <c r="E26926" s="161"/>
      <c r="F26926" s="162"/>
      <c r="G26926" s="147"/>
      <c r="H26926" s="146"/>
      <c r="J26926" s="146"/>
      <c r="L26926" s="150"/>
      <c r="N26926" s="163"/>
      <c r="O26926" s="146"/>
      <c r="P26926" s="146"/>
      <c r="Q26926" s="146"/>
      <c r="R26926" s="34"/>
      <c r="S26926" s="35"/>
      <c r="T26926" s="147"/>
    </row>
    <row r="26927">
      <c r="A26927" s="147"/>
      <c r="B26927" s="64"/>
      <c r="C26927" s="147" t="s">
        <v>217</v>
      </c>
      <c r="E26927" s="161"/>
      <c r="F26927" s="162"/>
      <c r="G26927" s="147"/>
      <c r="H26927" s="146"/>
      <c r="J26927" s="146"/>
      <c r="L26927" s="150"/>
      <c r="N26927" s="163"/>
      <c r="O26927" s="146"/>
      <c r="P26927" s="146"/>
      <c r="Q26927" s="146"/>
      <c r="R26927" s="34"/>
      <c r="S26927" s="35"/>
      <c r="T26927" s="147"/>
    </row>
    <row r="26928">
      <c r="A26928" s="147"/>
      <c r="B26928" s="64"/>
      <c r="C26928" s="147" t="s">
        <v>217</v>
      </c>
      <c r="E26928" s="161"/>
      <c r="F26928" s="162"/>
      <c r="G26928" s="147"/>
      <c r="H26928" s="146"/>
      <c r="J26928" s="146"/>
      <c r="L26928" s="150"/>
      <c r="N26928" s="163"/>
      <c r="O26928" s="146"/>
      <c r="P26928" s="146"/>
      <c r="Q26928" s="146"/>
      <c r="R26928" s="34"/>
      <c r="S26928" s="35"/>
      <c r="T26928" s="147"/>
    </row>
    <row r="26929">
      <c r="A26929" s="147"/>
      <c r="B26929" s="64"/>
      <c r="C26929" s="147" t="s">
        <v>217</v>
      </c>
      <c r="E26929" s="161"/>
      <c r="F26929" s="162"/>
      <c r="G26929" s="147"/>
      <c r="H26929" s="146"/>
      <c r="J26929" s="146"/>
      <c r="L26929" s="150"/>
      <c r="N26929" s="163"/>
      <c r="O26929" s="146"/>
      <c r="P26929" s="146"/>
      <c r="Q26929" s="146"/>
      <c r="R26929" s="34"/>
      <c r="S26929" s="35"/>
      <c r="T26929" s="147"/>
    </row>
    <row r="26930">
      <c r="A26930" s="147"/>
      <c r="B26930" s="64"/>
      <c r="C26930" s="147" t="s">
        <v>217</v>
      </c>
      <c r="E26930" s="161"/>
      <c r="F26930" s="162"/>
      <c r="G26930" s="147"/>
      <c r="H26930" s="146"/>
      <c r="J26930" s="146"/>
      <c r="L26930" s="150"/>
      <c r="N26930" s="163"/>
      <c r="O26930" s="146"/>
      <c r="P26930" s="146"/>
      <c r="Q26930" s="146"/>
      <c r="R26930" s="34"/>
      <c r="S26930" s="35"/>
      <c r="T26930" s="147"/>
    </row>
    <row r="26931">
      <c r="A26931" s="147"/>
      <c r="B26931" s="64"/>
      <c r="C26931" s="147" t="s">
        <v>217</v>
      </c>
      <c r="E26931" s="161"/>
      <c r="F26931" s="162"/>
      <c r="G26931" s="147"/>
      <c r="H26931" s="146"/>
      <c r="J26931" s="146"/>
      <c r="L26931" s="150"/>
      <c r="N26931" s="163"/>
      <c r="O26931" s="146"/>
      <c r="P26931" s="146"/>
      <c r="Q26931" s="146"/>
      <c r="R26931" s="34"/>
      <c r="S26931" s="35"/>
      <c r="T26931" s="147"/>
    </row>
    <row r="26932">
      <c r="A26932" s="147"/>
      <c r="B26932" s="64"/>
      <c r="C26932" s="147" t="s">
        <v>217</v>
      </c>
      <c r="E26932" s="161"/>
      <c r="F26932" s="162"/>
      <c r="G26932" s="147"/>
      <c r="H26932" s="146"/>
      <c r="J26932" s="146"/>
      <c r="L26932" s="150"/>
      <c r="N26932" s="163"/>
      <c r="O26932" s="146"/>
      <c r="P26932" s="146"/>
      <c r="Q26932" s="146"/>
      <c r="R26932" s="34"/>
      <c r="S26932" s="35"/>
      <c r="T26932" s="147"/>
    </row>
    <row r="26933">
      <c r="A26933" s="147"/>
      <c r="B26933" s="64"/>
      <c r="C26933" s="147" t="s">
        <v>217</v>
      </c>
      <c r="E26933" s="161"/>
      <c r="F26933" s="162"/>
      <c r="G26933" s="147"/>
      <c r="H26933" s="146"/>
      <c r="J26933" s="146"/>
      <c r="L26933" s="150"/>
      <c r="N26933" s="163"/>
      <c r="O26933" s="146"/>
      <c r="P26933" s="146"/>
      <c r="Q26933" s="146"/>
      <c r="R26933" s="34"/>
      <c r="S26933" s="35"/>
      <c r="T26933" s="147"/>
    </row>
    <row r="26934">
      <c r="A26934" s="147"/>
      <c r="B26934" s="64"/>
      <c r="C26934" s="147" t="s">
        <v>217</v>
      </c>
      <c r="E26934" s="161"/>
      <c r="F26934" s="162"/>
      <c r="G26934" s="147"/>
      <c r="H26934" s="146"/>
      <c r="J26934" s="146"/>
      <c r="L26934" s="150"/>
      <c r="N26934" s="163"/>
      <c r="O26934" s="146"/>
      <c r="P26934" s="146"/>
      <c r="Q26934" s="146"/>
      <c r="R26934" s="34"/>
      <c r="S26934" s="35"/>
      <c r="T26934" s="147"/>
    </row>
    <row r="26935">
      <c r="A26935" s="147"/>
      <c r="B26935" s="64"/>
      <c r="C26935" s="147" t="s">
        <v>217</v>
      </c>
      <c r="E26935" s="161"/>
      <c r="F26935" s="162"/>
      <c r="G26935" s="147"/>
      <c r="H26935" s="146"/>
      <c r="J26935" s="146"/>
      <c r="L26935" s="150"/>
      <c r="N26935" s="163"/>
      <c r="O26935" s="146"/>
      <c r="P26935" s="146"/>
      <c r="Q26935" s="146"/>
      <c r="R26935" s="34"/>
      <c r="S26935" s="35"/>
      <c r="T26935" s="147"/>
    </row>
    <row r="26936">
      <c r="A26936" s="147"/>
      <c r="B26936" s="64"/>
      <c r="C26936" s="147" t="s">
        <v>217</v>
      </c>
      <c r="E26936" s="161"/>
      <c r="F26936" s="162"/>
      <c r="G26936" s="147"/>
      <c r="H26936" s="146"/>
      <c r="J26936" s="146"/>
      <c r="L26936" s="150"/>
      <c r="N26936" s="163"/>
      <c r="O26936" s="146"/>
      <c r="P26936" s="146"/>
      <c r="Q26936" s="146"/>
      <c r="R26936" s="34"/>
      <c r="S26936" s="35"/>
      <c r="T26936" s="147"/>
    </row>
    <row r="26937">
      <c r="A26937" s="147"/>
      <c r="B26937" s="64"/>
      <c r="C26937" s="147" t="s">
        <v>217</v>
      </c>
      <c r="E26937" s="161"/>
      <c r="F26937" s="162"/>
      <c r="G26937" s="147"/>
      <c r="H26937" s="146"/>
      <c r="J26937" s="146"/>
      <c r="L26937" s="150"/>
      <c r="N26937" s="163"/>
      <c r="O26937" s="146"/>
      <c r="P26937" s="146"/>
      <c r="Q26937" s="146"/>
      <c r="R26937" s="34"/>
      <c r="S26937" s="35"/>
      <c r="T26937" s="147"/>
    </row>
    <row r="26938">
      <c r="A26938" s="147"/>
      <c r="B26938" s="64"/>
      <c r="C26938" s="147" t="s">
        <v>217</v>
      </c>
      <c r="E26938" s="161"/>
      <c r="F26938" s="162"/>
      <c r="G26938" s="147"/>
      <c r="H26938" s="146"/>
      <c r="J26938" s="146"/>
      <c r="L26938" s="150"/>
      <c r="N26938" s="163"/>
      <c r="O26938" s="146"/>
      <c r="P26938" s="146"/>
      <c r="Q26938" s="146"/>
      <c r="R26938" s="34"/>
      <c r="S26938" s="35"/>
      <c r="T26938" s="147"/>
    </row>
    <row r="26939">
      <c r="A26939" s="147"/>
      <c r="B26939" s="64"/>
      <c r="C26939" s="147" t="s">
        <v>217</v>
      </c>
      <c r="E26939" s="161"/>
      <c r="F26939" s="162"/>
      <c r="G26939" s="147"/>
      <c r="H26939" s="146"/>
      <c r="J26939" s="146"/>
      <c r="L26939" s="150"/>
      <c r="N26939" s="163"/>
      <c r="O26939" s="146"/>
      <c r="P26939" s="146"/>
      <c r="Q26939" s="146"/>
      <c r="R26939" s="34"/>
      <c r="S26939" s="35"/>
      <c r="T26939" s="147"/>
    </row>
    <row r="26940">
      <c r="A26940" s="147"/>
      <c r="B26940" s="64"/>
      <c r="C26940" s="147" t="s">
        <v>217</v>
      </c>
      <c r="E26940" s="161"/>
      <c r="F26940" s="162"/>
      <c r="G26940" s="147"/>
      <c r="H26940" s="146"/>
      <c r="J26940" s="146"/>
      <c r="L26940" s="150"/>
      <c r="N26940" s="163"/>
      <c r="O26940" s="146"/>
      <c r="P26940" s="146"/>
      <c r="Q26940" s="146"/>
      <c r="R26940" s="34"/>
      <c r="S26940" s="35"/>
      <c r="T26940" s="147"/>
    </row>
    <row r="26941">
      <c r="A26941" s="147"/>
      <c r="B26941" s="64"/>
      <c r="C26941" s="147" t="s">
        <v>217</v>
      </c>
      <c r="E26941" s="161"/>
      <c r="F26941" s="162"/>
      <c r="G26941" s="147"/>
      <c r="H26941" s="146"/>
      <c r="J26941" s="146"/>
      <c r="L26941" s="150"/>
      <c r="N26941" s="163"/>
      <c r="O26941" s="146"/>
      <c r="P26941" s="146"/>
      <c r="Q26941" s="146"/>
      <c r="R26941" s="34"/>
      <c r="S26941" s="35"/>
      <c r="T26941" s="147"/>
    </row>
    <row r="26942">
      <c r="A26942" s="147"/>
      <c r="B26942" s="64"/>
      <c r="C26942" s="147" t="s">
        <v>217</v>
      </c>
      <c r="E26942" s="161"/>
      <c r="F26942" s="162"/>
      <c r="G26942" s="147"/>
      <c r="H26942" s="146"/>
      <c r="J26942" s="146"/>
      <c r="L26942" s="150"/>
      <c r="N26942" s="163"/>
      <c r="O26942" s="146"/>
      <c r="P26942" s="146"/>
      <c r="Q26942" s="146"/>
      <c r="R26942" s="34"/>
      <c r="S26942" s="35"/>
      <c r="T26942" s="147"/>
    </row>
    <row r="26943">
      <c r="A26943" s="147"/>
      <c r="B26943" s="64"/>
      <c r="C26943" s="147" t="s">
        <v>217</v>
      </c>
      <c r="E26943" s="161"/>
      <c r="F26943" s="162"/>
      <c r="G26943" s="147"/>
      <c r="H26943" s="146"/>
      <c r="J26943" s="146"/>
      <c r="L26943" s="150"/>
      <c r="N26943" s="163"/>
      <c r="O26943" s="146"/>
      <c r="P26943" s="146"/>
      <c r="Q26943" s="146"/>
      <c r="R26943" s="34"/>
      <c r="S26943" s="35"/>
      <c r="T26943" s="147"/>
    </row>
    <row r="26944">
      <c r="A26944" s="147"/>
      <c r="B26944" s="64"/>
      <c r="C26944" s="147" t="s">
        <v>217</v>
      </c>
      <c r="E26944" s="161"/>
      <c r="F26944" s="162"/>
      <c r="G26944" s="147"/>
      <c r="H26944" s="146"/>
      <c r="J26944" s="146"/>
      <c r="L26944" s="150"/>
      <c r="N26944" s="163"/>
      <c r="O26944" s="146"/>
      <c r="P26944" s="146"/>
      <c r="Q26944" s="146"/>
      <c r="R26944" s="34"/>
      <c r="S26944" s="35"/>
      <c r="T26944" s="147"/>
    </row>
    <row r="26945">
      <c r="A26945" s="147"/>
      <c r="B26945" s="64"/>
      <c r="C26945" s="147" t="s">
        <v>217</v>
      </c>
      <c r="E26945" s="161"/>
      <c r="F26945" s="162"/>
      <c r="G26945" s="147"/>
      <c r="H26945" s="146"/>
      <c r="J26945" s="146"/>
      <c r="L26945" s="150"/>
      <c r="N26945" s="163"/>
      <c r="O26945" s="146"/>
      <c r="P26945" s="146"/>
      <c r="Q26945" s="146"/>
      <c r="R26945" s="34"/>
      <c r="S26945" s="35"/>
      <c r="T26945" s="147"/>
    </row>
    <row r="26946">
      <c r="A26946" s="147"/>
      <c r="B26946" s="64"/>
      <c r="C26946" s="147" t="s">
        <v>217</v>
      </c>
      <c r="E26946" s="161"/>
      <c r="F26946" s="162"/>
      <c r="G26946" s="147"/>
      <c r="H26946" s="146"/>
      <c r="J26946" s="146"/>
      <c r="L26946" s="150"/>
      <c r="N26946" s="163"/>
      <c r="O26946" s="146"/>
      <c r="P26946" s="146"/>
      <c r="Q26946" s="146"/>
      <c r="R26946" s="34"/>
      <c r="S26946" s="35"/>
      <c r="T26946" s="147"/>
    </row>
    <row r="26947">
      <c r="A26947" s="147"/>
      <c r="B26947" s="64"/>
      <c r="C26947" s="147" t="s">
        <v>217</v>
      </c>
      <c r="E26947" s="161"/>
      <c r="F26947" s="162"/>
      <c r="G26947" s="147"/>
      <c r="H26947" s="146"/>
      <c r="J26947" s="146"/>
      <c r="L26947" s="150"/>
      <c r="N26947" s="163"/>
      <c r="O26947" s="146"/>
      <c r="P26947" s="146"/>
      <c r="Q26947" s="146"/>
      <c r="R26947" s="34"/>
      <c r="S26947" s="35"/>
      <c r="T26947" s="147"/>
    </row>
    <row r="26948">
      <c r="A26948" s="147"/>
      <c r="B26948" s="64"/>
      <c r="C26948" s="147" t="s">
        <v>217</v>
      </c>
      <c r="E26948" s="161"/>
      <c r="F26948" s="162"/>
      <c r="G26948" s="147"/>
      <c r="H26948" s="146"/>
      <c r="J26948" s="146"/>
      <c r="L26948" s="150"/>
      <c r="N26948" s="163"/>
      <c r="O26948" s="146"/>
      <c r="P26948" s="146"/>
      <c r="Q26948" s="146"/>
      <c r="R26948" s="34"/>
      <c r="S26948" s="35"/>
      <c r="T26948" s="147"/>
    </row>
    <row r="26949">
      <c r="A26949" s="147"/>
      <c r="B26949" s="64"/>
      <c r="C26949" s="147" t="s">
        <v>217</v>
      </c>
      <c r="E26949" s="161"/>
      <c r="F26949" s="162"/>
      <c r="G26949" s="147"/>
      <c r="H26949" s="146"/>
      <c r="J26949" s="146"/>
      <c r="L26949" s="150"/>
      <c r="N26949" s="163"/>
      <c r="O26949" s="146"/>
      <c r="P26949" s="146"/>
      <c r="Q26949" s="146"/>
      <c r="R26949" s="34"/>
      <c r="S26949" s="35"/>
      <c r="T26949" s="147"/>
    </row>
    <row r="26950">
      <c r="A26950" s="147"/>
      <c r="B26950" s="64"/>
      <c r="C26950" s="147" t="s">
        <v>217</v>
      </c>
      <c r="E26950" s="161"/>
      <c r="F26950" s="162"/>
      <c r="G26950" s="147"/>
      <c r="H26950" s="146"/>
      <c r="J26950" s="146"/>
      <c r="L26950" s="150"/>
      <c r="N26950" s="163"/>
      <c r="O26950" s="146"/>
      <c r="P26950" s="146"/>
      <c r="Q26950" s="146"/>
      <c r="R26950" s="34"/>
      <c r="S26950" s="35"/>
      <c r="T26950" s="147"/>
    </row>
    <row r="26951">
      <c r="A26951" s="147"/>
      <c r="B26951" s="64"/>
      <c r="C26951" s="147" t="s">
        <v>217</v>
      </c>
      <c r="E26951" s="161"/>
      <c r="F26951" s="162"/>
      <c r="G26951" s="147"/>
      <c r="H26951" s="146"/>
      <c r="J26951" s="146"/>
      <c r="L26951" s="150"/>
      <c r="N26951" s="163"/>
      <c r="O26951" s="146"/>
      <c r="P26951" s="146"/>
      <c r="Q26951" s="146"/>
      <c r="R26951" s="34"/>
      <c r="S26951" s="35"/>
      <c r="T26951" s="147"/>
    </row>
    <row r="26952">
      <c r="A26952" s="147"/>
      <c r="B26952" s="64"/>
      <c r="C26952" s="147" t="s">
        <v>217</v>
      </c>
      <c r="E26952" s="161"/>
      <c r="F26952" s="162"/>
      <c r="G26952" s="147"/>
      <c r="H26952" s="146"/>
      <c r="J26952" s="146"/>
      <c r="L26952" s="150"/>
      <c r="N26952" s="163"/>
      <c r="O26952" s="146"/>
      <c r="P26952" s="146"/>
      <c r="Q26952" s="146"/>
      <c r="R26952" s="34"/>
      <c r="S26952" s="35"/>
      <c r="T26952" s="147"/>
    </row>
    <row r="26953">
      <c r="A26953" s="147"/>
      <c r="B26953" s="64"/>
      <c r="C26953" s="147" t="s">
        <v>217</v>
      </c>
      <c r="E26953" s="161"/>
      <c r="F26953" s="162"/>
      <c r="G26953" s="147"/>
      <c r="H26953" s="146"/>
      <c r="J26953" s="146"/>
      <c r="L26953" s="150"/>
      <c r="N26953" s="163"/>
      <c r="O26953" s="146"/>
      <c r="P26953" s="146"/>
      <c r="Q26953" s="146"/>
      <c r="R26953" s="34"/>
      <c r="S26953" s="35"/>
      <c r="T26953" s="147"/>
    </row>
    <row r="26954">
      <c r="A26954" s="147"/>
      <c r="B26954" s="64"/>
      <c r="C26954" s="147" t="s">
        <v>217</v>
      </c>
      <c r="E26954" s="161"/>
      <c r="F26954" s="162"/>
      <c r="G26954" s="147"/>
      <c r="H26954" s="146"/>
      <c r="J26954" s="146"/>
      <c r="L26954" s="150"/>
      <c r="N26954" s="163"/>
      <c r="O26954" s="146"/>
      <c r="P26954" s="146"/>
      <c r="Q26954" s="146"/>
      <c r="R26954" s="34"/>
      <c r="S26954" s="35"/>
      <c r="T26954" s="147"/>
    </row>
    <row r="26955">
      <c r="A26955" s="147"/>
      <c r="B26955" s="64"/>
      <c r="C26955" s="147" t="s">
        <v>217</v>
      </c>
      <c r="E26955" s="161"/>
      <c r="F26955" s="162"/>
      <c r="G26955" s="147"/>
      <c r="H26955" s="146"/>
      <c r="J26955" s="146"/>
      <c r="L26955" s="150"/>
      <c r="N26955" s="163"/>
      <c r="O26955" s="146"/>
      <c r="P26955" s="146"/>
      <c r="Q26955" s="146"/>
      <c r="R26955" s="34"/>
      <c r="S26955" s="35"/>
      <c r="T26955" s="147"/>
    </row>
    <row r="26956">
      <c r="A26956" s="147"/>
      <c r="B26956" s="64"/>
      <c r="C26956" s="147" t="s">
        <v>217</v>
      </c>
      <c r="E26956" s="161"/>
      <c r="F26956" s="162"/>
      <c r="G26956" s="147"/>
      <c r="H26956" s="146"/>
      <c r="J26956" s="146"/>
      <c r="L26956" s="150"/>
      <c r="N26956" s="163"/>
      <c r="O26956" s="146"/>
      <c r="P26956" s="146"/>
      <c r="Q26956" s="146"/>
      <c r="R26956" s="34"/>
      <c r="S26956" s="35"/>
      <c r="T26956" s="147"/>
    </row>
    <row r="26957">
      <c r="A26957" s="147"/>
      <c r="B26957" s="64"/>
      <c r="C26957" s="147" t="s">
        <v>217</v>
      </c>
      <c r="E26957" s="161"/>
      <c r="F26957" s="162"/>
      <c r="G26957" s="147"/>
      <c r="H26957" s="146"/>
      <c r="J26957" s="146"/>
      <c r="L26957" s="150"/>
      <c r="N26957" s="163"/>
      <c r="O26957" s="146"/>
      <c r="P26957" s="146"/>
      <c r="Q26957" s="146"/>
      <c r="R26957" s="34"/>
      <c r="S26957" s="35"/>
      <c r="T26957" s="147"/>
    </row>
    <row r="26958">
      <c r="A26958" s="147"/>
      <c r="B26958" s="64"/>
      <c r="C26958" s="147" t="s">
        <v>217</v>
      </c>
      <c r="E26958" s="161"/>
      <c r="F26958" s="162"/>
      <c r="G26958" s="147"/>
      <c r="H26958" s="146"/>
      <c r="J26958" s="146"/>
      <c r="L26958" s="150"/>
      <c r="N26958" s="163"/>
      <c r="O26958" s="146"/>
      <c r="P26958" s="146"/>
      <c r="Q26958" s="146"/>
      <c r="R26958" s="34"/>
      <c r="S26958" s="35"/>
      <c r="T26958" s="147"/>
    </row>
    <row r="26959">
      <c r="A26959" s="147"/>
      <c r="B26959" s="64"/>
      <c r="C26959" s="147" t="s">
        <v>217</v>
      </c>
      <c r="E26959" s="161"/>
      <c r="F26959" s="162"/>
      <c r="G26959" s="147"/>
      <c r="H26959" s="146"/>
      <c r="J26959" s="146"/>
      <c r="L26959" s="150"/>
      <c r="N26959" s="163"/>
      <c r="O26959" s="146"/>
      <c r="P26959" s="146"/>
      <c r="Q26959" s="146"/>
      <c r="R26959" s="34"/>
      <c r="S26959" s="35"/>
      <c r="T26959" s="147"/>
    </row>
    <row r="26960">
      <c r="A26960" s="147"/>
      <c r="B26960" s="64"/>
      <c r="C26960" s="147" t="s">
        <v>217</v>
      </c>
      <c r="E26960" s="161"/>
      <c r="F26960" s="162"/>
      <c r="G26960" s="147"/>
      <c r="H26960" s="146"/>
      <c r="J26960" s="146"/>
      <c r="L26960" s="150"/>
      <c r="N26960" s="163"/>
      <c r="O26960" s="146"/>
      <c r="P26960" s="146"/>
      <c r="Q26960" s="146"/>
      <c r="R26960" s="34"/>
      <c r="S26960" s="35"/>
      <c r="T26960" s="147"/>
    </row>
    <row r="26961">
      <c r="A26961" s="147"/>
      <c r="B26961" s="64"/>
      <c r="C26961" s="147" t="s">
        <v>217</v>
      </c>
      <c r="E26961" s="161"/>
      <c r="F26961" s="162"/>
      <c r="G26961" s="147"/>
      <c r="H26961" s="146"/>
      <c r="J26961" s="146"/>
      <c r="L26961" s="150"/>
      <c r="N26961" s="163"/>
      <c r="O26961" s="146"/>
      <c r="P26961" s="146"/>
      <c r="Q26961" s="146"/>
      <c r="R26961" s="34"/>
      <c r="S26961" s="35"/>
      <c r="T26961" s="147"/>
    </row>
    <row r="26962">
      <c r="A26962" s="147"/>
      <c r="B26962" s="64"/>
      <c r="C26962" s="147" t="s">
        <v>217</v>
      </c>
      <c r="E26962" s="161"/>
      <c r="F26962" s="162"/>
      <c r="G26962" s="147"/>
      <c r="H26962" s="146"/>
      <c r="J26962" s="146"/>
      <c r="L26962" s="150"/>
      <c r="N26962" s="163"/>
      <c r="O26962" s="146"/>
      <c r="P26962" s="146"/>
      <c r="Q26962" s="146"/>
      <c r="R26962" s="34"/>
      <c r="S26962" s="35"/>
      <c r="T26962" s="147"/>
    </row>
    <row r="26963">
      <c r="A26963" s="147"/>
      <c r="B26963" s="64"/>
      <c r="C26963" s="147" t="s">
        <v>217</v>
      </c>
      <c r="E26963" s="161"/>
      <c r="F26963" s="162"/>
      <c r="G26963" s="147"/>
      <c r="H26963" s="146"/>
      <c r="J26963" s="146"/>
      <c r="L26963" s="150"/>
      <c r="N26963" s="163"/>
      <c r="O26963" s="146"/>
      <c r="P26963" s="146"/>
      <c r="Q26963" s="146"/>
      <c r="R26963" s="34"/>
      <c r="S26963" s="35"/>
      <c r="T26963" s="147"/>
    </row>
    <row r="26964">
      <c r="A26964" s="147"/>
      <c r="B26964" s="64"/>
      <c r="C26964" s="147" t="s">
        <v>217</v>
      </c>
      <c r="E26964" s="161"/>
      <c r="F26964" s="162"/>
      <c r="G26964" s="147"/>
      <c r="H26964" s="146"/>
      <c r="J26964" s="146"/>
      <c r="L26964" s="150"/>
      <c r="N26964" s="163"/>
      <c r="O26964" s="146"/>
      <c r="P26964" s="146"/>
      <c r="Q26964" s="146"/>
      <c r="R26964" s="34"/>
      <c r="S26964" s="35"/>
      <c r="T26964" s="147"/>
    </row>
    <row r="26965">
      <c r="A26965" s="147"/>
      <c r="B26965" s="64"/>
      <c r="C26965" s="147" t="s">
        <v>217</v>
      </c>
      <c r="E26965" s="161"/>
      <c r="F26965" s="162"/>
      <c r="G26965" s="147"/>
      <c r="H26965" s="146"/>
      <c r="J26965" s="146"/>
      <c r="L26965" s="150"/>
      <c r="N26965" s="163"/>
      <c r="O26965" s="146"/>
      <c r="P26965" s="146"/>
      <c r="Q26965" s="146"/>
      <c r="R26965" s="34"/>
      <c r="S26965" s="35"/>
      <c r="T26965" s="147"/>
    </row>
    <row r="26966">
      <c r="A26966" s="147"/>
      <c r="B26966" s="64"/>
      <c r="C26966" s="147" t="s">
        <v>217</v>
      </c>
      <c r="E26966" s="161"/>
      <c r="F26966" s="162"/>
      <c r="G26966" s="147"/>
      <c r="H26966" s="146"/>
      <c r="J26966" s="146"/>
      <c r="L26966" s="150"/>
      <c r="N26966" s="163"/>
      <c r="O26966" s="146"/>
      <c r="P26966" s="146"/>
      <c r="Q26966" s="146"/>
      <c r="R26966" s="34"/>
      <c r="S26966" s="35"/>
      <c r="T26966" s="147"/>
    </row>
    <row r="26967">
      <c r="A26967" s="147"/>
      <c r="B26967" s="64"/>
      <c r="C26967" s="147" t="s">
        <v>217</v>
      </c>
      <c r="E26967" s="161"/>
      <c r="F26967" s="162"/>
      <c r="G26967" s="147"/>
      <c r="H26967" s="146"/>
      <c r="J26967" s="146"/>
      <c r="L26967" s="150"/>
      <c r="N26967" s="163"/>
      <c r="O26967" s="146"/>
      <c r="P26967" s="146"/>
      <c r="Q26967" s="146"/>
      <c r="R26967" s="34"/>
      <c r="S26967" s="35"/>
      <c r="T26967" s="147"/>
    </row>
    <row r="26968">
      <c r="A26968" s="147"/>
      <c r="B26968" s="64"/>
      <c r="C26968" s="147" t="s">
        <v>217</v>
      </c>
      <c r="E26968" s="161"/>
      <c r="F26968" s="162"/>
      <c r="G26968" s="147"/>
      <c r="H26968" s="146"/>
      <c r="J26968" s="146"/>
      <c r="L26968" s="150"/>
      <c r="N26968" s="163"/>
      <c r="O26968" s="146"/>
      <c r="P26968" s="146"/>
      <c r="Q26968" s="146"/>
      <c r="R26968" s="34"/>
      <c r="S26968" s="35"/>
      <c r="T26968" s="147"/>
    </row>
    <row r="26969">
      <c r="A26969" s="147"/>
      <c r="B26969" s="64"/>
      <c r="C26969" s="147" t="s">
        <v>217</v>
      </c>
      <c r="E26969" s="161"/>
      <c r="F26969" s="162"/>
      <c r="G26969" s="147"/>
      <c r="H26969" s="146"/>
      <c r="J26969" s="146"/>
      <c r="L26969" s="150"/>
      <c r="N26969" s="163"/>
      <c r="O26969" s="146"/>
      <c r="P26969" s="146"/>
      <c r="Q26969" s="146"/>
      <c r="R26969" s="34"/>
      <c r="S26969" s="35"/>
      <c r="T26969" s="147"/>
    </row>
    <row r="26970">
      <c r="A26970" s="147"/>
      <c r="B26970" s="64"/>
      <c r="C26970" s="147" t="s">
        <v>217</v>
      </c>
      <c r="E26970" s="161"/>
      <c r="F26970" s="162"/>
      <c r="G26970" s="147"/>
      <c r="H26970" s="146"/>
      <c r="J26970" s="146"/>
      <c r="L26970" s="150"/>
      <c r="N26970" s="163"/>
      <c r="O26970" s="146"/>
      <c r="P26970" s="146"/>
      <c r="Q26970" s="146"/>
      <c r="R26970" s="34"/>
      <c r="S26970" s="35"/>
      <c r="T26970" s="147"/>
    </row>
    <row r="26971">
      <c r="A26971" s="147"/>
      <c r="B26971" s="64"/>
      <c r="C26971" s="147" t="s">
        <v>217</v>
      </c>
      <c r="E26971" s="161"/>
      <c r="F26971" s="162"/>
      <c r="G26971" s="147"/>
      <c r="H26971" s="146"/>
      <c r="J26971" s="146"/>
      <c r="L26971" s="150"/>
      <c r="N26971" s="163"/>
      <c r="O26971" s="146"/>
      <c r="P26971" s="146"/>
      <c r="Q26971" s="146"/>
      <c r="R26971" s="34"/>
      <c r="S26971" s="35"/>
      <c r="T26971" s="147"/>
    </row>
    <row r="26972">
      <c r="A26972" s="147"/>
      <c r="B26972" s="64"/>
      <c r="C26972" s="147" t="s">
        <v>217</v>
      </c>
      <c r="E26972" s="161"/>
      <c r="F26972" s="162"/>
      <c r="G26972" s="147"/>
      <c r="H26972" s="146"/>
      <c r="J26972" s="146"/>
      <c r="L26972" s="150"/>
      <c r="N26972" s="163"/>
      <c r="O26972" s="146"/>
      <c r="P26972" s="146"/>
      <c r="Q26972" s="146"/>
      <c r="R26972" s="34"/>
      <c r="S26972" s="35"/>
      <c r="T26972" s="147"/>
    </row>
    <row r="26973">
      <c r="A26973" s="147"/>
      <c r="B26973" s="64"/>
      <c r="C26973" s="147" t="s">
        <v>217</v>
      </c>
      <c r="E26973" s="161"/>
      <c r="F26973" s="162"/>
      <c r="G26973" s="147"/>
      <c r="H26973" s="146"/>
      <c r="J26973" s="146"/>
      <c r="L26973" s="150"/>
      <c r="N26973" s="163"/>
      <c r="O26973" s="146"/>
      <c r="P26973" s="146"/>
      <c r="Q26973" s="146"/>
      <c r="R26973" s="34"/>
      <c r="S26973" s="35"/>
      <c r="T26973" s="147"/>
    </row>
    <row r="26974">
      <c r="A26974" s="147"/>
      <c r="B26974" s="64"/>
      <c r="C26974" s="147" t="s">
        <v>217</v>
      </c>
      <c r="E26974" s="161"/>
      <c r="F26974" s="162"/>
      <c r="G26974" s="147"/>
      <c r="H26974" s="146"/>
      <c r="J26974" s="146"/>
      <c r="L26974" s="150"/>
      <c r="N26974" s="163"/>
      <c r="O26974" s="146"/>
      <c r="P26974" s="146"/>
      <c r="Q26974" s="146"/>
      <c r="R26974" s="34"/>
      <c r="S26974" s="35"/>
      <c r="T26974" s="147"/>
    </row>
    <row r="26975">
      <c r="A26975" s="147"/>
      <c r="B26975" s="64"/>
      <c r="C26975" s="147" t="s">
        <v>217</v>
      </c>
      <c r="E26975" s="161"/>
      <c r="F26975" s="162"/>
      <c r="G26975" s="147"/>
      <c r="H26975" s="146"/>
      <c r="J26975" s="146"/>
      <c r="L26975" s="150"/>
      <c r="N26975" s="163"/>
      <c r="O26975" s="146"/>
      <c r="P26975" s="146"/>
      <c r="Q26975" s="146"/>
      <c r="R26975" s="34"/>
      <c r="S26975" s="35"/>
      <c r="T26975" s="147"/>
    </row>
    <row r="26976">
      <c r="A26976" s="147"/>
      <c r="B26976" s="64"/>
      <c r="C26976" s="147" t="s">
        <v>217</v>
      </c>
      <c r="E26976" s="161"/>
      <c r="F26976" s="162"/>
      <c r="G26976" s="147"/>
      <c r="H26976" s="146"/>
      <c r="J26976" s="146"/>
      <c r="L26976" s="150"/>
      <c r="N26976" s="163"/>
      <c r="O26976" s="146"/>
      <c r="P26976" s="146"/>
      <c r="Q26976" s="146"/>
      <c r="R26976" s="34"/>
      <c r="S26976" s="35"/>
      <c r="T26976" s="147"/>
    </row>
    <row r="26977">
      <c r="A26977" s="147"/>
      <c r="B26977" s="64"/>
      <c r="C26977" s="147" t="s">
        <v>217</v>
      </c>
      <c r="E26977" s="161"/>
      <c r="F26977" s="162"/>
      <c r="G26977" s="147"/>
      <c r="H26977" s="146"/>
      <c r="J26977" s="146"/>
      <c r="L26977" s="150"/>
      <c r="N26977" s="163"/>
      <c r="O26977" s="146"/>
      <c r="P26977" s="146"/>
      <c r="Q26977" s="146"/>
      <c r="R26977" s="34"/>
      <c r="S26977" s="35"/>
      <c r="T26977" s="147"/>
    </row>
    <row r="26978">
      <c r="A26978" s="147"/>
      <c r="B26978" s="64"/>
      <c r="C26978" s="147" t="s">
        <v>217</v>
      </c>
      <c r="E26978" s="161"/>
      <c r="F26978" s="162"/>
      <c r="G26978" s="147"/>
      <c r="H26978" s="146"/>
      <c r="J26978" s="146"/>
      <c r="L26978" s="150"/>
      <c r="N26978" s="163"/>
      <c r="O26978" s="146"/>
      <c r="P26978" s="146"/>
      <c r="Q26978" s="146"/>
      <c r="R26978" s="34"/>
      <c r="S26978" s="35"/>
      <c r="T26978" s="147"/>
    </row>
    <row r="26979">
      <c r="A26979" s="147"/>
      <c r="B26979" s="64"/>
      <c r="C26979" s="147" t="s">
        <v>217</v>
      </c>
      <c r="E26979" s="161"/>
      <c r="F26979" s="162"/>
      <c r="G26979" s="147"/>
      <c r="H26979" s="146"/>
      <c r="J26979" s="146"/>
      <c r="L26979" s="150"/>
      <c r="N26979" s="163"/>
      <c r="O26979" s="146"/>
      <c r="P26979" s="146"/>
      <c r="Q26979" s="146"/>
      <c r="R26979" s="34"/>
      <c r="S26979" s="35"/>
      <c r="T26979" s="147"/>
    </row>
    <row r="26980">
      <c r="A26980" s="147"/>
      <c r="B26980" s="64"/>
      <c r="C26980" s="147" t="s">
        <v>217</v>
      </c>
      <c r="E26980" s="161"/>
      <c r="F26980" s="162"/>
      <c r="G26980" s="147"/>
      <c r="H26980" s="146"/>
      <c r="J26980" s="146"/>
      <c r="L26980" s="150"/>
      <c r="N26980" s="163"/>
      <c r="O26980" s="146"/>
      <c r="P26980" s="146"/>
      <c r="Q26980" s="146"/>
      <c r="R26980" s="34"/>
      <c r="S26980" s="35"/>
      <c r="T26980" s="147"/>
    </row>
    <row r="26981">
      <c r="A26981" s="147"/>
      <c r="B26981" s="64"/>
      <c r="C26981" s="147" t="s">
        <v>217</v>
      </c>
      <c r="E26981" s="161"/>
      <c r="F26981" s="162"/>
      <c r="G26981" s="147"/>
      <c r="H26981" s="146"/>
      <c r="J26981" s="146"/>
      <c r="L26981" s="150"/>
      <c r="N26981" s="163"/>
      <c r="O26981" s="146"/>
      <c r="P26981" s="146"/>
      <c r="Q26981" s="146"/>
      <c r="R26981" s="34"/>
      <c r="S26981" s="35"/>
      <c r="T26981" s="147"/>
    </row>
    <row r="26982">
      <c r="A26982" s="147"/>
      <c r="B26982" s="64"/>
      <c r="C26982" s="147" t="s">
        <v>217</v>
      </c>
      <c r="E26982" s="161"/>
      <c r="F26982" s="162"/>
      <c r="G26982" s="147"/>
      <c r="H26982" s="146"/>
      <c r="J26982" s="146"/>
      <c r="L26982" s="150"/>
      <c r="N26982" s="163"/>
      <c r="O26982" s="146"/>
      <c r="P26982" s="146"/>
      <c r="Q26982" s="146"/>
      <c r="R26982" s="34"/>
      <c r="S26982" s="35"/>
      <c r="T26982" s="147"/>
    </row>
    <row r="26983">
      <c r="A26983" s="147"/>
      <c r="B26983" s="64"/>
      <c r="C26983" s="147" t="s">
        <v>217</v>
      </c>
      <c r="E26983" s="161"/>
      <c r="F26983" s="162"/>
      <c r="G26983" s="147"/>
      <c r="H26983" s="146"/>
      <c r="J26983" s="146"/>
      <c r="L26983" s="150"/>
      <c r="N26983" s="163"/>
      <c r="O26983" s="146"/>
      <c r="P26983" s="146"/>
      <c r="Q26983" s="146"/>
      <c r="R26983" s="34"/>
      <c r="S26983" s="35"/>
      <c r="T26983" s="147"/>
    </row>
    <row r="26984">
      <c r="A26984" s="147"/>
      <c r="B26984" s="64"/>
      <c r="C26984" s="147" t="s">
        <v>217</v>
      </c>
      <c r="E26984" s="161"/>
      <c r="F26984" s="162"/>
      <c r="G26984" s="147"/>
      <c r="H26984" s="146"/>
      <c r="J26984" s="146"/>
      <c r="L26984" s="150"/>
      <c r="N26984" s="163"/>
      <c r="O26984" s="146"/>
      <c r="P26984" s="146"/>
      <c r="Q26984" s="146"/>
      <c r="R26984" s="34"/>
      <c r="S26984" s="35"/>
      <c r="T26984" s="147"/>
    </row>
    <row r="26985">
      <c r="A26985" s="147"/>
      <c r="B26985" s="64"/>
      <c r="C26985" s="147" t="s">
        <v>217</v>
      </c>
      <c r="E26985" s="161"/>
      <c r="F26985" s="162"/>
      <c r="G26985" s="147"/>
      <c r="H26985" s="146"/>
      <c r="J26985" s="146"/>
      <c r="L26985" s="150"/>
      <c r="N26985" s="163"/>
      <c r="O26985" s="146"/>
      <c r="P26985" s="146"/>
      <c r="Q26985" s="146"/>
      <c r="R26985" s="34"/>
      <c r="S26985" s="35"/>
      <c r="T26985" s="147"/>
    </row>
    <row r="26986">
      <c r="A26986" s="147"/>
      <c r="B26986" s="64"/>
      <c r="C26986" s="147" t="s">
        <v>217</v>
      </c>
      <c r="E26986" s="161"/>
      <c r="F26986" s="162"/>
      <c r="G26986" s="147"/>
      <c r="H26986" s="146"/>
      <c r="J26986" s="146"/>
      <c r="L26986" s="150"/>
      <c r="N26986" s="163"/>
      <c r="O26986" s="146"/>
      <c r="P26986" s="146"/>
      <c r="Q26986" s="146"/>
      <c r="R26986" s="34"/>
      <c r="S26986" s="35"/>
      <c r="T26986" s="147"/>
    </row>
    <row r="26987">
      <c r="A26987" s="147"/>
      <c r="B26987" s="64"/>
      <c r="C26987" s="147" t="s">
        <v>217</v>
      </c>
      <c r="E26987" s="161"/>
      <c r="F26987" s="162"/>
      <c r="G26987" s="147"/>
      <c r="H26987" s="146"/>
      <c r="J26987" s="146"/>
      <c r="L26987" s="150"/>
      <c r="N26987" s="163"/>
      <c r="O26987" s="146"/>
      <c r="P26987" s="146"/>
      <c r="Q26987" s="146"/>
      <c r="R26987" s="34"/>
      <c r="S26987" s="35"/>
      <c r="T26987" s="147"/>
    </row>
    <row r="26988">
      <c r="A26988" s="147"/>
      <c r="B26988" s="64"/>
      <c r="C26988" s="147" t="s">
        <v>217</v>
      </c>
      <c r="E26988" s="161"/>
      <c r="F26988" s="162"/>
      <c r="G26988" s="147"/>
      <c r="H26988" s="146"/>
      <c r="J26988" s="146"/>
      <c r="L26988" s="150"/>
      <c r="N26988" s="163"/>
      <c r="O26988" s="146"/>
      <c r="P26988" s="146"/>
      <c r="Q26988" s="146"/>
      <c r="R26988" s="34"/>
      <c r="S26988" s="35"/>
      <c r="T26988" s="147"/>
    </row>
    <row r="26989">
      <c r="A26989" s="147"/>
      <c r="B26989" s="64"/>
      <c r="C26989" s="147" t="s">
        <v>217</v>
      </c>
      <c r="E26989" s="161"/>
      <c r="F26989" s="162"/>
      <c r="G26989" s="147"/>
      <c r="H26989" s="146"/>
      <c r="J26989" s="146"/>
      <c r="L26989" s="150"/>
      <c r="N26989" s="163"/>
      <c r="O26989" s="146"/>
      <c r="P26989" s="146"/>
      <c r="Q26989" s="146"/>
      <c r="R26989" s="34"/>
      <c r="S26989" s="35"/>
      <c r="T26989" s="147"/>
    </row>
    <row r="26990">
      <c r="A26990" s="147"/>
      <c r="B26990" s="64"/>
      <c r="C26990" s="147" t="s">
        <v>217</v>
      </c>
      <c r="E26990" s="161"/>
      <c r="F26990" s="162"/>
      <c r="G26990" s="147"/>
      <c r="H26990" s="146"/>
      <c r="J26990" s="146"/>
      <c r="L26990" s="150"/>
      <c r="N26990" s="163"/>
      <c r="O26990" s="146"/>
      <c r="P26990" s="146"/>
      <c r="Q26990" s="146"/>
      <c r="R26990" s="34"/>
      <c r="S26990" s="35"/>
      <c r="T26990" s="147"/>
    </row>
    <row r="26991">
      <c r="A26991" s="147"/>
      <c r="B26991" s="64"/>
      <c r="C26991" s="147" t="s">
        <v>217</v>
      </c>
      <c r="E26991" s="161"/>
      <c r="F26991" s="162"/>
      <c r="G26991" s="147"/>
      <c r="H26991" s="146"/>
      <c r="J26991" s="146"/>
      <c r="L26991" s="150"/>
      <c r="N26991" s="163"/>
      <c r="O26991" s="146"/>
      <c r="P26991" s="146"/>
      <c r="Q26991" s="146"/>
      <c r="R26991" s="34"/>
      <c r="S26991" s="35"/>
      <c r="T26991" s="147"/>
    </row>
    <row r="26992">
      <c r="A26992" s="147"/>
      <c r="B26992" s="64"/>
      <c r="C26992" s="147" t="s">
        <v>217</v>
      </c>
      <c r="E26992" s="161"/>
      <c r="F26992" s="162"/>
      <c r="G26992" s="147"/>
      <c r="H26992" s="146"/>
      <c r="J26992" s="146"/>
      <c r="L26992" s="150"/>
      <c r="N26992" s="163"/>
      <c r="O26992" s="146"/>
      <c r="P26992" s="146"/>
      <c r="Q26992" s="146"/>
      <c r="R26992" s="34"/>
      <c r="S26992" s="35"/>
      <c r="T26992" s="147"/>
    </row>
    <row r="26993">
      <c r="A26993" s="147"/>
      <c r="B26993" s="64"/>
      <c r="C26993" s="147" t="s">
        <v>217</v>
      </c>
      <c r="E26993" s="161"/>
      <c r="F26993" s="162"/>
      <c r="G26993" s="147"/>
      <c r="H26993" s="146"/>
      <c r="J26993" s="146"/>
      <c r="L26993" s="150"/>
      <c r="N26993" s="163"/>
      <c r="O26993" s="146"/>
      <c r="P26993" s="146"/>
      <c r="Q26993" s="146"/>
      <c r="R26993" s="34"/>
      <c r="S26993" s="35"/>
      <c r="T26993" s="147"/>
    </row>
    <row r="26994">
      <c r="A26994" s="147"/>
      <c r="B26994" s="64"/>
      <c r="C26994" s="147" t="s">
        <v>217</v>
      </c>
      <c r="E26994" s="161"/>
      <c r="F26994" s="162"/>
      <c r="G26994" s="147"/>
      <c r="H26994" s="146"/>
      <c r="J26994" s="146"/>
      <c r="L26994" s="150"/>
      <c r="N26994" s="163"/>
      <c r="O26994" s="146"/>
      <c r="P26994" s="146"/>
      <c r="Q26994" s="146"/>
      <c r="R26994" s="34"/>
      <c r="S26994" s="35"/>
      <c r="T26994" s="147"/>
    </row>
    <row r="26995">
      <c r="A26995" s="147"/>
      <c r="B26995" s="64"/>
      <c r="C26995" s="147" t="s">
        <v>217</v>
      </c>
      <c r="E26995" s="161"/>
      <c r="F26995" s="162"/>
      <c r="G26995" s="147"/>
      <c r="H26995" s="146"/>
      <c r="J26995" s="146"/>
      <c r="L26995" s="150"/>
      <c r="N26995" s="163"/>
      <c r="O26995" s="146"/>
      <c r="P26995" s="146"/>
      <c r="Q26995" s="146"/>
      <c r="R26995" s="34"/>
      <c r="S26995" s="35"/>
      <c r="T26995" s="147"/>
    </row>
    <row r="26996">
      <c r="A26996" s="147"/>
      <c r="B26996" s="64"/>
      <c r="C26996" s="147" t="s">
        <v>217</v>
      </c>
      <c r="E26996" s="161"/>
      <c r="F26996" s="162"/>
      <c r="G26996" s="147"/>
      <c r="H26996" s="146"/>
      <c r="J26996" s="146"/>
      <c r="L26996" s="150"/>
      <c r="N26996" s="163"/>
      <c r="O26996" s="146"/>
      <c r="P26996" s="146"/>
      <c r="Q26996" s="146"/>
      <c r="R26996" s="34"/>
      <c r="S26996" s="35"/>
      <c r="T26996" s="147"/>
    </row>
    <row r="26997">
      <c r="A26997" s="147"/>
      <c r="B26997" s="64"/>
      <c r="C26997" s="147" t="s">
        <v>217</v>
      </c>
      <c r="E26997" s="161"/>
      <c r="F26997" s="162"/>
      <c r="G26997" s="147"/>
      <c r="H26997" s="146"/>
      <c r="J26997" s="146"/>
      <c r="L26997" s="150"/>
      <c r="N26997" s="163"/>
      <c r="O26997" s="146"/>
      <c r="P26997" s="146"/>
      <c r="Q26997" s="146"/>
      <c r="R26997" s="34"/>
      <c r="S26997" s="35"/>
      <c r="T26997" s="147"/>
    </row>
    <row r="26998">
      <c r="A26998" s="147"/>
      <c r="B26998" s="64"/>
      <c r="C26998" s="147" t="s">
        <v>217</v>
      </c>
      <c r="E26998" s="161"/>
      <c r="F26998" s="162"/>
      <c r="G26998" s="147"/>
      <c r="H26998" s="146"/>
      <c r="J26998" s="146"/>
      <c r="L26998" s="150"/>
      <c r="N26998" s="163"/>
      <c r="O26998" s="146"/>
      <c r="P26998" s="146"/>
      <c r="Q26998" s="146"/>
      <c r="R26998" s="34"/>
      <c r="S26998" s="35"/>
      <c r="T26998" s="147"/>
    </row>
    <row r="26999">
      <c r="A26999" s="147"/>
      <c r="B26999" s="64"/>
      <c r="C26999" s="147" t="s">
        <v>217</v>
      </c>
      <c r="E26999" s="161"/>
      <c r="F26999" s="162"/>
      <c r="G26999" s="147"/>
      <c r="H26999" s="146"/>
      <c r="J26999" s="146"/>
      <c r="L26999" s="150"/>
      <c r="N26999" s="163"/>
      <c r="O26999" s="146"/>
      <c r="P26999" s="146"/>
      <c r="Q26999" s="146"/>
      <c r="R26999" s="34"/>
      <c r="S26999" s="35"/>
      <c r="T26999" s="147"/>
    </row>
    <row r="27000">
      <c r="A27000" s="147"/>
      <c r="B27000" s="64"/>
      <c r="C27000" s="147" t="s">
        <v>217</v>
      </c>
      <c r="E27000" s="161"/>
      <c r="F27000" s="162"/>
      <c r="G27000" s="147"/>
      <c r="H27000" s="146"/>
      <c r="J27000" s="146"/>
      <c r="L27000" s="150"/>
      <c r="N27000" s="163"/>
      <c r="O27000" s="146"/>
      <c r="P27000" s="146"/>
      <c r="Q27000" s="146"/>
      <c r="R27000" s="34"/>
      <c r="S27000" s="35"/>
      <c r="T27000" s="147"/>
    </row>
    <row r="27001">
      <c r="A27001" s="147"/>
      <c r="B27001" s="64"/>
      <c r="C27001" s="147" t="s">
        <v>217</v>
      </c>
      <c r="E27001" s="161"/>
      <c r="F27001" s="162"/>
      <c r="G27001" s="147"/>
      <c r="H27001" s="146"/>
      <c r="J27001" s="146"/>
      <c r="L27001" s="150"/>
      <c r="N27001" s="163"/>
      <c r="O27001" s="146"/>
      <c r="P27001" s="146"/>
      <c r="Q27001" s="146"/>
      <c r="R27001" s="34"/>
      <c r="S27001" s="35"/>
      <c r="T27001" s="147"/>
    </row>
    <row r="27002">
      <c r="A27002" s="147"/>
      <c r="B27002" s="64"/>
      <c r="C27002" s="147" t="s">
        <v>217</v>
      </c>
      <c r="E27002" s="161"/>
      <c r="F27002" s="162"/>
      <c r="G27002" s="147"/>
      <c r="H27002" s="146"/>
      <c r="J27002" s="146"/>
      <c r="L27002" s="150"/>
      <c r="N27002" s="163"/>
      <c r="O27002" s="146"/>
      <c r="P27002" s="146"/>
      <c r="Q27002" s="146"/>
      <c r="R27002" s="34"/>
      <c r="S27002" s="35"/>
      <c r="T27002" s="147"/>
    </row>
    <row r="27003">
      <c r="A27003" s="147"/>
      <c r="B27003" s="64"/>
      <c r="C27003" s="147" t="s">
        <v>217</v>
      </c>
      <c r="E27003" s="161"/>
      <c r="F27003" s="162"/>
      <c r="G27003" s="147"/>
      <c r="H27003" s="146"/>
      <c r="J27003" s="146"/>
      <c r="L27003" s="150"/>
      <c r="N27003" s="163"/>
      <c r="O27003" s="146"/>
      <c r="P27003" s="146"/>
      <c r="Q27003" s="146"/>
      <c r="R27003" s="34"/>
      <c r="S27003" s="35"/>
      <c r="T27003" s="147"/>
    </row>
    <row r="27004">
      <c r="A27004" s="147"/>
      <c r="B27004" s="64"/>
      <c r="C27004" s="147" t="s">
        <v>217</v>
      </c>
      <c r="E27004" s="161"/>
      <c r="F27004" s="162"/>
      <c r="G27004" s="147"/>
      <c r="H27004" s="146"/>
      <c r="J27004" s="146"/>
      <c r="L27004" s="150"/>
      <c r="N27004" s="163"/>
      <c r="O27004" s="146"/>
      <c r="P27004" s="146"/>
      <c r="Q27004" s="146"/>
      <c r="R27004" s="34"/>
      <c r="S27004" s="35"/>
      <c r="T27004" s="147"/>
    </row>
    <row r="27005">
      <c r="A27005" s="147"/>
      <c r="B27005" s="64"/>
      <c r="C27005" s="147" t="s">
        <v>217</v>
      </c>
      <c r="E27005" s="161"/>
      <c r="F27005" s="162"/>
      <c r="G27005" s="147"/>
      <c r="H27005" s="146"/>
      <c r="J27005" s="146"/>
      <c r="L27005" s="150"/>
      <c r="N27005" s="163"/>
      <c r="O27005" s="146"/>
      <c r="P27005" s="146"/>
      <c r="Q27005" s="146"/>
      <c r="R27005" s="34"/>
      <c r="S27005" s="35"/>
      <c r="T27005" s="147"/>
    </row>
    <row r="27006">
      <c r="A27006" s="147"/>
      <c r="B27006" s="64"/>
      <c r="C27006" s="147" t="s">
        <v>217</v>
      </c>
      <c r="E27006" s="161"/>
      <c r="F27006" s="162"/>
      <c r="G27006" s="147"/>
      <c r="H27006" s="146"/>
      <c r="J27006" s="146"/>
      <c r="L27006" s="150"/>
      <c r="N27006" s="163"/>
      <c r="O27006" s="146"/>
      <c r="P27006" s="146"/>
      <c r="Q27006" s="146"/>
      <c r="R27006" s="34"/>
      <c r="S27006" s="35"/>
      <c r="T27006" s="147"/>
    </row>
    <row r="27007">
      <c r="A27007" s="147"/>
      <c r="B27007" s="64"/>
      <c r="C27007" s="147" t="s">
        <v>217</v>
      </c>
      <c r="E27007" s="161"/>
      <c r="F27007" s="162"/>
      <c r="G27007" s="147"/>
      <c r="H27007" s="146"/>
      <c r="J27007" s="146"/>
      <c r="L27007" s="150"/>
      <c r="N27007" s="163"/>
      <c r="O27007" s="146"/>
      <c r="P27007" s="146"/>
      <c r="Q27007" s="146"/>
      <c r="R27007" s="34"/>
      <c r="S27007" s="35"/>
      <c r="T27007" s="147"/>
    </row>
    <row r="27008">
      <c r="A27008" s="147"/>
      <c r="B27008" s="64"/>
      <c r="C27008" s="147" t="s">
        <v>217</v>
      </c>
      <c r="E27008" s="161"/>
      <c r="F27008" s="162"/>
      <c r="G27008" s="147"/>
      <c r="H27008" s="146"/>
      <c r="J27008" s="146"/>
      <c r="L27008" s="150"/>
      <c r="N27008" s="163"/>
      <c r="O27008" s="146"/>
      <c r="P27008" s="146"/>
      <c r="Q27008" s="146"/>
      <c r="R27008" s="34"/>
      <c r="S27008" s="35"/>
      <c r="T27008" s="147"/>
    </row>
    <row r="27009">
      <c r="A27009" s="147"/>
      <c r="B27009" s="64"/>
      <c r="C27009" s="147" t="s">
        <v>217</v>
      </c>
      <c r="E27009" s="161"/>
      <c r="F27009" s="162"/>
      <c r="G27009" s="147"/>
      <c r="H27009" s="146"/>
      <c r="J27009" s="146"/>
      <c r="L27009" s="150"/>
      <c r="N27009" s="163"/>
      <c r="O27009" s="146"/>
      <c r="P27009" s="146"/>
      <c r="Q27009" s="146"/>
      <c r="R27009" s="34"/>
      <c r="S27009" s="35"/>
      <c r="T27009" s="147"/>
    </row>
    <row r="27010">
      <c r="A27010" s="147"/>
      <c r="B27010" s="64"/>
      <c r="C27010" s="147" t="s">
        <v>217</v>
      </c>
      <c r="E27010" s="161"/>
      <c r="F27010" s="162"/>
      <c r="G27010" s="147"/>
      <c r="H27010" s="146"/>
      <c r="J27010" s="146"/>
      <c r="L27010" s="150"/>
      <c r="N27010" s="163"/>
      <c r="O27010" s="146"/>
      <c r="P27010" s="146"/>
      <c r="Q27010" s="146"/>
      <c r="R27010" s="34"/>
      <c r="S27010" s="35"/>
      <c r="T27010" s="147"/>
    </row>
    <row r="27011">
      <c r="A27011" s="147"/>
      <c r="B27011" s="64"/>
      <c r="C27011" s="147" t="s">
        <v>217</v>
      </c>
      <c r="E27011" s="161"/>
      <c r="F27011" s="162"/>
      <c r="G27011" s="147"/>
      <c r="H27011" s="146"/>
      <c r="J27011" s="146"/>
      <c r="L27011" s="150"/>
      <c r="N27011" s="163"/>
      <c r="O27011" s="146"/>
      <c r="P27011" s="146"/>
      <c r="Q27011" s="146"/>
      <c r="R27011" s="34"/>
      <c r="S27011" s="35"/>
      <c r="T27011" s="147"/>
    </row>
    <row r="27012">
      <c r="A27012" s="147"/>
      <c r="B27012" s="64"/>
      <c r="C27012" s="147" t="s">
        <v>217</v>
      </c>
      <c r="E27012" s="161"/>
      <c r="F27012" s="162"/>
      <c r="G27012" s="147"/>
      <c r="H27012" s="146"/>
      <c r="J27012" s="146"/>
      <c r="L27012" s="150"/>
      <c r="N27012" s="163"/>
      <c r="O27012" s="146"/>
      <c r="P27012" s="146"/>
      <c r="Q27012" s="146"/>
      <c r="R27012" s="34"/>
      <c r="S27012" s="35"/>
      <c r="T27012" s="147"/>
    </row>
    <row r="27013">
      <c r="A27013" s="147"/>
      <c r="B27013" s="64"/>
      <c r="C27013" s="147" t="s">
        <v>217</v>
      </c>
      <c r="E27013" s="161"/>
      <c r="F27013" s="162"/>
      <c r="G27013" s="147"/>
      <c r="H27013" s="146"/>
      <c r="J27013" s="146"/>
      <c r="L27013" s="150"/>
      <c r="N27013" s="163"/>
      <c r="O27013" s="146"/>
      <c r="P27013" s="146"/>
      <c r="Q27013" s="146"/>
      <c r="R27013" s="34"/>
      <c r="S27013" s="35"/>
      <c r="T27013" s="147"/>
    </row>
    <row r="27014">
      <c r="A27014" s="147"/>
      <c r="B27014" s="64"/>
      <c r="C27014" s="147" t="s">
        <v>217</v>
      </c>
      <c r="E27014" s="161"/>
      <c r="F27014" s="162"/>
      <c r="G27014" s="147"/>
      <c r="H27014" s="146"/>
      <c r="J27014" s="146"/>
      <c r="L27014" s="150"/>
      <c r="N27014" s="163"/>
      <c r="O27014" s="146"/>
      <c r="P27014" s="146"/>
      <c r="Q27014" s="146"/>
      <c r="R27014" s="34"/>
      <c r="S27014" s="35"/>
      <c r="T27014" s="147"/>
    </row>
    <row r="27015">
      <c r="A27015" s="147"/>
      <c r="B27015" s="64"/>
      <c r="C27015" s="147" t="s">
        <v>217</v>
      </c>
      <c r="E27015" s="161"/>
      <c r="F27015" s="162"/>
      <c r="G27015" s="147"/>
      <c r="H27015" s="146"/>
      <c r="J27015" s="146"/>
      <c r="L27015" s="150"/>
      <c r="N27015" s="163"/>
      <c r="O27015" s="146"/>
      <c r="P27015" s="146"/>
      <c r="Q27015" s="146"/>
      <c r="R27015" s="34"/>
      <c r="S27015" s="35"/>
      <c r="T27015" s="147"/>
    </row>
    <row r="27016">
      <c r="A27016" s="147"/>
      <c r="B27016" s="64"/>
      <c r="C27016" s="147" t="s">
        <v>217</v>
      </c>
      <c r="E27016" s="161"/>
      <c r="F27016" s="162"/>
      <c r="G27016" s="147"/>
      <c r="H27016" s="146"/>
      <c r="J27016" s="146"/>
      <c r="L27016" s="150"/>
      <c r="N27016" s="163"/>
      <c r="O27016" s="146"/>
      <c r="P27016" s="146"/>
      <c r="Q27016" s="146"/>
      <c r="R27016" s="34"/>
      <c r="S27016" s="35"/>
      <c r="T27016" s="147"/>
    </row>
    <row r="27017">
      <c r="A27017" s="147"/>
      <c r="B27017" s="64"/>
      <c r="C27017" s="147" t="s">
        <v>217</v>
      </c>
      <c r="E27017" s="161"/>
      <c r="F27017" s="162"/>
      <c r="G27017" s="147"/>
      <c r="H27017" s="146"/>
      <c r="J27017" s="146"/>
      <c r="L27017" s="150"/>
      <c r="N27017" s="163"/>
      <c r="O27017" s="146"/>
      <c r="P27017" s="146"/>
      <c r="Q27017" s="146"/>
      <c r="R27017" s="34"/>
      <c r="S27017" s="35"/>
      <c r="T27017" s="147"/>
    </row>
    <row r="27018">
      <c r="A27018" s="147"/>
      <c r="B27018" s="64"/>
      <c r="C27018" s="147" t="s">
        <v>217</v>
      </c>
      <c r="E27018" s="161"/>
      <c r="F27018" s="162"/>
      <c r="G27018" s="147"/>
      <c r="H27018" s="146"/>
      <c r="J27018" s="146"/>
      <c r="L27018" s="150"/>
      <c r="N27018" s="163"/>
      <c r="O27018" s="146"/>
      <c r="P27018" s="146"/>
      <c r="Q27018" s="146"/>
      <c r="R27018" s="34"/>
      <c r="S27018" s="35"/>
      <c r="T27018" s="147"/>
    </row>
    <row r="27019">
      <c r="A27019" s="147"/>
      <c r="B27019" s="64"/>
      <c r="C27019" s="147" t="s">
        <v>217</v>
      </c>
      <c r="E27019" s="161"/>
      <c r="F27019" s="162"/>
      <c r="G27019" s="147"/>
      <c r="H27019" s="146"/>
      <c r="J27019" s="146"/>
      <c r="L27019" s="150"/>
      <c r="N27019" s="163"/>
      <c r="O27019" s="146"/>
      <c r="P27019" s="146"/>
      <c r="Q27019" s="146"/>
      <c r="R27019" s="34"/>
      <c r="S27019" s="35"/>
      <c r="T27019" s="147"/>
    </row>
    <row r="27020">
      <c r="A27020" s="147"/>
      <c r="B27020" s="64"/>
      <c r="C27020" s="147" t="s">
        <v>217</v>
      </c>
      <c r="E27020" s="161"/>
      <c r="F27020" s="162"/>
      <c r="G27020" s="147"/>
      <c r="H27020" s="146"/>
      <c r="J27020" s="146"/>
      <c r="L27020" s="150"/>
      <c r="N27020" s="163"/>
      <c r="O27020" s="146"/>
      <c r="P27020" s="146"/>
      <c r="Q27020" s="146"/>
      <c r="R27020" s="34"/>
      <c r="S27020" s="35"/>
      <c r="T27020" s="147"/>
    </row>
    <row r="27021">
      <c r="A27021" s="147"/>
      <c r="B27021" s="64"/>
      <c r="C27021" s="147" t="s">
        <v>217</v>
      </c>
      <c r="E27021" s="161"/>
      <c r="F27021" s="162"/>
      <c r="G27021" s="147"/>
      <c r="H27021" s="146"/>
      <c r="J27021" s="146"/>
      <c r="L27021" s="150"/>
      <c r="N27021" s="163"/>
      <c r="O27021" s="146"/>
      <c r="P27021" s="146"/>
      <c r="Q27021" s="146"/>
      <c r="R27021" s="34"/>
      <c r="S27021" s="35"/>
      <c r="T27021" s="147"/>
    </row>
    <row r="27022">
      <c r="A27022" s="147"/>
      <c r="B27022" s="64"/>
      <c r="C27022" s="147" t="s">
        <v>217</v>
      </c>
      <c r="E27022" s="161"/>
      <c r="F27022" s="162"/>
      <c r="G27022" s="147"/>
      <c r="H27022" s="146"/>
      <c r="J27022" s="146"/>
      <c r="L27022" s="150"/>
      <c r="N27022" s="163"/>
      <c r="O27022" s="146"/>
      <c r="P27022" s="146"/>
      <c r="Q27022" s="146"/>
      <c r="R27022" s="34"/>
      <c r="S27022" s="35"/>
      <c r="T27022" s="147"/>
    </row>
    <row r="27023">
      <c r="A27023" s="147"/>
      <c r="B27023" s="64"/>
      <c r="C27023" s="147" t="s">
        <v>217</v>
      </c>
      <c r="E27023" s="161"/>
      <c r="F27023" s="162"/>
      <c r="G27023" s="147"/>
      <c r="H27023" s="146"/>
      <c r="J27023" s="146"/>
      <c r="L27023" s="150"/>
      <c r="N27023" s="163"/>
      <c r="O27023" s="146"/>
      <c r="P27023" s="146"/>
      <c r="Q27023" s="146"/>
      <c r="R27023" s="34"/>
      <c r="S27023" s="35"/>
      <c r="T27023" s="147"/>
    </row>
    <row r="27024">
      <c r="A27024" s="147"/>
      <c r="B27024" s="64"/>
      <c r="C27024" s="147" t="s">
        <v>217</v>
      </c>
      <c r="E27024" s="161"/>
      <c r="F27024" s="162"/>
      <c r="G27024" s="147"/>
      <c r="H27024" s="146"/>
      <c r="J27024" s="146"/>
      <c r="L27024" s="150"/>
      <c r="N27024" s="163"/>
      <c r="O27024" s="146"/>
      <c r="P27024" s="146"/>
      <c r="Q27024" s="146"/>
      <c r="R27024" s="34"/>
      <c r="S27024" s="35"/>
      <c r="T27024" s="147"/>
    </row>
    <row r="27025">
      <c r="A27025" s="147"/>
      <c r="B27025" s="64"/>
      <c r="C27025" s="147" t="s">
        <v>217</v>
      </c>
      <c r="E27025" s="161"/>
      <c r="F27025" s="162"/>
      <c r="G27025" s="147"/>
      <c r="H27025" s="146"/>
      <c r="J27025" s="146"/>
      <c r="L27025" s="150"/>
      <c r="N27025" s="163"/>
      <c r="O27025" s="146"/>
      <c r="P27025" s="146"/>
      <c r="Q27025" s="146"/>
      <c r="R27025" s="34"/>
      <c r="S27025" s="35"/>
      <c r="T27025" s="147"/>
    </row>
    <row r="27026">
      <c r="A27026" s="147"/>
      <c r="B27026" s="64"/>
      <c r="C27026" s="147" t="s">
        <v>217</v>
      </c>
      <c r="E27026" s="161"/>
      <c r="F27026" s="162"/>
      <c r="G27026" s="147"/>
      <c r="H27026" s="146"/>
      <c r="J27026" s="146"/>
      <c r="L27026" s="150"/>
      <c r="N27026" s="163"/>
      <c r="O27026" s="146"/>
      <c r="P27026" s="146"/>
      <c r="Q27026" s="146"/>
      <c r="R27026" s="34"/>
      <c r="S27026" s="35"/>
      <c r="T27026" s="147"/>
    </row>
    <row r="27027">
      <c r="A27027" s="147"/>
      <c r="B27027" s="64"/>
      <c r="C27027" s="147" t="s">
        <v>217</v>
      </c>
      <c r="E27027" s="161"/>
      <c r="F27027" s="162"/>
      <c r="G27027" s="147"/>
      <c r="H27027" s="146"/>
      <c r="J27027" s="146"/>
      <c r="L27027" s="150"/>
      <c r="N27027" s="163"/>
      <c r="O27027" s="146"/>
      <c r="P27027" s="146"/>
      <c r="Q27027" s="146"/>
      <c r="R27027" s="34"/>
      <c r="S27027" s="35"/>
      <c r="T27027" s="147"/>
    </row>
    <row r="27028">
      <c r="A27028" s="147"/>
      <c r="B27028" s="64"/>
      <c r="C27028" s="147" t="s">
        <v>217</v>
      </c>
      <c r="E27028" s="161"/>
      <c r="F27028" s="162"/>
      <c r="G27028" s="147"/>
      <c r="H27028" s="146"/>
      <c r="J27028" s="146"/>
      <c r="L27028" s="150"/>
      <c r="N27028" s="163"/>
      <c r="O27028" s="146"/>
      <c r="P27028" s="146"/>
      <c r="Q27028" s="146"/>
      <c r="R27028" s="34"/>
      <c r="S27028" s="35"/>
      <c r="T27028" s="147"/>
    </row>
    <row r="27029">
      <c r="A27029" s="147"/>
      <c r="B27029" s="64"/>
      <c r="C27029" s="147" t="s">
        <v>217</v>
      </c>
      <c r="E27029" s="161"/>
      <c r="F27029" s="162"/>
      <c r="G27029" s="147"/>
      <c r="H27029" s="146"/>
      <c r="J27029" s="146"/>
      <c r="L27029" s="150"/>
      <c r="N27029" s="163"/>
      <c r="O27029" s="146"/>
      <c r="P27029" s="146"/>
      <c r="Q27029" s="146"/>
      <c r="R27029" s="34"/>
      <c r="S27029" s="35"/>
      <c r="T27029" s="147"/>
    </row>
    <row r="27030">
      <c r="A27030" s="147"/>
      <c r="B27030" s="64"/>
      <c r="C27030" s="147" t="s">
        <v>217</v>
      </c>
      <c r="E27030" s="161"/>
      <c r="F27030" s="162"/>
      <c r="G27030" s="147"/>
      <c r="H27030" s="146"/>
      <c r="J27030" s="146"/>
      <c r="L27030" s="150"/>
      <c r="N27030" s="163"/>
      <c r="O27030" s="146"/>
      <c r="P27030" s="146"/>
      <c r="Q27030" s="146"/>
      <c r="R27030" s="34"/>
      <c r="S27030" s="35"/>
      <c r="T27030" s="147"/>
    </row>
    <row r="27031">
      <c r="A27031" s="147"/>
      <c r="B27031" s="64"/>
      <c r="C27031" s="147" t="s">
        <v>217</v>
      </c>
      <c r="E27031" s="161"/>
      <c r="F27031" s="162"/>
      <c r="G27031" s="147"/>
      <c r="H27031" s="146"/>
      <c r="J27031" s="146"/>
      <c r="L27031" s="150"/>
      <c r="N27031" s="163"/>
      <c r="O27031" s="146"/>
      <c r="P27031" s="146"/>
      <c r="Q27031" s="146"/>
      <c r="R27031" s="34"/>
      <c r="S27031" s="35"/>
      <c r="T27031" s="147"/>
    </row>
    <row r="27032">
      <c r="A27032" s="147"/>
      <c r="B27032" s="64"/>
      <c r="C27032" s="147" t="s">
        <v>217</v>
      </c>
      <c r="E27032" s="161"/>
      <c r="F27032" s="162"/>
      <c r="G27032" s="147"/>
      <c r="H27032" s="146"/>
      <c r="J27032" s="146"/>
      <c r="L27032" s="150"/>
      <c r="N27032" s="163"/>
      <c r="O27032" s="146"/>
      <c r="P27032" s="146"/>
      <c r="Q27032" s="146"/>
      <c r="R27032" s="34"/>
      <c r="S27032" s="35"/>
      <c r="T27032" s="147"/>
    </row>
    <row r="27033">
      <c r="A27033" s="147"/>
      <c r="B27033" s="64"/>
      <c r="C27033" s="147" t="s">
        <v>217</v>
      </c>
      <c r="E27033" s="161"/>
      <c r="F27033" s="162"/>
      <c r="G27033" s="147"/>
      <c r="H27033" s="146"/>
      <c r="J27033" s="146"/>
      <c r="L27033" s="150"/>
      <c r="N27033" s="163"/>
      <c r="O27033" s="146"/>
      <c r="P27033" s="146"/>
      <c r="Q27033" s="146"/>
      <c r="R27033" s="34"/>
      <c r="S27033" s="35"/>
      <c r="T27033" s="147"/>
    </row>
    <row r="27034">
      <c r="A27034" s="147"/>
      <c r="B27034" s="64"/>
      <c r="C27034" s="147" t="s">
        <v>217</v>
      </c>
      <c r="E27034" s="161"/>
      <c r="F27034" s="162"/>
      <c r="G27034" s="147"/>
      <c r="H27034" s="146"/>
      <c r="J27034" s="146"/>
      <c r="L27034" s="150"/>
      <c r="N27034" s="163"/>
      <c r="O27034" s="146"/>
      <c r="P27034" s="146"/>
      <c r="Q27034" s="146"/>
      <c r="R27034" s="34"/>
      <c r="S27034" s="35"/>
      <c r="T27034" s="147"/>
    </row>
    <row r="27035">
      <c r="A27035" s="147"/>
      <c r="B27035" s="64"/>
      <c r="C27035" s="147" t="s">
        <v>217</v>
      </c>
      <c r="E27035" s="161"/>
      <c r="F27035" s="162"/>
      <c r="G27035" s="147"/>
      <c r="H27035" s="146"/>
      <c r="J27035" s="146"/>
      <c r="L27035" s="150"/>
      <c r="N27035" s="163"/>
      <c r="O27035" s="146"/>
      <c r="P27035" s="146"/>
      <c r="Q27035" s="146"/>
      <c r="R27035" s="34"/>
      <c r="S27035" s="35"/>
      <c r="T27035" s="147"/>
    </row>
    <row r="27036">
      <c r="A27036" s="147"/>
      <c r="B27036" s="64"/>
      <c r="C27036" s="147" t="s">
        <v>217</v>
      </c>
      <c r="E27036" s="161"/>
      <c r="F27036" s="162"/>
      <c r="G27036" s="147"/>
      <c r="H27036" s="146"/>
      <c r="J27036" s="146"/>
      <c r="L27036" s="150"/>
      <c r="N27036" s="163"/>
      <c r="O27036" s="146"/>
      <c r="P27036" s="146"/>
      <c r="Q27036" s="146"/>
      <c r="R27036" s="34"/>
      <c r="S27036" s="35"/>
      <c r="T27036" s="147"/>
    </row>
    <row r="27037">
      <c r="A27037" s="147"/>
      <c r="B27037" s="64"/>
      <c r="C27037" s="147" t="s">
        <v>217</v>
      </c>
      <c r="E27037" s="161"/>
      <c r="F27037" s="162"/>
      <c r="G27037" s="147"/>
      <c r="H27037" s="146"/>
      <c r="J27037" s="146"/>
      <c r="L27037" s="150"/>
      <c r="N27037" s="163"/>
      <c r="O27037" s="146"/>
      <c r="P27037" s="146"/>
      <c r="Q27037" s="146"/>
      <c r="R27037" s="34"/>
      <c r="S27037" s="35"/>
      <c r="T27037" s="147"/>
    </row>
    <row r="27038">
      <c r="A27038" s="147"/>
      <c r="B27038" s="64"/>
      <c r="C27038" s="147" t="s">
        <v>217</v>
      </c>
      <c r="E27038" s="161"/>
      <c r="F27038" s="162"/>
      <c r="G27038" s="147"/>
      <c r="H27038" s="146"/>
      <c r="J27038" s="146"/>
      <c r="L27038" s="150"/>
      <c r="N27038" s="163"/>
      <c r="O27038" s="146"/>
      <c r="P27038" s="146"/>
      <c r="Q27038" s="146"/>
      <c r="R27038" s="34"/>
      <c r="S27038" s="35"/>
      <c r="T27038" s="147"/>
    </row>
    <row r="27039">
      <c r="A27039" s="147"/>
      <c r="B27039" s="64"/>
      <c r="C27039" s="147" t="s">
        <v>217</v>
      </c>
      <c r="E27039" s="161"/>
      <c r="F27039" s="162"/>
      <c r="G27039" s="147"/>
      <c r="H27039" s="146"/>
      <c r="J27039" s="146"/>
      <c r="L27039" s="150"/>
      <c r="N27039" s="163"/>
      <c r="O27039" s="146"/>
      <c r="P27039" s="146"/>
      <c r="Q27039" s="146"/>
      <c r="R27039" s="34"/>
      <c r="S27039" s="35"/>
      <c r="T27039" s="147"/>
    </row>
    <row r="27040">
      <c r="A27040" s="147"/>
      <c r="B27040" s="64"/>
      <c r="C27040" s="147" t="s">
        <v>217</v>
      </c>
      <c r="E27040" s="161"/>
      <c r="F27040" s="162"/>
      <c r="G27040" s="147"/>
      <c r="H27040" s="146"/>
      <c r="J27040" s="146"/>
      <c r="L27040" s="150"/>
      <c r="N27040" s="163"/>
      <c r="O27040" s="146"/>
      <c r="P27040" s="146"/>
      <c r="Q27040" s="146"/>
      <c r="R27040" s="34"/>
      <c r="S27040" s="35"/>
      <c r="T27040" s="147"/>
    </row>
    <row r="27041">
      <c r="A27041" s="147"/>
      <c r="B27041" s="64"/>
      <c r="C27041" s="147" t="s">
        <v>217</v>
      </c>
      <c r="E27041" s="161"/>
      <c r="F27041" s="162"/>
      <c r="G27041" s="147"/>
      <c r="H27041" s="146"/>
      <c r="J27041" s="146"/>
      <c r="L27041" s="150"/>
      <c r="N27041" s="163"/>
      <c r="O27041" s="146"/>
      <c r="P27041" s="146"/>
      <c r="Q27041" s="146"/>
      <c r="R27041" s="34"/>
      <c r="S27041" s="35"/>
      <c r="T27041" s="147"/>
    </row>
    <row r="27042">
      <c r="A27042" s="147"/>
      <c r="B27042" s="64"/>
      <c r="C27042" s="147" t="s">
        <v>217</v>
      </c>
      <c r="E27042" s="161"/>
      <c r="F27042" s="162"/>
      <c r="G27042" s="147"/>
      <c r="H27042" s="146"/>
      <c r="J27042" s="146"/>
      <c r="L27042" s="150"/>
      <c r="N27042" s="163"/>
      <c r="O27042" s="146"/>
      <c r="P27042" s="146"/>
      <c r="Q27042" s="146"/>
      <c r="R27042" s="34"/>
      <c r="S27042" s="35"/>
      <c r="T27042" s="147"/>
    </row>
    <row r="27043">
      <c r="A27043" s="147"/>
      <c r="B27043" s="64"/>
      <c r="C27043" s="147" t="s">
        <v>217</v>
      </c>
      <c r="E27043" s="161"/>
      <c r="F27043" s="162"/>
      <c r="G27043" s="147"/>
      <c r="H27043" s="146"/>
      <c r="J27043" s="146"/>
      <c r="L27043" s="150"/>
      <c r="N27043" s="163"/>
      <c r="O27043" s="146"/>
      <c r="P27043" s="146"/>
      <c r="Q27043" s="146"/>
      <c r="R27043" s="34"/>
      <c r="S27043" s="35"/>
      <c r="T27043" s="147"/>
    </row>
    <row r="27044">
      <c r="A27044" s="147"/>
      <c r="B27044" s="64"/>
      <c r="C27044" s="147" t="s">
        <v>217</v>
      </c>
      <c r="E27044" s="161"/>
      <c r="F27044" s="162"/>
      <c r="G27044" s="147"/>
      <c r="H27044" s="146"/>
      <c r="J27044" s="146"/>
      <c r="L27044" s="150"/>
      <c r="N27044" s="163"/>
      <c r="O27044" s="146"/>
      <c r="P27044" s="146"/>
      <c r="Q27044" s="146"/>
      <c r="R27044" s="34"/>
      <c r="S27044" s="35"/>
      <c r="T27044" s="147"/>
    </row>
    <row r="27045">
      <c r="A27045" s="147"/>
      <c r="B27045" s="64"/>
      <c r="C27045" s="147" t="s">
        <v>217</v>
      </c>
      <c r="E27045" s="161"/>
      <c r="F27045" s="162"/>
      <c r="G27045" s="147"/>
      <c r="H27045" s="146"/>
      <c r="J27045" s="146"/>
      <c r="L27045" s="150"/>
      <c r="N27045" s="163"/>
      <c r="O27045" s="146"/>
      <c r="P27045" s="146"/>
      <c r="Q27045" s="146"/>
      <c r="R27045" s="34"/>
      <c r="S27045" s="35"/>
      <c r="T27045" s="147"/>
    </row>
    <row r="27046">
      <c r="A27046" s="147"/>
      <c r="B27046" s="64"/>
      <c r="C27046" s="147" t="s">
        <v>217</v>
      </c>
      <c r="E27046" s="161"/>
      <c r="F27046" s="162"/>
      <c r="G27046" s="147"/>
      <c r="H27046" s="146"/>
      <c r="J27046" s="146"/>
      <c r="L27046" s="150"/>
      <c r="N27046" s="163"/>
      <c r="O27046" s="146"/>
      <c r="P27046" s="146"/>
      <c r="Q27046" s="146"/>
      <c r="R27046" s="34"/>
      <c r="S27046" s="35"/>
      <c r="T27046" s="147"/>
    </row>
    <row r="27047">
      <c r="A27047" s="147"/>
      <c r="B27047" s="64"/>
      <c r="C27047" s="147" t="s">
        <v>217</v>
      </c>
      <c r="E27047" s="161"/>
      <c r="F27047" s="162"/>
      <c r="G27047" s="147"/>
      <c r="H27047" s="146"/>
      <c r="J27047" s="146"/>
      <c r="L27047" s="150"/>
      <c r="N27047" s="163"/>
      <c r="O27047" s="146"/>
      <c r="P27047" s="146"/>
      <c r="Q27047" s="146"/>
      <c r="R27047" s="34"/>
      <c r="S27047" s="35"/>
      <c r="T27047" s="147"/>
    </row>
    <row r="27048">
      <c r="A27048" s="147"/>
      <c r="B27048" s="64"/>
      <c r="C27048" s="147" t="s">
        <v>217</v>
      </c>
      <c r="E27048" s="161"/>
      <c r="F27048" s="162"/>
      <c r="G27048" s="147"/>
      <c r="H27048" s="146"/>
      <c r="J27048" s="146"/>
      <c r="L27048" s="150"/>
      <c r="N27048" s="163"/>
      <c r="O27048" s="146"/>
      <c r="P27048" s="146"/>
      <c r="Q27048" s="146"/>
      <c r="R27048" s="34"/>
      <c r="S27048" s="35"/>
      <c r="T27048" s="147"/>
    </row>
    <row r="27049">
      <c r="A27049" s="147"/>
      <c r="B27049" s="64"/>
      <c r="C27049" s="147" t="s">
        <v>217</v>
      </c>
      <c r="E27049" s="161"/>
      <c r="F27049" s="162"/>
      <c r="G27049" s="147"/>
      <c r="H27049" s="146"/>
      <c r="J27049" s="146"/>
      <c r="L27049" s="150"/>
      <c r="N27049" s="163"/>
      <c r="O27049" s="146"/>
      <c r="P27049" s="146"/>
      <c r="Q27049" s="146"/>
      <c r="R27049" s="34"/>
      <c r="S27049" s="35"/>
      <c r="T27049" s="147"/>
    </row>
    <row r="27050">
      <c r="A27050" s="147"/>
      <c r="B27050" s="64"/>
      <c r="C27050" s="147" t="s">
        <v>217</v>
      </c>
      <c r="E27050" s="161"/>
      <c r="F27050" s="162"/>
      <c r="G27050" s="147"/>
      <c r="H27050" s="146"/>
      <c r="J27050" s="146"/>
      <c r="L27050" s="150"/>
      <c r="N27050" s="163"/>
      <c r="O27050" s="146"/>
      <c r="P27050" s="146"/>
      <c r="Q27050" s="146"/>
      <c r="R27050" s="34"/>
      <c r="S27050" s="35"/>
      <c r="T27050" s="147"/>
    </row>
    <row r="27051">
      <c r="A27051" s="147"/>
      <c r="B27051" s="64"/>
      <c r="C27051" s="147" t="s">
        <v>217</v>
      </c>
      <c r="E27051" s="161"/>
      <c r="F27051" s="162"/>
      <c r="G27051" s="147"/>
      <c r="H27051" s="146"/>
      <c r="J27051" s="146"/>
      <c r="L27051" s="150"/>
      <c r="N27051" s="163"/>
      <c r="O27051" s="146"/>
      <c r="P27051" s="146"/>
      <c r="Q27051" s="146"/>
      <c r="R27051" s="34"/>
      <c r="S27051" s="35"/>
      <c r="T27051" s="147"/>
    </row>
    <row r="27052">
      <c r="A27052" s="147"/>
      <c r="B27052" s="64"/>
      <c r="C27052" s="147" t="s">
        <v>217</v>
      </c>
      <c r="E27052" s="161"/>
      <c r="F27052" s="162"/>
      <c r="G27052" s="147"/>
      <c r="H27052" s="146"/>
      <c r="J27052" s="146"/>
      <c r="L27052" s="150"/>
      <c r="N27052" s="163"/>
      <c r="O27052" s="146"/>
      <c r="P27052" s="146"/>
      <c r="Q27052" s="146"/>
      <c r="R27052" s="34"/>
      <c r="S27052" s="35"/>
      <c r="T27052" s="147"/>
    </row>
    <row r="27053">
      <c r="A27053" s="147"/>
      <c r="B27053" s="64"/>
      <c r="C27053" s="147" t="s">
        <v>217</v>
      </c>
      <c r="E27053" s="161"/>
      <c r="F27053" s="162"/>
      <c r="G27053" s="147"/>
      <c r="H27053" s="146"/>
      <c r="J27053" s="146"/>
      <c r="L27053" s="150"/>
      <c r="N27053" s="163"/>
      <c r="O27053" s="146"/>
      <c r="P27053" s="146"/>
      <c r="Q27053" s="146"/>
      <c r="R27053" s="34"/>
      <c r="S27053" s="35"/>
      <c r="T27053" s="147"/>
    </row>
    <row r="27054">
      <c r="A27054" s="147"/>
      <c r="B27054" s="64"/>
      <c r="C27054" s="147" t="s">
        <v>217</v>
      </c>
      <c r="E27054" s="161"/>
      <c r="F27054" s="162"/>
      <c r="G27054" s="147"/>
      <c r="H27054" s="146"/>
      <c r="J27054" s="146"/>
      <c r="L27054" s="150"/>
      <c r="N27054" s="163"/>
      <c r="O27054" s="146"/>
      <c r="P27054" s="146"/>
      <c r="Q27054" s="146"/>
      <c r="R27054" s="34"/>
      <c r="S27054" s="35"/>
      <c r="T27054" s="147"/>
    </row>
    <row r="27055">
      <c r="A27055" s="147"/>
      <c r="B27055" s="64"/>
      <c r="C27055" s="147" t="s">
        <v>217</v>
      </c>
      <c r="E27055" s="161"/>
      <c r="F27055" s="162"/>
      <c r="G27055" s="147"/>
      <c r="H27055" s="146"/>
      <c r="J27055" s="146"/>
      <c r="L27055" s="150"/>
      <c r="N27055" s="163"/>
      <c r="O27055" s="146"/>
      <c r="P27055" s="146"/>
      <c r="Q27055" s="146"/>
      <c r="R27055" s="34"/>
      <c r="S27055" s="35"/>
      <c r="T27055" s="147"/>
    </row>
    <row r="27056">
      <c r="A27056" s="147"/>
      <c r="B27056" s="64"/>
      <c r="C27056" s="147" t="s">
        <v>217</v>
      </c>
      <c r="E27056" s="161"/>
      <c r="F27056" s="162"/>
      <c r="G27056" s="147"/>
      <c r="H27056" s="146"/>
      <c r="J27056" s="146"/>
      <c r="L27056" s="150"/>
      <c r="N27056" s="163"/>
      <c r="O27056" s="146"/>
      <c r="P27056" s="146"/>
      <c r="Q27056" s="146"/>
      <c r="R27056" s="34"/>
      <c r="S27056" s="35"/>
      <c r="T27056" s="147"/>
    </row>
    <row r="27057">
      <c r="A27057" s="147"/>
      <c r="B27057" s="64"/>
      <c r="C27057" s="147" t="s">
        <v>217</v>
      </c>
      <c r="E27057" s="161"/>
      <c r="F27057" s="162"/>
      <c r="G27057" s="147"/>
      <c r="H27057" s="146"/>
      <c r="J27057" s="146"/>
      <c r="L27057" s="150"/>
      <c r="N27057" s="163"/>
      <c r="O27057" s="146"/>
      <c r="P27057" s="146"/>
      <c r="Q27057" s="146"/>
      <c r="R27057" s="34"/>
      <c r="S27057" s="35"/>
      <c r="T27057" s="147"/>
    </row>
    <row r="27058">
      <c r="A27058" s="147"/>
      <c r="B27058" s="64"/>
      <c r="C27058" s="147" t="s">
        <v>217</v>
      </c>
      <c r="E27058" s="161"/>
      <c r="F27058" s="162"/>
      <c r="G27058" s="147"/>
      <c r="H27058" s="146"/>
      <c r="J27058" s="146"/>
      <c r="L27058" s="150"/>
      <c r="N27058" s="163"/>
      <c r="O27058" s="146"/>
      <c r="P27058" s="146"/>
      <c r="Q27058" s="146"/>
      <c r="R27058" s="34"/>
      <c r="S27058" s="35"/>
      <c r="T27058" s="147"/>
    </row>
    <row r="27059">
      <c r="A27059" s="147"/>
      <c r="B27059" s="64"/>
      <c r="C27059" s="147" t="s">
        <v>217</v>
      </c>
      <c r="E27059" s="161"/>
      <c r="F27059" s="162"/>
      <c r="G27059" s="147"/>
      <c r="H27059" s="146"/>
      <c r="J27059" s="146"/>
      <c r="L27059" s="150"/>
      <c r="N27059" s="163"/>
      <c r="O27059" s="146"/>
      <c r="P27059" s="146"/>
      <c r="Q27059" s="146"/>
      <c r="R27059" s="34"/>
      <c r="S27059" s="35"/>
      <c r="T27059" s="147"/>
    </row>
    <row r="27060">
      <c r="A27060" s="147"/>
      <c r="B27060" s="64"/>
      <c r="C27060" s="147" t="s">
        <v>217</v>
      </c>
      <c r="E27060" s="161"/>
      <c r="F27060" s="162"/>
      <c r="G27060" s="147"/>
      <c r="H27060" s="146"/>
      <c r="J27060" s="146"/>
      <c r="L27060" s="150"/>
      <c r="N27060" s="163"/>
      <c r="O27060" s="146"/>
      <c r="P27060" s="146"/>
      <c r="Q27060" s="146"/>
      <c r="R27060" s="34"/>
      <c r="S27060" s="35"/>
      <c r="T27060" s="147"/>
    </row>
    <row r="27061">
      <c r="A27061" s="147"/>
      <c r="B27061" s="64"/>
      <c r="C27061" s="147" t="s">
        <v>217</v>
      </c>
      <c r="E27061" s="161"/>
      <c r="F27061" s="162"/>
      <c r="G27061" s="147"/>
      <c r="H27061" s="146"/>
      <c r="J27061" s="146"/>
      <c r="L27061" s="150"/>
      <c r="N27061" s="163"/>
      <c r="O27061" s="146"/>
      <c r="P27061" s="146"/>
      <c r="Q27061" s="146"/>
      <c r="R27061" s="34"/>
      <c r="S27061" s="35"/>
      <c r="T27061" s="147"/>
    </row>
    <row r="27062">
      <c r="A27062" s="147"/>
      <c r="B27062" s="64"/>
      <c r="C27062" s="147" t="s">
        <v>217</v>
      </c>
      <c r="E27062" s="161"/>
      <c r="F27062" s="162"/>
      <c r="G27062" s="147"/>
      <c r="H27062" s="146"/>
      <c r="J27062" s="146"/>
      <c r="L27062" s="150"/>
      <c r="N27062" s="163"/>
      <c r="O27062" s="146"/>
      <c r="P27062" s="146"/>
      <c r="Q27062" s="146"/>
      <c r="R27062" s="34"/>
      <c r="S27062" s="35"/>
      <c r="T27062" s="147"/>
    </row>
    <row r="27063">
      <c r="A27063" s="147"/>
      <c r="B27063" s="64"/>
      <c r="C27063" s="147" t="s">
        <v>217</v>
      </c>
      <c r="E27063" s="161"/>
      <c r="F27063" s="162"/>
      <c r="G27063" s="147"/>
      <c r="H27063" s="146"/>
      <c r="J27063" s="146"/>
      <c r="L27063" s="150"/>
      <c r="N27063" s="163"/>
      <c r="O27063" s="146"/>
      <c r="P27063" s="146"/>
      <c r="Q27063" s="146"/>
      <c r="R27063" s="34"/>
      <c r="S27063" s="35"/>
      <c r="T27063" s="147"/>
    </row>
    <row r="27064">
      <c r="A27064" s="147"/>
      <c r="B27064" s="64"/>
      <c r="C27064" s="147" t="s">
        <v>217</v>
      </c>
      <c r="E27064" s="161"/>
      <c r="F27064" s="162"/>
      <c r="G27064" s="147"/>
      <c r="H27064" s="146"/>
      <c r="J27064" s="146"/>
      <c r="L27064" s="150"/>
      <c r="N27064" s="163"/>
      <c r="O27064" s="146"/>
      <c r="P27064" s="146"/>
      <c r="Q27064" s="146"/>
      <c r="R27064" s="34"/>
      <c r="S27064" s="35"/>
      <c r="T27064" s="147"/>
    </row>
    <row r="27065">
      <c r="A27065" s="147"/>
      <c r="B27065" s="64"/>
      <c r="C27065" s="147" t="s">
        <v>217</v>
      </c>
      <c r="E27065" s="161"/>
      <c r="F27065" s="162"/>
      <c r="G27065" s="147"/>
      <c r="H27065" s="146"/>
      <c r="J27065" s="146"/>
      <c r="L27065" s="150"/>
      <c r="N27065" s="163"/>
      <c r="O27065" s="146"/>
      <c r="P27065" s="146"/>
      <c r="Q27065" s="146"/>
      <c r="R27065" s="34"/>
      <c r="S27065" s="35"/>
      <c r="T27065" s="147"/>
    </row>
    <row r="27066">
      <c r="A27066" s="147"/>
      <c r="B27066" s="64"/>
      <c r="C27066" s="147" t="s">
        <v>217</v>
      </c>
      <c r="E27066" s="161"/>
      <c r="F27066" s="162"/>
      <c r="G27066" s="147"/>
      <c r="H27066" s="146"/>
      <c r="J27066" s="146"/>
      <c r="L27066" s="150"/>
      <c r="N27066" s="163"/>
      <c r="O27066" s="146"/>
      <c r="P27066" s="146"/>
      <c r="Q27066" s="146"/>
      <c r="R27066" s="34"/>
      <c r="S27066" s="35"/>
      <c r="T27066" s="147"/>
    </row>
    <row r="27067">
      <c r="A27067" s="147"/>
      <c r="B27067" s="64"/>
      <c r="C27067" s="147" t="s">
        <v>217</v>
      </c>
      <c r="E27067" s="161"/>
      <c r="F27067" s="162"/>
      <c r="G27067" s="147"/>
      <c r="H27067" s="146"/>
      <c r="J27067" s="146"/>
      <c r="L27067" s="150"/>
      <c r="N27067" s="163"/>
      <c r="O27067" s="146"/>
      <c r="P27067" s="146"/>
      <c r="Q27067" s="146"/>
      <c r="R27067" s="34"/>
      <c r="S27067" s="35"/>
      <c r="T27067" s="147"/>
    </row>
    <row r="27068">
      <c r="A27068" s="147"/>
      <c r="B27068" s="64"/>
      <c r="C27068" s="147" t="s">
        <v>217</v>
      </c>
      <c r="E27068" s="161"/>
      <c r="F27068" s="162"/>
      <c r="G27068" s="147"/>
      <c r="H27068" s="146"/>
      <c r="J27068" s="146"/>
      <c r="L27068" s="150"/>
      <c r="N27068" s="163"/>
      <c r="O27068" s="146"/>
      <c r="P27068" s="146"/>
      <c r="Q27068" s="146"/>
      <c r="R27068" s="34"/>
      <c r="S27068" s="35"/>
      <c r="T27068" s="147"/>
    </row>
    <row r="27069">
      <c r="A27069" s="147"/>
      <c r="B27069" s="64"/>
      <c r="C27069" s="147" t="s">
        <v>217</v>
      </c>
      <c r="E27069" s="161"/>
      <c r="F27069" s="162"/>
      <c r="G27069" s="147"/>
      <c r="H27069" s="146"/>
      <c r="J27069" s="146"/>
      <c r="L27069" s="150"/>
      <c r="N27069" s="163"/>
      <c r="O27069" s="146"/>
      <c r="P27069" s="146"/>
      <c r="Q27069" s="146"/>
      <c r="R27069" s="34"/>
      <c r="S27069" s="35"/>
      <c r="T27069" s="147"/>
    </row>
    <row r="27070">
      <c r="A27070" s="147"/>
      <c r="B27070" s="64"/>
      <c r="C27070" s="147" t="s">
        <v>217</v>
      </c>
      <c r="E27070" s="161"/>
      <c r="F27070" s="162"/>
      <c r="G27070" s="147"/>
      <c r="H27070" s="146"/>
      <c r="J27070" s="146"/>
      <c r="L27070" s="150"/>
      <c r="N27070" s="163"/>
      <c r="O27070" s="146"/>
      <c r="P27070" s="146"/>
      <c r="Q27070" s="146"/>
      <c r="R27070" s="34"/>
      <c r="S27070" s="35"/>
      <c r="T27070" s="147"/>
    </row>
    <row r="27071">
      <c r="A27071" s="147"/>
      <c r="B27071" s="64"/>
      <c r="C27071" s="147" t="s">
        <v>217</v>
      </c>
      <c r="E27071" s="161"/>
      <c r="F27071" s="162"/>
      <c r="G27071" s="147"/>
      <c r="H27071" s="146"/>
      <c r="J27071" s="146"/>
      <c r="L27071" s="150"/>
      <c r="N27071" s="163"/>
      <c r="O27071" s="146"/>
      <c r="P27071" s="146"/>
      <c r="Q27071" s="146"/>
      <c r="R27071" s="34"/>
      <c r="S27071" s="35"/>
      <c r="T27071" s="147"/>
    </row>
    <row r="27072">
      <c r="A27072" s="147"/>
      <c r="B27072" s="64"/>
      <c r="C27072" s="147" t="s">
        <v>217</v>
      </c>
      <c r="E27072" s="161"/>
      <c r="F27072" s="162"/>
      <c r="G27072" s="147"/>
      <c r="H27072" s="146"/>
      <c r="J27072" s="146"/>
      <c r="L27072" s="150"/>
      <c r="N27072" s="163"/>
      <c r="O27072" s="146"/>
      <c r="P27072" s="146"/>
      <c r="Q27072" s="146"/>
      <c r="R27072" s="34"/>
      <c r="S27072" s="35"/>
      <c r="T27072" s="147"/>
    </row>
    <row r="27073">
      <c r="A27073" s="147"/>
      <c r="B27073" s="64"/>
      <c r="C27073" s="147" t="s">
        <v>217</v>
      </c>
      <c r="E27073" s="161"/>
      <c r="F27073" s="162"/>
      <c r="G27073" s="147"/>
      <c r="H27073" s="146"/>
      <c r="J27073" s="146"/>
      <c r="L27073" s="150"/>
      <c r="N27073" s="163"/>
      <c r="O27073" s="146"/>
      <c r="P27073" s="146"/>
      <c r="Q27073" s="146"/>
      <c r="R27073" s="34"/>
      <c r="S27073" s="35"/>
      <c r="T27073" s="147"/>
    </row>
    <row r="27074">
      <c r="A27074" s="147"/>
      <c r="B27074" s="64"/>
      <c r="C27074" s="147" t="s">
        <v>217</v>
      </c>
      <c r="E27074" s="161"/>
      <c r="F27074" s="162"/>
      <c r="G27074" s="147"/>
      <c r="H27074" s="146"/>
      <c r="J27074" s="146"/>
      <c r="L27074" s="150"/>
      <c r="N27074" s="163"/>
      <c r="O27074" s="146"/>
      <c r="P27074" s="146"/>
      <c r="Q27074" s="146"/>
      <c r="R27074" s="34"/>
      <c r="S27074" s="35"/>
      <c r="T27074" s="147"/>
    </row>
    <row r="27075">
      <c r="A27075" s="147"/>
      <c r="B27075" s="64"/>
      <c r="C27075" s="147" t="s">
        <v>217</v>
      </c>
      <c r="E27075" s="161"/>
      <c r="F27075" s="162"/>
      <c r="G27075" s="147"/>
      <c r="H27075" s="146"/>
      <c r="J27075" s="146"/>
      <c r="L27075" s="150"/>
      <c r="N27075" s="163"/>
      <c r="O27075" s="146"/>
      <c r="P27075" s="146"/>
      <c r="Q27075" s="146"/>
      <c r="R27075" s="34"/>
      <c r="S27075" s="35"/>
      <c r="T27075" s="147"/>
    </row>
    <row r="27076">
      <c r="A27076" s="147"/>
      <c r="B27076" s="64"/>
      <c r="C27076" s="147" t="s">
        <v>217</v>
      </c>
      <c r="E27076" s="161"/>
      <c r="F27076" s="162"/>
      <c r="G27076" s="147"/>
      <c r="H27076" s="146"/>
      <c r="J27076" s="146"/>
      <c r="L27076" s="150"/>
      <c r="N27076" s="163"/>
      <c r="O27076" s="146"/>
      <c r="P27076" s="146"/>
      <c r="Q27076" s="146"/>
      <c r="R27076" s="34"/>
      <c r="S27076" s="35"/>
      <c r="T27076" s="147"/>
    </row>
    <row r="27077">
      <c r="A27077" s="147"/>
      <c r="B27077" s="64"/>
      <c r="C27077" s="147" t="s">
        <v>217</v>
      </c>
      <c r="E27077" s="161"/>
      <c r="F27077" s="162"/>
      <c r="G27077" s="147"/>
      <c r="H27077" s="146"/>
      <c r="J27077" s="146"/>
      <c r="L27077" s="150"/>
      <c r="N27077" s="163"/>
      <c r="O27077" s="146"/>
      <c r="P27077" s="146"/>
      <c r="Q27077" s="146"/>
      <c r="R27077" s="34"/>
      <c r="S27077" s="35"/>
      <c r="T27077" s="147"/>
    </row>
    <row r="27078">
      <c r="A27078" s="147"/>
      <c r="B27078" s="64"/>
      <c r="C27078" s="147" t="s">
        <v>217</v>
      </c>
      <c r="E27078" s="161"/>
      <c r="F27078" s="162"/>
      <c r="G27078" s="147"/>
      <c r="H27078" s="146"/>
      <c r="J27078" s="146"/>
      <c r="L27078" s="150"/>
      <c r="N27078" s="163"/>
      <c r="O27078" s="146"/>
      <c r="P27078" s="146"/>
      <c r="Q27078" s="146"/>
      <c r="R27078" s="34"/>
      <c r="S27078" s="35"/>
      <c r="T27078" s="147"/>
    </row>
    <row r="27079">
      <c r="A27079" s="147"/>
      <c r="B27079" s="64"/>
      <c r="C27079" s="147" t="s">
        <v>217</v>
      </c>
      <c r="E27079" s="161"/>
      <c r="F27079" s="162"/>
      <c r="G27079" s="147"/>
      <c r="H27079" s="146"/>
      <c r="J27079" s="146"/>
      <c r="L27079" s="150"/>
      <c r="N27079" s="163"/>
      <c r="O27079" s="146"/>
      <c r="P27079" s="146"/>
      <c r="Q27079" s="146"/>
      <c r="R27079" s="34"/>
      <c r="S27079" s="35"/>
      <c r="T27079" s="147"/>
    </row>
    <row r="27080">
      <c r="A27080" s="147"/>
      <c r="B27080" s="64"/>
      <c r="C27080" s="147" t="s">
        <v>217</v>
      </c>
      <c r="E27080" s="161"/>
      <c r="F27080" s="162"/>
      <c r="G27080" s="147"/>
      <c r="H27080" s="146"/>
      <c r="J27080" s="146"/>
      <c r="L27080" s="150"/>
      <c r="N27080" s="163"/>
      <c r="O27080" s="146"/>
      <c r="P27080" s="146"/>
      <c r="Q27080" s="146"/>
      <c r="R27080" s="34"/>
      <c r="S27080" s="35"/>
      <c r="T27080" s="147"/>
    </row>
    <row r="27081">
      <c r="A27081" s="147"/>
      <c r="B27081" s="64"/>
      <c r="C27081" s="147" t="s">
        <v>217</v>
      </c>
      <c r="E27081" s="161"/>
      <c r="F27081" s="162"/>
      <c r="G27081" s="147"/>
      <c r="H27081" s="146"/>
      <c r="J27081" s="146"/>
      <c r="L27081" s="150"/>
      <c r="N27081" s="163"/>
      <c r="O27081" s="146"/>
      <c r="P27081" s="146"/>
      <c r="Q27081" s="146"/>
      <c r="R27081" s="34"/>
      <c r="S27081" s="35"/>
      <c r="T27081" s="147"/>
    </row>
    <row r="27082">
      <c r="A27082" s="147"/>
      <c r="B27082" s="64"/>
      <c r="C27082" s="147" t="s">
        <v>217</v>
      </c>
      <c r="E27082" s="161"/>
      <c r="F27082" s="162"/>
      <c r="G27082" s="147"/>
      <c r="H27082" s="146"/>
      <c r="J27082" s="146"/>
      <c r="L27082" s="150"/>
      <c r="N27082" s="163"/>
      <c r="O27082" s="146"/>
      <c r="P27082" s="146"/>
      <c r="Q27082" s="146"/>
      <c r="R27082" s="34"/>
      <c r="S27082" s="35"/>
      <c r="T27082" s="147"/>
    </row>
    <row r="27083">
      <c r="A27083" s="147"/>
      <c r="B27083" s="64"/>
      <c r="C27083" s="147" t="s">
        <v>217</v>
      </c>
      <c r="E27083" s="161"/>
      <c r="F27083" s="162"/>
      <c r="G27083" s="147"/>
      <c r="H27083" s="146"/>
      <c r="J27083" s="146"/>
      <c r="L27083" s="150"/>
      <c r="N27083" s="163"/>
      <c r="O27083" s="146"/>
      <c r="P27083" s="146"/>
      <c r="Q27083" s="146"/>
      <c r="R27083" s="34"/>
      <c r="S27083" s="35"/>
      <c r="T27083" s="147"/>
    </row>
    <row r="27084">
      <c r="A27084" s="147"/>
      <c r="B27084" s="64"/>
      <c r="C27084" s="147" t="s">
        <v>217</v>
      </c>
      <c r="E27084" s="161"/>
      <c r="F27084" s="162"/>
      <c r="G27084" s="147"/>
      <c r="H27084" s="146"/>
      <c r="J27084" s="146"/>
      <c r="L27084" s="150"/>
      <c r="N27084" s="163"/>
      <c r="O27084" s="146"/>
      <c r="P27084" s="146"/>
      <c r="Q27084" s="146"/>
      <c r="R27084" s="34"/>
      <c r="S27084" s="35"/>
      <c r="T27084" s="147"/>
    </row>
    <row r="27085">
      <c r="A27085" s="147"/>
      <c r="B27085" s="64"/>
      <c r="C27085" s="147" t="s">
        <v>217</v>
      </c>
      <c r="E27085" s="161"/>
      <c r="F27085" s="162"/>
      <c r="G27085" s="147"/>
      <c r="H27085" s="146"/>
      <c r="J27085" s="146"/>
      <c r="L27085" s="150"/>
      <c r="N27085" s="163"/>
      <c r="O27085" s="146"/>
      <c r="P27085" s="146"/>
      <c r="Q27085" s="146"/>
      <c r="R27085" s="34"/>
      <c r="S27085" s="35"/>
      <c r="T27085" s="147"/>
    </row>
    <row r="27086">
      <c r="A27086" s="147"/>
      <c r="B27086" s="64"/>
      <c r="C27086" s="147" t="s">
        <v>217</v>
      </c>
      <c r="E27086" s="161"/>
      <c r="F27086" s="162"/>
      <c r="G27086" s="147"/>
      <c r="H27086" s="146"/>
      <c r="J27086" s="146"/>
      <c r="L27086" s="150"/>
      <c r="N27086" s="163"/>
      <c r="O27086" s="146"/>
      <c r="P27086" s="146"/>
      <c r="Q27086" s="146"/>
      <c r="R27086" s="34"/>
      <c r="S27086" s="35"/>
      <c r="T27086" s="147"/>
    </row>
    <row r="27087">
      <c r="A27087" s="147"/>
      <c r="B27087" s="64"/>
      <c r="C27087" s="147" t="s">
        <v>217</v>
      </c>
      <c r="E27087" s="161"/>
      <c r="F27087" s="162"/>
      <c r="G27087" s="147"/>
      <c r="H27087" s="146"/>
      <c r="J27087" s="146"/>
      <c r="L27087" s="150"/>
      <c r="N27087" s="163"/>
      <c r="O27087" s="146"/>
      <c r="P27087" s="146"/>
      <c r="Q27087" s="146"/>
      <c r="R27087" s="34"/>
      <c r="S27087" s="35"/>
      <c r="T27087" s="147"/>
    </row>
    <row r="27088">
      <c r="A27088" s="147"/>
      <c r="B27088" s="64"/>
      <c r="C27088" s="147" t="s">
        <v>217</v>
      </c>
      <c r="E27088" s="161"/>
      <c r="F27088" s="162"/>
      <c r="G27088" s="147"/>
      <c r="H27088" s="146"/>
      <c r="J27088" s="146"/>
      <c r="L27088" s="150"/>
      <c r="N27088" s="163"/>
      <c r="O27088" s="146"/>
      <c r="P27088" s="146"/>
      <c r="Q27088" s="146"/>
      <c r="R27088" s="34"/>
      <c r="S27088" s="35"/>
      <c r="T27088" s="147"/>
    </row>
    <row r="27089">
      <c r="A27089" s="147"/>
      <c r="B27089" s="64"/>
      <c r="C27089" s="147" t="s">
        <v>217</v>
      </c>
      <c r="E27089" s="161"/>
      <c r="F27089" s="162"/>
      <c r="G27089" s="147"/>
      <c r="H27089" s="146"/>
      <c r="J27089" s="146"/>
      <c r="L27089" s="150"/>
      <c r="N27089" s="163"/>
      <c r="O27089" s="146"/>
      <c r="P27089" s="146"/>
      <c r="Q27089" s="146"/>
      <c r="R27089" s="34"/>
      <c r="S27089" s="35"/>
      <c r="T27089" s="147"/>
    </row>
    <row r="27090">
      <c r="A27090" s="147"/>
      <c r="B27090" s="64"/>
      <c r="C27090" s="147" t="s">
        <v>217</v>
      </c>
      <c r="E27090" s="161"/>
      <c r="F27090" s="162"/>
      <c r="G27090" s="147"/>
      <c r="H27090" s="146"/>
      <c r="J27090" s="146"/>
      <c r="L27090" s="150"/>
      <c r="N27090" s="163"/>
      <c r="O27090" s="146"/>
      <c r="P27090" s="146"/>
      <c r="Q27090" s="146"/>
      <c r="R27090" s="34"/>
      <c r="S27090" s="35"/>
      <c r="T27090" s="147"/>
    </row>
    <row r="27091">
      <c r="A27091" s="147"/>
      <c r="B27091" s="64"/>
      <c r="C27091" s="147" t="s">
        <v>217</v>
      </c>
      <c r="E27091" s="161"/>
      <c r="F27091" s="162"/>
      <c r="G27091" s="147"/>
      <c r="H27091" s="146"/>
      <c r="J27091" s="146"/>
      <c r="L27091" s="150"/>
      <c r="N27091" s="163"/>
      <c r="O27091" s="146"/>
      <c r="P27091" s="146"/>
      <c r="Q27091" s="146"/>
      <c r="R27091" s="34"/>
      <c r="S27091" s="35"/>
      <c r="T27091" s="147"/>
    </row>
    <row r="27092">
      <c r="A27092" s="147"/>
      <c r="B27092" s="64"/>
      <c r="C27092" s="147" t="s">
        <v>217</v>
      </c>
      <c r="E27092" s="161"/>
      <c r="F27092" s="162"/>
      <c r="G27092" s="147"/>
      <c r="H27092" s="146"/>
      <c r="J27092" s="146"/>
      <c r="L27092" s="150"/>
      <c r="N27092" s="163"/>
      <c r="O27092" s="146"/>
      <c r="P27092" s="146"/>
      <c r="Q27092" s="146"/>
      <c r="R27092" s="34"/>
      <c r="S27092" s="35"/>
      <c r="T27092" s="147"/>
    </row>
    <row r="27093">
      <c r="A27093" s="147"/>
      <c r="B27093" s="64"/>
      <c r="C27093" s="147" t="s">
        <v>217</v>
      </c>
      <c r="E27093" s="161"/>
      <c r="F27093" s="162"/>
      <c r="G27093" s="147"/>
      <c r="H27093" s="146"/>
      <c r="J27093" s="146"/>
      <c r="L27093" s="150"/>
      <c r="N27093" s="163"/>
      <c r="O27093" s="146"/>
      <c r="P27093" s="146"/>
      <c r="Q27093" s="146"/>
      <c r="R27093" s="34"/>
      <c r="S27093" s="35"/>
      <c r="T27093" s="147"/>
    </row>
    <row r="27094">
      <c r="A27094" s="147"/>
      <c r="B27094" s="64"/>
      <c r="C27094" s="147" t="s">
        <v>217</v>
      </c>
      <c r="E27094" s="161"/>
      <c r="F27094" s="162"/>
      <c r="G27094" s="147"/>
      <c r="H27094" s="146"/>
      <c r="J27094" s="146"/>
      <c r="L27094" s="150"/>
      <c r="N27094" s="163"/>
      <c r="O27094" s="146"/>
      <c r="P27094" s="146"/>
      <c r="Q27094" s="146"/>
      <c r="R27094" s="34"/>
      <c r="S27094" s="35"/>
      <c r="T27094" s="147"/>
    </row>
    <row r="27095">
      <c r="A27095" s="147"/>
      <c r="B27095" s="64"/>
      <c r="C27095" s="147" t="s">
        <v>217</v>
      </c>
      <c r="E27095" s="161"/>
      <c r="F27095" s="162"/>
      <c r="G27095" s="147"/>
      <c r="H27095" s="146"/>
      <c r="J27095" s="146"/>
      <c r="L27095" s="150"/>
      <c r="N27095" s="163"/>
      <c r="O27095" s="146"/>
      <c r="P27095" s="146"/>
      <c r="Q27095" s="146"/>
      <c r="R27095" s="34"/>
      <c r="S27095" s="35"/>
      <c r="T27095" s="147"/>
    </row>
    <row r="27096">
      <c r="A27096" s="147"/>
      <c r="B27096" s="64"/>
      <c r="C27096" s="147" t="s">
        <v>217</v>
      </c>
      <c r="E27096" s="161"/>
      <c r="F27096" s="162"/>
      <c r="G27096" s="147"/>
      <c r="H27096" s="146"/>
      <c r="J27096" s="146"/>
      <c r="L27096" s="150"/>
      <c r="N27096" s="163"/>
      <c r="O27096" s="146"/>
      <c r="P27096" s="146"/>
      <c r="Q27096" s="146"/>
      <c r="R27096" s="34"/>
      <c r="S27096" s="35"/>
      <c r="T27096" s="147"/>
    </row>
    <row r="27097">
      <c r="A27097" s="147"/>
      <c r="B27097" s="64"/>
      <c r="C27097" s="147" t="s">
        <v>217</v>
      </c>
      <c r="E27097" s="161"/>
      <c r="F27097" s="162"/>
      <c r="G27097" s="147"/>
      <c r="H27097" s="146"/>
      <c r="J27097" s="146"/>
      <c r="L27097" s="150"/>
      <c r="N27097" s="163"/>
      <c r="O27097" s="146"/>
      <c r="P27097" s="146"/>
      <c r="Q27097" s="146"/>
      <c r="R27097" s="34"/>
      <c r="S27097" s="35"/>
      <c r="T27097" s="147"/>
    </row>
    <row r="27098">
      <c r="A27098" s="147"/>
      <c r="B27098" s="64"/>
      <c r="C27098" s="147" t="s">
        <v>217</v>
      </c>
      <c r="E27098" s="161"/>
      <c r="F27098" s="162"/>
      <c r="G27098" s="147"/>
      <c r="H27098" s="146"/>
      <c r="J27098" s="146"/>
      <c r="L27098" s="150"/>
      <c r="N27098" s="163"/>
      <c r="O27098" s="146"/>
      <c r="P27098" s="146"/>
      <c r="Q27098" s="146"/>
      <c r="R27098" s="34"/>
      <c r="S27098" s="35"/>
      <c r="T27098" s="147"/>
    </row>
    <row r="27099">
      <c r="A27099" s="147"/>
      <c r="B27099" s="64"/>
      <c r="C27099" s="147" t="s">
        <v>217</v>
      </c>
      <c r="E27099" s="161"/>
      <c r="F27099" s="162"/>
      <c r="G27099" s="147"/>
      <c r="H27099" s="146"/>
      <c r="J27099" s="146"/>
      <c r="L27099" s="150"/>
      <c r="N27099" s="163"/>
      <c r="O27099" s="146"/>
      <c r="P27099" s="146"/>
      <c r="Q27099" s="146"/>
      <c r="R27099" s="34"/>
      <c r="S27099" s="35"/>
      <c r="T27099" s="147"/>
    </row>
    <row r="27100">
      <c r="A27100" s="147"/>
      <c r="B27100" s="64"/>
      <c r="C27100" s="147" t="s">
        <v>217</v>
      </c>
      <c r="E27100" s="161"/>
      <c r="F27100" s="162"/>
      <c r="G27100" s="147"/>
      <c r="H27100" s="146"/>
      <c r="J27100" s="146"/>
      <c r="L27100" s="150"/>
      <c r="N27100" s="163"/>
      <c r="O27100" s="146"/>
      <c r="P27100" s="146"/>
      <c r="Q27100" s="146"/>
      <c r="R27100" s="34"/>
      <c r="S27100" s="35"/>
      <c r="T27100" s="147"/>
    </row>
    <row r="27101">
      <c r="A27101" s="147"/>
      <c r="B27101" s="64"/>
      <c r="C27101" s="147" t="s">
        <v>217</v>
      </c>
      <c r="E27101" s="161"/>
      <c r="F27101" s="162"/>
      <c r="G27101" s="147"/>
      <c r="H27101" s="146"/>
      <c r="J27101" s="146"/>
      <c r="L27101" s="150"/>
      <c r="N27101" s="163"/>
      <c r="O27101" s="146"/>
      <c r="P27101" s="146"/>
      <c r="Q27101" s="146"/>
      <c r="R27101" s="34"/>
      <c r="S27101" s="35"/>
      <c r="T27101" s="147"/>
    </row>
    <row r="27102">
      <c r="A27102" s="147"/>
      <c r="B27102" s="64"/>
      <c r="C27102" s="147" t="s">
        <v>217</v>
      </c>
      <c r="E27102" s="161"/>
      <c r="F27102" s="162"/>
      <c r="G27102" s="147"/>
      <c r="H27102" s="146"/>
      <c r="J27102" s="146"/>
      <c r="L27102" s="150"/>
      <c r="N27102" s="163"/>
      <c r="O27102" s="146"/>
      <c r="P27102" s="146"/>
      <c r="Q27102" s="146"/>
      <c r="R27102" s="34"/>
      <c r="S27102" s="35"/>
      <c r="T27102" s="147"/>
    </row>
    <row r="27103">
      <c r="A27103" s="147"/>
      <c r="B27103" s="64"/>
      <c r="C27103" s="147" t="s">
        <v>217</v>
      </c>
      <c r="E27103" s="161"/>
      <c r="F27103" s="162"/>
      <c r="G27103" s="147"/>
      <c r="H27103" s="146"/>
      <c r="J27103" s="146"/>
      <c r="L27103" s="150"/>
      <c r="N27103" s="163"/>
      <c r="O27103" s="146"/>
      <c r="P27103" s="146"/>
      <c r="Q27103" s="146"/>
      <c r="R27103" s="34"/>
      <c r="S27103" s="35"/>
      <c r="T27103" s="147"/>
    </row>
    <row r="27104">
      <c r="A27104" s="147"/>
      <c r="B27104" s="64"/>
      <c r="C27104" s="147" t="s">
        <v>217</v>
      </c>
      <c r="E27104" s="161"/>
      <c r="F27104" s="162"/>
      <c r="G27104" s="147"/>
      <c r="H27104" s="146"/>
      <c r="J27104" s="146"/>
      <c r="L27104" s="150"/>
      <c r="N27104" s="163"/>
      <c r="O27104" s="146"/>
      <c r="P27104" s="146"/>
      <c r="Q27104" s="146"/>
      <c r="R27104" s="34"/>
      <c r="S27104" s="35"/>
      <c r="T27104" s="147"/>
    </row>
    <row r="27105">
      <c r="A27105" s="147"/>
      <c r="B27105" s="64"/>
      <c r="C27105" s="147" t="s">
        <v>217</v>
      </c>
      <c r="E27105" s="161"/>
      <c r="F27105" s="162"/>
      <c r="G27105" s="147"/>
      <c r="H27105" s="146"/>
      <c r="J27105" s="146"/>
      <c r="L27105" s="150"/>
      <c r="N27105" s="163"/>
      <c r="O27105" s="146"/>
      <c r="P27105" s="146"/>
      <c r="Q27105" s="146"/>
      <c r="R27105" s="34"/>
      <c r="S27105" s="35"/>
      <c r="T27105" s="147"/>
    </row>
    <row r="27106">
      <c r="A27106" s="147"/>
      <c r="B27106" s="64"/>
      <c r="C27106" s="147" t="s">
        <v>217</v>
      </c>
      <c r="E27106" s="161"/>
      <c r="F27106" s="162"/>
      <c r="G27106" s="147"/>
      <c r="H27106" s="146"/>
      <c r="J27106" s="146"/>
      <c r="L27106" s="150"/>
      <c r="N27106" s="163"/>
      <c r="O27106" s="146"/>
      <c r="P27106" s="146"/>
      <c r="Q27106" s="146"/>
      <c r="R27106" s="34"/>
      <c r="S27106" s="35"/>
      <c r="T27106" s="147"/>
    </row>
    <row r="27107">
      <c r="A27107" s="147"/>
      <c r="B27107" s="64"/>
      <c r="C27107" s="147" t="s">
        <v>217</v>
      </c>
      <c r="E27107" s="161"/>
      <c r="F27107" s="162"/>
      <c r="G27107" s="147"/>
      <c r="H27107" s="146"/>
      <c r="J27107" s="146"/>
      <c r="L27107" s="150"/>
      <c r="N27107" s="163"/>
      <c r="O27107" s="146"/>
      <c r="P27107" s="146"/>
      <c r="Q27107" s="146"/>
      <c r="R27107" s="34"/>
      <c r="S27107" s="35"/>
      <c r="T27107" s="147"/>
    </row>
    <row r="27108">
      <c r="A27108" s="147"/>
      <c r="B27108" s="64"/>
      <c r="C27108" s="147" t="s">
        <v>217</v>
      </c>
      <c r="E27108" s="161"/>
      <c r="F27108" s="162"/>
      <c r="G27108" s="147"/>
      <c r="H27108" s="146"/>
      <c r="J27108" s="146"/>
      <c r="L27108" s="150"/>
      <c r="N27108" s="163"/>
      <c r="O27108" s="146"/>
      <c r="P27108" s="146"/>
      <c r="Q27108" s="146"/>
      <c r="R27108" s="34"/>
      <c r="S27108" s="35"/>
      <c r="T27108" s="147"/>
    </row>
    <row r="27109">
      <c r="A27109" s="147"/>
      <c r="B27109" s="64"/>
      <c r="C27109" s="147" t="s">
        <v>217</v>
      </c>
      <c r="E27109" s="161"/>
      <c r="F27109" s="162"/>
      <c r="G27109" s="147"/>
      <c r="H27109" s="146"/>
      <c r="J27109" s="146"/>
      <c r="L27109" s="150"/>
      <c r="N27109" s="163"/>
      <c r="O27109" s="146"/>
      <c r="P27109" s="146"/>
      <c r="Q27109" s="146"/>
      <c r="R27109" s="34"/>
      <c r="S27109" s="35"/>
      <c r="T27109" s="147"/>
    </row>
    <row r="27110">
      <c r="A27110" s="147"/>
      <c r="B27110" s="64"/>
      <c r="C27110" s="147" t="s">
        <v>217</v>
      </c>
      <c r="E27110" s="161"/>
      <c r="F27110" s="162"/>
      <c r="G27110" s="147"/>
      <c r="H27110" s="146"/>
      <c r="J27110" s="146"/>
      <c r="L27110" s="150"/>
      <c r="N27110" s="163"/>
      <c r="O27110" s="146"/>
      <c r="P27110" s="146"/>
      <c r="Q27110" s="146"/>
      <c r="R27110" s="34"/>
      <c r="S27110" s="35"/>
      <c r="T27110" s="147"/>
    </row>
    <row r="27111">
      <c r="A27111" s="147"/>
      <c r="B27111" s="64"/>
      <c r="C27111" s="147" t="s">
        <v>217</v>
      </c>
      <c r="E27111" s="161"/>
      <c r="F27111" s="162"/>
      <c r="G27111" s="147"/>
      <c r="H27111" s="146"/>
      <c r="J27111" s="146"/>
      <c r="L27111" s="150"/>
      <c r="N27111" s="163"/>
      <c r="O27111" s="146"/>
      <c r="P27111" s="146"/>
      <c r="Q27111" s="146"/>
      <c r="R27111" s="34"/>
      <c r="S27111" s="35"/>
      <c r="T27111" s="147"/>
    </row>
    <row r="27112">
      <c r="A27112" s="147"/>
      <c r="B27112" s="64"/>
      <c r="C27112" s="147" t="s">
        <v>217</v>
      </c>
      <c r="E27112" s="161"/>
      <c r="F27112" s="162"/>
      <c r="G27112" s="147"/>
      <c r="H27112" s="146"/>
      <c r="J27112" s="146"/>
      <c r="L27112" s="150"/>
      <c r="N27112" s="163"/>
      <c r="O27112" s="146"/>
      <c r="P27112" s="146"/>
      <c r="Q27112" s="146"/>
      <c r="R27112" s="34"/>
      <c r="S27112" s="35"/>
      <c r="T27112" s="147"/>
    </row>
    <row r="27113">
      <c r="A27113" s="147"/>
      <c r="B27113" s="64"/>
      <c r="C27113" s="147" t="s">
        <v>217</v>
      </c>
      <c r="E27113" s="161"/>
      <c r="F27113" s="162"/>
      <c r="G27113" s="147"/>
      <c r="H27113" s="146"/>
      <c r="J27113" s="146"/>
      <c r="L27113" s="150"/>
      <c r="N27113" s="163"/>
      <c r="O27113" s="146"/>
      <c r="P27113" s="146"/>
      <c r="Q27113" s="146"/>
      <c r="R27113" s="34"/>
      <c r="S27113" s="35"/>
      <c r="T27113" s="147"/>
    </row>
    <row r="27114">
      <c r="A27114" s="147"/>
      <c r="B27114" s="64"/>
      <c r="C27114" s="147" t="s">
        <v>217</v>
      </c>
      <c r="E27114" s="161"/>
      <c r="F27114" s="162"/>
      <c r="G27114" s="147"/>
      <c r="H27114" s="146"/>
      <c r="J27114" s="146"/>
      <c r="L27114" s="150"/>
      <c r="N27114" s="163"/>
      <c r="O27114" s="146"/>
      <c r="P27114" s="146"/>
      <c r="Q27114" s="146"/>
      <c r="R27114" s="34"/>
      <c r="S27114" s="35"/>
      <c r="T27114" s="147"/>
    </row>
    <row r="27115">
      <c r="A27115" s="147"/>
      <c r="B27115" s="64"/>
      <c r="C27115" s="147" t="s">
        <v>217</v>
      </c>
      <c r="E27115" s="161"/>
      <c r="F27115" s="162"/>
      <c r="G27115" s="147"/>
      <c r="H27115" s="146"/>
      <c r="J27115" s="146"/>
      <c r="L27115" s="150"/>
      <c r="N27115" s="163"/>
      <c r="O27115" s="146"/>
      <c r="P27115" s="146"/>
      <c r="Q27115" s="146"/>
      <c r="R27115" s="34"/>
      <c r="S27115" s="35"/>
      <c r="T27115" s="147"/>
    </row>
    <row r="27116">
      <c r="A27116" s="147"/>
      <c r="B27116" s="64"/>
      <c r="C27116" s="147" t="s">
        <v>217</v>
      </c>
      <c r="E27116" s="161"/>
      <c r="F27116" s="162"/>
      <c r="G27116" s="147"/>
      <c r="H27116" s="146"/>
      <c r="J27116" s="146"/>
      <c r="L27116" s="150"/>
      <c r="N27116" s="163"/>
      <c r="O27116" s="146"/>
      <c r="P27116" s="146"/>
      <c r="Q27116" s="146"/>
      <c r="R27116" s="34"/>
      <c r="S27116" s="35"/>
      <c r="T27116" s="147"/>
    </row>
    <row r="27117">
      <c r="A27117" s="147"/>
      <c r="B27117" s="64"/>
      <c r="C27117" s="147" t="s">
        <v>217</v>
      </c>
      <c r="E27117" s="161"/>
      <c r="F27117" s="162"/>
      <c r="G27117" s="147"/>
      <c r="H27117" s="146"/>
      <c r="J27117" s="146"/>
      <c r="L27117" s="150"/>
      <c r="N27117" s="163"/>
      <c r="O27117" s="146"/>
      <c r="P27117" s="146"/>
      <c r="Q27117" s="146"/>
      <c r="R27117" s="34"/>
      <c r="S27117" s="35"/>
      <c r="T27117" s="147"/>
    </row>
    <row r="27118">
      <c r="A27118" s="147"/>
      <c r="B27118" s="64"/>
      <c r="C27118" s="147" t="s">
        <v>217</v>
      </c>
      <c r="E27118" s="161"/>
      <c r="F27118" s="162"/>
      <c r="G27118" s="147"/>
      <c r="H27118" s="146"/>
      <c r="J27118" s="146"/>
      <c r="L27118" s="150"/>
      <c r="N27118" s="163"/>
      <c r="O27118" s="146"/>
      <c r="P27118" s="146"/>
      <c r="Q27118" s="146"/>
      <c r="R27118" s="34"/>
      <c r="S27118" s="35"/>
      <c r="T27118" s="147"/>
    </row>
    <row r="27119">
      <c r="A27119" s="147"/>
      <c r="B27119" s="64"/>
      <c r="C27119" s="147" t="s">
        <v>217</v>
      </c>
      <c r="E27119" s="161"/>
      <c r="F27119" s="162"/>
      <c r="G27119" s="147"/>
      <c r="H27119" s="146"/>
      <c r="J27119" s="146"/>
      <c r="L27119" s="150"/>
      <c r="N27119" s="163"/>
      <c r="O27119" s="146"/>
      <c r="P27119" s="146"/>
      <c r="Q27119" s="146"/>
      <c r="R27119" s="34"/>
      <c r="S27119" s="35"/>
      <c r="T27119" s="147"/>
    </row>
    <row r="27120">
      <c r="A27120" s="147"/>
      <c r="B27120" s="64"/>
      <c r="C27120" s="147" t="s">
        <v>217</v>
      </c>
      <c r="E27120" s="161"/>
      <c r="F27120" s="162"/>
      <c r="G27120" s="147"/>
      <c r="H27120" s="146"/>
      <c r="J27120" s="146"/>
      <c r="L27120" s="150"/>
      <c r="N27120" s="163"/>
      <c r="O27120" s="146"/>
      <c r="P27120" s="146"/>
      <c r="Q27120" s="146"/>
      <c r="R27120" s="34"/>
      <c r="S27120" s="35"/>
      <c r="T27120" s="147"/>
    </row>
    <row r="27121">
      <c r="A27121" s="147"/>
      <c r="B27121" s="64"/>
      <c r="C27121" s="147" t="s">
        <v>217</v>
      </c>
      <c r="E27121" s="161"/>
      <c r="F27121" s="162"/>
      <c r="G27121" s="147"/>
      <c r="H27121" s="146"/>
      <c r="J27121" s="146"/>
      <c r="L27121" s="150"/>
      <c r="N27121" s="163"/>
      <c r="O27121" s="146"/>
      <c r="P27121" s="146"/>
      <c r="Q27121" s="146"/>
      <c r="R27121" s="34"/>
      <c r="S27121" s="35"/>
      <c r="T27121" s="147"/>
    </row>
    <row r="27122">
      <c r="A27122" s="147"/>
      <c r="B27122" s="64"/>
      <c r="C27122" s="147" t="s">
        <v>217</v>
      </c>
      <c r="E27122" s="161"/>
      <c r="F27122" s="162"/>
      <c r="G27122" s="147"/>
      <c r="H27122" s="146"/>
      <c r="J27122" s="146"/>
      <c r="L27122" s="150"/>
      <c r="N27122" s="163"/>
      <c r="O27122" s="146"/>
      <c r="P27122" s="146"/>
      <c r="Q27122" s="146"/>
      <c r="R27122" s="34"/>
      <c r="S27122" s="35"/>
      <c r="T27122" s="147"/>
    </row>
    <row r="27123">
      <c r="A27123" s="147"/>
      <c r="B27123" s="64"/>
      <c r="C27123" s="147" t="s">
        <v>217</v>
      </c>
      <c r="E27123" s="161"/>
      <c r="F27123" s="162"/>
      <c r="G27123" s="147"/>
      <c r="H27123" s="146"/>
      <c r="J27123" s="146"/>
      <c r="L27123" s="150"/>
      <c r="N27123" s="163"/>
      <c r="O27123" s="146"/>
      <c r="P27123" s="146"/>
      <c r="Q27123" s="146"/>
      <c r="R27123" s="34"/>
      <c r="S27123" s="35"/>
      <c r="T27123" s="147"/>
    </row>
    <row r="27124">
      <c r="A27124" s="147"/>
      <c r="B27124" s="64"/>
      <c r="C27124" s="147" t="s">
        <v>217</v>
      </c>
      <c r="E27124" s="161"/>
      <c r="F27124" s="162"/>
      <c r="G27124" s="147"/>
      <c r="H27124" s="146"/>
      <c r="J27124" s="146"/>
      <c r="L27124" s="150"/>
      <c r="N27124" s="163"/>
      <c r="O27124" s="146"/>
      <c r="P27124" s="146"/>
      <c r="Q27124" s="146"/>
      <c r="R27124" s="34"/>
      <c r="S27124" s="35"/>
      <c r="T27124" s="147"/>
    </row>
    <row r="27125">
      <c r="A27125" s="147"/>
      <c r="B27125" s="64"/>
      <c r="C27125" s="147" t="s">
        <v>217</v>
      </c>
      <c r="E27125" s="161"/>
      <c r="F27125" s="162"/>
      <c r="G27125" s="147"/>
      <c r="H27125" s="146"/>
      <c r="J27125" s="146"/>
      <c r="L27125" s="150"/>
      <c r="N27125" s="163"/>
      <c r="O27125" s="146"/>
      <c r="P27125" s="146"/>
      <c r="Q27125" s="146"/>
      <c r="R27125" s="34"/>
      <c r="S27125" s="35"/>
      <c r="T27125" s="147"/>
    </row>
    <row r="27126">
      <c r="A27126" s="147"/>
      <c r="B27126" s="64"/>
      <c r="C27126" s="147" t="s">
        <v>217</v>
      </c>
      <c r="E27126" s="161"/>
      <c r="F27126" s="162"/>
      <c r="G27126" s="147"/>
      <c r="H27126" s="146"/>
      <c r="J27126" s="146"/>
      <c r="L27126" s="150"/>
      <c r="N27126" s="163"/>
      <c r="O27126" s="146"/>
      <c r="P27126" s="146"/>
      <c r="Q27126" s="146"/>
      <c r="R27126" s="34"/>
      <c r="S27126" s="35"/>
      <c r="T27126" s="147"/>
    </row>
    <row r="27127">
      <c r="A27127" s="147"/>
      <c r="B27127" s="64"/>
      <c r="C27127" s="147" t="s">
        <v>217</v>
      </c>
      <c r="E27127" s="161"/>
      <c r="F27127" s="162"/>
      <c r="G27127" s="147"/>
      <c r="H27127" s="146"/>
      <c r="J27127" s="146"/>
      <c r="L27127" s="150"/>
      <c r="N27127" s="163"/>
      <c r="O27127" s="146"/>
      <c r="P27127" s="146"/>
      <c r="Q27127" s="146"/>
      <c r="R27127" s="34"/>
      <c r="S27127" s="35"/>
      <c r="T27127" s="147"/>
    </row>
    <row r="27128">
      <c r="A27128" s="147"/>
      <c r="B27128" s="64"/>
      <c r="C27128" s="147" t="s">
        <v>217</v>
      </c>
      <c r="E27128" s="161"/>
      <c r="F27128" s="162"/>
      <c r="G27128" s="147"/>
      <c r="H27128" s="146"/>
      <c r="J27128" s="146"/>
      <c r="L27128" s="150"/>
      <c r="N27128" s="163"/>
      <c r="O27128" s="146"/>
      <c r="P27128" s="146"/>
      <c r="Q27128" s="146"/>
      <c r="R27128" s="34"/>
      <c r="S27128" s="35"/>
      <c r="T27128" s="147"/>
    </row>
    <row r="27129">
      <c r="A27129" s="147"/>
      <c r="B27129" s="64"/>
      <c r="C27129" s="147" t="s">
        <v>217</v>
      </c>
      <c r="E27129" s="161"/>
      <c r="F27129" s="162"/>
      <c r="G27129" s="147"/>
      <c r="H27129" s="146"/>
      <c r="J27129" s="146"/>
      <c r="L27129" s="150"/>
      <c r="N27129" s="163"/>
      <c r="O27129" s="146"/>
      <c r="P27129" s="146"/>
      <c r="Q27129" s="146"/>
      <c r="R27129" s="34"/>
      <c r="S27129" s="35"/>
      <c r="T27129" s="147"/>
    </row>
    <row r="27130">
      <c r="A27130" s="147"/>
      <c r="B27130" s="64"/>
      <c r="C27130" s="147" t="s">
        <v>217</v>
      </c>
      <c r="E27130" s="161"/>
      <c r="F27130" s="162"/>
      <c r="G27130" s="147"/>
      <c r="H27130" s="146"/>
      <c r="J27130" s="146"/>
      <c r="L27130" s="150"/>
      <c r="N27130" s="163"/>
      <c r="O27130" s="146"/>
      <c r="P27130" s="146"/>
      <c r="Q27130" s="146"/>
      <c r="R27130" s="34"/>
      <c r="S27130" s="35"/>
      <c r="T27130" s="147"/>
    </row>
    <row r="27131">
      <c r="A27131" s="147"/>
      <c r="B27131" s="64"/>
      <c r="C27131" s="147" t="s">
        <v>217</v>
      </c>
      <c r="E27131" s="161"/>
      <c r="F27131" s="162"/>
      <c r="G27131" s="147"/>
      <c r="H27131" s="146"/>
      <c r="J27131" s="146"/>
      <c r="L27131" s="150"/>
      <c r="N27131" s="163"/>
      <c r="O27131" s="146"/>
      <c r="P27131" s="146"/>
      <c r="Q27131" s="146"/>
      <c r="R27131" s="34"/>
      <c r="S27131" s="35"/>
      <c r="T27131" s="147"/>
    </row>
    <row r="27132">
      <c r="A27132" s="147"/>
      <c r="B27132" s="64"/>
      <c r="C27132" s="147" t="s">
        <v>217</v>
      </c>
      <c r="E27132" s="161"/>
      <c r="F27132" s="162"/>
      <c r="G27132" s="147"/>
      <c r="H27132" s="146"/>
      <c r="J27132" s="146"/>
      <c r="L27132" s="150"/>
      <c r="N27132" s="163"/>
      <c r="O27132" s="146"/>
      <c r="P27132" s="146"/>
      <c r="Q27132" s="146"/>
      <c r="R27132" s="34"/>
      <c r="S27132" s="35"/>
      <c r="T27132" s="147"/>
    </row>
    <row r="27133">
      <c r="A27133" s="147"/>
      <c r="B27133" s="64"/>
      <c r="C27133" s="147" t="s">
        <v>217</v>
      </c>
      <c r="E27133" s="161"/>
      <c r="F27133" s="162"/>
      <c r="G27133" s="147"/>
      <c r="H27133" s="146"/>
      <c r="J27133" s="146"/>
      <c r="L27133" s="150"/>
      <c r="N27133" s="163"/>
      <c r="O27133" s="146"/>
      <c r="P27133" s="146"/>
      <c r="Q27133" s="146"/>
      <c r="R27133" s="34"/>
      <c r="S27133" s="35"/>
      <c r="T27133" s="147"/>
    </row>
    <row r="27134">
      <c r="A27134" s="147"/>
      <c r="B27134" s="64"/>
      <c r="C27134" s="147" t="s">
        <v>217</v>
      </c>
      <c r="E27134" s="161"/>
      <c r="F27134" s="162"/>
      <c r="G27134" s="147"/>
      <c r="H27134" s="146"/>
      <c r="J27134" s="146"/>
      <c r="L27134" s="150"/>
      <c r="N27134" s="163"/>
      <c r="O27134" s="146"/>
      <c r="P27134" s="146"/>
      <c r="Q27134" s="146"/>
      <c r="R27134" s="34"/>
      <c r="S27134" s="35"/>
      <c r="T27134" s="147"/>
    </row>
    <row r="27135">
      <c r="A27135" s="147"/>
      <c r="B27135" s="64"/>
      <c r="C27135" s="147" t="s">
        <v>217</v>
      </c>
      <c r="E27135" s="161"/>
      <c r="F27135" s="162"/>
      <c r="G27135" s="147"/>
      <c r="H27135" s="146"/>
      <c r="J27135" s="146"/>
      <c r="L27135" s="150"/>
      <c r="N27135" s="163"/>
      <c r="O27135" s="146"/>
      <c r="P27135" s="146"/>
      <c r="Q27135" s="146"/>
      <c r="R27135" s="34"/>
      <c r="S27135" s="35"/>
      <c r="T27135" s="147"/>
    </row>
    <row r="27136">
      <c r="A27136" s="147"/>
      <c r="B27136" s="64"/>
      <c r="C27136" s="147" t="s">
        <v>217</v>
      </c>
      <c r="E27136" s="161"/>
      <c r="F27136" s="162"/>
      <c r="G27136" s="147"/>
      <c r="H27136" s="146"/>
      <c r="J27136" s="146"/>
      <c r="L27136" s="150"/>
      <c r="N27136" s="163"/>
      <c r="O27136" s="146"/>
      <c r="P27136" s="146"/>
      <c r="Q27136" s="146"/>
      <c r="R27136" s="34"/>
      <c r="S27136" s="35"/>
      <c r="T27136" s="147"/>
    </row>
    <row r="27137">
      <c r="A27137" s="147"/>
      <c r="B27137" s="64"/>
      <c r="C27137" s="147" t="s">
        <v>217</v>
      </c>
      <c r="E27137" s="161"/>
      <c r="F27137" s="162"/>
      <c r="G27137" s="147"/>
      <c r="H27137" s="146"/>
      <c r="J27137" s="146"/>
      <c r="L27137" s="150"/>
      <c r="N27137" s="163"/>
      <c r="O27137" s="146"/>
      <c r="P27137" s="146"/>
      <c r="Q27137" s="146"/>
      <c r="R27137" s="34"/>
      <c r="S27137" s="35"/>
      <c r="T27137" s="147"/>
    </row>
    <row r="27138">
      <c r="A27138" s="147"/>
      <c r="B27138" s="64"/>
      <c r="C27138" s="147" t="s">
        <v>217</v>
      </c>
      <c r="E27138" s="161"/>
      <c r="F27138" s="162"/>
      <c r="G27138" s="147"/>
      <c r="H27138" s="146"/>
      <c r="J27138" s="146"/>
      <c r="L27138" s="150"/>
      <c r="N27138" s="163"/>
      <c r="O27138" s="146"/>
      <c r="P27138" s="146"/>
      <c r="Q27138" s="146"/>
      <c r="R27138" s="34"/>
      <c r="S27138" s="35"/>
      <c r="T27138" s="147"/>
    </row>
    <row r="27139">
      <c r="A27139" s="147"/>
      <c r="B27139" s="64"/>
      <c r="C27139" s="147" t="s">
        <v>217</v>
      </c>
      <c r="E27139" s="161"/>
      <c r="F27139" s="162"/>
      <c r="G27139" s="147"/>
      <c r="H27139" s="146"/>
      <c r="J27139" s="146"/>
      <c r="L27139" s="150"/>
      <c r="N27139" s="163"/>
      <c r="O27139" s="146"/>
      <c r="P27139" s="146"/>
      <c r="Q27139" s="146"/>
      <c r="R27139" s="34"/>
      <c r="S27139" s="35"/>
      <c r="T27139" s="147"/>
    </row>
    <row r="27140">
      <c r="A27140" s="147"/>
      <c r="B27140" s="64"/>
      <c r="C27140" s="147" t="s">
        <v>217</v>
      </c>
      <c r="E27140" s="161"/>
      <c r="F27140" s="162"/>
      <c r="G27140" s="147"/>
      <c r="H27140" s="146"/>
      <c r="J27140" s="146"/>
      <c r="L27140" s="150"/>
      <c r="N27140" s="163"/>
      <c r="O27140" s="146"/>
      <c r="P27140" s="146"/>
      <c r="Q27140" s="146"/>
      <c r="R27140" s="34"/>
      <c r="S27140" s="35"/>
      <c r="T27140" s="147"/>
    </row>
    <row r="27141">
      <c r="A27141" s="147"/>
      <c r="B27141" s="64"/>
      <c r="C27141" s="147" t="s">
        <v>217</v>
      </c>
      <c r="E27141" s="161"/>
      <c r="F27141" s="162"/>
      <c r="G27141" s="147"/>
      <c r="H27141" s="146"/>
      <c r="J27141" s="146"/>
      <c r="L27141" s="150"/>
      <c r="N27141" s="163"/>
      <c r="O27141" s="146"/>
      <c r="P27141" s="146"/>
      <c r="Q27141" s="146"/>
      <c r="R27141" s="34"/>
      <c r="S27141" s="35"/>
      <c r="T27141" s="147"/>
    </row>
    <row r="27142">
      <c r="A27142" s="147"/>
      <c r="B27142" s="64"/>
      <c r="C27142" s="147" t="s">
        <v>217</v>
      </c>
      <c r="E27142" s="161"/>
      <c r="F27142" s="162"/>
      <c r="G27142" s="147"/>
      <c r="H27142" s="146"/>
      <c r="J27142" s="146"/>
      <c r="L27142" s="150"/>
      <c r="N27142" s="163"/>
      <c r="O27142" s="146"/>
      <c r="P27142" s="146"/>
      <c r="Q27142" s="146"/>
      <c r="R27142" s="34"/>
      <c r="S27142" s="35"/>
      <c r="T27142" s="147"/>
    </row>
    <row r="27143">
      <c r="A27143" s="147"/>
      <c r="B27143" s="64"/>
      <c r="C27143" s="147" t="s">
        <v>217</v>
      </c>
      <c r="E27143" s="161"/>
      <c r="F27143" s="162"/>
      <c r="G27143" s="147"/>
      <c r="H27143" s="146"/>
      <c r="J27143" s="146"/>
      <c r="L27143" s="150"/>
      <c r="N27143" s="163"/>
      <c r="O27143" s="146"/>
      <c r="P27143" s="146"/>
      <c r="Q27143" s="146"/>
      <c r="R27143" s="34"/>
      <c r="S27143" s="35"/>
      <c r="T27143" s="147"/>
    </row>
    <row r="27144">
      <c r="A27144" s="147"/>
      <c r="B27144" s="64"/>
      <c r="C27144" s="147" t="s">
        <v>217</v>
      </c>
      <c r="E27144" s="161"/>
      <c r="F27144" s="162"/>
      <c r="G27144" s="147"/>
      <c r="H27144" s="146"/>
      <c r="J27144" s="146"/>
      <c r="L27144" s="150"/>
      <c r="N27144" s="163"/>
      <c r="O27144" s="146"/>
      <c r="P27144" s="146"/>
      <c r="Q27144" s="146"/>
      <c r="R27144" s="34"/>
      <c r="S27144" s="35"/>
      <c r="T27144" s="147"/>
    </row>
    <row r="27145">
      <c r="A27145" s="147"/>
      <c r="B27145" s="64"/>
      <c r="C27145" s="147" t="s">
        <v>217</v>
      </c>
      <c r="E27145" s="161"/>
      <c r="F27145" s="162"/>
      <c r="G27145" s="147"/>
      <c r="H27145" s="146"/>
      <c r="J27145" s="146"/>
      <c r="L27145" s="150"/>
      <c r="N27145" s="163"/>
      <c r="O27145" s="146"/>
      <c r="P27145" s="146"/>
      <c r="Q27145" s="146"/>
      <c r="R27145" s="34"/>
      <c r="S27145" s="35"/>
      <c r="T27145" s="147"/>
    </row>
    <row r="27146">
      <c r="A27146" s="147"/>
      <c r="B27146" s="64"/>
      <c r="C27146" s="147" t="s">
        <v>217</v>
      </c>
      <c r="E27146" s="161"/>
      <c r="F27146" s="162"/>
      <c r="G27146" s="147"/>
      <c r="H27146" s="146"/>
      <c r="J27146" s="146"/>
      <c r="L27146" s="150"/>
      <c r="N27146" s="163"/>
      <c r="O27146" s="146"/>
      <c r="P27146" s="146"/>
      <c r="Q27146" s="146"/>
      <c r="R27146" s="34"/>
      <c r="S27146" s="35"/>
      <c r="T27146" s="147"/>
    </row>
    <row r="27147">
      <c r="A27147" s="147"/>
      <c r="B27147" s="64"/>
      <c r="C27147" s="147" t="s">
        <v>217</v>
      </c>
      <c r="E27147" s="161"/>
      <c r="F27147" s="162"/>
      <c r="G27147" s="147"/>
      <c r="H27147" s="146"/>
      <c r="J27147" s="146"/>
      <c r="L27147" s="150"/>
      <c r="N27147" s="163"/>
      <c r="O27147" s="146"/>
      <c r="P27147" s="146"/>
      <c r="Q27147" s="146"/>
      <c r="R27147" s="34"/>
      <c r="S27147" s="35"/>
      <c r="T27147" s="147"/>
    </row>
    <row r="27148">
      <c r="A27148" s="147"/>
      <c r="B27148" s="64"/>
      <c r="C27148" s="147" t="s">
        <v>217</v>
      </c>
      <c r="E27148" s="161"/>
      <c r="F27148" s="162"/>
      <c r="G27148" s="147"/>
      <c r="H27148" s="146"/>
      <c r="J27148" s="146"/>
      <c r="L27148" s="150"/>
      <c r="N27148" s="163"/>
      <c r="O27148" s="146"/>
      <c r="P27148" s="146"/>
      <c r="Q27148" s="146"/>
      <c r="R27148" s="34"/>
      <c r="S27148" s="35"/>
      <c r="T27148" s="147"/>
    </row>
    <row r="27149">
      <c r="A27149" s="147"/>
      <c r="B27149" s="64"/>
      <c r="C27149" s="147" t="s">
        <v>217</v>
      </c>
      <c r="E27149" s="161"/>
      <c r="F27149" s="162"/>
      <c r="G27149" s="147"/>
      <c r="H27149" s="146"/>
      <c r="J27149" s="146"/>
      <c r="L27149" s="150"/>
      <c r="N27149" s="163"/>
      <c r="O27149" s="146"/>
      <c r="P27149" s="146"/>
      <c r="Q27149" s="146"/>
      <c r="R27149" s="34"/>
      <c r="S27149" s="35"/>
      <c r="T27149" s="147"/>
    </row>
    <row r="27150">
      <c r="A27150" s="147"/>
      <c r="B27150" s="64"/>
      <c r="C27150" s="147" t="s">
        <v>217</v>
      </c>
      <c r="E27150" s="161"/>
      <c r="F27150" s="162"/>
      <c r="G27150" s="147"/>
      <c r="H27150" s="146"/>
      <c r="J27150" s="146"/>
      <c r="L27150" s="150"/>
      <c r="N27150" s="163"/>
      <c r="O27150" s="146"/>
      <c r="P27150" s="146"/>
      <c r="Q27150" s="146"/>
      <c r="R27150" s="34"/>
      <c r="S27150" s="35"/>
      <c r="T27150" s="147"/>
    </row>
    <row r="27151">
      <c r="A27151" s="147"/>
      <c r="B27151" s="64"/>
      <c r="C27151" s="147" t="s">
        <v>217</v>
      </c>
      <c r="E27151" s="161"/>
      <c r="F27151" s="162"/>
      <c r="G27151" s="147"/>
      <c r="H27151" s="146"/>
      <c r="J27151" s="146"/>
      <c r="L27151" s="150"/>
      <c r="N27151" s="163"/>
      <c r="O27151" s="146"/>
      <c r="P27151" s="146"/>
      <c r="Q27151" s="146"/>
      <c r="R27151" s="34"/>
      <c r="S27151" s="35"/>
      <c r="T27151" s="147"/>
    </row>
    <row r="27152">
      <c r="A27152" s="147"/>
      <c r="B27152" s="64"/>
      <c r="C27152" s="147" t="s">
        <v>217</v>
      </c>
      <c r="E27152" s="161"/>
      <c r="F27152" s="162"/>
      <c r="G27152" s="147"/>
      <c r="H27152" s="146"/>
      <c r="J27152" s="146"/>
      <c r="L27152" s="150"/>
      <c r="N27152" s="163"/>
      <c r="O27152" s="146"/>
      <c r="P27152" s="146"/>
      <c r="Q27152" s="146"/>
      <c r="R27152" s="34"/>
      <c r="S27152" s="35"/>
      <c r="T27152" s="147"/>
    </row>
    <row r="27153">
      <c r="A27153" s="147"/>
      <c r="B27153" s="64"/>
      <c r="C27153" s="147" t="s">
        <v>217</v>
      </c>
      <c r="E27153" s="161"/>
      <c r="F27153" s="162"/>
      <c r="G27153" s="147"/>
      <c r="H27153" s="146"/>
      <c r="J27153" s="146"/>
      <c r="L27153" s="150"/>
      <c r="N27153" s="163"/>
      <c r="O27153" s="146"/>
      <c r="P27153" s="146"/>
      <c r="Q27153" s="146"/>
      <c r="R27153" s="34"/>
      <c r="S27153" s="35"/>
      <c r="T27153" s="147"/>
    </row>
    <row r="27154">
      <c r="A27154" s="147"/>
      <c r="B27154" s="64"/>
      <c r="C27154" s="147" t="s">
        <v>217</v>
      </c>
      <c r="E27154" s="161"/>
      <c r="F27154" s="162"/>
      <c r="G27154" s="147"/>
      <c r="H27154" s="146"/>
      <c r="J27154" s="146"/>
      <c r="L27154" s="150"/>
      <c r="N27154" s="163"/>
      <c r="O27154" s="146"/>
      <c r="P27154" s="146"/>
      <c r="Q27154" s="146"/>
      <c r="R27154" s="34"/>
      <c r="S27154" s="35"/>
      <c r="T27154" s="147"/>
    </row>
    <row r="27155">
      <c r="A27155" s="147"/>
      <c r="B27155" s="64"/>
      <c r="C27155" s="147" t="s">
        <v>217</v>
      </c>
      <c r="E27155" s="161"/>
      <c r="F27155" s="162"/>
      <c r="G27155" s="147"/>
      <c r="H27155" s="146"/>
      <c r="J27155" s="146"/>
      <c r="L27155" s="150"/>
      <c r="N27155" s="163"/>
      <c r="O27155" s="146"/>
      <c r="P27155" s="146"/>
      <c r="Q27155" s="146"/>
      <c r="R27155" s="34"/>
      <c r="S27155" s="35"/>
      <c r="T27155" s="147"/>
    </row>
    <row r="27156">
      <c r="A27156" s="147"/>
      <c r="B27156" s="64"/>
      <c r="C27156" s="147" t="s">
        <v>217</v>
      </c>
      <c r="E27156" s="161"/>
      <c r="F27156" s="162"/>
      <c r="G27156" s="147"/>
      <c r="H27156" s="146"/>
      <c r="J27156" s="146"/>
      <c r="L27156" s="150"/>
      <c r="N27156" s="163"/>
      <c r="O27156" s="146"/>
      <c r="P27156" s="146"/>
      <c r="Q27156" s="146"/>
      <c r="R27156" s="34"/>
      <c r="S27156" s="35"/>
      <c r="T27156" s="147"/>
    </row>
    <row r="27157">
      <c r="A27157" s="147"/>
      <c r="B27157" s="64"/>
      <c r="C27157" s="147" t="s">
        <v>217</v>
      </c>
      <c r="E27157" s="161"/>
      <c r="F27157" s="162"/>
      <c r="G27157" s="147"/>
      <c r="H27157" s="146"/>
      <c r="J27157" s="146"/>
      <c r="L27157" s="150"/>
      <c r="N27157" s="163"/>
      <c r="O27157" s="146"/>
      <c r="P27157" s="146"/>
      <c r="Q27157" s="146"/>
      <c r="R27157" s="34"/>
      <c r="S27157" s="35"/>
      <c r="T27157" s="147"/>
    </row>
    <row r="27158">
      <c r="A27158" s="147"/>
      <c r="B27158" s="64"/>
      <c r="C27158" s="147" t="s">
        <v>217</v>
      </c>
      <c r="E27158" s="161"/>
      <c r="F27158" s="162"/>
      <c r="G27158" s="147"/>
      <c r="H27158" s="146"/>
      <c r="J27158" s="146"/>
      <c r="L27158" s="150"/>
      <c r="N27158" s="163"/>
      <c r="O27158" s="146"/>
      <c r="P27158" s="146"/>
      <c r="Q27158" s="146"/>
      <c r="R27158" s="34"/>
      <c r="S27158" s="35"/>
      <c r="T27158" s="147"/>
    </row>
    <row r="27159">
      <c r="A27159" s="147"/>
      <c r="B27159" s="64"/>
      <c r="C27159" s="147" t="s">
        <v>217</v>
      </c>
      <c r="E27159" s="161"/>
      <c r="F27159" s="162"/>
      <c r="G27159" s="147"/>
      <c r="H27159" s="146"/>
      <c r="J27159" s="146"/>
      <c r="L27159" s="150"/>
      <c r="N27159" s="163"/>
      <c r="O27159" s="146"/>
      <c r="P27159" s="146"/>
      <c r="Q27159" s="146"/>
      <c r="R27159" s="34"/>
      <c r="S27159" s="35"/>
      <c r="T27159" s="147"/>
    </row>
    <row r="27160">
      <c r="A27160" s="147"/>
      <c r="B27160" s="64"/>
      <c r="C27160" s="147" t="s">
        <v>217</v>
      </c>
      <c r="E27160" s="161"/>
      <c r="F27160" s="162"/>
      <c r="G27160" s="147"/>
      <c r="H27160" s="146"/>
      <c r="J27160" s="146"/>
      <c r="L27160" s="150"/>
      <c r="N27160" s="163"/>
      <c r="O27160" s="146"/>
      <c r="P27160" s="146"/>
      <c r="Q27160" s="146"/>
      <c r="R27160" s="34"/>
      <c r="S27160" s="35"/>
      <c r="T27160" s="147"/>
    </row>
    <row r="27161">
      <c r="A27161" s="147"/>
      <c r="B27161" s="64"/>
      <c r="C27161" s="147" t="s">
        <v>217</v>
      </c>
      <c r="E27161" s="161"/>
      <c r="F27161" s="162"/>
      <c r="G27161" s="147"/>
      <c r="H27161" s="146"/>
      <c r="J27161" s="146"/>
      <c r="L27161" s="150"/>
      <c r="N27161" s="163"/>
      <c r="O27161" s="146"/>
      <c r="P27161" s="146"/>
      <c r="Q27161" s="146"/>
      <c r="R27161" s="34"/>
      <c r="S27161" s="35"/>
      <c r="T27161" s="147"/>
    </row>
    <row r="27162">
      <c r="A27162" s="147"/>
      <c r="B27162" s="64"/>
      <c r="C27162" s="147" t="s">
        <v>217</v>
      </c>
      <c r="E27162" s="161"/>
      <c r="F27162" s="162"/>
      <c r="G27162" s="147"/>
      <c r="H27162" s="146"/>
      <c r="J27162" s="146"/>
      <c r="L27162" s="150"/>
      <c r="N27162" s="163"/>
      <c r="O27162" s="146"/>
      <c r="P27162" s="146"/>
      <c r="Q27162" s="146"/>
      <c r="R27162" s="34"/>
      <c r="S27162" s="35"/>
      <c r="T27162" s="147"/>
    </row>
    <row r="27163">
      <c r="A27163" s="147"/>
      <c r="B27163" s="64"/>
      <c r="C27163" s="147" t="s">
        <v>217</v>
      </c>
      <c r="E27163" s="161"/>
      <c r="F27163" s="162"/>
      <c r="G27163" s="147"/>
      <c r="H27163" s="146"/>
      <c r="J27163" s="146"/>
      <c r="L27163" s="150"/>
      <c r="N27163" s="163"/>
      <c r="O27163" s="146"/>
      <c r="P27163" s="146"/>
      <c r="Q27163" s="146"/>
      <c r="R27163" s="34"/>
      <c r="S27163" s="35"/>
      <c r="T27163" s="147"/>
    </row>
    <row r="27164">
      <c r="A27164" s="147"/>
      <c r="B27164" s="64"/>
      <c r="C27164" s="147" t="s">
        <v>217</v>
      </c>
      <c r="E27164" s="161"/>
      <c r="F27164" s="162"/>
      <c r="G27164" s="147"/>
      <c r="H27164" s="146"/>
      <c r="J27164" s="146"/>
      <c r="L27164" s="150"/>
      <c r="N27164" s="163"/>
      <c r="O27164" s="146"/>
      <c r="P27164" s="146"/>
      <c r="Q27164" s="146"/>
      <c r="R27164" s="34"/>
      <c r="S27164" s="35"/>
      <c r="T27164" s="147"/>
    </row>
    <row r="27165">
      <c r="A27165" s="147"/>
      <c r="B27165" s="64"/>
      <c r="C27165" s="147" t="s">
        <v>217</v>
      </c>
      <c r="E27165" s="161"/>
      <c r="F27165" s="162"/>
      <c r="G27165" s="147"/>
      <c r="H27165" s="146"/>
      <c r="J27165" s="146"/>
      <c r="L27165" s="150"/>
      <c r="N27165" s="163"/>
      <c r="O27165" s="146"/>
      <c r="P27165" s="146"/>
      <c r="Q27165" s="146"/>
      <c r="R27165" s="34"/>
      <c r="S27165" s="35"/>
      <c r="T27165" s="147"/>
    </row>
    <row r="27166">
      <c r="A27166" s="147"/>
      <c r="B27166" s="64"/>
      <c r="C27166" s="147" t="s">
        <v>217</v>
      </c>
      <c r="E27166" s="161"/>
      <c r="F27166" s="162"/>
      <c r="G27166" s="147"/>
      <c r="H27166" s="146"/>
      <c r="J27166" s="146"/>
      <c r="L27166" s="150"/>
      <c r="N27166" s="163"/>
      <c r="O27166" s="146"/>
      <c r="P27166" s="146"/>
      <c r="Q27166" s="146"/>
      <c r="R27166" s="34"/>
      <c r="S27166" s="35"/>
      <c r="T27166" s="147"/>
    </row>
    <row r="27167">
      <c r="A27167" s="147"/>
      <c r="B27167" s="64"/>
      <c r="C27167" s="147" t="s">
        <v>217</v>
      </c>
      <c r="E27167" s="161"/>
      <c r="F27167" s="162"/>
      <c r="G27167" s="147"/>
      <c r="H27167" s="146"/>
      <c r="J27167" s="146"/>
      <c r="L27167" s="150"/>
      <c r="N27167" s="163"/>
      <c r="O27167" s="146"/>
      <c r="P27167" s="146"/>
      <c r="Q27167" s="146"/>
      <c r="R27167" s="34"/>
      <c r="S27167" s="35"/>
      <c r="T27167" s="147"/>
    </row>
    <row r="27168">
      <c r="A27168" s="147"/>
      <c r="B27168" s="64"/>
      <c r="C27168" s="147" t="s">
        <v>217</v>
      </c>
      <c r="E27168" s="161"/>
      <c r="F27168" s="162"/>
      <c r="G27168" s="147"/>
      <c r="H27168" s="146"/>
      <c r="J27168" s="146"/>
      <c r="L27168" s="150"/>
      <c r="N27168" s="163"/>
      <c r="O27168" s="146"/>
      <c r="P27168" s="146"/>
      <c r="Q27168" s="146"/>
      <c r="R27168" s="34"/>
      <c r="S27168" s="35"/>
      <c r="T27168" s="147"/>
    </row>
    <row r="27169">
      <c r="A27169" s="147"/>
      <c r="B27169" s="64"/>
      <c r="C27169" s="147" t="s">
        <v>217</v>
      </c>
      <c r="E27169" s="161"/>
      <c r="F27169" s="162"/>
      <c r="G27169" s="147"/>
      <c r="H27169" s="146"/>
      <c r="J27169" s="146"/>
      <c r="L27169" s="150"/>
      <c r="N27169" s="163"/>
      <c r="O27169" s="146"/>
      <c r="P27169" s="146"/>
      <c r="Q27169" s="146"/>
      <c r="R27169" s="34"/>
      <c r="S27169" s="35"/>
      <c r="T27169" s="147"/>
    </row>
    <row r="27170">
      <c r="A27170" s="147"/>
      <c r="B27170" s="64"/>
      <c r="C27170" s="147" t="s">
        <v>217</v>
      </c>
      <c r="E27170" s="161"/>
      <c r="F27170" s="162"/>
      <c r="G27170" s="147"/>
      <c r="H27170" s="146"/>
      <c r="J27170" s="146"/>
      <c r="L27170" s="150"/>
      <c r="N27170" s="163"/>
      <c r="O27170" s="146"/>
      <c r="P27170" s="146"/>
      <c r="Q27170" s="146"/>
      <c r="R27170" s="34"/>
      <c r="S27170" s="35"/>
      <c r="T27170" s="147"/>
    </row>
    <row r="27171">
      <c r="A27171" s="147"/>
      <c r="B27171" s="64"/>
      <c r="C27171" s="147" t="s">
        <v>217</v>
      </c>
      <c r="E27171" s="161"/>
      <c r="F27171" s="162"/>
      <c r="G27171" s="147"/>
      <c r="H27171" s="146"/>
      <c r="J27171" s="146"/>
      <c r="L27171" s="150"/>
      <c r="N27171" s="163"/>
      <c r="O27171" s="146"/>
      <c r="P27171" s="146"/>
      <c r="Q27171" s="146"/>
      <c r="R27171" s="34"/>
      <c r="S27171" s="35"/>
      <c r="T27171" s="147"/>
    </row>
    <row r="27172">
      <c r="A27172" s="147"/>
      <c r="B27172" s="64"/>
      <c r="C27172" s="147" t="s">
        <v>217</v>
      </c>
      <c r="E27172" s="161"/>
      <c r="F27172" s="162"/>
      <c r="G27172" s="147"/>
      <c r="H27172" s="146"/>
      <c r="J27172" s="146"/>
      <c r="L27172" s="150"/>
      <c r="N27172" s="163"/>
      <c r="O27172" s="146"/>
      <c r="P27172" s="146"/>
      <c r="Q27172" s="146"/>
      <c r="R27172" s="34"/>
      <c r="S27172" s="35"/>
      <c r="T27172" s="147"/>
    </row>
    <row r="27173">
      <c r="A27173" s="147"/>
      <c r="B27173" s="64"/>
      <c r="C27173" s="147" t="s">
        <v>217</v>
      </c>
      <c r="E27173" s="161"/>
      <c r="F27173" s="162"/>
      <c r="G27173" s="147"/>
      <c r="H27173" s="146"/>
      <c r="J27173" s="146"/>
      <c r="L27173" s="150"/>
      <c r="N27173" s="163"/>
      <c r="O27173" s="146"/>
      <c r="P27173" s="146"/>
      <c r="Q27173" s="146"/>
      <c r="R27173" s="34"/>
      <c r="S27173" s="35"/>
      <c r="T27173" s="147"/>
    </row>
    <row r="27174">
      <c r="A27174" s="147"/>
      <c r="B27174" s="64"/>
      <c r="C27174" s="147" t="s">
        <v>217</v>
      </c>
      <c r="E27174" s="161"/>
      <c r="F27174" s="162"/>
      <c r="G27174" s="147"/>
      <c r="H27174" s="146"/>
      <c r="J27174" s="146"/>
      <c r="L27174" s="150"/>
      <c r="N27174" s="163"/>
      <c r="O27174" s="146"/>
      <c r="P27174" s="146"/>
      <c r="Q27174" s="146"/>
      <c r="R27174" s="34"/>
      <c r="S27174" s="35"/>
      <c r="T27174" s="147"/>
    </row>
    <row r="27175">
      <c r="A27175" s="147"/>
      <c r="B27175" s="64"/>
      <c r="C27175" s="147" t="s">
        <v>217</v>
      </c>
      <c r="E27175" s="161"/>
      <c r="F27175" s="162"/>
      <c r="G27175" s="147"/>
      <c r="H27175" s="146"/>
      <c r="J27175" s="146"/>
      <c r="L27175" s="150"/>
      <c r="N27175" s="163"/>
      <c r="O27175" s="146"/>
      <c r="P27175" s="146"/>
      <c r="Q27175" s="146"/>
      <c r="R27175" s="34"/>
      <c r="S27175" s="35"/>
      <c r="T27175" s="147"/>
    </row>
    <row r="27176">
      <c r="A27176" s="147"/>
      <c r="B27176" s="64"/>
      <c r="C27176" s="147" t="s">
        <v>217</v>
      </c>
      <c r="E27176" s="161"/>
      <c r="F27176" s="162"/>
      <c r="G27176" s="147"/>
      <c r="H27176" s="146"/>
      <c r="J27176" s="146"/>
      <c r="L27176" s="150"/>
      <c r="N27176" s="163"/>
      <c r="O27176" s="146"/>
      <c r="P27176" s="146"/>
      <c r="Q27176" s="146"/>
      <c r="R27176" s="34"/>
      <c r="S27176" s="35"/>
      <c r="T27176" s="147"/>
    </row>
    <row r="27177">
      <c r="A27177" s="147"/>
      <c r="B27177" s="64"/>
      <c r="C27177" s="147" t="s">
        <v>217</v>
      </c>
      <c r="E27177" s="161"/>
      <c r="F27177" s="162"/>
      <c r="G27177" s="147"/>
      <c r="H27177" s="146"/>
      <c r="J27177" s="146"/>
      <c r="L27177" s="150"/>
      <c r="N27177" s="163"/>
      <c r="O27177" s="146"/>
      <c r="P27177" s="146"/>
      <c r="Q27177" s="146"/>
      <c r="R27177" s="34"/>
      <c r="S27177" s="35"/>
      <c r="T27177" s="147"/>
    </row>
    <row r="27178">
      <c r="A27178" s="147"/>
      <c r="B27178" s="64"/>
      <c r="C27178" s="147" t="s">
        <v>217</v>
      </c>
      <c r="E27178" s="161"/>
      <c r="F27178" s="162"/>
      <c r="G27178" s="147"/>
      <c r="H27178" s="146"/>
      <c r="J27178" s="146"/>
      <c r="L27178" s="150"/>
      <c r="N27178" s="163"/>
      <c r="O27178" s="146"/>
      <c r="P27178" s="146"/>
      <c r="Q27178" s="146"/>
      <c r="R27178" s="34"/>
      <c r="S27178" s="35"/>
      <c r="T27178" s="147"/>
    </row>
    <row r="27179">
      <c r="A27179" s="147"/>
      <c r="B27179" s="64"/>
      <c r="C27179" s="147" t="s">
        <v>217</v>
      </c>
      <c r="E27179" s="161"/>
      <c r="F27179" s="162"/>
      <c r="G27179" s="147"/>
      <c r="H27179" s="146"/>
      <c r="J27179" s="146"/>
      <c r="L27179" s="150"/>
      <c r="N27179" s="163"/>
      <c r="O27179" s="146"/>
      <c r="P27179" s="146"/>
      <c r="Q27179" s="146"/>
      <c r="R27179" s="34"/>
      <c r="S27179" s="35"/>
      <c r="T27179" s="147"/>
    </row>
    <row r="27180">
      <c r="A27180" s="147"/>
      <c r="B27180" s="64"/>
      <c r="C27180" s="147" t="s">
        <v>217</v>
      </c>
      <c r="E27180" s="161"/>
      <c r="F27180" s="162"/>
      <c r="G27180" s="147"/>
      <c r="H27180" s="146"/>
      <c r="J27180" s="146"/>
      <c r="L27180" s="150"/>
      <c r="N27180" s="163"/>
      <c r="O27180" s="146"/>
      <c r="P27180" s="146"/>
      <c r="Q27180" s="146"/>
      <c r="R27180" s="34"/>
      <c r="S27180" s="35"/>
      <c r="T27180" s="147"/>
    </row>
    <row r="27181">
      <c r="A27181" s="147"/>
      <c r="B27181" s="64"/>
      <c r="C27181" s="147" t="s">
        <v>217</v>
      </c>
      <c r="E27181" s="161"/>
      <c r="F27181" s="162"/>
      <c r="G27181" s="147"/>
      <c r="H27181" s="146"/>
      <c r="J27181" s="146"/>
      <c r="L27181" s="150"/>
      <c r="N27181" s="163"/>
      <c r="O27181" s="146"/>
      <c r="P27181" s="146"/>
      <c r="Q27181" s="146"/>
      <c r="R27181" s="34"/>
      <c r="S27181" s="35"/>
      <c r="T27181" s="147"/>
    </row>
    <row r="27182">
      <c r="A27182" s="147"/>
      <c r="B27182" s="64"/>
      <c r="C27182" s="147" t="s">
        <v>217</v>
      </c>
      <c r="E27182" s="161"/>
      <c r="F27182" s="162"/>
      <c r="G27182" s="147"/>
      <c r="H27182" s="146"/>
      <c r="J27182" s="146"/>
      <c r="L27182" s="150"/>
      <c r="N27182" s="163"/>
      <c r="O27182" s="146"/>
      <c r="P27182" s="146"/>
      <c r="Q27182" s="146"/>
      <c r="R27182" s="34"/>
      <c r="S27182" s="35"/>
      <c r="T27182" s="147"/>
    </row>
    <row r="27183">
      <c r="A27183" s="147"/>
      <c r="B27183" s="64"/>
      <c r="C27183" s="147" t="s">
        <v>217</v>
      </c>
      <c r="E27183" s="161"/>
      <c r="F27183" s="162"/>
      <c r="G27183" s="147"/>
      <c r="H27183" s="146"/>
      <c r="J27183" s="146"/>
      <c r="L27183" s="150"/>
      <c r="N27183" s="163"/>
      <c r="O27183" s="146"/>
      <c r="P27183" s="146"/>
      <c r="Q27183" s="146"/>
      <c r="R27183" s="34"/>
      <c r="S27183" s="35"/>
      <c r="T27183" s="147"/>
    </row>
    <row r="27184">
      <c r="A27184" s="147"/>
      <c r="B27184" s="64"/>
      <c r="C27184" s="147" t="s">
        <v>217</v>
      </c>
      <c r="E27184" s="161"/>
      <c r="F27184" s="162"/>
      <c r="G27184" s="147"/>
      <c r="H27184" s="146"/>
      <c r="J27184" s="146"/>
      <c r="L27184" s="150"/>
      <c r="N27184" s="163"/>
      <c r="O27184" s="146"/>
      <c r="P27184" s="146"/>
      <c r="Q27184" s="146"/>
      <c r="R27184" s="34"/>
      <c r="S27184" s="35"/>
      <c r="T27184" s="147"/>
    </row>
    <row r="27185">
      <c r="A27185" s="147"/>
      <c r="B27185" s="64"/>
      <c r="C27185" s="147" t="s">
        <v>217</v>
      </c>
      <c r="E27185" s="161"/>
      <c r="F27185" s="162"/>
      <c r="G27185" s="147"/>
      <c r="H27185" s="146"/>
      <c r="J27185" s="146"/>
      <c r="L27185" s="150"/>
      <c r="N27185" s="163"/>
      <c r="O27185" s="146"/>
      <c r="P27185" s="146"/>
      <c r="Q27185" s="146"/>
      <c r="R27185" s="34"/>
      <c r="S27185" s="35"/>
      <c r="T27185" s="147"/>
    </row>
    <row r="27186">
      <c r="A27186" s="147"/>
      <c r="B27186" s="64"/>
      <c r="C27186" s="147" t="s">
        <v>217</v>
      </c>
      <c r="E27186" s="161"/>
      <c r="F27186" s="162"/>
      <c r="G27186" s="147"/>
      <c r="H27186" s="146"/>
      <c r="J27186" s="146"/>
      <c r="L27186" s="150"/>
      <c r="N27186" s="163"/>
      <c r="O27186" s="146"/>
      <c r="P27186" s="146"/>
      <c r="Q27186" s="146"/>
      <c r="R27186" s="34"/>
      <c r="S27186" s="35"/>
      <c r="T27186" s="147"/>
    </row>
    <row r="27187">
      <c r="A27187" s="147"/>
      <c r="B27187" s="64"/>
      <c r="C27187" s="147" t="s">
        <v>217</v>
      </c>
      <c r="E27187" s="161"/>
      <c r="F27187" s="162"/>
      <c r="G27187" s="147"/>
      <c r="H27187" s="146"/>
      <c r="J27187" s="146"/>
      <c r="L27187" s="150"/>
      <c r="N27187" s="163"/>
      <c r="O27187" s="146"/>
      <c r="P27187" s="146"/>
      <c r="Q27187" s="146"/>
      <c r="R27187" s="34"/>
      <c r="S27187" s="35"/>
      <c r="T27187" s="147"/>
    </row>
    <row r="27188">
      <c r="A27188" s="147"/>
      <c r="B27188" s="64"/>
      <c r="C27188" s="147" t="s">
        <v>217</v>
      </c>
      <c r="E27188" s="161"/>
      <c r="F27188" s="162"/>
      <c r="G27188" s="147"/>
      <c r="H27188" s="146"/>
      <c r="J27188" s="146"/>
      <c r="L27188" s="150"/>
      <c r="N27188" s="163"/>
      <c r="O27188" s="146"/>
      <c r="P27188" s="146"/>
      <c r="Q27188" s="146"/>
      <c r="R27188" s="34"/>
      <c r="S27188" s="35"/>
      <c r="T27188" s="147"/>
    </row>
    <row r="27189">
      <c r="A27189" s="147"/>
      <c r="B27189" s="64"/>
      <c r="C27189" s="147" t="s">
        <v>217</v>
      </c>
      <c r="E27189" s="161"/>
      <c r="F27189" s="162"/>
      <c r="G27189" s="147"/>
      <c r="H27189" s="146"/>
      <c r="J27189" s="146"/>
      <c r="L27189" s="150"/>
      <c r="N27189" s="163"/>
      <c r="O27189" s="146"/>
      <c r="P27189" s="146"/>
      <c r="Q27189" s="146"/>
      <c r="R27189" s="34"/>
      <c r="S27189" s="35"/>
      <c r="T27189" s="147"/>
    </row>
    <row r="27190">
      <c r="A27190" s="147"/>
      <c r="B27190" s="64"/>
      <c r="C27190" s="147" t="s">
        <v>217</v>
      </c>
      <c r="E27190" s="161"/>
      <c r="F27190" s="162"/>
      <c r="G27190" s="147"/>
      <c r="H27190" s="146"/>
      <c r="J27190" s="146"/>
      <c r="L27190" s="150"/>
      <c r="N27190" s="163"/>
      <c r="O27190" s="146"/>
      <c r="P27190" s="146"/>
      <c r="Q27190" s="146"/>
      <c r="R27190" s="34"/>
      <c r="S27190" s="35"/>
      <c r="T27190" s="147"/>
    </row>
    <row r="27191">
      <c r="A27191" s="147"/>
      <c r="B27191" s="64"/>
      <c r="C27191" s="147" t="s">
        <v>217</v>
      </c>
      <c r="E27191" s="161"/>
      <c r="F27191" s="162"/>
      <c r="G27191" s="147"/>
      <c r="H27191" s="146"/>
      <c r="J27191" s="146"/>
      <c r="L27191" s="150"/>
      <c r="N27191" s="163"/>
      <c r="O27191" s="146"/>
      <c r="P27191" s="146"/>
      <c r="Q27191" s="146"/>
      <c r="R27191" s="34"/>
      <c r="S27191" s="35"/>
      <c r="T27191" s="147"/>
    </row>
    <row r="27192">
      <c r="A27192" s="147"/>
      <c r="B27192" s="64"/>
      <c r="C27192" s="147" t="s">
        <v>217</v>
      </c>
      <c r="E27192" s="161"/>
      <c r="F27192" s="162"/>
      <c r="G27192" s="147"/>
      <c r="H27192" s="146"/>
      <c r="J27192" s="146"/>
      <c r="L27192" s="150"/>
      <c r="N27192" s="163"/>
      <c r="O27192" s="146"/>
      <c r="P27192" s="146"/>
      <c r="Q27192" s="146"/>
      <c r="R27192" s="34"/>
      <c r="S27192" s="35"/>
      <c r="T27192" s="147"/>
    </row>
    <row r="27193">
      <c r="A27193" s="147"/>
      <c r="B27193" s="64"/>
      <c r="C27193" s="147" t="s">
        <v>217</v>
      </c>
      <c r="E27193" s="161"/>
      <c r="F27193" s="162"/>
      <c r="G27193" s="147"/>
      <c r="H27193" s="146"/>
      <c r="J27193" s="146"/>
      <c r="L27193" s="150"/>
      <c r="N27193" s="163"/>
      <c r="O27193" s="146"/>
      <c r="P27193" s="146"/>
      <c r="Q27193" s="146"/>
      <c r="R27193" s="34"/>
      <c r="S27193" s="35"/>
      <c r="T27193" s="147"/>
    </row>
    <row r="27194">
      <c r="A27194" s="147"/>
      <c r="B27194" s="64"/>
      <c r="C27194" s="147" t="s">
        <v>217</v>
      </c>
      <c r="E27194" s="161"/>
      <c r="F27194" s="162"/>
      <c r="G27194" s="147"/>
      <c r="H27194" s="146"/>
      <c r="J27194" s="146"/>
      <c r="L27194" s="150"/>
      <c r="N27194" s="163"/>
      <c r="O27194" s="146"/>
      <c r="P27194" s="146"/>
      <c r="Q27194" s="146"/>
      <c r="R27194" s="34"/>
      <c r="S27194" s="35"/>
      <c r="T27194" s="147"/>
    </row>
    <row r="27195">
      <c r="A27195" s="147"/>
      <c r="B27195" s="64"/>
      <c r="C27195" s="147" t="s">
        <v>217</v>
      </c>
      <c r="E27195" s="161"/>
      <c r="F27195" s="162"/>
      <c r="G27195" s="147"/>
      <c r="H27195" s="146"/>
      <c r="J27195" s="146"/>
      <c r="L27195" s="150"/>
      <c r="N27195" s="163"/>
      <c r="O27195" s="146"/>
      <c r="P27195" s="146"/>
      <c r="Q27195" s="146"/>
      <c r="R27195" s="34"/>
      <c r="S27195" s="35"/>
      <c r="T27195" s="147"/>
    </row>
    <row r="27196">
      <c r="A27196" s="147"/>
      <c r="B27196" s="64"/>
      <c r="C27196" s="147" t="s">
        <v>217</v>
      </c>
      <c r="E27196" s="161"/>
      <c r="F27196" s="162"/>
      <c r="G27196" s="147"/>
      <c r="H27196" s="146"/>
      <c r="J27196" s="146"/>
      <c r="L27196" s="150"/>
      <c r="N27196" s="163"/>
      <c r="O27196" s="146"/>
      <c r="P27196" s="146"/>
      <c r="Q27196" s="146"/>
      <c r="R27196" s="34"/>
      <c r="S27196" s="35"/>
      <c r="T27196" s="147"/>
    </row>
    <row r="27197">
      <c r="A27197" s="147"/>
      <c r="B27197" s="64"/>
      <c r="C27197" s="147" t="s">
        <v>217</v>
      </c>
      <c r="E27197" s="161"/>
      <c r="F27197" s="162"/>
      <c r="G27197" s="147"/>
      <c r="H27197" s="146"/>
      <c r="J27197" s="146"/>
      <c r="L27197" s="150"/>
      <c r="N27197" s="163"/>
      <c r="O27197" s="146"/>
      <c r="P27197" s="146"/>
      <c r="Q27197" s="146"/>
      <c r="R27197" s="34"/>
      <c r="S27197" s="35"/>
      <c r="T27197" s="147"/>
    </row>
    <row r="27198">
      <c r="A27198" s="147"/>
      <c r="B27198" s="64"/>
      <c r="C27198" s="147" t="s">
        <v>217</v>
      </c>
      <c r="E27198" s="161"/>
      <c r="F27198" s="162"/>
      <c r="G27198" s="147"/>
      <c r="H27198" s="146"/>
      <c r="J27198" s="146"/>
      <c r="L27198" s="150"/>
      <c r="N27198" s="163"/>
      <c r="O27198" s="146"/>
      <c r="P27198" s="146"/>
      <c r="Q27198" s="146"/>
      <c r="R27198" s="34"/>
      <c r="S27198" s="35"/>
      <c r="T27198" s="147"/>
    </row>
    <row r="27199">
      <c r="A27199" s="147"/>
      <c r="B27199" s="64"/>
      <c r="C27199" s="147" t="s">
        <v>217</v>
      </c>
      <c r="E27199" s="161"/>
      <c r="F27199" s="162"/>
      <c r="G27199" s="147"/>
      <c r="H27199" s="146"/>
      <c r="J27199" s="146"/>
      <c r="L27199" s="150"/>
      <c r="N27199" s="163"/>
      <c r="O27199" s="146"/>
      <c r="P27199" s="146"/>
      <c r="Q27199" s="146"/>
      <c r="R27199" s="34"/>
      <c r="S27199" s="35"/>
      <c r="T27199" s="147"/>
    </row>
    <row r="27200">
      <c r="A27200" s="147"/>
      <c r="B27200" s="64"/>
      <c r="C27200" s="147" t="s">
        <v>217</v>
      </c>
      <c r="E27200" s="161"/>
      <c r="F27200" s="162"/>
      <c r="G27200" s="147"/>
      <c r="H27200" s="146"/>
      <c r="J27200" s="146"/>
      <c r="L27200" s="150"/>
      <c r="N27200" s="163"/>
      <c r="O27200" s="146"/>
      <c r="P27200" s="146"/>
      <c r="Q27200" s="146"/>
      <c r="R27200" s="34"/>
      <c r="S27200" s="35"/>
      <c r="T27200" s="147"/>
    </row>
    <row r="27201">
      <c r="A27201" s="147"/>
      <c r="B27201" s="64"/>
      <c r="C27201" s="147" t="s">
        <v>217</v>
      </c>
      <c r="E27201" s="161"/>
      <c r="F27201" s="162"/>
      <c r="G27201" s="147"/>
      <c r="H27201" s="146"/>
      <c r="J27201" s="146"/>
      <c r="L27201" s="150"/>
      <c r="N27201" s="163"/>
      <c r="O27201" s="146"/>
      <c r="P27201" s="146"/>
      <c r="Q27201" s="146"/>
      <c r="R27201" s="34"/>
      <c r="S27201" s="35"/>
      <c r="T27201" s="147"/>
    </row>
    <row r="27202">
      <c r="A27202" s="147"/>
      <c r="B27202" s="64"/>
      <c r="C27202" s="147" t="s">
        <v>217</v>
      </c>
      <c r="E27202" s="161"/>
      <c r="F27202" s="162"/>
      <c r="G27202" s="147"/>
      <c r="H27202" s="146"/>
      <c r="J27202" s="146"/>
      <c r="L27202" s="150"/>
      <c r="N27202" s="163"/>
      <c r="O27202" s="146"/>
      <c r="P27202" s="146"/>
      <c r="Q27202" s="146"/>
      <c r="R27202" s="34"/>
      <c r="S27202" s="35"/>
      <c r="T27202" s="147"/>
    </row>
    <row r="27203">
      <c r="A27203" s="147"/>
      <c r="B27203" s="64"/>
      <c r="C27203" s="147" t="s">
        <v>217</v>
      </c>
      <c r="E27203" s="161"/>
      <c r="F27203" s="162"/>
      <c r="G27203" s="147"/>
      <c r="H27203" s="146"/>
      <c r="J27203" s="146"/>
      <c r="L27203" s="150"/>
      <c r="N27203" s="163"/>
      <c r="O27203" s="146"/>
      <c r="P27203" s="146"/>
      <c r="Q27203" s="146"/>
      <c r="R27203" s="34"/>
      <c r="S27203" s="35"/>
      <c r="T27203" s="147"/>
    </row>
    <row r="27204">
      <c r="A27204" s="147"/>
      <c r="B27204" s="64"/>
      <c r="C27204" s="147" t="s">
        <v>217</v>
      </c>
      <c r="E27204" s="161"/>
      <c r="F27204" s="162"/>
      <c r="G27204" s="147"/>
      <c r="H27204" s="146"/>
      <c r="J27204" s="146"/>
      <c r="L27204" s="150"/>
      <c r="N27204" s="163"/>
      <c r="O27204" s="146"/>
      <c r="P27204" s="146"/>
      <c r="Q27204" s="146"/>
      <c r="R27204" s="34"/>
      <c r="S27204" s="35"/>
      <c r="T27204" s="147"/>
    </row>
    <row r="27205">
      <c r="A27205" s="147"/>
      <c r="B27205" s="64"/>
      <c r="C27205" s="147" t="s">
        <v>217</v>
      </c>
      <c r="E27205" s="161"/>
      <c r="F27205" s="162"/>
      <c r="G27205" s="147"/>
      <c r="H27205" s="146"/>
      <c r="J27205" s="146"/>
      <c r="L27205" s="150"/>
      <c r="N27205" s="163"/>
      <c r="O27205" s="146"/>
      <c r="P27205" s="146"/>
      <c r="Q27205" s="146"/>
      <c r="R27205" s="34"/>
      <c r="S27205" s="35"/>
      <c r="T27205" s="147"/>
    </row>
    <row r="27206">
      <c r="A27206" s="147"/>
      <c r="B27206" s="64"/>
      <c r="C27206" s="147" t="s">
        <v>217</v>
      </c>
      <c r="E27206" s="161"/>
      <c r="F27206" s="162"/>
      <c r="G27206" s="147"/>
      <c r="H27206" s="146"/>
      <c r="J27206" s="146"/>
      <c r="L27206" s="150"/>
      <c r="N27206" s="163"/>
      <c r="O27206" s="146"/>
      <c r="P27206" s="146"/>
      <c r="Q27206" s="146"/>
      <c r="R27206" s="34"/>
      <c r="S27206" s="35"/>
      <c r="T27206" s="147"/>
    </row>
    <row r="27207">
      <c r="A27207" s="147"/>
      <c r="B27207" s="64"/>
      <c r="C27207" s="147" t="s">
        <v>217</v>
      </c>
      <c r="E27207" s="161"/>
      <c r="F27207" s="162"/>
      <c r="G27207" s="147"/>
      <c r="H27207" s="146"/>
      <c r="J27207" s="146"/>
      <c r="L27207" s="150"/>
      <c r="N27207" s="163"/>
      <c r="O27207" s="146"/>
      <c r="P27207" s="146"/>
      <c r="Q27207" s="146"/>
      <c r="R27207" s="34"/>
      <c r="S27207" s="35"/>
      <c r="T27207" s="147"/>
    </row>
    <row r="27208">
      <c r="A27208" s="147"/>
      <c r="B27208" s="64"/>
      <c r="C27208" s="147" t="s">
        <v>217</v>
      </c>
      <c r="E27208" s="161"/>
      <c r="F27208" s="162"/>
      <c r="G27208" s="147"/>
      <c r="H27208" s="146"/>
      <c r="J27208" s="146"/>
      <c r="L27208" s="150"/>
      <c r="N27208" s="163"/>
      <c r="O27208" s="146"/>
      <c r="P27208" s="146"/>
      <c r="Q27208" s="146"/>
      <c r="R27208" s="34"/>
      <c r="S27208" s="35"/>
      <c r="T27208" s="147"/>
    </row>
    <row r="27209">
      <c r="A27209" s="147"/>
      <c r="B27209" s="64"/>
      <c r="C27209" s="147" t="s">
        <v>217</v>
      </c>
      <c r="E27209" s="161"/>
      <c r="F27209" s="162"/>
      <c r="G27209" s="147"/>
      <c r="H27209" s="146"/>
      <c r="J27209" s="146"/>
      <c r="L27209" s="150"/>
      <c r="N27209" s="163"/>
      <c r="O27209" s="146"/>
      <c r="P27209" s="146"/>
      <c r="Q27209" s="146"/>
      <c r="R27209" s="34"/>
      <c r="S27209" s="35"/>
      <c r="T27209" s="147"/>
    </row>
    <row r="27210">
      <c r="A27210" s="147"/>
      <c r="B27210" s="64"/>
      <c r="C27210" s="147" t="s">
        <v>217</v>
      </c>
      <c r="E27210" s="161"/>
      <c r="F27210" s="162"/>
      <c r="G27210" s="147"/>
      <c r="H27210" s="146"/>
      <c r="J27210" s="146"/>
      <c r="L27210" s="150"/>
      <c r="N27210" s="163"/>
      <c r="O27210" s="146"/>
      <c r="P27210" s="146"/>
      <c r="Q27210" s="146"/>
      <c r="R27210" s="34"/>
      <c r="S27210" s="35"/>
      <c r="T27210" s="147"/>
    </row>
    <row r="27211">
      <c r="A27211" s="147"/>
      <c r="B27211" s="64"/>
      <c r="C27211" s="147" t="s">
        <v>217</v>
      </c>
      <c r="E27211" s="161"/>
      <c r="F27211" s="162"/>
      <c r="G27211" s="147"/>
      <c r="H27211" s="146"/>
      <c r="J27211" s="146"/>
      <c r="L27211" s="150"/>
      <c r="N27211" s="163"/>
      <c r="O27211" s="146"/>
      <c r="P27211" s="146"/>
      <c r="Q27211" s="146"/>
      <c r="R27211" s="34"/>
      <c r="S27211" s="35"/>
      <c r="T27211" s="147"/>
    </row>
    <row r="27212">
      <c r="A27212" s="147"/>
      <c r="B27212" s="64"/>
      <c r="C27212" s="147" t="s">
        <v>217</v>
      </c>
      <c r="E27212" s="161"/>
      <c r="F27212" s="162"/>
      <c r="G27212" s="147"/>
      <c r="H27212" s="146"/>
      <c r="J27212" s="146"/>
      <c r="L27212" s="150"/>
      <c r="N27212" s="163"/>
      <c r="O27212" s="146"/>
      <c r="P27212" s="146"/>
      <c r="Q27212" s="146"/>
      <c r="R27212" s="34"/>
      <c r="S27212" s="35"/>
      <c r="T27212" s="147"/>
    </row>
    <row r="27213">
      <c r="A27213" s="147"/>
      <c r="B27213" s="64"/>
      <c r="C27213" s="147" t="s">
        <v>217</v>
      </c>
      <c r="E27213" s="161"/>
      <c r="F27213" s="162"/>
      <c r="G27213" s="147"/>
      <c r="H27213" s="146"/>
      <c r="J27213" s="146"/>
      <c r="L27213" s="150"/>
      <c r="N27213" s="163"/>
      <c r="O27213" s="146"/>
      <c r="P27213" s="146"/>
      <c r="Q27213" s="146"/>
      <c r="R27213" s="34"/>
      <c r="S27213" s="35"/>
      <c r="T27213" s="147"/>
    </row>
    <row r="27214">
      <c r="A27214" s="147"/>
      <c r="B27214" s="64"/>
      <c r="C27214" s="147" t="s">
        <v>217</v>
      </c>
      <c r="E27214" s="161"/>
      <c r="F27214" s="162"/>
      <c r="G27214" s="147"/>
      <c r="H27214" s="146"/>
      <c r="J27214" s="146"/>
      <c r="L27214" s="150"/>
      <c r="N27214" s="163"/>
      <c r="O27214" s="146"/>
      <c r="P27214" s="146"/>
      <c r="Q27214" s="146"/>
      <c r="R27214" s="34"/>
      <c r="S27214" s="35"/>
      <c r="T27214" s="147"/>
    </row>
    <row r="27215">
      <c r="A27215" s="147"/>
      <c r="B27215" s="64"/>
      <c r="C27215" s="147" t="s">
        <v>217</v>
      </c>
      <c r="E27215" s="161"/>
      <c r="F27215" s="162"/>
      <c r="G27215" s="147"/>
      <c r="H27215" s="146"/>
      <c r="J27215" s="146"/>
      <c r="L27215" s="150"/>
      <c r="N27215" s="163"/>
      <c r="O27215" s="146"/>
      <c r="P27215" s="146"/>
      <c r="Q27215" s="146"/>
      <c r="R27215" s="34"/>
      <c r="S27215" s="35"/>
      <c r="T27215" s="147"/>
    </row>
    <row r="27216">
      <c r="A27216" s="147"/>
      <c r="B27216" s="64"/>
      <c r="C27216" s="147" t="s">
        <v>217</v>
      </c>
      <c r="E27216" s="161"/>
      <c r="F27216" s="162"/>
      <c r="G27216" s="147"/>
      <c r="H27216" s="146"/>
      <c r="J27216" s="146"/>
      <c r="L27216" s="150"/>
      <c r="N27216" s="163"/>
      <c r="O27216" s="146"/>
      <c r="P27216" s="146"/>
      <c r="Q27216" s="146"/>
      <c r="R27216" s="34"/>
      <c r="S27216" s="35"/>
      <c r="T27216" s="147"/>
    </row>
    <row r="27217">
      <c r="A27217" s="147"/>
      <c r="B27217" s="64"/>
      <c r="C27217" s="147" t="s">
        <v>217</v>
      </c>
      <c r="E27217" s="161"/>
      <c r="F27217" s="162"/>
      <c r="G27217" s="147"/>
      <c r="H27217" s="146"/>
      <c r="J27217" s="146"/>
      <c r="L27217" s="150"/>
      <c r="N27217" s="163"/>
      <c r="O27217" s="146"/>
      <c r="P27217" s="146"/>
      <c r="Q27217" s="146"/>
      <c r="R27217" s="34"/>
      <c r="S27217" s="35"/>
      <c r="T27217" s="147"/>
    </row>
    <row r="27218">
      <c r="A27218" s="147"/>
      <c r="B27218" s="64"/>
      <c r="C27218" s="147" t="s">
        <v>217</v>
      </c>
      <c r="E27218" s="161"/>
      <c r="F27218" s="162"/>
      <c r="G27218" s="147"/>
      <c r="H27218" s="146"/>
      <c r="J27218" s="146"/>
      <c r="L27218" s="150"/>
      <c r="N27218" s="163"/>
      <c r="O27218" s="146"/>
      <c r="P27218" s="146"/>
      <c r="Q27218" s="146"/>
      <c r="R27218" s="34"/>
      <c r="S27218" s="35"/>
      <c r="T27218" s="147"/>
    </row>
    <row r="27219">
      <c r="A27219" s="147"/>
      <c r="B27219" s="64"/>
      <c r="C27219" s="147" t="s">
        <v>217</v>
      </c>
      <c r="E27219" s="161"/>
      <c r="F27219" s="162"/>
      <c r="G27219" s="147"/>
      <c r="H27219" s="146"/>
      <c r="J27219" s="146"/>
      <c r="L27219" s="150"/>
      <c r="N27219" s="163"/>
      <c r="O27219" s="146"/>
      <c r="P27219" s="146"/>
      <c r="Q27219" s="146"/>
      <c r="R27219" s="34"/>
      <c r="S27219" s="35"/>
      <c r="T27219" s="147"/>
    </row>
    <row r="27220">
      <c r="A27220" s="147"/>
      <c r="B27220" s="64"/>
      <c r="C27220" s="147" t="s">
        <v>217</v>
      </c>
      <c r="E27220" s="161"/>
      <c r="F27220" s="162"/>
      <c r="G27220" s="147"/>
      <c r="H27220" s="146"/>
      <c r="J27220" s="146"/>
      <c r="L27220" s="150"/>
      <c r="N27220" s="163"/>
      <c r="O27220" s="146"/>
      <c r="P27220" s="146"/>
      <c r="Q27220" s="146"/>
      <c r="R27220" s="34"/>
      <c r="S27220" s="35"/>
      <c r="T27220" s="147"/>
    </row>
    <row r="27221">
      <c r="A27221" s="147"/>
      <c r="B27221" s="64"/>
      <c r="C27221" s="147" t="s">
        <v>217</v>
      </c>
      <c r="E27221" s="161"/>
      <c r="F27221" s="162"/>
      <c r="G27221" s="147"/>
      <c r="H27221" s="146"/>
      <c r="J27221" s="146"/>
      <c r="L27221" s="150"/>
      <c r="N27221" s="163"/>
      <c r="O27221" s="146"/>
      <c r="P27221" s="146"/>
      <c r="Q27221" s="146"/>
      <c r="R27221" s="34"/>
      <c r="S27221" s="35"/>
      <c r="T27221" s="147"/>
    </row>
    <row r="27222">
      <c r="A27222" s="147"/>
      <c r="B27222" s="64"/>
      <c r="C27222" s="147" t="s">
        <v>217</v>
      </c>
      <c r="E27222" s="161"/>
      <c r="F27222" s="162"/>
      <c r="G27222" s="147"/>
      <c r="H27222" s="146"/>
      <c r="J27222" s="146"/>
      <c r="L27222" s="150"/>
      <c r="N27222" s="163"/>
      <c r="O27222" s="146"/>
      <c r="P27222" s="146"/>
      <c r="Q27222" s="146"/>
      <c r="R27222" s="34"/>
      <c r="S27222" s="35"/>
      <c r="T27222" s="147"/>
    </row>
    <row r="27223">
      <c r="A27223" s="147"/>
      <c r="B27223" s="64"/>
      <c r="C27223" s="147" t="s">
        <v>217</v>
      </c>
      <c r="E27223" s="161"/>
      <c r="F27223" s="162"/>
      <c r="G27223" s="147"/>
      <c r="H27223" s="146"/>
      <c r="J27223" s="146"/>
      <c r="L27223" s="150"/>
      <c r="N27223" s="163"/>
      <c r="O27223" s="146"/>
      <c r="P27223" s="146"/>
      <c r="Q27223" s="146"/>
      <c r="R27223" s="34"/>
      <c r="S27223" s="35"/>
      <c r="T27223" s="147"/>
    </row>
    <row r="27224">
      <c r="A27224" s="147"/>
      <c r="B27224" s="64"/>
      <c r="C27224" s="147" t="s">
        <v>217</v>
      </c>
      <c r="E27224" s="161"/>
      <c r="F27224" s="162"/>
      <c r="G27224" s="147"/>
      <c r="H27224" s="146"/>
      <c r="J27224" s="146"/>
      <c r="L27224" s="150"/>
      <c r="N27224" s="163"/>
      <c r="O27224" s="146"/>
      <c r="P27224" s="146"/>
      <c r="Q27224" s="146"/>
      <c r="R27224" s="34"/>
      <c r="S27224" s="35"/>
      <c r="T27224" s="147"/>
    </row>
    <row r="27225">
      <c r="A27225" s="147"/>
      <c r="B27225" s="64"/>
      <c r="C27225" s="147" t="s">
        <v>217</v>
      </c>
      <c r="E27225" s="161"/>
      <c r="F27225" s="162"/>
      <c r="G27225" s="147"/>
      <c r="H27225" s="146"/>
      <c r="J27225" s="146"/>
      <c r="L27225" s="150"/>
      <c r="N27225" s="163"/>
      <c r="O27225" s="146"/>
      <c r="P27225" s="146"/>
      <c r="Q27225" s="146"/>
      <c r="R27225" s="34"/>
      <c r="S27225" s="35"/>
      <c r="T27225" s="147"/>
    </row>
    <row r="27226">
      <c r="A27226" s="147"/>
      <c r="B27226" s="64"/>
      <c r="C27226" s="147" t="s">
        <v>217</v>
      </c>
      <c r="E27226" s="161"/>
      <c r="F27226" s="162"/>
      <c r="G27226" s="147"/>
      <c r="H27226" s="146"/>
      <c r="J27226" s="146"/>
      <c r="L27226" s="150"/>
      <c r="N27226" s="163"/>
      <c r="O27226" s="146"/>
      <c r="P27226" s="146"/>
      <c r="Q27226" s="146"/>
      <c r="R27226" s="34"/>
      <c r="S27226" s="35"/>
      <c r="T27226" s="147"/>
    </row>
    <row r="27227">
      <c r="A27227" s="147"/>
      <c r="B27227" s="64"/>
      <c r="C27227" s="147" t="s">
        <v>217</v>
      </c>
      <c r="E27227" s="161"/>
      <c r="F27227" s="162"/>
      <c r="G27227" s="147"/>
      <c r="H27227" s="146"/>
      <c r="J27227" s="146"/>
      <c r="L27227" s="150"/>
      <c r="N27227" s="163"/>
      <c r="O27227" s="146"/>
      <c r="P27227" s="146"/>
      <c r="Q27227" s="146"/>
      <c r="R27227" s="34"/>
      <c r="S27227" s="35"/>
      <c r="T27227" s="147"/>
    </row>
    <row r="27228">
      <c r="A27228" s="147"/>
      <c r="B27228" s="64"/>
      <c r="C27228" s="147" t="s">
        <v>217</v>
      </c>
      <c r="E27228" s="161"/>
      <c r="F27228" s="162"/>
      <c r="G27228" s="147"/>
      <c r="H27228" s="146"/>
      <c r="J27228" s="146"/>
      <c r="L27228" s="150"/>
      <c r="N27228" s="163"/>
      <c r="O27228" s="146"/>
      <c r="P27228" s="146"/>
      <c r="Q27228" s="146"/>
      <c r="R27228" s="34"/>
      <c r="S27228" s="35"/>
      <c r="T27228" s="147"/>
    </row>
    <row r="27229">
      <c r="A27229" s="147"/>
      <c r="B27229" s="64"/>
      <c r="C27229" s="147" t="s">
        <v>217</v>
      </c>
      <c r="E27229" s="161"/>
      <c r="F27229" s="162"/>
      <c r="G27229" s="147"/>
      <c r="H27229" s="146"/>
      <c r="J27229" s="146"/>
      <c r="L27229" s="150"/>
      <c r="N27229" s="163"/>
      <c r="O27229" s="146"/>
      <c r="P27229" s="146"/>
      <c r="Q27229" s="146"/>
      <c r="R27229" s="34"/>
      <c r="S27229" s="35"/>
      <c r="T27229" s="147"/>
    </row>
    <row r="27230">
      <c r="A27230" s="147"/>
      <c r="B27230" s="64"/>
      <c r="C27230" s="147" t="s">
        <v>217</v>
      </c>
      <c r="E27230" s="161"/>
      <c r="F27230" s="162"/>
      <c r="G27230" s="147"/>
      <c r="H27230" s="146"/>
      <c r="J27230" s="146"/>
      <c r="L27230" s="150"/>
      <c r="N27230" s="163"/>
      <c r="O27230" s="146"/>
      <c r="P27230" s="146"/>
      <c r="Q27230" s="146"/>
      <c r="R27230" s="34"/>
      <c r="S27230" s="35"/>
      <c r="T27230" s="147"/>
    </row>
    <row r="27231">
      <c r="A27231" s="147"/>
      <c r="B27231" s="64"/>
      <c r="C27231" s="147" t="s">
        <v>217</v>
      </c>
      <c r="E27231" s="161"/>
      <c r="F27231" s="162"/>
      <c r="G27231" s="147"/>
      <c r="H27231" s="146"/>
      <c r="J27231" s="146"/>
      <c r="L27231" s="150"/>
      <c r="N27231" s="163"/>
      <c r="O27231" s="146"/>
      <c r="P27231" s="146"/>
      <c r="Q27231" s="146"/>
      <c r="R27231" s="34"/>
      <c r="S27231" s="35"/>
      <c r="T27231" s="147"/>
    </row>
    <row r="27232">
      <c r="A27232" s="147"/>
      <c r="B27232" s="64"/>
      <c r="C27232" s="147" t="s">
        <v>217</v>
      </c>
      <c r="E27232" s="161"/>
      <c r="F27232" s="162"/>
      <c r="G27232" s="147"/>
      <c r="H27232" s="146"/>
      <c r="J27232" s="146"/>
      <c r="L27232" s="150"/>
      <c r="N27232" s="163"/>
      <c r="O27232" s="146"/>
      <c r="P27232" s="146"/>
      <c r="Q27232" s="146"/>
      <c r="R27232" s="34"/>
      <c r="S27232" s="35"/>
      <c r="T27232" s="147"/>
    </row>
    <row r="27233">
      <c r="A27233" s="147"/>
      <c r="B27233" s="64"/>
      <c r="C27233" s="147" t="s">
        <v>217</v>
      </c>
      <c r="E27233" s="161"/>
      <c r="F27233" s="162"/>
      <c r="G27233" s="147"/>
      <c r="H27233" s="146"/>
      <c r="J27233" s="146"/>
      <c r="L27233" s="150"/>
      <c r="N27233" s="163"/>
      <c r="O27233" s="146"/>
      <c r="P27233" s="146"/>
      <c r="Q27233" s="146"/>
      <c r="R27233" s="34"/>
      <c r="S27233" s="35"/>
      <c r="T27233" s="147"/>
    </row>
    <row r="27234">
      <c r="A27234" s="147"/>
      <c r="B27234" s="64"/>
      <c r="C27234" s="147" t="s">
        <v>217</v>
      </c>
      <c r="E27234" s="161"/>
      <c r="F27234" s="162"/>
      <c r="G27234" s="147"/>
      <c r="H27234" s="146"/>
      <c r="J27234" s="146"/>
      <c r="L27234" s="150"/>
      <c r="N27234" s="163"/>
      <c r="O27234" s="146"/>
      <c r="P27234" s="146"/>
      <c r="Q27234" s="146"/>
      <c r="R27234" s="34"/>
      <c r="S27234" s="35"/>
      <c r="T27234" s="147"/>
    </row>
    <row r="27235">
      <c r="A27235" s="147"/>
      <c r="B27235" s="64"/>
      <c r="C27235" s="147" t="s">
        <v>217</v>
      </c>
      <c r="E27235" s="161"/>
      <c r="F27235" s="162"/>
      <c r="G27235" s="147"/>
      <c r="H27235" s="146"/>
      <c r="J27235" s="146"/>
      <c r="L27235" s="150"/>
      <c r="N27235" s="163"/>
      <c r="O27235" s="146"/>
      <c r="P27235" s="146"/>
      <c r="Q27235" s="146"/>
      <c r="R27235" s="34"/>
      <c r="S27235" s="35"/>
      <c r="T27235" s="147"/>
    </row>
    <row r="27236">
      <c r="A27236" s="147"/>
      <c r="B27236" s="64"/>
      <c r="C27236" s="147" t="s">
        <v>217</v>
      </c>
      <c r="E27236" s="161"/>
      <c r="F27236" s="162"/>
      <c r="G27236" s="147"/>
      <c r="H27236" s="146"/>
      <c r="J27236" s="146"/>
      <c r="L27236" s="150"/>
      <c r="N27236" s="163"/>
      <c r="O27236" s="146"/>
      <c r="P27236" s="146"/>
      <c r="Q27236" s="146"/>
      <c r="R27236" s="34"/>
      <c r="S27236" s="35"/>
      <c r="T27236" s="147"/>
    </row>
    <row r="27237">
      <c r="A27237" s="147"/>
      <c r="B27237" s="64"/>
      <c r="C27237" s="147" t="s">
        <v>217</v>
      </c>
      <c r="E27237" s="161"/>
      <c r="F27237" s="162"/>
      <c r="G27237" s="147"/>
      <c r="H27237" s="146"/>
      <c r="J27237" s="146"/>
      <c r="L27237" s="150"/>
      <c r="N27237" s="163"/>
      <c r="O27237" s="146"/>
      <c r="P27237" s="146"/>
      <c r="Q27237" s="146"/>
      <c r="R27237" s="34"/>
      <c r="S27237" s="35"/>
      <c r="T27237" s="147"/>
    </row>
    <row r="27238">
      <c r="A27238" s="147"/>
      <c r="B27238" s="64"/>
      <c r="C27238" s="147" t="s">
        <v>217</v>
      </c>
      <c r="E27238" s="161"/>
      <c r="F27238" s="162"/>
      <c r="G27238" s="147"/>
      <c r="H27238" s="146"/>
      <c r="J27238" s="146"/>
      <c r="L27238" s="150"/>
      <c r="N27238" s="163"/>
      <c r="O27238" s="146"/>
      <c r="P27238" s="146"/>
      <c r="Q27238" s="146"/>
      <c r="R27238" s="34"/>
      <c r="S27238" s="35"/>
      <c r="T27238" s="147"/>
    </row>
    <row r="27239">
      <c r="A27239" s="147"/>
      <c r="B27239" s="64"/>
      <c r="C27239" s="147" t="s">
        <v>217</v>
      </c>
      <c r="E27239" s="161"/>
      <c r="F27239" s="162"/>
      <c r="G27239" s="147"/>
      <c r="H27239" s="146"/>
      <c r="J27239" s="146"/>
      <c r="L27239" s="150"/>
      <c r="N27239" s="163"/>
      <c r="O27239" s="146"/>
      <c r="P27239" s="146"/>
      <c r="Q27239" s="146"/>
      <c r="R27239" s="34"/>
      <c r="S27239" s="35"/>
      <c r="T27239" s="147"/>
    </row>
    <row r="27240">
      <c r="A27240" s="147"/>
      <c r="B27240" s="64"/>
      <c r="C27240" s="147" t="s">
        <v>217</v>
      </c>
      <c r="E27240" s="161"/>
      <c r="F27240" s="162"/>
      <c r="G27240" s="147"/>
      <c r="H27240" s="146"/>
      <c r="J27240" s="146"/>
      <c r="L27240" s="150"/>
      <c r="N27240" s="163"/>
      <c r="O27240" s="146"/>
      <c r="P27240" s="146"/>
      <c r="Q27240" s="146"/>
      <c r="R27240" s="34"/>
      <c r="S27240" s="35"/>
      <c r="T27240" s="147"/>
    </row>
    <row r="27241">
      <c r="A27241" s="147"/>
      <c r="B27241" s="64"/>
      <c r="C27241" s="147" t="s">
        <v>217</v>
      </c>
      <c r="E27241" s="161"/>
      <c r="F27241" s="162"/>
      <c r="G27241" s="147"/>
      <c r="H27241" s="146"/>
      <c r="J27241" s="146"/>
      <c r="L27241" s="150"/>
      <c r="N27241" s="163"/>
      <c r="O27241" s="146"/>
      <c r="P27241" s="146"/>
      <c r="Q27241" s="146"/>
      <c r="R27241" s="34"/>
      <c r="S27241" s="35"/>
      <c r="T27241" s="147"/>
    </row>
    <row r="27242">
      <c r="A27242" s="147"/>
      <c r="B27242" s="64"/>
      <c r="C27242" s="147" t="s">
        <v>217</v>
      </c>
      <c r="E27242" s="161"/>
      <c r="F27242" s="162"/>
      <c r="G27242" s="147"/>
      <c r="H27242" s="146"/>
      <c r="J27242" s="146"/>
      <c r="L27242" s="150"/>
      <c r="N27242" s="163"/>
      <c r="O27242" s="146"/>
      <c r="P27242" s="146"/>
      <c r="Q27242" s="146"/>
      <c r="R27242" s="34"/>
      <c r="S27242" s="35"/>
      <c r="T27242" s="147"/>
    </row>
    <row r="27243">
      <c r="A27243" s="147"/>
      <c r="B27243" s="64"/>
      <c r="C27243" s="147" t="s">
        <v>217</v>
      </c>
      <c r="E27243" s="161"/>
      <c r="F27243" s="162"/>
      <c r="G27243" s="147"/>
      <c r="H27243" s="146"/>
      <c r="J27243" s="146"/>
      <c r="L27243" s="150"/>
      <c r="N27243" s="163"/>
      <c r="O27243" s="146"/>
      <c r="P27243" s="146"/>
      <c r="Q27243" s="146"/>
      <c r="R27243" s="34"/>
      <c r="S27243" s="35"/>
      <c r="T27243" s="147"/>
    </row>
    <row r="27244">
      <c r="A27244" s="147"/>
      <c r="B27244" s="64"/>
      <c r="C27244" s="147" t="s">
        <v>217</v>
      </c>
      <c r="E27244" s="161"/>
      <c r="F27244" s="162"/>
      <c r="G27244" s="147"/>
      <c r="H27244" s="146"/>
      <c r="J27244" s="146"/>
      <c r="L27244" s="150"/>
      <c r="N27244" s="163"/>
      <c r="O27244" s="146"/>
      <c r="P27244" s="146"/>
      <c r="Q27244" s="146"/>
      <c r="R27244" s="34"/>
      <c r="S27244" s="35"/>
      <c r="T27244" s="147"/>
    </row>
    <row r="27245">
      <c r="A27245" s="147"/>
      <c r="B27245" s="64"/>
      <c r="C27245" s="147" t="s">
        <v>217</v>
      </c>
      <c r="E27245" s="161"/>
      <c r="F27245" s="162"/>
      <c r="G27245" s="147"/>
      <c r="H27245" s="146"/>
      <c r="J27245" s="146"/>
      <c r="L27245" s="150"/>
      <c r="N27245" s="163"/>
      <c r="O27245" s="146"/>
      <c r="P27245" s="146"/>
      <c r="Q27245" s="146"/>
      <c r="R27245" s="34"/>
      <c r="S27245" s="35"/>
      <c r="T27245" s="147"/>
    </row>
    <row r="27246">
      <c r="A27246" s="147"/>
      <c r="B27246" s="64"/>
      <c r="C27246" s="147" t="s">
        <v>217</v>
      </c>
      <c r="E27246" s="161"/>
      <c r="F27246" s="162"/>
      <c r="G27246" s="147"/>
      <c r="H27246" s="146"/>
      <c r="J27246" s="146"/>
      <c r="L27246" s="150"/>
      <c r="N27246" s="163"/>
      <c r="O27246" s="146"/>
      <c r="P27246" s="146"/>
      <c r="Q27246" s="146"/>
      <c r="R27246" s="34"/>
      <c r="S27246" s="35"/>
      <c r="T27246" s="147"/>
    </row>
    <row r="27247">
      <c r="A27247" s="147"/>
      <c r="B27247" s="64"/>
      <c r="C27247" s="147" t="s">
        <v>217</v>
      </c>
      <c r="E27247" s="161"/>
      <c r="F27247" s="162"/>
      <c r="G27247" s="147"/>
      <c r="H27247" s="146"/>
      <c r="J27247" s="146"/>
      <c r="L27247" s="150"/>
      <c r="N27247" s="163"/>
      <c r="O27247" s="146"/>
      <c r="P27247" s="146"/>
      <c r="Q27247" s="146"/>
      <c r="R27247" s="34"/>
      <c r="S27247" s="35"/>
      <c r="T27247" s="147"/>
    </row>
    <row r="27248">
      <c r="A27248" s="147"/>
      <c r="B27248" s="64"/>
      <c r="C27248" s="147" t="s">
        <v>217</v>
      </c>
      <c r="E27248" s="161"/>
      <c r="F27248" s="162"/>
      <c r="G27248" s="147"/>
      <c r="H27248" s="146"/>
      <c r="J27248" s="146"/>
      <c r="L27248" s="150"/>
      <c r="N27248" s="163"/>
      <c r="O27248" s="146"/>
      <c r="P27248" s="146"/>
      <c r="Q27248" s="146"/>
      <c r="R27248" s="34"/>
      <c r="S27248" s="35"/>
      <c r="T27248" s="147"/>
    </row>
    <row r="27249">
      <c r="A27249" s="147"/>
      <c r="B27249" s="64"/>
      <c r="C27249" s="147" t="s">
        <v>217</v>
      </c>
      <c r="E27249" s="161"/>
      <c r="F27249" s="162"/>
      <c r="G27249" s="147"/>
      <c r="H27249" s="146"/>
      <c r="J27249" s="146"/>
      <c r="L27249" s="150"/>
      <c r="N27249" s="163"/>
      <c r="O27249" s="146"/>
      <c r="P27249" s="146"/>
      <c r="Q27249" s="146"/>
      <c r="R27249" s="34"/>
      <c r="S27249" s="35"/>
      <c r="T27249" s="147"/>
    </row>
    <row r="27250">
      <c r="A27250" s="147"/>
      <c r="B27250" s="64"/>
      <c r="C27250" s="147" t="s">
        <v>217</v>
      </c>
      <c r="E27250" s="161"/>
      <c r="F27250" s="162"/>
      <c r="G27250" s="147"/>
      <c r="H27250" s="146"/>
      <c r="J27250" s="146"/>
      <c r="L27250" s="150"/>
      <c r="N27250" s="163"/>
      <c r="O27250" s="146"/>
      <c r="P27250" s="146"/>
      <c r="Q27250" s="146"/>
      <c r="R27250" s="34"/>
      <c r="S27250" s="35"/>
      <c r="T27250" s="147"/>
    </row>
    <row r="27251">
      <c r="A27251" s="147"/>
      <c r="B27251" s="64"/>
      <c r="C27251" s="147" t="s">
        <v>217</v>
      </c>
      <c r="E27251" s="161"/>
      <c r="F27251" s="162"/>
      <c r="G27251" s="147"/>
      <c r="H27251" s="146"/>
      <c r="J27251" s="146"/>
      <c r="L27251" s="150"/>
      <c r="N27251" s="163"/>
      <c r="O27251" s="146"/>
      <c r="P27251" s="146"/>
      <c r="Q27251" s="146"/>
      <c r="R27251" s="34"/>
      <c r="S27251" s="35"/>
      <c r="T27251" s="147"/>
    </row>
    <row r="27252">
      <c r="A27252" s="147"/>
      <c r="B27252" s="64"/>
      <c r="C27252" s="147" t="s">
        <v>217</v>
      </c>
      <c r="E27252" s="161"/>
      <c r="F27252" s="162"/>
      <c r="G27252" s="147"/>
      <c r="H27252" s="146"/>
      <c r="J27252" s="146"/>
      <c r="L27252" s="150"/>
      <c r="N27252" s="163"/>
      <c r="O27252" s="146"/>
      <c r="P27252" s="146"/>
      <c r="Q27252" s="146"/>
      <c r="R27252" s="34"/>
      <c r="S27252" s="35"/>
      <c r="T27252" s="147"/>
    </row>
    <row r="27253">
      <c r="A27253" s="147"/>
      <c r="B27253" s="64"/>
      <c r="C27253" s="147" t="s">
        <v>217</v>
      </c>
      <c r="E27253" s="161"/>
      <c r="F27253" s="162"/>
      <c r="G27253" s="147"/>
      <c r="H27253" s="146"/>
      <c r="J27253" s="146"/>
      <c r="L27253" s="150"/>
      <c r="N27253" s="163"/>
      <c r="O27253" s="146"/>
      <c r="P27253" s="146"/>
      <c r="Q27253" s="146"/>
      <c r="R27253" s="34"/>
      <c r="S27253" s="35"/>
      <c r="T27253" s="147"/>
    </row>
    <row r="27254">
      <c r="A27254" s="147"/>
      <c r="B27254" s="64"/>
      <c r="C27254" s="147" t="s">
        <v>217</v>
      </c>
      <c r="E27254" s="161"/>
      <c r="F27254" s="162"/>
      <c r="G27254" s="147"/>
      <c r="H27254" s="146"/>
      <c r="J27254" s="146"/>
      <c r="L27254" s="150"/>
      <c r="N27254" s="163"/>
      <c r="O27254" s="146"/>
      <c r="P27254" s="146"/>
      <c r="Q27254" s="146"/>
      <c r="R27254" s="34"/>
      <c r="S27254" s="35"/>
      <c r="T27254" s="147"/>
    </row>
    <row r="27255">
      <c r="A27255" s="147"/>
      <c r="B27255" s="64"/>
      <c r="C27255" s="147" t="s">
        <v>217</v>
      </c>
      <c r="E27255" s="161"/>
      <c r="F27255" s="162"/>
      <c r="G27255" s="147"/>
      <c r="H27255" s="146"/>
      <c r="J27255" s="146"/>
      <c r="L27255" s="150"/>
      <c r="N27255" s="163"/>
      <c r="O27255" s="146"/>
      <c r="P27255" s="146"/>
      <c r="Q27255" s="146"/>
      <c r="R27255" s="34"/>
      <c r="S27255" s="35"/>
      <c r="T27255" s="147"/>
    </row>
    <row r="27256">
      <c r="A27256" s="147"/>
      <c r="B27256" s="64"/>
      <c r="C27256" s="147" t="s">
        <v>217</v>
      </c>
      <c r="E27256" s="161"/>
      <c r="F27256" s="162"/>
      <c r="G27256" s="147"/>
      <c r="H27256" s="146"/>
      <c r="J27256" s="146"/>
      <c r="L27256" s="150"/>
      <c r="N27256" s="163"/>
      <c r="O27256" s="146"/>
      <c r="P27256" s="146"/>
      <c r="Q27256" s="146"/>
      <c r="R27256" s="34"/>
      <c r="S27256" s="35"/>
      <c r="T27256" s="147"/>
    </row>
    <row r="27257">
      <c r="A27257" s="147"/>
      <c r="B27257" s="64"/>
      <c r="C27257" s="147" t="s">
        <v>217</v>
      </c>
      <c r="E27257" s="161"/>
      <c r="F27257" s="162"/>
      <c r="G27257" s="147"/>
      <c r="H27257" s="146"/>
      <c r="J27257" s="146"/>
      <c r="L27257" s="150"/>
      <c r="N27257" s="163"/>
      <c r="O27257" s="146"/>
      <c r="P27257" s="146"/>
      <c r="Q27257" s="146"/>
      <c r="R27257" s="34"/>
      <c r="S27257" s="35"/>
      <c r="T27257" s="147"/>
    </row>
    <row r="27258">
      <c r="A27258" s="147"/>
      <c r="B27258" s="64"/>
      <c r="C27258" s="147" t="s">
        <v>217</v>
      </c>
      <c r="E27258" s="161"/>
      <c r="F27258" s="162"/>
      <c r="G27258" s="147"/>
      <c r="H27258" s="146"/>
      <c r="J27258" s="146"/>
      <c r="L27258" s="150"/>
      <c r="N27258" s="163"/>
      <c r="O27258" s="146"/>
      <c r="P27258" s="146"/>
      <c r="Q27258" s="146"/>
      <c r="R27258" s="34"/>
      <c r="S27258" s="35"/>
      <c r="T27258" s="147"/>
    </row>
    <row r="27259">
      <c r="A27259" s="147"/>
      <c r="B27259" s="64"/>
      <c r="C27259" s="147" t="s">
        <v>217</v>
      </c>
      <c r="E27259" s="161"/>
      <c r="F27259" s="162"/>
      <c r="G27259" s="147"/>
      <c r="H27259" s="146"/>
      <c r="J27259" s="146"/>
      <c r="L27259" s="150"/>
      <c r="N27259" s="163"/>
      <c r="O27259" s="146"/>
      <c r="P27259" s="146"/>
      <c r="Q27259" s="146"/>
      <c r="R27259" s="34"/>
      <c r="S27259" s="35"/>
      <c r="T27259" s="147"/>
    </row>
    <row r="27260">
      <c r="A27260" s="147"/>
      <c r="B27260" s="64"/>
      <c r="C27260" s="147" t="s">
        <v>217</v>
      </c>
      <c r="E27260" s="161"/>
      <c r="F27260" s="162"/>
      <c r="G27260" s="147"/>
      <c r="H27260" s="146"/>
      <c r="J27260" s="146"/>
      <c r="L27260" s="150"/>
      <c r="N27260" s="163"/>
      <c r="O27260" s="146"/>
      <c r="P27260" s="146"/>
      <c r="Q27260" s="146"/>
      <c r="R27260" s="34"/>
      <c r="S27260" s="35"/>
      <c r="T27260" s="147"/>
    </row>
    <row r="27261">
      <c r="A27261" s="147"/>
      <c r="B27261" s="64"/>
      <c r="C27261" s="147" t="s">
        <v>217</v>
      </c>
      <c r="E27261" s="161"/>
      <c r="F27261" s="162"/>
      <c r="G27261" s="147"/>
      <c r="H27261" s="146"/>
      <c r="J27261" s="146"/>
      <c r="L27261" s="150"/>
      <c r="N27261" s="163"/>
      <c r="O27261" s="146"/>
      <c r="P27261" s="146"/>
      <c r="Q27261" s="146"/>
      <c r="R27261" s="34"/>
      <c r="S27261" s="35"/>
      <c r="T27261" s="147"/>
    </row>
    <row r="27262">
      <c r="A27262" s="147"/>
      <c r="B27262" s="64"/>
      <c r="C27262" s="147" t="s">
        <v>217</v>
      </c>
      <c r="E27262" s="161"/>
      <c r="F27262" s="162"/>
      <c r="G27262" s="147"/>
      <c r="H27262" s="146"/>
      <c r="J27262" s="146"/>
      <c r="L27262" s="150"/>
      <c r="N27262" s="163"/>
      <c r="O27262" s="146"/>
      <c r="P27262" s="146"/>
      <c r="Q27262" s="146"/>
      <c r="R27262" s="34"/>
      <c r="S27262" s="35"/>
      <c r="T27262" s="147"/>
    </row>
    <row r="27263">
      <c r="A27263" s="147"/>
      <c r="B27263" s="64"/>
      <c r="C27263" s="147" t="s">
        <v>217</v>
      </c>
      <c r="E27263" s="161"/>
      <c r="F27263" s="162"/>
      <c r="G27263" s="147"/>
      <c r="H27263" s="146"/>
      <c r="J27263" s="146"/>
      <c r="L27263" s="150"/>
      <c r="N27263" s="163"/>
      <c r="O27263" s="146"/>
      <c r="P27263" s="146"/>
      <c r="Q27263" s="146"/>
      <c r="R27263" s="34"/>
      <c r="S27263" s="35"/>
      <c r="T27263" s="147"/>
    </row>
    <row r="27264">
      <c r="A27264" s="147"/>
      <c r="B27264" s="64"/>
      <c r="C27264" s="147" t="s">
        <v>217</v>
      </c>
      <c r="E27264" s="161"/>
      <c r="F27264" s="162"/>
      <c r="G27264" s="147"/>
      <c r="H27264" s="146"/>
      <c r="J27264" s="146"/>
      <c r="L27264" s="150"/>
      <c r="N27264" s="163"/>
      <c r="O27264" s="146"/>
      <c r="P27264" s="146"/>
      <c r="Q27264" s="146"/>
      <c r="R27264" s="34"/>
      <c r="S27264" s="35"/>
      <c r="T27264" s="147"/>
    </row>
    <row r="27265">
      <c r="A27265" s="147"/>
      <c r="B27265" s="64"/>
      <c r="C27265" s="147" t="s">
        <v>217</v>
      </c>
      <c r="E27265" s="161"/>
      <c r="F27265" s="162"/>
      <c r="G27265" s="147"/>
      <c r="H27265" s="146"/>
      <c r="J27265" s="146"/>
      <c r="L27265" s="150"/>
      <c r="N27265" s="163"/>
      <c r="O27265" s="146"/>
      <c r="P27265" s="146"/>
      <c r="Q27265" s="146"/>
      <c r="R27265" s="34"/>
      <c r="S27265" s="35"/>
      <c r="T27265" s="147"/>
    </row>
    <row r="27266">
      <c r="A27266" s="147"/>
      <c r="B27266" s="64"/>
      <c r="C27266" s="147" t="s">
        <v>217</v>
      </c>
      <c r="E27266" s="161"/>
      <c r="F27266" s="162"/>
      <c r="G27266" s="147"/>
      <c r="H27266" s="146"/>
      <c r="J27266" s="146"/>
      <c r="L27266" s="150"/>
      <c r="N27266" s="163"/>
      <c r="O27266" s="146"/>
      <c r="P27266" s="146"/>
      <c r="Q27266" s="146"/>
      <c r="R27266" s="34"/>
      <c r="S27266" s="35"/>
      <c r="T27266" s="147"/>
    </row>
    <row r="27267">
      <c r="A27267" s="147"/>
      <c r="B27267" s="64"/>
      <c r="C27267" s="147" t="s">
        <v>217</v>
      </c>
      <c r="E27267" s="161"/>
      <c r="F27267" s="162"/>
      <c r="G27267" s="147"/>
      <c r="H27267" s="146"/>
      <c r="J27267" s="146"/>
      <c r="L27267" s="150"/>
      <c r="N27267" s="163"/>
      <c r="O27267" s="146"/>
      <c r="P27267" s="146"/>
      <c r="Q27267" s="146"/>
      <c r="R27267" s="34"/>
      <c r="S27267" s="35"/>
      <c r="T27267" s="147"/>
    </row>
    <row r="27268">
      <c r="A27268" s="147"/>
      <c r="B27268" s="64"/>
      <c r="C27268" s="147" t="s">
        <v>217</v>
      </c>
      <c r="E27268" s="161"/>
      <c r="F27268" s="162"/>
      <c r="G27268" s="147"/>
      <c r="H27268" s="146"/>
      <c r="J27268" s="146"/>
      <c r="L27268" s="150"/>
      <c r="N27268" s="163"/>
      <c r="O27268" s="146"/>
      <c r="P27268" s="146"/>
      <c r="Q27268" s="146"/>
      <c r="R27268" s="34"/>
      <c r="S27268" s="35"/>
      <c r="T27268" s="147"/>
    </row>
    <row r="27269">
      <c r="A27269" s="147"/>
      <c r="B27269" s="64"/>
      <c r="C27269" s="147" t="s">
        <v>217</v>
      </c>
      <c r="E27269" s="161"/>
      <c r="F27269" s="162"/>
      <c r="G27269" s="147"/>
      <c r="H27269" s="146"/>
      <c r="J27269" s="146"/>
      <c r="L27269" s="150"/>
      <c r="N27269" s="163"/>
      <c r="O27269" s="146"/>
      <c r="P27269" s="146"/>
      <c r="Q27269" s="146"/>
      <c r="R27269" s="34"/>
      <c r="S27269" s="35"/>
      <c r="T27269" s="147"/>
    </row>
    <row r="27270">
      <c r="A27270" s="147"/>
      <c r="B27270" s="64"/>
      <c r="C27270" s="147" t="s">
        <v>217</v>
      </c>
      <c r="E27270" s="161"/>
      <c r="F27270" s="162"/>
      <c r="G27270" s="147"/>
      <c r="H27270" s="146"/>
      <c r="J27270" s="146"/>
      <c r="L27270" s="150"/>
      <c r="N27270" s="163"/>
      <c r="O27270" s="146"/>
      <c r="P27270" s="146"/>
      <c r="Q27270" s="146"/>
      <c r="R27270" s="34"/>
      <c r="S27270" s="35"/>
      <c r="T27270" s="147"/>
    </row>
    <row r="27271">
      <c r="A27271" s="147"/>
      <c r="B27271" s="64"/>
      <c r="C27271" s="147" t="s">
        <v>217</v>
      </c>
      <c r="E27271" s="161"/>
      <c r="F27271" s="162"/>
      <c r="G27271" s="147"/>
      <c r="H27271" s="146"/>
      <c r="J27271" s="146"/>
      <c r="L27271" s="150"/>
      <c r="N27271" s="163"/>
      <c r="O27271" s="146"/>
      <c r="P27271" s="146"/>
      <c r="Q27271" s="146"/>
      <c r="R27271" s="34"/>
      <c r="S27271" s="35"/>
      <c r="T27271" s="147"/>
    </row>
    <row r="27272">
      <c r="A27272" s="147"/>
      <c r="B27272" s="64"/>
      <c r="C27272" s="147" t="s">
        <v>217</v>
      </c>
      <c r="E27272" s="161"/>
      <c r="F27272" s="162"/>
      <c r="G27272" s="147"/>
      <c r="H27272" s="146"/>
      <c r="J27272" s="146"/>
      <c r="L27272" s="150"/>
      <c r="N27272" s="163"/>
      <c r="O27272" s="146"/>
      <c r="P27272" s="146"/>
      <c r="Q27272" s="146"/>
      <c r="R27272" s="34"/>
      <c r="S27272" s="35"/>
      <c r="T27272" s="147"/>
    </row>
    <row r="27273">
      <c r="A27273" s="147"/>
      <c r="B27273" s="64"/>
      <c r="C27273" s="147" t="s">
        <v>217</v>
      </c>
      <c r="E27273" s="161"/>
      <c r="F27273" s="162"/>
      <c r="G27273" s="147"/>
      <c r="H27273" s="146"/>
      <c r="J27273" s="146"/>
      <c r="L27273" s="150"/>
      <c r="N27273" s="163"/>
      <c r="O27273" s="146"/>
      <c r="P27273" s="146"/>
      <c r="Q27273" s="146"/>
      <c r="R27273" s="34"/>
      <c r="S27273" s="35"/>
      <c r="T27273" s="147"/>
    </row>
    <row r="27274">
      <c r="A27274" s="147"/>
      <c r="B27274" s="64"/>
      <c r="C27274" s="147" t="s">
        <v>217</v>
      </c>
      <c r="E27274" s="161"/>
      <c r="F27274" s="162"/>
      <c r="G27274" s="147"/>
      <c r="H27274" s="146"/>
      <c r="J27274" s="146"/>
      <c r="L27274" s="150"/>
      <c r="N27274" s="163"/>
      <c r="O27274" s="146"/>
      <c r="P27274" s="146"/>
      <c r="Q27274" s="146"/>
      <c r="R27274" s="34"/>
      <c r="S27274" s="35"/>
      <c r="T27274" s="147"/>
    </row>
    <row r="27275">
      <c r="A27275" s="147"/>
      <c r="B27275" s="64"/>
      <c r="C27275" s="147" t="s">
        <v>217</v>
      </c>
      <c r="E27275" s="161"/>
      <c r="F27275" s="162"/>
      <c r="G27275" s="147"/>
      <c r="H27275" s="146"/>
      <c r="J27275" s="146"/>
      <c r="L27275" s="150"/>
      <c r="N27275" s="163"/>
      <c r="O27275" s="146"/>
      <c r="P27275" s="146"/>
      <c r="Q27275" s="146"/>
      <c r="R27275" s="34"/>
      <c r="S27275" s="35"/>
      <c r="T27275" s="147"/>
    </row>
    <row r="27276">
      <c r="A27276" s="147"/>
      <c r="B27276" s="64"/>
      <c r="C27276" s="147" t="s">
        <v>217</v>
      </c>
      <c r="E27276" s="161"/>
      <c r="F27276" s="162"/>
      <c r="G27276" s="147"/>
      <c r="H27276" s="146"/>
      <c r="J27276" s="146"/>
      <c r="L27276" s="150"/>
      <c r="N27276" s="163"/>
      <c r="O27276" s="146"/>
      <c r="P27276" s="146"/>
      <c r="Q27276" s="146"/>
      <c r="R27276" s="34"/>
      <c r="S27276" s="35"/>
      <c r="T27276" s="147"/>
    </row>
    <row r="27277">
      <c r="A27277" s="147"/>
      <c r="B27277" s="64"/>
      <c r="C27277" s="147" t="s">
        <v>217</v>
      </c>
      <c r="E27277" s="161"/>
      <c r="F27277" s="162"/>
      <c r="G27277" s="147"/>
      <c r="H27277" s="146"/>
      <c r="J27277" s="146"/>
      <c r="L27277" s="150"/>
      <c r="N27277" s="163"/>
      <c r="O27277" s="146"/>
      <c r="P27277" s="146"/>
      <c r="Q27277" s="146"/>
      <c r="R27277" s="34"/>
      <c r="S27277" s="35"/>
      <c r="T27277" s="147"/>
    </row>
    <row r="27278">
      <c r="A27278" s="147"/>
      <c r="B27278" s="64"/>
      <c r="C27278" s="147" t="s">
        <v>217</v>
      </c>
      <c r="E27278" s="161"/>
      <c r="F27278" s="162"/>
      <c r="G27278" s="147"/>
      <c r="H27278" s="146"/>
      <c r="J27278" s="146"/>
      <c r="L27278" s="150"/>
      <c r="N27278" s="163"/>
      <c r="O27278" s="146"/>
      <c r="P27278" s="146"/>
      <c r="Q27278" s="146"/>
      <c r="R27278" s="34"/>
      <c r="S27278" s="35"/>
      <c r="T27278" s="147"/>
    </row>
    <row r="27279">
      <c r="A27279" s="147"/>
      <c r="B27279" s="64"/>
      <c r="C27279" s="147" t="s">
        <v>217</v>
      </c>
      <c r="E27279" s="161"/>
      <c r="F27279" s="162"/>
      <c r="G27279" s="147"/>
      <c r="H27279" s="146"/>
      <c r="J27279" s="146"/>
      <c r="L27279" s="150"/>
      <c r="N27279" s="163"/>
      <c r="O27279" s="146"/>
      <c r="P27279" s="146"/>
      <c r="Q27279" s="146"/>
      <c r="R27279" s="34"/>
      <c r="S27279" s="35"/>
      <c r="T27279" s="147"/>
    </row>
    <row r="27280">
      <c r="A27280" s="147"/>
      <c r="B27280" s="64"/>
      <c r="C27280" s="147" t="s">
        <v>217</v>
      </c>
      <c r="E27280" s="161"/>
      <c r="F27280" s="162"/>
      <c r="G27280" s="147"/>
      <c r="H27280" s="146"/>
      <c r="J27280" s="146"/>
      <c r="L27280" s="150"/>
      <c r="N27280" s="163"/>
      <c r="O27280" s="146"/>
      <c r="P27280" s="146"/>
      <c r="Q27280" s="146"/>
      <c r="R27280" s="34"/>
      <c r="S27280" s="35"/>
      <c r="T27280" s="147"/>
    </row>
    <row r="27281">
      <c r="A27281" s="147"/>
      <c r="B27281" s="64"/>
      <c r="C27281" s="147" t="s">
        <v>217</v>
      </c>
      <c r="E27281" s="161"/>
      <c r="F27281" s="162"/>
      <c r="G27281" s="147"/>
      <c r="H27281" s="146"/>
      <c r="J27281" s="146"/>
      <c r="L27281" s="150"/>
      <c r="N27281" s="163"/>
      <c r="O27281" s="146"/>
      <c r="P27281" s="146"/>
      <c r="Q27281" s="146"/>
      <c r="R27281" s="34"/>
      <c r="S27281" s="35"/>
      <c r="T27281" s="147"/>
    </row>
    <row r="27282">
      <c r="A27282" s="147"/>
      <c r="B27282" s="64"/>
      <c r="C27282" s="147" t="s">
        <v>217</v>
      </c>
      <c r="E27282" s="161"/>
      <c r="F27282" s="162"/>
      <c r="G27282" s="147"/>
      <c r="H27282" s="146"/>
      <c r="J27282" s="146"/>
      <c r="L27282" s="150"/>
      <c r="N27282" s="163"/>
      <c r="O27282" s="146"/>
      <c r="P27282" s="146"/>
      <c r="Q27282" s="146"/>
      <c r="R27282" s="34"/>
      <c r="S27282" s="35"/>
      <c r="T27282" s="147"/>
    </row>
    <row r="27283">
      <c r="A27283" s="147"/>
      <c r="B27283" s="64"/>
      <c r="C27283" s="147" t="s">
        <v>217</v>
      </c>
      <c r="E27283" s="161"/>
      <c r="F27283" s="162"/>
      <c r="G27283" s="147"/>
      <c r="H27283" s="146"/>
      <c r="J27283" s="146"/>
      <c r="L27283" s="150"/>
      <c r="N27283" s="163"/>
      <c r="O27283" s="146"/>
      <c r="P27283" s="146"/>
      <c r="Q27283" s="146"/>
      <c r="R27283" s="34"/>
      <c r="S27283" s="35"/>
      <c r="T27283" s="147"/>
    </row>
    <row r="27284">
      <c r="A27284" s="147"/>
      <c r="B27284" s="64"/>
      <c r="C27284" s="147" t="s">
        <v>217</v>
      </c>
      <c r="E27284" s="161"/>
      <c r="F27284" s="162"/>
      <c r="G27284" s="147"/>
      <c r="H27284" s="146"/>
      <c r="J27284" s="146"/>
      <c r="L27284" s="150"/>
      <c r="N27284" s="163"/>
      <c r="O27284" s="146"/>
      <c r="P27284" s="146"/>
      <c r="Q27284" s="146"/>
      <c r="R27284" s="34"/>
      <c r="S27284" s="35"/>
      <c r="T27284" s="147"/>
    </row>
    <row r="27285">
      <c r="A27285" s="147"/>
      <c r="B27285" s="64"/>
      <c r="C27285" s="147" t="s">
        <v>217</v>
      </c>
      <c r="E27285" s="161"/>
      <c r="F27285" s="162"/>
      <c r="G27285" s="147"/>
      <c r="H27285" s="146"/>
      <c r="J27285" s="146"/>
      <c r="L27285" s="150"/>
      <c r="N27285" s="163"/>
      <c r="O27285" s="146"/>
      <c r="P27285" s="146"/>
      <c r="Q27285" s="146"/>
      <c r="R27285" s="34"/>
      <c r="S27285" s="35"/>
      <c r="T27285" s="147"/>
    </row>
    <row r="27286">
      <c r="A27286" s="147"/>
      <c r="B27286" s="64"/>
      <c r="C27286" s="147" t="s">
        <v>217</v>
      </c>
      <c r="E27286" s="161"/>
      <c r="F27286" s="162"/>
      <c r="G27286" s="147"/>
      <c r="H27286" s="146"/>
      <c r="J27286" s="146"/>
      <c r="L27286" s="150"/>
      <c r="N27286" s="163"/>
      <c r="O27286" s="146"/>
      <c r="P27286" s="146"/>
      <c r="Q27286" s="146"/>
      <c r="R27286" s="34"/>
      <c r="S27286" s="35"/>
      <c r="T27286" s="147"/>
    </row>
    <row r="27287">
      <c r="A27287" s="147"/>
      <c r="B27287" s="64"/>
      <c r="C27287" s="147" t="s">
        <v>217</v>
      </c>
      <c r="E27287" s="161"/>
      <c r="F27287" s="162"/>
      <c r="G27287" s="147"/>
      <c r="H27287" s="146"/>
      <c r="J27287" s="146"/>
      <c r="L27287" s="150"/>
      <c r="N27287" s="163"/>
      <c r="O27287" s="146"/>
      <c r="P27287" s="146"/>
      <c r="Q27287" s="146"/>
      <c r="R27287" s="34"/>
      <c r="S27287" s="35"/>
      <c r="T27287" s="147"/>
    </row>
    <row r="27288">
      <c r="A27288" s="147"/>
      <c r="B27288" s="64"/>
      <c r="C27288" s="147" t="s">
        <v>217</v>
      </c>
      <c r="E27288" s="161"/>
      <c r="F27288" s="162"/>
      <c r="G27288" s="147"/>
      <c r="H27288" s="146"/>
      <c r="J27288" s="146"/>
      <c r="L27288" s="150"/>
      <c r="N27288" s="163"/>
      <c r="O27288" s="146"/>
      <c r="P27288" s="146"/>
      <c r="Q27288" s="146"/>
      <c r="R27288" s="34"/>
      <c r="S27288" s="35"/>
      <c r="T27288" s="147"/>
    </row>
    <row r="27289">
      <c r="A27289" s="147"/>
      <c r="B27289" s="64"/>
      <c r="C27289" s="147" t="s">
        <v>217</v>
      </c>
      <c r="E27289" s="161"/>
      <c r="F27289" s="162"/>
      <c r="G27289" s="147"/>
      <c r="H27289" s="146"/>
      <c r="J27289" s="146"/>
      <c r="L27289" s="150"/>
      <c r="N27289" s="163"/>
      <c r="O27289" s="146"/>
      <c r="P27289" s="146"/>
      <c r="Q27289" s="146"/>
      <c r="R27289" s="34"/>
      <c r="S27289" s="35"/>
      <c r="T27289" s="147"/>
    </row>
    <row r="27290">
      <c r="A27290" s="147"/>
      <c r="B27290" s="64"/>
      <c r="C27290" s="147" t="s">
        <v>217</v>
      </c>
      <c r="E27290" s="161"/>
      <c r="F27290" s="162"/>
      <c r="G27290" s="147"/>
      <c r="H27290" s="146"/>
      <c r="J27290" s="146"/>
      <c r="L27290" s="150"/>
      <c r="N27290" s="163"/>
      <c r="O27290" s="146"/>
      <c r="P27290" s="146"/>
      <c r="Q27290" s="146"/>
      <c r="R27290" s="34"/>
      <c r="S27290" s="35"/>
      <c r="T27290" s="147"/>
    </row>
    <row r="27291">
      <c r="A27291" s="147"/>
      <c r="B27291" s="64"/>
      <c r="C27291" s="147" t="s">
        <v>217</v>
      </c>
      <c r="E27291" s="161"/>
      <c r="F27291" s="162"/>
      <c r="G27291" s="147"/>
      <c r="H27291" s="146"/>
      <c r="J27291" s="146"/>
      <c r="L27291" s="150"/>
      <c r="N27291" s="163"/>
      <c r="O27291" s="146"/>
      <c r="P27291" s="146"/>
      <c r="Q27291" s="146"/>
      <c r="R27291" s="34"/>
      <c r="S27291" s="35"/>
      <c r="T27291" s="147"/>
    </row>
    <row r="27292">
      <c r="A27292" s="147"/>
      <c r="B27292" s="64"/>
      <c r="C27292" s="147" t="s">
        <v>217</v>
      </c>
      <c r="E27292" s="161"/>
      <c r="F27292" s="162"/>
      <c r="G27292" s="147"/>
      <c r="H27292" s="146"/>
      <c r="J27292" s="146"/>
      <c r="L27292" s="150"/>
      <c r="N27292" s="163"/>
      <c r="O27292" s="146"/>
      <c r="P27292" s="146"/>
      <c r="Q27292" s="146"/>
      <c r="R27292" s="34"/>
      <c r="S27292" s="35"/>
      <c r="T27292" s="147"/>
    </row>
    <row r="27293">
      <c r="A27293" s="147"/>
      <c r="B27293" s="64"/>
      <c r="C27293" s="147" t="s">
        <v>217</v>
      </c>
      <c r="E27293" s="161"/>
      <c r="F27293" s="162"/>
      <c r="G27293" s="147"/>
      <c r="H27293" s="146"/>
      <c r="J27293" s="146"/>
      <c r="L27293" s="150"/>
      <c r="N27293" s="163"/>
      <c r="O27293" s="146"/>
      <c r="P27293" s="146"/>
      <c r="Q27293" s="146"/>
      <c r="R27293" s="34"/>
      <c r="S27293" s="35"/>
      <c r="T27293" s="147"/>
    </row>
    <row r="27294">
      <c r="A27294" s="147"/>
      <c r="B27294" s="64"/>
      <c r="C27294" s="147" t="s">
        <v>217</v>
      </c>
      <c r="E27294" s="161"/>
      <c r="F27294" s="162"/>
      <c r="G27294" s="147"/>
      <c r="H27294" s="146"/>
      <c r="J27294" s="146"/>
      <c r="L27294" s="150"/>
      <c r="N27294" s="163"/>
      <c r="O27294" s="146"/>
      <c r="P27294" s="146"/>
      <c r="Q27294" s="146"/>
      <c r="R27294" s="34"/>
      <c r="S27294" s="35"/>
      <c r="T27294" s="147"/>
    </row>
    <row r="27295">
      <c r="A27295" s="147"/>
      <c r="B27295" s="64"/>
      <c r="C27295" s="147" t="s">
        <v>217</v>
      </c>
      <c r="E27295" s="161"/>
      <c r="F27295" s="162"/>
      <c r="G27295" s="147"/>
      <c r="H27295" s="146"/>
      <c r="J27295" s="146"/>
      <c r="L27295" s="150"/>
      <c r="N27295" s="163"/>
      <c r="O27295" s="146"/>
      <c r="P27295" s="146"/>
      <c r="Q27295" s="146"/>
      <c r="R27295" s="34"/>
      <c r="S27295" s="35"/>
      <c r="T27295" s="147"/>
    </row>
    <row r="27296">
      <c r="A27296" s="147"/>
      <c r="B27296" s="64"/>
      <c r="C27296" s="147" t="s">
        <v>217</v>
      </c>
      <c r="E27296" s="161"/>
      <c r="F27296" s="162"/>
      <c r="G27296" s="147"/>
      <c r="H27296" s="146"/>
      <c r="J27296" s="146"/>
      <c r="L27296" s="150"/>
      <c r="N27296" s="163"/>
      <c r="O27296" s="146"/>
      <c r="P27296" s="146"/>
      <c r="Q27296" s="146"/>
      <c r="R27296" s="34"/>
      <c r="S27296" s="35"/>
      <c r="T27296" s="147"/>
    </row>
    <row r="27297">
      <c r="A27297" s="147"/>
      <c r="B27297" s="64"/>
      <c r="C27297" s="147" t="s">
        <v>217</v>
      </c>
      <c r="E27297" s="161"/>
      <c r="F27297" s="162"/>
      <c r="G27297" s="147"/>
      <c r="H27297" s="146"/>
      <c r="J27297" s="146"/>
      <c r="L27297" s="150"/>
      <c r="N27297" s="163"/>
      <c r="O27297" s="146"/>
      <c r="P27297" s="146"/>
      <c r="Q27297" s="146"/>
      <c r="R27297" s="34"/>
      <c r="S27297" s="35"/>
      <c r="T27297" s="147"/>
    </row>
    <row r="27298">
      <c r="A27298" s="147"/>
      <c r="B27298" s="64"/>
      <c r="C27298" s="147" t="s">
        <v>217</v>
      </c>
      <c r="E27298" s="161"/>
      <c r="F27298" s="162"/>
      <c r="G27298" s="147"/>
      <c r="H27298" s="146"/>
      <c r="J27298" s="146"/>
      <c r="L27298" s="150"/>
      <c r="N27298" s="163"/>
      <c r="O27298" s="146"/>
      <c r="P27298" s="146"/>
      <c r="Q27298" s="146"/>
      <c r="R27298" s="34"/>
      <c r="S27298" s="35"/>
      <c r="T27298" s="147"/>
    </row>
    <row r="27299">
      <c r="A27299" s="147"/>
      <c r="B27299" s="64"/>
      <c r="C27299" s="147" t="s">
        <v>217</v>
      </c>
      <c r="E27299" s="161"/>
      <c r="F27299" s="162"/>
      <c r="G27299" s="147"/>
      <c r="H27299" s="146"/>
      <c r="J27299" s="146"/>
      <c r="L27299" s="150"/>
      <c r="N27299" s="163"/>
      <c r="O27299" s="146"/>
      <c r="P27299" s="146"/>
      <c r="Q27299" s="146"/>
      <c r="R27299" s="34"/>
      <c r="S27299" s="35"/>
      <c r="T27299" s="147"/>
    </row>
    <row r="27300">
      <c r="A27300" s="147"/>
      <c r="B27300" s="64"/>
      <c r="C27300" s="147" t="s">
        <v>217</v>
      </c>
      <c r="E27300" s="161"/>
      <c r="F27300" s="162"/>
      <c r="G27300" s="147"/>
      <c r="H27300" s="146"/>
      <c r="J27300" s="146"/>
      <c r="L27300" s="150"/>
      <c r="N27300" s="163"/>
      <c r="O27300" s="146"/>
      <c r="P27300" s="146"/>
      <c r="Q27300" s="146"/>
      <c r="R27300" s="34"/>
      <c r="S27300" s="35"/>
      <c r="T27300" s="147"/>
    </row>
    <row r="27301">
      <c r="A27301" s="147"/>
      <c r="B27301" s="64"/>
      <c r="C27301" s="147" t="s">
        <v>217</v>
      </c>
      <c r="E27301" s="161"/>
      <c r="F27301" s="162"/>
      <c r="G27301" s="147"/>
      <c r="H27301" s="146"/>
      <c r="J27301" s="146"/>
      <c r="L27301" s="150"/>
      <c r="N27301" s="163"/>
      <c r="O27301" s="146"/>
      <c r="P27301" s="146"/>
      <c r="Q27301" s="146"/>
      <c r="R27301" s="34"/>
      <c r="S27301" s="35"/>
      <c r="T27301" s="147"/>
    </row>
    <row r="27302">
      <c r="A27302" s="147"/>
      <c r="B27302" s="64"/>
      <c r="C27302" s="147" t="s">
        <v>217</v>
      </c>
      <c r="E27302" s="161"/>
      <c r="F27302" s="162"/>
      <c r="G27302" s="147"/>
      <c r="H27302" s="146"/>
      <c r="J27302" s="146"/>
      <c r="L27302" s="150"/>
      <c r="N27302" s="163"/>
      <c r="O27302" s="146"/>
      <c r="P27302" s="146"/>
      <c r="Q27302" s="146"/>
      <c r="R27302" s="34"/>
      <c r="S27302" s="35"/>
      <c r="T27302" s="147"/>
    </row>
    <row r="27303">
      <c r="A27303" s="147"/>
      <c r="B27303" s="64"/>
      <c r="C27303" s="147" t="s">
        <v>217</v>
      </c>
      <c r="E27303" s="161"/>
      <c r="F27303" s="162"/>
      <c r="G27303" s="147"/>
      <c r="H27303" s="146"/>
      <c r="J27303" s="146"/>
      <c r="L27303" s="150"/>
      <c r="N27303" s="163"/>
      <c r="O27303" s="146"/>
      <c r="P27303" s="146"/>
      <c r="Q27303" s="146"/>
      <c r="R27303" s="34"/>
      <c r="S27303" s="35"/>
      <c r="T27303" s="147"/>
    </row>
    <row r="27304">
      <c r="A27304" s="147"/>
      <c r="B27304" s="64"/>
      <c r="C27304" s="147" t="s">
        <v>217</v>
      </c>
      <c r="E27304" s="161"/>
      <c r="F27304" s="162"/>
      <c r="G27304" s="147"/>
      <c r="H27304" s="146"/>
      <c r="J27304" s="146"/>
      <c r="L27304" s="150"/>
      <c r="N27304" s="163"/>
      <c r="O27304" s="146"/>
      <c r="P27304" s="146"/>
      <c r="Q27304" s="146"/>
      <c r="R27304" s="34"/>
      <c r="S27304" s="35"/>
      <c r="T27304" s="147"/>
    </row>
    <row r="27305">
      <c r="A27305" s="147"/>
      <c r="B27305" s="64"/>
      <c r="C27305" s="147" t="s">
        <v>217</v>
      </c>
      <c r="E27305" s="161"/>
      <c r="F27305" s="162"/>
      <c r="G27305" s="147"/>
      <c r="H27305" s="146"/>
      <c r="J27305" s="146"/>
      <c r="L27305" s="150"/>
      <c r="N27305" s="163"/>
      <c r="O27305" s="146"/>
      <c r="P27305" s="146"/>
      <c r="Q27305" s="146"/>
      <c r="R27305" s="34"/>
      <c r="S27305" s="35"/>
      <c r="T27305" s="147"/>
    </row>
    <row r="27306">
      <c r="A27306" s="147"/>
      <c r="B27306" s="64"/>
      <c r="C27306" s="147" t="s">
        <v>217</v>
      </c>
      <c r="E27306" s="161"/>
      <c r="F27306" s="162"/>
      <c r="G27306" s="147"/>
      <c r="H27306" s="146"/>
      <c r="J27306" s="146"/>
      <c r="L27306" s="150"/>
      <c r="N27306" s="163"/>
      <c r="O27306" s="146"/>
      <c r="P27306" s="146"/>
      <c r="Q27306" s="146"/>
      <c r="R27306" s="34"/>
      <c r="S27306" s="35"/>
      <c r="T27306" s="147"/>
    </row>
    <row r="27307">
      <c r="A27307" s="147"/>
      <c r="B27307" s="64"/>
      <c r="C27307" s="147" t="s">
        <v>217</v>
      </c>
      <c r="E27307" s="161"/>
      <c r="F27307" s="162"/>
      <c r="G27307" s="147"/>
      <c r="H27307" s="146"/>
      <c r="J27307" s="146"/>
      <c r="L27307" s="150"/>
      <c r="N27307" s="163"/>
      <c r="O27307" s="146"/>
      <c r="P27307" s="146"/>
      <c r="Q27307" s="146"/>
      <c r="R27307" s="34"/>
      <c r="S27307" s="35"/>
      <c r="T27307" s="147"/>
    </row>
    <row r="27308">
      <c r="A27308" s="147"/>
      <c r="B27308" s="64"/>
      <c r="C27308" s="147" t="s">
        <v>217</v>
      </c>
      <c r="E27308" s="161"/>
      <c r="F27308" s="162"/>
      <c r="G27308" s="147"/>
      <c r="H27308" s="146"/>
      <c r="J27308" s="146"/>
      <c r="L27308" s="150"/>
      <c r="N27308" s="163"/>
      <c r="O27308" s="146"/>
      <c r="P27308" s="146"/>
      <c r="Q27308" s="146"/>
      <c r="R27308" s="34"/>
      <c r="S27308" s="35"/>
      <c r="T27308" s="147"/>
    </row>
    <row r="27309">
      <c r="A27309" s="147"/>
      <c r="B27309" s="64"/>
      <c r="C27309" s="147" t="s">
        <v>217</v>
      </c>
      <c r="E27309" s="161"/>
      <c r="F27309" s="162"/>
      <c r="G27309" s="147"/>
      <c r="H27309" s="146"/>
      <c r="J27309" s="146"/>
      <c r="L27309" s="150"/>
      <c r="N27309" s="163"/>
      <c r="O27309" s="146"/>
      <c r="P27309" s="146"/>
      <c r="Q27309" s="146"/>
      <c r="R27309" s="34"/>
      <c r="S27309" s="35"/>
      <c r="T27309" s="147"/>
    </row>
    <row r="27310">
      <c r="A27310" s="147"/>
      <c r="B27310" s="64"/>
      <c r="C27310" s="147" t="s">
        <v>217</v>
      </c>
      <c r="E27310" s="161"/>
      <c r="F27310" s="162"/>
      <c r="G27310" s="147"/>
      <c r="H27310" s="146"/>
      <c r="J27310" s="146"/>
      <c r="L27310" s="150"/>
      <c r="N27310" s="163"/>
      <c r="O27310" s="146"/>
      <c r="P27310" s="146"/>
      <c r="Q27310" s="146"/>
      <c r="R27310" s="34"/>
      <c r="S27310" s="35"/>
      <c r="T27310" s="147"/>
    </row>
    <row r="27311">
      <c r="A27311" s="147"/>
      <c r="B27311" s="64"/>
      <c r="C27311" s="147" t="s">
        <v>217</v>
      </c>
      <c r="E27311" s="161"/>
      <c r="F27311" s="162"/>
      <c r="G27311" s="147"/>
      <c r="H27311" s="146"/>
      <c r="J27311" s="146"/>
      <c r="L27311" s="150"/>
      <c r="N27311" s="163"/>
      <c r="O27311" s="146"/>
      <c r="P27311" s="146"/>
      <c r="Q27311" s="146"/>
      <c r="R27311" s="34"/>
      <c r="S27311" s="35"/>
      <c r="T27311" s="147"/>
    </row>
    <row r="27312">
      <c r="A27312" s="147"/>
      <c r="B27312" s="64"/>
      <c r="C27312" s="147" t="s">
        <v>217</v>
      </c>
      <c r="E27312" s="161"/>
      <c r="F27312" s="162"/>
      <c r="G27312" s="147"/>
      <c r="H27312" s="146"/>
      <c r="J27312" s="146"/>
      <c r="L27312" s="150"/>
      <c r="N27312" s="163"/>
      <c r="O27312" s="146"/>
      <c r="P27312" s="146"/>
      <c r="Q27312" s="146"/>
      <c r="R27312" s="34"/>
      <c r="S27312" s="35"/>
      <c r="T27312" s="147"/>
    </row>
    <row r="27313">
      <c r="A27313" s="147"/>
      <c r="B27313" s="64"/>
      <c r="C27313" s="147" t="s">
        <v>217</v>
      </c>
      <c r="E27313" s="161"/>
      <c r="F27313" s="162"/>
      <c r="G27313" s="147"/>
      <c r="H27313" s="146"/>
      <c r="J27313" s="146"/>
      <c r="L27313" s="150"/>
      <c r="N27313" s="163"/>
      <c r="O27313" s="146"/>
      <c r="P27313" s="146"/>
      <c r="Q27313" s="146"/>
      <c r="R27313" s="34"/>
      <c r="S27313" s="35"/>
      <c r="T27313" s="147"/>
    </row>
    <row r="27314">
      <c r="A27314" s="147"/>
      <c r="B27314" s="64"/>
      <c r="C27314" s="147" t="s">
        <v>217</v>
      </c>
      <c r="E27314" s="161"/>
      <c r="F27314" s="162"/>
      <c r="G27314" s="147"/>
      <c r="H27314" s="146"/>
      <c r="J27314" s="146"/>
      <c r="L27314" s="150"/>
      <c r="N27314" s="163"/>
      <c r="O27314" s="146"/>
      <c r="P27314" s="146"/>
      <c r="Q27314" s="146"/>
      <c r="R27314" s="34"/>
      <c r="S27314" s="35"/>
      <c r="T27314" s="147"/>
    </row>
    <row r="27315">
      <c r="A27315" s="147"/>
      <c r="B27315" s="64"/>
      <c r="C27315" s="147" t="s">
        <v>217</v>
      </c>
      <c r="E27315" s="161"/>
      <c r="F27315" s="162"/>
      <c r="G27315" s="147"/>
      <c r="H27315" s="146"/>
      <c r="J27315" s="146"/>
      <c r="L27315" s="150"/>
      <c r="N27315" s="163"/>
      <c r="O27315" s="146"/>
      <c r="P27315" s="146"/>
      <c r="Q27315" s="146"/>
      <c r="R27315" s="34"/>
      <c r="S27315" s="35"/>
      <c r="T27315" s="147"/>
    </row>
    <row r="27316">
      <c r="A27316" s="147"/>
      <c r="B27316" s="64"/>
      <c r="C27316" s="147" t="s">
        <v>217</v>
      </c>
      <c r="E27316" s="161"/>
      <c r="F27316" s="162"/>
      <c r="G27316" s="147"/>
      <c r="H27316" s="146"/>
      <c r="J27316" s="146"/>
      <c r="L27316" s="150"/>
      <c r="N27316" s="163"/>
      <c r="O27316" s="146"/>
      <c r="P27316" s="146"/>
      <c r="Q27316" s="146"/>
      <c r="R27316" s="34"/>
      <c r="S27316" s="35"/>
      <c r="T27316" s="147"/>
    </row>
    <row r="27317">
      <c r="A27317" s="147"/>
      <c r="B27317" s="64"/>
      <c r="C27317" s="147" t="s">
        <v>217</v>
      </c>
      <c r="E27317" s="161"/>
      <c r="F27317" s="162"/>
      <c r="G27317" s="147"/>
      <c r="H27317" s="146"/>
      <c r="J27317" s="146"/>
      <c r="L27317" s="150"/>
      <c r="N27317" s="163"/>
      <c r="O27317" s="146"/>
      <c r="P27317" s="146"/>
      <c r="Q27317" s="146"/>
      <c r="R27317" s="34"/>
      <c r="S27317" s="35"/>
      <c r="T27317" s="147"/>
    </row>
    <row r="27318">
      <c r="A27318" s="147"/>
      <c r="B27318" s="64"/>
      <c r="C27318" s="147" t="s">
        <v>217</v>
      </c>
      <c r="E27318" s="161"/>
      <c r="F27318" s="162"/>
      <c r="G27318" s="147"/>
      <c r="H27318" s="146"/>
      <c r="J27318" s="146"/>
      <c r="L27318" s="150"/>
      <c r="N27318" s="163"/>
      <c r="O27318" s="146"/>
      <c r="P27318" s="146"/>
      <c r="Q27318" s="146"/>
      <c r="R27318" s="34"/>
      <c r="S27318" s="35"/>
      <c r="T27318" s="147"/>
    </row>
    <row r="27319">
      <c r="A27319" s="147"/>
      <c r="B27319" s="64"/>
      <c r="C27319" s="147" t="s">
        <v>217</v>
      </c>
      <c r="E27319" s="161"/>
      <c r="F27319" s="162"/>
      <c r="G27319" s="147"/>
      <c r="H27319" s="146"/>
      <c r="J27319" s="146"/>
      <c r="L27319" s="150"/>
      <c r="N27319" s="163"/>
      <c r="O27319" s="146"/>
      <c r="P27319" s="146"/>
      <c r="Q27319" s="146"/>
      <c r="R27319" s="34"/>
      <c r="S27319" s="35"/>
      <c r="T27319" s="147"/>
    </row>
    <row r="27320">
      <c r="A27320" s="147"/>
      <c r="B27320" s="64"/>
      <c r="C27320" s="147" t="s">
        <v>217</v>
      </c>
      <c r="E27320" s="161"/>
      <c r="F27320" s="162"/>
      <c r="G27320" s="147"/>
      <c r="H27320" s="146"/>
      <c r="J27320" s="146"/>
      <c r="L27320" s="150"/>
      <c r="N27320" s="163"/>
      <c r="O27320" s="146"/>
      <c r="P27320" s="146"/>
      <c r="Q27320" s="146"/>
      <c r="R27320" s="34"/>
      <c r="S27320" s="35"/>
      <c r="T27320" s="147"/>
    </row>
    <row r="27321">
      <c r="A27321" s="147"/>
      <c r="B27321" s="64"/>
      <c r="C27321" s="147" t="s">
        <v>217</v>
      </c>
      <c r="E27321" s="161"/>
      <c r="F27321" s="162"/>
      <c r="G27321" s="147"/>
      <c r="H27321" s="146"/>
      <c r="J27321" s="146"/>
      <c r="L27321" s="150"/>
      <c r="N27321" s="163"/>
      <c r="O27321" s="146"/>
      <c r="P27321" s="146"/>
      <c r="Q27321" s="146"/>
      <c r="R27321" s="34"/>
      <c r="S27321" s="35"/>
      <c r="T27321" s="147"/>
    </row>
    <row r="27322">
      <c r="A27322" s="147"/>
      <c r="B27322" s="64"/>
      <c r="C27322" s="147" t="s">
        <v>217</v>
      </c>
      <c r="E27322" s="161"/>
      <c r="F27322" s="162"/>
      <c r="G27322" s="147"/>
      <c r="H27322" s="146"/>
      <c r="J27322" s="146"/>
      <c r="L27322" s="150"/>
      <c r="N27322" s="163"/>
      <c r="O27322" s="146"/>
      <c r="P27322" s="146"/>
      <c r="Q27322" s="146"/>
      <c r="R27322" s="34"/>
      <c r="S27322" s="35"/>
      <c r="T27322" s="147"/>
    </row>
    <row r="27323">
      <c r="A27323" s="147"/>
      <c r="B27323" s="64"/>
      <c r="C27323" s="147" t="s">
        <v>217</v>
      </c>
      <c r="E27323" s="161"/>
      <c r="F27323" s="162"/>
      <c r="G27323" s="147"/>
      <c r="H27323" s="146"/>
      <c r="J27323" s="146"/>
      <c r="L27323" s="150"/>
      <c r="N27323" s="163"/>
      <c r="O27323" s="146"/>
      <c r="P27323" s="146"/>
      <c r="Q27323" s="146"/>
      <c r="R27323" s="34"/>
      <c r="S27323" s="35"/>
      <c r="T27323" s="147"/>
    </row>
    <row r="27324">
      <c r="A27324" s="147"/>
      <c r="B27324" s="64"/>
      <c r="C27324" s="147" t="s">
        <v>217</v>
      </c>
      <c r="E27324" s="161"/>
      <c r="F27324" s="162"/>
      <c r="G27324" s="147"/>
      <c r="H27324" s="146"/>
      <c r="J27324" s="146"/>
      <c r="L27324" s="150"/>
      <c r="N27324" s="163"/>
      <c r="O27324" s="146"/>
      <c r="P27324" s="146"/>
      <c r="Q27324" s="146"/>
      <c r="R27324" s="34"/>
      <c r="S27324" s="35"/>
      <c r="T27324" s="147"/>
    </row>
    <row r="27325">
      <c r="A27325" s="147"/>
      <c r="B27325" s="64"/>
      <c r="C27325" s="147" t="s">
        <v>217</v>
      </c>
      <c r="E27325" s="161"/>
      <c r="F27325" s="162"/>
      <c r="G27325" s="147"/>
      <c r="H27325" s="146"/>
      <c r="J27325" s="146"/>
      <c r="L27325" s="150"/>
      <c r="N27325" s="163"/>
      <c r="O27325" s="146"/>
      <c r="P27325" s="146"/>
      <c r="Q27325" s="146"/>
      <c r="R27325" s="34"/>
      <c r="S27325" s="35"/>
      <c r="T27325" s="147"/>
    </row>
    <row r="27326">
      <c r="A27326" s="147"/>
      <c r="B27326" s="64"/>
      <c r="C27326" s="147" t="s">
        <v>217</v>
      </c>
      <c r="E27326" s="161"/>
      <c r="F27326" s="162"/>
      <c r="G27326" s="147"/>
      <c r="H27326" s="146"/>
      <c r="J27326" s="146"/>
      <c r="L27326" s="150"/>
      <c r="N27326" s="163"/>
      <c r="O27326" s="146"/>
      <c r="P27326" s="146"/>
      <c r="Q27326" s="146"/>
      <c r="R27326" s="34"/>
      <c r="S27326" s="35"/>
      <c r="T27326" s="147"/>
    </row>
    <row r="27327">
      <c r="A27327" s="147"/>
      <c r="B27327" s="64"/>
      <c r="C27327" s="147" t="s">
        <v>217</v>
      </c>
      <c r="E27327" s="161"/>
      <c r="F27327" s="162"/>
      <c r="G27327" s="147"/>
      <c r="H27327" s="146"/>
      <c r="J27327" s="146"/>
      <c r="L27327" s="150"/>
      <c r="N27327" s="163"/>
      <c r="O27327" s="146"/>
      <c r="P27327" s="146"/>
      <c r="Q27327" s="146"/>
      <c r="R27327" s="34"/>
      <c r="S27327" s="35"/>
      <c r="T27327" s="147"/>
    </row>
    <row r="27328">
      <c r="A27328" s="147"/>
      <c r="B27328" s="64"/>
      <c r="C27328" s="147" t="s">
        <v>217</v>
      </c>
      <c r="E27328" s="161"/>
      <c r="F27328" s="162"/>
      <c r="G27328" s="147"/>
      <c r="H27328" s="146"/>
      <c r="J27328" s="146"/>
      <c r="L27328" s="150"/>
      <c r="N27328" s="163"/>
      <c r="O27328" s="146"/>
      <c r="P27328" s="146"/>
      <c r="Q27328" s="146"/>
      <c r="R27328" s="34"/>
      <c r="S27328" s="35"/>
      <c r="T27328" s="147"/>
    </row>
    <row r="27329">
      <c r="A27329" s="147"/>
      <c r="B27329" s="64"/>
      <c r="C27329" s="147" t="s">
        <v>217</v>
      </c>
      <c r="E27329" s="161"/>
      <c r="F27329" s="162"/>
      <c r="G27329" s="147"/>
      <c r="H27329" s="146"/>
      <c r="J27329" s="146"/>
      <c r="L27329" s="150"/>
      <c r="N27329" s="163"/>
      <c r="O27329" s="146"/>
      <c r="P27329" s="146"/>
      <c r="Q27329" s="146"/>
      <c r="R27329" s="34"/>
      <c r="S27329" s="35"/>
      <c r="T27329" s="147"/>
    </row>
    <row r="27330">
      <c r="A27330" s="147"/>
      <c r="B27330" s="64"/>
      <c r="C27330" s="147" t="s">
        <v>217</v>
      </c>
      <c r="E27330" s="161"/>
      <c r="F27330" s="162"/>
      <c r="G27330" s="147"/>
      <c r="H27330" s="146"/>
      <c r="J27330" s="146"/>
      <c r="L27330" s="150"/>
      <c r="N27330" s="163"/>
      <c r="O27330" s="146"/>
      <c r="P27330" s="146"/>
      <c r="Q27330" s="146"/>
      <c r="R27330" s="34"/>
      <c r="S27330" s="35"/>
      <c r="T27330" s="147"/>
    </row>
    <row r="27331">
      <c r="A27331" s="147"/>
      <c r="B27331" s="64"/>
      <c r="C27331" s="147" t="s">
        <v>217</v>
      </c>
      <c r="E27331" s="161"/>
      <c r="F27331" s="162"/>
      <c r="G27331" s="147"/>
      <c r="H27331" s="146"/>
      <c r="J27331" s="146"/>
      <c r="L27331" s="150"/>
      <c r="N27331" s="163"/>
      <c r="O27331" s="146"/>
      <c r="P27331" s="146"/>
      <c r="Q27331" s="146"/>
      <c r="R27331" s="34"/>
      <c r="S27331" s="35"/>
      <c r="T27331" s="147"/>
    </row>
    <row r="27332">
      <c r="A27332" s="147"/>
      <c r="B27332" s="64"/>
      <c r="C27332" s="147" t="s">
        <v>217</v>
      </c>
      <c r="E27332" s="161"/>
      <c r="F27332" s="162"/>
      <c r="G27332" s="147"/>
      <c r="H27332" s="146"/>
      <c r="J27332" s="146"/>
      <c r="L27332" s="150"/>
      <c r="N27332" s="163"/>
      <c r="O27332" s="146"/>
      <c r="P27332" s="146"/>
      <c r="Q27332" s="146"/>
      <c r="R27332" s="34"/>
      <c r="S27332" s="35"/>
      <c r="T27332" s="147"/>
    </row>
    <row r="27333">
      <c r="A27333" s="147"/>
      <c r="B27333" s="64"/>
      <c r="C27333" s="147" t="s">
        <v>217</v>
      </c>
      <c r="E27333" s="161"/>
      <c r="F27333" s="162"/>
      <c r="G27333" s="147"/>
      <c r="H27333" s="146"/>
      <c r="J27333" s="146"/>
      <c r="L27333" s="150"/>
      <c r="N27333" s="163"/>
      <c r="O27333" s="146"/>
      <c r="P27333" s="146"/>
      <c r="Q27333" s="146"/>
      <c r="R27333" s="34"/>
      <c r="S27333" s="35"/>
      <c r="T27333" s="147"/>
    </row>
    <row r="27334">
      <c r="A27334" s="147"/>
      <c r="B27334" s="64"/>
      <c r="C27334" s="147" t="s">
        <v>217</v>
      </c>
      <c r="E27334" s="161"/>
      <c r="F27334" s="162"/>
      <c r="G27334" s="147"/>
      <c r="H27334" s="146"/>
      <c r="J27334" s="146"/>
      <c r="L27334" s="150"/>
      <c r="N27334" s="163"/>
      <c r="O27334" s="146"/>
      <c r="P27334" s="146"/>
      <c r="Q27334" s="146"/>
      <c r="R27334" s="34"/>
      <c r="S27334" s="35"/>
      <c r="T27334" s="147"/>
    </row>
    <row r="27335">
      <c r="A27335" s="147"/>
      <c r="B27335" s="64"/>
      <c r="C27335" s="147" t="s">
        <v>217</v>
      </c>
      <c r="E27335" s="161"/>
      <c r="F27335" s="162"/>
      <c r="G27335" s="147"/>
      <c r="H27335" s="146"/>
      <c r="J27335" s="146"/>
      <c r="L27335" s="150"/>
      <c r="N27335" s="163"/>
      <c r="O27335" s="146"/>
      <c r="P27335" s="146"/>
      <c r="Q27335" s="146"/>
      <c r="R27335" s="34"/>
      <c r="S27335" s="35"/>
      <c r="T27335" s="147"/>
    </row>
    <row r="27336">
      <c r="A27336" s="147"/>
      <c r="B27336" s="64"/>
      <c r="C27336" s="147" t="s">
        <v>217</v>
      </c>
      <c r="E27336" s="161"/>
      <c r="F27336" s="162"/>
      <c r="G27336" s="147"/>
      <c r="H27336" s="146"/>
      <c r="J27336" s="146"/>
      <c r="L27336" s="150"/>
      <c r="N27336" s="163"/>
      <c r="O27336" s="146"/>
      <c r="P27336" s="146"/>
      <c r="Q27336" s="146"/>
      <c r="R27336" s="34"/>
      <c r="S27336" s="35"/>
      <c r="T27336" s="147"/>
    </row>
    <row r="27337">
      <c r="A27337" s="147"/>
      <c r="B27337" s="64"/>
      <c r="C27337" s="147" t="s">
        <v>217</v>
      </c>
      <c r="E27337" s="161"/>
      <c r="F27337" s="162"/>
      <c r="G27337" s="147"/>
      <c r="H27337" s="146"/>
      <c r="J27337" s="146"/>
      <c r="L27337" s="150"/>
      <c r="N27337" s="163"/>
      <c r="O27337" s="146"/>
      <c r="P27337" s="146"/>
      <c r="Q27337" s="146"/>
      <c r="R27337" s="34"/>
      <c r="S27337" s="35"/>
      <c r="T27337" s="147"/>
    </row>
    <row r="27338">
      <c r="A27338" s="147"/>
      <c r="B27338" s="64"/>
      <c r="C27338" s="147" t="s">
        <v>217</v>
      </c>
      <c r="E27338" s="161"/>
      <c r="F27338" s="162"/>
      <c r="G27338" s="147"/>
      <c r="H27338" s="146"/>
      <c r="J27338" s="146"/>
      <c r="L27338" s="150"/>
      <c r="N27338" s="163"/>
      <c r="O27338" s="146"/>
      <c r="P27338" s="146"/>
      <c r="Q27338" s="146"/>
      <c r="R27338" s="34"/>
      <c r="S27338" s="35"/>
      <c r="T27338" s="147"/>
    </row>
    <row r="27339">
      <c r="A27339" s="147"/>
      <c r="B27339" s="64"/>
      <c r="C27339" s="147" t="s">
        <v>217</v>
      </c>
      <c r="E27339" s="161"/>
      <c r="F27339" s="162"/>
      <c r="G27339" s="147"/>
      <c r="H27339" s="146"/>
      <c r="J27339" s="146"/>
      <c r="L27339" s="150"/>
      <c r="N27339" s="163"/>
      <c r="O27339" s="146"/>
      <c r="P27339" s="146"/>
      <c r="Q27339" s="146"/>
      <c r="R27339" s="34"/>
      <c r="S27339" s="35"/>
      <c r="T27339" s="147"/>
    </row>
    <row r="27340">
      <c r="A27340" s="147"/>
      <c r="B27340" s="64"/>
      <c r="C27340" s="147" t="s">
        <v>217</v>
      </c>
      <c r="E27340" s="161"/>
      <c r="F27340" s="162"/>
      <c r="G27340" s="147"/>
      <c r="H27340" s="146"/>
      <c r="J27340" s="146"/>
      <c r="L27340" s="150"/>
      <c r="N27340" s="163"/>
      <c r="O27340" s="146"/>
      <c r="P27340" s="146"/>
      <c r="Q27340" s="146"/>
      <c r="R27340" s="34"/>
      <c r="S27340" s="35"/>
      <c r="T27340" s="147"/>
    </row>
    <row r="27341">
      <c r="A27341" s="147"/>
      <c r="B27341" s="64"/>
      <c r="C27341" s="147" t="s">
        <v>217</v>
      </c>
      <c r="E27341" s="161"/>
      <c r="F27341" s="162"/>
      <c r="G27341" s="147"/>
      <c r="H27341" s="146"/>
      <c r="J27341" s="146"/>
      <c r="L27341" s="150"/>
      <c r="N27341" s="163"/>
      <c r="O27341" s="146"/>
      <c r="P27341" s="146"/>
      <c r="Q27341" s="146"/>
      <c r="R27341" s="34"/>
      <c r="S27341" s="35"/>
      <c r="T27341" s="147"/>
    </row>
    <row r="27342">
      <c r="A27342" s="147"/>
      <c r="B27342" s="64"/>
      <c r="C27342" s="147" t="s">
        <v>217</v>
      </c>
      <c r="E27342" s="161"/>
      <c r="F27342" s="162"/>
      <c r="G27342" s="147"/>
      <c r="H27342" s="146"/>
      <c r="J27342" s="146"/>
      <c r="L27342" s="150"/>
      <c r="N27342" s="163"/>
      <c r="O27342" s="146"/>
      <c r="P27342" s="146"/>
      <c r="Q27342" s="146"/>
      <c r="R27342" s="34"/>
      <c r="S27342" s="35"/>
      <c r="T27342" s="147"/>
    </row>
    <row r="27343">
      <c r="A27343" s="147"/>
      <c r="B27343" s="64"/>
      <c r="C27343" s="147" t="s">
        <v>217</v>
      </c>
      <c r="E27343" s="161"/>
      <c r="F27343" s="162"/>
      <c r="G27343" s="147"/>
      <c r="H27343" s="146"/>
      <c r="J27343" s="146"/>
      <c r="L27343" s="150"/>
      <c r="N27343" s="163"/>
      <c r="O27343" s="146"/>
      <c r="P27343" s="146"/>
      <c r="Q27343" s="146"/>
      <c r="R27343" s="34"/>
      <c r="S27343" s="35"/>
      <c r="T27343" s="147"/>
    </row>
    <row r="27344">
      <c r="A27344" s="147"/>
      <c r="B27344" s="64"/>
      <c r="C27344" s="147" t="s">
        <v>217</v>
      </c>
      <c r="E27344" s="161"/>
      <c r="F27344" s="162"/>
      <c r="G27344" s="147"/>
      <c r="H27344" s="146"/>
      <c r="J27344" s="146"/>
      <c r="L27344" s="150"/>
      <c r="N27344" s="163"/>
      <c r="O27344" s="146"/>
      <c r="P27344" s="146"/>
      <c r="Q27344" s="146"/>
      <c r="R27344" s="34"/>
      <c r="S27344" s="35"/>
      <c r="T27344" s="147"/>
    </row>
    <row r="27345">
      <c r="A27345" s="147"/>
      <c r="B27345" s="64"/>
      <c r="C27345" s="147" t="s">
        <v>217</v>
      </c>
      <c r="E27345" s="161"/>
      <c r="F27345" s="162"/>
      <c r="G27345" s="147"/>
      <c r="H27345" s="146"/>
      <c r="J27345" s="146"/>
      <c r="L27345" s="150"/>
      <c r="N27345" s="163"/>
      <c r="O27345" s="146"/>
      <c r="P27345" s="146"/>
      <c r="Q27345" s="146"/>
      <c r="R27345" s="34"/>
      <c r="S27345" s="35"/>
      <c r="T27345" s="147"/>
    </row>
    <row r="27346">
      <c r="A27346" s="147"/>
      <c r="B27346" s="64"/>
      <c r="C27346" s="147" t="s">
        <v>217</v>
      </c>
      <c r="E27346" s="161"/>
      <c r="F27346" s="162"/>
      <c r="G27346" s="147"/>
      <c r="H27346" s="146"/>
      <c r="J27346" s="146"/>
      <c r="L27346" s="150"/>
      <c r="N27346" s="163"/>
      <c r="O27346" s="146"/>
      <c r="P27346" s="146"/>
      <c r="Q27346" s="146"/>
      <c r="R27346" s="34"/>
      <c r="S27346" s="35"/>
      <c r="T27346" s="147"/>
    </row>
    <row r="27347">
      <c r="A27347" s="147"/>
      <c r="B27347" s="64"/>
      <c r="C27347" s="147" t="s">
        <v>217</v>
      </c>
      <c r="E27347" s="161"/>
      <c r="F27347" s="162"/>
      <c r="G27347" s="147"/>
      <c r="H27347" s="146"/>
      <c r="J27347" s="146"/>
      <c r="L27347" s="150"/>
      <c r="N27347" s="163"/>
      <c r="O27347" s="146"/>
      <c r="P27347" s="146"/>
      <c r="Q27347" s="146"/>
      <c r="R27347" s="34"/>
      <c r="S27347" s="35"/>
      <c r="T27347" s="147"/>
    </row>
    <row r="27348">
      <c r="A27348" s="147"/>
      <c r="B27348" s="64"/>
      <c r="C27348" s="147" t="s">
        <v>217</v>
      </c>
      <c r="E27348" s="161"/>
      <c r="F27348" s="162"/>
      <c r="G27348" s="147"/>
      <c r="H27348" s="146"/>
      <c r="J27348" s="146"/>
      <c r="L27348" s="150"/>
      <c r="N27348" s="163"/>
      <c r="O27348" s="146"/>
      <c r="P27348" s="146"/>
      <c r="Q27348" s="146"/>
      <c r="R27348" s="34"/>
      <c r="S27348" s="35"/>
      <c r="T27348" s="147"/>
    </row>
    <row r="27349">
      <c r="A27349" s="147"/>
      <c r="B27349" s="64"/>
      <c r="C27349" s="147" t="s">
        <v>217</v>
      </c>
      <c r="E27349" s="161"/>
      <c r="F27349" s="162"/>
      <c r="G27349" s="147"/>
      <c r="H27349" s="146"/>
      <c r="J27349" s="146"/>
      <c r="L27349" s="150"/>
      <c r="N27349" s="163"/>
      <c r="O27349" s="146"/>
      <c r="P27349" s="146"/>
      <c r="Q27349" s="146"/>
      <c r="R27349" s="34"/>
      <c r="S27349" s="35"/>
      <c r="T27349" s="147"/>
    </row>
    <row r="27350">
      <c r="A27350" s="147"/>
      <c r="B27350" s="64"/>
      <c r="C27350" s="147" t="s">
        <v>217</v>
      </c>
      <c r="E27350" s="161"/>
      <c r="F27350" s="162"/>
      <c r="G27350" s="147"/>
      <c r="H27350" s="146"/>
      <c r="J27350" s="146"/>
      <c r="L27350" s="150"/>
      <c r="N27350" s="163"/>
      <c r="O27350" s="146"/>
      <c r="P27350" s="146"/>
      <c r="Q27350" s="146"/>
      <c r="R27350" s="34"/>
      <c r="S27350" s="35"/>
      <c r="T27350" s="147"/>
    </row>
    <row r="27351">
      <c r="A27351" s="147"/>
      <c r="B27351" s="64"/>
      <c r="C27351" s="147" t="s">
        <v>217</v>
      </c>
      <c r="E27351" s="161"/>
      <c r="F27351" s="162"/>
      <c r="G27351" s="147"/>
      <c r="H27351" s="146"/>
      <c r="J27351" s="146"/>
      <c r="L27351" s="150"/>
      <c r="N27351" s="163"/>
      <c r="O27351" s="146"/>
      <c r="P27351" s="146"/>
      <c r="Q27351" s="146"/>
      <c r="R27351" s="34"/>
      <c r="S27351" s="35"/>
      <c r="T27351" s="147"/>
    </row>
    <row r="27352">
      <c r="A27352" s="147"/>
      <c r="B27352" s="64"/>
      <c r="C27352" s="147" t="s">
        <v>217</v>
      </c>
      <c r="E27352" s="161"/>
      <c r="F27352" s="162"/>
      <c r="G27352" s="147"/>
      <c r="H27352" s="146"/>
      <c r="J27352" s="146"/>
      <c r="L27352" s="150"/>
      <c r="N27352" s="163"/>
      <c r="O27352" s="146"/>
      <c r="P27352" s="146"/>
      <c r="Q27352" s="146"/>
      <c r="R27352" s="34"/>
      <c r="S27352" s="35"/>
      <c r="T27352" s="147"/>
    </row>
    <row r="27353">
      <c r="A27353" s="147"/>
      <c r="B27353" s="64"/>
      <c r="C27353" s="147" t="s">
        <v>217</v>
      </c>
      <c r="E27353" s="161"/>
      <c r="F27353" s="162"/>
      <c r="G27353" s="147"/>
      <c r="H27353" s="146"/>
      <c r="J27353" s="146"/>
      <c r="L27353" s="150"/>
      <c r="N27353" s="163"/>
      <c r="O27353" s="146"/>
      <c r="P27353" s="146"/>
      <c r="Q27353" s="146"/>
      <c r="R27353" s="34"/>
      <c r="S27353" s="35"/>
      <c r="T27353" s="147"/>
    </row>
    <row r="27354">
      <c r="A27354" s="147"/>
      <c r="B27354" s="64"/>
      <c r="C27354" s="147" t="s">
        <v>217</v>
      </c>
      <c r="E27354" s="161"/>
      <c r="F27354" s="162"/>
      <c r="G27354" s="147"/>
      <c r="H27354" s="146"/>
      <c r="J27354" s="146"/>
      <c r="L27354" s="150"/>
      <c r="N27354" s="163"/>
      <c r="O27354" s="146"/>
      <c r="P27354" s="146"/>
      <c r="Q27354" s="146"/>
      <c r="R27354" s="34"/>
      <c r="S27354" s="35"/>
      <c r="T27354" s="147"/>
    </row>
    <row r="27355">
      <c r="A27355" s="147"/>
      <c r="B27355" s="64"/>
      <c r="C27355" s="147" t="s">
        <v>217</v>
      </c>
      <c r="E27355" s="161"/>
      <c r="F27355" s="162"/>
      <c r="G27355" s="147"/>
      <c r="H27355" s="146"/>
      <c r="J27355" s="146"/>
      <c r="L27355" s="150"/>
      <c r="N27355" s="163"/>
      <c r="O27355" s="146"/>
      <c r="P27355" s="146"/>
      <c r="Q27355" s="146"/>
      <c r="R27355" s="34"/>
      <c r="S27355" s="35"/>
      <c r="T27355" s="147"/>
    </row>
    <row r="27356">
      <c r="A27356" s="147"/>
      <c r="B27356" s="64"/>
      <c r="C27356" s="147" t="s">
        <v>217</v>
      </c>
      <c r="E27356" s="161"/>
      <c r="F27356" s="162"/>
      <c r="G27356" s="147"/>
      <c r="H27356" s="146"/>
      <c r="J27356" s="146"/>
      <c r="L27356" s="150"/>
      <c r="N27356" s="163"/>
      <c r="O27356" s="146"/>
      <c r="P27356" s="146"/>
      <c r="Q27356" s="146"/>
      <c r="R27356" s="34"/>
      <c r="S27356" s="35"/>
      <c r="T27356" s="147"/>
    </row>
    <row r="27357">
      <c r="A27357" s="147"/>
      <c r="B27357" s="64"/>
      <c r="C27357" s="147" t="s">
        <v>217</v>
      </c>
      <c r="E27357" s="161"/>
      <c r="F27357" s="162"/>
      <c r="G27357" s="147"/>
      <c r="H27357" s="146"/>
      <c r="J27357" s="146"/>
      <c r="L27357" s="150"/>
      <c r="N27357" s="163"/>
      <c r="O27357" s="146"/>
      <c r="P27357" s="146"/>
      <c r="Q27357" s="146"/>
      <c r="R27357" s="34"/>
      <c r="S27357" s="35"/>
      <c r="T27357" s="147"/>
    </row>
    <row r="27358">
      <c r="A27358" s="147"/>
      <c r="B27358" s="64"/>
      <c r="C27358" s="147" t="s">
        <v>217</v>
      </c>
      <c r="E27358" s="161"/>
      <c r="F27358" s="162"/>
      <c r="G27358" s="147"/>
      <c r="H27358" s="146"/>
      <c r="J27358" s="146"/>
      <c r="L27358" s="150"/>
      <c r="N27358" s="163"/>
      <c r="O27358" s="146"/>
      <c r="P27358" s="146"/>
      <c r="Q27358" s="146"/>
      <c r="R27358" s="34"/>
      <c r="S27358" s="35"/>
      <c r="T27358" s="147"/>
    </row>
    <row r="27359">
      <c r="A27359" s="147"/>
      <c r="B27359" s="64"/>
      <c r="C27359" s="147" t="s">
        <v>217</v>
      </c>
      <c r="E27359" s="161"/>
      <c r="F27359" s="162"/>
      <c r="G27359" s="147"/>
      <c r="H27359" s="146"/>
      <c r="J27359" s="146"/>
      <c r="L27359" s="150"/>
      <c r="N27359" s="163"/>
      <c r="O27359" s="146"/>
      <c r="P27359" s="146"/>
      <c r="Q27359" s="146"/>
      <c r="R27359" s="34"/>
      <c r="S27359" s="35"/>
      <c r="T27359" s="147"/>
    </row>
    <row r="27360">
      <c r="A27360" s="147"/>
      <c r="B27360" s="64"/>
      <c r="C27360" s="147" t="s">
        <v>217</v>
      </c>
      <c r="E27360" s="161"/>
      <c r="F27360" s="162"/>
      <c r="G27360" s="147"/>
      <c r="H27360" s="146"/>
      <c r="J27360" s="146"/>
      <c r="L27360" s="150"/>
      <c r="N27360" s="163"/>
      <c r="O27360" s="146"/>
      <c r="P27360" s="146"/>
      <c r="Q27360" s="146"/>
      <c r="R27360" s="34"/>
      <c r="S27360" s="35"/>
      <c r="T27360" s="147"/>
    </row>
    <row r="27361">
      <c r="A27361" s="147"/>
      <c r="B27361" s="64"/>
      <c r="C27361" s="147" t="s">
        <v>217</v>
      </c>
      <c r="E27361" s="161"/>
      <c r="F27361" s="162"/>
      <c r="G27361" s="147"/>
      <c r="H27361" s="146"/>
      <c r="J27361" s="146"/>
      <c r="L27361" s="150"/>
      <c r="N27361" s="163"/>
      <c r="O27361" s="146"/>
      <c r="P27361" s="146"/>
      <c r="Q27361" s="146"/>
      <c r="R27361" s="34"/>
      <c r="S27361" s="35"/>
      <c r="T27361" s="147"/>
    </row>
    <row r="27362">
      <c r="A27362" s="147"/>
      <c r="B27362" s="64"/>
      <c r="C27362" s="147" t="s">
        <v>217</v>
      </c>
      <c r="E27362" s="161"/>
      <c r="F27362" s="162"/>
      <c r="G27362" s="147"/>
      <c r="H27362" s="146"/>
      <c r="J27362" s="146"/>
      <c r="L27362" s="150"/>
      <c r="N27362" s="163"/>
      <c r="O27362" s="146"/>
      <c r="P27362" s="146"/>
      <c r="Q27362" s="146"/>
      <c r="R27362" s="34"/>
      <c r="S27362" s="35"/>
      <c r="T27362" s="147"/>
    </row>
    <row r="27363">
      <c r="A27363" s="147"/>
      <c r="B27363" s="64"/>
      <c r="C27363" s="147" t="s">
        <v>217</v>
      </c>
      <c r="E27363" s="161"/>
      <c r="F27363" s="162"/>
      <c r="G27363" s="147"/>
      <c r="H27363" s="146"/>
      <c r="J27363" s="146"/>
      <c r="L27363" s="150"/>
      <c r="N27363" s="163"/>
      <c r="O27363" s="146"/>
      <c r="P27363" s="146"/>
      <c r="Q27363" s="146"/>
      <c r="R27363" s="34"/>
      <c r="S27363" s="35"/>
      <c r="T27363" s="147"/>
    </row>
    <row r="27364">
      <c r="A27364" s="147"/>
      <c r="B27364" s="64"/>
      <c r="C27364" s="147" t="s">
        <v>217</v>
      </c>
      <c r="E27364" s="161"/>
      <c r="F27364" s="162"/>
      <c r="G27364" s="147"/>
      <c r="H27364" s="146"/>
      <c r="J27364" s="146"/>
      <c r="L27364" s="150"/>
      <c r="N27364" s="163"/>
      <c r="O27364" s="146"/>
      <c r="P27364" s="146"/>
      <c r="Q27364" s="146"/>
      <c r="R27364" s="34"/>
      <c r="S27364" s="35"/>
      <c r="T27364" s="147"/>
    </row>
    <row r="27365">
      <c r="A27365" s="147"/>
      <c r="B27365" s="64"/>
      <c r="C27365" s="147" t="s">
        <v>217</v>
      </c>
      <c r="E27365" s="161"/>
      <c r="F27365" s="162"/>
      <c r="G27365" s="147"/>
      <c r="H27365" s="146"/>
      <c r="J27365" s="146"/>
      <c r="L27365" s="150"/>
      <c r="N27365" s="163"/>
      <c r="O27365" s="146"/>
      <c r="P27365" s="146"/>
      <c r="Q27365" s="146"/>
      <c r="R27365" s="34"/>
      <c r="S27365" s="35"/>
      <c r="T27365" s="147"/>
    </row>
    <row r="27366">
      <c r="A27366" s="147"/>
      <c r="B27366" s="64"/>
      <c r="C27366" s="147" t="s">
        <v>217</v>
      </c>
      <c r="E27366" s="161"/>
      <c r="F27366" s="162"/>
      <c r="G27366" s="147"/>
      <c r="H27366" s="146"/>
      <c r="J27366" s="146"/>
      <c r="L27366" s="150"/>
      <c r="N27366" s="163"/>
      <c r="O27366" s="146"/>
      <c r="P27366" s="146"/>
      <c r="Q27366" s="146"/>
      <c r="R27366" s="34"/>
      <c r="S27366" s="35"/>
      <c r="T27366" s="147"/>
    </row>
    <row r="27367">
      <c r="A27367" s="147"/>
      <c r="B27367" s="64"/>
      <c r="C27367" s="147" t="s">
        <v>217</v>
      </c>
      <c r="E27367" s="161"/>
      <c r="F27367" s="162"/>
      <c r="G27367" s="147"/>
      <c r="H27367" s="146"/>
      <c r="J27367" s="146"/>
      <c r="L27367" s="150"/>
      <c r="N27367" s="163"/>
      <c r="O27367" s="146"/>
      <c r="P27367" s="146"/>
      <c r="Q27367" s="146"/>
      <c r="R27367" s="34"/>
      <c r="S27367" s="35"/>
      <c r="T27367" s="147"/>
    </row>
    <row r="27368">
      <c r="A27368" s="147"/>
      <c r="B27368" s="64"/>
      <c r="C27368" s="147" t="s">
        <v>217</v>
      </c>
      <c r="E27368" s="161"/>
      <c r="F27368" s="162"/>
      <c r="G27368" s="147"/>
      <c r="H27368" s="146"/>
      <c r="J27368" s="146"/>
      <c r="L27368" s="150"/>
      <c r="N27368" s="163"/>
      <c r="O27368" s="146"/>
      <c r="P27368" s="146"/>
      <c r="Q27368" s="146"/>
      <c r="R27368" s="34"/>
      <c r="S27368" s="35"/>
      <c r="T27368" s="147"/>
    </row>
    <row r="27369">
      <c r="A27369" s="147"/>
      <c r="B27369" s="64"/>
      <c r="C27369" s="147" t="s">
        <v>217</v>
      </c>
      <c r="E27369" s="161"/>
      <c r="F27369" s="162"/>
      <c r="G27369" s="147"/>
      <c r="H27369" s="146"/>
      <c r="J27369" s="146"/>
      <c r="L27369" s="150"/>
      <c r="N27369" s="163"/>
      <c r="O27369" s="146"/>
      <c r="P27369" s="146"/>
      <c r="Q27369" s="146"/>
      <c r="R27369" s="34"/>
      <c r="S27369" s="35"/>
      <c r="T27369" s="147"/>
    </row>
    <row r="27370">
      <c r="A27370" s="147"/>
      <c r="B27370" s="64"/>
      <c r="C27370" s="147" t="s">
        <v>217</v>
      </c>
      <c r="E27370" s="161"/>
      <c r="F27370" s="162"/>
      <c r="G27370" s="147"/>
      <c r="H27370" s="146"/>
      <c r="J27370" s="146"/>
      <c r="L27370" s="150"/>
      <c r="N27370" s="163"/>
      <c r="O27370" s="146"/>
      <c r="P27370" s="146"/>
      <c r="Q27370" s="146"/>
      <c r="R27370" s="34"/>
      <c r="S27370" s="35"/>
      <c r="T27370" s="147"/>
    </row>
    <row r="27371">
      <c r="A27371" s="147"/>
      <c r="B27371" s="64"/>
      <c r="C27371" s="147" t="s">
        <v>217</v>
      </c>
      <c r="E27371" s="161"/>
      <c r="F27371" s="162"/>
      <c r="G27371" s="147"/>
      <c r="H27371" s="146"/>
      <c r="J27371" s="146"/>
      <c r="L27371" s="150"/>
      <c r="N27371" s="163"/>
      <c r="O27371" s="146"/>
      <c r="P27371" s="146"/>
      <c r="Q27371" s="146"/>
      <c r="R27371" s="34"/>
      <c r="S27371" s="35"/>
      <c r="T27371" s="147"/>
    </row>
    <row r="27372">
      <c r="A27372" s="147"/>
      <c r="B27372" s="64"/>
      <c r="C27372" s="147" t="s">
        <v>217</v>
      </c>
      <c r="E27372" s="161"/>
      <c r="F27372" s="162"/>
      <c r="G27372" s="147"/>
      <c r="H27372" s="146"/>
      <c r="J27372" s="146"/>
      <c r="L27372" s="150"/>
      <c r="N27372" s="163"/>
      <c r="O27372" s="146"/>
      <c r="P27372" s="146"/>
      <c r="Q27372" s="146"/>
      <c r="R27372" s="34"/>
      <c r="S27372" s="35"/>
      <c r="T27372" s="147"/>
    </row>
    <row r="27373">
      <c r="A27373" s="147"/>
      <c r="B27373" s="64"/>
      <c r="C27373" s="147" t="s">
        <v>217</v>
      </c>
      <c r="E27373" s="161"/>
      <c r="F27373" s="162"/>
      <c r="G27373" s="147"/>
      <c r="H27373" s="146"/>
      <c r="J27373" s="146"/>
      <c r="L27373" s="150"/>
      <c r="N27373" s="163"/>
      <c r="O27373" s="146"/>
      <c r="P27373" s="146"/>
      <c r="Q27373" s="146"/>
      <c r="R27373" s="34"/>
      <c r="S27373" s="35"/>
      <c r="T27373" s="147"/>
    </row>
    <row r="27374">
      <c r="A27374" s="147"/>
      <c r="B27374" s="64"/>
      <c r="C27374" s="147" t="s">
        <v>217</v>
      </c>
      <c r="E27374" s="161"/>
      <c r="F27374" s="162"/>
      <c r="G27374" s="147"/>
      <c r="H27374" s="146"/>
      <c r="J27374" s="146"/>
      <c r="L27374" s="150"/>
      <c r="N27374" s="163"/>
      <c r="O27374" s="146"/>
      <c r="P27374" s="146"/>
      <c r="Q27374" s="146"/>
      <c r="R27374" s="34"/>
      <c r="S27374" s="35"/>
      <c r="T27374" s="147"/>
    </row>
    <row r="27375">
      <c r="A27375" s="147"/>
      <c r="B27375" s="64"/>
      <c r="C27375" s="147" t="s">
        <v>217</v>
      </c>
      <c r="E27375" s="161"/>
      <c r="F27375" s="162"/>
      <c r="G27375" s="147"/>
      <c r="H27375" s="146"/>
      <c r="J27375" s="146"/>
      <c r="L27375" s="150"/>
      <c r="N27375" s="163"/>
      <c r="O27375" s="146"/>
      <c r="P27375" s="146"/>
      <c r="Q27375" s="146"/>
      <c r="R27375" s="34"/>
      <c r="S27375" s="35"/>
      <c r="T27375" s="147"/>
    </row>
    <row r="27376">
      <c r="A27376" s="147"/>
      <c r="B27376" s="64"/>
      <c r="C27376" s="147" t="s">
        <v>217</v>
      </c>
      <c r="E27376" s="161"/>
      <c r="F27376" s="162"/>
      <c r="G27376" s="147"/>
      <c r="H27376" s="146"/>
      <c r="J27376" s="146"/>
      <c r="L27376" s="150"/>
      <c r="N27376" s="163"/>
      <c r="O27376" s="146"/>
      <c r="P27376" s="146"/>
      <c r="Q27376" s="146"/>
      <c r="R27376" s="34"/>
      <c r="S27376" s="35"/>
      <c r="T27376" s="147"/>
    </row>
    <row r="27377">
      <c r="A27377" s="147"/>
      <c r="B27377" s="64"/>
      <c r="C27377" s="147" t="s">
        <v>217</v>
      </c>
      <c r="E27377" s="161"/>
      <c r="F27377" s="162"/>
      <c r="G27377" s="147"/>
      <c r="H27377" s="146"/>
      <c r="J27377" s="146"/>
      <c r="L27377" s="150"/>
      <c r="N27377" s="163"/>
      <c r="O27377" s="146"/>
      <c r="P27377" s="146"/>
      <c r="Q27377" s="146"/>
      <c r="R27377" s="34"/>
      <c r="S27377" s="35"/>
      <c r="T27377" s="147"/>
    </row>
    <row r="27378">
      <c r="A27378" s="147"/>
      <c r="B27378" s="64"/>
      <c r="C27378" s="147" t="s">
        <v>217</v>
      </c>
      <c r="E27378" s="161"/>
      <c r="F27378" s="162"/>
      <c r="G27378" s="147"/>
      <c r="H27378" s="146"/>
      <c r="J27378" s="146"/>
      <c r="L27378" s="150"/>
      <c r="N27378" s="163"/>
      <c r="O27378" s="146"/>
      <c r="P27378" s="146"/>
      <c r="Q27378" s="146"/>
      <c r="R27378" s="34"/>
      <c r="S27378" s="35"/>
      <c r="T27378" s="147"/>
    </row>
    <row r="27379">
      <c r="A27379" s="147"/>
      <c r="B27379" s="64"/>
      <c r="C27379" s="147" t="s">
        <v>217</v>
      </c>
      <c r="E27379" s="161"/>
      <c r="F27379" s="162"/>
      <c r="G27379" s="147"/>
      <c r="H27379" s="146"/>
      <c r="J27379" s="146"/>
      <c r="L27379" s="150"/>
      <c r="N27379" s="163"/>
      <c r="O27379" s="146"/>
      <c r="P27379" s="146"/>
      <c r="Q27379" s="146"/>
      <c r="R27379" s="34"/>
      <c r="S27379" s="35"/>
      <c r="T27379" s="147"/>
    </row>
    <row r="27380">
      <c r="A27380" s="147"/>
      <c r="B27380" s="64"/>
      <c r="C27380" s="147" t="s">
        <v>217</v>
      </c>
      <c r="E27380" s="161"/>
      <c r="F27380" s="162"/>
      <c r="G27380" s="147"/>
      <c r="H27380" s="146"/>
      <c r="J27380" s="146"/>
      <c r="L27380" s="150"/>
      <c r="N27380" s="163"/>
      <c r="O27380" s="146"/>
      <c r="P27380" s="146"/>
      <c r="Q27380" s="146"/>
      <c r="R27380" s="34"/>
      <c r="S27380" s="35"/>
      <c r="T27380" s="147"/>
    </row>
    <row r="27381">
      <c r="A27381" s="147"/>
      <c r="B27381" s="64"/>
      <c r="C27381" s="147" t="s">
        <v>217</v>
      </c>
      <c r="E27381" s="161"/>
      <c r="F27381" s="162"/>
      <c r="G27381" s="147"/>
      <c r="H27381" s="146"/>
      <c r="J27381" s="146"/>
      <c r="L27381" s="150"/>
      <c r="N27381" s="163"/>
      <c r="O27381" s="146"/>
      <c r="P27381" s="146"/>
      <c r="Q27381" s="146"/>
      <c r="R27381" s="34"/>
      <c r="S27381" s="35"/>
      <c r="T27381" s="147"/>
    </row>
    <row r="27382">
      <c r="A27382" s="147"/>
      <c r="B27382" s="64"/>
      <c r="C27382" s="147" t="s">
        <v>217</v>
      </c>
      <c r="E27382" s="161"/>
      <c r="F27382" s="162"/>
      <c r="G27382" s="147"/>
      <c r="H27382" s="146"/>
      <c r="J27382" s="146"/>
      <c r="L27382" s="150"/>
      <c r="N27382" s="163"/>
      <c r="O27382" s="146"/>
      <c r="P27382" s="146"/>
      <c r="Q27382" s="146"/>
      <c r="R27382" s="34"/>
      <c r="S27382" s="35"/>
      <c r="T27382" s="147"/>
    </row>
    <row r="27383">
      <c r="A27383" s="147"/>
      <c r="B27383" s="64"/>
      <c r="C27383" s="147" t="s">
        <v>217</v>
      </c>
      <c r="E27383" s="161"/>
      <c r="F27383" s="162"/>
      <c r="G27383" s="147"/>
      <c r="H27383" s="146"/>
      <c r="J27383" s="146"/>
      <c r="L27383" s="150"/>
      <c r="N27383" s="163"/>
      <c r="O27383" s="146"/>
      <c r="P27383" s="146"/>
      <c r="Q27383" s="146"/>
      <c r="R27383" s="34"/>
      <c r="S27383" s="35"/>
      <c r="T27383" s="147"/>
    </row>
    <row r="27384">
      <c r="A27384" s="147"/>
      <c r="B27384" s="64"/>
      <c r="C27384" s="147" t="s">
        <v>217</v>
      </c>
      <c r="E27384" s="161"/>
      <c r="F27384" s="162"/>
      <c r="G27384" s="147"/>
      <c r="H27384" s="146"/>
      <c r="J27384" s="146"/>
      <c r="L27384" s="150"/>
      <c r="N27384" s="163"/>
      <c r="O27384" s="146"/>
      <c r="P27384" s="146"/>
      <c r="Q27384" s="146"/>
      <c r="R27384" s="34"/>
      <c r="S27384" s="35"/>
      <c r="T27384" s="147"/>
    </row>
    <row r="27385">
      <c r="A27385" s="147"/>
      <c r="B27385" s="64"/>
      <c r="C27385" s="147" t="s">
        <v>217</v>
      </c>
      <c r="E27385" s="161"/>
      <c r="F27385" s="162"/>
      <c r="G27385" s="147"/>
      <c r="H27385" s="146"/>
      <c r="J27385" s="146"/>
      <c r="L27385" s="150"/>
      <c r="N27385" s="163"/>
      <c r="O27385" s="146"/>
      <c r="P27385" s="146"/>
      <c r="Q27385" s="146"/>
      <c r="R27385" s="34"/>
      <c r="S27385" s="35"/>
      <c r="T27385" s="147"/>
    </row>
    <row r="27386">
      <c r="A27386" s="147"/>
      <c r="B27386" s="64"/>
      <c r="C27386" s="147" t="s">
        <v>217</v>
      </c>
      <c r="E27386" s="161"/>
      <c r="F27386" s="162"/>
      <c r="G27386" s="147"/>
      <c r="H27386" s="146"/>
      <c r="J27386" s="146"/>
      <c r="L27386" s="150"/>
      <c r="N27386" s="163"/>
      <c r="O27386" s="146"/>
      <c r="P27386" s="146"/>
      <c r="Q27386" s="146"/>
      <c r="R27386" s="34"/>
      <c r="S27386" s="35"/>
      <c r="T27386" s="147"/>
    </row>
    <row r="27387">
      <c r="A27387" s="147"/>
      <c r="B27387" s="64"/>
      <c r="C27387" s="147" t="s">
        <v>217</v>
      </c>
      <c r="E27387" s="161"/>
      <c r="F27387" s="162"/>
      <c r="G27387" s="147"/>
      <c r="H27387" s="146"/>
      <c r="J27387" s="146"/>
      <c r="L27387" s="150"/>
      <c r="N27387" s="163"/>
      <c r="O27387" s="146"/>
      <c r="P27387" s="146"/>
      <c r="Q27387" s="146"/>
      <c r="R27387" s="34"/>
      <c r="S27387" s="35"/>
      <c r="T27387" s="147"/>
    </row>
    <row r="27388">
      <c r="A27388" s="147"/>
      <c r="B27388" s="64"/>
      <c r="C27388" s="147" t="s">
        <v>217</v>
      </c>
      <c r="E27388" s="161"/>
      <c r="F27388" s="162"/>
      <c r="G27388" s="147"/>
      <c r="H27388" s="146"/>
      <c r="J27388" s="146"/>
      <c r="L27388" s="150"/>
      <c r="N27388" s="163"/>
      <c r="O27388" s="146"/>
      <c r="P27388" s="146"/>
      <c r="Q27388" s="146"/>
      <c r="R27388" s="34"/>
      <c r="S27388" s="35"/>
      <c r="T27388" s="147"/>
    </row>
    <row r="27389">
      <c r="A27389" s="147"/>
      <c r="B27389" s="64"/>
      <c r="C27389" s="147" t="s">
        <v>217</v>
      </c>
      <c r="E27389" s="161"/>
      <c r="F27389" s="162"/>
      <c r="G27389" s="147"/>
      <c r="H27389" s="146"/>
      <c r="J27389" s="146"/>
      <c r="L27389" s="150"/>
      <c r="N27389" s="163"/>
      <c r="O27389" s="146"/>
      <c r="P27389" s="146"/>
      <c r="Q27389" s="146"/>
      <c r="R27389" s="34"/>
      <c r="S27389" s="35"/>
      <c r="T27389" s="147"/>
    </row>
    <row r="27390">
      <c r="A27390" s="147"/>
      <c r="B27390" s="64"/>
      <c r="C27390" s="147" t="s">
        <v>217</v>
      </c>
      <c r="E27390" s="161"/>
      <c r="F27390" s="162"/>
      <c r="G27390" s="147"/>
      <c r="H27390" s="146"/>
      <c r="J27390" s="146"/>
      <c r="L27390" s="150"/>
      <c r="N27390" s="163"/>
      <c r="O27390" s="146"/>
      <c r="P27390" s="146"/>
      <c r="Q27390" s="146"/>
      <c r="R27390" s="34"/>
      <c r="S27390" s="35"/>
      <c r="T27390" s="147"/>
    </row>
    <row r="27391">
      <c r="A27391" s="147"/>
      <c r="B27391" s="64"/>
      <c r="C27391" s="147" t="s">
        <v>217</v>
      </c>
      <c r="E27391" s="161"/>
      <c r="F27391" s="162"/>
      <c r="G27391" s="147"/>
      <c r="H27391" s="146"/>
      <c r="J27391" s="146"/>
      <c r="L27391" s="150"/>
      <c r="N27391" s="163"/>
      <c r="O27391" s="146"/>
      <c r="P27391" s="146"/>
      <c r="Q27391" s="146"/>
      <c r="R27391" s="34"/>
      <c r="S27391" s="35"/>
      <c r="T27391" s="147"/>
    </row>
    <row r="27392">
      <c r="A27392" s="147"/>
      <c r="B27392" s="64"/>
      <c r="C27392" s="147" t="s">
        <v>217</v>
      </c>
      <c r="E27392" s="161"/>
      <c r="F27392" s="162"/>
      <c r="G27392" s="147"/>
      <c r="H27392" s="146"/>
      <c r="J27392" s="146"/>
      <c r="L27392" s="150"/>
      <c r="N27392" s="163"/>
      <c r="O27392" s="146"/>
      <c r="P27392" s="146"/>
      <c r="Q27392" s="146"/>
      <c r="R27392" s="34"/>
      <c r="S27392" s="35"/>
      <c r="T27392" s="147"/>
    </row>
    <row r="27393">
      <c r="A27393" s="147"/>
      <c r="B27393" s="64"/>
      <c r="C27393" s="147" t="s">
        <v>217</v>
      </c>
      <c r="E27393" s="161"/>
      <c r="F27393" s="162"/>
      <c r="G27393" s="147"/>
      <c r="H27393" s="146"/>
      <c r="J27393" s="146"/>
      <c r="L27393" s="150"/>
      <c r="N27393" s="163"/>
      <c r="O27393" s="146"/>
      <c r="P27393" s="146"/>
      <c r="Q27393" s="146"/>
      <c r="R27393" s="34"/>
      <c r="S27393" s="35"/>
      <c r="T27393" s="147"/>
    </row>
    <row r="27394">
      <c r="A27394" s="147"/>
      <c r="B27394" s="64"/>
      <c r="C27394" s="147" t="s">
        <v>217</v>
      </c>
      <c r="E27394" s="161"/>
      <c r="F27394" s="162"/>
      <c r="G27394" s="147"/>
      <c r="H27394" s="146"/>
      <c r="J27394" s="146"/>
      <c r="L27394" s="150"/>
      <c r="N27394" s="163"/>
      <c r="O27394" s="146"/>
      <c r="P27394" s="146"/>
      <c r="Q27394" s="146"/>
      <c r="R27394" s="34"/>
      <c r="S27394" s="35"/>
      <c r="T27394" s="147"/>
    </row>
    <row r="27395">
      <c r="A27395" s="147"/>
      <c r="B27395" s="64"/>
      <c r="C27395" s="147" t="s">
        <v>217</v>
      </c>
      <c r="E27395" s="161"/>
      <c r="F27395" s="162"/>
      <c r="G27395" s="147"/>
      <c r="H27395" s="146"/>
      <c r="J27395" s="146"/>
      <c r="L27395" s="150"/>
      <c r="N27395" s="163"/>
      <c r="O27395" s="146"/>
      <c r="P27395" s="146"/>
      <c r="Q27395" s="146"/>
      <c r="R27395" s="34"/>
      <c r="S27395" s="35"/>
      <c r="T27395" s="147"/>
    </row>
    <row r="27396">
      <c r="A27396" s="147"/>
      <c r="B27396" s="64"/>
      <c r="C27396" s="147" t="s">
        <v>217</v>
      </c>
      <c r="E27396" s="161"/>
      <c r="F27396" s="162"/>
      <c r="G27396" s="147"/>
      <c r="H27396" s="146"/>
      <c r="J27396" s="146"/>
      <c r="L27396" s="150"/>
      <c r="N27396" s="163"/>
      <c r="O27396" s="146"/>
      <c r="P27396" s="146"/>
      <c r="Q27396" s="146"/>
      <c r="R27396" s="34"/>
      <c r="S27396" s="35"/>
      <c r="T27396" s="147"/>
    </row>
    <row r="27397">
      <c r="A27397" s="147"/>
      <c r="B27397" s="64"/>
      <c r="C27397" s="147" t="s">
        <v>217</v>
      </c>
      <c r="E27397" s="161"/>
      <c r="F27397" s="162"/>
      <c r="G27397" s="147"/>
      <c r="H27397" s="146"/>
      <c r="J27397" s="146"/>
      <c r="L27397" s="150"/>
      <c r="N27397" s="163"/>
      <c r="O27397" s="146"/>
      <c r="P27397" s="146"/>
      <c r="Q27397" s="146"/>
      <c r="R27397" s="34"/>
      <c r="S27397" s="35"/>
      <c r="T27397" s="147"/>
    </row>
    <row r="27398">
      <c r="A27398" s="147"/>
      <c r="B27398" s="64"/>
      <c r="C27398" s="147" t="s">
        <v>217</v>
      </c>
      <c r="E27398" s="161"/>
      <c r="F27398" s="162"/>
      <c r="G27398" s="147"/>
      <c r="H27398" s="146"/>
      <c r="J27398" s="146"/>
      <c r="L27398" s="150"/>
      <c r="N27398" s="163"/>
      <c r="O27398" s="146"/>
      <c r="P27398" s="146"/>
      <c r="Q27398" s="146"/>
      <c r="R27398" s="34"/>
      <c r="S27398" s="35"/>
      <c r="T27398" s="147"/>
    </row>
    <row r="27399">
      <c r="A27399" s="147"/>
      <c r="B27399" s="64"/>
      <c r="C27399" s="147" t="s">
        <v>217</v>
      </c>
      <c r="E27399" s="161"/>
      <c r="F27399" s="162"/>
      <c r="G27399" s="147"/>
      <c r="H27399" s="146"/>
      <c r="J27399" s="146"/>
      <c r="L27399" s="150"/>
      <c r="N27399" s="163"/>
      <c r="O27399" s="146"/>
      <c r="P27399" s="146"/>
      <c r="Q27399" s="146"/>
      <c r="R27399" s="34"/>
      <c r="S27399" s="35"/>
      <c r="T27399" s="147"/>
    </row>
    <row r="27400">
      <c r="A27400" s="147"/>
      <c r="B27400" s="64"/>
      <c r="C27400" s="147" t="s">
        <v>217</v>
      </c>
      <c r="E27400" s="161"/>
      <c r="F27400" s="162"/>
      <c r="G27400" s="147"/>
      <c r="H27400" s="146"/>
      <c r="J27400" s="146"/>
      <c r="L27400" s="150"/>
      <c r="N27400" s="163"/>
      <c r="O27400" s="146"/>
      <c r="P27400" s="146"/>
      <c r="Q27400" s="146"/>
      <c r="R27400" s="34"/>
      <c r="S27400" s="35"/>
      <c r="T27400" s="147"/>
    </row>
    <row r="27401">
      <c r="A27401" s="147"/>
      <c r="B27401" s="64"/>
      <c r="C27401" s="147" t="s">
        <v>217</v>
      </c>
      <c r="E27401" s="161"/>
      <c r="F27401" s="162"/>
      <c r="G27401" s="147"/>
      <c r="H27401" s="146"/>
      <c r="J27401" s="146"/>
      <c r="L27401" s="150"/>
      <c r="N27401" s="163"/>
      <c r="O27401" s="146"/>
      <c r="P27401" s="146"/>
      <c r="Q27401" s="146"/>
      <c r="R27401" s="34"/>
      <c r="S27401" s="35"/>
      <c r="T27401" s="147"/>
    </row>
    <row r="27402">
      <c r="A27402" s="147"/>
      <c r="B27402" s="64"/>
      <c r="C27402" s="147" t="s">
        <v>217</v>
      </c>
      <c r="E27402" s="161"/>
      <c r="F27402" s="162"/>
      <c r="G27402" s="147"/>
      <c r="H27402" s="146"/>
      <c r="J27402" s="146"/>
      <c r="L27402" s="150"/>
      <c r="N27402" s="163"/>
      <c r="O27402" s="146"/>
      <c r="P27402" s="146"/>
      <c r="Q27402" s="146"/>
      <c r="R27402" s="34"/>
      <c r="S27402" s="35"/>
      <c r="T27402" s="147"/>
    </row>
    <row r="27403">
      <c r="A27403" s="147"/>
      <c r="B27403" s="64"/>
      <c r="C27403" s="147" t="s">
        <v>217</v>
      </c>
      <c r="E27403" s="161"/>
      <c r="F27403" s="162"/>
      <c r="G27403" s="147"/>
      <c r="H27403" s="146"/>
      <c r="J27403" s="146"/>
      <c r="L27403" s="150"/>
      <c r="N27403" s="163"/>
      <c r="O27403" s="146"/>
      <c r="P27403" s="146"/>
      <c r="Q27403" s="146"/>
      <c r="R27403" s="34"/>
      <c r="S27403" s="35"/>
      <c r="T27403" s="147"/>
    </row>
    <row r="27404">
      <c r="A27404" s="147"/>
      <c r="B27404" s="64"/>
      <c r="C27404" s="147" t="s">
        <v>217</v>
      </c>
      <c r="E27404" s="161"/>
      <c r="F27404" s="162"/>
      <c r="G27404" s="147"/>
      <c r="H27404" s="146"/>
      <c r="J27404" s="146"/>
      <c r="L27404" s="150"/>
      <c r="N27404" s="163"/>
      <c r="O27404" s="146"/>
      <c r="P27404" s="146"/>
      <c r="Q27404" s="146"/>
      <c r="R27404" s="34"/>
      <c r="S27404" s="35"/>
      <c r="T27404" s="147"/>
    </row>
    <row r="27405">
      <c r="A27405" s="147"/>
      <c r="B27405" s="64"/>
      <c r="C27405" s="147" t="s">
        <v>217</v>
      </c>
      <c r="E27405" s="161"/>
      <c r="F27405" s="162"/>
      <c r="G27405" s="147"/>
      <c r="H27405" s="146"/>
      <c r="J27405" s="146"/>
      <c r="L27405" s="150"/>
      <c r="N27405" s="163"/>
      <c r="O27405" s="146"/>
      <c r="P27405" s="146"/>
      <c r="Q27405" s="146"/>
      <c r="R27405" s="34"/>
      <c r="S27405" s="35"/>
      <c r="T27405" s="147"/>
    </row>
    <row r="27406">
      <c r="A27406" s="147"/>
      <c r="B27406" s="64"/>
      <c r="C27406" s="147" t="s">
        <v>217</v>
      </c>
      <c r="E27406" s="161"/>
      <c r="F27406" s="162"/>
      <c r="G27406" s="147"/>
      <c r="H27406" s="146"/>
      <c r="J27406" s="146"/>
      <c r="L27406" s="150"/>
      <c r="N27406" s="163"/>
      <c r="O27406" s="146"/>
      <c r="P27406" s="146"/>
      <c r="Q27406" s="146"/>
      <c r="R27406" s="34"/>
      <c r="S27406" s="35"/>
      <c r="T27406" s="147"/>
    </row>
    <row r="27407">
      <c r="A27407" s="147"/>
      <c r="B27407" s="64"/>
      <c r="C27407" s="147" t="s">
        <v>217</v>
      </c>
      <c r="E27407" s="161"/>
      <c r="F27407" s="162"/>
      <c r="G27407" s="147"/>
      <c r="H27407" s="146"/>
      <c r="J27407" s="146"/>
      <c r="L27407" s="150"/>
      <c r="N27407" s="163"/>
      <c r="O27407" s="146"/>
      <c r="P27407" s="146"/>
      <c r="Q27407" s="146"/>
      <c r="R27407" s="34"/>
      <c r="S27407" s="35"/>
      <c r="T27407" s="147"/>
    </row>
    <row r="27408">
      <c r="A27408" s="147"/>
      <c r="B27408" s="64"/>
      <c r="C27408" s="147" t="s">
        <v>217</v>
      </c>
      <c r="E27408" s="161"/>
      <c r="F27408" s="162"/>
      <c r="G27408" s="147"/>
      <c r="H27408" s="146"/>
      <c r="J27408" s="146"/>
      <c r="L27408" s="150"/>
      <c r="N27408" s="163"/>
      <c r="O27408" s="146"/>
      <c r="P27408" s="146"/>
      <c r="Q27408" s="146"/>
      <c r="R27408" s="34"/>
      <c r="S27408" s="35"/>
      <c r="T27408" s="147"/>
    </row>
    <row r="27409">
      <c r="A27409" s="147"/>
      <c r="B27409" s="64"/>
      <c r="C27409" s="147" t="s">
        <v>217</v>
      </c>
      <c r="E27409" s="161"/>
      <c r="F27409" s="162"/>
      <c r="G27409" s="147"/>
      <c r="H27409" s="146"/>
      <c r="J27409" s="146"/>
      <c r="L27409" s="150"/>
      <c r="N27409" s="163"/>
      <c r="O27409" s="146"/>
      <c r="P27409" s="146"/>
      <c r="Q27409" s="146"/>
      <c r="R27409" s="34"/>
      <c r="S27409" s="35"/>
      <c r="T27409" s="147"/>
    </row>
    <row r="27410">
      <c r="A27410" s="147"/>
      <c r="B27410" s="64"/>
      <c r="C27410" s="147" t="s">
        <v>217</v>
      </c>
      <c r="E27410" s="161"/>
      <c r="F27410" s="162"/>
      <c r="G27410" s="147"/>
      <c r="H27410" s="146"/>
      <c r="J27410" s="146"/>
      <c r="L27410" s="150"/>
      <c r="N27410" s="163"/>
      <c r="O27410" s="146"/>
      <c r="P27410" s="146"/>
      <c r="Q27410" s="146"/>
      <c r="R27410" s="34"/>
      <c r="S27410" s="35"/>
      <c r="T27410" s="147"/>
    </row>
    <row r="27411">
      <c r="A27411" s="147"/>
      <c r="B27411" s="64"/>
      <c r="C27411" s="147" t="s">
        <v>217</v>
      </c>
      <c r="E27411" s="161"/>
      <c r="F27411" s="162"/>
      <c r="G27411" s="147"/>
      <c r="H27411" s="146"/>
      <c r="J27411" s="146"/>
      <c r="L27411" s="150"/>
      <c r="N27411" s="163"/>
      <c r="O27411" s="146"/>
      <c r="P27411" s="146"/>
      <c r="Q27411" s="146"/>
      <c r="R27411" s="34"/>
      <c r="S27411" s="35"/>
      <c r="T27411" s="147"/>
    </row>
    <row r="27412">
      <c r="A27412" s="147"/>
      <c r="B27412" s="64"/>
      <c r="C27412" s="147" t="s">
        <v>217</v>
      </c>
      <c r="E27412" s="161"/>
      <c r="F27412" s="162"/>
      <c r="G27412" s="147"/>
      <c r="H27412" s="146"/>
      <c r="J27412" s="146"/>
      <c r="L27412" s="150"/>
      <c r="N27412" s="163"/>
      <c r="O27412" s="146"/>
      <c r="P27412" s="146"/>
      <c r="Q27412" s="146"/>
      <c r="R27412" s="34"/>
      <c r="S27412" s="35"/>
      <c r="T27412" s="147"/>
    </row>
    <row r="27413">
      <c r="A27413" s="147"/>
      <c r="B27413" s="64"/>
      <c r="C27413" s="147" t="s">
        <v>217</v>
      </c>
      <c r="E27413" s="161"/>
      <c r="F27413" s="162"/>
      <c r="G27413" s="147"/>
      <c r="H27413" s="146"/>
      <c r="J27413" s="146"/>
      <c r="L27413" s="150"/>
      <c r="N27413" s="163"/>
      <c r="O27413" s="146"/>
      <c r="P27413" s="146"/>
      <c r="Q27413" s="146"/>
      <c r="R27413" s="34"/>
      <c r="S27413" s="35"/>
      <c r="T27413" s="147"/>
    </row>
    <row r="27414">
      <c r="A27414" s="147"/>
      <c r="B27414" s="64"/>
      <c r="C27414" s="147" t="s">
        <v>217</v>
      </c>
      <c r="E27414" s="161"/>
      <c r="F27414" s="162"/>
      <c r="G27414" s="147"/>
      <c r="H27414" s="146"/>
      <c r="J27414" s="146"/>
      <c r="L27414" s="150"/>
      <c r="N27414" s="163"/>
      <c r="O27414" s="146"/>
      <c r="P27414" s="146"/>
      <c r="Q27414" s="146"/>
      <c r="R27414" s="34"/>
      <c r="S27414" s="35"/>
      <c r="T27414" s="147"/>
    </row>
    <row r="27415">
      <c r="A27415" s="147"/>
      <c r="B27415" s="64"/>
      <c r="C27415" s="147" t="s">
        <v>217</v>
      </c>
      <c r="E27415" s="161"/>
      <c r="F27415" s="162"/>
      <c r="G27415" s="147"/>
      <c r="H27415" s="146"/>
      <c r="J27415" s="146"/>
      <c r="L27415" s="150"/>
      <c r="N27415" s="163"/>
      <c r="O27415" s="146"/>
      <c r="P27415" s="146"/>
      <c r="Q27415" s="146"/>
      <c r="R27415" s="34"/>
      <c r="S27415" s="35"/>
      <c r="T27415" s="147"/>
    </row>
    <row r="27416">
      <c r="A27416" s="147"/>
      <c r="B27416" s="64"/>
      <c r="C27416" s="147" t="s">
        <v>217</v>
      </c>
      <c r="E27416" s="161"/>
      <c r="F27416" s="162"/>
      <c r="G27416" s="147"/>
      <c r="H27416" s="146"/>
      <c r="J27416" s="146"/>
      <c r="L27416" s="150"/>
      <c r="N27416" s="163"/>
      <c r="O27416" s="146"/>
      <c r="P27416" s="146"/>
      <c r="Q27416" s="146"/>
      <c r="R27416" s="34"/>
      <c r="S27416" s="35"/>
      <c r="T27416" s="147"/>
    </row>
    <row r="27417">
      <c r="A27417" s="147"/>
      <c r="B27417" s="64"/>
      <c r="C27417" s="147" t="s">
        <v>217</v>
      </c>
      <c r="E27417" s="161"/>
      <c r="F27417" s="162"/>
      <c r="G27417" s="147"/>
      <c r="H27417" s="146"/>
      <c r="J27417" s="146"/>
      <c r="L27417" s="150"/>
      <c r="N27417" s="163"/>
      <c r="O27417" s="146"/>
      <c r="P27417" s="146"/>
      <c r="Q27417" s="146"/>
      <c r="R27417" s="34"/>
      <c r="S27417" s="35"/>
      <c r="T27417" s="147"/>
    </row>
    <row r="27418">
      <c r="A27418" s="147"/>
      <c r="B27418" s="64"/>
      <c r="C27418" s="147" t="s">
        <v>217</v>
      </c>
      <c r="E27418" s="161"/>
      <c r="F27418" s="162"/>
      <c r="G27418" s="147"/>
      <c r="H27418" s="146"/>
      <c r="J27418" s="146"/>
      <c r="L27418" s="150"/>
      <c r="N27418" s="163"/>
      <c r="O27418" s="146"/>
      <c r="P27418" s="146"/>
      <c r="Q27418" s="146"/>
      <c r="R27418" s="34"/>
      <c r="S27418" s="35"/>
      <c r="T27418" s="147"/>
    </row>
    <row r="27419">
      <c r="A27419" s="147"/>
      <c r="B27419" s="64"/>
      <c r="C27419" s="147" t="s">
        <v>217</v>
      </c>
      <c r="E27419" s="161"/>
      <c r="F27419" s="162"/>
      <c r="G27419" s="147"/>
      <c r="H27419" s="146"/>
      <c r="J27419" s="146"/>
      <c r="L27419" s="150"/>
      <c r="N27419" s="163"/>
      <c r="O27419" s="146"/>
      <c r="P27419" s="146"/>
      <c r="Q27419" s="146"/>
      <c r="R27419" s="34"/>
      <c r="S27419" s="35"/>
      <c r="T27419" s="147"/>
    </row>
    <row r="27420">
      <c r="A27420" s="147"/>
      <c r="B27420" s="64"/>
      <c r="C27420" s="147" t="s">
        <v>217</v>
      </c>
      <c r="E27420" s="161"/>
      <c r="F27420" s="162"/>
      <c r="G27420" s="147"/>
      <c r="H27420" s="146"/>
      <c r="J27420" s="146"/>
      <c r="L27420" s="150"/>
      <c r="N27420" s="163"/>
      <c r="O27420" s="146"/>
      <c r="P27420" s="146"/>
      <c r="Q27420" s="146"/>
      <c r="R27420" s="34"/>
      <c r="S27420" s="35"/>
      <c r="T27420" s="147"/>
    </row>
    <row r="27421">
      <c r="A27421" s="147"/>
      <c r="B27421" s="64"/>
      <c r="C27421" s="147" t="s">
        <v>217</v>
      </c>
      <c r="E27421" s="161"/>
      <c r="F27421" s="162"/>
      <c r="G27421" s="147"/>
      <c r="H27421" s="146"/>
      <c r="J27421" s="146"/>
      <c r="L27421" s="150"/>
      <c r="N27421" s="163"/>
      <c r="O27421" s="146"/>
      <c r="P27421" s="146"/>
      <c r="Q27421" s="146"/>
      <c r="R27421" s="34"/>
      <c r="S27421" s="35"/>
      <c r="T27421" s="147"/>
    </row>
    <row r="27422">
      <c r="A27422" s="147"/>
      <c r="B27422" s="64"/>
      <c r="C27422" s="147" t="s">
        <v>217</v>
      </c>
      <c r="E27422" s="161"/>
      <c r="F27422" s="162"/>
      <c r="G27422" s="147"/>
      <c r="H27422" s="146"/>
      <c r="J27422" s="146"/>
      <c r="L27422" s="150"/>
      <c r="N27422" s="163"/>
      <c r="O27422" s="146"/>
      <c r="P27422" s="146"/>
      <c r="Q27422" s="146"/>
      <c r="R27422" s="34"/>
      <c r="S27422" s="35"/>
      <c r="T27422" s="147"/>
    </row>
    <row r="27423">
      <c r="A27423" s="147"/>
      <c r="B27423" s="64"/>
      <c r="C27423" s="147" t="s">
        <v>217</v>
      </c>
      <c r="E27423" s="161"/>
      <c r="F27423" s="162"/>
      <c r="G27423" s="147"/>
      <c r="H27423" s="146"/>
      <c r="J27423" s="146"/>
      <c r="L27423" s="150"/>
      <c r="N27423" s="163"/>
      <c r="O27423" s="146"/>
      <c r="P27423" s="146"/>
      <c r="Q27423" s="146"/>
      <c r="R27423" s="34"/>
      <c r="S27423" s="35"/>
      <c r="T27423" s="147"/>
    </row>
    <row r="27424">
      <c r="A27424" s="147"/>
      <c r="B27424" s="64"/>
      <c r="C27424" s="147" t="s">
        <v>217</v>
      </c>
      <c r="E27424" s="161"/>
      <c r="F27424" s="162"/>
      <c r="G27424" s="147"/>
      <c r="H27424" s="146"/>
      <c r="J27424" s="146"/>
      <c r="L27424" s="150"/>
      <c r="N27424" s="163"/>
      <c r="O27424" s="146"/>
      <c r="P27424" s="146"/>
      <c r="Q27424" s="146"/>
      <c r="R27424" s="34"/>
      <c r="S27424" s="35"/>
      <c r="T27424" s="147"/>
    </row>
    <row r="27425">
      <c r="A27425" s="147"/>
      <c r="B27425" s="64"/>
      <c r="C27425" s="147" t="s">
        <v>217</v>
      </c>
      <c r="E27425" s="161"/>
      <c r="F27425" s="162"/>
      <c r="G27425" s="147"/>
      <c r="H27425" s="146"/>
      <c r="J27425" s="146"/>
      <c r="L27425" s="150"/>
      <c r="N27425" s="163"/>
      <c r="O27425" s="146"/>
      <c r="P27425" s="146"/>
      <c r="Q27425" s="146"/>
      <c r="R27425" s="34"/>
      <c r="S27425" s="35"/>
      <c r="T27425" s="147"/>
    </row>
    <row r="27426">
      <c r="A27426" s="147"/>
      <c r="B27426" s="64"/>
      <c r="C27426" s="147" t="s">
        <v>217</v>
      </c>
      <c r="E27426" s="161"/>
      <c r="F27426" s="162"/>
      <c r="G27426" s="147"/>
      <c r="H27426" s="146"/>
      <c r="J27426" s="146"/>
      <c r="L27426" s="150"/>
      <c r="N27426" s="163"/>
      <c r="O27426" s="146"/>
      <c r="P27426" s="146"/>
      <c r="Q27426" s="146"/>
      <c r="R27426" s="34"/>
      <c r="S27426" s="35"/>
      <c r="T27426" s="147"/>
    </row>
    <row r="27427">
      <c r="A27427" s="147"/>
      <c r="B27427" s="64"/>
      <c r="C27427" s="147" t="s">
        <v>217</v>
      </c>
      <c r="E27427" s="161"/>
      <c r="F27427" s="162"/>
      <c r="G27427" s="147"/>
      <c r="H27427" s="146"/>
      <c r="J27427" s="146"/>
      <c r="L27427" s="150"/>
      <c r="N27427" s="163"/>
      <c r="O27427" s="146"/>
      <c r="P27427" s="146"/>
      <c r="Q27427" s="146"/>
      <c r="R27427" s="34"/>
      <c r="S27427" s="35"/>
      <c r="T27427" s="147"/>
    </row>
    <row r="27428">
      <c r="A27428" s="147"/>
      <c r="B27428" s="64"/>
      <c r="C27428" s="147" t="s">
        <v>217</v>
      </c>
      <c r="E27428" s="161"/>
      <c r="F27428" s="162"/>
      <c r="G27428" s="147"/>
      <c r="H27428" s="146"/>
      <c r="J27428" s="146"/>
      <c r="L27428" s="150"/>
      <c r="N27428" s="163"/>
      <c r="O27428" s="146"/>
      <c r="P27428" s="146"/>
      <c r="Q27428" s="146"/>
      <c r="R27428" s="34"/>
      <c r="S27428" s="35"/>
      <c r="T27428" s="147"/>
    </row>
    <row r="27429">
      <c r="A27429" s="147"/>
      <c r="B27429" s="64"/>
      <c r="C27429" s="147" t="s">
        <v>217</v>
      </c>
      <c r="E27429" s="161"/>
      <c r="F27429" s="162"/>
      <c r="G27429" s="147"/>
      <c r="H27429" s="146"/>
      <c r="J27429" s="146"/>
      <c r="L27429" s="150"/>
      <c r="N27429" s="163"/>
      <c r="O27429" s="146"/>
      <c r="P27429" s="146"/>
      <c r="Q27429" s="146"/>
      <c r="R27429" s="34"/>
      <c r="S27429" s="35"/>
      <c r="T27429" s="147"/>
    </row>
    <row r="27430">
      <c r="A27430" s="147"/>
      <c r="B27430" s="64"/>
      <c r="C27430" s="147" t="s">
        <v>217</v>
      </c>
      <c r="E27430" s="161"/>
      <c r="F27430" s="162"/>
      <c r="G27430" s="147"/>
      <c r="H27430" s="146"/>
      <c r="J27430" s="146"/>
      <c r="L27430" s="150"/>
      <c r="N27430" s="163"/>
      <c r="O27430" s="146"/>
      <c r="P27430" s="146"/>
      <c r="Q27430" s="146"/>
      <c r="R27430" s="34"/>
      <c r="S27430" s="35"/>
      <c r="T27430" s="147"/>
    </row>
    <row r="27431">
      <c r="A27431" s="147"/>
      <c r="B27431" s="64"/>
      <c r="C27431" s="147" t="s">
        <v>217</v>
      </c>
      <c r="E27431" s="161"/>
      <c r="F27431" s="162"/>
      <c r="G27431" s="147"/>
      <c r="H27431" s="146"/>
      <c r="J27431" s="146"/>
      <c r="L27431" s="150"/>
      <c r="N27431" s="163"/>
      <c r="O27431" s="146"/>
      <c r="P27431" s="146"/>
      <c r="Q27431" s="146"/>
      <c r="R27431" s="34"/>
      <c r="S27431" s="35"/>
      <c r="T27431" s="147"/>
    </row>
    <row r="27432">
      <c r="A27432" s="147"/>
      <c r="B27432" s="64"/>
      <c r="C27432" s="147" t="s">
        <v>217</v>
      </c>
      <c r="E27432" s="161"/>
      <c r="F27432" s="162"/>
      <c r="G27432" s="147"/>
      <c r="H27432" s="146"/>
      <c r="J27432" s="146"/>
      <c r="L27432" s="150"/>
      <c r="N27432" s="163"/>
      <c r="O27432" s="146"/>
      <c r="P27432" s="146"/>
      <c r="Q27432" s="146"/>
      <c r="R27432" s="34"/>
      <c r="S27432" s="35"/>
      <c r="T27432" s="147"/>
    </row>
    <row r="27433">
      <c r="A27433" s="147"/>
      <c r="B27433" s="64"/>
      <c r="C27433" s="147" t="s">
        <v>217</v>
      </c>
      <c r="E27433" s="161"/>
      <c r="F27433" s="162"/>
      <c r="G27433" s="147"/>
      <c r="H27433" s="146"/>
      <c r="J27433" s="146"/>
      <c r="L27433" s="150"/>
      <c r="N27433" s="163"/>
      <c r="O27433" s="146"/>
      <c r="P27433" s="146"/>
      <c r="Q27433" s="146"/>
      <c r="R27433" s="34"/>
      <c r="S27433" s="35"/>
      <c r="T27433" s="147"/>
    </row>
    <row r="27434">
      <c r="A27434" s="147"/>
      <c r="B27434" s="64"/>
      <c r="C27434" s="147" t="s">
        <v>217</v>
      </c>
      <c r="E27434" s="161"/>
      <c r="F27434" s="162"/>
      <c r="G27434" s="147"/>
      <c r="H27434" s="146"/>
      <c r="J27434" s="146"/>
      <c r="L27434" s="150"/>
      <c r="N27434" s="163"/>
      <c r="O27434" s="146"/>
      <c r="P27434" s="146"/>
      <c r="Q27434" s="146"/>
      <c r="R27434" s="34"/>
      <c r="S27434" s="35"/>
      <c r="T27434" s="147"/>
    </row>
    <row r="27435">
      <c r="A27435" s="147"/>
      <c r="B27435" s="64"/>
      <c r="C27435" s="147" t="s">
        <v>217</v>
      </c>
      <c r="E27435" s="161"/>
      <c r="F27435" s="162"/>
      <c r="G27435" s="147"/>
      <c r="H27435" s="146"/>
      <c r="J27435" s="146"/>
      <c r="L27435" s="150"/>
      <c r="N27435" s="163"/>
      <c r="O27435" s="146"/>
      <c r="P27435" s="146"/>
      <c r="Q27435" s="146"/>
      <c r="R27435" s="34"/>
      <c r="S27435" s="35"/>
      <c r="T27435" s="147"/>
    </row>
    <row r="27436">
      <c r="A27436" s="147"/>
      <c r="B27436" s="64"/>
      <c r="C27436" s="147" t="s">
        <v>217</v>
      </c>
      <c r="E27436" s="161"/>
      <c r="F27436" s="162"/>
      <c r="G27436" s="147"/>
      <c r="H27436" s="146"/>
      <c r="J27436" s="146"/>
      <c r="L27436" s="150"/>
      <c r="N27436" s="163"/>
      <c r="O27436" s="146"/>
      <c r="P27436" s="146"/>
      <c r="Q27436" s="146"/>
      <c r="R27436" s="34"/>
      <c r="S27436" s="35"/>
      <c r="T27436" s="147"/>
    </row>
    <row r="27437">
      <c r="A27437" s="147"/>
      <c r="B27437" s="64"/>
      <c r="C27437" s="147" t="s">
        <v>217</v>
      </c>
      <c r="E27437" s="161"/>
      <c r="F27437" s="162"/>
      <c r="G27437" s="147"/>
      <c r="H27437" s="146"/>
      <c r="J27437" s="146"/>
      <c r="L27437" s="150"/>
      <c r="N27437" s="163"/>
      <c r="O27437" s="146"/>
      <c r="P27437" s="146"/>
      <c r="Q27437" s="146"/>
      <c r="R27437" s="34"/>
      <c r="S27437" s="35"/>
      <c r="T27437" s="147"/>
    </row>
    <row r="27438">
      <c r="A27438" s="147"/>
      <c r="B27438" s="64"/>
      <c r="C27438" s="147" t="s">
        <v>217</v>
      </c>
      <c r="E27438" s="161"/>
      <c r="F27438" s="162"/>
      <c r="G27438" s="147"/>
      <c r="H27438" s="146"/>
      <c r="J27438" s="146"/>
      <c r="L27438" s="150"/>
      <c r="N27438" s="163"/>
      <c r="O27438" s="146"/>
      <c r="P27438" s="146"/>
      <c r="Q27438" s="146"/>
      <c r="R27438" s="34"/>
      <c r="S27438" s="35"/>
      <c r="T27438" s="147"/>
    </row>
    <row r="27439">
      <c r="A27439" s="147"/>
      <c r="B27439" s="64"/>
      <c r="C27439" s="147" t="s">
        <v>217</v>
      </c>
      <c r="E27439" s="161"/>
      <c r="F27439" s="162"/>
      <c r="G27439" s="147"/>
      <c r="H27439" s="146"/>
      <c r="J27439" s="146"/>
      <c r="L27439" s="150"/>
      <c r="N27439" s="163"/>
      <c r="O27439" s="146"/>
      <c r="P27439" s="146"/>
      <c r="Q27439" s="146"/>
      <c r="R27439" s="34"/>
      <c r="S27439" s="35"/>
      <c r="T27439" s="147"/>
    </row>
    <row r="27440">
      <c r="A27440" s="147"/>
      <c r="B27440" s="64"/>
      <c r="C27440" s="147" t="s">
        <v>217</v>
      </c>
      <c r="E27440" s="161"/>
      <c r="F27440" s="162"/>
      <c r="G27440" s="147"/>
      <c r="H27440" s="146"/>
      <c r="J27440" s="146"/>
      <c r="L27440" s="150"/>
      <c r="N27440" s="163"/>
      <c r="O27440" s="146"/>
      <c r="P27440" s="146"/>
      <c r="Q27440" s="146"/>
      <c r="R27440" s="34"/>
      <c r="S27440" s="35"/>
      <c r="T27440" s="147"/>
    </row>
    <row r="27441">
      <c r="A27441" s="147"/>
      <c r="B27441" s="64"/>
      <c r="C27441" s="147" t="s">
        <v>217</v>
      </c>
      <c r="E27441" s="161"/>
      <c r="F27441" s="162"/>
      <c r="G27441" s="147"/>
      <c r="H27441" s="146"/>
      <c r="J27441" s="146"/>
      <c r="L27441" s="150"/>
      <c r="N27441" s="163"/>
      <c r="O27441" s="146"/>
      <c r="P27441" s="146"/>
      <c r="Q27441" s="146"/>
      <c r="R27441" s="34"/>
      <c r="S27441" s="35"/>
      <c r="T27441" s="147"/>
    </row>
    <row r="27442">
      <c r="A27442" s="147"/>
      <c r="B27442" s="64"/>
      <c r="C27442" s="147" t="s">
        <v>217</v>
      </c>
      <c r="E27442" s="161"/>
      <c r="F27442" s="162"/>
      <c r="G27442" s="147"/>
      <c r="H27442" s="146"/>
      <c r="J27442" s="146"/>
      <c r="L27442" s="150"/>
      <c r="N27442" s="163"/>
      <c r="O27442" s="146"/>
      <c r="P27442" s="146"/>
      <c r="Q27442" s="146"/>
      <c r="R27442" s="34"/>
      <c r="S27442" s="35"/>
      <c r="T27442" s="147"/>
    </row>
    <row r="27443">
      <c r="A27443" s="147"/>
      <c r="B27443" s="64"/>
      <c r="C27443" s="147" t="s">
        <v>217</v>
      </c>
      <c r="E27443" s="161"/>
      <c r="F27443" s="162"/>
      <c r="G27443" s="147"/>
      <c r="H27443" s="146"/>
      <c r="J27443" s="146"/>
      <c r="L27443" s="150"/>
      <c r="N27443" s="163"/>
      <c r="O27443" s="146"/>
      <c r="P27443" s="146"/>
      <c r="Q27443" s="146"/>
      <c r="R27443" s="34"/>
      <c r="S27443" s="35"/>
      <c r="T27443" s="147"/>
    </row>
    <row r="27444">
      <c r="A27444" s="147"/>
      <c r="B27444" s="64"/>
      <c r="C27444" s="147" t="s">
        <v>217</v>
      </c>
      <c r="E27444" s="161"/>
      <c r="F27444" s="162"/>
      <c r="G27444" s="147"/>
      <c r="H27444" s="146"/>
      <c r="J27444" s="146"/>
      <c r="L27444" s="150"/>
      <c r="N27444" s="163"/>
      <c r="O27444" s="146"/>
      <c r="P27444" s="146"/>
      <c r="Q27444" s="146"/>
      <c r="R27444" s="34"/>
      <c r="S27444" s="35"/>
      <c r="T27444" s="147"/>
    </row>
    <row r="27445">
      <c r="A27445" s="147"/>
      <c r="B27445" s="64"/>
      <c r="C27445" s="147" t="s">
        <v>217</v>
      </c>
      <c r="E27445" s="161"/>
      <c r="F27445" s="162"/>
      <c r="G27445" s="147"/>
      <c r="H27445" s="146"/>
      <c r="J27445" s="146"/>
      <c r="L27445" s="150"/>
      <c r="N27445" s="163"/>
      <c r="O27445" s="146"/>
      <c r="P27445" s="146"/>
      <c r="Q27445" s="146"/>
      <c r="R27445" s="34"/>
      <c r="S27445" s="35"/>
      <c r="T27445" s="147"/>
    </row>
    <row r="27446">
      <c r="A27446" s="147"/>
      <c r="B27446" s="64"/>
      <c r="C27446" s="147" t="s">
        <v>217</v>
      </c>
      <c r="E27446" s="161"/>
      <c r="F27446" s="162"/>
      <c r="G27446" s="147"/>
      <c r="H27446" s="146"/>
      <c r="J27446" s="146"/>
      <c r="L27446" s="150"/>
      <c r="N27446" s="163"/>
      <c r="O27446" s="146"/>
      <c r="P27446" s="146"/>
      <c r="Q27446" s="146"/>
      <c r="R27446" s="34"/>
      <c r="S27446" s="35"/>
      <c r="T27446" s="147"/>
    </row>
    <row r="27447">
      <c r="A27447" s="147"/>
      <c r="B27447" s="64"/>
      <c r="C27447" s="147" t="s">
        <v>217</v>
      </c>
      <c r="E27447" s="161"/>
      <c r="F27447" s="162"/>
      <c r="G27447" s="147"/>
      <c r="H27447" s="146"/>
      <c r="J27447" s="146"/>
      <c r="L27447" s="150"/>
      <c r="N27447" s="163"/>
      <c r="O27447" s="146"/>
      <c r="P27447" s="146"/>
      <c r="Q27447" s="146"/>
      <c r="R27447" s="34"/>
      <c r="S27447" s="35"/>
      <c r="T27447" s="147"/>
    </row>
    <row r="27448">
      <c r="A27448" s="147"/>
      <c r="B27448" s="64"/>
      <c r="C27448" s="147" t="s">
        <v>217</v>
      </c>
      <c r="E27448" s="161"/>
      <c r="F27448" s="162"/>
      <c r="G27448" s="147"/>
      <c r="H27448" s="146"/>
      <c r="J27448" s="146"/>
      <c r="L27448" s="150"/>
      <c r="N27448" s="163"/>
      <c r="O27448" s="146"/>
      <c r="P27448" s="146"/>
      <c r="Q27448" s="146"/>
      <c r="R27448" s="34"/>
      <c r="S27448" s="35"/>
      <c r="T27448" s="147"/>
    </row>
    <row r="27449">
      <c r="A27449" s="147"/>
      <c r="B27449" s="64"/>
      <c r="C27449" s="147" t="s">
        <v>217</v>
      </c>
      <c r="E27449" s="161"/>
      <c r="F27449" s="162"/>
      <c r="G27449" s="147"/>
      <c r="H27449" s="146"/>
      <c r="J27449" s="146"/>
      <c r="L27449" s="150"/>
      <c r="N27449" s="163"/>
      <c r="O27449" s="146"/>
      <c r="P27449" s="146"/>
      <c r="Q27449" s="146"/>
      <c r="R27449" s="34"/>
      <c r="S27449" s="35"/>
      <c r="T27449" s="147"/>
    </row>
    <row r="27450">
      <c r="A27450" s="147"/>
      <c r="B27450" s="64"/>
      <c r="C27450" s="147" t="s">
        <v>217</v>
      </c>
      <c r="E27450" s="161"/>
      <c r="F27450" s="162"/>
      <c r="G27450" s="147"/>
      <c r="H27450" s="146"/>
      <c r="J27450" s="146"/>
      <c r="L27450" s="150"/>
      <c r="N27450" s="163"/>
      <c r="O27450" s="146"/>
      <c r="P27450" s="146"/>
      <c r="Q27450" s="146"/>
      <c r="R27450" s="34"/>
      <c r="S27450" s="35"/>
      <c r="T27450" s="147"/>
    </row>
    <row r="27451">
      <c r="A27451" s="147"/>
      <c r="B27451" s="64"/>
      <c r="C27451" s="147" t="s">
        <v>217</v>
      </c>
      <c r="E27451" s="161"/>
      <c r="F27451" s="162"/>
      <c r="G27451" s="147"/>
      <c r="H27451" s="146"/>
      <c r="J27451" s="146"/>
      <c r="L27451" s="150"/>
      <c r="N27451" s="163"/>
      <c r="O27451" s="146"/>
      <c r="P27451" s="146"/>
      <c r="Q27451" s="146"/>
      <c r="R27451" s="34"/>
      <c r="S27451" s="35"/>
      <c r="T27451" s="147"/>
    </row>
    <row r="27452">
      <c r="A27452" s="147"/>
      <c r="B27452" s="64"/>
      <c r="C27452" s="147" t="s">
        <v>217</v>
      </c>
      <c r="E27452" s="161"/>
      <c r="F27452" s="162"/>
      <c r="G27452" s="147"/>
      <c r="H27452" s="146"/>
      <c r="J27452" s="146"/>
      <c r="L27452" s="150"/>
      <c r="N27452" s="163"/>
      <c r="O27452" s="146"/>
      <c r="P27452" s="146"/>
      <c r="Q27452" s="146"/>
      <c r="R27452" s="34"/>
      <c r="S27452" s="35"/>
      <c r="T27452" s="147"/>
    </row>
    <row r="27453">
      <c r="A27453" s="147"/>
      <c r="B27453" s="64"/>
      <c r="C27453" s="147" t="s">
        <v>217</v>
      </c>
      <c r="E27453" s="161"/>
      <c r="F27453" s="162"/>
      <c r="G27453" s="147"/>
      <c r="H27453" s="146"/>
      <c r="J27453" s="146"/>
      <c r="L27453" s="150"/>
      <c r="N27453" s="163"/>
      <c r="O27453" s="146"/>
      <c r="P27453" s="146"/>
      <c r="Q27453" s="146"/>
      <c r="R27453" s="34"/>
      <c r="S27453" s="35"/>
      <c r="T27453" s="147"/>
    </row>
    <row r="27454">
      <c r="A27454" s="147"/>
      <c r="B27454" s="64"/>
      <c r="C27454" s="147" t="s">
        <v>217</v>
      </c>
      <c r="E27454" s="161"/>
      <c r="F27454" s="162"/>
      <c r="G27454" s="147"/>
      <c r="H27454" s="146"/>
      <c r="J27454" s="146"/>
      <c r="L27454" s="150"/>
      <c r="N27454" s="163"/>
      <c r="O27454" s="146"/>
      <c r="P27454" s="146"/>
      <c r="Q27454" s="146"/>
      <c r="R27454" s="34"/>
      <c r="S27454" s="35"/>
      <c r="T27454" s="147"/>
    </row>
    <row r="27455">
      <c r="A27455" s="147"/>
      <c r="B27455" s="64"/>
      <c r="C27455" s="147" t="s">
        <v>217</v>
      </c>
      <c r="E27455" s="161"/>
      <c r="F27455" s="162"/>
      <c r="G27455" s="147"/>
      <c r="H27455" s="146"/>
      <c r="J27455" s="146"/>
      <c r="L27455" s="150"/>
      <c r="N27455" s="163"/>
      <c r="O27455" s="146"/>
      <c r="P27455" s="146"/>
      <c r="Q27455" s="146"/>
      <c r="R27455" s="34"/>
      <c r="S27455" s="35"/>
      <c r="T27455" s="147"/>
    </row>
    <row r="27456">
      <c r="A27456" s="147"/>
      <c r="B27456" s="64"/>
      <c r="C27456" s="147" t="s">
        <v>217</v>
      </c>
      <c r="E27456" s="161"/>
      <c r="F27456" s="162"/>
      <c r="G27456" s="147"/>
      <c r="H27456" s="146"/>
      <c r="J27456" s="146"/>
      <c r="L27456" s="150"/>
      <c r="N27456" s="163"/>
      <c r="O27456" s="146"/>
      <c r="P27456" s="146"/>
      <c r="Q27456" s="146"/>
      <c r="R27456" s="34"/>
      <c r="S27456" s="35"/>
      <c r="T27456" s="147"/>
    </row>
    <row r="27457">
      <c r="A27457" s="147"/>
      <c r="B27457" s="64"/>
      <c r="C27457" s="147" t="s">
        <v>217</v>
      </c>
      <c r="E27457" s="161"/>
      <c r="F27457" s="162"/>
      <c r="G27457" s="147"/>
      <c r="H27457" s="146"/>
      <c r="J27457" s="146"/>
      <c r="L27457" s="150"/>
      <c r="N27457" s="163"/>
      <c r="O27457" s="146"/>
      <c r="P27457" s="146"/>
      <c r="Q27457" s="146"/>
      <c r="R27457" s="34"/>
      <c r="S27457" s="35"/>
      <c r="T27457" s="147"/>
    </row>
    <row r="27458">
      <c r="A27458" s="147"/>
      <c r="B27458" s="64"/>
      <c r="C27458" s="147" t="s">
        <v>217</v>
      </c>
      <c r="E27458" s="161"/>
      <c r="F27458" s="162"/>
      <c r="G27458" s="147"/>
      <c r="H27458" s="146"/>
      <c r="J27458" s="146"/>
      <c r="L27458" s="150"/>
      <c r="N27458" s="163"/>
      <c r="O27458" s="146"/>
      <c r="P27458" s="146"/>
      <c r="Q27458" s="146"/>
      <c r="R27458" s="34"/>
      <c r="S27458" s="35"/>
      <c r="T27458" s="147"/>
    </row>
    <row r="27459">
      <c r="A27459" s="147"/>
      <c r="B27459" s="64"/>
      <c r="C27459" s="147" t="s">
        <v>217</v>
      </c>
      <c r="E27459" s="161"/>
      <c r="F27459" s="162"/>
      <c r="G27459" s="147"/>
      <c r="H27459" s="146"/>
      <c r="J27459" s="146"/>
      <c r="L27459" s="150"/>
      <c r="N27459" s="163"/>
      <c r="O27459" s="146"/>
      <c r="P27459" s="146"/>
      <c r="Q27459" s="146"/>
      <c r="R27459" s="34"/>
      <c r="S27459" s="35"/>
      <c r="T27459" s="147"/>
    </row>
    <row r="27460">
      <c r="A27460" s="147"/>
      <c r="B27460" s="64"/>
      <c r="C27460" s="147" t="s">
        <v>217</v>
      </c>
      <c r="E27460" s="161"/>
      <c r="F27460" s="162"/>
      <c r="G27460" s="147"/>
      <c r="H27460" s="146"/>
      <c r="J27460" s="146"/>
      <c r="L27460" s="150"/>
      <c r="N27460" s="163"/>
      <c r="O27460" s="146"/>
      <c r="P27460" s="146"/>
      <c r="Q27460" s="146"/>
      <c r="R27460" s="34"/>
      <c r="S27460" s="35"/>
      <c r="T27460" s="147"/>
    </row>
    <row r="27461">
      <c r="A27461" s="147"/>
      <c r="B27461" s="64"/>
      <c r="C27461" s="147" t="s">
        <v>217</v>
      </c>
      <c r="E27461" s="161"/>
      <c r="F27461" s="162"/>
      <c r="G27461" s="147"/>
      <c r="H27461" s="146"/>
      <c r="J27461" s="146"/>
      <c r="L27461" s="150"/>
      <c r="N27461" s="163"/>
      <c r="O27461" s="146"/>
      <c r="P27461" s="146"/>
      <c r="Q27461" s="146"/>
      <c r="R27461" s="34"/>
      <c r="S27461" s="35"/>
      <c r="T27461" s="147"/>
    </row>
    <row r="27462">
      <c r="A27462" s="147"/>
      <c r="B27462" s="64"/>
      <c r="C27462" s="147" t="s">
        <v>217</v>
      </c>
      <c r="E27462" s="161"/>
      <c r="F27462" s="162"/>
      <c r="G27462" s="147"/>
      <c r="H27462" s="146"/>
      <c r="J27462" s="146"/>
      <c r="L27462" s="150"/>
      <c r="N27462" s="163"/>
      <c r="O27462" s="146"/>
      <c r="P27462" s="146"/>
      <c r="Q27462" s="146"/>
      <c r="R27462" s="34"/>
      <c r="S27462" s="35"/>
      <c r="T27462" s="147"/>
    </row>
    <row r="27463">
      <c r="A27463" s="147"/>
      <c r="B27463" s="64"/>
      <c r="C27463" s="147" t="s">
        <v>217</v>
      </c>
      <c r="E27463" s="161"/>
      <c r="F27463" s="162"/>
      <c r="G27463" s="147"/>
      <c r="H27463" s="146"/>
      <c r="J27463" s="146"/>
      <c r="L27463" s="150"/>
      <c r="N27463" s="163"/>
      <c r="O27463" s="146"/>
      <c r="P27463" s="146"/>
      <c r="Q27463" s="146"/>
      <c r="R27463" s="34"/>
      <c r="S27463" s="35"/>
      <c r="T27463" s="147"/>
    </row>
    <row r="27464">
      <c r="A27464" s="147"/>
      <c r="B27464" s="64"/>
      <c r="C27464" s="147" t="s">
        <v>217</v>
      </c>
      <c r="E27464" s="161"/>
      <c r="F27464" s="162"/>
      <c r="G27464" s="147"/>
      <c r="H27464" s="146"/>
      <c r="J27464" s="146"/>
      <c r="L27464" s="150"/>
      <c r="N27464" s="163"/>
      <c r="O27464" s="146"/>
      <c r="P27464" s="146"/>
      <c r="Q27464" s="146"/>
      <c r="R27464" s="34"/>
      <c r="S27464" s="35"/>
      <c r="T27464" s="147"/>
    </row>
    <row r="27465">
      <c r="A27465" s="147"/>
      <c r="B27465" s="64"/>
      <c r="C27465" s="147" t="s">
        <v>217</v>
      </c>
      <c r="E27465" s="161"/>
      <c r="F27465" s="162"/>
      <c r="G27465" s="147"/>
      <c r="H27465" s="146"/>
      <c r="J27465" s="146"/>
      <c r="L27465" s="150"/>
      <c r="N27465" s="163"/>
      <c r="O27465" s="146"/>
      <c r="P27465" s="146"/>
      <c r="Q27465" s="146"/>
      <c r="R27465" s="34"/>
      <c r="S27465" s="35"/>
      <c r="T27465" s="147"/>
    </row>
    <row r="27466">
      <c r="A27466" s="147"/>
      <c r="B27466" s="64"/>
      <c r="C27466" s="147" t="s">
        <v>217</v>
      </c>
      <c r="E27466" s="161"/>
      <c r="F27466" s="162"/>
      <c r="G27466" s="147"/>
      <c r="H27466" s="146"/>
      <c r="J27466" s="146"/>
      <c r="L27466" s="150"/>
      <c r="N27466" s="163"/>
      <c r="O27466" s="146"/>
      <c r="P27466" s="146"/>
      <c r="Q27466" s="146"/>
      <c r="R27466" s="34"/>
      <c r="S27466" s="35"/>
      <c r="T27466" s="147"/>
    </row>
    <row r="27467">
      <c r="A27467" s="147"/>
      <c r="B27467" s="64"/>
      <c r="C27467" s="147" t="s">
        <v>217</v>
      </c>
      <c r="E27467" s="161"/>
      <c r="F27467" s="162"/>
      <c r="G27467" s="147"/>
      <c r="H27467" s="146"/>
      <c r="J27467" s="146"/>
      <c r="L27467" s="150"/>
      <c r="N27467" s="163"/>
      <c r="O27467" s="146"/>
      <c r="P27467" s="146"/>
      <c r="Q27467" s="146"/>
      <c r="R27467" s="34"/>
      <c r="S27467" s="35"/>
      <c r="T27467" s="147"/>
    </row>
    <row r="27468">
      <c r="A27468" s="147"/>
      <c r="B27468" s="64"/>
      <c r="C27468" s="147" t="s">
        <v>217</v>
      </c>
      <c r="E27468" s="161"/>
      <c r="F27468" s="162"/>
      <c r="G27468" s="147"/>
      <c r="H27468" s="146"/>
      <c r="J27468" s="146"/>
      <c r="L27468" s="150"/>
      <c r="N27468" s="163"/>
      <c r="O27468" s="146"/>
      <c r="P27468" s="146"/>
      <c r="Q27468" s="146"/>
      <c r="R27468" s="34"/>
      <c r="S27468" s="35"/>
      <c r="T27468" s="147"/>
    </row>
    <row r="27469">
      <c r="A27469" s="147"/>
      <c r="B27469" s="64"/>
      <c r="C27469" s="147" t="s">
        <v>217</v>
      </c>
      <c r="E27469" s="161"/>
      <c r="F27469" s="162"/>
      <c r="G27469" s="147"/>
      <c r="H27469" s="146"/>
      <c r="J27469" s="146"/>
      <c r="L27469" s="150"/>
      <c r="N27469" s="163"/>
      <c r="O27469" s="146"/>
      <c r="P27469" s="146"/>
      <c r="Q27469" s="146"/>
      <c r="R27469" s="34"/>
      <c r="S27469" s="35"/>
      <c r="T27469" s="147"/>
    </row>
    <row r="27470">
      <c r="A27470" s="147"/>
      <c r="B27470" s="64"/>
      <c r="C27470" s="147" t="s">
        <v>217</v>
      </c>
      <c r="E27470" s="161"/>
      <c r="F27470" s="162"/>
      <c r="G27470" s="147"/>
      <c r="H27470" s="146"/>
      <c r="J27470" s="146"/>
      <c r="L27470" s="150"/>
      <c r="N27470" s="163"/>
      <c r="O27470" s="146"/>
      <c r="P27470" s="146"/>
      <c r="Q27470" s="146"/>
      <c r="R27470" s="34"/>
      <c r="S27470" s="35"/>
      <c r="T27470" s="147"/>
    </row>
    <row r="27471">
      <c r="A27471" s="147"/>
      <c r="B27471" s="64"/>
      <c r="C27471" s="147" t="s">
        <v>217</v>
      </c>
      <c r="E27471" s="161"/>
      <c r="F27471" s="162"/>
      <c r="G27471" s="147"/>
      <c r="H27471" s="146"/>
      <c r="J27471" s="146"/>
      <c r="L27471" s="150"/>
      <c r="N27471" s="163"/>
      <c r="O27471" s="146"/>
      <c r="P27471" s="146"/>
      <c r="Q27471" s="146"/>
      <c r="R27471" s="34"/>
      <c r="S27471" s="35"/>
      <c r="T27471" s="147"/>
    </row>
    <row r="27472">
      <c r="A27472" s="147"/>
      <c r="B27472" s="64"/>
      <c r="C27472" s="147" t="s">
        <v>217</v>
      </c>
      <c r="E27472" s="161"/>
      <c r="F27472" s="162"/>
      <c r="G27472" s="147"/>
      <c r="H27472" s="146"/>
      <c r="J27472" s="146"/>
      <c r="L27472" s="150"/>
      <c r="N27472" s="163"/>
      <c r="O27472" s="146"/>
      <c r="P27472" s="146"/>
      <c r="Q27472" s="146"/>
      <c r="R27472" s="34"/>
      <c r="S27472" s="35"/>
      <c r="T27472" s="147"/>
    </row>
    <row r="27473">
      <c r="A27473" s="147"/>
      <c r="B27473" s="64"/>
      <c r="C27473" s="147" t="s">
        <v>217</v>
      </c>
      <c r="E27473" s="161"/>
      <c r="F27473" s="162"/>
      <c r="G27473" s="147"/>
      <c r="H27473" s="146"/>
      <c r="J27473" s="146"/>
      <c r="L27473" s="150"/>
      <c r="N27473" s="163"/>
      <c r="O27473" s="146"/>
      <c r="P27473" s="146"/>
      <c r="Q27473" s="146"/>
      <c r="R27473" s="34"/>
      <c r="S27473" s="35"/>
      <c r="T27473" s="147"/>
    </row>
    <row r="27474">
      <c r="A27474" s="147"/>
      <c r="B27474" s="64"/>
      <c r="C27474" s="147" t="s">
        <v>217</v>
      </c>
      <c r="E27474" s="161"/>
      <c r="F27474" s="162"/>
      <c r="G27474" s="147"/>
      <c r="H27474" s="146"/>
      <c r="J27474" s="146"/>
      <c r="L27474" s="150"/>
      <c r="N27474" s="163"/>
      <c r="O27474" s="146"/>
      <c r="P27474" s="146"/>
      <c r="Q27474" s="146"/>
      <c r="R27474" s="34"/>
      <c r="S27474" s="35"/>
      <c r="T27474" s="147"/>
    </row>
    <row r="27475">
      <c r="A27475" s="147"/>
      <c r="B27475" s="64"/>
      <c r="C27475" s="147" t="s">
        <v>217</v>
      </c>
      <c r="E27475" s="161"/>
      <c r="F27475" s="162"/>
      <c r="G27475" s="147"/>
      <c r="H27475" s="146"/>
      <c r="J27475" s="146"/>
      <c r="L27475" s="150"/>
      <c r="N27475" s="163"/>
      <c r="O27475" s="146"/>
      <c r="P27475" s="146"/>
      <c r="Q27475" s="146"/>
      <c r="R27475" s="34"/>
      <c r="S27475" s="35"/>
      <c r="T27475" s="147"/>
    </row>
    <row r="27476">
      <c r="A27476" s="147"/>
      <c r="B27476" s="64"/>
      <c r="C27476" s="147" t="s">
        <v>217</v>
      </c>
      <c r="E27476" s="161"/>
      <c r="F27476" s="162"/>
      <c r="G27476" s="147"/>
      <c r="H27476" s="146"/>
      <c r="J27476" s="146"/>
      <c r="L27476" s="150"/>
      <c r="N27476" s="163"/>
      <c r="O27476" s="146"/>
      <c r="P27476" s="146"/>
      <c r="Q27476" s="146"/>
      <c r="R27476" s="34"/>
      <c r="S27476" s="35"/>
      <c r="T27476" s="147"/>
    </row>
    <row r="27477">
      <c r="A27477" s="147"/>
      <c r="B27477" s="64"/>
      <c r="C27477" s="147" t="s">
        <v>217</v>
      </c>
      <c r="E27477" s="161"/>
      <c r="F27477" s="162"/>
      <c r="G27477" s="147"/>
      <c r="H27477" s="146"/>
      <c r="J27477" s="146"/>
      <c r="L27477" s="150"/>
      <c r="N27477" s="163"/>
      <c r="O27477" s="146"/>
      <c r="P27477" s="146"/>
      <c r="Q27477" s="146"/>
      <c r="R27477" s="34"/>
      <c r="S27477" s="35"/>
      <c r="T27477" s="147"/>
    </row>
    <row r="27478">
      <c r="A27478" s="147"/>
      <c r="B27478" s="64"/>
      <c r="C27478" s="147" t="s">
        <v>217</v>
      </c>
      <c r="E27478" s="161"/>
      <c r="F27478" s="162"/>
      <c r="G27478" s="147"/>
      <c r="H27478" s="146"/>
      <c r="J27478" s="146"/>
      <c r="L27478" s="150"/>
      <c r="N27478" s="163"/>
      <c r="O27478" s="146"/>
      <c r="P27478" s="146"/>
      <c r="Q27478" s="146"/>
      <c r="R27478" s="34"/>
      <c r="S27478" s="35"/>
      <c r="T27478" s="147"/>
    </row>
    <row r="27479">
      <c r="A27479" s="147"/>
      <c r="B27479" s="64"/>
      <c r="C27479" s="147" t="s">
        <v>217</v>
      </c>
      <c r="E27479" s="161"/>
      <c r="F27479" s="162"/>
      <c r="G27479" s="147"/>
      <c r="H27479" s="146"/>
      <c r="J27479" s="146"/>
      <c r="L27479" s="150"/>
      <c r="N27479" s="163"/>
      <c r="O27479" s="146"/>
      <c r="P27479" s="146"/>
      <c r="Q27479" s="146"/>
      <c r="R27479" s="34"/>
      <c r="S27479" s="35"/>
      <c r="T27479" s="147"/>
    </row>
    <row r="27480">
      <c r="A27480" s="147"/>
      <c r="B27480" s="64"/>
      <c r="C27480" s="147" t="s">
        <v>217</v>
      </c>
      <c r="E27480" s="161"/>
      <c r="F27480" s="162"/>
      <c r="G27480" s="147"/>
      <c r="H27480" s="146"/>
      <c r="J27480" s="146"/>
      <c r="L27480" s="150"/>
      <c r="N27480" s="163"/>
      <c r="O27480" s="146"/>
      <c r="P27480" s="146"/>
      <c r="Q27480" s="146"/>
      <c r="R27480" s="34"/>
      <c r="S27480" s="35"/>
      <c r="T27480" s="147"/>
    </row>
    <row r="27481">
      <c r="A27481" s="147"/>
      <c r="B27481" s="64"/>
      <c r="C27481" s="147" t="s">
        <v>217</v>
      </c>
      <c r="E27481" s="161"/>
      <c r="F27481" s="162"/>
      <c r="G27481" s="147"/>
      <c r="H27481" s="146"/>
      <c r="J27481" s="146"/>
      <c r="L27481" s="150"/>
      <c r="N27481" s="163"/>
      <c r="O27481" s="146"/>
      <c r="P27481" s="146"/>
      <c r="Q27481" s="146"/>
      <c r="R27481" s="34"/>
      <c r="S27481" s="35"/>
      <c r="T27481" s="147"/>
    </row>
    <row r="27482">
      <c r="A27482" s="147"/>
      <c r="B27482" s="64"/>
      <c r="C27482" s="147" t="s">
        <v>217</v>
      </c>
      <c r="E27482" s="161"/>
      <c r="F27482" s="162"/>
      <c r="G27482" s="147"/>
      <c r="H27482" s="146"/>
      <c r="J27482" s="146"/>
      <c r="L27482" s="150"/>
      <c r="N27482" s="163"/>
      <c r="O27482" s="146"/>
      <c r="P27482" s="146"/>
      <c r="Q27482" s="146"/>
      <c r="R27482" s="34"/>
      <c r="S27482" s="35"/>
      <c r="T27482" s="147"/>
    </row>
    <row r="27483">
      <c r="A27483" s="147"/>
      <c r="B27483" s="64"/>
      <c r="C27483" s="147" t="s">
        <v>217</v>
      </c>
      <c r="E27483" s="161"/>
      <c r="F27483" s="162"/>
      <c r="G27483" s="147"/>
      <c r="H27483" s="146"/>
      <c r="J27483" s="146"/>
      <c r="L27483" s="150"/>
      <c r="N27483" s="163"/>
      <c r="O27483" s="146"/>
      <c r="P27483" s="146"/>
      <c r="Q27483" s="146"/>
      <c r="R27483" s="34"/>
      <c r="S27483" s="35"/>
      <c r="T27483" s="147"/>
    </row>
    <row r="27484">
      <c r="A27484" s="147"/>
      <c r="B27484" s="64"/>
      <c r="C27484" s="147" t="s">
        <v>217</v>
      </c>
      <c r="E27484" s="161"/>
      <c r="F27484" s="162"/>
      <c r="G27484" s="147"/>
      <c r="H27484" s="146"/>
      <c r="J27484" s="146"/>
      <c r="L27484" s="150"/>
      <c r="N27484" s="163"/>
      <c r="O27484" s="146"/>
      <c r="P27484" s="146"/>
      <c r="Q27484" s="146"/>
      <c r="R27484" s="34"/>
      <c r="S27484" s="35"/>
      <c r="T27484" s="147"/>
    </row>
    <row r="27485">
      <c r="A27485" s="147"/>
      <c r="B27485" s="64"/>
      <c r="C27485" s="147" t="s">
        <v>217</v>
      </c>
      <c r="E27485" s="161"/>
      <c r="F27485" s="162"/>
      <c r="G27485" s="147"/>
      <c r="H27485" s="146"/>
      <c r="J27485" s="146"/>
      <c r="L27485" s="150"/>
      <c r="N27485" s="163"/>
      <c r="O27485" s="146"/>
      <c r="P27485" s="146"/>
      <c r="Q27485" s="146"/>
      <c r="R27485" s="34"/>
      <c r="S27485" s="35"/>
      <c r="T27485" s="147"/>
    </row>
    <row r="27486">
      <c r="A27486" s="147"/>
      <c r="B27486" s="64"/>
      <c r="C27486" s="147" t="s">
        <v>217</v>
      </c>
      <c r="E27486" s="161"/>
      <c r="F27486" s="162"/>
      <c r="G27486" s="147"/>
      <c r="H27486" s="146"/>
      <c r="J27486" s="146"/>
      <c r="L27486" s="150"/>
      <c r="N27486" s="163"/>
      <c r="O27486" s="146"/>
      <c r="P27486" s="146"/>
      <c r="Q27486" s="146"/>
      <c r="R27486" s="34"/>
      <c r="S27486" s="35"/>
      <c r="T27486" s="147"/>
    </row>
    <row r="27487">
      <c r="A27487" s="147"/>
      <c r="B27487" s="64"/>
      <c r="C27487" s="147" t="s">
        <v>217</v>
      </c>
      <c r="E27487" s="161"/>
      <c r="F27487" s="162"/>
      <c r="G27487" s="147"/>
      <c r="H27487" s="146"/>
      <c r="J27487" s="146"/>
      <c r="L27487" s="150"/>
      <c r="N27487" s="163"/>
      <c r="O27487" s="146"/>
      <c r="P27487" s="146"/>
      <c r="Q27487" s="146"/>
      <c r="R27487" s="34"/>
      <c r="S27487" s="35"/>
      <c r="T27487" s="147"/>
    </row>
    <row r="27488">
      <c r="A27488" s="147"/>
      <c r="B27488" s="64"/>
      <c r="C27488" s="147" t="s">
        <v>217</v>
      </c>
      <c r="E27488" s="161"/>
      <c r="F27488" s="162"/>
      <c r="G27488" s="147"/>
      <c r="H27488" s="146"/>
      <c r="J27488" s="146"/>
      <c r="L27488" s="150"/>
      <c r="N27488" s="163"/>
      <c r="O27488" s="146"/>
      <c r="P27488" s="146"/>
      <c r="Q27488" s="146"/>
      <c r="R27488" s="34"/>
      <c r="S27488" s="35"/>
      <c r="T27488" s="147"/>
    </row>
    <row r="27489">
      <c r="A27489" s="147"/>
      <c r="B27489" s="64"/>
      <c r="C27489" s="147" t="s">
        <v>217</v>
      </c>
      <c r="E27489" s="161"/>
      <c r="F27489" s="162"/>
      <c r="G27489" s="147"/>
      <c r="H27489" s="146"/>
      <c r="J27489" s="146"/>
      <c r="L27489" s="150"/>
      <c r="N27489" s="163"/>
      <c r="O27489" s="146"/>
      <c r="P27489" s="146"/>
      <c r="Q27489" s="146"/>
      <c r="R27489" s="34"/>
      <c r="S27489" s="35"/>
      <c r="T27489" s="147"/>
    </row>
    <row r="27490">
      <c r="A27490" s="147"/>
      <c r="B27490" s="64"/>
      <c r="C27490" s="147" t="s">
        <v>217</v>
      </c>
      <c r="E27490" s="161"/>
      <c r="F27490" s="162"/>
      <c r="G27490" s="147"/>
      <c r="H27490" s="146"/>
      <c r="J27490" s="146"/>
      <c r="L27490" s="150"/>
      <c r="N27490" s="163"/>
      <c r="O27490" s="146"/>
      <c r="P27490" s="146"/>
      <c r="Q27490" s="146"/>
      <c r="R27490" s="34"/>
      <c r="S27490" s="35"/>
      <c r="T27490" s="147"/>
    </row>
    <row r="27491">
      <c r="A27491" s="147"/>
      <c r="B27491" s="64"/>
      <c r="C27491" s="147" t="s">
        <v>217</v>
      </c>
      <c r="E27491" s="161"/>
      <c r="F27491" s="162"/>
      <c r="G27491" s="147"/>
      <c r="H27491" s="146"/>
      <c r="J27491" s="146"/>
      <c r="L27491" s="150"/>
      <c r="N27491" s="163"/>
      <c r="O27491" s="146"/>
      <c r="P27491" s="146"/>
      <c r="Q27491" s="146"/>
      <c r="R27491" s="34"/>
      <c r="S27491" s="35"/>
      <c r="T27491" s="147"/>
    </row>
    <row r="27492">
      <c r="A27492" s="147"/>
      <c r="B27492" s="64"/>
      <c r="C27492" s="147" t="s">
        <v>217</v>
      </c>
      <c r="E27492" s="161"/>
      <c r="F27492" s="162"/>
      <c r="G27492" s="147"/>
      <c r="H27492" s="146"/>
      <c r="J27492" s="146"/>
      <c r="L27492" s="150"/>
      <c r="N27492" s="163"/>
      <c r="O27492" s="146"/>
      <c r="P27492" s="146"/>
      <c r="Q27492" s="146"/>
      <c r="R27492" s="34"/>
      <c r="S27492" s="35"/>
      <c r="T27492" s="147"/>
    </row>
    <row r="27493">
      <c r="A27493" s="147"/>
      <c r="B27493" s="64"/>
      <c r="C27493" s="147" t="s">
        <v>217</v>
      </c>
      <c r="E27493" s="161"/>
      <c r="F27493" s="162"/>
      <c r="G27493" s="147"/>
      <c r="H27493" s="146"/>
      <c r="J27493" s="146"/>
      <c r="L27493" s="150"/>
      <c r="N27493" s="163"/>
      <c r="O27493" s="146"/>
      <c r="P27493" s="146"/>
      <c r="Q27493" s="146"/>
      <c r="R27493" s="34"/>
      <c r="S27493" s="35"/>
      <c r="T27493" s="147"/>
    </row>
    <row r="27494">
      <c r="A27494" s="147"/>
      <c r="B27494" s="64"/>
      <c r="C27494" s="147" t="s">
        <v>217</v>
      </c>
      <c r="E27494" s="161"/>
      <c r="F27494" s="162"/>
      <c r="G27494" s="147"/>
      <c r="H27494" s="146"/>
      <c r="J27494" s="146"/>
      <c r="L27494" s="150"/>
      <c r="N27494" s="163"/>
      <c r="O27494" s="146"/>
      <c r="P27494" s="146"/>
      <c r="Q27494" s="146"/>
      <c r="R27494" s="34"/>
      <c r="S27494" s="35"/>
      <c r="T27494" s="147"/>
    </row>
    <row r="27495">
      <c r="A27495" s="147"/>
      <c r="B27495" s="64"/>
      <c r="C27495" s="147" t="s">
        <v>217</v>
      </c>
      <c r="E27495" s="161"/>
      <c r="F27495" s="162"/>
      <c r="G27495" s="147"/>
      <c r="H27495" s="146"/>
      <c r="J27495" s="146"/>
      <c r="L27495" s="150"/>
      <c r="N27495" s="163"/>
      <c r="O27495" s="146"/>
      <c r="P27495" s="146"/>
      <c r="Q27495" s="146"/>
      <c r="R27495" s="34"/>
      <c r="S27495" s="35"/>
      <c r="T27495" s="147"/>
    </row>
    <row r="27496">
      <c r="A27496" s="147"/>
      <c r="B27496" s="64"/>
      <c r="C27496" s="147" t="s">
        <v>217</v>
      </c>
      <c r="E27496" s="161"/>
      <c r="F27496" s="162"/>
      <c r="G27496" s="147"/>
      <c r="H27496" s="146"/>
      <c r="J27496" s="146"/>
      <c r="L27496" s="150"/>
      <c r="N27496" s="163"/>
      <c r="O27496" s="146"/>
      <c r="P27496" s="146"/>
      <c r="Q27496" s="146"/>
      <c r="R27496" s="34"/>
      <c r="S27496" s="35"/>
      <c r="T27496" s="147"/>
    </row>
    <row r="27497">
      <c r="A27497" s="147"/>
      <c r="B27497" s="64"/>
      <c r="C27497" s="147" t="s">
        <v>217</v>
      </c>
      <c r="E27497" s="161"/>
      <c r="F27497" s="162"/>
      <c r="G27497" s="147"/>
      <c r="H27497" s="146"/>
      <c r="J27497" s="146"/>
      <c r="L27497" s="150"/>
      <c r="N27497" s="163"/>
      <c r="O27497" s="146"/>
      <c r="P27497" s="146"/>
      <c r="Q27497" s="146"/>
      <c r="R27497" s="34"/>
      <c r="S27497" s="35"/>
      <c r="T27497" s="147"/>
    </row>
    <row r="27498">
      <c r="A27498" s="147"/>
      <c r="B27498" s="64"/>
      <c r="C27498" s="147" t="s">
        <v>217</v>
      </c>
      <c r="E27498" s="161"/>
      <c r="F27498" s="162"/>
      <c r="G27498" s="147"/>
      <c r="H27498" s="146"/>
      <c r="J27498" s="146"/>
      <c r="L27498" s="150"/>
      <c r="N27498" s="163"/>
      <c r="O27498" s="146"/>
      <c r="P27498" s="146"/>
      <c r="Q27498" s="146"/>
      <c r="R27498" s="34"/>
      <c r="S27498" s="35"/>
      <c r="T27498" s="147"/>
    </row>
    <row r="27499">
      <c r="A27499" s="147"/>
      <c r="B27499" s="64"/>
      <c r="C27499" s="147" t="s">
        <v>217</v>
      </c>
      <c r="E27499" s="161"/>
      <c r="F27499" s="162"/>
      <c r="G27499" s="147"/>
      <c r="H27499" s="146"/>
      <c r="J27499" s="146"/>
      <c r="L27499" s="150"/>
      <c r="N27499" s="163"/>
      <c r="O27499" s="146"/>
      <c r="P27499" s="146"/>
      <c r="Q27499" s="146"/>
      <c r="R27499" s="34"/>
      <c r="S27499" s="35"/>
      <c r="T27499" s="147"/>
    </row>
    <row r="27500">
      <c r="A27500" s="147"/>
      <c r="B27500" s="64"/>
      <c r="C27500" s="147" t="s">
        <v>217</v>
      </c>
      <c r="E27500" s="161"/>
      <c r="F27500" s="162"/>
      <c r="G27500" s="147"/>
      <c r="H27500" s="146"/>
      <c r="J27500" s="146"/>
      <c r="L27500" s="150"/>
      <c r="N27500" s="163"/>
      <c r="O27500" s="146"/>
      <c r="P27500" s="146"/>
      <c r="Q27500" s="146"/>
      <c r="R27500" s="34"/>
      <c r="S27500" s="35"/>
      <c r="T27500" s="147"/>
    </row>
    <row r="27501">
      <c r="A27501" s="147"/>
      <c r="B27501" s="64"/>
      <c r="C27501" s="147" t="s">
        <v>217</v>
      </c>
      <c r="E27501" s="161"/>
      <c r="F27501" s="162"/>
      <c r="G27501" s="147"/>
      <c r="H27501" s="146"/>
      <c r="J27501" s="146"/>
      <c r="L27501" s="150"/>
      <c r="N27501" s="163"/>
      <c r="O27501" s="146"/>
      <c r="P27501" s="146"/>
      <c r="Q27501" s="146"/>
      <c r="R27501" s="34"/>
      <c r="S27501" s="35"/>
      <c r="T27501" s="147"/>
    </row>
    <row r="27502">
      <c r="A27502" s="147"/>
      <c r="B27502" s="64"/>
      <c r="C27502" s="147" t="s">
        <v>217</v>
      </c>
      <c r="E27502" s="161"/>
      <c r="F27502" s="162"/>
      <c r="G27502" s="147"/>
      <c r="H27502" s="146"/>
      <c r="J27502" s="146"/>
      <c r="L27502" s="150"/>
      <c r="N27502" s="163"/>
      <c r="O27502" s="146"/>
      <c r="P27502" s="146"/>
      <c r="Q27502" s="146"/>
      <c r="R27502" s="34"/>
      <c r="S27502" s="35"/>
      <c r="T27502" s="147"/>
    </row>
    <row r="27503">
      <c r="A27503" s="147"/>
      <c r="B27503" s="64"/>
      <c r="C27503" s="147" t="s">
        <v>217</v>
      </c>
      <c r="E27503" s="161"/>
      <c r="F27503" s="162"/>
      <c r="G27503" s="147"/>
      <c r="H27503" s="146"/>
      <c r="J27503" s="146"/>
      <c r="L27503" s="150"/>
      <c r="N27503" s="163"/>
      <c r="O27503" s="146"/>
      <c r="P27503" s="146"/>
      <c r="Q27503" s="146"/>
      <c r="R27503" s="34"/>
      <c r="S27503" s="35"/>
      <c r="T27503" s="147"/>
    </row>
    <row r="27504">
      <c r="A27504" s="147"/>
      <c r="B27504" s="64"/>
      <c r="C27504" s="147" t="s">
        <v>217</v>
      </c>
      <c r="E27504" s="161"/>
      <c r="F27504" s="162"/>
      <c r="G27504" s="147"/>
      <c r="H27504" s="146"/>
      <c r="J27504" s="146"/>
      <c r="L27504" s="150"/>
      <c r="N27504" s="163"/>
      <c r="O27504" s="146"/>
      <c r="P27504" s="146"/>
      <c r="Q27504" s="146"/>
      <c r="R27504" s="34"/>
      <c r="S27504" s="35"/>
      <c r="T27504" s="147"/>
    </row>
    <row r="27505">
      <c r="A27505" s="147"/>
      <c r="B27505" s="64"/>
      <c r="C27505" s="147" t="s">
        <v>217</v>
      </c>
      <c r="E27505" s="161"/>
      <c r="F27505" s="162"/>
      <c r="G27505" s="147"/>
      <c r="H27505" s="146"/>
      <c r="J27505" s="146"/>
      <c r="L27505" s="150"/>
      <c r="N27505" s="163"/>
      <c r="O27505" s="146"/>
      <c r="P27505" s="146"/>
      <c r="Q27505" s="146"/>
      <c r="R27505" s="34"/>
      <c r="S27505" s="35"/>
      <c r="T27505" s="147"/>
    </row>
    <row r="27506">
      <c r="A27506" s="147"/>
      <c r="B27506" s="64"/>
      <c r="C27506" s="147" t="s">
        <v>217</v>
      </c>
      <c r="E27506" s="161"/>
      <c r="F27506" s="162"/>
      <c r="G27506" s="147"/>
      <c r="H27506" s="146"/>
      <c r="J27506" s="146"/>
      <c r="L27506" s="150"/>
      <c r="N27506" s="163"/>
      <c r="O27506" s="146"/>
      <c r="P27506" s="146"/>
      <c r="Q27506" s="146"/>
      <c r="R27506" s="34"/>
      <c r="S27506" s="35"/>
      <c r="T27506" s="147"/>
    </row>
    <row r="27507">
      <c r="A27507" s="147"/>
      <c r="B27507" s="64"/>
      <c r="C27507" s="147" t="s">
        <v>217</v>
      </c>
      <c r="E27507" s="161"/>
      <c r="F27507" s="162"/>
      <c r="G27507" s="147"/>
      <c r="H27507" s="146"/>
      <c r="J27507" s="146"/>
      <c r="L27507" s="150"/>
      <c r="N27507" s="163"/>
      <c r="O27507" s="146"/>
      <c r="P27507" s="146"/>
      <c r="Q27507" s="146"/>
      <c r="R27507" s="34"/>
      <c r="S27507" s="35"/>
      <c r="T27507" s="147"/>
    </row>
    <row r="27508">
      <c r="A27508" s="147"/>
      <c r="B27508" s="64"/>
      <c r="C27508" s="147" t="s">
        <v>217</v>
      </c>
      <c r="E27508" s="161"/>
      <c r="F27508" s="162"/>
      <c r="G27508" s="147"/>
      <c r="H27508" s="146"/>
      <c r="J27508" s="146"/>
      <c r="L27508" s="150"/>
      <c r="N27508" s="163"/>
      <c r="O27508" s="146"/>
      <c r="P27508" s="146"/>
      <c r="Q27508" s="146"/>
      <c r="R27508" s="34"/>
      <c r="S27508" s="35"/>
      <c r="T27508" s="147"/>
    </row>
    <row r="27509">
      <c r="A27509" s="147"/>
      <c r="B27509" s="64"/>
      <c r="C27509" s="147" t="s">
        <v>217</v>
      </c>
      <c r="E27509" s="161"/>
      <c r="F27509" s="162"/>
      <c r="G27509" s="147"/>
      <c r="H27509" s="146"/>
      <c r="J27509" s="146"/>
      <c r="L27509" s="150"/>
      <c r="N27509" s="163"/>
      <c r="O27509" s="146"/>
      <c r="P27509" s="146"/>
      <c r="Q27509" s="146"/>
      <c r="R27509" s="34"/>
      <c r="S27509" s="35"/>
      <c r="T27509" s="147"/>
    </row>
    <row r="27510">
      <c r="A27510" s="147"/>
      <c r="B27510" s="64"/>
      <c r="C27510" s="147" t="s">
        <v>217</v>
      </c>
      <c r="E27510" s="161"/>
      <c r="F27510" s="162"/>
      <c r="G27510" s="147"/>
      <c r="H27510" s="146"/>
      <c r="J27510" s="146"/>
      <c r="L27510" s="150"/>
      <c r="N27510" s="163"/>
      <c r="O27510" s="146"/>
      <c r="P27510" s="146"/>
      <c r="Q27510" s="146"/>
      <c r="R27510" s="34"/>
      <c r="S27510" s="35"/>
      <c r="T27510" s="147"/>
    </row>
    <row r="27511">
      <c r="A27511" s="147"/>
      <c r="B27511" s="64"/>
      <c r="C27511" s="147" t="s">
        <v>217</v>
      </c>
      <c r="E27511" s="161"/>
      <c r="F27511" s="162"/>
      <c r="G27511" s="147"/>
      <c r="H27511" s="146"/>
      <c r="J27511" s="146"/>
      <c r="L27511" s="150"/>
      <c r="N27511" s="163"/>
      <c r="O27511" s="146"/>
      <c r="P27511" s="146"/>
      <c r="Q27511" s="146"/>
      <c r="R27511" s="34"/>
      <c r="S27511" s="35"/>
      <c r="T27511" s="147"/>
    </row>
    <row r="27512">
      <c r="A27512" s="147"/>
      <c r="B27512" s="64"/>
      <c r="C27512" s="147" t="s">
        <v>217</v>
      </c>
      <c r="E27512" s="161"/>
      <c r="F27512" s="162"/>
      <c r="G27512" s="147"/>
      <c r="H27512" s="146"/>
      <c r="J27512" s="146"/>
      <c r="L27512" s="150"/>
      <c r="N27512" s="163"/>
      <c r="O27512" s="146"/>
      <c r="P27512" s="146"/>
      <c r="Q27512" s="146"/>
      <c r="R27512" s="34"/>
      <c r="S27512" s="35"/>
      <c r="T27512" s="147"/>
    </row>
    <row r="27513">
      <c r="A27513" s="147"/>
      <c r="B27513" s="64"/>
      <c r="C27513" s="147" t="s">
        <v>217</v>
      </c>
      <c r="E27513" s="161"/>
      <c r="F27513" s="162"/>
      <c r="G27513" s="147"/>
      <c r="H27513" s="146"/>
      <c r="J27513" s="146"/>
      <c r="L27513" s="150"/>
      <c r="N27513" s="163"/>
      <c r="O27513" s="146"/>
      <c r="P27513" s="146"/>
      <c r="Q27513" s="146"/>
      <c r="R27513" s="34"/>
      <c r="S27513" s="35"/>
      <c r="T27513" s="147"/>
    </row>
    <row r="27514">
      <c r="A27514" s="147"/>
      <c r="B27514" s="64"/>
      <c r="C27514" s="147" t="s">
        <v>217</v>
      </c>
      <c r="E27514" s="161"/>
      <c r="F27514" s="162"/>
      <c r="G27514" s="147"/>
      <c r="H27514" s="146"/>
      <c r="J27514" s="146"/>
      <c r="L27514" s="150"/>
      <c r="N27514" s="163"/>
      <c r="O27514" s="146"/>
      <c r="P27514" s="146"/>
      <c r="Q27514" s="146"/>
      <c r="R27514" s="34"/>
      <c r="S27514" s="35"/>
      <c r="T27514" s="147"/>
    </row>
    <row r="27515">
      <c r="A27515" s="147"/>
      <c r="B27515" s="64"/>
      <c r="C27515" s="147" t="s">
        <v>217</v>
      </c>
      <c r="E27515" s="161"/>
      <c r="F27515" s="162"/>
      <c r="G27515" s="147"/>
      <c r="H27515" s="146"/>
      <c r="J27515" s="146"/>
      <c r="L27515" s="150"/>
      <c r="N27515" s="163"/>
      <c r="O27515" s="146"/>
      <c r="P27515" s="146"/>
      <c r="Q27515" s="146"/>
      <c r="R27515" s="34"/>
      <c r="S27515" s="35"/>
      <c r="T27515" s="147"/>
    </row>
    <row r="27516">
      <c r="A27516" s="147"/>
      <c r="B27516" s="64"/>
      <c r="C27516" s="147" t="s">
        <v>217</v>
      </c>
      <c r="E27516" s="161"/>
      <c r="F27516" s="162"/>
      <c r="G27516" s="147"/>
      <c r="H27516" s="146"/>
      <c r="J27516" s="146"/>
      <c r="L27516" s="150"/>
      <c r="N27516" s="163"/>
      <c r="O27516" s="146"/>
      <c r="P27516" s="146"/>
      <c r="Q27516" s="146"/>
      <c r="R27516" s="34"/>
      <c r="S27516" s="35"/>
      <c r="T27516" s="147"/>
    </row>
    <row r="27517">
      <c r="A27517" s="147"/>
      <c r="B27517" s="64"/>
      <c r="C27517" s="147" t="s">
        <v>217</v>
      </c>
      <c r="E27517" s="161"/>
      <c r="F27517" s="162"/>
      <c r="G27517" s="147"/>
      <c r="H27517" s="146"/>
      <c r="J27517" s="146"/>
      <c r="L27517" s="150"/>
      <c r="N27517" s="163"/>
      <c r="O27517" s="146"/>
      <c r="P27517" s="146"/>
      <c r="Q27517" s="146"/>
      <c r="R27517" s="34"/>
      <c r="S27517" s="35"/>
      <c r="T27517" s="147"/>
    </row>
    <row r="27518">
      <c r="A27518" s="147"/>
      <c r="B27518" s="64"/>
      <c r="C27518" s="147" t="s">
        <v>217</v>
      </c>
      <c r="E27518" s="161"/>
      <c r="F27518" s="162"/>
      <c r="G27518" s="147"/>
      <c r="H27518" s="146"/>
      <c r="J27518" s="146"/>
      <c r="L27518" s="150"/>
      <c r="N27518" s="163"/>
      <c r="O27518" s="146"/>
      <c r="P27518" s="146"/>
      <c r="Q27518" s="146"/>
      <c r="R27518" s="34"/>
      <c r="S27518" s="35"/>
      <c r="T27518" s="147"/>
    </row>
    <row r="27519">
      <c r="A27519" s="147"/>
      <c r="B27519" s="64"/>
      <c r="C27519" s="147" t="s">
        <v>217</v>
      </c>
      <c r="E27519" s="161"/>
      <c r="F27519" s="162"/>
      <c r="G27519" s="147"/>
      <c r="H27519" s="146"/>
      <c r="J27519" s="146"/>
      <c r="L27519" s="150"/>
      <c r="N27519" s="163"/>
      <c r="O27519" s="146"/>
      <c r="P27519" s="146"/>
      <c r="Q27519" s="146"/>
      <c r="R27519" s="34"/>
      <c r="S27519" s="35"/>
      <c r="T27519" s="147"/>
    </row>
    <row r="27520">
      <c r="A27520" s="147"/>
      <c r="B27520" s="64"/>
      <c r="C27520" s="147" t="s">
        <v>217</v>
      </c>
      <c r="E27520" s="161"/>
      <c r="F27520" s="162"/>
      <c r="G27520" s="147"/>
      <c r="H27520" s="146"/>
      <c r="J27520" s="146"/>
      <c r="L27520" s="150"/>
      <c r="N27520" s="163"/>
      <c r="O27520" s="146"/>
      <c r="P27520" s="146"/>
      <c r="Q27520" s="146"/>
      <c r="R27520" s="34"/>
      <c r="S27520" s="35"/>
      <c r="T27520" s="147"/>
    </row>
    <row r="27521">
      <c r="A27521" s="147"/>
      <c r="B27521" s="64"/>
      <c r="C27521" s="147" t="s">
        <v>217</v>
      </c>
      <c r="E27521" s="161"/>
      <c r="F27521" s="162"/>
      <c r="G27521" s="147"/>
      <c r="H27521" s="146"/>
      <c r="J27521" s="146"/>
      <c r="L27521" s="150"/>
      <c r="N27521" s="163"/>
      <c r="O27521" s="146"/>
      <c r="P27521" s="146"/>
      <c r="Q27521" s="146"/>
      <c r="R27521" s="34"/>
      <c r="S27521" s="35"/>
      <c r="T27521" s="147"/>
    </row>
    <row r="27522">
      <c r="A27522" s="147"/>
      <c r="B27522" s="64"/>
      <c r="C27522" s="147" t="s">
        <v>217</v>
      </c>
      <c r="E27522" s="161"/>
      <c r="F27522" s="162"/>
      <c r="G27522" s="147"/>
      <c r="H27522" s="146"/>
      <c r="J27522" s="146"/>
      <c r="L27522" s="150"/>
      <c r="N27522" s="163"/>
      <c r="O27522" s="146"/>
      <c r="P27522" s="146"/>
      <c r="Q27522" s="146"/>
      <c r="R27522" s="34"/>
      <c r="S27522" s="35"/>
      <c r="T27522" s="147"/>
    </row>
    <row r="27523">
      <c r="A27523" s="147"/>
      <c r="B27523" s="64"/>
      <c r="C27523" s="147" t="s">
        <v>217</v>
      </c>
      <c r="E27523" s="161"/>
      <c r="F27523" s="162"/>
      <c r="G27523" s="147"/>
      <c r="H27523" s="146"/>
      <c r="J27523" s="146"/>
      <c r="L27523" s="150"/>
      <c r="N27523" s="163"/>
      <c r="O27523" s="146"/>
      <c r="P27523" s="146"/>
      <c r="Q27523" s="146"/>
      <c r="R27523" s="34"/>
      <c r="S27523" s="35"/>
      <c r="T27523" s="147"/>
    </row>
    <row r="27524">
      <c r="A27524" s="147"/>
      <c r="B27524" s="64"/>
      <c r="C27524" s="147" t="s">
        <v>217</v>
      </c>
      <c r="E27524" s="161"/>
      <c r="F27524" s="162"/>
      <c r="G27524" s="147"/>
      <c r="H27524" s="146"/>
      <c r="J27524" s="146"/>
      <c r="L27524" s="150"/>
      <c r="N27524" s="163"/>
      <c r="O27524" s="146"/>
      <c r="P27524" s="146"/>
      <c r="Q27524" s="146"/>
      <c r="R27524" s="34"/>
      <c r="S27524" s="35"/>
      <c r="T27524" s="147"/>
    </row>
    <row r="27525">
      <c r="A27525" s="147"/>
      <c r="B27525" s="64"/>
      <c r="C27525" s="147" t="s">
        <v>217</v>
      </c>
      <c r="E27525" s="161"/>
      <c r="F27525" s="162"/>
      <c r="G27525" s="147"/>
      <c r="H27525" s="146"/>
      <c r="J27525" s="146"/>
      <c r="L27525" s="150"/>
      <c r="N27525" s="163"/>
      <c r="O27525" s="146"/>
      <c r="P27525" s="146"/>
      <c r="Q27525" s="146"/>
      <c r="R27525" s="34"/>
      <c r="S27525" s="35"/>
      <c r="T27525" s="147"/>
    </row>
    <row r="27526">
      <c r="A27526" s="147"/>
      <c r="B27526" s="64"/>
      <c r="C27526" s="147" t="s">
        <v>217</v>
      </c>
      <c r="E27526" s="161"/>
      <c r="F27526" s="162"/>
      <c r="G27526" s="147"/>
      <c r="H27526" s="146"/>
      <c r="J27526" s="146"/>
      <c r="L27526" s="150"/>
      <c r="N27526" s="163"/>
      <c r="O27526" s="146"/>
      <c r="P27526" s="146"/>
      <c r="Q27526" s="146"/>
      <c r="R27526" s="34"/>
      <c r="S27526" s="35"/>
      <c r="T27526" s="147"/>
    </row>
    <row r="27527">
      <c r="A27527" s="147"/>
      <c r="B27527" s="64"/>
      <c r="C27527" s="147" t="s">
        <v>217</v>
      </c>
      <c r="E27527" s="161"/>
      <c r="F27527" s="162"/>
      <c r="G27527" s="147"/>
      <c r="H27527" s="146"/>
      <c r="J27527" s="146"/>
      <c r="L27527" s="150"/>
      <c r="N27527" s="163"/>
      <c r="O27527" s="146"/>
      <c r="P27527" s="146"/>
      <c r="Q27527" s="146"/>
      <c r="R27527" s="34"/>
      <c r="S27527" s="35"/>
      <c r="T27527" s="147"/>
    </row>
    <row r="27528">
      <c r="A27528" s="147"/>
      <c r="B27528" s="64"/>
      <c r="C27528" s="147" t="s">
        <v>217</v>
      </c>
      <c r="E27528" s="161"/>
      <c r="F27528" s="162"/>
      <c r="G27528" s="147"/>
      <c r="H27528" s="146"/>
      <c r="J27528" s="146"/>
      <c r="L27528" s="150"/>
      <c r="N27528" s="163"/>
      <c r="O27528" s="146"/>
      <c r="P27528" s="146"/>
      <c r="Q27528" s="146"/>
      <c r="R27528" s="34"/>
      <c r="S27528" s="35"/>
      <c r="T27528" s="147"/>
    </row>
    <row r="27529">
      <c r="A27529" s="147"/>
      <c r="B27529" s="64"/>
      <c r="C27529" s="147" t="s">
        <v>217</v>
      </c>
      <c r="E27529" s="161"/>
      <c r="F27529" s="162"/>
      <c r="G27529" s="147"/>
      <c r="H27529" s="146"/>
      <c r="J27529" s="146"/>
      <c r="L27529" s="150"/>
      <c r="N27529" s="163"/>
      <c r="O27529" s="146"/>
      <c r="P27529" s="146"/>
      <c r="Q27529" s="146"/>
      <c r="R27529" s="34"/>
      <c r="S27529" s="35"/>
      <c r="T27529" s="147"/>
    </row>
    <row r="27530">
      <c r="A27530" s="147"/>
      <c r="B27530" s="64"/>
      <c r="C27530" s="147" t="s">
        <v>217</v>
      </c>
      <c r="E27530" s="161"/>
      <c r="F27530" s="162"/>
      <c r="G27530" s="147"/>
      <c r="H27530" s="146"/>
      <c r="J27530" s="146"/>
      <c r="L27530" s="150"/>
      <c r="N27530" s="163"/>
      <c r="O27530" s="146"/>
      <c r="P27530" s="146"/>
      <c r="Q27530" s="146"/>
      <c r="R27530" s="34"/>
      <c r="S27530" s="35"/>
      <c r="T27530" s="147"/>
    </row>
    <row r="27531">
      <c r="A27531" s="147"/>
      <c r="B27531" s="64"/>
      <c r="C27531" s="147" t="s">
        <v>217</v>
      </c>
      <c r="E27531" s="161"/>
      <c r="F27531" s="162"/>
      <c r="G27531" s="147"/>
      <c r="H27531" s="146"/>
      <c r="J27531" s="146"/>
      <c r="L27531" s="150"/>
      <c r="N27531" s="163"/>
      <c r="O27531" s="146"/>
      <c r="P27531" s="146"/>
      <c r="Q27531" s="146"/>
      <c r="R27531" s="34"/>
      <c r="S27531" s="35"/>
      <c r="T27531" s="147"/>
    </row>
    <row r="27532">
      <c r="A27532" s="147"/>
      <c r="B27532" s="64"/>
      <c r="C27532" s="147" t="s">
        <v>217</v>
      </c>
      <c r="E27532" s="161"/>
      <c r="F27532" s="162"/>
      <c r="G27532" s="147"/>
      <c r="H27532" s="146"/>
      <c r="J27532" s="146"/>
      <c r="L27532" s="150"/>
      <c r="N27532" s="163"/>
      <c r="O27532" s="146"/>
      <c r="P27532" s="146"/>
      <c r="Q27532" s="146"/>
      <c r="R27532" s="34"/>
      <c r="S27532" s="35"/>
      <c r="T27532" s="147"/>
    </row>
    <row r="27533">
      <c r="A27533" s="147"/>
      <c r="B27533" s="64"/>
      <c r="C27533" s="147" t="s">
        <v>217</v>
      </c>
      <c r="E27533" s="161"/>
      <c r="F27533" s="162"/>
      <c r="G27533" s="147"/>
      <c r="H27533" s="146"/>
      <c r="J27533" s="146"/>
      <c r="L27533" s="150"/>
      <c r="N27533" s="163"/>
      <c r="O27533" s="146"/>
      <c r="P27533" s="146"/>
      <c r="Q27533" s="146"/>
      <c r="R27533" s="34"/>
      <c r="S27533" s="35"/>
      <c r="T27533" s="147"/>
    </row>
    <row r="27534">
      <c r="A27534" s="147"/>
      <c r="B27534" s="64"/>
      <c r="C27534" s="147" t="s">
        <v>217</v>
      </c>
      <c r="E27534" s="161"/>
      <c r="F27534" s="162"/>
      <c r="G27534" s="147"/>
      <c r="H27534" s="146"/>
      <c r="J27534" s="146"/>
      <c r="L27534" s="150"/>
      <c r="N27534" s="163"/>
      <c r="O27534" s="146"/>
      <c r="P27534" s="146"/>
      <c r="Q27534" s="146"/>
      <c r="R27534" s="34"/>
      <c r="S27534" s="35"/>
      <c r="T27534" s="147"/>
    </row>
    <row r="27535">
      <c r="A27535" s="147"/>
      <c r="B27535" s="64"/>
      <c r="C27535" s="147" t="s">
        <v>217</v>
      </c>
      <c r="E27535" s="161"/>
      <c r="F27535" s="162"/>
      <c r="G27535" s="147"/>
      <c r="H27535" s="146"/>
      <c r="J27535" s="146"/>
      <c r="L27535" s="150"/>
      <c r="N27535" s="163"/>
      <c r="O27535" s="146"/>
      <c r="P27535" s="146"/>
      <c r="Q27535" s="146"/>
      <c r="R27535" s="34"/>
      <c r="S27535" s="35"/>
      <c r="T27535" s="147"/>
    </row>
    <row r="27536">
      <c r="A27536" s="147"/>
      <c r="B27536" s="64"/>
      <c r="C27536" s="147" t="s">
        <v>217</v>
      </c>
      <c r="E27536" s="161"/>
      <c r="F27536" s="162"/>
      <c r="G27536" s="147"/>
      <c r="H27536" s="146"/>
      <c r="J27536" s="146"/>
      <c r="L27536" s="150"/>
      <c r="N27536" s="163"/>
      <c r="O27536" s="146"/>
      <c r="P27536" s="146"/>
      <c r="Q27536" s="146"/>
      <c r="R27536" s="34"/>
      <c r="S27536" s="35"/>
      <c r="T27536" s="147"/>
    </row>
    <row r="27537">
      <c r="A27537" s="147"/>
      <c r="B27537" s="64"/>
      <c r="C27537" s="147" t="s">
        <v>217</v>
      </c>
      <c r="E27537" s="161"/>
      <c r="F27537" s="162"/>
      <c r="G27537" s="147"/>
      <c r="H27537" s="146"/>
      <c r="J27537" s="146"/>
      <c r="L27537" s="150"/>
      <c r="N27537" s="163"/>
      <c r="O27537" s="146"/>
      <c r="P27537" s="146"/>
      <c r="Q27537" s="146"/>
      <c r="R27537" s="34"/>
      <c r="S27537" s="35"/>
      <c r="T27537" s="147"/>
    </row>
    <row r="27538">
      <c r="A27538" s="147"/>
      <c r="B27538" s="64"/>
      <c r="C27538" s="147" t="s">
        <v>217</v>
      </c>
      <c r="E27538" s="161"/>
      <c r="F27538" s="162"/>
      <c r="G27538" s="147"/>
      <c r="H27538" s="146"/>
      <c r="J27538" s="146"/>
      <c r="L27538" s="150"/>
      <c r="N27538" s="163"/>
      <c r="O27538" s="146"/>
      <c r="P27538" s="146"/>
      <c r="Q27538" s="146"/>
      <c r="R27538" s="34"/>
      <c r="S27538" s="35"/>
      <c r="T27538" s="147"/>
    </row>
    <row r="27539">
      <c r="A27539" s="147"/>
      <c r="B27539" s="64"/>
      <c r="C27539" s="147" t="s">
        <v>217</v>
      </c>
      <c r="E27539" s="161"/>
      <c r="F27539" s="162"/>
      <c r="G27539" s="147"/>
      <c r="H27539" s="146"/>
      <c r="J27539" s="146"/>
      <c r="L27539" s="150"/>
      <c r="N27539" s="163"/>
      <c r="O27539" s="146"/>
      <c r="P27539" s="146"/>
      <c r="Q27539" s="146"/>
      <c r="R27539" s="34"/>
      <c r="S27539" s="35"/>
      <c r="T27539" s="147"/>
    </row>
    <row r="27540">
      <c r="A27540" s="147"/>
      <c r="B27540" s="64"/>
      <c r="C27540" s="147" t="s">
        <v>217</v>
      </c>
      <c r="E27540" s="161"/>
      <c r="F27540" s="162"/>
      <c r="G27540" s="147"/>
      <c r="H27540" s="146"/>
      <c r="J27540" s="146"/>
      <c r="L27540" s="150"/>
      <c r="N27540" s="163"/>
      <c r="O27540" s="146"/>
      <c r="P27540" s="146"/>
      <c r="Q27540" s="146"/>
      <c r="R27540" s="34"/>
      <c r="S27540" s="35"/>
      <c r="T27540" s="147"/>
    </row>
    <row r="27541">
      <c r="A27541" s="147"/>
      <c r="B27541" s="64"/>
      <c r="C27541" s="147" t="s">
        <v>217</v>
      </c>
      <c r="E27541" s="161"/>
      <c r="F27541" s="162"/>
      <c r="G27541" s="147"/>
      <c r="H27541" s="146"/>
      <c r="J27541" s="146"/>
      <c r="L27541" s="150"/>
      <c r="N27541" s="163"/>
      <c r="O27541" s="146"/>
      <c r="P27541" s="146"/>
      <c r="Q27541" s="146"/>
      <c r="R27541" s="34"/>
      <c r="S27541" s="35"/>
      <c r="T27541" s="147"/>
    </row>
    <row r="27542">
      <c r="A27542" s="147"/>
      <c r="B27542" s="64"/>
      <c r="C27542" s="147" t="s">
        <v>217</v>
      </c>
      <c r="E27542" s="161"/>
      <c r="F27542" s="162"/>
      <c r="G27542" s="147"/>
      <c r="H27542" s="146"/>
      <c r="J27542" s="146"/>
      <c r="L27542" s="150"/>
      <c r="N27542" s="163"/>
      <c r="O27542" s="146"/>
      <c r="P27542" s="146"/>
      <c r="Q27542" s="146"/>
      <c r="R27542" s="34"/>
      <c r="S27542" s="35"/>
      <c r="T27542" s="147"/>
    </row>
    <row r="27543">
      <c r="A27543" s="147"/>
      <c r="B27543" s="64"/>
      <c r="C27543" s="147" t="s">
        <v>217</v>
      </c>
      <c r="E27543" s="161"/>
      <c r="F27543" s="162"/>
      <c r="G27543" s="147"/>
      <c r="H27543" s="146"/>
      <c r="J27543" s="146"/>
      <c r="L27543" s="150"/>
      <c r="N27543" s="163"/>
      <c r="O27543" s="146"/>
      <c r="P27543" s="146"/>
      <c r="Q27543" s="146"/>
      <c r="R27543" s="34"/>
      <c r="S27543" s="35"/>
      <c r="T27543" s="147"/>
    </row>
    <row r="27544">
      <c r="A27544" s="147"/>
      <c r="B27544" s="64"/>
      <c r="C27544" s="147" t="s">
        <v>217</v>
      </c>
      <c r="E27544" s="161"/>
      <c r="F27544" s="162"/>
      <c r="G27544" s="147"/>
      <c r="H27544" s="146"/>
      <c r="J27544" s="146"/>
      <c r="L27544" s="150"/>
      <c r="N27544" s="163"/>
      <c r="O27544" s="146"/>
      <c r="P27544" s="146"/>
      <c r="Q27544" s="146"/>
      <c r="R27544" s="34"/>
      <c r="S27544" s="35"/>
      <c r="T27544" s="147"/>
    </row>
    <row r="27545">
      <c r="A27545" s="147"/>
      <c r="B27545" s="64"/>
      <c r="C27545" s="147" t="s">
        <v>217</v>
      </c>
      <c r="E27545" s="161"/>
      <c r="F27545" s="162"/>
      <c r="G27545" s="147"/>
      <c r="H27545" s="146"/>
      <c r="J27545" s="146"/>
      <c r="L27545" s="150"/>
      <c r="N27545" s="163"/>
      <c r="O27545" s="146"/>
      <c r="P27545" s="146"/>
      <c r="Q27545" s="146"/>
      <c r="R27545" s="34"/>
      <c r="S27545" s="35"/>
      <c r="T27545" s="147"/>
    </row>
    <row r="27546">
      <c r="A27546" s="147"/>
      <c r="B27546" s="64"/>
      <c r="C27546" s="147" t="s">
        <v>217</v>
      </c>
      <c r="E27546" s="161"/>
      <c r="F27546" s="162"/>
      <c r="G27546" s="147"/>
      <c r="H27546" s="146"/>
      <c r="J27546" s="146"/>
      <c r="L27546" s="150"/>
      <c r="N27546" s="163"/>
      <c r="O27546" s="146"/>
      <c r="P27546" s="146"/>
      <c r="Q27546" s="146"/>
      <c r="R27546" s="34"/>
      <c r="S27546" s="35"/>
      <c r="T27546" s="147"/>
    </row>
    <row r="27547">
      <c r="A27547" s="147"/>
      <c r="B27547" s="64"/>
      <c r="C27547" s="147" t="s">
        <v>217</v>
      </c>
      <c r="E27547" s="161"/>
      <c r="F27547" s="162"/>
      <c r="G27547" s="147"/>
      <c r="H27547" s="146"/>
      <c r="J27547" s="146"/>
      <c r="L27547" s="150"/>
      <c r="N27547" s="163"/>
      <c r="O27547" s="146"/>
      <c r="P27547" s="146"/>
      <c r="Q27547" s="146"/>
      <c r="R27547" s="34"/>
      <c r="S27547" s="35"/>
      <c r="T27547" s="147"/>
    </row>
    <row r="27548">
      <c r="A27548" s="147"/>
      <c r="B27548" s="64"/>
      <c r="C27548" s="147" t="s">
        <v>217</v>
      </c>
      <c r="E27548" s="161"/>
      <c r="F27548" s="162"/>
      <c r="G27548" s="147"/>
      <c r="H27548" s="146"/>
      <c r="J27548" s="146"/>
      <c r="L27548" s="150"/>
      <c r="N27548" s="163"/>
      <c r="O27548" s="146"/>
      <c r="P27548" s="146"/>
      <c r="Q27548" s="146"/>
      <c r="R27548" s="34"/>
      <c r="S27548" s="35"/>
      <c r="T27548" s="147"/>
    </row>
    <row r="27549">
      <c r="A27549" s="147"/>
      <c r="B27549" s="64"/>
      <c r="C27549" s="147" t="s">
        <v>217</v>
      </c>
      <c r="E27549" s="161"/>
      <c r="F27549" s="162"/>
      <c r="G27549" s="147"/>
      <c r="H27549" s="146"/>
      <c r="J27549" s="146"/>
      <c r="L27549" s="150"/>
      <c r="N27549" s="163"/>
      <c r="O27549" s="146"/>
      <c r="P27549" s="146"/>
      <c r="Q27549" s="146"/>
      <c r="R27549" s="34"/>
      <c r="S27549" s="35"/>
      <c r="T27549" s="147"/>
    </row>
    <row r="27550">
      <c r="A27550" s="147"/>
      <c r="B27550" s="64"/>
      <c r="C27550" s="147" t="s">
        <v>217</v>
      </c>
      <c r="E27550" s="161"/>
      <c r="F27550" s="162"/>
      <c r="G27550" s="147"/>
      <c r="H27550" s="146"/>
      <c r="J27550" s="146"/>
      <c r="L27550" s="150"/>
      <c r="N27550" s="163"/>
      <c r="O27550" s="146"/>
      <c r="P27550" s="146"/>
      <c r="Q27550" s="146"/>
      <c r="R27550" s="34"/>
      <c r="S27550" s="35"/>
      <c r="T27550" s="147"/>
    </row>
    <row r="27551">
      <c r="A27551" s="147"/>
      <c r="B27551" s="64"/>
      <c r="C27551" s="147" t="s">
        <v>217</v>
      </c>
      <c r="E27551" s="161"/>
      <c r="F27551" s="162"/>
      <c r="G27551" s="147"/>
      <c r="H27551" s="146"/>
      <c r="J27551" s="146"/>
      <c r="L27551" s="150"/>
      <c r="N27551" s="163"/>
      <c r="O27551" s="146"/>
      <c r="P27551" s="146"/>
      <c r="Q27551" s="146"/>
      <c r="R27551" s="34"/>
      <c r="S27551" s="35"/>
      <c r="T27551" s="147"/>
    </row>
    <row r="27552">
      <c r="A27552" s="147"/>
      <c r="B27552" s="64"/>
      <c r="C27552" s="147" t="s">
        <v>217</v>
      </c>
      <c r="E27552" s="161"/>
      <c r="F27552" s="162"/>
      <c r="G27552" s="147"/>
      <c r="H27552" s="146"/>
      <c r="J27552" s="146"/>
      <c r="L27552" s="150"/>
      <c r="N27552" s="163"/>
      <c r="O27552" s="146"/>
      <c r="P27552" s="146"/>
      <c r="Q27552" s="146"/>
      <c r="R27552" s="34"/>
      <c r="S27552" s="35"/>
      <c r="T27552" s="147"/>
    </row>
    <row r="27553">
      <c r="A27553" s="147"/>
      <c r="B27553" s="64"/>
      <c r="C27553" s="147" t="s">
        <v>217</v>
      </c>
      <c r="E27553" s="161"/>
      <c r="F27553" s="162"/>
      <c r="G27553" s="147"/>
      <c r="H27553" s="146"/>
      <c r="J27553" s="146"/>
      <c r="L27553" s="150"/>
      <c r="N27553" s="163"/>
      <c r="O27553" s="146"/>
      <c r="P27553" s="146"/>
      <c r="Q27553" s="146"/>
      <c r="R27553" s="34"/>
      <c r="S27553" s="35"/>
      <c r="T27553" s="147"/>
    </row>
    <row r="27554">
      <c r="A27554" s="147"/>
      <c r="B27554" s="64"/>
      <c r="C27554" s="147" t="s">
        <v>217</v>
      </c>
      <c r="E27554" s="161"/>
      <c r="F27554" s="162"/>
      <c r="G27554" s="147"/>
      <c r="H27554" s="146"/>
      <c r="J27554" s="146"/>
      <c r="L27554" s="150"/>
      <c r="N27554" s="163"/>
      <c r="O27554" s="146"/>
      <c r="P27554" s="146"/>
      <c r="Q27554" s="146"/>
      <c r="R27554" s="34"/>
      <c r="S27554" s="35"/>
      <c r="T27554" s="147"/>
    </row>
    <row r="27555">
      <c r="A27555" s="147"/>
      <c r="B27555" s="64"/>
      <c r="C27555" s="147" t="s">
        <v>217</v>
      </c>
      <c r="E27555" s="161"/>
      <c r="F27555" s="162"/>
      <c r="G27555" s="147"/>
      <c r="H27555" s="146"/>
      <c r="J27555" s="146"/>
      <c r="L27555" s="150"/>
      <c r="N27555" s="163"/>
      <c r="O27555" s="146"/>
      <c r="P27555" s="146"/>
      <c r="Q27555" s="146"/>
      <c r="R27555" s="34"/>
      <c r="S27555" s="35"/>
      <c r="T27555" s="147"/>
    </row>
    <row r="27556">
      <c r="A27556" s="147"/>
      <c r="B27556" s="64"/>
      <c r="C27556" s="147" t="s">
        <v>217</v>
      </c>
      <c r="E27556" s="161"/>
      <c r="F27556" s="162"/>
      <c r="G27556" s="147"/>
      <c r="H27556" s="146"/>
      <c r="J27556" s="146"/>
      <c r="L27556" s="150"/>
      <c r="N27556" s="163"/>
      <c r="O27556" s="146"/>
      <c r="P27556" s="146"/>
      <c r="Q27556" s="146"/>
      <c r="R27556" s="34"/>
      <c r="S27556" s="35"/>
      <c r="T27556" s="147"/>
    </row>
    <row r="27557">
      <c r="A27557" s="147"/>
      <c r="B27557" s="64"/>
      <c r="C27557" s="147" t="s">
        <v>217</v>
      </c>
      <c r="E27557" s="161"/>
      <c r="F27557" s="162"/>
      <c r="G27557" s="147"/>
      <c r="H27557" s="146"/>
      <c r="J27557" s="146"/>
      <c r="L27557" s="150"/>
      <c r="N27557" s="163"/>
      <c r="O27557" s="146"/>
      <c r="P27557" s="146"/>
      <c r="Q27557" s="146"/>
      <c r="R27557" s="34"/>
      <c r="S27557" s="35"/>
      <c r="T27557" s="147"/>
    </row>
    <row r="27558">
      <c r="A27558" s="147"/>
      <c r="B27558" s="64"/>
      <c r="C27558" s="147" t="s">
        <v>217</v>
      </c>
      <c r="E27558" s="161"/>
      <c r="F27558" s="162"/>
      <c r="G27558" s="147"/>
      <c r="H27558" s="146"/>
      <c r="J27558" s="146"/>
      <c r="L27558" s="150"/>
      <c r="N27558" s="163"/>
      <c r="O27558" s="146"/>
      <c r="P27558" s="146"/>
      <c r="Q27558" s="146"/>
      <c r="R27558" s="34"/>
      <c r="S27558" s="35"/>
      <c r="T27558" s="147"/>
    </row>
    <row r="27559">
      <c r="A27559" s="147"/>
      <c r="B27559" s="64"/>
      <c r="C27559" s="147" t="s">
        <v>217</v>
      </c>
      <c r="E27559" s="161"/>
      <c r="F27559" s="162"/>
      <c r="G27559" s="147"/>
      <c r="H27559" s="146"/>
      <c r="J27559" s="146"/>
      <c r="L27559" s="150"/>
      <c r="N27559" s="163"/>
      <c r="O27559" s="146"/>
      <c r="P27559" s="146"/>
      <c r="Q27559" s="146"/>
      <c r="R27559" s="34"/>
      <c r="S27559" s="35"/>
      <c r="T27559" s="147"/>
    </row>
    <row r="27560">
      <c r="A27560" s="147"/>
      <c r="B27560" s="64"/>
      <c r="C27560" s="147" t="s">
        <v>217</v>
      </c>
      <c r="E27560" s="161"/>
      <c r="F27560" s="162"/>
      <c r="G27560" s="147"/>
      <c r="H27560" s="146"/>
      <c r="J27560" s="146"/>
      <c r="L27560" s="150"/>
      <c r="N27560" s="163"/>
      <c r="O27560" s="146"/>
      <c r="P27560" s="146"/>
      <c r="Q27560" s="146"/>
      <c r="R27560" s="34"/>
      <c r="S27560" s="35"/>
      <c r="T27560" s="147"/>
    </row>
    <row r="27561">
      <c r="A27561" s="147"/>
      <c r="B27561" s="64"/>
      <c r="C27561" s="147" t="s">
        <v>217</v>
      </c>
      <c r="E27561" s="161"/>
      <c r="F27561" s="162"/>
      <c r="G27561" s="147"/>
      <c r="H27561" s="146"/>
      <c r="J27561" s="146"/>
      <c r="L27561" s="150"/>
      <c r="N27561" s="163"/>
      <c r="O27561" s="146"/>
      <c r="P27561" s="146"/>
      <c r="Q27561" s="146"/>
      <c r="R27561" s="34"/>
      <c r="S27561" s="35"/>
      <c r="T27561" s="147"/>
    </row>
    <row r="27562">
      <c r="A27562" s="147"/>
      <c r="B27562" s="64"/>
      <c r="C27562" s="147" t="s">
        <v>217</v>
      </c>
      <c r="E27562" s="161"/>
      <c r="F27562" s="162"/>
      <c r="G27562" s="147"/>
      <c r="H27562" s="146"/>
      <c r="J27562" s="146"/>
      <c r="L27562" s="150"/>
      <c r="N27562" s="163"/>
      <c r="O27562" s="146"/>
      <c r="P27562" s="146"/>
      <c r="Q27562" s="146"/>
      <c r="R27562" s="34"/>
      <c r="S27562" s="35"/>
      <c r="T27562" s="147"/>
    </row>
    <row r="27563">
      <c r="A27563" s="147"/>
      <c r="B27563" s="64"/>
      <c r="C27563" s="147" t="s">
        <v>217</v>
      </c>
      <c r="E27563" s="161"/>
      <c r="F27563" s="162"/>
      <c r="G27563" s="147"/>
      <c r="H27563" s="146"/>
      <c r="J27563" s="146"/>
      <c r="L27563" s="150"/>
      <c r="N27563" s="163"/>
      <c r="O27563" s="146"/>
      <c r="P27563" s="146"/>
      <c r="Q27563" s="146"/>
      <c r="R27563" s="34"/>
      <c r="S27563" s="35"/>
      <c r="T27563" s="147"/>
    </row>
    <row r="27564">
      <c r="A27564" s="147"/>
      <c r="B27564" s="64"/>
      <c r="C27564" s="147" t="s">
        <v>217</v>
      </c>
      <c r="E27564" s="161"/>
      <c r="F27564" s="162"/>
      <c r="G27564" s="147"/>
      <c r="H27564" s="146"/>
      <c r="J27564" s="146"/>
      <c r="L27564" s="150"/>
      <c r="N27564" s="163"/>
      <c r="O27564" s="146"/>
      <c r="P27564" s="146"/>
      <c r="Q27564" s="146"/>
      <c r="R27564" s="34"/>
      <c r="S27564" s="35"/>
      <c r="T27564" s="147"/>
    </row>
    <row r="27565">
      <c r="A27565" s="147"/>
      <c r="B27565" s="64"/>
      <c r="C27565" s="147" t="s">
        <v>217</v>
      </c>
      <c r="E27565" s="161"/>
      <c r="F27565" s="162"/>
      <c r="G27565" s="147"/>
      <c r="H27565" s="146"/>
      <c r="J27565" s="146"/>
      <c r="L27565" s="150"/>
      <c r="N27565" s="163"/>
      <c r="O27565" s="146"/>
      <c r="P27565" s="146"/>
      <c r="Q27565" s="146"/>
      <c r="R27565" s="34"/>
      <c r="S27565" s="35"/>
      <c r="T27565" s="147"/>
    </row>
    <row r="27566">
      <c r="A27566" s="147"/>
      <c r="B27566" s="64"/>
      <c r="C27566" s="147" t="s">
        <v>217</v>
      </c>
      <c r="E27566" s="161"/>
      <c r="F27566" s="162"/>
      <c r="G27566" s="147"/>
      <c r="H27566" s="146"/>
      <c r="J27566" s="146"/>
      <c r="L27566" s="150"/>
      <c r="N27566" s="163"/>
      <c r="O27566" s="146"/>
      <c r="P27566" s="146"/>
      <c r="Q27566" s="146"/>
      <c r="R27566" s="34"/>
      <c r="S27566" s="35"/>
      <c r="T27566" s="147"/>
    </row>
    <row r="27567">
      <c r="A27567" s="147"/>
      <c r="B27567" s="64"/>
      <c r="C27567" s="147" t="s">
        <v>217</v>
      </c>
      <c r="E27567" s="161"/>
      <c r="F27567" s="162"/>
      <c r="G27567" s="147"/>
      <c r="H27567" s="146"/>
      <c r="J27567" s="146"/>
      <c r="L27567" s="150"/>
      <c r="N27567" s="163"/>
      <c r="O27567" s="146"/>
      <c r="P27567" s="146"/>
      <c r="Q27567" s="146"/>
      <c r="R27567" s="34"/>
      <c r="S27567" s="35"/>
      <c r="T27567" s="147"/>
    </row>
    <row r="27568">
      <c r="A27568" s="147"/>
      <c r="B27568" s="64"/>
      <c r="C27568" s="147" t="s">
        <v>217</v>
      </c>
      <c r="E27568" s="161"/>
      <c r="F27568" s="162"/>
      <c r="G27568" s="147"/>
      <c r="H27568" s="146"/>
      <c r="J27568" s="146"/>
      <c r="L27568" s="150"/>
      <c r="N27568" s="163"/>
      <c r="O27568" s="146"/>
      <c r="P27568" s="146"/>
      <c r="Q27568" s="146"/>
      <c r="R27568" s="34"/>
      <c r="S27568" s="35"/>
      <c r="T27568" s="147"/>
    </row>
    <row r="27569">
      <c r="A27569" s="147"/>
      <c r="B27569" s="64"/>
      <c r="C27569" s="147" t="s">
        <v>217</v>
      </c>
      <c r="E27569" s="161"/>
      <c r="F27569" s="162"/>
      <c r="G27569" s="147"/>
      <c r="H27569" s="146"/>
      <c r="J27569" s="146"/>
      <c r="L27569" s="150"/>
      <c r="N27569" s="163"/>
      <c r="O27569" s="146"/>
      <c r="P27569" s="146"/>
      <c r="Q27569" s="146"/>
      <c r="R27569" s="34"/>
      <c r="S27569" s="35"/>
      <c r="T27569" s="147"/>
    </row>
    <row r="27570">
      <c r="A27570" s="147"/>
      <c r="B27570" s="64"/>
      <c r="C27570" s="147" t="s">
        <v>217</v>
      </c>
      <c r="E27570" s="161"/>
      <c r="F27570" s="162"/>
      <c r="G27570" s="147"/>
      <c r="H27570" s="146"/>
      <c r="J27570" s="146"/>
      <c r="L27570" s="150"/>
      <c r="N27570" s="163"/>
      <c r="O27570" s="146"/>
      <c r="P27570" s="146"/>
      <c r="Q27570" s="146"/>
      <c r="R27570" s="34"/>
      <c r="S27570" s="35"/>
      <c r="T27570" s="147"/>
    </row>
    <row r="27571">
      <c r="A27571" s="147"/>
      <c r="B27571" s="64"/>
      <c r="C27571" s="147" t="s">
        <v>217</v>
      </c>
      <c r="E27571" s="161"/>
      <c r="F27571" s="162"/>
      <c r="G27571" s="147"/>
      <c r="H27571" s="146"/>
      <c r="J27571" s="146"/>
      <c r="L27571" s="150"/>
      <c r="N27571" s="163"/>
      <c r="O27571" s="146"/>
      <c r="P27571" s="146"/>
      <c r="Q27571" s="146"/>
      <c r="R27571" s="34"/>
      <c r="S27571" s="35"/>
      <c r="T27571" s="147"/>
    </row>
    <row r="27572">
      <c r="A27572" s="147"/>
      <c r="B27572" s="64"/>
      <c r="C27572" s="147" t="s">
        <v>217</v>
      </c>
      <c r="E27572" s="161"/>
      <c r="F27572" s="162"/>
      <c r="G27572" s="147"/>
      <c r="H27572" s="146"/>
      <c r="J27572" s="146"/>
      <c r="L27572" s="150"/>
      <c r="N27572" s="163"/>
      <c r="O27572" s="146"/>
      <c r="P27572" s="146"/>
      <c r="Q27572" s="146"/>
      <c r="R27572" s="34"/>
      <c r="S27572" s="35"/>
      <c r="T27572" s="147"/>
    </row>
    <row r="27573">
      <c r="A27573" s="147"/>
      <c r="B27573" s="64"/>
      <c r="C27573" s="147" t="s">
        <v>217</v>
      </c>
      <c r="E27573" s="161"/>
      <c r="F27573" s="162"/>
      <c r="G27573" s="147"/>
      <c r="H27573" s="146"/>
      <c r="J27573" s="146"/>
      <c r="L27573" s="150"/>
      <c r="N27573" s="163"/>
      <c r="O27573" s="146"/>
      <c r="P27573" s="146"/>
      <c r="Q27573" s="146"/>
      <c r="R27573" s="34"/>
      <c r="S27573" s="35"/>
      <c r="T27573" s="147"/>
    </row>
    <row r="27574">
      <c r="A27574" s="147"/>
      <c r="B27574" s="64"/>
      <c r="C27574" s="147" t="s">
        <v>217</v>
      </c>
      <c r="E27574" s="161"/>
      <c r="F27574" s="162"/>
      <c r="G27574" s="147"/>
      <c r="H27574" s="146"/>
      <c r="J27574" s="146"/>
      <c r="L27574" s="150"/>
      <c r="N27574" s="163"/>
      <c r="O27574" s="146"/>
      <c r="P27574" s="146"/>
      <c r="Q27574" s="146"/>
      <c r="R27574" s="34"/>
      <c r="S27574" s="35"/>
      <c r="T27574" s="147"/>
    </row>
    <row r="27575">
      <c r="A27575" s="147"/>
      <c r="B27575" s="64"/>
      <c r="C27575" s="147" t="s">
        <v>217</v>
      </c>
      <c r="E27575" s="161"/>
      <c r="F27575" s="162"/>
      <c r="G27575" s="147"/>
      <c r="H27575" s="146"/>
      <c r="J27575" s="146"/>
      <c r="L27575" s="150"/>
      <c r="N27575" s="163"/>
      <c r="O27575" s="146"/>
      <c r="P27575" s="146"/>
      <c r="Q27575" s="146"/>
      <c r="R27575" s="34"/>
      <c r="S27575" s="35"/>
      <c r="T27575" s="147"/>
    </row>
    <row r="27576">
      <c r="A27576" s="147"/>
      <c r="B27576" s="64"/>
      <c r="C27576" s="147" t="s">
        <v>217</v>
      </c>
      <c r="E27576" s="161"/>
      <c r="F27576" s="162"/>
      <c r="G27576" s="147"/>
      <c r="H27576" s="146"/>
      <c r="J27576" s="146"/>
      <c r="L27576" s="150"/>
      <c r="N27576" s="163"/>
      <c r="O27576" s="146"/>
      <c r="P27576" s="146"/>
      <c r="Q27576" s="146"/>
      <c r="R27576" s="34"/>
      <c r="S27576" s="35"/>
      <c r="T27576" s="147"/>
    </row>
    <row r="27577">
      <c r="A27577" s="147"/>
      <c r="B27577" s="64"/>
      <c r="C27577" s="147" t="s">
        <v>217</v>
      </c>
      <c r="E27577" s="161"/>
      <c r="F27577" s="162"/>
      <c r="G27577" s="147"/>
      <c r="H27577" s="146"/>
      <c r="J27577" s="146"/>
      <c r="L27577" s="150"/>
      <c r="N27577" s="163"/>
      <c r="O27577" s="146"/>
      <c r="P27577" s="146"/>
      <c r="Q27577" s="146"/>
      <c r="R27577" s="34"/>
      <c r="S27577" s="35"/>
      <c r="T27577" s="147"/>
    </row>
    <row r="27578">
      <c r="A27578" s="147"/>
      <c r="B27578" s="64"/>
      <c r="C27578" s="147" t="s">
        <v>217</v>
      </c>
      <c r="E27578" s="161"/>
      <c r="F27578" s="162"/>
      <c r="G27578" s="147"/>
      <c r="H27578" s="146"/>
      <c r="J27578" s="146"/>
      <c r="L27578" s="150"/>
      <c r="N27578" s="163"/>
      <c r="O27578" s="146"/>
      <c r="P27578" s="146"/>
      <c r="Q27578" s="146"/>
      <c r="R27578" s="34"/>
      <c r="S27578" s="35"/>
      <c r="T27578" s="147"/>
    </row>
    <row r="27579">
      <c r="A27579" s="147"/>
      <c r="B27579" s="64"/>
      <c r="C27579" s="147" t="s">
        <v>217</v>
      </c>
      <c r="E27579" s="161"/>
      <c r="F27579" s="162"/>
      <c r="G27579" s="147"/>
      <c r="H27579" s="146"/>
      <c r="J27579" s="146"/>
      <c r="L27579" s="150"/>
      <c r="N27579" s="163"/>
      <c r="O27579" s="146"/>
      <c r="P27579" s="146"/>
      <c r="Q27579" s="146"/>
      <c r="R27579" s="34"/>
      <c r="S27579" s="35"/>
      <c r="T27579" s="147"/>
    </row>
    <row r="27580">
      <c r="A27580" s="147"/>
      <c r="B27580" s="64"/>
      <c r="C27580" s="147" t="s">
        <v>217</v>
      </c>
      <c r="E27580" s="161"/>
      <c r="F27580" s="162"/>
      <c r="G27580" s="147"/>
      <c r="H27580" s="146"/>
      <c r="J27580" s="146"/>
      <c r="L27580" s="150"/>
      <c r="N27580" s="163"/>
      <c r="O27580" s="146"/>
      <c r="P27580" s="146"/>
      <c r="Q27580" s="146"/>
      <c r="R27580" s="34"/>
      <c r="S27580" s="35"/>
      <c r="T27580" s="147"/>
    </row>
    <row r="27581">
      <c r="A27581" s="147"/>
      <c r="B27581" s="64"/>
      <c r="C27581" s="147" t="s">
        <v>217</v>
      </c>
      <c r="E27581" s="161"/>
      <c r="F27581" s="162"/>
      <c r="G27581" s="147"/>
      <c r="H27581" s="146"/>
      <c r="J27581" s="146"/>
      <c r="L27581" s="150"/>
      <c r="N27581" s="163"/>
      <c r="O27581" s="146"/>
      <c r="P27581" s="146"/>
      <c r="Q27581" s="146"/>
      <c r="R27581" s="34"/>
      <c r="S27581" s="35"/>
      <c r="T27581" s="147"/>
    </row>
    <row r="27582">
      <c r="A27582" s="147"/>
      <c r="B27582" s="64"/>
      <c r="C27582" s="147" t="s">
        <v>217</v>
      </c>
      <c r="E27582" s="161"/>
      <c r="F27582" s="162"/>
      <c r="G27582" s="147"/>
      <c r="H27582" s="146"/>
      <c r="J27582" s="146"/>
      <c r="L27582" s="150"/>
      <c r="N27582" s="163"/>
      <c r="O27582" s="146"/>
      <c r="P27582" s="146"/>
      <c r="Q27582" s="146"/>
      <c r="R27582" s="34"/>
      <c r="S27582" s="35"/>
      <c r="T27582" s="147"/>
    </row>
    <row r="27583">
      <c r="A27583" s="147"/>
      <c r="B27583" s="64"/>
      <c r="C27583" s="147" t="s">
        <v>217</v>
      </c>
      <c r="E27583" s="161"/>
      <c r="F27583" s="162"/>
      <c r="G27583" s="147"/>
      <c r="H27583" s="146"/>
      <c r="J27583" s="146"/>
      <c r="L27583" s="150"/>
      <c r="N27583" s="163"/>
      <c r="O27583" s="146"/>
      <c r="P27583" s="146"/>
      <c r="Q27583" s="146"/>
      <c r="R27583" s="34"/>
      <c r="S27583" s="35"/>
      <c r="T27583" s="147"/>
    </row>
    <row r="27584">
      <c r="A27584" s="147"/>
      <c r="B27584" s="64"/>
      <c r="C27584" s="147" t="s">
        <v>217</v>
      </c>
      <c r="E27584" s="161"/>
      <c r="F27584" s="162"/>
      <c r="G27584" s="147"/>
      <c r="H27584" s="146"/>
      <c r="J27584" s="146"/>
      <c r="L27584" s="150"/>
      <c r="N27584" s="163"/>
      <c r="O27584" s="146"/>
      <c r="P27584" s="146"/>
      <c r="Q27584" s="146"/>
      <c r="R27584" s="34"/>
      <c r="S27584" s="35"/>
      <c r="T27584" s="147"/>
    </row>
    <row r="27585">
      <c r="A27585" s="147"/>
      <c r="B27585" s="64"/>
      <c r="C27585" s="147" t="s">
        <v>217</v>
      </c>
      <c r="E27585" s="161"/>
      <c r="F27585" s="162"/>
      <c r="G27585" s="147"/>
      <c r="H27585" s="146"/>
      <c r="J27585" s="146"/>
      <c r="L27585" s="150"/>
      <c r="N27585" s="163"/>
      <c r="O27585" s="146"/>
      <c r="P27585" s="146"/>
      <c r="Q27585" s="146"/>
      <c r="R27585" s="34"/>
      <c r="S27585" s="35"/>
      <c r="T27585" s="147"/>
    </row>
    <row r="27586">
      <c r="A27586" s="147"/>
      <c r="B27586" s="64"/>
      <c r="C27586" s="147" t="s">
        <v>217</v>
      </c>
      <c r="E27586" s="161"/>
      <c r="F27586" s="162"/>
      <c r="G27586" s="147"/>
      <c r="H27586" s="146"/>
      <c r="J27586" s="146"/>
      <c r="L27586" s="150"/>
      <c r="N27586" s="163"/>
      <c r="O27586" s="146"/>
      <c r="P27586" s="146"/>
      <c r="Q27586" s="146"/>
      <c r="R27586" s="34"/>
      <c r="S27586" s="35"/>
      <c r="T27586" s="147"/>
    </row>
    <row r="27587">
      <c r="A27587" s="147"/>
      <c r="B27587" s="64"/>
      <c r="C27587" s="147" t="s">
        <v>217</v>
      </c>
      <c r="E27587" s="161"/>
      <c r="F27587" s="162"/>
      <c r="G27587" s="147"/>
      <c r="H27587" s="146"/>
      <c r="J27587" s="146"/>
      <c r="L27587" s="150"/>
      <c r="N27587" s="163"/>
      <c r="O27587" s="146"/>
      <c r="P27587" s="146"/>
      <c r="Q27587" s="146"/>
      <c r="R27587" s="34"/>
      <c r="S27587" s="35"/>
      <c r="T27587" s="147"/>
    </row>
    <row r="27588">
      <c r="A27588" s="147"/>
      <c r="B27588" s="64"/>
      <c r="C27588" s="147" t="s">
        <v>217</v>
      </c>
      <c r="E27588" s="161"/>
      <c r="F27588" s="162"/>
      <c r="G27588" s="147"/>
      <c r="H27588" s="146"/>
      <c r="J27588" s="146"/>
      <c r="L27588" s="150"/>
      <c r="N27588" s="163"/>
      <c r="O27588" s="146"/>
      <c r="P27588" s="146"/>
      <c r="Q27588" s="146"/>
      <c r="R27588" s="34"/>
      <c r="S27588" s="35"/>
      <c r="T27588" s="147"/>
    </row>
    <row r="27589">
      <c r="A27589" s="147"/>
      <c r="B27589" s="64"/>
      <c r="C27589" s="147" t="s">
        <v>217</v>
      </c>
      <c r="E27589" s="161"/>
      <c r="F27589" s="162"/>
      <c r="G27589" s="147"/>
      <c r="H27589" s="146"/>
      <c r="J27589" s="146"/>
      <c r="L27589" s="150"/>
      <c r="N27589" s="163"/>
      <c r="O27589" s="146"/>
      <c r="P27589" s="146"/>
      <c r="Q27589" s="146"/>
      <c r="R27589" s="34"/>
      <c r="S27589" s="35"/>
      <c r="T27589" s="147"/>
    </row>
    <row r="27590">
      <c r="A27590" s="147"/>
      <c r="B27590" s="64"/>
      <c r="C27590" s="147" t="s">
        <v>217</v>
      </c>
      <c r="E27590" s="161"/>
      <c r="F27590" s="162"/>
      <c r="G27590" s="147"/>
      <c r="H27590" s="146"/>
      <c r="J27590" s="146"/>
      <c r="L27590" s="150"/>
      <c r="N27590" s="163"/>
      <c r="O27590" s="146"/>
      <c r="P27590" s="146"/>
      <c r="Q27590" s="146"/>
      <c r="R27590" s="34"/>
      <c r="S27590" s="35"/>
      <c r="T27590" s="147"/>
    </row>
    <row r="27591">
      <c r="A27591" s="147"/>
      <c r="B27591" s="64"/>
      <c r="C27591" s="147" t="s">
        <v>217</v>
      </c>
      <c r="E27591" s="161"/>
      <c r="F27591" s="162"/>
      <c r="G27591" s="147"/>
      <c r="H27591" s="146"/>
      <c r="J27591" s="146"/>
      <c r="L27591" s="150"/>
      <c r="N27591" s="163"/>
      <c r="O27591" s="146"/>
      <c r="P27591" s="146"/>
      <c r="Q27591" s="146"/>
      <c r="R27591" s="34"/>
      <c r="S27591" s="35"/>
      <c r="T27591" s="147"/>
    </row>
    <row r="27592">
      <c r="A27592" s="147"/>
      <c r="B27592" s="64"/>
      <c r="C27592" s="147" t="s">
        <v>217</v>
      </c>
      <c r="E27592" s="161"/>
      <c r="F27592" s="162"/>
      <c r="G27592" s="147"/>
      <c r="H27592" s="146"/>
      <c r="J27592" s="146"/>
      <c r="L27592" s="150"/>
      <c r="N27592" s="163"/>
      <c r="O27592" s="146"/>
      <c r="P27592" s="146"/>
      <c r="Q27592" s="146"/>
      <c r="R27592" s="34"/>
      <c r="S27592" s="35"/>
      <c r="T27592" s="147"/>
    </row>
    <row r="27593">
      <c r="A27593" s="147"/>
      <c r="B27593" s="64"/>
      <c r="C27593" s="147" t="s">
        <v>217</v>
      </c>
      <c r="E27593" s="161"/>
      <c r="F27593" s="162"/>
      <c r="G27593" s="147"/>
      <c r="H27593" s="146"/>
      <c r="J27593" s="146"/>
      <c r="L27593" s="150"/>
      <c r="N27593" s="163"/>
      <c r="O27593" s="146"/>
      <c r="P27593" s="146"/>
      <c r="Q27593" s="146"/>
      <c r="R27593" s="34"/>
      <c r="S27593" s="35"/>
      <c r="T27593" s="147"/>
    </row>
    <row r="27594">
      <c r="A27594" s="147"/>
      <c r="B27594" s="64"/>
      <c r="C27594" s="147" t="s">
        <v>217</v>
      </c>
      <c r="E27594" s="161"/>
      <c r="F27594" s="162"/>
      <c r="G27594" s="147"/>
      <c r="H27594" s="146"/>
      <c r="J27594" s="146"/>
      <c r="L27594" s="150"/>
      <c r="N27594" s="163"/>
      <c r="O27594" s="146"/>
      <c r="P27594" s="146"/>
      <c r="Q27594" s="146"/>
      <c r="R27594" s="34"/>
      <c r="S27594" s="35"/>
      <c r="T27594" s="147"/>
    </row>
    <row r="27595">
      <c r="A27595" s="147"/>
      <c r="B27595" s="64"/>
      <c r="C27595" s="147" t="s">
        <v>217</v>
      </c>
      <c r="E27595" s="161"/>
      <c r="F27595" s="162"/>
      <c r="G27595" s="147"/>
      <c r="H27595" s="146"/>
      <c r="J27595" s="146"/>
      <c r="L27595" s="150"/>
      <c r="N27595" s="163"/>
      <c r="O27595" s="146"/>
      <c r="P27595" s="146"/>
      <c r="Q27595" s="146"/>
      <c r="R27595" s="34"/>
      <c r="S27595" s="35"/>
      <c r="T27595" s="147"/>
    </row>
    <row r="27596">
      <c r="A27596" s="147"/>
      <c r="B27596" s="64"/>
      <c r="C27596" s="147" t="s">
        <v>217</v>
      </c>
      <c r="E27596" s="161"/>
      <c r="F27596" s="162"/>
      <c r="G27596" s="147"/>
      <c r="H27596" s="146"/>
      <c r="J27596" s="146"/>
      <c r="L27596" s="150"/>
      <c r="N27596" s="163"/>
      <c r="O27596" s="146"/>
      <c r="P27596" s="146"/>
      <c r="Q27596" s="146"/>
      <c r="R27596" s="34"/>
      <c r="S27596" s="35"/>
      <c r="T27596" s="147"/>
    </row>
    <row r="27597">
      <c r="A27597" s="147"/>
      <c r="B27597" s="64"/>
      <c r="C27597" s="147" t="s">
        <v>217</v>
      </c>
      <c r="E27597" s="161"/>
      <c r="F27597" s="162"/>
      <c r="G27597" s="147"/>
      <c r="H27597" s="146"/>
      <c r="J27597" s="146"/>
      <c r="L27597" s="150"/>
      <c r="N27597" s="163"/>
      <c r="O27597" s="146"/>
      <c r="P27597" s="146"/>
      <c r="Q27597" s="146"/>
      <c r="R27597" s="34"/>
      <c r="S27597" s="35"/>
      <c r="T27597" s="147"/>
    </row>
    <row r="27598">
      <c r="A27598" s="147"/>
      <c r="B27598" s="64"/>
      <c r="C27598" s="147" t="s">
        <v>217</v>
      </c>
      <c r="E27598" s="161"/>
      <c r="F27598" s="162"/>
      <c r="G27598" s="147"/>
      <c r="H27598" s="146"/>
      <c r="J27598" s="146"/>
      <c r="L27598" s="150"/>
      <c r="N27598" s="163"/>
      <c r="O27598" s="146"/>
      <c r="P27598" s="146"/>
      <c r="Q27598" s="146"/>
      <c r="R27598" s="34"/>
      <c r="S27598" s="35"/>
      <c r="T27598" s="147"/>
    </row>
    <row r="27599">
      <c r="A27599" s="147"/>
      <c r="B27599" s="64"/>
      <c r="C27599" s="147" t="s">
        <v>217</v>
      </c>
      <c r="E27599" s="161"/>
      <c r="F27599" s="162"/>
      <c r="G27599" s="147"/>
      <c r="H27599" s="146"/>
      <c r="J27599" s="146"/>
      <c r="L27599" s="150"/>
      <c r="N27599" s="163"/>
      <c r="O27599" s="146"/>
      <c r="P27599" s="146"/>
      <c r="Q27599" s="146"/>
      <c r="R27599" s="34"/>
      <c r="S27599" s="35"/>
      <c r="T27599" s="147"/>
    </row>
    <row r="27600">
      <c r="A27600" s="147"/>
      <c r="B27600" s="64"/>
      <c r="C27600" s="147" t="s">
        <v>217</v>
      </c>
      <c r="E27600" s="161"/>
      <c r="F27600" s="162"/>
      <c r="G27600" s="147"/>
      <c r="H27600" s="146"/>
      <c r="J27600" s="146"/>
      <c r="L27600" s="150"/>
      <c r="N27600" s="163"/>
      <c r="O27600" s="146"/>
      <c r="P27600" s="146"/>
      <c r="Q27600" s="146"/>
      <c r="R27600" s="34"/>
      <c r="S27600" s="35"/>
      <c r="T27600" s="147"/>
    </row>
    <row r="27601">
      <c r="A27601" s="147"/>
      <c r="B27601" s="64"/>
      <c r="C27601" s="147" t="s">
        <v>217</v>
      </c>
      <c r="E27601" s="161"/>
      <c r="F27601" s="162"/>
      <c r="G27601" s="147"/>
      <c r="H27601" s="146"/>
      <c r="J27601" s="146"/>
      <c r="L27601" s="150"/>
      <c r="N27601" s="163"/>
      <c r="O27601" s="146"/>
      <c r="P27601" s="146"/>
      <c r="Q27601" s="146"/>
      <c r="R27601" s="34"/>
      <c r="S27601" s="35"/>
      <c r="T27601" s="147"/>
    </row>
    <row r="27602">
      <c r="A27602" s="147"/>
      <c r="B27602" s="64"/>
      <c r="C27602" s="147" t="s">
        <v>217</v>
      </c>
      <c r="E27602" s="161"/>
      <c r="F27602" s="162"/>
      <c r="G27602" s="147"/>
      <c r="H27602" s="146"/>
      <c r="J27602" s="146"/>
      <c r="L27602" s="150"/>
      <c r="N27602" s="163"/>
      <c r="O27602" s="146"/>
      <c r="P27602" s="146"/>
      <c r="Q27602" s="146"/>
      <c r="R27602" s="34"/>
      <c r="S27602" s="35"/>
      <c r="T27602" s="147"/>
    </row>
    <row r="27603">
      <c r="A27603" s="147"/>
      <c r="B27603" s="64"/>
      <c r="C27603" s="147" t="s">
        <v>217</v>
      </c>
      <c r="E27603" s="161"/>
      <c r="F27603" s="162"/>
      <c r="G27603" s="147"/>
      <c r="H27603" s="146"/>
      <c r="J27603" s="146"/>
      <c r="L27603" s="150"/>
      <c r="N27603" s="163"/>
      <c r="O27603" s="146"/>
      <c r="P27603" s="146"/>
      <c r="Q27603" s="146"/>
      <c r="R27603" s="34"/>
      <c r="S27603" s="35"/>
      <c r="T27603" s="147"/>
    </row>
    <row r="27604">
      <c r="A27604" s="147"/>
      <c r="B27604" s="64"/>
      <c r="C27604" s="147" t="s">
        <v>217</v>
      </c>
      <c r="E27604" s="161"/>
      <c r="F27604" s="162"/>
      <c r="G27604" s="147"/>
      <c r="H27604" s="146"/>
      <c r="J27604" s="146"/>
      <c r="L27604" s="150"/>
      <c r="N27604" s="163"/>
      <c r="O27604" s="146"/>
      <c r="P27604" s="146"/>
      <c r="Q27604" s="146"/>
      <c r="R27604" s="34"/>
      <c r="S27604" s="35"/>
      <c r="T27604" s="147"/>
    </row>
    <row r="27605">
      <c r="A27605" s="147"/>
      <c r="B27605" s="64"/>
      <c r="C27605" s="147" t="s">
        <v>217</v>
      </c>
      <c r="E27605" s="161"/>
      <c r="F27605" s="162"/>
      <c r="G27605" s="147"/>
      <c r="H27605" s="146"/>
      <c r="J27605" s="146"/>
      <c r="L27605" s="150"/>
      <c r="N27605" s="163"/>
      <c r="O27605" s="146"/>
      <c r="P27605" s="146"/>
      <c r="Q27605" s="146"/>
      <c r="R27605" s="34"/>
      <c r="S27605" s="35"/>
      <c r="T27605" s="147"/>
    </row>
    <row r="27606">
      <c r="A27606" s="147"/>
      <c r="B27606" s="64"/>
      <c r="C27606" s="147" t="s">
        <v>217</v>
      </c>
      <c r="E27606" s="161"/>
      <c r="F27606" s="162"/>
      <c r="G27606" s="147"/>
      <c r="H27606" s="146"/>
      <c r="J27606" s="146"/>
      <c r="L27606" s="150"/>
      <c r="N27606" s="163"/>
      <c r="O27606" s="146"/>
      <c r="P27606" s="146"/>
      <c r="Q27606" s="146"/>
      <c r="R27606" s="34"/>
      <c r="S27606" s="35"/>
      <c r="T27606" s="147"/>
    </row>
    <row r="27607">
      <c r="A27607" s="147"/>
      <c r="B27607" s="64"/>
      <c r="C27607" s="147" t="s">
        <v>217</v>
      </c>
      <c r="E27607" s="161"/>
      <c r="F27607" s="162"/>
      <c r="G27607" s="147"/>
      <c r="H27607" s="146"/>
      <c r="J27607" s="146"/>
      <c r="L27607" s="150"/>
      <c r="N27607" s="163"/>
      <c r="O27607" s="146"/>
      <c r="P27607" s="146"/>
      <c r="Q27607" s="146"/>
      <c r="R27607" s="34"/>
      <c r="S27607" s="35"/>
      <c r="T27607" s="147"/>
    </row>
    <row r="27608">
      <c r="A27608" s="147"/>
      <c r="B27608" s="64"/>
      <c r="C27608" s="147" t="s">
        <v>217</v>
      </c>
      <c r="E27608" s="161"/>
      <c r="F27608" s="162"/>
      <c r="G27608" s="147"/>
      <c r="H27608" s="146"/>
      <c r="J27608" s="146"/>
      <c r="L27608" s="150"/>
      <c r="N27608" s="163"/>
      <c r="O27608" s="146"/>
      <c r="P27608" s="146"/>
      <c r="Q27608" s="146"/>
      <c r="R27608" s="34"/>
      <c r="S27608" s="35"/>
      <c r="T27608" s="147"/>
    </row>
    <row r="27609">
      <c r="A27609" s="147"/>
      <c r="B27609" s="64"/>
      <c r="C27609" s="147" t="s">
        <v>217</v>
      </c>
      <c r="E27609" s="161"/>
      <c r="F27609" s="162"/>
      <c r="G27609" s="147"/>
      <c r="H27609" s="146"/>
      <c r="J27609" s="146"/>
      <c r="L27609" s="150"/>
      <c r="N27609" s="163"/>
      <c r="O27609" s="146"/>
      <c r="P27609" s="146"/>
      <c r="Q27609" s="146"/>
      <c r="R27609" s="34"/>
      <c r="S27609" s="35"/>
      <c r="T27609" s="147"/>
    </row>
    <row r="27610">
      <c r="A27610" s="147"/>
      <c r="B27610" s="64"/>
      <c r="C27610" s="147" t="s">
        <v>217</v>
      </c>
      <c r="E27610" s="161"/>
      <c r="F27610" s="162"/>
      <c r="G27610" s="147"/>
      <c r="H27610" s="146"/>
      <c r="J27610" s="146"/>
      <c r="L27610" s="150"/>
      <c r="N27610" s="163"/>
      <c r="O27610" s="146"/>
      <c r="P27610" s="146"/>
      <c r="Q27610" s="146"/>
      <c r="R27610" s="34"/>
      <c r="S27610" s="35"/>
      <c r="T27610" s="147"/>
    </row>
    <row r="27611">
      <c r="A27611" s="147"/>
      <c r="B27611" s="64"/>
      <c r="C27611" s="147" t="s">
        <v>217</v>
      </c>
      <c r="E27611" s="161"/>
      <c r="F27611" s="162"/>
      <c r="G27611" s="147"/>
      <c r="H27611" s="146"/>
      <c r="J27611" s="146"/>
      <c r="L27611" s="150"/>
      <c r="N27611" s="163"/>
      <c r="O27611" s="146"/>
      <c r="P27611" s="146"/>
      <c r="Q27611" s="146"/>
      <c r="R27611" s="34"/>
      <c r="S27611" s="35"/>
      <c r="T27611" s="147"/>
    </row>
    <row r="27612">
      <c r="A27612" s="147"/>
      <c r="B27612" s="64"/>
      <c r="C27612" s="147" t="s">
        <v>217</v>
      </c>
      <c r="E27612" s="161"/>
      <c r="F27612" s="162"/>
      <c r="G27612" s="147"/>
      <c r="H27612" s="146"/>
      <c r="J27612" s="146"/>
      <c r="L27612" s="150"/>
      <c r="N27612" s="163"/>
      <c r="O27612" s="146"/>
      <c r="P27612" s="146"/>
      <c r="Q27612" s="146"/>
      <c r="R27612" s="34"/>
      <c r="S27612" s="35"/>
      <c r="T27612" s="147"/>
    </row>
    <row r="27613">
      <c r="A27613" s="147"/>
      <c r="B27613" s="64"/>
      <c r="C27613" s="147" t="s">
        <v>217</v>
      </c>
      <c r="E27613" s="161"/>
      <c r="F27613" s="162"/>
      <c r="G27613" s="147"/>
      <c r="H27613" s="146"/>
      <c r="J27613" s="146"/>
      <c r="L27613" s="150"/>
      <c r="N27613" s="163"/>
      <c r="O27613" s="146"/>
      <c r="P27613" s="146"/>
      <c r="Q27613" s="146"/>
      <c r="R27613" s="34"/>
      <c r="S27613" s="35"/>
      <c r="T27613" s="147"/>
    </row>
    <row r="27614">
      <c r="A27614" s="147"/>
      <c r="B27614" s="64"/>
      <c r="C27614" s="147" t="s">
        <v>217</v>
      </c>
      <c r="E27614" s="161"/>
      <c r="F27614" s="162"/>
      <c r="G27614" s="147"/>
      <c r="H27614" s="146"/>
      <c r="J27614" s="146"/>
      <c r="L27614" s="150"/>
      <c r="N27614" s="163"/>
      <c r="O27614" s="146"/>
      <c r="P27614" s="146"/>
      <c r="Q27614" s="146"/>
      <c r="R27614" s="34"/>
      <c r="S27614" s="35"/>
      <c r="T27614" s="147"/>
    </row>
    <row r="27615">
      <c r="A27615" s="147"/>
      <c r="B27615" s="64"/>
      <c r="C27615" s="147" t="s">
        <v>217</v>
      </c>
      <c r="E27615" s="161"/>
      <c r="F27615" s="162"/>
      <c r="G27615" s="147"/>
      <c r="H27615" s="146"/>
      <c r="J27615" s="146"/>
      <c r="L27615" s="150"/>
      <c r="N27615" s="163"/>
      <c r="O27615" s="146"/>
      <c r="P27615" s="146"/>
      <c r="Q27615" s="146"/>
      <c r="R27615" s="34"/>
      <c r="S27615" s="35"/>
      <c r="T27615" s="147"/>
    </row>
    <row r="27616">
      <c r="A27616" s="147"/>
      <c r="B27616" s="64"/>
      <c r="C27616" s="147" t="s">
        <v>217</v>
      </c>
      <c r="E27616" s="161"/>
      <c r="F27616" s="162"/>
      <c r="G27616" s="147"/>
      <c r="H27616" s="146"/>
      <c r="J27616" s="146"/>
      <c r="L27616" s="150"/>
      <c r="N27616" s="163"/>
      <c r="O27616" s="146"/>
      <c r="P27616" s="146"/>
      <c r="Q27616" s="146"/>
      <c r="R27616" s="34"/>
      <c r="S27616" s="35"/>
      <c r="T27616" s="147"/>
    </row>
    <row r="27617">
      <c r="A27617" s="147"/>
      <c r="B27617" s="64"/>
      <c r="C27617" s="147" t="s">
        <v>217</v>
      </c>
      <c r="E27617" s="161"/>
      <c r="F27617" s="162"/>
      <c r="G27617" s="147"/>
      <c r="H27617" s="146"/>
      <c r="J27617" s="146"/>
      <c r="L27617" s="150"/>
      <c r="N27617" s="163"/>
      <c r="O27617" s="146"/>
      <c r="P27617" s="146"/>
      <c r="Q27617" s="146"/>
      <c r="R27617" s="34"/>
      <c r="S27617" s="35"/>
      <c r="T27617" s="147"/>
    </row>
    <row r="27618">
      <c r="A27618" s="147"/>
      <c r="B27618" s="64"/>
      <c r="C27618" s="147" t="s">
        <v>217</v>
      </c>
      <c r="E27618" s="161"/>
      <c r="F27618" s="162"/>
      <c r="G27618" s="147"/>
      <c r="H27618" s="146"/>
      <c r="J27618" s="146"/>
      <c r="L27618" s="150"/>
      <c r="N27618" s="163"/>
      <c r="O27618" s="146"/>
      <c r="P27618" s="146"/>
      <c r="Q27618" s="146"/>
      <c r="R27618" s="34"/>
      <c r="S27618" s="35"/>
      <c r="T27618" s="147"/>
    </row>
    <row r="27619">
      <c r="A27619" s="147"/>
      <c r="B27619" s="64"/>
      <c r="C27619" s="147" t="s">
        <v>217</v>
      </c>
      <c r="E27619" s="161"/>
      <c r="F27619" s="162"/>
      <c r="G27619" s="147"/>
      <c r="H27619" s="146"/>
      <c r="J27619" s="146"/>
      <c r="L27619" s="150"/>
      <c r="N27619" s="163"/>
      <c r="O27619" s="146"/>
      <c r="P27619" s="146"/>
      <c r="Q27619" s="146"/>
      <c r="R27619" s="34"/>
      <c r="S27619" s="35"/>
      <c r="T27619" s="147"/>
    </row>
    <row r="27620">
      <c r="A27620" s="147"/>
      <c r="B27620" s="64"/>
      <c r="C27620" s="147" t="s">
        <v>217</v>
      </c>
      <c r="E27620" s="161"/>
      <c r="F27620" s="162"/>
      <c r="G27620" s="147"/>
      <c r="H27620" s="146"/>
      <c r="J27620" s="146"/>
      <c r="L27620" s="150"/>
      <c r="N27620" s="163"/>
      <c r="O27620" s="146"/>
      <c r="P27620" s="146"/>
      <c r="Q27620" s="146"/>
      <c r="R27620" s="34"/>
      <c r="S27620" s="35"/>
      <c r="T27620" s="147"/>
    </row>
    <row r="27621">
      <c r="A27621" s="147"/>
      <c r="B27621" s="64"/>
      <c r="C27621" s="147" t="s">
        <v>217</v>
      </c>
      <c r="E27621" s="161"/>
      <c r="F27621" s="162"/>
      <c r="G27621" s="147"/>
      <c r="H27621" s="146"/>
      <c r="J27621" s="146"/>
      <c r="L27621" s="150"/>
      <c r="N27621" s="163"/>
      <c r="O27621" s="146"/>
      <c r="P27621" s="146"/>
      <c r="Q27621" s="146"/>
      <c r="R27621" s="34"/>
      <c r="S27621" s="35"/>
      <c r="T27621" s="147"/>
    </row>
    <row r="27622">
      <c r="A27622" s="147"/>
      <c r="B27622" s="64"/>
      <c r="C27622" s="147" t="s">
        <v>217</v>
      </c>
      <c r="E27622" s="161"/>
      <c r="F27622" s="162"/>
      <c r="G27622" s="147"/>
      <c r="H27622" s="146"/>
      <c r="J27622" s="146"/>
      <c r="L27622" s="150"/>
      <c r="N27622" s="163"/>
      <c r="O27622" s="146"/>
      <c r="P27622" s="146"/>
      <c r="Q27622" s="146"/>
      <c r="R27622" s="34"/>
      <c r="S27622" s="35"/>
      <c r="T27622" s="147"/>
    </row>
    <row r="27623">
      <c r="A27623" s="147"/>
      <c r="B27623" s="64"/>
      <c r="C27623" s="147" t="s">
        <v>217</v>
      </c>
      <c r="E27623" s="161"/>
      <c r="F27623" s="162"/>
      <c r="G27623" s="147"/>
      <c r="H27623" s="146"/>
      <c r="J27623" s="146"/>
      <c r="L27623" s="150"/>
      <c r="N27623" s="163"/>
      <c r="O27623" s="146"/>
      <c r="P27623" s="146"/>
      <c r="Q27623" s="146"/>
      <c r="R27623" s="34"/>
      <c r="S27623" s="35"/>
      <c r="T27623" s="147"/>
    </row>
    <row r="27624">
      <c r="A27624" s="147"/>
      <c r="B27624" s="64"/>
      <c r="C27624" s="147" t="s">
        <v>217</v>
      </c>
      <c r="E27624" s="161"/>
      <c r="F27624" s="162"/>
      <c r="G27624" s="147"/>
      <c r="H27624" s="146"/>
      <c r="J27624" s="146"/>
      <c r="L27624" s="150"/>
      <c r="N27624" s="163"/>
      <c r="O27624" s="146"/>
      <c r="P27624" s="146"/>
      <c r="Q27624" s="146"/>
      <c r="R27624" s="34"/>
      <c r="S27624" s="35"/>
      <c r="T27624" s="147"/>
    </row>
    <row r="27625">
      <c r="A27625" s="147"/>
      <c r="B27625" s="64"/>
      <c r="C27625" s="147" t="s">
        <v>217</v>
      </c>
      <c r="E27625" s="161"/>
      <c r="F27625" s="162"/>
      <c r="G27625" s="147"/>
      <c r="H27625" s="146"/>
      <c r="J27625" s="146"/>
      <c r="L27625" s="150"/>
      <c r="N27625" s="163"/>
      <c r="O27625" s="146"/>
      <c r="P27625" s="146"/>
      <c r="Q27625" s="146"/>
      <c r="R27625" s="34"/>
      <c r="S27625" s="35"/>
      <c r="T27625" s="147"/>
    </row>
    <row r="27626">
      <c r="A27626" s="147"/>
      <c r="B27626" s="64"/>
      <c r="C27626" s="147" t="s">
        <v>217</v>
      </c>
      <c r="E27626" s="161"/>
      <c r="F27626" s="162"/>
      <c r="G27626" s="147"/>
      <c r="H27626" s="146"/>
      <c r="J27626" s="146"/>
      <c r="L27626" s="150"/>
      <c r="N27626" s="163"/>
      <c r="O27626" s="146"/>
      <c r="P27626" s="146"/>
      <c r="Q27626" s="146"/>
      <c r="R27626" s="34"/>
      <c r="S27626" s="35"/>
      <c r="T27626" s="147"/>
    </row>
    <row r="27627">
      <c r="A27627" s="147"/>
      <c r="B27627" s="64"/>
      <c r="C27627" s="147" t="s">
        <v>217</v>
      </c>
      <c r="E27627" s="161"/>
      <c r="F27627" s="162"/>
      <c r="G27627" s="147"/>
      <c r="H27627" s="146"/>
      <c r="J27627" s="146"/>
      <c r="L27627" s="150"/>
      <c r="N27627" s="163"/>
      <c r="O27627" s="146"/>
      <c r="P27627" s="146"/>
      <c r="Q27627" s="146"/>
      <c r="R27627" s="34"/>
      <c r="S27627" s="35"/>
      <c r="T27627" s="147"/>
    </row>
    <row r="27628">
      <c r="A27628" s="147"/>
      <c r="B27628" s="64"/>
      <c r="C27628" s="147" t="s">
        <v>217</v>
      </c>
      <c r="E27628" s="161"/>
      <c r="F27628" s="162"/>
      <c r="G27628" s="147"/>
      <c r="H27628" s="146"/>
      <c r="J27628" s="146"/>
      <c r="L27628" s="150"/>
      <c r="N27628" s="163"/>
      <c r="O27628" s="146"/>
      <c r="P27628" s="146"/>
      <c r="Q27628" s="146"/>
      <c r="R27628" s="34"/>
      <c r="S27628" s="35"/>
      <c r="T27628" s="147"/>
    </row>
    <row r="27629">
      <c r="A27629" s="147"/>
      <c r="B27629" s="64"/>
      <c r="C27629" s="147" t="s">
        <v>217</v>
      </c>
      <c r="E27629" s="161"/>
      <c r="F27629" s="162"/>
      <c r="G27629" s="147"/>
      <c r="H27629" s="146"/>
      <c r="J27629" s="146"/>
      <c r="L27629" s="150"/>
      <c r="N27629" s="163"/>
      <c r="O27629" s="146"/>
      <c r="P27629" s="146"/>
      <c r="Q27629" s="146"/>
      <c r="R27629" s="34"/>
      <c r="S27629" s="35"/>
      <c r="T27629" s="147"/>
    </row>
    <row r="27630">
      <c r="A27630" s="147"/>
      <c r="B27630" s="64"/>
      <c r="C27630" s="147" t="s">
        <v>217</v>
      </c>
      <c r="E27630" s="161"/>
      <c r="F27630" s="162"/>
      <c r="G27630" s="147"/>
      <c r="H27630" s="146"/>
      <c r="J27630" s="146"/>
      <c r="L27630" s="150"/>
      <c r="N27630" s="163"/>
      <c r="O27630" s="146"/>
      <c r="P27630" s="146"/>
      <c r="Q27630" s="146"/>
      <c r="R27630" s="34"/>
      <c r="S27630" s="35"/>
      <c r="T27630" s="147"/>
    </row>
    <row r="27631">
      <c r="A27631" s="147"/>
      <c r="B27631" s="64"/>
      <c r="C27631" s="147" t="s">
        <v>217</v>
      </c>
      <c r="E27631" s="161"/>
      <c r="F27631" s="162"/>
      <c r="G27631" s="147"/>
      <c r="H27631" s="146"/>
      <c r="J27631" s="146"/>
      <c r="L27631" s="150"/>
      <c r="N27631" s="163"/>
      <c r="O27631" s="146"/>
      <c r="P27631" s="146"/>
      <c r="Q27631" s="146"/>
      <c r="R27631" s="34"/>
      <c r="S27631" s="35"/>
      <c r="T27631" s="147"/>
    </row>
    <row r="27632">
      <c r="A27632" s="147"/>
      <c r="B27632" s="64"/>
      <c r="C27632" s="147" t="s">
        <v>217</v>
      </c>
      <c r="E27632" s="161"/>
      <c r="F27632" s="162"/>
      <c r="G27632" s="147"/>
      <c r="H27632" s="146"/>
      <c r="J27632" s="146"/>
      <c r="L27632" s="150"/>
      <c r="N27632" s="163"/>
      <c r="O27632" s="146"/>
      <c r="P27632" s="146"/>
      <c r="Q27632" s="146"/>
      <c r="R27632" s="34"/>
      <c r="S27632" s="35"/>
      <c r="T27632" s="147"/>
    </row>
    <row r="27633">
      <c r="A27633" s="147"/>
      <c r="B27633" s="64"/>
      <c r="C27633" s="147" t="s">
        <v>217</v>
      </c>
      <c r="E27633" s="161"/>
      <c r="F27633" s="162"/>
      <c r="G27633" s="147"/>
      <c r="H27633" s="146"/>
      <c r="J27633" s="146"/>
      <c r="L27633" s="150"/>
      <c r="N27633" s="163"/>
      <c r="O27633" s="146"/>
      <c r="P27633" s="146"/>
      <c r="Q27633" s="146"/>
      <c r="R27633" s="34"/>
      <c r="S27633" s="35"/>
      <c r="T27633" s="147"/>
    </row>
    <row r="27634">
      <c r="A27634" s="147"/>
      <c r="B27634" s="64"/>
      <c r="C27634" s="147" t="s">
        <v>217</v>
      </c>
      <c r="E27634" s="161"/>
      <c r="F27634" s="162"/>
      <c r="G27634" s="147"/>
      <c r="H27634" s="146"/>
      <c r="J27634" s="146"/>
      <c r="L27634" s="150"/>
      <c r="N27634" s="163"/>
      <c r="O27634" s="146"/>
      <c r="P27634" s="146"/>
      <c r="Q27634" s="146"/>
      <c r="R27634" s="34"/>
      <c r="S27634" s="35"/>
      <c r="T27634" s="147"/>
    </row>
    <row r="27635">
      <c r="A27635" s="147"/>
      <c r="B27635" s="64"/>
      <c r="C27635" s="147" t="s">
        <v>217</v>
      </c>
      <c r="E27635" s="161"/>
      <c r="F27635" s="162"/>
      <c r="G27635" s="147"/>
      <c r="H27635" s="146"/>
      <c r="J27635" s="146"/>
      <c r="L27635" s="150"/>
      <c r="N27635" s="163"/>
      <c r="O27635" s="146"/>
      <c r="P27635" s="146"/>
      <c r="Q27635" s="146"/>
      <c r="R27635" s="34"/>
      <c r="S27635" s="35"/>
      <c r="T27635" s="147"/>
    </row>
    <row r="27636">
      <c r="A27636" s="147"/>
      <c r="B27636" s="64"/>
      <c r="C27636" s="147" t="s">
        <v>217</v>
      </c>
      <c r="E27636" s="161"/>
      <c r="F27636" s="162"/>
      <c r="G27636" s="147"/>
      <c r="H27636" s="146"/>
      <c r="J27636" s="146"/>
      <c r="L27636" s="150"/>
      <c r="N27636" s="163"/>
      <c r="O27636" s="146"/>
      <c r="P27636" s="146"/>
      <c r="Q27636" s="146"/>
      <c r="R27636" s="34"/>
      <c r="S27636" s="35"/>
      <c r="T27636" s="147"/>
    </row>
    <row r="27637">
      <c r="A27637" s="147"/>
      <c r="B27637" s="64"/>
      <c r="C27637" s="147" t="s">
        <v>217</v>
      </c>
      <c r="E27637" s="161"/>
      <c r="F27637" s="162"/>
      <c r="G27637" s="147"/>
      <c r="H27637" s="146"/>
      <c r="J27637" s="146"/>
      <c r="L27637" s="150"/>
      <c r="N27637" s="163"/>
      <c r="O27637" s="146"/>
      <c r="P27637" s="146"/>
      <c r="Q27637" s="146"/>
      <c r="R27637" s="34"/>
      <c r="S27637" s="35"/>
      <c r="T27637" s="147"/>
    </row>
    <row r="27638">
      <c r="A27638" s="147"/>
      <c r="B27638" s="64"/>
      <c r="C27638" s="147" t="s">
        <v>217</v>
      </c>
      <c r="E27638" s="161"/>
      <c r="F27638" s="162"/>
      <c r="G27638" s="147"/>
      <c r="H27638" s="146"/>
      <c r="J27638" s="146"/>
      <c r="L27638" s="150"/>
      <c r="N27638" s="163"/>
      <c r="O27638" s="146"/>
      <c r="P27638" s="146"/>
      <c r="Q27638" s="146"/>
      <c r="R27638" s="34"/>
      <c r="S27638" s="35"/>
      <c r="T27638" s="147"/>
    </row>
    <row r="27639">
      <c r="A27639" s="147"/>
      <c r="B27639" s="64"/>
      <c r="C27639" s="147" t="s">
        <v>217</v>
      </c>
      <c r="E27639" s="161"/>
      <c r="F27639" s="162"/>
      <c r="G27639" s="147"/>
      <c r="H27639" s="146"/>
      <c r="J27639" s="146"/>
      <c r="L27639" s="150"/>
      <c r="N27639" s="163"/>
      <c r="O27639" s="146"/>
      <c r="P27639" s="146"/>
      <c r="Q27639" s="146"/>
      <c r="R27639" s="34"/>
      <c r="S27639" s="35"/>
      <c r="T27639" s="147"/>
    </row>
    <row r="27640">
      <c r="A27640" s="147"/>
      <c r="B27640" s="64"/>
      <c r="C27640" s="147" t="s">
        <v>217</v>
      </c>
      <c r="E27640" s="161"/>
      <c r="F27640" s="162"/>
      <c r="G27640" s="147"/>
      <c r="H27640" s="146"/>
      <c r="J27640" s="146"/>
      <c r="L27640" s="150"/>
      <c r="N27640" s="163"/>
      <c r="O27640" s="146"/>
      <c r="P27640" s="146"/>
      <c r="Q27640" s="146"/>
      <c r="R27640" s="34"/>
      <c r="S27640" s="35"/>
      <c r="T27640" s="147"/>
    </row>
    <row r="27641">
      <c r="A27641" s="147"/>
      <c r="B27641" s="64"/>
      <c r="C27641" s="147" t="s">
        <v>217</v>
      </c>
      <c r="E27641" s="161"/>
      <c r="F27641" s="162"/>
      <c r="G27641" s="147"/>
      <c r="H27641" s="146"/>
      <c r="J27641" s="146"/>
      <c r="L27641" s="150"/>
      <c r="N27641" s="163"/>
      <c r="O27641" s="146"/>
      <c r="P27641" s="146"/>
      <c r="Q27641" s="146"/>
      <c r="R27641" s="34"/>
      <c r="S27641" s="35"/>
      <c r="T27641" s="147"/>
    </row>
    <row r="27642">
      <c r="A27642" s="147"/>
      <c r="B27642" s="64"/>
      <c r="C27642" s="147" t="s">
        <v>217</v>
      </c>
      <c r="E27642" s="161"/>
      <c r="F27642" s="162"/>
      <c r="G27642" s="147"/>
      <c r="H27642" s="146"/>
      <c r="J27642" s="146"/>
      <c r="L27642" s="150"/>
      <c r="N27642" s="163"/>
      <c r="O27642" s="146"/>
      <c r="P27642" s="146"/>
      <c r="Q27642" s="146"/>
      <c r="R27642" s="34"/>
      <c r="S27642" s="35"/>
      <c r="T27642" s="147"/>
    </row>
    <row r="27643">
      <c r="A27643" s="147"/>
      <c r="B27643" s="64"/>
      <c r="C27643" s="147" t="s">
        <v>217</v>
      </c>
      <c r="E27643" s="161"/>
      <c r="F27643" s="162"/>
      <c r="G27643" s="147"/>
      <c r="H27643" s="146"/>
      <c r="J27643" s="146"/>
      <c r="L27643" s="150"/>
      <c r="N27643" s="163"/>
      <c r="O27643" s="146"/>
      <c r="P27643" s="146"/>
      <c r="Q27643" s="146"/>
      <c r="R27643" s="34"/>
      <c r="S27643" s="35"/>
      <c r="T27643" s="147"/>
    </row>
    <row r="27644">
      <c r="A27644" s="147"/>
      <c r="B27644" s="64"/>
      <c r="C27644" s="147" t="s">
        <v>217</v>
      </c>
      <c r="E27644" s="161"/>
      <c r="F27644" s="162"/>
      <c r="G27644" s="147"/>
      <c r="H27644" s="146"/>
      <c r="J27644" s="146"/>
      <c r="L27644" s="150"/>
      <c r="N27644" s="163"/>
      <c r="O27644" s="146"/>
      <c r="P27644" s="146"/>
      <c r="Q27644" s="146"/>
      <c r="R27644" s="34"/>
      <c r="S27644" s="35"/>
      <c r="T27644" s="147"/>
    </row>
    <row r="27645">
      <c r="A27645" s="147"/>
      <c r="B27645" s="64"/>
      <c r="C27645" s="147" t="s">
        <v>217</v>
      </c>
      <c r="E27645" s="161"/>
      <c r="F27645" s="162"/>
      <c r="G27645" s="147"/>
      <c r="H27645" s="146"/>
      <c r="J27645" s="146"/>
      <c r="L27645" s="150"/>
      <c r="N27645" s="163"/>
      <c r="O27645" s="146"/>
      <c r="P27645" s="146"/>
      <c r="Q27645" s="146"/>
      <c r="R27645" s="34"/>
      <c r="S27645" s="35"/>
      <c r="T27645" s="147"/>
    </row>
    <row r="27646">
      <c r="A27646" s="147"/>
      <c r="B27646" s="64"/>
      <c r="C27646" s="147" t="s">
        <v>217</v>
      </c>
      <c r="E27646" s="161"/>
      <c r="F27646" s="162"/>
      <c r="G27646" s="147"/>
      <c r="H27646" s="146"/>
      <c r="J27646" s="146"/>
      <c r="L27646" s="150"/>
      <c r="N27646" s="163"/>
      <c r="O27646" s="146"/>
      <c r="P27646" s="146"/>
      <c r="Q27646" s="146"/>
      <c r="R27646" s="34"/>
      <c r="S27646" s="35"/>
      <c r="T27646" s="147"/>
    </row>
    <row r="27647">
      <c r="A27647" s="147"/>
      <c r="B27647" s="64"/>
      <c r="C27647" s="147" t="s">
        <v>217</v>
      </c>
      <c r="E27647" s="161"/>
      <c r="F27647" s="162"/>
      <c r="G27647" s="147"/>
      <c r="H27647" s="146"/>
      <c r="J27647" s="146"/>
      <c r="L27647" s="150"/>
      <c r="N27647" s="163"/>
      <c r="O27647" s="146"/>
      <c r="P27647" s="146"/>
      <c r="Q27647" s="146"/>
      <c r="R27647" s="34"/>
      <c r="S27647" s="35"/>
      <c r="T27647" s="147"/>
    </row>
    <row r="27648">
      <c r="A27648" s="147"/>
      <c r="B27648" s="64"/>
      <c r="C27648" s="147" t="s">
        <v>217</v>
      </c>
      <c r="E27648" s="161"/>
      <c r="F27648" s="162"/>
      <c r="G27648" s="147"/>
      <c r="H27648" s="146"/>
      <c r="J27648" s="146"/>
      <c r="L27648" s="150"/>
      <c r="N27648" s="163"/>
      <c r="O27648" s="146"/>
      <c r="P27648" s="146"/>
      <c r="Q27648" s="146"/>
      <c r="R27648" s="34"/>
      <c r="S27648" s="35"/>
      <c r="T27648" s="147"/>
    </row>
    <row r="27649">
      <c r="A27649" s="147"/>
      <c r="B27649" s="64"/>
      <c r="C27649" s="147" t="s">
        <v>217</v>
      </c>
      <c r="E27649" s="161"/>
      <c r="F27649" s="162"/>
      <c r="G27649" s="147"/>
      <c r="H27649" s="146"/>
      <c r="J27649" s="146"/>
      <c r="L27649" s="150"/>
      <c r="N27649" s="163"/>
      <c r="O27649" s="146"/>
      <c r="P27649" s="146"/>
      <c r="Q27649" s="146"/>
      <c r="R27649" s="34"/>
      <c r="S27649" s="35"/>
      <c r="T27649" s="147"/>
    </row>
    <row r="27650">
      <c r="A27650" s="147"/>
      <c r="B27650" s="64"/>
      <c r="C27650" s="147" t="s">
        <v>217</v>
      </c>
      <c r="E27650" s="161"/>
      <c r="F27650" s="162"/>
      <c r="G27650" s="147"/>
      <c r="H27650" s="146"/>
      <c r="J27650" s="146"/>
      <c r="L27650" s="150"/>
      <c r="N27650" s="163"/>
      <c r="O27650" s="146"/>
      <c r="P27650" s="146"/>
      <c r="Q27650" s="146"/>
      <c r="R27650" s="34"/>
      <c r="S27650" s="35"/>
      <c r="T27650" s="147"/>
    </row>
    <row r="27651">
      <c r="A27651" s="147"/>
      <c r="B27651" s="64"/>
      <c r="C27651" s="147" t="s">
        <v>217</v>
      </c>
      <c r="E27651" s="161"/>
      <c r="F27651" s="162"/>
      <c r="G27651" s="147"/>
      <c r="H27651" s="146"/>
      <c r="J27651" s="146"/>
      <c r="L27651" s="150"/>
      <c r="N27651" s="163"/>
      <c r="O27651" s="146"/>
      <c r="P27651" s="146"/>
      <c r="Q27651" s="146"/>
      <c r="R27651" s="34"/>
      <c r="S27651" s="35"/>
      <c r="T27651" s="147"/>
    </row>
    <row r="27652">
      <c r="A27652" s="147"/>
      <c r="B27652" s="64"/>
      <c r="C27652" s="147" t="s">
        <v>217</v>
      </c>
      <c r="E27652" s="161"/>
      <c r="F27652" s="162"/>
      <c r="G27652" s="147"/>
      <c r="H27652" s="146"/>
      <c r="J27652" s="146"/>
      <c r="L27652" s="150"/>
      <c r="N27652" s="163"/>
      <c r="O27652" s="146"/>
      <c r="P27652" s="146"/>
      <c r="Q27652" s="146"/>
      <c r="R27652" s="34"/>
      <c r="S27652" s="35"/>
      <c r="T27652" s="147"/>
    </row>
    <row r="27653">
      <c r="A27653" s="147"/>
      <c r="B27653" s="64"/>
      <c r="C27653" s="147" t="s">
        <v>217</v>
      </c>
      <c r="E27653" s="161"/>
      <c r="F27653" s="162"/>
      <c r="G27653" s="147"/>
      <c r="H27653" s="146"/>
      <c r="J27653" s="146"/>
      <c r="L27653" s="150"/>
      <c r="N27653" s="163"/>
      <c r="O27653" s="146"/>
      <c r="P27653" s="146"/>
      <c r="Q27653" s="146"/>
      <c r="R27653" s="34"/>
      <c r="S27653" s="35"/>
      <c r="T27653" s="147"/>
    </row>
    <row r="27654">
      <c r="A27654" s="147"/>
      <c r="B27654" s="64"/>
      <c r="C27654" s="147" t="s">
        <v>217</v>
      </c>
      <c r="E27654" s="161"/>
      <c r="F27654" s="162"/>
      <c r="G27654" s="147"/>
      <c r="H27654" s="146"/>
      <c r="J27654" s="146"/>
      <c r="L27654" s="150"/>
      <c r="N27654" s="163"/>
      <c r="O27654" s="146"/>
      <c r="P27654" s="146"/>
      <c r="Q27654" s="146"/>
      <c r="R27654" s="34"/>
      <c r="S27654" s="35"/>
      <c r="T27654" s="147"/>
    </row>
    <row r="27655">
      <c r="A27655" s="147"/>
      <c r="B27655" s="64"/>
      <c r="C27655" s="147" t="s">
        <v>217</v>
      </c>
      <c r="E27655" s="161"/>
      <c r="F27655" s="162"/>
      <c r="G27655" s="147"/>
      <c r="H27655" s="146"/>
      <c r="J27655" s="146"/>
      <c r="L27655" s="150"/>
      <c r="N27655" s="163"/>
      <c r="O27655" s="146"/>
      <c r="P27655" s="146"/>
      <c r="Q27655" s="146"/>
      <c r="R27655" s="34"/>
      <c r="S27655" s="35"/>
      <c r="T27655" s="147"/>
    </row>
    <row r="27656">
      <c r="A27656" s="147"/>
      <c r="B27656" s="64"/>
      <c r="C27656" s="147" t="s">
        <v>217</v>
      </c>
      <c r="E27656" s="161"/>
      <c r="F27656" s="162"/>
      <c r="G27656" s="147"/>
      <c r="H27656" s="146"/>
      <c r="J27656" s="146"/>
      <c r="L27656" s="150"/>
      <c r="N27656" s="163"/>
      <c r="O27656" s="146"/>
      <c r="P27656" s="146"/>
      <c r="Q27656" s="146"/>
      <c r="R27656" s="34"/>
      <c r="S27656" s="35"/>
      <c r="T27656" s="147"/>
    </row>
    <row r="27657">
      <c r="A27657" s="147"/>
      <c r="B27657" s="64"/>
      <c r="C27657" s="147" t="s">
        <v>217</v>
      </c>
      <c r="E27657" s="161"/>
      <c r="F27657" s="162"/>
      <c r="G27657" s="147"/>
      <c r="H27657" s="146"/>
      <c r="J27657" s="146"/>
      <c r="L27657" s="150"/>
      <c r="N27657" s="163"/>
      <c r="O27657" s="146"/>
      <c r="P27657" s="146"/>
      <c r="Q27657" s="146"/>
      <c r="R27657" s="34"/>
      <c r="S27657" s="35"/>
      <c r="T27657" s="147"/>
    </row>
    <row r="27658">
      <c r="A27658" s="147"/>
      <c r="B27658" s="64"/>
      <c r="C27658" s="147" t="s">
        <v>217</v>
      </c>
      <c r="E27658" s="161"/>
      <c r="F27658" s="162"/>
      <c r="G27658" s="147"/>
      <c r="H27658" s="146"/>
      <c r="J27658" s="146"/>
      <c r="L27658" s="150"/>
      <c r="N27658" s="163"/>
      <c r="O27658" s="146"/>
      <c r="P27658" s="146"/>
      <c r="Q27658" s="146"/>
      <c r="R27658" s="34"/>
      <c r="S27658" s="35"/>
      <c r="T27658" s="147"/>
    </row>
    <row r="27659">
      <c r="A27659" s="147"/>
      <c r="B27659" s="64"/>
      <c r="C27659" s="147" t="s">
        <v>217</v>
      </c>
      <c r="E27659" s="161"/>
      <c r="F27659" s="162"/>
      <c r="G27659" s="147"/>
      <c r="H27659" s="146"/>
      <c r="J27659" s="146"/>
      <c r="L27659" s="150"/>
      <c r="N27659" s="163"/>
      <c r="O27659" s="146"/>
      <c r="P27659" s="146"/>
      <c r="Q27659" s="146"/>
      <c r="R27659" s="34"/>
      <c r="S27659" s="35"/>
      <c r="T27659" s="147"/>
    </row>
    <row r="27660">
      <c r="A27660" s="147"/>
      <c r="B27660" s="64"/>
      <c r="C27660" s="147" t="s">
        <v>217</v>
      </c>
      <c r="E27660" s="161"/>
      <c r="F27660" s="162"/>
      <c r="G27660" s="147"/>
      <c r="H27660" s="146"/>
      <c r="J27660" s="146"/>
      <c r="L27660" s="150"/>
      <c r="N27660" s="163"/>
      <c r="O27660" s="146"/>
      <c r="P27660" s="146"/>
      <c r="Q27660" s="146"/>
      <c r="R27660" s="34"/>
      <c r="S27660" s="35"/>
      <c r="T27660" s="147"/>
    </row>
    <row r="27661">
      <c r="A27661" s="147"/>
      <c r="B27661" s="64"/>
      <c r="C27661" s="147" t="s">
        <v>217</v>
      </c>
      <c r="E27661" s="161"/>
      <c r="F27661" s="162"/>
      <c r="G27661" s="147"/>
      <c r="H27661" s="146"/>
      <c r="J27661" s="146"/>
      <c r="L27661" s="150"/>
      <c r="N27661" s="163"/>
      <c r="O27661" s="146"/>
      <c r="P27661" s="146"/>
      <c r="Q27661" s="146"/>
      <c r="R27661" s="34"/>
      <c r="S27661" s="35"/>
      <c r="T27661" s="147"/>
    </row>
    <row r="27662">
      <c r="A27662" s="147"/>
      <c r="B27662" s="64"/>
      <c r="C27662" s="147" t="s">
        <v>217</v>
      </c>
      <c r="E27662" s="161"/>
      <c r="F27662" s="162"/>
      <c r="G27662" s="147"/>
      <c r="H27662" s="146"/>
      <c r="J27662" s="146"/>
      <c r="L27662" s="150"/>
      <c r="N27662" s="163"/>
      <c r="O27662" s="146"/>
      <c r="P27662" s="146"/>
      <c r="Q27662" s="146"/>
      <c r="R27662" s="34"/>
      <c r="S27662" s="35"/>
      <c r="T27662" s="147"/>
    </row>
    <row r="27663">
      <c r="A27663" s="147"/>
      <c r="B27663" s="64"/>
      <c r="C27663" s="147" t="s">
        <v>217</v>
      </c>
      <c r="E27663" s="161"/>
      <c r="F27663" s="162"/>
      <c r="G27663" s="147"/>
      <c r="H27663" s="146"/>
      <c r="J27663" s="146"/>
      <c r="L27663" s="150"/>
      <c r="N27663" s="163"/>
      <c r="O27663" s="146"/>
      <c r="P27663" s="146"/>
      <c r="Q27663" s="146"/>
      <c r="R27663" s="34"/>
      <c r="S27663" s="35"/>
      <c r="T27663" s="147"/>
    </row>
    <row r="27664">
      <c r="A27664" s="147"/>
      <c r="B27664" s="64"/>
      <c r="C27664" s="147" t="s">
        <v>217</v>
      </c>
      <c r="E27664" s="161"/>
      <c r="F27664" s="162"/>
      <c r="G27664" s="147"/>
      <c r="H27664" s="146"/>
      <c r="J27664" s="146"/>
      <c r="L27664" s="150"/>
      <c r="N27664" s="163"/>
      <c r="O27664" s="146"/>
      <c r="P27664" s="146"/>
      <c r="Q27664" s="146"/>
      <c r="R27664" s="34"/>
      <c r="S27664" s="35"/>
      <c r="T27664" s="147"/>
    </row>
    <row r="27665">
      <c r="A27665" s="147"/>
      <c r="B27665" s="64"/>
      <c r="C27665" s="147" t="s">
        <v>217</v>
      </c>
      <c r="E27665" s="161"/>
      <c r="F27665" s="162"/>
      <c r="G27665" s="147"/>
      <c r="H27665" s="146"/>
      <c r="J27665" s="146"/>
      <c r="L27665" s="150"/>
      <c r="N27665" s="163"/>
      <c r="O27665" s="146"/>
      <c r="P27665" s="146"/>
      <c r="Q27665" s="146"/>
      <c r="R27665" s="34"/>
      <c r="S27665" s="35"/>
      <c r="T27665" s="147"/>
    </row>
    <row r="27666">
      <c r="A27666" s="147"/>
      <c r="B27666" s="64"/>
      <c r="C27666" s="147" t="s">
        <v>217</v>
      </c>
      <c r="E27666" s="161"/>
      <c r="F27666" s="162"/>
      <c r="G27666" s="147"/>
      <c r="H27666" s="146"/>
      <c r="J27666" s="146"/>
      <c r="L27666" s="150"/>
      <c r="N27666" s="163"/>
      <c r="O27666" s="146"/>
      <c r="P27666" s="146"/>
      <c r="Q27666" s="146"/>
      <c r="R27666" s="34"/>
      <c r="S27666" s="35"/>
      <c r="T27666" s="147"/>
    </row>
    <row r="27667">
      <c r="A27667" s="147"/>
      <c r="B27667" s="64"/>
      <c r="C27667" s="147" t="s">
        <v>217</v>
      </c>
      <c r="E27667" s="161"/>
      <c r="F27667" s="162"/>
      <c r="G27667" s="147"/>
      <c r="H27667" s="146"/>
      <c r="J27667" s="146"/>
      <c r="L27667" s="150"/>
      <c r="N27667" s="163"/>
      <c r="O27667" s="146"/>
      <c r="P27667" s="146"/>
      <c r="Q27667" s="146"/>
      <c r="R27667" s="34"/>
      <c r="S27667" s="35"/>
      <c r="T27667" s="147"/>
    </row>
    <row r="27668">
      <c r="A27668" s="147"/>
      <c r="B27668" s="64"/>
      <c r="C27668" s="147" t="s">
        <v>217</v>
      </c>
      <c r="E27668" s="161"/>
      <c r="F27668" s="162"/>
      <c r="G27668" s="147"/>
      <c r="H27668" s="146"/>
      <c r="J27668" s="146"/>
      <c r="L27668" s="150"/>
      <c r="N27668" s="163"/>
      <c r="O27668" s="146"/>
      <c r="P27668" s="146"/>
      <c r="Q27668" s="146"/>
      <c r="R27668" s="34"/>
      <c r="S27668" s="35"/>
      <c r="T27668" s="147"/>
    </row>
    <row r="27669">
      <c r="A27669" s="147"/>
      <c r="B27669" s="64"/>
      <c r="C27669" s="147" t="s">
        <v>217</v>
      </c>
      <c r="E27669" s="161"/>
      <c r="F27669" s="162"/>
      <c r="G27669" s="147"/>
      <c r="H27669" s="146"/>
      <c r="J27669" s="146"/>
      <c r="L27669" s="150"/>
      <c r="N27669" s="163"/>
      <c r="O27669" s="146"/>
      <c r="P27669" s="146"/>
      <c r="Q27669" s="146"/>
      <c r="R27669" s="34"/>
      <c r="S27669" s="35"/>
      <c r="T27669" s="147"/>
    </row>
    <row r="27670">
      <c r="A27670" s="147"/>
      <c r="B27670" s="64"/>
      <c r="C27670" s="147" t="s">
        <v>217</v>
      </c>
      <c r="E27670" s="161"/>
      <c r="F27670" s="162"/>
      <c r="G27670" s="147"/>
      <c r="H27670" s="146"/>
      <c r="J27670" s="146"/>
      <c r="L27670" s="150"/>
      <c r="N27670" s="163"/>
      <c r="O27670" s="146"/>
      <c r="P27670" s="146"/>
      <c r="Q27670" s="146"/>
      <c r="R27670" s="34"/>
      <c r="S27670" s="35"/>
      <c r="T27670" s="147"/>
    </row>
    <row r="27671">
      <c r="A27671" s="147"/>
      <c r="B27671" s="64"/>
      <c r="C27671" s="147" t="s">
        <v>217</v>
      </c>
      <c r="E27671" s="161"/>
      <c r="F27671" s="162"/>
      <c r="G27671" s="147"/>
      <c r="H27671" s="146"/>
      <c r="J27671" s="146"/>
      <c r="L27671" s="150"/>
      <c r="N27671" s="163"/>
      <c r="O27671" s="146"/>
      <c r="P27671" s="146"/>
      <c r="Q27671" s="146"/>
      <c r="R27671" s="34"/>
      <c r="S27671" s="35"/>
      <c r="T27671" s="147"/>
    </row>
    <row r="27672">
      <c r="A27672" s="147"/>
      <c r="B27672" s="64"/>
      <c r="C27672" s="147" t="s">
        <v>217</v>
      </c>
      <c r="E27672" s="161"/>
      <c r="F27672" s="162"/>
      <c r="G27672" s="147"/>
      <c r="H27672" s="146"/>
      <c r="J27672" s="146"/>
      <c r="L27672" s="150"/>
      <c r="N27672" s="163"/>
      <c r="O27672" s="146"/>
      <c r="P27672" s="146"/>
      <c r="Q27672" s="146"/>
      <c r="R27672" s="34"/>
      <c r="S27672" s="35"/>
      <c r="T27672" s="147"/>
    </row>
    <row r="27673">
      <c r="A27673" s="147"/>
      <c r="B27673" s="64"/>
      <c r="C27673" s="147" t="s">
        <v>217</v>
      </c>
      <c r="E27673" s="161"/>
      <c r="F27673" s="162"/>
      <c r="G27673" s="147"/>
      <c r="H27673" s="146"/>
      <c r="J27673" s="146"/>
      <c r="L27673" s="150"/>
      <c r="N27673" s="163"/>
      <c r="O27673" s="146"/>
      <c r="P27673" s="146"/>
      <c r="Q27673" s="146"/>
      <c r="R27673" s="34"/>
      <c r="S27673" s="35"/>
      <c r="T27673" s="147"/>
    </row>
    <row r="27674">
      <c r="A27674" s="147"/>
      <c r="B27674" s="64"/>
      <c r="C27674" s="147" t="s">
        <v>217</v>
      </c>
      <c r="E27674" s="161"/>
      <c r="F27674" s="162"/>
      <c r="G27674" s="147"/>
      <c r="H27674" s="146"/>
      <c r="J27674" s="146"/>
      <c r="L27674" s="150"/>
      <c r="N27674" s="163"/>
      <c r="O27674" s="146"/>
      <c r="P27674" s="146"/>
      <c r="Q27674" s="146"/>
      <c r="R27674" s="34"/>
      <c r="S27674" s="35"/>
      <c r="T27674" s="147"/>
    </row>
    <row r="27675">
      <c r="A27675" s="147"/>
      <c r="B27675" s="64"/>
      <c r="C27675" s="147" t="s">
        <v>217</v>
      </c>
      <c r="E27675" s="161"/>
      <c r="F27675" s="162"/>
      <c r="G27675" s="147"/>
      <c r="H27675" s="146"/>
      <c r="J27675" s="146"/>
      <c r="L27675" s="150"/>
      <c r="N27675" s="163"/>
      <c r="O27675" s="146"/>
      <c r="P27675" s="146"/>
      <c r="Q27675" s="146"/>
      <c r="R27675" s="34"/>
      <c r="S27675" s="35"/>
      <c r="T27675" s="147"/>
    </row>
    <row r="27676">
      <c r="A27676" s="147"/>
      <c r="B27676" s="64"/>
      <c r="C27676" s="147" t="s">
        <v>217</v>
      </c>
      <c r="E27676" s="161"/>
      <c r="F27676" s="162"/>
      <c r="G27676" s="147"/>
      <c r="H27676" s="146"/>
      <c r="J27676" s="146"/>
      <c r="L27676" s="150"/>
      <c r="N27676" s="163"/>
      <c r="O27676" s="146"/>
      <c r="P27676" s="146"/>
      <c r="Q27676" s="146"/>
      <c r="R27676" s="34"/>
      <c r="S27676" s="35"/>
      <c r="T27676" s="147"/>
    </row>
    <row r="27677">
      <c r="A27677" s="147"/>
      <c r="B27677" s="64"/>
      <c r="C27677" s="147" t="s">
        <v>217</v>
      </c>
      <c r="E27677" s="161"/>
      <c r="F27677" s="162"/>
      <c r="G27677" s="147"/>
      <c r="H27677" s="146"/>
      <c r="J27677" s="146"/>
      <c r="L27677" s="150"/>
      <c r="N27677" s="163"/>
      <c r="O27677" s="146"/>
      <c r="P27677" s="146"/>
      <c r="Q27677" s="146"/>
      <c r="R27677" s="34"/>
      <c r="S27677" s="35"/>
      <c r="T27677" s="147"/>
    </row>
    <row r="27678">
      <c r="A27678" s="147"/>
      <c r="B27678" s="64"/>
      <c r="C27678" s="147" t="s">
        <v>217</v>
      </c>
      <c r="E27678" s="161"/>
      <c r="F27678" s="162"/>
      <c r="G27678" s="147"/>
      <c r="H27678" s="146"/>
      <c r="J27678" s="146"/>
      <c r="L27678" s="150"/>
      <c r="N27678" s="163"/>
      <c r="O27678" s="146"/>
      <c r="P27678" s="146"/>
      <c r="Q27678" s="146"/>
      <c r="R27678" s="34"/>
      <c r="S27678" s="35"/>
      <c r="T27678" s="147"/>
    </row>
    <row r="27679">
      <c r="A27679" s="147"/>
      <c r="B27679" s="64"/>
      <c r="C27679" s="147" t="s">
        <v>217</v>
      </c>
      <c r="E27679" s="161"/>
      <c r="F27679" s="162"/>
      <c r="G27679" s="147"/>
      <c r="H27679" s="146"/>
      <c r="J27679" s="146"/>
      <c r="L27679" s="150"/>
      <c r="N27679" s="163"/>
      <c r="O27679" s="146"/>
      <c r="P27679" s="146"/>
      <c r="Q27679" s="146"/>
      <c r="R27679" s="34"/>
      <c r="S27679" s="35"/>
      <c r="T27679" s="147"/>
    </row>
    <row r="27680">
      <c r="A27680" s="147"/>
      <c r="B27680" s="64"/>
      <c r="C27680" s="147" t="s">
        <v>217</v>
      </c>
      <c r="E27680" s="161"/>
      <c r="F27680" s="162"/>
      <c r="G27680" s="147"/>
      <c r="H27680" s="146"/>
      <c r="J27680" s="146"/>
      <c r="L27680" s="150"/>
      <c r="N27680" s="163"/>
      <c r="O27680" s="146"/>
      <c r="P27680" s="146"/>
      <c r="Q27680" s="146"/>
      <c r="R27680" s="34"/>
      <c r="S27680" s="35"/>
      <c r="T27680" s="147"/>
    </row>
    <row r="27681">
      <c r="A27681" s="147"/>
      <c r="B27681" s="64"/>
      <c r="C27681" s="147" t="s">
        <v>217</v>
      </c>
      <c r="E27681" s="161"/>
      <c r="F27681" s="162"/>
      <c r="G27681" s="147"/>
      <c r="H27681" s="146"/>
      <c r="J27681" s="146"/>
      <c r="L27681" s="150"/>
      <c r="N27681" s="163"/>
      <c r="O27681" s="146"/>
      <c r="P27681" s="146"/>
      <c r="Q27681" s="146"/>
      <c r="R27681" s="34"/>
      <c r="S27681" s="35"/>
      <c r="T27681" s="147"/>
    </row>
    <row r="27682">
      <c r="A27682" s="147"/>
      <c r="B27682" s="64"/>
      <c r="C27682" s="147" t="s">
        <v>217</v>
      </c>
      <c r="E27682" s="161"/>
      <c r="F27682" s="162"/>
      <c r="G27682" s="147"/>
      <c r="H27682" s="146"/>
      <c r="J27682" s="146"/>
      <c r="L27682" s="150"/>
      <c r="N27682" s="163"/>
      <c r="O27682" s="146"/>
      <c r="P27682" s="146"/>
      <c r="Q27682" s="146"/>
      <c r="R27682" s="34"/>
      <c r="S27682" s="35"/>
      <c r="T27682" s="147"/>
    </row>
    <row r="27683">
      <c r="A27683" s="147"/>
      <c r="B27683" s="64"/>
      <c r="C27683" s="147" t="s">
        <v>217</v>
      </c>
      <c r="E27683" s="161"/>
      <c r="F27683" s="162"/>
      <c r="G27683" s="147"/>
      <c r="H27683" s="146"/>
      <c r="J27683" s="146"/>
      <c r="L27683" s="150"/>
      <c r="N27683" s="163"/>
      <c r="O27683" s="146"/>
      <c r="P27683" s="146"/>
      <c r="Q27683" s="146"/>
      <c r="R27683" s="34"/>
      <c r="S27683" s="35"/>
      <c r="T27683" s="147"/>
    </row>
    <row r="27684">
      <c r="A27684" s="147"/>
      <c r="B27684" s="64"/>
      <c r="C27684" s="147" t="s">
        <v>217</v>
      </c>
      <c r="E27684" s="161"/>
      <c r="F27684" s="162"/>
      <c r="G27684" s="147"/>
      <c r="H27684" s="146"/>
      <c r="J27684" s="146"/>
      <c r="L27684" s="150"/>
      <c r="N27684" s="163"/>
      <c r="O27684" s="146"/>
      <c r="P27684" s="146"/>
      <c r="Q27684" s="146"/>
      <c r="R27684" s="34"/>
      <c r="S27684" s="35"/>
      <c r="T27684" s="147"/>
    </row>
    <row r="27685">
      <c r="A27685" s="147"/>
      <c r="B27685" s="64"/>
      <c r="C27685" s="147" t="s">
        <v>217</v>
      </c>
      <c r="E27685" s="161"/>
      <c r="F27685" s="162"/>
      <c r="G27685" s="147"/>
      <c r="H27685" s="146"/>
      <c r="J27685" s="146"/>
      <c r="L27685" s="150"/>
      <c r="N27685" s="163"/>
      <c r="O27685" s="146"/>
      <c r="P27685" s="146"/>
      <c r="Q27685" s="146"/>
      <c r="R27685" s="34"/>
      <c r="S27685" s="35"/>
      <c r="T27685" s="147"/>
    </row>
    <row r="27686">
      <c r="A27686" s="147"/>
      <c r="B27686" s="64"/>
      <c r="C27686" s="147" t="s">
        <v>217</v>
      </c>
      <c r="E27686" s="161"/>
      <c r="F27686" s="162"/>
      <c r="G27686" s="147"/>
      <c r="H27686" s="146"/>
      <c r="J27686" s="146"/>
      <c r="L27686" s="150"/>
      <c r="N27686" s="163"/>
      <c r="O27686" s="146"/>
      <c r="P27686" s="146"/>
      <c r="Q27686" s="146"/>
      <c r="R27686" s="34"/>
      <c r="S27686" s="35"/>
      <c r="T27686" s="147"/>
    </row>
    <row r="27687">
      <c r="A27687" s="147"/>
      <c r="B27687" s="64"/>
      <c r="C27687" s="147" t="s">
        <v>217</v>
      </c>
      <c r="E27687" s="161"/>
      <c r="F27687" s="162"/>
      <c r="G27687" s="147"/>
      <c r="H27687" s="146"/>
      <c r="J27687" s="146"/>
      <c r="L27687" s="150"/>
      <c r="N27687" s="163"/>
      <c r="O27687" s="146"/>
      <c r="P27687" s="146"/>
      <c r="Q27687" s="146"/>
      <c r="R27687" s="34"/>
      <c r="S27687" s="35"/>
      <c r="T27687" s="147"/>
    </row>
    <row r="27688">
      <c r="A27688" s="147"/>
      <c r="B27688" s="64"/>
      <c r="C27688" s="147" t="s">
        <v>217</v>
      </c>
      <c r="E27688" s="161"/>
      <c r="F27688" s="162"/>
      <c r="G27688" s="147"/>
      <c r="H27688" s="146"/>
      <c r="J27688" s="146"/>
      <c r="L27688" s="150"/>
      <c r="N27688" s="163"/>
      <c r="O27688" s="146"/>
      <c r="P27688" s="146"/>
      <c r="Q27688" s="146"/>
      <c r="R27688" s="34"/>
      <c r="S27688" s="35"/>
      <c r="T27688" s="147"/>
    </row>
    <row r="27689">
      <c r="A27689" s="147"/>
      <c r="B27689" s="64"/>
      <c r="C27689" s="147" t="s">
        <v>217</v>
      </c>
      <c r="E27689" s="161"/>
      <c r="F27689" s="162"/>
      <c r="G27689" s="147"/>
      <c r="H27689" s="146"/>
      <c r="J27689" s="146"/>
      <c r="L27689" s="150"/>
      <c r="N27689" s="163"/>
      <c r="O27689" s="146"/>
      <c r="P27689" s="146"/>
      <c r="Q27689" s="146"/>
      <c r="R27689" s="34"/>
      <c r="S27689" s="35"/>
      <c r="T27689" s="147"/>
    </row>
    <row r="27690">
      <c r="A27690" s="147"/>
      <c r="B27690" s="64"/>
      <c r="C27690" s="147" t="s">
        <v>217</v>
      </c>
      <c r="E27690" s="161"/>
      <c r="F27690" s="162"/>
      <c r="G27690" s="147"/>
      <c r="H27690" s="146"/>
      <c r="J27690" s="146"/>
      <c r="L27690" s="150"/>
      <c r="N27690" s="163"/>
      <c r="O27690" s="146"/>
      <c r="P27690" s="146"/>
      <c r="Q27690" s="146"/>
      <c r="R27690" s="34"/>
      <c r="S27690" s="35"/>
      <c r="T27690" s="147"/>
    </row>
    <row r="27691">
      <c r="A27691" s="147"/>
      <c r="B27691" s="64"/>
      <c r="C27691" s="147" t="s">
        <v>217</v>
      </c>
      <c r="E27691" s="161"/>
      <c r="F27691" s="162"/>
      <c r="G27691" s="147"/>
      <c r="H27691" s="146"/>
      <c r="J27691" s="146"/>
      <c r="L27691" s="150"/>
      <c r="N27691" s="163"/>
      <c r="O27691" s="146"/>
      <c r="P27691" s="146"/>
      <c r="Q27691" s="146"/>
      <c r="R27691" s="34"/>
      <c r="S27691" s="35"/>
      <c r="T27691" s="147"/>
    </row>
    <row r="27692">
      <c r="A27692" s="147"/>
      <c r="B27692" s="64"/>
      <c r="C27692" s="147" t="s">
        <v>217</v>
      </c>
      <c r="E27692" s="161"/>
      <c r="F27692" s="162"/>
      <c r="G27692" s="147"/>
      <c r="H27692" s="146"/>
      <c r="J27692" s="146"/>
      <c r="L27692" s="150"/>
      <c r="N27692" s="163"/>
      <c r="O27692" s="146"/>
      <c r="P27692" s="146"/>
      <c r="Q27692" s="146"/>
      <c r="R27692" s="34"/>
      <c r="S27692" s="35"/>
      <c r="T27692" s="147"/>
    </row>
    <row r="27693">
      <c r="A27693" s="147"/>
      <c r="B27693" s="64"/>
      <c r="C27693" s="147" t="s">
        <v>217</v>
      </c>
      <c r="E27693" s="161"/>
      <c r="F27693" s="162"/>
      <c r="G27693" s="147"/>
      <c r="H27693" s="146"/>
      <c r="J27693" s="146"/>
      <c r="L27693" s="150"/>
      <c r="N27693" s="163"/>
      <c r="O27693" s="146"/>
      <c r="P27693" s="146"/>
      <c r="Q27693" s="146"/>
      <c r="R27693" s="34"/>
      <c r="S27693" s="35"/>
      <c r="T27693" s="147"/>
    </row>
    <row r="27694">
      <c r="A27694" s="147"/>
      <c r="B27694" s="64"/>
      <c r="C27694" s="147" t="s">
        <v>217</v>
      </c>
      <c r="E27694" s="161"/>
      <c r="F27694" s="162"/>
      <c r="G27694" s="147"/>
      <c r="H27694" s="146"/>
      <c r="J27694" s="146"/>
      <c r="L27694" s="150"/>
      <c r="N27694" s="163"/>
      <c r="O27694" s="146"/>
      <c r="P27694" s="146"/>
      <c r="Q27694" s="146"/>
      <c r="R27694" s="34"/>
      <c r="S27694" s="35"/>
      <c r="T27694" s="147"/>
    </row>
    <row r="27695">
      <c r="A27695" s="147"/>
      <c r="B27695" s="64"/>
      <c r="C27695" s="147" t="s">
        <v>217</v>
      </c>
      <c r="E27695" s="161"/>
      <c r="F27695" s="162"/>
      <c r="G27695" s="147"/>
      <c r="H27695" s="146"/>
      <c r="J27695" s="146"/>
      <c r="L27695" s="150"/>
      <c r="N27695" s="163"/>
      <c r="O27695" s="146"/>
      <c r="P27695" s="146"/>
      <c r="Q27695" s="146"/>
      <c r="R27695" s="34"/>
      <c r="S27695" s="35"/>
      <c r="T27695" s="147"/>
    </row>
    <row r="27696">
      <c r="A27696" s="147"/>
      <c r="B27696" s="64"/>
      <c r="C27696" s="147" t="s">
        <v>217</v>
      </c>
      <c r="E27696" s="161"/>
      <c r="F27696" s="162"/>
      <c r="G27696" s="147"/>
      <c r="H27696" s="146"/>
      <c r="J27696" s="146"/>
      <c r="L27696" s="150"/>
      <c r="N27696" s="163"/>
      <c r="O27696" s="146"/>
      <c r="P27696" s="146"/>
      <c r="Q27696" s="146"/>
      <c r="R27696" s="34"/>
      <c r="S27696" s="35"/>
      <c r="T27696" s="147"/>
    </row>
    <row r="27697">
      <c r="A27697" s="147"/>
      <c r="B27697" s="64"/>
      <c r="C27697" s="147" t="s">
        <v>217</v>
      </c>
      <c r="E27697" s="161"/>
      <c r="F27697" s="162"/>
      <c r="G27697" s="147"/>
      <c r="H27697" s="146"/>
      <c r="J27697" s="146"/>
      <c r="L27697" s="150"/>
      <c r="N27697" s="163"/>
      <c r="O27697" s="146"/>
      <c r="P27697" s="146"/>
      <c r="Q27697" s="146"/>
      <c r="R27697" s="34"/>
      <c r="S27697" s="35"/>
      <c r="T27697" s="147"/>
    </row>
    <row r="27698">
      <c r="A27698" s="147"/>
      <c r="B27698" s="64"/>
      <c r="C27698" s="147" t="s">
        <v>217</v>
      </c>
      <c r="E27698" s="161"/>
      <c r="F27698" s="162"/>
      <c r="G27698" s="147"/>
      <c r="H27698" s="146"/>
      <c r="J27698" s="146"/>
      <c r="L27698" s="150"/>
      <c r="N27698" s="163"/>
      <c r="O27698" s="146"/>
      <c r="P27698" s="146"/>
      <c r="Q27698" s="146"/>
      <c r="R27698" s="34"/>
      <c r="S27698" s="35"/>
      <c r="T27698" s="147"/>
    </row>
    <row r="27699">
      <c r="A27699" s="147"/>
      <c r="B27699" s="64"/>
      <c r="C27699" s="147" t="s">
        <v>217</v>
      </c>
      <c r="E27699" s="161"/>
      <c r="F27699" s="162"/>
      <c r="G27699" s="147"/>
      <c r="H27699" s="146"/>
      <c r="J27699" s="146"/>
      <c r="L27699" s="150"/>
      <c r="N27699" s="163"/>
      <c r="O27699" s="146"/>
      <c r="P27699" s="146"/>
      <c r="Q27699" s="146"/>
      <c r="R27699" s="34"/>
      <c r="S27699" s="35"/>
      <c r="T27699" s="147"/>
    </row>
    <row r="27700">
      <c r="A27700" s="147"/>
      <c r="B27700" s="64"/>
      <c r="C27700" s="147" t="s">
        <v>217</v>
      </c>
      <c r="E27700" s="161"/>
      <c r="F27700" s="162"/>
      <c r="G27700" s="147"/>
      <c r="H27700" s="146"/>
      <c r="J27700" s="146"/>
      <c r="L27700" s="150"/>
      <c r="N27700" s="163"/>
      <c r="O27700" s="146"/>
      <c r="P27700" s="146"/>
      <c r="Q27700" s="146"/>
      <c r="R27700" s="34"/>
      <c r="S27700" s="35"/>
      <c r="T27700" s="147"/>
    </row>
    <row r="27701">
      <c r="A27701" s="147"/>
      <c r="B27701" s="64"/>
      <c r="C27701" s="147" t="s">
        <v>217</v>
      </c>
      <c r="E27701" s="161"/>
      <c r="F27701" s="162"/>
      <c r="G27701" s="147"/>
      <c r="H27701" s="146"/>
      <c r="J27701" s="146"/>
      <c r="L27701" s="150"/>
      <c r="N27701" s="163"/>
      <c r="O27701" s="146"/>
      <c r="P27701" s="146"/>
      <c r="Q27701" s="146"/>
      <c r="R27701" s="34"/>
      <c r="S27701" s="35"/>
      <c r="T27701" s="147"/>
    </row>
    <row r="27702">
      <c r="A27702" s="147"/>
      <c r="B27702" s="64"/>
      <c r="C27702" s="147" t="s">
        <v>217</v>
      </c>
      <c r="E27702" s="161"/>
      <c r="F27702" s="162"/>
      <c r="G27702" s="147"/>
      <c r="H27702" s="146"/>
      <c r="J27702" s="146"/>
      <c r="L27702" s="150"/>
      <c r="N27702" s="163"/>
      <c r="O27702" s="146"/>
      <c r="P27702" s="146"/>
      <c r="Q27702" s="146"/>
      <c r="R27702" s="34"/>
      <c r="S27702" s="35"/>
      <c r="T27702" s="147"/>
    </row>
    <row r="27703">
      <c r="A27703" s="147"/>
      <c r="B27703" s="64"/>
      <c r="C27703" s="147" t="s">
        <v>217</v>
      </c>
      <c r="E27703" s="161"/>
      <c r="F27703" s="162"/>
      <c r="G27703" s="147"/>
      <c r="H27703" s="146"/>
      <c r="J27703" s="146"/>
      <c r="L27703" s="150"/>
      <c r="N27703" s="163"/>
      <c r="O27703" s="146"/>
      <c r="P27703" s="146"/>
      <c r="Q27703" s="146"/>
      <c r="R27703" s="34"/>
      <c r="S27703" s="35"/>
      <c r="T27703" s="147"/>
    </row>
    <row r="27704">
      <c r="A27704" s="147"/>
      <c r="B27704" s="64"/>
      <c r="C27704" s="147" t="s">
        <v>217</v>
      </c>
      <c r="E27704" s="161"/>
      <c r="F27704" s="162"/>
      <c r="G27704" s="147"/>
      <c r="H27704" s="146"/>
      <c r="J27704" s="146"/>
      <c r="L27704" s="150"/>
      <c r="N27704" s="163"/>
      <c r="O27704" s="146"/>
      <c r="P27704" s="146"/>
      <c r="Q27704" s="146"/>
      <c r="R27704" s="34"/>
      <c r="S27704" s="35"/>
      <c r="T27704" s="147"/>
    </row>
    <row r="27705">
      <c r="A27705" s="147"/>
      <c r="B27705" s="64"/>
      <c r="C27705" s="147" t="s">
        <v>217</v>
      </c>
      <c r="E27705" s="161"/>
      <c r="F27705" s="162"/>
      <c r="G27705" s="147"/>
      <c r="H27705" s="146"/>
      <c r="J27705" s="146"/>
      <c r="L27705" s="150"/>
      <c r="N27705" s="163"/>
      <c r="O27705" s="146"/>
      <c r="P27705" s="146"/>
      <c r="Q27705" s="146"/>
      <c r="R27705" s="34"/>
      <c r="S27705" s="35"/>
      <c r="T27705" s="147"/>
    </row>
    <row r="27706">
      <c r="A27706" s="147"/>
      <c r="B27706" s="64"/>
      <c r="C27706" s="147" t="s">
        <v>217</v>
      </c>
      <c r="E27706" s="161"/>
      <c r="F27706" s="162"/>
      <c r="G27706" s="147"/>
      <c r="H27706" s="146"/>
      <c r="J27706" s="146"/>
      <c r="L27706" s="150"/>
      <c r="N27706" s="163"/>
      <c r="O27706" s="146"/>
      <c r="P27706" s="146"/>
      <c r="Q27706" s="146"/>
      <c r="R27706" s="34"/>
      <c r="S27706" s="35"/>
      <c r="T27706" s="147"/>
    </row>
    <row r="27707">
      <c r="A27707" s="147"/>
      <c r="B27707" s="64"/>
      <c r="C27707" s="147" t="s">
        <v>217</v>
      </c>
      <c r="E27707" s="161"/>
      <c r="F27707" s="162"/>
      <c r="G27707" s="147"/>
      <c r="H27707" s="146"/>
      <c r="J27707" s="146"/>
      <c r="L27707" s="150"/>
      <c r="N27707" s="163"/>
      <c r="O27707" s="146"/>
      <c r="P27707" s="146"/>
      <c r="Q27707" s="146"/>
      <c r="R27707" s="34"/>
      <c r="S27707" s="35"/>
      <c r="T27707" s="147"/>
    </row>
    <row r="27708">
      <c r="A27708" s="147"/>
      <c r="B27708" s="64"/>
      <c r="C27708" s="147" t="s">
        <v>217</v>
      </c>
      <c r="E27708" s="161"/>
      <c r="F27708" s="162"/>
      <c r="G27708" s="147"/>
      <c r="H27708" s="146"/>
      <c r="J27708" s="146"/>
      <c r="L27708" s="150"/>
      <c r="N27708" s="163"/>
      <c r="O27708" s="146"/>
      <c r="P27708" s="146"/>
      <c r="Q27708" s="146"/>
      <c r="R27708" s="34"/>
      <c r="S27708" s="35"/>
      <c r="T27708" s="147"/>
    </row>
    <row r="27709">
      <c r="A27709" s="147"/>
      <c r="B27709" s="64"/>
      <c r="C27709" s="147" t="s">
        <v>217</v>
      </c>
      <c r="E27709" s="161"/>
      <c r="F27709" s="162"/>
      <c r="G27709" s="147"/>
      <c r="H27709" s="146"/>
      <c r="J27709" s="146"/>
      <c r="L27709" s="150"/>
      <c r="N27709" s="163"/>
      <c r="O27709" s="146"/>
      <c r="P27709" s="146"/>
      <c r="Q27709" s="146"/>
      <c r="R27709" s="34"/>
      <c r="S27709" s="35"/>
      <c r="T27709" s="147"/>
    </row>
    <row r="27710">
      <c r="A27710" s="147"/>
      <c r="B27710" s="64"/>
      <c r="C27710" s="147" t="s">
        <v>217</v>
      </c>
      <c r="E27710" s="161"/>
      <c r="F27710" s="162"/>
      <c r="G27710" s="147"/>
      <c r="H27710" s="146"/>
      <c r="J27710" s="146"/>
      <c r="L27710" s="150"/>
      <c r="N27710" s="163"/>
      <c r="O27710" s="146"/>
      <c r="P27710" s="146"/>
      <c r="Q27710" s="146"/>
      <c r="R27710" s="34"/>
      <c r="S27710" s="35"/>
      <c r="T27710" s="147"/>
    </row>
    <row r="27711">
      <c r="A27711" s="147"/>
      <c r="B27711" s="64"/>
      <c r="C27711" s="147" t="s">
        <v>217</v>
      </c>
      <c r="E27711" s="161"/>
      <c r="F27711" s="162"/>
      <c r="G27711" s="147"/>
      <c r="H27711" s="146"/>
      <c r="J27711" s="146"/>
      <c r="L27711" s="150"/>
      <c r="N27711" s="163"/>
      <c r="O27711" s="146"/>
      <c r="P27711" s="146"/>
      <c r="Q27711" s="146"/>
      <c r="R27711" s="34"/>
      <c r="S27711" s="35"/>
      <c r="T27711" s="147"/>
    </row>
    <row r="27712">
      <c r="A27712" s="147"/>
      <c r="B27712" s="64"/>
      <c r="C27712" s="147" t="s">
        <v>217</v>
      </c>
      <c r="E27712" s="161"/>
      <c r="F27712" s="162"/>
      <c r="G27712" s="147"/>
      <c r="H27712" s="146"/>
      <c r="J27712" s="146"/>
      <c r="L27712" s="150"/>
      <c r="N27712" s="163"/>
      <c r="O27712" s="146"/>
      <c r="P27712" s="146"/>
      <c r="Q27712" s="146"/>
      <c r="R27712" s="34"/>
      <c r="S27712" s="35"/>
      <c r="T27712" s="147"/>
    </row>
    <row r="27713">
      <c r="A27713" s="147"/>
      <c r="B27713" s="64"/>
      <c r="C27713" s="147" t="s">
        <v>217</v>
      </c>
      <c r="E27713" s="161"/>
      <c r="F27713" s="162"/>
      <c r="G27713" s="147"/>
      <c r="H27713" s="146"/>
      <c r="J27713" s="146"/>
      <c r="L27713" s="150"/>
      <c r="N27713" s="163"/>
      <c r="O27713" s="146"/>
      <c r="P27713" s="146"/>
      <c r="Q27713" s="146"/>
      <c r="R27713" s="34"/>
      <c r="S27713" s="35"/>
      <c r="T27713" s="147"/>
    </row>
    <row r="27714">
      <c r="A27714" s="147"/>
      <c r="B27714" s="64"/>
      <c r="C27714" s="147" t="s">
        <v>217</v>
      </c>
      <c r="E27714" s="161"/>
      <c r="F27714" s="162"/>
      <c r="G27714" s="147"/>
      <c r="H27714" s="146"/>
      <c r="J27714" s="146"/>
      <c r="L27714" s="150"/>
      <c r="N27714" s="163"/>
      <c r="O27714" s="146"/>
      <c r="P27714" s="146"/>
      <c r="Q27714" s="146"/>
      <c r="R27714" s="34"/>
      <c r="S27714" s="35"/>
      <c r="T27714" s="147"/>
    </row>
    <row r="27715">
      <c r="A27715" s="147"/>
      <c r="B27715" s="64"/>
      <c r="C27715" s="147" t="s">
        <v>217</v>
      </c>
      <c r="E27715" s="161"/>
      <c r="F27715" s="162"/>
      <c r="G27715" s="147"/>
      <c r="H27715" s="146"/>
      <c r="J27715" s="146"/>
      <c r="L27715" s="150"/>
      <c r="N27715" s="163"/>
      <c r="O27715" s="146"/>
      <c r="P27715" s="146"/>
      <c r="Q27715" s="146"/>
      <c r="R27715" s="34"/>
      <c r="S27715" s="35"/>
      <c r="T27715" s="147"/>
    </row>
    <row r="27716">
      <c r="A27716" s="147"/>
      <c r="B27716" s="64"/>
      <c r="C27716" s="147" t="s">
        <v>217</v>
      </c>
      <c r="E27716" s="161"/>
      <c r="F27716" s="162"/>
      <c r="G27716" s="147"/>
      <c r="H27716" s="146"/>
      <c r="J27716" s="146"/>
      <c r="L27716" s="150"/>
      <c r="N27716" s="163"/>
      <c r="O27716" s="146"/>
      <c r="P27716" s="146"/>
      <c r="Q27716" s="146"/>
      <c r="R27716" s="34"/>
      <c r="S27716" s="35"/>
      <c r="T27716" s="147"/>
    </row>
    <row r="27717">
      <c r="A27717" s="147"/>
      <c r="B27717" s="64"/>
      <c r="C27717" s="147" t="s">
        <v>217</v>
      </c>
      <c r="E27717" s="161"/>
      <c r="F27717" s="162"/>
      <c r="G27717" s="147"/>
      <c r="H27717" s="146"/>
      <c r="J27717" s="146"/>
      <c r="L27717" s="150"/>
      <c r="N27717" s="163"/>
      <c r="O27717" s="146"/>
      <c r="P27717" s="146"/>
      <c r="Q27717" s="146"/>
      <c r="R27717" s="34"/>
      <c r="S27717" s="35"/>
      <c r="T27717" s="147"/>
    </row>
    <row r="27718">
      <c r="A27718" s="147"/>
      <c r="B27718" s="64"/>
      <c r="C27718" s="147" t="s">
        <v>217</v>
      </c>
      <c r="E27718" s="161"/>
      <c r="F27718" s="162"/>
      <c r="G27718" s="147"/>
      <c r="H27718" s="146"/>
      <c r="J27718" s="146"/>
      <c r="L27718" s="150"/>
      <c r="N27718" s="163"/>
      <c r="O27718" s="146"/>
      <c r="P27718" s="146"/>
      <c r="Q27718" s="146"/>
      <c r="R27718" s="34"/>
      <c r="S27718" s="35"/>
      <c r="T27718" s="147"/>
    </row>
    <row r="27719">
      <c r="A27719" s="147"/>
      <c r="B27719" s="64"/>
      <c r="C27719" s="147" t="s">
        <v>217</v>
      </c>
      <c r="E27719" s="161"/>
      <c r="F27719" s="162"/>
      <c r="G27719" s="147"/>
      <c r="H27719" s="146"/>
      <c r="J27719" s="146"/>
      <c r="L27719" s="150"/>
      <c r="N27719" s="163"/>
      <c r="O27719" s="146"/>
      <c r="P27719" s="146"/>
      <c r="Q27719" s="146"/>
      <c r="R27719" s="34"/>
      <c r="S27719" s="35"/>
      <c r="T27719" s="147"/>
    </row>
    <row r="27720">
      <c r="A27720" s="147"/>
      <c r="B27720" s="64"/>
      <c r="C27720" s="147" t="s">
        <v>217</v>
      </c>
      <c r="E27720" s="161"/>
      <c r="F27720" s="162"/>
      <c r="G27720" s="147"/>
      <c r="H27720" s="146"/>
      <c r="J27720" s="146"/>
      <c r="L27720" s="150"/>
      <c r="N27720" s="163"/>
      <c r="O27720" s="146"/>
      <c r="P27720" s="146"/>
      <c r="Q27720" s="146"/>
      <c r="R27720" s="34"/>
      <c r="S27720" s="35"/>
      <c r="T27720" s="147"/>
    </row>
    <row r="27721">
      <c r="A27721" s="147"/>
      <c r="B27721" s="64"/>
      <c r="C27721" s="147" t="s">
        <v>217</v>
      </c>
      <c r="E27721" s="161"/>
      <c r="F27721" s="162"/>
      <c r="G27721" s="147"/>
      <c r="H27721" s="146"/>
      <c r="J27721" s="146"/>
      <c r="L27721" s="150"/>
      <c r="N27721" s="163"/>
      <c r="O27721" s="146"/>
      <c r="P27721" s="146"/>
      <c r="Q27721" s="146"/>
      <c r="R27721" s="34"/>
      <c r="S27721" s="35"/>
      <c r="T27721" s="147"/>
    </row>
    <row r="27722">
      <c r="A27722" s="147"/>
      <c r="B27722" s="64"/>
      <c r="C27722" s="147" t="s">
        <v>217</v>
      </c>
      <c r="E27722" s="161"/>
      <c r="F27722" s="162"/>
      <c r="G27722" s="147"/>
      <c r="H27722" s="146"/>
      <c r="J27722" s="146"/>
      <c r="L27722" s="150"/>
      <c r="N27722" s="163"/>
      <c r="O27722" s="146"/>
      <c r="P27722" s="146"/>
      <c r="Q27722" s="146"/>
      <c r="R27722" s="34"/>
      <c r="S27722" s="35"/>
      <c r="T27722" s="147"/>
    </row>
    <row r="27723">
      <c r="A27723" s="147"/>
      <c r="B27723" s="64"/>
      <c r="C27723" s="147" t="s">
        <v>217</v>
      </c>
      <c r="E27723" s="161"/>
      <c r="F27723" s="162"/>
      <c r="G27723" s="147"/>
      <c r="H27723" s="146"/>
      <c r="J27723" s="146"/>
      <c r="L27723" s="150"/>
      <c r="N27723" s="163"/>
      <c r="O27723" s="146"/>
      <c r="P27723" s="146"/>
      <c r="Q27723" s="146"/>
      <c r="R27723" s="34"/>
      <c r="S27723" s="35"/>
      <c r="T27723" s="147"/>
    </row>
    <row r="27724">
      <c r="A27724" s="147"/>
      <c r="B27724" s="64"/>
      <c r="C27724" s="147" t="s">
        <v>217</v>
      </c>
      <c r="E27724" s="161"/>
      <c r="F27724" s="162"/>
      <c r="G27724" s="147"/>
      <c r="H27724" s="146"/>
      <c r="J27724" s="146"/>
      <c r="L27724" s="150"/>
      <c r="N27724" s="163"/>
      <c r="O27724" s="146"/>
      <c r="P27724" s="146"/>
      <c r="Q27724" s="146"/>
      <c r="R27724" s="34"/>
      <c r="S27724" s="35"/>
      <c r="T27724" s="147"/>
    </row>
    <row r="27725">
      <c r="A27725" s="147"/>
      <c r="B27725" s="64"/>
      <c r="C27725" s="147" t="s">
        <v>217</v>
      </c>
      <c r="E27725" s="161"/>
      <c r="F27725" s="162"/>
      <c r="G27725" s="147"/>
      <c r="H27725" s="146"/>
      <c r="J27725" s="146"/>
      <c r="L27725" s="150"/>
      <c r="N27725" s="163"/>
      <c r="O27725" s="146"/>
      <c r="P27725" s="146"/>
      <c r="Q27725" s="146"/>
      <c r="R27725" s="34"/>
      <c r="S27725" s="35"/>
      <c r="T27725" s="147"/>
    </row>
    <row r="27726">
      <c r="A27726" s="147"/>
      <c r="B27726" s="64"/>
      <c r="C27726" s="147" t="s">
        <v>217</v>
      </c>
      <c r="E27726" s="161"/>
      <c r="F27726" s="162"/>
      <c r="G27726" s="147"/>
      <c r="H27726" s="146"/>
      <c r="J27726" s="146"/>
      <c r="L27726" s="150"/>
      <c r="N27726" s="163"/>
      <c r="O27726" s="146"/>
      <c r="P27726" s="146"/>
      <c r="Q27726" s="146"/>
      <c r="R27726" s="34"/>
      <c r="S27726" s="35"/>
      <c r="T27726" s="147"/>
    </row>
    <row r="27727">
      <c r="A27727" s="147"/>
      <c r="B27727" s="64"/>
      <c r="C27727" s="147" t="s">
        <v>217</v>
      </c>
      <c r="E27727" s="161"/>
      <c r="F27727" s="162"/>
      <c r="G27727" s="147"/>
      <c r="H27727" s="146"/>
      <c r="J27727" s="146"/>
      <c r="L27727" s="150"/>
      <c r="N27727" s="163"/>
      <c r="O27727" s="146"/>
      <c r="P27727" s="146"/>
      <c r="Q27727" s="146"/>
      <c r="R27727" s="34"/>
      <c r="S27727" s="35"/>
      <c r="T27727" s="147"/>
    </row>
    <row r="27728">
      <c r="A27728" s="147"/>
      <c r="B27728" s="64"/>
      <c r="C27728" s="147" t="s">
        <v>217</v>
      </c>
      <c r="E27728" s="161"/>
      <c r="F27728" s="162"/>
      <c r="G27728" s="147"/>
      <c r="H27728" s="146"/>
      <c r="J27728" s="146"/>
      <c r="L27728" s="150"/>
      <c r="N27728" s="163"/>
      <c r="O27728" s="146"/>
      <c r="P27728" s="146"/>
      <c r="Q27728" s="146"/>
      <c r="R27728" s="34"/>
      <c r="S27728" s="35"/>
      <c r="T27728" s="147"/>
    </row>
    <row r="27729">
      <c r="A27729" s="147"/>
      <c r="B27729" s="64"/>
      <c r="C27729" s="147" t="s">
        <v>217</v>
      </c>
      <c r="E27729" s="161"/>
      <c r="F27729" s="162"/>
      <c r="G27729" s="147"/>
      <c r="H27729" s="146"/>
      <c r="J27729" s="146"/>
      <c r="L27729" s="150"/>
      <c r="N27729" s="163"/>
      <c r="O27729" s="146"/>
      <c r="P27729" s="146"/>
      <c r="Q27729" s="146"/>
      <c r="R27729" s="34"/>
      <c r="S27729" s="35"/>
      <c r="T27729" s="147"/>
    </row>
    <row r="27730">
      <c r="A27730" s="147"/>
      <c r="B27730" s="64"/>
      <c r="C27730" s="147" t="s">
        <v>217</v>
      </c>
      <c r="E27730" s="161"/>
      <c r="F27730" s="162"/>
      <c r="G27730" s="147"/>
      <c r="H27730" s="146"/>
      <c r="J27730" s="146"/>
      <c r="L27730" s="150"/>
      <c r="N27730" s="163"/>
      <c r="O27730" s="146"/>
      <c r="P27730" s="146"/>
      <c r="Q27730" s="146"/>
      <c r="R27730" s="34"/>
      <c r="S27730" s="35"/>
      <c r="T27730" s="147"/>
    </row>
    <row r="27731">
      <c r="A27731" s="147"/>
      <c r="B27731" s="64"/>
      <c r="C27731" s="147" t="s">
        <v>217</v>
      </c>
      <c r="E27731" s="161"/>
      <c r="F27731" s="162"/>
      <c r="G27731" s="147"/>
      <c r="H27731" s="146"/>
      <c r="J27731" s="146"/>
      <c r="L27731" s="150"/>
      <c r="N27731" s="163"/>
      <c r="O27731" s="146"/>
      <c r="P27731" s="146"/>
      <c r="Q27731" s="146"/>
      <c r="R27731" s="34"/>
      <c r="S27731" s="35"/>
      <c r="T27731" s="147"/>
    </row>
    <row r="27732">
      <c r="A27732" s="147"/>
      <c r="B27732" s="64"/>
      <c r="C27732" s="147" t="s">
        <v>217</v>
      </c>
      <c r="E27732" s="161"/>
      <c r="F27732" s="162"/>
      <c r="G27732" s="147"/>
      <c r="H27732" s="146"/>
      <c r="J27732" s="146"/>
      <c r="L27732" s="150"/>
      <c r="N27732" s="163"/>
      <c r="O27732" s="146"/>
      <c r="P27732" s="146"/>
      <c r="Q27732" s="146"/>
      <c r="R27732" s="34"/>
      <c r="S27732" s="35"/>
      <c r="T27732" s="147"/>
    </row>
    <row r="27733">
      <c r="A27733" s="147"/>
      <c r="B27733" s="64"/>
      <c r="C27733" s="147" t="s">
        <v>217</v>
      </c>
      <c r="E27733" s="161"/>
      <c r="F27733" s="162"/>
      <c r="G27733" s="147"/>
      <c r="H27733" s="146"/>
      <c r="J27733" s="146"/>
      <c r="L27733" s="150"/>
      <c r="N27733" s="163"/>
      <c r="O27733" s="146"/>
      <c r="P27733" s="146"/>
      <c r="Q27733" s="146"/>
      <c r="R27733" s="34"/>
      <c r="S27733" s="35"/>
      <c r="T27733" s="147"/>
    </row>
    <row r="27734">
      <c r="A27734" s="147"/>
      <c r="B27734" s="64"/>
      <c r="C27734" s="147" t="s">
        <v>217</v>
      </c>
      <c r="E27734" s="161"/>
      <c r="F27734" s="162"/>
      <c r="G27734" s="147"/>
      <c r="H27734" s="146"/>
      <c r="J27734" s="146"/>
      <c r="L27734" s="150"/>
      <c r="N27734" s="163"/>
      <c r="O27734" s="146"/>
      <c r="P27734" s="146"/>
      <c r="Q27734" s="146"/>
      <c r="R27734" s="34"/>
      <c r="S27734" s="35"/>
      <c r="T27734" s="147"/>
    </row>
    <row r="27735">
      <c r="A27735" s="147"/>
      <c r="B27735" s="64"/>
      <c r="C27735" s="147" t="s">
        <v>217</v>
      </c>
      <c r="E27735" s="161"/>
      <c r="F27735" s="162"/>
      <c r="G27735" s="147"/>
      <c r="H27735" s="146"/>
      <c r="J27735" s="146"/>
      <c r="L27735" s="150"/>
      <c r="N27735" s="163"/>
      <c r="O27735" s="146"/>
      <c r="P27735" s="146"/>
      <c r="Q27735" s="146"/>
      <c r="R27735" s="34"/>
      <c r="S27735" s="35"/>
      <c r="T27735" s="147"/>
    </row>
    <row r="27736">
      <c r="A27736" s="147"/>
      <c r="B27736" s="64"/>
      <c r="C27736" s="147" t="s">
        <v>217</v>
      </c>
      <c r="E27736" s="161"/>
      <c r="F27736" s="162"/>
      <c r="G27736" s="147"/>
      <c r="H27736" s="146"/>
      <c r="J27736" s="146"/>
      <c r="L27736" s="150"/>
      <c r="N27736" s="163"/>
      <c r="O27736" s="146"/>
      <c r="P27736" s="146"/>
      <c r="Q27736" s="146"/>
      <c r="R27736" s="34"/>
      <c r="S27736" s="35"/>
      <c r="T27736" s="147"/>
    </row>
    <row r="27737">
      <c r="A27737" s="147"/>
      <c r="B27737" s="64"/>
      <c r="C27737" s="147" t="s">
        <v>217</v>
      </c>
      <c r="E27737" s="161"/>
      <c r="F27737" s="162"/>
      <c r="G27737" s="147"/>
      <c r="H27737" s="146"/>
      <c r="J27737" s="146"/>
      <c r="L27737" s="150"/>
      <c r="N27737" s="163"/>
      <c r="O27737" s="146"/>
      <c r="P27737" s="146"/>
      <c r="Q27737" s="146"/>
      <c r="R27737" s="34"/>
      <c r="S27737" s="35"/>
      <c r="T27737" s="147"/>
    </row>
    <row r="27738">
      <c r="A27738" s="147"/>
      <c r="B27738" s="64"/>
      <c r="C27738" s="147" t="s">
        <v>217</v>
      </c>
      <c r="E27738" s="161"/>
      <c r="F27738" s="162"/>
      <c r="G27738" s="147"/>
      <c r="H27738" s="146"/>
      <c r="J27738" s="146"/>
      <c r="L27738" s="150"/>
      <c r="N27738" s="163"/>
      <c r="O27738" s="146"/>
      <c r="P27738" s="146"/>
      <c r="Q27738" s="146"/>
      <c r="R27738" s="34"/>
      <c r="S27738" s="35"/>
      <c r="T27738" s="147"/>
    </row>
    <row r="27739">
      <c r="A27739" s="147"/>
      <c r="B27739" s="64"/>
      <c r="C27739" s="147" t="s">
        <v>217</v>
      </c>
      <c r="E27739" s="161"/>
      <c r="F27739" s="162"/>
      <c r="G27739" s="147"/>
      <c r="H27739" s="146"/>
      <c r="J27739" s="146"/>
      <c r="L27739" s="150"/>
      <c r="N27739" s="163"/>
      <c r="O27739" s="146"/>
      <c r="P27739" s="146"/>
      <c r="Q27739" s="146"/>
      <c r="R27739" s="34"/>
      <c r="S27739" s="35"/>
      <c r="T27739" s="147"/>
    </row>
    <row r="27740">
      <c r="A27740" s="147"/>
      <c r="B27740" s="64"/>
      <c r="C27740" s="147" t="s">
        <v>217</v>
      </c>
      <c r="E27740" s="161"/>
      <c r="F27740" s="162"/>
      <c r="G27740" s="147"/>
      <c r="H27740" s="146"/>
      <c r="J27740" s="146"/>
      <c r="L27740" s="150"/>
      <c r="N27740" s="163"/>
      <c r="O27740" s="146"/>
      <c r="P27740" s="146"/>
      <c r="Q27740" s="146"/>
      <c r="R27740" s="34"/>
      <c r="S27740" s="35"/>
      <c r="T27740" s="147"/>
    </row>
    <row r="27741">
      <c r="A27741" s="147"/>
      <c r="B27741" s="64"/>
      <c r="C27741" s="147" t="s">
        <v>217</v>
      </c>
      <c r="E27741" s="161"/>
      <c r="F27741" s="162"/>
      <c r="G27741" s="147"/>
      <c r="H27741" s="146"/>
      <c r="J27741" s="146"/>
      <c r="L27741" s="150"/>
      <c r="N27741" s="163"/>
      <c r="O27741" s="146"/>
      <c r="P27741" s="146"/>
      <c r="Q27741" s="146"/>
      <c r="R27741" s="34"/>
      <c r="S27741" s="35"/>
      <c r="T27741" s="147"/>
    </row>
    <row r="27742">
      <c r="A27742" s="147"/>
      <c r="B27742" s="64"/>
      <c r="C27742" s="147" t="s">
        <v>217</v>
      </c>
      <c r="E27742" s="161"/>
      <c r="F27742" s="162"/>
      <c r="G27742" s="147"/>
      <c r="H27742" s="146"/>
      <c r="J27742" s="146"/>
      <c r="L27742" s="150"/>
      <c r="N27742" s="163"/>
      <c r="O27742" s="146"/>
      <c r="P27742" s="146"/>
      <c r="Q27742" s="146"/>
      <c r="R27742" s="34"/>
      <c r="S27742" s="35"/>
      <c r="T27742" s="147"/>
    </row>
    <row r="27743">
      <c r="A27743" s="147"/>
      <c r="B27743" s="64"/>
      <c r="C27743" s="147" t="s">
        <v>217</v>
      </c>
      <c r="E27743" s="161"/>
      <c r="F27743" s="162"/>
      <c r="G27743" s="147"/>
      <c r="H27743" s="146"/>
      <c r="J27743" s="146"/>
      <c r="L27743" s="150"/>
      <c r="N27743" s="163"/>
      <c r="O27743" s="146"/>
      <c r="P27743" s="146"/>
      <c r="Q27743" s="146"/>
      <c r="R27743" s="34"/>
      <c r="S27743" s="35"/>
      <c r="T27743" s="147"/>
    </row>
    <row r="27744">
      <c r="A27744" s="147"/>
      <c r="B27744" s="64"/>
      <c r="C27744" s="147" t="s">
        <v>217</v>
      </c>
      <c r="E27744" s="161"/>
      <c r="F27744" s="162"/>
      <c r="G27744" s="147"/>
      <c r="H27744" s="146"/>
      <c r="J27744" s="146"/>
      <c r="L27744" s="150"/>
      <c r="N27744" s="163"/>
      <c r="O27744" s="146"/>
      <c r="P27744" s="146"/>
      <c r="Q27744" s="146"/>
      <c r="R27744" s="34"/>
      <c r="S27744" s="35"/>
      <c r="T27744" s="147"/>
    </row>
    <row r="27745">
      <c r="A27745" s="147"/>
      <c r="B27745" s="64"/>
      <c r="C27745" s="147" t="s">
        <v>217</v>
      </c>
      <c r="E27745" s="161"/>
      <c r="F27745" s="162"/>
      <c r="G27745" s="147"/>
      <c r="H27745" s="146"/>
      <c r="J27745" s="146"/>
      <c r="L27745" s="150"/>
      <c r="N27745" s="163"/>
      <c r="O27745" s="146"/>
      <c r="P27745" s="146"/>
      <c r="Q27745" s="146"/>
      <c r="R27745" s="34"/>
      <c r="S27745" s="35"/>
      <c r="T27745" s="147"/>
    </row>
    <row r="27746">
      <c r="A27746" s="147"/>
      <c r="B27746" s="64"/>
      <c r="C27746" s="147" t="s">
        <v>217</v>
      </c>
      <c r="E27746" s="161"/>
      <c r="F27746" s="162"/>
      <c r="G27746" s="147"/>
      <c r="H27746" s="146"/>
      <c r="J27746" s="146"/>
      <c r="L27746" s="150"/>
      <c r="N27746" s="163"/>
      <c r="O27746" s="146"/>
      <c r="P27746" s="146"/>
      <c r="Q27746" s="146"/>
      <c r="R27746" s="34"/>
      <c r="S27746" s="35"/>
      <c r="T27746" s="147"/>
    </row>
    <row r="27747">
      <c r="A27747" s="147"/>
      <c r="B27747" s="64"/>
      <c r="C27747" s="147" t="s">
        <v>217</v>
      </c>
      <c r="E27747" s="161"/>
      <c r="F27747" s="162"/>
      <c r="G27747" s="147"/>
      <c r="H27747" s="146"/>
      <c r="J27747" s="146"/>
      <c r="L27747" s="150"/>
      <c r="N27747" s="163"/>
      <c r="O27747" s="146"/>
      <c r="P27747" s="146"/>
      <c r="Q27747" s="146"/>
      <c r="R27747" s="34"/>
      <c r="S27747" s="35"/>
      <c r="T27747" s="147"/>
    </row>
    <row r="27748">
      <c r="A27748" s="147"/>
      <c r="B27748" s="64"/>
      <c r="C27748" s="147" t="s">
        <v>217</v>
      </c>
      <c r="E27748" s="161"/>
      <c r="F27748" s="162"/>
      <c r="G27748" s="147"/>
      <c r="H27748" s="146"/>
      <c r="J27748" s="146"/>
      <c r="L27748" s="150"/>
      <c r="N27748" s="163"/>
      <c r="O27748" s="146"/>
      <c r="P27748" s="146"/>
      <c r="Q27748" s="146"/>
      <c r="R27748" s="34"/>
      <c r="S27748" s="35"/>
      <c r="T27748" s="147"/>
    </row>
    <row r="27749">
      <c r="A27749" s="147"/>
      <c r="B27749" s="64"/>
      <c r="C27749" s="147" t="s">
        <v>217</v>
      </c>
      <c r="E27749" s="161"/>
      <c r="F27749" s="162"/>
      <c r="G27749" s="147"/>
      <c r="H27749" s="146"/>
      <c r="J27749" s="146"/>
      <c r="L27749" s="150"/>
      <c r="N27749" s="163"/>
      <c r="O27749" s="146"/>
      <c r="P27749" s="146"/>
      <c r="Q27749" s="146"/>
      <c r="R27749" s="34"/>
      <c r="S27749" s="35"/>
      <c r="T27749" s="147"/>
    </row>
    <row r="27750">
      <c r="A27750" s="147"/>
      <c r="B27750" s="64"/>
      <c r="C27750" s="147" t="s">
        <v>217</v>
      </c>
      <c r="E27750" s="161"/>
      <c r="F27750" s="162"/>
      <c r="G27750" s="147"/>
      <c r="H27750" s="146"/>
      <c r="J27750" s="146"/>
      <c r="L27750" s="150"/>
      <c r="N27750" s="163"/>
      <c r="O27750" s="146"/>
      <c r="P27750" s="146"/>
      <c r="Q27750" s="146"/>
      <c r="R27750" s="34"/>
      <c r="S27750" s="35"/>
      <c r="T27750" s="147"/>
    </row>
    <row r="27751">
      <c r="A27751" s="147"/>
      <c r="B27751" s="64"/>
      <c r="C27751" s="147" t="s">
        <v>217</v>
      </c>
      <c r="E27751" s="161"/>
      <c r="F27751" s="162"/>
      <c r="G27751" s="147"/>
      <c r="H27751" s="146"/>
      <c r="J27751" s="146"/>
      <c r="L27751" s="150"/>
      <c r="N27751" s="163"/>
      <c r="O27751" s="146"/>
      <c r="P27751" s="146"/>
      <c r="Q27751" s="146"/>
      <c r="R27751" s="34"/>
      <c r="S27751" s="35"/>
      <c r="T27751" s="147"/>
    </row>
    <row r="27752">
      <c r="A27752" s="147"/>
      <c r="B27752" s="64"/>
      <c r="C27752" s="147" t="s">
        <v>217</v>
      </c>
      <c r="E27752" s="161"/>
      <c r="F27752" s="162"/>
      <c r="G27752" s="147"/>
      <c r="H27752" s="146"/>
      <c r="J27752" s="146"/>
      <c r="L27752" s="150"/>
      <c r="N27752" s="163"/>
      <c r="O27752" s="146"/>
      <c r="P27752" s="146"/>
      <c r="Q27752" s="146"/>
      <c r="R27752" s="34"/>
      <c r="S27752" s="35"/>
      <c r="T27752" s="147"/>
    </row>
    <row r="27753">
      <c r="A27753" s="147"/>
      <c r="B27753" s="64"/>
      <c r="C27753" s="147" t="s">
        <v>217</v>
      </c>
      <c r="E27753" s="161"/>
      <c r="F27753" s="162"/>
      <c r="G27753" s="147"/>
      <c r="H27753" s="146"/>
      <c r="J27753" s="146"/>
      <c r="L27753" s="150"/>
      <c r="N27753" s="163"/>
      <c r="O27753" s="146"/>
      <c r="P27753" s="146"/>
      <c r="Q27753" s="146"/>
      <c r="R27753" s="34"/>
      <c r="S27753" s="35"/>
      <c r="T27753" s="147"/>
    </row>
    <row r="27754">
      <c r="A27754" s="147"/>
      <c r="B27754" s="64"/>
      <c r="C27754" s="147" t="s">
        <v>217</v>
      </c>
      <c r="E27754" s="161"/>
      <c r="F27754" s="162"/>
      <c r="G27754" s="147"/>
      <c r="H27754" s="146"/>
      <c r="J27754" s="146"/>
      <c r="L27754" s="150"/>
      <c r="N27754" s="163"/>
      <c r="O27754" s="146"/>
      <c r="P27754" s="146"/>
      <c r="Q27754" s="146"/>
      <c r="R27754" s="34"/>
      <c r="S27754" s="35"/>
      <c r="T27754" s="147"/>
    </row>
    <row r="27755">
      <c r="A27755" s="147"/>
      <c r="B27755" s="64"/>
      <c r="C27755" s="147" t="s">
        <v>217</v>
      </c>
      <c r="E27755" s="161"/>
      <c r="F27755" s="162"/>
      <c r="G27755" s="147"/>
      <c r="H27755" s="146"/>
      <c r="J27755" s="146"/>
      <c r="L27755" s="150"/>
      <c r="N27755" s="163"/>
      <c r="O27755" s="146"/>
      <c r="P27755" s="146"/>
      <c r="Q27755" s="146"/>
      <c r="R27755" s="34"/>
      <c r="S27755" s="35"/>
      <c r="T27755" s="147"/>
    </row>
    <row r="27756">
      <c r="A27756" s="147"/>
      <c r="B27756" s="64"/>
      <c r="C27756" s="147" t="s">
        <v>217</v>
      </c>
      <c r="E27756" s="161"/>
      <c r="F27756" s="162"/>
      <c r="G27756" s="147"/>
      <c r="H27756" s="146"/>
      <c r="J27756" s="146"/>
      <c r="L27756" s="150"/>
      <c r="N27756" s="163"/>
      <c r="O27756" s="146"/>
      <c r="P27756" s="146"/>
      <c r="Q27756" s="146"/>
      <c r="R27756" s="34"/>
      <c r="S27756" s="35"/>
      <c r="T27756" s="147"/>
    </row>
    <row r="27757">
      <c r="A27757" s="147"/>
      <c r="B27757" s="64"/>
      <c r="C27757" s="147" t="s">
        <v>217</v>
      </c>
      <c r="E27757" s="161"/>
      <c r="F27757" s="162"/>
      <c r="G27757" s="147"/>
      <c r="H27757" s="146"/>
      <c r="J27757" s="146"/>
      <c r="L27757" s="150"/>
      <c r="N27757" s="163"/>
      <c r="O27757" s="146"/>
      <c r="P27757" s="146"/>
      <c r="Q27757" s="146"/>
      <c r="R27757" s="34"/>
      <c r="S27757" s="35"/>
      <c r="T27757" s="147"/>
    </row>
    <row r="27758">
      <c r="A27758" s="147"/>
      <c r="B27758" s="64"/>
      <c r="C27758" s="147" t="s">
        <v>217</v>
      </c>
      <c r="E27758" s="161"/>
      <c r="F27758" s="162"/>
      <c r="G27758" s="147"/>
      <c r="H27758" s="146"/>
      <c r="J27758" s="146"/>
      <c r="L27758" s="150"/>
      <c r="N27758" s="163"/>
      <c r="O27758" s="146"/>
      <c r="P27758" s="146"/>
      <c r="Q27758" s="146"/>
      <c r="R27758" s="34"/>
      <c r="S27758" s="35"/>
      <c r="T27758" s="147"/>
    </row>
    <row r="27759">
      <c r="A27759" s="147"/>
      <c r="B27759" s="64"/>
      <c r="C27759" s="147" t="s">
        <v>217</v>
      </c>
      <c r="E27759" s="161"/>
      <c r="F27759" s="162"/>
      <c r="G27759" s="147"/>
      <c r="H27759" s="146"/>
      <c r="J27759" s="146"/>
      <c r="L27759" s="150"/>
      <c r="N27759" s="163"/>
      <c r="O27759" s="146"/>
      <c r="P27759" s="146"/>
      <c r="Q27759" s="146"/>
      <c r="R27759" s="34"/>
      <c r="S27759" s="35"/>
      <c r="T27759" s="147"/>
    </row>
    <row r="27760">
      <c r="A27760" s="147"/>
      <c r="B27760" s="64"/>
      <c r="C27760" s="147" t="s">
        <v>217</v>
      </c>
      <c r="E27760" s="161"/>
      <c r="F27760" s="162"/>
      <c r="G27760" s="147"/>
      <c r="H27760" s="146"/>
      <c r="J27760" s="146"/>
      <c r="L27760" s="150"/>
      <c r="N27760" s="163"/>
      <c r="O27760" s="146"/>
      <c r="P27760" s="146"/>
      <c r="Q27760" s="146"/>
      <c r="R27760" s="34"/>
      <c r="S27760" s="35"/>
      <c r="T27760" s="147"/>
    </row>
    <row r="27761">
      <c r="A27761" s="147"/>
      <c r="B27761" s="64"/>
      <c r="C27761" s="147" t="s">
        <v>217</v>
      </c>
      <c r="E27761" s="161"/>
      <c r="F27761" s="162"/>
      <c r="G27761" s="147"/>
      <c r="H27761" s="146"/>
      <c r="J27761" s="146"/>
      <c r="L27761" s="150"/>
      <c r="N27761" s="163"/>
      <c r="O27761" s="146"/>
      <c r="P27761" s="146"/>
      <c r="Q27761" s="146"/>
      <c r="R27761" s="34"/>
      <c r="S27761" s="35"/>
      <c r="T27761" s="147"/>
    </row>
    <row r="27762">
      <c r="A27762" s="147"/>
      <c r="B27762" s="64"/>
      <c r="C27762" s="147" t="s">
        <v>217</v>
      </c>
      <c r="E27762" s="161"/>
      <c r="F27762" s="162"/>
      <c r="G27762" s="147"/>
      <c r="H27762" s="146"/>
      <c r="J27762" s="146"/>
      <c r="L27762" s="150"/>
      <c r="N27762" s="163"/>
      <c r="O27762" s="146"/>
      <c r="P27762" s="146"/>
      <c r="Q27762" s="146"/>
      <c r="R27762" s="34"/>
      <c r="S27762" s="35"/>
      <c r="T27762" s="147"/>
    </row>
    <row r="27763">
      <c r="A27763" s="147"/>
      <c r="B27763" s="64"/>
      <c r="C27763" s="147" t="s">
        <v>217</v>
      </c>
      <c r="E27763" s="161"/>
      <c r="F27763" s="162"/>
      <c r="G27763" s="147"/>
      <c r="H27763" s="146"/>
      <c r="J27763" s="146"/>
      <c r="L27763" s="150"/>
      <c r="N27763" s="163"/>
      <c r="O27763" s="146"/>
      <c r="P27763" s="146"/>
      <c r="Q27763" s="146"/>
      <c r="R27763" s="34"/>
      <c r="S27763" s="35"/>
      <c r="T27763" s="147"/>
    </row>
    <row r="27764">
      <c r="A27764" s="147"/>
      <c r="B27764" s="64"/>
      <c r="C27764" s="147" t="s">
        <v>217</v>
      </c>
      <c r="E27764" s="161"/>
      <c r="F27764" s="162"/>
      <c r="G27764" s="147"/>
      <c r="H27764" s="146"/>
      <c r="J27764" s="146"/>
      <c r="L27764" s="150"/>
      <c r="N27764" s="163"/>
      <c r="O27764" s="146"/>
      <c r="P27764" s="146"/>
      <c r="Q27764" s="146"/>
      <c r="R27764" s="34"/>
      <c r="S27764" s="35"/>
      <c r="T27764" s="147"/>
    </row>
    <row r="27765">
      <c r="A27765" s="147"/>
      <c r="B27765" s="64"/>
      <c r="C27765" s="147" t="s">
        <v>217</v>
      </c>
      <c r="E27765" s="161"/>
      <c r="F27765" s="162"/>
      <c r="G27765" s="147"/>
      <c r="H27765" s="146"/>
      <c r="J27765" s="146"/>
      <c r="L27765" s="150"/>
      <c r="N27765" s="163"/>
      <c r="O27765" s="146"/>
      <c r="P27765" s="146"/>
      <c r="Q27765" s="146"/>
      <c r="R27765" s="34"/>
      <c r="S27765" s="35"/>
      <c r="T27765" s="147"/>
    </row>
    <row r="27766">
      <c r="A27766" s="147"/>
      <c r="B27766" s="64"/>
      <c r="C27766" s="147" t="s">
        <v>217</v>
      </c>
      <c r="E27766" s="161"/>
      <c r="F27766" s="162"/>
      <c r="G27766" s="147"/>
      <c r="H27766" s="146"/>
      <c r="J27766" s="146"/>
      <c r="L27766" s="150"/>
      <c r="N27766" s="163"/>
      <c r="O27766" s="146"/>
      <c r="P27766" s="146"/>
      <c r="Q27766" s="146"/>
      <c r="R27766" s="34"/>
      <c r="S27766" s="35"/>
      <c r="T27766" s="147"/>
    </row>
    <row r="27767">
      <c r="A27767" s="147"/>
      <c r="B27767" s="64"/>
      <c r="C27767" s="147" t="s">
        <v>217</v>
      </c>
      <c r="E27767" s="161"/>
      <c r="F27767" s="162"/>
      <c r="G27767" s="147"/>
      <c r="H27767" s="146"/>
      <c r="J27767" s="146"/>
      <c r="L27767" s="150"/>
      <c r="N27767" s="163"/>
      <c r="O27767" s="146"/>
      <c r="P27767" s="146"/>
      <c r="Q27767" s="146"/>
      <c r="R27767" s="34"/>
      <c r="S27767" s="35"/>
      <c r="T27767" s="147"/>
    </row>
    <row r="27768">
      <c r="A27768" s="147"/>
      <c r="B27768" s="64"/>
      <c r="C27768" s="147" t="s">
        <v>217</v>
      </c>
      <c r="E27768" s="161"/>
      <c r="F27768" s="162"/>
      <c r="G27768" s="147"/>
      <c r="H27768" s="146"/>
      <c r="J27768" s="146"/>
      <c r="L27768" s="150"/>
      <c r="N27768" s="163"/>
      <c r="O27768" s="146"/>
      <c r="P27768" s="146"/>
      <c r="Q27768" s="146"/>
      <c r="R27768" s="34"/>
      <c r="S27768" s="35"/>
      <c r="T27768" s="147"/>
    </row>
    <row r="27769">
      <c r="A27769" s="147"/>
      <c r="B27769" s="64"/>
      <c r="C27769" s="147" t="s">
        <v>217</v>
      </c>
      <c r="E27769" s="161"/>
      <c r="F27769" s="162"/>
      <c r="G27769" s="147"/>
      <c r="H27769" s="146"/>
      <c r="J27769" s="146"/>
      <c r="L27769" s="150"/>
      <c r="N27769" s="163"/>
      <c r="O27769" s="146"/>
      <c r="P27769" s="146"/>
      <c r="Q27769" s="146"/>
      <c r="R27769" s="34"/>
      <c r="S27769" s="35"/>
      <c r="T27769" s="147"/>
    </row>
    <row r="27770">
      <c r="A27770" s="147"/>
      <c r="B27770" s="64"/>
      <c r="C27770" s="147" t="s">
        <v>217</v>
      </c>
      <c r="E27770" s="161"/>
      <c r="F27770" s="162"/>
      <c r="G27770" s="147"/>
      <c r="H27770" s="146"/>
      <c r="J27770" s="146"/>
      <c r="L27770" s="150"/>
      <c r="N27770" s="163"/>
      <c r="O27770" s="146"/>
      <c r="P27770" s="146"/>
      <c r="Q27770" s="146"/>
      <c r="R27770" s="34"/>
      <c r="S27770" s="35"/>
      <c r="T27770" s="147"/>
    </row>
    <row r="27771">
      <c r="A27771" s="147"/>
      <c r="B27771" s="64"/>
      <c r="C27771" s="147" t="s">
        <v>217</v>
      </c>
      <c r="E27771" s="161"/>
      <c r="F27771" s="162"/>
      <c r="G27771" s="147"/>
      <c r="H27771" s="146"/>
      <c r="J27771" s="146"/>
      <c r="L27771" s="150"/>
      <c r="N27771" s="163"/>
      <c r="O27771" s="146"/>
      <c r="P27771" s="146"/>
      <c r="Q27771" s="146"/>
      <c r="R27771" s="34"/>
      <c r="S27771" s="35"/>
      <c r="T27771" s="147"/>
    </row>
    <row r="27772">
      <c r="A27772" s="147"/>
      <c r="B27772" s="64"/>
      <c r="C27772" s="147" t="s">
        <v>217</v>
      </c>
      <c r="E27772" s="161"/>
      <c r="F27772" s="162"/>
      <c r="G27772" s="147"/>
      <c r="H27772" s="146"/>
      <c r="J27772" s="146"/>
      <c r="L27772" s="150"/>
      <c r="N27772" s="163"/>
      <c r="O27772" s="146"/>
      <c r="P27772" s="146"/>
      <c r="Q27772" s="146"/>
      <c r="R27772" s="34"/>
      <c r="S27772" s="35"/>
      <c r="T27772" s="147"/>
    </row>
    <row r="27773">
      <c r="A27773" s="147"/>
      <c r="B27773" s="64"/>
      <c r="C27773" s="147" t="s">
        <v>217</v>
      </c>
      <c r="E27773" s="161"/>
      <c r="F27773" s="162"/>
      <c r="G27773" s="147"/>
      <c r="H27773" s="146"/>
      <c r="J27773" s="146"/>
      <c r="L27773" s="150"/>
      <c r="N27773" s="163"/>
      <c r="O27773" s="146"/>
      <c r="P27773" s="146"/>
      <c r="Q27773" s="146"/>
      <c r="R27773" s="34"/>
      <c r="S27773" s="35"/>
      <c r="T27773" s="147"/>
    </row>
    <row r="27774">
      <c r="A27774" s="147"/>
      <c r="B27774" s="64"/>
      <c r="C27774" s="147" t="s">
        <v>217</v>
      </c>
      <c r="E27774" s="161"/>
      <c r="F27774" s="162"/>
      <c r="G27774" s="147"/>
      <c r="H27774" s="146"/>
      <c r="J27774" s="146"/>
      <c r="L27774" s="150"/>
      <c r="N27774" s="163"/>
      <c r="O27774" s="146"/>
      <c r="P27774" s="146"/>
      <c r="Q27774" s="146"/>
      <c r="R27774" s="34"/>
      <c r="S27774" s="35"/>
      <c r="T27774" s="147"/>
    </row>
    <row r="27775">
      <c r="A27775" s="147"/>
      <c r="B27775" s="64"/>
      <c r="C27775" s="147" t="s">
        <v>217</v>
      </c>
      <c r="E27775" s="161"/>
      <c r="F27775" s="162"/>
      <c r="G27775" s="147"/>
      <c r="H27775" s="146"/>
      <c r="J27775" s="146"/>
      <c r="L27775" s="150"/>
      <c r="N27775" s="163"/>
      <c r="O27775" s="146"/>
      <c r="P27775" s="146"/>
      <c r="Q27775" s="146"/>
      <c r="R27775" s="34"/>
      <c r="S27775" s="35"/>
      <c r="T27775" s="147"/>
    </row>
    <row r="27776">
      <c r="A27776" s="147"/>
      <c r="B27776" s="64"/>
      <c r="C27776" s="147" t="s">
        <v>217</v>
      </c>
      <c r="E27776" s="161"/>
      <c r="F27776" s="162"/>
      <c r="G27776" s="147"/>
      <c r="H27776" s="146"/>
      <c r="J27776" s="146"/>
      <c r="L27776" s="150"/>
      <c r="N27776" s="163"/>
      <c r="O27776" s="146"/>
      <c r="P27776" s="146"/>
      <c r="Q27776" s="146"/>
      <c r="R27776" s="34"/>
      <c r="S27776" s="35"/>
      <c r="T27776" s="147"/>
    </row>
    <row r="27777">
      <c r="A27777" s="147"/>
      <c r="B27777" s="64"/>
      <c r="C27777" s="147" t="s">
        <v>217</v>
      </c>
      <c r="E27777" s="161"/>
      <c r="F27777" s="162"/>
      <c r="G27777" s="147"/>
      <c r="H27777" s="146"/>
      <c r="J27777" s="146"/>
      <c r="L27777" s="150"/>
      <c r="N27777" s="163"/>
      <c r="O27777" s="146"/>
      <c r="P27777" s="146"/>
      <c r="Q27777" s="146"/>
      <c r="R27777" s="34"/>
      <c r="S27777" s="35"/>
      <c r="T27777" s="147"/>
    </row>
    <row r="27778">
      <c r="A27778" s="147"/>
      <c r="B27778" s="64"/>
      <c r="C27778" s="147" t="s">
        <v>217</v>
      </c>
      <c r="E27778" s="161"/>
      <c r="F27778" s="162"/>
      <c r="G27778" s="147"/>
      <c r="H27778" s="146"/>
      <c r="J27778" s="146"/>
      <c r="L27778" s="150"/>
      <c r="N27778" s="163"/>
      <c r="O27778" s="146"/>
      <c r="P27778" s="146"/>
      <c r="Q27778" s="146"/>
      <c r="R27778" s="34"/>
      <c r="S27778" s="35"/>
      <c r="T27778" s="147"/>
    </row>
    <row r="27779">
      <c r="A27779" s="147"/>
      <c r="B27779" s="64"/>
      <c r="C27779" s="147" t="s">
        <v>217</v>
      </c>
      <c r="E27779" s="161"/>
      <c r="F27779" s="162"/>
      <c r="G27779" s="147"/>
      <c r="H27779" s="146"/>
      <c r="J27779" s="146"/>
      <c r="L27779" s="150"/>
      <c r="N27779" s="163"/>
      <c r="O27779" s="146"/>
      <c r="P27779" s="146"/>
      <c r="Q27779" s="146"/>
      <c r="R27779" s="34"/>
      <c r="S27779" s="35"/>
      <c r="T27779" s="147"/>
    </row>
    <row r="27780">
      <c r="A27780" s="147"/>
      <c r="B27780" s="64"/>
      <c r="C27780" s="147" t="s">
        <v>217</v>
      </c>
      <c r="E27780" s="161"/>
      <c r="F27780" s="162"/>
      <c r="G27780" s="147"/>
      <c r="H27780" s="146"/>
      <c r="J27780" s="146"/>
      <c r="L27780" s="150"/>
      <c r="N27780" s="163"/>
      <c r="O27780" s="146"/>
      <c r="P27780" s="146"/>
      <c r="Q27780" s="146"/>
      <c r="R27780" s="34"/>
      <c r="S27780" s="35"/>
      <c r="T27780" s="147"/>
    </row>
    <row r="27781">
      <c r="A27781" s="147"/>
      <c r="B27781" s="64"/>
      <c r="C27781" s="147" t="s">
        <v>217</v>
      </c>
      <c r="E27781" s="161"/>
      <c r="F27781" s="162"/>
      <c r="G27781" s="147"/>
      <c r="H27781" s="146"/>
      <c r="J27781" s="146"/>
      <c r="L27781" s="150"/>
      <c r="N27781" s="163"/>
      <c r="O27781" s="146"/>
      <c r="P27781" s="146"/>
      <c r="Q27781" s="146"/>
      <c r="R27781" s="34"/>
      <c r="S27781" s="35"/>
      <c r="T27781" s="147"/>
    </row>
    <row r="27782">
      <c r="A27782" s="147"/>
      <c r="B27782" s="64"/>
      <c r="C27782" s="147" t="s">
        <v>217</v>
      </c>
      <c r="E27782" s="161"/>
      <c r="F27782" s="162"/>
      <c r="G27782" s="147"/>
      <c r="H27782" s="146"/>
      <c r="J27782" s="146"/>
      <c r="L27782" s="150"/>
      <c r="N27782" s="163"/>
      <c r="O27782" s="146"/>
      <c r="P27782" s="146"/>
      <c r="Q27782" s="146"/>
      <c r="R27782" s="34"/>
      <c r="S27782" s="35"/>
      <c r="T27782" s="147"/>
    </row>
    <row r="27783">
      <c r="A27783" s="147"/>
      <c r="B27783" s="64"/>
      <c r="C27783" s="147" t="s">
        <v>217</v>
      </c>
      <c r="E27783" s="161"/>
      <c r="F27783" s="162"/>
      <c r="G27783" s="147"/>
      <c r="H27783" s="146"/>
      <c r="J27783" s="146"/>
      <c r="L27783" s="150"/>
      <c r="N27783" s="163"/>
      <c r="O27783" s="146"/>
      <c r="P27783" s="146"/>
      <c r="Q27783" s="146"/>
      <c r="R27783" s="34"/>
      <c r="S27783" s="35"/>
      <c r="T27783" s="147"/>
    </row>
    <row r="27784">
      <c r="A27784" s="147"/>
      <c r="B27784" s="64"/>
      <c r="C27784" s="147" t="s">
        <v>217</v>
      </c>
      <c r="E27784" s="161"/>
      <c r="F27784" s="162"/>
      <c r="G27784" s="147"/>
      <c r="H27784" s="146"/>
      <c r="J27784" s="146"/>
      <c r="L27784" s="150"/>
      <c r="N27784" s="163"/>
      <c r="O27784" s="146"/>
      <c r="P27784" s="146"/>
      <c r="Q27784" s="146"/>
      <c r="R27784" s="34"/>
      <c r="S27784" s="35"/>
      <c r="T27784" s="147"/>
    </row>
    <row r="27785">
      <c r="A27785" s="147"/>
      <c r="B27785" s="64"/>
      <c r="C27785" s="147" t="s">
        <v>217</v>
      </c>
      <c r="E27785" s="161"/>
      <c r="F27785" s="162"/>
      <c r="G27785" s="147"/>
      <c r="H27785" s="146"/>
      <c r="J27785" s="146"/>
      <c r="L27785" s="150"/>
      <c r="N27785" s="163"/>
      <c r="O27785" s="146"/>
      <c r="P27785" s="146"/>
      <c r="Q27785" s="146"/>
      <c r="R27785" s="34"/>
      <c r="S27785" s="35"/>
      <c r="T27785" s="147"/>
    </row>
    <row r="27786">
      <c r="A27786" s="147"/>
      <c r="B27786" s="64"/>
      <c r="C27786" s="147" t="s">
        <v>217</v>
      </c>
      <c r="E27786" s="161"/>
      <c r="F27786" s="162"/>
      <c r="G27786" s="147"/>
      <c r="H27786" s="146"/>
      <c r="J27786" s="146"/>
      <c r="L27786" s="150"/>
      <c r="N27786" s="163"/>
      <c r="O27786" s="146"/>
      <c r="P27786" s="146"/>
      <c r="Q27786" s="146"/>
      <c r="R27786" s="34"/>
      <c r="S27786" s="35"/>
      <c r="T27786" s="147"/>
    </row>
    <row r="27787">
      <c r="A27787" s="147"/>
      <c r="B27787" s="64"/>
      <c r="C27787" s="147" t="s">
        <v>217</v>
      </c>
      <c r="E27787" s="161"/>
      <c r="F27787" s="162"/>
      <c r="G27787" s="147"/>
      <c r="H27787" s="146"/>
      <c r="J27787" s="146"/>
      <c r="L27787" s="150"/>
      <c r="N27787" s="163"/>
      <c r="O27787" s="146"/>
      <c r="P27787" s="146"/>
      <c r="Q27787" s="146"/>
      <c r="R27787" s="34"/>
      <c r="S27787" s="35"/>
      <c r="T27787" s="147"/>
    </row>
    <row r="27788">
      <c r="A27788" s="147"/>
      <c r="B27788" s="64"/>
      <c r="C27788" s="147" t="s">
        <v>217</v>
      </c>
      <c r="E27788" s="161"/>
      <c r="F27788" s="162"/>
      <c r="G27788" s="147"/>
      <c r="H27788" s="146"/>
      <c r="J27788" s="146"/>
      <c r="L27788" s="150"/>
      <c r="N27788" s="163"/>
      <c r="O27788" s="146"/>
      <c r="P27788" s="146"/>
      <c r="Q27788" s="146"/>
      <c r="R27788" s="34"/>
      <c r="S27788" s="35"/>
      <c r="T27788" s="147"/>
    </row>
    <row r="27789">
      <c r="A27789" s="147"/>
      <c r="B27789" s="64"/>
      <c r="C27789" s="147" t="s">
        <v>217</v>
      </c>
      <c r="E27789" s="161"/>
      <c r="F27789" s="162"/>
      <c r="G27789" s="147"/>
      <c r="H27789" s="146"/>
      <c r="J27789" s="146"/>
      <c r="L27789" s="150"/>
      <c r="N27789" s="163"/>
      <c r="O27789" s="146"/>
      <c r="P27789" s="146"/>
      <c r="Q27789" s="146"/>
      <c r="R27789" s="34"/>
      <c r="S27789" s="35"/>
      <c r="T27789" s="147"/>
    </row>
    <row r="27790">
      <c r="A27790" s="147"/>
      <c r="B27790" s="64"/>
      <c r="C27790" s="147" t="s">
        <v>217</v>
      </c>
      <c r="E27790" s="161"/>
      <c r="F27790" s="162"/>
      <c r="G27790" s="147"/>
      <c r="H27790" s="146"/>
      <c r="J27790" s="146"/>
      <c r="L27790" s="150"/>
      <c r="N27790" s="163"/>
      <c r="O27790" s="146"/>
      <c r="P27790" s="146"/>
      <c r="Q27790" s="146"/>
      <c r="R27790" s="34"/>
      <c r="S27790" s="35"/>
      <c r="T27790" s="147"/>
    </row>
    <row r="27791">
      <c r="A27791" s="147"/>
      <c r="B27791" s="64"/>
      <c r="C27791" s="147" t="s">
        <v>217</v>
      </c>
      <c r="E27791" s="161"/>
      <c r="F27791" s="162"/>
      <c r="G27791" s="147"/>
      <c r="H27791" s="146"/>
      <c r="J27791" s="146"/>
      <c r="L27791" s="150"/>
      <c r="N27791" s="163"/>
      <c r="O27791" s="146"/>
      <c r="P27791" s="146"/>
      <c r="Q27791" s="146"/>
      <c r="R27791" s="34"/>
      <c r="S27791" s="35"/>
      <c r="T27791" s="147"/>
    </row>
    <row r="27792">
      <c r="A27792" s="147"/>
      <c r="B27792" s="64"/>
      <c r="C27792" s="147" t="s">
        <v>217</v>
      </c>
      <c r="E27792" s="161"/>
      <c r="F27792" s="162"/>
      <c r="G27792" s="147"/>
      <c r="H27792" s="146"/>
      <c r="J27792" s="146"/>
      <c r="L27792" s="150"/>
      <c r="N27792" s="163"/>
      <c r="O27792" s="146"/>
      <c r="P27792" s="146"/>
      <c r="Q27792" s="146"/>
      <c r="R27792" s="34"/>
      <c r="S27792" s="35"/>
      <c r="T27792" s="147"/>
    </row>
    <row r="27793">
      <c r="A27793" s="147"/>
      <c r="B27793" s="64"/>
      <c r="C27793" s="147" t="s">
        <v>217</v>
      </c>
      <c r="E27793" s="161"/>
      <c r="F27793" s="162"/>
      <c r="G27793" s="147"/>
      <c r="H27793" s="146"/>
      <c r="J27793" s="146"/>
      <c r="L27793" s="150"/>
      <c r="N27793" s="163"/>
      <c r="O27793" s="146"/>
      <c r="P27793" s="146"/>
      <c r="Q27793" s="146"/>
      <c r="R27793" s="34"/>
      <c r="S27793" s="35"/>
      <c r="T27793" s="147"/>
    </row>
    <row r="27794">
      <c r="A27794" s="147"/>
      <c r="B27794" s="64"/>
      <c r="C27794" s="147" t="s">
        <v>217</v>
      </c>
      <c r="E27794" s="161"/>
      <c r="F27794" s="162"/>
      <c r="G27794" s="147"/>
      <c r="H27794" s="146"/>
      <c r="J27794" s="146"/>
      <c r="L27794" s="150"/>
      <c r="N27794" s="163"/>
      <c r="O27794" s="146"/>
      <c r="P27794" s="146"/>
      <c r="Q27794" s="146"/>
      <c r="R27794" s="34"/>
      <c r="S27794" s="35"/>
      <c r="T27794" s="147"/>
    </row>
    <row r="27795">
      <c r="A27795" s="147"/>
      <c r="B27795" s="64"/>
      <c r="C27795" s="147" t="s">
        <v>217</v>
      </c>
      <c r="E27795" s="161"/>
      <c r="F27795" s="162"/>
      <c r="G27795" s="147"/>
      <c r="H27795" s="146"/>
      <c r="J27795" s="146"/>
      <c r="L27795" s="150"/>
      <c r="N27795" s="163"/>
      <c r="O27795" s="146"/>
      <c r="P27795" s="146"/>
      <c r="Q27795" s="146"/>
      <c r="R27795" s="34"/>
      <c r="S27795" s="35"/>
      <c r="T27795" s="147"/>
    </row>
    <row r="27796">
      <c r="A27796" s="147"/>
      <c r="B27796" s="64"/>
      <c r="C27796" s="147" t="s">
        <v>217</v>
      </c>
      <c r="E27796" s="161"/>
      <c r="F27796" s="162"/>
      <c r="G27796" s="147"/>
      <c r="H27796" s="146"/>
      <c r="J27796" s="146"/>
      <c r="L27796" s="150"/>
      <c r="N27796" s="163"/>
      <c r="O27796" s="146"/>
      <c r="P27796" s="146"/>
      <c r="Q27796" s="146"/>
      <c r="R27796" s="34"/>
      <c r="S27796" s="35"/>
      <c r="T27796" s="147"/>
    </row>
    <row r="27797">
      <c r="A27797" s="147"/>
      <c r="B27797" s="64"/>
      <c r="C27797" s="147" t="s">
        <v>217</v>
      </c>
      <c r="E27797" s="161"/>
      <c r="F27797" s="162"/>
      <c r="G27797" s="147"/>
      <c r="H27797" s="146"/>
      <c r="J27797" s="146"/>
      <c r="L27797" s="150"/>
      <c r="N27797" s="163"/>
      <c r="O27797" s="146"/>
      <c r="P27797" s="146"/>
      <c r="Q27797" s="146"/>
      <c r="R27797" s="34"/>
      <c r="S27797" s="35"/>
      <c r="T27797" s="147"/>
    </row>
    <row r="27798">
      <c r="A27798" s="147"/>
      <c r="B27798" s="64"/>
      <c r="C27798" s="147" t="s">
        <v>217</v>
      </c>
      <c r="E27798" s="161"/>
      <c r="F27798" s="162"/>
      <c r="G27798" s="147"/>
      <c r="H27798" s="146"/>
      <c r="J27798" s="146"/>
      <c r="L27798" s="150"/>
      <c r="N27798" s="163"/>
      <c r="O27798" s="146"/>
      <c r="P27798" s="146"/>
      <c r="Q27798" s="146"/>
      <c r="R27798" s="34"/>
      <c r="S27798" s="35"/>
      <c r="T27798" s="147"/>
    </row>
    <row r="27799">
      <c r="A27799" s="147"/>
      <c r="B27799" s="64"/>
      <c r="C27799" s="147" t="s">
        <v>217</v>
      </c>
      <c r="E27799" s="161"/>
      <c r="F27799" s="162"/>
      <c r="G27799" s="147"/>
      <c r="H27799" s="146"/>
      <c r="J27799" s="146"/>
      <c r="L27799" s="150"/>
      <c r="N27799" s="163"/>
      <c r="O27799" s="146"/>
      <c r="P27799" s="146"/>
      <c r="Q27799" s="146"/>
      <c r="R27799" s="34"/>
      <c r="S27799" s="35"/>
      <c r="T27799" s="147"/>
    </row>
    <row r="27800">
      <c r="A27800" s="147"/>
      <c r="B27800" s="64"/>
      <c r="C27800" s="147" t="s">
        <v>217</v>
      </c>
      <c r="E27800" s="161"/>
      <c r="F27800" s="162"/>
      <c r="G27800" s="147"/>
      <c r="H27800" s="146"/>
      <c r="J27800" s="146"/>
      <c r="L27800" s="150"/>
      <c r="N27800" s="163"/>
      <c r="O27800" s="146"/>
      <c r="P27800" s="146"/>
      <c r="Q27800" s="146"/>
      <c r="R27800" s="34"/>
      <c r="S27800" s="35"/>
      <c r="T27800" s="147"/>
    </row>
    <row r="27801">
      <c r="A27801" s="147"/>
      <c r="B27801" s="64"/>
      <c r="C27801" s="147" t="s">
        <v>217</v>
      </c>
      <c r="E27801" s="161"/>
      <c r="F27801" s="162"/>
      <c r="G27801" s="147"/>
      <c r="H27801" s="146"/>
      <c r="J27801" s="146"/>
      <c r="L27801" s="150"/>
      <c r="N27801" s="163"/>
      <c r="O27801" s="146"/>
      <c r="P27801" s="146"/>
      <c r="Q27801" s="146"/>
      <c r="R27801" s="34"/>
      <c r="S27801" s="35"/>
      <c r="T27801" s="147"/>
    </row>
    <row r="27802">
      <c r="A27802" s="147"/>
      <c r="B27802" s="64"/>
      <c r="C27802" s="147" t="s">
        <v>217</v>
      </c>
      <c r="E27802" s="161"/>
      <c r="F27802" s="162"/>
      <c r="G27802" s="147"/>
      <c r="H27802" s="146"/>
      <c r="J27802" s="146"/>
      <c r="L27802" s="150"/>
      <c r="N27802" s="163"/>
      <c r="O27802" s="146"/>
      <c r="P27802" s="146"/>
      <c r="Q27802" s="146"/>
      <c r="R27802" s="34"/>
      <c r="S27802" s="35"/>
      <c r="T27802" s="147"/>
    </row>
    <row r="27803">
      <c r="A27803" s="147"/>
      <c r="B27803" s="64"/>
      <c r="C27803" s="147" t="s">
        <v>217</v>
      </c>
      <c r="E27803" s="161"/>
      <c r="F27803" s="162"/>
      <c r="G27803" s="147"/>
      <c r="H27803" s="146"/>
      <c r="J27803" s="146"/>
      <c r="L27803" s="150"/>
      <c r="N27803" s="163"/>
      <c r="O27803" s="146"/>
      <c r="P27803" s="146"/>
      <c r="Q27803" s="146"/>
      <c r="R27803" s="34"/>
      <c r="S27803" s="35"/>
      <c r="T27803" s="147"/>
    </row>
    <row r="27804">
      <c r="A27804" s="147"/>
      <c r="B27804" s="64"/>
      <c r="C27804" s="147" t="s">
        <v>217</v>
      </c>
      <c r="E27804" s="161"/>
      <c r="F27804" s="162"/>
      <c r="G27804" s="147"/>
      <c r="H27804" s="146"/>
      <c r="J27804" s="146"/>
      <c r="L27804" s="150"/>
      <c r="N27804" s="163"/>
      <c r="O27804" s="146"/>
      <c r="P27804" s="146"/>
      <c r="Q27804" s="146"/>
      <c r="R27804" s="34"/>
      <c r="S27804" s="35"/>
      <c r="T27804" s="147"/>
    </row>
    <row r="27805">
      <c r="A27805" s="147"/>
      <c r="B27805" s="64"/>
      <c r="C27805" s="147" t="s">
        <v>217</v>
      </c>
      <c r="E27805" s="161"/>
      <c r="F27805" s="162"/>
      <c r="G27805" s="147"/>
      <c r="H27805" s="146"/>
      <c r="J27805" s="146"/>
      <c r="L27805" s="150"/>
      <c r="N27805" s="163"/>
      <c r="O27805" s="146"/>
      <c r="P27805" s="146"/>
      <c r="Q27805" s="146"/>
      <c r="R27805" s="34"/>
      <c r="S27805" s="35"/>
      <c r="T27805" s="147"/>
    </row>
    <row r="27806">
      <c r="A27806" s="147"/>
      <c r="B27806" s="64"/>
      <c r="C27806" s="147" t="s">
        <v>217</v>
      </c>
      <c r="E27806" s="161"/>
      <c r="F27806" s="162"/>
      <c r="G27806" s="147"/>
      <c r="H27806" s="146"/>
      <c r="J27806" s="146"/>
      <c r="L27806" s="150"/>
      <c r="N27806" s="163"/>
      <c r="O27806" s="146"/>
      <c r="P27806" s="146"/>
      <c r="Q27806" s="146"/>
      <c r="R27806" s="34"/>
      <c r="S27806" s="35"/>
      <c r="T27806" s="147"/>
    </row>
    <row r="27807">
      <c r="A27807" s="147"/>
      <c r="B27807" s="64"/>
      <c r="C27807" s="147" t="s">
        <v>217</v>
      </c>
      <c r="E27807" s="161"/>
      <c r="F27807" s="162"/>
      <c r="G27807" s="147"/>
      <c r="H27807" s="146"/>
      <c r="J27807" s="146"/>
      <c r="L27807" s="150"/>
      <c r="N27807" s="163"/>
      <c r="O27807" s="146"/>
      <c r="P27807" s="146"/>
      <c r="Q27807" s="146"/>
      <c r="R27807" s="34"/>
      <c r="S27807" s="35"/>
      <c r="T27807" s="147"/>
    </row>
    <row r="27808">
      <c r="A27808" s="147"/>
      <c r="B27808" s="64"/>
      <c r="C27808" s="147" t="s">
        <v>217</v>
      </c>
      <c r="E27808" s="161"/>
      <c r="F27808" s="162"/>
      <c r="G27808" s="147"/>
      <c r="H27808" s="146"/>
      <c r="J27808" s="146"/>
      <c r="L27808" s="150"/>
      <c r="N27808" s="163"/>
      <c r="O27808" s="146"/>
      <c r="P27808" s="146"/>
      <c r="Q27808" s="146"/>
      <c r="R27808" s="34"/>
      <c r="S27808" s="35"/>
      <c r="T27808" s="147"/>
    </row>
    <row r="27809">
      <c r="A27809" s="147"/>
      <c r="B27809" s="64"/>
      <c r="C27809" s="147" t="s">
        <v>217</v>
      </c>
      <c r="E27809" s="161"/>
      <c r="F27809" s="162"/>
      <c r="G27809" s="147"/>
      <c r="H27809" s="146"/>
      <c r="J27809" s="146"/>
      <c r="L27809" s="150"/>
      <c r="N27809" s="163"/>
      <c r="O27809" s="146"/>
      <c r="P27809" s="146"/>
      <c r="Q27809" s="146"/>
      <c r="R27809" s="34"/>
      <c r="S27809" s="35"/>
      <c r="T27809" s="147"/>
    </row>
    <row r="27810">
      <c r="A27810" s="147"/>
      <c r="B27810" s="64"/>
      <c r="C27810" s="147" t="s">
        <v>217</v>
      </c>
      <c r="E27810" s="161"/>
      <c r="F27810" s="162"/>
      <c r="G27810" s="147"/>
      <c r="H27810" s="146"/>
      <c r="J27810" s="146"/>
      <c r="L27810" s="150"/>
      <c r="N27810" s="163"/>
      <c r="O27810" s="146"/>
      <c r="P27810" s="146"/>
      <c r="Q27810" s="146"/>
      <c r="R27810" s="34"/>
      <c r="S27810" s="35"/>
      <c r="T27810" s="147"/>
    </row>
    <row r="27811">
      <c r="A27811" s="147"/>
      <c r="B27811" s="64"/>
      <c r="C27811" s="147" t="s">
        <v>217</v>
      </c>
      <c r="E27811" s="161"/>
      <c r="F27811" s="162"/>
      <c r="G27811" s="147"/>
      <c r="H27811" s="146"/>
      <c r="J27811" s="146"/>
      <c r="L27811" s="150"/>
      <c r="N27811" s="163"/>
      <c r="O27811" s="146"/>
      <c r="P27811" s="146"/>
      <c r="Q27811" s="146"/>
      <c r="R27811" s="34"/>
      <c r="S27811" s="35"/>
      <c r="T27811" s="147"/>
    </row>
    <row r="27812">
      <c r="A27812" s="147"/>
      <c r="B27812" s="64"/>
      <c r="C27812" s="147" t="s">
        <v>217</v>
      </c>
      <c r="E27812" s="161"/>
      <c r="F27812" s="162"/>
      <c r="G27812" s="147"/>
      <c r="H27812" s="146"/>
      <c r="J27812" s="146"/>
      <c r="L27812" s="150"/>
      <c r="N27812" s="163"/>
      <c r="O27812" s="146"/>
      <c r="P27812" s="146"/>
      <c r="Q27812" s="146"/>
      <c r="R27812" s="34"/>
      <c r="S27812" s="35"/>
      <c r="T27812" s="147"/>
    </row>
    <row r="27813">
      <c r="A27813" s="147"/>
      <c r="B27813" s="64"/>
      <c r="C27813" s="147" t="s">
        <v>217</v>
      </c>
      <c r="E27813" s="161"/>
      <c r="F27813" s="162"/>
      <c r="G27813" s="147"/>
      <c r="H27813" s="146"/>
      <c r="J27813" s="146"/>
      <c r="L27813" s="150"/>
      <c r="N27813" s="163"/>
      <c r="O27813" s="146"/>
      <c r="P27813" s="146"/>
      <c r="Q27813" s="146"/>
      <c r="R27813" s="34"/>
      <c r="S27813" s="35"/>
      <c r="T27813" s="147"/>
    </row>
    <row r="27814">
      <c r="A27814" s="147"/>
      <c r="B27814" s="64"/>
      <c r="C27814" s="147" t="s">
        <v>217</v>
      </c>
      <c r="E27814" s="161"/>
      <c r="F27814" s="162"/>
      <c r="G27814" s="147"/>
      <c r="H27814" s="146"/>
      <c r="J27814" s="146"/>
      <c r="L27814" s="150"/>
      <c r="N27814" s="163"/>
      <c r="O27814" s="146"/>
      <c r="P27814" s="146"/>
      <c r="Q27814" s="146"/>
      <c r="R27814" s="34"/>
      <c r="S27814" s="35"/>
      <c r="T27814" s="147"/>
    </row>
    <row r="27815">
      <c r="A27815" s="147"/>
      <c r="B27815" s="64"/>
      <c r="C27815" s="147" t="s">
        <v>217</v>
      </c>
      <c r="E27815" s="161"/>
      <c r="F27815" s="162"/>
      <c r="G27815" s="147"/>
      <c r="H27815" s="146"/>
      <c r="J27815" s="146"/>
      <c r="L27815" s="150"/>
      <c r="N27815" s="163"/>
      <c r="O27815" s="146"/>
      <c r="P27815" s="146"/>
      <c r="Q27815" s="146"/>
      <c r="R27815" s="34"/>
      <c r="S27815" s="35"/>
      <c r="T27815" s="147"/>
    </row>
    <row r="27816">
      <c r="A27816" s="147"/>
      <c r="B27816" s="64"/>
      <c r="C27816" s="147" t="s">
        <v>217</v>
      </c>
      <c r="E27816" s="161"/>
      <c r="F27816" s="162"/>
      <c r="G27816" s="147"/>
      <c r="H27816" s="146"/>
      <c r="J27816" s="146"/>
      <c r="L27816" s="150"/>
      <c r="N27816" s="163"/>
      <c r="O27816" s="146"/>
      <c r="P27816" s="146"/>
      <c r="Q27816" s="146"/>
      <c r="R27816" s="34"/>
      <c r="S27816" s="35"/>
      <c r="T27816" s="147"/>
    </row>
    <row r="27817">
      <c r="A27817" s="147"/>
      <c r="B27817" s="64"/>
      <c r="C27817" s="147" t="s">
        <v>217</v>
      </c>
      <c r="E27817" s="161"/>
      <c r="F27817" s="162"/>
      <c r="G27817" s="147"/>
      <c r="H27817" s="146"/>
      <c r="J27817" s="146"/>
      <c r="L27817" s="150"/>
      <c r="N27817" s="163"/>
      <c r="O27817" s="146"/>
      <c r="P27817" s="146"/>
      <c r="Q27817" s="146"/>
      <c r="R27817" s="34"/>
      <c r="S27817" s="35"/>
      <c r="T27817" s="147"/>
    </row>
    <row r="27818">
      <c r="A27818" s="147"/>
      <c r="B27818" s="64"/>
      <c r="C27818" s="147" t="s">
        <v>217</v>
      </c>
      <c r="E27818" s="161"/>
      <c r="F27818" s="162"/>
      <c r="G27818" s="147"/>
      <c r="H27818" s="146"/>
      <c r="J27818" s="146"/>
      <c r="L27818" s="150"/>
      <c r="N27818" s="163"/>
      <c r="O27818" s="146"/>
      <c r="P27818" s="146"/>
      <c r="Q27818" s="146"/>
      <c r="R27818" s="34"/>
      <c r="S27818" s="35"/>
      <c r="T27818" s="147"/>
    </row>
    <row r="27819">
      <c r="A27819" s="147"/>
      <c r="B27819" s="64"/>
      <c r="C27819" s="147" t="s">
        <v>217</v>
      </c>
      <c r="E27819" s="161"/>
      <c r="F27819" s="162"/>
      <c r="G27819" s="147"/>
      <c r="H27819" s="146"/>
      <c r="J27819" s="146"/>
      <c r="L27819" s="150"/>
      <c r="N27819" s="163"/>
      <c r="O27819" s="146"/>
      <c r="P27819" s="146"/>
      <c r="Q27819" s="146"/>
      <c r="R27819" s="34"/>
      <c r="S27819" s="35"/>
      <c r="T27819" s="147"/>
    </row>
    <row r="27820">
      <c r="A27820" s="147"/>
      <c r="B27820" s="64"/>
      <c r="C27820" s="147" t="s">
        <v>217</v>
      </c>
      <c r="E27820" s="161"/>
      <c r="F27820" s="162"/>
      <c r="G27820" s="147"/>
      <c r="H27820" s="146"/>
      <c r="J27820" s="146"/>
      <c r="L27820" s="150"/>
      <c r="N27820" s="163"/>
      <c r="O27820" s="146"/>
      <c r="P27820" s="146"/>
      <c r="Q27820" s="146"/>
      <c r="R27820" s="34"/>
      <c r="S27820" s="35"/>
      <c r="T27820" s="147"/>
    </row>
    <row r="27821">
      <c r="A27821" s="147"/>
      <c r="B27821" s="64"/>
      <c r="C27821" s="147" t="s">
        <v>217</v>
      </c>
      <c r="E27821" s="161"/>
      <c r="F27821" s="162"/>
      <c r="G27821" s="147"/>
      <c r="H27821" s="146"/>
      <c r="J27821" s="146"/>
      <c r="L27821" s="150"/>
      <c r="N27821" s="163"/>
      <c r="O27821" s="146"/>
      <c r="P27821" s="146"/>
      <c r="Q27821" s="146"/>
      <c r="R27821" s="34"/>
      <c r="S27821" s="35"/>
      <c r="T27821" s="147"/>
    </row>
    <row r="27822">
      <c r="A27822" s="147"/>
      <c r="B27822" s="64"/>
      <c r="C27822" s="147" t="s">
        <v>217</v>
      </c>
      <c r="E27822" s="161"/>
      <c r="F27822" s="162"/>
      <c r="G27822" s="147"/>
      <c r="H27822" s="146"/>
      <c r="J27822" s="146"/>
      <c r="L27822" s="150"/>
      <c r="N27822" s="163"/>
      <c r="O27822" s="146"/>
      <c r="P27822" s="146"/>
      <c r="Q27822" s="146"/>
      <c r="R27822" s="34"/>
      <c r="S27822" s="35"/>
      <c r="T27822" s="147"/>
    </row>
    <row r="27823">
      <c r="A27823" s="147"/>
      <c r="B27823" s="64"/>
      <c r="C27823" s="147" t="s">
        <v>217</v>
      </c>
      <c r="E27823" s="161"/>
      <c r="F27823" s="162"/>
      <c r="G27823" s="147"/>
      <c r="H27823" s="146"/>
      <c r="J27823" s="146"/>
      <c r="L27823" s="150"/>
      <c r="N27823" s="163"/>
      <c r="O27823" s="146"/>
      <c r="P27823" s="146"/>
      <c r="Q27823" s="146"/>
      <c r="R27823" s="34"/>
      <c r="S27823" s="35"/>
      <c r="T27823" s="147"/>
    </row>
    <row r="27824">
      <c r="A27824" s="147"/>
      <c r="B27824" s="64"/>
      <c r="C27824" s="147" t="s">
        <v>217</v>
      </c>
      <c r="E27824" s="161"/>
      <c r="F27824" s="162"/>
      <c r="G27824" s="147"/>
      <c r="H27824" s="146"/>
      <c r="J27824" s="146"/>
      <c r="L27824" s="150"/>
      <c r="N27824" s="163"/>
      <c r="O27824" s="146"/>
      <c r="P27824" s="146"/>
      <c r="Q27824" s="146"/>
      <c r="R27824" s="34"/>
      <c r="S27824" s="35"/>
      <c r="T27824" s="147"/>
    </row>
    <row r="27825">
      <c r="A27825" s="147"/>
      <c r="B27825" s="64"/>
      <c r="C27825" s="147" t="s">
        <v>217</v>
      </c>
      <c r="E27825" s="161"/>
      <c r="F27825" s="162"/>
      <c r="G27825" s="147"/>
      <c r="H27825" s="146"/>
      <c r="J27825" s="146"/>
      <c r="L27825" s="150"/>
      <c r="N27825" s="163"/>
      <c r="O27825" s="146"/>
      <c r="P27825" s="146"/>
      <c r="Q27825" s="146"/>
      <c r="R27825" s="34"/>
      <c r="S27825" s="35"/>
      <c r="T27825" s="147"/>
    </row>
    <row r="27826">
      <c r="A27826" s="147"/>
      <c r="B27826" s="64"/>
      <c r="C27826" s="147" t="s">
        <v>217</v>
      </c>
      <c r="E27826" s="161"/>
      <c r="F27826" s="162"/>
      <c r="G27826" s="147"/>
      <c r="H27826" s="146"/>
      <c r="J27826" s="146"/>
      <c r="L27826" s="150"/>
      <c r="N27826" s="163"/>
      <c r="O27826" s="146"/>
      <c r="P27826" s="146"/>
      <c r="Q27826" s="146"/>
      <c r="R27826" s="34"/>
      <c r="S27826" s="35"/>
      <c r="T27826" s="147"/>
    </row>
    <row r="27827">
      <c r="A27827" s="147"/>
      <c r="B27827" s="64"/>
      <c r="C27827" s="147" t="s">
        <v>217</v>
      </c>
      <c r="E27827" s="161"/>
      <c r="F27827" s="162"/>
      <c r="G27827" s="147"/>
      <c r="H27827" s="146"/>
      <c r="J27827" s="146"/>
      <c r="L27827" s="150"/>
      <c r="N27827" s="163"/>
      <c r="O27827" s="146"/>
      <c r="P27827" s="146"/>
      <c r="Q27827" s="146"/>
      <c r="R27827" s="34"/>
      <c r="S27827" s="35"/>
      <c r="T27827" s="147"/>
    </row>
    <row r="27828">
      <c r="A27828" s="147"/>
      <c r="B27828" s="64"/>
      <c r="C27828" s="147" t="s">
        <v>217</v>
      </c>
      <c r="E27828" s="161"/>
      <c r="F27828" s="162"/>
      <c r="G27828" s="147"/>
      <c r="H27828" s="146"/>
      <c r="J27828" s="146"/>
      <c r="L27828" s="150"/>
      <c r="N27828" s="163"/>
      <c r="O27828" s="146"/>
      <c r="P27828" s="146"/>
      <c r="Q27828" s="146"/>
      <c r="R27828" s="34"/>
      <c r="S27828" s="35"/>
      <c r="T27828" s="147"/>
    </row>
    <row r="27829">
      <c r="A27829" s="147"/>
      <c r="B27829" s="64"/>
      <c r="C27829" s="147" t="s">
        <v>217</v>
      </c>
      <c r="E27829" s="161"/>
      <c r="F27829" s="162"/>
      <c r="G27829" s="147"/>
      <c r="H27829" s="146"/>
      <c r="J27829" s="146"/>
      <c r="L27829" s="150"/>
      <c r="N27829" s="163"/>
      <c r="O27829" s="146"/>
      <c r="P27829" s="146"/>
      <c r="Q27829" s="146"/>
      <c r="R27829" s="34"/>
      <c r="S27829" s="35"/>
      <c r="T27829" s="147"/>
    </row>
    <row r="27830">
      <c r="A27830" s="147"/>
      <c r="B27830" s="64"/>
      <c r="C27830" s="147" t="s">
        <v>217</v>
      </c>
      <c r="E27830" s="161"/>
      <c r="F27830" s="162"/>
      <c r="G27830" s="147"/>
      <c r="H27830" s="146"/>
      <c r="J27830" s="146"/>
      <c r="L27830" s="150"/>
      <c r="N27830" s="163"/>
      <c r="O27830" s="146"/>
      <c r="P27830" s="146"/>
      <c r="Q27830" s="146"/>
      <c r="R27830" s="34"/>
      <c r="S27830" s="35"/>
      <c r="T27830" s="147"/>
    </row>
    <row r="27831">
      <c r="A27831" s="147"/>
      <c r="B27831" s="64"/>
      <c r="C27831" s="147" t="s">
        <v>217</v>
      </c>
      <c r="E27831" s="161"/>
      <c r="F27831" s="162"/>
      <c r="G27831" s="147"/>
      <c r="H27831" s="146"/>
      <c r="J27831" s="146"/>
      <c r="L27831" s="150"/>
      <c r="N27831" s="163"/>
      <c r="O27831" s="146"/>
      <c r="P27831" s="146"/>
      <c r="Q27831" s="146"/>
      <c r="R27831" s="34"/>
      <c r="S27831" s="35"/>
      <c r="T27831" s="147"/>
    </row>
    <row r="27832">
      <c r="A27832" s="147"/>
      <c r="B27832" s="64"/>
      <c r="C27832" s="147" t="s">
        <v>217</v>
      </c>
      <c r="E27832" s="161"/>
      <c r="F27832" s="162"/>
      <c r="G27832" s="147"/>
      <c r="H27832" s="146"/>
      <c r="J27832" s="146"/>
      <c r="L27832" s="150"/>
      <c r="N27832" s="163"/>
      <c r="O27832" s="146"/>
      <c r="P27832" s="146"/>
      <c r="Q27832" s="146"/>
      <c r="R27832" s="34"/>
      <c r="S27832" s="35"/>
      <c r="T27832" s="147"/>
    </row>
    <row r="27833">
      <c r="A27833" s="147"/>
      <c r="B27833" s="64"/>
      <c r="C27833" s="147" t="s">
        <v>217</v>
      </c>
      <c r="E27833" s="161"/>
      <c r="F27833" s="162"/>
      <c r="G27833" s="147"/>
      <c r="H27833" s="146"/>
      <c r="J27833" s="146"/>
      <c r="L27833" s="150"/>
      <c r="N27833" s="163"/>
      <c r="O27833" s="146"/>
      <c r="P27833" s="146"/>
      <c r="Q27833" s="146"/>
      <c r="R27833" s="34"/>
      <c r="S27833" s="35"/>
      <c r="T27833" s="147"/>
    </row>
    <row r="27834">
      <c r="A27834" s="147"/>
      <c r="B27834" s="64"/>
      <c r="C27834" s="147" t="s">
        <v>217</v>
      </c>
      <c r="E27834" s="161"/>
      <c r="F27834" s="162"/>
      <c r="G27834" s="147"/>
      <c r="H27834" s="146"/>
      <c r="J27834" s="146"/>
      <c r="L27834" s="150"/>
      <c r="N27834" s="163"/>
      <c r="O27834" s="146"/>
      <c r="P27834" s="146"/>
      <c r="Q27834" s="146"/>
      <c r="R27834" s="34"/>
      <c r="S27834" s="35"/>
      <c r="T27834" s="147"/>
    </row>
    <row r="27835">
      <c r="A27835" s="147"/>
      <c r="B27835" s="64"/>
      <c r="C27835" s="147" t="s">
        <v>217</v>
      </c>
      <c r="E27835" s="161"/>
      <c r="F27835" s="162"/>
      <c r="G27835" s="147"/>
      <c r="H27835" s="146"/>
      <c r="J27835" s="146"/>
      <c r="L27835" s="150"/>
      <c r="N27835" s="163"/>
      <c r="O27835" s="146"/>
      <c r="P27835" s="146"/>
      <c r="Q27835" s="146"/>
      <c r="R27835" s="34"/>
      <c r="S27835" s="35"/>
      <c r="T27835" s="147"/>
    </row>
    <row r="27836">
      <c r="A27836" s="147"/>
      <c r="B27836" s="64"/>
      <c r="C27836" s="147" t="s">
        <v>217</v>
      </c>
      <c r="E27836" s="161"/>
      <c r="F27836" s="162"/>
      <c r="G27836" s="147"/>
      <c r="H27836" s="146"/>
      <c r="J27836" s="146"/>
      <c r="L27836" s="150"/>
      <c r="N27836" s="163"/>
      <c r="O27836" s="146"/>
      <c r="P27836" s="146"/>
      <c r="Q27836" s="146"/>
      <c r="R27836" s="34"/>
      <c r="S27836" s="35"/>
      <c r="T27836" s="147"/>
    </row>
    <row r="27837">
      <c r="A27837" s="147"/>
      <c r="B27837" s="64"/>
      <c r="C27837" s="147" t="s">
        <v>217</v>
      </c>
      <c r="E27837" s="161"/>
      <c r="F27837" s="162"/>
      <c r="G27837" s="147"/>
      <c r="H27837" s="146"/>
      <c r="J27837" s="146"/>
      <c r="L27837" s="150"/>
      <c r="N27837" s="163"/>
      <c r="O27837" s="146"/>
      <c r="P27837" s="146"/>
      <c r="Q27837" s="146"/>
      <c r="R27837" s="34"/>
      <c r="S27837" s="35"/>
      <c r="T27837" s="147"/>
    </row>
    <row r="27838">
      <c r="A27838" s="147"/>
      <c r="B27838" s="64"/>
      <c r="C27838" s="147" t="s">
        <v>217</v>
      </c>
      <c r="E27838" s="161"/>
      <c r="F27838" s="162"/>
      <c r="G27838" s="147"/>
      <c r="H27838" s="146"/>
      <c r="J27838" s="146"/>
      <c r="L27838" s="150"/>
      <c r="N27838" s="163"/>
      <c r="O27838" s="146"/>
      <c r="P27838" s="146"/>
      <c r="Q27838" s="146"/>
      <c r="R27838" s="34"/>
      <c r="S27838" s="35"/>
      <c r="T27838" s="147"/>
    </row>
    <row r="27839">
      <c r="A27839" s="147"/>
      <c r="B27839" s="64"/>
      <c r="C27839" s="147" t="s">
        <v>217</v>
      </c>
      <c r="E27839" s="161"/>
      <c r="F27839" s="162"/>
      <c r="G27839" s="147"/>
      <c r="H27839" s="146"/>
      <c r="J27839" s="146"/>
      <c r="L27839" s="150"/>
      <c r="N27839" s="163"/>
      <c r="O27839" s="146"/>
      <c r="P27839" s="146"/>
      <c r="Q27839" s="146"/>
      <c r="R27839" s="34"/>
      <c r="S27839" s="35"/>
      <c r="T27839" s="147"/>
    </row>
    <row r="27840">
      <c r="A27840" s="147"/>
      <c r="B27840" s="64"/>
      <c r="C27840" s="147" t="s">
        <v>217</v>
      </c>
      <c r="E27840" s="161"/>
      <c r="F27840" s="162"/>
      <c r="G27840" s="147"/>
      <c r="H27840" s="146"/>
      <c r="J27840" s="146"/>
      <c r="L27840" s="150"/>
      <c r="N27840" s="163"/>
      <c r="O27840" s="146"/>
      <c r="P27840" s="146"/>
      <c r="Q27840" s="146"/>
      <c r="R27840" s="34"/>
      <c r="S27840" s="35"/>
      <c r="T27840" s="147"/>
    </row>
    <row r="27841">
      <c r="A27841" s="147"/>
      <c r="B27841" s="64"/>
      <c r="C27841" s="147" t="s">
        <v>217</v>
      </c>
      <c r="E27841" s="161"/>
      <c r="F27841" s="162"/>
      <c r="G27841" s="147"/>
      <c r="H27841" s="146"/>
      <c r="J27841" s="146"/>
      <c r="L27841" s="150"/>
      <c r="N27841" s="163"/>
      <c r="O27841" s="146"/>
      <c r="P27841" s="146"/>
      <c r="Q27841" s="146"/>
      <c r="R27841" s="34"/>
      <c r="S27841" s="35"/>
      <c r="T27841" s="147"/>
    </row>
    <row r="27842">
      <c r="A27842" s="147"/>
      <c r="B27842" s="64"/>
      <c r="C27842" s="147" t="s">
        <v>217</v>
      </c>
      <c r="E27842" s="161"/>
      <c r="F27842" s="162"/>
      <c r="G27842" s="147"/>
      <c r="H27842" s="146"/>
      <c r="J27842" s="146"/>
      <c r="L27842" s="150"/>
      <c r="N27842" s="163"/>
      <c r="O27842" s="146"/>
      <c r="P27842" s="146"/>
      <c r="Q27842" s="146"/>
      <c r="R27842" s="34"/>
      <c r="S27842" s="35"/>
      <c r="T27842" s="147"/>
    </row>
    <row r="27843">
      <c r="A27843" s="147"/>
      <c r="B27843" s="64"/>
      <c r="C27843" s="147" t="s">
        <v>217</v>
      </c>
      <c r="E27843" s="161"/>
      <c r="F27843" s="162"/>
      <c r="G27843" s="147"/>
      <c r="H27843" s="146"/>
      <c r="J27843" s="146"/>
      <c r="L27843" s="150"/>
      <c r="N27843" s="163"/>
      <c r="O27843" s="146"/>
      <c r="P27843" s="146"/>
      <c r="Q27843" s="146"/>
      <c r="R27843" s="34"/>
      <c r="S27843" s="35"/>
      <c r="T27843" s="147"/>
    </row>
    <row r="27844">
      <c r="A27844" s="147"/>
      <c r="B27844" s="64"/>
      <c r="C27844" s="147" t="s">
        <v>217</v>
      </c>
      <c r="E27844" s="161"/>
      <c r="F27844" s="162"/>
      <c r="G27844" s="147"/>
      <c r="H27844" s="146"/>
      <c r="J27844" s="146"/>
      <c r="L27844" s="150"/>
      <c r="N27844" s="163"/>
      <c r="O27844" s="146"/>
      <c r="P27844" s="146"/>
      <c r="Q27844" s="146"/>
      <c r="R27844" s="34"/>
      <c r="S27844" s="35"/>
      <c r="T27844" s="147"/>
    </row>
    <row r="27845">
      <c r="A27845" s="147"/>
      <c r="B27845" s="64"/>
      <c r="C27845" s="147" t="s">
        <v>217</v>
      </c>
      <c r="E27845" s="161"/>
      <c r="F27845" s="162"/>
      <c r="G27845" s="147"/>
      <c r="H27845" s="146"/>
      <c r="J27845" s="146"/>
      <c r="L27845" s="150"/>
      <c r="N27845" s="163"/>
      <c r="O27845" s="146"/>
      <c r="P27845" s="146"/>
      <c r="Q27845" s="146"/>
      <c r="R27845" s="34"/>
      <c r="S27845" s="35"/>
      <c r="T27845" s="147"/>
    </row>
    <row r="27846">
      <c r="A27846" s="147"/>
      <c r="B27846" s="64"/>
      <c r="C27846" s="147" t="s">
        <v>217</v>
      </c>
      <c r="E27846" s="161"/>
      <c r="F27846" s="162"/>
      <c r="G27846" s="147"/>
      <c r="H27846" s="146"/>
      <c r="J27846" s="146"/>
      <c r="L27846" s="150"/>
      <c r="N27846" s="163"/>
      <c r="O27846" s="146"/>
      <c r="P27846" s="146"/>
      <c r="Q27846" s="146"/>
      <c r="R27846" s="34"/>
      <c r="S27846" s="35"/>
      <c r="T27846" s="147"/>
    </row>
    <row r="27847">
      <c r="A27847" s="147"/>
      <c r="B27847" s="64"/>
      <c r="C27847" s="147" t="s">
        <v>217</v>
      </c>
      <c r="E27847" s="161"/>
      <c r="F27847" s="162"/>
      <c r="G27847" s="147"/>
      <c r="H27847" s="146"/>
      <c r="J27847" s="146"/>
      <c r="L27847" s="150"/>
      <c r="N27847" s="163"/>
      <c r="O27847" s="146"/>
      <c r="P27847" s="146"/>
      <c r="Q27847" s="146"/>
      <c r="R27847" s="34"/>
      <c r="S27847" s="35"/>
      <c r="T27847" s="147"/>
    </row>
    <row r="27848">
      <c r="A27848" s="147"/>
      <c r="B27848" s="64"/>
      <c r="C27848" s="147" t="s">
        <v>217</v>
      </c>
      <c r="E27848" s="161"/>
      <c r="F27848" s="162"/>
      <c r="G27848" s="147"/>
      <c r="H27848" s="146"/>
      <c r="J27848" s="146"/>
      <c r="L27848" s="150"/>
      <c r="N27848" s="163"/>
      <c r="O27848" s="146"/>
      <c r="P27848" s="146"/>
      <c r="Q27848" s="146"/>
      <c r="R27848" s="34"/>
      <c r="S27848" s="35"/>
      <c r="T27848" s="147"/>
    </row>
    <row r="27849">
      <c r="A27849" s="147"/>
      <c r="B27849" s="64"/>
      <c r="C27849" s="147" t="s">
        <v>217</v>
      </c>
      <c r="E27849" s="161"/>
      <c r="F27849" s="162"/>
      <c r="G27849" s="147"/>
      <c r="H27849" s="146"/>
      <c r="J27849" s="146"/>
      <c r="L27849" s="150"/>
      <c r="N27849" s="163"/>
      <c r="O27849" s="146"/>
      <c r="P27849" s="146"/>
      <c r="Q27849" s="146"/>
      <c r="R27849" s="34"/>
      <c r="S27849" s="35"/>
      <c r="T27849" s="147"/>
    </row>
    <row r="27850">
      <c r="A27850" s="147"/>
      <c r="B27850" s="64"/>
      <c r="C27850" s="147" t="s">
        <v>217</v>
      </c>
      <c r="E27850" s="161"/>
      <c r="F27850" s="162"/>
      <c r="G27850" s="147"/>
      <c r="H27850" s="146"/>
      <c r="J27850" s="146"/>
      <c r="L27850" s="150"/>
      <c r="N27850" s="163"/>
      <c r="O27850" s="146"/>
      <c r="P27850" s="146"/>
      <c r="Q27850" s="146"/>
      <c r="R27850" s="34"/>
      <c r="S27850" s="35"/>
      <c r="T27850" s="147"/>
    </row>
    <row r="27851">
      <c r="A27851" s="147"/>
      <c r="B27851" s="64"/>
      <c r="C27851" s="147" t="s">
        <v>217</v>
      </c>
      <c r="E27851" s="161"/>
      <c r="F27851" s="162"/>
      <c r="G27851" s="147"/>
      <c r="H27851" s="146"/>
      <c r="J27851" s="146"/>
      <c r="L27851" s="150"/>
      <c r="N27851" s="163"/>
      <c r="O27851" s="146"/>
      <c r="P27851" s="146"/>
      <c r="Q27851" s="146"/>
      <c r="R27851" s="34"/>
      <c r="S27851" s="35"/>
      <c r="T27851" s="147"/>
    </row>
    <row r="27852">
      <c r="A27852" s="147"/>
      <c r="B27852" s="64"/>
      <c r="C27852" s="147" t="s">
        <v>217</v>
      </c>
      <c r="E27852" s="161"/>
      <c r="F27852" s="162"/>
      <c r="G27852" s="147"/>
      <c r="H27852" s="146"/>
      <c r="J27852" s="146"/>
      <c r="L27852" s="150"/>
      <c r="N27852" s="163"/>
      <c r="O27852" s="146"/>
      <c r="P27852" s="146"/>
      <c r="Q27852" s="146"/>
      <c r="R27852" s="34"/>
      <c r="S27852" s="35"/>
      <c r="T27852" s="147"/>
    </row>
    <row r="27853">
      <c r="A27853" s="147"/>
      <c r="B27853" s="64"/>
      <c r="C27853" s="147" t="s">
        <v>217</v>
      </c>
      <c r="E27853" s="161"/>
      <c r="F27853" s="162"/>
      <c r="G27853" s="147"/>
      <c r="H27853" s="146"/>
      <c r="J27853" s="146"/>
      <c r="L27853" s="150"/>
      <c r="N27853" s="163"/>
      <c r="O27853" s="146"/>
      <c r="P27853" s="146"/>
      <c r="Q27853" s="146"/>
      <c r="R27853" s="34"/>
      <c r="S27853" s="35"/>
      <c r="T27853" s="147"/>
    </row>
    <row r="27854">
      <c r="A27854" s="147"/>
      <c r="B27854" s="64"/>
      <c r="C27854" s="147" t="s">
        <v>217</v>
      </c>
      <c r="E27854" s="161"/>
      <c r="F27854" s="162"/>
      <c r="G27854" s="147"/>
      <c r="H27854" s="146"/>
      <c r="J27854" s="146"/>
      <c r="L27854" s="150"/>
      <c r="N27854" s="163"/>
      <c r="O27854" s="146"/>
      <c r="P27854" s="146"/>
      <c r="Q27854" s="146"/>
      <c r="R27854" s="34"/>
      <c r="S27854" s="35"/>
      <c r="T27854" s="147"/>
    </row>
    <row r="27855">
      <c r="A27855" s="147"/>
      <c r="B27855" s="64"/>
      <c r="C27855" s="147" t="s">
        <v>217</v>
      </c>
      <c r="E27855" s="161"/>
      <c r="F27855" s="162"/>
      <c r="G27855" s="147"/>
      <c r="H27855" s="146"/>
      <c r="J27855" s="146"/>
      <c r="L27855" s="150"/>
      <c r="N27855" s="163"/>
      <c r="O27855" s="146"/>
      <c r="P27855" s="146"/>
      <c r="Q27855" s="146"/>
      <c r="R27855" s="34"/>
      <c r="S27855" s="35"/>
      <c r="T27855" s="147"/>
    </row>
    <row r="27856">
      <c r="A27856" s="147"/>
      <c r="B27856" s="64"/>
      <c r="C27856" s="147" t="s">
        <v>217</v>
      </c>
      <c r="E27856" s="161"/>
      <c r="F27856" s="162"/>
      <c r="G27856" s="147"/>
      <c r="H27856" s="146"/>
      <c r="J27856" s="146"/>
      <c r="L27856" s="150"/>
      <c r="N27856" s="163"/>
      <c r="O27856" s="146"/>
      <c r="P27856" s="146"/>
      <c r="Q27856" s="146"/>
      <c r="R27856" s="34"/>
      <c r="S27856" s="35"/>
      <c r="T27856" s="147"/>
    </row>
    <row r="27857">
      <c r="A27857" s="147"/>
      <c r="B27857" s="64"/>
      <c r="C27857" s="147" t="s">
        <v>217</v>
      </c>
      <c r="E27857" s="161"/>
      <c r="F27857" s="162"/>
      <c r="G27857" s="147"/>
      <c r="H27857" s="146"/>
      <c r="J27857" s="146"/>
      <c r="L27857" s="150"/>
      <c r="N27857" s="163"/>
      <c r="O27857" s="146"/>
      <c r="P27857" s="146"/>
      <c r="Q27857" s="146"/>
      <c r="R27857" s="34"/>
      <c r="S27857" s="35"/>
      <c r="T27857" s="147"/>
    </row>
    <row r="27858">
      <c r="A27858" s="147"/>
      <c r="B27858" s="64"/>
      <c r="C27858" s="147" t="s">
        <v>217</v>
      </c>
      <c r="E27858" s="161"/>
      <c r="F27858" s="162"/>
      <c r="G27858" s="147"/>
      <c r="H27858" s="146"/>
      <c r="J27858" s="146"/>
      <c r="L27858" s="150"/>
      <c r="N27858" s="163"/>
      <c r="O27858" s="146"/>
      <c r="P27858" s="146"/>
      <c r="Q27858" s="146"/>
      <c r="R27858" s="34"/>
      <c r="S27858" s="35"/>
      <c r="T27858" s="147"/>
    </row>
    <row r="27859">
      <c r="A27859" s="147"/>
      <c r="B27859" s="64"/>
      <c r="C27859" s="147" t="s">
        <v>217</v>
      </c>
      <c r="E27859" s="161"/>
      <c r="F27859" s="162"/>
      <c r="G27859" s="147"/>
      <c r="H27859" s="146"/>
      <c r="J27859" s="146"/>
      <c r="L27859" s="150"/>
      <c r="N27859" s="163"/>
      <c r="O27859" s="146"/>
      <c r="P27859" s="146"/>
      <c r="Q27859" s="146"/>
      <c r="R27859" s="34"/>
      <c r="S27859" s="35"/>
      <c r="T27859" s="147"/>
    </row>
    <row r="27860">
      <c r="A27860" s="147"/>
      <c r="B27860" s="64"/>
      <c r="C27860" s="147" t="s">
        <v>217</v>
      </c>
      <c r="E27860" s="161"/>
      <c r="F27860" s="162"/>
      <c r="G27860" s="147"/>
      <c r="H27860" s="146"/>
      <c r="J27860" s="146"/>
      <c r="L27860" s="150"/>
      <c r="N27860" s="163"/>
      <c r="O27860" s="146"/>
      <c r="P27860" s="146"/>
      <c r="Q27860" s="146"/>
      <c r="R27860" s="34"/>
      <c r="S27860" s="35"/>
      <c r="T27860" s="147"/>
    </row>
    <row r="27861">
      <c r="A27861" s="147"/>
      <c r="B27861" s="64"/>
      <c r="C27861" s="147" t="s">
        <v>217</v>
      </c>
      <c r="E27861" s="161"/>
      <c r="F27861" s="162"/>
      <c r="G27861" s="147"/>
      <c r="H27861" s="146"/>
      <c r="J27861" s="146"/>
      <c r="L27861" s="150"/>
      <c r="N27861" s="163"/>
      <c r="O27861" s="146"/>
      <c r="P27861" s="146"/>
      <c r="Q27861" s="146"/>
      <c r="R27861" s="34"/>
      <c r="S27861" s="35"/>
      <c r="T27861" s="147"/>
    </row>
    <row r="27862">
      <c r="A27862" s="147"/>
      <c r="B27862" s="64"/>
      <c r="C27862" s="147" t="s">
        <v>217</v>
      </c>
      <c r="E27862" s="161"/>
      <c r="F27862" s="162"/>
      <c r="G27862" s="147"/>
      <c r="H27862" s="146"/>
      <c r="J27862" s="146"/>
      <c r="L27862" s="150"/>
      <c r="N27862" s="163"/>
      <c r="O27862" s="146"/>
      <c r="P27862" s="146"/>
      <c r="Q27862" s="146"/>
      <c r="R27862" s="34"/>
      <c r="S27862" s="35"/>
      <c r="T27862" s="147"/>
    </row>
    <row r="27863">
      <c r="A27863" s="147"/>
      <c r="B27863" s="64"/>
      <c r="C27863" s="147" t="s">
        <v>217</v>
      </c>
      <c r="E27863" s="161"/>
      <c r="F27863" s="162"/>
      <c r="G27863" s="147"/>
      <c r="H27863" s="146"/>
      <c r="J27863" s="146"/>
      <c r="L27863" s="150"/>
      <c r="N27863" s="163"/>
      <c r="O27863" s="146"/>
      <c r="P27863" s="146"/>
      <c r="Q27863" s="146"/>
      <c r="R27863" s="34"/>
      <c r="S27863" s="35"/>
      <c r="T27863" s="147"/>
    </row>
    <row r="27864">
      <c r="A27864" s="147"/>
      <c r="B27864" s="64"/>
      <c r="C27864" s="147" t="s">
        <v>217</v>
      </c>
      <c r="E27864" s="161"/>
      <c r="F27864" s="162"/>
      <c r="G27864" s="147"/>
      <c r="H27864" s="146"/>
      <c r="J27864" s="146"/>
      <c r="L27864" s="150"/>
      <c r="N27864" s="163"/>
      <c r="O27864" s="146"/>
      <c r="P27864" s="146"/>
      <c r="Q27864" s="146"/>
      <c r="R27864" s="34"/>
      <c r="S27864" s="35"/>
      <c r="T27864" s="147"/>
    </row>
    <row r="27865">
      <c r="A27865" s="147"/>
      <c r="B27865" s="64"/>
      <c r="C27865" s="147" t="s">
        <v>217</v>
      </c>
      <c r="E27865" s="161"/>
      <c r="F27865" s="162"/>
      <c r="G27865" s="147"/>
      <c r="H27865" s="146"/>
      <c r="J27865" s="146"/>
      <c r="L27865" s="150"/>
      <c r="N27865" s="163"/>
      <c r="O27865" s="146"/>
      <c r="P27865" s="146"/>
      <c r="Q27865" s="146"/>
      <c r="R27865" s="34"/>
      <c r="S27865" s="35"/>
      <c r="T27865" s="147"/>
    </row>
    <row r="27866">
      <c r="A27866" s="147"/>
      <c r="B27866" s="64"/>
      <c r="C27866" s="147" t="s">
        <v>217</v>
      </c>
      <c r="E27866" s="161"/>
      <c r="F27866" s="162"/>
      <c r="G27866" s="147"/>
      <c r="H27866" s="146"/>
      <c r="J27866" s="146"/>
      <c r="L27866" s="150"/>
      <c r="N27866" s="163"/>
      <c r="O27866" s="146"/>
      <c r="P27866" s="146"/>
      <c r="Q27866" s="146"/>
      <c r="R27866" s="34"/>
      <c r="S27866" s="35"/>
      <c r="T27866" s="147"/>
    </row>
    <row r="27867">
      <c r="A27867" s="147"/>
      <c r="B27867" s="64"/>
      <c r="C27867" s="147" t="s">
        <v>217</v>
      </c>
      <c r="E27867" s="161"/>
      <c r="F27867" s="162"/>
      <c r="G27867" s="147"/>
      <c r="H27867" s="146"/>
      <c r="J27867" s="146"/>
      <c r="L27867" s="150"/>
      <c r="N27867" s="163"/>
      <c r="O27867" s="146"/>
      <c r="P27867" s="146"/>
      <c r="Q27867" s="146"/>
      <c r="R27867" s="34"/>
      <c r="S27867" s="35"/>
      <c r="T27867" s="147"/>
    </row>
    <row r="27868">
      <c r="A27868" s="147"/>
      <c r="B27868" s="64"/>
      <c r="C27868" s="147" t="s">
        <v>217</v>
      </c>
      <c r="E27868" s="161"/>
      <c r="F27868" s="162"/>
      <c r="G27868" s="147"/>
      <c r="H27868" s="146"/>
      <c r="J27868" s="146"/>
      <c r="L27868" s="150"/>
      <c r="N27868" s="163"/>
      <c r="O27868" s="146"/>
      <c r="P27868" s="146"/>
      <c r="Q27868" s="146"/>
      <c r="R27868" s="34"/>
      <c r="S27868" s="35"/>
      <c r="T27868" s="147"/>
    </row>
    <row r="27869">
      <c r="A27869" s="147"/>
      <c r="B27869" s="64"/>
      <c r="C27869" s="147" t="s">
        <v>217</v>
      </c>
      <c r="E27869" s="161"/>
      <c r="F27869" s="162"/>
      <c r="G27869" s="147"/>
      <c r="H27869" s="146"/>
      <c r="J27869" s="146"/>
      <c r="L27869" s="150"/>
      <c r="N27869" s="163"/>
      <c r="O27869" s="146"/>
      <c r="P27869" s="146"/>
      <c r="Q27869" s="146"/>
      <c r="R27869" s="34"/>
      <c r="S27869" s="35"/>
      <c r="T27869" s="147"/>
    </row>
    <row r="27870">
      <c r="A27870" s="147"/>
      <c r="B27870" s="64"/>
      <c r="C27870" s="147" t="s">
        <v>217</v>
      </c>
      <c r="E27870" s="161"/>
      <c r="F27870" s="162"/>
      <c r="G27870" s="147"/>
      <c r="H27870" s="146"/>
      <c r="J27870" s="146"/>
      <c r="L27870" s="150"/>
      <c r="N27870" s="163"/>
      <c r="O27870" s="146"/>
      <c r="P27870" s="146"/>
      <c r="Q27870" s="146"/>
      <c r="R27870" s="34"/>
      <c r="S27870" s="35"/>
      <c r="T27870" s="147"/>
    </row>
    <row r="27871">
      <c r="A27871" s="147"/>
      <c r="B27871" s="64"/>
      <c r="C27871" s="147" t="s">
        <v>217</v>
      </c>
      <c r="E27871" s="161"/>
      <c r="F27871" s="162"/>
      <c r="G27871" s="147"/>
      <c r="H27871" s="146"/>
      <c r="J27871" s="146"/>
      <c r="L27871" s="150"/>
      <c r="N27871" s="163"/>
      <c r="O27871" s="146"/>
      <c r="P27871" s="146"/>
      <c r="Q27871" s="146"/>
      <c r="R27871" s="34"/>
      <c r="S27871" s="35"/>
      <c r="T27871" s="147"/>
    </row>
    <row r="27872">
      <c r="A27872" s="147"/>
      <c r="B27872" s="64"/>
      <c r="C27872" s="147" t="s">
        <v>217</v>
      </c>
      <c r="E27872" s="161"/>
      <c r="F27872" s="162"/>
      <c r="G27872" s="147"/>
      <c r="H27872" s="146"/>
      <c r="J27872" s="146"/>
      <c r="L27872" s="150"/>
      <c r="N27872" s="163"/>
      <c r="O27872" s="146"/>
      <c r="P27872" s="146"/>
      <c r="Q27872" s="146"/>
      <c r="R27872" s="34"/>
      <c r="S27872" s="35"/>
      <c r="T27872" s="147"/>
    </row>
    <row r="27873">
      <c r="A27873" s="147"/>
      <c r="B27873" s="64"/>
      <c r="C27873" s="147" t="s">
        <v>217</v>
      </c>
      <c r="E27873" s="161"/>
      <c r="F27873" s="162"/>
      <c r="G27873" s="147"/>
      <c r="H27873" s="146"/>
      <c r="J27873" s="146"/>
      <c r="L27873" s="150"/>
      <c r="N27873" s="163"/>
      <c r="O27873" s="146"/>
      <c r="P27873" s="146"/>
      <c r="Q27873" s="146"/>
      <c r="R27873" s="34"/>
      <c r="S27873" s="35"/>
      <c r="T27873" s="147"/>
    </row>
    <row r="27874">
      <c r="A27874" s="147"/>
      <c r="B27874" s="64"/>
      <c r="C27874" s="147" t="s">
        <v>217</v>
      </c>
      <c r="E27874" s="161"/>
      <c r="F27874" s="162"/>
      <c r="G27874" s="147"/>
      <c r="H27874" s="146"/>
      <c r="J27874" s="146"/>
      <c r="L27874" s="150"/>
      <c r="N27874" s="163"/>
      <c r="O27874" s="146"/>
      <c r="P27874" s="146"/>
      <c r="Q27874" s="146"/>
      <c r="R27874" s="34"/>
      <c r="S27874" s="35"/>
      <c r="T27874" s="147"/>
    </row>
    <row r="27875">
      <c r="A27875" s="147"/>
      <c r="B27875" s="64"/>
      <c r="C27875" s="147" t="s">
        <v>217</v>
      </c>
      <c r="E27875" s="161"/>
      <c r="F27875" s="162"/>
      <c r="G27875" s="147"/>
      <c r="H27875" s="146"/>
      <c r="J27875" s="146"/>
      <c r="L27875" s="150"/>
      <c r="N27875" s="163"/>
      <c r="O27875" s="146"/>
      <c r="P27875" s="146"/>
      <c r="Q27875" s="146"/>
      <c r="R27875" s="34"/>
      <c r="S27875" s="35"/>
      <c r="T27875" s="147"/>
    </row>
    <row r="27876">
      <c r="A27876" s="147"/>
      <c r="B27876" s="64"/>
      <c r="C27876" s="147" t="s">
        <v>217</v>
      </c>
      <c r="E27876" s="161"/>
      <c r="F27876" s="162"/>
      <c r="G27876" s="147"/>
      <c r="H27876" s="146"/>
      <c r="J27876" s="146"/>
      <c r="L27876" s="150"/>
      <c r="N27876" s="163"/>
      <c r="O27876" s="146"/>
      <c r="P27876" s="146"/>
      <c r="Q27876" s="146"/>
      <c r="R27876" s="34"/>
      <c r="S27876" s="35"/>
      <c r="T27876" s="147"/>
    </row>
    <row r="27877">
      <c r="A27877" s="147"/>
      <c r="B27877" s="64"/>
      <c r="C27877" s="147" t="s">
        <v>217</v>
      </c>
      <c r="E27877" s="161"/>
      <c r="F27877" s="162"/>
      <c r="G27877" s="147"/>
      <c r="H27877" s="146"/>
      <c r="J27877" s="146"/>
      <c r="L27877" s="150"/>
      <c r="N27877" s="163"/>
      <c r="O27877" s="146"/>
      <c r="P27877" s="146"/>
      <c r="Q27877" s="146"/>
      <c r="R27877" s="34"/>
      <c r="S27877" s="35"/>
      <c r="T27877" s="147"/>
    </row>
    <row r="27878">
      <c r="A27878" s="147"/>
      <c r="B27878" s="64"/>
      <c r="C27878" s="147" t="s">
        <v>217</v>
      </c>
      <c r="E27878" s="161"/>
      <c r="F27878" s="162"/>
      <c r="G27878" s="147"/>
      <c r="H27878" s="146"/>
      <c r="J27878" s="146"/>
      <c r="L27878" s="150"/>
      <c r="N27878" s="163"/>
      <c r="O27878" s="146"/>
      <c r="P27878" s="146"/>
      <c r="Q27878" s="146"/>
      <c r="R27878" s="34"/>
      <c r="S27878" s="35"/>
      <c r="T27878" s="147"/>
    </row>
    <row r="27879">
      <c r="A27879" s="147"/>
      <c r="B27879" s="64"/>
      <c r="C27879" s="147" t="s">
        <v>217</v>
      </c>
      <c r="E27879" s="161"/>
      <c r="F27879" s="162"/>
      <c r="G27879" s="147"/>
      <c r="H27879" s="146"/>
      <c r="J27879" s="146"/>
      <c r="L27879" s="150"/>
      <c r="N27879" s="163"/>
      <c r="O27879" s="146"/>
      <c r="P27879" s="146"/>
      <c r="Q27879" s="146"/>
      <c r="R27879" s="34"/>
      <c r="S27879" s="35"/>
      <c r="T27879" s="147"/>
    </row>
    <row r="27880">
      <c r="A27880" s="147"/>
      <c r="B27880" s="64"/>
      <c r="C27880" s="147" t="s">
        <v>217</v>
      </c>
      <c r="E27880" s="161"/>
      <c r="F27880" s="162"/>
      <c r="G27880" s="147"/>
      <c r="H27880" s="146"/>
      <c r="J27880" s="146"/>
      <c r="L27880" s="150"/>
      <c r="N27880" s="163"/>
      <c r="O27880" s="146"/>
      <c r="P27880" s="146"/>
      <c r="Q27880" s="146"/>
      <c r="R27880" s="34"/>
      <c r="S27880" s="35"/>
      <c r="T27880" s="147"/>
    </row>
    <row r="27881">
      <c r="A27881" s="147"/>
      <c r="B27881" s="64"/>
      <c r="C27881" s="147" t="s">
        <v>217</v>
      </c>
      <c r="E27881" s="161"/>
      <c r="F27881" s="162"/>
      <c r="G27881" s="147"/>
      <c r="H27881" s="146"/>
      <c r="J27881" s="146"/>
      <c r="L27881" s="150"/>
      <c r="N27881" s="163"/>
      <c r="O27881" s="146"/>
      <c r="P27881" s="146"/>
      <c r="Q27881" s="146"/>
      <c r="R27881" s="34"/>
      <c r="S27881" s="35"/>
      <c r="T27881" s="147"/>
    </row>
    <row r="27882">
      <c r="A27882" s="147"/>
      <c r="B27882" s="64"/>
      <c r="C27882" s="147" t="s">
        <v>217</v>
      </c>
      <c r="E27882" s="161"/>
      <c r="F27882" s="162"/>
      <c r="G27882" s="147"/>
      <c r="H27882" s="146"/>
      <c r="J27882" s="146"/>
      <c r="L27882" s="150"/>
      <c r="N27882" s="163"/>
      <c r="O27882" s="146"/>
      <c r="P27882" s="146"/>
      <c r="Q27882" s="146"/>
      <c r="R27882" s="34"/>
      <c r="S27882" s="35"/>
      <c r="T27882" s="147"/>
    </row>
    <row r="27883">
      <c r="A27883" s="147"/>
      <c r="B27883" s="64"/>
      <c r="C27883" s="147" t="s">
        <v>217</v>
      </c>
      <c r="E27883" s="161"/>
      <c r="F27883" s="162"/>
      <c r="G27883" s="147"/>
      <c r="H27883" s="146"/>
      <c r="J27883" s="146"/>
      <c r="L27883" s="150"/>
      <c r="N27883" s="163"/>
      <c r="O27883" s="146"/>
      <c r="P27883" s="146"/>
      <c r="Q27883" s="146"/>
      <c r="R27883" s="34"/>
      <c r="S27883" s="35"/>
      <c r="T27883" s="147"/>
    </row>
    <row r="27884">
      <c r="A27884" s="147"/>
      <c r="B27884" s="64"/>
      <c r="C27884" s="147" t="s">
        <v>217</v>
      </c>
      <c r="E27884" s="161"/>
      <c r="F27884" s="162"/>
      <c r="G27884" s="147"/>
      <c r="H27884" s="146"/>
      <c r="J27884" s="146"/>
      <c r="L27884" s="150"/>
      <c r="N27884" s="163"/>
      <c r="O27884" s="146"/>
      <c r="P27884" s="146"/>
      <c r="Q27884" s="146"/>
      <c r="R27884" s="34"/>
      <c r="S27884" s="35"/>
      <c r="T27884" s="147"/>
    </row>
    <row r="27885">
      <c r="A27885" s="147"/>
      <c r="B27885" s="64"/>
      <c r="C27885" s="147" t="s">
        <v>217</v>
      </c>
      <c r="E27885" s="161"/>
      <c r="F27885" s="162"/>
      <c r="G27885" s="147"/>
      <c r="H27885" s="146"/>
      <c r="J27885" s="146"/>
      <c r="L27885" s="150"/>
      <c r="N27885" s="163"/>
      <c r="O27885" s="146"/>
      <c r="P27885" s="146"/>
      <c r="Q27885" s="146"/>
      <c r="R27885" s="34"/>
      <c r="S27885" s="35"/>
      <c r="T27885" s="147"/>
    </row>
    <row r="27886">
      <c r="A27886" s="147"/>
      <c r="B27886" s="64"/>
      <c r="C27886" s="147" t="s">
        <v>217</v>
      </c>
      <c r="E27886" s="161"/>
      <c r="F27886" s="162"/>
      <c r="G27886" s="147"/>
      <c r="H27886" s="146"/>
      <c r="J27886" s="146"/>
      <c r="L27886" s="150"/>
      <c r="N27886" s="163"/>
      <c r="O27886" s="146"/>
      <c r="P27886" s="146"/>
      <c r="Q27886" s="146"/>
      <c r="R27886" s="34"/>
      <c r="S27886" s="35"/>
      <c r="T27886" s="147"/>
    </row>
    <row r="27887">
      <c r="A27887" s="147"/>
      <c r="B27887" s="64"/>
      <c r="C27887" s="147" t="s">
        <v>217</v>
      </c>
      <c r="E27887" s="161"/>
      <c r="F27887" s="162"/>
      <c r="G27887" s="147"/>
      <c r="H27887" s="146"/>
      <c r="J27887" s="146"/>
      <c r="L27887" s="150"/>
      <c r="N27887" s="163"/>
      <c r="O27887" s="146"/>
      <c r="P27887" s="146"/>
      <c r="Q27887" s="146"/>
      <c r="R27887" s="34"/>
      <c r="S27887" s="35"/>
      <c r="T27887" s="147"/>
    </row>
    <row r="27888">
      <c r="A27888" s="147"/>
      <c r="B27888" s="64"/>
      <c r="C27888" s="147" t="s">
        <v>217</v>
      </c>
      <c r="E27888" s="161"/>
      <c r="F27888" s="162"/>
      <c r="G27888" s="147"/>
      <c r="H27888" s="146"/>
      <c r="J27888" s="146"/>
      <c r="L27888" s="150"/>
      <c r="N27888" s="163"/>
      <c r="O27888" s="146"/>
      <c r="P27888" s="146"/>
      <c r="Q27888" s="146"/>
      <c r="R27888" s="34"/>
      <c r="S27888" s="35"/>
      <c r="T27888" s="147"/>
    </row>
    <row r="27889">
      <c r="A27889" s="147"/>
      <c r="B27889" s="64"/>
      <c r="C27889" s="147" t="s">
        <v>217</v>
      </c>
      <c r="E27889" s="161"/>
      <c r="F27889" s="162"/>
      <c r="G27889" s="147"/>
      <c r="H27889" s="146"/>
      <c r="J27889" s="146"/>
      <c r="L27889" s="150"/>
      <c r="N27889" s="163"/>
      <c r="O27889" s="146"/>
      <c r="P27889" s="146"/>
      <c r="Q27889" s="146"/>
      <c r="R27889" s="34"/>
      <c r="S27889" s="35"/>
      <c r="T27889" s="147"/>
    </row>
    <row r="27890">
      <c r="A27890" s="147"/>
      <c r="B27890" s="64"/>
      <c r="C27890" s="147" t="s">
        <v>217</v>
      </c>
      <c r="E27890" s="161"/>
      <c r="F27890" s="162"/>
      <c r="G27890" s="147"/>
      <c r="H27890" s="146"/>
      <c r="J27890" s="146"/>
      <c r="L27890" s="150"/>
      <c r="N27890" s="163"/>
      <c r="O27890" s="146"/>
      <c r="P27890" s="146"/>
      <c r="Q27890" s="146"/>
      <c r="R27890" s="34"/>
      <c r="S27890" s="35"/>
      <c r="T27890" s="147"/>
    </row>
    <row r="27891">
      <c r="A27891" s="147"/>
      <c r="B27891" s="64"/>
      <c r="C27891" s="147" t="s">
        <v>217</v>
      </c>
      <c r="E27891" s="161"/>
      <c r="F27891" s="162"/>
      <c r="G27891" s="147"/>
      <c r="H27891" s="146"/>
      <c r="J27891" s="146"/>
      <c r="L27891" s="150"/>
      <c r="N27891" s="163"/>
      <c r="O27891" s="146"/>
      <c r="P27891" s="146"/>
      <c r="Q27891" s="146"/>
      <c r="R27891" s="34"/>
      <c r="S27891" s="35"/>
      <c r="T27891" s="147"/>
    </row>
    <row r="27892">
      <c r="A27892" s="147"/>
      <c r="B27892" s="64"/>
      <c r="C27892" s="147" t="s">
        <v>217</v>
      </c>
      <c r="E27892" s="161"/>
      <c r="F27892" s="162"/>
      <c r="G27892" s="147"/>
      <c r="H27892" s="146"/>
      <c r="J27892" s="146"/>
      <c r="L27892" s="150"/>
      <c r="N27892" s="163"/>
      <c r="O27892" s="146"/>
      <c r="P27892" s="146"/>
      <c r="Q27892" s="146"/>
      <c r="R27892" s="34"/>
      <c r="S27892" s="35"/>
      <c r="T27892" s="147"/>
    </row>
    <row r="27893">
      <c r="A27893" s="147"/>
      <c r="B27893" s="64"/>
      <c r="C27893" s="147" t="s">
        <v>217</v>
      </c>
      <c r="E27893" s="161"/>
      <c r="F27893" s="162"/>
      <c r="G27893" s="147"/>
      <c r="H27893" s="146"/>
      <c r="J27893" s="146"/>
      <c r="L27893" s="150"/>
      <c r="N27893" s="163"/>
      <c r="O27893" s="146"/>
      <c r="P27893" s="146"/>
      <c r="Q27893" s="146"/>
      <c r="R27893" s="34"/>
      <c r="S27893" s="35"/>
      <c r="T27893" s="147"/>
    </row>
    <row r="27894">
      <c r="A27894" s="147"/>
      <c r="B27894" s="64"/>
      <c r="C27894" s="147" t="s">
        <v>217</v>
      </c>
      <c r="E27894" s="161"/>
      <c r="F27894" s="162"/>
      <c r="G27894" s="147"/>
      <c r="H27894" s="146"/>
      <c r="J27894" s="146"/>
      <c r="L27894" s="150"/>
      <c r="N27894" s="163"/>
      <c r="O27894" s="146"/>
      <c r="P27894" s="146"/>
      <c r="Q27894" s="146"/>
      <c r="R27894" s="34"/>
      <c r="S27894" s="35"/>
      <c r="T27894" s="147"/>
    </row>
    <row r="27895">
      <c r="A27895" s="147"/>
      <c r="B27895" s="64"/>
      <c r="C27895" s="147" t="s">
        <v>217</v>
      </c>
      <c r="E27895" s="161"/>
      <c r="F27895" s="162"/>
      <c r="G27895" s="147"/>
      <c r="H27895" s="146"/>
      <c r="J27895" s="146"/>
      <c r="L27895" s="150"/>
      <c r="N27895" s="163"/>
      <c r="O27895" s="146"/>
      <c r="P27895" s="146"/>
      <c r="Q27895" s="146"/>
      <c r="R27895" s="34"/>
      <c r="S27895" s="35"/>
      <c r="T27895" s="147"/>
    </row>
    <row r="27896">
      <c r="A27896" s="147"/>
      <c r="B27896" s="64"/>
      <c r="C27896" s="147" t="s">
        <v>217</v>
      </c>
      <c r="E27896" s="161"/>
      <c r="F27896" s="162"/>
      <c r="G27896" s="147"/>
      <c r="H27896" s="146"/>
      <c r="J27896" s="146"/>
      <c r="L27896" s="150"/>
      <c r="N27896" s="163"/>
      <c r="O27896" s="146"/>
      <c r="P27896" s="146"/>
      <c r="Q27896" s="146"/>
      <c r="R27896" s="34"/>
      <c r="S27896" s="35"/>
      <c r="T27896" s="147"/>
    </row>
    <row r="27897">
      <c r="A27897" s="147"/>
      <c r="B27897" s="64"/>
      <c r="C27897" s="147" t="s">
        <v>217</v>
      </c>
      <c r="E27897" s="161"/>
      <c r="F27897" s="162"/>
      <c r="G27897" s="147"/>
      <c r="H27897" s="146"/>
      <c r="J27897" s="146"/>
      <c r="L27897" s="150"/>
      <c r="N27897" s="163"/>
      <c r="O27897" s="146"/>
      <c r="P27897" s="146"/>
      <c r="Q27897" s="146"/>
      <c r="R27897" s="34"/>
      <c r="S27897" s="35"/>
      <c r="T27897" s="147"/>
    </row>
    <row r="27898">
      <c r="A27898" s="147"/>
      <c r="B27898" s="64"/>
      <c r="C27898" s="147" t="s">
        <v>217</v>
      </c>
      <c r="E27898" s="161"/>
      <c r="F27898" s="162"/>
      <c r="G27898" s="147"/>
      <c r="H27898" s="146"/>
      <c r="J27898" s="146"/>
      <c r="L27898" s="150"/>
      <c r="N27898" s="163"/>
      <c r="O27898" s="146"/>
      <c r="P27898" s="146"/>
      <c r="Q27898" s="146"/>
      <c r="R27898" s="34"/>
      <c r="S27898" s="35"/>
      <c r="T27898" s="147"/>
    </row>
    <row r="27899">
      <c r="A27899" s="147"/>
      <c r="B27899" s="64"/>
      <c r="C27899" s="147" t="s">
        <v>217</v>
      </c>
      <c r="E27899" s="161"/>
      <c r="F27899" s="162"/>
      <c r="G27899" s="147"/>
      <c r="H27899" s="146"/>
      <c r="J27899" s="146"/>
      <c r="L27899" s="150"/>
      <c r="N27899" s="163"/>
      <c r="O27899" s="146"/>
      <c r="P27899" s="146"/>
      <c r="Q27899" s="146"/>
      <c r="R27899" s="34"/>
      <c r="S27899" s="35"/>
      <c r="T27899" s="147"/>
    </row>
    <row r="27900">
      <c r="A27900" s="147"/>
      <c r="B27900" s="64"/>
      <c r="C27900" s="147" t="s">
        <v>217</v>
      </c>
      <c r="E27900" s="161"/>
      <c r="F27900" s="162"/>
      <c r="G27900" s="147"/>
      <c r="H27900" s="146"/>
      <c r="J27900" s="146"/>
      <c r="L27900" s="150"/>
      <c r="N27900" s="163"/>
      <c r="O27900" s="146"/>
      <c r="P27900" s="146"/>
      <c r="Q27900" s="146"/>
      <c r="R27900" s="34"/>
      <c r="S27900" s="35"/>
      <c r="T27900" s="147"/>
    </row>
    <row r="27901">
      <c r="A27901" s="147"/>
      <c r="B27901" s="64"/>
      <c r="C27901" s="147" t="s">
        <v>217</v>
      </c>
      <c r="E27901" s="161"/>
      <c r="F27901" s="162"/>
      <c r="G27901" s="147"/>
      <c r="H27901" s="146"/>
      <c r="J27901" s="146"/>
      <c r="L27901" s="150"/>
      <c r="N27901" s="163"/>
      <c r="O27901" s="146"/>
      <c r="P27901" s="146"/>
      <c r="Q27901" s="146"/>
      <c r="R27901" s="34"/>
      <c r="S27901" s="35"/>
      <c r="T27901" s="147"/>
    </row>
    <row r="27902">
      <c r="A27902" s="147"/>
      <c r="B27902" s="64"/>
      <c r="C27902" s="147" t="s">
        <v>217</v>
      </c>
      <c r="E27902" s="161"/>
      <c r="F27902" s="162"/>
      <c r="G27902" s="147"/>
      <c r="H27902" s="146"/>
      <c r="J27902" s="146"/>
      <c r="L27902" s="150"/>
      <c r="N27902" s="163"/>
      <c r="O27902" s="146"/>
      <c r="P27902" s="146"/>
      <c r="Q27902" s="146"/>
      <c r="R27902" s="34"/>
      <c r="S27902" s="35"/>
      <c r="T27902" s="147"/>
    </row>
    <row r="27903">
      <c r="A27903" s="147"/>
      <c r="B27903" s="64"/>
      <c r="C27903" s="147" t="s">
        <v>217</v>
      </c>
      <c r="E27903" s="161"/>
      <c r="F27903" s="162"/>
      <c r="G27903" s="147"/>
      <c r="H27903" s="146"/>
      <c r="J27903" s="146"/>
      <c r="L27903" s="150"/>
      <c r="N27903" s="163"/>
      <c r="O27903" s="146"/>
      <c r="P27903" s="146"/>
      <c r="Q27903" s="146"/>
      <c r="R27903" s="34"/>
      <c r="S27903" s="35"/>
      <c r="T27903" s="147"/>
    </row>
    <row r="27904">
      <c r="A27904" s="147"/>
      <c r="B27904" s="64"/>
      <c r="C27904" s="147" t="s">
        <v>217</v>
      </c>
      <c r="E27904" s="161"/>
      <c r="F27904" s="162"/>
      <c r="G27904" s="147"/>
      <c r="H27904" s="146"/>
      <c r="J27904" s="146"/>
      <c r="L27904" s="150"/>
      <c r="N27904" s="163"/>
      <c r="O27904" s="146"/>
      <c r="P27904" s="146"/>
      <c r="Q27904" s="146"/>
      <c r="R27904" s="34"/>
      <c r="S27904" s="35"/>
      <c r="T27904" s="147"/>
    </row>
    <row r="27905">
      <c r="A27905" s="147"/>
      <c r="B27905" s="64"/>
      <c r="C27905" s="147" t="s">
        <v>217</v>
      </c>
      <c r="E27905" s="161"/>
      <c r="F27905" s="162"/>
      <c r="G27905" s="147"/>
      <c r="H27905" s="146"/>
      <c r="J27905" s="146"/>
      <c r="L27905" s="150"/>
      <c r="N27905" s="163"/>
      <c r="O27905" s="146"/>
      <c r="P27905" s="146"/>
      <c r="Q27905" s="146"/>
      <c r="R27905" s="34"/>
      <c r="S27905" s="35"/>
      <c r="T27905" s="147"/>
    </row>
    <row r="27906">
      <c r="A27906" s="147"/>
      <c r="B27906" s="64"/>
      <c r="C27906" s="147" t="s">
        <v>217</v>
      </c>
      <c r="E27906" s="161"/>
      <c r="F27906" s="162"/>
      <c r="G27906" s="147"/>
      <c r="H27906" s="146"/>
      <c r="J27906" s="146"/>
      <c r="L27906" s="150"/>
      <c r="N27906" s="163"/>
      <c r="O27906" s="146"/>
      <c r="P27906" s="146"/>
      <c r="Q27906" s="146"/>
      <c r="R27906" s="34"/>
      <c r="S27906" s="35"/>
      <c r="T27906" s="147"/>
    </row>
    <row r="27907">
      <c r="A27907" s="147"/>
      <c r="B27907" s="64"/>
      <c r="C27907" s="147" t="s">
        <v>217</v>
      </c>
      <c r="E27907" s="161"/>
      <c r="F27907" s="162"/>
      <c r="G27907" s="147"/>
      <c r="H27907" s="146"/>
      <c r="J27907" s="146"/>
      <c r="L27907" s="150"/>
      <c r="N27907" s="163"/>
      <c r="O27907" s="146"/>
      <c r="P27907" s="146"/>
      <c r="Q27907" s="146"/>
      <c r="R27907" s="34"/>
      <c r="S27907" s="35"/>
      <c r="T27907" s="147"/>
    </row>
    <row r="27908">
      <c r="A27908" s="147"/>
      <c r="B27908" s="64"/>
      <c r="C27908" s="147" t="s">
        <v>217</v>
      </c>
      <c r="E27908" s="161"/>
      <c r="F27908" s="162"/>
      <c r="G27908" s="147"/>
      <c r="H27908" s="146"/>
      <c r="J27908" s="146"/>
      <c r="L27908" s="150"/>
      <c r="N27908" s="163"/>
      <c r="O27908" s="146"/>
      <c r="P27908" s="146"/>
      <c r="Q27908" s="146"/>
      <c r="R27908" s="34"/>
      <c r="S27908" s="35"/>
      <c r="T27908" s="147"/>
    </row>
    <row r="27909">
      <c r="A27909" s="147"/>
      <c r="B27909" s="64"/>
      <c r="C27909" s="147" t="s">
        <v>217</v>
      </c>
      <c r="E27909" s="161"/>
      <c r="F27909" s="162"/>
      <c r="G27909" s="147"/>
      <c r="H27909" s="146"/>
      <c r="J27909" s="146"/>
      <c r="L27909" s="150"/>
      <c r="N27909" s="163"/>
      <c r="O27909" s="146"/>
      <c r="P27909" s="146"/>
      <c r="Q27909" s="146"/>
      <c r="R27909" s="34"/>
      <c r="S27909" s="35"/>
      <c r="T27909" s="147"/>
    </row>
    <row r="27910">
      <c r="A27910" s="147"/>
      <c r="B27910" s="64"/>
      <c r="C27910" s="147" t="s">
        <v>217</v>
      </c>
      <c r="E27910" s="161"/>
      <c r="F27910" s="162"/>
      <c r="G27910" s="147"/>
      <c r="H27910" s="146"/>
      <c r="J27910" s="146"/>
      <c r="L27910" s="150"/>
      <c r="N27910" s="163"/>
      <c r="O27910" s="146"/>
      <c r="P27910" s="146"/>
      <c r="Q27910" s="146"/>
      <c r="R27910" s="34"/>
      <c r="S27910" s="35"/>
      <c r="T27910" s="147"/>
    </row>
    <row r="27911">
      <c r="A27911" s="147"/>
      <c r="B27911" s="64"/>
      <c r="C27911" s="147" t="s">
        <v>217</v>
      </c>
      <c r="E27911" s="161"/>
      <c r="F27911" s="162"/>
      <c r="G27911" s="147"/>
      <c r="H27911" s="146"/>
      <c r="J27911" s="146"/>
      <c r="L27911" s="150"/>
      <c r="N27911" s="163"/>
      <c r="O27911" s="146"/>
      <c r="P27911" s="146"/>
      <c r="Q27911" s="146"/>
      <c r="R27911" s="34"/>
      <c r="S27911" s="35"/>
      <c r="T27911" s="147"/>
    </row>
    <row r="27912">
      <c r="A27912" s="147"/>
      <c r="B27912" s="64"/>
      <c r="C27912" s="147" t="s">
        <v>217</v>
      </c>
      <c r="E27912" s="161"/>
      <c r="F27912" s="162"/>
      <c r="G27912" s="147"/>
      <c r="H27912" s="146"/>
      <c r="J27912" s="146"/>
      <c r="L27912" s="150"/>
      <c r="N27912" s="163"/>
      <c r="O27912" s="146"/>
      <c r="P27912" s="146"/>
      <c r="Q27912" s="146"/>
      <c r="R27912" s="34"/>
      <c r="S27912" s="35"/>
      <c r="T27912" s="147"/>
    </row>
    <row r="27913">
      <c r="A27913" s="147"/>
      <c r="B27913" s="64"/>
      <c r="C27913" s="147" t="s">
        <v>217</v>
      </c>
      <c r="E27913" s="161"/>
      <c r="F27913" s="162"/>
      <c r="G27913" s="147"/>
      <c r="H27913" s="146"/>
      <c r="J27913" s="146"/>
      <c r="L27913" s="150"/>
      <c r="N27913" s="163"/>
      <c r="O27913" s="146"/>
      <c r="P27913" s="146"/>
      <c r="Q27913" s="146"/>
      <c r="R27913" s="34"/>
      <c r="S27913" s="35"/>
      <c r="T27913" s="147"/>
    </row>
    <row r="27914">
      <c r="A27914" s="147"/>
      <c r="B27914" s="64"/>
      <c r="C27914" s="147" t="s">
        <v>217</v>
      </c>
      <c r="E27914" s="161"/>
      <c r="F27914" s="162"/>
      <c r="G27914" s="147"/>
      <c r="H27914" s="146"/>
      <c r="J27914" s="146"/>
      <c r="L27914" s="150"/>
      <c r="N27914" s="163"/>
      <c r="O27914" s="146"/>
      <c r="P27914" s="146"/>
      <c r="Q27914" s="146"/>
      <c r="R27914" s="34"/>
      <c r="S27914" s="35"/>
      <c r="T27914" s="147"/>
    </row>
    <row r="27915">
      <c r="A27915" s="147"/>
      <c r="B27915" s="64"/>
      <c r="C27915" s="147" t="s">
        <v>217</v>
      </c>
      <c r="E27915" s="161"/>
      <c r="F27915" s="162"/>
      <c r="G27915" s="147"/>
      <c r="H27915" s="146"/>
      <c r="J27915" s="146"/>
      <c r="L27915" s="150"/>
      <c r="N27915" s="163"/>
      <c r="O27915" s="146"/>
      <c r="P27915" s="146"/>
      <c r="Q27915" s="146"/>
      <c r="R27915" s="34"/>
      <c r="S27915" s="35"/>
      <c r="T27915" s="147"/>
    </row>
    <row r="27916">
      <c r="A27916" s="147"/>
      <c r="B27916" s="64"/>
      <c r="C27916" s="147" t="s">
        <v>217</v>
      </c>
      <c r="E27916" s="161"/>
      <c r="F27916" s="162"/>
      <c r="G27916" s="147"/>
      <c r="H27916" s="146"/>
      <c r="J27916" s="146"/>
      <c r="L27916" s="150"/>
      <c r="N27916" s="163"/>
      <c r="O27916" s="146"/>
      <c r="P27916" s="146"/>
      <c r="Q27916" s="146"/>
      <c r="R27916" s="34"/>
      <c r="S27916" s="35"/>
      <c r="T27916" s="147"/>
    </row>
    <row r="27917">
      <c r="A27917" s="147"/>
      <c r="B27917" s="64"/>
      <c r="C27917" s="147" t="s">
        <v>217</v>
      </c>
      <c r="E27917" s="161"/>
      <c r="F27917" s="162"/>
      <c r="G27917" s="147"/>
      <c r="H27917" s="146"/>
      <c r="J27917" s="146"/>
      <c r="L27917" s="150"/>
      <c r="N27917" s="163"/>
      <c r="O27917" s="146"/>
      <c r="P27917" s="146"/>
      <c r="Q27917" s="146"/>
      <c r="R27917" s="34"/>
      <c r="S27917" s="35"/>
      <c r="T27917" s="147"/>
    </row>
    <row r="27918">
      <c r="A27918" s="147"/>
      <c r="B27918" s="64"/>
      <c r="C27918" s="147" t="s">
        <v>217</v>
      </c>
      <c r="E27918" s="161"/>
      <c r="F27918" s="162"/>
      <c r="G27918" s="147"/>
      <c r="H27918" s="146"/>
      <c r="J27918" s="146"/>
      <c r="L27918" s="150"/>
      <c r="N27918" s="163"/>
      <c r="O27918" s="146"/>
      <c r="P27918" s="146"/>
      <c r="Q27918" s="146"/>
      <c r="R27918" s="34"/>
      <c r="S27918" s="35"/>
      <c r="T27918" s="147"/>
    </row>
    <row r="27919">
      <c r="A27919" s="147"/>
      <c r="B27919" s="64"/>
      <c r="C27919" s="147" t="s">
        <v>217</v>
      </c>
      <c r="E27919" s="161"/>
      <c r="F27919" s="162"/>
      <c r="G27919" s="147"/>
      <c r="H27919" s="146"/>
      <c r="J27919" s="146"/>
      <c r="L27919" s="150"/>
      <c r="N27919" s="163"/>
      <c r="O27919" s="146"/>
      <c r="P27919" s="146"/>
      <c r="Q27919" s="146"/>
      <c r="R27919" s="34"/>
      <c r="S27919" s="35"/>
      <c r="T27919" s="147"/>
    </row>
    <row r="27920">
      <c r="A27920" s="147"/>
      <c r="B27920" s="64"/>
      <c r="C27920" s="147" t="s">
        <v>217</v>
      </c>
      <c r="E27920" s="161"/>
      <c r="F27920" s="162"/>
      <c r="G27920" s="147"/>
      <c r="H27920" s="146"/>
      <c r="J27920" s="146"/>
      <c r="L27920" s="150"/>
      <c r="N27920" s="163"/>
      <c r="O27920" s="146"/>
      <c r="P27920" s="146"/>
      <c r="Q27920" s="146"/>
      <c r="R27920" s="34"/>
      <c r="S27920" s="35"/>
      <c r="T27920" s="147"/>
    </row>
    <row r="27921">
      <c r="A27921" s="147"/>
      <c r="B27921" s="64"/>
      <c r="C27921" s="147" t="s">
        <v>217</v>
      </c>
      <c r="E27921" s="161"/>
      <c r="F27921" s="162"/>
      <c r="G27921" s="147"/>
      <c r="H27921" s="146"/>
      <c r="J27921" s="146"/>
      <c r="L27921" s="150"/>
      <c r="N27921" s="163"/>
      <c r="O27921" s="146"/>
      <c r="P27921" s="146"/>
      <c r="Q27921" s="146"/>
      <c r="R27921" s="34"/>
      <c r="S27921" s="35"/>
      <c r="T27921" s="147"/>
    </row>
    <row r="27922">
      <c r="A27922" s="147"/>
      <c r="B27922" s="64"/>
      <c r="C27922" s="147" t="s">
        <v>217</v>
      </c>
      <c r="E27922" s="161"/>
      <c r="F27922" s="162"/>
      <c r="G27922" s="147"/>
      <c r="H27922" s="146"/>
      <c r="J27922" s="146"/>
      <c r="L27922" s="150"/>
      <c r="N27922" s="163"/>
      <c r="O27922" s="146"/>
      <c r="P27922" s="146"/>
      <c r="Q27922" s="146"/>
      <c r="R27922" s="34"/>
      <c r="S27922" s="35"/>
      <c r="T27922" s="147"/>
    </row>
    <row r="27923">
      <c r="A27923" s="147"/>
      <c r="B27923" s="64"/>
      <c r="C27923" s="147" t="s">
        <v>217</v>
      </c>
      <c r="E27923" s="161"/>
      <c r="F27923" s="162"/>
      <c r="G27923" s="147"/>
      <c r="H27923" s="146"/>
      <c r="J27923" s="146"/>
      <c r="L27923" s="150"/>
      <c r="N27923" s="163"/>
      <c r="O27923" s="146"/>
      <c r="P27923" s="146"/>
      <c r="Q27923" s="146"/>
      <c r="R27923" s="34"/>
      <c r="S27923" s="35"/>
      <c r="T27923" s="147"/>
    </row>
    <row r="27924">
      <c r="A27924" s="147"/>
      <c r="B27924" s="64"/>
      <c r="C27924" s="147" t="s">
        <v>217</v>
      </c>
      <c r="E27924" s="161"/>
      <c r="F27924" s="162"/>
      <c r="G27924" s="147"/>
      <c r="H27924" s="146"/>
      <c r="J27924" s="146"/>
      <c r="L27924" s="150"/>
      <c r="N27924" s="163"/>
      <c r="O27924" s="146"/>
      <c r="P27924" s="146"/>
      <c r="Q27924" s="146"/>
      <c r="R27924" s="34"/>
      <c r="S27924" s="35"/>
      <c r="T27924" s="147"/>
    </row>
    <row r="27925">
      <c r="A27925" s="147"/>
      <c r="B27925" s="64"/>
      <c r="C27925" s="147" t="s">
        <v>217</v>
      </c>
      <c r="E27925" s="161"/>
      <c r="F27925" s="162"/>
      <c r="G27925" s="147"/>
      <c r="H27925" s="146"/>
      <c r="J27925" s="146"/>
      <c r="L27925" s="150"/>
      <c r="N27925" s="163"/>
      <c r="O27925" s="146"/>
      <c r="P27925" s="146"/>
      <c r="Q27925" s="146"/>
      <c r="R27925" s="34"/>
      <c r="S27925" s="35"/>
      <c r="T27925" s="147"/>
    </row>
    <row r="27926">
      <c r="A27926" s="147"/>
      <c r="B27926" s="64"/>
      <c r="C27926" s="147" t="s">
        <v>217</v>
      </c>
      <c r="E27926" s="161"/>
      <c r="F27926" s="162"/>
      <c r="G27926" s="147"/>
      <c r="H27926" s="146"/>
      <c r="J27926" s="146"/>
      <c r="L27926" s="150"/>
      <c r="N27926" s="163"/>
      <c r="O27926" s="146"/>
      <c r="P27926" s="146"/>
      <c r="Q27926" s="146"/>
      <c r="R27926" s="34"/>
      <c r="S27926" s="35"/>
      <c r="T27926" s="147"/>
    </row>
    <row r="27927">
      <c r="A27927" s="147"/>
      <c r="B27927" s="64"/>
      <c r="C27927" s="147" t="s">
        <v>217</v>
      </c>
      <c r="E27927" s="161"/>
      <c r="F27927" s="162"/>
      <c r="G27927" s="147"/>
      <c r="H27927" s="146"/>
      <c r="J27927" s="146"/>
      <c r="L27927" s="150"/>
      <c r="N27927" s="163"/>
      <c r="O27927" s="146"/>
      <c r="P27927" s="146"/>
      <c r="Q27927" s="146"/>
      <c r="R27927" s="34"/>
      <c r="S27927" s="35"/>
      <c r="T27927" s="147"/>
    </row>
    <row r="27928">
      <c r="A27928" s="147"/>
      <c r="B27928" s="64"/>
      <c r="C27928" s="147" t="s">
        <v>217</v>
      </c>
      <c r="E27928" s="161"/>
      <c r="F27928" s="162"/>
      <c r="G27928" s="147"/>
      <c r="H27928" s="146"/>
      <c r="J27928" s="146"/>
      <c r="L27928" s="150"/>
      <c r="N27928" s="163"/>
      <c r="O27928" s="146"/>
      <c r="P27928" s="146"/>
      <c r="Q27928" s="146"/>
      <c r="R27928" s="34"/>
      <c r="S27928" s="35"/>
      <c r="T27928" s="147"/>
    </row>
    <row r="27929">
      <c r="A27929" s="147"/>
      <c r="B27929" s="64"/>
      <c r="C27929" s="147" t="s">
        <v>217</v>
      </c>
      <c r="E27929" s="161"/>
      <c r="F27929" s="162"/>
      <c r="G27929" s="147"/>
      <c r="H27929" s="146"/>
      <c r="J27929" s="146"/>
      <c r="L27929" s="150"/>
      <c r="N27929" s="163"/>
      <c r="O27929" s="146"/>
      <c r="P27929" s="146"/>
      <c r="Q27929" s="146"/>
      <c r="R27929" s="34"/>
      <c r="S27929" s="35"/>
      <c r="T27929" s="147"/>
    </row>
    <row r="27930">
      <c r="A27930" s="147"/>
      <c r="B27930" s="64"/>
      <c r="C27930" s="147" t="s">
        <v>217</v>
      </c>
      <c r="E27930" s="161"/>
      <c r="F27930" s="162"/>
      <c r="G27930" s="147"/>
      <c r="H27930" s="146"/>
      <c r="J27930" s="146"/>
      <c r="L27930" s="150"/>
      <c r="N27930" s="163"/>
      <c r="O27930" s="146"/>
      <c r="P27930" s="146"/>
      <c r="Q27930" s="146"/>
      <c r="R27930" s="34"/>
      <c r="S27930" s="35"/>
      <c r="T27930" s="147"/>
    </row>
    <row r="27931">
      <c r="A27931" s="147"/>
      <c r="B27931" s="64"/>
      <c r="C27931" s="147" t="s">
        <v>217</v>
      </c>
      <c r="E27931" s="161"/>
      <c r="F27931" s="162"/>
      <c r="G27931" s="147"/>
      <c r="H27931" s="146"/>
      <c r="J27931" s="146"/>
      <c r="L27931" s="150"/>
      <c r="N27931" s="163"/>
      <c r="O27931" s="146"/>
      <c r="P27931" s="146"/>
      <c r="Q27931" s="146"/>
      <c r="R27931" s="34"/>
      <c r="S27931" s="35"/>
      <c r="T27931" s="147"/>
    </row>
    <row r="27932">
      <c r="A27932" s="147"/>
      <c r="B27932" s="64"/>
      <c r="C27932" s="147" t="s">
        <v>217</v>
      </c>
      <c r="E27932" s="161"/>
      <c r="F27932" s="162"/>
      <c r="G27932" s="147"/>
      <c r="H27932" s="146"/>
      <c r="J27932" s="146"/>
      <c r="L27932" s="150"/>
      <c r="N27932" s="163"/>
      <c r="O27932" s="146"/>
      <c r="P27932" s="146"/>
      <c r="Q27932" s="146"/>
      <c r="R27932" s="34"/>
      <c r="S27932" s="35"/>
      <c r="T27932" s="147"/>
    </row>
    <row r="27933">
      <c r="A27933" s="147"/>
      <c r="B27933" s="64"/>
      <c r="C27933" s="147" t="s">
        <v>217</v>
      </c>
      <c r="E27933" s="161"/>
      <c r="F27933" s="162"/>
      <c r="G27933" s="147"/>
      <c r="H27933" s="146"/>
      <c r="J27933" s="146"/>
      <c r="L27933" s="150"/>
      <c r="N27933" s="163"/>
      <c r="O27933" s="146"/>
      <c r="P27933" s="146"/>
      <c r="Q27933" s="146"/>
      <c r="R27933" s="34"/>
      <c r="S27933" s="35"/>
      <c r="T27933" s="147"/>
    </row>
    <row r="27934">
      <c r="A27934" s="147"/>
      <c r="B27934" s="64"/>
      <c r="C27934" s="147" t="s">
        <v>217</v>
      </c>
      <c r="E27934" s="161"/>
      <c r="F27934" s="162"/>
      <c r="G27934" s="147"/>
      <c r="H27934" s="146"/>
      <c r="J27934" s="146"/>
      <c r="L27934" s="150"/>
      <c r="N27934" s="163"/>
      <c r="O27934" s="146"/>
      <c r="P27934" s="146"/>
      <c r="Q27934" s="146"/>
      <c r="R27934" s="34"/>
      <c r="S27934" s="35"/>
      <c r="T27934" s="147"/>
    </row>
    <row r="27935">
      <c r="A27935" s="147"/>
      <c r="B27935" s="64"/>
      <c r="C27935" s="147" t="s">
        <v>217</v>
      </c>
      <c r="E27935" s="161"/>
      <c r="F27935" s="162"/>
      <c r="G27935" s="147"/>
      <c r="H27935" s="146"/>
      <c r="J27935" s="146"/>
      <c r="L27935" s="150"/>
      <c r="N27935" s="163"/>
      <c r="O27935" s="146"/>
      <c r="P27935" s="146"/>
      <c r="Q27935" s="146"/>
      <c r="R27935" s="34"/>
      <c r="S27935" s="35"/>
      <c r="T27935" s="147"/>
    </row>
    <row r="27936">
      <c r="A27936" s="147"/>
      <c r="B27936" s="64"/>
      <c r="C27936" s="147" t="s">
        <v>217</v>
      </c>
      <c r="E27936" s="161"/>
      <c r="F27936" s="162"/>
      <c r="G27936" s="147"/>
      <c r="H27936" s="146"/>
      <c r="J27936" s="146"/>
      <c r="L27936" s="150"/>
      <c r="N27936" s="163"/>
      <c r="O27936" s="146"/>
      <c r="P27936" s="146"/>
      <c r="Q27936" s="146"/>
      <c r="R27936" s="34"/>
      <c r="S27936" s="35"/>
      <c r="T27936" s="147"/>
    </row>
    <row r="27937">
      <c r="A27937" s="147"/>
      <c r="B27937" s="64"/>
      <c r="C27937" s="147" t="s">
        <v>217</v>
      </c>
      <c r="E27937" s="161"/>
      <c r="F27937" s="162"/>
      <c r="G27937" s="147"/>
      <c r="H27937" s="146"/>
      <c r="J27937" s="146"/>
      <c r="L27937" s="150"/>
      <c r="N27937" s="163"/>
      <c r="O27937" s="146"/>
      <c r="P27937" s="146"/>
      <c r="Q27937" s="146"/>
      <c r="R27937" s="34"/>
      <c r="S27937" s="35"/>
      <c r="T27937" s="147"/>
    </row>
    <row r="27938">
      <c r="A27938" s="147"/>
      <c r="B27938" s="64"/>
      <c r="C27938" s="147" t="s">
        <v>217</v>
      </c>
      <c r="E27938" s="161"/>
      <c r="F27938" s="162"/>
      <c r="G27938" s="147"/>
      <c r="H27938" s="146"/>
      <c r="J27938" s="146"/>
      <c r="L27938" s="150"/>
      <c r="N27938" s="163"/>
      <c r="O27938" s="146"/>
      <c r="P27938" s="146"/>
      <c r="Q27938" s="146"/>
      <c r="R27938" s="34"/>
      <c r="S27938" s="35"/>
      <c r="T27938" s="147"/>
    </row>
    <row r="27939">
      <c r="A27939" s="147"/>
      <c r="B27939" s="64"/>
      <c r="C27939" s="147" t="s">
        <v>217</v>
      </c>
      <c r="E27939" s="161"/>
      <c r="F27939" s="162"/>
      <c r="G27939" s="147"/>
      <c r="H27939" s="146"/>
      <c r="J27939" s="146"/>
      <c r="L27939" s="150"/>
      <c r="N27939" s="163"/>
      <c r="O27939" s="146"/>
      <c r="P27939" s="146"/>
      <c r="Q27939" s="146"/>
      <c r="R27939" s="34"/>
      <c r="S27939" s="35"/>
      <c r="T27939" s="147"/>
    </row>
    <row r="27940">
      <c r="A27940" s="147"/>
      <c r="B27940" s="64"/>
      <c r="C27940" s="147" t="s">
        <v>217</v>
      </c>
      <c r="E27940" s="161"/>
      <c r="F27940" s="162"/>
      <c r="G27940" s="147"/>
      <c r="H27940" s="146"/>
      <c r="J27940" s="146"/>
      <c r="L27940" s="150"/>
      <c r="N27940" s="163"/>
      <c r="O27940" s="146"/>
      <c r="P27940" s="146"/>
      <c r="Q27940" s="146"/>
      <c r="R27940" s="34"/>
      <c r="S27940" s="35"/>
      <c r="T27940" s="147"/>
    </row>
    <row r="27941">
      <c r="A27941" s="147"/>
      <c r="B27941" s="64"/>
      <c r="C27941" s="147" t="s">
        <v>217</v>
      </c>
      <c r="E27941" s="161"/>
      <c r="F27941" s="162"/>
      <c r="G27941" s="147"/>
      <c r="H27941" s="146"/>
      <c r="J27941" s="146"/>
      <c r="L27941" s="150"/>
      <c r="N27941" s="163"/>
      <c r="O27941" s="146"/>
      <c r="P27941" s="146"/>
      <c r="Q27941" s="146"/>
      <c r="R27941" s="34"/>
      <c r="S27941" s="35"/>
      <c r="T27941" s="147"/>
    </row>
    <row r="27942">
      <c r="A27942" s="147"/>
      <c r="B27942" s="64"/>
      <c r="C27942" s="147" t="s">
        <v>217</v>
      </c>
      <c r="E27942" s="161"/>
      <c r="F27942" s="162"/>
      <c r="G27942" s="147"/>
      <c r="H27942" s="146"/>
      <c r="J27942" s="146"/>
      <c r="L27942" s="150"/>
      <c r="N27942" s="163"/>
      <c r="O27942" s="146"/>
      <c r="P27942" s="146"/>
      <c r="Q27942" s="146"/>
      <c r="R27942" s="34"/>
      <c r="S27942" s="35"/>
      <c r="T27942" s="147"/>
    </row>
    <row r="27943">
      <c r="A27943" s="147"/>
      <c r="B27943" s="64"/>
      <c r="C27943" s="147" t="s">
        <v>217</v>
      </c>
      <c r="E27943" s="161"/>
      <c r="F27943" s="162"/>
      <c r="G27943" s="147"/>
      <c r="H27943" s="146"/>
      <c r="J27943" s="146"/>
      <c r="L27943" s="150"/>
      <c r="N27943" s="163"/>
      <c r="O27943" s="146"/>
      <c r="P27943" s="146"/>
      <c r="Q27943" s="146"/>
      <c r="R27943" s="34"/>
      <c r="S27943" s="35"/>
      <c r="T27943" s="147"/>
    </row>
    <row r="27944">
      <c r="A27944" s="147"/>
      <c r="B27944" s="64"/>
      <c r="C27944" s="147" t="s">
        <v>217</v>
      </c>
      <c r="E27944" s="161"/>
      <c r="F27944" s="162"/>
      <c r="G27944" s="147"/>
      <c r="H27944" s="146"/>
      <c r="J27944" s="146"/>
      <c r="L27944" s="150"/>
      <c r="N27944" s="163"/>
      <c r="O27944" s="146"/>
      <c r="P27944" s="146"/>
      <c r="Q27944" s="146"/>
      <c r="R27944" s="34"/>
      <c r="S27944" s="35"/>
      <c r="T27944" s="147"/>
    </row>
    <row r="27945">
      <c r="A27945" s="147"/>
      <c r="B27945" s="64"/>
      <c r="C27945" s="147" t="s">
        <v>217</v>
      </c>
      <c r="E27945" s="161"/>
      <c r="F27945" s="162"/>
      <c r="G27945" s="147"/>
      <c r="H27945" s="146"/>
      <c r="J27945" s="146"/>
      <c r="L27945" s="150"/>
      <c r="N27945" s="163"/>
      <c r="O27945" s="146"/>
      <c r="P27945" s="146"/>
      <c r="Q27945" s="146"/>
      <c r="R27945" s="34"/>
      <c r="S27945" s="35"/>
      <c r="T27945" s="147"/>
    </row>
    <row r="27946">
      <c r="A27946" s="147"/>
      <c r="B27946" s="64"/>
      <c r="C27946" s="147" t="s">
        <v>217</v>
      </c>
      <c r="E27946" s="161"/>
      <c r="F27946" s="162"/>
      <c r="G27946" s="147"/>
      <c r="H27946" s="146"/>
      <c r="J27946" s="146"/>
      <c r="L27946" s="150"/>
      <c r="N27946" s="163"/>
      <c r="O27946" s="146"/>
      <c r="P27946" s="146"/>
      <c r="Q27946" s="146"/>
      <c r="R27946" s="34"/>
      <c r="S27946" s="35"/>
      <c r="T27946" s="147"/>
    </row>
    <row r="27947">
      <c r="A27947" s="147"/>
      <c r="B27947" s="64"/>
      <c r="C27947" s="147" t="s">
        <v>217</v>
      </c>
      <c r="E27947" s="161"/>
      <c r="F27947" s="162"/>
      <c r="G27947" s="147"/>
      <c r="H27947" s="146"/>
      <c r="J27947" s="146"/>
      <c r="L27947" s="150"/>
      <c r="N27947" s="163"/>
      <c r="O27947" s="146"/>
      <c r="P27947" s="146"/>
      <c r="Q27947" s="146"/>
      <c r="R27947" s="34"/>
      <c r="S27947" s="35"/>
      <c r="T27947" s="147"/>
    </row>
    <row r="27948">
      <c r="A27948" s="147"/>
      <c r="B27948" s="64"/>
      <c r="C27948" s="147" t="s">
        <v>217</v>
      </c>
      <c r="E27948" s="161"/>
      <c r="F27948" s="162"/>
      <c r="G27948" s="147"/>
      <c r="H27948" s="146"/>
      <c r="J27948" s="146"/>
      <c r="L27948" s="150"/>
      <c r="N27948" s="163"/>
      <c r="O27948" s="146"/>
      <c r="P27948" s="146"/>
      <c r="Q27948" s="146"/>
      <c r="R27948" s="34"/>
      <c r="S27948" s="35"/>
      <c r="T27948" s="147"/>
    </row>
    <row r="27949">
      <c r="A27949" s="147"/>
      <c r="B27949" s="64"/>
      <c r="C27949" s="147" t="s">
        <v>217</v>
      </c>
      <c r="E27949" s="161"/>
      <c r="F27949" s="162"/>
      <c r="G27949" s="147"/>
      <c r="H27949" s="146"/>
      <c r="J27949" s="146"/>
      <c r="L27949" s="150"/>
      <c r="N27949" s="163"/>
      <c r="O27949" s="146"/>
      <c r="P27949" s="146"/>
      <c r="Q27949" s="146"/>
      <c r="R27949" s="34"/>
      <c r="S27949" s="35"/>
      <c r="T27949" s="147"/>
    </row>
    <row r="27950">
      <c r="A27950" s="147"/>
      <c r="B27950" s="64"/>
      <c r="C27950" s="147" t="s">
        <v>217</v>
      </c>
      <c r="E27950" s="161"/>
      <c r="F27950" s="162"/>
      <c r="G27950" s="147"/>
      <c r="H27950" s="146"/>
      <c r="J27950" s="146"/>
      <c r="L27950" s="150"/>
      <c r="N27950" s="163"/>
      <c r="O27950" s="146"/>
      <c r="P27950" s="146"/>
      <c r="Q27950" s="146"/>
      <c r="R27950" s="34"/>
      <c r="S27950" s="35"/>
      <c r="T27950" s="147"/>
    </row>
    <row r="27951">
      <c r="A27951" s="147"/>
      <c r="B27951" s="64"/>
      <c r="C27951" s="147" t="s">
        <v>217</v>
      </c>
      <c r="E27951" s="161"/>
      <c r="F27951" s="162"/>
      <c r="G27951" s="147"/>
      <c r="H27951" s="146"/>
      <c r="J27951" s="146"/>
      <c r="L27951" s="150"/>
      <c r="N27951" s="163"/>
      <c r="O27951" s="146"/>
      <c r="P27951" s="146"/>
      <c r="Q27951" s="146"/>
      <c r="R27951" s="34"/>
      <c r="S27951" s="35"/>
      <c r="T27951" s="147"/>
    </row>
    <row r="27952">
      <c r="A27952" s="147"/>
      <c r="B27952" s="64"/>
      <c r="C27952" s="147" t="s">
        <v>217</v>
      </c>
      <c r="E27952" s="161"/>
      <c r="F27952" s="162"/>
      <c r="G27952" s="147"/>
      <c r="H27952" s="146"/>
      <c r="J27952" s="146"/>
      <c r="L27952" s="150"/>
      <c r="N27952" s="163"/>
      <c r="O27952" s="146"/>
      <c r="P27952" s="146"/>
      <c r="Q27952" s="146"/>
      <c r="R27952" s="34"/>
      <c r="S27952" s="35"/>
      <c r="T27952" s="147"/>
    </row>
    <row r="27953">
      <c r="A27953" s="147"/>
      <c r="B27953" s="64"/>
      <c r="C27953" s="147" t="s">
        <v>217</v>
      </c>
      <c r="E27953" s="161"/>
      <c r="F27953" s="162"/>
      <c r="G27953" s="147"/>
      <c r="H27953" s="146"/>
      <c r="J27953" s="146"/>
      <c r="L27953" s="150"/>
      <c r="N27953" s="163"/>
      <c r="O27953" s="146"/>
      <c r="P27953" s="146"/>
      <c r="Q27953" s="146"/>
      <c r="R27953" s="34"/>
      <c r="S27953" s="35"/>
      <c r="T27953" s="147"/>
    </row>
    <row r="27954">
      <c r="A27954" s="147"/>
      <c r="B27954" s="64"/>
      <c r="C27954" s="147" t="s">
        <v>217</v>
      </c>
      <c r="E27954" s="161"/>
      <c r="F27954" s="162"/>
      <c r="G27954" s="147"/>
      <c r="H27954" s="146"/>
      <c r="J27954" s="146"/>
      <c r="L27954" s="150"/>
      <c r="N27954" s="163"/>
      <c r="O27954" s="146"/>
      <c r="P27954" s="146"/>
      <c r="Q27954" s="146"/>
      <c r="R27954" s="34"/>
      <c r="S27954" s="35"/>
      <c r="T27954" s="147"/>
    </row>
    <row r="27955">
      <c r="A27955" s="147"/>
      <c r="B27955" s="64"/>
      <c r="C27955" s="147" t="s">
        <v>217</v>
      </c>
      <c r="E27955" s="161"/>
      <c r="F27955" s="162"/>
      <c r="G27955" s="147"/>
      <c r="H27955" s="146"/>
      <c r="J27955" s="146"/>
      <c r="L27955" s="150"/>
      <c r="N27955" s="163"/>
      <c r="O27955" s="146"/>
      <c r="P27955" s="146"/>
      <c r="Q27955" s="146"/>
      <c r="R27955" s="34"/>
      <c r="S27955" s="35"/>
      <c r="T27955" s="147"/>
    </row>
    <row r="27956">
      <c r="A27956" s="147"/>
      <c r="B27956" s="64"/>
      <c r="C27956" s="147" t="s">
        <v>217</v>
      </c>
      <c r="E27956" s="161"/>
      <c r="F27956" s="162"/>
      <c r="G27956" s="147"/>
      <c r="H27956" s="146"/>
      <c r="J27956" s="146"/>
      <c r="L27956" s="150"/>
      <c r="N27956" s="163"/>
      <c r="O27956" s="146"/>
      <c r="P27956" s="146"/>
      <c r="Q27956" s="146"/>
      <c r="R27956" s="34"/>
      <c r="S27956" s="35"/>
      <c r="T27956" s="147"/>
    </row>
    <row r="27957">
      <c r="A27957" s="147"/>
      <c r="B27957" s="64"/>
      <c r="C27957" s="147" t="s">
        <v>217</v>
      </c>
      <c r="E27957" s="161"/>
      <c r="F27957" s="162"/>
      <c r="G27957" s="147"/>
      <c r="H27957" s="146"/>
      <c r="J27957" s="146"/>
      <c r="L27957" s="150"/>
      <c r="N27957" s="163"/>
      <c r="O27957" s="146"/>
      <c r="P27957" s="146"/>
      <c r="Q27957" s="146"/>
      <c r="R27957" s="34"/>
      <c r="S27957" s="35"/>
      <c r="T27957" s="147"/>
    </row>
    <row r="27958">
      <c r="A27958" s="147"/>
      <c r="B27958" s="64"/>
      <c r="C27958" s="147" t="s">
        <v>217</v>
      </c>
      <c r="E27958" s="161"/>
      <c r="F27958" s="162"/>
      <c r="G27958" s="147"/>
      <c r="H27958" s="146"/>
      <c r="J27958" s="146"/>
      <c r="L27958" s="150"/>
      <c r="N27958" s="163"/>
      <c r="O27958" s="146"/>
      <c r="P27958" s="146"/>
      <c r="Q27958" s="146"/>
      <c r="R27958" s="34"/>
      <c r="S27958" s="35"/>
      <c r="T27958" s="147"/>
    </row>
    <row r="27959">
      <c r="A27959" s="147"/>
      <c r="B27959" s="64"/>
      <c r="C27959" s="147" t="s">
        <v>217</v>
      </c>
      <c r="E27959" s="161"/>
      <c r="F27959" s="162"/>
      <c r="G27959" s="147"/>
      <c r="H27959" s="146"/>
      <c r="J27959" s="146"/>
      <c r="L27959" s="150"/>
      <c r="N27959" s="163"/>
      <c r="O27959" s="146"/>
      <c r="P27959" s="146"/>
      <c r="Q27959" s="146"/>
      <c r="R27959" s="34"/>
      <c r="S27959" s="35"/>
      <c r="T27959" s="147"/>
    </row>
    <row r="27960">
      <c r="A27960" s="147"/>
      <c r="B27960" s="64"/>
      <c r="C27960" s="147" t="s">
        <v>217</v>
      </c>
      <c r="E27960" s="161"/>
      <c r="F27960" s="162"/>
      <c r="G27960" s="147"/>
      <c r="H27960" s="146"/>
      <c r="J27960" s="146"/>
      <c r="L27960" s="150"/>
      <c r="N27960" s="163"/>
      <c r="O27960" s="146"/>
      <c r="P27960" s="146"/>
      <c r="Q27960" s="146"/>
      <c r="R27960" s="34"/>
      <c r="S27960" s="35"/>
      <c r="T27960" s="147"/>
    </row>
    <row r="27961">
      <c r="A27961" s="147"/>
      <c r="B27961" s="64"/>
      <c r="C27961" s="147" t="s">
        <v>217</v>
      </c>
      <c r="E27961" s="161"/>
      <c r="F27961" s="162"/>
      <c r="G27961" s="147"/>
      <c r="H27961" s="146"/>
      <c r="J27961" s="146"/>
      <c r="L27961" s="150"/>
      <c r="N27961" s="163"/>
      <c r="O27961" s="146"/>
      <c r="P27961" s="146"/>
      <c r="Q27961" s="146"/>
      <c r="R27961" s="34"/>
      <c r="S27961" s="35"/>
      <c r="T27961" s="147"/>
    </row>
    <row r="27962">
      <c r="A27962" s="147"/>
      <c r="B27962" s="64"/>
      <c r="C27962" s="147" t="s">
        <v>217</v>
      </c>
      <c r="E27962" s="161"/>
      <c r="F27962" s="162"/>
      <c r="G27962" s="147"/>
      <c r="H27962" s="146"/>
      <c r="J27962" s="146"/>
      <c r="L27962" s="150"/>
      <c r="N27962" s="163"/>
      <c r="O27962" s="146"/>
      <c r="P27962" s="146"/>
      <c r="Q27962" s="146"/>
      <c r="R27962" s="34"/>
      <c r="S27962" s="35"/>
      <c r="T27962" s="147"/>
    </row>
    <row r="27963">
      <c r="A27963" s="147"/>
      <c r="B27963" s="64"/>
      <c r="C27963" s="147" t="s">
        <v>217</v>
      </c>
      <c r="E27963" s="161"/>
      <c r="F27963" s="162"/>
      <c r="G27963" s="147"/>
      <c r="H27963" s="146"/>
      <c r="J27963" s="146"/>
      <c r="L27963" s="150"/>
      <c r="N27963" s="163"/>
      <c r="O27963" s="146"/>
      <c r="P27963" s="146"/>
      <c r="Q27963" s="146"/>
      <c r="R27963" s="34"/>
      <c r="S27963" s="35"/>
      <c r="T27963" s="147"/>
    </row>
    <row r="27964">
      <c r="A27964" s="147"/>
      <c r="B27964" s="64"/>
      <c r="C27964" s="147" t="s">
        <v>217</v>
      </c>
      <c r="E27964" s="161"/>
      <c r="F27964" s="162"/>
      <c r="G27964" s="147"/>
      <c r="H27964" s="146"/>
      <c r="J27964" s="146"/>
      <c r="L27964" s="150"/>
      <c r="N27964" s="163"/>
      <c r="O27964" s="146"/>
      <c r="P27964" s="146"/>
      <c r="Q27964" s="146"/>
      <c r="R27964" s="34"/>
      <c r="S27964" s="35"/>
      <c r="T27964" s="147"/>
    </row>
    <row r="27965">
      <c r="A27965" s="147"/>
      <c r="B27965" s="64"/>
      <c r="C27965" s="147" t="s">
        <v>217</v>
      </c>
      <c r="E27965" s="161"/>
      <c r="F27965" s="162"/>
      <c r="G27965" s="147"/>
      <c r="H27965" s="146"/>
      <c r="J27965" s="146"/>
      <c r="L27965" s="150"/>
      <c r="N27965" s="163"/>
      <c r="O27965" s="146"/>
      <c r="P27965" s="146"/>
      <c r="Q27965" s="146"/>
      <c r="R27965" s="34"/>
      <c r="S27965" s="35"/>
      <c r="T27965" s="147"/>
    </row>
    <row r="27966">
      <c r="A27966" s="147"/>
      <c r="B27966" s="64"/>
      <c r="C27966" s="147" t="s">
        <v>217</v>
      </c>
      <c r="E27966" s="161"/>
      <c r="F27966" s="162"/>
      <c r="G27966" s="147"/>
      <c r="H27966" s="146"/>
      <c r="J27966" s="146"/>
      <c r="L27966" s="150"/>
      <c r="N27966" s="163"/>
      <c r="O27966" s="146"/>
      <c r="P27966" s="146"/>
      <c r="Q27966" s="146"/>
      <c r="R27966" s="34"/>
      <c r="S27966" s="35"/>
      <c r="T27966" s="147"/>
    </row>
    <row r="27967">
      <c r="A27967" s="147"/>
      <c r="B27967" s="64"/>
      <c r="C27967" s="147" t="s">
        <v>217</v>
      </c>
      <c r="E27967" s="161"/>
      <c r="F27967" s="162"/>
      <c r="G27967" s="147"/>
      <c r="H27967" s="146"/>
      <c r="J27967" s="146"/>
      <c r="L27967" s="150"/>
      <c r="N27967" s="163"/>
      <c r="O27967" s="146"/>
      <c r="P27967" s="146"/>
      <c r="Q27967" s="146"/>
      <c r="R27967" s="34"/>
      <c r="S27967" s="35"/>
      <c r="T27967" s="147"/>
    </row>
    <row r="27968">
      <c r="A27968" s="147"/>
      <c r="B27968" s="64"/>
      <c r="C27968" s="147" t="s">
        <v>217</v>
      </c>
      <c r="E27968" s="161"/>
      <c r="F27968" s="162"/>
      <c r="G27968" s="147"/>
      <c r="H27968" s="146"/>
      <c r="J27968" s="146"/>
      <c r="L27968" s="150"/>
      <c r="N27968" s="163"/>
      <c r="O27968" s="146"/>
      <c r="P27968" s="146"/>
      <c r="Q27968" s="146"/>
      <c r="R27968" s="34"/>
      <c r="S27968" s="35"/>
      <c r="T27968" s="147"/>
    </row>
    <row r="27969">
      <c r="A27969" s="147"/>
      <c r="B27969" s="64"/>
      <c r="C27969" s="147" t="s">
        <v>217</v>
      </c>
      <c r="E27969" s="161"/>
      <c r="F27969" s="162"/>
      <c r="G27969" s="147"/>
      <c r="H27969" s="146"/>
      <c r="J27969" s="146"/>
      <c r="L27969" s="150"/>
      <c r="N27969" s="163"/>
      <c r="O27969" s="146"/>
      <c r="P27969" s="146"/>
      <c r="Q27969" s="146"/>
      <c r="R27969" s="34"/>
      <c r="S27969" s="35"/>
      <c r="T27969" s="147"/>
    </row>
    <row r="27970">
      <c r="A27970" s="147"/>
      <c r="B27970" s="64"/>
      <c r="C27970" s="147" t="s">
        <v>217</v>
      </c>
      <c r="E27970" s="161"/>
      <c r="F27970" s="162"/>
      <c r="G27970" s="147"/>
      <c r="H27970" s="146"/>
      <c r="J27970" s="146"/>
      <c r="L27970" s="150"/>
      <c r="N27970" s="163"/>
      <c r="O27970" s="146"/>
      <c r="P27970" s="146"/>
      <c r="Q27970" s="146"/>
      <c r="R27970" s="34"/>
      <c r="S27970" s="35"/>
      <c r="T27970" s="147"/>
    </row>
    <row r="27971">
      <c r="A27971" s="147"/>
      <c r="B27971" s="64"/>
      <c r="C27971" s="147" t="s">
        <v>217</v>
      </c>
      <c r="E27971" s="161"/>
      <c r="F27971" s="162"/>
      <c r="G27971" s="147"/>
      <c r="H27971" s="146"/>
      <c r="J27971" s="146"/>
      <c r="L27971" s="150"/>
      <c r="N27971" s="163"/>
      <c r="O27971" s="146"/>
      <c r="P27971" s="146"/>
      <c r="Q27971" s="146"/>
      <c r="R27971" s="34"/>
      <c r="S27971" s="35"/>
      <c r="T27971" s="147"/>
    </row>
    <row r="27972">
      <c r="A27972" s="147"/>
      <c r="B27972" s="64"/>
      <c r="C27972" s="147" t="s">
        <v>217</v>
      </c>
      <c r="E27972" s="161"/>
      <c r="F27972" s="162"/>
      <c r="G27972" s="147"/>
      <c r="H27972" s="146"/>
      <c r="J27972" s="146"/>
      <c r="L27972" s="150"/>
      <c r="N27972" s="163"/>
      <c r="O27972" s="146"/>
      <c r="P27972" s="146"/>
      <c r="Q27972" s="146"/>
      <c r="R27972" s="34"/>
      <c r="S27972" s="35"/>
      <c r="T27972" s="147"/>
    </row>
    <row r="27973">
      <c r="A27973" s="147"/>
      <c r="B27973" s="64"/>
      <c r="C27973" s="147" t="s">
        <v>217</v>
      </c>
      <c r="E27973" s="161"/>
      <c r="F27973" s="162"/>
      <c r="G27973" s="147"/>
      <c r="H27973" s="146"/>
      <c r="J27973" s="146"/>
      <c r="L27973" s="150"/>
      <c r="N27973" s="163"/>
      <c r="O27973" s="146"/>
      <c r="P27973" s="146"/>
      <c r="Q27973" s="146"/>
      <c r="R27973" s="34"/>
      <c r="S27973" s="35"/>
      <c r="T27973" s="147"/>
    </row>
    <row r="27974">
      <c r="A27974" s="147"/>
      <c r="B27974" s="64"/>
      <c r="C27974" s="147" t="s">
        <v>217</v>
      </c>
      <c r="E27974" s="161"/>
      <c r="F27974" s="162"/>
      <c r="G27974" s="147"/>
      <c r="H27974" s="146"/>
      <c r="J27974" s="146"/>
      <c r="L27974" s="150"/>
      <c r="N27974" s="163"/>
      <c r="O27974" s="146"/>
      <c r="P27974" s="146"/>
      <c r="Q27974" s="146"/>
      <c r="R27974" s="34"/>
      <c r="S27974" s="35"/>
      <c r="T27974" s="147"/>
    </row>
    <row r="27975">
      <c r="A27975" s="147"/>
      <c r="B27975" s="64"/>
      <c r="C27975" s="147" t="s">
        <v>217</v>
      </c>
      <c r="E27975" s="161"/>
      <c r="F27975" s="162"/>
      <c r="G27975" s="147"/>
      <c r="H27975" s="146"/>
      <c r="J27975" s="146"/>
      <c r="L27975" s="150"/>
      <c r="N27975" s="163"/>
      <c r="O27975" s="146"/>
      <c r="P27975" s="146"/>
      <c r="Q27975" s="146"/>
      <c r="R27975" s="34"/>
      <c r="S27975" s="35"/>
      <c r="T27975" s="147"/>
    </row>
    <row r="27976">
      <c r="A27976" s="147"/>
      <c r="B27976" s="64"/>
      <c r="C27976" s="147" t="s">
        <v>217</v>
      </c>
      <c r="E27976" s="161"/>
      <c r="F27976" s="162"/>
      <c r="G27976" s="147"/>
      <c r="H27976" s="146"/>
      <c r="J27976" s="146"/>
      <c r="L27976" s="150"/>
      <c r="N27976" s="163"/>
      <c r="O27976" s="146"/>
      <c r="P27976" s="146"/>
      <c r="Q27976" s="146"/>
      <c r="R27976" s="34"/>
      <c r="S27976" s="35"/>
      <c r="T27976" s="147"/>
    </row>
    <row r="27977">
      <c r="A27977" s="147"/>
      <c r="B27977" s="64"/>
      <c r="C27977" s="147" t="s">
        <v>217</v>
      </c>
      <c r="E27977" s="161"/>
      <c r="F27977" s="162"/>
      <c r="G27977" s="147"/>
      <c r="H27977" s="146"/>
      <c r="J27977" s="146"/>
      <c r="L27977" s="150"/>
      <c r="N27977" s="163"/>
      <c r="O27977" s="146"/>
      <c r="P27977" s="146"/>
      <c r="Q27977" s="146"/>
      <c r="R27977" s="34"/>
      <c r="S27977" s="35"/>
      <c r="T27977" s="147"/>
    </row>
    <row r="27978">
      <c r="A27978" s="147"/>
      <c r="B27978" s="64"/>
      <c r="C27978" s="147" t="s">
        <v>217</v>
      </c>
      <c r="E27978" s="161"/>
      <c r="F27978" s="162"/>
      <c r="G27978" s="147"/>
      <c r="H27978" s="146"/>
      <c r="J27978" s="146"/>
      <c r="L27978" s="150"/>
      <c r="N27978" s="163"/>
      <c r="O27978" s="146"/>
      <c r="P27978" s="146"/>
      <c r="Q27978" s="146"/>
      <c r="R27978" s="34"/>
      <c r="S27978" s="35"/>
      <c r="T27978" s="147"/>
    </row>
    <row r="27979">
      <c r="A27979" s="147"/>
      <c r="B27979" s="64"/>
      <c r="C27979" s="147" t="s">
        <v>217</v>
      </c>
      <c r="E27979" s="161"/>
      <c r="F27979" s="162"/>
      <c r="G27979" s="147"/>
      <c r="H27979" s="146"/>
      <c r="J27979" s="146"/>
      <c r="L27979" s="150"/>
      <c r="N27979" s="163"/>
      <c r="O27979" s="146"/>
      <c r="P27979" s="146"/>
      <c r="Q27979" s="146"/>
      <c r="R27979" s="34"/>
      <c r="S27979" s="35"/>
      <c r="T27979" s="147"/>
    </row>
    <row r="27980">
      <c r="A27980" s="147"/>
      <c r="B27980" s="64"/>
      <c r="C27980" s="147" t="s">
        <v>217</v>
      </c>
      <c r="E27980" s="161"/>
      <c r="F27980" s="162"/>
      <c r="G27980" s="147"/>
      <c r="H27980" s="146"/>
      <c r="J27980" s="146"/>
      <c r="L27980" s="150"/>
      <c r="N27980" s="163"/>
      <c r="O27980" s="146"/>
      <c r="P27980" s="146"/>
      <c r="Q27980" s="146"/>
      <c r="R27980" s="34"/>
      <c r="S27980" s="35"/>
      <c r="T27980" s="147"/>
    </row>
    <row r="27981">
      <c r="A27981" s="147"/>
      <c r="B27981" s="64"/>
      <c r="C27981" s="147" t="s">
        <v>217</v>
      </c>
      <c r="E27981" s="161"/>
      <c r="F27981" s="162"/>
      <c r="G27981" s="147"/>
      <c r="H27981" s="146"/>
      <c r="J27981" s="146"/>
      <c r="L27981" s="150"/>
      <c r="N27981" s="163"/>
      <c r="O27981" s="146"/>
      <c r="P27981" s="146"/>
      <c r="Q27981" s="146"/>
      <c r="R27981" s="34"/>
      <c r="S27981" s="35"/>
      <c r="T27981" s="147"/>
    </row>
    <row r="27982">
      <c r="A27982" s="147"/>
      <c r="B27982" s="64"/>
      <c r="C27982" s="147" t="s">
        <v>217</v>
      </c>
      <c r="E27982" s="161"/>
      <c r="F27982" s="162"/>
      <c r="G27982" s="147"/>
      <c r="H27982" s="146"/>
      <c r="J27982" s="146"/>
      <c r="L27982" s="150"/>
      <c r="N27982" s="163"/>
      <c r="O27982" s="146"/>
      <c r="P27982" s="146"/>
      <c r="Q27982" s="146"/>
      <c r="R27982" s="34"/>
      <c r="S27982" s="35"/>
      <c r="T27982" s="147"/>
    </row>
    <row r="27983">
      <c r="A27983" s="147"/>
      <c r="B27983" s="64"/>
      <c r="C27983" s="147" t="s">
        <v>217</v>
      </c>
      <c r="E27983" s="161"/>
      <c r="F27983" s="162"/>
      <c r="G27983" s="147"/>
      <c r="H27983" s="146"/>
      <c r="J27983" s="146"/>
      <c r="L27983" s="150"/>
      <c r="N27983" s="163"/>
      <c r="O27983" s="146"/>
      <c r="P27983" s="146"/>
      <c r="Q27983" s="146"/>
      <c r="R27983" s="34"/>
      <c r="S27983" s="35"/>
      <c r="T27983" s="147"/>
    </row>
    <row r="27984">
      <c r="A27984" s="147"/>
      <c r="B27984" s="64"/>
      <c r="C27984" s="147" t="s">
        <v>217</v>
      </c>
      <c r="E27984" s="161"/>
      <c r="F27984" s="162"/>
      <c r="G27984" s="147"/>
      <c r="H27984" s="146"/>
      <c r="J27984" s="146"/>
      <c r="L27984" s="150"/>
      <c r="N27984" s="163"/>
      <c r="O27984" s="146"/>
      <c r="P27984" s="146"/>
      <c r="Q27984" s="146"/>
      <c r="R27984" s="34"/>
      <c r="S27984" s="35"/>
      <c r="T27984" s="147"/>
    </row>
    <row r="27985">
      <c r="A27985" s="147"/>
      <c r="B27985" s="64"/>
      <c r="C27985" s="147" t="s">
        <v>217</v>
      </c>
      <c r="E27985" s="161"/>
      <c r="F27985" s="162"/>
      <c r="G27985" s="147"/>
      <c r="H27985" s="146"/>
      <c r="J27985" s="146"/>
      <c r="L27985" s="150"/>
      <c r="N27985" s="163"/>
      <c r="O27985" s="146"/>
      <c r="P27985" s="146"/>
      <c r="Q27985" s="146"/>
      <c r="R27985" s="34"/>
      <c r="S27985" s="35"/>
      <c r="T27985" s="147"/>
    </row>
    <row r="27986">
      <c r="A27986" s="147"/>
      <c r="B27986" s="64"/>
      <c r="C27986" s="147" t="s">
        <v>217</v>
      </c>
      <c r="E27986" s="161"/>
      <c r="F27986" s="162"/>
      <c r="G27986" s="147"/>
      <c r="H27986" s="146"/>
      <c r="J27986" s="146"/>
      <c r="L27986" s="150"/>
      <c r="N27986" s="163"/>
      <c r="O27986" s="146"/>
      <c r="P27986" s="146"/>
      <c r="Q27986" s="146"/>
      <c r="R27986" s="34"/>
      <c r="S27986" s="35"/>
      <c r="T27986" s="147"/>
    </row>
    <row r="27987">
      <c r="A27987" s="147"/>
      <c r="B27987" s="64"/>
      <c r="C27987" s="147" t="s">
        <v>217</v>
      </c>
      <c r="E27987" s="161"/>
      <c r="F27987" s="162"/>
      <c r="G27987" s="147"/>
      <c r="H27987" s="146"/>
      <c r="J27987" s="146"/>
      <c r="L27987" s="150"/>
      <c r="N27987" s="163"/>
      <c r="O27987" s="146"/>
      <c r="P27987" s="146"/>
      <c r="Q27987" s="146"/>
      <c r="R27987" s="34"/>
      <c r="S27987" s="35"/>
      <c r="T27987" s="147"/>
    </row>
    <row r="27988">
      <c r="A27988" s="147"/>
      <c r="B27988" s="64"/>
      <c r="C27988" s="147" t="s">
        <v>217</v>
      </c>
      <c r="E27988" s="161"/>
      <c r="F27988" s="162"/>
      <c r="G27988" s="147"/>
      <c r="H27988" s="146"/>
      <c r="J27988" s="146"/>
      <c r="L27988" s="150"/>
      <c r="N27988" s="163"/>
      <c r="O27988" s="146"/>
      <c r="P27988" s="146"/>
      <c r="Q27988" s="146"/>
      <c r="R27988" s="34"/>
      <c r="S27988" s="35"/>
      <c r="T27988" s="147"/>
    </row>
    <row r="27989">
      <c r="A27989" s="147"/>
      <c r="B27989" s="64"/>
      <c r="C27989" s="147" t="s">
        <v>217</v>
      </c>
      <c r="E27989" s="161"/>
      <c r="F27989" s="162"/>
      <c r="G27989" s="147"/>
      <c r="H27989" s="146"/>
      <c r="J27989" s="146"/>
      <c r="L27989" s="150"/>
      <c r="N27989" s="163"/>
      <c r="O27989" s="146"/>
      <c r="P27989" s="146"/>
      <c r="Q27989" s="146"/>
      <c r="R27989" s="34"/>
      <c r="S27989" s="35"/>
      <c r="T27989" s="147"/>
    </row>
    <row r="27990">
      <c r="A27990" s="147"/>
      <c r="B27990" s="64"/>
      <c r="C27990" s="147" t="s">
        <v>217</v>
      </c>
      <c r="E27990" s="161"/>
      <c r="F27990" s="162"/>
      <c r="G27990" s="147"/>
      <c r="H27990" s="146"/>
      <c r="J27990" s="146"/>
      <c r="L27990" s="150"/>
      <c r="N27990" s="163"/>
      <c r="O27990" s="146"/>
      <c r="P27990" s="146"/>
      <c r="Q27990" s="146"/>
      <c r="R27990" s="34"/>
      <c r="S27990" s="35"/>
      <c r="T27990" s="147"/>
    </row>
    <row r="27991">
      <c r="A27991" s="147"/>
      <c r="B27991" s="64"/>
      <c r="C27991" s="147" t="s">
        <v>217</v>
      </c>
      <c r="E27991" s="161"/>
      <c r="F27991" s="162"/>
      <c r="G27991" s="147"/>
      <c r="H27991" s="146"/>
      <c r="J27991" s="146"/>
      <c r="L27991" s="150"/>
      <c r="N27991" s="163"/>
      <c r="O27991" s="146"/>
      <c r="P27991" s="146"/>
      <c r="Q27991" s="146"/>
      <c r="R27991" s="34"/>
      <c r="S27991" s="35"/>
      <c r="T27991" s="147"/>
    </row>
    <row r="27992">
      <c r="A27992" s="147"/>
      <c r="B27992" s="64"/>
      <c r="C27992" s="147" t="s">
        <v>217</v>
      </c>
      <c r="E27992" s="161"/>
      <c r="F27992" s="162"/>
      <c r="G27992" s="147"/>
      <c r="H27992" s="146"/>
      <c r="J27992" s="146"/>
      <c r="L27992" s="150"/>
      <c r="N27992" s="163"/>
      <c r="O27992" s="146"/>
      <c r="P27992" s="146"/>
      <c r="Q27992" s="146"/>
      <c r="R27992" s="34"/>
      <c r="S27992" s="35"/>
      <c r="T27992" s="147"/>
    </row>
    <row r="27993">
      <c r="A27993" s="147"/>
      <c r="B27993" s="64"/>
      <c r="C27993" s="147" t="s">
        <v>217</v>
      </c>
      <c r="E27993" s="161"/>
      <c r="F27993" s="162"/>
      <c r="G27993" s="147"/>
      <c r="H27993" s="146"/>
      <c r="J27993" s="146"/>
      <c r="L27993" s="150"/>
      <c r="N27993" s="163"/>
      <c r="O27993" s="146"/>
      <c r="P27993" s="146"/>
      <c r="Q27993" s="146"/>
      <c r="R27993" s="34"/>
      <c r="S27993" s="35"/>
      <c r="T27993" s="147"/>
    </row>
    <row r="27994">
      <c r="A27994" s="147"/>
      <c r="B27994" s="64"/>
      <c r="C27994" s="147" t="s">
        <v>217</v>
      </c>
      <c r="E27994" s="161"/>
      <c r="F27994" s="162"/>
      <c r="G27994" s="147"/>
      <c r="H27994" s="146"/>
      <c r="J27994" s="146"/>
      <c r="L27994" s="150"/>
      <c r="N27994" s="163"/>
      <c r="O27994" s="146"/>
      <c r="P27994" s="146"/>
      <c r="Q27994" s="146"/>
      <c r="R27994" s="34"/>
      <c r="S27994" s="35"/>
      <c r="T27994" s="147"/>
    </row>
    <row r="27995">
      <c r="A27995" s="147"/>
      <c r="B27995" s="64"/>
      <c r="C27995" s="147" t="s">
        <v>217</v>
      </c>
      <c r="E27995" s="161"/>
      <c r="F27995" s="162"/>
      <c r="G27995" s="147"/>
      <c r="H27995" s="146"/>
      <c r="J27995" s="146"/>
      <c r="L27995" s="150"/>
      <c r="N27995" s="163"/>
      <c r="O27995" s="146"/>
      <c r="P27995" s="146"/>
      <c r="Q27995" s="146"/>
      <c r="R27995" s="34"/>
      <c r="S27995" s="35"/>
      <c r="T27995" s="147"/>
    </row>
    <row r="27996">
      <c r="A27996" s="147"/>
      <c r="B27996" s="64"/>
      <c r="C27996" s="147" t="s">
        <v>217</v>
      </c>
      <c r="E27996" s="161"/>
      <c r="F27996" s="162"/>
      <c r="G27996" s="147"/>
      <c r="H27996" s="146"/>
      <c r="J27996" s="146"/>
      <c r="L27996" s="150"/>
      <c r="N27996" s="163"/>
      <c r="O27996" s="146"/>
      <c r="P27996" s="146"/>
      <c r="Q27996" s="146"/>
      <c r="R27996" s="34"/>
      <c r="S27996" s="35"/>
      <c r="T27996" s="147"/>
    </row>
    <row r="27997">
      <c r="A27997" s="147"/>
      <c r="B27997" s="64"/>
      <c r="C27997" s="147" t="s">
        <v>217</v>
      </c>
      <c r="E27997" s="161"/>
      <c r="F27997" s="162"/>
      <c r="G27997" s="147"/>
      <c r="H27997" s="146"/>
      <c r="J27997" s="146"/>
      <c r="L27997" s="150"/>
      <c r="N27997" s="163"/>
      <c r="O27997" s="146"/>
      <c r="P27997" s="146"/>
      <c r="Q27997" s="146"/>
      <c r="R27997" s="34"/>
      <c r="S27997" s="35"/>
      <c r="T27997" s="147"/>
    </row>
    <row r="27998">
      <c r="A27998" s="147"/>
      <c r="B27998" s="64"/>
      <c r="C27998" s="147" t="s">
        <v>217</v>
      </c>
      <c r="E27998" s="161"/>
      <c r="F27998" s="162"/>
      <c r="G27998" s="147"/>
      <c r="H27998" s="146"/>
      <c r="J27998" s="146"/>
      <c r="L27998" s="150"/>
      <c r="N27998" s="163"/>
      <c r="O27998" s="146"/>
      <c r="P27998" s="146"/>
      <c r="Q27998" s="146"/>
      <c r="R27998" s="34"/>
      <c r="S27998" s="35"/>
      <c r="T27998" s="147"/>
    </row>
    <row r="27999">
      <c r="A27999" s="147"/>
      <c r="B27999" s="64"/>
      <c r="C27999" s="147" t="s">
        <v>217</v>
      </c>
      <c r="E27999" s="161"/>
      <c r="F27999" s="162"/>
      <c r="G27999" s="147"/>
      <c r="H27999" s="146"/>
      <c r="J27999" s="146"/>
      <c r="L27999" s="150"/>
      <c r="N27999" s="163"/>
      <c r="O27999" s="146"/>
      <c r="P27999" s="146"/>
      <c r="Q27999" s="146"/>
      <c r="R27999" s="34"/>
      <c r="S27999" s="35"/>
      <c r="T27999" s="147"/>
    </row>
    <row r="28000">
      <c r="A28000" s="147"/>
      <c r="B28000" s="64"/>
      <c r="C28000" s="147" t="s">
        <v>217</v>
      </c>
      <c r="E28000" s="161"/>
      <c r="F28000" s="162"/>
      <c r="G28000" s="147"/>
      <c r="H28000" s="146"/>
      <c r="J28000" s="146"/>
      <c r="L28000" s="150"/>
      <c r="N28000" s="163"/>
      <c r="O28000" s="146"/>
      <c r="P28000" s="146"/>
      <c r="Q28000" s="146"/>
      <c r="R28000" s="34"/>
      <c r="S28000" s="35"/>
      <c r="T28000" s="147"/>
    </row>
    <row r="28001">
      <c r="A28001" s="147"/>
      <c r="B28001" s="64"/>
      <c r="C28001" s="147" t="s">
        <v>217</v>
      </c>
      <c r="E28001" s="161"/>
      <c r="F28001" s="162"/>
      <c r="G28001" s="147"/>
      <c r="H28001" s="146"/>
      <c r="J28001" s="146"/>
      <c r="L28001" s="150"/>
      <c r="N28001" s="163"/>
      <c r="O28001" s="146"/>
      <c r="P28001" s="146"/>
      <c r="Q28001" s="146"/>
      <c r="R28001" s="34"/>
      <c r="S28001" s="35"/>
      <c r="T28001" s="147"/>
    </row>
    <row r="28002">
      <c r="A28002" s="147"/>
      <c r="B28002" s="64"/>
      <c r="C28002" s="147" t="s">
        <v>217</v>
      </c>
      <c r="E28002" s="161"/>
      <c r="F28002" s="162"/>
      <c r="G28002" s="147"/>
      <c r="H28002" s="146"/>
      <c r="J28002" s="146"/>
      <c r="L28002" s="150"/>
      <c r="N28002" s="163"/>
      <c r="O28002" s="146"/>
      <c r="P28002" s="146"/>
      <c r="Q28002" s="146"/>
      <c r="R28002" s="34"/>
      <c r="S28002" s="35"/>
      <c r="T28002" s="147"/>
    </row>
    <row r="28003">
      <c r="A28003" s="147"/>
      <c r="B28003" s="64"/>
      <c r="C28003" s="147" t="s">
        <v>217</v>
      </c>
      <c r="E28003" s="161"/>
      <c r="F28003" s="162"/>
      <c r="G28003" s="147"/>
      <c r="H28003" s="146"/>
      <c r="J28003" s="146"/>
      <c r="L28003" s="150"/>
      <c r="N28003" s="163"/>
      <c r="O28003" s="146"/>
      <c r="P28003" s="146"/>
      <c r="Q28003" s="146"/>
      <c r="R28003" s="34"/>
      <c r="S28003" s="35"/>
      <c r="T28003" s="147"/>
    </row>
    <row r="28004">
      <c r="A28004" s="147"/>
      <c r="B28004" s="64"/>
      <c r="C28004" s="147" t="s">
        <v>217</v>
      </c>
      <c r="E28004" s="161"/>
      <c r="F28004" s="162"/>
      <c r="G28004" s="147"/>
      <c r="H28004" s="146"/>
      <c r="J28004" s="146"/>
      <c r="L28004" s="150"/>
      <c r="N28004" s="163"/>
      <c r="O28004" s="146"/>
      <c r="P28004" s="146"/>
      <c r="Q28004" s="146"/>
      <c r="R28004" s="34"/>
      <c r="S28004" s="35"/>
      <c r="T28004" s="147"/>
    </row>
    <row r="28005">
      <c r="A28005" s="147"/>
      <c r="B28005" s="64"/>
      <c r="C28005" s="147" t="s">
        <v>217</v>
      </c>
      <c r="E28005" s="161"/>
      <c r="F28005" s="162"/>
      <c r="G28005" s="147"/>
      <c r="H28005" s="146"/>
      <c r="J28005" s="146"/>
      <c r="L28005" s="150"/>
      <c r="N28005" s="163"/>
      <c r="O28005" s="146"/>
      <c r="P28005" s="146"/>
      <c r="Q28005" s="146"/>
      <c r="R28005" s="34"/>
      <c r="S28005" s="35"/>
      <c r="T28005" s="147"/>
    </row>
    <row r="28006">
      <c r="A28006" s="147"/>
      <c r="B28006" s="64"/>
      <c r="C28006" s="147" t="s">
        <v>217</v>
      </c>
      <c r="E28006" s="161"/>
      <c r="F28006" s="162"/>
      <c r="G28006" s="147"/>
      <c r="H28006" s="146"/>
      <c r="J28006" s="146"/>
      <c r="L28006" s="150"/>
      <c r="N28006" s="163"/>
      <c r="O28006" s="146"/>
      <c r="P28006" s="146"/>
      <c r="Q28006" s="146"/>
      <c r="R28006" s="34"/>
      <c r="S28006" s="35"/>
      <c r="T28006" s="147"/>
    </row>
    <row r="28007">
      <c r="A28007" s="147"/>
      <c r="B28007" s="64"/>
      <c r="C28007" s="147" t="s">
        <v>217</v>
      </c>
      <c r="E28007" s="161"/>
      <c r="F28007" s="162"/>
      <c r="G28007" s="147"/>
      <c r="H28007" s="146"/>
      <c r="J28007" s="146"/>
      <c r="L28007" s="150"/>
      <c r="N28007" s="163"/>
      <c r="O28007" s="146"/>
      <c r="P28007" s="146"/>
      <c r="Q28007" s="146"/>
      <c r="R28007" s="34"/>
      <c r="S28007" s="35"/>
      <c r="T28007" s="147"/>
    </row>
    <row r="28008">
      <c r="A28008" s="147"/>
      <c r="B28008" s="64"/>
      <c r="C28008" s="147" t="s">
        <v>217</v>
      </c>
      <c r="E28008" s="161"/>
      <c r="F28008" s="162"/>
      <c r="G28008" s="147"/>
      <c r="H28008" s="146"/>
      <c r="J28008" s="146"/>
      <c r="L28008" s="150"/>
      <c r="N28008" s="163"/>
      <c r="O28008" s="146"/>
      <c r="P28008" s="146"/>
      <c r="Q28008" s="146"/>
      <c r="R28008" s="34"/>
      <c r="S28008" s="35"/>
      <c r="T28008" s="147"/>
    </row>
    <row r="28009">
      <c r="A28009" s="147"/>
      <c r="B28009" s="64"/>
      <c r="C28009" s="147" t="s">
        <v>217</v>
      </c>
      <c r="E28009" s="161"/>
      <c r="F28009" s="162"/>
      <c r="G28009" s="147"/>
      <c r="H28009" s="146"/>
      <c r="J28009" s="146"/>
      <c r="L28009" s="150"/>
      <c r="N28009" s="163"/>
      <c r="O28009" s="146"/>
      <c r="P28009" s="146"/>
      <c r="Q28009" s="146"/>
      <c r="R28009" s="34"/>
      <c r="S28009" s="35"/>
      <c r="T28009" s="147"/>
    </row>
    <row r="28010">
      <c r="A28010" s="147"/>
      <c r="B28010" s="64"/>
      <c r="C28010" s="147" t="s">
        <v>217</v>
      </c>
      <c r="E28010" s="161"/>
      <c r="F28010" s="162"/>
      <c r="G28010" s="147"/>
      <c r="H28010" s="146"/>
      <c r="J28010" s="146"/>
      <c r="L28010" s="150"/>
      <c r="N28010" s="163"/>
      <c r="O28010" s="146"/>
      <c r="P28010" s="146"/>
      <c r="Q28010" s="146"/>
      <c r="R28010" s="34"/>
      <c r="S28010" s="35"/>
      <c r="T28010" s="147"/>
    </row>
    <row r="28011">
      <c r="A28011" s="147"/>
      <c r="B28011" s="64"/>
      <c r="C28011" s="147" t="s">
        <v>217</v>
      </c>
      <c r="E28011" s="161"/>
      <c r="F28011" s="162"/>
      <c r="G28011" s="147"/>
      <c r="H28011" s="146"/>
      <c r="J28011" s="146"/>
      <c r="L28011" s="150"/>
      <c r="N28011" s="163"/>
      <c r="O28011" s="146"/>
      <c r="P28011" s="146"/>
      <c r="Q28011" s="146"/>
      <c r="R28011" s="34"/>
      <c r="S28011" s="35"/>
      <c r="T28011" s="147"/>
    </row>
    <row r="28012">
      <c r="A28012" s="147"/>
      <c r="B28012" s="64"/>
      <c r="C28012" s="147" t="s">
        <v>217</v>
      </c>
      <c r="E28012" s="161"/>
      <c r="F28012" s="162"/>
      <c r="G28012" s="147"/>
      <c r="H28012" s="146"/>
      <c r="J28012" s="146"/>
      <c r="L28012" s="150"/>
      <c r="N28012" s="163"/>
      <c r="O28012" s="146"/>
      <c r="P28012" s="146"/>
      <c r="Q28012" s="146"/>
      <c r="R28012" s="34"/>
      <c r="S28012" s="35"/>
      <c r="T28012" s="147"/>
    </row>
    <row r="28013">
      <c r="A28013" s="147"/>
      <c r="B28013" s="64"/>
      <c r="C28013" s="147" t="s">
        <v>217</v>
      </c>
      <c r="E28013" s="161"/>
      <c r="F28013" s="162"/>
      <c r="G28013" s="147"/>
      <c r="H28013" s="146"/>
      <c r="J28013" s="146"/>
      <c r="L28013" s="150"/>
      <c r="N28013" s="163"/>
      <c r="O28013" s="146"/>
      <c r="P28013" s="146"/>
      <c r="Q28013" s="146"/>
      <c r="R28013" s="34"/>
      <c r="S28013" s="35"/>
      <c r="T28013" s="147"/>
    </row>
    <row r="28014">
      <c r="A28014" s="147"/>
      <c r="B28014" s="64"/>
      <c r="C28014" s="147" t="s">
        <v>217</v>
      </c>
      <c r="E28014" s="161"/>
      <c r="F28014" s="162"/>
      <c r="G28014" s="147"/>
      <c r="H28014" s="146"/>
      <c r="J28014" s="146"/>
      <c r="L28014" s="150"/>
      <c r="N28014" s="163"/>
      <c r="O28014" s="146"/>
      <c r="P28014" s="146"/>
      <c r="Q28014" s="146"/>
      <c r="R28014" s="34"/>
      <c r="S28014" s="35"/>
      <c r="T28014" s="147"/>
    </row>
    <row r="28015">
      <c r="A28015" s="147"/>
      <c r="B28015" s="64"/>
      <c r="C28015" s="147" t="s">
        <v>217</v>
      </c>
      <c r="E28015" s="161"/>
      <c r="F28015" s="162"/>
      <c r="G28015" s="147"/>
      <c r="H28015" s="146"/>
      <c r="J28015" s="146"/>
      <c r="L28015" s="150"/>
      <c r="N28015" s="163"/>
      <c r="O28015" s="146"/>
      <c r="P28015" s="146"/>
      <c r="Q28015" s="146"/>
      <c r="R28015" s="34"/>
      <c r="S28015" s="35"/>
      <c r="T28015" s="147"/>
    </row>
    <row r="28016">
      <c r="A28016" s="147"/>
      <c r="B28016" s="64"/>
      <c r="C28016" s="147" t="s">
        <v>217</v>
      </c>
      <c r="E28016" s="161"/>
      <c r="F28016" s="162"/>
      <c r="G28016" s="147"/>
      <c r="H28016" s="146"/>
      <c r="J28016" s="146"/>
      <c r="L28016" s="150"/>
      <c r="N28016" s="163"/>
      <c r="O28016" s="146"/>
      <c r="P28016" s="146"/>
      <c r="Q28016" s="146"/>
      <c r="R28016" s="34"/>
      <c r="S28016" s="35"/>
      <c r="T28016" s="147"/>
    </row>
    <row r="28017">
      <c r="A28017" s="147"/>
      <c r="B28017" s="64"/>
      <c r="C28017" s="147" t="s">
        <v>217</v>
      </c>
      <c r="E28017" s="161"/>
      <c r="F28017" s="162"/>
      <c r="G28017" s="147"/>
      <c r="H28017" s="146"/>
      <c r="J28017" s="146"/>
      <c r="L28017" s="150"/>
      <c r="N28017" s="163"/>
      <c r="O28017" s="146"/>
      <c r="P28017" s="146"/>
      <c r="Q28017" s="146"/>
      <c r="R28017" s="34"/>
      <c r="S28017" s="35"/>
      <c r="T28017" s="147"/>
    </row>
    <row r="28018">
      <c r="A28018" s="147"/>
      <c r="B28018" s="64"/>
      <c r="C28018" s="147" t="s">
        <v>217</v>
      </c>
      <c r="E28018" s="161"/>
      <c r="F28018" s="162"/>
      <c r="G28018" s="147"/>
      <c r="H28018" s="146"/>
      <c r="J28018" s="146"/>
      <c r="L28018" s="150"/>
      <c r="N28018" s="163"/>
      <c r="O28018" s="146"/>
      <c r="P28018" s="146"/>
      <c r="Q28018" s="146"/>
      <c r="R28018" s="34"/>
      <c r="S28018" s="35"/>
      <c r="T28018" s="147"/>
    </row>
    <row r="28019">
      <c r="A28019" s="147"/>
      <c r="B28019" s="64"/>
      <c r="C28019" s="147" t="s">
        <v>217</v>
      </c>
      <c r="E28019" s="161"/>
      <c r="F28019" s="162"/>
      <c r="G28019" s="147"/>
      <c r="H28019" s="146"/>
      <c r="J28019" s="146"/>
      <c r="L28019" s="150"/>
      <c r="N28019" s="163"/>
      <c r="O28019" s="146"/>
      <c r="P28019" s="146"/>
      <c r="Q28019" s="146"/>
      <c r="R28019" s="34"/>
      <c r="S28019" s="35"/>
      <c r="T28019" s="147"/>
    </row>
    <row r="28020">
      <c r="A28020" s="147"/>
      <c r="B28020" s="64"/>
      <c r="C28020" s="147" t="s">
        <v>217</v>
      </c>
      <c r="E28020" s="161"/>
      <c r="F28020" s="162"/>
      <c r="G28020" s="147"/>
      <c r="H28020" s="146"/>
      <c r="J28020" s="146"/>
      <c r="L28020" s="150"/>
      <c r="N28020" s="163"/>
      <c r="O28020" s="146"/>
      <c r="P28020" s="146"/>
      <c r="Q28020" s="146"/>
      <c r="R28020" s="34"/>
      <c r="S28020" s="35"/>
      <c r="T28020" s="147"/>
    </row>
    <row r="28021">
      <c r="A28021" s="147"/>
      <c r="B28021" s="64"/>
      <c r="C28021" s="147" t="s">
        <v>217</v>
      </c>
      <c r="E28021" s="161"/>
      <c r="F28021" s="162"/>
      <c r="G28021" s="147"/>
      <c r="H28021" s="146"/>
      <c r="J28021" s="146"/>
      <c r="L28021" s="150"/>
      <c r="N28021" s="163"/>
      <c r="O28021" s="146"/>
      <c r="P28021" s="146"/>
      <c r="Q28021" s="146"/>
      <c r="R28021" s="34"/>
      <c r="S28021" s="35"/>
      <c r="T28021" s="147"/>
    </row>
    <row r="28022">
      <c r="A28022" s="147"/>
      <c r="B28022" s="64"/>
      <c r="C28022" s="147" t="s">
        <v>217</v>
      </c>
      <c r="E28022" s="161"/>
      <c r="F28022" s="162"/>
      <c r="G28022" s="147"/>
      <c r="H28022" s="146"/>
      <c r="J28022" s="146"/>
      <c r="L28022" s="150"/>
      <c r="N28022" s="163"/>
      <c r="O28022" s="146"/>
      <c r="P28022" s="146"/>
      <c r="Q28022" s="146"/>
      <c r="R28022" s="34"/>
      <c r="S28022" s="35"/>
      <c r="T28022" s="147"/>
    </row>
    <row r="28023">
      <c r="A28023" s="147"/>
      <c r="B28023" s="64"/>
      <c r="C28023" s="147" t="s">
        <v>217</v>
      </c>
      <c r="E28023" s="161"/>
      <c r="F28023" s="162"/>
      <c r="G28023" s="147"/>
      <c r="H28023" s="146"/>
      <c r="J28023" s="146"/>
      <c r="L28023" s="150"/>
      <c r="N28023" s="163"/>
      <c r="O28023" s="146"/>
      <c r="P28023" s="146"/>
      <c r="Q28023" s="146"/>
      <c r="R28023" s="34"/>
      <c r="S28023" s="35"/>
      <c r="T28023" s="147"/>
    </row>
    <row r="28024">
      <c r="A28024" s="147"/>
      <c r="B28024" s="64"/>
      <c r="C28024" s="147" t="s">
        <v>217</v>
      </c>
      <c r="E28024" s="161"/>
      <c r="F28024" s="162"/>
      <c r="G28024" s="147"/>
      <c r="H28024" s="146"/>
      <c r="J28024" s="146"/>
      <c r="L28024" s="150"/>
      <c r="N28024" s="163"/>
      <c r="O28024" s="146"/>
      <c r="P28024" s="146"/>
      <c r="Q28024" s="146"/>
      <c r="R28024" s="34"/>
      <c r="S28024" s="35"/>
      <c r="T28024" s="147"/>
    </row>
    <row r="28025">
      <c r="A28025" s="147"/>
      <c r="B28025" s="64"/>
      <c r="C28025" s="147" t="s">
        <v>217</v>
      </c>
      <c r="E28025" s="161"/>
      <c r="F28025" s="162"/>
      <c r="G28025" s="147"/>
      <c r="H28025" s="146"/>
      <c r="J28025" s="146"/>
      <c r="L28025" s="150"/>
      <c r="N28025" s="163"/>
      <c r="O28025" s="146"/>
      <c r="P28025" s="146"/>
      <c r="Q28025" s="146"/>
      <c r="R28025" s="34"/>
      <c r="S28025" s="35"/>
      <c r="T28025" s="147"/>
    </row>
    <row r="28026">
      <c r="A28026" s="147"/>
      <c r="B28026" s="64"/>
      <c r="C28026" s="147" t="s">
        <v>217</v>
      </c>
      <c r="E28026" s="161"/>
      <c r="F28026" s="162"/>
      <c r="G28026" s="147"/>
      <c r="H28026" s="146"/>
      <c r="J28026" s="146"/>
      <c r="L28026" s="150"/>
      <c r="N28026" s="163"/>
      <c r="O28026" s="146"/>
      <c r="P28026" s="146"/>
      <c r="Q28026" s="146"/>
      <c r="R28026" s="34"/>
      <c r="S28026" s="35"/>
      <c r="T28026" s="147"/>
    </row>
    <row r="28027">
      <c r="A28027" s="147"/>
      <c r="B28027" s="64"/>
      <c r="C28027" s="147" t="s">
        <v>217</v>
      </c>
      <c r="E28027" s="161"/>
      <c r="F28027" s="162"/>
      <c r="G28027" s="147"/>
      <c r="H28027" s="146"/>
      <c r="J28027" s="146"/>
      <c r="L28027" s="150"/>
      <c r="N28027" s="163"/>
      <c r="O28027" s="146"/>
      <c r="P28027" s="146"/>
      <c r="Q28027" s="146"/>
      <c r="R28027" s="34"/>
      <c r="S28027" s="35"/>
      <c r="T28027" s="147"/>
    </row>
    <row r="28028">
      <c r="A28028" s="147"/>
      <c r="B28028" s="64"/>
      <c r="C28028" s="147" t="s">
        <v>217</v>
      </c>
      <c r="E28028" s="161"/>
      <c r="F28028" s="162"/>
      <c r="G28028" s="147"/>
      <c r="H28028" s="146"/>
      <c r="J28028" s="146"/>
      <c r="L28028" s="150"/>
      <c r="N28028" s="163"/>
      <c r="O28028" s="146"/>
      <c r="P28028" s="146"/>
      <c r="Q28028" s="146"/>
      <c r="R28028" s="34"/>
      <c r="S28028" s="35"/>
      <c r="T28028" s="147"/>
    </row>
    <row r="28029">
      <c r="A28029" s="147"/>
      <c r="B28029" s="64"/>
      <c r="C28029" s="147" t="s">
        <v>217</v>
      </c>
      <c r="E28029" s="161"/>
      <c r="F28029" s="162"/>
      <c r="G28029" s="147"/>
      <c r="H28029" s="146"/>
      <c r="J28029" s="146"/>
      <c r="L28029" s="150"/>
      <c r="N28029" s="163"/>
      <c r="O28029" s="146"/>
      <c r="P28029" s="146"/>
      <c r="Q28029" s="146"/>
      <c r="R28029" s="34"/>
      <c r="S28029" s="35"/>
      <c r="T28029" s="147"/>
    </row>
    <row r="28030">
      <c r="A28030" s="147"/>
      <c r="B28030" s="64"/>
      <c r="C28030" s="147" t="s">
        <v>217</v>
      </c>
      <c r="E28030" s="161"/>
      <c r="F28030" s="162"/>
      <c r="G28030" s="147"/>
      <c r="H28030" s="146"/>
      <c r="J28030" s="146"/>
      <c r="L28030" s="150"/>
      <c r="N28030" s="163"/>
      <c r="O28030" s="146"/>
      <c r="P28030" s="146"/>
      <c r="Q28030" s="146"/>
      <c r="R28030" s="34"/>
      <c r="S28030" s="35"/>
      <c r="T28030" s="147"/>
    </row>
    <row r="28031">
      <c r="A28031" s="147"/>
      <c r="B28031" s="64"/>
      <c r="C28031" s="147" t="s">
        <v>217</v>
      </c>
      <c r="E28031" s="161"/>
      <c r="F28031" s="162"/>
      <c r="G28031" s="147"/>
      <c r="H28031" s="146"/>
      <c r="J28031" s="146"/>
      <c r="L28031" s="150"/>
      <c r="N28031" s="163"/>
      <c r="O28031" s="146"/>
      <c r="P28031" s="146"/>
      <c r="Q28031" s="146"/>
      <c r="R28031" s="34"/>
      <c r="S28031" s="35"/>
      <c r="T28031" s="147"/>
    </row>
    <row r="28032">
      <c r="A28032" s="147"/>
      <c r="B28032" s="64"/>
      <c r="C28032" s="147" t="s">
        <v>217</v>
      </c>
      <c r="E28032" s="161"/>
      <c r="F28032" s="162"/>
      <c r="G28032" s="147"/>
      <c r="H28032" s="146"/>
      <c r="J28032" s="146"/>
      <c r="L28032" s="150"/>
      <c r="N28032" s="163"/>
      <c r="O28032" s="146"/>
      <c r="P28032" s="146"/>
      <c r="Q28032" s="146"/>
      <c r="R28032" s="34"/>
      <c r="S28032" s="35"/>
      <c r="T28032" s="147"/>
    </row>
    <row r="28033">
      <c r="A28033" s="147"/>
      <c r="B28033" s="64"/>
      <c r="C28033" s="147" t="s">
        <v>217</v>
      </c>
      <c r="E28033" s="161"/>
      <c r="F28033" s="162"/>
      <c r="G28033" s="147"/>
      <c r="H28033" s="146"/>
      <c r="J28033" s="146"/>
      <c r="L28033" s="150"/>
      <c r="N28033" s="163"/>
      <c r="O28033" s="146"/>
      <c r="P28033" s="146"/>
      <c r="Q28033" s="146"/>
      <c r="R28033" s="34"/>
      <c r="S28033" s="35"/>
      <c r="T28033" s="147"/>
    </row>
    <row r="28034">
      <c r="A28034" s="147"/>
      <c r="B28034" s="64"/>
      <c r="C28034" s="147" t="s">
        <v>217</v>
      </c>
      <c r="E28034" s="161"/>
      <c r="F28034" s="162"/>
      <c r="G28034" s="147"/>
      <c r="H28034" s="146"/>
      <c r="J28034" s="146"/>
      <c r="L28034" s="150"/>
      <c r="N28034" s="163"/>
      <c r="O28034" s="146"/>
      <c r="P28034" s="146"/>
      <c r="Q28034" s="146"/>
      <c r="R28034" s="34"/>
      <c r="S28034" s="35"/>
      <c r="T28034" s="147"/>
    </row>
    <row r="28035">
      <c r="A28035" s="147"/>
      <c r="B28035" s="64"/>
      <c r="C28035" s="147" t="s">
        <v>217</v>
      </c>
      <c r="E28035" s="161"/>
      <c r="F28035" s="162"/>
      <c r="G28035" s="147"/>
      <c r="H28035" s="146"/>
      <c r="J28035" s="146"/>
      <c r="L28035" s="150"/>
      <c r="N28035" s="163"/>
      <c r="O28035" s="146"/>
      <c r="P28035" s="146"/>
      <c r="Q28035" s="146"/>
      <c r="R28035" s="34"/>
      <c r="S28035" s="35"/>
      <c r="T28035" s="147"/>
    </row>
    <row r="28036">
      <c r="A28036" s="147"/>
      <c r="B28036" s="64"/>
      <c r="C28036" s="147" t="s">
        <v>217</v>
      </c>
      <c r="E28036" s="161"/>
      <c r="F28036" s="162"/>
      <c r="G28036" s="147"/>
      <c r="H28036" s="146"/>
      <c r="J28036" s="146"/>
      <c r="L28036" s="150"/>
      <c r="N28036" s="163"/>
      <c r="O28036" s="146"/>
      <c r="P28036" s="146"/>
      <c r="Q28036" s="146"/>
      <c r="R28036" s="34"/>
      <c r="S28036" s="35"/>
      <c r="T28036" s="147"/>
    </row>
    <row r="28037">
      <c r="A28037" s="147"/>
      <c r="B28037" s="64"/>
      <c r="C28037" s="147" t="s">
        <v>217</v>
      </c>
      <c r="E28037" s="161"/>
      <c r="F28037" s="162"/>
      <c r="G28037" s="147"/>
      <c r="H28037" s="146"/>
      <c r="J28037" s="146"/>
      <c r="L28037" s="150"/>
      <c r="N28037" s="163"/>
      <c r="O28037" s="146"/>
      <c r="P28037" s="146"/>
      <c r="Q28037" s="146"/>
      <c r="R28037" s="34"/>
      <c r="S28037" s="35"/>
      <c r="T28037" s="147"/>
    </row>
    <row r="28038">
      <c r="A28038" s="147"/>
      <c r="B28038" s="64"/>
      <c r="C28038" s="147" t="s">
        <v>217</v>
      </c>
      <c r="E28038" s="161"/>
      <c r="F28038" s="162"/>
      <c r="G28038" s="147"/>
      <c r="H28038" s="146"/>
      <c r="J28038" s="146"/>
      <c r="L28038" s="150"/>
      <c r="N28038" s="163"/>
      <c r="O28038" s="146"/>
      <c r="P28038" s="146"/>
      <c r="Q28038" s="146"/>
      <c r="R28038" s="34"/>
      <c r="S28038" s="35"/>
      <c r="T28038" s="147"/>
    </row>
    <row r="28039">
      <c r="A28039" s="147"/>
      <c r="B28039" s="64"/>
      <c r="C28039" s="147" t="s">
        <v>217</v>
      </c>
      <c r="E28039" s="161"/>
      <c r="F28039" s="162"/>
      <c r="G28039" s="147"/>
      <c r="H28039" s="146"/>
      <c r="J28039" s="146"/>
      <c r="L28039" s="150"/>
      <c r="N28039" s="163"/>
      <c r="O28039" s="146"/>
      <c r="P28039" s="146"/>
      <c r="Q28039" s="146"/>
      <c r="R28039" s="34"/>
      <c r="S28039" s="35"/>
      <c r="T28039" s="147"/>
    </row>
    <row r="28040">
      <c r="A28040" s="147"/>
      <c r="B28040" s="64"/>
      <c r="C28040" s="147" t="s">
        <v>217</v>
      </c>
      <c r="E28040" s="161"/>
      <c r="F28040" s="162"/>
      <c r="G28040" s="147"/>
      <c r="H28040" s="146"/>
      <c r="J28040" s="146"/>
      <c r="L28040" s="150"/>
      <c r="N28040" s="163"/>
      <c r="O28040" s="146"/>
      <c r="P28040" s="146"/>
      <c r="Q28040" s="146"/>
      <c r="R28040" s="34"/>
      <c r="S28040" s="35"/>
      <c r="T28040" s="147"/>
    </row>
    <row r="28041">
      <c r="A28041" s="147"/>
      <c r="B28041" s="64"/>
      <c r="C28041" s="147" t="s">
        <v>217</v>
      </c>
      <c r="E28041" s="161"/>
      <c r="F28041" s="162"/>
      <c r="G28041" s="147"/>
      <c r="H28041" s="146"/>
      <c r="J28041" s="146"/>
      <c r="L28041" s="150"/>
      <c r="N28041" s="163"/>
      <c r="O28041" s="146"/>
      <c r="P28041" s="146"/>
      <c r="Q28041" s="146"/>
      <c r="R28041" s="34"/>
      <c r="S28041" s="35"/>
      <c r="T28041" s="147"/>
    </row>
    <row r="28042">
      <c r="A28042" s="147"/>
      <c r="B28042" s="64"/>
      <c r="C28042" s="147" t="s">
        <v>217</v>
      </c>
      <c r="E28042" s="161"/>
      <c r="F28042" s="162"/>
      <c r="G28042" s="147"/>
      <c r="H28042" s="146"/>
      <c r="J28042" s="146"/>
      <c r="L28042" s="150"/>
      <c r="N28042" s="163"/>
      <c r="O28042" s="146"/>
      <c r="P28042" s="146"/>
      <c r="Q28042" s="146"/>
      <c r="R28042" s="34"/>
      <c r="S28042" s="35"/>
      <c r="T28042" s="147"/>
    </row>
    <row r="28043">
      <c r="A28043" s="147"/>
      <c r="B28043" s="64"/>
      <c r="C28043" s="147" t="s">
        <v>217</v>
      </c>
      <c r="E28043" s="161"/>
      <c r="F28043" s="162"/>
      <c r="G28043" s="147"/>
      <c r="H28043" s="146"/>
      <c r="J28043" s="146"/>
      <c r="L28043" s="150"/>
      <c r="N28043" s="163"/>
      <c r="O28043" s="146"/>
      <c r="P28043" s="146"/>
      <c r="Q28043" s="146"/>
      <c r="R28043" s="34"/>
      <c r="S28043" s="35"/>
      <c r="T28043" s="147"/>
    </row>
    <row r="28044">
      <c r="A28044" s="147"/>
      <c r="B28044" s="64"/>
      <c r="C28044" s="147" t="s">
        <v>217</v>
      </c>
      <c r="E28044" s="161"/>
      <c r="F28044" s="162"/>
      <c r="G28044" s="147"/>
      <c r="H28044" s="146"/>
      <c r="J28044" s="146"/>
      <c r="L28044" s="150"/>
      <c r="N28044" s="163"/>
      <c r="O28044" s="146"/>
      <c r="P28044" s="146"/>
      <c r="Q28044" s="146"/>
      <c r="R28044" s="34"/>
      <c r="S28044" s="35"/>
      <c r="T28044" s="147"/>
    </row>
    <row r="28045">
      <c r="A28045" s="147"/>
      <c r="B28045" s="64"/>
      <c r="C28045" s="147" t="s">
        <v>217</v>
      </c>
      <c r="E28045" s="161"/>
      <c r="F28045" s="162"/>
      <c r="G28045" s="147"/>
      <c r="H28045" s="146"/>
      <c r="J28045" s="146"/>
      <c r="L28045" s="150"/>
      <c r="N28045" s="163"/>
      <c r="O28045" s="146"/>
      <c r="P28045" s="146"/>
      <c r="Q28045" s="146"/>
      <c r="R28045" s="34"/>
      <c r="S28045" s="35"/>
      <c r="T28045" s="147"/>
    </row>
    <row r="28046">
      <c r="A28046" s="147"/>
      <c r="B28046" s="64"/>
      <c r="C28046" s="147" t="s">
        <v>217</v>
      </c>
      <c r="E28046" s="161"/>
      <c r="F28046" s="162"/>
      <c r="G28046" s="147"/>
      <c r="H28046" s="146"/>
      <c r="J28046" s="146"/>
      <c r="L28046" s="150"/>
      <c r="N28046" s="163"/>
      <c r="O28046" s="146"/>
      <c r="P28046" s="146"/>
      <c r="Q28046" s="146"/>
      <c r="R28046" s="34"/>
      <c r="S28046" s="35"/>
      <c r="T28046" s="147"/>
    </row>
    <row r="28047">
      <c r="A28047" s="147"/>
      <c r="B28047" s="64"/>
      <c r="C28047" s="147" t="s">
        <v>217</v>
      </c>
      <c r="E28047" s="161"/>
      <c r="F28047" s="162"/>
      <c r="G28047" s="147"/>
      <c r="H28047" s="146"/>
      <c r="J28047" s="146"/>
      <c r="L28047" s="150"/>
      <c r="N28047" s="163"/>
      <c r="O28047" s="146"/>
      <c r="P28047" s="146"/>
      <c r="Q28047" s="146"/>
      <c r="R28047" s="34"/>
      <c r="S28047" s="35"/>
      <c r="T28047" s="147"/>
    </row>
    <row r="28048">
      <c r="A28048" s="147"/>
      <c r="B28048" s="64"/>
      <c r="C28048" s="147" t="s">
        <v>217</v>
      </c>
      <c r="E28048" s="161"/>
      <c r="F28048" s="162"/>
      <c r="G28048" s="147"/>
      <c r="H28048" s="146"/>
      <c r="J28048" s="146"/>
      <c r="L28048" s="150"/>
      <c r="N28048" s="163"/>
      <c r="O28048" s="146"/>
      <c r="P28048" s="146"/>
      <c r="Q28048" s="146"/>
      <c r="R28048" s="34"/>
      <c r="S28048" s="35"/>
      <c r="T28048" s="147"/>
    </row>
    <row r="28049">
      <c r="A28049" s="147"/>
      <c r="B28049" s="64"/>
      <c r="C28049" s="147" t="s">
        <v>217</v>
      </c>
      <c r="E28049" s="161"/>
      <c r="F28049" s="162"/>
      <c r="G28049" s="147"/>
      <c r="H28049" s="146"/>
      <c r="J28049" s="146"/>
      <c r="L28049" s="150"/>
      <c r="N28049" s="163"/>
      <c r="O28049" s="146"/>
      <c r="P28049" s="146"/>
      <c r="Q28049" s="146"/>
      <c r="R28049" s="34"/>
      <c r="S28049" s="35"/>
      <c r="T28049" s="147"/>
    </row>
    <row r="28050">
      <c r="A28050" s="147"/>
      <c r="B28050" s="64"/>
      <c r="C28050" s="147" t="s">
        <v>217</v>
      </c>
      <c r="E28050" s="161"/>
      <c r="F28050" s="162"/>
      <c r="G28050" s="147"/>
      <c r="H28050" s="146"/>
      <c r="J28050" s="146"/>
      <c r="L28050" s="150"/>
      <c r="N28050" s="163"/>
      <c r="O28050" s="146"/>
      <c r="P28050" s="146"/>
      <c r="Q28050" s="146"/>
      <c r="R28050" s="34"/>
      <c r="S28050" s="35"/>
      <c r="T28050" s="147"/>
    </row>
    <row r="28051">
      <c r="A28051" s="147"/>
      <c r="B28051" s="64"/>
      <c r="C28051" s="147" t="s">
        <v>217</v>
      </c>
      <c r="E28051" s="161"/>
      <c r="F28051" s="162"/>
      <c r="G28051" s="147"/>
      <c r="H28051" s="146"/>
      <c r="J28051" s="146"/>
      <c r="L28051" s="150"/>
      <c r="N28051" s="163"/>
      <c r="O28051" s="146"/>
      <c r="P28051" s="146"/>
      <c r="Q28051" s="146"/>
      <c r="R28051" s="34"/>
      <c r="S28051" s="35"/>
      <c r="T28051" s="147"/>
    </row>
    <row r="28052">
      <c r="A28052" s="147"/>
      <c r="B28052" s="64"/>
      <c r="C28052" s="147" t="s">
        <v>217</v>
      </c>
      <c r="E28052" s="161"/>
      <c r="F28052" s="162"/>
      <c r="G28052" s="147"/>
      <c r="H28052" s="146"/>
      <c r="J28052" s="146"/>
      <c r="L28052" s="150"/>
      <c r="N28052" s="163"/>
      <c r="O28052" s="146"/>
      <c r="P28052" s="146"/>
      <c r="Q28052" s="146"/>
      <c r="R28052" s="34"/>
      <c r="S28052" s="35"/>
      <c r="T28052" s="147"/>
    </row>
    <row r="28053">
      <c r="A28053" s="147"/>
      <c r="B28053" s="64"/>
      <c r="C28053" s="147" t="s">
        <v>217</v>
      </c>
      <c r="E28053" s="161"/>
      <c r="F28053" s="162"/>
      <c r="G28053" s="147"/>
      <c r="H28053" s="146"/>
      <c r="J28053" s="146"/>
      <c r="L28053" s="150"/>
      <c r="N28053" s="163"/>
      <c r="O28053" s="146"/>
      <c r="P28053" s="146"/>
      <c r="Q28053" s="146"/>
      <c r="R28053" s="34"/>
      <c r="S28053" s="35"/>
      <c r="T28053" s="147"/>
    </row>
    <row r="28054">
      <c r="A28054" s="147"/>
      <c r="B28054" s="64"/>
      <c r="C28054" s="147" t="s">
        <v>217</v>
      </c>
      <c r="E28054" s="161"/>
      <c r="F28054" s="162"/>
      <c r="G28054" s="147"/>
      <c r="H28054" s="146"/>
      <c r="J28054" s="146"/>
      <c r="L28054" s="150"/>
      <c r="N28054" s="163"/>
      <c r="O28054" s="146"/>
      <c r="P28054" s="146"/>
      <c r="Q28054" s="146"/>
      <c r="R28054" s="34"/>
      <c r="S28054" s="35"/>
      <c r="T28054" s="147"/>
    </row>
    <row r="28055">
      <c r="A28055" s="147"/>
      <c r="B28055" s="64"/>
      <c r="C28055" s="147" t="s">
        <v>217</v>
      </c>
      <c r="E28055" s="161"/>
      <c r="F28055" s="162"/>
      <c r="G28055" s="147"/>
      <c r="H28055" s="146"/>
      <c r="J28055" s="146"/>
      <c r="L28055" s="150"/>
      <c r="N28055" s="163"/>
      <c r="O28055" s="146"/>
      <c r="P28055" s="146"/>
      <c r="Q28055" s="146"/>
      <c r="R28055" s="34"/>
      <c r="S28055" s="35"/>
      <c r="T28055" s="147"/>
    </row>
    <row r="28056">
      <c r="A28056" s="147"/>
      <c r="B28056" s="64"/>
      <c r="C28056" s="147" t="s">
        <v>217</v>
      </c>
      <c r="E28056" s="161"/>
      <c r="F28056" s="162"/>
      <c r="G28056" s="147"/>
      <c r="H28056" s="146"/>
      <c r="J28056" s="146"/>
      <c r="L28056" s="150"/>
      <c r="N28056" s="163"/>
      <c r="O28056" s="146"/>
      <c r="P28056" s="146"/>
      <c r="Q28056" s="146"/>
      <c r="R28056" s="34"/>
      <c r="S28056" s="35"/>
      <c r="T28056" s="147"/>
    </row>
    <row r="28057">
      <c r="A28057" s="147"/>
      <c r="B28057" s="64"/>
      <c r="C28057" s="147" t="s">
        <v>217</v>
      </c>
      <c r="E28057" s="161"/>
      <c r="F28057" s="162"/>
      <c r="G28057" s="147"/>
      <c r="H28057" s="146"/>
      <c r="J28057" s="146"/>
      <c r="L28057" s="150"/>
      <c r="N28057" s="163"/>
      <c r="O28057" s="146"/>
      <c r="P28057" s="146"/>
      <c r="Q28057" s="146"/>
      <c r="R28057" s="34"/>
      <c r="S28057" s="35"/>
      <c r="T28057" s="147"/>
    </row>
    <row r="28058">
      <c r="A28058" s="147"/>
      <c r="B28058" s="64"/>
      <c r="C28058" s="147" t="s">
        <v>217</v>
      </c>
      <c r="E28058" s="161"/>
      <c r="F28058" s="162"/>
      <c r="G28058" s="147"/>
      <c r="H28058" s="146"/>
      <c r="J28058" s="146"/>
      <c r="L28058" s="150"/>
      <c r="N28058" s="163"/>
      <c r="O28058" s="146"/>
      <c r="P28058" s="146"/>
      <c r="Q28058" s="146"/>
      <c r="R28058" s="34"/>
      <c r="S28058" s="35"/>
      <c r="T28058" s="147"/>
    </row>
    <row r="28059">
      <c r="A28059" s="147"/>
      <c r="B28059" s="64"/>
      <c r="C28059" s="147" t="s">
        <v>217</v>
      </c>
      <c r="E28059" s="161"/>
      <c r="F28059" s="162"/>
      <c r="G28059" s="147"/>
      <c r="H28059" s="146"/>
      <c r="J28059" s="146"/>
      <c r="L28059" s="150"/>
      <c r="N28059" s="163"/>
      <c r="O28059" s="146"/>
      <c r="P28059" s="146"/>
      <c r="Q28059" s="146"/>
      <c r="R28059" s="34"/>
      <c r="S28059" s="35"/>
      <c r="T28059" s="147"/>
    </row>
    <row r="28060">
      <c r="A28060" s="147"/>
      <c r="B28060" s="64"/>
      <c r="C28060" s="147" t="s">
        <v>217</v>
      </c>
      <c r="E28060" s="161"/>
      <c r="F28060" s="162"/>
      <c r="G28060" s="147"/>
      <c r="H28060" s="146"/>
      <c r="J28060" s="146"/>
      <c r="L28060" s="150"/>
      <c r="N28060" s="163"/>
      <c r="O28060" s="146"/>
      <c r="P28060" s="146"/>
      <c r="Q28060" s="146"/>
      <c r="R28060" s="34"/>
      <c r="S28060" s="35"/>
      <c r="T28060" s="147"/>
    </row>
    <row r="28061">
      <c r="A28061" s="147"/>
      <c r="B28061" s="64"/>
      <c r="C28061" s="147" t="s">
        <v>217</v>
      </c>
      <c r="E28061" s="161"/>
      <c r="F28061" s="162"/>
      <c r="G28061" s="147"/>
      <c r="H28061" s="146"/>
      <c r="J28061" s="146"/>
      <c r="L28061" s="150"/>
      <c r="N28061" s="163"/>
      <c r="O28061" s="146"/>
      <c r="P28061" s="146"/>
      <c r="Q28061" s="146"/>
      <c r="R28061" s="34"/>
      <c r="S28061" s="35"/>
      <c r="T28061" s="147"/>
    </row>
    <row r="28062">
      <c r="A28062" s="147"/>
      <c r="B28062" s="64"/>
      <c r="C28062" s="147" t="s">
        <v>217</v>
      </c>
      <c r="E28062" s="161"/>
      <c r="F28062" s="162"/>
      <c r="G28062" s="147"/>
      <c r="H28062" s="146"/>
      <c r="J28062" s="146"/>
      <c r="L28062" s="150"/>
      <c r="N28062" s="163"/>
      <c r="O28062" s="146"/>
      <c r="P28062" s="146"/>
      <c r="Q28062" s="146"/>
      <c r="R28062" s="34"/>
      <c r="S28062" s="35"/>
      <c r="T28062" s="147"/>
    </row>
    <row r="28063">
      <c r="A28063" s="147"/>
      <c r="B28063" s="64"/>
      <c r="C28063" s="147" t="s">
        <v>217</v>
      </c>
      <c r="E28063" s="161"/>
      <c r="F28063" s="162"/>
      <c r="G28063" s="147"/>
      <c r="H28063" s="146"/>
      <c r="J28063" s="146"/>
      <c r="L28063" s="150"/>
      <c r="N28063" s="163"/>
      <c r="O28063" s="146"/>
      <c r="P28063" s="146"/>
      <c r="Q28063" s="146"/>
      <c r="R28063" s="34"/>
      <c r="S28063" s="35"/>
      <c r="T28063" s="147"/>
    </row>
    <row r="28064">
      <c r="A28064" s="147"/>
      <c r="B28064" s="64"/>
      <c r="C28064" s="147" t="s">
        <v>217</v>
      </c>
      <c r="E28064" s="161"/>
      <c r="F28064" s="162"/>
      <c r="G28064" s="147"/>
      <c r="H28064" s="146"/>
      <c r="J28064" s="146"/>
      <c r="L28064" s="150"/>
      <c r="N28064" s="163"/>
      <c r="O28064" s="146"/>
      <c r="P28064" s="146"/>
      <c r="Q28064" s="146"/>
      <c r="R28064" s="34"/>
      <c r="S28064" s="35"/>
      <c r="T28064" s="147"/>
    </row>
    <row r="28065">
      <c r="A28065" s="147"/>
      <c r="B28065" s="64"/>
      <c r="C28065" s="147" t="s">
        <v>217</v>
      </c>
      <c r="E28065" s="161"/>
      <c r="F28065" s="162"/>
      <c r="G28065" s="147"/>
      <c r="H28065" s="146"/>
      <c r="J28065" s="146"/>
      <c r="L28065" s="150"/>
      <c r="N28065" s="163"/>
      <c r="O28065" s="146"/>
      <c r="P28065" s="146"/>
      <c r="Q28065" s="146"/>
      <c r="R28065" s="34"/>
      <c r="S28065" s="35"/>
      <c r="T28065" s="147"/>
    </row>
    <row r="28066">
      <c r="A28066" s="147"/>
      <c r="B28066" s="64"/>
      <c r="C28066" s="147" t="s">
        <v>217</v>
      </c>
      <c r="E28066" s="161"/>
      <c r="F28066" s="162"/>
      <c r="G28066" s="147"/>
      <c r="H28066" s="146"/>
      <c r="J28066" s="146"/>
      <c r="L28066" s="150"/>
      <c r="N28066" s="163"/>
      <c r="O28066" s="146"/>
      <c r="P28066" s="146"/>
      <c r="Q28066" s="146"/>
      <c r="R28066" s="34"/>
      <c r="S28066" s="35"/>
      <c r="T28066" s="147"/>
    </row>
    <row r="28067">
      <c r="A28067" s="147"/>
      <c r="B28067" s="64"/>
      <c r="C28067" s="147" t="s">
        <v>217</v>
      </c>
      <c r="E28067" s="161"/>
      <c r="F28067" s="162"/>
      <c r="G28067" s="147"/>
      <c r="H28067" s="146"/>
      <c r="J28067" s="146"/>
      <c r="L28067" s="150"/>
      <c r="N28067" s="163"/>
      <c r="O28067" s="146"/>
      <c r="P28067" s="146"/>
      <c r="Q28067" s="146"/>
      <c r="R28067" s="34"/>
      <c r="S28067" s="35"/>
      <c r="T28067" s="147"/>
    </row>
    <row r="28068">
      <c r="A28068" s="147"/>
      <c r="B28068" s="64"/>
      <c r="C28068" s="147" t="s">
        <v>217</v>
      </c>
      <c r="E28068" s="161"/>
      <c r="F28068" s="162"/>
      <c r="G28068" s="147"/>
      <c r="H28068" s="146"/>
      <c r="J28068" s="146"/>
      <c r="L28068" s="150"/>
      <c r="N28068" s="163"/>
      <c r="O28068" s="146"/>
      <c r="P28068" s="146"/>
      <c r="Q28068" s="146"/>
      <c r="R28068" s="34"/>
      <c r="S28068" s="35"/>
      <c r="T28068" s="147"/>
    </row>
    <row r="28069">
      <c r="A28069" s="147"/>
      <c r="B28069" s="64"/>
      <c r="C28069" s="147" t="s">
        <v>217</v>
      </c>
      <c r="E28069" s="161"/>
      <c r="F28069" s="162"/>
      <c r="G28069" s="147"/>
      <c r="H28069" s="146"/>
      <c r="J28069" s="146"/>
      <c r="L28069" s="150"/>
      <c r="N28069" s="163"/>
      <c r="O28069" s="146"/>
      <c r="P28069" s="146"/>
      <c r="Q28069" s="146"/>
      <c r="R28069" s="34"/>
      <c r="S28069" s="35"/>
      <c r="T28069" s="147"/>
    </row>
    <row r="28070">
      <c r="A28070" s="147"/>
      <c r="B28070" s="64"/>
      <c r="C28070" s="147" t="s">
        <v>217</v>
      </c>
      <c r="E28070" s="161"/>
      <c r="F28070" s="162"/>
      <c r="G28070" s="147"/>
      <c r="H28070" s="146"/>
      <c r="J28070" s="146"/>
      <c r="L28070" s="150"/>
      <c r="N28070" s="163"/>
      <c r="O28070" s="146"/>
      <c r="P28070" s="146"/>
      <c r="Q28070" s="146"/>
      <c r="R28070" s="34"/>
      <c r="S28070" s="35"/>
      <c r="T28070" s="147"/>
    </row>
    <row r="28071">
      <c r="A28071" s="147"/>
      <c r="B28071" s="64"/>
      <c r="C28071" s="147" t="s">
        <v>217</v>
      </c>
      <c r="E28071" s="161"/>
      <c r="F28071" s="162"/>
      <c r="G28071" s="147"/>
      <c r="H28071" s="146"/>
      <c r="J28071" s="146"/>
      <c r="L28071" s="150"/>
      <c r="N28071" s="163"/>
      <c r="O28071" s="146"/>
      <c r="P28071" s="146"/>
      <c r="Q28071" s="146"/>
      <c r="R28071" s="34"/>
      <c r="S28071" s="35"/>
      <c r="T28071" s="147"/>
    </row>
    <row r="28072">
      <c r="A28072" s="147"/>
      <c r="B28072" s="64"/>
      <c r="C28072" s="147" t="s">
        <v>217</v>
      </c>
      <c r="E28072" s="161"/>
      <c r="F28072" s="162"/>
      <c r="G28072" s="147"/>
      <c r="H28072" s="146"/>
      <c r="J28072" s="146"/>
      <c r="L28072" s="150"/>
      <c r="N28072" s="163"/>
      <c r="O28072" s="146"/>
      <c r="P28072" s="146"/>
      <c r="Q28072" s="146"/>
      <c r="R28072" s="34"/>
      <c r="S28072" s="35"/>
      <c r="T28072" s="147"/>
    </row>
    <row r="28073">
      <c r="A28073" s="147"/>
      <c r="B28073" s="64"/>
      <c r="C28073" s="147" t="s">
        <v>217</v>
      </c>
      <c r="E28073" s="161"/>
      <c r="F28073" s="162"/>
      <c r="G28073" s="147"/>
      <c r="H28073" s="146"/>
      <c r="J28073" s="146"/>
      <c r="L28073" s="150"/>
      <c r="N28073" s="163"/>
      <c r="O28073" s="146"/>
      <c r="P28073" s="146"/>
      <c r="Q28073" s="146"/>
      <c r="R28073" s="34"/>
      <c r="S28073" s="35"/>
      <c r="T28073" s="147"/>
    </row>
    <row r="28074">
      <c r="A28074" s="147"/>
      <c r="B28074" s="64"/>
      <c r="C28074" s="147" t="s">
        <v>217</v>
      </c>
      <c r="E28074" s="161"/>
      <c r="F28074" s="162"/>
      <c r="G28074" s="147"/>
      <c r="H28074" s="146"/>
      <c r="J28074" s="146"/>
      <c r="L28074" s="150"/>
      <c r="N28074" s="163"/>
      <c r="O28074" s="146"/>
      <c r="P28074" s="146"/>
      <c r="Q28074" s="146"/>
      <c r="R28074" s="34"/>
      <c r="S28074" s="35"/>
      <c r="T28074" s="147"/>
    </row>
    <row r="28075">
      <c r="A28075" s="147"/>
      <c r="B28075" s="64"/>
      <c r="C28075" s="147" t="s">
        <v>217</v>
      </c>
      <c r="E28075" s="161"/>
      <c r="F28075" s="162"/>
      <c r="G28075" s="147"/>
      <c r="H28075" s="146"/>
      <c r="J28075" s="146"/>
      <c r="L28075" s="150"/>
      <c r="N28075" s="163"/>
      <c r="O28075" s="146"/>
      <c r="P28075" s="146"/>
      <c r="Q28075" s="146"/>
      <c r="R28075" s="34"/>
      <c r="S28075" s="35"/>
      <c r="T28075" s="147"/>
    </row>
    <row r="28076">
      <c r="A28076" s="147"/>
      <c r="B28076" s="64"/>
      <c r="C28076" s="147" t="s">
        <v>217</v>
      </c>
      <c r="E28076" s="161"/>
      <c r="F28076" s="162"/>
      <c r="G28076" s="147"/>
      <c r="H28076" s="146"/>
      <c r="J28076" s="146"/>
      <c r="L28076" s="150"/>
      <c r="N28076" s="163"/>
      <c r="O28076" s="146"/>
      <c r="P28076" s="146"/>
      <c r="Q28076" s="146"/>
      <c r="R28076" s="34"/>
      <c r="S28076" s="35"/>
      <c r="T28076" s="147"/>
    </row>
    <row r="28077">
      <c r="A28077" s="147"/>
      <c r="B28077" s="64"/>
      <c r="C28077" s="147" t="s">
        <v>217</v>
      </c>
      <c r="E28077" s="161"/>
      <c r="F28077" s="162"/>
      <c r="G28077" s="147"/>
      <c r="H28077" s="146"/>
      <c r="J28077" s="146"/>
      <c r="L28077" s="150"/>
      <c r="N28077" s="163"/>
      <c r="O28077" s="146"/>
      <c r="P28077" s="146"/>
      <c r="Q28077" s="146"/>
      <c r="R28077" s="34"/>
      <c r="S28077" s="35"/>
      <c r="T28077" s="147"/>
    </row>
    <row r="28078">
      <c r="A28078" s="147"/>
      <c r="B28078" s="64"/>
      <c r="C28078" s="147" t="s">
        <v>217</v>
      </c>
      <c r="E28078" s="161"/>
      <c r="F28078" s="162"/>
      <c r="G28078" s="147"/>
      <c r="H28078" s="146"/>
      <c r="J28078" s="146"/>
      <c r="L28078" s="150"/>
      <c r="N28078" s="163"/>
      <c r="O28078" s="146"/>
      <c r="P28078" s="146"/>
      <c r="Q28078" s="146"/>
      <c r="R28078" s="34"/>
      <c r="S28078" s="35"/>
      <c r="T28078" s="147"/>
    </row>
    <row r="28079">
      <c r="A28079" s="147"/>
      <c r="B28079" s="64"/>
      <c r="C28079" s="147" t="s">
        <v>217</v>
      </c>
      <c r="E28079" s="161"/>
      <c r="F28079" s="162"/>
      <c r="G28079" s="147"/>
      <c r="H28079" s="146"/>
      <c r="J28079" s="146"/>
      <c r="L28079" s="150"/>
      <c r="N28079" s="163"/>
      <c r="O28079" s="146"/>
      <c r="P28079" s="146"/>
      <c r="Q28079" s="146"/>
      <c r="R28079" s="34"/>
      <c r="S28079" s="35"/>
      <c r="T28079" s="147"/>
    </row>
    <row r="28080">
      <c r="A28080" s="147"/>
      <c r="B28080" s="64"/>
      <c r="C28080" s="147" t="s">
        <v>217</v>
      </c>
      <c r="E28080" s="161"/>
      <c r="F28080" s="162"/>
      <c r="G28080" s="147"/>
      <c r="H28080" s="146"/>
      <c r="J28080" s="146"/>
      <c r="L28080" s="150"/>
      <c r="N28080" s="163"/>
      <c r="O28080" s="146"/>
      <c r="P28080" s="146"/>
      <c r="Q28080" s="146"/>
      <c r="R28080" s="34"/>
      <c r="S28080" s="35"/>
      <c r="T28080" s="147"/>
    </row>
    <row r="28081">
      <c r="A28081" s="147"/>
      <c r="B28081" s="64"/>
      <c r="C28081" s="147" t="s">
        <v>217</v>
      </c>
      <c r="E28081" s="161"/>
      <c r="F28081" s="162"/>
      <c r="G28081" s="147"/>
      <c r="H28081" s="146"/>
      <c r="J28081" s="146"/>
      <c r="L28081" s="150"/>
      <c r="N28081" s="163"/>
      <c r="O28081" s="146"/>
      <c r="P28081" s="146"/>
      <c r="Q28081" s="146"/>
      <c r="R28081" s="34"/>
      <c r="S28081" s="35"/>
      <c r="T28081" s="147"/>
    </row>
    <row r="28082">
      <c r="A28082" s="147"/>
      <c r="B28082" s="64"/>
      <c r="C28082" s="147" t="s">
        <v>217</v>
      </c>
      <c r="E28082" s="161"/>
      <c r="F28082" s="162"/>
      <c r="G28082" s="147"/>
      <c r="H28082" s="146"/>
      <c r="J28082" s="146"/>
      <c r="L28082" s="150"/>
      <c r="N28082" s="163"/>
      <c r="O28082" s="146"/>
      <c r="P28082" s="146"/>
      <c r="Q28082" s="146"/>
      <c r="R28082" s="34"/>
      <c r="S28082" s="35"/>
      <c r="T28082" s="147"/>
    </row>
    <row r="28083">
      <c r="A28083" s="147"/>
      <c r="B28083" s="64"/>
      <c r="C28083" s="147" t="s">
        <v>217</v>
      </c>
      <c r="E28083" s="161"/>
      <c r="F28083" s="162"/>
      <c r="G28083" s="147"/>
      <c r="H28083" s="146"/>
      <c r="J28083" s="146"/>
      <c r="L28083" s="150"/>
      <c r="N28083" s="163"/>
      <c r="O28083" s="146"/>
      <c r="P28083" s="146"/>
      <c r="Q28083" s="146"/>
      <c r="R28083" s="34"/>
      <c r="S28083" s="35"/>
      <c r="T28083" s="147"/>
    </row>
    <row r="28084">
      <c r="A28084" s="147"/>
      <c r="B28084" s="64"/>
      <c r="C28084" s="147" t="s">
        <v>217</v>
      </c>
      <c r="E28084" s="161"/>
      <c r="F28084" s="162"/>
      <c r="G28084" s="147"/>
      <c r="H28084" s="146"/>
      <c r="J28084" s="146"/>
      <c r="L28084" s="150"/>
      <c r="N28084" s="163"/>
      <c r="O28084" s="146"/>
      <c r="P28084" s="146"/>
      <c r="Q28084" s="146"/>
      <c r="R28084" s="34"/>
      <c r="S28084" s="35"/>
      <c r="T28084" s="147"/>
    </row>
    <row r="28085">
      <c r="A28085" s="147"/>
      <c r="B28085" s="64"/>
      <c r="C28085" s="147" t="s">
        <v>217</v>
      </c>
      <c r="E28085" s="161"/>
      <c r="F28085" s="162"/>
      <c r="G28085" s="147"/>
      <c r="H28085" s="146"/>
      <c r="J28085" s="146"/>
      <c r="L28085" s="150"/>
      <c r="N28085" s="163"/>
      <c r="O28085" s="146"/>
      <c r="P28085" s="146"/>
      <c r="Q28085" s="146"/>
      <c r="R28085" s="34"/>
      <c r="S28085" s="35"/>
      <c r="T28085" s="147"/>
    </row>
    <row r="28086">
      <c r="A28086" s="147"/>
      <c r="B28086" s="64"/>
      <c r="C28086" s="147" t="s">
        <v>217</v>
      </c>
      <c r="E28086" s="161"/>
      <c r="F28086" s="162"/>
      <c r="G28086" s="147"/>
      <c r="H28086" s="146"/>
      <c r="J28086" s="146"/>
      <c r="L28086" s="150"/>
      <c r="N28086" s="163"/>
      <c r="O28086" s="146"/>
      <c r="P28086" s="146"/>
      <c r="Q28086" s="146"/>
      <c r="R28086" s="34"/>
      <c r="S28086" s="35"/>
      <c r="T28086" s="147"/>
    </row>
    <row r="28087">
      <c r="A28087" s="147"/>
      <c r="B28087" s="64"/>
      <c r="C28087" s="147" t="s">
        <v>217</v>
      </c>
      <c r="E28087" s="161"/>
      <c r="F28087" s="162"/>
      <c r="G28087" s="147"/>
      <c r="H28087" s="146"/>
      <c r="J28087" s="146"/>
      <c r="L28087" s="150"/>
      <c r="N28087" s="163"/>
      <c r="O28087" s="146"/>
      <c r="P28087" s="146"/>
      <c r="Q28087" s="146"/>
      <c r="R28087" s="34"/>
      <c r="S28087" s="35"/>
      <c r="T28087" s="147"/>
    </row>
    <row r="28088">
      <c r="A28088" s="147"/>
      <c r="B28088" s="64"/>
      <c r="C28088" s="147" t="s">
        <v>217</v>
      </c>
      <c r="E28088" s="161"/>
      <c r="F28088" s="162"/>
      <c r="G28088" s="147"/>
      <c r="H28088" s="146"/>
      <c r="J28088" s="146"/>
      <c r="L28088" s="150"/>
      <c r="N28088" s="163"/>
      <c r="O28088" s="146"/>
      <c r="P28088" s="146"/>
      <c r="Q28088" s="146"/>
      <c r="R28088" s="34"/>
      <c r="S28088" s="35"/>
      <c r="T28088" s="147"/>
    </row>
    <row r="28089">
      <c r="A28089" s="147"/>
      <c r="B28089" s="64"/>
      <c r="C28089" s="147" t="s">
        <v>217</v>
      </c>
      <c r="E28089" s="161"/>
      <c r="F28089" s="162"/>
      <c r="G28089" s="147"/>
      <c r="H28089" s="146"/>
      <c r="J28089" s="146"/>
      <c r="L28089" s="150"/>
      <c r="N28089" s="163"/>
      <c r="O28089" s="146"/>
      <c r="P28089" s="146"/>
      <c r="Q28089" s="146"/>
      <c r="R28089" s="34"/>
      <c r="S28089" s="35"/>
      <c r="T28089" s="147"/>
    </row>
    <row r="28090">
      <c r="A28090" s="147"/>
      <c r="B28090" s="64"/>
      <c r="C28090" s="147" t="s">
        <v>217</v>
      </c>
      <c r="E28090" s="161"/>
      <c r="F28090" s="162"/>
      <c r="G28090" s="147"/>
      <c r="H28090" s="146"/>
      <c r="J28090" s="146"/>
      <c r="L28090" s="150"/>
      <c r="N28090" s="163"/>
      <c r="O28090" s="146"/>
      <c r="P28090" s="146"/>
      <c r="Q28090" s="146"/>
      <c r="R28090" s="34"/>
      <c r="S28090" s="35"/>
      <c r="T28090" s="147"/>
    </row>
    <row r="28091">
      <c r="A28091" s="147"/>
      <c r="B28091" s="64"/>
      <c r="C28091" s="147" t="s">
        <v>217</v>
      </c>
      <c r="E28091" s="161"/>
      <c r="F28091" s="162"/>
      <c r="G28091" s="147"/>
      <c r="H28091" s="146"/>
      <c r="J28091" s="146"/>
      <c r="L28091" s="150"/>
      <c r="N28091" s="163"/>
      <c r="O28091" s="146"/>
      <c r="P28091" s="146"/>
      <c r="Q28091" s="146"/>
      <c r="R28091" s="34"/>
      <c r="S28091" s="35"/>
      <c r="T28091" s="147"/>
    </row>
    <row r="28092">
      <c r="A28092" s="147"/>
      <c r="B28092" s="64"/>
      <c r="C28092" s="147" t="s">
        <v>217</v>
      </c>
      <c r="E28092" s="161"/>
      <c r="F28092" s="162"/>
      <c r="G28092" s="147"/>
      <c r="H28092" s="146"/>
      <c r="J28092" s="146"/>
      <c r="L28092" s="150"/>
      <c r="N28092" s="163"/>
      <c r="O28092" s="146"/>
      <c r="P28092" s="146"/>
      <c r="Q28092" s="146"/>
      <c r="R28092" s="34"/>
      <c r="S28092" s="35"/>
      <c r="T28092" s="147"/>
    </row>
    <row r="28093">
      <c r="A28093" s="147"/>
      <c r="B28093" s="64"/>
      <c r="C28093" s="147" t="s">
        <v>217</v>
      </c>
      <c r="E28093" s="161"/>
      <c r="F28093" s="162"/>
      <c r="G28093" s="147"/>
      <c r="H28093" s="146"/>
      <c r="J28093" s="146"/>
      <c r="L28093" s="150"/>
      <c r="N28093" s="163"/>
      <c r="O28093" s="146"/>
      <c r="P28093" s="146"/>
      <c r="Q28093" s="146"/>
      <c r="R28093" s="34"/>
      <c r="S28093" s="35"/>
      <c r="T28093" s="147"/>
    </row>
    <row r="28094">
      <c r="A28094" s="147"/>
      <c r="B28094" s="64"/>
      <c r="C28094" s="147" t="s">
        <v>217</v>
      </c>
      <c r="E28094" s="161"/>
      <c r="F28094" s="162"/>
      <c r="G28094" s="147"/>
      <c r="H28094" s="146"/>
      <c r="J28094" s="146"/>
      <c r="L28094" s="150"/>
      <c r="N28094" s="163"/>
      <c r="O28094" s="146"/>
      <c r="P28094" s="146"/>
      <c r="Q28094" s="146"/>
      <c r="R28094" s="34"/>
      <c r="S28094" s="35"/>
      <c r="T28094" s="147"/>
    </row>
    <row r="28095">
      <c r="A28095" s="147"/>
      <c r="B28095" s="64"/>
      <c r="C28095" s="147" t="s">
        <v>217</v>
      </c>
      <c r="E28095" s="161"/>
      <c r="F28095" s="162"/>
      <c r="G28095" s="147"/>
      <c r="H28095" s="146"/>
      <c r="J28095" s="146"/>
      <c r="L28095" s="150"/>
      <c r="N28095" s="163"/>
      <c r="O28095" s="146"/>
      <c r="P28095" s="146"/>
      <c r="Q28095" s="146"/>
      <c r="R28095" s="34"/>
      <c r="S28095" s="35"/>
      <c r="T28095" s="147"/>
    </row>
    <row r="28096">
      <c r="A28096" s="147"/>
      <c r="B28096" s="64"/>
      <c r="C28096" s="147" t="s">
        <v>217</v>
      </c>
      <c r="E28096" s="161"/>
      <c r="F28096" s="162"/>
      <c r="G28096" s="147"/>
      <c r="H28096" s="146"/>
      <c r="J28096" s="146"/>
      <c r="L28096" s="150"/>
      <c r="N28096" s="163"/>
      <c r="O28096" s="146"/>
      <c r="P28096" s="146"/>
      <c r="Q28096" s="146"/>
      <c r="R28096" s="34"/>
      <c r="S28096" s="35"/>
      <c r="T28096" s="147"/>
    </row>
    <row r="28097">
      <c r="A28097" s="147"/>
      <c r="B28097" s="64"/>
      <c r="C28097" s="147" t="s">
        <v>217</v>
      </c>
      <c r="E28097" s="161"/>
      <c r="F28097" s="162"/>
      <c r="G28097" s="147"/>
      <c r="H28097" s="146"/>
      <c r="J28097" s="146"/>
      <c r="L28097" s="150"/>
      <c r="N28097" s="163"/>
      <c r="O28097" s="146"/>
      <c r="P28097" s="146"/>
      <c r="Q28097" s="146"/>
      <c r="R28097" s="34"/>
      <c r="S28097" s="35"/>
      <c r="T28097" s="147"/>
    </row>
    <row r="28098">
      <c r="A28098" s="147"/>
      <c r="B28098" s="64"/>
      <c r="C28098" s="147" t="s">
        <v>217</v>
      </c>
      <c r="E28098" s="161"/>
      <c r="F28098" s="162"/>
      <c r="G28098" s="147"/>
      <c r="H28098" s="146"/>
      <c r="J28098" s="146"/>
      <c r="L28098" s="150"/>
      <c r="N28098" s="163"/>
      <c r="O28098" s="146"/>
      <c r="P28098" s="146"/>
      <c r="Q28098" s="146"/>
      <c r="R28098" s="34"/>
      <c r="S28098" s="35"/>
      <c r="T28098" s="147"/>
    </row>
    <row r="28099">
      <c r="A28099" s="147"/>
      <c r="B28099" s="64"/>
      <c r="C28099" s="147" t="s">
        <v>217</v>
      </c>
      <c r="E28099" s="161"/>
      <c r="F28099" s="162"/>
      <c r="G28099" s="147"/>
      <c r="H28099" s="146"/>
      <c r="J28099" s="146"/>
      <c r="L28099" s="150"/>
      <c r="N28099" s="163"/>
      <c r="O28099" s="146"/>
      <c r="P28099" s="146"/>
      <c r="Q28099" s="146"/>
      <c r="R28099" s="34"/>
      <c r="S28099" s="35"/>
      <c r="T28099" s="147"/>
    </row>
    <row r="28100">
      <c r="A28100" s="147"/>
      <c r="B28100" s="64"/>
      <c r="C28100" s="147" t="s">
        <v>217</v>
      </c>
      <c r="E28100" s="161"/>
      <c r="F28100" s="162"/>
      <c r="G28100" s="147"/>
      <c r="H28100" s="146"/>
      <c r="J28100" s="146"/>
      <c r="L28100" s="150"/>
      <c r="N28100" s="163"/>
      <c r="O28100" s="146"/>
      <c r="P28100" s="146"/>
      <c r="Q28100" s="146"/>
      <c r="R28100" s="34"/>
      <c r="S28100" s="35"/>
      <c r="T28100" s="147"/>
    </row>
    <row r="28101">
      <c r="A28101" s="147"/>
      <c r="B28101" s="64"/>
      <c r="C28101" s="147" t="s">
        <v>217</v>
      </c>
      <c r="E28101" s="161"/>
      <c r="F28101" s="162"/>
      <c r="G28101" s="147"/>
      <c r="H28101" s="146"/>
      <c r="J28101" s="146"/>
      <c r="L28101" s="150"/>
      <c r="N28101" s="163"/>
      <c r="O28101" s="146"/>
      <c r="P28101" s="146"/>
      <c r="Q28101" s="146"/>
      <c r="R28101" s="34"/>
      <c r="S28101" s="35"/>
      <c r="T28101" s="147"/>
    </row>
    <row r="28102">
      <c r="A28102" s="147"/>
      <c r="B28102" s="64"/>
      <c r="C28102" s="147" t="s">
        <v>217</v>
      </c>
      <c r="E28102" s="161"/>
      <c r="F28102" s="162"/>
      <c r="G28102" s="147"/>
      <c r="H28102" s="146"/>
      <c r="J28102" s="146"/>
      <c r="L28102" s="150"/>
      <c r="N28102" s="163"/>
      <c r="O28102" s="146"/>
      <c r="P28102" s="146"/>
      <c r="Q28102" s="146"/>
      <c r="R28102" s="34"/>
      <c r="S28102" s="35"/>
      <c r="T28102" s="147"/>
    </row>
    <row r="28103">
      <c r="A28103" s="147"/>
      <c r="B28103" s="64"/>
      <c r="C28103" s="147" t="s">
        <v>217</v>
      </c>
      <c r="E28103" s="161"/>
      <c r="F28103" s="162"/>
      <c r="G28103" s="147"/>
      <c r="H28103" s="146"/>
      <c r="J28103" s="146"/>
      <c r="L28103" s="150"/>
      <c r="N28103" s="163"/>
      <c r="O28103" s="146"/>
      <c r="P28103" s="146"/>
      <c r="Q28103" s="146"/>
      <c r="R28103" s="34"/>
      <c r="S28103" s="35"/>
      <c r="T28103" s="147"/>
    </row>
    <row r="28104">
      <c r="A28104" s="147"/>
      <c r="B28104" s="64"/>
      <c r="C28104" s="147" t="s">
        <v>217</v>
      </c>
      <c r="E28104" s="161"/>
      <c r="F28104" s="162"/>
      <c r="G28104" s="147"/>
      <c r="H28104" s="146"/>
      <c r="J28104" s="146"/>
      <c r="L28104" s="150"/>
      <c r="N28104" s="163"/>
      <c r="O28104" s="146"/>
      <c r="P28104" s="146"/>
      <c r="Q28104" s="146"/>
      <c r="R28104" s="34"/>
      <c r="S28104" s="35"/>
      <c r="T28104" s="147"/>
    </row>
    <row r="28105">
      <c r="A28105" s="147"/>
      <c r="B28105" s="64"/>
      <c r="C28105" s="147" t="s">
        <v>217</v>
      </c>
      <c r="E28105" s="161"/>
      <c r="F28105" s="162"/>
      <c r="G28105" s="147"/>
      <c r="H28105" s="146"/>
      <c r="J28105" s="146"/>
      <c r="L28105" s="150"/>
      <c r="N28105" s="163"/>
      <c r="O28105" s="146"/>
      <c r="P28105" s="146"/>
      <c r="Q28105" s="146"/>
      <c r="R28105" s="34"/>
      <c r="S28105" s="35"/>
      <c r="T28105" s="147"/>
    </row>
    <row r="28106">
      <c r="A28106" s="147"/>
      <c r="B28106" s="64"/>
      <c r="C28106" s="147" t="s">
        <v>217</v>
      </c>
      <c r="E28106" s="161"/>
      <c r="F28106" s="162"/>
      <c r="G28106" s="147"/>
      <c r="H28106" s="146"/>
      <c r="J28106" s="146"/>
      <c r="L28106" s="150"/>
      <c r="N28106" s="163"/>
      <c r="O28106" s="146"/>
      <c r="P28106" s="146"/>
      <c r="Q28106" s="146"/>
      <c r="R28106" s="34"/>
      <c r="S28106" s="35"/>
      <c r="T28106" s="147"/>
    </row>
    <row r="28107">
      <c r="A28107" s="147"/>
      <c r="B28107" s="64"/>
      <c r="C28107" s="147" t="s">
        <v>217</v>
      </c>
      <c r="E28107" s="161"/>
      <c r="F28107" s="162"/>
      <c r="G28107" s="147"/>
      <c r="H28107" s="146"/>
      <c r="J28107" s="146"/>
      <c r="L28107" s="150"/>
      <c r="N28107" s="163"/>
      <c r="O28107" s="146"/>
      <c r="P28107" s="146"/>
      <c r="Q28107" s="146"/>
      <c r="R28107" s="34"/>
      <c r="S28107" s="35"/>
      <c r="T28107" s="147"/>
    </row>
    <row r="28108">
      <c r="A28108" s="147"/>
      <c r="B28108" s="64"/>
      <c r="C28108" s="147" t="s">
        <v>217</v>
      </c>
      <c r="E28108" s="161"/>
      <c r="F28108" s="162"/>
      <c r="G28108" s="147"/>
      <c r="H28108" s="146"/>
      <c r="J28108" s="146"/>
      <c r="L28108" s="150"/>
      <c r="N28108" s="163"/>
      <c r="O28108" s="146"/>
      <c r="P28108" s="146"/>
      <c r="Q28108" s="146"/>
      <c r="R28108" s="34"/>
      <c r="S28108" s="35"/>
      <c r="T28108" s="147"/>
    </row>
    <row r="28109">
      <c r="A28109" s="147"/>
      <c r="B28109" s="64"/>
      <c r="C28109" s="147" t="s">
        <v>217</v>
      </c>
      <c r="E28109" s="161"/>
      <c r="F28109" s="162"/>
      <c r="G28109" s="147"/>
      <c r="H28109" s="146"/>
      <c r="J28109" s="146"/>
      <c r="L28109" s="150"/>
      <c r="N28109" s="163"/>
      <c r="O28109" s="146"/>
      <c r="P28109" s="146"/>
      <c r="Q28109" s="146"/>
      <c r="R28109" s="34"/>
      <c r="S28109" s="35"/>
      <c r="T28109" s="147"/>
    </row>
    <row r="28110">
      <c r="A28110" s="147"/>
      <c r="B28110" s="64"/>
      <c r="C28110" s="147" t="s">
        <v>217</v>
      </c>
      <c r="E28110" s="161"/>
      <c r="F28110" s="162"/>
      <c r="G28110" s="147"/>
      <c r="H28110" s="146"/>
      <c r="J28110" s="146"/>
      <c r="L28110" s="150"/>
      <c r="N28110" s="163"/>
      <c r="O28110" s="146"/>
      <c r="P28110" s="146"/>
      <c r="Q28110" s="146"/>
      <c r="R28110" s="34"/>
      <c r="S28110" s="35"/>
      <c r="T28110" s="147"/>
    </row>
    <row r="28111">
      <c r="A28111" s="147"/>
      <c r="B28111" s="64"/>
      <c r="C28111" s="147" t="s">
        <v>217</v>
      </c>
      <c r="E28111" s="161"/>
      <c r="F28111" s="162"/>
      <c r="G28111" s="147"/>
      <c r="H28111" s="146"/>
      <c r="J28111" s="146"/>
      <c r="L28111" s="150"/>
      <c r="N28111" s="163"/>
      <c r="O28111" s="146"/>
      <c r="P28111" s="146"/>
      <c r="Q28111" s="146"/>
      <c r="R28111" s="34"/>
      <c r="S28111" s="35"/>
      <c r="T28111" s="147"/>
    </row>
    <row r="28112">
      <c r="A28112" s="147"/>
      <c r="B28112" s="64"/>
      <c r="C28112" s="147" t="s">
        <v>217</v>
      </c>
      <c r="E28112" s="161"/>
      <c r="F28112" s="162"/>
      <c r="G28112" s="147"/>
      <c r="H28112" s="146"/>
      <c r="J28112" s="146"/>
      <c r="L28112" s="150"/>
      <c r="N28112" s="163"/>
      <c r="O28112" s="146"/>
      <c r="P28112" s="146"/>
      <c r="Q28112" s="146"/>
      <c r="R28112" s="34"/>
      <c r="S28112" s="35"/>
      <c r="T28112" s="147"/>
    </row>
    <row r="28113">
      <c r="A28113" s="147"/>
      <c r="B28113" s="64"/>
      <c r="C28113" s="147" t="s">
        <v>217</v>
      </c>
      <c r="E28113" s="161"/>
      <c r="F28113" s="162"/>
      <c r="G28113" s="147"/>
      <c r="H28113" s="146"/>
      <c r="J28113" s="146"/>
      <c r="L28113" s="150"/>
      <c r="N28113" s="163"/>
      <c r="O28113" s="146"/>
      <c r="P28113" s="146"/>
      <c r="Q28113" s="146"/>
      <c r="R28113" s="34"/>
      <c r="S28113" s="35"/>
      <c r="T28113" s="147"/>
    </row>
    <row r="28114">
      <c r="A28114" s="147"/>
      <c r="B28114" s="64"/>
      <c r="C28114" s="147" t="s">
        <v>217</v>
      </c>
      <c r="E28114" s="161"/>
      <c r="F28114" s="162"/>
      <c r="G28114" s="147"/>
      <c r="H28114" s="146"/>
      <c r="J28114" s="146"/>
      <c r="L28114" s="150"/>
      <c r="N28114" s="163"/>
      <c r="O28114" s="146"/>
      <c r="P28114" s="146"/>
      <c r="Q28114" s="146"/>
      <c r="R28114" s="34"/>
      <c r="S28114" s="35"/>
      <c r="T28114" s="147"/>
    </row>
    <row r="28115">
      <c r="A28115" s="147"/>
      <c r="B28115" s="64"/>
      <c r="C28115" s="147" t="s">
        <v>217</v>
      </c>
      <c r="E28115" s="161"/>
      <c r="F28115" s="162"/>
      <c r="G28115" s="147"/>
      <c r="H28115" s="146"/>
      <c r="J28115" s="146"/>
      <c r="L28115" s="150"/>
      <c r="N28115" s="163"/>
      <c r="O28115" s="146"/>
      <c r="P28115" s="146"/>
      <c r="Q28115" s="146"/>
      <c r="R28115" s="34"/>
      <c r="S28115" s="35"/>
      <c r="T28115" s="147"/>
    </row>
    <row r="28116">
      <c r="A28116" s="147"/>
      <c r="B28116" s="64"/>
      <c r="C28116" s="147" t="s">
        <v>217</v>
      </c>
      <c r="E28116" s="161"/>
      <c r="F28116" s="162"/>
      <c r="G28116" s="147"/>
      <c r="H28116" s="146"/>
      <c r="J28116" s="146"/>
      <c r="L28116" s="150"/>
      <c r="N28116" s="163"/>
      <c r="O28116" s="146"/>
      <c r="P28116" s="146"/>
      <c r="Q28116" s="146"/>
      <c r="R28116" s="34"/>
      <c r="S28116" s="35"/>
      <c r="T28116" s="147"/>
    </row>
    <row r="28117">
      <c r="A28117" s="147"/>
      <c r="B28117" s="64"/>
      <c r="C28117" s="147" t="s">
        <v>217</v>
      </c>
      <c r="E28117" s="161"/>
      <c r="F28117" s="162"/>
      <c r="G28117" s="147"/>
      <c r="H28117" s="146"/>
      <c r="J28117" s="146"/>
      <c r="L28117" s="150"/>
      <c r="N28117" s="163"/>
      <c r="O28117" s="146"/>
      <c r="P28117" s="146"/>
      <c r="Q28117" s="146"/>
      <c r="R28117" s="34"/>
      <c r="S28117" s="35"/>
      <c r="T28117" s="147"/>
    </row>
    <row r="28118">
      <c r="A28118" s="147"/>
      <c r="B28118" s="64"/>
      <c r="C28118" s="147" t="s">
        <v>217</v>
      </c>
      <c r="E28118" s="161"/>
      <c r="F28118" s="162"/>
      <c r="G28118" s="147"/>
      <c r="H28118" s="146"/>
      <c r="J28118" s="146"/>
      <c r="L28118" s="150"/>
      <c r="N28118" s="163"/>
      <c r="O28118" s="146"/>
      <c r="P28118" s="146"/>
      <c r="Q28118" s="146"/>
      <c r="R28118" s="34"/>
      <c r="S28118" s="35"/>
      <c r="T28118" s="147"/>
    </row>
    <row r="28119">
      <c r="A28119" s="147"/>
      <c r="B28119" s="64"/>
      <c r="C28119" s="147" t="s">
        <v>217</v>
      </c>
      <c r="E28119" s="161"/>
      <c r="F28119" s="162"/>
      <c r="G28119" s="147"/>
      <c r="H28119" s="146"/>
      <c r="J28119" s="146"/>
      <c r="L28119" s="150"/>
      <c r="N28119" s="163"/>
      <c r="O28119" s="146"/>
      <c r="P28119" s="146"/>
      <c r="Q28119" s="146"/>
      <c r="R28119" s="34"/>
      <c r="S28119" s="35"/>
      <c r="T28119" s="147"/>
    </row>
    <row r="28120">
      <c r="A28120" s="147"/>
      <c r="B28120" s="64"/>
      <c r="C28120" s="147" t="s">
        <v>217</v>
      </c>
      <c r="E28120" s="161"/>
      <c r="F28120" s="162"/>
      <c r="G28120" s="147"/>
      <c r="H28120" s="146"/>
      <c r="J28120" s="146"/>
      <c r="L28120" s="150"/>
      <c r="N28120" s="163"/>
      <c r="O28120" s="146"/>
      <c r="P28120" s="146"/>
      <c r="Q28120" s="146"/>
      <c r="R28120" s="34"/>
      <c r="S28120" s="35"/>
      <c r="T28120" s="147"/>
    </row>
    <row r="28121">
      <c r="A28121" s="147"/>
      <c r="B28121" s="64"/>
      <c r="C28121" s="147" t="s">
        <v>217</v>
      </c>
      <c r="E28121" s="161"/>
      <c r="F28121" s="162"/>
      <c r="G28121" s="147"/>
      <c r="H28121" s="146"/>
      <c r="J28121" s="146"/>
      <c r="L28121" s="150"/>
      <c r="N28121" s="163"/>
      <c r="O28121" s="146"/>
      <c r="P28121" s="146"/>
      <c r="Q28121" s="146"/>
      <c r="R28121" s="34"/>
      <c r="S28121" s="35"/>
      <c r="T28121" s="147"/>
    </row>
    <row r="28122">
      <c r="A28122" s="147"/>
      <c r="B28122" s="64"/>
      <c r="C28122" s="147" t="s">
        <v>217</v>
      </c>
      <c r="E28122" s="161"/>
      <c r="F28122" s="162"/>
      <c r="G28122" s="147"/>
      <c r="H28122" s="146"/>
      <c r="J28122" s="146"/>
      <c r="L28122" s="150"/>
      <c r="N28122" s="163"/>
      <c r="O28122" s="146"/>
      <c r="P28122" s="146"/>
      <c r="Q28122" s="146"/>
      <c r="R28122" s="34"/>
      <c r="S28122" s="35"/>
      <c r="T28122" s="147"/>
    </row>
    <row r="28123">
      <c r="A28123" s="147"/>
      <c r="B28123" s="64"/>
      <c r="C28123" s="147" t="s">
        <v>217</v>
      </c>
      <c r="E28123" s="161"/>
      <c r="F28123" s="162"/>
      <c r="G28123" s="147"/>
      <c r="H28123" s="146"/>
      <c r="J28123" s="146"/>
      <c r="L28123" s="150"/>
      <c r="N28123" s="163"/>
      <c r="O28123" s="146"/>
      <c r="P28123" s="146"/>
      <c r="Q28123" s="146"/>
      <c r="R28123" s="34"/>
      <c r="S28123" s="35"/>
      <c r="T28123" s="147"/>
    </row>
    <row r="28124">
      <c r="A28124" s="147"/>
      <c r="B28124" s="64"/>
      <c r="C28124" s="147" t="s">
        <v>217</v>
      </c>
      <c r="E28124" s="161"/>
      <c r="F28124" s="162"/>
      <c r="G28124" s="147"/>
      <c r="H28124" s="146"/>
      <c r="J28124" s="146"/>
      <c r="L28124" s="150"/>
      <c r="N28124" s="163"/>
      <c r="O28124" s="146"/>
      <c r="P28124" s="146"/>
      <c r="Q28124" s="146"/>
      <c r="R28124" s="34"/>
      <c r="S28124" s="35"/>
      <c r="T28124" s="147"/>
    </row>
    <row r="28125">
      <c r="A28125" s="147"/>
      <c r="B28125" s="64"/>
      <c r="C28125" s="147" t="s">
        <v>217</v>
      </c>
      <c r="E28125" s="161"/>
      <c r="F28125" s="162"/>
      <c r="G28125" s="147"/>
      <c r="H28125" s="146"/>
      <c r="J28125" s="146"/>
      <c r="L28125" s="150"/>
      <c r="N28125" s="163"/>
      <c r="O28125" s="146"/>
      <c r="P28125" s="146"/>
      <c r="Q28125" s="146"/>
      <c r="R28125" s="34"/>
      <c r="S28125" s="35"/>
      <c r="T28125" s="147"/>
    </row>
    <row r="28126">
      <c r="A28126" s="147"/>
      <c r="B28126" s="64"/>
      <c r="C28126" s="147" t="s">
        <v>217</v>
      </c>
      <c r="E28126" s="161"/>
      <c r="F28126" s="162"/>
      <c r="G28126" s="147"/>
      <c r="H28126" s="146"/>
      <c r="J28126" s="146"/>
      <c r="L28126" s="150"/>
      <c r="N28126" s="163"/>
      <c r="O28126" s="146"/>
      <c r="P28126" s="146"/>
      <c r="Q28126" s="146"/>
      <c r="R28126" s="34"/>
      <c r="S28126" s="35"/>
      <c r="T28126" s="147"/>
    </row>
    <row r="28127">
      <c r="A28127" s="147"/>
      <c r="B28127" s="64"/>
      <c r="C28127" s="147" t="s">
        <v>217</v>
      </c>
      <c r="E28127" s="161"/>
      <c r="F28127" s="162"/>
      <c r="G28127" s="147"/>
      <c r="H28127" s="146"/>
      <c r="J28127" s="146"/>
      <c r="L28127" s="150"/>
      <c r="N28127" s="163"/>
      <c r="O28127" s="146"/>
      <c r="P28127" s="146"/>
      <c r="Q28127" s="146"/>
      <c r="R28127" s="34"/>
      <c r="S28127" s="35"/>
      <c r="T28127" s="147"/>
    </row>
    <row r="28128">
      <c r="A28128" s="147"/>
      <c r="B28128" s="64"/>
      <c r="C28128" s="147" t="s">
        <v>217</v>
      </c>
      <c r="E28128" s="161"/>
      <c r="F28128" s="162"/>
      <c r="G28128" s="147"/>
      <c r="H28128" s="146"/>
      <c r="J28128" s="146"/>
      <c r="L28128" s="150"/>
      <c r="N28128" s="163"/>
      <c r="O28128" s="146"/>
      <c r="P28128" s="146"/>
      <c r="Q28128" s="146"/>
      <c r="R28128" s="34"/>
      <c r="S28128" s="35"/>
      <c r="T28128" s="147"/>
    </row>
    <row r="28129">
      <c r="A28129" s="147"/>
      <c r="B28129" s="64"/>
      <c r="C28129" s="147" t="s">
        <v>217</v>
      </c>
      <c r="E28129" s="161"/>
      <c r="F28129" s="162"/>
      <c r="G28129" s="147"/>
      <c r="H28129" s="146"/>
      <c r="J28129" s="146"/>
      <c r="L28129" s="150"/>
      <c r="N28129" s="163"/>
      <c r="O28129" s="146"/>
      <c r="P28129" s="146"/>
      <c r="Q28129" s="146"/>
      <c r="R28129" s="34"/>
      <c r="S28129" s="35"/>
      <c r="T28129" s="147"/>
    </row>
    <row r="28130">
      <c r="A28130" s="147"/>
      <c r="B28130" s="64"/>
      <c r="C28130" s="147" t="s">
        <v>217</v>
      </c>
      <c r="E28130" s="161"/>
      <c r="F28130" s="162"/>
      <c r="G28130" s="147"/>
      <c r="H28130" s="146"/>
      <c r="J28130" s="146"/>
      <c r="L28130" s="150"/>
      <c r="N28130" s="163"/>
      <c r="O28130" s="146"/>
      <c r="P28130" s="146"/>
      <c r="Q28130" s="146"/>
      <c r="R28130" s="34"/>
      <c r="S28130" s="35"/>
      <c r="T28130" s="147"/>
    </row>
    <row r="28131">
      <c r="A28131" s="147"/>
      <c r="B28131" s="64"/>
      <c r="C28131" s="147" t="s">
        <v>217</v>
      </c>
      <c r="E28131" s="161"/>
      <c r="F28131" s="162"/>
      <c r="G28131" s="147"/>
      <c r="H28131" s="146"/>
      <c r="J28131" s="146"/>
      <c r="L28131" s="150"/>
      <c r="N28131" s="163"/>
      <c r="O28131" s="146"/>
      <c r="P28131" s="146"/>
      <c r="Q28131" s="146"/>
      <c r="R28131" s="34"/>
      <c r="S28131" s="35"/>
      <c r="T28131" s="147"/>
    </row>
    <row r="28132">
      <c r="A28132" s="147"/>
      <c r="B28132" s="64"/>
      <c r="C28132" s="147" t="s">
        <v>217</v>
      </c>
      <c r="E28132" s="161"/>
      <c r="F28132" s="162"/>
      <c r="G28132" s="147"/>
      <c r="H28132" s="146"/>
      <c r="J28132" s="146"/>
      <c r="L28132" s="150"/>
      <c r="N28132" s="163"/>
      <c r="O28132" s="146"/>
      <c r="P28132" s="146"/>
      <c r="Q28132" s="146"/>
      <c r="R28132" s="34"/>
      <c r="S28132" s="35"/>
      <c r="T28132" s="147"/>
    </row>
    <row r="28133">
      <c r="A28133" s="147"/>
      <c r="B28133" s="64"/>
      <c r="C28133" s="147" t="s">
        <v>217</v>
      </c>
      <c r="E28133" s="161"/>
      <c r="F28133" s="162"/>
      <c r="G28133" s="147"/>
      <c r="H28133" s="146"/>
      <c r="J28133" s="146"/>
      <c r="L28133" s="150"/>
      <c r="N28133" s="163"/>
      <c r="O28133" s="146"/>
      <c r="P28133" s="146"/>
      <c r="Q28133" s="146"/>
      <c r="R28133" s="34"/>
      <c r="S28133" s="35"/>
      <c r="T28133" s="147"/>
    </row>
    <row r="28134">
      <c r="A28134" s="147"/>
      <c r="B28134" s="64"/>
      <c r="C28134" s="147" t="s">
        <v>217</v>
      </c>
      <c r="E28134" s="161"/>
      <c r="F28134" s="162"/>
      <c r="G28134" s="147"/>
      <c r="H28134" s="146"/>
      <c r="J28134" s="146"/>
      <c r="L28134" s="150"/>
      <c r="N28134" s="163"/>
      <c r="O28134" s="146"/>
      <c r="P28134" s="146"/>
      <c r="Q28134" s="146"/>
      <c r="R28134" s="34"/>
      <c r="S28134" s="35"/>
      <c r="T28134" s="147"/>
    </row>
    <row r="28135">
      <c r="A28135" s="147"/>
      <c r="B28135" s="64"/>
      <c r="C28135" s="147" t="s">
        <v>217</v>
      </c>
      <c r="E28135" s="161"/>
      <c r="F28135" s="162"/>
      <c r="G28135" s="147"/>
      <c r="H28135" s="146"/>
      <c r="J28135" s="146"/>
      <c r="L28135" s="150"/>
      <c r="N28135" s="163"/>
      <c r="O28135" s="146"/>
      <c r="P28135" s="146"/>
      <c r="Q28135" s="146"/>
      <c r="R28135" s="34"/>
      <c r="S28135" s="35"/>
      <c r="T28135" s="147"/>
    </row>
    <row r="28136">
      <c r="A28136" s="147"/>
      <c r="B28136" s="64"/>
      <c r="C28136" s="147" t="s">
        <v>217</v>
      </c>
      <c r="E28136" s="161"/>
      <c r="F28136" s="162"/>
      <c r="G28136" s="147"/>
      <c r="H28136" s="146"/>
      <c r="J28136" s="146"/>
      <c r="L28136" s="150"/>
      <c r="N28136" s="163"/>
      <c r="O28136" s="146"/>
      <c r="P28136" s="146"/>
      <c r="Q28136" s="146"/>
      <c r="R28136" s="34"/>
      <c r="S28136" s="35"/>
      <c r="T28136" s="147"/>
    </row>
    <row r="28137">
      <c r="A28137" s="147"/>
      <c r="B28137" s="64"/>
      <c r="C28137" s="147" t="s">
        <v>217</v>
      </c>
      <c r="E28137" s="161"/>
      <c r="F28137" s="162"/>
      <c r="G28137" s="147"/>
      <c r="H28137" s="146"/>
      <c r="J28137" s="146"/>
      <c r="L28137" s="150"/>
      <c r="N28137" s="163"/>
      <c r="O28137" s="146"/>
      <c r="P28137" s="146"/>
      <c r="Q28137" s="146"/>
      <c r="R28137" s="34"/>
      <c r="S28137" s="35"/>
      <c r="T28137" s="147"/>
    </row>
    <row r="28138">
      <c r="A28138" s="147"/>
      <c r="B28138" s="64"/>
      <c r="C28138" s="147" t="s">
        <v>217</v>
      </c>
      <c r="E28138" s="161"/>
      <c r="F28138" s="162"/>
      <c r="G28138" s="147"/>
      <c r="H28138" s="146"/>
      <c r="J28138" s="146"/>
      <c r="L28138" s="150"/>
      <c r="N28138" s="163"/>
      <c r="O28138" s="146"/>
      <c r="P28138" s="146"/>
      <c r="Q28138" s="146"/>
      <c r="R28138" s="34"/>
      <c r="S28138" s="35"/>
      <c r="T28138" s="147"/>
    </row>
    <row r="28139">
      <c r="A28139" s="147"/>
      <c r="B28139" s="64"/>
      <c r="C28139" s="147" t="s">
        <v>217</v>
      </c>
      <c r="E28139" s="161"/>
      <c r="F28139" s="162"/>
      <c r="G28139" s="147"/>
      <c r="H28139" s="146"/>
      <c r="J28139" s="146"/>
      <c r="L28139" s="150"/>
      <c r="N28139" s="163"/>
      <c r="O28139" s="146"/>
      <c r="P28139" s="146"/>
      <c r="Q28139" s="146"/>
      <c r="R28139" s="34"/>
      <c r="S28139" s="35"/>
      <c r="T28139" s="147"/>
    </row>
    <row r="28140">
      <c r="A28140" s="147"/>
      <c r="B28140" s="64"/>
      <c r="C28140" s="147" t="s">
        <v>217</v>
      </c>
      <c r="E28140" s="161"/>
      <c r="F28140" s="162"/>
      <c r="G28140" s="147"/>
      <c r="H28140" s="146"/>
      <c r="J28140" s="146"/>
      <c r="L28140" s="150"/>
      <c r="N28140" s="163"/>
      <c r="O28140" s="146"/>
      <c r="P28140" s="146"/>
      <c r="Q28140" s="146"/>
      <c r="R28140" s="34"/>
      <c r="S28140" s="35"/>
      <c r="T28140" s="147"/>
    </row>
    <row r="28141">
      <c r="A28141" s="147"/>
      <c r="B28141" s="64"/>
      <c r="C28141" s="147" t="s">
        <v>217</v>
      </c>
      <c r="E28141" s="161"/>
      <c r="F28141" s="162"/>
      <c r="G28141" s="147"/>
      <c r="H28141" s="146"/>
      <c r="J28141" s="146"/>
      <c r="L28141" s="150"/>
      <c r="N28141" s="163"/>
      <c r="O28141" s="146"/>
      <c r="P28141" s="146"/>
      <c r="Q28141" s="146"/>
      <c r="R28141" s="34"/>
      <c r="S28141" s="35"/>
      <c r="T28141" s="147"/>
    </row>
    <row r="28142">
      <c r="A28142" s="147"/>
      <c r="B28142" s="64"/>
      <c r="C28142" s="147" t="s">
        <v>217</v>
      </c>
      <c r="E28142" s="161"/>
      <c r="F28142" s="162"/>
      <c r="G28142" s="147"/>
      <c r="H28142" s="146"/>
      <c r="J28142" s="146"/>
      <c r="L28142" s="150"/>
      <c r="N28142" s="163"/>
      <c r="O28142" s="146"/>
      <c r="P28142" s="146"/>
      <c r="Q28142" s="146"/>
      <c r="R28142" s="34"/>
      <c r="S28142" s="35"/>
      <c r="T28142" s="147"/>
    </row>
    <row r="28143">
      <c r="A28143" s="147"/>
      <c r="B28143" s="64"/>
      <c r="C28143" s="147" t="s">
        <v>217</v>
      </c>
      <c r="E28143" s="161"/>
      <c r="F28143" s="162"/>
      <c r="G28143" s="147"/>
      <c r="H28143" s="146"/>
      <c r="J28143" s="146"/>
      <c r="L28143" s="150"/>
      <c r="N28143" s="163"/>
      <c r="O28143" s="146"/>
      <c r="P28143" s="146"/>
      <c r="Q28143" s="146"/>
      <c r="R28143" s="34"/>
      <c r="S28143" s="35"/>
      <c r="T28143" s="147"/>
    </row>
    <row r="28144">
      <c r="A28144" s="147"/>
      <c r="B28144" s="64"/>
      <c r="C28144" s="147" t="s">
        <v>217</v>
      </c>
      <c r="E28144" s="161"/>
      <c r="F28144" s="162"/>
      <c r="G28144" s="147"/>
      <c r="H28144" s="146"/>
      <c r="J28144" s="146"/>
      <c r="L28144" s="150"/>
      <c r="N28144" s="163"/>
      <c r="O28144" s="146"/>
      <c r="P28144" s="146"/>
      <c r="Q28144" s="146"/>
      <c r="R28144" s="34"/>
      <c r="S28144" s="35"/>
      <c r="T28144" s="147"/>
    </row>
    <row r="28145">
      <c r="A28145" s="147"/>
      <c r="B28145" s="64"/>
      <c r="C28145" s="147" t="s">
        <v>217</v>
      </c>
      <c r="E28145" s="161"/>
      <c r="F28145" s="162"/>
      <c r="G28145" s="147"/>
      <c r="H28145" s="146"/>
      <c r="J28145" s="146"/>
      <c r="L28145" s="150"/>
      <c r="N28145" s="163"/>
      <c r="O28145" s="146"/>
      <c r="P28145" s="146"/>
      <c r="Q28145" s="146"/>
      <c r="R28145" s="34"/>
      <c r="S28145" s="35"/>
      <c r="T28145" s="147"/>
    </row>
    <row r="28146">
      <c r="A28146" s="147"/>
      <c r="B28146" s="64"/>
      <c r="C28146" s="147" t="s">
        <v>217</v>
      </c>
      <c r="E28146" s="161"/>
      <c r="F28146" s="162"/>
      <c r="G28146" s="147"/>
      <c r="H28146" s="146"/>
      <c r="J28146" s="146"/>
      <c r="L28146" s="150"/>
      <c r="N28146" s="163"/>
      <c r="O28146" s="146"/>
      <c r="P28146" s="146"/>
      <c r="Q28146" s="146"/>
      <c r="R28146" s="34"/>
      <c r="S28146" s="35"/>
      <c r="T28146" s="147"/>
    </row>
    <row r="28147">
      <c r="A28147" s="147"/>
      <c r="B28147" s="64"/>
      <c r="C28147" s="147" t="s">
        <v>217</v>
      </c>
      <c r="E28147" s="161"/>
      <c r="F28147" s="162"/>
      <c r="G28147" s="147"/>
      <c r="H28147" s="146"/>
      <c r="J28147" s="146"/>
      <c r="L28147" s="150"/>
      <c r="N28147" s="163"/>
      <c r="O28147" s="146"/>
      <c r="P28147" s="146"/>
      <c r="Q28147" s="146"/>
      <c r="R28147" s="34"/>
      <c r="S28147" s="35"/>
      <c r="T28147" s="147"/>
    </row>
    <row r="28148">
      <c r="A28148" s="147"/>
      <c r="B28148" s="64"/>
      <c r="C28148" s="147" t="s">
        <v>217</v>
      </c>
      <c r="E28148" s="161"/>
      <c r="F28148" s="162"/>
      <c r="G28148" s="147"/>
      <c r="H28148" s="146"/>
      <c r="J28148" s="146"/>
      <c r="L28148" s="150"/>
      <c r="N28148" s="163"/>
      <c r="O28148" s="146"/>
      <c r="P28148" s="146"/>
      <c r="Q28148" s="146"/>
      <c r="R28148" s="34"/>
      <c r="S28148" s="35"/>
      <c r="T28148" s="147"/>
    </row>
    <row r="28149">
      <c r="A28149" s="147"/>
      <c r="B28149" s="64"/>
      <c r="C28149" s="147" t="s">
        <v>217</v>
      </c>
      <c r="E28149" s="161"/>
      <c r="F28149" s="162"/>
      <c r="G28149" s="147"/>
      <c r="H28149" s="146"/>
      <c r="J28149" s="146"/>
      <c r="L28149" s="150"/>
      <c r="N28149" s="163"/>
      <c r="O28149" s="146"/>
      <c r="P28149" s="146"/>
      <c r="Q28149" s="146"/>
      <c r="R28149" s="34"/>
      <c r="S28149" s="35"/>
      <c r="T28149" s="147"/>
    </row>
    <row r="28150">
      <c r="A28150" s="147"/>
      <c r="B28150" s="64"/>
      <c r="C28150" s="147" t="s">
        <v>217</v>
      </c>
      <c r="E28150" s="161"/>
      <c r="F28150" s="162"/>
      <c r="G28150" s="147"/>
      <c r="H28150" s="146"/>
      <c r="J28150" s="146"/>
      <c r="L28150" s="150"/>
      <c r="N28150" s="163"/>
      <c r="O28150" s="146"/>
      <c r="P28150" s="146"/>
      <c r="Q28150" s="146"/>
      <c r="R28150" s="34"/>
      <c r="S28150" s="35"/>
      <c r="T28150" s="147"/>
    </row>
    <row r="28151">
      <c r="A28151" s="147"/>
      <c r="B28151" s="64"/>
      <c r="C28151" s="147" t="s">
        <v>217</v>
      </c>
      <c r="E28151" s="161"/>
      <c r="F28151" s="162"/>
      <c r="G28151" s="147"/>
      <c r="H28151" s="146"/>
      <c r="J28151" s="146"/>
      <c r="L28151" s="150"/>
      <c r="N28151" s="163"/>
      <c r="O28151" s="146"/>
      <c r="P28151" s="146"/>
      <c r="Q28151" s="146"/>
      <c r="R28151" s="34"/>
      <c r="S28151" s="35"/>
      <c r="T28151" s="147"/>
    </row>
    <row r="28152">
      <c r="A28152" s="147"/>
      <c r="B28152" s="64"/>
      <c r="C28152" s="147" t="s">
        <v>217</v>
      </c>
      <c r="E28152" s="161"/>
      <c r="F28152" s="162"/>
      <c r="G28152" s="147"/>
      <c r="H28152" s="146"/>
      <c r="J28152" s="146"/>
      <c r="L28152" s="150"/>
      <c r="N28152" s="163"/>
      <c r="O28152" s="146"/>
      <c r="P28152" s="146"/>
      <c r="Q28152" s="146"/>
      <c r="R28152" s="34"/>
      <c r="S28152" s="35"/>
      <c r="T28152" s="147"/>
    </row>
    <row r="28153">
      <c r="A28153" s="147"/>
      <c r="B28153" s="64"/>
      <c r="C28153" s="147" t="s">
        <v>217</v>
      </c>
      <c r="E28153" s="161"/>
      <c r="F28153" s="162"/>
      <c r="G28153" s="147"/>
      <c r="H28153" s="146"/>
      <c r="J28153" s="146"/>
      <c r="L28153" s="150"/>
      <c r="N28153" s="163"/>
      <c r="O28153" s="146"/>
      <c r="P28153" s="146"/>
      <c r="Q28153" s="146"/>
      <c r="R28153" s="34"/>
      <c r="S28153" s="35"/>
      <c r="T28153" s="147"/>
    </row>
    <row r="28154">
      <c r="A28154" s="147"/>
      <c r="B28154" s="64"/>
      <c r="C28154" s="147" t="s">
        <v>217</v>
      </c>
      <c r="E28154" s="161"/>
      <c r="F28154" s="162"/>
      <c r="G28154" s="147"/>
      <c r="H28154" s="146"/>
      <c r="J28154" s="146"/>
      <c r="L28154" s="150"/>
      <c r="N28154" s="163"/>
      <c r="O28154" s="146"/>
      <c r="P28154" s="146"/>
      <c r="Q28154" s="146"/>
      <c r="R28154" s="34"/>
      <c r="S28154" s="35"/>
      <c r="T28154" s="147"/>
    </row>
    <row r="28155">
      <c r="A28155" s="147"/>
      <c r="B28155" s="64"/>
      <c r="C28155" s="147" t="s">
        <v>217</v>
      </c>
      <c r="E28155" s="161"/>
      <c r="F28155" s="162"/>
      <c r="G28155" s="147"/>
      <c r="H28155" s="146"/>
      <c r="J28155" s="146"/>
      <c r="L28155" s="150"/>
      <c r="N28155" s="163"/>
      <c r="O28155" s="146"/>
      <c r="P28155" s="146"/>
      <c r="Q28155" s="146"/>
      <c r="R28155" s="34"/>
      <c r="S28155" s="35"/>
      <c r="T28155" s="147"/>
    </row>
    <row r="28156">
      <c r="A28156" s="147"/>
      <c r="B28156" s="64"/>
      <c r="C28156" s="147" t="s">
        <v>217</v>
      </c>
      <c r="E28156" s="161"/>
      <c r="F28156" s="162"/>
      <c r="G28156" s="147"/>
      <c r="H28156" s="146"/>
      <c r="J28156" s="146"/>
      <c r="L28156" s="150"/>
      <c r="N28156" s="163"/>
      <c r="O28156" s="146"/>
      <c r="P28156" s="146"/>
      <c r="Q28156" s="146"/>
      <c r="R28156" s="34"/>
      <c r="S28156" s="35"/>
      <c r="T28156" s="147"/>
    </row>
    <row r="28157">
      <c r="A28157" s="147"/>
      <c r="B28157" s="64"/>
      <c r="C28157" s="147" t="s">
        <v>217</v>
      </c>
      <c r="E28157" s="161"/>
      <c r="F28157" s="162"/>
      <c r="G28157" s="147"/>
      <c r="H28157" s="146"/>
      <c r="J28157" s="146"/>
      <c r="L28157" s="150"/>
      <c r="N28157" s="163"/>
      <c r="O28157" s="146"/>
      <c r="P28157" s="146"/>
      <c r="Q28157" s="146"/>
      <c r="R28157" s="34"/>
      <c r="S28157" s="35"/>
      <c r="T28157" s="147"/>
    </row>
    <row r="28158">
      <c r="A28158" s="147"/>
      <c r="B28158" s="64"/>
      <c r="C28158" s="147" t="s">
        <v>217</v>
      </c>
      <c r="E28158" s="161"/>
      <c r="F28158" s="162"/>
      <c r="G28158" s="147"/>
      <c r="H28158" s="146"/>
      <c r="J28158" s="146"/>
      <c r="L28158" s="150"/>
      <c r="N28158" s="163"/>
      <c r="O28158" s="146"/>
      <c r="P28158" s="146"/>
      <c r="Q28158" s="146"/>
      <c r="R28158" s="34"/>
      <c r="S28158" s="35"/>
      <c r="T28158" s="147"/>
    </row>
    <row r="28159">
      <c r="A28159" s="147"/>
      <c r="B28159" s="64"/>
      <c r="C28159" s="147" t="s">
        <v>217</v>
      </c>
      <c r="E28159" s="161"/>
      <c r="F28159" s="162"/>
      <c r="G28159" s="147"/>
      <c r="H28159" s="146"/>
      <c r="J28159" s="146"/>
      <c r="L28159" s="150"/>
      <c r="N28159" s="163"/>
      <c r="O28159" s="146"/>
      <c r="P28159" s="146"/>
      <c r="Q28159" s="146"/>
      <c r="R28159" s="34"/>
      <c r="S28159" s="35"/>
      <c r="T28159" s="147"/>
    </row>
    <row r="28160">
      <c r="A28160" s="147"/>
      <c r="B28160" s="64"/>
      <c r="C28160" s="147" t="s">
        <v>217</v>
      </c>
      <c r="E28160" s="161"/>
      <c r="F28160" s="162"/>
      <c r="G28160" s="147"/>
      <c r="H28160" s="146"/>
      <c r="J28160" s="146"/>
      <c r="L28160" s="150"/>
      <c r="N28160" s="163"/>
      <c r="O28160" s="146"/>
      <c r="P28160" s="146"/>
      <c r="Q28160" s="146"/>
      <c r="R28160" s="34"/>
      <c r="S28160" s="35"/>
      <c r="T28160" s="147"/>
    </row>
    <row r="28161">
      <c r="A28161" s="147"/>
      <c r="B28161" s="64"/>
      <c r="C28161" s="147" t="s">
        <v>217</v>
      </c>
      <c r="E28161" s="161"/>
      <c r="F28161" s="162"/>
      <c r="G28161" s="147"/>
      <c r="H28161" s="146"/>
      <c r="J28161" s="146"/>
      <c r="L28161" s="150"/>
      <c r="N28161" s="163"/>
      <c r="O28161" s="146"/>
      <c r="P28161" s="146"/>
      <c r="Q28161" s="146"/>
      <c r="R28161" s="34"/>
      <c r="S28161" s="35"/>
      <c r="T28161" s="147"/>
    </row>
    <row r="28162">
      <c r="A28162" s="147"/>
      <c r="B28162" s="64"/>
      <c r="C28162" s="147" t="s">
        <v>217</v>
      </c>
      <c r="E28162" s="161"/>
      <c r="F28162" s="162"/>
      <c r="G28162" s="147"/>
      <c r="H28162" s="146"/>
      <c r="J28162" s="146"/>
      <c r="L28162" s="150"/>
      <c r="N28162" s="163"/>
      <c r="O28162" s="146"/>
      <c r="P28162" s="146"/>
      <c r="Q28162" s="146"/>
      <c r="R28162" s="34"/>
      <c r="S28162" s="35"/>
      <c r="T28162" s="147"/>
    </row>
    <row r="28163">
      <c r="A28163" s="147"/>
      <c r="B28163" s="64"/>
      <c r="C28163" s="147" t="s">
        <v>217</v>
      </c>
      <c r="E28163" s="161"/>
      <c r="F28163" s="162"/>
      <c r="G28163" s="147"/>
      <c r="H28163" s="146"/>
      <c r="J28163" s="146"/>
      <c r="L28163" s="150"/>
      <c r="N28163" s="163"/>
      <c r="O28163" s="146"/>
      <c r="P28163" s="146"/>
      <c r="Q28163" s="146"/>
      <c r="R28163" s="34"/>
      <c r="S28163" s="35"/>
      <c r="T28163" s="147"/>
    </row>
    <row r="28164">
      <c r="A28164" s="147"/>
      <c r="B28164" s="64"/>
      <c r="C28164" s="147" t="s">
        <v>217</v>
      </c>
      <c r="E28164" s="161"/>
      <c r="F28164" s="162"/>
      <c r="G28164" s="147"/>
      <c r="H28164" s="146"/>
      <c r="J28164" s="146"/>
      <c r="L28164" s="150"/>
      <c r="N28164" s="163"/>
      <c r="O28164" s="146"/>
      <c r="P28164" s="146"/>
      <c r="Q28164" s="146"/>
      <c r="R28164" s="34"/>
      <c r="S28164" s="35"/>
      <c r="T28164" s="147"/>
    </row>
    <row r="28165">
      <c r="A28165" s="147"/>
      <c r="B28165" s="64"/>
      <c r="C28165" s="147" t="s">
        <v>217</v>
      </c>
      <c r="E28165" s="161"/>
      <c r="F28165" s="162"/>
      <c r="G28165" s="147"/>
      <c r="H28165" s="146"/>
      <c r="J28165" s="146"/>
      <c r="L28165" s="150"/>
      <c r="N28165" s="163"/>
      <c r="O28165" s="146"/>
      <c r="P28165" s="146"/>
      <c r="Q28165" s="146"/>
      <c r="R28165" s="34"/>
      <c r="S28165" s="35"/>
      <c r="T28165" s="147"/>
    </row>
    <row r="28166">
      <c r="A28166" s="147"/>
      <c r="B28166" s="64"/>
      <c r="C28166" s="147" t="s">
        <v>217</v>
      </c>
      <c r="E28166" s="161"/>
      <c r="F28166" s="162"/>
      <c r="G28166" s="147"/>
      <c r="H28166" s="146"/>
      <c r="J28166" s="146"/>
      <c r="L28166" s="150"/>
      <c r="N28166" s="163"/>
      <c r="O28166" s="146"/>
      <c r="P28166" s="146"/>
      <c r="Q28166" s="146"/>
      <c r="R28166" s="34"/>
      <c r="S28166" s="35"/>
      <c r="T28166" s="147"/>
    </row>
    <row r="28167">
      <c r="A28167" s="147"/>
      <c r="B28167" s="64"/>
      <c r="C28167" s="147" t="s">
        <v>217</v>
      </c>
      <c r="E28167" s="161"/>
      <c r="F28167" s="162"/>
      <c r="G28167" s="147"/>
      <c r="H28167" s="146"/>
      <c r="J28167" s="146"/>
      <c r="L28167" s="150"/>
      <c r="N28167" s="163"/>
      <c r="O28167" s="146"/>
      <c r="P28167" s="146"/>
      <c r="Q28167" s="146"/>
      <c r="R28167" s="34"/>
      <c r="S28167" s="35"/>
      <c r="T28167" s="147"/>
    </row>
    <row r="28168">
      <c r="A28168" s="147"/>
      <c r="B28168" s="64"/>
      <c r="C28168" s="147" t="s">
        <v>217</v>
      </c>
      <c r="E28168" s="161"/>
      <c r="F28168" s="162"/>
      <c r="G28168" s="147"/>
      <c r="H28168" s="146"/>
      <c r="J28168" s="146"/>
      <c r="L28168" s="150"/>
      <c r="N28168" s="163"/>
      <c r="O28168" s="146"/>
      <c r="P28168" s="146"/>
      <c r="Q28168" s="146"/>
      <c r="R28168" s="34"/>
      <c r="S28168" s="35"/>
      <c r="T28168" s="147"/>
    </row>
    <row r="28169">
      <c r="A28169" s="147"/>
      <c r="B28169" s="64"/>
      <c r="C28169" s="147" t="s">
        <v>217</v>
      </c>
      <c r="E28169" s="161"/>
      <c r="F28169" s="162"/>
      <c r="G28169" s="147"/>
      <c r="H28169" s="146"/>
      <c r="J28169" s="146"/>
      <c r="L28169" s="150"/>
      <c r="N28169" s="163"/>
      <c r="O28169" s="146"/>
      <c r="P28169" s="146"/>
      <c r="Q28169" s="146"/>
      <c r="R28169" s="34"/>
      <c r="S28169" s="35"/>
      <c r="T28169" s="147"/>
    </row>
    <row r="28170">
      <c r="A28170" s="147"/>
      <c r="B28170" s="64"/>
      <c r="C28170" s="147" t="s">
        <v>217</v>
      </c>
      <c r="E28170" s="161"/>
      <c r="F28170" s="162"/>
      <c r="G28170" s="147"/>
      <c r="H28170" s="146"/>
      <c r="J28170" s="146"/>
      <c r="L28170" s="150"/>
      <c r="N28170" s="163"/>
      <c r="O28170" s="146"/>
      <c r="P28170" s="146"/>
      <c r="Q28170" s="146"/>
      <c r="R28170" s="34"/>
      <c r="S28170" s="35"/>
      <c r="T28170" s="147"/>
    </row>
    <row r="28171">
      <c r="A28171" s="147"/>
      <c r="B28171" s="64"/>
      <c r="C28171" s="147" t="s">
        <v>217</v>
      </c>
      <c r="E28171" s="161"/>
      <c r="F28171" s="162"/>
      <c r="G28171" s="147"/>
      <c r="H28171" s="146"/>
      <c r="J28171" s="146"/>
      <c r="L28171" s="150"/>
      <c r="N28171" s="163"/>
      <c r="O28171" s="146"/>
      <c r="P28171" s="146"/>
      <c r="Q28171" s="146"/>
      <c r="R28171" s="34"/>
      <c r="S28171" s="35"/>
      <c r="T28171" s="147"/>
    </row>
    <row r="28172">
      <c r="A28172" s="147"/>
      <c r="B28172" s="64"/>
      <c r="C28172" s="147" t="s">
        <v>217</v>
      </c>
      <c r="E28172" s="161"/>
      <c r="F28172" s="162"/>
      <c r="G28172" s="147"/>
      <c r="H28172" s="146"/>
      <c r="J28172" s="146"/>
      <c r="L28172" s="150"/>
      <c r="N28172" s="163"/>
      <c r="O28172" s="146"/>
      <c r="P28172" s="146"/>
      <c r="Q28172" s="146"/>
      <c r="R28172" s="34"/>
      <c r="S28172" s="35"/>
      <c r="T28172" s="147"/>
    </row>
    <row r="28173">
      <c r="A28173" s="147"/>
      <c r="B28173" s="64"/>
      <c r="C28173" s="147" t="s">
        <v>217</v>
      </c>
      <c r="E28173" s="161"/>
      <c r="F28173" s="162"/>
      <c r="G28173" s="147"/>
      <c r="H28173" s="146"/>
      <c r="J28173" s="146"/>
      <c r="L28173" s="150"/>
      <c r="N28173" s="163"/>
      <c r="O28173" s="146"/>
      <c r="P28173" s="146"/>
      <c r="Q28173" s="146"/>
      <c r="R28173" s="34"/>
      <c r="S28173" s="35"/>
      <c r="T28173" s="147"/>
    </row>
    <row r="28174">
      <c r="A28174" s="147"/>
      <c r="B28174" s="64"/>
      <c r="C28174" s="147" t="s">
        <v>217</v>
      </c>
      <c r="E28174" s="161"/>
      <c r="F28174" s="162"/>
      <c r="G28174" s="147"/>
      <c r="H28174" s="146"/>
      <c r="J28174" s="146"/>
      <c r="L28174" s="150"/>
      <c r="N28174" s="163"/>
      <c r="O28174" s="146"/>
      <c r="P28174" s="146"/>
      <c r="Q28174" s="146"/>
      <c r="R28174" s="34"/>
      <c r="S28174" s="35"/>
      <c r="T28174" s="147"/>
    </row>
    <row r="28175">
      <c r="A28175" s="147"/>
      <c r="B28175" s="64"/>
      <c r="C28175" s="147" t="s">
        <v>217</v>
      </c>
      <c r="E28175" s="161"/>
      <c r="F28175" s="162"/>
      <c r="G28175" s="147"/>
      <c r="H28175" s="146"/>
      <c r="J28175" s="146"/>
      <c r="L28175" s="150"/>
      <c r="N28175" s="163"/>
      <c r="O28175" s="146"/>
      <c r="P28175" s="146"/>
      <c r="Q28175" s="146"/>
      <c r="R28175" s="34"/>
      <c r="S28175" s="35"/>
      <c r="T28175" s="147"/>
    </row>
    <row r="28176">
      <c r="A28176" s="147"/>
      <c r="B28176" s="64"/>
      <c r="C28176" s="147" t="s">
        <v>217</v>
      </c>
      <c r="E28176" s="161"/>
      <c r="F28176" s="162"/>
      <c r="G28176" s="147"/>
      <c r="H28176" s="146"/>
      <c r="J28176" s="146"/>
      <c r="L28176" s="150"/>
      <c r="N28176" s="163"/>
      <c r="O28176" s="146"/>
      <c r="P28176" s="146"/>
      <c r="Q28176" s="146"/>
      <c r="R28176" s="34"/>
      <c r="S28176" s="35"/>
      <c r="T28176" s="147"/>
    </row>
    <row r="28177">
      <c r="A28177" s="147"/>
      <c r="B28177" s="64"/>
      <c r="C28177" s="147" t="s">
        <v>217</v>
      </c>
      <c r="E28177" s="161"/>
      <c r="F28177" s="162"/>
      <c r="G28177" s="147"/>
      <c r="H28177" s="146"/>
      <c r="J28177" s="146"/>
      <c r="L28177" s="150"/>
      <c r="N28177" s="163"/>
      <c r="O28177" s="146"/>
      <c r="P28177" s="146"/>
      <c r="Q28177" s="146"/>
      <c r="R28177" s="34"/>
      <c r="S28177" s="35"/>
      <c r="T28177" s="147"/>
    </row>
    <row r="28178">
      <c r="A28178" s="147"/>
      <c r="B28178" s="64"/>
      <c r="C28178" s="147" t="s">
        <v>217</v>
      </c>
      <c r="E28178" s="161"/>
      <c r="F28178" s="162"/>
      <c r="G28178" s="147"/>
      <c r="H28178" s="146"/>
      <c r="J28178" s="146"/>
      <c r="L28178" s="150"/>
      <c r="N28178" s="163"/>
      <c r="O28178" s="146"/>
      <c r="P28178" s="146"/>
      <c r="Q28178" s="146"/>
      <c r="R28178" s="34"/>
      <c r="S28178" s="35"/>
      <c r="T28178" s="147"/>
    </row>
    <row r="28179">
      <c r="A28179" s="147"/>
      <c r="B28179" s="64"/>
      <c r="C28179" s="147" t="s">
        <v>217</v>
      </c>
      <c r="E28179" s="161"/>
      <c r="F28179" s="162"/>
      <c r="G28179" s="147"/>
      <c r="H28179" s="146"/>
      <c r="J28179" s="146"/>
      <c r="L28179" s="150"/>
      <c r="N28179" s="163"/>
      <c r="O28179" s="146"/>
      <c r="P28179" s="146"/>
      <c r="Q28179" s="146"/>
      <c r="R28179" s="34"/>
      <c r="S28179" s="35"/>
      <c r="T28179" s="147"/>
    </row>
    <row r="28180">
      <c r="A28180" s="147"/>
      <c r="B28180" s="64"/>
      <c r="C28180" s="147" t="s">
        <v>217</v>
      </c>
      <c r="E28180" s="161"/>
      <c r="F28180" s="162"/>
      <c r="G28180" s="147"/>
      <c r="H28180" s="146"/>
      <c r="J28180" s="146"/>
      <c r="L28180" s="150"/>
      <c r="N28180" s="163"/>
      <c r="O28180" s="146"/>
      <c r="P28180" s="146"/>
      <c r="Q28180" s="146"/>
      <c r="R28180" s="34"/>
      <c r="S28180" s="35"/>
      <c r="T28180" s="147"/>
    </row>
    <row r="28181">
      <c r="A28181" s="147"/>
      <c r="B28181" s="64"/>
      <c r="C28181" s="147" t="s">
        <v>217</v>
      </c>
      <c r="E28181" s="161"/>
      <c r="F28181" s="162"/>
      <c r="G28181" s="147"/>
      <c r="H28181" s="146"/>
      <c r="J28181" s="146"/>
      <c r="L28181" s="150"/>
      <c r="N28181" s="163"/>
      <c r="O28181" s="146"/>
      <c r="P28181" s="146"/>
      <c r="Q28181" s="146"/>
      <c r="R28181" s="34"/>
      <c r="S28181" s="35"/>
      <c r="T28181" s="147"/>
    </row>
    <row r="28182">
      <c r="A28182" s="147"/>
      <c r="B28182" s="64"/>
      <c r="C28182" s="147" t="s">
        <v>217</v>
      </c>
      <c r="E28182" s="161"/>
      <c r="F28182" s="162"/>
      <c r="G28182" s="147"/>
      <c r="H28182" s="146"/>
      <c r="J28182" s="146"/>
      <c r="L28182" s="150"/>
      <c r="N28182" s="163"/>
      <c r="O28182" s="146"/>
      <c r="P28182" s="146"/>
      <c r="Q28182" s="146"/>
      <c r="R28182" s="34"/>
      <c r="S28182" s="35"/>
      <c r="T28182" s="147"/>
    </row>
    <row r="28183">
      <c r="A28183" s="147"/>
      <c r="B28183" s="64"/>
      <c r="C28183" s="147" t="s">
        <v>217</v>
      </c>
      <c r="E28183" s="161"/>
      <c r="F28183" s="162"/>
      <c r="G28183" s="147"/>
      <c r="H28183" s="146"/>
      <c r="J28183" s="146"/>
      <c r="L28183" s="150"/>
      <c r="N28183" s="163"/>
      <c r="O28183" s="146"/>
      <c r="P28183" s="146"/>
      <c r="Q28183" s="146"/>
      <c r="R28183" s="34"/>
      <c r="S28183" s="35"/>
      <c r="T28183" s="147"/>
    </row>
    <row r="28184">
      <c r="A28184" s="147"/>
      <c r="B28184" s="64"/>
      <c r="C28184" s="147" t="s">
        <v>217</v>
      </c>
      <c r="E28184" s="161"/>
      <c r="F28184" s="162"/>
      <c r="G28184" s="147"/>
      <c r="H28184" s="146"/>
      <c r="J28184" s="146"/>
      <c r="L28184" s="150"/>
      <c r="N28184" s="163"/>
      <c r="O28184" s="146"/>
      <c r="P28184" s="146"/>
      <c r="Q28184" s="146"/>
      <c r="R28184" s="34"/>
      <c r="S28184" s="35"/>
      <c r="T28184" s="147"/>
    </row>
    <row r="28185">
      <c r="A28185" s="147"/>
      <c r="B28185" s="64"/>
      <c r="C28185" s="147" t="s">
        <v>217</v>
      </c>
      <c r="E28185" s="161"/>
      <c r="F28185" s="162"/>
      <c r="G28185" s="147"/>
      <c r="H28185" s="146"/>
      <c r="J28185" s="146"/>
      <c r="L28185" s="150"/>
      <c r="N28185" s="163"/>
      <c r="O28185" s="146"/>
      <c r="P28185" s="146"/>
      <c r="Q28185" s="146"/>
      <c r="R28185" s="34"/>
      <c r="S28185" s="35"/>
      <c r="T28185" s="147"/>
    </row>
    <row r="28186">
      <c r="A28186" s="147"/>
      <c r="B28186" s="64"/>
      <c r="C28186" s="147" t="s">
        <v>217</v>
      </c>
      <c r="E28186" s="161"/>
      <c r="F28186" s="162"/>
      <c r="G28186" s="147"/>
      <c r="H28186" s="146"/>
      <c r="J28186" s="146"/>
      <c r="L28186" s="150"/>
      <c r="N28186" s="163"/>
      <c r="O28186" s="146"/>
      <c r="P28186" s="146"/>
      <c r="Q28186" s="146"/>
      <c r="R28186" s="34"/>
      <c r="S28186" s="35"/>
      <c r="T28186" s="147"/>
    </row>
    <row r="28187">
      <c r="A28187" s="147"/>
      <c r="B28187" s="64"/>
      <c r="C28187" s="147" t="s">
        <v>217</v>
      </c>
      <c r="E28187" s="161"/>
      <c r="F28187" s="162"/>
      <c r="G28187" s="147"/>
      <c r="H28187" s="146"/>
      <c r="J28187" s="146"/>
      <c r="L28187" s="150"/>
      <c r="N28187" s="163"/>
      <c r="O28187" s="146"/>
      <c r="P28187" s="146"/>
      <c r="Q28187" s="146"/>
      <c r="R28187" s="34"/>
      <c r="S28187" s="35"/>
      <c r="T28187" s="147"/>
    </row>
    <row r="28188">
      <c r="A28188" s="147"/>
      <c r="B28188" s="64"/>
      <c r="C28188" s="147" t="s">
        <v>217</v>
      </c>
      <c r="E28188" s="161"/>
      <c r="F28188" s="162"/>
      <c r="G28188" s="147"/>
      <c r="H28188" s="146"/>
      <c r="J28188" s="146"/>
      <c r="L28188" s="150"/>
      <c r="N28188" s="163"/>
      <c r="O28188" s="146"/>
      <c r="P28188" s="146"/>
      <c r="Q28188" s="146"/>
      <c r="R28188" s="34"/>
      <c r="S28188" s="35"/>
      <c r="T28188" s="147"/>
    </row>
    <row r="28189">
      <c r="A28189" s="147"/>
      <c r="B28189" s="64"/>
      <c r="C28189" s="147" t="s">
        <v>217</v>
      </c>
      <c r="E28189" s="161"/>
      <c r="F28189" s="162"/>
      <c r="G28189" s="147"/>
      <c r="H28189" s="146"/>
      <c r="J28189" s="146"/>
      <c r="L28189" s="150"/>
      <c r="N28189" s="163"/>
      <c r="O28189" s="146"/>
      <c r="P28189" s="146"/>
      <c r="Q28189" s="146"/>
      <c r="R28189" s="34"/>
      <c r="S28189" s="35"/>
      <c r="T28189" s="147"/>
    </row>
    <row r="28190">
      <c r="A28190" s="147"/>
      <c r="B28190" s="64"/>
      <c r="C28190" s="147" t="s">
        <v>217</v>
      </c>
      <c r="E28190" s="161"/>
      <c r="F28190" s="162"/>
      <c r="G28190" s="147"/>
      <c r="H28190" s="146"/>
      <c r="J28190" s="146"/>
      <c r="L28190" s="150"/>
      <c r="N28190" s="163"/>
      <c r="O28190" s="146"/>
      <c r="P28190" s="146"/>
      <c r="Q28190" s="146"/>
      <c r="R28190" s="34"/>
      <c r="S28190" s="35"/>
      <c r="T28190" s="147"/>
    </row>
    <row r="28191">
      <c r="A28191" s="147"/>
      <c r="B28191" s="64"/>
      <c r="C28191" s="147" t="s">
        <v>217</v>
      </c>
      <c r="E28191" s="161"/>
      <c r="F28191" s="162"/>
      <c r="G28191" s="147"/>
      <c r="H28191" s="146"/>
      <c r="J28191" s="146"/>
      <c r="L28191" s="150"/>
      <c r="N28191" s="163"/>
      <c r="O28191" s="146"/>
      <c r="P28191" s="146"/>
      <c r="Q28191" s="146"/>
      <c r="R28191" s="34"/>
      <c r="S28191" s="35"/>
      <c r="T28191" s="147"/>
    </row>
    <row r="28192">
      <c r="A28192" s="147"/>
      <c r="B28192" s="64"/>
      <c r="C28192" s="147" t="s">
        <v>217</v>
      </c>
      <c r="E28192" s="161"/>
      <c r="F28192" s="162"/>
      <c r="G28192" s="147"/>
      <c r="H28192" s="146"/>
      <c r="J28192" s="146"/>
      <c r="L28192" s="150"/>
      <c r="N28192" s="163"/>
      <c r="O28192" s="146"/>
      <c r="P28192" s="146"/>
      <c r="Q28192" s="146"/>
      <c r="R28192" s="34"/>
      <c r="S28192" s="35"/>
      <c r="T28192" s="147"/>
    </row>
    <row r="28193">
      <c r="A28193" s="147"/>
      <c r="B28193" s="64"/>
      <c r="C28193" s="147" t="s">
        <v>217</v>
      </c>
      <c r="E28193" s="161"/>
      <c r="F28193" s="162"/>
      <c r="G28193" s="147"/>
      <c r="H28193" s="146"/>
      <c r="J28193" s="146"/>
      <c r="L28193" s="150"/>
      <c r="N28193" s="163"/>
      <c r="O28193" s="146"/>
      <c r="P28193" s="146"/>
      <c r="Q28193" s="146"/>
      <c r="R28193" s="34"/>
      <c r="S28193" s="35"/>
      <c r="T28193" s="147"/>
    </row>
    <row r="28194">
      <c r="A28194" s="147"/>
      <c r="B28194" s="64"/>
      <c r="C28194" s="147" t="s">
        <v>217</v>
      </c>
      <c r="E28194" s="161"/>
      <c r="F28194" s="162"/>
      <c r="G28194" s="147"/>
      <c r="H28194" s="146"/>
      <c r="J28194" s="146"/>
      <c r="L28194" s="150"/>
      <c r="N28194" s="163"/>
      <c r="O28194" s="146"/>
      <c r="P28194" s="146"/>
      <c r="Q28194" s="146"/>
      <c r="R28194" s="34"/>
      <c r="S28194" s="35"/>
      <c r="T28194" s="147"/>
    </row>
    <row r="28195">
      <c r="A28195" s="147"/>
      <c r="B28195" s="64"/>
      <c r="C28195" s="147" t="s">
        <v>217</v>
      </c>
      <c r="E28195" s="161"/>
      <c r="F28195" s="162"/>
      <c r="G28195" s="147"/>
      <c r="H28195" s="146"/>
      <c r="J28195" s="146"/>
      <c r="L28195" s="150"/>
      <c r="N28195" s="163"/>
      <c r="O28195" s="146"/>
      <c r="P28195" s="146"/>
      <c r="Q28195" s="146"/>
      <c r="R28195" s="34"/>
      <c r="S28195" s="35"/>
      <c r="T28195" s="147"/>
    </row>
    <row r="28196">
      <c r="A28196" s="147"/>
      <c r="B28196" s="64"/>
      <c r="C28196" s="147" t="s">
        <v>217</v>
      </c>
      <c r="E28196" s="161"/>
      <c r="F28196" s="162"/>
      <c r="G28196" s="147"/>
      <c r="H28196" s="146"/>
      <c r="J28196" s="146"/>
      <c r="L28196" s="150"/>
      <c r="N28196" s="163"/>
      <c r="O28196" s="146"/>
      <c r="P28196" s="146"/>
      <c r="Q28196" s="146"/>
      <c r="R28196" s="34"/>
      <c r="S28196" s="35"/>
      <c r="T28196" s="147"/>
    </row>
    <row r="28197">
      <c r="A28197" s="147"/>
      <c r="B28197" s="64"/>
      <c r="C28197" s="147" t="s">
        <v>217</v>
      </c>
      <c r="E28197" s="161"/>
      <c r="F28197" s="162"/>
      <c r="G28197" s="147"/>
      <c r="H28197" s="146"/>
      <c r="J28197" s="146"/>
      <c r="L28197" s="150"/>
      <c r="N28197" s="163"/>
      <c r="O28197" s="146"/>
      <c r="P28197" s="146"/>
      <c r="Q28197" s="146"/>
      <c r="R28197" s="34"/>
      <c r="S28197" s="35"/>
      <c r="T28197" s="147"/>
    </row>
    <row r="28198">
      <c r="A28198" s="147"/>
      <c r="B28198" s="64"/>
      <c r="C28198" s="147" t="s">
        <v>217</v>
      </c>
      <c r="E28198" s="161"/>
      <c r="F28198" s="162"/>
      <c r="G28198" s="147"/>
      <c r="H28198" s="146"/>
      <c r="J28198" s="146"/>
      <c r="L28198" s="150"/>
      <c r="N28198" s="163"/>
      <c r="O28198" s="146"/>
      <c r="P28198" s="146"/>
      <c r="Q28198" s="146"/>
      <c r="R28198" s="34"/>
      <c r="S28198" s="35"/>
      <c r="T28198" s="147"/>
    </row>
    <row r="28199">
      <c r="A28199" s="147"/>
      <c r="B28199" s="64"/>
      <c r="C28199" s="147" t="s">
        <v>217</v>
      </c>
      <c r="E28199" s="161"/>
      <c r="F28199" s="162"/>
      <c r="G28199" s="147"/>
      <c r="H28199" s="146"/>
      <c r="J28199" s="146"/>
      <c r="L28199" s="150"/>
      <c r="N28199" s="163"/>
      <c r="O28199" s="146"/>
      <c r="P28199" s="146"/>
      <c r="Q28199" s="146"/>
      <c r="R28199" s="34"/>
      <c r="S28199" s="35"/>
      <c r="T28199" s="147"/>
    </row>
    <row r="28200">
      <c r="A28200" s="147"/>
      <c r="B28200" s="64"/>
      <c r="C28200" s="147" t="s">
        <v>217</v>
      </c>
      <c r="E28200" s="161"/>
      <c r="F28200" s="162"/>
      <c r="G28200" s="147"/>
      <c r="H28200" s="146"/>
      <c r="J28200" s="146"/>
      <c r="L28200" s="150"/>
      <c r="N28200" s="163"/>
      <c r="O28200" s="146"/>
      <c r="P28200" s="146"/>
      <c r="Q28200" s="146"/>
      <c r="R28200" s="34"/>
      <c r="S28200" s="35"/>
      <c r="T28200" s="147"/>
    </row>
    <row r="28201">
      <c r="A28201" s="147"/>
      <c r="B28201" s="64"/>
      <c r="C28201" s="147" t="s">
        <v>217</v>
      </c>
      <c r="E28201" s="161"/>
      <c r="F28201" s="162"/>
      <c r="G28201" s="147"/>
      <c r="H28201" s="146"/>
      <c r="J28201" s="146"/>
      <c r="L28201" s="150"/>
      <c r="N28201" s="163"/>
      <c r="O28201" s="146"/>
      <c r="P28201" s="146"/>
      <c r="Q28201" s="146"/>
      <c r="R28201" s="34"/>
      <c r="S28201" s="35"/>
      <c r="T28201" s="147"/>
    </row>
    <row r="28202">
      <c r="A28202" s="147"/>
      <c r="B28202" s="64"/>
      <c r="C28202" s="147" t="s">
        <v>217</v>
      </c>
      <c r="E28202" s="161"/>
      <c r="F28202" s="162"/>
      <c r="G28202" s="147"/>
      <c r="H28202" s="146"/>
      <c r="J28202" s="146"/>
      <c r="L28202" s="150"/>
      <c r="N28202" s="163"/>
      <c r="O28202" s="146"/>
      <c r="P28202" s="146"/>
      <c r="Q28202" s="146"/>
      <c r="R28202" s="34"/>
      <c r="S28202" s="35"/>
      <c r="T28202" s="147"/>
    </row>
    <row r="28203">
      <c r="A28203" s="147"/>
      <c r="B28203" s="64"/>
      <c r="C28203" s="147" t="s">
        <v>217</v>
      </c>
      <c r="E28203" s="161"/>
      <c r="F28203" s="162"/>
      <c r="G28203" s="147"/>
      <c r="H28203" s="146"/>
      <c r="J28203" s="146"/>
      <c r="L28203" s="150"/>
      <c r="N28203" s="163"/>
      <c r="O28203" s="146"/>
      <c r="P28203" s="146"/>
      <c r="Q28203" s="146"/>
      <c r="R28203" s="34"/>
      <c r="S28203" s="35"/>
      <c r="T28203" s="147"/>
    </row>
    <row r="28204">
      <c r="A28204" s="147"/>
      <c r="B28204" s="64"/>
      <c r="C28204" s="147" t="s">
        <v>217</v>
      </c>
      <c r="E28204" s="161"/>
      <c r="F28204" s="162"/>
      <c r="G28204" s="147"/>
      <c r="H28204" s="146"/>
      <c r="J28204" s="146"/>
      <c r="L28204" s="150"/>
      <c r="N28204" s="163"/>
      <c r="O28204" s="146"/>
      <c r="P28204" s="146"/>
      <c r="Q28204" s="146"/>
      <c r="R28204" s="34"/>
      <c r="S28204" s="35"/>
      <c r="T28204" s="147"/>
    </row>
    <row r="28205">
      <c r="A28205" s="147"/>
      <c r="B28205" s="64"/>
      <c r="C28205" s="147" t="s">
        <v>217</v>
      </c>
      <c r="E28205" s="161"/>
      <c r="F28205" s="162"/>
      <c r="G28205" s="147"/>
      <c r="H28205" s="146"/>
      <c r="J28205" s="146"/>
      <c r="L28205" s="150"/>
      <c r="N28205" s="163"/>
      <c r="O28205" s="146"/>
      <c r="P28205" s="146"/>
      <c r="Q28205" s="146"/>
      <c r="R28205" s="34"/>
      <c r="S28205" s="35"/>
      <c r="T28205" s="147"/>
    </row>
    <row r="28206">
      <c r="A28206" s="147"/>
      <c r="B28206" s="64"/>
      <c r="C28206" s="147" t="s">
        <v>217</v>
      </c>
      <c r="E28206" s="161"/>
      <c r="F28206" s="162"/>
      <c r="G28206" s="147"/>
      <c r="H28206" s="146"/>
      <c r="J28206" s="146"/>
      <c r="L28206" s="150"/>
      <c r="N28206" s="163"/>
      <c r="O28206" s="146"/>
      <c r="P28206" s="146"/>
      <c r="Q28206" s="146"/>
      <c r="R28206" s="34"/>
      <c r="S28206" s="35"/>
      <c r="T28206" s="147"/>
    </row>
    <row r="28207">
      <c r="A28207" s="147"/>
      <c r="B28207" s="64"/>
      <c r="C28207" s="147" t="s">
        <v>217</v>
      </c>
      <c r="E28207" s="161"/>
      <c r="F28207" s="162"/>
      <c r="G28207" s="147"/>
      <c r="H28207" s="146"/>
      <c r="J28207" s="146"/>
      <c r="L28207" s="150"/>
      <c r="N28207" s="163"/>
      <c r="O28207" s="146"/>
      <c r="P28207" s="146"/>
      <c r="Q28207" s="146"/>
      <c r="R28207" s="34"/>
      <c r="S28207" s="35"/>
      <c r="T28207" s="147"/>
    </row>
    <row r="28208">
      <c r="A28208" s="147"/>
      <c r="B28208" s="64"/>
      <c r="C28208" s="147" t="s">
        <v>217</v>
      </c>
      <c r="E28208" s="161"/>
      <c r="F28208" s="162"/>
      <c r="G28208" s="147"/>
      <c r="H28208" s="146"/>
      <c r="J28208" s="146"/>
      <c r="L28208" s="150"/>
      <c r="N28208" s="163"/>
      <c r="O28208" s="146"/>
      <c r="P28208" s="146"/>
      <c r="Q28208" s="146"/>
      <c r="R28208" s="34"/>
      <c r="S28208" s="35"/>
      <c r="T28208" s="147"/>
    </row>
    <row r="28209">
      <c r="A28209" s="147"/>
      <c r="B28209" s="64"/>
      <c r="C28209" s="147" t="s">
        <v>217</v>
      </c>
      <c r="E28209" s="161"/>
      <c r="F28209" s="162"/>
      <c r="G28209" s="147"/>
      <c r="H28209" s="146"/>
      <c r="J28209" s="146"/>
      <c r="L28209" s="150"/>
      <c r="N28209" s="163"/>
      <c r="O28209" s="146"/>
      <c r="P28209" s="146"/>
      <c r="Q28209" s="146"/>
      <c r="R28209" s="34"/>
      <c r="S28209" s="35"/>
      <c r="T28209" s="147"/>
    </row>
    <row r="28210">
      <c r="A28210" s="147"/>
      <c r="B28210" s="64"/>
      <c r="C28210" s="147" t="s">
        <v>217</v>
      </c>
      <c r="E28210" s="161"/>
      <c r="F28210" s="162"/>
      <c r="G28210" s="147"/>
      <c r="H28210" s="146"/>
      <c r="J28210" s="146"/>
      <c r="L28210" s="150"/>
      <c r="N28210" s="163"/>
      <c r="O28210" s="146"/>
      <c r="P28210" s="146"/>
      <c r="Q28210" s="146"/>
      <c r="R28210" s="34"/>
      <c r="S28210" s="35"/>
      <c r="T28210" s="147"/>
    </row>
    <row r="28211">
      <c r="A28211" s="147"/>
      <c r="B28211" s="64"/>
      <c r="C28211" s="147" t="s">
        <v>217</v>
      </c>
      <c r="E28211" s="161"/>
      <c r="F28211" s="162"/>
      <c r="G28211" s="147"/>
      <c r="H28211" s="146"/>
      <c r="J28211" s="146"/>
      <c r="L28211" s="150"/>
      <c r="N28211" s="163"/>
      <c r="O28211" s="146"/>
      <c r="P28211" s="146"/>
      <c r="Q28211" s="146"/>
      <c r="R28211" s="34"/>
      <c r="S28211" s="35"/>
      <c r="T28211" s="147"/>
    </row>
    <row r="28212">
      <c r="A28212" s="147"/>
      <c r="B28212" s="64"/>
      <c r="C28212" s="147" t="s">
        <v>217</v>
      </c>
      <c r="E28212" s="161"/>
      <c r="F28212" s="162"/>
      <c r="G28212" s="147"/>
      <c r="H28212" s="146"/>
      <c r="J28212" s="146"/>
      <c r="L28212" s="150"/>
      <c r="N28212" s="163"/>
      <c r="O28212" s="146"/>
      <c r="P28212" s="146"/>
      <c r="Q28212" s="146"/>
      <c r="R28212" s="34"/>
      <c r="S28212" s="35"/>
      <c r="T28212" s="147"/>
    </row>
    <row r="28213">
      <c r="A28213" s="147"/>
      <c r="B28213" s="64"/>
      <c r="C28213" s="147" t="s">
        <v>217</v>
      </c>
      <c r="E28213" s="161"/>
      <c r="F28213" s="162"/>
      <c r="G28213" s="147"/>
      <c r="H28213" s="146"/>
      <c r="J28213" s="146"/>
      <c r="L28213" s="150"/>
      <c r="N28213" s="163"/>
      <c r="O28213" s="146"/>
      <c r="P28213" s="146"/>
      <c r="Q28213" s="146"/>
      <c r="R28213" s="34"/>
      <c r="S28213" s="35"/>
      <c r="T28213" s="147"/>
    </row>
    <row r="28214">
      <c r="A28214" s="147"/>
      <c r="B28214" s="64"/>
      <c r="C28214" s="147" t="s">
        <v>217</v>
      </c>
      <c r="E28214" s="161"/>
      <c r="F28214" s="162"/>
      <c r="G28214" s="147"/>
      <c r="H28214" s="146"/>
      <c r="J28214" s="146"/>
      <c r="L28214" s="150"/>
      <c r="N28214" s="163"/>
      <c r="O28214" s="146"/>
      <c r="P28214" s="146"/>
      <c r="Q28214" s="146"/>
      <c r="R28214" s="34"/>
      <c r="S28214" s="35"/>
      <c r="T28214" s="147"/>
    </row>
    <row r="28215">
      <c r="A28215" s="147"/>
      <c r="B28215" s="64"/>
      <c r="C28215" s="147" t="s">
        <v>217</v>
      </c>
      <c r="E28215" s="161"/>
      <c r="F28215" s="162"/>
      <c r="G28215" s="147"/>
      <c r="H28215" s="146"/>
      <c r="J28215" s="146"/>
      <c r="L28215" s="150"/>
      <c r="N28215" s="163"/>
      <c r="O28215" s="146"/>
      <c r="P28215" s="146"/>
      <c r="Q28215" s="146"/>
      <c r="R28215" s="34"/>
      <c r="S28215" s="35"/>
      <c r="T28215" s="147"/>
    </row>
    <row r="28216">
      <c r="A28216" s="147"/>
      <c r="B28216" s="64"/>
      <c r="C28216" s="147" t="s">
        <v>217</v>
      </c>
      <c r="E28216" s="161"/>
      <c r="F28216" s="162"/>
      <c r="G28216" s="147"/>
      <c r="H28216" s="146"/>
      <c r="J28216" s="146"/>
      <c r="L28216" s="150"/>
      <c r="N28216" s="163"/>
      <c r="O28216" s="146"/>
      <c r="P28216" s="146"/>
      <c r="Q28216" s="146"/>
      <c r="R28216" s="34"/>
      <c r="S28216" s="35"/>
      <c r="T28216" s="147"/>
    </row>
    <row r="28217">
      <c r="A28217" s="147"/>
      <c r="B28217" s="64"/>
      <c r="C28217" s="147" t="s">
        <v>217</v>
      </c>
      <c r="E28217" s="161"/>
      <c r="F28217" s="162"/>
      <c r="G28217" s="147"/>
      <c r="H28217" s="146"/>
      <c r="J28217" s="146"/>
      <c r="L28217" s="150"/>
      <c r="N28217" s="163"/>
      <c r="O28217" s="146"/>
      <c r="P28217" s="146"/>
      <c r="Q28217" s="146"/>
      <c r="R28217" s="34"/>
      <c r="S28217" s="35"/>
      <c r="T28217" s="147"/>
    </row>
    <row r="28218">
      <c r="A28218" s="147"/>
      <c r="B28218" s="64"/>
      <c r="C28218" s="147" t="s">
        <v>217</v>
      </c>
      <c r="E28218" s="161"/>
      <c r="F28218" s="162"/>
      <c r="G28218" s="147"/>
      <c r="H28218" s="146"/>
      <c r="J28218" s="146"/>
      <c r="L28218" s="150"/>
      <c r="N28218" s="163"/>
      <c r="O28218" s="146"/>
      <c r="P28218" s="146"/>
      <c r="Q28218" s="146"/>
      <c r="R28218" s="34"/>
      <c r="S28218" s="35"/>
      <c r="T28218" s="147"/>
    </row>
    <row r="28219">
      <c r="A28219" s="147"/>
      <c r="B28219" s="64"/>
      <c r="C28219" s="147" t="s">
        <v>217</v>
      </c>
      <c r="E28219" s="161"/>
      <c r="F28219" s="162"/>
      <c r="G28219" s="147"/>
      <c r="H28219" s="146"/>
      <c r="J28219" s="146"/>
      <c r="L28219" s="150"/>
      <c r="N28219" s="163"/>
      <c r="O28219" s="146"/>
      <c r="P28219" s="146"/>
      <c r="Q28219" s="146"/>
      <c r="R28219" s="34"/>
      <c r="S28219" s="35"/>
      <c r="T28219" s="147"/>
    </row>
    <row r="28220">
      <c r="A28220" s="147"/>
      <c r="B28220" s="64"/>
      <c r="C28220" s="147" t="s">
        <v>217</v>
      </c>
      <c r="E28220" s="161"/>
      <c r="F28220" s="162"/>
      <c r="G28220" s="147"/>
      <c r="H28220" s="146"/>
      <c r="J28220" s="146"/>
      <c r="L28220" s="150"/>
      <c r="N28220" s="163"/>
      <c r="O28220" s="146"/>
      <c r="P28220" s="146"/>
      <c r="Q28220" s="146"/>
      <c r="R28220" s="34"/>
      <c r="S28220" s="35"/>
      <c r="T28220" s="147"/>
    </row>
    <row r="28221">
      <c r="A28221" s="147"/>
      <c r="B28221" s="64"/>
      <c r="C28221" s="147" t="s">
        <v>217</v>
      </c>
      <c r="E28221" s="161"/>
      <c r="F28221" s="162"/>
      <c r="G28221" s="147"/>
      <c r="H28221" s="146"/>
      <c r="J28221" s="146"/>
      <c r="L28221" s="150"/>
      <c r="N28221" s="163"/>
      <c r="O28221" s="146"/>
      <c r="P28221" s="146"/>
      <c r="Q28221" s="146"/>
      <c r="R28221" s="34"/>
      <c r="S28221" s="35"/>
      <c r="T28221" s="147"/>
    </row>
    <row r="28222">
      <c r="A28222" s="147"/>
      <c r="B28222" s="64"/>
      <c r="C28222" s="147" t="s">
        <v>217</v>
      </c>
      <c r="E28222" s="161"/>
      <c r="F28222" s="162"/>
      <c r="G28222" s="147"/>
      <c r="H28222" s="146"/>
      <c r="J28222" s="146"/>
      <c r="L28222" s="150"/>
      <c r="N28222" s="163"/>
      <c r="O28222" s="146"/>
      <c r="P28222" s="146"/>
      <c r="Q28222" s="146"/>
      <c r="R28222" s="34"/>
      <c r="S28222" s="35"/>
      <c r="T28222" s="147"/>
    </row>
    <row r="28223">
      <c r="A28223" s="147"/>
      <c r="B28223" s="64"/>
      <c r="C28223" s="147" t="s">
        <v>217</v>
      </c>
      <c r="E28223" s="161"/>
      <c r="F28223" s="162"/>
      <c r="G28223" s="147"/>
      <c r="H28223" s="146"/>
      <c r="J28223" s="146"/>
      <c r="L28223" s="150"/>
      <c r="N28223" s="163"/>
      <c r="O28223" s="146"/>
      <c r="P28223" s="146"/>
      <c r="Q28223" s="146"/>
      <c r="R28223" s="34"/>
      <c r="S28223" s="35"/>
      <c r="T28223" s="147"/>
    </row>
    <row r="28224">
      <c r="A28224" s="147"/>
      <c r="B28224" s="64"/>
      <c r="C28224" s="147" t="s">
        <v>217</v>
      </c>
      <c r="E28224" s="161"/>
      <c r="F28224" s="162"/>
      <c r="G28224" s="147"/>
      <c r="H28224" s="146"/>
      <c r="J28224" s="146"/>
      <c r="L28224" s="150"/>
      <c r="N28224" s="163"/>
      <c r="O28224" s="146"/>
      <c r="P28224" s="146"/>
      <c r="Q28224" s="146"/>
      <c r="R28224" s="34"/>
      <c r="S28224" s="35"/>
      <c r="T28224" s="147"/>
    </row>
    <row r="28225">
      <c r="A28225" s="147"/>
      <c r="B28225" s="64"/>
      <c r="C28225" s="147" t="s">
        <v>217</v>
      </c>
      <c r="E28225" s="161"/>
      <c r="F28225" s="162"/>
      <c r="G28225" s="147"/>
      <c r="H28225" s="146"/>
      <c r="J28225" s="146"/>
      <c r="L28225" s="150"/>
      <c r="N28225" s="163"/>
      <c r="O28225" s="146"/>
      <c r="P28225" s="146"/>
      <c r="Q28225" s="146"/>
      <c r="R28225" s="34"/>
      <c r="S28225" s="35"/>
      <c r="T28225" s="147"/>
    </row>
    <row r="28226">
      <c r="A28226" s="147"/>
      <c r="B28226" s="64"/>
      <c r="C28226" s="147" t="s">
        <v>217</v>
      </c>
      <c r="E28226" s="161"/>
      <c r="F28226" s="162"/>
      <c r="G28226" s="147"/>
      <c r="H28226" s="146"/>
      <c r="J28226" s="146"/>
      <c r="L28226" s="150"/>
      <c r="N28226" s="163"/>
      <c r="O28226" s="146"/>
      <c r="P28226" s="146"/>
      <c r="Q28226" s="146"/>
      <c r="R28226" s="34"/>
      <c r="S28226" s="35"/>
      <c r="T28226" s="147"/>
    </row>
    <row r="28227">
      <c r="A28227" s="147"/>
      <c r="B28227" s="64"/>
      <c r="C28227" s="147" t="s">
        <v>217</v>
      </c>
      <c r="E28227" s="161"/>
      <c r="F28227" s="162"/>
      <c r="G28227" s="147"/>
      <c r="H28227" s="146"/>
      <c r="J28227" s="146"/>
      <c r="L28227" s="150"/>
      <c r="N28227" s="163"/>
      <c r="O28227" s="146"/>
      <c r="P28227" s="146"/>
      <c r="Q28227" s="146"/>
      <c r="R28227" s="34"/>
      <c r="S28227" s="35"/>
      <c r="T28227" s="147"/>
    </row>
    <row r="28228">
      <c r="A28228" s="147"/>
      <c r="B28228" s="64"/>
      <c r="C28228" s="147" t="s">
        <v>217</v>
      </c>
      <c r="E28228" s="161"/>
      <c r="F28228" s="162"/>
      <c r="G28228" s="147"/>
      <c r="H28228" s="146"/>
      <c r="J28228" s="146"/>
      <c r="L28228" s="150"/>
      <c r="N28228" s="163"/>
      <c r="O28228" s="146"/>
      <c r="P28228" s="146"/>
      <c r="Q28228" s="146"/>
      <c r="R28228" s="34"/>
      <c r="S28228" s="35"/>
      <c r="T28228" s="147"/>
    </row>
    <row r="28229">
      <c r="A28229" s="147"/>
      <c r="B28229" s="64"/>
      <c r="C28229" s="147" t="s">
        <v>217</v>
      </c>
      <c r="E28229" s="161"/>
      <c r="F28229" s="162"/>
      <c r="G28229" s="147"/>
      <c r="H28229" s="146"/>
      <c r="J28229" s="146"/>
      <c r="L28229" s="150"/>
      <c r="N28229" s="163"/>
      <c r="O28229" s="146"/>
      <c r="P28229" s="146"/>
      <c r="Q28229" s="146"/>
      <c r="R28229" s="34"/>
      <c r="S28229" s="35"/>
      <c r="T28229" s="147"/>
    </row>
    <row r="28230">
      <c r="A28230" s="147"/>
      <c r="B28230" s="64"/>
      <c r="C28230" s="147" t="s">
        <v>217</v>
      </c>
      <c r="E28230" s="161"/>
      <c r="F28230" s="162"/>
      <c r="G28230" s="147"/>
      <c r="H28230" s="146"/>
      <c r="J28230" s="146"/>
      <c r="L28230" s="150"/>
      <c r="N28230" s="163"/>
      <c r="O28230" s="146"/>
      <c r="P28230" s="146"/>
      <c r="Q28230" s="146"/>
      <c r="R28230" s="34"/>
      <c r="S28230" s="35"/>
      <c r="T28230" s="147"/>
    </row>
    <row r="28231">
      <c r="A28231" s="147"/>
      <c r="B28231" s="64"/>
      <c r="C28231" s="147" t="s">
        <v>217</v>
      </c>
      <c r="E28231" s="161"/>
      <c r="F28231" s="162"/>
      <c r="G28231" s="147"/>
      <c r="H28231" s="146"/>
      <c r="J28231" s="146"/>
      <c r="L28231" s="150"/>
      <c r="N28231" s="163"/>
      <c r="O28231" s="146"/>
      <c r="P28231" s="146"/>
      <c r="Q28231" s="146"/>
      <c r="R28231" s="34"/>
      <c r="S28231" s="35"/>
      <c r="T28231" s="147"/>
    </row>
    <row r="28232">
      <c r="A28232" s="147"/>
      <c r="B28232" s="64"/>
      <c r="C28232" s="147" t="s">
        <v>217</v>
      </c>
      <c r="E28232" s="161"/>
      <c r="F28232" s="162"/>
      <c r="G28232" s="147"/>
      <c r="H28232" s="146"/>
      <c r="J28232" s="146"/>
      <c r="L28232" s="150"/>
      <c r="N28232" s="163"/>
      <c r="O28232" s="146"/>
      <c r="P28232" s="146"/>
      <c r="Q28232" s="146"/>
      <c r="R28232" s="34"/>
      <c r="S28232" s="35"/>
      <c r="T28232" s="147"/>
    </row>
    <row r="28233">
      <c r="A28233" s="147"/>
      <c r="B28233" s="64"/>
      <c r="C28233" s="147" t="s">
        <v>217</v>
      </c>
      <c r="E28233" s="161"/>
      <c r="F28233" s="162"/>
      <c r="G28233" s="147"/>
      <c r="H28233" s="146"/>
      <c r="J28233" s="146"/>
      <c r="L28233" s="150"/>
      <c r="N28233" s="163"/>
      <c r="O28233" s="146"/>
      <c r="P28233" s="146"/>
      <c r="Q28233" s="146"/>
      <c r="R28233" s="34"/>
      <c r="S28233" s="35"/>
      <c r="T28233" s="147"/>
    </row>
    <row r="28234">
      <c r="A28234" s="147"/>
      <c r="B28234" s="64"/>
      <c r="C28234" s="147" t="s">
        <v>217</v>
      </c>
      <c r="E28234" s="161"/>
      <c r="F28234" s="162"/>
      <c r="G28234" s="147"/>
      <c r="H28234" s="146"/>
      <c r="J28234" s="146"/>
      <c r="L28234" s="150"/>
      <c r="N28234" s="163"/>
      <c r="O28234" s="146"/>
      <c r="P28234" s="146"/>
      <c r="Q28234" s="146"/>
      <c r="R28234" s="34"/>
      <c r="S28234" s="35"/>
      <c r="T28234" s="147"/>
    </row>
    <row r="28235">
      <c r="A28235" s="147"/>
      <c r="B28235" s="64"/>
      <c r="C28235" s="147" t="s">
        <v>217</v>
      </c>
      <c r="E28235" s="161"/>
      <c r="F28235" s="162"/>
      <c r="G28235" s="147"/>
      <c r="H28235" s="146"/>
      <c r="J28235" s="146"/>
      <c r="L28235" s="150"/>
      <c r="N28235" s="163"/>
      <c r="O28235" s="146"/>
      <c r="P28235" s="146"/>
      <c r="Q28235" s="146"/>
      <c r="R28235" s="34"/>
      <c r="S28235" s="35"/>
      <c r="T28235" s="147"/>
    </row>
    <row r="28236">
      <c r="A28236" s="147"/>
      <c r="B28236" s="64"/>
      <c r="C28236" s="147" t="s">
        <v>217</v>
      </c>
      <c r="E28236" s="161"/>
      <c r="F28236" s="162"/>
      <c r="G28236" s="147"/>
      <c r="H28236" s="146"/>
      <c r="J28236" s="146"/>
      <c r="L28236" s="150"/>
      <c r="N28236" s="163"/>
      <c r="O28236" s="146"/>
      <c r="P28236" s="146"/>
      <c r="Q28236" s="146"/>
      <c r="R28236" s="34"/>
      <c r="S28236" s="35"/>
      <c r="T28236" s="147"/>
    </row>
    <row r="28237">
      <c r="A28237" s="147"/>
      <c r="B28237" s="64"/>
      <c r="C28237" s="147" t="s">
        <v>217</v>
      </c>
      <c r="E28237" s="161"/>
      <c r="F28237" s="162"/>
      <c r="G28237" s="147"/>
      <c r="H28237" s="146"/>
      <c r="J28237" s="146"/>
      <c r="L28237" s="150"/>
      <c r="N28237" s="163"/>
      <c r="O28237" s="146"/>
      <c r="P28237" s="146"/>
      <c r="Q28237" s="146"/>
      <c r="R28237" s="34"/>
      <c r="S28237" s="35"/>
      <c r="T28237" s="147"/>
    </row>
    <row r="28238">
      <c r="A28238" s="147"/>
      <c r="B28238" s="64"/>
      <c r="C28238" s="147" t="s">
        <v>217</v>
      </c>
      <c r="E28238" s="161"/>
      <c r="F28238" s="162"/>
      <c r="G28238" s="147"/>
      <c r="H28238" s="146"/>
      <c r="J28238" s="146"/>
      <c r="L28238" s="150"/>
      <c r="N28238" s="163"/>
      <c r="O28238" s="146"/>
      <c r="P28238" s="146"/>
      <c r="Q28238" s="146"/>
      <c r="R28238" s="34"/>
      <c r="S28238" s="35"/>
      <c r="T28238" s="147"/>
    </row>
    <row r="28239">
      <c r="A28239" s="147"/>
      <c r="B28239" s="64"/>
      <c r="C28239" s="147" t="s">
        <v>217</v>
      </c>
      <c r="E28239" s="161"/>
      <c r="F28239" s="162"/>
      <c r="G28239" s="147"/>
      <c r="H28239" s="146"/>
      <c r="J28239" s="146"/>
      <c r="L28239" s="150"/>
      <c r="N28239" s="163"/>
      <c r="O28239" s="146"/>
      <c r="P28239" s="146"/>
      <c r="Q28239" s="146"/>
      <c r="R28239" s="34"/>
      <c r="S28239" s="35"/>
      <c r="T28239" s="147"/>
    </row>
    <row r="28240">
      <c r="A28240" s="147"/>
      <c r="B28240" s="64"/>
      <c r="C28240" s="147" t="s">
        <v>217</v>
      </c>
      <c r="E28240" s="161"/>
      <c r="F28240" s="162"/>
      <c r="G28240" s="147"/>
      <c r="H28240" s="146"/>
      <c r="J28240" s="146"/>
      <c r="L28240" s="150"/>
      <c r="N28240" s="163"/>
      <c r="O28240" s="146"/>
      <c r="P28240" s="146"/>
      <c r="Q28240" s="146"/>
      <c r="R28240" s="34"/>
      <c r="S28240" s="35"/>
      <c r="T28240" s="147"/>
    </row>
    <row r="28241">
      <c r="A28241" s="147"/>
      <c r="B28241" s="64"/>
      <c r="C28241" s="147" t="s">
        <v>217</v>
      </c>
      <c r="E28241" s="161"/>
      <c r="F28241" s="162"/>
      <c r="G28241" s="147"/>
      <c r="H28241" s="146"/>
      <c r="J28241" s="146"/>
      <c r="L28241" s="150"/>
      <c r="N28241" s="163"/>
      <c r="O28241" s="146"/>
      <c r="P28241" s="146"/>
      <c r="Q28241" s="146"/>
      <c r="R28241" s="34"/>
      <c r="S28241" s="35"/>
      <c r="T28241" s="147"/>
    </row>
    <row r="28242">
      <c r="A28242" s="147"/>
      <c r="B28242" s="64"/>
      <c r="C28242" s="147" t="s">
        <v>217</v>
      </c>
      <c r="E28242" s="161"/>
      <c r="F28242" s="162"/>
      <c r="G28242" s="147"/>
      <c r="H28242" s="146"/>
      <c r="J28242" s="146"/>
      <c r="L28242" s="150"/>
      <c r="N28242" s="163"/>
      <c r="O28242" s="146"/>
      <c r="P28242" s="146"/>
      <c r="Q28242" s="146"/>
      <c r="R28242" s="34"/>
      <c r="S28242" s="35"/>
      <c r="T28242" s="147"/>
    </row>
    <row r="28243">
      <c r="A28243" s="147"/>
      <c r="B28243" s="64"/>
      <c r="C28243" s="147" t="s">
        <v>217</v>
      </c>
      <c r="E28243" s="161"/>
      <c r="F28243" s="162"/>
      <c r="G28243" s="147"/>
      <c r="H28243" s="146"/>
      <c r="J28243" s="146"/>
      <c r="L28243" s="150"/>
      <c r="N28243" s="163"/>
      <c r="O28243" s="146"/>
      <c r="P28243" s="146"/>
      <c r="Q28243" s="146"/>
      <c r="R28243" s="34"/>
      <c r="S28243" s="35"/>
      <c r="T28243" s="147"/>
    </row>
    <row r="28244">
      <c r="A28244" s="147"/>
      <c r="B28244" s="64"/>
      <c r="C28244" s="147" t="s">
        <v>217</v>
      </c>
      <c r="E28244" s="161"/>
      <c r="F28244" s="162"/>
      <c r="G28244" s="147"/>
      <c r="H28244" s="146"/>
      <c r="J28244" s="146"/>
      <c r="L28244" s="150"/>
      <c r="N28244" s="163"/>
      <c r="O28244" s="146"/>
      <c r="P28244" s="146"/>
      <c r="Q28244" s="146"/>
      <c r="R28244" s="34"/>
      <c r="S28244" s="35"/>
      <c r="T28244" s="147"/>
    </row>
    <row r="28245">
      <c r="A28245" s="147"/>
      <c r="B28245" s="64"/>
      <c r="C28245" s="147" t="s">
        <v>217</v>
      </c>
      <c r="E28245" s="161"/>
      <c r="F28245" s="162"/>
      <c r="G28245" s="147"/>
      <c r="H28245" s="146"/>
      <c r="J28245" s="146"/>
      <c r="L28245" s="150"/>
      <c r="N28245" s="163"/>
      <c r="O28245" s="146"/>
      <c r="P28245" s="146"/>
      <c r="Q28245" s="146"/>
      <c r="R28245" s="34"/>
      <c r="S28245" s="35"/>
      <c r="T28245" s="147"/>
    </row>
    <row r="28246">
      <c r="A28246" s="147"/>
      <c r="B28246" s="64"/>
      <c r="C28246" s="147" t="s">
        <v>217</v>
      </c>
      <c r="E28246" s="161"/>
      <c r="F28246" s="162"/>
      <c r="G28246" s="147"/>
      <c r="H28246" s="146"/>
      <c r="J28246" s="146"/>
      <c r="L28246" s="150"/>
      <c r="N28246" s="163"/>
      <c r="O28246" s="146"/>
      <c r="P28246" s="146"/>
      <c r="Q28246" s="146"/>
      <c r="R28246" s="34"/>
      <c r="S28246" s="35"/>
      <c r="T28246" s="147"/>
    </row>
    <row r="28247">
      <c r="A28247" s="147"/>
      <c r="B28247" s="64"/>
      <c r="C28247" s="147" t="s">
        <v>217</v>
      </c>
      <c r="E28247" s="161"/>
      <c r="F28247" s="162"/>
      <c r="G28247" s="147"/>
      <c r="H28247" s="146"/>
      <c r="J28247" s="146"/>
      <c r="L28247" s="150"/>
      <c r="N28247" s="163"/>
      <c r="O28247" s="146"/>
      <c r="P28247" s="146"/>
      <c r="Q28247" s="146"/>
      <c r="R28247" s="34"/>
      <c r="S28247" s="35"/>
      <c r="T28247" s="147"/>
    </row>
    <row r="28248">
      <c r="A28248" s="147"/>
      <c r="B28248" s="64"/>
      <c r="C28248" s="147" t="s">
        <v>217</v>
      </c>
      <c r="E28248" s="161"/>
      <c r="F28248" s="162"/>
      <c r="G28248" s="147"/>
      <c r="H28248" s="146"/>
      <c r="J28248" s="146"/>
      <c r="L28248" s="150"/>
      <c r="N28248" s="163"/>
      <c r="O28248" s="146"/>
      <c r="P28248" s="146"/>
      <c r="Q28248" s="146"/>
      <c r="R28248" s="34"/>
      <c r="S28248" s="35"/>
      <c r="T28248" s="147"/>
    </row>
    <row r="28249">
      <c r="A28249" s="147"/>
      <c r="B28249" s="64"/>
      <c r="C28249" s="147" t="s">
        <v>217</v>
      </c>
      <c r="E28249" s="161"/>
      <c r="F28249" s="162"/>
      <c r="G28249" s="147"/>
      <c r="H28249" s="146"/>
      <c r="J28249" s="146"/>
      <c r="L28249" s="150"/>
      <c r="N28249" s="163"/>
      <c r="O28249" s="146"/>
      <c r="P28249" s="146"/>
      <c r="Q28249" s="146"/>
      <c r="R28249" s="34"/>
      <c r="S28249" s="35"/>
      <c r="T28249" s="147"/>
    </row>
    <row r="28250">
      <c r="A28250" s="147"/>
      <c r="B28250" s="64"/>
      <c r="C28250" s="147" t="s">
        <v>217</v>
      </c>
      <c r="E28250" s="161"/>
      <c r="F28250" s="162"/>
      <c r="G28250" s="147"/>
      <c r="H28250" s="146"/>
      <c r="J28250" s="146"/>
      <c r="L28250" s="150"/>
      <c r="N28250" s="163"/>
      <c r="O28250" s="146"/>
      <c r="P28250" s="146"/>
      <c r="Q28250" s="146"/>
      <c r="R28250" s="34"/>
      <c r="S28250" s="35"/>
      <c r="T28250" s="147"/>
    </row>
    <row r="28251">
      <c r="A28251" s="147"/>
      <c r="B28251" s="64"/>
      <c r="C28251" s="147" t="s">
        <v>217</v>
      </c>
      <c r="E28251" s="161"/>
      <c r="F28251" s="162"/>
      <c r="G28251" s="147"/>
      <c r="H28251" s="146"/>
      <c r="J28251" s="146"/>
      <c r="L28251" s="150"/>
      <c r="N28251" s="163"/>
      <c r="O28251" s="146"/>
      <c r="P28251" s="146"/>
      <c r="Q28251" s="146"/>
      <c r="R28251" s="34"/>
      <c r="S28251" s="35"/>
      <c r="T28251" s="147"/>
    </row>
    <row r="28252">
      <c r="A28252" s="147"/>
      <c r="B28252" s="64"/>
      <c r="C28252" s="147" t="s">
        <v>217</v>
      </c>
      <c r="E28252" s="161"/>
      <c r="F28252" s="162"/>
      <c r="G28252" s="147"/>
      <c r="H28252" s="146"/>
      <c r="J28252" s="146"/>
      <c r="L28252" s="150"/>
      <c r="N28252" s="163"/>
      <c r="O28252" s="146"/>
      <c r="P28252" s="146"/>
      <c r="Q28252" s="146"/>
      <c r="R28252" s="34"/>
      <c r="S28252" s="35"/>
      <c r="T28252" s="147"/>
    </row>
    <row r="28253">
      <c r="A28253" s="147"/>
      <c r="B28253" s="64"/>
      <c r="C28253" s="147" t="s">
        <v>217</v>
      </c>
      <c r="E28253" s="161"/>
      <c r="F28253" s="162"/>
      <c r="G28253" s="147"/>
      <c r="H28253" s="146"/>
      <c r="J28253" s="146"/>
      <c r="L28253" s="150"/>
      <c r="N28253" s="163"/>
      <c r="O28253" s="146"/>
      <c r="P28253" s="146"/>
      <c r="Q28253" s="146"/>
      <c r="R28253" s="34"/>
      <c r="S28253" s="35"/>
      <c r="T28253" s="147"/>
    </row>
    <row r="28254">
      <c r="A28254" s="147"/>
      <c r="B28254" s="64"/>
      <c r="C28254" s="147" t="s">
        <v>217</v>
      </c>
      <c r="E28254" s="161"/>
      <c r="F28254" s="162"/>
      <c r="G28254" s="147"/>
      <c r="H28254" s="146"/>
      <c r="J28254" s="146"/>
      <c r="L28254" s="150"/>
      <c r="N28254" s="163"/>
      <c r="O28254" s="146"/>
      <c r="P28254" s="146"/>
      <c r="Q28254" s="146"/>
      <c r="R28254" s="34"/>
      <c r="S28254" s="35"/>
      <c r="T28254" s="147"/>
    </row>
    <row r="28255">
      <c r="A28255" s="147"/>
      <c r="B28255" s="64"/>
      <c r="C28255" s="147" t="s">
        <v>217</v>
      </c>
      <c r="E28255" s="161"/>
      <c r="F28255" s="162"/>
      <c r="G28255" s="147"/>
      <c r="H28255" s="146"/>
      <c r="J28255" s="146"/>
      <c r="L28255" s="150"/>
      <c r="N28255" s="163"/>
      <c r="O28255" s="146"/>
      <c r="P28255" s="146"/>
      <c r="Q28255" s="146"/>
      <c r="R28255" s="34"/>
      <c r="S28255" s="35"/>
      <c r="T28255" s="147"/>
    </row>
    <row r="28256">
      <c r="A28256" s="147"/>
      <c r="B28256" s="64"/>
      <c r="C28256" s="147" t="s">
        <v>217</v>
      </c>
      <c r="E28256" s="161"/>
      <c r="F28256" s="162"/>
      <c r="G28256" s="147"/>
      <c r="H28256" s="146"/>
      <c r="J28256" s="146"/>
      <c r="L28256" s="150"/>
      <c r="N28256" s="163"/>
      <c r="O28256" s="146"/>
      <c r="P28256" s="146"/>
      <c r="Q28256" s="146"/>
      <c r="R28256" s="34"/>
      <c r="S28256" s="35"/>
      <c r="T28256" s="147"/>
    </row>
    <row r="28257">
      <c r="A28257" s="147"/>
      <c r="B28257" s="64"/>
      <c r="C28257" s="147" t="s">
        <v>217</v>
      </c>
      <c r="E28257" s="161"/>
      <c r="F28257" s="162"/>
      <c r="G28257" s="147"/>
      <c r="H28257" s="146"/>
      <c r="J28257" s="146"/>
      <c r="L28257" s="150"/>
      <c r="N28257" s="163"/>
      <c r="O28257" s="146"/>
      <c r="P28257" s="146"/>
      <c r="Q28257" s="146"/>
      <c r="R28257" s="34"/>
      <c r="S28257" s="35"/>
      <c r="T28257" s="147"/>
    </row>
    <row r="28258">
      <c r="A28258" s="147"/>
      <c r="B28258" s="64"/>
      <c r="C28258" s="147" t="s">
        <v>217</v>
      </c>
      <c r="E28258" s="161"/>
      <c r="F28258" s="162"/>
      <c r="G28258" s="147"/>
      <c r="H28258" s="146"/>
      <c r="J28258" s="146"/>
      <c r="L28258" s="150"/>
      <c r="N28258" s="163"/>
      <c r="O28258" s="146"/>
      <c r="P28258" s="146"/>
      <c r="Q28258" s="146"/>
      <c r="R28258" s="34"/>
      <c r="S28258" s="35"/>
      <c r="T28258" s="147"/>
    </row>
    <row r="28259">
      <c r="A28259" s="147"/>
      <c r="B28259" s="64"/>
      <c r="C28259" s="147" t="s">
        <v>217</v>
      </c>
      <c r="E28259" s="161"/>
      <c r="F28259" s="162"/>
      <c r="G28259" s="147"/>
      <c r="H28259" s="146"/>
      <c r="J28259" s="146"/>
      <c r="L28259" s="150"/>
      <c r="N28259" s="163"/>
      <c r="O28259" s="146"/>
      <c r="P28259" s="146"/>
      <c r="Q28259" s="146"/>
      <c r="R28259" s="34"/>
      <c r="S28259" s="35"/>
      <c r="T28259" s="147"/>
    </row>
    <row r="28260">
      <c r="A28260" s="147"/>
      <c r="B28260" s="64"/>
      <c r="C28260" s="147" t="s">
        <v>217</v>
      </c>
      <c r="E28260" s="161"/>
      <c r="F28260" s="162"/>
      <c r="G28260" s="147"/>
      <c r="H28260" s="146"/>
      <c r="J28260" s="146"/>
      <c r="L28260" s="150"/>
      <c r="N28260" s="163"/>
      <c r="O28260" s="146"/>
      <c r="P28260" s="146"/>
      <c r="Q28260" s="146"/>
      <c r="R28260" s="34"/>
      <c r="S28260" s="35"/>
      <c r="T28260" s="147"/>
    </row>
    <row r="28261">
      <c r="A28261" s="147"/>
      <c r="B28261" s="64"/>
      <c r="C28261" s="147" t="s">
        <v>217</v>
      </c>
      <c r="E28261" s="161"/>
      <c r="F28261" s="162"/>
      <c r="G28261" s="147"/>
      <c r="H28261" s="146"/>
      <c r="J28261" s="146"/>
      <c r="L28261" s="150"/>
      <c r="N28261" s="163"/>
      <c r="O28261" s="146"/>
      <c r="P28261" s="146"/>
      <c r="Q28261" s="146"/>
      <c r="R28261" s="34"/>
      <c r="S28261" s="35"/>
      <c r="T28261" s="147"/>
    </row>
    <row r="28262">
      <c r="A28262" s="147"/>
      <c r="B28262" s="64"/>
      <c r="C28262" s="147" t="s">
        <v>217</v>
      </c>
      <c r="E28262" s="161"/>
      <c r="F28262" s="162"/>
      <c r="G28262" s="147"/>
      <c r="H28262" s="146"/>
      <c r="J28262" s="146"/>
      <c r="L28262" s="150"/>
      <c r="N28262" s="163"/>
      <c r="O28262" s="146"/>
      <c r="P28262" s="146"/>
      <c r="Q28262" s="146"/>
      <c r="R28262" s="34"/>
      <c r="S28262" s="35"/>
      <c r="T28262" s="147"/>
    </row>
    <row r="28263">
      <c r="A28263" s="147"/>
      <c r="B28263" s="64"/>
      <c r="C28263" s="147" t="s">
        <v>217</v>
      </c>
      <c r="E28263" s="161"/>
      <c r="F28263" s="162"/>
      <c r="G28263" s="147"/>
      <c r="H28263" s="146"/>
      <c r="J28263" s="146"/>
      <c r="L28263" s="150"/>
      <c r="N28263" s="163"/>
      <c r="O28263" s="146"/>
      <c r="P28263" s="146"/>
      <c r="Q28263" s="146"/>
      <c r="R28263" s="34"/>
      <c r="S28263" s="35"/>
      <c r="T28263" s="147"/>
    </row>
    <row r="28264">
      <c r="A28264" s="147"/>
      <c r="B28264" s="64"/>
      <c r="C28264" s="147" t="s">
        <v>217</v>
      </c>
      <c r="E28264" s="161"/>
      <c r="F28264" s="162"/>
      <c r="G28264" s="147"/>
      <c r="H28264" s="146"/>
      <c r="J28264" s="146"/>
      <c r="L28264" s="150"/>
      <c r="N28264" s="163"/>
      <c r="O28264" s="146"/>
      <c r="P28264" s="146"/>
      <c r="Q28264" s="146"/>
      <c r="R28264" s="34"/>
      <c r="S28264" s="35"/>
      <c r="T28264" s="147"/>
    </row>
    <row r="28265">
      <c r="A28265" s="147"/>
      <c r="B28265" s="64"/>
      <c r="C28265" s="147" t="s">
        <v>217</v>
      </c>
      <c r="E28265" s="161"/>
      <c r="F28265" s="162"/>
      <c r="G28265" s="147"/>
      <c r="H28265" s="146"/>
      <c r="J28265" s="146"/>
      <c r="L28265" s="150"/>
      <c r="N28265" s="163"/>
      <c r="O28265" s="146"/>
      <c r="P28265" s="146"/>
      <c r="Q28265" s="146"/>
      <c r="R28265" s="34"/>
      <c r="S28265" s="35"/>
      <c r="T28265" s="147"/>
    </row>
    <row r="28266">
      <c r="A28266" s="147"/>
      <c r="B28266" s="64"/>
      <c r="C28266" s="147" t="s">
        <v>217</v>
      </c>
      <c r="E28266" s="161"/>
      <c r="F28266" s="162"/>
      <c r="G28266" s="147"/>
      <c r="H28266" s="146"/>
      <c r="J28266" s="146"/>
      <c r="L28266" s="150"/>
      <c r="N28266" s="163"/>
      <c r="O28266" s="146"/>
      <c r="P28266" s="146"/>
      <c r="Q28266" s="146"/>
      <c r="R28266" s="34"/>
      <c r="S28266" s="35"/>
      <c r="T28266" s="147"/>
    </row>
    <row r="28267">
      <c r="A28267" s="147"/>
      <c r="B28267" s="64"/>
      <c r="C28267" s="147" t="s">
        <v>217</v>
      </c>
      <c r="E28267" s="161"/>
      <c r="F28267" s="162"/>
      <c r="G28267" s="147"/>
      <c r="H28267" s="146"/>
      <c r="J28267" s="146"/>
      <c r="L28267" s="150"/>
      <c r="N28267" s="163"/>
      <c r="O28267" s="146"/>
      <c r="P28267" s="146"/>
      <c r="Q28267" s="146"/>
      <c r="R28267" s="34"/>
      <c r="S28267" s="35"/>
      <c r="T28267" s="147"/>
    </row>
    <row r="28268">
      <c r="A28268" s="147"/>
      <c r="B28268" s="64"/>
      <c r="C28268" s="147" t="s">
        <v>217</v>
      </c>
      <c r="E28268" s="161"/>
      <c r="F28268" s="162"/>
      <c r="G28268" s="147"/>
      <c r="H28268" s="146"/>
      <c r="J28268" s="146"/>
      <c r="L28268" s="150"/>
      <c r="N28268" s="163"/>
      <c r="O28268" s="146"/>
      <c r="P28268" s="146"/>
      <c r="Q28268" s="146"/>
      <c r="R28268" s="34"/>
      <c r="S28268" s="35"/>
      <c r="T28268" s="147"/>
    </row>
    <row r="28269">
      <c r="A28269" s="147"/>
      <c r="B28269" s="64"/>
      <c r="C28269" s="147" t="s">
        <v>217</v>
      </c>
      <c r="E28269" s="161"/>
      <c r="F28269" s="162"/>
      <c r="G28269" s="147"/>
      <c r="H28269" s="146"/>
      <c r="J28269" s="146"/>
      <c r="L28269" s="150"/>
      <c r="N28269" s="163"/>
      <c r="O28269" s="146"/>
      <c r="P28269" s="146"/>
      <c r="Q28269" s="146"/>
      <c r="R28269" s="34"/>
      <c r="S28269" s="35"/>
      <c r="T28269" s="147"/>
    </row>
    <row r="28270">
      <c r="A28270" s="147"/>
      <c r="B28270" s="64"/>
      <c r="C28270" s="147" t="s">
        <v>217</v>
      </c>
      <c r="E28270" s="161"/>
      <c r="F28270" s="162"/>
      <c r="G28270" s="147"/>
      <c r="H28270" s="146"/>
      <c r="J28270" s="146"/>
      <c r="L28270" s="150"/>
      <c r="N28270" s="163"/>
      <c r="O28270" s="146"/>
      <c r="P28270" s="146"/>
      <c r="Q28270" s="146"/>
      <c r="R28270" s="34"/>
      <c r="S28270" s="35"/>
      <c r="T28270" s="147"/>
    </row>
    <row r="28271">
      <c r="A28271" s="147"/>
      <c r="B28271" s="64"/>
      <c r="C28271" s="147" t="s">
        <v>217</v>
      </c>
      <c r="E28271" s="161"/>
      <c r="F28271" s="162"/>
      <c r="G28271" s="147"/>
      <c r="H28271" s="146"/>
      <c r="J28271" s="146"/>
      <c r="L28271" s="150"/>
      <c r="N28271" s="163"/>
      <c r="O28271" s="146"/>
      <c r="P28271" s="146"/>
      <c r="Q28271" s="146"/>
      <c r="R28271" s="34"/>
      <c r="S28271" s="35"/>
      <c r="T28271" s="147"/>
    </row>
    <row r="28272">
      <c r="A28272" s="147"/>
      <c r="B28272" s="64"/>
      <c r="C28272" s="147" t="s">
        <v>217</v>
      </c>
      <c r="E28272" s="161"/>
      <c r="F28272" s="162"/>
      <c r="G28272" s="147"/>
      <c r="H28272" s="146"/>
      <c r="J28272" s="146"/>
      <c r="L28272" s="150"/>
      <c r="N28272" s="163"/>
      <c r="O28272" s="146"/>
      <c r="P28272" s="146"/>
      <c r="Q28272" s="146"/>
      <c r="R28272" s="34"/>
      <c r="S28272" s="35"/>
      <c r="T28272" s="147"/>
    </row>
    <row r="28273">
      <c r="A28273" s="147"/>
      <c r="B28273" s="64"/>
      <c r="C28273" s="147" t="s">
        <v>217</v>
      </c>
      <c r="E28273" s="161"/>
      <c r="F28273" s="162"/>
      <c r="G28273" s="147"/>
      <c r="H28273" s="146"/>
      <c r="J28273" s="146"/>
      <c r="L28273" s="150"/>
      <c r="N28273" s="163"/>
      <c r="O28273" s="146"/>
      <c r="P28273" s="146"/>
      <c r="Q28273" s="146"/>
      <c r="R28273" s="34"/>
      <c r="S28273" s="35"/>
      <c r="T28273" s="147"/>
    </row>
    <row r="28274">
      <c r="A28274" s="147"/>
      <c r="B28274" s="64"/>
      <c r="C28274" s="147" t="s">
        <v>217</v>
      </c>
      <c r="E28274" s="161"/>
      <c r="F28274" s="162"/>
      <c r="G28274" s="147"/>
      <c r="H28274" s="146"/>
      <c r="J28274" s="146"/>
      <c r="L28274" s="150"/>
      <c r="N28274" s="163"/>
      <c r="O28274" s="146"/>
      <c r="P28274" s="146"/>
      <c r="Q28274" s="146"/>
      <c r="R28274" s="34"/>
      <c r="S28274" s="35"/>
      <c r="T28274" s="147"/>
    </row>
    <row r="28275">
      <c r="A28275" s="147"/>
      <c r="B28275" s="64"/>
      <c r="C28275" s="147" t="s">
        <v>217</v>
      </c>
      <c r="E28275" s="161"/>
      <c r="F28275" s="162"/>
      <c r="G28275" s="147"/>
      <c r="H28275" s="146"/>
      <c r="J28275" s="146"/>
      <c r="L28275" s="150"/>
      <c r="N28275" s="163"/>
      <c r="O28275" s="146"/>
      <c r="P28275" s="146"/>
      <c r="Q28275" s="146"/>
      <c r="R28275" s="34"/>
      <c r="S28275" s="35"/>
      <c r="T28275" s="147"/>
    </row>
    <row r="28276">
      <c r="A28276" s="147"/>
      <c r="B28276" s="64"/>
      <c r="C28276" s="147" t="s">
        <v>217</v>
      </c>
      <c r="E28276" s="161"/>
      <c r="F28276" s="162"/>
      <c r="G28276" s="147"/>
      <c r="H28276" s="146"/>
      <c r="J28276" s="146"/>
      <c r="L28276" s="150"/>
      <c r="N28276" s="163"/>
      <c r="O28276" s="146"/>
      <c r="P28276" s="146"/>
      <c r="Q28276" s="146"/>
      <c r="R28276" s="34"/>
      <c r="S28276" s="35"/>
      <c r="T28276" s="147"/>
    </row>
    <row r="28277">
      <c r="A28277" s="147"/>
      <c r="B28277" s="64"/>
      <c r="C28277" s="147" t="s">
        <v>217</v>
      </c>
      <c r="E28277" s="161"/>
      <c r="F28277" s="162"/>
      <c r="G28277" s="147"/>
      <c r="H28277" s="146"/>
      <c r="J28277" s="146"/>
      <c r="L28277" s="150"/>
      <c r="N28277" s="163"/>
      <c r="O28277" s="146"/>
      <c r="P28277" s="146"/>
      <c r="Q28277" s="146"/>
      <c r="R28277" s="34"/>
      <c r="S28277" s="35"/>
      <c r="T28277" s="147"/>
    </row>
    <row r="28278">
      <c r="A28278" s="147"/>
      <c r="B28278" s="64"/>
      <c r="C28278" s="147" t="s">
        <v>217</v>
      </c>
      <c r="E28278" s="161"/>
      <c r="F28278" s="162"/>
      <c r="G28278" s="147"/>
      <c r="H28278" s="146"/>
      <c r="J28278" s="146"/>
      <c r="L28278" s="150"/>
      <c r="N28278" s="163"/>
      <c r="O28278" s="146"/>
      <c r="P28278" s="146"/>
      <c r="Q28278" s="146"/>
      <c r="R28278" s="34"/>
      <c r="S28278" s="35"/>
      <c r="T28278" s="147"/>
    </row>
    <row r="28279">
      <c r="A28279" s="147"/>
      <c r="B28279" s="64"/>
      <c r="C28279" s="147" t="s">
        <v>217</v>
      </c>
      <c r="E28279" s="161"/>
      <c r="F28279" s="162"/>
      <c r="G28279" s="147"/>
      <c r="H28279" s="146"/>
      <c r="J28279" s="146"/>
      <c r="L28279" s="150"/>
      <c r="N28279" s="163"/>
      <c r="O28279" s="146"/>
      <c r="P28279" s="146"/>
      <c r="Q28279" s="146"/>
      <c r="R28279" s="34"/>
      <c r="S28279" s="35"/>
      <c r="T28279" s="147"/>
    </row>
    <row r="28280">
      <c r="A28280" s="147"/>
      <c r="B28280" s="64"/>
      <c r="C28280" s="147" t="s">
        <v>217</v>
      </c>
      <c r="E28280" s="161"/>
      <c r="F28280" s="162"/>
      <c r="G28280" s="147"/>
      <c r="H28280" s="146"/>
      <c r="J28280" s="146"/>
      <c r="L28280" s="150"/>
      <c r="N28280" s="163"/>
      <c r="O28280" s="146"/>
      <c r="P28280" s="146"/>
      <c r="Q28280" s="146"/>
      <c r="R28280" s="34"/>
      <c r="S28280" s="35"/>
      <c r="T28280" s="147"/>
    </row>
    <row r="28281">
      <c r="A28281" s="147"/>
      <c r="B28281" s="64"/>
      <c r="C28281" s="147" t="s">
        <v>217</v>
      </c>
      <c r="E28281" s="161"/>
      <c r="F28281" s="162"/>
      <c r="G28281" s="147"/>
      <c r="H28281" s="146"/>
      <c r="J28281" s="146"/>
      <c r="L28281" s="150"/>
      <c r="N28281" s="163"/>
      <c r="O28281" s="146"/>
      <c r="P28281" s="146"/>
      <c r="Q28281" s="146"/>
      <c r="R28281" s="34"/>
      <c r="S28281" s="35"/>
      <c r="T28281" s="147"/>
    </row>
    <row r="28282">
      <c r="A28282" s="147"/>
      <c r="B28282" s="64"/>
      <c r="C28282" s="147" t="s">
        <v>217</v>
      </c>
      <c r="E28282" s="161"/>
      <c r="F28282" s="162"/>
      <c r="G28282" s="147"/>
      <c r="H28282" s="146"/>
      <c r="J28282" s="146"/>
      <c r="L28282" s="150"/>
      <c r="N28282" s="163"/>
      <c r="O28282" s="146"/>
      <c r="P28282" s="146"/>
      <c r="Q28282" s="146"/>
      <c r="R28282" s="34"/>
      <c r="S28282" s="35"/>
      <c r="T28282" s="147"/>
    </row>
    <row r="28283">
      <c r="A28283" s="147"/>
      <c r="B28283" s="64"/>
      <c r="C28283" s="147" t="s">
        <v>217</v>
      </c>
      <c r="E28283" s="161"/>
      <c r="F28283" s="162"/>
      <c r="G28283" s="147"/>
      <c r="H28283" s="146"/>
      <c r="J28283" s="146"/>
      <c r="L28283" s="150"/>
      <c r="N28283" s="163"/>
      <c r="O28283" s="146"/>
      <c r="P28283" s="146"/>
      <c r="Q28283" s="146"/>
      <c r="R28283" s="34"/>
      <c r="S28283" s="35"/>
      <c r="T28283" s="147"/>
    </row>
    <row r="28284">
      <c r="A28284" s="147"/>
      <c r="B28284" s="64"/>
      <c r="C28284" s="147" t="s">
        <v>217</v>
      </c>
      <c r="E28284" s="161"/>
      <c r="F28284" s="162"/>
      <c r="G28284" s="147"/>
      <c r="H28284" s="146"/>
      <c r="J28284" s="146"/>
      <c r="L28284" s="150"/>
      <c r="N28284" s="163"/>
      <c r="O28284" s="146"/>
      <c r="P28284" s="146"/>
      <c r="Q28284" s="146"/>
      <c r="R28284" s="34"/>
      <c r="S28284" s="35"/>
      <c r="T28284" s="147"/>
    </row>
    <row r="28285">
      <c r="A28285" s="147"/>
      <c r="B28285" s="64"/>
      <c r="C28285" s="147" t="s">
        <v>217</v>
      </c>
      <c r="E28285" s="161"/>
      <c r="F28285" s="162"/>
      <c r="G28285" s="147"/>
      <c r="H28285" s="146"/>
      <c r="J28285" s="146"/>
      <c r="L28285" s="150"/>
      <c r="N28285" s="163"/>
      <c r="O28285" s="146"/>
      <c r="P28285" s="146"/>
      <c r="Q28285" s="146"/>
      <c r="R28285" s="34"/>
      <c r="S28285" s="35"/>
      <c r="T28285" s="147"/>
    </row>
    <row r="28286">
      <c r="A28286" s="147"/>
      <c r="B28286" s="64"/>
      <c r="C28286" s="147" t="s">
        <v>217</v>
      </c>
      <c r="E28286" s="161"/>
      <c r="F28286" s="162"/>
      <c r="G28286" s="147"/>
      <c r="H28286" s="146"/>
      <c r="J28286" s="146"/>
      <c r="L28286" s="150"/>
      <c r="N28286" s="163"/>
      <c r="O28286" s="146"/>
      <c r="P28286" s="146"/>
      <c r="Q28286" s="146"/>
      <c r="R28286" s="34"/>
      <c r="S28286" s="35"/>
      <c r="T28286" s="147"/>
    </row>
    <row r="28287">
      <c r="A28287" s="147"/>
      <c r="B28287" s="64"/>
      <c r="C28287" s="147" t="s">
        <v>217</v>
      </c>
      <c r="E28287" s="161"/>
      <c r="F28287" s="162"/>
      <c r="G28287" s="147"/>
      <c r="H28287" s="146"/>
      <c r="J28287" s="146"/>
      <c r="L28287" s="150"/>
      <c r="N28287" s="163"/>
      <c r="O28287" s="146"/>
      <c r="P28287" s="146"/>
      <c r="Q28287" s="146"/>
      <c r="R28287" s="34"/>
      <c r="S28287" s="35"/>
      <c r="T28287" s="147"/>
    </row>
    <row r="28288">
      <c r="A28288" s="147"/>
      <c r="B28288" s="64"/>
      <c r="C28288" s="147" t="s">
        <v>217</v>
      </c>
      <c r="E28288" s="161"/>
      <c r="F28288" s="162"/>
      <c r="G28288" s="147"/>
      <c r="H28288" s="146"/>
      <c r="J28288" s="146"/>
      <c r="L28288" s="150"/>
      <c r="N28288" s="163"/>
      <c r="O28288" s="146"/>
      <c r="P28288" s="146"/>
      <c r="Q28288" s="146"/>
      <c r="R28288" s="34"/>
      <c r="S28288" s="35"/>
      <c r="T28288" s="147"/>
    </row>
    <row r="28289">
      <c r="A28289" s="147"/>
      <c r="B28289" s="64"/>
      <c r="C28289" s="147" t="s">
        <v>217</v>
      </c>
      <c r="E28289" s="161"/>
      <c r="F28289" s="162"/>
      <c r="G28289" s="147"/>
      <c r="H28289" s="146"/>
      <c r="J28289" s="146"/>
      <c r="L28289" s="150"/>
      <c r="N28289" s="163"/>
      <c r="O28289" s="146"/>
      <c r="P28289" s="146"/>
      <c r="Q28289" s="146"/>
      <c r="R28289" s="34"/>
      <c r="S28289" s="35"/>
      <c r="T28289" s="147"/>
    </row>
    <row r="28290">
      <c r="A28290" s="147"/>
      <c r="B28290" s="64"/>
      <c r="C28290" s="147" t="s">
        <v>217</v>
      </c>
      <c r="E28290" s="161"/>
      <c r="F28290" s="162"/>
      <c r="G28290" s="147"/>
      <c r="H28290" s="146"/>
      <c r="J28290" s="146"/>
      <c r="L28290" s="150"/>
      <c r="N28290" s="163"/>
      <c r="O28290" s="146"/>
      <c r="P28290" s="146"/>
      <c r="Q28290" s="146"/>
      <c r="R28290" s="34"/>
      <c r="S28290" s="35"/>
      <c r="T28290" s="147"/>
    </row>
    <row r="28291">
      <c r="A28291" s="147"/>
      <c r="B28291" s="64"/>
      <c r="C28291" s="147" t="s">
        <v>217</v>
      </c>
      <c r="E28291" s="161"/>
      <c r="F28291" s="162"/>
      <c r="G28291" s="147"/>
      <c r="H28291" s="146"/>
      <c r="J28291" s="146"/>
      <c r="L28291" s="150"/>
      <c r="N28291" s="163"/>
      <c r="O28291" s="146"/>
      <c r="P28291" s="146"/>
      <c r="Q28291" s="146"/>
      <c r="R28291" s="34"/>
      <c r="S28291" s="35"/>
      <c r="T28291" s="147"/>
    </row>
    <row r="28292">
      <c r="A28292" s="147"/>
      <c r="B28292" s="64"/>
      <c r="C28292" s="147" t="s">
        <v>217</v>
      </c>
      <c r="E28292" s="161"/>
      <c r="F28292" s="162"/>
      <c r="G28292" s="147"/>
      <c r="H28292" s="146"/>
      <c r="J28292" s="146"/>
      <c r="L28292" s="150"/>
      <c r="N28292" s="163"/>
      <c r="O28292" s="146"/>
      <c r="P28292" s="146"/>
      <c r="Q28292" s="146"/>
      <c r="R28292" s="34"/>
      <c r="S28292" s="35"/>
      <c r="T28292" s="147"/>
    </row>
    <row r="28293">
      <c r="A28293" s="147"/>
      <c r="B28293" s="64"/>
      <c r="C28293" s="147" t="s">
        <v>217</v>
      </c>
      <c r="E28293" s="161"/>
      <c r="F28293" s="162"/>
      <c r="G28293" s="147"/>
      <c r="H28293" s="146"/>
      <c r="J28293" s="146"/>
      <c r="L28293" s="150"/>
      <c r="N28293" s="163"/>
      <c r="O28293" s="146"/>
      <c r="P28293" s="146"/>
      <c r="Q28293" s="146"/>
      <c r="R28293" s="34"/>
      <c r="S28293" s="35"/>
      <c r="T28293" s="147"/>
    </row>
    <row r="28294">
      <c r="A28294" s="147"/>
      <c r="B28294" s="64"/>
      <c r="C28294" s="147" t="s">
        <v>217</v>
      </c>
      <c r="E28294" s="161"/>
      <c r="F28294" s="162"/>
      <c r="G28294" s="147"/>
      <c r="H28294" s="146"/>
      <c r="J28294" s="146"/>
      <c r="L28294" s="150"/>
      <c r="N28294" s="163"/>
      <c r="O28294" s="146"/>
      <c r="P28294" s="146"/>
      <c r="Q28294" s="146"/>
      <c r="R28294" s="34"/>
      <c r="S28294" s="35"/>
      <c r="T28294" s="147"/>
    </row>
    <row r="28295">
      <c r="A28295" s="147"/>
      <c r="B28295" s="64"/>
      <c r="C28295" s="147" t="s">
        <v>217</v>
      </c>
      <c r="E28295" s="161"/>
      <c r="F28295" s="162"/>
      <c r="G28295" s="147"/>
      <c r="H28295" s="146"/>
      <c r="J28295" s="146"/>
      <c r="L28295" s="150"/>
      <c r="N28295" s="163"/>
      <c r="O28295" s="146"/>
      <c r="P28295" s="146"/>
      <c r="Q28295" s="146"/>
      <c r="R28295" s="34"/>
      <c r="S28295" s="35"/>
      <c r="T28295" s="147"/>
    </row>
    <row r="28296">
      <c r="A28296" s="147"/>
      <c r="B28296" s="64"/>
      <c r="C28296" s="147" t="s">
        <v>217</v>
      </c>
      <c r="E28296" s="161"/>
      <c r="F28296" s="162"/>
      <c r="G28296" s="147"/>
      <c r="H28296" s="146"/>
      <c r="J28296" s="146"/>
      <c r="L28296" s="150"/>
      <c r="N28296" s="163"/>
      <c r="O28296" s="146"/>
      <c r="P28296" s="146"/>
      <c r="Q28296" s="146"/>
      <c r="R28296" s="34"/>
      <c r="S28296" s="35"/>
      <c r="T28296" s="147"/>
    </row>
    <row r="28297">
      <c r="A28297" s="147"/>
      <c r="B28297" s="64"/>
      <c r="C28297" s="147" t="s">
        <v>217</v>
      </c>
      <c r="E28297" s="161"/>
      <c r="F28297" s="162"/>
      <c r="G28297" s="147"/>
      <c r="H28297" s="146"/>
      <c r="J28297" s="146"/>
      <c r="L28297" s="150"/>
      <c r="N28297" s="163"/>
      <c r="O28297" s="146"/>
      <c r="P28297" s="146"/>
      <c r="Q28297" s="146"/>
      <c r="R28297" s="34"/>
      <c r="S28297" s="35"/>
      <c r="T28297" s="147"/>
    </row>
    <row r="28298">
      <c r="A28298" s="147"/>
      <c r="B28298" s="64"/>
      <c r="C28298" s="147" t="s">
        <v>217</v>
      </c>
      <c r="E28298" s="161"/>
      <c r="F28298" s="162"/>
      <c r="G28298" s="147"/>
      <c r="H28298" s="146"/>
      <c r="J28298" s="146"/>
      <c r="L28298" s="150"/>
      <c r="N28298" s="163"/>
      <c r="O28298" s="146"/>
      <c r="P28298" s="146"/>
      <c r="Q28298" s="146"/>
      <c r="R28298" s="34"/>
      <c r="S28298" s="35"/>
      <c r="T28298" s="147"/>
    </row>
    <row r="28299">
      <c r="A28299" s="147"/>
      <c r="B28299" s="64"/>
      <c r="C28299" s="147" t="s">
        <v>217</v>
      </c>
      <c r="E28299" s="161"/>
      <c r="F28299" s="162"/>
      <c r="G28299" s="147"/>
      <c r="H28299" s="146"/>
      <c r="J28299" s="146"/>
      <c r="L28299" s="150"/>
      <c r="N28299" s="163"/>
      <c r="O28299" s="146"/>
      <c r="P28299" s="146"/>
      <c r="Q28299" s="146"/>
      <c r="R28299" s="34"/>
      <c r="S28299" s="35"/>
      <c r="T28299" s="147"/>
    </row>
    <row r="28300">
      <c r="A28300" s="147"/>
      <c r="B28300" s="64"/>
      <c r="C28300" s="147" t="s">
        <v>217</v>
      </c>
      <c r="E28300" s="161"/>
      <c r="F28300" s="162"/>
      <c r="G28300" s="147"/>
      <c r="H28300" s="146"/>
      <c r="J28300" s="146"/>
      <c r="L28300" s="150"/>
      <c r="N28300" s="163"/>
      <c r="O28300" s="146"/>
      <c r="P28300" s="146"/>
      <c r="Q28300" s="146"/>
      <c r="R28300" s="34"/>
      <c r="S28300" s="35"/>
      <c r="T28300" s="147"/>
    </row>
    <row r="28301">
      <c r="A28301" s="147"/>
      <c r="B28301" s="64"/>
      <c r="C28301" s="147" t="s">
        <v>217</v>
      </c>
      <c r="E28301" s="161"/>
      <c r="F28301" s="162"/>
      <c r="G28301" s="147"/>
      <c r="H28301" s="146"/>
      <c r="J28301" s="146"/>
      <c r="L28301" s="150"/>
      <c r="N28301" s="163"/>
      <c r="O28301" s="146"/>
      <c r="P28301" s="146"/>
      <c r="Q28301" s="146"/>
      <c r="R28301" s="34"/>
      <c r="S28301" s="35"/>
      <c r="T28301" s="147"/>
    </row>
    <row r="28302">
      <c r="A28302" s="147"/>
      <c r="B28302" s="64"/>
      <c r="C28302" s="147" t="s">
        <v>217</v>
      </c>
      <c r="E28302" s="161"/>
      <c r="F28302" s="162"/>
      <c r="G28302" s="147"/>
      <c r="H28302" s="146"/>
      <c r="J28302" s="146"/>
      <c r="L28302" s="150"/>
      <c r="N28302" s="163"/>
      <c r="O28302" s="146"/>
      <c r="P28302" s="146"/>
      <c r="Q28302" s="146"/>
      <c r="R28302" s="34"/>
      <c r="S28302" s="35"/>
      <c r="T28302" s="147"/>
    </row>
    <row r="28303">
      <c r="A28303" s="147"/>
      <c r="B28303" s="64"/>
      <c r="C28303" s="147" t="s">
        <v>217</v>
      </c>
      <c r="E28303" s="161"/>
      <c r="F28303" s="162"/>
      <c r="G28303" s="147"/>
      <c r="H28303" s="146"/>
      <c r="J28303" s="146"/>
      <c r="L28303" s="150"/>
      <c r="N28303" s="163"/>
      <c r="O28303" s="146"/>
      <c r="P28303" s="146"/>
      <c r="Q28303" s="146"/>
      <c r="R28303" s="34"/>
      <c r="S28303" s="35"/>
      <c r="T28303" s="147"/>
    </row>
    <row r="28304">
      <c r="A28304" s="147"/>
      <c r="B28304" s="64"/>
      <c r="C28304" s="147" t="s">
        <v>217</v>
      </c>
      <c r="E28304" s="161"/>
      <c r="F28304" s="162"/>
      <c r="G28304" s="147"/>
      <c r="H28304" s="146"/>
      <c r="J28304" s="146"/>
      <c r="L28304" s="150"/>
      <c r="N28304" s="163"/>
      <c r="O28304" s="146"/>
      <c r="P28304" s="146"/>
      <c r="Q28304" s="146"/>
      <c r="R28304" s="34"/>
      <c r="S28304" s="35"/>
      <c r="T28304" s="147"/>
    </row>
    <row r="28305">
      <c r="A28305" s="147"/>
      <c r="B28305" s="64"/>
      <c r="C28305" s="147" t="s">
        <v>217</v>
      </c>
      <c r="E28305" s="161"/>
      <c r="F28305" s="162"/>
      <c r="G28305" s="147"/>
      <c r="H28305" s="146"/>
      <c r="J28305" s="146"/>
      <c r="L28305" s="150"/>
      <c r="N28305" s="163"/>
      <c r="O28305" s="146"/>
      <c r="P28305" s="146"/>
      <c r="Q28305" s="146"/>
      <c r="R28305" s="34"/>
      <c r="S28305" s="35"/>
      <c r="T28305" s="147"/>
    </row>
    <row r="28306">
      <c r="A28306" s="147"/>
      <c r="B28306" s="64"/>
      <c r="C28306" s="147" t="s">
        <v>217</v>
      </c>
      <c r="E28306" s="161"/>
      <c r="F28306" s="162"/>
      <c r="G28306" s="147"/>
      <c r="H28306" s="146"/>
      <c r="J28306" s="146"/>
      <c r="L28306" s="150"/>
      <c r="N28306" s="163"/>
      <c r="O28306" s="146"/>
      <c r="P28306" s="146"/>
      <c r="Q28306" s="146"/>
      <c r="R28306" s="34"/>
      <c r="S28306" s="35"/>
      <c r="T28306" s="147"/>
    </row>
    <row r="28307">
      <c r="A28307" s="147"/>
      <c r="B28307" s="64"/>
      <c r="C28307" s="147" t="s">
        <v>217</v>
      </c>
      <c r="E28307" s="161"/>
      <c r="F28307" s="162"/>
      <c r="G28307" s="147"/>
      <c r="H28307" s="146"/>
      <c r="J28307" s="146"/>
      <c r="L28307" s="150"/>
      <c r="N28307" s="163"/>
      <c r="O28307" s="146"/>
      <c r="P28307" s="146"/>
      <c r="Q28307" s="146"/>
      <c r="R28307" s="34"/>
      <c r="S28307" s="35"/>
      <c r="T28307" s="147"/>
    </row>
    <row r="28308">
      <c r="A28308" s="147"/>
      <c r="B28308" s="64"/>
      <c r="C28308" s="147" t="s">
        <v>217</v>
      </c>
      <c r="E28308" s="161"/>
      <c r="F28308" s="162"/>
      <c r="G28308" s="147"/>
      <c r="H28308" s="146"/>
      <c r="J28308" s="146"/>
      <c r="L28308" s="150"/>
      <c r="N28308" s="163"/>
      <c r="O28308" s="146"/>
      <c r="P28308" s="146"/>
      <c r="Q28308" s="146"/>
      <c r="R28308" s="34"/>
      <c r="S28308" s="35"/>
      <c r="T28308" s="147"/>
    </row>
    <row r="28309">
      <c r="A28309" s="147"/>
      <c r="B28309" s="64"/>
      <c r="C28309" s="147" t="s">
        <v>217</v>
      </c>
      <c r="E28309" s="161"/>
      <c r="F28309" s="162"/>
      <c r="G28309" s="147"/>
      <c r="H28309" s="146"/>
      <c r="J28309" s="146"/>
      <c r="L28309" s="150"/>
      <c r="N28309" s="163"/>
      <c r="O28309" s="146"/>
      <c r="P28309" s="146"/>
      <c r="Q28309" s="146"/>
      <c r="R28309" s="34"/>
      <c r="S28309" s="35"/>
      <c r="T28309" s="147"/>
    </row>
    <row r="28310">
      <c r="A28310" s="147"/>
      <c r="B28310" s="64"/>
      <c r="C28310" s="147" t="s">
        <v>217</v>
      </c>
      <c r="E28310" s="161"/>
      <c r="F28310" s="162"/>
      <c r="G28310" s="147"/>
      <c r="H28310" s="146"/>
      <c r="J28310" s="146"/>
      <c r="L28310" s="150"/>
      <c r="N28310" s="163"/>
      <c r="O28310" s="146"/>
      <c r="P28310" s="146"/>
      <c r="Q28310" s="146"/>
      <c r="R28310" s="34"/>
      <c r="S28310" s="35"/>
      <c r="T28310" s="147"/>
    </row>
    <row r="28311">
      <c r="A28311" s="147"/>
      <c r="B28311" s="64"/>
      <c r="C28311" s="147" t="s">
        <v>217</v>
      </c>
      <c r="E28311" s="161"/>
      <c r="F28311" s="162"/>
      <c r="G28311" s="147"/>
      <c r="H28311" s="146"/>
      <c r="J28311" s="146"/>
      <c r="L28311" s="150"/>
      <c r="N28311" s="163"/>
      <c r="O28311" s="146"/>
      <c r="P28311" s="146"/>
      <c r="Q28311" s="146"/>
      <c r="R28311" s="34"/>
      <c r="S28311" s="35"/>
      <c r="T28311" s="147"/>
    </row>
    <row r="28312">
      <c r="A28312" s="147"/>
      <c r="B28312" s="64"/>
      <c r="C28312" s="147" t="s">
        <v>217</v>
      </c>
      <c r="E28312" s="161"/>
      <c r="F28312" s="162"/>
      <c r="G28312" s="147"/>
      <c r="H28312" s="146"/>
      <c r="J28312" s="146"/>
      <c r="L28312" s="150"/>
      <c r="N28312" s="163"/>
      <c r="O28312" s="146"/>
      <c r="P28312" s="146"/>
      <c r="Q28312" s="146"/>
      <c r="R28312" s="34"/>
      <c r="S28312" s="35"/>
      <c r="T28312" s="147"/>
    </row>
    <row r="28313">
      <c r="A28313" s="147"/>
      <c r="B28313" s="64"/>
      <c r="C28313" s="147" t="s">
        <v>217</v>
      </c>
      <c r="E28313" s="161"/>
      <c r="F28313" s="162"/>
      <c r="G28313" s="147"/>
      <c r="H28313" s="146"/>
      <c r="J28313" s="146"/>
      <c r="L28313" s="150"/>
      <c r="N28313" s="163"/>
      <c r="O28313" s="146"/>
      <c r="P28313" s="146"/>
      <c r="Q28313" s="146"/>
      <c r="R28313" s="34"/>
      <c r="S28313" s="35"/>
      <c r="T28313" s="147"/>
    </row>
    <row r="28314">
      <c r="A28314" s="147"/>
      <c r="B28314" s="64"/>
      <c r="C28314" s="147" t="s">
        <v>217</v>
      </c>
      <c r="E28314" s="161"/>
      <c r="F28314" s="162"/>
      <c r="G28314" s="147"/>
      <c r="H28314" s="146"/>
      <c r="J28314" s="146"/>
      <c r="L28314" s="150"/>
      <c r="N28314" s="163"/>
      <c r="O28314" s="146"/>
      <c r="P28314" s="146"/>
      <c r="Q28314" s="146"/>
      <c r="R28314" s="34"/>
      <c r="S28314" s="35"/>
      <c r="T28314" s="147"/>
    </row>
    <row r="28315">
      <c r="A28315" s="147"/>
      <c r="B28315" s="64"/>
      <c r="C28315" s="147" t="s">
        <v>217</v>
      </c>
      <c r="E28315" s="161"/>
      <c r="F28315" s="162"/>
      <c r="G28315" s="147"/>
      <c r="H28315" s="146"/>
      <c r="J28315" s="146"/>
      <c r="L28315" s="150"/>
      <c r="N28315" s="163"/>
      <c r="O28315" s="146"/>
      <c r="P28315" s="146"/>
      <c r="Q28315" s="146"/>
      <c r="R28315" s="34"/>
      <c r="S28315" s="35"/>
      <c r="T28315" s="147"/>
    </row>
    <row r="28316">
      <c r="A28316" s="147"/>
      <c r="B28316" s="64"/>
      <c r="C28316" s="147" t="s">
        <v>217</v>
      </c>
      <c r="E28316" s="161"/>
      <c r="F28316" s="162"/>
      <c r="G28316" s="147"/>
      <c r="H28316" s="146"/>
      <c r="J28316" s="146"/>
      <c r="L28316" s="150"/>
      <c r="N28316" s="163"/>
      <c r="O28316" s="146"/>
      <c r="P28316" s="146"/>
      <c r="Q28316" s="146"/>
      <c r="R28316" s="34"/>
      <c r="S28316" s="35"/>
      <c r="T28316" s="147"/>
    </row>
    <row r="28317">
      <c r="A28317" s="147"/>
      <c r="B28317" s="64"/>
      <c r="C28317" s="147" t="s">
        <v>217</v>
      </c>
      <c r="E28317" s="161"/>
      <c r="F28317" s="162"/>
      <c r="G28317" s="147"/>
      <c r="H28317" s="146"/>
      <c r="J28317" s="146"/>
      <c r="L28317" s="150"/>
      <c r="N28317" s="163"/>
      <c r="O28317" s="146"/>
      <c r="P28317" s="146"/>
      <c r="Q28317" s="146"/>
      <c r="R28317" s="34"/>
      <c r="S28317" s="35"/>
      <c r="T28317" s="147"/>
    </row>
    <row r="28318">
      <c r="A28318" s="147"/>
      <c r="B28318" s="64"/>
      <c r="C28318" s="147" t="s">
        <v>217</v>
      </c>
      <c r="E28318" s="161"/>
      <c r="F28318" s="162"/>
      <c r="G28318" s="147"/>
      <c r="H28318" s="146"/>
      <c r="J28318" s="146"/>
      <c r="L28318" s="150"/>
      <c r="N28318" s="163"/>
      <c r="O28318" s="146"/>
      <c r="P28318" s="146"/>
      <c r="Q28318" s="146"/>
      <c r="R28318" s="34"/>
      <c r="S28318" s="35"/>
      <c r="T28318" s="147"/>
    </row>
    <row r="28319">
      <c r="A28319" s="147"/>
      <c r="B28319" s="64"/>
      <c r="C28319" s="147" t="s">
        <v>217</v>
      </c>
      <c r="E28319" s="161"/>
      <c r="F28319" s="162"/>
      <c r="G28319" s="147"/>
      <c r="H28319" s="146"/>
      <c r="J28319" s="146"/>
      <c r="L28319" s="150"/>
      <c r="N28319" s="163"/>
      <c r="O28319" s="146"/>
      <c r="P28319" s="146"/>
      <c r="Q28319" s="146"/>
      <c r="R28319" s="34"/>
      <c r="S28319" s="35"/>
      <c r="T28319" s="147"/>
    </row>
    <row r="28320">
      <c r="A28320" s="147"/>
      <c r="B28320" s="64"/>
      <c r="C28320" s="147" t="s">
        <v>217</v>
      </c>
      <c r="E28320" s="161"/>
      <c r="F28320" s="162"/>
      <c r="G28320" s="147"/>
      <c r="H28320" s="146"/>
      <c r="J28320" s="146"/>
      <c r="L28320" s="150"/>
      <c r="N28320" s="163"/>
      <c r="O28320" s="146"/>
      <c r="P28320" s="146"/>
      <c r="Q28320" s="146"/>
      <c r="R28320" s="34"/>
      <c r="S28320" s="35"/>
      <c r="T28320" s="147"/>
    </row>
    <row r="28321">
      <c r="A28321" s="147"/>
      <c r="B28321" s="64"/>
      <c r="C28321" s="147" t="s">
        <v>217</v>
      </c>
      <c r="E28321" s="161"/>
      <c r="F28321" s="162"/>
      <c r="G28321" s="147"/>
      <c r="H28321" s="146"/>
      <c r="J28321" s="146"/>
      <c r="L28321" s="150"/>
      <c r="N28321" s="163"/>
      <c r="O28321" s="146"/>
      <c r="P28321" s="146"/>
      <c r="Q28321" s="146"/>
      <c r="R28321" s="34"/>
      <c r="S28321" s="35"/>
      <c r="T28321" s="147"/>
    </row>
    <row r="28322">
      <c r="A28322" s="147"/>
      <c r="B28322" s="64"/>
      <c r="C28322" s="147" t="s">
        <v>217</v>
      </c>
      <c r="E28322" s="161"/>
      <c r="F28322" s="162"/>
      <c r="G28322" s="147"/>
      <c r="H28322" s="146"/>
      <c r="J28322" s="146"/>
      <c r="L28322" s="150"/>
      <c r="N28322" s="163"/>
      <c r="O28322" s="146"/>
      <c r="P28322" s="146"/>
      <c r="Q28322" s="146"/>
      <c r="R28322" s="34"/>
      <c r="S28322" s="35"/>
      <c r="T28322" s="147"/>
    </row>
    <row r="28323">
      <c r="A28323" s="147"/>
      <c r="B28323" s="64"/>
      <c r="C28323" s="147" t="s">
        <v>217</v>
      </c>
      <c r="E28323" s="161"/>
      <c r="F28323" s="162"/>
      <c r="G28323" s="147"/>
      <c r="H28323" s="146"/>
      <c r="J28323" s="146"/>
      <c r="L28323" s="150"/>
      <c r="N28323" s="163"/>
      <c r="O28323" s="146"/>
      <c r="P28323" s="146"/>
      <c r="Q28323" s="146"/>
      <c r="R28323" s="34"/>
      <c r="S28323" s="35"/>
      <c r="T28323" s="147"/>
    </row>
    <row r="28324">
      <c r="A28324" s="147"/>
      <c r="B28324" s="64"/>
      <c r="C28324" s="147" t="s">
        <v>217</v>
      </c>
      <c r="E28324" s="161"/>
      <c r="F28324" s="162"/>
      <c r="G28324" s="147"/>
      <c r="H28324" s="146"/>
      <c r="J28324" s="146"/>
      <c r="L28324" s="150"/>
      <c r="N28324" s="163"/>
      <c r="O28324" s="146"/>
      <c r="P28324" s="146"/>
      <c r="Q28324" s="146"/>
      <c r="R28324" s="34"/>
      <c r="S28324" s="35"/>
      <c r="T28324" s="147"/>
    </row>
    <row r="28325">
      <c r="A28325" s="147"/>
      <c r="B28325" s="64"/>
      <c r="C28325" s="147" t="s">
        <v>217</v>
      </c>
      <c r="E28325" s="161"/>
      <c r="F28325" s="162"/>
      <c r="G28325" s="147"/>
      <c r="H28325" s="146"/>
      <c r="J28325" s="146"/>
      <c r="L28325" s="150"/>
      <c r="N28325" s="163"/>
      <c r="O28325" s="146"/>
      <c r="P28325" s="146"/>
      <c r="Q28325" s="146"/>
      <c r="R28325" s="34"/>
      <c r="S28325" s="35"/>
      <c r="T28325" s="147"/>
    </row>
    <row r="28326">
      <c r="A28326" s="147"/>
      <c r="B28326" s="64"/>
      <c r="C28326" s="147" t="s">
        <v>217</v>
      </c>
      <c r="E28326" s="161"/>
      <c r="F28326" s="162"/>
      <c r="G28326" s="147"/>
      <c r="H28326" s="146"/>
      <c r="J28326" s="146"/>
      <c r="L28326" s="150"/>
      <c r="N28326" s="163"/>
      <c r="O28326" s="146"/>
      <c r="P28326" s="146"/>
      <c r="Q28326" s="146"/>
      <c r="R28326" s="34"/>
      <c r="S28326" s="35"/>
      <c r="T28326" s="147"/>
    </row>
    <row r="28327">
      <c r="A28327" s="147"/>
      <c r="B28327" s="64"/>
      <c r="C28327" s="147" t="s">
        <v>217</v>
      </c>
      <c r="E28327" s="161"/>
      <c r="F28327" s="162"/>
      <c r="G28327" s="147"/>
      <c r="H28327" s="146"/>
      <c r="J28327" s="146"/>
      <c r="L28327" s="150"/>
      <c r="N28327" s="163"/>
      <c r="O28327" s="146"/>
      <c r="P28327" s="146"/>
      <c r="Q28327" s="146"/>
      <c r="R28327" s="34"/>
      <c r="S28327" s="35"/>
      <c r="T28327" s="147"/>
    </row>
    <row r="28328">
      <c r="A28328" s="147"/>
      <c r="B28328" s="64"/>
      <c r="C28328" s="147" t="s">
        <v>217</v>
      </c>
      <c r="E28328" s="161"/>
      <c r="F28328" s="162"/>
      <c r="G28328" s="147"/>
      <c r="H28328" s="146"/>
      <c r="J28328" s="146"/>
      <c r="L28328" s="150"/>
      <c r="N28328" s="163"/>
      <c r="O28328" s="146"/>
      <c r="P28328" s="146"/>
      <c r="Q28328" s="146"/>
      <c r="R28328" s="34"/>
      <c r="S28328" s="35"/>
      <c r="T28328" s="147"/>
    </row>
    <row r="28329">
      <c r="A28329" s="147"/>
      <c r="B28329" s="64"/>
      <c r="C28329" s="147" t="s">
        <v>217</v>
      </c>
      <c r="E28329" s="161"/>
      <c r="F28329" s="162"/>
      <c r="G28329" s="147"/>
      <c r="H28329" s="146"/>
      <c r="J28329" s="146"/>
      <c r="L28329" s="150"/>
      <c r="N28329" s="163"/>
      <c r="O28329" s="146"/>
      <c r="P28329" s="146"/>
      <c r="Q28329" s="146"/>
      <c r="R28329" s="34"/>
      <c r="S28329" s="35"/>
      <c r="T28329" s="147"/>
    </row>
    <row r="28330">
      <c r="A28330" s="147"/>
      <c r="B28330" s="64"/>
      <c r="C28330" s="147" t="s">
        <v>217</v>
      </c>
      <c r="E28330" s="161"/>
      <c r="F28330" s="162"/>
      <c r="G28330" s="147"/>
      <c r="H28330" s="146"/>
      <c r="J28330" s="146"/>
      <c r="L28330" s="150"/>
      <c r="N28330" s="163"/>
      <c r="O28330" s="146"/>
      <c r="P28330" s="146"/>
      <c r="Q28330" s="146"/>
      <c r="R28330" s="34"/>
      <c r="S28330" s="35"/>
      <c r="T28330" s="147"/>
    </row>
    <row r="28331">
      <c r="A28331" s="147"/>
      <c r="B28331" s="64"/>
      <c r="C28331" s="147" t="s">
        <v>217</v>
      </c>
      <c r="E28331" s="161"/>
      <c r="F28331" s="162"/>
      <c r="G28331" s="147"/>
      <c r="H28331" s="146"/>
      <c r="J28331" s="146"/>
      <c r="L28331" s="150"/>
      <c r="N28331" s="163"/>
      <c r="O28331" s="146"/>
      <c r="P28331" s="146"/>
      <c r="Q28331" s="146"/>
      <c r="R28331" s="34"/>
      <c r="S28331" s="35"/>
      <c r="T28331" s="147"/>
    </row>
    <row r="28332">
      <c r="A28332" s="147"/>
      <c r="B28332" s="64"/>
      <c r="C28332" s="147" t="s">
        <v>217</v>
      </c>
      <c r="E28332" s="161"/>
      <c r="F28332" s="162"/>
      <c r="G28332" s="147"/>
      <c r="H28332" s="146"/>
      <c r="J28332" s="146"/>
      <c r="L28332" s="150"/>
      <c r="N28332" s="163"/>
      <c r="O28332" s="146"/>
      <c r="P28332" s="146"/>
      <c r="Q28332" s="146"/>
      <c r="R28332" s="34"/>
      <c r="S28332" s="35"/>
      <c r="T28332" s="147"/>
    </row>
    <row r="28333">
      <c r="A28333" s="147"/>
      <c r="B28333" s="64"/>
      <c r="C28333" s="147" t="s">
        <v>217</v>
      </c>
      <c r="E28333" s="161"/>
      <c r="F28333" s="162"/>
      <c r="G28333" s="147"/>
      <c r="H28333" s="146"/>
      <c r="J28333" s="146"/>
      <c r="L28333" s="150"/>
      <c r="N28333" s="163"/>
      <c r="O28333" s="146"/>
      <c r="P28333" s="146"/>
      <c r="Q28333" s="146"/>
      <c r="R28333" s="34"/>
      <c r="S28333" s="35"/>
      <c r="T28333" s="147"/>
    </row>
    <row r="28334">
      <c r="A28334" s="147"/>
      <c r="B28334" s="64"/>
      <c r="C28334" s="147" t="s">
        <v>217</v>
      </c>
      <c r="E28334" s="161"/>
      <c r="F28334" s="162"/>
      <c r="G28334" s="147"/>
      <c r="H28334" s="146"/>
      <c r="J28334" s="146"/>
      <c r="L28334" s="150"/>
      <c r="N28334" s="163"/>
      <c r="O28334" s="146"/>
      <c r="P28334" s="146"/>
      <c r="Q28334" s="146"/>
      <c r="R28334" s="34"/>
      <c r="S28334" s="35"/>
      <c r="T28334" s="147"/>
    </row>
    <row r="28335">
      <c r="A28335" s="147"/>
      <c r="B28335" s="64"/>
      <c r="C28335" s="147" t="s">
        <v>217</v>
      </c>
      <c r="E28335" s="161"/>
      <c r="F28335" s="162"/>
      <c r="G28335" s="147"/>
      <c r="H28335" s="146"/>
      <c r="J28335" s="146"/>
      <c r="L28335" s="150"/>
      <c r="N28335" s="163"/>
      <c r="O28335" s="146"/>
      <c r="P28335" s="146"/>
      <c r="Q28335" s="146"/>
      <c r="R28335" s="34"/>
      <c r="S28335" s="35"/>
      <c r="T28335" s="147"/>
    </row>
    <row r="28336">
      <c r="A28336" s="147"/>
      <c r="B28336" s="64"/>
      <c r="C28336" s="147" t="s">
        <v>217</v>
      </c>
      <c r="E28336" s="161"/>
      <c r="F28336" s="162"/>
      <c r="G28336" s="147"/>
      <c r="H28336" s="146"/>
      <c r="J28336" s="146"/>
      <c r="L28336" s="150"/>
      <c r="N28336" s="163"/>
      <c r="O28336" s="146"/>
      <c r="P28336" s="146"/>
      <c r="Q28336" s="146"/>
      <c r="R28336" s="34"/>
      <c r="S28336" s="35"/>
      <c r="T28336" s="147"/>
    </row>
    <row r="28337">
      <c r="A28337" s="147"/>
      <c r="B28337" s="64"/>
      <c r="C28337" s="147" t="s">
        <v>217</v>
      </c>
      <c r="E28337" s="161"/>
      <c r="F28337" s="162"/>
      <c r="G28337" s="147"/>
      <c r="H28337" s="146"/>
      <c r="J28337" s="146"/>
      <c r="L28337" s="150"/>
      <c r="N28337" s="163"/>
      <c r="O28337" s="146"/>
      <c r="P28337" s="146"/>
      <c r="Q28337" s="146"/>
      <c r="R28337" s="34"/>
      <c r="S28337" s="35"/>
      <c r="T28337" s="147"/>
    </row>
    <row r="28338">
      <c r="A28338" s="147"/>
      <c r="B28338" s="64"/>
      <c r="C28338" s="147" t="s">
        <v>217</v>
      </c>
      <c r="E28338" s="161"/>
      <c r="F28338" s="162"/>
      <c r="G28338" s="147"/>
      <c r="H28338" s="146"/>
      <c r="J28338" s="146"/>
      <c r="L28338" s="150"/>
      <c r="N28338" s="163"/>
      <c r="O28338" s="146"/>
      <c r="P28338" s="146"/>
      <c r="Q28338" s="146"/>
      <c r="R28338" s="34"/>
      <c r="S28338" s="35"/>
      <c r="T28338" s="147"/>
    </row>
    <row r="28339">
      <c r="A28339" s="147"/>
      <c r="B28339" s="64"/>
      <c r="C28339" s="147" t="s">
        <v>217</v>
      </c>
      <c r="E28339" s="161"/>
      <c r="F28339" s="162"/>
      <c r="G28339" s="147"/>
      <c r="H28339" s="146"/>
      <c r="J28339" s="146"/>
      <c r="L28339" s="150"/>
      <c r="N28339" s="163"/>
      <c r="O28339" s="146"/>
      <c r="P28339" s="146"/>
      <c r="Q28339" s="146"/>
      <c r="R28339" s="34"/>
      <c r="S28339" s="35"/>
      <c r="T28339" s="147"/>
    </row>
    <row r="28340">
      <c r="A28340" s="147"/>
      <c r="B28340" s="64"/>
      <c r="C28340" s="147" t="s">
        <v>217</v>
      </c>
      <c r="E28340" s="161"/>
      <c r="F28340" s="162"/>
      <c r="G28340" s="147"/>
      <c r="H28340" s="146"/>
      <c r="J28340" s="146"/>
      <c r="L28340" s="150"/>
      <c r="N28340" s="163"/>
      <c r="O28340" s="146"/>
      <c r="P28340" s="146"/>
      <c r="Q28340" s="146"/>
      <c r="R28340" s="34"/>
      <c r="S28340" s="35"/>
      <c r="T28340" s="147"/>
    </row>
    <row r="28341">
      <c r="A28341" s="147"/>
      <c r="B28341" s="64"/>
      <c r="C28341" s="147" t="s">
        <v>217</v>
      </c>
      <c r="E28341" s="161"/>
      <c r="F28341" s="162"/>
      <c r="G28341" s="147"/>
      <c r="H28341" s="146"/>
      <c r="J28341" s="146"/>
      <c r="L28341" s="150"/>
      <c r="N28341" s="163"/>
      <c r="O28341" s="146"/>
      <c r="P28341" s="146"/>
      <c r="Q28341" s="146"/>
      <c r="R28341" s="34"/>
      <c r="S28341" s="35"/>
      <c r="T28341" s="147"/>
    </row>
    <row r="28342">
      <c r="A28342" s="147"/>
      <c r="B28342" s="64"/>
      <c r="C28342" s="147" t="s">
        <v>217</v>
      </c>
      <c r="E28342" s="161"/>
      <c r="F28342" s="162"/>
      <c r="G28342" s="147"/>
      <c r="H28342" s="146"/>
      <c r="J28342" s="146"/>
      <c r="L28342" s="150"/>
      <c r="N28342" s="163"/>
      <c r="O28342" s="146"/>
      <c r="P28342" s="146"/>
      <c r="Q28342" s="146"/>
      <c r="R28342" s="34"/>
      <c r="S28342" s="35"/>
      <c r="T28342" s="147"/>
    </row>
    <row r="28343">
      <c r="A28343" s="147"/>
      <c r="B28343" s="64"/>
      <c r="C28343" s="147" t="s">
        <v>217</v>
      </c>
      <c r="E28343" s="161"/>
      <c r="F28343" s="162"/>
      <c r="G28343" s="147"/>
      <c r="H28343" s="146"/>
      <c r="J28343" s="146"/>
      <c r="L28343" s="150"/>
      <c r="N28343" s="163"/>
      <c r="O28343" s="146"/>
      <c r="P28343" s="146"/>
      <c r="Q28343" s="146"/>
      <c r="R28343" s="34"/>
      <c r="S28343" s="35"/>
      <c r="T28343" s="147"/>
    </row>
    <row r="28344">
      <c r="A28344" s="147"/>
      <c r="B28344" s="64"/>
      <c r="C28344" s="147" t="s">
        <v>217</v>
      </c>
      <c r="E28344" s="161"/>
      <c r="F28344" s="162"/>
      <c r="G28344" s="147"/>
      <c r="H28344" s="146"/>
      <c r="J28344" s="146"/>
      <c r="L28344" s="150"/>
      <c r="N28344" s="163"/>
      <c r="O28344" s="146"/>
      <c r="P28344" s="146"/>
      <c r="Q28344" s="146"/>
      <c r="R28344" s="34"/>
      <c r="S28344" s="35"/>
      <c r="T28344" s="147"/>
    </row>
    <row r="28345">
      <c r="A28345" s="147"/>
      <c r="B28345" s="64"/>
      <c r="C28345" s="147" t="s">
        <v>217</v>
      </c>
      <c r="E28345" s="161"/>
      <c r="F28345" s="162"/>
      <c r="G28345" s="147"/>
      <c r="H28345" s="146"/>
      <c r="J28345" s="146"/>
      <c r="L28345" s="150"/>
      <c r="N28345" s="163"/>
      <c r="O28345" s="146"/>
      <c r="P28345" s="146"/>
      <c r="Q28345" s="146"/>
      <c r="R28345" s="34"/>
      <c r="S28345" s="35"/>
      <c r="T28345" s="147"/>
    </row>
    <row r="28346">
      <c r="A28346" s="147"/>
      <c r="B28346" s="64"/>
      <c r="C28346" s="147" t="s">
        <v>217</v>
      </c>
      <c r="E28346" s="161"/>
      <c r="F28346" s="162"/>
      <c r="G28346" s="147"/>
      <c r="H28346" s="146"/>
      <c r="J28346" s="146"/>
      <c r="L28346" s="150"/>
      <c r="N28346" s="163"/>
      <c r="O28346" s="146"/>
      <c r="P28346" s="146"/>
      <c r="Q28346" s="146"/>
      <c r="R28346" s="34"/>
      <c r="S28346" s="35"/>
      <c r="T28346" s="147"/>
    </row>
    <row r="28347">
      <c r="A28347" s="147"/>
      <c r="B28347" s="64"/>
      <c r="C28347" s="147" t="s">
        <v>217</v>
      </c>
      <c r="E28347" s="161"/>
      <c r="F28347" s="162"/>
      <c r="G28347" s="147"/>
      <c r="H28347" s="146"/>
      <c r="J28347" s="146"/>
      <c r="L28347" s="150"/>
      <c r="N28347" s="163"/>
      <c r="O28347" s="146"/>
      <c r="P28347" s="146"/>
      <c r="Q28347" s="146"/>
      <c r="R28347" s="34"/>
      <c r="S28347" s="35"/>
      <c r="T28347" s="147"/>
    </row>
    <row r="28348">
      <c r="A28348" s="147"/>
      <c r="B28348" s="64"/>
      <c r="C28348" s="147" t="s">
        <v>217</v>
      </c>
      <c r="E28348" s="161"/>
      <c r="F28348" s="162"/>
      <c r="G28348" s="147"/>
      <c r="H28348" s="146"/>
      <c r="J28348" s="146"/>
      <c r="L28348" s="150"/>
      <c r="N28348" s="163"/>
      <c r="O28348" s="146"/>
      <c r="P28348" s="146"/>
      <c r="Q28348" s="146"/>
      <c r="R28348" s="34"/>
      <c r="S28348" s="35"/>
      <c r="T28348" s="147"/>
    </row>
    <row r="28349">
      <c r="A28349" s="147"/>
      <c r="B28349" s="64"/>
      <c r="C28349" s="147" t="s">
        <v>217</v>
      </c>
      <c r="E28349" s="161"/>
      <c r="F28349" s="162"/>
      <c r="G28349" s="147"/>
      <c r="H28349" s="146"/>
      <c r="J28349" s="146"/>
      <c r="L28349" s="150"/>
      <c r="N28349" s="163"/>
      <c r="O28349" s="146"/>
      <c r="P28349" s="146"/>
      <c r="Q28349" s="146"/>
      <c r="R28349" s="34"/>
      <c r="S28349" s="35"/>
      <c r="T28349" s="147"/>
    </row>
    <row r="28350">
      <c r="A28350" s="147"/>
      <c r="B28350" s="64"/>
      <c r="C28350" s="147" t="s">
        <v>217</v>
      </c>
      <c r="E28350" s="161"/>
      <c r="F28350" s="162"/>
      <c r="G28350" s="147"/>
      <c r="H28350" s="146"/>
      <c r="J28350" s="146"/>
      <c r="L28350" s="150"/>
      <c r="N28350" s="163"/>
      <c r="O28350" s="146"/>
      <c r="P28350" s="146"/>
      <c r="Q28350" s="146"/>
      <c r="R28350" s="34"/>
      <c r="S28350" s="35"/>
      <c r="T28350" s="147"/>
    </row>
    <row r="28351">
      <c r="A28351" s="147"/>
      <c r="B28351" s="64"/>
      <c r="C28351" s="147" t="s">
        <v>217</v>
      </c>
      <c r="E28351" s="161"/>
      <c r="F28351" s="162"/>
      <c r="G28351" s="147"/>
      <c r="H28351" s="146"/>
      <c r="J28351" s="146"/>
      <c r="L28351" s="150"/>
      <c r="N28351" s="163"/>
      <c r="O28351" s="146"/>
      <c r="P28351" s="146"/>
      <c r="Q28351" s="146"/>
      <c r="R28351" s="34"/>
      <c r="S28351" s="35"/>
      <c r="T28351" s="147"/>
    </row>
    <row r="28352">
      <c r="A28352" s="147"/>
      <c r="B28352" s="64"/>
      <c r="C28352" s="147" t="s">
        <v>217</v>
      </c>
      <c r="E28352" s="161"/>
      <c r="F28352" s="162"/>
      <c r="G28352" s="147"/>
      <c r="H28352" s="146"/>
      <c r="J28352" s="146"/>
      <c r="L28352" s="150"/>
      <c r="N28352" s="163"/>
      <c r="O28352" s="146"/>
      <c r="P28352" s="146"/>
      <c r="Q28352" s="146"/>
      <c r="R28352" s="34"/>
      <c r="S28352" s="35"/>
      <c r="T28352" s="147"/>
    </row>
    <row r="28353">
      <c r="A28353" s="147"/>
      <c r="B28353" s="64"/>
      <c r="C28353" s="147" t="s">
        <v>217</v>
      </c>
      <c r="E28353" s="161"/>
      <c r="F28353" s="162"/>
      <c r="G28353" s="147"/>
      <c r="H28353" s="146"/>
      <c r="J28353" s="146"/>
      <c r="L28353" s="150"/>
      <c r="N28353" s="163"/>
      <c r="O28353" s="146"/>
      <c r="P28353" s="146"/>
      <c r="Q28353" s="146"/>
      <c r="R28353" s="34"/>
      <c r="S28353" s="35"/>
      <c r="T28353" s="147"/>
    </row>
    <row r="28354">
      <c r="A28354" s="147"/>
      <c r="B28354" s="64"/>
      <c r="C28354" s="147" t="s">
        <v>217</v>
      </c>
      <c r="E28354" s="161"/>
      <c r="F28354" s="162"/>
      <c r="G28354" s="147"/>
      <c r="H28354" s="146"/>
      <c r="J28354" s="146"/>
      <c r="L28354" s="150"/>
      <c r="N28354" s="163"/>
      <c r="O28354" s="146"/>
      <c r="P28354" s="146"/>
      <c r="Q28354" s="146"/>
      <c r="R28354" s="34"/>
      <c r="S28354" s="35"/>
      <c r="T28354" s="147"/>
    </row>
    <row r="28355">
      <c r="A28355" s="147"/>
      <c r="B28355" s="64"/>
      <c r="C28355" s="147" t="s">
        <v>217</v>
      </c>
      <c r="E28355" s="161"/>
      <c r="F28355" s="162"/>
      <c r="G28355" s="147"/>
      <c r="H28355" s="146"/>
      <c r="J28355" s="146"/>
      <c r="L28355" s="150"/>
      <c r="N28355" s="163"/>
      <c r="O28355" s="146"/>
      <c r="P28355" s="146"/>
      <c r="Q28355" s="146"/>
      <c r="R28355" s="34"/>
      <c r="S28355" s="35"/>
      <c r="T28355" s="147"/>
    </row>
    <row r="28356">
      <c r="A28356" s="147"/>
      <c r="B28356" s="64"/>
      <c r="C28356" s="147" t="s">
        <v>217</v>
      </c>
      <c r="E28356" s="161"/>
      <c r="F28356" s="162"/>
      <c r="G28356" s="147"/>
      <c r="H28356" s="146"/>
      <c r="J28356" s="146"/>
      <c r="L28356" s="150"/>
      <c r="N28356" s="163"/>
      <c r="O28356" s="146"/>
      <c r="P28356" s="146"/>
      <c r="Q28356" s="146"/>
      <c r="R28356" s="34"/>
      <c r="S28356" s="35"/>
      <c r="T28356" s="147"/>
    </row>
    <row r="28357">
      <c r="A28357" s="147"/>
      <c r="B28357" s="64"/>
      <c r="C28357" s="147" t="s">
        <v>217</v>
      </c>
      <c r="E28357" s="161"/>
      <c r="F28357" s="162"/>
      <c r="G28357" s="147"/>
      <c r="H28357" s="146"/>
      <c r="J28357" s="146"/>
      <c r="L28357" s="150"/>
      <c r="N28357" s="163"/>
      <c r="O28357" s="146"/>
      <c r="P28357" s="146"/>
      <c r="Q28357" s="146"/>
      <c r="R28357" s="34"/>
      <c r="S28357" s="35"/>
      <c r="T28357" s="147"/>
    </row>
    <row r="28358">
      <c r="A28358" s="147"/>
      <c r="B28358" s="64"/>
      <c r="C28358" s="147" t="s">
        <v>217</v>
      </c>
      <c r="E28358" s="161"/>
      <c r="F28358" s="162"/>
      <c r="G28358" s="147"/>
      <c r="H28358" s="146"/>
      <c r="J28358" s="146"/>
      <c r="L28358" s="150"/>
      <c r="N28358" s="163"/>
      <c r="O28358" s="146"/>
      <c r="P28358" s="146"/>
      <c r="Q28358" s="146"/>
      <c r="R28358" s="34"/>
      <c r="S28358" s="35"/>
      <c r="T28358" s="147"/>
    </row>
    <row r="28359">
      <c r="A28359" s="147"/>
      <c r="B28359" s="64"/>
      <c r="C28359" s="147" t="s">
        <v>217</v>
      </c>
      <c r="E28359" s="161"/>
      <c r="F28359" s="162"/>
      <c r="G28359" s="147"/>
      <c r="H28359" s="146"/>
      <c r="J28359" s="146"/>
      <c r="L28359" s="150"/>
      <c r="N28359" s="163"/>
      <c r="O28359" s="146"/>
      <c r="P28359" s="146"/>
      <c r="Q28359" s="146"/>
      <c r="R28359" s="34"/>
      <c r="S28359" s="35"/>
      <c r="T28359" s="147"/>
    </row>
    <row r="28360">
      <c r="A28360" s="147"/>
      <c r="B28360" s="64"/>
      <c r="C28360" s="147" t="s">
        <v>217</v>
      </c>
      <c r="E28360" s="161"/>
      <c r="F28360" s="162"/>
      <c r="G28360" s="147"/>
      <c r="H28360" s="146"/>
      <c r="J28360" s="146"/>
      <c r="L28360" s="150"/>
      <c r="N28360" s="163"/>
      <c r="O28360" s="146"/>
      <c r="P28360" s="146"/>
      <c r="Q28360" s="146"/>
      <c r="R28360" s="34"/>
      <c r="S28360" s="35"/>
      <c r="T28360" s="147"/>
    </row>
    <row r="28361">
      <c r="A28361" s="147"/>
      <c r="B28361" s="64"/>
      <c r="C28361" s="147" t="s">
        <v>217</v>
      </c>
      <c r="E28361" s="161"/>
      <c r="F28361" s="162"/>
      <c r="G28361" s="147"/>
      <c r="H28361" s="146"/>
      <c r="J28361" s="146"/>
      <c r="L28361" s="150"/>
      <c r="N28361" s="163"/>
      <c r="O28361" s="146"/>
      <c r="P28361" s="146"/>
      <c r="Q28361" s="146"/>
      <c r="R28361" s="34"/>
      <c r="S28361" s="35"/>
      <c r="T28361" s="147"/>
    </row>
    <row r="28362">
      <c r="A28362" s="147"/>
      <c r="B28362" s="64"/>
      <c r="C28362" s="147" t="s">
        <v>217</v>
      </c>
      <c r="E28362" s="161"/>
      <c r="F28362" s="162"/>
      <c r="G28362" s="147"/>
      <c r="H28362" s="146"/>
      <c r="J28362" s="146"/>
      <c r="L28362" s="150"/>
      <c r="N28362" s="163"/>
      <c r="O28362" s="146"/>
      <c r="P28362" s="146"/>
      <c r="Q28362" s="146"/>
      <c r="R28362" s="34"/>
      <c r="S28362" s="35"/>
      <c r="T28362" s="147"/>
    </row>
    <row r="28363">
      <c r="A28363" s="147"/>
      <c r="B28363" s="64"/>
      <c r="C28363" s="147" t="s">
        <v>217</v>
      </c>
      <c r="E28363" s="161"/>
      <c r="F28363" s="162"/>
      <c r="G28363" s="147"/>
      <c r="H28363" s="146"/>
      <c r="J28363" s="146"/>
      <c r="L28363" s="150"/>
      <c r="N28363" s="163"/>
      <c r="O28363" s="146"/>
      <c r="P28363" s="146"/>
      <c r="Q28363" s="146"/>
      <c r="R28363" s="34"/>
      <c r="S28363" s="35"/>
      <c r="T28363" s="147"/>
    </row>
    <row r="28364">
      <c r="A28364" s="147"/>
      <c r="B28364" s="64"/>
      <c r="C28364" s="147" t="s">
        <v>217</v>
      </c>
      <c r="E28364" s="161"/>
      <c r="F28364" s="162"/>
      <c r="G28364" s="147"/>
      <c r="H28364" s="146"/>
      <c r="J28364" s="146"/>
      <c r="L28364" s="150"/>
      <c r="N28364" s="163"/>
      <c r="O28364" s="146"/>
      <c r="P28364" s="146"/>
      <c r="Q28364" s="146"/>
      <c r="R28364" s="34"/>
      <c r="S28364" s="35"/>
      <c r="T28364" s="147"/>
    </row>
    <row r="28365">
      <c r="A28365" s="147"/>
      <c r="B28365" s="64"/>
      <c r="C28365" s="147" t="s">
        <v>217</v>
      </c>
      <c r="E28365" s="161"/>
      <c r="F28365" s="162"/>
      <c r="G28365" s="147"/>
      <c r="H28365" s="146"/>
      <c r="J28365" s="146"/>
      <c r="L28365" s="150"/>
      <c r="N28365" s="163"/>
      <c r="O28365" s="146"/>
      <c r="P28365" s="146"/>
      <c r="Q28365" s="146"/>
      <c r="R28365" s="34"/>
      <c r="S28365" s="35"/>
      <c r="T28365" s="147"/>
    </row>
    <row r="28366">
      <c r="A28366" s="147"/>
      <c r="B28366" s="64"/>
      <c r="C28366" s="147" t="s">
        <v>217</v>
      </c>
      <c r="E28366" s="161"/>
      <c r="F28366" s="162"/>
      <c r="G28366" s="147"/>
      <c r="H28366" s="146"/>
      <c r="J28366" s="146"/>
      <c r="L28366" s="150"/>
      <c r="N28366" s="163"/>
      <c r="O28366" s="146"/>
      <c r="P28366" s="146"/>
      <c r="Q28366" s="146"/>
      <c r="R28366" s="34"/>
      <c r="S28366" s="35"/>
      <c r="T28366" s="147"/>
    </row>
    <row r="28367">
      <c r="A28367" s="147"/>
      <c r="B28367" s="64"/>
      <c r="C28367" s="147" t="s">
        <v>217</v>
      </c>
      <c r="E28367" s="161"/>
      <c r="F28367" s="162"/>
      <c r="G28367" s="147"/>
      <c r="H28367" s="146"/>
      <c r="J28367" s="146"/>
      <c r="L28367" s="150"/>
      <c r="N28367" s="163"/>
      <c r="O28367" s="146"/>
      <c r="P28367" s="146"/>
      <c r="Q28367" s="146"/>
      <c r="R28367" s="34"/>
      <c r="S28367" s="35"/>
      <c r="T28367" s="147"/>
    </row>
    <row r="28368">
      <c r="A28368" s="147"/>
      <c r="B28368" s="64"/>
      <c r="C28368" s="147" t="s">
        <v>217</v>
      </c>
      <c r="E28368" s="161"/>
      <c r="F28368" s="162"/>
      <c r="G28368" s="147"/>
      <c r="H28368" s="146"/>
      <c r="J28368" s="146"/>
      <c r="L28368" s="150"/>
      <c r="N28368" s="163"/>
      <c r="O28368" s="146"/>
      <c r="P28368" s="146"/>
      <c r="Q28368" s="146"/>
      <c r="R28368" s="34"/>
      <c r="S28368" s="35"/>
      <c r="T28368" s="147"/>
    </row>
    <row r="28369">
      <c r="A28369" s="147"/>
      <c r="B28369" s="64"/>
      <c r="C28369" s="147" t="s">
        <v>217</v>
      </c>
      <c r="E28369" s="161"/>
      <c r="F28369" s="162"/>
      <c r="G28369" s="147"/>
      <c r="H28369" s="146"/>
      <c r="J28369" s="146"/>
      <c r="L28369" s="150"/>
      <c r="N28369" s="163"/>
      <c r="O28369" s="146"/>
      <c r="P28369" s="146"/>
      <c r="Q28369" s="146"/>
      <c r="R28369" s="34"/>
      <c r="S28369" s="35"/>
      <c r="T28369" s="147"/>
    </row>
    <row r="28370">
      <c r="A28370" s="147"/>
      <c r="B28370" s="64"/>
      <c r="C28370" s="147" t="s">
        <v>217</v>
      </c>
      <c r="E28370" s="161"/>
      <c r="F28370" s="162"/>
      <c r="G28370" s="147"/>
      <c r="H28370" s="146"/>
      <c r="J28370" s="146"/>
      <c r="L28370" s="150"/>
      <c r="N28370" s="163"/>
      <c r="O28370" s="146"/>
      <c r="P28370" s="146"/>
      <c r="Q28370" s="146"/>
      <c r="R28370" s="34"/>
      <c r="S28370" s="35"/>
      <c r="T28370" s="147"/>
    </row>
    <row r="28371">
      <c r="A28371" s="147"/>
      <c r="B28371" s="64"/>
      <c r="C28371" s="147" t="s">
        <v>217</v>
      </c>
      <c r="E28371" s="161"/>
      <c r="F28371" s="162"/>
      <c r="G28371" s="147"/>
      <c r="H28371" s="146"/>
      <c r="J28371" s="146"/>
      <c r="L28371" s="150"/>
      <c r="N28371" s="163"/>
      <c r="O28371" s="146"/>
      <c r="P28371" s="146"/>
      <c r="Q28371" s="146"/>
      <c r="R28371" s="34"/>
      <c r="S28371" s="35"/>
      <c r="T28371" s="147"/>
    </row>
    <row r="28372">
      <c r="A28372" s="147"/>
      <c r="B28372" s="64"/>
      <c r="C28372" s="147" t="s">
        <v>217</v>
      </c>
      <c r="E28372" s="161"/>
      <c r="F28372" s="162"/>
      <c r="G28372" s="147"/>
      <c r="H28372" s="146"/>
      <c r="J28372" s="146"/>
      <c r="L28372" s="150"/>
      <c r="N28372" s="163"/>
      <c r="O28372" s="146"/>
      <c r="P28372" s="146"/>
      <c r="Q28372" s="146"/>
      <c r="R28372" s="34"/>
      <c r="S28372" s="35"/>
      <c r="T28372" s="147"/>
    </row>
    <row r="28373">
      <c r="A28373" s="147"/>
      <c r="B28373" s="64"/>
      <c r="C28373" s="147" t="s">
        <v>217</v>
      </c>
      <c r="E28373" s="161"/>
      <c r="F28373" s="162"/>
      <c r="G28373" s="147"/>
      <c r="H28373" s="146"/>
      <c r="J28373" s="146"/>
      <c r="L28373" s="150"/>
      <c r="N28373" s="163"/>
      <c r="O28373" s="146"/>
      <c r="P28373" s="146"/>
      <c r="Q28373" s="146"/>
      <c r="R28373" s="34"/>
      <c r="S28373" s="35"/>
      <c r="T28373" s="147"/>
    </row>
    <row r="28374">
      <c r="A28374" s="147"/>
      <c r="B28374" s="64"/>
      <c r="C28374" s="147" t="s">
        <v>217</v>
      </c>
      <c r="E28374" s="161"/>
      <c r="F28374" s="162"/>
      <c r="G28374" s="147"/>
      <c r="H28374" s="146"/>
      <c r="J28374" s="146"/>
      <c r="L28374" s="150"/>
      <c r="N28374" s="163"/>
      <c r="O28374" s="146"/>
      <c r="P28374" s="146"/>
      <c r="Q28374" s="146"/>
      <c r="R28374" s="34"/>
      <c r="S28374" s="35"/>
      <c r="T28374" s="147"/>
    </row>
    <row r="28375">
      <c r="A28375" s="147"/>
      <c r="B28375" s="64"/>
      <c r="C28375" s="147" t="s">
        <v>217</v>
      </c>
      <c r="E28375" s="161"/>
      <c r="F28375" s="162"/>
      <c r="G28375" s="147"/>
      <c r="H28375" s="146"/>
      <c r="J28375" s="146"/>
      <c r="L28375" s="150"/>
      <c r="N28375" s="163"/>
      <c r="O28375" s="146"/>
      <c r="P28375" s="146"/>
      <c r="Q28375" s="146"/>
      <c r="R28375" s="34"/>
      <c r="S28375" s="35"/>
      <c r="T28375" s="147"/>
    </row>
    <row r="28376">
      <c r="A28376" s="147"/>
      <c r="B28376" s="64"/>
      <c r="C28376" s="147" t="s">
        <v>217</v>
      </c>
      <c r="E28376" s="161"/>
      <c r="F28376" s="162"/>
      <c r="G28376" s="147"/>
      <c r="H28376" s="146"/>
      <c r="J28376" s="146"/>
      <c r="L28376" s="150"/>
      <c r="N28376" s="163"/>
      <c r="O28376" s="146"/>
      <c r="P28376" s="146"/>
      <c r="Q28376" s="146"/>
      <c r="R28376" s="34"/>
      <c r="S28376" s="35"/>
      <c r="T28376" s="147"/>
    </row>
    <row r="28377">
      <c r="A28377" s="147"/>
      <c r="B28377" s="64"/>
      <c r="C28377" s="147" t="s">
        <v>217</v>
      </c>
      <c r="E28377" s="161"/>
      <c r="F28377" s="162"/>
      <c r="G28377" s="147"/>
      <c r="H28377" s="146"/>
      <c r="J28377" s="146"/>
      <c r="L28377" s="150"/>
      <c r="N28377" s="163"/>
      <c r="O28377" s="146"/>
      <c r="P28377" s="146"/>
      <c r="Q28377" s="146"/>
      <c r="R28377" s="34"/>
      <c r="S28377" s="35"/>
      <c r="T28377" s="147"/>
    </row>
    <row r="28378">
      <c r="A28378" s="147"/>
      <c r="B28378" s="64"/>
      <c r="C28378" s="147" t="s">
        <v>217</v>
      </c>
      <c r="E28378" s="161"/>
      <c r="F28378" s="162"/>
      <c r="G28378" s="147"/>
      <c r="H28378" s="146"/>
      <c r="J28378" s="146"/>
      <c r="L28378" s="150"/>
      <c r="N28378" s="163"/>
      <c r="O28378" s="146"/>
      <c r="P28378" s="146"/>
      <c r="Q28378" s="146"/>
      <c r="R28378" s="34"/>
      <c r="S28378" s="35"/>
      <c r="T28378" s="147"/>
    </row>
    <row r="28379">
      <c r="A28379" s="147"/>
      <c r="B28379" s="64"/>
      <c r="C28379" s="147" t="s">
        <v>217</v>
      </c>
      <c r="E28379" s="161"/>
      <c r="F28379" s="162"/>
      <c r="G28379" s="147"/>
      <c r="H28379" s="146"/>
      <c r="J28379" s="146"/>
      <c r="L28379" s="150"/>
      <c r="N28379" s="163"/>
      <c r="O28379" s="146"/>
      <c r="P28379" s="146"/>
      <c r="Q28379" s="146"/>
      <c r="R28379" s="34"/>
      <c r="S28379" s="35"/>
      <c r="T28379" s="147"/>
    </row>
    <row r="28380">
      <c r="A28380" s="147"/>
      <c r="B28380" s="64"/>
      <c r="C28380" s="147" t="s">
        <v>217</v>
      </c>
      <c r="E28380" s="161"/>
      <c r="F28380" s="162"/>
      <c r="G28380" s="147"/>
      <c r="H28380" s="146"/>
      <c r="J28380" s="146"/>
      <c r="L28380" s="150"/>
      <c r="N28380" s="163"/>
      <c r="O28380" s="146"/>
      <c r="P28380" s="146"/>
      <c r="Q28380" s="146"/>
      <c r="R28380" s="34"/>
      <c r="S28380" s="35"/>
      <c r="T28380" s="147"/>
    </row>
    <row r="28381">
      <c r="A28381" s="147"/>
      <c r="B28381" s="64"/>
      <c r="C28381" s="147" t="s">
        <v>217</v>
      </c>
      <c r="E28381" s="161"/>
      <c r="F28381" s="162"/>
      <c r="G28381" s="147"/>
      <c r="H28381" s="146"/>
      <c r="J28381" s="146"/>
      <c r="L28381" s="150"/>
      <c r="N28381" s="163"/>
      <c r="O28381" s="146"/>
      <c r="P28381" s="146"/>
      <c r="Q28381" s="146"/>
      <c r="R28381" s="34"/>
      <c r="S28381" s="35"/>
      <c r="T28381" s="147"/>
    </row>
    <row r="28382">
      <c r="A28382" s="147"/>
      <c r="B28382" s="64"/>
      <c r="C28382" s="147" t="s">
        <v>217</v>
      </c>
      <c r="E28382" s="161"/>
      <c r="F28382" s="162"/>
      <c r="G28382" s="147"/>
      <c r="H28382" s="146"/>
      <c r="J28382" s="146"/>
      <c r="L28382" s="150"/>
      <c r="N28382" s="163"/>
      <c r="O28382" s="146"/>
      <c r="P28382" s="146"/>
      <c r="Q28382" s="146"/>
      <c r="R28382" s="34"/>
      <c r="S28382" s="35"/>
      <c r="T28382" s="147"/>
    </row>
    <row r="28383">
      <c r="A28383" s="147"/>
      <c r="B28383" s="64"/>
      <c r="C28383" s="147" t="s">
        <v>217</v>
      </c>
      <c r="E28383" s="161"/>
      <c r="F28383" s="162"/>
      <c r="G28383" s="147"/>
      <c r="H28383" s="146"/>
      <c r="J28383" s="146"/>
      <c r="L28383" s="150"/>
      <c r="N28383" s="163"/>
      <c r="O28383" s="146"/>
      <c r="P28383" s="146"/>
      <c r="Q28383" s="146"/>
      <c r="R28383" s="34"/>
      <c r="S28383" s="35"/>
      <c r="T28383" s="147"/>
    </row>
    <row r="28384">
      <c r="A28384" s="147"/>
      <c r="B28384" s="64"/>
      <c r="C28384" s="147" t="s">
        <v>217</v>
      </c>
      <c r="E28384" s="161"/>
      <c r="F28384" s="162"/>
      <c r="G28384" s="147"/>
      <c r="H28384" s="146"/>
      <c r="J28384" s="146"/>
      <c r="L28384" s="150"/>
      <c r="N28384" s="163"/>
      <c r="O28384" s="146"/>
      <c r="P28384" s="146"/>
      <c r="Q28384" s="146"/>
      <c r="R28384" s="34"/>
      <c r="S28384" s="35"/>
      <c r="T28384" s="147"/>
    </row>
    <row r="28385">
      <c r="A28385" s="147"/>
      <c r="B28385" s="64"/>
      <c r="C28385" s="147" t="s">
        <v>217</v>
      </c>
      <c r="E28385" s="161"/>
      <c r="F28385" s="162"/>
      <c r="G28385" s="147"/>
      <c r="H28385" s="146"/>
      <c r="J28385" s="146"/>
      <c r="L28385" s="150"/>
      <c r="N28385" s="163"/>
      <c r="O28385" s="146"/>
      <c r="P28385" s="146"/>
      <c r="Q28385" s="146"/>
      <c r="R28385" s="34"/>
      <c r="S28385" s="35"/>
      <c r="T28385" s="147"/>
    </row>
    <row r="28386">
      <c r="A28386" s="147"/>
      <c r="B28386" s="64"/>
      <c r="C28386" s="147" t="s">
        <v>217</v>
      </c>
      <c r="E28386" s="161"/>
      <c r="F28386" s="162"/>
      <c r="G28386" s="147"/>
      <c r="H28386" s="146"/>
      <c r="J28386" s="146"/>
      <c r="L28386" s="150"/>
      <c r="N28386" s="163"/>
      <c r="O28386" s="146"/>
      <c r="P28386" s="146"/>
      <c r="Q28386" s="146"/>
      <c r="R28386" s="34"/>
      <c r="S28386" s="35"/>
      <c r="T28386" s="147"/>
    </row>
    <row r="28387">
      <c r="A28387" s="147"/>
      <c r="B28387" s="64"/>
      <c r="C28387" s="147" t="s">
        <v>217</v>
      </c>
      <c r="E28387" s="161"/>
      <c r="F28387" s="162"/>
      <c r="G28387" s="147"/>
      <c r="H28387" s="146"/>
      <c r="J28387" s="146"/>
      <c r="L28387" s="150"/>
      <c r="N28387" s="163"/>
      <c r="O28387" s="146"/>
      <c r="P28387" s="146"/>
      <c r="Q28387" s="146"/>
      <c r="R28387" s="34"/>
      <c r="S28387" s="35"/>
      <c r="T28387" s="147"/>
    </row>
    <row r="28388">
      <c r="A28388" s="147"/>
      <c r="B28388" s="64"/>
      <c r="C28388" s="147" t="s">
        <v>217</v>
      </c>
      <c r="E28388" s="161"/>
      <c r="F28388" s="162"/>
      <c r="G28388" s="147"/>
      <c r="H28388" s="146"/>
      <c r="J28388" s="146"/>
      <c r="L28388" s="150"/>
      <c r="N28388" s="163"/>
      <c r="O28388" s="146"/>
      <c r="P28388" s="146"/>
      <c r="Q28388" s="146"/>
      <c r="R28388" s="34"/>
      <c r="S28388" s="35"/>
      <c r="T28388" s="147"/>
    </row>
    <row r="28389">
      <c r="A28389" s="147"/>
      <c r="B28389" s="64"/>
      <c r="C28389" s="147" t="s">
        <v>217</v>
      </c>
      <c r="E28389" s="161"/>
      <c r="F28389" s="162"/>
      <c r="G28389" s="147"/>
      <c r="H28389" s="146"/>
      <c r="J28389" s="146"/>
      <c r="L28389" s="150"/>
      <c r="N28389" s="163"/>
      <c r="O28389" s="146"/>
      <c r="P28389" s="146"/>
      <c r="Q28389" s="146"/>
      <c r="R28389" s="34"/>
      <c r="S28389" s="35"/>
      <c r="T28389" s="147"/>
    </row>
    <row r="28390">
      <c r="A28390" s="147"/>
      <c r="B28390" s="64"/>
      <c r="C28390" s="147" t="s">
        <v>217</v>
      </c>
      <c r="E28390" s="161"/>
      <c r="F28390" s="162"/>
      <c r="G28390" s="147"/>
      <c r="H28390" s="146"/>
      <c r="J28390" s="146"/>
      <c r="L28390" s="150"/>
      <c r="N28390" s="163"/>
      <c r="O28390" s="146"/>
      <c r="P28390" s="146"/>
      <c r="Q28390" s="146"/>
      <c r="R28390" s="34"/>
      <c r="S28390" s="35"/>
      <c r="T28390" s="147"/>
    </row>
    <row r="28391">
      <c r="A28391" s="147"/>
      <c r="B28391" s="64"/>
      <c r="C28391" s="147" t="s">
        <v>217</v>
      </c>
      <c r="E28391" s="161"/>
      <c r="F28391" s="162"/>
      <c r="G28391" s="147"/>
      <c r="H28391" s="146"/>
      <c r="J28391" s="146"/>
      <c r="L28391" s="150"/>
      <c r="N28391" s="163"/>
      <c r="O28391" s="146"/>
      <c r="P28391" s="146"/>
      <c r="Q28391" s="146"/>
      <c r="R28391" s="34"/>
      <c r="S28391" s="35"/>
      <c r="T28391" s="147"/>
    </row>
    <row r="28392">
      <c r="A28392" s="147"/>
      <c r="B28392" s="64"/>
      <c r="C28392" s="147" t="s">
        <v>217</v>
      </c>
      <c r="E28392" s="161"/>
      <c r="F28392" s="162"/>
      <c r="G28392" s="147"/>
      <c r="H28392" s="146"/>
      <c r="J28392" s="146"/>
      <c r="L28392" s="150"/>
      <c r="N28392" s="163"/>
      <c r="O28392" s="146"/>
      <c r="P28392" s="146"/>
      <c r="Q28392" s="146"/>
      <c r="R28392" s="34"/>
      <c r="S28392" s="35"/>
      <c r="T28392" s="147"/>
    </row>
    <row r="28393">
      <c r="A28393" s="147"/>
      <c r="B28393" s="64"/>
      <c r="C28393" s="147" t="s">
        <v>217</v>
      </c>
      <c r="E28393" s="161"/>
      <c r="F28393" s="162"/>
      <c r="G28393" s="147"/>
      <c r="H28393" s="146"/>
      <c r="J28393" s="146"/>
      <c r="L28393" s="150"/>
      <c r="N28393" s="163"/>
      <c r="O28393" s="146"/>
      <c r="P28393" s="146"/>
      <c r="Q28393" s="146"/>
      <c r="R28393" s="34"/>
      <c r="S28393" s="35"/>
      <c r="T28393" s="147"/>
    </row>
    <row r="28394">
      <c r="A28394" s="147"/>
      <c r="B28394" s="64"/>
      <c r="C28394" s="147" t="s">
        <v>217</v>
      </c>
      <c r="E28394" s="161"/>
      <c r="F28394" s="162"/>
      <c r="G28394" s="147"/>
      <c r="H28394" s="146"/>
      <c r="J28394" s="146"/>
      <c r="L28394" s="150"/>
      <c r="N28394" s="163"/>
      <c r="O28394" s="146"/>
      <c r="P28394" s="146"/>
      <c r="Q28394" s="146"/>
      <c r="R28394" s="34"/>
      <c r="S28394" s="35"/>
      <c r="T28394" s="147"/>
    </row>
    <row r="28395">
      <c r="A28395" s="147"/>
      <c r="B28395" s="64"/>
      <c r="C28395" s="147" t="s">
        <v>217</v>
      </c>
      <c r="E28395" s="161"/>
      <c r="F28395" s="162"/>
      <c r="G28395" s="147"/>
      <c r="H28395" s="146"/>
      <c r="J28395" s="146"/>
      <c r="L28395" s="150"/>
      <c r="N28395" s="163"/>
      <c r="O28395" s="146"/>
      <c r="P28395" s="146"/>
      <c r="Q28395" s="146"/>
      <c r="R28395" s="34"/>
      <c r="S28395" s="35"/>
      <c r="T28395" s="147"/>
    </row>
    <row r="28396">
      <c r="A28396" s="147"/>
      <c r="B28396" s="64"/>
      <c r="C28396" s="147" t="s">
        <v>217</v>
      </c>
      <c r="E28396" s="161"/>
      <c r="F28396" s="162"/>
      <c r="G28396" s="147"/>
      <c r="H28396" s="146"/>
      <c r="J28396" s="146"/>
      <c r="L28396" s="150"/>
      <c r="N28396" s="163"/>
      <c r="O28396" s="146"/>
      <c r="P28396" s="146"/>
      <c r="Q28396" s="146"/>
      <c r="R28396" s="34"/>
      <c r="S28396" s="35"/>
      <c r="T28396" s="147"/>
    </row>
    <row r="28397">
      <c r="A28397" s="147"/>
      <c r="B28397" s="64"/>
      <c r="C28397" s="147" t="s">
        <v>217</v>
      </c>
      <c r="E28397" s="161"/>
      <c r="F28397" s="162"/>
      <c r="G28397" s="147"/>
      <c r="H28397" s="146"/>
      <c r="J28397" s="146"/>
      <c r="L28397" s="150"/>
      <c r="N28397" s="163"/>
      <c r="O28397" s="146"/>
      <c r="P28397" s="146"/>
      <c r="Q28397" s="146"/>
      <c r="R28397" s="34"/>
      <c r="S28397" s="35"/>
      <c r="T28397" s="147"/>
    </row>
    <row r="28398">
      <c r="A28398" s="147"/>
      <c r="B28398" s="64"/>
      <c r="C28398" s="147" t="s">
        <v>217</v>
      </c>
      <c r="E28398" s="161"/>
      <c r="F28398" s="162"/>
      <c r="G28398" s="147"/>
      <c r="H28398" s="146"/>
      <c r="J28398" s="146"/>
      <c r="L28398" s="150"/>
      <c r="N28398" s="163"/>
      <c r="O28398" s="146"/>
      <c r="P28398" s="146"/>
      <c r="Q28398" s="146"/>
      <c r="R28398" s="34"/>
      <c r="S28398" s="35"/>
      <c r="T28398" s="147"/>
    </row>
    <row r="28399">
      <c r="A28399" s="147"/>
      <c r="B28399" s="64"/>
      <c r="C28399" s="147" t="s">
        <v>217</v>
      </c>
      <c r="E28399" s="161"/>
      <c r="F28399" s="162"/>
      <c r="G28399" s="147"/>
      <c r="H28399" s="146"/>
      <c r="J28399" s="146"/>
      <c r="L28399" s="150"/>
      <c r="N28399" s="163"/>
      <c r="O28399" s="146"/>
      <c r="P28399" s="146"/>
      <c r="Q28399" s="146"/>
      <c r="R28399" s="34"/>
      <c r="S28399" s="35"/>
      <c r="T28399" s="147"/>
    </row>
    <row r="28400">
      <c r="A28400" s="147"/>
      <c r="B28400" s="64"/>
      <c r="C28400" s="147" t="s">
        <v>217</v>
      </c>
      <c r="E28400" s="161"/>
      <c r="F28400" s="162"/>
      <c r="G28400" s="147"/>
      <c r="H28400" s="146"/>
      <c r="J28400" s="146"/>
      <c r="L28400" s="150"/>
      <c r="N28400" s="163"/>
      <c r="O28400" s="146"/>
      <c r="P28400" s="146"/>
      <c r="Q28400" s="146"/>
      <c r="R28400" s="34"/>
      <c r="S28400" s="35"/>
      <c r="T28400" s="147"/>
    </row>
    <row r="28401">
      <c r="A28401" s="147"/>
      <c r="B28401" s="64"/>
      <c r="C28401" s="147" t="s">
        <v>217</v>
      </c>
      <c r="E28401" s="161"/>
      <c r="F28401" s="162"/>
      <c r="G28401" s="147"/>
      <c r="H28401" s="146"/>
      <c r="J28401" s="146"/>
      <c r="L28401" s="150"/>
      <c r="N28401" s="163"/>
      <c r="O28401" s="146"/>
      <c r="P28401" s="146"/>
      <c r="Q28401" s="146"/>
      <c r="R28401" s="34"/>
      <c r="S28401" s="35"/>
      <c r="T28401" s="147"/>
    </row>
    <row r="28402">
      <c r="A28402" s="147"/>
      <c r="B28402" s="64"/>
      <c r="C28402" s="147" t="s">
        <v>217</v>
      </c>
      <c r="E28402" s="161"/>
      <c r="F28402" s="162"/>
      <c r="G28402" s="147"/>
      <c r="H28402" s="146"/>
      <c r="J28402" s="146"/>
      <c r="L28402" s="150"/>
      <c r="N28402" s="163"/>
      <c r="O28402" s="146"/>
      <c r="P28402" s="146"/>
      <c r="Q28402" s="146"/>
      <c r="R28402" s="34"/>
      <c r="S28402" s="35"/>
      <c r="T28402" s="147"/>
    </row>
    <row r="28403">
      <c r="A28403" s="147"/>
      <c r="B28403" s="64"/>
      <c r="C28403" s="147" t="s">
        <v>217</v>
      </c>
      <c r="E28403" s="161"/>
      <c r="F28403" s="162"/>
      <c r="G28403" s="147"/>
      <c r="H28403" s="146"/>
      <c r="J28403" s="146"/>
      <c r="L28403" s="150"/>
      <c r="N28403" s="163"/>
      <c r="O28403" s="146"/>
      <c r="P28403" s="146"/>
      <c r="Q28403" s="146"/>
      <c r="R28403" s="34"/>
      <c r="S28403" s="35"/>
      <c r="T28403" s="147"/>
    </row>
    <row r="28404">
      <c r="A28404" s="147"/>
      <c r="B28404" s="64"/>
      <c r="C28404" s="147" t="s">
        <v>217</v>
      </c>
      <c r="E28404" s="161"/>
      <c r="F28404" s="162"/>
      <c r="G28404" s="147"/>
      <c r="H28404" s="146"/>
      <c r="J28404" s="146"/>
      <c r="L28404" s="150"/>
      <c r="N28404" s="163"/>
      <c r="O28404" s="146"/>
      <c r="P28404" s="146"/>
      <c r="Q28404" s="146"/>
      <c r="R28404" s="34"/>
      <c r="S28404" s="35"/>
      <c r="T28404" s="147"/>
    </row>
    <row r="28405">
      <c r="A28405" s="147"/>
      <c r="B28405" s="64"/>
      <c r="C28405" s="147" t="s">
        <v>217</v>
      </c>
      <c r="E28405" s="161"/>
      <c r="F28405" s="162"/>
      <c r="G28405" s="147"/>
      <c r="H28405" s="146"/>
      <c r="J28405" s="146"/>
      <c r="L28405" s="150"/>
      <c r="N28405" s="163"/>
      <c r="O28405" s="146"/>
      <c r="P28405" s="146"/>
      <c r="Q28405" s="146"/>
      <c r="R28405" s="34"/>
      <c r="S28405" s="35"/>
      <c r="T28405" s="147"/>
    </row>
    <row r="28406">
      <c r="A28406" s="147"/>
      <c r="B28406" s="64"/>
      <c r="C28406" s="147" t="s">
        <v>217</v>
      </c>
      <c r="E28406" s="161"/>
      <c r="F28406" s="162"/>
      <c r="G28406" s="147"/>
      <c r="H28406" s="146"/>
      <c r="J28406" s="146"/>
      <c r="L28406" s="150"/>
      <c r="N28406" s="163"/>
      <c r="O28406" s="146"/>
      <c r="P28406" s="146"/>
      <c r="Q28406" s="146"/>
      <c r="R28406" s="34"/>
      <c r="S28406" s="35"/>
      <c r="T28406" s="147"/>
    </row>
    <row r="28407">
      <c r="A28407" s="147"/>
      <c r="B28407" s="64"/>
      <c r="C28407" s="147" t="s">
        <v>217</v>
      </c>
      <c r="E28407" s="161"/>
      <c r="F28407" s="162"/>
      <c r="G28407" s="147"/>
      <c r="H28407" s="146"/>
      <c r="J28407" s="146"/>
      <c r="L28407" s="150"/>
      <c r="N28407" s="163"/>
      <c r="O28407" s="146"/>
      <c r="P28407" s="146"/>
      <c r="Q28407" s="146"/>
      <c r="R28407" s="34"/>
      <c r="S28407" s="35"/>
      <c r="T28407" s="147"/>
    </row>
    <row r="28408">
      <c r="A28408" s="147"/>
      <c r="B28408" s="64"/>
      <c r="C28408" s="147" t="s">
        <v>217</v>
      </c>
      <c r="E28408" s="161"/>
      <c r="F28408" s="162"/>
      <c r="G28408" s="147"/>
      <c r="H28408" s="146"/>
      <c r="J28408" s="146"/>
      <c r="L28408" s="150"/>
      <c r="N28408" s="163"/>
      <c r="O28408" s="146"/>
      <c r="P28408" s="146"/>
      <c r="Q28408" s="146"/>
      <c r="R28408" s="34"/>
      <c r="S28408" s="35"/>
      <c r="T28408" s="147"/>
    </row>
    <row r="28409">
      <c r="A28409" s="147"/>
      <c r="B28409" s="64"/>
      <c r="C28409" s="147" t="s">
        <v>217</v>
      </c>
      <c r="E28409" s="161"/>
      <c r="F28409" s="162"/>
      <c r="G28409" s="147"/>
      <c r="H28409" s="146"/>
      <c r="J28409" s="146"/>
      <c r="L28409" s="150"/>
      <c r="N28409" s="163"/>
      <c r="O28409" s="146"/>
      <c r="P28409" s="146"/>
      <c r="Q28409" s="146"/>
      <c r="R28409" s="34"/>
      <c r="S28409" s="35"/>
      <c r="T28409" s="147"/>
    </row>
    <row r="28410">
      <c r="A28410" s="147"/>
      <c r="B28410" s="64"/>
      <c r="C28410" s="147" t="s">
        <v>217</v>
      </c>
      <c r="E28410" s="161"/>
      <c r="F28410" s="162"/>
      <c r="G28410" s="147"/>
      <c r="H28410" s="146"/>
      <c r="J28410" s="146"/>
      <c r="L28410" s="150"/>
      <c r="N28410" s="163"/>
      <c r="O28410" s="146"/>
      <c r="P28410" s="146"/>
      <c r="Q28410" s="146"/>
      <c r="R28410" s="34"/>
      <c r="S28410" s="35"/>
      <c r="T28410" s="147"/>
    </row>
    <row r="28411">
      <c r="A28411" s="147"/>
      <c r="B28411" s="64"/>
      <c r="C28411" s="147" t="s">
        <v>217</v>
      </c>
      <c r="E28411" s="161"/>
      <c r="F28411" s="162"/>
      <c r="G28411" s="147"/>
      <c r="H28411" s="146"/>
      <c r="J28411" s="146"/>
      <c r="L28411" s="150"/>
      <c r="N28411" s="163"/>
      <c r="O28411" s="146"/>
      <c r="P28411" s="146"/>
      <c r="Q28411" s="146"/>
      <c r="R28411" s="34"/>
      <c r="S28411" s="35"/>
      <c r="T28411" s="147"/>
    </row>
    <row r="28412">
      <c r="A28412" s="147"/>
      <c r="B28412" s="64"/>
      <c r="C28412" s="147" t="s">
        <v>217</v>
      </c>
      <c r="E28412" s="161"/>
      <c r="F28412" s="162"/>
      <c r="G28412" s="147"/>
      <c r="H28412" s="146"/>
      <c r="J28412" s="146"/>
      <c r="L28412" s="150"/>
      <c r="N28412" s="163"/>
      <c r="O28412" s="146"/>
      <c r="P28412" s="146"/>
      <c r="Q28412" s="146"/>
      <c r="R28412" s="34"/>
      <c r="S28412" s="35"/>
      <c r="T28412" s="147"/>
    </row>
    <row r="28413">
      <c r="A28413" s="147"/>
      <c r="B28413" s="64"/>
      <c r="C28413" s="147" t="s">
        <v>217</v>
      </c>
      <c r="E28413" s="161"/>
      <c r="F28413" s="162"/>
      <c r="G28413" s="147"/>
      <c r="H28413" s="146"/>
      <c r="J28413" s="146"/>
      <c r="L28413" s="150"/>
      <c r="N28413" s="163"/>
      <c r="O28413" s="146"/>
      <c r="P28413" s="146"/>
      <c r="Q28413" s="146"/>
      <c r="R28413" s="34"/>
      <c r="S28413" s="35"/>
      <c r="T28413" s="147"/>
    </row>
    <row r="28414">
      <c r="A28414" s="147"/>
      <c r="B28414" s="64"/>
      <c r="C28414" s="147" t="s">
        <v>217</v>
      </c>
      <c r="E28414" s="161"/>
      <c r="F28414" s="162"/>
      <c r="G28414" s="147"/>
      <c r="H28414" s="146"/>
      <c r="J28414" s="146"/>
      <c r="L28414" s="150"/>
      <c r="N28414" s="163"/>
      <c r="O28414" s="146"/>
      <c r="P28414" s="146"/>
      <c r="Q28414" s="146"/>
      <c r="R28414" s="34"/>
      <c r="S28414" s="35"/>
      <c r="T28414" s="147"/>
    </row>
    <row r="28415">
      <c r="A28415" s="147"/>
      <c r="B28415" s="64"/>
      <c r="C28415" s="147" t="s">
        <v>217</v>
      </c>
      <c r="E28415" s="161"/>
      <c r="F28415" s="162"/>
      <c r="G28415" s="147"/>
      <c r="H28415" s="146"/>
      <c r="J28415" s="146"/>
      <c r="L28415" s="150"/>
      <c r="N28415" s="163"/>
      <c r="O28415" s="146"/>
      <c r="P28415" s="146"/>
      <c r="Q28415" s="146"/>
      <c r="R28415" s="34"/>
      <c r="S28415" s="35"/>
      <c r="T28415" s="147"/>
    </row>
    <row r="28416">
      <c r="A28416" s="147"/>
      <c r="B28416" s="64"/>
      <c r="C28416" s="147" t="s">
        <v>217</v>
      </c>
      <c r="E28416" s="161"/>
      <c r="F28416" s="162"/>
      <c r="G28416" s="147"/>
      <c r="H28416" s="146"/>
      <c r="J28416" s="146"/>
      <c r="L28416" s="150"/>
      <c r="N28416" s="163"/>
      <c r="O28416" s="146"/>
      <c r="P28416" s="146"/>
      <c r="Q28416" s="146"/>
      <c r="R28416" s="34"/>
      <c r="S28416" s="35"/>
      <c r="T28416" s="147"/>
    </row>
    <row r="28417">
      <c r="A28417" s="147"/>
      <c r="B28417" s="64"/>
      <c r="C28417" s="147" t="s">
        <v>217</v>
      </c>
      <c r="E28417" s="161"/>
      <c r="F28417" s="162"/>
      <c r="G28417" s="147"/>
      <c r="H28417" s="146"/>
      <c r="J28417" s="146"/>
      <c r="L28417" s="150"/>
      <c r="N28417" s="163"/>
      <c r="O28417" s="146"/>
      <c r="P28417" s="146"/>
      <c r="Q28417" s="146"/>
      <c r="R28417" s="34"/>
      <c r="S28417" s="35"/>
      <c r="T28417" s="147"/>
    </row>
    <row r="28418">
      <c r="A28418" s="147"/>
      <c r="B28418" s="64"/>
      <c r="C28418" s="147" t="s">
        <v>217</v>
      </c>
      <c r="E28418" s="161"/>
      <c r="F28418" s="162"/>
      <c r="G28418" s="147"/>
      <c r="H28418" s="146"/>
      <c r="J28418" s="146"/>
      <c r="L28418" s="150"/>
      <c r="N28418" s="163"/>
      <c r="O28418" s="146"/>
      <c r="P28418" s="146"/>
      <c r="Q28418" s="146"/>
      <c r="R28418" s="34"/>
      <c r="S28418" s="35"/>
      <c r="T28418" s="147"/>
    </row>
    <row r="28419">
      <c r="A28419" s="147"/>
      <c r="B28419" s="64"/>
      <c r="C28419" s="147" t="s">
        <v>217</v>
      </c>
      <c r="E28419" s="161"/>
      <c r="F28419" s="162"/>
      <c r="G28419" s="147"/>
      <c r="H28419" s="146"/>
      <c r="J28419" s="146"/>
      <c r="L28419" s="150"/>
      <c r="N28419" s="163"/>
      <c r="O28419" s="146"/>
      <c r="P28419" s="146"/>
      <c r="Q28419" s="146"/>
      <c r="R28419" s="34"/>
      <c r="S28419" s="35"/>
      <c r="T28419" s="147"/>
    </row>
    <row r="28420">
      <c r="A28420" s="147"/>
      <c r="B28420" s="64"/>
      <c r="C28420" s="147" t="s">
        <v>217</v>
      </c>
      <c r="E28420" s="161"/>
      <c r="F28420" s="162"/>
      <c r="G28420" s="147"/>
      <c r="H28420" s="146"/>
      <c r="J28420" s="146"/>
      <c r="L28420" s="150"/>
      <c r="N28420" s="163"/>
      <c r="O28420" s="146"/>
      <c r="P28420" s="146"/>
      <c r="Q28420" s="146"/>
      <c r="R28420" s="34"/>
      <c r="S28420" s="35"/>
      <c r="T28420" s="147"/>
    </row>
    <row r="28421">
      <c r="A28421" s="147"/>
      <c r="B28421" s="64"/>
      <c r="C28421" s="147" t="s">
        <v>217</v>
      </c>
      <c r="E28421" s="161"/>
      <c r="F28421" s="162"/>
      <c r="G28421" s="147"/>
      <c r="H28421" s="146"/>
      <c r="J28421" s="146"/>
      <c r="L28421" s="150"/>
      <c r="N28421" s="163"/>
      <c r="O28421" s="146"/>
      <c r="P28421" s="146"/>
      <c r="Q28421" s="146"/>
      <c r="R28421" s="34"/>
      <c r="S28421" s="35"/>
      <c r="T28421" s="147"/>
    </row>
    <row r="28422">
      <c r="A28422" s="147"/>
      <c r="B28422" s="64"/>
      <c r="C28422" s="147" t="s">
        <v>217</v>
      </c>
      <c r="E28422" s="161"/>
      <c r="F28422" s="162"/>
      <c r="G28422" s="147"/>
      <c r="H28422" s="146"/>
      <c r="J28422" s="146"/>
      <c r="L28422" s="150"/>
      <c r="N28422" s="163"/>
      <c r="O28422" s="146"/>
      <c r="P28422" s="146"/>
      <c r="Q28422" s="146"/>
      <c r="R28422" s="34"/>
      <c r="S28422" s="35"/>
      <c r="T28422" s="147"/>
    </row>
    <row r="28423">
      <c r="A28423" s="147"/>
      <c r="B28423" s="64"/>
      <c r="C28423" s="147" t="s">
        <v>217</v>
      </c>
      <c r="E28423" s="161"/>
      <c r="F28423" s="162"/>
      <c r="G28423" s="147"/>
      <c r="H28423" s="146"/>
      <c r="J28423" s="146"/>
      <c r="L28423" s="150"/>
      <c r="N28423" s="163"/>
      <c r="O28423" s="146"/>
      <c r="P28423" s="146"/>
      <c r="Q28423" s="146"/>
      <c r="R28423" s="34"/>
      <c r="S28423" s="35"/>
      <c r="T28423" s="147"/>
    </row>
    <row r="28424">
      <c r="A28424" s="147"/>
      <c r="B28424" s="64"/>
      <c r="C28424" s="147" t="s">
        <v>217</v>
      </c>
      <c r="E28424" s="161"/>
      <c r="F28424" s="162"/>
      <c r="G28424" s="147"/>
      <c r="H28424" s="146"/>
      <c r="J28424" s="146"/>
      <c r="L28424" s="150"/>
      <c r="N28424" s="163"/>
      <c r="O28424" s="146"/>
      <c r="P28424" s="146"/>
      <c r="Q28424" s="146"/>
      <c r="R28424" s="34"/>
      <c r="S28424" s="35"/>
      <c r="T28424" s="147"/>
    </row>
    <row r="28425">
      <c r="A28425" s="147"/>
      <c r="B28425" s="64"/>
      <c r="C28425" s="147" t="s">
        <v>217</v>
      </c>
      <c r="E28425" s="161"/>
      <c r="F28425" s="162"/>
      <c r="G28425" s="147"/>
      <c r="H28425" s="146"/>
      <c r="J28425" s="146"/>
      <c r="L28425" s="150"/>
      <c r="N28425" s="163"/>
      <c r="O28425" s="146"/>
      <c r="P28425" s="146"/>
      <c r="Q28425" s="146"/>
      <c r="R28425" s="34"/>
      <c r="S28425" s="35"/>
      <c r="T28425" s="147"/>
    </row>
    <row r="28426">
      <c r="A28426" s="147"/>
      <c r="B28426" s="64"/>
      <c r="C28426" s="147" t="s">
        <v>217</v>
      </c>
      <c r="E28426" s="161"/>
      <c r="F28426" s="162"/>
      <c r="G28426" s="147"/>
      <c r="H28426" s="146"/>
      <c r="J28426" s="146"/>
      <c r="L28426" s="150"/>
      <c r="N28426" s="163"/>
      <c r="O28426" s="146"/>
      <c r="P28426" s="146"/>
      <c r="Q28426" s="146"/>
      <c r="R28426" s="34"/>
      <c r="S28426" s="35"/>
      <c r="T28426" s="147"/>
    </row>
    <row r="28427">
      <c r="A28427" s="147"/>
      <c r="B28427" s="64"/>
      <c r="C28427" s="147" t="s">
        <v>217</v>
      </c>
      <c r="E28427" s="161"/>
      <c r="F28427" s="162"/>
      <c r="G28427" s="147"/>
      <c r="H28427" s="146"/>
      <c r="J28427" s="146"/>
      <c r="L28427" s="150"/>
      <c r="N28427" s="163"/>
      <c r="O28427" s="146"/>
      <c r="P28427" s="146"/>
      <c r="Q28427" s="146"/>
      <c r="R28427" s="34"/>
      <c r="S28427" s="35"/>
      <c r="T28427" s="147"/>
    </row>
    <row r="28428">
      <c r="A28428" s="147"/>
      <c r="B28428" s="64"/>
      <c r="C28428" s="147" t="s">
        <v>217</v>
      </c>
      <c r="E28428" s="161"/>
      <c r="F28428" s="162"/>
      <c r="G28428" s="147"/>
      <c r="H28428" s="146"/>
      <c r="J28428" s="146"/>
      <c r="L28428" s="150"/>
      <c r="N28428" s="163"/>
      <c r="O28428" s="146"/>
      <c r="P28428" s="146"/>
      <c r="Q28428" s="146"/>
      <c r="R28428" s="34"/>
      <c r="S28428" s="35"/>
      <c r="T28428" s="147"/>
    </row>
    <row r="28429">
      <c r="A28429" s="147"/>
      <c r="B28429" s="64"/>
      <c r="C28429" s="147" t="s">
        <v>217</v>
      </c>
      <c r="E28429" s="161"/>
      <c r="F28429" s="162"/>
      <c r="G28429" s="147"/>
      <c r="H28429" s="146"/>
      <c r="J28429" s="146"/>
      <c r="L28429" s="150"/>
      <c r="N28429" s="163"/>
      <c r="O28429" s="146"/>
      <c r="P28429" s="146"/>
      <c r="Q28429" s="146"/>
      <c r="R28429" s="34"/>
      <c r="S28429" s="35"/>
      <c r="T28429" s="147"/>
    </row>
    <row r="28430">
      <c r="A28430" s="147"/>
      <c r="B28430" s="64"/>
      <c r="C28430" s="147" t="s">
        <v>217</v>
      </c>
      <c r="E28430" s="161"/>
      <c r="F28430" s="162"/>
      <c r="G28430" s="147"/>
      <c r="H28430" s="146"/>
      <c r="J28430" s="146"/>
      <c r="L28430" s="150"/>
      <c r="N28430" s="163"/>
      <c r="O28430" s="146"/>
      <c r="P28430" s="146"/>
      <c r="Q28430" s="146"/>
      <c r="R28430" s="34"/>
      <c r="S28430" s="35"/>
      <c r="T28430" s="147"/>
    </row>
    <row r="28431">
      <c r="A28431" s="147"/>
      <c r="B28431" s="64"/>
      <c r="C28431" s="147" t="s">
        <v>217</v>
      </c>
      <c r="E28431" s="161"/>
      <c r="F28431" s="162"/>
      <c r="G28431" s="147"/>
      <c r="H28431" s="146"/>
      <c r="J28431" s="146"/>
      <c r="L28431" s="150"/>
      <c r="N28431" s="163"/>
      <c r="O28431" s="146"/>
      <c r="P28431" s="146"/>
      <c r="Q28431" s="146"/>
      <c r="R28431" s="34"/>
      <c r="S28431" s="35"/>
      <c r="T28431" s="147"/>
    </row>
    <row r="28432">
      <c r="A28432" s="147"/>
      <c r="B28432" s="64"/>
      <c r="C28432" s="147" t="s">
        <v>217</v>
      </c>
      <c r="E28432" s="161"/>
      <c r="F28432" s="162"/>
      <c r="G28432" s="147"/>
      <c r="H28432" s="146"/>
      <c r="J28432" s="146"/>
      <c r="L28432" s="150"/>
      <c r="N28432" s="163"/>
      <c r="O28432" s="146"/>
      <c r="P28432" s="146"/>
      <c r="Q28432" s="146"/>
      <c r="R28432" s="34"/>
      <c r="S28432" s="35"/>
      <c r="T28432" s="147"/>
    </row>
    <row r="28433">
      <c r="A28433" s="147"/>
      <c r="B28433" s="64"/>
      <c r="C28433" s="147" t="s">
        <v>217</v>
      </c>
      <c r="E28433" s="161"/>
      <c r="F28433" s="162"/>
      <c r="G28433" s="147"/>
      <c r="H28433" s="146"/>
      <c r="J28433" s="146"/>
      <c r="L28433" s="150"/>
      <c r="N28433" s="163"/>
      <c r="O28433" s="146"/>
      <c r="P28433" s="146"/>
      <c r="Q28433" s="146"/>
      <c r="R28433" s="34"/>
      <c r="S28433" s="35"/>
      <c r="T28433" s="147"/>
    </row>
    <row r="28434">
      <c r="A28434" s="147"/>
      <c r="B28434" s="64"/>
      <c r="C28434" s="147" t="s">
        <v>217</v>
      </c>
      <c r="E28434" s="161"/>
      <c r="F28434" s="162"/>
      <c r="G28434" s="147"/>
      <c r="H28434" s="146"/>
      <c r="J28434" s="146"/>
      <c r="L28434" s="150"/>
      <c r="N28434" s="163"/>
      <c r="O28434" s="146"/>
      <c r="P28434" s="146"/>
      <c r="Q28434" s="146"/>
      <c r="R28434" s="34"/>
      <c r="S28434" s="35"/>
      <c r="T28434" s="147"/>
    </row>
    <row r="28435">
      <c r="A28435" s="147"/>
      <c r="B28435" s="64"/>
      <c r="C28435" s="147" t="s">
        <v>217</v>
      </c>
      <c r="E28435" s="161"/>
      <c r="F28435" s="162"/>
      <c r="G28435" s="147"/>
      <c r="H28435" s="146"/>
      <c r="J28435" s="146"/>
      <c r="L28435" s="150"/>
      <c r="N28435" s="163"/>
      <c r="O28435" s="146"/>
      <c r="P28435" s="146"/>
      <c r="Q28435" s="146"/>
      <c r="R28435" s="34"/>
      <c r="S28435" s="35"/>
      <c r="T28435" s="147"/>
    </row>
    <row r="28436">
      <c r="A28436" s="147"/>
      <c r="B28436" s="64"/>
      <c r="C28436" s="147" t="s">
        <v>217</v>
      </c>
      <c r="E28436" s="161"/>
      <c r="F28436" s="162"/>
      <c r="G28436" s="147"/>
      <c r="H28436" s="146"/>
      <c r="J28436" s="146"/>
      <c r="L28436" s="150"/>
      <c r="N28436" s="163"/>
      <c r="O28436" s="146"/>
      <c r="P28436" s="146"/>
      <c r="Q28436" s="146"/>
      <c r="R28436" s="34"/>
      <c r="S28436" s="35"/>
      <c r="T28436" s="147"/>
    </row>
    <row r="28437">
      <c r="A28437" s="147"/>
      <c r="B28437" s="64"/>
      <c r="C28437" s="147" t="s">
        <v>217</v>
      </c>
      <c r="E28437" s="161"/>
      <c r="F28437" s="162"/>
      <c r="G28437" s="147"/>
      <c r="H28437" s="146"/>
      <c r="J28437" s="146"/>
      <c r="L28437" s="150"/>
      <c r="N28437" s="163"/>
      <c r="O28437" s="146"/>
      <c r="P28437" s="146"/>
      <c r="Q28437" s="146"/>
      <c r="R28437" s="34"/>
      <c r="S28437" s="35"/>
      <c r="T28437" s="147"/>
    </row>
    <row r="28438">
      <c r="A28438" s="147"/>
      <c r="B28438" s="64"/>
      <c r="C28438" s="147" t="s">
        <v>217</v>
      </c>
      <c r="E28438" s="161"/>
      <c r="F28438" s="162"/>
      <c r="G28438" s="147"/>
      <c r="H28438" s="146"/>
      <c r="J28438" s="146"/>
      <c r="L28438" s="150"/>
      <c r="N28438" s="163"/>
      <c r="O28438" s="146"/>
      <c r="P28438" s="146"/>
      <c r="Q28438" s="146"/>
      <c r="R28438" s="34"/>
      <c r="S28438" s="35"/>
      <c r="T28438" s="147"/>
    </row>
    <row r="28439">
      <c r="A28439" s="147"/>
      <c r="B28439" s="64"/>
      <c r="C28439" s="147" t="s">
        <v>217</v>
      </c>
      <c r="E28439" s="161"/>
      <c r="F28439" s="162"/>
      <c r="G28439" s="147"/>
      <c r="H28439" s="146"/>
      <c r="J28439" s="146"/>
      <c r="L28439" s="150"/>
      <c r="N28439" s="163"/>
      <c r="O28439" s="146"/>
      <c r="P28439" s="146"/>
      <c r="Q28439" s="146"/>
      <c r="R28439" s="34"/>
      <c r="S28439" s="35"/>
      <c r="T28439" s="147"/>
    </row>
    <row r="28440">
      <c r="A28440" s="147"/>
      <c r="B28440" s="64"/>
      <c r="C28440" s="147" t="s">
        <v>217</v>
      </c>
      <c r="E28440" s="161"/>
      <c r="F28440" s="162"/>
      <c r="G28440" s="147"/>
      <c r="H28440" s="146"/>
      <c r="J28440" s="146"/>
      <c r="L28440" s="150"/>
      <c r="N28440" s="163"/>
      <c r="O28440" s="146"/>
      <c r="P28440" s="146"/>
      <c r="Q28440" s="146"/>
      <c r="R28440" s="34"/>
      <c r="S28440" s="35"/>
      <c r="T28440" s="147"/>
    </row>
    <row r="28441">
      <c r="A28441" s="147"/>
      <c r="B28441" s="64"/>
      <c r="C28441" s="147" t="s">
        <v>217</v>
      </c>
      <c r="E28441" s="161"/>
      <c r="F28441" s="162"/>
      <c r="G28441" s="147"/>
      <c r="H28441" s="146"/>
      <c r="J28441" s="146"/>
      <c r="L28441" s="150"/>
      <c r="N28441" s="163"/>
      <c r="O28441" s="146"/>
      <c r="P28441" s="146"/>
      <c r="Q28441" s="146"/>
      <c r="R28441" s="34"/>
      <c r="S28441" s="35"/>
      <c r="T28441" s="147"/>
    </row>
    <row r="28442">
      <c r="A28442" s="147"/>
      <c r="B28442" s="64"/>
      <c r="C28442" s="147" t="s">
        <v>217</v>
      </c>
      <c r="E28442" s="161"/>
      <c r="F28442" s="162"/>
      <c r="G28442" s="147"/>
      <c r="H28442" s="146"/>
      <c r="J28442" s="146"/>
      <c r="L28442" s="150"/>
      <c r="N28442" s="163"/>
      <c r="O28442" s="146"/>
      <c r="P28442" s="146"/>
      <c r="Q28442" s="146"/>
      <c r="R28442" s="34"/>
      <c r="S28442" s="35"/>
      <c r="T28442" s="147"/>
    </row>
    <row r="28443">
      <c r="A28443" s="147"/>
      <c r="B28443" s="64"/>
      <c r="C28443" s="147" t="s">
        <v>217</v>
      </c>
      <c r="E28443" s="161"/>
      <c r="F28443" s="162"/>
      <c r="G28443" s="147"/>
      <c r="H28443" s="146"/>
      <c r="J28443" s="146"/>
      <c r="L28443" s="150"/>
      <c r="N28443" s="163"/>
      <c r="O28443" s="146"/>
      <c r="P28443" s="146"/>
      <c r="Q28443" s="146"/>
      <c r="R28443" s="34"/>
      <c r="S28443" s="35"/>
      <c r="T28443" s="147"/>
    </row>
    <row r="28444">
      <c r="A28444" s="147"/>
      <c r="B28444" s="64"/>
      <c r="C28444" s="147" t="s">
        <v>217</v>
      </c>
      <c r="E28444" s="161"/>
      <c r="F28444" s="162"/>
      <c r="G28444" s="147"/>
      <c r="H28444" s="146"/>
      <c r="J28444" s="146"/>
      <c r="L28444" s="150"/>
      <c r="N28444" s="163"/>
      <c r="O28444" s="146"/>
      <c r="P28444" s="146"/>
      <c r="Q28444" s="146"/>
      <c r="R28444" s="34"/>
      <c r="S28444" s="35"/>
      <c r="T28444" s="147"/>
    </row>
    <row r="28445">
      <c r="A28445" s="147"/>
      <c r="B28445" s="64"/>
      <c r="C28445" s="147" t="s">
        <v>217</v>
      </c>
      <c r="E28445" s="161"/>
      <c r="F28445" s="162"/>
      <c r="G28445" s="147"/>
      <c r="H28445" s="146"/>
      <c r="J28445" s="146"/>
      <c r="L28445" s="150"/>
      <c r="N28445" s="163"/>
      <c r="O28445" s="146"/>
      <c r="P28445" s="146"/>
      <c r="Q28445" s="146"/>
      <c r="R28445" s="34"/>
      <c r="S28445" s="35"/>
      <c r="T28445" s="147"/>
    </row>
    <row r="28446">
      <c r="A28446" s="147"/>
      <c r="B28446" s="64"/>
      <c r="C28446" s="147" t="s">
        <v>217</v>
      </c>
      <c r="E28446" s="161"/>
      <c r="F28446" s="162"/>
      <c r="G28446" s="147"/>
      <c r="H28446" s="146"/>
      <c r="J28446" s="146"/>
      <c r="L28446" s="150"/>
      <c r="N28446" s="163"/>
      <c r="O28446" s="146"/>
      <c r="P28446" s="146"/>
      <c r="Q28446" s="146"/>
      <c r="R28446" s="34"/>
      <c r="S28446" s="35"/>
      <c r="T28446" s="147"/>
    </row>
    <row r="28447">
      <c r="A28447" s="147"/>
      <c r="B28447" s="64"/>
      <c r="C28447" s="147" t="s">
        <v>217</v>
      </c>
      <c r="E28447" s="161"/>
      <c r="F28447" s="162"/>
      <c r="G28447" s="147"/>
      <c r="H28447" s="146"/>
      <c r="J28447" s="146"/>
      <c r="L28447" s="150"/>
      <c r="N28447" s="163"/>
      <c r="O28447" s="146"/>
      <c r="P28447" s="146"/>
      <c r="Q28447" s="146"/>
      <c r="R28447" s="34"/>
      <c r="S28447" s="35"/>
      <c r="T28447" s="147"/>
    </row>
    <row r="28448">
      <c r="A28448" s="147"/>
      <c r="B28448" s="64"/>
      <c r="C28448" s="147" t="s">
        <v>217</v>
      </c>
      <c r="E28448" s="161"/>
      <c r="F28448" s="162"/>
      <c r="G28448" s="147"/>
      <c r="H28448" s="146"/>
      <c r="J28448" s="146"/>
      <c r="L28448" s="150"/>
      <c r="N28448" s="163"/>
      <c r="O28448" s="146"/>
      <c r="P28448" s="146"/>
      <c r="Q28448" s="146"/>
      <c r="R28448" s="34"/>
      <c r="S28448" s="35"/>
      <c r="T28448" s="147"/>
    </row>
    <row r="28449">
      <c r="A28449" s="147"/>
      <c r="B28449" s="64"/>
      <c r="C28449" s="147" t="s">
        <v>217</v>
      </c>
      <c r="E28449" s="161"/>
      <c r="F28449" s="162"/>
      <c r="G28449" s="147"/>
      <c r="H28449" s="146"/>
      <c r="J28449" s="146"/>
      <c r="L28449" s="150"/>
      <c r="N28449" s="163"/>
      <c r="O28449" s="146"/>
      <c r="P28449" s="146"/>
      <c r="Q28449" s="146"/>
      <c r="R28449" s="34"/>
      <c r="S28449" s="35"/>
      <c r="T28449" s="147"/>
    </row>
    <row r="28450">
      <c r="A28450" s="147"/>
      <c r="B28450" s="64"/>
      <c r="C28450" s="147" t="s">
        <v>217</v>
      </c>
      <c r="E28450" s="161"/>
      <c r="F28450" s="162"/>
      <c r="G28450" s="147"/>
      <c r="H28450" s="146"/>
      <c r="J28450" s="146"/>
      <c r="L28450" s="150"/>
      <c r="N28450" s="163"/>
      <c r="O28450" s="146"/>
      <c r="P28450" s="146"/>
      <c r="Q28450" s="146"/>
      <c r="R28450" s="34"/>
      <c r="S28450" s="35"/>
      <c r="T28450" s="147"/>
    </row>
    <row r="28451">
      <c r="A28451" s="147"/>
      <c r="B28451" s="64"/>
      <c r="C28451" s="147" t="s">
        <v>217</v>
      </c>
      <c r="E28451" s="161"/>
      <c r="F28451" s="162"/>
      <c r="G28451" s="147"/>
      <c r="H28451" s="146"/>
      <c r="J28451" s="146"/>
      <c r="L28451" s="150"/>
      <c r="N28451" s="163"/>
      <c r="O28451" s="146"/>
      <c r="P28451" s="146"/>
      <c r="Q28451" s="146"/>
      <c r="R28451" s="34"/>
      <c r="S28451" s="35"/>
      <c r="T28451" s="147"/>
    </row>
    <row r="28452">
      <c r="A28452" s="147"/>
      <c r="B28452" s="64"/>
      <c r="C28452" s="147" t="s">
        <v>217</v>
      </c>
      <c r="E28452" s="161"/>
      <c r="F28452" s="162"/>
      <c r="G28452" s="147"/>
      <c r="H28452" s="146"/>
      <c r="J28452" s="146"/>
      <c r="L28452" s="150"/>
      <c r="N28452" s="163"/>
      <c r="O28452" s="146"/>
      <c r="P28452" s="146"/>
      <c r="Q28452" s="146"/>
      <c r="R28452" s="34"/>
      <c r="S28452" s="35"/>
      <c r="T28452" s="147"/>
    </row>
    <row r="28453">
      <c r="A28453" s="147"/>
      <c r="B28453" s="64"/>
      <c r="C28453" s="147" t="s">
        <v>217</v>
      </c>
      <c r="E28453" s="161"/>
      <c r="F28453" s="162"/>
      <c r="G28453" s="147"/>
      <c r="H28453" s="146"/>
      <c r="J28453" s="146"/>
      <c r="L28453" s="150"/>
      <c r="N28453" s="163"/>
      <c r="O28453" s="146"/>
      <c r="P28453" s="146"/>
      <c r="Q28453" s="146"/>
      <c r="R28453" s="34"/>
      <c r="S28453" s="35"/>
      <c r="T28453" s="147"/>
    </row>
    <row r="28454">
      <c r="A28454" s="147"/>
      <c r="B28454" s="64"/>
      <c r="C28454" s="147" t="s">
        <v>217</v>
      </c>
      <c r="E28454" s="161"/>
      <c r="F28454" s="162"/>
      <c r="G28454" s="147"/>
      <c r="H28454" s="146"/>
      <c r="J28454" s="146"/>
      <c r="L28454" s="150"/>
      <c r="N28454" s="163"/>
      <c r="O28454" s="146"/>
      <c r="P28454" s="146"/>
      <c r="Q28454" s="146"/>
      <c r="R28454" s="34"/>
      <c r="S28454" s="35"/>
      <c r="T28454" s="147"/>
    </row>
    <row r="28455">
      <c r="A28455" s="147"/>
      <c r="B28455" s="64"/>
      <c r="C28455" s="147" t="s">
        <v>217</v>
      </c>
      <c r="E28455" s="161"/>
      <c r="F28455" s="162"/>
      <c r="G28455" s="147"/>
      <c r="H28455" s="146"/>
      <c r="J28455" s="146"/>
      <c r="L28455" s="150"/>
      <c r="N28455" s="163"/>
      <c r="O28455" s="146"/>
      <c r="P28455" s="146"/>
      <c r="Q28455" s="146"/>
      <c r="R28455" s="34"/>
      <c r="S28455" s="35"/>
      <c r="T28455" s="147"/>
    </row>
    <row r="28456">
      <c r="A28456" s="147"/>
      <c r="B28456" s="64"/>
      <c r="C28456" s="147" t="s">
        <v>217</v>
      </c>
      <c r="E28456" s="161"/>
      <c r="F28456" s="162"/>
      <c r="G28456" s="147"/>
      <c r="H28456" s="146"/>
      <c r="J28456" s="146"/>
      <c r="L28456" s="150"/>
      <c r="N28456" s="163"/>
      <c r="O28456" s="146"/>
      <c r="P28456" s="146"/>
      <c r="Q28456" s="146"/>
      <c r="R28456" s="34"/>
      <c r="S28456" s="35"/>
      <c r="T28456" s="147"/>
    </row>
    <row r="28457">
      <c r="A28457" s="147"/>
      <c r="B28457" s="64"/>
      <c r="C28457" s="147" t="s">
        <v>217</v>
      </c>
      <c r="E28457" s="161"/>
      <c r="F28457" s="162"/>
      <c r="G28457" s="147"/>
      <c r="H28457" s="146"/>
      <c r="J28457" s="146"/>
      <c r="L28457" s="150"/>
      <c r="N28457" s="163"/>
      <c r="O28457" s="146"/>
      <c r="P28457" s="146"/>
      <c r="Q28457" s="146"/>
      <c r="R28457" s="34"/>
      <c r="S28457" s="35"/>
      <c r="T28457" s="147"/>
    </row>
    <row r="28458">
      <c r="A28458" s="147"/>
      <c r="B28458" s="64"/>
      <c r="C28458" s="147" t="s">
        <v>217</v>
      </c>
      <c r="E28458" s="161"/>
      <c r="F28458" s="162"/>
      <c r="G28458" s="147"/>
      <c r="H28458" s="146"/>
      <c r="J28458" s="146"/>
      <c r="L28458" s="150"/>
      <c r="N28458" s="163"/>
      <c r="O28458" s="146"/>
      <c r="P28458" s="146"/>
      <c r="Q28458" s="146"/>
      <c r="R28458" s="34"/>
      <c r="S28458" s="35"/>
      <c r="T28458" s="147"/>
    </row>
    <row r="28459">
      <c r="A28459" s="147"/>
      <c r="B28459" s="64"/>
      <c r="C28459" s="147" t="s">
        <v>217</v>
      </c>
      <c r="E28459" s="161"/>
      <c r="F28459" s="162"/>
      <c r="G28459" s="147"/>
      <c r="H28459" s="146"/>
      <c r="J28459" s="146"/>
      <c r="L28459" s="150"/>
      <c r="N28459" s="163"/>
      <c r="O28459" s="146"/>
      <c r="P28459" s="146"/>
      <c r="Q28459" s="146"/>
      <c r="R28459" s="34"/>
      <c r="S28459" s="35"/>
      <c r="T28459" s="147"/>
    </row>
    <row r="28460">
      <c r="A28460" s="147"/>
      <c r="B28460" s="64"/>
      <c r="C28460" s="147" t="s">
        <v>217</v>
      </c>
      <c r="E28460" s="161"/>
      <c r="F28460" s="162"/>
      <c r="G28460" s="147"/>
      <c r="H28460" s="146"/>
      <c r="J28460" s="146"/>
      <c r="L28460" s="150"/>
      <c r="N28460" s="163"/>
      <c r="O28460" s="146"/>
      <c r="P28460" s="146"/>
      <c r="Q28460" s="146"/>
      <c r="R28460" s="34"/>
      <c r="S28460" s="35"/>
      <c r="T28460" s="147"/>
    </row>
    <row r="28461">
      <c r="A28461" s="147"/>
      <c r="B28461" s="64"/>
      <c r="C28461" s="147" t="s">
        <v>217</v>
      </c>
      <c r="E28461" s="161"/>
      <c r="F28461" s="162"/>
      <c r="G28461" s="147"/>
      <c r="H28461" s="146"/>
      <c r="J28461" s="146"/>
      <c r="L28461" s="150"/>
      <c r="N28461" s="163"/>
      <c r="O28461" s="146"/>
      <c r="P28461" s="146"/>
      <c r="Q28461" s="146"/>
      <c r="R28461" s="34"/>
      <c r="S28461" s="35"/>
      <c r="T28461" s="147"/>
    </row>
    <row r="28462">
      <c r="A28462" s="147"/>
      <c r="B28462" s="64"/>
      <c r="C28462" s="147" t="s">
        <v>217</v>
      </c>
      <c r="E28462" s="161"/>
      <c r="F28462" s="162"/>
      <c r="G28462" s="147"/>
      <c r="H28462" s="146"/>
      <c r="J28462" s="146"/>
      <c r="L28462" s="150"/>
      <c r="N28462" s="163"/>
      <c r="O28462" s="146"/>
      <c r="P28462" s="146"/>
      <c r="Q28462" s="146"/>
      <c r="R28462" s="34"/>
      <c r="S28462" s="35"/>
      <c r="T28462" s="147"/>
    </row>
    <row r="28463">
      <c r="A28463" s="147"/>
      <c r="B28463" s="64"/>
      <c r="C28463" s="147" t="s">
        <v>217</v>
      </c>
      <c r="E28463" s="161"/>
      <c r="F28463" s="162"/>
      <c r="G28463" s="147"/>
      <c r="H28463" s="146"/>
      <c r="J28463" s="146"/>
      <c r="L28463" s="150"/>
      <c r="N28463" s="163"/>
      <c r="O28463" s="146"/>
      <c r="P28463" s="146"/>
      <c r="Q28463" s="146"/>
      <c r="R28463" s="34"/>
      <c r="S28463" s="35"/>
      <c r="T28463" s="147"/>
    </row>
    <row r="28464">
      <c r="A28464" s="147"/>
      <c r="B28464" s="64"/>
      <c r="C28464" s="147" t="s">
        <v>217</v>
      </c>
      <c r="E28464" s="161"/>
      <c r="F28464" s="162"/>
      <c r="G28464" s="147"/>
      <c r="H28464" s="146"/>
      <c r="J28464" s="146"/>
      <c r="L28464" s="150"/>
      <c r="N28464" s="163"/>
      <c r="O28464" s="146"/>
      <c r="P28464" s="146"/>
      <c r="Q28464" s="146"/>
      <c r="R28464" s="34"/>
      <c r="S28464" s="35"/>
      <c r="T28464" s="147"/>
    </row>
    <row r="28465">
      <c r="A28465" s="147"/>
      <c r="B28465" s="64"/>
      <c r="C28465" s="147" t="s">
        <v>217</v>
      </c>
      <c r="E28465" s="161"/>
      <c r="F28465" s="162"/>
      <c r="G28465" s="147"/>
      <c r="H28465" s="146"/>
      <c r="J28465" s="146"/>
      <c r="L28465" s="150"/>
      <c r="N28465" s="163"/>
      <c r="O28465" s="146"/>
      <c r="P28465" s="146"/>
      <c r="Q28465" s="146"/>
      <c r="R28465" s="34"/>
      <c r="S28465" s="35"/>
      <c r="T28465" s="147"/>
    </row>
    <row r="28466">
      <c r="A28466" s="147"/>
      <c r="B28466" s="64"/>
      <c r="C28466" s="147" t="s">
        <v>217</v>
      </c>
      <c r="E28466" s="161"/>
      <c r="F28466" s="162"/>
      <c r="G28466" s="147"/>
      <c r="H28466" s="146"/>
      <c r="J28466" s="146"/>
      <c r="L28466" s="150"/>
      <c r="N28466" s="163"/>
      <c r="O28466" s="146"/>
      <c r="P28466" s="146"/>
      <c r="Q28466" s="146"/>
      <c r="R28466" s="34"/>
      <c r="S28466" s="35"/>
      <c r="T28466" s="147"/>
    </row>
    <row r="28467">
      <c r="A28467" s="147"/>
      <c r="B28467" s="64"/>
      <c r="C28467" s="147" t="s">
        <v>217</v>
      </c>
      <c r="E28467" s="161"/>
      <c r="F28467" s="162"/>
      <c r="G28467" s="147"/>
      <c r="H28467" s="146"/>
      <c r="J28467" s="146"/>
      <c r="L28467" s="150"/>
      <c r="N28467" s="163"/>
      <c r="O28467" s="146"/>
      <c r="P28467" s="146"/>
      <c r="Q28467" s="146"/>
      <c r="R28467" s="34"/>
      <c r="S28467" s="35"/>
      <c r="T28467" s="147"/>
    </row>
    <row r="28468">
      <c r="A28468" s="147"/>
      <c r="B28468" s="64"/>
      <c r="C28468" s="147" t="s">
        <v>217</v>
      </c>
      <c r="E28468" s="161"/>
      <c r="F28468" s="162"/>
      <c r="G28468" s="147"/>
      <c r="H28468" s="146"/>
      <c r="J28468" s="146"/>
      <c r="L28468" s="150"/>
      <c r="N28468" s="163"/>
      <c r="O28468" s="146"/>
      <c r="P28468" s="146"/>
      <c r="Q28468" s="146"/>
      <c r="R28468" s="34"/>
      <c r="S28468" s="35"/>
      <c r="T28468" s="147"/>
    </row>
    <row r="28469">
      <c r="A28469" s="147"/>
      <c r="B28469" s="64"/>
      <c r="C28469" s="147" t="s">
        <v>217</v>
      </c>
      <c r="E28469" s="161"/>
      <c r="F28469" s="162"/>
      <c r="G28469" s="147"/>
      <c r="H28469" s="146"/>
      <c r="J28469" s="146"/>
      <c r="L28469" s="150"/>
      <c r="N28469" s="163"/>
      <c r="O28469" s="146"/>
      <c r="P28469" s="146"/>
      <c r="Q28469" s="146"/>
      <c r="R28469" s="34"/>
      <c r="S28469" s="35"/>
      <c r="T28469" s="147"/>
    </row>
    <row r="28470">
      <c r="A28470" s="147"/>
      <c r="B28470" s="64"/>
      <c r="C28470" s="147" t="s">
        <v>217</v>
      </c>
      <c r="E28470" s="161"/>
      <c r="F28470" s="162"/>
      <c r="G28470" s="147"/>
      <c r="H28470" s="146"/>
      <c r="J28470" s="146"/>
      <c r="L28470" s="150"/>
      <c r="N28470" s="163"/>
      <c r="O28470" s="146"/>
      <c r="P28470" s="146"/>
      <c r="Q28470" s="146"/>
      <c r="R28470" s="34"/>
      <c r="S28470" s="35"/>
      <c r="T28470" s="147"/>
    </row>
    <row r="28471">
      <c r="A28471" s="147"/>
      <c r="B28471" s="64"/>
      <c r="C28471" s="147" t="s">
        <v>217</v>
      </c>
      <c r="E28471" s="161"/>
      <c r="F28471" s="162"/>
      <c r="G28471" s="147"/>
      <c r="H28471" s="146"/>
      <c r="J28471" s="146"/>
      <c r="L28471" s="150"/>
      <c r="N28471" s="163"/>
      <c r="O28471" s="146"/>
      <c r="P28471" s="146"/>
      <c r="Q28471" s="146"/>
      <c r="R28471" s="34"/>
      <c r="S28471" s="35"/>
      <c r="T28471" s="147"/>
    </row>
    <row r="28472">
      <c r="A28472" s="147"/>
      <c r="B28472" s="64"/>
      <c r="C28472" s="147" t="s">
        <v>217</v>
      </c>
      <c r="E28472" s="161"/>
      <c r="F28472" s="162"/>
      <c r="G28472" s="147"/>
      <c r="H28472" s="146"/>
      <c r="J28472" s="146"/>
      <c r="L28472" s="150"/>
      <c r="N28472" s="163"/>
      <c r="O28472" s="146"/>
      <c r="P28472" s="146"/>
      <c r="Q28472" s="146"/>
      <c r="R28472" s="34"/>
      <c r="S28472" s="35"/>
      <c r="T28472" s="147"/>
    </row>
    <row r="28473">
      <c r="A28473" s="147"/>
      <c r="B28473" s="64"/>
      <c r="C28473" s="147" t="s">
        <v>217</v>
      </c>
      <c r="E28473" s="161"/>
      <c r="F28473" s="162"/>
      <c r="G28473" s="147"/>
      <c r="H28473" s="146"/>
      <c r="J28473" s="146"/>
      <c r="L28473" s="150"/>
      <c r="N28473" s="163"/>
      <c r="O28473" s="146"/>
      <c r="P28473" s="146"/>
      <c r="Q28473" s="146"/>
      <c r="R28473" s="34"/>
      <c r="S28473" s="35"/>
      <c r="T28473" s="147"/>
    </row>
    <row r="28474">
      <c r="A28474" s="147"/>
      <c r="B28474" s="64"/>
      <c r="C28474" s="147" t="s">
        <v>217</v>
      </c>
      <c r="E28474" s="161"/>
      <c r="F28474" s="162"/>
      <c r="G28474" s="147"/>
      <c r="H28474" s="146"/>
      <c r="J28474" s="146"/>
      <c r="L28474" s="150"/>
      <c r="N28474" s="163"/>
      <c r="O28474" s="146"/>
      <c r="P28474" s="146"/>
      <c r="Q28474" s="146"/>
      <c r="R28474" s="34"/>
      <c r="S28474" s="35"/>
      <c r="T28474" s="147"/>
    </row>
    <row r="28475">
      <c r="A28475" s="147"/>
      <c r="B28475" s="64"/>
      <c r="C28475" s="147" t="s">
        <v>217</v>
      </c>
      <c r="E28475" s="161"/>
      <c r="F28475" s="162"/>
      <c r="G28475" s="147"/>
      <c r="H28475" s="146"/>
      <c r="J28475" s="146"/>
      <c r="L28475" s="150"/>
      <c r="N28475" s="163"/>
      <c r="O28475" s="146"/>
      <c r="P28475" s="146"/>
      <c r="Q28475" s="146"/>
      <c r="R28475" s="34"/>
      <c r="S28475" s="35"/>
      <c r="T28475" s="147"/>
    </row>
    <row r="28476">
      <c r="A28476" s="147"/>
      <c r="B28476" s="64"/>
      <c r="C28476" s="147" t="s">
        <v>217</v>
      </c>
      <c r="E28476" s="161"/>
      <c r="F28476" s="162"/>
      <c r="G28476" s="147"/>
      <c r="H28476" s="146"/>
      <c r="J28476" s="146"/>
      <c r="L28476" s="150"/>
      <c r="N28476" s="163"/>
      <c r="O28476" s="146"/>
      <c r="P28476" s="146"/>
      <c r="Q28476" s="146"/>
      <c r="R28476" s="34"/>
      <c r="S28476" s="35"/>
      <c r="T28476" s="147"/>
    </row>
    <row r="28477">
      <c r="A28477" s="147"/>
      <c r="B28477" s="64"/>
      <c r="C28477" s="147" t="s">
        <v>217</v>
      </c>
      <c r="E28477" s="161"/>
      <c r="F28477" s="162"/>
      <c r="G28477" s="147"/>
      <c r="H28477" s="146"/>
      <c r="J28477" s="146"/>
      <c r="L28477" s="150"/>
      <c r="N28477" s="163"/>
      <c r="O28477" s="146"/>
      <c r="P28477" s="146"/>
      <c r="Q28477" s="146"/>
      <c r="R28477" s="34"/>
      <c r="S28477" s="35"/>
      <c r="T28477" s="147"/>
    </row>
    <row r="28478">
      <c r="A28478" s="147"/>
      <c r="B28478" s="64"/>
      <c r="C28478" s="147" t="s">
        <v>217</v>
      </c>
      <c r="E28478" s="161"/>
      <c r="F28478" s="162"/>
      <c r="G28478" s="147"/>
      <c r="H28478" s="146"/>
      <c r="J28478" s="146"/>
      <c r="L28478" s="150"/>
      <c r="N28478" s="163"/>
      <c r="O28478" s="146"/>
      <c r="P28478" s="146"/>
      <c r="Q28478" s="146"/>
      <c r="R28478" s="34"/>
      <c r="S28478" s="35"/>
      <c r="T28478" s="147"/>
    </row>
    <row r="28479">
      <c r="A28479" s="147"/>
      <c r="B28479" s="64"/>
      <c r="C28479" s="147" t="s">
        <v>217</v>
      </c>
      <c r="E28479" s="161"/>
      <c r="F28479" s="162"/>
      <c r="G28479" s="147"/>
      <c r="H28479" s="146"/>
      <c r="J28479" s="146"/>
      <c r="L28479" s="150"/>
      <c r="N28479" s="163"/>
      <c r="O28479" s="146"/>
      <c r="P28479" s="146"/>
      <c r="Q28479" s="146"/>
      <c r="R28479" s="34"/>
      <c r="S28479" s="35"/>
      <c r="T28479" s="147"/>
    </row>
    <row r="28480">
      <c r="A28480" s="147"/>
      <c r="B28480" s="64"/>
      <c r="C28480" s="147" t="s">
        <v>217</v>
      </c>
      <c r="E28480" s="161"/>
      <c r="F28480" s="162"/>
      <c r="G28480" s="147"/>
      <c r="H28480" s="146"/>
      <c r="J28480" s="146"/>
      <c r="L28480" s="150"/>
      <c r="N28480" s="163"/>
      <c r="O28480" s="146"/>
      <c r="P28480" s="146"/>
      <c r="Q28480" s="146"/>
      <c r="R28480" s="34"/>
      <c r="S28480" s="35"/>
      <c r="T28480" s="147"/>
    </row>
    <row r="28481">
      <c r="A28481" s="147"/>
      <c r="B28481" s="64"/>
      <c r="C28481" s="147" t="s">
        <v>217</v>
      </c>
      <c r="E28481" s="161"/>
      <c r="F28481" s="162"/>
      <c r="G28481" s="147"/>
      <c r="H28481" s="146"/>
      <c r="J28481" s="146"/>
      <c r="L28481" s="150"/>
      <c r="N28481" s="163"/>
      <c r="O28481" s="146"/>
      <c r="P28481" s="146"/>
      <c r="Q28481" s="146"/>
      <c r="R28481" s="34"/>
      <c r="S28481" s="35"/>
      <c r="T28481" s="147"/>
    </row>
    <row r="28482">
      <c r="A28482" s="147"/>
      <c r="B28482" s="64"/>
      <c r="C28482" s="147" t="s">
        <v>217</v>
      </c>
      <c r="E28482" s="161"/>
      <c r="F28482" s="162"/>
      <c r="G28482" s="147"/>
      <c r="H28482" s="146"/>
      <c r="J28482" s="146"/>
      <c r="L28482" s="150"/>
      <c r="N28482" s="163"/>
      <c r="O28482" s="146"/>
      <c r="P28482" s="146"/>
      <c r="Q28482" s="146"/>
      <c r="R28482" s="34"/>
      <c r="S28482" s="35"/>
      <c r="T28482" s="147"/>
    </row>
    <row r="28483">
      <c r="A28483" s="147"/>
      <c r="B28483" s="64"/>
      <c r="C28483" s="147" t="s">
        <v>217</v>
      </c>
      <c r="E28483" s="161"/>
      <c r="F28483" s="162"/>
      <c r="G28483" s="147"/>
      <c r="H28483" s="146"/>
      <c r="J28483" s="146"/>
      <c r="L28483" s="150"/>
      <c r="N28483" s="163"/>
      <c r="O28483" s="146"/>
      <c r="P28483" s="146"/>
      <c r="Q28483" s="146"/>
      <c r="R28483" s="34"/>
      <c r="S28483" s="35"/>
      <c r="T28483" s="147"/>
    </row>
    <row r="28484">
      <c r="A28484" s="147"/>
      <c r="B28484" s="64"/>
      <c r="C28484" s="147" t="s">
        <v>217</v>
      </c>
      <c r="E28484" s="161"/>
      <c r="F28484" s="162"/>
      <c r="G28484" s="147"/>
      <c r="H28484" s="146"/>
      <c r="J28484" s="146"/>
      <c r="L28484" s="150"/>
      <c r="N28484" s="163"/>
      <c r="O28484" s="146"/>
      <c r="P28484" s="146"/>
      <c r="Q28484" s="146"/>
      <c r="R28484" s="34"/>
      <c r="S28484" s="35"/>
      <c r="T28484" s="147"/>
    </row>
    <row r="28485">
      <c r="A28485" s="147"/>
      <c r="B28485" s="64"/>
      <c r="C28485" s="147" t="s">
        <v>217</v>
      </c>
      <c r="E28485" s="161"/>
      <c r="F28485" s="162"/>
      <c r="G28485" s="147"/>
      <c r="H28485" s="146"/>
      <c r="J28485" s="146"/>
      <c r="L28485" s="150"/>
      <c r="N28485" s="163"/>
      <c r="O28485" s="146"/>
      <c r="P28485" s="146"/>
      <c r="Q28485" s="146"/>
      <c r="R28485" s="34"/>
      <c r="S28485" s="35"/>
      <c r="T28485" s="147"/>
    </row>
    <row r="28486">
      <c r="A28486" s="147"/>
      <c r="B28486" s="64"/>
      <c r="C28486" s="147" t="s">
        <v>217</v>
      </c>
      <c r="E28486" s="161"/>
      <c r="F28486" s="162"/>
      <c r="G28486" s="147"/>
      <c r="H28486" s="146"/>
      <c r="J28486" s="146"/>
      <c r="L28486" s="150"/>
      <c r="N28486" s="163"/>
      <c r="O28486" s="146"/>
      <c r="P28486" s="146"/>
      <c r="Q28486" s="146"/>
      <c r="R28486" s="34"/>
      <c r="S28486" s="35"/>
      <c r="T28486" s="147"/>
    </row>
    <row r="28487">
      <c r="A28487" s="147"/>
      <c r="B28487" s="64"/>
      <c r="C28487" s="147" t="s">
        <v>217</v>
      </c>
      <c r="E28487" s="161"/>
      <c r="F28487" s="162"/>
      <c r="G28487" s="147"/>
      <c r="H28487" s="146"/>
      <c r="J28487" s="146"/>
      <c r="L28487" s="150"/>
      <c r="N28487" s="163"/>
      <c r="O28487" s="146"/>
      <c r="P28487" s="146"/>
      <c r="Q28487" s="146"/>
      <c r="R28487" s="34"/>
      <c r="S28487" s="35"/>
      <c r="T28487" s="147"/>
    </row>
    <row r="28488">
      <c r="A28488" s="147"/>
      <c r="B28488" s="64"/>
      <c r="C28488" s="147" t="s">
        <v>217</v>
      </c>
      <c r="E28488" s="161"/>
      <c r="F28488" s="162"/>
      <c r="G28488" s="147"/>
      <c r="H28488" s="146"/>
      <c r="J28488" s="146"/>
      <c r="L28488" s="150"/>
      <c r="N28488" s="163"/>
      <c r="O28488" s="146"/>
      <c r="P28488" s="146"/>
      <c r="Q28488" s="146"/>
      <c r="R28488" s="34"/>
      <c r="S28488" s="35"/>
      <c r="T28488" s="147"/>
    </row>
    <row r="28489">
      <c r="A28489" s="147"/>
      <c r="B28489" s="64"/>
      <c r="C28489" s="147" t="s">
        <v>217</v>
      </c>
      <c r="E28489" s="161"/>
      <c r="F28489" s="162"/>
      <c r="G28489" s="147"/>
      <c r="H28489" s="146"/>
      <c r="J28489" s="146"/>
      <c r="L28489" s="150"/>
      <c r="N28489" s="163"/>
      <c r="O28489" s="146"/>
      <c r="P28489" s="146"/>
      <c r="Q28489" s="146"/>
      <c r="R28489" s="34"/>
      <c r="S28489" s="35"/>
      <c r="T28489" s="147"/>
    </row>
    <row r="28490">
      <c r="A28490" s="147"/>
      <c r="B28490" s="64"/>
      <c r="C28490" s="147" t="s">
        <v>217</v>
      </c>
      <c r="E28490" s="161"/>
      <c r="F28490" s="162"/>
      <c r="G28490" s="147"/>
      <c r="H28490" s="146"/>
      <c r="J28490" s="146"/>
      <c r="L28490" s="150"/>
      <c r="N28490" s="163"/>
      <c r="O28490" s="146"/>
      <c r="P28490" s="146"/>
      <c r="Q28490" s="146"/>
      <c r="R28490" s="34"/>
      <c r="S28490" s="35"/>
      <c r="T28490" s="147"/>
    </row>
    <row r="28491">
      <c r="A28491" s="147"/>
      <c r="B28491" s="64"/>
      <c r="C28491" s="147" t="s">
        <v>217</v>
      </c>
      <c r="E28491" s="161"/>
      <c r="F28491" s="162"/>
      <c r="G28491" s="147"/>
      <c r="H28491" s="146"/>
      <c r="J28491" s="146"/>
      <c r="L28491" s="150"/>
      <c r="N28491" s="163"/>
      <c r="O28491" s="146"/>
      <c r="P28491" s="146"/>
      <c r="Q28491" s="146"/>
      <c r="R28491" s="34"/>
      <c r="S28491" s="35"/>
      <c r="T28491" s="147"/>
    </row>
    <row r="28492">
      <c r="A28492" s="147"/>
      <c r="B28492" s="64"/>
      <c r="C28492" s="147" t="s">
        <v>217</v>
      </c>
      <c r="E28492" s="161"/>
      <c r="F28492" s="162"/>
      <c r="G28492" s="147"/>
      <c r="H28492" s="146"/>
      <c r="J28492" s="146"/>
      <c r="L28492" s="150"/>
      <c r="N28492" s="163"/>
      <c r="O28492" s="146"/>
      <c r="P28492" s="146"/>
      <c r="Q28492" s="146"/>
      <c r="R28492" s="34"/>
      <c r="S28492" s="35"/>
      <c r="T28492" s="147"/>
    </row>
    <row r="28493">
      <c r="A28493" s="147"/>
      <c r="B28493" s="64"/>
      <c r="C28493" s="147" t="s">
        <v>217</v>
      </c>
      <c r="E28493" s="161"/>
      <c r="F28493" s="162"/>
      <c r="G28493" s="147"/>
      <c r="H28493" s="146"/>
      <c r="J28493" s="146"/>
      <c r="L28493" s="150"/>
      <c r="N28493" s="163"/>
      <c r="O28493" s="146"/>
      <c r="P28493" s="146"/>
      <c r="Q28493" s="146"/>
      <c r="R28493" s="34"/>
      <c r="S28493" s="35"/>
      <c r="T28493" s="147"/>
    </row>
    <row r="28494">
      <c r="A28494" s="147"/>
      <c r="B28494" s="64"/>
      <c r="C28494" s="147" t="s">
        <v>217</v>
      </c>
      <c r="E28494" s="161"/>
      <c r="F28494" s="162"/>
      <c r="G28494" s="147"/>
      <c r="H28494" s="146"/>
      <c r="J28494" s="146"/>
      <c r="L28494" s="150"/>
      <c r="N28494" s="163"/>
      <c r="O28494" s="146"/>
      <c r="P28494" s="146"/>
      <c r="Q28494" s="146"/>
      <c r="R28494" s="34"/>
      <c r="S28494" s="35"/>
      <c r="T28494" s="147"/>
    </row>
    <row r="28495">
      <c r="A28495" s="147"/>
      <c r="B28495" s="64"/>
      <c r="C28495" s="147" t="s">
        <v>217</v>
      </c>
      <c r="E28495" s="161"/>
      <c r="F28495" s="162"/>
      <c r="G28495" s="147"/>
      <c r="H28495" s="146"/>
      <c r="J28495" s="146"/>
      <c r="L28495" s="150"/>
      <c r="N28495" s="163"/>
      <c r="O28495" s="146"/>
      <c r="P28495" s="146"/>
      <c r="Q28495" s="146"/>
      <c r="R28495" s="34"/>
      <c r="S28495" s="35"/>
      <c r="T28495" s="147"/>
    </row>
    <row r="28496">
      <c r="A28496" s="147"/>
      <c r="B28496" s="64"/>
      <c r="C28496" s="147" t="s">
        <v>217</v>
      </c>
      <c r="E28496" s="161"/>
      <c r="F28496" s="162"/>
      <c r="G28496" s="147"/>
      <c r="H28496" s="146"/>
      <c r="J28496" s="146"/>
      <c r="L28496" s="150"/>
      <c r="N28496" s="163"/>
      <c r="O28496" s="146"/>
      <c r="P28496" s="146"/>
      <c r="Q28496" s="146"/>
      <c r="R28496" s="34"/>
      <c r="S28496" s="35"/>
      <c r="T28496" s="147"/>
    </row>
    <row r="28497">
      <c r="A28497" s="147"/>
      <c r="B28497" s="64"/>
      <c r="C28497" s="147" t="s">
        <v>217</v>
      </c>
      <c r="E28497" s="161"/>
      <c r="F28497" s="162"/>
      <c r="G28497" s="147"/>
      <c r="H28497" s="146"/>
      <c r="J28497" s="146"/>
      <c r="L28497" s="150"/>
      <c r="N28497" s="163"/>
      <c r="O28497" s="146"/>
      <c r="P28497" s="146"/>
      <c r="Q28497" s="146"/>
      <c r="R28497" s="34"/>
      <c r="S28497" s="35"/>
      <c r="T28497" s="147"/>
    </row>
    <row r="28498">
      <c r="A28498" s="147"/>
      <c r="B28498" s="64"/>
      <c r="C28498" s="147" t="s">
        <v>217</v>
      </c>
      <c r="E28498" s="161"/>
      <c r="F28498" s="162"/>
      <c r="G28498" s="147"/>
      <c r="H28498" s="146"/>
      <c r="J28498" s="146"/>
      <c r="L28498" s="150"/>
      <c r="N28498" s="163"/>
      <c r="O28498" s="146"/>
      <c r="P28498" s="146"/>
      <c r="Q28498" s="146"/>
      <c r="R28498" s="34"/>
      <c r="S28498" s="35"/>
      <c r="T28498" s="147"/>
    </row>
    <row r="28499">
      <c r="A28499" s="147"/>
      <c r="B28499" s="64"/>
      <c r="C28499" s="147" t="s">
        <v>217</v>
      </c>
      <c r="E28499" s="161"/>
      <c r="F28499" s="162"/>
      <c r="G28499" s="147"/>
      <c r="H28499" s="146"/>
      <c r="J28499" s="146"/>
      <c r="L28499" s="150"/>
      <c r="N28499" s="163"/>
      <c r="O28499" s="146"/>
      <c r="P28499" s="146"/>
      <c r="Q28499" s="146"/>
      <c r="R28499" s="34"/>
      <c r="S28499" s="35"/>
      <c r="T28499" s="147"/>
    </row>
    <row r="28500">
      <c r="A28500" s="147"/>
      <c r="B28500" s="64"/>
      <c r="C28500" s="147" t="s">
        <v>217</v>
      </c>
      <c r="E28500" s="161"/>
      <c r="F28500" s="162"/>
      <c r="G28500" s="147"/>
      <c r="H28500" s="146"/>
      <c r="J28500" s="146"/>
      <c r="L28500" s="150"/>
      <c r="N28500" s="163"/>
      <c r="O28500" s="146"/>
      <c r="P28500" s="146"/>
      <c r="Q28500" s="146"/>
      <c r="R28500" s="34"/>
      <c r="S28500" s="35"/>
      <c r="T28500" s="147"/>
    </row>
    <row r="28501">
      <c r="A28501" s="147"/>
      <c r="B28501" s="64"/>
      <c r="C28501" s="147" t="s">
        <v>217</v>
      </c>
      <c r="E28501" s="161"/>
      <c r="F28501" s="162"/>
      <c r="G28501" s="147"/>
      <c r="H28501" s="146"/>
      <c r="J28501" s="146"/>
      <c r="L28501" s="150"/>
      <c r="N28501" s="163"/>
      <c r="O28501" s="146"/>
      <c r="P28501" s="146"/>
      <c r="Q28501" s="146"/>
      <c r="R28501" s="34"/>
      <c r="S28501" s="35"/>
      <c r="T28501" s="147"/>
    </row>
    <row r="28502">
      <c r="A28502" s="147"/>
      <c r="B28502" s="64"/>
      <c r="C28502" s="147" t="s">
        <v>217</v>
      </c>
      <c r="E28502" s="161"/>
      <c r="F28502" s="162"/>
      <c r="G28502" s="147"/>
      <c r="H28502" s="146"/>
      <c r="J28502" s="146"/>
      <c r="L28502" s="150"/>
      <c r="N28502" s="163"/>
      <c r="O28502" s="146"/>
      <c r="P28502" s="146"/>
      <c r="Q28502" s="146"/>
      <c r="R28502" s="34"/>
      <c r="S28502" s="35"/>
      <c r="T28502" s="147"/>
    </row>
    <row r="28503">
      <c r="A28503" s="147"/>
      <c r="B28503" s="64"/>
      <c r="C28503" s="147" t="s">
        <v>217</v>
      </c>
      <c r="E28503" s="161"/>
      <c r="F28503" s="162"/>
      <c r="G28503" s="147"/>
      <c r="H28503" s="146"/>
      <c r="J28503" s="146"/>
      <c r="L28503" s="150"/>
      <c r="N28503" s="163"/>
      <c r="O28503" s="146"/>
      <c r="P28503" s="146"/>
      <c r="Q28503" s="146"/>
      <c r="R28503" s="34"/>
      <c r="S28503" s="35"/>
      <c r="T28503" s="147"/>
    </row>
    <row r="28504">
      <c r="A28504" s="147"/>
      <c r="B28504" s="64"/>
      <c r="C28504" s="147" t="s">
        <v>217</v>
      </c>
      <c r="E28504" s="161"/>
      <c r="F28504" s="162"/>
      <c r="G28504" s="147"/>
      <c r="H28504" s="146"/>
      <c r="J28504" s="146"/>
      <c r="L28504" s="150"/>
      <c r="N28504" s="163"/>
      <c r="O28504" s="146"/>
      <c r="P28504" s="146"/>
      <c r="Q28504" s="146"/>
      <c r="R28504" s="34"/>
      <c r="S28504" s="35"/>
      <c r="T28504" s="147"/>
    </row>
    <row r="28505">
      <c r="A28505" s="147"/>
      <c r="B28505" s="64"/>
      <c r="C28505" s="147" t="s">
        <v>217</v>
      </c>
      <c r="E28505" s="161"/>
      <c r="F28505" s="162"/>
      <c r="G28505" s="147"/>
      <c r="H28505" s="146"/>
      <c r="J28505" s="146"/>
      <c r="L28505" s="150"/>
      <c r="N28505" s="163"/>
      <c r="O28505" s="146"/>
      <c r="P28505" s="146"/>
      <c r="Q28505" s="146"/>
      <c r="R28505" s="34"/>
      <c r="S28505" s="35"/>
      <c r="T28505" s="147"/>
    </row>
    <row r="28506">
      <c r="A28506" s="147"/>
      <c r="B28506" s="64"/>
      <c r="C28506" s="147" t="s">
        <v>217</v>
      </c>
      <c r="E28506" s="161"/>
      <c r="F28506" s="162"/>
      <c r="G28506" s="147"/>
      <c r="H28506" s="146"/>
      <c r="J28506" s="146"/>
      <c r="L28506" s="150"/>
      <c r="N28506" s="163"/>
      <c r="O28506" s="146"/>
      <c r="P28506" s="146"/>
      <c r="Q28506" s="146"/>
      <c r="R28506" s="34"/>
      <c r="S28506" s="35"/>
      <c r="T28506" s="147"/>
    </row>
    <row r="28507">
      <c r="A28507" s="147"/>
      <c r="B28507" s="64"/>
      <c r="C28507" s="147" t="s">
        <v>217</v>
      </c>
      <c r="E28507" s="161"/>
      <c r="F28507" s="162"/>
      <c r="G28507" s="147"/>
      <c r="H28507" s="146"/>
      <c r="J28507" s="146"/>
      <c r="L28507" s="150"/>
      <c r="N28507" s="163"/>
      <c r="O28507" s="146"/>
      <c r="P28507" s="146"/>
      <c r="Q28507" s="146"/>
      <c r="R28507" s="34"/>
      <c r="S28507" s="35"/>
      <c r="T28507" s="147"/>
    </row>
    <row r="28508">
      <c r="A28508" s="147"/>
      <c r="B28508" s="64"/>
      <c r="C28508" s="147" t="s">
        <v>217</v>
      </c>
      <c r="E28508" s="161"/>
      <c r="F28508" s="162"/>
      <c r="G28508" s="147"/>
      <c r="H28508" s="146"/>
      <c r="J28508" s="146"/>
      <c r="L28508" s="150"/>
      <c r="N28508" s="163"/>
      <c r="O28508" s="146"/>
      <c r="P28508" s="146"/>
      <c r="Q28508" s="146"/>
      <c r="R28508" s="34"/>
      <c r="S28508" s="35"/>
      <c r="T28508" s="147"/>
    </row>
    <row r="28509">
      <c r="A28509" s="147"/>
      <c r="B28509" s="64"/>
      <c r="C28509" s="147" t="s">
        <v>217</v>
      </c>
      <c r="E28509" s="161"/>
      <c r="F28509" s="162"/>
      <c r="G28509" s="147"/>
      <c r="H28509" s="146"/>
      <c r="J28509" s="146"/>
      <c r="L28509" s="150"/>
      <c r="N28509" s="163"/>
      <c r="O28509" s="146"/>
      <c r="P28509" s="146"/>
      <c r="Q28509" s="146"/>
      <c r="R28509" s="34"/>
      <c r="S28509" s="35"/>
      <c r="T28509" s="147"/>
    </row>
    <row r="28510">
      <c r="A28510" s="147"/>
      <c r="B28510" s="64"/>
      <c r="C28510" s="147" t="s">
        <v>217</v>
      </c>
      <c r="E28510" s="161"/>
      <c r="F28510" s="162"/>
      <c r="G28510" s="147"/>
      <c r="H28510" s="146"/>
      <c r="J28510" s="146"/>
      <c r="L28510" s="150"/>
      <c r="N28510" s="163"/>
      <c r="O28510" s="146"/>
      <c r="P28510" s="146"/>
      <c r="Q28510" s="146"/>
      <c r="R28510" s="34"/>
      <c r="S28510" s="35"/>
      <c r="T28510" s="147"/>
    </row>
    <row r="28511">
      <c r="A28511" s="147"/>
      <c r="B28511" s="64"/>
      <c r="C28511" s="147" t="s">
        <v>217</v>
      </c>
      <c r="E28511" s="161"/>
      <c r="F28511" s="162"/>
      <c r="G28511" s="147"/>
      <c r="H28511" s="146"/>
      <c r="J28511" s="146"/>
      <c r="L28511" s="150"/>
      <c r="N28511" s="163"/>
      <c r="O28511" s="146"/>
      <c r="P28511" s="146"/>
      <c r="Q28511" s="146"/>
      <c r="R28511" s="34"/>
      <c r="S28511" s="35"/>
      <c r="T28511" s="147"/>
    </row>
    <row r="28512">
      <c r="A28512" s="147"/>
      <c r="B28512" s="64"/>
      <c r="C28512" s="147" t="s">
        <v>217</v>
      </c>
      <c r="E28512" s="161"/>
      <c r="F28512" s="162"/>
      <c r="G28512" s="147"/>
      <c r="H28512" s="146"/>
      <c r="J28512" s="146"/>
      <c r="L28512" s="150"/>
      <c r="N28512" s="163"/>
      <c r="O28512" s="146"/>
      <c r="P28512" s="146"/>
      <c r="Q28512" s="146"/>
      <c r="R28512" s="34"/>
      <c r="S28512" s="35"/>
      <c r="T28512" s="147"/>
    </row>
    <row r="28513">
      <c r="A28513" s="147"/>
      <c r="B28513" s="64"/>
      <c r="C28513" s="147" t="s">
        <v>217</v>
      </c>
      <c r="E28513" s="161"/>
      <c r="F28513" s="162"/>
      <c r="G28513" s="147"/>
      <c r="H28513" s="146"/>
      <c r="J28513" s="146"/>
      <c r="L28513" s="150"/>
      <c r="N28513" s="163"/>
      <c r="O28513" s="146"/>
      <c r="P28513" s="146"/>
      <c r="Q28513" s="146"/>
      <c r="R28513" s="34"/>
      <c r="S28513" s="35"/>
      <c r="T28513" s="147"/>
    </row>
    <row r="28514">
      <c r="A28514" s="147"/>
      <c r="B28514" s="64"/>
      <c r="C28514" s="147" t="s">
        <v>217</v>
      </c>
      <c r="E28514" s="161"/>
      <c r="F28514" s="162"/>
      <c r="G28514" s="147"/>
      <c r="H28514" s="146"/>
      <c r="J28514" s="146"/>
      <c r="L28514" s="150"/>
      <c r="N28514" s="163"/>
      <c r="O28514" s="146"/>
      <c r="P28514" s="146"/>
      <c r="Q28514" s="146"/>
      <c r="R28514" s="34"/>
      <c r="S28514" s="35"/>
      <c r="T28514" s="147"/>
    </row>
    <row r="28515">
      <c r="A28515" s="147"/>
      <c r="B28515" s="64"/>
      <c r="C28515" s="147" t="s">
        <v>217</v>
      </c>
      <c r="E28515" s="161"/>
      <c r="F28515" s="162"/>
      <c r="G28515" s="147"/>
      <c r="H28515" s="146"/>
      <c r="J28515" s="146"/>
      <c r="L28515" s="150"/>
      <c r="N28515" s="163"/>
      <c r="O28515" s="146"/>
      <c r="P28515" s="146"/>
      <c r="Q28515" s="146"/>
      <c r="R28515" s="34"/>
      <c r="S28515" s="35"/>
      <c r="T28515" s="147"/>
    </row>
    <row r="28516">
      <c r="A28516" s="147"/>
      <c r="B28516" s="64"/>
      <c r="C28516" s="147" t="s">
        <v>217</v>
      </c>
      <c r="E28516" s="161"/>
      <c r="F28516" s="162"/>
      <c r="G28516" s="147"/>
      <c r="H28516" s="146"/>
      <c r="J28516" s="146"/>
      <c r="L28516" s="150"/>
      <c r="N28516" s="163"/>
      <c r="O28516" s="146"/>
      <c r="P28516" s="146"/>
      <c r="Q28516" s="146"/>
      <c r="R28516" s="34"/>
      <c r="S28516" s="35"/>
      <c r="T28516" s="147"/>
    </row>
    <row r="28517">
      <c r="A28517" s="147"/>
      <c r="B28517" s="64"/>
      <c r="C28517" s="147" t="s">
        <v>217</v>
      </c>
      <c r="E28517" s="161"/>
      <c r="F28517" s="162"/>
      <c r="G28517" s="147"/>
      <c r="H28517" s="146"/>
      <c r="J28517" s="146"/>
      <c r="L28517" s="150"/>
      <c r="N28517" s="163"/>
      <c r="O28517" s="146"/>
      <c r="P28517" s="146"/>
      <c r="Q28517" s="146"/>
      <c r="R28517" s="34"/>
      <c r="S28517" s="35"/>
      <c r="T28517" s="147"/>
    </row>
    <row r="28518">
      <c r="A28518" s="147"/>
      <c r="B28518" s="64"/>
      <c r="C28518" s="147" t="s">
        <v>217</v>
      </c>
      <c r="E28518" s="161"/>
      <c r="F28518" s="162"/>
      <c r="G28518" s="147"/>
      <c r="H28518" s="146"/>
      <c r="J28518" s="146"/>
      <c r="L28518" s="150"/>
      <c r="N28518" s="163"/>
      <c r="O28518" s="146"/>
      <c r="P28518" s="146"/>
      <c r="Q28518" s="146"/>
      <c r="R28518" s="34"/>
      <c r="S28518" s="35"/>
      <c r="T28518" s="147"/>
    </row>
    <row r="28519">
      <c r="A28519" s="147"/>
      <c r="B28519" s="64"/>
      <c r="C28519" s="147" t="s">
        <v>217</v>
      </c>
      <c r="E28519" s="161"/>
      <c r="F28519" s="162"/>
      <c r="G28519" s="147"/>
      <c r="H28519" s="146"/>
      <c r="J28519" s="146"/>
      <c r="L28519" s="150"/>
      <c r="N28519" s="163"/>
      <c r="O28519" s="146"/>
      <c r="P28519" s="146"/>
      <c r="Q28519" s="146"/>
      <c r="R28519" s="34"/>
      <c r="S28519" s="35"/>
      <c r="T28519" s="147"/>
    </row>
    <row r="28520">
      <c r="A28520" s="147"/>
      <c r="B28520" s="64"/>
      <c r="C28520" s="147" t="s">
        <v>217</v>
      </c>
      <c r="E28520" s="161"/>
      <c r="F28520" s="162"/>
      <c r="G28520" s="147"/>
      <c r="H28520" s="146"/>
      <c r="J28520" s="146"/>
      <c r="L28520" s="150"/>
      <c r="N28520" s="163"/>
      <c r="O28520" s="146"/>
      <c r="P28520" s="146"/>
      <c r="Q28520" s="146"/>
      <c r="R28520" s="34"/>
      <c r="S28520" s="35"/>
      <c r="T28520" s="147"/>
    </row>
    <row r="28521">
      <c r="A28521" s="147"/>
      <c r="B28521" s="64"/>
      <c r="C28521" s="147" t="s">
        <v>217</v>
      </c>
      <c r="E28521" s="161"/>
      <c r="F28521" s="162"/>
      <c r="G28521" s="147"/>
      <c r="H28521" s="146"/>
      <c r="J28521" s="146"/>
      <c r="L28521" s="150"/>
      <c r="N28521" s="163"/>
      <c r="O28521" s="146"/>
      <c r="P28521" s="146"/>
      <c r="Q28521" s="146"/>
      <c r="R28521" s="34"/>
      <c r="S28521" s="35"/>
      <c r="T28521" s="147"/>
    </row>
    <row r="28522">
      <c r="A28522" s="147"/>
      <c r="B28522" s="64"/>
      <c r="C28522" s="147" t="s">
        <v>217</v>
      </c>
      <c r="E28522" s="161"/>
      <c r="F28522" s="162"/>
      <c r="G28522" s="147"/>
      <c r="H28522" s="146"/>
      <c r="J28522" s="146"/>
      <c r="L28522" s="150"/>
      <c r="N28522" s="163"/>
      <c r="O28522" s="146"/>
      <c r="P28522" s="146"/>
      <c r="Q28522" s="146"/>
      <c r="R28522" s="34"/>
      <c r="S28522" s="35"/>
      <c r="T28522" s="147"/>
    </row>
    <row r="28523">
      <c r="A28523" s="147"/>
      <c r="B28523" s="64"/>
      <c r="C28523" s="147" t="s">
        <v>217</v>
      </c>
      <c r="E28523" s="161"/>
      <c r="F28523" s="162"/>
      <c r="G28523" s="147"/>
      <c r="H28523" s="146"/>
      <c r="J28523" s="146"/>
      <c r="L28523" s="150"/>
      <c r="N28523" s="163"/>
      <c r="O28523" s="146"/>
      <c r="P28523" s="146"/>
      <c r="Q28523" s="146"/>
      <c r="R28523" s="34"/>
      <c r="S28523" s="35"/>
      <c r="T28523" s="147"/>
    </row>
    <row r="28524">
      <c r="A28524" s="147"/>
      <c r="B28524" s="64"/>
      <c r="C28524" s="147" t="s">
        <v>217</v>
      </c>
      <c r="E28524" s="161"/>
      <c r="F28524" s="162"/>
      <c r="G28524" s="147"/>
      <c r="H28524" s="146"/>
      <c r="J28524" s="146"/>
      <c r="L28524" s="150"/>
      <c r="N28524" s="163"/>
      <c r="O28524" s="146"/>
      <c r="P28524" s="146"/>
      <c r="Q28524" s="146"/>
      <c r="R28524" s="34"/>
      <c r="S28524" s="35"/>
      <c r="T28524" s="147"/>
    </row>
    <row r="28525">
      <c r="A28525" s="147"/>
      <c r="B28525" s="64"/>
      <c r="C28525" s="147" t="s">
        <v>217</v>
      </c>
      <c r="E28525" s="161"/>
      <c r="F28525" s="162"/>
      <c r="G28525" s="147"/>
      <c r="H28525" s="146"/>
      <c r="J28525" s="146"/>
      <c r="L28525" s="150"/>
      <c r="N28525" s="163"/>
      <c r="O28525" s="146"/>
      <c r="P28525" s="146"/>
      <c r="Q28525" s="146"/>
      <c r="R28525" s="34"/>
      <c r="S28525" s="35"/>
      <c r="T28525" s="147"/>
    </row>
    <row r="28526">
      <c r="A28526" s="147"/>
      <c r="B28526" s="64"/>
      <c r="C28526" s="147" t="s">
        <v>217</v>
      </c>
      <c r="E28526" s="161"/>
      <c r="F28526" s="162"/>
      <c r="G28526" s="147"/>
      <c r="H28526" s="146"/>
      <c r="J28526" s="146"/>
      <c r="L28526" s="150"/>
      <c r="N28526" s="163"/>
      <c r="O28526" s="146"/>
      <c r="P28526" s="146"/>
      <c r="Q28526" s="146"/>
      <c r="R28526" s="34"/>
      <c r="S28526" s="35"/>
      <c r="T28526" s="147"/>
    </row>
    <row r="28527">
      <c r="A28527" s="147"/>
      <c r="B28527" s="64"/>
      <c r="C28527" s="147" t="s">
        <v>217</v>
      </c>
      <c r="E28527" s="161"/>
      <c r="F28527" s="162"/>
      <c r="G28527" s="147"/>
      <c r="H28527" s="146"/>
      <c r="J28527" s="146"/>
      <c r="L28527" s="150"/>
      <c r="N28527" s="163"/>
      <c r="O28527" s="146"/>
      <c r="P28527" s="146"/>
      <c r="Q28527" s="146"/>
      <c r="R28527" s="34"/>
      <c r="S28527" s="35"/>
      <c r="T28527" s="147"/>
    </row>
    <row r="28528">
      <c r="A28528" s="147"/>
      <c r="B28528" s="64"/>
      <c r="C28528" s="147" t="s">
        <v>217</v>
      </c>
      <c r="E28528" s="161"/>
      <c r="F28528" s="162"/>
      <c r="G28528" s="147"/>
      <c r="H28528" s="146"/>
      <c r="J28528" s="146"/>
      <c r="L28528" s="150"/>
      <c r="N28528" s="163"/>
      <c r="O28528" s="146"/>
      <c r="P28528" s="146"/>
      <c r="Q28528" s="146"/>
      <c r="R28528" s="34"/>
      <c r="S28528" s="35"/>
      <c r="T28528" s="147"/>
    </row>
    <row r="28529">
      <c r="A28529" s="147"/>
      <c r="B28529" s="64"/>
      <c r="C28529" s="147" t="s">
        <v>217</v>
      </c>
      <c r="E28529" s="161"/>
      <c r="F28529" s="162"/>
      <c r="G28529" s="147"/>
      <c r="H28529" s="146"/>
      <c r="J28529" s="146"/>
      <c r="L28529" s="150"/>
      <c r="N28529" s="163"/>
      <c r="O28529" s="146"/>
      <c r="P28529" s="146"/>
      <c r="Q28529" s="146"/>
      <c r="R28529" s="34"/>
      <c r="S28529" s="35"/>
      <c r="T28529" s="147"/>
    </row>
    <row r="28530">
      <c r="A28530" s="147"/>
      <c r="B28530" s="64"/>
      <c r="C28530" s="147" t="s">
        <v>217</v>
      </c>
      <c r="E28530" s="161"/>
      <c r="F28530" s="162"/>
      <c r="G28530" s="147"/>
      <c r="H28530" s="146"/>
      <c r="J28530" s="146"/>
      <c r="L28530" s="150"/>
      <c r="N28530" s="163"/>
      <c r="O28530" s="146"/>
      <c r="P28530" s="146"/>
      <c r="Q28530" s="146"/>
      <c r="R28530" s="34"/>
      <c r="S28530" s="35"/>
      <c r="T28530" s="147"/>
    </row>
    <row r="28531">
      <c r="A28531" s="147"/>
      <c r="B28531" s="64"/>
      <c r="C28531" s="147" t="s">
        <v>217</v>
      </c>
      <c r="E28531" s="161"/>
      <c r="F28531" s="162"/>
      <c r="G28531" s="147"/>
      <c r="H28531" s="146"/>
      <c r="J28531" s="146"/>
      <c r="L28531" s="150"/>
      <c r="N28531" s="163"/>
      <c r="O28531" s="146"/>
      <c r="P28531" s="146"/>
      <c r="Q28531" s="146"/>
      <c r="R28531" s="34"/>
      <c r="S28531" s="35"/>
      <c r="T28531" s="147"/>
    </row>
    <row r="28532">
      <c r="A28532" s="147"/>
      <c r="B28532" s="64"/>
      <c r="C28532" s="147" t="s">
        <v>217</v>
      </c>
      <c r="E28532" s="161"/>
      <c r="F28532" s="162"/>
      <c r="G28532" s="147"/>
      <c r="H28532" s="146"/>
      <c r="J28532" s="146"/>
      <c r="L28532" s="150"/>
      <c r="N28532" s="163"/>
      <c r="O28532" s="146"/>
      <c r="P28532" s="146"/>
      <c r="Q28532" s="146"/>
      <c r="R28532" s="34"/>
      <c r="S28532" s="35"/>
      <c r="T28532" s="147"/>
    </row>
    <row r="28533">
      <c r="A28533" s="147"/>
      <c r="B28533" s="64"/>
      <c r="C28533" s="147" t="s">
        <v>217</v>
      </c>
      <c r="E28533" s="161"/>
      <c r="F28533" s="162"/>
      <c r="G28533" s="147"/>
      <c r="H28533" s="146"/>
      <c r="J28533" s="146"/>
      <c r="L28533" s="150"/>
      <c r="N28533" s="163"/>
      <c r="O28533" s="146"/>
      <c r="P28533" s="146"/>
      <c r="Q28533" s="146"/>
      <c r="R28533" s="34"/>
      <c r="S28533" s="35"/>
      <c r="T28533" s="147"/>
    </row>
    <row r="28534">
      <c r="A28534" s="147"/>
      <c r="B28534" s="64"/>
      <c r="C28534" s="147" t="s">
        <v>217</v>
      </c>
      <c r="E28534" s="161"/>
      <c r="F28534" s="162"/>
      <c r="G28534" s="147"/>
      <c r="H28534" s="146"/>
      <c r="J28534" s="146"/>
      <c r="L28534" s="150"/>
      <c r="N28534" s="163"/>
      <c r="O28534" s="146"/>
      <c r="P28534" s="146"/>
      <c r="Q28534" s="146"/>
      <c r="R28534" s="34"/>
      <c r="S28534" s="35"/>
      <c r="T28534" s="147"/>
    </row>
    <row r="28535">
      <c r="A28535" s="147"/>
      <c r="B28535" s="64"/>
      <c r="C28535" s="147" t="s">
        <v>217</v>
      </c>
      <c r="E28535" s="161"/>
      <c r="F28535" s="162"/>
      <c r="G28535" s="147"/>
      <c r="H28535" s="146"/>
      <c r="J28535" s="146"/>
      <c r="L28535" s="150"/>
      <c r="N28535" s="163"/>
      <c r="O28535" s="146"/>
      <c r="P28535" s="146"/>
      <c r="Q28535" s="146"/>
      <c r="R28535" s="34"/>
      <c r="S28535" s="35"/>
      <c r="T28535" s="147"/>
    </row>
    <row r="28536">
      <c r="A28536" s="147"/>
      <c r="B28536" s="64"/>
      <c r="C28536" s="147" t="s">
        <v>217</v>
      </c>
      <c r="E28536" s="161"/>
      <c r="F28536" s="162"/>
      <c r="G28536" s="147"/>
      <c r="H28536" s="146"/>
      <c r="J28536" s="146"/>
      <c r="L28536" s="150"/>
      <c r="N28536" s="163"/>
      <c r="O28536" s="146"/>
      <c r="P28536" s="146"/>
      <c r="Q28536" s="146"/>
      <c r="R28536" s="34"/>
      <c r="S28536" s="35"/>
      <c r="T28536" s="147"/>
    </row>
    <row r="28537">
      <c r="A28537" s="147"/>
      <c r="B28537" s="64"/>
      <c r="C28537" s="147" t="s">
        <v>217</v>
      </c>
      <c r="E28537" s="161"/>
      <c r="F28537" s="162"/>
      <c r="G28537" s="147"/>
      <c r="H28537" s="146"/>
      <c r="J28537" s="146"/>
      <c r="L28537" s="150"/>
      <c r="N28537" s="163"/>
      <c r="O28537" s="146"/>
      <c r="P28537" s="146"/>
      <c r="Q28537" s="146"/>
      <c r="R28537" s="34"/>
      <c r="S28537" s="35"/>
      <c r="T28537" s="147"/>
    </row>
    <row r="28538">
      <c r="A28538" s="147"/>
      <c r="B28538" s="64"/>
      <c r="C28538" s="147" t="s">
        <v>217</v>
      </c>
      <c r="E28538" s="161"/>
      <c r="F28538" s="162"/>
      <c r="G28538" s="147"/>
      <c r="H28538" s="146"/>
      <c r="J28538" s="146"/>
      <c r="L28538" s="150"/>
      <c r="N28538" s="163"/>
      <c r="O28538" s="146"/>
      <c r="P28538" s="146"/>
      <c r="Q28538" s="146"/>
      <c r="R28538" s="34"/>
      <c r="S28538" s="35"/>
      <c r="T28538" s="147"/>
    </row>
    <row r="28539">
      <c r="A28539" s="147"/>
      <c r="B28539" s="64"/>
      <c r="C28539" s="147" t="s">
        <v>217</v>
      </c>
      <c r="E28539" s="161"/>
      <c r="F28539" s="162"/>
      <c r="G28539" s="147"/>
      <c r="H28539" s="146"/>
      <c r="J28539" s="146"/>
      <c r="L28539" s="150"/>
      <c r="N28539" s="163"/>
      <c r="O28539" s="146"/>
      <c r="P28539" s="146"/>
      <c r="Q28539" s="146"/>
      <c r="R28539" s="34"/>
      <c r="S28539" s="35"/>
      <c r="T28539" s="147"/>
    </row>
    <row r="28540">
      <c r="A28540" s="147"/>
      <c r="B28540" s="64"/>
      <c r="C28540" s="147" t="s">
        <v>217</v>
      </c>
      <c r="E28540" s="161"/>
      <c r="F28540" s="162"/>
      <c r="G28540" s="147"/>
      <c r="H28540" s="146"/>
      <c r="J28540" s="146"/>
      <c r="L28540" s="150"/>
      <c r="N28540" s="163"/>
      <c r="O28540" s="146"/>
      <c r="P28540" s="146"/>
      <c r="Q28540" s="146"/>
      <c r="R28540" s="34"/>
      <c r="S28540" s="35"/>
      <c r="T28540" s="147"/>
    </row>
    <row r="28541">
      <c r="A28541" s="147"/>
      <c r="B28541" s="64"/>
      <c r="C28541" s="147" t="s">
        <v>217</v>
      </c>
      <c r="E28541" s="161"/>
      <c r="F28541" s="162"/>
      <c r="G28541" s="147"/>
      <c r="H28541" s="146"/>
      <c r="J28541" s="146"/>
      <c r="L28541" s="150"/>
      <c r="N28541" s="163"/>
      <c r="O28541" s="146"/>
      <c r="P28541" s="146"/>
      <c r="Q28541" s="146"/>
      <c r="R28541" s="34"/>
      <c r="S28541" s="35"/>
      <c r="T28541" s="147"/>
    </row>
    <row r="28542">
      <c r="A28542" s="147"/>
      <c r="B28542" s="64"/>
      <c r="C28542" s="147" t="s">
        <v>217</v>
      </c>
      <c r="E28542" s="161"/>
      <c r="F28542" s="162"/>
      <c r="G28542" s="147"/>
      <c r="H28542" s="146"/>
      <c r="J28542" s="146"/>
      <c r="L28542" s="150"/>
      <c r="N28542" s="163"/>
      <c r="O28542" s="146"/>
      <c r="P28542" s="146"/>
      <c r="Q28542" s="146"/>
      <c r="R28542" s="34"/>
      <c r="S28542" s="35"/>
      <c r="T28542" s="147"/>
    </row>
    <row r="28543">
      <c r="A28543" s="147"/>
      <c r="B28543" s="64"/>
      <c r="C28543" s="147" t="s">
        <v>217</v>
      </c>
      <c r="E28543" s="161"/>
      <c r="F28543" s="162"/>
      <c r="G28543" s="147"/>
      <c r="H28543" s="146"/>
      <c r="J28543" s="146"/>
      <c r="L28543" s="150"/>
      <c r="N28543" s="163"/>
      <c r="O28543" s="146"/>
      <c r="P28543" s="146"/>
      <c r="Q28543" s="146"/>
      <c r="R28543" s="34"/>
      <c r="S28543" s="35"/>
      <c r="T28543" s="147"/>
    </row>
    <row r="28544">
      <c r="A28544" s="147"/>
      <c r="B28544" s="64"/>
      <c r="C28544" s="147" t="s">
        <v>217</v>
      </c>
      <c r="E28544" s="161"/>
      <c r="F28544" s="162"/>
      <c r="G28544" s="147"/>
      <c r="H28544" s="146"/>
      <c r="J28544" s="146"/>
      <c r="L28544" s="150"/>
      <c r="N28544" s="163"/>
      <c r="O28544" s="146"/>
      <c r="P28544" s="146"/>
      <c r="Q28544" s="146"/>
      <c r="R28544" s="34"/>
      <c r="S28544" s="35"/>
      <c r="T28544" s="147"/>
    </row>
    <row r="28545">
      <c r="A28545" s="147"/>
      <c r="B28545" s="64"/>
      <c r="C28545" s="147" t="s">
        <v>217</v>
      </c>
      <c r="E28545" s="161"/>
      <c r="F28545" s="162"/>
      <c r="G28545" s="147"/>
      <c r="H28545" s="146"/>
      <c r="J28545" s="146"/>
      <c r="L28545" s="150"/>
      <c r="N28545" s="163"/>
      <c r="O28545" s="146"/>
      <c r="P28545" s="146"/>
      <c r="Q28545" s="146"/>
      <c r="R28545" s="34"/>
      <c r="S28545" s="35"/>
      <c r="T28545" s="147"/>
    </row>
    <row r="28546">
      <c r="A28546" s="147"/>
      <c r="B28546" s="64"/>
      <c r="C28546" s="147" t="s">
        <v>217</v>
      </c>
      <c r="E28546" s="161"/>
      <c r="F28546" s="162"/>
      <c r="G28546" s="147"/>
      <c r="H28546" s="146"/>
      <c r="J28546" s="146"/>
      <c r="L28546" s="150"/>
      <c r="N28546" s="163"/>
      <c r="O28546" s="146"/>
      <c r="P28546" s="146"/>
      <c r="Q28546" s="146"/>
      <c r="R28546" s="34"/>
      <c r="S28546" s="35"/>
      <c r="T28546" s="147"/>
    </row>
    <row r="28547">
      <c r="A28547" s="147"/>
      <c r="B28547" s="64"/>
      <c r="C28547" s="147" t="s">
        <v>217</v>
      </c>
      <c r="E28547" s="161"/>
      <c r="F28547" s="162"/>
      <c r="G28547" s="147"/>
      <c r="H28547" s="146"/>
      <c r="J28547" s="146"/>
      <c r="L28547" s="150"/>
      <c r="N28547" s="163"/>
      <c r="O28547" s="146"/>
      <c r="P28547" s="146"/>
      <c r="Q28547" s="146"/>
      <c r="R28547" s="34"/>
      <c r="S28547" s="35"/>
      <c r="T28547" s="147"/>
    </row>
    <row r="28548">
      <c r="A28548" s="147"/>
      <c r="B28548" s="64"/>
      <c r="C28548" s="147" t="s">
        <v>217</v>
      </c>
      <c r="E28548" s="161"/>
      <c r="F28548" s="162"/>
      <c r="G28548" s="147"/>
      <c r="H28548" s="146"/>
      <c r="J28548" s="146"/>
      <c r="L28548" s="150"/>
      <c r="N28548" s="163"/>
      <c r="O28548" s="146"/>
      <c r="P28548" s="146"/>
      <c r="Q28548" s="146"/>
      <c r="R28548" s="34"/>
      <c r="S28548" s="35"/>
      <c r="T28548" s="147"/>
    </row>
    <row r="28549">
      <c r="A28549" s="147"/>
      <c r="B28549" s="64"/>
      <c r="C28549" s="147" t="s">
        <v>217</v>
      </c>
      <c r="E28549" s="161"/>
      <c r="F28549" s="162"/>
      <c r="G28549" s="147"/>
      <c r="H28549" s="146"/>
      <c r="J28549" s="146"/>
      <c r="L28549" s="150"/>
      <c r="N28549" s="163"/>
      <c r="O28549" s="146"/>
      <c r="P28549" s="146"/>
      <c r="Q28549" s="146"/>
      <c r="R28549" s="34"/>
      <c r="S28549" s="35"/>
      <c r="T28549" s="147"/>
    </row>
    <row r="28550">
      <c r="A28550" s="147"/>
      <c r="B28550" s="64"/>
      <c r="C28550" s="147" t="s">
        <v>217</v>
      </c>
      <c r="E28550" s="161"/>
      <c r="F28550" s="162"/>
      <c r="G28550" s="147"/>
      <c r="H28550" s="146"/>
      <c r="J28550" s="146"/>
      <c r="L28550" s="150"/>
      <c r="N28550" s="163"/>
      <c r="O28550" s="146"/>
      <c r="P28550" s="146"/>
      <c r="Q28550" s="146"/>
      <c r="R28550" s="34"/>
      <c r="S28550" s="35"/>
      <c r="T28550" s="147"/>
    </row>
    <row r="28551">
      <c r="A28551" s="147"/>
      <c r="B28551" s="64"/>
      <c r="C28551" s="147" t="s">
        <v>217</v>
      </c>
      <c r="E28551" s="161"/>
      <c r="F28551" s="162"/>
      <c r="G28551" s="147"/>
      <c r="H28551" s="146"/>
      <c r="J28551" s="146"/>
      <c r="L28551" s="150"/>
      <c r="N28551" s="163"/>
      <c r="O28551" s="146"/>
      <c r="P28551" s="146"/>
      <c r="Q28551" s="146"/>
      <c r="R28551" s="34"/>
      <c r="S28551" s="35"/>
      <c r="T28551" s="147"/>
    </row>
    <row r="28552">
      <c r="A28552" s="147"/>
      <c r="B28552" s="64"/>
      <c r="C28552" s="147" t="s">
        <v>217</v>
      </c>
      <c r="E28552" s="161"/>
      <c r="F28552" s="162"/>
      <c r="G28552" s="147"/>
      <c r="H28552" s="146"/>
      <c r="J28552" s="146"/>
      <c r="L28552" s="150"/>
      <c r="N28552" s="163"/>
      <c r="O28552" s="146"/>
      <c r="P28552" s="146"/>
      <c r="Q28552" s="146"/>
      <c r="R28552" s="34"/>
      <c r="S28552" s="35"/>
      <c r="T28552" s="147"/>
    </row>
    <row r="28553">
      <c r="A28553" s="147"/>
      <c r="B28553" s="64"/>
      <c r="C28553" s="147" t="s">
        <v>217</v>
      </c>
      <c r="E28553" s="161"/>
      <c r="F28553" s="162"/>
      <c r="G28553" s="147"/>
      <c r="H28553" s="146"/>
      <c r="J28553" s="146"/>
      <c r="L28553" s="150"/>
      <c r="N28553" s="163"/>
      <c r="O28553" s="146"/>
      <c r="P28553" s="146"/>
      <c r="Q28553" s="146"/>
      <c r="R28553" s="34"/>
      <c r="S28553" s="35"/>
      <c r="T28553" s="147"/>
    </row>
    <row r="28554">
      <c r="A28554" s="147"/>
      <c r="B28554" s="64"/>
      <c r="C28554" s="147" t="s">
        <v>217</v>
      </c>
      <c r="E28554" s="161"/>
      <c r="F28554" s="162"/>
      <c r="G28554" s="147"/>
      <c r="H28554" s="146"/>
      <c r="J28554" s="146"/>
      <c r="L28554" s="150"/>
      <c r="N28554" s="163"/>
      <c r="O28554" s="146"/>
      <c r="P28554" s="146"/>
      <c r="Q28554" s="146"/>
      <c r="R28554" s="34"/>
      <c r="S28554" s="35"/>
      <c r="T28554" s="147"/>
    </row>
    <row r="28555">
      <c r="A28555" s="147"/>
      <c r="B28555" s="64"/>
      <c r="C28555" s="147" t="s">
        <v>217</v>
      </c>
      <c r="E28555" s="161"/>
      <c r="F28555" s="162"/>
      <c r="G28555" s="147"/>
      <c r="H28555" s="146"/>
      <c r="J28555" s="146"/>
      <c r="L28555" s="150"/>
      <c r="N28555" s="163"/>
      <c r="O28555" s="146"/>
      <c r="P28555" s="146"/>
      <c r="Q28555" s="146"/>
      <c r="R28555" s="34"/>
      <c r="S28555" s="35"/>
      <c r="T28555" s="147"/>
    </row>
    <row r="28556">
      <c r="A28556" s="147"/>
      <c r="B28556" s="64"/>
      <c r="C28556" s="147" t="s">
        <v>217</v>
      </c>
      <c r="E28556" s="161"/>
      <c r="F28556" s="162"/>
      <c r="G28556" s="147"/>
      <c r="H28556" s="146"/>
      <c r="J28556" s="146"/>
      <c r="L28556" s="150"/>
      <c r="N28556" s="163"/>
      <c r="O28556" s="146"/>
      <c r="P28556" s="146"/>
      <c r="Q28556" s="146"/>
      <c r="R28556" s="34"/>
      <c r="S28556" s="35"/>
      <c r="T28556" s="147"/>
    </row>
    <row r="28557">
      <c r="A28557" s="147"/>
      <c r="B28557" s="64"/>
      <c r="C28557" s="147" t="s">
        <v>217</v>
      </c>
      <c r="E28557" s="161"/>
      <c r="F28557" s="162"/>
      <c r="G28557" s="147"/>
      <c r="H28557" s="146"/>
      <c r="J28557" s="146"/>
      <c r="L28557" s="150"/>
      <c r="N28557" s="163"/>
      <c r="O28557" s="146"/>
      <c r="P28557" s="146"/>
      <c r="Q28557" s="146"/>
      <c r="R28557" s="34"/>
      <c r="S28557" s="35"/>
      <c r="T28557" s="147"/>
    </row>
    <row r="28558">
      <c r="A28558" s="147"/>
      <c r="B28558" s="64"/>
      <c r="C28558" s="147" t="s">
        <v>217</v>
      </c>
      <c r="E28558" s="161"/>
      <c r="F28558" s="162"/>
      <c r="G28558" s="147"/>
      <c r="H28558" s="146"/>
      <c r="J28558" s="146"/>
      <c r="L28558" s="150"/>
      <c r="N28558" s="163"/>
      <c r="O28558" s="146"/>
      <c r="P28558" s="146"/>
      <c r="Q28558" s="146"/>
      <c r="R28558" s="34"/>
      <c r="S28558" s="35"/>
      <c r="T28558" s="147"/>
    </row>
    <row r="28559">
      <c r="A28559" s="147"/>
      <c r="B28559" s="64"/>
      <c r="C28559" s="147" t="s">
        <v>217</v>
      </c>
      <c r="E28559" s="161"/>
      <c r="F28559" s="162"/>
      <c r="G28559" s="147"/>
      <c r="H28559" s="146"/>
      <c r="J28559" s="146"/>
      <c r="L28559" s="150"/>
      <c r="N28559" s="163"/>
      <c r="O28559" s="146"/>
      <c r="P28559" s="146"/>
      <c r="Q28559" s="146"/>
      <c r="R28559" s="34"/>
      <c r="S28559" s="35"/>
      <c r="T28559" s="147"/>
    </row>
    <row r="28560">
      <c r="A28560" s="147"/>
      <c r="B28560" s="64"/>
      <c r="C28560" s="147" t="s">
        <v>217</v>
      </c>
      <c r="E28560" s="161"/>
      <c r="F28560" s="162"/>
      <c r="G28560" s="147"/>
      <c r="H28560" s="146"/>
      <c r="J28560" s="146"/>
      <c r="L28560" s="150"/>
      <c r="N28560" s="163"/>
      <c r="O28560" s="146"/>
      <c r="P28560" s="146"/>
      <c r="Q28560" s="146"/>
      <c r="R28560" s="34"/>
      <c r="S28560" s="35"/>
      <c r="T28560" s="147"/>
    </row>
    <row r="28561">
      <c r="A28561" s="147"/>
      <c r="B28561" s="64"/>
      <c r="C28561" s="147" t="s">
        <v>217</v>
      </c>
      <c r="E28561" s="161"/>
      <c r="F28561" s="162"/>
      <c r="G28561" s="147"/>
      <c r="H28561" s="146"/>
      <c r="J28561" s="146"/>
      <c r="L28561" s="150"/>
      <c r="N28561" s="163"/>
      <c r="O28561" s="146"/>
      <c r="P28561" s="146"/>
      <c r="Q28561" s="146"/>
      <c r="R28561" s="34"/>
      <c r="S28561" s="35"/>
      <c r="T28561" s="147"/>
    </row>
    <row r="28562">
      <c r="A28562" s="147"/>
      <c r="B28562" s="64"/>
      <c r="C28562" s="147" t="s">
        <v>217</v>
      </c>
      <c r="E28562" s="161"/>
      <c r="F28562" s="162"/>
      <c r="G28562" s="147"/>
      <c r="H28562" s="146"/>
      <c r="J28562" s="146"/>
      <c r="L28562" s="150"/>
      <c r="N28562" s="163"/>
      <c r="O28562" s="146"/>
      <c r="P28562" s="146"/>
      <c r="Q28562" s="146"/>
      <c r="R28562" s="34"/>
      <c r="S28562" s="35"/>
      <c r="T28562" s="147"/>
    </row>
    <row r="28563">
      <c r="A28563" s="147"/>
      <c r="B28563" s="64"/>
      <c r="C28563" s="147" t="s">
        <v>217</v>
      </c>
      <c r="E28563" s="161"/>
      <c r="F28563" s="162"/>
      <c r="G28563" s="147"/>
      <c r="H28563" s="146"/>
      <c r="J28563" s="146"/>
      <c r="L28563" s="150"/>
      <c r="N28563" s="163"/>
      <c r="O28563" s="146"/>
      <c r="P28563" s="146"/>
      <c r="Q28563" s="146"/>
      <c r="R28563" s="34"/>
      <c r="S28563" s="35"/>
      <c r="T28563" s="147"/>
    </row>
    <row r="28564">
      <c r="A28564" s="147"/>
      <c r="B28564" s="64"/>
      <c r="C28564" s="147" t="s">
        <v>217</v>
      </c>
      <c r="E28564" s="161"/>
      <c r="F28564" s="162"/>
      <c r="G28564" s="147"/>
      <c r="H28564" s="146"/>
      <c r="J28564" s="146"/>
      <c r="L28564" s="150"/>
      <c r="N28564" s="163"/>
      <c r="O28564" s="146"/>
      <c r="P28564" s="146"/>
      <c r="Q28564" s="146"/>
      <c r="R28564" s="34"/>
      <c r="S28564" s="35"/>
      <c r="T28564" s="147"/>
    </row>
    <row r="28565">
      <c r="A28565" s="147"/>
      <c r="B28565" s="64"/>
      <c r="C28565" s="147" t="s">
        <v>217</v>
      </c>
      <c r="E28565" s="161"/>
      <c r="F28565" s="162"/>
      <c r="G28565" s="147"/>
      <c r="H28565" s="146"/>
      <c r="J28565" s="146"/>
      <c r="L28565" s="150"/>
      <c r="N28565" s="163"/>
      <c r="O28565" s="146"/>
      <c r="P28565" s="146"/>
      <c r="Q28565" s="146"/>
      <c r="R28565" s="34"/>
      <c r="S28565" s="35"/>
      <c r="T28565" s="147"/>
    </row>
    <row r="28566">
      <c r="A28566" s="147"/>
      <c r="B28566" s="64"/>
      <c r="C28566" s="147" t="s">
        <v>217</v>
      </c>
      <c r="E28566" s="161"/>
      <c r="F28566" s="162"/>
      <c r="G28566" s="147"/>
      <c r="H28566" s="146"/>
      <c r="J28566" s="146"/>
      <c r="L28566" s="150"/>
      <c r="N28566" s="163"/>
      <c r="O28566" s="146"/>
      <c r="P28566" s="146"/>
      <c r="Q28566" s="146"/>
      <c r="R28566" s="34"/>
      <c r="S28566" s="35"/>
      <c r="T28566" s="147"/>
    </row>
    <row r="28567">
      <c r="A28567" s="147"/>
      <c r="B28567" s="64"/>
      <c r="C28567" s="147" t="s">
        <v>217</v>
      </c>
      <c r="E28567" s="161"/>
      <c r="F28567" s="162"/>
      <c r="G28567" s="147"/>
      <c r="H28567" s="146"/>
      <c r="J28567" s="146"/>
      <c r="L28567" s="150"/>
      <c r="N28567" s="163"/>
      <c r="O28567" s="146"/>
      <c r="P28567" s="146"/>
      <c r="Q28567" s="146"/>
      <c r="R28567" s="34"/>
      <c r="S28567" s="35"/>
      <c r="T28567" s="147"/>
    </row>
    <row r="28568">
      <c r="A28568" s="147"/>
      <c r="B28568" s="64"/>
      <c r="C28568" s="147" t="s">
        <v>217</v>
      </c>
      <c r="E28568" s="161"/>
      <c r="F28568" s="162"/>
      <c r="G28568" s="147"/>
      <c r="H28568" s="146"/>
      <c r="J28568" s="146"/>
      <c r="L28568" s="150"/>
      <c r="N28568" s="163"/>
      <c r="O28568" s="146"/>
      <c r="P28568" s="146"/>
      <c r="Q28568" s="146"/>
      <c r="R28568" s="34"/>
      <c r="S28568" s="35"/>
      <c r="T28568" s="147"/>
    </row>
    <row r="28569">
      <c r="A28569" s="147"/>
      <c r="B28569" s="64"/>
      <c r="C28569" s="147" t="s">
        <v>217</v>
      </c>
      <c r="E28569" s="161"/>
      <c r="F28569" s="162"/>
      <c r="G28569" s="147"/>
      <c r="H28569" s="146"/>
      <c r="J28569" s="146"/>
      <c r="L28569" s="150"/>
      <c r="N28569" s="163"/>
      <c r="O28569" s="146"/>
      <c r="P28569" s="146"/>
      <c r="Q28569" s="146"/>
      <c r="R28569" s="34"/>
      <c r="S28569" s="35"/>
      <c r="T28569" s="147"/>
    </row>
    <row r="28570">
      <c r="A28570" s="147"/>
      <c r="B28570" s="64"/>
      <c r="C28570" s="147" t="s">
        <v>217</v>
      </c>
      <c r="E28570" s="161"/>
      <c r="F28570" s="162"/>
      <c r="G28570" s="147"/>
      <c r="H28570" s="146"/>
      <c r="J28570" s="146"/>
      <c r="L28570" s="150"/>
      <c r="N28570" s="163"/>
      <c r="O28570" s="146"/>
      <c r="P28570" s="146"/>
      <c r="Q28570" s="146"/>
      <c r="R28570" s="34"/>
      <c r="S28570" s="35"/>
      <c r="T28570" s="147"/>
    </row>
    <row r="28571">
      <c r="A28571" s="147"/>
      <c r="B28571" s="64"/>
      <c r="C28571" s="147" t="s">
        <v>217</v>
      </c>
      <c r="E28571" s="161"/>
      <c r="F28571" s="162"/>
      <c r="G28571" s="147"/>
      <c r="H28571" s="146"/>
      <c r="J28571" s="146"/>
      <c r="L28571" s="150"/>
      <c r="N28571" s="163"/>
      <c r="O28571" s="146"/>
      <c r="P28571" s="146"/>
      <c r="Q28571" s="146"/>
      <c r="R28571" s="34"/>
      <c r="S28571" s="35"/>
      <c r="T28571" s="147"/>
    </row>
    <row r="28572">
      <c r="A28572" s="147"/>
      <c r="B28572" s="64"/>
      <c r="C28572" s="147" t="s">
        <v>217</v>
      </c>
      <c r="E28572" s="161"/>
      <c r="F28572" s="162"/>
      <c r="G28572" s="147"/>
      <c r="H28572" s="146"/>
      <c r="J28572" s="146"/>
      <c r="L28572" s="150"/>
      <c r="N28572" s="163"/>
      <c r="O28572" s="146"/>
      <c r="P28572" s="146"/>
      <c r="Q28572" s="146"/>
      <c r="R28572" s="34"/>
      <c r="S28572" s="35"/>
      <c r="T28572" s="147"/>
    </row>
    <row r="28573">
      <c r="A28573" s="147"/>
      <c r="B28573" s="64"/>
      <c r="C28573" s="147" t="s">
        <v>217</v>
      </c>
      <c r="E28573" s="161"/>
      <c r="F28573" s="162"/>
      <c r="G28573" s="147"/>
      <c r="H28573" s="146"/>
      <c r="J28573" s="146"/>
      <c r="L28573" s="150"/>
      <c r="N28573" s="163"/>
      <c r="O28573" s="146"/>
      <c r="P28573" s="146"/>
      <c r="Q28573" s="146"/>
      <c r="R28573" s="34"/>
      <c r="S28573" s="35"/>
      <c r="T28573" s="147"/>
    </row>
    <row r="28574">
      <c r="A28574" s="147"/>
      <c r="B28574" s="64"/>
      <c r="C28574" s="147" t="s">
        <v>217</v>
      </c>
      <c r="E28574" s="161"/>
      <c r="F28574" s="162"/>
      <c r="G28574" s="147"/>
      <c r="H28574" s="146"/>
      <c r="J28574" s="146"/>
      <c r="L28574" s="150"/>
      <c r="N28574" s="163"/>
      <c r="O28574" s="146"/>
      <c r="P28574" s="146"/>
      <c r="Q28574" s="146"/>
      <c r="R28574" s="34"/>
      <c r="S28574" s="35"/>
      <c r="T28574" s="147"/>
    </row>
    <row r="28575">
      <c r="A28575" s="147"/>
      <c r="B28575" s="64"/>
      <c r="C28575" s="147" t="s">
        <v>217</v>
      </c>
      <c r="E28575" s="161"/>
      <c r="F28575" s="162"/>
      <c r="G28575" s="147"/>
      <c r="H28575" s="146"/>
      <c r="J28575" s="146"/>
      <c r="L28575" s="150"/>
      <c r="N28575" s="163"/>
      <c r="O28575" s="146"/>
      <c r="P28575" s="146"/>
      <c r="Q28575" s="146"/>
      <c r="R28575" s="34"/>
      <c r="S28575" s="35"/>
      <c r="T28575" s="147"/>
    </row>
    <row r="28576">
      <c r="A28576" s="147"/>
      <c r="B28576" s="64"/>
      <c r="C28576" s="147" t="s">
        <v>217</v>
      </c>
      <c r="E28576" s="161"/>
      <c r="F28576" s="162"/>
      <c r="G28576" s="147"/>
      <c r="H28576" s="146"/>
      <c r="J28576" s="146"/>
      <c r="L28576" s="150"/>
      <c r="N28576" s="163"/>
      <c r="O28576" s="146"/>
      <c r="P28576" s="146"/>
      <c r="Q28576" s="146"/>
      <c r="R28576" s="34"/>
      <c r="S28576" s="35"/>
      <c r="T28576" s="147"/>
    </row>
    <row r="28577">
      <c r="A28577" s="147"/>
      <c r="B28577" s="64"/>
      <c r="C28577" s="147" t="s">
        <v>217</v>
      </c>
      <c r="E28577" s="161"/>
      <c r="F28577" s="162"/>
      <c r="G28577" s="147"/>
      <c r="H28577" s="146"/>
      <c r="J28577" s="146"/>
      <c r="L28577" s="150"/>
      <c r="N28577" s="163"/>
      <c r="O28577" s="146"/>
      <c r="P28577" s="146"/>
      <c r="Q28577" s="146"/>
      <c r="R28577" s="34"/>
      <c r="S28577" s="35"/>
      <c r="T28577" s="147"/>
    </row>
    <row r="28578">
      <c r="A28578" s="147"/>
      <c r="B28578" s="64"/>
      <c r="C28578" s="147" t="s">
        <v>217</v>
      </c>
      <c r="E28578" s="161"/>
      <c r="F28578" s="162"/>
      <c r="G28578" s="147"/>
      <c r="H28578" s="146"/>
      <c r="J28578" s="146"/>
      <c r="L28578" s="150"/>
      <c r="N28578" s="163"/>
      <c r="O28578" s="146"/>
      <c r="P28578" s="146"/>
      <c r="Q28578" s="146"/>
      <c r="R28578" s="34"/>
      <c r="S28578" s="35"/>
      <c r="T28578" s="147"/>
    </row>
    <row r="28579">
      <c r="A28579" s="147"/>
      <c r="B28579" s="64"/>
      <c r="C28579" s="147" t="s">
        <v>217</v>
      </c>
      <c r="E28579" s="161"/>
      <c r="F28579" s="162"/>
      <c r="G28579" s="147"/>
      <c r="H28579" s="146"/>
      <c r="J28579" s="146"/>
      <c r="L28579" s="150"/>
      <c r="N28579" s="163"/>
      <c r="O28579" s="146"/>
      <c r="P28579" s="146"/>
      <c r="Q28579" s="146"/>
      <c r="R28579" s="34"/>
      <c r="S28579" s="35"/>
      <c r="T28579" s="147"/>
    </row>
    <row r="28580">
      <c r="A28580" s="147"/>
      <c r="B28580" s="64"/>
      <c r="C28580" s="147" t="s">
        <v>217</v>
      </c>
      <c r="E28580" s="161"/>
      <c r="F28580" s="162"/>
      <c r="G28580" s="147"/>
      <c r="H28580" s="146"/>
      <c r="J28580" s="146"/>
      <c r="L28580" s="150"/>
      <c r="N28580" s="163"/>
      <c r="O28580" s="146"/>
      <c r="P28580" s="146"/>
      <c r="Q28580" s="146"/>
      <c r="R28580" s="34"/>
      <c r="S28580" s="35"/>
      <c r="T28580" s="147"/>
    </row>
    <row r="28581">
      <c r="A28581" s="147"/>
      <c r="B28581" s="64"/>
      <c r="C28581" s="147" t="s">
        <v>217</v>
      </c>
      <c r="E28581" s="161"/>
      <c r="F28581" s="162"/>
      <c r="G28581" s="147"/>
      <c r="H28581" s="146"/>
      <c r="J28581" s="146"/>
      <c r="L28581" s="150"/>
      <c r="N28581" s="163"/>
      <c r="O28581" s="146"/>
      <c r="P28581" s="146"/>
      <c r="Q28581" s="146"/>
      <c r="R28581" s="34"/>
      <c r="S28581" s="35"/>
      <c r="T28581" s="147"/>
    </row>
    <row r="28582">
      <c r="A28582" s="147"/>
      <c r="B28582" s="64"/>
      <c r="C28582" s="147" t="s">
        <v>217</v>
      </c>
      <c r="E28582" s="161"/>
      <c r="F28582" s="162"/>
      <c r="G28582" s="147"/>
      <c r="H28582" s="146"/>
      <c r="J28582" s="146"/>
      <c r="L28582" s="150"/>
      <c r="N28582" s="163"/>
      <c r="O28582" s="146"/>
      <c r="P28582" s="146"/>
      <c r="Q28582" s="146"/>
      <c r="R28582" s="34"/>
      <c r="S28582" s="35"/>
      <c r="T28582" s="147"/>
    </row>
    <row r="28583">
      <c r="A28583" s="147"/>
      <c r="B28583" s="64"/>
      <c r="C28583" s="147" t="s">
        <v>217</v>
      </c>
      <c r="E28583" s="161"/>
      <c r="F28583" s="162"/>
      <c r="G28583" s="147"/>
      <c r="H28583" s="146"/>
      <c r="J28583" s="146"/>
      <c r="L28583" s="150"/>
      <c r="N28583" s="163"/>
      <c r="O28583" s="146"/>
      <c r="P28583" s="146"/>
      <c r="Q28583" s="146"/>
      <c r="R28583" s="34"/>
      <c r="S28583" s="35"/>
      <c r="T28583" s="147"/>
    </row>
    <row r="28584">
      <c r="A28584" s="147"/>
      <c r="B28584" s="64"/>
      <c r="C28584" s="147" t="s">
        <v>217</v>
      </c>
      <c r="E28584" s="161"/>
      <c r="F28584" s="162"/>
      <c r="G28584" s="147"/>
      <c r="H28584" s="146"/>
      <c r="J28584" s="146"/>
      <c r="L28584" s="150"/>
      <c r="N28584" s="163"/>
      <c r="O28584" s="146"/>
      <c r="P28584" s="146"/>
      <c r="Q28584" s="146"/>
      <c r="R28584" s="34"/>
      <c r="S28584" s="35"/>
      <c r="T28584" s="147"/>
    </row>
    <row r="28585">
      <c r="A28585" s="147"/>
      <c r="B28585" s="64"/>
      <c r="C28585" s="147" t="s">
        <v>217</v>
      </c>
      <c r="E28585" s="161"/>
      <c r="F28585" s="162"/>
      <c r="G28585" s="147"/>
      <c r="H28585" s="146"/>
      <c r="J28585" s="146"/>
      <c r="L28585" s="150"/>
      <c r="N28585" s="163"/>
      <c r="O28585" s="146"/>
      <c r="P28585" s="146"/>
      <c r="Q28585" s="146"/>
      <c r="R28585" s="34"/>
      <c r="S28585" s="35"/>
      <c r="T28585" s="147"/>
    </row>
    <row r="28586">
      <c r="A28586" s="147"/>
      <c r="B28586" s="64"/>
      <c r="C28586" s="147" t="s">
        <v>217</v>
      </c>
      <c r="E28586" s="161"/>
      <c r="F28586" s="162"/>
      <c r="G28586" s="147"/>
      <c r="H28586" s="146"/>
      <c r="J28586" s="146"/>
      <c r="L28586" s="150"/>
      <c r="N28586" s="163"/>
      <c r="O28586" s="146"/>
      <c r="P28586" s="146"/>
      <c r="Q28586" s="146"/>
      <c r="R28586" s="34"/>
      <c r="S28586" s="35"/>
      <c r="T28586" s="147"/>
    </row>
    <row r="28587">
      <c r="A28587" s="147"/>
      <c r="B28587" s="64"/>
      <c r="C28587" s="147" t="s">
        <v>217</v>
      </c>
      <c r="E28587" s="161"/>
      <c r="F28587" s="162"/>
      <c r="G28587" s="147"/>
      <c r="H28587" s="146"/>
      <c r="J28587" s="146"/>
      <c r="L28587" s="150"/>
      <c r="N28587" s="163"/>
      <c r="O28587" s="146"/>
      <c r="P28587" s="146"/>
      <c r="Q28587" s="146"/>
      <c r="R28587" s="34"/>
      <c r="S28587" s="35"/>
      <c r="T28587" s="147"/>
    </row>
    <row r="28588">
      <c r="A28588" s="147"/>
      <c r="B28588" s="64"/>
      <c r="C28588" s="147" t="s">
        <v>217</v>
      </c>
      <c r="E28588" s="161"/>
      <c r="F28588" s="162"/>
      <c r="G28588" s="147"/>
      <c r="H28588" s="146"/>
      <c r="J28588" s="146"/>
      <c r="L28588" s="150"/>
      <c r="N28588" s="163"/>
      <c r="O28588" s="146"/>
      <c r="P28588" s="146"/>
      <c r="Q28588" s="146"/>
      <c r="R28588" s="34"/>
      <c r="S28588" s="35"/>
      <c r="T28588" s="147"/>
    </row>
    <row r="28589">
      <c r="A28589" s="147"/>
      <c r="B28589" s="64"/>
      <c r="C28589" s="147" t="s">
        <v>217</v>
      </c>
      <c r="E28589" s="161"/>
      <c r="F28589" s="162"/>
      <c r="G28589" s="147"/>
      <c r="H28589" s="146"/>
      <c r="J28589" s="146"/>
      <c r="L28589" s="150"/>
      <c r="N28589" s="163"/>
      <c r="O28589" s="146"/>
      <c r="P28589" s="146"/>
      <c r="Q28589" s="146"/>
      <c r="R28589" s="34"/>
      <c r="S28589" s="35"/>
      <c r="T28589" s="147"/>
    </row>
    <row r="28590">
      <c r="A28590" s="147"/>
      <c r="B28590" s="64"/>
      <c r="C28590" s="147" t="s">
        <v>217</v>
      </c>
      <c r="E28590" s="161"/>
      <c r="F28590" s="162"/>
      <c r="G28590" s="147"/>
      <c r="H28590" s="146"/>
      <c r="J28590" s="146"/>
      <c r="L28590" s="150"/>
      <c r="N28590" s="163"/>
      <c r="O28590" s="146"/>
      <c r="P28590" s="146"/>
      <c r="Q28590" s="146"/>
      <c r="R28590" s="34"/>
      <c r="S28590" s="35"/>
      <c r="T28590" s="147"/>
    </row>
    <row r="28591">
      <c r="A28591" s="147"/>
      <c r="B28591" s="64"/>
      <c r="C28591" s="147" t="s">
        <v>217</v>
      </c>
      <c r="E28591" s="161"/>
      <c r="F28591" s="162"/>
      <c r="G28591" s="147"/>
      <c r="H28591" s="146"/>
      <c r="J28591" s="146"/>
      <c r="L28591" s="150"/>
      <c r="N28591" s="163"/>
      <c r="O28591" s="146"/>
      <c r="P28591" s="146"/>
      <c r="Q28591" s="146"/>
      <c r="R28591" s="34"/>
      <c r="S28591" s="35"/>
      <c r="T28591" s="147"/>
    </row>
    <row r="28592">
      <c r="A28592" s="147"/>
      <c r="B28592" s="64"/>
      <c r="C28592" s="147" t="s">
        <v>217</v>
      </c>
      <c r="E28592" s="161"/>
      <c r="F28592" s="162"/>
      <c r="G28592" s="147"/>
      <c r="H28592" s="146"/>
      <c r="J28592" s="146"/>
      <c r="L28592" s="150"/>
      <c r="N28592" s="163"/>
      <c r="O28592" s="146"/>
      <c r="P28592" s="146"/>
      <c r="Q28592" s="146"/>
      <c r="R28592" s="34"/>
      <c r="S28592" s="35"/>
      <c r="T28592" s="147"/>
    </row>
    <row r="28593">
      <c r="A28593" s="147"/>
      <c r="B28593" s="64"/>
      <c r="C28593" s="147" t="s">
        <v>217</v>
      </c>
      <c r="E28593" s="161"/>
      <c r="F28593" s="162"/>
      <c r="G28593" s="147"/>
      <c r="H28593" s="146"/>
      <c r="J28593" s="146"/>
      <c r="L28593" s="150"/>
      <c r="N28593" s="163"/>
      <c r="O28593" s="146"/>
      <c r="P28593" s="146"/>
      <c r="Q28593" s="146"/>
      <c r="R28593" s="34"/>
      <c r="S28593" s="35"/>
      <c r="T28593" s="147"/>
    </row>
    <row r="28594">
      <c r="A28594" s="147"/>
      <c r="B28594" s="64"/>
      <c r="C28594" s="147" t="s">
        <v>217</v>
      </c>
      <c r="E28594" s="161"/>
      <c r="F28594" s="162"/>
      <c r="G28594" s="147"/>
      <c r="H28594" s="146"/>
      <c r="J28594" s="146"/>
      <c r="L28594" s="150"/>
      <c r="N28594" s="163"/>
      <c r="O28594" s="146"/>
      <c r="P28594" s="146"/>
      <c r="Q28594" s="146"/>
      <c r="R28594" s="34"/>
      <c r="S28594" s="35"/>
      <c r="T28594" s="147"/>
    </row>
    <row r="28595">
      <c r="A28595" s="147"/>
      <c r="B28595" s="64"/>
      <c r="C28595" s="147" t="s">
        <v>217</v>
      </c>
      <c r="E28595" s="161"/>
      <c r="F28595" s="162"/>
      <c r="G28595" s="147"/>
      <c r="H28595" s="146"/>
      <c r="J28595" s="146"/>
      <c r="L28595" s="150"/>
      <c r="N28595" s="163"/>
      <c r="O28595" s="146"/>
      <c r="P28595" s="146"/>
      <c r="Q28595" s="146"/>
      <c r="R28595" s="34"/>
      <c r="S28595" s="35"/>
      <c r="T28595" s="147"/>
    </row>
    <row r="28596">
      <c r="A28596" s="147"/>
      <c r="B28596" s="64"/>
      <c r="C28596" s="147" t="s">
        <v>217</v>
      </c>
      <c r="E28596" s="161"/>
      <c r="F28596" s="162"/>
      <c r="G28596" s="147"/>
      <c r="H28596" s="146"/>
      <c r="J28596" s="146"/>
      <c r="L28596" s="150"/>
      <c r="N28596" s="163"/>
      <c r="O28596" s="146"/>
      <c r="P28596" s="146"/>
      <c r="Q28596" s="146"/>
      <c r="R28596" s="34"/>
      <c r="S28596" s="35"/>
      <c r="T28596" s="147"/>
    </row>
    <row r="28597">
      <c r="A28597" s="147"/>
      <c r="B28597" s="64"/>
      <c r="C28597" s="147" t="s">
        <v>217</v>
      </c>
      <c r="E28597" s="161"/>
      <c r="F28597" s="162"/>
      <c r="G28597" s="147"/>
      <c r="H28597" s="146"/>
      <c r="J28597" s="146"/>
      <c r="L28597" s="150"/>
      <c r="N28597" s="163"/>
      <c r="O28597" s="146"/>
      <c r="P28597" s="146"/>
      <c r="Q28597" s="146"/>
      <c r="R28597" s="34"/>
      <c r="S28597" s="35"/>
      <c r="T28597" s="147"/>
    </row>
    <row r="28598">
      <c r="A28598" s="147"/>
      <c r="B28598" s="64"/>
      <c r="C28598" s="147" t="s">
        <v>217</v>
      </c>
      <c r="E28598" s="161"/>
      <c r="F28598" s="162"/>
      <c r="G28598" s="147"/>
      <c r="H28598" s="146"/>
      <c r="J28598" s="146"/>
      <c r="L28598" s="150"/>
      <c r="N28598" s="163"/>
      <c r="O28598" s="146"/>
      <c r="P28598" s="146"/>
      <c r="Q28598" s="146"/>
      <c r="R28598" s="34"/>
      <c r="S28598" s="35"/>
      <c r="T28598" s="147"/>
    </row>
    <row r="28599">
      <c r="A28599" s="147"/>
      <c r="B28599" s="64"/>
      <c r="C28599" s="147" t="s">
        <v>217</v>
      </c>
      <c r="E28599" s="161"/>
      <c r="F28599" s="162"/>
      <c r="G28599" s="147"/>
      <c r="H28599" s="146"/>
      <c r="J28599" s="146"/>
      <c r="L28599" s="150"/>
      <c r="N28599" s="163"/>
      <c r="O28599" s="146"/>
      <c r="P28599" s="146"/>
      <c r="Q28599" s="146"/>
      <c r="R28599" s="34"/>
      <c r="S28599" s="35"/>
      <c r="T28599" s="147"/>
    </row>
    <row r="28600">
      <c r="A28600" s="147"/>
      <c r="B28600" s="64"/>
      <c r="C28600" s="147" t="s">
        <v>217</v>
      </c>
      <c r="E28600" s="161"/>
      <c r="F28600" s="162"/>
      <c r="G28600" s="147"/>
      <c r="H28600" s="146"/>
      <c r="J28600" s="146"/>
      <c r="L28600" s="150"/>
      <c r="N28600" s="163"/>
      <c r="O28600" s="146"/>
      <c r="P28600" s="146"/>
      <c r="Q28600" s="146"/>
      <c r="R28600" s="34"/>
      <c r="S28600" s="35"/>
      <c r="T28600" s="147"/>
    </row>
    <row r="28601">
      <c r="A28601" s="147"/>
      <c r="B28601" s="64"/>
      <c r="C28601" s="147" t="s">
        <v>217</v>
      </c>
      <c r="E28601" s="161"/>
      <c r="F28601" s="162"/>
      <c r="G28601" s="147"/>
      <c r="H28601" s="146"/>
      <c r="J28601" s="146"/>
      <c r="L28601" s="150"/>
      <c r="N28601" s="163"/>
      <c r="O28601" s="146"/>
      <c r="P28601" s="146"/>
      <c r="Q28601" s="146"/>
      <c r="R28601" s="34"/>
      <c r="S28601" s="35"/>
      <c r="T28601" s="147"/>
    </row>
    <row r="28602">
      <c r="A28602" s="147"/>
      <c r="B28602" s="64"/>
      <c r="C28602" s="147" t="s">
        <v>217</v>
      </c>
      <c r="E28602" s="161"/>
      <c r="F28602" s="162"/>
      <c r="G28602" s="147"/>
      <c r="H28602" s="146"/>
      <c r="J28602" s="146"/>
      <c r="L28602" s="150"/>
      <c r="N28602" s="163"/>
      <c r="O28602" s="146"/>
      <c r="P28602" s="146"/>
      <c r="Q28602" s="146"/>
      <c r="R28602" s="34"/>
      <c r="S28602" s="35"/>
      <c r="T28602" s="147"/>
    </row>
    <row r="28603">
      <c r="A28603" s="147"/>
      <c r="B28603" s="64"/>
      <c r="C28603" s="147" t="s">
        <v>217</v>
      </c>
      <c r="E28603" s="161"/>
      <c r="F28603" s="162"/>
      <c r="G28603" s="147"/>
      <c r="H28603" s="146"/>
      <c r="J28603" s="146"/>
      <c r="L28603" s="150"/>
      <c r="N28603" s="163"/>
      <c r="O28603" s="146"/>
      <c r="P28603" s="146"/>
      <c r="Q28603" s="146"/>
      <c r="R28603" s="34"/>
      <c r="S28603" s="35"/>
      <c r="T28603" s="147"/>
    </row>
    <row r="28604">
      <c r="A28604" s="147"/>
      <c r="B28604" s="64"/>
      <c r="C28604" s="147" t="s">
        <v>217</v>
      </c>
      <c r="E28604" s="161"/>
      <c r="F28604" s="162"/>
      <c r="G28604" s="147"/>
      <c r="H28604" s="146"/>
      <c r="J28604" s="146"/>
      <c r="L28604" s="150"/>
      <c r="N28604" s="163"/>
      <c r="O28604" s="146"/>
      <c r="P28604" s="146"/>
      <c r="Q28604" s="146"/>
      <c r="R28604" s="34"/>
      <c r="S28604" s="35"/>
      <c r="T28604" s="147"/>
    </row>
    <row r="28605">
      <c r="A28605" s="147"/>
      <c r="B28605" s="64"/>
      <c r="C28605" s="147" t="s">
        <v>217</v>
      </c>
      <c r="E28605" s="161"/>
      <c r="F28605" s="162"/>
      <c r="G28605" s="147"/>
      <c r="H28605" s="146"/>
      <c r="J28605" s="146"/>
      <c r="L28605" s="150"/>
      <c r="N28605" s="163"/>
      <c r="O28605" s="146"/>
      <c r="P28605" s="146"/>
      <c r="Q28605" s="146"/>
      <c r="R28605" s="34"/>
      <c r="S28605" s="35"/>
      <c r="T28605" s="147"/>
    </row>
    <row r="28606">
      <c r="A28606" s="147"/>
      <c r="B28606" s="64"/>
      <c r="C28606" s="147" t="s">
        <v>217</v>
      </c>
      <c r="E28606" s="161"/>
      <c r="F28606" s="162"/>
      <c r="G28606" s="147"/>
      <c r="H28606" s="146"/>
      <c r="J28606" s="146"/>
      <c r="L28606" s="150"/>
      <c r="N28606" s="163"/>
      <c r="O28606" s="146"/>
      <c r="P28606" s="146"/>
      <c r="Q28606" s="146"/>
      <c r="R28606" s="34"/>
      <c r="S28606" s="35"/>
      <c r="T28606" s="147"/>
    </row>
    <row r="28607">
      <c r="A28607" s="147"/>
      <c r="B28607" s="64"/>
      <c r="C28607" s="147" t="s">
        <v>217</v>
      </c>
      <c r="E28607" s="161"/>
      <c r="F28607" s="162"/>
      <c r="G28607" s="147"/>
      <c r="H28607" s="146"/>
      <c r="J28607" s="146"/>
      <c r="L28607" s="150"/>
      <c r="N28607" s="163"/>
      <c r="O28607" s="146"/>
      <c r="P28607" s="146"/>
      <c r="Q28607" s="146"/>
      <c r="R28607" s="34"/>
      <c r="S28607" s="35"/>
      <c r="T28607" s="147"/>
    </row>
    <row r="28608">
      <c r="A28608" s="147"/>
      <c r="B28608" s="64"/>
      <c r="C28608" s="147" t="s">
        <v>217</v>
      </c>
      <c r="E28608" s="161"/>
      <c r="F28608" s="162"/>
      <c r="G28608" s="147"/>
      <c r="H28608" s="146"/>
      <c r="J28608" s="146"/>
      <c r="L28608" s="150"/>
      <c r="N28608" s="163"/>
      <c r="O28608" s="146"/>
      <c r="P28608" s="146"/>
      <c r="Q28608" s="146"/>
      <c r="R28608" s="34"/>
      <c r="S28608" s="35"/>
      <c r="T28608" s="147"/>
    </row>
    <row r="28609">
      <c r="A28609" s="147"/>
      <c r="B28609" s="64"/>
      <c r="C28609" s="147" t="s">
        <v>217</v>
      </c>
      <c r="E28609" s="161"/>
      <c r="F28609" s="162"/>
      <c r="G28609" s="147"/>
      <c r="H28609" s="146"/>
      <c r="J28609" s="146"/>
      <c r="L28609" s="150"/>
      <c r="N28609" s="163"/>
      <c r="O28609" s="146"/>
      <c r="P28609" s="146"/>
      <c r="Q28609" s="146"/>
      <c r="R28609" s="34"/>
      <c r="S28609" s="35"/>
      <c r="T28609" s="147"/>
    </row>
    <row r="28610">
      <c r="A28610" s="147"/>
      <c r="B28610" s="64"/>
      <c r="C28610" s="147" t="s">
        <v>217</v>
      </c>
      <c r="E28610" s="161"/>
      <c r="F28610" s="162"/>
      <c r="G28610" s="147"/>
      <c r="H28610" s="146"/>
      <c r="J28610" s="146"/>
      <c r="L28610" s="150"/>
      <c r="N28610" s="163"/>
      <c r="O28610" s="146"/>
      <c r="P28610" s="146"/>
      <c r="Q28610" s="146"/>
      <c r="R28610" s="34"/>
      <c r="S28610" s="35"/>
      <c r="T28610" s="147"/>
    </row>
    <row r="28611">
      <c r="A28611" s="147"/>
      <c r="B28611" s="64"/>
      <c r="C28611" s="147" t="s">
        <v>217</v>
      </c>
      <c r="E28611" s="161"/>
      <c r="F28611" s="162"/>
      <c r="G28611" s="147"/>
      <c r="H28611" s="146"/>
      <c r="J28611" s="146"/>
      <c r="L28611" s="150"/>
      <c r="N28611" s="163"/>
      <c r="O28611" s="146"/>
      <c r="P28611" s="146"/>
      <c r="Q28611" s="146"/>
      <c r="R28611" s="34"/>
      <c r="S28611" s="35"/>
      <c r="T28611" s="147"/>
    </row>
    <row r="28612">
      <c r="A28612" s="147"/>
      <c r="B28612" s="64"/>
      <c r="C28612" s="147" t="s">
        <v>217</v>
      </c>
      <c r="E28612" s="161"/>
      <c r="F28612" s="162"/>
      <c r="G28612" s="147"/>
      <c r="H28612" s="146"/>
      <c r="J28612" s="146"/>
      <c r="L28612" s="150"/>
      <c r="N28612" s="163"/>
      <c r="O28612" s="146"/>
      <c r="P28612" s="146"/>
      <c r="Q28612" s="146"/>
      <c r="R28612" s="34"/>
      <c r="S28612" s="35"/>
      <c r="T28612" s="147"/>
    </row>
    <row r="28613">
      <c r="A28613" s="147"/>
      <c r="B28613" s="64"/>
      <c r="C28613" s="147" t="s">
        <v>217</v>
      </c>
      <c r="E28613" s="161"/>
      <c r="F28613" s="162"/>
      <c r="G28613" s="147"/>
      <c r="H28613" s="146"/>
      <c r="J28613" s="146"/>
      <c r="L28613" s="150"/>
      <c r="N28613" s="163"/>
      <c r="O28613" s="146"/>
      <c r="P28613" s="146"/>
      <c r="Q28613" s="146"/>
      <c r="R28613" s="34"/>
      <c r="S28613" s="35"/>
      <c r="T28613" s="147"/>
    </row>
    <row r="28614">
      <c r="A28614" s="147"/>
      <c r="B28614" s="64"/>
      <c r="C28614" s="147" t="s">
        <v>217</v>
      </c>
      <c r="E28614" s="161"/>
      <c r="F28614" s="162"/>
      <c r="G28614" s="147"/>
      <c r="H28614" s="146"/>
      <c r="J28614" s="146"/>
      <c r="L28614" s="150"/>
      <c r="N28614" s="163"/>
      <c r="O28614" s="146"/>
      <c r="P28614" s="146"/>
      <c r="Q28614" s="146"/>
      <c r="R28614" s="34"/>
      <c r="S28614" s="35"/>
      <c r="T28614" s="147"/>
    </row>
    <row r="28615">
      <c r="A28615" s="147"/>
      <c r="B28615" s="64"/>
      <c r="C28615" s="147" t="s">
        <v>217</v>
      </c>
      <c r="E28615" s="161"/>
      <c r="F28615" s="162"/>
      <c r="G28615" s="147"/>
      <c r="H28615" s="146"/>
      <c r="J28615" s="146"/>
      <c r="L28615" s="150"/>
      <c r="N28615" s="163"/>
      <c r="O28615" s="146"/>
      <c r="P28615" s="146"/>
      <c r="Q28615" s="146"/>
      <c r="R28615" s="34"/>
      <c r="S28615" s="35"/>
      <c r="T28615" s="147"/>
    </row>
    <row r="28616">
      <c r="A28616" s="147"/>
      <c r="B28616" s="64"/>
      <c r="C28616" s="147" t="s">
        <v>217</v>
      </c>
      <c r="E28616" s="161"/>
      <c r="F28616" s="162"/>
      <c r="G28616" s="147"/>
      <c r="H28616" s="146"/>
      <c r="J28616" s="146"/>
      <c r="L28616" s="150"/>
      <c r="N28616" s="163"/>
      <c r="O28616" s="146"/>
      <c r="P28616" s="146"/>
      <c r="Q28616" s="146"/>
      <c r="R28616" s="34"/>
      <c r="S28616" s="35"/>
      <c r="T28616" s="147"/>
    </row>
    <row r="28617">
      <c r="A28617" s="147"/>
      <c r="B28617" s="64"/>
      <c r="C28617" s="147" t="s">
        <v>217</v>
      </c>
      <c r="E28617" s="161"/>
      <c r="F28617" s="162"/>
      <c r="G28617" s="147"/>
      <c r="H28617" s="146"/>
      <c r="J28617" s="146"/>
      <c r="L28617" s="150"/>
      <c r="N28617" s="163"/>
      <c r="O28617" s="146"/>
      <c r="P28617" s="146"/>
      <c r="Q28617" s="146"/>
      <c r="R28617" s="34"/>
      <c r="S28617" s="35"/>
      <c r="T28617" s="147"/>
    </row>
    <row r="28618">
      <c r="A28618" s="147"/>
      <c r="B28618" s="64"/>
      <c r="C28618" s="147" t="s">
        <v>217</v>
      </c>
      <c r="E28618" s="161"/>
      <c r="F28618" s="162"/>
      <c r="G28618" s="147"/>
      <c r="H28618" s="146"/>
      <c r="J28618" s="146"/>
      <c r="L28618" s="150"/>
      <c r="N28618" s="163"/>
      <c r="O28618" s="146"/>
      <c r="P28618" s="146"/>
      <c r="Q28618" s="146"/>
      <c r="R28618" s="34"/>
      <c r="S28618" s="35"/>
      <c r="T28618" s="147"/>
    </row>
    <row r="28619">
      <c r="A28619" s="147"/>
      <c r="B28619" s="64"/>
      <c r="C28619" s="147" t="s">
        <v>217</v>
      </c>
      <c r="E28619" s="161"/>
      <c r="F28619" s="162"/>
      <c r="G28619" s="147"/>
      <c r="H28619" s="146"/>
      <c r="J28619" s="146"/>
      <c r="L28619" s="150"/>
      <c r="N28619" s="163"/>
      <c r="O28619" s="146"/>
      <c r="P28619" s="146"/>
      <c r="Q28619" s="146"/>
      <c r="R28619" s="34"/>
      <c r="S28619" s="35"/>
      <c r="T28619" s="147"/>
    </row>
    <row r="28620">
      <c r="A28620" s="147"/>
      <c r="B28620" s="64"/>
      <c r="C28620" s="147" t="s">
        <v>217</v>
      </c>
      <c r="E28620" s="161"/>
      <c r="F28620" s="162"/>
      <c r="G28620" s="147"/>
      <c r="H28620" s="146"/>
      <c r="J28620" s="146"/>
      <c r="L28620" s="150"/>
      <c r="N28620" s="163"/>
      <c r="O28620" s="146"/>
      <c r="P28620" s="146"/>
      <c r="Q28620" s="146"/>
      <c r="R28620" s="34"/>
      <c r="S28620" s="35"/>
      <c r="T28620" s="147"/>
    </row>
    <row r="28621">
      <c r="A28621" s="147"/>
      <c r="B28621" s="64"/>
      <c r="C28621" s="147" t="s">
        <v>217</v>
      </c>
      <c r="E28621" s="161"/>
      <c r="F28621" s="162"/>
      <c r="G28621" s="147"/>
      <c r="H28621" s="146"/>
      <c r="J28621" s="146"/>
      <c r="L28621" s="150"/>
      <c r="N28621" s="163"/>
      <c r="O28621" s="146"/>
      <c r="P28621" s="146"/>
      <c r="Q28621" s="146"/>
      <c r="R28621" s="34"/>
      <c r="S28621" s="35"/>
      <c r="T28621" s="147"/>
    </row>
    <row r="28622">
      <c r="A28622" s="147"/>
      <c r="B28622" s="64"/>
      <c r="C28622" s="147" t="s">
        <v>217</v>
      </c>
      <c r="E28622" s="161"/>
      <c r="F28622" s="162"/>
      <c r="G28622" s="147"/>
      <c r="H28622" s="146"/>
      <c r="J28622" s="146"/>
      <c r="L28622" s="150"/>
      <c r="N28622" s="163"/>
      <c r="O28622" s="146"/>
      <c r="P28622" s="146"/>
      <c r="Q28622" s="146"/>
      <c r="R28622" s="34"/>
      <c r="S28622" s="35"/>
      <c r="T28622" s="147"/>
    </row>
    <row r="28623">
      <c r="A28623" s="147"/>
      <c r="B28623" s="64"/>
      <c r="C28623" s="147" t="s">
        <v>217</v>
      </c>
      <c r="E28623" s="161"/>
      <c r="F28623" s="162"/>
      <c r="G28623" s="147"/>
      <c r="H28623" s="146"/>
      <c r="J28623" s="146"/>
      <c r="L28623" s="150"/>
      <c r="N28623" s="163"/>
      <c r="O28623" s="146"/>
      <c r="P28623" s="146"/>
      <c r="Q28623" s="146"/>
      <c r="R28623" s="34"/>
      <c r="S28623" s="35"/>
      <c r="T28623" s="147"/>
    </row>
    <row r="28624">
      <c r="A28624" s="147"/>
      <c r="B28624" s="64"/>
      <c r="C28624" s="147" t="s">
        <v>217</v>
      </c>
      <c r="E28624" s="161"/>
      <c r="F28624" s="162"/>
      <c r="G28624" s="147"/>
      <c r="H28624" s="146"/>
      <c r="J28624" s="146"/>
      <c r="L28624" s="150"/>
      <c r="N28624" s="163"/>
      <c r="O28624" s="146"/>
      <c r="P28624" s="146"/>
      <c r="Q28624" s="146"/>
      <c r="R28624" s="34"/>
      <c r="S28624" s="35"/>
      <c r="T28624" s="147"/>
    </row>
    <row r="28625">
      <c r="A28625" s="147"/>
      <c r="B28625" s="64"/>
      <c r="C28625" s="147" t="s">
        <v>217</v>
      </c>
      <c r="E28625" s="161"/>
      <c r="F28625" s="162"/>
      <c r="G28625" s="147"/>
      <c r="H28625" s="146"/>
      <c r="J28625" s="146"/>
      <c r="L28625" s="150"/>
      <c r="N28625" s="163"/>
      <c r="O28625" s="146"/>
      <c r="P28625" s="146"/>
      <c r="Q28625" s="146"/>
      <c r="R28625" s="34"/>
      <c r="S28625" s="35"/>
      <c r="T28625" s="147"/>
    </row>
    <row r="28626">
      <c r="A28626" s="147"/>
      <c r="B28626" s="64"/>
      <c r="C28626" s="147" t="s">
        <v>217</v>
      </c>
      <c r="E28626" s="161"/>
      <c r="F28626" s="162"/>
      <c r="G28626" s="147"/>
      <c r="H28626" s="146"/>
      <c r="J28626" s="146"/>
      <c r="L28626" s="150"/>
      <c r="N28626" s="163"/>
      <c r="O28626" s="146"/>
      <c r="P28626" s="146"/>
      <c r="Q28626" s="146"/>
      <c r="R28626" s="34"/>
      <c r="S28626" s="35"/>
      <c r="T28626" s="147"/>
    </row>
    <row r="28627">
      <c r="A28627" s="147"/>
      <c r="B28627" s="64"/>
      <c r="C28627" s="147" t="s">
        <v>217</v>
      </c>
      <c r="E28627" s="161"/>
      <c r="F28627" s="162"/>
      <c r="G28627" s="147"/>
      <c r="H28627" s="146"/>
      <c r="J28627" s="146"/>
      <c r="L28627" s="150"/>
      <c r="N28627" s="163"/>
      <c r="O28627" s="146"/>
      <c r="P28627" s="146"/>
      <c r="Q28627" s="146"/>
      <c r="R28627" s="34"/>
      <c r="S28627" s="35"/>
      <c r="T28627" s="147"/>
    </row>
    <row r="28628">
      <c r="A28628" s="147"/>
      <c r="B28628" s="64"/>
      <c r="C28628" s="147" t="s">
        <v>217</v>
      </c>
      <c r="E28628" s="161"/>
      <c r="F28628" s="162"/>
      <c r="G28628" s="147"/>
      <c r="H28628" s="146"/>
      <c r="J28628" s="146"/>
      <c r="L28628" s="150"/>
      <c r="N28628" s="163"/>
      <c r="O28628" s="146"/>
      <c r="P28628" s="146"/>
      <c r="Q28628" s="146"/>
      <c r="R28628" s="34"/>
      <c r="S28628" s="35"/>
      <c r="T28628" s="147"/>
    </row>
    <row r="28629">
      <c r="A28629" s="147"/>
      <c r="B28629" s="64"/>
      <c r="C28629" s="147" t="s">
        <v>217</v>
      </c>
      <c r="E28629" s="161"/>
      <c r="F28629" s="162"/>
      <c r="G28629" s="147"/>
      <c r="H28629" s="146"/>
      <c r="J28629" s="146"/>
      <c r="L28629" s="150"/>
      <c r="N28629" s="163"/>
      <c r="O28629" s="146"/>
      <c r="P28629" s="146"/>
      <c r="Q28629" s="146"/>
      <c r="R28629" s="34"/>
      <c r="S28629" s="35"/>
      <c r="T28629" s="147"/>
    </row>
    <row r="28630">
      <c r="A28630" s="147"/>
      <c r="B28630" s="64"/>
      <c r="C28630" s="147" t="s">
        <v>217</v>
      </c>
      <c r="E28630" s="161"/>
      <c r="F28630" s="162"/>
      <c r="G28630" s="147"/>
      <c r="H28630" s="146"/>
      <c r="J28630" s="146"/>
      <c r="L28630" s="150"/>
      <c r="N28630" s="163"/>
      <c r="O28630" s="146"/>
      <c r="P28630" s="146"/>
      <c r="Q28630" s="146"/>
      <c r="R28630" s="34"/>
      <c r="S28630" s="35"/>
      <c r="T28630" s="147"/>
    </row>
    <row r="28631">
      <c r="A28631" s="147"/>
      <c r="B28631" s="64"/>
      <c r="C28631" s="147" t="s">
        <v>217</v>
      </c>
      <c r="E28631" s="161"/>
      <c r="F28631" s="162"/>
      <c r="G28631" s="147"/>
      <c r="H28631" s="146"/>
      <c r="J28631" s="146"/>
      <c r="L28631" s="150"/>
      <c r="N28631" s="163"/>
      <c r="O28631" s="146"/>
      <c r="P28631" s="146"/>
      <c r="Q28631" s="146"/>
      <c r="R28631" s="34"/>
      <c r="S28631" s="35"/>
      <c r="T28631" s="147"/>
    </row>
    <row r="28632">
      <c r="A28632" s="147"/>
      <c r="B28632" s="64"/>
      <c r="C28632" s="147" t="s">
        <v>217</v>
      </c>
      <c r="E28632" s="161"/>
      <c r="F28632" s="162"/>
      <c r="G28632" s="147"/>
      <c r="H28632" s="146"/>
      <c r="J28632" s="146"/>
      <c r="L28632" s="150"/>
      <c r="N28632" s="163"/>
      <c r="O28632" s="146"/>
      <c r="P28632" s="146"/>
      <c r="Q28632" s="146"/>
      <c r="R28632" s="34"/>
      <c r="S28632" s="35"/>
      <c r="T28632" s="147"/>
    </row>
    <row r="28633">
      <c r="A28633" s="147"/>
      <c r="B28633" s="64"/>
      <c r="C28633" s="147" t="s">
        <v>217</v>
      </c>
      <c r="E28633" s="161"/>
      <c r="F28633" s="162"/>
      <c r="G28633" s="147"/>
      <c r="H28633" s="146"/>
      <c r="J28633" s="146"/>
      <c r="L28633" s="150"/>
      <c r="N28633" s="163"/>
      <c r="O28633" s="146"/>
      <c r="P28633" s="146"/>
      <c r="Q28633" s="146"/>
      <c r="R28633" s="34"/>
      <c r="S28633" s="35"/>
      <c r="T28633" s="147"/>
    </row>
    <row r="28634">
      <c r="A28634" s="147"/>
      <c r="B28634" s="64"/>
      <c r="C28634" s="147" t="s">
        <v>217</v>
      </c>
      <c r="E28634" s="161"/>
      <c r="F28634" s="162"/>
      <c r="G28634" s="147"/>
      <c r="H28634" s="146"/>
      <c r="J28634" s="146"/>
      <c r="L28634" s="150"/>
      <c r="N28634" s="163"/>
      <c r="O28634" s="146"/>
      <c r="P28634" s="146"/>
      <c r="Q28634" s="146"/>
      <c r="R28634" s="34"/>
      <c r="S28634" s="35"/>
      <c r="T28634" s="147"/>
    </row>
    <row r="28635">
      <c r="A28635" s="147"/>
      <c r="B28635" s="64"/>
      <c r="C28635" s="147" t="s">
        <v>217</v>
      </c>
      <c r="E28635" s="161"/>
      <c r="F28635" s="162"/>
      <c r="G28635" s="147"/>
      <c r="H28635" s="146"/>
      <c r="J28635" s="146"/>
      <c r="L28635" s="150"/>
      <c r="N28635" s="163"/>
      <c r="O28635" s="146"/>
      <c r="P28635" s="146"/>
      <c r="Q28635" s="146"/>
      <c r="R28635" s="34"/>
      <c r="S28635" s="35"/>
      <c r="T28635" s="147"/>
    </row>
    <row r="28636">
      <c r="A28636" s="147"/>
      <c r="B28636" s="64"/>
      <c r="C28636" s="147" t="s">
        <v>217</v>
      </c>
      <c r="E28636" s="161"/>
      <c r="F28636" s="162"/>
      <c r="G28636" s="147"/>
      <c r="H28636" s="146"/>
      <c r="J28636" s="146"/>
      <c r="L28636" s="150"/>
      <c r="N28636" s="163"/>
      <c r="O28636" s="146"/>
      <c r="P28636" s="146"/>
      <c r="Q28636" s="146"/>
      <c r="R28636" s="34"/>
      <c r="S28636" s="35"/>
      <c r="T28636" s="147"/>
    </row>
    <row r="28637">
      <c r="A28637" s="147"/>
      <c r="B28637" s="64"/>
      <c r="C28637" s="147" t="s">
        <v>217</v>
      </c>
      <c r="E28637" s="161"/>
      <c r="F28637" s="162"/>
      <c r="G28637" s="147"/>
      <c r="H28637" s="146"/>
      <c r="J28637" s="146"/>
      <c r="L28637" s="150"/>
      <c r="N28637" s="163"/>
      <c r="O28637" s="146"/>
      <c r="P28637" s="146"/>
      <c r="Q28637" s="146"/>
      <c r="R28637" s="34"/>
      <c r="S28637" s="35"/>
      <c r="T28637" s="147"/>
    </row>
    <row r="28638">
      <c r="A28638" s="147"/>
      <c r="B28638" s="64"/>
      <c r="C28638" s="147" t="s">
        <v>217</v>
      </c>
      <c r="E28638" s="161"/>
      <c r="F28638" s="162"/>
      <c r="G28638" s="147"/>
      <c r="H28638" s="146"/>
      <c r="J28638" s="146"/>
      <c r="L28638" s="150"/>
      <c r="N28638" s="163"/>
      <c r="O28638" s="146"/>
      <c r="P28638" s="146"/>
      <c r="Q28638" s="146"/>
      <c r="R28638" s="34"/>
      <c r="S28638" s="35"/>
      <c r="T28638" s="147"/>
    </row>
    <row r="28639">
      <c r="A28639" s="147"/>
      <c r="B28639" s="64"/>
      <c r="C28639" s="147" t="s">
        <v>217</v>
      </c>
      <c r="E28639" s="161"/>
      <c r="F28639" s="162"/>
      <c r="G28639" s="147"/>
      <c r="H28639" s="146"/>
      <c r="J28639" s="146"/>
      <c r="L28639" s="150"/>
      <c r="N28639" s="163"/>
      <c r="O28639" s="146"/>
      <c r="P28639" s="146"/>
      <c r="Q28639" s="146"/>
      <c r="R28639" s="34"/>
      <c r="S28639" s="35"/>
      <c r="T28639" s="147"/>
    </row>
    <row r="28640">
      <c r="A28640" s="147"/>
      <c r="B28640" s="64"/>
      <c r="C28640" s="147" t="s">
        <v>217</v>
      </c>
      <c r="E28640" s="161"/>
      <c r="F28640" s="162"/>
      <c r="G28640" s="147"/>
      <c r="H28640" s="146"/>
      <c r="J28640" s="146"/>
      <c r="L28640" s="150"/>
      <c r="N28640" s="163"/>
      <c r="O28640" s="146"/>
      <c r="P28640" s="146"/>
      <c r="Q28640" s="146"/>
      <c r="R28640" s="34"/>
      <c r="S28640" s="35"/>
      <c r="T28640" s="147"/>
    </row>
    <row r="28641">
      <c r="A28641" s="147"/>
      <c r="B28641" s="64"/>
      <c r="C28641" s="147" t="s">
        <v>217</v>
      </c>
      <c r="E28641" s="161"/>
      <c r="F28641" s="162"/>
      <c r="G28641" s="147"/>
      <c r="H28641" s="146"/>
      <c r="J28641" s="146"/>
      <c r="L28641" s="150"/>
      <c r="N28641" s="163"/>
      <c r="O28641" s="146"/>
      <c r="P28641" s="146"/>
      <c r="Q28641" s="146"/>
      <c r="R28641" s="34"/>
      <c r="S28641" s="35"/>
      <c r="T28641" s="147"/>
    </row>
    <row r="28642">
      <c r="A28642" s="147"/>
      <c r="B28642" s="64"/>
      <c r="C28642" s="147" t="s">
        <v>217</v>
      </c>
      <c r="E28642" s="161"/>
      <c r="F28642" s="162"/>
      <c r="G28642" s="147"/>
      <c r="H28642" s="146"/>
      <c r="J28642" s="146"/>
      <c r="L28642" s="150"/>
      <c r="N28642" s="163"/>
      <c r="O28642" s="146"/>
      <c r="P28642" s="146"/>
      <c r="Q28642" s="146"/>
      <c r="R28642" s="34"/>
      <c r="S28642" s="35"/>
      <c r="T28642" s="147"/>
    </row>
    <row r="28643">
      <c r="A28643" s="147"/>
      <c r="B28643" s="64"/>
      <c r="C28643" s="147" t="s">
        <v>217</v>
      </c>
      <c r="E28643" s="161"/>
      <c r="F28643" s="162"/>
      <c r="G28643" s="147"/>
      <c r="H28643" s="146"/>
      <c r="J28643" s="146"/>
      <c r="L28643" s="150"/>
      <c r="N28643" s="163"/>
      <c r="O28643" s="146"/>
      <c r="P28643" s="146"/>
      <c r="Q28643" s="146"/>
      <c r="R28643" s="34"/>
      <c r="S28643" s="35"/>
      <c r="T28643" s="147"/>
    </row>
    <row r="28644">
      <c r="A28644" s="147"/>
      <c r="B28644" s="64"/>
      <c r="C28644" s="147" t="s">
        <v>217</v>
      </c>
      <c r="E28644" s="161"/>
      <c r="F28644" s="162"/>
      <c r="G28644" s="147"/>
      <c r="H28644" s="146"/>
      <c r="J28644" s="146"/>
      <c r="L28644" s="150"/>
      <c r="N28644" s="163"/>
      <c r="O28644" s="146"/>
      <c r="P28644" s="146"/>
      <c r="Q28644" s="146"/>
      <c r="R28644" s="34"/>
      <c r="S28644" s="35"/>
      <c r="T28644" s="147"/>
    </row>
    <row r="28645">
      <c r="A28645" s="147"/>
      <c r="B28645" s="64"/>
      <c r="C28645" s="147" t="s">
        <v>217</v>
      </c>
      <c r="E28645" s="161"/>
      <c r="F28645" s="162"/>
      <c r="G28645" s="147"/>
      <c r="H28645" s="146"/>
      <c r="J28645" s="146"/>
      <c r="L28645" s="150"/>
      <c r="N28645" s="163"/>
      <c r="O28645" s="146"/>
      <c r="P28645" s="146"/>
      <c r="Q28645" s="146"/>
      <c r="R28645" s="34"/>
      <c r="S28645" s="35"/>
      <c r="T28645" s="147"/>
    </row>
    <row r="28646">
      <c r="A28646" s="147"/>
      <c r="B28646" s="64"/>
      <c r="C28646" s="147" t="s">
        <v>217</v>
      </c>
      <c r="E28646" s="161"/>
      <c r="F28646" s="162"/>
      <c r="G28646" s="147"/>
      <c r="H28646" s="146"/>
      <c r="J28646" s="146"/>
      <c r="L28646" s="150"/>
      <c r="N28646" s="163"/>
      <c r="O28646" s="146"/>
      <c r="P28646" s="146"/>
      <c r="Q28646" s="146"/>
      <c r="R28646" s="34"/>
      <c r="S28646" s="35"/>
      <c r="T28646" s="147"/>
    </row>
    <row r="28647">
      <c r="A28647" s="147"/>
      <c r="B28647" s="64"/>
      <c r="C28647" s="147" t="s">
        <v>217</v>
      </c>
      <c r="E28647" s="161"/>
      <c r="F28647" s="162"/>
      <c r="G28647" s="147"/>
      <c r="H28647" s="146"/>
      <c r="J28647" s="146"/>
      <c r="L28647" s="150"/>
      <c r="N28647" s="163"/>
      <c r="O28647" s="146"/>
      <c r="P28647" s="146"/>
      <c r="Q28647" s="146"/>
      <c r="R28647" s="34"/>
      <c r="S28647" s="35"/>
      <c r="T28647" s="147"/>
    </row>
    <row r="28648">
      <c r="A28648" s="147"/>
      <c r="B28648" s="64"/>
      <c r="C28648" s="147" t="s">
        <v>217</v>
      </c>
      <c r="E28648" s="161"/>
      <c r="F28648" s="162"/>
      <c r="G28648" s="147"/>
      <c r="H28648" s="146"/>
      <c r="J28648" s="146"/>
      <c r="L28648" s="150"/>
      <c r="N28648" s="163"/>
      <c r="O28648" s="146"/>
      <c r="P28648" s="146"/>
      <c r="Q28648" s="146"/>
      <c r="R28648" s="34"/>
      <c r="S28648" s="35"/>
      <c r="T28648" s="147"/>
    </row>
    <row r="28649">
      <c r="A28649" s="147"/>
      <c r="B28649" s="64"/>
      <c r="C28649" s="147" t="s">
        <v>217</v>
      </c>
      <c r="E28649" s="161"/>
      <c r="F28649" s="162"/>
      <c r="G28649" s="147"/>
      <c r="H28649" s="146"/>
      <c r="J28649" s="146"/>
      <c r="L28649" s="150"/>
      <c r="N28649" s="163"/>
      <c r="O28649" s="146"/>
      <c r="P28649" s="146"/>
      <c r="Q28649" s="146"/>
      <c r="R28649" s="34"/>
      <c r="S28649" s="35"/>
      <c r="T28649" s="147"/>
    </row>
    <row r="28650">
      <c r="A28650" s="147"/>
      <c r="B28650" s="64"/>
      <c r="C28650" s="147" t="s">
        <v>217</v>
      </c>
      <c r="E28650" s="161"/>
      <c r="F28650" s="162"/>
      <c r="G28650" s="147"/>
      <c r="H28650" s="146"/>
      <c r="J28650" s="146"/>
      <c r="L28650" s="150"/>
      <c r="N28650" s="163"/>
      <c r="O28650" s="146"/>
      <c r="P28650" s="146"/>
      <c r="Q28650" s="146"/>
      <c r="R28650" s="34"/>
      <c r="S28650" s="35"/>
      <c r="T28650" s="147"/>
    </row>
    <row r="28651">
      <c r="A28651" s="147"/>
      <c r="B28651" s="64"/>
      <c r="C28651" s="147" t="s">
        <v>217</v>
      </c>
      <c r="E28651" s="161"/>
      <c r="F28651" s="162"/>
      <c r="G28651" s="147"/>
      <c r="H28651" s="146"/>
      <c r="J28651" s="146"/>
      <c r="L28651" s="150"/>
      <c r="N28651" s="163"/>
      <c r="O28651" s="146"/>
      <c r="P28651" s="146"/>
      <c r="Q28651" s="146"/>
      <c r="R28651" s="34"/>
      <c r="S28651" s="35"/>
      <c r="T28651" s="147"/>
    </row>
    <row r="28652">
      <c r="A28652" s="147"/>
      <c r="B28652" s="64"/>
      <c r="C28652" s="147" t="s">
        <v>217</v>
      </c>
      <c r="E28652" s="161"/>
      <c r="F28652" s="162"/>
      <c r="G28652" s="147"/>
      <c r="H28652" s="146"/>
      <c r="J28652" s="146"/>
      <c r="L28652" s="150"/>
      <c r="N28652" s="163"/>
      <c r="O28652" s="146"/>
      <c r="P28652" s="146"/>
      <c r="Q28652" s="146"/>
      <c r="R28652" s="34"/>
      <c r="S28652" s="35"/>
      <c r="T28652" s="147"/>
    </row>
    <row r="28653">
      <c r="A28653" s="147"/>
      <c r="B28653" s="64"/>
      <c r="C28653" s="147" t="s">
        <v>217</v>
      </c>
      <c r="E28653" s="161"/>
      <c r="F28653" s="162"/>
      <c r="G28653" s="147"/>
      <c r="H28653" s="146"/>
      <c r="J28653" s="146"/>
      <c r="L28653" s="150"/>
      <c r="N28653" s="163"/>
      <c r="O28653" s="146"/>
      <c r="P28653" s="146"/>
      <c r="Q28653" s="146"/>
      <c r="R28653" s="34"/>
      <c r="S28653" s="35"/>
      <c r="T28653" s="147"/>
    </row>
    <row r="28654">
      <c r="A28654" s="147"/>
      <c r="B28654" s="64"/>
      <c r="C28654" s="147" t="s">
        <v>217</v>
      </c>
      <c r="E28654" s="161"/>
      <c r="F28654" s="162"/>
      <c r="G28654" s="147"/>
      <c r="H28654" s="146"/>
      <c r="J28654" s="146"/>
      <c r="L28654" s="150"/>
      <c r="N28654" s="163"/>
      <c r="O28654" s="146"/>
      <c r="P28654" s="146"/>
      <c r="Q28654" s="146"/>
      <c r="R28654" s="34"/>
      <c r="S28654" s="35"/>
      <c r="T28654" s="147"/>
    </row>
    <row r="28655">
      <c r="A28655" s="147"/>
      <c r="B28655" s="64"/>
      <c r="C28655" s="147" t="s">
        <v>217</v>
      </c>
      <c r="E28655" s="161"/>
      <c r="F28655" s="162"/>
      <c r="G28655" s="147"/>
      <c r="H28655" s="146"/>
      <c r="J28655" s="146"/>
      <c r="L28655" s="150"/>
      <c r="N28655" s="163"/>
      <c r="O28655" s="146"/>
      <c r="P28655" s="146"/>
      <c r="Q28655" s="146"/>
      <c r="R28655" s="34"/>
      <c r="S28655" s="35"/>
      <c r="T28655" s="147"/>
    </row>
    <row r="28656">
      <c r="A28656" s="147"/>
      <c r="B28656" s="64"/>
      <c r="C28656" s="147" t="s">
        <v>217</v>
      </c>
      <c r="E28656" s="161"/>
      <c r="F28656" s="162"/>
      <c r="G28656" s="147"/>
      <c r="H28656" s="146"/>
      <c r="J28656" s="146"/>
      <c r="L28656" s="150"/>
      <c r="N28656" s="163"/>
      <c r="O28656" s="146"/>
      <c r="P28656" s="146"/>
      <c r="Q28656" s="146"/>
      <c r="R28656" s="34"/>
      <c r="S28656" s="35"/>
      <c r="T28656" s="147"/>
    </row>
    <row r="28657">
      <c r="A28657" s="147"/>
      <c r="B28657" s="64"/>
      <c r="C28657" s="147" t="s">
        <v>217</v>
      </c>
      <c r="E28657" s="161"/>
      <c r="F28657" s="162"/>
      <c r="G28657" s="147"/>
      <c r="H28657" s="146"/>
      <c r="J28657" s="146"/>
      <c r="L28657" s="150"/>
      <c r="N28657" s="163"/>
      <c r="O28657" s="146"/>
      <c r="P28657" s="146"/>
      <c r="Q28657" s="146"/>
      <c r="R28657" s="34"/>
      <c r="S28657" s="35"/>
      <c r="T28657" s="147"/>
    </row>
    <row r="28658">
      <c r="A28658" s="147"/>
      <c r="B28658" s="64"/>
      <c r="C28658" s="147" t="s">
        <v>217</v>
      </c>
      <c r="E28658" s="161"/>
      <c r="F28658" s="162"/>
      <c r="G28658" s="147"/>
      <c r="H28658" s="146"/>
      <c r="J28658" s="146"/>
      <c r="L28658" s="150"/>
      <c r="N28658" s="163"/>
      <c r="O28658" s="146"/>
      <c r="P28658" s="146"/>
      <c r="Q28658" s="146"/>
      <c r="R28658" s="34"/>
      <c r="S28658" s="35"/>
      <c r="T28658" s="147"/>
    </row>
    <row r="28659">
      <c r="A28659" s="147"/>
      <c r="B28659" s="64"/>
      <c r="C28659" s="147" t="s">
        <v>217</v>
      </c>
      <c r="E28659" s="161"/>
      <c r="F28659" s="162"/>
      <c r="G28659" s="147"/>
      <c r="H28659" s="146"/>
      <c r="J28659" s="146"/>
      <c r="L28659" s="150"/>
      <c r="N28659" s="163"/>
      <c r="O28659" s="146"/>
      <c r="P28659" s="146"/>
      <c r="Q28659" s="146"/>
      <c r="R28659" s="34"/>
      <c r="S28659" s="35"/>
      <c r="T28659" s="147"/>
    </row>
    <row r="28660">
      <c r="A28660" s="147"/>
      <c r="B28660" s="64"/>
      <c r="C28660" s="147" t="s">
        <v>217</v>
      </c>
      <c r="E28660" s="161"/>
      <c r="F28660" s="162"/>
      <c r="G28660" s="147"/>
      <c r="H28660" s="146"/>
      <c r="J28660" s="146"/>
      <c r="L28660" s="150"/>
      <c r="N28660" s="163"/>
      <c r="O28660" s="146"/>
      <c r="P28660" s="146"/>
      <c r="Q28660" s="146"/>
      <c r="R28660" s="34"/>
      <c r="S28660" s="35"/>
      <c r="T28660" s="147"/>
    </row>
    <row r="28661">
      <c r="A28661" s="147"/>
      <c r="B28661" s="64"/>
      <c r="C28661" s="147" t="s">
        <v>217</v>
      </c>
      <c r="E28661" s="161"/>
      <c r="F28661" s="162"/>
      <c r="G28661" s="147"/>
      <c r="H28661" s="146"/>
      <c r="J28661" s="146"/>
      <c r="L28661" s="150"/>
      <c r="N28661" s="163"/>
      <c r="O28661" s="146"/>
      <c r="P28661" s="146"/>
      <c r="Q28661" s="146"/>
      <c r="R28661" s="34"/>
      <c r="S28661" s="35"/>
      <c r="T28661" s="147"/>
    </row>
    <row r="28662">
      <c r="A28662" s="147"/>
      <c r="B28662" s="64"/>
      <c r="C28662" s="147" t="s">
        <v>217</v>
      </c>
      <c r="E28662" s="161"/>
      <c r="F28662" s="162"/>
      <c r="G28662" s="147"/>
      <c r="H28662" s="146"/>
      <c r="J28662" s="146"/>
      <c r="L28662" s="150"/>
      <c r="N28662" s="163"/>
      <c r="O28662" s="146"/>
      <c r="P28662" s="146"/>
      <c r="Q28662" s="146"/>
      <c r="R28662" s="34"/>
      <c r="S28662" s="35"/>
      <c r="T28662" s="147"/>
    </row>
    <row r="28663">
      <c r="A28663" s="147"/>
      <c r="B28663" s="64"/>
      <c r="C28663" s="147" t="s">
        <v>217</v>
      </c>
      <c r="E28663" s="161"/>
      <c r="F28663" s="162"/>
      <c r="G28663" s="147"/>
      <c r="H28663" s="146"/>
      <c r="J28663" s="146"/>
      <c r="L28663" s="150"/>
      <c r="N28663" s="163"/>
      <c r="O28663" s="146"/>
      <c r="P28663" s="146"/>
      <c r="Q28663" s="146"/>
      <c r="R28663" s="34"/>
      <c r="S28663" s="35"/>
      <c r="T28663" s="147"/>
    </row>
    <row r="28664">
      <c r="A28664" s="147"/>
      <c r="B28664" s="64"/>
      <c r="C28664" s="147" t="s">
        <v>217</v>
      </c>
      <c r="E28664" s="161"/>
      <c r="F28664" s="162"/>
      <c r="G28664" s="147"/>
      <c r="H28664" s="146"/>
      <c r="J28664" s="146"/>
      <c r="L28664" s="150"/>
      <c r="N28664" s="163"/>
      <c r="O28664" s="146"/>
      <c r="P28664" s="146"/>
      <c r="Q28664" s="146"/>
      <c r="R28664" s="34"/>
      <c r="S28664" s="35"/>
      <c r="T28664" s="147"/>
    </row>
    <row r="28665">
      <c r="A28665" s="147"/>
      <c r="B28665" s="64"/>
      <c r="C28665" s="147" t="s">
        <v>217</v>
      </c>
      <c r="E28665" s="161"/>
      <c r="F28665" s="162"/>
      <c r="G28665" s="147"/>
      <c r="H28665" s="146"/>
      <c r="J28665" s="146"/>
      <c r="L28665" s="150"/>
      <c r="N28665" s="163"/>
      <c r="O28665" s="146"/>
      <c r="P28665" s="146"/>
      <c r="Q28665" s="146"/>
      <c r="R28665" s="34"/>
      <c r="S28665" s="35"/>
      <c r="T28665" s="147"/>
    </row>
    <row r="28666">
      <c r="A28666" s="147"/>
      <c r="B28666" s="64"/>
      <c r="C28666" s="147" t="s">
        <v>217</v>
      </c>
      <c r="E28666" s="161"/>
      <c r="F28666" s="162"/>
      <c r="G28666" s="147"/>
      <c r="H28666" s="146"/>
      <c r="J28666" s="146"/>
      <c r="L28666" s="150"/>
      <c r="N28666" s="163"/>
      <c r="O28666" s="146"/>
      <c r="P28666" s="146"/>
      <c r="Q28666" s="146"/>
      <c r="R28666" s="34"/>
      <c r="S28666" s="35"/>
      <c r="T28666" s="147"/>
    </row>
    <row r="28667">
      <c r="A28667" s="147"/>
      <c r="B28667" s="64"/>
      <c r="C28667" s="147" t="s">
        <v>217</v>
      </c>
      <c r="E28667" s="161"/>
      <c r="F28667" s="162"/>
      <c r="G28667" s="147"/>
      <c r="H28667" s="146"/>
      <c r="J28667" s="146"/>
      <c r="L28667" s="150"/>
      <c r="N28667" s="163"/>
      <c r="O28667" s="146"/>
      <c r="P28667" s="146"/>
      <c r="Q28667" s="146"/>
      <c r="R28667" s="34"/>
      <c r="S28667" s="35"/>
      <c r="T28667" s="147"/>
    </row>
    <row r="28668">
      <c r="A28668" s="147"/>
      <c r="B28668" s="64"/>
      <c r="C28668" s="147" t="s">
        <v>217</v>
      </c>
      <c r="E28668" s="161"/>
      <c r="F28668" s="162"/>
      <c r="G28668" s="147"/>
      <c r="H28668" s="146"/>
      <c r="J28668" s="146"/>
      <c r="L28668" s="150"/>
      <c r="N28668" s="163"/>
      <c r="O28668" s="146"/>
      <c r="P28668" s="146"/>
      <c r="Q28668" s="146"/>
      <c r="R28668" s="34"/>
      <c r="S28668" s="35"/>
      <c r="T28668" s="147"/>
    </row>
    <row r="28669">
      <c r="A28669" s="147"/>
      <c r="B28669" s="64"/>
      <c r="C28669" s="147" t="s">
        <v>217</v>
      </c>
      <c r="E28669" s="161"/>
      <c r="F28669" s="162"/>
      <c r="G28669" s="147"/>
      <c r="H28669" s="146"/>
      <c r="J28669" s="146"/>
      <c r="L28669" s="150"/>
      <c r="N28669" s="163"/>
      <c r="O28669" s="146"/>
      <c r="P28669" s="146"/>
      <c r="Q28669" s="146"/>
      <c r="R28669" s="34"/>
      <c r="S28669" s="35"/>
      <c r="T28669" s="147"/>
    </row>
    <row r="28670">
      <c r="A28670" s="147"/>
      <c r="B28670" s="64"/>
      <c r="C28670" s="147" t="s">
        <v>217</v>
      </c>
      <c r="E28670" s="161"/>
      <c r="F28670" s="162"/>
      <c r="G28670" s="147"/>
      <c r="H28670" s="146"/>
      <c r="J28670" s="146"/>
      <c r="L28670" s="150"/>
      <c r="N28670" s="163"/>
      <c r="O28670" s="146"/>
      <c r="P28670" s="146"/>
      <c r="Q28670" s="146"/>
      <c r="R28670" s="34"/>
      <c r="S28670" s="35"/>
      <c r="T28670" s="147"/>
    </row>
    <row r="28671">
      <c r="A28671" s="147"/>
      <c r="B28671" s="64"/>
      <c r="C28671" s="147" t="s">
        <v>217</v>
      </c>
      <c r="E28671" s="161"/>
      <c r="F28671" s="162"/>
      <c r="G28671" s="147"/>
      <c r="H28671" s="146"/>
      <c r="J28671" s="146"/>
      <c r="L28671" s="150"/>
      <c r="N28671" s="163"/>
      <c r="O28671" s="146"/>
      <c r="P28671" s="146"/>
      <c r="Q28671" s="146"/>
      <c r="R28671" s="34"/>
      <c r="S28671" s="35"/>
      <c r="T28671" s="147"/>
    </row>
    <row r="28672">
      <c r="A28672" s="147"/>
      <c r="B28672" s="64"/>
      <c r="C28672" s="147" t="s">
        <v>217</v>
      </c>
      <c r="E28672" s="161"/>
      <c r="F28672" s="162"/>
      <c r="G28672" s="147"/>
      <c r="H28672" s="146"/>
      <c r="J28672" s="146"/>
      <c r="L28672" s="150"/>
      <c r="N28672" s="163"/>
      <c r="O28672" s="146"/>
      <c r="P28672" s="146"/>
      <c r="Q28672" s="146"/>
      <c r="R28672" s="34"/>
      <c r="S28672" s="35"/>
      <c r="T28672" s="147"/>
    </row>
    <row r="28673">
      <c r="A28673" s="147"/>
      <c r="B28673" s="64"/>
      <c r="C28673" s="147" t="s">
        <v>217</v>
      </c>
      <c r="E28673" s="161"/>
      <c r="F28673" s="162"/>
      <c r="G28673" s="147"/>
      <c r="H28673" s="146"/>
      <c r="J28673" s="146"/>
      <c r="L28673" s="150"/>
      <c r="N28673" s="163"/>
      <c r="O28673" s="146"/>
      <c r="P28673" s="146"/>
      <c r="Q28673" s="146"/>
      <c r="R28673" s="34"/>
      <c r="S28673" s="35"/>
      <c r="T28673" s="147"/>
    </row>
    <row r="28674">
      <c r="A28674" s="147"/>
      <c r="B28674" s="64"/>
      <c r="C28674" s="147" t="s">
        <v>217</v>
      </c>
      <c r="E28674" s="161"/>
      <c r="F28674" s="162"/>
      <c r="G28674" s="147"/>
      <c r="H28674" s="146"/>
      <c r="J28674" s="146"/>
      <c r="L28674" s="150"/>
      <c r="N28674" s="163"/>
      <c r="O28674" s="146"/>
      <c r="P28674" s="146"/>
      <c r="Q28674" s="146"/>
      <c r="R28674" s="34"/>
      <c r="S28674" s="35"/>
      <c r="T28674" s="147"/>
    </row>
    <row r="28675">
      <c r="A28675" s="147"/>
      <c r="B28675" s="64"/>
      <c r="C28675" s="147" t="s">
        <v>217</v>
      </c>
      <c r="E28675" s="161"/>
      <c r="F28675" s="162"/>
      <c r="G28675" s="147"/>
      <c r="H28675" s="146"/>
      <c r="J28675" s="146"/>
      <c r="L28675" s="150"/>
      <c r="N28675" s="163"/>
      <c r="O28675" s="146"/>
      <c r="P28675" s="146"/>
      <c r="Q28675" s="146"/>
      <c r="R28675" s="34"/>
      <c r="S28675" s="35"/>
      <c r="T28675" s="147"/>
    </row>
    <row r="28676">
      <c r="A28676" s="147"/>
      <c r="B28676" s="64"/>
      <c r="C28676" s="147" t="s">
        <v>217</v>
      </c>
      <c r="E28676" s="161"/>
      <c r="F28676" s="162"/>
      <c r="G28676" s="147"/>
      <c r="H28676" s="146"/>
      <c r="J28676" s="146"/>
      <c r="L28676" s="150"/>
      <c r="N28676" s="163"/>
      <c r="O28676" s="146"/>
      <c r="P28676" s="146"/>
      <c r="Q28676" s="146"/>
      <c r="R28676" s="34"/>
      <c r="S28676" s="35"/>
      <c r="T28676" s="147"/>
    </row>
    <row r="28677">
      <c r="A28677" s="147"/>
      <c r="B28677" s="64"/>
      <c r="C28677" s="147" t="s">
        <v>217</v>
      </c>
      <c r="E28677" s="161"/>
      <c r="F28677" s="162"/>
      <c r="G28677" s="147"/>
      <c r="H28677" s="146"/>
      <c r="J28677" s="146"/>
      <c r="L28677" s="150"/>
      <c r="N28677" s="163"/>
      <c r="O28677" s="146"/>
      <c r="P28677" s="146"/>
      <c r="Q28677" s="146"/>
      <c r="R28677" s="34"/>
      <c r="S28677" s="35"/>
      <c r="T28677" s="147"/>
    </row>
    <row r="28678">
      <c r="A28678" s="147"/>
      <c r="B28678" s="64"/>
      <c r="C28678" s="147" t="s">
        <v>217</v>
      </c>
      <c r="E28678" s="161"/>
      <c r="F28678" s="162"/>
      <c r="G28678" s="147"/>
      <c r="H28678" s="146"/>
      <c r="J28678" s="146"/>
      <c r="L28678" s="150"/>
      <c r="N28678" s="163"/>
      <c r="O28678" s="146"/>
      <c r="P28678" s="146"/>
      <c r="Q28678" s="146"/>
      <c r="R28678" s="34"/>
      <c r="S28678" s="35"/>
      <c r="T28678" s="147"/>
    </row>
    <row r="28679">
      <c r="A28679" s="147"/>
      <c r="B28679" s="64"/>
      <c r="C28679" s="147" t="s">
        <v>217</v>
      </c>
      <c r="E28679" s="161"/>
      <c r="F28679" s="162"/>
      <c r="G28679" s="147"/>
      <c r="H28679" s="146"/>
      <c r="J28679" s="146"/>
      <c r="L28679" s="150"/>
      <c r="N28679" s="163"/>
      <c r="O28679" s="146"/>
      <c r="P28679" s="146"/>
      <c r="Q28679" s="146"/>
      <c r="R28679" s="34"/>
      <c r="S28679" s="35"/>
      <c r="T28679" s="147"/>
    </row>
    <row r="28680">
      <c r="A28680" s="147"/>
      <c r="B28680" s="64"/>
      <c r="C28680" s="147" t="s">
        <v>217</v>
      </c>
      <c r="E28680" s="161"/>
      <c r="F28680" s="162"/>
      <c r="G28680" s="147"/>
      <c r="H28680" s="146"/>
      <c r="J28680" s="146"/>
      <c r="L28680" s="150"/>
      <c r="N28680" s="163"/>
      <c r="O28680" s="146"/>
      <c r="P28680" s="146"/>
      <c r="Q28680" s="146"/>
      <c r="R28680" s="34"/>
      <c r="S28680" s="35"/>
      <c r="T28680" s="147"/>
    </row>
    <row r="28681">
      <c r="A28681" s="147"/>
      <c r="B28681" s="64"/>
      <c r="C28681" s="147" t="s">
        <v>217</v>
      </c>
      <c r="E28681" s="161"/>
      <c r="F28681" s="162"/>
      <c r="G28681" s="147"/>
      <c r="H28681" s="146"/>
      <c r="J28681" s="146"/>
      <c r="L28681" s="150"/>
      <c r="N28681" s="163"/>
      <c r="O28681" s="146"/>
      <c r="P28681" s="146"/>
      <c r="Q28681" s="146"/>
      <c r="R28681" s="34"/>
      <c r="S28681" s="35"/>
      <c r="T28681" s="147"/>
    </row>
    <row r="28682">
      <c r="A28682" s="147"/>
      <c r="B28682" s="64"/>
      <c r="C28682" s="147" t="s">
        <v>217</v>
      </c>
      <c r="E28682" s="161"/>
      <c r="F28682" s="162"/>
      <c r="G28682" s="147"/>
      <c r="H28682" s="146"/>
      <c r="J28682" s="146"/>
      <c r="L28682" s="150"/>
      <c r="N28682" s="163"/>
      <c r="O28682" s="146"/>
      <c r="P28682" s="146"/>
      <c r="Q28682" s="146"/>
      <c r="R28682" s="34"/>
      <c r="S28682" s="35"/>
      <c r="T28682" s="147"/>
    </row>
    <row r="28683">
      <c r="A28683" s="147"/>
      <c r="B28683" s="64"/>
      <c r="C28683" s="147" t="s">
        <v>217</v>
      </c>
      <c r="E28683" s="161"/>
      <c r="F28683" s="162"/>
      <c r="G28683" s="147"/>
      <c r="H28683" s="146"/>
      <c r="J28683" s="146"/>
      <c r="L28683" s="150"/>
      <c r="N28683" s="163"/>
      <c r="O28683" s="146"/>
      <c r="P28683" s="146"/>
      <c r="Q28683" s="146"/>
      <c r="R28683" s="34"/>
      <c r="S28683" s="35"/>
      <c r="T28683" s="147"/>
    </row>
    <row r="28684">
      <c r="A28684" s="147"/>
      <c r="B28684" s="64"/>
      <c r="C28684" s="147" t="s">
        <v>217</v>
      </c>
      <c r="E28684" s="161"/>
      <c r="F28684" s="162"/>
      <c r="G28684" s="147"/>
      <c r="H28684" s="146"/>
      <c r="J28684" s="146"/>
      <c r="L28684" s="150"/>
      <c r="N28684" s="163"/>
      <c r="O28684" s="146"/>
      <c r="P28684" s="146"/>
      <c r="Q28684" s="146"/>
      <c r="R28684" s="34"/>
      <c r="S28684" s="35"/>
      <c r="T28684" s="147"/>
    </row>
    <row r="28685">
      <c r="A28685" s="147"/>
      <c r="B28685" s="64"/>
      <c r="C28685" s="147" t="s">
        <v>217</v>
      </c>
      <c r="E28685" s="161"/>
      <c r="F28685" s="162"/>
      <c r="G28685" s="147"/>
      <c r="H28685" s="146"/>
      <c r="J28685" s="146"/>
      <c r="L28685" s="150"/>
      <c r="N28685" s="163"/>
      <c r="O28685" s="146"/>
      <c r="P28685" s="146"/>
      <c r="Q28685" s="146"/>
      <c r="R28685" s="34"/>
      <c r="S28685" s="35"/>
      <c r="T28685" s="147"/>
    </row>
    <row r="28686">
      <c r="A28686" s="147"/>
      <c r="B28686" s="64"/>
      <c r="C28686" s="147" t="s">
        <v>217</v>
      </c>
      <c r="E28686" s="161"/>
      <c r="F28686" s="162"/>
      <c r="G28686" s="147"/>
      <c r="H28686" s="146"/>
      <c r="J28686" s="146"/>
      <c r="L28686" s="150"/>
      <c r="N28686" s="163"/>
      <c r="O28686" s="146"/>
      <c r="P28686" s="146"/>
      <c r="Q28686" s="146"/>
      <c r="R28686" s="34"/>
      <c r="S28686" s="35"/>
      <c r="T28686" s="147"/>
    </row>
    <row r="28687">
      <c r="A28687" s="147"/>
      <c r="B28687" s="64"/>
      <c r="C28687" s="147" t="s">
        <v>217</v>
      </c>
      <c r="E28687" s="161"/>
      <c r="F28687" s="162"/>
      <c r="G28687" s="147"/>
      <c r="H28687" s="146"/>
      <c r="J28687" s="146"/>
      <c r="L28687" s="150"/>
      <c r="N28687" s="163"/>
      <c r="O28687" s="146"/>
      <c r="P28687" s="146"/>
      <c r="Q28687" s="146"/>
      <c r="R28687" s="34"/>
      <c r="S28687" s="35"/>
      <c r="T28687" s="147"/>
    </row>
    <row r="28688">
      <c r="A28688" s="147"/>
      <c r="B28688" s="64"/>
      <c r="C28688" s="147" t="s">
        <v>217</v>
      </c>
      <c r="E28688" s="161"/>
      <c r="F28688" s="162"/>
      <c r="G28688" s="147"/>
      <c r="H28688" s="146"/>
      <c r="J28688" s="146"/>
      <c r="L28688" s="150"/>
      <c r="N28688" s="163"/>
      <c r="O28688" s="146"/>
      <c r="P28688" s="146"/>
      <c r="Q28688" s="146"/>
      <c r="R28688" s="34"/>
      <c r="S28688" s="35"/>
      <c r="T28688" s="147"/>
    </row>
    <row r="28689">
      <c r="A28689" s="147"/>
      <c r="B28689" s="64"/>
      <c r="C28689" s="147" t="s">
        <v>217</v>
      </c>
      <c r="E28689" s="161"/>
      <c r="F28689" s="162"/>
      <c r="G28689" s="147"/>
      <c r="H28689" s="146"/>
      <c r="J28689" s="146"/>
      <c r="L28689" s="150"/>
      <c r="N28689" s="163"/>
      <c r="O28689" s="146"/>
      <c r="P28689" s="146"/>
      <c r="Q28689" s="146"/>
      <c r="R28689" s="34"/>
      <c r="S28689" s="35"/>
      <c r="T28689" s="147"/>
    </row>
    <row r="28690">
      <c r="A28690" s="147"/>
      <c r="B28690" s="64"/>
      <c r="C28690" s="147" t="s">
        <v>217</v>
      </c>
      <c r="E28690" s="161"/>
      <c r="F28690" s="162"/>
      <c r="G28690" s="147"/>
      <c r="H28690" s="146"/>
      <c r="J28690" s="146"/>
      <c r="L28690" s="150"/>
      <c r="N28690" s="163"/>
      <c r="O28690" s="146"/>
      <c r="P28690" s="146"/>
      <c r="Q28690" s="146"/>
      <c r="R28690" s="34"/>
      <c r="S28690" s="35"/>
      <c r="T28690" s="147"/>
    </row>
    <row r="28691">
      <c r="A28691" s="147"/>
      <c r="B28691" s="64"/>
      <c r="C28691" s="147" t="s">
        <v>217</v>
      </c>
      <c r="E28691" s="161"/>
      <c r="F28691" s="162"/>
      <c r="G28691" s="147"/>
      <c r="H28691" s="146"/>
      <c r="J28691" s="146"/>
      <c r="L28691" s="150"/>
      <c r="N28691" s="163"/>
      <c r="O28691" s="146"/>
      <c r="P28691" s="146"/>
      <c r="Q28691" s="146"/>
      <c r="R28691" s="34"/>
      <c r="S28691" s="35"/>
      <c r="T28691" s="147"/>
    </row>
    <row r="28692">
      <c r="A28692" s="147"/>
      <c r="B28692" s="64"/>
      <c r="C28692" s="147" t="s">
        <v>217</v>
      </c>
      <c r="E28692" s="161"/>
      <c r="F28692" s="162"/>
      <c r="G28692" s="147"/>
      <c r="H28692" s="146"/>
      <c r="J28692" s="146"/>
      <c r="L28692" s="150"/>
      <c r="N28692" s="163"/>
      <c r="O28692" s="146"/>
      <c r="P28692" s="146"/>
      <c r="Q28692" s="146"/>
      <c r="R28692" s="34"/>
      <c r="S28692" s="35"/>
      <c r="T28692" s="147"/>
    </row>
    <row r="28693">
      <c r="A28693" s="147"/>
      <c r="B28693" s="64"/>
      <c r="C28693" s="147" t="s">
        <v>217</v>
      </c>
      <c r="E28693" s="161"/>
      <c r="F28693" s="162"/>
      <c r="G28693" s="147"/>
      <c r="H28693" s="146"/>
      <c r="J28693" s="146"/>
      <c r="L28693" s="150"/>
      <c r="N28693" s="163"/>
      <c r="O28693" s="146"/>
      <c r="P28693" s="146"/>
      <c r="Q28693" s="146"/>
      <c r="R28693" s="34"/>
      <c r="S28693" s="35"/>
      <c r="T28693" s="147"/>
    </row>
    <row r="28694">
      <c r="A28694" s="147"/>
      <c r="B28694" s="64"/>
      <c r="C28694" s="147" t="s">
        <v>217</v>
      </c>
      <c r="E28694" s="161"/>
      <c r="F28694" s="162"/>
      <c r="G28694" s="147"/>
      <c r="H28694" s="146"/>
      <c r="J28694" s="146"/>
      <c r="L28694" s="150"/>
      <c r="N28694" s="163"/>
      <c r="O28694" s="146"/>
      <c r="P28694" s="146"/>
      <c r="Q28694" s="146"/>
      <c r="R28694" s="34"/>
      <c r="S28694" s="35"/>
      <c r="T28694" s="147"/>
    </row>
    <row r="28695">
      <c r="A28695" s="147"/>
      <c r="B28695" s="64"/>
      <c r="C28695" s="147" t="s">
        <v>217</v>
      </c>
      <c r="E28695" s="161"/>
      <c r="F28695" s="162"/>
      <c r="G28695" s="147"/>
      <c r="H28695" s="146"/>
      <c r="J28695" s="146"/>
      <c r="L28695" s="150"/>
      <c r="N28695" s="163"/>
      <c r="O28695" s="146"/>
      <c r="P28695" s="146"/>
      <c r="Q28695" s="146"/>
      <c r="R28695" s="34"/>
      <c r="S28695" s="35"/>
      <c r="T28695" s="147"/>
    </row>
    <row r="28696">
      <c r="A28696" s="147"/>
      <c r="B28696" s="64"/>
      <c r="C28696" s="147" t="s">
        <v>217</v>
      </c>
      <c r="E28696" s="161"/>
      <c r="F28696" s="162"/>
      <c r="G28696" s="147"/>
      <c r="H28696" s="146"/>
      <c r="J28696" s="146"/>
      <c r="L28696" s="150"/>
      <c r="N28696" s="163"/>
      <c r="O28696" s="146"/>
      <c r="P28696" s="146"/>
      <c r="Q28696" s="146"/>
      <c r="R28696" s="34"/>
      <c r="S28696" s="35"/>
      <c r="T28696" s="147"/>
    </row>
    <row r="28697">
      <c r="A28697" s="147"/>
      <c r="B28697" s="64"/>
      <c r="C28697" s="147" t="s">
        <v>217</v>
      </c>
      <c r="E28697" s="161"/>
      <c r="F28697" s="162"/>
      <c r="G28697" s="147"/>
      <c r="H28697" s="146"/>
      <c r="J28697" s="146"/>
      <c r="L28697" s="150"/>
      <c r="N28697" s="163"/>
      <c r="O28697" s="146"/>
      <c r="P28697" s="146"/>
      <c r="Q28697" s="146"/>
      <c r="R28697" s="34"/>
      <c r="S28697" s="35"/>
      <c r="T28697" s="147"/>
    </row>
    <row r="28698">
      <c r="A28698" s="147"/>
      <c r="B28698" s="64"/>
      <c r="C28698" s="147" t="s">
        <v>217</v>
      </c>
      <c r="E28698" s="161"/>
      <c r="F28698" s="162"/>
      <c r="G28698" s="147"/>
      <c r="H28698" s="146"/>
      <c r="J28698" s="146"/>
      <c r="L28698" s="150"/>
      <c r="N28698" s="163"/>
      <c r="O28698" s="146"/>
      <c r="P28698" s="146"/>
      <c r="Q28698" s="146"/>
      <c r="R28698" s="34"/>
      <c r="S28698" s="35"/>
      <c r="T28698" s="147"/>
    </row>
    <row r="28699">
      <c r="A28699" s="147"/>
      <c r="B28699" s="64"/>
      <c r="C28699" s="147" t="s">
        <v>217</v>
      </c>
      <c r="E28699" s="161"/>
      <c r="F28699" s="162"/>
      <c r="G28699" s="147"/>
      <c r="H28699" s="146"/>
      <c r="J28699" s="146"/>
      <c r="L28699" s="150"/>
      <c r="N28699" s="163"/>
      <c r="O28699" s="146"/>
      <c r="P28699" s="146"/>
      <c r="Q28699" s="146"/>
      <c r="R28699" s="34"/>
      <c r="S28699" s="35"/>
      <c r="T28699" s="147"/>
    </row>
    <row r="28700">
      <c r="A28700" s="147"/>
      <c r="B28700" s="64"/>
      <c r="C28700" s="147" t="s">
        <v>217</v>
      </c>
      <c r="E28700" s="161"/>
      <c r="F28700" s="162"/>
      <c r="G28700" s="147"/>
      <c r="H28700" s="146"/>
      <c r="J28700" s="146"/>
      <c r="L28700" s="150"/>
      <c r="N28700" s="163"/>
      <c r="O28700" s="146"/>
      <c r="P28700" s="146"/>
      <c r="Q28700" s="146"/>
      <c r="R28700" s="34"/>
      <c r="S28700" s="35"/>
      <c r="T28700" s="147"/>
    </row>
    <row r="28701">
      <c r="A28701" s="147"/>
      <c r="B28701" s="64"/>
      <c r="C28701" s="147" t="s">
        <v>217</v>
      </c>
      <c r="E28701" s="161"/>
      <c r="F28701" s="162"/>
      <c r="G28701" s="147"/>
      <c r="H28701" s="146"/>
      <c r="J28701" s="146"/>
      <c r="L28701" s="150"/>
      <c r="N28701" s="163"/>
      <c r="O28701" s="146"/>
      <c r="P28701" s="146"/>
      <c r="Q28701" s="146"/>
      <c r="R28701" s="34"/>
      <c r="S28701" s="35"/>
      <c r="T28701" s="147"/>
    </row>
    <row r="28702">
      <c r="A28702" s="147"/>
      <c r="B28702" s="64"/>
      <c r="C28702" s="147" t="s">
        <v>217</v>
      </c>
      <c r="E28702" s="161"/>
      <c r="F28702" s="162"/>
      <c r="G28702" s="147"/>
      <c r="H28702" s="146"/>
      <c r="J28702" s="146"/>
      <c r="L28702" s="150"/>
      <c r="N28702" s="163"/>
      <c r="O28702" s="146"/>
      <c r="P28702" s="146"/>
      <c r="Q28702" s="146"/>
      <c r="R28702" s="34"/>
      <c r="S28702" s="35"/>
      <c r="T28702" s="147"/>
    </row>
    <row r="28703">
      <c r="A28703" s="147"/>
      <c r="B28703" s="64"/>
      <c r="C28703" s="147" t="s">
        <v>217</v>
      </c>
      <c r="E28703" s="161"/>
      <c r="F28703" s="162"/>
      <c r="G28703" s="147"/>
      <c r="H28703" s="146"/>
      <c r="J28703" s="146"/>
      <c r="L28703" s="150"/>
      <c r="N28703" s="163"/>
      <c r="O28703" s="146"/>
      <c r="P28703" s="146"/>
      <c r="Q28703" s="146"/>
      <c r="R28703" s="34"/>
      <c r="S28703" s="35"/>
      <c r="T28703" s="147"/>
    </row>
    <row r="28704">
      <c r="A28704" s="147"/>
      <c r="B28704" s="64"/>
      <c r="C28704" s="147" t="s">
        <v>217</v>
      </c>
      <c r="E28704" s="161"/>
      <c r="F28704" s="162"/>
      <c r="G28704" s="147"/>
      <c r="H28704" s="146"/>
      <c r="J28704" s="146"/>
      <c r="L28704" s="150"/>
      <c r="N28704" s="163"/>
      <c r="O28704" s="146"/>
      <c r="P28704" s="146"/>
      <c r="Q28704" s="146"/>
      <c r="R28704" s="34"/>
      <c r="S28704" s="35"/>
      <c r="T28704" s="147"/>
    </row>
    <row r="28705">
      <c r="A28705" s="147"/>
      <c r="B28705" s="64"/>
      <c r="C28705" s="147" t="s">
        <v>217</v>
      </c>
      <c r="E28705" s="161"/>
      <c r="F28705" s="162"/>
      <c r="G28705" s="147"/>
      <c r="H28705" s="146"/>
      <c r="J28705" s="146"/>
      <c r="L28705" s="150"/>
      <c r="N28705" s="163"/>
      <c r="O28705" s="146"/>
      <c r="P28705" s="146"/>
      <c r="Q28705" s="146"/>
      <c r="R28705" s="34"/>
      <c r="S28705" s="35"/>
      <c r="T28705" s="147"/>
    </row>
    <row r="28706">
      <c r="A28706" s="147"/>
      <c r="B28706" s="64"/>
      <c r="C28706" s="147" t="s">
        <v>217</v>
      </c>
      <c r="E28706" s="161"/>
      <c r="F28706" s="162"/>
      <c r="G28706" s="147"/>
      <c r="H28706" s="146"/>
      <c r="J28706" s="146"/>
      <c r="L28706" s="150"/>
      <c r="N28706" s="163"/>
      <c r="O28706" s="146"/>
      <c r="P28706" s="146"/>
      <c r="Q28706" s="146"/>
      <c r="R28706" s="34"/>
      <c r="S28706" s="35"/>
      <c r="T28706" s="147"/>
    </row>
    <row r="28707">
      <c r="A28707" s="147"/>
      <c r="B28707" s="64"/>
      <c r="C28707" s="147" t="s">
        <v>217</v>
      </c>
      <c r="E28707" s="161"/>
      <c r="F28707" s="162"/>
      <c r="G28707" s="147"/>
      <c r="H28707" s="146"/>
      <c r="J28707" s="146"/>
      <c r="L28707" s="150"/>
      <c r="N28707" s="163"/>
      <c r="O28707" s="146"/>
      <c r="P28707" s="146"/>
      <c r="Q28707" s="146"/>
      <c r="R28707" s="34"/>
      <c r="S28707" s="35"/>
      <c r="T28707" s="147"/>
    </row>
    <row r="28708">
      <c r="A28708" s="147"/>
      <c r="B28708" s="64"/>
      <c r="C28708" s="147" t="s">
        <v>217</v>
      </c>
      <c r="E28708" s="161"/>
      <c r="F28708" s="162"/>
      <c r="G28708" s="147"/>
      <c r="H28708" s="146"/>
      <c r="J28708" s="146"/>
      <c r="L28708" s="150"/>
      <c r="N28708" s="163"/>
      <c r="O28708" s="146"/>
      <c r="P28708" s="146"/>
      <c r="Q28708" s="146"/>
      <c r="R28708" s="34"/>
      <c r="S28708" s="35"/>
      <c r="T28708" s="147"/>
    </row>
    <row r="28709">
      <c r="A28709" s="147"/>
      <c r="B28709" s="64"/>
      <c r="C28709" s="147" t="s">
        <v>217</v>
      </c>
      <c r="E28709" s="161"/>
      <c r="F28709" s="162"/>
      <c r="G28709" s="147"/>
      <c r="H28709" s="146"/>
      <c r="J28709" s="146"/>
      <c r="L28709" s="150"/>
      <c r="N28709" s="163"/>
      <c r="O28709" s="146"/>
      <c r="P28709" s="146"/>
      <c r="Q28709" s="146"/>
      <c r="R28709" s="34"/>
      <c r="S28709" s="35"/>
      <c r="T28709" s="147"/>
    </row>
    <row r="28710">
      <c r="A28710" s="147"/>
      <c r="B28710" s="64"/>
      <c r="C28710" s="147" t="s">
        <v>217</v>
      </c>
      <c r="E28710" s="161"/>
      <c r="F28710" s="162"/>
      <c r="G28710" s="147"/>
      <c r="H28710" s="146"/>
      <c r="J28710" s="146"/>
      <c r="L28710" s="150"/>
      <c r="N28710" s="163"/>
      <c r="O28710" s="146"/>
      <c r="P28710" s="146"/>
      <c r="Q28710" s="146"/>
      <c r="R28710" s="34"/>
      <c r="S28710" s="35"/>
      <c r="T28710" s="147"/>
    </row>
    <row r="28711">
      <c r="A28711" s="147"/>
      <c r="B28711" s="64"/>
      <c r="C28711" s="147" t="s">
        <v>217</v>
      </c>
      <c r="E28711" s="161"/>
      <c r="F28711" s="162"/>
      <c r="G28711" s="147"/>
      <c r="H28711" s="146"/>
      <c r="J28711" s="146"/>
      <c r="L28711" s="150"/>
      <c r="N28711" s="163"/>
      <c r="O28711" s="146"/>
      <c r="P28711" s="146"/>
      <c r="Q28711" s="146"/>
      <c r="R28711" s="34"/>
      <c r="S28711" s="35"/>
      <c r="T28711" s="147"/>
    </row>
    <row r="28712">
      <c r="A28712" s="147"/>
      <c r="B28712" s="64"/>
      <c r="C28712" s="147" t="s">
        <v>217</v>
      </c>
      <c r="E28712" s="161"/>
      <c r="F28712" s="162"/>
      <c r="G28712" s="147"/>
      <c r="H28712" s="146"/>
      <c r="J28712" s="146"/>
      <c r="L28712" s="150"/>
      <c r="N28712" s="163"/>
      <c r="O28712" s="146"/>
      <c r="P28712" s="146"/>
      <c r="Q28712" s="146"/>
      <c r="R28712" s="34"/>
      <c r="S28712" s="35"/>
      <c r="T28712" s="147"/>
    </row>
    <row r="28713">
      <c r="A28713" s="147"/>
      <c r="B28713" s="64"/>
      <c r="C28713" s="147" t="s">
        <v>217</v>
      </c>
      <c r="E28713" s="161"/>
      <c r="F28713" s="162"/>
      <c r="G28713" s="147"/>
      <c r="H28713" s="146"/>
      <c r="J28713" s="146"/>
      <c r="L28713" s="150"/>
      <c r="N28713" s="163"/>
      <c r="O28713" s="146"/>
      <c r="P28713" s="146"/>
      <c r="Q28713" s="146"/>
      <c r="R28713" s="34"/>
      <c r="S28713" s="35"/>
      <c r="T28713" s="147"/>
    </row>
    <row r="28714">
      <c r="A28714" s="147"/>
      <c r="B28714" s="64"/>
      <c r="C28714" s="147" t="s">
        <v>217</v>
      </c>
      <c r="E28714" s="161"/>
      <c r="F28714" s="162"/>
      <c r="G28714" s="147"/>
      <c r="H28714" s="146"/>
      <c r="J28714" s="146"/>
      <c r="L28714" s="150"/>
      <c r="N28714" s="163"/>
      <c r="O28714" s="146"/>
      <c r="P28714" s="146"/>
      <c r="Q28714" s="146"/>
      <c r="R28714" s="34"/>
      <c r="S28714" s="35"/>
      <c r="T28714" s="147"/>
    </row>
    <row r="28715">
      <c r="A28715" s="147"/>
      <c r="B28715" s="64"/>
      <c r="C28715" s="147" t="s">
        <v>217</v>
      </c>
      <c r="E28715" s="161"/>
      <c r="F28715" s="162"/>
      <c r="G28715" s="147"/>
      <c r="H28715" s="146"/>
      <c r="J28715" s="146"/>
      <c r="L28715" s="150"/>
      <c r="N28715" s="163"/>
      <c r="O28715" s="146"/>
      <c r="P28715" s="146"/>
      <c r="Q28715" s="146"/>
      <c r="R28715" s="34"/>
      <c r="S28715" s="35"/>
      <c r="T28715" s="147"/>
    </row>
    <row r="28716">
      <c r="A28716" s="147"/>
      <c r="B28716" s="64"/>
      <c r="C28716" s="147" t="s">
        <v>217</v>
      </c>
      <c r="E28716" s="161"/>
      <c r="F28716" s="162"/>
      <c r="G28716" s="147"/>
      <c r="H28716" s="146"/>
      <c r="J28716" s="146"/>
      <c r="L28716" s="150"/>
      <c r="N28716" s="163"/>
      <c r="O28716" s="146"/>
      <c r="P28716" s="146"/>
      <c r="Q28716" s="146"/>
      <c r="R28716" s="34"/>
      <c r="S28716" s="35"/>
      <c r="T28716" s="147"/>
    </row>
    <row r="28717">
      <c r="A28717" s="147"/>
      <c r="B28717" s="64"/>
      <c r="C28717" s="147" t="s">
        <v>217</v>
      </c>
      <c r="E28717" s="161"/>
      <c r="F28717" s="162"/>
      <c r="G28717" s="147"/>
      <c r="H28717" s="146"/>
      <c r="J28717" s="146"/>
      <c r="L28717" s="150"/>
      <c r="N28717" s="163"/>
      <c r="O28717" s="146"/>
      <c r="P28717" s="146"/>
      <c r="Q28717" s="146"/>
      <c r="R28717" s="34"/>
      <c r="S28717" s="35"/>
      <c r="T28717" s="147"/>
    </row>
    <row r="28718">
      <c r="A28718" s="147"/>
      <c r="B28718" s="64"/>
      <c r="C28718" s="147" t="s">
        <v>217</v>
      </c>
      <c r="E28718" s="161"/>
      <c r="F28718" s="162"/>
      <c r="G28718" s="147"/>
      <c r="H28718" s="146"/>
      <c r="J28718" s="146"/>
      <c r="L28718" s="150"/>
      <c r="N28718" s="163"/>
      <c r="O28718" s="146"/>
      <c r="P28718" s="146"/>
      <c r="Q28718" s="146"/>
      <c r="R28718" s="34"/>
      <c r="S28718" s="35"/>
      <c r="T28718" s="147"/>
    </row>
    <row r="28719">
      <c r="A28719" s="147"/>
      <c r="B28719" s="64"/>
      <c r="C28719" s="147" t="s">
        <v>217</v>
      </c>
      <c r="E28719" s="161"/>
      <c r="F28719" s="162"/>
      <c r="G28719" s="147"/>
      <c r="H28719" s="146"/>
      <c r="J28719" s="146"/>
      <c r="L28719" s="150"/>
      <c r="N28719" s="163"/>
      <c r="O28719" s="146"/>
      <c r="P28719" s="146"/>
      <c r="Q28719" s="146"/>
      <c r="R28719" s="34"/>
      <c r="S28719" s="35"/>
      <c r="T28719" s="147"/>
    </row>
    <row r="28720">
      <c r="A28720" s="147"/>
      <c r="B28720" s="64"/>
      <c r="C28720" s="147" t="s">
        <v>217</v>
      </c>
      <c r="E28720" s="161"/>
      <c r="F28720" s="162"/>
      <c r="G28720" s="147"/>
      <c r="H28720" s="146"/>
      <c r="J28720" s="146"/>
      <c r="L28720" s="150"/>
      <c r="N28720" s="163"/>
      <c r="O28720" s="146"/>
      <c r="P28720" s="146"/>
      <c r="Q28720" s="146"/>
      <c r="R28720" s="34"/>
      <c r="S28720" s="35"/>
      <c r="T28720" s="147"/>
    </row>
    <row r="28721">
      <c r="A28721" s="147"/>
      <c r="B28721" s="64"/>
      <c r="C28721" s="147" t="s">
        <v>217</v>
      </c>
      <c r="E28721" s="161"/>
      <c r="F28721" s="162"/>
      <c r="G28721" s="147"/>
      <c r="H28721" s="146"/>
      <c r="J28721" s="146"/>
      <c r="L28721" s="150"/>
      <c r="N28721" s="163"/>
      <c r="O28721" s="146"/>
      <c r="P28721" s="146"/>
      <c r="Q28721" s="146"/>
      <c r="R28721" s="34"/>
      <c r="S28721" s="35"/>
      <c r="T28721" s="147"/>
    </row>
    <row r="28722">
      <c r="A28722" s="147"/>
      <c r="B28722" s="64"/>
      <c r="C28722" s="147" t="s">
        <v>217</v>
      </c>
      <c r="E28722" s="161"/>
      <c r="F28722" s="162"/>
      <c r="G28722" s="147"/>
      <c r="H28722" s="146"/>
      <c r="J28722" s="146"/>
      <c r="L28722" s="150"/>
      <c r="N28722" s="163"/>
      <c r="O28722" s="146"/>
      <c r="P28722" s="146"/>
      <c r="Q28722" s="146"/>
      <c r="R28722" s="34"/>
      <c r="S28722" s="35"/>
      <c r="T28722" s="147"/>
    </row>
    <row r="28723">
      <c r="A28723" s="147"/>
      <c r="B28723" s="64"/>
      <c r="C28723" s="147" t="s">
        <v>217</v>
      </c>
      <c r="E28723" s="161"/>
      <c r="F28723" s="162"/>
      <c r="G28723" s="147"/>
      <c r="H28723" s="146"/>
      <c r="J28723" s="146"/>
      <c r="L28723" s="150"/>
      <c r="N28723" s="163"/>
      <c r="O28723" s="146"/>
      <c r="P28723" s="146"/>
      <c r="Q28723" s="146"/>
      <c r="R28723" s="34"/>
      <c r="S28723" s="35"/>
      <c r="T28723" s="147"/>
    </row>
    <row r="28724">
      <c r="A28724" s="147"/>
      <c r="B28724" s="64"/>
      <c r="C28724" s="147" t="s">
        <v>217</v>
      </c>
      <c r="E28724" s="161"/>
      <c r="F28724" s="162"/>
      <c r="G28724" s="147"/>
      <c r="H28724" s="146"/>
      <c r="J28724" s="146"/>
      <c r="L28724" s="150"/>
      <c r="N28724" s="163"/>
      <c r="O28724" s="146"/>
      <c r="P28724" s="146"/>
      <c r="Q28724" s="146"/>
      <c r="R28724" s="34"/>
      <c r="S28724" s="35"/>
      <c r="T28724" s="147"/>
    </row>
    <row r="28725">
      <c r="A28725" s="147"/>
      <c r="B28725" s="64"/>
      <c r="C28725" s="147" t="s">
        <v>217</v>
      </c>
      <c r="E28725" s="161"/>
      <c r="F28725" s="162"/>
      <c r="G28725" s="147"/>
      <c r="H28725" s="146"/>
      <c r="J28725" s="146"/>
      <c r="L28725" s="150"/>
      <c r="N28725" s="163"/>
      <c r="O28725" s="146"/>
      <c r="P28725" s="146"/>
      <c r="Q28725" s="146"/>
      <c r="R28725" s="34"/>
      <c r="S28725" s="35"/>
      <c r="T28725" s="147"/>
    </row>
    <row r="28726">
      <c r="A28726" s="147"/>
      <c r="B28726" s="64"/>
      <c r="C28726" s="147" t="s">
        <v>217</v>
      </c>
      <c r="E28726" s="161"/>
      <c r="F28726" s="162"/>
      <c r="G28726" s="147"/>
      <c r="H28726" s="146"/>
      <c r="J28726" s="146"/>
      <c r="L28726" s="150"/>
      <c r="N28726" s="163"/>
      <c r="O28726" s="146"/>
      <c r="P28726" s="146"/>
      <c r="Q28726" s="146"/>
      <c r="R28726" s="34"/>
      <c r="S28726" s="35"/>
      <c r="T28726" s="147"/>
    </row>
    <row r="28727">
      <c r="A28727" s="147"/>
      <c r="B28727" s="64"/>
      <c r="C28727" s="147" t="s">
        <v>217</v>
      </c>
      <c r="E28727" s="161"/>
      <c r="F28727" s="162"/>
      <c r="G28727" s="147"/>
      <c r="H28727" s="146"/>
      <c r="J28727" s="146"/>
      <c r="L28727" s="150"/>
      <c r="N28727" s="163"/>
      <c r="O28727" s="146"/>
      <c r="P28727" s="146"/>
      <c r="Q28727" s="146"/>
      <c r="R28727" s="34"/>
      <c r="S28727" s="35"/>
      <c r="T28727" s="147"/>
    </row>
    <row r="28728">
      <c r="A28728" s="147"/>
      <c r="B28728" s="64"/>
      <c r="C28728" s="147" t="s">
        <v>217</v>
      </c>
      <c r="E28728" s="161"/>
      <c r="F28728" s="162"/>
      <c r="G28728" s="147"/>
      <c r="H28728" s="146"/>
      <c r="J28728" s="146"/>
      <c r="L28728" s="150"/>
      <c r="N28728" s="163"/>
      <c r="O28728" s="146"/>
      <c r="P28728" s="146"/>
      <c r="Q28728" s="146"/>
      <c r="R28728" s="34"/>
      <c r="S28728" s="35"/>
      <c r="T28728" s="147"/>
    </row>
    <row r="28729">
      <c r="A28729" s="147"/>
      <c r="B28729" s="64"/>
      <c r="C28729" s="147" t="s">
        <v>217</v>
      </c>
      <c r="E28729" s="161"/>
      <c r="F28729" s="162"/>
      <c r="G28729" s="147"/>
      <c r="H28729" s="146"/>
      <c r="J28729" s="146"/>
      <c r="L28729" s="150"/>
      <c r="N28729" s="163"/>
      <c r="O28729" s="146"/>
      <c r="P28729" s="146"/>
      <c r="Q28729" s="146"/>
      <c r="R28729" s="34"/>
      <c r="S28729" s="35"/>
      <c r="T28729" s="147"/>
    </row>
    <row r="28730">
      <c r="A28730" s="147"/>
      <c r="B28730" s="64"/>
      <c r="C28730" s="147" t="s">
        <v>217</v>
      </c>
      <c r="E28730" s="161"/>
      <c r="F28730" s="162"/>
      <c r="G28730" s="147"/>
      <c r="H28730" s="146"/>
      <c r="J28730" s="146"/>
      <c r="L28730" s="150"/>
      <c r="N28730" s="163"/>
      <c r="O28730" s="146"/>
      <c r="P28730" s="146"/>
      <c r="Q28730" s="146"/>
      <c r="R28730" s="34"/>
      <c r="S28730" s="35"/>
      <c r="T28730" s="147"/>
    </row>
    <row r="28731">
      <c r="A28731" s="147"/>
      <c r="B28731" s="64"/>
      <c r="C28731" s="147" t="s">
        <v>217</v>
      </c>
      <c r="E28731" s="161"/>
      <c r="F28731" s="162"/>
      <c r="G28731" s="147"/>
      <c r="H28731" s="146"/>
      <c r="J28731" s="146"/>
      <c r="L28731" s="150"/>
      <c r="N28731" s="163"/>
      <c r="O28731" s="146"/>
      <c r="P28731" s="146"/>
      <c r="Q28731" s="146"/>
      <c r="R28731" s="34"/>
      <c r="S28731" s="35"/>
      <c r="T28731" s="147"/>
    </row>
    <row r="28732">
      <c r="A28732" s="147"/>
      <c r="B28732" s="64"/>
      <c r="C28732" s="147" t="s">
        <v>217</v>
      </c>
      <c r="E28732" s="161"/>
      <c r="F28732" s="162"/>
      <c r="G28732" s="147"/>
      <c r="H28732" s="146"/>
      <c r="J28732" s="146"/>
      <c r="L28732" s="150"/>
      <c r="N28732" s="163"/>
      <c r="O28732" s="146"/>
      <c r="P28732" s="146"/>
      <c r="Q28732" s="146"/>
      <c r="R28732" s="34"/>
      <c r="S28732" s="35"/>
      <c r="T28732" s="147"/>
    </row>
    <row r="28733">
      <c r="A28733" s="147"/>
      <c r="B28733" s="64"/>
      <c r="C28733" s="147" t="s">
        <v>217</v>
      </c>
      <c r="E28733" s="161"/>
      <c r="F28733" s="162"/>
      <c r="G28733" s="147"/>
      <c r="H28733" s="146"/>
      <c r="J28733" s="146"/>
      <c r="L28733" s="150"/>
      <c r="N28733" s="163"/>
      <c r="O28733" s="146"/>
      <c r="P28733" s="146"/>
      <c r="Q28733" s="146"/>
      <c r="R28733" s="34"/>
      <c r="S28733" s="35"/>
      <c r="T28733" s="147"/>
    </row>
    <row r="28734">
      <c r="A28734" s="147"/>
      <c r="B28734" s="64"/>
      <c r="C28734" s="147" t="s">
        <v>217</v>
      </c>
      <c r="E28734" s="161"/>
      <c r="F28734" s="162"/>
      <c r="G28734" s="147"/>
      <c r="H28734" s="146"/>
      <c r="J28734" s="146"/>
      <c r="L28734" s="150"/>
      <c r="N28734" s="163"/>
      <c r="O28734" s="146"/>
      <c r="P28734" s="146"/>
      <c r="Q28734" s="146"/>
      <c r="R28734" s="34"/>
      <c r="S28734" s="35"/>
      <c r="T28734" s="147"/>
    </row>
    <row r="28735">
      <c r="A28735" s="147"/>
      <c r="B28735" s="64"/>
      <c r="C28735" s="147" t="s">
        <v>217</v>
      </c>
      <c r="E28735" s="161"/>
      <c r="F28735" s="162"/>
      <c r="G28735" s="147"/>
      <c r="H28735" s="146"/>
      <c r="J28735" s="146"/>
      <c r="L28735" s="150"/>
      <c r="N28735" s="163"/>
      <c r="O28735" s="146"/>
      <c r="P28735" s="146"/>
      <c r="Q28735" s="146"/>
      <c r="R28735" s="34"/>
      <c r="S28735" s="35"/>
      <c r="T28735" s="147"/>
    </row>
    <row r="28736">
      <c r="A28736" s="147"/>
      <c r="B28736" s="64"/>
      <c r="C28736" s="147" t="s">
        <v>217</v>
      </c>
      <c r="E28736" s="161"/>
      <c r="F28736" s="162"/>
      <c r="G28736" s="147"/>
      <c r="H28736" s="146"/>
      <c r="J28736" s="146"/>
      <c r="L28736" s="150"/>
      <c r="N28736" s="163"/>
      <c r="O28736" s="146"/>
      <c r="P28736" s="146"/>
      <c r="Q28736" s="146"/>
      <c r="R28736" s="34"/>
      <c r="S28736" s="35"/>
      <c r="T28736" s="147"/>
    </row>
    <row r="28737">
      <c r="A28737" s="147"/>
      <c r="B28737" s="64"/>
      <c r="C28737" s="147" t="s">
        <v>217</v>
      </c>
      <c r="E28737" s="161"/>
      <c r="F28737" s="162"/>
      <c r="G28737" s="147"/>
      <c r="H28737" s="146"/>
      <c r="J28737" s="146"/>
      <c r="L28737" s="150"/>
      <c r="N28737" s="163"/>
      <c r="O28737" s="146"/>
      <c r="P28737" s="146"/>
      <c r="Q28737" s="146"/>
      <c r="R28737" s="34"/>
      <c r="S28737" s="35"/>
      <c r="T28737" s="147"/>
    </row>
    <row r="28738">
      <c r="A28738" s="147"/>
      <c r="B28738" s="64"/>
      <c r="C28738" s="147" t="s">
        <v>217</v>
      </c>
      <c r="E28738" s="161"/>
      <c r="F28738" s="162"/>
      <c r="G28738" s="147"/>
      <c r="H28738" s="146"/>
      <c r="J28738" s="146"/>
      <c r="L28738" s="150"/>
      <c r="N28738" s="163"/>
      <c r="O28738" s="146"/>
      <c r="P28738" s="146"/>
      <c r="Q28738" s="146"/>
      <c r="R28738" s="34"/>
      <c r="S28738" s="35"/>
      <c r="T28738" s="147"/>
    </row>
    <row r="28739">
      <c r="A28739" s="147"/>
      <c r="B28739" s="64"/>
      <c r="C28739" s="147" t="s">
        <v>217</v>
      </c>
      <c r="E28739" s="161"/>
      <c r="F28739" s="162"/>
      <c r="G28739" s="147"/>
      <c r="H28739" s="146"/>
      <c r="J28739" s="146"/>
      <c r="L28739" s="150"/>
      <c r="N28739" s="163"/>
      <c r="O28739" s="146"/>
      <c r="P28739" s="146"/>
      <c r="Q28739" s="146"/>
      <c r="R28739" s="34"/>
      <c r="S28739" s="35"/>
      <c r="T28739" s="147"/>
    </row>
    <row r="28740">
      <c r="A28740" s="147"/>
      <c r="B28740" s="64"/>
      <c r="C28740" s="147" t="s">
        <v>217</v>
      </c>
      <c r="E28740" s="161"/>
      <c r="F28740" s="162"/>
      <c r="G28740" s="147"/>
      <c r="H28740" s="146"/>
      <c r="J28740" s="146"/>
      <c r="L28740" s="150"/>
      <c r="N28740" s="163"/>
      <c r="O28740" s="146"/>
      <c r="P28740" s="146"/>
      <c r="Q28740" s="146"/>
      <c r="R28740" s="34"/>
      <c r="S28740" s="35"/>
      <c r="T28740" s="147"/>
    </row>
    <row r="28741">
      <c r="A28741" s="147"/>
      <c r="B28741" s="64"/>
      <c r="C28741" s="147" t="s">
        <v>217</v>
      </c>
      <c r="E28741" s="161"/>
      <c r="F28741" s="162"/>
      <c r="G28741" s="147"/>
      <c r="H28741" s="146"/>
      <c r="J28741" s="146"/>
      <c r="L28741" s="150"/>
      <c r="N28741" s="163"/>
      <c r="O28741" s="146"/>
      <c r="P28741" s="146"/>
      <c r="Q28741" s="146"/>
      <c r="R28741" s="34"/>
      <c r="S28741" s="35"/>
      <c r="T28741" s="147"/>
    </row>
    <row r="28742">
      <c r="A28742" s="147"/>
      <c r="B28742" s="64"/>
      <c r="C28742" s="147" t="s">
        <v>217</v>
      </c>
      <c r="E28742" s="161"/>
      <c r="F28742" s="162"/>
      <c r="G28742" s="147"/>
      <c r="H28742" s="146"/>
      <c r="J28742" s="146"/>
      <c r="L28742" s="150"/>
      <c r="N28742" s="163"/>
      <c r="O28742" s="146"/>
      <c r="P28742" s="146"/>
      <c r="Q28742" s="146"/>
      <c r="R28742" s="34"/>
      <c r="S28742" s="35"/>
      <c r="T28742" s="147"/>
    </row>
    <row r="28743">
      <c r="A28743" s="147"/>
      <c r="B28743" s="64"/>
      <c r="C28743" s="147" t="s">
        <v>217</v>
      </c>
      <c r="E28743" s="161"/>
      <c r="F28743" s="162"/>
      <c r="G28743" s="147"/>
      <c r="H28743" s="146"/>
      <c r="J28743" s="146"/>
      <c r="L28743" s="150"/>
      <c r="N28743" s="163"/>
      <c r="O28743" s="146"/>
      <c r="P28743" s="146"/>
      <c r="Q28743" s="146"/>
      <c r="R28743" s="34"/>
      <c r="S28743" s="35"/>
      <c r="T28743" s="147"/>
    </row>
    <row r="28744">
      <c r="A28744" s="147"/>
      <c r="B28744" s="64"/>
      <c r="C28744" s="147" t="s">
        <v>217</v>
      </c>
      <c r="E28744" s="161"/>
      <c r="F28744" s="162"/>
      <c r="G28744" s="147"/>
      <c r="H28744" s="146"/>
      <c r="J28744" s="146"/>
      <c r="L28744" s="150"/>
      <c r="N28744" s="163"/>
      <c r="O28744" s="146"/>
      <c r="P28744" s="146"/>
      <c r="Q28744" s="146"/>
      <c r="R28744" s="34"/>
      <c r="S28744" s="35"/>
      <c r="T28744" s="147"/>
    </row>
    <row r="28745">
      <c r="A28745" s="147"/>
      <c r="B28745" s="64"/>
      <c r="C28745" s="147" t="s">
        <v>217</v>
      </c>
      <c r="E28745" s="161"/>
      <c r="F28745" s="162"/>
      <c r="G28745" s="147"/>
      <c r="H28745" s="146"/>
      <c r="J28745" s="146"/>
      <c r="L28745" s="150"/>
      <c r="N28745" s="163"/>
      <c r="O28745" s="146"/>
      <c r="P28745" s="146"/>
      <c r="Q28745" s="146"/>
      <c r="R28745" s="34"/>
      <c r="S28745" s="35"/>
      <c r="T28745" s="147"/>
    </row>
    <row r="28746">
      <c r="A28746" s="147"/>
      <c r="B28746" s="64"/>
      <c r="C28746" s="147" t="s">
        <v>217</v>
      </c>
      <c r="E28746" s="161"/>
      <c r="F28746" s="162"/>
      <c r="G28746" s="147"/>
      <c r="H28746" s="146"/>
      <c r="J28746" s="146"/>
      <c r="L28746" s="150"/>
      <c r="N28746" s="163"/>
      <c r="O28746" s="146"/>
      <c r="P28746" s="146"/>
      <c r="Q28746" s="146"/>
      <c r="R28746" s="34"/>
      <c r="S28746" s="35"/>
      <c r="T28746" s="147"/>
    </row>
    <row r="28747">
      <c r="A28747" s="147"/>
      <c r="B28747" s="64"/>
      <c r="C28747" s="147" t="s">
        <v>217</v>
      </c>
      <c r="E28747" s="161"/>
      <c r="F28747" s="162"/>
      <c r="G28747" s="147"/>
      <c r="H28747" s="146"/>
      <c r="J28747" s="146"/>
      <c r="L28747" s="150"/>
      <c r="N28747" s="163"/>
      <c r="O28747" s="146"/>
      <c r="P28747" s="146"/>
      <c r="Q28747" s="146"/>
      <c r="R28747" s="34"/>
      <c r="S28747" s="35"/>
      <c r="T28747" s="147"/>
    </row>
    <row r="28748">
      <c r="A28748" s="147"/>
      <c r="B28748" s="64"/>
      <c r="C28748" s="147" t="s">
        <v>217</v>
      </c>
      <c r="E28748" s="161"/>
      <c r="F28748" s="162"/>
      <c r="G28748" s="147"/>
      <c r="H28748" s="146"/>
      <c r="J28748" s="146"/>
      <c r="L28748" s="150"/>
      <c r="N28748" s="163"/>
      <c r="O28748" s="146"/>
      <c r="P28748" s="146"/>
      <c r="Q28748" s="146"/>
      <c r="R28748" s="34"/>
      <c r="S28748" s="35"/>
      <c r="T28748" s="147"/>
    </row>
    <row r="28749">
      <c r="A28749" s="147"/>
      <c r="B28749" s="64"/>
      <c r="C28749" s="147" t="s">
        <v>217</v>
      </c>
      <c r="E28749" s="161"/>
      <c r="F28749" s="162"/>
      <c r="G28749" s="147"/>
      <c r="H28749" s="146"/>
      <c r="J28749" s="146"/>
      <c r="L28749" s="150"/>
      <c r="N28749" s="163"/>
      <c r="O28749" s="146"/>
      <c r="P28749" s="146"/>
      <c r="Q28749" s="146"/>
      <c r="R28749" s="34"/>
      <c r="S28749" s="35"/>
      <c r="T28749" s="147"/>
    </row>
    <row r="28750">
      <c r="A28750" s="147"/>
      <c r="B28750" s="64"/>
      <c r="C28750" s="147" t="s">
        <v>217</v>
      </c>
      <c r="E28750" s="161"/>
      <c r="F28750" s="162"/>
      <c r="G28750" s="147"/>
      <c r="H28750" s="146"/>
      <c r="J28750" s="146"/>
      <c r="L28750" s="150"/>
      <c r="N28750" s="163"/>
      <c r="O28750" s="146"/>
      <c r="P28750" s="146"/>
      <c r="Q28750" s="146"/>
      <c r="R28750" s="34"/>
      <c r="S28750" s="35"/>
      <c r="T28750" s="147"/>
    </row>
    <row r="28751">
      <c r="A28751" s="147"/>
      <c r="B28751" s="64"/>
      <c r="C28751" s="147" t="s">
        <v>217</v>
      </c>
      <c r="E28751" s="161"/>
      <c r="F28751" s="162"/>
      <c r="G28751" s="147"/>
      <c r="H28751" s="146"/>
      <c r="J28751" s="146"/>
      <c r="L28751" s="150"/>
      <c r="N28751" s="163"/>
      <c r="O28751" s="146"/>
      <c r="P28751" s="146"/>
      <c r="Q28751" s="146"/>
      <c r="R28751" s="34"/>
      <c r="S28751" s="35"/>
      <c r="T28751" s="147"/>
    </row>
    <row r="28752">
      <c r="A28752" s="147"/>
      <c r="B28752" s="64"/>
      <c r="C28752" s="147" t="s">
        <v>217</v>
      </c>
      <c r="E28752" s="161"/>
      <c r="F28752" s="162"/>
      <c r="G28752" s="147"/>
      <c r="H28752" s="146"/>
      <c r="J28752" s="146"/>
      <c r="L28752" s="150"/>
      <c r="N28752" s="163"/>
      <c r="O28752" s="146"/>
      <c r="P28752" s="146"/>
      <c r="Q28752" s="146"/>
      <c r="R28752" s="34"/>
      <c r="S28752" s="35"/>
      <c r="T28752" s="147"/>
    </row>
    <row r="28753">
      <c r="A28753" s="147"/>
      <c r="B28753" s="64"/>
      <c r="C28753" s="147" t="s">
        <v>217</v>
      </c>
      <c r="E28753" s="161"/>
      <c r="F28753" s="162"/>
      <c r="G28753" s="147"/>
      <c r="H28753" s="146"/>
      <c r="J28753" s="146"/>
      <c r="L28753" s="150"/>
      <c r="N28753" s="163"/>
      <c r="O28753" s="146"/>
      <c r="P28753" s="146"/>
      <c r="Q28753" s="146"/>
      <c r="R28753" s="34"/>
      <c r="S28753" s="35"/>
      <c r="T28753" s="147"/>
    </row>
    <row r="28754">
      <c r="A28754" s="147"/>
      <c r="B28754" s="64"/>
      <c r="C28754" s="147" t="s">
        <v>217</v>
      </c>
      <c r="E28754" s="161"/>
      <c r="F28754" s="162"/>
      <c r="G28754" s="147"/>
      <c r="H28754" s="146"/>
      <c r="J28754" s="146"/>
      <c r="L28754" s="150"/>
      <c r="N28754" s="163"/>
      <c r="O28754" s="146"/>
      <c r="P28754" s="146"/>
      <c r="Q28754" s="146"/>
      <c r="R28754" s="34"/>
      <c r="S28754" s="35"/>
      <c r="T28754" s="147"/>
    </row>
    <row r="28755">
      <c r="A28755" s="147"/>
      <c r="B28755" s="64"/>
      <c r="C28755" s="147" t="s">
        <v>217</v>
      </c>
      <c r="E28755" s="161"/>
      <c r="F28755" s="162"/>
      <c r="G28755" s="147"/>
      <c r="H28755" s="146"/>
      <c r="J28755" s="146"/>
      <c r="L28755" s="150"/>
      <c r="N28755" s="163"/>
      <c r="O28755" s="146"/>
      <c r="P28755" s="146"/>
      <c r="Q28755" s="146"/>
      <c r="R28755" s="34"/>
      <c r="S28755" s="35"/>
      <c r="T28755" s="147"/>
    </row>
    <row r="28756">
      <c r="A28756" s="147"/>
      <c r="B28756" s="64"/>
      <c r="C28756" s="147" t="s">
        <v>217</v>
      </c>
      <c r="E28756" s="161"/>
      <c r="F28756" s="162"/>
      <c r="G28756" s="147"/>
      <c r="H28756" s="146"/>
      <c r="J28756" s="146"/>
      <c r="L28756" s="150"/>
      <c r="N28756" s="163"/>
      <c r="O28756" s="146"/>
      <c r="P28756" s="146"/>
      <c r="Q28756" s="146"/>
      <c r="R28756" s="34"/>
      <c r="S28756" s="35"/>
      <c r="T28756" s="147"/>
    </row>
    <row r="28757">
      <c r="A28757" s="147"/>
      <c r="B28757" s="64"/>
      <c r="C28757" s="147" t="s">
        <v>217</v>
      </c>
      <c r="E28757" s="161"/>
      <c r="F28757" s="162"/>
      <c r="G28757" s="147"/>
      <c r="H28757" s="146"/>
      <c r="J28757" s="146"/>
      <c r="L28757" s="150"/>
      <c r="N28757" s="163"/>
      <c r="O28757" s="146"/>
      <c r="P28757" s="146"/>
      <c r="Q28757" s="146"/>
      <c r="R28757" s="34"/>
      <c r="S28757" s="35"/>
      <c r="T28757" s="147"/>
    </row>
    <row r="28758">
      <c r="A28758" s="147"/>
      <c r="B28758" s="64"/>
      <c r="C28758" s="147" t="s">
        <v>217</v>
      </c>
      <c r="E28758" s="161"/>
      <c r="F28758" s="162"/>
      <c r="G28758" s="147"/>
      <c r="H28758" s="146"/>
      <c r="J28758" s="146"/>
      <c r="L28758" s="150"/>
      <c r="N28758" s="163"/>
      <c r="O28758" s="146"/>
      <c r="P28758" s="146"/>
      <c r="Q28758" s="146"/>
      <c r="R28758" s="34"/>
      <c r="S28758" s="35"/>
      <c r="T28758" s="147"/>
    </row>
    <row r="28759">
      <c r="A28759" s="147"/>
      <c r="B28759" s="64"/>
      <c r="C28759" s="147" t="s">
        <v>217</v>
      </c>
      <c r="E28759" s="161"/>
      <c r="F28759" s="162"/>
      <c r="G28759" s="147"/>
      <c r="H28759" s="146"/>
      <c r="J28759" s="146"/>
      <c r="L28759" s="150"/>
      <c r="N28759" s="163"/>
      <c r="O28759" s="146"/>
      <c r="P28759" s="146"/>
      <c r="Q28759" s="146"/>
      <c r="R28759" s="34"/>
      <c r="S28759" s="35"/>
      <c r="T28759" s="147"/>
    </row>
    <row r="28760">
      <c r="A28760" s="147"/>
      <c r="B28760" s="64"/>
      <c r="C28760" s="147" t="s">
        <v>217</v>
      </c>
      <c r="E28760" s="161"/>
      <c r="F28760" s="162"/>
      <c r="G28760" s="147"/>
      <c r="H28760" s="146"/>
      <c r="J28760" s="146"/>
      <c r="L28760" s="150"/>
      <c r="N28760" s="163"/>
      <c r="O28760" s="146"/>
      <c r="P28760" s="146"/>
      <c r="Q28760" s="146"/>
      <c r="R28760" s="34"/>
      <c r="S28760" s="35"/>
      <c r="T28760" s="147"/>
    </row>
    <row r="28761">
      <c r="A28761" s="147"/>
      <c r="B28761" s="64"/>
      <c r="C28761" s="147" t="s">
        <v>217</v>
      </c>
      <c r="E28761" s="161"/>
      <c r="F28761" s="162"/>
      <c r="G28761" s="147"/>
      <c r="H28761" s="146"/>
      <c r="J28761" s="146"/>
      <c r="L28761" s="150"/>
      <c r="N28761" s="163"/>
      <c r="O28761" s="146"/>
      <c r="P28761" s="146"/>
      <c r="Q28761" s="146"/>
      <c r="R28761" s="34"/>
      <c r="S28761" s="35"/>
      <c r="T28761" s="147"/>
    </row>
    <row r="28762">
      <c r="A28762" s="147"/>
      <c r="B28762" s="64"/>
      <c r="C28762" s="147" t="s">
        <v>217</v>
      </c>
      <c r="E28762" s="161"/>
      <c r="F28762" s="162"/>
      <c r="G28762" s="147"/>
      <c r="H28762" s="146"/>
      <c r="J28762" s="146"/>
      <c r="L28762" s="150"/>
      <c r="N28762" s="163"/>
      <c r="O28762" s="146"/>
      <c r="P28762" s="146"/>
      <c r="Q28762" s="146"/>
      <c r="R28762" s="34"/>
      <c r="S28762" s="35"/>
      <c r="T28762" s="147"/>
    </row>
    <row r="28763">
      <c r="A28763" s="147"/>
      <c r="B28763" s="64"/>
      <c r="C28763" s="147" t="s">
        <v>217</v>
      </c>
      <c r="E28763" s="161"/>
      <c r="F28763" s="162"/>
      <c r="G28763" s="147"/>
      <c r="H28763" s="146"/>
      <c r="J28763" s="146"/>
      <c r="L28763" s="150"/>
      <c r="N28763" s="163"/>
      <c r="O28763" s="146"/>
      <c r="P28763" s="146"/>
      <c r="Q28763" s="146"/>
      <c r="R28763" s="34"/>
      <c r="S28763" s="35"/>
      <c r="T28763" s="147"/>
    </row>
    <row r="28764">
      <c r="A28764" s="147"/>
      <c r="B28764" s="64"/>
      <c r="C28764" s="147" t="s">
        <v>217</v>
      </c>
      <c r="E28764" s="161"/>
      <c r="F28764" s="162"/>
      <c r="G28764" s="147"/>
      <c r="H28764" s="146"/>
      <c r="J28764" s="146"/>
      <c r="L28764" s="150"/>
      <c r="N28764" s="163"/>
      <c r="O28764" s="146"/>
      <c r="P28764" s="146"/>
      <c r="Q28764" s="146"/>
      <c r="R28764" s="34"/>
      <c r="S28764" s="35"/>
      <c r="T28764" s="147"/>
    </row>
    <row r="28765">
      <c r="A28765" s="147"/>
      <c r="B28765" s="64"/>
      <c r="C28765" s="147" t="s">
        <v>217</v>
      </c>
      <c r="E28765" s="161"/>
      <c r="F28765" s="162"/>
      <c r="G28765" s="147"/>
      <c r="H28765" s="146"/>
      <c r="J28765" s="146"/>
      <c r="L28765" s="150"/>
      <c r="N28765" s="163"/>
      <c r="O28765" s="146"/>
      <c r="P28765" s="146"/>
      <c r="Q28765" s="146"/>
      <c r="R28765" s="34"/>
      <c r="S28765" s="35"/>
      <c r="T28765" s="147"/>
    </row>
    <row r="28766">
      <c r="A28766" s="147"/>
      <c r="B28766" s="64"/>
      <c r="C28766" s="147" t="s">
        <v>217</v>
      </c>
      <c r="E28766" s="161"/>
      <c r="F28766" s="162"/>
      <c r="G28766" s="147"/>
      <c r="H28766" s="146"/>
      <c r="J28766" s="146"/>
      <c r="L28766" s="150"/>
      <c r="N28766" s="163"/>
      <c r="O28766" s="146"/>
      <c r="P28766" s="146"/>
      <c r="Q28766" s="146"/>
      <c r="R28766" s="34"/>
      <c r="S28766" s="35"/>
      <c r="T28766" s="147"/>
    </row>
    <row r="28767">
      <c r="A28767" s="147"/>
      <c r="B28767" s="64"/>
      <c r="C28767" s="147" t="s">
        <v>217</v>
      </c>
      <c r="E28767" s="161"/>
      <c r="F28767" s="162"/>
      <c r="G28767" s="147"/>
      <c r="H28767" s="146"/>
      <c r="J28767" s="146"/>
      <c r="L28767" s="150"/>
      <c r="N28767" s="163"/>
      <c r="O28767" s="146"/>
      <c r="P28767" s="146"/>
      <c r="Q28767" s="146"/>
      <c r="R28767" s="34"/>
      <c r="S28767" s="35"/>
      <c r="T28767" s="147"/>
    </row>
    <row r="28768">
      <c r="A28768" s="147"/>
      <c r="B28768" s="64"/>
      <c r="C28768" s="147" t="s">
        <v>217</v>
      </c>
      <c r="E28768" s="161"/>
      <c r="F28768" s="162"/>
      <c r="G28768" s="147"/>
      <c r="H28768" s="146"/>
      <c r="J28768" s="146"/>
      <c r="L28768" s="150"/>
      <c r="N28768" s="163"/>
      <c r="O28768" s="146"/>
      <c r="P28768" s="146"/>
      <c r="Q28768" s="146"/>
      <c r="R28768" s="34"/>
      <c r="S28768" s="35"/>
      <c r="T28768" s="147"/>
    </row>
    <row r="28769">
      <c r="A28769" s="147"/>
      <c r="B28769" s="64"/>
      <c r="C28769" s="147" t="s">
        <v>217</v>
      </c>
      <c r="E28769" s="161"/>
      <c r="F28769" s="162"/>
      <c r="G28769" s="147"/>
      <c r="H28769" s="146"/>
      <c r="J28769" s="146"/>
      <c r="L28769" s="150"/>
      <c r="N28769" s="163"/>
      <c r="O28769" s="146"/>
      <c r="P28769" s="146"/>
      <c r="Q28769" s="146"/>
      <c r="R28769" s="34"/>
      <c r="S28769" s="35"/>
      <c r="T28769" s="147"/>
    </row>
    <row r="28770">
      <c r="A28770" s="147"/>
      <c r="B28770" s="64"/>
      <c r="C28770" s="147" t="s">
        <v>217</v>
      </c>
      <c r="E28770" s="161"/>
      <c r="F28770" s="162"/>
      <c r="G28770" s="147"/>
      <c r="H28770" s="146"/>
      <c r="J28770" s="146"/>
      <c r="L28770" s="150"/>
      <c r="N28770" s="163"/>
      <c r="O28770" s="146"/>
      <c r="P28770" s="146"/>
      <c r="Q28770" s="146"/>
      <c r="R28770" s="34"/>
      <c r="S28770" s="35"/>
      <c r="T28770" s="147"/>
    </row>
    <row r="28771">
      <c r="A28771" s="147"/>
      <c r="B28771" s="64"/>
      <c r="C28771" s="147" t="s">
        <v>217</v>
      </c>
      <c r="E28771" s="161"/>
      <c r="F28771" s="162"/>
      <c r="G28771" s="147"/>
      <c r="H28771" s="146"/>
      <c r="J28771" s="146"/>
      <c r="L28771" s="150"/>
      <c r="N28771" s="163"/>
      <c r="O28771" s="146"/>
      <c r="P28771" s="146"/>
      <c r="Q28771" s="146"/>
      <c r="R28771" s="34"/>
      <c r="S28771" s="35"/>
      <c r="T28771" s="147"/>
    </row>
    <row r="28772">
      <c r="A28772" s="147"/>
      <c r="B28772" s="64"/>
      <c r="C28772" s="147" t="s">
        <v>217</v>
      </c>
      <c r="E28772" s="161"/>
      <c r="F28772" s="162"/>
      <c r="G28772" s="147"/>
      <c r="H28772" s="146"/>
      <c r="J28772" s="146"/>
      <c r="L28772" s="150"/>
      <c r="N28772" s="163"/>
      <c r="O28772" s="146"/>
      <c r="P28772" s="146"/>
      <c r="Q28772" s="146"/>
      <c r="R28772" s="34"/>
      <c r="S28772" s="35"/>
      <c r="T28772" s="147"/>
    </row>
    <row r="28773">
      <c r="A28773" s="147"/>
      <c r="B28773" s="64"/>
      <c r="C28773" s="147" t="s">
        <v>217</v>
      </c>
      <c r="E28773" s="161"/>
      <c r="F28773" s="162"/>
      <c r="G28773" s="147"/>
      <c r="H28773" s="146"/>
      <c r="J28773" s="146"/>
      <c r="L28773" s="150"/>
      <c r="N28773" s="163"/>
      <c r="O28773" s="146"/>
      <c r="P28773" s="146"/>
      <c r="Q28773" s="146"/>
      <c r="R28773" s="34"/>
      <c r="S28773" s="35"/>
      <c r="T28773" s="147"/>
    </row>
    <row r="28774">
      <c r="A28774" s="147"/>
      <c r="B28774" s="64"/>
      <c r="C28774" s="147" t="s">
        <v>217</v>
      </c>
      <c r="E28774" s="161"/>
      <c r="F28774" s="162"/>
      <c r="G28774" s="147"/>
      <c r="H28774" s="146"/>
      <c r="J28774" s="146"/>
      <c r="L28774" s="150"/>
      <c r="N28774" s="163"/>
      <c r="O28774" s="146"/>
      <c r="P28774" s="146"/>
      <c r="Q28774" s="146"/>
      <c r="R28774" s="34"/>
      <c r="S28774" s="35"/>
      <c r="T28774" s="147"/>
    </row>
    <row r="28775">
      <c r="A28775" s="147"/>
      <c r="B28775" s="64"/>
      <c r="C28775" s="147" t="s">
        <v>217</v>
      </c>
      <c r="E28775" s="161"/>
      <c r="F28775" s="162"/>
      <c r="G28775" s="147"/>
      <c r="H28775" s="146"/>
      <c r="J28775" s="146"/>
      <c r="L28775" s="150"/>
      <c r="N28775" s="163"/>
      <c r="O28775" s="146"/>
      <c r="P28775" s="146"/>
      <c r="Q28775" s="146"/>
      <c r="R28775" s="34"/>
      <c r="S28775" s="35"/>
      <c r="T28775" s="147"/>
    </row>
    <row r="28776">
      <c r="A28776" s="147"/>
      <c r="B28776" s="64"/>
      <c r="C28776" s="147" t="s">
        <v>217</v>
      </c>
      <c r="E28776" s="161"/>
      <c r="F28776" s="162"/>
      <c r="G28776" s="147"/>
      <c r="H28776" s="146"/>
      <c r="J28776" s="146"/>
      <c r="L28776" s="150"/>
      <c r="N28776" s="163"/>
      <c r="O28776" s="146"/>
      <c r="P28776" s="146"/>
      <c r="Q28776" s="146"/>
      <c r="R28776" s="34"/>
      <c r="S28776" s="35"/>
      <c r="T28776" s="147"/>
    </row>
    <row r="28777">
      <c r="A28777" s="147"/>
      <c r="B28777" s="64"/>
      <c r="C28777" s="147" t="s">
        <v>217</v>
      </c>
      <c r="E28777" s="161"/>
      <c r="F28777" s="162"/>
      <c r="G28777" s="147"/>
      <c r="H28777" s="146"/>
      <c r="J28777" s="146"/>
      <c r="L28777" s="150"/>
      <c r="N28777" s="163"/>
      <c r="O28777" s="146"/>
      <c r="P28777" s="146"/>
      <c r="Q28777" s="146"/>
      <c r="R28777" s="34"/>
      <c r="S28777" s="35"/>
      <c r="T28777" s="147"/>
    </row>
    <row r="28778">
      <c r="A28778" s="147"/>
      <c r="B28778" s="64"/>
      <c r="C28778" s="147" t="s">
        <v>217</v>
      </c>
      <c r="E28778" s="161"/>
      <c r="F28778" s="162"/>
      <c r="G28778" s="147"/>
      <c r="H28778" s="146"/>
      <c r="J28778" s="146"/>
      <c r="L28778" s="150"/>
      <c r="N28778" s="163"/>
      <c r="O28778" s="146"/>
      <c r="P28778" s="146"/>
      <c r="Q28778" s="146"/>
      <c r="R28778" s="34"/>
      <c r="S28778" s="35"/>
      <c r="T28778" s="147"/>
    </row>
    <row r="28779">
      <c r="A28779" s="147"/>
      <c r="B28779" s="64"/>
      <c r="C28779" s="147" t="s">
        <v>217</v>
      </c>
      <c r="E28779" s="161"/>
      <c r="F28779" s="162"/>
      <c r="G28779" s="147"/>
      <c r="H28779" s="146"/>
      <c r="J28779" s="146"/>
      <c r="L28779" s="150"/>
      <c r="N28779" s="163"/>
      <c r="O28779" s="146"/>
      <c r="P28779" s="146"/>
      <c r="Q28779" s="146"/>
      <c r="R28779" s="34"/>
      <c r="S28779" s="35"/>
      <c r="T28779" s="147"/>
    </row>
    <row r="28780">
      <c r="A28780" s="147"/>
      <c r="B28780" s="64"/>
      <c r="C28780" s="147" t="s">
        <v>217</v>
      </c>
      <c r="E28780" s="161"/>
      <c r="F28780" s="162"/>
      <c r="G28780" s="147"/>
      <c r="H28780" s="146"/>
      <c r="J28780" s="146"/>
      <c r="L28780" s="150"/>
      <c r="N28780" s="163"/>
      <c r="O28780" s="146"/>
      <c r="P28780" s="146"/>
      <c r="Q28780" s="146"/>
      <c r="R28780" s="34"/>
      <c r="S28780" s="35"/>
      <c r="T28780" s="147"/>
    </row>
    <row r="28781">
      <c r="A28781" s="147"/>
      <c r="B28781" s="64"/>
      <c r="C28781" s="147" t="s">
        <v>217</v>
      </c>
      <c r="E28781" s="161"/>
      <c r="F28781" s="162"/>
      <c r="G28781" s="147"/>
      <c r="H28781" s="146"/>
      <c r="J28781" s="146"/>
      <c r="L28781" s="150"/>
      <c r="N28781" s="163"/>
      <c r="O28781" s="146"/>
      <c r="P28781" s="146"/>
      <c r="Q28781" s="146"/>
      <c r="R28781" s="34"/>
      <c r="S28781" s="35"/>
      <c r="T28781" s="147"/>
    </row>
    <row r="28782">
      <c r="A28782" s="147"/>
      <c r="B28782" s="64"/>
      <c r="C28782" s="147" t="s">
        <v>217</v>
      </c>
      <c r="E28782" s="161"/>
      <c r="F28782" s="162"/>
      <c r="G28782" s="147"/>
      <c r="H28782" s="146"/>
      <c r="J28782" s="146"/>
      <c r="L28782" s="150"/>
      <c r="N28782" s="163"/>
      <c r="O28782" s="146"/>
      <c r="P28782" s="146"/>
      <c r="Q28782" s="146"/>
      <c r="R28782" s="34"/>
      <c r="S28782" s="35"/>
      <c r="T28782" s="147"/>
    </row>
    <row r="28783">
      <c r="A28783" s="147"/>
      <c r="B28783" s="64"/>
      <c r="C28783" s="147" t="s">
        <v>217</v>
      </c>
      <c r="E28783" s="161"/>
      <c r="F28783" s="162"/>
      <c r="G28783" s="147"/>
      <c r="H28783" s="146"/>
      <c r="J28783" s="146"/>
      <c r="L28783" s="150"/>
      <c r="N28783" s="163"/>
      <c r="O28783" s="146"/>
      <c r="P28783" s="146"/>
      <c r="Q28783" s="146"/>
      <c r="R28783" s="34"/>
      <c r="S28783" s="35"/>
      <c r="T28783" s="147"/>
    </row>
    <row r="28784">
      <c r="A28784" s="147"/>
      <c r="B28784" s="64"/>
      <c r="C28784" s="147" t="s">
        <v>217</v>
      </c>
      <c r="E28784" s="161"/>
      <c r="F28784" s="162"/>
      <c r="G28784" s="147"/>
      <c r="H28784" s="146"/>
      <c r="J28784" s="146"/>
      <c r="L28784" s="150"/>
      <c r="N28784" s="163"/>
      <c r="O28784" s="146"/>
      <c r="P28784" s="146"/>
      <c r="Q28784" s="146"/>
      <c r="R28784" s="34"/>
      <c r="S28784" s="35"/>
      <c r="T28784" s="147"/>
    </row>
    <row r="28785">
      <c r="A28785" s="147"/>
      <c r="B28785" s="64"/>
      <c r="C28785" s="147" t="s">
        <v>217</v>
      </c>
      <c r="E28785" s="161"/>
      <c r="F28785" s="162"/>
      <c r="G28785" s="147"/>
      <c r="H28785" s="146"/>
      <c r="J28785" s="146"/>
      <c r="L28785" s="150"/>
      <c r="N28785" s="163"/>
      <c r="O28785" s="146"/>
      <c r="P28785" s="146"/>
      <c r="Q28785" s="146"/>
      <c r="R28785" s="34"/>
      <c r="S28785" s="35"/>
      <c r="T28785" s="147"/>
    </row>
    <row r="28786">
      <c r="A28786" s="147"/>
      <c r="B28786" s="64"/>
      <c r="C28786" s="147" t="s">
        <v>217</v>
      </c>
      <c r="E28786" s="161"/>
      <c r="F28786" s="162"/>
      <c r="G28786" s="147"/>
      <c r="H28786" s="146"/>
      <c r="J28786" s="146"/>
      <c r="L28786" s="150"/>
      <c r="N28786" s="163"/>
      <c r="O28786" s="146"/>
      <c r="P28786" s="146"/>
      <c r="Q28786" s="146"/>
      <c r="R28786" s="34"/>
      <c r="S28786" s="35"/>
      <c r="T28786" s="147"/>
    </row>
    <row r="28787">
      <c r="A28787" s="147"/>
      <c r="B28787" s="64"/>
      <c r="C28787" s="147" t="s">
        <v>217</v>
      </c>
      <c r="E28787" s="161"/>
      <c r="F28787" s="162"/>
      <c r="G28787" s="147"/>
      <c r="H28787" s="146"/>
      <c r="J28787" s="146"/>
      <c r="L28787" s="150"/>
      <c r="N28787" s="163"/>
      <c r="O28787" s="146"/>
      <c r="P28787" s="146"/>
      <c r="Q28787" s="146"/>
      <c r="R28787" s="34"/>
      <c r="S28787" s="35"/>
      <c r="T28787" s="147"/>
    </row>
    <row r="28788">
      <c r="A28788" s="147"/>
      <c r="B28788" s="64"/>
      <c r="C28788" s="147" t="s">
        <v>217</v>
      </c>
      <c r="E28788" s="161"/>
      <c r="F28788" s="162"/>
      <c r="G28788" s="147"/>
      <c r="H28788" s="146"/>
      <c r="J28788" s="146"/>
      <c r="L28788" s="150"/>
      <c r="N28788" s="163"/>
      <c r="O28788" s="146"/>
      <c r="P28788" s="146"/>
      <c r="Q28788" s="146"/>
      <c r="R28788" s="34"/>
      <c r="S28788" s="35"/>
      <c r="T28788" s="147"/>
    </row>
    <row r="28789">
      <c r="A28789" s="147"/>
      <c r="B28789" s="64"/>
      <c r="C28789" s="147" t="s">
        <v>217</v>
      </c>
      <c r="E28789" s="161"/>
      <c r="F28789" s="162"/>
      <c r="G28789" s="147"/>
      <c r="H28789" s="146"/>
      <c r="J28789" s="146"/>
      <c r="L28789" s="150"/>
      <c r="N28789" s="163"/>
      <c r="O28789" s="146"/>
      <c r="P28789" s="146"/>
      <c r="Q28789" s="146"/>
      <c r="R28789" s="34"/>
      <c r="S28789" s="35"/>
      <c r="T28789" s="147"/>
    </row>
    <row r="28790">
      <c r="A28790" s="147"/>
      <c r="B28790" s="64"/>
      <c r="C28790" s="147" t="s">
        <v>217</v>
      </c>
      <c r="E28790" s="161"/>
      <c r="F28790" s="162"/>
      <c r="G28790" s="147"/>
      <c r="H28790" s="146"/>
      <c r="J28790" s="146"/>
      <c r="L28790" s="150"/>
      <c r="N28790" s="163"/>
      <c r="O28790" s="146"/>
      <c r="P28790" s="146"/>
      <c r="Q28790" s="146"/>
      <c r="R28790" s="34"/>
      <c r="S28790" s="35"/>
      <c r="T28790" s="147"/>
    </row>
    <row r="28791">
      <c r="A28791" s="147"/>
      <c r="B28791" s="64"/>
      <c r="C28791" s="147" t="s">
        <v>217</v>
      </c>
      <c r="E28791" s="161"/>
      <c r="F28791" s="162"/>
      <c r="G28791" s="147"/>
      <c r="H28791" s="146"/>
      <c r="J28791" s="146"/>
      <c r="L28791" s="150"/>
      <c r="N28791" s="163"/>
      <c r="O28791" s="146"/>
      <c r="P28791" s="146"/>
      <c r="Q28791" s="146"/>
      <c r="R28791" s="34"/>
      <c r="S28791" s="35"/>
      <c r="T28791" s="147"/>
    </row>
    <row r="28792">
      <c r="A28792" s="147"/>
      <c r="B28792" s="64"/>
      <c r="C28792" s="147" t="s">
        <v>217</v>
      </c>
      <c r="E28792" s="161"/>
      <c r="F28792" s="162"/>
      <c r="G28792" s="147"/>
      <c r="H28792" s="146"/>
      <c r="J28792" s="146"/>
      <c r="L28792" s="150"/>
      <c r="N28792" s="163"/>
      <c r="O28792" s="146"/>
      <c r="P28792" s="146"/>
      <c r="Q28792" s="146"/>
      <c r="R28792" s="34"/>
      <c r="S28792" s="35"/>
      <c r="T28792" s="147"/>
    </row>
    <row r="28793">
      <c r="A28793" s="147"/>
      <c r="B28793" s="64"/>
      <c r="C28793" s="147" t="s">
        <v>217</v>
      </c>
      <c r="E28793" s="161"/>
      <c r="F28793" s="162"/>
      <c r="G28793" s="147"/>
      <c r="H28793" s="146"/>
      <c r="J28793" s="146"/>
      <c r="L28793" s="150"/>
      <c r="N28793" s="163"/>
      <c r="O28793" s="146"/>
      <c r="P28793" s="146"/>
      <c r="Q28793" s="146"/>
      <c r="R28793" s="34"/>
      <c r="S28793" s="35"/>
      <c r="T28793" s="147"/>
    </row>
    <row r="28794">
      <c r="A28794" s="147"/>
      <c r="B28794" s="64"/>
      <c r="C28794" s="147" t="s">
        <v>217</v>
      </c>
      <c r="E28794" s="161"/>
      <c r="F28794" s="162"/>
      <c r="G28794" s="147"/>
      <c r="H28794" s="146"/>
      <c r="J28794" s="146"/>
      <c r="L28794" s="150"/>
      <c r="N28794" s="163"/>
      <c r="O28794" s="146"/>
      <c r="P28794" s="146"/>
      <c r="Q28794" s="146"/>
      <c r="R28794" s="34"/>
      <c r="S28794" s="35"/>
      <c r="T28794" s="147"/>
    </row>
    <row r="28795">
      <c r="A28795" s="147"/>
      <c r="B28795" s="64"/>
      <c r="C28795" s="147" t="s">
        <v>217</v>
      </c>
      <c r="E28795" s="161"/>
      <c r="F28795" s="162"/>
      <c r="G28795" s="147"/>
      <c r="H28795" s="146"/>
      <c r="J28795" s="146"/>
      <c r="L28795" s="150"/>
      <c r="N28795" s="163"/>
      <c r="O28795" s="146"/>
      <c r="P28795" s="146"/>
      <c r="Q28795" s="146"/>
      <c r="R28795" s="34"/>
      <c r="S28795" s="35"/>
      <c r="T28795" s="147"/>
    </row>
    <row r="28796">
      <c r="A28796" s="147"/>
      <c r="B28796" s="64"/>
      <c r="C28796" s="147" t="s">
        <v>217</v>
      </c>
      <c r="E28796" s="161"/>
      <c r="F28796" s="162"/>
      <c r="G28796" s="147"/>
      <c r="H28796" s="146"/>
      <c r="J28796" s="146"/>
      <c r="L28796" s="150"/>
      <c r="N28796" s="163"/>
      <c r="O28796" s="146"/>
      <c r="P28796" s="146"/>
      <c r="Q28796" s="146"/>
      <c r="R28796" s="34"/>
      <c r="S28796" s="35"/>
      <c r="T28796" s="147"/>
    </row>
    <row r="28797">
      <c r="A28797" s="147"/>
      <c r="B28797" s="64"/>
      <c r="C28797" s="147" t="s">
        <v>217</v>
      </c>
      <c r="E28797" s="161"/>
      <c r="F28797" s="162"/>
      <c r="G28797" s="147"/>
      <c r="H28797" s="146"/>
      <c r="J28797" s="146"/>
      <c r="L28797" s="150"/>
      <c r="N28797" s="163"/>
      <c r="O28797" s="146"/>
      <c r="P28797" s="146"/>
      <c r="Q28797" s="146"/>
      <c r="R28797" s="34"/>
      <c r="S28797" s="35"/>
      <c r="T28797" s="147"/>
    </row>
    <row r="28798">
      <c r="A28798" s="147"/>
      <c r="B28798" s="64"/>
      <c r="C28798" s="147" t="s">
        <v>217</v>
      </c>
      <c r="E28798" s="161"/>
      <c r="F28798" s="162"/>
      <c r="G28798" s="147"/>
      <c r="H28798" s="146"/>
      <c r="J28798" s="146"/>
      <c r="L28798" s="150"/>
      <c r="N28798" s="163"/>
      <c r="O28798" s="146"/>
      <c r="P28798" s="146"/>
      <c r="Q28798" s="146"/>
      <c r="R28798" s="34"/>
      <c r="S28798" s="35"/>
      <c r="T28798" s="147"/>
    </row>
    <row r="28799">
      <c r="A28799" s="147"/>
      <c r="B28799" s="64"/>
      <c r="C28799" s="147" t="s">
        <v>217</v>
      </c>
      <c r="E28799" s="161"/>
      <c r="F28799" s="162"/>
      <c r="G28799" s="147"/>
      <c r="H28799" s="146"/>
      <c r="J28799" s="146"/>
      <c r="L28799" s="150"/>
      <c r="N28799" s="163"/>
      <c r="O28799" s="146"/>
      <c r="P28799" s="146"/>
      <c r="Q28799" s="146"/>
      <c r="R28799" s="34"/>
      <c r="S28799" s="35"/>
      <c r="T28799" s="147"/>
    </row>
    <row r="28800">
      <c r="A28800" s="147"/>
      <c r="B28800" s="64"/>
      <c r="C28800" s="147" t="s">
        <v>217</v>
      </c>
      <c r="E28800" s="161"/>
      <c r="F28800" s="162"/>
      <c r="G28800" s="147"/>
      <c r="H28800" s="146"/>
      <c r="J28800" s="146"/>
      <c r="L28800" s="150"/>
      <c r="N28800" s="163"/>
      <c r="O28800" s="146"/>
      <c r="P28800" s="146"/>
      <c r="Q28800" s="146"/>
      <c r="R28800" s="34"/>
      <c r="S28800" s="35"/>
      <c r="T28800" s="147"/>
    </row>
    <row r="28801">
      <c r="A28801" s="147"/>
      <c r="B28801" s="64"/>
      <c r="C28801" s="147" t="s">
        <v>217</v>
      </c>
      <c r="E28801" s="161"/>
      <c r="F28801" s="162"/>
      <c r="G28801" s="147"/>
      <c r="H28801" s="146"/>
      <c r="J28801" s="146"/>
      <c r="L28801" s="150"/>
      <c r="N28801" s="163"/>
      <c r="O28801" s="146"/>
      <c r="P28801" s="146"/>
      <c r="Q28801" s="146"/>
      <c r="R28801" s="34"/>
      <c r="S28801" s="35"/>
      <c r="T28801" s="147"/>
    </row>
    <row r="28802">
      <c r="A28802" s="147"/>
      <c r="B28802" s="64"/>
      <c r="C28802" s="147" t="s">
        <v>217</v>
      </c>
      <c r="E28802" s="161"/>
      <c r="F28802" s="162"/>
      <c r="G28802" s="147"/>
      <c r="H28802" s="146"/>
      <c r="J28802" s="146"/>
      <c r="L28802" s="150"/>
      <c r="N28802" s="163"/>
      <c r="O28802" s="146"/>
      <c r="P28802" s="146"/>
      <c r="Q28802" s="146"/>
      <c r="R28802" s="34"/>
      <c r="S28802" s="35"/>
      <c r="T28802" s="147"/>
    </row>
    <row r="28803">
      <c r="A28803" s="147"/>
      <c r="B28803" s="64"/>
      <c r="C28803" s="147" t="s">
        <v>217</v>
      </c>
      <c r="E28803" s="161"/>
      <c r="F28803" s="162"/>
      <c r="G28803" s="147"/>
      <c r="H28803" s="146"/>
      <c r="J28803" s="146"/>
      <c r="L28803" s="150"/>
      <c r="N28803" s="163"/>
      <c r="O28803" s="146"/>
      <c r="P28803" s="146"/>
      <c r="Q28803" s="146"/>
      <c r="R28803" s="34"/>
      <c r="S28803" s="35"/>
      <c r="T28803" s="147"/>
    </row>
    <row r="28804">
      <c r="A28804" s="147"/>
      <c r="B28804" s="64"/>
      <c r="C28804" s="147" t="s">
        <v>217</v>
      </c>
      <c r="E28804" s="161"/>
      <c r="F28804" s="162"/>
      <c r="G28804" s="147"/>
      <c r="H28804" s="146"/>
      <c r="J28804" s="146"/>
      <c r="L28804" s="150"/>
      <c r="N28804" s="163"/>
      <c r="O28804" s="146"/>
      <c r="P28804" s="146"/>
      <c r="Q28804" s="146"/>
      <c r="R28804" s="34"/>
      <c r="S28804" s="35"/>
      <c r="T28804" s="147"/>
    </row>
    <row r="28805">
      <c r="A28805" s="147"/>
      <c r="B28805" s="64"/>
      <c r="C28805" s="147" t="s">
        <v>217</v>
      </c>
      <c r="E28805" s="161"/>
      <c r="F28805" s="162"/>
      <c r="G28805" s="147"/>
      <c r="H28805" s="146"/>
      <c r="J28805" s="146"/>
      <c r="L28805" s="150"/>
      <c r="N28805" s="163"/>
      <c r="O28805" s="146"/>
      <c r="P28805" s="146"/>
      <c r="Q28805" s="146"/>
      <c r="R28805" s="34"/>
      <c r="S28805" s="35"/>
      <c r="T28805" s="147"/>
    </row>
    <row r="28806">
      <c r="A28806" s="147"/>
      <c r="B28806" s="64"/>
      <c r="C28806" s="147" t="s">
        <v>217</v>
      </c>
      <c r="E28806" s="161"/>
      <c r="F28806" s="162"/>
      <c r="G28806" s="147"/>
      <c r="H28806" s="146"/>
      <c r="J28806" s="146"/>
      <c r="L28806" s="150"/>
      <c r="N28806" s="163"/>
      <c r="O28806" s="146"/>
      <c r="P28806" s="146"/>
      <c r="Q28806" s="146"/>
      <c r="R28806" s="34"/>
      <c r="S28806" s="35"/>
      <c r="T28806" s="147"/>
    </row>
    <row r="28807">
      <c r="A28807" s="147"/>
      <c r="B28807" s="64"/>
      <c r="C28807" s="147" t="s">
        <v>217</v>
      </c>
      <c r="E28807" s="161"/>
      <c r="F28807" s="162"/>
      <c r="G28807" s="147"/>
      <c r="H28807" s="146"/>
      <c r="J28807" s="146"/>
      <c r="L28807" s="150"/>
      <c r="N28807" s="163"/>
      <c r="O28807" s="146"/>
      <c r="P28807" s="146"/>
      <c r="Q28807" s="146"/>
      <c r="R28807" s="34"/>
      <c r="S28807" s="35"/>
      <c r="T28807" s="147"/>
    </row>
    <row r="28808">
      <c r="A28808" s="147"/>
      <c r="B28808" s="64"/>
      <c r="C28808" s="147" t="s">
        <v>217</v>
      </c>
      <c r="E28808" s="161"/>
      <c r="F28808" s="162"/>
      <c r="G28808" s="147"/>
      <c r="H28808" s="146"/>
      <c r="J28808" s="146"/>
      <c r="L28808" s="150"/>
      <c r="N28808" s="163"/>
      <c r="O28808" s="146"/>
      <c r="P28808" s="146"/>
      <c r="Q28808" s="146"/>
      <c r="R28808" s="34"/>
      <c r="S28808" s="35"/>
      <c r="T28808" s="147"/>
    </row>
    <row r="28809">
      <c r="A28809" s="147"/>
      <c r="B28809" s="64"/>
      <c r="C28809" s="147" t="s">
        <v>217</v>
      </c>
      <c r="E28809" s="161"/>
      <c r="F28809" s="162"/>
      <c r="G28809" s="147"/>
      <c r="H28809" s="146"/>
      <c r="J28809" s="146"/>
      <c r="L28809" s="150"/>
      <c r="N28809" s="163"/>
      <c r="O28809" s="146"/>
      <c r="P28809" s="146"/>
      <c r="Q28809" s="146"/>
      <c r="R28809" s="34"/>
      <c r="S28809" s="35"/>
      <c r="T28809" s="147"/>
    </row>
    <row r="28810">
      <c r="A28810" s="147"/>
      <c r="B28810" s="64"/>
      <c r="C28810" s="147" t="s">
        <v>217</v>
      </c>
      <c r="E28810" s="161"/>
      <c r="F28810" s="162"/>
      <c r="G28810" s="147"/>
      <c r="H28810" s="146"/>
      <c r="J28810" s="146"/>
      <c r="L28810" s="150"/>
      <c r="N28810" s="163"/>
      <c r="O28810" s="146"/>
      <c r="P28810" s="146"/>
      <c r="Q28810" s="146"/>
      <c r="R28810" s="34"/>
      <c r="S28810" s="35"/>
      <c r="T28810" s="147"/>
    </row>
    <row r="28811">
      <c r="A28811" s="147"/>
      <c r="B28811" s="64"/>
      <c r="C28811" s="147" t="s">
        <v>217</v>
      </c>
      <c r="E28811" s="161"/>
      <c r="F28811" s="162"/>
      <c r="G28811" s="147"/>
      <c r="H28811" s="146"/>
      <c r="J28811" s="146"/>
      <c r="L28811" s="150"/>
      <c r="N28811" s="163"/>
      <c r="O28811" s="146"/>
      <c r="P28811" s="146"/>
      <c r="Q28811" s="146"/>
      <c r="R28811" s="34"/>
      <c r="S28811" s="35"/>
      <c r="T28811" s="147"/>
    </row>
    <row r="28812">
      <c r="A28812" s="147"/>
      <c r="B28812" s="64"/>
      <c r="C28812" s="147" t="s">
        <v>217</v>
      </c>
      <c r="E28812" s="161"/>
      <c r="F28812" s="162"/>
      <c r="G28812" s="147"/>
      <c r="H28812" s="146"/>
      <c r="J28812" s="146"/>
      <c r="L28812" s="150"/>
      <c r="N28812" s="163"/>
      <c r="O28812" s="146"/>
      <c r="P28812" s="146"/>
      <c r="Q28812" s="146"/>
      <c r="R28812" s="34"/>
      <c r="S28812" s="35"/>
      <c r="T28812" s="147"/>
    </row>
    <row r="28813">
      <c r="A28813" s="147"/>
      <c r="B28813" s="64"/>
      <c r="C28813" s="147" t="s">
        <v>217</v>
      </c>
      <c r="E28813" s="161"/>
      <c r="F28813" s="162"/>
      <c r="G28813" s="147"/>
      <c r="H28813" s="146"/>
      <c r="J28813" s="146"/>
      <c r="L28813" s="150"/>
      <c r="N28813" s="163"/>
      <c r="O28813" s="146"/>
      <c r="P28813" s="146"/>
      <c r="Q28813" s="146"/>
      <c r="R28813" s="34"/>
      <c r="S28813" s="35"/>
      <c r="T28813" s="147"/>
    </row>
    <row r="28814">
      <c r="A28814" s="147"/>
      <c r="B28814" s="64"/>
      <c r="C28814" s="147" t="s">
        <v>217</v>
      </c>
      <c r="E28814" s="161"/>
      <c r="F28814" s="162"/>
      <c r="G28814" s="147"/>
      <c r="H28814" s="146"/>
      <c r="J28814" s="146"/>
      <c r="L28814" s="150"/>
      <c r="N28814" s="163"/>
      <c r="O28814" s="146"/>
      <c r="P28814" s="146"/>
      <c r="Q28814" s="146"/>
      <c r="R28814" s="34"/>
      <c r="S28814" s="35"/>
      <c r="T28814" s="147"/>
    </row>
    <row r="28815">
      <c r="A28815" s="147"/>
      <c r="B28815" s="64"/>
      <c r="C28815" s="147" t="s">
        <v>217</v>
      </c>
      <c r="E28815" s="161"/>
      <c r="F28815" s="162"/>
      <c r="G28815" s="147"/>
      <c r="H28815" s="146"/>
      <c r="J28815" s="146"/>
      <c r="L28815" s="150"/>
      <c r="N28815" s="163"/>
      <c r="O28815" s="146"/>
      <c r="P28815" s="146"/>
      <c r="Q28815" s="146"/>
      <c r="R28815" s="34"/>
      <c r="S28815" s="35"/>
      <c r="T28815" s="147"/>
    </row>
    <row r="28816">
      <c r="A28816" s="147"/>
      <c r="B28816" s="64"/>
      <c r="C28816" s="147" t="s">
        <v>217</v>
      </c>
      <c r="E28816" s="161"/>
      <c r="F28816" s="162"/>
      <c r="G28816" s="147"/>
      <c r="H28816" s="146"/>
      <c r="J28816" s="146"/>
      <c r="L28816" s="150"/>
      <c r="N28816" s="163"/>
      <c r="O28816" s="146"/>
      <c r="P28816" s="146"/>
      <c r="Q28816" s="146"/>
      <c r="R28816" s="34"/>
      <c r="S28816" s="35"/>
      <c r="T28816" s="147"/>
    </row>
    <row r="28817">
      <c r="A28817" s="147"/>
      <c r="B28817" s="64"/>
      <c r="C28817" s="147" t="s">
        <v>217</v>
      </c>
      <c r="E28817" s="161"/>
      <c r="F28817" s="162"/>
      <c r="G28817" s="147"/>
      <c r="H28817" s="146"/>
      <c r="J28817" s="146"/>
      <c r="L28817" s="150"/>
      <c r="N28817" s="163"/>
      <c r="O28817" s="146"/>
      <c r="P28817" s="146"/>
      <c r="Q28817" s="146"/>
      <c r="R28817" s="34"/>
      <c r="S28817" s="35"/>
      <c r="T28817" s="147"/>
    </row>
    <row r="28818">
      <c r="A28818" s="147"/>
      <c r="B28818" s="64"/>
      <c r="C28818" s="147" t="s">
        <v>217</v>
      </c>
      <c r="E28818" s="161"/>
      <c r="F28818" s="162"/>
      <c r="G28818" s="147"/>
      <c r="H28818" s="146"/>
      <c r="J28818" s="146"/>
      <c r="L28818" s="150"/>
      <c r="N28818" s="163"/>
      <c r="O28818" s="146"/>
      <c r="P28818" s="146"/>
      <c r="Q28818" s="146"/>
      <c r="R28818" s="34"/>
      <c r="S28818" s="35"/>
      <c r="T28818" s="147"/>
    </row>
    <row r="28819">
      <c r="A28819" s="147"/>
      <c r="B28819" s="64"/>
      <c r="C28819" s="147" t="s">
        <v>217</v>
      </c>
      <c r="E28819" s="161"/>
      <c r="F28819" s="162"/>
      <c r="G28819" s="147"/>
      <c r="H28819" s="146"/>
      <c r="J28819" s="146"/>
      <c r="L28819" s="150"/>
      <c r="N28819" s="163"/>
      <c r="O28819" s="146"/>
      <c r="P28819" s="146"/>
      <c r="Q28819" s="146"/>
      <c r="R28819" s="34"/>
      <c r="S28819" s="35"/>
      <c r="T28819" s="147"/>
    </row>
    <row r="28820">
      <c r="A28820" s="147"/>
      <c r="B28820" s="64"/>
      <c r="C28820" s="147" t="s">
        <v>217</v>
      </c>
      <c r="E28820" s="161"/>
      <c r="F28820" s="162"/>
      <c r="G28820" s="147"/>
      <c r="H28820" s="146"/>
      <c r="J28820" s="146"/>
      <c r="L28820" s="150"/>
      <c r="N28820" s="163"/>
      <c r="O28820" s="146"/>
      <c r="P28820" s="146"/>
      <c r="Q28820" s="146"/>
      <c r="R28820" s="34"/>
      <c r="S28820" s="35"/>
      <c r="T28820" s="147"/>
    </row>
    <row r="28821">
      <c r="A28821" s="147"/>
      <c r="B28821" s="64"/>
      <c r="C28821" s="147" t="s">
        <v>217</v>
      </c>
      <c r="E28821" s="161"/>
      <c r="F28821" s="162"/>
      <c r="G28821" s="147"/>
      <c r="H28821" s="146"/>
      <c r="J28821" s="146"/>
      <c r="L28821" s="150"/>
      <c r="N28821" s="163"/>
      <c r="O28821" s="146"/>
      <c r="P28821" s="146"/>
      <c r="Q28821" s="146"/>
      <c r="R28821" s="34"/>
      <c r="S28821" s="35"/>
      <c r="T28821" s="147"/>
    </row>
    <row r="28822">
      <c r="A28822" s="147"/>
      <c r="B28822" s="64"/>
      <c r="C28822" s="147" t="s">
        <v>217</v>
      </c>
      <c r="E28822" s="161"/>
      <c r="F28822" s="162"/>
      <c r="G28822" s="147"/>
      <c r="H28822" s="146"/>
      <c r="J28822" s="146"/>
      <c r="L28822" s="150"/>
      <c r="N28822" s="163"/>
      <c r="O28822" s="146"/>
      <c r="P28822" s="146"/>
      <c r="Q28822" s="146"/>
      <c r="R28822" s="34"/>
      <c r="S28822" s="35"/>
      <c r="T28822" s="147"/>
    </row>
    <row r="28823">
      <c r="A28823" s="147"/>
      <c r="B28823" s="64"/>
      <c r="C28823" s="147" t="s">
        <v>217</v>
      </c>
      <c r="E28823" s="161"/>
      <c r="F28823" s="162"/>
      <c r="G28823" s="147"/>
      <c r="H28823" s="146"/>
      <c r="J28823" s="146"/>
      <c r="L28823" s="150"/>
      <c r="N28823" s="163"/>
      <c r="O28823" s="146"/>
      <c r="P28823" s="146"/>
      <c r="Q28823" s="146"/>
      <c r="R28823" s="34"/>
      <c r="S28823" s="35"/>
      <c r="T28823" s="147"/>
    </row>
    <row r="28824">
      <c r="A28824" s="147"/>
      <c r="B28824" s="64"/>
      <c r="C28824" s="147" t="s">
        <v>217</v>
      </c>
      <c r="E28824" s="161"/>
      <c r="F28824" s="162"/>
      <c r="G28824" s="147"/>
      <c r="H28824" s="146"/>
      <c r="J28824" s="146"/>
      <c r="L28824" s="150"/>
      <c r="N28824" s="163"/>
      <c r="O28824" s="146"/>
      <c r="P28824" s="146"/>
      <c r="Q28824" s="146"/>
      <c r="R28824" s="34"/>
      <c r="S28824" s="35"/>
      <c r="T28824" s="147"/>
    </row>
    <row r="28825">
      <c r="A28825" s="147"/>
      <c r="B28825" s="64"/>
      <c r="C28825" s="147" t="s">
        <v>217</v>
      </c>
      <c r="E28825" s="161"/>
      <c r="F28825" s="162"/>
      <c r="G28825" s="147"/>
      <c r="H28825" s="146"/>
      <c r="J28825" s="146"/>
      <c r="L28825" s="150"/>
      <c r="N28825" s="163"/>
      <c r="O28825" s="146"/>
      <c r="P28825" s="146"/>
      <c r="Q28825" s="146"/>
      <c r="R28825" s="34"/>
      <c r="S28825" s="35"/>
      <c r="T28825" s="147"/>
    </row>
    <row r="28826">
      <c r="A28826" s="147"/>
      <c r="B28826" s="64"/>
      <c r="C28826" s="147" t="s">
        <v>217</v>
      </c>
      <c r="E28826" s="161"/>
      <c r="F28826" s="162"/>
      <c r="G28826" s="147"/>
      <c r="H28826" s="146"/>
      <c r="J28826" s="146"/>
      <c r="L28826" s="150"/>
      <c r="N28826" s="163"/>
      <c r="O28826" s="146"/>
      <c r="P28826" s="146"/>
      <c r="Q28826" s="146"/>
      <c r="R28826" s="34"/>
      <c r="S28826" s="35"/>
      <c r="T28826" s="147"/>
    </row>
    <row r="28827">
      <c r="A28827" s="147"/>
      <c r="B28827" s="64"/>
      <c r="C28827" s="147" t="s">
        <v>217</v>
      </c>
      <c r="E28827" s="161"/>
      <c r="F28827" s="162"/>
      <c r="G28827" s="147"/>
      <c r="H28827" s="146"/>
      <c r="J28827" s="146"/>
      <c r="L28827" s="150"/>
      <c r="N28827" s="163"/>
      <c r="O28827" s="146"/>
      <c r="P28827" s="146"/>
      <c r="Q28827" s="146"/>
      <c r="R28827" s="34"/>
      <c r="S28827" s="35"/>
      <c r="T28827" s="147"/>
    </row>
    <row r="28828">
      <c r="A28828" s="147"/>
      <c r="B28828" s="64"/>
      <c r="C28828" s="147" t="s">
        <v>217</v>
      </c>
      <c r="E28828" s="161"/>
      <c r="F28828" s="162"/>
      <c r="G28828" s="147"/>
      <c r="H28828" s="146"/>
      <c r="J28828" s="146"/>
      <c r="L28828" s="150"/>
      <c r="N28828" s="163"/>
      <c r="O28828" s="146"/>
      <c r="P28828" s="146"/>
      <c r="Q28828" s="146"/>
      <c r="R28828" s="34"/>
      <c r="S28828" s="35"/>
      <c r="T28828" s="147"/>
    </row>
    <row r="28829">
      <c r="A28829" s="147"/>
      <c r="B28829" s="64"/>
      <c r="C28829" s="147" t="s">
        <v>217</v>
      </c>
      <c r="E28829" s="161"/>
      <c r="F28829" s="162"/>
      <c r="G28829" s="147"/>
      <c r="H28829" s="146"/>
      <c r="J28829" s="146"/>
      <c r="L28829" s="150"/>
      <c r="N28829" s="163"/>
      <c r="O28829" s="146"/>
      <c r="P28829" s="146"/>
      <c r="Q28829" s="146"/>
      <c r="R28829" s="34"/>
      <c r="S28829" s="35"/>
      <c r="T28829" s="147"/>
    </row>
    <row r="28830">
      <c r="A28830" s="147"/>
      <c r="B28830" s="64"/>
      <c r="C28830" s="147" t="s">
        <v>217</v>
      </c>
      <c r="E28830" s="161"/>
      <c r="F28830" s="162"/>
      <c r="G28830" s="147"/>
      <c r="H28830" s="146"/>
      <c r="J28830" s="146"/>
      <c r="L28830" s="150"/>
      <c r="N28830" s="163"/>
      <c r="O28830" s="146"/>
      <c r="P28830" s="146"/>
      <c r="Q28830" s="146"/>
      <c r="R28830" s="34"/>
      <c r="S28830" s="35"/>
      <c r="T28830" s="147"/>
    </row>
    <row r="28831">
      <c r="A28831" s="147"/>
      <c r="B28831" s="64"/>
      <c r="C28831" s="147" t="s">
        <v>217</v>
      </c>
      <c r="E28831" s="161"/>
      <c r="F28831" s="162"/>
      <c r="G28831" s="147"/>
      <c r="H28831" s="146"/>
      <c r="J28831" s="146"/>
      <c r="L28831" s="150"/>
      <c r="N28831" s="163"/>
      <c r="O28831" s="146"/>
      <c r="P28831" s="146"/>
      <c r="Q28831" s="146"/>
      <c r="R28831" s="34"/>
      <c r="S28831" s="35"/>
      <c r="T28831" s="147"/>
    </row>
    <row r="28832">
      <c r="A28832" s="147"/>
      <c r="B28832" s="64"/>
      <c r="C28832" s="147" t="s">
        <v>217</v>
      </c>
      <c r="E28832" s="161"/>
      <c r="F28832" s="162"/>
      <c r="G28832" s="147"/>
      <c r="H28832" s="146"/>
      <c r="J28832" s="146"/>
      <c r="L28832" s="150"/>
      <c r="N28832" s="163"/>
      <c r="O28832" s="146"/>
      <c r="P28832" s="146"/>
      <c r="Q28832" s="146"/>
      <c r="R28832" s="34"/>
      <c r="S28832" s="35"/>
      <c r="T28832" s="147"/>
    </row>
    <row r="28833">
      <c r="A28833" s="147"/>
      <c r="B28833" s="64"/>
      <c r="C28833" s="147" t="s">
        <v>217</v>
      </c>
      <c r="E28833" s="161"/>
      <c r="F28833" s="162"/>
      <c r="G28833" s="147"/>
      <c r="H28833" s="146"/>
      <c r="J28833" s="146"/>
      <c r="L28833" s="150"/>
      <c r="N28833" s="163"/>
      <c r="O28833" s="146"/>
      <c r="P28833" s="146"/>
      <c r="Q28833" s="146"/>
      <c r="R28833" s="34"/>
      <c r="S28833" s="35"/>
      <c r="T28833" s="147"/>
    </row>
    <row r="28834">
      <c r="A28834" s="147"/>
      <c r="B28834" s="64"/>
      <c r="C28834" s="147" t="s">
        <v>217</v>
      </c>
      <c r="E28834" s="161"/>
      <c r="F28834" s="162"/>
      <c r="G28834" s="147"/>
      <c r="H28834" s="146"/>
      <c r="J28834" s="146"/>
      <c r="L28834" s="150"/>
      <c r="N28834" s="163"/>
      <c r="O28834" s="146"/>
      <c r="P28834" s="146"/>
      <c r="Q28834" s="146"/>
      <c r="R28834" s="34"/>
      <c r="S28834" s="35"/>
      <c r="T28834" s="147"/>
    </row>
    <row r="28835">
      <c r="A28835" s="147"/>
      <c r="B28835" s="64"/>
      <c r="C28835" s="147" t="s">
        <v>217</v>
      </c>
      <c r="E28835" s="161"/>
      <c r="F28835" s="162"/>
      <c r="G28835" s="147"/>
      <c r="H28835" s="146"/>
      <c r="J28835" s="146"/>
      <c r="L28835" s="150"/>
      <c r="N28835" s="163"/>
      <c r="O28835" s="146"/>
      <c r="P28835" s="146"/>
      <c r="Q28835" s="146"/>
      <c r="R28835" s="34"/>
      <c r="S28835" s="35"/>
      <c r="T28835" s="147"/>
    </row>
    <row r="28836">
      <c r="A28836" s="147"/>
      <c r="B28836" s="64"/>
      <c r="C28836" s="147" t="s">
        <v>217</v>
      </c>
      <c r="E28836" s="161"/>
      <c r="F28836" s="162"/>
      <c r="G28836" s="147"/>
      <c r="H28836" s="146"/>
      <c r="J28836" s="146"/>
      <c r="L28836" s="150"/>
      <c r="N28836" s="163"/>
      <c r="O28836" s="146"/>
      <c r="P28836" s="146"/>
      <c r="Q28836" s="146"/>
      <c r="R28836" s="34"/>
      <c r="S28836" s="35"/>
      <c r="T28836" s="147"/>
    </row>
    <row r="28837">
      <c r="A28837" s="147"/>
      <c r="B28837" s="64"/>
      <c r="C28837" s="147" t="s">
        <v>217</v>
      </c>
      <c r="E28837" s="161"/>
      <c r="F28837" s="162"/>
      <c r="G28837" s="147"/>
      <c r="H28837" s="146"/>
      <c r="J28837" s="146"/>
      <c r="L28837" s="150"/>
      <c r="N28837" s="163"/>
      <c r="O28837" s="146"/>
      <c r="P28837" s="146"/>
      <c r="Q28837" s="146"/>
      <c r="R28837" s="34"/>
      <c r="S28837" s="35"/>
      <c r="T28837" s="147"/>
    </row>
    <row r="28838">
      <c r="A28838" s="147"/>
      <c r="B28838" s="64"/>
      <c r="C28838" s="147" t="s">
        <v>217</v>
      </c>
      <c r="E28838" s="161"/>
      <c r="F28838" s="162"/>
      <c r="G28838" s="147"/>
      <c r="H28838" s="146"/>
      <c r="J28838" s="146"/>
      <c r="L28838" s="150"/>
      <c r="N28838" s="163"/>
      <c r="O28838" s="146"/>
      <c r="P28838" s="146"/>
      <c r="Q28838" s="146"/>
      <c r="R28838" s="34"/>
      <c r="S28838" s="35"/>
      <c r="T28838" s="147"/>
    </row>
    <row r="28839">
      <c r="A28839" s="147"/>
      <c r="B28839" s="64"/>
      <c r="C28839" s="147" t="s">
        <v>217</v>
      </c>
      <c r="E28839" s="161"/>
      <c r="F28839" s="162"/>
      <c r="G28839" s="147"/>
      <c r="H28839" s="146"/>
      <c r="J28839" s="146"/>
      <c r="L28839" s="150"/>
      <c r="N28839" s="163"/>
      <c r="O28839" s="146"/>
      <c r="P28839" s="146"/>
      <c r="Q28839" s="146"/>
      <c r="R28839" s="34"/>
      <c r="S28839" s="35"/>
      <c r="T28839" s="147"/>
    </row>
    <row r="28840">
      <c r="A28840" s="147"/>
      <c r="B28840" s="64"/>
      <c r="C28840" s="147" t="s">
        <v>217</v>
      </c>
      <c r="E28840" s="161"/>
      <c r="F28840" s="162"/>
      <c r="G28840" s="147"/>
      <c r="H28840" s="146"/>
      <c r="J28840" s="146"/>
      <c r="L28840" s="150"/>
      <c r="N28840" s="163"/>
      <c r="O28840" s="146"/>
      <c r="P28840" s="146"/>
      <c r="Q28840" s="146"/>
      <c r="R28840" s="34"/>
      <c r="S28840" s="35"/>
      <c r="T28840" s="147"/>
    </row>
    <row r="28841">
      <c r="A28841" s="147"/>
      <c r="B28841" s="64"/>
      <c r="C28841" s="147" t="s">
        <v>217</v>
      </c>
      <c r="E28841" s="161"/>
      <c r="F28841" s="162"/>
      <c r="G28841" s="147"/>
      <c r="H28841" s="146"/>
      <c r="J28841" s="146"/>
      <c r="L28841" s="150"/>
      <c r="N28841" s="163"/>
      <c r="O28841" s="146"/>
      <c r="P28841" s="146"/>
      <c r="Q28841" s="146"/>
      <c r="R28841" s="34"/>
      <c r="S28841" s="35"/>
      <c r="T28841" s="147"/>
    </row>
    <row r="28842">
      <c r="A28842" s="147"/>
      <c r="B28842" s="64"/>
      <c r="C28842" s="147" t="s">
        <v>217</v>
      </c>
      <c r="E28842" s="161"/>
      <c r="F28842" s="162"/>
      <c r="G28842" s="147"/>
      <c r="H28842" s="146"/>
      <c r="J28842" s="146"/>
      <c r="L28842" s="150"/>
      <c r="N28842" s="163"/>
      <c r="O28842" s="146"/>
      <c r="P28842" s="146"/>
      <c r="Q28842" s="146"/>
      <c r="R28842" s="34"/>
      <c r="S28842" s="35"/>
      <c r="T28842" s="147"/>
    </row>
    <row r="28843">
      <c r="A28843" s="147"/>
      <c r="B28843" s="64"/>
      <c r="C28843" s="147" t="s">
        <v>217</v>
      </c>
      <c r="E28843" s="161"/>
      <c r="F28843" s="162"/>
      <c r="G28843" s="147"/>
      <c r="H28843" s="146"/>
      <c r="J28843" s="146"/>
      <c r="L28843" s="150"/>
      <c r="N28843" s="163"/>
      <c r="O28843" s="146"/>
      <c r="P28843" s="146"/>
      <c r="Q28843" s="146"/>
      <c r="R28843" s="34"/>
      <c r="S28843" s="35"/>
      <c r="T28843" s="147"/>
    </row>
    <row r="28844">
      <c r="A28844" s="147"/>
      <c r="B28844" s="64"/>
      <c r="C28844" s="147" t="s">
        <v>217</v>
      </c>
      <c r="E28844" s="161"/>
      <c r="F28844" s="162"/>
      <c r="G28844" s="147"/>
      <c r="H28844" s="146"/>
      <c r="J28844" s="146"/>
      <c r="L28844" s="150"/>
      <c r="N28844" s="163"/>
      <c r="O28844" s="146"/>
      <c r="P28844" s="146"/>
      <c r="Q28844" s="146"/>
      <c r="R28844" s="34"/>
      <c r="S28844" s="35"/>
      <c r="T28844" s="147"/>
    </row>
    <row r="28845">
      <c r="A28845" s="147"/>
      <c r="B28845" s="64"/>
      <c r="C28845" s="147" t="s">
        <v>217</v>
      </c>
      <c r="E28845" s="161"/>
      <c r="F28845" s="162"/>
      <c r="G28845" s="147"/>
      <c r="H28845" s="146"/>
      <c r="J28845" s="146"/>
      <c r="L28845" s="150"/>
      <c r="N28845" s="163"/>
      <c r="O28845" s="146"/>
      <c r="P28845" s="146"/>
      <c r="Q28845" s="146"/>
      <c r="R28845" s="34"/>
      <c r="S28845" s="35"/>
      <c r="T28845" s="147"/>
    </row>
    <row r="28846">
      <c r="A28846" s="147"/>
      <c r="B28846" s="64"/>
      <c r="C28846" s="147" t="s">
        <v>217</v>
      </c>
      <c r="E28846" s="161"/>
      <c r="F28846" s="162"/>
      <c r="G28846" s="147"/>
      <c r="H28846" s="146"/>
      <c r="J28846" s="146"/>
      <c r="L28846" s="150"/>
      <c r="N28846" s="163"/>
      <c r="O28846" s="146"/>
      <c r="P28846" s="146"/>
      <c r="Q28846" s="146"/>
      <c r="R28846" s="34"/>
      <c r="S28846" s="35"/>
      <c r="T28846" s="147"/>
    </row>
    <row r="28847">
      <c r="A28847" s="147"/>
      <c r="B28847" s="64"/>
      <c r="C28847" s="147" t="s">
        <v>217</v>
      </c>
      <c r="E28847" s="161"/>
      <c r="F28847" s="162"/>
      <c r="G28847" s="147"/>
      <c r="H28847" s="146"/>
      <c r="J28847" s="146"/>
      <c r="L28847" s="150"/>
      <c r="N28847" s="163"/>
      <c r="O28847" s="146"/>
      <c r="P28847" s="146"/>
      <c r="Q28847" s="146"/>
      <c r="R28847" s="34"/>
      <c r="S28847" s="35"/>
      <c r="T28847" s="147"/>
    </row>
    <row r="28848">
      <c r="A28848" s="147"/>
      <c r="B28848" s="64"/>
      <c r="C28848" s="147" t="s">
        <v>217</v>
      </c>
      <c r="E28848" s="161"/>
      <c r="F28848" s="162"/>
      <c r="G28848" s="147"/>
      <c r="H28848" s="146"/>
      <c r="J28848" s="146"/>
      <c r="L28848" s="150"/>
      <c r="N28848" s="163"/>
      <c r="O28848" s="146"/>
      <c r="P28848" s="146"/>
      <c r="Q28848" s="146"/>
      <c r="R28848" s="34"/>
      <c r="S28848" s="35"/>
      <c r="T28848" s="147"/>
    </row>
    <row r="28849">
      <c r="A28849" s="147"/>
      <c r="B28849" s="64"/>
      <c r="C28849" s="147" t="s">
        <v>217</v>
      </c>
      <c r="E28849" s="161"/>
      <c r="F28849" s="162"/>
      <c r="G28849" s="147"/>
      <c r="H28849" s="146"/>
      <c r="J28849" s="146"/>
      <c r="L28849" s="150"/>
      <c r="N28849" s="163"/>
      <c r="O28849" s="146"/>
      <c r="P28849" s="146"/>
      <c r="Q28849" s="146"/>
      <c r="R28849" s="34"/>
      <c r="S28849" s="35"/>
      <c r="T28849" s="147"/>
    </row>
    <row r="28850">
      <c r="A28850" s="147"/>
      <c r="B28850" s="64"/>
      <c r="C28850" s="147" t="s">
        <v>217</v>
      </c>
      <c r="E28850" s="161"/>
      <c r="F28850" s="162"/>
      <c r="G28850" s="147"/>
      <c r="H28850" s="146"/>
      <c r="J28850" s="146"/>
      <c r="L28850" s="150"/>
      <c r="N28850" s="163"/>
      <c r="O28850" s="146"/>
      <c r="P28850" s="146"/>
      <c r="Q28850" s="146"/>
      <c r="R28850" s="34"/>
      <c r="S28850" s="35"/>
      <c r="T28850" s="147"/>
    </row>
    <row r="28851">
      <c r="A28851" s="147"/>
      <c r="B28851" s="64"/>
      <c r="C28851" s="147" t="s">
        <v>217</v>
      </c>
      <c r="E28851" s="161"/>
      <c r="F28851" s="162"/>
      <c r="G28851" s="147"/>
      <c r="H28851" s="146"/>
      <c r="J28851" s="146"/>
      <c r="L28851" s="150"/>
      <c r="N28851" s="163"/>
      <c r="O28851" s="146"/>
      <c r="P28851" s="146"/>
      <c r="Q28851" s="146"/>
      <c r="R28851" s="34"/>
      <c r="S28851" s="35"/>
      <c r="T28851" s="147"/>
    </row>
    <row r="28852">
      <c r="A28852" s="147"/>
      <c r="B28852" s="64"/>
      <c r="C28852" s="147" t="s">
        <v>217</v>
      </c>
      <c r="E28852" s="161"/>
      <c r="F28852" s="162"/>
      <c r="G28852" s="147"/>
      <c r="H28852" s="146"/>
      <c r="J28852" s="146"/>
      <c r="L28852" s="150"/>
      <c r="N28852" s="163"/>
      <c r="O28852" s="146"/>
      <c r="P28852" s="146"/>
      <c r="Q28852" s="146"/>
      <c r="R28852" s="34"/>
      <c r="S28852" s="35"/>
      <c r="T28852" s="147"/>
    </row>
    <row r="28853">
      <c r="A28853" s="147"/>
      <c r="B28853" s="64"/>
      <c r="C28853" s="147" t="s">
        <v>217</v>
      </c>
      <c r="E28853" s="161"/>
      <c r="F28853" s="162"/>
      <c r="G28853" s="147"/>
      <c r="H28853" s="146"/>
      <c r="J28853" s="146"/>
      <c r="L28853" s="150"/>
      <c r="N28853" s="163"/>
      <c r="O28853" s="146"/>
      <c r="P28853" s="146"/>
      <c r="Q28853" s="146"/>
      <c r="R28853" s="34"/>
      <c r="S28853" s="35"/>
      <c r="T28853" s="147"/>
    </row>
    <row r="28854">
      <c r="A28854" s="147"/>
      <c r="B28854" s="64"/>
      <c r="C28854" s="147" t="s">
        <v>217</v>
      </c>
      <c r="E28854" s="161"/>
      <c r="F28854" s="162"/>
      <c r="G28854" s="147"/>
      <c r="H28854" s="146"/>
      <c r="J28854" s="146"/>
      <c r="L28854" s="150"/>
      <c r="N28854" s="163"/>
      <c r="O28854" s="146"/>
      <c r="P28854" s="146"/>
      <c r="Q28854" s="146"/>
      <c r="R28854" s="34"/>
      <c r="S28854" s="35"/>
      <c r="T28854" s="147"/>
    </row>
    <row r="28855">
      <c r="A28855" s="147"/>
      <c r="B28855" s="64"/>
      <c r="C28855" s="147" t="s">
        <v>217</v>
      </c>
      <c r="E28855" s="161"/>
      <c r="F28855" s="162"/>
      <c r="G28855" s="147"/>
      <c r="H28855" s="146"/>
      <c r="J28855" s="146"/>
      <c r="L28855" s="150"/>
      <c r="N28855" s="163"/>
      <c r="O28855" s="146"/>
      <c r="P28855" s="146"/>
      <c r="Q28855" s="146"/>
      <c r="R28855" s="34"/>
      <c r="S28855" s="35"/>
      <c r="T28855" s="147"/>
    </row>
    <row r="28856">
      <c r="A28856" s="147"/>
      <c r="B28856" s="64"/>
      <c r="C28856" s="147" t="s">
        <v>217</v>
      </c>
      <c r="E28856" s="161"/>
      <c r="F28856" s="162"/>
      <c r="G28856" s="147"/>
      <c r="H28856" s="146"/>
      <c r="J28856" s="146"/>
      <c r="L28856" s="150"/>
      <c r="N28856" s="163"/>
      <c r="O28856" s="146"/>
      <c r="P28856" s="146"/>
      <c r="Q28856" s="146"/>
      <c r="R28856" s="34"/>
      <c r="S28856" s="35"/>
      <c r="T28856" s="147"/>
    </row>
    <row r="28857">
      <c r="A28857" s="147"/>
      <c r="B28857" s="64"/>
      <c r="C28857" s="147" t="s">
        <v>217</v>
      </c>
      <c r="E28857" s="161"/>
      <c r="F28857" s="162"/>
      <c r="G28857" s="147"/>
      <c r="H28857" s="146"/>
      <c r="J28857" s="146"/>
      <c r="L28857" s="150"/>
      <c r="N28857" s="163"/>
      <c r="O28857" s="146"/>
      <c r="P28857" s="146"/>
      <c r="Q28857" s="146"/>
      <c r="R28857" s="34"/>
      <c r="S28857" s="35"/>
      <c r="T28857" s="147"/>
    </row>
    <row r="28858">
      <c r="A28858" s="147"/>
      <c r="B28858" s="64"/>
      <c r="C28858" s="147" t="s">
        <v>217</v>
      </c>
      <c r="E28858" s="161"/>
      <c r="F28858" s="162"/>
      <c r="G28858" s="147"/>
      <c r="H28858" s="146"/>
      <c r="J28858" s="146"/>
      <c r="L28858" s="150"/>
      <c r="N28858" s="163"/>
      <c r="O28858" s="146"/>
      <c r="P28858" s="146"/>
      <c r="Q28858" s="146"/>
      <c r="R28858" s="34"/>
      <c r="S28858" s="35"/>
      <c r="T28858" s="147"/>
    </row>
    <row r="28859">
      <c r="A28859" s="147"/>
      <c r="B28859" s="64"/>
      <c r="C28859" s="147" t="s">
        <v>217</v>
      </c>
      <c r="E28859" s="161"/>
      <c r="F28859" s="162"/>
      <c r="G28859" s="147"/>
      <c r="H28859" s="146"/>
      <c r="J28859" s="146"/>
      <c r="L28859" s="150"/>
      <c r="N28859" s="163"/>
      <c r="O28859" s="146"/>
      <c r="P28859" s="146"/>
      <c r="Q28859" s="146"/>
      <c r="R28859" s="34"/>
      <c r="S28859" s="35"/>
      <c r="T28859" s="147"/>
    </row>
    <row r="28860">
      <c r="A28860" s="147"/>
      <c r="B28860" s="64"/>
      <c r="C28860" s="147" t="s">
        <v>217</v>
      </c>
      <c r="E28860" s="161"/>
      <c r="F28860" s="162"/>
      <c r="G28860" s="147"/>
      <c r="H28860" s="146"/>
      <c r="J28860" s="146"/>
      <c r="L28860" s="150"/>
      <c r="N28860" s="163"/>
      <c r="O28860" s="146"/>
      <c r="P28860" s="146"/>
      <c r="Q28860" s="146"/>
      <c r="R28860" s="34"/>
      <c r="S28860" s="35"/>
      <c r="T28860" s="147"/>
    </row>
    <row r="28861">
      <c r="A28861" s="147"/>
      <c r="B28861" s="64"/>
      <c r="C28861" s="147" t="s">
        <v>217</v>
      </c>
      <c r="E28861" s="161"/>
      <c r="F28861" s="162"/>
      <c r="G28861" s="147"/>
      <c r="H28861" s="146"/>
      <c r="J28861" s="146"/>
      <c r="L28861" s="150"/>
      <c r="N28861" s="163"/>
      <c r="O28861" s="146"/>
      <c r="P28861" s="146"/>
      <c r="Q28861" s="146"/>
      <c r="R28861" s="34"/>
      <c r="S28861" s="35"/>
      <c r="T28861" s="147"/>
    </row>
    <row r="28862">
      <c r="A28862" s="147"/>
      <c r="B28862" s="64"/>
      <c r="C28862" s="147" t="s">
        <v>217</v>
      </c>
      <c r="E28862" s="161"/>
      <c r="F28862" s="162"/>
      <c r="G28862" s="147"/>
      <c r="H28862" s="146"/>
      <c r="J28862" s="146"/>
      <c r="L28862" s="150"/>
      <c r="N28862" s="163"/>
      <c r="O28862" s="146"/>
      <c r="P28862" s="146"/>
      <c r="Q28862" s="146"/>
      <c r="R28862" s="34"/>
      <c r="S28862" s="35"/>
      <c r="T28862" s="147"/>
    </row>
    <row r="28863">
      <c r="A28863" s="147"/>
      <c r="B28863" s="64"/>
      <c r="C28863" s="147" t="s">
        <v>217</v>
      </c>
      <c r="E28863" s="161"/>
      <c r="F28863" s="162"/>
      <c r="G28863" s="147"/>
      <c r="H28863" s="146"/>
      <c r="J28863" s="146"/>
      <c r="L28863" s="150"/>
      <c r="N28863" s="163"/>
      <c r="O28863" s="146"/>
      <c r="P28863" s="146"/>
      <c r="Q28863" s="146"/>
      <c r="R28863" s="34"/>
      <c r="S28863" s="35"/>
      <c r="T28863" s="147"/>
    </row>
    <row r="28864">
      <c r="A28864" s="147"/>
      <c r="B28864" s="64"/>
      <c r="C28864" s="147" t="s">
        <v>217</v>
      </c>
      <c r="E28864" s="161"/>
      <c r="F28864" s="162"/>
      <c r="G28864" s="147"/>
      <c r="H28864" s="146"/>
      <c r="J28864" s="146"/>
      <c r="L28864" s="150"/>
      <c r="N28864" s="163"/>
      <c r="O28864" s="146"/>
      <c r="P28864" s="146"/>
      <c r="Q28864" s="146"/>
      <c r="R28864" s="34"/>
      <c r="S28864" s="35"/>
      <c r="T28864" s="147"/>
    </row>
    <row r="28865">
      <c r="A28865" s="147"/>
      <c r="B28865" s="64"/>
      <c r="C28865" s="147" t="s">
        <v>217</v>
      </c>
      <c r="E28865" s="161"/>
      <c r="F28865" s="162"/>
      <c r="G28865" s="147"/>
      <c r="H28865" s="146"/>
      <c r="J28865" s="146"/>
      <c r="L28865" s="150"/>
      <c r="N28865" s="163"/>
      <c r="O28865" s="146"/>
      <c r="P28865" s="146"/>
      <c r="Q28865" s="146"/>
      <c r="R28865" s="34"/>
      <c r="S28865" s="35"/>
      <c r="T28865" s="147"/>
    </row>
    <row r="28866">
      <c r="A28866" s="147"/>
      <c r="B28866" s="64"/>
      <c r="C28866" s="147" t="s">
        <v>217</v>
      </c>
      <c r="E28866" s="161"/>
      <c r="F28866" s="162"/>
      <c r="G28866" s="147"/>
      <c r="H28866" s="146"/>
      <c r="J28866" s="146"/>
      <c r="L28866" s="150"/>
      <c r="N28866" s="163"/>
      <c r="O28866" s="146"/>
      <c r="P28866" s="146"/>
      <c r="Q28866" s="146"/>
      <c r="R28866" s="34"/>
      <c r="S28866" s="35"/>
      <c r="T28866" s="147"/>
    </row>
    <row r="28867">
      <c r="A28867" s="147"/>
      <c r="B28867" s="64"/>
      <c r="C28867" s="147" t="s">
        <v>217</v>
      </c>
      <c r="E28867" s="161"/>
      <c r="F28867" s="162"/>
      <c r="G28867" s="147"/>
      <c r="H28867" s="146"/>
      <c r="J28867" s="146"/>
      <c r="L28867" s="150"/>
      <c r="N28867" s="163"/>
      <c r="O28867" s="146"/>
      <c r="P28867" s="146"/>
      <c r="Q28867" s="146"/>
      <c r="R28867" s="34"/>
      <c r="S28867" s="35"/>
      <c r="T28867" s="147"/>
    </row>
    <row r="28868">
      <c r="A28868" s="147"/>
      <c r="B28868" s="64"/>
      <c r="C28868" s="147" t="s">
        <v>217</v>
      </c>
      <c r="E28868" s="161"/>
      <c r="F28868" s="162"/>
      <c r="G28868" s="147"/>
      <c r="H28868" s="146"/>
      <c r="J28868" s="146"/>
      <c r="L28868" s="150"/>
      <c r="N28868" s="163"/>
      <c r="O28868" s="146"/>
      <c r="P28868" s="146"/>
      <c r="Q28868" s="146"/>
      <c r="R28868" s="34"/>
      <c r="S28868" s="35"/>
      <c r="T28868" s="147"/>
    </row>
    <row r="28869">
      <c r="A28869" s="147"/>
      <c r="B28869" s="64"/>
      <c r="C28869" s="147" t="s">
        <v>217</v>
      </c>
      <c r="E28869" s="161"/>
      <c r="F28869" s="162"/>
      <c r="G28869" s="147"/>
      <c r="H28869" s="146"/>
      <c r="J28869" s="146"/>
      <c r="L28869" s="150"/>
      <c r="N28869" s="163"/>
      <c r="O28869" s="146"/>
      <c r="P28869" s="146"/>
      <c r="Q28869" s="146"/>
      <c r="R28869" s="34"/>
      <c r="S28869" s="35"/>
      <c r="T28869" s="147"/>
    </row>
    <row r="28870">
      <c r="A28870" s="147"/>
      <c r="B28870" s="64"/>
      <c r="C28870" s="147" t="s">
        <v>217</v>
      </c>
      <c r="E28870" s="161"/>
      <c r="F28870" s="162"/>
      <c r="G28870" s="147"/>
      <c r="H28870" s="146"/>
      <c r="J28870" s="146"/>
      <c r="L28870" s="150"/>
      <c r="N28870" s="163"/>
      <c r="O28870" s="146"/>
      <c r="P28870" s="146"/>
      <c r="Q28870" s="146"/>
      <c r="R28870" s="34"/>
      <c r="S28870" s="35"/>
      <c r="T28870" s="147"/>
    </row>
    <row r="28871">
      <c r="A28871" s="147"/>
      <c r="B28871" s="64"/>
      <c r="C28871" s="147" t="s">
        <v>217</v>
      </c>
      <c r="E28871" s="161"/>
      <c r="F28871" s="162"/>
      <c r="G28871" s="147"/>
      <c r="H28871" s="146"/>
      <c r="J28871" s="146"/>
      <c r="L28871" s="150"/>
      <c r="N28871" s="163"/>
      <c r="O28871" s="146"/>
      <c r="P28871" s="146"/>
      <c r="Q28871" s="146"/>
      <c r="R28871" s="34"/>
      <c r="S28871" s="35"/>
      <c r="T28871" s="147"/>
    </row>
    <row r="28872">
      <c r="A28872" s="147"/>
      <c r="B28872" s="64"/>
      <c r="C28872" s="147" t="s">
        <v>217</v>
      </c>
      <c r="E28872" s="161"/>
      <c r="F28872" s="162"/>
      <c r="G28872" s="147"/>
      <c r="H28872" s="146"/>
      <c r="J28872" s="146"/>
      <c r="L28872" s="150"/>
      <c r="N28872" s="163"/>
      <c r="O28872" s="146"/>
      <c r="P28872" s="146"/>
      <c r="Q28872" s="146"/>
      <c r="R28872" s="34"/>
      <c r="S28872" s="35"/>
      <c r="T28872" s="147"/>
    </row>
    <row r="28873">
      <c r="A28873" s="147"/>
      <c r="B28873" s="64"/>
      <c r="C28873" s="147" t="s">
        <v>217</v>
      </c>
      <c r="E28873" s="161"/>
      <c r="F28873" s="162"/>
      <c r="G28873" s="147"/>
      <c r="H28873" s="146"/>
      <c r="J28873" s="146"/>
      <c r="L28873" s="150"/>
      <c r="N28873" s="163"/>
      <c r="O28873" s="146"/>
      <c r="P28873" s="146"/>
      <c r="Q28873" s="146"/>
      <c r="R28873" s="34"/>
      <c r="S28873" s="35"/>
      <c r="T28873" s="147"/>
    </row>
    <row r="28874">
      <c r="A28874" s="147"/>
      <c r="B28874" s="64"/>
      <c r="C28874" s="147" t="s">
        <v>217</v>
      </c>
      <c r="E28874" s="161"/>
      <c r="F28874" s="162"/>
      <c r="G28874" s="147"/>
      <c r="H28874" s="146"/>
      <c r="J28874" s="146"/>
      <c r="L28874" s="150"/>
      <c r="N28874" s="163"/>
      <c r="O28874" s="146"/>
      <c r="P28874" s="146"/>
      <c r="Q28874" s="146"/>
      <c r="R28874" s="34"/>
      <c r="S28874" s="35"/>
      <c r="T28874" s="147"/>
    </row>
    <row r="28875">
      <c r="A28875" s="147"/>
      <c r="B28875" s="64"/>
      <c r="C28875" s="147" t="s">
        <v>217</v>
      </c>
      <c r="E28875" s="161"/>
      <c r="F28875" s="162"/>
      <c r="G28875" s="147"/>
      <c r="H28875" s="146"/>
      <c r="J28875" s="146"/>
      <c r="L28875" s="150"/>
      <c r="N28875" s="163"/>
      <c r="O28875" s="146"/>
      <c r="P28875" s="146"/>
      <c r="Q28875" s="146"/>
      <c r="R28875" s="34"/>
      <c r="S28875" s="35"/>
      <c r="T28875" s="147"/>
    </row>
    <row r="28876">
      <c r="A28876" s="147"/>
      <c r="B28876" s="64"/>
      <c r="C28876" s="147" t="s">
        <v>217</v>
      </c>
      <c r="E28876" s="161"/>
      <c r="F28876" s="162"/>
      <c r="G28876" s="147"/>
      <c r="H28876" s="146"/>
      <c r="J28876" s="146"/>
      <c r="L28876" s="150"/>
      <c r="N28876" s="163"/>
      <c r="O28876" s="146"/>
      <c r="P28876" s="146"/>
      <c r="Q28876" s="146"/>
      <c r="R28876" s="34"/>
      <c r="S28876" s="35"/>
      <c r="T28876" s="147"/>
    </row>
    <row r="28877">
      <c r="A28877" s="147"/>
      <c r="B28877" s="64"/>
      <c r="C28877" s="147" t="s">
        <v>217</v>
      </c>
      <c r="E28877" s="161"/>
      <c r="F28877" s="162"/>
      <c r="G28877" s="147"/>
      <c r="H28877" s="146"/>
      <c r="J28877" s="146"/>
      <c r="L28877" s="150"/>
      <c r="N28877" s="163"/>
      <c r="O28877" s="146"/>
      <c r="P28877" s="146"/>
      <c r="Q28877" s="146"/>
      <c r="R28877" s="34"/>
      <c r="S28877" s="35"/>
      <c r="T28877" s="147"/>
    </row>
    <row r="28878">
      <c r="A28878" s="147"/>
      <c r="B28878" s="64"/>
      <c r="C28878" s="147" t="s">
        <v>217</v>
      </c>
      <c r="E28878" s="161"/>
      <c r="F28878" s="162"/>
      <c r="G28878" s="147"/>
      <c r="H28878" s="146"/>
      <c r="J28878" s="146"/>
      <c r="L28878" s="150"/>
      <c r="N28878" s="163"/>
      <c r="O28878" s="146"/>
      <c r="P28878" s="146"/>
      <c r="Q28878" s="146"/>
      <c r="R28878" s="34"/>
      <c r="S28878" s="35"/>
      <c r="T28878" s="147"/>
    </row>
    <row r="28879">
      <c r="A28879" s="147"/>
      <c r="B28879" s="64"/>
      <c r="C28879" s="147" t="s">
        <v>217</v>
      </c>
      <c r="E28879" s="161"/>
      <c r="F28879" s="162"/>
      <c r="G28879" s="147"/>
      <c r="H28879" s="146"/>
      <c r="J28879" s="146"/>
      <c r="L28879" s="150"/>
      <c r="N28879" s="163"/>
      <c r="O28879" s="146"/>
      <c r="P28879" s="146"/>
      <c r="Q28879" s="146"/>
      <c r="R28879" s="34"/>
      <c r="S28879" s="35"/>
      <c r="T28879" s="147"/>
    </row>
    <row r="28880">
      <c r="A28880" s="147"/>
      <c r="B28880" s="64"/>
      <c r="C28880" s="147" t="s">
        <v>217</v>
      </c>
      <c r="E28880" s="161"/>
      <c r="F28880" s="162"/>
      <c r="G28880" s="147"/>
      <c r="H28880" s="146"/>
      <c r="J28880" s="146"/>
      <c r="L28880" s="150"/>
      <c r="N28880" s="163"/>
      <c r="O28880" s="146"/>
      <c r="P28880" s="146"/>
      <c r="Q28880" s="146"/>
      <c r="R28880" s="34"/>
      <c r="S28880" s="35"/>
      <c r="T28880" s="147"/>
    </row>
    <row r="28881">
      <c r="A28881" s="147"/>
      <c r="B28881" s="64"/>
      <c r="C28881" s="147" t="s">
        <v>217</v>
      </c>
      <c r="E28881" s="161"/>
      <c r="F28881" s="162"/>
      <c r="G28881" s="147"/>
      <c r="H28881" s="146"/>
      <c r="J28881" s="146"/>
      <c r="L28881" s="150"/>
      <c r="N28881" s="163"/>
      <c r="O28881" s="146"/>
      <c r="P28881" s="146"/>
      <c r="Q28881" s="146"/>
      <c r="R28881" s="34"/>
      <c r="S28881" s="35"/>
      <c r="T28881" s="147"/>
    </row>
    <row r="28882">
      <c r="A28882" s="147"/>
      <c r="B28882" s="64"/>
      <c r="C28882" s="147" t="s">
        <v>217</v>
      </c>
      <c r="E28882" s="161"/>
      <c r="F28882" s="162"/>
      <c r="G28882" s="147"/>
      <c r="H28882" s="146"/>
      <c r="J28882" s="146"/>
      <c r="L28882" s="150"/>
      <c r="N28882" s="163"/>
      <c r="O28882" s="146"/>
      <c r="P28882" s="146"/>
      <c r="Q28882" s="146"/>
      <c r="R28882" s="34"/>
      <c r="S28882" s="35"/>
      <c r="T28882" s="147"/>
    </row>
    <row r="28883">
      <c r="A28883" s="147"/>
      <c r="B28883" s="64"/>
      <c r="C28883" s="147" t="s">
        <v>217</v>
      </c>
      <c r="E28883" s="161"/>
      <c r="F28883" s="162"/>
      <c r="G28883" s="147"/>
      <c r="H28883" s="146"/>
      <c r="J28883" s="146"/>
      <c r="L28883" s="150"/>
      <c r="N28883" s="163"/>
      <c r="O28883" s="146"/>
      <c r="P28883" s="146"/>
      <c r="Q28883" s="146"/>
      <c r="R28883" s="34"/>
      <c r="S28883" s="35"/>
      <c r="T28883" s="147"/>
    </row>
    <row r="28884">
      <c r="A28884" s="147"/>
      <c r="B28884" s="64"/>
      <c r="C28884" s="147" t="s">
        <v>217</v>
      </c>
      <c r="E28884" s="161"/>
      <c r="F28884" s="162"/>
      <c r="G28884" s="147"/>
      <c r="H28884" s="146"/>
      <c r="J28884" s="146"/>
      <c r="L28884" s="150"/>
      <c r="N28884" s="163"/>
      <c r="O28884" s="146"/>
      <c r="P28884" s="146"/>
      <c r="Q28884" s="146"/>
      <c r="R28884" s="34"/>
      <c r="S28884" s="35"/>
      <c r="T28884" s="147"/>
    </row>
    <row r="28885">
      <c r="A28885" s="147"/>
      <c r="B28885" s="64"/>
      <c r="C28885" s="147" t="s">
        <v>217</v>
      </c>
      <c r="E28885" s="161"/>
      <c r="F28885" s="162"/>
      <c r="G28885" s="147"/>
      <c r="H28885" s="146"/>
      <c r="J28885" s="146"/>
      <c r="L28885" s="150"/>
      <c r="N28885" s="163"/>
      <c r="O28885" s="146"/>
      <c r="P28885" s="146"/>
      <c r="Q28885" s="146"/>
      <c r="R28885" s="34"/>
      <c r="S28885" s="35"/>
      <c r="T28885" s="147"/>
    </row>
    <row r="28886">
      <c r="A28886" s="147"/>
      <c r="B28886" s="64"/>
      <c r="C28886" s="147" t="s">
        <v>217</v>
      </c>
      <c r="E28886" s="161"/>
      <c r="F28886" s="162"/>
      <c r="G28886" s="147"/>
      <c r="H28886" s="146"/>
      <c r="J28886" s="146"/>
      <c r="L28886" s="150"/>
      <c r="N28886" s="163"/>
      <c r="O28886" s="146"/>
      <c r="P28886" s="146"/>
      <c r="Q28886" s="146"/>
      <c r="R28886" s="34"/>
      <c r="S28886" s="35"/>
      <c r="T28886" s="147"/>
    </row>
    <row r="28887">
      <c r="A28887" s="147"/>
      <c r="B28887" s="64"/>
      <c r="C28887" s="147" t="s">
        <v>217</v>
      </c>
      <c r="E28887" s="161"/>
      <c r="F28887" s="162"/>
      <c r="G28887" s="147"/>
      <c r="H28887" s="146"/>
      <c r="J28887" s="146"/>
      <c r="L28887" s="150"/>
      <c r="N28887" s="163"/>
      <c r="O28887" s="146"/>
      <c r="P28887" s="146"/>
      <c r="Q28887" s="146"/>
      <c r="R28887" s="34"/>
      <c r="S28887" s="35"/>
      <c r="T28887" s="147"/>
    </row>
    <row r="28888">
      <c r="A28888" s="147"/>
      <c r="B28888" s="64"/>
      <c r="C28888" s="147" t="s">
        <v>217</v>
      </c>
      <c r="E28888" s="161"/>
      <c r="F28888" s="162"/>
      <c r="G28888" s="147"/>
      <c r="H28888" s="146"/>
      <c r="J28888" s="146"/>
      <c r="L28888" s="150"/>
      <c r="N28888" s="163"/>
      <c r="O28888" s="146"/>
      <c r="P28888" s="146"/>
      <c r="Q28888" s="146"/>
      <c r="R28888" s="34"/>
      <c r="S28888" s="35"/>
      <c r="T28888" s="147"/>
    </row>
    <row r="28889">
      <c r="A28889" s="147"/>
      <c r="B28889" s="64"/>
      <c r="C28889" s="147" t="s">
        <v>217</v>
      </c>
      <c r="E28889" s="161"/>
      <c r="F28889" s="162"/>
      <c r="G28889" s="147"/>
      <c r="H28889" s="146"/>
      <c r="J28889" s="146"/>
      <c r="L28889" s="150"/>
      <c r="N28889" s="163"/>
      <c r="O28889" s="146"/>
      <c r="P28889" s="146"/>
      <c r="Q28889" s="146"/>
      <c r="R28889" s="34"/>
      <c r="S28889" s="35"/>
      <c r="T28889" s="147"/>
    </row>
    <row r="28890">
      <c r="A28890" s="147"/>
      <c r="B28890" s="64"/>
      <c r="C28890" s="147" t="s">
        <v>217</v>
      </c>
      <c r="E28890" s="161"/>
      <c r="F28890" s="162"/>
      <c r="G28890" s="147"/>
      <c r="H28890" s="146"/>
      <c r="J28890" s="146"/>
      <c r="L28890" s="150"/>
      <c r="N28890" s="163"/>
      <c r="O28890" s="146"/>
      <c r="P28890" s="146"/>
      <c r="Q28890" s="146"/>
      <c r="R28890" s="34"/>
      <c r="S28890" s="35"/>
      <c r="T28890" s="147"/>
    </row>
    <row r="28891">
      <c r="A28891" s="147"/>
      <c r="B28891" s="64"/>
      <c r="C28891" s="147" t="s">
        <v>217</v>
      </c>
      <c r="E28891" s="161"/>
      <c r="F28891" s="162"/>
      <c r="G28891" s="147"/>
      <c r="H28891" s="146"/>
      <c r="J28891" s="146"/>
      <c r="L28891" s="150"/>
      <c r="N28891" s="163"/>
      <c r="O28891" s="146"/>
      <c r="P28891" s="146"/>
      <c r="Q28891" s="146"/>
      <c r="R28891" s="34"/>
      <c r="S28891" s="35"/>
      <c r="T28891" s="147"/>
    </row>
    <row r="28892">
      <c r="A28892" s="147"/>
      <c r="B28892" s="64"/>
      <c r="C28892" s="147" t="s">
        <v>217</v>
      </c>
      <c r="E28892" s="161"/>
      <c r="F28892" s="162"/>
      <c r="G28892" s="147"/>
      <c r="H28892" s="146"/>
      <c r="J28892" s="146"/>
      <c r="L28892" s="150"/>
      <c r="N28892" s="163"/>
      <c r="O28892" s="146"/>
      <c r="P28892" s="146"/>
      <c r="Q28892" s="146"/>
      <c r="R28892" s="34"/>
      <c r="S28892" s="35"/>
      <c r="T28892" s="147"/>
    </row>
    <row r="28893">
      <c r="A28893" s="147"/>
      <c r="B28893" s="64"/>
      <c r="C28893" s="147" t="s">
        <v>217</v>
      </c>
      <c r="E28893" s="161"/>
      <c r="F28893" s="162"/>
      <c r="G28893" s="147"/>
      <c r="H28893" s="146"/>
      <c r="J28893" s="146"/>
      <c r="L28893" s="150"/>
      <c r="N28893" s="163"/>
      <c r="O28893" s="146"/>
      <c r="P28893" s="146"/>
      <c r="Q28893" s="146"/>
      <c r="R28893" s="34"/>
      <c r="S28893" s="35"/>
      <c r="T28893" s="147"/>
    </row>
    <row r="28894">
      <c r="A28894" s="147"/>
      <c r="B28894" s="64"/>
      <c r="C28894" s="147" t="s">
        <v>217</v>
      </c>
      <c r="E28894" s="161"/>
      <c r="F28894" s="162"/>
      <c r="G28894" s="147"/>
      <c r="H28894" s="146"/>
      <c r="J28894" s="146"/>
      <c r="L28894" s="150"/>
      <c r="N28894" s="163"/>
      <c r="O28894" s="146"/>
      <c r="P28894" s="146"/>
      <c r="Q28894" s="146"/>
      <c r="R28894" s="34"/>
      <c r="S28894" s="35"/>
      <c r="T28894" s="147"/>
    </row>
    <row r="28895">
      <c r="A28895" s="147"/>
      <c r="B28895" s="64"/>
      <c r="C28895" s="147" t="s">
        <v>217</v>
      </c>
      <c r="E28895" s="161"/>
      <c r="F28895" s="162"/>
      <c r="G28895" s="147"/>
      <c r="H28895" s="146"/>
      <c r="J28895" s="146"/>
      <c r="L28895" s="150"/>
      <c r="N28895" s="163"/>
      <c r="O28895" s="146"/>
      <c r="P28895" s="146"/>
      <c r="Q28895" s="146"/>
      <c r="R28895" s="34"/>
      <c r="S28895" s="35"/>
      <c r="T28895" s="147"/>
    </row>
    <row r="28896">
      <c r="A28896" s="147"/>
      <c r="B28896" s="64"/>
      <c r="C28896" s="147" t="s">
        <v>217</v>
      </c>
      <c r="E28896" s="161"/>
      <c r="F28896" s="162"/>
      <c r="G28896" s="147"/>
      <c r="H28896" s="146"/>
      <c r="J28896" s="146"/>
      <c r="L28896" s="150"/>
      <c r="N28896" s="163"/>
      <c r="O28896" s="146"/>
      <c r="P28896" s="146"/>
      <c r="Q28896" s="146"/>
      <c r="R28896" s="34"/>
      <c r="S28896" s="35"/>
      <c r="T28896" s="147"/>
    </row>
    <row r="28897">
      <c r="A28897" s="147"/>
      <c r="B28897" s="64"/>
      <c r="C28897" s="147" t="s">
        <v>217</v>
      </c>
      <c r="E28897" s="161"/>
      <c r="F28897" s="162"/>
      <c r="G28897" s="147"/>
      <c r="H28897" s="146"/>
      <c r="J28897" s="146"/>
      <c r="L28897" s="150"/>
      <c r="N28897" s="163"/>
      <c r="O28897" s="146"/>
      <c r="P28897" s="146"/>
      <c r="Q28897" s="146"/>
      <c r="R28897" s="34"/>
      <c r="S28897" s="35"/>
      <c r="T28897" s="147"/>
    </row>
    <row r="28898">
      <c r="A28898" s="147"/>
      <c r="B28898" s="64"/>
      <c r="C28898" s="147" t="s">
        <v>217</v>
      </c>
      <c r="E28898" s="161"/>
      <c r="F28898" s="162"/>
      <c r="G28898" s="147"/>
      <c r="H28898" s="146"/>
      <c r="J28898" s="146"/>
      <c r="L28898" s="150"/>
      <c r="N28898" s="163"/>
      <c r="O28898" s="146"/>
      <c r="P28898" s="146"/>
      <c r="Q28898" s="146"/>
      <c r="R28898" s="34"/>
      <c r="S28898" s="35"/>
      <c r="T28898" s="147"/>
    </row>
    <row r="28899">
      <c r="A28899" s="147"/>
      <c r="B28899" s="64"/>
      <c r="C28899" s="147" t="s">
        <v>217</v>
      </c>
      <c r="E28899" s="161"/>
      <c r="F28899" s="162"/>
      <c r="G28899" s="147"/>
      <c r="H28899" s="146"/>
      <c r="J28899" s="146"/>
      <c r="L28899" s="150"/>
      <c r="N28899" s="163"/>
      <c r="O28899" s="146"/>
      <c r="P28899" s="146"/>
      <c r="Q28899" s="146"/>
      <c r="R28899" s="34"/>
      <c r="S28899" s="35"/>
      <c r="T28899" s="147"/>
    </row>
    <row r="28900">
      <c r="A28900" s="147"/>
      <c r="B28900" s="64"/>
      <c r="C28900" s="147" t="s">
        <v>217</v>
      </c>
      <c r="E28900" s="161"/>
      <c r="F28900" s="162"/>
      <c r="G28900" s="147"/>
      <c r="H28900" s="146"/>
      <c r="J28900" s="146"/>
      <c r="L28900" s="150"/>
      <c r="N28900" s="163"/>
      <c r="O28900" s="146"/>
      <c r="P28900" s="146"/>
      <c r="Q28900" s="146"/>
      <c r="R28900" s="34"/>
      <c r="S28900" s="35"/>
      <c r="T28900" s="147"/>
    </row>
    <row r="28901">
      <c r="A28901" s="147"/>
      <c r="B28901" s="64"/>
      <c r="C28901" s="147" t="s">
        <v>217</v>
      </c>
      <c r="E28901" s="161"/>
      <c r="F28901" s="162"/>
      <c r="G28901" s="147"/>
      <c r="H28901" s="146"/>
      <c r="J28901" s="146"/>
      <c r="L28901" s="150"/>
      <c r="N28901" s="163"/>
      <c r="O28901" s="146"/>
      <c r="P28901" s="146"/>
      <c r="Q28901" s="146"/>
      <c r="R28901" s="34"/>
      <c r="S28901" s="35"/>
      <c r="T28901" s="147"/>
    </row>
    <row r="28902">
      <c r="A28902" s="147"/>
      <c r="B28902" s="64"/>
      <c r="C28902" s="147" t="s">
        <v>217</v>
      </c>
      <c r="E28902" s="161"/>
      <c r="F28902" s="162"/>
      <c r="G28902" s="147"/>
      <c r="H28902" s="146"/>
      <c r="J28902" s="146"/>
      <c r="L28902" s="150"/>
      <c r="N28902" s="163"/>
      <c r="O28902" s="146"/>
      <c r="P28902" s="146"/>
      <c r="Q28902" s="146"/>
      <c r="R28902" s="34"/>
      <c r="S28902" s="35"/>
      <c r="T28902" s="147"/>
    </row>
    <row r="28903">
      <c r="A28903" s="147"/>
      <c r="B28903" s="64"/>
      <c r="C28903" s="147" t="s">
        <v>217</v>
      </c>
      <c r="E28903" s="161"/>
      <c r="F28903" s="162"/>
      <c r="G28903" s="147"/>
      <c r="H28903" s="146"/>
      <c r="J28903" s="146"/>
      <c r="L28903" s="150"/>
      <c r="N28903" s="163"/>
      <c r="O28903" s="146"/>
      <c r="P28903" s="146"/>
      <c r="Q28903" s="146"/>
      <c r="R28903" s="34"/>
      <c r="S28903" s="35"/>
      <c r="T28903" s="147"/>
    </row>
    <row r="28904">
      <c r="A28904" s="147"/>
      <c r="B28904" s="64"/>
      <c r="C28904" s="147" t="s">
        <v>217</v>
      </c>
      <c r="E28904" s="161"/>
      <c r="F28904" s="162"/>
      <c r="G28904" s="147"/>
      <c r="H28904" s="146"/>
      <c r="J28904" s="146"/>
      <c r="L28904" s="150"/>
      <c r="N28904" s="163"/>
      <c r="O28904" s="146"/>
      <c r="P28904" s="146"/>
      <c r="Q28904" s="146"/>
      <c r="R28904" s="34"/>
      <c r="S28904" s="35"/>
      <c r="T28904" s="147"/>
    </row>
    <row r="28905">
      <c r="A28905" s="147"/>
      <c r="B28905" s="64"/>
      <c r="C28905" s="147" t="s">
        <v>217</v>
      </c>
      <c r="E28905" s="161"/>
      <c r="F28905" s="162"/>
      <c r="G28905" s="147"/>
      <c r="H28905" s="146"/>
      <c r="J28905" s="146"/>
      <c r="L28905" s="150"/>
      <c r="N28905" s="163"/>
      <c r="O28905" s="146"/>
      <c r="P28905" s="146"/>
      <c r="Q28905" s="146"/>
      <c r="R28905" s="34"/>
      <c r="S28905" s="35"/>
      <c r="T28905" s="147"/>
    </row>
    <row r="28906">
      <c r="A28906" s="147"/>
      <c r="B28906" s="64"/>
      <c r="C28906" s="147" t="s">
        <v>217</v>
      </c>
      <c r="E28906" s="161"/>
      <c r="F28906" s="162"/>
      <c r="G28906" s="147"/>
      <c r="H28906" s="146"/>
      <c r="J28906" s="146"/>
      <c r="L28906" s="150"/>
      <c r="N28906" s="163"/>
      <c r="O28906" s="146"/>
      <c r="P28906" s="146"/>
      <c r="Q28906" s="146"/>
      <c r="R28906" s="34"/>
      <c r="S28906" s="35"/>
      <c r="T28906" s="147"/>
    </row>
    <row r="28907">
      <c r="A28907" s="147"/>
      <c r="B28907" s="64"/>
      <c r="C28907" s="147" t="s">
        <v>217</v>
      </c>
      <c r="E28907" s="161"/>
      <c r="F28907" s="162"/>
      <c r="G28907" s="147"/>
      <c r="H28907" s="146"/>
      <c r="J28907" s="146"/>
      <c r="L28907" s="150"/>
      <c r="N28907" s="163"/>
      <c r="O28907" s="146"/>
      <c r="P28907" s="146"/>
      <c r="Q28907" s="146"/>
      <c r="R28907" s="34"/>
      <c r="S28907" s="35"/>
      <c r="T28907" s="147"/>
    </row>
    <row r="28908">
      <c r="A28908" s="147"/>
      <c r="B28908" s="64"/>
      <c r="C28908" s="147" t="s">
        <v>217</v>
      </c>
      <c r="E28908" s="161"/>
      <c r="F28908" s="162"/>
      <c r="G28908" s="147"/>
      <c r="H28908" s="146"/>
      <c r="J28908" s="146"/>
      <c r="L28908" s="150"/>
      <c r="N28908" s="163"/>
      <c r="O28908" s="146"/>
      <c r="P28908" s="146"/>
      <c r="Q28908" s="146"/>
      <c r="R28908" s="34"/>
      <c r="S28908" s="35"/>
      <c r="T28908" s="147"/>
    </row>
    <row r="28909">
      <c r="A28909" s="147"/>
      <c r="B28909" s="64"/>
      <c r="C28909" s="147" t="s">
        <v>217</v>
      </c>
      <c r="E28909" s="161"/>
      <c r="F28909" s="162"/>
      <c r="G28909" s="147"/>
      <c r="H28909" s="146"/>
      <c r="J28909" s="146"/>
      <c r="L28909" s="150"/>
      <c r="N28909" s="163"/>
      <c r="O28909" s="146"/>
      <c r="P28909" s="146"/>
      <c r="Q28909" s="146"/>
      <c r="R28909" s="34"/>
      <c r="S28909" s="35"/>
      <c r="T28909" s="147"/>
    </row>
    <row r="28910">
      <c r="A28910" s="147"/>
      <c r="B28910" s="64"/>
      <c r="C28910" s="147" t="s">
        <v>217</v>
      </c>
      <c r="E28910" s="161"/>
      <c r="F28910" s="162"/>
      <c r="G28910" s="147"/>
      <c r="H28910" s="146"/>
      <c r="J28910" s="146"/>
      <c r="L28910" s="150"/>
      <c r="N28910" s="163"/>
      <c r="O28910" s="146"/>
      <c r="P28910" s="146"/>
      <c r="Q28910" s="146"/>
      <c r="R28910" s="34"/>
      <c r="S28910" s="35"/>
      <c r="T28910" s="147"/>
    </row>
    <row r="28911">
      <c r="A28911" s="147"/>
      <c r="B28911" s="64"/>
      <c r="C28911" s="147" t="s">
        <v>217</v>
      </c>
      <c r="E28911" s="161"/>
      <c r="F28911" s="162"/>
      <c r="G28911" s="147"/>
      <c r="H28911" s="146"/>
      <c r="J28911" s="146"/>
      <c r="L28911" s="150"/>
      <c r="N28911" s="163"/>
      <c r="O28911" s="146"/>
      <c r="P28911" s="146"/>
      <c r="Q28911" s="146"/>
      <c r="R28911" s="34"/>
      <c r="S28911" s="35"/>
      <c r="T28911" s="147"/>
    </row>
    <row r="28912">
      <c r="A28912" s="147"/>
      <c r="B28912" s="64"/>
      <c r="C28912" s="147" t="s">
        <v>217</v>
      </c>
      <c r="E28912" s="161"/>
      <c r="F28912" s="162"/>
      <c r="G28912" s="147"/>
      <c r="H28912" s="146"/>
      <c r="J28912" s="146"/>
      <c r="L28912" s="150"/>
      <c r="N28912" s="163"/>
      <c r="O28912" s="146"/>
      <c r="P28912" s="146"/>
      <c r="Q28912" s="146"/>
      <c r="R28912" s="34"/>
      <c r="S28912" s="35"/>
      <c r="T28912" s="147"/>
    </row>
    <row r="28913">
      <c r="A28913" s="147"/>
      <c r="B28913" s="64"/>
      <c r="C28913" s="147" t="s">
        <v>217</v>
      </c>
      <c r="E28913" s="161"/>
      <c r="F28913" s="162"/>
      <c r="G28913" s="147"/>
      <c r="H28913" s="146"/>
      <c r="J28913" s="146"/>
      <c r="L28913" s="150"/>
      <c r="N28913" s="163"/>
      <c r="O28913" s="146"/>
      <c r="P28913" s="146"/>
      <c r="Q28913" s="146"/>
      <c r="R28913" s="34"/>
      <c r="S28913" s="35"/>
      <c r="T28913" s="147"/>
    </row>
    <row r="28914">
      <c r="A28914" s="147"/>
      <c r="B28914" s="64"/>
      <c r="C28914" s="147" t="s">
        <v>217</v>
      </c>
      <c r="E28914" s="161"/>
      <c r="F28914" s="162"/>
      <c r="G28914" s="147"/>
      <c r="H28914" s="146"/>
      <c r="J28914" s="146"/>
      <c r="L28914" s="150"/>
      <c r="N28914" s="163"/>
      <c r="O28914" s="146"/>
      <c r="P28914" s="146"/>
      <c r="Q28914" s="146"/>
      <c r="R28914" s="34"/>
      <c r="S28914" s="35"/>
      <c r="T28914" s="147"/>
    </row>
    <row r="28915">
      <c r="A28915" s="147"/>
      <c r="B28915" s="64"/>
      <c r="C28915" s="147" t="s">
        <v>217</v>
      </c>
      <c r="E28915" s="161"/>
      <c r="F28915" s="162"/>
      <c r="G28915" s="147"/>
      <c r="H28915" s="146"/>
      <c r="J28915" s="146"/>
      <c r="L28915" s="150"/>
      <c r="N28915" s="163"/>
      <c r="O28915" s="146"/>
      <c r="P28915" s="146"/>
      <c r="Q28915" s="146"/>
      <c r="R28915" s="34"/>
      <c r="S28915" s="35"/>
      <c r="T28915" s="147"/>
    </row>
    <row r="28916">
      <c r="A28916" s="147"/>
      <c r="B28916" s="64"/>
      <c r="C28916" s="147" t="s">
        <v>217</v>
      </c>
      <c r="E28916" s="161"/>
      <c r="F28916" s="162"/>
      <c r="G28916" s="147"/>
      <c r="H28916" s="146"/>
      <c r="J28916" s="146"/>
      <c r="L28916" s="150"/>
      <c r="N28916" s="163"/>
      <c r="O28916" s="146"/>
      <c r="P28916" s="146"/>
      <c r="Q28916" s="146"/>
      <c r="R28916" s="34"/>
      <c r="S28916" s="35"/>
      <c r="T28916" s="147"/>
    </row>
    <row r="28917">
      <c r="A28917" s="147"/>
      <c r="B28917" s="64"/>
      <c r="C28917" s="147" t="s">
        <v>217</v>
      </c>
      <c r="E28917" s="161"/>
      <c r="F28917" s="162"/>
      <c r="G28917" s="147"/>
      <c r="H28917" s="146"/>
      <c r="J28917" s="146"/>
      <c r="L28917" s="150"/>
      <c r="N28917" s="163"/>
      <c r="O28917" s="146"/>
      <c r="P28917" s="146"/>
      <c r="Q28917" s="146"/>
      <c r="R28917" s="34"/>
      <c r="S28917" s="35"/>
      <c r="T28917" s="147"/>
    </row>
    <row r="28918">
      <c r="A28918" s="147"/>
      <c r="B28918" s="64"/>
      <c r="C28918" s="147" t="s">
        <v>217</v>
      </c>
      <c r="E28918" s="161"/>
      <c r="F28918" s="162"/>
      <c r="G28918" s="147"/>
      <c r="H28918" s="146"/>
      <c r="J28918" s="146"/>
      <c r="L28918" s="150"/>
      <c r="N28918" s="163"/>
      <c r="O28918" s="146"/>
      <c r="P28918" s="146"/>
      <c r="Q28918" s="146"/>
      <c r="R28918" s="34"/>
      <c r="S28918" s="35"/>
      <c r="T28918" s="147"/>
    </row>
    <row r="28919">
      <c r="A28919" s="147"/>
      <c r="B28919" s="64"/>
      <c r="C28919" s="147" t="s">
        <v>217</v>
      </c>
      <c r="E28919" s="161"/>
      <c r="F28919" s="162"/>
      <c r="G28919" s="147"/>
      <c r="H28919" s="146"/>
      <c r="J28919" s="146"/>
      <c r="L28919" s="150"/>
      <c r="N28919" s="163"/>
      <c r="O28919" s="146"/>
      <c r="P28919" s="146"/>
      <c r="Q28919" s="146"/>
      <c r="R28919" s="34"/>
      <c r="S28919" s="35"/>
      <c r="T28919" s="147"/>
    </row>
    <row r="28920">
      <c r="A28920" s="147"/>
      <c r="B28920" s="64"/>
      <c r="C28920" s="147" t="s">
        <v>217</v>
      </c>
      <c r="E28920" s="161"/>
      <c r="F28920" s="162"/>
      <c r="G28920" s="147"/>
      <c r="H28920" s="146"/>
      <c r="J28920" s="146"/>
      <c r="L28920" s="150"/>
      <c r="N28920" s="163"/>
      <c r="O28920" s="146"/>
      <c r="P28920" s="146"/>
      <c r="Q28920" s="146"/>
      <c r="R28920" s="34"/>
      <c r="S28920" s="35"/>
      <c r="T28920" s="147"/>
    </row>
    <row r="28921">
      <c r="A28921" s="147"/>
      <c r="B28921" s="64"/>
      <c r="C28921" s="147" t="s">
        <v>217</v>
      </c>
      <c r="E28921" s="161"/>
      <c r="F28921" s="162"/>
      <c r="G28921" s="147"/>
      <c r="H28921" s="146"/>
      <c r="J28921" s="146"/>
      <c r="L28921" s="150"/>
      <c r="N28921" s="163"/>
      <c r="O28921" s="146"/>
      <c r="P28921" s="146"/>
      <c r="Q28921" s="146"/>
      <c r="R28921" s="34"/>
      <c r="S28921" s="35"/>
      <c r="T28921" s="147"/>
    </row>
    <row r="28922">
      <c r="A28922" s="147"/>
      <c r="B28922" s="64"/>
      <c r="C28922" s="147" t="s">
        <v>217</v>
      </c>
      <c r="E28922" s="161"/>
      <c r="F28922" s="162"/>
      <c r="G28922" s="147"/>
      <c r="H28922" s="146"/>
      <c r="J28922" s="146"/>
      <c r="L28922" s="150"/>
      <c r="N28922" s="163"/>
      <c r="O28922" s="146"/>
      <c r="P28922" s="146"/>
      <c r="Q28922" s="146"/>
      <c r="R28922" s="34"/>
      <c r="S28922" s="35"/>
      <c r="T28922" s="147"/>
    </row>
    <row r="28923">
      <c r="A28923" s="147"/>
      <c r="B28923" s="64"/>
      <c r="C28923" s="147" t="s">
        <v>217</v>
      </c>
      <c r="E28923" s="161"/>
      <c r="F28923" s="162"/>
      <c r="G28923" s="147"/>
      <c r="H28923" s="146"/>
      <c r="J28923" s="146"/>
      <c r="L28923" s="150"/>
      <c r="N28923" s="163"/>
      <c r="O28923" s="146"/>
      <c r="P28923" s="146"/>
      <c r="Q28923" s="146"/>
      <c r="R28923" s="34"/>
      <c r="S28923" s="35"/>
      <c r="T28923" s="147"/>
    </row>
    <row r="28924">
      <c r="A28924" s="147"/>
      <c r="B28924" s="64"/>
      <c r="C28924" s="147" t="s">
        <v>217</v>
      </c>
      <c r="E28924" s="161"/>
      <c r="F28924" s="162"/>
      <c r="G28924" s="147"/>
      <c r="H28924" s="146"/>
      <c r="J28924" s="146"/>
      <c r="L28924" s="150"/>
      <c r="N28924" s="163"/>
      <c r="O28924" s="146"/>
      <c r="P28924" s="146"/>
      <c r="Q28924" s="146"/>
      <c r="R28924" s="34"/>
      <c r="S28924" s="35"/>
      <c r="T28924" s="147"/>
    </row>
    <row r="28925">
      <c r="A28925" s="147"/>
      <c r="B28925" s="64"/>
      <c r="C28925" s="147" t="s">
        <v>217</v>
      </c>
      <c r="E28925" s="161"/>
      <c r="F28925" s="162"/>
      <c r="G28925" s="147"/>
      <c r="H28925" s="146"/>
      <c r="J28925" s="146"/>
      <c r="L28925" s="150"/>
      <c r="N28925" s="163"/>
      <c r="O28925" s="146"/>
      <c r="P28925" s="146"/>
      <c r="Q28925" s="146"/>
      <c r="R28925" s="34"/>
      <c r="S28925" s="35"/>
      <c r="T28925" s="147"/>
    </row>
    <row r="28926">
      <c r="A28926" s="147"/>
      <c r="B28926" s="64"/>
      <c r="C28926" s="147" t="s">
        <v>217</v>
      </c>
      <c r="E28926" s="161"/>
      <c r="F28926" s="162"/>
      <c r="G28926" s="147"/>
      <c r="H28926" s="146"/>
      <c r="J28926" s="146"/>
      <c r="L28926" s="150"/>
      <c r="N28926" s="163"/>
      <c r="O28926" s="146"/>
      <c r="P28926" s="146"/>
      <c r="Q28926" s="146"/>
      <c r="R28926" s="34"/>
      <c r="S28926" s="35"/>
      <c r="T28926" s="147"/>
    </row>
    <row r="28927">
      <c r="A28927" s="147"/>
      <c r="B28927" s="64"/>
      <c r="C28927" s="147" t="s">
        <v>217</v>
      </c>
      <c r="E28927" s="161"/>
      <c r="F28927" s="162"/>
      <c r="G28927" s="147"/>
      <c r="H28927" s="146"/>
      <c r="J28927" s="146"/>
      <c r="L28927" s="150"/>
      <c r="N28927" s="163"/>
      <c r="O28927" s="146"/>
      <c r="P28927" s="146"/>
      <c r="Q28927" s="146"/>
      <c r="R28927" s="34"/>
      <c r="S28927" s="35"/>
      <c r="T28927" s="147"/>
    </row>
    <row r="28928">
      <c r="A28928" s="147"/>
      <c r="B28928" s="64"/>
      <c r="C28928" s="147" t="s">
        <v>217</v>
      </c>
      <c r="E28928" s="161"/>
      <c r="F28928" s="162"/>
      <c r="G28928" s="147"/>
      <c r="H28928" s="146"/>
      <c r="J28928" s="146"/>
      <c r="L28928" s="150"/>
      <c r="N28928" s="163"/>
      <c r="O28928" s="146"/>
      <c r="P28928" s="146"/>
      <c r="Q28928" s="146"/>
      <c r="R28928" s="34"/>
      <c r="S28928" s="35"/>
      <c r="T28928" s="147"/>
    </row>
    <row r="28929">
      <c r="A28929" s="147"/>
      <c r="B28929" s="64"/>
      <c r="C28929" s="147" t="s">
        <v>217</v>
      </c>
      <c r="E28929" s="161"/>
      <c r="F28929" s="162"/>
      <c r="G28929" s="147"/>
      <c r="H28929" s="146"/>
      <c r="J28929" s="146"/>
      <c r="L28929" s="150"/>
      <c r="N28929" s="163"/>
      <c r="O28929" s="146"/>
      <c r="P28929" s="146"/>
      <c r="Q28929" s="146"/>
      <c r="R28929" s="34"/>
      <c r="S28929" s="35"/>
      <c r="T28929" s="147"/>
    </row>
    <row r="28930">
      <c r="A28930" s="147"/>
      <c r="B28930" s="64"/>
      <c r="C28930" s="147" t="s">
        <v>217</v>
      </c>
      <c r="E28930" s="161"/>
      <c r="F28930" s="162"/>
      <c r="G28930" s="147"/>
      <c r="H28930" s="146"/>
      <c r="J28930" s="146"/>
      <c r="L28930" s="150"/>
      <c r="N28930" s="163"/>
      <c r="O28930" s="146"/>
      <c r="P28930" s="146"/>
      <c r="Q28930" s="146"/>
      <c r="R28930" s="34"/>
      <c r="S28930" s="35"/>
      <c r="T28930" s="147"/>
    </row>
    <row r="28931">
      <c r="A28931" s="147"/>
      <c r="B28931" s="64"/>
      <c r="C28931" s="147" t="s">
        <v>217</v>
      </c>
      <c r="E28931" s="161"/>
      <c r="F28931" s="162"/>
      <c r="G28931" s="147"/>
      <c r="H28931" s="146"/>
      <c r="J28931" s="146"/>
      <c r="L28931" s="150"/>
      <c r="N28931" s="163"/>
      <c r="O28931" s="146"/>
      <c r="P28931" s="146"/>
      <c r="Q28931" s="146"/>
      <c r="R28931" s="34"/>
      <c r="S28931" s="35"/>
      <c r="T28931" s="147"/>
    </row>
    <row r="28932">
      <c r="A28932" s="147"/>
      <c r="B28932" s="64"/>
      <c r="C28932" s="147" t="s">
        <v>217</v>
      </c>
      <c r="E28932" s="161"/>
      <c r="F28932" s="162"/>
      <c r="G28932" s="147"/>
      <c r="H28932" s="146"/>
      <c r="J28932" s="146"/>
      <c r="L28932" s="150"/>
      <c r="N28932" s="163"/>
      <c r="O28932" s="146"/>
      <c r="P28932" s="146"/>
      <c r="Q28932" s="146"/>
      <c r="R28932" s="34"/>
      <c r="S28932" s="35"/>
      <c r="T28932" s="147"/>
    </row>
    <row r="28933">
      <c r="A28933" s="147"/>
      <c r="B28933" s="64"/>
      <c r="C28933" s="147" t="s">
        <v>217</v>
      </c>
      <c r="E28933" s="161"/>
      <c r="F28933" s="162"/>
      <c r="G28933" s="147"/>
      <c r="H28933" s="146"/>
      <c r="J28933" s="146"/>
      <c r="L28933" s="150"/>
      <c r="N28933" s="163"/>
      <c r="O28933" s="146"/>
      <c r="P28933" s="146"/>
      <c r="Q28933" s="146"/>
      <c r="R28933" s="34"/>
      <c r="S28933" s="35"/>
      <c r="T28933" s="147"/>
    </row>
    <row r="28934">
      <c r="A28934" s="147"/>
      <c r="B28934" s="64"/>
      <c r="C28934" s="147" t="s">
        <v>217</v>
      </c>
      <c r="E28934" s="161"/>
      <c r="F28934" s="162"/>
      <c r="G28934" s="147"/>
      <c r="H28934" s="146"/>
      <c r="J28934" s="146"/>
      <c r="L28934" s="150"/>
      <c r="N28934" s="163"/>
      <c r="O28934" s="146"/>
      <c r="P28934" s="146"/>
      <c r="Q28934" s="146"/>
      <c r="R28934" s="34"/>
      <c r="S28934" s="35"/>
      <c r="T28934" s="147"/>
    </row>
    <row r="28935">
      <c r="A28935" s="147"/>
      <c r="B28935" s="64"/>
      <c r="C28935" s="147" t="s">
        <v>217</v>
      </c>
      <c r="E28935" s="161"/>
      <c r="F28935" s="162"/>
      <c r="G28935" s="147"/>
      <c r="H28935" s="146"/>
      <c r="J28935" s="146"/>
      <c r="L28935" s="150"/>
      <c r="N28935" s="163"/>
      <c r="O28935" s="146"/>
      <c r="P28935" s="146"/>
      <c r="Q28935" s="146"/>
      <c r="R28935" s="34"/>
      <c r="S28935" s="35"/>
      <c r="T28935" s="147"/>
    </row>
    <row r="28936">
      <c r="A28936" s="147"/>
      <c r="B28936" s="64"/>
      <c r="C28936" s="147" t="s">
        <v>217</v>
      </c>
      <c r="E28936" s="161"/>
      <c r="F28936" s="162"/>
      <c r="G28936" s="147"/>
      <c r="H28936" s="146"/>
      <c r="J28936" s="146"/>
      <c r="L28936" s="150"/>
      <c r="N28936" s="163"/>
      <c r="O28936" s="146"/>
      <c r="P28936" s="146"/>
      <c r="Q28936" s="146"/>
      <c r="R28936" s="34"/>
      <c r="S28936" s="35"/>
      <c r="T28936" s="147"/>
    </row>
    <row r="28937">
      <c r="A28937" s="147"/>
      <c r="B28937" s="64"/>
      <c r="C28937" s="147" t="s">
        <v>217</v>
      </c>
      <c r="E28937" s="161"/>
      <c r="F28937" s="162"/>
      <c r="G28937" s="147"/>
      <c r="H28937" s="146"/>
      <c r="J28937" s="146"/>
      <c r="L28937" s="150"/>
      <c r="N28937" s="163"/>
      <c r="O28937" s="146"/>
      <c r="P28937" s="146"/>
      <c r="Q28937" s="146"/>
      <c r="R28937" s="34"/>
      <c r="S28937" s="35"/>
      <c r="T28937" s="147"/>
    </row>
    <row r="28938">
      <c r="A28938" s="147"/>
      <c r="B28938" s="64"/>
      <c r="C28938" s="147" t="s">
        <v>217</v>
      </c>
      <c r="E28938" s="161"/>
      <c r="F28938" s="162"/>
      <c r="G28938" s="147"/>
      <c r="H28938" s="146"/>
      <c r="J28938" s="146"/>
      <c r="L28938" s="150"/>
      <c r="N28938" s="163"/>
      <c r="O28938" s="146"/>
      <c r="P28938" s="146"/>
      <c r="Q28938" s="146"/>
      <c r="R28938" s="34"/>
      <c r="S28938" s="35"/>
      <c r="T28938" s="147"/>
    </row>
    <row r="28939">
      <c r="A28939" s="147"/>
      <c r="B28939" s="64"/>
      <c r="C28939" s="147" t="s">
        <v>217</v>
      </c>
      <c r="E28939" s="161"/>
      <c r="F28939" s="162"/>
      <c r="G28939" s="147"/>
      <c r="H28939" s="146"/>
      <c r="J28939" s="146"/>
      <c r="L28939" s="150"/>
      <c r="N28939" s="163"/>
      <c r="O28939" s="146"/>
      <c r="P28939" s="146"/>
      <c r="Q28939" s="146"/>
      <c r="R28939" s="34"/>
      <c r="S28939" s="35"/>
      <c r="T28939" s="147"/>
    </row>
    <row r="28940">
      <c r="A28940" s="147"/>
      <c r="B28940" s="64"/>
      <c r="C28940" s="147" t="s">
        <v>217</v>
      </c>
      <c r="E28940" s="161"/>
      <c r="F28940" s="162"/>
      <c r="G28940" s="147"/>
      <c r="H28940" s="146"/>
      <c r="J28940" s="146"/>
      <c r="L28940" s="150"/>
      <c r="N28940" s="163"/>
      <c r="O28940" s="146"/>
      <c r="P28940" s="146"/>
      <c r="Q28940" s="146"/>
      <c r="R28940" s="34"/>
      <c r="S28940" s="35"/>
      <c r="T28940" s="147"/>
    </row>
    <row r="28941">
      <c r="A28941" s="147"/>
      <c r="B28941" s="64"/>
      <c r="C28941" s="147" t="s">
        <v>217</v>
      </c>
      <c r="E28941" s="161"/>
      <c r="F28941" s="162"/>
      <c r="G28941" s="147"/>
      <c r="H28941" s="146"/>
      <c r="J28941" s="146"/>
      <c r="L28941" s="150"/>
      <c r="N28941" s="163"/>
      <c r="O28941" s="146"/>
      <c r="P28941" s="146"/>
      <c r="Q28941" s="146"/>
      <c r="R28941" s="34"/>
      <c r="S28941" s="35"/>
      <c r="T28941" s="147"/>
    </row>
    <row r="28942">
      <c r="A28942" s="147"/>
      <c r="B28942" s="64"/>
      <c r="C28942" s="147" t="s">
        <v>217</v>
      </c>
      <c r="E28942" s="161"/>
      <c r="F28942" s="162"/>
      <c r="G28942" s="147"/>
      <c r="H28942" s="146"/>
      <c r="J28942" s="146"/>
      <c r="L28942" s="150"/>
      <c r="N28942" s="163"/>
      <c r="O28942" s="146"/>
      <c r="P28942" s="146"/>
      <c r="Q28942" s="146"/>
      <c r="R28942" s="34"/>
      <c r="S28942" s="35"/>
      <c r="T28942" s="147"/>
    </row>
    <row r="28943">
      <c r="A28943" s="147"/>
      <c r="B28943" s="64"/>
      <c r="C28943" s="147" t="s">
        <v>217</v>
      </c>
      <c r="E28943" s="161"/>
      <c r="F28943" s="162"/>
      <c r="G28943" s="147"/>
      <c r="H28943" s="146"/>
      <c r="J28943" s="146"/>
      <c r="L28943" s="150"/>
      <c r="N28943" s="163"/>
      <c r="O28943" s="146"/>
      <c r="P28943" s="146"/>
      <c r="Q28943" s="146"/>
      <c r="R28943" s="34"/>
      <c r="S28943" s="35"/>
      <c r="T28943" s="147"/>
    </row>
    <row r="28944">
      <c r="A28944" s="147"/>
      <c r="B28944" s="64"/>
      <c r="C28944" s="147" t="s">
        <v>217</v>
      </c>
      <c r="E28944" s="161"/>
      <c r="F28944" s="162"/>
      <c r="G28944" s="147"/>
      <c r="H28944" s="146"/>
      <c r="J28944" s="146"/>
      <c r="L28944" s="150"/>
      <c r="N28944" s="163"/>
      <c r="O28944" s="146"/>
      <c r="P28944" s="146"/>
      <c r="Q28944" s="146"/>
      <c r="R28944" s="34"/>
      <c r="S28944" s="35"/>
      <c r="T28944" s="147"/>
    </row>
    <row r="28945">
      <c r="A28945" s="147"/>
      <c r="B28945" s="64"/>
      <c r="C28945" s="147" t="s">
        <v>217</v>
      </c>
      <c r="E28945" s="161"/>
      <c r="F28945" s="162"/>
      <c r="G28945" s="147"/>
      <c r="H28945" s="146"/>
      <c r="J28945" s="146"/>
      <c r="L28945" s="150"/>
      <c r="N28945" s="163"/>
      <c r="O28945" s="146"/>
      <c r="P28945" s="146"/>
      <c r="Q28945" s="146"/>
      <c r="R28945" s="34"/>
      <c r="S28945" s="35"/>
      <c r="T28945" s="147"/>
    </row>
    <row r="28946">
      <c r="A28946" s="147"/>
      <c r="B28946" s="64"/>
      <c r="C28946" s="147" t="s">
        <v>217</v>
      </c>
      <c r="E28946" s="161"/>
      <c r="F28946" s="162"/>
      <c r="G28946" s="147"/>
      <c r="H28946" s="146"/>
      <c r="J28946" s="146"/>
      <c r="L28946" s="150"/>
      <c r="N28946" s="163"/>
      <c r="O28946" s="146"/>
      <c r="P28946" s="146"/>
      <c r="Q28946" s="146"/>
      <c r="R28946" s="34"/>
      <c r="S28946" s="35"/>
      <c r="T28946" s="147"/>
    </row>
    <row r="28947">
      <c r="A28947" s="147"/>
      <c r="B28947" s="64"/>
      <c r="C28947" s="147" t="s">
        <v>217</v>
      </c>
      <c r="E28947" s="161"/>
      <c r="F28947" s="162"/>
      <c r="G28947" s="147"/>
      <c r="H28947" s="146"/>
      <c r="J28947" s="146"/>
      <c r="L28947" s="150"/>
      <c r="N28947" s="163"/>
      <c r="O28947" s="146"/>
      <c r="P28947" s="146"/>
      <c r="Q28947" s="146"/>
      <c r="R28947" s="34"/>
      <c r="S28947" s="35"/>
      <c r="T28947" s="147"/>
    </row>
    <row r="28948">
      <c r="A28948" s="147"/>
      <c r="B28948" s="64"/>
      <c r="C28948" s="147" t="s">
        <v>217</v>
      </c>
      <c r="E28948" s="161"/>
      <c r="F28948" s="162"/>
      <c r="G28948" s="147"/>
      <c r="H28948" s="146"/>
      <c r="J28948" s="146"/>
      <c r="L28948" s="150"/>
      <c r="N28948" s="163"/>
      <c r="O28948" s="146"/>
      <c r="P28948" s="146"/>
      <c r="Q28948" s="146"/>
      <c r="R28948" s="34"/>
      <c r="S28948" s="35"/>
      <c r="T28948" s="147"/>
    </row>
    <row r="28949">
      <c r="A28949" s="147"/>
      <c r="B28949" s="64"/>
      <c r="C28949" s="147" t="s">
        <v>217</v>
      </c>
      <c r="E28949" s="161"/>
      <c r="F28949" s="162"/>
      <c r="G28949" s="147"/>
      <c r="H28949" s="146"/>
      <c r="J28949" s="146"/>
      <c r="L28949" s="150"/>
      <c r="N28949" s="163"/>
      <c r="O28949" s="146"/>
      <c r="P28949" s="146"/>
      <c r="Q28949" s="146"/>
      <c r="R28949" s="34"/>
      <c r="S28949" s="35"/>
      <c r="T28949" s="147"/>
    </row>
    <row r="28950">
      <c r="A28950" s="147"/>
      <c r="B28950" s="64"/>
      <c r="C28950" s="147" t="s">
        <v>217</v>
      </c>
      <c r="E28950" s="161"/>
      <c r="F28950" s="162"/>
      <c r="G28950" s="147"/>
      <c r="H28950" s="146"/>
      <c r="J28950" s="146"/>
      <c r="L28950" s="150"/>
      <c r="N28950" s="163"/>
      <c r="O28950" s="146"/>
      <c r="P28950" s="146"/>
      <c r="Q28950" s="146"/>
      <c r="R28950" s="34"/>
      <c r="S28950" s="35"/>
      <c r="T28950" s="147"/>
    </row>
    <row r="28951">
      <c r="A28951" s="147"/>
      <c r="B28951" s="64"/>
      <c r="C28951" s="147" t="s">
        <v>217</v>
      </c>
      <c r="E28951" s="161"/>
      <c r="F28951" s="162"/>
      <c r="G28951" s="147"/>
      <c r="H28951" s="146"/>
      <c r="J28951" s="146"/>
      <c r="L28951" s="150"/>
      <c r="N28951" s="163"/>
      <c r="O28951" s="146"/>
      <c r="P28951" s="146"/>
      <c r="Q28951" s="146"/>
      <c r="R28951" s="34"/>
      <c r="S28951" s="35"/>
      <c r="T28951" s="147"/>
    </row>
    <row r="28952">
      <c r="A28952" s="147"/>
      <c r="B28952" s="64"/>
      <c r="C28952" s="147" t="s">
        <v>217</v>
      </c>
      <c r="E28952" s="161"/>
      <c r="F28952" s="162"/>
      <c r="G28952" s="147"/>
      <c r="H28952" s="146"/>
      <c r="J28952" s="146"/>
      <c r="L28952" s="150"/>
      <c r="N28952" s="163"/>
      <c r="O28952" s="146"/>
      <c r="P28952" s="146"/>
      <c r="Q28952" s="146"/>
      <c r="R28952" s="34"/>
      <c r="S28952" s="35"/>
      <c r="T28952" s="147"/>
    </row>
    <row r="28953">
      <c r="A28953" s="147"/>
      <c r="B28953" s="64"/>
      <c r="C28953" s="147" t="s">
        <v>217</v>
      </c>
      <c r="E28953" s="161"/>
      <c r="F28953" s="162"/>
      <c r="G28953" s="147"/>
      <c r="H28953" s="146"/>
      <c r="J28953" s="146"/>
      <c r="L28953" s="150"/>
      <c r="N28953" s="163"/>
      <c r="O28953" s="146"/>
      <c r="P28953" s="146"/>
      <c r="Q28953" s="146"/>
      <c r="R28953" s="34"/>
      <c r="S28953" s="35"/>
      <c r="T28953" s="147"/>
    </row>
    <row r="28954">
      <c r="A28954" s="147"/>
      <c r="B28954" s="64"/>
      <c r="C28954" s="147" t="s">
        <v>217</v>
      </c>
      <c r="E28954" s="161"/>
      <c r="F28954" s="162"/>
      <c r="G28954" s="147"/>
      <c r="H28954" s="146"/>
      <c r="J28954" s="146"/>
      <c r="L28954" s="150"/>
      <c r="N28954" s="163"/>
      <c r="O28954" s="146"/>
      <c r="P28954" s="146"/>
      <c r="Q28954" s="146"/>
      <c r="R28954" s="34"/>
      <c r="S28954" s="35"/>
      <c r="T28954" s="147"/>
    </row>
    <row r="28955">
      <c r="A28955" s="147"/>
      <c r="B28955" s="64"/>
      <c r="C28955" s="147" t="s">
        <v>217</v>
      </c>
      <c r="E28955" s="161"/>
      <c r="F28955" s="162"/>
      <c r="G28955" s="147"/>
      <c r="H28955" s="146"/>
      <c r="J28955" s="146"/>
      <c r="L28955" s="150"/>
      <c r="N28955" s="163"/>
      <c r="O28955" s="146"/>
      <c r="P28955" s="146"/>
      <c r="Q28955" s="146"/>
      <c r="R28955" s="34"/>
      <c r="S28955" s="35"/>
      <c r="T28955" s="147"/>
    </row>
    <row r="28956">
      <c r="A28956" s="147"/>
      <c r="B28956" s="64"/>
      <c r="C28956" s="147" t="s">
        <v>217</v>
      </c>
      <c r="E28956" s="161"/>
      <c r="F28956" s="162"/>
      <c r="G28956" s="147"/>
      <c r="H28956" s="146"/>
      <c r="J28956" s="146"/>
      <c r="L28956" s="150"/>
      <c r="N28956" s="163"/>
      <c r="O28956" s="146"/>
      <c r="P28956" s="146"/>
      <c r="Q28956" s="146"/>
      <c r="R28956" s="34"/>
      <c r="S28956" s="35"/>
      <c r="T28956" s="147"/>
    </row>
    <row r="28957">
      <c r="A28957" s="147"/>
      <c r="B28957" s="64"/>
      <c r="C28957" s="147" t="s">
        <v>217</v>
      </c>
      <c r="E28957" s="161"/>
      <c r="F28957" s="162"/>
      <c r="G28957" s="147"/>
      <c r="H28957" s="146"/>
      <c r="J28957" s="146"/>
      <c r="L28957" s="150"/>
      <c r="N28957" s="163"/>
      <c r="O28957" s="146"/>
      <c r="P28957" s="146"/>
      <c r="Q28957" s="146"/>
      <c r="R28957" s="34"/>
      <c r="S28957" s="35"/>
      <c r="T28957" s="147"/>
    </row>
    <row r="28958">
      <c r="A28958" s="147"/>
      <c r="B28958" s="64"/>
      <c r="C28958" s="147" t="s">
        <v>217</v>
      </c>
      <c r="E28958" s="161"/>
      <c r="F28958" s="162"/>
      <c r="G28958" s="147"/>
      <c r="H28958" s="146"/>
      <c r="J28958" s="146"/>
      <c r="L28958" s="150"/>
      <c r="N28958" s="163"/>
      <c r="O28958" s="146"/>
      <c r="P28958" s="146"/>
      <c r="Q28958" s="146"/>
      <c r="R28958" s="34"/>
      <c r="S28958" s="35"/>
      <c r="T28958" s="147"/>
    </row>
    <row r="28959">
      <c r="A28959" s="147"/>
      <c r="B28959" s="64"/>
      <c r="C28959" s="147" t="s">
        <v>217</v>
      </c>
      <c r="E28959" s="161"/>
      <c r="F28959" s="162"/>
      <c r="G28959" s="147"/>
      <c r="H28959" s="146"/>
      <c r="J28959" s="146"/>
      <c r="L28959" s="150"/>
      <c r="N28959" s="163"/>
      <c r="O28959" s="146"/>
      <c r="P28959" s="146"/>
      <c r="Q28959" s="146"/>
      <c r="R28959" s="34"/>
      <c r="S28959" s="35"/>
      <c r="T28959" s="147"/>
    </row>
    <row r="28960">
      <c r="A28960" s="147"/>
      <c r="B28960" s="64"/>
      <c r="C28960" s="147" t="s">
        <v>217</v>
      </c>
      <c r="E28960" s="161"/>
      <c r="F28960" s="162"/>
      <c r="G28960" s="147"/>
      <c r="H28960" s="146"/>
      <c r="J28960" s="146"/>
      <c r="L28960" s="150"/>
      <c r="N28960" s="163"/>
      <c r="O28960" s="146"/>
      <c r="P28960" s="146"/>
      <c r="Q28960" s="146"/>
      <c r="R28960" s="34"/>
      <c r="S28960" s="35"/>
      <c r="T28960" s="147"/>
    </row>
    <row r="28961">
      <c r="A28961" s="147"/>
      <c r="B28961" s="64"/>
      <c r="C28961" s="147" t="s">
        <v>217</v>
      </c>
      <c r="E28961" s="161"/>
      <c r="F28961" s="162"/>
      <c r="G28961" s="147"/>
      <c r="H28961" s="146"/>
      <c r="J28961" s="146"/>
      <c r="L28961" s="150"/>
      <c r="N28961" s="163"/>
      <c r="O28961" s="146"/>
      <c r="P28961" s="146"/>
      <c r="Q28961" s="146"/>
      <c r="R28961" s="34"/>
      <c r="S28961" s="35"/>
      <c r="T28961" s="147"/>
    </row>
    <row r="28962">
      <c r="A28962" s="147"/>
      <c r="B28962" s="64"/>
      <c r="C28962" s="147" t="s">
        <v>217</v>
      </c>
      <c r="E28962" s="161"/>
      <c r="F28962" s="162"/>
      <c r="G28962" s="147"/>
      <c r="H28962" s="146"/>
      <c r="J28962" s="146"/>
      <c r="L28962" s="150"/>
      <c r="N28962" s="163"/>
      <c r="O28962" s="146"/>
      <c r="P28962" s="146"/>
      <c r="Q28962" s="146"/>
      <c r="R28962" s="34"/>
      <c r="S28962" s="35"/>
      <c r="T28962" s="147"/>
    </row>
    <row r="28963">
      <c r="A28963" s="147"/>
      <c r="B28963" s="64"/>
      <c r="C28963" s="147" t="s">
        <v>217</v>
      </c>
      <c r="E28963" s="161"/>
      <c r="F28963" s="162"/>
      <c r="G28963" s="147"/>
      <c r="H28963" s="146"/>
      <c r="J28963" s="146"/>
      <c r="L28963" s="150"/>
      <c r="N28963" s="163"/>
      <c r="O28963" s="146"/>
      <c r="P28963" s="146"/>
      <c r="Q28963" s="146"/>
      <c r="R28963" s="34"/>
      <c r="S28963" s="35"/>
      <c r="T28963" s="147"/>
    </row>
    <row r="28964">
      <c r="A28964" s="147"/>
      <c r="B28964" s="64"/>
      <c r="C28964" s="147" t="s">
        <v>217</v>
      </c>
      <c r="E28964" s="161"/>
      <c r="F28964" s="162"/>
      <c r="G28964" s="147"/>
      <c r="H28964" s="146"/>
      <c r="J28964" s="146"/>
      <c r="L28964" s="150"/>
      <c r="N28964" s="163"/>
      <c r="O28964" s="146"/>
      <c r="P28964" s="146"/>
      <c r="Q28964" s="146"/>
      <c r="R28964" s="34"/>
      <c r="S28964" s="35"/>
      <c r="T28964" s="147"/>
    </row>
    <row r="28965">
      <c r="A28965" s="147"/>
      <c r="B28965" s="64"/>
      <c r="C28965" s="147" t="s">
        <v>217</v>
      </c>
      <c r="E28965" s="161"/>
      <c r="F28965" s="162"/>
      <c r="G28965" s="147"/>
      <c r="H28965" s="146"/>
      <c r="J28965" s="146"/>
      <c r="L28965" s="150"/>
      <c r="N28965" s="163"/>
      <c r="O28965" s="146"/>
      <c r="P28965" s="146"/>
      <c r="Q28965" s="146"/>
      <c r="R28965" s="34"/>
      <c r="S28965" s="35"/>
      <c r="T28965" s="147"/>
    </row>
    <row r="28966">
      <c r="A28966" s="147"/>
      <c r="B28966" s="64"/>
      <c r="C28966" s="147" t="s">
        <v>217</v>
      </c>
      <c r="E28966" s="161"/>
      <c r="F28966" s="162"/>
      <c r="G28966" s="147"/>
      <c r="H28966" s="146"/>
      <c r="J28966" s="146"/>
      <c r="L28966" s="150"/>
      <c r="N28966" s="163"/>
      <c r="O28966" s="146"/>
      <c r="P28966" s="146"/>
      <c r="Q28966" s="146"/>
      <c r="R28966" s="34"/>
      <c r="S28966" s="35"/>
      <c r="T28966" s="147"/>
    </row>
    <row r="28967">
      <c r="A28967" s="147"/>
      <c r="B28967" s="64"/>
      <c r="C28967" s="147" t="s">
        <v>217</v>
      </c>
      <c r="E28967" s="161"/>
      <c r="F28967" s="162"/>
      <c r="G28967" s="147"/>
      <c r="H28967" s="146"/>
      <c r="J28967" s="146"/>
      <c r="L28967" s="150"/>
      <c r="N28967" s="163"/>
      <c r="O28967" s="146"/>
      <c r="P28967" s="146"/>
      <c r="Q28967" s="146"/>
      <c r="R28967" s="34"/>
      <c r="S28967" s="35"/>
      <c r="T28967" s="147"/>
    </row>
    <row r="28968">
      <c r="A28968" s="147"/>
      <c r="B28968" s="64"/>
      <c r="C28968" s="147" t="s">
        <v>217</v>
      </c>
      <c r="E28968" s="161"/>
      <c r="F28968" s="162"/>
      <c r="G28968" s="147"/>
      <c r="H28968" s="146"/>
      <c r="J28968" s="146"/>
      <c r="L28968" s="150"/>
      <c r="N28968" s="163"/>
      <c r="O28968" s="146"/>
      <c r="P28968" s="146"/>
      <c r="Q28968" s="146"/>
      <c r="R28968" s="34"/>
      <c r="S28968" s="35"/>
      <c r="T28968" s="147"/>
    </row>
    <row r="28969">
      <c r="A28969" s="147"/>
      <c r="B28969" s="64"/>
      <c r="C28969" s="147" t="s">
        <v>217</v>
      </c>
      <c r="E28969" s="161"/>
      <c r="F28969" s="162"/>
      <c r="G28969" s="147"/>
      <c r="H28969" s="146"/>
      <c r="J28969" s="146"/>
      <c r="L28969" s="150"/>
      <c r="N28969" s="163"/>
      <c r="O28969" s="146"/>
      <c r="P28969" s="146"/>
      <c r="Q28969" s="146"/>
      <c r="R28969" s="34"/>
      <c r="S28969" s="35"/>
      <c r="T28969" s="147"/>
    </row>
    <row r="28970">
      <c r="A28970" s="147"/>
      <c r="B28970" s="64"/>
      <c r="C28970" s="147" t="s">
        <v>217</v>
      </c>
      <c r="E28970" s="161"/>
      <c r="F28970" s="162"/>
      <c r="G28970" s="147"/>
      <c r="H28970" s="146"/>
      <c r="J28970" s="146"/>
      <c r="L28970" s="150"/>
      <c r="N28970" s="163"/>
      <c r="O28970" s="146"/>
      <c r="P28970" s="146"/>
      <c r="Q28970" s="146"/>
      <c r="R28970" s="34"/>
      <c r="S28970" s="35"/>
      <c r="T28970" s="147"/>
    </row>
    <row r="28971">
      <c r="A28971" s="147"/>
      <c r="B28971" s="64"/>
      <c r="C28971" s="147" t="s">
        <v>217</v>
      </c>
      <c r="E28971" s="161"/>
      <c r="F28971" s="162"/>
      <c r="G28971" s="147"/>
      <c r="H28971" s="146"/>
      <c r="J28971" s="146"/>
      <c r="L28971" s="150"/>
      <c r="N28971" s="163"/>
      <c r="O28971" s="146"/>
      <c r="P28971" s="146"/>
      <c r="Q28971" s="146"/>
      <c r="R28971" s="34"/>
      <c r="S28971" s="35"/>
      <c r="T28971" s="147"/>
    </row>
    <row r="28972">
      <c r="A28972" s="147"/>
      <c r="B28972" s="64"/>
      <c r="C28972" s="147" t="s">
        <v>217</v>
      </c>
      <c r="E28972" s="161"/>
      <c r="F28972" s="162"/>
      <c r="G28972" s="147"/>
      <c r="H28972" s="146"/>
      <c r="J28972" s="146"/>
      <c r="L28972" s="150"/>
      <c r="N28972" s="163"/>
      <c r="O28972" s="146"/>
      <c r="P28972" s="146"/>
      <c r="Q28972" s="146"/>
      <c r="R28972" s="34"/>
      <c r="S28972" s="35"/>
      <c r="T28972" s="147"/>
    </row>
    <row r="28973">
      <c r="A28973" s="147"/>
      <c r="B28973" s="64"/>
      <c r="C28973" s="147" t="s">
        <v>217</v>
      </c>
      <c r="E28973" s="161"/>
      <c r="F28973" s="162"/>
      <c r="G28973" s="147"/>
      <c r="H28973" s="146"/>
      <c r="J28973" s="146"/>
      <c r="L28973" s="150"/>
      <c r="N28973" s="163"/>
      <c r="O28973" s="146"/>
      <c r="P28973" s="146"/>
      <c r="Q28973" s="146"/>
      <c r="R28973" s="34"/>
      <c r="S28973" s="35"/>
      <c r="T28973" s="147"/>
    </row>
    <row r="28974">
      <c r="A28974" s="147"/>
      <c r="B28974" s="64"/>
      <c r="C28974" s="147" t="s">
        <v>217</v>
      </c>
      <c r="E28974" s="161"/>
      <c r="F28974" s="162"/>
      <c r="G28974" s="147"/>
      <c r="H28974" s="146"/>
      <c r="J28974" s="146"/>
      <c r="L28974" s="150"/>
      <c r="N28974" s="163"/>
      <c r="O28974" s="146"/>
      <c r="P28974" s="146"/>
      <c r="Q28974" s="146"/>
      <c r="R28974" s="34"/>
      <c r="S28974" s="35"/>
      <c r="T28974" s="147"/>
    </row>
    <row r="28975">
      <c r="A28975" s="147"/>
      <c r="B28975" s="64"/>
      <c r="C28975" s="147" t="s">
        <v>217</v>
      </c>
      <c r="E28975" s="161"/>
      <c r="F28975" s="162"/>
      <c r="G28975" s="147"/>
      <c r="H28975" s="146"/>
      <c r="J28975" s="146"/>
      <c r="L28975" s="150"/>
      <c r="N28975" s="163"/>
      <c r="O28975" s="146"/>
      <c r="P28975" s="146"/>
      <c r="Q28975" s="146"/>
      <c r="R28975" s="34"/>
      <c r="S28975" s="35"/>
      <c r="T28975" s="147"/>
    </row>
    <row r="28976">
      <c r="A28976" s="147"/>
      <c r="B28976" s="64"/>
      <c r="C28976" s="147" t="s">
        <v>217</v>
      </c>
      <c r="E28976" s="161"/>
      <c r="F28976" s="162"/>
      <c r="G28976" s="147"/>
      <c r="H28976" s="146"/>
      <c r="J28976" s="146"/>
      <c r="L28976" s="150"/>
      <c r="N28976" s="163"/>
      <c r="O28976" s="146"/>
      <c r="P28976" s="146"/>
      <c r="Q28976" s="146"/>
      <c r="R28976" s="34"/>
      <c r="S28976" s="35"/>
      <c r="T28976" s="147"/>
    </row>
    <row r="28977">
      <c r="A28977" s="147"/>
      <c r="B28977" s="64"/>
      <c r="C28977" s="147" t="s">
        <v>217</v>
      </c>
      <c r="E28977" s="161"/>
      <c r="F28977" s="162"/>
      <c r="G28977" s="147"/>
      <c r="H28977" s="146"/>
      <c r="J28977" s="146"/>
      <c r="L28977" s="150"/>
      <c r="N28977" s="163"/>
      <c r="O28977" s="146"/>
      <c r="P28977" s="146"/>
      <c r="Q28977" s="146"/>
      <c r="R28977" s="34"/>
      <c r="S28977" s="35"/>
      <c r="T28977" s="147"/>
    </row>
    <row r="28978">
      <c r="A28978" s="147"/>
      <c r="B28978" s="64"/>
      <c r="C28978" s="147" t="s">
        <v>217</v>
      </c>
      <c r="E28978" s="161"/>
      <c r="F28978" s="162"/>
      <c r="G28978" s="147"/>
      <c r="H28978" s="146"/>
      <c r="J28978" s="146"/>
      <c r="L28978" s="150"/>
      <c r="N28978" s="163"/>
      <c r="O28978" s="146"/>
      <c r="P28978" s="146"/>
      <c r="Q28978" s="146"/>
      <c r="R28978" s="34"/>
      <c r="S28978" s="35"/>
      <c r="T28978" s="147"/>
    </row>
    <row r="28979">
      <c r="A28979" s="147"/>
      <c r="B28979" s="64"/>
      <c r="C28979" s="147" t="s">
        <v>217</v>
      </c>
      <c r="E28979" s="161"/>
      <c r="F28979" s="162"/>
      <c r="G28979" s="147"/>
      <c r="H28979" s="146"/>
      <c r="J28979" s="146"/>
      <c r="L28979" s="150"/>
      <c r="N28979" s="163"/>
      <c r="O28979" s="146"/>
      <c r="P28979" s="146"/>
      <c r="Q28979" s="146"/>
      <c r="R28979" s="34"/>
      <c r="S28979" s="35"/>
      <c r="T28979" s="147"/>
    </row>
    <row r="28980">
      <c r="A28980" s="147"/>
      <c r="B28980" s="64"/>
      <c r="C28980" s="147" t="s">
        <v>217</v>
      </c>
      <c r="E28980" s="161"/>
      <c r="F28980" s="162"/>
      <c r="G28980" s="147"/>
      <c r="H28980" s="146"/>
      <c r="J28980" s="146"/>
      <c r="L28980" s="150"/>
      <c r="N28980" s="163"/>
      <c r="O28980" s="146"/>
      <c r="P28980" s="146"/>
      <c r="Q28980" s="146"/>
      <c r="R28980" s="34"/>
      <c r="S28980" s="35"/>
      <c r="T28980" s="147"/>
    </row>
    <row r="28981">
      <c r="A28981" s="147"/>
      <c r="B28981" s="64"/>
      <c r="C28981" s="147" t="s">
        <v>217</v>
      </c>
      <c r="E28981" s="161"/>
      <c r="F28981" s="162"/>
      <c r="G28981" s="147"/>
      <c r="H28981" s="146"/>
      <c r="J28981" s="146"/>
      <c r="L28981" s="150"/>
      <c r="N28981" s="163"/>
      <c r="O28981" s="146"/>
      <c r="P28981" s="146"/>
      <c r="Q28981" s="146"/>
      <c r="R28981" s="34"/>
      <c r="S28981" s="35"/>
      <c r="T28981" s="147"/>
    </row>
    <row r="28982">
      <c r="A28982" s="147"/>
      <c r="B28982" s="64"/>
      <c r="C28982" s="147" t="s">
        <v>217</v>
      </c>
      <c r="E28982" s="161"/>
      <c r="F28982" s="162"/>
      <c r="G28982" s="147"/>
      <c r="H28982" s="146"/>
      <c r="J28982" s="146"/>
      <c r="L28982" s="150"/>
      <c r="N28982" s="163"/>
      <c r="O28982" s="146"/>
      <c r="P28982" s="146"/>
      <c r="Q28982" s="146"/>
      <c r="R28982" s="34"/>
      <c r="S28982" s="35"/>
      <c r="T28982" s="147"/>
    </row>
    <row r="28983">
      <c r="A28983" s="147"/>
      <c r="B28983" s="64"/>
      <c r="C28983" s="147" t="s">
        <v>217</v>
      </c>
      <c r="E28983" s="161"/>
      <c r="F28983" s="162"/>
      <c r="G28983" s="147"/>
      <c r="H28983" s="146"/>
      <c r="J28983" s="146"/>
      <c r="L28983" s="150"/>
      <c r="N28983" s="163"/>
      <c r="O28983" s="146"/>
      <c r="P28983" s="146"/>
      <c r="Q28983" s="146"/>
      <c r="R28983" s="34"/>
      <c r="S28983" s="35"/>
      <c r="T28983" s="147"/>
    </row>
    <row r="28984">
      <c r="A28984" s="147"/>
      <c r="B28984" s="64"/>
      <c r="C28984" s="147" t="s">
        <v>217</v>
      </c>
      <c r="E28984" s="161"/>
      <c r="F28984" s="162"/>
      <c r="G28984" s="147"/>
      <c r="H28984" s="146"/>
      <c r="J28984" s="146"/>
      <c r="L28984" s="150"/>
      <c r="N28984" s="163"/>
      <c r="O28984" s="146"/>
      <c r="P28984" s="146"/>
      <c r="Q28984" s="146"/>
      <c r="R28984" s="34"/>
      <c r="S28984" s="35"/>
      <c r="T28984" s="147"/>
    </row>
    <row r="28985">
      <c r="A28985" s="147"/>
      <c r="B28985" s="64"/>
      <c r="C28985" s="147" t="s">
        <v>217</v>
      </c>
      <c r="E28985" s="161"/>
      <c r="F28985" s="162"/>
      <c r="G28985" s="147"/>
      <c r="H28985" s="146"/>
      <c r="J28985" s="146"/>
      <c r="L28985" s="150"/>
      <c r="N28985" s="163"/>
      <c r="O28985" s="146"/>
      <c r="P28985" s="146"/>
      <c r="Q28985" s="146"/>
      <c r="R28985" s="34"/>
      <c r="S28985" s="35"/>
      <c r="T28985" s="147"/>
    </row>
    <row r="28986">
      <c r="A28986" s="147"/>
      <c r="B28986" s="64"/>
      <c r="C28986" s="147" t="s">
        <v>217</v>
      </c>
      <c r="E28986" s="161"/>
      <c r="F28986" s="162"/>
      <c r="G28986" s="147"/>
      <c r="H28986" s="146"/>
      <c r="J28986" s="146"/>
      <c r="L28986" s="150"/>
      <c r="N28986" s="163"/>
      <c r="O28986" s="146"/>
      <c r="P28986" s="146"/>
      <c r="Q28986" s="146"/>
      <c r="R28986" s="34"/>
      <c r="S28986" s="35"/>
      <c r="T28986" s="147"/>
    </row>
    <row r="28987">
      <c r="A28987" s="147"/>
      <c r="B28987" s="64"/>
      <c r="C28987" s="147" t="s">
        <v>217</v>
      </c>
      <c r="E28987" s="161"/>
      <c r="F28987" s="162"/>
      <c r="G28987" s="147"/>
      <c r="H28987" s="146"/>
      <c r="J28987" s="146"/>
      <c r="L28987" s="150"/>
      <c r="N28987" s="163"/>
      <c r="O28987" s="146"/>
      <c r="P28987" s="146"/>
      <c r="Q28987" s="146"/>
      <c r="R28987" s="34"/>
      <c r="S28987" s="35"/>
      <c r="T28987" s="147"/>
    </row>
    <row r="28988">
      <c r="A28988" s="147"/>
      <c r="B28988" s="64"/>
      <c r="C28988" s="147" t="s">
        <v>217</v>
      </c>
      <c r="E28988" s="161"/>
      <c r="F28988" s="162"/>
      <c r="G28988" s="147"/>
      <c r="H28988" s="146"/>
      <c r="J28988" s="146"/>
      <c r="L28988" s="150"/>
      <c r="N28988" s="163"/>
      <c r="O28988" s="146"/>
      <c r="P28988" s="146"/>
      <c r="Q28988" s="146"/>
      <c r="R28988" s="34"/>
      <c r="S28988" s="35"/>
      <c r="T28988" s="147"/>
    </row>
    <row r="28989">
      <c r="A28989" s="147"/>
      <c r="B28989" s="64"/>
      <c r="C28989" s="147" t="s">
        <v>217</v>
      </c>
      <c r="E28989" s="161"/>
      <c r="F28989" s="162"/>
      <c r="G28989" s="147"/>
      <c r="H28989" s="146"/>
      <c r="J28989" s="146"/>
      <c r="L28989" s="150"/>
      <c r="N28989" s="163"/>
      <c r="O28989" s="146"/>
      <c r="P28989" s="146"/>
      <c r="Q28989" s="146"/>
      <c r="R28989" s="34"/>
      <c r="S28989" s="35"/>
      <c r="T28989" s="147"/>
    </row>
    <row r="28990">
      <c r="A28990" s="147"/>
      <c r="B28990" s="64"/>
      <c r="C28990" s="147" t="s">
        <v>217</v>
      </c>
      <c r="E28990" s="161"/>
      <c r="F28990" s="162"/>
      <c r="G28990" s="147"/>
      <c r="H28990" s="146"/>
      <c r="J28990" s="146"/>
      <c r="L28990" s="150"/>
      <c r="N28990" s="163"/>
      <c r="O28990" s="146"/>
      <c r="P28990" s="146"/>
      <c r="Q28990" s="146"/>
      <c r="R28990" s="34"/>
      <c r="S28990" s="35"/>
      <c r="T28990" s="147"/>
    </row>
    <row r="28991">
      <c r="A28991" s="147"/>
      <c r="B28991" s="64"/>
      <c r="C28991" s="147" t="s">
        <v>217</v>
      </c>
      <c r="E28991" s="161"/>
      <c r="F28991" s="162"/>
      <c r="G28991" s="147"/>
      <c r="H28991" s="146"/>
      <c r="J28991" s="146"/>
      <c r="L28991" s="150"/>
      <c r="N28991" s="163"/>
      <c r="O28991" s="146"/>
      <c r="P28991" s="146"/>
      <c r="Q28991" s="146"/>
      <c r="R28991" s="34"/>
      <c r="S28991" s="35"/>
      <c r="T28991" s="147"/>
    </row>
    <row r="28992">
      <c r="A28992" s="147"/>
      <c r="B28992" s="64"/>
      <c r="C28992" s="147" t="s">
        <v>217</v>
      </c>
      <c r="E28992" s="161"/>
      <c r="F28992" s="162"/>
      <c r="G28992" s="147"/>
      <c r="H28992" s="146"/>
      <c r="J28992" s="146"/>
      <c r="L28992" s="150"/>
      <c r="N28992" s="163"/>
      <c r="O28992" s="146"/>
      <c r="P28992" s="146"/>
      <c r="Q28992" s="146"/>
      <c r="R28992" s="34"/>
      <c r="S28992" s="35"/>
      <c r="T28992" s="147"/>
    </row>
    <row r="28993">
      <c r="A28993" s="147"/>
      <c r="B28993" s="64"/>
      <c r="C28993" s="147" t="s">
        <v>217</v>
      </c>
      <c r="E28993" s="161"/>
      <c r="F28993" s="162"/>
      <c r="G28993" s="147"/>
      <c r="H28993" s="146"/>
      <c r="J28993" s="146"/>
      <c r="L28993" s="150"/>
      <c r="N28993" s="163"/>
      <c r="O28993" s="146"/>
      <c r="P28993" s="146"/>
      <c r="Q28993" s="146"/>
      <c r="R28993" s="34"/>
      <c r="S28993" s="35"/>
      <c r="T28993" s="147"/>
    </row>
    <row r="28994">
      <c r="A28994" s="147"/>
      <c r="B28994" s="64"/>
      <c r="C28994" s="147" t="s">
        <v>217</v>
      </c>
      <c r="E28994" s="161"/>
      <c r="F28994" s="162"/>
      <c r="G28994" s="147"/>
      <c r="H28994" s="146"/>
      <c r="J28994" s="146"/>
      <c r="L28994" s="150"/>
      <c r="N28994" s="163"/>
      <c r="O28994" s="146"/>
      <c r="P28994" s="146"/>
      <c r="Q28994" s="146"/>
      <c r="R28994" s="34"/>
      <c r="S28994" s="35"/>
      <c r="T28994" s="147"/>
    </row>
    <row r="28995">
      <c r="A28995" s="147"/>
      <c r="B28995" s="64"/>
      <c r="C28995" s="147" t="s">
        <v>217</v>
      </c>
      <c r="E28995" s="161"/>
      <c r="F28995" s="162"/>
      <c r="G28995" s="147"/>
      <c r="H28995" s="146"/>
      <c r="J28995" s="146"/>
      <c r="L28995" s="150"/>
      <c r="N28995" s="163"/>
      <c r="O28995" s="146"/>
      <c r="P28995" s="146"/>
      <c r="Q28995" s="146"/>
      <c r="R28995" s="34"/>
      <c r="S28995" s="35"/>
      <c r="T28995" s="147"/>
    </row>
    <row r="28996">
      <c r="A28996" s="147"/>
      <c r="B28996" s="64"/>
      <c r="C28996" s="147" t="s">
        <v>217</v>
      </c>
      <c r="E28996" s="161"/>
      <c r="F28996" s="162"/>
      <c r="G28996" s="147"/>
      <c r="H28996" s="146"/>
      <c r="J28996" s="146"/>
      <c r="L28996" s="150"/>
      <c r="N28996" s="163"/>
      <c r="O28996" s="146"/>
      <c r="P28996" s="146"/>
      <c r="Q28996" s="146"/>
      <c r="R28996" s="34"/>
      <c r="S28996" s="35"/>
      <c r="T28996" s="147"/>
    </row>
    <row r="28997">
      <c r="A28997" s="147"/>
      <c r="B28997" s="64"/>
      <c r="C28997" s="147" t="s">
        <v>217</v>
      </c>
      <c r="E28997" s="161"/>
      <c r="F28997" s="162"/>
      <c r="G28997" s="147"/>
      <c r="H28997" s="146"/>
      <c r="J28997" s="146"/>
      <c r="L28997" s="150"/>
      <c r="N28997" s="163"/>
      <c r="O28997" s="146"/>
      <c r="P28997" s="146"/>
      <c r="Q28997" s="146"/>
      <c r="R28997" s="34"/>
      <c r="S28997" s="35"/>
      <c r="T28997" s="147"/>
    </row>
    <row r="28998">
      <c r="A28998" s="147"/>
      <c r="B28998" s="64"/>
      <c r="C28998" s="147" t="s">
        <v>217</v>
      </c>
      <c r="E28998" s="161"/>
      <c r="F28998" s="162"/>
      <c r="G28998" s="147"/>
      <c r="H28998" s="146"/>
      <c r="J28998" s="146"/>
      <c r="L28998" s="150"/>
      <c r="N28998" s="163"/>
      <c r="O28998" s="146"/>
      <c r="P28998" s="146"/>
      <c r="Q28998" s="146"/>
      <c r="R28998" s="34"/>
      <c r="S28998" s="35"/>
      <c r="T28998" s="147"/>
    </row>
    <row r="28999">
      <c r="A28999" s="147"/>
      <c r="B28999" s="64"/>
      <c r="C28999" s="147" t="s">
        <v>217</v>
      </c>
      <c r="E28999" s="161"/>
      <c r="F28999" s="162"/>
      <c r="G28999" s="147"/>
      <c r="H28999" s="146"/>
      <c r="J28999" s="146"/>
      <c r="L28999" s="150"/>
      <c r="N28999" s="163"/>
      <c r="O28999" s="146"/>
      <c r="P28999" s="146"/>
      <c r="Q28999" s="146"/>
      <c r="R28999" s="34"/>
      <c r="S28999" s="35"/>
      <c r="T28999" s="147"/>
    </row>
    <row r="29000">
      <c r="A29000" s="147"/>
      <c r="B29000" s="64"/>
      <c r="C29000" s="147" t="s">
        <v>217</v>
      </c>
      <c r="E29000" s="161"/>
      <c r="F29000" s="162"/>
      <c r="G29000" s="147"/>
      <c r="H29000" s="146"/>
      <c r="J29000" s="146"/>
      <c r="L29000" s="150"/>
      <c r="N29000" s="163"/>
      <c r="O29000" s="146"/>
      <c r="P29000" s="146"/>
      <c r="Q29000" s="146"/>
      <c r="R29000" s="34"/>
      <c r="S29000" s="35"/>
      <c r="T29000" s="147"/>
    </row>
    <row r="29001">
      <c r="A29001" s="147"/>
      <c r="B29001" s="64"/>
      <c r="C29001" s="147" t="s">
        <v>217</v>
      </c>
      <c r="E29001" s="161"/>
      <c r="F29001" s="162"/>
      <c r="G29001" s="147"/>
      <c r="H29001" s="146"/>
      <c r="J29001" s="146"/>
      <c r="L29001" s="150"/>
      <c r="N29001" s="163"/>
      <c r="O29001" s="146"/>
      <c r="P29001" s="146"/>
      <c r="Q29001" s="146"/>
      <c r="R29001" s="34"/>
      <c r="S29001" s="35"/>
      <c r="T29001" s="147"/>
    </row>
    <row r="29002">
      <c r="A29002" s="147"/>
      <c r="B29002" s="64"/>
      <c r="C29002" s="147" t="s">
        <v>217</v>
      </c>
      <c r="E29002" s="161"/>
      <c r="F29002" s="162"/>
      <c r="G29002" s="147"/>
      <c r="H29002" s="146"/>
      <c r="J29002" s="146"/>
      <c r="L29002" s="150"/>
      <c r="N29002" s="163"/>
      <c r="O29002" s="146"/>
      <c r="P29002" s="146"/>
      <c r="Q29002" s="146"/>
      <c r="R29002" s="34"/>
      <c r="S29002" s="35"/>
      <c r="T29002" s="147"/>
    </row>
    <row r="29003">
      <c r="A29003" s="147"/>
      <c r="B29003" s="64"/>
      <c r="C29003" s="147" t="s">
        <v>217</v>
      </c>
      <c r="E29003" s="161"/>
      <c r="F29003" s="162"/>
      <c r="G29003" s="147"/>
      <c r="H29003" s="146"/>
      <c r="J29003" s="146"/>
      <c r="L29003" s="150"/>
      <c r="N29003" s="163"/>
      <c r="O29003" s="146"/>
      <c r="P29003" s="146"/>
      <c r="Q29003" s="146"/>
      <c r="R29003" s="34"/>
      <c r="S29003" s="35"/>
      <c r="T29003" s="147"/>
    </row>
    <row r="29004">
      <c r="A29004" s="147"/>
      <c r="B29004" s="64"/>
      <c r="C29004" s="147" t="s">
        <v>217</v>
      </c>
      <c r="E29004" s="161"/>
      <c r="F29004" s="162"/>
      <c r="G29004" s="147"/>
      <c r="H29004" s="146"/>
      <c r="J29004" s="146"/>
      <c r="L29004" s="150"/>
      <c r="N29004" s="163"/>
      <c r="O29004" s="146"/>
      <c r="P29004" s="146"/>
      <c r="Q29004" s="146"/>
      <c r="R29004" s="34"/>
      <c r="S29004" s="35"/>
      <c r="T29004" s="147"/>
    </row>
    <row r="29005">
      <c r="A29005" s="147"/>
      <c r="B29005" s="64"/>
      <c r="C29005" s="147" t="s">
        <v>217</v>
      </c>
      <c r="E29005" s="161"/>
      <c r="F29005" s="162"/>
      <c r="G29005" s="147"/>
      <c r="H29005" s="146"/>
      <c r="J29005" s="146"/>
      <c r="L29005" s="150"/>
      <c r="N29005" s="163"/>
      <c r="O29005" s="146"/>
      <c r="P29005" s="146"/>
      <c r="Q29005" s="146"/>
      <c r="R29005" s="34"/>
      <c r="S29005" s="35"/>
      <c r="T29005" s="147"/>
    </row>
    <row r="29006">
      <c r="A29006" s="147"/>
      <c r="B29006" s="64"/>
      <c r="C29006" s="147" t="s">
        <v>217</v>
      </c>
      <c r="E29006" s="161"/>
      <c r="F29006" s="162"/>
      <c r="G29006" s="147"/>
      <c r="H29006" s="146"/>
      <c r="J29006" s="146"/>
      <c r="L29006" s="150"/>
      <c r="N29006" s="163"/>
      <c r="O29006" s="146"/>
      <c r="P29006" s="146"/>
      <c r="Q29006" s="146"/>
      <c r="R29006" s="34"/>
      <c r="S29006" s="35"/>
      <c r="T29006" s="147"/>
    </row>
    <row r="29007">
      <c r="A29007" s="147"/>
      <c r="B29007" s="64"/>
      <c r="C29007" s="147" t="s">
        <v>217</v>
      </c>
      <c r="E29007" s="161"/>
      <c r="F29007" s="162"/>
      <c r="G29007" s="147"/>
      <c r="H29007" s="146"/>
      <c r="J29007" s="146"/>
      <c r="L29007" s="150"/>
      <c r="N29007" s="163"/>
      <c r="O29007" s="146"/>
      <c r="P29007" s="146"/>
      <c r="Q29007" s="146"/>
      <c r="R29007" s="34"/>
      <c r="S29007" s="35"/>
      <c r="T29007" s="147"/>
    </row>
    <row r="29008">
      <c r="A29008" s="147"/>
      <c r="B29008" s="64"/>
      <c r="C29008" s="147" t="s">
        <v>217</v>
      </c>
      <c r="E29008" s="161"/>
      <c r="F29008" s="162"/>
      <c r="G29008" s="147"/>
      <c r="H29008" s="146"/>
      <c r="J29008" s="146"/>
      <c r="L29008" s="150"/>
      <c r="N29008" s="163"/>
      <c r="O29008" s="146"/>
      <c r="P29008" s="146"/>
      <c r="Q29008" s="146"/>
      <c r="R29008" s="34"/>
      <c r="S29008" s="35"/>
      <c r="T29008" s="147"/>
    </row>
    <row r="29009">
      <c r="A29009" s="147"/>
      <c r="B29009" s="64"/>
      <c r="C29009" s="147" t="s">
        <v>217</v>
      </c>
      <c r="E29009" s="161"/>
      <c r="F29009" s="162"/>
      <c r="G29009" s="147"/>
      <c r="H29009" s="146"/>
      <c r="J29009" s="146"/>
      <c r="L29009" s="150"/>
      <c r="N29009" s="163"/>
      <c r="O29009" s="146"/>
      <c r="P29009" s="146"/>
      <c r="Q29009" s="146"/>
      <c r="R29009" s="34"/>
      <c r="S29009" s="35"/>
      <c r="T29009" s="147"/>
    </row>
    <row r="29010">
      <c r="A29010" s="147"/>
      <c r="B29010" s="64"/>
      <c r="C29010" s="147" t="s">
        <v>217</v>
      </c>
      <c r="E29010" s="161"/>
      <c r="F29010" s="162"/>
      <c r="G29010" s="147"/>
      <c r="H29010" s="146"/>
      <c r="J29010" s="146"/>
      <c r="L29010" s="150"/>
      <c r="N29010" s="163"/>
      <c r="O29010" s="146"/>
      <c r="P29010" s="146"/>
      <c r="Q29010" s="146"/>
      <c r="R29010" s="34"/>
      <c r="S29010" s="35"/>
      <c r="T29010" s="147"/>
    </row>
    <row r="29011">
      <c r="A29011" s="147"/>
      <c r="B29011" s="64"/>
      <c r="C29011" s="147" t="s">
        <v>217</v>
      </c>
      <c r="E29011" s="161"/>
      <c r="F29011" s="162"/>
      <c r="G29011" s="147"/>
      <c r="H29011" s="146"/>
      <c r="J29011" s="146"/>
      <c r="L29011" s="150"/>
      <c r="N29011" s="163"/>
      <c r="O29011" s="146"/>
      <c r="P29011" s="146"/>
      <c r="Q29011" s="146"/>
      <c r="R29011" s="34"/>
      <c r="S29011" s="35"/>
      <c r="T29011" s="147"/>
    </row>
    <row r="29012">
      <c r="A29012" s="147"/>
      <c r="B29012" s="64"/>
      <c r="C29012" s="147" t="s">
        <v>217</v>
      </c>
      <c r="E29012" s="161"/>
      <c r="F29012" s="162"/>
      <c r="G29012" s="147"/>
      <c r="H29012" s="146"/>
      <c r="J29012" s="146"/>
      <c r="L29012" s="150"/>
      <c r="N29012" s="163"/>
      <c r="O29012" s="146"/>
      <c r="P29012" s="146"/>
      <c r="Q29012" s="146"/>
      <c r="R29012" s="34"/>
      <c r="S29012" s="35"/>
      <c r="T29012" s="147"/>
    </row>
    <row r="29013">
      <c r="A29013" s="147"/>
      <c r="B29013" s="64"/>
      <c r="C29013" s="147" t="s">
        <v>217</v>
      </c>
      <c r="E29013" s="161"/>
      <c r="F29013" s="162"/>
      <c r="G29013" s="147"/>
      <c r="H29013" s="146"/>
      <c r="J29013" s="146"/>
      <c r="L29013" s="150"/>
      <c r="N29013" s="163"/>
      <c r="O29013" s="146"/>
      <c r="P29013" s="146"/>
      <c r="Q29013" s="146"/>
      <c r="R29013" s="34"/>
      <c r="S29013" s="35"/>
      <c r="T29013" s="147"/>
    </row>
    <row r="29014">
      <c r="A29014" s="147"/>
      <c r="B29014" s="64"/>
      <c r="C29014" s="147" t="s">
        <v>217</v>
      </c>
      <c r="E29014" s="161"/>
      <c r="F29014" s="162"/>
      <c r="G29014" s="147"/>
      <c r="H29014" s="146"/>
      <c r="J29014" s="146"/>
      <c r="L29014" s="150"/>
      <c r="N29014" s="163"/>
      <c r="O29014" s="146"/>
      <c r="P29014" s="146"/>
      <c r="Q29014" s="146"/>
      <c r="R29014" s="34"/>
      <c r="S29014" s="35"/>
      <c r="T29014" s="147"/>
    </row>
    <row r="29015">
      <c r="A29015" s="147"/>
      <c r="B29015" s="64"/>
      <c r="C29015" s="147" t="s">
        <v>217</v>
      </c>
      <c r="E29015" s="161"/>
      <c r="F29015" s="162"/>
      <c r="G29015" s="147"/>
      <c r="H29015" s="146"/>
      <c r="J29015" s="146"/>
      <c r="L29015" s="150"/>
      <c r="N29015" s="163"/>
      <c r="O29015" s="146"/>
      <c r="P29015" s="146"/>
      <c r="Q29015" s="146"/>
      <c r="R29015" s="34"/>
      <c r="S29015" s="35"/>
      <c r="T29015" s="147"/>
    </row>
    <row r="29016">
      <c r="A29016" s="147"/>
      <c r="B29016" s="64"/>
      <c r="C29016" s="147" t="s">
        <v>217</v>
      </c>
      <c r="E29016" s="161"/>
      <c r="F29016" s="162"/>
      <c r="G29016" s="147"/>
      <c r="H29016" s="146"/>
      <c r="J29016" s="146"/>
      <c r="L29016" s="150"/>
      <c r="N29016" s="163"/>
      <c r="O29016" s="146"/>
      <c r="P29016" s="146"/>
      <c r="Q29016" s="146"/>
      <c r="R29016" s="34"/>
      <c r="S29016" s="35"/>
      <c r="T29016" s="147"/>
    </row>
    <row r="29017">
      <c r="A29017" s="147"/>
      <c r="B29017" s="64"/>
      <c r="C29017" s="147" t="s">
        <v>217</v>
      </c>
      <c r="E29017" s="161"/>
      <c r="F29017" s="162"/>
      <c r="G29017" s="147"/>
      <c r="H29017" s="146"/>
      <c r="J29017" s="146"/>
      <c r="L29017" s="150"/>
      <c r="N29017" s="163"/>
      <c r="O29017" s="146"/>
      <c r="P29017" s="146"/>
      <c r="Q29017" s="146"/>
      <c r="R29017" s="34"/>
      <c r="S29017" s="35"/>
      <c r="T29017" s="147"/>
    </row>
    <row r="29018">
      <c r="A29018" s="147"/>
      <c r="B29018" s="64"/>
      <c r="C29018" s="147" t="s">
        <v>217</v>
      </c>
      <c r="E29018" s="161"/>
      <c r="F29018" s="162"/>
      <c r="G29018" s="147"/>
      <c r="H29018" s="146"/>
      <c r="J29018" s="146"/>
      <c r="L29018" s="150"/>
      <c r="N29018" s="163"/>
      <c r="O29018" s="146"/>
      <c r="P29018" s="146"/>
      <c r="Q29018" s="146"/>
      <c r="R29018" s="34"/>
      <c r="S29018" s="35"/>
      <c r="T29018" s="147"/>
    </row>
    <row r="29019">
      <c r="A29019" s="147"/>
      <c r="B29019" s="64"/>
      <c r="C29019" s="147" t="s">
        <v>217</v>
      </c>
      <c r="E29019" s="161"/>
      <c r="F29019" s="162"/>
      <c r="G29019" s="147"/>
      <c r="H29019" s="146"/>
      <c r="J29019" s="146"/>
      <c r="L29019" s="150"/>
      <c r="N29019" s="163"/>
      <c r="O29019" s="146"/>
      <c r="P29019" s="146"/>
      <c r="Q29019" s="146"/>
      <c r="R29019" s="34"/>
      <c r="S29019" s="35"/>
      <c r="T29019" s="147"/>
    </row>
    <row r="29020">
      <c r="A29020" s="147"/>
      <c r="B29020" s="64"/>
      <c r="C29020" s="147" t="s">
        <v>217</v>
      </c>
      <c r="E29020" s="161"/>
      <c r="F29020" s="162"/>
      <c r="G29020" s="147"/>
      <c r="H29020" s="146"/>
      <c r="J29020" s="146"/>
      <c r="L29020" s="150"/>
      <c r="N29020" s="163"/>
      <c r="O29020" s="146"/>
      <c r="P29020" s="146"/>
      <c r="Q29020" s="146"/>
      <c r="R29020" s="34"/>
      <c r="S29020" s="35"/>
      <c r="T29020" s="147"/>
    </row>
    <row r="29021">
      <c r="A29021" s="147"/>
      <c r="B29021" s="64"/>
      <c r="C29021" s="147" t="s">
        <v>217</v>
      </c>
      <c r="E29021" s="161"/>
      <c r="F29021" s="162"/>
      <c r="G29021" s="147"/>
      <c r="H29021" s="146"/>
      <c r="J29021" s="146"/>
      <c r="L29021" s="150"/>
      <c r="N29021" s="163"/>
      <c r="O29021" s="146"/>
      <c r="P29021" s="146"/>
      <c r="Q29021" s="146"/>
      <c r="R29021" s="34"/>
      <c r="S29021" s="35"/>
      <c r="T29021" s="147"/>
    </row>
    <row r="29022">
      <c r="A29022" s="147"/>
      <c r="B29022" s="64"/>
      <c r="C29022" s="147" t="s">
        <v>217</v>
      </c>
      <c r="E29022" s="161"/>
      <c r="F29022" s="162"/>
      <c r="G29022" s="147"/>
      <c r="H29022" s="146"/>
      <c r="J29022" s="146"/>
      <c r="L29022" s="150"/>
      <c r="N29022" s="163"/>
      <c r="O29022" s="146"/>
      <c r="P29022" s="146"/>
      <c r="Q29022" s="146"/>
      <c r="R29022" s="34"/>
      <c r="S29022" s="35"/>
      <c r="T29022" s="147"/>
    </row>
    <row r="29023">
      <c r="A29023" s="147"/>
      <c r="B29023" s="64"/>
      <c r="C29023" s="147" t="s">
        <v>217</v>
      </c>
      <c r="E29023" s="161"/>
      <c r="F29023" s="162"/>
      <c r="G29023" s="147"/>
      <c r="H29023" s="146"/>
      <c r="J29023" s="146"/>
      <c r="L29023" s="150"/>
      <c r="N29023" s="163"/>
      <c r="O29023" s="146"/>
      <c r="P29023" s="146"/>
      <c r="Q29023" s="146"/>
      <c r="R29023" s="34"/>
      <c r="S29023" s="35"/>
      <c r="T29023" s="147"/>
    </row>
    <row r="29024">
      <c r="A29024" s="147"/>
      <c r="B29024" s="64"/>
      <c r="C29024" s="147" t="s">
        <v>217</v>
      </c>
      <c r="E29024" s="161"/>
      <c r="F29024" s="162"/>
      <c r="G29024" s="147"/>
      <c r="H29024" s="146"/>
      <c r="J29024" s="146"/>
      <c r="L29024" s="150"/>
      <c r="N29024" s="163"/>
      <c r="O29024" s="146"/>
      <c r="P29024" s="146"/>
      <c r="Q29024" s="146"/>
      <c r="R29024" s="34"/>
      <c r="S29024" s="35"/>
      <c r="T29024" s="147"/>
    </row>
    <row r="29025">
      <c r="A29025" s="147"/>
      <c r="B29025" s="64"/>
      <c r="C29025" s="147" t="s">
        <v>217</v>
      </c>
      <c r="E29025" s="161"/>
      <c r="F29025" s="162"/>
      <c r="G29025" s="147"/>
      <c r="H29025" s="146"/>
      <c r="J29025" s="146"/>
      <c r="L29025" s="150"/>
      <c r="N29025" s="163"/>
      <c r="O29025" s="146"/>
      <c r="P29025" s="146"/>
      <c r="Q29025" s="146"/>
      <c r="R29025" s="34"/>
      <c r="S29025" s="35"/>
      <c r="T29025" s="147"/>
    </row>
    <row r="29026">
      <c r="A29026" s="147"/>
      <c r="B29026" s="64"/>
      <c r="C29026" s="147" t="s">
        <v>217</v>
      </c>
      <c r="E29026" s="161"/>
      <c r="F29026" s="162"/>
      <c r="G29026" s="147"/>
      <c r="H29026" s="146"/>
      <c r="J29026" s="146"/>
      <c r="L29026" s="150"/>
      <c r="N29026" s="163"/>
      <c r="O29026" s="146"/>
      <c r="P29026" s="146"/>
      <c r="Q29026" s="146"/>
      <c r="R29026" s="34"/>
      <c r="S29026" s="35"/>
      <c r="T29026" s="147"/>
    </row>
    <row r="29027">
      <c r="A29027" s="147"/>
      <c r="B29027" s="64"/>
      <c r="C29027" s="147" t="s">
        <v>217</v>
      </c>
      <c r="E29027" s="161"/>
      <c r="F29027" s="162"/>
      <c r="G29027" s="147"/>
      <c r="H29027" s="146"/>
      <c r="J29027" s="146"/>
      <c r="L29027" s="150"/>
      <c r="N29027" s="163"/>
      <c r="O29027" s="146"/>
      <c r="P29027" s="146"/>
      <c r="Q29027" s="146"/>
      <c r="R29027" s="34"/>
      <c r="S29027" s="35"/>
      <c r="T29027" s="147"/>
    </row>
    <row r="29028">
      <c r="A29028" s="147"/>
      <c r="B29028" s="64"/>
      <c r="C29028" s="147" t="s">
        <v>217</v>
      </c>
      <c r="E29028" s="161"/>
      <c r="F29028" s="162"/>
      <c r="G29028" s="147"/>
      <c r="H29028" s="146"/>
      <c r="J29028" s="146"/>
      <c r="L29028" s="150"/>
      <c r="N29028" s="163"/>
      <c r="O29028" s="146"/>
      <c r="P29028" s="146"/>
      <c r="Q29028" s="146"/>
      <c r="R29028" s="34"/>
      <c r="S29028" s="35"/>
      <c r="T29028" s="147"/>
    </row>
    <row r="29029">
      <c r="A29029" s="147"/>
      <c r="B29029" s="64"/>
      <c r="C29029" s="147" t="s">
        <v>217</v>
      </c>
      <c r="E29029" s="161"/>
      <c r="F29029" s="162"/>
      <c r="G29029" s="147"/>
      <c r="H29029" s="146"/>
      <c r="J29029" s="146"/>
      <c r="L29029" s="150"/>
      <c r="N29029" s="163"/>
      <c r="O29029" s="146"/>
      <c r="P29029" s="146"/>
      <c r="Q29029" s="146"/>
      <c r="R29029" s="34"/>
      <c r="S29029" s="35"/>
      <c r="T29029" s="147"/>
    </row>
    <row r="29030">
      <c r="A29030" s="147"/>
      <c r="B29030" s="64"/>
      <c r="C29030" s="147" t="s">
        <v>217</v>
      </c>
      <c r="E29030" s="161"/>
      <c r="F29030" s="162"/>
      <c r="G29030" s="147"/>
      <c r="H29030" s="146"/>
      <c r="J29030" s="146"/>
      <c r="L29030" s="150"/>
      <c r="N29030" s="163"/>
      <c r="O29030" s="146"/>
      <c r="P29030" s="146"/>
      <c r="Q29030" s="146"/>
      <c r="R29030" s="34"/>
      <c r="S29030" s="35"/>
      <c r="T29030" s="147"/>
    </row>
    <row r="29031">
      <c r="A29031" s="147"/>
      <c r="B29031" s="64"/>
      <c r="C29031" s="147" t="s">
        <v>217</v>
      </c>
      <c r="E29031" s="161"/>
      <c r="F29031" s="162"/>
      <c r="G29031" s="147"/>
      <c r="H29031" s="146"/>
      <c r="J29031" s="146"/>
      <c r="L29031" s="150"/>
      <c r="N29031" s="163"/>
      <c r="O29031" s="146"/>
      <c r="P29031" s="146"/>
      <c r="Q29031" s="146"/>
      <c r="R29031" s="34"/>
      <c r="S29031" s="35"/>
      <c r="T29031" s="147"/>
    </row>
    <row r="29032">
      <c r="A29032" s="147"/>
      <c r="B29032" s="64"/>
      <c r="C29032" s="147" t="s">
        <v>217</v>
      </c>
      <c r="E29032" s="161"/>
      <c r="F29032" s="162"/>
      <c r="G29032" s="147"/>
      <c r="H29032" s="146"/>
      <c r="J29032" s="146"/>
      <c r="L29032" s="150"/>
      <c r="N29032" s="163"/>
      <c r="O29032" s="146"/>
      <c r="P29032" s="146"/>
      <c r="Q29032" s="146"/>
      <c r="R29032" s="34"/>
      <c r="S29032" s="35"/>
      <c r="T29032" s="147"/>
    </row>
    <row r="29033">
      <c r="A29033" s="147"/>
      <c r="B29033" s="64"/>
      <c r="C29033" s="147" t="s">
        <v>217</v>
      </c>
      <c r="E29033" s="161"/>
      <c r="F29033" s="162"/>
      <c r="G29033" s="147"/>
      <c r="H29033" s="146"/>
      <c r="J29033" s="146"/>
      <c r="L29033" s="150"/>
      <c r="N29033" s="163"/>
      <c r="O29033" s="146"/>
      <c r="P29033" s="146"/>
      <c r="Q29033" s="146"/>
      <c r="R29033" s="34"/>
      <c r="S29033" s="35"/>
      <c r="T29033" s="147"/>
    </row>
    <row r="29034">
      <c r="A29034" s="147"/>
      <c r="B29034" s="64"/>
      <c r="C29034" s="147" t="s">
        <v>217</v>
      </c>
      <c r="E29034" s="161"/>
      <c r="F29034" s="162"/>
      <c r="G29034" s="147"/>
      <c r="H29034" s="146"/>
      <c r="J29034" s="146"/>
      <c r="L29034" s="150"/>
      <c r="N29034" s="163"/>
      <c r="O29034" s="146"/>
      <c r="P29034" s="146"/>
      <c r="Q29034" s="146"/>
      <c r="R29034" s="34"/>
      <c r="S29034" s="35"/>
      <c r="T29034" s="147"/>
    </row>
    <row r="29035">
      <c r="A29035" s="147"/>
      <c r="B29035" s="64"/>
      <c r="C29035" s="147" t="s">
        <v>217</v>
      </c>
      <c r="E29035" s="161"/>
      <c r="F29035" s="162"/>
      <c r="G29035" s="147"/>
      <c r="H29035" s="146"/>
      <c r="J29035" s="146"/>
      <c r="L29035" s="150"/>
      <c r="N29035" s="163"/>
      <c r="O29035" s="146"/>
      <c r="P29035" s="146"/>
      <c r="Q29035" s="146"/>
      <c r="R29035" s="34"/>
      <c r="S29035" s="35"/>
      <c r="T29035" s="147"/>
    </row>
    <row r="29036">
      <c r="A29036" s="147"/>
      <c r="B29036" s="64"/>
      <c r="C29036" s="147" t="s">
        <v>217</v>
      </c>
      <c r="E29036" s="161"/>
      <c r="F29036" s="162"/>
      <c r="G29036" s="147"/>
      <c r="H29036" s="146"/>
      <c r="J29036" s="146"/>
      <c r="L29036" s="150"/>
      <c r="N29036" s="163"/>
      <c r="O29036" s="146"/>
      <c r="P29036" s="146"/>
      <c r="Q29036" s="146"/>
      <c r="R29036" s="34"/>
      <c r="S29036" s="35"/>
      <c r="T29036" s="147"/>
    </row>
    <row r="29037">
      <c r="A29037" s="147"/>
      <c r="B29037" s="64"/>
      <c r="C29037" s="147" t="s">
        <v>217</v>
      </c>
      <c r="E29037" s="161"/>
      <c r="F29037" s="162"/>
      <c r="G29037" s="147"/>
      <c r="H29037" s="146"/>
      <c r="J29037" s="146"/>
      <c r="L29037" s="150"/>
      <c r="N29037" s="163"/>
      <c r="O29037" s="146"/>
      <c r="P29037" s="146"/>
      <c r="Q29037" s="146"/>
      <c r="R29037" s="34"/>
      <c r="S29037" s="35"/>
      <c r="T29037" s="147"/>
    </row>
    <row r="29038">
      <c r="A29038" s="147"/>
      <c r="B29038" s="64"/>
      <c r="C29038" s="147" t="s">
        <v>217</v>
      </c>
      <c r="E29038" s="161"/>
      <c r="F29038" s="162"/>
      <c r="G29038" s="147"/>
      <c r="H29038" s="146"/>
      <c r="J29038" s="146"/>
      <c r="L29038" s="150"/>
      <c r="N29038" s="163"/>
      <c r="O29038" s="146"/>
      <c r="P29038" s="146"/>
      <c r="Q29038" s="146"/>
      <c r="R29038" s="34"/>
      <c r="S29038" s="35"/>
      <c r="T29038" s="147"/>
    </row>
    <row r="29039">
      <c r="A29039" s="147"/>
      <c r="B29039" s="64"/>
      <c r="C29039" s="147" t="s">
        <v>217</v>
      </c>
      <c r="E29039" s="161"/>
      <c r="F29039" s="162"/>
      <c r="G29039" s="147"/>
      <c r="H29039" s="146"/>
      <c r="J29039" s="146"/>
      <c r="L29039" s="150"/>
      <c r="N29039" s="163"/>
      <c r="O29039" s="146"/>
      <c r="P29039" s="146"/>
      <c r="Q29039" s="146"/>
      <c r="R29039" s="34"/>
      <c r="S29039" s="35"/>
      <c r="T29039" s="147"/>
    </row>
    <row r="29040">
      <c r="A29040" s="147"/>
      <c r="B29040" s="64"/>
      <c r="C29040" s="147" t="s">
        <v>217</v>
      </c>
      <c r="E29040" s="161"/>
      <c r="F29040" s="162"/>
      <c r="G29040" s="147"/>
      <c r="H29040" s="146"/>
      <c r="J29040" s="146"/>
      <c r="L29040" s="150"/>
      <c r="N29040" s="163"/>
      <c r="O29040" s="146"/>
      <c r="P29040" s="146"/>
      <c r="Q29040" s="146"/>
      <c r="R29040" s="34"/>
      <c r="S29040" s="35"/>
      <c r="T29040" s="147"/>
    </row>
    <row r="29041">
      <c r="A29041" s="147"/>
      <c r="B29041" s="64"/>
      <c r="C29041" s="147" t="s">
        <v>217</v>
      </c>
      <c r="E29041" s="161"/>
      <c r="F29041" s="162"/>
      <c r="G29041" s="147"/>
      <c r="H29041" s="146"/>
      <c r="J29041" s="146"/>
      <c r="L29041" s="150"/>
      <c r="N29041" s="163"/>
      <c r="O29041" s="146"/>
      <c r="P29041" s="146"/>
      <c r="Q29041" s="146"/>
      <c r="R29041" s="34"/>
      <c r="S29041" s="35"/>
      <c r="T29041" s="147"/>
    </row>
    <row r="29042">
      <c r="A29042" s="147"/>
      <c r="B29042" s="64"/>
      <c r="C29042" s="147" t="s">
        <v>217</v>
      </c>
      <c r="E29042" s="161"/>
      <c r="F29042" s="162"/>
      <c r="G29042" s="147"/>
      <c r="H29042" s="146"/>
      <c r="J29042" s="146"/>
      <c r="L29042" s="150"/>
      <c r="N29042" s="163"/>
      <c r="O29042" s="146"/>
      <c r="P29042" s="146"/>
      <c r="Q29042" s="146"/>
      <c r="R29042" s="34"/>
      <c r="S29042" s="35"/>
      <c r="T29042" s="147"/>
    </row>
    <row r="29043">
      <c r="A29043" s="147"/>
      <c r="B29043" s="64"/>
      <c r="C29043" s="147" t="s">
        <v>217</v>
      </c>
      <c r="E29043" s="161"/>
      <c r="F29043" s="162"/>
      <c r="G29043" s="147"/>
      <c r="H29043" s="146"/>
      <c r="J29043" s="146"/>
      <c r="L29043" s="150"/>
      <c r="N29043" s="163"/>
      <c r="O29043" s="146"/>
      <c r="P29043" s="146"/>
      <c r="Q29043" s="146"/>
      <c r="R29043" s="34"/>
      <c r="S29043" s="35"/>
      <c r="T29043" s="147"/>
    </row>
    <row r="29044">
      <c r="A29044" s="147"/>
      <c r="B29044" s="64"/>
      <c r="C29044" s="147" t="s">
        <v>217</v>
      </c>
      <c r="E29044" s="161"/>
      <c r="F29044" s="162"/>
      <c r="G29044" s="147"/>
      <c r="H29044" s="146"/>
      <c r="J29044" s="146"/>
      <c r="L29044" s="150"/>
      <c r="N29044" s="163"/>
      <c r="O29044" s="146"/>
      <c r="P29044" s="146"/>
      <c r="Q29044" s="146"/>
      <c r="R29044" s="34"/>
      <c r="S29044" s="35"/>
      <c r="T29044" s="147"/>
    </row>
    <row r="29045">
      <c r="A29045" s="147"/>
      <c r="B29045" s="64"/>
      <c r="C29045" s="147" t="s">
        <v>217</v>
      </c>
      <c r="E29045" s="161"/>
      <c r="F29045" s="162"/>
      <c r="G29045" s="147"/>
      <c r="H29045" s="146"/>
      <c r="J29045" s="146"/>
      <c r="L29045" s="150"/>
      <c r="N29045" s="163"/>
      <c r="O29045" s="146"/>
      <c r="P29045" s="146"/>
      <c r="Q29045" s="146"/>
      <c r="R29045" s="34"/>
      <c r="S29045" s="35"/>
      <c r="T29045" s="147"/>
    </row>
    <row r="29046">
      <c r="A29046" s="147"/>
      <c r="B29046" s="64"/>
      <c r="C29046" s="147" t="s">
        <v>217</v>
      </c>
      <c r="E29046" s="161"/>
      <c r="F29046" s="162"/>
      <c r="G29046" s="147"/>
      <c r="H29046" s="146"/>
      <c r="J29046" s="146"/>
      <c r="L29046" s="150"/>
      <c r="N29046" s="163"/>
      <c r="O29046" s="146"/>
      <c r="P29046" s="146"/>
      <c r="Q29046" s="146"/>
      <c r="R29046" s="34"/>
      <c r="S29046" s="35"/>
      <c r="T29046" s="147"/>
    </row>
    <row r="29047">
      <c r="A29047" s="147"/>
      <c r="B29047" s="64"/>
      <c r="C29047" s="147" t="s">
        <v>217</v>
      </c>
      <c r="E29047" s="161"/>
      <c r="F29047" s="162"/>
      <c r="G29047" s="147"/>
      <c r="H29047" s="146"/>
      <c r="J29047" s="146"/>
      <c r="L29047" s="150"/>
      <c r="N29047" s="163"/>
      <c r="O29047" s="146"/>
      <c r="P29047" s="146"/>
      <c r="Q29047" s="146"/>
      <c r="R29047" s="34"/>
      <c r="S29047" s="35"/>
      <c r="T29047" s="147"/>
    </row>
    <row r="29048">
      <c r="A29048" s="147"/>
      <c r="B29048" s="64"/>
      <c r="C29048" s="147" t="s">
        <v>217</v>
      </c>
      <c r="E29048" s="161"/>
      <c r="F29048" s="162"/>
      <c r="G29048" s="147"/>
      <c r="H29048" s="146"/>
      <c r="J29048" s="146"/>
      <c r="L29048" s="150"/>
      <c r="N29048" s="163"/>
      <c r="O29048" s="146"/>
      <c r="P29048" s="146"/>
      <c r="Q29048" s="146"/>
      <c r="R29048" s="34"/>
      <c r="S29048" s="35"/>
      <c r="T29048" s="147"/>
    </row>
    <row r="29049">
      <c r="A29049" s="147"/>
      <c r="B29049" s="64"/>
      <c r="C29049" s="147" t="s">
        <v>217</v>
      </c>
      <c r="E29049" s="161"/>
      <c r="F29049" s="162"/>
      <c r="G29049" s="147"/>
      <c r="H29049" s="146"/>
      <c r="J29049" s="146"/>
      <c r="L29049" s="150"/>
      <c r="N29049" s="163"/>
      <c r="O29049" s="146"/>
      <c r="P29049" s="146"/>
      <c r="Q29049" s="146"/>
      <c r="R29049" s="34"/>
      <c r="S29049" s="35"/>
      <c r="T29049" s="147"/>
    </row>
    <row r="29050">
      <c r="A29050" s="147"/>
      <c r="B29050" s="64"/>
      <c r="C29050" s="147" t="s">
        <v>217</v>
      </c>
      <c r="E29050" s="161"/>
      <c r="F29050" s="162"/>
      <c r="G29050" s="147"/>
      <c r="H29050" s="146"/>
      <c r="J29050" s="146"/>
      <c r="L29050" s="150"/>
      <c r="N29050" s="163"/>
      <c r="O29050" s="146"/>
      <c r="P29050" s="146"/>
      <c r="Q29050" s="146"/>
      <c r="R29050" s="34"/>
      <c r="S29050" s="35"/>
      <c r="T29050" s="147"/>
    </row>
    <row r="29051">
      <c r="A29051" s="147"/>
      <c r="B29051" s="64"/>
      <c r="C29051" s="147" t="s">
        <v>217</v>
      </c>
      <c r="E29051" s="161"/>
      <c r="F29051" s="162"/>
      <c r="G29051" s="147"/>
      <c r="H29051" s="146"/>
      <c r="J29051" s="146"/>
      <c r="L29051" s="150"/>
      <c r="N29051" s="163"/>
      <c r="O29051" s="146"/>
      <c r="P29051" s="146"/>
      <c r="Q29051" s="146"/>
      <c r="R29051" s="34"/>
      <c r="S29051" s="35"/>
      <c r="T29051" s="147"/>
    </row>
    <row r="29052">
      <c r="A29052" s="147"/>
      <c r="B29052" s="64"/>
      <c r="C29052" s="147" t="s">
        <v>217</v>
      </c>
      <c r="E29052" s="161"/>
      <c r="F29052" s="162"/>
      <c r="G29052" s="147"/>
      <c r="H29052" s="146"/>
      <c r="J29052" s="146"/>
      <c r="L29052" s="150"/>
      <c r="N29052" s="163"/>
      <c r="O29052" s="146"/>
      <c r="P29052" s="146"/>
      <c r="Q29052" s="146"/>
      <c r="R29052" s="34"/>
      <c r="S29052" s="35"/>
      <c r="T29052" s="147"/>
    </row>
    <row r="29053">
      <c r="A29053" s="147"/>
      <c r="B29053" s="64"/>
      <c r="C29053" s="147" t="s">
        <v>217</v>
      </c>
      <c r="E29053" s="161"/>
      <c r="F29053" s="162"/>
      <c r="G29053" s="147"/>
      <c r="H29053" s="146"/>
      <c r="J29053" s="146"/>
      <c r="L29053" s="150"/>
      <c r="N29053" s="163"/>
      <c r="O29053" s="146"/>
      <c r="P29053" s="146"/>
      <c r="Q29053" s="146"/>
      <c r="R29053" s="34"/>
      <c r="S29053" s="35"/>
      <c r="T29053" s="147"/>
    </row>
    <row r="29054">
      <c r="A29054" s="147"/>
      <c r="B29054" s="64"/>
      <c r="C29054" s="147" t="s">
        <v>217</v>
      </c>
      <c r="E29054" s="161"/>
      <c r="F29054" s="162"/>
      <c r="G29054" s="147"/>
      <c r="H29054" s="146"/>
      <c r="J29054" s="146"/>
      <c r="L29054" s="150"/>
      <c r="N29054" s="163"/>
      <c r="O29054" s="146"/>
      <c r="P29054" s="146"/>
      <c r="Q29054" s="146"/>
      <c r="R29054" s="34"/>
      <c r="S29054" s="35"/>
      <c r="T29054" s="147"/>
    </row>
    <row r="29055">
      <c r="A29055" s="147"/>
      <c r="B29055" s="64"/>
      <c r="C29055" s="147" t="s">
        <v>217</v>
      </c>
      <c r="E29055" s="161"/>
      <c r="F29055" s="162"/>
      <c r="G29055" s="147"/>
      <c r="H29055" s="146"/>
      <c r="J29055" s="146"/>
      <c r="L29055" s="150"/>
      <c r="N29055" s="163"/>
      <c r="O29055" s="146"/>
      <c r="P29055" s="146"/>
      <c r="Q29055" s="146"/>
      <c r="R29055" s="34"/>
      <c r="S29055" s="35"/>
      <c r="T29055" s="147"/>
    </row>
    <row r="29056">
      <c r="A29056" s="147"/>
      <c r="B29056" s="64"/>
      <c r="C29056" s="147" t="s">
        <v>217</v>
      </c>
      <c r="E29056" s="161"/>
      <c r="F29056" s="162"/>
      <c r="G29056" s="147"/>
      <c r="H29056" s="146"/>
      <c r="J29056" s="146"/>
      <c r="L29056" s="150"/>
      <c r="N29056" s="163"/>
      <c r="O29056" s="146"/>
      <c r="P29056" s="146"/>
      <c r="Q29056" s="146"/>
      <c r="R29056" s="34"/>
      <c r="S29056" s="35"/>
      <c r="T29056" s="147"/>
    </row>
    <row r="29057">
      <c r="A29057" s="147"/>
      <c r="B29057" s="64"/>
      <c r="C29057" s="147" t="s">
        <v>217</v>
      </c>
      <c r="E29057" s="161"/>
      <c r="F29057" s="162"/>
      <c r="G29057" s="147"/>
      <c r="H29057" s="146"/>
      <c r="J29057" s="146"/>
      <c r="L29057" s="150"/>
      <c r="N29057" s="163"/>
      <c r="O29057" s="146"/>
      <c r="P29057" s="146"/>
      <c r="Q29057" s="146"/>
      <c r="R29057" s="34"/>
      <c r="S29057" s="35"/>
      <c r="T29057" s="147"/>
    </row>
    <row r="29058">
      <c r="A29058" s="147"/>
      <c r="B29058" s="64"/>
      <c r="C29058" s="147" t="s">
        <v>217</v>
      </c>
      <c r="E29058" s="161"/>
      <c r="F29058" s="162"/>
      <c r="G29058" s="147"/>
      <c r="H29058" s="146"/>
      <c r="J29058" s="146"/>
      <c r="L29058" s="150"/>
      <c r="N29058" s="163"/>
      <c r="O29058" s="146"/>
      <c r="P29058" s="146"/>
      <c r="Q29058" s="146"/>
      <c r="R29058" s="34"/>
      <c r="S29058" s="35"/>
      <c r="T29058" s="147"/>
    </row>
    <row r="29059">
      <c r="A29059" s="147"/>
      <c r="B29059" s="64"/>
      <c r="C29059" s="147" t="s">
        <v>217</v>
      </c>
      <c r="E29059" s="161"/>
      <c r="F29059" s="162"/>
      <c r="G29059" s="147"/>
      <c r="H29059" s="146"/>
      <c r="J29059" s="146"/>
      <c r="L29059" s="150"/>
      <c r="N29059" s="163"/>
      <c r="O29059" s="146"/>
      <c r="P29059" s="146"/>
      <c r="Q29059" s="146"/>
      <c r="R29059" s="34"/>
      <c r="S29059" s="35"/>
      <c r="T29059" s="147"/>
    </row>
    <row r="29060">
      <c r="A29060" s="147"/>
      <c r="B29060" s="64"/>
      <c r="C29060" s="147" t="s">
        <v>217</v>
      </c>
      <c r="E29060" s="161"/>
      <c r="F29060" s="162"/>
      <c r="G29060" s="147"/>
      <c r="H29060" s="146"/>
      <c r="J29060" s="146"/>
      <c r="L29060" s="150"/>
      <c r="N29060" s="163"/>
      <c r="O29060" s="146"/>
      <c r="P29060" s="146"/>
      <c r="Q29060" s="146"/>
      <c r="R29060" s="34"/>
      <c r="S29060" s="35"/>
      <c r="T29060" s="147"/>
    </row>
    <row r="29061">
      <c r="A29061" s="147"/>
      <c r="B29061" s="64"/>
      <c r="C29061" s="147" t="s">
        <v>217</v>
      </c>
      <c r="E29061" s="161"/>
      <c r="F29061" s="162"/>
      <c r="G29061" s="147"/>
      <c r="H29061" s="146"/>
      <c r="J29061" s="146"/>
      <c r="L29061" s="150"/>
      <c r="N29061" s="163"/>
      <c r="O29061" s="146"/>
      <c r="P29061" s="146"/>
      <c r="Q29061" s="146"/>
      <c r="R29061" s="34"/>
      <c r="S29061" s="35"/>
      <c r="T29061" s="147"/>
    </row>
    <row r="29062">
      <c r="A29062" s="147"/>
      <c r="B29062" s="64"/>
      <c r="C29062" s="147" t="s">
        <v>217</v>
      </c>
      <c r="E29062" s="161"/>
      <c r="F29062" s="162"/>
      <c r="G29062" s="147"/>
      <c r="H29062" s="146"/>
      <c r="J29062" s="146"/>
      <c r="L29062" s="150"/>
      <c r="N29062" s="163"/>
      <c r="O29062" s="146"/>
      <c r="P29062" s="146"/>
      <c r="Q29062" s="146"/>
      <c r="R29062" s="34"/>
      <c r="S29062" s="35"/>
      <c r="T29062" s="147"/>
    </row>
    <row r="29063">
      <c r="A29063" s="147"/>
      <c r="B29063" s="64"/>
      <c r="C29063" s="147" t="s">
        <v>217</v>
      </c>
      <c r="E29063" s="161"/>
      <c r="F29063" s="162"/>
      <c r="G29063" s="147"/>
      <c r="H29063" s="146"/>
      <c r="J29063" s="146"/>
      <c r="L29063" s="150"/>
      <c r="N29063" s="163"/>
      <c r="O29063" s="146"/>
      <c r="P29063" s="146"/>
      <c r="Q29063" s="146"/>
      <c r="R29063" s="34"/>
      <c r="S29063" s="35"/>
      <c r="T29063" s="147"/>
    </row>
    <row r="29064">
      <c r="A29064" s="147"/>
      <c r="B29064" s="64"/>
      <c r="C29064" s="147" t="s">
        <v>217</v>
      </c>
      <c r="E29064" s="161"/>
      <c r="F29064" s="162"/>
      <c r="G29064" s="147"/>
      <c r="H29064" s="146"/>
      <c r="J29064" s="146"/>
      <c r="L29064" s="150"/>
      <c r="N29064" s="163"/>
      <c r="O29064" s="146"/>
      <c r="P29064" s="146"/>
      <c r="Q29064" s="146"/>
      <c r="R29064" s="34"/>
      <c r="S29064" s="35"/>
      <c r="T29064" s="147"/>
    </row>
    <row r="29065">
      <c r="A29065" s="147"/>
      <c r="B29065" s="64"/>
      <c r="C29065" s="147" t="s">
        <v>217</v>
      </c>
      <c r="E29065" s="161"/>
      <c r="F29065" s="162"/>
      <c r="G29065" s="147"/>
      <c r="H29065" s="146"/>
      <c r="J29065" s="146"/>
      <c r="L29065" s="150"/>
      <c r="N29065" s="163"/>
      <c r="O29065" s="146"/>
      <c r="P29065" s="146"/>
      <c r="Q29065" s="146"/>
      <c r="R29065" s="34"/>
      <c r="S29065" s="35"/>
      <c r="T29065" s="147"/>
    </row>
    <row r="29066">
      <c r="A29066" s="147"/>
      <c r="B29066" s="64"/>
      <c r="C29066" s="147" t="s">
        <v>217</v>
      </c>
      <c r="E29066" s="161"/>
      <c r="F29066" s="162"/>
      <c r="G29066" s="147"/>
      <c r="H29066" s="146"/>
      <c r="J29066" s="146"/>
      <c r="L29066" s="150"/>
      <c r="N29066" s="163"/>
      <c r="O29066" s="146"/>
      <c r="P29066" s="146"/>
      <c r="Q29066" s="146"/>
      <c r="R29066" s="34"/>
      <c r="S29066" s="35"/>
      <c r="T29066" s="147"/>
    </row>
    <row r="29067">
      <c r="A29067" s="147"/>
      <c r="B29067" s="64"/>
      <c r="C29067" s="147" t="s">
        <v>217</v>
      </c>
      <c r="E29067" s="161"/>
      <c r="F29067" s="162"/>
      <c r="G29067" s="147"/>
      <c r="H29067" s="146"/>
      <c r="J29067" s="146"/>
      <c r="L29067" s="150"/>
      <c r="N29067" s="163"/>
      <c r="O29067" s="146"/>
      <c r="P29067" s="146"/>
      <c r="Q29067" s="146"/>
      <c r="R29067" s="34"/>
      <c r="S29067" s="35"/>
      <c r="T29067" s="147"/>
    </row>
    <row r="29068">
      <c r="A29068" s="147"/>
      <c r="B29068" s="64"/>
      <c r="C29068" s="147" t="s">
        <v>217</v>
      </c>
      <c r="E29068" s="161"/>
      <c r="F29068" s="162"/>
      <c r="G29068" s="147"/>
      <c r="H29068" s="146"/>
      <c r="J29068" s="146"/>
      <c r="L29068" s="150"/>
      <c r="N29068" s="163"/>
      <c r="O29068" s="146"/>
      <c r="P29068" s="146"/>
      <c r="Q29068" s="146"/>
      <c r="R29068" s="34"/>
      <c r="S29068" s="35"/>
      <c r="T29068" s="147"/>
    </row>
    <row r="29069">
      <c r="A29069" s="147"/>
      <c r="B29069" s="64"/>
      <c r="C29069" s="147" t="s">
        <v>217</v>
      </c>
      <c r="E29069" s="161"/>
      <c r="F29069" s="162"/>
      <c r="G29069" s="147"/>
      <c r="H29069" s="146"/>
      <c r="J29069" s="146"/>
      <c r="L29069" s="150"/>
      <c r="N29069" s="163"/>
      <c r="O29069" s="146"/>
      <c r="P29069" s="146"/>
      <c r="Q29069" s="146"/>
      <c r="R29069" s="34"/>
      <c r="S29069" s="35"/>
      <c r="T29069" s="147"/>
    </row>
    <row r="29070">
      <c r="A29070" s="147"/>
      <c r="B29070" s="64"/>
      <c r="C29070" s="147" t="s">
        <v>217</v>
      </c>
      <c r="E29070" s="161"/>
      <c r="F29070" s="162"/>
      <c r="G29070" s="147"/>
      <c r="H29070" s="146"/>
      <c r="J29070" s="146"/>
      <c r="L29070" s="150"/>
      <c r="N29070" s="163"/>
      <c r="O29070" s="146"/>
      <c r="P29070" s="146"/>
      <c r="Q29070" s="146"/>
      <c r="R29070" s="34"/>
      <c r="S29070" s="35"/>
      <c r="T29070" s="147"/>
    </row>
    <row r="29071">
      <c r="A29071" s="147"/>
      <c r="B29071" s="64"/>
      <c r="C29071" s="147" t="s">
        <v>217</v>
      </c>
      <c r="E29071" s="161"/>
      <c r="F29071" s="162"/>
      <c r="G29071" s="147"/>
      <c r="H29071" s="146"/>
      <c r="J29071" s="146"/>
      <c r="L29071" s="150"/>
      <c r="N29071" s="163"/>
      <c r="O29071" s="146"/>
      <c r="P29071" s="146"/>
      <c r="Q29071" s="146"/>
      <c r="R29071" s="34"/>
      <c r="S29071" s="35"/>
      <c r="T29071" s="147"/>
    </row>
    <row r="29072">
      <c r="A29072" s="147"/>
      <c r="B29072" s="64"/>
      <c r="C29072" s="147" t="s">
        <v>217</v>
      </c>
      <c r="E29072" s="161"/>
      <c r="F29072" s="162"/>
      <c r="G29072" s="147"/>
      <c r="H29072" s="146"/>
      <c r="J29072" s="146"/>
      <c r="L29072" s="150"/>
      <c r="N29072" s="163"/>
      <c r="O29072" s="146"/>
      <c r="P29072" s="146"/>
      <c r="Q29072" s="146"/>
      <c r="R29072" s="34"/>
      <c r="S29072" s="35"/>
      <c r="T29072" s="147"/>
    </row>
    <row r="29073">
      <c r="A29073" s="147"/>
      <c r="B29073" s="64"/>
      <c r="C29073" s="147" t="s">
        <v>217</v>
      </c>
      <c r="E29073" s="161"/>
      <c r="F29073" s="162"/>
      <c r="G29073" s="147"/>
      <c r="H29073" s="146"/>
      <c r="J29073" s="146"/>
      <c r="L29073" s="150"/>
      <c r="N29073" s="163"/>
      <c r="O29073" s="146"/>
      <c r="P29073" s="146"/>
      <c r="Q29073" s="146"/>
      <c r="R29073" s="34"/>
      <c r="S29073" s="35"/>
      <c r="T29073" s="147"/>
    </row>
    <row r="29074">
      <c r="A29074" s="147"/>
      <c r="B29074" s="64"/>
      <c r="C29074" s="147" t="s">
        <v>217</v>
      </c>
      <c r="E29074" s="161"/>
      <c r="F29074" s="162"/>
      <c r="G29074" s="147"/>
      <c r="H29074" s="146"/>
      <c r="J29074" s="146"/>
      <c r="L29074" s="150"/>
      <c r="N29074" s="163"/>
      <c r="O29074" s="146"/>
      <c r="P29074" s="146"/>
      <c r="Q29074" s="146"/>
      <c r="R29074" s="34"/>
      <c r="S29074" s="35"/>
      <c r="T29074" s="147"/>
    </row>
    <row r="29075">
      <c r="A29075" s="147"/>
      <c r="B29075" s="64"/>
      <c r="C29075" s="147" t="s">
        <v>217</v>
      </c>
      <c r="E29075" s="161"/>
      <c r="F29075" s="162"/>
      <c r="G29075" s="147"/>
      <c r="H29075" s="146"/>
      <c r="J29075" s="146"/>
      <c r="L29075" s="150"/>
      <c r="N29075" s="163"/>
      <c r="O29075" s="146"/>
      <c r="P29075" s="146"/>
      <c r="Q29075" s="146"/>
      <c r="R29075" s="34"/>
      <c r="S29075" s="35"/>
      <c r="T29075" s="147"/>
    </row>
    <row r="29076">
      <c r="A29076" s="147"/>
      <c r="B29076" s="64"/>
      <c r="C29076" s="147" t="s">
        <v>217</v>
      </c>
      <c r="E29076" s="161"/>
      <c r="F29076" s="162"/>
      <c r="G29076" s="147"/>
      <c r="H29076" s="146"/>
      <c r="J29076" s="146"/>
      <c r="L29076" s="150"/>
      <c r="N29076" s="163"/>
      <c r="O29076" s="146"/>
      <c r="P29076" s="146"/>
      <c r="Q29076" s="146"/>
      <c r="R29076" s="34"/>
      <c r="S29076" s="35"/>
      <c r="T29076" s="147"/>
    </row>
    <row r="29077">
      <c r="A29077" s="147"/>
      <c r="B29077" s="64"/>
      <c r="C29077" s="147" t="s">
        <v>217</v>
      </c>
      <c r="E29077" s="161"/>
      <c r="F29077" s="162"/>
      <c r="G29077" s="147"/>
      <c r="H29077" s="146"/>
      <c r="J29077" s="146"/>
      <c r="L29077" s="150"/>
      <c r="N29077" s="163"/>
      <c r="O29077" s="146"/>
      <c r="P29077" s="146"/>
      <c r="Q29077" s="146"/>
      <c r="R29077" s="34"/>
      <c r="S29077" s="35"/>
      <c r="T29077" s="147"/>
    </row>
    <row r="29078">
      <c r="A29078" s="147"/>
      <c r="B29078" s="64"/>
      <c r="C29078" s="147" t="s">
        <v>217</v>
      </c>
      <c r="E29078" s="161"/>
      <c r="F29078" s="162"/>
      <c r="G29078" s="147"/>
      <c r="H29078" s="146"/>
      <c r="J29078" s="146"/>
      <c r="L29078" s="150"/>
      <c r="N29078" s="163"/>
      <c r="O29078" s="146"/>
      <c r="P29078" s="146"/>
      <c r="Q29078" s="146"/>
      <c r="R29078" s="34"/>
      <c r="S29078" s="35"/>
      <c r="T29078" s="147"/>
    </row>
    <row r="29079">
      <c r="A29079" s="147"/>
      <c r="B29079" s="64"/>
      <c r="C29079" s="147" t="s">
        <v>217</v>
      </c>
      <c r="E29079" s="161"/>
      <c r="F29079" s="162"/>
      <c r="G29079" s="147"/>
      <c r="H29079" s="146"/>
      <c r="J29079" s="146"/>
      <c r="L29079" s="150"/>
      <c r="N29079" s="163"/>
      <c r="O29079" s="146"/>
      <c r="P29079" s="146"/>
      <c r="Q29079" s="146"/>
      <c r="R29079" s="34"/>
      <c r="S29079" s="35"/>
      <c r="T29079" s="147"/>
    </row>
    <row r="29080">
      <c r="A29080" s="147"/>
      <c r="B29080" s="64"/>
      <c r="C29080" s="147" t="s">
        <v>217</v>
      </c>
      <c r="E29080" s="161"/>
      <c r="F29080" s="162"/>
      <c r="G29080" s="147"/>
      <c r="H29080" s="146"/>
      <c r="J29080" s="146"/>
      <c r="L29080" s="150"/>
      <c r="N29080" s="163"/>
      <c r="O29080" s="146"/>
      <c r="P29080" s="146"/>
      <c r="Q29080" s="146"/>
      <c r="R29080" s="34"/>
      <c r="S29080" s="35"/>
      <c r="T29080" s="147"/>
    </row>
    <row r="29081">
      <c r="A29081" s="147"/>
      <c r="B29081" s="64"/>
      <c r="C29081" s="147" t="s">
        <v>217</v>
      </c>
      <c r="E29081" s="161"/>
      <c r="F29081" s="162"/>
      <c r="G29081" s="147"/>
      <c r="H29081" s="146"/>
      <c r="J29081" s="146"/>
      <c r="L29081" s="150"/>
      <c r="N29081" s="163"/>
      <c r="O29081" s="146"/>
      <c r="P29081" s="146"/>
      <c r="Q29081" s="146"/>
      <c r="R29081" s="34"/>
      <c r="S29081" s="35"/>
      <c r="T29081" s="147"/>
    </row>
    <row r="29082">
      <c r="A29082" s="147"/>
      <c r="B29082" s="64"/>
      <c r="C29082" s="147" t="s">
        <v>217</v>
      </c>
      <c r="E29082" s="161"/>
      <c r="F29082" s="162"/>
      <c r="G29082" s="147"/>
      <c r="H29082" s="146"/>
      <c r="J29082" s="146"/>
      <c r="L29082" s="150"/>
      <c r="N29082" s="163"/>
      <c r="O29082" s="146"/>
      <c r="P29082" s="146"/>
      <c r="Q29082" s="146"/>
      <c r="R29082" s="34"/>
      <c r="S29082" s="35"/>
      <c r="T29082" s="147"/>
    </row>
    <row r="29083">
      <c r="A29083" s="147"/>
      <c r="B29083" s="64"/>
      <c r="C29083" s="147" t="s">
        <v>217</v>
      </c>
      <c r="E29083" s="161"/>
      <c r="F29083" s="162"/>
      <c r="G29083" s="147"/>
      <c r="H29083" s="146"/>
      <c r="J29083" s="146"/>
      <c r="L29083" s="150"/>
      <c r="N29083" s="163"/>
      <c r="O29083" s="146"/>
      <c r="P29083" s="146"/>
      <c r="Q29083" s="146"/>
      <c r="R29083" s="34"/>
      <c r="S29083" s="35"/>
      <c r="T29083" s="147"/>
    </row>
    <row r="29084">
      <c r="A29084" s="147"/>
      <c r="B29084" s="64"/>
      <c r="C29084" s="147" t="s">
        <v>217</v>
      </c>
      <c r="E29084" s="161"/>
      <c r="F29084" s="162"/>
      <c r="G29084" s="147"/>
      <c r="H29084" s="146"/>
      <c r="J29084" s="146"/>
      <c r="L29084" s="150"/>
      <c r="N29084" s="163"/>
      <c r="O29084" s="146"/>
      <c r="P29084" s="146"/>
      <c r="Q29084" s="146"/>
      <c r="R29084" s="34"/>
      <c r="S29084" s="35"/>
      <c r="T29084" s="147"/>
    </row>
    <row r="29085">
      <c r="A29085" s="147"/>
      <c r="B29085" s="64"/>
      <c r="C29085" s="147" t="s">
        <v>217</v>
      </c>
      <c r="E29085" s="161"/>
      <c r="F29085" s="162"/>
      <c r="G29085" s="147"/>
      <c r="H29085" s="146"/>
      <c r="J29085" s="146"/>
      <c r="L29085" s="150"/>
      <c r="N29085" s="163"/>
      <c r="O29085" s="146"/>
      <c r="P29085" s="146"/>
      <c r="Q29085" s="146"/>
      <c r="R29085" s="34"/>
      <c r="S29085" s="35"/>
      <c r="T29085" s="147"/>
    </row>
    <row r="29086">
      <c r="A29086" s="147"/>
      <c r="B29086" s="64"/>
      <c r="C29086" s="147" t="s">
        <v>217</v>
      </c>
      <c r="E29086" s="161"/>
      <c r="F29086" s="162"/>
      <c r="G29086" s="147"/>
      <c r="H29086" s="146"/>
      <c r="J29086" s="146"/>
      <c r="L29086" s="150"/>
      <c r="N29086" s="163"/>
      <c r="O29086" s="146"/>
      <c r="P29086" s="146"/>
      <c r="Q29086" s="146"/>
      <c r="R29086" s="34"/>
      <c r="S29086" s="35"/>
      <c r="T29086" s="147"/>
    </row>
    <row r="29087">
      <c r="A29087" s="147"/>
      <c r="B29087" s="64"/>
      <c r="C29087" s="147" t="s">
        <v>217</v>
      </c>
      <c r="E29087" s="161"/>
      <c r="F29087" s="162"/>
      <c r="G29087" s="147"/>
      <c r="H29087" s="146"/>
      <c r="J29087" s="146"/>
      <c r="L29087" s="150"/>
      <c r="N29087" s="163"/>
      <c r="O29087" s="146"/>
      <c r="P29087" s="146"/>
      <c r="Q29087" s="146"/>
      <c r="R29087" s="34"/>
      <c r="S29087" s="35"/>
      <c r="T29087" s="147"/>
    </row>
    <row r="29088">
      <c r="A29088" s="147"/>
      <c r="B29088" s="64"/>
      <c r="C29088" s="147" t="s">
        <v>217</v>
      </c>
      <c r="E29088" s="161"/>
      <c r="F29088" s="162"/>
      <c r="G29088" s="147"/>
      <c r="H29088" s="146"/>
      <c r="J29088" s="146"/>
      <c r="L29088" s="150"/>
      <c r="N29088" s="163"/>
      <c r="O29088" s="146"/>
      <c r="P29088" s="146"/>
      <c r="Q29088" s="146"/>
      <c r="R29088" s="34"/>
      <c r="S29088" s="35"/>
      <c r="T29088" s="147"/>
    </row>
    <row r="29089">
      <c r="A29089" s="147"/>
      <c r="B29089" s="64"/>
      <c r="C29089" s="147" t="s">
        <v>217</v>
      </c>
      <c r="E29089" s="161"/>
      <c r="F29089" s="162"/>
      <c r="G29089" s="147"/>
      <c r="H29089" s="146"/>
      <c r="J29089" s="146"/>
      <c r="L29089" s="150"/>
      <c r="N29089" s="163"/>
      <c r="O29089" s="146"/>
      <c r="P29089" s="146"/>
      <c r="Q29089" s="146"/>
      <c r="R29089" s="34"/>
      <c r="S29089" s="35"/>
      <c r="T29089" s="147"/>
    </row>
    <row r="29090">
      <c r="A29090" s="147"/>
      <c r="B29090" s="64"/>
      <c r="C29090" s="147" t="s">
        <v>217</v>
      </c>
      <c r="E29090" s="161"/>
      <c r="F29090" s="162"/>
      <c r="G29090" s="147"/>
      <c r="H29090" s="146"/>
      <c r="J29090" s="146"/>
      <c r="L29090" s="150"/>
      <c r="N29090" s="163"/>
      <c r="O29090" s="146"/>
      <c r="P29090" s="146"/>
      <c r="Q29090" s="146"/>
      <c r="R29090" s="34"/>
      <c r="S29090" s="35"/>
      <c r="T29090" s="147"/>
    </row>
    <row r="29091">
      <c r="A29091" s="147"/>
      <c r="B29091" s="64"/>
      <c r="C29091" s="147" t="s">
        <v>217</v>
      </c>
      <c r="E29091" s="161"/>
      <c r="F29091" s="162"/>
      <c r="G29091" s="147"/>
      <c r="H29091" s="146"/>
      <c r="J29091" s="146"/>
      <c r="L29091" s="150"/>
      <c r="N29091" s="163"/>
      <c r="O29091" s="146"/>
      <c r="P29091" s="146"/>
      <c r="Q29091" s="146"/>
      <c r="R29091" s="34"/>
      <c r="S29091" s="35"/>
      <c r="T29091" s="147"/>
    </row>
    <row r="29092">
      <c r="A29092" s="147"/>
      <c r="B29092" s="64"/>
      <c r="C29092" s="147" t="s">
        <v>217</v>
      </c>
      <c r="E29092" s="161"/>
      <c r="F29092" s="162"/>
      <c r="G29092" s="147"/>
      <c r="H29092" s="146"/>
      <c r="J29092" s="146"/>
      <c r="L29092" s="150"/>
      <c r="N29092" s="163"/>
      <c r="O29092" s="146"/>
      <c r="P29092" s="146"/>
      <c r="Q29092" s="146"/>
      <c r="R29092" s="34"/>
      <c r="S29092" s="35"/>
      <c r="T29092" s="147"/>
    </row>
    <row r="29093">
      <c r="A29093" s="147"/>
      <c r="B29093" s="64"/>
      <c r="C29093" s="147" t="s">
        <v>217</v>
      </c>
      <c r="E29093" s="161"/>
      <c r="F29093" s="162"/>
      <c r="G29093" s="147"/>
      <c r="H29093" s="146"/>
      <c r="J29093" s="146"/>
      <c r="L29093" s="150"/>
      <c r="N29093" s="163"/>
      <c r="O29093" s="146"/>
      <c r="P29093" s="146"/>
      <c r="Q29093" s="146"/>
      <c r="R29093" s="34"/>
      <c r="S29093" s="35"/>
      <c r="T29093" s="147"/>
    </row>
    <row r="29094">
      <c r="A29094" s="147"/>
      <c r="B29094" s="64"/>
      <c r="C29094" s="147" t="s">
        <v>217</v>
      </c>
      <c r="E29094" s="161"/>
      <c r="F29094" s="162"/>
      <c r="G29094" s="147"/>
      <c r="H29094" s="146"/>
      <c r="J29094" s="146"/>
      <c r="L29094" s="150"/>
      <c r="N29094" s="163"/>
      <c r="O29094" s="146"/>
      <c r="P29094" s="146"/>
      <c r="Q29094" s="146"/>
      <c r="R29094" s="34"/>
      <c r="S29094" s="35"/>
      <c r="T29094" s="147"/>
    </row>
    <row r="29095">
      <c r="A29095" s="147"/>
      <c r="B29095" s="64"/>
      <c r="C29095" s="147" t="s">
        <v>217</v>
      </c>
      <c r="E29095" s="161"/>
      <c r="F29095" s="162"/>
      <c r="G29095" s="147"/>
      <c r="H29095" s="146"/>
      <c r="J29095" s="146"/>
      <c r="L29095" s="150"/>
      <c r="N29095" s="163"/>
      <c r="O29095" s="146"/>
      <c r="P29095" s="146"/>
      <c r="Q29095" s="146"/>
      <c r="R29095" s="34"/>
      <c r="S29095" s="35"/>
      <c r="T29095" s="147"/>
    </row>
    <row r="29096">
      <c r="A29096" s="147"/>
      <c r="B29096" s="64"/>
      <c r="C29096" s="147" t="s">
        <v>217</v>
      </c>
      <c r="E29096" s="161"/>
      <c r="F29096" s="162"/>
      <c r="G29096" s="147"/>
      <c r="H29096" s="146"/>
      <c r="J29096" s="146"/>
      <c r="L29096" s="150"/>
      <c r="N29096" s="163"/>
      <c r="O29096" s="146"/>
      <c r="P29096" s="146"/>
      <c r="Q29096" s="146"/>
      <c r="R29096" s="34"/>
      <c r="S29096" s="35"/>
      <c r="T29096" s="147"/>
    </row>
    <row r="29097">
      <c r="A29097" s="147"/>
      <c r="B29097" s="64"/>
      <c r="C29097" s="147" t="s">
        <v>217</v>
      </c>
      <c r="E29097" s="161"/>
      <c r="F29097" s="162"/>
      <c r="G29097" s="147"/>
      <c r="H29097" s="146"/>
      <c r="J29097" s="146"/>
      <c r="L29097" s="150"/>
      <c r="N29097" s="163"/>
      <c r="O29097" s="146"/>
      <c r="P29097" s="146"/>
      <c r="Q29097" s="146"/>
      <c r="R29097" s="34"/>
      <c r="S29097" s="35"/>
      <c r="T29097" s="147"/>
    </row>
    <row r="29098">
      <c r="A29098" s="147"/>
      <c r="B29098" s="64"/>
      <c r="C29098" s="147" t="s">
        <v>217</v>
      </c>
      <c r="E29098" s="161"/>
      <c r="F29098" s="162"/>
      <c r="G29098" s="147"/>
      <c r="H29098" s="146"/>
      <c r="J29098" s="146"/>
      <c r="L29098" s="150"/>
      <c r="N29098" s="163"/>
      <c r="O29098" s="146"/>
      <c r="P29098" s="146"/>
      <c r="Q29098" s="146"/>
      <c r="R29098" s="34"/>
      <c r="S29098" s="35"/>
      <c r="T29098" s="147"/>
    </row>
    <row r="29099">
      <c r="A29099" s="147"/>
      <c r="B29099" s="64"/>
      <c r="C29099" s="147" t="s">
        <v>217</v>
      </c>
      <c r="E29099" s="161"/>
      <c r="F29099" s="162"/>
      <c r="G29099" s="147"/>
      <c r="H29099" s="146"/>
      <c r="J29099" s="146"/>
      <c r="L29099" s="150"/>
      <c r="N29099" s="163"/>
      <c r="O29099" s="146"/>
      <c r="P29099" s="146"/>
      <c r="Q29099" s="146"/>
      <c r="R29099" s="34"/>
      <c r="S29099" s="35"/>
      <c r="T29099" s="147"/>
    </row>
    <row r="29100">
      <c r="A29100" s="147"/>
      <c r="B29100" s="64"/>
      <c r="C29100" s="147" t="s">
        <v>217</v>
      </c>
      <c r="E29100" s="161"/>
      <c r="F29100" s="162"/>
      <c r="G29100" s="147"/>
      <c r="H29100" s="146"/>
      <c r="J29100" s="146"/>
      <c r="L29100" s="150"/>
      <c r="N29100" s="163"/>
      <c r="O29100" s="146"/>
      <c r="P29100" s="146"/>
      <c r="Q29100" s="146"/>
      <c r="R29100" s="34"/>
      <c r="S29100" s="35"/>
      <c r="T29100" s="147"/>
    </row>
    <row r="29101">
      <c r="A29101" s="147"/>
      <c r="B29101" s="64"/>
      <c r="C29101" s="147" t="s">
        <v>217</v>
      </c>
      <c r="E29101" s="161"/>
      <c r="F29101" s="162"/>
      <c r="G29101" s="147"/>
      <c r="H29101" s="146"/>
      <c r="J29101" s="146"/>
      <c r="L29101" s="150"/>
      <c r="N29101" s="163"/>
      <c r="O29101" s="146"/>
      <c r="P29101" s="146"/>
      <c r="Q29101" s="146"/>
      <c r="R29101" s="34"/>
      <c r="S29101" s="35"/>
      <c r="T29101" s="147"/>
    </row>
    <row r="29102">
      <c r="A29102" s="147"/>
      <c r="B29102" s="64"/>
      <c r="C29102" s="147" t="s">
        <v>217</v>
      </c>
      <c r="E29102" s="161"/>
      <c r="F29102" s="162"/>
      <c r="G29102" s="147"/>
      <c r="H29102" s="146"/>
      <c r="J29102" s="146"/>
      <c r="L29102" s="150"/>
      <c r="N29102" s="163"/>
      <c r="O29102" s="146"/>
      <c r="P29102" s="146"/>
      <c r="Q29102" s="146"/>
      <c r="R29102" s="34"/>
      <c r="S29102" s="35"/>
      <c r="T29102" s="147"/>
    </row>
    <row r="29103">
      <c r="A29103" s="147"/>
      <c r="B29103" s="64"/>
      <c r="C29103" s="147" t="s">
        <v>217</v>
      </c>
      <c r="E29103" s="161"/>
      <c r="F29103" s="162"/>
      <c r="G29103" s="147"/>
      <c r="H29103" s="146"/>
      <c r="J29103" s="146"/>
      <c r="L29103" s="150"/>
      <c r="N29103" s="163"/>
      <c r="O29103" s="146"/>
      <c r="P29103" s="146"/>
      <c r="Q29103" s="146"/>
      <c r="R29103" s="34"/>
      <c r="S29103" s="35"/>
      <c r="T29103" s="147"/>
    </row>
    <row r="29104">
      <c r="A29104" s="147"/>
      <c r="B29104" s="64"/>
      <c r="C29104" s="147" t="s">
        <v>217</v>
      </c>
      <c r="E29104" s="161"/>
      <c r="F29104" s="162"/>
      <c r="G29104" s="147"/>
      <c r="H29104" s="146"/>
      <c r="J29104" s="146"/>
      <c r="L29104" s="150"/>
      <c r="N29104" s="163"/>
      <c r="O29104" s="146"/>
      <c r="P29104" s="146"/>
      <c r="Q29104" s="146"/>
      <c r="R29104" s="34"/>
      <c r="S29104" s="35"/>
      <c r="T29104" s="147"/>
    </row>
    <row r="29105">
      <c r="A29105" s="147"/>
      <c r="B29105" s="64"/>
      <c r="C29105" s="147" t="s">
        <v>217</v>
      </c>
      <c r="E29105" s="161"/>
      <c r="F29105" s="162"/>
      <c r="G29105" s="147"/>
      <c r="H29105" s="146"/>
      <c r="J29105" s="146"/>
      <c r="L29105" s="150"/>
      <c r="N29105" s="163"/>
      <c r="O29105" s="146"/>
      <c r="P29105" s="146"/>
      <c r="Q29105" s="146"/>
      <c r="R29105" s="34"/>
      <c r="S29105" s="35"/>
      <c r="T29105" s="147"/>
    </row>
    <row r="29106">
      <c r="A29106" s="147"/>
      <c r="B29106" s="64"/>
      <c r="C29106" s="147" t="s">
        <v>217</v>
      </c>
      <c r="E29106" s="161"/>
      <c r="F29106" s="162"/>
      <c r="G29106" s="147"/>
      <c r="H29106" s="146"/>
      <c r="J29106" s="146"/>
      <c r="L29106" s="150"/>
      <c r="N29106" s="163"/>
      <c r="O29106" s="146"/>
      <c r="P29106" s="146"/>
      <c r="Q29106" s="146"/>
      <c r="R29106" s="34"/>
      <c r="S29106" s="35"/>
      <c r="T29106" s="147"/>
    </row>
    <row r="29107">
      <c r="A29107" s="147"/>
      <c r="B29107" s="64"/>
      <c r="C29107" s="147" t="s">
        <v>217</v>
      </c>
      <c r="E29107" s="161"/>
      <c r="F29107" s="162"/>
      <c r="G29107" s="147"/>
      <c r="H29107" s="146"/>
      <c r="J29107" s="146"/>
      <c r="L29107" s="150"/>
      <c r="N29107" s="163"/>
      <c r="O29107" s="146"/>
      <c r="P29107" s="146"/>
      <c r="Q29107" s="146"/>
      <c r="R29107" s="34"/>
      <c r="S29107" s="35"/>
      <c r="T29107" s="147"/>
    </row>
    <row r="29108">
      <c r="A29108" s="147"/>
      <c r="B29108" s="64"/>
      <c r="C29108" s="147" t="s">
        <v>217</v>
      </c>
      <c r="E29108" s="161"/>
      <c r="F29108" s="162"/>
      <c r="G29108" s="147"/>
      <c r="H29108" s="146"/>
      <c r="J29108" s="146"/>
      <c r="L29108" s="150"/>
      <c r="N29108" s="163"/>
      <c r="O29108" s="146"/>
      <c r="P29108" s="146"/>
      <c r="Q29108" s="146"/>
      <c r="R29108" s="34"/>
      <c r="S29108" s="35"/>
      <c r="T29108" s="147"/>
    </row>
    <row r="29109">
      <c r="A29109" s="147"/>
      <c r="B29109" s="64"/>
      <c r="C29109" s="147" t="s">
        <v>217</v>
      </c>
      <c r="E29109" s="161"/>
      <c r="F29109" s="162"/>
      <c r="G29109" s="147"/>
      <c r="H29109" s="146"/>
      <c r="J29109" s="146"/>
      <c r="L29109" s="150"/>
      <c r="N29109" s="163"/>
      <c r="O29109" s="146"/>
      <c r="P29109" s="146"/>
      <c r="Q29109" s="146"/>
      <c r="R29109" s="34"/>
      <c r="S29109" s="35"/>
      <c r="T29109" s="147"/>
    </row>
    <row r="29110">
      <c r="A29110" s="147"/>
      <c r="B29110" s="64"/>
      <c r="C29110" s="147" t="s">
        <v>217</v>
      </c>
      <c r="E29110" s="161"/>
      <c r="F29110" s="162"/>
      <c r="G29110" s="147"/>
      <c r="H29110" s="146"/>
      <c r="J29110" s="146"/>
      <c r="L29110" s="150"/>
      <c r="N29110" s="163"/>
      <c r="O29110" s="146"/>
      <c r="P29110" s="146"/>
      <c r="Q29110" s="146"/>
      <c r="R29110" s="34"/>
      <c r="S29110" s="35"/>
      <c r="T29110" s="147"/>
    </row>
    <row r="29111">
      <c r="A29111" s="147"/>
      <c r="B29111" s="64"/>
      <c r="C29111" s="147" t="s">
        <v>217</v>
      </c>
      <c r="E29111" s="161"/>
      <c r="F29111" s="162"/>
      <c r="G29111" s="147"/>
      <c r="H29111" s="146"/>
      <c r="J29111" s="146"/>
      <c r="L29111" s="150"/>
      <c r="N29111" s="163"/>
      <c r="O29111" s="146"/>
      <c r="P29111" s="146"/>
      <c r="Q29111" s="146"/>
      <c r="R29111" s="34"/>
      <c r="S29111" s="35"/>
      <c r="T29111" s="147"/>
    </row>
    <row r="29112">
      <c r="A29112" s="147"/>
      <c r="B29112" s="64"/>
      <c r="C29112" s="147" t="s">
        <v>217</v>
      </c>
      <c r="E29112" s="161"/>
      <c r="F29112" s="162"/>
      <c r="G29112" s="147"/>
      <c r="H29112" s="146"/>
      <c r="J29112" s="146"/>
      <c r="L29112" s="150"/>
      <c r="N29112" s="163"/>
      <c r="O29112" s="146"/>
      <c r="P29112" s="146"/>
      <c r="Q29112" s="146"/>
      <c r="R29112" s="34"/>
      <c r="S29112" s="35"/>
      <c r="T29112" s="147"/>
    </row>
    <row r="29113">
      <c r="A29113" s="147"/>
      <c r="B29113" s="64"/>
      <c r="C29113" s="147" t="s">
        <v>217</v>
      </c>
      <c r="E29113" s="161"/>
      <c r="F29113" s="162"/>
      <c r="G29113" s="147"/>
      <c r="H29113" s="146"/>
      <c r="J29113" s="146"/>
      <c r="L29113" s="150"/>
      <c r="N29113" s="163"/>
      <c r="O29113" s="146"/>
      <c r="P29113" s="146"/>
      <c r="Q29113" s="146"/>
      <c r="R29113" s="34"/>
      <c r="S29113" s="35"/>
      <c r="T29113" s="147"/>
    </row>
    <row r="29114">
      <c r="A29114" s="147"/>
      <c r="B29114" s="64"/>
      <c r="C29114" s="147" t="s">
        <v>217</v>
      </c>
      <c r="E29114" s="161"/>
      <c r="F29114" s="162"/>
      <c r="G29114" s="147"/>
      <c r="H29114" s="146"/>
      <c r="J29114" s="146"/>
      <c r="L29114" s="150"/>
      <c r="N29114" s="163"/>
      <c r="O29114" s="146"/>
      <c r="P29114" s="146"/>
      <c r="Q29114" s="146"/>
      <c r="R29114" s="34"/>
      <c r="S29114" s="35"/>
      <c r="T29114" s="147"/>
    </row>
    <row r="29115">
      <c r="A29115" s="147"/>
      <c r="B29115" s="64"/>
      <c r="C29115" s="147" t="s">
        <v>217</v>
      </c>
      <c r="E29115" s="161"/>
      <c r="F29115" s="162"/>
      <c r="G29115" s="147"/>
      <c r="H29115" s="146"/>
      <c r="J29115" s="146"/>
      <c r="L29115" s="150"/>
      <c r="N29115" s="163"/>
      <c r="O29115" s="146"/>
      <c r="P29115" s="146"/>
      <c r="Q29115" s="146"/>
      <c r="R29115" s="34"/>
      <c r="S29115" s="35"/>
      <c r="T29115" s="147"/>
    </row>
    <row r="29116">
      <c r="A29116" s="147"/>
      <c r="B29116" s="64"/>
      <c r="C29116" s="147" t="s">
        <v>217</v>
      </c>
      <c r="E29116" s="161"/>
      <c r="F29116" s="162"/>
      <c r="G29116" s="147"/>
      <c r="H29116" s="146"/>
      <c r="J29116" s="146"/>
      <c r="L29116" s="150"/>
      <c r="N29116" s="163"/>
      <c r="O29116" s="146"/>
      <c r="P29116" s="146"/>
      <c r="Q29116" s="146"/>
      <c r="R29116" s="34"/>
      <c r="S29116" s="35"/>
      <c r="T29116" s="147"/>
    </row>
    <row r="29117">
      <c r="A29117" s="147"/>
      <c r="B29117" s="64"/>
      <c r="C29117" s="147" t="s">
        <v>217</v>
      </c>
      <c r="E29117" s="161"/>
      <c r="F29117" s="162"/>
      <c r="G29117" s="147"/>
      <c r="H29117" s="146"/>
      <c r="J29117" s="146"/>
      <c r="L29117" s="150"/>
      <c r="N29117" s="163"/>
      <c r="O29117" s="146"/>
      <c r="P29117" s="146"/>
      <c r="Q29117" s="146"/>
      <c r="R29117" s="34"/>
      <c r="S29117" s="35"/>
      <c r="T29117" s="147"/>
    </row>
    <row r="29118">
      <c r="A29118" s="147"/>
      <c r="B29118" s="64"/>
      <c r="C29118" s="147" t="s">
        <v>217</v>
      </c>
      <c r="E29118" s="161"/>
      <c r="F29118" s="162"/>
      <c r="G29118" s="147"/>
      <c r="H29118" s="146"/>
      <c r="J29118" s="146"/>
      <c r="L29118" s="150"/>
      <c r="N29118" s="163"/>
      <c r="O29118" s="146"/>
      <c r="P29118" s="146"/>
      <c r="Q29118" s="146"/>
      <c r="R29118" s="34"/>
      <c r="S29118" s="35"/>
      <c r="T29118" s="147"/>
    </row>
    <row r="29119">
      <c r="A29119" s="147"/>
      <c r="B29119" s="64"/>
      <c r="C29119" s="147" t="s">
        <v>217</v>
      </c>
      <c r="E29119" s="161"/>
      <c r="F29119" s="162"/>
      <c r="G29119" s="147"/>
      <c r="H29119" s="146"/>
      <c r="J29119" s="146"/>
      <c r="L29119" s="150"/>
      <c r="N29119" s="163"/>
      <c r="O29119" s="146"/>
      <c r="P29119" s="146"/>
      <c r="Q29119" s="146"/>
      <c r="R29119" s="34"/>
      <c r="S29119" s="35"/>
      <c r="T29119" s="147"/>
    </row>
    <row r="29120">
      <c r="A29120" s="147"/>
      <c r="B29120" s="64"/>
      <c r="C29120" s="147" t="s">
        <v>217</v>
      </c>
      <c r="E29120" s="161"/>
      <c r="F29120" s="162"/>
      <c r="G29120" s="147"/>
      <c r="H29120" s="146"/>
      <c r="J29120" s="146"/>
      <c r="L29120" s="150"/>
      <c r="N29120" s="163"/>
      <c r="O29120" s="146"/>
      <c r="P29120" s="146"/>
      <c r="Q29120" s="146"/>
      <c r="R29120" s="34"/>
      <c r="S29120" s="35"/>
      <c r="T29120" s="147"/>
    </row>
    <row r="29121">
      <c r="A29121" s="147"/>
      <c r="B29121" s="64"/>
      <c r="C29121" s="147" t="s">
        <v>217</v>
      </c>
      <c r="E29121" s="161"/>
      <c r="F29121" s="162"/>
      <c r="G29121" s="147"/>
      <c r="H29121" s="146"/>
      <c r="J29121" s="146"/>
      <c r="L29121" s="150"/>
      <c r="N29121" s="163"/>
      <c r="O29121" s="146"/>
      <c r="P29121" s="146"/>
      <c r="Q29121" s="146"/>
      <c r="R29121" s="34"/>
      <c r="S29121" s="35"/>
      <c r="T29121" s="147"/>
    </row>
    <row r="29122">
      <c r="A29122" s="147"/>
      <c r="B29122" s="64"/>
      <c r="C29122" s="147" t="s">
        <v>217</v>
      </c>
      <c r="E29122" s="161"/>
      <c r="F29122" s="162"/>
      <c r="G29122" s="147"/>
      <c r="H29122" s="146"/>
      <c r="J29122" s="146"/>
      <c r="L29122" s="150"/>
      <c r="N29122" s="163"/>
      <c r="O29122" s="146"/>
      <c r="P29122" s="146"/>
      <c r="Q29122" s="146"/>
      <c r="R29122" s="34"/>
      <c r="S29122" s="35"/>
      <c r="T29122" s="147"/>
    </row>
    <row r="29123">
      <c r="A29123" s="147"/>
      <c r="B29123" s="64"/>
      <c r="C29123" s="147" t="s">
        <v>217</v>
      </c>
      <c r="E29123" s="161"/>
      <c r="F29123" s="162"/>
      <c r="G29123" s="147"/>
      <c r="H29123" s="146"/>
      <c r="J29123" s="146"/>
      <c r="L29123" s="150"/>
      <c r="N29123" s="163"/>
      <c r="O29123" s="146"/>
      <c r="P29123" s="146"/>
      <c r="Q29123" s="146"/>
      <c r="R29123" s="34"/>
      <c r="S29123" s="35"/>
      <c r="T29123" s="147"/>
    </row>
    <row r="29124">
      <c r="A29124" s="147"/>
      <c r="B29124" s="64"/>
      <c r="C29124" s="147" t="s">
        <v>217</v>
      </c>
      <c r="E29124" s="161"/>
      <c r="F29124" s="162"/>
      <c r="G29124" s="147"/>
      <c r="H29124" s="146"/>
      <c r="J29124" s="146"/>
      <c r="L29124" s="150"/>
      <c r="N29124" s="163"/>
      <c r="O29124" s="146"/>
      <c r="P29124" s="146"/>
      <c r="Q29124" s="146"/>
      <c r="R29124" s="34"/>
      <c r="S29124" s="35"/>
      <c r="T29124" s="147"/>
    </row>
    <row r="29125">
      <c r="A29125" s="147"/>
      <c r="B29125" s="64"/>
      <c r="C29125" s="147" t="s">
        <v>217</v>
      </c>
      <c r="E29125" s="161"/>
      <c r="F29125" s="162"/>
      <c r="G29125" s="147"/>
      <c r="H29125" s="146"/>
      <c r="J29125" s="146"/>
      <c r="L29125" s="150"/>
      <c r="N29125" s="163"/>
      <c r="O29125" s="146"/>
      <c r="P29125" s="146"/>
      <c r="Q29125" s="146"/>
      <c r="R29125" s="34"/>
      <c r="S29125" s="35"/>
      <c r="T29125" s="147"/>
    </row>
    <row r="29126">
      <c r="A29126" s="147"/>
      <c r="B29126" s="64"/>
      <c r="C29126" s="147" t="s">
        <v>217</v>
      </c>
      <c r="E29126" s="161"/>
      <c r="F29126" s="162"/>
      <c r="G29126" s="147"/>
      <c r="H29126" s="146"/>
      <c r="J29126" s="146"/>
      <c r="L29126" s="150"/>
      <c r="N29126" s="163"/>
      <c r="O29126" s="146"/>
      <c r="P29126" s="146"/>
      <c r="Q29126" s="146"/>
      <c r="R29126" s="34"/>
      <c r="S29126" s="35"/>
      <c r="T29126" s="147"/>
    </row>
    <row r="29127">
      <c r="A29127" s="147"/>
      <c r="B29127" s="64"/>
      <c r="C29127" s="147" t="s">
        <v>217</v>
      </c>
      <c r="E29127" s="161"/>
      <c r="F29127" s="162"/>
      <c r="G29127" s="147"/>
      <c r="H29127" s="146"/>
      <c r="J29127" s="146"/>
      <c r="L29127" s="150"/>
      <c r="N29127" s="163"/>
      <c r="O29127" s="146"/>
      <c r="P29127" s="146"/>
      <c r="Q29127" s="146"/>
      <c r="R29127" s="34"/>
      <c r="S29127" s="35"/>
      <c r="T29127" s="147"/>
    </row>
    <row r="29128">
      <c r="A29128" s="147"/>
      <c r="B29128" s="64"/>
      <c r="C29128" s="147" t="s">
        <v>217</v>
      </c>
      <c r="E29128" s="161"/>
      <c r="F29128" s="162"/>
      <c r="G29128" s="147"/>
      <c r="H29128" s="146"/>
      <c r="J29128" s="146"/>
      <c r="L29128" s="150"/>
      <c r="N29128" s="163"/>
      <c r="O29128" s="146"/>
      <c r="P29128" s="146"/>
      <c r="Q29128" s="146"/>
      <c r="R29128" s="34"/>
      <c r="S29128" s="35"/>
      <c r="T29128" s="147"/>
    </row>
    <row r="29129">
      <c r="A29129" s="147"/>
      <c r="B29129" s="64"/>
      <c r="C29129" s="147" t="s">
        <v>217</v>
      </c>
      <c r="E29129" s="161"/>
      <c r="F29129" s="162"/>
      <c r="G29129" s="147"/>
      <c r="H29129" s="146"/>
      <c r="J29129" s="146"/>
      <c r="L29129" s="150"/>
      <c r="N29129" s="163"/>
      <c r="O29129" s="146"/>
      <c r="P29129" s="146"/>
      <c r="Q29129" s="146"/>
      <c r="R29129" s="34"/>
      <c r="S29129" s="35"/>
      <c r="T29129" s="147"/>
    </row>
    <row r="29130">
      <c r="A29130" s="147"/>
      <c r="B29130" s="64"/>
      <c r="C29130" s="147" t="s">
        <v>217</v>
      </c>
      <c r="E29130" s="161"/>
      <c r="F29130" s="162"/>
      <c r="G29130" s="147"/>
      <c r="H29130" s="146"/>
      <c r="J29130" s="146"/>
      <c r="L29130" s="150"/>
      <c r="N29130" s="163"/>
      <c r="O29130" s="146"/>
      <c r="P29130" s="146"/>
      <c r="Q29130" s="146"/>
      <c r="R29130" s="34"/>
      <c r="S29130" s="35"/>
      <c r="T29130" s="147"/>
    </row>
    <row r="29131">
      <c r="A29131" s="147"/>
      <c r="B29131" s="64"/>
      <c r="C29131" s="147" t="s">
        <v>217</v>
      </c>
      <c r="E29131" s="161"/>
      <c r="F29131" s="162"/>
      <c r="G29131" s="147"/>
      <c r="H29131" s="146"/>
      <c r="J29131" s="146"/>
      <c r="L29131" s="150"/>
      <c r="N29131" s="163"/>
      <c r="O29131" s="146"/>
      <c r="P29131" s="146"/>
      <c r="Q29131" s="146"/>
      <c r="R29131" s="34"/>
      <c r="S29131" s="35"/>
      <c r="T29131" s="147"/>
    </row>
    <row r="29132">
      <c r="A29132" s="147"/>
      <c r="B29132" s="64"/>
      <c r="C29132" s="147" t="s">
        <v>217</v>
      </c>
      <c r="E29132" s="161"/>
      <c r="F29132" s="162"/>
      <c r="G29132" s="147"/>
      <c r="H29132" s="146"/>
      <c r="J29132" s="146"/>
      <c r="L29132" s="150"/>
      <c r="N29132" s="163"/>
      <c r="O29132" s="146"/>
      <c r="P29132" s="146"/>
      <c r="Q29132" s="146"/>
      <c r="R29132" s="34"/>
      <c r="S29132" s="35"/>
      <c r="T29132" s="147"/>
    </row>
    <row r="29133">
      <c r="A29133" s="147"/>
      <c r="B29133" s="64"/>
      <c r="C29133" s="147" t="s">
        <v>217</v>
      </c>
      <c r="E29133" s="161"/>
      <c r="F29133" s="162"/>
      <c r="G29133" s="147"/>
      <c r="H29133" s="146"/>
      <c r="J29133" s="146"/>
      <c r="L29133" s="150"/>
      <c r="N29133" s="163"/>
      <c r="O29133" s="146"/>
      <c r="P29133" s="146"/>
      <c r="Q29133" s="146"/>
      <c r="R29133" s="34"/>
      <c r="S29133" s="35"/>
      <c r="T29133" s="147"/>
    </row>
    <row r="29134">
      <c r="A29134" s="147"/>
      <c r="B29134" s="64"/>
      <c r="C29134" s="147" t="s">
        <v>217</v>
      </c>
      <c r="E29134" s="161"/>
      <c r="F29134" s="162"/>
      <c r="G29134" s="147"/>
      <c r="H29134" s="146"/>
      <c r="J29134" s="146"/>
      <c r="L29134" s="150"/>
      <c r="N29134" s="163"/>
      <c r="O29134" s="146"/>
      <c r="P29134" s="146"/>
      <c r="Q29134" s="146"/>
      <c r="R29134" s="34"/>
      <c r="S29134" s="35"/>
      <c r="T29134" s="147"/>
    </row>
    <row r="29135">
      <c r="A29135" s="147"/>
      <c r="B29135" s="64"/>
      <c r="C29135" s="147" t="s">
        <v>217</v>
      </c>
      <c r="E29135" s="161"/>
      <c r="F29135" s="162"/>
      <c r="G29135" s="147"/>
      <c r="H29135" s="146"/>
      <c r="J29135" s="146"/>
      <c r="L29135" s="150"/>
      <c r="N29135" s="163"/>
      <c r="O29135" s="146"/>
      <c r="P29135" s="146"/>
      <c r="Q29135" s="146"/>
      <c r="R29135" s="34"/>
      <c r="S29135" s="35"/>
      <c r="T29135" s="147"/>
    </row>
    <row r="29136">
      <c r="A29136" s="147"/>
      <c r="B29136" s="64"/>
      <c r="C29136" s="147" t="s">
        <v>217</v>
      </c>
      <c r="E29136" s="161"/>
      <c r="F29136" s="162"/>
      <c r="G29136" s="147"/>
      <c r="H29136" s="146"/>
      <c r="J29136" s="146"/>
      <c r="L29136" s="150"/>
      <c r="N29136" s="163"/>
      <c r="O29136" s="146"/>
      <c r="P29136" s="146"/>
      <c r="Q29136" s="146"/>
      <c r="R29136" s="34"/>
      <c r="S29136" s="35"/>
      <c r="T29136" s="147"/>
    </row>
    <row r="29137">
      <c r="A29137" s="147"/>
      <c r="B29137" s="64"/>
      <c r="C29137" s="147" t="s">
        <v>217</v>
      </c>
      <c r="E29137" s="161"/>
      <c r="F29137" s="162"/>
      <c r="G29137" s="147"/>
      <c r="H29137" s="146"/>
      <c r="J29137" s="146"/>
      <c r="L29137" s="150"/>
      <c r="N29137" s="163"/>
      <c r="O29137" s="146"/>
      <c r="P29137" s="146"/>
      <c r="Q29137" s="146"/>
      <c r="R29137" s="34"/>
      <c r="S29137" s="35"/>
      <c r="T29137" s="147"/>
    </row>
    <row r="29138">
      <c r="A29138" s="147"/>
      <c r="B29138" s="64"/>
      <c r="C29138" s="147" t="s">
        <v>217</v>
      </c>
      <c r="E29138" s="161"/>
      <c r="F29138" s="162"/>
      <c r="G29138" s="147"/>
      <c r="H29138" s="146"/>
      <c r="J29138" s="146"/>
      <c r="L29138" s="150"/>
      <c r="N29138" s="163"/>
      <c r="O29138" s="146"/>
      <c r="P29138" s="146"/>
      <c r="Q29138" s="146"/>
      <c r="R29138" s="34"/>
      <c r="S29138" s="35"/>
      <c r="T29138" s="147"/>
    </row>
    <row r="29139">
      <c r="A29139" s="147"/>
      <c r="B29139" s="64"/>
      <c r="C29139" s="147" t="s">
        <v>217</v>
      </c>
      <c r="E29139" s="161"/>
      <c r="F29139" s="162"/>
      <c r="G29139" s="147"/>
      <c r="H29139" s="146"/>
      <c r="J29139" s="146"/>
      <c r="L29139" s="150"/>
      <c r="N29139" s="163"/>
      <c r="O29139" s="146"/>
      <c r="P29139" s="146"/>
      <c r="Q29139" s="146"/>
      <c r="R29139" s="34"/>
      <c r="S29139" s="35"/>
      <c r="T29139" s="147"/>
    </row>
    <row r="29140">
      <c r="A29140" s="147"/>
      <c r="B29140" s="64"/>
      <c r="C29140" s="147" t="s">
        <v>217</v>
      </c>
      <c r="E29140" s="161"/>
      <c r="F29140" s="162"/>
      <c r="G29140" s="147"/>
      <c r="H29140" s="146"/>
      <c r="J29140" s="146"/>
      <c r="L29140" s="150"/>
      <c r="N29140" s="163"/>
      <c r="O29140" s="146"/>
      <c r="P29140" s="146"/>
      <c r="Q29140" s="146"/>
      <c r="R29140" s="34"/>
      <c r="S29140" s="35"/>
      <c r="T29140" s="147"/>
    </row>
    <row r="29141">
      <c r="A29141" s="147"/>
      <c r="B29141" s="64"/>
      <c r="C29141" s="147" t="s">
        <v>217</v>
      </c>
      <c r="E29141" s="161"/>
      <c r="F29141" s="162"/>
      <c r="G29141" s="147"/>
      <c r="H29141" s="146"/>
      <c r="J29141" s="146"/>
      <c r="L29141" s="150"/>
      <c r="N29141" s="163"/>
      <c r="O29141" s="146"/>
      <c r="P29141" s="146"/>
      <c r="Q29141" s="146"/>
      <c r="R29141" s="34"/>
      <c r="S29141" s="35"/>
      <c r="T29141" s="147"/>
    </row>
    <row r="29142">
      <c r="A29142" s="147"/>
      <c r="B29142" s="64"/>
      <c r="C29142" s="147" t="s">
        <v>217</v>
      </c>
      <c r="E29142" s="161"/>
      <c r="F29142" s="162"/>
      <c r="G29142" s="147"/>
      <c r="H29142" s="146"/>
      <c r="J29142" s="146"/>
      <c r="L29142" s="150"/>
      <c r="N29142" s="163"/>
      <c r="O29142" s="146"/>
      <c r="P29142" s="146"/>
      <c r="Q29142" s="146"/>
      <c r="R29142" s="34"/>
      <c r="S29142" s="35"/>
      <c r="T29142" s="147"/>
    </row>
    <row r="29143">
      <c r="A29143" s="147"/>
      <c r="B29143" s="64"/>
      <c r="C29143" s="147" t="s">
        <v>217</v>
      </c>
      <c r="E29143" s="161"/>
      <c r="F29143" s="162"/>
      <c r="G29143" s="147"/>
      <c r="H29143" s="146"/>
      <c r="J29143" s="146"/>
      <c r="L29143" s="150"/>
      <c r="N29143" s="163"/>
      <c r="O29143" s="146"/>
      <c r="P29143" s="146"/>
      <c r="Q29143" s="146"/>
      <c r="R29143" s="34"/>
      <c r="S29143" s="35"/>
      <c r="T29143" s="147"/>
    </row>
    <row r="29144">
      <c r="A29144" s="147"/>
      <c r="B29144" s="64"/>
      <c r="C29144" s="147" t="s">
        <v>217</v>
      </c>
      <c r="E29144" s="161"/>
      <c r="F29144" s="162"/>
      <c r="G29144" s="147"/>
      <c r="H29144" s="146"/>
      <c r="J29144" s="146"/>
      <c r="L29144" s="150"/>
      <c r="N29144" s="163"/>
      <c r="O29144" s="146"/>
      <c r="P29144" s="146"/>
      <c r="Q29144" s="146"/>
      <c r="R29144" s="34"/>
      <c r="S29144" s="35"/>
      <c r="T29144" s="147"/>
    </row>
    <row r="29145">
      <c r="A29145" s="147"/>
      <c r="B29145" s="64"/>
      <c r="C29145" s="147" t="s">
        <v>217</v>
      </c>
      <c r="E29145" s="161"/>
      <c r="F29145" s="162"/>
      <c r="G29145" s="147"/>
      <c r="H29145" s="146"/>
      <c r="J29145" s="146"/>
      <c r="L29145" s="150"/>
      <c r="N29145" s="163"/>
      <c r="O29145" s="146"/>
      <c r="P29145" s="146"/>
      <c r="Q29145" s="146"/>
      <c r="R29145" s="34"/>
      <c r="S29145" s="35"/>
      <c r="T29145" s="147"/>
    </row>
    <row r="29146">
      <c r="A29146" s="147"/>
      <c r="B29146" s="64"/>
      <c r="C29146" s="147" t="s">
        <v>217</v>
      </c>
      <c r="E29146" s="161"/>
      <c r="F29146" s="162"/>
      <c r="G29146" s="147"/>
      <c r="H29146" s="146"/>
      <c r="J29146" s="146"/>
      <c r="L29146" s="150"/>
      <c r="N29146" s="163"/>
      <c r="O29146" s="146"/>
      <c r="P29146" s="146"/>
      <c r="Q29146" s="146"/>
      <c r="R29146" s="34"/>
      <c r="S29146" s="35"/>
      <c r="T29146" s="147"/>
    </row>
    <row r="29147">
      <c r="A29147" s="147"/>
      <c r="B29147" s="64"/>
      <c r="C29147" s="147" t="s">
        <v>217</v>
      </c>
      <c r="E29147" s="161"/>
      <c r="F29147" s="162"/>
      <c r="G29147" s="147"/>
      <c r="H29147" s="146"/>
      <c r="J29147" s="146"/>
      <c r="L29147" s="150"/>
      <c r="N29147" s="163"/>
      <c r="O29147" s="146"/>
      <c r="P29147" s="146"/>
      <c r="Q29147" s="146"/>
      <c r="R29147" s="34"/>
      <c r="S29147" s="35"/>
      <c r="T29147" s="147"/>
    </row>
    <row r="29148">
      <c r="A29148" s="147"/>
      <c r="B29148" s="64"/>
      <c r="C29148" s="147" t="s">
        <v>217</v>
      </c>
      <c r="E29148" s="161"/>
      <c r="F29148" s="162"/>
      <c r="G29148" s="147"/>
      <c r="H29148" s="146"/>
      <c r="J29148" s="146"/>
      <c r="L29148" s="150"/>
      <c r="N29148" s="163"/>
      <c r="O29148" s="146"/>
      <c r="P29148" s="146"/>
      <c r="Q29148" s="146"/>
      <c r="R29148" s="34"/>
      <c r="S29148" s="35"/>
      <c r="T29148" s="147"/>
    </row>
    <row r="29149">
      <c r="A29149" s="147"/>
      <c r="B29149" s="64"/>
      <c r="C29149" s="147" t="s">
        <v>217</v>
      </c>
      <c r="E29149" s="161"/>
      <c r="F29149" s="162"/>
      <c r="G29149" s="147"/>
      <c r="H29149" s="146"/>
      <c r="J29149" s="146"/>
      <c r="L29149" s="150"/>
      <c r="N29149" s="163"/>
      <c r="O29149" s="146"/>
      <c r="P29149" s="146"/>
      <c r="Q29149" s="146"/>
      <c r="R29149" s="34"/>
      <c r="S29149" s="35"/>
      <c r="T29149" s="147"/>
    </row>
    <row r="29150">
      <c r="A29150" s="147"/>
      <c r="B29150" s="64"/>
      <c r="C29150" s="147" t="s">
        <v>217</v>
      </c>
      <c r="E29150" s="161"/>
      <c r="F29150" s="162"/>
      <c r="G29150" s="147"/>
      <c r="H29150" s="146"/>
      <c r="J29150" s="146"/>
      <c r="L29150" s="150"/>
      <c r="N29150" s="163"/>
      <c r="O29150" s="146"/>
      <c r="P29150" s="146"/>
      <c r="Q29150" s="146"/>
      <c r="R29150" s="34"/>
      <c r="S29150" s="35"/>
      <c r="T29150" s="147"/>
    </row>
    <row r="29151">
      <c r="A29151" s="147"/>
      <c r="B29151" s="64"/>
      <c r="C29151" s="147" t="s">
        <v>217</v>
      </c>
      <c r="E29151" s="161"/>
      <c r="F29151" s="162"/>
      <c r="G29151" s="147"/>
      <c r="H29151" s="146"/>
      <c r="J29151" s="146"/>
      <c r="L29151" s="150"/>
      <c r="N29151" s="163"/>
      <c r="O29151" s="146"/>
      <c r="P29151" s="146"/>
      <c r="Q29151" s="146"/>
      <c r="R29151" s="34"/>
      <c r="S29151" s="35"/>
      <c r="T29151" s="147"/>
    </row>
    <row r="29152">
      <c r="A29152" s="147"/>
      <c r="B29152" s="64"/>
      <c r="C29152" s="147" t="s">
        <v>217</v>
      </c>
      <c r="E29152" s="161"/>
      <c r="F29152" s="162"/>
      <c r="G29152" s="147"/>
      <c r="H29152" s="146"/>
      <c r="J29152" s="146"/>
      <c r="L29152" s="150"/>
      <c r="N29152" s="163"/>
      <c r="O29152" s="146"/>
      <c r="P29152" s="146"/>
      <c r="Q29152" s="146"/>
      <c r="R29152" s="34"/>
      <c r="S29152" s="35"/>
      <c r="T29152" s="147"/>
    </row>
    <row r="29153">
      <c r="A29153" s="147"/>
      <c r="B29153" s="64"/>
      <c r="C29153" s="147" t="s">
        <v>217</v>
      </c>
      <c r="E29153" s="161"/>
      <c r="F29153" s="162"/>
      <c r="G29153" s="147"/>
      <c r="H29153" s="146"/>
      <c r="J29153" s="146"/>
      <c r="L29153" s="150"/>
      <c r="N29153" s="163"/>
      <c r="O29153" s="146"/>
      <c r="P29153" s="146"/>
      <c r="Q29153" s="146"/>
      <c r="R29153" s="34"/>
      <c r="S29153" s="35"/>
      <c r="T29153" s="147"/>
    </row>
    <row r="29154">
      <c r="A29154" s="147"/>
      <c r="B29154" s="64"/>
      <c r="C29154" s="147" t="s">
        <v>217</v>
      </c>
      <c r="E29154" s="161"/>
      <c r="F29154" s="162"/>
      <c r="G29154" s="147"/>
      <c r="H29154" s="146"/>
      <c r="J29154" s="146"/>
      <c r="L29154" s="150"/>
      <c r="N29154" s="163"/>
      <c r="O29154" s="146"/>
      <c r="P29154" s="146"/>
      <c r="Q29154" s="146"/>
      <c r="R29154" s="34"/>
      <c r="S29154" s="35"/>
      <c r="T29154" s="147"/>
    </row>
    <row r="29155">
      <c r="A29155" s="147"/>
      <c r="B29155" s="64"/>
      <c r="C29155" s="147" t="s">
        <v>217</v>
      </c>
      <c r="E29155" s="161"/>
      <c r="F29155" s="162"/>
      <c r="G29155" s="147"/>
      <c r="H29155" s="146"/>
      <c r="J29155" s="146"/>
      <c r="L29155" s="150"/>
      <c r="N29155" s="163"/>
      <c r="O29155" s="146"/>
      <c r="P29155" s="146"/>
      <c r="Q29155" s="146"/>
      <c r="R29155" s="34"/>
      <c r="S29155" s="35"/>
      <c r="T29155" s="147"/>
    </row>
    <row r="29156">
      <c r="A29156" s="147"/>
      <c r="B29156" s="64"/>
      <c r="C29156" s="147" t="s">
        <v>217</v>
      </c>
      <c r="E29156" s="161"/>
      <c r="F29156" s="162"/>
      <c r="G29156" s="147"/>
      <c r="H29156" s="146"/>
      <c r="J29156" s="146"/>
      <c r="L29156" s="150"/>
      <c r="N29156" s="163"/>
      <c r="O29156" s="146"/>
      <c r="P29156" s="146"/>
      <c r="Q29156" s="146"/>
      <c r="R29156" s="34"/>
      <c r="S29156" s="35"/>
      <c r="T29156" s="147"/>
    </row>
    <row r="29157">
      <c r="A29157" s="147"/>
      <c r="B29157" s="64"/>
      <c r="C29157" s="147" t="s">
        <v>217</v>
      </c>
      <c r="E29157" s="161"/>
      <c r="F29157" s="162"/>
      <c r="G29157" s="147"/>
      <c r="H29157" s="146"/>
      <c r="J29157" s="146"/>
      <c r="L29157" s="150"/>
      <c r="N29157" s="163"/>
      <c r="O29157" s="146"/>
      <c r="P29157" s="146"/>
      <c r="Q29157" s="146"/>
      <c r="R29157" s="34"/>
      <c r="S29157" s="35"/>
      <c r="T29157" s="147"/>
    </row>
    <row r="29158">
      <c r="A29158" s="147"/>
      <c r="B29158" s="64"/>
      <c r="C29158" s="147" t="s">
        <v>217</v>
      </c>
      <c r="E29158" s="161"/>
      <c r="F29158" s="162"/>
      <c r="G29158" s="147"/>
      <c r="H29158" s="146"/>
      <c r="J29158" s="146"/>
      <c r="L29158" s="150"/>
      <c r="N29158" s="163"/>
      <c r="O29158" s="146"/>
      <c r="P29158" s="146"/>
      <c r="Q29158" s="146"/>
      <c r="R29158" s="34"/>
      <c r="S29158" s="35"/>
      <c r="T29158" s="147"/>
    </row>
    <row r="29159">
      <c r="A29159" s="147"/>
      <c r="B29159" s="64"/>
      <c r="C29159" s="147" t="s">
        <v>217</v>
      </c>
      <c r="E29159" s="161"/>
      <c r="F29159" s="162"/>
      <c r="G29159" s="147"/>
      <c r="H29159" s="146"/>
      <c r="J29159" s="146"/>
      <c r="L29159" s="150"/>
      <c r="N29159" s="163"/>
      <c r="O29159" s="146"/>
      <c r="P29159" s="146"/>
      <c r="Q29159" s="146"/>
      <c r="R29159" s="34"/>
      <c r="S29159" s="35"/>
      <c r="T29159" s="147"/>
    </row>
    <row r="29160">
      <c r="A29160" s="147"/>
      <c r="B29160" s="64"/>
      <c r="C29160" s="147" t="s">
        <v>217</v>
      </c>
      <c r="E29160" s="161"/>
      <c r="F29160" s="162"/>
      <c r="G29160" s="147"/>
      <c r="H29160" s="146"/>
      <c r="J29160" s="146"/>
      <c r="L29160" s="150"/>
      <c r="N29160" s="163"/>
      <c r="O29160" s="146"/>
      <c r="P29160" s="146"/>
      <c r="Q29160" s="146"/>
      <c r="R29160" s="34"/>
      <c r="S29160" s="35"/>
      <c r="T29160" s="147"/>
    </row>
    <row r="29161">
      <c r="A29161" s="147"/>
      <c r="B29161" s="64"/>
      <c r="C29161" s="147" t="s">
        <v>217</v>
      </c>
      <c r="E29161" s="161"/>
      <c r="F29161" s="162"/>
      <c r="G29161" s="147"/>
      <c r="H29161" s="146"/>
      <c r="J29161" s="146"/>
      <c r="L29161" s="150"/>
      <c r="N29161" s="163"/>
      <c r="O29161" s="146"/>
      <c r="P29161" s="146"/>
      <c r="Q29161" s="146"/>
      <c r="R29161" s="34"/>
      <c r="S29161" s="35"/>
      <c r="T29161" s="147"/>
    </row>
    <row r="29162">
      <c r="A29162" s="147"/>
      <c r="B29162" s="64"/>
      <c r="C29162" s="147" t="s">
        <v>217</v>
      </c>
      <c r="E29162" s="161"/>
      <c r="F29162" s="162"/>
      <c r="G29162" s="147"/>
      <c r="H29162" s="146"/>
      <c r="J29162" s="146"/>
      <c r="L29162" s="150"/>
      <c r="N29162" s="163"/>
      <c r="O29162" s="146"/>
      <c r="P29162" s="146"/>
      <c r="Q29162" s="146"/>
      <c r="R29162" s="34"/>
      <c r="S29162" s="35"/>
      <c r="T29162" s="147"/>
    </row>
    <row r="29163">
      <c r="A29163" s="147"/>
      <c r="B29163" s="64"/>
      <c r="C29163" s="147" t="s">
        <v>217</v>
      </c>
      <c r="E29163" s="161"/>
      <c r="F29163" s="162"/>
      <c r="G29163" s="147"/>
      <c r="H29163" s="146"/>
      <c r="J29163" s="146"/>
      <c r="L29163" s="150"/>
      <c r="N29163" s="163"/>
      <c r="O29163" s="146"/>
      <c r="P29163" s="146"/>
      <c r="Q29163" s="146"/>
      <c r="R29163" s="34"/>
      <c r="S29163" s="35"/>
      <c r="T29163" s="147"/>
    </row>
    <row r="29164">
      <c r="A29164" s="147"/>
      <c r="B29164" s="64"/>
      <c r="C29164" s="147" t="s">
        <v>217</v>
      </c>
      <c r="E29164" s="161"/>
      <c r="F29164" s="162"/>
      <c r="G29164" s="147"/>
      <c r="H29164" s="146"/>
      <c r="J29164" s="146"/>
      <c r="L29164" s="150"/>
      <c r="N29164" s="163"/>
      <c r="O29164" s="146"/>
      <c r="P29164" s="146"/>
      <c r="Q29164" s="146"/>
      <c r="R29164" s="34"/>
      <c r="S29164" s="35"/>
      <c r="T29164" s="147"/>
    </row>
    <row r="29165">
      <c r="A29165" s="147"/>
      <c r="B29165" s="64"/>
      <c r="C29165" s="147" t="s">
        <v>217</v>
      </c>
      <c r="E29165" s="161"/>
      <c r="F29165" s="162"/>
      <c r="G29165" s="147"/>
      <c r="H29165" s="146"/>
      <c r="J29165" s="146"/>
      <c r="L29165" s="150"/>
      <c r="N29165" s="163"/>
      <c r="O29165" s="146"/>
      <c r="P29165" s="146"/>
      <c r="Q29165" s="146"/>
      <c r="R29165" s="34"/>
      <c r="S29165" s="35"/>
      <c r="T29165" s="147"/>
    </row>
    <row r="29166">
      <c r="A29166" s="147"/>
      <c r="B29166" s="64"/>
      <c r="C29166" s="147" t="s">
        <v>217</v>
      </c>
      <c r="E29166" s="161"/>
      <c r="F29166" s="162"/>
      <c r="G29166" s="147"/>
      <c r="H29166" s="146"/>
      <c r="J29166" s="146"/>
      <c r="L29166" s="150"/>
      <c r="N29166" s="163"/>
      <c r="O29166" s="146"/>
      <c r="P29166" s="146"/>
      <c r="Q29166" s="146"/>
      <c r="R29166" s="34"/>
      <c r="S29166" s="35"/>
      <c r="T29166" s="147"/>
    </row>
    <row r="29167">
      <c r="A29167" s="147"/>
      <c r="B29167" s="64"/>
      <c r="C29167" s="147" t="s">
        <v>217</v>
      </c>
      <c r="E29167" s="161"/>
      <c r="F29167" s="162"/>
      <c r="G29167" s="147"/>
      <c r="H29167" s="146"/>
      <c r="J29167" s="146"/>
      <c r="L29167" s="150"/>
      <c r="N29167" s="163"/>
      <c r="O29167" s="146"/>
      <c r="P29167" s="146"/>
      <c r="Q29167" s="146"/>
      <c r="R29167" s="34"/>
      <c r="S29167" s="35"/>
      <c r="T29167" s="147"/>
    </row>
    <row r="29168">
      <c r="A29168" s="147"/>
      <c r="B29168" s="64"/>
      <c r="C29168" s="147" t="s">
        <v>217</v>
      </c>
      <c r="E29168" s="161"/>
      <c r="F29168" s="162"/>
      <c r="G29168" s="147"/>
      <c r="H29168" s="146"/>
      <c r="J29168" s="146"/>
      <c r="L29168" s="150"/>
      <c r="N29168" s="163"/>
      <c r="O29168" s="146"/>
      <c r="P29168" s="146"/>
      <c r="Q29168" s="146"/>
      <c r="R29168" s="34"/>
      <c r="S29168" s="35"/>
      <c r="T29168" s="147"/>
    </row>
    <row r="29169">
      <c r="A29169" s="147"/>
      <c r="B29169" s="64"/>
      <c r="C29169" s="147" t="s">
        <v>217</v>
      </c>
      <c r="E29169" s="161"/>
      <c r="F29169" s="162"/>
      <c r="G29169" s="147"/>
      <c r="H29169" s="146"/>
      <c r="J29169" s="146"/>
      <c r="L29169" s="150"/>
      <c r="N29169" s="163"/>
      <c r="O29169" s="146"/>
      <c r="P29169" s="146"/>
      <c r="Q29169" s="146"/>
      <c r="R29169" s="34"/>
      <c r="S29169" s="35"/>
      <c r="T29169" s="147"/>
    </row>
    <row r="29170">
      <c r="A29170" s="147"/>
      <c r="B29170" s="64"/>
      <c r="C29170" s="147" t="s">
        <v>217</v>
      </c>
      <c r="E29170" s="161"/>
      <c r="F29170" s="162"/>
      <c r="G29170" s="147"/>
      <c r="H29170" s="146"/>
      <c r="J29170" s="146"/>
      <c r="L29170" s="150"/>
      <c r="N29170" s="163"/>
      <c r="O29170" s="146"/>
      <c r="P29170" s="146"/>
      <c r="Q29170" s="146"/>
      <c r="R29170" s="34"/>
      <c r="S29170" s="35"/>
      <c r="T29170" s="147"/>
    </row>
    <row r="29171">
      <c r="A29171" s="147"/>
      <c r="B29171" s="64"/>
      <c r="C29171" s="147" t="s">
        <v>217</v>
      </c>
      <c r="E29171" s="161"/>
      <c r="F29171" s="162"/>
      <c r="G29171" s="147"/>
      <c r="H29171" s="146"/>
      <c r="J29171" s="146"/>
      <c r="L29171" s="150"/>
      <c r="N29171" s="163"/>
      <c r="O29171" s="146"/>
      <c r="P29171" s="146"/>
      <c r="Q29171" s="146"/>
      <c r="R29171" s="34"/>
      <c r="S29171" s="35"/>
      <c r="T29171" s="147"/>
    </row>
    <row r="29172">
      <c r="A29172" s="147"/>
      <c r="B29172" s="64"/>
      <c r="C29172" s="147" t="s">
        <v>217</v>
      </c>
      <c r="E29172" s="161"/>
      <c r="F29172" s="162"/>
      <c r="G29172" s="147"/>
      <c r="H29172" s="146"/>
      <c r="J29172" s="146"/>
      <c r="L29172" s="150"/>
      <c r="N29172" s="163"/>
      <c r="O29172" s="146"/>
      <c r="P29172" s="146"/>
      <c r="Q29172" s="146"/>
      <c r="R29172" s="34"/>
      <c r="S29172" s="35"/>
      <c r="T29172" s="147"/>
    </row>
    <row r="29173">
      <c r="A29173" s="147"/>
      <c r="B29173" s="64"/>
      <c r="C29173" s="147" t="s">
        <v>217</v>
      </c>
      <c r="E29173" s="161"/>
      <c r="F29173" s="162"/>
      <c r="G29173" s="147"/>
      <c r="H29173" s="146"/>
      <c r="J29173" s="146"/>
      <c r="L29173" s="150"/>
      <c r="N29173" s="163"/>
      <c r="O29173" s="146"/>
      <c r="P29173" s="146"/>
      <c r="Q29173" s="146"/>
      <c r="R29173" s="34"/>
      <c r="S29173" s="35"/>
      <c r="T29173" s="147"/>
    </row>
    <row r="29174">
      <c r="A29174" s="147"/>
      <c r="B29174" s="64"/>
      <c r="C29174" s="147" t="s">
        <v>217</v>
      </c>
      <c r="E29174" s="161"/>
      <c r="F29174" s="162"/>
      <c r="G29174" s="147"/>
      <c r="H29174" s="146"/>
      <c r="J29174" s="146"/>
      <c r="L29174" s="150"/>
      <c r="N29174" s="163"/>
      <c r="O29174" s="146"/>
      <c r="P29174" s="146"/>
      <c r="Q29174" s="146"/>
      <c r="R29174" s="34"/>
      <c r="S29174" s="35"/>
      <c r="T29174" s="147"/>
    </row>
    <row r="29175">
      <c r="A29175" s="147"/>
      <c r="B29175" s="64"/>
      <c r="C29175" s="147" t="s">
        <v>217</v>
      </c>
      <c r="E29175" s="161"/>
      <c r="F29175" s="162"/>
      <c r="G29175" s="147"/>
      <c r="H29175" s="146"/>
      <c r="J29175" s="146"/>
      <c r="L29175" s="150"/>
      <c r="N29175" s="163"/>
      <c r="O29175" s="146"/>
      <c r="P29175" s="146"/>
      <c r="Q29175" s="146"/>
      <c r="R29175" s="34"/>
      <c r="S29175" s="35"/>
      <c r="T29175" s="147"/>
    </row>
    <row r="29176">
      <c r="A29176" s="147"/>
      <c r="B29176" s="64"/>
      <c r="C29176" s="147" t="s">
        <v>217</v>
      </c>
      <c r="E29176" s="161"/>
      <c r="F29176" s="162"/>
      <c r="G29176" s="147"/>
      <c r="H29176" s="146"/>
      <c r="J29176" s="146"/>
      <c r="L29176" s="150"/>
      <c r="N29176" s="163"/>
      <c r="O29176" s="146"/>
      <c r="P29176" s="146"/>
      <c r="Q29176" s="146"/>
      <c r="R29176" s="34"/>
      <c r="S29176" s="35"/>
      <c r="T29176" s="147"/>
    </row>
    <row r="29177">
      <c r="A29177" s="147"/>
      <c r="B29177" s="64"/>
      <c r="C29177" s="147" t="s">
        <v>217</v>
      </c>
      <c r="E29177" s="161"/>
      <c r="F29177" s="162"/>
      <c r="G29177" s="147"/>
      <c r="H29177" s="146"/>
      <c r="J29177" s="146"/>
      <c r="L29177" s="150"/>
      <c r="N29177" s="163"/>
      <c r="O29177" s="146"/>
      <c r="P29177" s="146"/>
      <c r="Q29177" s="146"/>
      <c r="R29177" s="34"/>
      <c r="S29177" s="35"/>
      <c r="T29177" s="147"/>
    </row>
    <row r="29178">
      <c r="A29178" s="147"/>
      <c r="B29178" s="64"/>
      <c r="C29178" s="147" t="s">
        <v>217</v>
      </c>
      <c r="E29178" s="161"/>
      <c r="F29178" s="162"/>
      <c r="G29178" s="147"/>
      <c r="H29178" s="146"/>
      <c r="J29178" s="146"/>
      <c r="L29178" s="150"/>
      <c r="N29178" s="163"/>
      <c r="O29178" s="146"/>
      <c r="P29178" s="146"/>
      <c r="Q29178" s="146"/>
      <c r="R29178" s="34"/>
      <c r="S29178" s="35"/>
      <c r="T29178" s="147"/>
    </row>
    <row r="29179">
      <c r="A29179" s="147"/>
      <c r="B29179" s="64"/>
      <c r="C29179" s="147" t="s">
        <v>217</v>
      </c>
      <c r="E29179" s="161"/>
      <c r="F29179" s="162"/>
      <c r="G29179" s="147"/>
      <c r="H29179" s="146"/>
      <c r="J29179" s="146"/>
      <c r="L29179" s="150"/>
      <c r="N29179" s="163"/>
      <c r="O29179" s="146"/>
      <c r="P29179" s="146"/>
      <c r="Q29179" s="146"/>
      <c r="R29179" s="34"/>
      <c r="S29179" s="35"/>
      <c r="T29179" s="147"/>
    </row>
    <row r="29180">
      <c r="A29180" s="147"/>
      <c r="B29180" s="64"/>
      <c r="C29180" s="147" t="s">
        <v>217</v>
      </c>
      <c r="E29180" s="161"/>
      <c r="F29180" s="162"/>
      <c r="G29180" s="147"/>
      <c r="H29180" s="146"/>
      <c r="J29180" s="146"/>
      <c r="L29180" s="150"/>
      <c r="N29180" s="163"/>
      <c r="O29180" s="146"/>
      <c r="P29180" s="146"/>
      <c r="Q29180" s="146"/>
      <c r="R29180" s="34"/>
      <c r="S29180" s="35"/>
      <c r="T29180" s="147"/>
    </row>
    <row r="29181">
      <c r="A29181" s="147"/>
      <c r="B29181" s="64"/>
      <c r="C29181" s="147" t="s">
        <v>217</v>
      </c>
      <c r="E29181" s="161"/>
      <c r="F29181" s="162"/>
      <c r="G29181" s="147"/>
      <c r="H29181" s="146"/>
      <c r="J29181" s="146"/>
      <c r="L29181" s="150"/>
      <c r="N29181" s="163"/>
      <c r="O29181" s="146"/>
      <c r="P29181" s="146"/>
      <c r="Q29181" s="146"/>
      <c r="R29181" s="34"/>
      <c r="S29181" s="35"/>
      <c r="T29181" s="147"/>
    </row>
    <row r="29182">
      <c r="A29182" s="147"/>
      <c r="B29182" s="64"/>
      <c r="C29182" s="147" t="s">
        <v>217</v>
      </c>
      <c r="E29182" s="161"/>
      <c r="F29182" s="162"/>
      <c r="G29182" s="147"/>
      <c r="H29182" s="146"/>
      <c r="J29182" s="146"/>
      <c r="L29182" s="150"/>
      <c r="N29182" s="163"/>
      <c r="O29182" s="146"/>
      <c r="P29182" s="146"/>
      <c r="Q29182" s="146"/>
      <c r="R29182" s="34"/>
      <c r="S29182" s="35"/>
      <c r="T29182" s="147"/>
    </row>
    <row r="29183">
      <c r="A29183" s="147"/>
      <c r="B29183" s="64"/>
      <c r="C29183" s="147" t="s">
        <v>217</v>
      </c>
      <c r="E29183" s="161"/>
      <c r="F29183" s="162"/>
      <c r="G29183" s="147"/>
      <c r="H29183" s="146"/>
      <c r="J29183" s="146"/>
      <c r="L29183" s="150"/>
      <c r="N29183" s="163"/>
      <c r="O29183" s="146"/>
      <c r="P29183" s="146"/>
      <c r="Q29183" s="146"/>
      <c r="R29183" s="34"/>
      <c r="S29183" s="35"/>
      <c r="T29183" s="147"/>
    </row>
    <row r="29184">
      <c r="A29184" s="147"/>
      <c r="B29184" s="64"/>
      <c r="C29184" s="147" t="s">
        <v>217</v>
      </c>
      <c r="E29184" s="161"/>
      <c r="F29184" s="162"/>
      <c r="G29184" s="147"/>
      <c r="H29184" s="146"/>
      <c r="J29184" s="146"/>
      <c r="L29184" s="150"/>
      <c r="N29184" s="163"/>
      <c r="O29184" s="146"/>
      <c r="P29184" s="146"/>
      <c r="Q29184" s="146"/>
      <c r="R29184" s="34"/>
      <c r="S29184" s="35"/>
      <c r="T29184" s="147"/>
    </row>
    <row r="29185">
      <c r="A29185" s="147"/>
      <c r="B29185" s="64"/>
      <c r="C29185" s="147" t="s">
        <v>217</v>
      </c>
      <c r="E29185" s="161"/>
      <c r="F29185" s="162"/>
      <c r="G29185" s="147"/>
      <c r="H29185" s="146"/>
      <c r="J29185" s="146"/>
      <c r="L29185" s="150"/>
      <c r="N29185" s="163"/>
      <c r="O29185" s="146"/>
      <c r="P29185" s="146"/>
      <c r="Q29185" s="146"/>
      <c r="R29185" s="34"/>
      <c r="S29185" s="35"/>
      <c r="T29185" s="147"/>
    </row>
    <row r="29186">
      <c r="A29186" s="147"/>
      <c r="B29186" s="64"/>
      <c r="C29186" s="147" t="s">
        <v>217</v>
      </c>
      <c r="E29186" s="161"/>
      <c r="F29186" s="162"/>
      <c r="G29186" s="147"/>
      <c r="H29186" s="146"/>
      <c r="J29186" s="146"/>
      <c r="L29186" s="150"/>
      <c r="N29186" s="163"/>
      <c r="O29186" s="146"/>
      <c r="P29186" s="146"/>
      <c r="Q29186" s="146"/>
      <c r="R29186" s="34"/>
      <c r="S29186" s="35"/>
      <c r="T29186" s="147"/>
    </row>
    <row r="29187">
      <c r="A29187" s="147"/>
      <c r="B29187" s="64"/>
      <c r="C29187" s="147" t="s">
        <v>217</v>
      </c>
      <c r="E29187" s="161"/>
      <c r="F29187" s="162"/>
      <c r="G29187" s="147"/>
      <c r="H29187" s="146"/>
      <c r="J29187" s="146"/>
      <c r="L29187" s="150"/>
      <c r="N29187" s="163"/>
      <c r="O29187" s="146"/>
      <c r="P29187" s="146"/>
      <c r="Q29187" s="146"/>
      <c r="R29187" s="34"/>
      <c r="S29187" s="35"/>
      <c r="T29187" s="147"/>
    </row>
    <row r="29188">
      <c r="A29188" s="147"/>
      <c r="B29188" s="64"/>
      <c r="C29188" s="147" t="s">
        <v>217</v>
      </c>
      <c r="E29188" s="161"/>
      <c r="F29188" s="162"/>
      <c r="G29188" s="147"/>
      <c r="H29188" s="146"/>
      <c r="J29188" s="146"/>
      <c r="L29188" s="150"/>
      <c r="N29188" s="163"/>
      <c r="O29188" s="146"/>
      <c r="P29188" s="146"/>
      <c r="Q29188" s="146"/>
      <c r="R29188" s="34"/>
      <c r="S29188" s="35"/>
      <c r="T29188" s="147"/>
    </row>
    <row r="29189">
      <c r="A29189" s="147"/>
      <c r="B29189" s="64"/>
      <c r="C29189" s="147" t="s">
        <v>217</v>
      </c>
      <c r="E29189" s="161"/>
      <c r="F29189" s="162"/>
      <c r="G29189" s="147"/>
      <c r="H29189" s="146"/>
      <c r="J29189" s="146"/>
      <c r="L29189" s="150"/>
      <c r="N29189" s="163"/>
      <c r="O29189" s="146"/>
      <c r="P29189" s="146"/>
      <c r="Q29189" s="146"/>
      <c r="R29189" s="34"/>
      <c r="S29189" s="35"/>
      <c r="T29189" s="147"/>
    </row>
    <row r="29190">
      <c r="A29190" s="147"/>
      <c r="B29190" s="64"/>
      <c r="C29190" s="147" t="s">
        <v>217</v>
      </c>
      <c r="E29190" s="161"/>
      <c r="F29190" s="162"/>
      <c r="G29190" s="147"/>
      <c r="H29190" s="146"/>
      <c r="J29190" s="146"/>
      <c r="L29190" s="150"/>
      <c r="N29190" s="163"/>
      <c r="O29190" s="146"/>
      <c r="P29190" s="146"/>
      <c r="Q29190" s="146"/>
      <c r="R29190" s="34"/>
      <c r="S29190" s="35"/>
      <c r="T29190" s="147"/>
    </row>
    <row r="29191">
      <c r="A29191" s="147"/>
      <c r="B29191" s="64"/>
      <c r="C29191" s="147" t="s">
        <v>217</v>
      </c>
      <c r="E29191" s="161"/>
      <c r="F29191" s="162"/>
      <c r="G29191" s="147"/>
      <c r="H29191" s="146"/>
      <c r="J29191" s="146"/>
      <c r="L29191" s="150"/>
      <c r="N29191" s="163"/>
      <c r="O29191" s="146"/>
      <c r="P29191" s="146"/>
      <c r="Q29191" s="146"/>
      <c r="R29191" s="34"/>
      <c r="S29191" s="35"/>
      <c r="T29191" s="147"/>
    </row>
    <row r="29192">
      <c r="A29192" s="147"/>
      <c r="B29192" s="64"/>
      <c r="C29192" s="147" t="s">
        <v>217</v>
      </c>
      <c r="E29192" s="161"/>
      <c r="F29192" s="162"/>
      <c r="G29192" s="147"/>
      <c r="H29192" s="146"/>
      <c r="J29192" s="146"/>
      <c r="L29192" s="150"/>
      <c r="N29192" s="163"/>
      <c r="O29192" s="146"/>
      <c r="P29192" s="146"/>
      <c r="Q29192" s="146"/>
      <c r="R29192" s="34"/>
      <c r="S29192" s="35"/>
      <c r="T29192" s="147"/>
    </row>
    <row r="29193">
      <c r="A29193" s="147"/>
      <c r="B29193" s="64"/>
      <c r="C29193" s="147" t="s">
        <v>217</v>
      </c>
      <c r="E29193" s="161"/>
      <c r="F29193" s="162"/>
      <c r="G29193" s="147"/>
      <c r="H29193" s="146"/>
      <c r="J29193" s="146"/>
      <c r="L29193" s="150"/>
      <c r="N29193" s="163"/>
      <c r="O29193" s="146"/>
      <c r="P29193" s="146"/>
      <c r="Q29193" s="146"/>
      <c r="R29193" s="34"/>
      <c r="S29193" s="35"/>
      <c r="T29193" s="147"/>
    </row>
    <row r="29194">
      <c r="A29194" s="147"/>
      <c r="B29194" s="64"/>
      <c r="C29194" s="147" t="s">
        <v>217</v>
      </c>
      <c r="E29194" s="161"/>
      <c r="F29194" s="162"/>
      <c r="G29194" s="147"/>
      <c r="H29194" s="146"/>
      <c r="J29194" s="146"/>
      <c r="L29194" s="150"/>
      <c r="N29194" s="163"/>
      <c r="O29194" s="146"/>
      <c r="P29194" s="146"/>
      <c r="Q29194" s="146"/>
      <c r="R29194" s="34"/>
      <c r="S29194" s="35"/>
      <c r="T29194" s="147"/>
    </row>
    <row r="29195">
      <c r="A29195" s="147"/>
      <c r="B29195" s="64"/>
      <c r="C29195" s="147" t="s">
        <v>217</v>
      </c>
      <c r="E29195" s="161"/>
      <c r="F29195" s="162"/>
      <c r="G29195" s="147"/>
      <c r="H29195" s="146"/>
      <c r="J29195" s="146"/>
      <c r="L29195" s="150"/>
      <c r="N29195" s="163"/>
      <c r="O29195" s="146"/>
      <c r="P29195" s="146"/>
      <c r="Q29195" s="146"/>
      <c r="R29195" s="34"/>
      <c r="S29195" s="35"/>
      <c r="T29195" s="147"/>
    </row>
    <row r="29196">
      <c r="A29196" s="147"/>
      <c r="B29196" s="64"/>
      <c r="C29196" s="147" t="s">
        <v>217</v>
      </c>
      <c r="E29196" s="161"/>
      <c r="F29196" s="162"/>
      <c r="G29196" s="147"/>
      <c r="H29196" s="146"/>
      <c r="J29196" s="146"/>
      <c r="L29196" s="150"/>
      <c r="N29196" s="163"/>
      <c r="O29196" s="146"/>
      <c r="P29196" s="146"/>
      <c r="Q29196" s="146"/>
      <c r="R29196" s="34"/>
      <c r="S29196" s="35"/>
      <c r="T29196" s="147"/>
    </row>
    <row r="29197">
      <c r="A29197" s="147"/>
      <c r="B29197" s="64"/>
      <c r="C29197" s="147" t="s">
        <v>217</v>
      </c>
      <c r="E29197" s="161"/>
      <c r="F29197" s="162"/>
      <c r="G29197" s="147"/>
      <c r="H29197" s="146"/>
      <c r="J29197" s="146"/>
      <c r="L29197" s="150"/>
      <c r="N29197" s="163"/>
      <c r="O29197" s="146"/>
      <c r="P29197" s="146"/>
      <c r="Q29197" s="146"/>
      <c r="R29197" s="34"/>
      <c r="S29197" s="35"/>
      <c r="T29197" s="147"/>
    </row>
    <row r="29198">
      <c r="A29198" s="147"/>
      <c r="B29198" s="64"/>
      <c r="C29198" s="147" t="s">
        <v>217</v>
      </c>
      <c r="E29198" s="161"/>
      <c r="F29198" s="162"/>
      <c r="G29198" s="147"/>
      <c r="H29198" s="146"/>
      <c r="J29198" s="146"/>
      <c r="L29198" s="150"/>
      <c r="N29198" s="163"/>
      <c r="O29198" s="146"/>
      <c r="P29198" s="146"/>
      <c r="Q29198" s="146"/>
      <c r="R29198" s="34"/>
      <c r="S29198" s="35"/>
      <c r="T29198" s="147"/>
    </row>
    <row r="29199">
      <c r="A29199" s="147"/>
      <c r="B29199" s="64"/>
      <c r="C29199" s="147" t="s">
        <v>217</v>
      </c>
      <c r="E29199" s="161"/>
      <c r="F29199" s="162"/>
      <c r="G29199" s="147"/>
      <c r="H29199" s="146"/>
      <c r="J29199" s="146"/>
      <c r="L29199" s="150"/>
      <c r="N29199" s="163"/>
      <c r="O29199" s="146"/>
      <c r="P29199" s="146"/>
      <c r="Q29199" s="146"/>
      <c r="R29199" s="34"/>
      <c r="S29199" s="35"/>
      <c r="T29199" s="147"/>
    </row>
    <row r="29200">
      <c r="A29200" s="147"/>
      <c r="B29200" s="64"/>
      <c r="C29200" s="147" t="s">
        <v>217</v>
      </c>
      <c r="E29200" s="161"/>
      <c r="F29200" s="162"/>
      <c r="G29200" s="147"/>
      <c r="H29200" s="146"/>
      <c r="J29200" s="146"/>
      <c r="L29200" s="150"/>
      <c r="N29200" s="163"/>
      <c r="O29200" s="146"/>
      <c r="P29200" s="146"/>
      <c r="Q29200" s="146"/>
      <c r="R29200" s="34"/>
      <c r="S29200" s="35"/>
      <c r="T29200" s="147"/>
    </row>
    <row r="29201">
      <c r="A29201" s="147"/>
      <c r="B29201" s="64"/>
      <c r="C29201" s="147" t="s">
        <v>217</v>
      </c>
      <c r="E29201" s="161"/>
      <c r="F29201" s="162"/>
      <c r="G29201" s="147"/>
      <c r="H29201" s="146"/>
      <c r="J29201" s="146"/>
      <c r="L29201" s="150"/>
      <c r="N29201" s="163"/>
      <c r="O29201" s="146"/>
      <c r="P29201" s="146"/>
      <c r="Q29201" s="146"/>
      <c r="R29201" s="34"/>
      <c r="S29201" s="35"/>
      <c r="T29201" s="147"/>
    </row>
    <row r="29202">
      <c r="A29202" s="147"/>
      <c r="B29202" s="64"/>
      <c r="C29202" s="147" t="s">
        <v>217</v>
      </c>
      <c r="E29202" s="161"/>
      <c r="F29202" s="162"/>
      <c r="G29202" s="147"/>
      <c r="H29202" s="146"/>
      <c r="J29202" s="146"/>
      <c r="L29202" s="150"/>
      <c r="N29202" s="163"/>
      <c r="O29202" s="146"/>
      <c r="P29202" s="146"/>
      <c r="Q29202" s="146"/>
      <c r="R29202" s="34"/>
      <c r="S29202" s="35"/>
      <c r="T29202" s="147"/>
    </row>
    <row r="29203">
      <c r="A29203" s="147"/>
      <c r="B29203" s="64"/>
      <c r="C29203" s="147" t="s">
        <v>217</v>
      </c>
      <c r="E29203" s="161"/>
      <c r="F29203" s="162"/>
      <c r="G29203" s="147"/>
      <c r="H29203" s="146"/>
      <c r="J29203" s="146"/>
      <c r="L29203" s="150"/>
      <c r="N29203" s="163"/>
      <c r="O29203" s="146"/>
      <c r="P29203" s="146"/>
      <c r="Q29203" s="146"/>
      <c r="R29203" s="34"/>
      <c r="S29203" s="35"/>
      <c r="T29203" s="147"/>
    </row>
    <row r="29204">
      <c r="A29204" s="147"/>
      <c r="B29204" s="64"/>
      <c r="C29204" s="147" t="s">
        <v>217</v>
      </c>
      <c r="E29204" s="161"/>
      <c r="F29204" s="162"/>
      <c r="G29204" s="147"/>
      <c r="H29204" s="146"/>
      <c r="J29204" s="146"/>
      <c r="L29204" s="150"/>
      <c r="N29204" s="163"/>
      <c r="O29204" s="146"/>
      <c r="P29204" s="146"/>
      <c r="Q29204" s="146"/>
      <c r="R29204" s="34"/>
      <c r="S29204" s="35"/>
      <c r="T29204" s="147"/>
    </row>
    <row r="29205">
      <c r="A29205" s="147"/>
      <c r="B29205" s="64"/>
      <c r="C29205" s="147" t="s">
        <v>217</v>
      </c>
      <c r="E29205" s="161"/>
      <c r="F29205" s="162"/>
      <c r="G29205" s="147"/>
      <c r="H29205" s="146"/>
      <c r="J29205" s="146"/>
      <c r="L29205" s="150"/>
      <c r="N29205" s="163"/>
      <c r="O29205" s="146"/>
      <c r="P29205" s="146"/>
      <c r="Q29205" s="146"/>
      <c r="R29205" s="34"/>
      <c r="S29205" s="35"/>
      <c r="T29205" s="147"/>
    </row>
    <row r="29206">
      <c r="A29206" s="147"/>
      <c r="B29206" s="64"/>
      <c r="C29206" s="147" t="s">
        <v>217</v>
      </c>
      <c r="E29206" s="161"/>
      <c r="F29206" s="162"/>
      <c r="G29206" s="147"/>
      <c r="H29206" s="146"/>
      <c r="J29206" s="146"/>
      <c r="L29206" s="150"/>
      <c r="N29206" s="163"/>
      <c r="O29206" s="146"/>
      <c r="P29206" s="146"/>
      <c r="Q29206" s="146"/>
      <c r="R29206" s="34"/>
      <c r="S29206" s="35"/>
      <c r="T29206" s="147"/>
    </row>
    <row r="29207">
      <c r="A29207" s="147"/>
      <c r="B29207" s="64"/>
      <c r="C29207" s="147" t="s">
        <v>217</v>
      </c>
      <c r="E29207" s="161"/>
      <c r="F29207" s="162"/>
      <c r="G29207" s="147"/>
      <c r="H29207" s="146"/>
      <c r="J29207" s="146"/>
      <c r="L29207" s="150"/>
      <c r="N29207" s="163"/>
      <c r="O29207" s="146"/>
      <c r="P29207" s="146"/>
      <c r="Q29207" s="146"/>
      <c r="R29207" s="34"/>
      <c r="S29207" s="35"/>
      <c r="T29207" s="147"/>
    </row>
    <row r="29208">
      <c r="A29208" s="147"/>
      <c r="B29208" s="64"/>
      <c r="C29208" s="147" t="s">
        <v>217</v>
      </c>
      <c r="E29208" s="161"/>
      <c r="F29208" s="162"/>
      <c r="G29208" s="147"/>
      <c r="H29208" s="146"/>
      <c r="J29208" s="146"/>
      <c r="L29208" s="150"/>
      <c r="N29208" s="163"/>
      <c r="O29208" s="146"/>
      <c r="P29208" s="146"/>
      <c r="Q29208" s="146"/>
      <c r="R29208" s="34"/>
      <c r="S29208" s="35"/>
      <c r="T29208" s="147"/>
    </row>
    <row r="29209">
      <c r="A29209" s="147"/>
      <c r="B29209" s="64"/>
      <c r="C29209" s="147" t="s">
        <v>217</v>
      </c>
      <c r="E29209" s="161"/>
      <c r="F29209" s="162"/>
      <c r="G29209" s="147"/>
      <c r="H29209" s="146"/>
      <c r="J29209" s="146"/>
      <c r="L29209" s="150"/>
      <c r="N29209" s="163"/>
      <c r="O29209" s="146"/>
      <c r="P29209" s="146"/>
      <c r="Q29209" s="146"/>
      <c r="R29209" s="34"/>
      <c r="S29209" s="35"/>
      <c r="T29209" s="147"/>
    </row>
    <row r="29210">
      <c r="A29210" s="147"/>
      <c r="B29210" s="64"/>
      <c r="C29210" s="147" t="s">
        <v>217</v>
      </c>
      <c r="E29210" s="161"/>
      <c r="F29210" s="162"/>
      <c r="G29210" s="147"/>
      <c r="H29210" s="146"/>
      <c r="J29210" s="146"/>
      <c r="L29210" s="150"/>
      <c r="N29210" s="163"/>
      <c r="O29210" s="146"/>
      <c r="P29210" s="146"/>
      <c r="Q29210" s="146"/>
      <c r="R29210" s="34"/>
      <c r="S29210" s="35"/>
      <c r="T29210" s="147"/>
    </row>
    <row r="29211">
      <c r="A29211" s="147"/>
      <c r="B29211" s="64"/>
      <c r="C29211" s="147" t="s">
        <v>217</v>
      </c>
      <c r="E29211" s="161"/>
      <c r="F29211" s="162"/>
      <c r="G29211" s="147"/>
      <c r="H29211" s="146"/>
      <c r="J29211" s="146"/>
      <c r="L29211" s="150"/>
      <c r="N29211" s="163"/>
      <c r="O29211" s="146"/>
      <c r="P29211" s="146"/>
      <c r="Q29211" s="146"/>
      <c r="R29211" s="34"/>
      <c r="S29211" s="35"/>
      <c r="T29211" s="147"/>
    </row>
    <row r="29212">
      <c r="A29212" s="147"/>
      <c r="B29212" s="64"/>
      <c r="C29212" s="147" t="s">
        <v>217</v>
      </c>
      <c r="E29212" s="161"/>
      <c r="F29212" s="162"/>
      <c r="G29212" s="147"/>
      <c r="H29212" s="146"/>
      <c r="J29212" s="146"/>
      <c r="L29212" s="150"/>
      <c r="N29212" s="163"/>
      <c r="O29212" s="146"/>
      <c r="P29212" s="146"/>
      <c r="Q29212" s="146"/>
      <c r="R29212" s="34"/>
      <c r="S29212" s="35"/>
      <c r="T29212" s="147"/>
    </row>
    <row r="29213">
      <c r="A29213" s="147"/>
      <c r="B29213" s="64"/>
      <c r="C29213" s="147" t="s">
        <v>217</v>
      </c>
      <c r="E29213" s="161"/>
      <c r="F29213" s="162"/>
      <c r="G29213" s="147"/>
      <c r="H29213" s="146"/>
      <c r="J29213" s="146"/>
      <c r="L29213" s="150"/>
      <c r="N29213" s="163"/>
      <c r="O29213" s="146"/>
      <c r="P29213" s="146"/>
      <c r="Q29213" s="146"/>
      <c r="R29213" s="34"/>
      <c r="S29213" s="35"/>
      <c r="T29213" s="147"/>
    </row>
    <row r="29214">
      <c r="A29214" s="147"/>
      <c r="B29214" s="64"/>
      <c r="C29214" s="147" t="s">
        <v>217</v>
      </c>
      <c r="E29214" s="161"/>
      <c r="F29214" s="162"/>
      <c r="G29214" s="147"/>
      <c r="H29214" s="146"/>
      <c r="J29214" s="146"/>
      <c r="L29214" s="150"/>
      <c r="N29214" s="163"/>
      <c r="O29214" s="146"/>
      <c r="P29214" s="146"/>
      <c r="Q29214" s="146"/>
      <c r="R29214" s="34"/>
      <c r="S29214" s="35"/>
      <c r="T29214" s="147"/>
    </row>
    <row r="29215">
      <c r="A29215" s="147"/>
      <c r="B29215" s="64"/>
      <c r="C29215" s="147" t="s">
        <v>217</v>
      </c>
      <c r="E29215" s="161"/>
      <c r="F29215" s="162"/>
      <c r="G29215" s="147"/>
      <c r="H29215" s="146"/>
      <c r="J29215" s="146"/>
      <c r="L29215" s="150"/>
      <c r="N29215" s="163"/>
      <c r="O29215" s="146"/>
      <c r="P29215" s="146"/>
      <c r="Q29215" s="146"/>
      <c r="R29215" s="34"/>
      <c r="S29215" s="35"/>
      <c r="T29215" s="147"/>
    </row>
    <row r="29216">
      <c r="A29216" s="147"/>
      <c r="B29216" s="64"/>
      <c r="C29216" s="147" t="s">
        <v>217</v>
      </c>
      <c r="E29216" s="161"/>
      <c r="F29216" s="162"/>
      <c r="G29216" s="147"/>
      <c r="H29216" s="146"/>
      <c r="J29216" s="146"/>
      <c r="L29216" s="150"/>
      <c r="N29216" s="163"/>
      <c r="O29216" s="146"/>
      <c r="P29216" s="146"/>
      <c r="Q29216" s="146"/>
      <c r="R29216" s="34"/>
      <c r="S29216" s="35"/>
      <c r="T29216" s="147"/>
    </row>
    <row r="29217">
      <c r="A29217" s="147"/>
      <c r="B29217" s="64"/>
      <c r="C29217" s="147" t="s">
        <v>217</v>
      </c>
      <c r="E29217" s="161"/>
      <c r="F29217" s="162"/>
      <c r="G29217" s="147"/>
      <c r="H29217" s="146"/>
      <c r="J29217" s="146"/>
      <c r="L29217" s="150"/>
      <c r="N29217" s="163"/>
      <c r="O29217" s="146"/>
      <c r="P29217" s="146"/>
      <c r="Q29217" s="146"/>
      <c r="R29217" s="34"/>
      <c r="S29217" s="35"/>
      <c r="T29217" s="147"/>
    </row>
    <row r="29218">
      <c r="A29218" s="147"/>
      <c r="B29218" s="64"/>
      <c r="C29218" s="147" t="s">
        <v>217</v>
      </c>
      <c r="E29218" s="161"/>
      <c r="F29218" s="162"/>
      <c r="G29218" s="147"/>
      <c r="H29218" s="146"/>
      <c r="J29218" s="146"/>
      <c r="L29218" s="150"/>
      <c r="N29218" s="163"/>
      <c r="O29218" s="146"/>
      <c r="P29218" s="146"/>
      <c r="Q29218" s="146"/>
      <c r="R29218" s="34"/>
      <c r="S29218" s="35"/>
      <c r="T29218" s="147"/>
    </row>
    <row r="29219">
      <c r="A29219" s="147"/>
      <c r="B29219" s="64"/>
      <c r="C29219" s="147" t="s">
        <v>217</v>
      </c>
      <c r="E29219" s="161"/>
      <c r="F29219" s="162"/>
      <c r="G29219" s="147"/>
      <c r="H29219" s="146"/>
      <c r="J29219" s="146"/>
      <c r="L29219" s="150"/>
      <c r="N29219" s="163"/>
      <c r="O29219" s="146"/>
      <c r="P29219" s="146"/>
      <c r="Q29219" s="146"/>
      <c r="R29219" s="34"/>
      <c r="S29219" s="35"/>
      <c r="T29219" s="147"/>
    </row>
    <row r="29220">
      <c r="A29220" s="147"/>
      <c r="B29220" s="64"/>
      <c r="C29220" s="147" t="s">
        <v>217</v>
      </c>
      <c r="E29220" s="161"/>
      <c r="F29220" s="162"/>
      <c r="G29220" s="147"/>
      <c r="H29220" s="146"/>
      <c r="J29220" s="146"/>
      <c r="L29220" s="150"/>
      <c r="N29220" s="163"/>
      <c r="O29220" s="146"/>
      <c r="P29220" s="146"/>
      <c r="Q29220" s="146"/>
      <c r="R29220" s="34"/>
      <c r="S29220" s="35"/>
      <c r="T29220" s="147"/>
    </row>
    <row r="29221">
      <c r="A29221" s="147"/>
      <c r="B29221" s="64"/>
      <c r="C29221" s="147" t="s">
        <v>217</v>
      </c>
      <c r="E29221" s="161"/>
      <c r="F29221" s="162"/>
      <c r="G29221" s="147"/>
      <c r="H29221" s="146"/>
      <c r="J29221" s="146"/>
      <c r="L29221" s="150"/>
      <c r="N29221" s="163"/>
      <c r="O29221" s="146"/>
      <c r="P29221" s="146"/>
      <c r="Q29221" s="146"/>
      <c r="R29221" s="34"/>
      <c r="S29221" s="35"/>
      <c r="T29221" s="147"/>
    </row>
    <row r="29222">
      <c r="A29222" s="147"/>
      <c r="B29222" s="64"/>
      <c r="C29222" s="147" t="s">
        <v>217</v>
      </c>
      <c r="E29222" s="161"/>
      <c r="F29222" s="162"/>
      <c r="G29222" s="147"/>
      <c r="H29222" s="146"/>
      <c r="J29222" s="146"/>
      <c r="L29222" s="150"/>
      <c r="N29222" s="163"/>
      <c r="O29222" s="146"/>
      <c r="P29222" s="146"/>
      <c r="Q29222" s="146"/>
      <c r="R29222" s="34"/>
      <c r="S29222" s="35"/>
      <c r="T29222" s="147"/>
    </row>
    <row r="29223">
      <c r="A29223" s="147"/>
      <c r="B29223" s="64"/>
      <c r="C29223" s="147" t="s">
        <v>217</v>
      </c>
      <c r="E29223" s="161"/>
      <c r="F29223" s="162"/>
      <c r="G29223" s="147"/>
      <c r="H29223" s="146"/>
      <c r="J29223" s="146"/>
      <c r="L29223" s="150"/>
      <c r="N29223" s="163"/>
      <c r="O29223" s="146"/>
      <c r="P29223" s="146"/>
      <c r="Q29223" s="146"/>
      <c r="R29223" s="34"/>
      <c r="S29223" s="35"/>
      <c r="T29223" s="147"/>
    </row>
    <row r="29224">
      <c r="A29224" s="147"/>
      <c r="B29224" s="64"/>
      <c r="C29224" s="147" t="s">
        <v>217</v>
      </c>
      <c r="E29224" s="161"/>
      <c r="F29224" s="162"/>
      <c r="G29224" s="147"/>
      <c r="H29224" s="146"/>
      <c r="J29224" s="146"/>
      <c r="L29224" s="150"/>
      <c r="N29224" s="163"/>
      <c r="O29224" s="146"/>
      <c r="P29224" s="146"/>
      <c r="Q29224" s="146"/>
      <c r="R29224" s="34"/>
      <c r="S29224" s="35"/>
      <c r="T29224" s="147"/>
    </row>
    <row r="29225">
      <c r="A29225" s="147"/>
      <c r="B29225" s="64"/>
      <c r="C29225" s="147" t="s">
        <v>217</v>
      </c>
      <c r="E29225" s="161"/>
      <c r="F29225" s="162"/>
      <c r="G29225" s="147"/>
      <c r="H29225" s="146"/>
      <c r="J29225" s="146"/>
      <c r="L29225" s="150"/>
      <c r="N29225" s="163"/>
      <c r="O29225" s="146"/>
      <c r="P29225" s="146"/>
      <c r="Q29225" s="146"/>
      <c r="R29225" s="34"/>
      <c r="S29225" s="35"/>
      <c r="T29225" s="147"/>
    </row>
    <row r="29226">
      <c r="A29226" s="147"/>
      <c r="B29226" s="64"/>
      <c r="C29226" s="147" t="s">
        <v>217</v>
      </c>
      <c r="E29226" s="161"/>
      <c r="F29226" s="162"/>
      <c r="G29226" s="147"/>
      <c r="H29226" s="146"/>
      <c r="J29226" s="146"/>
      <c r="L29226" s="150"/>
      <c r="N29226" s="163"/>
      <c r="O29226" s="146"/>
      <c r="P29226" s="146"/>
      <c r="Q29226" s="146"/>
      <c r="R29226" s="34"/>
      <c r="S29226" s="35"/>
      <c r="T29226" s="147"/>
    </row>
    <row r="29227">
      <c r="A29227" s="147"/>
      <c r="B29227" s="64"/>
      <c r="C29227" s="147" t="s">
        <v>217</v>
      </c>
      <c r="E29227" s="161"/>
      <c r="F29227" s="162"/>
      <c r="G29227" s="147"/>
      <c r="H29227" s="146"/>
      <c r="J29227" s="146"/>
      <c r="L29227" s="150"/>
      <c r="N29227" s="163"/>
      <c r="O29227" s="146"/>
      <c r="P29227" s="146"/>
      <c r="Q29227" s="146"/>
      <c r="R29227" s="34"/>
      <c r="S29227" s="35"/>
      <c r="T29227" s="147"/>
    </row>
    <row r="29228">
      <c r="A29228" s="147"/>
      <c r="B29228" s="64"/>
      <c r="C29228" s="147" t="s">
        <v>217</v>
      </c>
      <c r="E29228" s="161"/>
      <c r="F29228" s="162"/>
      <c r="G29228" s="147"/>
      <c r="H29228" s="146"/>
      <c r="J29228" s="146"/>
      <c r="L29228" s="150"/>
      <c r="N29228" s="163"/>
      <c r="O29228" s="146"/>
      <c r="P29228" s="146"/>
      <c r="Q29228" s="146"/>
      <c r="R29228" s="34"/>
      <c r="S29228" s="35"/>
      <c r="T29228" s="147"/>
    </row>
    <row r="29229">
      <c r="A29229" s="147"/>
      <c r="B29229" s="64"/>
      <c r="C29229" s="147" t="s">
        <v>217</v>
      </c>
      <c r="E29229" s="161"/>
      <c r="F29229" s="162"/>
      <c r="G29229" s="147"/>
      <c r="H29229" s="146"/>
      <c r="J29229" s="146"/>
      <c r="L29229" s="150"/>
      <c r="N29229" s="163"/>
      <c r="O29229" s="146"/>
      <c r="P29229" s="146"/>
      <c r="Q29229" s="146"/>
      <c r="R29229" s="34"/>
      <c r="S29229" s="35"/>
      <c r="T29229" s="147"/>
    </row>
    <row r="29230">
      <c r="A29230" s="147"/>
      <c r="B29230" s="64"/>
      <c r="C29230" s="147" t="s">
        <v>217</v>
      </c>
      <c r="E29230" s="161"/>
      <c r="F29230" s="162"/>
      <c r="G29230" s="147"/>
      <c r="H29230" s="146"/>
      <c r="J29230" s="146"/>
      <c r="L29230" s="150"/>
      <c r="N29230" s="163"/>
      <c r="O29230" s="146"/>
      <c r="P29230" s="146"/>
      <c r="Q29230" s="146"/>
      <c r="R29230" s="34"/>
      <c r="S29230" s="35"/>
      <c r="T29230" s="147"/>
    </row>
    <row r="29231">
      <c r="A29231" s="147"/>
      <c r="B29231" s="64"/>
      <c r="C29231" s="147" t="s">
        <v>217</v>
      </c>
      <c r="E29231" s="161"/>
      <c r="F29231" s="162"/>
      <c r="G29231" s="147"/>
      <c r="H29231" s="146"/>
      <c r="J29231" s="146"/>
      <c r="L29231" s="150"/>
      <c r="N29231" s="163"/>
      <c r="O29231" s="146"/>
      <c r="P29231" s="146"/>
      <c r="Q29231" s="146"/>
      <c r="R29231" s="34"/>
      <c r="S29231" s="35"/>
      <c r="T29231" s="147"/>
    </row>
    <row r="29232">
      <c r="A29232" s="147"/>
      <c r="B29232" s="64"/>
      <c r="C29232" s="147" t="s">
        <v>217</v>
      </c>
      <c r="E29232" s="161"/>
      <c r="F29232" s="162"/>
      <c r="G29232" s="147"/>
      <c r="H29232" s="146"/>
      <c r="J29232" s="146"/>
      <c r="L29232" s="150"/>
      <c r="N29232" s="163"/>
      <c r="O29232" s="146"/>
      <c r="P29232" s="146"/>
      <c r="Q29232" s="146"/>
      <c r="R29232" s="34"/>
      <c r="S29232" s="35"/>
      <c r="T29232" s="147"/>
    </row>
    <row r="29233">
      <c r="A29233" s="147"/>
      <c r="B29233" s="64"/>
      <c r="C29233" s="147" t="s">
        <v>217</v>
      </c>
      <c r="E29233" s="161"/>
      <c r="F29233" s="162"/>
      <c r="G29233" s="147"/>
      <c r="H29233" s="146"/>
      <c r="J29233" s="146"/>
      <c r="L29233" s="150"/>
      <c r="N29233" s="163"/>
      <c r="O29233" s="146"/>
      <c r="P29233" s="146"/>
      <c r="Q29233" s="146"/>
      <c r="R29233" s="34"/>
      <c r="S29233" s="35"/>
      <c r="T29233" s="147"/>
    </row>
    <row r="29234">
      <c r="A29234" s="147"/>
      <c r="B29234" s="64"/>
      <c r="C29234" s="147" t="s">
        <v>217</v>
      </c>
      <c r="E29234" s="161"/>
      <c r="F29234" s="162"/>
      <c r="G29234" s="147"/>
      <c r="H29234" s="146"/>
      <c r="J29234" s="146"/>
      <c r="L29234" s="150"/>
      <c r="N29234" s="163"/>
      <c r="O29234" s="146"/>
      <c r="P29234" s="146"/>
      <c r="Q29234" s="146"/>
      <c r="R29234" s="34"/>
      <c r="S29234" s="35"/>
      <c r="T29234" s="147"/>
    </row>
    <row r="29235">
      <c r="A29235" s="147"/>
      <c r="B29235" s="64"/>
      <c r="C29235" s="147" t="s">
        <v>217</v>
      </c>
      <c r="E29235" s="161"/>
      <c r="F29235" s="162"/>
      <c r="G29235" s="147"/>
      <c r="H29235" s="146"/>
      <c r="J29235" s="146"/>
      <c r="L29235" s="150"/>
      <c r="N29235" s="163"/>
      <c r="O29235" s="146"/>
      <c r="P29235" s="146"/>
      <c r="Q29235" s="146"/>
      <c r="R29235" s="34"/>
      <c r="S29235" s="35"/>
      <c r="T29235" s="147"/>
    </row>
    <row r="29236">
      <c r="A29236" s="147"/>
      <c r="B29236" s="64"/>
      <c r="C29236" s="147" t="s">
        <v>217</v>
      </c>
      <c r="E29236" s="161"/>
      <c r="F29236" s="162"/>
      <c r="G29236" s="147"/>
      <c r="H29236" s="146"/>
      <c r="J29236" s="146"/>
      <c r="L29236" s="150"/>
      <c r="N29236" s="163"/>
      <c r="O29236" s="146"/>
      <c r="P29236" s="146"/>
      <c r="Q29236" s="146"/>
      <c r="R29236" s="34"/>
      <c r="S29236" s="35"/>
      <c r="T29236" s="147"/>
    </row>
    <row r="29237">
      <c r="A29237" s="147"/>
      <c r="B29237" s="64"/>
      <c r="C29237" s="147" t="s">
        <v>217</v>
      </c>
      <c r="E29237" s="161"/>
      <c r="F29237" s="162"/>
      <c r="G29237" s="147"/>
      <c r="H29237" s="146"/>
      <c r="J29237" s="146"/>
      <c r="L29237" s="150"/>
      <c r="N29237" s="163"/>
      <c r="O29237" s="146"/>
      <c r="P29237" s="146"/>
      <c r="Q29237" s="146"/>
      <c r="R29237" s="34"/>
      <c r="S29237" s="35"/>
      <c r="T29237" s="147"/>
    </row>
    <row r="29238">
      <c r="A29238" s="147"/>
      <c r="B29238" s="64"/>
      <c r="C29238" s="147" t="s">
        <v>217</v>
      </c>
      <c r="E29238" s="161"/>
      <c r="F29238" s="162"/>
      <c r="G29238" s="147"/>
      <c r="H29238" s="146"/>
      <c r="J29238" s="146"/>
      <c r="L29238" s="150"/>
      <c r="N29238" s="163"/>
      <c r="O29238" s="146"/>
      <c r="P29238" s="146"/>
      <c r="Q29238" s="146"/>
      <c r="R29238" s="34"/>
      <c r="S29238" s="35"/>
      <c r="T29238" s="147"/>
    </row>
    <row r="29239">
      <c r="A29239" s="147"/>
      <c r="B29239" s="64"/>
      <c r="C29239" s="147" t="s">
        <v>217</v>
      </c>
      <c r="E29239" s="161"/>
      <c r="F29239" s="162"/>
      <c r="G29239" s="147"/>
      <c r="H29239" s="146"/>
      <c r="J29239" s="146"/>
      <c r="L29239" s="150"/>
      <c r="N29239" s="163"/>
      <c r="O29239" s="146"/>
      <c r="P29239" s="146"/>
      <c r="Q29239" s="146"/>
      <c r="R29239" s="34"/>
      <c r="S29239" s="35"/>
      <c r="T29239" s="147"/>
    </row>
    <row r="29240">
      <c r="A29240" s="147"/>
      <c r="B29240" s="64"/>
      <c r="C29240" s="147" t="s">
        <v>217</v>
      </c>
      <c r="E29240" s="161"/>
      <c r="F29240" s="162"/>
      <c r="G29240" s="147"/>
      <c r="H29240" s="146"/>
      <c r="J29240" s="146"/>
      <c r="L29240" s="150"/>
      <c r="N29240" s="163"/>
      <c r="O29240" s="146"/>
      <c r="P29240" s="146"/>
      <c r="Q29240" s="146"/>
      <c r="R29240" s="34"/>
      <c r="S29240" s="35"/>
      <c r="T29240" s="147"/>
    </row>
    <row r="29241">
      <c r="A29241" s="147"/>
      <c r="B29241" s="64"/>
      <c r="C29241" s="147" t="s">
        <v>217</v>
      </c>
      <c r="E29241" s="161"/>
      <c r="F29241" s="162"/>
      <c r="G29241" s="147"/>
      <c r="H29241" s="146"/>
      <c r="J29241" s="146"/>
      <c r="L29241" s="150"/>
      <c r="N29241" s="163"/>
      <c r="O29241" s="146"/>
      <c r="P29241" s="146"/>
      <c r="Q29241" s="146"/>
      <c r="R29241" s="34"/>
      <c r="S29241" s="35"/>
      <c r="T29241" s="147"/>
    </row>
    <row r="29242">
      <c r="A29242" s="147"/>
      <c r="B29242" s="64"/>
      <c r="C29242" s="147" t="s">
        <v>217</v>
      </c>
      <c r="E29242" s="161"/>
      <c r="F29242" s="162"/>
      <c r="G29242" s="147"/>
      <c r="H29242" s="146"/>
      <c r="J29242" s="146"/>
      <c r="L29242" s="150"/>
      <c r="N29242" s="163"/>
      <c r="O29242" s="146"/>
      <c r="P29242" s="146"/>
      <c r="Q29242" s="146"/>
      <c r="R29242" s="34"/>
      <c r="S29242" s="35"/>
      <c r="T29242" s="147"/>
    </row>
    <row r="29243">
      <c r="A29243" s="147"/>
      <c r="B29243" s="64"/>
      <c r="C29243" s="147" t="s">
        <v>217</v>
      </c>
      <c r="E29243" s="161"/>
      <c r="F29243" s="162"/>
      <c r="G29243" s="147"/>
      <c r="H29243" s="146"/>
      <c r="J29243" s="146"/>
      <c r="L29243" s="150"/>
      <c r="N29243" s="163"/>
      <c r="O29243" s="146"/>
      <c r="P29243" s="146"/>
      <c r="Q29243" s="146"/>
      <c r="R29243" s="34"/>
      <c r="S29243" s="35"/>
      <c r="T29243" s="147"/>
    </row>
    <row r="29244">
      <c r="A29244" s="147"/>
      <c r="B29244" s="64"/>
      <c r="C29244" s="147" t="s">
        <v>217</v>
      </c>
      <c r="E29244" s="161"/>
      <c r="F29244" s="162"/>
      <c r="G29244" s="147"/>
      <c r="H29244" s="146"/>
      <c r="J29244" s="146"/>
      <c r="L29244" s="150"/>
      <c r="N29244" s="163"/>
      <c r="O29244" s="146"/>
      <c r="P29244" s="146"/>
      <c r="Q29244" s="146"/>
      <c r="R29244" s="34"/>
      <c r="S29244" s="35"/>
      <c r="T29244" s="147"/>
    </row>
    <row r="29245">
      <c r="A29245" s="147"/>
      <c r="B29245" s="64"/>
      <c r="C29245" s="147" t="s">
        <v>217</v>
      </c>
      <c r="E29245" s="161"/>
      <c r="F29245" s="162"/>
      <c r="G29245" s="147"/>
      <c r="H29245" s="146"/>
      <c r="J29245" s="146"/>
      <c r="L29245" s="150"/>
      <c r="N29245" s="163"/>
      <c r="O29245" s="146"/>
      <c r="P29245" s="146"/>
      <c r="Q29245" s="146"/>
      <c r="R29245" s="34"/>
      <c r="S29245" s="35"/>
      <c r="T29245" s="147"/>
    </row>
    <row r="29246">
      <c r="A29246" s="147"/>
      <c r="B29246" s="64"/>
      <c r="C29246" s="147" t="s">
        <v>217</v>
      </c>
      <c r="E29246" s="161"/>
      <c r="F29246" s="162"/>
      <c r="G29246" s="147"/>
      <c r="H29246" s="146"/>
      <c r="J29246" s="146"/>
      <c r="L29246" s="150"/>
      <c r="N29246" s="163"/>
      <c r="O29246" s="146"/>
      <c r="P29246" s="146"/>
      <c r="Q29246" s="146"/>
      <c r="R29246" s="34"/>
      <c r="S29246" s="35"/>
      <c r="T29246" s="147"/>
    </row>
    <row r="29247">
      <c r="A29247" s="147"/>
      <c r="B29247" s="64"/>
      <c r="C29247" s="147" t="s">
        <v>217</v>
      </c>
      <c r="E29247" s="161"/>
      <c r="F29247" s="162"/>
      <c r="G29247" s="147"/>
      <c r="H29247" s="146"/>
      <c r="J29247" s="146"/>
      <c r="L29247" s="150"/>
      <c r="N29247" s="163"/>
      <c r="O29247" s="146"/>
      <c r="P29247" s="146"/>
      <c r="Q29247" s="146"/>
      <c r="R29247" s="34"/>
      <c r="S29247" s="35"/>
      <c r="T29247" s="147"/>
    </row>
    <row r="29248">
      <c r="A29248" s="147"/>
      <c r="B29248" s="64"/>
      <c r="C29248" s="147" t="s">
        <v>217</v>
      </c>
      <c r="E29248" s="161"/>
      <c r="F29248" s="162"/>
      <c r="G29248" s="147"/>
      <c r="H29248" s="146"/>
      <c r="J29248" s="146"/>
      <c r="L29248" s="150"/>
      <c r="N29248" s="163"/>
      <c r="O29248" s="146"/>
      <c r="P29248" s="146"/>
      <c r="Q29248" s="146"/>
      <c r="R29248" s="34"/>
      <c r="S29248" s="35"/>
      <c r="T29248" s="147"/>
    </row>
    <row r="29249">
      <c r="A29249" s="147"/>
      <c r="B29249" s="64"/>
      <c r="C29249" s="147" t="s">
        <v>217</v>
      </c>
      <c r="E29249" s="161"/>
      <c r="F29249" s="162"/>
      <c r="G29249" s="147"/>
      <c r="H29249" s="146"/>
      <c r="J29249" s="146"/>
      <c r="L29249" s="150"/>
      <c r="N29249" s="163"/>
      <c r="O29249" s="146"/>
      <c r="P29249" s="146"/>
      <c r="Q29249" s="146"/>
      <c r="R29249" s="34"/>
      <c r="S29249" s="35"/>
      <c r="T29249" s="147"/>
    </row>
    <row r="29250">
      <c r="A29250" s="147"/>
      <c r="B29250" s="64"/>
      <c r="C29250" s="147" t="s">
        <v>217</v>
      </c>
      <c r="E29250" s="161"/>
      <c r="F29250" s="162"/>
      <c r="G29250" s="147"/>
      <c r="H29250" s="146"/>
      <c r="J29250" s="146"/>
      <c r="L29250" s="150"/>
      <c r="N29250" s="163"/>
      <c r="O29250" s="146"/>
      <c r="P29250" s="146"/>
      <c r="Q29250" s="146"/>
      <c r="R29250" s="34"/>
      <c r="S29250" s="35"/>
      <c r="T29250" s="147"/>
    </row>
    <row r="29251">
      <c r="A29251" s="147"/>
      <c r="B29251" s="64"/>
      <c r="C29251" s="147" t="s">
        <v>217</v>
      </c>
      <c r="E29251" s="161"/>
      <c r="F29251" s="162"/>
      <c r="G29251" s="147"/>
      <c r="H29251" s="146"/>
      <c r="J29251" s="146"/>
      <c r="L29251" s="150"/>
      <c r="N29251" s="163"/>
      <c r="O29251" s="146"/>
      <c r="P29251" s="146"/>
      <c r="Q29251" s="146"/>
      <c r="R29251" s="34"/>
      <c r="S29251" s="35"/>
      <c r="T29251" s="147"/>
    </row>
    <row r="29252">
      <c r="A29252" s="147"/>
      <c r="B29252" s="64"/>
      <c r="C29252" s="147" t="s">
        <v>217</v>
      </c>
      <c r="E29252" s="161"/>
      <c r="F29252" s="162"/>
      <c r="G29252" s="147"/>
      <c r="H29252" s="146"/>
      <c r="J29252" s="146"/>
      <c r="L29252" s="150"/>
      <c r="N29252" s="163"/>
      <c r="O29252" s="146"/>
      <c r="P29252" s="146"/>
      <c r="Q29252" s="146"/>
      <c r="R29252" s="34"/>
      <c r="S29252" s="35"/>
      <c r="T29252" s="147"/>
    </row>
    <row r="29253">
      <c r="A29253" s="147"/>
      <c r="B29253" s="64"/>
      <c r="C29253" s="147" t="s">
        <v>217</v>
      </c>
      <c r="E29253" s="161"/>
      <c r="F29253" s="162"/>
      <c r="G29253" s="147"/>
      <c r="H29253" s="146"/>
      <c r="J29253" s="146"/>
      <c r="L29253" s="150"/>
      <c r="N29253" s="163"/>
      <c r="O29253" s="146"/>
      <c r="P29253" s="146"/>
      <c r="Q29253" s="146"/>
      <c r="R29253" s="34"/>
      <c r="S29253" s="35"/>
      <c r="T29253" s="147"/>
    </row>
    <row r="29254">
      <c r="A29254" s="147"/>
      <c r="B29254" s="64"/>
      <c r="C29254" s="147" t="s">
        <v>217</v>
      </c>
      <c r="E29254" s="161"/>
      <c r="F29254" s="162"/>
      <c r="G29254" s="147"/>
      <c r="H29254" s="146"/>
      <c r="J29254" s="146"/>
      <c r="L29254" s="150"/>
      <c r="N29254" s="163"/>
      <c r="O29254" s="146"/>
      <c r="P29254" s="146"/>
      <c r="Q29254" s="146"/>
      <c r="R29254" s="34"/>
      <c r="S29254" s="35"/>
      <c r="T29254" s="147"/>
    </row>
    <row r="29255">
      <c r="A29255" s="147"/>
      <c r="B29255" s="64"/>
      <c r="C29255" s="147" t="s">
        <v>217</v>
      </c>
      <c r="E29255" s="161"/>
      <c r="F29255" s="162"/>
      <c r="G29255" s="147"/>
      <c r="H29255" s="146"/>
      <c r="J29255" s="146"/>
      <c r="L29255" s="150"/>
      <c r="N29255" s="163"/>
      <c r="O29255" s="146"/>
      <c r="P29255" s="146"/>
      <c r="Q29255" s="146"/>
      <c r="R29255" s="34"/>
      <c r="S29255" s="35"/>
      <c r="T29255" s="147"/>
    </row>
    <row r="29256">
      <c r="A29256" s="147"/>
      <c r="B29256" s="64"/>
      <c r="C29256" s="147" t="s">
        <v>217</v>
      </c>
      <c r="E29256" s="161"/>
      <c r="F29256" s="162"/>
      <c r="G29256" s="147"/>
      <c r="H29256" s="146"/>
      <c r="J29256" s="146"/>
      <c r="L29256" s="150"/>
      <c r="N29256" s="163"/>
      <c r="O29256" s="146"/>
      <c r="P29256" s="146"/>
      <c r="Q29256" s="146"/>
      <c r="R29256" s="34"/>
      <c r="S29256" s="35"/>
      <c r="T29256" s="147"/>
    </row>
    <row r="29257">
      <c r="A29257" s="147"/>
      <c r="B29257" s="64"/>
      <c r="C29257" s="147" t="s">
        <v>217</v>
      </c>
      <c r="E29257" s="161"/>
      <c r="F29257" s="162"/>
      <c r="G29257" s="147"/>
      <c r="H29257" s="146"/>
      <c r="J29257" s="146"/>
      <c r="L29257" s="150"/>
      <c r="N29257" s="163"/>
      <c r="O29257" s="146"/>
      <c r="P29257" s="146"/>
      <c r="Q29257" s="146"/>
      <c r="R29257" s="34"/>
      <c r="S29257" s="35"/>
      <c r="T29257" s="147"/>
    </row>
    <row r="29258">
      <c r="A29258" s="147"/>
      <c r="B29258" s="64"/>
      <c r="C29258" s="147" t="s">
        <v>217</v>
      </c>
      <c r="E29258" s="161"/>
      <c r="F29258" s="162"/>
      <c r="G29258" s="147"/>
      <c r="H29258" s="146"/>
      <c r="J29258" s="146"/>
      <c r="L29258" s="150"/>
      <c r="N29258" s="163"/>
      <c r="O29258" s="146"/>
      <c r="P29258" s="146"/>
      <c r="Q29258" s="146"/>
      <c r="R29258" s="34"/>
      <c r="S29258" s="35"/>
      <c r="T29258" s="147"/>
    </row>
    <row r="29259">
      <c r="A29259" s="147"/>
      <c r="B29259" s="64"/>
      <c r="C29259" s="147" t="s">
        <v>217</v>
      </c>
      <c r="E29259" s="161"/>
      <c r="F29259" s="162"/>
      <c r="G29259" s="147"/>
      <c r="H29259" s="146"/>
      <c r="J29259" s="146"/>
      <c r="L29259" s="150"/>
      <c r="N29259" s="163"/>
      <c r="O29259" s="146"/>
      <c r="P29259" s="146"/>
      <c r="Q29259" s="146"/>
      <c r="R29259" s="34"/>
      <c r="S29259" s="35"/>
      <c r="T29259" s="147"/>
    </row>
    <row r="29260">
      <c r="A29260" s="147"/>
      <c r="B29260" s="64"/>
      <c r="C29260" s="147" t="s">
        <v>217</v>
      </c>
      <c r="E29260" s="161"/>
      <c r="F29260" s="162"/>
      <c r="G29260" s="147"/>
      <c r="H29260" s="146"/>
      <c r="J29260" s="146"/>
      <c r="L29260" s="150"/>
      <c r="N29260" s="163"/>
      <c r="O29260" s="146"/>
      <c r="P29260" s="146"/>
      <c r="Q29260" s="146"/>
      <c r="R29260" s="34"/>
      <c r="S29260" s="35"/>
      <c r="T29260" s="147"/>
    </row>
    <row r="29261">
      <c r="A29261" s="147"/>
      <c r="B29261" s="64"/>
      <c r="C29261" s="147" t="s">
        <v>217</v>
      </c>
      <c r="E29261" s="161"/>
      <c r="F29261" s="162"/>
      <c r="G29261" s="147"/>
      <c r="H29261" s="146"/>
      <c r="J29261" s="146"/>
      <c r="L29261" s="150"/>
      <c r="N29261" s="163"/>
      <c r="O29261" s="146"/>
      <c r="P29261" s="146"/>
      <c r="Q29261" s="146"/>
      <c r="R29261" s="34"/>
      <c r="S29261" s="35"/>
      <c r="T29261" s="147"/>
    </row>
    <row r="29262">
      <c r="A29262" s="147"/>
      <c r="B29262" s="64"/>
      <c r="C29262" s="147" t="s">
        <v>217</v>
      </c>
      <c r="E29262" s="161"/>
      <c r="F29262" s="162"/>
      <c r="G29262" s="147"/>
      <c r="H29262" s="146"/>
      <c r="J29262" s="146"/>
      <c r="L29262" s="150"/>
      <c r="N29262" s="163"/>
      <c r="O29262" s="146"/>
      <c r="P29262" s="146"/>
      <c r="Q29262" s="146"/>
      <c r="R29262" s="34"/>
      <c r="S29262" s="35"/>
      <c r="T29262" s="147"/>
    </row>
    <row r="29263">
      <c r="A29263" s="147"/>
      <c r="B29263" s="64"/>
      <c r="C29263" s="147" t="s">
        <v>217</v>
      </c>
      <c r="E29263" s="161"/>
      <c r="F29263" s="162"/>
      <c r="G29263" s="147"/>
      <c r="H29263" s="146"/>
      <c r="J29263" s="146"/>
      <c r="L29263" s="150"/>
      <c r="N29263" s="163"/>
      <c r="O29263" s="146"/>
      <c r="P29263" s="146"/>
      <c r="Q29263" s="146"/>
      <c r="R29263" s="34"/>
      <c r="S29263" s="35"/>
      <c r="T29263" s="147"/>
    </row>
    <row r="29264">
      <c r="A29264" s="147"/>
      <c r="B29264" s="64"/>
      <c r="C29264" s="147" t="s">
        <v>217</v>
      </c>
      <c r="E29264" s="161"/>
      <c r="F29264" s="162"/>
      <c r="G29264" s="147"/>
      <c r="H29264" s="146"/>
      <c r="J29264" s="146"/>
      <c r="L29264" s="150"/>
      <c r="N29264" s="163"/>
      <c r="O29264" s="146"/>
      <c r="P29264" s="146"/>
      <c r="Q29264" s="146"/>
      <c r="R29264" s="34"/>
      <c r="S29264" s="35"/>
      <c r="T29264" s="147"/>
    </row>
    <row r="29265">
      <c r="A29265" s="147"/>
      <c r="B29265" s="64"/>
      <c r="C29265" s="147" t="s">
        <v>217</v>
      </c>
      <c r="E29265" s="161"/>
      <c r="F29265" s="162"/>
      <c r="G29265" s="147"/>
      <c r="H29265" s="146"/>
      <c r="J29265" s="146"/>
      <c r="L29265" s="150"/>
      <c r="N29265" s="163"/>
      <c r="O29265" s="146"/>
      <c r="P29265" s="146"/>
      <c r="Q29265" s="146"/>
      <c r="R29265" s="34"/>
      <c r="S29265" s="35"/>
      <c r="T29265" s="147"/>
    </row>
    <row r="29266">
      <c r="A29266" s="147"/>
      <c r="B29266" s="64"/>
      <c r="C29266" s="147" t="s">
        <v>217</v>
      </c>
      <c r="E29266" s="161"/>
      <c r="F29266" s="162"/>
      <c r="G29266" s="147"/>
      <c r="H29266" s="146"/>
      <c r="J29266" s="146"/>
      <c r="L29266" s="150"/>
      <c r="N29266" s="163"/>
      <c r="O29266" s="146"/>
      <c r="P29266" s="146"/>
      <c r="Q29266" s="146"/>
      <c r="R29266" s="34"/>
      <c r="S29266" s="35"/>
      <c r="T29266" s="147"/>
    </row>
    <row r="29267">
      <c r="A29267" s="147"/>
      <c r="B29267" s="64"/>
      <c r="C29267" s="147" t="s">
        <v>217</v>
      </c>
      <c r="E29267" s="161"/>
      <c r="F29267" s="162"/>
      <c r="G29267" s="147"/>
      <c r="H29267" s="146"/>
      <c r="J29267" s="146"/>
      <c r="L29267" s="150"/>
      <c r="N29267" s="163"/>
      <c r="O29267" s="146"/>
      <c r="P29267" s="146"/>
      <c r="Q29267" s="146"/>
      <c r="R29267" s="34"/>
      <c r="S29267" s="35"/>
      <c r="T29267" s="147"/>
    </row>
    <row r="29268">
      <c r="A29268" s="147"/>
      <c r="B29268" s="64"/>
      <c r="C29268" s="147" t="s">
        <v>217</v>
      </c>
      <c r="E29268" s="161"/>
      <c r="F29268" s="162"/>
      <c r="G29268" s="147"/>
      <c r="H29268" s="146"/>
      <c r="J29268" s="146"/>
      <c r="L29268" s="150"/>
      <c r="N29268" s="163"/>
      <c r="O29268" s="146"/>
      <c r="P29268" s="146"/>
      <c r="Q29268" s="146"/>
      <c r="R29268" s="34"/>
      <c r="S29268" s="35"/>
      <c r="T29268" s="147"/>
    </row>
    <row r="29269">
      <c r="A29269" s="147"/>
      <c r="B29269" s="64"/>
      <c r="C29269" s="147" t="s">
        <v>217</v>
      </c>
      <c r="E29269" s="161"/>
      <c r="F29269" s="162"/>
      <c r="G29269" s="147"/>
      <c r="H29269" s="146"/>
      <c r="J29269" s="146"/>
      <c r="L29269" s="150"/>
      <c r="N29269" s="163"/>
      <c r="O29269" s="146"/>
      <c r="P29269" s="146"/>
      <c r="Q29269" s="146"/>
      <c r="R29269" s="34"/>
      <c r="S29269" s="35"/>
      <c r="T29269" s="147"/>
    </row>
    <row r="29270">
      <c r="A29270" s="147"/>
      <c r="B29270" s="64"/>
      <c r="C29270" s="147" t="s">
        <v>217</v>
      </c>
      <c r="E29270" s="161"/>
      <c r="F29270" s="162"/>
      <c r="G29270" s="147"/>
      <c r="H29270" s="146"/>
      <c r="J29270" s="146"/>
      <c r="L29270" s="150"/>
      <c r="N29270" s="163"/>
      <c r="O29270" s="146"/>
      <c r="P29270" s="146"/>
      <c r="Q29270" s="146"/>
      <c r="R29270" s="34"/>
      <c r="S29270" s="35"/>
      <c r="T29270" s="147"/>
    </row>
    <row r="29271">
      <c r="A29271" s="147"/>
      <c r="B29271" s="64"/>
      <c r="C29271" s="147" t="s">
        <v>217</v>
      </c>
      <c r="E29271" s="161"/>
      <c r="F29271" s="162"/>
      <c r="G29271" s="147"/>
      <c r="H29271" s="146"/>
      <c r="J29271" s="146"/>
      <c r="L29271" s="150"/>
      <c r="N29271" s="163"/>
      <c r="O29271" s="146"/>
      <c r="P29271" s="146"/>
      <c r="Q29271" s="146"/>
      <c r="R29271" s="34"/>
      <c r="S29271" s="35"/>
      <c r="T29271" s="147"/>
    </row>
    <row r="29272">
      <c r="A29272" s="147"/>
      <c r="B29272" s="64"/>
      <c r="C29272" s="147" t="s">
        <v>217</v>
      </c>
      <c r="E29272" s="161"/>
      <c r="F29272" s="162"/>
      <c r="G29272" s="147"/>
      <c r="H29272" s="146"/>
      <c r="J29272" s="146"/>
      <c r="L29272" s="150"/>
      <c r="N29272" s="163"/>
      <c r="O29272" s="146"/>
      <c r="P29272" s="146"/>
      <c r="Q29272" s="146"/>
      <c r="R29272" s="34"/>
      <c r="S29272" s="35"/>
      <c r="T29272" s="147"/>
    </row>
    <row r="29273">
      <c r="A29273" s="147"/>
      <c r="B29273" s="64"/>
      <c r="C29273" s="147" t="s">
        <v>217</v>
      </c>
      <c r="E29273" s="161"/>
      <c r="F29273" s="162"/>
      <c r="G29273" s="147"/>
      <c r="H29273" s="146"/>
      <c r="J29273" s="146"/>
      <c r="L29273" s="150"/>
      <c r="N29273" s="163"/>
      <c r="O29273" s="146"/>
      <c r="P29273" s="146"/>
      <c r="Q29273" s="146"/>
      <c r="R29273" s="34"/>
      <c r="S29273" s="35"/>
      <c r="T29273" s="147"/>
    </row>
    <row r="29274">
      <c r="A29274" s="147"/>
      <c r="B29274" s="64"/>
      <c r="C29274" s="147" t="s">
        <v>217</v>
      </c>
      <c r="E29274" s="161"/>
      <c r="F29274" s="162"/>
      <c r="G29274" s="147"/>
      <c r="H29274" s="146"/>
      <c r="J29274" s="146"/>
      <c r="L29274" s="150"/>
      <c r="N29274" s="163"/>
      <c r="O29274" s="146"/>
      <c r="P29274" s="146"/>
      <c r="Q29274" s="146"/>
      <c r="R29274" s="34"/>
      <c r="S29274" s="35"/>
      <c r="T29274" s="147"/>
    </row>
    <row r="29275">
      <c r="A29275" s="147"/>
      <c r="B29275" s="64"/>
      <c r="C29275" s="147" t="s">
        <v>217</v>
      </c>
      <c r="E29275" s="161"/>
      <c r="F29275" s="162"/>
      <c r="G29275" s="147"/>
      <c r="H29275" s="146"/>
      <c r="J29275" s="146"/>
      <c r="L29275" s="150"/>
      <c r="N29275" s="163"/>
      <c r="O29275" s="146"/>
      <c r="P29275" s="146"/>
      <c r="Q29275" s="146"/>
      <c r="R29275" s="34"/>
      <c r="S29275" s="35"/>
      <c r="T29275" s="147"/>
    </row>
    <row r="29276">
      <c r="A29276" s="147"/>
      <c r="B29276" s="64"/>
      <c r="C29276" s="147" t="s">
        <v>217</v>
      </c>
      <c r="E29276" s="161"/>
      <c r="F29276" s="162"/>
      <c r="G29276" s="147"/>
      <c r="H29276" s="146"/>
      <c r="J29276" s="146"/>
      <c r="L29276" s="150"/>
      <c r="N29276" s="163"/>
      <c r="O29276" s="146"/>
      <c r="P29276" s="146"/>
      <c r="Q29276" s="146"/>
      <c r="R29276" s="34"/>
      <c r="S29276" s="35"/>
      <c r="T29276" s="147"/>
    </row>
    <row r="29277">
      <c r="A29277" s="147"/>
      <c r="B29277" s="64"/>
      <c r="C29277" s="147" t="s">
        <v>217</v>
      </c>
      <c r="E29277" s="161"/>
      <c r="F29277" s="162"/>
      <c r="G29277" s="147"/>
      <c r="H29277" s="146"/>
      <c r="J29277" s="146"/>
      <c r="L29277" s="150"/>
      <c r="N29277" s="163"/>
      <c r="O29277" s="146"/>
      <c r="P29277" s="146"/>
      <c r="Q29277" s="146"/>
      <c r="R29277" s="34"/>
      <c r="S29277" s="35"/>
      <c r="T29277" s="147"/>
    </row>
    <row r="29278">
      <c r="A29278" s="147"/>
      <c r="B29278" s="64"/>
      <c r="C29278" s="147" t="s">
        <v>217</v>
      </c>
      <c r="E29278" s="161"/>
      <c r="F29278" s="162"/>
      <c r="G29278" s="147"/>
      <c r="H29278" s="146"/>
      <c r="J29278" s="146"/>
      <c r="L29278" s="150"/>
      <c r="N29278" s="163"/>
      <c r="O29278" s="146"/>
      <c r="P29278" s="146"/>
      <c r="Q29278" s="146"/>
      <c r="R29278" s="34"/>
      <c r="S29278" s="35"/>
      <c r="T29278" s="147"/>
    </row>
    <row r="29279">
      <c r="A29279" s="147"/>
      <c r="B29279" s="64"/>
      <c r="C29279" s="147" t="s">
        <v>217</v>
      </c>
      <c r="E29279" s="161"/>
      <c r="F29279" s="162"/>
      <c r="G29279" s="147"/>
      <c r="H29279" s="146"/>
      <c r="J29279" s="146"/>
      <c r="L29279" s="150"/>
      <c r="N29279" s="163"/>
      <c r="O29279" s="146"/>
      <c r="P29279" s="146"/>
      <c r="Q29279" s="146"/>
      <c r="R29279" s="34"/>
      <c r="S29279" s="35"/>
      <c r="T29279" s="147"/>
    </row>
    <row r="29280">
      <c r="A29280" s="147"/>
      <c r="B29280" s="64"/>
      <c r="C29280" s="147" t="s">
        <v>217</v>
      </c>
      <c r="E29280" s="161"/>
      <c r="F29280" s="162"/>
      <c r="G29280" s="147"/>
      <c r="H29280" s="146"/>
      <c r="J29280" s="146"/>
      <c r="L29280" s="150"/>
      <c r="N29280" s="163"/>
      <c r="O29280" s="146"/>
      <c r="P29280" s="146"/>
      <c r="Q29280" s="146"/>
      <c r="R29280" s="34"/>
      <c r="S29280" s="35"/>
      <c r="T29280" s="147"/>
    </row>
    <row r="29281">
      <c r="A29281" s="147"/>
      <c r="B29281" s="64"/>
      <c r="C29281" s="147" t="s">
        <v>217</v>
      </c>
      <c r="E29281" s="161"/>
      <c r="F29281" s="162"/>
      <c r="G29281" s="147"/>
      <c r="H29281" s="146"/>
      <c r="J29281" s="146"/>
      <c r="L29281" s="150"/>
      <c r="N29281" s="163"/>
      <c r="O29281" s="146"/>
      <c r="P29281" s="146"/>
      <c r="Q29281" s="146"/>
      <c r="R29281" s="34"/>
      <c r="S29281" s="35"/>
      <c r="T29281" s="147"/>
    </row>
    <row r="29282">
      <c r="A29282" s="147"/>
      <c r="B29282" s="64"/>
      <c r="C29282" s="147" t="s">
        <v>217</v>
      </c>
      <c r="E29282" s="161"/>
      <c r="F29282" s="162"/>
      <c r="G29282" s="147"/>
      <c r="H29282" s="146"/>
      <c r="J29282" s="146"/>
      <c r="L29282" s="150"/>
      <c r="N29282" s="163"/>
      <c r="O29282" s="146"/>
      <c r="P29282" s="146"/>
      <c r="Q29282" s="146"/>
      <c r="R29282" s="34"/>
      <c r="S29282" s="35"/>
      <c r="T29282" s="147"/>
    </row>
    <row r="29283">
      <c r="A29283" s="147"/>
      <c r="B29283" s="64"/>
      <c r="C29283" s="147" t="s">
        <v>217</v>
      </c>
      <c r="E29283" s="161"/>
      <c r="F29283" s="162"/>
      <c r="G29283" s="147"/>
      <c r="H29283" s="146"/>
      <c r="J29283" s="146"/>
      <c r="L29283" s="150"/>
      <c r="N29283" s="163"/>
      <c r="O29283" s="146"/>
      <c r="P29283" s="146"/>
      <c r="Q29283" s="146"/>
      <c r="R29283" s="34"/>
      <c r="S29283" s="35"/>
      <c r="T29283" s="147"/>
    </row>
    <row r="29284">
      <c r="A29284" s="147"/>
      <c r="B29284" s="64"/>
      <c r="C29284" s="147" t="s">
        <v>217</v>
      </c>
      <c r="E29284" s="161"/>
      <c r="F29284" s="162"/>
      <c r="G29284" s="147"/>
      <c r="H29284" s="146"/>
      <c r="J29284" s="146"/>
      <c r="L29284" s="150"/>
      <c r="N29284" s="163"/>
      <c r="O29284" s="146"/>
      <c r="P29284" s="146"/>
      <c r="Q29284" s="146"/>
      <c r="R29284" s="34"/>
      <c r="S29284" s="35"/>
      <c r="T29284" s="147"/>
    </row>
    <row r="29285">
      <c r="A29285" s="147"/>
      <c r="B29285" s="64"/>
      <c r="C29285" s="147" t="s">
        <v>217</v>
      </c>
      <c r="E29285" s="161"/>
      <c r="F29285" s="162"/>
      <c r="G29285" s="147"/>
      <c r="H29285" s="146"/>
      <c r="J29285" s="146"/>
      <c r="L29285" s="150"/>
      <c r="N29285" s="163"/>
      <c r="O29285" s="146"/>
      <c r="P29285" s="146"/>
      <c r="Q29285" s="146"/>
      <c r="R29285" s="34"/>
      <c r="S29285" s="35"/>
      <c r="T29285" s="147"/>
    </row>
    <row r="29286">
      <c r="A29286" s="147"/>
      <c r="B29286" s="64"/>
      <c r="C29286" s="147" t="s">
        <v>217</v>
      </c>
      <c r="E29286" s="161"/>
      <c r="F29286" s="162"/>
      <c r="G29286" s="147"/>
      <c r="H29286" s="146"/>
      <c r="J29286" s="146"/>
      <c r="L29286" s="150"/>
      <c r="N29286" s="163"/>
      <c r="O29286" s="146"/>
      <c r="P29286" s="146"/>
      <c r="Q29286" s="146"/>
      <c r="R29286" s="34"/>
      <c r="S29286" s="35"/>
      <c r="T29286" s="147"/>
    </row>
    <row r="29287">
      <c r="A29287" s="147"/>
      <c r="B29287" s="64"/>
      <c r="C29287" s="147" t="s">
        <v>217</v>
      </c>
      <c r="E29287" s="161"/>
      <c r="F29287" s="162"/>
      <c r="G29287" s="147"/>
      <c r="H29287" s="146"/>
      <c r="J29287" s="146"/>
      <c r="L29287" s="150"/>
      <c r="N29287" s="163"/>
      <c r="O29287" s="146"/>
      <c r="P29287" s="146"/>
      <c r="Q29287" s="146"/>
      <c r="R29287" s="34"/>
      <c r="S29287" s="35"/>
      <c r="T29287" s="147"/>
    </row>
    <row r="29288">
      <c r="A29288" s="147"/>
      <c r="B29288" s="64"/>
      <c r="C29288" s="147" t="s">
        <v>217</v>
      </c>
      <c r="E29288" s="161"/>
      <c r="F29288" s="162"/>
      <c r="G29288" s="147"/>
      <c r="H29288" s="146"/>
      <c r="J29288" s="146"/>
      <c r="L29288" s="150"/>
      <c r="N29288" s="163"/>
      <c r="O29288" s="146"/>
      <c r="P29288" s="146"/>
      <c r="Q29288" s="146"/>
      <c r="R29288" s="34"/>
      <c r="S29288" s="35"/>
      <c r="T29288" s="147"/>
    </row>
    <row r="29289">
      <c r="A29289" s="147"/>
      <c r="B29289" s="64"/>
      <c r="C29289" s="147" t="s">
        <v>217</v>
      </c>
      <c r="E29289" s="161"/>
      <c r="F29289" s="162"/>
      <c r="G29289" s="147"/>
      <c r="H29289" s="146"/>
      <c r="J29289" s="146"/>
      <c r="L29289" s="150"/>
      <c r="N29289" s="163"/>
      <c r="O29289" s="146"/>
      <c r="P29289" s="146"/>
      <c r="Q29289" s="146"/>
      <c r="R29289" s="34"/>
      <c r="S29289" s="35"/>
      <c r="T29289" s="147"/>
    </row>
    <row r="29290">
      <c r="A29290" s="147"/>
      <c r="B29290" s="64"/>
      <c r="C29290" s="147" t="s">
        <v>217</v>
      </c>
      <c r="E29290" s="161"/>
      <c r="F29290" s="162"/>
      <c r="G29290" s="147"/>
      <c r="H29290" s="146"/>
      <c r="J29290" s="146"/>
      <c r="L29290" s="150"/>
      <c r="N29290" s="163"/>
      <c r="O29290" s="146"/>
      <c r="P29290" s="146"/>
      <c r="Q29290" s="146"/>
      <c r="R29290" s="34"/>
      <c r="S29290" s="35"/>
      <c r="T29290" s="147"/>
    </row>
    <row r="29291">
      <c r="A29291" s="147"/>
      <c r="B29291" s="64"/>
      <c r="C29291" s="147" t="s">
        <v>217</v>
      </c>
      <c r="E29291" s="161"/>
      <c r="F29291" s="162"/>
      <c r="G29291" s="147"/>
      <c r="H29291" s="146"/>
      <c r="J29291" s="146"/>
      <c r="L29291" s="150"/>
      <c r="N29291" s="163"/>
      <c r="O29291" s="146"/>
      <c r="P29291" s="146"/>
      <c r="Q29291" s="146"/>
      <c r="R29291" s="34"/>
      <c r="S29291" s="35"/>
      <c r="T29291" s="147"/>
    </row>
    <row r="29292">
      <c r="A29292" s="147"/>
      <c r="B29292" s="64"/>
      <c r="C29292" s="147" t="s">
        <v>217</v>
      </c>
      <c r="E29292" s="161"/>
      <c r="F29292" s="162"/>
      <c r="G29292" s="147"/>
      <c r="H29292" s="146"/>
      <c r="J29292" s="146"/>
      <c r="L29292" s="150"/>
      <c r="N29292" s="163"/>
      <c r="O29292" s="146"/>
      <c r="P29292" s="146"/>
      <c r="Q29292" s="146"/>
      <c r="R29292" s="34"/>
      <c r="S29292" s="35"/>
      <c r="T29292" s="147"/>
    </row>
    <row r="29293">
      <c r="A29293" s="147"/>
      <c r="B29293" s="64"/>
      <c r="C29293" s="147" t="s">
        <v>217</v>
      </c>
      <c r="E29293" s="161"/>
      <c r="F29293" s="162"/>
      <c r="G29293" s="147"/>
      <c r="H29293" s="146"/>
      <c r="J29293" s="146"/>
      <c r="L29293" s="150"/>
      <c r="N29293" s="163"/>
      <c r="O29293" s="146"/>
      <c r="P29293" s="146"/>
      <c r="Q29293" s="146"/>
      <c r="R29293" s="34"/>
      <c r="S29293" s="35"/>
      <c r="T29293" s="147"/>
    </row>
    <row r="29294">
      <c r="A29294" s="147"/>
      <c r="B29294" s="64"/>
      <c r="C29294" s="147" t="s">
        <v>217</v>
      </c>
      <c r="E29294" s="161"/>
      <c r="F29294" s="162"/>
      <c r="G29294" s="147"/>
      <c r="H29294" s="146"/>
      <c r="J29294" s="146"/>
      <c r="L29294" s="150"/>
      <c r="N29294" s="163"/>
      <c r="O29294" s="146"/>
      <c r="P29294" s="146"/>
      <c r="Q29294" s="146"/>
      <c r="R29294" s="34"/>
      <c r="S29294" s="35"/>
      <c r="T29294" s="147"/>
    </row>
    <row r="29295">
      <c r="A29295" s="147"/>
      <c r="B29295" s="64"/>
      <c r="C29295" s="147" t="s">
        <v>217</v>
      </c>
      <c r="E29295" s="161"/>
      <c r="F29295" s="162"/>
      <c r="G29295" s="147"/>
      <c r="H29295" s="146"/>
      <c r="J29295" s="146"/>
      <c r="L29295" s="150"/>
      <c r="N29295" s="163"/>
      <c r="O29295" s="146"/>
      <c r="P29295" s="146"/>
      <c r="Q29295" s="146"/>
      <c r="R29295" s="34"/>
      <c r="S29295" s="35"/>
      <c r="T29295" s="147"/>
    </row>
    <row r="29296">
      <c r="A29296" s="147"/>
      <c r="B29296" s="64"/>
      <c r="C29296" s="147" t="s">
        <v>217</v>
      </c>
      <c r="E29296" s="161"/>
      <c r="F29296" s="162"/>
      <c r="G29296" s="147"/>
      <c r="H29296" s="146"/>
      <c r="J29296" s="146"/>
      <c r="L29296" s="150"/>
      <c r="N29296" s="163"/>
      <c r="O29296" s="146"/>
      <c r="P29296" s="146"/>
      <c r="Q29296" s="146"/>
      <c r="R29296" s="34"/>
      <c r="S29296" s="35"/>
      <c r="T29296" s="147"/>
    </row>
    <row r="29297">
      <c r="A29297" s="147"/>
      <c r="B29297" s="64"/>
      <c r="C29297" s="147" t="s">
        <v>217</v>
      </c>
      <c r="E29297" s="161"/>
      <c r="F29297" s="162"/>
      <c r="G29297" s="147"/>
      <c r="H29297" s="146"/>
      <c r="J29297" s="146"/>
      <c r="L29297" s="150"/>
      <c r="N29297" s="163"/>
      <c r="O29297" s="146"/>
      <c r="P29297" s="146"/>
      <c r="Q29297" s="146"/>
      <c r="R29297" s="34"/>
      <c r="S29297" s="35"/>
      <c r="T29297" s="147"/>
    </row>
    <row r="29298">
      <c r="A29298" s="147"/>
      <c r="B29298" s="64"/>
      <c r="C29298" s="147" t="s">
        <v>217</v>
      </c>
      <c r="E29298" s="161"/>
      <c r="F29298" s="162"/>
      <c r="G29298" s="147"/>
      <c r="H29298" s="146"/>
      <c r="J29298" s="146"/>
      <c r="L29298" s="150"/>
      <c r="N29298" s="163"/>
      <c r="O29298" s="146"/>
      <c r="P29298" s="146"/>
      <c r="Q29298" s="146"/>
      <c r="R29298" s="34"/>
      <c r="S29298" s="35"/>
      <c r="T29298" s="147"/>
    </row>
    <row r="29299">
      <c r="A29299" s="147"/>
      <c r="B29299" s="64"/>
      <c r="C29299" s="147" t="s">
        <v>217</v>
      </c>
      <c r="E29299" s="161"/>
      <c r="F29299" s="162"/>
      <c r="G29299" s="147"/>
      <c r="H29299" s="146"/>
      <c r="J29299" s="146"/>
      <c r="L29299" s="150"/>
      <c r="N29299" s="163"/>
      <c r="O29299" s="146"/>
      <c r="P29299" s="146"/>
      <c r="Q29299" s="146"/>
      <c r="R29299" s="34"/>
      <c r="S29299" s="35"/>
      <c r="T29299" s="147"/>
    </row>
    <row r="29300">
      <c r="A29300" s="147"/>
      <c r="B29300" s="64"/>
      <c r="C29300" s="147" t="s">
        <v>217</v>
      </c>
      <c r="E29300" s="161"/>
      <c r="F29300" s="162"/>
      <c r="G29300" s="147"/>
      <c r="H29300" s="146"/>
      <c r="J29300" s="146"/>
      <c r="L29300" s="150"/>
      <c r="N29300" s="163"/>
      <c r="O29300" s="146"/>
      <c r="P29300" s="146"/>
      <c r="Q29300" s="146"/>
      <c r="R29300" s="34"/>
      <c r="S29300" s="35"/>
      <c r="T29300" s="147"/>
    </row>
    <row r="29301">
      <c r="A29301" s="147"/>
      <c r="B29301" s="64"/>
      <c r="C29301" s="147" t="s">
        <v>217</v>
      </c>
      <c r="E29301" s="161"/>
      <c r="F29301" s="162"/>
      <c r="G29301" s="147"/>
      <c r="H29301" s="146"/>
      <c r="J29301" s="146"/>
      <c r="L29301" s="150"/>
      <c r="N29301" s="163"/>
      <c r="O29301" s="146"/>
      <c r="P29301" s="146"/>
      <c r="Q29301" s="146"/>
      <c r="R29301" s="34"/>
      <c r="S29301" s="35"/>
      <c r="T29301" s="147"/>
    </row>
    <row r="29302">
      <c r="A29302" s="147"/>
      <c r="B29302" s="64"/>
      <c r="C29302" s="147" t="s">
        <v>217</v>
      </c>
      <c r="E29302" s="161"/>
      <c r="F29302" s="162"/>
      <c r="G29302" s="147"/>
      <c r="H29302" s="146"/>
      <c r="J29302" s="146"/>
      <c r="L29302" s="150"/>
      <c r="N29302" s="163"/>
      <c r="O29302" s="146"/>
      <c r="P29302" s="146"/>
      <c r="Q29302" s="146"/>
      <c r="R29302" s="34"/>
      <c r="S29302" s="35"/>
      <c r="T29302" s="147"/>
    </row>
    <row r="29303">
      <c r="A29303" s="147"/>
      <c r="B29303" s="64"/>
      <c r="C29303" s="147" t="s">
        <v>217</v>
      </c>
      <c r="E29303" s="161"/>
      <c r="F29303" s="162"/>
      <c r="G29303" s="147"/>
      <c r="H29303" s="146"/>
      <c r="J29303" s="146"/>
      <c r="L29303" s="150"/>
      <c r="N29303" s="163"/>
      <c r="O29303" s="146"/>
      <c r="P29303" s="146"/>
      <c r="Q29303" s="146"/>
      <c r="R29303" s="34"/>
      <c r="S29303" s="35"/>
      <c r="T29303" s="147"/>
    </row>
    <row r="29304">
      <c r="A29304" s="147"/>
      <c r="B29304" s="64"/>
      <c r="C29304" s="147" t="s">
        <v>217</v>
      </c>
      <c r="E29304" s="161"/>
      <c r="F29304" s="162"/>
      <c r="G29304" s="147"/>
      <c r="H29304" s="146"/>
      <c r="J29304" s="146"/>
      <c r="L29304" s="150"/>
      <c r="N29304" s="163"/>
      <c r="O29304" s="146"/>
      <c r="P29304" s="146"/>
      <c r="Q29304" s="146"/>
      <c r="R29304" s="34"/>
      <c r="S29304" s="35"/>
      <c r="T29304" s="147"/>
    </row>
    <row r="29305">
      <c r="A29305" s="147"/>
      <c r="B29305" s="64"/>
      <c r="C29305" s="147" t="s">
        <v>217</v>
      </c>
      <c r="E29305" s="161"/>
      <c r="F29305" s="162"/>
      <c r="G29305" s="147"/>
      <c r="H29305" s="146"/>
      <c r="J29305" s="146"/>
      <c r="L29305" s="150"/>
      <c r="N29305" s="163"/>
      <c r="O29305" s="146"/>
      <c r="P29305" s="146"/>
      <c r="Q29305" s="146"/>
      <c r="R29305" s="34"/>
      <c r="S29305" s="35"/>
      <c r="T29305" s="147"/>
    </row>
    <row r="29306">
      <c r="A29306" s="147"/>
      <c r="B29306" s="64"/>
      <c r="C29306" s="147" t="s">
        <v>217</v>
      </c>
      <c r="E29306" s="161"/>
      <c r="F29306" s="162"/>
      <c r="G29306" s="147"/>
      <c r="H29306" s="146"/>
      <c r="J29306" s="146"/>
      <c r="L29306" s="150"/>
      <c r="N29306" s="163"/>
      <c r="O29306" s="146"/>
      <c r="P29306" s="146"/>
      <c r="Q29306" s="146"/>
      <c r="R29306" s="34"/>
      <c r="S29306" s="35"/>
      <c r="T29306" s="147"/>
    </row>
    <row r="29307">
      <c r="A29307" s="147"/>
      <c r="B29307" s="64"/>
      <c r="C29307" s="147" t="s">
        <v>217</v>
      </c>
      <c r="E29307" s="161"/>
      <c r="F29307" s="162"/>
      <c r="G29307" s="147"/>
      <c r="H29307" s="146"/>
      <c r="J29307" s="146"/>
      <c r="L29307" s="150"/>
      <c r="N29307" s="163"/>
      <c r="O29307" s="146"/>
      <c r="P29307" s="146"/>
      <c r="Q29307" s="146"/>
      <c r="R29307" s="34"/>
      <c r="S29307" s="35"/>
      <c r="T29307" s="147"/>
    </row>
    <row r="29308">
      <c r="A29308" s="147"/>
      <c r="B29308" s="64"/>
      <c r="C29308" s="147" t="s">
        <v>217</v>
      </c>
      <c r="E29308" s="161"/>
      <c r="F29308" s="162"/>
      <c r="G29308" s="147"/>
      <c r="H29308" s="146"/>
      <c r="J29308" s="146"/>
      <c r="L29308" s="150"/>
      <c r="N29308" s="163"/>
      <c r="O29308" s="146"/>
      <c r="P29308" s="146"/>
      <c r="Q29308" s="146"/>
      <c r="R29308" s="34"/>
      <c r="S29308" s="35"/>
      <c r="T29308" s="147"/>
    </row>
    <row r="29309">
      <c r="A29309" s="147"/>
      <c r="B29309" s="64"/>
      <c r="C29309" s="147" t="s">
        <v>217</v>
      </c>
      <c r="E29309" s="161"/>
      <c r="F29309" s="162"/>
      <c r="G29309" s="147"/>
      <c r="H29309" s="146"/>
      <c r="J29309" s="146"/>
      <c r="L29309" s="150"/>
      <c r="N29309" s="163"/>
      <c r="O29309" s="146"/>
      <c r="P29309" s="146"/>
      <c r="Q29309" s="146"/>
      <c r="R29309" s="34"/>
      <c r="S29309" s="35"/>
      <c r="T29309" s="147"/>
    </row>
    <row r="29310">
      <c r="A29310" s="147"/>
      <c r="B29310" s="64"/>
      <c r="C29310" s="147" t="s">
        <v>217</v>
      </c>
      <c r="E29310" s="161"/>
      <c r="F29310" s="162"/>
      <c r="G29310" s="147"/>
      <c r="H29310" s="146"/>
      <c r="J29310" s="146"/>
      <c r="L29310" s="150"/>
      <c r="N29310" s="163"/>
      <c r="O29310" s="146"/>
      <c r="P29310" s="146"/>
      <c r="Q29310" s="146"/>
      <c r="R29310" s="34"/>
      <c r="S29310" s="35"/>
      <c r="T29310" s="147"/>
    </row>
    <row r="29311">
      <c r="A29311" s="147"/>
      <c r="B29311" s="64"/>
      <c r="C29311" s="147" t="s">
        <v>217</v>
      </c>
      <c r="E29311" s="161"/>
      <c r="F29311" s="162"/>
      <c r="G29311" s="147"/>
      <c r="H29311" s="146"/>
      <c r="J29311" s="146"/>
      <c r="L29311" s="150"/>
      <c r="N29311" s="163"/>
      <c r="O29311" s="146"/>
      <c r="P29311" s="146"/>
      <c r="Q29311" s="146"/>
      <c r="R29311" s="34"/>
      <c r="S29311" s="35"/>
      <c r="T29311" s="147"/>
    </row>
    <row r="29312">
      <c r="A29312" s="147"/>
      <c r="B29312" s="64"/>
      <c r="C29312" s="147" t="s">
        <v>217</v>
      </c>
      <c r="E29312" s="161"/>
      <c r="F29312" s="162"/>
      <c r="G29312" s="147"/>
      <c r="H29312" s="146"/>
      <c r="J29312" s="146"/>
      <c r="L29312" s="150"/>
      <c r="N29312" s="163"/>
      <c r="O29312" s="146"/>
      <c r="P29312" s="146"/>
      <c r="Q29312" s="146"/>
      <c r="R29312" s="34"/>
      <c r="S29312" s="35"/>
      <c r="T29312" s="147"/>
    </row>
    <row r="29313">
      <c r="A29313" s="147"/>
      <c r="B29313" s="64"/>
      <c r="C29313" s="147" t="s">
        <v>217</v>
      </c>
      <c r="E29313" s="161"/>
      <c r="F29313" s="162"/>
      <c r="G29313" s="147"/>
      <c r="H29313" s="146"/>
      <c r="J29313" s="146"/>
      <c r="L29313" s="150"/>
      <c r="N29313" s="163"/>
      <c r="O29313" s="146"/>
      <c r="P29313" s="146"/>
      <c r="Q29313" s="146"/>
      <c r="R29313" s="34"/>
      <c r="S29313" s="35"/>
      <c r="T29313" s="147"/>
    </row>
    <row r="29314">
      <c r="A29314" s="147"/>
      <c r="B29314" s="64"/>
      <c r="C29314" s="147" t="s">
        <v>217</v>
      </c>
      <c r="E29314" s="161"/>
      <c r="F29314" s="162"/>
      <c r="G29314" s="147"/>
      <c r="H29314" s="146"/>
      <c r="J29314" s="146"/>
      <c r="L29314" s="150"/>
      <c r="N29314" s="163"/>
      <c r="O29314" s="146"/>
      <c r="P29314" s="146"/>
      <c r="Q29314" s="146"/>
      <c r="R29314" s="34"/>
      <c r="S29314" s="35"/>
      <c r="T29314" s="147"/>
    </row>
    <row r="29315">
      <c r="A29315" s="147"/>
      <c r="B29315" s="64"/>
      <c r="C29315" s="147" t="s">
        <v>217</v>
      </c>
      <c r="E29315" s="161"/>
      <c r="F29315" s="162"/>
      <c r="G29315" s="147"/>
      <c r="H29315" s="146"/>
      <c r="J29315" s="146"/>
      <c r="L29315" s="150"/>
      <c r="N29315" s="163"/>
      <c r="O29315" s="146"/>
      <c r="P29315" s="146"/>
      <c r="Q29315" s="146"/>
      <c r="R29315" s="34"/>
      <c r="S29315" s="35"/>
      <c r="T29315" s="147"/>
    </row>
    <row r="29316">
      <c r="A29316" s="147"/>
      <c r="B29316" s="64"/>
      <c r="C29316" s="147" t="s">
        <v>217</v>
      </c>
      <c r="E29316" s="161"/>
      <c r="F29316" s="162"/>
      <c r="G29316" s="147"/>
      <c r="H29316" s="146"/>
      <c r="J29316" s="146"/>
      <c r="L29316" s="150"/>
      <c r="N29316" s="163"/>
      <c r="O29316" s="146"/>
      <c r="P29316" s="146"/>
      <c r="Q29316" s="146"/>
      <c r="R29316" s="34"/>
      <c r="S29316" s="35"/>
      <c r="T29316" s="147"/>
    </row>
    <row r="29317">
      <c r="A29317" s="147"/>
      <c r="B29317" s="64"/>
      <c r="C29317" s="147" t="s">
        <v>217</v>
      </c>
      <c r="E29317" s="161"/>
      <c r="F29317" s="162"/>
      <c r="G29317" s="147"/>
      <c r="H29317" s="146"/>
      <c r="J29317" s="146"/>
      <c r="L29317" s="150"/>
      <c r="N29317" s="163"/>
      <c r="O29317" s="146"/>
      <c r="P29317" s="146"/>
      <c r="Q29317" s="146"/>
      <c r="R29317" s="34"/>
      <c r="S29317" s="35"/>
      <c r="T29317" s="147"/>
    </row>
    <row r="29318">
      <c r="A29318" s="147"/>
      <c r="B29318" s="64"/>
      <c r="C29318" s="147" t="s">
        <v>217</v>
      </c>
      <c r="E29318" s="161"/>
      <c r="F29318" s="162"/>
      <c r="G29318" s="147"/>
      <c r="H29318" s="146"/>
      <c r="J29318" s="146"/>
      <c r="L29318" s="150"/>
      <c r="N29318" s="163"/>
      <c r="O29318" s="146"/>
      <c r="P29318" s="146"/>
      <c r="Q29318" s="146"/>
      <c r="R29318" s="34"/>
      <c r="S29318" s="35"/>
      <c r="T29318" s="147"/>
    </row>
    <row r="29319">
      <c r="A29319" s="147"/>
      <c r="B29319" s="64"/>
      <c r="C29319" s="147" t="s">
        <v>217</v>
      </c>
      <c r="E29319" s="161"/>
      <c r="F29319" s="162"/>
      <c r="G29319" s="147"/>
      <c r="H29319" s="146"/>
      <c r="J29319" s="146"/>
      <c r="L29319" s="150"/>
      <c r="N29319" s="163"/>
      <c r="O29319" s="146"/>
      <c r="P29319" s="146"/>
      <c r="Q29319" s="146"/>
      <c r="R29319" s="34"/>
      <c r="S29319" s="35"/>
      <c r="T29319" s="147"/>
    </row>
    <row r="29320">
      <c r="A29320" s="147"/>
      <c r="B29320" s="64"/>
      <c r="C29320" s="147" t="s">
        <v>217</v>
      </c>
      <c r="E29320" s="161"/>
      <c r="F29320" s="162"/>
      <c r="G29320" s="147"/>
      <c r="H29320" s="146"/>
      <c r="J29320" s="146"/>
      <c r="L29320" s="150"/>
      <c r="N29320" s="163"/>
      <c r="O29320" s="146"/>
      <c r="P29320" s="146"/>
      <c r="Q29320" s="146"/>
      <c r="R29320" s="34"/>
      <c r="S29320" s="35"/>
      <c r="T29320" s="147"/>
    </row>
    <row r="29321">
      <c r="A29321" s="147"/>
      <c r="B29321" s="64"/>
      <c r="C29321" s="147" t="s">
        <v>217</v>
      </c>
      <c r="E29321" s="161"/>
      <c r="F29321" s="162"/>
      <c r="G29321" s="147"/>
      <c r="H29321" s="146"/>
      <c r="J29321" s="146"/>
      <c r="L29321" s="150"/>
      <c r="N29321" s="163"/>
      <c r="O29321" s="146"/>
      <c r="P29321" s="146"/>
      <c r="Q29321" s="146"/>
      <c r="R29321" s="34"/>
      <c r="S29321" s="35"/>
      <c r="T29321" s="147"/>
    </row>
    <row r="29322">
      <c r="A29322" s="147"/>
      <c r="B29322" s="64"/>
      <c r="C29322" s="147" t="s">
        <v>217</v>
      </c>
      <c r="E29322" s="161"/>
      <c r="F29322" s="162"/>
      <c r="G29322" s="147"/>
      <c r="H29322" s="146"/>
      <c r="J29322" s="146"/>
      <c r="L29322" s="150"/>
      <c r="N29322" s="163"/>
      <c r="O29322" s="146"/>
      <c r="P29322" s="146"/>
      <c r="Q29322" s="146"/>
      <c r="R29322" s="34"/>
      <c r="S29322" s="35"/>
      <c r="T29322" s="147"/>
    </row>
    <row r="29323">
      <c r="A29323" s="147"/>
      <c r="B29323" s="64"/>
      <c r="C29323" s="147" t="s">
        <v>217</v>
      </c>
      <c r="E29323" s="161"/>
      <c r="F29323" s="162"/>
      <c r="G29323" s="147"/>
      <c r="H29323" s="146"/>
      <c r="J29323" s="146"/>
      <c r="L29323" s="150"/>
      <c r="N29323" s="163"/>
      <c r="O29323" s="146"/>
      <c r="P29323" s="146"/>
      <c r="Q29323" s="146"/>
      <c r="R29323" s="34"/>
      <c r="S29323" s="35"/>
      <c r="T29323" s="147"/>
    </row>
    <row r="29324">
      <c r="A29324" s="147"/>
      <c r="B29324" s="64"/>
      <c r="C29324" s="147" t="s">
        <v>217</v>
      </c>
      <c r="E29324" s="161"/>
      <c r="F29324" s="162"/>
      <c r="G29324" s="147"/>
      <c r="H29324" s="146"/>
      <c r="J29324" s="146"/>
      <c r="L29324" s="150"/>
      <c r="N29324" s="163"/>
      <c r="O29324" s="146"/>
      <c r="P29324" s="146"/>
      <c r="Q29324" s="146"/>
      <c r="R29324" s="34"/>
      <c r="S29324" s="35"/>
      <c r="T29324" s="147"/>
    </row>
    <row r="29325">
      <c r="A29325" s="147"/>
      <c r="B29325" s="64"/>
      <c r="C29325" s="147" t="s">
        <v>217</v>
      </c>
      <c r="E29325" s="161"/>
      <c r="F29325" s="162"/>
      <c r="G29325" s="147"/>
      <c r="H29325" s="146"/>
      <c r="J29325" s="146"/>
      <c r="L29325" s="150"/>
      <c r="N29325" s="163"/>
      <c r="O29325" s="146"/>
      <c r="P29325" s="146"/>
      <c r="Q29325" s="146"/>
      <c r="R29325" s="34"/>
      <c r="S29325" s="35"/>
      <c r="T29325" s="147"/>
    </row>
    <row r="29326">
      <c r="A29326" s="147"/>
      <c r="B29326" s="64"/>
      <c r="C29326" s="147" t="s">
        <v>217</v>
      </c>
      <c r="E29326" s="161"/>
      <c r="F29326" s="162"/>
      <c r="G29326" s="147"/>
      <c r="H29326" s="146"/>
      <c r="J29326" s="146"/>
      <c r="L29326" s="150"/>
      <c r="N29326" s="163"/>
      <c r="O29326" s="146"/>
      <c r="P29326" s="146"/>
      <c r="Q29326" s="146"/>
      <c r="R29326" s="34"/>
      <c r="S29326" s="35"/>
      <c r="T29326" s="147"/>
    </row>
    <row r="29327">
      <c r="A29327" s="147"/>
      <c r="B29327" s="64"/>
      <c r="C29327" s="147" t="s">
        <v>217</v>
      </c>
      <c r="E29327" s="161"/>
      <c r="F29327" s="162"/>
      <c r="G29327" s="147"/>
      <c r="H29327" s="146"/>
      <c r="J29327" s="146"/>
      <c r="L29327" s="150"/>
      <c r="N29327" s="163"/>
      <c r="O29327" s="146"/>
      <c r="P29327" s="146"/>
      <c r="Q29327" s="146"/>
      <c r="R29327" s="34"/>
      <c r="S29327" s="35"/>
      <c r="T29327" s="147"/>
    </row>
    <row r="29328">
      <c r="A29328" s="147"/>
      <c r="B29328" s="64"/>
      <c r="C29328" s="147" t="s">
        <v>217</v>
      </c>
      <c r="E29328" s="161"/>
      <c r="F29328" s="162"/>
      <c r="G29328" s="147"/>
      <c r="H29328" s="146"/>
      <c r="J29328" s="146"/>
      <c r="L29328" s="150"/>
      <c r="N29328" s="163"/>
      <c r="O29328" s="146"/>
      <c r="P29328" s="146"/>
      <c r="Q29328" s="146"/>
      <c r="R29328" s="34"/>
      <c r="S29328" s="35"/>
      <c r="T29328" s="147"/>
    </row>
    <row r="29329">
      <c r="A29329" s="147"/>
      <c r="B29329" s="64"/>
      <c r="C29329" s="147" t="s">
        <v>217</v>
      </c>
      <c r="E29329" s="161"/>
      <c r="F29329" s="162"/>
      <c r="G29329" s="147"/>
      <c r="H29329" s="146"/>
      <c r="J29329" s="146"/>
      <c r="L29329" s="150"/>
      <c r="N29329" s="163"/>
      <c r="O29329" s="146"/>
      <c r="P29329" s="146"/>
      <c r="Q29329" s="146"/>
      <c r="R29329" s="34"/>
      <c r="S29329" s="35"/>
      <c r="T29329" s="147"/>
    </row>
    <row r="29330">
      <c r="A29330" s="147"/>
      <c r="B29330" s="64"/>
      <c r="C29330" s="147" t="s">
        <v>217</v>
      </c>
      <c r="E29330" s="161"/>
      <c r="F29330" s="162"/>
      <c r="G29330" s="147"/>
      <c r="H29330" s="146"/>
      <c r="J29330" s="146"/>
      <c r="L29330" s="150"/>
      <c r="N29330" s="163"/>
      <c r="O29330" s="146"/>
      <c r="P29330" s="146"/>
      <c r="Q29330" s="146"/>
      <c r="R29330" s="34"/>
      <c r="S29330" s="35"/>
      <c r="T29330" s="147"/>
    </row>
    <row r="29331">
      <c r="A29331" s="147"/>
      <c r="B29331" s="64"/>
      <c r="C29331" s="147" t="s">
        <v>217</v>
      </c>
      <c r="E29331" s="161"/>
      <c r="F29331" s="162"/>
      <c r="G29331" s="147"/>
      <c r="H29331" s="146"/>
      <c r="J29331" s="146"/>
      <c r="L29331" s="150"/>
      <c r="N29331" s="163"/>
      <c r="O29331" s="146"/>
      <c r="P29331" s="146"/>
      <c r="Q29331" s="146"/>
      <c r="R29331" s="34"/>
      <c r="S29331" s="35"/>
      <c r="T29331" s="147"/>
    </row>
    <row r="29332">
      <c r="A29332" s="147"/>
      <c r="B29332" s="64"/>
      <c r="C29332" s="147" t="s">
        <v>217</v>
      </c>
      <c r="E29332" s="161"/>
      <c r="F29332" s="162"/>
      <c r="G29332" s="147"/>
      <c r="H29332" s="146"/>
      <c r="J29332" s="146"/>
      <c r="L29332" s="150"/>
      <c r="N29332" s="163"/>
      <c r="O29332" s="146"/>
      <c r="P29332" s="146"/>
      <c r="Q29332" s="146"/>
      <c r="R29332" s="34"/>
      <c r="S29332" s="35"/>
      <c r="T29332" s="147"/>
    </row>
    <row r="29333">
      <c r="A29333" s="147"/>
      <c r="B29333" s="64"/>
      <c r="C29333" s="147" t="s">
        <v>217</v>
      </c>
      <c r="E29333" s="161"/>
      <c r="F29333" s="162"/>
      <c r="G29333" s="147"/>
      <c r="H29333" s="146"/>
      <c r="J29333" s="146"/>
      <c r="L29333" s="150"/>
      <c r="N29333" s="163"/>
      <c r="O29333" s="146"/>
      <c r="P29333" s="146"/>
      <c r="Q29333" s="146"/>
      <c r="R29333" s="34"/>
      <c r="S29333" s="35"/>
      <c r="T29333" s="147"/>
    </row>
    <row r="29334">
      <c r="A29334" s="147"/>
      <c r="B29334" s="64"/>
      <c r="C29334" s="147" t="s">
        <v>217</v>
      </c>
      <c r="E29334" s="161"/>
      <c r="F29334" s="162"/>
      <c r="G29334" s="147"/>
      <c r="H29334" s="146"/>
      <c r="J29334" s="146"/>
      <c r="L29334" s="150"/>
      <c r="N29334" s="163"/>
      <c r="O29334" s="146"/>
      <c r="P29334" s="146"/>
      <c r="Q29334" s="146"/>
      <c r="R29334" s="34"/>
      <c r="S29334" s="35"/>
      <c r="T29334" s="147"/>
    </row>
    <row r="29335">
      <c r="A29335" s="147"/>
      <c r="B29335" s="64"/>
      <c r="C29335" s="147" t="s">
        <v>217</v>
      </c>
      <c r="E29335" s="161"/>
      <c r="F29335" s="162"/>
      <c r="G29335" s="147"/>
      <c r="H29335" s="146"/>
      <c r="J29335" s="146"/>
      <c r="L29335" s="150"/>
      <c r="N29335" s="163"/>
      <c r="O29335" s="146"/>
      <c r="P29335" s="146"/>
      <c r="Q29335" s="146"/>
      <c r="R29335" s="34"/>
      <c r="S29335" s="35"/>
      <c r="T29335" s="147"/>
    </row>
    <row r="29336">
      <c r="A29336" s="147"/>
      <c r="B29336" s="64"/>
      <c r="C29336" s="147" t="s">
        <v>217</v>
      </c>
      <c r="E29336" s="161"/>
      <c r="F29336" s="162"/>
      <c r="G29336" s="147"/>
      <c r="H29336" s="146"/>
      <c r="J29336" s="146"/>
      <c r="L29336" s="150"/>
      <c r="N29336" s="163"/>
      <c r="O29336" s="146"/>
      <c r="P29336" s="146"/>
      <c r="Q29336" s="146"/>
      <c r="R29336" s="34"/>
      <c r="S29336" s="35"/>
      <c r="T29336" s="147"/>
    </row>
    <row r="29337">
      <c r="A29337" s="147"/>
      <c r="B29337" s="64"/>
      <c r="C29337" s="147" t="s">
        <v>217</v>
      </c>
      <c r="E29337" s="161"/>
      <c r="F29337" s="162"/>
      <c r="G29337" s="147"/>
      <c r="H29337" s="146"/>
      <c r="J29337" s="146"/>
      <c r="L29337" s="150"/>
      <c r="N29337" s="163"/>
      <c r="O29337" s="146"/>
      <c r="P29337" s="146"/>
      <c r="Q29337" s="146"/>
      <c r="R29337" s="34"/>
      <c r="S29337" s="35"/>
      <c r="T29337" s="147"/>
    </row>
    <row r="29338">
      <c r="A29338" s="147"/>
      <c r="B29338" s="64"/>
      <c r="C29338" s="147" t="s">
        <v>217</v>
      </c>
      <c r="E29338" s="161"/>
      <c r="F29338" s="162"/>
      <c r="G29338" s="147"/>
      <c r="H29338" s="146"/>
      <c r="J29338" s="146"/>
      <c r="L29338" s="150"/>
      <c r="N29338" s="163"/>
      <c r="O29338" s="146"/>
      <c r="P29338" s="146"/>
      <c r="Q29338" s="146"/>
      <c r="R29338" s="34"/>
      <c r="S29338" s="35"/>
      <c r="T29338" s="147"/>
    </row>
    <row r="29339">
      <c r="A29339" s="147"/>
      <c r="B29339" s="64"/>
      <c r="C29339" s="147" t="s">
        <v>217</v>
      </c>
      <c r="E29339" s="161"/>
      <c r="F29339" s="162"/>
      <c r="G29339" s="147"/>
      <c r="H29339" s="146"/>
      <c r="J29339" s="146"/>
      <c r="L29339" s="150"/>
      <c r="N29339" s="163"/>
      <c r="O29339" s="146"/>
      <c r="P29339" s="146"/>
      <c r="Q29339" s="146"/>
      <c r="R29339" s="34"/>
      <c r="S29339" s="35"/>
      <c r="T29339" s="147"/>
    </row>
    <row r="29340">
      <c r="A29340" s="147"/>
      <c r="B29340" s="64"/>
      <c r="C29340" s="147" t="s">
        <v>217</v>
      </c>
      <c r="E29340" s="161"/>
      <c r="F29340" s="162"/>
      <c r="G29340" s="147"/>
      <c r="H29340" s="146"/>
      <c r="J29340" s="146"/>
      <c r="L29340" s="150"/>
      <c r="N29340" s="163"/>
      <c r="O29340" s="146"/>
      <c r="P29340" s="146"/>
      <c r="Q29340" s="146"/>
      <c r="R29340" s="34"/>
      <c r="S29340" s="35"/>
      <c r="T29340" s="147"/>
    </row>
    <row r="29341">
      <c r="A29341" s="147"/>
      <c r="B29341" s="64"/>
      <c r="C29341" s="147" t="s">
        <v>217</v>
      </c>
      <c r="E29341" s="161"/>
      <c r="F29341" s="162"/>
      <c r="G29341" s="147"/>
      <c r="H29341" s="146"/>
      <c r="J29341" s="146"/>
      <c r="L29341" s="150"/>
      <c r="N29341" s="163"/>
      <c r="O29341" s="146"/>
      <c r="P29341" s="146"/>
      <c r="Q29341" s="146"/>
      <c r="R29341" s="34"/>
      <c r="S29341" s="35"/>
      <c r="T29341" s="147"/>
    </row>
    <row r="29342">
      <c r="A29342" s="147"/>
      <c r="B29342" s="64"/>
      <c r="C29342" s="147" t="s">
        <v>217</v>
      </c>
      <c r="E29342" s="161"/>
      <c r="F29342" s="162"/>
      <c r="G29342" s="147"/>
      <c r="H29342" s="146"/>
      <c r="J29342" s="146"/>
      <c r="L29342" s="150"/>
      <c r="N29342" s="163"/>
      <c r="O29342" s="146"/>
      <c r="P29342" s="146"/>
      <c r="Q29342" s="146"/>
      <c r="R29342" s="34"/>
      <c r="S29342" s="35"/>
      <c r="T29342" s="147"/>
    </row>
    <row r="29343">
      <c r="A29343" s="147"/>
      <c r="B29343" s="64"/>
      <c r="C29343" s="147" t="s">
        <v>217</v>
      </c>
      <c r="E29343" s="161"/>
      <c r="F29343" s="162"/>
      <c r="G29343" s="147"/>
      <c r="H29343" s="146"/>
      <c r="J29343" s="146"/>
      <c r="L29343" s="150"/>
      <c r="N29343" s="163"/>
      <c r="O29343" s="146"/>
      <c r="P29343" s="146"/>
      <c r="Q29343" s="146"/>
      <c r="R29343" s="34"/>
      <c r="S29343" s="35"/>
      <c r="T29343" s="147"/>
    </row>
    <row r="29344">
      <c r="A29344" s="147"/>
      <c r="B29344" s="64"/>
      <c r="C29344" s="147" t="s">
        <v>217</v>
      </c>
      <c r="E29344" s="161"/>
      <c r="F29344" s="162"/>
      <c r="G29344" s="147"/>
      <c r="H29344" s="146"/>
      <c r="J29344" s="146"/>
      <c r="L29344" s="150"/>
      <c r="N29344" s="163"/>
      <c r="O29344" s="146"/>
      <c r="P29344" s="146"/>
      <c r="Q29344" s="146"/>
      <c r="R29344" s="34"/>
      <c r="S29344" s="35"/>
      <c r="T29344" s="147"/>
    </row>
    <row r="29345">
      <c r="A29345" s="147"/>
      <c r="B29345" s="64"/>
      <c r="C29345" s="147" t="s">
        <v>217</v>
      </c>
      <c r="E29345" s="161"/>
      <c r="F29345" s="162"/>
      <c r="G29345" s="147"/>
      <c r="H29345" s="146"/>
      <c r="J29345" s="146"/>
      <c r="L29345" s="150"/>
      <c r="N29345" s="163"/>
      <c r="O29345" s="146"/>
      <c r="P29345" s="146"/>
      <c r="Q29345" s="146"/>
      <c r="R29345" s="34"/>
      <c r="S29345" s="35"/>
      <c r="T29345" s="147"/>
    </row>
    <row r="29346">
      <c r="A29346" s="147"/>
      <c r="B29346" s="64"/>
      <c r="C29346" s="147" t="s">
        <v>217</v>
      </c>
      <c r="E29346" s="161"/>
      <c r="F29346" s="162"/>
      <c r="G29346" s="147"/>
      <c r="H29346" s="146"/>
      <c r="J29346" s="146"/>
      <c r="L29346" s="150"/>
      <c r="N29346" s="163"/>
      <c r="O29346" s="146"/>
      <c r="P29346" s="146"/>
      <c r="Q29346" s="146"/>
      <c r="R29346" s="34"/>
      <c r="S29346" s="35"/>
      <c r="T29346" s="147"/>
    </row>
    <row r="29347">
      <c r="A29347" s="147"/>
      <c r="B29347" s="64"/>
      <c r="C29347" s="147" t="s">
        <v>217</v>
      </c>
      <c r="E29347" s="161"/>
      <c r="F29347" s="162"/>
      <c r="G29347" s="147"/>
      <c r="H29347" s="146"/>
      <c r="J29347" s="146"/>
      <c r="L29347" s="150"/>
      <c r="N29347" s="163"/>
      <c r="O29347" s="146"/>
      <c r="P29347" s="146"/>
      <c r="Q29347" s="146"/>
      <c r="R29347" s="34"/>
      <c r="S29347" s="35"/>
      <c r="T29347" s="147"/>
    </row>
    <row r="29348">
      <c r="A29348" s="147"/>
      <c r="B29348" s="64"/>
      <c r="C29348" s="147" t="s">
        <v>217</v>
      </c>
      <c r="E29348" s="161"/>
      <c r="F29348" s="162"/>
      <c r="G29348" s="147"/>
      <c r="H29348" s="146"/>
      <c r="J29348" s="146"/>
      <c r="L29348" s="150"/>
      <c r="N29348" s="163"/>
      <c r="O29348" s="146"/>
      <c r="P29348" s="146"/>
      <c r="Q29348" s="146"/>
      <c r="R29348" s="34"/>
      <c r="S29348" s="35"/>
      <c r="T29348" s="147"/>
    </row>
    <row r="29349">
      <c r="A29349" s="147"/>
      <c r="B29349" s="64"/>
      <c r="C29349" s="147" t="s">
        <v>217</v>
      </c>
      <c r="E29349" s="161"/>
      <c r="F29349" s="162"/>
      <c r="G29349" s="147"/>
      <c r="H29349" s="146"/>
      <c r="J29349" s="146"/>
      <c r="L29349" s="150"/>
      <c r="N29349" s="163"/>
      <c r="O29349" s="146"/>
      <c r="P29349" s="146"/>
      <c r="Q29349" s="146"/>
      <c r="R29349" s="34"/>
      <c r="S29349" s="35"/>
      <c r="T29349" s="147"/>
    </row>
    <row r="29350">
      <c r="A29350" s="147"/>
      <c r="B29350" s="64"/>
      <c r="C29350" s="147" t="s">
        <v>217</v>
      </c>
      <c r="E29350" s="161"/>
      <c r="F29350" s="162"/>
      <c r="G29350" s="147"/>
      <c r="H29350" s="146"/>
      <c r="J29350" s="146"/>
      <c r="L29350" s="150"/>
      <c r="N29350" s="163"/>
      <c r="O29350" s="146"/>
      <c r="P29350" s="146"/>
      <c r="Q29350" s="146"/>
      <c r="R29350" s="34"/>
      <c r="S29350" s="35"/>
      <c r="T29350" s="147"/>
    </row>
    <row r="29351">
      <c r="A29351" s="147"/>
      <c r="B29351" s="64"/>
      <c r="C29351" s="147" t="s">
        <v>217</v>
      </c>
      <c r="E29351" s="161"/>
      <c r="F29351" s="162"/>
      <c r="G29351" s="147"/>
      <c r="H29351" s="146"/>
      <c r="J29351" s="146"/>
      <c r="L29351" s="150"/>
      <c r="N29351" s="163"/>
      <c r="O29351" s="146"/>
      <c r="P29351" s="146"/>
      <c r="Q29351" s="146"/>
      <c r="R29351" s="34"/>
      <c r="S29351" s="35"/>
      <c r="T29351" s="147"/>
    </row>
    <row r="29352">
      <c r="A29352" s="147"/>
      <c r="B29352" s="64"/>
      <c r="C29352" s="147" t="s">
        <v>217</v>
      </c>
      <c r="E29352" s="161"/>
      <c r="F29352" s="162"/>
      <c r="G29352" s="147"/>
      <c r="H29352" s="146"/>
      <c r="J29352" s="146"/>
      <c r="L29352" s="150"/>
      <c r="N29352" s="163"/>
      <c r="O29352" s="146"/>
      <c r="P29352" s="146"/>
      <c r="Q29352" s="146"/>
      <c r="R29352" s="34"/>
      <c r="S29352" s="35"/>
      <c r="T29352" s="147"/>
    </row>
    <row r="29353">
      <c r="A29353" s="147"/>
      <c r="B29353" s="64"/>
      <c r="C29353" s="147" t="s">
        <v>217</v>
      </c>
      <c r="E29353" s="161"/>
      <c r="F29353" s="162"/>
      <c r="G29353" s="147"/>
      <c r="H29353" s="146"/>
      <c r="J29353" s="146"/>
      <c r="L29353" s="150"/>
      <c r="N29353" s="163"/>
      <c r="O29353" s="146"/>
      <c r="P29353" s="146"/>
      <c r="Q29353" s="146"/>
      <c r="R29353" s="34"/>
      <c r="S29353" s="35"/>
      <c r="T29353" s="147"/>
    </row>
    <row r="29354">
      <c r="A29354" s="147"/>
      <c r="B29354" s="64"/>
      <c r="C29354" s="147" t="s">
        <v>217</v>
      </c>
      <c r="E29354" s="161"/>
      <c r="F29354" s="162"/>
      <c r="G29354" s="147"/>
      <c r="H29354" s="146"/>
      <c r="J29354" s="146"/>
      <c r="L29354" s="150"/>
      <c r="N29354" s="163"/>
      <c r="O29354" s="146"/>
      <c r="P29354" s="146"/>
      <c r="Q29354" s="146"/>
      <c r="R29354" s="34"/>
      <c r="S29354" s="35"/>
      <c r="T29354" s="147"/>
    </row>
    <row r="29355">
      <c r="A29355" s="147"/>
      <c r="B29355" s="64"/>
      <c r="C29355" s="147" t="s">
        <v>217</v>
      </c>
      <c r="E29355" s="161"/>
      <c r="F29355" s="162"/>
      <c r="G29355" s="147"/>
      <c r="H29355" s="146"/>
      <c r="J29355" s="146"/>
      <c r="L29355" s="150"/>
      <c r="N29355" s="163"/>
      <c r="O29355" s="146"/>
      <c r="P29355" s="146"/>
      <c r="Q29355" s="146"/>
      <c r="R29355" s="34"/>
      <c r="S29355" s="35"/>
      <c r="T29355" s="147"/>
    </row>
    <row r="29356">
      <c r="A29356" s="147"/>
      <c r="B29356" s="64"/>
      <c r="C29356" s="147" t="s">
        <v>217</v>
      </c>
      <c r="E29356" s="161"/>
      <c r="F29356" s="162"/>
      <c r="G29356" s="147"/>
      <c r="H29356" s="146"/>
      <c r="J29356" s="146"/>
      <c r="L29356" s="150"/>
      <c r="N29356" s="163"/>
      <c r="O29356" s="146"/>
      <c r="P29356" s="146"/>
      <c r="Q29356" s="146"/>
      <c r="R29356" s="34"/>
      <c r="S29356" s="35"/>
      <c r="T29356" s="147"/>
    </row>
    <row r="29357">
      <c r="A29357" s="147"/>
      <c r="B29357" s="64"/>
      <c r="C29357" s="147" t="s">
        <v>217</v>
      </c>
      <c r="E29357" s="161"/>
      <c r="F29357" s="162"/>
      <c r="G29357" s="147"/>
      <c r="H29357" s="146"/>
      <c r="J29357" s="146"/>
      <c r="L29357" s="150"/>
      <c r="N29357" s="163"/>
      <c r="O29357" s="146"/>
      <c r="P29357" s="146"/>
      <c r="Q29357" s="146"/>
      <c r="R29357" s="34"/>
      <c r="S29357" s="35"/>
      <c r="T29357" s="147"/>
    </row>
    <row r="29358">
      <c r="A29358" s="147"/>
      <c r="B29358" s="64"/>
      <c r="C29358" s="147" t="s">
        <v>217</v>
      </c>
      <c r="E29358" s="161"/>
      <c r="F29358" s="162"/>
      <c r="G29358" s="147"/>
      <c r="H29358" s="146"/>
      <c r="J29358" s="146"/>
      <c r="L29358" s="150"/>
      <c r="N29358" s="163"/>
      <c r="O29358" s="146"/>
      <c r="P29358" s="146"/>
      <c r="Q29358" s="146"/>
      <c r="R29358" s="34"/>
      <c r="S29358" s="35"/>
      <c r="T29358" s="147"/>
    </row>
    <row r="29359">
      <c r="A29359" s="147"/>
      <c r="B29359" s="64"/>
      <c r="C29359" s="147" t="s">
        <v>217</v>
      </c>
      <c r="E29359" s="161"/>
      <c r="F29359" s="162"/>
      <c r="G29359" s="147"/>
      <c r="H29359" s="146"/>
      <c r="J29359" s="146"/>
      <c r="L29359" s="150"/>
      <c r="N29359" s="163"/>
      <c r="O29359" s="146"/>
      <c r="P29359" s="146"/>
      <c r="Q29359" s="146"/>
      <c r="R29359" s="34"/>
      <c r="S29359" s="35"/>
      <c r="T29359" s="147"/>
    </row>
    <row r="29360">
      <c r="A29360" s="147"/>
      <c r="B29360" s="64"/>
      <c r="C29360" s="147" t="s">
        <v>217</v>
      </c>
      <c r="E29360" s="161"/>
      <c r="F29360" s="162"/>
      <c r="G29360" s="147"/>
      <c r="H29360" s="146"/>
      <c r="J29360" s="146"/>
      <c r="L29360" s="150"/>
      <c r="N29360" s="163"/>
      <c r="O29360" s="146"/>
      <c r="P29360" s="146"/>
      <c r="Q29360" s="146"/>
      <c r="R29360" s="34"/>
      <c r="S29360" s="35"/>
      <c r="T29360" s="147"/>
    </row>
    <row r="29361">
      <c r="A29361" s="147"/>
      <c r="B29361" s="64"/>
      <c r="C29361" s="147" t="s">
        <v>217</v>
      </c>
      <c r="E29361" s="161"/>
      <c r="F29361" s="162"/>
      <c r="G29361" s="147"/>
      <c r="H29361" s="146"/>
      <c r="J29361" s="146"/>
      <c r="L29361" s="150"/>
      <c r="N29361" s="163"/>
      <c r="O29361" s="146"/>
      <c r="P29361" s="146"/>
      <c r="Q29361" s="146"/>
      <c r="R29361" s="34"/>
      <c r="S29361" s="35"/>
      <c r="T29361" s="147"/>
    </row>
    <row r="29362">
      <c r="A29362" s="147"/>
      <c r="B29362" s="64"/>
      <c r="C29362" s="147" t="s">
        <v>217</v>
      </c>
      <c r="E29362" s="161"/>
      <c r="F29362" s="162"/>
      <c r="G29362" s="147"/>
      <c r="H29362" s="146"/>
      <c r="J29362" s="146"/>
      <c r="L29362" s="150"/>
      <c r="N29362" s="163"/>
      <c r="O29362" s="146"/>
      <c r="P29362" s="146"/>
      <c r="Q29362" s="146"/>
      <c r="R29362" s="34"/>
      <c r="S29362" s="35"/>
      <c r="T29362" s="147"/>
    </row>
    <row r="29363">
      <c r="A29363" s="147"/>
      <c r="B29363" s="64"/>
      <c r="C29363" s="147" t="s">
        <v>217</v>
      </c>
      <c r="E29363" s="161"/>
      <c r="F29363" s="162"/>
      <c r="G29363" s="147"/>
      <c r="H29363" s="146"/>
      <c r="J29363" s="146"/>
      <c r="L29363" s="150"/>
      <c r="N29363" s="163"/>
      <c r="O29363" s="146"/>
      <c r="P29363" s="146"/>
      <c r="Q29363" s="146"/>
      <c r="R29363" s="34"/>
      <c r="S29363" s="35"/>
      <c r="T29363" s="147"/>
    </row>
    <row r="29364">
      <c r="A29364" s="147"/>
      <c r="B29364" s="64"/>
      <c r="C29364" s="147" t="s">
        <v>217</v>
      </c>
      <c r="E29364" s="161"/>
      <c r="F29364" s="162"/>
      <c r="G29364" s="147"/>
      <c r="H29364" s="146"/>
      <c r="J29364" s="146"/>
      <c r="L29364" s="150"/>
      <c r="N29364" s="163"/>
      <c r="O29364" s="146"/>
      <c r="P29364" s="146"/>
      <c r="Q29364" s="146"/>
      <c r="R29364" s="34"/>
      <c r="S29364" s="35"/>
      <c r="T29364" s="147"/>
    </row>
    <row r="29365">
      <c r="A29365" s="147"/>
      <c r="B29365" s="64"/>
      <c r="C29365" s="147" t="s">
        <v>217</v>
      </c>
      <c r="E29365" s="161"/>
      <c r="F29365" s="162"/>
      <c r="G29365" s="147"/>
      <c r="H29365" s="146"/>
      <c r="J29365" s="146"/>
      <c r="L29365" s="150"/>
      <c r="N29365" s="163"/>
      <c r="O29365" s="146"/>
      <c r="P29365" s="146"/>
      <c r="Q29365" s="146"/>
      <c r="R29365" s="34"/>
      <c r="S29365" s="35"/>
      <c r="T29365" s="147"/>
    </row>
    <row r="29366">
      <c r="A29366" s="147"/>
      <c r="B29366" s="64"/>
      <c r="C29366" s="147" t="s">
        <v>217</v>
      </c>
      <c r="E29366" s="161"/>
      <c r="F29366" s="162"/>
      <c r="G29366" s="147"/>
      <c r="H29366" s="146"/>
      <c r="J29366" s="146"/>
      <c r="L29366" s="150"/>
      <c r="N29366" s="163"/>
      <c r="O29366" s="146"/>
      <c r="P29366" s="146"/>
      <c r="Q29366" s="146"/>
      <c r="R29366" s="34"/>
      <c r="S29366" s="35"/>
      <c r="T29366" s="147"/>
    </row>
    <row r="29367">
      <c r="A29367" s="147"/>
      <c r="B29367" s="64"/>
      <c r="C29367" s="147" t="s">
        <v>217</v>
      </c>
      <c r="E29367" s="161"/>
      <c r="F29367" s="162"/>
      <c r="G29367" s="147"/>
      <c r="H29367" s="146"/>
      <c r="J29367" s="146"/>
      <c r="L29367" s="150"/>
      <c r="N29367" s="163"/>
      <c r="O29367" s="146"/>
      <c r="P29367" s="146"/>
      <c r="Q29367" s="146"/>
      <c r="R29367" s="34"/>
      <c r="S29367" s="35"/>
      <c r="T29367" s="147"/>
    </row>
    <row r="29368">
      <c r="A29368" s="147"/>
      <c r="B29368" s="64"/>
      <c r="C29368" s="147" t="s">
        <v>217</v>
      </c>
      <c r="E29368" s="161"/>
      <c r="F29368" s="162"/>
      <c r="G29368" s="147"/>
      <c r="H29368" s="146"/>
      <c r="J29368" s="146"/>
      <c r="L29368" s="150"/>
      <c r="N29368" s="163"/>
      <c r="O29368" s="146"/>
      <c r="P29368" s="146"/>
      <c r="Q29368" s="146"/>
      <c r="R29368" s="34"/>
      <c r="S29368" s="35"/>
      <c r="T29368" s="147"/>
    </row>
    <row r="29369">
      <c r="A29369" s="147"/>
      <c r="B29369" s="64"/>
      <c r="C29369" s="147" t="s">
        <v>217</v>
      </c>
      <c r="E29369" s="161"/>
      <c r="F29369" s="162"/>
      <c r="G29369" s="147"/>
      <c r="H29369" s="146"/>
      <c r="J29369" s="146"/>
      <c r="L29369" s="150"/>
      <c r="N29369" s="163"/>
      <c r="O29369" s="146"/>
      <c r="P29369" s="146"/>
      <c r="Q29369" s="146"/>
      <c r="R29369" s="34"/>
      <c r="S29369" s="35"/>
      <c r="T29369" s="147"/>
    </row>
    <row r="29370">
      <c r="A29370" s="147"/>
      <c r="B29370" s="64"/>
      <c r="C29370" s="147" t="s">
        <v>217</v>
      </c>
      <c r="E29370" s="161"/>
      <c r="F29370" s="162"/>
      <c r="G29370" s="147"/>
      <c r="H29370" s="146"/>
      <c r="J29370" s="146"/>
      <c r="L29370" s="150"/>
      <c r="N29370" s="163"/>
      <c r="O29370" s="146"/>
      <c r="P29370" s="146"/>
      <c r="Q29370" s="146"/>
      <c r="R29370" s="34"/>
      <c r="S29370" s="35"/>
      <c r="T29370" s="147"/>
    </row>
    <row r="29371">
      <c r="A29371" s="147"/>
      <c r="B29371" s="64"/>
      <c r="C29371" s="147" t="s">
        <v>217</v>
      </c>
      <c r="E29371" s="161"/>
      <c r="F29371" s="162"/>
      <c r="G29371" s="147"/>
      <c r="H29371" s="146"/>
      <c r="J29371" s="146"/>
      <c r="L29371" s="150"/>
      <c r="N29371" s="163"/>
      <c r="O29371" s="146"/>
      <c r="P29371" s="146"/>
      <c r="Q29371" s="146"/>
      <c r="R29371" s="34"/>
      <c r="S29371" s="35"/>
      <c r="T29371" s="147"/>
    </row>
    <row r="29372">
      <c r="A29372" s="147"/>
      <c r="B29372" s="64"/>
      <c r="C29372" s="147" t="s">
        <v>217</v>
      </c>
      <c r="E29372" s="161"/>
      <c r="F29372" s="162"/>
      <c r="G29372" s="147"/>
      <c r="H29372" s="146"/>
      <c r="J29372" s="146"/>
      <c r="L29372" s="150"/>
      <c r="N29372" s="163"/>
      <c r="O29372" s="146"/>
      <c r="P29372" s="146"/>
      <c r="Q29372" s="146"/>
      <c r="R29372" s="34"/>
      <c r="S29372" s="35"/>
      <c r="T29372" s="147"/>
    </row>
    <row r="29373">
      <c r="A29373" s="147"/>
      <c r="B29373" s="64"/>
      <c r="C29373" s="147" t="s">
        <v>217</v>
      </c>
      <c r="E29373" s="161"/>
      <c r="F29373" s="162"/>
      <c r="G29373" s="147"/>
      <c r="H29373" s="146"/>
      <c r="J29373" s="146"/>
      <c r="L29373" s="150"/>
      <c r="N29373" s="163"/>
      <c r="O29373" s="146"/>
      <c r="P29373" s="146"/>
      <c r="Q29373" s="146"/>
      <c r="R29373" s="34"/>
      <c r="S29373" s="35"/>
      <c r="T29373" s="147"/>
    </row>
    <row r="29374">
      <c r="A29374" s="147"/>
      <c r="B29374" s="64"/>
      <c r="C29374" s="147" t="s">
        <v>217</v>
      </c>
      <c r="E29374" s="161"/>
      <c r="F29374" s="162"/>
      <c r="G29374" s="147"/>
      <c r="H29374" s="146"/>
      <c r="J29374" s="146"/>
      <c r="L29374" s="150"/>
      <c r="N29374" s="163"/>
      <c r="O29374" s="146"/>
      <c r="P29374" s="146"/>
      <c r="Q29374" s="146"/>
      <c r="R29374" s="34"/>
      <c r="S29374" s="35"/>
      <c r="T29374" s="147"/>
    </row>
    <row r="29375">
      <c r="A29375" s="147"/>
      <c r="B29375" s="64"/>
      <c r="C29375" s="147" t="s">
        <v>217</v>
      </c>
      <c r="E29375" s="161"/>
      <c r="F29375" s="162"/>
      <c r="G29375" s="147"/>
      <c r="H29375" s="146"/>
      <c r="J29375" s="146"/>
      <c r="L29375" s="150"/>
      <c r="N29375" s="163"/>
      <c r="O29375" s="146"/>
      <c r="P29375" s="146"/>
      <c r="Q29375" s="146"/>
      <c r="R29375" s="34"/>
      <c r="S29375" s="35"/>
      <c r="T29375" s="147"/>
    </row>
    <row r="29376">
      <c r="A29376" s="147"/>
      <c r="B29376" s="64"/>
      <c r="C29376" s="147" t="s">
        <v>217</v>
      </c>
      <c r="E29376" s="161"/>
      <c r="F29376" s="162"/>
      <c r="G29376" s="147"/>
      <c r="H29376" s="146"/>
      <c r="J29376" s="146"/>
      <c r="L29376" s="150"/>
      <c r="N29376" s="163"/>
      <c r="O29376" s="146"/>
      <c r="P29376" s="146"/>
      <c r="Q29376" s="146"/>
      <c r="R29376" s="34"/>
      <c r="S29376" s="35"/>
      <c r="T29376" s="147"/>
    </row>
    <row r="29377">
      <c r="A29377" s="147"/>
      <c r="B29377" s="64"/>
      <c r="C29377" s="147" t="s">
        <v>217</v>
      </c>
      <c r="E29377" s="161"/>
      <c r="F29377" s="162"/>
      <c r="G29377" s="147"/>
      <c r="H29377" s="146"/>
      <c r="J29377" s="146"/>
      <c r="L29377" s="150"/>
      <c r="N29377" s="163"/>
      <c r="O29377" s="146"/>
      <c r="P29377" s="146"/>
      <c r="Q29377" s="146"/>
      <c r="R29377" s="34"/>
      <c r="S29377" s="35"/>
      <c r="T29377" s="147"/>
    </row>
    <row r="29378">
      <c r="A29378" s="147"/>
      <c r="B29378" s="64"/>
      <c r="C29378" s="147" t="s">
        <v>217</v>
      </c>
      <c r="E29378" s="161"/>
      <c r="F29378" s="162"/>
      <c r="G29378" s="147"/>
      <c r="H29378" s="146"/>
      <c r="J29378" s="146"/>
      <c r="L29378" s="150"/>
      <c r="N29378" s="163"/>
      <c r="O29378" s="146"/>
      <c r="P29378" s="146"/>
      <c r="Q29378" s="146"/>
      <c r="R29378" s="34"/>
      <c r="S29378" s="35"/>
      <c r="T29378" s="147"/>
    </row>
    <row r="29379">
      <c r="A29379" s="147"/>
      <c r="B29379" s="64"/>
      <c r="C29379" s="147" t="s">
        <v>217</v>
      </c>
      <c r="E29379" s="161"/>
      <c r="F29379" s="162"/>
      <c r="G29379" s="147"/>
      <c r="H29379" s="146"/>
      <c r="J29379" s="146"/>
      <c r="L29379" s="150"/>
      <c r="N29379" s="163"/>
      <c r="O29379" s="146"/>
      <c r="P29379" s="146"/>
      <c r="Q29379" s="146"/>
      <c r="R29379" s="34"/>
      <c r="S29379" s="35"/>
      <c r="T29379" s="147"/>
    </row>
    <row r="29380">
      <c r="A29380" s="147"/>
      <c r="B29380" s="64"/>
      <c r="C29380" s="147" t="s">
        <v>217</v>
      </c>
      <c r="E29380" s="161"/>
      <c r="F29380" s="162"/>
      <c r="G29380" s="147"/>
      <c r="H29380" s="146"/>
      <c r="J29380" s="146"/>
      <c r="L29380" s="150"/>
      <c r="N29380" s="163"/>
      <c r="O29380" s="146"/>
      <c r="P29380" s="146"/>
      <c r="Q29380" s="146"/>
      <c r="R29380" s="34"/>
      <c r="S29380" s="35"/>
      <c r="T29380" s="147"/>
    </row>
    <row r="29381">
      <c r="A29381" s="147"/>
      <c r="B29381" s="64"/>
      <c r="C29381" s="147" t="s">
        <v>217</v>
      </c>
      <c r="E29381" s="161"/>
      <c r="F29381" s="162"/>
      <c r="G29381" s="147"/>
      <c r="H29381" s="146"/>
      <c r="J29381" s="146"/>
      <c r="L29381" s="150"/>
      <c r="N29381" s="163"/>
      <c r="O29381" s="146"/>
      <c r="P29381" s="146"/>
      <c r="Q29381" s="146"/>
      <c r="R29381" s="34"/>
      <c r="S29381" s="35"/>
      <c r="T29381" s="147"/>
    </row>
    <row r="29382">
      <c r="A29382" s="147"/>
      <c r="B29382" s="64"/>
      <c r="C29382" s="147" t="s">
        <v>217</v>
      </c>
      <c r="E29382" s="161"/>
      <c r="F29382" s="162"/>
      <c r="G29382" s="147"/>
      <c r="H29382" s="146"/>
      <c r="J29382" s="146"/>
      <c r="L29382" s="150"/>
      <c r="N29382" s="163"/>
      <c r="O29382" s="146"/>
      <c r="P29382" s="146"/>
      <c r="Q29382" s="146"/>
      <c r="R29382" s="34"/>
      <c r="S29382" s="35"/>
      <c r="T29382" s="147"/>
    </row>
    <row r="29383">
      <c r="A29383" s="147"/>
      <c r="B29383" s="64"/>
      <c r="C29383" s="147" t="s">
        <v>217</v>
      </c>
      <c r="E29383" s="161"/>
      <c r="F29383" s="162"/>
      <c r="G29383" s="147"/>
      <c r="H29383" s="146"/>
      <c r="J29383" s="146"/>
      <c r="L29383" s="150"/>
      <c r="N29383" s="163"/>
      <c r="O29383" s="146"/>
      <c r="P29383" s="146"/>
      <c r="Q29383" s="146"/>
      <c r="R29383" s="34"/>
      <c r="S29383" s="35"/>
      <c r="T29383" s="147"/>
    </row>
    <row r="29384">
      <c r="A29384" s="147"/>
      <c r="B29384" s="64"/>
      <c r="C29384" s="147" t="s">
        <v>217</v>
      </c>
      <c r="E29384" s="161"/>
      <c r="F29384" s="162"/>
      <c r="G29384" s="147"/>
      <c r="H29384" s="146"/>
      <c r="J29384" s="146"/>
      <c r="L29384" s="150"/>
      <c r="N29384" s="163"/>
      <c r="O29384" s="146"/>
      <c r="P29384" s="146"/>
      <c r="Q29384" s="146"/>
      <c r="R29384" s="34"/>
      <c r="S29384" s="35"/>
      <c r="T29384" s="147"/>
    </row>
    <row r="29385">
      <c r="A29385" s="147"/>
      <c r="B29385" s="64"/>
      <c r="C29385" s="147" t="s">
        <v>217</v>
      </c>
      <c r="E29385" s="161"/>
      <c r="F29385" s="162"/>
      <c r="G29385" s="147"/>
      <c r="H29385" s="146"/>
      <c r="J29385" s="146"/>
      <c r="L29385" s="150"/>
      <c r="N29385" s="163"/>
      <c r="O29385" s="146"/>
      <c r="P29385" s="146"/>
      <c r="Q29385" s="146"/>
      <c r="R29385" s="34"/>
      <c r="S29385" s="35"/>
      <c r="T29385" s="147"/>
    </row>
    <row r="29386">
      <c r="A29386" s="147"/>
      <c r="B29386" s="64"/>
      <c r="C29386" s="147" t="s">
        <v>217</v>
      </c>
      <c r="E29386" s="161"/>
      <c r="F29386" s="162"/>
      <c r="G29386" s="147"/>
      <c r="H29386" s="146"/>
      <c r="J29386" s="146"/>
      <c r="L29386" s="150"/>
      <c r="N29386" s="163"/>
      <c r="O29386" s="146"/>
      <c r="P29386" s="146"/>
      <c r="Q29386" s="146"/>
      <c r="R29386" s="34"/>
      <c r="S29386" s="35"/>
      <c r="T29386" s="147"/>
    </row>
    <row r="29387">
      <c r="A29387" s="147"/>
      <c r="B29387" s="64"/>
      <c r="C29387" s="147" t="s">
        <v>217</v>
      </c>
      <c r="E29387" s="161"/>
      <c r="F29387" s="162"/>
      <c r="G29387" s="147"/>
      <c r="H29387" s="146"/>
      <c r="J29387" s="146"/>
      <c r="L29387" s="150"/>
      <c r="N29387" s="163"/>
      <c r="O29387" s="146"/>
      <c r="P29387" s="146"/>
      <c r="Q29387" s="146"/>
      <c r="R29387" s="34"/>
      <c r="S29387" s="35"/>
      <c r="T29387" s="147"/>
    </row>
    <row r="29388">
      <c r="A29388" s="147"/>
      <c r="B29388" s="64"/>
      <c r="C29388" s="147" t="s">
        <v>217</v>
      </c>
      <c r="E29388" s="161"/>
      <c r="F29388" s="162"/>
      <c r="G29388" s="147"/>
      <c r="H29388" s="146"/>
      <c r="J29388" s="146"/>
      <c r="L29388" s="150"/>
      <c r="N29388" s="163"/>
      <c r="O29388" s="146"/>
      <c r="P29388" s="146"/>
      <c r="Q29388" s="146"/>
      <c r="R29388" s="34"/>
      <c r="S29388" s="35"/>
      <c r="T29388" s="147"/>
    </row>
    <row r="29389">
      <c r="A29389" s="147"/>
      <c r="B29389" s="64"/>
      <c r="C29389" s="147" t="s">
        <v>217</v>
      </c>
      <c r="E29389" s="161"/>
      <c r="F29389" s="162"/>
      <c r="G29389" s="147"/>
      <c r="H29389" s="146"/>
      <c r="J29389" s="146"/>
      <c r="L29389" s="150"/>
      <c r="N29389" s="163"/>
      <c r="O29389" s="146"/>
      <c r="P29389" s="146"/>
      <c r="Q29389" s="146"/>
      <c r="R29389" s="34"/>
      <c r="S29389" s="35"/>
      <c r="T29389" s="147"/>
    </row>
    <row r="29390">
      <c r="A29390" s="147"/>
      <c r="B29390" s="64"/>
      <c r="C29390" s="147" t="s">
        <v>217</v>
      </c>
      <c r="E29390" s="161"/>
      <c r="F29390" s="162"/>
      <c r="G29390" s="147"/>
      <c r="H29390" s="146"/>
      <c r="J29390" s="146"/>
      <c r="L29390" s="150"/>
      <c r="N29390" s="163"/>
      <c r="O29390" s="146"/>
      <c r="P29390" s="146"/>
      <c r="Q29390" s="146"/>
      <c r="R29390" s="34"/>
      <c r="S29390" s="35"/>
      <c r="T29390" s="147"/>
    </row>
    <row r="29391">
      <c r="A29391" s="147"/>
      <c r="B29391" s="64"/>
      <c r="C29391" s="147" t="s">
        <v>217</v>
      </c>
      <c r="E29391" s="161"/>
      <c r="F29391" s="162"/>
      <c r="G29391" s="147"/>
      <c r="H29391" s="146"/>
      <c r="J29391" s="146"/>
      <c r="L29391" s="150"/>
      <c r="N29391" s="163"/>
      <c r="O29391" s="146"/>
      <c r="P29391" s="146"/>
      <c r="Q29391" s="146"/>
      <c r="R29391" s="34"/>
      <c r="S29391" s="35"/>
      <c r="T29391" s="147"/>
    </row>
    <row r="29392">
      <c r="A29392" s="147"/>
      <c r="B29392" s="64"/>
      <c r="C29392" s="147" t="s">
        <v>217</v>
      </c>
      <c r="E29392" s="161"/>
      <c r="F29392" s="162"/>
      <c r="G29392" s="147"/>
      <c r="H29392" s="146"/>
      <c r="J29392" s="146"/>
      <c r="L29392" s="150"/>
      <c r="N29392" s="163"/>
      <c r="O29392" s="146"/>
      <c r="P29392" s="146"/>
      <c r="Q29392" s="146"/>
      <c r="R29392" s="34"/>
      <c r="S29392" s="35"/>
      <c r="T29392" s="147"/>
    </row>
    <row r="29393">
      <c r="A29393" s="147"/>
      <c r="B29393" s="64"/>
      <c r="C29393" s="147" t="s">
        <v>217</v>
      </c>
      <c r="E29393" s="161"/>
      <c r="F29393" s="162"/>
      <c r="G29393" s="147"/>
      <c r="H29393" s="146"/>
      <c r="J29393" s="146"/>
      <c r="L29393" s="150"/>
      <c r="N29393" s="163"/>
      <c r="O29393" s="146"/>
      <c r="P29393" s="146"/>
      <c r="Q29393" s="146"/>
      <c r="R29393" s="34"/>
      <c r="S29393" s="35"/>
      <c r="T29393" s="147"/>
    </row>
    <row r="29394">
      <c r="A29394" s="147"/>
      <c r="B29394" s="64"/>
      <c r="C29394" s="147" t="s">
        <v>217</v>
      </c>
      <c r="E29394" s="161"/>
      <c r="F29394" s="162"/>
      <c r="G29394" s="147"/>
      <c r="H29394" s="146"/>
      <c r="J29394" s="146"/>
      <c r="L29394" s="150"/>
      <c r="N29394" s="163"/>
      <c r="O29394" s="146"/>
      <c r="P29394" s="146"/>
      <c r="Q29394" s="146"/>
      <c r="R29394" s="34"/>
      <c r="S29394" s="35"/>
      <c r="T29394" s="147"/>
    </row>
    <row r="29395">
      <c r="A29395" s="147"/>
      <c r="B29395" s="64"/>
      <c r="C29395" s="147" t="s">
        <v>217</v>
      </c>
      <c r="E29395" s="161"/>
      <c r="F29395" s="162"/>
      <c r="G29395" s="147"/>
      <c r="H29395" s="146"/>
      <c r="J29395" s="146"/>
      <c r="L29395" s="150"/>
      <c r="N29395" s="163"/>
      <c r="O29395" s="146"/>
      <c r="P29395" s="146"/>
      <c r="Q29395" s="146"/>
      <c r="R29395" s="34"/>
      <c r="S29395" s="35"/>
      <c r="T29395" s="147"/>
    </row>
    <row r="29396">
      <c r="A29396" s="147"/>
      <c r="B29396" s="64"/>
      <c r="C29396" s="147" t="s">
        <v>217</v>
      </c>
      <c r="E29396" s="161"/>
      <c r="F29396" s="162"/>
      <c r="G29396" s="147"/>
      <c r="H29396" s="146"/>
      <c r="J29396" s="146"/>
      <c r="L29396" s="150"/>
      <c r="N29396" s="163"/>
      <c r="O29396" s="146"/>
      <c r="P29396" s="146"/>
      <c r="Q29396" s="146"/>
      <c r="R29396" s="34"/>
      <c r="S29396" s="35"/>
      <c r="T29396" s="147"/>
    </row>
    <row r="29397">
      <c r="A29397" s="147"/>
      <c r="B29397" s="64"/>
      <c r="C29397" s="147" t="s">
        <v>217</v>
      </c>
      <c r="E29397" s="161"/>
      <c r="F29397" s="162"/>
      <c r="G29397" s="147"/>
      <c r="H29397" s="146"/>
      <c r="J29397" s="146"/>
      <c r="L29397" s="150"/>
      <c r="N29397" s="163"/>
      <c r="O29397" s="146"/>
      <c r="P29397" s="146"/>
      <c r="Q29397" s="146"/>
      <c r="R29397" s="34"/>
      <c r="S29397" s="35"/>
      <c r="T29397" s="147"/>
    </row>
    <row r="29398">
      <c r="A29398" s="147"/>
      <c r="B29398" s="64"/>
      <c r="C29398" s="147" t="s">
        <v>217</v>
      </c>
      <c r="E29398" s="161"/>
      <c r="F29398" s="162"/>
      <c r="G29398" s="147"/>
      <c r="H29398" s="146"/>
      <c r="J29398" s="146"/>
      <c r="L29398" s="150"/>
      <c r="N29398" s="163"/>
      <c r="O29398" s="146"/>
      <c r="P29398" s="146"/>
      <c r="Q29398" s="146"/>
      <c r="R29398" s="34"/>
      <c r="S29398" s="35"/>
      <c r="T29398" s="147"/>
    </row>
    <row r="29399">
      <c r="A29399" s="147"/>
      <c r="B29399" s="64"/>
      <c r="C29399" s="147" t="s">
        <v>217</v>
      </c>
      <c r="E29399" s="161"/>
      <c r="F29399" s="162"/>
      <c r="G29399" s="147"/>
      <c r="H29399" s="146"/>
      <c r="J29399" s="146"/>
      <c r="L29399" s="150"/>
      <c r="N29399" s="163"/>
      <c r="O29399" s="146"/>
      <c r="P29399" s="146"/>
      <c r="Q29399" s="146"/>
      <c r="R29399" s="34"/>
      <c r="S29399" s="35"/>
      <c r="T29399" s="147"/>
    </row>
    <row r="29400">
      <c r="A29400" s="147"/>
      <c r="B29400" s="64"/>
      <c r="C29400" s="147" t="s">
        <v>217</v>
      </c>
      <c r="E29400" s="161"/>
      <c r="F29400" s="162"/>
      <c r="G29400" s="147"/>
      <c r="H29400" s="146"/>
      <c r="J29400" s="146"/>
      <c r="L29400" s="150"/>
      <c r="N29400" s="163"/>
      <c r="O29400" s="146"/>
      <c r="P29400" s="146"/>
      <c r="Q29400" s="146"/>
      <c r="R29400" s="34"/>
      <c r="S29400" s="35"/>
      <c r="T29400" s="147"/>
    </row>
    <row r="29401">
      <c r="A29401" s="147"/>
      <c r="B29401" s="64"/>
      <c r="C29401" s="147" t="s">
        <v>217</v>
      </c>
      <c r="E29401" s="161"/>
      <c r="F29401" s="162"/>
      <c r="G29401" s="147"/>
      <c r="H29401" s="146"/>
      <c r="J29401" s="146"/>
      <c r="L29401" s="150"/>
      <c r="N29401" s="163"/>
      <c r="O29401" s="146"/>
      <c r="P29401" s="146"/>
      <c r="Q29401" s="146"/>
      <c r="R29401" s="34"/>
      <c r="S29401" s="35"/>
      <c r="T29401" s="147"/>
    </row>
    <row r="29402">
      <c r="A29402" s="147"/>
      <c r="B29402" s="64"/>
      <c r="C29402" s="147" t="s">
        <v>217</v>
      </c>
      <c r="E29402" s="161"/>
      <c r="F29402" s="162"/>
      <c r="G29402" s="147"/>
      <c r="H29402" s="146"/>
      <c r="J29402" s="146"/>
      <c r="L29402" s="150"/>
      <c r="N29402" s="163"/>
      <c r="O29402" s="146"/>
      <c r="P29402" s="146"/>
      <c r="Q29402" s="146"/>
      <c r="R29402" s="34"/>
      <c r="S29402" s="35"/>
      <c r="T29402" s="147"/>
    </row>
    <row r="29403">
      <c r="A29403" s="147"/>
      <c r="B29403" s="64"/>
      <c r="C29403" s="147" t="s">
        <v>217</v>
      </c>
      <c r="E29403" s="161"/>
      <c r="F29403" s="162"/>
      <c r="G29403" s="147"/>
      <c r="H29403" s="146"/>
      <c r="J29403" s="146"/>
      <c r="L29403" s="150"/>
      <c r="N29403" s="163"/>
      <c r="O29403" s="146"/>
      <c r="P29403" s="146"/>
      <c r="Q29403" s="146"/>
      <c r="R29403" s="34"/>
      <c r="S29403" s="35"/>
      <c r="T29403" s="147"/>
    </row>
    <row r="29404">
      <c r="A29404" s="147"/>
      <c r="B29404" s="64"/>
      <c r="C29404" s="147" t="s">
        <v>217</v>
      </c>
      <c r="E29404" s="161"/>
      <c r="F29404" s="162"/>
      <c r="G29404" s="147"/>
      <c r="H29404" s="146"/>
      <c r="J29404" s="146"/>
      <c r="L29404" s="150"/>
      <c r="N29404" s="163"/>
      <c r="O29404" s="146"/>
      <c r="P29404" s="146"/>
      <c r="Q29404" s="146"/>
      <c r="R29404" s="34"/>
      <c r="S29404" s="35"/>
      <c r="T29404" s="147"/>
    </row>
    <row r="29405">
      <c r="A29405" s="147"/>
      <c r="B29405" s="64"/>
      <c r="C29405" s="147" t="s">
        <v>217</v>
      </c>
      <c r="E29405" s="161"/>
      <c r="F29405" s="162"/>
      <c r="G29405" s="147"/>
      <c r="H29405" s="146"/>
      <c r="J29405" s="146"/>
      <c r="L29405" s="150"/>
      <c r="N29405" s="163"/>
      <c r="O29405" s="146"/>
      <c r="P29405" s="146"/>
      <c r="Q29405" s="146"/>
      <c r="R29405" s="34"/>
      <c r="S29405" s="35"/>
      <c r="T29405" s="147"/>
    </row>
    <row r="29406">
      <c r="A29406" s="147"/>
      <c r="B29406" s="64"/>
      <c r="C29406" s="147" t="s">
        <v>217</v>
      </c>
      <c r="E29406" s="161"/>
      <c r="F29406" s="162"/>
      <c r="G29406" s="147"/>
      <c r="H29406" s="146"/>
      <c r="J29406" s="146"/>
      <c r="L29406" s="150"/>
      <c r="N29406" s="163"/>
      <c r="O29406" s="146"/>
      <c r="P29406" s="146"/>
      <c r="Q29406" s="146"/>
      <c r="R29406" s="34"/>
      <c r="S29406" s="35"/>
      <c r="T29406" s="147"/>
    </row>
    <row r="29407">
      <c r="A29407" s="147"/>
      <c r="B29407" s="64"/>
      <c r="C29407" s="147" t="s">
        <v>217</v>
      </c>
      <c r="E29407" s="161"/>
      <c r="F29407" s="162"/>
      <c r="G29407" s="147"/>
      <c r="H29407" s="146"/>
      <c r="J29407" s="146"/>
      <c r="L29407" s="150"/>
      <c r="N29407" s="163"/>
      <c r="O29407" s="146"/>
      <c r="P29407" s="146"/>
      <c r="Q29407" s="146"/>
      <c r="R29407" s="34"/>
      <c r="S29407" s="35"/>
      <c r="T29407" s="147"/>
    </row>
    <row r="29408">
      <c r="A29408" s="147"/>
      <c r="B29408" s="64"/>
      <c r="C29408" s="147" t="s">
        <v>217</v>
      </c>
      <c r="E29408" s="161"/>
      <c r="F29408" s="162"/>
      <c r="G29408" s="147"/>
      <c r="H29408" s="146"/>
      <c r="J29408" s="146"/>
      <c r="L29408" s="150"/>
      <c r="N29408" s="163"/>
      <c r="O29408" s="146"/>
      <c r="P29408" s="146"/>
      <c r="Q29408" s="146"/>
      <c r="R29408" s="34"/>
      <c r="S29408" s="35"/>
      <c r="T29408" s="147"/>
    </row>
    <row r="29409">
      <c r="A29409" s="147"/>
      <c r="B29409" s="64"/>
      <c r="C29409" s="147" t="s">
        <v>217</v>
      </c>
      <c r="E29409" s="161"/>
      <c r="F29409" s="162"/>
      <c r="G29409" s="147"/>
      <c r="H29409" s="146"/>
      <c r="J29409" s="146"/>
      <c r="L29409" s="150"/>
      <c r="N29409" s="163"/>
      <c r="O29409" s="146"/>
      <c r="P29409" s="146"/>
      <c r="Q29409" s="146"/>
      <c r="R29409" s="34"/>
      <c r="S29409" s="35"/>
      <c r="T29409" s="147"/>
    </row>
    <row r="29410">
      <c r="A29410" s="147"/>
      <c r="B29410" s="64"/>
      <c r="C29410" s="147" t="s">
        <v>217</v>
      </c>
      <c r="E29410" s="161"/>
      <c r="F29410" s="162"/>
      <c r="G29410" s="147"/>
      <c r="H29410" s="146"/>
      <c r="J29410" s="146"/>
      <c r="L29410" s="150"/>
      <c r="N29410" s="163"/>
      <c r="O29410" s="146"/>
      <c r="P29410" s="146"/>
      <c r="Q29410" s="146"/>
      <c r="R29410" s="34"/>
      <c r="S29410" s="35"/>
      <c r="T29410" s="147"/>
    </row>
    <row r="29411">
      <c r="A29411" s="147"/>
      <c r="B29411" s="64"/>
      <c r="C29411" s="147" t="s">
        <v>217</v>
      </c>
      <c r="E29411" s="161"/>
      <c r="F29411" s="162"/>
      <c r="G29411" s="147"/>
      <c r="H29411" s="146"/>
      <c r="J29411" s="146"/>
      <c r="L29411" s="150"/>
      <c r="N29411" s="163"/>
      <c r="O29411" s="146"/>
      <c r="P29411" s="146"/>
      <c r="Q29411" s="146"/>
      <c r="R29411" s="34"/>
      <c r="S29411" s="35"/>
      <c r="T29411" s="147"/>
    </row>
    <row r="29412">
      <c r="A29412" s="147"/>
      <c r="B29412" s="64"/>
      <c r="C29412" s="147" t="s">
        <v>217</v>
      </c>
      <c r="E29412" s="161"/>
      <c r="F29412" s="162"/>
      <c r="G29412" s="147"/>
      <c r="H29412" s="146"/>
      <c r="J29412" s="146"/>
      <c r="L29412" s="150"/>
      <c r="N29412" s="163"/>
      <c r="O29412" s="146"/>
      <c r="P29412" s="146"/>
      <c r="Q29412" s="146"/>
      <c r="R29412" s="34"/>
      <c r="S29412" s="35"/>
      <c r="T29412" s="147"/>
    </row>
    <row r="29413">
      <c r="A29413" s="147"/>
      <c r="B29413" s="64"/>
      <c r="C29413" s="147" t="s">
        <v>217</v>
      </c>
      <c r="E29413" s="161"/>
      <c r="F29413" s="162"/>
      <c r="G29413" s="147"/>
      <c r="H29413" s="146"/>
      <c r="J29413" s="146"/>
      <c r="L29413" s="150"/>
      <c r="N29413" s="163"/>
      <c r="O29413" s="146"/>
      <c r="P29413" s="146"/>
      <c r="Q29413" s="146"/>
      <c r="R29413" s="34"/>
      <c r="S29413" s="35"/>
      <c r="T29413" s="147"/>
    </row>
    <row r="29414">
      <c r="A29414" s="147"/>
      <c r="B29414" s="64"/>
      <c r="C29414" s="147" t="s">
        <v>217</v>
      </c>
      <c r="E29414" s="161"/>
      <c r="F29414" s="162"/>
      <c r="G29414" s="147"/>
      <c r="H29414" s="146"/>
      <c r="J29414" s="146"/>
      <c r="L29414" s="150"/>
      <c r="N29414" s="163"/>
      <c r="O29414" s="146"/>
      <c r="P29414" s="146"/>
      <c r="Q29414" s="146"/>
      <c r="R29414" s="34"/>
      <c r="S29414" s="35"/>
      <c r="T29414" s="147"/>
    </row>
    <row r="29415">
      <c r="A29415" s="147"/>
      <c r="B29415" s="64"/>
      <c r="C29415" s="147" t="s">
        <v>217</v>
      </c>
      <c r="E29415" s="161"/>
      <c r="F29415" s="162"/>
      <c r="G29415" s="147"/>
      <c r="H29415" s="146"/>
      <c r="J29415" s="146"/>
      <c r="L29415" s="150"/>
      <c r="N29415" s="163"/>
      <c r="O29415" s="146"/>
      <c r="P29415" s="146"/>
      <c r="Q29415" s="146"/>
      <c r="R29415" s="34"/>
      <c r="S29415" s="35"/>
      <c r="T29415" s="147"/>
    </row>
    <row r="29416">
      <c r="A29416" s="147"/>
      <c r="B29416" s="64"/>
      <c r="C29416" s="147" t="s">
        <v>217</v>
      </c>
      <c r="E29416" s="161"/>
      <c r="F29416" s="162"/>
      <c r="G29416" s="147"/>
      <c r="H29416" s="146"/>
      <c r="J29416" s="146"/>
      <c r="L29416" s="150"/>
      <c r="N29416" s="163"/>
      <c r="O29416" s="146"/>
      <c r="P29416" s="146"/>
      <c r="Q29416" s="146"/>
      <c r="R29416" s="34"/>
      <c r="S29416" s="35"/>
      <c r="T29416" s="147"/>
    </row>
    <row r="29417">
      <c r="A29417" s="147"/>
      <c r="B29417" s="64"/>
      <c r="C29417" s="147" t="s">
        <v>217</v>
      </c>
      <c r="E29417" s="161"/>
      <c r="F29417" s="162"/>
      <c r="G29417" s="147"/>
      <c r="H29417" s="146"/>
      <c r="J29417" s="146"/>
      <c r="L29417" s="150"/>
      <c r="N29417" s="163"/>
      <c r="O29417" s="146"/>
      <c r="P29417" s="146"/>
      <c r="Q29417" s="146"/>
      <c r="R29417" s="34"/>
      <c r="S29417" s="35"/>
      <c r="T29417" s="147"/>
    </row>
    <row r="29418">
      <c r="A29418" s="147"/>
      <c r="B29418" s="64"/>
      <c r="C29418" s="147" t="s">
        <v>217</v>
      </c>
      <c r="E29418" s="161"/>
      <c r="F29418" s="162"/>
      <c r="G29418" s="147"/>
      <c r="H29418" s="146"/>
      <c r="J29418" s="146"/>
      <c r="L29418" s="150"/>
      <c r="N29418" s="163"/>
      <c r="O29418" s="146"/>
      <c r="P29418" s="146"/>
      <c r="Q29418" s="146"/>
      <c r="R29418" s="34"/>
      <c r="S29418" s="35"/>
      <c r="T29418" s="147"/>
    </row>
    <row r="29419">
      <c r="A29419" s="147"/>
      <c r="B29419" s="64"/>
      <c r="C29419" s="147" t="s">
        <v>217</v>
      </c>
      <c r="E29419" s="161"/>
      <c r="F29419" s="162"/>
      <c r="G29419" s="147"/>
      <c r="H29419" s="146"/>
      <c r="J29419" s="146"/>
      <c r="L29419" s="150"/>
      <c r="N29419" s="163"/>
      <c r="O29419" s="146"/>
      <c r="P29419" s="146"/>
      <c r="Q29419" s="146"/>
      <c r="R29419" s="34"/>
      <c r="S29419" s="35"/>
      <c r="T29419" s="147"/>
    </row>
    <row r="29420">
      <c r="A29420" s="147"/>
      <c r="B29420" s="64"/>
      <c r="C29420" s="147" t="s">
        <v>217</v>
      </c>
      <c r="E29420" s="161"/>
      <c r="F29420" s="162"/>
      <c r="G29420" s="147"/>
      <c r="H29420" s="146"/>
      <c r="J29420" s="146"/>
      <c r="L29420" s="150"/>
      <c r="N29420" s="163"/>
      <c r="O29420" s="146"/>
      <c r="P29420" s="146"/>
      <c r="Q29420" s="146"/>
      <c r="R29420" s="34"/>
      <c r="S29420" s="35"/>
      <c r="T29420" s="147"/>
    </row>
    <row r="29421">
      <c r="A29421" s="147"/>
      <c r="B29421" s="64"/>
      <c r="C29421" s="147" t="s">
        <v>217</v>
      </c>
      <c r="E29421" s="161"/>
      <c r="F29421" s="162"/>
      <c r="G29421" s="147"/>
      <c r="H29421" s="146"/>
      <c r="J29421" s="146"/>
      <c r="L29421" s="150"/>
      <c r="N29421" s="163"/>
      <c r="O29421" s="146"/>
      <c r="P29421" s="146"/>
      <c r="Q29421" s="146"/>
      <c r="R29421" s="34"/>
      <c r="S29421" s="35"/>
      <c r="T29421" s="147"/>
    </row>
    <row r="29422">
      <c r="A29422" s="147"/>
      <c r="B29422" s="64"/>
      <c r="C29422" s="147" t="s">
        <v>217</v>
      </c>
      <c r="E29422" s="161"/>
      <c r="F29422" s="162"/>
      <c r="G29422" s="147"/>
      <c r="H29422" s="146"/>
      <c r="J29422" s="146"/>
      <c r="L29422" s="150"/>
      <c r="N29422" s="163"/>
      <c r="O29422" s="146"/>
      <c r="P29422" s="146"/>
      <c r="Q29422" s="146"/>
      <c r="R29422" s="34"/>
      <c r="S29422" s="35"/>
      <c r="T29422" s="147"/>
    </row>
    <row r="29423">
      <c r="A29423" s="147"/>
      <c r="B29423" s="64"/>
      <c r="C29423" s="147" t="s">
        <v>217</v>
      </c>
      <c r="E29423" s="161"/>
      <c r="F29423" s="162"/>
      <c r="G29423" s="147"/>
      <c r="H29423" s="146"/>
      <c r="J29423" s="146"/>
      <c r="L29423" s="150"/>
      <c r="N29423" s="163"/>
      <c r="O29423" s="146"/>
      <c r="P29423" s="146"/>
      <c r="Q29423" s="146"/>
      <c r="R29423" s="34"/>
      <c r="S29423" s="35"/>
      <c r="T29423" s="147"/>
    </row>
    <row r="29424">
      <c r="A29424" s="147"/>
      <c r="B29424" s="64"/>
      <c r="C29424" s="147" t="s">
        <v>217</v>
      </c>
      <c r="E29424" s="161"/>
      <c r="F29424" s="162"/>
      <c r="G29424" s="147"/>
      <c r="H29424" s="146"/>
      <c r="J29424" s="146"/>
      <c r="L29424" s="150"/>
      <c r="N29424" s="163"/>
      <c r="O29424" s="146"/>
      <c r="P29424" s="146"/>
      <c r="Q29424" s="146"/>
      <c r="R29424" s="34"/>
      <c r="S29424" s="35"/>
      <c r="T29424" s="147"/>
    </row>
    <row r="29425">
      <c r="A29425" s="147"/>
      <c r="B29425" s="64"/>
      <c r="C29425" s="147" t="s">
        <v>217</v>
      </c>
      <c r="E29425" s="161"/>
      <c r="F29425" s="162"/>
      <c r="G29425" s="147"/>
      <c r="H29425" s="146"/>
      <c r="J29425" s="146"/>
      <c r="L29425" s="150"/>
      <c r="N29425" s="163"/>
      <c r="O29425" s="146"/>
      <c r="P29425" s="146"/>
      <c r="Q29425" s="146"/>
      <c r="R29425" s="34"/>
      <c r="S29425" s="35"/>
      <c r="T29425" s="147"/>
    </row>
    <row r="29426">
      <c r="A29426" s="147"/>
      <c r="B29426" s="64"/>
      <c r="C29426" s="147" t="s">
        <v>217</v>
      </c>
      <c r="E29426" s="161"/>
      <c r="F29426" s="162"/>
      <c r="G29426" s="147"/>
      <c r="H29426" s="146"/>
      <c r="J29426" s="146"/>
      <c r="L29426" s="150"/>
      <c r="N29426" s="163"/>
      <c r="O29426" s="146"/>
      <c r="P29426" s="146"/>
      <c r="Q29426" s="146"/>
      <c r="R29426" s="34"/>
      <c r="S29426" s="35"/>
      <c r="T29426" s="147"/>
    </row>
    <row r="29427">
      <c r="A29427" s="147"/>
      <c r="B29427" s="64"/>
      <c r="C29427" s="147" t="s">
        <v>217</v>
      </c>
      <c r="E29427" s="161"/>
      <c r="F29427" s="162"/>
      <c r="G29427" s="147"/>
      <c r="H29427" s="146"/>
      <c r="J29427" s="146"/>
      <c r="L29427" s="150"/>
      <c r="N29427" s="163"/>
      <c r="O29427" s="146"/>
      <c r="P29427" s="146"/>
      <c r="Q29427" s="146"/>
      <c r="R29427" s="34"/>
      <c r="S29427" s="35"/>
      <c r="T29427" s="147"/>
    </row>
    <row r="29428">
      <c r="A29428" s="147"/>
      <c r="B29428" s="64"/>
      <c r="C29428" s="147" t="s">
        <v>217</v>
      </c>
      <c r="E29428" s="161"/>
      <c r="F29428" s="162"/>
      <c r="G29428" s="147"/>
      <c r="H29428" s="146"/>
      <c r="J29428" s="146"/>
      <c r="L29428" s="150"/>
      <c r="N29428" s="163"/>
      <c r="O29428" s="146"/>
      <c r="P29428" s="146"/>
      <c r="Q29428" s="146"/>
      <c r="R29428" s="34"/>
      <c r="S29428" s="35"/>
      <c r="T29428" s="147"/>
    </row>
    <row r="29429">
      <c r="A29429" s="147"/>
      <c r="B29429" s="64"/>
      <c r="C29429" s="147" t="s">
        <v>217</v>
      </c>
      <c r="E29429" s="161"/>
      <c r="F29429" s="162"/>
      <c r="G29429" s="147"/>
      <c r="H29429" s="146"/>
      <c r="J29429" s="146"/>
      <c r="L29429" s="150"/>
      <c r="N29429" s="163"/>
      <c r="O29429" s="146"/>
      <c r="P29429" s="146"/>
      <c r="Q29429" s="146"/>
      <c r="R29429" s="34"/>
      <c r="S29429" s="35"/>
      <c r="T29429" s="147"/>
    </row>
    <row r="29430">
      <c r="A29430" s="147"/>
      <c r="B29430" s="64"/>
      <c r="C29430" s="147" t="s">
        <v>217</v>
      </c>
      <c r="E29430" s="161"/>
      <c r="F29430" s="162"/>
      <c r="G29430" s="147"/>
      <c r="H29430" s="146"/>
      <c r="J29430" s="146"/>
      <c r="L29430" s="150"/>
      <c r="N29430" s="163"/>
      <c r="O29430" s="146"/>
      <c r="P29430" s="146"/>
      <c r="Q29430" s="146"/>
      <c r="R29430" s="34"/>
      <c r="S29430" s="35"/>
      <c r="T29430" s="147"/>
    </row>
    <row r="29431">
      <c r="A29431" s="147"/>
      <c r="B29431" s="64"/>
      <c r="C29431" s="147" t="s">
        <v>217</v>
      </c>
      <c r="E29431" s="161"/>
      <c r="F29431" s="162"/>
      <c r="G29431" s="147"/>
      <c r="H29431" s="146"/>
      <c r="J29431" s="146"/>
      <c r="L29431" s="150"/>
      <c r="N29431" s="163"/>
      <c r="O29431" s="146"/>
      <c r="P29431" s="146"/>
      <c r="Q29431" s="146"/>
      <c r="R29431" s="34"/>
      <c r="S29431" s="35"/>
      <c r="T29431" s="147"/>
    </row>
    <row r="29432">
      <c r="A29432" s="147"/>
      <c r="B29432" s="64"/>
      <c r="C29432" s="147" t="s">
        <v>217</v>
      </c>
      <c r="E29432" s="161"/>
      <c r="F29432" s="162"/>
      <c r="G29432" s="147"/>
      <c r="H29432" s="146"/>
      <c r="J29432" s="146"/>
      <c r="L29432" s="150"/>
      <c r="N29432" s="163"/>
      <c r="O29432" s="146"/>
      <c r="P29432" s="146"/>
      <c r="Q29432" s="146"/>
      <c r="R29432" s="34"/>
      <c r="S29432" s="35"/>
      <c r="T29432" s="147"/>
    </row>
    <row r="29433">
      <c r="A29433" s="147"/>
      <c r="B29433" s="64"/>
      <c r="C29433" s="147" t="s">
        <v>217</v>
      </c>
      <c r="E29433" s="161"/>
      <c r="F29433" s="162"/>
      <c r="G29433" s="147"/>
      <c r="H29433" s="146"/>
      <c r="J29433" s="146"/>
      <c r="L29433" s="150"/>
      <c r="N29433" s="163"/>
      <c r="O29433" s="146"/>
      <c r="P29433" s="146"/>
      <c r="Q29433" s="146"/>
      <c r="R29433" s="34"/>
      <c r="S29433" s="35"/>
      <c r="T29433" s="147"/>
    </row>
    <row r="29434">
      <c r="A29434" s="147"/>
      <c r="B29434" s="64"/>
      <c r="C29434" s="147" t="s">
        <v>217</v>
      </c>
      <c r="E29434" s="161"/>
      <c r="F29434" s="162"/>
      <c r="G29434" s="147"/>
      <c r="H29434" s="146"/>
      <c r="J29434" s="146"/>
      <c r="L29434" s="150"/>
      <c r="N29434" s="163"/>
      <c r="O29434" s="146"/>
      <c r="P29434" s="146"/>
      <c r="Q29434" s="146"/>
      <c r="R29434" s="34"/>
      <c r="S29434" s="35"/>
      <c r="T29434" s="147"/>
    </row>
    <row r="29435">
      <c r="A29435" s="147"/>
      <c r="B29435" s="64"/>
      <c r="C29435" s="147" t="s">
        <v>217</v>
      </c>
      <c r="E29435" s="161"/>
      <c r="F29435" s="162"/>
      <c r="G29435" s="147"/>
      <c r="H29435" s="146"/>
      <c r="J29435" s="146"/>
      <c r="L29435" s="150"/>
      <c r="N29435" s="163"/>
      <c r="O29435" s="146"/>
      <c r="P29435" s="146"/>
      <c r="Q29435" s="146"/>
      <c r="R29435" s="34"/>
      <c r="S29435" s="35"/>
      <c r="T29435" s="147"/>
    </row>
    <row r="29436">
      <c r="A29436" s="147"/>
      <c r="B29436" s="64"/>
      <c r="C29436" s="147" t="s">
        <v>217</v>
      </c>
      <c r="E29436" s="161"/>
      <c r="F29436" s="162"/>
      <c r="G29436" s="147"/>
      <c r="H29436" s="146"/>
      <c r="J29436" s="146"/>
      <c r="L29436" s="150"/>
      <c r="N29436" s="163"/>
      <c r="O29436" s="146"/>
      <c r="P29436" s="146"/>
      <c r="Q29436" s="146"/>
      <c r="R29436" s="34"/>
      <c r="S29436" s="35"/>
      <c r="T29436" s="147"/>
    </row>
    <row r="29437">
      <c r="A29437" s="147"/>
      <c r="B29437" s="64"/>
      <c r="C29437" s="147" t="s">
        <v>217</v>
      </c>
      <c r="E29437" s="161"/>
      <c r="F29437" s="162"/>
      <c r="G29437" s="147"/>
      <c r="H29437" s="146"/>
      <c r="J29437" s="146"/>
      <c r="L29437" s="150"/>
      <c r="N29437" s="163"/>
      <c r="O29437" s="146"/>
      <c r="P29437" s="146"/>
      <c r="Q29437" s="146"/>
      <c r="R29437" s="34"/>
      <c r="S29437" s="35"/>
      <c r="T29437" s="147"/>
    </row>
    <row r="29438">
      <c r="A29438" s="147"/>
      <c r="B29438" s="64"/>
      <c r="C29438" s="147" t="s">
        <v>217</v>
      </c>
      <c r="E29438" s="161"/>
      <c r="F29438" s="162"/>
      <c r="G29438" s="147"/>
      <c r="H29438" s="146"/>
      <c r="J29438" s="146"/>
      <c r="L29438" s="150"/>
      <c r="N29438" s="163"/>
      <c r="O29438" s="146"/>
      <c r="P29438" s="146"/>
      <c r="Q29438" s="146"/>
      <c r="R29438" s="34"/>
      <c r="S29438" s="35"/>
      <c r="T29438" s="147"/>
    </row>
    <row r="29439">
      <c r="A29439" s="147"/>
      <c r="B29439" s="64"/>
      <c r="C29439" s="147" t="s">
        <v>217</v>
      </c>
      <c r="E29439" s="161"/>
      <c r="F29439" s="162"/>
      <c r="G29439" s="147"/>
      <c r="H29439" s="146"/>
      <c r="J29439" s="146"/>
      <c r="L29439" s="150"/>
      <c r="N29439" s="163"/>
      <c r="O29439" s="146"/>
      <c r="P29439" s="146"/>
      <c r="Q29439" s="146"/>
      <c r="R29439" s="34"/>
      <c r="S29439" s="35"/>
      <c r="T29439" s="147"/>
    </row>
    <row r="29440">
      <c r="A29440" s="147"/>
      <c r="B29440" s="64"/>
      <c r="C29440" s="147" t="s">
        <v>217</v>
      </c>
      <c r="E29440" s="161"/>
      <c r="F29440" s="162"/>
      <c r="G29440" s="147"/>
      <c r="H29440" s="146"/>
      <c r="J29440" s="146"/>
      <c r="L29440" s="150"/>
      <c r="N29440" s="163"/>
      <c r="O29440" s="146"/>
      <c r="P29440" s="146"/>
      <c r="Q29440" s="146"/>
      <c r="R29440" s="34"/>
      <c r="S29440" s="35"/>
      <c r="T29440" s="147"/>
    </row>
    <row r="29441">
      <c r="A29441" s="147"/>
      <c r="B29441" s="64"/>
      <c r="C29441" s="147" t="s">
        <v>217</v>
      </c>
      <c r="E29441" s="161"/>
      <c r="F29441" s="162"/>
      <c r="G29441" s="147"/>
      <c r="H29441" s="146"/>
      <c r="J29441" s="146"/>
      <c r="L29441" s="150"/>
      <c r="N29441" s="163"/>
      <c r="O29441" s="146"/>
      <c r="P29441" s="146"/>
      <c r="Q29441" s="146"/>
      <c r="R29441" s="34"/>
      <c r="S29441" s="35"/>
      <c r="T29441" s="147"/>
    </row>
    <row r="29442">
      <c r="A29442" s="147"/>
      <c r="B29442" s="64"/>
      <c r="C29442" s="147" t="s">
        <v>217</v>
      </c>
      <c r="E29442" s="161"/>
      <c r="F29442" s="162"/>
      <c r="G29442" s="147"/>
      <c r="H29442" s="146"/>
      <c r="J29442" s="146"/>
      <c r="L29442" s="150"/>
      <c r="N29442" s="163"/>
      <c r="O29442" s="146"/>
      <c r="P29442" s="146"/>
      <c r="Q29442" s="146"/>
      <c r="R29442" s="34"/>
      <c r="S29442" s="35"/>
      <c r="T29442" s="147"/>
    </row>
    <row r="29443">
      <c r="A29443" s="147"/>
      <c r="B29443" s="64"/>
      <c r="C29443" s="147" t="s">
        <v>217</v>
      </c>
      <c r="E29443" s="161"/>
      <c r="F29443" s="162"/>
      <c r="G29443" s="147"/>
      <c r="H29443" s="146"/>
      <c r="J29443" s="146"/>
      <c r="L29443" s="150"/>
      <c r="N29443" s="163"/>
      <c r="O29443" s="146"/>
      <c r="P29443" s="146"/>
      <c r="Q29443" s="146"/>
      <c r="R29443" s="34"/>
      <c r="S29443" s="35"/>
      <c r="T29443" s="147"/>
    </row>
    <row r="29444">
      <c r="A29444" s="147"/>
      <c r="B29444" s="64"/>
      <c r="C29444" s="147" t="s">
        <v>217</v>
      </c>
      <c r="E29444" s="161"/>
      <c r="F29444" s="162"/>
      <c r="G29444" s="147"/>
      <c r="H29444" s="146"/>
      <c r="J29444" s="146"/>
      <c r="L29444" s="150"/>
      <c r="N29444" s="163"/>
      <c r="O29444" s="146"/>
      <c r="P29444" s="146"/>
      <c r="Q29444" s="146"/>
      <c r="R29444" s="34"/>
      <c r="S29444" s="35"/>
      <c r="T29444" s="147"/>
    </row>
    <row r="29445">
      <c r="A29445" s="147"/>
      <c r="B29445" s="64"/>
      <c r="C29445" s="147" t="s">
        <v>217</v>
      </c>
      <c r="E29445" s="161"/>
      <c r="F29445" s="162"/>
      <c r="G29445" s="147"/>
      <c r="H29445" s="146"/>
      <c r="J29445" s="146"/>
      <c r="L29445" s="150"/>
      <c r="N29445" s="163"/>
      <c r="O29445" s="146"/>
      <c r="P29445" s="146"/>
      <c r="Q29445" s="146"/>
      <c r="R29445" s="34"/>
      <c r="S29445" s="35"/>
      <c r="T29445" s="147"/>
    </row>
    <row r="29446">
      <c r="A29446" s="147"/>
      <c r="B29446" s="64"/>
      <c r="C29446" s="147" t="s">
        <v>217</v>
      </c>
      <c r="E29446" s="161"/>
      <c r="F29446" s="162"/>
      <c r="G29446" s="147"/>
      <c r="H29446" s="146"/>
      <c r="J29446" s="146"/>
      <c r="L29446" s="150"/>
      <c r="N29446" s="163"/>
      <c r="O29446" s="146"/>
      <c r="P29446" s="146"/>
      <c r="Q29446" s="146"/>
      <c r="R29446" s="34"/>
      <c r="S29446" s="35"/>
      <c r="T29446" s="147"/>
    </row>
    <row r="29447">
      <c r="A29447" s="147"/>
      <c r="B29447" s="64"/>
      <c r="C29447" s="147" t="s">
        <v>217</v>
      </c>
      <c r="E29447" s="161"/>
      <c r="F29447" s="162"/>
      <c r="G29447" s="147"/>
      <c r="H29447" s="146"/>
      <c r="J29447" s="146"/>
      <c r="L29447" s="150"/>
      <c r="N29447" s="163"/>
      <c r="O29447" s="146"/>
      <c r="P29447" s="146"/>
      <c r="Q29447" s="146"/>
      <c r="R29447" s="34"/>
      <c r="S29447" s="35"/>
      <c r="T29447" s="147"/>
    </row>
    <row r="29448">
      <c r="A29448" s="147"/>
      <c r="B29448" s="64"/>
      <c r="C29448" s="147" t="s">
        <v>217</v>
      </c>
      <c r="E29448" s="161"/>
      <c r="F29448" s="162"/>
      <c r="G29448" s="147"/>
      <c r="H29448" s="146"/>
      <c r="J29448" s="146"/>
      <c r="L29448" s="150"/>
      <c r="N29448" s="163"/>
      <c r="O29448" s="146"/>
      <c r="P29448" s="146"/>
      <c r="Q29448" s="146"/>
      <c r="R29448" s="34"/>
      <c r="S29448" s="35"/>
      <c r="T29448" s="147"/>
    </row>
    <row r="29449">
      <c r="A29449" s="147"/>
      <c r="B29449" s="64"/>
      <c r="C29449" s="147" t="s">
        <v>217</v>
      </c>
      <c r="E29449" s="161"/>
      <c r="F29449" s="162"/>
      <c r="G29449" s="147"/>
      <c r="H29449" s="146"/>
      <c r="J29449" s="146"/>
      <c r="L29449" s="150"/>
      <c r="N29449" s="163"/>
      <c r="O29449" s="146"/>
      <c r="P29449" s="146"/>
      <c r="Q29449" s="146"/>
      <c r="R29449" s="34"/>
      <c r="S29449" s="35"/>
      <c r="T29449" s="147"/>
    </row>
    <row r="29450">
      <c r="A29450" s="147"/>
      <c r="B29450" s="64"/>
      <c r="C29450" s="147" t="s">
        <v>217</v>
      </c>
      <c r="E29450" s="161"/>
      <c r="F29450" s="162"/>
      <c r="G29450" s="147"/>
      <c r="H29450" s="146"/>
      <c r="J29450" s="146"/>
      <c r="L29450" s="150"/>
      <c r="N29450" s="163"/>
      <c r="O29450" s="146"/>
      <c r="P29450" s="146"/>
      <c r="Q29450" s="146"/>
      <c r="R29450" s="34"/>
      <c r="S29450" s="35"/>
      <c r="T29450" s="147"/>
    </row>
    <row r="29451">
      <c r="A29451" s="147"/>
      <c r="B29451" s="64"/>
      <c r="C29451" s="147" t="s">
        <v>217</v>
      </c>
      <c r="E29451" s="161"/>
      <c r="F29451" s="162"/>
      <c r="G29451" s="147"/>
      <c r="H29451" s="146"/>
      <c r="J29451" s="146"/>
      <c r="L29451" s="150"/>
      <c r="N29451" s="163"/>
      <c r="O29451" s="146"/>
      <c r="P29451" s="146"/>
      <c r="Q29451" s="146"/>
      <c r="R29451" s="34"/>
      <c r="S29451" s="35"/>
      <c r="T29451" s="147"/>
    </row>
    <row r="29452">
      <c r="A29452" s="147"/>
      <c r="B29452" s="64"/>
      <c r="C29452" s="147" t="s">
        <v>217</v>
      </c>
      <c r="E29452" s="161"/>
      <c r="F29452" s="162"/>
      <c r="G29452" s="147"/>
      <c r="H29452" s="146"/>
      <c r="J29452" s="146"/>
      <c r="L29452" s="150"/>
      <c r="N29452" s="163"/>
      <c r="O29452" s="146"/>
      <c r="P29452" s="146"/>
      <c r="Q29452" s="146"/>
      <c r="R29452" s="34"/>
      <c r="S29452" s="35"/>
      <c r="T29452" s="147"/>
    </row>
    <row r="29453">
      <c r="A29453" s="147"/>
      <c r="B29453" s="64"/>
      <c r="C29453" s="147" t="s">
        <v>217</v>
      </c>
      <c r="E29453" s="161"/>
      <c r="F29453" s="162"/>
      <c r="G29453" s="147"/>
      <c r="H29453" s="146"/>
      <c r="J29453" s="146"/>
      <c r="L29453" s="150"/>
      <c r="N29453" s="163"/>
      <c r="O29453" s="146"/>
      <c r="P29453" s="146"/>
      <c r="Q29453" s="146"/>
      <c r="R29453" s="34"/>
      <c r="S29453" s="35"/>
      <c r="T29453" s="147"/>
    </row>
    <row r="29454">
      <c r="A29454" s="147"/>
      <c r="B29454" s="64"/>
      <c r="C29454" s="147" t="s">
        <v>217</v>
      </c>
      <c r="E29454" s="161"/>
      <c r="F29454" s="162"/>
      <c r="G29454" s="147"/>
      <c r="H29454" s="146"/>
      <c r="J29454" s="146"/>
      <c r="L29454" s="150"/>
      <c r="N29454" s="163"/>
      <c r="O29454" s="146"/>
      <c r="P29454" s="146"/>
      <c r="Q29454" s="146"/>
      <c r="R29454" s="34"/>
      <c r="S29454" s="35"/>
      <c r="T29454" s="147"/>
    </row>
    <row r="29455">
      <c r="A29455" s="147"/>
      <c r="B29455" s="64"/>
      <c r="C29455" s="147" t="s">
        <v>217</v>
      </c>
      <c r="E29455" s="161"/>
      <c r="F29455" s="162"/>
      <c r="G29455" s="147"/>
      <c r="H29455" s="146"/>
      <c r="J29455" s="146"/>
      <c r="L29455" s="150"/>
      <c r="N29455" s="163"/>
      <c r="O29455" s="146"/>
      <c r="P29455" s="146"/>
      <c r="Q29455" s="146"/>
      <c r="R29455" s="34"/>
      <c r="S29455" s="35"/>
      <c r="T29455" s="147"/>
    </row>
    <row r="29456">
      <c r="A29456" s="147"/>
      <c r="B29456" s="64"/>
      <c r="C29456" s="147" t="s">
        <v>217</v>
      </c>
      <c r="E29456" s="161"/>
      <c r="F29456" s="162"/>
      <c r="G29456" s="147"/>
      <c r="H29456" s="146"/>
      <c r="J29456" s="146"/>
      <c r="L29456" s="150"/>
      <c r="N29456" s="163"/>
      <c r="O29456" s="146"/>
      <c r="P29456" s="146"/>
      <c r="Q29456" s="146"/>
      <c r="R29456" s="34"/>
      <c r="S29456" s="35"/>
      <c r="T29456" s="147"/>
    </row>
    <row r="29457">
      <c r="A29457" s="147"/>
      <c r="B29457" s="64"/>
      <c r="C29457" s="147" t="s">
        <v>217</v>
      </c>
      <c r="E29457" s="161"/>
      <c r="F29457" s="162"/>
      <c r="G29457" s="147"/>
      <c r="H29457" s="146"/>
      <c r="J29457" s="146"/>
      <c r="L29457" s="150"/>
      <c r="N29457" s="163"/>
      <c r="O29457" s="146"/>
      <c r="P29457" s="146"/>
      <c r="Q29457" s="146"/>
      <c r="R29457" s="34"/>
      <c r="S29457" s="35"/>
      <c r="T29457" s="147"/>
    </row>
    <row r="29458">
      <c r="A29458" s="147"/>
      <c r="B29458" s="64"/>
      <c r="C29458" s="147" t="s">
        <v>217</v>
      </c>
      <c r="E29458" s="161"/>
      <c r="F29458" s="162"/>
      <c r="G29458" s="147"/>
      <c r="H29458" s="146"/>
      <c r="J29458" s="146"/>
      <c r="L29458" s="150"/>
      <c r="N29458" s="163"/>
      <c r="O29458" s="146"/>
      <c r="P29458" s="146"/>
      <c r="Q29458" s="146"/>
      <c r="R29458" s="34"/>
      <c r="S29458" s="35"/>
      <c r="T29458" s="147"/>
    </row>
    <row r="29459">
      <c r="A29459" s="147"/>
      <c r="B29459" s="64"/>
      <c r="C29459" s="147" t="s">
        <v>217</v>
      </c>
      <c r="E29459" s="161"/>
      <c r="F29459" s="162"/>
      <c r="G29459" s="147"/>
      <c r="H29459" s="146"/>
      <c r="J29459" s="146"/>
      <c r="L29459" s="150"/>
      <c r="N29459" s="163"/>
      <c r="O29459" s="146"/>
      <c r="P29459" s="146"/>
      <c r="Q29459" s="146"/>
      <c r="R29459" s="34"/>
      <c r="S29459" s="35"/>
      <c r="T29459" s="147"/>
    </row>
    <row r="29460">
      <c r="A29460" s="147"/>
      <c r="B29460" s="64"/>
      <c r="C29460" s="147" t="s">
        <v>217</v>
      </c>
      <c r="E29460" s="161"/>
      <c r="F29460" s="162"/>
      <c r="G29460" s="147"/>
      <c r="H29460" s="146"/>
      <c r="J29460" s="146"/>
      <c r="L29460" s="150"/>
      <c r="N29460" s="163"/>
      <c r="O29460" s="146"/>
      <c r="P29460" s="146"/>
      <c r="Q29460" s="146"/>
      <c r="R29460" s="34"/>
      <c r="S29460" s="35"/>
      <c r="T29460" s="147"/>
    </row>
    <row r="29461">
      <c r="A29461" s="147"/>
      <c r="B29461" s="64"/>
      <c r="C29461" s="147" t="s">
        <v>217</v>
      </c>
      <c r="E29461" s="161"/>
      <c r="F29461" s="162"/>
      <c r="G29461" s="147"/>
      <c r="H29461" s="146"/>
      <c r="J29461" s="146"/>
      <c r="L29461" s="150"/>
      <c r="N29461" s="163"/>
      <c r="O29461" s="146"/>
      <c r="P29461" s="146"/>
      <c r="Q29461" s="146"/>
      <c r="R29461" s="34"/>
      <c r="S29461" s="35"/>
      <c r="T29461" s="147"/>
    </row>
    <row r="29462">
      <c r="A29462" s="147"/>
      <c r="B29462" s="64"/>
      <c r="C29462" s="147" t="s">
        <v>217</v>
      </c>
      <c r="E29462" s="161"/>
      <c r="F29462" s="162"/>
      <c r="G29462" s="147"/>
      <c r="H29462" s="146"/>
      <c r="J29462" s="146"/>
      <c r="L29462" s="150"/>
      <c r="N29462" s="163"/>
      <c r="O29462" s="146"/>
      <c r="P29462" s="146"/>
      <c r="Q29462" s="146"/>
      <c r="R29462" s="34"/>
      <c r="S29462" s="35"/>
      <c r="T29462" s="147"/>
    </row>
    <row r="29463">
      <c r="A29463" s="147"/>
      <c r="B29463" s="64"/>
      <c r="C29463" s="147" t="s">
        <v>217</v>
      </c>
      <c r="E29463" s="161"/>
      <c r="F29463" s="162"/>
      <c r="G29463" s="147"/>
      <c r="H29463" s="146"/>
      <c r="J29463" s="146"/>
      <c r="L29463" s="150"/>
      <c r="N29463" s="163"/>
      <c r="O29463" s="146"/>
      <c r="P29463" s="146"/>
      <c r="Q29463" s="146"/>
      <c r="R29463" s="34"/>
      <c r="S29463" s="35"/>
      <c r="T29463" s="147"/>
    </row>
    <row r="29464">
      <c r="A29464" s="147"/>
      <c r="B29464" s="64"/>
      <c r="C29464" s="147" t="s">
        <v>217</v>
      </c>
      <c r="E29464" s="161"/>
      <c r="F29464" s="162"/>
      <c r="G29464" s="147"/>
      <c r="H29464" s="146"/>
      <c r="J29464" s="146"/>
      <c r="L29464" s="150"/>
      <c r="N29464" s="163"/>
      <c r="O29464" s="146"/>
      <c r="P29464" s="146"/>
      <c r="Q29464" s="146"/>
      <c r="R29464" s="34"/>
      <c r="S29464" s="35"/>
      <c r="T29464" s="147"/>
    </row>
    <row r="29465">
      <c r="A29465" s="147"/>
      <c r="B29465" s="64"/>
      <c r="C29465" s="147" t="s">
        <v>217</v>
      </c>
      <c r="E29465" s="161"/>
      <c r="F29465" s="162"/>
      <c r="G29465" s="147"/>
      <c r="H29465" s="146"/>
      <c r="J29465" s="146"/>
      <c r="L29465" s="150"/>
      <c r="N29465" s="163"/>
      <c r="O29465" s="146"/>
      <c r="P29465" s="146"/>
      <c r="Q29465" s="146"/>
      <c r="R29465" s="34"/>
      <c r="S29465" s="35"/>
      <c r="T29465" s="147"/>
    </row>
    <row r="29466">
      <c r="A29466" s="147"/>
      <c r="B29466" s="64"/>
      <c r="C29466" s="147" t="s">
        <v>217</v>
      </c>
      <c r="E29466" s="161"/>
      <c r="F29466" s="162"/>
      <c r="G29466" s="147"/>
      <c r="H29466" s="146"/>
      <c r="J29466" s="146"/>
      <c r="L29466" s="150"/>
      <c r="N29466" s="163"/>
      <c r="O29466" s="146"/>
      <c r="P29466" s="146"/>
      <c r="Q29466" s="146"/>
      <c r="R29466" s="34"/>
      <c r="S29466" s="35"/>
      <c r="T29466" s="147"/>
    </row>
    <row r="29467">
      <c r="A29467" s="147"/>
      <c r="B29467" s="64"/>
      <c r="C29467" s="147" t="s">
        <v>217</v>
      </c>
      <c r="E29467" s="161"/>
      <c r="F29467" s="162"/>
      <c r="G29467" s="147"/>
      <c r="H29467" s="146"/>
      <c r="J29467" s="146"/>
      <c r="L29467" s="150"/>
      <c r="N29467" s="163"/>
      <c r="O29467" s="146"/>
      <c r="P29467" s="146"/>
      <c r="Q29467" s="146"/>
      <c r="R29467" s="34"/>
      <c r="S29467" s="35"/>
      <c r="T29467" s="147"/>
    </row>
    <row r="29468">
      <c r="A29468" s="147"/>
      <c r="B29468" s="64"/>
      <c r="C29468" s="147" t="s">
        <v>217</v>
      </c>
      <c r="E29468" s="161"/>
      <c r="F29468" s="162"/>
      <c r="G29468" s="147"/>
      <c r="H29468" s="146"/>
      <c r="J29468" s="146"/>
      <c r="L29468" s="150"/>
      <c r="N29468" s="163"/>
      <c r="O29468" s="146"/>
      <c r="P29468" s="146"/>
      <c r="Q29468" s="146"/>
      <c r="R29468" s="34"/>
      <c r="S29468" s="35"/>
      <c r="T29468" s="147"/>
    </row>
    <row r="29469">
      <c r="A29469" s="147"/>
      <c r="B29469" s="64"/>
      <c r="C29469" s="147" t="s">
        <v>217</v>
      </c>
      <c r="E29469" s="161"/>
      <c r="F29469" s="162"/>
      <c r="G29469" s="147"/>
      <c r="H29469" s="146"/>
      <c r="J29469" s="146"/>
      <c r="L29469" s="150"/>
      <c r="N29469" s="163"/>
      <c r="O29469" s="146"/>
      <c r="P29469" s="146"/>
      <c r="Q29469" s="146"/>
      <c r="R29469" s="34"/>
      <c r="S29469" s="35"/>
      <c r="T29469" s="147"/>
    </row>
    <row r="29470">
      <c r="A29470" s="147"/>
      <c r="B29470" s="64"/>
      <c r="C29470" s="147" t="s">
        <v>217</v>
      </c>
      <c r="E29470" s="161"/>
      <c r="F29470" s="162"/>
      <c r="G29470" s="147"/>
      <c r="H29470" s="146"/>
      <c r="J29470" s="146"/>
      <c r="L29470" s="150"/>
      <c r="N29470" s="163"/>
      <c r="O29470" s="146"/>
      <c r="P29470" s="146"/>
      <c r="Q29470" s="146"/>
      <c r="R29470" s="34"/>
      <c r="S29470" s="35"/>
      <c r="T29470" s="147"/>
    </row>
    <row r="29471">
      <c r="A29471" s="147"/>
      <c r="B29471" s="64"/>
      <c r="C29471" s="147" t="s">
        <v>217</v>
      </c>
      <c r="E29471" s="161"/>
      <c r="F29471" s="162"/>
      <c r="G29471" s="147"/>
      <c r="H29471" s="146"/>
      <c r="J29471" s="146"/>
      <c r="L29471" s="150"/>
      <c r="N29471" s="163"/>
      <c r="O29471" s="146"/>
      <c r="P29471" s="146"/>
      <c r="Q29471" s="146"/>
      <c r="R29471" s="34"/>
      <c r="S29471" s="35"/>
      <c r="T29471" s="147"/>
    </row>
    <row r="29472">
      <c r="A29472" s="147"/>
      <c r="B29472" s="64"/>
      <c r="C29472" s="147" t="s">
        <v>217</v>
      </c>
      <c r="E29472" s="161"/>
      <c r="F29472" s="162"/>
      <c r="G29472" s="147"/>
      <c r="H29472" s="146"/>
      <c r="J29472" s="146"/>
      <c r="L29472" s="150"/>
      <c r="N29472" s="163"/>
      <c r="O29472" s="146"/>
      <c r="P29472" s="146"/>
      <c r="Q29472" s="146"/>
      <c r="R29472" s="34"/>
      <c r="S29472" s="35"/>
      <c r="T29472" s="147"/>
    </row>
    <row r="29473">
      <c r="A29473" s="147"/>
      <c r="B29473" s="64"/>
      <c r="C29473" s="147" t="s">
        <v>217</v>
      </c>
      <c r="E29473" s="161"/>
      <c r="F29473" s="162"/>
      <c r="G29473" s="147"/>
      <c r="H29473" s="146"/>
      <c r="J29473" s="146"/>
      <c r="L29473" s="150"/>
      <c r="N29473" s="163"/>
      <c r="O29473" s="146"/>
      <c r="P29473" s="146"/>
      <c r="Q29473" s="146"/>
      <c r="R29473" s="34"/>
      <c r="S29473" s="35"/>
      <c r="T29473" s="147"/>
    </row>
    <row r="29474">
      <c r="A29474" s="147"/>
      <c r="B29474" s="64"/>
      <c r="C29474" s="147" t="s">
        <v>217</v>
      </c>
      <c r="E29474" s="161"/>
      <c r="F29474" s="162"/>
      <c r="G29474" s="147"/>
      <c r="H29474" s="146"/>
      <c r="J29474" s="146"/>
      <c r="L29474" s="150"/>
      <c r="N29474" s="163"/>
      <c r="O29474" s="146"/>
      <c r="P29474" s="146"/>
      <c r="Q29474" s="146"/>
      <c r="R29474" s="34"/>
      <c r="S29474" s="35"/>
      <c r="T29474" s="147"/>
    </row>
    <row r="29475">
      <c r="A29475" s="147"/>
      <c r="B29475" s="64"/>
      <c r="C29475" s="147" t="s">
        <v>217</v>
      </c>
      <c r="E29475" s="161"/>
      <c r="F29475" s="162"/>
      <c r="G29475" s="147"/>
      <c r="H29475" s="146"/>
      <c r="J29475" s="146"/>
      <c r="L29475" s="150"/>
      <c r="N29475" s="163"/>
      <c r="O29475" s="146"/>
      <c r="P29475" s="146"/>
      <c r="Q29475" s="146"/>
      <c r="R29475" s="34"/>
      <c r="S29475" s="35"/>
      <c r="T29475" s="147"/>
    </row>
    <row r="29476">
      <c r="A29476" s="147"/>
      <c r="B29476" s="64"/>
      <c r="C29476" s="147" t="s">
        <v>217</v>
      </c>
      <c r="E29476" s="161"/>
      <c r="F29476" s="162"/>
      <c r="G29476" s="147"/>
      <c r="H29476" s="146"/>
      <c r="J29476" s="146"/>
      <c r="L29476" s="150"/>
      <c r="N29476" s="163"/>
      <c r="O29476" s="146"/>
      <c r="P29476" s="146"/>
      <c r="Q29476" s="146"/>
      <c r="R29476" s="34"/>
      <c r="S29476" s="35"/>
      <c r="T29476" s="147"/>
    </row>
    <row r="29477">
      <c r="A29477" s="147"/>
      <c r="B29477" s="64"/>
      <c r="C29477" s="147" t="s">
        <v>217</v>
      </c>
      <c r="E29477" s="161"/>
      <c r="F29477" s="162"/>
      <c r="G29477" s="147"/>
      <c r="H29477" s="146"/>
      <c r="J29477" s="146"/>
      <c r="L29477" s="150"/>
      <c r="N29477" s="163"/>
      <c r="O29477" s="146"/>
      <c r="P29477" s="146"/>
      <c r="Q29477" s="146"/>
      <c r="R29477" s="34"/>
      <c r="S29477" s="35"/>
      <c r="T29477" s="147"/>
    </row>
    <row r="29478">
      <c r="A29478" s="147"/>
      <c r="B29478" s="64"/>
      <c r="C29478" s="147" t="s">
        <v>217</v>
      </c>
      <c r="E29478" s="161"/>
      <c r="F29478" s="162"/>
      <c r="G29478" s="147"/>
      <c r="H29478" s="146"/>
      <c r="J29478" s="146"/>
      <c r="L29478" s="150"/>
      <c r="N29478" s="163"/>
      <c r="O29478" s="146"/>
      <c r="P29478" s="146"/>
      <c r="Q29478" s="146"/>
      <c r="R29478" s="34"/>
      <c r="S29478" s="35"/>
      <c r="T29478" s="147"/>
    </row>
    <row r="29479">
      <c r="A29479" s="147"/>
      <c r="B29479" s="64"/>
      <c r="C29479" s="147" t="s">
        <v>217</v>
      </c>
      <c r="E29479" s="161"/>
      <c r="F29479" s="162"/>
      <c r="G29479" s="147"/>
      <c r="H29479" s="146"/>
      <c r="J29479" s="146"/>
      <c r="L29479" s="150"/>
      <c r="N29479" s="163"/>
      <c r="O29479" s="146"/>
      <c r="P29479" s="146"/>
      <c r="Q29479" s="146"/>
      <c r="R29479" s="34"/>
      <c r="S29479" s="35"/>
      <c r="T29479" s="147"/>
    </row>
    <row r="29480">
      <c r="A29480" s="147"/>
      <c r="B29480" s="64"/>
      <c r="C29480" s="147" t="s">
        <v>217</v>
      </c>
      <c r="E29480" s="161"/>
      <c r="F29480" s="162"/>
      <c r="G29480" s="147"/>
      <c r="H29480" s="146"/>
      <c r="J29480" s="146"/>
      <c r="L29480" s="150"/>
      <c r="N29480" s="163"/>
      <c r="O29480" s="146"/>
      <c r="P29480" s="146"/>
      <c r="Q29480" s="146"/>
      <c r="R29480" s="34"/>
      <c r="S29480" s="35"/>
      <c r="T29480" s="147"/>
    </row>
    <row r="29481">
      <c r="A29481" s="147"/>
      <c r="B29481" s="64"/>
      <c r="C29481" s="147" t="s">
        <v>217</v>
      </c>
      <c r="E29481" s="161"/>
      <c r="F29481" s="162"/>
      <c r="G29481" s="147"/>
      <c r="H29481" s="146"/>
      <c r="J29481" s="146"/>
      <c r="L29481" s="150"/>
      <c r="N29481" s="163"/>
      <c r="O29481" s="146"/>
      <c r="P29481" s="146"/>
      <c r="Q29481" s="146"/>
      <c r="R29481" s="34"/>
      <c r="S29481" s="35"/>
      <c r="T29481" s="147"/>
    </row>
    <row r="29482">
      <c r="A29482" s="147"/>
      <c r="B29482" s="64"/>
      <c r="C29482" s="147" t="s">
        <v>217</v>
      </c>
      <c r="E29482" s="161"/>
      <c r="F29482" s="162"/>
      <c r="G29482" s="147"/>
      <c r="H29482" s="146"/>
      <c r="J29482" s="146"/>
      <c r="L29482" s="150"/>
      <c r="N29482" s="163"/>
      <c r="O29482" s="146"/>
      <c r="P29482" s="146"/>
      <c r="Q29482" s="146"/>
      <c r="R29482" s="34"/>
      <c r="S29482" s="35"/>
      <c r="T29482" s="147"/>
    </row>
    <row r="29483">
      <c r="A29483" s="147"/>
      <c r="B29483" s="64"/>
      <c r="C29483" s="147" t="s">
        <v>217</v>
      </c>
      <c r="E29483" s="161"/>
      <c r="F29483" s="162"/>
      <c r="G29483" s="147"/>
      <c r="H29483" s="146"/>
      <c r="J29483" s="146"/>
      <c r="L29483" s="150"/>
      <c r="N29483" s="163"/>
      <c r="O29483" s="146"/>
      <c r="P29483" s="146"/>
      <c r="Q29483" s="146"/>
      <c r="R29483" s="34"/>
      <c r="S29483" s="35"/>
      <c r="T29483" s="147"/>
    </row>
    <row r="29484">
      <c r="A29484" s="147"/>
      <c r="B29484" s="64"/>
      <c r="C29484" s="147" t="s">
        <v>217</v>
      </c>
      <c r="E29484" s="161"/>
      <c r="F29484" s="162"/>
      <c r="G29484" s="147"/>
      <c r="H29484" s="146"/>
      <c r="J29484" s="146"/>
      <c r="L29484" s="150"/>
      <c r="N29484" s="163"/>
      <c r="O29484" s="146"/>
      <c r="P29484" s="146"/>
      <c r="Q29484" s="146"/>
      <c r="R29484" s="34"/>
      <c r="S29484" s="35"/>
      <c r="T29484" s="147"/>
    </row>
    <row r="29485">
      <c r="A29485" s="147"/>
      <c r="B29485" s="64"/>
      <c r="C29485" s="147" t="s">
        <v>217</v>
      </c>
      <c r="E29485" s="161"/>
      <c r="F29485" s="162"/>
      <c r="G29485" s="147"/>
      <c r="H29485" s="146"/>
      <c r="J29485" s="146"/>
      <c r="L29485" s="150"/>
      <c r="N29485" s="163"/>
      <c r="O29485" s="146"/>
      <c r="P29485" s="146"/>
      <c r="Q29485" s="146"/>
      <c r="R29485" s="34"/>
      <c r="S29485" s="35"/>
      <c r="T29485" s="147"/>
    </row>
    <row r="29486">
      <c r="A29486" s="147"/>
      <c r="B29486" s="64"/>
      <c r="C29486" s="147" t="s">
        <v>217</v>
      </c>
      <c r="E29486" s="161"/>
      <c r="F29486" s="162"/>
      <c r="G29486" s="147"/>
      <c r="H29486" s="146"/>
      <c r="J29486" s="146"/>
      <c r="L29486" s="150"/>
      <c r="N29486" s="163"/>
      <c r="O29486" s="146"/>
      <c r="P29486" s="146"/>
      <c r="Q29486" s="146"/>
      <c r="R29486" s="34"/>
      <c r="S29486" s="35"/>
      <c r="T29486" s="147"/>
    </row>
    <row r="29487">
      <c r="A29487" s="147"/>
      <c r="B29487" s="64"/>
      <c r="C29487" s="147" t="s">
        <v>217</v>
      </c>
      <c r="E29487" s="161"/>
      <c r="F29487" s="162"/>
      <c r="G29487" s="147"/>
      <c r="H29487" s="146"/>
      <c r="J29487" s="146"/>
      <c r="L29487" s="150"/>
      <c r="N29487" s="163"/>
      <c r="O29487" s="146"/>
      <c r="P29487" s="146"/>
      <c r="Q29487" s="146"/>
      <c r="R29487" s="34"/>
      <c r="S29487" s="35"/>
      <c r="T29487" s="147"/>
    </row>
    <row r="29488">
      <c r="A29488" s="147"/>
      <c r="B29488" s="64"/>
      <c r="C29488" s="147" t="s">
        <v>217</v>
      </c>
      <c r="E29488" s="161"/>
      <c r="F29488" s="162"/>
      <c r="G29488" s="147"/>
      <c r="H29488" s="146"/>
      <c r="J29488" s="146"/>
      <c r="L29488" s="150"/>
      <c r="N29488" s="163"/>
      <c r="O29488" s="146"/>
      <c r="P29488" s="146"/>
      <c r="Q29488" s="146"/>
      <c r="R29488" s="34"/>
      <c r="S29488" s="35"/>
      <c r="T29488" s="147"/>
    </row>
    <row r="29489">
      <c r="A29489" s="147"/>
      <c r="B29489" s="64"/>
      <c r="C29489" s="147" t="s">
        <v>217</v>
      </c>
      <c r="E29489" s="161"/>
      <c r="F29489" s="162"/>
      <c r="G29489" s="147"/>
      <c r="H29489" s="146"/>
      <c r="J29489" s="146"/>
      <c r="L29489" s="150"/>
      <c r="N29489" s="163"/>
      <c r="O29489" s="146"/>
      <c r="P29489" s="146"/>
      <c r="Q29489" s="146"/>
      <c r="R29489" s="34"/>
      <c r="S29489" s="35"/>
      <c r="T29489" s="147"/>
    </row>
    <row r="29490">
      <c r="A29490" s="147"/>
      <c r="B29490" s="64"/>
      <c r="C29490" s="147" t="s">
        <v>217</v>
      </c>
      <c r="E29490" s="161"/>
      <c r="F29490" s="162"/>
      <c r="G29490" s="147"/>
      <c r="H29490" s="146"/>
      <c r="J29490" s="146"/>
      <c r="L29490" s="150"/>
      <c r="N29490" s="163"/>
      <c r="O29490" s="146"/>
      <c r="P29490" s="146"/>
      <c r="Q29490" s="146"/>
      <c r="R29490" s="34"/>
      <c r="S29490" s="35"/>
      <c r="T29490" s="147"/>
    </row>
    <row r="29491">
      <c r="A29491" s="147"/>
      <c r="B29491" s="64"/>
      <c r="C29491" s="147" t="s">
        <v>217</v>
      </c>
      <c r="E29491" s="161"/>
      <c r="F29491" s="162"/>
      <c r="G29491" s="147"/>
      <c r="H29491" s="146"/>
      <c r="J29491" s="146"/>
      <c r="L29491" s="150"/>
      <c r="N29491" s="163"/>
      <c r="O29491" s="146"/>
      <c r="P29491" s="146"/>
      <c r="Q29491" s="146"/>
      <c r="R29491" s="34"/>
      <c r="S29491" s="35"/>
      <c r="T29491" s="147"/>
    </row>
    <row r="29492">
      <c r="A29492" s="147"/>
      <c r="B29492" s="64"/>
      <c r="C29492" s="147" t="s">
        <v>217</v>
      </c>
      <c r="E29492" s="161"/>
      <c r="F29492" s="162"/>
      <c r="G29492" s="147"/>
      <c r="H29492" s="146"/>
      <c r="J29492" s="146"/>
      <c r="L29492" s="150"/>
      <c r="N29492" s="163"/>
      <c r="O29492" s="146"/>
      <c r="P29492" s="146"/>
      <c r="Q29492" s="146"/>
      <c r="R29492" s="34"/>
      <c r="S29492" s="35"/>
      <c r="T29492" s="147"/>
    </row>
    <row r="29493">
      <c r="A29493" s="147"/>
      <c r="B29493" s="64"/>
      <c r="C29493" s="147" t="s">
        <v>217</v>
      </c>
      <c r="E29493" s="161"/>
      <c r="F29493" s="162"/>
      <c r="G29493" s="147"/>
      <c r="H29493" s="146"/>
      <c r="J29493" s="146"/>
      <c r="L29493" s="150"/>
      <c r="N29493" s="163"/>
      <c r="O29493" s="146"/>
      <c r="P29493" s="146"/>
      <c r="Q29493" s="146"/>
      <c r="R29493" s="34"/>
      <c r="S29493" s="35"/>
      <c r="T29493" s="147"/>
    </row>
    <row r="29494">
      <c r="A29494" s="147"/>
      <c r="B29494" s="64"/>
      <c r="C29494" s="147" t="s">
        <v>217</v>
      </c>
      <c r="E29494" s="161"/>
      <c r="F29494" s="162"/>
      <c r="G29494" s="147"/>
      <c r="H29494" s="146"/>
      <c r="J29494" s="146"/>
      <c r="L29494" s="150"/>
      <c r="N29494" s="163"/>
      <c r="O29494" s="146"/>
      <c r="P29494" s="146"/>
      <c r="Q29494" s="146"/>
      <c r="R29494" s="34"/>
      <c r="S29494" s="35"/>
      <c r="T29494" s="147"/>
    </row>
    <row r="29495">
      <c r="A29495" s="147"/>
      <c r="B29495" s="64"/>
      <c r="C29495" s="147" t="s">
        <v>217</v>
      </c>
      <c r="E29495" s="161"/>
      <c r="F29495" s="162"/>
      <c r="G29495" s="147"/>
      <c r="H29495" s="146"/>
      <c r="J29495" s="146"/>
      <c r="L29495" s="150"/>
      <c r="N29495" s="163"/>
      <c r="O29495" s="146"/>
      <c r="P29495" s="146"/>
      <c r="Q29495" s="146"/>
      <c r="R29495" s="34"/>
      <c r="S29495" s="35"/>
      <c r="T29495" s="147"/>
    </row>
    <row r="29496">
      <c r="A29496" s="147"/>
      <c r="B29496" s="64"/>
      <c r="C29496" s="147" t="s">
        <v>217</v>
      </c>
      <c r="E29496" s="161"/>
      <c r="F29496" s="162"/>
      <c r="G29496" s="147"/>
      <c r="H29496" s="146"/>
      <c r="J29496" s="146"/>
      <c r="L29496" s="150"/>
      <c r="N29496" s="163"/>
      <c r="O29496" s="146"/>
      <c r="P29496" s="146"/>
      <c r="Q29496" s="146"/>
      <c r="R29496" s="34"/>
      <c r="S29496" s="35"/>
      <c r="T29496" s="147"/>
    </row>
    <row r="29497">
      <c r="A29497" s="147"/>
      <c r="B29497" s="64"/>
      <c r="C29497" s="147" t="s">
        <v>217</v>
      </c>
      <c r="E29497" s="161"/>
      <c r="F29497" s="162"/>
      <c r="G29497" s="147"/>
      <c r="H29497" s="146"/>
      <c r="J29497" s="146"/>
      <c r="L29497" s="150"/>
      <c r="N29497" s="163"/>
      <c r="O29497" s="146"/>
      <c r="P29497" s="146"/>
      <c r="Q29497" s="146"/>
      <c r="R29497" s="34"/>
      <c r="S29497" s="35"/>
      <c r="T29497" s="147"/>
    </row>
    <row r="29498">
      <c r="A29498" s="147"/>
      <c r="B29498" s="64"/>
      <c r="C29498" s="147" t="s">
        <v>217</v>
      </c>
      <c r="E29498" s="161"/>
      <c r="F29498" s="162"/>
      <c r="G29498" s="147"/>
      <c r="H29498" s="146"/>
      <c r="J29498" s="146"/>
      <c r="L29498" s="150"/>
      <c r="N29498" s="163"/>
      <c r="O29498" s="146"/>
      <c r="P29498" s="146"/>
      <c r="Q29498" s="146"/>
      <c r="R29498" s="34"/>
      <c r="S29498" s="35"/>
      <c r="T29498" s="147"/>
    </row>
    <row r="29499">
      <c r="A29499" s="147"/>
      <c r="B29499" s="64"/>
      <c r="C29499" s="147" t="s">
        <v>217</v>
      </c>
      <c r="E29499" s="161"/>
      <c r="F29499" s="162"/>
      <c r="G29499" s="147"/>
      <c r="H29499" s="146"/>
      <c r="J29499" s="146"/>
      <c r="L29499" s="150"/>
      <c r="N29499" s="163"/>
      <c r="O29499" s="146"/>
      <c r="P29499" s="146"/>
      <c r="Q29499" s="146"/>
      <c r="R29499" s="34"/>
      <c r="S29499" s="35"/>
      <c r="T29499" s="147"/>
    </row>
    <row r="29500">
      <c r="A29500" s="147"/>
      <c r="B29500" s="64"/>
      <c r="C29500" s="147" t="s">
        <v>217</v>
      </c>
      <c r="E29500" s="161"/>
      <c r="F29500" s="162"/>
      <c r="G29500" s="147"/>
      <c r="H29500" s="146"/>
      <c r="J29500" s="146"/>
      <c r="L29500" s="150"/>
      <c r="N29500" s="163"/>
      <c r="O29500" s="146"/>
      <c r="P29500" s="146"/>
      <c r="Q29500" s="146"/>
      <c r="R29500" s="34"/>
      <c r="S29500" s="35"/>
      <c r="T29500" s="147"/>
    </row>
    <row r="29501">
      <c r="A29501" s="147"/>
      <c r="B29501" s="64"/>
      <c r="C29501" s="147" t="s">
        <v>217</v>
      </c>
      <c r="E29501" s="161"/>
      <c r="F29501" s="162"/>
      <c r="G29501" s="147"/>
      <c r="H29501" s="146"/>
      <c r="J29501" s="146"/>
      <c r="L29501" s="150"/>
      <c r="N29501" s="163"/>
      <c r="O29501" s="146"/>
      <c r="P29501" s="146"/>
      <c r="Q29501" s="146"/>
      <c r="R29501" s="34"/>
      <c r="S29501" s="35"/>
      <c r="T29501" s="147"/>
    </row>
    <row r="29502">
      <c r="A29502" s="147"/>
      <c r="B29502" s="64"/>
      <c r="C29502" s="147" t="s">
        <v>217</v>
      </c>
      <c r="E29502" s="161"/>
      <c r="F29502" s="162"/>
      <c r="G29502" s="147"/>
      <c r="H29502" s="146"/>
      <c r="J29502" s="146"/>
      <c r="L29502" s="150"/>
      <c r="N29502" s="163"/>
      <c r="O29502" s="146"/>
      <c r="P29502" s="146"/>
      <c r="Q29502" s="146"/>
      <c r="R29502" s="34"/>
      <c r="S29502" s="35"/>
      <c r="T29502" s="147"/>
    </row>
    <row r="29503">
      <c r="A29503" s="147"/>
      <c r="B29503" s="64"/>
      <c r="C29503" s="147" t="s">
        <v>217</v>
      </c>
      <c r="E29503" s="161"/>
      <c r="F29503" s="162"/>
      <c r="G29503" s="147"/>
      <c r="H29503" s="146"/>
      <c r="J29503" s="146"/>
      <c r="L29503" s="150"/>
      <c r="N29503" s="163"/>
      <c r="O29503" s="146"/>
      <c r="P29503" s="146"/>
      <c r="Q29503" s="146"/>
      <c r="R29503" s="34"/>
      <c r="S29503" s="35"/>
      <c r="T29503" s="147"/>
    </row>
    <row r="29504">
      <c r="A29504" s="147"/>
      <c r="B29504" s="64"/>
      <c r="C29504" s="147" t="s">
        <v>217</v>
      </c>
      <c r="E29504" s="161"/>
      <c r="F29504" s="162"/>
      <c r="G29504" s="147"/>
      <c r="H29504" s="146"/>
      <c r="J29504" s="146"/>
      <c r="L29504" s="150"/>
      <c r="N29504" s="163"/>
      <c r="O29504" s="146"/>
      <c r="P29504" s="146"/>
      <c r="Q29504" s="146"/>
      <c r="R29504" s="34"/>
      <c r="S29504" s="35"/>
      <c r="T29504" s="147"/>
    </row>
    <row r="29505">
      <c r="A29505" s="147"/>
      <c r="B29505" s="64"/>
      <c r="C29505" s="147" t="s">
        <v>217</v>
      </c>
      <c r="E29505" s="161"/>
      <c r="F29505" s="162"/>
      <c r="G29505" s="147"/>
      <c r="H29505" s="146"/>
      <c r="J29505" s="146"/>
      <c r="L29505" s="150"/>
      <c r="N29505" s="163"/>
      <c r="O29505" s="146"/>
      <c r="P29505" s="146"/>
      <c r="Q29505" s="146"/>
      <c r="R29505" s="34"/>
      <c r="S29505" s="35"/>
      <c r="T29505" s="147"/>
    </row>
    <row r="29506">
      <c r="A29506" s="147"/>
      <c r="B29506" s="64"/>
      <c r="C29506" s="147" t="s">
        <v>217</v>
      </c>
      <c r="E29506" s="161"/>
      <c r="F29506" s="162"/>
      <c r="G29506" s="147"/>
      <c r="H29506" s="146"/>
      <c r="J29506" s="146"/>
      <c r="L29506" s="150"/>
      <c r="N29506" s="163"/>
      <c r="O29506" s="146"/>
      <c r="P29506" s="146"/>
      <c r="Q29506" s="146"/>
      <c r="R29506" s="34"/>
      <c r="S29506" s="35"/>
      <c r="T29506" s="147"/>
    </row>
    <row r="29507">
      <c r="A29507" s="147"/>
      <c r="B29507" s="64"/>
      <c r="C29507" s="147" t="s">
        <v>217</v>
      </c>
      <c r="E29507" s="161"/>
      <c r="F29507" s="162"/>
      <c r="G29507" s="147"/>
      <c r="H29507" s="146"/>
      <c r="J29507" s="146"/>
      <c r="L29507" s="150"/>
      <c r="N29507" s="163"/>
      <c r="O29507" s="146"/>
      <c r="P29507" s="146"/>
      <c r="Q29507" s="146"/>
      <c r="R29507" s="34"/>
      <c r="S29507" s="35"/>
      <c r="T29507" s="147"/>
    </row>
    <row r="29508">
      <c r="A29508" s="147"/>
      <c r="B29508" s="64"/>
      <c r="C29508" s="147" t="s">
        <v>217</v>
      </c>
      <c r="E29508" s="161"/>
      <c r="F29508" s="162"/>
      <c r="G29508" s="147"/>
      <c r="H29508" s="146"/>
      <c r="J29508" s="146"/>
      <c r="L29508" s="150"/>
      <c r="N29508" s="163"/>
      <c r="O29508" s="146"/>
      <c r="P29508" s="146"/>
      <c r="Q29508" s="146"/>
      <c r="R29508" s="34"/>
      <c r="S29508" s="35"/>
      <c r="T29508" s="147"/>
    </row>
    <row r="29509">
      <c r="A29509" s="147"/>
      <c r="B29509" s="64"/>
      <c r="C29509" s="147" t="s">
        <v>217</v>
      </c>
      <c r="E29509" s="161"/>
      <c r="F29509" s="162"/>
      <c r="G29509" s="147"/>
      <c r="H29509" s="146"/>
      <c r="J29509" s="146"/>
      <c r="L29509" s="150"/>
      <c r="N29509" s="163"/>
      <c r="O29509" s="146"/>
      <c r="P29509" s="146"/>
      <c r="Q29509" s="146"/>
      <c r="R29509" s="34"/>
      <c r="S29509" s="35"/>
      <c r="T29509" s="147"/>
    </row>
    <row r="29510">
      <c r="A29510" s="147"/>
      <c r="B29510" s="64"/>
      <c r="C29510" s="147" t="s">
        <v>217</v>
      </c>
      <c r="E29510" s="161"/>
      <c r="F29510" s="162"/>
      <c r="G29510" s="147"/>
      <c r="H29510" s="146"/>
      <c r="J29510" s="146"/>
      <c r="L29510" s="150"/>
      <c r="N29510" s="163"/>
      <c r="O29510" s="146"/>
      <c r="P29510" s="146"/>
      <c r="Q29510" s="146"/>
      <c r="R29510" s="34"/>
      <c r="S29510" s="35"/>
      <c r="T29510" s="147"/>
    </row>
    <row r="29511">
      <c r="A29511" s="147"/>
      <c r="B29511" s="64"/>
      <c r="C29511" s="147" t="s">
        <v>217</v>
      </c>
      <c r="E29511" s="161"/>
      <c r="F29511" s="162"/>
      <c r="G29511" s="147"/>
      <c r="H29511" s="146"/>
      <c r="J29511" s="146"/>
      <c r="L29511" s="150"/>
      <c r="N29511" s="163"/>
      <c r="O29511" s="146"/>
      <c r="P29511" s="146"/>
      <c r="Q29511" s="146"/>
      <c r="R29511" s="34"/>
      <c r="S29511" s="35"/>
      <c r="T29511" s="147"/>
    </row>
    <row r="29512">
      <c r="A29512" s="147"/>
      <c r="B29512" s="64"/>
      <c r="C29512" s="147" t="s">
        <v>217</v>
      </c>
      <c r="E29512" s="161"/>
      <c r="F29512" s="162"/>
      <c r="G29512" s="147"/>
      <c r="H29512" s="146"/>
      <c r="J29512" s="146"/>
      <c r="L29512" s="150"/>
      <c r="N29512" s="163"/>
      <c r="O29512" s="146"/>
      <c r="P29512" s="146"/>
      <c r="Q29512" s="146"/>
      <c r="R29512" s="34"/>
      <c r="S29512" s="35"/>
      <c r="T29512" s="147"/>
    </row>
    <row r="29513">
      <c r="A29513" s="147"/>
      <c r="B29513" s="64"/>
      <c r="C29513" s="147" t="s">
        <v>217</v>
      </c>
      <c r="E29513" s="161"/>
      <c r="F29513" s="162"/>
      <c r="G29513" s="147"/>
      <c r="H29513" s="146"/>
      <c r="J29513" s="146"/>
      <c r="L29513" s="150"/>
      <c r="N29513" s="163"/>
      <c r="O29513" s="146"/>
      <c r="P29513" s="146"/>
      <c r="Q29513" s="146"/>
      <c r="R29513" s="34"/>
      <c r="S29513" s="35"/>
      <c r="T29513" s="147"/>
    </row>
    <row r="29514">
      <c r="A29514" s="147"/>
      <c r="B29514" s="64"/>
      <c r="C29514" s="147" t="s">
        <v>217</v>
      </c>
      <c r="E29514" s="161"/>
      <c r="F29514" s="162"/>
      <c r="G29514" s="147"/>
      <c r="H29514" s="146"/>
      <c r="J29514" s="146"/>
      <c r="L29514" s="150"/>
      <c r="N29514" s="163"/>
      <c r="O29514" s="146"/>
      <c r="P29514" s="146"/>
      <c r="Q29514" s="146"/>
      <c r="R29514" s="34"/>
      <c r="S29514" s="35"/>
      <c r="T29514" s="147"/>
    </row>
    <row r="29515">
      <c r="A29515" s="147"/>
      <c r="B29515" s="64"/>
      <c r="C29515" s="147" t="s">
        <v>217</v>
      </c>
      <c r="E29515" s="161"/>
      <c r="F29515" s="162"/>
      <c r="G29515" s="147"/>
      <c r="H29515" s="146"/>
      <c r="J29515" s="146"/>
      <c r="L29515" s="150"/>
      <c r="N29515" s="163"/>
      <c r="O29515" s="146"/>
      <c r="P29515" s="146"/>
      <c r="Q29515" s="146"/>
      <c r="R29515" s="34"/>
      <c r="S29515" s="35"/>
      <c r="T29515" s="147"/>
    </row>
    <row r="29516">
      <c r="A29516" s="147"/>
      <c r="B29516" s="64"/>
      <c r="C29516" s="147" t="s">
        <v>217</v>
      </c>
      <c r="E29516" s="161"/>
      <c r="F29516" s="162"/>
      <c r="G29516" s="147"/>
      <c r="H29516" s="146"/>
      <c r="J29516" s="146"/>
      <c r="L29516" s="150"/>
      <c r="N29516" s="163"/>
      <c r="O29516" s="146"/>
      <c r="P29516" s="146"/>
      <c r="Q29516" s="146"/>
      <c r="R29516" s="34"/>
      <c r="S29516" s="35"/>
      <c r="T29516" s="147"/>
    </row>
    <row r="29517">
      <c r="A29517" s="147"/>
      <c r="B29517" s="64"/>
      <c r="C29517" s="147" t="s">
        <v>217</v>
      </c>
      <c r="E29517" s="161"/>
      <c r="F29517" s="162"/>
      <c r="G29517" s="147"/>
      <c r="H29517" s="146"/>
      <c r="J29517" s="146"/>
      <c r="L29517" s="150"/>
      <c r="N29517" s="163"/>
      <c r="O29517" s="146"/>
      <c r="P29517" s="146"/>
      <c r="Q29517" s="146"/>
      <c r="R29517" s="34"/>
      <c r="S29517" s="35"/>
      <c r="T29517" s="147"/>
    </row>
    <row r="29518">
      <c r="A29518" s="147"/>
      <c r="B29518" s="64"/>
      <c r="C29518" s="147" t="s">
        <v>217</v>
      </c>
      <c r="E29518" s="161"/>
      <c r="F29518" s="162"/>
      <c r="G29518" s="147"/>
      <c r="H29518" s="146"/>
      <c r="J29518" s="146"/>
      <c r="L29518" s="150"/>
      <c r="N29518" s="163"/>
      <c r="O29518" s="146"/>
      <c r="P29518" s="146"/>
      <c r="Q29518" s="146"/>
      <c r="R29518" s="34"/>
      <c r="S29518" s="35"/>
      <c r="T29518" s="147"/>
    </row>
    <row r="29519">
      <c r="A29519" s="147"/>
      <c r="B29519" s="64"/>
      <c r="C29519" s="147" t="s">
        <v>217</v>
      </c>
      <c r="E29519" s="161"/>
      <c r="F29519" s="162"/>
      <c r="G29519" s="147"/>
      <c r="H29519" s="146"/>
      <c r="J29519" s="146"/>
      <c r="L29519" s="150"/>
      <c r="N29519" s="163"/>
      <c r="O29519" s="146"/>
      <c r="P29519" s="146"/>
      <c r="Q29519" s="146"/>
      <c r="R29519" s="34"/>
      <c r="S29519" s="35"/>
      <c r="T29519" s="147"/>
    </row>
    <row r="29520">
      <c r="A29520" s="147"/>
      <c r="B29520" s="64"/>
      <c r="C29520" s="147" t="s">
        <v>217</v>
      </c>
      <c r="E29520" s="161"/>
      <c r="F29520" s="162"/>
      <c r="G29520" s="147"/>
      <c r="H29520" s="146"/>
      <c r="J29520" s="146"/>
      <c r="L29520" s="150"/>
      <c r="N29520" s="163"/>
      <c r="O29520" s="146"/>
      <c r="P29520" s="146"/>
      <c r="Q29520" s="146"/>
      <c r="R29520" s="34"/>
      <c r="S29520" s="35"/>
      <c r="T29520" s="147"/>
    </row>
    <row r="29521">
      <c r="A29521" s="147"/>
      <c r="B29521" s="64"/>
      <c r="C29521" s="147" t="s">
        <v>217</v>
      </c>
      <c r="E29521" s="161"/>
      <c r="F29521" s="162"/>
      <c r="G29521" s="147"/>
      <c r="H29521" s="146"/>
      <c r="J29521" s="146"/>
      <c r="L29521" s="150"/>
      <c r="N29521" s="163"/>
      <c r="O29521" s="146"/>
      <c r="P29521" s="146"/>
      <c r="Q29521" s="146"/>
      <c r="R29521" s="34"/>
      <c r="S29521" s="35"/>
      <c r="T29521" s="147"/>
    </row>
    <row r="29522">
      <c r="A29522" s="147"/>
      <c r="B29522" s="64"/>
      <c r="C29522" s="147" t="s">
        <v>217</v>
      </c>
      <c r="E29522" s="161"/>
      <c r="F29522" s="162"/>
      <c r="G29522" s="147"/>
      <c r="H29522" s="146"/>
      <c r="J29522" s="146"/>
      <c r="L29522" s="150"/>
      <c r="N29522" s="163"/>
      <c r="O29522" s="146"/>
      <c r="P29522" s="146"/>
      <c r="Q29522" s="146"/>
      <c r="R29522" s="34"/>
      <c r="S29522" s="35"/>
      <c r="T29522" s="147"/>
    </row>
    <row r="29523">
      <c r="A29523" s="147"/>
      <c r="B29523" s="64"/>
      <c r="C29523" s="147" t="s">
        <v>217</v>
      </c>
      <c r="E29523" s="161"/>
      <c r="F29523" s="162"/>
      <c r="G29523" s="147"/>
      <c r="H29523" s="146"/>
      <c r="J29523" s="146"/>
      <c r="L29523" s="150"/>
      <c r="N29523" s="163"/>
      <c r="O29523" s="146"/>
      <c r="P29523" s="146"/>
      <c r="Q29523" s="146"/>
      <c r="R29523" s="34"/>
      <c r="S29523" s="35"/>
      <c r="T29523" s="147"/>
    </row>
    <row r="29524">
      <c r="A29524" s="147"/>
      <c r="B29524" s="64"/>
      <c r="C29524" s="147" t="s">
        <v>217</v>
      </c>
      <c r="E29524" s="161"/>
      <c r="F29524" s="162"/>
      <c r="G29524" s="147"/>
      <c r="H29524" s="146"/>
      <c r="J29524" s="146"/>
      <c r="L29524" s="150"/>
      <c r="N29524" s="163"/>
      <c r="O29524" s="146"/>
      <c r="P29524" s="146"/>
      <c r="Q29524" s="146"/>
      <c r="R29524" s="34"/>
      <c r="S29524" s="35"/>
      <c r="T29524" s="147"/>
    </row>
    <row r="29525">
      <c r="A29525" s="147"/>
      <c r="B29525" s="64"/>
      <c r="C29525" s="147" t="s">
        <v>217</v>
      </c>
      <c r="E29525" s="161"/>
      <c r="F29525" s="162"/>
      <c r="G29525" s="147"/>
      <c r="H29525" s="146"/>
      <c r="J29525" s="146"/>
      <c r="L29525" s="150"/>
      <c r="N29525" s="163"/>
      <c r="O29525" s="146"/>
      <c r="P29525" s="146"/>
      <c r="Q29525" s="146"/>
      <c r="R29525" s="34"/>
      <c r="S29525" s="35"/>
      <c r="T29525" s="147"/>
    </row>
    <row r="29526">
      <c r="A29526" s="147"/>
      <c r="B29526" s="64"/>
      <c r="C29526" s="147" t="s">
        <v>217</v>
      </c>
      <c r="E29526" s="161"/>
      <c r="F29526" s="162"/>
      <c r="G29526" s="147"/>
      <c r="H29526" s="146"/>
      <c r="J29526" s="146"/>
      <c r="L29526" s="150"/>
      <c r="N29526" s="163"/>
      <c r="O29526" s="146"/>
      <c r="P29526" s="146"/>
      <c r="Q29526" s="146"/>
      <c r="R29526" s="34"/>
      <c r="S29526" s="35"/>
      <c r="T29526" s="147"/>
    </row>
    <row r="29527">
      <c r="A29527" s="147"/>
      <c r="B29527" s="64"/>
      <c r="C29527" s="147" t="s">
        <v>217</v>
      </c>
      <c r="E29527" s="161"/>
      <c r="F29527" s="162"/>
      <c r="G29527" s="147"/>
      <c r="H29527" s="146"/>
      <c r="J29527" s="146"/>
      <c r="L29527" s="150"/>
      <c r="N29527" s="163"/>
      <c r="O29527" s="146"/>
      <c r="P29527" s="146"/>
      <c r="Q29527" s="146"/>
      <c r="R29527" s="34"/>
      <c r="S29527" s="35"/>
      <c r="T29527" s="147"/>
    </row>
    <row r="29528">
      <c r="A29528" s="147"/>
      <c r="B29528" s="64"/>
      <c r="C29528" s="147" t="s">
        <v>217</v>
      </c>
      <c r="E29528" s="161"/>
      <c r="F29528" s="162"/>
      <c r="G29528" s="147"/>
      <c r="H29528" s="146"/>
      <c r="J29528" s="146"/>
      <c r="L29528" s="150"/>
      <c r="N29528" s="163"/>
      <c r="O29528" s="146"/>
      <c r="P29528" s="146"/>
      <c r="Q29528" s="146"/>
      <c r="R29528" s="34"/>
      <c r="S29528" s="35"/>
      <c r="T29528" s="147"/>
    </row>
    <row r="29529">
      <c r="A29529" s="147"/>
      <c r="B29529" s="64"/>
      <c r="C29529" s="147" t="s">
        <v>217</v>
      </c>
      <c r="E29529" s="161"/>
      <c r="F29529" s="162"/>
      <c r="G29529" s="147"/>
      <c r="H29529" s="146"/>
      <c r="J29529" s="146"/>
      <c r="L29529" s="150"/>
      <c r="N29529" s="163"/>
      <c r="O29529" s="146"/>
      <c r="P29529" s="146"/>
      <c r="Q29529" s="146"/>
      <c r="R29529" s="34"/>
      <c r="S29529" s="35"/>
      <c r="T29529" s="147"/>
    </row>
    <row r="29530">
      <c r="A29530" s="147"/>
      <c r="B29530" s="64"/>
      <c r="C29530" s="147" t="s">
        <v>217</v>
      </c>
      <c r="E29530" s="161"/>
      <c r="F29530" s="162"/>
      <c r="G29530" s="147"/>
      <c r="H29530" s="146"/>
      <c r="J29530" s="146"/>
      <c r="L29530" s="150"/>
      <c r="N29530" s="163"/>
      <c r="O29530" s="146"/>
      <c r="P29530" s="146"/>
      <c r="Q29530" s="146"/>
      <c r="R29530" s="34"/>
      <c r="S29530" s="35"/>
      <c r="T29530" s="147"/>
    </row>
    <row r="29531">
      <c r="A29531" s="147"/>
      <c r="B29531" s="64"/>
      <c r="C29531" s="147" t="s">
        <v>217</v>
      </c>
      <c r="E29531" s="161"/>
      <c r="F29531" s="162"/>
      <c r="G29531" s="147"/>
      <c r="H29531" s="146"/>
      <c r="J29531" s="146"/>
      <c r="L29531" s="150"/>
      <c r="N29531" s="163"/>
      <c r="O29531" s="146"/>
      <c r="P29531" s="146"/>
      <c r="Q29531" s="146"/>
      <c r="R29531" s="34"/>
      <c r="S29531" s="35"/>
      <c r="T29531" s="147"/>
    </row>
    <row r="29532">
      <c r="A29532" s="147"/>
      <c r="B29532" s="64"/>
      <c r="C29532" s="147" t="s">
        <v>217</v>
      </c>
      <c r="E29532" s="161"/>
      <c r="F29532" s="162"/>
      <c r="G29532" s="147"/>
      <c r="H29532" s="146"/>
      <c r="J29532" s="146"/>
      <c r="L29532" s="150"/>
      <c r="N29532" s="163"/>
      <c r="O29532" s="146"/>
      <c r="P29532" s="146"/>
      <c r="Q29532" s="146"/>
      <c r="R29532" s="34"/>
      <c r="S29532" s="35"/>
      <c r="T29532" s="147"/>
    </row>
    <row r="29533">
      <c r="A29533" s="147"/>
      <c r="B29533" s="64"/>
      <c r="C29533" s="147" t="s">
        <v>217</v>
      </c>
      <c r="E29533" s="161"/>
      <c r="F29533" s="162"/>
      <c r="G29533" s="147"/>
      <c r="H29533" s="146"/>
      <c r="J29533" s="146"/>
      <c r="L29533" s="150"/>
      <c r="N29533" s="163"/>
      <c r="O29533" s="146"/>
      <c r="P29533" s="146"/>
      <c r="Q29533" s="146"/>
      <c r="R29533" s="34"/>
      <c r="S29533" s="35"/>
      <c r="T29533" s="147"/>
    </row>
    <row r="29534">
      <c r="A29534" s="147"/>
      <c r="B29534" s="64"/>
      <c r="C29534" s="147" t="s">
        <v>217</v>
      </c>
      <c r="E29534" s="161"/>
      <c r="F29534" s="162"/>
      <c r="G29534" s="147"/>
      <c r="H29534" s="146"/>
      <c r="J29534" s="146"/>
      <c r="L29534" s="150"/>
      <c r="N29534" s="163"/>
      <c r="O29534" s="146"/>
      <c r="P29534" s="146"/>
      <c r="Q29534" s="146"/>
      <c r="R29534" s="34"/>
      <c r="S29534" s="35"/>
      <c r="T29534" s="147"/>
    </row>
    <row r="29535">
      <c r="A29535" s="147"/>
      <c r="B29535" s="64"/>
      <c r="C29535" s="147" t="s">
        <v>217</v>
      </c>
      <c r="E29535" s="161"/>
      <c r="F29535" s="162"/>
      <c r="G29535" s="147"/>
      <c r="H29535" s="146"/>
      <c r="J29535" s="146"/>
      <c r="L29535" s="150"/>
      <c r="N29535" s="163"/>
      <c r="O29535" s="146"/>
      <c r="P29535" s="146"/>
      <c r="Q29535" s="146"/>
      <c r="R29535" s="34"/>
      <c r="S29535" s="35"/>
      <c r="T29535" s="147"/>
    </row>
    <row r="29536">
      <c r="A29536" s="147"/>
      <c r="B29536" s="64"/>
      <c r="C29536" s="147" t="s">
        <v>217</v>
      </c>
      <c r="E29536" s="161"/>
      <c r="F29536" s="162"/>
      <c r="G29536" s="147"/>
      <c r="H29536" s="146"/>
      <c r="J29536" s="146"/>
      <c r="L29536" s="150"/>
      <c r="N29536" s="163"/>
      <c r="O29536" s="146"/>
      <c r="P29536" s="146"/>
      <c r="Q29536" s="146"/>
      <c r="R29536" s="34"/>
      <c r="S29536" s="35"/>
      <c r="T29536" s="147"/>
    </row>
    <row r="29537">
      <c r="A29537" s="147"/>
      <c r="B29537" s="64"/>
      <c r="C29537" s="147" t="s">
        <v>217</v>
      </c>
      <c r="E29537" s="161"/>
      <c r="F29537" s="162"/>
      <c r="G29537" s="147"/>
      <c r="H29537" s="146"/>
      <c r="J29537" s="146"/>
      <c r="L29537" s="150"/>
      <c r="N29537" s="163"/>
      <c r="O29537" s="146"/>
      <c r="P29537" s="146"/>
      <c r="Q29537" s="146"/>
      <c r="R29537" s="34"/>
      <c r="S29537" s="35"/>
      <c r="T29537" s="147"/>
    </row>
    <row r="29538">
      <c r="A29538" s="147"/>
      <c r="B29538" s="64"/>
      <c r="C29538" s="147" t="s">
        <v>217</v>
      </c>
      <c r="E29538" s="161"/>
      <c r="F29538" s="162"/>
      <c r="G29538" s="147"/>
      <c r="H29538" s="146"/>
      <c r="J29538" s="146"/>
      <c r="L29538" s="150"/>
      <c r="N29538" s="163"/>
      <c r="O29538" s="146"/>
      <c r="P29538" s="146"/>
      <c r="Q29538" s="146"/>
      <c r="R29538" s="34"/>
      <c r="S29538" s="35"/>
      <c r="T29538" s="147"/>
    </row>
    <row r="29539">
      <c r="A29539" s="147"/>
      <c r="B29539" s="64"/>
      <c r="C29539" s="147" t="s">
        <v>217</v>
      </c>
      <c r="E29539" s="161"/>
      <c r="F29539" s="162"/>
      <c r="G29539" s="147"/>
      <c r="H29539" s="146"/>
      <c r="J29539" s="146"/>
      <c r="L29539" s="150"/>
      <c r="N29539" s="163"/>
      <c r="O29539" s="146"/>
      <c r="P29539" s="146"/>
      <c r="Q29539" s="146"/>
      <c r="R29539" s="34"/>
      <c r="S29539" s="35"/>
      <c r="T29539" s="147"/>
    </row>
    <row r="29540">
      <c r="A29540" s="147"/>
      <c r="B29540" s="64"/>
      <c r="C29540" s="147" t="s">
        <v>217</v>
      </c>
      <c r="E29540" s="161"/>
      <c r="F29540" s="162"/>
      <c r="G29540" s="147"/>
      <c r="H29540" s="146"/>
      <c r="J29540" s="146"/>
      <c r="L29540" s="150"/>
      <c r="N29540" s="163"/>
      <c r="O29540" s="146"/>
      <c r="P29540" s="146"/>
      <c r="Q29540" s="146"/>
      <c r="R29540" s="34"/>
      <c r="S29540" s="35"/>
      <c r="T29540" s="147"/>
    </row>
    <row r="29541">
      <c r="A29541" s="147"/>
      <c r="B29541" s="64"/>
      <c r="C29541" s="147" t="s">
        <v>217</v>
      </c>
      <c r="E29541" s="161"/>
      <c r="F29541" s="162"/>
      <c r="G29541" s="147"/>
      <c r="H29541" s="146"/>
      <c r="J29541" s="146"/>
      <c r="L29541" s="150"/>
      <c r="N29541" s="163"/>
      <c r="O29541" s="146"/>
      <c r="P29541" s="146"/>
      <c r="Q29541" s="146"/>
      <c r="R29541" s="34"/>
      <c r="S29541" s="35"/>
      <c r="T29541" s="147"/>
    </row>
    <row r="29542">
      <c r="A29542" s="147"/>
      <c r="B29542" s="64"/>
      <c r="C29542" s="147" t="s">
        <v>217</v>
      </c>
      <c r="E29542" s="161"/>
      <c r="F29542" s="162"/>
      <c r="G29542" s="147"/>
      <c r="H29542" s="146"/>
      <c r="J29542" s="146"/>
      <c r="L29542" s="150"/>
      <c r="N29542" s="163"/>
      <c r="O29542" s="146"/>
      <c r="P29542" s="146"/>
      <c r="Q29542" s="146"/>
      <c r="R29542" s="34"/>
      <c r="S29542" s="35"/>
      <c r="T29542" s="147"/>
    </row>
    <row r="29543">
      <c r="A29543" s="147"/>
      <c r="B29543" s="64"/>
      <c r="C29543" s="147" t="s">
        <v>217</v>
      </c>
      <c r="E29543" s="161"/>
      <c r="F29543" s="162"/>
      <c r="G29543" s="147"/>
      <c r="H29543" s="146"/>
      <c r="J29543" s="146"/>
      <c r="L29543" s="150"/>
      <c r="N29543" s="163"/>
      <c r="O29543" s="146"/>
      <c r="P29543" s="146"/>
      <c r="Q29543" s="146"/>
      <c r="R29543" s="34"/>
      <c r="S29543" s="35"/>
      <c r="T29543" s="147"/>
    </row>
    <row r="29544">
      <c r="A29544" s="147"/>
      <c r="B29544" s="64"/>
      <c r="C29544" s="147" t="s">
        <v>217</v>
      </c>
      <c r="E29544" s="161"/>
      <c r="F29544" s="162"/>
      <c r="G29544" s="147"/>
      <c r="H29544" s="146"/>
      <c r="J29544" s="146"/>
      <c r="L29544" s="150"/>
      <c r="N29544" s="163"/>
      <c r="O29544" s="146"/>
      <c r="P29544" s="146"/>
      <c r="Q29544" s="146"/>
      <c r="R29544" s="34"/>
      <c r="S29544" s="35"/>
      <c r="T29544" s="147"/>
    </row>
    <row r="29545">
      <c r="A29545" s="147"/>
      <c r="B29545" s="64"/>
      <c r="C29545" s="147" t="s">
        <v>217</v>
      </c>
      <c r="E29545" s="161"/>
      <c r="F29545" s="162"/>
      <c r="G29545" s="147"/>
      <c r="H29545" s="146"/>
      <c r="J29545" s="146"/>
      <c r="L29545" s="150"/>
      <c r="N29545" s="163"/>
      <c r="O29545" s="146"/>
      <c r="P29545" s="146"/>
      <c r="Q29545" s="146"/>
      <c r="R29545" s="34"/>
      <c r="S29545" s="35"/>
      <c r="T29545" s="147"/>
    </row>
    <row r="29546">
      <c r="A29546" s="147"/>
      <c r="B29546" s="64"/>
      <c r="C29546" s="147" t="s">
        <v>217</v>
      </c>
      <c r="E29546" s="161"/>
      <c r="F29546" s="162"/>
      <c r="G29546" s="147"/>
      <c r="H29546" s="146"/>
      <c r="J29546" s="146"/>
      <c r="L29546" s="150"/>
      <c r="N29546" s="163"/>
      <c r="O29546" s="146"/>
      <c r="P29546" s="146"/>
      <c r="Q29546" s="146"/>
      <c r="R29546" s="34"/>
      <c r="S29546" s="35"/>
      <c r="T29546" s="147"/>
    </row>
    <row r="29547">
      <c r="A29547" s="147"/>
      <c r="B29547" s="64"/>
      <c r="C29547" s="147" t="s">
        <v>217</v>
      </c>
      <c r="E29547" s="161"/>
      <c r="F29547" s="162"/>
      <c r="G29547" s="147"/>
      <c r="H29547" s="146"/>
      <c r="J29547" s="146"/>
      <c r="L29547" s="150"/>
      <c r="N29547" s="163"/>
      <c r="O29547" s="146"/>
      <c r="P29547" s="146"/>
      <c r="Q29547" s="146"/>
      <c r="R29547" s="34"/>
      <c r="S29547" s="35"/>
      <c r="T29547" s="147"/>
    </row>
    <row r="29548">
      <c r="A29548" s="147"/>
      <c r="B29548" s="64"/>
      <c r="C29548" s="147" t="s">
        <v>217</v>
      </c>
      <c r="E29548" s="161"/>
      <c r="F29548" s="162"/>
      <c r="G29548" s="147"/>
      <c r="H29548" s="146"/>
      <c r="J29548" s="146"/>
      <c r="L29548" s="150"/>
      <c r="N29548" s="163"/>
      <c r="O29548" s="146"/>
      <c r="P29548" s="146"/>
      <c r="Q29548" s="146"/>
      <c r="R29548" s="34"/>
      <c r="S29548" s="35"/>
      <c r="T29548" s="147"/>
    </row>
    <row r="29549">
      <c r="A29549" s="147"/>
      <c r="B29549" s="64"/>
      <c r="C29549" s="147" t="s">
        <v>217</v>
      </c>
      <c r="E29549" s="161"/>
      <c r="F29549" s="162"/>
      <c r="G29549" s="147"/>
      <c r="H29549" s="146"/>
      <c r="J29549" s="146"/>
      <c r="L29549" s="150"/>
      <c r="N29549" s="163"/>
      <c r="O29549" s="146"/>
      <c r="P29549" s="146"/>
      <c r="Q29549" s="146"/>
      <c r="R29549" s="34"/>
      <c r="S29549" s="35"/>
      <c r="T29549" s="147"/>
    </row>
    <row r="29550">
      <c r="A29550" s="147"/>
      <c r="B29550" s="64"/>
      <c r="C29550" s="147" t="s">
        <v>217</v>
      </c>
      <c r="E29550" s="161"/>
      <c r="F29550" s="162"/>
      <c r="G29550" s="147"/>
      <c r="H29550" s="146"/>
      <c r="J29550" s="146"/>
      <c r="L29550" s="150"/>
      <c r="N29550" s="163"/>
      <c r="O29550" s="146"/>
      <c r="P29550" s="146"/>
      <c r="Q29550" s="146"/>
      <c r="R29550" s="34"/>
      <c r="S29550" s="35"/>
      <c r="T29550" s="147"/>
    </row>
    <row r="29551">
      <c r="A29551" s="147"/>
      <c r="B29551" s="64"/>
      <c r="C29551" s="147" t="s">
        <v>217</v>
      </c>
      <c r="E29551" s="161"/>
      <c r="F29551" s="162"/>
      <c r="G29551" s="147"/>
      <c r="H29551" s="146"/>
      <c r="J29551" s="146"/>
      <c r="L29551" s="150"/>
      <c r="N29551" s="163"/>
      <c r="O29551" s="146"/>
      <c r="P29551" s="146"/>
      <c r="Q29551" s="146"/>
      <c r="R29551" s="34"/>
      <c r="S29551" s="35"/>
      <c r="T29551" s="147"/>
    </row>
    <row r="29552">
      <c r="A29552" s="147"/>
      <c r="B29552" s="64"/>
      <c r="C29552" s="147" t="s">
        <v>217</v>
      </c>
      <c r="E29552" s="161"/>
      <c r="F29552" s="162"/>
      <c r="G29552" s="147"/>
      <c r="H29552" s="146"/>
      <c r="J29552" s="146"/>
      <c r="L29552" s="150"/>
      <c r="N29552" s="163"/>
      <c r="O29552" s="146"/>
      <c r="P29552" s="146"/>
      <c r="Q29552" s="146"/>
      <c r="R29552" s="34"/>
      <c r="S29552" s="35"/>
      <c r="T29552" s="147"/>
    </row>
    <row r="29553">
      <c r="A29553" s="147"/>
      <c r="B29553" s="64"/>
      <c r="C29553" s="147" t="s">
        <v>217</v>
      </c>
      <c r="E29553" s="161"/>
      <c r="F29553" s="162"/>
      <c r="G29553" s="147"/>
      <c r="H29553" s="146"/>
      <c r="J29553" s="146"/>
      <c r="L29553" s="150"/>
      <c r="N29553" s="163"/>
      <c r="O29553" s="146"/>
      <c r="P29553" s="146"/>
      <c r="Q29553" s="146"/>
      <c r="R29553" s="34"/>
      <c r="S29553" s="35"/>
      <c r="T29553" s="147"/>
    </row>
    <row r="29554">
      <c r="A29554" s="147"/>
      <c r="B29554" s="64"/>
      <c r="C29554" s="147" t="s">
        <v>217</v>
      </c>
      <c r="E29554" s="161"/>
      <c r="F29554" s="162"/>
      <c r="G29554" s="147"/>
      <c r="H29554" s="146"/>
      <c r="J29554" s="146"/>
      <c r="L29554" s="150"/>
      <c r="N29554" s="163"/>
      <c r="O29554" s="146"/>
      <c r="P29554" s="146"/>
      <c r="Q29554" s="146"/>
      <c r="R29554" s="34"/>
      <c r="S29554" s="35"/>
      <c r="T29554" s="147"/>
    </row>
    <row r="29555">
      <c r="A29555" s="147"/>
      <c r="B29555" s="64"/>
      <c r="C29555" s="147" t="s">
        <v>217</v>
      </c>
      <c r="E29555" s="161"/>
      <c r="F29555" s="162"/>
      <c r="G29555" s="147"/>
      <c r="H29555" s="146"/>
      <c r="J29555" s="146"/>
      <c r="L29555" s="150"/>
      <c r="N29555" s="163"/>
      <c r="O29555" s="146"/>
      <c r="P29555" s="146"/>
      <c r="Q29555" s="146"/>
      <c r="R29555" s="34"/>
      <c r="S29555" s="35"/>
      <c r="T29555" s="147"/>
    </row>
    <row r="29556">
      <c r="A29556" s="147"/>
      <c r="B29556" s="64"/>
      <c r="C29556" s="147" t="s">
        <v>217</v>
      </c>
      <c r="E29556" s="161"/>
      <c r="F29556" s="162"/>
      <c r="G29556" s="147"/>
      <c r="H29556" s="146"/>
      <c r="J29556" s="146"/>
      <c r="L29556" s="150"/>
      <c r="N29556" s="163"/>
      <c r="O29556" s="146"/>
      <c r="P29556" s="146"/>
      <c r="Q29556" s="146"/>
      <c r="R29556" s="34"/>
      <c r="S29556" s="35"/>
      <c r="T29556" s="147"/>
    </row>
    <row r="29557">
      <c r="A29557" s="147"/>
      <c r="B29557" s="64"/>
      <c r="C29557" s="147" t="s">
        <v>217</v>
      </c>
      <c r="E29557" s="161"/>
      <c r="F29557" s="162"/>
      <c r="G29557" s="147"/>
      <c r="H29557" s="146"/>
      <c r="J29557" s="146"/>
      <c r="L29557" s="150"/>
      <c r="N29557" s="163"/>
      <c r="O29557" s="146"/>
      <c r="P29557" s="146"/>
      <c r="Q29557" s="146"/>
      <c r="R29557" s="34"/>
      <c r="S29557" s="35"/>
      <c r="T29557" s="147"/>
    </row>
    <row r="29558">
      <c r="A29558" s="147"/>
      <c r="B29558" s="64"/>
      <c r="C29558" s="147" t="s">
        <v>217</v>
      </c>
      <c r="E29558" s="161"/>
      <c r="F29558" s="162"/>
      <c r="G29558" s="147"/>
      <c r="H29558" s="146"/>
      <c r="J29558" s="146"/>
      <c r="L29558" s="150"/>
      <c r="N29558" s="163"/>
      <c r="O29558" s="146"/>
      <c r="P29558" s="146"/>
      <c r="Q29558" s="146"/>
      <c r="R29558" s="34"/>
      <c r="S29558" s="35"/>
      <c r="T29558" s="147"/>
    </row>
    <row r="29559">
      <c r="A29559" s="147"/>
      <c r="B29559" s="64"/>
      <c r="C29559" s="147" t="s">
        <v>217</v>
      </c>
      <c r="E29559" s="161"/>
      <c r="F29559" s="162"/>
      <c r="G29559" s="147"/>
      <c r="H29559" s="146"/>
      <c r="J29559" s="146"/>
      <c r="L29559" s="150"/>
      <c r="N29559" s="163"/>
      <c r="O29559" s="146"/>
      <c r="P29559" s="146"/>
      <c r="Q29559" s="146"/>
      <c r="R29559" s="34"/>
      <c r="S29559" s="35"/>
      <c r="T29559" s="147"/>
    </row>
    <row r="29560">
      <c r="A29560" s="147"/>
      <c r="B29560" s="64"/>
      <c r="C29560" s="147" t="s">
        <v>217</v>
      </c>
      <c r="E29560" s="161"/>
      <c r="F29560" s="162"/>
      <c r="G29560" s="147"/>
      <c r="H29560" s="146"/>
      <c r="J29560" s="146"/>
      <c r="L29560" s="150"/>
      <c r="N29560" s="163"/>
      <c r="O29560" s="146"/>
      <c r="P29560" s="146"/>
      <c r="Q29560" s="146"/>
      <c r="R29560" s="34"/>
      <c r="S29560" s="35"/>
      <c r="T29560" s="147"/>
    </row>
    <row r="29561">
      <c r="A29561" s="147"/>
      <c r="B29561" s="64"/>
      <c r="C29561" s="147" t="s">
        <v>217</v>
      </c>
      <c r="E29561" s="161"/>
      <c r="F29561" s="162"/>
      <c r="G29561" s="147"/>
      <c r="H29561" s="146"/>
      <c r="J29561" s="146"/>
      <c r="L29561" s="150"/>
      <c r="N29561" s="163"/>
      <c r="O29561" s="146"/>
      <c r="P29561" s="146"/>
      <c r="Q29561" s="146"/>
      <c r="R29561" s="34"/>
      <c r="S29561" s="35"/>
      <c r="T29561" s="147"/>
    </row>
    <row r="29562">
      <c r="A29562" s="147"/>
      <c r="B29562" s="64"/>
      <c r="C29562" s="147" t="s">
        <v>217</v>
      </c>
      <c r="E29562" s="161"/>
      <c r="F29562" s="162"/>
      <c r="G29562" s="147"/>
      <c r="H29562" s="146"/>
      <c r="J29562" s="146"/>
      <c r="L29562" s="150"/>
      <c r="N29562" s="163"/>
      <c r="O29562" s="146"/>
      <c r="P29562" s="146"/>
      <c r="Q29562" s="146"/>
      <c r="R29562" s="34"/>
      <c r="S29562" s="35"/>
      <c r="T29562" s="147"/>
    </row>
    <row r="29563">
      <c r="A29563" s="147"/>
      <c r="B29563" s="64"/>
      <c r="C29563" s="147" t="s">
        <v>217</v>
      </c>
      <c r="E29563" s="161"/>
      <c r="F29563" s="162"/>
      <c r="G29563" s="147"/>
      <c r="H29563" s="146"/>
      <c r="J29563" s="146"/>
      <c r="L29563" s="150"/>
      <c r="N29563" s="163"/>
      <c r="O29563" s="146"/>
      <c r="P29563" s="146"/>
      <c r="Q29563" s="146"/>
      <c r="R29563" s="34"/>
      <c r="S29563" s="35"/>
      <c r="T29563" s="147"/>
    </row>
    <row r="29564">
      <c r="A29564" s="147"/>
      <c r="B29564" s="64"/>
      <c r="C29564" s="147" t="s">
        <v>217</v>
      </c>
      <c r="E29564" s="161"/>
      <c r="F29564" s="162"/>
      <c r="G29564" s="147"/>
      <c r="H29564" s="146"/>
      <c r="J29564" s="146"/>
      <c r="L29564" s="150"/>
      <c r="N29564" s="163"/>
      <c r="O29564" s="146"/>
      <c r="P29564" s="146"/>
      <c r="Q29564" s="146"/>
      <c r="R29564" s="34"/>
      <c r="S29564" s="35"/>
      <c r="T29564" s="147"/>
    </row>
    <row r="29565">
      <c r="A29565" s="147"/>
      <c r="B29565" s="64"/>
      <c r="C29565" s="147" t="s">
        <v>217</v>
      </c>
      <c r="E29565" s="161"/>
      <c r="F29565" s="162"/>
      <c r="G29565" s="147"/>
      <c r="H29565" s="146"/>
      <c r="J29565" s="146"/>
      <c r="L29565" s="150"/>
      <c r="N29565" s="163"/>
      <c r="O29565" s="146"/>
      <c r="P29565" s="146"/>
      <c r="Q29565" s="146"/>
      <c r="R29565" s="34"/>
      <c r="S29565" s="35"/>
      <c r="T29565" s="147"/>
    </row>
    <row r="29566">
      <c r="A29566" s="147"/>
      <c r="B29566" s="64"/>
      <c r="C29566" s="147" t="s">
        <v>217</v>
      </c>
      <c r="E29566" s="161"/>
      <c r="F29566" s="162"/>
      <c r="G29566" s="147"/>
      <c r="H29566" s="146"/>
      <c r="J29566" s="146"/>
      <c r="L29566" s="150"/>
      <c r="N29566" s="163"/>
      <c r="O29566" s="146"/>
      <c r="P29566" s="146"/>
      <c r="Q29566" s="146"/>
      <c r="R29566" s="34"/>
      <c r="S29566" s="35"/>
      <c r="T29566" s="147"/>
    </row>
    <row r="29567">
      <c r="A29567" s="147"/>
      <c r="B29567" s="64"/>
      <c r="C29567" s="147" t="s">
        <v>217</v>
      </c>
      <c r="E29567" s="161"/>
      <c r="F29567" s="162"/>
      <c r="G29567" s="147"/>
      <c r="H29567" s="146"/>
      <c r="J29567" s="146"/>
      <c r="L29567" s="150"/>
      <c r="N29567" s="163"/>
      <c r="O29567" s="146"/>
      <c r="P29567" s="146"/>
      <c r="Q29567" s="146"/>
      <c r="R29567" s="34"/>
      <c r="S29567" s="35"/>
      <c r="T29567" s="147"/>
    </row>
    <row r="29568">
      <c r="A29568" s="147"/>
      <c r="B29568" s="64"/>
      <c r="C29568" s="147" t="s">
        <v>217</v>
      </c>
      <c r="E29568" s="161"/>
      <c r="F29568" s="162"/>
      <c r="G29568" s="147"/>
      <c r="H29568" s="146"/>
      <c r="J29568" s="146"/>
      <c r="L29568" s="150"/>
      <c r="N29568" s="163"/>
      <c r="O29568" s="146"/>
      <c r="P29568" s="146"/>
      <c r="Q29568" s="146"/>
      <c r="R29568" s="34"/>
      <c r="S29568" s="35"/>
      <c r="T29568" s="147"/>
    </row>
    <row r="29569">
      <c r="A29569" s="147"/>
      <c r="B29569" s="64"/>
      <c r="C29569" s="147" t="s">
        <v>217</v>
      </c>
      <c r="E29569" s="161"/>
      <c r="F29569" s="162"/>
      <c r="G29569" s="147"/>
      <c r="H29569" s="146"/>
      <c r="J29569" s="146"/>
      <c r="L29569" s="150"/>
      <c r="N29569" s="163"/>
      <c r="O29569" s="146"/>
      <c r="P29569" s="146"/>
      <c r="Q29569" s="146"/>
      <c r="R29569" s="34"/>
      <c r="S29569" s="35"/>
      <c r="T29569" s="147"/>
    </row>
    <row r="29570">
      <c r="A29570" s="147"/>
      <c r="B29570" s="64"/>
      <c r="C29570" s="147" t="s">
        <v>217</v>
      </c>
      <c r="E29570" s="161"/>
      <c r="F29570" s="162"/>
      <c r="G29570" s="147"/>
      <c r="H29570" s="146"/>
      <c r="J29570" s="146"/>
      <c r="L29570" s="150"/>
      <c r="N29570" s="163"/>
      <c r="O29570" s="146"/>
      <c r="P29570" s="146"/>
      <c r="Q29570" s="146"/>
      <c r="R29570" s="34"/>
      <c r="S29570" s="35"/>
      <c r="T29570" s="147"/>
    </row>
    <row r="29571">
      <c r="A29571" s="147"/>
      <c r="B29571" s="64"/>
      <c r="C29571" s="147" t="s">
        <v>217</v>
      </c>
      <c r="E29571" s="161"/>
      <c r="F29571" s="162"/>
      <c r="G29571" s="147"/>
      <c r="H29571" s="146"/>
      <c r="J29571" s="146"/>
      <c r="L29571" s="150"/>
      <c r="N29571" s="163"/>
      <c r="O29571" s="146"/>
      <c r="P29571" s="146"/>
      <c r="Q29571" s="146"/>
      <c r="R29571" s="34"/>
      <c r="S29571" s="35"/>
      <c r="T29571" s="147"/>
    </row>
    <row r="29572">
      <c r="A29572" s="147"/>
      <c r="B29572" s="64"/>
      <c r="C29572" s="147" t="s">
        <v>217</v>
      </c>
      <c r="E29572" s="161"/>
      <c r="F29572" s="162"/>
      <c r="G29572" s="147"/>
      <c r="H29572" s="146"/>
      <c r="J29572" s="146"/>
      <c r="L29572" s="150"/>
      <c r="N29572" s="163"/>
      <c r="O29572" s="146"/>
      <c r="P29572" s="146"/>
      <c r="Q29572" s="146"/>
      <c r="R29572" s="34"/>
      <c r="S29572" s="35"/>
      <c r="T29572" s="147"/>
    </row>
    <row r="29573">
      <c r="A29573" s="147"/>
      <c r="B29573" s="64"/>
      <c r="C29573" s="147" t="s">
        <v>217</v>
      </c>
      <c r="E29573" s="161"/>
      <c r="F29573" s="162"/>
      <c r="G29573" s="147"/>
      <c r="H29573" s="146"/>
      <c r="J29573" s="146"/>
      <c r="L29573" s="150"/>
      <c r="N29573" s="163"/>
      <c r="O29573" s="146"/>
      <c r="P29573" s="146"/>
      <c r="Q29573" s="146"/>
      <c r="R29573" s="34"/>
      <c r="S29573" s="35"/>
      <c r="T29573" s="147"/>
    </row>
    <row r="29574">
      <c r="A29574" s="147"/>
      <c r="B29574" s="64"/>
      <c r="C29574" s="147" t="s">
        <v>217</v>
      </c>
      <c r="E29574" s="161"/>
      <c r="F29574" s="162"/>
      <c r="G29574" s="147"/>
      <c r="H29574" s="146"/>
      <c r="J29574" s="146"/>
      <c r="L29574" s="150"/>
      <c r="N29574" s="163"/>
      <c r="O29574" s="146"/>
      <c r="P29574" s="146"/>
      <c r="Q29574" s="146"/>
      <c r="R29574" s="34"/>
      <c r="S29574" s="35"/>
      <c r="T29574" s="147"/>
    </row>
    <row r="29575">
      <c r="A29575" s="147"/>
      <c r="B29575" s="64"/>
      <c r="C29575" s="147" t="s">
        <v>217</v>
      </c>
      <c r="E29575" s="161"/>
      <c r="F29575" s="162"/>
      <c r="G29575" s="147"/>
      <c r="H29575" s="146"/>
      <c r="J29575" s="146"/>
      <c r="L29575" s="150"/>
      <c r="N29575" s="163"/>
      <c r="O29575" s="146"/>
      <c r="P29575" s="146"/>
      <c r="Q29575" s="146"/>
      <c r="R29575" s="34"/>
      <c r="S29575" s="35"/>
      <c r="T29575" s="147"/>
    </row>
    <row r="29576">
      <c r="A29576" s="147"/>
      <c r="B29576" s="64"/>
      <c r="C29576" s="147" t="s">
        <v>217</v>
      </c>
      <c r="E29576" s="161"/>
      <c r="F29576" s="162"/>
      <c r="G29576" s="147"/>
      <c r="H29576" s="146"/>
      <c r="J29576" s="146"/>
      <c r="L29576" s="150"/>
      <c r="N29576" s="163"/>
      <c r="O29576" s="146"/>
      <c r="P29576" s="146"/>
      <c r="Q29576" s="146"/>
      <c r="R29576" s="34"/>
      <c r="S29576" s="35"/>
      <c r="T29576" s="147"/>
    </row>
    <row r="29577">
      <c r="A29577" s="147"/>
      <c r="B29577" s="64"/>
      <c r="C29577" s="147" t="s">
        <v>217</v>
      </c>
      <c r="E29577" s="161"/>
      <c r="F29577" s="162"/>
      <c r="G29577" s="147"/>
      <c r="H29577" s="146"/>
      <c r="J29577" s="146"/>
      <c r="L29577" s="150"/>
      <c r="N29577" s="163"/>
      <c r="O29577" s="146"/>
      <c r="P29577" s="146"/>
      <c r="Q29577" s="146"/>
      <c r="R29577" s="34"/>
      <c r="S29577" s="35"/>
      <c r="T29577" s="147"/>
    </row>
    <row r="29578">
      <c r="A29578" s="147"/>
      <c r="B29578" s="64"/>
      <c r="C29578" s="147" t="s">
        <v>217</v>
      </c>
      <c r="E29578" s="161"/>
      <c r="F29578" s="162"/>
      <c r="G29578" s="147"/>
      <c r="H29578" s="146"/>
      <c r="J29578" s="146"/>
      <c r="L29578" s="150"/>
      <c r="N29578" s="163"/>
      <c r="O29578" s="146"/>
      <c r="P29578" s="146"/>
      <c r="Q29578" s="146"/>
      <c r="R29578" s="34"/>
      <c r="S29578" s="35"/>
      <c r="T29578" s="147"/>
    </row>
    <row r="29579">
      <c r="A29579" s="147"/>
      <c r="B29579" s="64"/>
      <c r="C29579" s="147" t="s">
        <v>217</v>
      </c>
      <c r="E29579" s="161"/>
      <c r="F29579" s="162"/>
      <c r="G29579" s="147"/>
      <c r="H29579" s="146"/>
      <c r="J29579" s="146"/>
      <c r="L29579" s="150"/>
      <c r="N29579" s="163"/>
      <c r="O29579" s="146"/>
      <c r="P29579" s="146"/>
      <c r="Q29579" s="146"/>
      <c r="R29579" s="34"/>
      <c r="S29579" s="35"/>
      <c r="T29579" s="147"/>
    </row>
    <row r="29580">
      <c r="A29580" s="147"/>
      <c r="B29580" s="64"/>
      <c r="C29580" s="147" t="s">
        <v>217</v>
      </c>
      <c r="E29580" s="161"/>
      <c r="F29580" s="162"/>
      <c r="G29580" s="147"/>
      <c r="H29580" s="146"/>
      <c r="J29580" s="146"/>
      <c r="L29580" s="150"/>
      <c r="N29580" s="163"/>
      <c r="O29580" s="146"/>
      <c r="P29580" s="146"/>
      <c r="Q29580" s="146"/>
      <c r="R29580" s="34"/>
      <c r="S29580" s="35"/>
      <c r="T29580" s="147"/>
    </row>
    <row r="29581">
      <c r="A29581" s="147"/>
      <c r="B29581" s="64"/>
      <c r="C29581" s="147" t="s">
        <v>217</v>
      </c>
      <c r="E29581" s="161"/>
      <c r="F29581" s="162"/>
      <c r="G29581" s="147"/>
      <c r="H29581" s="146"/>
      <c r="J29581" s="146"/>
      <c r="L29581" s="150"/>
      <c r="N29581" s="163"/>
      <c r="O29581" s="146"/>
      <c r="P29581" s="146"/>
      <c r="Q29581" s="146"/>
      <c r="R29581" s="34"/>
      <c r="S29581" s="35"/>
      <c r="T29581" s="147"/>
    </row>
    <row r="29582">
      <c r="A29582" s="147"/>
      <c r="B29582" s="64"/>
      <c r="C29582" s="147" t="s">
        <v>217</v>
      </c>
      <c r="E29582" s="161"/>
      <c r="F29582" s="162"/>
      <c r="G29582" s="147"/>
      <c r="H29582" s="146"/>
      <c r="J29582" s="146"/>
      <c r="L29582" s="150"/>
      <c r="N29582" s="163"/>
      <c r="O29582" s="146"/>
      <c r="P29582" s="146"/>
      <c r="Q29582" s="146"/>
      <c r="R29582" s="34"/>
      <c r="S29582" s="35"/>
      <c r="T29582" s="147"/>
    </row>
    <row r="29583">
      <c r="A29583" s="147"/>
      <c r="B29583" s="64"/>
      <c r="C29583" s="147" t="s">
        <v>217</v>
      </c>
      <c r="E29583" s="161"/>
      <c r="F29583" s="162"/>
      <c r="G29583" s="147"/>
      <c r="H29583" s="146"/>
      <c r="J29583" s="146"/>
      <c r="L29583" s="150"/>
      <c r="N29583" s="163"/>
      <c r="O29583" s="146"/>
      <c r="P29583" s="146"/>
      <c r="Q29583" s="146"/>
      <c r="R29583" s="34"/>
      <c r="S29583" s="35"/>
      <c r="T29583" s="147"/>
    </row>
    <row r="29584">
      <c r="A29584" s="147"/>
      <c r="B29584" s="64"/>
      <c r="C29584" s="147" t="s">
        <v>217</v>
      </c>
      <c r="E29584" s="161"/>
      <c r="F29584" s="162"/>
      <c r="G29584" s="147"/>
      <c r="H29584" s="146"/>
      <c r="J29584" s="146"/>
      <c r="L29584" s="150"/>
      <c r="N29584" s="163"/>
      <c r="O29584" s="146"/>
      <c r="P29584" s="146"/>
      <c r="Q29584" s="146"/>
      <c r="R29584" s="34"/>
      <c r="S29584" s="35"/>
      <c r="T29584" s="147"/>
    </row>
    <row r="29585">
      <c r="A29585" s="147"/>
      <c r="B29585" s="64"/>
      <c r="C29585" s="147" t="s">
        <v>217</v>
      </c>
      <c r="E29585" s="161"/>
      <c r="F29585" s="162"/>
      <c r="G29585" s="147"/>
      <c r="H29585" s="146"/>
      <c r="J29585" s="146"/>
      <c r="L29585" s="150"/>
      <c r="N29585" s="163"/>
      <c r="O29585" s="146"/>
      <c r="P29585" s="146"/>
      <c r="Q29585" s="146"/>
      <c r="R29585" s="34"/>
      <c r="S29585" s="35"/>
      <c r="T29585" s="147"/>
    </row>
    <row r="29586">
      <c r="A29586" s="147"/>
      <c r="B29586" s="64"/>
      <c r="C29586" s="147" t="s">
        <v>217</v>
      </c>
      <c r="E29586" s="161"/>
      <c r="F29586" s="162"/>
      <c r="G29586" s="147"/>
      <c r="H29586" s="146"/>
      <c r="J29586" s="146"/>
      <c r="L29586" s="150"/>
      <c r="N29586" s="163"/>
      <c r="O29586" s="146"/>
      <c r="P29586" s="146"/>
      <c r="Q29586" s="146"/>
      <c r="R29586" s="34"/>
      <c r="S29586" s="35"/>
      <c r="T29586" s="147"/>
    </row>
    <row r="29587">
      <c r="A29587" s="147"/>
      <c r="B29587" s="64"/>
      <c r="C29587" s="147" t="s">
        <v>217</v>
      </c>
      <c r="E29587" s="161"/>
      <c r="F29587" s="162"/>
      <c r="G29587" s="147"/>
      <c r="H29587" s="146"/>
      <c r="J29587" s="146"/>
      <c r="L29587" s="150"/>
      <c r="N29587" s="163"/>
      <c r="O29587" s="146"/>
      <c r="P29587" s="146"/>
      <c r="Q29587" s="146"/>
      <c r="R29587" s="34"/>
      <c r="S29587" s="35"/>
      <c r="T29587" s="147"/>
    </row>
    <row r="29588">
      <c r="A29588" s="147"/>
      <c r="B29588" s="64"/>
      <c r="C29588" s="147" t="s">
        <v>217</v>
      </c>
      <c r="E29588" s="161"/>
      <c r="F29588" s="162"/>
      <c r="G29588" s="147"/>
      <c r="H29588" s="146"/>
      <c r="J29588" s="146"/>
      <c r="L29588" s="150"/>
      <c r="N29588" s="163"/>
      <c r="O29588" s="146"/>
      <c r="P29588" s="146"/>
      <c r="Q29588" s="146"/>
      <c r="R29588" s="34"/>
      <c r="S29588" s="35"/>
      <c r="T29588" s="147"/>
    </row>
    <row r="29589">
      <c r="A29589" s="147"/>
      <c r="B29589" s="64"/>
      <c r="C29589" s="147" t="s">
        <v>217</v>
      </c>
      <c r="E29589" s="161"/>
      <c r="F29589" s="162"/>
      <c r="G29589" s="147"/>
      <c r="H29589" s="146"/>
      <c r="J29589" s="146"/>
      <c r="L29589" s="150"/>
      <c r="N29589" s="163"/>
      <c r="O29589" s="146"/>
      <c r="P29589" s="146"/>
      <c r="Q29589" s="146"/>
      <c r="R29589" s="34"/>
      <c r="S29589" s="35"/>
      <c r="T29589" s="147"/>
    </row>
    <row r="29590">
      <c r="A29590" s="147"/>
      <c r="B29590" s="64"/>
      <c r="C29590" s="147" t="s">
        <v>217</v>
      </c>
      <c r="E29590" s="161"/>
      <c r="F29590" s="162"/>
      <c r="G29590" s="147"/>
      <c r="H29590" s="146"/>
      <c r="J29590" s="146"/>
      <c r="L29590" s="150"/>
      <c r="N29590" s="163"/>
      <c r="O29590" s="146"/>
      <c r="P29590" s="146"/>
      <c r="Q29590" s="146"/>
      <c r="R29590" s="34"/>
      <c r="S29590" s="35"/>
      <c r="T29590" s="147"/>
    </row>
    <row r="29591">
      <c r="A29591" s="147"/>
      <c r="B29591" s="64"/>
      <c r="C29591" s="147" t="s">
        <v>217</v>
      </c>
      <c r="E29591" s="161"/>
      <c r="F29591" s="162"/>
      <c r="G29591" s="147"/>
      <c r="H29591" s="146"/>
      <c r="J29591" s="146"/>
      <c r="L29591" s="150"/>
      <c r="N29591" s="163"/>
      <c r="O29591" s="146"/>
      <c r="P29591" s="146"/>
      <c r="Q29591" s="146"/>
      <c r="R29591" s="34"/>
      <c r="S29591" s="35"/>
      <c r="T29591" s="147"/>
    </row>
    <row r="29592">
      <c r="A29592" s="147"/>
      <c r="B29592" s="64"/>
      <c r="C29592" s="147" t="s">
        <v>217</v>
      </c>
      <c r="E29592" s="161"/>
      <c r="F29592" s="162"/>
      <c r="G29592" s="147"/>
      <c r="H29592" s="146"/>
      <c r="J29592" s="146"/>
      <c r="L29592" s="150"/>
      <c r="N29592" s="163"/>
      <c r="O29592" s="146"/>
      <c r="P29592" s="146"/>
      <c r="Q29592" s="146"/>
      <c r="R29592" s="34"/>
      <c r="S29592" s="35"/>
      <c r="T29592" s="147"/>
    </row>
    <row r="29593">
      <c r="A29593" s="147"/>
      <c r="B29593" s="64"/>
      <c r="C29593" s="147" t="s">
        <v>217</v>
      </c>
      <c r="E29593" s="161"/>
      <c r="F29593" s="162"/>
      <c r="G29593" s="147"/>
      <c r="H29593" s="146"/>
      <c r="J29593" s="146"/>
      <c r="L29593" s="150"/>
      <c r="N29593" s="163"/>
      <c r="O29593" s="146"/>
      <c r="P29593" s="146"/>
      <c r="Q29593" s="146"/>
      <c r="R29593" s="34"/>
      <c r="S29593" s="35"/>
      <c r="T29593" s="147"/>
    </row>
    <row r="29594">
      <c r="A29594" s="147"/>
      <c r="B29594" s="64"/>
      <c r="C29594" s="147" t="s">
        <v>217</v>
      </c>
      <c r="E29594" s="161"/>
      <c r="F29594" s="162"/>
      <c r="G29594" s="147"/>
      <c r="H29594" s="146"/>
      <c r="J29594" s="146"/>
      <c r="L29594" s="150"/>
      <c r="N29594" s="163"/>
      <c r="O29594" s="146"/>
      <c r="P29594" s="146"/>
      <c r="Q29594" s="146"/>
      <c r="R29594" s="34"/>
      <c r="S29594" s="35"/>
      <c r="T29594" s="147"/>
    </row>
    <row r="29595">
      <c r="A29595" s="147"/>
      <c r="B29595" s="64"/>
      <c r="C29595" s="147" t="s">
        <v>217</v>
      </c>
      <c r="E29595" s="161"/>
      <c r="F29595" s="162"/>
      <c r="G29595" s="147"/>
      <c r="H29595" s="146"/>
      <c r="J29595" s="146"/>
      <c r="L29595" s="150"/>
      <c r="N29595" s="163"/>
      <c r="O29595" s="146"/>
      <c r="P29595" s="146"/>
      <c r="Q29595" s="146"/>
      <c r="R29595" s="34"/>
      <c r="S29595" s="35"/>
      <c r="T29595" s="147"/>
    </row>
    <row r="29596">
      <c r="A29596" s="147"/>
      <c r="B29596" s="64"/>
      <c r="C29596" s="147" t="s">
        <v>217</v>
      </c>
      <c r="E29596" s="161"/>
      <c r="F29596" s="162"/>
      <c r="G29596" s="147"/>
      <c r="H29596" s="146"/>
      <c r="J29596" s="146"/>
      <c r="L29596" s="150"/>
      <c r="N29596" s="163"/>
      <c r="O29596" s="146"/>
      <c r="P29596" s="146"/>
      <c r="Q29596" s="146"/>
      <c r="R29596" s="34"/>
      <c r="S29596" s="35"/>
      <c r="T29596" s="147"/>
    </row>
    <row r="29597">
      <c r="A29597" s="147"/>
      <c r="B29597" s="64"/>
      <c r="C29597" s="147" t="s">
        <v>217</v>
      </c>
      <c r="E29597" s="161"/>
      <c r="F29597" s="162"/>
      <c r="G29597" s="147"/>
      <c r="H29597" s="146"/>
      <c r="J29597" s="146"/>
      <c r="L29597" s="150"/>
      <c r="N29597" s="163"/>
      <c r="O29597" s="146"/>
      <c r="P29597" s="146"/>
      <c r="Q29597" s="146"/>
      <c r="R29597" s="34"/>
      <c r="S29597" s="35"/>
      <c r="T29597" s="147"/>
    </row>
    <row r="29598">
      <c r="A29598" s="147"/>
      <c r="B29598" s="64"/>
      <c r="C29598" s="147" t="s">
        <v>217</v>
      </c>
      <c r="E29598" s="161"/>
      <c r="F29598" s="162"/>
      <c r="G29598" s="147"/>
      <c r="H29598" s="146"/>
      <c r="J29598" s="146"/>
      <c r="L29598" s="150"/>
      <c r="N29598" s="163"/>
      <c r="O29598" s="146"/>
      <c r="P29598" s="146"/>
      <c r="Q29598" s="146"/>
      <c r="R29598" s="34"/>
      <c r="S29598" s="35"/>
      <c r="T29598" s="147"/>
    </row>
    <row r="29599">
      <c r="A29599" s="147"/>
      <c r="B29599" s="64"/>
      <c r="C29599" s="147" t="s">
        <v>217</v>
      </c>
      <c r="E29599" s="161"/>
      <c r="F29599" s="162"/>
      <c r="G29599" s="147"/>
      <c r="H29599" s="146"/>
      <c r="J29599" s="146"/>
      <c r="L29599" s="150"/>
      <c r="N29599" s="163"/>
      <c r="O29599" s="146"/>
      <c r="P29599" s="146"/>
      <c r="Q29599" s="146"/>
      <c r="R29599" s="34"/>
      <c r="S29599" s="35"/>
      <c r="T29599" s="147"/>
    </row>
    <row r="29600">
      <c r="A29600" s="147"/>
      <c r="B29600" s="64"/>
      <c r="C29600" s="147" t="s">
        <v>217</v>
      </c>
      <c r="E29600" s="161"/>
      <c r="F29600" s="162"/>
      <c r="G29600" s="147"/>
      <c r="H29600" s="146"/>
      <c r="J29600" s="146"/>
      <c r="L29600" s="150"/>
      <c r="N29600" s="163"/>
      <c r="O29600" s="146"/>
      <c r="P29600" s="146"/>
      <c r="Q29600" s="146"/>
      <c r="R29600" s="34"/>
      <c r="S29600" s="35"/>
      <c r="T29600" s="147"/>
    </row>
    <row r="29601">
      <c r="A29601" s="147"/>
      <c r="B29601" s="64"/>
      <c r="C29601" s="147" t="s">
        <v>217</v>
      </c>
      <c r="E29601" s="161"/>
      <c r="F29601" s="162"/>
      <c r="G29601" s="147"/>
      <c r="H29601" s="146"/>
      <c r="J29601" s="146"/>
      <c r="L29601" s="150"/>
      <c r="N29601" s="163"/>
      <c r="O29601" s="146"/>
      <c r="P29601" s="146"/>
      <c r="Q29601" s="146"/>
      <c r="R29601" s="34"/>
      <c r="S29601" s="35"/>
      <c r="T29601" s="147"/>
    </row>
    <row r="29602">
      <c r="A29602" s="147"/>
      <c r="B29602" s="64"/>
      <c r="C29602" s="147" t="s">
        <v>217</v>
      </c>
      <c r="E29602" s="161"/>
      <c r="F29602" s="162"/>
      <c r="G29602" s="147"/>
      <c r="H29602" s="146"/>
      <c r="J29602" s="146"/>
      <c r="L29602" s="150"/>
      <c r="N29602" s="163"/>
      <c r="O29602" s="146"/>
      <c r="P29602" s="146"/>
      <c r="Q29602" s="146"/>
      <c r="R29602" s="34"/>
      <c r="S29602" s="35"/>
      <c r="T29602" s="147"/>
    </row>
    <row r="29603">
      <c r="A29603" s="147"/>
      <c r="B29603" s="64"/>
      <c r="C29603" s="147" t="s">
        <v>217</v>
      </c>
      <c r="E29603" s="161"/>
      <c r="F29603" s="162"/>
      <c r="G29603" s="147"/>
      <c r="H29603" s="146"/>
      <c r="J29603" s="146"/>
      <c r="L29603" s="150"/>
      <c r="N29603" s="163"/>
      <c r="O29603" s="146"/>
      <c r="P29603" s="146"/>
      <c r="Q29603" s="146"/>
      <c r="R29603" s="34"/>
      <c r="S29603" s="35"/>
      <c r="T29603" s="147"/>
    </row>
    <row r="29604">
      <c r="A29604" s="147"/>
      <c r="B29604" s="64"/>
      <c r="C29604" s="147" t="s">
        <v>217</v>
      </c>
      <c r="E29604" s="161"/>
      <c r="F29604" s="162"/>
      <c r="G29604" s="147"/>
      <c r="H29604" s="146"/>
      <c r="J29604" s="146"/>
      <c r="L29604" s="150"/>
      <c r="N29604" s="163"/>
      <c r="O29604" s="146"/>
      <c r="P29604" s="146"/>
      <c r="Q29604" s="146"/>
      <c r="R29604" s="34"/>
      <c r="S29604" s="35"/>
      <c r="T29604" s="147"/>
    </row>
    <row r="29605">
      <c r="A29605" s="147"/>
      <c r="B29605" s="64"/>
      <c r="C29605" s="147" t="s">
        <v>217</v>
      </c>
      <c r="E29605" s="161"/>
      <c r="F29605" s="162"/>
      <c r="G29605" s="147"/>
      <c r="H29605" s="146"/>
      <c r="J29605" s="146"/>
      <c r="L29605" s="150"/>
      <c r="N29605" s="163"/>
      <c r="O29605" s="146"/>
      <c r="P29605" s="146"/>
      <c r="Q29605" s="146"/>
      <c r="R29605" s="34"/>
      <c r="S29605" s="35"/>
      <c r="T29605" s="147"/>
    </row>
    <row r="29606">
      <c r="A29606" s="147"/>
      <c r="B29606" s="64"/>
      <c r="C29606" s="147" t="s">
        <v>217</v>
      </c>
      <c r="E29606" s="161"/>
      <c r="F29606" s="162"/>
      <c r="G29606" s="147"/>
      <c r="H29606" s="146"/>
      <c r="J29606" s="146"/>
      <c r="L29606" s="150"/>
      <c r="N29606" s="163"/>
      <c r="O29606" s="146"/>
      <c r="P29606" s="146"/>
      <c r="Q29606" s="146"/>
      <c r="R29606" s="34"/>
      <c r="S29606" s="35"/>
      <c r="T29606" s="147"/>
    </row>
    <row r="29607">
      <c r="A29607" s="147"/>
      <c r="B29607" s="64"/>
      <c r="C29607" s="147" t="s">
        <v>217</v>
      </c>
      <c r="E29607" s="161"/>
      <c r="F29607" s="162"/>
      <c r="G29607" s="147"/>
      <c r="H29607" s="146"/>
      <c r="J29607" s="146"/>
      <c r="L29607" s="150"/>
      <c r="N29607" s="163"/>
      <c r="O29607" s="146"/>
      <c r="P29607" s="146"/>
      <c r="Q29607" s="146"/>
      <c r="R29607" s="34"/>
      <c r="S29607" s="35"/>
      <c r="T29607" s="147"/>
    </row>
    <row r="29608">
      <c r="A29608" s="147"/>
      <c r="B29608" s="64"/>
      <c r="C29608" s="147" t="s">
        <v>217</v>
      </c>
      <c r="E29608" s="161"/>
      <c r="F29608" s="162"/>
      <c r="G29608" s="147"/>
      <c r="H29608" s="146"/>
      <c r="J29608" s="146"/>
      <c r="L29608" s="150"/>
      <c r="N29608" s="163"/>
      <c r="O29608" s="146"/>
      <c r="P29608" s="146"/>
      <c r="Q29608" s="146"/>
      <c r="R29608" s="34"/>
      <c r="S29608" s="35"/>
      <c r="T29608" s="147"/>
    </row>
    <row r="29609">
      <c r="A29609" s="147"/>
      <c r="B29609" s="64"/>
      <c r="C29609" s="147" t="s">
        <v>217</v>
      </c>
      <c r="E29609" s="161"/>
      <c r="F29609" s="162"/>
      <c r="G29609" s="147"/>
      <c r="H29609" s="146"/>
      <c r="J29609" s="146"/>
      <c r="L29609" s="150"/>
      <c r="N29609" s="163"/>
      <c r="O29609" s="146"/>
      <c r="P29609" s="146"/>
      <c r="Q29609" s="146"/>
      <c r="R29609" s="34"/>
      <c r="S29609" s="35"/>
      <c r="T29609" s="147"/>
    </row>
    <row r="29610">
      <c r="A29610" s="147"/>
      <c r="B29610" s="64"/>
      <c r="C29610" s="147" t="s">
        <v>217</v>
      </c>
      <c r="E29610" s="161"/>
      <c r="F29610" s="162"/>
      <c r="G29610" s="147"/>
      <c r="H29610" s="146"/>
      <c r="J29610" s="146"/>
      <c r="L29610" s="150"/>
      <c r="N29610" s="163"/>
      <c r="O29610" s="146"/>
      <c r="P29610" s="146"/>
      <c r="Q29610" s="146"/>
      <c r="R29610" s="34"/>
      <c r="S29610" s="35"/>
      <c r="T29610" s="147"/>
    </row>
    <row r="29611">
      <c r="A29611" s="147"/>
      <c r="B29611" s="64"/>
      <c r="C29611" s="147" t="s">
        <v>217</v>
      </c>
      <c r="E29611" s="161"/>
      <c r="F29611" s="162"/>
      <c r="G29611" s="147"/>
      <c r="H29611" s="146"/>
      <c r="J29611" s="146"/>
      <c r="L29611" s="150"/>
      <c r="N29611" s="163"/>
      <c r="O29611" s="146"/>
      <c r="P29611" s="146"/>
      <c r="Q29611" s="146"/>
      <c r="R29611" s="34"/>
      <c r="S29611" s="35"/>
      <c r="T29611" s="147"/>
    </row>
    <row r="29612">
      <c r="A29612" s="147"/>
      <c r="B29612" s="64"/>
      <c r="C29612" s="147" t="s">
        <v>217</v>
      </c>
      <c r="E29612" s="161"/>
      <c r="F29612" s="162"/>
      <c r="G29612" s="147"/>
      <c r="H29612" s="146"/>
      <c r="J29612" s="146"/>
      <c r="L29612" s="150"/>
      <c r="N29612" s="163"/>
      <c r="O29612" s="146"/>
      <c r="P29612" s="146"/>
      <c r="Q29612" s="146"/>
      <c r="R29612" s="34"/>
      <c r="S29612" s="35"/>
      <c r="T29612" s="147"/>
    </row>
    <row r="29613">
      <c r="A29613" s="147"/>
      <c r="B29613" s="64"/>
      <c r="C29613" s="147" t="s">
        <v>217</v>
      </c>
      <c r="E29613" s="161"/>
      <c r="F29613" s="162"/>
      <c r="G29613" s="147"/>
      <c r="H29613" s="146"/>
      <c r="J29613" s="146"/>
      <c r="L29613" s="150"/>
      <c r="N29613" s="163"/>
      <c r="O29613" s="146"/>
      <c r="P29613" s="146"/>
      <c r="Q29613" s="146"/>
      <c r="R29613" s="34"/>
      <c r="S29613" s="35"/>
      <c r="T29613" s="147"/>
    </row>
    <row r="29614">
      <c r="A29614" s="147"/>
      <c r="B29614" s="64"/>
      <c r="C29614" s="147" t="s">
        <v>217</v>
      </c>
      <c r="E29614" s="161"/>
      <c r="F29614" s="162"/>
      <c r="G29614" s="147"/>
      <c r="H29614" s="146"/>
      <c r="J29614" s="146"/>
      <c r="L29614" s="150"/>
      <c r="N29614" s="163"/>
      <c r="O29614" s="146"/>
      <c r="P29614" s="146"/>
      <c r="Q29614" s="146"/>
      <c r="R29614" s="34"/>
      <c r="S29614" s="35"/>
      <c r="T29614" s="147"/>
    </row>
    <row r="29615">
      <c r="A29615" s="147"/>
      <c r="B29615" s="64"/>
      <c r="C29615" s="147" t="s">
        <v>217</v>
      </c>
      <c r="E29615" s="161"/>
      <c r="F29615" s="162"/>
      <c r="G29615" s="147"/>
      <c r="H29615" s="146"/>
      <c r="J29615" s="146"/>
      <c r="L29615" s="150"/>
      <c r="N29615" s="163"/>
      <c r="O29615" s="146"/>
      <c r="P29615" s="146"/>
      <c r="Q29615" s="146"/>
      <c r="R29615" s="34"/>
      <c r="S29615" s="35"/>
      <c r="T29615" s="147"/>
    </row>
    <row r="29616">
      <c r="A29616" s="147"/>
      <c r="B29616" s="64"/>
      <c r="C29616" s="147" t="s">
        <v>217</v>
      </c>
      <c r="E29616" s="161"/>
      <c r="F29616" s="162"/>
      <c r="G29616" s="147"/>
      <c r="H29616" s="146"/>
      <c r="J29616" s="146"/>
      <c r="L29616" s="150"/>
      <c r="N29616" s="163"/>
      <c r="O29616" s="146"/>
      <c r="P29616" s="146"/>
      <c r="Q29616" s="146"/>
      <c r="R29616" s="34"/>
      <c r="S29616" s="35"/>
      <c r="T29616" s="147"/>
    </row>
    <row r="29617">
      <c r="A29617" s="147"/>
      <c r="B29617" s="64"/>
      <c r="C29617" s="147" t="s">
        <v>217</v>
      </c>
      <c r="E29617" s="161"/>
      <c r="F29617" s="162"/>
      <c r="G29617" s="147"/>
      <c r="H29617" s="146"/>
      <c r="J29617" s="146"/>
      <c r="L29617" s="150"/>
      <c r="N29617" s="163"/>
      <c r="O29617" s="146"/>
      <c r="P29617" s="146"/>
      <c r="Q29617" s="146"/>
      <c r="R29617" s="34"/>
      <c r="S29617" s="35"/>
      <c r="T29617" s="147"/>
    </row>
    <row r="29618">
      <c r="A29618" s="147"/>
      <c r="B29618" s="64"/>
      <c r="C29618" s="147" t="s">
        <v>217</v>
      </c>
      <c r="E29618" s="161"/>
      <c r="F29618" s="162"/>
      <c r="G29618" s="147"/>
      <c r="H29618" s="146"/>
      <c r="J29618" s="146"/>
      <c r="L29618" s="150"/>
      <c r="N29618" s="163"/>
      <c r="O29618" s="146"/>
      <c r="P29618" s="146"/>
      <c r="Q29618" s="146"/>
      <c r="R29618" s="34"/>
      <c r="S29618" s="35"/>
      <c r="T29618" s="147"/>
    </row>
    <row r="29619">
      <c r="A29619" s="147"/>
      <c r="B29619" s="64"/>
      <c r="C29619" s="147" t="s">
        <v>217</v>
      </c>
      <c r="E29619" s="161"/>
      <c r="F29619" s="162"/>
      <c r="G29619" s="147"/>
      <c r="H29619" s="146"/>
      <c r="J29619" s="146"/>
      <c r="L29619" s="150"/>
      <c r="N29619" s="163"/>
      <c r="O29619" s="146"/>
      <c r="P29619" s="146"/>
      <c r="Q29619" s="146"/>
      <c r="R29619" s="34"/>
      <c r="S29619" s="35"/>
      <c r="T29619" s="147"/>
    </row>
    <row r="29620">
      <c r="A29620" s="147"/>
      <c r="B29620" s="64"/>
      <c r="C29620" s="147" t="s">
        <v>217</v>
      </c>
      <c r="E29620" s="161"/>
      <c r="F29620" s="162"/>
      <c r="G29620" s="147"/>
      <c r="H29620" s="146"/>
      <c r="J29620" s="146"/>
      <c r="L29620" s="150"/>
      <c r="N29620" s="163"/>
      <c r="O29620" s="146"/>
      <c r="P29620" s="146"/>
      <c r="Q29620" s="146"/>
      <c r="R29620" s="34"/>
      <c r="S29620" s="35"/>
      <c r="T29620" s="147"/>
    </row>
    <row r="29621">
      <c r="A29621" s="147"/>
      <c r="B29621" s="64"/>
      <c r="C29621" s="147" t="s">
        <v>217</v>
      </c>
      <c r="E29621" s="161"/>
      <c r="F29621" s="162"/>
      <c r="G29621" s="147"/>
      <c r="H29621" s="146"/>
      <c r="J29621" s="146"/>
      <c r="L29621" s="150"/>
      <c r="N29621" s="163"/>
      <c r="O29621" s="146"/>
      <c r="P29621" s="146"/>
      <c r="Q29621" s="146"/>
      <c r="R29621" s="34"/>
      <c r="S29621" s="35"/>
      <c r="T29621" s="147"/>
    </row>
    <row r="29622">
      <c r="A29622" s="147"/>
      <c r="B29622" s="64"/>
      <c r="C29622" s="147" t="s">
        <v>217</v>
      </c>
      <c r="E29622" s="161"/>
      <c r="F29622" s="162"/>
      <c r="G29622" s="147"/>
      <c r="H29622" s="146"/>
      <c r="J29622" s="146"/>
      <c r="L29622" s="150"/>
      <c r="N29622" s="163"/>
      <c r="O29622" s="146"/>
      <c r="P29622" s="146"/>
      <c r="Q29622" s="146"/>
      <c r="R29622" s="34"/>
      <c r="S29622" s="35"/>
      <c r="T29622" s="147"/>
    </row>
    <row r="29623">
      <c r="A29623" s="147"/>
      <c r="B29623" s="64"/>
      <c r="C29623" s="147" t="s">
        <v>217</v>
      </c>
      <c r="E29623" s="161"/>
      <c r="F29623" s="162"/>
      <c r="G29623" s="147"/>
      <c r="H29623" s="146"/>
      <c r="J29623" s="146"/>
      <c r="L29623" s="150"/>
      <c r="N29623" s="163"/>
      <c r="O29623" s="146"/>
      <c r="P29623" s="146"/>
      <c r="Q29623" s="146"/>
      <c r="R29623" s="34"/>
      <c r="S29623" s="35"/>
      <c r="T29623" s="147"/>
    </row>
    <row r="29624">
      <c r="A29624" s="147"/>
      <c r="B29624" s="64"/>
      <c r="C29624" s="147" t="s">
        <v>217</v>
      </c>
      <c r="E29624" s="161"/>
      <c r="F29624" s="162"/>
      <c r="G29624" s="147"/>
      <c r="H29624" s="146"/>
      <c r="J29624" s="146"/>
      <c r="L29624" s="150"/>
      <c r="N29624" s="163"/>
      <c r="O29624" s="146"/>
      <c r="P29624" s="146"/>
      <c r="Q29624" s="146"/>
      <c r="R29624" s="34"/>
      <c r="S29624" s="35"/>
      <c r="T29624" s="147"/>
    </row>
    <row r="29625">
      <c r="A29625" s="147"/>
      <c r="B29625" s="64"/>
      <c r="C29625" s="147" t="s">
        <v>217</v>
      </c>
      <c r="E29625" s="161"/>
      <c r="F29625" s="162"/>
      <c r="G29625" s="147"/>
      <c r="H29625" s="146"/>
      <c r="J29625" s="146"/>
      <c r="L29625" s="150"/>
      <c r="N29625" s="163"/>
      <c r="O29625" s="146"/>
      <c r="P29625" s="146"/>
      <c r="Q29625" s="146"/>
      <c r="R29625" s="34"/>
      <c r="S29625" s="35"/>
      <c r="T29625" s="147"/>
    </row>
    <row r="29626">
      <c r="A29626" s="147"/>
      <c r="B29626" s="64"/>
      <c r="C29626" s="147" t="s">
        <v>217</v>
      </c>
      <c r="E29626" s="161"/>
      <c r="F29626" s="162"/>
      <c r="G29626" s="147"/>
      <c r="H29626" s="146"/>
      <c r="J29626" s="146"/>
      <c r="L29626" s="150"/>
      <c r="N29626" s="163"/>
      <c r="O29626" s="146"/>
      <c r="P29626" s="146"/>
      <c r="Q29626" s="146"/>
      <c r="R29626" s="34"/>
      <c r="S29626" s="35"/>
      <c r="T29626" s="147"/>
    </row>
    <row r="29627">
      <c r="A29627" s="147"/>
      <c r="B29627" s="64"/>
      <c r="C29627" s="147" t="s">
        <v>217</v>
      </c>
      <c r="E29627" s="161"/>
      <c r="F29627" s="162"/>
      <c r="G29627" s="147"/>
      <c r="H29627" s="146"/>
      <c r="J29627" s="146"/>
      <c r="L29627" s="150"/>
      <c r="N29627" s="163"/>
      <c r="O29627" s="146"/>
      <c r="P29627" s="146"/>
      <c r="Q29627" s="146"/>
      <c r="R29627" s="34"/>
      <c r="S29627" s="35"/>
      <c r="T29627" s="147"/>
    </row>
    <row r="29628">
      <c r="A29628" s="147"/>
      <c r="B29628" s="64"/>
      <c r="C29628" s="147" t="s">
        <v>217</v>
      </c>
      <c r="E29628" s="161"/>
      <c r="F29628" s="162"/>
      <c r="G29628" s="147"/>
      <c r="H29628" s="146"/>
      <c r="J29628" s="146"/>
      <c r="L29628" s="150"/>
      <c r="N29628" s="163"/>
      <c r="O29628" s="146"/>
      <c r="P29628" s="146"/>
      <c r="Q29628" s="146"/>
      <c r="R29628" s="34"/>
      <c r="S29628" s="35"/>
      <c r="T29628" s="147"/>
    </row>
    <row r="29629">
      <c r="A29629" s="147"/>
      <c r="B29629" s="64"/>
      <c r="C29629" s="147" t="s">
        <v>217</v>
      </c>
      <c r="E29629" s="161"/>
      <c r="F29629" s="162"/>
      <c r="G29629" s="147"/>
      <c r="H29629" s="146"/>
      <c r="J29629" s="146"/>
      <c r="L29629" s="150"/>
      <c r="N29629" s="163"/>
      <c r="O29629" s="146"/>
      <c r="P29629" s="146"/>
      <c r="Q29629" s="146"/>
      <c r="R29629" s="34"/>
      <c r="S29629" s="35"/>
      <c r="T29629" s="147"/>
    </row>
    <row r="29630">
      <c r="A29630" s="147"/>
      <c r="B29630" s="64"/>
      <c r="C29630" s="147" t="s">
        <v>217</v>
      </c>
      <c r="E29630" s="161"/>
      <c r="F29630" s="162"/>
      <c r="G29630" s="147"/>
      <c r="H29630" s="146"/>
      <c r="J29630" s="146"/>
      <c r="L29630" s="150"/>
      <c r="N29630" s="163"/>
      <c r="O29630" s="146"/>
      <c r="P29630" s="146"/>
      <c r="Q29630" s="146"/>
      <c r="R29630" s="34"/>
      <c r="S29630" s="35"/>
      <c r="T29630" s="147"/>
    </row>
    <row r="29631">
      <c r="A29631" s="147"/>
      <c r="B29631" s="64"/>
      <c r="C29631" s="147" t="s">
        <v>217</v>
      </c>
      <c r="E29631" s="161"/>
      <c r="F29631" s="162"/>
      <c r="G29631" s="147"/>
      <c r="H29631" s="146"/>
      <c r="J29631" s="146"/>
      <c r="L29631" s="150"/>
      <c r="N29631" s="163"/>
      <c r="O29631" s="146"/>
      <c r="P29631" s="146"/>
      <c r="Q29631" s="146"/>
      <c r="R29631" s="34"/>
      <c r="S29631" s="35"/>
      <c r="T29631" s="147"/>
    </row>
    <row r="29632">
      <c r="A29632" s="147"/>
      <c r="B29632" s="64"/>
      <c r="C29632" s="147" t="s">
        <v>217</v>
      </c>
      <c r="E29632" s="161"/>
      <c r="F29632" s="162"/>
      <c r="G29632" s="147"/>
      <c r="H29632" s="146"/>
      <c r="J29632" s="146"/>
      <c r="L29632" s="150"/>
      <c r="N29632" s="163"/>
      <c r="O29632" s="146"/>
      <c r="P29632" s="146"/>
      <c r="Q29632" s="146"/>
      <c r="R29632" s="34"/>
      <c r="S29632" s="35"/>
      <c r="T29632" s="147"/>
    </row>
    <row r="29633">
      <c r="A29633" s="147"/>
      <c r="B29633" s="64"/>
      <c r="C29633" s="147" t="s">
        <v>217</v>
      </c>
      <c r="E29633" s="161"/>
      <c r="F29633" s="162"/>
      <c r="G29633" s="147"/>
      <c r="H29633" s="146"/>
      <c r="J29633" s="146"/>
      <c r="L29633" s="150"/>
      <c r="N29633" s="163"/>
      <c r="O29633" s="146"/>
      <c r="P29633" s="146"/>
      <c r="Q29633" s="146"/>
      <c r="R29633" s="34"/>
      <c r="S29633" s="35"/>
      <c r="T29633" s="147"/>
    </row>
    <row r="29634">
      <c r="A29634" s="147"/>
      <c r="B29634" s="64"/>
      <c r="C29634" s="147" t="s">
        <v>217</v>
      </c>
      <c r="E29634" s="161"/>
      <c r="F29634" s="162"/>
      <c r="G29634" s="147"/>
      <c r="H29634" s="146"/>
      <c r="J29634" s="146"/>
      <c r="L29634" s="150"/>
      <c r="N29634" s="163"/>
      <c r="O29634" s="146"/>
      <c r="P29634" s="146"/>
      <c r="Q29634" s="146"/>
      <c r="R29634" s="34"/>
      <c r="S29634" s="35"/>
      <c r="T29634" s="147"/>
    </row>
    <row r="29635">
      <c r="A29635" s="147"/>
      <c r="B29635" s="64"/>
      <c r="C29635" s="147" t="s">
        <v>217</v>
      </c>
      <c r="E29635" s="161"/>
      <c r="F29635" s="162"/>
      <c r="G29635" s="147"/>
      <c r="H29635" s="146"/>
      <c r="J29635" s="146"/>
      <c r="L29635" s="150"/>
      <c r="N29635" s="163"/>
      <c r="O29635" s="146"/>
      <c r="P29635" s="146"/>
      <c r="Q29635" s="146"/>
      <c r="R29635" s="34"/>
      <c r="S29635" s="35"/>
      <c r="T29635" s="147"/>
    </row>
    <row r="29636">
      <c r="A29636" s="147"/>
      <c r="B29636" s="64"/>
      <c r="C29636" s="147" t="s">
        <v>217</v>
      </c>
      <c r="E29636" s="161"/>
      <c r="F29636" s="162"/>
      <c r="G29636" s="147"/>
      <c r="H29636" s="146"/>
      <c r="J29636" s="146"/>
      <c r="L29636" s="150"/>
      <c r="N29636" s="163"/>
      <c r="O29636" s="146"/>
      <c r="P29636" s="146"/>
      <c r="Q29636" s="146"/>
      <c r="R29636" s="34"/>
      <c r="S29636" s="35"/>
      <c r="T29636" s="147"/>
    </row>
    <row r="29637">
      <c r="A29637" s="147"/>
      <c r="B29637" s="64"/>
      <c r="C29637" s="147" t="s">
        <v>217</v>
      </c>
      <c r="E29637" s="161"/>
      <c r="F29637" s="162"/>
      <c r="G29637" s="147"/>
      <c r="H29637" s="146"/>
      <c r="J29637" s="146"/>
      <c r="L29637" s="150"/>
      <c r="N29637" s="163"/>
      <c r="O29637" s="146"/>
      <c r="P29637" s="146"/>
      <c r="Q29637" s="146"/>
      <c r="R29637" s="34"/>
      <c r="S29637" s="35"/>
      <c r="T29637" s="147"/>
    </row>
    <row r="29638">
      <c r="A29638" s="147"/>
      <c r="B29638" s="64"/>
      <c r="C29638" s="147" t="s">
        <v>217</v>
      </c>
      <c r="E29638" s="161"/>
      <c r="F29638" s="162"/>
      <c r="G29638" s="147"/>
      <c r="H29638" s="146"/>
      <c r="J29638" s="146"/>
      <c r="L29638" s="150"/>
      <c r="N29638" s="163"/>
      <c r="O29638" s="146"/>
      <c r="P29638" s="146"/>
      <c r="Q29638" s="146"/>
      <c r="R29638" s="34"/>
      <c r="S29638" s="35"/>
      <c r="T29638" s="147"/>
    </row>
    <row r="29639">
      <c r="A29639" s="147"/>
      <c r="B29639" s="64"/>
      <c r="C29639" s="147" t="s">
        <v>217</v>
      </c>
      <c r="E29639" s="161"/>
      <c r="F29639" s="162"/>
      <c r="G29639" s="147"/>
      <c r="H29639" s="146"/>
      <c r="J29639" s="146"/>
      <c r="L29639" s="150"/>
      <c r="N29639" s="163"/>
      <c r="O29639" s="146"/>
      <c r="P29639" s="146"/>
      <c r="Q29639" s="146"/>
      <c r="R29639" s="34"/>
      <c r="S29639" s="35"/>
      <c r="T29639" s="147"/>
    </row>
    <row r="29640">
      <c r="A29640" s="147"/>
      <c r="B29640" s="64"/>
      <c r="C29640" s="147" t="s">
        <v>217</v>
      </c>
      <c r="E29640" s="161"/>
      <c r="F29640" s="162"/>
      <c r="G29640" s="147"/>
      <c r="H29640" s="146"/>
      <c r="J29640" s="146"/>
      <c r="L29640" s="150"/>
      <c r="N29640" s="163"/>
      <c r="O29640" s="146"/>
      <c r="P29640" s="146"/>
      <c r="Q29640" s="146"/>
      <c r="R29640" s="34"/>
      <c r="S29640" s="35"/>
      <c r="T29640" s="147"/>
    </row>
    <row r="29641">
      <c r="A29641" s="147"/>
      <c r="B29641" s="64"/>
      <c r="C29641" s="147" t="s">
        <v>217</v>
      </c>
      <c r="E29641" s="161"/>
      <c r="F29641" s="162"/>
      <c r="G29641" s="147"/>
      <c r="H29641" s="146"/>
      <c r="J29641" s="146"/>
      <c r="L29641" s="150"/>
      <c r="N29641" s="163"/>
      <c r="O29641" s="146"/>
      <c r="P29641" s="146"/>
      <c r="Q29641" s="146"/>
      <c r="R29641" s="34"/>
      <c r="S29641" s="35"/>
      <c r="T29641" s="147"/>
    </row>
    <row r="29642">
      <c r="A29642" s="147"/>
      <c r="B29642" s="64"/>
      <c r="C29642" s="147" t="s">
        <v>217</v>
      </c>
      <c r="E29642" s="161"/>
      <c r="F29642" s="162"/>
      <c r="G29642" s="147"/>
      <c r="H29642" s="146"/>
      <c r="J29642" s="146"/>
      <c r="L29642" s="150"/>
      <c r="N29642" s="163"/>
      <c r="O29642" s="146"/>
      <c r="P29642" s="146"/>
      <c r="Q29642" s="146"/>
      <c r="R29642" s="34"/>
      <c r="S29642" s="35"/>
      <c r="T29642" s="147"/>
    </row>
    <row r="29643">
      <c r="A29643" s="147"/>
      <c r="B29643" s="64"/>
      <c r="C29643" s="147" t="s">
        <v>217</v>
      </c>
      <c r="E29643" s="161"/>
      <c r="F29643" s="162"/>
      <c r="G29643" s="147"/>
      <c r="H29643" s="146"/>
      <c r="J29643" s="146"/>
      <c r="L29643" s="150"/>
      <c r="N29643" s="163"/>
      <c r="O29643" s="146"/>
      <c r="P29643" s="146"/>
      <c r="Q29643" s="146"/>
      <c r="R29643" s="34"/>
      <c r="S29643" s="35"/>
      <c r="T29643" s="147"/>
    </row>
    <row r="29644">
      <c r="A29644" s="147"/>
      <c r="B29644" s="64"/>
      <c r="C29644" s="147" t="s">
        <v>217</v>
      </c>
      <c r="E29644" s="161"/>
      <c r="F29644" s="162"/>
      <c r="G29644" s="147"/>
      <c r="H29644" s="146"/>
      <c r="J29644" s="146"/>
      <c r="L29644" s="150"/>
      <c r="N29644" s="163"/>
      <c r="O29644" s="146"/>
      <c r="P29644" s="146"/>
      <c r="Q29644" s="146"/>
      <c r="R29644" s="34"/>
      <c r="S29644" s="35"/>
      <c r="T29644" s="147"/>
    </row>
    <row r="29645">
      <c r="A29645" s="147"/>
      <c r="B29645" s="64"/>
      <c r="C29645" s="147" t="s">
        <v>217</v>
      </c>
      <c r="E29645" s="161"/>
      <c r="F29645" s="162"/>
      <c r="G29645" s="147"/>
      <c r="H29645" s="146"/>
      <c r="J29645" s="146"/>
      <c r="L29645" s="150"/>
      <c r="N29645" s="163"/>
      <c r="O29645" s="146"/>
      <c r="P29645" s="146"/>
      <c r="Q29645" s="146"/>
      <c r="R29645" s="34"/>
      <c r="S29645" s="35"/>
      <c r="T29645" s="147"/>
    </row>
    <row r="29646">
      <c r="A29646" s="147"/>
      <c r="B29646" s="64"/>
      <c r="C29646" s="147" t="s">
        <v>217</v>
      </c>
      <c r="E29646" s="161"/>
      <c r="F29646" s="162"/>
      <c r="G29646" s="147"/>
      <c r="H29646" s="146"/>
      <c r="J29646" s="146"/>
      <c r="L29646" s="150"/>
      <c r="N29646" s="163"/>
      <c r="O29646" s="146"/>
      <c r="P29646" s="146"/>
      <c r="Q29646" s="146"/>
      <c r="R29646" s="34"/>
      <c r="S29646" s="35"/>
      <c r="T29646" s="147"/>
    </row>
    <row r="29647">
      <c r="A29647" s="147"/>
      <c r="B29647" s="64"/>
      <c r="C29647" s="147" t="s">
        <v>217</v>
      </c>
      <c r="E29647" s="161"/>
      <c r="F29647" s="162"/>
      <c r="G29647" s="147"/>
      <c r="H29647" s="146"/>
      <c r="J29647" s="146"/>
      <c r="L29647" s="150"/>
      <c r="N29647" s="163"/>
      <c r="O29647" s="146"/>
      <c r="P29647" s="146"/>
      <c r="Q29647" s="146"/>
      <c r="R29647" s="34"/>
      <c r="S29647" s="35"/>
      <c r="T29647" s="147"/>
    </row>
    <row r="29648">
      <c r="A29648" s="147"/>
      <c r="B29648" s="64"/>
      <c r="C29648" s="147" t="s">
        <v>217</v>
      </c>
      <c r="E29648" s="161"/>
      <c r="F29648" s="162"/>
      <c r="G29648" s="147"/>
      <c r="H29648" s="146"/>
      <c r="J29648" s="146"/>
      <c r="L29648" s="150"/>
      <c r="N29648" s="163"/>
      <c r="O29648" s="146"/>
      <c r="P29648" s="146"/>
      <c r="Q29648" s="146"/>
      <c r="R29648" s="34"/>
      <c r="S29648" s="35"/>
      <c r="T29648" s="147"/>
    </row>
    <row r="29649">
      <c r="A29649" s="147"/>
      <c r="B29649" s="64"/>
      <c r="C29649" s="147" t="s">
        <v>217</v>
      </c>
      <c r="E29649" s="161"/>
      <c r="F29649" s="162"/>
      <c r="G29649" s="147"/>
      <c r="H29649" s="146"/>
      <c r="J29649" s="146"/>
      <c r="L29649" s="150"/>
      <c r="N29649" s="163"/>
      <c r="O29649" s="146"/>
      <c r="P29649" s="146"/>
      <c r="Q29649" s="146"/>
      <c r="R29649" s="34"/>
      <c r="S29649" s="35"/>
      <c r="T29649" s="147"/>
    </row>
    <row r="29650">
      <c r="A29650" s="147"/>
      <c r="B29650" s="64"/>
      <c r="C29650" s="147" t="s">
        <v>217</v>
      </c>
      <c r="E29650" s="161"/>
      <c r="F29650" s="162"/>
      <c r="G29650" s="147"/>
      <c r="H29650" s="146"/>
      <c r="J29650" s="146"/>
      <c r="L29650" s="150"/>
      <c r="N29650" s="163"/>
      <c r="O29650" s="146"/>
      <c r="P29650" s="146"/>
      <c r="Q29650" s="146"/>
      <c r="R29650" s="34"/>
      <c r="S29650" s="35"/>
      <c r="T29650" s="147"/>
    </row>
    <row r="29651">
      <c r="A29651" s="147"/>
      <c r="B29651" s="64"/>
      <c r="C29651" s="147" t="s">
        <v>217</v>
      </c>
      <c r="E29651" s="161"/>
      <c r="F29651" s="162"/>
      <c r="G29651" s="147"/>
      <c r="H29651" s="146"/>
      <c r="J29651" s="146"/>
      <c r="L29651" s="150"/>
      <c r="N29651" s="163"/>
      <c r="O29651" s="146"/>
      <c r="P29651" s="146"/>
      <c r="Q29651" s="146"/>
      <c r="R29651" s="34"/>
      <c r="S29651" s="35"/>
      <c r="T29651" s="147"/>
    </row>
    <row r="29652">
      <c r="A29652" s="147"/>
      <c r="B29652" s="64"/>
      <c r="C29652" s="147" t="s">
        <v>217</v>
      </c>
      <c r="E29652" s="161"/>
      <c r="F29652" s="162"/>
      <c r="G29652" s="147"/>
      <c r="H29652" s="146"/>
      <c r="J29652" s="146"/>
      <c r="L29652" s="150"/>
      <c r="N29652" s="163"/>
      <c r="O29652" s="146"/>
      <c r="P29652" s="146"/>
      <c r="Q29652" s="146"/>
      <c r="R29652" s="34"/>
      <c r="S29652" s="35"/>
      <c r="T29652" s="147"/>
    </row>
    <row r="29653">
      <c r="A29653" s="147"/>
      <c r="B29653" s="64"/>
      <c r="C29653" s="147" t="s">
        <v>217</v>
      </c>
      <c r="E29653" s="161"/>
      <c r="F29653" s="162"/>
      <c r="G29653" s="147"/>
      <c r="H29653" s="146"/>
      <c r="J29653" s="146"/>
      <c r="L29653" s="150"/>
      <c r="N29653" s="163"/>
      <c r="O29653" s="146"/>
      <c r="P29653" s="146"/>
      <c r="Q29653" s="146"/>
      <c r="R29653" s="34"/>
      <c r="S29653" s="35"/>
      <c r="T29653" s="147"/>
    </row>
    <row r="29654">
      <c r="A29654" s="147"/>
      <c r="B29654" s="64"/>
      <c r="C29654" s="147" t="s">
        <v>217</v>
      </c>
      <c r="E29654" s="161"/>
      <c r="F29654" s="162"/>
      <c r="G29654" s="147"/>
      <c r="H29654" s="146"/>
      <c r="J29654" s="146"/>
      <c r="L29654" s="150"/>
      <c r="N29654" s="163"/>
      <c r="O29654" s="146"/>
      <c r="P29654" s="146"/>
      <c r="Q29654" s="146"/>
      <c r="R29654" s="34"/>
      <c r="S29654" s="35"/>
      <c r="T29654" s="147"/>
    </row>
    <row r="29655">
      <c r="A29655" s="147"/>
      <c r="B29655" s="64"/>
      <c r="C29655" s="147" t="s">
        <v>217</v>
      </c>
      <c r="E29655" s="161"/>
      <c r="F29655" s="162"/>
      <c r="G29655" s="147"/>
      <c r="H29655" s="146"/>
      <c r="J29655" s="146"/>
      <c r="L29655" s="150"/>
      <c r="N29655" s="163"/>
      <c r="O29655" s="146"/>
      <c r="P29655" s="146"/>
      <c r="Q29655" s="146"/>
      <c r="R29655" s="34"/>
      <c r="S29655" s="35"/>
      <c r="T29655" s="147"/>
    </row>
    <row r="29656">
      <c r="A29656" s="147"/>
      <c r="B29656" s="64"/>
      <c r="C29656" s="147" t="s">
        <v>217</v>
      </c>
      <c r="E29656" s="161"/>
      <c r="F29656" s="162"/>
      <c r="G29656" s="147"/>
      <c r="H29656" s="146"/>
      <c r="J29656" s="146"/>
      <c r="L29656" s="150"/>
      <c r="N29656" s="163"/>
      <c r="O29656" s="146"/>
      <c r="P29656" s="146"/>
      <c r="Q29656" s="146"/>
      <c r="R29656" s="34"/>
      <c r="S29656" s="35"/>
      <c r="T29656" s="147"/>
    </row>
    <row r="29657">
      <c r="A29657" s="147"/>
      <c r="B29657" s="64"/>
      <c r="C29657" s="147" t="s">
        <v>217</v>
      </c>
      <c r="E29657" s="161"/>
      <c r="F29657" s="162"/>
      <c r="G29657" s="147"/>
      <c r="H29657" s="146"/>
      <c r="J29657" s="146"/>
      <c r="L29657" s="150"/>
      <c r="N29657" s="163"/>
      <c r="O29657" s="146"/>
      <c r="P29657" s="146"/>
      <c r="Q29657" s="146"/>
      <c r="R29657" s="34"/>
      <c r="S29657" s="35"/>
      <c r="T29657" s="147"/>
    </row>
    <row r="29658">
      <c r="A29658" s="147"/>
      <c r="B29658" s="64"/>
      <c r="C29658" s="147" t="s">
        <v>217</v>
      </c>
      <c r="E29658" s="161"/>
      <c r="F29658" s="162"/>
      <c r="G29658" s="147"/>
      <c r="H29658" s="146"/>
      <c r="J29658" s="146"/>
      <c r="L29658" s="150"/>
      <c r="N29658" s="163"/>
      <c r="O29658" s="146"/>
      <c r="P29658" s="146"/>
      <c r="Q29658" s="146"/>
      <c r="R29658" s="34"/>
      <c r="S29658" s="35"/>
      <c r="T29658" s="147"/>
    </row>
    <row r="29659">
      <c r="A29659" s="147"/>
      <c r="B29659" s="64"/>
      <c r="C29659" s="147" t="s">
        <v>217</v>
      </c>
      <c r="E29659" s="161"/>
      <c r="F29659" s="162"/>
      <c r="G29659" s="147"/>
      <c r="H29659" s="146"/>
      <c r="J29659" s="146"/>
      <c r="L29659" s="150"/>
      <c r="N29659" s="163"/>
      <c r="O29659" s="146"/>
      <c r="P29659" s="146"/>
      <c r="Q29659" s="146"/>
      <c r="R29659" s="34"/>
      <c r="S29659" s="35"/>
      <c r="T29659" s="147"/>
    </row>
    <row r="29660">
      <c r="A29660" s="147"/>
      <c r="B29660" s="64"/>
      <c r="C29660" s="147" t="s">
        <v>217</v>
      </c>
      <c r="E29660" s="161"/>
      <c r="F29660" s="162"/>
      <c r="G29660" s="147"/>
      <c r="H29660" s="146"/>
      <c r="J29660" s="146"/>
      <c r="L29660" s="150"/>
      <c r="N29660" s="163"/>
      <c r="O29660" s="146"/>
      <c r="P29660" s="146"/>
      <c r="Q29660" s="146"/>
      <c r="R29660" s="34"/>
      <c r="S29660" s="35"/>
      <c r="T29660" s="147"/>
    </row>
    <row r="29661">
      <c r="A29661" s="147"/>
      <c r="B29661" s="64"/>
      <c r="C29661" s="147" t="s">
        <v>217</v>
      </c>
      <c r="E29661" s="161"/>
      <c r="F29661" s="162"/>
      <c r="G29661" s="147"/>
      <c r="H29661" s="146"/>
      <c r="J29661" s="146"/>
      <c r="L29661" s="150"/>
      <c r="N29661" s="163"/>
      <c r="O29661" s="146"/>
      <c r="P29661" s="146"/>
      <c r="Q29661" s="146"/>
      <c r="R29661" s="34"/>
      <c r="S29661" s="35"/>
      <c r="T29661" s="147"/>
    </row>
    <row r="29662">
      <c r="A29662" s="147"/>
      <c r="B29662" s="64"/>
      <c r="C29662" s="147" t="s">
        <v>217</v>
      </c>
      <c r="E29662" s="161"/>
      <c r="F29662" s="162"/>
      <c r="G29662" s="147"/>
      <c r="H29662" s="146"/>
      <c r="J29662" s="146"/>
      <c r="L29662" s="150"/>
      <c r="N29662" s="163"/>
      <c r="O29662" s="146"/>
      <c r="P29662" s="146"/>
      <c r="Q29662" s="146"/>
      <c r="R29662" s="34"/>
      <c r="S29662" s="35"/>
      <c r="T29662" s="147"/>
    </row>
    <row r="29663">
      <c r="A29663" s="147"/>
      <c r="B29663" s="64"/>
      <c r="C29663" s="147" t="s">
        <v>217</v>
      </c>
      <c r="E29663" s="161"/>
      <c r="F29663" s="162"/>
      <c r="G29663" s="147"/>
      <c r="H29663" s="146"/>
      <c r="J29663" s="146"/>
      <c r="L29663" s="150"/>
      <c r="N29663" s="163"/>
      <c r="O29663" s="146"/>
      <c r="P29663" s="146"/>
      <c r="Q29663" s="146"/>
      <c r="R29663" s="34"/>
      <c r="S29663" s="35"/>
      <c r="T29663" s="147"/>
    </row>
    <row r="29664">
      <c r="A29664" s="147"/>
      <c r="B29664" s="64"/>
      <c r="C29664" s="147" t="s">
        <v>217</v>
      </c>
      <c r="E29664" s="161"/>
      <c r="F29664" s="162"/>
      <c r="G29664" s="147"/>
      <c r="H29664" s="146"/>
      <c r="J29664" s="146"/>
      <c r="L29664" s="150"/>
      <c r="N29664" s="163"/>
      <c r="O29664" s="146"/>
      <c r="P29664" s="146"/>
      <c r="Q29664" s="146"/>
      <c r="R29664" s="34"/>
      <c r="S29664" s="35"/>
      <c r="T29664" s="147"/>
    </row>
    <row r="29665">
      <c r="A29665" s="147"/>
      <c r="B29665" s="64"/>
      <c r="C29665" s="147" t="s">
        <v>217</v>
      </c>
      <c r="E29665" s="161"/>
      <c r="F29665" s="162"/>
      <c r="G29665" s="147"/>
      <c r="H29665" s="146"/>
      <c r="J29665" s="146"/>
      <c r="L29665" s="150"/>
      <c r="N29665" s="163"/>
      <c r="O29665" s="146"/>
      <c r="P29665" s="146"/>
      <c r="Q29665" s="146"/>
      <c r="R29665" s="34"/>
      <c r="S29665" s="35"/>
      <c r="T29665" s="147"/>
    </row>
    <row r="29666">
      <c r="A29666" s="147"/>
      <c r="B29666" s="64"/>
      <c r="C29666" s="147" t="s">
        <v>217</v>
      </c>
      <c r="E29666" s="161"/>
      <c r="F29666" s="162"/>
      <c r="G29666" s="147"/>
      <c r="H29666" s="146"/>
      <c r="J29666" s="146"/>
      <c r="L29666" s="150"/>
      <c r="N29666" s="163"/>
      <c r="O29666" s="146"/>
      <c r="P29666" s="146"/>
      <c r="Q29666" s="146"/>
      <c r="R29666" s="34"/>
      <c r="S29666" s="35"/>
      <c r="T29666" s="147"/>
    </row>
    <row r="29667">
      <c r="A29667" s="147"/>
      <c r="B29667" s="64"/>
      <c r="C29667" s="147" t="s">
        <v>217</v>
      </c>
      <c r="E29667" s="161"/>
      <c r="F29667" s="162"/>
      <c r="G29667" s="147"/>
      <c r="H29667" s="146"/>
      <c r="J29667" s="146"/>
      <c r="L29667" s="150"/>
      <c r="N29667" s="163"/>
      <c r="O29667" s="146"/>
      <c r="P29667" s="146"/>
      <c r="Q29667" s="146"/>
      <c r="R29667" s="34"/>
      <c r="S29667" s="35"/>
      <c r="T29667" s="147"/>
    </row>
    <row r="29668">
      <c r="A29668" s="147"/>
      <c r="B29668" s="64"/>
      <c r="C29668" s="147" t="s">
        <v>217</v>
      </c>
      <c r="E29668" s="161"/>
      <c r="F29668" s="162"/>
      <c r="G29668" s="147"/>
      <c r="H29668" s="146"/>
      <c r="J29668" s="146"/>
      <c r="L29668" s="150"/>
      <c r="N29668" s="163"/>
      <c r="O29668" s="146"/>
      <c r="P29668" s="146"/>
      <c r="Q29668" s="146"/>
      <c r="R29668" s="34"/>
      <c r="S29668" s="35"/>
      <c r="T29668" s="147"/>
    </row>
    <row r="29669">
      <c r="A29669" s="147"/>
      <c r="B29669" s="64"/>
      <c r="C29669" s="147" t="s">
        <v>217</v>
      </c>
      <c r="E29669" s="161"/>
      <c r="F29669" s="162"/>
      <c r="G29669" s="147"/>
      <c r="H29669" s="146"/>
      <c r="J29669" s="146"/>
      <c r="L29669" s="150"/>
      <c r="N29669" s="163"/>
      <c r="O29669" s="146"/>
      <c r="P29669" s="146"/>
      <c r="Q29669" s="146"/>
      <c r="R29669" s="34"/>
      <c r="S29669" s="35"/>
      <c r="T29669" s="147"/>
    </row>
    <row r="29670">
      <c r="A29670" s="147"/>
      <c r="B29670" s="64"/>
      <c r="C29670" s="147" t="s">
        <v>217</v>
      </c>
      <c r="E29670" s="161"/>
      <c r="F29670" s="162"/>
      <c r="G29670" s="147"/>
      <c r="H29670" s="146"/>
      <c r="J29670" s="146"/>
      <c r="L29670" s="150"/>
      <c r="N29670" s="163"/>
      <c r="O29670" s="146"/>
      <c r="P29670" s="146"/>
      <c r="Q29670" s="146"/>
      <c r="R29670" s="34"/>
      <c r="S29670" s="35"/>
      <c r="T29670" s="147"/>
    </row>
    <row r="29671">
      <c r="A29671" s="147"/>
      <c r="B29671" s="64"/>
      <c r="C29671" s="147" t="s">
        <v>217</v>
      </c>
      <c r="E29671" s="161"/>
      <c r="F29671" s="162"/>
      <c r="G29671" s="147"/>
      <c r="H29671" s="146"/>
      <c r="J29671" s="146"/>
      <c r="L29671" s="150"/>
      <c r="N29671" s="163"/>
      <c r="O29671" s="146"/>
      <c r="P29671" s="146"/>
      <c r="Q29671" s="146"/>
      <c r="R29671" s="34"/>
      <c r="S29671" s="35"/>
      <c r="T29671" s="147"/>
    </row>
    <row r="29672">
      <c r="A29672" s="147"/>
      <c r="B29672" s="64"/>
      <c r="C29672" s="147" t="s">
        <v>217</v>
      </c>
      <c r="E29672" s="161"/>
      <c r="F29672" s="162"/>
      <c r="G29672" s="147"/>
      <c r="H29672" s="146"/>
      <c r="J29672" s="146"/>
      <c r="L29672" s="150"/>
      <c r="N29672" s="163"/>
      <c r="O29672" s="146"/>
      <c r="P29672" s="146"/>
      <c r="Q29672" s="146"/>
      <c r="R29672" s="34"/>
      <c r="S29672" s="35"/>
      <c r="T29672" s="147"/>
    </row>
    <row r="29673">
      <c r="A29673" s="147"/>
      <c r="B29673" s="64"/>
      <c r="C29673" s="147" t="s">
        <v>217</v>
      </c>
      <c r="E29673" s="161"/>
      <c r="F29673" s="162"/>
      <c r="G29673" s="147"/>
      <c r="H29673" s="146"/>
      <c r="J29673" s="146"/>
      <c r="L29673" s="150"/>
      <c r="N29673" s="163"/>
      <c r="O29673" s="146"/>
      <c r="P29673" s="146"/>
      <c r="Q29673" s="146"/>
      <c r="R29673" s="34"/>
      <c r="S29673" s="35"/>
      <c r="T29673" s="147"/>
    </row>
    <row r="29674">
      <c r="A29674" s="147"/>
      <c r="B29674" s="64"/>
      <c r="C29674" s="147" t="s">
        <v>217</v>
      </c>
      <c r="E29674" s="161"/>
      <c r="F29674" s="162"/>
      <c r="G29674" s="147"/>
      <c r="H29674" s="146"/>
      <c r="J29674" s="146"/>
      <c r="L29674" s="150"/>
      <c r="N29674" s="163"/>
      <c r="O29674" s="146"/>
      <c r="P29674" s="146"/>
      <c r="Q29674" s="146"/>
      <c r="R29674" s="34"/>
      <c r="S29674" s="35"/>
      <c r="T29674" s="147"/>
    </row>
    <row r="29675">
      <c r="A29675" s="147"/>
      <c r="B29675" s="64"/>
      <c r="C29675" s="147" t="s">
        <v>217</v>
      </c>
      <c r="E29675" s="161"/>
      <c r="F29675" s="162"/>
      <c r="G29675" s="147"/>
      <c r="H29675" s="146"/>
      <c r="J29675" s="146"/>
      <c r="L29675" s="150"/>
      <c r="N29675" s="163"/>
      <c r="O29675" s="146"/>
      <c r="P29675" s="146"/>
      <c r="Q29675" s="146"/>
      <c r="R29675" s="34"/>
      <c r="S29675" s="35"/>
      <c r="T29675" s="147"/>
    </row>
    <row r="29676">
      <c r="A29676" s="147"/>
      <c r="B29676" s="64"/>
      <c r="C29676" s="147" t="s">
        <v>217</v>
      </c>
      <c r="E29676" s="161"/>
      <c r="F29676" s="162"/>
      <c r="G29676" s="147"/>
      <c r="H29676" s="146"/>
      <c r="J29676" s="146"/>
      <c r="L29676" s="150"/>
      <c r="N29676" s="163"/>
      <c r="O29676" s="146"/>
      <c r="P29676" s="146"/>
      <c r="Q29676" s="146"/>
      <c r="R29676" s="34"/>
      <c r="S29676" s="35"/>
      <c r="T29676" s="147"/>
    </row>
    <row r="29677">
      <c r="A29677" s="147"/>
      <c r="B29677" s="64"/>
      <c r="C29677" s="147" t="s">
        <v>217</v>
      </c>
      <c r="E29677" s="161"/>
      <c r="F29677" s="162"/>
      <c r="G29677" s="147"/>
      <c r="H29677" s="146"/>
      <c r="J29677" s="146"/>
      <c r="L29677" s="150"/>
      <c r="N29677" s="163"/>
      <c r="O29677" s="146"/>
      <c r="P29677" s="146"/>
      <c r="Q29677" s="146"/>
      <c r="R29677" s="34"/>
      <c r="S29677" s="35"/>
      <c r="T29677" s="147"/>
    </row>
    <row r="29678">
      <c r="A29678" s="147"/>
      <c r="B29678" s="64"/>
      <c r="C29678" s="147" t="s">
        <v>217</v>
      </c>
      <c r="E29678" s="161"/>
      <c r="F29678" s="162"/>
      <c r="G29678" s="147"/>
      <c r="H29678" s="146"/>
      <c r="J29678" s="146"/>
      <c r="L29678" s="150"/>
      <c r="N29678" s="163"/>
      <c r="O29678" s="146"/>
      <c r="P29678" s="146"/>
      <c r="Q29678" s="146"/>
      <c r="R29678" s="34"/>
      <c r="S29678" s="35"/>
      <c r="T29678" s="147"/>
    </row>
    <row r="29679">
      <c r="A29679" s="147"/>
      <c r="B29679" s="64"/>
      <c r="C29679" s="147" t="s">
        <v>217</v>
      </c>
      <c r="E29679" s="161"/>
      <c r="F29679" s="162"/>
      <c r="G29679" s="147"/>
      <c r="H29679" s="146"/>
      <c r="J29679" s="146"/>
      <c r="L29679" s="150"/>
      <c r="N29679" s="163"/>
      <c r="O29679" s="146"/>
      <c r="P29679" s="146"/>
      <c r="Q29679" s="146"/>
      <c r="R29679" s="34"/>
      <c r="S29679" s="35"/>
      <c r="T29679" s="147"/>
    </row>
    <row r="29680">
      <c r="A29680" s="147"/>
      <c r="B29680" s="64"/>
      <c r="C29680" s="147" t="s">
        <v>217</v>
      </c>
      <c r="E29680" s="161"/>
      <c r="F29680" s="162"/>
      <c r="G29680" s="147"/>
      <c r="H29680" s="146"/>
      <c r="J29680" s="146"/>
      <c r="L29680" s="150"/>
      <c r="N29680" s="163"/>
      <c r="O29680" s="146"/>
      <c r="P29680" s="146"/>
      <c r="Q29680" s="146"/>
      <c r="R29680" s="34"/>
      <c r="S29680" s="35"/>
      <c r="T29680" s="147"/>
    </row>
    <row r="29681">
      <c r="A29681" s="147"/>
      <c r="B29681" s="64"/>
      <c r="C29681" s="147" t="s">
        <v>217</v>
      </c>
      <c r="E29681" s="161"/>
      <c r="F29681" s="162"/>
      <c r="G29681" s="147"/>
      <c r="H29681" s="146"/>
      <c r="J29681" s="146"/>
      <c r="L29681" s="150"/>
      <c r="N29681" s="163"/>
      <c r="O29681" s="146"/>
      <c r="P29681" s="146"/>
      <c r="Q29681" s="146"/>
      <c r="R29681" s="34"/>
      <c r="S29681" s="35"/>
      <c r="T29681" s="147"/>
    </row>
    <row r="29682">
      <c r="A29682" s="147"/>
      <c r="B29682" s="64"/>
      <c r="C29682" s="147" t="s">
        <v>217</v>
      </c>
      <c r="E29682" s="161"/>
      <c r="F29682" s="162"/>
      <c r="G29682" s="147"/>
      <c r="H29682" s="146"/>
      <c r="J29682" s="146"/>
      <c r="L29682" s="150"/>
      <c r="N29682" s="163"/>
      <c r="O29682" s="146"/>
      <c r="P29682" s="146"/>
      <c r="Q29682" s="146"/>
      <c r="R29682" s="34"/>
      <c r="S29682" s="35"/>
      <c r="T29682" s="147"/>
    </row>
    <row r="29683">
      <c r="A29683" s="147"/>
      <c r="B29683" s="64"/>
      <c r="C29683" s="147" t="s">
        <v>217</v>
      </c>
      <c r="E29683" s="161"/>
      <c r="F29683" s="162"/>
      <c r="G29683" s="147"/>
      <c r="H29683" s="146"/>
      <c r="J29683" s="146"/>
      <c r="L29683" s="150"/>
      <c r="N29683" s="163"/>
      <c r="O29683" s="146"/>
      <c r="P29683" s="146"/>
      <c r="Q29683" s="146"/>
      <c r="R29683" s="34"/>
      <c r="S29683" s="35"/>
      <c r="T29683" s="147"/>
    </row>
    <row r="29684">
      <c r="A29684" s="147"/>
      <c r="B29684" s="64"/>
      <c r="C29684" s="147" t="s">
        <v>217</v>
      </c>
      <c r="E29684" s="161"/>
      <c r="F29684" s="162"/>
      <c r="G29684" s="147"/>
      <c r="H29684" s="146"/>
      <c r="J29684" s="146"/>
      <c r="L29684" s="150"/>
      <c r="N29684" s="163"/>
      <c r="O29684" s="146"/>
      <c r="P29684" s="146"/>
      <c r="Q29684" s="146"/>
      <c r="R29684" s="34"/>
      <c r="S29684" s="35"/>
      <c r="T29684" s="147"/>
    </row>
    <row r="29685">
      <c r="A29685" s="147"/>
      <c r="B29685" s="64"/>
      <c r="C29685" s="147" t="s">
        <v>217</v>
      </c>
      <c r="E29685" s="161"/>
      <c r="F29685" s="162"/>
      <c r="G29685" s="147"/>
      <c r="H29685" s="146"/>
      <c r="J29685" s="146"/>
      <c r="L29685" s="150"/>
      <c r="N29685" s="163"/>
      <c r="O29685" s="146"/>
      <c r="P29685" s="146"/>
      <c r="Q29685" s="146"/>
      <c r="R29685" s="34"/>
      <c r="S29685" s="35"/>
      <c r="T29685" s="147"/>
    </row>
    <row r="29686">
      <c r="A29686" s="147"/>
      <c r="B29686" s="64"/>
      <c r="C29686" s="147" t="s">
        <v>217</v>
      </c>
      <c r="E29686" s="161"/>
      <c r="F29686" s="162"/>
      <c r="G29686" s="147"/>
      <c r="H29686" s="146"/>
      <c r="J29686" s="146"/>
      <c r="L29686" s="150"/>
      <c r="N29686" s="163"/>
      <c r="O29686" s="146"/>
      <c r="P29686" s="146"/>
      <c r="Q29686" s="146"/>
      <c r="R29686" s="34"/>
      <c r="S29686" s="35"/>
      <c r="T29686" s="147"/>
    </row>
    <row r="29687">
      <c r="A29687" s="147"/>
      <c r="B29687" s="64"/>
      <c r="C29687" s="147" t="s">
        <v>217</v>
      </c>
      <c r="E29687" s="161"/>
      <c r="F29687" s="162"/>
      <c r="G29687" s="147"/>
      <c r="H29687" s="146"/>
      <c r="J29687" s="146"/>
      <c r="L29687" s="150"/>
      <c r="N29687" s="163"/>
      <c r="O29687" s="146"/>
      <c r="P29687" s="146"/>
      <c r="Q29687" s="146"/>
      <c r="R29687" s="34"/>
      <c r="S29687" s="35"/>
      <c r="T29687" s="147"/>
    </row>
    <row r="29688">
      <c r="A29688" s="147"/>
      <c r="B29688" s="64"/>
      <c r="C29688" s="147" t="s">
        <v>217</v>
      </c>
      <c r="E29688" s="161"/>
      <c r="F29688" s="162"/>
      <c r="G29688" s="147"/>
      <c r="H29688" s="146"/>
      <c r="J29688" s="146"/>
      <c r="L29688" s="150"/>
      <c r="N29688" s="163"/>
      <c r="O29688" s="146"/>
      <c r="P29688" s="146"/>
      <c r="Q29688" s="146"/>
      <c r="R29688" s="34"/>
      <c r="S29688" s="35"/>
      <c r="T29688" s="147"/>
    </row>
    <row r="29689">
      <c r="A29689" s="147"/>
      <c r="B29689" s="64"/>
      <c r="C29689" s="147" t="s">
        <v>217</v>
      </c>
      <c r="E29689" s="161"/>
      <c r="F29689" s="162"/>
      <c r="G29689" s="147"/>
      <c r="H29689" s="146"/>
      <c r="J29689" s="146"/>
      <c r="L29689" s="150"/>
      <c r="N29689" s="163"/>
      <c r="O29689" s="146"/>
      <c r="P29689" s="146"/>
      <c r="Q29689" s="146"/>
      <c r="R29689" s="34"/>
      <c r="S29689" s="35"/>
      <c r="T29689" s="147"/>
    </row>
    <row r="29690">
      <c r="A29690" s="147"/>
      <c r="B29690" s="64"/>
      <c r="C29690" s="147" t="s">
        <v>217</v>
      </c>
      <c r="E29690" s="161"/>
      <c r="F29690" s="162"/>
      <c r="G29690" s="147"/>
      <c r="H29690" s="146"/>
      <c r="J29690" s="146"/>
      <c r="L29690" s="150"/>
      <c r="N29690" s="163"/>
      <c r="O29690" s="146"/>
      <c r="P29690" s="146"/>
      <c r="Q29690" s="146"/>
      <c r="R29690" s="34"/>
      <c r="S29690" s="35"/>
      <c r="T29690" s="147"/>
    </row>
    <row r="29691">
      <c r="A29691" s="147"/>
      <c r="B29691" s="64"/>
      <c r="C29691" s="147" t="s">
        <v>217</v>
      </c>
      <c r="E29691" s="161"/>
      <c r="F29691" s="162"/>
      <c r="G29691" s="147"/>
      <c r="H29691" s="146"/>
      <c r="J29691" s="146"/>
      <c r="L29691" s="150"/>
      <c r="N29691" s="163"/>
      <c r="O29691" s="146"/>
      <c r="P29691" s="146"/>
      <c r="Q29691" s="146"/>
      <c r="R29691" s="34"/>
      <c r="S29691" s="35"/>
      <c r="T29691" s="147"/>
    </row>
    <row r="29692">
      <c r="A29692" s="147"/>
      <c r="B29692" s="64"/>
      <c r="C29692" s="147" t="s">
        <v>217</v>
      </c>
      <c r="E29692" s="161"/>
      <c r="F29692" s="162"/>
      <c r="G29692" s="147"/>
      <c r="H29692" s="146"/>
      <c r="J29692" s="146"/>
      <c r="L29692" s="150"/>
      <c r="N29692" s="163"/>
      <c r="O29692" s="146"/>
      <c r="P29692" s="146"/>
      <c r="Q29692" s="146"/>
      <c r="R29692" s="34"/>
      <c r="S29692" s="35"/>
      <c r="T29692" s="147"/>
    </row>
    <row r="29693">
      <c r="A29693" s="147"/>
      <c r="B29693" s="64"/>
      <c r="C29693" s="147" t="s">
        <v>217</v>
      </c>
      <c r="E29693" s="161"/>
      <c r="F29693" s="162"/>
      <c r="G29693" s="147"/>
      <c r="H29693" s="146"/>
      <c r="J29693" s="146"/>
      <c r="L29693" s="150"/>
      <c r="N29693" s="163"/>
      <c r="O29693" s="146"/>
      <c r="P29693" s="146"/>
      <c r="Q29693" s="146"/>
      <c r="R29693" s="34"/>
      <c r="S29693" s="35"/>
      <c r="T29693" s="147"/>
    </row>
    <row r="29694">
      <c r="A29694" s="147"/>
      <c r="B29694" s="64"/>
      <c r="C29694" s="147" t="s">
        <v>217</v>
      </c>
      <c r="E29694" s="161"/>
      <c r="F29694" s="162"/>
      <c r="G29694" s="147"/>
      <c r="H29694" s="146"/>
      <c r="J29694" s="146"/>
      <c r="L29694" s="150"/>
      <c r="N29694" s="163"/>
      <c r="O29694" s="146"/>
      <c r="P29694" s="146"/>
      <c r="Q29694" s="146"/>
      <c r="R29694" s="34"/>
      <c r="S29694" s="35"/>
      <c r="T29694" s="147"/>
    </row>
    <row r="29695">
      <c r="A29695" s="147"/>
      <c r="B29695" s="64"/>
      <c r="C29695" s="147" t="s">
        <v>217</v>
      </c>
      <c r="E29695" s="161"/>
      <c r="F29695" s="162"/>
      <c r="G29695" s="147"/>
      <c r="H29695" s="146"/>
      <c r="J29695" s="146"/>
      <c r="L29695" s="150"/>
      <c r="N29695" s="163"/>
      <c r="O29695" s="146"/>
      <c r="P29695" s="146"/>
      <c r="Q29695" s="146"/>
      <c r="R29695" s="34"/>
      <c r="S29695" s="35"/>
      <c r="T29695" s="147"/>
    </row>
    <row r="29696">
      <c r="A29696" s="147"/>
      <c r="B29696" s="64"/>
      <c r="C29696" s="147" t="s">
        <v>217</v>
      </c>
      <c r="E29696" s="161"/>
      <c r="F29696" s="162"/>
      <c r="G29696" s="147"/>
      <c r="H29696" s="146"/>
      <c r="J29696" s="146"/>
      <c r="L29696" s="150"/>
      <c r="N29696" s="163"/>
      <c r="O29696" s="146"/>
      <c r="P29696" s="146"/>
      <c r="Q29696" s="146"/>
      <c r="R29696" s="34"/>
      <c r="S29696" s="35"/>
      <c r="T29696" s="147"/>
    </row>
    <row r="29697">
      <c r="A29697" s="147"/>
      <c r="B29697" s="64"/>
      <c r="C29697" s="147" t="s">
        <v>217</v>
      </c>
      <c r="E29697" s="161"/>
      <c r="F29697" s="162"/>
      <c r="G29697" s="147"/>
      <c r="H29697" s="146"/>
      <c r="J29697" s="146"/>
      <c r="L29697" s="150"/>
      <c r="N29697" s="163"/>
      <c r="O29697" s="146"/>
      <c r="P29697" s="146"/>
      <c r="Q29697" s="146"/>
      <c r="R29697" s="34"/>
      <c r="S29697" s="35"/>
      <c r="T29697" s="147"/>
    </row>
    <row r="29698">
      <c r="A29698" s="147"/>
      <c r="B29698" s="64"/>
      <c r="C29698" s="147" t="s">
        <v>217</v>
      </c>
      <c r="E29698" s="161"/>
      <c r="F29698" s="162"/>
      <c r="G29698" s="147"/>
      <c r="H29698" s="146"/>
      <c r="J29698" s="146"/>
      <c r="L29698" s="150"/>
      <c r="N29698" s="163"/>
      <c r="O29698" s="146"/>
      <c r="P29698" s="146"/>
      <c r="Q29698" s="146"/>
      <c r="R29698" s="34"/>
      <c r="S29698" s="35"/>
      <c r="T29698" s="147"/>
    </row>
    <row r="29699">
      <c r="A29699" s="147"/>
      <c r="B29699" s="64"/>
      <c r="C29699" s="147" t="s">
        <v>217</v>
      </c>
      <c r="E29699" s="161"/>
      <c r="F29699" s="162"/>
      <c r="G29699" s="147"/>
      <c r="H29699" s="146"/>
      <c r="J29699" s="146"/>
      <c r="L29699" s="150"/>
      <c r="N29699" s="163"/>
      <c r="O29699" s="146"/>
      <c r="P29699" s="146"/>
      <c r="Q29699" s="146"/>
      <c r="R29699" s="34"/>
      <c r="S29699" s="35"/>
      <c r="T29699" s="147"/>
    </row>
    <row r="29700">
      <c r="A29700" s="147"/>
      <c r="B29700" s="64"/>
      <c r="C29700" s="147" t="s">
        <v>217</v>
      </c>
      <c r="E29700" s="161"/>
      <c r="F29700" s="162"/>
      <c r="G29700" s="147"/>
      <c r="H29700" s="146"/>
      <c r="J29700" s="146"/>
      <c r="L29700" s="150"/>
      <c r="N29700" s="163"/>
      <c r="O29700" s="146"/>
      <c r="P29700" s="146"/>
      <c r="Q29700" s="146"/>
      <c r="R29700" s="34"/>
      <c r="S29700" s="35"/>
      <c r="T29700" s="147"/>
    </row>
    <row r="29701">
      <c r="A29701" s="147"/>
      <c r="B29701" s="64"/>
      <c r="C29701" s="147" t="s">
        <v>217</v>
      </c>
      <c r="E29701" s="161"/>
      <c r="F29701" s="162"/>
      <c r="G29701" s="147"/>
      <c r="H29701" s="146"/>
      <c r="J29701" s="146"/>
      <c r="L29701" s="150"/>
      <c r="N29701" s="163"/>
      <c r="O29701" s="146"/>
      <c r="P29701" s="146"/>
      <c r="Q29701" s="146"/>
      <c r="R29701" s="34"/>
      <c r="S29701" s="35"/>
      <c r="T29701" s="147"/>
    </row>
    <row r="29702">
      <c r="A29702" s="147"/>
      <c r="B29702" s="64"/>
      <c r="C29702" s="147" t="s">
        <v>217</v>
      </c>
      <c r="E29702" s="161"/>
      <c r="F29702" s="162"/>
      <c r="G29702" s="147"/>
      <c r="H29702" s="146"/>
      <c r="J29702" s="146"/>
      <c r="L29702" s="150"/>
      <c r="N29702" s="163"/>
      <c r="O29702" s="146"/>
      <c r="P29702" s="146"/>
      <c r="Q29702" s="146"/>
      <c r="R29702" s="34"/>
      <c r="S29702" s="35"/>
      <c r="T29702" s="147"/>
    </row>
    <row r="29703">
      <c r="A29703" s="147"/>
      <c r="B29703" s="64"/>
      <c r="C29703" s="147" t="s">
        <v>217</v>
      </c>
      <c r="E29703" s="161"/>
      <c r="F29703" s="162"/>
      <c r="G29703" s="147"/>
      <c r="H29703" s="146"/>
      <c r="J29703" s="146"/>
      <c r="L29703" s="150"/>
      <c r="N29703" s="163"/>
      <c r="O29703" s="146"/>
      <c r="P29703" s="146"/>
      <c r="Q29703" s="146"/>
      <c r="R29703" s="34"/>
      <c r="S29703" s="35"/>
      <c r="T29703" s="147"/>
    </row>
    <row r="29704">
      <c r="A29704" s="147"/>
      <c r="B29704" s="64"/>
      <c r="C29704" s="147" t="s">
        <v>217</v>
      </c>
      <c r="E29704" s="161"/>
      <c r="F29704" s="162"/>
      <c r="G29704" s="147"/>
      <c r="H29704" s="146"/>
      <c r="J29704" s="146"/>
      <c r="L29704" s="150"/>
      <c r="N29704" s="163"/>
      <c r="O29704" s="146"/>
      <c r="P29704" s="146"/>
      <c r="Q29704" s="146"/>
      <c r="R29704" s="34"/>
      <c r="S29704" s="35"/>
      <c r="T29704" s="147"/>
    </row>
    <row r="29705">
      <c r="A29705" s="147"/>
      <c r="B29705" s="64"/>
      <c r="C29705" s="147" t="s">
        <v>217</v>
      </c>
      <c r="E29705" s="161"/>
      <c r="F29705" s="162"/>
      <c r="G29705" s="147"/>
      <c r="H29705" s="146"/>
      <c r="J29705" s="146"/>
      <c r="L29705" s="150"/>
      <c r="N29705" s="163"/>
      <c r="O29705" s="146"/>
      <c r="P29705" s="146"/>
      <c r="Q29705" s="146"/>
      <c r="R29705" s="34"/>
      <c r="S29705" s="35"/>
      <c r="T29705" s="147"/>
    </row>
    <row r="29706">
      <c r="A29706" s="147"/>
      <c r="B29706" s="64"/>
      <c r="C29706" s="147" t="s">
        <v>217</v>
      </c>
      <c r="E29706" s="161"/>
      <c r="F29706" s="162"/>
      <c r="G29706" s="147"/>
      <c r="H29706" s="146"/>
      <c r="J29706" s="146"/>
      <c r="L29706" s="150"/>
      <c r="N29706" s="163"/>
      <c r="O29706" s="146"/>
      <c r="P29706" s="146"/>
      <c r="Q29706" s="146"/>
      <c r="R29706" s="34"/>
      <c r="S29706" s="35"/>
      <c r="T29706" s="147"/>
    </row>
    <row r="29707">
      <c r="A29707" s="147"/>
      <c r="B29707" s="64"/>
      <c r="C29707" s="147" t="s">
        <v>217</v>
      </c>
      <c r="E29707" s="161"/>
      <c r="F29707" s="162"/>
      <c r="G29707" s="147"/>
      <c r="H29707" s="146"/>
      <c r="J29707" s="146"/>
      <c r="L29707" s="150"/>
      <c r="N29707" s="163"/>
      <c r="O29707" s="146"/>
      <c r="P29707" s="146"/>
      <c r="Q29707" s="146"/>
      <c r="R29707" s="34"/>
      <c r="S29707" s="35"/>
      <c r="T29707" s="147"/>
    </row>
    <row r="29708">
      <c r="A29708" s="147"/>
      <c r="B29708" s="64"/>
      <c r="C29708" s="147" t="s">
        <v>217</v>
      </c>
      <c r="E29708" s="161"/>
      <c r="F29708" s="162"/>
      <c r="G29708" s="147"/>
      <c r="H29708" s="146"/>
      <c r="J29708" s="146"/>
      <c r="L29708" s="150"/>
      <c r="N29708" s="163"/>
      <c r="O29708" s="146"/>
      <c r="P29708" s="146"/>
      <c r="Q29708" s="146"/>
      <c r="R29708" s="34"/>
      <c r="S29708" s="35"/>
      <c r="T29708" s="147"/>
    </row>
    <row r="29709">
      <c r="A29709" s="147"/>
      <c r="B29709" s="64"/>
      <c r="C29709" s="147" t="s">
        <v>217</v>
      </c>
      <c r="E29709" s="161"/>
      <c r="F29709" s="162"/>
      <c r="G29709" s="147"/>
      <c r="H29709" s="146"/>
      <c r="J29709" s="146"/>
      <c r="L29709" s="150"/>
      <c r="N29709" s="163"/>
      <c r="O29709" s="146"/>
      <c r="P29709" s="146"/>
      <c r="Q29709" s="146"/>
      <c r="R29709" s="34"/>
      <c r="S29709" s="35"/>
      <c r="T29709" s="147"/>
    </row>
    <row r="29710">
      <c r="A29710" s="147"/>
      <c r="B29710" s="64"/>
      <c r="C29710" s="147" t="s">
        <v>217</v>
      </c>
      <c r="E29710" s="161"/>
      <c r="F29710" s="162"/>
      <c r="G29710" s="147"/>
      <c r="H29710" s="146"/>
      <c r="J29710" s="146"/>
      <c r="L29710" s="150"/>
      <c r="N29710" s="163"/>
      <c r="O29710" s="146"/>
      <c r="P29710" s="146"/>
      <c r="Q29710" s="146"/>
      <c r="R29710" s="34"/>
      <c r="S29710" s="35"/>
      <c r="T29710" s="147"/>
    </row>
    <row r="29711">
      <c r="A29711" s="147"/>
      <c r="B29711" s="64"/>
      <c r="C29711" s="147" t="s">
        <v>217</v>
      </c>
      <c r="E29711" s="161"/>
      <c r="F29711" s="162"/>
      <c r="G29711" s="147"/>
      <c r="H29711" s="146"/>
      <c r="J29711" s="146"/>
      <c r="L29711" s="150"/>
      <c r="N29711" s="163"/>
      <c r="O29711" s="146"/>
      <c r="P29711" s="146"/>
      <c r="Q29711" s="146"/>
      <c r="R29711" s="34"/>
      <c r="S29711" s="35"/>
      <c r="T29711" s="147"/>
    </row>
    <row r="29712">
      <c r="A29712" s="147"/>
      <c r="B29712" s="64"/>
      <c r="C29712" s="147" t="s">
        <v>217</v>
      </c>
      <c r="E29712" s="161"/>
      <c r="F29712" s="162"/>
      <c r="G29712" s="147"/>
      <c r="H29712" s="146"/>
      <c r="J29712" s="146"/>
      <c r="L29712" s="150"/>
      <c r="N29712" s="163"/>
      <c r="O29712" s="146"/>
      <c r="P29712" s="146"/>
      <c r="Q29712" s="146"/>
      <c r="R29712" s="34"/>
      <c r="S29712" s="35"/>
      <c r="T29712" s="147"/>
    </row>
    <row r="29713">
      <c r="A29713" s="147"/>
      <c r="B29713" s="64"/>
      <c r="C29713" s="147" t="s">
        <v>217</v>
      </c>
      <c r="E29713" s="161"/>
      <c r="F29713" s="162"/>
      <c r="G29713" s="147"/>
      <c r="H29713" s="146"/>
      <c r="J29713" s="146"/>
      <c r="L29713" s="150"/>
      <c r="N29713" s="163"/>
      <c r="O29713" s="146"/>
      <c r="P29713" s="146"/>
      <c r="Q29713" s="146"/>
      <c r="R29713" s="34"/>
      <c r="S29713" s="35"/>
      <c r="T29713" s="147"/>
    </row>
    <row r="29714">
      <c r="A29714" s="147"/>
      <c r="B29714" s="64"/>
      <c r="C29714" s="147" t="s">
        <v>217</v>
      </c>
      <c r="E29714" s="161"/>
      <c r="F29714" s="162"/>
      <c r="G29714" s="147"/>
      <c r="H29714" s="146"/>
      <c r="J29714" s="146"/>
      <c r="L29714" s="150"/>
      <c r="N29714" s="163"/>
      <c r="O29714" s="146"/>
      <c r="P29714" s="146"/>
      <c r="Q29714" s="146"/>
      <c r="R29714" s="34"/>
      <c r="S29714" s="35"/>
      <c r="T29714" s="147"/>
    </row>
    <row r="29715">
      <c r="A29715" s="147"/>
      <c r="B29715" s="64"/>
      <c r="C29715" s="147" t="s">
        <v>217</v>
      </c>
      <c r="E29715" s="161"/>
      <c r="F29715" s="162"/>
      <c r="G29715" s="147"/>
      <c r="H29715" s="146"/>
      <c r="J29715" s="146"/>
      <c r="L29715" s="150"/>
      <c r="N29715" s="163"/>
      <c r="O29715" s="146"/>
      <c r="P29715" s="146"/>
      <c r="Q29715" s="146"/>
      <c r="R29715" s="34"/>
      <c r="S29715" s="35"/>
      <c r="T29715" s="147"/>
    </row>
    <row r="29716">
      <c r="A29716" s="147"/>
      <c r="B29716" s="64"/>
      <c r="C29716" s="147" t="s">
        <v>217</v>
      </c>
      <c r="E29716" s="161"/>
      <c r="F29716" s="162"/>
      <c r="G29716" s="147"/>
      <c r="H29716" s="146"/>
      <c r="J29716" s="146"/>
      <c r="L29716" s="150"/>
      <c r="N29716" s="163"/>
      <c r="O29716" s="146"/>
      <c r="P29716" s="146"/>
      <c r="Q29716" s="146"/>
      <c r="R29716" s="34"/>
      <c r="S29716" s="35"/>
      <c r="T29716" s="147"/>
    </row>
    <row r="29717">
      <c r="A29717" s="147"/>
      <c r="B29717" s="64"/>
      <c r="C29717" s="147" t="s">
        <v>217</v>
      </c>
      <c r="E29717" s="161"/>
      <c r="F29717" s="162"/>
      <c r="G29717" s="147"/>
      <c r="H29717" s="146"/>
      <c r="J29717" s="146"/>
      <c r="L29717" s="150"/>
      <c r="N29717" s="163"/>
      <c r="O29717" s="146"/>
      <c r="P29717" s="146"/>
      <c r="Q29717" s="146"/>
      <c r="R29717" s="34"/>
      <c r="S29717" s="35"/>
      <c r="T29717" s="147"/>
    </row>
    <row r="29718">
      <c r="A29718" s="147"/>
      <c r="B29718" s="64"/>
      <c r="C29718" s="147" t="s">
        <v>217</v>
      </c>
      <c r="E29718" s="161"/>
      <c r="F29718" s="162"/>
      <c r="G29718" s="147"/>
      <c r="H29718" s="146"/>
      <c r="J29718" s="146"/>
      <c r="L29718" s="150"/>
      <c r="N29718" s="163"/>
      <c r="O29718" s="146"/>
      <c r="P29718" s="146"/>
      <c r="Q29718" s="146"/>
      <c r="R29718" s="34"/>
      <c r="S29718" s="35"/>
      <c r="T29718" s="147"/>
    </row>
    <row r="29719">
      <c r="A29719" s="147"/>
      <c r="B29719" s="64"/>
      <c r="C29719" s="147" t="s">
        <v>217</v>
      </c>
      <c r="E29719" s="161"/>
      <c r="F29719" s="162"/>
      <c r="G29719" s="147"/>
      <c r="H29719" s="146"/>
      <c r="J29719" s="146"/>
      <c r="L29719" s="150"/>
      <c r="N29719" s="163"/>
      <c r="O29719" s="146"/>
      <c r="P29719" s="146"/>
      <c r="Q29719" s="146"/>
      <c r="R29719" s="34"/>
      <c r="S29719" s="35"/>
      <c r="T29719" s="147"/>
    </row>
    <row r="29720">
      <c r="A29720" s="147"/>
      <c r="B29720" s="64"/>
      <c r="C29720" s="147" t="s">
        <v>217</v>
      </c>
      <c r="E29720" s="161"/>
      <c r="F29720" s="162"/>
      <c r="G29720" s="147"/>
      <c r="H29720" s="146"/>
      <c r="J29720" s="146"/>
      <c r="L29720" s="150"/>
      <c r="N29720" s="163"/>
      <c r="O29720" s="146"/>
      <c r="P29720" s="146"/>
      <c r="Q29720" s="146"/>
      <c r="R29720" s="34"/>
      <c r="S29720" s="35"/>
      <c r="T29720" s="147"/>
    </row>
    <row r="29721">
      <c r="A29721" s="147"/>
      <c r="B29721" s="64"/>
      <c r="C29721" s="147" t="s">
        <v>217</v>
      </c>
      <c r="E29721" s="161"/>
      <c r="F29721" s="162"/>
      <c r="G29721" s="147"/>
      <c r="H29721" s="146"/>
      <c r="J29721" s="146"/>
      <c r="L29721" s="150"/>
      <c r="N29721" s="163"/>
      <c r="O29721" s="146"/>
      <c r="P29721" s="146"/>
      <c r="Q29721" s="146"/>
      <c r="R29721" s="34"/>
      <c r="S29721" s="35"/>
      <c r="T29721" s="147"/>
    </row>
    <row r="29722">
      <c r="A29722" s="147"/>
      <c r="B29722" s="64"/>
      <c r="C29722" s="147" t="s">
        <v>217</v>
      </c>
      <c r="E29722" s="161"/>
      <c r="F29722" s="162"/>
      <c r="G29722" s="147"/>
      <c r="H29722" s="146"/>
      <c r="J29722" s="146"/>
      <c r="L29722" s="150"/>
      <c r="N29722" s="163"/>
      <c r="O29722" s="146"/>
      <c r="P29722" s="146"/>
      <c r="Q29722" s="146"/>
      <c r="R29722" s="34"/>
      <c r="S29722" s="35"/>
      <c r="T29722" s="147"/>
    </row>
    <row r="29723">
      <c r="A29723" s="147"/>
      <c r="B29723" s="64"/>
      <c r="C29723" s="147" t="s">
        <v>217</v>
      </c>
      <c r="E29723" s="161"/>
      <c r="F29723" s="162"/>
      <c r="G29723" s="147"/>
      <c r="H29723" s="146"/>
      <c r="J29723" s="146"/>
      <c r="L29723" s="150"/>
      <c r="N29723" s="163"/>
      <c r="O29723" s="146"/>
      <c r="P29723" s="146"/>
      <c r="Q29723" s="146"/>
      <c r="R29723" s="34"/>
      <c r="S29723" s="35"/>
      <c r="T29723" s="147"/>
    </row>
    <row r="29724">
      <c r="A29724" s="147"/>
      <c r="B29724" s="64"/>
      <c r="C29724" s="147" t="s">
        <v>217</v>
      </c>
      <c r="E29724" s="161"/>
      <c r="F29724" s="162"/>
      <c r="G29724" s="147"/>
      <c r="H29724" s="146"/>
      <c r="J29724" s="146"/>
      <c r="L29724" s="150"/>
      <c r="N29724" s="163"/>
      <c r="O29724" s="146"/>
      <c r="P29724" s="146"/>
      <c r="Q29724" s="146"/>
      <c r="R29724" s="34"/>
      <c r="S29724" s="35"/>
      <c r="T29724" s="147"/>
    </row>
    <row r="29725">
      <c r="A29725" s="147"/>
      <c r="B29725" s="64"/>
      <c r="C29725" s="147" t="s">
        <v>217</v>
      </c>
      <c r="E29725" s="161"/>
      <c r="F29725" s="162"/>
      <c r="G29725" s="147"/>
      <c r="H29725" s="146"/>
      <c r="J29725" s="146"/>
      <c r="L29725" s="150"/>
      <c r="N29725" s="163"/>
      <c r="O29725" s="146"/>
      <c r="P29725" s="146"/>
      <c r="Q29725" s="146"/>
      <c r="R29725" s="34"/>
      <c r="S29725" s="35"/>
      <c r="T29725" s="147"/>
    </row>
    <row r="29726">
      <c r="A29726" s="147"/>
      <c r="B29726" s="64"/>
      <c r="C29726" s="147" t="s">
        <v>217</v>
      </c>
      <c r="E29726" s="161"/>
      <c r="F29726" s="162"/>
      <c r="G29726" s="147"/>
      <c r="H29726" s="146"/>
      <c r="J29726" s="146"/>
      <c r="L29726" s="150"/>
      <c r="N29726" s="163"/>
      <c r="O29726" s="146"/>
      <c r="P29726" s="146"/>
      <c r="Q29726" s="146"/>
      <c r="R29726" s="34"/>
      <c r="S29726" s="35"/>
      <c r="T29726" s="147"/>
    </row>
    <row r="29727">
      <c r="A29727" s="147"/>
      <c r="B29727" s="64"/>
      <c r="C29727" s="147" t="s">
        <v>217</v>
      </c>
      <c r="E29727" s="161"/>
      <c r="F29727" s="162"/>
      <c r="G29727" s="147"/>
      <c r="H29727" s="146"/>
      <c r="J29727" s="146"/>
      <c r="L29727" s="150"/>
      <c r="N29727" s="163"/>
      <c r="O29727" s="146"/>
      <c r="P29727" s="146"/>
      <c r="Q29727" s="146"/>
      <c r="R29727" s="34"/>
      <c r="S29727" s="35"/>
      <c r="T29727" s="147"/>
    </row>
    <row r="29728">
      <c r="A29728" s="147"/>
      <c r="B29728" s="64"/>
      <c r="C29728" s="147" t="s">
        <v>217</v>
      </c>
      <c r="E29728" s="161"/>
      <c r="F29728" s="162"/>
      <c r="G29728" s="147"/>
      <c r="H29728" s="146"/>
      <c r="J29728" s="146"/>
      <c r="L29728" s="150"/>
      <c r="N29728" s="163"/>
      <c r="O29728" s="146"/>
      <c r="P29728" s="146"/>
      <c r="Q29728" s="146"/>
      <c r="R29728" s="34"/>
      <c r="S29728" s="35"/>
      <c r="T29728" s="147"/>
    </row>
    <row r="29729">
      <c r="A29729" s="147"/>
      <c r="B29729" s="64"/>
      <c r="C29729" s="147" t="s">
        <v>217</v>
      </c>
      <c r="E29729" s="161"/>
      <c r="F29729" s="162"/>
      <c r="G29729" s="147"/>
      <c r="H29729" s="146"/>
      <c r="J29729" s="146"/>
      <c r="L29729" s="150"/>
      <c r="N29729" s="163"/>
      <c r="O29729" s="146"/>
      <c r="P29729" s="146"/>
      <c r="Q29729" s="146"/>
      <c r="R29729" s="34"/>
      <c r="S29729" s="35"/>
      <c r="T29729" s="147"/>
    </row>
    <row r="29730">
      <c r="A29730" s="147"/>
      <c r="B29730" s="64"/>
      <c r="C29730" s="147" t="s">
        <v>217</v>
      </c>
      <c r="E29730" s="161"/>
      <c r="F29730" s="162"/>
      <c r="G29730" s="147"/>
      <c r="H29730" s="146"/>
      <c r="J29730" s="146"/>
      <c r="L29730" s="150"/>
      <c r="N29730" s="163"/>
      <c r="O29730" s="146"/>
      <c r="P29730" s="146"/>
      <c r="Q29730" s="146"/>
      <c r="R29730" s="34"/>
      <c r="S29730" s="35"/>
      <c r="T29730" s="147"/>
    </row>
    <row r="29731">
      <c r="A29731" s="147"/>
      <c r="B29731" s="64"/>
      <c r="C29731" s="147" t="s">
        <v>217</v>
      </c>
      <c r="E29731" s="161"/>
      <c r="F29731" s="162"/>
      <c r="G29731" s="147"/>
      <c r="H29731" s="146"/>
      <c r="J29731" s="146"/>
      <c r="L29731" s="150"/>
      <c r="N29731" s="163"/>
      <c r="O29731" s="146"/>
      <c r="P29731" s="146"/>
      <c r="Q29731" s="146"/>
      <c r="R29731" s="34"/>
      <c r="S29731" s="35"/>
      <c r="T29731" s="147"/>
    </row>
    <row r="29732">
      <c r="A29732" s="147"/>
      <c r="B29732" s="64"/>
      <c r="C29732" s="147" t="s">
        <v>217</v>
      </c>
      <c r="E29732" s="161"/>
      <c r="F29732" s="162"/>
      <c r="G29732" s="147"/>
      <c r="H29732" s="146"/>
      <c r="J29732" s="146"/>
      <c r="L29732" s="150"/>
      <c r="N29732" s="163"/>
      <c r="O29732" s="146"/>
      <c r="P29732" s="146"/>
      <c r="Q29732" s="146"/>
      <c r="R29732" s="34"/>
      <c r="S29732" s="35"/>
      <c r="T29732" s="147"/>
    </row>
    <row r="29733">
      <c r="A29733" s="147"/>
      <c r="B29733" s="64"/>
      <c r="C29733" s="147" t="s">
        <v>217</v>
      </c>
      <c r="E29733" s="161"/>
      <c r="F29733" s="162"/>
      <c r="G29733" s="147"/>
      <c r="H29733" s="146"/>
      <c r="J29733" s="146"/>
      <c r="L29733" s="150"/>
      <c r="N29733" s="163"/>
      <c r="O29733" s="146"/>
      <c r="P29733" s="146"/>
      <c r="Q29733" s="146"/>
      <c r="R29733" s="34"/>
      <c r="S29733" s="35"/>
      <c r="T29733" s="147"/>
    </row>
    <row r="29734">
      <c r="A29734" s="147"/>
      <c r="B29734" s="64"/>
      <c r="C29734" s="147" t="s">
        <v>217</v>
      </c>
      <c r="E29734" s="161"/>
      <c r="F29734" s="162"/>
      <c r="G29734" s="147"/>
      <c r="H29734" s="146"/>
      <c r="J29734" s="146"/>
      <c r="L29734" s="150"/>
      <c r="N29734" s="163"/>
      <c r="O29734" s="146"/>
      <c r="P29734" s="146"/>
      <c r="Q29734" s="146"/>
      <c r="R29734" s="34"/>
      <c r="S29734" s="35"/>
      <c r="T29734" s="147"/>
    </row>
    <row r="29735">
      <c r="A29735" s="147"/>
      <c r="B29735" s="64"/>
      <c r="C29735" s="147" t="s">
        <v>217</v>
      </c>
      <c r="E29735" s="161"/>
      <c r="F29735" s="162"/>
      <c r="G29735" s="147"/>
      <c r="H29735" s="146"/>
      <c r="J29735" s="146"/>
      <c r="L29735" s="150"/>
      <c r="N29735" s="163"/>
      <c r="O29735" s="146"/>
      <c r="P29735" s="146"/>
      <c r="Q29735" s="146"/>
      <c r="R29735" s="34"/>
      <c r="S29735" s="35"/>
      <c r="T29735" s="147"/>
    </row>
    <row r="29736">
      <c r="A29736" s="147"/>
      <c r="B29736" s="64"/>
      <c r="C29736" s="147" t="s">
        <v>217</v>
      </c>
      <c r="E29736" s="161"/>
      <c r="F29736" s="162"/>
      <c r="G29736" s="147"/>
      <c r="H29736" s="146"/>
      <c r="J29736" s="146"/>
      <c r="L29736" s="150"/>
      <c r="N29736" s="163"/>
      <c r="O29736" s="146"/>
      <c r="P29736" s="146"/>
      <c r="Q29736" s="146"/>
      <c r="R29736" s="34"/>
      <c r="S29736" s="35"/>
      <c r="T29736" s="147"/>
    </row>
    <row r="29737">
      <c r="A29737" s="147"/>
      <c r="B29737" s="64"/>
      <c r="C29737" s="147" t="s">
        <v>217</v>
      </c>
      <c r="E29737" s="161"/>
      <c r="F29737" s="162"/>
      <c r="G29737" s="147"/>
      <c r="H29737" s="146"/>
      <c r="J29737" s="146"/>
      <c r="L29737" s="150"/>
      <c r="N29737" s="163"/>
      <c r="O29737" s="146"/>
      <c r="P29737" s="146"/>
      <c r="Q29737" s="146"/>
      <c r="R29737" s="34"/>
      <c r="S29737" s="35"/>
      <c r="T29737" s="147"/>
    </row>
    <row r="29738">
      <c r="A29738" s="147"/>
      <c r="B29738" s="64"/>
      <c r="C29738" s="147" t="s">
        <v>217</v>
      </c>
      <c r="E29738" s="161"/>
      <c r="F29738" s="162"/>
      <c r="G29738" s="147"/>
      <c r="H29738" s="146"/>
      <c r="J29738" s="146"/>
      <c r="L29738" s="150"/>
      <c r="N29738" s="163"/>
      <c r="O29738" s="146"/>
      <c r="P29738" s="146"/>
      <c r="Q29738" s="146"/>
      <c r="R29738" s="34"/>
      <c r="S29738" s="35"/>
      <c r="T29738" s="147"/>
    </row>
    <row r="29739">
      <c r="A29739" s="147"/>
      <c r="B29739" s="64"/>
      <c r="C29739" s="147" t="s">
        <v>217</v>
      </c>
      <c r="E29739" s="161"/>
      <c r="F29739" s="162"/>
      <c r="G29739" s="147"/>
      <c r="H29739" s="146"/>
      <c r="J29739" s="146"/>
      <c r="L29739" s="150"/>
      <c r="N29739" s="163"/>
      <c r="O29739" s="146"/>
      <c r="P29739" s="146"/>
      <c r="Q29739" s="146"/>
      <c r="R29739" s="34"/>
      <c r="S29739" s="35"/>
      <c r="T29739" s="147"/>
    </row>
    <row r="29740">
      <c r="A29740" s="147"/>
      <c r="B29740" s="64"/>
      <c r="C29740" s="147" t="s">
        <v>217</v>
      </c>
      <c r="E29740" s="161"/>
      <c r="F29740" s="162"/>
      <c r="G29740" s="147"/>
      <c r="H29740" s="146"/>
      <c r="J29740" s="146"/>
      <c r="L29740" s="150"/>
      <c r="N29740" s="163"/>
      <c r="O29740" s="146"/>
      <c r="P29740" s="146"/>
      <c r="Q29740" s="146"/>
      <c r="R29740" s="34"/>
      <c r="S29740" s="35"/>
      <c r="T29740" s="147"/>
    </row>
    <row r="29741">
      <c r="A29741" s="147"/>
      <c r="B29741" s="64"/>
      <c r="C29741" s="147" t="s">
        <v>217</v>
      </c>
      <c r="E29741" s="161"/>
      <c r="F29741" s="162"/>
      <c r="G29741" s="147"/>
      <c r="H29741" s="146"/>
      <c r="J29741" s="146"/>
      <c r="L29741" s="150"/>
      <c r="N29741" s="163"/>
      <c r="O29741" s="146"/>
      <c r="P29741" s="146"/>
      <c r="Q29741" s="146"/>
      <c r="R29741" s="34"/>
      <c r="S29741" s="35"/>
      <c r="T29741" s="147"/>
    </row>
    <row r="29742">
      <c r="A29742" s="147"/>
      <c r="B29742" s="64"/>
      <c r="C29742" s="147" t="s">
        <v>217</v>
      </c>
      <c r="E29742" s="161"/>
      <c r="F29742" s="162"/>
      <c r="G29742" s="147"/>
      <c r="H29742" s="146"/>
      <c r="J29742" s="146"/>
      <c r="L29742" s="150"/>
      <c r="N29742" s="163"/>
      <c r="O29742" s="146"/>
      <c r="P29742" s="146"/>
      <c r="Q29742" s="146"/>
      <c r="R29742" s="34"/>
      <c r="S29742" s="35"/>
      <c r="T29742" s="147"/>
    </row>
    <row r="29743">
      <c r="A29743" s="147"/>
      <c r="B29743" s="64"/>
      <c r="C29743" s="147" t="s">
        <v>217</v>
      </c>
      <c r="E29743" s="161"/>
      <c r="F29743" s="162"/>
      <c r="G29743" s="147"/>
      <c r="H29743" s="146"/>
      <c r="J29743" s="146"/>
      <c r="L29743" s="150"/>
      <c r="N29743" s="163"/>
      <c r="O29743" s="146"/>
      <c r="P29743" s="146"/>
      <c r="Q29743" s="146"/>
      <c r="R29743" s="34"/>
      <c r="S29743" s="35"/>
      <c r="T29743" s="147"/>
    </row>
    <row r="29744">
      <c r="A29744" s="147"/>
      <c r="B29744" s="64"/>
      <c r="C29744" s="147" t="s">
        <v>217</v>
      </c>
      <c r="E29744" s="161"/>
      <c r="F29744" s="162"/>
      <c r="G29744" s="147"/>
      <c r="H29744" s="146"/>
      <c r="J29744" s="146"/>
      <c r="L29744" s="150"/>
      <c r="N29744" s="163"/>
      <c r="O29744" s="146"/>
      <c r="P29744" s="146"/>
      <c r="Q29744" s="146"/>
      <c r="R29744" s="34"/>
      <c r="S29744" s="35"/>
      <c r="T29744" s="147"/>
    </row>
    <row r="29745">
      <c r="A29745" s="147"/>
      <c r="B29745" s="64"/>
      <c r="C29745" s="147" t="s">
        <v>217</v>
      </c>
      <c r="E29745" s="161"/>
      <c r="F29745" s="162"/>
      <c r="G29745" s="147"/>
      <c r="H29745" s="146"/>
      <c r="J29745" s="146"/>
      <c r="L29745" s="150"/>
      <c r="N29745" s="163"/>
      <c r="O29745" s="146"/>
      <c r="P29745" s="146"/>
      <c r="Q29745" s="146"/>
      <c r="R29745" s="34"/>
      <c r="S29745" s="35"/>
      <c r="T29745" s="147"/>
    </row>
    <row r="29746">
      <c r="A29746" s="147"/>
      <c r="B29746" s="64"/>
      <c r="C29746" s="147" t="s">
        <v>217</v>
      </c>
      <c r="E29746" s="161"/>
      <c r="F29746" s="162"/>
      <c r="G29746" s="147"/>
      <c r="H29746" s="146"/>
      <c r="J29746" s="146"/>
      <c r="L29746" s="150"/>
      <c r="N29746" s="163"/>
      <c r="O29746" s="146"/>
      <c r="P29746" s="146"/>
      <c r="Q29746" s="146"/>
      <c r="R29746" s="34"/>
      <c r="S29746" s="35"/>
      <c r="T29746" s="147"/>
    </row>
    <row r="29747">
      <c r="A29747" s="147"/>
      <c r="B29747" s="64"/>
      <c r="C29747" s="147" t="s">
        <v>217</v>
      </c>
      <c r="E29747" s="161"/>
      <c r="F29747" s="162"/>
      <c r="G29747" s="147"/>
      <c r="H29747" s="146"/>
      <c r="J29747" s="146"/>
      <c r="L29747" s="150"/>
      <c r="N29747" s="163"/>
      <c r="O29747" s="146"/>
      <c r="P29747" s="146"/>
      <c r="Q29747" s="146"/>
      <c r="R29747" s="34"/>
      <c r="S29747" s="35"/>
      <c r="T29747" s="147"/>
    </row>
    <row r="29748">
      <c r="A29748" s="147"/>
      <c r="B29748" s="64"/>
      <c r="C29748" s="147" t="s">
        <v>217</v>
      </c>
      <c r="E29748" s="161"/>
      <c r="F29748" s="162"/>
      <c r="G29748" s="147"/>
      <c r="H29748" s="146"/>
      <c r="J29748" s="146"/>
      <c r="L29748" s="150"/>
      <c r="N29748" s="163"/>
      <c r="O29748" s="146"/>
      <c r="P29748" s="146"/>
      <c r="Q29748" s="146"/>
      <c r="R29748" s="34"/>
      <c r="S29748" s="35"/>
      <c r="T29748" s="147"/>
    </row>
    <row r="29749">
      <c r="A29749" s="147"/>
      <c r="B29749" s="64"/>
      <c r="C29749" s="147" t="s">
        <v>217</v>
      </c>
      <c r="E29749" s="161"/>
      <c r="F29749" s="162"/>
      <c r="G29749" s="147"/>
      <c r="H29749" s="146"/>
      <c r="J29749" s="146"/>
      <c r="L29749" s="150"/>
      <c r="N29749" s="163"/>
      <c r="O29749" s="146"/>
      <c r="P29749" s="146"/>
      <c r="Q29749" s="146"/>
      <c r="R29749" s="34"/>
      <c r="S29749" s="35"/>
      <c r="T29749" s="147"/>
    </row>
    <row r="29750">
      <c r="A29750" s="147"/>
      <c r="B29750" s="64"/>
      <c r="C29750" s="147" t="s">
        <v>217</v>
      </c>
      <c r="E29750" s="161"/>
      <c r="F29750" s="162"/>
      <c r="G29750" s="147"/>
      <c r="H29750" s="146"/>
      <c r="J29750" s="146"/>
      <c r="L29750" s="150"/>
      <c r="N29750" s="163"/>
      <c r="O29750" s="146"/>
      <c r="P29750" s="146"/>
      <c r="Q29750" s="146"/>
      <c r="R29750" s="34"/>
      <c r="S29750" s="35"/>
      <c r="T29750" s="147"/>
    </row>
    <row r="29751">
      <c r="A29751" s="147"/>
      <c r="B29751" s="64"/>
      <c r="C29751" s="147" t="s">
        <v>217</v>
      </c>
      <c r="E29751" s="161"/>
      <c r="F29751" s="162"/>
      <c r="G29751" s="147"/>
      <c r="H29751" s="146"/>
      <c r="J29751" s="146"/>
      <c r="L29751" s="150"/>
      <c r="N29751" s="163"/>
      <c r="O29751" s="146"/>
      <c r="P29751" s="146"/>
      <c r="Q29751" s="146"/>
      <c r="R29751" s="34"/>
      <c r="S29751" s="35"/>
      <c r="T29751" s="147"/>
    </row>
    <row r="29752">
      <c r="A29752" s="147"/>
      <c r="B29752" s="64"/>
      <c r="C29752" s="147" t="s">
        <v>217</v>
      </c>
      <c r="E29752" s="161"/>
      <c r="F29752" s="162"/>
      <c r="G29752" s="147"/>
      <c r="H29752" s="146"/>
      <c r="J29752" s="146"/>
      <c r="L29752" s="150"/>
      <c r="N29752" s="163"/>
      <c r="O29752" s="146"/>
      <c r="P29752" s="146"/>
      <c r="Q29752" s="146"/>
      <c r="R29752" s="34"/>
      <c r="S29752" s="35"/>
      <c r="T29752" s="147"/>
    </row>
    <row r="29753">
      <c r="A29753" s="147"/>
      <c r="B29753" s="64"/>
      <c r="C29753" s="147" t="s">
        <v>217</v>
      </c>
      <c r="E29753" s="161"/>
      <c r="F29753" s="162"/>
      <c r="G29753" s="147"/>
      <c r="H29753" s="146"/>
      <c r="J29753" s="146"/>
      <c r="L29753" s="150"/>
      <c r="N29753" s="163"/>
      <c r="O29753" s="146"/>
      <c r="P29753" s="146"/>
      <c r="Q29753" s="146"/>
      <c r="R29753" s="34"/>
      <c r="S29753" s="35"/>
      <c r="T29753" s="147"/>
    </row>
    <row r="29754">
      <c r="A29754" s="147"/>
      <c r="B29754" s="64"/>
      <c r="C29754" s="147" t="s">
        <v>217</v>
      </c>
      <c r="E29754" s="161"/>
      <c r="F29754" s="162"/>
      <c r="G29754" s="147"/>
      <c r="H29754" s="146"/>
      <c r="J29754" s="146"/>
      <c r="L29754" s="150"/>
      <c r="N29754" s="163"/>
      <c r="O29754" s="146"/>
      <c r="P29754" s="146"/>
      <c r="Q29754" s="146"/>
      <c r="R29754" s="34"/>
      <c r="S29754" s="35"/>
      <c r="T29754" s="147"/>
    </row>
    <row r="29755">
      <c r="A29755" s="147"/>
      <c r="B29755" s="64"/>
      <c r="C29755" s="147" t="s">
        <v>217</v>
      </c>
      <c r="E29755" s="161"/>
      <c r="F29755" s="162"/>
      <c r="G29755" s="147"/>
      <c r="H29755" s="146"/>
      <c r="J29755" s="146"/>
      <c r="L29755" s="150"/>
      <c r="N29755" s="163"/>
      <c r="O29755" s="146"/>
      <c r="P29755" s="146"/>
      <c r="Q29755" s="146"/>
      <c r="R29755" s="34"/>
      <c r="S29755" s="35"/>
      <c r="T29755" s="147"/>
    </row>
    <row r="29756">
      <c r="A29756" s="147"/>
      <c r="B29756" s="64"/>
      <c r="C29756" s="147" t="s">
        <v>217</v>
      </c>
      <c r="E29756" s="161"/>
      <c r="F29756" s="162"/>
      <c r="G29756" s="147"/>
      <c r="H29756" s="146"/>
      <c r="J29756" s="146"/>
      <c r="L29756" s="150"/>
      <c r="N29756" s="163"/>
      <c r="O29756" s="146"/>
      <c r="P29756" s="146"/>
      <c r="Q29756" s="146"/>
      <c r="R29756" s="34"/>
      <c r="S29756" s="35"/>
      <c r="T29756" s="147"/>
    </row>
    <row r="29757">
      <c r="A29757" s="147"/>
      <c r="B29757" s="64"/>
      <c r="C29757" s="147" t="s">
        <v>217</v>
      </c>
      <c r="E29757" s="161"/>
      <c r="F29757" s="162"/>
      <c r="G29757" s="147"/>
      <c r="H29757" s="146"/>
      <c r="J29757" s="146"/>
      <c r="L29757" s="150"/>
      <c r="N29757" s="163"/>
      <c r="O29757" s="146"/>
      <c r="P29757" s="146"/>
      <c r="Q29757" s="146"/>
      <c r="R29757" s="34"/>
      <c r="S29757" s="35"/>
      <c r="T29757" s="147"/>
    </row>
    <row r="29758">
      <c r="A29758" s="147"/>
      <c r="B29758" s="64"/>
      <c r="C29758" s="147" t="s">
        <v>217</v>
      </c>
      <c r="E29758" s="161"/>
      <c r="F29758" s="162"/>
      <c r="G29758" s="147"/>
      <c r="H29758" s="146"/>
      <c r="J29758" s="146"/>
      <c r="L29758" s="150"/>
      <c r="N29758" s="163"/>
      <c r="O29758" s="146"/>
      <c r="P29758" s="146"/>
      <c r="Q29758" s="146"/>
      <c r="R29758" s="34"/>
      <c r="S29758" s="35"/>
      <c r="T29758" s="147"/>
    </row>
    <row r="29759">
      <c r="A29759" s="147"/>
      <c r="B29759" s="64"/>
      <c r="C29759" s="147" t="s">
        <v>217</v>
      </c>
      <c r="E29759" s="161"/>
      <c r="F29759" s="162"/>
      <c r="G29759" s="147"/>
      <c r="H29759" s="146"/>
      <c r="J29759" s="146"/>
      <c r="L29759" s="150"/>
      <c r="N29759" s="163"/>
      <c r="O29759" s="146"/>
      <c r="P29759" s="146"/>
      <c r="Q29759" s="146"/>
      <c r="R29759" s="34"/>
      <c r="S29759" s="35"/>
      <c r="T29759" s="147"/>
    </row>
    <row r="29760">
      <c r="A29760" s="147"/>
      <c r="B29760" s="64"/>
      <c r="C29760" s="147" t="s">
        <v>217</v>
      </c>
      <c r="E29760" s="161"/>
      <c r="F29760" s="162"/>
      <c r="G29760" s="147"/>
      <c r="H29760" s="146"/>
      <c r="J29760" s="146"/>
      <c r="L29760" s="150"/>
      <c r="N29760" s="163"/>
      <c r="O29760" s="146"/>
      <c r="P29760" s="146"/>
      <c r="Q29760" s="146"/>
      <c r="R29760" s="34"/>
      <c r="S29760" s="35"/>
      <c r="T29760" s="147"/>
    </row>
    <row r="29761">
      <c r="A29761" s="147"/>
      <c r="B29761" s="64"/>
      <c r="C29761" s="147" t="s">
        <v>217</v>
      </c>
      <c r="E29761" s="161"/>
      <c r="F29761" s="162"/>
      <c r="G29761" s="147"/>
      <c r="H29761" s="146"/>
      <c r="J29761" s="146"/>
      <c r="L29761" s="150"/>
      <c r="N29761" s="163"/>
      <c r="O29761" s="146"/>
      <c r="P29761" s="146"/>
      <c r="Q29761" s="146"/>
      <c r="R29761" s="34"/>
      <c r="S29761" s="35"/>
      <c r="T29761" s="147"/>
    </row>
    <row r="29762">
      <c r="A29762" s="147"/>
      <c r="B29762" s="64"/>
      <c r="C29762" s="147" t="s">
        <v>217</v>
      </c>
      <c r="E29762" s="161"/>
      <c r="F29762" s="162"/>
      <c r="G29762" s="147"/>
      <c r="H29762" s="146"/>
      <c r="J29762" s="146"/>
      <c r="L29762" s="150"/>
      <c r="N29762" s="163"/>
      <c r="O29762" s="146"/>
      <c r="P29762" s="146"/>
      <c r="Q29762" s="146"/>
      <c r="R29762" s="34"/>
      <c r="S29762" s="35"/>
      <c r="T29762" s="147"/>
    </row>
    <row r="29763">
      <c r="A29763" s="147"/>
      <c r="B29763" s="64"/>
      <c r="C29763" s="147" t="s">
        <v>217</v>
      </c>
      <c r="E29763" s="161"/>
      <c r="F29763" s="162"/>
      <c r="G29763" s="147"/>
      <c r="H29763" s="146"/>
      <c r="J29763" s="146"/>
      <c r="L29763" s="150"/>
      <c r="N29763" s="163"/>
      <c r="O29763" s="146"/>
      <c r="P29763" s="146"/>
      <c r="Q29763" s="146"/>
      <c r="R29763" s="34"/>
      <c r="S29763" s="35"/>
      <c r="T29763" s="147"/>
    </row>
    <row r="29764">
      <c r="A29764" s="147"/>
      <c r="B29764" s="64"/>
      <c r="C29764" s="147" t="s">
        <v>217</v>
      </c>
      <c r="E29764" s="161"/>
      <c r="F29764" s="162"/>
      <c r="G29764" s="147"/>
      <c r="H29764" s="146"/>
      <c r="J29764" s="146"/>
      <c r="L29764" s="150"/>
      <c r="N29764" s="163"/>
      <c r="O29764" s="146"/>
      <c r="P29764" s="146"/>
      <c r="Q29764" s="146"/>
      <c r="R29764" s="34"/>
      <c r="S29764" s="35"/>
      <c r="T29764" s="147"/>
    </row>
    <row r="29765">
      <c r="A29765" s="147"/>
      <c r="B29765" s="64"/>
      <c r="C29765" s="147" t="s">
        <v>217</v>
      </c>
      <c r="E29765" s="161"/>
      <c r="F29765" s="162"/>
      <c r="G29765" s="147"/>
      <c r="H29765" s="146"/>
      <c r="J29765" s="146"/>
      <c r="L29765" s="150"/>
      <c r="N29765" s="163"/>
      <c r="O29765" s="146"/>
      <c r="P29765" s="146"/>
      <c r="Q29765" s="146"/>
      <c r="R29765" s="34"/>
      <c r="S29765" s="35"/>
      <c r="T29765" s="147"/>
    </row>
    <row r="29766">
      <c r="A29766" s="147"/>
      <c r="B29766" s="64"/>
      <c r="C29766" s="147" t="s">
        <v>217</v>
      </c>
      <c r="E29766" s="161"/>
      <c r="F29766" s="162"/>
      <c r="G29766" s="147"/>
      <c r="H29766" s="146"/>
      <c r="J29766" s="146"/>
      <c r="L29766" s="150"/>
      <c r="N29766" s="163"/>
      <c r="O29766" s="146"/>
      <c r="P29766" s="146"/>
      <c r="Q29766" s="146"/>
      <c r="R29766" s="34"/>
      <c r="S29766" s="35"/>
      <c r="T29766" s="147"/>
    </row>
    <row r="29767">
      <c r="A29767" s="147"/>
      <c r="B29767" s="64"/>
      <c r="C29767" s="147" t="s">
        <v>217</v>
      </c>
      <c r="E29767" s="161"/>
      <c r="F29767" s="162"/>
      <c r="G29767" s="147"/>
      <c r="H29767" s="146"/>
      <c r="J29767" s="146"/>
      <c r="L29767" s="150"/>
      <c r="N29767" s="163"/>
      <c r="O29767" s="146"/>
      <c r="P29767" s="146"/>
      <c r="Q29767" s="146"/>
      <c r="R29767" s="34"/>
      <c r="S29767" s="35"/>
      <c r="T29767" s="147"/>
    </row>
    <row r="29768">
      <c r="A29768" s="147"/>
      <c r="B29768" s="64"/>
      <c r="C29768" s="147" t="s">
        <v>217</v>
      </c>
      <c r="E29768" s="161"/>
      <c r="F29768" s="162"/>
      <c r="G29768" s="147"/>
      <c r="H29768" s="146"/>
      <c r="J29768" s="146"/>
      <c r="L29768" s="150"/>
      <c r="N29768" s="163"/>
      <c r="O29768" s="146"/>
      <c r="P29768" s="146"/>
      <c r="Q29768" s="146"/>
      <c r="R29768" s="34"/>
      <c r="S29768" s="35"/>
      <c r="T29768" s="147"/>
    </row>
    <row r="29769">
      <c r="A29769" s="147"/>
      <c r="B29769" s="64"/>
      <c r="C29769" s="147" t="s">
        <v>217</v>
      </c>
      <c r="E29769" s="161"/>
      <c r="F29769" s="162"/>
      <c r="G29769" s="147"/>
      <c r="H29769" s="146"/>
      <c r="J29769" s="146"/>
      <c r="L29769" s="150"/>
      <c r="N29769" s="163"/>
      <c r="O29769" s="146"/>
      <c r="P29769" s="146"/>
      <c r="Q29769" s="146"/>
      <c r="R29769" s="34"/>
      <c r="S29769" s="35"/>
      <c r="T29769" s="147"/>
    </row>
    <row r="29770">
      <c r="A29770" s="147"/>
      <c r="B29770" s="64"/>
      <c r="C29770" s="147" t="s">
        <v>217</v>
      </c>
      <c r="E29770" s="161"/>
      <c r="F29770" s="162"/>
      <c r="G29770" s="147"/>
      <c r="H29770" s="146"/>
      <c r="J29770" s="146"/>
      <c r="L29770" s="150"/>
      <c r="N29770" s="163"/>
      <c r="O29770" s="146"/>
      <c r="P29770" s="146"/>
      <c r="Q29770" s="146"/>
      <c r="R29770" s="34"/>
      <c r="S29770" s="35"/>
      <c r="T29770" s="147"/>
    </row>
    <row r="29771">
      <c r="A29771" s="147"/>
      <c r="B29771" s="64"/>
      <c r="C29771" s="147" t="s">
        <v>217</v>
      </c>
      <c r="E29771" s="161"/>
      <c r="F29771" s="162"/>
      <c r="G29771" s="147"/>
      <c r="H29771" s="146"/>
      <c r="J29771" s="146"/>
      <c r="L29771" s="150"/>
      <c r="N29771" s="163"/>
      <c r="O29771" s="146"/>
      <c r="P29771" s="146"/>
      <c r="Q29771" s="146"/>
      <c r="R29771" s="34"/>
      <c r="S29771" s="35"/>
      <c r="T29771" s="147"/>
    </row>
    <row r="29772">
      <c r="A29772" s="147"/>
      <c r="B29772" s="64"/>
      <c r="C29772" s="147" t="s">
        <v>217</v>
      </c>
      <c r="E29772" s="161"/>
      <c r="F29772" s="162"/>
      <c r="G29772" s="147"/>
      <c r="H29772" s="146"/>
      <c r="J29772" s="146"/>
      <c r="L29772" s="150"/>
      <c r="N29772" s="163"/>
      <c r="O29772" s="146"/>
      <c r="P29772" s="146"/>
      <c r="Q29772" s="146"/>
      <c r="R29772" s="34"/>
      <c r="S29772" s="35"/>
      <c r="T29772" s="147"/>
    </row>
    <row r="29773">
      <c r="A29773" s="147"/>
      <c r="B29773" s="64"/>
      <c r="C29773" s="147" t="s">
        <v>217</v>
      </c>
      <c r="E29773" s="161"/>
      <c r="F29773" s="162"/>
      <c r="G29773" s="147"/>
      <c r="H29773" s="146"/>
      <c r="J29773" s="146"/>
      <c r="L29773" s="150"/>
      <c r="N29773" s="163"/>
      <c r="O29773" s="146"/>
      <c r="P29773" s="146"/>
      <c r="Q29773" s="146"/>
      <c r="R29773" s="34"/>
      <c r="S29773" s="35"/>
      <c r="T29773" s="147"/>
    </row>
    <row r="29774">
      <c r="A29774" s="147"/>
      <c r="B29774" s="64"/>
      <c r="C29774" s="147" t="s">
        <v>217</v>
      </c>
      <c r="E29774" s="161"/>
      <c r="F29774" s="162"/>
      <c r="G29774" s="147"/>
      <c r="H29774" s="146"/>
      <c r="J29774" s="146"/>
      <c r="L29774" s="150"/>
      <c r="N29774" s="163"/>
      <c r="O29774" s="146"/>
      <c r="P29774" s="146"/>
      <c r="Q29774" s="146"/>
      <c r="R29774" s="34"/>
      <c r="S29774" s="35"/>
      <c r="T29774" s="147"/>
    </row>
    <row r="29775">
      <c r="A29775" s="147"/>
      <c r="B29775" s="64"/>
      <c r="C29775" s="147" t="s">
        <v>217</v>
      </c>
      <c r="E29775" s="161"/>
      <c r="F29775" s="162"/>
      <c r="G29775" s="147"/>
      <c r="H29775" s="146"/>
      <c r="J29775" s="146"/>
      <c r="L29775" s="150"/>
      <c r="N29775" s="163"/>
      <c r="O29775" s="146"/>
      <c r="P29775" s="146"/>
      <c r="Q29775" s="146"/>
      <c r="R29775" s="34"/>
      <c r="S29775" s="35"/>
      <c r="T29775" s="147"/>
    </row>
    <row r="29776">
      <c r="A29776" s="147"/>
      <c r="B29776" s="64"/>
      <c r="C29776" s="147" t="s">
        <v>217</v>
      </c>
      <c r="E29776" s="161"/>
      <c r="F29776" s="162"/>
      <c r="G29776" s="147"/>
      <c r="H29776" s="146"/>
      <c r="J29776" s="146"/>
      <c r="L29776" s="150"/>
      <c r="N29776" s="163"/>
      <c r="O29776" s="146"/>
      <c r="P29776" s="146"/>
      <c r="Q29776" s="146"/>
      <c r="R29776" s="34"/>
      <c r="S29776" s="35"/>
      <c r="T29776" s="147"/>
    </row>
    <row r="29777">
      <c r="A29777" s="147"/>
      <c r="B29777" s="64"/>
      <c r="C29777" s="147" t="s">
        <v>217</v>
      </c>
      <c r="E29777" s="161"/>
      <c r="F29777" s="162"/>
      <c r="G29777" s="147"/>
      <c r="H29777" s="146"/>
      <c r="J29777" s="146"/>
      <c r="L29777" s="150"/>
      <c r="N29777" s="163"/>
      <c r="O29777" s="146"/>
      <c r="P29777" s="146"/>
      <c r="Q29777" s="146"/>
      <c r="R29777" s="34"/>
      <c r="S29777" s="35"/>
      <c r="T29777" s="147"/>
    </row>
    <row r="29778">
      <c r="A29778" s="147"/>
      <c r="B29778" s="64"/>
      <c r="C29778" s="147" t="s">
        <v>217</v>
      </c>
      <c r="E29778" s="161"/>
      <c r="F29778" s="162"/>
      <c r="G29778" s="147"/>
      <c r="H29778" s="146"/>
      <c r="J29778" s="146"/>
      <c r="L29778" s="150"/>
      <c r="N29778" s="163"/>
      <c r="O29778" s="146"/>
      <c r="P29778" s="146"/>
      <c r="Q29778" s="146"/>
      <c r="R29778" s="34"/>
      <c r="S29778" s="35"/>
      <c r="T29778" s="147"/>
    </row>
    <row r="29779">
      <c r="A29779" s="147"/>
      <c r="B29779" s="64"/>
      <c r="C29779" s="147" t="s">
        <v>217</v>
      </c>
      <c r="E29779" s="161"/>
      <c r="F29779" s="162"/>
      <c r="G29779" s="147"/>
      <c r="H29779" s="146"/>
      <c r="J29779" s="146"/>
      <c r="L29779" s="150"/>
      <c r="N29779" s="163"/>
      <c r="O29779" s="146"/>
      <c r="P29779" s="146"/>
      <c r="Q29779" s="146"/>
      <c r="R29779" s="34"/>
      <c r="S29779" s="35"/>
      <c r="T29779" s="147"/>
    </row>
    <row r="29780">
      <c r="A29780" s="147"/>
      <c r="B29780" s="64"/>
      <c r="C29780" s="147" t="s">
        <v>217</v>
      </c>
      <c r="E29780" s="161"/>
      <c r="F29780" s="162"/>
      <c r="G29780" s="147"/>
      <c r="H29780" s="146"/>
      <c r="J29780" s="146"/>
      <c r="L29780" s="150"/>
      <c r="N29780" s="163"/>
      <c r="O29780" s="146"/>
      <c r="P29780" s="146"/>
      <c r="Q29780" s="146"/>
      <c r="R29780" s="34"/>
      <c r="S29780" s="35"/>
      <c r="T29780" s="147"/>
    </row>
    <row r="29781">
      <c r="A29781" s="147"/>
      <c r="B29781" s="64"/>
      <c r="C29781" s="147" t="s">
        <v>217</v>
      </c>
      <c r="E29781" s="161"/>
      <c r="F29781" s="162"/>
      <c r="G29781" s="147"/>
      <c r="H29781" s="146"/>
      <c r="J29781" s="146"/>
      <c r="L29781" s="150"/>
      <c r="N29781" s="163"/>
      <c r="O29781" s="146"/>
      <c r="P29781" s="146"/>
      <c r="Q29781" s="146"/>
      <c r="R29781" s="34"/>
      <c r="S29781" s="35"/>
      <c r="T29781" s="147"/>
    </row>
    <row r="29782">
      <c r="A29782" s="147"/>
      <c r="B29782" s="64"/>
      <c r="C29782" s="147" t="s">
        <v>217</v>
      </c>
      <c r="E29782" s="161"/>
      <c r="F29782" s="162"/>
      <c r="G29782" s="147"/>
      <c r="H29782" s="146"/>
      <c r="J29782" s="146"/>
      <c r="L29782" s="150"/>
      <c r="N29782" s="163"/>
      <c r="O29782" s="146"/>
      <c r="P29782" s="146"/>
      <c r="Q29782" s="146"/>
      <c r="R29782" s="34"/>
      <c r="S29782" s="35"/>
      <c r="T29782" s="147"/>
    </row>
    <row r="29783">
      <c r="A29783" s="147"/>
      <c r="B29783" s="64"/>
      <c r="C29783" s="147" t="s">
        <v>217</v>
      </c>
      <c r="E29783" s="161"/>
      <c r="F29783" s="162"/>
      <c r="G29783" s="147"/>
      <c r="H29783" s="146"/>
      <c r="J29783" s="146"/>
      <c r="L29783" s="150"/>
      <c r="N29783" s="163"/>
      <c r="O29783" s="146"/>
      <c r="P29783" s="146"/>
      <c r="Q29783" s="146"/>
      <c r="R29783" s="34"/>
      <c r="S29783" s="35"/>
      <c r="T29783" s="147"/>
    </row>
    <row r="29784">
      <c r="A29784" s="147"/>
      <c r="B29784" s="64"/>
      <c r="C29784" s="147" t="s">
        <v>217</v>
      </c>
      <c r="E29784" s="161"/>
      <c r="F29784" s="162"/>
      <c r="G29784" s="147"/>
      <c r="H29784" s="146"/>
      <c r="J29784" s="146"/>
      <c r="L29784" s="150"/>
      <c r="N29784" s="163"/>
      <c r="O29784" s="146"/>
      <c r="P29784" s="146"/>
      <c r="Q29784" s="146"/>
      <c r="R29784" s="34"/>
      <c r="S29784" s="35"/>
      <c r="T29784" s="147"/>
    </row>
    <row r="29785">
      <c r="A29785" s="147"/>
      <c r="B29785" s="64"/>
      <c r="C29785" s="147" t="s">
        <v>217</v>
      </c>
      <c r="E29785" s="161"/>
      <c r="F29785" s="162"/>
      <c r="G29785" s="147"/>
      <c r="H29785" s="146"/>
      <c r="J29785" s="146"/>
      <c r="L29785" s="150"/>
      <c r="N29785" s="163"/>
      <c r="O29785" s="146"/>
      <c r="P29785" s="146"/>
      <c r="Q29785" s="146"/>
      <c r="R29785" s="34"/>
      <c r="S29785" s="35"/>
      <c r="T29785" s="147"/>
    </row>
    <row r="29786">
      <c r="A29786" s="147"/>
      <c r="B29786" s="64"/>
      <c r="C29786" s="147" t="s">
        <v>217</v>
      </c>
      <c r="E29786" s="161"/>
      <c r="F29786" s="162"/>
      <c r="G29786" s="147"/>
      <c r="H29786" s="146"/>
      <c r="J29786" s="146"/>
      <c r="L29786" s="150"/>
      <c r="N29786" s="163"/>
      <c r="O29786" s="146"/>
      <c r="P29786" s="146"/>
      <c r="Q29786" s="146"/>
      <c r="R29786" s="34"/>
      <c r="S29786" s="35"/>
      <c r="T29786" s="147"/>
    </row>
    <row r="29787">
      <c r="A29787" s="147"/>
      <c r="B29787" s="64"/>
      <c r="C29787" s="147" t="s">
        <v>217</v>
      </c>
      <c r="E29787" s="161"/>
      <c r="F29787" s="162"/>
      <c r="G29787" s="147"/>
      <c r="H29787" s="146"/>
      <c r="J29787" s="146"/>
      <c r="L29787" s="150"/>
      <c r="N29787" s="163"/>
      <c r="O29787" s="146"/>
      <c r="P29787" s="146"/>
      <c r="Q29787" s="146"/>
      <c r="R29787" s="34"/>
      <c r="S29787" s="35"/>
      <c r="T29787" s="147"/>
    </row>
    <row r="29788">
      <c r="A29788" s="147"/>
      <c r="B29788" s="64"/>
      <c r="C29788" s="147" t="s">
        <v>217</v>
      </c>
      <c r="E29788" s="161"/>
      <c r="F29788" s="162"/>
      <c r="G29788" s="147"/>
      <c r="H29788" s="146"/>
      <c r="J29788" s="146"/>
      <c r="L29788" s="150"/>
      <c r="N29788" s="163"/>
      <c r="O29788" s="146"/>
      <c r="P29788" s="146"/>
      <c r="Q29788" s="146"/>
      <c r="R29788" s="34"/>
      <c r="S29788" s="35"/>
      <c r="T29788" s="147"/>
    </row>
    <row r="29789">
      <c r="A29789" s="147"/>
      <c r="B29789" s="64"/>
      <c r="C29789" s="147" t="s">
        <v>217</v>
      </c>
      <c r="E29789" s="161"/>
      <c r="F29789" s="162"/>
      <c r="G29789" s="147"/>
      <c r="H29789" s="146"/>
      <c r="J29789" s="146"/>
      <c r="L29789" s="150"/>
      <c r="N29789" s="163"/>
      <c r="O29789" s="146"/>
      <c r="P29789" s="146"/>
      <c r="Q29789" s="146"/>
      <c r="R29789" s="34"/>
      <c r="S29789" s="35"/>
      <c r="T29789" s="147"/>
    </row>
    <row r="29790">
      <c r="A29790" s="147"/>
      <c r="B29790" s="64"/>
      <c r="C29790" s="147" t="s">
        <v>217</v>
      </c>
      <c r="E29790" s="161"/>
      <c r="F29790" s="162"/>
      <c r="G29790" s="147"/>
      <c r="H29790" s="146"/>
      <c r="J29790" s="146"/>
      <c r="L29790" s="150"/>
      <c r="N29790" s="163"/>
      <c r="O29790" s="146"/>
      <c r="P29790" s="146"/>
      <c r="Q29790" s="146"/>
      <c r="R29790" s="34"/>
      <c r="S29790" s="35"/>
      <c r="T29790" s="147"/>
    </row>
    <row r="29791">
      <c r="A29791" s="147"/>
      <c r="B29791" s="64"/>
      <c r="C29791" s="147" t="s">
        <v>217</v>
      </c>
      <c r="E29791" s="161"/>
      <c r="F29791" s="162"/>
      <c r="G29791" s="147"/>
      <c r="H29791" s="146"/>
      <c r="J29791" s="146"/>
      <c r="L29791" s="150"/>
      <c r="N29791" s="163"/>
      <c r="O29791" s="146"/>
      <c r="P29791" s="146"/>
      <c r="Q29791" s="146"/>
      <c r="R29791" s="34"/>
      <c r="S29791" s="35"/>
      <c r="T29791" s="147"/>
    </row>
    <row r="29792">
      <c r="A29792" s="147"/>
      <c r="B29792" s="64"/>
      <c r="C29792" s="147" t="s">
        <v>217</v>
      </c>
      <c r="E29792" s="161"/>
      <c r="F29792" s="162"/>
      <c r="G29792" s="147"/>
      <c r="H29792" s="146"/>
      <c r="J29792" s="146"/>
      <c r="L29792" s="150"/>
      <c r="N29792" s="163"/>
      <c r="O29792" s="146"/>
      <c r="P29792" s="146"/>
      <c r="Q29792" s="146"/>
      <c r="R29792" s="34"/>
      <c r="S29792" s="35"/>
      <c r="T29792" s="147"/>
    </row>
    <row r="29793">
      <c r="A29793" s="147"/>
      <c r="B29793" s="64"/>
      <c r="C29793" s="147" t="s">
        <v>217</v>
      </c>
      <c r="E29793" s="161"/>
      <c r="F29793" s="162"/>
      <c r="G29793" s="147"/>
      <c r="H29793" s="146"/>
      <c r="J29793" s="146"/>
      <c r="L29793" s="150"/>
      <c r="N29793" s="163"/>
      <c r="O29793" s="146"/>
      <c r="P29793" s="146"/>
      <c r="Q29793" s="146"/>
      <c r="R29793" s="34"/>
      <c r="S29793" s="35"/>
      <c r="T29793" s="147"/>
    </row>
    <row r="29794">
      <c r="A29794" s="147"/>
      <c r="B29794" s="64"/>
      <c r="C29794" s="147" t="s">
        <v>217</v>
      </c>
      <c r="E29794" s="161"/>
      <c r="F29794" s="162"/>
      <c r="G29794" s="147"/>
      <c r="H29794" s="146"/>
      <c r="J29794" s="146"/>
      <c r="L29794" s="150"/>
      <c r="N29794" s="163"/>
      <c r="O29794" s="146"/>
      <c r="P29794" s="146"/>
      <c r="Q29794" s="146"/>
      <c r="R29794" s="34"/>
      <c r="S29794" s="35"/>
      <c r="T29794" s="147"/>
    </row>
    <row r="29795">
      <c r="A29795" s="147"/>
      <c r="B29795" s="64"/>
      <c r="C29795" s="147" t="s">
        <v>217</v>
      </c>
      <c r="E29795" s="161"/>
      <c r="F29795" s="162"/>
      <c r="G29795" s="147"/>
      <c r="H29795" s="146"/>
      <c r="J29795" s="146"/>
      <c r="L29795" s="150"/>
      <c r="N29795" s="163"/>
      <c r="O29795" s="146"/>
      <c r="P29795" s="146"/>
      <c r="Q29795" s="146"/>
      <c r="R29795" s="34"/>
      <c r="S29795" s="35"/>
      <c r="T29795" s="147"/>
    </row>
    <row r="29796">
      <c r="A29796" s="147"/>
      <c r="B29796" s="64"/>
      <c r="C29796" s="147" t="s">
        <v>217</v>
      </c>
      <c r="E29796" s="161"/>
      <c r="F29796" s="162"/>
      <c r="G29796" s="147"/>
      <c r="H29796" s="146"/>
      <c r="J29796" s="146"/>
      <c r="L29796" s="150"/>
      <c r="N29796" s="163"/>
      <c r="O29796" s="146"/>
      <c r="P29796" s="146"/>
      <c r="Q29796" s="146"/>
      <c r="R29796" s="34"/>
      <c r="S29796" s="35"/>
      <c r="T29796" s="147"/>
    </row>
    <row r="29797">
      <c r="A29797" s="147"/>
      <c r="B29797" s="64"/>
      <c r="C29797" s="147" t="s">
        <v>217</v>
      </c>
      <c r="E29797" s="161"/>
      <c r="F29797" s="162"/>
      <c r="G29797" s="147"/>
      <c r="H29797" s="146"/>
      <c r="J29797" s="146"/>
      <c r="L29797" s="150"/>
      <c r="N29797" s="163"/>
      <c r="O29797" s="146"/>
      <c r="P29797" s="146"/>
      <c r="Q29797" s="146"/>
      <c r="R29797" s="34"/>
      <c r="S29797" s="35"/>
      <c r="T29797" s="147"/>
    </row>
    <row r="29798">
      <c r="A29798" s="147"/>
      <c r="B29798" s="64"/>
      <c r="C29798" s="147" t="s">
        <v>217</v>
      </c>
      <c r="E29798" s="161"/>
      <c r="F29798" s="162"/>
      <c r="G29798" s="147"/>
      <c r="H29798" s="146"/>
      <c r="J29798" s="146"/>
      <c r="L29798" s="150"/>
      <c r="N29798" s="163"/>
      <c r="O29798" s="146"/>
      <c r="P29798" s="146"/>
      <c r="Q29798" s="146"/>
      <c r="R29798" s="34"/>
      <c r="S29798" s="35"/>
      <c r="T29798" s="147"/>
    </row>
    <row r="29799">
      <c r="A29799" s="147"/>
      <c r="B29799" s="64"/>
      <c r="C29799" s="147" t="s">
        <v>217</v>
      </c>
      <c r="E29799" s="161"/>
      <c r="F29799" s="162"/>
      <c r="G29799" s="147"/>
      <c r="H29799" s="146"/>
      <c r="J29799" s="146"/>
      <c r="L29799" s="150"/>
      <c r="N29799" s="163"/>
      <c r="O29799" s="146"/>
      <c r="P29799" s="146"/>
      <c r="Q29799" s="146"/>
      <c r="R29799" s="34"/>
      <c r="S29799" s="35"/>
      <c r="T29799" s="147"/>
    </row>
    <row r="29800">
      <c r="A29800" s="147"/>
      <c r="B29800" s="64"/>
      <c r="C29800" s="147" t="s">
        <v>217</v>
      </c>
      <c r="E29800" s="161"/>
      <c r="F29800" s="162"/>
      <c r="G29800" s="147"/>
      <c r="H29800" s="146"/>
      <c r="J29800" s="146"/>
      <c r="L29800" s="150"/>
      <c r="N29800" s="163"/>
      <c r="O29800" s="146"/>
      <c r="P29800" s="146"/>
      <c r="Q29800" s="146"/>
      <c r="R29800" s="34"/>
      <c r="S29800" s="35"/>
      <c r="T29800" s="147"/>
    </row>
    <row r="29801">
      <c r="A29801" s="147"/>
      <c r="B29801" s="64"/>
      <c r="C29801" s="147" t="s">
        <v>217</v>
      </c>
      <c r="E29801" s="161"/>
      <c r="F29801" s="162"/>
      <c r="G29801" s="147"/>
      <c r="H29801" s="146"/>
      <c r="J29801" s="146"/>
      <c r="L29801" s="150"/>
      <c r="N29801" s="163"/>
      <c r="O29801" s="146"/>
      <c r="P29801" s="146"/>
      <c r="Q29801" s="146"/>
      <c r="R29801" s="34"/>
      <c r="S29801" s="35"/>
      <c r="T29801" s="147"/>
    </row>
    <row r="29802">
      <c r="A29802" s="147"/>
      <c r="B29802" s="64"/>
      <c r="C29802" s="147" t="s">
        <v>217</v>
      </c>
      <c r="E29802" s="161"/>
      <c r="F29802" s="162"/>
      <c r="G29802" s="147"/>
      <c r="H29802" s="146"/>
      <c r="J29802" s="146"/>
      <c r="L29802" s="150"/>
      <c r="N29802" s="163"/>
      <c r="O29802" s="146"/>
      <c r="P29802" s="146"/>
      <c r="Q29802" s="146"/>
      <c r="R29802" s="34"/>
      <c r="S29802" s="35"/>
      <c r="T29802" s="147"/>
    </row>
    <row r="29803">
      <c r="A29803" s="147"/>
      <c r="B29803" s="64"/>
      <c r="C29803" s="147" t="s">
        <v>217</v>
      </c>
      <c r="E29803" s="161"/>
      <c r="F29803" s="162"/>
      <c r="G29803" s="147"/>
      <c r="H29803" s="146"/>
      <c r="J29803" s="146"/>
      <c r="L29803" s="150"/>
      <c r="N29803" s="163"/>
      <c r="O29803" s="146"/>
      <c r="P29803" s="146"/>
      <c r="Q29803" s="146"/>
      <c r="R29803" s="34"/>
      <c r="S29803" s="35"/>
      <c r="T29803" s="147"/>
    </row>
    <row r="29804">
      <c r="A29804" s="147"/>
      <c r="B29804" s="64"/>
      <c r="C29804" s="147" t="s">
        <v>217</v>
      </c>
      <c r="E29804" s="161"/>
      <c r="F29804" s="162"/>
      <c r="G29804" s="147"/>
      <c r="H29804" s="146"/>
      <c r="J29804" s="146"/>
      <c r="L29804" s="150"/>
      <c r="N29804" s="163"/>
      <c r="O29804" s="146"/>
      <c r="P29804" s="146"/>
      <c r="Q29804" s="146"/>
      <c r="R29804" s="34"/>
      <c r="S29804" s="35"/>
      <c r="T29804" s="147"/>
    </row>
    <row r="29805">
      <c r="A29805" s="147"/>
      <c r="B29805" s="64"/>
      <c r="C29805" s="147" t="s">
        <v>217</v>
      </c>
      <c r="E29805" s="161"/>
      <c r="F29805" s="162"/>
      <c r="G29805" s="147"/>
      <c r="H29805" s="146"/>
      <c r="J29805" s="146"/>
      <c r="L29805" s="150"/>
      <c r="N29805" s="163"/>
      <c r="O29805" s="146"/>
      <c r="P29805" s="146"/>
      <c r="Q29805" s="146"/>
      <c r="R29805" s="34"/>
      <c r="S29805" s="35"/>
      <c r="T29805" s="147"/>
    </row>
    <row r="29806">
      <c r="A29806" s="147"/>
      <c r="B29806" s="64"/>
      <c r="C29806" s="147" t="s">
        <v>217</v>
      </c>
      <c r="E29806" s="161"/>
      <c r="F29806" s="162"/>
      <c r="G29806" s="147"/>
      <c r="H29806" s="146"/>
      <c r="J29806" s="146"/>
      <c r="L29806" s="150"/>
      <c r="N29806" s="163"/>
      <c r="O29806" s="146"/>
      <c r="P29806" s="146"/>
      <c r="Q29806" s="146"/>
      <c r="R29806" s="34"/>
      <c r="S29806" s="35"/>
      <c r="T29806" s="147"/>
    </row>
    <row r="29807">
      <c r="A29807" s="147"/>
      <c r="B29807" s="64"/>
      <c r="C29807" s="147" t="s">
        <v>217</v>
      </c>
      <c r="E29807" s="161"/>
      <c r="F29807" s="162"/>
      <c r="G29807" s="147"/>
      <c r="H29807" s="146"/>
      <c r="J29807" s="146"/>
      <c r="L29807" s="150"/>
      <c r="N29807" s="163"/>
      <c r="O29807" s="146"/>
      <c r="P29807" s="146"/>
      <c r="Q29807" s="146"/>
      <c r="R29807" s="34"/>
      <c r="S29807" s="35"/>
      <c r="T29807" s="147"/>
    </row>
    <row r="29808">
      <c r="A29808" s="147"/>
      <c r="B29808" s="64"/>
      <c r="C29808" s="147" t="s">
        <v>217</v>
      </c>
      <c r="E29808" s="161"/>
      <c r="F29808" s="162"/>
      <c r="G29808" s="147"/>
      <c r="H29808" s="146"/>
      <c r="J29808" s="146"/>
      <c r="L29808" s="150"/>
      <c r="N29808" s="163"/>
      <c r="O29808" s="146"/>
      <c r="P29808" s="146"/>
      <c r="Q29808" s="146"/>
      <c r="R29808" s="34"/>
      <c r="S29808" s="35"/>
      <c r="T29808" s="147"/>
    </row>
    <row r="29809">
      <c r="A29809" s="147"/>
      <c r="B29809" s="64"/>
      <c r="C29809" s="147" t="s">
        <v>217</v>
      </c>
      <c r="E29809" s="161"/>
      <c r="F29809" s="162"/>
      <c r="G29809" s="147"/>
      <c r="H29809" s="146"/>
      <c r="J29809" s="146"/>
      <c r="L29809" s="150"/>
      <c r="N29809" s="163"/>
      <c r="O29809" s="146"/>
      <c r="P29809" s="146"/>
      <c r="Q29809" s="146"/>
      <c r="R29809" s="34"/>
      <c r="S29809" s="35"/>
      <c r="T29809" s="147"/>
    </row>
    <row r="29810">
      <c r="A29810" s="147"/>
      <c r="B29810" s="64"/>
      <c r="C29810" s="147" t="s">
        <v>217</v>
      </c>
      <c r="E29810" s="161"/>
      <c r="F29810" s="162"/>
      <c r="G29810" s="147"/>
      <c r="H29810" s="146"/>
      <c r="J29810" s="146"/>
      <c r="L29810" s="150"/>
      <c r="N29810" s="163"/>
      <c r="O29810" s="146"/>
      <c r="P29810" s="146"/>
      <c r="Q29810" s="146"/>
      <c r="R29810" s="34"/>
      <c r="S29810" s="35"/>
      <c r="T29810" s="147"/>
    </row>
    <row r="29811">
      <c r="A29811" s="147"/>
      <c r="B29811" s="64"/>
      <c r="C29811" s="147" t="s">
        <v>217</v>
      </c>
      <c r="E29811" s="161"/>
      <c r="F29811" s="162"/>
      <c r="G29811" s="147"/>
      <c r="H29811" s="146"/>
      <c r="J29811" s="146"/>
      <c r="L29811" s="150"/>
      <c r="N29811" s="163"/>
      <c r="O29811" s="146"/>
      <c r="P29811" s="146"/>
      <c r="Q29811" s="146"/>
      <c r="R29811" s="34"/>
      <c r="S29811" s="35"/>
      <c r="T29811" s="147"/>
    </row>
    <row r="29812">
      <c r="A29812" s="147"/>
      <c r="B29812" s="64"/>
      <c r="C29812" s="147" t="s">
        <v>217</v>
      </c>
      <c r="E29812" s="161"/>
      <c r="F29812" s="162"/>
      <c r="G29812" s="147"/>
      <c r="H29812" s="146"/>
      <c r="J29812" s="146"/>
      <c r="L29812" s="150"/>
      <c r="N29812" s="163"/>
      <c r="O29812" s="146"/>
      <c r="P29812" s="146"/>
      <c r="Q29812" s="146"/>
      <c r="R29812" s="34"/>
      <c r="S29812" s="35"/>
      <c r="T29812" s="147"/>
    </row>
    <row r="29813">
      <c r="A29813" s="147"/>
      <c r="B29813" s="64"/>
      <c r="C29813" s="147" t="s">
        <v>217</v>
      </c>
      <c r="E29813" s="161"/>
      <c r="F29813" s="162"/>
      <c r="G29813" s="147"/>
      <c r="H29813" s="146"/>
      <c r="J29813" s="146"/>
      <c r="L29813" s="150"/>
      <c r="N29813" s="163"/>
      <c r="O29813" s="146"/>
      <c r="P29813" s="146"/>
      <c r="Q29813" s="146"/>
      <c r="R29813" s="34"/>
      <c r="S29813" s="35"/>
      <c r="T29813" s="147"/>
    </row>
    <row r="29814">
      <c r="A29814" s="147"/>
      <c r="B29814" s="64"/>
      <c r="C29814" s="147" t="s">
        <v>217</v>
      </c>
      <c r="E29814" s="161"/>
      <c r="F29814" s="162"/>
      <c r="G29814" s="147"/>
      <c r="H29814" s="146"/>
      <c r="J29814" s="146"/>
      <c r="L29814" s="150"/>
      <c r="N29814" s="163"/>
      <c r="O29814" s="146"/>
      <c r="P29814" s="146"/>
      <c r="Q29814" s="146"/>
      <c r="R29814" s="34"/>
      <c r="S29814" s="35"/>
      <c r="T29814" s="147"/>
    </row>
    <row r="29815">
      <c r="A29815" s="147"/>
      <c r="B29815" s="64"/>
      <c r="C29815" s="147" t="s">
        <v>217</v>
      </c>
      <c r="E29815" s="161"/>
      <c r="F29815" s="162"/>
      <c r="G29815" s="147"/>
      <c r="H29815" s="146"/>
      <c r="J29815" s="146"/>
      <c r="L29815" s="150"/>
      <c r="N29815" s="163"/>
      <c r="O29815" s="146"/>
      <c r="P29815" s="146"/>
      <c r="Q29815" s="146"/>
      <c r="R29815" s="34"/>
      <c r="S29815" s="35"/>
      <c r="T29815" s="147"/>
    </row>
    <row r="29816">
      <c r="A29816" s="147"/>
      <c r="B29816" s="64"/>
      <c r="C29816" s="147" t="s">
        <v>217</v>
      </c>
      <c r="E29816" s="161"/>
      <c r="F29816" s="162"/>
      <c r="G29816" s="147"/>
      <c r="H29816" s="146"/>
      <c r="J29816" s="146"/>
      <c r="L29816" s="150"/>
      <c r="N29816" s="163"/>
      <c r="O29816" s="146"/>
      <c r="P29816" s="146"/>
      <c r="Q29816" s="146"/>
      <c r="R29816" s="34"/>
      <c r="S29816" s="35"/>
      <c r="T29816" s="147"/>
    </row>
    <row r="29817">
      <c r="A29817" s="147"/>
      <c r="B29817" s="64"/>
      <c r="C29817" s="147" t="s">
        <v>217</v>
      </c>
      <c r="E29817" s="161"/>
      <c r="F29817" s="162"/>
      <c r="G29817" s="147"/>
      <c r="H29817" s="146"/>
      <c r="J29817" s="146"/>
      <c r="L29817" s="150"/>
      <c r="N29817" s="163"/>
      <c r="O29817" s="146"/>
      <c r="P29817" s="146"/>
      <c r="Q29817" s="146"/>
      <c r="R29817" s="34"/>
      <c r="S29817" s="35"/>
      <c r="T29817" s="147"/>
    </row>
    <row r="29818">
      <c r="A29818" s="147"/>
      <c r="B29818" s="64"/>
      <c r="C29818" s="147" t="s">
        <v>217</v>
      </c>
      <c r="E29818" s="161"/>
      <c r="F29818" s="162"/>
      <c r="G29818" s="147"/>
      <c r="H29818" s="146"/>
      <c r="J29818" s="146"/>
      <c r="L29818" s="150"/>
      <c r="N29818" s="163"/>
      <c r="O29818" s="146"/>
      <c r="P29818" s="146"/>
      <c r="Q29818" s="146"/>
      <c r="R29818" s="34"/>
      <c r="S29818" s="35"/>
      <c r="T29818" s="147"/>
    </row>
    <row r="29819">
      <c r="A29819" s="147"/>
      <c r="B29819" s="64"/>
      <c r="C29819" s="147" t="s">
        <v>217</v>
      </c>
      <c r="E29819" s="161"/>
      <c r="F29819" s="162"/>
      <c r="G29819" s="147"/>
      <c r="H29819" s="146"/>
      <c r="J29819" s="146"/>
      <c r="L29819" s="150"/>
      <c r="N29819" s="163"/>
      <c r="O29819" s="146"/>
      <c r="P29819" s="146"/>
      <c r="Q29819" s="146"/>
      <c r="R29819" s="34"/>
      <c r="S29819" s="35"/>
      <c r="T29819" s="147"/>
    </row>
    <row r="29820">
      <c r="A29820" s="147"/>
      <c r="B29820" s="64"/>
      <c r="C29820" s="147" t="s">
        <v>217</v>
      </c>
      <c r="E29820" s="161"/>
      <c r="F29820" s="162"/>
      <c r="G29820" s="147"/>
      <c r="H29820" s="146"/>
      <c r="J29820" s="146"/>
      <c r="L29820" s="150"/>
      <c r="N29820" s="163"/>
      <c r="O29820" s="146"/>
      <c r="P29820" s="146"/>
      <c r="Q29820" s="146"/>
      <c r="R29820" s="34"/>
      <c r="S29820" s="35"/>
      <c r="T29820" s="147"/>
    </row>
    <row r="29821">
      <c r="A29821" s="147"/>
      <c r="B29821" s="64"/>
      <c r="C29821" s="147" t="s">
        <v>217</v>
      </c>
      <c r="E29821" s="161"/>
      <c r="F29821" s="162"/>
      <c r="G29821" s="147"/>
      <c r="H29821" s="146"/>
      <c r="J29821" s="146"/>
      <c r="L29821" s="150"/>
      <c r="N29821" s="163"/>
      <c r="O29821" s="146"/>
      <c r="P29821" s="146"/>
      <c r="Q29821" s="146"/>
      <c r="R29821" s="34"/>
      <c r="S29821" s="35"/>
      <c r="T29821" s="147"/>
    </row>
    <row r="29822">
      <c r="A29822" s="147"/>
      <c r="B29822" s="64"/>
      <c r="C29822" s="147" t="s">
        <v>217</v>
      </c>
      <c r="E29822" s="161"/>
      <c r="F29822" s="162"/>
      <c r="G29822" s="147"/>
      <c r="H29822" s="146"/>
      <c r="J29822" s="146"/>
      <c r="L29822" s="150"/>
      <c r="N29822" s="163"/>
      <c r="O29822" s="146"/>
      <c r="P29822" s="146"/>
      <c r="Q29822" s="146"/>
      <c r="R29822" s="34"/>
      <c r="S29822" s="35"/>
      <c r="T29822" s="147"/>
    </row>
    <row r="29823">
      <c r="A29823" s="147"/>
      <c r="B29823" s="64"/>
      <c r="C29823" s="147" t="s">
        <v>217</v>
      </c>
      <c r="E29823" s="161"/>
      <c r="F29823" s="162"/>
      <c r="G29823" s="147"/>
      <c r="H29823" s="146"/>
      <c r="J29823" s="146"/>
      <c r="L29823" s="150"/>
      <c r="N29823" s="163"/>
      <c r="O29823" s="146"/>
      <c r="P29823" s="146"/>
      <c r="Q29823" s="146"/>
      <c r="R29823" s="34"/>
      <c r="S29823" s="35"/>
      <c r="T29823" s="147"/>
    </row>
    <row r="29824">
      <c r="A29824" s="147"/>
      <c r="B29824" s="64"/>
      <c r="C29824" s="147" t="s">
        <v>217</v>
      </c>
      <c r="E29824" s="161"/>
      <c r="F29824" s="162"/>
      <c r="G29824" s="147"/>
      <c r="H29824" s="146"/>
      <c r="J29824" s="146"/>
      <c r="L29824" s="150"/>
      <c r="N29824" s="163"/>
      <c r="O29824" s="146"/>
      <c r="P29824" s="146"/>
      <c r="Q29824" s="146"/>
      <c r="R29824" s="34"/>
      <c r="S29824" s="35"/>
      <c r="T29824" s="147"/>
    </row>
    <row r="29825">
      <c r="A29825" s="147"/>
      <c r="B29825" s="64"/>
      <c r="C29825" s="147" t="s">
        <v>217</v>
      </c>
      <c r="E29825" s="161"/>
      <c r="F29825" s="162"/>
      <c r="G29825" s="147"/>
      <c r="H29825" s="146"/>
      <c r="J29825" s="146"/>
      <c r="L29825" s="150"/>
      <c r="N29825" s="163"/>
      <c r="O29825" s="146"/>
      <c r="P29825" s="146"/>
      <c r="Q29825" s="146"/>
      <c r="R29825" s="34"/>
      <c r="S29825" s="35"/>
      <c r="T29825" s="147"/>
    </row>
    <row r="29826">
      <c r="A29826" s="147"/>
      <c r="B29826" s="64"/>
      <c r="C29826" s="147" t="s">
        <v>217</v>
      </c>
      <c r="E29826" s="161"/>
      <c r="F29826" s="162"/>
      <c r="G29826" s="147"/>
      <c r="H29826" s="146"/>
      <c r="J29826" s="146"/>
      <c r="L29826" s="150"/>
      <c r="N29826" s="163"/>
      <c r="O29826" s="146"/>
      <c r="P29826" s="146"/>
      <c r="Q29826" s="146"/>
      <c r="R29826" s="34"/>
      <c r="S29826" s="35"/>
      <c r="T29826" s="147"/>
    </row>
    <row r="29827">
      <c r="A29827" s="147"/>
      <c r="B29827" s="64"/>
      <c r="C29827" s="147" t="s">
        <v>217</v>
      </c>
      <c r="E29827" s="161"/>
      <c r="F29827" s="162"/>
      <c r="G29827" s="147"/>
      <c r="H29827" s="146"/>
      <c r="J29827" s="146"/>
      <c r="L29827" s="150"/>
      <c r="N29827" s="163"/>
      <c r="O29827" s="146"/>
      <c r="P29827" s="146"/>
      <c r="Q29827" s="146"/>
      <c r="R29827" s="34"/>
      <c r="S29827" s="35"/>
      <c r="T29827" s="147"/>
    </row>
    <row r="29828">
      <c r="A29828" s="147"/>
      <c r="B29828" s="64"/>
      <c r="C29828" s="147" t="s">
        <v>217</v>
      </c>
      <c r="E29828" s="161"/>
      <c r="F29828" s="162"/>
      <c r="G29828" s="147"/>
      <c r="H29828" s="146"/>
      <c r="J29828" s="146"/>
      <c r="L29828" s="150"/>
      <c r="N29828" s="163"/>
      <c r="O29828" s="146"/>
      <c r="P29828" s="146"/>
      <c r="Q29828" s="146"/>
      <c r="R29828" s="34"/>
      <c r="S29828" s="35"/>
      <c r="T29828" s="147"/>
    </row>
    <row r="29829">
      <c r="A29829" s="147"/>
      <c r="B29829" s="64"/>
      <c r="C29829" s="147" t="s">
        <v>217</v>
      </c>
      <c r="E29829" s="161"/>
      <c r="F29829" s="162"/>
      <c r="G29829" s="147"/>
      <c r="H29829" s="146"/>
      <c r="J29829" s="146"/>
      <c r="L29829" s="150"/>
      <c r="N29829" s="163"/>
      <c r="O29829" s="146"/>
      <c r="P29829" s="146"/>
      <c r="Q29829" s="146"/>
      <c r="R29829" s="34"/>
      <c r="S29829" s="35"/>
      <c r="T29829" s="147"/>
    </row>
    <row r="29830">
      <c r="A29830" s="147"/>
      <c r="B29830" s="64"/>
      <c r="C29830" s="147" t="s">
        <v>217</v>
      </c>
      <c r="E29830" s="161"/>
      <c r="F29830" s="162"/>
      <c r="G29830" s="147"/>
      <c r="H29830" s="146"/>
      <c r="J29830" s="146"/>
      <c r="L29830" s="150"/>
      <c r="N29830" s="163"/>
      <c r="O29830" s="146"/>
      <c r="P29830" s="146"/>
      <c r="Q29830" s="146"/>
      <c r="R29830" s="34"/>
      <c r="S29830" s="35"/>
      <c r="T29830" s="147"/>
    </row>
    <row r="29831">
      <c r="A29831" s="147"/>
      <c r="B29831" s="64"/>
      <c r="C29831" s="147" t="s">
        <v>217</v>
      </c>
      <c r="E29831" s="161"/>
      <c r="F29831" s="162"/>
      <c r="G29831" s="147"/>
      <c r="H29831" s="146"/>
      <c r="J29831" s="146"/>
      <c r="L29831" s="150"/>
      <c r="N29831" s="163"/>
      <c r="O29831" s="146"/>
      <c r="P29831" s="146"/>
      <c r="Q29831" s="146"/>
      <c r="R29831" s="34"/>
      <c r="S29831" s="35"/>
      <c r="T29831" s="147"/>
    </row>
    <row r="29832">
      <c r="A29832" s="147"/>
      <c r="B29832" s="64"/>
      <c r="C29832" s="147" t="s">
        <v>217</v>
      </c>
      <c r="E29832" s="161"/>
      <c r="F29832" s="162"/>
      <c r="G29832" s="147"/>
      <c r="H29832" s="146"/>
      <c r="J29832" s="146"/>
      <c r="L29832" s="150"/>
      <c r="N29832" s="163"/>
      <c r="O29832" s="146"/>
      <c r="P29832" s="146"/>
      <c r="Q29832" s="146"/>
      <c r="R29832" s="34"/>
      <c r="S29832" s="35"/>
      <c r="T29832" s="147"/>
    </row>
    <row r="29833">
      <c r="A29833" s="147"/>
      <c r="B29833" s="64"/>
      <c r="C29833" s="147" t="s">
        <v>217</v>
      </c>
      <c r="E29833" s="161"/>
      <c r="F29833" s="162"/>
      <c r="G29833" s="147"/>
      <c r="H29833" s="146"/>
      <c r="J29833" s="146"/>
      <c r="L29833" s="150"/>
      <c r="N29833" s="163"/>
      <c r="O29833" s="146"/>
      <c r="P29833" s="146"/>
      <c r="Q29833" s="146"/>
      <c r="R29833" s="34"/>
      <c r="S29833" s="35"/>
      <c r="T29833" s="147"/>
    </row>
    <row r="29834">
      <c r="A29834" s="147"/>
      <c r="B29834" s="64"/>
      <c r="C29834" s="147" t="s">
        <v>217</v>
      </c>
      <c r="E29834" s="161"/>
      <c r="F29834" s="162"/>
      <c r="G29834" s="147"/>
      <c r="H29834" s="146"/>
      <c r="J29834" s="146"/>
      <c r="L29834" s="150"/>
      <c r="N29834" s="163"/>
      <c r="O29834" s="146"/>
      <c r="P29834" s="146"/>
      <c r="Q29834" s="146"/>
      <c r="R29834" s="34"/>
      <c r="S29834" s="35"/>
      <c r="T29834" s="147"/>
    </row>
    <row r="29835">
      <c r="A29835" s="147"/>
      <c r="B29835" s="64"/>
      <c r="C29835" s="147" t="s">
        <v>217</v>
      </c>
      <c r="E29835" s="161"/>
      <c r="F29835" s="162"/>
      <c r="G29835" s="147"/>
      <c r="H29835" s="146"/>
      <c r="J29835" s="146"/>
      <c r="L29835" s="150"/>
      <c r="N29835" s="163"/>
      <c r="O29835" s="146"/>
      <c r="P29835" s="146"/>
      <c r="Q29835" s="146"/>
      <c r="R29835" s="34"/>
      <c r="S29835" s="35"/>
      <c r="T29835" s="147"/>
    </row>
    <row r="29836">
      <c r="A29836" s="147"/>
      <c r="B29836" s="64"/>
      <c r="C29836" s="147" t="s">
        <v>217</v>
      </c>
      <c r="E29836" s="161"/>
      <c r="F29836" s="162"/>
      <c r="G29836" s="147"/>
      <c r="H29836" s="146"/>
      <c r="J29836" s="146"/>
      <c r="L29836" s="150"/>
      <c r="N29836" s="163"/>
      <c r="O29836" s="146"/>
      <c r="P29836" s="146"/>
      <c r="Q29836" s="146"/>
      <c r="R29836" s="34"/>
      <c r="S29836" s="35"/>
      <c r="T29836" s="147"/>
    </row>
    <row r="29837">
      <c r="A29837" s="147"/>
      <c r="B29837" s="64"/>
      <c r="C29837" s="147" t="s">
        <v>217</v>
      </c>
      <c r="E29837" s="161"/>
      <c r="F29837" s="162"/>
      <c r="G29837" s="147"/>
      <c r="H29837" s="146"/>
      <c r="J29837" s="146"/>
      <c r="L29837" s="150"/>
      <c r="N29837" s="163"/>
      <c r="O29837" s="146"/>
      <c r="P29837" s="146"/>
      <c r="Q29837" s="146"/>
      <c r="R29837" s="34"/>
      <c r="S29837" s="35"/>
      <c r="T29837" s="147"/>
    </row>
    <row r="29838">
      <c r="A29838" s="147"/>
      <c r="B29838" s="64"/>
      <c r="C29838" s="147" t="s">
        <v>217</v>
      </c>
      <c r="E29838" s="161"/>
      <c r="F29838" s="162"/>
      <c r="G29838" s="147"/>
      <c r="H29838" s="146"/>
      <c r="J29838" s="146"/>
      <c r="L29838" s="150"/>
      <c r="N29838" s="163"/>
      <c r="O29838" s="146"/>
      <c r="P29838" s="146"/>
      <c r="Q29838" s="146"/>
      <c r="R29838" s="34"/>
      <c r="S29838" s="35"/>
      <c r="T29838" s="147"/>
    </row>
    <row r="29839">
      <c r="A29839" s="147"/>
      <c r="B29839" s="64"/>
      <c r="C29839" s="147" t="s">
        <v>217</v>
      </c>
      <c r="E29839" s="161"/>
      <c r="F29839" s="162"/>
      <c r="G29839" s="147"/>
      <c r="H29839" s="146"/>
      <c r="J29839" s="146"/>
      <c r="L29839" s="150"/>
      <c r="N29839" s="163"/>
      <c r="O29839" s="146"/>
      <c r="P29839" s="146"/>
      <c r="Q29839" s="146"/>
      <c r="R29839" s="34"/>
      <c r="S29839" s="35"/>
      <c r="T29839" s="147"/>
    </row>
    <row r="29840">
      <c r="A29840" s="147"/>
      <c r="B29840" s="64"/>
      <c r="C29840" s="147" t="s">
        <v>217</v>
      </c>
      <c r="E29840" s="161"/>
      <c r="F29840" s="162"/>
      <c r="G29840" s="147"/>
      <c r="H29840" s="146"/>
      <c r="J29840" s="146"/>
      <c r="L29840" s="150"/>
      <c r="N29840" s="163"/>
      <c r="O29840" s="146"/>
      <c r="P29840" s="146"/>
      <c r="Q29840" s="146"/>
      <c r="R29840" s="34"/>
      <c r="S29840" s="35"/>
      <c r="T29840" s="147"/>
    </row>
    <row r="29841">
      <c r="A29841" s="147"/>
      <c r="B29841" s="64"/>
      <c r="C29841" s="147" t="s">
        <v>217</v>
      </c>
      <c r="E29841" s="161"/>
      <c r="F29841" s="162"/>
      <c r="G29841" s="147"/>
      <c r="H29841" s="146"/>
      <c r="J29841" s="146"/>
      <c r="L29841" s="150"/>
      <c r="N29841" s="163"/>
      <c r="O29841" s="146"/>
      <c r="P29841" s="146"/>
      <c r="Q29841" s="146"/>
      <c r="R29841" s="34"/>
      <c r="S29841" s="35"/>
      <c r="T29841" s="147"/>
    </row>
    <row r="29842">
      <c r="A29842" s="147"/>
      <c r="B29842" s="64"/>
      <c r="C29842" s="147" t="s">
        <v>217</v>
      </c>
      <c r="E29842" s="161"/>
      <c r="F29842" s="162"/>
      <c r="G29842" s="147"/>
      <c r="H29842" s="146"/>
      <c r="J29842" s="146"/>
      <c r="L29842" s="150"/>
      <c r="N29842" s="163"/>
      <c r="O29842" s="146"/>
      <c r="P29842" s="146"/>
      <c r="Q29842" s="146"/>
      <c r="R29842" s="34"/>
      <c r="S29842" s="35"/>
      <c r="T29842" s="147"/>
    </row>
    <row r="29843">
      <c r="A29843" s="147"/>
      <c r="B29843" s="64"/>
      <c r="C29843" s="147" t="s">
        <v>217</v>
      </c>
      <c r="E29843" s="161"/>
      <c r="F29843" s="162"/>
      <c r="G29843" s="147"/>
      <c r="H29843" s="146"/>
      <c r="J29843" s="146"/>
      <c r="L29843" s="150"/>
      <c r="N29843" s="163"/>
      <c r="O29843" s="146"/>
      <c r="P29843" s="146"/>
      <c r="Q29843" s="146"/>
      <c r="R29843" s="34"/>
      <c r="S29843" s="35"/>
      <c r="T29843" s="147"/>
    </row>
    <row r="29844">
      <c r="A29844" s="147"/>
      <c r="B29844" s="64"/>
      <c r="C29844" s="147" t="s">
        <v>217</v>
      </c>
      <c r="E29844" s="161"/>
      <c r="F29844" s="162"/>
      <c r="G29844" s="147"/>
      <c r="H29844" s="146"/>
      <c r="J29844" s="146"/>
      <c r="L29844" s="150"/>
      <c r="N29844" s="163"/>
      <c r="O29844" s="146"/>
      <c r="P29844" s="146"/>
      <c r="Q29844" s="146"/>
      <c r="R29844" s="34"/>
      <c r="S29844" s="35"/>
      <c r="T29844" s="147"/>
    </row>
    <row r="29845">
      <c r="A29845" s="147"/>
      <c r="B29845" s="64"/>
      <c r="C29845" s="147" t="s">
        <v>217</v>
      </c>
      <c r="E29845" s="161"/>
      <c r="F29845" s="162"/>
      <c r="G29845" s="147"/>
      <c r="H29845" s="146"/>
      <c r="J29845" s="146"/>
      <c r="L29845" s="150"/>
      <c r="N29845" s="163"/>
      <c r="O29845" s="146"/>
      <c r="P29845" s="146"/>
      <c r="Q29845" s="146"/>
      <c r="R29845" s="34"/>
      <c r="S29845" s="35"/>
      <c r="T29845" s="147"/>
    </row>
    <row r="29846">
      <c r="A29846" s="147"/>
      <c r="B29846" s="64"/>
      <c r="C29846" s="147" t="s">
        <v>217</v>
      </c>
      <c r="E29846" s="161"/>
      <c r="F29846" s="162"/>
      <c r="G29846" s="147"/>
      <c r="H29846" s="146"/>
      <c r="J29846" s="146"/>
      <c r="L29846" s="150"/>
      <c r="N29846" s="163"/>
      <c r="O29846" s="146"/>
      <c r="P29846" s="146"/>
      <c r="Q29846" s="146"/>
      <c r="R29846" s="34"/>
      <c r="S29846" s="35"/>
      <c r="T29846" s="147"/>
    </row>
    <row r="29847">
      <c r="A29847" s="147"/>
      <c r="B29847" s="64"/>
      <c r="C29847" s="147" t="s">
        <v>217</v>
      </c>
      <c r="E29847" s="161"/>
      <c r="F29847" s="162"/>
      <c r="G29847" s="147"/>
      <c r="H29847" s="146"/>
      <c r="J29847" s="146"/>
      <c r="L29847" s="150"/>
      <c r="N29847" s="163"/>
      <c r="O29847" s="146"/>
      <c r="P29847" s="146"/>
      <c r="Q29847" s="146"/>
      <c r="R29847" s="34"/>
      <c r="S29847" s="35"/>
      <c r="T29847" s="147"/>
    </row>
    <row r="29848">
      <c r="A29848" s="147"/>
      <c r="B29848" s="64"/>
      <c r="C29848" s="147" t="s">
        <v>217</v>
      </c>
      <c r="E29848" s="161"/>
      <c r="F29848" s="162"/>
      <c r="G29848" s="147"/>
      <c r="H29848" s="146"/>
      <c r="J29848" s="146"/>
      <c r="L29848" s="150"/>
      <c r="N29848" s="163"/>
      <c r="O29848" s="146"/>
      <c r="P29848" s="146"/>
      <c r="Q29848" s="146"/>
      <c r="R29848" s="34"/>
      <c r="S29848" s="35"/>
      <c r="T29848" s="147"/>
    </row>
    <row r="29849">
      <c r="A29849" s="147"/>
      <c r="B29849" s="64"/>
      <c r="C29849" s="147" t="s">
        <v>217</v>
      </c>
      <c r="E29849" s="161"/>
      <c r="F29849" s="162"/>
      <c r="G29849" s="147"/>
      <c r="H29849" s="146"/>
      <c r="J29849" s="146"/>
      <c r="L29849" s="150"/>
      <c r="N29849" s="163"/>
      <c r="O29849" s="146"/>
      <c r="P29849" s="146"/>
      <c r="Q29849" s="146"/>
      <c r="R29849" s="34"/>
      <c r="S29849" s="35"/>
      <c r="T29849" s="147"/>
    </row>
    <row r="29850">
      <c r="A29850" s="147"/>
      <c r="B29850" s="64"/>
      <c r="C29850" s="147" t="s">
        <v>217</v>
      </c>
      <c r="E29850" s="161"/>
      <c r="F29850" s="162"/>
      <c r="G29850" s="147"/>
      <c r="H29850" s="146"/>
      <c r="J29850" s="146"/>
      <c r="L29850" s="150"/>
      <c r="N29850" s="163"/>
      <c r="O29850" s="146"/>
      <c r="P29850" s="146"/>
      <c r="Q29850" s="146"/>
      <c r="R29850" s="34"/>
      <c r="S29850" s="35"/>
      <c r="T29850" s="147"/>
    </row>
    <row r="29851">
      <c r="A29851" s="147"/>
      <c r="B29851" s="64"/>
      <c r="C29851" s="147" t="s">
        <v>217</v>
      </c>
      <c r="E29851" s="161"/>
      <c r="F29851" s="162"/>
      <c r="G29851" s="147"/>
      <c r="H29851" s="146"/>
      <c r="J29851" s="146"/>
      <c r="L29851" s="150"/>
      <c r="N29851" s="163"/>
      <c r="O29851" s="146"/>
      <c r="P29851" s="146"/>
      <c r="Q29851" s="146"/>
      <c r="R29851" s="34"/>
      <c r="S29851" s="35"/>
      <c r="T29851" s="147"/>
    </row>
    <row r="29852">
      <c r="A29852" s="147"/>
      <c r="B29852" s="64"/>
      <c r="C29852" s="147" t="s">
        <v>217</v>
      </c>
      <c r="E29852" s="161"/>
      <c r="F29852" s="162"/>
      <c r="G29852" s="147"/>
      <c r="H29852" s="146"/>
      <c r="J29852" s="146"/>
      <c r="L29852" s="150"/>
      <c r="N29852" s="163"/>
      <c r="O29852" s="146"/>
      <c r="P29852" s="146"/>
      <c r="Q29852" s="146"/>
      <c r="R29852" s="34"/>
      <c r="S29852" s="35"/>
      <c r="T29852" s="147"/>
    </row>
    <row r="29853">
      <c r="A29853" s="147"/>
      <c r="B29853" s="64"/>
      <c r="C29853" s="147" t="s">
        <v>217</v>
      </c>
      <c r="E29853" s="161"/>
      <c r="F29853" s="162"/>
      <c r="G29853" s="147"/>
      <c r="H29853" s="146"/>
      <c r="J29853" s="146"/>
      <c r="L29853" s="150"/>
      <c r="N29853" s="163"/>
      <c r="O29853" s="146"/>
      <c r="P29853" s="146"/>
      <c r="Q29853" s="146"/>
      <c r="R29853" s="34"/>
      <c r="S29853" s="35"/>
      <c r="T29853" s="147"/>
    </row>
    <row r="29854">
      <c r="A29854" s="147"/>
      <c r="B29854" s="64"/>
      <c r="C29854" s="147" t="s">
        <v>217</v>
      </c>
      <c r="E29854" s="161"/>
      <c r="F29854" s="162"/>
      <c r="G29854" s="147"/>
      <c r="H29854" s="146"/>
      <c r="J29854" s="146"/>
      <c r="L29854" s="150"/>
      <c r="N29854" s="163"/>
      <c r="O29854" s="146"/>
      <c r="P29854" s="146"/>
      <c r="Q29854" s="146"/>
      <c r="R29854" s="34"/>
      <c r="S29854" s="35"/>
      <c r="T29854" s="147"/>
    </row>
    <row r="29855">
      <c r="A29855" s="147"/>
      <c r="B29855" s="64"/>
      <c r="C29855" s="147" t="s">
        <v>217</v>
      </c>
      <c r="E29855" s="161"/>
      <c r="F29855" s="162"/>
      <c r="G29855" s="147"/>
      <c r="H29855" s="146"/>
      <c r="J29855" s="146"/>
      <c r="L29855" s="150"/>
      <c r="N29855" s="163"/>
      <c r="O29855" s="146"/>
      <c r="P29855" s="146"/>
      <c r="Q29855" s="146"/>
      <c r="R29855" s="34"/>
      <c r="S29855" s="35"/>
      <c r="T29855" s="147"/>
    </row>
    <row r="29856">
      <c r="A29856" s="147"/>
      <c r="B29856" s="64"/>
      <c r="C29856" s="147" t="s">
        <v>217</v>
      </c>
      <c r="E29856" s="161"/>
      <c r="F29856" s="162"/>
      <c r="G29856" s="147"/>
      <c r="H29856" s="146"/>
      <c r="J29856" s="146"/>
      <c r="L29856" s="150"/>
      <c r="N29856" s="163"/>
      <c r="O29856" s="146"/>
      <c r="P29856" s="146"/>
      <c r="Q29856" s="146"/>
      <c r="R29856" s="34"/>
      <c r="S29856" s="35"/>
      <c r="T29856" s="147"/>
    </row>
    <row r="29857">
      <c r="A29857" s="147"/>
      <c r="B29857" s="64"/>
      <c r="C29857" s="147" t="s">
        <v>217</v>
      </c>
      <c r="E29857" s="161"/>
      <c r="F29857" s="162"/>
      <c r="G29857" s="147"/>
      <c r="H29857" s="146"/>
      <c r="J29857" s="146"/>
      <c r="L29857" s="150"/>
      <c r="N29857" s="163"/>
      <c r="O29857" s="146"/>
      <c r="P29857" s="146"/>
      <c r="Q29857" s="146"/>
      <c r="R29857" s="34"/>
      <c r="S29857" s="35"/>
      <c r="T29857" s="147"/>
    </row>
    <row r="29858">
      <c r="A29858" s="147"/>
      <c r="B29858" s="64"/>
      <c r="C29858" s="147" t="s">
        <v>217</v>
      </c>
      <c r="E29858" s="161"/>
      <c r="F29858" s="162"/>
      <c r="G29858" s="147"/>
      <c r="H29858" s="146"/>
      <c r="J29858" s="146"/>
      <c r="L29858" s="150"/>
      <c r="N29858" s="163"/>
      <c r="O29858" s="146"/>
      <c r="P29858" s="146"/>
      <c r="Q29858" s="146"/>
      <c r="R29858" s="34"/>
      <c r="S29858" s="35"/>
      <c r="T29858" s="147"/>
    </row>
    <row r="29859">
      <c r="A29859" s="147"/>
      <c r="B29859" s="64"/>
      <c r="C29859" s="147" t="s">
        <v>217</v>
      </c>
      <c r="E29859" s="161"/>
      <c r="F29859" s="162"/>
      <c r="G29859" s="147"/>
      <c r="H29859" s="146"/>
      <c r="J29859" s="146"/>
      <c r="L29859" s="150"/>
      <c r="N29859" s="163"/>
      <c r="O29859" s="146"/>
      <c r="P29859" s="146"/>
      <c r="Q29859" s="146"/>
      <c r="R29859" s="34"/>
      <c r="S29859" s="35"/>
      <c r="T29859" s="147"/>
    </row>
    <row r="29860">
      <c r="A29860" s="147"/>
      <c r="B29860" s="64"/>
      <c r="C29860" s="147" t="s">
        <v>217</v>
      </c>
      <c r="E29860" s="161"/>
      <c r="F29860" s="162"/>
      <c r="G29860" s="147"/>
      <c r="H29860" s="146"/>
      <c r="J29860" s="146"/>
      <c r="L29860" s="150"/>
      <c r="N29860" s="163"/>
      <c r="O29860" s="146"/>
      <c r="P29860" s="146"/>
      <c r="Q29860" s="146"/>
      <c r="R29860" s="34"/>
      <c r="S29860" s="35"/>
      <c r="T29860" s="147"/>
    </row>
    <row r="29861">
      <c r="A29861" s="147"/>
      <c r="B29861" s="64"/>
      <c r="C29861" s="147" t="s">
        <v>217</v>
      </c>
      <c r="E29861" s="161"/>
      <c r="F29861" s="162"/>
      <c r="G29861" s="147"/>
      <c r="H29861" s="146"/>
      <c r="J29861" s="146"/>
      <c r="L29861" s="150"/>
      <c r="N29861" s="163"/>
      <c r="O29861" s="146"/>
      <c r="P29861" s="146"/>
      <c r="Q29861" s="146"/>
      <c r="R29861" s="34"/>
      <c r="S29861" s="35"/>
      <c r="T29861" s="147"/>
    </row>
    <row r="29862">
      <c r="A29862" s="147"/>
      <c r="B29862" s="64"/>
      <c r="C29862" s="147" t="s">
        <v>217</v>
      </c>
      <c r="E29862" s="161"/>
      <c r="F29862" s="162"/>
      <c r="G29862" s="147"/>
      <c r="H29862" s="146"/>
      <c r="J29862" s="146"/>
      <c r="L29862" s="150"/>
      <c r="N29862" s="163"/>
      <c r="O29862" s="146"/>
      <c r="P29862" s="146"/>
      <c r="Q29862" s="146"/>
      <c r="R29862" s="34"/>
      <c r="S29862" s="35"/>
      <c r="T29862" s="147"/>
    </row>
    <row r="29863">
      <c r="A29863" s="147"/>
      <c r="B29863" s="64"/>
      <c r="C29863" s="147" t="s">
        <v>217</v>
      </c>
      <c r="E29863" s="161"/>
      <c r="F29863" s="162"/>
      <c r="G29863" s="147"/>
      <c r="H29863" s="146"/>
      <c r="J29863" s="146"/>
      <c r="L29863" s="150"/>
      <c r="N29863" s="163"/>
      <c r="O29863" s="146"/>
      <c r="P29863" s="146"/>
      <c r="Q29863" s="146"/>
      <c r="R29863" s="34"/>
      <c r="S29863" s="35"/>
      <c r="T29863" s="147"/>
    </row>
    <row r="29864">
      <c r="A29864" s="147"/>
      <c r="B29864" s="64"/>
      <c r="C29864" s="147" t="s">
        <v>217</v>
      </c>
      <c r="E29864" s="161"/>
      <c r="F29864" s="162"/>
      <c r="G29864" s="147"/>
      <c r="H29864" s="146"/>
      <c r="J29864" s="146"/>
      <c r="L29864" s="150"/>
      <c r="N29864" s="163"/>
      <c r="O29864" s="146"/>
      <c r="P29864" s="146"/>
      <c r="Q29864" s="146"/>
      <c r="R29864" s="34"/>
      <c r="S29864" s="35"/>
      <c r="T29864" s="147"/>
    </row>
    <row r="29865">
      <c r="A29865" s="147"/>
      <c r="B29865" s="64"/>
      <c r="C29865" s="147" t="s">
        <v>217</v>
      </c>
      <c r="E29865" s="161"/>
      <c r="F29865" s="162"/>
      <c r="G29865" s="147"/>
      <c r="H29865" s="146"/>
      <c r="J29865" s="146"/>
      <c r="L29865" s="150"/>
      <c r="N29865" s="163"/>
      <c r="O29865" s="146"/>
      <c r="P29865" s="146"/>
      <c r="Q29865" s="146"/>
      <c r="R29865" s="34"/>
      <c r="S29865" s="35"/>
      <c r="T29865" s="147"/>
    </row>
    <row r="29866">
      <c r="A29866" s="147"/>
      <c r="B29866" s="64"/>
      <c r="C29866" s="147" t="s">
        <v>217</v>
      </c>
      <c r="E29866" s="161"/>
      <c r="F29866" s="162"/>
      <c r="G29866" s="147"/>
      <c r="H29866" s="146"/>
      <c r="J29866" s="146"/>
      <c r="L29866" s="150"/>
      <c r="N29866" s="163"/>
      <c r="O29866" s="146"/>
      <c r="P29866" s="146"/>
      <c r="Q29866" s="146"/>
      <c r="R29866" s="34"/>
      <c r="S29866" s="35"/>
      <c r="T29866" s="147"/>
    </row>
    <row r="29867">
      <c r="A29867" s="147"/>
      <c r="B29867" s="64"/>
      <c r="C29867" s="147" t="s">
        <v>217</v>
      </c>
      <c r="E29867" s="161"/>
      <c r="F29867" s="162"/>
      <c r="G29867" s="147"/>
      <c r="H29867" s="146"/>
      <c r="J29867" s="146"/>
      <c r="L29867" s="150"/>
      <c r="N29867" s="163"/>
      <c r="O29867" s="146"/>
      <c r="P29867" s="146"/>
      <c r="Q29867" s="146"/>
      <c r="R29867" s="34"/>
      <c r="S29867" s="35"/>
      <c r="T29867" s="147"/>
    </row>
    <row r="29868">
      <c r="A29868" s="147"/>
      <c r="B29868" s="64"/>
      <c r="C29868" s="147" t="s">
        <v>217</v>
      </c>
      <c r="E29868" s="161"/>
      <c r="F29868" s="162"/>
      <c r="G29868" s="147"/>
      <c r="H29868" s="146"/>
      <c r="J29868" s="146"/>
      <c r="L29868" s="150"/>
      <c r="N29868" s="163"/>
      <c r="O29868" s="146"/>
      <c r="P29868" s="146"/>
      <c r="Q29868" s="146"/>
      <c r="R29868" s="34"/>
      <c r="S29868" s="35"/>
      <c r="T29868" s="147"/>
    </row>
    <row r="29869">
      <c r="A29869" s="147"/>
      <c r="B29869" s="64"/>
      <c r="C29869" s="147" t="s">
        <v>217</v>
      </c>
      <c r="E29869" s="161"/>
      <c r="F29869" s="162"/>
      <c r="G29869" s="147"/>
      <c r="H29869" s="146"/>
      <c r="J29869" s="146"/>
      <c r="L29869" s="150"/>
      <c r="N29869" s="163"/>
      <c r="O29869" s="146"/>
      <c r="P29869" s="146"/>
      <c r="Q29869" s="146"/>
      <c r="R29869" s="34"/>
      <c r="S29869" s="35"/>
      <c r="T29869" s="147"/>
    </row>
    <row r="29870">
      <c r="A29870" s="147"/>
      <c r="B29870" s="64"/>
      <c r="C29870" s="147" t="s">
        <v>217</v>
      </c>
      <c r="E29870" s="161"/>
      <c r="F29870" s="162"/>
      <c r="G29870" s="147"/>
      <c r="H29870" s="146"/>
      <c r="J29870" s="146"/>
      <c r="L29870" s="150"/>
      <c r="N29870" s="163"/>
      <c r="O29870" s="146"/>
      <c r="P29870" s="146"/>
      <c r="Q29870" s="146"/>
      <c r="R29870" s="34"/>
      <c r="S29870" s="35"/>
      <c r="T29870" s="147"/>
    </row>
    <row r="29871">
      <c r="A29871" s="147"/>
      <c r="B29871" s="64"/>
      <c r="C29871" s="147" t="s">
        <v>217</v>
      </c>
      <c r="E29871" s="161"/>
      <c r="F29871" s="162"/>
      <c r="G29871" s="147"/>
      <c r="H29871" s="146"/>
      <c r="J29871" s="146"/>
      <c r="L29871" s="150"/>
      <c r="N29871" s="163"/>
      <c r="O29871" s="146"/>
      <c r="P29871" s="146"/>
      <c r="Q29871" s="146"/>
      <c r="R29871" s="34"/>
      <c r="S29871" s="35"/>
      <c r="T29871" s="147"/>
    </row>
    <row r="29872">
      <c r="A29872" s="147"/>
      <c r="B29872" s="64"/>
      <c r="C29872" s="147" t="s">
        <v>217</v>
      </c>
      <c r="E29872" s="161"/>
      <c r="F29872" s="162"/>
      <c r="G29872" s="147"/>
      <c r="H29872" s="146"/>
      <c r="J29872" s="146"/>
      <c r="L29872" s="150"/>
      <c r="N29872" s="163"/>
      <c r="O29872" s="146"/>
      <c r="P29872" s="146"/>
      <c r="Q29872" s="146"/>
      <c r="R29872" s="34"/>
      <c r="S29872" s="35"/>
      <c r="T29872" s="147"/>
    </row>
    <row r="29873">
      <c r="A29873" s="147"/>
      <c r="B29873" s="64"/>
      <c r="C29873" s="147" t="s">
        <v>217</v>
      </c>
      <c r="E29873" s="161"/>
      <c r="F29873" s="162"/>
      <c r="G29873" s="147"/>
      <c r="H29873" s="146"/>
      <c r="J29873" s="146"/>
      <c r="L29873" s="150"/>
      <c r="N29873" s="163"/>
      <c r="O29873" s="146"/>
      <c r="P29873" s="146"/>
      <c r="Q29873" s="146"/>
      <c r="R29873" s="34"/>
      <c r="S29873" s="35"/>
      <c r="T29873" s="147"/>
    </row>
    <row r="29874">
      <c r="A29874" s="147"/>
      <c r="B29874" s="64"/>
      <c r="C29874" s="147" t="s">
        <v>217</v>
      </c>
      <c r="E29874" s="161"/>
      <c r="F29874" s="162"/>
      <c r="G29874" s="147"/>
      <c r="H29874" s="146"/>
      <c r="J29874" s="146"/>
      <c r="L29874" s="150"/>
      <c r="N29874" s="163"/>
      <c r="O29874" s="146"/>
      <c r="P29874" s="146"/>
      <c r="Q29874" s="146"/>
      <c r="R29874" s="34"/>
      <c r="S29874" s="35"/>
      <c r="T29874" s="147"/>
    </row>
    <row r="29875">
      <c r="A29875" s="147"/>
      <c r="B29875" s="64"/>
      <c r="C29875" s="147" t="s">
        <v>217</v>
      </c>
      <c r="E29875" s="161"/>
      <c r="F29875" s="162"/>
      <c r="G29875" s="147"/>
      <c r="H29875" s="146"/>
      <c r="J29875" s="146"/>
      <c r="L29875" s="150"/>
      <c r="N29875" s="163"/>
      <c r="O29875" s="146"/>
      <c r="P29875" s="146"/>
      <c r="Q29875" s="146"/>
      <c r="R29875" s="34"/>
      <c r="S29875" s="35"/>
      <c r="T29875" s="147"/>
    </row>
    <row r="29876">
      <c r="A29876" s="147"/>
      <c r="B29876" s="64"/>
      <c r="C29876" s="147" t="s">
        <v>217</v>
      </c>
      <c r="E29876" s="161"/>
      <c r="F29876" s="162"/>
      <c r="G29876" s="147"/>
      <c r="H29876" s="146"/>
      <c r="J29876" s="146"/>
      <c r="L29876" s="150"/>
      <c r="N29876" s="163"/>
      <c r="O29876" s="146"/>
      <c r="P29876" s="146"/>
      <c r="Q29876" s="146"/>
      <c r="R29876" s="34"/>
      <c r="S29876" s="35"/>
      <c r="T29876" s="147"/>
    </row>
    <row r="29877">
      <c r="A29877" s="147"/>
      <c r="B29877" s="64"/>
      <c r="C29877" s="147" t="s">
        <v>217</v>
      </c>
      <c r="E29877" s="161"/>
      <c r="F29877" s="162"/>
      <c r="G29877" s="147"/>
      <c r="H29877" s="146"/>
      <c r="J29877" s="146"/>
      <c r="L29877" s="150"/>
      <c r="N29877" s="163"/>
      <c r="O29877" s="146"/>
      <c r="P29877" s="146"/>
      <c r="Q29877" s="146"/>
      <c r="R29877" s="34"/>
      <c r="S29877" s="35"/>
      <c r="T29877" s="147"/>
    </row>
    <row r="29878">
      <c r="A29878" s="147"/>
      <c r="B29878" s="64"/>
      <c r="C29878" s="147" t="s">
        <v>217</v>
      </c>
      <c r="E29878" s="161"/>
      <c r="F29878" s="162"/>
      <c r="G29878" s="147"/>
      <c r="H29878" s="146"/>
      <c r="J29878" s="146"/>
      <c r="L29878" s="150"/>
      <c r="N29878" s="163"/>
      <c r="O29878" s="146"/>
      <c r="P29878" s="146"/>
      <c r="Q29878" s="146"/>
      <c r="R29878" s="34"/>
      <c r="S29878" s="35"/>
      <c r="T29878" s="147"/>
    </row>
    <row r="29879">
      <c r="A29879" s="147"/>
      <c r="B29879" s="64"/>
      <c r="C29879" s="147" t="s">
        <v>217</v>
      </c>
      <c r="E29879" s="161"/>
      <c r="F29879" s="162"/>
      <c r="G29879" s="147"/>
      <c r="H29879" s="146"/>
      <c r="J29879" s="146"/>
      <c r="L29879" s="150"/>
      <c r="N29879" s="163"/>
      <c r="O29879" s="146"/>
      <c r="P29879" s="146"/>
      <c r="Q29879" s="146"/>
      <c r="R29879" s="34"/>
      <c r="S29879" s="35"/>
      <c r="T29879" s="147"/>
    </row>
    <row r="29880">
      <c r="A29880" s="147"/>
      <c r="B29880" s="64"/>
      <c r="C29880" s="147" t="s">
        <v>217</v>
      </c>
      <c r="E29880" s="161"/>
      <c r="F29880" s="162"/>
      <c r="G29880" s="147"/>
      <c r="H29880" s="146"/>
      <c r="J29880" s="146"/>
      <c r="L29880" s="150"/>
      <c r="N29880" s="163"/>
      <c r="O29880" s="146"/>
      <c r="P29880" s="146"/>
      <c r="Q29880" s="146"/>
      <c r="R29880" s="34"/>
      <c r="S29880" s="35"/>
      <c r="T29880" s="147"/>
    </row>
    <row r="29881">
      <c r="A29881" s="147"/>
      <c r="B29881" s="64"/>
      <c r="C29881" s="147" t="s">
        <v>217</v>
      </c>
      <c r="E29881" s="161"/>
      <c r="F29881" s="162"/>
      <c r="G29881" s="147"/>
      <c r="H29881" s="146"/>
      <c r="J29881" s="146"/>
      <c r="L29881" s="150"/>
      <c r="N29881" s="163"/>
      <c r="O29881" s="146"/>
      <c r="P29881" s="146"/>
      <c r="Q29881" s="146"/>
      <c r="R29881" s="34"/>
      <c r="S29881" s="35"/>
      <c r="T29881" s="147"/>
    </row>
    <row r="29882">
      <c r="A29882" s="147"/>
      <c r="B29882" s="64"/>
      <c r="C29882" s="147" t="s">
        <v>217</v>
      </c>
      <c r="E29882" s="161"/>
      <c r="F29882" s="162"/>
      <c r="G29882" s="147"/>
      <c r="H29882" s="146"/>
      <c r="J29882" s="146"/>
      <c r="L29882" s="150"/>
      <c r="N29882" s="163"/>
      <c r="O29882" s="146"/>
      <c r="P29882" s="146"/>
      <c r="Q29882" s="146"/>
      <c r="R29882" s="34"/>
      <c r="S29882" s="35"/>
      <c r="T29882" s="147"/>
    </row>
    <row r="29883">
      <c r="A29883" s="147"/>
      <c r="B29883" s="64"/>
      <c r="C29883" s="147" t="s">
        <v>217</v>
      </c>
      <c r="E29883" s="161"/>
      <c r="F29883" s="162"/>
      <c r="G29883" s="147"/>
      <c r="H29883" s="146"/>
      <c r="J29883" s="146"/>
      <c r="L29883" s="150"/>
      <c r="N29883" s="163"/>
      <c r="O29883" s="146"/>
      <c r="P29883" s="146"/>
      <c r="Q29883" s="146"/>
      <c r="R29883" s="34"/>
      <c r="S29883" s="35"/>
      <c r="T29883" s="147"/>
    </row>
    <row r="29884">
      <c r="A29884" s="147"/>
      <c r="B29884" s="64"/>
      <c r="C29884" s="147" t="s">
        <v>217</v>
      </c>
      <c r="E29884" s="161"/>
      <c r="F29884" s="162"/>
      <c r="G29884" s="147"/>
      <c r="H29884" s="146"/>
      <c r="J29884" s="146"/>
      <c r="L29884" s="150"/>
      <c r="N29884" s="163"/>
      <c r="O29884" s="146"/>
      <c r="P29884" s="146"/>
      <c r="Q29884" s="146"/>
      <c r="R29884" s="34"/>
      <c r="S29884" s="35"/>
      <c r="T29884" s="147"/>
    </row>
    <row r="29885">
      <c r="A29885" s="147"/>
      <c r="B29885" s="64"/>
      <c r="C29885" s="147" t="s">
        <v>217</v>
      </c>
      <c r="E29885" s="161"/>
      <c r="F29885" s="162"/>
      <c r="G29885" s="147"/>
      <c r="H29885" s="146"/>
      <c r="J29885" s="146"/>
      <c r="L29885" s="150"/>
      <c r="N29885" s="163"/>
      <c r="O29885" s="146"/>
      <c r="P29885" s="146"/>
      <c r="Q29885" s="146"/>
      <c r="R29885" s="34"/>
      <c r="S29885" s="35"/>
      <c r="T29885" s="147"/>
    </row>
    <row r="29886">
      <c r="A29886" s="147"/>
      <c r="B29886" s="64"/>
      <c r="C29886" s="147" t="s">
        <v>217</v>
      </c>
      <c r="E29886" s="161"/>
      <c r="F29886" s="162"/>
      <c r="G29886" s="147"/>
      <c r="H29886" s="146"/>
      <c r="J29886" s="146"/>
      <c r="L29886" s="150"/>
      <c r="N29886" s="163"/>
      <c r="O29886" s="146"/>
      <c r="P29886" s="146"/>
      <c r="Q29886" s="146"/>
      <c r="R29886" s="34"/>
      <c r="S29886" s="35"/>
      <c r="T29886" s="147"/>
    </row>
    <row r="29887">
      <c r="A29887" s="147"/>
      <c r="B29887" s="64"/>
      <c r="C29887" s="147" t="s">
        <v>217</v>
      </c>
      <c r="E29887" s="161"/>
      <c r="F29887" s="162"/>
      <c r="G29887" s="147"/>
      <c r="H29887" s="146"/>
      <c r="J29887" s="146"/>
      <c r="L29887" s="150"/>
      <c r="N29887" s="163"/>
      <c r="O29887" s="146"/>
      <c r="P29887" s="146"/>
      <c r="Q29887" s="146"/>
      <c r="R29887" s="34"/>
      <c r="S29887" s="35"/>
      <c r="T29887" s="147"/>
    </row>
    <row r="29888">
      <c r="A29888" s="147"/>
      <c r="B29888" s="64"/>
      <c r="C29888" s="147" t="s">
        <v>217</v>
      </c>
      <c r="E29888" s="161"/>
      <c r="F29888" s="162"/>
      <c r="G29888" s="147"/>
      <c r="H29888" s="146"/>
      <c r="J29888" s="146"/>
      <c r="L29888" s="150"/>
      <c r="N29888" s="163"/>
      <c r="O29888" s="146"/>
      <c r="P29888" s="146"/>
      <c r="Q29888" s="146"/>
      <c r="R29888" s="34"/>
      <c r="S29888" s="35"/>
      <c r="T29888" s="147"/>
    </row>
    <row r="29889">
      <c r="A29889" s="147"/>
      <c r="B29889" s="64"/>
      <c r="C29889" s="147" t="s">
        <v>217</v>
      </c>
      <c r="E29889" s="161"/>
      <c r="F29889" s="162"/>
      <c r="G29889" s="147"/>
      <c r="H29889" s="146"/>
      <c r="J29889" s="146"/>
      <c r="L29889" s="150"/>
      <c r="N29889" s="163"/>
      <c r="O29889" s="146"/>
      <c r="P29889" s="146"/>
      <c r="Q29889" s="146"/>
      <c r="R29889" s="34"/>
      <c r="S29889" s="35"/>
      <c r="T29889" s="147"/>
    </row>
    <row r="29890">
      <c r="A29890" s="147"/>
      <c r="B29890" s="64"/>
      <c r="C29890" s="147" t="s">
        <v>217</v>
      </c>
      <c r="E29890" s="161"/>
      <c r="F29890" s="162"/>
      <c r="G29890" s="147"/>
      <c r="H29890" s="146"/>
      <c r="J29890" s="146"/>
      <c r="L29890" s="150"/>
      <c r="N29890" s="163"/>
      <c r="O29890" s="146"/>
      <c r="P29890" s="146"/>
      <c r="Q29890" s="146"/>
      <c r="R29890" s="34"/>
      <c r="S29890" s="35"/>
      <c r="T29890" s="147"/>
    </row>
    <row r="29891">
      <c r="A29891" s="147"/>
      <c r="B29891" s="64"/>
      <c r="C29891" s="147" t="s">
        <v>217</v>
      </c>
      <c r="E29891" s="161"/>
      <c r="F29891" s="162"/>
      <c r="G29891" s="147"/>
      <c r="H29891" s="146"/>
      <c r="J29891" s="146"/>
      <c r="L29891" s="150"/>
      <c r="N29891" s="163"/>
      <c r="O29891" s="146"/>
      <c r="P29891" s="146"/>
      <c r="Q29891" s="146"/>
      <c r="R29891" s="34"/>
      <c r="S29891" s="35"/>
      <c r="T29891" s="147"/>
    </row>
    <row r="29892">
      <c r="A29892" s="147"/>
      <c r="B29892" s="64"/>
      <c r="C29892" s="147" t="s">
        <v>217</v>
      </c>
      <c r="E29892" s="161"/>
      <c r="F29892" s="162"/>
      <c r="G29892" s="147"/>
      <c r="H29892" s="146"/>
      <c r="J29892" s="146"/>
      <c r="L29892" s="150"/>
      <c r="N29892" s="163"/>
      <c r="O29892" s="146"/>
      <c r="P29892" s="146"/>
      <c r="Q29892" s="146"/>
      <c r="R29892" s="34"/>
      <c r="S29892" s="35"/>
      <c r="T29892" s="147"/>
    </row>
    <row r="29893">
      <c r="A29893" s="147"/>
      <c r="B29893" s="64"/>
      <c r="C29893" s="147" t="s">
        <v>217</v>
      </c>
      <c r="E29893" s="161"/>
      <c r="F29893" s="162"/>
      <c r="G29893" s="147"/>
      <c r="H29893" s="146"/>
      <c r="J29893" s="146"/>
      <c r="L29893" s="150"/>
      <c r="N29893" s="163"/>
      <c r="O29893" s="146"/>
      <c r="P29893" s="146"/>
      <c r="Q29893" s="146"/>
      <c r="R29893" s="34"/>
      <c r="S29893" s="35"/>
      <c r="T29893" s="147"/>
    </row>
    <row r="29894">
      <c r="A29894" s="147"/>
      <c r="B29894" s="64"/>
      <c r="C29894" s="147" t="s">
        <v>217</v>
      </c>
      <c r="E29894" s="161"/>
      <c r="F29894" s="162"/>
      <c r="G29894" s="147"/>
      <c r="H29894" s="146"/>
      <c r="J29894" s="146"/>
      <c r="L29894" s="150"/>
      <c r="N29894" s="163"/>
      <c r="O29894" s="146"/>
      <c r="P29894" s="146"/>
      <c r="Q29894" s="146"/>
      <c r="R29894" s="34"/>
      <c r="S29894" s="35"/>
      <c r="T29894" s="147"/>
    </row>
    <row r="29895">
      <c r="A29895" s="147"/>
      <c r="B29895" s="64"/>
      <c r="C29895" s="147" t="s">
        <v>217</v>
      </c>
      <c r="E29895" s="161"/>
      <c r="F29895" s="162"/>
      <c r="G29895" s="147"/>
      <c r="H29895" s="146"/>
      <c r="J29895" s="146"/>
      <c r="L29895" s="150"/>
      <c r="N29895" s="163"/>
      <c r="O29895" s="146"/>
      <c r="P29895" s="146"/>
      <c r="Q29895" s="146"/>
      <c r="R29895" s="34"/>
      <c r="S29895" s="35"/>
      <c r="T29895" s="147"/>
    </row>
    <row r="29896">
      <c r="A29896" s="147"/>
      <c r="B29896" s="64"/>
      <c r="C29896" s="147" t="s">
        <v>217</v>
      </c>
      <c r="E29896" s="161"/>
      <c r="F29896" s="162"/>
      <c r="G29896" s="147"/>
      <c r="H29896" s="146"/>
      <c r="J29896" s="146"/>
      <c r="L29896" s="150"/>
      <c r="N29896" s="163"/>
      <c r="O29896" s="146"/>
      <c r="P29896" s="146"/>
      <c r="Q29896" s="146"/>
      <c r="R29896" s="34"/>
      <c r="S29896" s="35"/>
      <c r="T29896" s="147"/>
    </row>
    <row r="29897">
      <c r="A29897" s="147"/>
      <c r="B29897" s="64"/>
      <c r="C29897" s="147" t="s">
        <v>217</v>
      </c>
      <c r="E29897" s="161"/>
      <c r="F29897" s="162"/>
      <c r="G29897" s="147"/>
      <c r="H29897" s="146"/>
      <c r="J29897" s="146"/>
      <c r="L29897" s="150"/>
      <c r="N29897" s="163"/>
      <c r="O29897" s="146"/>
      <c r="P29897" s="146"/>
      <c r="Q29897" s="146"/>
      <c r="R29897" s="34"/>
      <c r="S29897" s="35"/>
      <c r="T29897" s="147"/>
    </row>
    <row r="29898">
      <c r="A29898" s="147"/>
      <c r="B29898" s="64"/>
      <c r="C29898" s="147" t="s">
        <v>217</v>
      </c>
      <c r="E29898" s="161"/>
      <c r="F29898" s="162"/>
      <c r="G29898" s="147"/>
      <c r="H29898" s="146"/>
      <c r="J29898" s="146"/>
      <c r="L29898" s="150"/>
      <c r="N29898" s="163"/>
      <c r="O29898" s="146"/>
      <c r="P29898" s="146"/>
      <c r="Q29898" s="146"/>
      <c r="R29898" s="34"/>
      <c r="S29898" s="35"/>
      <c r="T29898" s="147"/>
    </row>
    <row r="29899">
      <c r="A29899" s="147"/>
      <c r="B29899" s="64"/>
      <c r="C29899" s="147" t="s">
        <v>217</v>
      </c>
      <c r="E29899" s="161"/>
      <c r="F29899" s="162"/>
      <c r="G29899" s="147"/>
      <c r="H29899" s="146"/>
      <c r="J29899" s="146"/>
      <c r="L29899" s="150"/>
      <c r="N29899" s="163"/>
      <c r="O29899" s="146"/>
      <c r="P29899" s="146"/>
      <c r="Q29899" s="146"/>
      <c r="R29899" s="34"/>
      <c r="S29899" s="35"/>
      <c r="T29899" s="147"/>
    </row>
    <row r="29900">
      <c r="A29900" s="147"/>
      <c r="B29900" s="64"/>
      <c r="C29900" s="147" t="s">
        <v>217</v>
      </c>
      <c r="E29900" s="161"/>
      <c r="F29900" s="162"/>
      <c r="G29900" s="147"/>
      <c r="H29900" s="146"/>
      <c r="J29900" s="146"/>
      <c r="L29900" s="150"/>
      <c r="N29900" s="163"/>
      <c r="O29900" s="146"/>
      <c r="P29900" s="146"/>
      <c r="Q29900" s="146"/>
      <c r="R29900" s="34"/>
      <c r="S29900" s="35"/>
      <c r="T29900" s="147"/>
    </row>
    <row r="29901">
      <c r="A29901" s="147"/>
      <c r="B29901" s="64"/>
      <c r="C29901" s="147" t="s">
        <v>217</v>
      </c>
      <c r="E29901" s="161"/>
      <c r="F29901" s="162"/>
      <c r="G29901" s="147"/>
      <c r="H29901" s="146"/>
      <c r="J29901" s="146"/>
      <c r="L29901" s="150"/>
      <c r="N29901" s="163"/>
      <c r="O29901" s="146"/>
      <c r="P29901" s="146"/>
      <c r="Q29901" s="146"/>
      <c r="R29901" s="34"/>
      <c r="S29901" s="35"/>
      <c r="T29901" s="147"/>
    </row>
    <row r="29902">
      <c r="A29902" s="147"/>
      <c r="B29902" s="64"/>
      <c r="C29902" s="147" t="s">
        <v>217</v>
      </c>
      <c r="E29902" s="161"/>
      <c r="F29902" s="162"/>
      <c r="G29902" s="147"/>
      <c r="H29902" s="146"/>
      <c r="J29902" s="146"/>
      <c r="L29902" s="150"/>
      <c r="N29902" s="163"/>
      <c r="O29902" s="146"/>
      <c r="P29902" s="146"/>
      <c r="Q29902" s="146"/>
      <c r="R29902" s="34"/>
      <c r="S29902" s="35"/>
      <c r="T29902" s="147"/>
    </row>
    <row r="29903">
      <c r="A29903" s="147"/>
      <c r="B29903" s="64"/>
      <c r="C29903" s="147" t="s">
        <v>217</v>
      </c>
      <c r="E29903" s="161"/>
      <c r="F29903" s="162"/>
      <c r="G29903" s="147"/>
      <c r="H29903" s="146"/>
      <c r="J29903" s="146"/>
      <c r="L29903" s="150"/>
      <c r="N29903" s="163"/>
      <c r="O29903" s="146"/>
      <c r="P29903" s="146"/>
      <c r="Q29903" s="146"/>
      <c r="R29903" s="34"/>
      <c r="S29903" s="35"/>
      <c r="T29903" s="147"/>
    </row>
    <row r="29904">
      <c r="A29904" s="147"/>
      <c r="B29904" s="64"/>
      <c r="C29904" s="147" t="s">
        <v>217</v>
      </c>
      <c r="E29904" s="161"/>
      <c r="F29904" s="162"/>
      <c r="G29904" s="147"/>
      <c r="H29904" s="146"/>
      <c r="J29904" s="146"/>
      <c r="L29904" s="150"/>
      <c r="N29904" s="163"/>
      <c r="O29904" s="146"/>
      <c r="P29904" s="146"/>
      <c r="Q29904" s="146"/>
      <c r="R29904" s="34"/>
      <c r="S29904" s="35"/>
      <c r="T29904" s="147"/>
    </row>
    <row r="29905">
      <c r="A29905" s="147"/>
      <c r="B29905" s="64"/>
      <c r="C29905" s="147" t="s">
        <v>217</v>
      </c>
      <c r="E29905" s="161"/>
      <c r="F29905" s="162"/>
      <c r="G29905" s="147"/>
      <c r="H29905" s="146"/>
      <c r="J29905" s="146"/>
      <c r="L29905" s="150"/>
      <c r="N29905" s="163"/>
      <c r="O29905" s="146"/>
      <c r="P29905" s="146"/>
      <c r="Q29905" s="146"/>
      <c r="R29905" s="34"/>
      <c r="S29905" s="35"/>
      <c r="T29905" s="147"/>
    </row>
    <row r="29906">
      <c r="A29906" s="147"/>
      <c r="B29906" s="64"/>
      <c r="C29906" s="147" t="s">
        <v>217</v>
      </c>
      <c r="E29906" s="161"/>
      <c r="F29906" s="162"/>
      <c r="G29906" s="147"/>
      <c r="H29906" s="146"/>
      <c r="J29906" s="146"/>
      <c r="L29906" s="150"/>
      <c r="N29906" s="163"/>
      <c r="O29906" s="146"/>
      <c r="P29906" s="146"/>
      <c r="Q29906" s="146"/>
      <c r="R29906" s="34"/>
      <c r="S29906" s="35"/>
      <c r="T29906" s="147"/>
    </row>
    <row r="29907">
      <c r="A29907" s="147"/>
      <c r="B29907" s="64"/>
      <c r="C29907" s="147" t="s">
        <v>217</v>
      </c>
      <c r="E29907" s="161"/>
      <c r="F29907" s="162"/>
      <c r="G29907" s="147"/>
      <c r="H29907" s="146"/>
      <c r="J29907" s="146"/>
      <c r="L29907" s="150"/>
      <c r="N29907" s="163"/>
      <c r="O29907" s="146"/>
      <c r="P29907" s="146"/>
      <c r="Q29907" s="146"/>
      <c r="R29907" s="34"/>
      <c r="S29907" s="35"/>
      <c r="T29907" s="147"/>
    </row>
    <row r="29908">
      <c r="A29908" s="147"/>
      <c r="B29908" s="64"/>
      <c r="C29908" s="147" t="s">
        <v>217</v>
      </c>
      <c r="E29908" s="161"/>
      <c r="F29908" s="162"/>
      <c r="G29908" s="147"/>
      <c r="H29908" s="146"/>
      <c r="J29908" s="146"/>
      <c r="L29908" s="150"/>
      <c r="N29908" s="163"/>
      <c r="O29908" s="146"/>
      <c r="P29908" s="146"/>
      <c r="Q29908" s="146"/>
      <c r="R29908" s="34"/>
      <c r="S29908" s="35"/>
      <c r="T29908" s="147"/>
    </row>
    <row r="29909">
      <c r="A29909" s="147"/>
      <c r="B29909" s="64"/>
      <c r="C29909" s="147" t="s">
        <v>217</v>
      </c>
      <c r="E29909" s="161"/>
      <c r="F29909" s="162"/>
      <c r="G29909" s="147"/>
      <c r="H29909" s="146"/>
      <c r="J29909" s="146"/>
      <c r="L29909" s="150"/>
      <c r="N29909" s="163"/>
      <c r="O29909" s="146"/>
      <c r="P29909" s="146"/>
      <c r="Q29909" s="146"/>
      <c r="R29909" s="34"/>
      <c r="S29909" s="35"/>
      <c r="T29909" s="147"/>
    </row>
    <row r="29910">
      <c r="A29910" s="147"/>
      <c r="B29910" s="64"/>
      <c r="C29910" s="147" t="s">
        <v>217</v>
      </c>
      <c r="E29910" s="161"/>
      <c r="F29910" s="162"/>
      <c r="G29910" s="147"/>
      <c r="H29910" s="146"/>
      <c r="J29910" s="146"/>
      <c r="L29910" s="150"/>
      <c r="N29910" s="163"/>
      <c r="O29910" s="146"/>
      <c r="P29910" s="146"/>
      <c r="Q29910" s="146"/>
      <c r="R29910" s="34"/>
      <c r="S29910" s="35"/>
      <c r="T29910" s="147"/>
    </row>
    <row r="29911">
      <c r="A29911" s="147"/>
      <c r="B29911" s="64"/>
      <c r="C29911" s="147" t="s">
        <v>217</v>
      </c>
      <c r="E29911" s="161"/>
      <c r="F29911" s="162"/>
      <c r="G29911" s="147"/>
      <c r="H29911" s="146"/>
      <c r="J29911" s="146"/>
      <c r="L29911" s="150"/>
      <c r="N29911" s="163"/>
      <c r="O29911" s="146"/>
      <c r="P29911" s="146"/>
      <c r="Q29911" s="146"/>
      <c r="R29911" s="34"/>
      <c r="S29911" s="35"/>
      <c r="T29911" s="147"/>
    </row>
    <row r="29912">
      <c r="A29912" s="147"/>
      <c r="B29912" s="64"/>
      <c r="C29912" s="147" t="s">
        <v>217</v>
      </c>
      <c r="E29912" s="161"/>
      <c r="F29912" s="162"/>
      <c r="G29912" s="147"/>
      <c r="H29912" s="146"/>
      <c r="J29912" s="146"/>
      <c r="L29912" s="150"/>
      <c r="N29912" s="163"/>
      <c r="O29912" s="146"/>
      <c r="P29912" s="146"/>
      <c r="Q29912" s="146"/>
      <c r="R29912" s="34"/>
      <c r="S29912" s="35"/>
      <c r="T29912" s="147"/>
    </row>
    <row r="29913">
      <c r="A29913" s="147"/>
      <c r="B29913" s="64"/>
      <c r="C29913" s="147" t="s">
        <v>217</v>
      </c>
      <c r="E29913" s="161"/>
      <c r="F29913" s="162"/>
      <c r="G29913" s="147"/>
      <c r="H29913" s="146"/>
      <c r="J29913" s="146"/>
      <c r="L29913" s="150"/>
      <c r="N29913" s="163"/>
      <c r="O29913" s="146"/>
      <c r="P29913" s="146"/>
      <c r="Q29913" s="146"/>
      <c r="R29913" s="34"/>
      <c r="S29913" s="35"/>
      <c r="T29913" s="147"/>
    </row>
    <row r="29914">
      <c r="A29914" s="147"/>
      <c r="B29914" s="64"/>
      <c r="C29914" s="147" t="s">
        <v>217</v>
      </c>
      <c r="E29914" s="161"/>
      <c r="F29914" s="162"/>
      <c r="G29914" s="147"/>
      <c r="H29914" s="146"/>
      <c r="J29914" s="146"/>
      <c r="L29914" s="150"/>
      <c r="N29914" s="163"/>
      <c r="O29914" s="146"/>
      <c r="P29914" s="146"/>
      <c r="Q29914" s="146"/>
      <c r="R29914" s="34"/>
      <c r="S29914" s="35"/>
      <c r="T29914" s="147"/>
    </row>
    <row r="29915">
      <c r="A29915" s="147"/>
      <c r="B29915" s="64"/>
      <c r="C29915" s="147" t="s">
        <v>217</v>
      </c>
      <c r="E29915" s="161"/>
      <c r="F29915" s="162"/>
      <c r="G29915" s="147"/>
      <c r="H29915" s="146"/>
      <c r="J29915" s="146"/>
      <c r="L29915" s="150"/>
      <c r="N29915" s="163"/>
      <c r="O29915" s="146"/>
      <c r="P29915" s="146"/>
      <c r="Q29915" s="146"/>
      <c r="R29915" s="34"/>
      <c r="S29915" s="35"/>
      <c r="T29915" s="147"/>
    </row>
    <row r="29916">
      <c r="A29916" s="147"/>
      <c r="B29916" s="64"/>
      <c r="C29916" s="147" t="s">
        <v>217</v>
      </c>
      <c r="E29916" s="161"/>
      <c r="F29916" s="162"/>
      <c r="G29916" s="147"/>
      <c r="H29916" s="146"/>
      <c r="J29916" s="146"/>
      <c r="L29916" s="150"/>
      <c r="N29916" s="163"/>
      <c r="O29916" s="146"/>
      <c r="P29916" s="146"/>
      <c r="Q29916" s="146"/>
      <c r="R29916" s="34"/>
      <c r="S29916" s="35"/>
      <c r="T29916" s="147"/>
    </row>
    <row r="29917">
      <c r="A29917" s="147"/>
      <c r="B29917" s="64"/>
      <c r="C29917" s="147" t="s">
        <v>217</v>
      </c>
      <c r="E29917" s="161"/>
      <c r="F29917" s="162"/>
      <c r="G29917" s="147"/>
      <c r="H29917" s="146"/>
      <c r="J29917" s="146"/>
      <c r="L29917" s="150"/>
      <c r="N29917" s="163"/>
      <c r="O29917" s="146"/>
      <c r="P29917" s="146"/>
      <c r="Q29917" s="146"/>
      <c r="R29917" s="34"/>
      <c r="S29917" s="35"/>
      <c r="T29917" s="147"/>
    </row>
    <row r="29918">
      <c r="A29918" s="147"/>
      <c r="B29918" s="64"/>
      <c r="C29918" s="147" t="s">
        <v>217</v>
      </c>
      <c r="E29918" s="161"/>
      <c r="F29918" s="162"/>
      <c r="G29918" s="147"/>
      <c r="H29918" s="146"/>
      <c r="J29918" s="146"/>
      <c r="L29918" s="150"/>
      <c r="N29918" s="163"/>
      <c r="O29918" s="146"/>
      <c r="P29918" s="146"/>
      <c r="Q29918" s="146"/>
      <c r="R29918" s="34"/>
      <c r="S29918" s="35"/>
      <c r="T29918" s="147"/>
    </row>
    <row r="29919">
      <c r="A29919" s="147"/>
      <c r="B29919" s="64"/>
      <c r="C29919" s="147" t="s">
        <v>217</v>
      </c>
      <c r="E29919" s="161"/>
      <c r="F29919" s="162"/>
      <c r="G29919" s="147"/>
      <c r="H29919" s="146"/>
      <c r="J29919" s="146"/>
      <c r="L29919" s="150"/>
      <c r="N29919" s="163"/>
      <c r="O29919" s="146"/>
      <c r="P29919" s="146"/>
      <c r="Q29919" s="146"/>
      <c r="R29919" s="34"/>
      <c r="S29919" s="35"/>
      <c r="T29919" s="147"/>
    </row>
    <row r="29920">
      <c r="A29920" s="147"/>
      <c r="B29920" s="64"/>
      <c r="C29920" s="147" t="s">
        <v>217</v>
      </c>
      <c r="E29920" s="161"/>
      <c r="F29920" s="162"/>
      <c r="G29920" s="147"/>
      <c r="H29920" s="146"/>
      <c r="J29920" s="146"/>
      <c r="L29920" s="150"/>
      <c r="N29920" s="163"/>
      <c r="O29920" s="146"/>
      <c r="P29920" s="146"/>
      <c r="Q29920" s="146"/>
      <c r="R29920" s="34"/>
      <c r="S29920" s="35"/>
      <c r="T29920" s="147"/>
    </row>
    <row r="29921">
      <c r="A29921" s="147"/>
      <c r="B29921" s="64"/>
      <c r="C29921" s="147" t="s">
        <v>217</v>
      </c>
      <c r="E29921" s="161"/>
      <c r="F29921" s="162"/>
      <c r="G29921" s="147"/>
      <c r="H29921" s="146"/>
      <c r="J29921" s="146"/>
      <c r="L29921" s="150"/>
      <c r="N29921" s="163"/>
      <c r="O29921" s="146"/>
      <c r="P29921" s="146"/>
      <c r="Q29921" s="146"/>
      <c r="R29921" s="34"/>
      <c r="S29921" s="35"/>
      <c r="T29921" s="147"/>
    </row>
    <row r="29922">
      <c r="A29922" s="147"/>
      <c r="B29922" s="64"/>
      <c r="C29922" s="147" t="s">
        <v>217</v>
      </c>
      <c r="E29922" s="161"/>
      <c r="F29922" s="162"/>
      <c r="G29922" s="147"/>
      <c r="H29922" s="146"/>
      <c r="J29922" s="146"/>
      <c r="L29922" s="150"/>
      <c r="N29922" s="163"/>
      <c r="O29922" s="146"/>
      <c r="P29922" s="146"/>
      <c r="Q29922" s="146"/>
      <c r="R29922" s="34"/>
      <c r="S29922" s="35"/>
      <c r="T29922" s="147"/>
    </row>
    <row r="29923">
      <c r="A29923" s="147"/>
      <c r="B29923" s="64"/>
      <c r="C29923" s="147" t="s">
        <v>217</v>
      </c>
      <c r="E29923" s="161"/>
      <c r="F29923" s="162"/>
      <c r="G29923" s="147"/>
      <c r="H29923" s="146"/>
      <c r="J29923" s="146"/>
      <c r="L29923" s="150"/>
      <c r="N29923" s="163"/>
      <c r="O29923" s="146"/>
      <c r="P29923" s="146"/>
      <c r="Q29923" s="146"/>
      <c r="R29923" s="34"/>
      <c r="S29923" s="35"/>
      <c r="T29923" s="147"/>
    </row>
    <row r="29924">
      <c r="A29924" s="147"/>
      <c r="B29924" s="64"/>
      <c r="C29924" s="147" t="s">
        <v>217</v>
      </c>
      <c r="E29924" s="161"/>
      <c r="F29924" s="162"/>
      <c r="G29924" s="147"/>
      <c r="H29924" s="146"/>
      <c r="J29924" s="146"/>
      <c r="L29924" s="150"/>
      <c r="N29924" s="163"/>
      <c r="O29924" s="146"/>
      <c r="P29924" s="146"/>
      <c r="Q29924" s="146"/>
      <c r="R29924" s="34"/>
      <c r="S29924" s="35"/>
      <c r="T29924" s="147"/>
    </row>
    <row r="29925">
      <c r="A29925" s="147"/>
      <c r="B29925" s="64"/>
      <c r="C29925" s="147" t="s">
        <v>217</v>
      </c>
      <c r="E29925" s="161"/>
      <c r="F29925" s="162"/>
      <c r="G29925" s="147"/>
      <c r="H29925" s="146"/>
      <c r="J29925" s="146"/>
      <c r="L29925" s="150"/>
      <c r="N29925" s="163"/>
      <c r="O29925" s="146"/>
      <c r="P29925" s="146"/>
      <c r="Q29925" s="146"/>
      <c r="R29925" s="34"/>
      <c r="S29925" s="35"/>
      <c r="T29925" s="147"/>
    </row>
    <row r="29926">
      <c r="A29926" s="147"/>
      <c r="B29926" s="64"/>
      <c r="C29926" s="147" t="s">
        <v>217</v>
      </c>
      <c r="E29926" s="161"/>
      <c r="F29926" s="162"/>
      <c r="G29926" s="147"/>
      <c r="H29926" s="146"/>
      <c r="J29926" s="146"/>
      <c r="L29926" s="150"/>
      <c r="N29926" s="163"/>
      <c r="O29926" s="146"/>
      <c r="P29926" s="146"/>
      <c r="Q29926" s="146"/>
      <c r="R29926" s="34"/>
      <c r="S29926" s="35"/>
      <c r="T29926" s="147"/>
    </row>
    <row r="29927">
      <c r="A29927" s="147"/>
      <c r="B29927" s="64"/>
      <c r="C29927" s="147" t="s">
        <v>217</v>
      </c>
      <c r="E29927" s="161"/>
      <c r="F29927" s="162"/>
      <c r="G29927" s="147"/>
      <c r="H29927" s="146"/>
      <c r="J29927" s="146"/>
      <c r="L29927" s="150"/>
      <c r="N29927" s="163"/>
      <c r="O29927" s="146"/>
      <c r="P29927" s="146"/>
      <c r="Q29927" s="146"/>
      <c r="R29927" s="34"/>
      <c r="S29927" s="35"/>
      <c r="T29927" s="147"/>
    </row>
    <row r="29928">
      <c r="A29928" s="147"/>
      <c r="B29928" s="64"/>
      <c r="C29928" s="147" t="s">
        <v>217</v>
      </c>
      <c r="E29928" s="161"/>
      <c r="F29928" s="162"/>
      <c r="G29928" s="147"/>
      <c r="H29928" s="146"/>
      <c r="J29928" s="146"/>
      <c r="L29928" s="150"/>
      <c r="N29928" s="163"/>
      <c r="O29928" s="146"/>
      <c r="P29928" s="146"/>
      <c r="Q29928" s="146"/>
      <c r="R29928" s="34"/>
      <c r="S29928" s="35"/>
      <c r="T29928" s="147"/>
    </row>
    <row r="29929">
      <c r="A29929" s="147"/>
      <c r="B29929" s="64"/>
      <c r="C29929" s="147" t="s">
        <v>217</v>
      </c>
      <c r="E29929" s="161"/>
      <c r="F29929" s="162"/>
      <c r="G29929" s="147"/>
      <c r="H29929" s="146"/>
      <c r="J29929" s="146"/>
      <c r="L29929" s="150"/>
      <c r="N29929" s="163"/>
      <c r="O29929" s="146"/>
      <c r="P29929" s="146"/>
      <c r="Q29929" s="146"/>
      <c r="R29929" s="34"/>
      <c r="S29929" s="35"/>
      <c r="T29929" s="147"/>
    </row>
    <row r="29930">
      <c r="A29930" s="147"/>
      <c r="B29930" s="64"/>
      <c r="C29930" s="147" t="s">
        <v>217</v>
      </c>
      <c r="E29930" s="161"/>
      <c r="F29930" s="162"/>
      <c r="G29930" s="147"/>
      <c r="H29930" s="146"/>
      <c r="J29930" s="146"/>
      <c r="L29930" s="150"/>
      <c r="N29930" s="163"/>
      <c r="O29930" s="146"/>
      <c r="P29930" s="146"/>
      <c r="Q29930" s="146"/>
      <c r="R29930" s="34"/>
      <c r="S29930" s="35"/>
      <c r="T29930" s="147"/>
    </row>
    <row r="29931">
      <c r="A29931" s="147"/>
      <c r="B29931" s="64"/>
      <c r="C29931" s="147" t="s">
        <v>217</v>
      </c>
      <c r="E29931" s="161"/>
      <c r="F29931" s="162"/>
      <c r="G29931" s="147"/>
      <c r="H29931" s="146"/>
      <c r="J29931" s="146"/>
      <c r="L29931" s="150"/>
      <c r="N29931" s="163"/>
      <c r="O29931" s="146"/>
      <c r="P29931" s="146"/>
      <c r="Q29931" s="146"/>
      <c r="R29931" s="34"/>
      <c r="S29931" s="35"/>
      <c r="T29931" s="147"/>
    </row>
    <row r="29932">
      <c r="A29932" s="147"/>
      <c r="B29932" s="64"/>
      <c r="C29932" s="147" t="s">
        <v>217</v>
      </c>
      <c r="E29932" s="161"/>
      <c r="F29932" s="162"/>
      <c r="G29932" s="147"/>
      <c r="H29932" s="146"/>
      <c r="J29932" s="146"/>
      <c r="L29932" s="150"/>
      <c r="N29932" s="163"/>
      <c r="O29932" s="146"/>
      <c r="P29932" s="146"/>
      <c r="Q29932" s="146"/>
      <c r="R29932" s="34"/>
      <c r="S29932" s="35"/>
      <c r="T29932" s="147"/>
    </row>
    <row r="29933">
      <c r="A29933" s="147"/>
      <c r="B29933" s="64"/>
      <c r="C29933" s="147" t="s">
        <v>217</v>
      </c>
      <c r="E29933" s="161"/>
      <c r="F29933" s="162"/>
      <c r="G29933" s="147"/>
      <c r="H29933" s="146"/>
      <c r="J29933" s="146"/>
      <c r="L29933" s="150"/>
      <c r="N29933" s="163"/>
      <c r="O29933" s="146"/>
      <c r="P29933" s="146"/>
      <c r="Q29933" s="146"/>
      <c r="R29933" s="34"/>
      <c r="S29933" s="35"/>
      <c r="T29933" s="147"/>
    </row>
    <row r="29934">
      <c r="A29934" s="147"/>
      <c r="B29934" s="64"/>
      <c r="C29934" s="147" t="s">
        <v>217</v>
      </c>
      <c r="E29934" s="161"/>
      <c r="F29934" s="162"/>
      <c r="G29934" s="147"/>
      <c r="H29934" s="146"/>
      <c r="J29934" s="146"/>
      <c r="L29934" s="150"/>
      <c r="N29934" s="163"/>
      <c r="O29934" s="146"/>
      <c r="P29934" s="146"/>
      <c r="Q29934" s="146"/>
      <c r="R29934" s="34"/>
      <c r="S29934" s="35"/>
      <c r="T29934" s="147"/>
    </row>
    <row r="29935">
      <c r="A29935" s="147"/>
      <c r="B29935" s="64"/>
      <c r="C29935" s="147" t="s">
        <v>217</v>
      </c>
      <c r="E29935" s="161"/>
      <c r="F29935" s="162"/>
      <c r="G29935" s="147"/>
      <c r="H29935" s="146"/>
      <c r="J29935" s="146"/>
      <c r="L29935" s="150"/>
      <c r="N29935" s="163"/>
      <c r="O29935" s="146"/>
      <c r="P29935" s="146"/>
      <c r="Q29935" s="146"/>
      <c r="R29935" s="34"/>
      <c r="S29935" s="35"/>
      <c r="T29935" s="147"/>
    </row>
    <row r="29936">
      <c r="A29936" s="147"/>
      <c r="B29936" s="64"/>
      <c r="C29936" s="147" t="s">
        <v>217</v>
      </c>
      <c r="E29936" s="161"/>
      <c r="F29936" s="162"/>
      <c r="G29936" s="147"/>
      <c r="H29936" s="146"/>
      <c r="J29936" s="146"/>
      <c r="L29936" s="150"/>
      <c r="N29936" s="163"/>
      <c r="O29936" s="146"/>
      <c r="P29936" s="146"/>
      <c r="Q29936" s="146"/>
      <c r="R29936" s="34"/>
      <c r="S29936" s="35"/>
      <c r="T29936" s="147"/>
    </row>
    <row r="29937">
      <c r="A29937" s="147"/>
      <c r="B29937" s="64"/>
      <c r="C29937" s="147" t="s">
        <v>217</v>
      </c>
      <c r="E29937" s="161"/>
      <c r="F29937" s="162"/>
      <c r="G29937" s="147"/>
      <c r="H29937" s="146"/>
      <c r="J29937" s="146"/>
      <c r="L29937" s="150"/>
      <c r="N29937" s="163"/>
      <c r="O29937" s="146"/>
      <c r="P29937" s="146"/>
      <c r="Q29937" s="146"/>
      <c r="R29937" s="34"/>
      <c r="S29937" s="35"/>
      <c r="T29937" s="147"/>
    </row>
    <row r="29938">
      <c r="A29938" s="147"/>
      <c r="B29938" s="64"/>
      <c r="C29938" s="147" t="s">
        <v>217</v>
      </c>
      <c r="E29938" s="161"/>
      <c r="F29938" s="162"/>
      <c r="G29938" s="147"/>
      <c r="H29938" s="146"/>
      <c r="J29938" s="146"/>
      <c r="L29938" s="150"/>
      <c r="N29938" s="163"/>
      <c r="O29938" s="146"/>
      <c r="P29938" s="146"/>
      <c r="Q29938" s="146"/>
      <c r="R29938" s="34"/>
      <c r="S29938" s="35"/>
      <c r="T29938" s="147"/>
    </row>
    <row r="29939">
      <c r="A29939" s="147"/>
      <c r="B29939" s="64"/>
      <c r="C29939" s="147" t="s">
        <v>217</v>
      </c>
      <c r="E29939" s="161"/>
      <c r="F29939" s="162"/>
      <c r="G29939" s="147"/>
      <c r="H29939" s="146"/>
      <c r="J29939" s="146"/>
      <c r="L29939" s="150"/>
      <c r="N29939" s="163"/>
      <c r="O29939" s="146"/>
      <c r="P29939" s="146"/>
      <c r="Q29939" s="146"/>
      <c r="R29939" s="34"/>
      <c r="S29939" s="35"/>
      <c r="T29939" s="147"/>
    </row>
    <row r="29940">
      <c r="A29940" s="147"/>
      <c r="B29940" s="64"/>
      <c r="C29940" s="147" t="s">
        <v>217</v>
      </c>
      <c r="E29940" s="161"/>
      <c r="F29940" s="162"/>
      <c r="G29940" s="147"/>
      <c r="H29940" s="146"/>
      <c r="J29940" s="146"/>
      <c r="L29940" s="150"/>
      <c r="N29940" s="163"/>
      <c r="O29940" s="146"/>
      <c r="P29940" s="146"/>
      <c r="Q29940" s="146"/>
      <c r="R29940" s="34"/>
      <c r="S29940" s="35"/>
      <c r="T29940" s="147"/>
    </row>
    <row r="29941">
      <c r="A29941" s="147"/>
      <c r="B29941" s="64"/>
      <c r="C29941" s="147" t="s">
        <v>217</v>
      </c>
      <c r="E29941" s="161"/>
      <c r="F29941" s="162"/>
      <c r="G29941" s="147"/>
      <c r="H29941" s="146"/>
      <c r="J29941" s="146"/>
      <c r="L29941" s="150"/>
      <c r="N29941" s="163"/>
      <c r="O29941" s="146"/>
      <c r="P29941" s="146"/>
      <c r="Q29941" s="146"/>
      <c r="R29941" s="34"/>
      <c r="S29941" s="35"/>
      <c r="T29941" s="147"/>
    </row>
    <row r="29942">
      <c r="A29942" s="147"/>
      <c r="B29942" s="64"/>
      <c r="C29942" s="147" t="s">
        <v>217</v>
      </c>
      <c r="E29942" s="161"/>
      <c r="F29942" s="162"/>
      <c r="G29942" s="147"/>
      <c r="H29942" s="146"/>
      <c r="J29942" s="146"/>
      <c r="L29942" s="150"/>
      <c r="N29942" s="163"/>
      <c r="O29942" s="146"/>
      <c r="P29942" s="146"/>
      <c r="Q29942" s="146"/>
      <c r="R29942" s="34"/>
      <c r="S29942" s="35"/>
      <c r="T29942" s="147"/>
    </row>
    <row r="29943">
      <c r="A29943" s="147"/>
      <c r="B29943" s="64"/>
      <c r="C29943" s="147" t="s">
        <v>217</v>
      </c>
      <c r="E29943" s="161"/>
      <c r="F29943" s="162"/>
      <c r="G29943" s="147"/>
      <c r="H29943" s="146"/>
      <c r="J29943" s="146"/>
      <c r="L29943" s="150"/>
      <c r="N29943" s="163"/>
      <c r="O29943" s="146"/>
      <c r="P29943" s="146"/>
      <c r="Q29943" s="146"/>
      <c r="R29943" s="34"/>
      <c r="S29943" s="35"/>
      <c r="T29943" s="147"/>
    </row>
    <row r="29944">
      <c r="A29944" s="147"/>
      <c r="B29944" s="64"/>
      <c r="C29944" s="147" t="s">
        <v>217</v>
      </c>
      <c r="E29944" s="161"/>
      <c r="F29944" s="162"/>
      <c r="G29944" s="147"/>
      <c r="H29944" s="146"/>
      <c r="J29944" s="146"/>
      <c r="L29944" s="150"/>
      <c r="N29944" s="163"/>
      <c r="O29944" s="146"/>
      <c r="P29944" s="146"/>
      <c r="Q29944" s="146"/>
      <c r="R29944" s="34"/>
      <c r="S29944" s="35"/>
      <c r="T29944" s="147"/>
    </row>
    <row r="29945">
      <c r="A29945" s="147"/>
      <c r="B29945" s="64"/>
      <c r="C29945" s="147" t="s">
        <v>217</v>
      </c>
      <c r="E29945" s="161"/>
      <c r="F29945" s="162"/>
      <c r="G29945" s="147"/>
      <c r="H29945" s="146"/>
      <c r="J29945" s="146"/>
      <c r="L29945" s="150"/>
      <c r="N29945" s="163"/>
      <c r="O29945" s="146"/>
      <c r="P29945" s="146"/>
      <c r="Q29945" s="146"/>
      <c r="R29945" s="34"/>
      <c r="S29945" s="35"/>
      <c r="T29945" s="147"/>
    </row>
    <row r="29946">
      <c r="A29946" s="147"/>
      <c r="B29946" s="64"/>
      <c r="C29946" s="147" t="s">
        <v>217</v>
      </c>
      <c r="E29946" s="161"/>
      <c r="F29946" s="162"/>
      <c r="G29946" s="147"/>
      <c r="H29946" s="146"/>
      <c r="J29946" s="146"/>
      <c r="L29946" s="150"/>
      <c r="N29946" s="163"/>
      <c r="O29946" s="146"/>
      <c r="P29946" s="146"/>
      <c r="Q29946" s="146"/>
      <c r="R29946" s="34"/>
      <c r="S29946" s="35"/>
      <c r="T29946" s="147"/>
    </row>
    <row r="29947">
      <c r="A29947" s="147"/>
      <c r="B29947" s="64"/>
      <c r="C29947" s="147" t="s">
        <v>217</v>
      </c>
      <c r="E29947" s="161"/>
      <c r="F29947" s="162"/>
      <c r="G29947" s="147"/>
      <c r="H29947" s="146"/>
      <c r="J29947" s="146"/>
      <c r="L29947" s="150"/>
      <c r="N29947" s="163"/>
      <c r="O29947" s="146"/>
      <c r="P29947" s="146"/>
      <c r="Q29947" s="146"/>
      <c r="R29947" s="34"/>
      <c r="S29947" s="35"/>
      <c r="T29947" s="147"/>
    </row>
    <row r="29948">
      <c r="A29948" s="147"/>
      <c r="B29948" s="64"/>
      <c r="C29948" s="147" t="s">
        <v>217</v>
      </c>
      <c r="E29948" s="161"/>
      <c r="F29948" s="162"/>
      <c r="G29948" s="147"/>
      <c r="H29948" s="146"/>
      <c r="J29948" s="146"/>
      <c r="L29948" s="150"/>
      <c r="N29948" s="163"/>
      <c r="O29948" s="146"/>
      <c r="P29948" s="146"/>
      <c r="Q29948" s="146"/>
      <c r="R29948" s="34"/>
      <c r="S29948" s="35"/>
      <c r="T29948" s="147"/>
    </row>
    <row r="29949">
      <c r="A29949" s="147"/>
      <c r="B29949" s="64"/>
      <c r="C29949" s="147" t="s">
        <v>217</v>
      </c>
      <c r="E29949" s="161"/>
      <c r="F29949" s="162"/>
      <c r="G29949" s="147"/>
      <c r="H29949" s="146"/>
      <c r="J29949" s="146"/>
      <c r="L29949" s="150"/>
      <c r="N29949" s="163"/>
      <c r="O29949" s="146"/>
      <c r="P29949" s="146"/>
      <c r="Q29949" s="146"/>
      <c r="R29949" s="34"/>
      <c r="S29949" s="35"/>
      <c r="T29949" s="147"/>
    </row>
    <row r="29950">
      <c r="A29950" s="147"/>
      <c r="B29950" s="64"/>
      <c r="C29950" s="147" t="s">
        <v>217</v>
      </c>
      <c r="E29950" s="161"/>
      <c r="F29950" s="162"/>
      <c r="G29950" s="147"/>
      <c r="H29950" s="146"/>
      <c r="J29950" s="146"/>
      <c r="L29950" s="150"/>
      <c r="N29950" s="163"/>
      <c r="O29950" s="146"/>
      <c r="P29950" s="146"/>
      <c r="Q29950" s="146"/>
      <c r="R29950" s="34"/>
      <c r="S29950" s="35"/>
      <c r="T29950" s="147"/>
    </row>
    <row r="29951">
      <c r="A29951" s="147"/>
      <c r="B29951" s="64"/>
      <c r="C29951" s="147" t="s">
        <v>217</v>
      </c>
      <c r="E29951" s="161"/>
      <c r="F29951" s="162"/>
      <c r="G29951" s="147"/>
      <c r="H29951" s="146"/>
      <c r="J29951" s="146"/>
      <c r="L29951" s="150"/>
      <c r="N29951" s="163"/>
      <c r="O29951" s="146"/>
      <c r="P29951" s="146"/>
      <c r="Q29951" s="146"/>
      <c r="R29951" s="34"/>
      <c r="S29951" s="35"/>
      <c r="T29951" s="147"/>
    </row>
    <row r="29952">
      <c r="A29952" s="147"/>
      <c r="B29952" s="64"/>
      <c r="C29952" s="147" t="s">
        <v>217</v>
      </c>
      <c r="E29952" s="161"/>
      <c r="F29952" s="162"/>
      <c r="G29952" s="147"/>
      <c r="H29952" s="146"/>
      <c r="J29952" s="146"/>
      <c r="L29952" s="150"/>
      <c r="N29952" s="163"/>
      <c r="O29952" s="146"/>
      <c r="P29952" s="146"/>
      <c r="Q29952" s="146"/>
      <c r="R29952" s="34"/>
      <c r="S29952" s="35"/>
      <c r="T29952" s="147"/>
    </row>
    <row r="29953">
      <c r="A29953" s="147"/>
      <c r="B29953" s="64"/>
      <c r="C29953" s="147" t="s">
        <v>217</v>
      </c>
      <c r="E29953" s="161"/>
      <c r="F29953" s="162"/>
      <c r="G29953" s="147"/>
      <c r="H29953" s="146"/>
      <c r="J29953" s="146"/>
      <c r="L29953" s="150"/>
      <c r="N29953" s="163"/>
      <c r="O29953" s="146"/>
      <c r="P29953" s="146"/>
      <c r="Q29953" s="146"/>
      <c r="R29953" s="34"/>
      <c r="S29953" s="35"/>
      <c r="T29953" s="147"/>
    </row>
    <row r="29954">
      <c r="A29954" s="147"/>
      <c r="B29954" s="64"/>
      <c r="C29954" s="147" t="s">
        <v>217</v>
      </c>
      <c r="E29954" s="161"/>
      <c r="F29954" s="162"/>
      <c r="G29954" s="147"/>
      <c r="H29954" s="146"/>
      <c r="J29954" s="146"/>
      <c r="L29954" s="150"/>
      <c r="N29954" s="163"/>
      <c r="O29954" s="146"/>
      <c r="P29954" s="146"/>
      <c r="Q29954" s="146"/>
      <c r="R29954" s="34"/>
      <c r="S29954" s="35"/>
      <c r="T29954" s="147"/>
    </row>
    <row r="29955">
      <c r="A29955" s="147"/>
      <c r="B29955" s="64"/>
      <c r="C29955" s="147" t="s">
        <v>217</v>
      </c>
      <c r="E29955" s="161"/>
      <c r="F29955" s="162"/>
      <c r="G29955" s="147"/>
      <c r="H29955" s="146"/>
      <c r="J29955" s="146"/>
      <c r="L29955" s="150"/>
      <c r="N29955" s="163"/>
      <c r="O29955" s="146"/>
      <c r="P29955" s="146"/>
      <c r="Q29955" s="146"/>
      <c r="R29955" s="34"/>
      <c r="S29955" s="35"/>
      <c r="T29955" s="147"/>
    </row>
    <row r="29956">
      <c r="A29956" s="147"/>
      <c r="B29956" s="64"/>
      <c r="C29956" s="147" t="s">
        <v>217</v>
      </c>
      <c r="E29956" s="161"/>
      <c r="F29956" s="162"/>
      <c r="G29956" s="147"/>
      <c r="H29956" s="146"/>
      <c r="J29956" s="146"/>
      <c r="L29956" s="150"/>
      <c r="N29956" s="163"/>
      <c r="O29956" s="146"/>
      <c r="P29956" s="146"/>
      <c r="Q29956" s="146"/>
      <c r="R29956" s="34"/>
      <c r="S29956" s="35"/>
      <c r="T29956" s="147"/>
    </row>
    <row r="29957">
      <c r="A29957" s="147"/>
      <c r="B29957" s="64"/>
      <c r="C29957" s="147" t="s">
        <v>217</v>
      </c>
      <c r="E29957" s="161"/>
      <c r="F29957" s="162"/>
      <c r="G29957" s="147"/>
      <c r="H29957" s="146"/>
      <c r="J29957" s="146"/>
      <c r="L29957" s="150"/>
      <c r="N29957" s="163"/>
      <c r="O29957" s="146"/>
      <c r="P29957" s="146"/>
      <c r="Q29957" s="146"/>
      <c r="R29957" s="34"/>
      <c r="S29957" s="35"/>
      <c r="T29957" s="147"/>
    </row>
    <row r="29958">
      <c r="A29958" s="147"/>
      <c r="B29958" s="64"/>
      <c r="C29958" s="147" t="s">
        <v>217</v>
      </c>
      <c r="E29958" s="161"/>
      <c r="F29958" s="162"/>
      <c r="G29958" s="147"/>
      <c r="H29958" s="146"/>
      <c r="J29958" s="146"/>
      <c r="L29958" s="150"/>
      <c r="N29958" s="163"/>
      <c r="O29958" s="146"/>
      <c r="P29958" s="146"/>
      <c r="Q29958" s="146"/>
      <c r="R29958" s="34"/>
      <c r="S29958" s="35"/>
      <c r="T29958" s="147"/>
    </row>
    <row r="29959">
      <c r="A29959" s="147"/>
      <c r="B29959" s="64"/>
      <c r="C29959" s="147" t="s">
        <v>217</v>
      </c>
      <c r="E29959" s="161"/>
      <c r="F29959" s="162"/>
      <c r="G29959" s="147"/>
      <c r="H29959" s="146"/>
      <c r="J29959" s="146"/>
      <c r="L29959" s="150"/>
      <c r="N29959" s="163"/>
      <c r="O29959" s="146"/>
      <c r="P29959" s="146"/>
      <c r="Q29959" s="146"/>
      <c r="R29959" s="34"/>
      <c r="S29959" s="35"/>
      <c r="T29959" s="147"/>
    </row>
    <row r="29960">
      <c r="A29960" s="147"/>
      <c r="B29960" s="64"/>
      <c r="C29960" s="147" t="s">
        <v>217</v>
      </c>
      <c r="E29960" s="161"/>
      <c r="F29960" s="162"/>
      <c r="G29960" s="147"/>
      <c r="H29960" s="146"/>
      <c r="J29960" s="146"/>
      <c r="L29960" s="150"/>
      <c r="N29960" s="163"/>
      <c r="O29960" s="146"/>
      <c r="P29960" s="146"/>
      <c r="Q29960" s="146"/>
      <c r="R29960" s="34"/>
      <c r="S29960" s="35"/>
      <c r="T29960" s="147"/>
    </row>
    <row r="29961">
      <c r="A29961" s="147"/>
      <c r="B29961" s="64"/>
      <c r="C29961" s="147" t="s">
        <v>217</v>
      </c>
      <c r="E29961" s="161"/>
      <c r="F29961" s="162"/>
      <c r="G29961" s="147"/>
      <c r="H29961" s="146"/>
      <c r="J29961" s="146"/>
      <c r="L29961" s="150"/>
      <c r="N29961" s="163"/>
      <c r="O29961" s="146"/>
      <c r="P29961" s="146"/>
      <c r="Q29961" s="146"/>
      <c r="R29961" s="34"/>
      <c r="S29961" s="35"/>
      <c r="T29961" s="147"/>
    </row>
    <row r="29962">
      <c r="A29962" s="147"/>
      <c r="B29962" s="64"/>
      <c r="C29962" s="147" t="s">
        <v>217</v>
      </c>
      <c r="E29962" s="161"/>
      <c r="F29962" s="162"/>
      <c r="G29962" s="147"/>
      <c r="H29962" s="146"/>
      <c r="J29962" s="146"/>
      <c r="L29962" s="150"/>
      <c r="N29962" s="163"/>
      <c r="O29962" s="146"/>
      <c r="P29962" s="146"/>
      <c r="Q29962" s="146"/>
      <c r="R29962" s="34"/>
      <c r="S29962" s="35"/>
      <c r="T29962" s="147"/>
    </row>
    <row r="29963">
      <c r="A29963" s="147"/>
      <c r="B29963" s="64"/>
      <c r="C29963" s="147" t="s">
        <v>217</v>
      </c>
      <c r="E29963" s="161"/>
      <c r="F29963" s="162"/>
      <c r="G29963" s="147"/>
      <c r="H29963" s="146"/>
      <c r="J29963" s="146"/>
      <c r="L29963" s="150"/>
      <c r="N29963" s="163"/>
      <c r="O29963" s="146"/>
      <c r="P29963" s="146"/>
      <c r="Q29963" s="146"/>
      <c r="R29963" s="34"/>
      <c r="S29963" s="35"/>
      <c r="T29963" s="147"/>
    </row>
    <row r="29964">
      <c r="A29964" s="147"/>
      <c r="B29964" s="64"/>
      <c r="C29964" s="147" t="s">
        <v>217</v>
      </c>
      <c r="E29964" s="161"/>
      <c r="F29964" s="162"/>
      <c r="G29964" s="147"/>
      <c r="H29964" s="146"/>
      <c r="J29964" s="146"/>
      <c r="L29964" s="150"/>
      <c r="N29964" s="163"/>
      <c r="O29964" s="146"/>
      <c r="P29964" s="146"/>
      <c r="Q29964" s="146"/>
      <c r="R29964" s="34"/>
      <c r="S29964" s="35"/>
      <c r="T29964" s="147"/>
    </row>
    <row r="29965">
      <c r="A29965" s="147"/>
      <c r="B29965" s="64"/>
      <c r="C29965" s="147" t="s">
        <v>217</v>
      </c>
      <c r="E29965" s="161"/>
      <c r="F29965" s="162"/>
      <c r="G29965" s="147"/>
      <c r="H29965" s="146"/>
      <c r="J29965" s="146"/>
      <c r="L29965" s="150"/>
      <c r="N29965" s="163"/>
      <c r="O29965" s="146"/>
      <c r="P29965" s="146"/>
      <c r="Q29965" s="146"/>
      <c r="R29965" s="34"/>
      <c r="S29965" s="35"/>
      <c r="T29965" s="147"/>
    </row>
    <row r="29966">
      <c r="A29966" s="147"/>
      <c r="B29966" s="64"/>
      <c r="C29966" s="147" t="s">
        <v>217</v>
      </c>
      <c r="E29966" s="161"/>
      <c r="F29966" s="162"/>
      <c r="G29966" s="147"/>
      <c r="H29966" s="146"/>
      <c r="J29966" s="146"/>
      <c r="L29966" s="150"/>
      <c r="N29966" s="163"/>
      <c r="O29966" s="146"/>
      <c r="P29966" s="146"/>
      <c r="Q29966" s="146"/>
      <c r="R29966" s="34"/>
      <c r="S29966" s="35"/>
      <c r="T29966" s="147"/>
    </row>
    <row r="29967">
      <c r="A29967" s="147"/>
      <c r="B29967" s="64"/>
      <c r="C29967" s="147" t="s">
        <v>217</v>
      </c>
      <c r="E29967" s="161"/>
      <c r="F29967" s="162"/>
      <c r="G29967" s="147"/>
      <c r="H29967" s="146"/>
      <c r="J29967" s="146"/>
      <c r="L29967" s="150"/>
      <c r="N29967" s="163"/>
      <c r="O29967" s="146"/>
      <c r="P29967" s="146"/>
      <c r="Q29967" s="146"/>
      <c r="R29967" s="34"/>
      <c r="S29967" s="35"/>
      <c r="T29967" s="147"/>
    </row>
    <row r="29968">
      <c r="A29968" s="147"/>
      <c r="B29968" s="64"/>
      <c r="C29968" s="147" t="s">
        <v>217</v>
      </c>
      <c r="E29968" s="161"/>
      <c r="F29968" s="162"/>
      <c r="G29968" s="147"/>
      <c r="H29968" s="146"/>
      <c r="J29968" s="146"/>
      <c r="L29968" s="150"/>
      <c r="N29968" s="163"/>
      <c r="O29968" s="146"/>
      <c r="P29968" s="146"/>
      <c r="Q29968" s="146"/>
      <c r="R29968" s="34"/>
      <c r="S29968" s="35"/>
      <c r="T29968" s="147"/>
    </row>
    <row r="29969">
      <c r="A29969" s="147"/>
      <c r="B29969" s="64"/>
      <c r="C29969" s="147" t="s">
        <v>217</v>
      </c>
      <c r="E29969" s="161"/>
      <c r="F29969" s="162"/>
      <c r="G29969" s="147"/>
      <c r="H29969" s="146"/>
      <c r="J29969" s="146"/>
      <c r="L29969" s="150"/>
      <c r="N29969" s="163"/>
      <c r="O29969" s="146"/>
      <c r="P29969" s="146"/>
      <c r="Q29969" s="146"/>
      <c r="R29969" s="34"/>
      <c r="S29969" s="35"/>
      <c r="T29969" s="147"/>
    </row>
    <row r="29970">
      <c r="A29970" s="147"/>
      <c r="B29970" s="64"/>
      <c r="C29970" s="147" t="s">
        <v>217</v>
      </c>
      <c r="E29970" s="161"/>
      <c r="F29970" s="162"/>
      <c r="G29970" s="147"/>
      <c r="H29970" s="146"/>
      <c r="J29970" s="146"/>
      <c r="L29970" s="150"/>
      <c r="N29970" s="163"/>
      <c r="O29970" s="146"/>
      <c r="P29970" s="146"/>
      <c r="Q29970" s="146"/>
      <c r="R29970" s="34"/>
      <c r="S29970" s="35"/>
      <c r="T29970" s="147"/>
    </row>
    <row r="29971">
      <c r="A29971" s="147"/>
      <c r="B29971" s="64"/>
      <c r="C29971" s="147" t="s">
        <v>217</v>
      </c>
      <c r="E29971" s="161"/>
      <c r="F29971" s="162"/>
      <c r="G29971" s="147"/>
      <c r="H29971" s="146"/>
      <c r="J29971" s="146"/>
      <c r="L29971" s="150"/>
      <c r="N29971" s="163"/>
      <c r="O29971" s="146"/>
      <c r="P29971" s="146"/>
      <c r="Q29971" s="146"/>
      <c r="R29971" s="34"/>
      <c r="S29971" s="35"/>
      <c r="T29971" s="147"/>
    </row>
    <row r="29972">
      <c r="A29972" s="147"/>
      <c r="B29972" s="64"/>
      <c r="C29972" s="147" t="s">
        <v>217</v>
      </c>
      <c r="E29972" s="161"/>
      <c r="F29972" s="162"/>
      <c r="G29972" s="147"/>
      <c r="H29972" s="146"/>
      <c r="J29972" s="146"/>
      <c r="L29972" s="150"/>
      <c r="N29972" s="163"/>
      <c r="O29972" s="146"/>
      <c r="P29972" s="146"/>
      <c r="Q29972" s="146"/>
      <c r="R29972" s="34"/>
      <c r="S29972" s="35"/>
      <c r="T29972" s="147"/>
    </row>
    <row r="29973">
      <c r="A29973" s="147"/>
      <c r="B29973" s="64"/>
      <c r="C29973" s="147" t="s">
        <v>217</v>
      </c>
      <c r="E29973" s="161"/>
      <c r="F29973" s="162"/>
      <c r="G29973" s="147"/>
      <c r="H29973" s="146"/>
      <c r="J29973" s="146"/>
      <c r="L29973" s="150"/>
      <c r="N29973" s="163"/>
      <c r="O29973" s="146"/>
      <c r="P29973" s="146"/>
      <c r="Q29973" s="146"/>
      <c r="R29973" s="34"/>
      <c r="S29973" s="35"/>
      <c r="T29973" s="147"/>
    </row>
    <row r="29974">
      <c r="A29974" s="147"/>
      <c r="B29974" s="64"/>
      <c r="C29974" s="147" t="s">
        <v>217</v>
      </c>
      <c r="E29974" s="161"/>
      <c r="F29974" s="162"/>
      <c r="G29974" s="147"/>
      <c r="H29974" s="146"/>
      <c r="J29974" s="146"/>
      <c r="L29974" s="150"/>
      <c r="N29974" s="163"/>
      <c r="O29974" s="146"/>
      <c r="P29974" s="146"/>
      <c r="Q29974" s="146"/>
      <c r="R29974" s="34"/>
      <c r="S29974" s="35"/>
      <c r="T29974" s="147"/>
    </row>
    <row r="29975">
      <c r="A29975" s="147"/>
      <c r="B29975" s="64"/>
      <c r="C29975" s="147" t="s">
        <v>217</v>
      </c>
      <c r="E29975" s="161"/>
      <c r="F29975" s="162"/>
      <c r="G29975" s="147"/>
      <c r="H29975" s="146"/>
      <c r="J29975" s="146"/>
      <c r="L29975" s="150"/>
      <c r="N29975" s="163"/>
      <c r="O29975" s="146"/>
      <c r="P29975" s="146"/>
      <c r="Q29975" s="146"/>
      <c r="R29975" s="34"/>
      <c r="S29975" s="35"/>
      <c r="T29975" s="147"/>
    </row>
    <row r="29976">
      <c r="A29976" s="147"/>
      <c r="B29976" s="64"/>
      <c r="C29976" s="147" t="s">
        <v>217</v>
      </c>
      <c r="E29976" s="161"/>
      <c r="F29976" s="162"/>
      <c r="G29976" s="147"/>
      <c r="H29976" s="146"/>
      <c r="J29976" s="146"/>
      <c r="L29976" s="150"/>
      <c r="N29976" s="163"/>
      <c r="O29976" s="146"/>
      <c r="P29976" s="146"/>
      <c r="Q29976" s="146"/>
      <c r="R29976" s="34"/>
      <c r="S29976" s="35"/>
      <c r="T29976" s="147"/>
    </row>
    <row r="29977">
      <c r="A29977" s="147"/>
      <c r="B29977" s="64"/>
      <c r="C29977" s="147" t="s">
        <v>217</v>
      </c>
      <c r="E29977" s="161"/>
      <c r="F29977" s="162"/>
      <c r="G29977" s="147"/>
      <c r="H29977" s="146"/>
      <c r="J29977" s="146"/>
      <c r="L29977" s="150"/>
      <c r="N29977" s="163"/>
      <c r="O29977" s="146"/>
      <c r="P29977" s="146"/>
      <c r="Q29977" s="146"/>
      <c r="R29977" s="34"/>
      <c r="S29977" s="35"/>
      <c r="T29977" s="147"/>
    </row>
    <row r="29978">
      <c r="A29978" s="147"/>
      <c r="B29978" s="64"/>
      <c r="C29978" s="147" t="s">
        <v>217</v>
      </c>
      <c r="E29978" s="161"/>
      <c r="F29978" s="162"/>
      <c r="G29978" s="147"/>
      <c r="H29978" s="146"/>
      <c r="J29978" s="146"/>
      <c r="L29978" s="150"/>
      <c r="N29978" s="163"/>
      <c r="O29978" s="146"/>
      <c r="P29978" s="146"/>
      <c r="Q29978" s="146"/>
      <c r="R29978" s="34"/>
      <c r="S29978" s="35"/>
      <c r="T29978" s="147"/>
    </row>
    <row r="29979">
      <c r="A29979" s="147"/>
      <c r="B29979" s="64"/>
      <c r="C29979" s="147" t="s">
        <v>217</v>
      </c>
      <c r="E29979" s="161"/>
      <c r="F29979" s="162"/>
      <c r="G29979" s="147"/>
      <c r="H29979" s="146"/>
      <c r="J29979" s="146"/>
      <c r="L29979" s="150"/>
      <c r="N29979" s="163"/>
      <c r="O29979" s="146"/>
      <c r="P29979" s="146"/>
      <c r="Q29979" s="146"/>
      <c r="R29979" s="34"/>
      <c r="S29979" s="35"/>
      <c r="T29979" s="147"/>
    </row>
    <row r="29980">
      <c r="A29980" s="147"/>
      <c r="B29980" s="64"/>
      <c r="C29980" s="147" t="s">
        <v>217</v>
      </c>
      <c r="E29980" s="161"/>
      <c r="F29980" s="162"/>
      <c r="G29980" s="147"/>
      <c r="H29980" s="146"/>
      <c r="J29980" s="146"/>
      <c r="L29980" s="150"/>
      <c r="N29980" s="163"/>
      <c r="O29980" s="146"/>
      <c r="P29980" s="146"/>
      <c r="Q29980" s="146"/>
      <c r="R29980" s="34"/>
      <c r="S29980" s="35"/>
      <c r="T29980" s="147"/>
    </row>
    <row r="29981">
      <c r="A29981" s="147"/>
      <c r="B29981" s="64"/>
      <c r="C29981" s="147" t="s">
        <v>217</v>
      </c>
      <c r="E29981" s="161"/>
      <c r="F29981" s="162"/>
      <c r="G29981" s="147"/>
      <c r="H29981" s="146"/>
      <c r="J29981" s="146"/>
      <c r="L29981" s="150"/>
      <c r="N29981" s="163"/>
      <c r="O29981" s="146"/>
      <c r="P29981" s="146"/>
      <c r="Q29981" s="146"/>
      <c r="R29981" s="34"/>
      <c r="S29981" s="35"/>
      <c r="T29981" s="147"/>
    </row>
    <row r="29982">
      <c r="A29982" s="147"/>
      <c r="B29982" s="64"/>
      <c r="C29982" s="147" t="s">
        <v>217</v>
      </c>
      <c r="E29982" s="161"/>
      <c r="F29982" s="162"/>
      <c r="G29982" s="147"/>
      <c r="H29982" s="146"/>
      <c r="J29982" s="146"/>
      <c r="L29982" s="150"/>
      <c r="N29982" s="163"/>
      <c r="O29982" s="146"/>
      <c r="P29982" s="146"/>
      <c r="Q29982" s="146"/>
      <c r="R29982" s="34"/>
      <c r="S29982" s="35"/>
      <c r="T29982" s="147"/>
    </row>
    <row r="29983">
      <c r="A29983" s="147"/>
      <c r="B29983" s="64"/>
      <c r="C29983" s="147" t="s">
        <v>217</v>
      </c>
      <c r="E29983" s="161"/>
      <c r="F29983" s="162"/>
      <c r="G29983" s="147"/>
      <c r="H29983" s="146"/>
      <c r="J29983" s="146"/>
      <c r="L29983" s="150"/>
      <c r="N29983" s="163"/>
      <c r="O29983" s="146"/>
      <c r="P29983" s="146"/>
      <c r="Q29983" s="146"/>
      <c r="R29983" s="34"/>
      <c r="S29983" s="35"/>
      <c r="T29983" s="147"/>
    </row>
    <row r="29984">
      <c r="A29984" s="147"/>
      <c r="B29984" s="64"/>
      <c r="C29984" s="147" t="s">
        <v>217</v>
      </c>
      <c r="E29984" s="161"/>
      <c r="F29984" s="162"/>
      <c r="G29984" s="147"/>
      <c r="H29984" s="146"/>
      <c r="J29984" s="146"/>
      <c r="L29984" s="150"/>
      <c r="N29984" s="163"/>
      <c r="O29984" s="146"/>
      <c r="P29984" s="146"/>
      <c r="Q29984" s="146"/>
      <c r="R29984" s="34"/>
      <c r="S29984" s="35"/>
      <c r="T29984" s="147"/>
    </row>
    <row r="29985">
      <c r="A29985" s="147"/>
      <c r="B29985" s="64"/>
      <c r="C29985" s="147" t="s">
        <v>217</v>
      </c>
      <c r="E29985" s="161"/>
      <c r="F29985" s="162"/>
      <c r="G29985" s="147"/>
      <c r="H29985" s="146"/>
      <c r="J29985" s="146"/>
      <c r="L29985" s="150"/>
      <c r="N29985" s="163"/>
      <c r="O29985" s="146"/>
      <c r="P29985" s="146"/>
      <c r="Q29985" s="146"/>
      <c r="R29985" s="34"/>
      <c r="S29985" s="35"/>
      <c r="T29985" s="147"/>
    </row>
    <row r="29986">
      <c r="A29986" s="147"/>
      <c r="B29986" s="64"/>
      <c r="C29986" s="147" t="s">
        <v>217</v>
      </c>
      <c r="E29986" s="161"/>
      <c r="F29986" s="162"/>
      <c r="G29986" s="147"/>
      <c r="H29986" s="146"/>
      <c r="J29986" s="146"/>
      <c r="L29986" s="150"/>
      <c r="N29986" s="163"/>
      <c r="O29986" s="146"/>
      <c r="P29986" s="146"/>
      <c r="Q29986" s="146"/>
      <c r="R29986" s="34"/>
      <c r="S29986" s="35"/>
      <c r="T29986" s="147"/>
    </row>
    <row r="29987">
      <c r="A29987" s="147"/>
      <c r="B29987" s="64"/>
      <c r="C29987" s="147" t="s">
        <v>217</v>
      </c>
      <c r="E29987" s="161"/>
      <c r="F29987" s="162"/>
      <c r="G29987" s="147"/>
      <c r="H29987" s="146"/>
      <c r="J29987" s="146"/>
      <c r="L29987" s="150"/>
      <c r="N29987" s="163"/>
      <c r="O29987" s="146"/>
      <c r="P29987" s="146"/>
      <c r="Q29987" s="146"/>
      <c r="R29987" s="34"/>
      <c r="S29987" s="35"/>
      <c r="T29987" s="147"/>
    </row>
    <row r="29988">
      <c r="A29988" s="147"/>
      <c r="B29988" s="64"/>
      <c r="C29988" s="147" t="s">
        <v>217</v>
      </c>
      <c r="E29988" s="161"/>
      <c r="F29988" s="162"/>
      <c r="G29988" s="147"/>
      <c r="H29988" s="146"/>
      <c r="J29988" s="146"/>
      <c r="L29988" s="150"/>
      <c r="N29988" s="163"/>
      <c r="O29988" s="146"/>
      <c r="P29988" s="146"/>
      <c r="Q29988" s="146"/>
      <c r="R29988" s="34"/>
      <c r="S29988" s="35"/>
      <c r="T29988" s="147"/>
    </row>
    <row r="29989">
      <c r="A29989" s="147"/>
      <c r="B29989" s="64"/>
      <c r="C29989" s="147" t="s">
        <v>217</v>
      </c>
      <c r="E29989" s="161"/>
      <c r="F29989" s="162"/>
      <c r="G29989" s="147"/>
      <c r="H29989" s="146"/>
      <c r="J29989" s="146"/>
      <c r="L29989" s="150"/>
      <c r="N29989" s="163"/>
      <c r="O29989" s="146"/>
      <c r="P29989" s="146"/>
      <c r="Q29989" s="146"/>
      <c r="R29989" s="34"/>
      <c r="S29989" s="35"/>
      <c r="T29989" s="147"/>
    </row>
    <row r="29990">
      <c r="A29990" s="147"/>
      <c r="B29990" s="64"/>
      <c r="C29990" s="147" t="s">
        <v>217</v>
      </c>
      <c r="E29990" s="161"/>
      <c r="F29990" s="162"/>
      <c r="G29990" s="147"/>
      <c r="H29990" s="146"/>
      <c r="J29990" s="146"/>
      <c r="L29990" s="150"/>
      <c r="N29990" s="163"/>
      <c r="O29990" s="146"/>
      <c r="P29990" s="146"/>
      <c r="Q29990" s="146"/>
      <c r="R29990" s="34"/>
      <c r="S29990" s="35"/>
      <c r="T29990" s="147"/>
    </row>
    <row r="29991">
      <c r="A29991" s="147"/>
      <c r="B29991" s="64"/>
      <c r="C29991" s="147" t="s">
        <v>217</v>
      </c>
      <c r="E29991" s="161"/>
      <c r="F29991" s="162"/>
      <c r="G29991" s="147"/>
      <c r="H29991" s="146"/>
      <c r="J29991" s="146"/>
      <c r="L29991" s="150"/>
      <c r="N29991" s="163"/>
      <c r="O29991" s="146"/>
      <c r="P29991" s="146"/>
      <c r="Q29991" s="146"/>
      <c r="R29991" s="34"/>
      <c r="S29991" s="35"/>
      <c r="T29991" s="147"/>
    </row>
    <row r="29992">
      <c r="A29992" s="147"/>
      <c r="B29992" s="64"/>
      <c r="C29992" s="147" t="s">
        <v>217</v>
      </c>
      <c r="E29992" s="161"/>
      <c r="F29992" s="162"/>
      <c r="G29992" s="147"/>
      <c r="H29992" s="146"/>
      <c r="J29992" s="146"/>
      <c r="L29992" s="150"/>
      <c r="N29992" s="163"/>
      <c r="O29992" s="146"/>
      <c r="P29992" s="146"/>
      <c r="Q29992" s="146"/>
      <c r="R29992" s="34"/>
      <c r="S29992" s="35"/>
      <c r="T29992" s="147"/>
    </row>
    <row r="29993">
      <c r="A29993" s="147"/>
      <c r="B29993" s="64"/>
      <c r="C29993" s="147" t="s">
        <v>217</v>
      </c>
      <c r="E29993" s="161"/>
      <c r="F29993" s="162"/>
      <c r="G29993" s="147"/>
      <c r="H29993" s="146"/>
      <c r="J29993" s="146"/>
      <c r="L29993" s="150"/>
      <c r="N29993" s="163"/>
      <c r="O29993" s="146"/>
      <c r="P29993" s="146"/>
      <c r="Q29993" s="146"/>
      <c r="R29993" s="34"/>
      <c r="S29993" s="35"/>
      <c r="T29993" s="147"/>
    </row>
    <row r="29994">
      <c r="A29994" s="147"/>
      <c r="B29994" s="64"/>
      <c r="C29994" s="147" t="s">
        <v>217</v>
      </c>
      <c r="E29994" s="161"/>
      <c r="F29994" s="162"/>
      <c r="G29994" s="147"/>
      <c r="H29994" s="146"/>
      <c r="J29994" s="146"/>
      <c r="L29994" s="150"/>
      <c r="N29994" s="163"/>
      <c r="O29994" s="146"/>
      <c r="P29994" s="146"/>
      <c r="Q29994" s="146"/>
      <c r="R29994" s="34"/>
      <c r="S29994" s="35"/>
      <c r="T29994" s="147"/>
    </row>
    <row r="29995">
      <c r="A29995" s="147"/>
      <c r="B29995" s="64"/>
      <c r="C29995" s="147" t="s">
        <v>217</v>
      </c>
      <c r="E29995" s="161"/>
      <c r="F29995" s="162"/>
      <c r="G29995" s="147"/>
      <c r="H29995" s="146"/>
      <c r="J29995" s="146"/>
      <c r="L29995" s="150"/>
      <c r="N29995" s="163"/>
      <c r="O29995" s="146"/>
      <c r="P29995" s="146"/>
      <c r="Q29995" s="146"/>
      <c r="R29995" s="34"/>
      <c r="S29995" s="35"/>
      <c r="T29995" s="147"/>
    </row>
    <row r="29996">
      <c r="A29996" s="147"/>
      <c r="B29996" s="64"/>
      <c r="C29996" s="147" t="s">
        <v>217</v>
      </c>
      <c r="E29996" s="161"/>
      <c r="F29996" s="162"/>
      <c r="G29996" s="147"/>
      <c r="H29996" s="146"/>
      <c r="J29996" s="146"/>
      <c r="L29996" s="150"/>
      <c r="N29996" s="163"/>
      <c r="O29996" s="146"/>
      <c r="P29996" s="146"/>
      <c r="Q29996" s="146"/>
      <c r="R29996" s="34"/>
      <c r="S29996" s="35"/>
      <c r="T29996" s="147"/>
    </row>
    <row r="29997">
      <c r="A29997" s="147"/>
      <c r="B29997" s="64"/>
      <c r="C29997" s="147" t="s">
        <v>217</v>
      </c>
      <c r="E29997" s="161"/>
      <c r="F29997" s="162"/>
      <c r="G29997" s="147"/>
      <c r="H29997" s="146"/>
      <c r="J29997" s="146"/>
      <c r="L29997" s="150"/>
      <c r="N29997" s="163"/>
      <c r="O29997" s="146"/>
      <c r="P29997" s="146"/>
      <c r="Q29997" s="146"/>
      <c r="R29997" s="34"/>
      <c r="S29997" s="35"/>
      <c r="T29997" s="147"/>
    </row>
    <row r="29998">
      <c r="A29998" s="147"/>
      <c r="B29998" s="64"/>
      <c r="C29998" s="147" t="s">
        <v>217</v>
      </c>
      <c r="E29998" s="161"/>
      <c r="F29998" s="162"/>
      <c r="G29998" s="147"/>
      <c r="H29998" s="146"/>
      <c r="J29998" s="146"/>
      <c r="L29998" s="150"/>
      <c r="N29998" s="163"/>
      <c r="O29998" s="146"/>
      <c r="P29998" s="146"/>
      <c r="Q29998" s="146"/>
      <c r="R29998" s="34"/>
      <c r="S29998" s="35"/>
      <c r="T29998" s="147"/>
    </row>
    <row r="29999">
      <c r="A29999" s="147"/>
      <c r="B29999" s="64"/>
      <c r="C29999" s="147" t="s">
        <v>217</v>
      </c>
      <c r="E29999" s="161"/>
      <c r="F29999" s="162"/>
      <c r="G29999" s="147"/>
      <c r="H29999" s="146"/>
      <c r="J29999" s="146"/>
      <c r="L29999" s="150"/>
      <c r="N29999" s="163"/>
      <c r="O29999" s="146"/>
      <c r="P29999" s="146"/>
      <c r="Q29999" s="146"/>
      <c r="R29999" s="34"/>
      <c r="S29999" s="35"/>
      <c r="T29999" s="147"/>
    </row>
    <row r="30000">
      <c r="A30000" s="147"/>
      <c r="B30000" s="64"/>
      <c r="C30000" s="147" t="s">
        <v>217</v>
      </c>
      <c r="E30000" s="161"/>
      <c r="F30000" s="162"/>
      <c r="G30000" s="147"/>
      <c r="H30000" s="146"/>
      <c r="J30000" s="146"/>
      <c r="L30000" s="150"/>
      <c r="N30000" s="163"/>
      <c r="O30000" s="146"/>
      <c r="P30000" s="146"/>
      <c r="Q30000" s="146"/>
      <c r="R30000" s="34"/>
      <c r="S30000" s="35"/>
      <c r="T30000" s="147"/>
    </row>
    <row r="30001">
      <c r="A30001" s="147"/>
      <c r="B30001" s="64"/>
      <c r="C30001" s="147" t="s">
        <v>217</v>
      </c>
      <c r="E30001" s="161"/>
      <c r="F30001" s="162"/>
      <c r="G30001" s="147"/>
      <c r="H30001" s="146"/>
      <c r="J30001" s="146"/>
      <c r="L30001" s="150"/>
      <c r="N30001" s="163"/>
      <c r="O30001" s="146"/>
      <c r="P30001" s="146"/>
      <c r="Q30001" s="146"/>
      <c r="R30001" s="34"/>
      <c r="S30001" s="35"/>
      <c r="T30001" s="147"/>
    </row>
    <row r="30002">
      <c r="A30002" s="147"/>
      <c r="B30002" s="64"/>
      <c r="C30002" s="147" t="s">
        <v>217</v>
      </c>
      <c r="E30002" s="161"/>
      <c r="F30002" s="162"/>
      <c r="G30002" s="147"/>
      <c r="H30002" s="146"/>
      <c r="J30002" s="146"/>
      <c r="L30002" s="150"/>
      <c r="N30002" s="163"/>
      <c r="O30002" s="146"/>
      <c r="P30002" s="146"/>
      <c r="Q30002" s="146"/>
      <c r="R30002" s="34"/>
      <c r="S30002" s="35"/>
      <c r="T30002" s="147"/>
    </row>
    <row r="30003">
      <c r="A30003" s="147"/>
      <c r="B30003" s="64"/>
      <c r="C30003" s="147" t="s">
        <v>217</v>
      </c>
      <c r="E30003" s="161"/>
      <c r="F30003" s="162"/>
      <c r="G30003" s="147"/>
      <c r="H30003" s="146"/>
      <c r="J30003" s="146"/>
      <c r="L30003" s="150"/>
      <c r="N30003" s="163"/>
      <c r="O30003" s="146"/>
      <c r="P30003" s="146"/>
      <c r="Q30003" s="146"/>
      <c r="R30003" s="34"/>
      <c r="S30003" s="35"/>
      <c r="T30003" s="147"/>
    </row>
    <row r="30004">
      <c r="A30004" s="147"/>
      <c r="B30004" s="64"/>
      <c r="C30004" s="147" t="s">
        <v>217</v>
      </c>
      <c r="E30004" s="161"/>
      <c r="F30004" s="162"/>
      <c r="G30004" s="147"/>
      <c r="H30004" s="146"/>
      <c r="J30004" s="146"/>
      <c r="L30004" s="150"/>
      <c r="N30004" s="163"/>
      <c r="O30004" s="146"/>
      <c r="P30004" s="146"/>
      <c r="Q30004" s="146"/>
      <c r="R30004" s="34"/>
      <c r="S30004" s="35"/>
      <c r="T30004" s="147"/>
    </row>
    <row r="30005">
      <c r="A30005" s="147"/>
      <c r="B30005" s="64"/>
      <c r="C30005" s="147" t="s">
        <v>217</v>
      </c>
      <c r="E30005" s="161"/>
      <c r="F30005" s="162"/>
      <c r="G30005" s="147"/>
      <c r="H30005" s="146"/>
      <c r="J30005" s="146"/>
      <c r="L30005" s="150"/>
      <c r="N30005" s="163"/>
      <c r="O30005" s="146"/>
      <c r="P30005" s="146"/>
      <c r="Q30005" s="146"/>
      <c r="R30005" s="34"/>
      <c r="S30005" s="35"/>
      <c r="T30005" s="147"/>
    </row>
    <row r="30006">
      <c r="A30006" s="147"/>
      <c r="B30006" s="64"/>
      <c r="C30006" s="147" t="s">
        <v>217</v>
      </c>
      <c r="E30006" s="161"/>
      <c r="F30006" s="162"/>
      <c r="G30006" s="147"/>
      <c r="H30006" s="146"/>
      <c r="J30006" s="146"/>
      <c r="L30006" s="150"/>
      <c r="N30006" s="163"/>
      <c r="O30006" s="146"/>
      <c r="P30006" s="146"/>
      <c r="Q30006" s="146"/>
      <c r="R30006" s="34"/>
      <c r="S30006" s="35"/>
      <c r="T30006" s="147"/>
    </row>
    <row r="30007">
      <c r="A30007" s="147"/>
      <c r="B30007" s="64"/>
      <c r="C30007" s="147" t="s">
        <v>217</v>
      </c>
      <c r="E30007" s="161"/>
      <c r="F30007" s="162"/>
      <c r="G30007" s="147"/>
      <c r="H30007" s="146"/>
      <c r="J30007" s="146"/>
      <c r="L30007" s="150"/>
      <c r="N30007" s="163"/>
      <c r="O30007" s="146"/>
      <c r="P30007" s="146"/>
      <c r="Q30007" s="146"/>
      <c r="R30007" s="34"/>
      <c r="S30007" s="35"/>
      <c r="T30007" s="147"/>
    </row>
    <row r="30008">
      <c r="A30008" s="147"/>
      <c r="B30008" s="64"/>
      <c r="C30008" s="147" t="s">
        <v>217</v>
      </c>
      <c r="E30008" s="161"/>
      <c r="F30008" s="162"/>
      <c r="G30008" s="147"/>
      <c r="H30008" s="146"/>
      <c r="J30008" s="146"/>
      <c r="L30008" s="150"/>
      <c r="N30008" s="163"/>
      <c r="O30008" s="146"/>
      <c r="P30008" s="146"/>
      <c r="Q30008" s="146"/>
      <c r="R30008" s="34"/>
      <c r="S30008" s="35"/>
      <c r="T30008" s="147"/>
    </row>
    <row r="30009">
      <c r="A30009" s="147"/>
      <c r="B30009" s="64"/>
      <c r="C30009" s="147" t="s">
        <v>217</v>
      </c>
      <c r="E30009" s="161"/>
      <c r="F30009" s="162"/>
      <c r="G30009" s="147"/>
      <c r="H30009" s="146"/>
      <c r="J30009" s="146"/>
      <c r="L30009" s="150"/>
      <c r="N30009" s="163"/>
      <c r="O30009" s="146"/>
      <c r="P30009" s="146"/>
      <c r="Q30009" s="146"/>
      <c r="R30009" s="34"/>
      <c r="S30009" s="35"/>
      <c r="T30009" s="147"/>
    </row>
    <row r="30010">
      <c r="A30010" s="147"/>
      <c r="B30010" s="64"/>
      <c r="C30010" s="147" t="s">
        <v>217</v>
      </c>
      <c r="E30010" s="161"/>
      <c r="F30010" s="162"/>
      <c r="G30010" s="147"/>
      <c r="H30010" s="146"/>
      <c r="J30010" s="146"/>
      <c r="L30010" s="150"/>
      <c r="N30010" s="163"/>
      <c r="O30010" s="146"/>
      <c r="P30010" s="146"/>
      <c r="Q30010" s="146"/>
      <c r="R30010" s="34"/>
      <c r="S30010" s="35"/>
      <c r="T30010" s="147"/>
    </row>
    <row r="30011">
      <c r="A30011" s="147"/>
      <c r="B30011" s="64"/>
      <c r="C30011" s="147" t="s">
        <v>217</v>
      </c>
      <c r="E30011" s="161"/>
      <c r="F30011" s="162"/>
      <c r="G30011" s="147"/>
      <c r="H30011" s="146"/>
      <c r="J30011" s="146"/>
      <c r="L30011" s="150"/>
      <c r="N30011" s="163"/>
      <c r="O30011" s="146"/>
      <c r="P30011" s="146"/>
      <c r="Q30011" s="146"/>
      <c r="R30011" s="34"/>
      <c r="S30011" s="35"/>
      <c r="T30011" s="147"/>
    </row>
    <row r="30012">
      <c r="A30012" s="147"/>
      <c r="B30012" s="64"/>
      <c r="C30012" s="147" t="s">
        <v>217</v>
      </c>
      <c r="E30012" s="161"/>
      <c r="F30012" s="162"/>
      <c r="G30012" s="147"/>
      <c r="H30012" s="146"/>
      <c r="J30012" s="146"/>
      <c r="L30012" s="150"/>
      <c r="N30012" s="163"/>
      <c r="O30012" s="146"/>
      <c r="P30012" s="146"/>
      <c r="Q30012" s="146"/>
      <c r="R30012" s="34"/>
      <c r="S30012" s="35"/>
      <c r="T30012" s="147"/>
    </row>
    <row r="30013">
      <c r="A30013" s="147"/>
      <c r="B30013" s="64"/>
      <c r="C30013" s="147" t="s">
        <v>217</v>
      </c>
      <c r="E30013" s="161"/>
      <c r="F30013" s="162"/>
      <c r="G30013" s="147"/>
      <c r="H30013" s="146"/>
      <c r="J30013" s="146"/>
      <c r="L30013" s="150"/>
      <c r="N30013" s="163"/>
      <c r="O30013" s="146"/>
      <c r="P30013" s="146"/>
      <c r="Q30013" s="146"/>
      <c r="R30013" s="34"/>
      <c r="S30013" s="35"/>
      <c r="T30013" s="147"/>
    </row>
    <row r="30014">
      <c r="A30014" s="147"/>
      <c r="B30014" s="64"/>
      <c r="C30014" s="147" t="s">
        <v>217</v>
      </c>
      <c r="E30014" s="161"/>
      <c r="F30014" s="162"/>
      <c r="G30014" s="147"/>
      <c r="H30014" s="146"/>
      <c r="J30014" s="146"/>
      <c r="L30014" s="150"/>
      <c r="N30014" s="163"/>
      <c r="O30014" s="146"/>
      <c r="P30014" s="146"/>
      <c r="Q30014" s="146"/>
      <c r="R30014" s="34"/>
      <c r="S30014" s="35"/>
      <c r="T30014" s="147"/>
    </row>
    <row r="30015">
      <c r="A30015" s="147"/>
      <c r="B30015" s="64"/>
      <c r="C30015" s="147" t="s">
        <v>217</v>
      </c>
      <c r="E30015" s="161"/>
      <c r="F30015" s="162"/>
      <c r="G30015" s="147"/>
      <c r="H30015" s="146"/>
      <c r="J30015" s="146"/>
      <c r="L30015" s="150"/>
      <c r="N30015" s="163"/>
      <c r="O30015" s="146"/>
      <c r="P30015" s="146"/>
      <c r="Q30015" s="146"/>
      <c r="R30015" s="34"/>
      <c r="S30015" s="35"/>
      <c r="T30015" s="147"/>
    </row>
    <row r="30016">
      <c r="A30016" s="147"/>
      <c r="B30016" s="64"/>
      <c r="C30016" s="147" t="s">
        <v>217</v>
      </c>
      <c r="E30016" s="161"/>
      <c r="F30016" s="162"/>
      <c r="G30016" s="147"/>
      <c r="H30016" s="146"/>
      <c r="J30016" s="146"/>
      <c r="L30016" s="150"/>
      <c r="N30016" s="163"/>
      <c r="O30016" s="146"/>
      <c r="P30016" s="146"/>
      <c r="Q30016" s="146"/>
      <c r="R30016" s="34"/>
      <c r="S30016" s="35"/>
      <c r="T30016" s="147"/>
    </row>
    <row r="30017">
      <c r="A30017" s="147"/>
      <c r="B30017" s="64"/>
      <c r="C30017" s="147" t="s">
        <v>217</v>
      </c>
      <c r="E30017" s="161"/>
      <c r="F30017" s="162"/>
      <c r="G30017" s="147"/>
      <c r="H30017" s="146"/>
      <c r="J30017" s="146"/>
      <c r="L30017" s="150"/>
      <c r="N30017" s="163"/>
      <c r="O30017" s="146"/>
      <c r="P30017" s="146"/>
      <c r="Q30017" s="146"/>
      <c r="R30017" s="34"/>
      <c r="S30017" s="35"/>
      <c r="T30017" s="147"/>
    </row>
    <row r="30018">
      <c r="A30018" s="147"/>
      <c r="B30018" s="64"/>
      <c r="C30018" s="147" t="s">
        <v>217</v>
      </c>
      <c r="E30018" s="161"/>
      <c r="F30018" s="162"/>
      <c r="G30018" s="147"/>
      <c r="H30018" s="146"/>
      <c r="J30018" s="146"/>
      <c r="L30018" s="150"/>
      <c r="N30018" s="163"/>
      <c r="O30018" s="146"/>
      <c r="P30018" s="146"/>
      <c r="Q30018" s="146"/>
      <c r="R30018" s="34"/>
      <c r="S30018" s="35"/>
      <c r="T30018" s="147"/>
    </row>
    <row r="30019">
      <c r="A30019" s="147"/>
      <c r="B30019" s="64"/>
      <c r="C30019" s="147" t="s">
        <v>217</v>
      </c>
      <c r="E30019" s="161"/>
      <c r="F30019" s="162"/>
      <c r="G30019" s="147"/>
      <c r="H30019" s="146"/>
      <c r="J30019" s="146"/>
      <c r="L30019" s="150"/>
      <c r="N30019" s="163"/>
      <c r="O30019" s="146"/>
      <c r="P30019" s="146"/>
      <c r="Q30019" s="146"/>
      <c r="R30019" s="34"/>
      <c r="S30019" s="35"/>
      <c r="T30019" s="147"/>
    </row>
    <row r="30020">
      <c r="A30020" s="147"/>
      <c r="B30020" s="64"/>
      <c r="C30020" s="147" t="s">
        <v>217</v>
      </c>
      <c r="E30020" s="161"/>
      <c r="F30020" s="162"/>
      <c r="G30020" s="147"/>
      <c r="H30020" s="146"/>
      <c r="J30020" s="146"/>
      <c r="L30020" s="150"/>
      <c r="N30020" s="163"/>
      <c r="O30020" s="146"/>
      <c r="P30020" s="146"/>
      <c r="Q30020" s="146"/>
      <c r="R30020" s="34"/>
      <c r="S30020" s="35"/>
      <c r="T30020" s="147"/>
    </row>
    <row r="30021">
      <c r="A30021" s="147"/>
      <c r="B30021" s="64"/>
      <c r="C30021" s="147" t="s">
        <v>217</v>
      </c>
      <c r="E30021" s="161"/>
      <c r="F30021" s="162"/>
      <c r="G30021" s="147"/>
      <c r="H30021" s="146"/>
      <c r="J30021" s="146"/>
      <c r="L30021" s="150"/>
      <c r="N30021" s="163"/>
      <c r="O30021" s="146"/>
      <c r="P30021" s="146"/>
      <c r="Q30021" s="146"/>
      <c r="R30021" s="34"/>
      <c r="S30021" s="35"/>
      <c r="T30021" s="147"/>
    </row>
    <row r="30022">
      <c r="A30022" s="147"/>
      <c r="B30022" s="64"/>
      <c r="C30022" s="147" t="s">
        <v>217</v>
      </c>
      <c r="E30022" s="161"/>
      <c r="F30022" s="162"/>
      <c r="G30022" s="147"/>
      <c r="H30022" s="146"/>
      <c r="J30022" s="146"/>
      <c r="L30022" s="150"/>
      <c r="N30022" s="163"/>
      <c r="O30022" s="146"/>
      <c r="P30022" s="146"/>
      <c r="Q30022" s="146"/>
      <c r="R30022" s="34"/>
      <c r="S30022" s="35"/>
      <c r="T30022" s="147"/>
    </row>
    <row r="30023">
      <c r="A30023" s="147"/>
      <c r="B30023" s="64"/>
      <c r="C30023" s="147" t="s">
        <v>217</v>
      </c>
      <c r="E30023" s="161"/>
      <c r="F30023" s="162"/>
      <c r="G30023" s="147"/>
      <c r="H30023" s="146"/>
      <c r="J30023" s="146"/>
      <c r="L30023" s="150"/>
      <c r="N30023" s="163"/>
      <c r="O30023" s="146"/>
      <c r="P30023" s="146"/>
      <c r="Q30023" s="146"/>
      <c r="R30023" s="34"/>
      <c r="S30023" s="35"/>
      <c r="T30023" s="147"/>
    </row>
    <row r="30024">
      <c r="A30024" s="147"/>
      <c r="B30024" s="64"/>
      <c r="C30024" s="147" t="s">
        <v>217</v>
      </c>
      <c r="E30024" s="161"/>
      <c r="F30024" s="162"/>
      <c r="G30024" s="147"/>
      <c r="H30024" s="146"/>
      <c r="J30024" s="146"/>
      <c r="L30024" s="150"/>
      <c r="N30024" s="163"/>
      <c r="O30024" s="146"/>
      <c r="P30024" s="146"/>
      <c r="Q30024" s="146"/>
      <c r="R30024" s="34"/>
      <c r="S30024" s="35"/>
      <c r="T30024" s="147"/>
    </row>
    <row r="30025">
      <c r="A30025" s="147"/>
      <c r="B30025" s="64"/>
      <c r="C30025" s="147" t="s">
        <v>217</v>
      </c>
      <c r="E30025" s="161"/>
      <c r="F30025" s="162"/>
      <c r="G30025" s="147"/>
      <c r="H30025" s="146"/>
      <c r="J30025" s="146"/>
      <c r="L30025" s="150"/>
      <c r="N30025" s="163"/>
      <c r="O30025" s="146"/>
      <c r="P30025" s="146"/>
      <c r="Q30025" s="146"/>
      <c r="R30025" s="34"/>
      <c r="S30025" s="35"/>
      <c r="T30025" s="147"/>
    </row>
    <row r="30026">
      <c r="A30026" s="147"/>
      <c r="B30026" s="64"/>
      <c r="C30026" s="147" t="s">
        <v>217</v>
      </c>
      <c r="E30026" s="161"/>
      <c r="F30026" s="162"/>
      <c r="G30026" s="147"/>
      <c r="H30026" s="146"/>
      <c r="J30026" s="146"/>
      <c r="L30026" s="150"/>
      <c r="N30026" s="163"/>
      <c r="O30026" s="146"/>
      <c r="P30026" s="146"/>
      <c r="Q30026" s="146"/>
      <c r="R30026" s="34"/>
      <c r="S30026" s="35"/>
      <c r="T30026" s="147"/>
    </row>
    <row r="30027">
      <c r="A30027" s="147"/>
      <c r="B30027" s="64"/>
      <c r="C30027" s="147" t="s">
        <v>217</v>
      </c>
      <c r="E30027" s="161"/>
      <c r="F30027" s="162"/>
      <c r="G30027" s="147"/>
      <c r="H30027" s="146"/>
      <c r="J30027" s="146"/>
      <c r="L30027" s="150"/>
      <c r="N30027" s="163"/>
      <c r="O30027" s="146"/>
      <c r="P30027" s="146"/>
      <c r="Q30027" s="146"/>
      <c r="R30027" s="34"/>
      <c r="S30027" s="35"/>
      <c r="T30027" s="147"/>
    </row>
    <row r="30028">
      <c r="A30028" s="147"/>
      <c r="B30028" s="64"/>
      <c r="C30028" s="147" t="s">
        <v>217</v>
      </c>
      <c r="E30028" s="161"/>
      <c r="F30028" s="162"/>
      <c r="G30028" s="147"/>
      <c r="H30028" s="146"/>
      <c r="J30028" s="146"/>
      <c r="L30028" s="150"/>
      <c r="N30028" s="163"/>
      <c r="O30028" s="146"/>
      <c r="P30028" s="146"/>
      <c r="Q30028" s="146"/>
      <c r="R30028" s="34"/>
      <c r="S30028" s="35"/>
      <c r="T30028" s="147"/>
    </row>
    <row r="30029">
      <c r="A30029" s="147"/>
      <c r="B30029" s="64"/>
      <c r="C30029" s="147" t="s">
        <v>217</v>
      </c>
      <c r="E30029" s="161"/>
      <c r="F30029" s="162"/>
      <c r="G30029" s="147"/>
      <c r="H30029" s="146"/>
      <c r="J30029" s="146"/>
      <c r="L30029" s="150"/>
      <c r="N30029" s="163"/>
      <c r="O30029" s="146"/>
      <c r="P30029" s="146"/>
      <c r="Q30029" s="146"/>
      <c r="R30029" s="34"/>
      <c r="S30029" s="35"/>
      <c r="T30029" s="147"/>
    </row>
    <row r="30030">
      <c r="A30030" s="147"/>
      <c r="B30030" s="64"/>
      <c r="C30030" s="147" t="s">
        <v>217</v>
      </c>
      <c r="E30030" s="161"/>
      <c r="F30030" s="162"/>
      <c r="G30030" s="147"/>
      <c r="H30030" s="146"/>
      <c r="J30030" s="146"/>
      <c r="L30030" s="150"/>
      <c r="N30030" s="163"/>
      <c r="O30030" s="146"/>
      <c r="P30030" s="146"/>
      <c r="Q30030" s="146"/>
      <c r="R30030" s="34"/>
      <c r="S30030" s="35"/>
      <c r="T30030" s="147"/>
    </row>
    <row r="30031">
      <c r="A30031" s="147"/>
      <c r="B30031" s="64"/>
      <c r="C30031" s="147" t="s">
        <v>217</v>
      </c>
      <c r="E30031" s="161"/>
      <c r="F30031" s="162"/>
      <c r="G30031" s="147"/>
      <c r="H30031" s="146"/>
      <c r="J30031" s="146"/>
      <c r="L30031" s="150"/>
      <c r="N30031" s="163"/>
      <c r="O30031" s="146"/>
      <c r="P30031" s="146"/>
      <c r="Q30031" s="146"/>
      <c r="R30031" s="34"/>
      <c r="S30031" s="35"/>
      <c r="T30031" s="147"/>
    </row>
    <row r="30032">
      <c r="A30032" s="147"/>
      <c r="B30032" s="64"/>
      <c r="C30032" s="147" t="s">
        <v>217</v>
      </c>
      <c r="E30032" s="161"/>
      <c r="F30032" s="162"/>
      <c r="G30032" s="147"/>
      <c r="H30032" s="146"/>
      <c r="J30032" s="146"/>
      <c r="L30032" s="150"/>
      <c r="N30032" s="163"/>
      <c r="O30032" s="146"/>
      <c r="P30032" s="146"/>
      <c r="Q30032" s="146"/>
      <c r="R30032" s="34"/>
      <c r="S30032" s="35"/>
      <c r="T30032" s="147"/>
    </row>
    <row r="30033">
      <c r="A30033" s="147"/>
      <c r="B30033" s="64"/>
      <c r="C30033" s="147" t="s">
        <v>217</v>
      </c>
      <c r="E30033" s="161"/>
      <c r="F30033" s="162"/>
      <c r="G30033" s="147"/>
      <c r="H30033" s="146"/>
      <c r="J30033" s="146"/>
      <c r="L30033" s="150"/>
      <c r="N30033" s="163"/>
      <c r="O30033" s="146"/>
      <c r="P30033" s="146"/>
      <c r="Q30033" s="146"/>
      <c r="R30033" s="34"/>
      <c r="S30033" s="35"/>
      <c r="T30033" s="147"/>
    </row>
    <row r="30034">
      <c r="A30034" s="147"/>
      <c r="B30034" s="64"/>
      <c r="C30034" s="147" t="s">
        <v>217</v>
      </c>
      <c r="E30034" s="161"/>
      <c r="F30034" s="162"/>
      <c r="G30034" s="147"/>
      <c r="H30034" s="146"/>
      <c r="J30034" s="146"/>
      <c r="L30034" s="150"/>
      <c r="N30034" s="163"/>
      <c r="O30034" s="146"/>
      <c r="P30034" s="146"/>
      <c r="Q30034" s="146"/>
      <c r="R30034" s="34"/>
      <c r="S30034" s="35"/>
      <c r="T30034" s="147"/>
    </row>
    <row r="30035">
      <c r="A30035" s="147"/>
      <c r="B30035" s="64"/>
      <c r="C30035" s="147" t="s">
        <v>217</v>
      </c>
      <c r="E30035" s="161"/>
      <c r="F30035" s="162"/>
      <c r="G30035" s="147"/>
      <c r="H30035" s="146"/>
      <c r="J30035" s="146"/>
      <c r="L30035" s="150"/>
      <c r="N30035" s="163"/>
      <c r="O30035" s="146"/>
      <c r="P30035" s="146"/>
      <c r="Q30035" s="146"/>
      <c r="R30035" s="34"/>
      <c r="S30035" s="35"/>
      <c r="T30035" s="147"/>
    </row>
    <row r="30036">
      <c r="A30036" s="147"/>
      <c r="B30036" s="64"/>
      <c r="C30036" s="147" t="s">
        <v>217</v>
      </c>
      <c r="E30036" s="161"/>
      <c r="F30036" s="162"/>
      <c r="G30036" s="147"/>
      <c r="H30036" s="146"/>
      <c r="J30036" s="146"/>
      <c r="L30036" s="150"/>
      <c r="N30036" s="163"/>
      <c r="O30036" s="146"/>
      <c r="P30036" s="146"/>
      <c r="Q30036" s="146"/>
      <c r="R30036" s="34"/>
      <c r="S30036" s="35"/>
      <c r="T30036" s="147"/>
    </row>
    <row r="30037">
      <c r="A30037" s="147"/>
      <c r="B30037" s="64"/>
      <c r="C30037" s="147" t="s">
        <v>217</v>
      </c>
      <c r="E30037" s="161"/>
      <c r="F30037" s="162"/>
      <c r="G30037" s="147"/>
      <c r="H30037" s="146"/>
      <c r="J30037" s="146"/>
      <c r="L30037" s="150"/>
      <c r="N30037" s="163"/>
      <c r="O30037" s="146"/>
      <c r="P30037" s="146"/>
      <c r="Q30037" s="146"/>
      <c r="R30037" s="34"/>
      <c r="S30037" s="35"/>
      <c r="T30037" s="147"/>
    </row>
    <row r="30038">
      <c r="A30038" s="147"/>
      <c r="B30038" s="64"/>
      <c r="C30038" s="147" t="s">
        <v>217</v>
      </c>
      <c r="E30038" s="161"/>
      <c r="F30038" s="162"/>
      <c r="G30038" s="147"/>
      <c r="H30038" s="146"/>
      <c r="J30038" s="146"/>
      <c r="L30038" s="150"/>
      <c r="N30038" s="163"/>
      <c r="O30038" s="146"/>
      <c r="P30038" s="146"/>
      <c r="Q30038" s="146"/>
      <c r="R30038" s="34"/>
      <c r="S30038" s="35"/>
      <c r="T30038" s="147"/>
    </row>
    <row r="30039">
      <c r="A30039" s="147"/>
      <c r="B30039" s="64"/>
      <c r="C30039" s="147" t="s">
        <v>217</v>
      </c>
      <c r="E30039" s="161"/>
      <c r="F30039" s="162"/>
      <c r="G30039" s="147"/>
      <c r="H30039" s="146"/>
      <c r="J30039" s="146"/>
      <c r="L30039" s="150"/>
      <c r="N30039" s="163"/>
      <c r="O30039" s="146"/>
      <c r="P30039" s="146"/>
      <c r="Q30039" s="146"/>
      <c r="R30039" s="34"/>
      <c r="S30039" s="35"/>
      <c r="T30039" s="147"/>
    </row>
    <row r="30040">
      <c r="A30040" s="147"/>
      <c r="B30040" s="64"/>
      <c r="C30040" s="147" t="s">
        <v>217</v>
      </c>
      <c r="E30040" s="161"/>
      <c r="F30040" s="162"/>
      <c r="G30040" s="147"/>
      <c r="H30040" s="146"/>
      <c r="J30040" s="146"/>
      <c r="L30040" s="150"/>
      <c r="N30040" s="163"/>
      <c r="O30040" s="146"/>
      <c r="P30040" s="146"/>
      <c r="Q30040" s="146"/>
      <c r="R30040" s="34"/>
      <c r="S30040" s="35"/>
      <c r="T30040" s="147"/>
    </row>
    <row r="30041">
      <c r="A30041" s="147"/>
      <c r="B30041" s="64"/>
      <c r="C30041" s="147" t="s">
        <v>217</v>
      </c>
      <c r="E30041" s="161"/>
      <c r="F30041" s="162"/>
      <c r="G30041" s="147"/>
      <c r="H30041" s="146"/>
      <c r="J30041" s="146"/>
      <c r="L30041" s="150"/>
      <c r="N30041" s="163"/>
      <c r="O30041" s="146"/>
      <c r="P30041" s="146"/>
      <c r="Q30041" s="146"/>
      <c r="R30041" s="34"/>
      <c r="S30041" s="35"/>
      <c r="T30041" s="147"/>
    </row>
    <row r="30042">
      <c r="A30042" s="147"/>
      <c r="B30042" s="64"/>
      <c r="C30042" s="147" t="s">
        <v>217</v>
      </c>
      <c r="E30042" s="161"/>
      <c r="F30042" s="162"/>
      <c r="G30042" s="147"/>
      <c r="H30042" s="146"/>
      <c r="J30042" s="146"/>
      <c r="L30042" s="150"/>
      <c r="N30042" s="163"/>
      <c r="O30042" s="146"/>
      <c r="P30042" s="146"/>
      <c r="Q30042" s="146"/>
      <c r="R30042" s="34"/>
      <c r="S30042" s="35"/>
      <c r="T30042" s="147"/>
    </row>
    <row r="30043">
      <c r="A30043" s="147"/>
      <c r="B30043" s="64"/>
      <c r="C30043" s="147" t="s">
        <v>217</v>
      </c>
      <c r="E30043" s="161"/>
      <c r="F30043" s="162"/>
      <c r="G30043" s="147"/>
      <c r="H30043" s="146"/>
      <c r="J30043" s="146"/>
      <c r="L30043" s="150"/>
      <c r="N30043" s="163"/>
      <c r="O30043" s="146"/>
      <c r="P30043" s="146"/>
      <c r="Q30043" s="146"/>
      <c r="R30043" s="34"/>
      <c r="S30043" s="35"/>
      <c r="T30043" s="147"/>
    </row>
    <row r="30044">
      <c r="A30044" s="147"/>
      <c r="B30044" s="64"/>
      <c r="C30044" s="147" t="s">
        <v>217</v>
      </c>
      <c r="E30044" s="161"/>
      <c r="F30044" s="162"/>
      <c r="G30044" s="147"/>
      <c r="H30044" s="146"/>
      <c r="J30044" s="146"/>
      <c r="L30044" s="150"/>
      <c r="N30044" s="163"/>
      <c r="O30044" s="146"/>
      <c r="P30044" s="146"/>
      <c r="Q30044" s="146"/>
      <c r="R30044" s="34"/>
      <c r="S30044" s="35"/>
      <c r="T30044" s="147"/>
    </row>
    <row r="30045">
      <c r="A30045" s="147"/>
      <c r="B30045" s="64"/>
      <c r="C30045" s="147" t="s">
        <v>217</v>
      </c>
      <c r="E30045" s="161"/>
      <c r="F30045" s="162"/>
      <c r="G30045" s="147"/>
      <c r="H30045" s="146"/>
      <c r="J30045" s="146"/>
      <c r="L30045" s="150"/>
      <c r="N30045" s="163"/>
      <c r="O30045" s="146"/>
      <c r="P30045" s="146"/>
      <c r="Q30045" s="146"/>
      <c r="R30045" s="34"/>
      <c r="S30045" s="35"/>
      <c r="T30045" s="147"/>
    </row>
    <row r="30046">
      <c r="A30046" s="147"/>
      <c r="B30046" s="64"/>
      <c r="C30046" s="147" t="s">
        <v>217</v>
      </c>
      <c r="E30046" s="161"/>
      <c r="F30046" s="162"/>
      <c r="G30046" s="147"/>
      <c r="H30046" s="146"/>
      <c r="J30046" s="146"/>
      <c r="L30046" s="150"/>
      <c r="N30046" s="163"/>
      <c r="O30046" s="146"/>
      <c r="P30046" s="146"/>
      <c r="Q30046" s="146"/>
      <c r="R30046" s="34"/>
      <c r="S30046" s="35"/>
      <c r="T30046" s="147"/>
    </row>
    <row r="30047">
      <c r="A30047" s="147"/>
      <c r="B30047" s="64"/>
      <c r="C30047" s="147" t="s">
        <v>217</v>
      </c>
      <c r="E30047" s="161"/>
      <c r="F30047" s="162"/>
      <c r="G30047" s="147"/>
      <c r="H30047" s="146"/>
      <c r="J30047" s="146"/>
      <c r="L30047" s="150"/>
      <c r="N30047" s="163"/>
      <c r="O30047" s="146"/>
      <c r="P30047" s="146"/>
      <c r="Q30047" s="146"/>
      <c r="R30047" s="34"/>
      <c r="S30047" s="35"/>
      <c r="T30047" s="147"/>
    </row>
    <row r="30048">
      <c r="A30048" s="147"/>
      <c r="B30048" s="64"/>
      <c r="C30048" s="147" t="s">
        <v>217</v>
      </c>
      <c r="E30048" s="161"/>
      <c r="F30048" s="162"/>
      <c r="G30048" s="147"/>
      <c r="H30048" s="146"/>
      <c r="J30048" s="146"/>
      <c r="L30048" s="150"/>
      <c r="N30048" s="163"/>
      <c r="O30048" s="146"/>
      <c r="P30048" s="146"/>
      <c r="Q30048" s="146"/>
      <c r="R30048" s="34"/>
      <c r="S30048" s="35"/>
      <c r="T30048" s="147"/>
    </row>
    <row r="30049">
      <c r="A30049" s="147"/>
      <c r="B30049" s="64"/>
      <c r="C30049" s="147" t="s">
        <v>217</v>
      </c>
      <c r="E30049" s="161"/>
      <c r="F30049" s="162"/>
      <c r="G30049" s="147"/>
      <c r="H30049" s="146"/>
      <c r="J30049" s="146"/>
      <c r="L30049" s="150"/>
      <c r="N30049" s="163"/>
      <c r="O30049" s="146"/>
      <c r="P30049" s="146"/>
      <c r="Q30049" s="146"/>
      <c r="R30049" s="34"/>
      <c r="S30049" s="35"/>
      <c r="T30049" s="147"/>
    </row>
    <row r="30050">
      <c r="A30050" s="147"/>
      <c r="B30050" s="64"/>
      <c r="C30050" s="147" t="s">
        <v>217</v>
      </c>
      <c r="E30050" s="161"/>
      <c r="F30050" s="162"/>
      <c r="G30050" s="147"/>
      <c r="H30050" s="146"/>
      <c r="J30050" s="146"/>
      <c r="L30050" s="150"/>
      <c r="N30050" s="163"/>
      <c r="O30050" s="146"/>
      <c r="P30050" s="146"/>
      <c r="Q30050" s="146"/>
      <c r="R30050" s="34"/>
      <c r="S30050" s="35"/>
      <c r="T30050" s="147"/>
    </row>
    <row r="30051">
      <c r="A30051" s="147"/>
      <c r="B30051" s="64"/>
      <c r="C30051" s="147" t="s">
        <v>217</v>
      </c>
      <c r="E30051" s="161"/>
      <c r="F30051" s="162"/>
      <c r="G30051" s="147"/>
      <c r="H30051" s="146"/>
      <c r="J30051" s="146"/>
      <c r="L30051" s="150"/>
      <c r="N30051" s="163"/>
      <c r="O30051" s="146"/>
      <c r="P30051" s="146"/>
      <c r="Q30051" s="146"/>
      <c r="R30051" s="34"/>
      <c r="S30051" s="35"/>
      <c r="T30051" s="147"/>
    </row>
    <row r="30052">
      <c r="A30052" s="147"/>
      <c r="B30052" s="64"/>
      <c r="C30052" s="147" t="s">
        <v>217</v>
      </c>
      <c r="E30052" s="161"/>
      <c r="F30052" s="162"/>
      <c r="G30052" s="147"/>
      <c r="H30052" s="146"/>
      <c r="J30052" s="146"/>
      <c r="L30052" s="150"/>
      <c r="N30052" s="163"/>
      <c r="O30052" s="146"/>
      <c r="P30052" s="146"/>
      <c r="Q30052" s="146"/>
      <c r="R30052" s="34"/>
      <c r="S30052" s="35"/>
      <c r="T30052" s="147"/>
    </row>
    <row r="30053">
      <c r="A30053" s="147"/>
      <c r="B30053" s="64"/>
      <c r="C30053" s="147" t="s">
        <v>217</v>
      </c>
      <c r="E30053" s="161"/>
      <c r="F30053" s="162"/>
      <c r="G30053" s="147"/>
      <c r="H30053" s="146"/>
      <c r="J30053" s="146"/>
      <c r="L30053" s="150"/>
      <c r="N30053" s="163"/>
      <c r="O30053" s="146"/>
      <c r="P30053" s="146"/>
      <c r="Q30053" s="146"/>
      <c r="R30053" s="34"/>
      <c r="S30053" s="35"/>
      <c r="T30053" s="147"/>
    </row>
    <row r="30054">
      <c r="A30054" s="147"/>
      <c r="B30054" s="64"/>
      <c r="C30054" s="147" t="s">
        <v>217</v>
      </c>
      <c r="E30054" s="161"/>
      <c r="F30054" s="162"/>
      <c r="G30054" s="147"/>
      <c r="H30054" s="146"/>
      <c r="J30054" s="146"/>
      <c r="L30054" s="150"/>
      <c r="N30054" s="163"/>
      <c r="O30054" s="146"/>
      <c r="P30054" s="146"/>
      <c r="Q30054" s="146"/>
      <c r="R30054" s="34"/>
      <c r="S30054" s="35"/>
      <c r="T30054" s="147"/>
    </row>
    <row r="30055">
      <c r="A30055" s="147"/>
      <c r="B30055" s="64"/>
      <c r="C30055" s="147" t="s">
        <v>217</v>
      </c>
      <c r="E30055" s="161"/>
      <c r="F30055" s="162"/>
      <c r="G30055" s="147"/>
      <c r="H30055" s="146"/>
      <c r="J30055" s="146"/>
      <c r="L30055" s="150"/>
      <c r="N30055" s="163"/>
      <c r="O30055" s="146"/>
      <c r="P30055" s="146"/>
      <c r="Q30055" s="146"/>
      <c r="R30055" s="34"/>
      <c r="S30055" s="35"/>
      <c r="T30055" s="147"/>
    </row>
    <row r="30056">
      <c r="A30056" s="147"/>
      <c r="B30056" s="64"/>
      <c r="C30056" s="147" t="s">
        <v>217</v>
      </c>
      <c r="E30056" s="161"/>
      <c r="F30056" s="162"/>
      <c r="G30056" s="147"/>
      <c r="H30056" s="146"/>
      <c r="J30056" s="146"/>
      <c r="L30056" s="150"/>
      <c r="N30056" s="163"/>
      <c r="O30056" s="146"/>
      <c r="P30056" s="146"/>
      <c r="Q30056" s="146"/>
      <c r="R30056" s="34"/>
      <c r="S30056" s="35"/>
      <c r="T30056" s="147"/>
    </row>
    <row r="30057">
      <c r="A30057" s="147"/>
      <c r="B30057" s="64"/>
      <c r="C30057" s="147" t="s">
        <v>217</v>
      </c>
      <c r="E30057" s="161"/>
      <c r="F30057" s="162"/>
      <c r="G30057" s="147"/>
      <c r="H30057" s="146"/>
      <c r="J30057" s="146"/>
      <c r="L30057" s="150"/>
      <c r="N30057" s="163"/>
      <c r="O30057" s="146"/>
      <c r="P30057" s="146"/>
      <c r="Q30057" s="146"/>
      <c r="R30057" s="34"/>
      <c r="S30057" s="35"/>
      <c r="T30057" s="147"/>
    </row>
    <row r="30058">
      <c r="A30058" s="147"/>
      <c r="B30058" s="64"/>
      <c r="C30058" s="147" t="s">
        <v>217</v>
      </c>
      <c r="E30058" s="161"/>
      <c r="F30058" s="162"/>
      <c r="G30058" s="147"/>
      <c r="H30058" s="146"/>
      <c r="J30058" s="146"/>
      <c r="L30058" s="150"/>
      <c r="N30058" s="163"/>
      <c r="O30058" s="146"/>
      <c r="P30058" s="146"/>
      <c r="Q30058" s="146"/>
      <c r="R30058" s="34"/>
      <c r="S30058" s="35"/>
      <c r="T30058" s="147"/>
    </row>
    <row r="30059">
      <c r="A30059" s="147"/>
      <c r="B30059" s="64"/>
      <c r="C30059" s="147" t="s">
        <v>217</v>
      </c>
      <c r="E30059" s="161"/>
      <c r="F30059" s="162"/>
      <c r="G30059" s="147"/>
      <c r="H30059" s="146"/>
      <c r="J30059" s="146"/>
      <c r="L30059" s="150"/>
      <c r="N30059" s="163"/>
      <c r="O30059" s="146"/>
      <c r="P30059" s="146"/>
      <c r="Q30059" s="146"/>
      <c r="R30059" s="34"/>
      <c r="S30059" s="35"/>
      <c r="T30059" s="147"/>
    </row>
    <row r="30060">
      <c r="A30060" s="147"/>
      <c r="B30060" s="64"/>
      <c r="C30060" s="147" t="s">
        <v>217</v>
      </c>
      <c r="E30060" s="161"/>
      <c r="F30060" s="162"/>
      <c r="G30060" s="147"/>
      <c r="H30060" s="146"/>
      <c r="J30060" s="146"/>
      <c r="L30060" s="150"/>
      <c r="N30060" s="163"/>
      <c r="O30060" s="146"/>
      <c r="P30060" s="146"/>
      <c r="Q30060" s="146"/>
      <c r="R30060" s="34"/>
      <c r="S30060" s="35"/>
      <c r="T30060" s="147"/>
    </row>
    <row r="30061">
      <c r="A30061" s="147"/>
      <c r="B30061" s="64"/>
      <c r="C30061" s="147" t="s">
        <v>217</v>
      </c>
      <c r="E30061" s="161"/>
      <c r="F30061" s="162"/>
      <c r="G30061" s="147"/>
      <c r="H30061" s="146"/>
      <c r="J30061" s="146"/>
      <c r="L30061" s="150"/>
      <c r="N30061" s="163"/>
      <c r="O30061" s="146"/>
      <c r="P30061" s="146"/>
      <c r="Q30061" s="146"/>
      <c r="R30061" s="34"/>
      <c r="S30061" s="35"/>
      <c r="T30061" s="147"/>
    </row>
    <row r="30062">
      <c r="A30062" s="147"/>
      <c r="B30062" s="64"/>
      <c r="C30062" s="147" t="s">
        <v>217</v>
      </c>
      <c r="E30062" s="161"/>
      <c r="F30062" s="162"/>
      <c r="G30062" s="147"/>
      <c r="H30062" s="146"/>
      <c r="J30062" s="146"/>
      <c r="L30062" s="150"/>
      <c r="N30062" s="163"/>
      <c r="O30062" s="146"/>
      <c r="P30062" s="146"/>
      <c r="Q30062" s="146"/>
      <c r="R30062" s="34"/>
      <c r="S30062" s="35"/>
      <c r="T30062" s="147"/>
    </row>
    <row r="30063">
      <c r="A30063" s="147"/>
      <c r="B30063" s="64"/>
      <c r="C30063" s="147" t="s">
        <v>217</v>
      </c>
      <c r="E30063" s="161"/>
      <c r="F30063" s="162"/>
      <c r="G30063" s="147"/>
      <c r="H30063" s="146"/>
      <c r="J30063" s="146"/>
      <c r="L30063" s="150"/>
      <c r="N30063" s="163"/>
      <c r="O30063" s="146"/>
      <c r="P30063" s="146"/>
      <c r="Q30063" s="146"/>
      <c r="R30063" s="34"/>
      <c r="S30063" s="35"/>
      <c r="T30063" s="147"/>
    </row>
    <row r="30064">
      <c r="A30064" s="147"/>
      <c r="B30064" s="64"/>
      <c r="C30064" s="147" t="s">
        <v>217</v>
      </c>
      <c r="E30064" s="161"/>
      <c r="F30064" s="162"/>
      <c r="G30064" s="147"/>
      <c r="H30064" s="146"/>
      <c r="J30064" s="146"/>
      <c r="L30064" s="150"/>
      <c r="N30064" s="163"/>
      <c r="O30064" s="146"/>
      <c r="P30064" s="146"/>
      <c r="Q30064" s="146"/>
      <c r="R30064" s="34"/>
      <c r="S30064" s="35"/>
      <c r="T30064" s="147"/>
    </row>
    <row r="30065">
      <c r="A30065" s="147"/>
      <c r="B30065" s="64"/>
      <c r="C30065" s="147" t="s">
        <v>217</v>
      </c>
      <c r="E30065" s="161"/>
      <c r="F30065" s="162"/>
      <c r="G30065" s="147"/>
      <c r="H30065" s="146"/>
      <c r="J30065" s="146"/>
      <c r="L30065" s="150"/>
      <c r="N30065" s="163"/>
      <c r="O30065" s="146"/>
      <c r="P30065" s="146"/>
      <c r="Q30065" s="146"/>
      <c r="R30065" s="34"/>
      <c r="S30065" s="35"/>
      <c r="T30065" s="147"/>
    </row>
    <row r="30066">
      <c r="A30066" s="147"/>
      <c r="B30066" s="64"/>
      <c r="C30066" s="147" t="s">
        <v>217</v>
      </c>
      <c r="E30066" s="161"/>
      <c r="F30066" s="162"/>
      <c r="G30066" s="147"/>
      <c r="H30066" s="146"/>
      <c r="J30066" s="146"/>
      <c r="L30066" s="150"/>
      <c r="N30066" s="163"/>
      <c r="O30066" s="146"/>
      <c r="P30066" s="146"/>
      <c r="Q30066" s="146"/>
      <c r="R30066" s="34"/>
      <c r="S30066" s="35"/>
      <c r="T30066" s="147"/>
    </row>
    <row r="30067">
      <c r="A30067" s="147"/>
      <c r="B30067" s="64"/>
      <c r="C30067" s="147" t="s">
        <v>217</v>
      </c>
      <c r="E30067" s="161"/>
      <c r="F30067" s="162"/>
      <c r="G30067" s="147"/>
      <c r="H30067" s="146"/>
      <c r="J30067" s="146"/>
      <c r="L30067" s="150"/>
      <c r="N30067" s="163"/>
      <c r="O30067" s="146"/>
      <c r="P30067" s="146"/>
      <c r="Q30067" s="146"/>
      <c r="R30067" s="34"/>
      <c r="S30067" s="35"/>
      <c r="T30067" s="147"/>
    </row>
    <row r="30068">
      <c r="A30068" s="147"/>
      <c r="B30068" s="64"/>
      <c r="C30068" s="147" t="s">
        <v>217</v>
      </c>
      <c r="E30068" s="161"/>
      <c r="F30068" s="162"/>
      <c r="G30068" s="147"/>
      <c r="H30068" s="146"/>
      <c r="J30068" s="146"/>
      <c r="L30068" s="150"/>
      <c r="N30068" s="163"/>
      <c r="O30068" s="146"/>
      <c r="P30068" s="146"/>
      <c r="Q30068" s="146"/>
      <c r="R30068" s="34"/>
      <c r="S30068" s="35"/>
      <c r="T30068" s="147"/>
    </row>
    <row r="30069">
      <c r="A30069" s="147"/>
      <c r="B30069" s="64"/>
      <c r="C30069" s="147" t="s">
        <v>217</v>
      </c>
      <c r="E30069" s="161"/>
      <c r="F30069" s="162"/>
      <c r="G30069" s="147"/>
      <c r="H30069" s="146"/>
      <c r="J30069" s="146"/>
      <c r="L30069" s="150"/>
      <c r="N30069" s="163"/>
      <c r="O30069" s="146"/>
      <c r="P30069" s="146"/>
      <c r="Q30069" s="146"/>
      <c r="R30069" s="34"/>
      <c r="S30069" s="35"/>
      <c r="T30069" s="147"/>
    </row>
    <row r="30070">
      <c r="A30070" s="147"/>
      <c r="B30070" s="64"/>
      <c r="C30070" s="147" t="s">
        <v>217</v>
      </c>
      <c r="E30070" s="161"/>
      <c r="F30070" s="162"/>
      <c r="G30070" s="147"/>
      <c r="H30070" s="146"/>
      <c r="J30070" s="146"/>
      <c r="L30070" s="150"/>
      <c r="N30070" s="163"/>
      <c r="O30070" s="146"/>
      <c r="P30070" s="146"/>
      <c r="Q30070" s="146"/>
      <c r="R30070" s="34"/>
      <c r="S30070" s="35"/>
      <c r="T30070" s="147"/>
    </row>
    <row r="30071">
      <c r="A30071" s="147"/>
      <c r="B30071" s="64"/>
      <c r="C30071" s="147" t="s">
        <v>217</v>
      </c>
      <c r="E30071" s="161"/>
      <c r="F30071" s="162"/>
      <c r="G30071" s="147"/>
      <c r="H30071" s="146"/>
      <c r="J30071" s="146"/>
      <c r="L30071" s="150"/>
      <c r="N30071" s="163"/>
      <c r="O30071" s="146"/>
      <c r="P30071" s="146"/>
      <c r="Q30071" s="146"/>
      <c r="R30071" s="34"/>
      <c r="S30071" s="35"/>
      <c r="T30071" s="147"/>
    </row>
    <row r="30072">
      <c r="A30072" s="147"/>
      <c r="B30072" s="64"/>
      <c r="C30072" s="147" t="s">
        <v>217</v>
      </c>
      <c r="E30072" s="161"/>
      <c r="F30072" s="162"/>
      <c r="G30072" s="147"/>
      <c r="H30072" s="146"/>
      <c r="J30072" s="146"/>
      <c r="L30072" s="150"/>
      <c r="N30072" s="163"/>
      <c r="O30072" s="146"/>
      <c r="P30072" s="146"/>
      <c r="Q30072" s="146"/>
      <c r="R30072" s="34"/>
      <c r="S30072" s="35"/>
      <c r="T30072" s="147"/>
    </row>
    <row r="30073">
      <c r="A30073" s="147"/>
      <c r="B30073" s="64"/>
      <c r="C30073" s="147" t="s">
        <v>217</v>
      </c>
      <c r="E30073" s="161"/>
      <c r="F30073" s="162"/>
      <c r="G30073" s="147"/>
      <c r="H30073" s="146"/>
      <c r="J30073" s="146"/>
      <c r="L30073" s="150"/>
      <c r="N30073" s="163"/>
      <c r="O30073" s="146"/>
      <c r="P30073" s="146"/>
      <c r="Q30073" s="146"/>
      <c r="R30073" s="34"/>
      <c r="S30073" s="35"/>
      <c r="T30073" s="147"/>
    </row>
    <row r="30074">
      <c r="A30074" s="147"/>
      <c r="B30074" s="64"/>
      <c r="C30074" s="147" t="s">
        <v>217</v>
      </c>
      <c r="E30074" s="161"/>
      <c r="F30074" s="162"/>
      <c r="G30074" s="147"/>
      <c r="H30074" s="146"/>
      <c r="J30074" s="146"/>
      <c r="L30074" s="150"/>
      <c r="N30074" s="163"/>
      <c r="O30074" s="146"/>
      <c r="P30074" s="146"/>
      <c r="Q30074" s="146"/>
      <c r="R30074" s="34"/>
      <c r="S30074" s="35"/>
      <c r="T30074" s="147"/>
    </row>
    <row r="30075">
      <c r="A30075" s="147"/>
      <c r="B30075" s="64"/>
      <c r="C30075" s="147" t="s">
        <v>217</v>
      </c>
      <c r="E30075" s="161"/>
      <c r="F30075" s="162"/>
      <c r="G30075" s="147"/>
      <c r="H30075" s="146"/>
      <c r="J30075" s="146"/>
      <c r="L30075" s="150"/>
      <c r="N30075" s="163"/>
      <c r="O30075" s="146"/>
      <c r="P30075" s="146"/>
      <c r="Q30075" s="146"/>
      <c r="R30075" s="34"/>
      <c r="S30075" s="35"/>
      <c r="T30075" s="147"/>
    </row>
    <row r="30076">
      <c r="A30076" s="147"/>
      <c r="B30076" s="64"/>
      <c r="C30076" s="147" t="s">
        <v>217</v>
      </c>
      <c r="E30076" s="161"/>
      <c r="F30076" s="162"/>
      <c r="G30076" s="147"/>
      <c r="H30076" s="146"/>
      <c r="J30076" s="146"/>
      <c r="L30076" s="150"/>
      <c r="N30076" s="163"/>
      <c r="O30076" s="146"/>
      <c r="P30076" s="146"/>
      <c r="Q30076" s="146"/>
      <c r="R30076" s="34"/>
      <c r="S30076" s="35"/>
      <c r="T30076" s="147"/>
    </row>
    <row r="30077">
      <c r="A30077" s="147"/>
      <c r="B30077" s="64"/>
      <c r="C30077" s="147" t="s">
        <v>217</v>
      </c>
      <c r="E30077" s="161"/>
      <c r="F30077" s="162"/>
      <c r="G30077" s="147"/>
      <c r="H30077" s="146"/>
      <c r="J30077" s="146"/>
      <c r="L30077" s="150"/>
      <c r="N30077" s="163"/>
      <c r="O30077" s="146"/>
      <c r="P30077" s="146"/>
      <c r="Q30077" s="146"/>
      <c r="R30077" s="34"/>
      <c r="S30077" s="35"/>
      <c r="T30077" s="147"/>
    </row>
    <row r="30078">
      <c r="A30078" s="147"/>
      <c r="B30078" s="64"/>
      <c r="C30078" s="147" t="s">
        <v>217</v>
      </c>
      <c r="E30078" s="161"/>
      <c r="F30078" s="162"/>
      <c r="G30078" s="147"/>
      <c r="H30078" s="146"/>
      <c r="J30078" s="146"/>
      <c r="L30078" s="150"/>
      <c r="N30078" s="163"/>
      <c r="O30078" s="146"/>
      <c r="P30078" s="146"/>
      <c r="Q30078" s="146"/>
      <c r="R30078" s="34"/>
      <c r="S30078" s="35"/>
      <c r="T30078" s="147"/>
    </row>
    <row r="30079">
      <c r="A30079" s="147"/>
      <c r="B30079" s="64"/>
      <c r="C30079" s="147" t="s">
        <v>217</v>
      </c>
      <c r="E30079" s="161"/>
      <c r="F30079" s="162"/>
      <c r="G30079" s="147"/>
      <c r="H30079" s="146"/>
      <c r="J30079" s="146"/>
      <c r="L30079" s="150"/>
      <c r="N30079" s="163"/>
      <c r="O30079" s="146"/>
      <c r="P30079" s="146"/>
      <c r="Q30079" s="146"/>
      <c r="R30079" s="34"/>
      <c r="S30079" s="35"/>
      <c r="T30079" s="147"/>
    </row>
    <row r="30080">
      <c r="A30080" s="147"/>
      <c r="B30080" s="64"/>
      <c r="C30080" s="147" t="s">
        <v>217</v>
      </c>
      <c r="E30080" s="161"/>
      <c r="F30080" s="162"/>
      <c r="G30080" s="147"/>
      <c r="H30080" s="146"/>
      <c r="J30080" s="146"/>
      <c r="L30080" s="150"/>
      <c r="N30080" s="163"/>
      <c r="O30080" s="146"/>
      <c r="P30080" s="146"/>
      <c r="Q30080" s="146"/>
      <c r="R30080" s="34"/>
      <c r="S30080" s="35"/>
      <c r="T30080" s="147"/>
    </row>
    <row r="30081">
      <c r="A30081" s="147"/>
      <c r="B30081" s="64"/>
      <c r="C30081" s="147" t="s">
        <v>217</v>
      </c>
      <c r="E30081" s="161"/>
      <c r="F30081" s="162"/>
      <c r="G30081" s="147"/>
      <c r="H30081" s="146"/>
      <c r="J30081" s="146"/>
      <c r="L30081" s="150"/>
      <c r="N30081" s="163"/>
      <c r="O30081" s="146"/>
      <c r="P30081" s="146"/>
      <c r="Q30081" s="146"/>
      <c r="R30081" s="34"/>
      <c r="S30081" s="35"/>
      <c r="T30081" s="147"/>
    </row>
    <row r="30082">
      <c r="A30082" s="147"/>
      <c r="B30082" s="64"/>
      <c r="C30082" s="147" t="s">
        <v>217</v>
      </c>
      <c r="E30082" s="161"/>
      <c r="F30082" s="162"/>
      <c r="G30082" s="147"/>
      <c r="H30082" s="146"/>
      <c r="J30082" s="146"/>
      <c r="L30082" s="150"/>
      <c r="N30082" s="163"/>
      <c r="O30082" s="146"/>
      <c r="P30082" s="146"/>
      <c r="Q30082" s="146"/>
      <c r="R30082" s="34"/>
      <c r="S30082" s="35"/>
      <c r="T30082" s="147"/>
    </row>
    <row r="30083">
      <c r="A30083" s="147"/>
      <c r="B30083" s="64"/>
      <c r="C30083" s="147" t="s">
        <v>217</v>
      </c>
      <c r="E30083" s="161"/>
      <c r="F30083" s="162"/>
      <c r="G30083" s="147"/>
      <c r="H30083" s="146"/>
      <c r="J30083" s="146"/>
      <c r="L30083" s="150"/>
      <c r="N30083" s="163"/>
      <c r="O30083" s="146"/>
      <c r="P30083" s="146"/>
      <c r="Q30083" s="146"/>
      <c r="R30083" s="34"/>
      <c r="S30083" s="35"/>
      <c r="T30083" s="147"/>
    </row>
    <row r="30084">
      <c r="A30084" s="147"/>
      <c r="B30084" s="64"/>
      <c r="C30084" s="147" t="s">
        <v>217</v>
      </c>
      <c r="E30084" s="161"/>
      <c r="F30084" s="162"/>
      <c r="G30084" s="147"/>
      <c r="H30084" s="146"/>
      <c r="J30084" s="146"/>
      <c r="L30084" s="150"/>
      <c r="N30084" s="163"/>
      <c r="O30084" s="146"/>
      <c r="P30084" s="146"/>
      <c r="Q30084" s="146"/>
      <c r="R30084" s="34"/>
      <c r="S30084" s="35"/>
      <c r="T30084" s="147"/>
    </row>
    <row r="30085">
      <c r="A30085" s="147"/>
      <c r="B30085" s="64"/>
      <c r="C30085" s="147" t="s">
        <v>217</v>
      </c>
      <c r="E30085" s="161"/>
      <c r="F30085" s="162"/>
      <c r="G30085" s="147"/>
      <c r="H30085" s="146"/>
      <c r="J30085" s="146"/>
      <c r="L30085" s="150"/>
      <c r="N30085" s="163"/>
      <c r="O30085" s="146"/>
      <c r="P30085" s="146"/>
      <c r="Q30085" s="146"/>
      <c r="R30085" s="34"/>
      <c r="S30085" s="35"/>
      <c r="T30085" s="147"/>
    </row>
    <row r="30086">
      <c r="A30086" s="147"/>
      <c r="B30086" s="64"/>
      <c r="C30086" s="147" t="s">
        <v>217</v>
      </c>
      <c r="E30086" s="161"/>
      <c r="F30086" s="162"/>
      <c r="G30086" s="147"/>
      <c r="H30086" s="146"/>
      <c r="J30086" s="146"/>
      <c r="L30086" s="150"/>
      <c r="N30086" s="163"/>
      <c r="O30086" s="146"/>
      <c r="P30086" s="146"/>
      <c r="Q30086" s="146"/>
      <c r="R30086" s="34"/>
      <c r="S30086" s="35"/>
      <c r="T30086" s="147"/>
    </row>
    <row r="30087">
      <c r="A30087" s="147"/>
      <c r="B30087" s="64"/>
      <c r="C30087" s="147" t="s">
        <v>217</v>
      </c>
      <c r="E30087" s="161"/>
      <c r="F30087" s="162"/>
      <c r="G30087" s="147"/>
      <c r="H30087" s="146"/>
      <c r="J30087" s="146"/>
      <c r="L30087" s="150"/>
      <c r="N30087" s="163"/>
      <c r="O30087" s="146"/>
      <c r="P30087" s="146"/>
      <c r="Q30087" s="146"/>
      <c r="R30087" s="34"/>
      <c r="S30087" s="35"/>
      <c r="T30087" s="147"/>
    </row>
    <row r="30088">
      <c r="A30088" s="147"/>
      <c r="B30088" s="64"/>
      <c r="C30088" s="147" t="s">
        <v>217</v>
      </c>
      <c r="E30088" s="161"/>
      <c r="F30088" s="162"/>
      <c r="G30088" s="147"/>
      <c r="H30088" s="146"/>
      <c r="J30088" s="146"/>
      <c r="L30088" s="150"/>
      <c r="N30088" s="163"/>
      <c r="O30088" s="146"/>
      <c r="P30088" s="146"/>
      <c r="Q30088" s="146"/>
      <c r="R30088" s="34"/>
      <c r="S30088" s="35"/>
      <c r="T30088" s="147"/>
    </row>
    <row r="30089">
      <c r="A30089" s="147"/>
      <c r="B30089" s="64"/>
      <c r="C30089" s="147" t="s">
        <v>217</v>
      </c>
      <c r="E30089" s="161"/>
      <c r="F30089" s="162"/>
      <c r="G30089" s="147"/>
      <c r="H30089" s="146"/>
      <c r="J30089" s="146"/>
      <c r="L30089" s="150"/>
      <c r="N30089" s="163"/>
      <c r="O30089" s="146"/>
      <c r="P30089" s="146"/>
      <c r="Q30089" s="146"/>
      <c r="R30089" s="34"/>
      <c r="S30089" s="35"/>
      <c r="T30089" s="147"/>
    </row>
    <row r="30090">
      <c r="A30090" s="147"/>
      <c r="B30090" s="64"/>
      <c r="C30090" s="147" t="s">
        <v>217</v>
      </c>
      <c r="E30090" s="161"/>
      <c r="F30090" s="162"/>
      <c r="G30090" s="147"/>
      <c r="H30090" s="146"/>
      <c r="J30090" s="146"/>
      <c r="L30090" s="150"/>
      <c r="N30090" s="163"/>
      <c r="O30090" s="146"/>
      <c r="P30090" s="146"/>
      <c r="Q30090" s="146"/>
      <c r="R30090" s="34"/>
      <c r="S30090" s="35"/>
      <c r="T30090" s="147"/>
    </row>
    <row r="30091">
      <c r="A30091" s="147"/>
      <c r="B30091" s="64"/>
      <c r="C30091" s="147" t="s">
        <v>217</v>
      </c>
      <c r="E30091" s="161"/>
      <c r="F30091" s="162"/>
      <c r="G30091" s="147"/>
      <c r="H30091" s="146"/>
      <c r="J30091" s="146"/>
      <c r="L30091" s="150"/>
      <c r="N30091" s="163"/>
      <c r="O30091" s="146"/>
      <c r="P30091" s="146"/>
      <c r="Q30091" s="146"/>
      <c r="R30091" s="34"/>
      <c r="S30091" s="35"/>
      <c r="T30091" s="147"/>
    </row>
    <row r="30092">
      <c r="A30092" s="147"/>
      <c r="B30092" s="64"/>
      <c r="C30092" s="147" t="s">
        <v>217</v>
      </c>
      <c r="E30092" s="161"/>
      <c r="F30092" s="162"/>
      <c r="G30092" s="147"/>
      <c r="H30092" s="146"/>
      <c r="J30092" s="146"/>
      <c r="L30092" s="150"/>
      <c r="N30092" s="163"/>
      <c r="O30092" s="146"/>
      <c r="P30092" s="146"/>
      <c r="Q30092" s="146"/>
      <c r="R30092" s="34"/>
      <c r="S30092" s="35"/>
      <c r="T30092" s="147"/>
    </row>
    <row r="30093">
      <c r="A30093" s="147"/>
      <c r="B30093" s="64"/>
      <c r="C30093" s="147" t="s">
        <v>217</v>
      </c>
      <c r="E30093" s="161"/>
      <c r="F30093" s="162"/>
      <c r="G30093" s="147"/>
      <c r="H30093" s="146"/>
      <c r="J30093" s="146"/>
      <c r="L30093" s="150"/>
      <c r="N30093" s="163"/>
      <c r="O30093" s="146"/>
      <c r="P30093" s="146"/>
      <c r="Q30093" s="146"/>
      <c r="R30093" s="34"/>
      <c r="S30093" s="35"/>
      <c r="T30093" s="147"/>
    </row>
    <row r="30094">
      <c r="A30094" s="147"/>
      <c r="B30094" s="64"/>
      <c r="C30094" s="147" t="s">
        <v>217</v>
      </c>
      <c r="E30094" s="161"/>
      <c r="F30094" s="162"/>
      <c r="G30094" s="147"/>
      <c r="H30094" s="146"/>
      <c r="J30094" s="146"/>
      <c r="L30094" s="150"/>
      <c r="N30094" s="163"/>
      <c r="O30094" s="146"/>
      <c r="P30094" s="146"/>
      <c r="Q30094" s="146"/>
      <c r="R30094" s="34"/>
      <c r="S30094" s="35"/>
      <c r="T30094" s="147"/>
    </row>
    <row r="30095">
      <c r="A30095" s="147"/>
      <c r="B30095" s="64"/>
      <c r="C30095" s="147" t="s">
        <v>217</v>
      </c>
      <c r="E30095" s="161"/>
      <c r="F30095" s="162"/>
      <c r="G30095" s="147"/>
      <c r="H30095" s="146"/>
      <c r="J30095" s="146"/>
      <c r="L30095" s="150"/>
      <c r="N30095" s="163"/>
      <c r="O30095" s="146"/>
      <c r="P30095" s="146"/>
      <c r="Q30095" s="146"/>
      <c r="R30095" s="34"/>
      <c r="S30095" s="35"/>
      <c r="T30095" s="147"/>
    </row>
    <row r="30096">
      <c r="A30096" s="147"/>
      <c r="B30096" s="64"/>
      <c r="C30096" s="147" t="s">
        <v>217</v>
      </c>
      <c r="E30096" s="161"/>
      <c r="F30096" s="162"/>
      <c r="G30096" s="147"/>
      <c r="H30096" s="146"/>
      <c r="J30096" s="146"/>
      <c r="L30096" s="150"/>
      <c r="N30096" s="163"/>
      <c r="O30096" s="146"/>
      <c r="P30096" s="146"/>
      <c r="Q30096" s="146"/>
      <c r="R30096" s="34"/>
      <c r="S30096" s="35"/>
      <c r="T30096" s="147"/>
    </row>
    <row r="30097">
      <c r="A30097" s="147"/>
      <c r="B30097" s="64"/>
      <c r="C30097" s="147" t="s">
        <v>217</v>
      </c>
      <c r="E30097" s="161"/>
      <c r="F30097" s="162"/>
      <c r="G30097" s="147"/>
      <c r="H30097" s="146"/>
      <c r="J30097" s="146"/>
      <c r="L30097" s="150"/>
      <c r="N30097" s="163"/>
      <c r="O30097" s="146"/>
      <c r="P30097" s="146"/>
      <c r="Q30097" s="146"/>
      <c r="R30097" s="34"/>
      <c r="S30097" s="35"/>
      <c r="T30097" s="147"/>
    </row>
    <row r="30098">
      <c r="A30098" s="147"/>
      <c r="B30098" s="64"/>
      <c r="C30098" s="147" t="s">
        <v>217</v>
      </c>
      <c r="E30098" s="161"/>
      <c r="F30098" s="162"/>
      <c r="G30098" s="147"/>
      <c r="H30098" s="146"/>
      <c r="J30098" s="146"/>
      <c r="L30098" s="150"/>
      <c r="N30098" s="163"/>
      <c r="O30098" s="146"/>
      <c r="P30098" s="146"/>
      <c r="Q30098" s="146"/>
      <c r="R30098" s="34"/>
      <c r="S30098" s="35"/>
      <c r="T30098" s="147"/>
    </row>
    <row r="30099">
      <c r="A30099" s="147"/>
      <c r="B30099" s="64"/>
      <c r="C30099" s="147" t="s">
        <v>217</v>
      </c>
      <c r="E30099" s="161"/>
      <c r="F30099" s="162"/>
      <c r="G30099" s="147"/>
      <c r="H30099" s="146"/>
      <c r="J30099" s="146"/>
      <c r="L30099" s="150"/>
      <c r="N30099" s="163"/>
      <c r="O30099" s="146"/>
      <c r="P30099" s="146"/>
      <c r="Q30099" s="146"/>
      <c r="R30099" s="34"/>
      <c r="S30099" s="35"/>
      <c r="T30099" s="147"/>
    </row>
    <row r="30100">
      <c r="A30100" s="147"/>
      <c r="B30100" s="64"/>
      <c r="C30100" s="147" t="s">
        <v>217</v>
      </c>
      <c r="E30100" s="161"/>
      <c r="F30100" s="162"/>
      <c r="G30100" s="147"/>
      <c r="H30100" s="146"/>
      <c r="J30100" s="146"/>
      <c r="L30100" s="150"/>
      <c r="N30100" s="163"/>
      <c r="O30100" s="146"/>
      <c r="P30100" s="146"/>
      <c r="Q30100" s="146"/>
      <c r="R30100" s="34"/>
      <c r="S30100" s="35"/>
      <c r="T30100" s="147"/>
    </row>
    <row r="30101">
      <c r="A30101" s="147"/>
      <c r="B30101" s="64"/>
      <c r="C30101" s="147" t="s">
        <v>217</v>
      </c>
      <c r="E30101" s="161"/>
      <c r="F30101" s="162"/>
      <c r="G30101" s="147"/>
      <c r="H30101" s="146"/>
      <c r="J30101" s="146"/>
      <c r="L30101" s="150"/>
      <c r="N30101" s="163"/>
      <c r="O30101" s="146"/>
      <c r="P30101" s="146"/>
      <c r="Q30101" s="146"/>
      <c r="R30101" s="34"/>
      <c r="S30101" s="35"/>
      <c r="T30101" s="147"/>
    </row>
    <row r="30102">
      <c r="A30102" s="147"/>
      <c r="B30102" s="64"/>
      <c r="C30102" s="147" t="s">
        <v>217</v>
      </c>
      <c r="E30102" s="161"/>
      <c r="F30102" s="162"/>
      <c r="G30102" s="147"/>
      <c r="H30102" s="146"/>
      <c r="J30102" s="146"/>
      <c r="L30102" s="150"/>
      <c r="N30102" s="163"/>
      <c r="O30102" s="146"/>
      <c r="P30102" s="146"/>
      <c r="Q30102" s="146"/>
      <c r="R30102" s="34"/>
      <c r="S30102" s="35"/>
      <c r="T30102" s="147"/>
    </row>
    <row r="30103">
      <c r="A30103" s="147"/>
      <c r="B30103" s="64"/>
      <c r="C30103" s="147" t="s">
        <v>217</v>
      </c>
      <c r="E30103" s="161"/>
      <c r="F30103" s="162"/>
      <c r="G30103" s="147"/>
      <c r="H30103" s="146"/>
      <c r="J30103" s="146"/>
      <c r="L30103" s="150"/>
      <c r="N30103" s="163"/>
      <c r="O30103" s="146"/>
      <c r="P30103" s="146"/>
      <c r="Q30103" s="146"/>
      <c r="R30103" s="34"/>
      <c r="S30103" s="35"/>
      <c r="T30103" s="147"/>
    </row>
    <row r="30104">
      <c r="A30104" s="147"/>
      <c r="B30104" s="64"/>
      <c r="C30104" s="147" t="s">
        <v>217</v>
      </c>
      <c r="E30104" s="161"/>
      <c r="F30104" s="162"/>
      <c r="G30104" s="147"/>
      <c r="H30104" s="146"/>
      <c r="J30104" s="146"/>
      <c r="L30104" s="150"/>
      <c r="N30104" s="163"/>
      <c r="O30104" s="146"/>
      <c r="P30104" s="146"/>
      <c r="Q30104" s="146"/>
      <c r="R30104" s="34"/>
      <c r="S30104" s="35"/>
      <c r="T30104" s="147"/>
    </row>
    <row r="30105">
      <c r="A30105" s="147"/>
      <c r="B30105" s="64"/>
      <c r="C30105" s="147" t="s">
        <v>217</v>
      </c>
      <c r="E30105" s="161"/>
      <c r="F30105" s="162"/>
      <c r="G30105" s="147"/>
      <c r="H30105" s="146"/>
      <c r="J30105" s="146"/>
      <c r="L30105" s="150"/>
      <c r="N30105" s="163"/>
      <c r="O30105" s="146"/>
      <c r="P30105" s="146"/>
      <c r="Q30105" s="146"/>
      <c r="R30105" s="34"/>
      <c r="S30105" s="35"/>
      <c r="T30105" s="147"/>
    </row>
    <row r="30106">
      <c r="A30106" s="147"/>
      <c r="B30106" s="64"/>
      <c r="C30106" s="147" t="s">
        <v>217</v>
      </c>
      <c r="E30106" s="161"/>
      <c r="F30106" s="162"/>
      <c r="G30106" s="147"/>
      <c r="H30106" s="146"/>
      <c r="J30106" s="146"/>
      <c r="L30106" s="150"/>
      <c r="N30106" s="163"/>
      <c r="O30106" s="146"/>
      <c r="P30106" s="146"/>
      <c r="Q30106" s="146"/>
      <c r="R30106" s="34"/>
      <c r="S30106" s="35"/>
      <c r="T30106" s="147"/>
    </row>
    <row r="30107">
      <c r="A30107" s="147"/>
      <c r="B30107" s="64"/>
      <c r="C30107" s="147" t="s">
        <v>217</v>
      </c>
      <c r="E30107" s="161"/>
      <c r="F30107" s="162"/>
      <c r="G30107" s="147"/>
      <c r="H30107" s="146"/>
      <c r="J30107" s="146"/>
      <c r="L30107" s="150"/>
      <c r="N30107" s="163"/>
      <c r="O30107" s="146"/>
      <c r="P30107" s="146"/>
      <c r="Q30107" s="146"/>
      <c r="R30107" s="34"/>
      <c r="S30107" s="35"/>
      <c r="T30107" s="147"/>
    </row>
    <row r="30108">
      <c r="A30108" s="147"/>
      <c r="B30108" s="64"/>
      <c r="C30108" s="147" t="s">
        <v>217</v>
      </c>
      <c r="E30108" s="161"/>
      <c r="F30108" s="162"/>
      <c r="G30108" s="147"/>
      <c r="H30108" s="146"/>
      <c r="J30108" s="146"/>
      <c r="L30108" s="150"/>
      <c r="N30108" s="163"/>
      <c r="O30108" s="146"/>
      <c r="P30108" s="146"/>
      <c r="Q30108" s="146"/>
      <c r="R30108" s="34"/>
      <c r="S30108" s="35"/>
      <c r="T30108" s="147"/>
    </row>
    <row r="30109">
      <c r="A30109" s="147"/>
      <c r="B30109" s="64"/>
      <c r="C30109" s="147" t="s">
        <v>217</v>
      </c>
      <c r="E30109" s="161"/>
      <c r="F30109" s="162"/>
      <c r="G30109" s="147"/>
      <c r="H30109" s="146"/>
      <c r="J30109" s="146"/>
      <c r="L30109" s="150"/>
      <c r="N30109" s="163"/>
      <c r="O30109" s="146"/>
      <c r="P30109" s="146"/>
      <c r="Q30109" s="146"/>
      <c r="R30109" s="34"/>
      <c r="S30109" s="35"/>
      <c r="T30109" s="147"/>
    </row>
    <row r="30110">
      <c r="A30110" s="147"/>
      <c r="B30110" s="64"/>
      <c r="C30110" s="147" t="s">
        <v>217</v>
      </c>
      <c r="E30110" s="161"/>
      <c r="F30110" s="162"/>
      <c r="G30110" s="147"/>
      <c r="H30110" s="146"/>
      <c r="J30110" s="146"/>
      <c r="L30110" s="150"/>
      <c r="N30110" s="163"/>
      <c r="O30110" s="146"/>
      <c r="P30110" s="146"/>
      <c r="Q30110" s="146"/>
      <c r="R30110" s="34"/>
      <c r="S30110" s="35"/>
      <c r="T30110" s="147"/>
    </row>
    <row r="30111">
      <c r="A30111" s="147"/>
      <c r="B30111" s="64"/>
      <c r="C30111" s="147" t="s">
        <v>217</v>
      </c>
      <c r="E30111" s="161"/>
      <c r="F30111" s="162"/>
      <c r="G30111" s="147"/>
      <c r="H30111" s="146"/>
      <c r="J30111" s="146"/>
      <c r="L30111" s="150"/>
      <c r="N30111" s="163"/>
      <c r="O30111" s="146"/>
      <c r="P30111" s="146"/>
      <c r="Q30111" s="146"/>
      <c r="R30111" s="34"/>
      <c r="S30111" s="35"/>
      <c r="T30111" s="147"/>
    </row>
    <row r="30112">
      <c r="A30112" s="147"/>
      <c r="B30112" s="64"/>
      <c r="C30112" s="147" t="s">
        <v>217</v>
      </c>
      <c r="E30112" s="161"/>
      <c r="F30112" s="162"/>
      <c r="G30112" s="147"/>
      <c r="H30112" s="146"/>
      <c r="J30112" s="146"/>
      <c r="L30112" s="150"/>
      <c r="N30112" s="163"/>
      <c r="O30112" s="146"/>
      <c r="P30112" s="146"/>
      <c r="Q30112" s="146"/>
      <c r="R30112" s="34"/>
      <c r="S30112" s="35"/>
      <c r="T30112" s="147"/>
    </row>
    <row r="30113">
      <c r="A30113" s="147"/>
      <c r="B30113" s="64"/>
      <c r="C30113" s="147" t="s">
        <v>217</v>
      </c>
      <c r="E30113" s="161"/>
      <c r="F30113" s="162"/>
      <c r="G30113" s="147"/>
      <c r="H30113" s="146"/>
      <c r="J30113" s="146"/>
      <c r="L30113" s="150"/>
      <c r="N30113" s="163"/>
      <c r="O30113" s="146"/>
      <c r="P30113" s="146"/>
      <c r="Q30113" s="146"/>
      <c r="R30113" s="34"/>
      <c r="S30113" s="35"/>
      <c r="T30113" s="147"/>
    </row>
    <row r="30114">
      <c r="A30114" s="147"/>
      <c r="B30114" s="64"/>
      <c r="C30114" s="147" t="s">
        <v>217</v>
      </c>
      <c r="E30114" s="161"/>
      <c r="F30114" s="162"/>
      <c r="G30114" s="147"/>
      <c r="H30114" s="146"/>
      <c r="J30114" s="146"/>
      <c r="L30114" s="150"/>
      <c r="N30114" s="163"/>
      <c r="O30114" s="146"/>
      <c r="P30114" s="146"/>
      <c r="Q30114" s="146"/>
      <c r="R30114" s="34"/>
      <c r="S30114" s="35"/>
      <c r="T30114" s="147"/>
    </row>
    <row r="30115">
      <c r="A30115" s="147"/>
      <c r="B30115" s="64"/>
      <c r="C30115" s="147" t="s">
        <v>217</v>
      </c>
      <c r="E30115" s="161"/>
      <c r="F30115" s="162"/>
      <c r="G30115" s="147"/>
      <c r="H30115" s="146"/>
      <c r="J30115" s="146"/>
      <c r="L30115" s="150"/>
      <c r="N30115" s="163"/>
      <c r="O30115" s="146"/>
      <c r="P30115" s="146"/>
      <c r="Q30115" s="146"/>
      <c r="R30115" s="34"/>
      <c r="S30115" s="35"/>
      <c r="T30115" s="147"/>
    </row>
    <row r="30116">
      <c r="A30116" s="147"/>
      <c r="B30116" s="64"/>
      <c r="C30116" s="147" t="s">
        <v>217</v>
      </c>
      <c r="E30116" s="161"/>
      <c r="F30116" s="162"/>
      <c r="G30116" s="147"/>
      <c r="H30116" s="146"/>
      <c r="J30116" s="146"/>
      <c r="L30116" s="150"/>
      <c r="N30116" s="163"/>
      <c r="O30116" s="146"/>
      <c r="P30116" s="146"/>
      <c r="Q30116" s="146"/>
      <c r="R30116" s="34"/>
      <c r="S30116" s="35"/>
      <c r="T30116" s="147"/>
    </row>
    <row r="30117">
      <c r="A30117" s="147"/>
      <c r="B30117" s="64"/>
      <c r="C30117" s="147" t="s">
        <v>217</v>
      </c>
      <c r="E30117" s="161"/>
      <c r="F30117" s="162"/>
      <c r="G30117" s="147"/>
      <c r="H30117" s="146"/>
      <c r="J30117" s="146"/>
      <c r="L30117" s="150"/>
      <c r="N30117" s="163"/>
      <c r="O30117" s="146"/>
      <c r="P30117" s="146"/>
      <c r="Q30117" s="146"/>
      <c r="R30117" s="34"/>
      <c r="S30117" s="35"/>
      <c r="T30117" s="147"/>
    </row>
    <row r="30118">
      <c r="A30118" s="147"/>
      <c r="B30118" s="64"/>
      <c r="C30118" s="147" t="s">
        <v>217</v>
      </c>
      <c r="E30118" s="161"/>
      <c r="F30118" s="162"/>
      <c r="G30118" s="147"/>
      <c r="H30118" s="146"/>
      <c r="J30118" s="146"/>
      <c r="L30118" s="150"/>
      <c r="N30118" s="163"/>
      <c r="O30118" s="146"/>
      <c r="P30118" s="146"/>
      <c r="Q30118" s="146"/>
      <c r="R30118" s="34"/>
      <c r="S30118" s="35"/>
      <c r="T30118" s="147"/>
    </row>
    <row r="30119">
      <c r="A30119" s="147"/>
      <c r="B30119" s="64"/>
      <c r="C30119" s="147" t="s">
        <v>217</v>
      </c>
      <c r="E30119" s="161"/>
      <c r="F30119" s="162"/>
      <c r="G30119" s="147"/>
      <c r="H30119" s="146"/>
      <c r="J30119" s="146"/>
      <c r="L30119" s="150"/>
      <c r="N30119" s="163"/>
      <c r="O30119" s="146"/>
      <c r="P30119" s="146"/>
      <c r="Q30119" s="146"/>
      <c r="R30119" s="34"/>
      <c r="S30119" s="35"/>
      <c r="T30119" s="147"/>
    </row>
    <row r="30120">
      <c r="A30120" s="147"/>
      <c r="B30120" s="64"/>
      <c r="C30120" s="147" t="s">
        <v>217</v>
      </c>
      <c r="E30120" s="161"/>
      <c r="F30120" s="162"/>
      <c r="G30120" s="147"/>
      <c r="H30120" s="146"/>
      <c r="J30120" s="146"/>
      <c r="L30120" s="150"/>
      <c r="N30120" s="163"/>
      <c r="O30120" s="146"/>
      <c r="P30120" s="146"/>
      <c r="Q30120" s="146"/>
      <c r="R30120" s="34"/>
      <c r="S30120" s="35"/>
      <c r="T30120" s="147"/>
    </row>
    <row r="30121">
      <c r="A30121" s="147"/>
      <c r="B30121" s="64"/>
      <c r="C30121" s="147" t="s">
        <v>217</v>
      </c>
      <c r="E30121" s="161"/>
      <c r="F30121" s="162"/>
      <c r="G30121" s="147"/>
      <c r="H30121" s="146"/>
      <c r="J30121" s="146"/>
      <c r="L30121" s="150"/>
      <c r="N30121" s="163"/>
      <c r="O30121" s="146"/>
      <c r="P30121" s="146"/>
      <c r="Q30121" s="146"/>
      <c r="R30121" s="34"/>
      <c r="S30121" s="35"/>
      <c r="T30121" s="147"/>
    </row>
    <row r="30122">
      <c r="A30122" s="147"/>
      <c r="B30122" s="64"/>
      <c r="C30122" s="147" t="s">
        <v>217</v>
      </c>
      <c r="E30122" s="161"/>
      <c r="F30122" s="162"/>
      <c r="G30122" s="147"/>
      <c r="H30122" s="146"/>
      <c r="J30122" s="146"/>
      <c r="L30122" s="150"/>
      <c r="N30122" s="163"/>
      <c r="O30122" s="146"/>
      <c r="P30122" s="146"/>
      <c r="Q30122" s="146"/>
      <c r="R30122" s="34"/>
      <c r="S30122" s="35"/>
      <c r="T30122" s="147"/>
    </row>
    <row r="30123">
      <c r="A30123" s="147"/>
      <c r="B30123" s="64"/>
      <c r="C30123" s="147" t="s">
        <v>217</v>
      </c>
      <c r="E30123" s="161"/>
      <c r="F30123" s="162"/>
      <c r="G30123" s="147"/>
      <c r="H30123" s="146"/>
      <c r="J30123" s="146"/>
      <c r="L30123" s="150"/>
      <c r="N30123" s="163"/>
      <c r="O30123" s="146"/>
      <c r="P30123" s="146"/>
      <c r="Q30123" s="146"/>
      <c r="R30123" s="34"/>
      <c r="S30123" s="35"/>
      <c r="T30123" s="147"/>
    </row>
    <row r="30124">
      <c r="A30124" s="147"/>
      <c r="B30124" s="64"/>
      <c r="C30124" s="147" t="s">
        <v>217</v>
      </c>
      <c r="E30124" s="161"/>
      <c r="F30124" s="162"/>
      <c r="G30124" s="147"/>
      <c r="H30124" s="146"/>
      <c r="J30124" s="146"/>
      <c r="L30124" s="150"/>
      <c r="N30124" s="163"/>
      <c r="O30124" s="146"/>
      <c r="P30124" s="146"/>
      <c r="Q30124" s="146"/>
      <c r="R30124" s="34"/>
      <c r="S30124" s="35"/>
      <c r="T30124" s="147"/>
    </row>
    <row r="30125">
      <c r="A30125" s="147"/>
      <c r="B30125" s="64"/>
      <c r="C30125" s="147" t="s">
        <v>217</v>
      </c>
      <c r="E30125" s="161"/>
      <c r="F30125" s="162"/>
      <c r="G30125" s="147"/>
      <c r="H30125" s="146"/>
      <c r="J30125" s="146"/>
      <c r="L30125" s="150"/>
      <c r="N30125" s="163"/>
      <c r="O30125" s="146"/>
      <c r="P30125" s="146"/>
      <c r="Q30125" s="146"/>
      <c r="R30125" s="34"/>
      <c r="S30125" s="35"/>
      <c r="T30125" s="147"/>
    </row>
    <row r="30126">
      <c r="A30126" s="147"/>
      <c r="B30126" s="64"/>
      <c r="C30126" s="147" t="s">
        <v>217</v>
      </c>
      <c r="E30126" s="161"/>
      <c r="F30126" s="162"/>
      <c r="G30126" s="147"/>
      <c r="H30126" s="146"/>
      <c r="J30126" s="146"/>
      <c r="L30126" s="150"/>
      <c r="N30126" s="163"/>
      <c r="O30126" s="146"/>
      <c r="P30126" s="146"/>
      <c r="Q30126" s="146"/>
      <c r="R30126" s="34"/>
      <c r="S30126" s="35"/>
      <c r="T30126" s="147"/>
    </row>
    <row r="30127">
      <c r="A30127" s="147"/>
      <c r="B30127" s="64"/>
      <c r="C30127" s="147" t="s">
        <v>217</v>
      </c>
      <c r="E30127" s="161"/>
      <c r="F30127" s="162"/>
      <c r="G30127" s="147"/>
      <c r="H30127" s="146"/>
      <c r="J30127" s="146"/>
      <c r="L30127" s="150"/>
      <c r="N30127" s="163"/>
      <c r="O30127" s="146"/>
      <c r="P30127" s="146"/>
      <c r="Q30127" s="146"/>
      <c r="R30127" s="34"/>
      <c r="S30127" s="35"/>
      <c r="T30127" s="147"/>
    </row>
    <row r="30128">
      <c r="A30128" s="147"/>
      <c r="B30128" s="64"/>
      <c r="C30128" s="147" t="s">
        <v>217</v>
      </c>
      <c r="E30128" s="161"/>
      <c r="F30128" s="162"/>
      <c r="G30128" s="147"/>
      <c r="H30128" s="146"/>
      <c r="J30128" s="146"/>
      <c r="L30128" s="150"/>
      <c r="N30128" s="163"/>
      <c r="O30128" s="146"/>
      <c r="P30128" s="146"/>
      <c r="Q30128" s="146"/>
      <c r="R30128" s="34"/>
      <c r="S30128" s="35"/>
      <c r="T30128" s="147"/>
    </row>
    <row r="30129">
      <c r="A30129" s="147"/>
      <c r="B30129" s="64"/>
      <c r="C30129" s="147" t="s">
        <v>217</v>
      </c>
      <c r="E30129" s="161"/>
      <c r="F30129" s="162"/>
      <c r="G30129" s="147"/>
      <c r="H30129" s="146"/>
      <c r="J30129" s="146"/>
      <c r="L30129" s="150"/>
      <c r="N30129" s="163"/>
      <c r="O30129" s="146"/>
      <c r="P30129" s="146"/>
      <c r="Q30129" s="146"/>
      <c r="R30129" s="34"/>
      <c r="S30129" s="35"/>
      <c r="T30129" s="147"/>
    </row>
    <row r="30130">
      <c r="A30130" s="147"/>
      <c r="B30130" s="64"/>
      <c r="C30130" s="147" t="s">
        <v>217</v>
      </c>
      <c r="E30130" s="161"/>
      <c r="F30130" s="162"/>
      <c r="G30130" s="147"/>
      <c r="H30130" s="146"/>
      <c r="J30130" s="146"/>
      <c r="L30130" s="150"/>
      <c r="N30130" s="163"/>
      <c r="O30130" s="146"/>
      <c r="P30130" s="146"/>
      <c r="Q30130" s="146"/>
      <c r="R30130" s="34"/>
      <c r="S30130" s="35"/>
      <c r="T30130" s="147"/>
    </row>
    <row r="30131">
      <c r="A30131" s="147"/>
      <c r="B30131" s="64"/>
      <c r="C30131" s="147" t="s">
        <v>217</v>
      </c>
      <c r="E30131" s="161"/>
      <c r="F30131" s="162"/>
      <c r="G30131" s="147"/>
      <c r="H30131" s="146"/>
      <c r="J30131" s="146"/>
      <c r="L30131" s="150"/>
      <c r="N30131" s="163"/>
      <c r="O30131" s="146"/>
      <c r="P30131" s="146"/>
      <c r="Q30131" s="146"/>
      <c r="R30131" s="34"/>
      <c r="S30131" s="35"/>
      <c r="T30131" s="147"/>
    </row>
    <row r="30132">
      <c r="A30132" s="147"/>
      <c r="B30132" s="64"/>
      <c r="C30132" s="147" t="s">
        <v>217</v>
      </c>
      <c r="E30132" s="161"/>
      <c r="F30132" s="162"/>
      <c r="G30132" s="147"/>
      <c r="H30132" s="146"/>
      <c r="J30132" s="146"/>
      <c r="L30132" s="150"/>
      <c r="N30132" s="163"/>
      <c r="O30132" s="146"/>
      <c r="P30132" s="146"/>
      <c r="Q30132" s="146"/>
      <c r="R30132" s="34"/>
      <c r="S30132" s="35"/>
      <c r="T30132" s="147"/>
    </row>
    <row r="30133">
      <c r="A30133" s="147"/>
      <c r="B30133" s="64"/>
      <c r="C30133" s="147" t="s">
        <v>217</v>
      </c>
      <c r="E30133" s="161"/>
      <c r="F30133" s="162"/>
      <c r="G30133" s="147"/>
      <c r="H30133" s="146"/>
      <c r="J30133" s="146"/>
      <c r="L30133" s="150"/>
      <c r="N30133" s="163"/>
      <c r="O30133" s="146"/>
      <c r="P30133" s="146"/>
      <c r="Q30133" s="146"/>
      <c r="R30133" s="34"/>
      <c r="S30133" s="35"/>
      <c r="T30133" s="147"/>
    </row>
    <row r="30134">
      <c r="A30134" s="147"/>
      <c r="B30134" s="64"/>
      <c r="C30134" s="147" t="s">
        <v>217</v>
      </c>
      <c r="E30134" s="161"/>
      <c r="F30134" s="162"/>
      <c r="G30134" s="147"/>
      <c r="H30134" s="146"/>
      <c r="J30134" s="146"/>
      <c r="L30134" s="150"/>
      <c r="N30134" s="163"/>
      <c r="O30134" s="146"/>
      <c r="P30134" s="146"/>
      <c r="Q30134" s="146"/>
      <c r="R30134" s="34"/>
      <c r="S30134" s="35"/>
      <c r="T30134" s="147"/>
    </row>
    <row r="30135">
      <c r="A30135" s="147"/>
      <c r="B30135" s="64"/>
      <c r="C30135" s="147" t="s">
        <v>217</v>
      </c>
      <c r="E30135" s="161"/>
      <c r="F30135" s="162"/>
      <c r="G30135" s="147"/>
      <c r="H30135" s="146"/>
      <c r="J30135" s="146"/>
      <c r="L30135" s="150"/>
      <c r="N30135" s="163"/>
      <c r="O30135" s="146"/>
      <c r="P30135" s="146"/>
      <c r="Q30135" s="146"/>
      <c r="R30135" s="34"/>
      <c r="S30135" s="35"/>
      <c r="T30135" s="147"/>
    </row>
    <row r="30136">
      <c r="A30136" s="147"/>
      <c r="B30136" s="64"/>
      <c r="C30136" s="147" t="s">
        <v>217</v>
      </c>
      <c r="E30136" s="161"/>
      <c r="F30136" s="162"/>
      <c r="G30136" s="147"/>
      <c r="H30136" s="146"/>
      <c r="J30136" s="146"/>
      <c r="L30136" s="150"/>
      <c r="N30136" s="163"/>
      <c r="O30136" s="146"/>
      <c r="P30136" s="146"/>
      <c r="Q30136" s="146"/>
      <c r="R30136" s="34"/>
      <c r="S30136" s="35"/>
      <c r="T30136" s="147"/>
    </row>
    <row r="30137">
      <c r="A30137" s="147"/>
      <c r="B30137" s="64"/>
      <c r="C30137" s="147" t="s">
        <v>217</v>
      </c>
      <c r="E30137" s="161"/>
      <c r="F30137" s="162"/>
      <c r="G30137" s="147"/>
      <c r="H30137" s="146"/>
      <c r="J30137" s="146"/>
      <c r="L30137" s="150"/>
      <c r="N30137" s="163"/>
      <c r="O30137" s="146"/>
      <c r="P30137" s="146"/>
      <c r="Q30137" s="146"/>
      <c r="R30137" s="34"/>
      <c r="S30137" s="35"/>
      <c r="T30137" s="147"/>
    </row>
    <row r="30138">
      <c r="A30138" s="147"/>
      <c r="B30138" s="64"/>
      <c r="C30138" s="147" t="s">
        <v>217</v>
      </c>
      <c r="E30138" s="161"/>
      <c r="F30138" s="162"/>
      <c r="G30138" s="147"/>
      <c r="H30138" s="146"/>
      <c r="J30138" s="146"/>
      <c r="L30138" s="150"/>
      <c r="N30138" s="163"/>
      <c r="O30138" s="146"/>
      <c r="P30138" s="146"/>
      <c r="Q30138" s="146"/>
      <c r="R30138" s="34"/>
      <c r="S30138" s="35"/>
      <c r="T30138" s="147"/>
    </row>
    <row r="30139">
      <c r="A30139" s="147"/>
      <c r="B30139" s="64"/>
      <c r="C30139" s="147" t="s">
        <v>217</v>
      </c>
      <c r="E30139" s="161"/>
      <c r="F30139" s="162"/>
      <c r="G30139" s="147"/>
      <c r="H30139" s="146"/>
      <c r="J30139" s="146"/>
      <c r="L30139" s="150"/>
      <c r="N30139" s="163"/>
      <c r="O30139" s="146"/>
      <c r="P30139" s="146"/>
      <c r="Q30139" s="146"/>
      <c r="R30139" s="34"/>
      <c r="S30139" s="35"/>
      <c r="T30139" s="147"/>
    </row>
    <row r="30140">
      <c r="A30140" s="147"/>
      <c r="B30140" s="64"/>
      <c r="C30140" s="147" t="s">
        <v>217</v>
      </c>
      <c r="E30140" s="161"/>
      <c r="F30140" s="162"/>
      <c r="G30140" s="147"/>
      <c r="H30140" s="146"/>
      <c r="J30140" s="146"/>
      <c r="L30140" s="150"/>
      <c r="N30140" s="163"/>
      <c r="O30140" s="146"/>
      <c r="P30140" s="146"/>
      <c r="Q30140" s="146"/>
      <c r="R30140" s="34"/>
      <c r="S30140" s="35"/>
      <c r="T30140" s="147"/>
    </row>
    <row r="30141">
      <c r="A30141" s="147"/>
      <c r="B30141" s="64"/>
      <c r="C30141" s="147" t="s">
        <v>217</v>
      </c>
      <c r="E30141" s="161"/>
      <c r="F30141" s="162"/>
      <c r="G30141" s="147"/>
      <c r="H30141" s="146"/>
      <c r="J30141" s="146"/>
      <c r="L30141" s="150"/>
      <c r="N30141" s="163"/>
      <c r="O30141" s="146"/>
      <c r="P30141" s="146"/>
      <c r="Q30141" s="146"/>
      <c r="R30141" s="34"/>
      <c r="S30141" s="35"/>
      <c r="T30141" s="147"/>
    </row>
    <row r="30142">
      <c r="A30142" s="147"/>
      <c r="B30142" s="64"/>
      <c r="C30142" s="147" t="s">
        <v>217</v>
      </c>
      <c r="E30142" s="161"/>
      <c r="F30142" s="162"/>
      <c r="G30142" s="147"/>
      <c r="H30142" s="146"/>
      <c r="J30142" s="146"/>
      <c r="L30142" s="150"/>
      <c r="N30142" s="163"/>
      <c r="O30142" s="146"/>
      <c r="P30142" s="146"/>
      <c r="Q30142" s="146"/>
      <c r="R30142" s="34"/>
      <c r="S30142" s="35"/>
      <c r="T30142" s="147"/>
    </row>
    <row r="30143">
      <c r="A30143" s="147"/>
      <c r="B30143" s="64"/>
      <c r="C30143" s="147" t="s">
        <v>217</v>
      </c>
      <c r="E30143" s="161"/>
      <c r="F30143" s="162"/>
      <c r="G30143" s="147"/>
      <c r="H30143" s="146"/>
      <c r="J30143" s="146"/>
      <c r="L30143" s="150"/>
      <c r="N30143" s="163"/>
      <c r="O30143" s="146"/>
      <c r="P30143" s="146"/>
      <c r="Q30143" s="146"/>
      <c r="R30143" s="34"/>
      <c r="S30143" s="35"/>
      <c r="T30143" s="147"/>
    </row>
    <row r="30144">
      <c r="A30144" s="147"/>
      <c r="B30144" s="64"/>
      <c r="C30144" s="147" t="s">
        <v>217</v>
      </c>
      <c r="E30144" s="161"/>
      <c r="F30144" s="162"/>
      <c r="G30144" s="147"/>
      <c r="H30144" s="146"/>
      <c r="J30144" s="146"/>
      <c r="L30144" s="150"/>
      <c r="N30144" s="163"/>
      <c r="O30144" s="146"/>
      <c r="P30144" s="146"/>
      <c r="Q30144" s="146"/>
      <c r="R30144" s="34"/>
      <c r="S30144" s="35"/>
      <c r="T30144" s="147"/>
    </row>
    <row r="30145">
      <c r="A30145" s="147"/>
      <c r="B30145" s="64"/>
      <c r="C30145" s="147" t="s">
        <v>217</v>
      </c>
      <c r="E30145" s="161"/>
      <c r="F30145" s="162"/>
      <c r="G30145" s="147"/>
      <c r="H30145" s="146"/>
      <c r="J30145" s="146"/>
      <c r="L30145" s="150"/>
      <c r="N30145" s="163"/>
      <c r="O30145" s="146"/>
      <c r="P30145" s="146"/>
      <c r="Q30145" s="146"/>
      <c r="R30145" s="34"/>
      <c r="S30145" s="35"/>
      <c r="T30145" s="147"/>
    </row>
    <row r="30146">
      <c r="A30146" s="147"/>
      <c r="B30146" s="64"/>
      <c r="C30146" s="147" t="s">
        <v>217</v>
      </c>
      <c r="E30146" s="161"/>
      <c r="F30146" s="162"/>
      <c r="G30146" s="147"/>
      <c r="H30146" s="146"/>
      <c r="J30146" s="146"/>
      <c r="L30146" s="150"/>
      <c r="N30146" s="163"/>
      <c r="O30146" s="146"/>
      <c r="P30146" s="146"/>
      <c r="Q30146" s="146"/>
      <c r="R30146" s="34"/>
      <c r="S30146" s="35"/>
      <c r="T30146" s="147"/>
    </row>
    <row r="30147">
      <c r="A30147" s="147"/>
      <c r="B30147" s="64"/>
      <c r="C30147" s="147" t="s">
        <v>217</v>
      </c>
      <c r="E30147" s="161"/>
      <c r="F30147" s="162"/>
      <c r="G30147" s="147"/>
      <c r="H30147" s="146"/>
      <c r="J30147" s="146"/>
      <c r="L30147" s="150"/>
      <c r="N30147" s="163"/>
      <c r="O30147" s="146"/>
      <c r="P30147" s="146"/>
      <c r="Q30147" s="146"/>
      <c r="R30147" s="34"/>
      <c r="S30147" s="35"/>
      <c r="T30147" s="147"/>
    </row>
    <row r="30148">
      <c r="A30148" s="147"/>
      <c r="B30148" s="64"/>
      <c r="C30148" s="147" t="s">
        <v>217</v>
      </c>
      <c r="E30148" s="161"/>
      <c r="F30148" s="162"/>
      <c r="G30148" s="147"/>
      <c r="H30148" s="146"/>
      <c r="J30148" s="146"/>
      <c r="L30148" s="150"/>
      <c r="N30148" s="163"/>
      <c r="O30148" s="146"/>
      <c r="P30148" s="146"/>
      <c r="Q30148" s="146"/>
      <c r="R30148" s="34"/>
      <c r="S30148" s="35"/>
      <c r="T30148" s="147"/>
    </row>
    <row r="30149">
      <c r="A30149" s="147"/>
      <c r="B30149" s="64"/>
      <c r="C30149" s="147" t="s">
        <v>217</v>
      </c>
      <c r="E30149" s="161"/>
      <c r="F30149" s="162"/>
      <c r="G30149" s="147"/>
      <c r="H30149" s="146"/>
      <c r="J30149" s="146"/>
      <c r="L30149" s="150"/>
      <c r="N30149" s="163"/>
      <c r="O30149" s="146"/>
      <c r="P30149" s="146"/>
      <c r="Q30149" s="146"/>
      <c r="R30149" s="34"/>
      <c r="S30149" s="35"/>
      <c r="T30149" s="147"/>
    </row>
    <row r="30150">
      <c r="A30150" s="147"/>
      <c r="B30150" s="64"/>
      <c r="C30150" s="147" t="s">
        <v>217</v>
      </c>
      <c r="E30150" s="161"/>
      <c r="F30150" s="162"/>
      <c r="G30150" s="147"/>
      <c r="H30150" s="146"/>
      <c r="J30150" s="146"/>
      <c r="L30150" s="150"/>
      <c r="N30150" s="163"/>
      <c r="O30150" s="146"/>
      <c r="P30150" s="146"/>
      <c r="Q30150" s="146"/>
      <c r="R30150" s="34"/>
      <c r="S30150" s="35"/>
      <c r="T30150" s="147"/>
    </row>
    <row r="30151">
      <c r="A30151" s="147"/>
      <c r="B30151" s="64"/>
      <c r="C30151" s="147" t="s">
        <v>217</v>
      </c>
      <c r="E30151" s="161"/>
      <c r="F30151" s="162"/>
      <c r="G30151" s="147"/>
      <c r="H30151" s="146"/>
      <c r="J30151" s="146"/>
      <c r="L30151" s="150"/>
      <c r="N30151" s="163"/>
      <c r="O30151" s="146"/>
      <c r="P30151" s="146"/>
      <c r="Q30151" s="146"/>
      <c r="R30151" s="34"/>
      <c r="S30151" s="35"/>
      <c r="T30151" s="147"/>
    </row>
    <row r="30152">
      <c r="A30152" s="147"/>
      <c r="B30152" s="64"/>
      <c r="C30152" s="147" t="s">
        <v>217</v>
      </c>
      <c r="E30152" s="161"/>
      <c r="F30152" s="162"/>
      <c r="G30152" s="147"/>
      <c r="H30152" s="146"/>
      <c r="J30152" s="146"/>
      <c r="L30152" s="150"/>
      <c r="N30152" s="163"/>
      <c r="O30152" s="146"/>
      <c r="P30152" s="146"/>
      <c r="Q30152" s="146"/>
      <c r="R30152" s="34"/>
      <c r="S30152" s="35"/>
      <c r="T30152" s="147"/>
    </row>
    <row r="30153">
      <c r="A30153" s="147"/>
      <c r="B30153" s="64"/>
      <c r="C30153" s="147" t="s">
        <v>217</v>
      </c>
      <c r="E30153" s="161"/>
      <c r="F30153" s="162"/>
      <c r="G30153" s="147"/>
      <c r="H30153" s="146"/>
      <c r="J30153" s="146"/>
      <c r="L30153" s="150"/>
      <c r="N30153" s="163"/>
      <c r="O30153" s="146"/>
      <c r="P30153" s="146"/>
      <c r="Q30153" s="146"/>
      <c r="R30153" s="34"/>
      <c r="S30153" s="35"/>
      <c r="T30153" s="147"/>
    </row>
    <row r="30154">
      <c r="A30154" s="147"/>
      <c r="B30154" s="64"/>
      <c r="C30154" s="147" t="s">
        <v>217</v>
      </c>
      <c r="E30154" s="161"/>
      <c r="F30154" s="162"/>
      <c r="G30154" s="147"/>
      <c r="H30154" s="146"/>
      <c r="J30154" s="146"/>
      <c r="L30154" s="150"/>
      <c r="N30154" s="163"/>
      <c r="O30154" s="146"/>
      <c r="P30154" s="146"/>
      <c r="Q30154" s="146"/>
      <c r="R30154" s="34"/>
      <c r="S30154" s="35"/>
      <c r="T30154" s="147"/>
    </row>
    <row r="30155">
      <c r="A30155" s="147"/>
      <c r="B30155" s="64"/>
      <c r="C30155" s="147" t="s">
        <v>217</v>
      </c>
      <c r="E30155" s="161"/>
      <c r="F30155" s="162"/>
      <c r="G30155" s="147"/>
      <c r="H30155" s="146"/>
      <c r="J30155" s="146"/>
      <c r="L30155" s="150"/>
      <c r="N30155" s="163"/>
      <c r="O30155" s="146"/>
      <c r="P30155" s="146"/>
      <c r="Q30155" s="146"/>
      <c r="R30155" s="34"/>
      <c r="S30155" s="35"/>
      <c r="T30155" s="147"/>
    </row>
    <row r="30156">
      <c r="A30156" s="147"/>
      <c r="B30156" s="64"/>
      <c r="C30156" s="147" t="s">
        <v>217</v>
      </c>
      <c r="E30156" s="161"/>
      <c r="F30156" s="162"/>
      <c r="G30156" s="147"/>
      <c r="H30156" s="146"/>
      <c r="J30156" s="146"/>
      <c r="L30156" s="150"/>
      <c r="N30156" s="163"/>
      <c r="O30156" s="146"/>
      <c r="P30156" s="146"/>
      <c r="Q30156" s="146"/>
      <c r="R30156" s="34"/>
      <c r="S30156" s="35"/>
      <c r="T30156" s="147"/>
    </row>
    <row r="30157">
      <c r="A30157" s="147"/>
      <c r="B30157" s="64"/>
      <c r="C30157" s="147" t="s">
        <v>217</v>
      </c>
      <c r="E30157" s="161"/>
      <c r="F30157" s="162"/>
      <c r="G30157" s="147"/>
      <c r="H30157" s="146"/>
      <c r="J30157" s="146"/>
      <c r="L30157" s="150"/>
      <c r="N30157" s="163"/>
      <c r="O30157" s="146"/>
      <c r="P30157" s="146"/>
      <c r="Q30157" s="146"/>
      <c r="R30157" s="34"/>
      <c r="S30157" s="35"/>
      <c r="T30157" s="147"/>
    </row>
    <row r="30158">
      <c r="A30158" s="147"/>
      <c r="B30158" s="64"/>
      <c r="C30158" s="147" t="s">
        <v>217</v>
      </c>
      <c r="E30158" s="161"/>
      <c r="F30158" s="162"/>
      <c r="G30158" s="147"/>
      <c r="H30158" s="146"/>
      <c r="J30158" s="146"/>
      <c r="L30158" s="150"/>
      <c r="N30158" s="163"/>
      <c r="O30158" s="146"/>
      <c r="P30158" s="146"/>
      <c r="Q30158" s="146"/>
      <c r="R30158" s="34"/>
      <c r="S30158" s="35"/>
      <c r="T30158" s="147"/>
    </row>
    <row r="30159">
      <c r="A30159" s="147"/>
      <c r="B30159" s="64"/>
      <c r="C30159" s="147" t="s">
        <v>217</v>
      </c>
      <c r="E30159" s="161"/>
      <c r="F30159" s="162"/>
      <c r="G30159" s="147"/>
      <c r="H30159" s="146"/>
      <c r="J30159" s="146"/>
      <c r="L30159" s="150"/>
      <c r="N30159" s="163"/>
      <c r="O30159" s="146"/>
      <c r="P30159" s="146"/>
      <c r="Q30159" s="146"/>
      <c r="R30159" s="34"/>
      <c r="S30159" s="35"/>
      <c r="T30159" s="147"/>
    </row>
    <row r="30160">
      <c r="A30160" s="147"/>
      <c r="B30160" s="64"/>
      <c r="C30160" s="147" t="s">
        <v>217</v>
      </c>
      <c r="E30160" s="161"/>
      <c r="F30160" s="162"/>
      <c r="G30160" s="147"/>
      <c r="H30160" s="146"/>
      <c r="J30160" s="146"/>
      <c r="L30160" s="150"/>
      <c r="N30160" s="163"/>
      <c r="O30160" s="146"/>
      <c r="P30160" s="146"/>
      <c r="Q30160" s="146"/>
      <c r="R30160" s="34"/>
      <c r="S30160" s="35"/>
      <c r="T30160" s="147"/>
    </row>
    <row r="30161">
      <c r="A30161" s="147"/>
      <c r="B30161" s="64"/>
      <c r="C30161" s="147" t="s">
        <v>217</v>
      </c>
      <c r="E30161" s="161"/>
      <c r="F30161" s="162"/>
      <c r="G30161" s="147"/>
      <c r="H30161" s="146"/>
      <c r="J30161" s="146"/>
      <c r="L30161" s="150"/>
      <c r="N30161" s="163"/>
      <c r="O30161" s="146"/>
      <c r="P30161" s="146"/>
      <c r="Q30161" s="146"/>
      <c r="R30161" s="34"/>
      <c r="S30161" s="35"/>
      <c r="T30161" s="147"/>
    </row>
    <row r="30162">
      <c r="A30162" s="147"/>
      <c r="B30162" s="64"/>
      <c r="C30162" s="147" t="s">
        <v>217</v>
      </c>
      <c r="E30162" s="161"/>
      <c r="F30162" s="162"/>
      <c r="G30162" s="147"/>
      <c r="H30162" s="146"/>
      <c r="J30162" s="146"/>
      <c r="L30162" s="150"/>
      <c r="N30162" s="163"/>
      <c r="O30162" s="146"/>
      <c r="P30162" s="146"/>
      <c r="Q30162" s="146"/>
      <c r="R30162" s="34"/>
      <c r="S30162" s="35"/>
      <c r="T30162" s="147"/>
    </row>
    <row r="30163">
      <c r="A30163" s="147"/>
      <c r="B30163" s="64"/>
      <c r="C30163" s="147" t="s">
        <v>217</v>
      </c>
      <c r="E30163" s="161"/>
      <c r="F30163" s="162"/>
      <c r="G30163" s="147"/>
      <c r="H30163" s="146"/>
      <c r="J30163" s="146"/>
      <c r="L30163" s="150"/>
      <c r="N30163" s="163"/>
      <c r="O30163" s="146"/>
      <c r="P30163" s="146"/>
      <c r="Q30163" s="146"/>
      <c r="R30163" s="34"/>
      <c r="S30163" s="35"/>
      <c r="T30163" s="147"/>
    </row>
    <row r="30164">
      <c r="A30164" s="147"/>
      <c r="B30164" s="64"/>
      <c r="C30164" s="147" t="s">
        <v>217</v>
      </c>
      <c r="E30164" s="161"/>
      <c r="F30164" s="162"/>
      <c r="G30164" s="147"/>
      <c r="H30164" s="146"/>
      <c r="J30164" s="146"/>
      <c r="L30164" s="150"/>
      <c r="N30164" s="163"/>
      <c r="O30164" s="146"/>
      <c r="P30164" s="146"/>
      <c r="Q30164" s="146"/>
      <c r="R30164" s="34"/>
      <c r="S30164" s="35"/>
      <c r="T30164" s="147"/>
    </row>
    <row r="30165">
      <c r="A30165" s="147"/>
      <c r="B30165" s="64"/>
      <c r="C30165" s="147" t="s">
        <v>217</v>
      </c>
      <c r="E30165" s="161"/>
      <c r="F30165" s="162"/>
      <c r="G30165" s="147"/>
      <c r="H30165" s="146"/>
      <c r="J30165" s="146"/>
      <c r="L30165" s="150"/>
      <c r="N30165" s="163"/>
      <c r="O30165" s="146"/>
      <c r="P30165" s="146"/>
      <c r="Q30165" s="146"/>
      <c r="R30165" s="34"/>
      <c r="S30165" s="35"/>
      <c r="T30165" s="147"/>
    </row>
    <row r="30166">
      <c r="A30166" s="147"/>
      <c r="B30166" s="64"/>
      <c r="C30166" s="147" t="s">
        <v>217</v>
      </c>
      <c r="E30166" s="161"/>
      <c r="F30166" s="162"/>
      <c r="G30166" s="147"/>
      <c r="H30166" s="146"/>
      <c r="J30166" s="146"/>
      <c r="L30166" s="150"/>
      <c r="N30166" s="163"/>
      <c r="O30166" s="146"/>
      <c r="P30166" s="146"/>
      <c r="Q30166" s="146"/>
      <c r="R30166" s="34"/>
      <c r="S30166" s="35"/>
      <c r="T30166" s="147"/>
    </row>
    <row r="30167">
      <c r="A30167" s="147"/>
      <c r="B30167" s="64"/>
      <c r="C30167" s="147" t="s">
        <v>217</v>
      </c>
      <c r="E30167" s="161"/>
      <c r="F30167" s="162"/>
      <c r="G30167" s="147"/>
      <c r="H30167" s="146"/>
      <c r="J30167" s="146"/>
      <c r="L30167" s="150"/>
      <c r="N30167" s="163"/>
      <c r="O30167" s="146"/>
      <c r="P30167" s="146"/>
      <c r="Q30167" s="146"/>
      <c r="R30167" s="34"/>
      <c r="S30167" s="35"/>
      <c r="T30167" s="147"/>
    </row>
    <row r="30168">
      <c r="A30168" s="147"/>
      <c r="B30168" s="64"/>
      <c r="C30168" s="147" t="s">
        <v>217</v>
      </c>
      <c r="E30168" s="161"/>
      <c r="F30168" s="162"/>
      <c r="G30168" s="147"/>
      <c r="H30168" s="146"/>
      <c r="J30168" s="146"/>
      <c r="L30168" s="150"/>
      <c r="N30168" s="163"/>
      <c r="O30168" s="146"/>
      <c r="P30168" s="146"/>
      <c r="Q30168" s="146"/>
      <c r="R30168" s="34"/>
      <c r="S30168" s="35"/>
      <c r="T30168" s="147"/>
    </row>
    <row r="30169">
      <c r="A30169" s="147"/>
      <c r="B30169" s="64"/>
      <c r="C30169" s="147" t="s">
        <v>217</v>
      </c>
      <c r="E30169" s="161"/>
      <c r="F30169" s="162"/>
      <c r="G30169" s="147"/>
      <c r="H30169" s="146"/>
      <c r="J30169" s="146"/>
      <c r="L30169" s="150"/>
      <c r="N30169" s="163"/>
      <c r="O30169" s="146"/>
      <c r="P30169" s="146"/>
      <c r="Q30169" s="146"/>
      <c r="R30169" s="34"/>
      <c r="S30169" s="35"/>
      <c r="T30169" s="147"/>
    </row>
    <row r="30170">
      <c r="A30170" s="147"/>
      <c r="B30170" s="64"/>
      <c r="C30170" s="147" t="s">
        <v>217</v>
      </c>
      <c r="E30170" s="161"/>
      <c r="F30170" s="162"/>
      <c r="G30170" s="147"/>
      <c r="H30170" s="146"/>
      <c r="J30170" s="146"/>
      <c r="L30170" s="150"/>
      <c r="N30170" s="163"/>
      <c r="O30170" s="146"/>
      <c r="P30170" s="146"/>
      <c r="Q30170" s="146"/>
      <c r="R30170" s="34"/>
      <c r="S30170" s="35"/>
      <c r="T30170" s="147"/>
    </row>
    <row r="30171">
      <c r="A30171" s="147"/>
      <c r="B30171" s="64"/>
      <c r="C30171" s="147" t="s">
        <v>217</v>
      </c>
      <c r="E30171" s="161"/>
      <c r="F30171" s="162"/>
      <c r="G30171" s="147"/>
      <c r="H30171" s="146"/>
      <c r="J30171" s="146"/>
      <c r="L30171" s="150"/>
      <c r="N30171" s="163"/>
      <c r="O30171" s="146"/>
      <c r="P30171" s="146"/>
      <c r="Q30171" s="146"/>
      <c r="R30171" s="34"/>
      <c r="S30171" s="35"/>
      <c r="T30171" s="147"/>
    </row>
    <row r="30172">
      <c r="A30172" s="147"/>
      <c r="B30172" s="64"/>
      <c r="C30172" s="147" t="s">
        <v>217</v>
      </c>
      <c r="E30172" s="161"/>
      <c r="F30172" s="162"/>
      <c r="G30172" s="147"/>
      <c r="H30172" s="146"/>
      <c r="J30172" s="146"/>
      <c r="L30172" s="150"/>
      <c r="N30172" s="163"/>
      <c r="O30172" s="146"/>
      <c r="P30172" s="146"/>
      <c r="Q30172" s="146"/>
      <c r="R30172" s="34"/>
      <c r="S30172" s="35"/>
      <c r="T30172" s="147"/>
    </row>
    <row r="30173">
      <c r="A30173" s="147"/>
      <c r="B30173" s="64"/>
      <c r="C30173" s="147" t="s">
        <v>217</v>
      </c>
      <c r="E30173" s="161"/>
      <c r="F30173" s="162"/>
      <c r="G30173" s="147"/>
      <c r="H30173" s="146"/>
      <c r="J30173" s="146"/>
      <c r="L30173" s="150"/>
      <c r="N30173" s="163"/>
      <c r="O30173" s="146"/>
      <c r="P30173" s="146"/>
      <c r="Q30173" s="146"/>
      <c r="R30173" s="34"/>
      <c r="S30173" s="35"/>
      <c r="T30173" s="147"/>
    </row>
    <row r="30174">
      <c r="A30174" s="147"/>
      <c r="B30174" s="64"/>
      <c r="C30174" s="147" t="s">
        <v>217</v>
      </c>
      <c r="E30174" s="161"/>
      <c r="F30174" s="162"/>
      <c r="G30174" s="147"/>
      <c r="H30174" s="146"/>
      <c r="J30174" s="146"/>
      <c r="L30174" s="150"/>
      <c r="N30174" s="163"/>
      <c r="O30174" s="146"/>
      <c r="P30174" s="146"/>
      <c r="Q30174" s="146"/>
      <c r="R30174" s="34"/>
      <c r="S30174" s="35"/>
      <c r="T30174" s="147"/>
    </row>
    <row r="30175">
      <c r="A30175" s="147"/>
      <c r="B30175" s="64"/>
      <c r="C30175" s="147" t="s">
        <v>217</v>
      </c>
      <c r="E30175" s="161"/>
      <c r="F30175" s="162"/>
      <c r="G30175" s="147"/>
      <c r="H30175" s="146"/>
      <c r="J30175" s="146"/>
      <c r="L30175" s="150"/>
      <c r="N30175" s="163"/>
      <c r="O30175" s="146"/>
      <c r="P30175" s="146"/>
      <c r="Q30175" s="146"/>
      <c r="R30175" s="34"/>
      <c r="S30175" s="35"/>
      <c r="T30175" s="147"/>
    </row>
    <row r="30176">
      <c r="A30176" s="147"/>
      <c r="B30176" s="64"/>
      <c r="C30176" s="147" t="s">
        <v>217</v>
      </c>
      <c r="E30176" s="161"/>
      <c r="F30176" s="162"/>
      <c r="G30176" s="147"/>
      <c r="H30176" s="146"/>
      <c r="J30176" s="146"/>
      <c r="L30176" s="150"/>
      <c r="N30176" s="163"/>
      <c r="O30176" s="146"/>
      <c r="P30176" s="146"/>
      <c r="Q30176" s="146"/>
      <c r="R30176" s="34"/>
      <c r="S30176" s="35"/>
      <c r="T30176" s="147"/>
    </row>
    <row r="30177">
      <c r="A30177" s="147"/>
      <c r="B30177" s="64"/>
      <c r="C30177" s="147" t="s">
        <v>217</v>
      </c>
      <c r="E30177" s="161"/>
      <c r="F30177" s="162"/>
      <c r="G30177" s="147"/>
      <c r="H30177" s="146"/>
      <c r="J30177" s="146"/>
      <c r="L30177" s="150"/>
      <c r="N30177" s="163"/>
      <c r="O30177" s="146"/>
      <c r="P30177" s="146"/>
      <c r="Q30177" s="146"/>
      <c r="R30177" s="34"/>
      <c r="S30177" s="35"/>
      <c r="T30177" s="147"/>
    </row>
    <row r="30178">
      <c r="A30178" s="147"/>
      <c r="B30178" s="64"/>
      <c r="C30178" s="147" t="s">
        <v>217</v>
      </c>
      <c r="E30178" s="161"/>
      <c r="F30178" s="162"/>
      <c r="G30178" s="147"/>
      <c r="H30178" s="146"/>
      <c r="J30178" s="146"/>
      <c r="L30178" s="150"/>
      <c r="N30178" s="163"/>
      <c r="O30178" s="146"/>
      <c r="P30178" s="146"/>
      <c r="Q30178" s="146"/>
      <c r="R30178" s="34"/>
      <c r="S30178" s="35"/>
      <c r="T30178" s="147"/>
    </row>
    <row r="30179">
      <c r="A30179" s="147"/>
      <c r="B30179" s="64"/>
      <c r="C30179" s="147" t="s">
        <v>217</v>
      </c>
      <c r="E30179" s="161"/>
      <c r="F30179" s="162"/>
      <c r="G30179" s="147"/>
      <c r="H30179" s="146"/>
      <c r="J30179" s="146"/>
      <c r="L30179" s="150"/>
      <c r="N30179" s="163"/>
      <c r="O30179" s="146"/>
      <c r="P30179" s="146"/>
      <c r="Q30179" s="146"/>
      <c r="R30179" s="34"/>
      <c r="S30179" s="35"/>
      <c r="T30179" s="147"/>
    </row>
    <row r="30180">
      <c r="A30180" s="147"/>
      <c r="B30180" s="64"/>
      <c r="C30180" s="147" t="s">
        <v>217</v>
      </c>
      <c r="E30180" s="161"/>
      <c r="F30180" s="162"/>
      <c r="G30180" s="147"/>
      <c r="H30180" s="146"/>
      <c r="J30180" s="146"/>
      <c r="L30180" s="150"/>
      <c r="N30180" s="163"/>
      <c r="O30180" s="146"/>
      <c r="P30180" s="146"/>
      <c r="Q30180" s="146"/>
      <c r="R30180" s="34"/>
      <c r="S30180" s="35"/>
      <c r="T30180" s="147"/>
    </row>
    <row r="30181">
      <c r="A30181" s="147"/>
      <c r="B30181" s="64"/>
      <c r="C30181" s="147" t="s">
        <v>217</v>
      </c>
      <c r="E30181" s="161"/>
      <c r="F30181" s="162"/>
      <c r="G30181" s="147"/>
      <c r="H30181" s="146"/>
      <c r="J30181" s="146"/>
      <c r="L30181" s="150"/>
      <c r="N30181" s="163"/>
      <c r="O30181" s="146"/>
      <c r="P30181" s="146"/>
      <c r="Q30181" s="146"/>
      <c r="R30181" s="34"/>
      <c r="S30181" s="35"/>
      <c r="T30181" s="147"/>
    </row>
    <row r="30182">
      <c r="A30182" s="147"/>
      <c r="B30182" s="64"/>
      <c r="C30182" s="147" t="s">
        <v>217</v>
      </c>
      <c r="E30182" s="161"/>
      <c r="F30182" s="162"/>
      <c r="G30182" s="147"/>
      <c r="H30182" s="146"/>
      <c r="J30182" s="146"/>
      <c r="L30182" s="150"/>
      <c r="N30182" s="163"/>
      <c r="O30182" s="146"/>
      <c r="P30182" s="146"/>
      <c r="Q30182" s="146"/>
      <c r="R30182" s="34"/>
      <c r="S30182" s="35"/>
      <c r="T30182" s="147"/>
    </row>
    <row r="30183">
      <c r="A30183" s="147"/>
      <c r="B30183" s="64"/>
      <c r="C30183" s="147" t="s">
        <v>217</v>
      </c>
      <c r="E30183" s="161"/>
      <c r="F30183" s="162"/>
      <c r="G30183" s="147"/>
      <c r="H30183" s="146"/>
      <c r="J30183" s="146"/>
      <c r="L30183" s="150"/>
      <c r="N30183" s="163"/>
      <c r="O30183" s="146"/>
      <c r="P30183" s="146"/>
      <c r="Q30183" s="146"/>
      <c r="R30183" s="34"/>
      <c r="S30183" s="35"/>
      <c r="T30183" s="147"/>
    </row>
    <row r="30184">
      <c r="A30184" s="147"/>
      <c r="B30184" s="64"/>
      <c r="C30184" s="147" t="s">
        <v>217</v>
      </c>
      <c r="E30184" s="161"/>
      <c r="F30184" s="162"/>
      <c r="G30184" s="147"/>
      <c r="H30184" s="146"/>
      <c r="J30184" s="146"/>
      <c r="L30184" s="150"/>
      <c r="N30184" s="163"/>
      <c r="O30184" s="146"/>
      <c r="P30184" s="146"/>
      <c r="Q30184" s="146"/>
      <c r="R30184" s="34"/>
      <c r="S30184" s="35"/>
      <c r="T30184" s="147"/>
    </row>
    <row r="30185">
      <c r="A30185" s="147"/>
      <c r="B30185" s="64"/>
      <c r="C30185" s="147" t="s">
        <v>217</v>
      </c>
      <c r="E30185" s="161"/>
      <c r="F30185" s="162"/>
      <c r="G30185" s="147"/>
      <c r="H30185" s="146"/>
      <c r="J30185" s="146"/>
      <c r="L30185" s="150"/>
      <c r="N30185" s="163"/>
      <c r="O30185" s="146"/>
      <c r="P30185" s="146"/>
      <c r="Q30185" s="146"/>
      <c r="R30185" s="34"/>
      <c r="S30185" s="35"/>
      <c r="T30185" s="147"/>
    </row>
    <row r="30186">
      <c r="A30186" s="147"/>
      <c r="B30186" s="64"/>
      <c r="C30186" s="147" t="s">
        <v>217</v>
      </c>
      <c r="E30186" s="161"/>
      <c r="F30186" s="162"/>
      <c r="G30186" s="147"/>
      <c r="H30186" s="146"/>
      <c r="J30186" s="146"/>
      <c r="L30186" s="150"/>
      <c r="N30186" s="163"/>
      <c r="O30186" s="146"/>
      <c r="P30186" s="146"/>
      <c r="Q30186" s="146"/>
      <c r="R30186" s="34"/>
      <c r="S30186" s="35"/>
      <c r="T30186" s="147"/>
    </row>
    <row r="30187">
      <c r="A30187" s="147"/>
      <c r="B30187" s="64"/>
      <c r="C30187" s="147" t="s">
        <v>217</v>
      </c>
      <c r="E30187" s="161"/>
      <c r="F30187" s="162"/>
      <c r="G30187" s="147"/>
      <c r="H30187" s="146"/>
      <c r="J30187" s="146"/>
      <c r="L30187" s="150"/>
      <c r="N30187" s="163"/>
      <c r="O30187" s="146"/>
      <c r="P30187" s="146"/>
      <c r="Q30187" s="146"/>
      <c r="R30187" s="34"/>
      <c r="S30187" s="35"/>
      <c r="T30187" s="147"/>
    </row>
    <row r="30188">
      <c r="A30188" s="147"/>
      <c r="B30188" s="64"/>
      <c r="C30188" s="147" t="s">
        <v>217</v>
      </c>
      <c r="E30188" s="161"/>
      <c r="F30188" s="162"/>
      <c r="G30188" s="147"/>
      <c r="H30188" s="146"/>
      <c r="J30188" s="146"/>
      <c r="L30188" s="150"/>
      <c r="N30188" s="163"/>
      <c r="O30188" s="146"/>
      <c r="P30188" s="146"/>
      <c r="Q30188" s="146"/>
      <c r="R30188" s="34"/>
      <c r="S30188" s="35"/>
      <c r="T30188" s="147"/>
    </row>
    <row r="30189">
      <c r="A30189" s="147"/>
      <c r="B30189" s="64"/>
      <c r="C30189" s="147" t="s">
        <v>217</v>
      </c>
      <c r="E30189" s="161"/>
      <c r="F30189" s="162"/>
      <c r="G30189" s="147"/>
      <c r="H30189" s="146"/>
      <c r="J30189" s="146"/>
      <c r="L30189" s="150"/>
      <c r="N30189" s="163"/>
      <c r="O30189" s="146"/>
      <c r="P30189" s="146"/>
      <c r="Q30189" s="146"/>
      <c r="R30189" s="34"/>
      <c r="S30189" s="35"/>
      <c r="T30189" s="147"/>
    </row>
    <row r="30190">
      <c r="A30190" s="147"/>
      <c r="B30190" s="64"/>
      <c r="C30190" s="147" t="s">
        <v>217</v>
      </c>
      <c r="E30190" s="161"/>
      <c r="F30190" s="162"/>
      <c r="G30190" s="147"/>
      <c r="H30190" s="146"/>
      <c r="J30190" s="146"/>
      <c r="L30190" s="150"/>
      <c r="N30190" s="163"/>
      <c r="O30190" s="146"/>
      <c r="P30190" s="146"/>
      <c r="Q30190" s="146"/>
      <c r="R30190" s="34"/>
      <c r="S30190" s="35"/>
      <c r="T30190" s="147"/>
    </row>
    <row r="30191">
      <c r="A30191" s="147"/>
      <c r="B30191" s="64"/>
      <c r="C30191" s="147" t="s">
        <v>217</v>
      </c>
      <c r="E30191" s="161"/>
      <c r="F30191" s="162"/>
      <c r="G30191" s="147"/>
      <c r="H30191" s="146"/>
      <c r="J30191" s="146"/>
      <c r="L30191" s="150"/>
      <c r="N30191" s="163"/>
      <c r="O30191" s="146"/>
      <c r="P30191" s="146"/>
      <c r="Q30191" s="146"/>
      <c r="R30191" s="34"/>
      <c r="S30191" s="35"/>
      <c r="T30191" s="147"/>
    </row>
    <row r="30192">
      <c r="A30192" s="147"/>
      <c r="B30192" s="64"/>
      <c r="C30192" s="147" t="s">
        <v>217</v>
      </c>
      <c r="E30192" s="161"/>
      <c r="F30192" s="162"/>
      <c r="G30192" s="147"/>
      <c r="H30192" s="146"/>
      <c r="J30192" s="146"/>
      <c r="L30192" s="150"/>
      <c r="N30192" s="163"/>
      <c r="O30192" s="146"/>
      <c r="P30192" s="146"/>
      <c r="Q30192" s="146"/>
      <c r="R30192" s="34"/>
      <c r="S30192" s="35"/>
      <c r="T30192" s="147"/>
    </row>
    <row r="30193">
      <c r="A30193" s="147"/>
      <c r="B30193" s="64"/>
      <c r="C30193" s="147" t="s">
        <v>217</v>
      </c>
      <c r="E30193" s="161"/>
      <c r="F30193" s="162"/>
      <c r="G30193" s="147"/>
      <c r="H30193" s="146"/>
      <c r="J30193" s="146"/>
      <c r="L30193" s="150"/>
      <c r="N30193" s="163"/>
      <c r="O30193" s="146"/>
      <c r="P30193" s="146"/>
      <c r="Q30193" s="146"/>
      <c r="R30193" s="34"/>
      <c r="S30193" s="35"/>
      <c r="T30193" s="147"/>
    </row>
    <row r="30194">
      <c r="A30194" s="147"/>
      <c r="B30194" s="64"/>
      <c r="C30194" s="147" t="s">
        <v>217</v>
      </c>
      <c r="E30194" s="161"/>
      <c r="F30194" s="162"/>
      <c r="G30194" s="147"/>
      <c r="H30194" s="146"/>
      <c r="J30194" s="146"/>
      <c r="L30194" s="150"/>
      <c r="N30194" s="163"/>
      <c r="O30194" s="146"/>
      <c r="P30194" s="146"/>
      <c r="Q30194" s="146"/>
      <c r="R30194" s="34"/>
      <c r="S30194" s="35"/>
      <c r="T30194" s="147"/>
    </row>
    <row r="30195">
      <c r="A30195" s="147"/>
      <c r="B30195" s="64"/>
      <c r="C30195" s="147" t="s">
        <v>217</v>
      </c>
      <c r="E30195" s="161"/>
      <c r="F30195" s="162"/>
      <c r="G30195" s="147"/>
      <c r="H30195" s="146"/>
      <c r="J30195" s="146"/>
      <c r="L30195" s="150"/>
      <c r="N30195" s="163"/>
      <c r="O30195" s="146"/>
      <c r="P30195" s="146"/>
      <c r="Q30195" s="146"/>
      <c r="R30195" s="34"/>
      <c r="S30195" s="35"/>
      <c r="T30195" s="147"/>
    </row>
    <row r="30196">
      <c r="A30196" s="147"/>
      <c r="B30196" s="64"/>
      <c r="C30196" s="147" t="s">
        <v>217</v>
      </c>
      <c r="E30196" s="161"/>
      <c r="F30196" s="162"/>
      <c r="G30196" s="147"/>
      <c r="H30196" s="146"/>
      <c r="J30196" s="146"/>
      <c r="L30196" s="150"/>
      <c r="N30196" s="163"/>
      <c r="O30196" s="146"/>
      <c r="P30196" s="146"/>
      <c r="Q30196" s="146"/>
      <c r="R30196" s="34"/>
      <c r="S30196" s="35"/>
      <c r="T30196" s="147"/>
    </row>
    <row r="30197">
      <c r="A30197" s="147"/>
      <c r="B30197" s="64"/>
      <c r="C30197" s="147" t="s">
        <v>217</v>
      </c>
      <c r="E30197" s="161"/>
      <c r="F30197" s="162"/>
      <c r="G30197" s="147"/>
      <c r="H30197" s="146"/>
      <c r="J30197" s="146"/>
      <c r="L30197" s="150"/>
      <c r="N30197" s="163"/>
      <c r="O30197" s="146"/>
      <c r="P30197" s="146"/>
      <c r="Q30197" s="146"/>
      <c r="R30197" s="34"/>
      <c r="S30197" s="35"/>
      <c r="T30197" s="147"/>
    </row>
    <row r="30198">
      <c r="A30198" s="147"/>
      <c r="B30198" s="64"/>
      <c r="C30198" s="147" t="s">
        <v>217</v>
      </c>
      <c r="E30198" s="161"/>
      <c r="F30198" s="162"/>
      <c r="G30198" s="147"/>
      <c r="H30198" s="146"/>
      <c r="J30198" s="146"/>
      <c r="L30198" s="150"/>
      <c r="N30198" s="163"/>
      <c r="O30198" s="146"/>
      <c r="P30198" s="146"/>
      <c r="Q30198" s="146"/>
      <c r="R30198" s="34"/>
      <c r="S30198" s="35"/>
      <c r="T30198" s="147"/>
    </row>
    <row r="30199">
      <c r="A30199" s="147"/>
      <c r="B30199" s="64"/>
      <c r="C30199" s="147" t="s">
        <v>217</v>
      </c>
      <c r="E30199" s="161"/>
      <c r="F30199" s="162"/>
      <c r="G30199" s="147"/>
      <c r="H30199" s="146"/>
      <c r="J30199" s="146"/>
      <c r="L30199" s="150"/>
      <c r="N30199" s="163"/>
      <c r="O30199" s="146"/>
      <c r="P30199" s="146"/>
      <c r="Q30199" s="146"/>
      <c r="R30199" s="34"/>
      <c r="S30199" s="35"/>
      <c r="T30199" s="147"/>
    </row>
    <row r="30200">
      <c r="A30200" s="147"/>
      <c r="B30200" s="64"/>
      <c r="C30200" s="147" t="s">
        <v>217</v>
      </c>
      <c r="E30200" s="161"/>
      <c r="F30200" s="162"/>
      <c r="G30200" s="147"/>
      <c r="H30200" s="146"/>
      <c r="J30200" s="146"/>
      <c r="L30200" s="150"/>
      <c r="N30200" s="163"/>
      <c r="O30200" s="146"/>
      <c r="P30200" s="146"/>
      <c r="Q30200" s="146"/>
      <c r="R30200" s="34"/>
      <c r="S30200" s="35"/>
      <c r="T30200" s="147"/>
    </row>
    <row r="30201">
      <c r="A30201" s="147"/>
      <c r="B30201" s="64"/>
      <c r="C30201" s="147" t="s">
        <v>217</v>
      </c>
      <c r="E30201" s="161"/>
      <c r="F30201" s="162"/>
      <c r="G30201" s="147"/>
      <c r="H30201" s="146"/>
      <c r="J30201" s="146"/>
      <c r="L30201" s="150"/>
      <c r="N30201" s="163"/>
      <c r="O30201" s="146"/>
      <c r="P30201" s="146"/>
      <c r="Q30201" s="146"/>
      <c r="R30201" s="34"/>
      <c r="S30201" s="35"/>
      <c r="T30201" s="147"/>
    </row>
    <row r="30202">
      <c r="A30202" s="147"/>
      <c r="B30202" s="64"/>
      <c r="C30202" s="147" t="s">
        <v>217</v>
      </c>
      <c r="E30202" s="161"/>
      <c r="F30202" s="162"/>
      <c r="G30202" s="147"/>
      <c r="H30202" s="146"/>
      <c r="J30202" s="146"/>
      <c r="L30202" s="150"/>
      <c r="N30202" s="163"/>
      <c r="O30202" s="146"/>
      <c r="P30202" s="146"/>
      <c r="Q30202" s="146"/>
      <c r="R30202" s="34"/>
      <c r="S30202" s="35"/>
      <c r="T30202" s="147"/>
    </row>
    <row r="30203">
      <c r="A30203" s="147"/>
      <c r="B30203" s="64"/>
      <c r="C30203" s="147" t="s">
        <v>217</v>
      </c>
      <c r="E30203" s="161"/>
      <c r="F30203" s="162"/>
      <c r="G30203" s="147"/>
      <c r="H30203" s="146"/>
      <c r="J30203" s="146"/>
      <c r="L30203" s="150"/>
      <c r="N30203" s="163"/>
      <c r="O30203" s="146"/>
      <c r="P30203" s="146"/>
      <c r="Q30203" s="146"/>
      <c r="R30203" s="34"/>
      <c r="S30203" s="35"/>
      <c r="T30203" s="147"/>
    </row>
    <row r="30204">
      <c r="A30204" s="147"/>
      <c r="B30204" s="64"/>
      <c r="C30204" s="147" t="s">
        <v>217</v>
      </c>
      <c r="E30204" s="161"/>
      <c r="F30204" s="162"/>
      <c r="G30204" s="147"/>
      <c r="H30204" s="146"/>
      <c r="J30204" s="146"/>
      <c r="L30204" s="150"/>
      <c r="N30204" s="163"/>
      <c r="O30204" s="146"/>
      <c r="P30204" s="146"/>
      <c r="Q30204" s="146"/>
      <c r="R30204" s="34"/>
      <c r="S30204" s="35"/>
      <c r="T30204" s="147"/>
    </row>
    <row r="30205">
      <c r="A30205" s="147"/>
      <c r="B30205" s="64"/>
      <c r="C30205" s="147" t="s">
        <v>217</v>
      </c>
      <c r="E30205" s="161"/>
      <c r="F30205" s="162"/>
      <c r="G30205" s="147"/>
      <c r="H30205" s="146"/>
      <c r="J30205" s="146"/>
      <c r="L30205" s="150"/>
      <c r="N30205" s="163"/>
      <c r="O30205" s="146"/>
      <c r="P30205" s="146"/>
      <c r="Q30205" s="146"/>
      <c r="R30205" s="34"/>
      <c r="S30205" s="35"/>
      <c r="T30205" s="147"/>
    </row>
    <row r="30206">
      <c r="A30206" s="147"/>
      <c r="B30206" s="64"/>
      <c r="C30206" s="147" t="s">
        <v>217</v>
      </c>
      <c r="E30206" s="161"/>
      <c r="F30206" s="162"/>
      <c r="G30206" s="147"/>
      <c r="H30206" s="146"/>
      <c r="J30206" s="146"/>
      <c r="L30206" s="150"/>
      <c r="N30206" s="163"/>
      <c r="O30206" s="146"/>
      <c r="P30206" s="146"/>
      <c r="Q30206" s="146"/>
      <c r="R30206" s="34"/>
      <c r="S30206" s="35"/>
      <c r="T30206" s="147"/>
    </row>
    <row r="30207">
      <c r="A30207" s="147"/>
      <c r="B30207" s="64"/>
      <c r="C30207" s="147" t="s">
        <v>217</v>
      </c>
      <c r="E30207" s="161"/>
      <c r="F30207" s="162"/>
      <c r="G30207" s="147"/>
      <c r="H30207" s="146"/>
      <c r="J30207" s="146"/>
      <c r="L30207" s="150"/>
      <c r="N30207" s="163"/>
      <c r="O30207" s="146"/>
      <c r="P30207" s="146"/>
      <c r="Q30207" s="146"/>
      <c r="R30207" s="34"/>
      <c r="S30207" s="35"/>
      <c r="T30207" s="147"/>
    </row>
    <row r="30208">
      <c r="A30208" s="147"/>
      <c r="B30208" s="64"/>
      <c r="C30208" s="147" t="s">
        <v>217</v>
      </c>
      <c r="E30208" s="161"/>
      <c r="F30208" s="162"/>
      <c r="G30208" s="147"/>
      <c r="H30208" s="146"/>
      <c r="J30208" s="146"/>
      <c r="L30208" s="150"/>
      <c r="N30208" s="163"/>
      <c r="O30208" s="146"/>
      <c r="P30208" s="146"/>
      <c r="Q30208" s="146"/>
      <c r="R30208" s="34"/>
      <c r="S30208" s="35"/>
      <c r="T30208" s="147"/>
    </row>
    <row r="30209">
      <c r="A30209" s="147"/>
      <c r="B30209" s="64"/>
      <c r="C30209" s="147" t="s">
        <v>217</v>
      </c>
      <c r="E30209" s="161"/>
      <c r="F30209" s="162"/>
      <c r="G30209" s="147"/>
      <c r="H30209" s="146"/>
      <c r="J30209" s="146"/>
      <c r="L30209" s="150"/>
      <c r="N30209" s="163"/>
      <c r="O30209" s="146"/>
      <c r="P30209" s="146"/>
      <c r="Q30209" s="146"/>
      <c r="R30209" s="34"/>
      <c r="S30209" s="35"/>
      <c r="T30209" s="147"/>
    </row>
    <row r="30210">
      <c r="A30210" s="147"/>
      <c r="B30210" s="64"/>
      <c r="C30210" s="147" t="s">
        <v>217</v>
      </c>
      <c r="E30210" s="161"/>
      <c r="F30210" s="162"/>
      <c r="G30210" s="147"/>
      <c r="H30210" s="146"/>
      <c r="J30210" s="146"/>
      <c r="L30210" s="150"/>
      <c r="N30210" s="163"/>
      <c r="O30210" s="146"/>
      <c r="P30210" s="146"/>
      <c r="Q30210" s="146"/>
      <c r="R30210" s="34"/>
      <c r="S30210" s="35"/>
      <c r="T30210" s="147"/>
    </row>
    <row r="30211">
      <c r="A30211" s="147"/>
      <c r="B30211" s="64"/>
      <c r="C30211" s="147" t="s">
        <v>217</v>
      </c>
      <c r="E30211" s="161"/>
      <c r="F30211" s="162"/>
      <c r="G30211" s="147"/>
      <c r="H30211" s="146"/>
      <c r="J30211" s="146"/>
      <c r="L30211" s="150"/>
      <c r="N30211" s="163"/>
      <c r="O30211" s="146"/>
      <c r="P30211" s="146"/>
      <c r="Q30211" s="146"/>
      <c r="R30211" s="34"/>
      <c r="S30211" s="35"/>
      <c r="T30211" s="147"/>
    </row>
    <row r="30212">
      <c r="A30212" s="147"/>
      <c r="B30212" s="64"/>
      <c r="C30212" s="147" t="s">
        <v>217</v>
      </c>
      <c r="E30212" s="161"/>
      <c r="F30212" s="162"/>
      <c r="G30212" s="147"/>
      <c r="H30212" s="146"/>
      <c r="J30212" s="146"/>
      <c r="L30212" s="150"/>
      <c r="N30212" s="163"/>
      <c r="O30212" s="146"/>
      <c r="P30212" s="146"/>
      <c r="Q30212" s="146"/>
      <c r="R30212" s="34"/>
      <c r="S30212" s="35"/>
      <c r="T30212" s="147"/>
    </row>
    <row r="30213">
      <c r="A30213" s="147"/>
      <c r="B30213" s="64"/>
      <c r="C30213" s="147" t="s">
        <v>217</v>
      </c>
      <c r="E30213" s="161"/>
      <c r="F30213" s="162"/>
      <c r="G30213" s="147"/>
      <c r="H30213" s="146"/>
      <c r="J30213" s="146"/>
      <c r="L30213" s="150"/>
      <c r="N30213" s="163"/>
      <c r="O30213" s="146"/>
      <c r="P30213" s="146"/>
      <c r="Q30213" s="146"/>
      <c r="R30213" s="34"/>
      <c r="S30213" s="35"/>
      <c r="T30213" s="147"/>
    </row>
    <row r="30214">
      <c r="A30214" s="147"/>
      <c r="B30214" s="64"/>
      <c r="C30214" s="147" t="s">
        <v>217</v>
      </c>
      <c r="E30214" s="161"/>
      <c r="F30214" s="162"/>
      <c r="G30214" s="147"/>
      <c r="H30214" s="146"/>
      <c r="J30214" s="146"/>
      <c r="L30214" s="150"/>
      <c r="N30214" s="163"/>
      <c r="O30214" s="146"/>
      <c r="P30214" s="146"/>
      <c r="Q30214" s="146"/>
      <c r="R30214" s="34"/>
      <c r="S30214" s="35"/>
      <c r="T30214" s="147"/>
    </row>
    <row r="30215">
      <c r="A30215" s="147"/>
      <c r="B30215" s="64"/>
      <c r="C30215" s="147" t="s">
        <v>217</v>
      </c>
      <c r="E30215" s="161"/>
      <c r="F30215" s="162"/>
      <c r="G30215" s="147"/>
      <c r="H30215" s="146"/>
      <c r="J30215" s="146"/>
      <c r="L30215" s="150"/>
      <c r="N30215" s="163"/>
      <c r="O30215" s="146"/>
      <c r="P30215" s="146"/>
      <c r="Q30215" s="146"/>
      <c r="R30215" s="34"/>
      <c r="S30215" s="35"/>
      <c r="T30215" s="147"/>
    </row>
    <row r="30216">
      <c r="A30216" s="147"/>
      <c r="B30216" s="64"/>
      <c r="C30216" s="147" t="s">
        <v>217</v>
      </c>
      <c r="E30216" s="161"/>
      <c r="F30216" s="162"/>
      <c r="G30216" s="147"/>
      <c r="H30216" s="146"/>
      <c r="J30216" s="146"/>
      <c r="L30216" s="150"/>
      <c r="N30216" s="163"/>
      <c r="O30216" s="146"/>
      <c r="P30216" s="146"/>
      <c r="Q30216" s="146"/>
      <c r="R30216" s="34"/>
      <c r="S30216" s="35"/>
      <c r="T30216" s="147"/>
    </row>
    <row r="30217">
      <c r="A30217" s="147"/>
      <c r="B30217" s="64"/>
      <c r="C30217" s="147" t="s">
        <v>217</v>
      </c>
      <c r="E30217" s="161"/>
      <c r="F30217" s="162"/>
      <c r="G30217" s="147"/>
      <c r="H30217" s="146"/>
      <c r="J30217" s="146"/>
      <c r="L30217" s="150"/>
      <c r="N30217" s="163"/>
      <c r="O30217" s="146"/>
      <c r="P30217" s="146"/>
      <c r="Q30217" s="146"/>
      <c r="R30217" s="34"/>
      <c r="S30217" s="35"/>
      <c r="T30217" s="147"/>
    </row>
    <row r="30218">
      <c r="A30218" s="147"/>
      <c r="B30218" s="64"/>
      <c r="C30218" s="147" t="s">
        <v>217</v>
      </c>
      <c r="E30218" s="161"/>
      <c r="F30218" s="162"/>
      <c r="G30218" s="147"/>
      <c r="H30218" s="146"/>
      <c r="J30218" s="146"/>
      <c r="L30218" s="150"/>
      <c r="N30218" s="163"/>
      <c r="O30218" s="146"/>
      <c r="P30218" s="146"/>
      <c r="Q30218" s="146"/>
      <c r="R30218" s="34"/>
      <c r="S30218" s="35"/>
      <c r="T30218" s="147"/>
    </row>
    <row r="30219">
      <c r="A30219" s="147"/>
      <c r="B30219" s="64"/>
      <c r="C30219" s="147" t="s">
        <v>217</v>
      </c>
      <c r="E30219" s="161"/>
      <c r="F30219" s="162"/>
      <c r="G30219" s="147"/>
      <c r="H30219" s="146"/>
      <c r="J30219" s="146"/>
      <c r="L30219" s="150"/>
      <c r="N30219" s="163"/>
      <c r="O30219" s="146"/>
      <c r="P30219" s="146"/>
      <c r="Q30219" s="146"/>
      <c r="R30219" s="34"/>
      <c r="S30219" s="35"/>
      <c r="T30219" s="147"/>
    </row>
    <row r="30220">
      <c r="A30220" s="147"/>
      <c r="B30220" s="64"/>
      <c r="C30220" s="147" t="s">
        <v>217</v>
      </c>
      <c r="E30220" s="161"/>
      <c r="F30220" s="162"/>
      <c r="G30220" s="147"/>
      <c r="H30220" s="146"/>
      <c r="J30220" s="146"/>
      <c r="L30220" s="150"/>
      <c r="N30220" s="163"/>
      <c r="O30220" s="146"/>
      <c r="P30220" s="146"/>
      <c r="Q30220" s="146"/>
      <c r="R30220" s="34"/>
      <c r="S30220" s="35"/>
      <c r="T30220" s="147"/>
    </row>
    <row r="30221">
      <c r="A30221" s="147"/>
      <c r="B30221" s="64"/>
      <c r="C30221" s="147" t="s">
        <v>217</v>
      </c>
      <c r="E30221" s="161"/>
      <c r="F30221" s="162"/>
      <c r="G30221" s="147"/>
      <c r="H30221" s="146"/>
      <c r="J30221" s="146"/>
      <c r="L30221" s="150"/>
      <c r="N30221" s="163"/>
      <c r="O30221" s="146"/>
      <c r="P30221" s="146"/>
      <c r="Q30221" s="146"/>
      <c r="R30221" s="34"/>
      <c r="S30221" s="35"/>
      <c r="T30221" s="147"/>
    </row>
    <row r="30222">
      <c r="A30222" s="147"/>
      <c r="B30222" s="64"/>
      <c r="C30222" s="147" t="s">
        <v>217</v>
      </c>
      <c r="E30222" s="161"/>
      <c r="F30222" s="162"/>
      <c r="G30222" s="147"/>
      <c r="H30222" s="146"/>
      <c r="J30222" s="146"/>
      <c r="L30222" s="150"/>
      <c r="N30222" s="163"/>
      <c r="O30222" s="146"/>
      <c r="P30222" s="146"/>
      <c r="Q30222" s="146"/>
      <c r="R30222" s="34"/>
      <c r="S30222" s="35"/>
      <c r="T30222" s="147"/>
    </row>
    <row r="30223">
      <c r="A30223" s="147"/>
      <c r="B30223" s="64"/>
      <c r="C30223" s="147" t="s">
        <v>217</v>
      </c>
      <c r="E30223" s="161"/>
      <c r="F30223" s="162"/>
      <c r="G30223" s="147"/>
      <c r="H30223" s="146"/>
      <c r="J30223" s="146"/>
      <c r="L30223" s="150"/>
      <c r="N30223" s="163"/>
      <c r="O30223" s="146"/>
      <c r="P30223" s="146"/>
      <c r="Q30223" s="146"/>
      <c r="R30223" s="34"/>
      <c r="S30223" s="35"/>
      <c r="T30223" s="147"/>
    </row>
    <row r="30224">
      <c r="A30224" s="147"/>
      <c r="B30224" s="64"/>
      <c r="C30224" s="147" t="s">
        <v>217</v>
      </c>
      <c r="E30224" s="161"/>
      <c r="F30224" s="162"/>
      <c r="G30224" s="147"/>
      <c r="H30224" s="146"/>
      <c r="J30224" s="146"/>
      <c r="L30224" s="150"/>
      <c r="N30224" s="163"/>
      <c r="O30224" s="146"/>
      <c r="P30224" s="146"/>
      <c r="Q30224" s="146"/>
      <c r="R30224" s="34"/>
      <c r="S30224" s="35"/>
      <c r="T30224" s="147"/>
    </row>
    <row r="30225">
      <c r="A30225" s="147"/>
      <c r="B30225" s="64"/>
      <c r="C30225" s="147" t="s">
        <v>217</v>
      </c>
      <c r="E30225" s="161"/>
      <c r="F30225" s="162"/>
      <c r="G30225" s="147"/>
      <c r="H30225" s="146"/>
      <c r="J30225" s="146"/>
      <c r="L30225" s="150"/>
      <c r="N30225" s="163"/>
      <c r="O30225" s="146"/>
      <c r="P30225" s="146"/>
      <c r="Q30225" s="146"/>
      <c r="R30225" s="34"/>
      <c r="S30225" s="35"/>
      <c r="T30225" s="147"/>
    </row>
    <row r="30226">
      <c r="A30226" s="147"/>
      <c r="B30226" s="64"/>
      <c r="C30226" s="147" t="s">
        <v>217</v>
      </c>
      <c r="E30226" s="161"/>
      <c r="F30226" s="162"/>
      <c r="G30226" s="147"/>
      <c r="H30226" s="146"/>
      <c r="J30226" s="146"/>
      <c r="L30226" s="150"/>
      <c r="N30226" s="163"/>
      <c r="O30226" s="146"/>
      <c r="P30226" s="146"/>
      <c r="Q30226" s="146"/>
      <c r="R30226" s="34"/>
      <c r="S30226" s="35"/>
      <c r="T30226" s="147"/>
    </row>
    <row r="30227">
      <c r="A30227" s="147"/>
      <c r="B30227" s="64"/>
      <c r="C30227" s="147" t="s">
        <v>217</v>
      </c>
      <c r="E30227" s="161"/>
      <c r="F30227" s="162"/>
      <c r="G30227" s="147"/>
      <c r="H30227" s="146"/>
      <c r="J30227" s="146"/>
      <c r="L30227" s="150"/>
      <c r="N30227" s="163"/>
      <c r="O30227" s="146"/>
      <c r="P30227" s="146"/>
      <c r="Q30227" s="146"/>
      <c r="R30227" s="34"/>
      <c r="S30227" s="35"/>
      <c r="T30227" s="147"/>
    </row>
    <row r="30228">
      <c r="A30228" s="147"/>
      <c r="B30228" s="64"/>
      <c r="C30228" s="147" t="s">
        <v>217</v>
      </c>
      <c r="E30228" s="161"/>
      <c r="F30228" s="162"/>
      <c r="G30228" s="147"/>
      <c r="H30228" s="146"/>
      <c r="J30228" s="146"/>
      <c r="L30228" s="150"/>
      <c r="N30228" s="163"/>
      <c r="O30228" s="146"/>
      <c r="P30228" s="146"/>
      <c r="Q30228" s="146"/>
      <c r="R30228" s="34"/>
      <c r="S30228" s="35"/>
      <c r="T30228" s="147"/>
    </row>
    <row r="30229">
      <c r="A30229" s="147"/>
      <c r="B30229" s="64"/>
      <c r="C30229" s="147" t="s">
        <v>217</v>
      </c>
      <c r="E30229" s="161"/>
      <c r="F30229" s="162"/>
      <c r="G30229" s="147"/>
      <c r="H30229" s="146"/>
      <c r="J30229" s="146"/>
      <c r="L30229" s="150"/>
      <c r="N30229" s="163"/>
      <c r="O30229" s="146"/>
      <c r="P30229" s="146"/>
      <c r="Q30229" s="146"/>
      <c r="R30229" s="34"/>
      <c r="S30229" s="35"/>
      <c r="T30229" s="147"/>
    </row>
    <row r="30230">
      <c r="A30230" s="147"/>
      <c r="B30230" s="64"/>
      <c r="C30230" s="147" t="s">
        <v>217</v>
      </c>
      <c r="E30230" s="161"/>
      <c r="F30230" s="162"/>
      <c r="G30230" s="147"/>
      <c r="H30230" s="146"/>
      <c r="J30230" s="146"/>
      <c r="L30230" s="150"/>
      <c r="N30230" s="163"/>
      <c r="O30230" s="146"/>
      <c r="P30230" s="146"/>
      <c r="Q30230" s="146"/>
      <c r="R30230" s="34"/>
      <c r="S30230" s="35"/>
      <c r="T30230" s="147"/>
    </row>
    <row r="30231">
      <c r="A30231" s="147"/>
      <c r="B30231" s="64"/>
      <c r="C30231" s="147" t="s">
        <v>217</v>
      </c>
      <c r="E30231" s="161"/>
      <c r="F30231" s="162"/>
      <c r="G30231" s="147"/>
      <c r="H30231" s="146"/>
      <c r="J30231" s="146"/>
      <c r="L30231" s="150"/>
      <c r="N30231" s="163"/>
      <c r="O30231" s="146"/>
      <c r="P30231" s="146"/>
      <c r="Q30231" s="146"/>
      <c r="R30231" s="34"/>
      <c r="S30231" s="35"/>
      <c r="T30231" s="147"/>
    </row>
    <row r="30232">
      <c r="A30232" s="147"/>
      <c r="B30232" s="64"/>
      <c r="C30232" s="147" t="s">
        <v>217</v>
      </c>
      <c r="E30232" s="161"/>
      <c r="F30232" s="162"/>
      <c r="G30232" s="147"/>
      <c r="H30232" s="146"/>
      <c r="J30232" s="146"/>
      <c r="L30232" s="150"/>
      <c r="N30232" s="163"/>
      <c r="O30232" s="146"/>
      <c r="P30232" s="146"/>
      <c r="Q30232" s="146"/>
      <c r="R30232" s="34"/>
      <c r="S30232" s="35"/>
      <c r="T30232" s="147"/>
    </row>
    <row r="30233">
      <c r="A30233" s="147"/>
      <c r="B30233" s="64"/>
      <c r="C30233" s="147" t="s">
        <v>217</v>
      </c>
      <c r="E30233" s="161"/>
      <c r="F30233" s="162"/>
      <c r="G30233" s="147"/>
      <c r="H30233" s="146"/>
      <c r="J30233" s="146"/>
      <c r="L30233" s="150"/>
      <c r="N30233" s="163"/>
      <c r="O30233" s="146"/>
      <c r="P30233" s="146"/>
      <c r="Q30233" s="146"/>
      <c r="R30233" s="34"/>
      <c r="S30233" s="35"/>
      <c r="T30233" s="147"/>
    </row>
    <row r="30234">
      <c r="A30234" s="147"/>
      <c r="B30234" s="64"/>
      <c r="C30234" s="147" t="s">
        <v>217</v>
      </c>
      <c r="E30234" s="161"/>
      <c r="F30234" s="162"/>
      <c r="G30234" s="147"/>
      <c r="H30234" s="146"/>
      <c r="J30234" s="146"/>
      <c r="L30234" s="150"/>
      <c r="N30234" s="163"/>
      <c r="O30234" s="146"/>
      <c r="P30234" s="146"/>
      <c r="Q30234" s="146"/>
      <c r="R30234" s="34"/>
      <c r="S30234" s="35"/>
      <c r="T30234" s="147"/>
    </row>
    <row r="30235">
      <c r="A30235" s="147"/>
      <c r="B30235" s="64"/>
      <c r="C30235" s="147" t="s">
        <v>217</v>
      </c>
      <c r="E30235" s="161"/>
      <c r="F30235" s="162"/>
      <c r="G30235" s="147"/>
      <c r="H30235" s="146"/>
      <c r="J30235" s="146"/>
      <c r="L30235" s="150"/>
      <c r="N30235" s="163"/>
      <c r="O30235" s="146"/>
      <c r="P30235" s="146"/>
      <c r="Q30235" s="146"/>
      <c r="R30235" s="34"/>
      <c r="S30235" s="35"/>
      <c r="T30235" s="147"/>
    </row>
    <row r="30236">
      <c r="A30236" s="147"/>
      <c r="B30236" s="64"/>
      <c r="C30236" s="147" t="s">
        <v>217</v>
      </c>
      <c r="E30236" s="161"/>
      <c r="F30236" s="162"/>
      <c r="G30236" s="147"/>
      <c r="H30236" s="146"/>
      <c r="J30236" s="146"/>
      <c r="L30236" s="150"/>
      <c r="N30236" s="163"/>
      <c r="O30236" s="146"/>
      <c r="P30236" s="146"/>
      <c r="Q30236" s="146"/>
      <c r="R30236" s="34"/>
      <c r="S30236" s="35"/>
      <c r="T30236" s="147"/>
    </row>
    <row r="30237">
      <c r="A30237" s="147"/>
      <c r="B30237" s="64"/>
      <c r="C30237" s="147" t="s">
        <v>217</v>
      </c>
      <c r="E30237" s="161"/>
      <c r="F30237" s="162"/>
      <c r="G30237" s="147"/>
      <c r="H30237" s="146"/>
      <c r="J30237" s="146"/>
      <c r="L30237" s="150"/>
      <c r="N30237" s="163"/>
      <c r="O30237" s="146"/>
      <c r="P30237" s="146"/>
      <c r="Q30237" s="146"/>
      <c r="R30237" s="34"/>
      <c r="S30237" s="35"/>
      <c r="T30237" s="147"/>
    </row>
    <row r="30238">
      <c r="A30238" s="147"/>
      <c r="B30238" s="64"/>
      <c r="C30238" s="147" t="s">
        <v>217</v>
      </c>
      <c r="E30238" s="161"/>
      <c r="F30238" s="162"/>
      <c r="G30238" s="147"/>
      <c r="H30238" s="146"/>
      <c r="J30238" s="146"/>
      <c r="L30238" s="150"/>
      <c r="N30238" s="163"/>
      <c r="O30238" s="146"/>
      <c r="P30238" s="146"/>
      <c r="Q30238" s="146"/>
      <c r="R30238" s="34"/>
      <c r="S30238" s="35"/>
      <c r="T30238" s="147"/>
    </row>
    <row r="30239">
      <c r="A30239" s="147"/>
      <c r="B30239" s="64"/>
      <c r="C30239" s="147" t="s">
        <v>217</v>
      </c>
      <c r="E30239" s="161"/>
      <c r="F30239" s="162"/>
      <c r="G30239" s="147"/>
      <c r="H30239" s="146"/>
      <c r="J30239" s="146"/>
      <c r="L30239" s="150"/>
      <c r="N30239" s="163"/>
      <c r="O30239" s="146"/>
      <c r="P30239" s="146"/>
      <c r="Q30239" s="146"/>
      <c r="R30239" s="34"/>
      <c r="S30239" s="35"/>
      <c r="T30239" s="147"/>
    </row>
    <row r="30240">
      <c r="A30240" s="147"/>
      <c r="B30240" s="64"/>
      <c r="C30240" s="147" t="s">
        <v>217</v>
      </c>
      <c r="E30240" s="161"/>
      <c r="F30240" s="162"/>
      <c r="G30240" s="147"/>
      <c r="H30240" s="146"/>
      <c r="J30240" s="146"/>
      <c r="L30240" s="150"/>
      <c r="N30240" s="163"/>
      <c r="O30240" s="146"/>
      <c r="P30240" s="146"/>
      <c r="Q30240" s="146"/>
      <c r="R30240" s="34"/>
      <c r="S30240" s="35"/>
      <c r="T30240" s="147"/>
    </row>
    <row r="30241">
      <c r="A30241" s="147"/>
      <c r="B30241" s="64"/>
      <c r="C30241" s="147" t="s">
        <v>217</v>
      </c>
      <c r="E30241" s="161"/>
      <c r="F30241" s="162"/>
      <c r="G30241" s="147"/>
      <c r="H30241" s="146"/>
      <c r="J30241" s="146"/>
      <c r="L30241" s="150"/>
      <c r="N30241" s="163"/>
      <c r="O30241" s="146"/>
      <c r="P30241" s="146"/>
      <c r="Q30241" s="146"/>
      <c r="R30241" s="34"/>
      <c r="S30241" s="35"/>
      <c r="T30241" s="147"/>
    </row>
    <row r="30242">
      <c r="A30242" s="147"/>
      <c r="B30242" s="64"/>
      <c r="C30242" s="147" t="s">
        <v>217</v>
      </c>
      <c r="E30242" s="161"/>
      <c r="F30242" s="162"/>
      <c r="G30242" s="147"/>
      <c r="H30242" s="146"/>
      <c r="J30242" s="146"/>
      <c r="L30242" s="150"/>
      <c r="N30242" s="163"/>
      <c r="O30242" s="146"/>
      <c r="P30242" s="146"/>
      <c r="Q30242" s="146"/>
      <c r="R30242" s="34"/>
      <c r="S30242" s="35"/>
      <c r="T30242" s="147"/>
    </row>
    <row r="30243">
      <c r="A30243" s="147"/>
      <c r="B30243" s="64"/>
      <c r="C30243" s="147" t="s">
        <v>217</v>
      </c>
      <c r="E30243" s="161"/>
      <c r="F30243" s="162"/>
      <c r="G30243" s="147"/>
      <c r="H30243" s="146"/>
      <c r="J30243" s="146"/>
      <c r="L30243" s="150"/>
      <c r="N30243" s="163"/>
      <c r="O30243" s="146"/>
      <c r="P30243" s="146"/>
      <c r="Q30243" s="146"/>
      <c r="R30243" s="34"/>
      <c r="S30243" s="35"/>
      <c r="T30243" s="147"/>
    </row>
    <row r="30244">
      <c r="A30244" s="147"/>
      <c r="B30244" s="64"/>
      <c r="C30244" s="147" t="s">
        <v>217</v>
      </c>
      <c r="E30244" s="161"/>
      <c r="F30244" s="162"/>
      <c r="G30244" s="147"/>
      <c r="H30244" s="146"/>
      <c r="J30244" s="146"/>
      <c r="L30244" s="150"/>
      <c r="N30244" s="163"/>
      <c r="O30244" s="146"/>
      <c r="P30244" s="146"/>
      <c r="Q30244" s="146"/>
      <c r="R30244" s="34"/>
      <c r="S30244" s="35"/>
      <c r="T30244" s="147"/>
    </row>
    <row r="30245">
      <c r="A30245" s="147"/>
      <c r="B30245" s="64"/>
      <c r="C30245" s="147" t="s">
        <v>217</v>
      </c>
      <c r="E30245" s="161"/>
      <c r="F30245" s="162"/>
      <c r="G30245" s="147"/>
      <c r="H30245" s="146"/>
      <c r="J30245" s="146"/>
      <c r="L30245" s="150"/>
      <c r="N30245" s="163"/>
      <c r="O30245" s="146"/>
      <c r="P30245" s="146"/>
      <c r="Q30245" s="146"/>
      <c r="R30245" s="34"/>
      <c r="S30245" s="35"/>
      <c r="T30245" s="147"/>
    </row>
    <row r="30246">
      <c r="A30246" s="147"/>
      <c r="B30246" s="64"/>
      <c r="C30246" s="147" t="s">
        <v>217</v>
      </c>
      <c r="E30246" s="161"/>
      <c r="F30246" s="162"/>
      <c r="G30246" s="147"/>
      <c r="H30246" s="146"/>
      <c r="J30246" s="146"/>
      <c r="L30246" s="150"/>
      <c r="N30246" s="163"/>
      <c r="O30246" s="146"/>
      <c r="P30246" s="146"/>
      <c r="Q30246" s="146"/>
      <c r="R30246" s="34"/>
      <c r="S30246" s="35"/>
      <c r="T30246" s="147"/>
    </row>
    <row r="30247">
      <c r="A30247" s="147"/>
      <c r="B30247" s="64"/>
      <c r="C30247" s="147" t="s">
        <v>217</v>
      </c>
      <c r="E30247" s="161"/>
      <c r="F30247" s="162"/>
      <c r="G30247" s="147"/>
      <c r="H30247" s="146"/>
      <c r="J30247" s="146"/>
      <c r="L30247" s="150"/>
      <c r="N30247" s="163"/>
      <c r="O30247" s="146"/>
      <c r="P30247" s="146"/>
      <c r="Q30247" s="146"/>
      <c r="R30247" s="34"/>
      <c r="S30247" s="35"/>
      <c r="T30247" s="147"/>
    </row>
    <row r="30248">
      <c r="A30248" s="147"/>
      <c r="B30248" s="64"/>
      <c r="C30248" s="147" t="s">
        <v>217</v>
      </c>
      <c r="E30248" s="161"/>
      <c r="F30248" s="162"/>
      <c r="G30248" s="147"/>
      <c r="H30248" s="146"/>
      <c r="J30248" s="146"/>
      <c r="L30248" s="150"/>
      <c r="N30248" s="163"/>
      <c r="O30248" s="146"/>
      <c r="P30248" s="146"/>
      <c r="Q30248" s="146"/>
      <c r="R30248" s="34"/>
      <c r="S30248" s="35"/>
      <c r="T30248" s="147"/>
    </row>
    <row r="30249">
      <c r="A30249" s="147"/>
      <c r="B30249" s="64"/>
      <c r="C30249" s="147" t="s">
        <v>217</v>
      </c>
      <c r="E30249" s="161"/>
      <c r="F30249" s="162"/>
      <c r="G30249" s="147"/>
      <c r="H30249" s="146"/>
      <c r="J30249" s="146"/>
      <c r="L30249" s="150"/>
      <c r="N30249" s="163"/>
      <c r="O30249" s="146"/>
      <c r="P30249" s="146"/>
      <c r="Q30249" s="146"/>
      <c r="R30249" s="34"/>
      <c r="S30249" s="35"/>
      <c r="T30249" s="147"/>
    </row>
    <row r="30250">
      <c r="A30250" s="147"/>
      <c r="B30250" s="64"/>
      <c r="C30250" s="147" t="s">
        <v>217</v>
      </c>
      <c r="E30250" s="161"/>
      <c r="F30250" s="162"/>
      <c r="G30250" s="147"/>
      <c r="H30250" s="146"/>
      <c r="J30250" s="146"/>
      <c r="L30250" s="150"/>
      <c r="N30250" s="163"/>
      <c r="O30250" s="146"/>
      <c r="P30250" s="146"/>
      <c r="Q30250" s="146"/>
      <c r="R30250" s="34"/>
      <c r="S30250" s="35"/>
      <c r="T30250" s="147"/>
    </row>
    <row r="30251">
      <c r="A30251" s="147"/>
      <c r="B30251" s="64"/>
      <c r="C30251" s="147" t="s">
        <v>217</v>
      </c>
      <c r="E30251" s="161"/>
      <c r="F30251" s="162"/>
      <c r="G30251" s="147"/>
      <c r="H30251" s="146"/>
      <c r="J30251" s="146"/>
      <c r="L30251" s="150"/>
      <c r="N30251" s="163"/>
      <c r="O30251" s="146"/>
      <c r="P30251" s="146"/>
      <c r="Q30251" s="146"/>
      <c r="R30251" s="34"/>
      <c r="S30251" s="35"/>
      <c r="T30251" s="147"/>
    </row>
    <row r="30252">
      <c r="A30252" s="147"/>
      <c r="B30252" s="64"/>
      <c r="C30252" s="147" t="s">
        <v>217</v>
      </c>
      <c r="E30252" s="161"/>
      <c r="F30252" s="162"/>
      <c r="G30252" s="147"/>
      <c r="H30252" s="146"/>
      <c r="J30252" s="146"/>
      <c r="L30252" s="150"/>
      <c r="N30252" s="163"/>
      <c r="O30252" s="146"/>
      <c r="P30252" s="146"/>
      <c r="Q30252" s="146"/>
      <c r="R30252" s="34"/>
      <c r="S30252" s="35"/>
      <c r="T30252" s="147"/>
    </row>
    <row r="30253">
      <c r="A30253" s="147"/>
      <c r="B30253" s="64"/>
      <c r="C30253" s="147" t="s">
        <v>217</v>
      </c>
      <c r="E30253" s="161"/>
      <c r="F30253" s="162"/>
      <c r="G30253" s="147"/>
      <c r="H30253" s="146"/>
      <c r="J30253" s="146"/>
      <c r="L30253" s="150"/>
      <c r="N30253" s="163"/>
      <c r="O30253" s="146"/>
      <c r="P30253" s="146"/>
      <c r="Q30253" s="146"/>
      <c r="R30253" s="34"/>
      <c r="S30253" s="35"/>
      <c r="T30253" s="147"/>
    </row>
    <row r="30254">
      <c r="A30254" s="147"/>
      <c r="B30254" s="64"/>
      <c r="C30254" s="147" t="s">
        <v>217</v>
      </c>
      <c r="E30254" s="161"/>
      <c r="F30254" s="162"/>
      <c r="G30254" s="147"/>
      <c r="H30254" s="146"/>
      <c r="J30254" s="146"/>
      <c r="L30254" s="150"/>
      <c r="N30254" s="163"/>
      <c r="O30254" s="146"/>
      <c r="P30254" s="146"/>
      <c r="Q30254" s="146"/>
      <c r="R30254" s="34"/>
      <c r="S30254" s="35"/>
      <c r="T30254" s="147"/>
    </row>
    <row r="30255">
      <c r="A30255" s="147"/>
      <c r="B30255" s="64"/>
      <c r="C30255" s="147" t="s">
        <v>217</v>
      </c>
      <c r="E30255" s="161"/>
      <c r="F30255" s="162"/>
      <c r="G30255" s="147"/>
      <c r="H30255" s="146"/>
      <c r="J30255" s="146"/>
      <c r="L30255" s="150"/>
      <c r="N30255" s="163"/>
      <c r="O30255" s="146"/>
      <c r="P30255" s="146"/>
      <c r="Q30255" s="146"/>
      <c r="R30255" s="34"/>
      <c r="S30255" s="35"/>
      <c r="T30255" s="147"/>
    </row>
    <row r="30256">
      <c r="A30256" s="147"/>
      <c r="B30256" s="64"/>
      <c r="C30256" s="147" t="s">
        <v>217</v>
      </c>
      <c r="E30256" s="161"/>
      <c r="F30256" s="162"/>
      <c r="G30256" s="147"/>
      <c r="H30256" s="146"/>
      <c r="J30256" s="146"/>
      <c r="L30256" s="150"/>
      <c r="N30256" s="163"/>
      <c r="O30256" s="146"/>
      <c r="P30256" s="146"/>
      <c r="Q30256" s="146"/>
      <c r="R30256" s="34"/>
      <c r="S30256" s="35"/>
      <c r="T30256" s="147"/>
    </row>
    <row r="30257">
      <c r="A30257" s="147"/>
      <c r="B30257" s="64"/>
      <c r="C30257" s="147" t="s">
        <v>217</v>
      </c>
      <c r="E30257" s="161"/>
      <c r="F30257" s="162"/>
      <c r="G30257" s="147"/>
      <c r="H30257" s="146"/>
      <c r="J30257" s="146"/>
      <c r="L30257" s="150"/>
      <c r="N30257" s="163"/>
      <c r="O30257" s="146"/>
      <c r="P30257" s="146"/>
      <c r="Q30257" s="146"/>
      <c r="R30257" s="34"/>
      <c r="S30257" s="35"/>
      <c r="T30257" s="147"/>
    </row>
    <row r="30258">
      <c r="A30258" s="147"/>
      <c r="B30258" s="64"/>
      <c r="C30258" s="147" t="s">
        <v>217</v>
      </c>
      <c r="E30258" s="161"/>
      <c r="F30258" s="162"/>
      <c r="G30258" s="147"/>
      <c r="H30258" s="146"/>
      <c r="J30258" s="146"/>
      <c r="L30258" s="150"/>
      <c r="N30258" s="163"/>
      <c r="O30258" s="146"/>
      <c r="P30258" s="146"/>
      <c r="Q30258" s="146"/>
      <c r="R30258" s="34"/>
      <c r="S30258" s="35"/>
      <c r="T30258" s="147"/>
    </row>
    <row r="30259">
      <c r="A30259" s="147"/>
      <c r="B30259" s="64"/>
      <c r="C30259" s="147" t="s">
        <v>217</v>
      </c>
      <c r="E30259" s="161"/>
      <c r="F30259" s="162"/>
      <c r="G30259" s="147"/>
      <c r="H30259" s="146"/>
      <c r="J30259" s="146"/>
      <c r="L30259" s="150"/>
      <c r="N30259" s="163"/>
      <c r="O30259" s="146"/>
      <c r="P30259" s="146"/>
      <c r="Q30259" s="146"/>
      <c r="R30259" s="34"/>
      <c r="S30259" s="35"/>
      <c r="T30259" s="147"/>
    </row>
    <row r="30260">
      <c r="A30260" s="147"/>
      <c r="B30260" s="64"/>
      <c r="C30260" s="147" t="s">
        <v>217</v>
      </c>
      <c r="E30260" s="161"/>
      <c r="F30260" s="162"/>
      <c r="G30260" s="147"/>
      <c r="H30260" s="146"/>
      <c r="J30260" s="146"/>
      <c r="L30260" s="150"/>
      <c r="N30260" s="163"/>
      <c r="O30260" s="146"/>
      <c r="P30260" s="146"/>
      <c r="Q30260" s="146"/>
      <c r="R30260" s="34"/>
      <c r="S30260" s="35"/>
      <c r="T30260" s="147"/>
    </row>
    <row r="30261">
      <c r="A30261" s="147"/>
      <c r="B30261" s="64"/>
      <c r="C30261" s="147" t="s">
        <v>217</v>
      </c>
      <c r="E30261" s="161"/>
      <c r="F30261" s="162"/>
      <c r="G30261" s="147"/>
      <c r="H30261" s="146"/>
      <c r="J30261" s="146"/>
      <c r="L30261" s="150"/>
      <c r="N30261" s="163"/>
      <c r="O30261" s="146"/>
      <c r="P30261" s="146"/>
      <c r="Q30261" s="146"/>
      <c r="R30261" s="34"/>
      <c r="S30261" s="35"/>
      <c r="T30261" s="147"/>
    </row>
    <row r="30262">
      <c r="A30262" s="147"/>
      <c r="B30262" s="64"/>
      <c r="C30262" s="147" t="s">
        <v>217</v>
      </c>
      <c r="E30262" s="161"/>
      <c r="F30262" s="162"/>
      <c r="G30262" s="147"/>
      <c r="H30262" s="146"/>
      <c r="J30262" s="146"/>
      <c r="L30262" s="150"/>
      <c r="N30262" s="163"/>
      <c r="O30262" s="146"/>
      <c r="P30262" s="146"/>
      <c r="Q30262" s="146"/>
      <c r="R30262" s="34"/>
      <c r="S30262" s="35"/>
      <c r="T30262" s="147"/>
    </row>
    <row r="30263">
      <c r="A30263" s="147"/>
      <c r="B30263" s="64"/>
      <c r="C30263" s="147" t="s">
        <v>217</v>
      </c>
      <c r="E30263" s="161"/>
      <c r="F30263" s="162"/>
      <c r="G30263" s="147"/>
      <c r="H30263" s="146"/>
      <c r="J30263" s="146"/>
      <c r="L30263" s="150"/>
      <c r="N30263" s="163"/>
      <c r="O30263" s="146"/>
      <c r="P30263" s="146"/>
      <c r="Q30263" s="146"/>
      <c r="R30263" s="34"/>
      <c r="S30263" s="35"/>
      <c r="T30263" s="147"/>
    </row>
    <row r="30264">
      <c r="A30264" s="147"/>
      <c r="B30264" s="64"/>
      <c r="C30264" s="147" t="s">
        <v>217</v>
      </c>
      <c r="E30264" s="161"/>
      <c r="F30264" s="162"/>
      <c r="G30264" s="147"/>
      <c r="H30264" s="146"/>
      <c r="J30264" s="146"/>
      <c r="L30264" s="150"/>
      <c r="N30264" s="163"/>
      <c r="O30264" s="146"/>
      <c r="P30264" s="146"/>
      <c r="Q30264" s="146"/>
      <c r="R30264" s="34"/>
      <c r="S30264" s="35"/>
      <c r="T30264" s="147"/>
    </row>
    <row r="30265">
      <c r="A30265" s="147"/>
      <c r="B30265" s="64"/>
      <c r="C30265" s="147" t="s">
        <v>217</v>
      </c>
      <c r="E30265" s="161"/>
      <c r="F30265" s="162"/>
      <c r="G30265" s="147"/>
      <c r="H30265" s="146"/>
      <c r="J30265" s="146"/>
      <c r="L30265" s="150"/>
      <c r="N30265" s="163"/>
      <c r="O30265" s="146"/>
      <c r="P30265" s="146"/>
      <c r="Q30265" s="146"/>
      <c r="R30265" s="34"/>
      <c r="S30265" s="35"/>
      <c r="T30265" s="147"/>
    </row>
    <row r="30266">
      <c r="A30266" s="147"/>
      <c r="B30266" s="64"/>
      <c r="C30266" s="147" t="s">
        <v>217</v>
      </c>
      <c r="E30266" s="161"/>
      <c r="F30266" s="162"/>
      <c r="G30266" s="147"/>
      <c r="H30266" s="146"/>
      <c r="J30266" s="146"/>
      <c r="L30266" s="150"/>
      <c r="N30266" s="163"/>
      <c r="O30266" s="146"/>
      <c r="P30266" s="146"/>
      <c r="Q30266" s="146"/>
      <c r="R30266" s="34"/>
      <c r="S30266" s="35"/>
      <c r="T30266" s="147"/>
    </row>
    <row r="30267">
      <c r="A30267" s="147"/>
      <c r="B30267" s="64"/>
      <c r="C30267" s="147" t="s">
        <v>217</v>
      </c>
      <c r="E30267" s="161"/>
      <c r="F30267" s="162"/>
      <c r="G30267" s="147"/>
      <c r="H30267" s="146"/>
      <c r="J30267" s="146"/>
      <c r="L30267" s="150"/>
      <c r="N30267" s="163"/>
      <c r="O30267" s="146"/>
      <c r="P30267" s="146"/>
      <c r="Q30267" s="146"/>
      <c r="R30267" s="34"/>
      <c r="S30267" s="35"/>
      <c r="T30267" s="147"/>
    </row>
    <row r="30268">
      <c r="A30268" s="147"/>
      <c r="B30268" s="64"/>
      <c r="C30268" s="147" t="s">
        <v>217</v>
      </c>
      <c r="E30268" s="161"/>
      <c r="F30268" s="162"/>
      <c r="G30268" s="147"/>
      <c r="H30268" s="146"/>
      <c r="J30268" s="146"/>
      <c r="L30268" s="150"/>
      <c r="N30268" s="163"/>
      <c r="O30268" s="146"/>
      <c r="P30268" s="146"/>
      <c r="Q30268" s="146"/>
      <c r="R30268" s="34"/>
      <c r="S30268" s="35"/>
      <c r="T30268" s="147"/>
    </row>
    <row r="30269">
      <c r="A30269" s="147"/>
      <c r="B30269" s="64"/>
      <c r="C30269" s="147" t="s">
        <v>217</v>
      </c>
      <c r="E30269" s="161"/>
      <c r="F30269" s="162"/>
      <c r="G30269" s="147"/>
      <c r="H30269" s="146"/>
      <c r="J30269" s="146"/>
      <c r="L30269" s="150"/>
      <c r="N30269" s="163"/>
      <c r="O30269" s="146"/>
      <c r="P30269" s="146"/>
      <c r="Q30269" s="146"/>
      <c r="R30269" s="34"/>
      <c r="S30269" s="35"/>
      <c r="T30269" s="147"/>
    </row>
    <row r="30270">
      <c r="A30270" s="147"/>
      <c r="B30270" s="64"/>
      <c r="C30270" s="147" t="s">
        <v>217</v>
      </c>
      <c r="E30270" s="161"/>
      <c r="F30270" s="162"/>
      <c r="G30270" s="147"/>
      <c r="H30270" s="146"/>
      <c r="J30270" s="146"/>
      <c r="L30270" s="150"/>
      <c r="N30270" s="163"/>
      <c r="O30270" s="146"/>
      <c r="P30270" s="146"/>
      <c r="Q30270" s="146"/>
      <c r="R30270" s="34"/>
      <c r="S30270" s="35"/>
      <c r="T30270" s="147"/>
    </row>
    <row r="30271">
      <c r="A30271" s="147"/>
      <c r="B30271" s="64"/>
      <c r="C30271" s="147" t="s">
        <v>217</v>
      </c>
      <c r="E30271" s="161"/>
      <c r="F30271" s="162"/>
      <c r="G30271" s="147"/>
      <c r="H30271" s="146"/>
      <c r="J30271" s="146"/>
      <c r="L30271" s="150"/>
      <c r="N30271" s="163"/>
      <c r="O30271" s="146"/>
      <c r="P30271" s="146"/>
      <c r="Q30271" s="146"/>
      <c r="R30271" s="34"/>
      <c r="S30271" s="35"/>
      <c r="T30271" s="147"/>
    </row>
    <row r="30272">
      <c r="A30272" s="147"/>
      <c r="B30272" s="64"/>
      <c r="C30272" s="147" t="s">
        <v>217</v>
      </c>
      <c r="E30272" s="161"/>
      <c r="F30272" s="162"/>
      <c r="G30272" s="147"/>
      <c r="H30272" s="146"/>
      <c r="J30272" s="146"/>
      <c r="L30272" s="150"/>
      <c r="N30272" s="163"/>
      <c r="O30272" s="146"/>
      <c r="P30272" s="146"/>
      <c r="Q30272" s="146"/>
      <c r="R30272" s="34"/>
      <c r="S30272" s="35"/>
      <c r="T30272" s="147"/>
    </row>
    <row r="30273">
      <c r="A30273" s="147"/>
      <c r="B30273" s="64"/>
      <c r="C30273" s="147" t="s">
        <v>217</v>
      </c>
      <c r="E30273" s="161"/>
      <c r="F30273" s="162"/>
      <c r="G30273" s="147"/>
      <c r="H30273" s="146"/>
      <c r="J30273" s="146"/>
      <c r="L30273" s="150"/>
      <c r="N30273" s="163"/>
      <c r="O30273" s="146"/>
      <c r="P30273" s="146"/>
      <c r="Q30273" s="146"/>
      <c r="R30273" s="34"/>
      <c r="S30273" s="35"/>
      <c r="T30273" s="147"/>
    </row>
    <row r="30274">
      <c r="A30274" s="147"/>
      <c r="B30274" s="64"/>
      <c r="C30274" s="147" t="s">
        <v>217</v>
      </c>
      <c r="E30274" s="161"/>
      <c r="F30274" s="162"/>
      <c r="G30274" s="147"/>
      <c r="H30274" s="146"/>
      <c r="J30274" s="146"/>
      <c r="L30274" s="150"/>
      <c r="N30274" s="163"/>
      <c r="O30274" s="146"/>
      <c r="P30274" s="146"/>
      <c r="Q30274" s="146"/>
      <c r="R30274" s="34"/>
      <c r="S30274" s="35"/>
      <c r="T30274" s="147"/>
    </row>
    <row r="30275">
      <c r="A30275" s="147"/>
      <c r="B30275" s="64"/>
      <c r="C30275" s="147" t="s">
        <v>217</v>
      </c>
      <c r="E30275" s="161"/>
      <c r="F30275" s="162"/>
      <c r="G30275" s="147"/>
      <c r="H30275" s="146"/>
      <c r="J30275" s="146"/>
      <c r="L30275" s="150"/>
      <c r="N30275" s="163"/>
      <c r="O30275" s="146"/>
      <c r="P30275" s="146"/>
      <c r="Q30275" s="146"/>
      <c r="R30275" s="34"/>
      <c r="S30275" s="35"/>
      <c r="T30275" s="147"/>
    </row>
    <row r="30276">
      <c r="A30276" s="147"/>
      <c r="B30276" s="64"/>
      <c r="C30276" s="147" t="s">
        <v>217</v>
      </c>
      <c r="E30276" s="161"/>
      <c r="F30276" s="162"/>
      <c r="G30276" s="147"/>
      <c r="H30276" s="146"/>
      <c r="J30276" s="146"/>
      <c r="L30276" s="150"/>
      <c r="N30276" s="163"/>
      <c r="O30276" s="146"/>
      <c r="P30276" s="146"/>
      <c r="Q30276" s="146"/>
      <c r="R30276" s="34"/>
      <c r="S30276" s="35"/>
      <c r="T30276" s="147"/>
    </row>
    <row r="30277">
      <c r="A30277" s="147"/>
      <c r="B30277" s="64"/>
      <c r="C30277" s="147" t="s">
        <v>217</v>
      </c>
      <c r="E30277" s="161"/>
      <c r="F30277" s="162"/>
      <c r="G30277" s="147"/>
      <c r="H30277" s="146"/>
      <c r="J30277" s="146"/>
      <c r="L30277" s="150"/>
      <c r="N30277" s="163"/>
      <c r="O30277" s="146"/>
      <c r="P30277" s="146"/>
      <c r="Q30277" s="146"/>
      <c r="R30277" s="34"/>
      <c r="S30277" s="35"/>
      <c r="T30277" s="147"/>
    </row>
    <row r="30278">
      <c r="A30278" s="147"/>
      <c r="B30278" s="64"/>
      <c r="C30278" s="147" t="s">
        <v>217</v>
      </c>
      <c r="E30278" s="161"/>
      <c r="F30278" s="162"/>
      <c r="G30278" s="147"/>
      <c r="H30278" s="146"/>
      <c r="J30278" s="146"/>
      <c r="L30278" s="150"/>
      <c r="N30278" s="163"/>
      <c r="O30278" s="146"/>
      <c r="P30278" s="146"/>
      <c r="Q30278" s="146"/>
      <c r="R30278" s="34"/>
      <c r="S30278" s="35"/>
      <c r="T30278" s="147"/>
    </row>
    <row r="30279">
      <c r="A30279" s="147"/>
      <c r="B30279" s="64"/>
      <c r="C30279" s="147" t="s">
        <v>217</v>
      </c>
      <c r="E30279" s="161"/>
      <c r="F30279" s="162"/>
      <c r="G30279" s="147"/>
      <c r="H30279" s="146"/>
      <c r="J30279" s="146"/>
      <c r="L30279" s="150"/>
      <c r="N30279" s="163"/>
      <c r="O30279" s="146"/>
      <c r="P30279" s="146"/>
      <c r="Q30279" s="146"/>
      <c r="R30279" s="34"/>
      <c r="S30279" s="35"/>
      <c r="T30279" s="147"/>
    </row>
    <row r="30280">
      <c r="A30280" s="147"/>
      <c r="B30280" s="64"/>
      <c r="C30280" s="147" t="s">
        <v>217</v>
      </c>
      <c r="E30280" s="161"/>
      <c r="F30280" s="162"/>
      <c r="G30280" s="147"/>
      <c r="H30280" s="146"/>
      <c r="J30280" s="146"/>
      <c r="L30280" s="150"/>
      <c r="N30280" s="163"/>
      <c r="O30280" s="146"/>
      <c r="P30280" s="146"/>
      <c r="Q30280" s="146"/>
      <c r="R30280" s="34"/>
      <c r="S30280" s="35"/>
      <c r="T30280" s="147"/>
    </row>
    <row r="30281">
      <c r="A30281" s="147"/>
      <c r="B30281" s="64"/>
      <c r="C30281" s="147" t="s">
        <v>217</v>
      </c>
      <c r="E30281" s="161"/>
      <c r="F30281" s="162"/>
      <c r="G30281" s="147"/>
      <c r="H30281" s="146"/>
      <c r="J30281" s="146"/>
      <c r="L30281" s="150"/>
      <c r="N30281" s="163"/>
      <c r="O30281" s="146"/>
      <c r="P30281" s="146"/>
      <c r="Q30281" s="146"/>
      <c r="R30281" s="34"/>
      <c r="S30281" s="35"/>
      <c r="T30281" s="147"/>
    </row>
    <row r="30282">
      <c r="A30282" s="147"/>
      <c r="B30282" s="64"/>
      <c r="C30282" s="147" t="s">
        <v>217</v>
      </c>
      <c r="E30282" s="161"/>
      <c r="F30282" s="162"/>
      <c r="G30282" s="147"/>
      <c r="H30282" s="146"/>
      <c r="J30282" s="146"/>
      <c r="L30282" s="150"/>
      <c r="N30282" s="163"/>
      <c r="O30282" s="146"/>
      <c r="P30282" s="146"/>
      <c r="Q30282" s="146"/>
      <c r="R30282" s="34"/>
      <c r="S30282" s="35"/>
      <c r="T30282" s="147"/>
    </row>
    <row r="30283">
      <c r="A30283" s="147"/>
      <c r="B30283" s="64"/>
      <c r="C30283" s="147" t="s">
        <v>217</v>
      </c>
      <c r="E30283" s="161"/>
      <c r="F30283" s="162"/>
      <c r="G30283" s="147"/>
      <c r="H30283" s="146"/>
      <c r="J30283" s="146"/>
      <c r="L30283" s="150"/>
      <c r="N30283" s="163"/>
      <c r="O30283" s="146"/>
      <c r="P30283" s="146"/>
      <c r="Q30283" s="146"/>
      <c r="R30283" s="34"/>
      <c r="S30283" s="35"/>
      <c r="T30283" s="147"/>
    </row>
    <row r="30284">
      <c r="A30284" s="147"/>
      <c r="B30284" s="64"/>
      <c r="C30284" s="147" t="s">
        <v>217</v>
      </c>
      <c r="E30284" s="161"/>
      <c r="F30284" s="162"/>
      <c r="G30284" s="147"/>
      <c r="H30284" s="146"/>
      <c r="J30284" s="146"/>
      <c r="L30284" s="150"/>
      <c r="N30284" s="163"/>
      <c r="O30284" s="146"/>
      <c r="P30284" s="146"/>
      <c r="Q30284" s="146"/>
      <c r="R30284" s="34"/>
      <c r="S30284" s="35"/>
      <c r="T30284" s="147"/>
    </row>
    <row r="30285">
      <c r="A30285" s="147"/>
      <c r="B30285" s="64"/>
      <c r="C30285" s="147" t="s">
        <v>217</v>
      </c>
      <c r="E30285" s="161"/>
      <c r="F30285" s="162"/>
      <c r="G30285" s="147"/>
      <c r="H30285" s="146"/>
      <c r="J30285" s="146"/>
      <c r="L30285" s="150"/>
      <c r="N30285" s="163"/>
      <c r="O30285" s="146"/>
      <c r="P30285" s="146"/>
      <c r="Q30285" s="146"/>
      <c r="R30285" s="34"/>
      <c r="S30285" s="35"/>
      <c r="T30285" s="147"/>
    </row>
    <row r="30286">
      <c r="A30286" s="147"/>
      <c r="B30286" s="64"/>
      <c r="C30286" s="147" t="s">
        <v>217</v>
      </c>
      <c r="E30286" s="161"/>
      <c r="F30286" s="162"/>
      <c r="G30286" s="147"/>
      <c r="H30286" s="146"/>
      <c r="J30286" s="146"/>
      <c r="L30286" s="150"/>
      <c r="N30286" s="163"/>
      <c r="O30286" s="146"/>
      <c r="P30286" s="146"/>
      <c r="Q30286" s="146"/>
      <c r="R30286" s="34"/>
      <c r="S30286" s="35"/>
      <c r="T30286" s="147"/>
    </row>
    <row r="30287">
      <c r="A30287" s="147"/>
      <c r="B30287" s="64"/>
      <c r="C30287" s="147" t="s">
        <v>217</v>
      </c>
      <c r="E30287" s="161"/>
      <c r="F30287" s="162"/>
      <c r="G30287" s="147"/>
      <c r="H30287" s="146"/>
      <c r="J30287" s="146"/>
      <c r="L30287" s="150"/>
      <c r="N30287" s="163"/>
      <c r="O30287" s="146"/>
      <c r="P30287" s="146"/>
      <c r="Q30287" s="146"/>
      <c r="R30287" s="34"/>
      <c r="S30287" s="35"/>
      <c r="T30287" s="147"/>
    </row>
    <row r="30288">
      <c r="A30288" s="147"/>
      <c r="B30288" s="64"/>
      <c r="C30288" s="147" t="s">
        <v>217</v>
      </c>
      <c r="E30288" s="161"/>
      <c r="F30288" s="162"/>
      <c r="G30288" s="147"/>
      <c r="H30288" s="146"/>
      <c r="J30288" s="146"/>
      <c r="L30288" s="150"/>
      <c r="N30288" s="163"/>
      <c r="O30288" s="146"/>
      <c r="P30288" s="146"/>
      <c r="Q30288" s="146"/>
      <c r="R30288" s="34"/>
      <c r="S30288" s="35"/>
      <c r="T30288" s="147"/>
    </row>
    <row r="30289">
      <c r="A30289" s="147"/>
      <c r="B30289" s="64"/>
      <c r="C30289" s="147" t="s">
        <v>217</v>
      </c>
      <c r="E30289" s="161"/>
      <c r="F30289" s="162"/>
      <c r="G30289" s="147"/>
      <c r="H30289" s="146"/>
      <c r="J30289" s="146"/>
      <c r="L30289" s="150"/>
      <c r="N30289" s="163"/>
      <c r="O30289" s="146"/>
      <c r="P30289" s="146"/>
      <c r="Q30289" s="146"/>
      <c r="R30289" s="34"/>
      <c r="S30289" s="35"/>
      <c r="T30289" s="147"/>
    </row>
    <row r="30290">
      <c r="A30290" s="147"/>
      <c r="B30290" s="64"/>
      <c r="C30290" s="147" t="s">
        <v>217</v>
      </c>
      <c r="E30290" s="161"/>
      <c r="F30290" s="162"/>
      <c r="G30290" s="147"/>
      <c r="H30290" s="146"/>
      <c r="J30290" s="146"/>
      <c r="L30290" s="150"/>
      <c r="N30290" s="163"/>
      <c r="O30290" s="146"/>
      <c r="P30290" s="146"/>
      <c r="Q30290" s="146"/>
      <c r="R30290" s="34"/>
      <c r="S30290" s="35"/>
      <c r="T30290" s="147"/>
    </row>
    <row r="30291">
      <c r="A30291" s="147"/>
      <c r="B30291" s="64"/>
      <c r="C30291" s="147" t="s">
        <v>217</v>
      </c>
      <c r="E30291" s="161"/>
      <c r="F30291" s="162"/>
      <c r="G30291" s="147"/>
      <c r="H30291" s="146"/>
      <c r="J30291" s="146"/>
      <c r="L30291" s="150"/>
      <c r="N30291" s="163"/>
      <c r="O30291" s="146"/>
      <c r="P30291" s="146"/>
      <c r="Q30291" s="146"/>
      <c r="R30291" s="34"/>
      <c r="S30291" s="35"/>
      <c r="T30291" s="147"/>
    </row>
    <row r="30292">
      <c r="A30292" s="147"/>
      <c r="B30292" s="64"/>
      <c r="C30292" s="147" t="s">
        <v>217</v>
      </c>
      <c r="E30292" s="161"/>
      <c r="F30292" s="162"/>
      <c r="G30292" s="147"/>
      <c r="H30292" s="146"/>
      <c r="J30292" s="146"/>
      <c r="L30292" s="150"/>
      <c r="N30292" s="163"/>
      <c r="O30292" s="146"/>
      <c r="P30292" s="146"/>
      <c r="Q30292" s="146"/>
      <c r="R30292" s="34"/>
      <c r="S30292" s="35"/>
      <c r="T30292" s="147"/>
    </row>
    <row r="30293">
      <c r="A30293" s="147"/>
      <c r="B30293" s="64"/>
      <c r="C30293" s="147" t="s">
        <v>217</v>
      </c>
      <c r="E30293" s="161"/>
      <c r="F30293" s="162"/>
      <c r="G30293" s="147"/>
      <c r="H30293" s="146"/>
      <c r="J30293" s="146"/>
      <c r="L30293" s="150"/>
      <c r="N30293" s="163"/>
      <c r="O30293" s="146"/>
      <c r="P30293" s="146"/>
      <c r="Q30293" s="146"/>
      <c r="R30293" s="34"/>
      <c r="S30293" s="35"/>
      <c r="T30293" s="147"/>
    </row>
    <row r="30294">
      <c r="A30294" s="147"/>
      <c r="B30294" s="64"/>
      <c r="C30294" s="147" t="s">
        <v>217</v>
      </c>
      <c r="E30294" s="161"/>
      <c r="F30294" s="162"/>
      <c r="G30294" s="147"/>
      <c r="H30294" s="146"/>
      <c r="J30294" s="146"/>
      <c r="L30294" s="150"/>
      <c r="N30294" s="163"/>
      <c r="O30294" s="146"/>
      <c r="P30294" s="146"/>
      <c r="Q30294" s="146"/>
      <c r="R30294" s="34"/>
      <c r="S30294" s="35"/>
      <c r="T30294" s="147"/>
    </row>
    <row r="30295">
      <c r="A30295" s="147"/>
      <c r="B30295" s="64"/>
      <c r="C30295" s="147" t="s">
        <v>217</v>
      </c>
      <c r="E30295" s="161"/>
      <c r="F30295" s="162"/>
      <c r="G30295" s="147"/>
      <c r="H30295" s="146"/>
      <c r="J30295" s="146"/>
      <c r="L30295" s="150"/>
      <c r="N30295" s="163"/>
      <c r="O30295" s="146"/>
      <c r="P30295" s="146"/>
      <c r="Q30295" s="146"/>
      <c r="R30295" s="34"/>
      <c r="S30295" s="35"/>
      <c r="T30295" s="147"/>
    </row>
    <row r="30296">
      <c r="A30296" s="147"/>
      <c r="B30296" s="64"/>
      <c r="C30296" s="147" t="s">
        <v>217</v>
      </c>
      <c r="E30296" s="161"/>
      <c r="F30296" s="162"/>
      <c r="G30296" s="147"/>
      <c r="H30296" s="146"/>
      <c r="J30296" s="146"/>
      <c r="L30296" s="150"/>
      <c r="N30296" s="163"/>
      <c r="O30296" s="146"/>
      <c r="P30296" s="146"/>
      <c r="Q30296" s="146"/>
      <c r="R30296" s="34"/>
      <c r="S30296" s="35"/>
      <c r="T30296" s="147"/>
    </row>
    <row r="30297">
      <c r="A30297" s="147"/>
      <c r="B30297" s="64"/>
      <c r="C30297" s="147" t="s">
        <v>217</v>
      </c>
      <c r="E30297" s="161"/>
      <c r="F30297" s="162"/>
      <c r="G30297" s="147"/>
      <c r="H30297" s="146"/>
      <c r="J30297" s="146"/>
      <c r="L30297" s="150"/>
      <c r="N30297" s="163"/>
      <c r="O30297" s="146"/>
      <c r="P30297" s="146"/>
      <c r="Q30297" s="146"/>
      <c r="R30297" s="34"/>
      <c r="S30297" s="35"/>
      <c r="T30297" s="147"/>
    </row>
    <row r="30298">
      <c r="A30298" s="147"/>
      <c r="B30298" s="64"/>
      <c r="C30298" s="147" t="s">
        <v>217</v>
      </c>
      <c r="E30298" s="161"/>
      <c r="F30298" s="162"/>
      <c r="G30298" s="147"/>
      <c r="H30298" s="146"/>
      <c r="J30298" s="146"/>
      <c r="L30298" s="150"/>
      <c r="N30298" s="163"/>
      <c r="O30298" s="146"/>
      <c r="P30298" s="146"/>
      <c r="Q30298" s="146"/>
      <c r="R30298" s="34"/>
      <c r="S30298" s="35"/>
      <c r="T30298" s="147"/>
    </row>
    <row r="30299">
      <c r="A30299" s="147"/>
      <c r="B30299" s="64"/>
      <c r="C30299" s="147" t="s">
        <v>217</v>
      </c>
      <c r="E30299" s="161"/>
      <c r="F30299" s="162"/>
      <c r="G30299" s="147"/>
      <c r="H30299" s="146"/>
      <c r="J30299" s="146"/>
      <c r="L30299" s="150"/>
      <c r="N30299" s="163"/>
      <c r="O30299" s="146"/>
      <c r="P30299" s="146"/>
      <c r="Q30299" s="146"/>
      <c r="R30299" s="34"/>
      <c r="S30299" s="35"/>
      <c r="T30299" s="147"/>
    </row>
    <row r="30300">
      <c r="A30300" s="147"/>
      <c r="B30300" s="64"/>
      <c r="C30300" s="147" t="s">
        <v>217</v>
      </c>
      <c r="E30300" s="161"/>
      <c r="F30300" s="162"/>
      <c r="G30300" s="147"/>
      <c r="H30300" s="146"/>
      <c r="J30300" s="146"/>
      <c r="L30300" s="150"/>
      <c r="N30300" s="163"/>
      <c r="O30300" s="146"/>
      <c r="P30300" s="146"/>
      <c r="Q30300" s="146"/>
      <c r="R30300" s="34"/>
      <c r="S30300" s="35"/>
      <c r="T30300" s="147"/>
    </row>
    <row r="30301">
      <c r="A30301" s="147"/>
      <c r="B30301" s="64"/>
      <c r="C30301" s="147" t="s">
        <v>217</v>
      </c>
      <c r="E30301" s="161"/>
      <c r="F30301" s="162"/>
      <c r="G30301" s="147"/>
      <c r="H30301" s="146"/>
      <c r="J30301" s="146"/>
      <c r="L30301" s="150"/>
      <c r="N30301" s="163"/>
      <c r="O30301" s="146"/>
      <c r="P30301" s="146"/>
      <c r="Q30301" s="146"/>
      <c r="R30301" s="34"/>
      <c r="S30301" s="35"/>
      <c r="T30301" s="147"/>
    </row>
    <row r="30302">
      <c r="A30302" s="147"/>
      <c r="B30302" s="64"/>
      <c r="C30302" s="147" t="s">
        <v>217</v>
      </c>
      <c r="E30302" s="161"/>
      <c r="F30302" s="162"/>
      <c r="G30302" s="147"/>
      <c r="H30302" s="146"/>
      <c r="J30302" s="146"/>
      <c r="L30302" s="150"/>
      <c r="N30302" s="163"/>
      <c r="O30302" s="146"/>
      <c r="P30302" s="146"/>
      <c r="Q30302" s="146"/>
      <c r="R30302" s="34"/>
      <c r="S30302" s="35"/>
      <c r="T30302" s="147"/>
    </row>
    <row r="30303">
      <c r="A30303" s="147"/>
      <c r="B30303" s="64"/>
      <c r="C30303" s="147" t="s">
        <v>217</v>
      </c>
      <c r="E30303" s="161"/>
      <c r="F30303" s="162"/>
      <c r="G30303" s="147"/>
      <c r="H30303" s="146"/>
      <c r="J30303" s="146"/>
      <c r="L30303" s="150"/>
      <c r="N30303" s="163"/>
      <c r="O30303" s="146"/>
      <c r="P30303" s="146"/>
      <c r="Q30303" s="146"/>
      <c r="R30303" s="34"/>
      <c r="S30303" s="35"/>
      <c r="T30303" s="147"/>
    </row>
    <row r="30304">
      <c r="A30304" s="147"/>
      <c r="B30304" s="64"/>
      <c r="C30304" s="147" t="s">
        <v>217</v>
      </c>
      <c r="E30304" s="161"/>
      <c r="F30304" s="162"/>
      <c r="G30304" s="147"/>
      <c r="H30304" s="146"/>
      <c r="J30304" s="146"/>
      <c r="L30304" s="150"/>
      <c r="N30304" s="163"/>
      <c r="O30304" s="146"/>
      <c r="P30304" s="146"/>
      <c r="Q30304" s="146"/>
      <c r="R30304" s="34"/>
      <c r="S30304" s="35"/>
      <c r="T30304" s="147"/>
    </row>
    <row r="30305">
      <c r="A30305" s="147"/>
      <c r="B30305" s="64"/>
      <c r="C30305" s="147" t="s">
        <v>217</v>
      </c>
      <c r="E30305" s="161"/>
      <c r="F30305" s="162"/>
      <c r="G30305" s="147"/>
      <c r="H30305" s="146"/>
      <c r="J30305" s="146"/>
      <c r="L30305" s="150"/>
      <c r="N30305" s="163"/>
      <c r="O30305" s="146"/>
      <c r="P30305" s="146"/>
      <c r="Q30305" s="146"/>
      <c r="R30305" s="34"/>
      <c r="S30305" s="35"/>
      <c r="T30305" s="147"/>
    </row>
    <row r="30306">
      <c r="A30306" s="147"/>
      <c r="B30306" s="64"/>
      <c r="C30306" s="147" t="s">
        <v>217</v>
      </c>
      <c r="E30306" s="161"/>
      <c r="F30306" s="162"/>
      <c r="G30306" s="147"/>
      <c r="H30306" s="146"/>
      <c r="J30306" s="146"/>
      <c r="L30306" s="150"/>
      <c r="N30306" s="163"/>
      <c r="O30306" s="146"/>
      <c r="P30306" s="146"/>
      <c r="Q30306" s="146"/>
      <c r="R30306" s="34"/>
      <c r="S30306" s="35"/>
      <c r="T30306" s="147"/>
    </row>
    <row r="30307">
      <c r="A30307" s="147"/>
      <c r="B30307" s="64"/>
      <c r="C30307" s="147" t="s">
        <v>217</v>
      </c>
      <c r="E30307" s="161"/>
      <c r="F30307" s="162"/>
      <c r="G30307" s="147"/>
      <c r="H30307" s="146"/>
      <c r="J30307" s="146"/>
      <c r="L30307" s="150"/>
      <c r="N30307" s="163"/>
      <c r="O30307" s="146"/>
      <c r="P30307" s="146"/>
      <c r="Q30307" s="146"/>
      <c r="R30307" s="34"/>
      <c r="S30307" s="35"/>
      <c r="T30307" s="147"/>
    </row>
    <row r="30308">
      <c r="A30308" s="147"/>
      <c r="B30308" s="64"/>
      <c r="C30308" s="147" t="s">
        <v>217</v>
      </c>
      <c r="E30308" s="161"/>
      <c r="F30308" s="162"/>
      <c r="G30308" s="147"/>
      <c r="H30308" s="146"/>
      <c r="J30308" s="146"/>
      <c r="L30308" s="150"/>
      <c r="N30308" s="163"/>
      <c r="O30308" s="146"/>
      <c r="P30308" s="146"/>
      <c r="Q30308" s="146"/>
      <c r="R30308" s="34"/>
      <c r="S30308" s="35"/>
      <c r="T30308" s="147"/>
    </row>
    <row r="30309">
      <c r="A30309" s="147"/>
      <c r="B30309" s="64"/>
      <c r="C30309" s="147" t="s">
        <v>217</v>
      </c>
      <c r="E30309" s="161"/>
      <c r="F30309" s="162"/>
      <c r="G30309" s="147"/>
      <c r="H30309" s="146"/>
      <c r="J30309" s="146"/>
      <c r="L30309" s="150"/>
      <c r="N30309" s="163"/>
      <c r="O30309" s="146"/>
      <c r="P30309" s="146"/>
      <c r="Q30309" s="146"/>
      <c r="R30309" s="34"/>
      <c r="S30309" s="35"/>
      <c r="T30309" s="147"/>
    </row>
    <row r="30310">
      <c r="A30310" s="147"/>
      <c r="B30310" s="64"/>
      <c r="C30310" s="147" t="s">
        <v>217</v>
      </c>
      <c r="E30310" s="161"/>
      <c r="F30310" s="162"/>
      <c r="G30310" s="147"/>
      <c r="H30310" s="146"/>
      <c r="J30310" s="146"/>
      <c r="L30310" s="150"/>
      <c r="N30310" s="163"/>
      <c r="O30310" s="146"/>
      <c r="P30310" s="146"/>
      <c r="Q30310" s="146"/>
      <c r="R30310" s="34"/>
      <c r="S30310" s="35"/>
      <c r="T30310" s="147"/>
    </row>
    <row r="30311">
      <c r="A30311" s="147"/>
      <c r="B30311" s="64"/>
      <c r="C30311" s="147" t="s">
        <v>217</v>
      </c>
      <c r="E30311" s="161"/>
      <c r="F30311" s="162"/>
      <c r="G30311" s="147"/>
      <c r="H30311" s="146"/>
      <c r="J30311" s="146"/>
      <c r="L30311" s="150"/>
      <c r="N30311" s="163"/>
      <c r="O30311" s="146"/>
      <c r="P30311" s="146"/>
      <c r="Q30311" s="146"/>
      <c r="R30311" s="34"/>
      <c r="S30311" s="35"/>
      <c r="T30311" s="147"/>
    </row>
    <row r="30312">
      <c r="A30312" s="147"/>
      <c r="B30312" s="64"/>
      <c r="C30312" s="147" t="s">
        <v>217</v>
      </c>
      <c r="E30312" s="161"/>
      <c r="F30312" s="162"/>
      <c r="G30312" s="147"/>
      <c r="H30312" s="146"/>
      <c r="J30312" s="146"/>
      <c r="L30312" s="150"/>
      <c r="N30312" s="163"/>
      <c r="O30312" s="146"/>
      <c r="P30312" s="146"/>
      <c r="Q30312" s="146"/>
      <c r="R30312" s="34"/>
      <c r="S30312" s="35"/>
      <c r="T30312" s="147"/>
    </row>
    <row r="30313">
      <c r="A30313" s="147"/>
      <c r="B30313" s="64"/>
      <c r="C30313" s="147" t="s">
        <v>217</v>
      </c>
      <c r="E30313" s="161"/>
      <c r="F30313" s="162"/>
      <c r="G30313" s="147"/>
      <c r="H30313" s="146"/>
      <c r="J30313" s="146"/>
      <c r="L30313" s="150"/>
      <c r="N30313" s="163"/>
      <c r="O30313" s="146"/>
      <c r="P30313" s="146"/>
      <c r="Q30313" s="146"/>
      <c r="R30313" s="34"/>
      <c r="S30313" s="35"/>
      <c r="T30313" s="147"/>
    </row>
    <row r="30314">
      <c r="A30314" s="147"/>
      <c r="B30314" s="64"/>
      <c r="C30314" s="147" t="s">
        <v>217</v>
      </c>
      <c r="E30314" s="161"/>
      <c r="F30314" s="162"/>
      <c r="G30314" s="147"/>
      <c r="H30314" s="146"/>
      <c r="J30314" s="146"/>
      <c r="L30314" s="150"/>
      <c r="N30314" s="163"/>
      <c r="O30314" s="146"/>
      <c r="P30314" s="146"/>
      <c r="Q30314" s="146"/>
      <c r="R30314" s="34"/>
      <c r="S30314" s="35"/>
      <c r="T30314" s="147"/>
    </row>
    <row r="30315">
      <c r="A30315" s="147"/>
      <c r="B30315" s="64"/>
      <c r="C30315" s="147" t="s">
        <v>217</v>
      </c>
      <c r="E30315" s="161"/>
      <c r="F30315" s="162"/>
      <c r="G30315" s="147"/>
      <c r="H30315" s="146"/>
      <c r="J30315" s="146"/>
      <c r="L30315" s="150"/>
      <c r="N30315" s="163"/>
      <c r="O30315" s="146"/>
      <c r="P30315" s="146"/>
      <c r="Q30315" s="146"/>
      <c r="R30315" s="34"/>
      <c r="S30315" s="35"/>
      <c r="T30315" s="147"/>
    </row>
    <row r="30316">
      <c r="A30316" s="147"/>
      <c r="B30316" s="64"/>
      <c r="C30316" s="147" t="s">
        <v>217</v>
      </c>
      <c r="E30316" s="161"/>
      <c r="F30316" s="162"/>
      <c r="G30316" s="147"/>
      <c r="H30316" s="146"/>
      <c r="J30316" s="146"/>
      <c r="L30316" s="150"/>
      <c r="N30316" s="163"/>
      <c r="O30316" s="146"/>
      <c r="P30316" s="146"/>
      <c r="Q30316" s="146"/>
      <c r="R30316" s="34"/>
      <c r="S30316" s="35"/>
      <c r="T30316" s="147"/>
    </row>
    <row r="30317">
      <c r="A30317" s="147"/>
      <c r="B30317" s="64"/>
      <c r="C30317" s="147" t="s">
        <v>217</v>
      </c>
      <c r="E30317" s="161"/>
      <c r="F30317" s="162"/>
      <c r="G30317" s="147"/>
      <c r="H30317" s="146"/>
      <c r="J30317" s="146"/>
      <c r="L30317" s="150"/>
      <c r="N30317" s="163"/>
      <c r="O30317" s="146"/>
      <c r="P30317" s="146"/>
      <c r="Q30317" s="146"/>
      <c r="R30317" s="34"/>
      <c r="S30317" s="35"/>
      <c r="T30317" s="147"/>
    </row>
    <row r="30318">
      <c r="A30318" s="147"/>
      <c r="B30318" s="64"/>
      <c r="C30318" s="147" t="s">
        <v>217</v>
      </c>
      <c r="E30318" s="161"/>
      <c r="F30318" s="162"/>
      <c r="G30318" s="147"/>
      <c r="H30318" s="146"/>
      <c r="J30318" s="146"/>
      <c r="L30318" s="150"/>
      <c r="N30318" s="163"/>
      <c r="O30318" s="146"/>
      <c r="P30318" s="146"/>
      <c r="Q30318" s="146"/>
      <c r="R30318" s="34"/>
      <c r="S30318" s="35"/>
      <c r="T30318" s="147"/>
    </row>
    <row r="30319">
      <c r="A30319" s="147"/>
      <c r="B30319" s="64"/>
      <c r="C30319" s="147" t="s">
        <v>217</v>
      </c>
      <c r="E30319" s="161"/>
      <c r="F30319" s="162"/>
      <c r="G30319" s="147"/>
      <c r="H30319" s="146"/>
      <c r="J30319" s="146"/>
      <c r="L30319" s="150"/>
      <c r="N30319" s="163"/>
      <c r="O30319" s="146"/>
      <c r="P30319" s="146"/>
      <c r="Q30319" s="146"/>
      <c r="R30319" s="34"/>
      <c r="S30319" s="35"/>
      <c r="T30319" s="147"/>
    </row>
    <row r="30320">
      <c r="A30320" s="147"/>
      <c r="B30320" s="64"/>
      <c r="C30320" s="147" t="s">
        <v>217</v>
      </c>
      <c r="E30320" s="161"/>
      <c r="F30320" s="162"/>
      <c r="G30320" s="147"/>
      <c r="H30320" s="146"/>
      <c r="J30320" s="146"/>
      <c r="L30320" s="150"/>
      <c r="N30320" s="163"/>
      <c r="O30320" s="146"/>
      <c r="P30320" s="146"/>
      <c r="Q30320" s="146"/>
      <c r="R30320" s="34"/>
      <c r="S30320" s="35"/>
      <c r="T30320" s="147"/>
    </row>
    <row r="30321">
      <c r="A30321" s="147"/>
      <c r="B30321" s="64"/>
      <c r="C30321" s="147" t="s">
        <v>217</v>
      </c>
      <c r="E30321" s="161"/>
      <c r="F30321" s="162"/>
      <c r="G30321" s="147"/>
      <c r="H30321" s="146"/>
      <c r="J30321" s="146"/>
      <c r="L30321" s="150"/>
      <c r="N30321" s="163"/>
      <c r="O30321" s="146"/>
      <c r="P30321" s="146"/>
      <c r="Q30321" s="146"/>
      <c r="R30321" s="34"/>
      <c r="S30321" s="35"/>
      <c r="T30321" s="147"/>
    </row>
    <row r="30322">
      <c r="A30322" s="147"/>
      <c r="B30322" s="64"/>
      <c r="C30322" s="147" t="s">
        <v>217</v>
      </c>
      <c r="E30322" s="161"/>
      <c r="F30322" s="162"/>
      <c r="G30322" s="147"/>
      <c r="H30322" s="146"/>
      <c r="J30322" s="146"/>
      <c r="L30322" s="150"/>
      <c r="N30322" s="163"/>
      <c r="O30322" s="146"/>
      <c r="P30322" s="146"/>
      <c r="Q30322" s="146"/>
      <c r="R30322" s="34"/>
      <c r="S30322" s="35"/>
      <c r="T30322" s="147"/>
    </row>
    <row r="30323">
      <c r="A30323" s="147"/>
      <c r="B30323" s="64"/>
      <c r="C30323" s="147" t="s">
        <v>217</v>
      </c>
      <c r="E30323" s="161"/>
      <c r="F30323" s="162"/>
      <c r="G30323" s="147"/>
      <c r="H30323" s="146"/>
      <c r="J30323" s="146"/>
      <c r="L30323" s="150"/>
      <c r="N30323" s="163"/>
      <c r="O30323" s="146"/>
      <c r="P30323" s="146"/>
      <c r="Q30323" s="146"/>
      <c r="R30323" s="34"/>
      <c r="S30323" s="35"/>
      <c r="T30323" s="147"/>
    </row>
    <row r="30324">
      <c r="A30324" s="147"/>
      <c r="B30324" s="64"/>
      <c r="C30324" s="147" t="s">
        <v>217</v>
      </c>
      <c r="E30324" s="161"/>
      <c r="F30324" s="162"/>
      <c r="G30324" s="147"/>
      <c r="H30324" s="146"/>
      <c r="J30324" s="146"/>
      <c r="L30324" s="150"/>
      <c r="N30324" s="163"/>
      <c r="O30324" s="146"/>
      <c r="P30324" s="146"/>
      <c r="Q30324" s="146"/>
      <c r="R30324" s="34"/>
      <c r="S30324" s="35"/>
      <c r="T30324" s="147"/>
    </row>
    <row r="30325">
      <c r="A30325" s="147"/>
      <c r="B30325" s="64"/>
      <c r="C30325" s="147" t="s">
        <v>217</v>
      </c>
      <c r="E30325" s="161"/>
      <c r="F30325" s="162"/>
      <c r="G30325" s="147"/>
      <c r="H30325" s="146"/>
      <c r="J30325" s="146"/>
      <c r="L30325" s="150"/>
      <c r="N30325" s="163"/>
      <c r="O30325" s="146"/>
      <c r="P30325" s="146"/>
      <c r="Q30325" s="146"/>
      <c r="R30325" s="34"/>
      <c r="S30325" s="35"/>
      <c r="T30325" s="147"/>
    </row>
    <row r="30326">
      <c r="A30326" s="147"/>
      <c r="B30326" s="64"/>
      <c r="C30326" s="147" t="s">
        <v>217</v>
      </c>
      <c r="E30326" s="161"/>
      <c r="F30326" s="162"/>
      <c r="G30326" s="147"/>
      <c r="H30326" s="146"/>
      <c r="J30326" s="146"/>
      <c r="L30326" s="150"/>
      <c r="N30326" s="163"/>
      <c r="O30326" s="146"/>
      <c r="P30326" s="146"/>
      <c r="Q30326" s="146"/>
      <c r="R30326" s="34"/>
      <c r="S30326" s="35"/>
      <c r="T30326" s="147"/>
    </row>
    <row r="30327">
      <c r="A30327" s="147"/>
      <c r="B30327" s="64"/>
      <c r="C30327" s="147" t="s">
        <v>217</v>
      </c>
      <c r="E30327" s="161"/>
      <c r="F30327" s="162"/>
      <c r="G30327" s="147"/>
      <c r="H30327" s="146"/>
      <c r="J30327" s="146"/>
      <c r="L30327" s="150"/>
      <c r="N30327" s="163"/>
      <c r="O30327" s="146"/>
      <c r="P30327" s="146"/>
      <c r="Q30327" s="146"/>
      <c r="R30327" s="34"/>
      <c r="S30327" s="35"/>
      <c r="T30327" s="147"/>
    </row>
    <row r="30328">
      <c r="A30328" s="147"/>
      <c r="B30328" s="64"/>
      <c r="C30328" s="147" t="s">
        <v>217</v>
      </c>
      <c r="E30328" s="161"/>
      <c r="F30328" s="162"/>
      <c r="G30328" s="147"/>
      <c r="H30328" s="146"/>
      <c r="J30328" s="146"/>
      <c r="L30328" s="150"/>
      <c r="N30328" s="163"/>
      <c r="O30328" s="146"/>
      <c r="P30328" s="146"/>
      <c r="Q30328" s="146"/>
      <c r="R30328" s="34"/>
      <c r="S30328" s="35"/>
      <c r="T30328" s="147"/>
    </row>
    <row r="30329">
      <c r="A30329" s="147"/>
      <c r="B30329" s="64"/>
      <c r="C30329" s="147" t="s">
        <v>217</v>
      </c>
      <c r="E30329" s="161"/>
      <c r="F30329" s="162"/>
      <c r="G30329" s="147"/>
      <c r="H30329" s="146"/>
      <c r="J30329" s="146"/>
      <c r="L30329" s="150"/>
      <c r="N30329" s="163"/>
      <c r="O30329" s="146"/>
      <c r="P30329" s="146"/>
      <c r="Q30329" s="146"/>
      <c r="R30329" s="34"/>
      <c r="S30329" s="35"/>
      <c r="T30329" s="147"/>
    </row>
    <row r="30330">
      <c r="A30330" s="147"/>
      <c r="B30330" s="64"/>
      <c r="C30330" s="147" t="s">
        <v>217</v>
      </c>
      <c r="E30330" s="161"/>
      <c r="F30330" s="162"/>
      <c r="G30330" s="147"/>
      <c r="H30330" s="146"/>
      <c r="J30330" s="146"/>
      <c r="L30330" s="150"/>
      <c r="N30330" s="163"/>
      <c r="O30330" s="146"/>
      <c r="P30330" s="146"/>
      <c r="Q30330" s="146"/>
      <c r="R30330" s="34"/>
      <c r="S30330" s="35"/>
      <c r="T30330" s="147"/>
    </row>
    <row r="30331">
      <c r="A30331" s="147"/>
      <c r="B30331" s="64"/>
      <c r="C30331" s="147" t="s">
        <v>217</v>
      </c>
      <c r="E30331" s="161"/>
      <c r="F30331" s="162"/>
      <c r="G30331" s="147"/>
      <c r="H30331" s="146"/>
      <c r="J30331" s="146"/>
      <c r="L30331" s="150"/>
      <c r="N30331" s="163"/>
      <c r="O30331" s="146"/>
      <c r="P30331" s="146"/>
      <c r="Q30331" s="146"/>
      <c r="R30331" s="34"/>
      <c r="S30331" s="35"/>
      <c r="T30331" s="147"/>
    </row>
    <row r="30332">
      <c r="A30332" s="147"/>
      <c r="B30332" s="64"/>
      <c r="C30332" s="147" t="s">
        <v>217</v>
      </c>
      <c r="E30332" s="161"/>
      <c r="F30332" s="162"/>
      <c r="G30332" s="147"/>
      <c r="H30332" s="146"/>
      <c r="J30332" s="146"/>
      <c r="L30332" s="150"/>
      <c r="N30332" s="163"/>
      <c r="O30332" s="146"/>
      <c r="P30332" s="146"/>
      <c r="Q30332" s="146"/>
      <c r="R30332" s="34"/>
      <c r="S30332" s="35"/>
      <c r="T30332" s="147"/>
    </row>
    <row r="30333">
      <c r="A30333" s="147"/>
      <c r="B30333" s="64"/>
      <c r="C30333" s="147" t="s">
        <v>217</v>
      </c>
      <c r="E30333" s="161"/>
      <c r="F30333" s="162"/>
      <c r="G30333" s="147"/>
      <c r="H30333" s="146"/>
      <c r="J30333" s="146"/>
      <c r="L30333" s="150"/>
      <c r="N30333" s="163"/>
      <c r="O30333" s="146"/>
      <c r="P30333" s="146"/>
      <c r="Q30333" s="146"/>
      <c r="R30333" s="34"/>
      <c r="S30333" s="35"/>
      <c r="T30333" s="147"/>
    </row>
    <row r="30334">
      <c r="A30334" s="147"/>
      <c r="B30334" s="64"/>
      <c r="C30334" s="147" t="s">
        <v>217</v>
      </c>
      <c r="E30334" s="161"/>
      <c r="F30334" s="162"/>
      <c r="G30334" s="147"/>
      <c r="H30334" s="146"/>
      <c r="J30334" s="146"/>
      <c r="L30334" s="150"/>
      <c r="N30334" s="163"/>
      <c r="O30334" s="146"/>
      <c r="P30334" s="146"/>
      <c r="Q30334" s="146"/>
      <c r="R30334" s="34"/>
      <c r="S30334" s="35"/>
      <c r="T30334" s="147"/>
    </row>
    <row r="30335">
      <c r="A30335" s="147"/>
      <c r="B30335" s="64"/>
      <c r="C30335" s="147" t="s">
        <v>217</v>
      </c>
      <c r="E30335" s="161"/>
      <c r="F30335" s="162"/>
      <c r="G30335" s="147"/>
      <c r="H30335" s="146"/>
      <c r="J30335" s="146"/>
      <c r="L30335" s="150"/>
      <c r="N30335" s="163"/>
      <c r="O30335" s="146"/>
      <c r="P30335" s="146"/>
      <c r="Q30335" s="146"/>
      <c r="R30335" s="34"/>
      <c r="S30335" s="35"/>
      <c r="T30335" s="147"/>
    </row>
    <row r="30336">
      <c r="A30336" s="147"/>
      <c r="B30336" s="64"/>
      <c r="C30336" s="147" t="s">
        <v>217</v>
      </c>
      <c r="E30336" s="161"/>
      <c r="F30336" s="162"/>
      <c r="G30336" s="147"/>
      <c r="H30336" s="146"/>
      <c r="J30336" s="146"/>
      <c r="L30336" s="150"/>
      <c r="N30336" s="163"/>
      <c r="O30336" s="146"/>
      <c r="P30336" s="146"/>
      <c r="Q30336" s="146"/>
      <c r="R30336" s="34"/>
      <c r="S30336" s="35"/>
      <c r="T30336" s="147"/>
    </row>
    <row r="30337">
      <c r="A30337" s="147"/>
      <c r="B30337" s="64"/>
      <c r="C30337" s="147" t="s">
        <v>217</v>
      </c>
      <c r="E30337" s="161"/>
      <c r="F30337" s="162"/>
      <c r="G30337" s="147"/>
      <c r="H30337" s="146"/>
      <c r="J30337" s="146"/>
      <c r="L30337" s="150"/>
      <c r="N30337" s="163"/>
      <c r="O30337" s="146"/>
      <c r="P30337" s="146"/>
      <c r="Q30337" s="146"/>
      <c r="R30337" s="34"/>
      <c r="S30337" s="35"/>
      <c r="T30337" s="147"/>
    </row>
    <row r="30338">
      <c r="A30338" s="147"/>
      <c r="B30338" s="64"/>
      <c r="C30338" s="147" t="s">
        <v>217</v>
      </c>
      <c r="E30338" s="161"/>
      <c r="F30338" s="162"/>
      <c r="G30338" s="147"/>
      <c r="H30338" s="146"/>
      <c r="J30338" s="146"/>
      <c r="L30338" s="150"/>
      <c r="N30338" s="163"/>
      <c r="O30338" s="146"/>
      <c r="P30338" s="146"/>
      <c r="Q30338" s="146"/>
      <c r="R30338" s="34"/>
      <c r="S30338" s="35"/>
      <c r="T30338" s="147"/>
    </row>
    <row r="30339">
      <c r="A30339" s="147"/>
      <c r="B30339" s="64"/>
      <c r="C30339" s="147" t="s">
        <v>217</v>
      </c>
      <c r="E30339" s="161"/>
      <c r="F30339" s="162"/>
      <c r="G30339" s="147"/>
      <c r="H30339" s="146"/>
      <c r="J30339" s="146"/>
      <c r="L30339" s="150"/>
      <c r="N30339" s="163"/>
      <c r="O30339" s="146"/>
      <c r="P30339" s="146"/>
      <c r="Q30339" s="146"/>
      <c r="R30339" s="34"/>
      <c r="S30339" s="35"/>
      <c r="T30339" s="147"/>
    </row>
    <row r="30340">
      <c r="A30340" s="147"/>
      <c r="B30340" s="64"/>
      <c r="C30340" s="147" t="s">
        <v>217</v>
      </c>
      <c r="E30340" s="161"/>
      <c r="F30340" s="162"/>
      <c r="G30340" s="147"/>
      <c r="H30340" s="146"/>
      <c r="J30340" s="146"/>
      <c r="L30340" s="150"/>
      <c r="N30340" s="163"/>
      <c r="O30340" s="146"/>
      <c r="P30340" s="146"/>
      <c r="Q30340" s="146"/>
      <c r="R30340" s="34"/>
      <c r="S30340" s="35"/>
      <c r="T30340" s="147"/>
    </row>
    <row r="30341">
      <c r="A30341" s="147"/>
      <c r="B30341" s="64"/>
      <c r="C30341" s="147" t="s">
        <v>217</v>
      </c>
      <c r="E30341" s="161"/>
      <c r="F30341" s="162"/>
      <c r="G30341" s="147"/>
      <c r="H30341" s="146"/>
      <c r="J30341" s="146"/>
      <c r="L30341" s="150"/>
      <c r="N30341" s="163"/>
      <c r="O30341" s="146"/>
      <c r="P30341" s="146"/>
      <c r="Q30341" s="146"/>
      <c r="R30341" s="34"/>
      <c r="S30341" s="35"/>
      <c r="T30341" s="147"/>
    </row>
    <row r="30342">
      <c r="A30342" s="147"/>
      <c r="B30342" s="64"/>
      <c r="C30342" s="147" t="s">
        <v>217</v>
      </c>
      <c r="E30342" s="161"/>
      <c r="F30342" s="162"/>
      <c r="G30342" s="147"/>
      <c r="H30342" s="146"/>
      <c r="J30342" s="146"/>
      <c r="L30342" s="150"/>
      <c r="N30342" s="163"/>
      <c r="O30342" s="146"/>
      <c r="P30342" s="146"/>
      <c r="Q30342" s="146"/>
      <c r="R30342" s="34"/>
      <c r="S30342" s="35"/>
      <c r="T30342" s="147"/>
    </row>
    <row r="30343">
      <c r="A30343" s="147"/>
      <c r="B30343" s="64"/>
      <c r="C30343" s="147" t="s">
        <v>217</v>
      </c>
      <c r="E30343" s="161"/>
      <c r="F30343" s="162"/>
      <c r="G30343" s="147"/>
      <c r="H30343" s="146"/>
      <c r="J30343" s="146"/>
      <c r="L30343" s="150"/>
      <c r="N30343" s="163"/>
      <c r="O30343" s="146"/>
      <c r="P30343" s="146"/>
      <c r="Q30343" s="146"/>
      <c r="R30343" s="34"/>
      <c r="S30343" s="35"/>
      <c r="T30343" s="147"/>
    </row>
    <row r="30344">
      <c r="A30344" s="147"/>
      <c r="B30344" s="64"/>
      <c r="C30344" s="147" t="s">
        <v>217</v>
      </c>
      <c r="E30344" s="161"/>
      <c r="F30344" s="162"/>
      <c r="G30344" s="147"/>
      <c r="H30344" s="146"/>
      <c r="J30344" s="146"/>
      <c r="L30344" s="150"/>
      <c r="N30344" s="163"/>
      <c r="O30344" s="146"/>
      <c r="P30344" s="146"/>
      <c r="Q30344" s="146"/>
      <c r="R30344" s="34"/>
      <c r="S30344" s="35"/>
      <c r="T30344" s="147"/>
    </row>
    <row r="30345">
      <c r="A30345" s="147"/>
      <c r="B30345" s="64"/>
      <c r="C30345" s="147" t="s">
        <v>217</v>
      </c>
      <c r="E30345" s="161"/>
      <c r="F30345" s="162"/>
      <c r="G30345" s="147"/>
      <c r="H30345" s="146"/>
      <c r="J30345" s="146"/>
      <c r="L30345" s="150"/>
      <c r="N30345" s="163"/>
      <c r="O30345" s="146"/>
      <c r="P30345" s="146"/>
      <c r="Q30345" s="146"/>
      <c r="R30345" s="34"/>
      <c r="S30345" s="35"/>
      <c r="T30345" s="147"/>
    </row>
    <row r="30346">
      <c r="A30346" s="147"/>
      <c r="B30346" s="64"/>
      <c r="C30346" s="147" t="s">
        <v>217</v>
      </c>
      <c r="E30346" s="161"/>
      <c r="F30346" s="162"/>
      <c r="G30346" s="147"/>
      <c r="H30346" s="146"/>
      <c r="J30346" s="146"/>
      <c r="L30346" s="150"/>
      <c r="N30346" s="163"/>
      <c r="O30346" s="146"/>
      <c r="P30346" s="146"/>
      <c r="Q30346" s="146"/>
      <c r="R30346" s="34"/>
      <c r="S30346" s="35"/>
      <c r="T30346" s="147"/>
    </row>
    <row r="30347">
      <c r="A30347" s="147"/>
      <c r="B30347" s="64"/>
      <c r="C30347" s="147" t="s">
        <v>217</v>
      </c>
      <c r="E30347" s="161"/>
      <c r="F30347" s="162"/>
      <c r="G30347" s="147"/>
      <c r="H30347" s="146"/>
      <c r="J30347" s="146"/>
      <c r="L30347" s="150"/>
      <c r="N30347" s="163"/>
      <c r="O30347" s="146"/>
      <c r="P30347" s="146"/>
      <c r="Q30347" s="146"/>
      <c r="R30347" s="34"/>
      <c r="S30347" s="35"/>
      <c r="T30347" s="147"/>
    </row>
    <row r="30348">
      <c r="A30348" s="147"/>
      <c r="B30348" s="64"/>
      <c r="C30348" s="147" t="s">
        <v>217</v>
      </c>
      <c r="E30348" s="161"/>
      <c r="F30348" s="162"/>
      <c r="G30348" s="147"/>
      <c r="H30348" s="146"/>
      <c r="J30348" s="146"/>
      <c r="L30348" s="150"/>
      <c r="N30348" s="163"/>
      <c r="O30348" s="146"/>
      <c r="P30348" s="146"/>
      <c r="Q30348" s="146"/>
      <c r="R30348" s="34"/>
      <c r="S30348" s="35"/>
      <c r="T30348" s="147"/>
    </row>
    <row r="30349">
      <c r="A30349" s="147"/>
      <c r="B30349" s="64"/>
      <c r="C30349" s="147" t="s">
        <v>217</v>
      </c>
      <c r="E30349" s="161"/>
      <c r="F30349" s="162"/>
      <c r="G30349" s="147"/>
      <c r="H30349" s="146"/>
      <c r="J30349" s="146"/>
      <c r="L30349" s="150"/>
      <c r="N30349" s="163"/>
      <c r="O30349" s="146"/>
      <c r="P30349" s="146"/>
      <c r="Q30349" s="146"/>
      <c r="R30349" s="34"/>
      <c r="S30349" s="35"/>
      <c r="T30349" s="147"/>
    </row>
    <row r="30350">
      <c r="A30350" s="147"/>
      <c r="B30350" s="64"/>
      <c r="C30350" s="147" t="s">
        <v>217</v>
      </c>
      <c r="E30350" s="161"/>
      <c r="F30350" s="162"/>
      <c r="G30350" s="147"/>
      <c r="H30350" s="146"/>
      <c r="J30350" s="146"/>
      <c r="L30350" s="150"/>
      <c r="N30350" s="163"/>
      <c r="O30350" s="146"/>
      <c r="P30350" s="146"/>
      <c r="Q30350" s="146"/>
      <c r="R30350" s="34"/>
      <c r="S30350" s="35"/>
      <c r="T30350" s="147"/>
    </row>
    <row r="30351">
      <c r="A30351" s="147"/>
      <c r="B30351" s="64"/>
      <c r="C30351" s="147" t="s">
        <v>217</v>
      </c>
      <c r="E30351" s="161"/>
      <c r="F30351" s="162"/>
      <c r="G30351" s="147"/>
      <c r="H30351" s="146"/>
      <c r="J30351" s="146"/>
      <c r="L30351" s="150"/>
      <c r="N30351" s="163"/>
      <c r="O30351" s="146"/>
      <c r="P30351" s="146"/>
      <c r="Q30351" s="146"/>
      <c r="R30351" s="34"/>
      <c r="S30351" s="35"/>
      <c r="T30351" s="147"/>
    </row>
    <row r="30352">
      <c r="A30352" s="147"/>
      <c r="B30352" s="64"/>
      <c r="C30352" s="147" t="s">
        <v>217</v>
      </c>
      <c r="E30352" s="161"/>
      <c r="F30352" s="162"/>
      <c r="G30352" s="147"/>
      <c r="H30352" s="146"/>
      <c r="J30352" s="146"/>
      <c r="L30352" s="150"/>
      <c r="N30352" s="163"/>
      <c r="O30352" s="146"/>
      <c r="P30352" s="146"/>
      <c r="Q30352" s="146"/>
      <c r="R30352" s="34"/>
      <c r="S30352" s="35"/>
      <c r="T30352" s="147"/>
    </row>
    <row r="30353">
      <c r="A30353" s="147"/>
      <c r="B30353" s="64"/>
      <c r="C30353" s="147" t="s">
        <v>217</v>
      </c>
      <c r="E30353" s="161"/>
      <c r="F30353" s="162"/>
      <c r="G30353" s="147"/>
      <c r="H30353" s="146"/>
      <c r="J30353" s="146"/>
      <c r="L30353" s="150"/>
      <c r="N30353" s="163"/>
      <c r="O30353" s="146"/>
      <c r="P30353" s="146"/>
      <c r="Q30353" s="146"/>
      <c r="R30353" s="34"/>
      <c r="S30353" s="35"/>
      <c r="T30353" s="147"/>
    </row>
    <row r="30354">
      <c r="A30354" s="147"/>
      <c r="B30354" s="64"/>
      <c r="C30354" s="147" t="s">
        <v>217</v>
      </c>
      <c r="E30354" s="161"/>
      <c r="F30354" s="162"/>
      <c r="G30354" s="147"/>
      <c r="H30354" s="146"/>
      <c r="J30354" s="146"/>
      <c r="L30354" s="150"/>
      <c r="N30354" s="163"/>
      <c r="O30354" s="146"/>
      <c r="P30354" s="146"/>
      <c r="Q30354" s="146"/>
      <c r="R30354" s="34"/>
      <c r="S30354" s="35"/>
      <c r="T30354" s="147"/>
    </row>
    <row r="30355">
      <c r="A30355" s="147"/>
      <c r="B30355" s="64"/>
      <c r="C30355" s="147" t="s">
        <v>217</v>
      </c>
      <c r="E30355" s="161"/>
      <c r="F30355" s="162"/>
      <c r="G30355" s="147"/>
      <c r="H30355" s="146"/>
      <c r="J30355" s="146"/>
      <c r="L30355" s="150"/>
      <c r="N30355" s="163"/>
      <c r="O30355" s="146"/>
      <c r="P30355" s="146"/>
      <c r="Q30355" s="146"/>
      <c r="R30355" s="34"/>
      <c r="S30355" s="35"/>
      <c r="T30355" s="147"/>
    </row>
    <row r="30356">
      <c r="A30356" s="147"/>
      <c r="B30356" s="64"/>
      <c r="C30356" s="147" t="s">
        <v>217</v>
      </c>
      <c r="E30356" s="161"/>
      <c r="F30356" s="162"/>
      <c r="G30356" s="147"/>
      <c r="H30356" s="146"/>
      <c r="J30356" s="146"/>
      <c r="L30356" s="150"/>
      <c r="N30356" s="163"/>
      <c r="O30356" s="146"/>
      <c r="P30356" s="146"/>
      <c r="Q30356" s="146"/>
      <c r="R30356" s="34"/>
      <c r="S30356" s="35"/>
      <c r="T30356" s="147"/>
    </row>
    <row r="30357">
      <c r="A30357" s="147"/>
      <c r="B30357" s="64"/>
      <c r="C30357" s="147" t="s">
        <v>217</v>
      </c>
      <c r="E30357" s="161"/>
      <c r="F30357" s="162"/>
      <c r="G30357" s="147"/>
      <c r="H30357" s="146"/>
      <c r="J30357" s="146"/>
      <c r="L30357" s="150"/>
      <c r="N30357" s="163"/>
      <c r="O30357" s="146"/>
      <c r="P30357" s="146"/>
      <c r="Q30357" s="146"/>
      <c r="R30357" s="34"/>
      <c r="S30357" s="35"/>
      <c r="T30357" s="147"/>
    </row>
    <row r="30358">
      <c r="A30358" s="147"/>
      <c r="B30358" s="64"/>
      <c r="C30358" s="147" t="s">
        <v>217</v>
      </c>
      <c r="E30358" s="161"/>
      <c r="F30358" s="162"/>
      <c r="G30358" s="147"/>
      <c r="H30358" s="146"/>
      <c r="J30358" s="146"/>
      <c r="L30358" s="150"/>
      <c r="N30358" s="163"/>
      <c r="O30358" s="146"/>
      <c r="P30358" s="146"/>
      <c r="Q30358" s="146"/>
      <c r="R30358" s="34"/>
      <c r="S30358" s="35"/>
      <c r="T30358" s="147"/>
    </row>
    <row r="30359">
      <c r="A30359" s="147"/>
      <c r="B30359" s="64"/>
      <c r="C30359" s="147" t="s">
        <v>217</v>
      </c>
      <c r="E30359" s="161"/>
      <c r="F30359" s="162"/>
      <c r="G30359" s="147"/>
      <c r="H30359" s="146"/>
      <c r="J30359" s="146"/>
      <c r="L30359" s="150"/>
      <c r="N30359" s="163"/>
      <c r="O30359" s="146"/>
      <c r="P30359" s="146"/>
      <c r="Q30359" s="146"/>
      <c r="R30359" s="34"/>
      <c r="S30359" s="35"/>
      <c r="T30359" s="147"/>
    </row>
    <row r="30360">
      <c r="A30360" s="147"/>
      <c r="B30360" s="64"/>
      <c r="C30360" s="147" t="s">
        <v>217</v>
      </c>
      <c r="E30360" s="161"/>
      <c r="F30360" s="162"/>
      <c r="G30360" s="147"/>
      <c r="H30360" s="146"/>
      <c r="J30360" s="146"/>
      <c r="L30360" s="150"/>
      <c r="N30360" s="163"/>
      <c r="O30360" s="146"/>
      <c r="P30360" s="146"/>
      <c r="Q30360" s="146"/>
      <c r="R30360" s="34"/>
      <c r="S30360" s="35"/>
      <c r="T30360" s="147"/>
    </row>
    <row r="30361">
      <c r="A30361" s="147"/>
      <c r="B30361" s="64"/>
      <c r="C30361" s="147" t="s">
        <v>217</v>
      </c>
      <c r="E30361" s="161"/>
      <c r="F30361" s="162"/>
      <c r="G30361" s="147"/>
      <c r="H30361" s="146"/>
      <c r="J30361" s="146"/>
      <c r="L30361" s="150"/>
      <c r="N30361" s="163"/>
      <c r="O30361" s="146"/>
      <c r="P30361" s="146"/>
      <c r="Q30361" s="146"/>
      <c r="R30361" s="34"/>
      <c r="S30361" s="35"/>
      <c r="T30361" s="147"/>
    </row>
    <row r="30362">
      <c r="A30362" s="147"/>
      <c r="B30362" s="64"/>
      <c r="C30362" s="147" t="s">
        <v>217</v>
      </c>
      <c r="E30362" s="161"/>
      <c r="F30362" s="162"/>
      <c r="G30362" s="147"/>
      <c r="H30362" s="146"/>
      <c r="J30362" s="146"/>
      <c r="L30362" s="150"/>
      <c r="N30362" s="163"/>
      <c r="O30362" s="146"/>
      <c r="P30362" s="146"/>
      <c r="Q30362" s="146"/>
      <c r="R30362" s="34"/>
      <c r="S30362" s="35"/>
      <c r="T30362" s="147"/>
    </row>
    <row r="30363">
      <c r="A30363" s="147"/>
      <c r="B30363" s="64"/>
      <c r="C30363" s="147" t="s">
        <v>217</v>
      </c>
      <c r="E30363" s="161"/>
      <c r="F30363" s="162"/>
      <c r="G30363" s="147"/>
      <c r="H30363" s="146"/>
      <c r="J30363" s="146"/>
      <c r="L30363" s="150"/>
      <c r="N30363" s="163"/>
      <c r="O30363" s="146"/>
      <c r="P30363" s="146"/>
      <c r="Q30363" s="146"/>
      <c r="R30363" s="34"/>
      <c r="S30363" s="35"/>
      <c r="T30363" s="147"/>
    </row>
    <row r="30364">
      <c r="A30364" s="147"/>
      <c r="B30364" s="64"/>
      <c r="C30364" s="147" t="s">
        <v>217</v>
      </c>
      <c r="E30364" s="161"/>
      <c r="F30364" s="162"/>
      <c r="G30364" s="147"/>
      <c r="H30364" s="146"/>
      <c r="J30364" s="146"/>
      <c r="L30364" s="150"/>
      <c r="N30364" s="163"/>
      <c r="O30364" s="146"/>
      <c r="P30364" s="146"/>
      <c r="Q30364" s="146"/>
      <c r="R30364" s="34"/>
      <c r="S30364" s="35"/>
      <c r="T30364" s="147"/>
    </row>
    <row r="30365">
      <c r="A30365" s="147"/>
      <c r="B30365" s="64"/>
      <c r="C30365" s="147" t="s">
        <v>217</v>
      </c>
      <c r="E30365" s="161"/>
      <c r="F30365" s="162"/>
      <c r="G30365" s="147"/>
      <c r="H30365" s="146"/>
      <c r="J30365" s="146"/>
      <c r="L30365" s="150"/>
      <c r="N30365" s="163"/>
      <c r="O30365" s="146"/>
      <c r="P30365" s="146"/>
      <c r="Q30365" s="146"/>
      <c r="R30365" s="34"/>
      <c r="S30365" s="35"/>
      <c r="T30365" s="147"/>
    </row>
    <row r="30366">
      <c r="A30366" s="147"/>
      <c r="B30366" s="64"/>
      <c r="C30366" s="147" t="s">
        <v>217</v>
      </c>
      <c r="E30366" s="161"/>
      <c r="F30366" s="162"/>
      <c r="G30366" s="147"/>
      <c r="H30366" s="146"/>
      <c r="J30366" s="146"/>
      <c r="L30366" s="150"/>
      <c r="N30366" s="163"/>
      <c r="O30366" s="146"/>
      <c r="P30366" s="146"/>
      <c r="Q30366" s="146"/>
      <c r="R30366" s="34"/>
      <c r="S30366" s="35"/>
      <c r="T30366" s="147"/>
    </row>
    <row r="30367">
      <c r="A30367" s="147"/>
      <c r="B30367" s="64"/>
      <c r="C30367" s="147" t="s">
        <v>217</v>
      </c>
      <c r="E30367" s="161"/>
      <c r="F30367" s="162"/>
      <c r="G30367" s="147"/>
      <c r="H30367" s="146"/>
      <c r="J30367" s="146"/>
      <c r="L30367" s="150"/>
      <c r="N30367" s="163"/>
      <c r="O30367" s="146"/>
      <c r="P30367" s="146"/>
      <c r="Q30367" s="146"/>
      <c r="R30367" s="34"/>
      <c r="S30367" s="35"/>
      <c r="T30367" s="147"/>
    </row>
    <row r="30368">
      <c r="A30368" s="147"/>
      <c r="B30368" s="64"/>
      <c r="C30368" s="147" t="s">
        <v>217</v>
      </c>
      <c r="E30368" s="161"/>
      <c r="F30368" s="162"/>
      <c r="G30368" s="147"/>
      <c r="H30368" s="146"/>
      <c r="J30368" s="146"/>
      <c r="L30368" s="150"/>
      <c r="N30368" s="163"/>
      <c r="O30368" s="146"/>
      <c r="P30368" s="146"/>
      <c r="Q30368" s="146"/>
      <c r="R30368" s="34"/>
      <c r="S30368" s="35"/>
      <c r="T30368" s="147"/>
    </row>
    <row r="30369">
      <c r="A30369" s="147"/>
      <c r="B30369" s="64"/>
      <c r="C30369" s="147" t="s">
        <v>217</v>
      </c>
      <c r="E30369" s="161"/>
      <c r="F30369" s="162"/>
      <c r="G30369" s="147"/>
      <c r="H30369" s="146"/>
      <c r="J30369" s="146"/>
      <c r="L30369" s="150"/>
      <c r="N30369" s="163"/>
      <c r="O30369" s="146"/>
      <c r="P30369" s="146"/>
      <c r="Q30369" s="146"/>
      <c r="R30369" s="34"/>
      <c r="S30369" s="35"/>
      <c r="T30369" s="147"/>
    </row>
    <row r="30370">
      <c r="A30370" s="147"/>
      <c r="B30370" s="64"/>
      <c r="C30370" s="147" t="s">
        <v>217</v>
      </c>
      <c r="E30370" s="161"/>
      <c r="F30370" s="162"/>
      <c r="G30370" s="147"/>
      <c r="H30370" s="146"/>
      <c r="J30370" s="146"/>
      <c r="L30370" s="150"/>
      <c r="N30370" s="163"/>
      <c r="O30370" s="146"/>
      <c r="P30370" s="146"/>
      <c r="Q30370" s="146"/>
      <c r="R30370" s="34"/>
      <c r="S30370" s="35"/>
      <c r="T30370" s="147"/>
    </row>
    <row r="30371">
      <c r="A30371" s="147"/>
      <c r="B30371" s="64"/>
      <c r="C30371" s="147" t="s">
        <v>217</v>
      </c>
      <c r="E30371" s="161"/>
      <c r="F30371" s="162"/>
      <c r="G30371" s="147"/>
      <c r="H30371" s="146"/>
      <c r="J30371" s="146"/>
      <c r="L30371" s="150"/>
      <c r="N30371" s="163"/>
      <c r="O30371" s="146"/>
      <c r="P30371" s="146"/>
      <c r="Q30371" s="146"/>
      <c r="R30371" s="34"/>
      <c r="S30371" s="35"/>
      <c r="T30371" s="147"/>
    </row>
    <row r="30372">
      <c r="A30372" s="147"/>
      <c r="B30372" s="64"/>
      <c r="C30372" s="147" t="s">
        <v>217</v>
      </c>
      <c r="E30372" s="161"/>
      <c r="F30372" s="162"/>
      <c r="G30372" s="147"/>
      <c r="H30372" s="146"/>
      <c r="J30372" s="146"/>
      <c r="L30372" s="150"/>
      <c r="N30372" s="163"/>
      <c r="O30372" s="146"/>
      <c r="P30372" s="146"/>
      <c r="Q30372" s="146"/>
      <c r="R30372" s="34"/>
      <c r="S30372" s="35"/>
      <c r="T30372" s="147"/>
    </row>
    <row r="30373">
      <c r="A30373" s="147"/>
      <c r="B30373" s="64"/>
      <c r="C30373" s="147" t="s">
        <v>217</v>
      </c>
      <c r="E30373" s="161"/>
      <c r="F30373" s="162"/>
      <c r="G30373" s="147"/>
      <c r="H30373" s="146"/>
      <c r="J30373" s="146"/>
      <c r="L30373" s="150"/>
      <c r="N30373" s="163"/>
      <c r="O30373" s="146"/>
      <c r="P30373" s="146"/>
      <c r="Q30373" s="146"/>
      <c r="R30373" s="34"/>
      <c r="S30373" s="35"/>
      <c r="T30373" s="147"/>
    </row>
    <row r="30374">
      <c r="A30374" s="147"/>
      <c r="B30374" s="64"/>
      <c r="C30374" s="147" t="s">
        <v>217</v>
      </c>
      <c r="E30374" s="161"/>
      <c r="F30374" s="162"/>
      <c r="G30374" s="147"/>
      <c r="H30374" s="146"/>
      <c r="J30374" s="146"/>
      <c r="L30374" s="150"/>
      <c r="N30374" s="163"/>
      <c r="O30374" s="146"/>
      <c r="P30374" s="146"/>
      <c r="Q30374" s="146"/>
      <c r="R30374" s="34"/>
      <c r="S30374" s="35"/>
      <c r="T30374" s="147"/>
    </row>
    <row r="30375">
      <c r="A30375" s="147"/>
      <c r="B30375" s="64"/>
      <c r="C30375" s="147" t="s">
        <v>217</v>
      </c>
      <c r="E30375" s="161"/>
      <c r="F30375" s="162"/>
      <c r="G30375" s="147"/>
      <c r="H30375" s="146"/>
      <c r="J30375" s="146"/>
      <c r="L30375" s="150"/>
      <c r="N30375" s="163"/>
      <c r="O30375" s="146"/>
      <c r="P30375" s="146"/>
      <c r="Q30375" s="146"/>
      <c r="R30375" s="34"/>
      <c r="S30375" s="35"/>
      <c r="T30375" s="147"/>
    </row>
    <row r="30376">
      <c r="A30376" s="147"/>
      <c r="B30376" s="64"/>
      <c r="C30376" s="147" t="s">
        <v>217</v>
      </c>
      <c r="E30376" s="161"/>
      <c r="F30376" s="162"/>
      <c r="G30376" s="147"/>
      <c r="H30376" s="146"/>
      <c r="J30376" s="146"/>
      <c r="L30376" s="150"/>
      <c r="N30376" s="163"/>
      <c r="O30376" s="146"/>
      <c r="P30376" s="146"/>
      <c r="Q30376" s="146"/>
      <c r="R30376" s="34"/>
      <c r="S30376" s="35"/>
      <c r="T30376" s="147"/>
    </row>
    <row r="30377">
      <c r="A30377" s="147"/>
      <c r="B30377" s="64"/>
      <c r="C30377" s="147" t="s">
        <v>217</v>
      </c>
      <c r="E30377" s="161"/>
      <c r="F30377" s="162"/>
      <c r="G30377" s="147"/>
      <c r="H30377" s="146"/>
      <c r="J30377" s="146"/>
      <c r="L30377" s="150"/>
      <c r="N30377" s="163"/>
      <c r="O30377" s="146"/>
      <c r="P30377" s="146"/>
      <c r="Q30377" s="146"/>
      <c r="R30377" s="34"/>
      <c r="S30377" s="35"/>
      <c r="T30377" s="147"/>
    </row>
    <row r="30378">
      <c r="A30378" s="147"/>
      <c r="B30378" s="64"/>
      <c r="C30378" s="147" t="s">
        <v>217</v>
      </c>
      <c r="E30378" s="161"/>
      <c r="F30378" s="162"/>
      <c r="G30378" s="147"/>
      <c r="H30378" s="146"/>
      <c r="J30378" s="146"/>
      <c r="L30378" s="150"/>
      <c r="N30378" s="163"/>
      <c r="O30378" s="146"/>
      <c r="P30378" s="146"/>
      <c r="Q30378" s="146"/>
      <c r="R30378" s="34"/>
      <c r="S30378" s="35"/>
      <c r="T30378" s="147"/>
    </row>
    <row r="30379">
      <c r="A30379" s="147"/>
      <c r="B30379" s="64"/>
      <c r="C30379" s="147" t="s">
        <v>217</v>
      </c>
      <c r="E30379" s="161"/>
      <c r="F30379" s="162"/>
      <c r="G30379" s="147"/>
      <c r="H30379" s="146"/>
      <c r="J30379" s="146"/>
      <c r="L30379" s="150"/>
      <c r="N30379" s="163"/>
      <c r="O30379" s="146"/>
      <c r="P30379" s="146"/>
      <c r="Q30379" s="146"/>
      <c r="R30379" s="34"/>
      <c r="S30379" s="35"/>
      <c r="T30379" s="147"/>
    </row>
    <row r="30380">
      <c r="A30380" s="147"/>
      <c r="B30380" s="64"/>
      <c r="C30380" s="147" t="s">
        <v>217</v>
      </c>
      <c r="E30380" s="161"/>
      <c r="F30380" s="162"/>
      <c r="G30380" s="147"/>
      <c r="H30380" s="146"/>
      <c r="J30380" s="146"/>
      <c r="L30380" s="150"/>
      <c r="N30380" s="163"/>
      <c r="O30380" s="146"/>
      <c r="P30380" s="146"/>
      <c r="Q30380" s="146"/>
      <c r="R30380" s="34"/>
      <c r="S30380" s="35"/>
      <c r="T30380" s="147"/>
    </row>
    <row r="30381">
      <c r="A30381" s="147"/>
      <c r="B30381" s="64"/>
      <c r="C30381" s="147" t="s">
        <v>217</v>
      </c>
      <c r="E30381" s="161"/>
      <c r="F30381" s="162"/>
      <c r="G30381" s="147"/>
      <c r="H30381" s="146"/>
      <c r="J30381" s="146"/>
      <c r="L30381" s="150"/>
      <c r="N30381" s="163"/>
      <c r="O30381" s="146"/>
      <c r="P30381" s="146"/>
      <c r="Q30381" s="146"/>
      <c r="R30381" s="34"/>
      <c r="S30381" s="35"/>
      <c r="T30381" s="147"/>
    </row>
    <row r="30382">
      <c r="A30382" s="147"/>
      <c r="B30382" s="64"/>
      <c r="C30382" s="147" t="s">
        <v>217</v>
      </c>
      <c r="E30382" s="161"/>
      <c r="F30382" s="162"/>
      <c r="G30382" s="147"/>
      <c r="H30382" s="146"/>
      <c r="J30382" s="146"/>
      <c r="L30382" s="150"/>
      <c r="N30382" s="163"/>
      <c r="O30382" s="146"/>
      <c r="P30382" s="146"/>
      <c r="Q30382" s="146"/>
      <c r="R30382" s="34"/>
      <c r="S30382" s="35"/>
      <c r="T30382" s="147"/>
    </row>
    <row r="30383">
      <c r="A30383" s="147"/>
      <c r="B30383" s="64"/>
      <c r="C30383" s="147" t="s">
        <v>217</v>
      </c>
      <c r="E30383" s="161"/>
      <c r="F30383" s="162"/>
      <c r="G30383" s="147"/>
      <c r="H30383" s="146"/>
      <c r="J30383" s="146"/>
      <c r="L30383" s="150"/>
      <c r="N30383" s="163"/>
      <c r="O30383" s="146"/>
      <c r="P30383" s="146"/>
      <c r="Q30383" s="146"/>
      <c r="R30383" s="34"/>
      <c r="S30383" s="35"/>
      <c r="T30383" s="147"/>
    </row>
    <row r="30384">
      <c r="A30384" s="147"/>
      <c r="B30384" s="64"/>
      <c r="C30384" s="147" t="s">
        <v>217</v>
      </c>
      <c r="E30384" s="161"/>
      <c r="F30384" s="162"/>
      <c r="G30384" s="147"/>
      <c r="H30384" s="146"/>
      <c r="J30384" s="146"/>
      <c r="L30384" s="150"/>
      <c r="N30384" s="163"/>
      <c r="O30384" s="146"/>
      <c r="P30384" s="146"/>
      <c r="Q30384" s="146"/>
      <c r="R30384" s="34"/>
      <c r="S30384" s="35"/>
      <c r="T30384" s="147"/>
    </row>
    <row r="30385">
      <c r="A30385" s="147"/>
      <c r="B30385" s="64"/>
      <c r="C30385" s="147" t="s">
        <v>217</v>
      </c>
      <c r="E30385" s="161"/>
      <c r="F30385" s="162"/>
      <c r="G30385" s="147"/>
      <c r="H30385" s="146"/>
      <c r="J30385" s="146"/>
      <c r="L30385" s="150"/>
      <c r="N30385" s="163"/>
      <c r="O30385" s="146"/>
      <c r="P30385" s="146"/>
      <c r="Q30385" s="146"/>
      <c r="R30385" s="34"/>
      <c r="S30385" s="35"/>
      <c r="T30385" s="147"/>
    </row>
    <row r="30386">
      <c r="A30386" s="147"/>
      <c r="B30386" s="64"/>
      <c r="C30386" s="147" t="s">
        <v>217</v>
      </c>
      <c r="E30386" s="161"/>
      <c r="F30386" s="162"/>
      <c r="G30386" s="147"/>
      <c r="H30386" s="146"/>
      <c r="J30386" s="146"/>
      <c r="L30386" s="150"/>
      <c r="N30386" s="163"/>
      <c r="O30386" s="146"/>
      <c r="P30386" s="146"/>
      <c r="Q30386" s="146"/>
      <c r="R30386" s="34"/>
      <c r="S30386" s="35"/>
      <c r="T30386" s="147"/>
    </row>
    <row r="30387">
      <c r="A30387" s="147"/>
      <c r="B30387" s="64"/>
      <c r="C30387" s="147" t="s">
        <v>217</v>
      </c>
      <c r="E30387" s="161"/>
      <c r="F30387" s="162"/>
      <c r="G30387" s="147"/>
      <c r="H30387" s="146"/>
      <c r="J30387" s="146"/>
      <c r="L30387" s="150"/>
      <c r="N30387" s="163"/>
      <c r="O30387" s="146"/>
      <c r="P30387" s="146"/>
      <c r="Q30387" s="146"/>
      <c r="R30387" s="34"/>
      <c r="S30387" s="35"/>
      <c r="T30387" s="147"/>
    </row>
    <row r="30388">
      <c r="A30388" s="147"/>
      <c r="B30388" s="64"/>
      <c r="C30388" s="147" t="s">
        <v>217</v>
      </c>
      <c r="E30388" s="161"/>
      <c r="F30388" s="162"/>
      <c r="G30388" s="147"/>
      <c r="H30388" s="146"/>
      <c r="J30388" s="146"/>
      <c r="L30388" s="150"/>
      <c r="N30388" s="163"/>
      <c r="O30388" s="146"/>
      <c r="P30388" s="146"/>
      <c r="Q30388" s="146"/>
      <c r="R30388" s="34"/>
      <c r="S30388" s="35"/>
      <c r="T30388" s="147"/>
    </row>
    <row r="30389">
      <c r="A30389" s="147"/>
      <c r="B30389" s="64"/>
      <c r="C30389" s="147" t="s">
        <v>217</v>
      </c>
      <c r="E30389" s="161"/>
      <c r="F30389" s="162"/>
      <c r="G30389" s="147"/>
      <c r="H30389" s="146"/>
      <c r="J30389" s="146"/>
      <c r="L30389" s="150"/>
      <c r="N30389" s="163"/>
      <c r="O30389" s="146"/>
      <c r="P30389" s="146"/>
      <c r="Q30389" s="146"/>
      <c r="R30389" s="34"/>
      <c r="S30389" s="35"/>
      <c r="T30389" s="147"/>
    </row>
    <row r="30390">
      <c r="A30390" s="147"/>
      <c r="B30390" s="64"/>
      <c r="C30390" s="147" t="s">
        <v>217</v>
      </c>
      <c r="E30390" s="161"/>
      <c r="F30390" s="162"/>
      <c r="G30390" s="147"/>
      <c r="H30390" s="146"/>
      <c r="J30390" s="146"/>
      <c r="L30390" s="150"/>
      <c r="N30390" s="163"/>
      <c r="O30390" s="146"/>
      <c r="P30390" s="146"/>
      <c r="Q30390" s="146"/>
      <c r="R30390" s="34"/>
      <c r="S30390" s="35"/>
      <c r="T30390" s="147"/>
    </row>
    <row r="30391">
      <c r="A30391" s="147"/>
      <c r="B30391" s="64"/>
      <c r="C30391" s="147" t="s">
        <v>217</v>
      </c>
      <c r="E30391" s="161"/>
      <c r="F30391" s="162"/>
      <c r="G30391" s="147"/>
      <c r="H30391" s="146"/>
      <c r="J30391" s="146"/>
      <c r="L30391" s="150"/>
      <c r="N30391" s="163"/>
      <c r="O30391" s="146"/>
      <c r="P30391" s="146"/>
      <c r="Q30391" s="146"/>
      <c r="R30391" s="34"/>
      <c r="S30391" s="35"/>
      <c r="T30391" s="147"/>
    </row>
    <row r="30392">
      <c r="A30392" s="147"/>
      <c r="B30392" s="64"/>
      <c r="C30392" s="147" t="s">
        <v>217</v>
      </c>
      <c r="E30392" s="161"/>
      <c r="F30392" s="162"/>
      <c r="G30392" s="147"/>
      <c r="H30392" s="146"/>
      <c r="J30392" s="146"/>
      <c r="L30392" s="150"/>
      <c r="N30392" s="163"/>
      <c r="O30392" s="146"/>
      <c r="P30392" s="146"/>
      <c r="Q30392" s="146"/>
      <c r="R30392" s="34"/>
      <c r="S30392" s="35"/>
      <c r="T30392" s="147"/>
    </row>
    <row r="30393">
      <c r="A30393" s="147"/>
      <c r="B30393" s="64"/>
      <c r="C30393" s="147" t="s">
        <v>217</v>
      </c>
      <c r="E30393" s="161"/>
      <c r="F30393" s="162"/>
      <c r="G30393" s="147"/>
      <c r="H30393" s="146"/>
      <c r="J30393" s="146"/>
      <c r="L30393" s="150"/>
      <c r="N30393" s="163"/>
      <c r="O30393" s="146"/>
      <c r="P30393" s="146"/>
      <c r="Q30393" s="146"/>
      <c r="R30393" s="34"/>
      <c r="S30393" s="35"/>
      <c r="T30393" s="147"/>
    </row>
    <row r="30394">
      <c r="A30394" s="147"/>
      <c r="B30394" s="64"/>
      <c r="C30394" s="147" t="s">
        <v>217</v>
      </c>
      <c r="E30394" s="161"/>
      <c r="F30394" s="162"/>
      <c r="G30394" s="147"/>
      <c r="H30394" s="146"/>
      <c r="J30394" s="146"/>
      <c r="L30394" s="150"/>
      <c r="N30394" s="163"/>
      <c r="O30394" s="146"/>
      <c r="P30394" s="146"/>
      <c r="Q30394" s="146"/>
      <c r="R30394" s="34"/>
      <c r="S30394" s="35"/>
      <c r="T30394" s="147"/>
    </row>
    <row r="30395">
      <c r="A30395" s="147"/>
      <c r="B30395" s="64"/>
      <c r="C30395" s="147" t="s">
        <v>217</v>
      </c>
      <c r="E30395" s="161"/>
      <c r="F30395" s="162"/>
      <c r="G30395" s="147"/>
      <c r="H30395" s="146"/>
      <c r="J30395" s="146"/>
      <c r="L30395" s="150"/>
      <c r="N30395" s="163"/>
      <c r="O30395" s="146"/>
      <c r="P30395" s="146"/>
      <c r="Q30395" s="146"/>
      <c r="R30395" s="34"/>
      <c r="S30395" s="35"/>
      <c r="T30395" s="147"/>
    </row>
    <row r="30396">
      <c r="A30396" s="147"/>
      <c r="B30396" s="64"/>
      <c r="C30396" s="147" t="s">
        <v>217</v>
      </c>
      <c r="E30396" s="161"/>
      <c r="F30396" s="162"/>
      <c r="G30396" s="147"/>
      <c r="H30396" s="146"/>
      <c r="J30396" s="146"/>
      <c r="L30396" s="150"/>
      <c r="N30396" s="163"/>
      <c r="O30396" s="146"/>
      <c r="P30396" s="146"/>
      <c r="Q30396" s="146"/>
      <c r="R30396" s="34"/>
      <c r="S30396" s="35"/>
      <c r="T30396" s="147"/>
    </row>
    <row r="30397">
      <c r="A30397" s="147"/>
      <c r="B30397" s="64"/>
      <c r="C30397" s="147" t="s">
        <v>217</v>
      </c>
      <c r="E30397" s="161"/>
      <c r="F30397" s="162"/>
      <c r="G30397" s="147"/>
      <c r="H30397" s="146"/>
      <c r="J30397" s="146"/>
      <c r="L30397" s="150"/>
      <c r="N30397" s="163"/>
      <c r="O30397" s="146"/>
      <c r="P30397" s="146"/>
      <c r="Q30397" s="146"/>
      <c r="R30397" s="34"/>
      <c r="S30397" s="35"/>
      <c r="T30397" s="147"/>
    </row>
    <row r="30398">
      <c r="A30398" s="147"/>
      <c r="B30398" s="64"/>
      <c r="C30398" s="147" t="s">
        <v>217</v>
      </c>
      <c r="E30398" s="161"/>
      <c r="F30398" s="162"/>
      <c r="G30398" s="147"/>
      <c r="H30398" s="146"/>
      <c r="J30398" s="146"/>
      <c r="L30398" s="150"/>
      <c r="N30398" s="163"/>
      <c r="O30398" s="146"/>
      <c r="P30398" s="146"/>
      <c r="Q30398" s="146"/>
      <c r="R30398" s="34"/>
      <c r="S30398" s="35"/>
      <c r="T30398" s="147"/>
    </row>
    <row r="30399">
      <c r="A30399" s="147"/>
      <c r="B30399" s="64"/>
      <c r="C30399" s="147" t="s">
        <v>217</v>
      </c>
      <c r="E30399" s="161"/>
      <c r="F30399" s="162"/>
      <c r="G30399" s="147"/>
      <c r="H30399" s="146"/>
      <c r="J30399" s="146"/>
      <c r="L30399" s="150"/>
      <c r="N30399" s="163"/>
      <c r="O30399" s="146"/>
      <c r="P30399" s="146"/>
      <c r="Q30399" s="146"/>
      <c r="R30399" s="34"/>
      <c r="S30399" s="35"/>
      <c r="T30399" s="147"/>
    </row>
    <row r="30400">
      <c r="A30400" s="147"/>
      <c r="B30400" s="64"/>
      <c r="C30400" s="147" t="s">
        <v>217</v>
      </c>
      <c r="E30400" s="161"/>
      <c r="F30400" s="162"/>
      <c r="G30400" s="147"/>
      <c r="H30400" s="146"/>
      <c r="J30400" s="146"/>
      <c r="L30400" s="150"/>
      <c r="N30400" s="163"/>
      <c r="O30400" s="146"/>
      <c r="P30400" s="146"/>
      <c r="Q30400" s="146"/>
      <c r="R30400" s="34"/>
      <c r="S30400" s="35"/>
      <c r="T30400" s="147"/>
    </row>
    <row r="30401">
      <c r="A30401" s="147"/>
      <c r="B30401" s="64"/>
      <c r="C30401" s="147" t="s">
        <v>217</v>
      </c>
      <c r="E30401" s="161"/>
      <c r="F30401" s="162"/>
      <c r="G30401" s="147"/>
      <c r="H30401" s="146"/>
      <c r="J30401" s="146"/>
      <c r="L30401" s="150"/>
      <c r="N30401" s="163"/>
      <c r="O30401" s="146"/>
      <c r="P30401" s="146"/>
      <c r="Q30401" s="146"/>
      <c r="R30401" s="34"/>
      <c r="S30401" s="35"/>
      <c r="T30401" s="147"/>
    </row>
    <row r="30402">
      <c r="A30402" s="147"/>
      <c r="B30402" s="64"/>
      <c r="C30402" s="147" t="s">
        <v>217</v>
      </c>
      <c r="E30402" s="161"/>
      <c r="F30402" s="162"/>
      <c r="G30402" s="147"/>
      <c r="H30402" s="146"/>
      <c r="J30402" s="146"/>
      <c r="L30402" s="150"/>
      <c r="N30402" s="163"/>
      <c r="O30402" s="146"/>
      <c r="P30402" s="146"/>
      <c r="Q30402" s="146"/>
      <c r="R30402" s="34"/>
      <c r="S30402" s="35"/>
      <c r="T30402" s="147"/>
    </row>
    <row r="30403">
      <c r="A30403" s="147"/>
      <c r="B30403" s="64"/>
      <c r="C30403" s="147" t="s">
        <v>217</v>
      </c>
      <c r="E30403" s="161"/>
      <c r="F30403" s="162"/>
      <c r="G30403" s="147"/>
      <c r="H30403" s="146"/>
      <c r="J30403" s="146"/>
      <c r="L30403" s="150"/>
      <c r="N30403" s="163"/>
      <c r="O30403" s="146"/>
      <c r="P30403" s="146"/>
      <c r="Q30403" s="146"/>
      <c r="R30403" s="34"/>
      <c r="S30403" s="35"/>
      <c r="T30403" s="147"/>
    </row>
    <row r="30404">
      <c r="A30404" s="147"/>
      <c r="B30404" s="64"/>
      <c r="C30404" s="147" t="s">
        <v>217</v>
      </c>
      <c r="E30404" s="161"/>
      <c r="F30404" s="162"/>
      <c r="G30404" s="147"/>
      <c r="H30404" s="146"/>
      <c r="J30404" s="146"/>
      <c r="L30404" s="150"/>
      <c r="N30404" s="163"/>
      <c r="O30404" s="146"/>
      <c r="P30404" s="146"/>
      <c r="Q30404" s="146"/>
      <c r="R30404" s="34"/>
      <c r="S30404" s="35"/>
      <c r="T30404" s="147"/>
    </row>
    <row r="30405">
      <c r="A30405" s="147"/>
      <c r="B30405" s="64"/>
      <c r="C30405" s="147" t="s">
        <v>217</v>
      </c>
      <c r="E30405" s="161"/>
      <c r="F30405" s="162"/>
      <c r="G30405" s="147"/>
      <c r="H30405" s="146"/>
      <c r="J30405" s="146"/>
      <c r="L30405" s="150"/>
      <c r="N30405" s="163"/>
      <c r="O30405" s="146"/>
      <c r="P30405" s="146"/>
      <c r="Q30405" s="146"/>
      <c r="R30405" s="34"/>
      <c r="S30405" s="35"/>
      <c r="T30405" s="147"/>
    </row>
    <row r="30406">
      <c r="A30406" s="147"/>
      <c r="B30406" s="64"/>
      <c r="C30406" s="147" t="s">
        <v>217</v>
      </c>
      <c r="E30406" s="161"/>
      <c r="F30406" s="162"/>
      <c r="G30406" s="147"/>
      <c r="H30406" s="146"/>
      <c r="J30406" s="146"/>
      <c r="L30406" s="150"/>
      <c r="N30406" s="163"/>
      <c r="O30406" s="146"/>
      <c r="P30406" s="146"/>
      <c r="Q30406" s="146"/>
      <c r="R30406" s="34"/>
      <c r="S30406" s="35"/>
      <c r="T30406" s="147"/>
    </row>
    <row r="30407">
      <c r="A30407" s="147"/>
      <c r="B30407" s="64"/>
      <c r="C30407" s="147" t="s">
        <v>217</v>
      </c>
      <c r="E30407" s="161"/>
      <c r="F30407" s="162"/>
      <c r="G30407" s="147"/>
      <c r="H30407" s="146"/>
      <c r="J30407" s="146"/>
      <c r="L30407" s="150"/>
      <c r="N30407" s="163"/>
      <c r="O30407" s="146"/>
      <c r="P30407" s="146"/>
      <c r="Q30407" s="146"/>
      <c r="R30407" s="34"/>
      <c r="S30407" s="35"/>
      <c r="T30407" s="147"/>
    </row>
    <row r="30408">
      <c r="A30408" s="147"/>
      <c r="B30408" s="64"/>
      <c r="C30408" s="147" t="s">
        <v>217</v>
      </c>
      <c r="E30408" s="161"/>
      <c r="F30408" s="162"/>
      <c r="G30408" s="147"/>
      <c r="H30408" s="146"/>
      <c r="J30408" s="146"/>
      <c r="L30408" s="150"/>
      <c r="N30408" s="163"/>
      <c r="O30408" s="146"/>
      <c r="P30408" s="146"/>
      <c r="Q30408" s="146"/>
      <c r="R30408" s="34"/>
      <c r="S30408" s="35"/>
      <c r="T30408" s="147"/>
    </row>
    <row r="30409">
      <c r="A30409" s="147"/>
      <c r="B30409" s="64"/>
      <c r="C30409" s="147" t="s">
        <v>217</v>
      </c>
      <c r="E30409" s="161"/>
      <c r="F30409" s="162"/>
      <c r="G30409" s="147"/>
      <c r="H30409" s="146"/>
      <c r="J30409" s="146"/>
      <c r="L30409" s="150"/>
      <c r="N30409" s="163"/>
      <c r="O30409" s="146"/>
      <c r="P30409" s="146"/>
      <c r="Q30409" s="146"/>
      <c r="R30409" s="34"/>
      <c r="S30409" s="35"/>
      <c r="T30409" s="147"/>
    </row>
    <row r="30410">
      <c r="A30410" s="147"/>
      <c r="B30410" s="64"/>
      <c r="C30410" s="147" t="s">
        <v>217</v>
      </c>
      <c r="E30410" s="161"/>
      <c r="F30410" s="162"/>
      <c r="G30410" s="147"/>
      <c r="H30410" s="146"/>
      <c r="J30410" s="146"/>
      <c r="L30410" s="150"/>
      <c r="N30410" s="163"/>
      <c r="O30410" s="146"/>
      <c r="P30410" s="146"/>
      <c r="Q30410" s="146"/>
      <c r="R30410" s="34"/>
      <c r="S30410" s="35"/>
      <c r="T30410" s="147"/>
    </row>
    <row r="30411">
      <c r="A30411" s="147"/>
      <c r="B30411" s="64"/>
      <c r="C30411" s="147" t="s">
        <v>217</v>
      </c>
      <c r="E30411" s="161"/>
      <c r="F30411" s="162"/>
      <c r="G30411" s="147"/>
      <c r="H30411" s="146"/>
      <c r="J30411" s="146"/>
      <c r="L30411" s="150"/>
      <c r="N30411" s="163"/>
      <c r="O30411" s="146"/>
      <c r="P30411" s="146"/>
      <c r="Q30411" s="146"/>
      <c r="R30411" s="34"/>
      <c r="S30411" s="35"/>
      <c r="T30411" s="147"/>
    </row>
    <row r="30412">
      <c r="A30412" s="147"/>
      <c r="B30412" s="64"/>
      <c r="C30412" s="147" t="s">
        <v>217</v>
      </c>
      <c r="E30412" s="161"/>
      <c r="F30412" s="162"/>
      <c r="G30412" s="147"/>
      <c r="H30412" s="146"/>
      <c r="J30412" s="146"/>
      <c r="L30412" s="150"/>
      <c r="N30412" s="163"/>
      <c r="O30412" s="146"/>
      <c r="P30412" s="146"/>
      <c r="Q30412" s="146"/>
      <c r="R30412" s="34"/>
      <c r="S30412" s="35"/>
      <c r="T30412" s="147"/>
    </row>
    <row r="30413">
      <c r="A30413" s="147"/>
      <c r="B30413" s="64"/>
      <c r="C30413" s="147" t="s">
        <v>217</v>
      </c>
      <c r="E30413" s="161"/>
      <c r="F30413" s="162"/>
      <c r="G30413" s="147"/>
      <c r="H30413" s="146"/>
      <c r="J30413" s="146"/>
      <c r="L30413" s="150"/>
      <c r="N30413" s="163"/>
      <c r="O30413" s="146"/>
      <c r="P30413" s="146"/>
      <c r="Q30413" s="146"/>
      <c r="R30413" s="34"/>
      <c r="S30413" s="35"/>
      <c r="T30413" s="147"/>
    </row>
    <row r="30414">
      <c r="A30414" s="147"/>
      <c r="B30414" s="64"/>
      <c r="C30414" s="147" t="s">
        <v>217</v>
      </c>
      <c r="E30414" s="161"/>
      <c r="F30414" s="162"/>
      <c r="G30414" s="147"/>
      <c r="H30414" s="146"/>
      <c r="J30414" s="146"/>
      <c r="L30414" s="150"/>
      <c r="N30414" s="163"/>
      <c r="O30414" s="146"/>
      <c r="P30414" s="146"/>
      <c r="Q30414" s="146"/>
      <c r="R30414" s="34"/>
      <c r="S30414" s="35"/>
      <c r="T30414" s="147"/>
    </row>
    <row r="30415">
      <c r="A30415" s="147"/>
      <c r="B30415" s="64"/>
      <c r="C30415" s="147" t="s">
        <v>217</v>
      </c>
      <c r="E30415" s="161"/>
      <c r="F30415" s="162"/>
      <c r="G30415" s="147"/>
      <c r="H30415" s="146"/>
      <c r="J30415" s="146"/>
      <c r="L30415" s="150"/>
      <c r="N30415" s="163"/>
      <c r="O30415" s="146"/>
      <c r="P30415" s="146"/>
      <c r="Q30415" s="146"/>
      <c r="R30415" s="34"/>
      <c r="S30415" s="35"/>
      <c r="T30415" s="147"/>
    </row>
    <row r="30416">
      <c r="A30416" s="147"/>
      <c r="B30416" s="64"/>
      <c r="C30416" s="147" t="s">
        <v>217</v>
      </c>
      <c r="E30416" s="161"/>
      <c r="F30416" s="162"/>
      <c r="G30416" s="147"/>
      <c r="H30416" s="146"/>
      <c r="J30416" s="146"/>
      <c r="L30416" s="150"/>
      <c r="N30416" s="163"/>
      <c r="O30416" s="146"/>
      <c r="P30416" s="146"/>
      <c r="Q30416" s="146"/>
      <c r="R30416" s="34"/>
      <c r="S30416" s="35"/>
      <c r="T30416" s="147"/>
    </row>
    <row r="30417">
      <c r="A30417" s="147"/>
      <c r="B30417" s="64"/>
      <c r="C30417" s="147" t="s">
        <v>217</v>
      </c>
      <c r="E30417" s="161"/>
      <c r="F30417" s="162"/>
      <c r="G30417" s="147"/>
      <c r="H30417" s="146"/>
      <c r="J30417" s="146"/>
      <c r="L30417" s="150"/>
      <c r="N30417" s="163"/>
      <c r="O30417" s="146"/>
      <c r="P30417" s="146"/>
      <c r="Q30417" s="146"/>
      <c r="R30417" s="34"/>
      <c r="S30417" s="35"/>
      <c r="T30417" s="147"/>
    </row>
    <row r="30418">
      <c r="A30418" s="147"/>
      <c r="B30418" s="64"/>
      <c r="C30418" s="147" t="s">
        <v>217</v>
      </c>
      <c r="E30418" s="161"/>
      <c r="F30418" s="162"/>
      <c r="G30418" s="147"/>
      <c r="H30418" s="146"/>
      <c r="J30418" s="146"/>
      <c r="L30418" s="150"/>
      <c r="N30418" s="163"/>
      <c r="O30418" s="146"/>
      <c r="P30418" s="146"/>
      <c r="Q30418" s="146"/>
      <c r="R30418" s="34"/>
      <c r="S30418" s="35"/>
      <c r="T30418" s="147"/>
    </row>
    <row r="30419">
      <c r="A30419" s="147"/>
      <c r="B30419" s="64"/>
      <c r="C30419" s="147" t="s">
        <v>217</v>
      </c>
      <c r="E30419" s="161"/>
      <c r="F30419" s="162"/>
      <c r="G30419" s="147"/>
      <c r="H30419" s="146"/>
      <c r="J30419" s="146"/>
      <c r="L30419" s="150"/>
      <c r="N30419" s="163"/>
      <c r="O30419" s="146"/>
      <c r="P30419" s="146"/>
      <c r="Q30419" s="146"/>
      <c r="R30419" s="34"/>
      <c r="S30419" s="35"/>
      <c r="T30419" s="147"/>
    </row>
    <row r="30420">
      <c r="A30420" s="147"/>
      <c r="B30420" s="64"/>
      <c r="C30420" s="147" t="s">
        <v>217</v>
      </c>
      <c r="E30420" s="161"/>
      <c r="F30420" s="162"/>
      <c r="G30420" s="147"/>
      <c r="H30420" s="146"/>
      <c r="J30420" s="146"/>
      <c r="L30420" s="150"/>
      <c r="N30420" s="163"/>
      <c r="O30420" s="146"/>
      <c r="P30420" s="146"/>
      <c r="Q30420" s="146"/>
      <c r="R30420" s="34"/>
      <c r="S30420" s="35"/>
      <c r="T30420" s="147"/>
    </row>
    <row r="30421">
      <c r="A30421" s="147"/>
      <c r="B30421" s="64"/>
      <c r="C30421" s="147" t="s">
        <v>217</v>
      </c>
      <c r="E30421" s="161"/>
      <c r="F30421" s="162"/>
      <c r="G30421" s="147"/>
      <c r="H30421" s="146"/>
      <c r="J30421" s="146"/>
      <c r="L30421" s="150"/>
      <c r="N30421" s="163"/>
      <c r="O30421" s="146"/>
      <c r="P30421" s="146"/>
      <c r="Q30421" s="146"/>
      <c r="R30421" s="34"/>
      <c r="S30421" s="35"/>
      <c r="T30421" s="147"/>
    </row>
    <row r="30422">
      <c r="A30422" s="147"/>
      <c r="B30422" s="64"/>
      <c r="C30422" s="147" t="s">
        <v>217</v>
      </c>
      <c r="E30422" s="161"/>
      <c r="F30422" s="162"/>
      <c r="G30422" s="147"/>
      <c r="H30422" s="146"/>
      <c r="J30422" s="146"/>
      <c r="L30422" s="150"/>
      <c r="N30422" s="163"/>
      <c r="O30422" s="146"/>
      <c r="P30422" s="146"/>
      <c r="Q30422" s="146"/>
      <c r="R30422" s="34"/>
      <c r="S30422" s="35"/>
      <c r="T30422" s="147"/>
    </row>
    <row r="30423">
      <c r="A30423" s="147"/>
      <c r="B30423" s="64"/>
      <c r="C30423" s="147" t="s">
        <v>217</v>
      </c>
      <c r="E30423" s="161"/>
      <c r="F30423" s="162"/>
      <c r="G30423" s="147"/>
      <c r="H30423" s="146"/>
      <c r="J30423" s="146"/>
      <c r="L30423" s="150"/>
      <c r="N30423" s="163"/>
      <c r="O30423" s="146"/>
      <c r="P30423" s="146"/>
      <c r="Q30423" s="146"/>
      <c r="R30423" s="34"/>
      <c r="S30423" s="35"/>
      <c r="T30423" s="147"/>
    </row>
    <row r="30424">
      <c r="A30424" s="147"/>
      <c r="B30424" s="64"/>
      <c r="C30424" s="147" t="s">
        <v>217</v>
      </c>
      <c r="E30424" s="161"/>
      <c r="F30424" s="162"/>
      <c r="G30424" s="147"/>
      <c r="H30424" s="146"/>
      <c r="J30424" s="146"/>
      <c r="L30424" s="150"/>
      <c r="N30424" s="163"/>
      <c r="O30424" s="146"/>
      <c r="P30424" s="146"/>
      <c r="Q30424" s="146"/>
      <c r="R30424" s="34"/>
      <c r="S30424" s="35"/>
      <c r="T30424" s="147"/>
    </row>
    <row r="30425">
      <c r="A30425" s="147"/>
      <c r="B30425" s="64"/>
      <c r="C30425" s="147" t="s">
        <v>217</v>
      </c>
      <c r="E30425" s="161"/>
      <c r="F30425" s="162"/>
      <c r="G30425" s="147"/>
      <c r="H30425" s="146"/>
      <c r="J30425" s="146"/>
      <c r="L30425" s="150"/>
      <c r="N30425" s="163"/>
      <c r="O30425" s="146"/>
      <c r="P30425" s="146"/>
      <c r="Q30425" s="146"/>
      <c r="R30425" s="34"/>
      <c r="S30425" s="35"/>
      <c r="T30425" s="147"/>
    </row>
    <row r="30426">
      <c r="A30426" s="147"/>
      <c r="B30426" s="64"/>
      <c r="C30426" s="147" t="s">
        <v>217</v>
      </c>
      <c r="E30426" s="161"/>
      <c r="F30426" s="162"/>
      <c r="G30426" s="147"/>
      <c r="H30426" s="146"/>
      <c r="J30426" s="146"/>
      <c r="L30426" s="150"/>
      <c r="N30426" s="163"/>
      <c r="O30426" s="146"/>
      <c r="P30426" s="146"/>
      <c r="Q30426" s="146"/>
      <c r="R30426" s="34"/>
      <c r="S30426" s="35"/>
      <c r="T30426" s="147"/>
    </row>
    <row r="30427">
      <c r="A30427" s="147"/>
      <c r="B30427" s="64"/>
      <c r="C30427" s="147" t="s">
        <v>217</v>
      </c>
      <c r="E30427" s="161"/>
      <c r="F30427" s="162"/>
      <c r="G30427" s="147"/>
      <c r="H30427" s="146"/>
      <c r="J30427" s="146"/>
      <c r="L30427" s="150"/>
      <c r="N30427" s="163"/>
      <c r="O30427" s="146"/>
      <c r="P30427" s="146"/>
      <c r="Q30427" s="146"/>
      <c r="R30427" s="34"/>
      <c r="S30427" s="35"/>
      <c r="T30427" s="147"/>
    </row>
    <row r="30428">
      <c r="A30428" s="147"/>
      <c r="B30428" s="64"/>
      <c r="C30428" s="147" t="s">
        <v>217</v>
      </c>
      <c r="E30428" s="161"/>
      <c r="F30428" s="162"/>
      <c r="G30428" s="147"/>
      <c r="H30428" s="146"/>
      <c r="J30428" s="146"/>
      <c r="L30428" s="150"/>
      <c r="N30428" s="163"/>
      <c r="O30428" s="146"/>
      <c r="P30428" s="146"/>
      <c r="Q30428" s="146"/>
      <c r="R30428" s="34"/>
      <c r="S30428" s="35"/>
      <c r="T30428" s="147"/>
    </row>
    <row r="30429">
      <c r="A30429" s="147"/>
      <c r="B30429" s="64"/>
      <c r="C30429" s="147" t="s">
        <v>217</v>
      </c>
      <c r="E30429" s="161"/>
      <c r="F30429" s="162"/>
      <c r="G30429" s="147"/>
      <c r="H30429" s="146"/>
      <c r="J30429" s="146"/>
      <c r="L30429" s="150"/>
      <c r="N30429" s="163"/>
      <c r="O30429" s="146"/>
      <c r="P30429" s="146"/>
      <c r="Q30429" s="146"/>
      <c r="R30429" s="34"/>
      <c r="S30429" s="35"/>
      <c r="T30429" s="147"/>
    </row>
    <row r="30430">
      <c r="A30430" s="147"/>
      <c r="B30430" s="64"/>
      <c r="C30430" s="147" t="s">
        <v>217</v>
      </c>
      <c r="E30430" s="161"/>
      <c r="F30430" s="162"/>
      <c r="G30430" s="147"/>
      <c r="H30430" s="146"/>
      <c r="J30430" s="146"/>
      <c r="L30430" s="150"/>
      <c r="N30430" s="163"/>
      <c r="O30430" s="146"/>
      <c r="P30430" s="146"/>
      <c r="Q30430" s="146"/>
      <c r="R30430" s="34"/>
      <c r="S30430" s="35"/>
      <c r="T30430" s="147"/>
    </row>
    <row r="30431">
      <c r="A30431" s="147"/>
      <c r="B30431" s="64"/>
      <c r="C30431" s="147" t="s">
        <v>217</v>
      </c>
      <c r="E30431" s="161"/>
      <c r="F30431" s="162"/>
      <c r="G30431" s="147"/>
      <c r="H30431" s="146"/>
      <c r="J30431" s="146"/>
      <c r="L30431" s="150"/>
      <c r="N30431" s="163"/>
      <c r="O30431" s="146"/>
      <c r="P30431" s="146"/>
      <c r="Q30431" s="146"/>
      <c r="R30431" s="34"/>
      <c r="S30431" s="35"/>
      <c r="T30431" s="147"/>
    </row>
    <row r="30432">
      <c r="A30432" s="147"/>
      <c r="B30432" s="64"/>
      <c r="C30432" s="147" t="s">
        <v>217</v>
      </c>
      <c r="E30432" s="161"/>
      <c r="F30432" s="162"/>
      <c r="G30432" s="147"/>
      <c r="H30432" s="146"/>
      <c r="J30432" s="146"/>
      <c r="L30432" s="150"/>
      <c r="N30432" s="163"/>
      <c r="O30432" s="146"/>
      <c r="P30432" s="146"/>
      <c r="Q30432" s="146"/>
      <c r="R30432" s="34"/>
      <c r="S30432" s="35"/>
      <c r="T30432" s="147"/>
    </row>
    <row r="30433">
      <c r="A30433" s="147"/>
      <c r="B30433" s="64"/>
      <c r="C30433" s="147" t="s">
        <v>217</v>
      </c>
      <c r="E30433" s="161"/>
      <c r="F30433" s="162"/>
      <c r="G30433" s="147"/>
      <c r="H30433" s="146"/>
      <c r="J30433" s="146"/>
      <c r="L30433" s="150"/>
      <c r="N30433" s="163"/>
      <c r="O30433" s="146"/>
      <c r="P30433" s="146"/>
      <c r="Q30433" s="146"/>
      <c r="R30433" s="34"/>
      <c r="S30433" s="35"/>
      <c r="T30433" s="147"/>
    </row>
    <row r="30434">
      <c r="A30434" s="147"/>
      <c r="B30434" s="64"/>
      <c r="C30434" s="147" t="s">
        <v>217</v>
      </c>
      <c r="E30434" s="161"/>
      <c r="F30434" s="162"/>
      <c r="G30434" s="147"/>
      <c r="H30434" s="146"/>
      <c r="J30434" s="146"/>
      <c r="L30434" s="150"/>
      <c r="N30434" s="163"/>
      <c r="O30434" s="146"/>
      <c r="P30434" s="146"/>
      <c r="Q30434" s="146"/>
      <c r="R30434" s="34"/>
      <c r="S30434" s="35"/>
      <c r="T30434" s="147"/>
    </row>
    <row r="30435">
      <c r="A30435" s="147"/>
      <c r="B30435" s="64"/>
      <c r="C30435" s="147" t="s">
        <v>217</v>
      </c>
      <c r="E30435" s="161"/>
      <c r="F30435" s="162"/>
      <c r="G30435" s="147"/>
      <c r="H30435" s="146"/>
      <c r="J30435" s="146"/>
      <c r="L30435" s="150"/>
      <c r="N30435" s="163"/>
      <c r="O30435" s="146"/>
      <c r="P30435" s="146"/>
      <c r="Q30435" s="146"/>
      <c r="R30435" s="34"/>
      <c r="S30435" s="35"/>
      <c r="T30435" s="147"/>
    </row>
    <row r="30436">
      <c r="A30436" s="147"/>
      <c r="B30436" s="64"/>
      <c r="C30436" s="147" t="s">
        <v>217</v>
      </c>
      <c r="E30436" s="161"/>
      <c r="F30436" s="162"/>
      <c r="G30436" s="147"/>
      <c r="H30436" s="146"/>
      <c r="J30436" s="146"/>
      <c r="L30436" s="150"/>
      <c r="N30436" s="163"/>
      <c r="O30436" s="146"/>
      <c r="P30436" s="146"/>
      <c r="Q30436" s="146"/>
      <c r="R30436" s="34"/>
      <c r="S30436" s="35"/>
      <c r="T30436" s="147"/>
    </row>
    <row r="30437">
      <c r="A30437" s="147"/>
      <c r="B30437" s="64"/>
      <c r="C30437" s="147" t="s">
        <v>217</v>
      </c>
      <c r="E30437" s="161"/>
      <c r="F30437" s="162"/>
      <c r="G30437" s="147"/>
      <c r="H30437" s="146"/>
      <c r="J30437" s="146"/>
      <c r="L30437" s="150"/>
      <c r="N30437" s="163"/>
      <c r="O30437" s="146"/>
      <c r="P30437" s="146"/>
      <c r="Q30437" s="146"/>
      <c r="R30437" s="34"/>
      <c r="S30437" s="35"/>
      <c r="T30437" s="147"/>
    </row>
    <row r="30438">
      <c r="A30438" s="147"/>
      <c r="B30438" s="64"/>
      <c r="C30438" s="147" t="s">
        <v>217</v>
      </c>
      <c r="E30438" s="161"/>
      <c r="F30438" s="162"/>
      <c r="G30438" s="147"/>
      <c r="H30438" s="146"/>
      <c r="J30438" s="146"/>
      <c r="L30438" s="150"/>
      <c r="N30438" s="163"/>
      <c r="O30438" s="146"/>
      <c r="P30438" s="146"/>
      <c r="Q30438" s="146"/>
      <c r="R30438" s="34"/>
      <c r="S30438" s="35"/>
      <c r="T30438" s="147"/>
    </row>
    <row r="30439">
      <c r="A30439" s="147"/>
      <c r="B30439" s="64"/>
      <c r="C30439" s="147" t="s">
        <v>217</v>
      </c>
      <c r="E30439" s="161"/>
      <c r="F30439" s="162"/>
      <c r="G30439" s="147"/>
      <c r="H30439" s="146"/>
      <c r="J30439" s="146"/>
      <c r="L30439" s="150"/>
      <c r="N30439" s="163"/>
      <c r="O30439" s="146"/>
      <c r="P30439" s="146"/>
      <c r="Q30439" s="146"/>
      <c r="R30439" s="34"/>
      <c r="S30439" s="35"/>
      <c r="T30439" s="147"/>
    </row>
    <row r="30440">
      <c r="A30440" s="147"/>
      <c r="B30440" s="64"/>
      <c r="C30440" s="147" t="s">
        <v>217</v>
      </c>
      <c r="E30440" s="161"/>
      <c r="F30440" s="162"/>
      <c r="G30440" s="147"/>
      <c r="H30440" s="146"/>
      <c r="J30440" s="146"/>
      <c r="L30440" s="150"/>
      <c r="N30440" s="163"/>
      <c r="O30440" s="146"/>
      <c r="P30440" s="146"/>
      <c r="Q30440" s="146"/>
      <c r="R30440" s="34"/>
      <c r="S30440" s="35"/>
      <c r="T30440" s="147"/>
    </row>
    <row r="30441">
      <c r="A30441" s="147"/>
      <c r="B30441" s="64"/>
      <c r="C30441" s="147" t="s">
        <v>217</v>
      </c>
      <c r="E30441" s="161"/>
      <c r="F30441" s="162"/>
      <c r="G30441" s="147"/>
      <c r="H30441" s="146"/>
      <c r="J30441" s="146"/>
      <c r="L30441" s="150"/>
      <c r="N30441" s="163"/>
      <c r="O30441" s="146"/>
      <c r="P30441" s="146"/>
      <c r="Q30441" s="146"/>
      <c r="R30441" s="34"/>
      <c r="S30441" s="35"/>
      <c r="T30441" s="147"/>
    </row>
    <row r="30442">
      <c r="A30442" s="147"/>
      <c r="B30442" s="64"/>
      <c r="C30442" s="147" t="s">
        <v>217</v>
      </c>
      <c r="E30442" s="161"/>
      <c r="F30442" s="162"/>
      <c r="G30442" s="147"/>
      <c r="H30442" s="146"/>
      <c r="J30442" s="146"/>
      <c r="L30442" s="150"/>
      <c r="N30442" s="163"/>
      <c r="O30442" s="146"/>
      <c r="P30442" s="146"/>
      <c r="Q30442" s="146"/>
      <c r="R30442" s="34"/>
      <c r="S30442" s="35"/>
      <c r="T30442" s="147"/>
    </row>
    <row r="30443">
      <c r="A30443" s="147"/>
      <c r="B30443" s="64"/>
      <c r="C30443" s="147" t="s">
        <v>217</v>
      </c>
      <c r="E30443" s="161"/>
      <c r="F30443" s="162"/>
      <c r="G30443" s="147"/>
      <c r="H30443" s="146"/>
      <c r="J30443" s="146"/>
      <c r="L30443" s="150"/>
      <c r="N30443" s="163"/>
      <c r="O30443" s="146"/>
      <c r="P30443" s="146"/>
      <c r="Q30443" s="146"/>
      <c r="R30443" s="34"/>
      <c r="S30443" s="35"/>
      <c r="T30443" s="147"/>
    </row>
    <row r="30444">
      <c r="A30444" s="147"/>
      <c r="B30444" s="64"/>
      <c r="C30444" s="147" t="s">
        <v>217</v>
      </c>
      <c r="E30444" s="161"/>
      <c r="F30444" s="162"/>
      <c r="G30444" s="147"/>
      <c r="H30444" s="146"/>
      <c r="J30444" s="146"/>
      <c r="L30444" s="150"/>
      <c r="N30444" s="163"/>
      <c r="O30444" s="146"/>
      <c r="P30444" s="146"/>
      <c r="Q30444" s="146"/>
      <c r="R30444" s="34"/>
      <c r="S30444" s="35"/>
      <c r="T30444" s="147"/>
    </row>
    <row r="30445">
      <c r="A30445" s="147"/>
      <c r="B30445" s="64"/>
      <c r="C30445" s="147" t="s">
        <v>217</v>
      </c>
      <c r="E30445" s="161"/>
      <c r="F30445" s="162"/>
      <c r="G30445" s="147"/>
      <c r="H30445" s="146"/>
      <c r="J30445" s="146"/>
      <c r="L30445" s="150"/>
      <c r="N30445" s="163"/>
      <c r="O30445" s="146"/>
      <c r="P30445" s="146"/>
      <c r="Q30445" s="146"/>
      <c r="R30445" s="34"/>
      <c r="S30445" s="35"/>
      <c r="T30445" s="147"/>
    </row>
    <row r="30446">
      <c r="A30446" s="147"/>
      <c r="B30446" s="64"/>
      <c r="C30446" s="147" t="s">
        <v>217</v>
      </c>
      <c r="E30446" s="161"/>
      <c r="F30446" s="162"/>
      <c r="G30446" s="147"/>
      <c r="H30446" s="146"/>
      <c r="J30446" s="146"/>
      <c r="L30446" s="150"/>
      <c r="N30446" s="163"/>
      <c r="O30446" s="146"/>
      <c r="P30446" s="146"/>
      <c r="Q30446" s="146"/>
      <c r="R30446" s="34"/>
      <c r="S30446" s="35"/>
      <c r="T30446" s="147"/>
    </row>
    <row r="30447">
      <c r="A30447" s="147"/>
      <c r="B30447" s="64"/>
      <c r="C30447" s="147" t="s">
        <v>217</v>
      </c>
      <c r="E30447" s="161"/>
      <c r="F30447" s="162"/>
      <c r="G30447" s="147"/>
      <c r="H30447" s="146"/>
      <c r="J30447" s="146"/>
      <c r="L30447" s="150"/>
      <c r="N30447" s="163"/>
      <c r="O30447" s="146"/>
      <c r="P30447" s="146"/>
      <c r="Q30447" s="146"/>
      <c r="R30447" s="34"/>
      <c r="S30447" s="35"/>
      <c r="T30447" s="147"/>
    </row>
    <row r="30448">
      <c r="A30448" s="147"/>
      <c r="B30448" s="64"/>
      <c r="C30448" s="147" t="s">
        <v>217</v>
      </c>
      <c r="E30448" s="161"/>
      <c r="F30448" s="162"/>
      <c r="G30448" s="147"/>
      <c r="H30448" s="146"/>
      <c r="J30448" s="146"/>
      <c r="L30448" s="150"/>
      <c r="N30448" s="163"/>
      <c r="O30448" s="146"/>
      <c r="P30448" s="146"/>
      <c r="Q30448" s="146"/>
      <c r="R30448" s="34"/>
      <c r="S30448" s="35"/>
      <c r="T30448" s="147"/>
    </row>
    <row r="30449">
      <c r="A30449" s="147"/>
      <c r="B30449" s="64"/>
      <c r="C30449" s="147" t="s">
        <v>217</v>
      </c>
      <c r="E30449" s="161"/>
      <c r="F30449" s="162"/>
      <c r="G30449" s="147"/>
      <c r="H30449" s="146"/>
      <c r="J30449" s="146"/>
      <c r="L30449" s="150"/>
      <c r="N30449" s="163"/>
      <c r="O30449" s="146"/>
      <c r="P30449" s="146"/>
      <c r="Q30449" s="146"/>
      <c r="R30449" s="34"/>
      <c r="S30449" s="35"/>
      <c r="T30449" s="147"/>
    </row>
    <row r="30450">
      <c r="A30450" s="147"/>
      <c r="B30450" s="64"/>
      <c r="C30450" s="147" t="s">
        <v>217</v>
      </c>
      <c r="E30450" s="161"/>
      <c r="F30450" s="162"/>
      <c r="G30450" s="147"/>
      <c r="H30450" s="146"/>
      <c r="J30450" s="146"/>
      <c r="L30450" s="150"/>
      <c r="N30450" s="163"/>
      <c r="O30450" s="146"/>
      <c r="P30450" s="146"/>
      <c r="Q30450" s="146"/>
      <c r="R30450" s="34"/>
      <c r="S30450" s="35"/>
      <c r="T30450" s="147"/>
    </row>
    <row r="30451">
      <c r="A30451" s="147"/>
      <c r="B30451" s="64"/>
      <c r="C30451" s="147" t="s">
        <v>217</v>
      </c>
      <c r="E30451" s="161"/>
      <c r="F30451" s="162"/>
      <c r="G30451" s="147"/>
      <c r="H30451" s="146"/>
      <c r="J30451" s="146"/>
      <c r="L30451" s="150"/>
      <c r="N30451" s="163"/>
      <c r="O30451" s="146"/>
      <c r="P30451" s="146"/>
      <c r="Q30451" s="146"/>
      <c r="R30451" s="34"/>
      <c r="S30451" s="35"/>
      <c r="T30451" s="147"/>
    </row>
    <row r="30452">
      <c r="A30452" s="147"/>
      <c r="B30452" s="64"/>
      <c r="C30452" s="147" t="s">
        <v>217</v>
      </c>
      <c r="E30452" s="161"/>
      <c r="F30452" s="162"/>
      <c r="G30452" s="147"/>
      <c r="H30452" s="146"/>
      <c r="J30452" s="146"/>
      <c r="L30452" s="150"/>
      <c r="N30452" s="163"/>
      <c r="O30452" s="146"/>
      <c r="P30452" s="146"/>
      <c r="Q30452" s="146"/>
      <c r="R30452" s="34"/>
      <c r="S30452" s="35"/>
      <c r="T30452" s="147"/>
    </row>
    <row r="30453">
      <c r="A30453" s="147"/>
      <c r="B30453" s="64"/>
      <c r="C30453" s="147" t="s">
        <v>217</v>
      </c>
      <c r="E30453" s="161"/>
      <c r="F30453" s="162"/>
      <c r="G30453" s="147"/>
      <c r="H30453" s="146"/>
      <c r="J30453" s="146"/>
      <c r="L30453" s="150"/>
      <c r="N30453" s="163"/>
      <c r="O30453" s="146"/>
      <c r="P30453" s="146"/>
      <c r="Q30453" s="146"/>
      <c r="R30453" s="34"/>
      <c r="S30453" s="35"/>
      <c r="T30453" s="147"/>
    </row>
    <row r="30454">
      <c r="A30454" s="147"/>
      <c r="B30454" s="64"/>
      <c r="C30454" s="147" t="s">
        <v>217</v>
      </c>
      <c r="E30454" s="161"/>
      <c r="F30454" s="162"/>
      <c r="G30454" s="147"/>
      <c r="H30454" s="146"/>
      <c r="J30454" s="146"/>
      <c r="L30454" s="150"/>
      <c r="N30454" s="163"/>
      <c r="O30454" s="146"/>
      <c r="P30454" s="146"/>
      <c r="Q30454" s="146"/>
      <c r="R30454" s="34"/>
      <c r="S30454" s="35"/>
      <c r="T30454" s="147"/>
    </row>
    <row r="30455">
      <c r="A30455" s="147"/>
      <c r="B30455" s="64"/>
      <c r="C30455" s="147" t="s">
        <v>217</v>
      </c>
      <c r="E30455" s="161"/>
      <c r="F30455" s="162"/>
      <c r="G30455" s="147"/>
      <c r="H30455" s="146"/>
      <c r="J30455" s="146"/>
      <c r="L30455" s="150"/>
      <c r="N30455" s="163"/>
      <c r="O30455" s="146"/>
      <c r="P30455" s="146"/>
      <c r="Q30455" s="146"/>
      <c r="R30455" s="34"/>
      <c r="S30455" s="35"/>
      <c r="T30455" s="147"/>
    </row>
    <row r="30456">
      <c r="A30456" s="147"/>
      <c r="B30456" s="64"/>
      <c r="C30456" s="147" t="s">
        <v>217</v>
      </c>
      <c r="E30456" s="161"/>
      <c r="F30456" s="162"/>
      <c r="G30456" s="147"/>
      <c r="H30456" s="146"/>
      <c r="J30456" s="146"/>
      <c r="L30456" s="150"/>
      <c r="N30456" s="163"/>
      <c r="O30456" s="146"/>
      <c r="P30456" s="146"/>
      <c r="Q30456" s="146"/>
      <c r="R30456" s="34"/>
      <c r="S30456" s="35"/>
      <c r="T30456" s="147"/>
    </row>
    <row r="30457">
      <c r="A30457" s="147"/>
      <c r="B30457" s="64"/>
      <c r="C30457" s="147" t="s">
        <v>217</v>
      </c>
      <c r="E30457" s="161"/>
      <c r="F30457" s="162"/>
      <c r="G30457" s="147"/>
      <c r="H30457" s="146"/>
      <c r="J30457" s="146"/>
      <c r="L30457" s="150"/>
      <c r="N30457" s="163"/>
      <c r="O30457" s="146"/>
      <c r="P30457" s="146"/>
      <c r="Q30457" s="146"/>
      <c r="R30457" s="34"/>
      <c r="S30457" s="35"/>
      <c r="T30457" s="147"/>
    </row>
    <row r="30458">
      <c r="A30458" s="147"/>
      <c r="B30458" s="64"/>
      <c r="C30458" s="147" t="s">
        <v>217</v>
      </c>
      <c r="E30458" s="161"/>
      <c r="F30458" s="162"/>
      <c r="G30458" s="147"/>
      <c r="H30458" s="146"/>
      <c r="J30458" s="146"/>
      <c r="L30458" s="150"/>
      <c r="N30458" s="163"/>
      <c r="O30458" s="146"/>
      <c r="P30458" s="146"/>
      <c r="Q30458" s="146"/>
      <c r="R30458" s="34"/>
      <c r="S30458" s="35"/>
      <c r="T30458" s="147"/>
    </row>
    <row r="30459">
      <c r="A30459" s="147"/>
      <c r="B30459" s="64"/>
      <c r="C30459" s="147" t="s">
        <v>217</v>
      </c>
      <c r="E30459" s="161"/>
      <c r="F30459" s="162"/>
      <c r="G30459" s="147"/>
      <c r="H30459" s="146"/>
      <c r="J30459" s="146"/>
      <c r="L30459" s="150"/>
      <c r="N30459" s="163"/>
      <c r="O30459" s="146"/>
      <c r="P30459" s="146"/>
      <c r="Q30459" s="146"/>
      <c r="R30459" s="34"/>
      <c r="S30459" s="35"/>
      <c r="T30459" s="147"/>
    </row>
    <row r="30460">
      <c r="A30460" s="147"/>
      <c r="B30460" s="64"/>
      <c r="C30460" s="147" t="s">
        <v>217</v>
      </c>
      <c r="E30460" s="161"/>
      <c r="F30460" s="162"/>
      <c r="G30460" s="147"/>
      <c r="H30460" s="146"/>
      <c r="J30460" s="146"/>
      <c r="L30460" s="150"/>
      <c r="N30460" s="163"/>
      <c r="O30460" s="146"/>
      <c r="P30460" s="146"/>
      <c r="Q30460" s="146"/>
      <c r="R30460" s="34"/>
      <c r="S30460" s="35"/>
      <c r="T30460" s="147"/>
    </row>
    <row r="30461">
      <c r="A30461" s="147"/>
      <c r="B30461" s="64"/>
      <c r="C30461" s="147" t="s">
        <v>217</v>
      </c>
      <c r="E30461" s="161"/>
      <c r="F30461" s="162"/>
      <c r="G30461" s="147"/>
      <c r="H30461" s="146"/>
      <c r="J30461" s="146"/>
      <c r="L30461" s="150"/>
      <c r="N30461" s="163"/>
      <c r="O30461" s="146"/>
      <c r="P30461" s="146"/>
      <c r="Q30461" s="146"/>
      <c r="R30461" s="34"/>
      <c r="S30461" s="35"/>
      <c r="T30461" s="147"/>
    </row>
    <row r="30462">
      <c r="A30462" s="147"/>
      <c r="B30462" s="64"/>
      <c r="C30462" s="147" t="s">
        <v>217</v>
      </c>
      <c r="E30462" s="161"/>
      <c r="F30462" s="162"/>
      <c r="G30462" s="147"/>
      <c r="H30462" s="146"/>
      <c r="J30462" s="146"/>
      <c r="L30462" s="150"/>
      <c r="N30462" s="163"/>
      <c r="O30462" s="146"/>
      <c r="P30462" s="146"/>
      <c r="Q30462" s="146"/>
      <c r="R30462" s="34"/>
      <c r="S30462" s="35"/>
      <c r="T30462" s="147"/>
    </row>
    <row r="30463">
      <c r="A30463" s="147"/>
      <c r="B30463" s="64"/>
      <c r="C30463" s="147" t="s">
        <v>217</v>
      </c>
      <c r="E30463" s="161"/>
      <c r="F30463" s="162"/>
      <c r="G30463" s="147"/>
      <c r="H30463" s="146"/>
      <c r="J30463" s="146"/>
      <c r="L30463" s="150"/>
      <c r="N30463" s="163"/>
      <c r="O30463" s="146"/>
      <c r="P30463" s="146"/>
      <c r="Q30463" s="146"/>
      <c r="R30463" s="34"/>
      <c r="S30463" s="35"/>
      <c r="T30463" s="147"/>
    </row>
    <row r="30464">
      <c r="A30464" s="147"/>
      <c r="B30464" s="64"/>
      <c r="C30464" s="147" t="s">
        <v>217</v>
      </c>
      <c r="E30464" s="161"/>
      <c r="F30464" s="162"/>
      <c r="G30464" s="147"/>
      <c r="H30464" s="146"/>
      <c r="J30464" s="146"/>
      <c r="L30464" s="150"/>
      <c r="N30464" s="163"/>
      <c r="O30464" s="146"/>
      <c r="P30464" s="146"/>
      <c r="Q30464" s="146"/>
      <c r="R30464" s="34"/>
      <c r="S30464" s="35"/>
      <c r="T30464" s="147"/>
    </row>
    <row r="30465">
      <c r="A30465" s="147"/>
      <c r="B30465" s="64"/>
      <c r="C30465" s="147" t="s">
        <v>217</v>
      </c>
      <c r="E30465" s="161"/>
      <c r="F30465" s="162"/>
      <c r="G30465" s="147"/>
      <c r="H30465" s="146"/>
      <c r="J30465" s="146"/>
      <c r="L30465" s="150"/>
      <c r="N30465" s="163"/>
      <c r="O30465" s="146"/>
      <c r="P30465" s="146"/>
      <c r="Q30465" s="146"/>
      <c r="R30465" s="34"/>
      <c r="S30465" s="35"/>
      <c r="T30465" s="147"/>
    </row>
    <row r="30466">
      <c r="A30466" s="147"/>
      <c r="B30466" s="64"/>
      <c r="C30466" s="147" t="s">
        <v>217</v>
      </c>
      <c r="E30466" s="161"/>
      <c r="F30466" s="162"/>
      <c r="G30466" s="147"/>
      <c r="H30466" s="146"/>
      <c r="J30466" s="146"/>
      <c r="L30466" s="150"/>
      <c r="N30466" s="163"/>
      <c r="O30466" s="146"/>
      <c r="P30466" s="146"/>
      <c r="Q30466" s="146"/>
      <c r="R30466" s="34"/>
      <c r="S30466" s="35"/>
      <c r="T30466" s="147"/>
    </row>
    <row r="30467">
      <c r="A30467" s="147"/>
      <c r="B30467" s="64"/>
      <c r="C30467" s="147" t="s">
        <v>217</v>
      </c>
      <c r="E30467" s="161"/>
      <c r="F30467" s="162"/>
      <c r="G30467" s="147"/>
      <c r="H30467" s="146"/>
      <c r="J30467" s="146"/>
      <c r="L30467" s="150"/>
      <c r="N30467" s="163"/>
      <c r="O30467" s="146"/>
      <c r="P30467" s="146"/>
      <c r="Q30467" s="146"/>
      <c r="R30467" s="34"/>
      <c r="S30467" s="35"/>
      <c r="T30467" s="147"/>
    </row>
    <row r="30468">
      <c r="A30468" s="147"/>
      <c r="B30468" s="64"/>
      <c r="C30468" s="147" t="s">
        <v>217</v>
      </c>
      <c r="E30468" s="161"/>
      <c r="F30468" s="162"/>
      <c r="G30468" s="147"/>
      <c r="H30468" s="146"/>
      <c r="J30468" s="146"/>
      <c r="L30468" s="150"/>
      <c r="N30468" s="163"/>
      <c r="O30468" s="146"/>
      <c r="P30468" s="146"/>
      <c r="Q30468" s="146"/>
      <c r="R30468" s="34"/>
      <c r="S30468" s="35"/>
      <c r="T30468" s="147"/>
    </row>
    <row r="30469">
      <c r="A30469" s="147"/>
      <c r="B30469" s="64"/>
      <c r="C30469" s="147" t="s">
        <v>217</v>
      </c>
      <c r="E30469" s="161"/>
      <c r="F30469" s="162"/>
      <c r="G30469" s="147"/>
      <c r="H30469" s="146"/>
      <c r="J30469" s="146"/>
      <c r="L30469" s="150"/>
      <c r="N30469" s="163"/>
      <c r="O30469" s="146"/>
      <c r="P30469" s="146"/>
      <c r="Q30469" s="146"/>
      <c r="R30469" s="34"/>
      <c r="S30469" s="35"/>
      <c r="T30469" s="147"/>
    </row>
    <row r="30470">
      <c r="A30470" s="147"/>
      <c r="B30470" s="64"/>
      <c r="C30470" s="147" t="s">
        <v>217</v>
      </c>
      <c r="E30470" s="161"/>
      <c r="F30470" s="162"/>
      <c r="G30470" s="147"/>
      <c r="H30470" s="146"/>
      <c r="J30470" s="146"/>
      <c r="L30470" s="150"/>
      <c r="N30470" s="163"/>
      <c r="O30470" s="146"/>
      <c r="P30470" s="146"/>
      <c r="Q30470" s="146"/>
      <c r="R30470" s="34"/>
      <c r="S30470" s="35"/>
      <c r="T30470" s="147"/>
    </row>
    <row r="30471">
      <c r="A30471" s="147"/>
      <c r="B30471" s="64"/>
      <c r="C30471" s="147" t="s">
        <v>217</v>
      </c>
      <c r="E30471" s="161"/>
      <c r="F30471" s="162"/>
      <c r="G30471" s="147"/>
      <c r="H30471" s="146"/>
      <c r="J30471" s="146"/>
      <c r="L30471" s="150"/>
      <c r="N30471" s="163"/>
      <c r="O30471" s="146"/>
      <c r="P30471" s="146"/>
      <c r="Q30471" s="146"/>
      <c r="R30471" s="34"/>
      <c r="S30471" s="35"/>
      <c r="T30471" s="147"/>
    </row>
    <row r="30472">
      <c r="A30472" s="147"/>
      <c r="B30472" s="64"/>
      <c r="C30472" s="147" t="s">
        <v>217</v>
      </c>
      <c r="E30472" s="161"/>
      <c r="F30472" s="162"/>
      <c r="G30472" s="147"/>
      <c r="H30472" s="146"/>
      <c r="J30472" s="146"/>
      <c r="L30472" s="150"/>
      <c r="N30472" s="163"/>
      <c r="O30472" s="146"/>
      <c r="P30472" s="146"/>
      <c r="Q30472" s="146"/>
      <c r="R30472" s="34"/>
      <c r="S30472" s="35"/>
      <c r="T30472" s="147"/>
    </row>
    <row r="30473">
      <c r="A30473" s="147"/>
      <c r="B30473" s="64"/>
      <c r="C30473" s="147" t="s">
        <v>217</v>
      </c>
      <c r="E30473" s="161"/>
      <c r="F30473" s="162"/>
      <c r="G30473" s="147"/>
      <c r="H30473" s="146"/>
      <c r="J30473" s="146"/>
      <c r="L30473" s="150"/>
      <c r="N30473" s="163"/>
      <c r="O30473" s="146"/>
      <c r="P30473" s="146"/>
      <c r="Q30473" s="146"/>
      <c r="R30473" s="34"/>
      <c r="S30473" s="35"/>
      <c r="T30473" s="147"/>
    </row>
    <row r="30474">
      <c r="A30474" s="147"/>
      <c r="B30474" s="64"/>
      <c r="C30474" s="147" t="s">
        <v>217</v>
      </c>
      <c r="E30474" s="161"/>
      <c r="F30474" s="162"/>
      <c r="G30474" s="147"/>
      <c r="H30474" s="146"/>
      <c r="J30474" s="146"/>
      <c r="L30474" s="150"/>
      <c r="N30474" s="163"/>
      <c r="O30474" s="146"/>
      <c r="P30474" s="146"/>
      <c r="Q30474" s="146"/>
      <c r="R30474" s="34"/>
      <c r="S30474" s="35"/>
      <c r="T30474" s="147"/>
    </row>
    <row r="30475">
      <c r="A30475" s="147"/>
      <c r="B30475" s="64"/>
      <c r="C30475" s="147" t="s">
        <v>217</v>
      </c>
      <c r="E30475" s="161"/>
      <c r="F30475" s="162"/>
      <c r="G30475" s="147"/>
      <c r="H30475" s="146"/>
      <c r="J30475" s="146"/>
      <c r="L30475" s="150"/>
      <c r="N30475" s="163"/>
      <c r="O30475" s="146"/>
      <c r="P30475" s="146"/>
      <c r="Q30475" s="146"/>
      <c r="R30475" s="34"/>
      <c r="S30475" s="35"/>
      <c r="T30475" s="147"/>
    </row>
    <row r="30476">
      <c r="A30476" s="147"/>
      <c r="B30476" s="64"/>
      <c r="C30476" s="147" t="s">
        <v>217</v>
      </c>
      <c r="E30476" s="161"/>
      <c r="F30476" s="162"/>
      <c r="G30476" s="147"/>
      <c r="H30476" s="146"/>
      <c r="J30476" s="146"/>
      <c r="L30476" s="150"/>
      <c r="N30476" s="163"/>
      <c r="O30476" s="146"/>
      <c r="P30476" s="146"/>
      <c r="Q30476" s="146"/>
      <c r="R30476" s="34"/>
      <c r="S30476" s="35"/>
      <c r="T30476" s="147"/>
    </row>
    <row r="30477">
      <c r="A30477" s="147"/>
      <c r="B30477" s="64"/>
      <c r="C30477" s="147" t="s">
        <v>217</v>
      </c>
      <c r="E30477" s="161"/>
      <c r="F30477" s="162"/>
      <c r="G30477" s="147"/>
      <c r="H30477" s="146"/>
      <c r="J30477" s="146"/>
      <c r="L30477" s="150"/>
      <c r="N30477" s="163"/>
      <c r="O30477" s="146"/>
      <c r="P30477" s="146"/>
      <c r="Q30477" s="146"/>
      <c r="R30477" s="34"/>
      <c r="S30477" s="35"/>
      <c r="T30477" s="147"/>
    </row>
    <row r="30478">
      <c r="A30478" s="147"/>
      <c r="B30478" s="64"/>
      <c r="C30478" s="147" t="s">
        <v>217</v>
      </c>
      <c r="E30478" s="161"/>
      <c r="F30478" s="162"/>
      <c r="G30478" s="147"/>
      <c r="H30478" s="146"/>
      <c r="J30478" s="146"/>
      <c r="L30478" s="150"/>
      <c r="N30478" s="163"/>
      <c r="O30478" s="146"/>
      <c r="P30478" s="146"/>
      <c r="Q30478" s="146"/>
      <c r="R30478" s="34"/>
      <c r="S30478" s="35"/>
      <c r="T30478" s="147"/>
    </row>
    <row r="30479">
      <c r="A30479" s="147"/>
      <c r="B30479" s="64"/>
      <c r="C30479" s="147" t="s">
        <v>217</v>
      </c>
      <c r="E30479" s="161"/>
      <c r="F30479" s="162"/>
      <c r="G30479" s="147"/>
      <c r="H30479" s="146"/>
      <c r="J30479" s="146"/>
      <c r="L30479" s="150"/>
      <c r="N30479" s="163"/>
      <c r="O30479" s="146"/>
      <c r="P30479" s="146"/>
      <c r="Q30479" s="146"/>
      <c r="R30479" s="34"/>
      <c r="S30479" s="35"/>
      <c r="T30479" s="147"/>
    </row>
    <row r="30480">
      <c r="A30480" s="147"/>
      <c r="B30480" s="64"/>
      <c r="C30480" s="147" t="s">
        <v>217</v>
      </c>
      <c r="E30480" s="161"/>
      <c r="F30480" s="162"/>
      <c r="G30480" s="147"/>
      <c r="H30480" s="146"/>
      <c r="J30480" s="146"/>
      <c r="L30480" s="150"/>
      <c r="N30480" s="163"/>
      <c r="O30480" s="146"/>
      <c r="P30480" s="146"/>
      <c r="Q30480" s="146"/>
      <c r="R30480" s="34"/>
      <c r="S30480" s="35"/>
      <c r="T30480" s="147"/>
    </row>
    <row r="30481">
      <c r="A30481" s="147"/>
      <c r="B30481" s="64"/>
      <c r="C30481" s="147" t="s">
        <v>217</v>
      </c>
      <c r="E30481" s="161"/>
      <c r="F30481" s="162"/>
      <c r="G30481" s="147"/>
      <c r="H30481" s="146"/>
      <c r="J30481" s="146"/>
      <c r="L30481" s="150"/>
      <c r="N30481" s="163"/>
      <c r="O30481" s="146"/>
      <c r="P30481" s="146"/>
      <c r="Q30481" s="146"/>
      <c r="R30481" s="34"/>
      <c r="S30481" s="35"/>
      <c r="T30481" s="147"/>
    </row>
    <row r="30482">
      <c r="A30482" s="147"/>
      <c r="B30482" s="64"/>
      <c r="C30482" s="147" t="s">
        <v>217</v>
      </c>
      <c r="E30482" s="161"/>
      <c r="F30482" s="162"/>
      <c r="G30482" s="147"/>
      <c r="H30482" s="146"/>
      <c r="J30482" s="146"/>
      <c r="L30482" s="150"/>
      <c r="N30482" s="163"/>
      <c r="O30482" s="146"/>
      <c r="P30482" s="146"/>
      <c r="Q30482" s="146"/>
      <c r="R30482" s="34"/>
      <c r="S30482" s="35"/>
      <c r="T30482" s="147"/>
    </row>
    <row r="30483">
      <c r="A30483" s="147"/>
      <c r="B30483" s="64"/>
      <c r="C30483" s="147" t="s">
        <v>217</v>
      </c>
      <c r="E30483" s="161"/>
      <c r="F30483" s="162"/>
      <c r="G30483" s="147"/>
      <c r="H30483" s="146"/>
      <c r="J30483" s="146"/>
      <c r="L30483" s="150"/>
      <c r="N30483" s="163"/>
      <c r="O30483" s="146"/>
      <c r="P30483" s="146"/>
      <c r="Q30483" s="146"/>
      <c r="R30483" s="34"/>
      <c r="S30483" s="35"/>
      <c r="T30483" s="147"/>
    </row>
    <row r="30484">
      <c r="A30484" s="147"/>
      <c r="B30484" s="64"/>
      <c r="C30484" s="147" t="s">
        <v>217</v>
      </c>
      <c r="E30484" s="161"/>
      <c r="F30484" s="162"/>
      <c r="G30484" s="147"/>
      <c r="H30484" s="146"/>
      <c r="J30484" s="146"/>
      <c r="L30484" s="150"/>
      <c r="N30484" s="163"/>
      <c r="O30484" s="146"/>
      <c r="P30484" s="146"/>
      <c r="Q30484" s="146"/>
      <c r="R30484" s="34"/>
      <c r="S30484" s="35"/>
      <c r="T30484" s="147"/>
    </row>
    <row r="30485">
      <c r="A30485" s="147"/>
      <c r="B30485" s="64"/>
      <c r="C30485" s="147" t="s">
        <v>217</v>
      </c>
      <c r="E30485" s="161"/>
      <c r="F30485" s="162"/>
      <c r="G30485" s="147"/>
      <c r="H30485" s="146"/>
      <c r="J30485" s="146"/>
      <c r="L30485" s="150"/>
      <c r="N30485" s="163"/>
      <c r="O30485" s="146"/>
      <c r="P30485" s="146"/>
      <c r="Q30485" s="146"/>
      <c r="R30485" s="34"/>
      <c r="S30485" s="35"/>
      <c r="T30485" s="147"/>
    </row>
    <row r="30486">
      <c r="A30486" s="147"/>
      <c r="B30486" s="64"/>
      <c r="C30486" s="147" t="s">
        <v>217</v>
      </c>
      <c r="E30486" s="161"/>
      <c r="F30486" s="162"/>
      <c r="G30486" s="147"/>
      <c r="H30486" s="146"/>
      <c r="J30486" s="146"/>
      <c r="L30486" s="150"/>
      <c r="N30486" s="163"/>
      <c r="O30486" s="146"/>
      <c r="P30486" s="146"/>
      <c r="Q30486" s="146"/>
      <c r="R30486" s="34"/>
      <c r="S30486" s="35"/>
      <c r="T30486" s="147"/>
    </row>
    <row r="30487">
      <c r="A30487" s="147"/>
      <c r="B30487" s="64"/>
      <c r="C30487" s="147" t="s">
        <v>217</v>
      </c>
      <c r="E30487" s="161"/>
      <c r="F30487" s="162"/>
      <c r="G30487" s="147"/>
      <c r="H30487" s="146"/>
      <c r="J30487" s="146"/>
      <c r="L30487" s="150"/>
      <c r="N30487" s="163"/>
      <c r="O30487" s="146"/>
      <c r="P30487" s="146"/>
      <c r="Q30487" s="146"/>
      <c r="R30487" s="34"/>
      <c r="S30487" s="35"/>
      <c r="T30487" s="147"/>
    </row>
    <row r="30488">
      <c r="A30488" s="147"/>
      <c r="B30488" s="64"/>
      <c r="C30488" s="147" t="s">
        <v>217</v>
      </c>
      <c r="E30488" s="161"/>
      <c r="F30488" s="162"/>
      <c r="G30488" s="147"/>
      <c r="H30488" s="146"/>
      <c r="J30488" s="146"/>
      <c r="L30488" s="150"/>
      <c r="N30488" s="163"/>
      <c r="O30488" s="146"/>
      <c r="P30488" s="146"/>
      <c r="Q30488" s="146"/>
      <c r="R30488" s="34"/>
      <c r="S30488" s="35"/>
      <c r="T30488" s="147"/>
    </row>
    <row r="30489">
      <c r="A30489" s="147"/>
      <c r="B30489" s="64"/>
      <c r="C30489" s="147" t="s">
        <v>217</v>
      </c>
      <c r="E30489" s="161"/>
      <c r="F30489" s="162"/>
      <c r="G30489" s="147"/>
      <c r="H30489" s="146"/>
      <c r="J30489" s="146"/>
      <c r="L30489" s="150"/>
      <c r="N30489" s="163"/>
      <c r="O30489" s="146"/>
      <c r="P30489" s="146"/>
      <c r="Q30489" s="146"/>
      <c r="R30489" s="34"/>
      <c r="S30489" s="35"/>
      <c r="T30489" s="147"/>
    </row>
    <row r="30490">
      <c r="A30490" s="147"/>
      <c r="B30490" s="64"/>
      <c r="C30490" s="147" t="s">
        <v>217</v>
      </c>
      <c r="E30490" s="161"/>
      <c r="F30490" s="162"/>
      <c r="G30490" s="147"/>
      <c r="H30490" s="146"/>
      <c r="J30490" s="146"/>
      <c r="L30490" s="150"/>
      <c r="N30490" s="163"/>
      <c r="O30490" s="146"/>
      <c r="P30490" s="146"/>
      <c r="Q30490" s="146"/>
      <c r="R30490" s="34"/>
      <c r="S30490" s="35"/>
      <c r="T30490" s="147"/>
    </row>
    <row r="30491">
      <c r="A30491" s="147"/>
      <c r="B30491" s="64"/>
      <c r="C30491" s="147" t="s">
        <v>217</v>
      </c>
      <c r="E30491" s="161"/>
      <c r="F30491" s="162"/>
      <c r="G30491" s="147"/>
      <c r="H30491" s="146"/>
      <c r="J30491" s="146"/>
      <c r="L30491" s="150"/>
      <c r="N30491" s="163"/>
      <c r="O30491" s="146"/>
      <c r="P30491" s="146"/>
      <c r="Q30491" s="146"/>
      <c r="R30491" s="34"/>
      <c r="S30491" s="35"/>
      <c r="T30491" s="147"/>
    </row>
    <row r="30492">
      <c r="A30492" s="147"/>
      <c r="B30492" s="64"/>
      <c r="C30492" s="147" t="s">
        <v>217</v>
      </c>
      <c r="E30492" s="161"/>
      <c r="F30492" s="162"/>
      <c r="G30492" s="147"/>
      <c r="H30492" s="146"/>
      <c r="J30492" s="146"/>
      <c r="L30492" s="150"/>
      <c r="N30492" s="163"/>
      <c r="O30492" s="146"/>
      <c r="P30492" s="146"/>
      <c r="Q30492" s="146"/>
      <c r="R30492" s="34"/>
      <c r="S30492" s="35"/>
      <c r="T30492" s="147"/>
    </row>
    <row r="30493">
      <c r="A30493" s="147"/>
      <c r="B30493" s="64"/>
      <c r="C30493" s="147" t="s">
        <v>217</v>
      </c>
      <c r="E30493" s="161"/>
      <c r="F30493" s="162"/>
      <c r="G30493" s="147"/>
      <c r="H30493" s="146"/>
      <c r="J30493" s="146"/>
      <c r="L30493" s="150"/>
      <c r="N30493" s="163"/>
      <c r="O30493" s="146"/>
      <c r="P30493" s="146"/>
      <c r="Q30493" s="146"/>
      <c r="R30493" s="34"/>
      <c r="S30493" s="35"/>
      <c r="T30493" s="147"/>
    </row>
    <row r="30494">
      <c r="A30494" s="147"/>
      <c r="B30494" s="64"/>
      <c r="C30494" s="147" t="s">
        <v>217</v>
      </c>
      <c r="E30494" s="161"/>
      <c r="F30494" s="162"/>
      <c r="G30494" s="147"/>
      <c r="H30494" s="146"/>
      <c r="J30494" s="146"/>
      <c r="L30494" s="150"/>
      <c r="N30494" s="163"/>
      <c r="O30494" s="146"/>
      <c r="P30494" s="146"/>
      <c r="Q30494" s="146"/>
      <c r="R30494" s="34"/>
      <c r="S30494" s="35"/>
      <c r="T30494" s="147"/>
    </row>
    <row r="30495">
      <c r="A30495" s="147"/>
      <c r="B30495" s="64"/>
      <c r="C30495" s="147" t="s">
        <v>217</v>
      </c>
      <c r="E30495" s="161"/>
      <c r="F30495" s="162"/>
      <c r="G30495" s="147"/>
      <c r="H30495" s="146"/>
      <c r="J30495" s="146"/>
      <c r="L30495" s="150"/>
      <c r="N30495" s="163"/>
      <c r="O30495" s="146"/>
      <c r="P30495" s="146"/>
      <c r="Q30495" s="146"/>
      <c r="R30495" s="34"/>
      <c r="S30495" s="35"/>
      <c r="T30495" s="147"/>
    </row>
    <row r="30496">
      <c r="A30496" s="147"/>
      <c r="B30496" s="64"/>
      <c r="C30496" s="147" t="s">
        <v>217</v>
      </c>
      <c r="E30496" s="161"/>
      <c r="F30496" s="162"/>
      <c r="G30496" s="147"/>
      <c r="H30496" s="146"/>
      <c r="J30496" s="146"/>
      <c r="L30496" s="150"/>
      <c r="N30496" s="163"/>
      <c r="O30496" s="146"/>
      <c r="P30496" s="146"/>
      <c r="Q30496" s="146"/>
      <c r="R30496" s="34"/>
      <c r="S30496" s="35"/>
      <c r="T30496" s="147"/>
    </row>
    <row r="30497">
      <c r="A30497" s="147"/>
      <c r="B30497" s="64"/>
      <c r="C30497" s="147" t="s">
        <v>217</v>
      </c>
      <c r="E30497" s="161"/>
      <c r="F30497" s="162"/>
      <c r="G30497" s="147"/>
      <c r="H30497" s="146"/>
      <c r="J30497" s="146"/>
      <c r="L30497" s="150"/>
      <c r="N30497" s="163"/>
      <c r="O30497" s="146"/>
      <c r="P30497" s="146"/>
      <c r="Q30497" s="146"/>
      <c r="R30497" s="34"/>
      <c r="S30497" s="35"/>
      <c r="T30497" s="147"/>
    </row>
    <row r="30498">
      <c r="A30498" s="147"/>
      <c r="B30498" s="64"/>
      <c r="C30498" s="147" t="s">
        <v>217</v>
      </c>
      <c r="E30498" s="161"/>
      <c r="F30498" s="162"/>
      <c r="G30498" s="147"/>
      <c r="H30498" s="146"/>
      <c r="J30498" s="146"/>
      <c r="L30498" s="150"/>
      <c r="N30498" s="163"/>
      <c r="O30498" s="146"/>
      <c r="P30498" s="146"/>
      <c r="Q30498" s="146"/>
      <c r="R30498" s="34"/>
      <c r="S30498" s="35"/>
      <c r="T30498" s="147"/>
    </row>
    <row r="30499">
      <c r="A30499" s="147"/>
      <c r="B30499" s="64"/>
      <c r="C30499" s="147" t="s">
        <v>217</v>
      </c>
      <c r="E30499" s="161"/>
      <c r="F30499" s="162"/>
      <c r="G30499" s="147"/>
      <c r="H30499" s="146"/>
      <c r="J30499" s="146"/>
      <c r="L30499" s="150"/>
      <c r="N30499" s="163"/>
      <c r="O30499" s="146"/>
      <c r="P30499" s="146"/>
      <c r="Q30499" s="146"/>
      <c r="R30499" s="34"/>
      <c r="S30499" s="35"/>
      <c r="T30499" s="147"/>
    </row>
    <row r="30500">
      <c r="A30500" s="147"/>
      <c r="B30500" s="64"/>
      <c r="C30500" s="147" t="s">
        <v>217</v>
      </c>
      <c r="E30500" s="161"/>
      <c r="F30500" s="162"/>
      <c r="G30500" s="147"/>
      <c r="H30500" s="146"/>
      <c r="J30500" s="146"/>
      <c r="L30500" s="150"/>
      <c r="N30500" s="163"/>
      <c r="O30500" s="146"/>
      <c r="P30500" s="146"/>
      <c r="Q30500" s="146"/>
      <c r="R30500" s="34"/>
      <c r="S30500" s="35"/>
      <c r="T30500" s="147"/>
    </row>
    <row r="30501">
      <c r="A30501" s="147"/>
      <c r="B30501" s="64"/>
      <c r="C30501" s="147" t="s">
        <v>217</v>
      </c>
      <c r="E30501" s="161"/>
      <c r="F30501" s="162"/>
      <c r="G30501" s="147"/>
      <c r="H30501" s="146"/>
      <c r="J30501" s="146"/>
      <c r="L30501" s="150"/>
      <c r="N30501" s="163"/>
      <c r="O30501" s="146"/>
      <c r="P30501" s="146"/>
      <c r="Q30501" s="146"/>
      <c r="R30501" s="34"/>
      <c r="S30501" s="35"/>
      <c r="T30501" s="147"/>
    </row>
    <row r="30502">
      <c r="A30502" s="147"/>
      <c r="B30502" s="64"/>
      <c r="C30502" s="147" t="s">
        <v>217</v>
      </c>
      <c r="E30502" s="161"/>
      <c r="F30502" s="162"/>
      <c r="G30502" s="147"/>
      <c r="H30502" s="146"/>
      <c r="J30502" s="146"/>
      <c r="L30502" s="150"/>
      <c r="N30502" s="163"/>
      <c r="O30502" s="146"/>
      <c r="P30502" s="146"/>
      <c r="Q30502" s="146"/>
      <c r="R30502" s="34"/>
      <c r="S30502" s="35"/>
      <c r="T30502" s="147"/>
    </row>
    <row r="30503">
      <c r="A30503" s="147"/>
      <c r="B30503" s="64"/>
      <c r="C30503" s="147" t="s">
        <v>217</v>
      </c>
      <c r="E30503" s="161"/>
      <c r="F30503" s="162"/>
      <c r="G30503" s="147"/>
      <c r="H30503" s="146"/>
      <c r="J30503" s="146"/>
      <c r="L30503" s="150"/>
      <c r="N30503" s="163"/>
      <c r="O30503" s="146"/>
      <c r="P30503" s="146"/>
      <c r="Q30503" s="146"/>
      <c r="R30503" s="34"/>
      <c r="S30503" s="35"/>
      <c r="T30503" s="147"/>
    </row>
    <row r="30504">
      <c r="A30504" s="147"/>
      <c r="B30504" s="64"/>
      <c r="C30504" s="147" t="s">
        <v>217</v>
      </c>
      <c r="E30504" s="161"/>
      <c r="F30504" s="162"/>
      <c r="G30504" s="147"/>
      <c r="H30504" s="146"/>
      <c r="J30504" s="146"/>
      <c r="L30504" s="150"/>
      <c r="N30504" s="163"/>
      <c r="O30504" s="146"/>
      <c r="P30504" s="146"/>
      <c r="Q30504" s="146"/>
      <c r="R30504" s="34"/>
      <c r="S30504" s="35"/>
      <c r="T30504" s="147"/>
    </row>
    <row r="30505">
      <c r="A30505" s="147"/>
      <c r="B30505" s="64"/>
      <c r="C30505" s="147" t="s">
        <v>217</v>
      </c>
      <c r="E30505" s="161"/>
      <c r="F30505" s="162"/>
      <c r="G30505" s="147"/>
      <c r="H30505" s="146"/>
      <c r="J30505" s="146"/>
      <c r="L30505" s="150"/>
      <c r="N30505" s="163"/>
      <c r="O30505" s="146"/>
      <c r="P30505" s="146"/>
      <c r="Q30505" s="146"/>
      <c r="R30505" s="34"/>
      <c r="S30505" s="35"/>
      <c r="T30505" s="147"/>
    </row>
    <row r="30506">
      <c r="A30506" s="147"/>
      <c r="B30506" s="64"/>
      <c r="C30506" s="147" t="s">
        <v>217</v>
      </c>
      <c r="E30506" s="161"/>
      <c r="F30506" s="162"/>
      <c r="G30506" s="147"/>
      <c r="H30506" s="146"/>
      <c r="J30506" s="146"/>
      <c r="L30506" s="150"/>
      <c r="N30506" s="163"/>
      <c r="O30506" s="146"/>
      <c r="P30506" s="146"/>
      <c r="Q30506" s="146"/>
      <c r="R30506" s="34"/>
      <c r="S30506" s="35"/>
      <c r="T30506" s="147"/>
    </row>
    <row r="30507">
      <c r="A30507" s="147"/>
      <c r="B30507" s="64"/>
      <c r="C30507" s="147" t="s">
        <v>217</v>
      </c>
      <c r="E30507" s="161"/>
      <c r="F30507" s="162"/>
      <c r="G30507" s="147"/>
      <c r="H30507" s="146"/>
      <c r="J30507" s="146"/>
      <c r="L30507" s="150"/>
      <c r="N30507" s="163"/>
      <c r="O30507" s="146"/>
      <c r="P30507" s="146"/>
      <c r="Q30507" s="146"/>
      <c r="R30507" s="34"/>
      <c r="S30507" s="35"/>
      <c r="T30507" s="147"/>
    </row>
    <row r="30508">
      <c r="A30508" s="147"/>
      <c r="B30508" s="64"/>
      <c r="C30508" s="147" t="s">
        <v>217</v>
      </c>
      <c r="E30508" s="161"/>
      <c r="F30508" s="162"/>
      <c r="G30508" s="147"/>
      <c r="H30508" s="146"/>
      <c r="J30508" s="146"/>
      <c r="L30508" s="150"/>
      <c r="N30508" s="163"/>
      <c r="O30508" s="146"/>
      <c r="P30508" s="146"/>
      <c r="Q30508" s="146"/>
      <c r="R30508" s="34"/>
      <c r="S30508" s="35"/>
      <c r="T30508" s="147"/>
    </row>
    <row r="30509">
      <c r="A30509" s="147"/>
      <c r="B30509" s="64"/>
      <c r="C30509" s="147" t="s">
        <v>217</v>
      </c>
      <c r="E30509" s="161"/>
      <c r="F30509" s="162"/>
      <c r="G30509" s="147"/>
      <c r="H30509" s="146"/>
      <c r="J30509" s="146"/>
      <c r="L30509" s="150"/>
      <c r="N30509" s="163"/>
      <c r="O30509" s="146"/>
      <c r="P30509" s="146"/>
      <c r="Q30509" s="146"/>
      <c r="R30509" s="34"/>
      <c r="S30509" s="35"/>
      <c r="T30509" s="147"/>
    </row>
    <row r="30510">
      <c r="A30510" s="147"/>
      <c r="B30510" s="64"/>
      <c r="C30510" s="147" t="s">
        <v>217</v>
      </c>
      <c r="E30510" s="161"/>
      <c r="F30510" s="162"/>
      <c r="G30510" s="147"/>
      <c r="H30510" s="146"/>
      <c r="J30510" s="146"/>
      <c r="L30510" s="150"/>
      <c r="N30510" s="163"/>
      <c r="O30510" s="146"/>
      <c r="P30510" s="146"/>
      <c r="Q30510" s="146"/>
      <c r="R30510" s="34"/>
      <c r="S30510" s="35"/>
      <c r="T30510" s="147"/>
    </row>
    <row r="30511">
      <c r="A30511" s="147"/>
      <c r="B30511" s="64"/>
      <c r="C30511" s="147" t="s">
        <v>217</v>
      </c>
      <c r="E30511" s="161"/>
      <c r="F30511" s="162"/>
      <c r="G30511" s="147"/>
      <c r="H30511" s="146"/>
      <c r="J30511" s="146"/>
      <c r="L30511" s="150"/>
      <c r="N30511" s="163"/>
      <c r="O30511" s="146"/>
      <c r="P30511" s="146"/>
      <c r="Q30511" s="146"/>
      <c r="R30511" s="34"/>
      <c r="S30511" s="35"/>
      <c r="T30511" s="147"/>
    </row>
    <row r="30512">
      <c r="A30512" s="147"/>
      <c r="B30512" s="64"/>
      <c r="C30512" s="147" t="s">
        <v>217</v>
      </c>
      <c r="E30512" s="161"/>
      <c r="F30512" s="162"/>
      <c r="G30512" s="147"/>
      <c r="H30512" s="146"/>
      <c r="J30512" s="146"/>
      <c r="L30512" s="150"/>
      <c r="N30512" s="163"/>
      <c r="O30512" s="146"/>
      <c r="P30512" s="146"/>
      <c r="Q30512" s="146"/>
      <c r="R30512" s="34"/>
      <c r="S30512" s="35"/>
      <c r="T30512" s="147"/>
    </row>
    <row r="30513">
      <c r="A30513" s="147"/>
      <c r="B30513" s="64"/>
      <c r="C30513" s="147" t="s">
        <v>217</v>
      </c>
      <c r="E30513" s="161"/>
      <c r="F30513" s="162"/>
      <c r="G30513" s="147"/>
      <c r="H30513" s="146"/>
      <c r="J30513" s="146"/>
      <c r="L30513" s="150"/>
      <c r="N30513" s="163"/>
      <c r="O30513" s="146"/>
      <c r="P30513" s="146"/>
      <c r="Q30513" s="146"/>
      <c r="R30513" s="34"/>
      <c r="S30513" s="35"/>
      <c r="T30513" s="147"/>
    </row>
    <row r="30514">
      <c r="A30514" s="147"/>
      <c r="B30514" s="64"/>
      <c r="C30514" s="147" t="s">
        <v>217</v>
      </c>
      <c r="E30514" s="161"/>
      <c r="F30514" s="162"/>
      <c r="G30514" s="147"/>
      <c r="H30514" s="146"/>
      <c r="J30514" s="146"/>
      <c r="L30514" s="150"/>
      <c r="N30514" s="163"/>
      <c r="O30514" s="146"/>
      <c r="P30514" s="146"/>
      <c r="Q30514" s="146"/>
      <c r="R30514" s="34"/>
      <c r="S30514" s="35"/>
      <c r="T30514" s="147"/>
    </row>
    <row r="30515">
      <c r="A30515" s="147"/>
      <c r="B30515" s="64"/>
      <c r="C30515" s="147" t="s">
        <v>217</v>
      </c>
      <c r="E30515" s="161"/>
      <c r="F30515" s="162"/>
      <c r="G30515" s="147"/>
      <c r="H30515" s="146"/>
      <c r="J30515" s="146"/>
      <c r="L30515" s="150"/>
      <c r="N30515" s="163"/>
      <c r="O30515" s="146"/>
      <c r="P30515" s="146"/>
      <c r="Q30515" s="146"/>
      <c r="R30515" s="34"/>
      <c r="S30515" s="35"/>
      <c r="T30515" s="147"/>
    </row>
    <row r="30516">
      <c r="A30516" s="147"/>
      <c r="B30516" s="64"/>
      <c r="C30516" s="147" t="s">
        <v>217</v>
      </c>
      <c r="E30516" s="161"/>
      <c r="F30516" s="162"/>
      <c r="G30516" s="147"/>
      <c r="H30516" s="146"/>
      <c r="J30516" s="146"/>
      <c r="L30516" s="150"/>
      <c r="N30516" s="163"/>
      <c r="O30516" s="146"/>
      <c r="P30516" s="146"/>
      <c r="Q30516" s="146"/>
      <c r="R30516" s="34"/>
      <c r="S30516" s="35"/>
      <c r="T30516" s="147"/>
    </row>
    <row r="30517">
      <c r="A30517" s="147"/>
      <c r="B30517" s="64"/>
      <c r="C30517" s="147" t="s">
        <v>217</v>
      </c>
      <c r="E30517" s="161"/>
      <c r="F30517" s="162"/>
      <c r="G30517" s="147"/>
      <c r="H30517" s="146"/>
      <c r="J30517" s="146"/>
      <c r="L30517" s="150"/>
      <c r="N30517" s="163"/>
      <c r="O30517" s="146"/>
      <c r="P30517" s="146"/>
      <c r="Q30517" s="146"/>
      <c r="R30517" s="34"/>
      <c r="S30517" s="35"/>
      <c r="T30517" s="147"/>
    </row>
    <row r="30518">
      <c r="A30518" s="147"/>
      <c r="B30518" s="64"/>
      <c r="C30518" s="147" t="s">
        <v>217</v>
      </c>
      <c r="E30518" s="161"/>
      <c r="F30518" s="162"/>
      <c r="G30518" s="147"/>
      <c r="H30518" s="146"/>
      <c r="J30518" s="146"/>
      <c r="L30518" s="150"/>
      <c r="N30518" s="163"/>
      <c r="O30518" s="146"/>
      <c r="P30518" s="146"/>
      <c r="Q30518" s="146"/>
      <c r="R30518" s="34"/>
      <c r="S30518" s="35"/>
      <c r="T30518" s="147"/>
    </row>
    <row r="30519">
      <c r="A30519" s="147"/>
      <c r="B30519" s="64"/>
      <c r="C30519" s="147" t="s">
        <v>217</v>
      </c>
      <c r="E30519" s="161"/>
      <c r="F30519" s="162"/>
      <c r="G30519" s="147"/>
      <c r="H30519" s="146"/>
      <c r="J30519" s="146"/>
      <c r="L30519" s="150"/>
      <c r="N30519" s="163"/>
      <c r="O30519" s="146"/>
      <c r="P30519" s="146"/>
      <c r="Q30519" s="146"/>
      <c r="R30519" s="34"/>
      <c r="S30519" s="35"/>
      <c r="T30519" s="147"/>
    </row>
    <row r="30520">
      <c r="A30520" s="147"/>
      <c r="B30520" s="64"/>
      <c r="C30520" s="147" t="s">
        <v>217</v>
      </c>
      <c r="E30520" s="161"/>
      <c r="F30520" s="162"/>
      <c r="G30520" s="147"/>
      <c r="H30520" s="146"/>
      <c r="J30520" s="146"/>
      <c r="L30520" s="150"/>
      <c r="N30520" s="163"/>
      <c r="O30520" s="146"/>
      <c r="P30520" s="146"/>
      <c r="Q30520" s="146"/>
      <c r="R30520" s="34"/>
      <c r="S30520" s="35"/>
      <c r="T30520" s="147"/>
    </row>
    <row r="30521">
      <c r="A30521" s="147"/>
      <c r="B30521" s="64"/>
      <c r="C30521" s="147" t="s">
        <v>217</v>
      </c>
      <c r="E30521" s="161"/>
      <c r="F30521" s="162"/>
      <c r="G30521" s="147"/>
      <c r="H30521" s="146"/>
      <c r="J30521" s="146"/>
      <c r="L30521" s="150"/>
      <c r="N30521" s="163"/>
      <c r="O30521" s="146"/>
      <c r="P30521" s="146"/>
      <c r="Q30521" s="146"/>
      <c r="R30521" s="34"/>
      <c r="S30521" s="35"/>
      <c r="T30521" s="147"/>
    </row>
    <row r="30522">
      <c r="A30522" s="147"/>
      <c r="B30522" s="64"/>
      <c r="C30522" s="147" t="s">
        <v>217</v>
      </c>
      <c r="E30522" s="161"/>
      <c r="F30522" s="162"/>
      <c r="G30522" s="147"/>
      <c r="H30522" s="146"/>
      <c r="J30522" s="146"/>
      <c r="L30522" s="150"/>
      <c r="N30522" s="163"/>
      <c r="O30522" s="146"/>
      <c r="P30522" s="146"/>
      <c r="Q30522" s="146"/>
      <c r="R30522" s="34"/>
      <c r="S30522" s="35"/>
      <c r="T30522" s="147"/>
    </row>
    <row r="30523">
      <c r="A30523" s="147"/>
      <c r="B30523" s="64"/>
      <c r="C30523" s="147" t="s">
        <v>217</v>
      </c>
      <c r="E30523" s="161"/>
      <c r="F30523" s="162"/>
      <c r="G30523" s="147"/>
      <c r="H30523" s="146"/>
      <c r="J30523" s="146"/>
      <c r="L30523" s="150"/>
      <c r="N30523" s="163"/>
      <c r="O30523" s="146"/>
      <c r="P30523" s="146"/>
      <c r="Q30523" s="146"/>
      <c r="R30523" s="34"/>
      <c r="S30523" s="35"/>
      <c r="T30523" s="147"/>
    </row>
    <row r="30524">
      <c r="A30524" s="147"/>
      <c r="B30524" s="64"/>
      <c r="C30524" s="147" t="s">
        <v>217</v>
      </c>
      <c r="E30524" s="161"/>
      <c r="F30524" s="162"/>
      <c r="G30524" s="147"/>
      <c r="H30524" s="146"/>
      <c r="J30524" s="146"/>
      <c r="L30524" s="150"/>
      <c r="N30524" s="163"/>
      <c r="O30524" s="146"/>
      <c r="P30524" s="146"/>
      <c r="Q30524" s="146"/>
      <c r="R30524" s="34"/>
      <c r="S30524" s="35"/>
      <c r="T30524" s="147"/>
    </row>
    <row r="30525">
      <c r="A30525" s="147"/>
      <c r="B30525" s="64"/>
      <c r="C30525" s="147" t="s">
        <v>217</v>
      </c>
      <c r="E30525" s="161"/>
      <c r="F30525" s="162"/>
      <c r="G30525" s="147"/>
      <c r="H30525" s="146"/>
      <c r="J30525" s="146"/>
      <c r="L30525" s="150"/>
      <c r="N30525" s="163"/>
      <c r="O30525" s="146"/>
      <c r="P30525" s="146"/>
      <c r="Q30525" s="146"/>
      <c r="R30525" s="34"/>
      <c r="S30525" s="35"/>
      <c r="T30525" s="147"/>
    </row>
    <row r="30526">
      <c r="A30526" s="147"/>
      <c r="B30526" s="64"/>
      <c r="C30526" s="147" t="s">
        <v>217</v>
      </c>
      <c r="E30526" s="161"/>
      <c r="F30526" s="162"/>
      <c r="G30526" s="147"/>
      <c r="H30526" s="146"/>
      <c r="J30526" s="146"/>
      <c r="L30526" s="150"/>
      <c r="N30526" s="163"/>
      <c r="O30526" s="146"/>
      <c r="P30526" s="146"/>
      <c r="Q30526" s="146"/>
      <c r="R30526" s="34"/>
      <c r="S30526" s="35"/>
      <c r="T30526" s="147"/>
    </row>
    <row r="30527">
      <c r="A30527" s="147"/>
      <c r="B30527" s="64"/>
      <c r="C30527" s="147" t="s">
        <v>217</v>
      </c>
      <c r="E30527" s="161"/>
      <c r="F30527" s="162"/>
      <c r="G30527" s="147"/>
      <c r="H30527" s="146"/>
      <c r="J30527" s="146"/>
      <c r="L30527" s="150"/>
      <c r="N30527" s="163"/>
      <c r="O30527" s="146"/>
      <c r="P30527" s="146"/>
      <c r="Q30527" s="146"/>
      <c r="R30527" s="34"/>
      <c r="S30527" s="35"/>
      <c r="T30527" s="147"/>
    </row>
    <row r="30528">
      <c r="A30528" s="147"/>
      <c r="B30528" s="64"/>
      <c r="C30528" s="147" t="s">
        <v>217</v>
      </c>
      <c r="E30528" s="161"/>
      <c r="F30528" s="162"/>
      <c r="G30528" s="147"/>
      <c r="H30528" s="146"/>
      <c r="J30528" s="146"/>
      <c r="L30528" s="150"/>
      <c r="N30528" s="163"/>
      <c r="O30528" s="146"/>
      <c r="P30528" s="146"/>
      <c r="Q30528" s="146"/>
      <c r="R30528" s="34"/>
      <c r="S30528" s="35"/>
      <c r="T30528" s="147"/>
    </row>
    <row r="30529">
      <c r="A30529" s="147"/>
      <c r="B30529" s="64"/>
      <c r="C30529" s="147" t="s">
        <v>217</v>
      </c>
      <c r="E30529" s="161"/>
      <c r="F30529" s="162"/>
      <c r="G30529" s="147"/>
      <c r="H30529" s="146"/>
      <c r="J30529" s="146"/>
      <c r="L30529" s="150"/>
      <c r="N30529" s="163"/>
      <c r="O30529" s="146"/>
      <c r="P30529" s="146"/>
      <c r="Q30529" s="146"/>
      <c r="R30529" s="34"/>
      <c r="S30529" s="35"/>
      <c r="T30529" s="147"/>
    </row>
    <row r="30530">
      <c r="A30530" s="147"/>
      <c r="B30530" s="64"/>
      <c r="C30530" s="147" t="s">
        <v>217</v>
      </c>
      <c r="E30530" s="161"/>
      <c r="F30530" s="162"/>
      <c r="G30530" s="147"/>
      <c r="H30530" s="146"/>
      <c r="J30530" s="146"/>
      <c r="L30530" s="150"/>
      <c r="N30530" s="163"/>
      <c r="O30530" s="146"/>
      <c r="P30530" s="146"/>
      <c r="Q30530" s="146"/>
      <c r="R30530" s="34"/>
      <c r="S30530" s="35"/>
      <c r="T30530" s="147"/>
    </row>
    <row r="30531">
      <c r="A30531" s="147"/>
      <c r="B30531" s="64"/>
      <c r="C30531" s="147" t="s">
        <v>217</v>
      </c>
      <c r="E30531" s="161"/>
      <c r="F30531" s="162"/>
      <c r="G30531" s="147"/>
      <c r="H30531" s="146"/>
      <c r="J30531" s="146"/>
      <c r="L30531" s="150"/>
      <c r="N30531" s="163"/>
      <c r="O30531" s="146"/>
      <c r="P30531" s="146"/>
      <c r="Q30531" s="146"/>
      <c r="R30531" s="34"/>
      <c r="S30531" s="35"/>
      <c r="T30531" s="147"/>
    </row>
    <row r="30532">
      <c r="A30532" s="147"/>
      <c r="B30532" s="64"/>
      <c r="C30532" s="147" t="s">
        <v>217</v>
      </c>
      <c r="E30532" s="161"/>
      <c r="F30532" s="162"/>
      <c r="G30532" s="147"/>
      <c r="H30532" s="146"/>
      <c r="J30532" s="146"/>
      <c r="L30532" s="150"/>
      <c r="N30532" s="163"/>
      <c r="O30532" s="146"/>
      <c r="P30532" s="146"/>
      <c r="Q30532" s="146"/>
      <c r="R30532" s="34"/>
      <c r="S30532" s="35"/>
      <c r="T30532" s="147"/>
    </row>
    <row r="30533">
      <c r="A30533" s="147"/>
      <c r="B30533" s="64"/>
      <c r="C30533" s="147" t="s">
        <v>217</v>
      </c>
      <c r="E30533" s="161"/>
      <c r="F30533" s="162"/>
      <c r="G30533" s="147"/>
      <c r="H30533" s="146"/>
      <c r="J30533" s="146"/>
      <c r="L30533" s="150"/>
      <c r="N30533" s="163"/>
      <c r="O30533" s="146"/>
      <c r="P30533" s="146"/>
      <c r="Q30533" s="146"/>
      <c r="R30533" s="34"/>
      <c r="S30533" s="35"/>
      <c r="T30533" s="147"/>
    </row>
    <row r="30534">
      <c r="A30534" s="147"/>
      <c r="B30534" s="64"/>
      <c r="C30534" s="147" t="s">
        <v>217</v>
      </c>
      <c r="E30534" s="161"/>
      <c r="F30534" s="162"/>
      <c r="G30534" s="147"/>
      <c r="H30534" s="146"/>
      <c r="J30534" s="146"/>
      <c r="L30534" s="150"/>
      <c r="N30534" s="163"/>
      <c r="O30534" s="146"/>
      <c r="P30534" s="146"/>
      <c r="Q30534" s="146"/>
      <c r="R30534" s="34"/>
      <c r="S30534" s="35"/>
      <c r="T30534" s="147"/>
    </row>
    <row r="30535">
      <c r="A30535" s="147"/>
      <c r="B30535" s="64"/>
      <c r="C30535" s="147" t="s">
        <v>217</v>
      </c>
      <c r="E30535" s="161"/>
      <c r="F30535" s="162"/>
      <c r="G30535" s="147"/>
      <c r="H30535" s="146"/>
      <c r="J30535" s="146"/>
      <c r="L30535" s="150"/>
      <c r="N30535" s="163"/>
      <c r="O30535" s="146"/>
      <c r="P30535" s="146"/>
      <c r="Q30535" s="146"/>
      <c r="R30535" s="34"/>
      <c r="S30535" s="35"/>
      <c r="T30535" s="147"/>
    </row>
    <row r="30536">
      <c r="A30536" s="147"/>
      <c r="B30536" s="64"/>
      <c r="C30536" s="147" t="s">
        <v>217</v>
      </c>
      <c r="E30536" s="161"/>
      <c r="F30536" s="162"/>
      <c r="G30536" s="147"/>
      <c r="H30536" s="146"/>
      <c r="J30536" s="146"/>
      <c r="L30536" s="150"/>
      <c r="N30536" s="163"/>
      <c r="O30536" s="146"/>
      <c r="P30536" s="146"/>
      <c r="Q30536" s="146"/>
      <c r="R30536" s="34"/>
      <c r="S30536" s="35"/>
      <c r="T30536" s="147"/>
    </row>
    <row r="30537">
      <c r="A30537" s="147"/>
      <c r="B30537" s="64"/>
      <c r="C30537" s="147" t="s">
        <v>217</v>
      </c>
      <c r="E30537" s="161"/>
      <c r="F30537" s="162"/>
      <c r="G30537" s="147"/>
      <c r="H30537" s="146"/>
      <c r="J30537" s="146"/>
      <c r="L30537" s="150"/>
      <c r="N30537" s="163"/>
      <c r="O30537" s="146"/>
      <c r="P30537" s="146"/>
      <c r="Q30537" s="146"/>
      <c r="R30537" s="34"/>
      <c r="S30537" s="35"/>
      <c r="T30537" s="147"/>
    </row>
    <row r="30538">
      <c r="A30538" s="147"/>
      <c r="B30538" s="64"/>
      <c r="C30538" s="147" t="s">
        <v>217</v>
      </c>
      <c r="E30538" s="161"/>
      <c r="F30538" s="162"/>
      <c r="G30538" s="147"/>
      <c r="H30538" s="146"/>
      <c r="J30538" s="146"/>
      <c r="L30538" s="150"/>
      <c r="N30538" s="163"/>
      <c r="O30538" s="146"/>
      <c r="P30538" s="146"/>
      <c r="Q30538" s="146"/>
      <c r="R30538" s="34"/>
      <c r="S30538" s="35"/>
      <c r="T30538" s="147"/>
    </row>
    <row r="30539">
      <c r="A30539" s="147"/>
      <c r="B30539" s="64"/>
      <c r="C30539" s="147" t="s">
        <v>217</v>
      </c>
      <c r="E30539" s="161"/>
      <c r="F30539" s="162"/>
      <c r="G30539" s="147"/>
      <c r="H30539" s="146"/>
      <c r="J30539" s="146"/>
      <c r="L30539" s="150"/>
      <c r="N30539" s="163"/>
      <c r="O30539" s="146"/>
      <c r="P30539" s="146"/>
      <c r="Q30539" s="146"/>
      <c r="R30539" s="34"/>
      <c r="S30539" s="35"/>
      <c r="T30539" s="147"/>
    </row>
    <row r="30540">
      <c r="A30540" s="147"/>
      <c r="B30540" s="64"/>
      <c r="C30540" s="147" t="s">
        <v>217</v>
      </c>
      <c r="E30540" s="161"/>
      <c r="F30540" s="162"/>
      <c r="G30540" s="147"/>
      <c r="H30540" s="146"/>
      <c r="J30540" s="146"/>
      <c r="L30540" s="150"/>
      <c r="N30540" s="163"/>
      <c r="O30540" s="146"/>
      <c r="P30540" s="146"/>
      <c r="Q30540" s="146"/>
      <c r="R30540" s="34"/>
      <c r="S30540" s="35"/>
      <c r="T30540" s="147"/>
    </row>
    <row r="30541">
      <c r="A30541" s="147"/>
      <c r="B30541" s="64"/>
      <c r="C30541" s="147" t="s">
        <v>217</v>
      </c>
      <c r="E30541" s="161"/>
      <c r="F30541" s="162"/>
      <c r="G30541" s="147"/>
      <c r="H30541" s="146"/>
      <c r="J30541" s="146"/>
      <c r="L30541" s="150"/>
      <c r="N30541" s="163"/>
      <c r="O30541" s="146"/>
      <c r="P30541" s="146"/>
      <c r="Q30541" s="146"/>
      <c r="R30541" s="34"/>
      <c r="S30541" s="35"/>
      <c r="T30541" s="147"/>
    </row>
    <row r="30542">
      <c r="A30542" s="147"/>
      <c r="B30542" s="64"/>
      <c r="C30542" s="147" t="s">
        <v>217</v>
      </c>
      <c r="E30542" s="161"/>
      <c r="F30542" s="162"/>
      <c r="G30542" s="147"/>
      <c r="H30542" s="146"/>
      <c r="J30542" s="146"/>
      <c r="L30542" s="150"/>
      <c r="N30542" s="163"/>
      <c r="O30542" s="146"/>
      <c r="P30542" s="146"/>
      <c r="Q30542" s="146"/>
      <c r="R30542" s="34"/>
      <c r="S30542" s="35"/>
      <c r="T30542" s="147"/>
    </row>
    <row r="30543">
      <c r="A30543" s="147"/>
      <c r="B30543" s="64"/>
      <c r="C30543" s="147" t="s">
        <v>217</v>
      </c>
      <c r="E30543" s="161"/>
      <c r="F30543" s="162"/>
      <c r="G30543" s="147"/>
      <c r="H30543" s="146"/>
      <c r="J30543" s="146"/>
      <c r="L30543" s="150"/>
      <c r="N30543" s="163"/>
      <c r="O30543" s="146"/>
      <c r="P30543" s="146"/>
      <c r="Q30543" s="146"/>
      <c r="R30543" s="34"/>
      <c r="S30543" s="35"/>
      <c r="T30543" s="147"/>
    </row>
    <row r="30544">
      <c r="A30544" s="147"/>
      <c r="B30544" s="64"/>
      <c r="C30544" s="147" t="s">
        <v>217</v>
      </c>
      <c r="E30544" s="161"/>
      <c r="F30544" s="162"/>
      <c r="G30544" s="147"/>
      <c r="H30544" s="146"/>
      <c r="J30544" s="146"/>
      <c r="L30544" s="150"/>
      <c r="N30544" s="163"/>
      <c r="O30544" s="146"/>
      <c r="P30544" s="146"/>
      <c r="Q30544" s="146"/>
      <c r="R30544" s="34"/>
      <c r="S30544" s="35"/>
      <c r="T30544" s="147"/>
    </row>
    <row r="30545">
      <c r="A30545" s="147"/>
      <c r="B30545" s="64"/>
      <c r="C30545" s="147" t="s">
        <v>217</v>
      </c>
      <c r="E30545" s="161"/>
      <c r="F30545" s="162"/>
      <c r="G30545" s="147"/>
      <c r="H30545" s="146"/>
      <c r="J30545" s="146"/>
      <c r="L30545" s="150"/>
      <c r="N30545" s="163"/>
      <c r="O30545" s="146"/>
      <c r="P30545" s="146"/>
      <c r="Q30545" s="146"/>
      <c r="R30545" s="34"/>
      <c r="S30545" s="35"/>
      <c r="T30545" s="147"/>
    </row>
    <row r="30546">
      <c r="A30546" s="147"/>
      <c r="B30546" s="64"/>
      <c r="C30546" s="147" t="s">
        <v>217</v>
      </c>
      <c r="E30546" s="161"/>
      <c r="F30546" s="162"/>
      <c r="G30546" s="147"/>
      <c r="H30546" s="146"/>
      <c r="J30546" s="146"/>
      <c r="L30546" s="150"/>
      <c r="N30546" s="163"/>
      <c r="O30546" s="146"/>
      <c r="P30546" s="146"/>
      <c r="Q30546" s="146"/>
      <c r="R30546" s="34"/>
      <c r="S30546" s="35"/>
      <c r="T30546" s="147"/>
    </row>
    <row r="30547">
      <c r="A30547" s="147"/>
      <c r="B30547" s="64"/>
      <c r="C30547" s="147" t="s">
        <v>217</v>
      </c>
      <c r="E30547" s="161"/>
      <c r="F30547" s="162"/>
      <c r="G30547" s="147"/>
      <c r="H30547" s="146"/>
      <c r="J30547" s="146"/>
      <c r="L30547" s="150"/>
      <c r="N30547" s="163"/>
      <c r="O30547" s="146"/>
      <c r="P30547" s="146"/>
      <c r="Q30547" s="146"/>
      <c r="R30547" s="34"/>
      <c r="S30547" s="35"/>
      <c r="T30547" s="147"/>
    </row>
    <row r="30548">
      <c r="A30548" s="147"/>
      <c r="B30548" s="64"/>
      <c r="C30548" s="147" t="s">
        <v>217</v>
      </c>
      <c r="E30548" s="161"/>
      <c r="F30548" s="162"/>
      <c r="G30548" s="147"/>
      <c r="H30548" s="146"/>
      <c r="J30548" s="146"/>
      <c r="L30548" s="150"/>
      <c r="N30548" s="163"/>
      <c r="O30548" s="146"/>
      <c r="P30548" s="146"/>
      <c r="Q30548" s="146"/>
      <c r="R30548" s="34"/>
      <c r="S30548" s="35"/>
      <c r="T30548" s="147"/>
    </row>
    <row r="30549">
      <c r="A30549" s="147"/>
      <c r="B30549" s="64"/>
      <c r="C30549" s="147" t="s">
        <v>217</v>
      </c>
      <c r="E30549" s="161"/>
      <c r="F30549" s="162"/>
      <c r="G30549" s="147"/>
      <c r="H30549" s="146"/>
      <c r="J30549" s="146"/>
      <c r="L30549" s="150"/>
      <c r="N30549" s="163"/>
      <c r="O30549" s="146"/>
      <c r="P30549" s="146"/>
      <c r="Q30549" s="146"/>
      <c r="R30549" s="34"/>
      <c r="S30549" s="35"/>
      <c r="T30549" s="147"/>
    </row>
    <row r="30550">
      <c r="A30550" s="147"/>
      <c r="B30550" s="64"/>
      <c r="C30550" s="147" t="s">
        <v>217</v>
      </c>
      <c r="E30550" s="161"/>
      <c r="F30550" s="162"/>
      <c r="G30550" s="147"/>
      <c r="H30550" s="146"/>
      <c r="J30550" s="146"/>
      <c r="L30550" s="150"/>
      <c r="N30550" s="163"/>
      <c r="O30550" s="146"/>
      <c r="P30550" s="146"/>
      <c r="Q30550" s="146"/>
      <c r="R30550" s="34"/>
      <c r="S30550" s="35"/>
      <c r="T30550" s="147"/>
    </row>
    <row r="30551">
      <c r="A30551" s="147"/>
      <c r="B30551" s="64"/>
      <c r="C30551" s="147" t="s">
        <v>217</v>
      </c>
      <c r="E30551" s="161"/>
      <c r="F30551" s="162"/>
      <c r="G30551" s="147"/>
      <c r="H30551" s="146"/>
      <c r="J30551" s="146"/>
      <c r="L30551" s="150"/>
      <c r="N30551" s="163"/>
      <c r="O30551" s="146"/>
      <c r="P30551" s="146"/>
      <c r="Q30551" s="146"/>
      <c r="R30551" s="34"/>
      <c r="S30551" s="35"/>
      <c r="T30551" s="147"/>
    </row>
    <row r="30552">
      <c r="A30552" s="147"/>
      <c r="B30552" s="64"/>
      <c r="C30552" s="147" t="s">
        <v>217</v>
      </c>
      <c r="E30552" s="161"/>
      <c r="F30552" s="162"/>
      <c r="G30552" s="147"/>
      <c r="H30552" s="146"/>
      <c r="J30552" s="146"/>
      <c r="L30552" s="150"/>
      <c r="N30552" s="163"/>
      <c r="O30552" s="146"/>
      <c r="P30552" s="146"/>
      <c r="Q30552" s="146"/>
      <c r="R30552" s="34"/>
      <c r="S30552" s="35"/>
      <c r="T30552" s="147"/>
    </row>
    <row r="30553">
      <c r="A30553" s="147"/>
      <c r="B30553" s="64"/>
      <c r="C30553" s="147" t="s">
        <v>217</v>
      </c>
      <c r="E30553" s="161"/>
      <c r="F30553" s="162"/>
      <c r="G30553" s="147"/>
      <c r="H30553" s="146"/>
      <c r="J30553" s="146"/>
      <c r="L30553" s="150"/>
      <c r="N30553" s="163"/>
      <c r="O30553" s="146"/>
      <c r="P30553" s="146"/>
      <c r="Q30553" s="146"/>
      <c r="R30553" s="34"/>
      <c r="S30553" s="35"/>
      <c r="T30553" s="147"/>
    </row>
    <row r="30554">
      <c r="A30554" s="147"/>
      <c r="B30554" s="64"/>
      <c r="C30554" s="147" t="s">
        <v>217</v>
      </c>
      <c r="E30554" s="161"/>
      <c r="F30554" s="162"/>
      <c r="G30554" s="147"/>
      <c r="H30554" s="146"/>
      <c r="J30554" s="146"/>
      <c r="L30554" s="150"/>
      <c r="N30554" s="163"/>
      <c r="O30554" s="146"/>
      <c r="P30554" s="146"/>
      <c r="Q30554" s="146"/>
      <c r="R30554" s="34"/>
      <c r="S30554" s="35"/>
      <c r="T30554" s="147"/>
    </row>
    <row r="30555">
      <c r="A30555" s="147"/>
      <c r="B30555" s="64"/>
      <c r="C30555" s="147" t="s">
        <v>217</v>
      </c>
      <c r="E30555" s="161"/>
      <c r="F30555" s="162"/>
      <c r="G30555" s="147"/>
      <c r="H30555" s="146"/>
      <c r="J30555" s="146"/>
      <c r="L30555" s="150"/>
      <c r="N30555" s="163"/>
      <c r="O30555" s="146"/>
      <c r="P30555" s="146"/>
      <c r="Q30555" s="146"/>
      <c r="R30555" s="34"/>
      <c r="S30555" s="35"/>
      <c r="T30555" s="147"/>
    </row>
    <row r="30556">
      <c r="A30556" s="147"/>
      <c r="B30556" s="64"/>
      <c r="C30556" s="147" t="s">
        <v>217</v>
      </c>
      <c r="E30556" s="161"/>
      <c r="F30556" s="162"/>
      <c r="G30556" s="147"/>
      <c r="H30556" s="146"/>
      <c r="J30556" s="146"/>
      <c r="L30556" s="150"/>
      <c r="N30556" s="163"/>
      <c r="O30556" s="146"/>
      <c r="P30556" s="146"/>
      <c r="Q30556" s="146"/>
      <c r="R30556" s="34"/>
      <c r="S30556" s="35"/>
      <c r="T30556" s="147"/>
    </row>
    <row r="30557">
      <c r="A30557" s="147"/>
      <c r="B30557" s="64"/>
      <c r="C30557" s="147" t="s">
        <v>217</v>
      </c>
      <c r="E30557" s="161"/>
      <c r="F30557" s="162"/>
      <c r="G30557" s="147"/>
      <c r="H30557" s="146"/>
      <c r="J30557" s="146"/>
      <c r="L30557" s="150"/>
      <c r="N30557" s="163"/>
      <c r="O30557" s="146"/>
      <c r="P30557" s="146"/>
      <c r="Q30557" s="146"/>
      <c r="R30557" s="34"/>
      <c r="S30557" s="35"/>
      <c r="T30557" s="147"/>
    </row>
    <row r="30558">
      <c r="A30558" s="147"/>
      <c r="B30558" s="64"/>
      <c r="C30558" s="147" t="s">
        <v>217</v>
      </c>
      <c r="E30558" s="161"/>
      <c r="F30558" s="162"/>
      <c r="G30558" s="147"/>
      <c r="H30558" s="146"/>
      <c r="J30558" s="146"/>
      <c r="L30558" s="150"/>
      <c r="N30558" s="163"/>
      <c r="O30558" s="146"/>
      <c r="P30558" s="146"/>
      <c r="Q30558" s="146"/>
      <c r="R30558" s="34"/>
      <c r="S30558" s="35"/>
      <c r="T30558" s="147"/>
    </row>
    <row r="30559">
      <c r="A30559" s="147"/>
      <c r="B30559" s="64"/>
      <c r="C30559" s="147" t="s">
        <v>217</v>
      </c>
      <c r="E30559" s="161"/>
      <c r="F30559" s="162"/>
      <c r="G30559" s="147"/>
      <c r="H30559" s="146"/>
      <c r="J30559" s="146"/>
      <c r="L30559" s="150"/>
      <c r="N30559" s="163"/>
      <c r="O30559" s="146"/>
      <c r="P30559" s="146"/>
      <c r="Q30559" s="146"/>
      <c r="R30559" s="34"/>
      <c r="S30559" s="35"/>
      <c r="T30559" s="147"/>
    </row>
    <row r="30560">
      <c r="A30560" s="147"/>
      <c r="B30560" s="64"/>
      <c r="C30560" s="147" t="s">
        <v>217</v>
      </c>
      <c r="E30560" s="161"/>
      <c r="F30560" s="162"/>
      <c r="G30560" s="147"/>
      <c r="H30560" s="146"/>
      <c r="J30560" s="146"/>
      <c r="L30560" s="150"/>
      <c r="N30560" s="163"/>
      <c r="O30560" s="146"/>
      <c r="P30560" s="146"/>
      <c r="Q30560" s="146"/>
      <c r="R30560" s="34"/>
      <c r="S30560" s="35"/>
      <c r="T30560" s="147"/>
    </row>
    <row r="30561">
      <c r="A30561" s="147"/>
      <c r="B30561" s="64"/>
      <c r="C30561" s="147" t="s">
        <v>217</v>
      </c>
      <c r="E30561" s="161"/>
      <c r="F30561" s="162"/>
      <c r="G30561" s="147"/>
      <c r="H30561" s="146"/>
      <c r="J30561" s="146"/>
      <c r="L30561" s="150"/>
      <c r="N30561" s="163"/>
      <c r="O30561" s="146"/>
      <c r="P30561" s="146"/>
      <c r="Q30561" s="146"/>
      <c r="R30561" s="34"/>
      <c r="S30561" s="35"/>
      <c r="T30561" s="147"/>
    </row>
    <row r="30562">
      <c r="A30562" s="147"/>
      <c r="B30562" s="64"/>
      <c r="C30562" s="147" t="s">
        <v>217</v>
      </c>
      <c r="E30562" s="161"/>
      <c r="F30562" s="162"/>
      <c r="G30562" s="147"/>
      <c r="H30562" s="146"/>
      <c r="J30562" s="146"/>
      <c r="L30562" s="150"/>
      <c r="N30562" s="163"/>
      <c r="O30562" s="146"/>
      <c r="P30562" s="146"/>
      <c r="Q30562" s="146"/>
      <c r="R30562" s="34"/>
      <c r="S30562" s="35"/>
      <c r="T30562" s="147"/>
    </row>
    <row r="30563">
      <c r="A30563" s="147"/>
      <c r="B30563" s="64"/>
      <c r="C30563" s="147" t="s">
        <v>217</v>
      </c>
      <c r="E30563" s="161"/>
      <c r="F30563" s="162"/>
      <c r="G30563" s="147"/>
      <c r="H30563" s="146"/>
      <c r="J30563" s="146"/>
      <c r="L30563" s="150"/>
      <c r="N30563" s="163"/>
      <c r="O30563" s="146"/>
      <c r="P30563" s="146"/>
      <c r="Q30563" s="146"/>
      <c r="R30563" s="34"/>
      <c r="S30563" s="35"/>
      <c r="T30563" s="147"/>
    </row>
    <row r="30564">
      <c r="A30564" s="147"/>
      <c r="B30564" s="64"/>
      <c r="C30564" s="147" t="s">
        <v>217</v>
      </c>
      <c r="E30564" s="161"/>
      <c r="F30564" s="162"/>
      <c r="G30564" s="147"/>
      <c r="H30564" s="146"/>
      <c r="J30564" s="146"/>
      <c r="L30564" s="150"/>
      <c r="N30564" s="163"/>
      <c r="O30564" s="146"/>
      <c r="P30564" s="146"/>
      <c r="Q30564" s="146"/>
      <c r="R30564" s="34"/>
      <c r="S30564" s="35"/>
      <c r="T30564" s="147"/>
    </row>
    <row r="30565">
      <c r="A30565" s="147"/>
      <c r="B30565" s="64"/>
      <c r="C30565" s="147" t="s">
        <v>217</v>
      </c>
      <c r="E30565" s="161"/>
      <c r="F30565" s="162"/>
      <c r="G30565" s="147"/>
      <c r="H30565" s="146"/>
      <c r="J30565" s="146"/>
      <c r="L30565" s="150"/>
      <c r="N30565" s="163"/>
      <c r="O30565" s="146"/>
      <c r="P30565" s="146"/>
      <c r="Q30565" s="146"/>
      <c r="R30565" s="34"/>
      <c r="S30565" s="35"/>
      <c r="T30565" s="147"/>
    </row>
    <row r="30566">
      <c r="A30566" s="147"/>
      <c r="B30566" s="64"/>
      <c r="C30566" s="147" t="s">
        <v>217</v>
      </c>
      <c r="E30566" s="161"/>
      <c r="F30566" s="162"/>
      <c r="G30566" s="147"/>
      <c r="H30566" s="146"/>
      <c r="J30566" s="146"/>
      <c r="L30566" s="150"/>
      <c r="N30566" s="163"/>
      <c r="O30566" s="146"/>
      <c r="P30566" s="146"/>
      <c r="Q30566" s="146"/>
      <c r="R30566" s="34"/>
      <c r="S30566" s="35"/>
      <c r="T30566" s="147"/>
    </row>
    <row r="30567">
      <c r="A30567" s="147"/>
      <c r="B30567" s="64"/>
      <c r="C30567" s="147" t="s">
        <v>217</v>
      </c>
      <c r="E30567" s="161"/>
      <c r="F30567" s="162"/>
      <c r="G30567" s="147"/>
      <c r="H30567" s="146"/>
      <c r="J30567" s="146"/>
      <c r="L30567" s="150"/>
      <c r="N30567" s="163"/>
      <c r="O30567" s="146"/>
      <c r="P30567" s="146"/>
      <c r="Q30567" s="146"/>
      <c r="R30567" s="34"/>
      <c r="S30567" s="35"/>
      <c r="T30567" s="147"/>
    </row>
    <row r="30568">
      <c r="A30568" s="147"/>
      <c r="B30568" s="64"/>
      <c r="C30568" s="147" t="s">
        <v>217</v>
      </c>
      <c r="E30568" s="161"/>
      <c r="F30568" s="162"/>
      <c r="G30568" s="147"/>
      <c r="H30568" s="146"/>
      <c r="J30568" s="146"/>
      <c r="L30568" s="150"/>
      <c r="N30568" s="163"/>
      <c r="O30568" s="146"/>
      <c r="P30568" s="146"/>
      <c r="Q30568" s="146"/>
      <c r="R30568" s="34"/>
      <c r="S30568" s="35"/>
      <c r="T30568" s="147"/>
    </row>
    <row r="30569">
      <c r="A30569" s="147"/>
      <c r="B30569" s="64"/>
      <c r="C30569" s="147" t="s">
        <v>217</v>
      </c>
      <c r="E30569" s="161"/>
      <c r="F30569" s="162"/>
      <c r="G30569" s="147"/>
      <c r="H30569" s="146"/>
      <c r="J30569" s="146"/>
      <c r="L30569" s="150"/>
      <c r="N30569" s="163"/>
      <c r="O30569" s="146"/>
      <c r="P30569" s="146"/>
      <c r="Q30569" s="146"/>
      <c r="R30569" s="34"/>
      <c r="S30569" s="35"/>
      <c r="T30569" s="147"/>
    </row>
    <row r="30570">
      <c r="A30570" s="147"/>
      <c r="B30570" s="64"/>
      <c r="C30570" s="147" t="s">
        <v>217</v>
      </c>
      <c r="E30570" s="161"/>
      <c r="F30570" s="162"/>
      <c r="G30570" s="147"/>
      <c r="H30570" s="146"/>
      <c r="J30570" s="146"/>
      <c r="L30570" s="150"/>
      <c r="N30570" s="163"/>
      <c r="O30570" s="146"/>
      <c r="P30570" s="146"/>
      <c r="Q30570" s="146"/>
      <c r="R30570" s="34"/>
      <c r="S30570" s="35"/>
      <c r="T30570" s="147"/>
    </row>
    <row r="30571">
      <c r="A30571" s="147"/>
      <c r="B30571" s="64"/>
      <c r="C30571" s="147" t="s">
        <v>217</v>
      </c>
      <c r="E30571" s="161"/>
      <c r="F30571" s="162"/>
      <c r="G30571" s="147"/>
      <c r="H30571" s="146"/>
      <c r="J30571" s="146"/>
      <c r="L30571" s="150"/>
      <c r="N30571" s="163"/>
      <c r="O30571" s="146"/>
      <c r="P30571" s="146"/>
      <c r="Q30571" s="146"/>
      <c r="R30571" s="34"/>
      <c r="S30571" s="35"/>
      <c r="T30571" s="147"/>
    </row>
    <row r="30572">
      <c r="A30572" s="147"/>
      <c r="B30572" s="64"/>
      <c r="C30572" s="147" t="s">
        <v>217</v>
      </c>
      <c r="E30572" s="161"/>
      <c r="F30572" s="162"/>
      <c r="G30572" s="147"/>
      <c r="H30572" s="146"/>
      <c r="J30572" s="146"/>
      <c r="L30572" s="150"/>
      <c r="N30572" s="163"/>
      <c r="O30572" s="146"/>
      <c r="P30572" s="146"/>
      <c r="Q30572" s="146"/>
      <c r="R30572" s="34"/>
      <c r="S30572" s="35"/>
      <c r="T30572" s="147"/>
    </row>
    <row r="30573">
      <c r="A30573" s="147"/>
      <c r="B30573" s="64"/>
      <c r="C30573" s="147" t="s">
        <v>217</v>
      </c>
      <c r="E30573" s="161"/>
      <c r="F30573" s="162"/>
      <c r="G30573" s="147"/>
      <c r="H30573" s="146"/>
      <c r="J30573" s="146"/>
      <c r="L30573" s="150"/>
      <c r="N30573" s="163"/>
      <c r="O30573" s="146"/>
      <c r="P30573" s="146"/>
      <c r="Q30573" s="146"/>
      <c r="R30573" s="34"/>
      <c r="S30573" s="35"/>
      <c r="T30573" s="147"/>
    </row>
    <row r="30574">
      <c r="A30574" s="147"/>
      <c r="B30574" s="64"/>
      <c r="C30574" s="147" t="s">
        <v>217</v>
      </c>
      <c r="E30574" s="161"/>
      <c r="F30574" s="162"/>
      <c r="G30574" s="147"/>
      <c r="H30574" s="146"/>
      <c r="J30574" s="146"/>
      <c r="L30574" s="150"/>
      <c r="N30574" s="163"/>
      <c r="O30574" s="146"/>
      <c r="P30574" s="146"/>
      <c r="Q30574" s="146"/>
      <c r="R30574" s="34"/>
      <c r="S30574" s="35"/>
      <c r="T30574" s="147"/>
    </row>
    <row r="30575">
      <c r="A30575" s="147"/>
      <c r="B30575" s="64"/>
      <c r="C30575" s="147" t="s">
        <v>217</v>
      </c>
      <c r="E30575" s="161"/>
      <c r="F30575" s="162"/>
      <c r="G30575" s="147"/>
      <c r="H30575" s="146"/>
      <c r="J30575" s="146"/>
      <c r="L30575" s="150"/>
      <c r="N30575" s="163"/>
      <c r="O30575" s="146"/>
      <c r="P30575" s="146"/>
      <c r="Q30575" s="146"/>
      <c r="R30575" s="34"/>
      <c r="S30575" s="35"/>
      <c r="T30575" s="147"/>
    </row>
    <row r="30576">
      <c r="A30576" s="147"/>
      <c r="B30576" s="64"/>
      <c r="C30576" s="147" t="s">
        <v>217</v>
      </c>
      <c r="E30576" s="161"/>
      <c r="F30576" s="162"/>
      <c r="G30576" s="147"/>
      <c r="H30576" s="146"/>
      <c r="J30576" s="146"/>
      <c r="L30576" s="150"/>
      <c r="N30576" s="163"/>
      <c r="O30576" s="146"/>
      <c r="P30576" s="146"/>
      <c r="Q30576" s="146"/>
      <c r="R30576" s="34"/>
      <c r="S30576" s="35"/>
      <c r="T30576" s="147"/>
    </row>
    <row r="30577">
      <c r="A30577" s="147"/>
      <c r="B30577" s="64"/>
      <c r="C30577" s="147" t="s">
        <v>217</v>
      </c>
      <c r="E30577" s="161"/>
      <c r="F30577" s="162"/>
      <c r="G30577" s="147"/>
      <c r="H30577" s="146"/>
      <c r="J30577" s="146"/>
      <c r="L30577" s="150"/>
      <c r="N30577" s="163"/>
      <c r="O30577" s="146"/>
      <c r="P30577" s="146"/>
      <c r="Q30577" s="146"/>
      <c r="R30577" s="34"/>
      <c r="S30577" s="35"/>
      <c r="T30577" s="147"/>
    </row>
    <row r="30578">
      <c r="A30578" s="147"/>
      <c r="B30578" s="64"/>
      <c r="C30578" s="147" t="s">
        <v>217</v>
      </c>
      <c r="E30578" s="161"/>
      <c r="F30578" s="162"/>
      <c r="G30578" s="147"/>
      <c r="H30578" s="146"/>
      <c r="J30578" s="146"/>
      <c r="L30578" s="150"/>
      <c r="N30578" s="163"/>
      <c r="O30578" s="146"/>
      <c r="P30578" s="146"/>
      <c r="Q30578" s="146"/>
      <c r="R30578" s="34"/>
      <c r="S30578" s="35"/>
      <c r="T30578" s="147"/>
    </row>
    <row r="30579">
      <c r="A30579" s="147"/>
      <c r="B30579" s="64"/>
      <c r="C30579" s="147" t="s">
        <v>217</v>
      </c>
      <c r="E30579" s="161"/>
      <c r="F30579" s="162"/>
      <c r="G30579" s="147"/>
      <c r="H30579" s="146"/>
      <c r="J30579" s="146"/>
      <c r="L30579" s="150"/>
      <c r="N30579" s="163"/>
      <c r="O30579" s="146"/>
      <c r="P30579" s="146"/>
      <c r="Q30579" s="146"/>
      <c r="R30579" s="34"/>
      <c r="S30579" s="35"/>
      <c r="T30579" s="147"/>
    </row>
    <row r="30580">
      <c r="A30580" s="147"/>
      <c r="B30580" s="64"/>
      <c r="C30580" s="147" t="s">
        <v>217</v>
      </c>
      <c r="E30580" s="161"/>
      <c r="F30580" s="162"/>
      <c r="G30580" s="147"/>
      <c r="H30580" s="146"/>
      <c r="J30580" s="146"/>
      <c r="L30580" s="150"/>
      <c r="N30580" s="163"/>
      <c r="O30580" s="146"/>
      <c r="P30580" s="146"/>
      <c r="Q30580" s="146"/>
      <c r="R30580" s="34"/>
      <c r="S30580" s="35"/>
      <c r="T30580" s="147"/>
    </row>
    <row r="30581">
      <c r="A30581" s="147"/>
      <c r="B30581" s="64"/>
      <c r="C30581" s="147" t="s">
        <v>217</v>
      </c>
      <c r="E30581" s="161"/>
      <c r="F30581" s="162"/>
      <c r="G30581" s="147"/>
      <c r="H30581" s="146"/>
      <c r="J30581" s="146"/>
      <c r="L30581" s="150"/>
      <c r="N30581" s="163"/>
      <c r="O30581" s="146"/>
      <c r="P30581" s="146"/>
      <c r="Q30581" s="146"/>
      <c r="R30581" s="34"/>
      <c r="S30581" s="35"/>
      <c r="T30581" s="147"/>
    </row>
    <row r="30582">
      <c r="A30582" s="147"/>
      <c r="B30582" s="64"/>
      <c r="C30582" s="147" t="s">
        <v>217</v>
      </c>
      <c r="E30582" s="161"/>
      <c r="F30582" s="162"/>
      <c r="G30582" s="147"/>
      <c r="H30582" s="146"/>
      <c r="J30582" s="146"/>
      <c r="L30582" s="150"/>
      <c r="N30582" s="163"/>
      <c r="O30582" s="146"/>
      <c r="P30582" s="146"/>
      <c r="Q30582" s="146"/>
      <c r="R30582" s="34"/>
      <c r="S30582" s="35"/>
      <c r="T30582" s="147"/>
    </row>
    <row r="30583">
      <c r="A30583" s="147"/>
      <c r="B30583" s="64"/>
      <c r="C30583" s="147" t="s">
        <v>217</v>
      </c>
      <c r="E30583" s="161"/>
      <c r="F30583" s="162"/>
      <c r="G30583" s="147"/>
      <c r="H30583" s="146"/>
      <c r="J30583" s="146"/>
      <c r="L30583" s="150"/>
      <c r="N30583" s="163"/>
      <c r="O30583" s="146"/>
      <c r="P30583" s="146"/>
      <c r="Q30583" s="146"/>
      <c r="R30583" s="34"/>
      <c r="S30583" s="35"/>
      <c r="T30583" s="147"/>
    </row>
    <row r="30584">
      <c r="A30584" s="147"/>
      <c r="B30584" s="64"/>
      <c r="C30584" s="147" t="s">
        <v>217</v>
      </c>
      <c r="E30584" s="161"/>
      <c r="F30584" s="162"/>
      <c r="G30584" s="147"/>
      <c r="H30584" s="146"/>
      <c r="J30584" s="146"/>
      <c r="L30584" s="150"/>
      <c r="N30584" s="163"/>
      <c r="O30584" s="146"/>
      <c r="P30584" s="146"/>
      <c r="Q30584" s="146"/>
      <c r="R30584" s="34"/>
      <c r="S30584" s="35"/>
      <c r="T30584" s="147"/>
    </row>
    <row r="30585">
      <c r="A30585" s="147"/>
      <c r="B30585" s="64"/>
      <c r="C30585" s="147" t="s">
        <v>217</v>
      </c>
      <c r="E30585" s="161"/>
      <c r="F30585" s="162"/>
      <c r="G30585" s="147"/>
      <c r="H30585" s="146"/>
      <c r="J30585" s="146"/>
      <c r="L30585" s="150"/>
      <c r="N30585" s="163"/>
      <c r="O30585" s="146"/>
      <c r="P30585" s="146"/>
      <c r="Q30585" s="146"/>
      <c r="R30585" s="34"/>
      <c r="S30585" s="35"/>
      <c r="T30585" s="147"/>
    </row>
    <row r="30586">
      <c r="A30586" s="147"/>
      <c r="B30586" s="64"/>
      <c r="C30586" s="147" t="s">
        <v>217</v>
      </c>
      <c r="E30586" s="161"/>
      <c r="F30586" s="162"/>
      <c r="G30586" s="147"/>
      <c r="H30586" s="146"/>
      <c r="J30586" s="146"/>
      <c r="L30586" s="150"/>
      <c r="N30586" s="163"/>
      <c r="O30586" s="146"/>
      <c r="P30586" s="146"/>
      <c r="Q30586" s="146"/>
      <c r="R30586" s="34"/>
      <c r="S30586" s="35"/>
      <c r="T30586" s="147"/>
    </row>
    <row r="30587">
      <c r="A30587" s="147"/>
      <c r="B30587" s="64"/>
      <c r="C30587" s="147" t="s">
        <v>217</v>
      </c>
      <c r="E30587" s="161"/>
      <c r="F30587" s="162"/>
      <c r="G30587" s="147"/>
      <c r="H30587" s="146"/>
      <c r="J30587" s="146"/>
      <c r="L30587" s="150"/>
      <c r="N30587" s="163"/>
      <c r="O30587" s="146"/>
      <c r="P30587" s="146"/>
      <c r="Q30587" s="146"/>
      <c r="R30587" s="34"/>
      <c r="S30587" s="35"/>
      <c r="T30587" s="147"/>
    </row>
    <row r="30588">
      <c r="A30588" s="147"/>
      <c r="B30588" s="64"/>
      <c r="C30588" s="147" t="s">
        <v>217</v>
      </c>
      <c r="E30588" s="161"/>
      <c r="F30588" s="162"/>
      <c r="G30588" s="147"/>
      <c r="H30588" s="146"/>
      <c r="J30588" s="146"/>
      <c r="L30588" s="150"/>
      <c r="N30588" s="163"/>
      <c r="O30588" s="146"/>
      <c r="P30588" s="146"/>
      <c r="Q30588" s="146"/>
      <c r="R30588" s="34"/>
      <c r="S30588" s="35"/>
      <c r="T30588" s="147"/>
    </row>
    <row r="30589">
      <c r="A30589" s="147"/>
      <c r="B30589" s="64"/>
      <c r="C30589" s="147" t="s">
        <v>217</v>
      </c>
      <c r="E30589" s="161"/>
      <c r="F30589" s="162"/>
      <c r="G30589" s="147"/>
      <c r="H30589" s="146"/>
      <c r="J30589" s="146"/>
      <c r="L30589" s="150"/>
      <c r="N30589" s="163"/>
      <c r="O30589" s="146"/>
      <c r="P30589" s="146"/>
      <c r="Q30589" s="146"/>
      <c r="R30589" s="34"/>
      <c r="S30589" s="35"/>
      <c r="T30589" s="147"/>
    </row>
    <row r="30590">
      <c r="A30590" s="147"/>
      <c r="B30590" s="64"/>
      <c r="C30590" s="147" t="s">
        <v>217</v>
      </c>
      <c r="E30590" s="161"/>
      <c r="F30590" s="162"/>
      <c r="G30590" s="147"/>
      <c r="H30590" s="146"/>
      <c r="J30590" s="146"/>
      <c r="L30590" s="150"/>
      <c r="N30590" s="163"/>
      <c r="O30590" s="146"/>
      <c r="P30590" s="146"/>
      <c r="Q30590" s="146"/>
      <c r="R30590" s="34"/>
      <c r="S30590" s="35"/>
      <c r="T30590" s="147"/>
    </row>
    <row r="30591">
      <c r="A30591" s="147"/>
      <c r="B30591" s="64"/>
      <c r="C30591" s="147" t="s">
        <v>217</v>
      </c>
      <c r="E30591" s="161"/>
      <c r="F30591" s="162"/>
      <c r="G30591" s="147"/>
      <c r="H30591" s="146"/>
      <c r="J30591" s="146"/>
      <c r="L30591" s="150"/>
      <c r="N30591" s="163"/>
      <c r="O30591" s="146"/>
      <c r="P30591" s="146"/>
      <c r="Q30591" s="146"/>
      <c r="R30591" s="34"/>
      <c r="S30591" s="35"/>
      <c r="T30591" s="147"/>
    </row>
    <row r="30592">
      <c r="A30592" s="147"/>
      <c r="B30592" s="64"/>
      <c r="C30592" s="147" t="s">
        <v>217</v>
      </c>
      <c r="E30592" s="161"/>
      <c r="F30592" s="162"/>
      <c r="G30592" s="147"/>
      <c r="H30592" s="146"/>
      <c r="J30592" s="146"/>
      <c r="L30592" s="150"/>
      <c r="N30592" s="163"/>
      <c r="O30592" s="146"/>
      <c r="P30592" s="146"/>
      <c r="Q30592" s="146"/>
      <c r="R30592" s="34"/>
      <c r="S30592" s="35"/>
      <c r="T30592" s="147"/>
    </row>
    <row r="30593">
      <c r="A30593" s="147"/>
      <c r="B30593" s="64"/>
      <c r="C30593" s="147" t="s">
        <v>217</v>
      </c>
      <c r="E30593" s="161"/>
      <c r="F30593" s="162"/>
      <c r="G30593" s="147"/>
      <c r="H30593" s="146"/>
      <c r="J30593" s="146"/>
      <c r="L30593" s="150"/>
      <c r="N30593" s="163"/>
      <c r="O30593" s="146"/>
      <c r="P30593" s="146"/>
      <c r="Q30593" s="146"/>
      <c r="R30593" s="34"/>
      <c r="S30593" s="35"/>
      <c r="T30593" s="147"/>
    </row>
    <row r="30594">
      <c r="A30594" s="147"/>
      <c r="B30594" s="64"/>
      <c r="C30594" s="147" t="s">
        <v>217</v>
      </c>
      <c r="E30594" s="161"/>
      <c r="F30594" s="162"/>
      <c r="G30594" s="147"/>
      <c r="H30594" s="146"/>
      <c r="J30594" s="146"/>
      <c r="L30594" s="150"/>
      <c r="N30594" s="163"/>
      <c r="O30594" s="146"/>
      <c r="P30594" s="146"/>
      <c r="Q30594" s="146"/>
      <c r="R30594" s="34"/>
      <c r="S30594" s="35"/>
      <c r="T30594" s="147"/>
    </row>
    <row r="30595">
      <c r="A30595" s="147"/>
      <c r="B30595" s="64"/>
      <c r="C30595" s="147" t="s">
        <v>217</v>
      </c>
      <c r="E30595" s="161"/>
      <c r="F30595" s="162"/>
      <c r="G30595" s="147"/>
      <c r="H30595" s="146"/>
      <c r="J30595" s="146"/>
      <c r="L30595" s="150"/>
      <c r="N30595" s="163"/>
      <c r="O30595" s="146"/>
      <c r="P30595" s="146"/>
      <c r="Q30595" s="146"/>
      <c r="R30595" s="34"/>
      <c r="S30595" s="35"/>
      <c r="T30595" s="147"/>
    </row>
    <row r="30596">
      <c r="A30596" s="147"/>
      <c r="B30596" s="64"/>
      <c r="C30596" s="147" t="s">
        <v>217</v>
      </c>
      <c r="E30596" s="161"/>
      <c r="F30596" s="162"/>
      <c r="G30596" s="147"/>
      <c r="H30596" s="146"/>
      <c r="J30596" s="146"/>
      <c r="L30596" s="150"/>
      <c r="N30596" s="163"/>
      <c r="O30596" s="146"/>
      <c r="P30596" s="146"/>
      <c r="Q30596" s="146"/>
      <c r="R30596" s="34"/>
      <c r="S30596" s="35"/>
      <c r="T30596" s="147"/>
    </row>
    <row r="30597">
      <c r="A30597" s="147"/>
      <c r="B30597" s="64"/>
      <c r="C30597" s="147" t="s">
        <v>217</v>
      </c>
      <c r="E30597" s="161"/>
      <c r="F30597" s="162"/>
      <c r="G30597" s="147"/>
      <c r="H30597" s="146"/>
      <c r="J30597" s="146"/>
      <c r="L30597" s="150"/>
      <c r="N30597" s="163"/>
      <c r="O30597" s="146"/>
      <c r="P30597" s="146"/>
      <c r="Q30597" s="146"/>
      <c r="R30597" s="34"/>
      <c r="S30597" s="35"/>
      <c r="T30597" s="147"/>
    </row>
    <row r="30598">
      <c r="A30598" s="147"/>
      <c r="B30598" s="64"/>
      <c r="C30598" s="147" t="s">
        <v>217</v>
      </c>
      <c r="E30598" s="161"/>
      <c r="F30598" s="162"/>
      <c r="G30598" s="147"/>
      <c r="H30598" s="146"/>
      <c r="J30598" s="146"/>
      <c r="L30598" s="150"/>
      <c r="N30598" s="163"/>
      <c r="O30598" s="146"/>
      <c r="P30598" s="146"/>
      <c r="Q30598" s="146"/>
      <c r="R30598" s="34"/>
      <c r="S30598" s="35"/>
      <c r="T30598" s="147"/>
    </row>
    <row r="30599">
      <c r="A30599" s="147"/>
      <c r="B30599" s="64"/>
      <c r="C30599" s="147" t="s">
        <v>217</v>
      </c>
      <c r="E30599" s="161"/>
      <c r="F30599" s="162"/>
      <c r="G30599" s="147"/>
      <c r="H30599" s="146"/>
      <c r="J30599" s="146"/>
      <c r="L30599" s="150"/>
      <c r="N30599" s="163"/>
      <c r="O30599" s="146"/>
      <c r="P30599" s="146"/>
      <c r="Q30599" s="146"/>
      <c r="R30599" s="34"/>
      <c r="S30599" s="35"/>
      <c r="T30599" s="147"/>
    </row>
    <row r="30600">
      <c r="A30600" s="147"/>
      <c r="B30600" s="64"/>
      <c r="C30600" s="147" t="s">
        <v>217</v>
      </c>
      <c r="E30600" s="161"/>
      <c r="F30600" s="162"/>
      <c r="G30600" s="147"/>
      <c r="H30600" s="146"/>
      <c r="J30600" s="146"/>
      <c r="L30600" s="150"/>
      <c r="N30600" s="163"/>
      <c r="O30600" s="146"/>
      <c r="P30600" s="146"/>
      <c r="Q30600" s="146"/>
      <c r="R30600" s="34"/>
      <c r="S30600" s="35"/>
      <c r="T30600" s="147"/>
    </row>
    <row r="30601">
      <c r="A30601" s="147"/>
      <c r="B30601" s="64"/>
      <c r="C30601" s="147" t="s">
        <v>217</v>
      </c>
      <c r="E30601" s="161"/>
      <c r="F30601" s="162"/>
      <c r="G30601" s="147"/>
      <c r="H30601" s="146"/>
      <c r="J30601" s="146"/>
      <c r="L30601" s="150"/>
      <c r="N30601" s="163"/>
      <c r="O30601" s="146"/>
      <c r="P30601" s="146"/>
      <c r="Q30601" s="146"/>
      <c r="R30601" s="34"/>
      <c r="S30601" s="35"/>
      <c r="T30601" s="147"/>
    </row>
    <row r="30602">
      <c r="A30602" s="147"/>
      <c r="B30602" s="64"/>
      <c r="C30602" s="147" t="s">
        <v>217</v>
      </c>
      <c r="E30602" s="161"/>
      <c r="F30602" s="162"/>
      <c r="G30602" s="147"/>
      <c r="H30602" s="146"/>
      <c r="J30602" s="146"/>
      <c r="L30602" s="150"/>
      <c r="N30602" s="163"/>
      <c r="O30602" s="146"/>
      <c r="P30602" s="146"/>
      <c r="Q30602" s="146"/>
      <c r="R30602" s="34"/>
      <c r="S30602" s="35"/>
      <c r="T30602" s="147"/>
    </row>
    <row r="30603">
      <c r="A30603" s="147"/>
      <c r="B30603" s="64"/>
      <c r="C30603" s="147" t="s">
        <v>217</v>
      </c>
      <c r="E30603" s="161"/>
      <c r="F30603" s="162"/>
      <c r="G30603" s="147"/>
      <c r="H30603" s="146"/>
      <c r="J30603" s="146"/>
      <c r="L30603" s="150"/>
      <c r="N30603" s="163"/>
      <c r="O30603" s="146"/>
      <c r="P30603" s="146"/>
      <c r="Q30603" s="146"/>
      <c r="R30603" s="34"/>
      <c r="S30603" s="35"/>
      <c r="T30603" s="147"/>
    </row>
    <row r="30604">
      <c r="A30604" s="147"/>
      <c r="B30604" s="64"/>
      <c r="C30604" s="147" t="s">
        <v>217</v>
      </c>
      <c r="E30604" s="161"/>
      <c r="F30604" s="162"/>
      <c r="G30604" s="147"/>
      <c r="H30604" s="146"/>
      <c r="J30604" s="146"/>
      <c r="L30604" s="150"/>
      <c r="N30604" s="163"/>
      <c r="O30604" s="146"/>
      <c r="P30604" s="146"/>
      <c r="Q30604" s="146"/>
      <c r="R30604" s="34"/>
      <c r="S30604" s="35"/>
      <c r="T30604" s="147"/>
    </row>
    <row r="30605">
      <c r="A30605" s="147"/>
      <c r="B30605" s="64"/>
      <c r="C30605" s="147" t="s">
        <v>217</v>
      </c>
      <c r="E30605" s="161"/>
      <c r="F30605" s="162"/>
      <c r="G30605" s="147"/>
      <c r="H30605" s="146"/>
      <c r="J30605" s="146"/>
      <c r="L30605" s="150"/>
      <c r="N30605" s="163"/>
      <c r="O30605" s="146"/>
      <c r="P30605" s="146"/>
      <c r="Q30605" s="146"/>
      <c r="R30605" s="34"/>
      <c r="S30605" s="35"/>
      <c r="T30605" s="147"/>
    </row>
    <row r="30606">
      <c r="A30606" s="147"/>
      <c r="B30606" s="64"/>
      <c r="C30606" s="147" t="s">
        <v>217</v>
      </c>
      <c r="E30606" s="161"/>
      <c r="F30606" s="162"/>
      <c r="G30606" s="147"/>
      <c r="H30606" s="146"/>
      <c r="J30606" s="146"/>
      <c r="L30606" s="150"/>
      <c r="N30606" s="163"/>
      <c r="O30606" s="146"/>
      <c r="P30606" s="146"/>
      <c r="Q30606" s="146"/>
      <c r="R30606" s="34"/>
      <c r="S30606" s="35"/>
      <c r="T30606" s="147"/>
    </row>
    <row r="30607">
      <c r="A30607" s="147"/>
      <c r="B30607" s="64"/>
      <c r="C30607" s="147" t="s">
        <v>217</v>
      </c>
      <c r="E30607" s="161"/>
      <c r="F30607" s="162"/>
      <c r="G30607" s="147"/>
      <c r="H30607" s="146"/>
      <c r="J30607" s="146"/>
      <c r="L30607" s="150"/>
      <c r="N30607" s="163"/>
      <c r="O30607" s="146"/>
      <c r="P30607" s="146"/>
      <c r="Q30607" s="146"/>
      <c r="R30607" s="34"/>
      <c r="S30607" s="35"/>
      <c r="T30607" s="147"/>
    </row>
    <row r="30608">
      <c r="A30608" s="147"/>
      <c r="B30608" s="64"/>
      <c r="C30608" s="147" t="s">
        <v>217</v>
      </c>
      <c r="E30608" s="161"/>
      <c r="F30608" s="162"/>
      <c r="G30608" s="147"/>
      <c r="H30608" s="146"/>
      <c r="J30608" s="146"/>
      <c r="L30608" s="150"/>
      <c r="N30608" s="163"/>
      <c r="O30608" s="146"/>
      <c r="P30608" s="146"/>
      <c r="Q30608" s="146"/>
      <c r="R30608" s="34"/>
      <c r="S30608" s="35"/>
      <c r="T30608" s="147"/>
    </row>
    <row r="30609">
      <c r="A30609" s="147"/>
      <c r="B30609" s="64"/>
      <c r="C30609" s="147" t="s">
        <v>217</v>
      </c>
      <c r="E30609" s="161"/>
      <c r="F30609" s="162"/>
      <c r="G30609" s="147"/>
      <c r="H30609" s="146"/>
      <c r="J30609" s="146"/>
      <c r="L30609" s="150"/>
      <c r="N30609" s="163"/>
      <c r="O30609" s="146"/>
      <c r="P30609" s="146"/>
      <c r="Q30609" s="146"/>
      <c r="R30609" s="34"/>
      <c r="S30609" s="35"/>
      <c r="T30609" s="147"/>
    </row>
    <row r="30610">
      <c r="A30610" s="147"/>
      <c r="B30610" s="64"/>
      <c r="C30610" s="147" t="s">
        <v>217</v>
      </c>
      <c r="E30610" s="161"/>
      <c r="F30610" s="162"/>
      <c r="G30610" s="147"/>
      <c r="H30610" s="146"/>
      <c r="J30610" s="146"/>
      <c r="L30610" s="150"/>
      <c r="N30610" s="163"/>
      <c r="O30610" s="146"/>
      <c r="P30610" s="146"/>
      <c r="Q30610" s="146"/>
      <c r="R30610" s="34"/>
      <c r="S30610" s="35"/>
      <c r="T30610" s="147"/>
    </row>
    <row r="30611">
      <c r="A30611" s="147"/>
      <c r="B30611" s="64"/>
      <c r="C30611" s="147" t="s">
        <v>217</v>
      </c>
      <c r="E30611" s="161"/>
      <c r="F30611" s="162"/>
      <c r="G30611" s="147"/>
      <c r="H30611" s="146"/>
      <c r="J30611" s="146"/>
      <c r="L30611" s="150"/>
      <c r="N30611" s="163"/>
      <c r="O30611" s="146"/>
      <c r="P30611" s="146"/>
      <c r="Q30611" s="146"/>
      <c r="R30611" s="34"/>
      <c r="S30611" s="35"/>
      <c r="T30611" s="147"/>
    </row>
    <row r="30612">
      <c r="A30612" s="147"/>
      <c r="B30612" s="64"/>
      <c r="C30612" s="147" t="s">
        <v>217</v>
      </c>
      <c r="E30612" s="161"/>
      <c r="F30612" s="162"/>
      <c r="G30612" s="147"/>
      <c r="H30612" s="146"/>
      <c r="J30612" s="146"/>
      <c r="L30612" s="150"/>
      <c r="N30612" s="163"/>
      <c r="O30612" s="146"/>
      <c r="P30612" s="146"/>
      <c r="Q30612" s="146"/>
      <c r="R30612" s="34"/>
      <c r="S30612" s="35"/>
      <c r="T30612" s="147"/>
    </row>
    <row r="30613">
      <c r="A30613" s="147"/>
      <c r="B30613" s="64"/>
      <c r="C30613" s="147" t="s">
        <v>217</v>
      </c>
      <c r="E30613" s="161"/>
      <c r="F30613" s="162"/>
      <c r="G30613" s="147"/>
      <c r="H30613" s="146"/>
      <c r="J30613" s="146"/>
      <c r="L30613" s="150"/>
      <c r="N30613" s="163"/>
      <c r="O30613" s="146"/>
      <c r="P30613" s="146"/>
      <c r="Q30613" s="146"/>
      <c r="R30613" s="34"/>
      <c r="S30613" s="35"/>
      <c r="T30613" s="147"/>
    </row>
    <row r="30614">
      <c r="A30614" s="147"/>
      <c r="B30614" s="64"/>
      <c r="C30614" s="147" t="s">
        <v>217</v>
      </c>
      <c r="E30614" s="161"/>
      <c r="F30614" s="162"/>
      <c r="G30614" s="147"/>
      <c r="H30614" s="146"/>
      <c r="J30614" s="146"/>
      <c r="L30614" s="150"/>
      <c r="N30614" s="163"/>
      <c r="O30614" s="146"/>
      <c r="P30614" s="146"/>
      <c r="Q30614" s="146"/>
      <c r="R30614" s="34"/>
      <c r="S30614" s="35"/>
      <c r="T30614" s="147"/>
    </row>
    <row r="30615">
      <c r="A30615" s="147"/>
      <c r="B30615" s="64"/>
      <c r="C30615" s="147" t="s">
        <v>217</v>
      </c>
      <c r="E30615" s="161"/>
      <c r="F30615" s="162"/>
      <c r="G30615" s="147"/>
      <c r="H30615" s="146"/>
      <c r="J30615" s="146"/>
      <c r="L30615" s="150"/>
      <c r="N30615" s="163"/>
      <c r="O30615" s="146"/>
      <c r="P30615" s="146"/>
      <c r="Q30615" s="146"/>
      <c r="R30615" s="34"/>
      <c r="S30615" s="35"/>
      <c r="T30615" s="147"/>
    </row>
    <row r="30616">
      <c r="A30616" s="147"/>
      <c r="B30616" s="64"/>
      <c r="C30616" s="147" t="s">
        <v>217</v>
      </c>
      <c r="E30616" s="161"/>
      <c r="F30616" s="162"/>
      <c r="G30616" s="147"/>
      <c r="H30616" s="146"/>
      <c r="J30616" s="146"/>
      <c r="L30616" s="150"/>
      <c r="N30616" s="163"/>
      <c r="O30616" s="146"/>
      <c r="P30616" s="146"/>
      <c r="Q30616" s="146"/>
      <c r="R30616" s="34"/>
      <c r="S30616" s="35"/>
      <c r="T30616" s="147"/>
    </row>
    <row r="30617">
      <c r="A30617" s="147"/>
      <c r="B30617" s="64"/>
      <c r="C30617" s="147" t="s">
        <v>217</v>
      </c>
      <c r="E30617" s="161"/>
      <c r="F30617" s="162"/>
      <c r="G30617" s="147"/>
      <c r="H30617" s="146"/>
      <c r="J30617" s="146"/>
      <c r="L30617" s="150"/>
      <c r="N30617" s="163"/>
      <c r="O30617" s="146"/>
      <c r="P30617" s="146"/>
      <c r="Q30617" s="146"/>
      <c r="R30617" s="34"/>
      <c r="S30617" s="35"/>
      <c r="T30617" s="147"/>
    </row>
    <row r="30618">
      <c r="A30618" s="147"/>
      <c r="B30618" s="64"/>
      <c r="C30618" s="147" t="s">
        <v>217</v>
      </c>
      <c r="E30618" s="161"/>
      <c r="F30618" s="162"/>
      <c r="G30618" s="147"/>
      <c r="H30618" s="146"/>
      <c r="J30618" s="146"/>
      <c r="L30618" s="150"/>
      <c r="N30618" s="163"/>
      <c r="O30618" s="146"/>
      <c r="P30618" s="146"/>
      <c r="Q30618" s="146"/>
      <c r="R30618" s="34"/>
      <c r="S30618" s="35"/>
      <c r="T30618" s="147"/>
    </row>
    <row r="30619">
      <c r="A30619" s="147"/>
      <c r="B30619" s="64"/>
      <c r="C30619" s="147" t="s">
        <v>217</v>
      </c>
      <c r="E30619" s="161"/>
      <c r="F30619" s="162"/>
      <c r="G30619" s="147"/>
      <c r="H30619" s="146"/>
      <c r="J30619" s="146"/>
      <c r="L30619" s="150"/>
      <c r="N30619" s="163"/>
      <c r="O30619" s="146"/>
      <c r="P30619" s="146"/>
      <c r="Q30619" s="146"/>
      <c r="R30619" s="34"/>
      <c r="S30619" s="35"/>
      <c r="T30619" s="147"/>
    </row>
    <row r="30620">
      <c r="A30620" s="147"/>
      <c r="B30620" s="64"/>
      <c r="C30620" s="147" t="s">
        <v>217</v>
      </c>
      <c r="E30620" s="161"/>
      <c r="F30620" s="162"/>
      <c r="G30620" s="147"/>
      <c r="H30620" s="146"/>
      <c r="J30620" s="146"/>
      <c r="L30620" s="150"/>
      <c r="N30620" s="163"/>
      <c r="O30620" s="146"/>
      <c r="P30620" s="146"/>
      <c r="Q30620" s="146"/>
      <c r="R30620" s="34"/>
      <c r="S30620" s="35"/>
      <c r="T30620" s="147"/>
    </row>
    <row r="30621">
      <c r="A30621" s="147"/>
      <c r="B30621" s="64"/>
      <c r="C30621" s="147" t="s">
        <v>217</v>
      </c>
      <c r="E30621" s="161"/>
      <c r="F30621" s="162"/>
      <c r="G30621" s="147"/>
      <c r="H30621" s="146"/>
      <c r="J30621" s="146"/>
      <c r="L30621" s="150"/>
      <c r="N30621" s="163"/>
      <c r="O30621" s="146"/>
      <c r="P30621" s="146"/>
      <c r="Q30621" s="146"/>
      <c r="R30621" s="34"/>
      <c r="S30621" s="35"/>
      <c r="T30621" s="147"/>
    </row>
    <row r="30622">
      <c r="A30622" s="147"/>
      <c r="B30622" s="64"/>
      <c r="C30622" s="147" t="s">
        <v>217</v>
      </c>
      <c r="E30622" s="161"/>
      <c r="F30622" s="162"/>
      <c r="G30622" s="147"/>
      <c r="H30622" s="146"/>
      <c r="J30622" s="146"/>
      <c r="L30622" s="150"/>
      <c r="N30622" s="163"/>
      <c r="O30622" s="146"/>
      <c r="P30622" s="146"/>
      <c r="Q30622" s="146"/>
      <c r="R30622" s="34"/>
      <c r="S30622" s="35"/>
      <c r="T30622" s="147"/>
    </row>
    <row r="30623">
      <c r="A30623" s="147"/>
      <c r="B30623" s="64"/>
      <c r="C30623" s="147" t="s">
        <v>217</v>
      </c>
      <c r="E30623" s="161"/>
      <c r="F30623" s="162"/>
      <c r="G30623" s="147"/>
      <c r="H30623" s="146"/>
      <c r="J30623" s="146"/>
      <c r="L30623" s="150"/>
      <c r="N30623" s="163"/>
      <c r="O30623" s="146"/>
      <c r="P30623" s="146"/>
      <c r="Q30623" s="146"/>
      <c r="R30623" s="34"/>
      <c r="S30623" s="35"/>
      <c r="T30623" s="147"/>
    </row>
    <row r="30624">
      <c r="A30624" s="147"/>
      <c r="B30624" s="64"/>
      <c r="C30624" s="147" t="s">
        <v>217</v>
      </c>
      <c r="E30624" s="161"/>
      <c r="F30624" s="162"/>
      <c r="G30624" s="147"/>
      <c r="H30624" s="146"/>
      <c r="J30624" s="146"/>
      <c r="L30624" s="150"/>
      <c r="N30624" s="163"/>
      <c r="O30624" s="146"/>
      <c r="P30624" s="146"/>
      <c r="Q30624" s="146"/>
      <c r="R30624" s="34"/>
      <c r="S30624" s="35"/>
      <c r="T30624" s="147"/>
    </row>
    <row r="30625">
      <c r="A30625" s="147"/>
      <c r="B30625" s="64"/>
      <c r="C30625" s="147" t="s">
        <v>217</v>
      </c>
      <c r="E30625" s="161"/>
      <c r="F30625" s="162"/>
      <c r="G30625" s="147"/>
      <c r="H30625" s="146"/>
      <c r="J30625" s="146"/>
      <c r="L30625" s="150"/>
      <c r="N30625" s="163"/>
      <c r="O30625" s="146"/>
      <c r="P30625" s="146"/>
      <c r="Q30625" s="146"/>
      <c r="R30625" s="34"/>
      <c r="S30625" s="35"/>
      <c r="T30625" s="147"/>
    </row>
    <row r="30626">
      <c r="A30626" s="147"/>
      <c r="B30626" s="64"/>
      <c r="C30626" s="147" t="s">
        <v>217</v>
      </c>
      <c r="E30626" s="161"/>
      <c r="F30626" s="162"/>
      <c r="G30626" s="147"/>
      <c r="H30626" s="146"/>
      <c r="J30626" s="146"/>
      <c r="L30626" s="150"/>
      <c r="N30626" s="163"/>
      <c r="O30626" s="146"/>
      <c r="P30626" s="146"/>
      <c r="Q30626" s="146"/>
      <c r="R30626" s="34"/>
      <c r="S30626" s="35"/>
      <c r="T30626" s="147"/>
    </row>
    <row r="30627">
      <c r="A30627" s="147"/>
      <c r="B30627" s="64"/>
      <c r="C30627" s="147" t="s">
        <v>217</v>
      </c>
      <c r="E30627" s="161"/>
      <c r="F30627" s="162"/>
      <c r="G30627" s="147"/>
      <c r="H30627" s="146"/>
      <c r="J30627" s="146"/>
      <c r="L30627" s="150"/>
      <c r="N30627" s="163"/>
      <c r="O30627" s="146"/>
      <c r="P30627" s="146"/>
      <c r="Q30627" s="146"/>
      <c r="R30627" s="34"/>
      <c r="S30627" s="35"/>
      <c r="T30627" s="147"/>
    </row>
    <row r="30628">
      <c r="A30628" s="147"/>
      <c r="B30628" s="64"/>
      <c r="C30628" s="147" t="s">
        <v>217</v>
      </c>
      <c r="E30628" s="161"/>
      <c r="F30628" s="162"/>
      <c r="G30628" s="147"/>
      <c r="H30628" s="146"/>
      <c r="J30628" s="146"/>
      <c r="L30628" s="150"/>
      <c r="N30628" s="163"/>
      <c r="O30628" s="146"/>
      <c r="P30628" s="146"/>
      <c r="Q30628" s="146"/>
      <c r="R30628" s="34"/>
      <c r="S30628" s="35"/>
      <c r="T30628" s="147"/>
    </row>
    <row r="30629">
      <c r="A30629" s="147"/>
      <c r="B30629" s="64"/>
      <c r="C30629" s="147" t="s">
        <v>217</v>
      </c>
      <c r="E30629" s="161"/>
      <c r="F30629" s="162"/>
      <c r="G30629" s="147"/>
      <c r="H30629" s="146"/>
      <c r="J30629" s="146"/>
      <c r="L30629" s="150"/>
      <c r="N30629" s="163"/>
      <c r="O30629" s="146"/>
      <c r="P30629" s="146"/>
      <c r="Q30629" s="146"/>
      <c r="R30629" s="34"/>
      <c r="S30629" s="35"/>
      <c r="T30629" s="147"/>
    </row>
    <row r="30630">
      <c r="A30630" s="147"/>
      <c r="B30630" s="64"/>
      <c r="C30630" s="147" t="s">
        <v>217</v>
      </c>
      <c r="E30630" s="161"/>
      <c r="F30630" s="162"/>
      <c r="G30630" s="147"/>
      <c r="H30630" s="146"/>
      <c r="J30630" s="146"/>
      <c r="L30630" s="150"/>
      <c r="N30630" s="163"/>
      <c r="O30630" s="146"/>
      <c r="P30630" s="146"/>
      <c r="Q30630" s="146"/>
      <c r="R30630" s="34"/>
      <c r="S30630" s="35"/>
      <c r="T30630" s="147"/>
    </row>
    <row r="30631">
      <c r="A30631" s="147"/>
      <c r="B30631" s="64"/>
      <c r="C30631" s="147" t="s">
        <v>217</v>
      </c>
      <c r="E30631" s="161"/>
      <c r="F30631" s="162"/>
      <c r="G30631" s="147"/>
      <c r="H30631" s="146"/>
      <c r="J30631" s="146"/>
      <c r="L30631" s="150"/>
      <c r="N30631" s="163"/>
      <c r="O30631" s="146"/>
      <c r="P30631" s="146"/>
      <c r="Q30631" s="146"/>
      <c r="R30631" s="34"/>
      <c r="S30631" s="35"/>
      <c r="T30631" s="147"/>
    </row>
    <row r="30632">
      <c r="A30632" s="147"/>
      <c r="B30632" s="64"/>
      <c r="C30632" s="147" t="s">
        <v>217</v>
      </c>
      <c r="E30632" s="161"/>
      <c r="F30632" s="162"/>
      <c r="G30632" s="147"/>
      <c r="H30632" s="146"/>
      <c r="J30632" s="146"/>
      <c r="L30632" s="150"/>
      <c r="N30632" s="163"/>
      <c r="O30632" s="146"/>
      <c r="P30632" s="146"/>
      <c r="Q30632" s="146"/>
      <c r="R30632" s="34"/>
      <c r="S30632" s="35"/>
      <c r="T30632" s="147"/>
    </row>
    <row r="30633">
      <c r="A30633" s="147"/>
      <c r="B30633" s="64"/>
      <c r="C30633" s="147" t="s">
        <v>217</v>
      </c>
      <c r="E30633" s="161"/>
      <c r="F30633" s="162"/>
      <c r="G30633" s="147"/>
      <c r="H30633" s="146"/>
      <c r="J30633" s="146"/>
      <c r="L30633" s="150"/>
      <c r="N30633" s="163"/>
      <c r="O30633" s="146"/>
      <c r="P30633" s="146"/>
      <c r="Q30633" s="146"/>
      <c r="R30633" s="34"/>
      <c r="S30633" s="35"/>
      <c r="T30633" s="147"/>
    </row>
    <row r="30634">
      <c r="A30634" s="147"/>
      <c r="B30634" s="64"/>
      <c r="C30634" s="147" t="s">
        <v>217</v>
      </c>
      <c r="E30634" s="161"/>
      <c r="F30634" s="162"/>
      <c r="G30634" s="147"/>
      <c r="H30634" s="146"/>
      <c r="J30634" s="146"/>
      <c r="L30634" s="150"/>
      <c r="N30634" s="163"/>
      <c r="O30634" s="146"/>
      <c r="P30634" s="146"/>
      <c r="Q30634" s="146"/>
      <c r="R30634" s="34"/>
      <c r="S30634" s="35"/>
      <c r="T30634" s="147"/>
    </row>
    <row r="30635">
      <c r="A30635" s="147"/>
      <c r="B30635" s="64"/>
      <c r="C30635" s="147" t="s">
        <v>217</v>
      </c>
      <c r="E30635" s="161"/>
      <c r="F30635" s="162"/>
      <c r="G30635" s="147"/>
      <c r="H30635" s="146"/>
      <c r="J30635" s="146"/>
      <c r="L30635" s="150"/>
      <c r="N30635" s="163"/>
      <c r="O30635" s="146"/>
      <c r="P30635" s="146"/>
      <c r="Q30635" s="146"/>
      <c r="R30635" s="34"/>
      <c r="S30635" s="35"/>
      <c r="T30635" s="147"/>
    </row>
    <row r="30636">
      <c r="A30636" s="147"/>
      <c r="B30636" s="64"/>
      <c r="C30636" s="147" t="s">
        <v>217</v>
      </c>
      <c r="E30636" s="161"/>
      <c r="F30636" s="162"/>
      <c r="G30636" s="147"/>
      <c r="H30636" s="146"/>
      <c r="J30636" s="146"/>
      <c r="L30636" s="150"/>
      <c r="N30636" s="163"/>
      <c r="O30636" s="146"/>
      <c r="P30636" s="146"/>
      <c r="Q30636" s="146"/>
      <c r="R30636" s="34"/>
      <c r="S30636" s="35"/>
      <c r="T30636" s="147"/>
    </row>
    <row r="30637">
      <c r="A30637" s="147"/>
      <c r="B30637" s="64"/>
      <c r="C30637" s="147" t="s">
        <v>217</v>
      </c>
      <c r="E30637" s="161"/>
      <c r="F30637" s="162"/>
      <c r="G30637" s="147"/>
      <c r="H30637" s="146"/>
      <c r="J30637" s="146"/>
      <c r="L30637" s="150"/>
      <c r="N30637" s="163"/>
      <c r="O30637" s="146"/>
      <c r="P30637" s="146"/>
      <c r="Q30637" s="146"/>
      <c r="R30637" s="34"/>
      <c r="S30637" s="35"/>
      <c r="T30637" s="147"/>
    </row>
    <row r="30638">
      <c r="A30638" s="147"/>
      <c r="B30638" s="64"/>
      <c r="C30638" s="147" t="s">
        <v>217</v>
      </c>
      <c r="E30638" s="161"/>
      <c r="F30638" s="162"/>
      <c r="G30638" s="147"/>
      <c r="H30638" s="146"/>
      <c r="J30638" s="146"/>
      <c r="L30638" s="150"/>
      <c r="N30638" s="163"/>
      <c r="O30638" s="146"/>
      <c r="P30638" s="146"/>
      <c r="Q30638" s="146"/>
      <c r="R30638" s="34"/>
      <c r="S30638" s="35"/>
      <c r="T30638" s="147"/>
    </row>
    <row r="30639">
      <c r="A30639" s="147"/>
      <c r="B30639" s="64"/>
      <c r="C30639" s="147" t="s">
        <v>217</v>
      </c>
      <c r="E30639" s="161"/>
      <c r="F30639" s="162"/>
      <c r="G30639" s="147"/>
      <c r="H30639" s="146"/>
      <c r="J30639" s="146"/>
      <c r="L30639" s="150"/>
      <c r="N30639" s="163"/>
      <c r="O30639" s="146"/>
      <c r="P30639" s="146"/>
      <c r="Q30639" s="146"/>
      <c r="R30639" s="34"/>
      <c r="S30639" s="35"/>
      <c r="T30639" s="147"/>
    </row>
    <row r="30640">
      <c r="A30640" s="147"/>
      <c r="B30640" s="64"/>
      <c r="C30640" s="147" t="s">
        <v>217</v>
      </c>
      <c r="E30640" s="161"/>
      <c r="F30640" s="162"/>
      <c r="G30640" s="147"/>
      <c r="H30640" s="146"/>
      <c r="J30640" s="146"/>
      <c r="L30640" s="150"/>
      <c r="N30640" s="163"/>
      <c r="O30640" s="146"/>
      <c r="P30640" s="146"/>
      <c r="Q30640" s="146"/>
      <c r="R30640" s="34"/>
      <c r="S30640" s="35"/>
      <c r="T30640" s="147"/>
    </row>
    <row r="30641">
      <c r="A30641" s="147"/>
      <c r="B30641" s="64"/>
      <c r="C30641" s="147" t="s">
        <v>217</v>
      </c>
      <c r="E30641" s="161"/>
      <c r="F30641" s="162"/>
      <c r="G30641" s="147"/>
      <c r="H30641" s="146"/>
      <c r="J30641" s="146"/>
      <c r="L30641" s="150"/>
      <c r="N30641" s="163"/>
      <c r="O30641" s="146"/>
      <c r="P30641" s="146"/>
      <c r="Q30641" s="146"/>
      <c r="R30641" s="34"/>
      <c r="S30641" s="35"/>
      <c r="T30641" s="147"/>
    </row>
    <row r="30642">
      <c r="A30642" s="147"/>
      <c r="B30642" s="64"/>
      <c r="C30642" s="147" t="s">
        <v>217</v>
      </c>
      <c r="E30642" s="161"/>
      <c r="F30642" s="162"/>
      <c r="G30642" s="147"/>
      <c r="H30642" s="146"/>
      <c r="J30642" s="146"/>
      <c r="L30642" s="150"/>
      <c r="N30642" s="163"/>
      <c r="O30642" s="146"/>
      <c r="P30642" s="146"/>
      <c r="Q30642" s="146"/>
      <c r="R30642" s="34"/>
      <c r="S30642" s="35"/>
      <c r="T30642" s="147"/>
    </row>
    <row r="30643">
      <c r="A30643" s="147"/>
      <c r="B30643" s="64"/>
      <c r="C30643" s="147" t="s">
        <v>217</v>
      </c>
      <c r="E30643" s="161"/>
      <c r="F30643" s="162"/>
      <c r="G30643" s="147"/>
      <c r="H30643" s="146"/>
      <c r="J30643" s="146"/>
      <c r="L30643" s="150"/>
      <c r="N30643" s="163"/>
      <c r="O30643" s="146"/>
      <c r="P30643" s="146"/>
      <c r="Q30643" s="146"/>
      <c r="R30643" s="34"/>
      <c r="S30643" s="35"/>
      <c r="T30643" s="147"/>
    </row>
    <row r="30644">
      <c r="A30644" s="147"/>
      <c r="B30644" s="64"/>
      <c r="C30644" s="147" t="s">
        <v>217</v>
      </c>
      <c r="E30644" s="161"/>
      <c r="F30644" s="162"/>
      <c r="G30644" s="147"/>
      <c r="H30644" s="146"/>
      <c r="J30644" s="146"/>
      <c r="L30644" s="150"/>
      <c r="N30644" s="163"/>
      <c r="O30644" s="146"/>
      <c r="P30644" s="146"/>
      <c r="Q30644" s="146"/>
      <c r="R30644" s="34"/>
      <c r="S30644" s="35"/>
      <c r="T30644" s="147"/>
    </row>
    <row r="30645">
      <c r="A30645" s="147"/>
      <c r="B30645" s="64"/>
      <c r="C30645" s="147" t="s">
        <v>217</v>
      </c>
      <c r="E30645" s="161"/>
      <c r="F30645" s="162"/>
      <c r="G30645" s="147"/>
      <c r="H30645" s="146"/>
      <c r="J30645" s="146"/>
      <c r="L30645" s="150"/>
      <c r="N30645" s="163"/>
      <c r="O30645" s="146"/>
      <c r="P30645" s="146"/>
      <c r="Q30645" s="146"/>
      <c r="R30645" s="34"/>
      <c r="S30645" s="35"/>
      <c r="T30645" s="147"/>
    </row>
    <row r="30646">
      <c r="A30646" s="147"/>
      <c r="B30646" s="64"/>
      <c r="C30646" s="147" t="s">
        <v>217</v>
      </c>
      <c r="E30646" s="161"/>
      <c r="F30646" s="162"/>
      <c r="G30646" s="147"/>
      <c r="H30646" s="146"/>
      <c r="J30646" s="146"/>
      <c r="L30646" s="150"/>
      <c r="N30646" s="163"/>
      <c r="O30646" s="146"/>
      <c r="P30646" s="146"/>
      <c r="Q30646" s="146"/>
      <c r="R30646" s="34"/>
      <c r="S30646" s="35"/>
      <c r="T30646" s="147"/>
    </row>
    <row r="30647">
      <c r="A30647" s="147"/>
      <c r="B30647" s="64"/>
      <c r="C30647" s="147" t="s">
        <v>217</v>
      </c>
      <c r="E30647" s="161"/>
      <c r="F30647" s="162"/>
      <c r="G30647" s="147"/>
      <c r="H30647" s="146"/>
      <c r="J30647" s="146"/>
      <c r="L30647" s="150"/>
      <c r="N30647" s="163"/>
      <c r="O30647" s="146"/>
      <c r="P30647" s="146"/>
      <c r="Q30647" s="146"/>
      <c r="R30647" s="34"/>
      <c r="S30647" s="35"/>
      <c r="T30647" s="147"/>
    </row>
    <row r="30648">
      <c r="A30648" s="147"/>
      <c r="B30648" s="64"/>
      <c r="C30648" s="147" t="s">
        <v>217</v>
      </c>
      <c r="E30648" s="161"/>
      <c r="F30648" s="162"/>
      <c r="G30648" s="147"/>
      <c r="H30648" s="146"/>
      <c r="J30648" s="146"/>
      <c r="L30648" s="150"/>
      <c r="N30648" s="163"/>
      <c r="O30648" s="146"/>
      <c r="P30648" s="146"/>
      <c r="Q30648" s="146"/>
      <c r="R30648" s="34"/>
      <c r="S30648" s="35"/>
      <c r="T30648" s="147"/>
    </row>
    <row r="30649">
      <c r="A30649" s="147"/>
      <c r="B30649" s="64"/>
      <c r="C30649" s="147" t="s">
        <v>217</v>
      </c>
      <c r="E30649" s="161"/>
      <c r="F30649" s="162"/>
      <c r="G30649" s="147"/>
      <c r="H30649" s="146"/>
      <c r="J30649" s="146"/>
      <c r="L30649" s="150"/>
      <c r="N30649" s="163"/>
      <c r="O30649" s="146"/>
      <c r="P30649" s="146"/>
      <c r="Q30649" s="146"/>
      <c r="R30649" s="34"/>
      <c r="S30649" s="35"/>
      <c r="T30649" s="147"/>
    </row>
    <row r="30650">
      <c r="A30650" s="147"/>
      <c r="B30650" s="64"/>
      <c r="C30650" s="147" t="s">
        <v>217</v>
      </c>
      <c r="E30650" s="161"/>
      <c r="F30650" s="162"/>
      <c r="G30650" s="147"/>
      <c r="H30650" s="146"/>
      <c r="J30650" s="146"/>
      <c r="L30650" s="150"/>
      <c r="N30650" s="163"/>
      <c r="O30650" s="146"/>
      <c r="P30650" s="146"/>
      <c r="Q30650" s="146"/>
      <c r="R30650" s="34"/>
      <c r="S30650" s="35"/>
      <c r="T30650" s="147"/>
    </row>
    <row r="30651">
      <c r="A30651" s="147"/>
      <c r="B30651" s="64"/>
      <c r="C30651" s="147" t="s">
        <v>217</v>
      </c>
      <c r="E30651" s="161"/>
      <c r="F30651" s="162"/>
      <c r="G30651" s="147"/>
      <c r="H30651" s="146"/>
      <c r="J30651" s="146"/>
      <c r="L30651" s="150"/>
      <c r="N30651" s="163"/>
      <c r="O30651" s="146"/>
      <c r="P30651" s="146"/>
      <c r="Q30651" s="146"/>
      <c r="R30651" s="34"/>
      <c r="S30651" s="35"/>
      <c r="T30651" s="147"/>
    </row>
    <row r="30652">
      <c r="A30652" s="147"/>
      <c r="B30652" s="64"/>
      <c r="C30652" s="147" t="s">
        <v>217</v>
      </c>
      <c r="E30652" s="161"/>
      <c r="F30652" s="162"/>
      <c r="G30652" s="147"/>
      <c r="H30652" s="146"/>
      <c r="J30652" s="146"/>
      <c r="L30652" s="150"/>
      <c r="N30652" s="163"/>
      <c r="O30652" s="146"/>
      <c r="P30652" s="146"/>
      <c r="Q30652" s="146"/>
      <c r="R30652" s="34"/>
      <c r="S30652" s="35"/>
      <c r="T30652" s="147"/>
    </row>
    <row r="30653">
      <c r="A30653" s="147"/>
      <c r="B30653" s="64"/>
      <c r="C30653" s="147" t="s">
        <v>217</v>
      </c>
      <c r="E30653" s="161"/>
      <c r="F30653" s="162"/>
      <c r="G30653" s="147"/>
      <c r="H30653" s="146"/>
      <c r="J30653" s="146"/>
      <c r="L30653" s="150"/>
      <c r="N30653" s="163"/>
      <c r="O30653" s="146"/>
      <c r="P30653" s="146"/>
      <c r="Q30653" s="146"/>
      <c r="R30653" s="34"/>
      <c r="S30653" s="35"/>
      <c r="T30653" s="147"/>
    </row>
    <row r="30654">
      <c r="A30654" s="147"/>
      <c r="B30654" s="64"/>
      <c r="C30654" s="147" t="s">
        <v>217</v>
      </c>
      <c r="E30654" s="161"/>
      <c r="F30654" s="162"/>
      <c r="G30654" s="147"/>
      <c r="H30654" s="146"/>
      <c r="J30654" s="146"/>
      <c r="L30654" s="150"/>
      <c r="N30654" s="163"/>
      <c r="O30654" s="146"/>
      <c r="P30654" s="146"/>
      <c r="Q30654" s="146"/>
      <c r="R30654" s="34"/>
      <c r="S30654" s="35"/>
      <c r="T30654" s="147"/>
    </row>
    <row r="30655">
      <c r="A30655" s="147"/>
      <c r="B30655" s="64"/>
      <c r="C30655" s="147" t="s">
        <v>217</v>
      </c>
      <c r="E30655" s="161"/>
      <c r="F30655" s="162"/>
      <c r="G30655" s="147"/>
      <c r="H30655" s="146"/>
      <c r="J30655" s="146"/>
      <c r="L30655" s="150"/>
      <c r="N30655" s="163"/>
      <c r="O30655" s="146"/>
      <c r="P30655" s="146"/>
      <c r="Q30655" s="146"/>
      <c r="R30655" s="34"/>
      <c r="S30655" s="35"/>
      <c r="T30655" s="147"/>
    </row>
    <row r="30656">
      <c r="A30656" s="147"/>
      <c r="B30656" s="64"/>
      <c r="C30656" s="147" t="s">
        <v>217</v>
      </c>
      <c r="E30656" s="161"/>
      <c r="F30656" s="162"/>
      <c r="G30656" s="147"/>
      <c r="H30656" s="146"/>
      <c r="J30656" s="146"/>
      <c r="L30656" s="150"/>
      <c r="N30656" s="163"/>
      <c r="O30656" s="146"/>
      <c r="P30656" s="146"/>
      <c r="Q30656" s="146"/>
      <c r="R30656" s="34"/>
      <c r="S30656" s="35"/>
      <c r="T30656" s="147"/>
    </row>
    <row r="30657">
      <c r="A30657" s="147"/>
      <c r="B30657" s="64"/>
      <c r="C30657" s="147" t="s">
        <v>217</v>
      </c>
      <c r="E30657" s="161"/>
      <c r="F30657" s="162"/>
      <c r="G30657" s="147"/>
      <c r="H30657" s="146"/>
      <c r="J30657" s="146"/>
      <c r="L30657" s="150"/>
      <c r="N30657" s="163"/>
      <c r="O30657" s="146"/>
      <c r="P30657" s="146"/>
      <c r="Q30657" s="146"/>
      <c r="R30657" s="34"/>
      <c r="S30657" s="35"/>
      <c r="T30657" s="147"/>
    </row>
    <row r="30658">
      <c r="A30658" s="147"/>
      <c r="B30658" s="64"/>
      <c r="C30658" s="147" t="s">
        <v>217</v>
      </c>
      <c r="E30658" s="161"/>
      <c r="F30658" s="162"/>
      <c r="G30658" s="147"/>
      <c r="H30658" s="146"/>
      <c r="J30658" s="146"/>
      <c r="L30658" s="150"/>
      <c r="N30658" s="163"/>
      <c r="O30658" s="146"/>
      <c r="P30658" s="146"/>
      <c r="Q30658" s="146"/>
      <c r="R30658" s="34"/>
      <c r="S30658" s="35"/>
      <c r="T30658" s="147"/>
    </row>
    <row r="30659">
      <c r="A30659" s="147"/>
      <c r="B30659" s="64"/>
      <c r="C30659" s="147" t="s">
        <v>217</v>
      </c>
      <c r="E30659" s="161"/>
      <c r="F30659" s="162"/>
      <c r="G30659" s="147"/>
      <c r="H30659" s="146"/>
      <c r="J30659" s="146"/>
      <c r="L30659" s="150"/>
      <c r="N30659" s="163"/>
      <c r="O30659" s="146"/>
      <c r="P30659" s="146"/>
      <c r="Q30659" s="146"/>
      <c r="R30659" s="34"/>
      <c r="S30659" s="35"/>
      <c r="T30659" s="147"/>
    </row>
    <row r="30660">
      <c r="A30660" s="147"/>
      <c r="B30660" s="64"/>
      <c r="C30660" s="147" t="s">
        <v>217</v>
      </c>
      <c r="E30660" s="161"/>
      <c r="F30660" s="162"/>
      <c r="G30660" s="147"/>
      <c r="H30660" s="146"/>
      <c r="J30660" s="146"/>
      <c r="L30660" s="150"/>
      <c r="N30660" s="163"/>
      <c r="O30660" s="146"/>
      <c r="P30660" s="146"/>
      <c r="Q30660" s="146"/>
      <c r="R30660" s="34"/>
      <c r="S30660" s="35"/>
      <c r="T30660" s="147"/>
    </row>
    <row r="30661">
      <c r="A30661" s="147"/>
      <c r="B30661" s="64"/>
      <c r="C30661" s="147" t="s">
        <v>217</v>
      </c>
      <c r="E30661" s="161"/>
      <c r="F30661" s="162"/>
      <c r="G30661" s="147"/>
      <c r="H30661" s="146"/>
      <c r="J30661" s="146"/>
      <c r="L30661" s="150"/>
      <c r="N30661" s="163"/>
      <c r="O30661" s="146"/>
      <c r="P30661" s="146"/>
      <c r="Q30661" s="146"/>
      <c r="R30661" s="34"/>
      <c r="S30661" s="35"/>
      <c r="T30661" s="147"/>
    </row>
    <row r="30662">
      <c r="A30662" s="147"/>
      <c r="B30662" s="64"/>
      <c r="C30662" s="147" t="s">
        <v>217</v>
      </c>
      <c r="E30662" s="161"/>
      <c r="F30662" s="162"/>
      <c r="G30662" s="147"/>
      <c r="H30662" s="146"/>
      <c r="J30662" s="146"/>
      <c r="L30662" s="150"/>
      <c r="N30662" s="163"/>
      <c r="O30662" s="146"/>
      <c r="P30662" s="146"/>
      <c r="Q30662" s="146"/>
      <c r="R30662" s="34"/>
      <c r="S30662" s="35"/>
      <c r="T30662" s="147"/>
    </row>
    <row r="30663">
      <c r="A30663" s="147"/>
      <c r="B30663" s="64"/>
      <c r="C30663" s="147" t="s">
        <v>217</v>
      </c>
      <c r="E30663" s="161"/>
      <c r="F30663" s="162"/>
      <c r="G30663" s="147"/>
      <c r="H30663" s="146"/>
      <c r="J30663" s="146"/>
      <c r="L30663" s="150"/>
      <c r="N30663" s="163"/>
      <c r="O30663" s="146"/>
      <c r="P30663" s="146"/>
      <c r="Q30663" s="146"/>
      <c r="R30663" s="34"/>
      <c r="S30663" s="35"/>
      <c r="T30663" s="147"/>
    </row>
    <row r="30664">
      <c r="A30664" s="147"/>
      <c r="B30664" s="64"/>
      <c r="C30664" s="147" t="s">
        <v>217</v>
      </c>
      <c r="E30664" s="161"/>
      <c r="F30664" s="162"/>
      <c r="G30664" s="147"/>
      <c r="H30664" s="146"/>
      <c r="J30664" s="146"/>
      <c r="L30664" s="150"/>
      <c r="N30664" s="163"/>
      <c r="O30664" s="146"/>
      <c r="P30664" s="146"/>
      <c r="Q30664" s="146"/>
      <c r="R30664" s="34"/>
      <c r="S30664" s="35"/>
      <c r="T30664" s="147"/>
    </row>
    <row r="30665">
      <c r="A30665" s="147"/>
      <c r="B30665" s="64"/>
      <c r="C30665" s="147" t="s">
        <v>217</v>
      </c>
      <c r="E30665" s="161"/>
      <c r="F30665" s="162"/>
      <c r="G30665" s="147"/>
      <c r="H30665" s="146"/>
      <c r="J30665" s="146"/>
      <c r="L30665" s="150"/>
      <c r="N30665" s="163"/>
      <c r="O30665" s="146"/>
      <c r="P30665" s="146"/>
      <c r="Q30665" s="146"/>
      <c r="R30665" s="34"/>
      <c r="S30665" s="35"/>
      <c r="T30665" s="147"/>
    </row>
    <row r="30666">
      <c r="A30666" s="147"/>
      <c r="B30666" s="64"/>
      <c r="C30666" s="147" t="s">
        <v>217</v>
      </c>
      <c r="E30666" s="161"/>
      <c r="F30666" s="162"/>
      <c r="G30666" s="147"/>
      <c r="H30666" s="146"/>
      <c r="J30666" s="146"/>
      <c r="L30666" s="150"/>
      <c r="N30666" s="163"/>
      <c r="O30666" s="146"/>
      <c r="P30666" s="146"/>
      <c r="Q30666" s="146"/>
      <c r="R30666" s="34"/>
      <c r="S30666" s="35"/>
      <c r="T30666" s="147"/>
    </row>
    <row r="30667">
      <c r="A30667" s="147"/>
      <c r="B30667" s="64"/>
      <c r="C30667" s="147" t="s">
        <v>217</v>
      </c>
      <c r="E30667" s="161"/>
      <c r="F30667" s="162"/>
      <c r="G30667" s="147"/>
      <c r="H30667" s="146"/>
      <c r="J30667" s="146"/>
      <c r="L30667" s="150"/>
      <c r="N30667" s="163"/>
      <c r="O30667" s="146"/>
      <c r="P30667" s="146"/>
      <c r="Q30667" s="146"/>
      <c r="R30667" s="34"/>
      <c r="S30667" s="35"/>
      <c r="T30667" s="147"/>
    </row>
    <row r="30668">
      <c r="A30668" s="147"/>
      <c r="B30668" s="64"/>
      <c r="C30668" s="147" t="s">
        <v>217</v>
      </c>
      <c r="E30668" s="161"/>
      <c r="F30668" s="162"/>
      <c r="G30668" s="147"/>
      <c r="H30668" s="146"/>
      <c r="J30668" s="146"/>
      <c r="L30668" s="150"/>
      <c r="N30668" s="163"/>
      <c r="O30668" s="146"/>
      <c r="P30668" s="146"/>
      <c r="Q30668" s="146"/>
      <c r="R30668" s="34"/>
      <c r="S30668" s="35"/>
      <c r="T30668" s="147"/>
    </row>
    <row r="30669">
      <c r="A30669" s="147"/>
      <c r="B30669" s="64"/>
      <c r="C30669" s="147" t="s">
        <v>217</v>
      </c>
      <c r="E30669" s="161"/>
      <c r="F30669" s="162"/>
      <c r="G30669" s="147"/>
      <c r="H30669" s="146"/>
      <c r="J30669" s="146"/>
      <c r="L30669" s="150"/>
      <c r="N30669" s="163"/>
      <c r="O30669" s="146"/>
      <c r="P30669" s="146"/>
      <c r="Q30669" s="146"/>
      <c r="R30669" s="34"/>
      <c r="S30669" s="35"/>
      <c r="T30669" s="147"/>
    </row>
    <row r="30670">
      <c r="A30670" s="147"/>
      <c r="B30670" s="64"/>
      <c r="C30670" s="147" t="s">
        <v>217</v>
      </c>
      <c r="E30670" s="161"/>
      <c r="F30670" s="162"/>
      <c r="G30670" s="147"/>
      <c r="H30670" s="146"/>
      <c r="J30670" s="146"/>
      <c r="L30670" s="150"/>
      <c r="N30670" s="163"/>
      <c r="O30670" s="146"/>
      <c r="P30670" s="146"/>
      <c r="Q30670" s="146"/>
      <c r="R30670" s="34"/>
      <c r="S30670" s="35"/>
      <c r="T30670" s="147"/>
    </row>
    <row r="30671">
      <c r="A30671" s="147"/>
      <c r="B30671" s="64"/>
      <c r="C30671" s="147" t="s">
        <v>217</v>
      </c>
      <c r="E30671" s="161"/>
      <c r="F30671" s="162"/>
      <c r="G30671" s="147"/>
      <c r="H30671" s="146"/>
      <c r="J30671" s="146"/>
      <c r="L30671" s="150"/>
      <c r="N30671" s="163"/>
      <c r="O30671" s="146"/>
      <c r="P30671" s="146"/>
      <c r="Q30671" s="146"/>
      <c r="R30671" s="34"/>
      <c r="S30671" s="35"/>
      <c r="T30671" s="147"/>
    </row>
    <row r="30672">
      <c r="A30672" s="147"/>
      <c r="B30672" s="64"/>
      <c r="C30672" s="147" t="s">
        <v>217</v>
      </c>
      <c r="E30672" s="161"/>
      <c r="F30672" s="162"/>
      <c r="G30672" s="147"/>
      <c r="H30672" s="146"/>
      <c r="J30672" s="146"/>
      <c r="L30672" s="150"/>
      <c r="N30672" s="163"/>
      <c r="O30672" s="146"/>
      <c r="P30672" s="146"/>
      <c r="Q30672" s="146"/>
      <c r="R30672" s="34"/>
      <c r="S30672" s="35"/>
      <c r="T30672" s="147"/>
    </row>
    <row r="30673">
      <c r="A30673" s="147"/>
      <c r="B30673" s="64"/>
      <c r="C30673" s="147" t="s">
        <v>217</v>
      </c>
      <c r="E30673" s="161"/>
      <c r="F30673" s="162"/>
      <c r="G30673" s="147"/>
      <c r="H30673" s="146"/>
      <c r="J30673" s="146"/>
      <c r="L30673" s="150"/>
      <c r="N30673" s="163"/>
      <c r="O30673" s="146"/>
      <c r="P30673" s="146"/>
      <c r="Q30673" s="146"/>
      <c r="R30673" s="34"/>
      <c r="S30673" s="35"/>
      <c r="T30673" s="147"/>
    </row>
    <row r="30674">
      <c r="A30674" s="147"/>
      <c r="B30674" s="64"/>
      <c r="C30674" s="147" t="s">
        <v>217</v>
      </c>
      <c r="E30674" s="161"/>
      <c r="F30674" s="162"/>
      <c r="G30674" s="147"/>
      <c r="H30674" s="146"/>
      <c r="J30674" s="146"/>
      <c r="L30674" s="150"/>
      <c r="N30674" s="163"/>
      <c r="O30674" s="146"/>
      <c r="P30674" s="146"/>
      <c r="Q30674" s="146"/>
      <c r="R30674" s="34"/>
      <c r="S30674" s="35"/>
      <c r="T30674" s="147"/>
    </row>
    <row r="30675">
      <c r="A30675" s="147"/>
      <c r="B30675" s="64"/>
      <c r="C30675" s="147" t="s">
        <v>217</v>
      </c>
      <c r="E30675" s="161"/>
      <c r="F30675" s="162"/>
      <c r="G30675" s="147"/>
      <c r="H30675" s="146"/>
      <c r="J30675" s="146"/>
      <c r="L30675" s="150"/>
      <c r="N30675" s="163"/>
      <c r="O30675" s="146"/>
      <c r="P30675" s="146"/>
      <c r="Q30675" s="146"/>
      <c r="R30675" s="34"/>
      <c r="S30675" s="35"/>
      <c r="T30675" s="147"/>
    </row>
    <row r="30676">
      <c r="A30676" s="147"/>
      <c r="B30676" s="64"/>
      <c r="C30676" s="147" t="s">
        <v>217</v>
      </c>
      <c r="E30676" s="161"/>
      <c r="F30676" s="162"/>
      <c r="G30676" s="147"/>
      <c r="H30676" s="146"/>
      <c r="J30676" s="146"/>
      <c r="L30676" s="150"/>
      <c r="N30676" s="163"/>
      <c r="O30676" s="146"/>
      <c r="P30676" s="146"/>
      <c r="Q30676" s="146"/>
      <c r="R30676" s="34"/>
      <c r="S30676" s="35"/>
      <c r="T30676" s="147"/>
    </row>
    <row r="30677">
      <c r="A30677" s="147"/>
      <c r="B30677" s="64"/>
      <c r="C30677" s="147" t="s">
        <v>217</v>
      </c>
      <c r="E30677" s="161"/>
      <c r="F30677" s="162"/>
      <c r="G30677" s="147"/>
      <c r="H30677" s="146"/>
      <c r="J30677" s="146"/>
      <c r="L30677" s="150"/>
      <c r="N30677" s="163"/>
      <c r="O30677" s="146"/>
      <c r="P30677" s="146"/>
      <c r="Q30677" s="146"/>
      <c r="R30677" s="34"/>
      <c r="S30677" s="35"/>
      <c r="T30677" s="147"/>
    </row>
    <row r="30678">
      <c r="A30678" s="147"/>
      <c r="B30678" s="64"/>
      <c r="C30678" s="147" t="s">
        <v>217</v>
      </c>
      <c r="E30678" s="161"/>
      <c r="F30678" s="162"/>
      <c r="G30678" s="147"/>
      <c r="H30678" s="146"/>
      <c r="J30678" s="146"/>
      <c r="L30678" s="150"/>
      <c r="N30678" s="163"/>
      <c r="O30678" s="146"/>
      <c r="P30678" s="146"/>
      <c r="Q30678" s="146"/>
      <c r="R30678" s="34"/>
      <c r="S30678" s="35"/>
      <c r="T30678" s="147"/>
    </row>
    <row r="30679">
      <c r="A30679" s="147"/>
      <c r="B30679" s="64"/>
      <c r="C30679" s="147" t="s">
        <v>217</v>
      </c>
      <c r="E30679" s="161"/>
      <c r="F30679" s="162"/>
      <c r="G30679" s="147"/>
      <c r="H30679" s="146"/>
      <c r="J30679" s="146"/>
      <c r="L30679" s="150"/>
      <c r="N30679" s="163"/>
      <c r="O30679" s="146"/>
      <c r="P30679" s="146"/>
      <c r="Q30679" s="146"/>
      <c r="R30679" s="34"/>
      <c r="S30679" s="35"/>
      <c r="T30679" s="147"/>
    </row>
    <row r="30680">
      <c r="A30680" s="147"/>
      <c r="B30680" s="64"/>
      <c r="C30680" s="147" t="s">
        <v>217</v>
      </c>
      <c r="E30680" s="161"/>
      <c r="F30680" s="162"/>
      <c r="G30680" s="147"/>
      <c r="H30680" s="146"/>
      <c r="J30680" s="146"/>
      <c r="L30680" s="150"/>
      <c r="N30680" s="163"/>
      <c r="O30680" s="146"/>
      <c r="P30680" s="146"/>
      <c r="Q30680" s="146"/>
      <c r="R30680" s="34"/>
      <c r="S30680" s="35"/>
      <c r="T30680" s="147"/>
    </row>
    <row r="30681">
      <c r="A30681" s="147"/>
      <c r="B30681" s="64"/>
      <c r="C30681" s="147" t="s">
        <v>217</v>
      </c>
      <c r="E30681" s="161"/>
      <c r="F30681" s="162"/>
      <c r="G30681" s="147"/>
      <c r="H30681" s="146"/>
      <c r="J30681" s="146"/>
      <c r="L30681" s="150"/>
      <c r="N30681" s="163"/>
      <c r="O30681" s="146"/>
      <c r="P30681" s="146"/>
      <c r="Q30681" s="146"/>
      <c r="R30681" s="34"/>
      <c r="S30681" s="35"/>
      <c r="T30681" s="147"/>
    </row>
    <row r="30682">
      <c r="A30682" s="147"/>
      <c r="B30682" s="64"/>
      <c r="C30682" s="147" t="s">
        <v>217</v>
      </c>
      <c r="E30682" s="161"/>
      <c r="F30682" s="162"/>
      <c r="G30682" s="147"/>
      <c r="H30682" s="146"/>
      <c r="J30682" s="146"/>
      <c r="L30682" s="150"/>
      <c r="N30682" s="163"/>
      <c r="O30682" s="146"/>
      <c r="P30682" s="146"/>
      <c r="Q30682" s="146"/>
      <c r="R30682" s="34"/>
      <c r="S30682" s="35"/>
      <c r="T30682" s="147"/>
    </row>
    <row r="30683">
      <c r="A30683" s="147"/>
      <c r="B30683" s="64"/>
      <c r="C30683" s="147" t="s">
        <v>217</v>
      </c>
      <c r="E30683" s="161"/>
      <c r="F30683" s="162"/>
      <c r="G30683" s="147"/>
      <c r="H30683" s="146"/>
      <c r="J30683" s="146"/>
      <c r="L30683" s="150"/>
      <c r="N30683" s="163"/>
      <c r="O30683" s="146"/>
      <c r="P30683" s="146"/>
      <c r="Q30683" s="146"/>
      <c r="R30683" s="34"/>
      <c r="S30683" s="35"/>
      <c r="T30683" s="147"/>
    </row>
    <row r="30684">
      <c r="A30684" s="147"/>
      <c r="B30684" s="64"/>
      <c r="C30684" s="147" t="s">
        <v>217</v>
      </c>
      <c r="E30684" s="161"/>
      <c r="F30684" s="162"/>
      <c r="G30684" s="147"/>
      <c r="H30684" s="146"/>
      <c r="J30684" s="146"/>
      <c r="L30684" s="150"/>
      <c r="N30684" s="163"/>
      <c r="O30684" s="146"/>
      <c r="P30684" s="146"/>
      <c r="Q30684" s="146"/>
      <c r="R30684" s="34"/>
      <c r="S30684" s="35"/>
      <c r="T30684" s="147"/>
    </row>
    <row r="30685">
      <c r="A30685" s="147"/>
      <c r="B30685" s="64"/>
      <c r="C30685" s="147" t="s">
        <v>217</v>
      </c>
      <c r="E30685" s="161"/>
      <c r="F30685" s="162"/>
      <c r="G30685" s="147"/>
      <c r="H30685" s="146"/>
      <c r="J30685" s="146"/>
      <c r="L30685" s="150"/>
      <c r="N30685" s="163"/>
      <c r="O30685" s="146"/>
      <c r="P30685" s="146"/>
      <c r="Q30685" s="146"/>
      <c r="R30685" s="34"/>
      <c r="S30685" s="35"/>
      <c r="T30685" s="147"/>
    </row>
    <row r="30686">
      <c r="A30686" s="147"/>
      <c r="B30686" s="64"/>
      <c r="C30686" s="147" t="s">
        <v>217</v>
      </c>
      <c r="E30686" s="161"/>
      <c r="F30686" s="162"/>
      <c r="G30686" s="147"/>
      <c r="H30686" s="146"/>
      <c r="J30686" s="146"/>
      <c r="L30686" s="150"/>
      <c r="N30686" s="163"/>
      <c r="O30686" s="146"/>
      <c r="P30686" s="146"/>
      <c r="Q30686" s="146"/>
      <c r="R30686" s="34"/>
      <c r="S30686" s="35"/>
      <c r="T30686" s="147"/>
    </row>
    <row r="30687">
      <c r="A30687" s="147"/>
      <c r="B30687" s="64"/>
      <c r="C30687" s="147" t="s">
        <v>217</v>
      </c>
      <c r="E30687" s="161"/>
      <c r="F30687" s="162"/>
      <c r="G30687" s="147"/>
      <c r="H30687" s="146"/>
      <c r="J30687" s="146"/>
      <c r="L30687" s="150"/>
      <c r="N30687" s="163"/>
      <c r="O30687" s="146"/>
      <c r="P30687" s="146"/>
      <c r="Q30687" s="146"/>
      <c r="R30687" s="34"/>
      <c r="S30687" s="35"/>
      <c r="T30687" s="147"/>
    </row>
    <row r="30688">
      <c r="A30688" s="147"/>
      <c r="B30688" s="64"/>
      <c r="C30688" s="147" t="s">
        <v>217</v>
      </c>
      <c r="E30688" s="161"/>
      <c r="F30688" s="162"/>
      <c r="G30688" s="147"/>
      <c r="H30688" s="146"/>
      <c r="J30688" s="146"/>
      <c r="L30688" s="150"/>
      <c r="N30688" s="163"/>
      <c r="O30688" s="146"/>
      <c r="P30688" s="146"/>
      <c r="Q30688" s="146"/>
      <c r="R30688" s="34"/>
      <c r="S30688" s="35"/>
      <c r="T30688" s="147"/>
    </row>
    <row r="30689">
      <c r="A30689" s="147"/>
      <c r="B30689" s="64"/>
      <c r="C30689" s="147" t="s">
        <v>217</v>
      </c>
      <c r="E30689" s="161"/>
      <c r="F30689" s="162"/>
      <c r="G30689" s="147"/>
      <c r="H30689" s="146"/>
      <c r="J30689" s="146"/>
      <c r="L30689" s="150"/>
      <c r="N30689" s="163"/>
      <c r="O30689" s="146"/>
      <c r="P30689" s="146"/>
      <c r="Q30689" s="146"/>
      <c r="R30689" s="34"/>
      <c r="S30689" s="35"/>
      <c r="T30689" s="147"/>
    </row>
    <row r="30690">
      <c r="A30690" s="147"/>
      <c r="B30690" s="64"/>
      <c r="C30690" s="147" t="s">
        <v>217</v>
      </c>
      <c r="E30690" s="161"/>
      <c r="F30690" s="162"/>
      <c r="G30690" s="147"/>
      <c r="H30690" s="146"/>
      <c r="J30690" s="146"/>
      <c r="L30690" s="150"/>
      <c r="N30690" s="163"/>
      <c r="O30690" s="146"/>
      <c r="P30690" s="146"/>
      <c r="Q30690" s="146"/>
      <c r="R30690" s="34"/>
      <c r="S30690" s="35"/>
      <c r="T30690" s="147"/>
    </row>
    <row r="30691">
      <c r="A30691" s="147"/>
      <c r="B30691" s="64"/>
      <c r="C30691" s="147" t="s">
        <v>217</v>
      </c>
      <c r="E30691" s="161"/>
      <c r="F30691" s="162"/>
      <c r="G30691" s="147"/>
      <c r="H30691" s="146"/>
      <c r="J30691" s="146"/>
      <c r="L30691" s="150"/>
      <c r="N30691" s="163"/>
      <c r="O30691" s="146"/>
      <c r="P30691" s="146"/>
      <c r="Q30691" s="146"/>
      <c r="R30691" s="34"/>
      <c r="S30691" s="35"/>
      <c r="T30691" s="147"/>
    </row>
    <row r="30692">
      <c r="A30692" s="147"/>
      <c r="B30692" s="64"/>
      <c r="C30692" s="147" t="s">
        <v>217</v>
      </c>
      <c r="E30692" s="161"/>
      <c r="F30692" s="162"/>
      <c r="G30692" s="147"/>
      <c r="H30692" s="146"/>
      <c r="J30692" s="146"/>
      <c r="L30692" s="150"/>
      <c r="N30692" s="163"/>
      <c r="O30692" s="146"/>
      <c r="P30692" s="146"/>
      <c r="Q30692" s="146"/>
      <c r="R30692" s="34"/>
      <c r="S30692" s="35"/>
      <c r="T30692" s="147"/>
    </row>
    <row r="30693">
      <c r="A30693" s="147"/>
      <c r="B30693" s="64"/>
      <c r="C30693" s="147" t="s">
        <v>217</v>
      </c>
      <c r="E30693" s="161"/>
      <c r="F30693" s="162"/>
      <c r="G30693" s="147"/>
      <c r="H30693" s="146"/>
      <c r="J30693" s="146"/>
      <c r="L30693" s="150"/>
      <c r="N30693" s="163"/>
      <c r="O30693" s="146"/>
      <c r="P30693" s="146"/>
      <c r="Q30693" s="146"/>
      <c r="R30693" s="34"/>
      <c r="S30693" s="35"/>
      <c r="T30693" s="147"/>
    </row>
    <row r="30694">
      <c r="A30694" s="147"/>
      <c r="B30694" s="64"/>
      <c r="C30694" s="147" t="s">
        <v>217</v>
      </c>
      <c r="E30694" s="161"/>
      <c r="F30694" s="162"/>
      <c r="G30694" s="147"/>
      <c r="H30694" s="146"/>
      <c r="J30694" s="146"/>
      <c r="L30694" s="150"/>
      <c r="N30694" s="163"/>
      <c r="O30694" s="146"/>
      <c r="P30694" s="146"/>
      <c r="Q30694" s="146"/>
      <c r="R30694" s="34"/>
      <c r="S30694" s="35"/>
      <c r="T30694" s="147"/>
    </row>
    <row r="30695">
      <c r="A30695" s="147"/>
      <c r="B30695" s="64"/>
      <c r="C30695" s="147" t="s">
        <v>217</v>
      </c>
      <c r="E30695" s="161"/>
      <c r="F30695" s="162"/>
      <c r="G30695" s="147"/>
      <c r="H30695" s="146"/>
      <c r="J30695" s="146"/>
      <c r="L30695" s="150"/>
      <c r="N30695" s="163"/>
      <c r="O30695" s="146"/>
      <c r="P30695" s="146"/>
      <c r="Q30695" s="146"/>
      <c r="R30695" s="34"/>
      <c r="S30695" s="35"/>
      <c r="T30695" s="147"/>
    </row>
    <row r="30696">
      <c r="A30696" s="147"/>
      <c r="B30696" s="64"/>
      <c r="C30696" s="147" t="s">
        <v>217</v>
      </c>
      <c r="E30696" s="161"/>
      <c r="F30696" s="162"/>
      <c r="G30696" s="147"/>
      <c r="H30696" s="146"/>
      <c r="J30696" s="146"/>
      <c r="L30696" s="150"/>
      <c r="N30696" s="163"/>
      <c r="O30696" s="146"/>
      <c r="P30696" s="146"/>
      <c r="Q30696" s="146"/>
      <c r="R30696" s="34"/>
      <c r="S30696" s="35"/>
      <c r="T30696" s="147"/>
    </row>
    <row r="30697">
      <c r="A30697" s="147"/>
      <c r="B30697" s="64"/>
      <c r="C30697" s="147" t="s">
        <v>217</v>
      </c>
      <c r="E30697" s="161"/>
      <c r="F30697" s="162"/>
      <c r="G30697" s="147"/>
      <c r="H30697" s="146"/>
      <c r="J30697" s="146"/>
      <c r="L30697" s="150"/>
      <c r="N30697" s="163"/>
      <c r="O30697" s="146"/>
      <c r="P30697" s="146"/>
      <c r="Q30697" s="146"/>
      <c r="R30697" s="34"/>
      <c r="S30697" s="35"/>
      <c r="T30697" s="147"/>
    </row>
    <row r="30698">
      <c r="A30698" s="147"/>
      <c r="B30698" s="64"/>
      <c r="C30698" s="147" t="s">
        <v>217</v>
      </c>
      <c r="E30698" s="161"/>
      <c r="F30698" s="162"/>
      <c r="G30698" s="147"/>
      <c r="H30698" s="146"/>
      <c r="J30698" s="146"/>
      <c r="L30698" s="150"/>
      <c r="N30698" s="163"/>
      <c r="O30698" s="146"/>
      <c r="P30698" s="146"/>
      <c r="Q30698" s="146"/>
      <c r="R30698" s="34"/>
      <c r="S30698" s="35"/>
      <c r="T30698" s="147"/>
    </row>
    <row r="30699">
      <c r="A30699" s="147"/>
      <c r="B30699" s="64"/>
      <c r="C30699" s="147" t="s">
        <v>217</v>
      </c>
      <c r="E30699" s="161"/>
      <c r="F30699" s="162"/>
      <c r="G30699" s="147"/>
      <c r="H30699" s="146"/>
      <c r="J30699" s="146"/>
      <c r="L30699" s="150"/>
      <c r="N30699" s="163"/>
      <c r="O30699" s="146"/>
      <c r="P30699" s="146"/>
      <c r="Q30699" s="146"/>
      <c r="R30699" s="34"/>
      <c r="S30699" s="35"/>
      <c r="T30699" s="147"/>
    </row>
    <row r="30700">
      <c r="A30700" s="147"/>
      <c r="B30700" s="64"/>
      <c r="C30700" s="147" t="s">
        <v>217</v>
      </c>
      <c r="E30700" s="161"/>
      <c r="F30700" s="162"/>
      <c r="G30700" s="147"/>
      <c r="H30700" s="146"/>
      <c r="J30700" s="146"/>
      <c r="L30700" s="150"/>
      <c r="N30700" s="163"/>
      <c r="O30700" s="146"/>
      <c r="P30700" s="146"/>
      <c r="Q30700" s="146"/>
      <c r="R30700" s="34"/>
      <c r="S30700" s="35"/>
      <c r="T30700" s="147"/>
    </row>
    <row r="30701">
      <c r="A30701" s="147"/>
      <c r="B30701" s="64"/>
      <c r="C30701" s="147" t="s">
        <v>217</v>
      </c>
      <c r="E30701" s="161"/>
      <c r="F30701" s="162"/>
      <c r="G30701" s="147"/>
      <c r="H30701" s="146"/>
      <c r="J30701" s="146"/>
      <c r="L30701" s="150"/>
      <c r="N30701" s="163"/>
      <c r="O30701" s="146"/>
      <c r="P30701" s="146"/>
      <c r="Q30701" s="146"/>
      <c r="R30701" s="34"/>
      <c r="S30701" s="35"/>
      <c r="T30701" s="147"/>
    </row>
    <row r="30702">
      <c r="A30702" s="147"/>
      <c r="B30702" s="64"/>
      <c r="C30702" s="147" t="s">
        <v>217</v>
      </c>
      <c r="E30702" s="161"/>
      <c r="F30702" s="162"/>
      <c r="G30702" s="147"/>
      <c r="H30702" s="146"/>
      <c r="J30702" s="146"/>
      <c r="L30702" s="150"/>
      <c r="N30702" s="163"/>
      <c r="O30702" s="146"/>
      <c r="P30702" s="146"/>
      <c r="Q30702" s="146"/>
      <c r="R30702" s="34"/>
      <c r="S30702" s="35"/>
      <c r="T30702" s="147"/>
    </row>
    <row r="30703">
      <c r="A30703" s="147"/>
      <c r="B30703" s="64"/>
      <c r="C30703" s="147" t="s">
        <v>217</v>
      </c>
      <c r="E30703" s="161"/>
      <c r="F30703" s="162"/>
      <c r="G30703" s="147"/>
      <c r="H30703" s="146"/>
      <c r="J30703" s="146"/>
      <c r="L30703" s="150"/>
      <c r="N30703" s="163"/>
      <c r="O30703" s="146"/>
      <c r="P30703" s="146"/>
      <c r="Q30703" s="146"/>
      <c r="R30703" s="34"/>
      <c r="S30703" s="35"/>
      <c r="T30703" s="147"/>
    </row>
    <row r="30704">
      <c r="A30704" s="147"/>
      <c r="B30704" s="64"/>
      <c r="C30704" s="147" t="s">
        <v>217</v>
      </c>
      <c r="E30704" s="161"/>
      <c r="F30704" s="162"/>
      <c r="G30704" s="147"/>
      <c r="H30704" s="146"/>
      <c r="J30704" s="146"/>
      <c r="L30704" s="150"/>
      <c r="N30704" s="163"/>
      <c r="O30704" s="146"/>
      <c r="P30704" s="146"/>
      <c r="Q30704" s="146"/>
      <c r="R30704" s="34"/>
      <c r="S30704" s="35"/>
      <c r="T30704" s="147"/>
    </row>
    <row r="30705">
      <c r="A30705" s="147"/>
      <c r="B30705" s="64"/>
      <c r="C30705" s="147" t="s">
        <v>217</v>
      </c>
      <c r="E30705" s="161"/>
      <c r="F30705" s="162"/>
      <c r="G30705" s="147"/>
      <c r="H30705" s="146"/>
      <c r="J30705" s="146"/>
      <c r="L30705" s="150"/>
      <c r="N30705" s="163"/>
      <c r="O30705" s="146"/>
      <c r="P30705" s="146"/>
      <c r="Q30705" s="146"/>
      <c r="R30705" s="34"/>
      <c r="S30705" s="35"/>
      <c r="T30705" s="147"/>
    </row>
    <row r="30706">
      <c r="A30706" s="147"/>
      <c r="B30706" s="64"/>
      <c r="C30706" s="147" t="s">
        <v>217</v>
      </c>
      <c r="E30706" s="161"/>
      <c r="F30706" s="162"/>
      <c r="G30706" s="147"/>
      <c r="H30706" s="146"/>
      <c r="J30706" s="146"/>
      <c r="L30706" s="150"/>
      <c r="N30706" s="163"/>
      <c r="O30706" s="146"/>
      <c r="P30706" s="146"/>
      <c r="Q30706" s="146"/>
      <c r="R30706" s="34"/>
      <c r="S30706" s="35"/>
      <c r="T30706" s="147"/>
    </row>
    <row r="30707">
      <c r="A30707" s="147"/>
      <c r="B30707" s="64"/>
      <c r="C30707" s="147" t="s">
        <v>217</v>
      </c>
      <c r="E30707" s="161"/>
      <c r="F30707" s="162"/>
      <c r="G30707" s="147"/>
      <c r="H30707" s="146"/>
      <c r="J30707" s="146"/>
      <c r="L30707" s="150"/>
      <c r="N30707" s="163"/>
      <c r="O30707" s="146"/>
      <c r="P30707" s="146"/>
      <c r="Q30707" s="146"/>
      <c r="R30707" s="34"/>
      <c r="S30707" s="35"/>
      <c r="T30707" s="147"/>
    </row>
    <row r="30708">
      <c r="A30708" s="147"/>
      <c r="B30708" s="64"/>
      <c r="C30708" s="147" t="s">
        <v>217</v>
      </c>
      <c r="E30708" s="161"/>
      <c r="F30708" s="162"/>
      <c r="G30708" s="147"/>
      <c r="H30708" s="146"/>
      <c r="J30708" s="146"/>
      <c r="L30708" s="150"/>
      <c r="N30708" s="163"/>
      <c r="O30708" s="146"/>
      <c r="P30708" s="146"/>
      <c r="Q30708" s="146"/>
      <c r="R30708" s="34"/>
      <c r="S30708" s="35"/>
      <c r="T30708" s="147"/>
    </row>
    <row r="30709">
      <c r="A30709" s="147"/>
      <c r="B30709" s="64"/>
      <c r="C30709" s="147" t="s">
        <v>217</v>
      </c>
      <c r="E30709" s="161"/>
      <c r="F30709" s="162"/>
      <c r="G30709" s="147"/>
      <c r="H30709" s="146"/>
      <c r="J30709" s="146"/>
      <c r="L30709" s="150"/>
      <c r="N30709" s="163"/>
      <c r="O30709" s="146"/>
      <c r="P30709" s="146"/>
      <c r="Q30709" s="146"/>
      <c r="R30709" s="34"/>
      <c r="S30709" s="35"/>
      <c r="T30709" s="147"/>
    </row>
    <row r="30710">
      <c r="A30710" s="147"/>
      <c r="B30710" s="64"/>
      <c r="C30710" s="147" t="s">
        <v>217</v>
      </c>
      <c r="E30710" s="161"/>
      <c r="F30710" s="162"/>
      <c r="G30710" s="147"/>
      <c r="H30710" s="146"/>
      <c r="J30710" s="146"/>
      <c r="L30710" s="150"/>
      <c r="N30710" s="163"/>
      <c r="O30710" s="146"/>
      <c r="P30710" s="146"/>
      <c r="Q30710" s="146"/>
      <c r="R30710" s="34"/>
      <c r="S30710" s="35"/>
      <c r="T30710" s="147"/>
    </row>
    <row r="30711">
      <c r="A30711" s="147"/>
      <c r="B30711" s="64"/>
      <c r="C30711" s="147" t="s">
        <v>217</v>
      </c>
      <c r="E30711" s="161"/>
      <c r="F30711" s="162"/>
      <c r="G30711" s="147"/>
      <c r="H30711" s="146"/>
      <c r="J30711" s="146"/>
      <c r="L30711" s="150"/>
      <c r="N30711" s="163"/>
      <c r="O30711" s="146"/>
      <c r="P30711" s="146"/>
      <c r="Q30711" s="146"/>
      <c r="R30711" s="34"/>
      <c r="S30711" s="35"/>
      <c r="T30711" s="147"/>
    </row>
    <row r="30712">
      <c r="A30712" s="147"/>
      <c r="B30712" s="64"/>
      <c r="C30712" s="147" t="s">
        <v>217</v>
      </c>
      <c r="E30712" s="161"/>
      <c r="F30712" s="162"/>
      <c r="G30712" s="147"/>
      <c r="H30712" s="146"/>
      <c r="J30712" s="146"/>
      <c r="L30712" s="150"/>
      <c r="N30712" s="163"/>
      <c r="O30712" s="146"/>
      <c r="P30712" s="146"/>
      <c r="Q30712" s="146"/>
      <c r="R30712" s="34"/>
      <c r="S30712" s="35"/>
      <c r="T30712" s="147"/>
    </row>
    <row r="30713">
      <c r="A30713" s="147"/>
      <c r="B30713" s="64"/>
      <c r="C30713" s="147" t="s">
        <v>217</v>
      </c>
      <c r="E30713" s="161"/>
      <c r="F30713" s="162"/>
      <c r="G30713" s="147"/>
      <c r="H30713" s="146"/>
      <c r="J30713" s="146"/>
      <c r="L30713" s="150"/>
      <c r="N30713" s="163"/>
      <c r="O30713" s="146"/>
      <c r="P30713" s="146"/>
      <c r="Q30713" s="146"/>
      <c r="R30713" s="34"/>
      <c r="S30713" s="35"/>
      <c r="T30713" s="147"/>
    </row>
    <row r="30714">
      <c r="A30714" s="147"/>
      <c r="B30714" s="64"/>
      <c r="C30714" s="147" t="s">
        <v>217</v>
      </c>
      <c r="E30714" s="161"/>
      <c r="F30714" s="162"/>
      <c r="G30714" s="147"/>
      <c r="H30714" s="146"/>
      <c r="J30714" s="146"/>
      <c r="L30714" s="150"/>
      <c r="N30714" s="163"/>
      <c r="O30714" s="146"/>
      <c r="P30714" s="146"/>
      <c r="Q30714" s="146"/>
      <c r="R30714" s="34"/>
      <c r="S30714" s="35"/>
      <c r="T30714" s="147"/>
    </row>
    <row r="30715">
      <c r="A30715" s="147"/>
      <c r="B30715" s="64"/>
      <c r="C30715" s="147" t="s">
        <v>217</v>
      </c>
      <c r="E30715" s="161"/>
      <c r="F30715" s="162"/>
      <c r="G30715" s="147"/>
      <c r="H30715" s="146"/>
      <c r="J30715" s="146"/>
      <c r="L30715" s="150"/>
      <c r="N30715" s="163"/>
      <c r="O30715" s="146"/>
      <c r="P30715" s="146"/>
      <c r="Q30715" s="146"/>
      <c r="R30715" s="34"/>
      <c r="S30715" s="35"/>
      <c r="T30715" s="147"/>
    </row>
    <row r="30716">
      <c r="A30716" s="147"/>
      <c r="B30716" s="64"/>
      <c r="C30716" s="147" t="s">
        <v>217</v>
      </c>
      <c r="E30716" s="161"/>
      <c r="F30716" s="162"/>
      <c r="G30716" s="147"/>
      <c r="H30716" s="146"/>
      <c r="J30716" s="146"/>
      <c r="L30716" s="150"/>
      <c r="N30716" s="163"/>
      <c r="O30716" s="146"/>
      <c r="P30716" s="146"/>
      <c r="Q30716" s="146"/>
      <c r="R30716" s="34"/>
      <c r="S30716" s="35"/>
      <c r="T30716" s="147"/>
    </row>
    <row r="30717">
      <c r="A30717" s="147"/>
      <c r="B30717" s="64"/>
      <c r="C30717" s="147" t="s">
        <v>217</v>
      </c>
      <c r="E30717" s="161"/>
      <c r="F30717" s="162"/>
      <c r="G30717" s="147"/>
      <c r="H30717" s="146"/>
      <c r="J30717" s="146"/>
      <c r="L30717" s="150"/>
      <c r="N30717" s="163"/>
      <c r="O30717" s="146"/>
      <c r="P30717" s="146"/>
      <c r="Q30717" s="146"/>
      <c r="R30717" s="34"/>
      <c r="S30717" s="35"/>
      <c r="T30717" s="147"/>
    </row>
    <row r="30718">
      <c r="A30718" s="147"/>
      <c r="B30718" s="64"/>
      <c r="C30718" s="147" t="s">
        <v>217</v>
      </c>
      <c r="E30718" s="161"/>
      <c r="F30718" s="162"/>
      <c r="G30718" s="147"/>
      <c r="H30718" s="146"/>
      <c r="J30718" s="146"/>
      <c r="L30718" s="150"/>
      <c r="N30718" s="163"/>
      <c r="O30718" s="146"/>
      <c r="P30718" s="146"/>
      <c r="Q30718" s="146"/>
      <c r="R30718" s="34"/>
      <c r="S30718" s="35"/>
      <c r="T30718" s="147"/>
    </row>
    <row r="30719">
      <c r="A30719" s="147"/>
      <c r="B30719" s="64"/>
      <c r="C30719" s="147" t="s">
        <v>217</v>
      </c>
      <c r="E30719" s="161"/>
      <c r="F30719" s="162"/>
      <c r="G30719" s="147"/>
      <c r="H30719" s="146"/>
      <c r="J30719" s="146"/>
      <c r="L30719" s="150"/>
      <c r="N30719" s="163"/>
      <c r="O30719" s="146"/>
      <c r="P30719" s="146"/>
      <c r="Q30719" s="146"/>
      <c r="R30719" s="34"/>
      <c r="S30719" s="35"/>
      <c r="T30719" s="147"/>
    </row>
    <row r="30720">
      <c r="A30720" s="147"/>
      <c r="B30720" s="64"/>
      <c r="C30720" s="147" t="s">
        <v>217</v>
      </c>
      <c r="E30720" s="161"/>
      <c r="F30720" s="162"/>
      <c r="G30720" s="147"/>
      <c r="H30720" s="146"/>
      <c r="J30720" s="146"/>
      <c r="L30720" s="150"/>
      <c r="N30720" s="163"/>
      <c r="O30720" s="146"/>
      <c r="P30720" s="146"/>
      <c r="Q30720" s="146"/>
      <c r="R30720" s="34"/>
      <c r="S30720" s="35"/>
      <c r="T30720" s="147"/>
    </row>
    <row r="30721">
      <c r="A30721" s="147"/>
      <c r="B30721" s="64"/>
      <c r="C30721" s="147" t="s">
        <v>217</v>
      </c>
      <c r="E30721" s="161"/>
      <c r="F30721" s="162"/>
      <c r="G30721" s="147"/>
      <c r="H30721" s="146"/>
      <c r="J30721" s="146"/>
      <c r="L30721" s="150"/>
      <c r="N30721" s="163"/>
      <c r="O30721" s="146"/>
      <c r="P30721" s="146"/>
      <c r="Q30721" s="146"/>
      <c r="R30721" s="34"/>
      <c r="S30721" s="35"/>
      <c r="T30721" s="147"/>
    </row>
    <row r="30722">
      <c r="A30722" s="147"/>
      <c r="B30722" s="64"/>
      <c r="C30722" s="147" t="s">
        <v>217</v>
      </c>
      <c r="E30722" s="161"/>
      <c r="F30722" s="162"/>
      <c r="G30722" s="147"/>
      <c r="H30722" s="146"/>
      <c r="J30722" s="146"/>
      <c r="L30722" s="150"/>
      <c r="N30722" s="163"/>
      <c r="O30722" s="146"/>
      <c r="P30722" s="146"/>
      <c r="Q30722" s="146"/>
      <c r="R30722" s="34"/>
      <c r="S30722" s="35"/>
      <c r="T30722" s="147"/>
    </row>
    <row r="30723">
      <c r="A30723" s="147"/>
      <c r="B30723" s="64"/>
      <c r="C30723" s="147" t="s">
        <v>217</v>
      </c>
      <c r="E30723" s="161"/>
      <c r="F30723" s="162"/>
      <c r="G30723" s="147"/>
      <c r="H30723" s="146"/>
      <c r="J30723" s="146"/>
      <c r="L30723" s="150"/>
      <c r="N30723" s="163"/>
      <c r="O30723" s="146"/>
      <c r="P30723" s="146"/>
      <c r="Q30723" s="146"/>
      <c r="R30723" s="34"/>
      <c r="S30723" s="35"/>
      <c r="T30723" s="147"/>
    </row>
    <row r="30724">
      <c r="A30724" s="147"/>
      <c r="B30724" s="64"/>
      <c r="C30724" s="147" t="s">
        <v>217</v>
      </c>
      <c r="E30724" s="161"/>
      <c r="F30724" s="162"/>
      <c r="G30724" s="147"/>
      <c r="H30724" s="146"/>
      <c r="J30724" s="146"/>
      <c r="L30724" s="150"/>
      <c r="N30724" s="163"/>
      <c r="O30724" s="146"/>
      <c r="P30724" s="146"/>
      <c r="Q30724" s="146"/>
      <c r="R30724" s="34"/>
      <c r="S30724" s="35"/>
      <c r="T30724" s="147"/>
    </row>
    <row r="30725">
      <c r="A30725" s="147"/>
      <c r="B30725" s="64"/>
      <c r="C30725" s="147" t="s">
        <v>217</v>
      </c>
      <c r="E30725" s="161"/>
      <c r="F30725" s="162"/>
      <c r="G30725" s="147"/>
      <c r="H30725" s="146"/>
      <c r="J30725" s="146"/>
      <c r="L30725" s="150"/>
      <c r="N30725" s="163"/>
      <c r="O30725" s="146"/>
      <c r="P30725" s="146"/>
      <c r="Q30725" s="146"/>
      <c r="R30725" s="34"/>
      <c r="S30725" s="35"/>
      <c r="T30725" s="147"/>
    </row>
    <row r="30726">
      <c r="A30726" s="147"/>
      <c r="B30726" s="64"/>
      <c r="C30726" s="147" t="s">
        <v>217</v>
      </c>
      <c r="E30726" s="161"/>
      <c r="F30726" s="162"/>
      <c r="G30726" s="147"/>
      <c r="H30726" s="146"/>
      <c r="J30726" s="146"/>
      <c r="L30726" s="150"/>
      <c r="N30726" s="163"/>
      <c r="O30726" s="146"/>
      <c r="P30726" s="146"/>
      <c r="Q30726" s="146"/>
      <c r="R30726" s="34"/>
      <c r="S30726" s="35"/>
      <c r="T30726" s="147"/>
    </row>
    <row r="30727">
      <c r="A30727" s="147"/>
      <c r="B30727" s="64"/>
      <c r="C30727" s="147" t="s">
        <v>217</v>
      </c>
      <c r="E30727" s="161"/>
      <c r="F30727" s="162"/>
      <c r="G30727" s="147"/>
      <c r="H30727" s="146"/>
      <c r="J30727" s="146"/>
      <c r="L30727" s="150"/>
      <c r="N30727" s="163"/>
      <c r="O30727" s="146"/>
      <c r="P30727" s="146"/>
      <c r="Q30727" s="146"/>
      <c r="R30727" s="34"/>
      <c r="S30727" s="35"/>
      <c r="T30727" s="147"/>
    </row>
    <row r="30728">
      <c r="A30728" s="147"/>
      <c r="B30728" s="64"/>
      <c r="C30728" s="147" t="s">
        <v>217</v>
      </c>
      <c r="E30728" s="161"/>
      <c r="F30728" s="162"/>
      <c r="G30728" s="147"/>
      <c r="H30728" s="146"/>
      <c r="J30728" s="146"/>
      <c r="L30728" s="150"/>
      <c r="N30728" s="163"/>
      <c r="O30728" s="146"/>
      <c r="P30728" s="146"/>
      <c r="Q30728" s="146"/>
      <c r="R30728" s="34"/>
      <c r="S30728" s="35"/>
      <c r="T30728" s="147"/>
    </row>
    <row r="30729">
      <c r="A30729" s="147"/>
      <c r="B30729" s="64"/>
      <c r="C30729" s="147" t="s">
        <v>217</v>
      </c>
      <c r="E30729" s="161"/>
      <c r="F30729" s="162"/>
      <c r="G30729" s="147"/>
      <c r="H30729" s="146"/>
      <c r="J30729" s="146"/>
      <c r="L30729" s="150"/>
      <c r="N30729" s="163"/>
      <c r="O30729" s="146"/>
      <c r="P30729" s="146"/>
      <c r="Q30729" s="146"/>
      <c r="R30729" s="34"/>
      <c r="S30729" s="35"/>
      <c r="T30729" s="147"/>
    </row>
    <row r="30730">
      <c r="A30730" s="147"/>
      <c r="B30730" s="64"/>
      <c r="C30730" s="147" t="s">
        <v>217</v>
      </c>
      <c r="E30730" s="161"/>
      <c r="F30730" s="162"/>
      <c r="G30730" s="147"/>
      <c r="H30730" s="146"/>
      <c r="J30730" s="146"/>
      <c r="L30730" s="150"/>
      <c r="N30730" s="163"/>
      <c r="O30730" s="146"/>
      <c r="P30730" s="146"/>
      <c r="Q30730" s="146"/>
      <c r="R30730" s="34"/>
      <c r="S30730" s="35"/>
      <c r="T30730" s="147"/>
    </row>
    <row r="30731">
      <c r="A30731" s="147"/>
      <c r="B30731" s="64"/>
      <c r="C30731" s="147" t="s">
        <v>217</v>
      </c>
      <c r="E30731" s="161"/>
      <c r="F30731" s="162"/>
      <c r="G30731" s="147"/>
      <c r="H30731" s="146"/>
      <c r="J30731" s="146"/>
      <c r="L30731" s="150"/>
      <c r="N30731" s="163"/>
      <c r="O30731" s="146"/>
      <c r="P30731" s="146"/>
      <c r="Q30731" s="146"/>
      <c r="R30731" s="34"/>
      <c r="S30731" s="35"/>
      <c r="T30731" s="147"/>
    </row>
    <row r="30732">
      <c r="A30732" s="147"/>
      <c r="B30732" s="64"/>
      <c r="C30732" s="147" t="s">
        <v>217</v>
      </c>
      <c r="E30732" s="161"/>
      <c r="F30732" s="162"/>
      <c r="G30732" s="147"/>
      <c r="H30732" s="146"/>
      <c r="J30732" s="146"/>
      <c r="L30732" s="150"/>
      <c r="N30732" s="163"/>
      <c r="O30732" s="146"/>
      <c r="P30732" s="146"/>
      <c r="Q30732" s="146"/>
      <c r="R30732" s="34"/>
      <c r="S30732" s="35"/>
      <c r="T30732" s="147"/>
    </row>
    <row r="30733">
      <c r="A30733" s="147"/>
      <c r="B30733" s="64"/>
      <c r="C30733" s="147" t="s">
        <v>217</v>
      </c>
      <c r="E30733" s="161"/>
      <c r="F30733" s="162"/>
      <c r="G30733" s="147"/>
      <c r="H30733" s="146"/>
      <c r="J30733" s="146"/>
      <c r="L30733" s="150"/>
      <c r="N30733" s="163"/>
      <c r="O30733" s="146"/>
      <c r="P30733" s="146"/>
      <c r="Q30733" s="146"/>
      <c r="R30733" s="34"/>
      <c r="S30733" s="35"/>
      <c r="T30733" s="147"/>
    </row>
    <row r="30734">
      <c r="A30734" s="147"/>
      <c r="B30734" s="64"/>
      <c r="C30734" s="147" t="s">
        <v>217</v>
      </c>
      <c r="E30734" s="161"/>
      <c r="F30734" s="162"/>
      <c r="G30734" s="147"/>
      <c r="H30734" s="146"/>
      <c r="J30734" s="146"/>
      <c r="L30734" s="150"/>
      <c r="N30734" s="163"/>
      <c r="O30734" s="146"/>
      <c r="P30734" s="146"/>
      <c r="Q30734" s="146"/>
      <c r="R30734" s="34"/>
      <c r="S30734" s="35"/>
      <c r="T30734" s="147"/>
    </row>
    <row r="30735">
      <c r="A30735" s="147"/>
      <c r="B30735" s="64"/>
      <c r="C30735" s="147" t="s">
        <v>217</v>
      </c>
      <c r="E30735" s="161"/>
      <c r="F30735" s="162"/>
      <c r="G30735" s="147"/>
      <c r="H30735" s="146"/>
      <c r="J30735" s="146"/>
      <c r="L30735" s="150"/>
      <c r="N30735" s="163"/>
      <c r="O30735" s="146"/>
      <c r="P30735" s="146"/>
      <c r="Q30735" s="146"/>
      <c r="R30735" s="34"/>
      <c r="S30735" s="35"/>
      <c r="T30735" s="147"/>
    </row>
    <row r="30736">
      <c r="A30736" s="147"/>
      <c r="B30736" s="64"/>
      <c r="C30736" s="147" t="s">
        <v>217</v>
      </c>
      <c r="E30736" s="161"/>
      <c r="F30736" s="162"/>
      <c r="G30736" s="147"/>
      <c r="H30736" s="146"/>
      <c r="J30736" s="146"/>
      <c r="L30736" s="150"/>
      <c r="N30736" s="163"/>
      <c r="O30736" s="146"/>
      <c r="P30736" s="146"/>
      <c r="Q30736" s="146"/>
      <c r="R30736" s="34"/>
      <c r="S30736" s="35"/>
      <c r="T30736" s="147"/>
    </row>
    <row r="30737">
      <c r="A30737" s="147"/>
      <c r="B30737" s="64"/>
      <c r="C30737" s="147" t="s">
        <v>217</v>
      </c>
      <c r="E30737" s="161"/>
      <c r="F30737" s="162"/>
      <c r="G30737" s="147"/>
      <c r="H30737" s="146"/>
      <c r="J30737" s="146"/>
      <c r="L30737" s="150"/>
      <c r="N30737" s="163"/>
      <c r="O30737" s="146"/>
      <c r="P30737" s="146"/>
      <c r="Q30737" s="146"/>
      <c r="R30737" s="34"/>
      <c r="S30737" s="35"/>
      <c r="T30737" s="147"/>
    </row>
    <row r="30738">
      <c r="A30738" s="147"/>
      <c r="B30738" s="64"/>
      <c r="C30738" s="147" t="s">
        <v>217</v>
      </c>
      <c r="E30738" s="161"/>
      <c r="F30738" s="162"/>
      <c r="G30738" s="147"/>
      <c r="H30738" s="146"/>
      <c r="J30738" s="146"/>
      <c r="L30738" s="150"/>
      <c r="N30738" s="163"/>
      <c r="O30738" s="146"/>
      <c r="P30738" s="146"/>
      <c r="Q30738" s="146"/>
      <c r="R30738" s="34"/>
      <c r="S30738" s="35"/>
      <c r="T30738" s="147"/>
    </row>
    <row r="30739">
      <c r="A30739" s="147"/>
      <c r="B30739" s="64"/>
      <c r="C30739" s="147" t="s">
        <v>217</v>
      </c>
      <c r="E30739" s="161"/>
      <c r="F30739" s="162"/>
      <c r="G30739" s="147"/>
      <c r="H30739" s="146"/>
      <c r="J30739" s="146"/>
      <c r="L30739" s="150"/>
      <c r="N30739" s="163"/>
      <c r="O30739" s="146"/>
      <c r="P30739" s="146"/>
      <c r="Q30739" s="146"/>
      <c r="R30739" s="34"/>
      <c r="S30739" s="35"/>
      <c r="T30739" s="147"/>
    </row>
    <row r="30740">
      <c r="A30740" s="147"/>
      <c r="B30740" s="64"/>
      <c r="C30740" s="147" t="s">
        <v>217</v>
      </c>
      <c r="E30740" s="161"/>
      <c r="F30740" s="162"/>
      <c r="G30740" s="147"/>
      <c r="H30740" s="146"/>
      <c r="J30740" s="146"/>
      <c r="L30740" s="150"/>
      <c r="N30740" s="163"/>
      <c r="O30740" s="146"/>
      <c r="P30740" s="146"/>
      <c r="Q30740" s="146"/>
      <c r="R30740" s="34"/>
      <c r="S30740" s="35"/>
      <c r="T30740" s="147"/>
    </row>
    <row r="30741">
      <c r="A30741" s="147"/>
      <c r="B30741" s="64"/>
      <c r="C30741" s="147" t="s">
        <v>217</v>
      </c>
      <c r="E30741" s="161"/>
      <c r="F30741" s="162"/>
      <c r="G30741" s="147"/>
      <c r="H30741" s="146"/>
      <c r="J30741" s="146"/>
      <c r="L30741" s="150"/>
      <c r="N30741" s="163"/>
      <c r="O30741" s="146"/>
      <c r="P30741" s="146"/>
      <c r="Q30741" s="146"/>
      <c r="R30741" s="34"/>
      <c r="S30741" s="35"/>
      <c r="T30741" s="147"/>
    </row>
    <row r="30742">
      <c r="A30742" s="147"/>
      <c r="B30742" s="64"/>
      <c r="C30742" s="147" t="s">
        <v>217</v>
      </c>
      <c r="E30742" s="161"/>
      <c r="F30742" s="162"/>
      <c r="G30742" s="147"/>
      <c r="H30742" s="146"/>
      <c r="J30742" s="146"/>
      <c r="L30742" s="150"/>
      <c r="N30742" s="163"/>
      <c r="O30742" s="146"/>
      <c r="P30742" s="146"/>
      <c r="Q30742" s="146"/>
      <c r="R30742" s="34"/>
      <c r="S30742" s="35"/>
      <c r="T30742" s="147"/>
    </row>
    <row r="30743">
      <c r="A30743" s="147"/>
      <c r="B30743" s="64"/>
      <c r="C30743" s="147" t="s">
        <v>217</v>
      </c>
      <c r="E30743" s="161"/>
      <c r="F30743" s="162"/>
      <c r="G30743" s="147"/>
      <c r="H30743" s="146"/>
      <c r="J30743" s="146"/>
      <c r="L30743" s="150"/>
      <c r="N30743" s="163"/>
      <c r="O30743" s="146"/>
      <c r="P30743" s="146"/>
      <c r="Q30743" s="146"/>
      <c r="R30743" s="34"/>
      <c r="S30743" s="35"/>
      <c r="T30743" s="147"/>
    </row>
    <row r="30744">
      <c r="A30744" s="147"/>
      <c r="B30744" s="64"/>
      <c r="C30744" s="147" t="s">
        <v>217</v>
      </c>
      <c r="E30744" s="161"/>
      <c r="F30744" s="162"/>
      <c r="G30744" s="147"/>
      <c r="H30744" s="146"/>
      <c r="J30744" s="146"/>
      <c r="L30744" s="150"/>
      <c r="N30744" s="163"/>
      <c r="O30744" s="146"/>
      <c r="P30744" s="146"/>
      <c r="Q30744" s="146"/>
      <c r="R30744" s="34"/>
      <c r="S30744" s="35"/>
      <c r="T30744" s="147"/>
    </row>
    <row r="30745">
      <c r="A30745" s="147"/>
      <c r="B30745" s="64"/>
      <c r="C30745" s="147" t="s">
        <v>217</v>
      </c>
      <c r="E30745" s="161"/>
      <c r="F30745" s="162"/>
      <c r="G30745" s="147"/>
      <c r="H30745" s="146"/>
      <c r="J30745" s="146"/>
      <c r="L30745" s="150"/>
      <c r="N30745" s="163"/>
      <c r="O30745" s="146"/>
      <c r="P30745" s="146"/>
      <c r="Q30745" s="146"/>
      <c r="R30745" s="34"/>
      <c r="S30745" s="35"/>
      <c r="T30745" s="147"/>
    </row>
    <row r="30746">
      <c r="A30746" s="147"/>
      <c r="B30746" s="64"/>
      <c r="C30746" s="147" t="s">
        <v>217</v>
      </c>
      <c r="E30746" s="161"/>
      <c r="F30746" s="162"/>
      <c r="G30746" s="147"/>
      <c r="H30746" s="146"/>
      <c r="J30746" s="146"/>
      <c r="L30746" s="150"/>
      <c r="N30746" s="163"/>
      <c r="O30746" s="146"/>
      <c r="P30746" s="146"/>
      <c r="Q30746" s="146"/>
      <c r="R30746" s="34"/>
      <c r="S30746" s="35"/>
      <c r="T30746" s="147"/>
    </row>
    <row r="30747">
      <c r="A30747" s="147"/>
      <c r="B30747" s="64"/>
      <c r="C30747" s="147" t="s">
        <v>217</v>
      </c>
      <c r="E30747" s="161"/>
      <c r="F30747" s="162"/>
      <c r="G30747" s="147"/>
      <c r="H30747" s="146"/>
      <c r="J30747" s="146"/>
      <c r="L30747" s="150"/>
      <c r="N30747" s="163"/>
      <c r="O30747" s="146"/>
      <c r="P30747" s="146"/>
      <c r="Q30747" s="146"/>
      <c r="R30747" s="34"/>
      <c r="S30747" s="35"/>
      <c r="T30747" s="147"/>
    </row>
    <row r="30748">
      <c r="A30748" s="147"/>
      <c r="B30748" s="64"/>
      <c r="C30748" s="147" t="s">
        <v>217</v>
      </c>
      <c r="E30748" s="161"/>
      <c r="F30748" s="162"/>
      <c r="G30748" s="147"/>
      <c r="H30748" s="146"/>
      <c r="J30748" s="146"/>
      <c r="L30748" s="150"/>
      <c r="N30748" s="163"/>
      <c r="O30748" s="146"/>
      <c r="P30748" s="146"/>
      <c r="Q30748" s="146"/>
      <c r="R30748" s="34"/>
      <c r="S30748" s="35"/>
      <c r="T30748" s="147"/>
    </row>
    <row r="30749">
      <c r="A30749" s="147"/>
      <c r="B30749" s="64"/>
      <c r="C30749" s="147" t="s">
        <v>217</v>
      </c>
      <c r="E30749" s="161"/>
      <c r="F30749" s="162"/>
      <c r="G30749" s="147"/>
      <c r="H30749" s="146"/>
      <c r="J30749" s="146"/>
      <c r="L30749" s="150"/>
      <c r="N30749" s="163"/>
      <c r="O30749" s="146"/>
      <c r="P30749" s="146"/>
      <c r="Q30749" s="146"/>
      <c r="R30749" s="34"/>
      <c r="S30749" s="35"/>
      <c r="T30749" s="147"/>
    </row>
    <row r="30750">
      <c r="A30750" s="147"/>
      <c r="B30750" s="64"/>
      <c r="C30750" s="147" t="s">
        <v>217</v>
      </c>
      <c r="E30750" s="161"/>
      <c r="F30750" s="162"/>
      <c r="G30750" s="147"/>
      <c r="H30750" s="146"/>
      <c r="J30750" s="146"/>
      <c r="L30750" s="150"/>
      <c r="N30750" s="163"/>
      <c r="O30750" s="146"/>
      <c r="P30750" s="146"/>
      <c r="Q30750" s="146"/>
      <c r="R30750" s="34"/>
      <c r="S30750" s="35"/>
      <c r="T30750" s="147"/>
    </row>
    <row r="30751">
      <c r="A30751" s="147"/>
      <c r="B30751" s="64"/>
      <c r="C30751" s="147" t="s">
        <v>217</v>
      </c>
      <c r="E30751" s="161"/>
      <c r="F30751" s="162"/>
      <c r="G30751" s="147"/>
      <c r="H30751" s="146"/>
      <c r="J30751" s="146"/>
      <c r="L30751" s="150"/>
      <c r="N30751" s="163"/>
      <c r="O30751" s="146"/>
      <c r="P30751" s="146"/>
      <c r="Q30751" s="146"/>
      <c r="R30751" s="34"/>
      <c r="S30751" s="35"/>
      <c r="T30751" s="147"/>
    </row>
    <row r="30752">
      <c r="A30752" s="147"/>
      <c r="B30752" s="64"/>
      <c r="C30752" s="147" t="s">
        <v>217</v>
      </c>
      <c r="E30752" s="161"/>
      <c r="F30752" s="162"/>
      <c r="G30752" s="147"/>
      <c r="H30752" s="146"/>
      <c r="J30752" s="146"/>
      <c r="L30752" s="150"/>
      <c r="N30752" s="163"/>
      <c r="O30752" s="146"/>
      <c r="P30752" s="146"/>
      <c r="Q30752" s="146"/>
      <c r="R30752" s="34"/>
      <c r="S30752" s="35"/>
      <c r="T30752" s="147"/>
    </row>
    <row r="30753">
      <c r="A30753" s="147"/>
      <c r="B30753" s="64"/>
      <c r="C30753" s="147" t="s">
        <v>217</v>
      </c>
      <c r="E30753" s="161"/>
      <c r="F30753" s="162"/>
      <c r="G30753" s="147"/>
      <c r="H30753" s="146"/>
      <c r="J30753" s="146"/>
      <c r="L30753" s="150"/>
      <c r="N30753" s="163"/>
      <c r="O30753" s="146"/>
      <c r="P30753" s="146"/>
      <c r="Q30753" s="146"/>
      <c r="R30753" s="34"/>
      <c r="S30753" s="35"/>
      <c r="T30753" s="147"/>
    </row>
    <row r="30754">
      <c r="A30754" s="147"/>
      <c r="B30754" s="64"/>
      <c r="C30754" s="147" t="s">
        <v>217</v>
      </c>
      <c r="E30754" s="161"/>
      <c r="F30754" s="162"/>
      <c r="G30754" s="147"/>
      <c r="H30754" s="146"/>
      <c r="J30754" s="146"/>
      <c r="L30754" s="150"/>
      <c r="N30754" s="163"/>
      <c r="O30754" s="146"/>
      <c r="P30754" s="146"/>
      <c r="Q30754" s="146"/>
      <c r="R30754" s="34"/>
      <c r="S30754" s="35"/>
      <c r="T30754" s="147"/>
    </row>
    <row r="30755">
      <c r="A30755" s="147"/>
      <c r="B30755" s="64"/>
      <c r="C30755" s="147" t="s">
        <v>217</v>
      </c>
      <c r="E30755" s="161"/>
      <c r="F30755" s="162"/>
      <c r="G30755" s="147"/>
      <c r="H30755" s="146"/>
      <c r="J30755" s="146"/>
      <c r="L30755" s="150"/>
      <c r="N30755" s="163"/>
      <c r="O30755" s="146"/>
      <c r="P30755" s="146"/>
      <c r="Q30755" s="146"/>
      <c r="R30755" s="34"/>
      <c r="S30755" s="35"/>
      <c r="T30755" s="147"/>
    </row>
    <row r="30756">
      <c r="A30756" s="147"/>
      <c r="B30756" s="64"/>
      <c r="C30756" s="147" t="s">
        <v>217</v>
      </c>
      <c r="E30756" s="161"/>
      <c r="F30756" s="162"/>
      <c r="G30756" s="147"/>
      <c r="H30756" s="146"/>
      <c r="J30756" s="146"/>
      <c r="L30756" s="150"/>
      <c r="N30756" s="163"/>
      <c r="O30756" s="146"/>
      <c r="P30756" s="146"/>
      <c r="Q30756" s="146"/>
      <c r="R30756" s="34"/>
      <c r="S30756" s="35"/>
      <c r="T30756" s="147"/>
    </row>
    <row r="30757">
      <c r="A30757" s="147"/>
      <c r="B30757" s="64"/>
      <c r="C30757" s="147" t="s">
        <v>217</v>
      </c>
      <c r="E30757" s="161"/>
      <c r="F30757" s="162"/>
      <c r="G30757" s="147"/>
      <c r="H30757" s="146"/>
      <c r="J30757" s="146"/>
      <c r="L30757" s="150"/>
      <c r="N30757" s="163"/>
      <c r="O30757" s="146"/>
      <c r="P30757" s="146"/>
      <c r="Q30757" s="146"/>
      <c r="R30757" s="34"/>
      <c r="S30757" s="35"/>
      <c r="T30757" s="147"/>
    </row>
    <row r="30758">
      <c r="A30758" s="147"/>
      <c r="B30758" s="64"/>
      <c r="C30758" s="147" t="s">
        <v>217</v>
      </c>
      <c r="E30758" s="161"/>
      <c r="F30758" s="162"/>
      <c r="G30758" s="147"/>
      <c r="H30758" s="146"/>
      <c r="J30758" s="146"/>
      <c r="L30758" s="150"/>
      <c r="N30758" s="163"/>
      <c r="O30758" s="146"/>
      <c r="P30758" s="146"/>
      <c r="Q30758" s="146"/>
      <c r="R30758" s="34"/>
      <c r="S30758" s="35"/>
      <c r="T30758" s="147"/>
    </row>
    <row r="30759">
      <c r="A30759" s="147"/>
      <c r="B30759" s="64"/>
      <c r="C30759" s="147" t="s">
        <v>217</v>
      </c>
      <c r="E30759" s="161"/>
      <c r="F30759" s="162"/>
      <c r="G30759" s="147"/>
      <c r="H30759" s="146"/>
      <c r="J30759" s="146"/>
      <c r="L30759" s="150"/>
      <c r="N30759" s="163"/>
      <c r="O30759" s="146"/>
      <c r="P30759" s="146"/>
      <c r="Q30759" s="146"/>
      <c r="R30759" s="34"/>
      <c r="S30759" s="35"/>
      <c r="T30759" s="147"/>
    </row>
    <row r="30760">
      <c r="A30760" s="147"/>
      <c r="B30760" s="64"/>
      <c r="C30760" s="147" t="s">
        <v>217</v>
      </c>
      <c r="E30760" s="161"/>
      <c r="F30760" s="162"/>
      <c r="G30760" s="147"/>
      <c r="H30760" s="146"/>
      <c r="J30760" s="146"/>
      <c r="L30760" s="150"/>
      <c r="N30760" s="163"/>
      <c r="O30760" s="146"/>
      <c r="P30760" s="146"/>
      <c r="Q30760" s="146"/>
      <c r="R30760" s="34"/>
      <c r="S30760" s="35"/>
      <c r="T30760" s="147"/>
    </row>
    <row r="30761">
      <c r="A30761" s="147"/>
      <c r="B30761" s="64"/>
      <c r="C30761" s="147" t="s">
        <v>217</v>
      </c>
      <c r="E30761" s="161"/>
      <c r="F30761" s="162"/>
      <c r="G30761" s="147"/>
      <c r="H30761" s="146"/>
      <c r="J30761" s="146"/>
      <c r="L30761" s="150"/>
      <c r="N30761" s="163"/>
      <c r="O30761" s="146"/>
      <c r="P30761" s="146"/>
      <c r="Q30761" s="146"/>
      <c r="R30761" s="34"/>
      <c r="S30761" s="35"/>
      <c r="T30761" s="147"/>
    </row>
    <row r="30762">
      <c r="A30762" s="147"/>
      <c r="B30762" s="64"/>
      <c r="C30762" s="147" t="s">
        <v>217</v>
      </c>
      <c r="E30762" s="161"/>
      <c r="F30762" s="162"/>
      <c r="G30762" s="147"/>
      <c r="H30762" s="146"/>
      <c r="J30762" s="146"/>
      <c r="L30762" s="150"/>
      <c r="N30762" s="163"/>
      <c r="O30762" s="146"/>
      <c r="P30762" s="146"/>
      <c r="Q30762" s="146"/>
      <c r="R30762" s="34"/>
      <c r="S30762" s="35"/>
      <c r="T30762" s="147"/>
    </row>
    <row r="30763">
      <c r="A30763" s="147"/>
      <c r="B30763" s="64"/>
      <c r="C30763" s="147" t="s">
        <v>217</v>
      </c>
      <c r="E30763" s="161"/>
      <c r="F30763" s="162"/>
      <c r="G30763" s="147"/>
      <c r="H30763" s="146"/>
      <c r="J30763" s="146"/>
      <c r="L30763" s="150"/>
      <c r="N30763" s="163"/>
      <c r="O30763" s="146"/>
      <c r="P30763" s="146"/>
      <c r="Q30763" s="146"/>
      <c r="R30763" s="34"/>
      <c r="S30763" s="35"/>
      <c r="T30763" s="147"/>
    </row>
    <row r="30764">
      <c r="A30764" s="147"/>
      <c r="B30764" s="64"/>
      <c r="C30764" s="147" t="s">
        <v>217</v>
      </c>
      <c r="E30764" s="161"/>
      <c r="F30764" s="162"/>
      <c r="G30764" s="147"/>
      <c r="H30764" s="146"/>
      <c r="J30764" s="146"/>
      <c r="L30764" s="150"/>
      <c r="N30764" s="163"/>
      <c r="O30764" s="146"/>
      <c r="P30764" s="146"/>
      <c r="Q30764" s="146"/>
      <c r="R30764" s="34"/>
      <c r="S30764" s="35"/>
      <c r="T30764" s="147"/>
    </row>
    <row r="30765">
      <c r="A30765" s="147"/>
      <c r="B30765" s="64"/>
      <c r="C30765" s="147" t="s">
        <v>217</v>
      </c>
      <c r="E30765" s="161"/>
      <c r="F30765" s="162"/>
      <c r="G30765" s="147"/>
      <c r="H30765" s="146"/>
      <c r="J30765" s="146"/>
      <c r="L30765" s="150"/>
      <c r="N30765" s="163"/>
      <c r="O30765" s="146"/>
      <c r="P30765" s="146"/>
      <c r="Q30765" s="146"/>
      <c r="R30765" s="34"/>
      <c r="S30765" s="35"/>
      <c r="T30765" s="147"/>
    </row>
    <row r="30766">
      <c r="A30766" s="147"/>
      <c r="B30766" s="64"/>
      <c r="C30766" s="147" t="s">
        <v>217</v>
      </c>
      <c r="E30766" s="161"/>
      <c r="F30766" s="162"/>
      <c r="G30766" s="147"/>
      <c r="H30766" s="146"/>
      <c r="J30766" s="146"/>
      <c r="L30766" s="150"/>
      <c r="N30766" s="163"/>
      <c r="O30766" s="146"/>
      <c r="P30766" s="146"/>
      <c r="Q30766" s="146"/>
      <c r="R30766" s="34"/>
      <c r="S30766" s="35"/>
      <c r="T30766" s="147"/>
    </row>
    <row r="30767">
      <c r="A30767" s="147"/>
      <c r="B30767" s="64"/>
      <c r="C30767" s="147" t="s">
        <v>217</v>
      </c>
      <c r="E30767" s="161"/>
      <c r="F30767" s="162"/>
      <c r="G30767" s="147"/>
      <c r="H30767" s="146"/>
      <c r="J30767" s="146"/>
      <c r="L30767" s="150"/>
      <c r="N30767" s="163"/>
      <c r="O30767" s="146"/>
      <c r="P30767" s="146"/>
      <c r="Q30767" s="146"/>
      <c r="R30767" s="34"/>
      <c r="S30767" s="35"/>
      <c r="T30767" s="147"/>
    </row>
    <row r="30768">
      <c r="A30768" s="147"/>
      <c r="B30768" s="64"/>
      <c r="C30768" s="147" t="s">
        <v>217</v>
      </c>
      <c r="E30768" s="161"/>
      <c r="F30768" s="162"/>
      <c r="G30768" s="147"/>
      <c r="H30768" s="146"/>
      <c r="J30768" s="146"/>
      <c r="L30768" s="150"/>
      <c r="N30768" s="163"/>
      <c r="O30768" s="146"/>
      <c r="P30768" s="146"/>
      <c r="Q30768" s="146"/>
      <c r="R30768" s="34"/>
      <c r="S30768" s="35"/>
      <c r="T30768" s="147"/>
    </row>
    <row r="30769">
      <c r="A30769" s="147"/>
      <c r="B30769" s="64"/>
      <c r="C30769" s="147" t="s">
        <v>217</v>
      </c>
      <c r="E30769" s="161"/>
      <c r="F30769" s="162"/>
      <c r="G30769" s="147"/>
      <c r="H30769" s="146"/>
      <c r="J30769" s="146"/>
      <c r="L30769" s="150"/>
      <c r="N30769" s="163"/>
      <c r="O30769" s="146"/>
      <c r="P30769" s="146"/>
      <c r="Q30769" s="146"/>
      <c r="R30769" s="34"/>
      <c r="S30769" s="35"/>
      <c r="T30769" s="147"/>
    </row>
    <row r="30770">
      <c r="A30770" s="147"/>
      <c r="B30770" s="64"/>
      <c r="C30770" s="147" t="s">
        <v>217</v>
      </c>
      <c r="E30770" s="161"/>
      <c r="F30770" s="162"/>
      <c r="G30770" s="147"/>
      <c r="H30770" s="146"/>
      <c r="J30770" s="146"/>
      <c r="L30770" s="150"/>
      <c r="N30770" s="163"/>
      <c r="O30770" s="146"/>
      <c r="P30770" s="146"/>
      <c r="Q30770" s="146"/>
      <c r="R30770" s="34"/>
      <c r="S30770" s="35"/>
      <c r="T30770" s="147"/>
    </row>
    <row r="30771">
      <c r="A30771" s="147"/>
      <c r="B30771" s="64"/>
      <c r="C30771" s="147" t="s">
        <v>217</v>
      </c>
      <c r="E30771" s="161"/>
      <c r="F30771" s="162"/>
      <c r="G30771" s="147"/>
      <c r="H30771" s="146"/>
      <c r="J30771" s="146"/>
      <c r="L30771" s="150"/>
      <c r="N30771" s="163"/>
      <c r="O30771" s="146"/>
      <c r="P30771" s="146"/>
      <c r="Q30771" s="146"/>
      <c r="R30771" s="34"/>
      <c r="S30771" s="35"/>
      <c r="T30771" s="147"/>
    </row>
    <row r="30772">
      <c r="A30772" s="147"/>
      <c r="B30772" s="64"/>
      <c r="C30772" s="147" t="s">
        <v>217</v>
      </c>
      <c r="E30772" s="161"/>
      <c r="F30772" s="162"/>
      <c r="G30772" s="147"/>
      <c r="H30772" s="146"/>
      <c r="J30772" s="146"/>
      <c r="L30772" s="150"/>
      <c r="N30772" s="163"/>
      <c r="O30772" s="146"/>
      <c r="P30772" s="146"/>
      <c r="Q30772" s="146"/>
      <c r="R30772" s="34"/>
      <c r="S30772" s="35"/>
      <c r="T30772" s="147"/>
    </row>
    <row r="30773">
      <c r="A30773" s="147"/>
      <c r="B30773" s="64"/>
      <c r="C30773" s="147" t="s">
        <v>217</v>
      </c>
      <c r="E30773" s="161"/>
      <c r="F30773" s="162"/>
      <c r="G30773" s="147"/>
      <c r="H30773" s="146"/>
      <c r="J30773" s="146"/>
      <c r="L30773" s="150"/>
      <c r="N30773" s="163"/>
      <c r="O30773" s="146"/>
      <c r="P30773" s="146"/>
      <c r="Q30773" s="146"/>
      <c r="R30773" s="34"/>
      <c r="S30773" s="35"/>
      <c r="T30773" s="147"/>
    </row>
    <row r="30774">
      <c r="A30774" s="147"/>
      <c r="B30774" s="64"/>
      <c r="C30774" s="147" t="s">
        <v>217</v>
      </c>
      <c r="E30774" s="161"/>
      <c r="F30774" s="162"/>
      <c r="G30774" s="147"/>
      <c r="H30774" s="146"/>
      <c r="J30774" s="146"/>
      <c r="L30774" s="150"/>
      <c r="N30774" s="163"/>
      <c r="O30774" s="146"/>
      <c r="P30774" s="146"/>
      <c r="Q30774" s="146"/>
      <c r="R30774" s="34"/>
      <c r="S30774" s="35"/>
      <c r="T30774" s="147"/>
    </row>
    <row r="30775">
      <c r="A30775" s="147"/>
      <c r="B30775" s="64"/>
      <c r="C30775" s="147" t="s">
        <v>217</v>
      </c>
      <c r="E30775" s="161"/>
      <c r="F30775" s="162"/>
      <c r="G30775" s="147"/>
      <c r="H30775" s="146"/>
      <c r="J30775" s="146"/>
      <c r="L30775" s="150"/>
      <c r="N30775" s="163"/>
      <c r="O30775" s="146"/>
      <c r="P30775" s="146"/>
      <c r="Q30775" s="146"/>
      <c r="R30775" s="34"/>
      <c r="S30775" s="35"/>
      <c r="T30775" s="147"/>
    </row>
    <row r="30776">
      <c r="A30776" s="147"/>
      <c r="B30776" s="64"/>
      <c r="C30776" s="147" t="s">
        <v>217</v>
      </c>
      <c r="E30776" s="161"/>
      <c r="F30776" s="162"/>
      <c r="G30776" s="147"/>
      <c r="H30776" s="146"/>
      <c r="J30776" s="146"/>
      <c r="L30776" s="150"/>
      <c r="N30776" s="163"/>
      <c r="O30776" s="146"/>
      <c r="P30776" s="146"/>
      <c r="Q30776" s="146"/>
      <c r="R30776" s="34"/>
      <c r="S30776" s="35"/>
      <c r="T30776" s="147"/>
    </row>
    <row r="30777">
      <c r="A30777" s="147"/>
      <c r="B30777" s="64"/>
      <c r="C30777" s="147" t="s">
        <v>217</v>
      </c>
      <c r="E30777" s="161"/>
      <c r="F30777" s="162"/>
      <c r="G30777" s="147"/>
      <c r="H30777" s="146"/>
      <c r="J30777" s="146"/>
      <c r="L30777" s="150"/>
      <c r="N30777" s="163"/>
      <c r="O30777" s="146"/>
      <c r="P30777" s="146"/>
      <c r="Q30777" s="146"/>
      <c r="R30777" s="34"/>
      <c r="S30777" s="35"/>
      <c r="T30777" s="147"/>
    </row>
    <row r="30778">
      <c r="A30778" s="147"/>
      <c r="B30778" s="64"/>
      <c r="C30778" s="147" t="s">
        <v>217</v>
      </c>
      <c r="E30778" s="161"/>
      <c r="F30778" s="162"/>
      <c r="G30778" s="147"/>
      <c r="H30778" s="146"/>
      <c r="J30778" s="146"/>
      <c r="L30778" s="150"/>
      <c r="N30778" s="163"/>
      <c r="O30778" s="146"/>
      <c r="P30778" s="146"/>
      <c r="Q30778" s="146"/>
      <c r="R30778" s="34"/>
      <c r="S30778" s="35"/>
      <c r="T30778" s="147"/>
    </row>
    <row r="30779">
      <c r="A30779" s="147"/>
      <c r="B30779" s="64"/>
      <c r="C30779" s="147" t="s">
        <v>217</v>
      </c>
      <c r="E30779" s="161"/>
      <c r="F30779" s="162"/>
      <c r="G30779" s="147"/>
      <c r="H30779" s="146"/>
      <c r="J30779" s="146"/>
      <c r="L30779" s="150"/>
      <c r="N30779" s="163"/>
      <c r="O30779" s="146"/>
      <c r="P30779" s="146"/>
      <c r="Q30779" s="146"/>
      <c r="R30779" s="34"/>
      <c r="S30779" s="35"/>
      <c r="T30779" s="147"/>
    </row>
    <row r="30780">
      <c r="A30780" s="147"/>
      <c r="B30780" s="64"/>
      <c r="C30780" s="147" t="s">
        <v>217</v>
      </c>
      <c r="E30780" s="161"/>
      <c r="F30780" s="162"/>
      <c r="G30780" s="147"/>
      <c r="H30780" s="146"/>
      <c r="J30780" s="146"/>
      <c r="L30780" s="150"/>
      <c r="N30780" s="163"/>
      <c r="O30780" s="146"/>
      <c r="P30780" s="146"/>
      <c r="Q30780" s="146"/>
      <c r="R30780" s="34"/>
      <c r="S30780" s="35"/>
      <c r="T30780" s="147"/>
    </row>
    <row r="30781">
      <c r="A30781" s="147"/>
      <c r="B30781" s="64"/>
      <c r="C30781" s="147" t="s">
        <v>217</v>
      </c>
      <c r="E30781" s="161"/>
      <c r="F30781" s="162"/>
      <c r="G30781" s="147"/>
      <c r="H30781" s="146"/>
      <c r="J30781" s="146"/>
      <c r="L30781" s="150"/>
      <c r="N30781" s="163"/>
      <c r="O30781" s="146"/>
      <c r="P30781" s="146"/>
      <c r="Q30781" s="146"/>
      <c r="R30781" s="34"/>
      <c r="S30781" s="35"/>
      <c r="T30781" s="147"/>
    </row>
    <row r="30782">
      <c r="A30782" s="147"/>
      <c r="B30782" s="64"/>
      <c r="C30782" s="147" t="s">
        <v>217</v>
      </c>
      <c r="E30782" s="161"/>
      <c r="F30782" s="162"/>
      <c r="G30782" s="147"/>
      <c r="H30782" s="146"/>
      <c r="J30782" s="146"/>
      <c r="L30782" s="150"/>
      <c r="N30782" s="163"/>
      <c r="O30782" s="146"/>
      <c r="P30782" s="146"/>
      <c r="Q30782" s="146"/>
      <c r="R30782" s="34"/>
      <c r="S30782" s="35"/>
      <c r="T30782" s="147"/>
    </row>
    <row r="30783">
      <c r="A30783" s="147"/>
      <c r="B30783" s="64"/>
      <c r="C30783" s="147" t="s">
        <v>217</v>
      </c>
      <c r="E30783" s="161"/>
      <c r="F30783" s="162"/>
      <c r="G30783" s="147"/>
      <c r="H30783" s="146"/>
      <c r="J30783" s="146"/>
      <c r="L30783" s="150"/>
      <c r="N30783" s="163"/>
      <c r="O30783" s="146"/>
      <c r="P30783" s="146"/>
      <c r="Q30783" s="146"/>
      <c r="R30783" s="34"/>
      <c r="S30783" s="35"/>
      <c r="T30783" s="147"/>
    </row>
    <row r="30784">
      <c r="A30784" s="147"/>
      <c r="B30784" s="64"/>
      <c r="C30784" s="147" t="s">
        <v>217</v>
      </c>
      <c r="E30784" s="161"/>
      <c r="F30784" s="162"/>
      <c r="G30784" s="147"/>
      <c r="H30784" s="146"/>
      <c r="J30784" s="146"/>
      <c r="L30784" s="150"/>
      <c r="N30784" s="163"/>
      <c r="O30784" s="146"/>
      <c r="P30784" s="146"/>
      <c r="Q30784" s="146"/>
      <c r="R30784" s="34"/>
      <c r="S30784" s="35"/>
      <c r="T30784" s="147"/>
    </row>
    <row r="30785">
      <c r="A30785" s="147"/>
      <c r="B30785" s="64"/>
      <c r="C30785" s="147" t="s">
        <v>217</v>
      </c>
      <c r="E30785" s="161"/>
      <c r="F30785" s="162"/>
      <c r="G30785" s="147"/>
      <c r="H30785" s="146"/>
      <c r="J30785" s="146"/>
      <c r="L30785" s="150"/>
      <c r="N30785" s="163"/>
      <c r="O30785" s="146"/>
      <c r="P30785" s="146"/>
      <c r="Q30785" s="146"/>
      <c r="R30785" s="34"/>
      <c r="S30785" s="35"/>
      <c r="T30785" s="147"/>
    </row>
    <row r="30786">
      <c r="A30786" s="147"/>
      <c r="B30786" s="64"/>
      <c r="C30786" s="147" t="s">
        <v>217</v>
      </c>
      <c r="E30786" s="161"/>
      <c r="F30786" s="162"/>
      <c r="G30786" s="147"/>
      <c r="H30786" s="146"/>
      <c r="J30786" s="146"/>
      <c r="L30786" s="150"/>
      <c r="N30786" s="163"/>
      <c r="O30786" s="146"/>
      <c r="P30786" s="146"/>
      <c r="Q30786" s="146"/>
      <c r="R30786" s="34"/>
      <c r="S30786" s="35"/>
      <c r="T30786" s="147"/>
    </row>
    <row r="30787">
      <c r="A30787" s="147"/>
      <c r="B30787" s="64"/>
      <c r="C30787" s="147" t="s">
        <v>217</v>
      </c>
      <c r="E30787" s="161"/>
      <c r="F30787" s="162"/>
      <c r="G30787" s="147"/>
      <c r="H30787" s="146"/>
      <c r="J30787" s="146"/>
      <c r="L30787" s="150"/>
      <c r="N30787" s="163"/>
      <c r="O30787" s="146"/>
      <c r="P30787" s="146"/>
      <c r="Q30787" s="146"/>
      <c r="R30787" s="34"/>
      <c r="S30787" s="35"/>
      <c r="T30787" s="147"/>
    </row>
    <row r="30788">
      <c r="A30788" s="147"/>
      <c r="B30788" s="64"/>
      <c r="C30788" s="147" t="s">
        <v>217</v>
      </c>
      <c r="E30788" s="161"/>
      <c r="F30788" s="162"/>
      <c r="G30788" s="147"/>
      <c r="H30788" s="146"/>
      <c r="J30788" s="146"/>
      <c r="L30788" s="150"/>
      <c r="N30788" s="163"/>
      <c r="O30788" s="146"/>
      <c r="P30788" s="146"/>
      <c r="Q30788" s="146"/>
      <c r="R30788" s="34"/>
      <c r="S30788" s="35"/>
      <c r="T30788" s="147"/>
    </row>
    <row r="30789">
      <c r="A30789" s="147"/>
      <c r="B30789" s="64"/>
      <c r="C30789" s="147" t="s">
        <v>217</v>
      </c>
      <c r="E30789" s="161"/>
      <c r="F30789" s="162"/>
      <c r="G30789" s="147"/>
      <c r="H30789" s="146"/>
      <c r="J30789" s="146"/>
      <c r="L30789" s="150"/>
      <c r="N30789" s="163"/>
      <c r="O30789" s="146"/>
      <c r="P30789" s="146"/>
      <c r="Q30789" s="146"/>
      <c r="R30789" s="34"/>
      <c r="S30789" s="35"/>
      <c r="T30789" s="147"/>
    </row>
    <row r="30790">
      <c r="A30790" s="147"/>
      <c r="B30790" s="64"/>
      <c r="C30790" s="147" t="s">
        <v>217</v>
      </c>
      <c r="E30790" s="161"/>
      <c r="F30790" s="162"/>
      <c r="G30790" s="147"/>
      <c r="H30790" s="146"/>
      <c r="J30790" s="146"/>
      <c r="L30790" s="150"/>
      <c r="N30790" s="163"/>
      <c r="O30790" s="146"/>
      <c r="P30790" s="146"/>
      <c r="Q30790" s="146"/>
      <c r="R30790" s="34"/>
      <c r="S30790" s="35"/>
      <c r="T30790" s="147"/>
    </row>
    <row r="30791">
      <c r="A30791" s="147"/>
      <c r="B30791" s="64"/>
      <c r="C30791" s="147" t="s">
        <v>217</v>
      </c>
      <c r="E30791" s="161"/>
      <c r="F30791" s="162"/>
      <c r="G30791" s="147"/>
      <c r="H30791" s="146"/>
      <c r="J30791" s="146"/>
      <c r="L30791" s="150"/>
      <c r="N30791" s="163"/>
      <c r="O30791" s="146"/>
      <c r="P30791" s="146"/>
      <c r="Q30791" s="146"/>
      <c r="R30791" s="34"/>
      <c r="S30791" s="35"/>
      <c r="T30791" s="147"/>
    </row>
    <row r="30792">
      <c r="A30792" s="147"/>
      <c r="B30792" s="64"/>
      <c r="C30792" s="147" t="s">
        <v>217</v>
      </c>
      <c r="E30792" s="161"/>
      <c r="F30792" s="162"/>
      <c r="G30792" s="147"/>
      <c r="H30792" s="146"/>
      <c r="J30792" s="146"/>
      <c r="L30792" s="150"/>
      <c r="N30792" s="163"/>
      <c r="O30792" s="146"/>
      <c r="P30792" s="146"/>
      <c r="Q30792" s="146"/>
      <c r="R30792" s="34"/>
      <c r="S30792" s="35"/>
      <c r="T30792" s="147"/>
    </row>
    <row r="30793">
      <c r="A30793" s="147"/>
      <c r="B30793" s="64"/>
      <c r="C30793" s="147" t="s">
        <v>217</v>
      </c>
      <c r="E30793" s="161"/>
      <c r="F30793" s="162"/>
      <c r="G30793" s="147"/>
      <c r="H30793" s="146"/>
      <c r="J30793" s="146"/>
      <c r="L30793" s="150"/>
      <c r="N30793" s="163"/>
      <c r="O30793" s="146"/>
      <c r="P30793" s="146"/>
      <c r="Q30793" s="146"/>
      <c r="R30793" s="34"/>
      <c r="S30793" s="35"/>
      <c r="T30793" s="147"/>
    </row>
    <row r="30794">
      <c r="A30794" s="147"/>
      <c r="B30794" s="64"/>
      <c r="C30794" s="147" t="s">
        <v>217</v>
      </c>
      <c r="E30794" s="161"/>
      <c r="F30794" s="162"/>
      <c r="G30794" s="147"/>
      <c r="H30794" s="146"/>
      <c r="J30794" s="146"/>
      <c r="L30794" s="150"/>
      <c r="N30794" s="163"/>
      <c r="O30794" s="146"/>
      <c r="P30794" s="146"/>
      <c r="Q30794" s="146"/>
      <c r="R30794" s="34"/>
      <c r="S30794" s="35"/>
      <c r="T30794" s="147"/>
    </row>
    <row r="30795">
      <c r="A30795" s="147"/>
      <c r="B30795" s="64"/>
      <c r="C30795" s="147" t="s">
        <v>217</v>
      </c>
      <c r="E30795" s="161"/>
      <c r="F30795" s="162"/>
      <c r="G30795" s="147"/>
      <c r="H30795" s="146"/>
      <c r="J30795" s="146"/>
      <c r="L30795" s="150"/>
      <c r="N30795" s="163"/>
      <c r="O30795" s="146"/>
      <c r="P30795" s="146"/>
      <c r="Q30795" s="146"/>
      <c r="R30795" s="34"/>
      <c r="S30795" s="35"/>
      <c r="T30795" s="147"/>
    </row>
    <row r="30796">
      <c r="A30796" s="147"/>
      <c r="B30796" s="64"/>
      <c r="C30796" s="147" t="s">
        <v>217</v>
      </c>
      <c r="E30796" s="161"/>
      <c r="F30796" s="162"/>
      <c r="G30796" s="147"/>
      <c r="H30796" s="146"/>
      <c r="J30796" s="146"/>
      <c r="L30796" s="150"/>
      <c r="N30796" s="163"/>
      <c r="O30796" s="146"/>
      <c r="P30796" s="146"/>
      <c r="Q30796" s="146"/>
      <c r="R30796" s="34"/>
      <c r="S30796" s="35"/>
      <c r="T30796" s="147"/>
    </row>
    <row r="30797">
      <c r="A30797" s="147"/>
      <c r="B30797" s="64"/>
      <c r="C30797" s="147" t="s">
        <v>217</v>
      </c>
      <c r="E30797" s="161"/>
      <c r="F30797" s="162"/>
      <c r="G30797" s="147"/>
      <c r="H30797" s="146"/>
      <c r="J30797" s="146"/>
      <c r="L30797" s="150"/>
      <c r="N30797" s="163"/>
      <c r="O30797" s="146"/>
      <c r="P30797" s="146"/>
      <c r="Q30797" s="146"/>
      <c r="R30797" s="34"/>
      <c r="S30797" s="35"/>
      <c r="T30797" s="147"/>
    </row>
    <row r="30798">
      <c r="A30798" s="147"/>
      <c r="B30798" s="64"/>
      <c r="C30798" s="147" t="s">
        <v>217</v>
      </c>
      <c r="E30798" s="161"/>
      <c r="F30798" s="162"/>
      <c r="G30798" s="147"/>
      <c r="H30798" s="146"/>
      <c r="J30798" s="146"/>
      <c r="L30798" s="150"/>
      <c r="N30798" s="163"/>
      <c r="O30798" s="146"/>
      <c r="P30798" s="146"/>
      <c r="Q30798" s="146"/>
      <c r="R30798" s="34"/>
      <c r="S30798" s="35"/>
      <c r="T30798" s="147"/>
    </row>
    <row r="30799">
      <c r="A30799" s="147"/>
      <c r="B30799" s="64"/>
      <c r="C30799" s="147" t="s">
        <v>217</v>
      </c>
      <c r="E30799" s="161"/>
      <c r="F30799" s="162"/>
      <c r="G30799" s="147"/>
      <c r="H30799" s="146"/>
      <c r="J30799" s="146"/>
      <c r="L30799" s="150"/>
      <c r="N30799" s="163"/>
      <c r="O30799" s="146"/>
      <c r="P30799" s="146"/>
      <c r="Q30799" s="146"/>
      <c r="R30799" s="34"/>
      <c r="S30799" s="35"/>
      <c r="T30799" s="147"/>
    </row>
    <row r="30800">
      <c r="A30800" s="147"/>
      <c r="B30800" s="64"/>
      <c r="C30800" s="147" t="s">
        <v>217</v>
      </c>
      <c r="E30800" s="161"/>
      <c r="F30800" s="162"/>
      <c r="G30800" s="147"/>
      <c r="H30800" s="146"/>
      <c r="J30800" s="146"/>
      <c r="L30800" s="150"/>
      <c r="N30800" s="163"/>
      <c r="O30800" s="146"/>
      <c r="P30800" s="146"/>
      <c r="Q30800" s="146"/>
      <c r="R30800" s="34"/>
      <c r="S30800" s="35"/>
      <c r="T30800" s="147"/>
    </row>
    <row r="30801">
      <c r="A30801" s="147"/>
      <c r="B30801" s="64"/>
      <c r="C30801" s="147" t="s">
        <v>217</v>
      </c>
      <c r="E30801" s="161"/>
      <c r="F30801" s="162"/>
      <c r="G30801" s="147"/>
      <c r="H30801" s="146"/>
      <c r="J30801" s="146"/>
      <c r="L30801" s="150"/>
      <c r="N30801" s="163"/>
      <c r="O30801" s="146"/>
      <c r="P30801" s="146"/>
      <c r="Q30801" s="146"/>
      <c r="R30801" s="34"/>
      <c r="S30801" s="35"/>
      <c r="T30801" s="147"/>
    </row>
    <row r="30802">
      <c r="A30802" s="147"/>
      <c r="B30802" s="64"/>
      <c r="C30802" s="147" t="s">
        <v>217</v>
      </c>
      <c r="E30802" s="161"/>
      <c r="F30802" s="162"/>
      <c r="G30802" s="147"/>
      <c r="H30802" s="146"/>
      <c r="J30802" s="146"/>
      <c r="L30802" s="150"/>
      <c r="N30802" s="163"/>
      <c r="O30802" s="146"/>
      <c r="P30802" s="146"/>
      <c r="Q30802" s="146"/>
      <c r="R30802" s="34"/>
      <c r="S30802" s="35"/>
      <c r="T30802" s="147"/>
    </row>
    <row r="30803">
      <c r="A30803" s="147"/>
      <c r="B30803" s="64"/>
      <c r="C30803" s="147" t="s">
        <v>217</v>
      </c>
      <c r="E30803" s="161"/>
      <c r="F30803" s="162"/>
      <c r="G30803" s="147"/>
      <c r="H30803" s="146"/>
      <c r="J30803" s="146"/>
      <c r="L30803" s="150"/>
      <c r="N30803" s="163"/>
      <c r="O30803" s="146"/>
      <c r="P30803" s="146"/>
      <c r="Q30803" s="146"/>
      <c r="R30803" s="34"/>
      <c r="S30803" s="35"/>
      <c r="T30803" s="147"/>
    </row>
    <row r="30804">
      <c r="A30804" s="147"/>
      <c r="B30804" s="64"/>
      <c r="C30804" s="147" t="s">
        <v>217</v>
      </c>
      <c r="E30804" s="161"/>
      <c r="F30804" s="162"/>
      <c r="G30804" s="147"/>
      <c r="H30804" s="146"/>
      <c r="J30804" s="146"/>
      <c r="L30804" s="150"/>
      <c r="N30804" s="163"/>
      <c r="O30804" s="146"/>
      <c r="P30804" s="146"/>
      <c r="Q30804" s="146"/>
      <c r="R30804" s="34"/>
      <c r="S30804" s="35"/>
      <c r="T30804" s="147"/>
    </row>
    <row r="30805">
      <c r="A30805" s="147"/>
      <c r="B30805" s="64"/>
      <c r="C30805" s="147" t="s">
        <v>217</v>
      </c>
      <c r="E30805" s="161"/>
      <c r="F30805" s="162"/>
      <c r="G30805" s="147"/>
      <c r="H30805" s="146"/>
      <c r="J30805" s="146"/>
      <c r="L30805" s="150"/>
      <c r="N30805" s="163"/>
      <c r="O30805" s="146"/>
      <c r="P30805" s="146"/>
      <c r="Q30805" s="146"/>
      <c r="R30805" s="34"/>
      <c r="S30805" s="35"/>
      <c r="T30805" s="147"/>
    </row>
    <row r="30806">
      <c r="A30806" s="147"/>
      <c r="B30806" s="64"/>
      <c r="C30806" s="147" t="s">
        <v>217</v>
      </c>
      <c r="E30806" s="161"/>
      <c r="F30806" s="162"/>
      <c r="G30806" s="147"/>
      <c r="H30806" s="146"/>
      <c r="J30806" s="146"/>
      <c r="L30806" s="150"/>
      <c r="N30806" s="163"/>
      <c r="O30806" s="146"/>
      <c r="P30806" s="146"/>
      <c r="Q30806" s="146"/>
      <c r="R30806" s="34"/>
      <c r="S30806" s="35"/>
      <c r="T30806" s="147"/>
    </row>
    <row r="30807">
      <c r="A30807" s="147"/>
      <c r="B30807" s="64"/>
      <c r="C30807" s="147" t="s">
        <v>217</v>
      </c>
      <c r="E30807" s="161"/>
      <c r="F30807" s="162"/>
      <c r="G30807" s="147"/>
      <c r="H30807" s="146"/>
      <c r="J30807" s="146"/>
      <c r="L30807" s="150"/>
      <c r="N30807" s="163"/>
      <c r="O30807" s="146"/>
      <c r="P30807" s="146"/>
      <c r="Q30807" s="146"/>
      <c r="R30807" s="34"/>
      <c r="S30807" s="35"/>
      <c r="T30807" s="147"/>
    </row>
    <row r="30808">
      <c r="A30808" s="147"/>
      <c r="B30808" s="64"/>
      <c r="C30808" s="147" t="s">
        <v>217</v>
      </c>
      <c r="E30808" s="161"/>
      <c r="F30808" s="162"/>
      <c r="G30808" s="147"/>
      <c r="H30808" s="146"/>
      <c r="J30808" s="146"/>
      <c r="L30808" s="150"/>
      <c r="N30808" s="163"/>
      <c r="O30808" s="146"/>
      <c r="P30808" s="146"/>
      <c r="Q30808" s="146"/>
      <c r="R30808" s="34"/>
      <c r="S30808" s="35"/>
      <c r="T30808" s="147"/>
    </row>
    <row r="30809">
      <c r="A30809" s="147"/>
      <c r="B30809" s="64"/>
      <c r="C30809" s="147" t="s">
        <v>217</v>
      </c>
      <c r="E30809" s="161"/>
      <c r="F30809" s="162"/>
      <c r="G30809" s="147"/>
      <c r="H30809" s="146"/>
      <c r="J30809" s="146"/>
      <c r="L30809" s="150"/>
      <c r="N30809" s="163"/>
      <c r="O30809" s="146"/>
      <c r="P30809" s="146"/>
      <c r="Q30809" s="146"/>
      <c r="R30809" s="34"/>
      <c r="S30809" s="35"/>
      <c r="T30809" s="147"/>
    </row>
    <row r="30810">
      <c r="A30810" s="147"/>
      <c r="B30810" s="64"/>
      <c r="C30810" s="147" t="s">
        <v>217</v>
      </c>
      <c r="E30810" s="161"/>
      <c r="F30810" s="162"/>
      <c r="G30810" s="147"/>
      <c r="H30810" s="146"/>
      <c r="J30810" s="146"/>
      <c r="L30810" s="150"/>
      <c r="N30810" s="163"/>
      <c r="O30810" s="146"/>
      <c r="P30810" s="146"/>
      <c r="Q30810" s="146"/>
      <c r="R30810" s="34"/>
      <c r="S30810" s="35"/>
      <c r="T30810" s="147"/>
    </row>
    <row r="30811">
      <c r="A30811" s="147"/>
      <c r="B30811" s="64"/>
      <c r="C30811" s="147" t="s">
        <v>217</v>
      </c>
      <c r="E30811" s="161"/>
      <c r="F30811" s="162"/>
      <c r="G30811" s="147"/>
      <c r="H30811" s="146"/>
      <c r="J30811" s="146"/>
      <c r="L30811" s="150"/>
      <c r="N30811" s="163"/>
      <c r="O30811" s="146"/>
      <c r="P30811" s="146"/>
      <c r="Q30811" s="146"/>
      <c r="R30811" s="34"/>
      <c r="S30811" s="35"/>
      <c r="T30811" s="147"/>
    </row>
    <row r="30812">
      <c r="A30812" s="147"/>
      <c r="B30812" s="64"/>
      <c r="C30812" s="147" t="s">
        <v>217</v>
      </c>
      <c r="E30812" s="161"/>
      <c r="F30812" s="162"/>
      <c r="G30812" s="147"/>
      <c r="H30812" s="146"/>
      <c r="J30812" s="146"/>
      <c r="L30812" s="150"/>
      <c r="N30812" s="163"/>
      <c r="O30812" s="146"/>
      <c r="P30812" s="146"/>
      <c r="Q30812" s="146"/>
      <c r="R30812" s="34"/>
      <c r="S30812" s="35"/>
      <c r="T30812" s="147"/>
    </row>
    <row r="30813">
      <c r="A30813" s="147"/>
      <c r="B30813" s="64"/>
      <c r="C30813" s="147" t="s">
        <v>217</v>
      </c>
      <c r="E30813" s="161"/>
      <c r="F30813" s="162"/>
      <c r="G30813" s="147"/>
      <c r="H30813" s="146"/>
      <c r="J30813" s="146"/>
      <c r="L30813" s="150"/>
      <c r="N30813" s="163"/>
      <c r="O30813" s="146"/>
      <c r="P30813" s="146"/>
      <c r="Q30813" s="146"/>
      <c r="R30813" s="34"/>
      <c r="S30813" s="35"/>
      <c r="T30813" s="147"/>
    </row>
    <row r="30814">
      <c r="A30814" s="147"/>
      <c r="B30814" s="64"/>
      <c r="C30814" s="147" t="s">
        <v>217</v>
      </c>
      <c r="E30814" s="161"/>
      <c r="F30814" s="162"/>
      <c r="G30814" s="147"/>
      <c r="H30814" s="146"/>
      <c r="J30814" s="146"/>
      <c r="L30814" s="150"/>
      <c r="N30814" s="163"/>
      <c r="O30814" s="146"/>
      <c r="P30814" s="146"/>
      <c r="Q30814" s="146"/>
      <c r="R30814" s="34"/>
      <c r="S30814" s="35"/>
      <c r="T30814" s="147"/>
    </row>
    <row r="30815">
      <c r="A30815" s="147"/>
      <c r="B30815" s="64"/>
      <c r="C30815" s="147" t="s">
        <v>217</v>
      </c>
      <c r="E30815" s="161"/>
      <c r="F30815" s="162"/>
      <c r="G30815" s="147"/>
      <c r="H30815" s="146"/>
      <c r="J30815" s="146"/>
      <c r="L30815" s="150"/>
      <c r="N30815" s="163"/>
      <c r="O30815" s="146"/>
      <c r="P30815" s="146"/>
      <c r="Q30815" s="146"/>
      <c r="R30815" s="34"/>
      <c r="S30815" s="35"/>
      <c r="T30815" s="147"/>
    </row>
    <row r="30816">
      <c r="A30816" s="147"/>
      <c r="B30816" s="64"/>
      <c r="C30816" s="147" t="s">
        <v>217</v>
      </c>
      <c r="E30816" s="161"/>
      <c r="F30816" s="162"/>
      <c r="G30816" s="147"/>
      <c r="H30816" s="146"/>
      <c r="J30816" s="146"/>
      <c r="L30816" s="150"/>
      <c r="N30816" s="163"/>
      <c r="O30816" s="146"/>
      <c r="P30816" s="146"/>
      <c r="Q30816" s="146"/>
      <c r="R30816" s="34"/>
      <c r="S30816" s="35"/>
      <c r="T30816" s="147"/>
    </row>
    <row r="30817">
      <c r="A30817" s="147"/>
      <c r="B30817" s="64"/>
      <c r="C30817" s="147" t="s">
        <v>217</v>
      </c>
      <c r="E30817" s="161"/>
      <c r="F30817" s="162"/>
      <c r="G30817" s="147"/>
      <c r="H30817" s="146"/>
      <c r="J30817" s="146"/>
      <c r="L30817" s="150"/>
      <c r="N30817" s="163"/>
      <c r="O30817" s="146"/>
      <c r="P30817" s="146"/>
      <c r="Q30817" s="146"/>
      <c r="R30817" s="34"/>
      <c r="S30817" s="35"/>
      <c r="T30817" s="147"/>
    </row>
    <row r="30818">
      <c r="A30818" s="147"/>
      <c r="B30818" s="64"/>
      <c r="C30818" s="147" t="s">
        <v>217</v>
      </c>
      <c r="E30818" s="161"/>
      <c r="F30818" s="162"/>
      <c r="G30818" s="147"/>
      <c r="H30818" s="146"/>
      <c r="J30818" s="146"/>
      <c r="L30818" s="150"/>
      <c r="N30818" s="163"/>
      <c r="O30818" s="146"/>
      <c r="P30818" s="146"/>
      <c r="Q30818" s="146"/>
      <c r="R30818" s="34"/>
      <c r="S30818" s="35"/>
      <c r="T30818" s="147"/>
    </row>
    <row r="30819">
      <c r="A30819" s="147"/>
      <c r="B30819" s="64"/>
      <c r="C30819" s="147" t="s">
        <v>217</v>
      </c>
      <c r="E30819" s="161"/>
      <c r="F30819" s="162"/>
      <c r="G30819" s="147"/>
      <c r="H30819" s="146"/>
      <c r="J30819" s="146"/>
      <c r="L30819" s="150"/>
      <c r="N30819" s="163"/>
      <c r="O30819" s="146"/>
      <c r="P30819" s="146"/>
      <c r="Q30819" s="146"/>
      <c r="R30819" s="34"/>
      <c r="S30819" s="35"/>
      <c r="T30819" s="147"/>
    </row>
    <row r="30820">
      <c r="A30820" s="147"/>
      <c r="B30820" s="64"/>
      <c r="C30820" s="147" t="s">
        <v>217</v>
      </c>
      <c r="E30820" s="161"/>
      <c r="F30820" s="162"/>
      <c r="G30820" s="147"/>
      <c r="H30820" s="146"/>
      <c r="J30820" s="146"/>
      <c r="L30820" s="150"/>
      <c r="N30820" s="163"/>
      <c r="O30820" s="146"/>
      <c r="P30820" s="146"/>
      <c r="Q30820" s="146"/>
      <c r="R30820" s="34"/>
      <c r="S30820" s="35"/>
      <c r="T30820" s="147"/>
    </row>
    <row r="30821">
      <c r="A30821" s="147"/>
      <c r="B30821" s="64"/>
      <c r="C30821" s="147" t="s">
        <v>217</v>
      </c>
      <c r="E30821" s="161"/>
      <c r="F30821" s="162"/>
      <c r="G30821" s="147"/>
      <c r="H30821" s="146"/>
      <c r="J30821" s="146"/>
      <c r="L30821" s="150"/>
      <c r="N30821" s="163"/>
      <c r="O30821" s="146"/>
      <c r="P30821" s="146"/>
      <c r="Q30821" s="146"/>
      <c r="R30821" s="34"/>
      <c r="S30821" s="35"/>
      <c r="T30821" s="147"/>
    </row>
    <row r="30822">
      <c r="A30822" s="147"/>
      <c r="B30822" s="64"/>
      <c r="C30822" s="147" t="s">
        <v>217</v>
      </c>
      <c r="E30822" s="161"/>
      <c r="F30822" s="162"/>
      <c r="G30822" s="147"/>
      <c r="H30822" s="146"/>
      <c r="J30822" s="146"/>
      <c r="L30822" s="150"/>
      <c r="N30822" s="163"/>
      <c r="O30822" s="146"/>
      <c r="P30822" s="146"/>
      <c r="Q30822" s="146"/>
      <c r="R30822" s="34"/>
      <c r="S30822" s="35"/>
      <c r="T30822" s="147"/>
    </row>
    <row r="30823">
      <c r="A30823" s="147"/>
      <c r="B30823" s="64"/>
      <c r="C30823" s="147" t="s">
        <v>217</v>
      </c>
      <c r="E30823" s="161"/>
      <c r="F30823" s="162"/>
      <c r="G30823" s="147"/>
      <c r="H30823" s="146"/>
      <c r="J30823" s="146"/>
      <c r="L30823" s="150"/>
      <c r="N30823" s="163"/>
      <c r="O30823" s="146"/>
      <c r="P30823" s="146"/>
      <c r="Q30823" s="146"/>
      <c r="R30823" s="34"/>
      <c r="S30823" s="35"/>
      <c r="T30823" s="147"/>
    </row>
    <row r="30824">
      <c r="A30824" s="147"/>
      <c r="B30824" s="64"/>
      <c r="C30824" s="147" t="s">
        <v>217</v>
      </c>
      <c r="E30824" s="161"/>
      <c r="F30824" s="162"/>
      <c r="G30824" s="147"/>
      <c r="H30824" s="146"/>
      <c r="J30824" s="146"/>
      <c r="L30824" s="150"/>
      <c r="N30824" s="163"/>
      <c r="O30824" s="146"/>
      <c r="P30824" s="146"/>
      <c r="Q30824" s="146"/>
      <c r="R30824" s="34"/>
      <c r="S30824" s="35"/>
      <c r="T30824" s="147"/>
    </row>
    <row r="30825">
      <c r="A30825" s="147"/>
      <c r="B30825" s="64"/>
      <c r="C30825" s="147" t="s">
        <v>217</v>
      </c>
      <c r="E30825" s="161"/>
      <c r="F30825" s="162"/>
      <c r="G30825" s="147"/>
      <c r="H30825" s="146"/>
      <c r="J30825" s="146"/>
      <c r="L30825" s="150"/>
      <c r="N30825" s="163"/>
      <c r="O30825" s="146"/>
      <c r="P30825" s="146"/>
      <c r="Q30825" s="146"/>
      <c r="R30825" s="34"/>
      <c r="S30825" s="35"/>
      <c r="T30825" s="147"/>
    </row>
    <row r="30826">
      <c r="A30826" s="147"/>
      <c r="B30826" s="64"/>
      <c r="C30826" s="147" t="s">
        <v>217</v>
      </c>
      <c r="E30826" s="161"/>
      <c r="F30826" s="162"/>
      <c r="G30826" s="147"/>
      <c r="H30826" s="146"/>
      <c r="J30826" s="146"/>
      <c r="L30826" s="150"/>
      <c r="N30826" s="163"/>
      <c r="O30826" s="146"/>
      <c r="P30826" s="146"/>
      <c r="Q30826" s="146"/>
      <c r="R30826" s="34"/>
      <c r="S30826" s="35"/>
      <c r="T30826" s="147"/>
    </row>
    <row r="30827">
      <c r="A30827" s="147"/>
      <c r="B30827" s="64"/>
      <c r="C30827" s="147" t="s">
        <v>217</v>
      </c>
      <c r="E30827" s="161"/>
      <c r="F30827" s="162"/>
      <c r="G30827" s="147"/>
      <c r="H30827" s="146"/>
      <c r="J30827" s="146"/>
      <c r="L30827" s="150"/>
      <c r="N30827" s="163"/>
      <c r="O30827" s="146"/>
      <c r="P30827" s="146"/>
      <c r="Q30827" s="146"/>
      <c r="R30827" s="34"/>
      <c r="S30827" s="35"/>
      <c r="T30827" s="147"/>
    </row>
    <row r="30828">
      <c r="A30828" s="147"/>
      <c r="B30828" s="64"/>
      <c r="C30828" s="147" t="s">
        <v>217</v>
      </c>
      <c r="E30828" s="161"/>
      <c r="F30828" s="162"/>
      <c r="G30828" s="147"/>
      <c r="H30828" s="146"/>
      <c r="J30828" s="146"/>
      <c r="L30828" s="150"/>
      <c r="N30828" s="163"/>
      <c r="O30828" s="146"/>
      <c r="P30828" s="146"/>
      <c r="Q30828" s="146"/>
      <c r="R30828" s="34"/>
      <c r="S30828" s="35"/>
      <c r="T30828" s="147"/>
    </row>
    <row r="30829">
      <c r="A30829" s="147"/>
      <c r="B30829" s="64"/>
      <c r="C30829" s="147" t="s">
        <v>217</v>
      </c>
      <c r="E30829" s="161"/>
      <c r="F30829" s="162"/>
      <c r="G30829" s="147"/>
      <c r="H30829" s="146"/>
      <c r="J30829" s="146"/>
      <c r="L30829" s="150"/>
      <c r="N30829" s="163"/>
      <c r="O30829" s="146"/>
      <c r="P30829" s="146"/>
      <c r="Q30829" s="146"/>
      <c r="R30829" s="34"/>
      <c r="S30829" s="35"/>
      <c r="T30829" s="147"/>
    </row>
    <row r="30830">
      <c r="A30830" s="147"/>
      <c r="B30830" s="64"/>
      <c r="C30830" s="147" t="s">
        <v>217</v>
      </c>
      <c r="E30830" s="161"/>
      <c r="F30830" s="162"/>
      <c r="G30830" s="147"/>
      <c r="H30830" s="146"/>
      <c r="J30830" s="146"/>
      <c r="L30830" s="150"/>
      <c r="N30830" s="163"/>
      <c r="O30830" s="146"/>
      <c r="P30830" s="146"/>
      <c r="Q30830" s="146"/>
      <c r="R30830" s="34"/>
      <c r="S30830" s="35"/>
      <c r="T30830" s="147"/>
    </row>
    <row r="30831">
      <c r="A30831" s="147"/>
      <c r="B30831" s="64"/>
      <c r="C30831" s="147" t="s">
        <v>217</v>
      </c>
      <c r="E30831" s="161"/>
      <c r="F30831" s="162"/>
      <c r="G30831" s="147"/>
      <c r="H30831" s="146"/>
      <c r="J30831" s="146"/>
      <c r="L30831" s="150"/>
      <c r="N30831" s="163"/>
      <c r="O30831" s="146"/>
      <c r="P30831" s="146"/>
      <c r="Q30831" s="146"/>
      <c r="R30831" s="34"/>
      <c r="S30831" s="35"/>
      <c r="T30831" s="147"/>
    </row>
    <row r="30832">
      <c r="A30832" s="147"/>
      <c r="B30832" s="64"/>
      <c r="C30832" s="147" t="s">
        <v>217</v>
      </c>
      <c r="E30832" s="161"/>
      <c r="F30832" s="162"/>
      <c r="G30832" s="147"/>
      <c r="H30832" s="146"/>
      <c r="J30832" s="146"/>
      <c r="L30832" s="150"/>
      <c r="N30832" s="163"/>
      <c r="O30832" s="146"/>
      <c r="P30832" s="146"/>
      <c r="Q30832" s="146"/>
      <c r="R30832" s="34"/>
      <c r="S30832" s="35"/>
      <c r="T30832" s="147"/>
    </row>
    <row r="30833">
      <c r="A30833" s="147"/>
      <c r="B30833" s="64"/>
      <c r="C30833" s="147" t="s">
        <v>217</v>
      </c>
      <c r="E30833" s="161"/>
      <c r="F30833" s="162"/>
      <c r="G30833" s="147"/>
      <c r="H30833" s="146"/>
      <c r="J30833" s="146"/>
      <c r="L30833" s="150"/>
      <c r="N30833" s="163"/>
      <c r="O30833" s="146"/>
      <c r="P30833" s="146"/>
      <c r="Q30833" s="146"/>
      <c r="R30833" s="34"/>
      <c r="S30833" s="35"/>
      <c r="T30833" s="147"/>
    </row>
    <row r="30834">
      <c r="A30834" s="147"/>
      <c r="B30834" s="64"/>
      <c r="C30834" s="147" t="s">
        <v>217</v>
      </c>
      <c r="E30834" s="161"/>
      <c r="F30834" s="162"/>
      <c r="G30834" s="147"/>
      <c r="H30834" s="146"/>
      <c r="J30834" s="146"/>
      <c r="L30834" s="150"/>
      <c r="N30834" s="163"/>
      <c r="O30834" s="146"/>
      <c r="P30834" s="146"/>
      <c r="Q30834" s="146"/>
      <c r="R30834" s="34"/>
      <c r="S30834" s="35"/>
      <c r="T30834" s="147"/>
    </row>
    <row r="30835">
      <c r="A30835" s="147"/>
      <c r="B30835" s="64"/>
      <c r="C30835" s="147" t="s">
        <v>217</v>
      </c>
      <c r="E30835" s="161"/>
      <c r="F30835" s="162"/>
      <c r="G30835" s="147"/>
      <c r="H30835" s="146"/>
      <c r="J30835" s="146"/>
      <c r="L30835" s="150"/>
      <c r="N30835" s="163"/>
      <c r="O30835" s="146"/>
      <c r="P30835" s="146"/>
      <c r="Q30835" s="146"/>
      <c r="R30835" s="34"/>
      <c r="S30835" s="35"/>
      <c r="T30835" s="147"/>
    </row>
    <row r="30836">
      <c r="A30836" s="147"/>
      <c r="B30836" s="64"/>
      <c r="C30836" s="147" t="s">
        <v>217</v>
      </c>
      <c r="E30836" s="161"/>
      <c r="F30836" s="162"/>
      <c r="G30836" s="147"/>
      <c r="H30836" s="146"/>
      <c r="J30836" s="146"/>
      <c r="L30836" s="150"/>
      <c r="N30836" s="163"/>
      <c r="O30836" s="146"/>
      <c r="P30836" s="146"/>
      <c r="Q30836" s="146"/>
      <c r="R30836" s="34"/>
      <c r="S30836" s="35"/>
      <c r="T30836" s="147"/>
    </row>
    <row r="30837">
      <c r="A30837" s="147"/>
      <c r="B30837" s="64"/>
      <c r="C30837" s="147" t="s">
        <v>217</v>
      </c>
      <c r="E30837" s="161"/>
      <c r="F30837" s="162"/>
      <c r="G30837" s="147"/>
      <c r="H30837" s="146"/>
      <c r="J30837" s="146"/>
      <c r="L30837" s="150"/>
      <c r="N30837" s="163"/>
      <c r="O30837" s="146"/>
      <c r="P30837" s="146"/>
      <c r="Q30837" s="146"/>
      <c r="R30837" s="34"/>
      <c r="S30837" s="35"/>
      <c r="T30837" s="147"/>
    </row>
    <row r="30838">
      <c r="A30838" s="147"/>
      <c r="B30838" s="64"/>
      <c r="C30838" s="147" t="s">
        <v>217</v>
      </c>
      <c r="E30838" s="161"/>
      <c r="F30838" s="162"/>
      <c r="G30838" s="147"/>
      <c r="H30838" s="146"/>
      <c r="J30838" s="146"/>
      <c r="L30838" s="150"/>
      <c r="N30838" s="163"/>
      <c r="O30838" s="146"/>
      <c r="P30838" s="146"/>
      <c r="Q30838" s="146"/>
      <c r="R30838" s="34"/>
      <c r="S30838" s="35"/>
      <c r="T30838" s="147"/>
    </row>
    <row r="30839">
      <c r="A30839" s="147"/>
      <c r="B30839" s="64"/>
      <c r="C30839" s="147" t="s">
        <v>217</v>
      </c>
      <c r="E30839" s="161"/>
      <c r="F30839" s="162"/>
      <c r="G30839" s="147"/>
      <c r="H30839" s="146"/>
      <c r="J30839" s="146"/>
      <c r="L30839" s="150"/>
      <c r="N30839" s="163"/>
      <c r="O30839" s="146"/>
      <c r="P30839" s="146"/>
      <c r="Q30839" s="146"/>
      <c r="R30839" s="34"/>
      <c r="S30839" s="35"/>
      <c r="T30839" s="147"/>
    </row>
    <row r="30840">
      <c r="A30840" s="147"/>
      <c r="B30840" s="64"/>
      <c r="C30840" s="147" t="s">
        <v>217</v>
      </c>
      <c r="E30840" s="161"/>
      <c r="F30840" s="162"/>
      <c r="G30840" s="147"/>
      <c r="H30840" s="146"/>
      <c r="J30840" s="146"/>
      <c r="L30840" s="150"/>
      <c r="N30840" s="163"/>
      <c r="O30840" s="146"/>
      <c r="P30840" s="146"/>
      <c r="Q30840" s="146"/>
      <c r="R30840" s="34"/>
      <c r="S30840" s="35"/>
      <c r="T30840" s="147"/>
    </row>
    <row r="30841">
      <c r="A30841" s="147"/>
      <c r="B30841" s="64"/>
      <c r="C30841" s="147" t="s">
        <v>217</v>
      </c>
      <c r="E30841" s="161"/>
      <c r="F30841" s="162"/>
      <c r="G30841" s="147"/>
      <c r="H30841" s="146"/>
      <c r="J30841" s="146"/>
      <c r="L30841" s="150"/>
      <c r="N30841" s="163"/>
      <c r="O30841" s="146"/>
      <c r="P30841" s="146"/>
      <c r="Q30841" s="146"/>
      <c r="R30841" s="34"/>
      <c r="S30841" s="35"/>
      <c r="T30841" s="147"/>
    </row>
    <row r="30842">
      <c r="A30842" s="147"/>
      <c r="B30842" s="64"/>
      <c r="C30842" s="147" t="s">
        <v>217</v>
      </c>
      <c r="E30842" s="161"/>
      <c r="F30842" s="162"/>
      <c r="G30842" s="147"/>
      <c r="H30842" s="146"/>
      <c r="J30842" s="146"/>
      <c r="L30842" s="150"/>
      <c r="N30842" s="163"/>
      <c r="O30842" s="146"/>
      <c r="P30842" s="146"/>
      <c r="Q30842" s="146"/>
      <c r="R30842" s="34"/>
      <c r="S30842" s="35"/>
      <c r="T30842" s="147"/>
    </row>
    <row r="30843">
      <c r="A30843" s="147"/>
      <c r="B30843" s="64"/>
      <c r="C30843" s="147" t="s">
        <v>217</v>
      </c>
      <c r="E30843" s="161"/>
      <c r="F30843" s="162"/>
      <c r="G30843" s="147"/>
      <c r="H30843" s="146"/>
      <c r="J30843" s="146"/>
      <c r="L30843" s="150"/>
      <c r="N30843" s="163"/>
      <c r="O30843" s="146"/>
      <c r="P30843" s="146"/>
      <c r="Q30843" s="146"/>
      <c r="R30843" s="34"/>
      <c r="S30843" s="35"/>
      <c r="T30843" s="147"/>
    </row>
    <row r="30844">
      <c r="A30844" s="147"/>
      <c r="B30844" s="64"/>
      <c r="C30844" s="147" t="s">
        <v>217</v>
      </c>
      <c r="E30844" s="161"/>
      <c r="F30844" s="162"/>
      <c r="G30844" s="147"/>
      <c r="H30844" s="146"/>
      <c r="J30844" s="146"/>
      <c r="L30844" s="150"/>
      <c r="N30844" s="163"/>
      <c r="O30844" s="146"/>
      <c r="P30844" s="146"/>
      <c r="Q30844" s="146"/>
      <c r="R30844" s="34"/>
      <c r="S30844" s="35"/>
      <c r="T30844" s="147"/>
    </row>
    <row r="30845">
      <c r="A30845" s="147"/>
      <c r="B30845" s="64"/>
      <c r="C30845" s="147" t="s">
        <v>217</v>
      </c>
      <c r="E30845" s="161"/>
      <c r="F30845" s="162"/>
      <c r="G30845" s="147"/>
      <c r="H30845" s="146"/>
      <c r="J30845" s="146"/>
      <c r="L30845" s="150"/>
      <c r="N30845" s="163"/>
      <c r="O30845" s="146"/>
      <c r="P30845" s="146"/>
      <c r="Q30845" s="146"/>
      <c r="R30845" s="34"/>
      <c r="S30845" s="35"/>
      <c r="T30845" s="147"/>
    </row>
    <row r="30846">
      <c r="A30846" s="147"/>
      <c r="B30846" s="64"/>
      <c r="C30846" s="147" t="s">
        <v>217</v>
      </c>
      <c r="E30846" s="161"/>
      <c r="F30846" s="162"/>
      <c r="G30846" s="147"/>
      <c r="H30846" s="146"/>
      <c r="J30846" s="146"/>
      <c r="L30846" s="150"/>
      <c r="N30846" s="163"/>
      <c r="O30846" s="146"/>
      <c r="P30846" s="146"/>
      <c r="Q30846" s="146"/>
      <c r="R30846" s="34"/>
      <c r="S30846" s="35"/>
      <c r="T30846" s="147"/>
    </row>
    <row r="30847">
      <c r="A30847" s="147"/>
      <c r="B30847" s="64"/>
      <c r="C30847" s="147" t="s">
        <v>217</v>
      </c>
      <c r="E30847" s="161"/>
      <c r="F30847" s="162"/>
      <c r="G30847" s="147"/>
      <c r="H30847" s="146"/>
      <c r="J30847" s="146"/>
      <c r="L30847" s="150"/>
      <c r="N30847" s="163"/>
      <c r="O30847" s="146"/>
      <c r="P30847" s="146"/>
      <c r="Q30847" s="146"/>
      <c r="R30847" s="34"/>
      <c r="S30847" s="35"/>
      <c r="T30847" s="147"/>
    </row>
    <row r="30848">
      <c r="A30848" s="147"/>
      <c r="B30848" s="64"/>
      <c r="C30848" s="147" t="s">
        <v>217</v>
      </c>
      <c r="E30848" s="161"/>
      <c r="F30848" s="162"/>
      <c r="G30848" s="147"/>
      <c r="H30848" s="146"/>
      <c r="J30848" s="146"/>
      <c r="L30848" s="150"/>
      <c r="N30848" s="163"/>
      <c r="O30848" s="146"/>
      <c r="P30848" s="146"/>
      <c r="Q30848" s="146"/>
      <c r="R30848" s="34"/>
      <c r="S30848" s="35"/>
      <c r="T30848" s="147"/>
    </row>
    <row r="30849">
      <c r="A30849" s="147"/>
      <c r="B30849" s="64"/>
      <c r="C30849" s="147" t="s">
        <v>217</v>
      </c>
      <c r="E30849" s="161"/>
      <c r="F30849" s="162"/>
      <c r="G30849" s="147"/>
      <c r="H30849" s="146"/>
      <c r="J30849" s="146"/>
      <c r="L30849" s="150"/>
      <c r="N30849" s="163"/>
      <c r="O30849" s="146"/>
      <c r="P30849" s="146"/>
      <c r="Q30849" s="146"/>
      <c r="R30849" s="34"/>
      <c r="S30849" s="35"/>
      <c r="T30849" s="147"/>
    </row>
    <row r="30850">
      <c r="A30850" s="147"/>
      <c r="B30850" s="64"/>
      <c r="C30850" s="147" t="s">
        <v>217</v>
      </c>
      <c r="E30850" s="161"/>
      <c r="F30850" s="162"/>
      <c r="G30850" s="147"/>
      <c r="H30850" s="146"/>
      <c r="J30850" s="146"/>
      <c r="L30850" s="150"/>
      <c r="N30850" s="163"/>
      <c r="O30850" s="146"/>
      <c r="P30850" s="146"/>
      <c r="Q30850" s="146"/>
      <c r="R30850" s="34"/>
      <c r="S30850" s="35"/>
      <c r="T30850" s="147"/>
    </row>
    <row r="30851">
      <c r="A30851" s="147"/>
      <c r="B30851" s="64"/>
      <c r="C30851" s="147" t="s">
        <v>217</v>
      </c>
      <c r="E30851" s="161"/>
      <c r="F30851" s="162"/>
      <c r="G30851" s="147"/>
      <c r="H30851" s="146"/>
      <c r="J30851" s="146"/>
      <c r="L30851" s="150"/>
      <c r="N30851" s="163"/>
      <c r="O30851" s="146"/>
      <c r="P30851" s="146"/>
      <c r="Q30851" s="146"/>
      <c r="R30851" s="34"/>
      <c r="S30851" s="35"/>
      <c r="T30851" s="147"/>
    </row>
    <row r="30852">
      <c r="A30852" s="147"/>
      <c r="B30852" s="64"/>
      <c r="C30852" s="147" t="s">
        <v>217</v>
      </c>
      <c r="E30852" s="161"/>
      <c r="F30852" s="162"/>
      <c r="G30852" s="147"/>
      <c r="H30852" s="146"/>
      <c r="J30852" s="146"/>
      <c r="L30852" s="150"/>
      <c r="N30852" s="163"/>
      <c r="O30852" s="146"/>
      <c r="P30852" s="146"/>
      <c r="Q30852" s="146"/>
      <c r="R30852" s="34"/>
      <c r="S30852" s="35"/>
      <c r="T30852" s="147"/>
    </row>
    <row r="30853">
      <c r="A30853" s="147"/>
      <c r="B30853" s="64"/>
      <c r="C30853" s="147" t="s">
        <v>217</v>
      </c>
      <c r="E30853" s="161"/>
      <c r="F30853" s="162"/>
      <c r="G30853" s="147"/>
      <c r="H30853" s="146"/>
      <c r="J30853" s="146"/>
      <c r="L30853" s="150"/>
      <c r="N30853" s="163"/>
      <c r="O30853" s="146"/>
      <c r="P30853" s="146"/>
      <c r="Q30853" s="146"/>
      <c r="R30853" s="34"/>
      <c r="S30853" s="35"/>
      <c r="T30853" s="147"/>
    </row>
    <row r="30854">
      <c r="A30854" s="147"/>
      <c r="B30854" s="64"/>
      <c r="C30854" s="147" t="s">
        <v>217</v>
      </c>
      <c r="E30854" s="161"/>
      <c r="F30854" s="162"/>
      <c r="G30854" s="147"/>
      <c r="H30854" s="146"/>
      <c r="J30854" s="146"/>
      <c r="L30854" s="150"/>
      <c r="N30854" s="163"/>
      <c r="O30854" s="146"/>
      <c r="P30854" s="146"/>
      <c r="Q30854" s="146"/>
      <c r="R30854" s="34"/>
      <c r="S30854" s="35"/>
      <c r="T30854" s="147"/>
    </row>
    <row r="30855">
      <c r="A30855" s="147"/>
      <c r="B30855" s="64"/>
      <c r="C30855" s="147" t="s">
        <v>217</v>
      </c>
      <c r="E30855" s="161"/>
      <c r="F30855" s="162"/>
      <c r="G30855" s="147"/>
      <c r="H30855" s="146"/>
      <c r="J30855" s="146"/>
      <c r="L30855" s="150"/>
      <c r="N30855" s="163"/>
      <c r="O30855" s="146"/>
      <c r="P30855" s="146"/>
      <c r="Q30855" s="146"/>
      <c r="R30855" s="34"/>
      <c r="S30855" s="35"/>
      <c r="T30855" s="147"/>
    </row>
    <row r="30856">
      <c r="A30856" s="147"/>
      <c r="B30856" s="64"/>
      <c r="C30856" s="147" t="s">
        <v>217</v>
      </c>
      <c r="E30856" s="161"/>
      <c r="F30856" s="162"/>
      <c r="G30856" s="147"/>
      <c r="H30856" s="146"/>
      <c r="J30856" s="146"/>
      <c r="L30856" s="150"/>
      <c r="N30856" s="163"/>
      <c r="O30856" s="146"/>
      <c r="P30856" s="146"/>
      <c r="Q30856" s="146"/>
      <c r="R30856" s="34"/>
      <c r="S30856" s="35"/>
      <c r="T30856" s="147"/>
    </row>
    <row r="30857">
      <c r="A30857" s="147"/>
      <c r="B30857" s="64"/>
      <c r="C30857" s="147" t="s">
        <v>217</v>
      </c>
      <c r="E30857" s="161"/>
      <c r="F30857" s="162"/>
      <c r="G30857" s="147"/>
      <c r="H30857" s="146"/>
      <c r="J30857" s="146"/>
      <c r="L30857" s="150"/>
      <c r="N30857" s="163"/>
      <c r="O30857" s="146"/>
      <c r="P30857" s="146"/>
      <c r="Q30857" s="146"/>
      <c r="R30857" s="34"/>
      <c r="S30857" s="35"/>
      <c r="T30857" s="147"/>
    </row>
    <row r="30858">
      <c r="A30858" s="147"/>
      <c r="B30858" s="64"/>
      <c r="C30858" s="147" t="s">
        <v>217</v>
      </c>
      <c r="E30858" s="161"/>
      <c r="F30858" s="162"/>
      <c r="G30858" s="147"/>
      <c r="H30858" s="146"/>
      <c r="J30858" s="146"/>
      <c r="L30858" s="150"/>
      <c r="N30858" s="163"/>
      <c r="O30858" s="146"/>
      <c r="P30858" s="146"/>
      <c r="Q30858" s="146"/>
      <c r="R30858" s="34"/>
      <c r="S30858" s="35"/>
      <c r="T30858" s="147"/>
    </row>
    <row r="30859">
      <c r="A30859" s="147"/>
      <c r="B30859" s="64"/>
      <c r="C30859" s="147" t="s">
        <v>217</v>
      </c>
      <c r="E30859" s="161"/>
      <c r="F30859" s="162"/>
      <c r="G30859" s="147"/>
      <c r="H30859" s="146"/>
      <c r="J30859" s="146"/>
      <c r="L30859" s="150"/>
      <c r="N30859" s="163"/>
      <c r="O30859" s="146"/>
      <c r="P30859" s="146"/>
      <c r="Q30859" s="146"/>
      <c r="R30859" s="34"/>
      <c r="S30859" s="35"/>
      <c r="T30859" s="147"/>
    </row>
    <row r="30860">
      <c r="A30860" s="147"/>
      <c r="B30860" s="64"/>
      <c r="C30860" s="147" t="s">
        <v>217</v>
      </c>
      <c r="E30860" s="161"/>
      <c r="F30860" s="162"/>
      <c r="G30860" s="147"/>
      <c r="H30860" s="146"/>
      <c r="J30860" s="146"/>
      <c r="L30860" s="150"/>
      <c r="N30860" s="163"/>
      <c r="O30860" s="146"/>
      <c r="P30860" s="146"/>
      <c r="Q30860" s="146"/>
      <c r="R30860" s="34"/>
      <c r="S30860" s="35"/>
      <c r="T30860" s="147"/>
    </row>
    <row r="30861">
      <c r="A30861" s="147"/>
      <c r="B30861" s="64"/>
      <c r="C30861" s="147" t="s">
        <v>217</v>
      </c>
      <c r="E30861" s="161"/>
      <c r="F30861" s="162"/>
      <c r="G30861" s="147"/>
      <c r="H30861" s="146"/>
      <c r="J30861" s="146"/>
      <c r="L30861" s="150"/>
      <c r="N30861" s="163"/>
      <c r="O30861" s="146"/>
      <c r="P30861" s="146"/>
      <c r="Q30861" s="146"/>
      <c r="R30861" s="34"/>
      <c r="S30861" s="35"/>
      <c r="T30861" s="147"/>
    </row>
    <row r="30862">
      <c r="A30862" s="147"/>
      <c r="B30862" s="64"/>
      <c r="C30862" s="147" t="s">
        <v>217</v>
      </c>
      <c r="E30862" s="161"/>
      <c r="F30862" s="162"/>
      <c r="G30862" s="147"/>
      <c r="H30862" s="146"/>
      <c r="J30862" s="146"/>
      <c r="L30862" s="150"/>
      <c r="N30862" s="163"/>
      <c r="O30862" s="146"/>
      <c r="P30862" s="146"/>
      <c r="Q30862" s="146"/>
      <c r="R30862" s="34"/>
      <c r="S30862" s="35"/>
      <c r="T30862" s="147"/>
    </row>
    <row r="30863">
      <c r="A30863" s="147"/>
      <c r="B30863" s="64"/>
      <c r="C30863" s="147" t="s">
        <v>217</v>
      </c>
      <c r="E30863" s="161"/>
      <c r="F30863" s="162"/>
      <c r="G30863" s="147"/>
      <c r="H30863" s="146"/>
      <c r="J30863" s="146"/>
      <c r="L30863" s="150"/>
      <c r="N30863" s="163"/>
      <c r="O30863" s="146"/>
      <c r="P30863" s="146"/>
      <c r="Q30863" s="146"/>
      <c r="R30863" s="34"/>
      <c r="S30863" s="35"/>
      <c r="T30863" s="147"/>
    </row>
    <row r="30864">
      <c r="A30864" s="147"/>
      <c r="B30864" s="64"/>
      <c r="C30864" s="147" t="s">
        <v>217</v>
      </c>
      <c r="E30864" s="161"/>
      <c r="F30864" s="162"/>
      <c r="G30864" s="147"/>
      <c r="H30864" s="146"/>
      <c r="J30864" s="146"/>
      <c r="L30864" s="150"/>
      <c r="N30864" s="163"/>
      <c r="O30864" s="146"/>
      <c r="P30864" s="146"/>
      <c r="Q30864" s="146"/>
      <c r="R30864" s="34"/>
      <c r="S30864" s="35"/>
      <c r="T30864" s="147"/>
    </row>
    <row r="30865">
      <c r="A30865" s="147"/>
      <c r="B30865" s="64"/>
      <c r="C30865" s="147" t="s">
        <v>217</v>
      </c>
      <c r="E30865" s="161"/>
      <c r="F30865" s="162"/>
      <c r="G30865" s="147"/>
      <c r="H30865" s="146"/>
      <c r="J30865" s="146"/>
      <c r="L30865" s="150"/>
      <c r="N30865" s="163"/>
      <c r="O30865" s="146"/>
      <c r="P30865" s="146"/>
      <c r="Q30865" s="146"/>
      <c r="R30865" s="34"/>
      <c r="S30865" s="35"/>
      <c r="T30865" s="147"/>
    </row>
    <row r="30866">
      <c r="A30866" s="147"/>
      <c r="B30866" s="64"/>
      <c r="C30866" s="147" t="s">
        <v>217</v>
      </c>
      <c r="E30866" s="161"/>
      <c r="F30866" s="162"/>
      <c r="G30866" s="147"/>
      <c r="H30866" s="146"/>
      <c r="J30866" s="146"/>
      <c r="L30866" s="150"/>
      <c r="N30866" s="163"/>
      <c r="O30866" s="146"/>
      <c r="P30866" s="146"/>
      <c r="Q30866" s="146"/>
      <c r="R30866" s="34"/>
      <c r="S30866" s="35"/>
      <c r="T30866" s="147"/>
    </row>
    <row r="30867">
      <c r="A30867" s="147"/>
      <c r="B30867" s="64"/>
      <c r="C30867" s="147" t="s">
        <v>217</v>
      </c>
      <c r="E30867" s="161"/>
      <c r="F30867" s="162"/>
      <c r="G30867" s="147"/>
      <c r="H30867" s="146"/>
      <c r="J30867" s="146"/>
      <c r="L30867" s="150"/>
      <c r="N30867" s="163"/>
      <c r="O30867" s="146"/>
      <c r="P30867" s="146"/>
      <c r="Q30867" s="146"/>
      <c r="R30867" s="34"/>
      <c r="S30867" s="35"/>
      <c r="T30867" s="147"/>
    </row>
    <row r="30868">
      <c r="A30868" s="147"/>
      <c r="B30868" s="64"/>
      <c r="C30868" s="147" t="s">
        <v>217</v>
      </c>
      <c r="E30868" s="161"/>
      <c r="F30868" s="162"/>
      <c r="G30868" s="147"/>
      <c r="H30868" s="146"/>
      <c r="J30868" s="146"/>
      <c r="L30868" s="150"/>
      <c r="N30868" s="163"/>
      <c r="O30868" s="146"/>
      <c r="P30868" s="146"/>
      <c r="Q30868" s="146"/>
      <c r="R30868" s="34"/>
      <c r="S30868" s="35"/>
      <c r="T30868" s="147"/>
    </row>
    <row r="30869">
      <c r="A30869" s="147"/>
      <c r="B30869" s="64"/>
      <c r="C30869" s="147" t="s">
        <v>217</v>
      </c>
      <c r="E30869" s="161"/>
      <c r="F30869" s="162"/>
      <c r="G30869" s="147"/>
      <c r="H30869" s="146"/>
      <c r="J30869" s="146"/>
      <c r="L30869" s="150"/>
      <c r="N30869" s="163"/>
      <c r="O30869" s="146"/>
      <c r="P30869" s="146"/>
      <c r="Q30869" s="146"/>
      <c r="R30869" s="34"/>
      <c r="S30869" s="35"/>
      <c r="T30869" s="147"/>
    </row>
    <row r="30870">
      <c r="A30870" s="147"/>
      <c r="B30870" s="64"/>
      <c r="C30870" s="147" t="s">
        <v>217</v>
      </c>
      <c r="E30870" s="161"/>
      <c r="F30870" s="162"/>
      <c r="G30870" s="147"/>
      <c r="H30870" s="146"/>
      <c r="J30870" s="146"/>
      <c r="L30870" s="150"/>
      <c r="N30870" s="163"/>
      <c r="O30870" s="146"/>
      <c r="P30870" s="146"/>
      <c r="Q30870" s="146"/>
      <c r="R30870" s="34"/>
      <c r="S30870" s="35"/>
      <c r="T30870" s="147"/>
    </row>
    <row r="30871">
      <c r="A30871" s="147"/>
      <c r="B30871" s="64"/>
      <c r="C30871" s="147" t="s">
        <v>217</v>
      </c>
      <c r="E30871" s="161"/>
      <c r="F30871" s="162"/>
      <c r="G30871" s="147"/>
      <c r="H30871" s="146"/>
      <c r="J30871" s="146"/>
      <c r="L30871" s="150"/>
      <c r="N30871" s="163"/>
      <c r="O30871" s="146"/>
      <c r="P30871" s="146"/>
      <c r="Q30871" s="146"/>
      <c r="R30871" s="34"/>
      <c r="S30871" s="35"/>
      <c r="T30871" s="147"/>
    </row>
    <row r="30872">
      <c r="A30872" s="147"/>
      <c r="B30872" s="64"/>
      <c r="C30872" s="147" t="s">
        <v>217</v>
      </c>
      <c r="E30872" s="161"/>
      <c r="F30872" s="162"/>
      <c r="G30872" s="147"/>
      <c r="H30872" s="146"/>
      <c r="J30872" s="146"/>
      <c r="L30872" s="150"/>
      <c r="N30872" s="163"/>
      <c r="O30872" s="146"/>
      <c r="P30872" s="146"/>
      <c r="Q30872" s="146"/>
      <c r="R30872" s="34"/>
      <c r="S30872" s="35"/>
      <c r="T30872" s="147"/>
    </row>
    <row r="30873">
      <c r="A30873" s="147"/>
      <c r="B30873" s="64"/>
      <c r="C30873" s="147" t="s">
        <v>217</v>
      </c>
      <c r="E30873" s="161"/>
      <c r="F30873" s="162"/>
      <c r="G30873" s="147"/>
      <c r="H30873" s="146"/>
      <c r="J30873" s="146"/>
      <c r="L30873" s="150"/>
      <c r="N30873" s="163"/>
      <c r="O30873" s="146"/>
      <c r="P30873" s="146"/>
      <c r="Q30873" s="146"/>
      <c r="R30873" s="34"/>
      <c r="S30873" s="35"/>
      <c r="T30873" s="147"/>
    </row>
    <row r="30874">
      <c r="A30874" s="147"/>
      <c r="B30874" s="64"/>
      <c r="C30874" s="147" t="s">
        <v>217</v>
      </c>
      <c r="E30874" s="161"/>
      <c r="F30874" s="162"/>
      <c r="G30874" s="147"/>
      <c r="H30874" s="146"/>
      <c r="J30874" s="146"/>
      <c r="L30874" s="150"/>
      <c r="N30874" s="163"/>
      <c r="O30874" s="146"/>
      <c r="P30874" s="146"/>
      <c r="Q30874" s="146"/>
      <c r="R30874" s="34"/>
      <c r="S30874" s="35"/>
      <c r="T30874" s="147"/>
    </row>
    <row r="30875">
      <c r="A30875" s="147"/>
      <c r="B30875" s="64"/>
      <c r="C30875" s="147" t="s">
        <v>217</v>
      </c>
      <c r="E30875" s="161"/>
      <c r="F30875" s="162"/>
      <c r="G30875" s="147"/>
      <c r="H30875" s="146"/>
      <c r="J30875" s="146"/>
      <c r="L30875" s="150"/>
      <c r="N30875" s="163"/>
      <c r="O30875" s="146"/>
      <c r="P30875" s="146"/>
      <c r="Q30875" s="146"/>
      <c r="R30875" s="34"/>
      <c r="S30875" s="35"/>
      <c r="T30875" s="147"/>
    </row>
    <row r="30876">
      <c r="A30876" s="147"/>
      <c r="B30876" s="64"/>
      <c r="C30876" s="147" t="s">
        <v>217</v>
      </c>
      <c r="E30876" s="161"/>
      <c r="F30876" s="162"/>
      <c r="G30876" s="147"/>
      <c r="H30876" s="146"/>
      <c r="J30876" s="146"/>
      <c r="L30876" s="150"/>
      <c r="N30876" s="163"/>
      <c r="O30876" s="146"/>
      <c r="P30876" s="146"/>
      <c r="Q30876" s="146"/>
      <c r="R30876" s="34"/>
      <c r="S30876" s="35"/>
      <c r="T30876" s="147"/>
    </row>
    <row r="30877">
      <c r="A30877" s="147"/>
      <c r="B30877" s="64"/>
      <c r="C30877" s="147" t="s">
        <v>217</v>
      </c>
      <c r="E30877" s="161"/>
      <c r="F30877" s="162"/>
      <c r="G30877" s="147"/>
      <c r="H30877" s="146"/>
      <c r="J30877" s="146"/>
      <c r="L30877" s="150"/>
      <c r="N30877" s="163"/>
      <c r="O30877" s="146"/>
      <c r="P30877" s="146"/>
      <c r="Q30877" s="146"/>
      <c r="R30877" s="34"/>
      <c r="S30877" s="35"/>
      <c r="T30877" s="147"/>
    </row>
    <row r="30878">
      <c r="A30878" s="147"/>
      <c r="B30878" s="64"/>
      <c r="C30878" s="147" t="s">
        <v>217</v>
      </c>
      <c r="E30878" s="161"/>
      <c r="F30878" s="162"/>
      <c r="G30878" s="147"/>
      <c r="H30878" s="146"/>
      <c r="J30878" s="146"/>
      <c r="L30878" s="150"/>
      <c r="N30878" s="163"/>
      <c r="O30878" s="146"/>
      <c r="P30878" s="146"/>
      <c r="Q30878" s="146"/>
      <c r="R30878" s="34"/>
      <c r="S30878" s="35"/>
      <c r="T30878" s="147"/>
    </row>
    <row r="30879">
      <c r="A30879" s="147"/>
      <c r="B30879" s="64"/>
      <c r="C30879" s="147" t="s">
        <v>217</v>
      </c>
      <c r="E30879" s="161"/>
      <c r="F30879" s="162"/>
      <c r="G30879" s="147"/>
      <c r="H30879" s="146"/>
      <c r="J30879" s="146"/>
      <c r="L30879" s="150"/>
      <c r="N30879" s="163"/>
      <c r="O30879" s="146"/>
      <c r="P30879" s="146"/>
      <c r="Q30879" s="146"/>
      <c r="R30879" s="34"/>
      <c r="S30879" s="35"/>
      <c r="T30879" s="147"/>
    </row>
    <row r="30880">
      <c r="A30880" s="147"/>
      <c r="B30880" s="64"/>
      <c r="C30880" s="147" t="s">
        <v>217</v>
      </c>
      <c r="E30880" s="161"/>
      <c r="F30880" s="162"/>
      <c r="G30880" s="147"/>
      <c r="H30880" s="146"/>
      <c r="J30880" s="146"/>
      <c r="L30880" s="150"/>
      <c r="N30880" s="163"/>
      <c r="O30880" s="146"/>
      <c r="P30880" s="146"/>
      <c r="Q30880" s="146"/>
      <c r="R30880" s="34"/>
      <c r="S30880" s="35"/>
      <c r="T30880" s="147"/>
    </row>
    <row r="30881">
      <c r="A30881" s="147"/>
      <c r="B30881" s="64"/>
      <c r="C30881" s="147" t="s">
        <v>217</v>
      </c>
      <c r="E30881" s="161"/>
      <c r="F30881" s="162"/>
      <c r="G30881" s="147"/>
      <c r="H30881" s="146"/>
      <c r="J30881" s="146"/>
      <c r="L30881" s="150"/>
      <c r="N30881" s="163"/>
      <c r="O30881" s="146"/>
      <c r="P30881" s="146"/>
      <c r="Q30881" s="146"/>
      <c r="R30881" s="34"/>
      <c r="S30881" s="35"/>
      <c r="T30881" s="147"/>
    </row>
    <row r="30882">
      <c r="A30882" s="147"/>
      <c r="B30882" s="64"/>
      <c r="C30882" s="147" t="s">
        <v>217</v>
      </c>
      <c r="E30882" s="161"/>
      <c r="F30882" s="162"/>
      <c r="G30882" s="147"/>
      <c r="H30882" s="146"/>
      <c r="J30882" s="146"/>
      <c r="L30882" s="150"/>
      <c r="N30882" s="163"/>
      <c r="O30882" s="146"/>
      <c r="P30882" s="146"/>
      <c r="Q30882" s="146"/>
      <c r="R30882" s="34"/>
      <c r="S30882" s="35"/>
      <c r="T30882" s="147"/>
    </row>
    <row r="30883">
      <c r="A30883" s="147"/>
      <c r="B30883" s="64"/>
      <c r="C30883" s="147" t="s">
        <v>217</v>
      </c>
      <c r="E30883" s="161"/>
      <c r="F30883" s="162"/>
      <c r="G30883" s="147"/>
      <c r="H30883" s="146"/>
      <c r="J30883" s="146"/>
      <c r="L30883" s="150"/>
      <c r="N30883" s="163"/>
      <c r="O30883" s="146"/>
      <c r="P30883" s="146"/>
      <c r="Q30883" s="146"/>
      <c r="R30883" s="34"/>
      <c r="S30883" s="35"/>
      <c r="T30883" s="147"/>
    </row>
    <row r="30884">
      <c r="A30884" s="147"/>
      <c r="B30884" s="64"/>
      <c r="C30884" s="147" t="s">
        <v>217</v>
      </c>
      <c r="E30884" s="161"/>
      <c r="F30884" s="162"/>
      <c r="G30884" s="147"/>
      <c r="H30884" s="146"/>
      <c r="J30884" s="146"/>
      <c r="L30884" s="150"/>
      <c r="N30884" s="163"/>
      <c r="O30884" s="146"/>
      <c r="P30884" s="146"/>
      <c r="Q30884" s="146"/>
      <c r="R30884" s="34"/>
      <c r="S30884" s="35"/>
      <c r="T30884" s="147"/>
    </row>
    <row r="30885">
      <c r="A30885" s="147"/>
      <c r="B30885" s="64"/>
      <c r="C30885" s="147" t="s">
        <v>217</v>
      </c>
      <c r="E30885" s="161"/>
      <c r="F30885" s="162"/>
      <c r="G30885" s="147"/>
      <c r="H30885" s="146"/>
      <c r="J30885" s="146"/>
      <c r="L30885" s="150"/>
      <c r="N30885" s="163"/>
      <c r="O30885" s="146"/>
      <c r="P30885" s="146"/>
      <c r="Q30885" s="146"/>
      <c r="R30885" s="34"/>
      <c r="S30885" s="35"/>
      <c r="T30885" s="147"/>
    </row>
    <row r="30886">
      <c r="A30886" s="147"/>
      <c r="B30886" s="64"/>
      <c r="C30886" s="147" t="s">
        <v>217</v>
      </c>
      <c r="E30886" s="161"/>
      <c r="F30886" s="162"/>
      <c r="G30886" s="147"/>
      <c r="H30886" s="146"/>
      <c r="J30886" s="146"/>
      <c r="L30886" s="150"/>
      <c r="N30886" s="163"/>
      <c r="O30886" s="146"/>
      <c r="P30886" s="146"/>
      <c r="Q30886" s="146"/>
      <c r="R30886" s="34"/>
      <c r="S30886" s="35"/>
      <c r="T30886" s="147"/>
    </row>
    <row r="30887">
      <c r="A30887" s="147"/>
      <c r="B30887" s="64"/>
      <c r="C30887" s="147" t="s">
        <v>217</v>
      </c>
      <c r="E30887" s="161"/>
      <c r="F30887" s="162"/>
      <c r="G30887" s="147"/>
      <c r="H30887" s="146"/>
      <c r="J30887" s="146"/>
      <c r="L30887" s="150"/>
      <c r="N30887" s="163"/>
      <c r="O30887" s="146"/>
      <c r="P30887" s="146"/>
      <c r="Q30887" s="146"/>
      <c r="R30887" s="34"/>
      <c r="S30887" s="35"/>
      <c r="T30887" s="147"/>
    </row>
    <row r="30888">
      <c r="A30888" s="147"/>
      <c r="B30888" s="64"/>
      <c r="C30888" s="147" t="s">
        <v>217</v>
      </c>
      <c r="E30888" s="161"/>
      <c r="F30888" s="162"/>
      <c r="G30888" s="147"/>
      <c r="H30888" s="146"/>
      <c r="J30888" s="146"/>
      <c r="L30888" s="150"/>
      <c r="N30888" s="163"/>
      <c r="O30888" s="146"/>
      <c r="P30888" s="146"/>
      <c r="Q30888" s="146"/>
      <c r="R30888" s="34"/>
      <c r="S30888" s="35"/>
      <c r="T30888" s="147"/>
    </row>
    <row r="30889">
      <c r="A30889" s="147"/>
      <c r="B30889" s="64"/>
      <c r="C30889" s="147" t="s">
        <v>217</v>
      </c>
      <c r="E30889" s="161"/>
      <c r="F30889" s="162"/>
      <c r="G30889" s="147"/>
      <c r="H30889" s="146"/>
      <c r="J30889" s="146"/>
      <c r="L30889" s="150"/>
      <c r="N30889" s="163"/>
      <c r="O30889" s="146"/>
      <c r="P30889" s="146"/>
      <c r="Q30889" s="146"/>
      <c r="R30889" s="34"/>
      <c r="S30889" s="35"/>
      <c r="T30889" s="147"/>
    </row>
    <row r="30890">
      <c r="A30890" s="147"/>
      <c r="B30890" s="64"/>
      <c r="C30890" s="147" t="s">
        <v>217</v>
      </c>
      <c r="E30890" s="161"/>
      <c r="F30890" s="162"/>
      <c r="G30890" s="147"/>
      <c r="H30890" s="146"/>
      <c r="J30890" s="146"/>
      <c r="L30890" s="150"/>
      <c r="N30890" s="163"/>
      <c r="O30890" s="146"/>
      <c r="P30890" s="146"/>
      <c r="Q30890" s="146"/>
      <c r="R30890" s="34"/>
      <c r="S30890" s="35"/>
      <c r="T30890" s="147"/>
    </row>
    <row r="30891">
      <c r="A30891" s="147"/>
      <c r="B30891" s="64"/>
      <c r="C30891" s="147" t="s">
        <v>217</v>
      </c>
      <c r="E30891" s="161"/>
      <c r="F30891" s="162"/>
      <c r="G30891" s="147"/>
      <c r="H30891" s="146"/>
      <c r="J30891" s="146"/>
      <c r="L30891" s="150"/>
      <c r="N30891" s="163"/>
      <c r="O30891" s="146"/>
      <c r="P30891" s="146"/>
      <c r="Q30891" s="146"/>
      <c r="R30891" s="34"/>
      <c r="S30891" s="35"/>
      <c r="T30891" s="147"/>
    </row>
    <row r="30892">
      <c r="A30892" s="147"/>
      <c r="B30892" s="64"/>
      <c r="C30892" s="147" t="s">
        <v>217</v>
      </c>
      <c r="E30892" s="161"/>
      <c r="F30892" s="162"/>
      <c r="G30892" s="147"/>
      <c r="H30892" s="146"/>
      <c r="J30892" s="146"/>
      <c r="L30892" s="150"/>
      <c r="N30892" s="163"/>
      <c r="O30892" s="146"/>
      <c r="P30892" s="146"/>
      <c r="Q30892" s="146"/>
      <c r="R30892" s="34"/>
      <c r="S30892" s="35"/>
      <c r="T30892" s="147"/>
    </row>
    <row r="30893">
      <c r="A30893" s="147"/>
      <c r="B30893" s="64"/>
      <c r="C30893" s="147" t="s">
        <v>217</v>
      </c>
      <c r="E30893" s="161"/>
      <c r="F30893" s="162"/>
      <c r="G30893" s="147"/>
      <c r="H30893" s="146"/>
      <c r="J30893" s="146"/>
      <c r="L30893" s="150"/>
      <c r="N30893" s="163"/>
      <c r="O30893" s="146"/>
      <c r="P30893" s="146"/>
      <c r="Q30893" s="146"/>
      <c r="R30893" s="34"/>
      <c r="S30893" s="35"/>
      <c r="T30893" s="147"/>
    </row>
    <row r="30894">
      <c r="A30894" s="147"/>
      <c r="B30894" s="64"/>
      <c r="C30894" s="147" t="s">
        <v>217</v>
      </c>
      <c r="E30894" s="161"/>
      <c r="F30894" s="162"/>
      <c r="G30894" s="147"/>
      <c r="H30894" s="146"/>
      <c r="J30894" s="146"/>
      <c r="L30894" s="150"/>
      <c r="N30894" s="163"/>
      <c r="O30894" s="146"/>
      <c r="P30894" s="146"/>
      <c r="Q30894" s="146"/>
      <c r="R30894" s="34"/>
      <c r="S30894" s="35"/>
      <c r="T30894" s="147"/>
    </row>
    <row r="30895">
      <c r="A30895" s="147"/>
      <c r="B30895" s="64"/>
      <c r="C30895" s="147" t="s">
        <v>217</v>
      </c>
      <c r="E30895" s="161"/>
      <c r="F30895" s="162"/>
      <c r="G30895" s="147"/>
      <c r="H30895" s="146"/>
      <c r="J30895" s="146"/>
      <c r="L30895" s="150"/>
      <c r="N30895" s="163"/>
      <c r="O30895" s="146"/>
      <c r="P30895" s="146"/>
      <c r="Q30895" s="146"/>
      <c r="R30895" s="34"/>
      <c r="S30895" s="35"/>
      <c r="T30895" s="147"/>
    </row>
    <row r="30896">
      <c r="A30896" s="147"/>
      <c r="B30896" s="64"/>
      <c r="C30896" s="147" t="s">
        <v>217</v>
      </c>
      <c r="E30896" s="161"/>
      <c r="F30896" s="162"/>
      <c r="G30896" s="147"/>
      <c r="H30896" s="146"/>
      <c r="J30896" s="146"/>
      <c r="L30896" s="150"/>
      <c r="N30896" s="163"/>
      <c r="O30896" s="146"/>
      <c r="P30896" s="146"/>
      <c r="Q30896" s="146"/>
      <c r="R30896" s="34"/>
      <c r="S30896" s="35"/>
      <c r="T30896" s="147"/>
    </row>
    <row r="30897">
      <c r="A30897" s="147"/>
      <c r="B30897" s="64"/>
      <c r="C30897" s="147" t="s">
        <v>217</v>
      </c>
      <c r="E30897" s="161"/>
      <c r="F30897" s="162"/>
      <c r="G30897" s="147"/>
      <c r="H30897" s="146"/>
      <c r="J30897" s="146"/>
      <c r="L30897" s="150"/>
      <c r="N30897" s="163"/>
      <c r="O30897" s="146"/>
      <c r="P30897" s="146"/>
      <c r="Q30897" s="146"/>
      <c r="R30897" s="34"/>
      <c r="S30897" s="35"/>
      <c r="T30897" s="147"/>
    </row>
    <row r="30898">
      <c r="A30898" s="147"/>
      <c r="B30898" s="64"/>
      <c r="C30898" s="147" t="s">
        <v>217</v>
      </c>
      <c r="E30898" s="161"/>
      <c r="F30898" s="162"/>
      <c r="G30898" s="147"/>
      <c r="H30898" s="146"/>
      <c r="J30898" s="146"/>
      <c r="L30898" s="150"/>
      <c r="N30898" s="163"/>
      <c r="O30898" s="146"/>
      <c r="P30898" s="146"/>
      <c r="Q30898" s="146"/>
      <c r="R30898" s="34"/>
      <c r="S30898" s="35"/>
      <c r="T30898" s="147"/>
    </row>
    <row r="30899">
      <c r="A30899" s="147"/>
      <c r="B30899" s="64"/>
      <c r="C30899" s="147" t="s">
        <v>217</v>
      </c>
      <c r="E30899" s="161"/>
      <c r="F30899" s="162"/>
      <c r="G30899" s="147"/>
      <c r="H30899" s="146"/>
      <c r="J30899" s="146"/>
      <c r="L30899" s="150"/>
      <c r="N30899" s="163"/>
      <c r="O30899" s="146"/>
      <c r="P30899" s="146"/>
      <c r="Q30899" s="146"/>
      <c r="R30899" s="34"/>
      <c r="S30899" s="35"/>
      <c r="T30899" s="147"/>
    </row>
    <row r="30900">
      <c r="A30900" s="147"/>
      <c r="B30900" s="64"/>
      <c r="C30900" s="147" t="s">
        <v>217</v>
      </c>
      <c r="E30900" s="161"/>
      <c r="F30900" s="162"/>
      <c r="G30900" s="147"/>
      <c r="H30900" s="146"/>
      <c r="J30900" s="146"/>
      <c r="L30900" s="150"/>
      <c r="N30900" s="163"/>
      <c r="O30900" s="146"/>
      <c r="P30900" s="146"/>
      <c r="Q30900" s="146"/>
      <c r="R30900" s="34"/>
      <c r="S30900" s="35"/>
      <c r="T30900" s="147"/>
    </row>
    <row r="30901">
      <c r="A30901" s="147"/>
      <c r="B30901" s="64"/>
      <c r="C30901" s="147" t="s">
        <v>217</v>
      </c>
      <c r="E30901" s="161"/>
      <c r="F30901" s="162"/>
      <c r="G30901" s="147"/>
      <c r="H30901" s="146"/>
      <c r="J30901" s="146"/>
      <c r="L30901" s="150"/>
      <c r="N30901" s="163"/>
      <c r="O30901" s="146"/>
      <c r="P30901" s="146"/>
      <c r="Q30901" s="146"/>
      <c r="R30901" s="34"/>
      <c r="S30901" s="35"/>
      <c r="T30901" s="147"/>
    </row>
    <row r="30902">
      <c r="A30902" s="147"/>
      <c r="B30902" s="64"/>
      <c r="C30902" s="147" t="s">
        <v>217</v>
      </c>
      <c r="E30902" s="161"/>
      <c r="F30902" s="162"/>
      <c r="G30902" s="147"/>
      <c r="H30902" s="146"/>
      <c r="J30902" s="146"/>
      <c r="L30902" s="150"/>
      <c r="N30902" s="163"/>
      <c r="O30902" s="146"/>
      <c r="P30902" s="146"/>
      <c r="Q30902" s="146"/>
      <c r="R30902" s="34"/>
      <c r="S30902" s="35"/>
      <c r="T30902" s="147"/>
    </row>
    <row r="30903">
      <c r="A30903" s="147"/>
      <c r="B30903" s="64"/>
      <c r="C30903" s="147" t="s">
        <v>217</v>
      </c>
      <c r="E30903" s="161"/>
      <c r="F30903" s="162"/>
      <c r="G30903" s="147"/>
      <c r="H30903" s="146"/>
      <c r="J30903" s="146"/>
      <c r="L30903" s="150"/>
      <c r="N30903" s="163"/>
      <c r="O30903" s="146"/>
      <c r="P30903" s="146"/>
      <c r="Q30903" s="146"/>
      <c r="R30903" s="34"/>
      <c r="S30903" s="35"/>
      <c r="T30903" s="147"/>
    </row>
    <row r="30904">
      <c r="A30904" s="147"/>
      <c r="B30904" s="64"/>
      <c r="C30904" s="147" t="s">
        <v>217</v>
      </c>
      <c r="E30904" s="161"/>
      <c r="F30904" s="162"/>
      <c r="G30904" s="147"/>
      <c r="H30904" s="146"/>
      <c r="J30904" s="146"/>
      <c r="L30904" s="150"/>
      <c r="N30904" s="163"/>
      <c r="O30904" s="146"/>
      <c r="P30904" s="146"/>
      <c r="Q30904" s="146"/>
      <c r="R30904" s="34"/>
      <c r="S30904" s="35"/>
      <c r="T30904" s="147"/>
    </row>
    <row r="30905">
      <c r="A30905" s="147"/>
      <c r="B30905" s="64"/>
      <c r="C30905" s="147" t="s">
        <v>217</v>
      </c>
      <c r="E30905" s="161"/>
      <c r="F30905" s="162"/>
      <c r="G30905" s="147"/>
      <c r="H30905" s="146"/>
      <c r="J30905" s="146"/>
      <c r="L30905" s="150"/>
      <c r="N30905" s="163"/>
      <c r="O30905" s="146"/>
      <c r="P30905" s="146"/>
      <c r="Q30905" s="146"/>
      <c r="R30905" s="34"/>
      <c r="S30905" s="35"/>
      <c r="T30905" s="147"/>
    </row>
    <row r="30906">
      <c r="A30906" s="147"/>
      <c r="B30906" s="64"/>
      <c r="C30906" s="147" t="s">
        <v>217</v>
      </c>
      <c r="E30906" s="161"/>
      <c r="F30906" s="162"/>
      <c r="G30906" s="147"/>
      <c r="H30906" s="146"/>
      <c r="J30906" s="146"/>
      <c r="L30906" s="150"/>
      <c r="N30906" s="163"/>
      <c r="O30906" s="146"/>
      <c r="P30906" s="146"/>
      <c r="Q30906" s="146"/>
      <c r="R30906" s="34"/>
      <c r="S30906" s="35"/>
      <c r="T30906" s="147"/>
    </row>
    <row r="30907">
      <c r="A30907" s="147"/>
      <c r="B30907" s="64"/>
      <c r="C30907" s="147" t="s">
        <v>217</v>
      </c>
      <c r="E30907" s="161"/>
      <c r="F30907" s="162"/>
      <c r="G30907" s="147"/>
      <c r="H30907" s="146"/>
      <c r="J30907" s="146"/>
      <c r="L30907" s="150"/>
      <c r="N30907" s="163"/>
      <c r="O30907" s="146"/>
      <c r="P30907" s="146"/>
      <c r="Q30907" s="146"/>
      <c r="R30907" s="34"/>
      <c r="S30907" s="35"/>
      <c r="T30907" s="147"/>
    </row>
    <row r="30908">
      <c r="A30908" s="147"/>
      <c r="B30908" s="64"/>
      <c r="C30908" s="147" t="s">
        <v>217</v>
      </c>
      <c r="E30908" s="161"/>
      <c r="F30908" s="162"/>
      <c r="G30908" s="147"/>
      <c r="H30908" s="146"/>
      <c r="J30908" s="146"/>
      <c r="L30908" s="150"/>
      <c r="N30908" s="163"/>
      <c r="O30908" s="146"/>
      <c r="P30908" s="146"/>
      <c r="Q30908" s="146"/>
      <c r="R30908" s="34"/>
      <c r="S30908" s="35"/>
      <c r="T30908" s="147"/>
    </row>
    <row r="30909">
      <c r="A30909" s="147"/>
      <c r="B30909" s="64"/>
      <c r="C30909" s="147" t="s">
        <v>217</v>
      </c>
      <c r="E30909" s="161"/>
      <c r="F30909" s="162"/>
      <c r="G30909" s="147"/>
      <c r="H30909" s="146"/>
      <c r="J30909" s="146"/>
      <c r="L30909" s="150"/>
      <c r="N30909" s="163"/>
      <c r="O30909" s="146"/>
      <c r="P30909" s="146"/>
      <c r="Q30909" s="146"/>
      <c r="R30909" s="34"/>
      <c r="S30909" s="35"/>
      <c r="T30909" s="147"/>
    </row>
    <row r="30910">
      <c r="A30910" s="147"/>
      <c r="B30910" s="64"/>
      <c r="C30910" s="147" t="s">
        <v>217</v>
      </c>
      <c r="E30910" s="161"/>
      <c r="F30910" s="162"/>
      <c r="G30910" s="147"/>
      <c r="H30910" s="146"/>
      <c r="J30910" s="146"/>
      <c r="L30910" s="150"/>
      <c r="N30910" s="163"/>
      <c r="O30910" s="146"/>
      <c r="P30910" s="146"/>
      <c r="Q30910" s="146"/>
      <c r="R30910" s="34"/>
      <c r="S30910" s="35"/>
      <c r="T30910" s="147"/>
    </row>
    <row r="30911">
      <c r="A30911" s="147"/>
      <c r="B30911" s="64"/>
      <c r="C30911" s="147" t="s">
        <v>217</v>
      </c>
      <c r="E30911" s="161"/>
      <c r="F30911" s="162"/>
      <c r="G30911" s="147"/>
      <c r="H30911" s="146"/>
      <c r="J30911" s="146"/>
      <c r="L30911" s="150"/>
      <c r="N30911" s="163"/>
      <c r="O30911" s="146"/>
      <c r="P30911" s="146"/>
      <c r="Q30911" s="146"/>
      <c r="R30911" s="34"/>
      <c r="S30911" s="35"/>
      <c r="T30911" s="147"/>
    </row>
    <row r="30912">
      <c r="A30912" s="147"/>
      <c r="B30912" s="64"/>
      <c r="C30912" s="147" t="s">
        <v>217</v>
      </c>
      <c r="E30912" s="161"/>
      <c r="F30912" s="162"/>
      <c r="G30912" s="147"/>
      <c r="H30912" s="146"/>
      <c r="J30912" s="146"/>
      <c r="L30912" s="150"/>
      <c r="N30912" s="163"/>
      <c r="O30912" s="146"/>
      <c r="P30912" s="146"/>
      <c r="Q30912" s="146"/>
      <c r="R30912" s="34"/>
      <c r="S30912" s="35"/>
      <c r="T30912" s="147"/>
    </row>
    <row r="30913">
      <c r="A30913" s="147"/>
      <c r="B30913" s="64"/>
      <c r="C30913" s="147" t="s">
        <v>217</v>
      </c>
      <c r="E30913" s="161"/>
      <c r="F30913" s="162"/>
      <c r="G30913" s="147"/>
      <c r="H30913" s="146"/>
      <c r="J30913" s="146"/>
      <c r="L30913" s="150"/>
      <c r="N30913" s="163"/>
      <c r="O30913" s="146"/>
      <c r="P30913" s="146"/>
      <c r="Q30913" s="146"/>
      <c r="R30913" s="34"/>
      <c r="S30913" s="35"/>
      <c r="T30913" s="147"/>
    </row>
    <row r="30914">
      <c r="A30914" s="147"/>
      <c r="B30914" s="64"/>
      <c r="C30914" s="147" t="s">
        <v>217</v>
      </c>
      <c r="E30914" s="161"/>
      <c r="F30914" s="162"/>
      <c r="G30914" s="147"/>
      <c r="H30914" s="146"/>
      <c r="J30914" s="146"/>
      <c r="L30914" s="150"/>
      <c r="N30914" s="163"/>
      <c r="O30914" s="146"/>
      <c r="P30914" s="146"/>
      <c r="Q30914" s="146"/>
      <c r="R30914" s="34"/>
      <c r="S30914" s="35"/>
      <c r="T30914" s="147"/>
    </row>
    <row r="30915">
      <c r="A30915" s="147"/>
      <c r="B30915" s="64"/>
      <c r="C30915" s="147" t="s">
        <v>217</v>
      </c>
      <c r="E30915" s="161"/>
      <c r="F30915" s="162"/>
      <c r="G30915" s="147"/>
      <c r="H30915" s="146"/>
      <c r="J30915" s="146"/>
      <c r="L30915" s="150"/>
      <c r="N30915" s="163"/>
      <c r="O30915" s="146"/>
      <c r="P30915" s="146"/>
      <c r="Q30915" s="146"/>
      <c r="R30915" s="34"/>
      <c r="S30915" s="35"/>
      <c r="T30915" s="147"/>
    </row>
    <row r="30916">
      <c r="A30916" s="147"/>
      <c r="B30916" s="64"/>
      <c r="C30916" s="147" t="s">
        <v>217</v>
      </c>
      <c r="E30916" s="161"/>
      <c r="F30916" s="162"/>
      <c r="G30916" s="147"/>
      <c r="H30916" s="146"/>
      <c r="J30916" s="146"/>
      <c r="L30916" s="150"/>
      <c r="N30916" s="163"/>
      <c r="O30916" s="146"/>
      <c r="P30916" s="146"/>
      <c r="Q30916" s="146"/>
      <c r="R30916" s="34"/>
      <c r="S30916" s="35"/>
      <c r="T30916" s="147"/>
    </row>
    <row r="30917">
      <c r="A30917" s="147"/>
      <c r="B30917" s="64"/>
      <c r="C30917" s="147" t="s">
        <v>217</v>
      </c>
      <c r="E30917" s="161"/>
      <c r="F30917" s="162"/>
      <c r="G30917" s="147"/>
      <c r="H30917" s="146"/>
      <c r="J30917" s="146"/>
      <c r="L30917" s="150"/>
      <c r="N30917" s="163"/>
      <c r="O30917" s="146"/>
      <c r="P30917" s="146"/>
      <c r="Q30917" s="146"/>
      <c r="R30917" s="34"/>
      <c r="S30917" s="35"/>
      <c r="T30917" s="147"/>
    </row>
    <row r="30918">
      <c r="A30918" s="147"/>
      <c r="B30918" s="64"/>
      <c r="C30918" s="147" t="s">
        <v>217</v>
      </c>
      <c r="E30918" s="161"/>
      <c r="F30918" s="162"/>
      <c r="G30918" s="147"/>
      <c r="H30918" s="146"/>
      <c r="J30918" s="146"/>
      <c r="L30918" s="150"/>
      <c r="N30918" s="163"/>
      <c r="O30918" s="146"/>
      <c r="P30918" s="146"/>
      <c r="Q30918" s="146"/>
      <c r="R30918" s="34"/>
      <c r="S30918" s="35"/>
      <c r="T30918" s="147"/>
    </row>
    <row r="30919">
      <c r="A30919" s="147"/>
      <c r="B30919" s="64"/>
      <c r="C30919" s="147" t="s">
        <v>217</v>
      </c>
      <c r="E30919" s="161"/>
      <c r="F30919" s="162"/>
      <c r="G30919" s="147"/>
      <c r="H30919" s="146"/>
      <c r="J30919" s="146"/>
      <c r="L30919" s="150"/>
      <c r="N30919" s="163"/>
      <c r="O30919" s="146"/>
      <c r="P30919" s="146"/>
      <c r="Q30919" s="146"/>
      <c r="R30919" s="34"/>
      <c r="S30919" s="35"/>
      <c r="T30919" s="147"/>
    </row>
    <row r="30920">
      <c r="A30920" s="147"/>
      <c r="B30920" s="64"/>
      <c r="C30920" s="147" t="s">
        <v>217</v>
      </c>
      <c r="E30920" s="161"/>
      <c r="F30920" s="162"/>
      <c r="G30920" s="147"/>
      <c r="H30920" s="146"/>
      <c r="J30920" s="146"/>
      <c r="L30920" s="150"/>
      <c r="N30920" s="163"/>
      <c r="O30920" s="146"/>
      <c r="P30920" s="146"/>
      <c r="Q30920" s="146"/>
      <c r="R30920" s="34"/>
      <c r="S30920" s="35"/>
      <c r="T30920" s="147"/>
    </row>
    <row r="30921">
      <c r="A30921" s="147"/>
      <c r="B30921" s="64"/>
      <c r="C30921" s="147" t="s">
        <v>217</v>
      </c>
      <c r="E30921" s="161"/>
      <c r="F30921" s="162"/>
      <c r="G30921" s="147"/>
      <c r="H30921" s="146"/>
      <c r="J30921" s="146"/>
      <c r="L30921" s="150"/>
      <c r="N30921" s="163"/>
      <c r="O30921" s="146"/>
      <c r="P30921" s="146"/>
      <c r="Q30921" s="146"/>
      <c r="R30921" s="34"/>
      <c r="S30921" s="35"/>
      <c r="T30921" s="147"/>
    </row>
    <row r="30922">
      <c r="A30922" s="147"/>
      <c r="B30922" s="64"/>
      <c r="C30922" s="147" t="s">
        <v>217</v>
      </c>
      <c r="E30922" s="161"/>
      <c r="F30922" s="162"/>
      <c r="G30922" s="147"/>
      <c r="H30922" s="146"/>
      <c r="J30922" s="146"/>
      <c r="L30922" s="150"/>
      <c r="N30922" s="163"/>
      <c r="O30922" s="146"/>
      <c r="P30922" s="146"/>
      <c r="Q30922" s="146"/>
      <c r="R30922" s="34"/>
      <c r="S30922" s="35"/>
      <c r="T30922" s="147"/>
    </row>
    <row r="30923">
      <c r="A30923" s="147"/>
      <c r="B30923" s="64"/>
      <c r="C30923" s="147" t="s">
        <v>217</v>
      </c>
      <c r="E30923" s="161"/>
      <c r="F30923" s="162"/>
      <c r="G30923" s="147"/>
      <c r="H30923" s="146"/>
      <c r="J30923" s="146"/>
      <c r="L30923" s="150"/>
      <c r="N30923" s="163"/>
      <c r="O30923" s="146"/>
      <c r="P30923" s="146"/>
      <c r="Q30923" s="146"/>
      <c r="R30923" s="34"/>
      <c r="S30923" s="35"/>
      <c r="T30923" s="147"/>
    </row>
    <row r="30924">
      <c r="A30924" s="147"/>
      <c r="B30924" s="64"/>
      <c r="C30924" s="147" t="s">
        <v>217</v>
      </c>
      <c r="E30924" s="161"/>
      <c r="F30924" s="162"/>
      <c r="G30924" s="147"/>
      <c r="H30924" s="146"/>
      <c r="J30924" s="146"/>
      <c r="L30924" s="150"/>
      <c r="N30924" s="163"/>
      <c r="O30924" s="146"/>
      <c r="P30924" s="146"/>
      <c r="Q30924" s="146"/>
      <c r="R30924" s="34"/>
      <c r="S30924" s="35"/>
      <c r="T30924" s="147"/>
    </row>
    <row r="30925">
      <c r="A30925" s="147"/>
      <c r="B30925" s="64"/>
      <c r="C30925" s="147" t="s">
        <v>217</v>
      </c>
      <c r="E30925" s="161"/>
      <c r="F30925" s="162"/>
      <c r="G30925" s="147"/>
      <c r="H30925" s="146"/>
      <c r="J30925" s="146"/>
      <c r="L30925" s="150"/>
      <c r="N30925" s="163"/>
      <c r="O30925" s="146"/>
      <c r="P30925" s="146"/>
      <c r="Q30925" s="146"/>
      <c r="R30925" s="34"/>
      <c r="S30925" s="35"/>
      <c r="T30925" s="147"/>
    </row>
    <row r="30926">
      <c r="A30926" s="147"/>
      <c r="B30926" s="64"/>
      <c r="C30926" s="147" t="s">
        <v>217</v>
      </c>
      <c r="E30926" s="161"/>
      <c r="F30926" s="162"/>
      <c r="G30926" s="147"/>
      <c r="H30926" s="146"/>
      <c r="J30926" s="146"/>
      <c r="L30926" s="150"/>
      <c r="N30926" s="163"/>
      <c r="O30926" s="146"/>
      <c r="P30926" s="146"/>
      <c r="Q30926" s="146"/>
      <c r="R30926" s="34"/>
      <c r="S30926" s="35"/>
      <c r="T30926" s="147"/>
    </row>
    <row r="30927">
      <c r="A30927" s="147"/>
      <c r="B30927" s="64"/>
      <c r="C30927" s="147" t="s">
        <v>217</v>
      </c>
      <c r="E30927" s="161"/>
      <c r="F30927" s="162"/>
      <c r="G30927" s="147"/>
      <c r="H30927" s="146"/>
      <c r="J30927" s="146"/>
      <c r="L30927" s="150"/>
      <c r="N30927" s="163"/>
      <c r="O30927" s="146"/>
      <c r="P30927" s="146"/>
      <c r="Q30927" s="146"/>
      <c r="R30927" s="34"/>
      <c r="S30927" s="35"/>
      <c r="T30927" s="147"/>
    </row>
    <row r="30928">
      <c r="A30928" s="147"/>
      <c r="B30928" s="64"/>
      <c r="C30928" s="147" t="s">
        <v>217</v>
      </c>
      <c r="E30928" s="161"/>
      <c r="F30928" s="162"/>
      <c r="G30928" s="147"/>
      <c r="H30928" s="146"/>
      <c r="J30928" s="146"/>
      <c r="L30928" s="150"/>
      <c r="N30928" s="163"/>
      <c r="O30928" s="146"/>
      <c r="P30928" s="146"/>
      <c r="Q30928" s="146"/>
      <c r="R30928" s="34"/>
      <c r="S30928" s="35"/>
      <c r="T30928" s="147"/>
    </row>
    <row r="30929">
      <c r="A30929" s="147"/>
      <c r="B30929" s="64"/>
      <c r="C30929" s="147" t="s">
        <v>217</v>
      </c>
      <c r="E30929" s="161"/>
      <c r="F30929" s="162"/>
      <c r="G30929" s="147"/>
      <c r="H30929" s="146"/>
      <c r="J30929" s="146"/>
      <c r="L30929" s="150"/>
      <c r="N30929" s="163"/>
      <c r="O30929" s="146"/>
      <c r="P30929" s="146"/>
      <c r="Q30929" s="146"/>
      <c r="R30929" s="34"/>
      <c r="S30929" s="35"/>
      <c r="T30929" s="147"/>
    </row>
    <row r="30930">
      <c r="A30930" s="147"/>
      <c r="B30930" s="64"/>
      <c r="C30930" s="147" t="s">
        <v>217</v>
      </c>
      <c r="E30930" s="161"/>
      <c r="F30930" s="162"/>
      <c r="G30930" s="147"/>
      <c r="H30930" s="146"/>
      <c r="J30930" s="146"/>
      <c r="L30930" s="150"/>
      <c r="N30930" s="163"/>
      <c r="O30930" s="146"/>
      <c r="P30930" s="146"/>
      <c r="Q30930" s="146"/>
      <c r="R30930" s="34"/>
      <c r="S30930" s="35"/>
      <c r="T30930" s="147"/>
    </row>
    <row r="30931">
      <c r="A30931" s="147"/>
      <c r="B30931" s="64"/>
      <c r="C30931" s="147" t="s">
        <v>217</v>
      </c>
      <c r="E30931" s="161"/>
      <c r="F30931" s="162"/>
      <c r="G30931" s="147"/>
      <c r="H30931" s="146"/>
      <c r="J30931" s="146"/>
      <c r="L30931" s="150"/>
      <c r="N30931" s="163"/>
      <c r="O30931" s="146"/>
      <c r="P30931" s="146"/>
      <c r="Q30931" s="146"/>
      <c r="R30931" s="34"/>
      <c r="S30931" s="35"/>
      <c r="T30931" s="147"/>
    </row>
    <row r="30932">
      <c r="A30932" s="147"/>
      <c r="B30932" s="64"/>
      <c r="C30932" s="147" t="s">
        <v>217</v>
      </c>
      <c r="E30932" s="161"/>
      <c r="F30932" s="162"/>
      <c r="G30932" s="147"/>
      <c r="H30932" s="146"/>
      <c r="J30932" s="146"/>
      <c r="L30932" s="150"/>
      <c r="N30932" s="163"/>
      <c r="O30932" s="146"/>
      <c r="P30932" s="146"/>
      <c r="Q30932" s="146"/>
      <c r="R30932" s="34"/>
      <c r="S30932" s="35"/>
      <c r="T30932" s="147"/>
    </row>
    <row r="30933">
      <c r="A30933" s="147"/>
      <c r="B30933" s="64"/>
      <c r="C30933" s="147" t="s">
        <v>217</v>
      </c>
      <c r="E30933" s="161"/>
      <c r="F30933" s="162"/>
      <c r="G30933" s="147"/>
      <c r="H30933" s="146"/>
      <c r="J30933" s="146"/>
      <c r="L30933" s="150"/>
      <c r="N30933" s="163"/>
      <c r="O30933" s="146"/>
      <c r="P30933" s="146"/>
      <c r="Q30933" s="146"/>
      <c r="R30933" s="34"/>
      <c r="S30933" s="35"/>
      <c r="T30933" s="147"/>
    </row>
    <row r="30934">
      <c r="A30934" s="147"/>
      <c r="B30934" s="64"/>
      <c r="C30934" s="147" t="s">
        <v>217</v>
      </c>
      <c r="E30934" s="161"/>
      <c r="F30934" s="162"/>
      <c r="G30934" s="147"/>
      <c r="H30934" s="146"/>
      <c r="J30934" s="146"/>
      <c r="L30934" s="150"/>
      <c r="N30934" s="163"/>
      <c r="O30934" s="146"/>
      <c r="P30934" s="146"/>
      <c r="Q30934" s="146"/>
      <c r="R30934" s="34"/>
      <c r="S30934" s="35"/>
      <c r="T30934" s="147"/>
    </row>
    <row r="30935">
      <c r="A30935" s="147"/>
      <c r="B30935" s="64"/>
      <c r="C30935" s="147" t="s">
        <v>217</v>
      </c>
      <c r="E30935" s="161"/>
      <c r="F30935" s="162"/>
      <c r="G30935" s="147"/>
      <c r="H30935" s="146"/>
      <c r="J30935" s="146"/>
      <c r="L30935" s="150"/>
      <c r="N30935" s="163"/>
      <c r="O30935" s="146"/>
      <c r="P30935" s="146"/>
      <c r="Q30935" s="146"/>
      <c r="R30935" s="34"/>
      <c r="S30935" s="35"/>
      <c r="T30935" s="147"/>
    </row>
    <row r="30936">
      <c r="A30936" s="147"/>
      <c r="B30936" s="64"/>
      <c r="C30936" s="147" t="s">
        <v>217</v>
      </c>
      <c r="E30936" s="161"/>
      <c r="F30936" s="162"/>
      <c r="G30936" s="147"/>
      <c r="H30936" s="146"/>
      <c r="J30936" s="146"/>
      <c r="L30936" s="150"/>
      <c r="N30936" s="163"/>
      <c r="O30936" s="146"/>
      <c r="P30936" s="146"/>
      <c r="Q30936" s="146"/>
      <c r="R30936" s="34"/>
      <c r="S30936" s="35"/>
      <c r="T30936" s="147"/>
    </row>
    <row r="30937">
      <c r="A30937" s="147"/>
      <c r="B30937" s="64"/>
      <c r="C30937" s="147" t="s">
        <v>217</v>
      </c>
      <c r="E30937" s="161"/>
      <c r="F30937" s="162"/>
      <c r="G30937" s="147"/>
      <c r="H30937" s="146"/>
      <c r="J30937" s="146"/>
      <c r="L30937" s="150"/>
      <c r="N30937" s="163"/>
      <c r="O30937" s="146"/>
      <c r="P30937" s="146"/>
      <c r="Q30937" s="146"/>
      <c r="R30937" s="34"/>
      <c r="S30937" s="35"/>
      <c r="T30937" s="147"/>
    </row>
    <row r="30938">
      <c r="A30938" s="147"/>
      <c r="B30938" s="64"/>
      <c r="C30938" s="147" t="s">
        <v>217</v>
      </c>
      <c r="E30938" s="161"/>
      <c r="F30938" s="162"/>
      <c r="G30938" s="147"/>
      <c r="H30938" s="146"/>
      <c r="J30938" s="146"/>
      <c r="L30938" s="150"/>
      <c r="N30938" s="163"/>
      <c r="O30938" s="146"/>
      <c r="P30938" s="146"/>
      <c r="Q30938" s="146"/>
      <c r="R30938" s="34"/>
      <c r="S30938" s="35"/>
      <c r="T30938" s="147"/>
    </row>
    <row r="30939">
      <c r="A30939" s="147"/>
      <c r="B30939" s="64"/>
      <c r="C30939" s="147" t="s">
        <v>217</v>
      </c>
      <c r="E30939" s="161"/>
      <c r="F30939" s="162"/>
      <c r="G30939" s="147"/>
      <c r="H30939" s="146"/>
      <c r="J30939" s="146"/>
      <c r="L30939" s="150"/>
      <c r="N30939" s="163"/>
      <c r="O30939" s="146"/>
      <c r="P30939" s="146"/>
      <c r="Q30939" s="146"/>
      <c r="R30939" s="34"/>
      <c r="S30939" s="35"/>
      <c r="T30939" s="147"/>
    </row>
    <row r="30940">
      <c r="A30940" s="147"/>
      <c r="B30940" s="64"/>
      <c r="C30940" s="147" t="s">
        <v>217</v>
      </c>
      <c r="E30940" s="161"/>
      <c r="F30940" s="162"/>
      <c r="G30940" s="147"/>
      <c r="H30940" s="146"/>
      <c r="J30940" s="146"/>
      <c r="L30940" s="150"/>
      <c r="N30940" s="163"/>
      <c r="O30940" s="146"/>
      <c r="P30940" s="146"/>
      <c r="Q30940" s="146"/>
      <c r="R30940" s="34"/>
      <c r="S30940" s="35"/>
      <c r="T30940" s="147"/>
    </row>
    <row r="30941">
      <c r="A30941" s="147"/>
      <c r="B30941" s="64"/>
      <c r="C30941" s="147" t="s">
        <v>217</v>
      </c>
      <c r="E30941" s="161"/>
      <c r="F30941" s="162"/>
      <c r="G30941" s="147"/>
      <c r="H30941" s="146"/>
      <c r="J30941" s="146"/>
      <c r="L30941" s="150"/>
      <c r="N30941" s="163"/>
      <c r="O30941" s="146"/>
      <c r="P30941" s="146"/>
      <c r="Q30941" s="146"/>
      <c r="R30941" s="34"/>
      <c r="S30941" s="35"/>
      <c r="T30941" s="147"/>
    </row>
    <row r="30942">
      <c r="A30942" s="147"/>
      <c r="B30942" s="64"/>
      <c r="C30942" s="147" t="s">
        <v>217</v>
      </c>
      <c r="E30942" s="161"/>
      <c r="F30942" s="162"/>
      <c r="G30942" s="147"/>
      <c r="H30942" s="146"/>
      <c r="J30942" s="146"/>
      <c r="L30942" s="150"/>
      <c r="N30942" s="163"/>
      <c r="O30942" s="146"/>
      <c r="P30942" s="146"/>
      <c r="Q30942" s="146"/>
      <c r="R30942" s="34"/>
      <c r="S30942" s="35"/>
      <c r="T30942" s="147"/>
    </row>
    <row r="30943">
      <c r="A30943" s="147"/>
      <c r="B30943" s="64"/>
      <c r="C30943" s="147" t="s">
        <v>217</v>
      </c>
      <c r="E30943" s="161"/>
      <c r="F30943" s="162"/>
      <c r="G30943" s="147"/>
      <c r="H30943" s="146"/>
      <c r="J30943" s="146"/>
      <c r="L30943" s="150"/>
      <c r="N30943" s="163"/>
      <c r="O30943" s="146"/>
      <c r="P30943" s="146"/>
      <c r="Q30943" s="146"/>
      <c r="R30943" s="34"/>
      <c r="S30943" s="35"/>
      <c r="T30943" s="147"/>
    </row>
    <row r="30944">
      <c r="A30944" s="147"/>
      <c r="B30944" s="64"/>
      <c r="C30944" s="147" t="s">
        <v>217</v>
      </c>
      <c r="E30944" s="161"/>
      <c r="F30944" s="162"/>
      <c r="G30944" s="147"/>
      <c r="H30944" s="146"/>
      <c r="J30944" s="146"/>
      <c r="L30944" s="150"/>
      <c r="N30944" s="163"/>
      <c r="O30944" s="146"/>
      <c r="P30944" s="146"/>
      <c r="Q30944" s="146"/>
      <c r="R30944" s="34"/>
      <c r="S30944" s="35"/>
      <c r="T30944" s="147"/>
    </row>
    <row r="30945">
      <c r="A30945" s="147"/>
      <c r="B30945" s="64"/>
      <c r="C30945" s="147" t="s">
        <v>217</v>
      </c>
      <c r="E30945" s="161"/>
      <c r="F30945" s="162"/>
      <c r="G30945" s="147"/>
      <c r="H30945" s="146"/>
      <c r="J30945" s="146"/>
      <c r="L30945" s="150"/>
      <c r="N30945" s="163"/>
      <c r="O30945" s="146"/>
      <c r="P30945" s="146"/>
      <c r="Q30945" s="146"/>
      <c r="R30945" s="34"/>
      <c r="S30945" s="35"/>
      <c r="T30945" s="147"/>
    </row>
    <row r="30946">
      <c r="A30946" s="147"/>
      <c r="B30946" s="64"/>
      <c r="C30946" s="147" t="s">
        <v>217</v>
      </c>
      <c r="E30946" s="161"/>
      <c r="F30946" s="162"/>
      <c r="G30946" s="147"/>
      <c r="H30946" s="146"/>
      <c r="J30946" s="146"/>
      <c r="L30946" s="150"/>
      <c r="N30946" s="163"/>
      <c r="O30946" s="146"/>
      <c r="P30946" s="146"/>
      <c r="Q30946" s="146"/>
      <c r="R30946" s="34"/>
      <c r="S30946" s="35"/>
      <c r="T30946" s="147"/>
    </row>
    <row r="30947">
      <c r="A30947" s="147"/>
      <c r="B30947" s="64"/>
      <c r="C30947" s="147" t="s">
        <v>217</v>
      </c>
      <c r="E30947" s="161"/>
      <c r="F30947" s="162"/>
      <c r="G30947" s="147"/>
      <c r="H30947" s="146"/>
      <c r="J30947" s="146"/>
      <c r="L30947" s="150"/>
      <c r="N30947" s="163"/>
      <c r="O30947" s="146"/>
      <c r="P30947" s="146"/>
      <c r="Q30947" s="146"/>
      <c r="R30947" s="34"/>
      <c r="S30947" s="35"/>
      <c r="T30947" s="147"/>
    </row>
    <row r="30948">
      <c r="A30948" s="147"/>
      <c r="B30948" s="64"/>
      <c r="C30948" s="147" t="s">
        <v>217</v>
      </c>
      <c r="E30948" s="161"/>
      <c r="F30948" s="162"/>
      <c r="G30948" s="147"/>
      <c r="H30948" s="146"/>
      <c r="J30948" s="146"/>
      <c r="L30948" s="150"/>
      <c r="N30948" s="163"/>
      <c r="O30948" s="146"/>
      <c r="P30948" s="146"/>
      <c r="Q30948" s="146"/>
      <c r="R30948" s="34"/>
      <c r="S30948" s="35"/>
      <c r="T30948" s="147"/>
    </row>
    <row r="30949">
      <c r="A30949" s="147"/>
      <c r="B30949" s="64"/>
      <c r="C30949" s="147" t="s">
        <v>217</v>
      </c>
      <c r="E30949" s="161"/>
      <c r="F30949" s="162"/>
      <c r="G30949" s="147"/>
      <c r="H30949" s="146"/>
      <c r="J30949" s="146"/>
      <c r="L30949" s="150"/>
      <c r="N30949" s="163"/>
      <c r="O30949" s="146"/>
      <c r="P30949" s="146"/>
      <c r="Q30949" s="146"/>
      <c r="R30949" s="34"/>
      <c r="S30949" s="35"/>
      <c r="T30949" s="147"/>
    </row>
    <row r="30950">
      <c r="A30950" s="147"/>
      <c r="B30950" s="64"/>
      <c r="C30950" s="147" t="s">
        <v>217</v>
      </c>
      <c r="E30950" s="161"/>
      <c r="F30950" s="162"/>
      <c r="G30950" s="147"/>
      <c r="H30950" s="146"/>
      <c r="J30950" s="146"/>
      <c r="L30950" s="150"/>
      <c r="N30950" s="163"/>
      <c r="O30950" s="146"/>
      <c r="P30950" s="146"/>
      <c r="Q30950" s="146"/>
      <c r="R30950" s="34"/>
      <c r="S30950" s="35"/>
      <c r="T30950" s="147"/>
    </row>
    <row r="30951">
      <c r="A30951" s="147"/>
      <c r="B30951" s="64"/>
      <c r="C30951" s="147" t="s">
        <v>217</v>
      </c>
      <c r="E30951" s="161"/>
      <c r="F30951" s="162"/>
      <c r="G30951" s="147"/>
      <c r="H30951" s="146"/>
      <c r="J30951" s="146"/>
      <c r="L30951" s="150"/>
      <c r="N30951" s="163"/>
      <c r="O30951" s="146"/>
      <c r="P30951" s="146"/>
      <c r="Q30951" s="146"/>
      <c r="R30951" s="34"/>
      <c r="S30951" s="35"/>
      <c r="T30951" s="147"/>
    </row>
    <row r="30952">
      <c r="A30952" s="147"/>
      <c r="B30952" s="64"/>
      <c r="C30952" s="147" t="s">
        <v>217</v>
      </c>
      <c r="E30952" s="161"/>
      <c r="F30952" s="162"/>
      <c r="G30952" s="147"/>
      <c r="H30952" s="146"/>
      <c r="J30952" s="146"/>
      <c r="L30952" s="150"/>
      <c r="N30952" s="163"/>
      <c r="O30952" s="146"/>
      <c r="P30952" s="146"/>
      <c r="Q30952" s="146"/>
      <c r="R30952" s="34"/>
      <c r="S30952" s="35"/>
      <c r="T30952" s="147"/>
    </row>
    <row r="30953">
      <c r="A30953" s="147"/>
      <c r="B30953" s="64"/>
      <c r="C30953" s="147" t="s">
        <v>217</v>
      </c>
      <c r="E30953" s="161"/>
      <c r="F30953" s="162"/>
      <c r="G30953" s="147"/>
      <c r="H30953" s="146"/>
      <c r="J30953" s="146"/>
      <c r="L30953" s="150"/>
      <c r="N30953" s="163"/>
      <c r="O30953" s="146"/>
      <c r="P30953" s="146"/>
      <c r="Q30953" s="146"/>
      <c r="R30953" s="34"/>
      <c r="S30953" s="35"/>
      <c r="T30953" s="147"/>
    </row>
    <row r="30954">
      <c r="A30954" s="147"/>
      <c r="B30954" s="64"/>
      <c r="C30954" s="147" t="s">
        <v>217</v>
      </c>
      <c r="E30954" s="161"/>
      <c r="F30954" s="162"/>
      <c r="G30954" s="147"/>
      <c r="H30954" s="146"/>
      <c r="J30954" s="146"/>
      <c r="L30954" s="150"/>
      <c r="N30954" s="163"/>
      <c r="O30954" s="146"/>
      <c r="P30954" s="146"/>
      <c r="Q30954" s="146"/>
      <c r="R30954" s="34"/>
      <c r="S30954" s="35"/>
      <c r="T30954" s="147"/>
    </row>
    <row r="30955">
      <c r="A30955" s="147"/>
      <c r="B30955" s="64"/>
      <c r="C30955" s="147" t="s">
        <v>217</v>
      </c>
      <c r="E30955" s="161"/>
      <c r="F30955" s="162"/>
      <c r="G30955" s="147"/>
      <c r="H30955" s="146"/>
      <c r="J30955" s="146"/>
      <c r="L30955" s="150"/>
      <c r="N30955" s="163"/>
      <c r="O30955" s="146"/>
      <c r="P30955" s="146"/>
      <c r="Q30955" s="146"/>
      <c r="R30955" s="34"/>
      <c r="S30955" s="35"/>
      <c r="T30955" s="147"/>
    </row>
    <row r="30956">
      <c r="A30956" s="147"/>
      <c r="B30956" s="64"/>
      <c r="C30956" s="147" t="s">
        <v>217</v>
      </c>
      <c r="E30956" s="161"/>
      <c r="F30956" s="162"/>
      <c r="G30956" s="147"/>
      <c r="H30956" s="146"/>
      <c r="J30956" s="146"/>
      <c r="L30956" s="150"/>
      <c r="N30956" s="163"/>
      <c r="O30956" s="146"/>
      <c r="P30956" s="146"/>
      <c r="Q30956" s="146"/>
      <c r="R30956" s="34"/>
      <c r="S30956" s="35"/>
      <c r="T30956" s="147"/>
    </row>
    <row r="30957">
      <c r="A30957" s="147"/>
      <c r="B30957" s="64"/>
      <c r="C30957" s="147" t="s">
        <v>217</v>
      </c>
      <c r="E30957" s="161"/>
      <c r="F30957" s="162"/>
      <c r="G30957" s="147"/>
      <c r="H30957" s="146"/>
      <c r="J30957" s="146"/>
      <c r="L30957" s="150"/>
      <c r="N30957" s="163"/>
      <c r="O30957" s="146"/>
      <c r="P30957" s="146"/>
      <c r="Q30957" s="146"/>
      <c r="R30957" s="34"/>
      <c r="S30957" s="35"/>
      <c r="T30957" s="147"/>
    </row>
    <row r="30958">
      <c r="A30958" s="147"/>
      <c r="B30958" s="64"/>
      <c r="C30958" s="147" t="s">
        <v>217</v>
      </c>
      <c r="E30958" s="161"/>
      <c r="F30958" s="162"/>
      <c r="G30958" s="147"/>
      <c r="H30958" s="146"/>
      <c r="J30958" s="146"/>
      <c r="L30958" s="150"/>
      <c r="N30958" s="163"/>
      <c r="O30958" s="146"/>
      <c r="P30958" s="146"/>
      <c r="Q30958" s="146"/>
      <c r="R30958" s="34"/>
      <c r="S30958" s="35"/>
      <c r="T30958" s="147"/>
    </row>
    <row r="30959">
      <c r="A30959" s="147"/>
      <c r="B30959" s="64"/>
      <c r="C30959" s="147" t="s">
        <v>217</v>
      </c>
      <c r="E30959" s="161"/>
      <c r="F30959" s="162"/>
      <c r="G30959" s="147"/>
      <c r="H30959" s="146"/>
      <c r="J30959" s="146"/>
      <c r="L30959" s="150"/>
      <c r="N30959" s="163"/>
      <c r="O30959" s="146"/>
      <c r="P30959" s="146"/>
      <c r="Q30959" s="146"/>
      <c r="R30959" s="34"/>
      <c r="S30959" s="35"/>
      <c r="T30959" s="147"/>
    </row>
    <row r="30960">
      <c r="A30960" s="147"/>
      <c r="B30960" s="64"/>
      <c r="C30960" s="147" t="s">
        <v>217</v>
      </c>
      <c r="E30960" s="161"/>
      <c r="F30960" s="162"/>
      <c r="G30960" s="147"/>
      <c r="H30960" s="146"/>
      <c r="J30960" s="146"/>
      <c r="L30960" s="150"/>
      <c r="N30960" s="163"/>
      <c r="O30960" s="146"/>
      <c r="P30960" s="146"/>
      <c r="Q30960" s="146"/>
      <c r="R30960" s="34"/>
      <c r="S30960" s="35"/>
      <c r="T30960" s="147"/>
    </row>
    <row r="30961">
      <c r="A30961" s="147"/>
      <c r="B30961" s="64"/>
      <c r="C30961" s="147" t="s">
        <v>217</v>
      </c>
      <c r="E30961" s="161"/>
      <c r="F30961" s="162"/>
      <c r="G30961" s="147"/>
      <c r="H30961" s="146"/>
      <c r="J30961" s="146"/>
      <c r="L30961" s="150"/>
      <c r="N30961" s="163"/>
      <c r="O30961" s="146"/>
      <c r="P30961" s="146"/>
      <c r="Q30961" s="146"/>
      <c r="R30961" s="34"/>
      <c r="S30961" s="35"/>
      <c r="T30961" s="147"/>
    </row>
    <row r="30962">
      <c r="A30962" s="147"/>
      <c r="B30962" s="64"/>
      <c r="C30962" s="147" t="s">
        <v>217</v>
      </c>
      <c r="E30962" s="161"/>
      <c r="F30962" s="162"/>
      <c r="G30962" s="147"/>
      <c r="H30962" s="146"/>
      <c r="J30962" s="146"/>
      <c r="L30962" s="150"/>
      <c r="N30962" s="163"/>
      <c r="O30962" s="146"/>
      <c r="P30962" s="146"/>
      <c r="Q30962" s="146"/>
      <c r="R30962" s="34"/>
      <c r="S30962" s="35"/>
      <c r="T30962" s="147"/>
    </row>
    <row r="30963">
      <c r="A30963" s="147"/>
      <c r="B30963" s="64"/>
      <c r="C30963" s="147" t="s">
        <v>217</v>
      </c>
      <c r="E30963" s="161"/>
      <c r="F30963" s="162"/>
      <c r="G30963" s="147"/>
      <c r="H30963" s="146"/>
      <c r="J30963" s="146"/>
      <c r="L30963" s="150"/>
      <c r="N30963" s="163"/>
      <c r="O30963" s="146"/>
      <c r="P30963" s="146"/>
      <c r="Q30963" s="146"/>
      <c r="R30963" s="34"/>
      <c r="S30963" s="35"/>
      <c r="T30963" s="147"/>
    </row>
    <row r="30964">
      <c r="A30964" s="147"/>
      <c r="B30964" s="64"/>
      <c r="C30964" s="147" t="s">
        <v>217</v>
      </c>
      <c r="E30964" s="161"/>
      <c r="F30964" s="162"/>
      <c r="G30964" s="147"/>
      <c r="H30964" s="146"/>
      <c r="J30964" s="146"/>
      <c r="L30964" s="150"/>
      <c r="N30964" s="163"/>
      <c r="O30964" s="146"/>
      <c r="P30964" s="146"/>
      <c r="Q30964" s="146"/>
      <c r="R30964" s="34"/>
      <c r="S30964" s="35"/>
      <c r="T30964" s="147"/>
    </row>
    <row r="30965">
      <c r="A30965" s="147"/>
      <c r="B30965" s="64"/>
      <c r="C30965" s="147" t="s">
        <v>217</v>
      </c>
      <c r="E30965" s="161"/>
      <c r="F30965" s="162"/>
      <c r="G30965" s="147"/>
      <c r="H30965" s="146"/>
      <c r="J30965" s="146"/>
      <c r="L30965" s="150"/>
      <c r="N30965" s="163"/>
      <c r="O30965" s="146"/>
      <c r="P30965" s="146"/>
      <c r="Q30965" s="146"/>
      <c r="R30965" s="34"/>
      <c r="S30965" s="35"/>
      <c r="T30965" s="147"/>
    </row>
    <row r="30966">
      <c r="A30966" s="147"/>
      <c r="B30966" s="64"/>
      <c r="C30966" s="147" t="s">
        <v>217</v>
      </c>
      <c r="E30966" s="161"/>
      <c r="F30966" s="162"/>
      <c r="G30966" s="147"/>
      <c r="H30966" s="146"/>
      <c r="J30966" s="146"/>
      <c r="L30966" s="150"/>
      <c r="N30966" s="163"/>
      <c r="O30966" s="146"/>
      <c r="P30966" s="146"/>
      <c r="Q30966" s="146"/>
      <c r="R30966" s="34"/>
      <c r="S30966" s="35"/>
      <c r="T30966" s="147"/>
    </row>
    <row r="30967">
      <c r="A30967" s="147"/>
      <c r="B30967" s="64"/>
      <c r="C30967" s="147" t="s">
        <v>217</v>
      </c>
      <c r="E30967" s="161"/>
      <c r="F30967" s="162"/>
      <c r="G30967" s="147"/>
      <c r="H30967" s="146"/>
      <c r="J30967" s="146"/>
      <c r="L30967" s="150"/>
      <c r="N30967" s="163"/>
      <c r="O30967" s="146"/>
      <c r="P30967" s="146"/>
      <c r="Q30967" s="146"/>
      <c r="R30967" s="34"/>
      <c r="S30967" s="35"/>
      <c r="T30967" s="147"/>
    </row>
    <row r="30968">
      <c r="A30968" s="147"/>
      <c r="B30968" s="64"/>
      <c r="C30968" s="147" t="s">
        <v>217</v>
      </c>
      <c r="E30968" s="161"/>
      <c r="F30968" s="162"/>
      <c r="G30968" s="147"/>
      <c r="H30968" s="146"/>
      <c r="J30968" s="146"/>
      <c r="L30968" s="150"/>
      <c r="N30968" s="163"/>
      <c r="O30968" s="146"/>
      <c r="P30968" s="146"/>
      <c r="Q30968" s="146"/>
      <c r="R30968" s="34"/>
      <c r="S30968" s="35"/>
      <c r="T30968" s="147"/>
    </row>
    <row r="30969">
      <c r="A30969" s="147"/>
      <c r="B30969" s="64"/>
      <c r="C30969" s="147" t="s">
        <v>217</v>
      </c>
      <c r="E30969" s="161"/>
      <c r="F30969" s="162"/>
      <c r="G30969" s="147"/>
      <c r="H30969" s="146"/>
      <c r="J30969" s="146"/>
      <c r="L30969" s="150"/>
      <c r="N30969" s="163"/>
      <c r="O30969" s="146"/>
      <c r="P30969" s="146"/>
      <c r="Q30969" s="146"/>
      <c r="R30969" s="34"/>
      <c r="S30969" s="35"/>
      <c r="T30969" s="147"/>
    </row>
    <row r="30970">
      <c r="A30970" s="147"/>
      <c r="B30970" s="64"/>
      <c r="C30970" s="147" t="s">
        <v>217</v>
      </c>
      <c r="E30970" s="161"/>
      <c r="F30970" s="162"/>
      <c r="G30970" s="147"/>
      <c r="H30970" s="146"/>
      <c r="J30970" s="146"/>
      <c r="L30970" s="150"/>
      <c r="N30970" s="163"/>
      <c r="O30970" s="146"/>
      <c r="P30970" s="146"/>
      <c r="Q30970" s="146"/>
      <c r="R30970" s="34"/>
      <c r="S30970" s="35"/>
      <c r="T30970" s="147"/>
    </row>
    <row r="30971">
      <c r="A30971" s="147"/>
      <c r="B30971" s="64"/>
      <c r="C30971" s="147" t="s">
        <v>217</v>
      </c>
      <c r="E30971" s="161"/>
      <c r="F30971" s="162"/>
      <c r="G30971" s="147"/>
      <c r="H30971" s="146"/>
      <c r="J30971" s="146"/>
      <c r="L30971" s="150"/>
      <c r="N30971" s="163"/>
      <c r="O30971" s="146"/>
      <c r="P30971" s="146"/>
      <c r="Q30971" s="146"/>
      <c r="R30971" s="34"/>
      <c r="S30971" s="35"/>
      <c r="T30971" s="147"/>
    </row>
    <row r="30972">
      <c r="A30972" s="147"/>
      <c r="B30972" s="64"/>
      <c r="C30972" s="147" t="s">
        <v>217</v>
      </c>
      <c r="E30972" s="161"/>
      <c r="F30972" s="162"/>
      <c r="G30972" s="147"/>
      <c r="H30972" s="146"/>
      <c r="J30972" s="146"/>
      <c r="L30972" s="150"/>
      <c r="N30972" s="163"/>
      <c r="O30972" s="146"/>
      <c r="P30972" s="146"/>
      <c r="Q30972" s="146"/>
      <c r="R30972" s="34"/>
      <c r="S30972" s="35"/>
      <c r="T30972" s="147"/>
    </row>
    <row r="30973">
      <c r="A30973" s="147"/>
      <c r="B30973" s="64"/>
      <c r="C30973" s="147" t="s">
        <v>217</v>
      </c>
      <c r="E30973" s="161"/>
      <c r="F30973" s="162"/>
      <c r="G30973" s="147"/>
      <c r="H30973" s="146"/>
      <c r="J30973" s="146"/>
      <c r="L30973" s="150"/>
      <c r="N30973" s="163"/>
      <c r="O30973" s="146"/>
      <c r="P30973" s="146"/>
      <c r="Q30973" s="146"/>
      <c r="R30973" s="34"/>
      <c r="S30973" s="35"/>
      <c r="T30973" s="147"/>
    </row>
    <row r="30974">
      <c r="A30974" s="147"/>
      <c r="B30974" s="64"/>
      <c r="C30974" s="147" t="s">
        <v>217</v>
      </c>
      <c r="E30974" s="161"/>
      <c r="F30974" s="162"/>
      <c r="G30974" s="147"/>
      <c r="H30974" s="146"/>
      <c r="J30974" s="146"/>
      <c r="L30974" s="150"/>
      <c r="N30974" s="163"/>
      <c r="O30974" s="146"/>
      <c r="P30974" s="146"/>
      <c r="Q30974" s="146"/>
      <c r="R30974" s="34"/>
      <c r="S30974" s="35"/>
      <c r="T30974" s="147"/>
    </row>
    <row r="30975">
      <c r="A30975" s="147"/>
      <c r="B30975" s="64"/>
      <c r="C30975" s="147" t="s">
        <v>217</v>
      </c>
      <c r="E30975" s="161"/>
      <c r="F30975" s="162"/>
      <c r="G30975" s="147"/>
      <c r="H30975" s="146"/>
      <c r="J30975" s="146"/>
      <c r="L30975" s="150"/>
      <c r="N30975" s="163"/>
      <c r="O30975" s="146"/>
      <c r="P30975" s="146"/>
      <c r="Q30975" s="146"/>
      <c r="R30975" s="34"/>
      <c r="S30975" s="35"/>
      <c r="T30975" s="147"/>
    </row>
    <row r="30976">
      <c r="A30976" s="147"/>
      <c r="B30976" s="64"/>
      <c r="C30976" s="147" t="s">
        <v>217</v>
      </c>
      <c r="E30976" s="161"/>
      <c r="F30976" s="162"/>
      <c r="G30976" s="147"/>
      <c r="H30976" s="146"/>
      <c r="J30976" s="146"/>
      <c r="L30976" s="150"/>
      <c r="N30976" s="163"/>
      <c r="O30976" s="146"/>
      <c r="P30976" s="146"/>
      <c r="Q30976" s="146"/>
      <c r="R30976" s="34"/>
      <c r="S30976" s="35"/>
      <c r="T30976" s="147"/>
    </row>
    <row r="30977">
      <c r="A30977" s="147"/>
      <c r="B30977" s="64"/>
      <c r="C30977" s="147" t="s">
        <v>217</v>
      </c>
      <c r="E30977" s="161"/>
      <c r="F30977" s="162"/>
      <c r="G30977" s="147"/>
      <c r="H30977" s="146"/>
      <c r="J30977" s="146"/>
      <c r="L30977" s="150"/>
      <c r="N30977" s="163"/>
      <c r="O30977" s="146"/>
      <c r="P30977" s="146"/>
      <c r="Q30977" s="146"/>
      <c r="R30977" s="34"/>
      <c r="S30977" s="35"/>
      <c r="T30977" s="147"/>
    </row>
    <row r="30978">
      <c r="A30978" s="147"/>
      <c r="B30978" s="64"/>
      <c r="C30978" s="147" t="s">
        <v>217</v>
      </c>
      <c r="E30978" s="161"/>
      <c r="F30978" s="162"/>
      <c r="G30978" s="147"/>
      <c r="H30978" s="146"/>
      <c r="J30978" s="146"/>
      <c r="L30978" s="150"/>
      <c r="N30978" s="163"/>
      <c r="O30978" s="146"/>
      <c r="P30978" s="146"/>
      <c r="Q30978" s="146"/>
      <c r="R30978" s="34"/>
      <c r="S30978" s="35"/>
      <c r="T30978" s="147"/>
    </row>
    <row r="30979">
      <c r="A30979" s="147"/>
      <c r="B30979" s="64"/>
      <c r="C30979" s="147" t="s">
        <v>217</v>
      </c>
      <c r="E30979" s="161"/>
      <c r="F30979" s="162"/>
      <c r="G30979" s="147"/>
      <c r="H30979" s="146"/>
      <c r="J30979" s="146"/>
      <c r="L30979" s="150"/>
      <c r="N30979" s="163"/>
      <c r="O30979" s="146"/>
      <c r="P30979" s="146"/>
      <c r="Q30979" s="146"/>
      <c r="R30979" s="34"/>
      <c r="S30979" s="35"/>
      <c r="T30979" s="147"/>
    </row>
    <row r="30980">
      <c r="A30980" s="147"/>
      <c r="B30980" s="64"/>
      <c r="C30980" s="147" t="s">
        <v>217</v>
      </c>
      <c r="E30980" s="161"/>
      <c r="F30980" s="162"/>
      <c r="G30980" s="147"/>
      <c r="H30980" s="146"/>
      <c r="J30980" s="146"/>
      <c r="L30980" s="150"/>
      <c r="N30980" s="163"/>
      <c r="O30980" s="146"/>
      <c r="P30980" s="146"/>
      <c r="Q30980" s="146"/>
      <c r="R30980" s="34"/>
      <c r="S30980" s="35"/>
      <c r="T30980" s="147"/>
    </row>
    <row r="30981">
      <c r="A30981" s="147"/>
      <c r="B30981" s="64"/>
      <c r="C30981" s="147" t="s">
        <v>217</v>
      </c>
      <c r="E30981" s="161"/>
      <c r="F30981" s="162"/>
      <c r="G30981" s="147"/>
      <c r="H30981" s="146"/>
      <c r="J30981" s="146"/>
      <c r="L30981" s="150"/>
      <c r="N30981" s="163"/>
      <c r="O30981" s="146"/>
      <c r="P30981" s="146"/>
      <c r="Q30981" s="146"/>
      <c r="R30981" s="34"/>
      <c r="S30981" s="35"/>
      <c r="T30981" s="147"/>
    </row>
    <row r="30982">
      <c r="A30982" s="147"/>
      <c r="B30982" s="64"/>
      <c r="C30982" s="147" t="s">
        <v>217</v>
      </c>
      <c r="E30982" s="161"/>
      <c r="F30982" s="162"/>
      <c r="G30982" s="147"/>
      <c r="H30982" s="146"/>
      <c r="J30982" s="146"/>
      <c r="L30982" s="150"/>
      <c r="N30982" s="163"/>
      <c r="O30982" s="146"/>
      <c r="P30982" s="146"/>
      <c r="Q30982" s="146"/>
      <c r="R30982" s="34"/>
      <c r="S30982" s="35"/>
      <c r="T30982" s="147"/>
    </row>
    <row r="30983">
      <c r="A30983" s="147"/>
      <c r="B30983" s="64"/>
      <c r="C30983" s="147" t="s">
        <v>217</v>
      </c>
      <c r="E30983" s="161"/>
      <c r="F30983" s="162"/>
      <c r="G30983" s="147"/>
      <c r="H30983" s="146"/>
      <c r="J30983" s="146"/>
      <c r="L30983" s="150"/>
      <c r="N30983" s="163"/>
      <c r="O30983" s="146"/>
      <c r="P30983" s="146"/>
      <c r="Q30983" s="146"/>
      <c r="R30983" s="34"/>
      <c r="S30983" s="35"/>
      <c r="T30983" s="147"/>
    </row>
    <row r="30984">
      <c r="A30984" s="147"/>
      <c r="B30984" s="64"/>
      <c r="C30984" s="147" t="s">
        <v>217</v>
      </c>
      <c r="E30984" s="161"/>
      <c r="F30984" s="162"/>
      <c r="G30984" s="147"/>
      <c r="H30984" s="146"/>
      <c r="J30984" s="146"/>
      <c r="L30984" s="150"/>
      <c r="N30984" s="163"/>
      <c r="O30984" s="146"/>
      <c r="P30984" s="146"/>
      <c r="Q30984" s="146"/>
      <c r="R30984" s="34"/>
      <c r="S30984" s="35"/>
      <c r="T30984" s="147"/>
    </row>
    <row r="30985">
      <c r="A30985" s="147"/>
      <c r="B30985" s="64"/>
      <c r="C30985" s="147" t="s">
        <v>217</v>
      </c>
      <c r="E30985" s="161"/>
      <c r="F30985" s="162"/>
      <c r="G30985" s="147"/>
      <c r="H30985" s="146"/>
      <c r="J30985" s="146"/>
      <c r="L30985" s="150"/>
      <c r="N30985" s="163"/>
      <c r="O30985" s="146"/>
      <c r="P30985" s="146"/>
      <c r="Q30985" s="146"/>
      <c r="R30985" s="34"/>
      <c r="S30985" s="35"/>
      <c r="T30985" s="147"/>
    </row>
    <row r="30986">
      <c r="A30986" s="147"/>
      <c r="B30986" s="64"/>
      <c r="C30986" s="147" t="s">
        <v>217</v>
      </c>
      <c r="E30986" s="161"/>
      <c r="F30986" s="162"/>
      <c r="G30986" s="147"/>
      <c r="H30986" s="146"/>
      <c r="J30986" s="146"/>
      <c r="L30986" s="150"/>
      <c r="N30986" s="163"/>
      <c r="O30986" s="146"/>
      <c r="P30986" s="146"/>
      <c r="Q30986" s="146"/>
      <c r="R30986" s="34"/>
      <c r="S30986" s="35"/>
      <c r="T30986" s="147"/>
    </row>
    <row r="30987">
      <c r="A30987" s="147"/>
      <c r="B30987" s="64"/>
      <c r="C30987" s="147" t="s">
        <v>217</v>
      </c>
      <c r="E30987" s="161"/>
      <c r="F30987" s="162"/>
      <c r="G30987" s="147"/>
      <c r="H30987" s="146"/>
      <c r="J30987" s="146"/>
      <c r="L30987" s="150"/>
      <c r="N30987" s="163"/>
      <c r="O30987" s="146"/>
      <c r="P30987" s="146"/>
      <c r="Q30987" s="146"/>
      <c r="R30987" s="34"/>
      <c r="S30987" s="35"/>
      <c r="T30987" s="147"/>
    </row>
    <row r="30988">
      <c r="A30988" s="147"/>
      <c r="B30988" s="64"/>
      <c r="C30988" s="147" t="s">
        <v>217</v>
      </c>
      <c r="E30988" s="161"/>
      <c r="F30988" s="162"/>
      <c r="G30988" s="147"/>
      <c r="H30988" s="146"/>
      <c r="J30988" s="146"/>
      <c r="L30988" s="150"/>
      <c r="N30988" s="163"/>
      <c r="O30988" s="146"/>
      <c r="P30988" s="146"/>
      <c r="Q30988" s="146"/>
      <c r="R30988" s="34"/>
      <c r="S30988" s="35"/>
      <c r="T30988" s="147"/>
    </row>
    <row r="30989">
      <c r="A30989" s="147"/>
      <c r="B30989" s="64"/>
      <c r="C30989" s="147" t="s">
        <v>217</v>
      </c>
      <c r="E30989" s="161"/>
      <c r="F30989" s="162"/>
      <c r="G30989" s="147"/>
      <c r="H30989" s="146"/>
      <c r="J30989" s="146"/>
      <c r="L30989" s="150"/>
      <c r="N30989" s="163"/>
      <c r="O30989" s="146"/>
      <c r="P30989" s="146"/>
      <c r="Q30989" s="146"/>
      <c r="R30989" s="34"/>
      <c r="S30989" s="35"/>
      <c r="T30989" s="147"/>
    </row>
    <row r="30990">
      <c r="A30990" s="147"/>
      <c r="B30990" s="64"/>
      <c r="C30990" s="147" t="s">
        <v>217</v>
      </c>
      <c r="E30990" s="161"/>
      <c r="F30990" s="162"/>
      <c r="G30990" s="147"/>
      <c r="H30990" s="146"/>
      <c r="J30990" s="146"/>
      <c r="L30990" s="150"/>
      <c r="N30990" s="163"/>
      <c r="O30990" s="146"/>
      <c r="P30990" s="146"/>
      <c r="Q30990" s="146"/>
      <c r="R30990" s="34"/>
      <c r="S30990" s="35"/>
      <c r="T30990" s="147"/>
    </row>
    <row r="30991">
      <c r="A30991" s="147"/>
      <c r="B30991" s="64"/>
      <c r="C30991" s="147" t="s">
        <v>217</v>
      </c>
      <c r="E30991" s="161"/>
      <c r="F30991" s="162"/>
      <c r="G30991" s="147"/>
      <c r="H30991" s="146"/>
      <c r="J30991" s="146"/>
      <c r="L30991" s="150"/>
      <c r="N30991" s="163"/>
      <c r="O30991" s="146"/>
      <c r="P30991" s="146"/>
      <c r="Q30991" s="146"/>
      <c r="R30991" s="34"/>
      <c r="S30991" s="35"/>
      <c r="T30991" s="147"/>
    </row>
    <row r="30992">
      <c r="A30992" s="147"/>
      <c r="B30992" s="64"/>
      <c r="C30992" s="147" t="s">
        <v>217</v>
      </c>
      <c r="E30992" s="161"/>
      <c r="F30992" s="162"/>
      <c r="G30992" s="147"/>
      <c r="H30992" s="146"/>
      <c r="J30992" s="146"/>
      <c r="L30992" s="150"/>
      <c r="N30992" s="163"/>
      <c r="O30992" s="146"/>
      <c r="P30992" s="146"/>
      <c r="Q30992" s="146"/>
      <c r="R30992" s="34"/>
      <c r="S30992" s="35"/>
      <c r="T30992" s="147"/>
    </row>
    <row r="30993">
      <c r="A30993" s="147"/>
      <c r="B30993" s="64"/>
      <c r="C30993" s="147" t="s">
        <v>217</v>
      </c>
      <c r="E30993" s="161"/>
      <c r="F30993" s="162"/>
      <c r="G30993" s="147"/>
      <c r="H30993" s="146"/>
      <c r="J30993" s="146"/>
      <c r="L30993" s="150"/>
      <c r="N30993" s="163"/>
      <c r="O30993" s="146"/>
      <c r="P30993" s="146"/>
      <c r="Q30993" s="146"/>
      <c r="R30993" s="34"/>
      <c r="S30993" s="35"/>
      <c r="T30993" s="147"/>
    </row>
    <row r="30994">
      <c r="A30994" s="147"/>
      <c r="B30994" s="64"/>
      <c r="C30994" s="147" t="s">
        <v>217</v>
      </c>
      <c r="E30994" s="161"/>
      <c r="F30994" s="162"/>
      <c r="G30994" s="147"/>
      <c r="H30994" s="146"/>
      <c r="J30994" s="146"/>
      <c r="L30994" s="150"/>
      <c r="N30994" s="163"/>
      <c r="O30994" s="146"/>
      <c r="P30994" s="146"/>
      <c r="Q30994" s="146"/>
      <c r="R30994" s="34"/>
      <c r="S30994" s="35"/>
      <c r="T30994" s="147"/>
    </row>
    <row r="30995">
      <c r="A30995" s="147"/>
      <c r="B30995" s="64"/>
      <c r="C30995" s="147" t="s">
        <v>217</v>
      </c>
      <c r="E30995" s="161"/>
      <c r="F30995" s="162"/>
      <c r="G30995" s="147"/>
      <c r="H30995" s="146"/>
      <c r="J30995" s="146"/>
      <c r="L30995" s="150"/>
      <c r="N30995" s="163"/>
      <c r="O30995" s="146"/>
      <c r="P30995" s="146"/>
      <c r="Q30995" s="146"/>
      <c r="R30995" s="34"/>
      <c r="S30995" s="35"/>
      <c r="T30995" s="147"/>
    </row>
    <row r="30996">
      <c r="A30996" s="147"/>
      <c r="B30996" s="64"/>
      <c r="C30996" s="147" t="s">
        <v>217</v>
      </c>
      <c r="E30996" s="161"/>
      <c r="F30996" s="162"/>
      <c r="G30996" s="147"/>
      <c r="H30996" s="146"/>
      <c r="J30996" s="146"/>
      <c r="L30996" s="150"/>
      <c r="N30996" s="163"/>
      <c r="O30996" s="146"/>
      <c r="P30996" s="146"/>
      <c r="Q30996" s="146"/>
      <c r="R30996" s="34"/>
      <c r="S30996" s="35"/>
      <c r="T30996" s="147"/>
    </row>
    <row r="30997">
      <c r="A30997" s="147"/>
      <c r="B30997" s="64"/>
      <c r="C30997" s="147" t="s">
        <v>217</v>
      </c>
      <c r="E30997" s="161"/>
      <c r="F30997" s="162"/>
      <c r="G30997" s="147"/>
      <c r="H30997" s="146"/>
      <c r="J30997" s="146"/>
      <c r="L30997" s="150"/>
      <c r="N30997" s="163"/>
      <c r="O30997" s="146"/>
      <c r="P30997" s="146"/>
      <c r="Q30997" s="146"/>
      <c r="R30997" s="34"/>
      <c r="S30997" s="35"/>
      <c r="T30997" s="147"/>
    </row>
    <row r="30998">
      <c r="A30998" s="147"/>
      <c r="B30998" s="64"/>
      <c r="C30998" s="147" t="s">
        <v>217</v>
      </c>
      <c r="E30998" s="161"/>
      <c r="F30998" s="162"/>
      <c r="G30998" s="147"/>
      <c r="H30998" s="146"/>
      <c r="J30998" s="146"/>
      <c r="L30998" s="150"/>
      <c r="N30998" s="163"/>
      <c r="O30998" s="146"/>
      <c r="P30998" s="146"/>
      <c r="Q30998" s="146"/>
      <c r="R30998" s="34"/>
      <c r="S30998" s="35"/>
      <c r="T30998" s="147"/>
    </row>
    <row r="30999">
      <c r="A30999" s="147"/>
      <c r="B30999" s="64"/>
      <c r="C30999" s="147" t="s">
        <v>217</v>
      </c>
      <c r="E30999" s="161"/>
      <c r="F30999" s="162"/>
      <c r="G30999" s="147"/>
      <c r="H30999" s="146"/>
      <c r="J30999" s="146"/>
      <c r="L30999" s="150"/>
      <c r="N30999" s="163"/>
      <c r="O30999" s="146"/>
      <c r="P30999" s="146"/>
      <c r="Q30999" s="146"/>
      <c r="R30999" s="34"/>
      <c r="S30999" s="35"/>
      <c r="T30999" s="147"/>
    </row>
    <row r="31000">
      <c r="A31000" s="147"/>
      <c r="B31000" s="64"/>
      <c r="C31000" s="147" t="s">
        <v>217</v>
      </c>
      <c r="E31000" s="161"/>
      <c r="F31000" s="162"/>
      <c r="G31000" s="147"/>
      <c r="H31000" s="146"/>
      <c r="J31000" s="146"/>
      <c r="L31000" s="150"/>
      <c r="N31000" s="163"/>
      <c r="O31000" s="146"/>
      <c r="P31000" s="146"/>
      <c r="Q31000" s="146"/>
      <c r="R31000" s="34"/>
      <c r="S31000" s="35"/>
      <c r="T31000" s="147"/>
    </row>
    <row r="31001">
      <c r="A31001" s="147"/>
      <c r="B31001" s="64"/>
      <c r="C31001" s="147" t="s">
        <v>217</v>
      </c>
      <c r="E31001" s="161"/>
      <c r="F31001" s="162"/>
      <c r="G31001" s="147"/>
      <c r="H31001" s="146"/>
      <c r="J31001" s="146"/>
      <c r="L31001" s="150"/>
      <c r="N31001" s="163"/>
      <c r="O31001" s="146"/>
      <c r="P31001" s="146"/>
      <c r="Q31001" s="146"/>
      <c r="R31001" s="34"/>
      <c r="S31001" s="35"/>
      <c r="T31001" s="147"/>
    </row>
    <row r="31002">
      <c r="A31002" s="147"/>
      <c r="B31002" s="64"/>
      <c r="C31002" s="147" t="s">
        <v>217</v>
      </c>
      <c r="E31002" s="161"/>
      <c r="F31002" s="162"/>
      <c r="G31002" s="147"/>
      <c r="H31002" s="146"/>
      <c r="J31002" s="146"/>
      <c r="L31002" s="150"/>
      <c r="N31002" s="163"/>
      <c r="O31002" s="146"/>
      <c r="P31002" s="146"/>
      <c r="Q31002" s="146"/>
      <c r="R31002" s="34"/>
      <c r="S31002" s="35"/>
      <c r="T31002" s="147"/>
    </row>
    <row r="31003">
      <c r="A31003" s="147"/>
      <c r="B31003" s="64"/>
      <c r="C31003" s="147" t="s">
        <v>217</v>
      </c>
      <c r="E31003" s="161"/>
      <c r="F31003" s="162"/>
      <c r="G31003" s="147"/>
      <c r="H31003" s="146"/>
      <c r="J31003" s="146"/>
      <c r="L31003" s="150"/>
      <c r="N31003" s="163"/>
      <c r="O31003" s="146"/>
      <c r="P31003" s="146"/>
      <c r="Q31003" s="146"/>
      <c r="R31003" s="34"/>
      <c r="S31003" s="35"/>
      <c r="T31003" s="147"/>
    </row>
    <row r="31004">
      <c r="A31004" s="147"/>
      <c r="B31004" s="64"/>
      <c r="C31004" s="147" t="s">
        <v>217</v>
      </c>
      <c r="E31004" s="161"/>
      <c r="F31004" s="162"/>
      <c r="G31004" s="147"/>
      <c r="H31004" s="146"/>
      <c r="J31004" s="146"/>
      <c r="L31004" s="150"/>
      <c r="N31004" s="163"/>
      <c r="O31004" s="146"/>
      <c r="P31004" s="146"/>
      <c r="Q31004" s="146"/>
      <c r="R31004" s="34"/>
      <c r="S31004" s="35"/>
      <c r="T31004" s="147"/>
    </row>
    <row r="31005">
      <c r="A31005" s="147"/>
      <c r="B31005" s="64"/>
      <c r="C31005" s="147" t="s">
        <v>217</v>
      </c>
      <c r="E31005" s="161"/>
      <c r="F31005" s="162"/>
      <c r="G31005" s="147"/>
      <c r="H31005" s="146"/>
      <c r="J31005" s="146"/>
      <c r="L31005" s="150"/>
      <c r="N31005" s="163"/>
      <c r="O31005" s="146"/>
      <c r="P31005" s="146"/>
      <c r="Q31005" s="146"/>
      <c r="R31005" s="34"/>
      <c r="S31005" s="35"/>
      <c r="T31005" s="147"/>
    </row>
    <row r="31006">
      <c r="A31006" s="147"/>
      <c r="B31006" s="64"/>
      <c r="C31006" s="147" t="s">
        <v>217</v>
      </c>
      <c r="E31006" s="161"/>
      <c r="F31006" s="162"/>
      <c r="G31006" s="147"/>
      <c r="H31006" s="146"/>
      <c r="J31006" s="146"/>
      <c r="L31006" s="150"/>
      <c r="N31006" s="163"/>
      <c r="O31006" s="146"/>
      <c r="P31006" s="146"/>
      <c r="Q31006" s="146"/>
      <c r="R31006" s="34"/>
      <c r="S31006" s="35"/>
      <c r="T31006" s="147"/>
    </row>
    <row r="31007">
      <c r="A31007" s="147"/>
      <c r="B31007" s="64"/>
      <c r="C31007" s="147" t="s">
        <v>217</v>
      </c>
      <c r="E31007" s="161"/>
      <c r="F31007" s="162"/>
      <c r="G31007" s="147"/>
      <c r="H31007" s="146"/>
      <c r="J31007" s="146"/>
      <c r="L31007" s="150"/>
      <c r="N31007" s="163"/>
      <c r="O31007" s="146"/>
      <c r="P31007" s="146"/>
      <c r="Q31007" s="146"/>
      <c r="R31007" s="34"/>
      <c r="S31007" s="35"/>
      <c r="T31007" s="147"/>
    </row>
    <row r="31008">
      <c r="A31008" s="147"/>
      <c r="B31008" s="64"/>
      <c r="C31008" s="147" t="s">
        <v>217</v>
      </c>
      <c r="E31008" s="161"/>
      <c r="F31008" s="162"/>
      <c r="G31008" s="147"/>
      <c r="H31008" s="146"/>
      <c r="J31008" s="146"/>
      <c r="L31008" s="150"/>
      <c r="N31008" s="163"/>
      <c r="O31008" s="146"/>
      <c r="P31008" s="146"/>
      <c r="Q31008" s="146"/>
      <c r="R31008" s="34"/>
      <c r="S31008" s="35"/>
      <c r="T31008" s="147"/>
    </row>
    <row r="31009">
      <c r="A31009" s="147"/>
      <c r="B31009" s="64"/>
      <c r="C31009" s="147" t="s">
        <v>217</v>
      </c>
      <c r="E31009" s="161"/>
      <c r="F31009" s="162"/>
      <c r="G31009" s="147"/>
      <c r="H31009" s="146"/>
      <c r="J31009" s="146"/>
      <c r="L31009" s="150"/>
      <c r="N31009" s="163"/>
      <c r="O31009" s="146"/>
      <c r="P31009" s="146"/>
      <c r="Q31009" s="146"/>
      <c r="R31009" s="34"/>
      <c r="S31009" s="35"/>
      <c r="T31009" s="147"/>
    </row>
    <row r="31010">
      <c r="A31010" s="147"/>
      <c r="B31010" s="64"/>
      <c r="C31010" s="147" t="s">
        <v>217</v>
      </c>
      <c r="E31010" s="161"/>
      <c r="F31010" s="162"/>
      <c r="G31010" s="147"/>
      <c r="H31010" s="146"/>
      <c r="J31010" s="146"/>
      <c r="L31010" s="150"/>
      <c r="N31010" s="163"/>
      <c r="O31010" s="146"/>
      <c r="P31010" s="146"/>
      <c r="Q31010" s="146"/>
      <c r="R31010" s="34"/>
      <c r="S31010" s="35"/>
      <c r="T31010" s="147"/>
    </row>
    <row r="31011">
      <c r="A31011" s="147"/>
      <c r="B31011" s="64"/>
      <c r="C31011" s="147" t="s">
        <v>217</v>
      </c>
      <c r="E31011" s="161"/>
      <c r="F31011" s="162"/>
      <c r="G31011" s="147"/>
      <c r="H31011" s="146"/>
      <c r="J31011" s="146"/>
      <c r="L31011" s="150"/>
      <c r="N31011" s="163"/>
      <c r="O31011" s="146"/>
      <c r="P31011" s="146"/>
      <c r="Q31011" s="146"/>
      <c r="R31011" s="34"/>
      <c r="S31011" s="35"/>
      <c r="T31011" s="147"/>
    </row>
    <row r="31012">
      <c r="A31012" s="147"/>
      <c r="B31012" s="64"/>
      <c r="C31012" s="147" t="s">
        <v>217</v>
      </c>
      <c r="E31012" s="161"/>
      <c r="F31012" s="162"/>
      <c r="G31012" s="147"/>
      <c r="H31012" s="146"/>
      <c r="J31012" s="146"/>
      <c r="L31012" s="150"/>
      <c r="N31012" s="163"/>
      <c r="O31012" s="146"/>
      <c r="P31012" s="146"/>
      <c r="Q31012" s="146"/>
      <c r="R31012" s="34"/>
      <c r="S31012" s="35"/>
      <c r="T31012" s="147"/>
    </row>
    <row r="31013">
      <c r="A31013" s="147"/>
      <c r="B31013" s="64"/>
      <c r="C31013" s="147" t="s">
        <v>217</v>
      </c>
      <c r="E31013" s="161"/>
      <c r="F31013" s="162"/>
      <c r="G31013" s="147"/>
      <c r="H31013" s="146"/>
      <c r="J31013" s="146"/>
      <c r="L31013" s="150"/>
      <c r="N31013" s="163"/>
      <c r="O31013" s="146"/>
      <c r="P31013" s="146"/>
      <c r="Q31013" s="146"/>
      <c r="R31013" s="34"/>
      <c r="S31013" s="35"/>
      <c r="T31013" s="147"/>
    </row>
    <row r="31014">
      <c r="A31014" s="147"/>
      <c r="B31014" s="64"/>
      <c r="C31014" s="147" t="s">
        <v>217</v>
      </c>
      <c r="E31014" s="161"/>
      <c r="F31014" s="162"/>
      <c r="G31014" s="147"/>
      <c r="H31014" s="146"/>
      <c r="J31014" s="146"/>
      <c r="L31014" s="150"/>
      <c r="N31014" s="163"/>
      <c r="O31014" s="146"/>
      <c r="P31014" s="146"/>
      <c r="Q31014" s="146"/>
      <c r="R31014" s="34"/>
      <c r="S31014" s="35"/>
      <c r="T31014" s="147"/>
    </row>
    <row r="31015">
      <c r="A31015" s="147"/>
      <c r="B31015" s="64"/>
      <c r="C31015" s="147" t="s">
        <v>217</v>
      </c>
      <c r="E31015" s="161"/>
      <c r="F31015" s="162"/>
      <c r="G31015" s="147"/>
      <c r="H31015" s="146"/>
      <c r="J31015" s="146"/>
      <c r="L31015" s="150"/>
      <c r="N31015" s="163"/>
      <c r="O31015" s="146"/>
      <c r="P31015" s="146"/>
      <c r="Q31015" s="146"/>
      <c r="R31015" s="34"/>
      <c r="S31015" s="35"/>
      <c r="T31015" s="147"/>
    </row>
    <row r="31016">
      <c r="A31016" s="147"/>
      <c r="B31016" s="64"/>
      <c r="C31016" s="147" t="s">
        <v>217</v>
      </c>
      <c r="E31016" s="161"/>
      <c r="F31016" s="162"/>
      <c r="G31016" s="147"/>
      <c r="H31016" s="146"/>
      <c r="J31016" s="146"/>
      <c r="L31016" s="150"/>
      <c r="N31016" s="163"/>
      <c r="O31016" s="146"/>
      <c r="P31016" s="146"/>
      <c r="Q31016" s="146"/>
      <c r="R31016" s="34"/>
      <c r="S31016" s="35"/>
      <c r="T31016" s="147"/>
    </row>
    <row r="31017">
      <c r="A31017" s="147"/>
      <c r="B31017" s="64"/>
      <c r="C31017" s="147" t="s">
        <v>217</v>
      </c>
      <c r="E31017" s="161"/>
      <c r="F31017" s="162"/>
      <c r="G31017" s="147"/>
      <c r="H31017" s="146"/>
      <c r="J31017" s="146"/>
      <c r="L31017" s="150"/>
      <c r="N31017" s="163"/>
      <c r="O31017" s="146"/>
      <c r="P31017" s="146"/>
      <c r="Q31017" s="146"/>
      <c r="R31017" s="34"/>
      <c r="S31017" s="35"/>
      <c r="T31017" s="147"/>
    </row>
    <row r="31018">
      <c r="A31018" s="147"/>
      <c r="B31018" s="64"/>
      <c r="C31018" s="147" t="s">
        <v>217</v>
      </c>
      <c r="E31018" s="161"/>
      <c r="F31018" s="162"/>
      <c r="G31018" s="147"/>
      <c r="H31018" s="146"/>
      <c r="J31018" s="146"/>
      <c r="L31018" s="150"/>
      <c r="N31018" s="163"/>
      <c r="O31018" s="146"/>
      <c r="P31018" s="146"/>
      <c r="Q31018" s="146"/>
      <c r="R31018" s="34"/>
      <c r="S31018" s="35"/>
      <c r="T31018" s="147"/>
    </row>
    <row r="31019">
      <c r="A31019" s="147"/>
      <c r="B31019" s="64"/>
      <c r="C31019" s="147" t="s">
        <v>217</v>
      </c>
      <c r="E31019" s="161"/>
      <c r="F31019" s="162"/>
      <c r="G31019" s="147"/>
      <c r="H31019" s="146"/>
      <c r="J31019" s="146"/>
      <c r="L31019" s="150"/>
      <c r="N31019" s="163"/>
      <c r="O31019" s="146"/>
      <c r="P31019" s="146"/>
      <c r="Q31019" s="146"/>
      <c r="R31019" s="34"/>
      <c r="S31019" s="35"/>
      <c r="T31019" s="147"/>
    </row>
    <row r="31020">
      <c r="A31020" s="147"/>
      <c r="B31020" s="64"/>
      <c r="C31020" s="147" t="s">
        <v>217</v>
      </c>
      <c r="E31020" s="161"/>
      <c r="F31020" s="162"/>
      <c r="G31020" s="147"/>
      <c r="H31020" s="146"/>
      <c r="J31020" s="146"/>
      <c r="L31020" s="150"/>
      <c r="N31020" s="163"/>
      <c r="O31020" s="146"/>
      <c r="P31020" s="146"/>
      <c r="Q31020" s="146"/>
      <c r="R31020" s="34"/>
      <c r="S31020" s="35"/>
      <c r="T31020" s="147"/>
    </row>
    <row r="31021">
      <c r="A31021" s="147"/>
      <c r="B31021" s="64"/>
      <c r="C31021" s="147" t="s">
        <v>217</v>
      </c>
      <c r="E31021" s="161"/>
      <c r="F31021" s="162"/>
      <c r="G31021" s="147"/>
      <c r="H31021" s="146"/>
      <c r="J31021" s="146"/>
      <c r="L31021" s="150"/>
      <c r="N31021" s="163"/>
      <c r="O31021" s="146"/>
      <c r="P31021" s="146"/>
      <c r="Q31021" s="146"/>
      <c r="R31021" s="34"/>
      <c r="S31021" s="35"/>
      <c r="T31021" s="147"/>
    </row>
    <row r="31022">
      <c r="A31022" s="147"/>
      <c r="B31022" s="64"/>
      <c r="C31022" s="147" t="s">
        <v>217</v>
      </c>
      <c r="E31022" s="161"/>
      <c r="F31022" s="162"/>
      <c r="G31022" s="147"/>
      <c r="H31022" s="146"/>
      <c r="J31022" s="146"/>
      <c r="L31022" s="150"/>
      <c r="N31022" s="163"/>
      <c r="O31022" s="146"/>
      <c r="P31022" s="146"/>
      <c r="Q31022" s="146"/>
      <c r="R31022" s="34"/>
      <c r="S31022" s="35"/>
      <c r="T31022" s="147"/>
    </row>
    <row r="31023">
      <c r="A31023" s="147"/>
      <c r="B31023" s="64"/>
      <c r="C31023" s="147" t="s">
        <v>217</v>
      </c>
      <c r="E31023" s="161"/>
      <c r="F31023" s="162"/>
      <c r="G31023" s="147"/>
      <c r="H31023" s="146"/>
      <c r="J31023" s="146"/>
      <c r="L31023" s="150"/>
      <c r="N31023" s="163"/>
      <c r="O31023" s="146"/>
      <c r="P31023" s="146"/>
      <c r="Q31023" s="146"/>
      <c r="R31023" s="34"/>
      <c r="S31023" s="35"/>
      <c r="T31023" s="147"/>
    </row>
    <row r="31024">
      <c r="A31024" s="147"/>
      <c r="B31024" s="64"/>
      <c r="C31024" s="147" t="s">
        <v>217</v>
      </c>
      <c r="E31024" s="161"/>
      <c r="F31024" s="162"/>
      <c r="G31024" s="147"/>
      <c r="H31024" s="146"/>
      <c r="J31024" s="146"/>
      <c r="L31024" s="150"/>
      <c r="N31024" s="163"/>
      <c r="O31024" s="146"/>
      <c r="P31024" s="146"/>
      <c r="Q31024" s="146"/>
      <c r="R31024" s="34"/>
      <c r="S31024" s="35"/>
      <c r="T31024" s="147"/>
    </row>
    <row r="31025">
      <c r="A31025" s="147"/>
      <c r="B31025" s="64"/>
      <c r="C31025" s="147" t="s">
        <v>217</v>
      </c>
      <c r="E31025" s="161"/>
      <c r="F31025" s="162"/>
      <c r="G31025" s="147"/>
      <c r="H31025" s="146"/>
      <c r="J31025" s="146"/>
      <c r="L31025" s="150"/>
      <c r="N31025" s="163"/>
      <c r="O31025" s="146"/>
      <c r="P31025" s="146"/>
      <c r="Q31025" s="146"/>
      <c r="R31025" s="34"/>
      <c r="S31025" s="35"/>
      <c r="T31025" s="147"/>
    </row>
    <row r="31026">
      <c r="A31026" s="147"/>
      <c r="B31026" s="64"/>
      <c r="C31026" s="147" t="s">
        <v>217</v>
      </c>
      <c r="E31026" s="161"/>
      <c r="F31026" s="162"/>
      <c r="G31026" s="147"/>
      <c r="H31026" s="146"/>
      <c r="J31026" s="146"/>
      <c r="L31026" s="150"/>
      <c r="N31026" s="163"/>
      <c r="O31026" s="146"/>
      <c r="P31026" s="146"/>
      <c r="Q31026" s="146"/>
      <c r="R31026" s="34"/>
      <c r="S31026" s="35"/>
      <c r="T31026" s="147"/>
    </row>
    <row r="31027">
      <c r="A31027" s="147"/>
      <c r="B31027" s="64"/>
      <c r="C31027" s="147" t="s">
        <v>217</v>
      </c>
      <c r="E31027" s="161"/>
      <c r="F31027" s="162"/>
      <c r="G31027" s="147"/>
      <c r="H31027" s="146"/>
      <c r="J31027" s="146"/>
      <c r="L31027" s="150"/>
      <c r="N31027" s="163"/>
      <c r="O31027" s="146"/>
      <c r="P31027" s="146"/>
      <c r="Q31027" s="146"/>
      <c r="R31027" s="34"/>
      <c r="S31027" s="35"/>
      <c r="T31027" s="147"/>
    </row>
    <row r="31028">
      <c r="A31028" s="147"/>
      <c r="B31028" s="64"/>
      <c r="C31028" s="147" t="s">
        <v>217</v>
      </c>
      <c r="E31028" s="161"/>
      <c r="F31028" s="162"/>
      <c r="G31028" s="147"/>
      <c r="H31028" s="146"/>
      <c r="J31028" s="146"/>
      <c r="L31028" s="150"/>
      <c r="N31028" s="163"/>
      <c r="O31028" s="146"/>
      <c r="P31028" s="146"/>
      <c r="Q31028" s="146"/>
      <c r="R31028" s="34"/>
      <c r="S31028" s="35"/>
      <c r="T31028" s="147"/>
    </row>
    <row r="31029">
      <c r="A31029" s="147"/>
      <c r="B31029" s="64"/>
      <c r="C31029" s="147" t="s">
        <v>217</v>
      </c>
      <c r="E31029" s="161"/>
      <c r="F31029" s="162"/>
      <c r="G31029" s="147"/>
      <c r="H31029" s="146"/>
      <c r="J31029" s="146"/>
      <c r="L31029" s="150"/>
      <c r="N31029" s="163"/>
      <c r="O31029" s="146"/>
      <c r="P31029" s="146"/>
      <c r="Q31029" s="146"/>
      <c r="R31029" s="34"/>
      <c r="S31029" s="35"/>
      <c r="T31029" s="147"/>
    </row>
    <row r="31030">
      <c r="A31030" s="147"/>
      <c r="B31030" s="64"/>
      <c r="C31030" s="147" t="s">
        <v>217</v>
      </c>
      <c r="E31030" s="161"/>
      <c r="F31030" s="162"/>
      <c r="G31030" s="147"/>
      <c r="H31030" s="146"/>
      <c r="J31030" s="146"/>
      <c r="L31030" s="150"/>
      <c r="N31030" s="163"/>
      <c r="O31030" s="146"/>
      <c r="P31030" s="146"/>
      <c r="Q31030" s="146"/>
      <c r="R31030" s="34"/>
      <c r="S31030" s="35"/>
      <c r="T31030" s="147"/>
    </row>
    <row r="31031">
      <c r="A31031" s="147"/>
      <c r="B31031" s="64"/>
      <c r="C31031" s="147" t="s">
        <v>217</v>
      </c>
      <c r="E31031" s="161"/>
      <c r="F31031" s="162"/>
      <c r="G31031" s="147"/>
      <c r="H31031" s="146"/>
      <c r="J31031" s="146"/>
      <c r="L31031" s="150"/>
      <c r="N31031" s="163"/>
      <c r="O31031" s="146"/>
      <c r="P31031" s="146"/>
      <c r="Q31031" s="146"/>
      <c r="R31031" s="34"/>
      <c r="S31031" s="35"/>
      <c r="T31031" s="147"/>
    </row>
    <row r="31032">
      <c r="A31032" s="147"/>
      <c r="B31032" s="64"/>
      <c r="C31032" s="147" t="s">
        <v>217</v>
      </c>
      <c r="E31032" s="161"/>
      <c r="F31032" s="162"/>
      <c r="G31032" s="147"/>
      <c r="H31032" s="146"/>
      <c r="J31032" s="146"/>
      <c r="L31032" s="150"/>
      <c r="N31032" s="163"/>
      <c r="O31032" s="146"/>
      <c r="P31032" s="146"/>
      <c r="Q31032" s="146"/>
      <c r="R31032" s="34"/>
      <c r="S31032" s="35"/>
      <c r="T31032" s="147"/>
    </row>
    <row r="31033">
      <c r="A31033" s="147"/>
      <c r="B31033" s="64"/>
      <c r="C31033" s="147" t="s">
        <v>217</v>
      </c>
      <c r="E31033" s="161"/>
      <c r="F31033" s="162"/>
      <c r="G31033" s="147"/>
      <c r="H31033" s="146"/>
      <c r="J31033" s="146"/>
      <c r="L31033" s="150"/>
      <c r="N31033" s="163"/>
      <c r="O31033" s="146"/>
      <c r="P31033" s="146"/>
      <c r="Q31033" s="146"/>
      <c r="R31033" s="34"/>
      <c r="S31033" s="35"/>
      <c r="T31033" s="147"/>
    </row>
    <row r="31034">
      <c r="A31034" s="147"/>
      <c r="B31034" s="64"/>
      <c r="C31034" s="147" t="s">
        <v>217</v>
      </c>
      <c r="E31034" s="161"/>
      <c r="F31034" s="162"/>
      <c r="G31034" s="147"/>
      <c r="H31034" s="146"/>
      <c r="J31034" s="146"/>
      <c r="L31034" s="150"/>
      <c r="N31034" s="163"/>
      <c r="O31034" s="146"/>
      <c r="P31034" s="146"/>
      <c r="Q31034" s="146"/>
      <c r="R31034" s="34"/>
      <c r="S31034" s="35"/>
      <c r="T31034" s="147"/>
    </row>
    <row r="31035">
      <c r="A31035" s="147"/>
      <c r="B31035" s="64"/>
      <c r="C31035" s="147" t="s">
        <v>217</v>
      </c>
      <c r="E31035" s="161"/>
      <c r="F31035" s="162"/>
      <c r="G31035" s="147"/>
      <c r="H31035" s="146"/>
      <c r="J31035" s="146"/>
      <c r="L31035" s="150"/>
      <c r="N31035" s="163"/>
      <c r="O31035" s="146"/>
      <c r="P31035" s="146"/>
      <c r="Q31035" s="146"/>
      <c r="R31035" s="34"/>
      <c r="S31035" s="35"/>
      <c r="T31035" s="147"/>
    </row>
    <row r="31036">
      <c r="A31036" s="147"/>
      <c r="B31036" s="64"/>
      <c r="C31036" s="147" t="s">
        <v>217</v>
      </c>
      <c r="E31036" s="161"/>
      <c r="F31036" s="162"/>
      <c r="G31036" s="147"/>
      <c r="H31036" s="146"/>
      <c r="J31036" s="146"/>
      <c r="L31036" s="150"/>
      <c r="N31036" s="163"/>
      <c r="O31036" s="146"/>
      <c r="P31036" s="146"/>
      <c r="Q31036" s="146"/>
      <c r="R31036" s="34"/>
      <c r="S31036" s="35"/>
      <c r="T31036" s="147"/>
    </row>
    <row r="31037">
      <c r="A31037" s="147"/>
      <c r="B31037" s="64"/>
      <c r="C31037" s="147" t="s">
        <v>217</v>
      </c>
      <c r="E31037" s="161"/>
      <c r="F31037" s="162"/>
      <c r="G31037" s="147"/>
      <c r="H31037" s="146"/>
      <c r="J31037" s="146"/>
      <c r="L31037" s="150"/>
      <c r="N31037" s="163"/>
      <c r="O31037" s="146"/>
      <c r="P31037" s="146"/>
      <c r="Q31037" s="146"/>
      <c r="R31037" s="34"/>
      <c r="S31037" s="35"/>
      <c r="T31037" s="147"/>
    </row>
    <row r="31038">
      <c r="A31038" s="147"/>
      <c r="B31038" s="64"/>
      <c r="C31038" s="147" t="s">
        <v>217</v>
      </c>
      <c r="E31038" s="161"/>
      <c r="F31038" s="162"/>
      <c r="G31038" s="147"/>
      <c r="H31038" s="146"/>
      <c r="J31038" s="146"/>
      <c r="L31038" s="150"/>
      <c r="N31038" s="163"/>
      <c r="O31038" s="146"/>
      <c r="P31038" s="146"/>
      <c r="Q31038" s="146"/>
      <c r="R31038" s="34"/>
      <c r="S31038" s="35"/>
      <c r="T31038" s="147"/>
    </row>
    <row r="31039">
      <c r="A31039" s="147"/>
      <c r="B31039" s="64"/>
      <c r="C31039" s="147" t="s">
        <v>217</v>
      </c>
      <c r="E31039" s="161"/>
      <c r="F31039" s="162"/>
      <c r="G31039" s="147"/>
      <c r="H31039" s="146"/>
      <c r="J31039" s="146"/>
      <c r="L31039" s="150"/>
      <c r="N31039" s="163"/>
      <c r="O31039" s="146"/>
      <c r="P31039" s="146"/>
      <c r="Q31039" s="146"/>
      <c r="R31039" s="34"/>
      <c r="S31039" s="35"/>
      <c r="T31039" s="147"/>
    </row>
    <row r="31040">
      <c r="A31040" s="147"/>
      <c r="B31040" s="64"/>
      <c r="C31040" s="147" t="s">
        <v>217</v>
      </c>
      <c r="E31040" s="161"/>
      <c r="F31040" s="162"/>
      <c r="G31040" s="147"/>
      <c r="H31040" s="146"/>
      <c r="J31040" s="146"/>
      <c r="L31040" s="150"/>
      <c r="N31040" s="163"/>
      <c r="O31040" s="146"/>
      <c r="P31040" s="146"/>
      <c r="Q31040" s="146"/>
      <c r="R31040" s="34"/>
      <c r="S31040" s="35"/>
      <c r="T31040" s="147"/>
    </row>
    <row r="31041">
      <c r="A31041" s="147"/>
      <c r="B31041" s="64"/>
      <c r="C31041" s="147" t="s">
        <v>217</v>
      </c>
      <c r="E31041" s="161"/>
      <c r="F31041" s="162"/>
      <c r="G31041" s="147"/>
      <c r="H31041" s="146"/>
      <c r="J31041" s="146"/>
      <c r="L31041" s="150"/>
      <c r="N31041" s="163"/>
      <c r="O31041" s="146"/>
      <c r="P31041" s="146"/>
      <c r="Q31041" s="146"/>
      <c r="R31041" s="34"/>
      <c r="S31041" s="35"/>
      <c r="T31041" s="147"/>
    </row>
    <row r="31042">
      <c r="A31042" s="147"/>
      <c r="B31042" s="64"/>
      <c r="C31042" s="147" t="s">
        <v>217</v>
      </c>
      <c r="E31042" s="161"/>
      <c r="F31042" s="162"/>
      <c r="G31042" s="147"/>
      <c r="H31042" s="146"/>
      <c r="J31042" s="146"/>
      <c r="L31042" s="150"/>
      <c r="N31042" s="163"/>
      <c r="O31042" s="146"/>
      <c r="P31042" s="146"/>
      <c r="Q31042" s="146"/>
      <c r="R31042" s="34"/>
      <c r="S31042" s="35"/>
      <c r="T31042" s="147"/>
    </row>
    <row r="31043">
      <c r="A31043" s="147"/>
      <c r="B31043" s="64"/>
      <c r="C31043" s="147" t="s">
        <v>217</v>
      </c>
      <c r="E31043" s="161"/>
      <c r="F31043" s="162"/>
      <c r="G31043" s="147"/>
      <c r="H31043" s="146"/>
      <c r="J31043" s="146"/>
      <c r="L31043" s="150"/>
      <c r="N31043" s="163"/>
      <c r="O31043" s="146"/>
      <c r="P31043" s="146"/>
      <c r="Q31043" s="146"/>
      <c r="R31043" s="34"/>
      <c r="S31043" s="35"/>
      <c r="T31043" s="147"/>
    </row>
    <row r="31044">
      <c r="A31044" s="147"/>
      <c r="B31044" s="64"/>
      <c r="C31044" s="147" t="s">
        <v>217</v>
      </c>
      <c r="E31044" s="161"/>
      <c r="F31044" s="162"/>
      <c r="G31044" s="147"/>
      <c r="H31044" s="146"/>
      <c r="J31044" s="146"/>
      <c r="L31044" s="150"/>
      <c r="N31044" s="163"/>
      <c r="O31044" s="146"/>
      <c r="P31044" s="146"/>
      <c r="Q31044" s="146"/>
      <c r="R31044" s="34"/>
      <c r="S31044" s="35"/>
      <c r="T31044" s="147"/>
    </row>
    <row r="31045">
      <c r="A31045" s="147"/>
      <c r="B31045" s="64"/>
      <c r="C31045" s="147" t="s">
        <v>217</v>
      </c>
      <c r="E31045" s="161"/>
      <c r="F31045" s="162"/>
      <c r="G31045" s="147"/>
      <c r="H31045" s="146"/>
      <c r="J31045" s="146"/>
      <c r="L31045" s="150"/>
      <c r="N31045" s="163"/>
      <c r="O31045" s="146"/>
      <c r="P31045" s="146"/>
      <c r="Q31045" s="146"/>
      <c r="R31045" s="34"/>
      <c r="S31045" s="35"/>
      <c r="T31045" s="147"/>
    </row>
    <row r="31046">
      <c r="A31046" s="147"/>
      <c r="B31046" s="64"/>
      <c r="C31046" s="147" t="s">
        <v>217</v>
      </c>
      <c r="E31046" s="161"/>
      <c r="F31046" s="162"/>
      <c r="G31046" s="147"/>
      <c r="H31046" s="146"/>
      <c r="J31046" s="146"/>
      <c r="L31046" s="150"/>
      <c r="N31046" s="163"/>
      <c r="O31046" s="146"/>
      <c r="P31046" s="146"/>
      <c r="Q31046" s="146"/>
      <c r="R31046" s="34"/>
      <c r="S31046" s="35"/>
      <c r="T31046" s="147"/>
    </row>
    <row r="31047">
      <c r="A31047" s="147"/>
      <c r="B31047" s="64"/>
      <c r="C31047" s="147" t="s">
        <v>217</v>
      </c>
      <c r="E31047" s="161"/>
      <c r="F31047" s="162"/>
      <c r="G31047" s="147"/>
      <c r="H31047" s="146"/>
      <c r="J31047" s="146"/>
      <c r="L31047" s="150"/>
      <c r="N31047" s="163"/>
      <c r="O31047" s="146"/>
      <c r="P31047" s="146"/>
      <c r="Q31047" s="146"/>
      <c r="R31047" s="34"/>
      <c r="S31047" s="35"/>
      <c r="T31047" s="147"/>
    </row>
    <row r="31048">
      <c r="A31048" s="147"/>
      <c r="B31048" s="64"/>
      <c r="C31048" s="147" t="s">
        <v>217</v>
      </c>
      <c r="E31048" s="161"/>
      <c r="F31048" s="162"/>
      <c r="G31048" s="147"/>
      <c r="H31048" s="146"/>
      <c r="J31048" s="146"/>
      <c r="L31048" s="150"/>
      <c r="N31048" s="163"/>
      <c r="O31048" s="146"/>
      <c r="P31048" s="146"/>
      <c r="Q31048" s="146"/>
      <c r="R31048" s="34"/>
      <c r="S31048" s="35"/>
      <c r="T31048" s="147"/>
    </row>
    <row r="31049">
      <c r="A31049" s="147"/>
      <c r="B31049" s="64"/>
      <c r="C31049" s="147" t="s">
        <v>217</v>
      </c>
      <c r="E31049" s="161"/>
      <c r="F31049" s="162"/>
      <c r="G31049" s="147"/>
      <c r="H31049" s="146"/>
      <c r="J31049" s="146"/>
      <c r="L31049" s="150"/>
      <c r="N31049" s="163"/>
      <c r="O31049" s="146"/>
      <c r="P31049" s="146"/>
      <c r="Q31049" s="146"/>
      <c r="R31049" s="34"/>
      <c r="S31049" s="35"/>
      <c r="T31049" s="147"/>
    </row>
    <row r="31050">
      <c r="A31050" s="147"/>
      <c r="B31050" s="64"/>
      <c r="C31050" s="147" t="s">
        <v>217</v>
      </c>
      <c r="E31050" s="161"/>
      <c r="F31050" s="162"/>
      <c r="G31050" s="147"/>
      <c r="H31050" s="146"/>
      <c r="J31050" s="146"/>
      <c r="L31050" s="150"/>
      <c r="N31050" s="163"/>
      <c r="O31050" s="146"/>
      <c r="P31050" s="146"/>
      <c r="Q31050" s="146"/>
      <c r="R31050" s="34"/>
      <c r="S31050" s="35"/>
      <c r="T31050" s="147"/>
    </row>
    <row r="31051">
      <c r="A31051" s="147"/>
      <c r="B31051" s="64"/>
      <c r="C31051" s="147" t="s">
        <v>217</v>
      </c>
      <c r="E31051" s="161"/>
      <c r="F31051" s="162"/>
      <c r="G31051" s="147"/>
      <c r="H31051" s="146"/>
      <c r="J31051" s="146"/>
      <c r="L31051" s="150"/>
      <c r="N31051" s="163"/>
      <c r="O31051" s="146"/>
      <c r="P31051" s="146"/>
      <c r="Q31051" s="146"/>
      <c r="R31051" s="34"/>
      <c r="S31051" s="35"/>
      <c r="T31051" s="147"/>
    </row>
    <row r="31052">
      <c r="A31052" s="147"/>
      <c r="B31052" s="64"/>
      <c r="C31052" s="147" t="s">
        <v>217</v>
      </c>
      <c r="E31052" s="161"/>
      <c r="F31052" s="162"/>
      <c r="G31052" s="147"/>
      <c r="H31052" s="146"/>
      <c r="J31052" s="146"/>
      <c r="L31052" s="150"/>
      <c r="N31052" s="163"/>
      <c r="O31052" s="146"/>
      <c r="P31052" s="146"/>
      <c r="Q31052" s="146"/>
      <c r="R31052" s="34"/>
      <c r="S31052" s="35"/>
      <c r="T31052" s="147"/>
    </row>
    <row r="31053">
      <c r="A31053" s="147"/>
      <c r="B31053" s="64"/>
      <c r="C31053" s="147" t="s">
        <v>217</v>
      </c>
      <c r="E31053" s="161"/>
      <c r="F31053" s="162"/>
      <c r="G31053" s="147"/>
      <c r="H31053" s="146"/>
      <c r="J31053" s="146"/>
      <c r="L31053" s="150"/>
      <c r="N31053" s="163"/>
      <c r="O31053" s="146"/>
      <c r="P31053" s="146"/>
      <c r="Q31053" s="146"/>
      <c r="R31053" s="34"/>
      <c r="S31053" s="35"/>
      <c r="T31053" s="147"/>
    </row>
    <row r="31054">
      <c r="A31054" s="147"/>
      <c r="B31054" s="64"/>
      <c r="C31054" s="147" t="s">
        <v>217</v>
      </c>
      <c r="E31054" s="161"/>
      <c r="F31054" s="162"/>
      <c r="G31054" s="147"/>
      <c r="H31054" s="146"/>
      <c r="J31054" s="146"/>
      <c r="L31054" s="150"/>
      <c r="N31054" s="163"/>
      <c r="O31054" s="146"/>
      <c r="P31054" s="146"/>
      <c r="Q31054" s="146"/>
      <c r="R31054" s="34"/>
      <c r="S31054" s="35"/>
      <c r="T31054" s="147"/>
    </row>
    <row r="31055">
      <c r="A31055" s="147"/>
      <c r="B31055" s="64"/>
      <c r="C31055" s="147" t="s">
        <v>217</v>
      </c>
      <c r="E31055" s="161"/>
      <c r="F31055" s="162"/>
      <c r="G31055" s="147"/>
      <c r="H31055" s="146"/>
      <c r="J31055" s="146"/>
      <c r="L31055" s="150"/>
      <c r="N31055" s="163"/>
      <c r="O31055" s="146"/>
      <c r="P31055" s="146"/>
      <c r="Q31055" s="146"/>
      <c r="R31055" s="34"/>
      <c r="S31055" s="35"/>
      <c r="T31055" s="147"/>
    </row>
    <row r="31056">
      <c r="A31056" s="147"/>
      <c r="B31056" s="64"/>
      <c r="C31056" s="147" t="s">
        <v>217</v>
      </c>
      <c r="E31056" s="161"/>
      <c r="F31056" s="162"/>
      <c r="G31056" s="147"/>
      <c r="H31056" s="146"/>
      <c r="J31056" s="146"/>
      <c r="L31056" s="150"/>
      <c r="N31056" s="163"/>
      <c r="O31056" s="146"/>
      <c r="P31056" s="146"/>
      <c r="Q31056" s="146"/>
      <c r="R31056" s="34"/>
      <c r="S31056" s="35"/>
      <c r="T31056" s="147"/>
    </row>
    <row r="31057">
      <c r="A31057" s="147"/>
      <c r="B31057" s="64"/>
      <c r="C31057" s="147" t="s">
        <v>217</v>
      </c>
      <c r="E31057" s="161"/>
      <c r="F31057" s="162"/>
      <c r="G31057" s="147"/>
      <c r="H31057" s="146"/>
      <c r="J31057" s="146"/>
      <c r="L31057" s="150"/>
      <c r="N31057" s="163"/>
      <c r="O31057" s="146"/>
      <c r="P31057" s="146"/>
      <c r="Q31057" s="146"/>
      <c r="R31057" s="34"/>
      <c r="S31057" s="35"/>
      <c r="T31057" s="147"/>
    </row>
    <row r="31058">
      <c r="A31058" s="147"/>
      <c r="B31058" s="64"/>
      <c r="C31058" s="147" t="s">
        <v>217</v>
      </c>
      <c r="E31058" s="161"/>
      <c r="F31058" s="162"/>
      <c r="G31058" s="147"/>
      <c r="H31058" s="146"/>
      <c r="J31058" s="146"/>
      <c r="L31058" s="150"/>
      <c r="N31058" s="163"/>
      <c r="O31058" s="146"/>
      <c r="P31058" s="146"/>
      <c r="Q31058" s="146"/>
      <c r="R31058" s="34"/>
      <c r="S31058" s="35"/>
      <c r="T31058" s="147"/>
    </row>
    <row r="31059">
      <c r="A31059" s="147"/>
      <c r="B31059" s="64"/>
      <c r="C31059" s="147" t="s">
        <v>217</v>
      </c>
      <c r="E31059" s="161"/>
      <c r="F31059" s="162"/>
      <c r="G31059" s="147"/>
      <c r="H31059" s="146"/>
      <c r="J31059" s="146"/>
      <c r="L31059" s="150"/>
      <c r="N31059" s="163"/>
      <c r="O31059" s="146"/>
      <c r="P31059" s="146"/>
      <c r="Q31059" s="146"/>
      <c r="R31059" s="34"/>
      <c r="S31059" s="35"/>
      <c r="T31059" s="147"/>
    </row>
    <row r="31060">
      <c r="A31060" s="147"/>
      <c r="B31060" s="64"/>
      <c r="C31060" s="147" t="s">
        <v>217</v>
      </c>
      <c r="E31060" s="161"/>
      <c r="F31060" s="162"/>
      <c r="G31060" s="147"/>
      <c r="H31060" s="146"/>
      <c r="J31060" s="146"/>
      <c r="L31060" s="150"/>
      <c r="N31060" s="163"/>
      <c r="O31060" s="146"/>
      <c r="P31060" s="146"/>
      <c r="Q31060" s="146"/>
      <c r="R31060" s="34"/>
      <c r="S31060" s="35"/>
      <c r="T31060" s="147"/>
    </row>
    <row r="31061">
      <c r="A31061" s="147"/>
      <c r="B31061" s="64"/>
      <c r="C31061" s="147" t="s">
        <v>217</v>
      </c>
      <c r="E31061" s="161"/>
      <c r="F31061" s="162"/>
      <c r="G31061" s="147"/>
      <c r="H31061" s="146"/>
      <c r="J31061" s="146"/>
      <c r="L31061" s="150"/>
      <c r="N31061" s="163"/>
      <c r="O31061" s="146"/>
      <c r="P31061" s="146"/>
      <c r="Q31061" s="146"/>
      <c r="R31061" s="34"/>
      <c r="S31061" s="35"/>
      <c r="T31061" s="147"/>
    </row>
    <row r="31062">
      <c r="A31062" s="147"/>
      <c r="B31062" s="64"/>
      <c r="C31062" s="147" t="s">
        <v>217</v>
      </c>
      <c r="E31062" s="161"/>
      <c r="F31062" s="162"/>
      <c r="G31062" s="147"/>
      <c r="H31062" s="146"/>
      <c r="J31062" s="146"/>
      <c r="L31062" s="150"/>
      <c r="N31062" s="163"/>
      <c r="O31062" s="146"/>
      <c r="P31062" s="146"/>
      <c r="Q31062" s="146"/>
      <c r="R31062" s="34"/>
      <c r="S31062" s="35"/>
      <c r="T31062" s="147"/>
    </row>
    <row r="31063">
      <c r="A31063" s="147"/>
      <c r="B31063" s="64"/>
      <c r="C31063" s="147" t="s">
        <v>217</v>
      </c>
      <c r="E31063" s="161"/>
      <c r="F31063" s="162"/>
      <c r="G31063" s="147"/>
      <c r="H31063" s="146"/>
      <c r="J31063" s="146"/>
      <c r="L31063" s="150"/>
      <c r="N31063" s="163"/>
      <c r="O31063" s="146"/>
      <c r="P31063" s="146"/>
      <c r="Q31063" s="146"/>
      <c r="R31063" s="34"/>
      <c r="S31063" s="35"/>
      <c r="T31063" s="147"/>
    </row>
    <row r="31064">
      <c r="A31064" s="147"/>
      <c r="B31064" s="64"/>
      <c r="C31064" s="147" t="s">
        <v>217</v>
      </c>
      <c r="E31064" s="161"/>
      <c r="F31064" s="162"/>
      <c r="G31064" s="147"/>
      <c r="H31064" s="146"/>
      <c r="J31064" s="146"/>
      <c r="L31064" s="150"/>
      <c r="N31064" s="163"/>
      <c r="O31064" s="146"/>
      <c r="P31064" s="146"/>
      <c r="Q31064" s="146"/>
      <c r="R31064" s="34"/>
      <c r="S31064" s="35"/>
      <c r="T31064" s="147"/>
    </row>
    <row r="31065">
      <c r="A31065" s="147"/>
      <c r="B31065" s="64"/>
      <c r="C31065" s="147" t="s">
        <v>217</v>
      </c>
      <c r="E31065" s="161"/>
      <c r="F31065" s="162"/>
      <c r="G31065" s="147"/>
      <c r="H31065" s="146"/>
      <c r="J31065" s="146"/>
      <c r="L31065" s="150"/>
      <c r="N31065" s="163"/>
      <c r="O31065" s="146"/>
      <c r="P31065" s="146"/>
      <c r="Q31065" s="146"/>
      <c r="R31065" s="34"/>
      <c r="S31065" s="35"/>
      <c r="T31065" s="147"/>
    </row>
    <row r="31066">
      <c r="A31066" s="147"/>
      <c r="B31066" s="64"/>
      <c r="C31066" s="147" t="s">
        <v>217</v>
      </c>
      <c r="E31066" s="161"/>
      <c r="F31066" s="162"/>
      <c r="G31066" s="147"/>
      <c r="H31066" s="146"/>
      <c r="J31066" s="146"/>
      <c r="L31066" s="150"/>
      <c r="N31066" s="163"/>
      <c r="O31066" s="146"/>
      <c r="P31066" s="146"/>
      <c r="Q31066" s="146"/>
      <c r="R31066" s="34"/>
      <c r="S31066" s="35"/>
      <c r="T31066" s="147"/>
    </row>
    <row r="31067">
      <c r="A31067" s="147"/>
      <c r="B31067" s="64"/>
      <c r="C31067" s="147" t="s">
        <v>217</v>
      </c>
      <c r="E31067" s="161"/>
      <c r="F31067" s="162"/>
      <c r="G31067" s="147"/>
      <c r="H31067" s="146"/>
      <c r="J31067" s="146"/>
      <c r="L31067" s="150"/>
      <c r="N31067" s="163"/>
      <c r="O31067" s="146"/>
      <c r="P31067" s="146"/>
      <c r="Q31067" s="146"/>
      <c r="R31067" s="34"/>
      <c r="S31067" s="35"/>
      <c r="T31067" s="147"/>
    </row>
    <row r="31068">
      <c r="A31068" s="147"/>
      <c r="B31068" s="64"/>
      <c r="C31068" s="147" t="s">
        <v>217</v>
      </c>
      <c r="E31068" s="161"/>
      <c r="F31068" s="162"/>
      <c r="G31068" s="147"/>
      <c r="H31068" s="146"/>
      <c r="J31068" s="146"/>
      <c r="L31068" s="150"/>
      <c r="N31068" s="163"/>
      <c r="O31068" s="146"/>
      <c r="P31068" s="146"/>
      <c r="Q31068" s="146"/>
      <c r="R31068" s="34"/>
      <c r="S31068" s="35"/>
      <c r="T31068" s="147"/>
    </row>
    <row r="31069">
      <c r="A31069" s="147"/>
      <c r="B31069" s="64"/>
      <c r="C31069" s="147" t="s">
        <v>217</v>
      </c>
      <c r="E31069" s="161"/>
      <c r="F31069" s="162"/>
      <c r="G31069" s="147"/>
      <c r="H31069" s="146"/>
      <c r="J31069" s="146"/>
      <c r="L31069" s="150"/>
      <c r="N31069" s="163"/>
      <c r="O31069" s="146"/>
      <c r="P31069" s="146"/>
      <c r="Q31069" s="146"/>
      <c r="R31069" s="34"/>
      <c r="S31069" s="35"/>
      <c r="T31069" s="147"/>
    </row>
    <row r="31070">
      <c r="A31070" s="147"/>
      <c r="B31070" s="64"/>
      <c r="C31070" s="147" t="s">
        <v>217</v>
      </c>
      <c r="E31070" s="161"/>
      <c r="F31070" s="162"/>
      <c r="G31070" s="147"/>
      <c r="H31070" s="146"/>
      <c r="J31070" s="146"/>
      <c r="L31070" s="150"/>
      <c r="N31070" s="163"/>
      <c r="O31070" s="146"/>
      <c r="P31070" s="146"/>
      <c r="Q31070" s="146"/>
      <c r="R31070" s="34"/>
      <c r="S31070" s="35"/>
      <c r="T31070" s="147"/>
    </row>
    <row r="31071">
      <c r="A31071" s="147"/>
      <c r="B31071" s="64"/>
      <c r="C31071" s="147" t="s">
        <v>217</v>
      </c>
      <c r="E31071" s="161"/>
      <c r="F31071" s="162"/>
      <c r="G31071" s="147"/>
      <c r="H31071" s="146"/>
      <c r="J31071" s="146"/>
      <c r="L31071" s="150"/>
      <c r="N31071" s="163"/>
      <c r="O31071" s="146"/>
      <c r="P31071" s="146"/>
      <c r="Q31071" s="146"/>
      <c r="R31071" s="34"/>
      <c r="S31071" s="35"/>
      <c r="T31071" s="147"/>
    </row>
    <row r="31072">
      <c r="A31072" s="147"/>
      <c r="B31072" s="64"/>
      <c r="C31072" s="147" t="s">
        <v>217</v>
      </c>
      <c r="E31072" s="161"/>
      <c r="F31072" s="162"/>
      <c r="G31072" s="147"/>
      <c r="H31072" s="146"/>
      <c r="J31072" s="146"/>
      <c r="L31072" s="150"/>
      <c r="N31072" s="163"/>
      <c r="O31072" s="146"/>
      <c r="P31072" s="146"/>
      <c r="Q31072" s="146"/>
      <c r="R31072" s="34"/>
      <c r="S31072" s="35"/>
      <c r="T31072" s="147"/>
    </row>
    <row r="31073">
      <c r="A31073" s="147"/>
      <c r="B31073" s="64"/>
      <c r="C31073" s="147" t="s">
        <v>217</v>
      </c>
      <c r="E31073" s="161"/>
      <c r="F31073" s="162"/>
      <c r="G31073" s="147"/>
      <c r="H31073" s="146"/>
      <c r="J31073" s="146"/>
      <c r="L31073" s="150"/>
      <c r="N31073" s="163"/>
      <c r="O31073" s="146"/>
      <c r="P31073" s="146"/>
      <c r="Q31073" s="146"/>
      <c r="R31073" s="34"/>
      <c r="S31073" s="35"/>
      <c r="T31073" s="147"/>
    </row>
    <row r="31074">
      <c r="A31074" s="147"/>
      <c r="B31074" s="64"/>
      <c r="C31074" s="147" t="s">
        <v>217</v>
      </c>
      <c r="E31074" s="161"/>
      <c r="F31074" s="162"/>
      <c r="G31074" s="147"/>
      <c r="H31074" s="146"/>
      <c r="J31074" s="146"/>
      <c r="L31074" s="150"/>
      <c r="N31074" s="163"/>
      <c r="O31074" s="146"/>
      <c r="P31074" s="146"/>
      <c r="Q31074" s="146"/>
      <c r="R31074" s="34"/>
      <c r="S31074" s="35"/>
      <c r="T31074" s="147"/>
    </row>
    <row r="31075">
      <c r="A31075" s="147"/>
      <c r="B31075" s="64"/>
      <c r="C31075" s="147" t="s">
        <v>217</v>
      </c>
      <c r="E31075" s="161"/>
      <c r="F31075" s="162"/>
      <c r="G31075" s="147"/>
      <c r="H31075" s="146"/>
      <c r="J31075" s="146"/>
      <c r="L31075" s="150"/>
      <c r="N31075" s="163"/>
      <c r="O31075" s="146"/>
      <c r="P31075" s="146"/>
      <c r="Q31075" s="146"/>
      <c r="R31075" s="34"/>
      <c r="S31075" s="35"/>
      <c r="T31075" s="147"/>
    </row>
    <row r="31076">
      <c r="A31076" s="147"/>
      <c r="B31076" s="64"/>
      <c r="C31076" s="147" t="s">
        <v>217</v>
      </c>
      <c r="E31076" s="161"/>
      <c r="F31076" s="162"/>
      <c r="G31076" s="147"/>
      <c r="H31076" s="146"/>
      <c r="J31076" s="146"/>
      <c r="L31076" s="150"/>
      <c r="N31076" s="163"/>
      <c r="O31076" s="146"/>
      <c r="P31076" s="146"/>
      <c r="Q31076" s="146"/>
      <c r="R31076" s="34"/>
      <c r="S31076" s="35"/>
      <c r="T31076" s="147"/>
    </row>
    <row r="31077">
      <c r="A31077" s="147"/>
      <c r="B31077" s="64"/>
      <c r="C31077" s="147" t="s">
        <v>217</v>
      </c>
      <c r="E31077" s="161"/>
      <c r="F31077" s="162"/>
      <c r="G31077" s="147"/>
      <c r="H31077" s="146"/>
      <c r="J31077" s="146"/>
      <c r="L31077" s="150"/>
      <c r="N31077" s="163"/>
      <c r="O31077" s="146"/>
      <c r="P31077" s="146"/>
      <c r="Q31077" s="146"/>
      <c r="R31077" s="34"/>
      <c r="S31077" s="35"/>
      <c r="T31077" s="147"/>
    </row>
    <row r="31078">
      <c r="A31078" s="147"/>
      <c r="B31078" s="64"/>
      <c r="C31078" s="147" t="s">
        <v>217</v>
      </c>
      <c r="E31078" s="161"/>
      <c r="F31078" s="162"/>
      <c r="G31078" s="147"/>
      <c r="H31078" s="146"/>
      <c r="J31078" s="146"/>
      <c r="L31078" s="150"/>
      <c r="N31078" s="163"/>
      <c r="O31078" s="146"/>
      <c r="P31078" s="146"/>
      <c r="Q31078" s="146"/>
      <c r="R31078" s="34"/>
      <c r="S31078" s="35"/>
      <c r="T31078" s="147"/>
    </row>
    <row r="31079">
      <c r="A31079" s="147"/>
      <c r="B31079" s="64"/>
      <c r="C31079" s="147" t="s">
        <v>217</v>
      </c>
      <c r="E31079" s="161"/>
      <c r="F31079" s="162"/>
      <c r="G31079" s="147"/>
      <c r="H31079" s="146"/>
      <c r="J31079" s="146"/>
      <c r="L31079" s="150"/>
      <c r="N31079" s="163"/>
      <c r="O31079" s="146"/>
      <c r="P31079" s="146"/>
      <c r="Q31079" s="146"/>
      <c r="R31079" s="34"/>
      <c r="S31079" s="35"/>
      <c r="T31079" s="147"/>
    </row>
    <row r="31080">
      <c r="A31080" s="147"/>
      <c r="B31080" s="64"/>
      <c r="C31080" s="147" t="s">
        <v>217</v>
      </c>
      <c r="E31080" s="161"/>
      <c r="F31080" s="162"/>
      <c r="G31080" s="147"/>
      <c r="H31080" s="146"/>
      <c r="J31080" s="146"/>
      <c r="L31080" s="150"/>
      <c r="N31080" s="163"/>
      <c r="O31080" s="146"/>
      <c r="P31080" s="146"/>
      <c r="Q31080" s="146"/>
      <c r="R31080" s="34"/>
      <c r="S31080" s="35"/>
      <c r="T31080" s="147"/>
    </row>
    <row r="31081">
      <c r="A31081" s="147"/>
      <c r="B31081" s="64"/>
      <c r="C31081" s="147" t="s">
        <v>217</v>
      </c>
      <c r="E31081" s="161"/>
      <c r="F31081" s="162"/>
      <c r="G31081" s="147"/>
      <c r="H31081" s="146"/>
      <c r="J31081" s="146"/>
      <c r="L31081" s="150"/>
      <c r="N31081" s="163"/>
      <c r="O31081" s="146"/>
      <c r="P31081" s="146"/>
      <c r="Q31081" s="146"/>
      <c r="R31081" s="34"/>
      <c r="S31081" s="35"/>
      <c r="T31081" s="147"/>
    </row>
    <row r="31082">
      <c r="A31082" s="147"/>
      <c r="B31082" s="64"/>
      <c r="C31082" s="147" t="s">
        <v>217</v>
      </c>
      <c r="E31082" s="161"/>
      <c r="F31082" s="162"/>
      <c r="G31082" s="147"/>
      <c r="H31082" s="146"/>
      <c r="J31082" s="146"/>
      <c r="L31082" s="150"/>
      <c r="N31082" s="163"/>
      <c r="O31082" s="146"/>
      <c r="P31082" s="146"/>
      <c r="Q31082" s="146"/>
      <c r="R31082" s="34"/>
      <c r="S31082" s="35"/>
      <c r="T31082" s="147"/>
    </row>
    <row r="31083">
      <c r="A31083" s="147"/>
      <c r="B31083" s="64"/>
      <c r="C31083" s="147" t="s">
        <v>217</v>
      </c>
      <c r="E31083" s="161"/>
      <c r="F31083" s="162"/>
      <c r="G31083" s="147"/>
      <c r="H31083" s="146"/>
      <c r="J31083" s="146"/>
      <c r="L31083" s="150"/>
      <c r="N31083" s="163"/>
      <c r="O31083" s="146"/>
      <c r="P31083" s="146"/>
      <c r="Q31083" s="146"/>
      <c r="R31083" s="34"/>
      <c r="S31083" s="35"/>
      <c r="T31083" s="147"/>
    </row>
    <row r="31084">
      <c r="A31084" s="147"/>
      <c r="B31084" s="64"/>
      <c r="C31084" s="147" t="s">
        <v>217</v>
      </c>
      <c r="E31084" s="161"/>
      <c r="F31084" s="162"/>
      <c r="G31084" s="147"/>
      <c r="H31084" s="146"/>
      <c r="J31084" s="146"/>
      <c r="L31084" s="150"/>
      <c r="N31084" s="163"/>
      <c r="O31084" s="146"/>
      <c r="P31084" s="146"/>
      <c r="Q31084" s="146"/>
      <c r="R31084" s="34"/>
      <c r="S31084" s="35"/>
      <c r="T31084" s="147"/>
    </row>
    <row r="31085">
      <c r="A31085" s="147"/>
      <c r="B31085" s="64"/>
      <c r="C31085" s="147" t="s">
        <v>217</v>
      </c>
      <c r="E31085" s="161"/>
      <c r="F31085" s="162"/>
      <c r="G31085" s="147"/>
      <c r="H31085" s="146"/>
      <c r="J31085" s="146"/>
      <c r="L31085" s="150"/>
      <c r="N31085" s="163"/>
      <c r="O31085" s="146"/>
      <c r="P31085" s="146"/>
      <c r="Q31085" s="146"/>
      <c r="R31085" s="34"/>
      <c r="S31085" s="35"/>
      <c r="T31085" s="147"/>
    </row>
    <row r="31086">
      <c r="A31086" s="147"/>
      <c r="B31086" s="64"/>
      <c r="C31086" s="147" t="s">
        <v>217</v>
      </c>
      <c r="E31086" s="161"/>
      <c r="F31086" s="162"/>
      <c r="G31086" s="147"/>
      <c r="H31086" s="146"/>
      <c r="J31086" s="146"/>
      <c r="L31086" s="150"/>
      <c r="N31086" s="163"/>
      <c r="O31086" s="146"/>
      <c r="P31086" s="146"/>
      <c r="Q31086" s="146"/>
      <c r="R31086" s="34"/>
      <c r="S31086" s="35"/>
      <c r="T31086" s="147"/>
    </row>
    <row r="31087">
      <c r="A31087" s="147"/>
      <c r="B31087" s="64"/>
      <c r="C31087" s="147" t="s">
        <v>217</v>
      </c>
      <c r="E31087" s="161"/>
      <c r="F31087" s="162"/>
      <c r="G31087" s="147"/>
      <c r="H31087" s="146"/>
      <c r="J31087" s="146"/>
      <c r="L31087" s="150"/>
      <c r="N31087" s="163"/>
      <c r="O31087" s="146"/>
      <c r="P31087" s="146"/>
      <c r="Q31087" s="146"/>
      <c r="R31087" s="34"/>
      <c r="S31087" s="35"/>
      <c r="T31087" s="147"/>
    </row>
    <row r="31088">
      <c r="A31088" s="147"/>
      <c r="B31088" s="64"/>
      <c r="C31088" s="147" t="s">
        <v>217</v>
      </c>
      <c r="E31088" s="161"/>
      <c r="F31088" s="162"/>
      <c r="G31088" s="147"/>
      <c r="H31088" s="146"/>
      <c r="J31088" s="146"/>
      <c r="L31088" s="150"/>
      <c r="N31088" s="163"/>
      <c r="O31088" s="146"/>
      <c r="P31088" s="146"/>
      <c r="Q31088" s="146"/>
      <c r="R31088" s="34"/>
      <c r="S31088" s="35"/>
      <c r="T31088" s="147"/>
    </row>
    <row r="31089">
      <c r="A31089" s="147"/>
      <c r="B31089" s="64"/>
      <c r="C31089" s="147" t="s">
        <v>217</v>
      </c>
      <c r="E31089" s="161"/>
      <c r="F31089" s="162"/>
      <c r="G31089" s="147"/>
      <c r="H31089" s="146"/>
      <c r="J31089" s="146"/>
      <c r="L31089" s="150"/>
      <c r="N31089" s="163"/>
      <c r="O31089" s="146"/>
      <c r="P31089" s="146"/>
      <c r="Q31089" s="146"/>
      <c r="R31089" s="34"/>
      <c r="S31089" s="35"/>
      <c r="T31089" s="147"/>
    </row>
    <row r="31090">
      <c r="A31090" s="147"/>
      <c r="B31090" s="64"/>
      <c r="C31090" s="147" t="s">
        <v>217</v>
      </c>
      <c r="E31090" s="161"/>
      <c r="F31090" s="162"/>
      <c r="G31090" s="147"/>
      <c r="H31090" s="146"/>
      <c r="J31090" s="146"/>
      <c r="L31090" s="150"/>
      <c r="N31090" s="163"/>
      <c r="O31090" s="146"/>
      <c r="P31090" s="146"/>
      <c r="Q31090" s="146"/>
      <c r="R31090" s="34"/>
      <c r="S31090" s="35"/>
      <c r="T31090" s="147"/>
    </row>
    <row r="31091">
      <c r="A31091" s="147"/>
      <c r="B31091" s="64"/>
      <c r="C31091" s="147" t="s">
        <v>217</v>
      </c>
      <c r="E31091" s="161"/>
      <c r="F31091" s="162"/>
      <c r="G31091" s="147"/>
      <c r="H31091" s="146"/>
      <c r="J31091" s="146"/>
      <c r="L31091" s="150"/>
      <c r="N31091" s="163"/>
      <c r="O31091" s="146"/>
      <c r="P31091" s="146"/>
      <c r="Q31091" s="146"/>
      <c r="R31091" s="34"/>
      <c r="S31091" s="35"/>
      <c r="T31091" s="147"/>
    </row>
    <row r="31092">
      <c r="A31092" s="147"/>
      <c r="B31092" s="64"/>
      <c r="C31092" s="147" t="s">
        <v>217</v>
      </c>
      <c r="E31092" s="161"/>
      <c r="F31092" s="162"/>
      <c r="G31092" s="147"/>
      <c r="H31092" s="146"/>
      <c r="J31092" s="146"/>
      <c r="L31092" s="150"/>
      <c r="N31092" s="163"/>
      <c r="O31092" s="146"/>
      <c r="P31092" s="146"/>
      <c r="Q31092" s="146"/>
      <c r="R31092" s="34"/>
      <c r="S31092" s="35"/>
      <c r="T31092" s="147"/>
    </row>
    <row r="31093">
      <c r="A31093" s="147"/>
      <c r="B31093" s="64"/>
      <c r="C31093" s="147" t="s">
        <v>217</v>
      </c>
      <c r="E31093" s="161"/>
      <c r="F31093" s="162"/>
      <c r="G31093" s="147"/>
      <c r="H31093" s="146"/>
      <c r="J31093" s="146"/>
      <c r="L31093" s="150"/>
      <c r="N31093" s="163"/>
      <c r="O31093" s="146"/>
      <c r="P31093" s="146"/>
      <c r="Q31093" s="146"/>
      <c r="R31093" s="34"/>
      <c r="S31093" s="35"/>
      <c r="T31093" s="147"/>
    </row>
    <row r="31094">
      <c r="A31094" s="147"/>
      <c r="B31094" s="64"/>
      <c r="C31094" s="147" t="s">
        <v>217</v>
      </c>
      <c r="E31094" s="161"/>
      <c r="F31094" s="162"/>
      <c r="G31094" s="147"/>
      <c r="H31094" s="146"/>
      <c r="J31094" s="146"/>
      <c r="L31094" s="150"/>
      <c r="N31094" s="163"/>
      <c r="O31094" s="146"/>
      <c r="P31094" s="146"/>
      <c r="Q31094" s="146"/>
      <c r="R31094" s="34"/>
      <c r="S31094" s="35"/>
      <c r="T31094" s="147"/>
    </row>
    <row r="31095">
      <c r="A31095" s="147"/>
      <c r="B31095" s="64"/>
      <c r="C31095" s="147" t="s">
        <v>217</v>
      </c>
      <c r="E31095" s="161"/>
      <c r="F31095" s="162"/>
      <c r="G31095" s="147"/>
      <c r="H31095" s="146"/>
      <c r="J31095" s="146"/>
      <c r="L31095" s="150"/>
      <c r="N31095" s="163"/>
      <c r="O31095" s="146"/>
      <c r="P31095" s="146"/>
      <c r="Q31095" s="146"/>
      <c r="R31095" s="34"/>
      <c r="S31095" s="35"/>
      <c r="T31095" s="147"/>
    </row>
    <row r="31096">
      <c r="A31096" s="147"/>
      <c r="B31096" s="64"/>
      <c r="C31096" s="147" t="s">
        <v>217</v>
      </c>
      <c r="E31096" s="161"/>
      <c r="F31096" s="162"/>
      <c r="G31096" s="147"/>
      <c r="H31096" s="146"/>
      <c r="J31096" s="146"/>
      <c r="L31096" s="150"/>
      <c r="N31096" s="163"/>
      <c r="O31096" s="146"/>
      <c r="P31096" s="146"/>
      <c r="Q31096" s="146"/>
      <c r="R31096" s="34"/>
      <c r="S31096" s="35"/>
      <c r="T31096" s="147"/>
    </row>
    <row r="31097">
      <c r="A31097" s="147"/>
      <c r="B31097" s="64"/>
      <c r="C31097" s="147" t="s">
        <v>217</v>
      </c>
      <c r="E31097" s="161"/>
      <c r="F31097" s="162"/>
      <c r="G31097" s="147"/>
      <c r="H31097" s="146"/>
      <c r="J31097" s="146"/>
      <c r="L31097" s="150"/>
      <c r="N31097" s="163"/>
      <c r="O31097" s="146"/>
      <c r="P31097" s="146"/>
      <c r="Q31097" s="146"/>
      <c r="R31097" s="34"/>
      <c r="S31097" s="35"/>
      <c r="T31097" s="147"/>
    </row>
    <row r="31098">
      <c r="A31098" s="147"/>
      <c r="B31098" s="64"/>
      <c r="C31098" s="147" t="s">
        <v>217</v>
      </c>
      <c r="E31098" s="161"/>
      <c r="F31098" s="162"/>
      <c r="G31098" s="147"/>
      <c r="H31098" s="146"/>
      <c r="J31098" s="146"/>
      <c r="L31098" s="150"/>
      <c r="N31098" s="163"/>
      <c r="O31098" s="146"/>
      <c r="P31098" s="146"/>
      <c r="Q31098" s="146"/>
      <c r="R31098" s="34"/>
      <c r="S31098" s="35"/>
      <c r="T31098" s="147"/>
    </row>
    <row r="31099">
      <c r="A31099" s="147"/>
      <c r="B31099" s="64"/>
      <c r="C31099" s="147" t="s">
        <v>217</v>
      </c>
      <c r="E31099" s="161"/>
      <c r="F31099" s="162"/>
      <c r="G31099" s="147"/>
      <c r="H31099" s="146"/>
      <c r="J31099" s="146"/>
      <c r="L31099" s="150"/>
      <c r="N31099" s="163"/>
      <c r="O31099" s="146"/>
      <c r="P31099" s="146"/>
      <c r="Q31099" s="146"/>
      <c r="R31099" s="34"/>
      <c r="S31099" s="35"/>
      <c r="T31099" s="147"/>
    </row>
    <row r="31100">
      <c r="A31100" s="147"/>
      <c r="B31100" s="64"/>
      <c r="C31100" s="147" t="s">
        <v>217</v>
      </c>
      <c r="E31100" s="161"/>
      <c r="F31100" s="162"/>
      <c r="G31100" s="147"/>
      <c r="H31100" s="146"/>
      <c r="J31100" s="146"/>
      <c r="L31100" s="150"/>
      <c r="N31100" s="163"/>
      <c r="O31100" s="146"/>
      <c r="P31100" s="146"/>
      <c r="Q31100" s="146"/>
      <c r="R31100" s="34"/>
      <c r="S31100" s="35"/>
      <c r="T31100" s="147"/>
    </row>
    <row r="31101">
      <c r="A31101" s="147"/>
      <c r="B31101" s="64"/>
      <c r="C31101" s="147" t="s">
        <v>217</v>
      </c>
      <c r="E31101" s="161"/>
      <c r="F31101" s="162"/>
      <c r="G31101" s="147"/>
      <c r="H31101" s="146"/>
      <c r="J31101" s="146"/>
      <c r="L31101" s="150"/>
      <c r="N31101" s="163"/>
      <c r="O31101" s="146"/>
      <c r="P31101" s="146"/>
      <c r="Q31101" s="146"/>
      <c r="R31101" s="34"/>
      <c r="S31101" s="35"/>
      <c r="T31101" s="147"/>
    </row>
    <row r="31102">
      <c r="A31102" s="147"/>
      <c r="B31102" s="64"/>
      <c r="C31102" s="147" t="s">
        <v>217</v>
      </c>
      <c r="E31102" s="161"/>
      <c r="F31102" s="162"/>
      <c r="G31102" s="147"/>
      <c r="H31102" s="146"/>
      <c r="J31102" s="146"/>
      <c r="L31102" s="150"/>
      <c r="N31102" s="163"/>
      <c r="O31102" s="146"/>
      <c r="P31102" s="146"/>
      <c r="Q31102" s="146"/>
      <c r="R31102" s="34"/>
      <c r="S31102" s="35"/>
      <c r="T31102" s="147"/>
    </row>
    <row r="31103">
      <c r="A31103" s="147"/>
      <c r="B31103" s="64"/>
      <c r="C31103" s="147" t="s">
        <v>217</v>
      </c>
      <c r="E31103" s="161"/>
      <c r="F31103" s="162"/>
      <c r="G31103" s="147"/>
      <c r="H31103" s="146"/>
      <c r="J31103" s="146"/>
      <c r="L31103" s="150"/>
      <c r="N31103" s="163"/>
      <c r="O31103" s="146"/>
      <c r="P31103" s="146"/>
      <c r="Q31103" s="146"/>
      <c r="R31103" s="34"/>
      <c r="S31103" s="35"/>
      <c r="T31103" s="147"/>
    </row>
    <row r="31104">
      <c r="A31104" s="147"/>
      <c r="B31104" s="64"/>
      <c r="C31104" s="147" t="s">
        <v>217</v>
      </c>
      <c r="E31104" s="161"/>
      <c r="F31104" s="162"/>
      <c r="G31104" s="147"/>
      <c r="H31104" s="146"/>
      <c r="J31104" s="146"/>
      <c r="L31104" s="150"/>
      <c r="N31104" s="163"/>
      <c r="O31104" s="146"/>
      <c r="P31104" s="146"/>
      <c r="Q31104" s="146"/>
      <c r="R31104" s="34"/>
      <c r="S31104" s="35"/>
      <c r="T31104" s="147"/>
    </row>
    <row r="31105">
      <c r="A31105" s="147"/>
      <c r="B31105" s="64"/>
      <c r="C31105" s="147" t="s">
        <v>217</v>
      </c>
      <c r="E31105" s="161"/>
      <c r="F31105" s="162"/>
      <c r="G31105" s="147"/>
      <c r="H31105" s="146"/>
      <c r="J31105" s="146"/>
      <c r="L31105" s="150"/>
      <c r="N31105" s="163"/>
      <c r="O31105" s="146"/>
      <c r="P31105" s="146"/>
      <c r="Q31105" s="146"/>
      <c r="R31105" s="34"/>
      <c r="S31105" s="35"/>
      <c r="T31105" s="147"/>
    </row>
    <row r="31106">
      <c r="A31106" s="147"/>
      <c r="B31106" s="64"/>
      <c r="C31106" s="147" t="s">
        <v>217</v>
      </c>
      <c r="E31106" s="161"/>
      <c r="F31106" s="162"/>
      <c r="G31106" s="147"/>
      <c r="H31106" s="146"/>
      <c r="J31106" s="146"/>
      <c r="L31106" s="150"/>
      <c r="N31106" s="163"/>
      <c r="O31106" s="146"/>
      <c r="P31106" s="146"/>
      <c r="Q31106" s="146"/>
      <c r="R31106" s="34"/>
      <c r="S31106" s="35"/>
      <c r="T31106" s="147"/>
    </row>
    <row r="31107">
      <c r="A31107" s="147"/>
      <c r="B31107" s="64"/>
      <c r="C31107" s="147" t="s">
        <v>217</v>
      </c>
      <c r="E31107" s="161"/>
      <c r="F31107" s="162"/>
      <c r="G31107" s="147"/>
      <c r="H31107" s="146"/>
      <c r="J31107" s="146"/>
      <c r="L31107" s="150"/>
      <c r="N31107" s="163"/>
      <c r="O31107" s="146"/>
      <c r="P31107" s="146"/>
      <c r="Q31107" s="146"/>
      <c r="R31107" s="34"/>
      <c r="S31107" s="35"/>
      <c r="T31107" s="147"/>
    </row>
    <row r="31108">
      <c r="A31108" s="147"/>
      <c r="B31108" s="64"/>
      <c r="C31108" s="147" t="s">
        <v>217</v>
      </c>
      <c r="E31108" s="161"/>
      <c r="F31108" s="162"/>
      <c r="G31108" s="147"/>
      <c r="H31108" s="146"/>
      <c r="J31108" s="146"/>
      <c r="L31108" s="150"/>
      <c r="N31108" s="163"/>
      <c r="O31108" s="146"/>
      <c r="P31108" s="146"/>
      <c r="Q31108" s="146"/>
      <c r="R31108" s="34"/>
      <c r="S31108" s="35"/>
      <c r="T31108" s="147"/>
    </row>
    <row r="31109">
      <c r="A31109" s="147"/>
      <c r="B31109" s="64"/>
      <c r="C31109" s="147" t="s">
        <v>217</v>
      </c>
      <c r="E31109" s="161"/>
      <c r="F31109" s="162"/>
      <c r="G31109" s="147"/>
      <c r="H31109" s="146"/>
      <c r="J31109" s="146"/>
      <c r="L31109" s="150"/>
      <c r="N31109" s="163"/>
      <c r="O31109" s="146"/>
      <c r="P31109" s="146"/>
      <c r="Q31109" s="146"/>
      <c r="R31109" s="34"/>
      <c r="S31109" s="35"/>
      <c r="T31109" s="147"/>
    </row>
    <row r="31110">
      <c r="A31110" s="147"/>
      <c r="B31110" s="64"/>
      <c r="C31110" s="147" t="s">
        <v>217</v>
      </c>
      <c r="E31110" s="161"/>
      <c r="F31110" s="162"/>
      <c r="G31110" s="147"/>
      <c r="H31110" s="146"/>
      <c r="J31110" s="146"/>
      <c r="L31110" s="150"/>
      <c r="N31110" s="163"/>
      <c r="O31110" s="146"/>
      <c r="P31110" s="146"/>
      <c r="Q31110" s="146"/>
      <c r="R31110" s="34"/>
      <c r="S31110" s="35"/>
      <c r="T31110" s="147"/>
    </row>
    <row r="31111">
      <c r="A31111" s="147"/>
      <c r="B31111" s="64"/>
      <c r="C31111" s="147" t="s">
        <v>217</v>
      </c>
      <c r="E31111" s="161"/>
      <c r="F31111" s="162"/>
      <c r="G31111" s="147"/>
      <c r="H31111" s="146"/>
      <c r="J31111" s="146"/>
      <c r="L31111" s="150"/>
      <c r="N31111" s="163"/>
      <c r="O31111" s="146"/>
      <c r="P31111" s="146"/>
      <c r="Q31111" s="146"/>
      <c r="R31111" s="34"/>
      <c r="S31111" s="35"/>
      <c r="T31111" s="147"/>
    </row>
    <row r="31112">
      <c r="A31112" s="147"/>
      <c r="B31112" s="64"/>
      <c r="C31112" s="147" t="s">
        <v>217</v>
      </c>
      <c r="E31112" s="161"/>
      <c r="F31112" s="162"/>
      <c r="G31112" s="147"/>
      <c r="H31112" s="146"/>
      <c r="J31112" s="146"/>
      <c r="L31112" s="150"/>
      <c r="N31112" s="163"/>
      <c r="O31112" s="146"/>
      <c r="P31112" s="146"/>
      <c r="Q31112" s="146"/>
      <c r="R31112" s="34"/>
      <c r="S31112" s="35"/>
      <c r="T31112" s="147"/>
    </row>
    <row r="31113">
      <c r="A31113" s="147"/>
      <c r="B31113" s="64"/>
      <c r="C31113" s="147" t="s">
        <v>217</v>
      </c>
      <c r="E31113" s="161"/>
      <c r="F31113" s="162"/>
      <c r="G31113" s="147"/>
      <c r="H31113" s="146"/>
      <c r="J31113" s="146"/>
      <c r="L31113" s="150"/>
      <c r="N31113" s="163"/>
      <c r="O31113" s="146"/>
      <c r="P31113" s="146"/>
      <c r="Q31113" s="146"/>
      <c r="R31113" s="34"/>
      <c r="S31113" s="35"/>
      <c r="T31113" s="147"/>
    </row>
    <row r="31114">
      <c r="A31114" s="147"/>
      <c r="B31114" s="64"/>
      <c r="C31114" s="147" t="s">
        <v>217</v>
      </c>
      <c r="E31114" s="161"/>
      <c r="F31114" s="162"/>
      <c r="G31114" s="147"/>
      <c r="H31114" s="146"/>
      <c r="J31114" s="146"/>
      <c r="L31114" s="150"/>
      <c r="N31114" s="163"/>
      <c r="O31114" s="146"/>
      <c r="P31114" s="146"/>
      <c r="Q31114" s="146"/>
      <c r="R31114" s="34"/>
      <c r="S31114" s="35"/>
      <c r="T31114" s="147"/>
    </row>
    <row r="31115">
      <c r="A31115" s="147"/>
      <c r="B31115" s="64"/>
      <c r="C31115" s="147" t="s">
        <v>217</v>
      </c>
      <c r="E31115" s="161"/>
      <c r="F31115" s="162"/>
      <c r="G31115" s="147"/>
      <c r="H31115" s="146"/>
      <c r="J31115" s="146"/>
      <c r="L31115" s="150"/>
      <c r="N31115" s="163"/>
      <c r="O31115" s="146"/>
      <c r="P31115" s="146"/>
      <c r="Q31115" s="146"/>
      <c r="R31115" s="34"/>
      <c r="S31115" s="35"/>
      <c r="T31115" s="147"/>
    </row>
    <row r="31116">
      <c r="A31116" s="147"/>
      <c r="B31116" s="64"/>
      <c r="C31116" s="147" t="s">
        <v>217</v>
      </c>
      <c r="E31116" s="161"/>
      <c r="F31116" s="162"/>
      <c r="G31116" s="147"/>
      <c r="H31116" s="146"/>
      <c r="J31116" s="146"/>
      <c r="L31116" s="150"/>
      <c r="N31116" s="163"/>
      <c r="O31116" s="146"/>
      <c r="P31116" s="146"/>
      <c r="Q31116" s="146"/>
      <c r="R31116" s="34"/>
      <c r="S31116" s="35"/>
      <c r="T31116" s="147"/>
    </row>
    <row r="31117">
      <c r="A31117" s="147"/>
      <c r="B31117" s="64"/>
      <c r="C31117" s="147" t="s">
        <v>217</v>
      </c>
      <c r="E31117" s="161"/>
      <c r="F31117" s="162"/>
      <c r="G31117" s="147"/>
      <c r="H31117" s="146"/>
      <c r="J31117" s="146"/>
      <c r="L31117" s="150"/>
      <c r="N31117" s="163"/>
      <c r="O31117" s="146"/>
      <c r="P31117" s="146"/>
      <c r="Q31117" s="146"/>
      <c r="R31117" s="34"/>
      <c r="S31117" s="35"/>
      <c r="T31117" s="147"/>
    </row>
    <row r="31118">
      <c r="A31118" s="147"/>
      <c r="B31118" s="64"/>
      <c r="C31118" s="147" t="s">
        <v>217</v>
      </c>
      <c r="E31118" s="161"/>
      <c r="F31118" s="162"/>
      <c r="G31118" s="147"/>
      <c r="H31118" s="146"/>
      <c r="J31118" s="146"/>
      <c r="L31118" s="150"/>
      <c r="N31118" s="163"/>
      <c r="O31118" s="146"/>
      <c r="P31118" s="146"/>
      <c r="Q31118" s="146"/>
      <c r="R31118" s="34"/>
      <c r="S31118" s="35"/>
      <c r="T31118" s="147"/>
    </row>
    <row r="31119">
      <c r="A31119" s="147"/>
      <c r="B31119" s="64"/>
      <c r="C31119" s="147" t="s">
        <v>217</v>
      </c>
      <c r="E31119" s="161"/>
      <c r="F31119" s="162"/>
      <c r="G31119" s="147"/>
      <c r="H31119" s="146"/>
      <c r="J31119" s="146"/>
      <c r="L31119" s="150"/>
      <c r="N31119" s="163"/>
      <c r="O31119" s="146"/>
      <c r="P31119" s="146"/>
      <c r="Q31119" s="146"/>
      <c r="R31119" s="34"/>
      <c r="S31119" s="35"/>
      <c r="T31119" s="147"/>
    </row>
    <row r="31120">
      <c r="A31120" s="147"/>
      <c r="B31120" s="64"/>
      <c r="C31120" s="147" t="s">
        <v>217</v>
      </c>
      <c r="E31120" s="161"/>
      <c r="F31120" s="162"/>
      <c r="G31120" s="147"/>
      <c r="H31120" s="146"/>
      <c r="J31120" s="146"/>
      <c r="L31120" s="150"/>
      <c r="N31120" s="163"/>
      <c r="O31120" s="146"/>
      <c r="P31120" s="146"/>
      <c r="Q31120" s="146"/>
      <c r="R31120" s="34"/>
      <c r="S31120" s="35"/>
      <c r="T31120" s="147"/>
    </row>
    <row r="31121">
      <c r="A31121" s="147"/>
      <c r="B31121" s="64"/>
      <c r="C31121" s="147" t="s">
        <v>217</v>
      </c>
      <c r="E31121" s="161"/>
      <c r="F31121" s="162"/>
      <c r="G31121" s="147"/>
      <c r="H31121" s="146"/>
      <c r="J31121" s="146"/>
      <c r="L31121" s="150"/>
      <c r="N31121" s="163"/>
      <c r="O31121" s="146"/>
      <c r="P31121" s="146"/>
      <c r="Q31121" s="146"/>
      <c r="R31121" s="34"/>
      <c r="S31121" s="35"/>
      <c r="T31121" s="147"/>
    </row>
    <row r="31122">
      <c r="A31122" s="147"/>
      <c r="B31122" s="64"/>
      <c r="C31122" s="147" t="s">
        <v>217</v>
      </c>
      <c r="E31122" s="161"/>
      <c r="F31122" s="162"/>
      <c r="G31122" s="147"/>
      <c r="H31122" s="146"/>
      <c r="J31122" s="146"/>
      <c r="L31122" s="150"/>
      <c r="N31122" s="163"/>
      <c r="O31122" s="146"/>
      <c r="P31122" s="146"/>
      <c r="Q31122" s="146"/>
      <c r="R31122" s="34"/>
      <c r="S31122" s="35"/>
      <c r="T31122" s="147"/>
    </row>
    <row r="31123">
      <c r="A31123" s="147"/>
      <c r="B31123" s="64"/>
      <c r="C31123" s="147" t="s">
        <v>217</v>
      </c>
      <c r="E31123" s="161"/>
      <c r="F31123" s="162"/>
      <c r="G31123" s="147"/>
      <c r="H31123" s="146"/>
      <c r="J31123" s="146"/>
      <c r="L31123" s="150"/>
      <c r="N31123" s="163"/>
      <c r="O31123" s="146"/>
      <c r="P31123" s="146"/>
      <c r="Q31123" s="146"/>
      <c r="R31123" s="34"/>
      <c r="S31123" s="35"/>
      <c r="T31123" s="147"/>
    </row>
    <row r="31124">
      <c r="A31124" s="147"/>
      <c r="B31124" s="64"/>
      <c r="C31124" s="147" t="s">
        <v>217</v>
      </c>
      <c r="E31124" s="161"/>
      <c r="F31124" s="162"/>
      <c r="G31124" s="147"/>
      <c r="H31124" s="146"/>
      <c r="J31124" s="146"/>
      <c r="L31124" s="150"/>
      <c r="N31124" s="163"/>
      <c r="O31124" s="146"/>
      <c r="P31124" s="146"/>
      <c r="Q31124" s="146"/>
      <c r="R31124" s="34"/>
      <c r="S31124" s="35"/>
      <c r="T31124" s="147"/>
    </row>
    <row r="31125">
      <c r="A31125" s="147"/>
      <c r="B31125" s="64"/>
      <c r="C31125" s="147" t="s">
        <v>217</v>
      </c>
      <c r="E31125" s="161"/>
      <c r="F31125" s="162"/>
      <c r="G31125" s="147"/>
      <c r="H31125" s="146"/>
      <c r="J31125" s="146"/>
      <c r="L31125" s="150"/>
      <c r="N31125" s="163"/>
      <c r="O31125" s="146"/>
      <c r="P31125" s="146"/>
      <c r="Q31125" s="146"/>
      <c r="R31125" s="34"/>
      <c r="S31125" s="35"/>
      <c r="T31125" s="147"/>
    </row>
    <row r="31126">
      <c r="A31126" s="147"/>
      <c r="B31126" s="64"/>
      <c r="C31126" s="147" t="s">
        <v>217</v>
      </c>
      <c r="E31126" s="161"/>
      <c r="F31126" s="162"/>
      <c r="G31126" s="147"/>
      <c r="H31126" s="146"/>
      <c r="J31126" s="146"/>
      <c r="L31126" s="150"/>
      <c r="N31126" s="163"/>
      <c r="O31126" s="146"/>
      <c r="P31126" s="146"/>
      <c r="Q31126" s="146"/>
      <c r="R31126" s="34"/>
      <c r="S31126" s="35"/>
      <c r="T31126" s="147"/>
    </row>
    <row r="31127">
      <c r="A31127" s="147"/>
      <c r="B31127" s="64"/>
      <c r="C31127" s="147" t="s">
        <v>217</v>
      </c>
      <c r="E31127" s="161"/>
      <c r="F31127" s="162"/>
      <c r="G31127" s="147"/>
      <c r="H31127" s="146"/>
      <c r="J31127" s="146"/>
      <c r="L31127" s="150"/>
      <c r="N31127" s="163"/>
      <c r="O31127" s="146"/>
      <c r="P31127" s="146"/>
      <c r="Q31127" s="146"/>
      <c r="R31127" s="34"/>
      <c r="S31127" s="35"/>
      <c r="T31127" s="147"/>
    </row>
    <row r="31128">
      <c r="A31128" s="147"/>
      <c r="B31128" s="64"/>
      <c r="C31128" s="147" t="s">
        <v>217</v>
      </c>
      <c r="E31128" s="161"/>
      <c r="F31128" s="162"/>
      <c r="G31128" s="147"/>
      <c r="H31128" s="146"/>
      <c r="J31128" s="146"/>
      <c r="L31128" s="150"/>
      <c r="N31128" s="163"/>
      <c r="O31128" s="146"/>
      <c r="P31128" s="146"/>
      <c r="Q31128" s="146"/>
      <c r="R31128" s="34"/>
      <c r="S31128" s="35"/>
      <c r="T31128" s="147"/>
    </row>
    <row r="31129">
      <c r="A31129" s="147"/>
      <c r="B31129" s="64"/>
      <c r="C31129" s="147" t="s">
        <v>217</v>
      </c>
      <c r="E31129" s="161"/>
      <c r="F31129" s="162"/>
      <c r="G31129" s="147"/>
      <c r="H31129" s="146"/>
      <c r="J31129" s="146"/>
      <c r="L31129" s="150"/>
      <c r="N31129" s="163"/>
      <c r="O31129" s="146"/>
      <c r="P31129" s="146"/>
      <c r="Q31129" s="146"/>
      <c r="R31129" s="34"/>
      <c r="S31129" s="35"/>
      <c r="T31129" s="147"/>
    </row>
    <row r="31130">
      <c r="A31130" s="147"/>
      <c r="B31130" s="64"/>
      <c r="C31130" s="147" t="s">
        <v>217</v>
      </c>
      <c r="E31130" s="161"/>
      <c r="F31130" s="162"/>
      <c r="G31130" s="147"/>
      <c r="H31130" s="146"/>
      <c r="J31130" s="146"/>
      <c r="L31130" s="150"/>
      <c r="N31130" s="163"/>
      <c r="O31130" s="146"/>
      <c r="P31130" s="146"/>
      <c r="Q31130" s="146"/>
      <c r="R31130" s="34"/>
      <c r="S31130" s="35"/>
      <c r="T31130" s="147"/>
    </row>
    <row r="31131">
      <c r="A31131" s="147"/>
      <c r="B31131" s="64"/>
      <c r="C31131" s="147" t="s">
        <v>217</v>
      </c>
      <c r="E31131" s="161"/>
      <c r="F31131" s="162"/>
      <c r="G31131" s="147"/>
      <c r="H31131" s="146"/>
      <c r="J31131" s="146"/>
      <c r="L31131" s="150"/>
      <c r="N31131" s="163"/>
      <c r="O31131" s="146"/>
      <c r="P31131" s="146"/>
      <c r="Q31131" s="146"/>
      <c r="R31131" s="34"/>
      <c r="S31131" s="35"/>
      <c r="T31131" s="147"/>
    </row>
    <row r="31132">
      <c r="A31132" s="147"/>
      <c r="B31132" s="64"/>
      <c r="C31132" s="147" t="s">
        <v>217</v>
      </c>
      <c r="E31132" s="161"/>
      <c r="F31132" s="162"/>
      <c r="G31132" s="147"/>
      <c r="H31132" s="146"/>
      <c r="J31132" s="146"/>
      <c r="L31132" s="150"/>
      <c r="N31132" s="163"/>
      <c r="O31132" s="146"/>
      <c r="P31132" s="146"/>
      <c r="Q31132" s="146"/>
      <c r="R31132" s="34"/>
      <c r="S31132" s="35"/>
      <c r="T31132" s="147"/>
    </row>
    <row r="31133">
      <c r="A31133" s="147"/>
      <c r="B31133" s="64"/>
      <c r="C31133" s="147" t="s">
        <v>217</v>
      </c>
      <c r="E31133" s="161"/>
      <c r="F31133" s="162"/>
      <c r="G31133" s="147"/>
      <c r="H31133" s="146"/>
      <c r="J31133" s="146"/>
      <c r="L31133" s="150"/>
      <c r="N31133" s="163"/>
      <c r="O31133" s="146"/>
      <c r="P31133" s="146"/>
      <c r="Q31133" s="146"/>
      <c r="R31133" s="34"/>
      <c r="S31133" s="35"/>
      <c r="T31133" s="147"/>
    </row>
    <row r="31134">
      <c r="A31134" s="147"/>
      <c r="B31134" s="64"/>
      <c r="C31134" s="147" t="s">
        <v>217</v>
      </c>
      <c r="E31134" s="161"/>
      <c r="F31134" s="162"/>
      <c r="G31134" s="147"/>
      <c r="H31134" s="146"/>
      <c r="J31134" s="146"/>
      <c r="L31134" s="150"/>
      <c r="N31134" s="163"/>
      <c r="O31134" s="146"/>
      <c r="P31134" s="146"/>
      <c r="Q31134" s="146"/>
      <c r="R31134" s="34"/>
      <c r="S31134" s="35"/>
      <c r="T31134" s="147"/>
    </row>
    <row r="31135">
      <c r="A31135" s="147"/>
      <c r="B31135" s="64"/>
      <c r="C31135" s="147" t="s">
        <v>217</v>
      </c>
      <c r="E31135" s="161"/>
      <c r="F31135" s="162"/>
      <c r="G31135" s="147"/>
      <c r="H31135" s="146"/>
      <c r="J31135" s="146"/>
      <c r="L31135" s="150"/>
      <c r="N31135" s="163"/>
      <c r="O31135" s="146"/>
      <c r="P31135" s="146"/>
      <c r="Q31135" s="146"/>
      <c r="R31135" s="34"/>
      <c r="S31135" s="35"/>
      <c r="T31135" s="147"/>
    </row>
    <row r="31136">
      <c r="A31136" s="147"/>
      <c r="B31136" s="64"/>
      <c r="C31136" s="147" t="s">
        <v>217</v>
      </c>
      <c r="E31136" s="161"/>
      <c r="F31136" s="162"/>
      <c r="G31136" s="147"/>
      <c r="H31136" s="146"/>
      <c r="J31136" s="146"/>
      <c r="L31136" s="150"/>
      <c r="N31136" s="163"/>
      <c r="O31136" s="146"/>
      <c r="P31136" s="146"/>
      <c r="Q31136" s="146"/>
      <c r="R31136" s="34"/>
      <c r="S31136" s="35"/>
      <c r="T31136" s="147"/>
    </row>
    <row r="31137">
      <c r="A31137" s="147"/>
      <c r="B31137" s="64"/>
      <c r="C31137" s="147" t="s">
        <v>217</v>
      </c>
      <c r="E31137" s="161"/>
      <c r="F31137" s="162"/>
      <c r="G31137" s="147"/>
      <c r="H31137" s="146"/>
      <c r="J31137" s="146"/>
      <c r="L31137" s="150"/>
      <c r="N31137" s="163"/>
      <c r="O31137" s="146"/>
      <c r="P31137" s="146"/>
      <c r="Q31137" s="146"/>
      <c r="R31137" s="34"/>
      <c r="S31137" s="35"/>
      <c r="T31137" s="147"/>
    </row>
    <row r="31138">
      <c r="A31138" s="147"/>
      <c r="B31138" s="64"/>
      <c r="C31138" s="147" t="s">
        <v>217</v>
      </c>
      <c r="E31138" s="161"/>
      <c r="F31138" s="162"/>
      <c r="G31138" s="147"/>
      <c r="H31138" s="146"/>
      <c r="J31138" s="146"/>
      <c r="L31138" s="150"/>
      <c r="N31138" s="163"/>
      <c r="O31138" s="146"/>
      <c r="P31138" s="146"/>
      <c r="Q31138" s="146"/>
      <c r="R31138" s="34"/>
      <c r="S31138" s="35"/>
      <c r="T31138" s="147"/>
    </row>
    <row r="31139">
      <c r="A31139" s="147"/>
      <c r="B31139" s="64"/>
      <c r="C31139" s="147" t="s">
        <v>217</v>
      </c>
      <c r="E31139" s="161"/>
      <c r="F31139" s="162"/>
      <c r="G31139" s="147"/>
      <c r="H31139" s="146"/>
      <c r="J31139" s="146"/>
      <c r="L31139" s="150"/>
      <c r="N31139" s="163"/>
      <c r="O31139" s="146"/>
      <c r="P31139" s="146"/>
      <c r="Q31139" s="146"/>
      <c r="R31139" s="34"/>
      <c r="S31139" s="35"/>
      <c r="T31139" s="147"/>
    </row>
    <row r="31140">
      <c r="A31140" s="147"/>
      <c r="B31140" s="64"/>
      <c r="C31140" s="147" t="s">
        <v>217</v>
      </c>
      <c r="E31140" s="161"/>
      <c r="F31140" s="162"/>
      <c r="G31140" s="147"/>
      <c r="H31140" s="146"/>
      <c r="J31140" s="146"/>
      <c r="L31140" s="150"/>
      <c r="N31140" s="163"/>
      <c r="O31140" s="146"/>
      <c r="P31140" s="146"/>
      <c r="Q31140" s="146"/>
      <c r="R31140" s="34"/>
      <c r="S31140" s="35"/>
      <c r="T31140" s="147"/>
    </row>
    <row r="31141">
      <c r="A31141" s="147"/>
      <c r="B31141" s="64"/>
      <c r="C31141" s="147" t="s">
        <v>217</v>
      </c>
      <c r="E31141" s="161"/>
      <c r="F31141" s="162"/>
      <c r="G31141" s="147"/>
      <c r="H31141" s="146"/>
      <c r="J31141" s="146"/>
      <c r="L31141" s="150"/>
      <c r="N31141" s="163"/>
      <c r="O31141" s="146"/>
      <c r="P31141" s="146"/>
      <c r="Q31141" s="146"/>
      <c r="R31141" s="34"/>
      <c r="S31141" s="35"/>
      <c r="T31141" s="147"/>
    </row>
    <row r="31142">
      <c r="A31142" s="147"/>
      <c r="B31142" s="64"/>
      <c r="C31142" s="147" t="s">
        <v>217</v>
      </c>
      <c r="E31142" s="161"/>
      <c r="F31142" s="162"/>
      <c r="G31142" s="147"/>
      <c r="H31142" s="146"/>
      <c r="J31142" s="146"/>
      <c r="L31142" s="150"/>
      <c r="N31142" s="163"/>
      <c r="O31142" s="146"/>
      <c r="P31142" s="146"/>
      <c r="Q31142" s="146"/>
      <c r="R31142" s="34"/>
      <c r="S31142" s="35"/>
      <c r="T31142" s="147"/>
    </row>
    <row r="31143">
      <c r="A31143" s="147"/>
      <c r="B31143" s="64"/>
      <c r="C31143" s="147" t="s">
        <v>217</v>
      </c>
      <c r="E31143" s="161"/>
      <c r="F31143" s="162"/>
      <c r="G31143" s="147"/>
      <c r="H31143" s="146"/>
      <c r="J31143" s="146"/>
      <c r="L31143" s="150"/>
      <c r="N31143" s="163"/>
      <c r="O31143" s="146"/>
      <c r="P31143" s="146"/>
      <c r="Q31143" s="146"/>
      <c r="R31143" s="34"/>
      <c r="S31143" s="35"/>
      <c r="T31143" s="147"/>
    </row>
    <row r="31144">
      <c r="A31144" s="147"/>
      <c r="B31144" s="64"/>
      <c r="C31144" s="147" t="s">
        <v>217</v>
      </c>
      <c r="E31144" s="161"/>
      <c r="F31144" s="162"/>
      <c r="G31144" s="147"/>
      <c r="H31144" s="146"/>
      <c r="J31144" s="146"/>
      <c r="L31144" s="150"/>
      <c r="N31144" s="163"/>
      <c r="O31144" s="146"/>
      <c r="P31144" s="146"/>
      <c r="Q31144" s="146"/>
      <c r="R31144" s="34"/>
      <c r="S31144" s="35"/>
      <c r="T31144" s="147"/>
    </row>
    <row r="31145">
      <c r="A31145" s="147"/>
      <c r="B31145" s="64"/>
      <c r="C31145" s="147" t="s">
        <v>217</v>
      </c>
      <c r="E31145" s="161"/>
      <c r="F31145" s="162"/>
      <c r="G31145" s="147"/>
      <c r="H31145" s="146"/>
      <c r="J31145" s="146"/>
      <c r="L31145" s="150"/>
      <c r="N31145" s="163"/>
      <c r="O31145" s="146"/>
      <c r="P31145" s="146"/>
      <c r="Q31145" s="146"/>
      <c r="R31145" s="34"/>
      <c r="S31145" s="35"/>
      <c r="T31145" s="147"/>
    </row>
    <row r="31146">
      <c r="A31146" s="147"/>
      <c r="B31146" s="64"/>
      <c r="C31146" s="147" t="s">
        <v>217</v>
      </c>
      <c r="E31146" s="161"/>
      <c r="F31146" s="162"/>
      <c r="G31146" s="147"/>
      <c r="H31146" s="146"/>
      <c r="J31146" s="146"/>
      <c r="L31146" s="150"/>
      <c r="N31146" s="163"/>
      <c r="O31146" s="146"/>
      <c r="P31146" s="146"/>
      <c r="Q31146" s="146"/>
      <c r="R31146" s="34"/>
      <c r="S31146" s="35"/>
      <c r="T31146" s="147"/>
    </row>
    <row r="31147">
      <c r="A31147" s="147"/>
      <c r="B31147" s="64"/>
      <c r="C31147" s="147" t="s">
        <v>217</v>
      </c>
      <c r="E31147" s="161"/>
      <c r="F31147" s="162"/>
      <c r="G31147" s="147"/>
      <c r="H31147" s="146"/>
      <c r="J31147" s="146"/>
      <c r="L31147" s="150"/>
      <c r="N31147" s="163"/>
      <c r="O31147" s="146"/>
      <c r="P31147" s="146"/>
      <c r="Q31147" s="146"/>
      <c r="R31147" s="34"/>
      <c r="S31147" s="35"/>
      <c r="T31147" s="147"/>
    </row>
    <row r="31148">
      <c r="A31148" s="147"/>
      <c r="B31148" s="64"/>
      <c r="C31148" s="147" t="s">
        <v>217</v>
      </c>
      <c r="E31148" s="161"/>
      <c r="F31148" s="162"/>
      <c r="G31148" s="147"/>
      <c r="H31148" s="146"/>
      <c r="J31148" s="146"/>
      <c r="L31148" s="150"/>
      <c r="N31148" s="163"/>
      <c r="O31148" s="146"/>
      <c r="P31148" s="146"/>
      <c r="Q31148" s="146"/>
      <c r="R31148" s="34"/>
      <c r="S31148" s="35"/>
      <c r="T31148" s="147"/>
    </row>
    <row r="31149">
      <c r="A31149" s="147"/>
      <c r="B31149" s="64"/>
      <c r="C31149" s="147" t="s">
        <v>217</v>
      </c>
      <c r="E31149" s="161"/>
      <c r="F31149" s="162"/>
      <c r="G31149" s="147"/>
      <c r="H31149" s="146"/>
      <c r="J31149" s="146"/>
      <c r="L31149" s="150"/>
      <c r="N31149" s="163"/>
      <c r="O31149" s="146"/>
      <c r="P31149" s="146"/>
      <c r="Q31149" s="146"/>
      <c r="R31149" s="34"/>
      <c r="S31149" s="35"/>
      <c r="T31149" s="147"/>
    </row>
    <row r="31150">
      <c r="A31150" s="147"/>
      <c r="B31150" s="64"/>
      <c r="C31150" s="147" t="s">
        <v>217</v>
      </c>
      <c r="E31150" s="161"/>
      <c r="F31150" s="162"/>
      <c r="G31150" s="147"/>
      <c r="H31150" s="146"/>
      <c r="J31150" s="146"/>
      <c r="L31150" s="150"/>
      <c r="N31150" s="163"/>
      <c r="O31150" s="146"/>
      <c r="P31150" s="146"/>
      <c r="Q31150" s="146"/>
      <c r="R31150" s="34"/>
      <c r="S31150" s="35"/>
      <c r="T31150" s="147"/>
    </row>
    <row r="31151">
      <c r="A31151" s="147"/>
      <c r="B31151" s="64"/>
      <c r="C31151" s="147" t="s">
        <v>217</v>
      </c>
      <c r="E31151" s="161"/>
      <c r="F31151" s="162"/>
      <c r="G31151" s="147"/>
      <c r="H31151" s="146"/>
      <c r="J31151" s="146"/>
      <c r="L31151" s="150"/>
      <c r="N31151" s="163"/>
      <c r="O31151" s="146"/>
      <c r="P31151" s="146"/>
      <c r="Q31151" s="146"/>
      <c r="R31151" s="34"/>
      <c r="S31151" s="35"/>
      <c r="T31151" s="147"/>
    </row>
    <row r="31152">
      <c r="A31152" s="147"/>
      <c r="B31152" s="64"/>
      <c r="C31152" s="147" t="s">
        <v>217</v>
      </c>
      <c r="E31152" s="161"/>
      <c r="F31152" s="162"/>
      <c r="G31152" s="147"/>
      <c r="H31152" s="146"/>
      <c r="J31152" s="146"/>
      <c r="L31152" s="150"/>
      <c r="N31152" s="163"/>
      <c r="O31152" s="146"/>
      <c r="P31152" s="146"/>
      <c r="Q31152" s="146"/>
      <c r="R31152" s="34"/>
      <c r="S31152" s="35"/>
      <c r="T31152" s="147"/>
    </row>
    <row r="31153">
      <c r="A31153" s="147"/>
      <c r="B31153" s="64"/>
      <c r="C31153" s="147" t="s">
        <v>217</v>
      </c>
      <c r="E31153" s="161"/>
      <c r="F31153" s="162"/>
      <c r="G31153" s="147"/>
      <c r="H31153" s="146"/>
      <c r="J31153" s="146"/>
      <c r="L31153" s="150"/>
      <c r="N31153" s="163"/>
      <c r="O31153" s="146"/>
      <c r="P31153" s="146"/>
      <c r="Q31153" s="146"/>
      <c r="R31153" s="34"/>
      <c r="S31153" s="35"/>
      <c r="T31153" s="147"/>
    </row>
    <row r="31154">
      <c r="A31154" s="147"/>
      <c r="B31154" s="64"/>
      <c r="C31154" s="147" t="s">
        <v>217</v>
      </c>
      <c r="E31154" s="161"/>
      <c r="F31154" s="162"/>
      <c r="G31154" s="147"/>
      <c r="H31154" s="146"/>
      <c r="J31154" s="146"/>
      <c r="L31154" s="150"/>
      <c r="N31154" s="163"/>
      <c r="O31154" s="146"/>
      <c r="P31154" s="146"/>
      <c r="Q31154" s="146"/>
      <c r="R31154" s="34"/>
      <c r="S31154" s="35"/>
      <c r="T31154" s="147"/>
    </row>
    <row r="31155">
      <c r="A31155" s="147"/>
      <c r="B31155" s="64"/>
      <c r="C31155" s="147" t="s">
        <v>217</v>
      </c>
      <c r="E31155" s="161"/>
      <c r="F31155" s="162"/>
      <c r="G31155" s="147"/>
      <c r="H31155" s="146"/>
      <c r="J31155" s="146"/>
      <c r="L31155" s="150"/>
      <c r="N31155" s="163"/>
      <c r="O31155" s="146"/>
      <c r="P31155" s="146"/>
      <c r="Q31155" s="146"/>
      <c r="R31155" s="34"/>
      <c r="S31155" s="35"/>
      <c r="T31155" s="147"/>
    </row>
    <row r="31156">
      <c r="A31156" s="147"/>
      <c r="B31156" s="64"/>
      <c r="C31156" s="147" t="s">
        <v>217</v>
      </c>
      <c r="E31156" s="161"/>
      <c r="F31156" s="162"/>
      <c r="G31156" s="147"/>
      <c r="H31156" s="146"/>
      <c r="J31156" s="146"/>
      <c r="L31156" s="150"/>
      <c r="N31156" s="163"/>
      <c r="O31156" s="146"/>
      <c r="P31156" s="146"/>
      <c r="Q31156" s="146"/>
      <c r="R31156" s="34"/>
      <c r="S31156" s="35"/>
      <c r="T31156" s="147"/>
    </row>
    <row r="31157">
      <c r="A31157" s="147"/>
      <c r="B31157" s="64"/>
      <c r="C31157" s="147" t="s">
        <v>217</v>
      </c>
      <c r="E31157" s="161"/>
      <c r="F31157" s="162"/>
      <c r="G31157" s="147"/>
      <c r="H31157" s="146"/>
      <c r="J31157" s="146"/>
      <c r="L31157" s="150"/>
      <c r="N31157" s="163"/>
      <c r="O31157" s="146"/>
      <c r="P31157" s="146"/>
      <c r="Q31157" s="146"/>
      <c r="R31157" s="34"/>
      <c r="S31157" s="35"/>
      <c r="T31157" s="147"/>
    </row>
    <row r="31158">
      <c r="A31158" s="147"/>
      <c r="B31158" s="64"/>
      <c r="C31158" s="147" t="s">
        <v>217</v>
      </c>
      <c r="E31158" s="161"/>
      <c r="F31158" s="162"/>
      <c r="G31158" s="147"/>
      <c r="H31158" s="146"/>
      <c r="J31158" s="146"/>
      <c r="L31158" s="150"/>
      <c r="N31158" s="163"/>
      <c r="O31158" s="146"/>
      <c r="P31158" s="146"/>
      <c r="Q31158" s="146"/>
      <c r="R31158" s="34"/>
      <c r="S31158" s="35"/>
      <c r="T31158" s="147"/>
    </row>
    <row r="31159">
      <c r="A31159" s="147"/>
      <c r="B31159" s="64"/>
      <c r="C31159" s="147" t="s">
        <v>217</v>
      </c>
      <c r="E31159" s="161"/>
      <c r="F31159" s="162"/>
      <c r="G31159" s="147"/>
      <c r="H31159" s="146"/>
      <c r="J31159" s="146"/>
      <c r="L31159" s="150"/>
      <c r="N31159" s="163"/>
      <c r="O31159" s="146"/>
      <c r="P31159" s="146"/>
      <c r="Q31159" s="146"/>
      <c r="R31159" s="34"/>
      <c r="S31159" s="35"/>
      <c r="T31159" s="147"/>
    </row>
    <row r="31160">
      <c r="A31160" s="147"/>
      <c r="B31160" s="64"/>
      <c r="C31160" s="147" t="s">
        <v>217</v>
      </c>
      <c r="E31160" s="161"/>
      <c r="F31160" s="162"/>
      <c r="G31160" s="147"/>
      <c r="H31160" s="146"/>
      <c r="J31160" s="146"/>
      <c r="L31160" s="150"/>
      <c r="N31160" s="163"/>
      <c r="O31160" s="146"/>
      <c r="P31160" s="146"/>
      <c r="Q31160" s="146"/>
      <c r="R31160" s="34"/>
      <c r="S31160" s="35"/>
      <c r="T31160" s="147"/>
    </row>
    <row r="31161">
      <c r="A31161" s="147"/>
      <c r="B31161" s="64"/>
      <c r="C31161" s="147" t="s">
        <v>217</v>
      </c>
      <c r="E31161" s="161"/>
      <c r="F31161" s="162"/>
      <c r="G31161" s="147"/>
      <c r="H31161" s="146"/>
      <c r="J31161" s="146"/>
      <c r="L31161" s="150"/>
      <c r="N31161" s="163"/>
      <c r="O31161" s="146"/>
      <c r="P31161" s="146"/>
      <c r="Q31161" s="146"/>
      <c r="R31161" s="34"/>
      <c r="S31161" s="35"/>
      <c r="T31161" s="147"/>
    </row>
    <row r="31162">
      <c r="A31162" s="147"/>
      <c r="B31162" s="64"/>
      <c r="C31162" s="147" t="s">
        <v>217</v>
      </c>
      <c r="E31162" s="161"/>
      <c r="F31162" s="162"/>
      <c r="G31162" s="147"/>
      <c r="H31162" s="146"/>
      <c r="J31162" s="146"/>
      <c r="L31162" s="150"/>
      <c r="N31162" s="163"/>
      <c r="O31162" s="146"/>
      <c r="P31162" s="146"/>
      <c r="Q31162" s="146"/>
      <c r="R31162" s="34"/>
      <c r="S31162" s="35"/>
      <c r="T31162" s="147"/>
    </row>
    <row r="31163">
      <c r="A31163" s="147"/>
      <c r="B31163" s="64"/>
      <c r="C31163" s="147" t="s">
        <v>217</v>
      </c>
      <c r="E31163" s="161"/>
      <c r="F31163" s="162"/>
      <c r="G31163" s="147"/>
      <c r="H31163" s="146"/>
      <c r="J31163" s="146"/>
      <c r="L31163" s="150"/>
      <c r="N31163" s="163"/>
      <c r="O31163" s="146"/>
      <c r="P31163" s="146"/>
      <c r="Q31163" s="146"/>
      <c r="R31163" s="34"/>
      <c r="S31163" s="35"/>
      <c r="T31163" s="147"/>
    </row>
    <row r="31164">
      <c r="A31164" s="147"/>
      <c r="B31164" s="64"/>
      <c r="C31164" s="147" t="s">
        <v>217</v>
      </c>
      <c r="E31164" s="161"/>
      <c r="F31164" s="162"/>
      <c r="G31164" s="147"/>
      <c r="H31164" s="146"/>
      <c r="J31164" s="146"/>
      <c r="L31164" s="150"/>
      <c r="N31164" s="163"/>
      <c r="O31164" s="146"/>
      <c r="P31164" s="146"/>
      <c r="Q31164" s="146"/>
      <c r="R31164" s="34"/>
      <c r="S31164" s="35"/>
      <c r="T31164" s="147"/>
    </row>
    <row r="31165">
      <c r="A31165" s="147"/>
      <c r="B31165" s="64"/>
      <c r="C31165" s="147" t="s">
        <v>217</v>
      </c>
      <c r="E31165" s="161"/>
      <c r="F31165" s="162"/>
      <c r="G31165" s="147"/>
      <c r="H31165" s="146"/>
      <c r="J31165" s="146"/>
      <c r="L31165" s="150"/>
      <c r="N31165" s="163"/>
      <c r="O31165" s="146"/>
      <c r="P31165" s="146"/>
      <c r="Q31165" s="146"/>
      <c r="R31165" s="34"/>
      <c r="S31165" s="35"/>
      <c r="T31165" s="147"/>
    </row>
    <row r="31166">
      <c r="A31166" s="147"/>
      <c r="B31166" s="64"/>
      <c r="C31166" s="147" t="s">
        <v>217</v>
      </c>
      <c r="E31166" s="161"/>
      <c r="F31166" s="162"/>
      <c r="G31166" s="147"/>
      <c r="H31166" s="146"/>
      <c r="J31166" s="146"/>
      <c r="L31166" s="150"/>
      <c r="N31166" s="163"/>
      <c r="O31166" s="146"/>
      <c r="P31166" s="146"/>
      <c r="Q31166" s="146"/>
      <c r="R31166" s="34"/>
      <c r="S31166" s="35"/>
      <c r="T31166" s="147"/>
    </row>
    <row r="31167">
      <c r="A31167" s="147"/>
      <c r="B31167" s="64"/>
      <c r="C31167" s="147" t="s">
        <v>217</v>
      </c>
      <c r="E31167" s="161"/>
      <c r="F31167" s="162"/>
      <c r="G31167" s="147"/>
      <c r="H31167" s="146"/>
      <c r="J31167" s="146"/>
      <c r="L31167" s="150"/>
      <c r="N31167" s="163"/>
      <c r="O31167" s="146"/>
      <c r="P31167" s="146"/>
      <c r="Q31167" s="146"/>
      <c r="R31167" s="34"/>
      <c r="S31167" s="35"/>
      <c r="T31167" s="147"/>
    </row>
    <row r="31168">
      <c r="A31168" s="147"/>
      <c r="B31168" s="64"/>
      <c r="C31168" s="147" t="s">
        <v>217</v>
      </c>
      <c r="E31168" s="161"/>
      <c r="F31168" s="162"/>
      <c r="G31168" s="147"/>
      <c r="H31168" s="146"/>
      <c r="J31168" s="146"/>
      <c r="L31168" s="150"/>
      <c r="N31168" s="163"/>
      <c r="O31168" s="146"/>
      <c r="P31168" s="146"/>
      <c r="Q31168" s="146"/>
      <c r="R31168" s="34"/>
      <c r="S31168" s="35"/>
      <c r="T31168" s="147"/>
    </row>
    <row r="31169">
      <c r="A31169" s="147"/>
      <c r="B31169" s="64"/>
      <c r="C31169" s="147" t="s">
        <v>217</v>
      </c>
      <c r="E31169" s="161"/>
      <c r="F31169" s="162"/>
      <c r="G31169" s="147"/>
      <c r="H31169" s="146"/>
      <c r="J31169" s="146"/>
      <c r="L31169" s="150"/>
      <c r="N31169" s="163"/>
      <c r="O31169" s="146"/>
      <c r="P31169" s="146"/>
      <c r="Q31169" s="146"/>
      <c r="R31169" s="34"/>
      <c r="S31169" s="35"/>
      <c r="T31169" s="147"/>
    </row>
    <row r="31170">
      <c r="A31170" s="147"/>
      <c r="B31170" s="64"/>
      <c r="C31170" s="147" t="s">
        <v>217</v>
      </c>
      <c r="E31170" s="161"/>
      <c r="F31170" s="162"/>
      <c r="G31170" s="147"/>
      <c r="H31170" s="146"/>
      <c r="J31170" s="146"/>
      <c r="L31170" s="150"/>
      <c r="N31170" s="163"/>
      <c r="O31170" s="146"/>
      <c r="P31170" s="146"/>
      <c r="Q31170" s="146"/>
      <c r="R31170" s="34"/>
      <c r="S31170" s="35"/>
      <c r="T31170" s="147"/>
    </row>
    <row r="31171">
      <c r="A31171" s="147"/>
      <c r="B31171" s="64"/>
      <c r="C31171" s="147" t="s">
        <v>217</v>
      </c>
      <c r="E31171" s="161"/>
      <c r="F31171" s="162"/>
      <c r="G31171" s="147"/>
      <c r="H31171" s="146"/>
      <c r="J31171" s="146"/>
      <c r="L31171" s="150"/>
      <c r="N31171" s="163"/>
      <c r="O31171" s="146"/>
      <c r="P31171" s="146"/>
      <c r="Q31171" s="146"/>
      <c r="R31171" s="34"/>
      <c r="S31171" s="35"/>
      <c r="T31171" s="147"/>
    </row>
    <row r="31172">
      <c r="A31172" s="147"/>
      <c r="B31172" s="64"/>
      <c r="C31172" s="147" t="s">
        <v>217</v>
      </c>
      <c r="E31172" s="161"/>
      <c r="F31172" s="162"/>
      <c r="G31172" s="147"/>
      <c r="H31172" s="146"/>
      <c r="J31172" s="146"/>
      <c r="L31172" s="150"/>
      <c r="N31172" s="163"/>
      <c r="O31172" s="146"/>
      <c r="P31172" s="146"/>
      <c r="Q31172" s="146"/>
      <c r="R31172" s="34"/>
      <c r="S31172" s="35"/>
      <c r="T31172" s="147"/>
    </row>
    <row r="31173">
      <c r="A31173" s="147"/>
      <c r="B31173" s="64"/>
      <c r="C31173" s="147" t="s">
        <v>217</v>
      </c>
      <c r="E31173" s="161"/>
      <c r="F31173" s="162"/>
      <c r="G31173" s="147"/>
      <c r="H31173" s="146"/>
      <c r="J31173" s="146"/>
      <c r="L31173" s="150"/>
      <c r="N31173" s="163"/>
      <c r="O31173" s="146"/>
      <c r="P31173" s="146"/>
      <c r="Q31173" s="146"/>
      <c r="R31173" s="34"/>
      <c r="S31173" s="35"/>
      <c r="T31173" s="147"/>
    </row>
    <row r="31174">
      <c r="A31174" s="147"/>
      <c r="B31174" s="64"/>
      <c r="C31174" s="147" t="s">
        <v>217</v>
      </c>
      <c r="E31174" s="161"/>
      <c r="F31174" s="162"/>
      <c r="G31174" s="147"/>
      <c r="H31174" s="146"/>
      <c r="J31174" s="146"/>
      <c r="L31174" s="150"/>
      <c r="N31174" s="163"/>
      <c r="O31174" s="146"/>
      <c r="P31174" s="146"/>
      <c r="Q31174" s="146"/>
      <c r="R31174" s="34"/>
      <c r="S31174" s="35"/>
      <c r="T31174" s="147"/>
    </row>
    <row r="31175">
      <c r="A31175" s="147"/>
      <c r="B31175" s="64"/>
      <c r="C31175" s="147" t="s">
        <v>217</v>
      </c>
      <c r="E31175" s="161"/>
      <c r="F31175" s="162"/>
      <c r="G31175" s="147"/>
      <c r="H31175" s="146"/>
      <c r="J31175" s="146"/>
      <c r="L31175" s="150"/>
      <c r="N31175" s="163"/>
      <c r="O31175" s="146"/>
      <c r="P31175" s="146"/>
      <c r="Q31175" s="146"/>
      <c r="R31175" s="34"/>
      <c r="S31175" s="35"/>
      <c r="T31175" s="147"/>
    </row>
    <row r="31176">
      <c r="A31176" s="147"/>
      <c r="B31176" s="64"/>
      <c r="C31176" s="147" t="s">
        <v>217</v>
      </c>
      <c r="E31176" s="161"/>
      <c r="F31176" s="162"/>
      <c r="G31176" s="147"/>
      <c r="H31176" s="146"/>
      <c r="J31176" s="146"/>
      <c r="L31176" s="150"/>
      <c r="N31176" s="163"/>
      <c r="O31176" s="146"/>
      <c r="P31176" s="146"/>
      <c r="Q31176" s="146"/>
      <c r="R31176" s="34"/>
      <c r="S31176" s="35"/>
      <c r="T31176" s="147"/>
    </row>
    <row r="31177">
      <c r="A31177" s="147"/>
      <c r="B31177" s="64"/>
      <c r="C31177" s="147" t="s">
        <v>217</v>
      </c>
      <c r="E31177" s="161"/>
      <c r="F31177" s="162"/>
      <c r="G31177" s="147"/>
      <c r="H31177" s="146"/>
      <c r="J31177" s="146"/>
      <c r="L31177" s="150"/>
      <c r="N31177" s="163"/>
      <c r="O31177" s="146"/>
      <c r="P31177" s="146"/>
      <c r="Q31177" s="146"/>
      <c r="R31177" s="34"/>
      <c r="S31177" s="35"/>
      <c r="T31177" s="147"/>
    </row>
    <row r="31178">
      <c r="A31178" s="147"/>
      <c r="B31178" s="64"/>
      <c r="C31178" s="147" t="s">
        <v>217</v>
      </c>
      <c r="E31178" s="161"/>
      <c r="F31178" s="162"/>
      <c r="G31178" s="147"/>
      <c r="H31178" s="146"/>
      <c r="J31178" s="146"/>
      <c r="L31178" s="150"/>
      <c r="N31178" s="163"/>
      <c r="O31178" s="146"/>
      <c r="P31178" s="146"/>
      <c r="Q31178" s="146"/>
      <c r="R31178" s="34"/>
      <c r="S31178" s="35"/>
      <c r="T31178" s="147"/>
    </row>
    <row r="31179">
      <c r="A31179" s="147"/>
      <c r="B31179" s="64"/>
      <c r="C31179" s="147" t="s">
        <v>217</v>
      </c>
      <c r="E31179" s="161"/>
      <c r="F31179" s="162"/>
      <c r="G31179" s="147"/>
      <c r="H31179" s="146"/>
      <c r="J31179" s="146"/>
      <c r="L31179" s="150"/>
      <c r="N31179" s="163"/>
      <c r="O31179" s="146"/>
      <c r="P31179" s="146"/>
      <c r="Q31179" s="146"/>
      <c r="R31179" s="34"/>
      <c r="S31179" s="35"/>
      <c r="T31179" s="147"/>
    </row>
    <row r="31180">
      <c r="A31180" s="147"/>
      <c r="B31180" s="64"/>
      <c r="C31180" s="147" t="s">
        <v>217</v>
      </c>
      <c r="E31180" s="161"/>
      <c r="F31180" s="162"/>
      <c r="G31180" s="147"/>
      <c r="H31180" s="146"/>
      <c r="J31180" s="146"/>
      <c r="L31180" s="150"/>
      <c r="N31180" s="163"/>
      <c r="O31180" s="146"/>
      <c r="P31180" s="146"/>
      <c r="Q31180" s="146"/>
      <c r="R31180" s="34"/>
      <c r="S31180" s="35"/>
      <c r="T31180" s="147"/>
    </row>
    <row r="31181">
      <c r="A31181" s="147"/>
      <c r="B31181" s="64"/>
      <c r="C31181" s="147" t="s">
        <v>217</v>
      </c>
      <c r="E31181" s="161"/>
      <c r="F31181" s="162"/>
      <c r="G31181" s="147"/>
      <c r="H31181" s="146"/>
      <c r="J31181" s="146"/>
      <c r="L31181" s="150"/>
      <c r="N31181" s="163"/>
      <c r="O31181" s="146"/>
      <c r="P31181" s="146"/>
      <c r="Q31181" s="146"/>
      <c r="R31181" s="34"/>
      <c r="S31181" s="35"/>
      <c r="T31181" s="147"/>
    </row>
    <row r="31182">
      <c r="A31182" s="147"/>
      <c r="B31182" s="64"/>
      <c r="C31182" s="147" t="s">
        <v>217</v>
      </c>
      <c r="E31182" s="161"/>
      <c r="F31182" s="162"/>
      <c r="G31182" s="147"/>
      <c r="H31182" s="146"/>
      <c r="J31182" s="146"/>
      <c r="L31182" s="150"/>
      <c r="N31182" s="163"/>
      <c r="O31182" s="146"/>
      <c r="P31182" s="146"/>
      <c r="Q31182" s="146"/>
      <c r="R31182" s="34"/>
      <c r="S31182" s="35"/>
      <c r="T31182" s="147"/>
    </row>
    <row r="31183">
      <c r="A31183" s="147"/>
      <c r="B31183" s="64"/>
      <c r="C31183" s="147" t="s">
        <v>217</v>
      </c>
      <c r="E31183" s="161"/>
      <c r="F31183" s="162"/>
      <c r="G31183" s="147"/>
      <c r="H31183" s="146"/>
      <c r="J31183" s="146"/>
      <c r="L31183" s="150"/>
      <c r="N31183" s="163"/>
      <c r="O31183" s="146"/>
      <c r="P31183" s="146"/>
      <c r="Q31183" s="146"/>
      <c r="R31183" s="34"/>
      <c r="S31183" s="35"/>
      <c r="T31183" s="147"/>
    </row>
    <row r="31184">
      <c r="A31184" s="147"/>
      <c r="B31184" s="64"/>
      <c r="C31184" s="147" t="s">
        <v>217</v>
      </c>
      <c r="E31184" s="161"/>
      <c r="F31184" s="162"/>
      <c r="G31184" s="147"/>
      <c r="H31184" s="146"/>
      <c r="J31184" s="146"/>
      <c r="L31184" s="150"/>
      <c r="N31184" s="163"/>
      <c r="O31184" s="146"/>
      <c r="P31184" s="146"/>
      <c r="Q31184" s="146"/>
      <c r="R31184" s="34"/>
      <c r="S31184" s="35"/>
      <c r="T31184" s="147"/>
    </row>
    <row r="31185">
      <c r="A31185" s="147"/>
      <c r="B31185" s="64"/>
      <c r="C31185" s="147" t="s">
        <v>217</v>
      </c>
      <c r="E31185" s="161"/>
      <c r="F31185" s="162"/>
      <c r="G31185" s="147"/>
      <c r="H31185" s="146"/>
      <c r="J31185" s="146"/>
      <c r="L31185" s="150"/>
      <c r="N31185" s="163"/>
      <c r="O31185" s="146"/>
      <c r="P31185" s="146"/>
      <c r="Q31185" s="146"/>
      <c r="R31185" s="34"/>
      <c r="S31185" s="35"/>
      <c r="T31185" s="147"/>
    </row>
    <row r="31186">
      <c r="A31186" s="147"/>
      <c r="B31186" s="64"/>
      <c r="C31186" s="147" t="s">
        <v>217</v>
      </c>
      <c r="E31186" s="161"/>
      <c r="F31186" s="162"/>
      <c r="G31186" s="147"/>
      <c r="H31186" s="146"/>
      <c r="J31186" s="146"/>
      <c r="L31186" s="150"/>
      <c r="N31186" s="163"/>
      <c r="O31186" s="146"/>
      <c r="P31186" s="146"/>
      <c r="Q31186" s="146"/>
      <c r="R31186" s="34"/>
      <c r="S31186" s="35"/>
      <c r="T31186" s="147"/>
    </row>
    <row r="31187">
      <c r="A31187" s="147"/>
      <c r="B31187" s="64"/>
      <c r="C31187" s="147" t="s">
        <v>217</v>
      </c>
      <c r="E31187" s="161"/>
      <c r="F31187" s="162"/>
      <c r="G31187" s="147"/>
      <c r="H31187" s="146"/>
      <c r="J31187" s="146"/>
      <c r="L31187" s="150"/>
      <c r="N31187" s="163"/>
      <c r="O31187" s="146"/>
      <c r="P31187" s="146"/>
      <c r="Q31187" s="146"/>
      <c r="R31187" s="34"/>
      <c r="S31187" s="35"/>
      <c r="T31187" s="147"/>
    </row>
    <row r="31188">
      <c r="A31188" s="147"/>
      <c r="B31188" s="64"/>
      <c r="C31188" s="147" t="s">
        <v>217</v>
      </c>
      <c r="E31188" s="161"/>
      <c r="F31188" s="162"/>
      <c r="G31188" s="147"/>
      <c r="H31188" s="146"/>
      <c r="J31188" s="146"/>
      <c r="L31188" s="150"/>
      <c r="N31188" s="163"/>
      <c r="O31188" s="146"/>
      <c r="P31188" s="146"/>
      <c r="Q31188" s="146"/>
      <c r="R31188" s="34"/>
      <c r="S31188" s="35"/>
      <c r="T31188" s="147"/>
    </row>
    <row r="31189">
      <c r="A31189" s="147"/>
      <c r="B31189" s="64"/>
      <c r="C31189" s="147" t="s">
        <v>217</v>
      </c>
      <c r="E31189" s="161"/>
      <c r="F31189" s="162"/>
      <c r="G31189" s="147"/>
      <c r="H31189" s="146"/>
      <c r="J31189" s="146"/>
      <c r="L31189" s="150"/>
      <c r="N31189" s="163"/>
      <c r="O31189" s="146"/>
      <c r="P31189" s="146"/>
      <c r="Q31189" s="146"/>
      <c r="R31189" s="34"/>
      <c r="S31189" s="35"/>
      <c r="T31189" s="147"/>
    </row>
    <row r="31190">
      <c r="A31190" s="147"/>
      <c r="B31190" s="64"/>
      <c r="C31190" s="147" t="s">
        <v>217</v>
      </c>
      <c r="E31190" s="161"/>
      <c r="F31190" s="162"/>
      <c r="G31190" s="147"/>
      <c r="H31190" s="146"/>
      <c r="J31190" s="146"/>
      <c r="L31190" s="150"/>
      <c r="N31190" s="163"/>
      <c r="O31190" s="146"/>
      <c r="P31190" s="146"/>
      <c r="Q31190" s="146"/>
      <c r="R31190" s="34"/>
      <c r="S31190" s="35"/>
      <c r="T31190" s="147"/>
    </row>
    <row r="31191">
      <c r="A31191" s="147"/>
      <c r="B31191" s="64"/>
      <c r="C31191" s="147" t="s">
        <v>217</v>
      </c>
      <c r="E31191" s="161"/>
      <c r="F31191" s="162"/>
      <c r="G31191" s="147"/>
      <c r="H31191" s="146"/>
      <c r="J31191" s="146"/>
      <c r="L31191" s="150"/>
      <c r="N31191" s="163"/>
      <c r="O31191" s="146"/>
      <c r="P31191" s="146"/>
      <c r="Q31191" s="146"/>
      <c r="R31191" s="34"/>
      <c r="S31191" s="35"/>
      <c r="T31191" s="147"/>
    </row>
    <row r="31192">
      <c r="A31192" s="147"/>
      <c r="B31192" s="64"/>
      <c r="C31192" s="147" t="s">
        <v>217</v>
      </c>
      <c r="E31192" s="161"/>
      <c r="F31192" s="162"/>
      <c r="G31192" s="147"/>
      <c r="H31192" s="146"/>
      <c r="J31192" s="146"/>
      <c r="L31192" s="150"/>
      <c r="N31192" s="163"/>
      <c r="O31192" s="146"/>
      <c r="P31192" s="146"/>
      <c r="Q31192" s="146"/>
      <c r="R31192" s="34"/>
      <c r="S31192" s="35"/>
      <c r="T31192" s="147"/>
    </row>
    <row r="31193">
      <c r="A31193" s="147"/>
      <c r="B31193" s="64"/>
      <c r="C31193" s="147" t="s">
        <v>217</v>
      </c>
      <c r="E31193" s="161"/>
      <c r="F31193" s="162"/>
      <c r="G31193" s="147"/>
      <c r="H31193" s="146"/>
      <c r="J31193" s="146"/>
      <c r="L31193" s="150"/>
      <c r="N31193" s="163"/>
      <c r="O31193" s="146"/>
      <c r="P31193" s="146"/>
      <c r="Q31193" s="146"/>
      <c r="R31193" s="34"/>
      <c r="S31193" s="35"/>
      <c r="T31193" s="147"/>
    </row>
    <row r="31194">
      <c r="A31194" s="147"/>
      <c r="B31194" s="64"/>
      <c r="C31194" s="147" t="s">
        <v>217</v>
      </c>
      <c r="E31194" s="161"/>
      <c r="F31194" s="162"/>
      <c r="G31194" s="147"/>
      <c r="H31194" s="146"/>
      <c r="J31194" s="146"/>
      <c r="L31194" s="150"/>
      <c r="N31194" s="163"/>
      <c r="O31194" s="146"/>
      <c r="P31194" s="146"/>
      <c r="Q31194" s="146"/>
      <c r="R31194" s="34"/>
      <c r="S31194" s="35"/>
      <c r="T31194" s="147"/>
    </row>
    <row r="31195">
      <c r="A31195" s="147"/>
      <c r="B31195" s="64"/>
      <c r="C31195" s="147" t="s">
        <v>217</v>
      </c>
      <c r="E31195" s="161"/>
      <c r="F31195" s="162"/>
      <c r="G31195" s="147"/>
      <c r="H31195" s="146"/>
      <c r="J31195" s="146"/>
      <c r="L31195" s="150"/>
      <c r="N31195" s="163"/>
      <c r="O31195" s="146"/>
      <c r="P31195" s="146"/>
      <c r="Q31195" s="146"/>
      <c r="R31195" s="34"/>
      <c r="S31195" s="35"/>
      <c r="T31195" s="147"/>
    </row>
    <row r="31196">
      <c r="A31196" s="147"/>
      <c r="B31196" s="64"/>
      <c r="C31196" s="147" t="s">
        <v>217</v>
      </c>
      <c r="E31196" s="161"/>
      <c r="F31196" s="162"/>
      <c r="G31196" s="147"/>
      <c r="H31196" s="146"/>
      <c r="J31196" s="146"/>
      <c r="L31196" s="150"/>
      <c r="N31196" s="163"/>
      <c r="O31196" s="146"/>
      <c r="P31196" s="146"/>
      <c r="Q31196" s="146"/>
      <c r="R31196" s="34"/>
      <c r="S31196" s="35"/>
      <c r="T31196" s="147"/>
    </row>
    <row r="31197">
      <c r="A31197" s="147"/>
      <c r="B31197" s="64"/>
      <c r="C31197" s="147" t="s">
        <v>217</v>
      </c>
      <c r="E31197" s="161"/>
      <c r="F31197" s="162"/>
      <c r="G31197" s="147"/>
      <c r="H31197" s="146"/>
      <c r="J31197" s="146"/>
      <c r="L31197" s="150"/>
      <c r="N31197" s="163"/>
      <c r="O31197" s="146"/>
      <c r="P31197" s="146"/>
      <c r="Q31197" s="146"/>
      <c r="R31197" s="34"/>
      <c r="S31197" s="35"/>
      <c r="T31197" s="147"/>
    </row>
    <row r="31198">
      <c r="A31198" s="147"/>
      <c r="B31198" s="64"/>
      <c r="C31198" s="147" t="s">
        <v>217</v>
      </c>
      <c r="E31198" s="161"/>
      <c r="F31198" s="162"/>
      <c r="G31198" s="147"/>
      <c r="H31198" s="146"/>
      <c r="J31198" s="146"/>
      <c r="L31198" s="150"/>
      <c r="N31198" s="163"/>
      <c r="O31198" s="146"/>
      <c r="P31198" s="146"/>
      <c r="Q31198" s="146"/>
      <c r="R31198" s="34"/>
      <c r="S31198" s="35"/>
      <c r="T31198" s="147"/>
    </row>
    <row r="31199">
      <c r="A31199" s="147"/>
      <c r="B31199" s="64"/>
      <c r="C31199" s="147" t="s">
        <v>217</v>
      </c>
      <c r="E31199" s="161"/>
      <c r="F31199" s="162"/>
      <c r="G31199" s="147"/>
      <c r="H31199" s="146"/>
      <c r="J31199" s="146"/>
      <c r="L31199" s="150"/>
      <c r="N31199" s="163"/>
      <c r="O31199" s="146"/>
      <c r="P31199" s="146"/>
      <c r="Q31199" s="146"/>
      <c r="R31199" s="34"/>
      <c r="S31199" s="35"/>
      <c r="T31199" s="147"/>
    </row>
    <row r="31200">
      <c r="A31200" s="147"/>
      <c r="B31200" s="64"/>
      <c r="C31200" s="147" t="s">
        <v>217</v>
      </c>
      <c r="E31200" s="161"/>
      <c r="F31200" s="162"/>
      <c r="G31200" s="147"/>
      <c r="H31200" s="146"/>
      <c r="J31200" s="146"/>
      <c r="L31200" s="150"/>
      <c r="N31200" s="163"/>
      <c r="O31200" s="146"/>
      <c r="P31200" s="146"/>
      <c r="Q31200" s="146"/>
      <c r="R31200" s="34"/>
      <c r="S31200" s="35"/>
      <c r="T31200" s="147"/>
    </row>
    <row r="31201">
      <c r="A31201" s="147"/>
      <c r="B31201" s="64"/>
      <c r="C31201" s="147" t="s">
        <v>217</v>
      </c>
      <c r="E31201" s="161"/>
      <c r="F31201" s="162"/>
      <c r="G31201" s="147"/>
      <c r="H31201" s="146"/>
      <c r="J31201" s="146"/>
      <c r="L31201" s="150"/>
      <c r="N31201" s="163"/>
      <c r="O31201" s="146"/>
      <c r="P31201" s="146"/>
      <c r="Q31201" s="146"/>
      <c r="R31201" s="34"/>
      <c r="S31201" s="35"/>
      <c r="T31201" s="147"/>
    </row>
    <row r="31202">
      <c r="A31202" s="147"/>
      <c r="B31202" s="64"/>
      <c r="C31202" s="147" t="s">
        <v>217</v>
      </c>
      <c r="E31202" s="161"/>
      <c r="F31202" s="162"/>
      <c r="G31202" s="147"/>
      <c r="H31202" s="146"/>
      <c r="J31202" s="146"/>
      <c r="L31202" s="150"/>
      <c r="N31202" s="163"/>
      <c r="O31202" s="146"/>
      <c r="P31202" s="146"/>
      <c r="Q31202" s="146"/>
      <c r="R31202" s="34"/>
      <c r="S31202" s="35"/>
      <c r="T31202" s="147"/>
    </row>
    <row r="31203">
      <c r="A31203" s="147"/>
      <c r="B31203" s="64"/>
      <c r="C31203" s="147" t="s">
        <v>217</v>
      </c>
      <c r="E31203" s="161"/>
      <c r="F31203" s="162"/>
      <c r="G31203" s="147"/>
      <c r="H31203" s="146"/>
      <c r="J31203" s="146"/>
      <c r="L31203" s="150"/>
      <c r="N31203" s="163"/>
      <c r="O31203" s="146"/>
      <c r="P31203" s="146"/>
      <c r="Q31203" s="146"/>
      <c r="R31203" s="34"/>
      <c r="S31203" s="35"/>
      <c r="T31203" s="147"/>
    </row>
    <row r="31204">
      <c r="A31204" s="147"/>
      <c r="B31204" s="64"/>
      <c r="C31204" s="147" t="s">
        <v>217</v>
      </c>
      <c r="E31204" s="161"/>
      <c r="F31204" s="162"/>
      <c r="G31204" s="147"/>
      <c r="H31204" s="146"/>
      <c r="J31204" s="146"/>
      <c r="L31204" s="150"/>
      <c r="N31204" s="163"/>
      <c r="O31204" s="146"/>
      <c r="P31204" s="146"/>
      <c r="Q31204" s="146"/>
      <c r="R31204" s="34"/>
      <c r="S31204" s="35"/>
      <c r="T31204" s="147"/>
    </row>
    <row r="31205">
      <c r="A31205" s="147"/>
      <c r="B31205" s="64"/>
      <c r="C31205" s="147" t="s">
        <v>217</v>
      </c>
      <c r="E31205" s="161"/>
      <c r="F31205" s="162"/>
      <c r="G31205" s="147"/>
      <c r="H31205" s="146"/>
      <c r="J31205" s="146"/>
      <c r="L31205" s="150"/>
      <c r="N31205" s="163"/>
      <c r="O31205" s="146"/>
      <c r="P31205" s="146"/>
      <c r="Q31205" s="146"/>
      <c r="R31205" s="34"/>
      <c r="S31205" s="35"/>
      <c r="T31205" s="147"/>
    </row>
    <row r="31206">
      <c r="A31206" s="147"/>
      <c r="B31206" s="64"/>
      <c r="C31206" s="147" t="s">
        <v>217</v>
      </c>
      <c r="E31206" s="161"/>
      <c r="F31206" s="162"/>
      <c r="G31206" s="147"/>
      <c r="H31206" s="146"/>
      <c r="J31206" s="146"/>
      <c r="L31206" s="150"/>
      <c r="N31206" s="163"/>
      <c r="O31206" s="146"/>
      <c r="P31206" s="146"/>
      <c r="Q31206" s="146"/>
      <c r="R31206" s="34"/>
      <c r="S31206" s="35"/>
      <c r="T31206" s="147"/>
    </row>
    <row r="31207">
      <c r="A31207" s="147"/>
      <c r="B31207" s="64"/>
      <c r="C31207" s="147" t="s">
        <v>217</v>
      </c>
      <c r="E31207" s="161"/>
      <c r="F31207" s="162"/>
      <c r="G31207" s="147"/>
      <c r="H31207" s="146"/>
      <c r="J31207" s="146"/>
      <c r="L31207" s="150"/>
      <c r="N31207" s="163"/>
      <c r="O31207" s="146"/>
      <c r="P31207" s="146"/>
      <c r="Q31207" s="146"/>
      <c r="R31207" s="34"/>
      <c r="S31207" s="35"/>
      <c r="T31207" s="147"/>
    </row>
    <row r="31208">
      <c r="A31208" s="147"/>
      <c r="B31208" s="64"/>
      <c r="C31208" s="147" t="s">
        <v>217</v>
      </c>
      <c r="E31208" s="161"/>
      <c r="F31208" s="162"/>
      <c r="G31208" s="147"/>
      <c r="H31208" s="146"/>
      <c r="J31208" s="146"/>
      <c r="L31208" s="150"/>
      <c r="N31208" s="163"/>
      <c r="O31208" s="146"/>
      <c r="P31208" s="146"/>
      <c r="Q31208" s="146"/>
      <c r="R31208" s="34"/>
      <c r="S31208" s="35"/>
      <c r="T31208" s="147"/>
    </row>
    <row r="31209">
      <c r="A31209" s="147"/>
      <c r="B31209" s="64"/>
      <c r="C31209" s="147" t="s">
        <v>217</v>
      </c>
      <c r="E31209" s="161"/>
      <c r="F31209" s="162"/>
      <c r="G31209" s="147"/>
      <c r="H31209" s="146"/>
      <c r="J31209" s="146"/>
      <c r="L31209" s="150"/>
      <c r="N31209" s="163"/>
      <c r="O31209" s="146"/>
      <c r="P31209" s="146"/>
      <c r="Q31209" s="146"/>
      <c r="R31209" s="34"/>
      <c r="S31209" s="35"/>
      <c r="T31209" s="147"/>
    </row>
    <row r="31210">
      <c r="A31210" s="147"/>
      <c r="B31210" s="64"/>
      <c r="C31210" s="147" t="s">
        <v>217</v>
      </c>
      <c r="E31210" s="161"/>
      <c r="F31210" s="162"/>
      <c r="G31210" s="147"/>
      <c r="H31210" s="146"/>
      <c r="J31210" s="146"/>
      <c r="L31210" s="150"/>
      <c r="N31210" s="163"/>
      <c r="O31210" s="146"/>
      <c r="P31210" s="146"/>
      <c r="Q31210" s="146"/>
      <c r="R31210" s="34"/>
      <c r="S31210" s="35"/>
      <c r="T31210" s="147"/>
    </row>
    <row r="31211">
      <c r="A31211" s="147"/>
      <c r="B31211" s="64"/>
      <c r="C31211" s="147" t="s">
        <v>217</v>
      </c>
      <c r="E31211" s="161"/>
      <c r="F31211" s="162"/>
      <c r="G31211" s="147"/>
      <c r="H31211" s="146"/>
      <c r="J31211" s="146"/>
      <c r="L31211" s="150"/>
      <c r="N31211" s="163"/>
      <c r="O31211" s="146"/>
      <c r="P31211" s="146"/>
      <c r="Q31211" s="146"/>
      <c r="R31211" s="34"/>
      <c r="S31211" s="35"/>
      <c r="T31211" s="147"/>
    </row>
    <row r="31212">
      <c r="A31212" s="147"/>
      <c r="B31212" s="64"/>
      <c r="C31212" s="147" t="s">
        <v>217</v>
      </c>
      <c r="E31212" s="161"/>
      <c r="F31212" s="162"/>
      <c r="G31212" s="147"/>
      <c r="H31212" s="146"/>
      <c r="J31212" s="146"/>
      <c r="L31212" s="150"/>
      <c r="N31212" s="163"/>
      <c r="O31212" s="146"/>
      <c r="P31212" s="146"/>
      <c r="Q31212" s="146"/>
      <c r="R31212" s="34"/>
      <c r="S31212" s="35"/>
      <c r="T31212" s="147"/>
    </row>
    <row r="31213">
      <c r="A31213" s="147"/>
      <c r="B31213" s="64"/>
      <c r="C31213" s="147" t="s">
        <v>217</v>
      </c>
      <c r="E31213" s="161"/>
      <c r="F31213" s="162"/>
      <c r="G31213" s="147"/>
      <c r="H31213" s="146"/>
      <c r="J31213" s="146"/>
      <c r="L31213" s="150"/>
      <c r="N31213" s="163"/>
      <c r="O31213" s="146"/>
      <c r="P31213" s="146"/>
      <c r="Q31213" s="146"/>
      <c r="R31213" s="34"/>
      <c r="S31213" s="35"/>
      <c r="T31213" s="147"/>
    </row>
    <row r="31214">
      <c r="A31214" s="147"/>
      <c r="B31214" s="64"/>
      <c r="C31214" s="147" t="s">
        <v>217</v>
      </c>
      <c r="E31214" s="161"/>
      <c r="F31214" s="162"/>
      <c r="G31214" s="147"/>
      <c r="H31214" s="146"/>
      <c r="J31214" s="146"/>
      <c r="L31214" s="150"/>
      <c r="N31214" s="163"/>
      <c r="O31214" s="146"/>
      <c r="P31214" s="146"/>
      <c r="Q31214" s="146"/>
      <c r="R31214" s="34"/>
      <c r="S31214" s="35"/>
      <c r="T31214" s="147"/>
    </row>
    <row r="31215">
      <c r="A31215" s="147"/>
      <c r="B31215" s="64"/>
      <c r="C31215" s="147" t="s">
        <v>217</v>
      </c>
      <c r="E31215" s="161"/>
      <c r="F31215" s="162"/>
      <c r="G31215" s="147"/>
      <c r="H31215" s="146"/>
      <c r="J31215" s="146"/>
      <c r="L31215" s="150"/>
      <c r="N31215" s="163"/>
      <c r="O31215" s="146"/>
      <c r="P31215" s="146"/>
      <c r="Q31215" s="146"/>
      <c r="R31215" s="34"/>
      <c r="S31215" s="35"/>
      <c r="T31215" s="147"/>
    </row>
    <row r="31216">
      <c r="A31216" s="147"/>
      <c r="B31216" s="64"/>
      <c r="C31216" s="147" t="s">
        <v>217</v>
      </c>
      <c r="E31216" s="161"/>
      <c r="F31216" s="162"/>
      <c r="G31216" s="147"/>
      <c r="H31216" s="146"/>
      <c r="J31216" s="146"/>
      <c r="L31216" s="150"/>
      <c r="N31216" s="163"/>
      <c r="O31216" s="146"/>
      <c r="P31216" s="146"/>
      <c r="Q31216" s="146"/>
      <c r="R31216" s="34"/>
      <c r="S31216" s="35"/>
      <c r="T31216" s="147"/>
    </row>
    <row r="31217">
      <c r="A31217" s="147"/>
      <c r="B31217" s="64"/>
      <c r="C31217" s="147" t="s">
        <v>217</v>
      </c>
      <c r="E31217" s="161"/>
      <c r="F31217" s="162"/>
      <c r="G31217" s="147"/>
      <c r="H31217" s="146"/>
      <c r="J31217" s="146"/>
      <c r="L31217" s="150"/>
      <c r="N31217" s="163"/>
      <c r="O31217" s="146"/>
      <c r="P31217" s="146"/>
      <c r="Q31217" s="146"/>
      <c r="R31217" s="34"/>
      <c r="S31217" s="35"/>
      <c r="T31217" s="147"/>
    </row>
    <row r="31218">
      <c r="A31218" s="147"/>
      <c r="B31218" s="64"/>
      <c r="C31218" s="147" t="s">
        <v>217</v>
      </c>
      <c r="E31218" s="161"/>
      <c r="F31218" s="162"/>
      <c r="G31218" s="147"/>
      <c r="H31218" s="146"/>
      <c r="J31218" s="146"/>
      <c r="L31218" s="150"/>
      <c r="N31218" s="163"/>
      <c r="O31218" s="146"/>
      <c r="P31218" s="146"/>
      <c r="Q31218" s="146"/>
      <c r="R31218" s="34"/>
      <c r="S31218" s="35"/>
      <c r="T31218" s="147"/>
    </row>
    <row r="31219">
      <c r="A31219" s="147"/>
      <c r="B31219" s="64"/>
      <c r="C31219" s="147" t="s">
        <v>217</v>
      </c>
      <c r="E31219" s="161"/>
      <c r="F31219" s="162"/>
      <c r="G31219" s="147"/>
      <c r="H31219" s="146"/>
      <c r="J31219" s="146"/>
      <c r="L31219" s="150"/>
      <c r="N31219" s="163"/>
      <c r="O31219" s="146"/>
      <c r="P31219" s="146"/>
      <c r="Q31219" s="146"/>
      <c r="R31219" s="34"/>
      <c r="S31219" s="35"/>
      <c r="T31219" s="147"/>
    </row>
    <row r="31220">
      <c r="A31220" s="147"/>
      <c r="B31220" s="64"/>
      <c r="C31220" s="147" t="s">
        <v>217</v>
      </c>
      <c r="E31220" s="161"/>
      <c r="F31220" s="162"/>
      <c r="G31220" s="147"/>
      <c r="H31220" s="146"/>
      <c r="J31220" s="146"/>
      <c r="L31220" s="150"/>
      <c r="N31220" s="163"/>
      <c r="O31220" s="146"/>
      <c r="P31220" s="146"/>
      <c r="Q31220" s="146"/>
      <c r="R31220" s="34"/>
      <c r="S31220" s="35"/>
      <c r="T31220" s="147"/>
    </row>
    <row r="31221">
      <c r="A31221" s="147"/>
      <c r="B31221" s="64"/>
      <c r="C31221" s="147" t="s">
        <v>217</v>
      </c>
      <c r="E31221" s="161"/>
      <c r="F31221" s="162"/>
      <c r="G31221" s="147"/>
      <c r="H31221" s="146"/>
      <c r="J31221" s="146"/>
      <c r="L31221" s="150"/>
      <c r="N31221" s="163"/>
      <c r="O31221" s="146"/>
      <c r="P31221" s="146"/>
      <c r="Q31221" s="146"/>
      <c r="R31221" s="34"/>
      <c r="S31221" s="35"/>
      <c r="T31221" s="147"/>
    </row>
    <row r="31222">
      <c r="A31222" s="147"/>
      <c r="B31222" s="64"/>
      <c r="C31222" s="147" t="s">
        <v>217</v>
      </c>
      <c r="E31222" s="161"/>
      <c r="F31222" s="162"/>
      <c r="G31222" s="147"/>
      <c r="H31222" s="146"/>
      <c r="J31222" s="146"/>
      <c r="L31222" s="150"/>
      <c r="N31222" s="163"/>
      <c r="O31222" s="146"/>
      <c r="P31222" s="146"/>
      <c r="Q31222" s="146"/>
      <c r="R31222" s="34"/>
      <c r="S31222" s="35"/>
      <c r="T31222" s="147"/>
    </row>
    <row r="31223">
      <c r="A31223" s="147"/>
      <c r="B31223" s="64"/>
      <c r="C31223" s="147" t="s">
        <v>217</v>
      </c>
      <c r="E31223" s="161"/>
      <c r="F31223" s="162"/>
      <c r="G31223" s="147"/>
      <c r="H31223" s="146"/>
      <c r="J31223" s="146"/>
      <c r="L31223" s="150"/>
      <c r="N31223" s="163"/>
      <c r="O31223" s="146"/>
      <c r="P31223" s="146"/>
      <c r="Q31223" s="146"/>
      <c r="R31223" s="34"/>
      <c r="S31223" s="35"/>
      <c r="T31223" s="147"/>
    </row>
    <row r="31224">
      <c r="A31224" s="147"/>
      <c r="B31224" s="64"/>
      <c r="C31224" s="147" t="s">
        <v>217</v>
      </c>
      <c r="E31224" s="161"/>
      <c r="F31224" s="162"/>
      <c r="G31224" s="147"/>
      <c r="H31224" s="146"/>
      <c r="J31224" s="146"/>
      <c r="L31224" s="150"/>
      <c r="N31224" s="163"/>
      <c r="O31224" s="146"/>
      <c r="P31224" s="146"/>
      <c r="Q31224" s="146"/>
      <c r="R31224" s="34"/>
      <c r="S31224" s="35"/>
      <c r="T31224" s="147"/>
    </row>
    <row r="31225">
      <c r="A31225" s="147"/>
      <c r="B31225" s="64"/>
      <c r="C31225" s="147" t="s">
        <v>217</v>
      </c>
      <c r="E31225" s="161"/>
      <c r="F31225" s="162"/>
      <c r="G31225" s="147"/>
      <c r="H31225" s="146"/>
      <c r="J31225" s="146"/>
      <c r="L31225" s="150"/>
      <c r="N31225" s="163"/>
      <c r="O31225" s="146"/>
      <c r="P31225" s="146"/>
      <c r="Q31225" s="146"/>
      <c r="R31225" s="34"/>
      <c r="S31225" s="35"/>
      <c r="T31225" s="147"/>
    </row>
    <row r="31226">
      <c r="A31226" s="147"/>
      <c r="B31226" s="64"/>
      <c r="C31226" s="147" t="s">
        <v>217</v>
      </c>
      <c r="E31226" s="161"/>
      <c r="F31226" s="162"/>
      <c r="G31226" s="147"/>
      <c r="H31226" s="146"/>
      <c r="J31226" s="146"/>
      <c r="L31226" s="150"/>
      <c r="N31226" s="163"/>
      <c r="O31226" s="146"/>
      <c r="P31226" s="146"/>
      <c r="Q31226" s="146"/>
      <c r="R31226" s="34"/>
      <c r="S31226" s="35"/>
      <c r="T31226" s="147"/>
    </row>
    <row r="31227">
      <c r="A31227" s="147"/>
      <c r="B31227" s="64"/>
      <c r="C31227" s="147" t="s">
        <v>217</v>
      </c>
      <c r="E31227" s="161"/>
      <c r="F31227" s="162"/>
      <c r="G31227" s="147"/>
      <c r="H31227" s="146"/>
      <c r="J31227" s="146"/>
      <c r="L31227" s="150"/>
      <c r="N31227" s="163"/>
      <c r="O31227" s="146"/>
      <c r="P31227" s="146"/>
      <c r="Q31227" s="146"/>
      <c r="R31227" s="34"/>
      <c r="S31227" s="35"/>
      <c r="T31227" s="147"/>
    </row>
    <row r="31228">
      <c r="A31228" s="147"/>
      <c r="B31228" s="64"/>
      <c r="C31228" s="147" t="s">
        <v>217</v>
      </c>
      <c r="E31228" s="161"/>
      <c r="F31228" s="162"/>
      <c r="G31228" s="147"/>
      <c r="H31228" s="146"/>
      <c r="J31228" s="146"/>
      <c r="L31228" s="150"/>
      <c r="N31228" s="163"/>
      <c r="O31228" s="146"/>
      <c r="P31228" s="146"/>
      <c r="Q31228" s="146"/>
      <c r="R31228" s="34"/>
      <c r="S31228" s="35"/>
      <c r="T31228" s="147"/>
    </row>
    <row r="31229">
      <c r="A31229" s="147"/>
      <c r="B31229" s="64"/>
      <c r="C31229" s="147" t="s">
        <v>217</v>
      </c>
      <c r="E31229" s="161"/>
      <c r="F31229" s="162"/>
      <c r="G31229" s="147"/>
      <c r="H31229" s="146"/>
      <c r="J31229" s="146"/>
      <c r="L31229" s="150"/>
      <c r="N31229" s="163"/>
      <c r="O31229" s="146"/>
      <c r="P31229" s="146"/>
      <c r="Q31229" s="146"/>
      <c r="R31229" s="34"/>
      <c r="S31229" s="35"/>
      <c r="T31229" s="147"/>
    </row>
    <row r="31230">
      <c r="A31230" s="147"/>
      <c r="B31230" s="64"/>
      <c r="C31230" s="147" t="s">
        <v>217</v>
      </c>
      <c r="E31230" s="161"/>
      <c r="F31230" s="162"/>
      <c r="G31230" s="147"/>
      <c r="H31230" s="146"/>
      <c r="J31230" s="146"/>
      <c r="L31230" s="150"/>
      <c r="N31230" s="163"/>
      <c r="O31230" s="146"/>
      <c r="P31230" s="146"/>
      <c r="Q31230" s="146"/>
      <c r="R31230" s="34"/>
      <c r="S31230" s="35"/>
      <c r="T31230" s="147"/>
    </row>
    <row r="31231">
      <c r="A31231" s="147"/>
      <c r="B31231" s="64"/>
      <c r="C31231" s="147" t="s">
        <v>217</v>
      </c>
      <c r="E31231" s="161"/>
      <c r="F31231" s="162"/>
      <c r="G31231" s="147"/>
      <c r="H31231" s="146"/>
      <c r="J31231" s="146"/>
      <c r="L31231" s="150"/>
      <c r="N31231" s="163"/>
      <c r="O31231" s="146"/>
      <c r="P31231" s="146"/>
      <c r="Q31231" s="146"/>
      <c r="R31231" s="34"/>
      <c r="S31231" s="35"/>
      <c r="T31231" s="147"/>
    </row>
    <row r="31232">
      <c r="A31232" s="147"/>
      <c r="B31232" s="64"/>
      <c r="C31232" s="147" t="s">
        <v>217</v>
      </c>
      <c r="E31232" s="161"/>
      <c r="F31232" s="162"/>
      <c r="G31232" s="147"/>
      <c r="H31232" s="146"/>
      <c r="J31232" s="146"/>
      <c r="L31232" s="150"/>
      <c r="N31232" s="163"/>
      <c r="O31232" s="146"/>
      <c r="P31232" s="146"/>
      <c r="Q31232" s="146"/>
      <c r="R31232" s="34"/>
      <c r="S31232" s="35"/>
      <c r="T31232" s="147"/>
    </row>
    <row r="31233">
      <c r="A31233" s="147"/>
      <c r="B31233" s="64"/>
      <c r="C31233" s="147" t="s">
        <v>217</v>
      </c>
      <c r="E31233" s="161"/>
      <c r="F31233" s="162"/>
      <c r="G31233" s="147"/>
      <c r="H31233" s="146"/>
      <c r="J31233" s="146"/>
      <c r="L31233" s="150"/>
      <c r="N31233" s="163"/>
      <c r="O31233" s="146"/>
      <c r="P31233" s="146"/>
      <c r="Q31233" s="146"/>
      <c r="R31233" s="34"/>
      <c r="S31233" s="35"/>
      <c r="T31233" s="147"/>
    </row>
    <row r="31234">
      <c r="A31234" s="147"/>
      <c r="B31234" s="64"/>
      <c r="C31234" s="147" t="s">
        <v>217</v>
      </c>
      <c r="E31234" s="161"/>
      <c r="F31234" s="162"/>
      <c r="G31234" s="147"/>
      <c r="H31234" s="146"/>
      <c r="J31234" s="146"/>
      <c r="L31234" s="150"/>
      <c r="N31234" s="163"/>
      <c r="O31234" s="146"/>
      <c r="P31234" s="146"/>
      <c r="Q31234" s="146"/>
      <c r="R31234" s="34"/>
      <c r="S31234" s="35"/>
      <c r="T31234" s="147"/>
    </row>
    <row r="31235">
      <c r="A31235" s="147"/>
      <c r="B31235" s="64"/>
      <c r="C31235" s="147" t="s">
        <v>217</v>
      </c>
      <c r="E31235" s="161"/>
      <c r="F31235" s="162"/>
      <c r="G31235" s="147"/>
      <c r="H31235" s="146"/>
      <c r="J31235" s="146"/>
      <c r="L31235" s="150"/>
      <c r="N31235" s="163"/>
      <c r="O31235" s="146"/>
      <c r="P31235" s="146"/>
      <c r="Q31235" s="146"/>
      <c r="R31235" s="34"/>
      <c r="S31235" s="35"/>
      <c r="T31235" s="147"/>
    </row>
    <row r="31236">
      <c r="A31236" s="147"/>
      <c r="B31236" s="64"/>
      <c r="C31236" s="147" t="s">
        <v>217</v>
      </c>
      <c r="E31236" s="161"/>
      <c r="F31236" s="162"/>
      <c r="G31236" s="147"/>
      <c r="H31236" s="146"/>
      <c r="J31236" s="146"/>
      <c r="L31236" s="150"/>
      <c r="N31236" s="163"/>
      <c r="O31236" s="146"/>
      <c r="P31236" s="146"/>
      <c r="Q31236" s="146"/>
      <c r="R31236" s="34"/>
      <c r="S31236" s="35"/>
      <c r="T31236" s="147"/>
    </row>
    <row r="31237">
      <c r="A31237" s="147"/>
      <c r="B31237" s="64"/>
      <c r="C31237" s="147" t="s">
        <v>217</v>
      </c>
      <c r="E31237" s="161"/>
      <c r="F31237" s="162"/>
      <c r="G31237" s="147"/>
      <c r="H31237" s="146"/>
      <c r="J31237" s="146"/>
      <c r="L31237" s="150"/>
      <c r="N31237" s="163"/>
      <c r="O31237" s="146"/>
      <c r="P31237" s="146"/>
      <c r="Q31237" s="146"/>
      <c r="R31237" s="34"/>
      <c r="S31237" s="35"/>
      <c r="T31237" s="147"/>
    </row>
    <row r="31238">
      <c r="A31238" s="147"/>
      <c r="B31238" s="64"/>
      <c r="C31238" s="147" t="s">
        <v>217</v>
      </c>
      <c r="E31238" s="161"/>
      <c r="F31238" s="162"/>
      <c r="G31238" s="147"/>
      <c r="H31238" s="146"/>
      <c r="J31238" s="146"/>
      <c r="L31238" s="150"/>
      <c r="N31238" s="163"/>
      <c r="O31238" s="146"/>
      <c r="P31238" s="146"/>
      <c r="Q31238" s="146"/>
      <c r="R31238" s="34"/>
      <c r="S31238" s="35"/>
      <c r="T31238" s="147"/>
    </row>
    <row r="31239">
      <c r="A31239" s="147"/>
      <c r="B31239" s="64"/>
      <c r="C31239" s="147" t="s">
        <v>217</v>
      </c>
      <c r="E31239" s="161"/>
      <c r="F31239" s="162"/>
      <c r="G31239" s="147"/>
      <c r="H31239" s="146"/>
      <c r="J31239" s="146"/>
      <c r="L31239" s="150"/>
      <c r="N31239" s="163"/>
      <c r="O31239" s="146"/>
      <c r="P31239" s="146"/>
      <c r="Q31239" s="146"/>
      <c r="R31239" s="34"/>
      <c r="S31239" s="35"/>
      <c r="T31239" s="147"/>
    </row>
    <row r="31240">
      <c r="A31240" s="147"/>
      <c r="B31240" s="64"/>
      <c r="C31240" s="147" t="s">
        <v>217</v>
      </c>
      <c r="E31240" s="161"/>
      <c r="F31240" s="162"/>
      <c r="G31240" s="147"/>
      <c r="H31240" s="146"/>
      <c r="J31240" s="146"/>
      <c r="L31240" s="150"/>
      <c r="N31240" s="163"/>
      <c r="O31240" s="146"/>
      <c r="P31240" s="146"/>
      <c r="Q31240" s="146"/>
      <c r="R31240" s="34"/>
      <c r="S31240" s="35"/>
      <c r="T31240" s="147"/>
    </row>
    <row r="31241">
      <c r="A31241" s="147"/>
      <c r="B31241" s="64"/>
      <c r="C31241" s="147" t="s">
        <v>217</v>
      </c>
      <c r="E31241" s="161"/>
      <c r="F31241" s="162"/>
      <c r="G31241" s="147"/>
      <c r="H31241" s="146"/>
      <c r="J31241" s="146"/>
      <c r="L31241" s="150"/>
      <c r="N31241" s="163"/>
      <c r="O31241" s="146"/>
      <c r="P31241" s="146"/>
      <c r="Q31241" s="146"/>
      <c r="R31241" s="34"/>
      <c r="S31241" s="35"/>
      <c r="T31241" s="147"/>
    </row>
    <row r="31242">
      <c r="A31242" s="147"/>
      <c r="B31242" s="64"/>
      <c r="C31242" s="147" t="s">
        <v>217</v>
      </c>
      <c r="E31242" s="161"/>
      <c r="F31242" s="162"/>
      <c r="G31242" s="147"/>
      <c r="H31242" s="146"/>
      <c r="J31242" s="146"/>
      <c r="L31242" s="150"/>
      <c r="N31242" s="163"/>
      <c r="O31242" s="146"/>
      <c r="P31242" s="146"/>
      <c r="Q31242" s="146"/>
      <c r="R31242" s="34"/>
      <c r="S31242" s="35"/>
      <c r="T31242" s="147"/>
    </row>
    <row r="31243">
      <c r="A31243" s="147"/>
      <c r="B31243" s="64"/>
      <c r="C31243" s="147" t="s">
        <v>217</v>
      </c>
      <c r="E31243" s="161"/>
      <c r="F31243" s="162"/>
      <c r="G31243" s="147"/>
      <c r="H31243" s="146"/>
      <c r="J31243" s="146"/>
      <c r="L31243" s="150"/>
      <c r="N31243" s="163"/>
      <c r="O31243" s="146"/>
      <c r="P31243" s="146"/>
      <c r="Q31243" s="146"/>
      <c r="R31243" s="34"/>
      <c r="S31243" s="35"/>
      <c r="T31243" s="147"/>
    </row>
    <row r="31244">
      <c r="A31244" s="147"/>
      <c r="B31244" s="64"/>
      <c r="C31244" s="147" t="s">
        <v>217</v>
      </c>
      <c r="E31244" s="161"/>
      <c r="F31244" s="162"/>
      <c r="G31244" s="147"/>
      <c r="H31244" s="146"/>
      <c r="J31244" s="146"/>
      <c r="L31244" s="150"/>
      <c r="N31244" s="163"/>
      <c r="O31244" s="146"/>
      <c r="P31244" s="146"/>
      <c r="Q31244" s="146"/>
      <c r="R31244" s="34"/>
      <c r="S31244" s="35"/>
      <c r="T31244" s="147"/>
    </row>
    <row r="31245">
      <c r="A31245" s="147"/>
      <c r="B31245" s="64"/>
      <c r="C31245" s="147" t="s">
        <v>217</v>
      </c>
      <c r="E31245" s="161"/>
      <c r="F31245" s="162"/>
      <c r="G31245" s="147"/>
      <c r="H31245" s="146"/>
      <c r="J31245" s="146"/>
      <c r="L31245" s="150"/>
      <c r="N31245" s="163"/>
      <c r="O31245" s="146"/>
      <c r="P31245" s="146"/>
      <c r="Q31245" s="146"/>
      <c r="R31245" s="34"/>
      <c r="S31245" s="35"/>
      <c r="T31245" s="147"/>
    </row>
    <row r="31246">
      <c r="A31246" s="147"/>
      <c r="B31246" s="64"/>
      <c r="C31246" s="147" t="s">
        <v>217</v>
      </c>
      <c r="E31246" s="161"/>
      <c r="F31246" s="162"/>
      <c r="G31246" s="147"/>
      <c r="H31246" s="146"/>
      <c r="J31246" s="146"/>
      <c r="L31246" s="150"/>
      <c r="N31246" s="163"/>
      <c r="O31246" s="146"/>
      <c r="P31246" s="146"/>
      <c r="Q31246" s="146"/>
      <c r="R31246" s="34"/>
      <c r="S31246" s="35"/>
      <c r="T31246" s="147"/>
    </row>
    <row r="31247">
      <c r="A31247" s="147"/>
      <c r="B31247" s="64"/>
      <c r="C31247" s="147" t="s">
        <v>217</v>
      </c>
      <c r="E31247" s="161"/>
      <c r="F31247" s="162"/>
      <c r="G31247" s="147"/>
      <c r="H31247" s="146"/>
      <c r="J31247" s="146"/>
      <c r="L31247" s="150"/>
      <c r="N31247" s="163"/>
      <c r="O31247" s="146"/>
      <c r="P31247" s="146"/>
      <c r="Q31247" s="146"/>
      <c r="R31247" s="34"/>
      <c r="S31247" s="35"/>
      <c r="T31247" s="147"/>
    </row>
    <row r="31248">
      <c r="A31248" s="147"/>
      <c r="B31248" s="64"/>
      <c r="C31248" s="147" t="s">
        <v>217</v>
      </c>
      <c r="E31248" s="161"/>
      <c r="F31248" s="162"/>
      <c r="G31248" s="147"/>
      <c r="H31248" s="146"/>
      <c r="J31248" s="146"/>
      <c r="L31248" s="150"/>
      <c r="N31248" s="163"/>
      <c r="O31248" s="146"/>
      <c r="P31248" s="146"/>
      <c r="Q31248" s="146"/>
      <c r="R31248" s="34"/>
      <c r="S31248" s="35"/>
      <c r="T31248" s="147"/>
    </row>
    <row r="31249">
      <c r="A31249" s="147"/>
      <c r="B31249" s="64"/>
      <c r="C31249" s="147" t="s">
        <v>217</v>
      </c>
      <c r="E31249" s="161"/>
      <c r="F31249" s="162"/>
      <c r="G31249" s="147"/>
      <c r="H31249" s="146"/>
      <c r="J31249" s="146"/>
      <c r="L31249" s="150"/>
      <c r="N31249" s="163"/>
      <c r="O31249" s="146"/>
      <c r="P31249" s="146"/>
      <c r="Q31249" s="146"/>
      <c r="R31249" s="34"/>
      <c r="S31249" s="35"/>
      <c r="T31249" s="147"/>
    </row>
    <row r="31250">
      <c r="A31250" s="147"/>
      <c r="B31250" s="64"/>
      <c r="C31250" s="147" t="s">
        <v>217</v>
      </c>
      <c r="E31250" s="161"/>
      <c r="F31250" s="162"/>
      <c r="G31250" s="147"/>
      <c r="H31250" s="146"/>
      <c r="J31250" s="146"/>
      <c r="L31250" s="150"/>
      <c r="N31250" s="163"/>
      <c r="O31250" s="146"/>
      <c r="P31250" s="146"/>
      <c r="Q31250" s="146"/>
      <c r="R31250" s="34"/>
      <c r="S31250" s="35"/>
      <c r="T31250" s="147"/>
    </row>
    <row r="31251">
      <c r="A31251" s="147"/>
      <c r="B31251" s="64"/>
      <c r="C31251" s="147" t="s">
        <v>217</v>
      </c>
      <c r="E31251" s="161"/>
      <c r="F31251" s="162"/>
      <c r="G31251" s="147"/>
      <c r="H31251" s="146"/>
      <c r="J31251" s="146"/>
      <c r="L31251" s="150"/>
      <c r="N31251" s="163"/>
      <c r="O31251" s="146"/>
      <c r="P31251" s="146"/>
      <c r="Q31251" s="146"/>
      <c r="R31251" s="34"/>
      <c r="S31251" s="35"/>
      <c r="T31251" s="147"/>
    </row>
    <row r="31252">
      <c r="A31252" s="147"/>
      <c r="B31252" s="64"/>
      <c r="C31252" s="147" t="s">
        <v>217</v>
      </c>
      <c r="E31252" s="161"/>
      <c r="F31252" s="162"/>
      <c r="G31252" s="147"/>
      <c r="H31252" s="146"/>
      <c r="J31252" s="146"/>
      <c r="L31252" s="150"/>
      <c r="N31252" s="163"/>
      <c r="O31252" s="146"/>
      <c r="P31252" s="146"/>
      <c r="Q31252" s="146"/>
      <c r="R31252" s="34"/>
      <c r="S31252" s="35"/>
      <c r="T31252" s="147"/>
    </row>
    <row r="31253">
      <c r="A31253" s="147"/>
      <c r="B31253" s="64"/>
      <c r="C31253" s="147" t="s">
        <v>217</v>
      </c>
      <c r="E31253" s="161"/>
      <c r="F31253" s="162"/>
      <c r="G31253" s="147"/>
      <c r="H31253" s="146"/>
      <c r="J31253" s="146"/>
      <c r="L31253" s="150"/>
      <c r="N31253" s="163"/>
      <c r="O31253" s="146"/>
      <c r="P31253" s="146"/>
      <c r="Q31253" s="146"/>
      <c r="R31253" s="34"/>
      <c r="S31253" s="35"/>
      <c r="T31253" s="147"/>
    </row>
    <row r="31254">
      <c r="A31254" s="147"/>
      <c r="B31254" s="64"/>
      <c r="C31254" s="147" t="s">
        <v>217</v>
      </c>
      <c r="E31254" s="161"/>
      <c r="F31254" s="162"/>
      <c r="G31254" s="147"/>
      <c r="H31254" s="146"/>
      <c r="J31254" s="146"/>
      <c r="L31254" s="150"/>
      <c r="N31254" s="163"/>
      <c r="O31254" s="146"/>
      <c r="P31254" s="146"/>
      <c r="Q31254" s="146"/>
      <c r="R31254" s="34"/>
      <c r="S31254" s="35"/>
      <c r="T31254" s="147"/>
    </row>
    <row r="31255">
      <c r="A31255" s="147"/>
      <c r="B31255" s="64"/>
      <c r="C31255" s="147" t="s">
        <v>217</v>
      </c>
      <c r="E31255" s="161"/>
      <c r="F31255" s="162"/>
      <c r="G31255" s="147"/>
      <c r="H31255" s="146"/>
      <c r="J31255" s="146"/>
      <c r="L31255" s="150"/>
      <c r="N31255" s="163"/>
      <c r="O31255" s="146"/>
      <c r="P31255" s="146"/>
      <c r="Q31255" s="146"/>
      <c r="R31255" s="34"/>
      <c r="S31255" s="35"/>
      <c r="T31255" s="147"/>
    </row>
    <row r="31256">
      <c r="A31256" s="147"/>
      <c r="B31256" s="64"/>
      <c r="C31256" s="147" t="s">
        <v>217</v>
      </c>
      <c r="E31256" s="161"/>
      <c r="F31256" s="162"/>
      <c r="G31256" s="147"/>
      <c r="H31256" s="146"/>
      <c r="J31256" s="146"/>
      <c r="L31256" s="150"/>
      <c r="N31256" s="163"/>
      <c r="O31256" s="146"/>
      <c r="P31256" s="146"/>
      <c r="Q31256" s="146"/>
      <c r="R31256" s="34"/>
      <c r="S31256" s="35"/>
      <c r="T31256" s="147"/>
    </row>
    <row r="31257">
      <c r="A31257" s="147"/>
      <c r="B31257" s="64"/>
      <c r="C31257" s="147" t="s">
        <v>217</v>
      </c>
      <c r="E31257" s="161"/>
      <c r="F31257" s="162"/>
      <c r="G31257" s="147"/>
      <c r="H31257" s="146"/>
      <c r="J31257" s="146"/>
      <c r="L31257" s="150"/>
      <c r="N31257" s="163"/>
      <c r="O31257" s="146"/>
      <c r="P31257" s="146"/>
      <c r="Q31257" s="146"/>
      <c r="R31257" s="34"/>
      <c r="S31257" s="35"/>
      <c r="T31257" s="147"/>
    </row>
    <row r="31258">
      <c r="A31258" s="147"/>
      <c r="B31258" s="64"/>
      <c r="C31258" s="147" t="s">
        <v>217</v>
      </c>
      <c r="E31258" s="161"/>
      <c r="F31258" s="162"/>
      <c r="G31258" s="147"/>
      <c r="H31258" s="146"/>
      <c r="J31258" s="146"/>
      <c r="L31258" s="150"/>
      <c r="N31258" s="163"/>
      <c r="O31258" s="146"/>
      <c r="P31258" s="146"/>
      <c r="Q31258" s="146"/>
      <c r="R31258" s="34"/>
      <c r="S31258" s="35"/>
      <c r="T31258" s="147"/>
    </row>
    <row r="31259">
      <c r="A31259" s="147"/>
      <c r="B31259" s="64"/>
      <c r="C31259" s="147" t="s">
        <v>217</v>
      </c>
      <c r="E31259" s="161"/>
      <c r="F31259" s="162"/>
      <c r="G31259" s="147"/>
      <c r="H31259" s="146"/>
      <c r="J31259" s="146"/>
      <c r="L31259" s="150"/>
      <c r="N31259" s="163"/>
      <c r="O31259" s="146"/>
      <c r="P31259" s="146"/>
      <c r="Q31259" s="146"/>
      <c r="R31259" s="34"/>
      <c r="S31259" s="35"/>
      <c r="T31259" s="147"/>
    </row>
    <row r="31260">
      <c r="A31260" s="147"/>
      <c r="B31260" s="64"/>
      <c r="C31260" s="147" t="s">
        <v>217</v>
      </c>
      <c r="E31260" s="161"/>
      <c r="F31260" s="162"/>
      <c r="G31260" s="147"/>
      <c r="H31260" s="146"/>
      <c r="J31260" s="146"/>
      <c r="L31260" s="150"/>
      <c r="N31260" s="163"/>
      <c r="O31260" s="146"/>
      <c r="P31260" s="146"/>
      <c r="Q31260" s="146"/>
      <c r="R31260" s="34"/>
      <c r="S31260" s="35"/>
      <c r="T31260" s="147"/>
    </row>
    <row r="31261">
      <c r="A31261" s="147"/>
      <c r="B31261" s="64"/>
      <c r="C31261" s="147" t="s">
        <v>217</v>
      </c>
      <c r="E31261" s="161"/>
      <c r="F31261" s="162"/>
      <c r="G31261" s="147"/>
      <c r="H31261" s="146"/>
      <c r="J31261" s="146"/>
      <c r="L31261" s="150"/>
      <c r="N31261" s="163"/>
      <c r="O31261" s="146"/>
      <c r="P31261" s="146"/>
      <c r="Q31261" s="146"/>
      <c r="R31261" s="34"/>
      <c r="S31261" s="35"/>
      <c r="T31261" s="147"/>
    </row>
    <row r="31262">
      <c r="A31262" s="147"/>
      <c r="B31262" s="64"/>
      <c r="C31262" s="147" t="s">
        <v>217</v>
      </c>
      <c r="E31262" s="161"/>
      <c r="F31262" s="162"/>
      <c r="G31262" s="147"/>
      <c r="H31262" s="146"/>
      <c r="J31262" s="146"/>
      <c r="L31262" s="150"/>
      <c r="N31262" s="163"/>
      <c r="O31262" s="146"/>
      <c r="P31262" s="146"/>
      <c r="Q31262" s="146"/>
      <c r="R31262" s="34"/>
      <c r="S31262" s="35"/>
      <c r="T31262" s="147"/>
    </row>
    <row r="31263">
      <c r="A31263" s="147"/>
      <c r="B31263" s="64"/>
      <c r="C31263" s="147" t="s">
        <v>217</v>
      </c>
      <c r="E31263" s="161"/>
      <c r="F31263" s="162"/>
      <c r="G31263" s="147"/>
      <c r="H31263" s="146"/>
      <c r="J31263" s="146"/>
      <c r="L31263" s="150"/>
      <c r="N31263" s="163"/>
      <c r="O31263" s="146"/>
      <c r="P31263" s="146"/>
      <c r="Q31263" s="146"/>
      <c r="R31263" s="34"/>
      <c r="S31263" s="35"/>
      <c r="T31263" s="147"/>
    </row>
    <row r="31264">
      <c r="A31264" s="147"/>
      <c r="B31264" s="64"/>
      <c r="C31264" s="147" t="s">
        <v>217</v>
      </c>
      <c r="E31264" s="161"/>
      <c r="F31264" s="162"/>
      <c r="G31264" s="147"/>
      <c r="H31264" s="146"/>
      <c r="J31264" s="146"/>
      <c r="L31264" s="150"/>
      <c r="N31264" s="163"/>
      <c r="O31264" s="146"/>
      <c r="P31264" s="146"/>
      <c r="Q31264" s="146"/>
      <c r="R31264" s="34"/>
      <c r="S31264" s="35"/>
      <c r="T31264" s="147"/>
    </row>
    <row r="31265">
      <c r="A31265" s="147"/>
      <c r="B31265" s="64"/>
      <c r="C31265" s="147" t="s">
        <v>217</v>
      </c>
      <c r="E31265" s="161"/>
      <c r="F31265" s="162"/>
      <c r="G31265" s="147"/>
      <c r="H31265" s="146"/>
      <c r="J31265" s="146"/>
      <c r="L31265" s="150"/>
      <c r="N31265" s="163"/>
      <c r="O31265" s="146"/>
      <c r="P31265" s="146"/>
      <c r="Q31265" s="146"/>
      <c r="R31265" s="34"/>
      <c r="S31265" s="35"/>
      <c r="T31265" s="147"/>
    </row>
    <row r="31266">
      <c r="A31266" s="147"/>
      <c r="B31266" s="64"/>
      <c r="C31266" s="147" t="s">
        <v>217</v>
      </c>
      <c r="E31266" s="161"/>
      <c r="F31266" s="162"/>
      <c r="G31266" s="147"/>
      <c r="H31266" s="146"/>
      <c r="J31266" s="146"/>
      <c r="L31266" s="150"/>
      <c r="N31266" s="163"/>
      <c r="O31266" s="146"/>
      <c r="P31266" s="146"/>
      <c r="Q31266" s="146"/>
      <c r="R31266" s="34"/>
      <c r="S31266" s="35"/>
      <c r="T31266" s="147"/>
    </row>
    <row r="31267">
      <c r="A31267" s="147"/>
      <c r="B31267" s="64"/>
      <c r="C31267" s="147" t="s">
        <v>217</v>
      </c>
      <c r="E31267" s="161"/>
      <c r="F31267" s="162"/>
      <c r="G31267" s="147"/>
      <c r="H31267" s="146"/>
      <c r="J31267" s="146"/>
      <c r="L31267" s="150"/>
      <c r="N31267" s="163"/>
      <c r="O31267" s="146"/>
      <c r="P31267" s="146"/>
      <c r="Q31267" s="146"/>
      <c r="R31267" s="34"/>
      <c r="S31267" s="35"/>
      <c r="T31267" s="147"/>
    </row>
    <row r="31268">
      <c r="A31268" s="147"/>
      <c r="B31268" s="64"/>
      <c r="C31268" s="147" t="s">
        <v>217</v>
      </c>
      <c r="E31268" s="161"/>
      <c r="F31268" s="162"/>
      <c r="G31268" s="147"/>
      <c r="H31268" s="146"/>
      <c r="J31268" s="146"/>
      <c r="L31268" s="150"/>
      <c r="N31268" s="163"/>
      <c r="O31268" s="146"/>
      <c r="P31268" s="146"/>
      <c r="Q31268" s="146"/>
      <c r="R31268" s="34"/>
      <c r="S31268" s="35"/>
      <c r="T31268" s="147"/>
    </row>
    <row r="31269">
      <c r="A31269" s="147"/>
      <c r="B31269" s="64"/>
      <c r="C31269" s="147" t="s">
        <v>217</v>
      </c>
      <c r="E31269" s="161"/>
      <c r="F31269" s="162"/>
      <c r="G31269" s="147"/>
      <c r="H31269" s="146"/>
      <c r="J31269" s="146"/>
      <c r="L31269" s="150"/>
      <c r="N31269" s="163"/>
      <c r="O31269" s="146"/>
      <c r="P31269" s="146"/>
      <c r="Q31269" s="146"/>
      <c r="R31269" s="34"/>
      <c r="S31269" s="35"/>
      <c r="T31269" s="147"/>
    </row>
    <row r="31270">
      <c r="A31270" s="147"/>
      <c r="B31270" s="64"/>
      <c r="C31270" s="147" t="s">
        <v>217</v>
      </c>
      <c r="E31270" s="161"/>
      <c r="F31270" s="162"/>
      <c r="G31270" s="147"/>
      <c r="H31270" s="146"/>
      <c r="J31270" s="146"/>
      <c r="L31270" s="150"/>
      <c r="N31270" s="163"/>
      <c r="O31270" s="146"/>
      <c r="P31270" s="146"/>
      <c r="Q31270" s="146"/>
      <c r="R31270" s="34"/>
      <c r="S31270" s="35"/>
      <c r="T31270" s="147"/>
    </row>
    <row r="31271">
      <c r="A31271" s="147"/>
      <c r="B31271" s="64"/>
      <c r="C31271" s="147" t="s">
        <v>217</v>
      </c>
      <c r="E31271" s="161"/>
      <c r="F31271" s="162"/>
      <c r="G31271" s="147"/>
      <c r="H31271" s="146"/>
      <c r="J31271" s="146"/>
      <c r="L31271" s="150"/>
      <c r="N31271" s="163"/>
      <c r="O31271" s="146"/>
      <c r="P31271" s="146"/>
      <c r="Q31271" s="146"/>
      <c r="R31271" s="34"/>
      <c r="S31271" s="35"/>
      <c r="T31271" s="147"/>
    </row>
    <row r="31272">
      <c r="A31272" s="147"/>
      <c r="B31272" s="64"/>
      <c r="C31272" s="147" t="s">
        <v>217</v>
      </c>
      <c r="E31272" s="161"/>
      <c r="F31272" s="162"/>
      <c r="G31272" s="147"/>
      <c r="H31272" s="146"/>
      <c r="J31272" s="146"/>
      <c r="L31272" s="150"/>
      <c r="N31272" s="163"/>
      <c r="O31272" s="146"/>
      <c r="P31272" s="146"/>
      <c r="Q31272" s="146"/>
      <c r="R31272" s="34"/>
      <c r="S31272" s="35"/>
      <c r="T31272" s="147"/>
    </row>
    <row r="31273">
      <c r="A31273" s="147"/>
      <c r="B31273" s="64"/>
      <c r="C31273" s="147" t="s">
        <v>217</v>
      </c>
      <c r="E31273" s="161"/>
      <c r="F31273" s="162"/>
      <c r="G31273" s="147"/>
      <c r="H31273" s="146"/>
      <c r="J31273" s="146"/>
      <c r="L31273" s="150"/>
      <c r="N31273" s="163"/>
      <c r="O31273" s="146"/>
      <c r="P31273" s="146"/>
      <c r="Q31273" s="146"/>
      <c r="R31273" s="34"/>
      <c r="S31273" s="35"/>
      <c r="T31273" s="147"/>
    </row>
    <row r="31274">
      <c r="A31274" s="147"/>
      <c r="B31274" s="64"/>
      <c r="C31274" s="147" t="s">
        <v>217</v>
      </c>
      <c r="E31274" s="161"/>
      <c r="F31274" s="162"/>
      <c r="G31274" s="147"/>
      <c r="H31274" s="146"/>
      <c r="J31274" s="146"/>
      <c r="L31274" s="150"/>
      <c r="N31274" s="163"/>
      <c r="O31274" s="146"/>
      <c r="P31274" s="146"/>
      <c r="Q31274" s="146"/>
      <c r="R31274" s="34"/>
      <c r="S31274" s="35"/>
      <c r="T31274" s="147"/>
    </row>
    <row r="31275">
      <c r="A31275" s="147"/>
      <c r="B31275" s="64"/>
      <c r="C31275" s="147" t="s">
        <v>217</v>
      </c>
      <c r="E31275" s="161"/>
      <c r="F31275" s="162"/>
      <c r="G31275" s="147"/>
      <c r="H31275" s="146"/>
      <c r="J31275" s="146"/>
      <c r="L31275" s="150"/>
      <c r="N31275" s="163"/>
      <c r="O31275" s="146"/>
      <c r="P31275" s="146"/>
      <c r="Q31275" s="146"/>
      <c r="R31275" s="34"/>
      <c r="S31275" s="35"/>
      <c r="T31275" s="147"/>
    </row>
    <row r="31276">
      <c r="A31276" s="147"/>
      <c r="B31276" s="64"/>
      <c r="C31276" s="147" t="s">
        <v>217</v>
      </c>
      <c r="E31276" s="161"/>
      <c r="F31276" s="162"/>
      <c r="G31276" s="147"/>
      <c r="H31276" s="146"/>
      <c r="J31276" s="146"/>
      <c r="L31276" s="150"/>
      <c r="N31276" s="163"/>
      <c r="O31276" s="146"/>
      <c r="P31276" s="146"/>
      <c r="Q31276" s="146"/>
      <c r="R31276" s="34"/>
      <c r="S31276" s="35"/>
      <c r="T31276" s="147"/>
    </row>
    <row r="31277">
      <c r="A31277" s="147"/>
      <c r="B31277" s="64"/>
      <c r="C31277" s="147" t="s">
        <v>217</v>
      </c>
      <c r="E31277" s="161"/>
      <c r="F31277" s="162"/>
      <c r="G31277" s="147"/>
      <c r="H31277" s="146"/>
      <c r="J31277" s="146"/>
      <c r="L31277" s="150"/>
      <c r="N31277" s="163"/>
      <c r="O31277" s="146"/>
      <c r="P31277" s="146"/>
      <c r="Q31277" s="146"/>
      <c r="R31277" s="34"/>
      <c r="S31277" s="35"/>
      <c r="T31277" s="147"/>
    </row>
    <row r="31278">
      <c r="A31278" s="147"/>
      <c r="B31278" s="64"/>
      <c r="C31278" s="147" t="s">
        <v>217</v>
      </c>
      <c r="E31278" s="161"/>
      <c r="F31278" s="162"/>
      <c r="G31278" s="147"/>
      <c r="H31278" s="146"/>
      <c r="J31278" s="146"/>
      <c r="L31278" s="150"/>
      <c r="N31278" s="163"/>
      <c r="O31278" s="146"/>
      <c r="P31278" s="146"/>
      <c r="Q31278" s="146"/>
      <c r="R31278" s="34"/>
      <c r="S31278" s="35"/>
      <c r="T31278" s="147"/>
    </row>
    <row r="31279">
      <c r="A31279" s="147"/>
      <c r="B31279" s="64"/>
      <c r="C31279" s="147" t="s">
        <v>217</v>
      </c>
      <c r="E31279" s="161"/>
      <c r="F31279" s="162"/>
      <c r="G31279" s="147"/>
      <c r="H31279" s="146"/>
      <c r="J31279" s="146"/>
      <c r="L31279" s="150"/>
      <c r="N31279" s="163"/>
      <c r="O31279" s="146"/>
      <c r="P31279" s="146"/>
      <c r="Q31279" s="146"/>
      <c r="R31279" s="34"/>
      <c r="S31279" s="35"/>
      <c r="T31279" s="147"/>
    </row>
    <row r="31280">
      <c r="A31280" s="147"/>
      <c r="B31280" s="64"/>
      <c r="C31280" s="147" t="s">
        <v>217</v>
      </c>
      <c r="E31280" s="161"/>
      <c r="F31280" s="162"/>
      <c r="G31280" s="147"/>
      <c r="H31280" s="146"/>
      <c r="J31280" s="146"/>
      <c r="L31280" s="150"/>
      <c r="N31280" s="163"/>
      <c r="O31280" s="146"/>
      <c r="P31280" s="146"/>
      <c r="Q31280" s="146"/>
      <c r="R31280" s="34"/>
      <c r="S31280" s="35"/>
      <c r="T31280" s="147"/>
    </row>
    <row r="31281">
      <c r="A31281" s="147"/>
      <c r="B31281" s="64"/>
      <c r="C31281" s="147" t="s">
        <v>217</v>
      </c>
      <c r="E31281" s="161"/>
      <c r="F31281" s="162"/>
      <c r="G31281" s="147"/>
      <c r="H31281" s="146"/>
      <c r="J31281" s="146"/>
      <c r="L31281" s="150"/>
      <c r="N31281" s="163"/>
      <c r="O31281" s="146"/>
      <c r="P31281" s="146"/>
      <c r="Q31281" s="146"/>
      <c r="R31281" s="34"/>
      <c r="S31281" s="35"/>
      <c r="T31281" s="147"/>
    </row>
    <row r="31282">
      <c r="A31282" s="147"/>
      <c r="B31282" s="64"/>
      <c r="C31282" s="147" t="s">
        <v>217</v>
      </c>
      <c r="E31282" s="161"/>
      <c r="F31282" s="162"/>
      <c r="G31282" s="147"/>
      <c r="H31282" s="146"/>
      <c r="J31282" s="146"/>
      <c r="L31282" s="150"/>
      <c r="N31282" s="163"/>
      <c r="O31282" s="146"/>
      <c r="P31282" s="146"/>
      <c r="Q31282" s="146"/>
      <c r="R31282" s="34"/>
      <c r="S31282" s="35"/>
      <c r="T31282" s="147"/>
    </row>
    <row r="31283">
      <c r="A31283" s="147"/>
      <c r="B31283" s="64"/>
      <c r="C31283" s="147" t="s">
        <v>217</v>
      </c>
      <c r="E31283" s="161"/>
      <c r="F31283" s="162"/>
      <c r="G31283" s="147"/>
      <c r="H31283" s="146"/>
      <c r="J31283" s="146"/>
      <c r="L31283" s="150"/>
      <c r="N31283" s="163"/>
      <c r="O31283" s="146"/>
      <c r="P31283" s="146"/>
      <c r="Q31283" s="146"/>
      <c r="R31283" s="34"/>
      <c r="S31283" s="35"/>
      <c r="T31283" s="147"/>
    </row>
    <row r="31284">
      <c r="A31284" s="147"/>
      <c r="B31284" s="64"/>
      <c r="C31284" s="147" t="s">
        <v>217</v>
      </c>
      <c r="E31284" s="161"/>
      <c r="F31284" s="162"/>
      <c r="G31284" s="147"/>
      <c r="H31284" s="146"/>
      <c r="J31284" s="146"/>
      <c r="L31284" s="150"/>
      <c r="N31284" s="163"/>
      <c r="O31284" s="146"/>
      <c r="P31284" s="146"/>
      <c r="Q31284" s="146"/>
      <c r="R31284" s="34"/>
      <c r="S31284" s="35"/>
      <c r="T31284" s="147"/>
    </row>
    <row r="31285">
      <c r="A31285" s="147"/>
      <c r="B31285" s="64"/>
      <c r="C31285" s="147" t="s">
        <v>217</v>
      </c>
      <c r="E31285" s="161"/>
      <c r="F31285" s="162"/>
      <c r="G31285" s="147"/>
      <c r="H31285" s="146"/>
      <c r="J31285" s="146"/>
      <c r="L31285" s="150"/>
      <c r="N31285" s="163"/>
      <c r="O31285" s="146"/>
      <c r="P31285" s="146"/>
      <c r="Q31285" s="146"/>
      <c r="R31285" s="34"/>
      <c r="S31285" s="35"/>
      <c r="T31285" s="147"/>
    </row>
    <row r="31286">
      <c r="A31286" s="147"/>
      <c r="B31286" s="64"/>
      <c r="C31286" s="147" t="s">
        <v>217</v>
      </c>
      <c r="E31286" s="161"/>
      <c r="F31286" s="162"/>
      <c r="G31286" s="147"/>
      <c r="H31286" s="146"/>
      <c r="J31286" s="146"/>
      <c r="L31286" s="150"/>
      <c r="N31286" s="163"/>
      <c r="O31286" s="146"/>
      <c r="P31286" s="146"/>
      <c r="Q31286" s="146"/>
      <c r="R31286" s="34"/>
      <c r="S31286" s="35"/>
      <c r="T31286" s="147"/>
    </row>
    <row r="31287">
      <c r="A31287" s="147"/>
      <c r="B31287" s="64"/>
      <c r="C31287" s="147" t="s">
        <v>217</v>
      </c>
      <c r="E31287" s="161"/>
      <c r="F31287" s="162"/>
      <c r="G31287" s="147"/>
      <c r="H31287" s="146"/>
      <c r="J31287" s="146"/>
      <c r="L31287" s="150"/>
      <c r="N31287" s="163"/>
      <c r="O31287" s="146"/>
      <c r="P31287" s="146"/>
      <c r="Q31287" s="146"/>
      <c r="R31287" s="34"/>
      <c r="S31287" s="35"/>
      <c r="T31287" s="147"/>
    </row>
    <row r="31288">
      <c r="A31288" s="147"/>
      <c r="B31288" s="64"/>
      <c r="C31288" s="147" t="s">
        <v>217</v>
      </c>
      <c r="E31288" s="161"/>
      <c r="F31288" s="162"/>
      <c r="G31288" s="147"/>
      <c r="H31288" s="146"/>
      <c r="J31288" s="146"/>
      <c r="L31288" s="150"/>
      <c r="N31288" s="163"/>
      <c r="O31288" s="146"/>
      <c r="P31288" s="146"/>
      <c r="Q31288" s="146"/>
      <c r="R31288" s="34"/>
      <c r="S31288" s="35"/>
      <c r="T31288" s="147"/>
    </row>
    <row r="31289">
      <c r="A31289" s="147"/>
      <c r="B31289" s="64"/>
      <c r="C31289" s="147" t="s">
        <v>217</v>
      </c>
      <c r="E31289" s="161"/>
      <c r="F31289" s="162"/>
      <c r="G31289" s="147"/>
      <c r="H31289" s="146"/>
      <c r="J31289" s="146"/>
      <c r="L31289" s="150"/>
      <c r="N31289" s="163"/>
      <c r="O31289" s="146"/>
      <c r="P31289" s="146"/>
      <c r="Q31289" s="146"/>
      <c r="R31289" s="34"/>
      <c r="S31289" s="35"/>
      <c r="T31289" s="147"/>
    </row>
    <row r="31290">
      <c r="A31290" s="147"/>
      <c r="B31290" s="64"/>
      <c r="C31290" s="147" t="s">
        <v>217</v>
      </c>
      <c r="E31290" s="161"/>
      <c r="F31290" s="162"/>
      <c r="G31290" s="147"/>
      <c r="H31290" s="146"/>
      <c r="J31290" s="146"/>
      <c r="L31290" s="150"/>
      <c r="N31290" s="163"/>
      <c r="O31290" s="146"/>
      <c r="P31290" s="146"/>
      <c r="Q31290" s="146"/>
      <c r="R31290" s="34"/>
      <c r="S31290" s="35"/>
      <c r="T31290" s="147"/>
    </row>
    <row r="31291">
      <c r="A31291" s="147"/>
      <c r="B31291" s="64"/>
      <c r="C31291" s="147" t="s">
        <v>217</v>
      </c>
      <c r="E31291" s="161"/>
      <c r="F31291" s="162"/>
      <c r="G31291" s="147"/>
      <c r="H31291" s="146"/>
      <c r="J31291" s="146"/>
      <c r="L31291" s="150"/>
      <c r="N31291" s="163"/>
      <c r="O31291" s="146"/>
      <c r="P31291" s="146"/>
      <c r="Q31291" s="146"/>
      <c r="R31291" s="34"/>
      <c r="S31291" s="35"/>
      <c r="T31291" s="147"/>
    </row>
    <row r="31292">
      <c r="A31292" s="147"/>
      <c r="B31292" s="64"/>
      <c r="C31292" s="147" t="s">
        <v>217</v>
      </c>
      <c r="E31292" s="161"/>
      <c r="F31292" s="162"/>
      <c r="G31292" s="147"/>
      <c r="H31292" s="146"/>
      <c r="J31292" s="146"/>
      <c r="L31292" s="150"/>
      <c r="N31292" s="163"/>
      <c r="O31292" s="146"/>
      <c r="P31292" s="146"/>
      <c r="Q31292" s="146"/>
      <c r="R31292" s="34"/>
      <c r="S31292" s="35"/>
      <c r="T31292" s="147"/>
    </row>
    <row r="31293">
      <c r="A31293" s="147"/>
      <c r="B31293" s="64"/>
      <c r="C31293" s="147" t="s">
        <v>217</v>
      </c>
      <c r="E31293" s="161"/>
      <c r="F31293" s="162"/>
      <c r="G31293" s="147"/>
      <c r="H31293" s="146"/>
      <c r="J31293" s="146"/>
      <c r="L31293" s="150"/>
      <c r="N31293" s="163"/>
      <c r="O31293" s="146"/>
      <c r="P31293" s="146"/>
      <c r="Q31293" s="146"/>
      <c r="R31293" s="34"/>
      <c r="S31293" s="35"/>
      <c r="T31293" s="147"/>
    </row>
    <row r="31294">
      <c r="A31294" s="147"/>
      <c r="B31294" s="64"/>
      <c r="C31294" s="147" t="s">
        <v>217</v>
      </c>
      <c r="E31294" s="161"/>
      <c r="F31294" s="162"/>
      <c r="G31294" s="147"/>
      <c r="H31294" s="146"/>
      <c r="J31294" s="146"/>
      <c r="L31294" s="150"/>
      <c r="N31294" s="163"/>
      <c r="O31294" s="146"/>
      <c r="P31294" s="146"/>
      <c r="Q31294" s="146"/>
      <c r="R31294" s="34"/>
      <c r="S31294" s="35"/>
      <c r="T31294" s="147"/>
    </row>
    <row r="31295">
      <c r="A31295" s="147"/>
      <c r="B31295" s="64"/>
      <c r="C31295" s="147" t="s">
        <v>217</v>
      </c>
      <c r="E31295" s="161"/>
      <c r="F31295" s="162"/>
      <c r="G31295" s="147"/>
      <c r="H31295" s="146"/>
      <c r="J31295" s="146"/>
      <c r="L31295" s="150"/>
      <c r="N31295" s="163"/>
      <c r="O31295" s="146"/>
      <c r="P31295" s="146"/>
      <c r="Q31295" s="146"/>
      <c r="R31295" s="34"/>
      <c r="S31295" s="35"/>
      <c r="T31295" s="147"/>
    </row>
    <row r="31296">
      <c r="A31296" s="147"/>
      <c r="B31296" s="64"/>
      <c r="C31296" s="147" t="s">
        <v>217</v>
      </c>
      <c r="E31296" s="161"/>
      <c r="F31296" s="162"/>
      <c r="G31296" s="147"/>
      <c r="H31296" s="146"/>
      <c r="J31296" s="146"/>
      <c r="L31296" s="150"/>
      <c r="N31296" s="163"/>
      <c r="O31296" s="146"/>
      <c r="P31296" s="146"/>
      <c r="Q31296" s="146"/>
      <c r="R31296" s="34"/>
      <c r="S31296" s="35"/>
      <c r="T31296" s="147"/>
    </row>
    <row r="31297">
      <c r="A31297" s="147"/>
      <c r="B31297" s="64"/>
      <c r="C31297" s="147" t="s">
        <v>217</v>
      </c>
      <c r="E31297" s="161"/>
      <c r="F31297" s="162"/>
      <c r="G31297" s="147"/>
      <c r="H31297" s="146"/>
      <c r="J31297" s="146"/>
      <c r="L31297" s="150"/>
      <c r="N31297" s="163"/>
      <c r="O31297" s="146"/>
      <c r="P31297" s="146"/>
      <c r="Q31297" s="146"/>
      <c r="R31297" s="34"/>
      <c r="S31297" s="35"/>
      <c r="T31297" s="147"/>
    </row>
    <row r="31298">
      <c r="A31298" s="147"/>
      <c r="B31298" s="64"/>
      <c r="C31298" s="147" t="s">
        <v>217</v>
      </c>
      <c r="E31298" s="161"/>
      <c r="F31298" s="162"/>
      <c r="G31298" s="147"/>
      <c r="H31298" s="146"/>
      <c r="J31298" s="146"/>
      <c r="L31298" s="150"/>
      <c r="N31298" s="163"/>
      <c r="O31298" s="146"/>
      <c r="P31298" s="146"/>
      <c r="Q31298" s="146"/>
      <c r="R31298" s="34"/>
      <c r="S31298" s="35"/>
      <c r="T31298" s="147"/>
    </row>
    <row r="31299">
      <c r="A31299" s="147"/>
      <c r="B31299" s="64"/>
      <c r="C31299" s="147" t="s">
        <v>217</v>
      </c>
      <c r="E31299" s="161"/>
      <c r="F31299" s="162"/>
      <c r="G31299" s="147"/>
      <c r="H31299" s="146"/>
      <c r="J31299" s="146"/>
      <c r="L31299" s="150"/>
      <c r="N31299" s="163"/>
      <c r="O31299" s="146"/>
      <c r="P31299" s="146"/>
      <c r="Q31299" s="146"/>
      <c r="R31299" s="34"/>
      <c r="S31299" s="35"/>
      <c r="T31299" s="147"/>
    </row>
    <row r="31300">
      <c r="A31300" s="147"/>
      <c r="B31300" s="64"/>
      <c r="C31300" s="147" t="s">
        <v>217</v>
      </c>
      <c r="E31300" s="161"/>
      <c r="F31300" s="162"/>
      <c r="G31300" s="147"/>
      <c r="H31300" s="146"/>
      <c r="J31300" s="146"/>
      <c r="L31300" s="150"/>
      <c r="N31300" s="163"/>
      <c r="O31300" s="146"/>
      <c r="P31300" s="146"/>
      <c r="Q31300" s="146"/>
      <c r="R31300" s="34"/>
      <c r="S31300" s="35"/>
      <c r="T31300" s="147"/>
    </row>
    <row r="31301">
      <c r="A31301" s="147"/>
      <c r="B31301" s="64"/>
      <c r="C31301" s="147" t="s">
        <v>217</v>
      </c>
      <c r="E31301" s="161"/>
      <c r="F31301" s="162"/>
      <c r="G31301" s="147"/>
      <c r="H31301" s="146"/>
      <c r="J31301" s="146"/>
      <c r="L31301" s="150"/>
      <c r="N31301" s="163"/>
      <c r="O31301" s="146"/>
      <c r="P31301" s="146"/>
      <c r="Q31301" s="146"/>
      <c r="R31301" s="34"/>
      <c r="S31301" s="35"/>
      <c r="T31301" s="147"/>
    </row>
    <row r="31302">
      <c r="A31302" s="147"/>
      <c r="B31302" s="64"/>
      <c r="C31302" s="147" t="s">
        <v>217</v>
      </c>
      <c r="E31302" s="161"/>
      <c r="F31302" s="162"/>
      <c r="G31302" s="147"/>
      <c r="H31302" s="146"/>
      <c r="J31302" s="146"/>
      <c r="L31302" s="150"/>
      <c r="N31302" s="163"/>
      <c r="O31302" s="146"/>
      <c r="P31302" s="146"/>
      <c r="Q31302" s="146"/>
      <c r="R31302" s="34"/>
      <c r="S31302" s="35"/>
      <c r="T31302" s="147"/>
    </row>
    <row r="31303">
      <c r="A31303" s="147"/>
      <c r="B31303" s="64"/>
      <c r="C31303" s="147" t="s">
        <v>217</v>
      </c>
      <c r="E31303" s="161"/>
      <c r="F31303" s="162"/>
      <c r="G31303" s="147"/>
      <c r="H31303" s="146"/>
      <c r="J31303" s="146"/>
      <c r="L31303" s="150"/>
      <c r="N31303" s="163"/>
      <c r="O31303" s="146"/>
      <c r="P31303" s="146"/>
      <c r="Q31303" s="146"/>
      <c r="R31303" s="34"/>
      <c r="S31303" s="35"/>
      <c r="T31303" s="147"/>
    </row>
    <row r="31304">
      <c r="A31304" s="147"/>
      <c r="B31304" s="64"/>
      <c r="C31304" s="147" t="s">
        <v>217</v>
      </c>
      <c r="E31304" s="161"/>
      <c r="F31304" s="162"/>
      <c r="G31304" s="147"/>
      <c r="H31304" s="146"/>
      <c r="J31304" s="146"/>
      <c r="L31304" s="150"/>
      <c r="N31304" s="163"/>
      <c r="O31304" s="146"/>
      <c r="P31304" s="146"/>
      <c r="Q31304" s="146"/>
      <c r="R31304" s="34"/>
      <c r="S31304" s="35"/>
      <c r="T31304" s="147"/>
    </row>
    <row r="31305">
      <c r="A31305" s="147"/>
      <c r="B31305" s="64"/>
      <c r="C31305" s="147" t="s">
        <v>217</v>
      </c>
      <c r="E31305" s="161"/>
      <c r="F31305" s="162"/>
      <c r="G31305" s="147"/>
      <c r="H31305" s="146"/>
      <c r="J31305" s="146"/>
      <c r="L31305" s="150"/>
      <c r="N31305" s="163"/>
      <c r="O31305" s="146"/>
      <c r="P31305" s="146"/>
      <c r="Q31305" s="146"/>
      <c r="R31305" s="34"/>
      <c r="S31305" s="35"/>
      <c r="T31305" s="147"/>
    </row>
    <row r="31306">
      <c r="A31306" s="147"/>
      <c r="B31306" s="64"/>
      <c r="C31306" s="147" t="s">
        <v>217</v>
      </c>
      <c r="E31306" s="161"/>
      <c r="F31306" s="162"/>
      <c r="G31306" s="147"/>
      <c r="H31306" s="146"/>
      <c r="J31306" s="146"/>
      <c r="L31306" s="150"/>
      <c r="N31306" s="163"/>
      <c r="O31306" s="146"/>
      <c r="P31306" s="146"/>
      <c r="Q31306" s="146"/>
      <c r="R31306" s="34"/>
      <c r="S31306" s="35"/>
      <c r="T31306" s="147"/>
    </row>
    <row r="31307">
      <c r="A31307" s="147"/>
      <c r="B31307" s="64"/>
      <c r="C31307" s="147" t="s">
        <v>217</v>
      </c>
      <c r="E31307" s="161"/>
      <c r="F31307" s="162"/>
      <c r="G31307" s="147"/>
      <c r="H31307" s="146"/>
      <c r="J31307" s="146"/>
      <c r="L31307" s="150"/>
      <c r="N31307" s="163"/>
      <c r="O31307" s="146"/>
      <c r="P31307" s="146"/>
      <c r="Q31307" s="146"/>
      <c r="R31307" s="34"/>
      <c r="S31307" s="35"/>
      <c r="T31307" s="147"/>
    </row>
    <row r="31308">
      <c r="A31308" s="147"/>
      <c r="B31308" s="64"/>
      <c r="C31308" s="147" t="s">
        <v>217</v>
      </c>
      <c r="E31308" s="161"/>
      <c r="F31308" s="162"/>
      <c r="G31308" s="147"/>
      <c r="H31308" s="146"/>
      <c r="J31308" s="146"/>
      <c r="L31308" s="150"/>
      <c r="N31308" s="163"/>
      <c r="O31308" s="146"/>
      <c r="P31308" s="146"/>
      <c r="Q31308" s="146"/>
      <c r="R31308" s="34"/>
      <c r="S31308" s="35"/>
      <c r="T31308" s="147"/>
    </row>
    <row r="31309">
      <c r="A31309" s="147"/>
      <c r="B31309" s="64"/>
      <c r="C31309" s="147" t="s">
        <v>217</v>
      </c>
      <c r="E31309" s="161"/>
      <c r="F31309" s="162"/>
      <c r="G31309" s="147"/>
      <c r="H31309" s="146"/>
      <c r="J31309" s="146"/>
      <c r="L31309" s="150"/>
      <c r="N31309" s="163"/>
      <c r="O31309" s="146"/>
      <c r="P31309" s="146"/>
      <c r="Q31309" s="146"/>
      <c r="R31309" s="34"/>
      <c r="S31309" s="35"/>
      <c r="T31309" s="147"/>
    </row>
    <row r="31310">
      <c r="A31310" s="147"/>
      <c r="B31310" s="64"/>
      <c r="C31310" s="147" t="s">
        <v>217</v>
      </c>
      <c r="E31310" s="161"/>
      <c r="F31310" s="162"/>
      <c r="G31310" s="147"/>
      <c r="H31310" s="146"/>
      <c r="J31310" s="146"/>
      <c r="L31310" s="150"/>
      <c r="N31310" s="163"/>
      <c r="O31310" s="146"/>
      <c r="P31310" s="146"/>
      <c r="Q31310" s="146"/>
      <c r="R31310" s="34"/>
      <c r="S31310" s="35"/>
      <c r="T31310" s="147"/>
    </row>
    <row r="31311">
      <c r="A31311" s="147"/>
      <c r="B31311" s="64"/>
      <c r="C31311" s="147" t="s">
        <v>217</v>
      </c>
      <c r="E31311" s="161"/>
      <c r="F31311" s="162"/>
      <c r="G31311" s="147"/>
      <c r="H31311" s="146"/>
      <c r="J31311" s="146"/>
      <c r="L31311" s="150"/>
      <c r="N31311" s="163"/>
      <c r="O31311" s="146"/>
      <c r="P31311" s="146"/>
      <c r="Q31311" s="146"/>
      <c r="R31311" s="34"/>
      <c r="S31311" s="35"/>
      <c r="T31311" s="147"/>
    </row>
    <row r="31312">
      <c r="A31312" s="147"/>
      <c r="B31312" s="64"/>
      <c r="C31312" s="147" t="s">
        <v>217</v>
      </c>
      <c r="E31312" s="161"/>
      <c r="F31312" s="162"/>
      <c r="G31312" s="147"/>
      <c r="H31312" s="146"/>
      <c r="J31312" s="146"/>
      <c r="L31312" s="150"/>
      <c r="N31312" s="163"/>
      <c r="O31312" s="146"/>
      <c r="P31312" s="146"/>
      <c r="Q31312" s="146"/>
      <c r="R31312" s="34"/>
      <c r="S31312" s="35"/>
      <c r="T31312" s="147"/>
    </row>
    <row r="31313">
      <c r="A31313" s="147"/>
      <c r="B31313" s="64"/>
      <c r="C31313" s="147" t="s">
        <v>217</v>
      </c>
      <c r="E31313" s="161"/>
      <c r="F31313" s="162"/>
      <c r="G31313" s="147"/>
      <c r="H31313" s="146"/>
      <c r="J31313" s="146"/>
      <c r="L31313" s="150"/>
      <c r="N31313" s="163"/>
      <c r="O31313" s="146"/>
      <c r="P31313" s="146"/>
      <c r="Q31313" s="146"/>
      <c r="R31313" s="34"/>
      <c r="S31313" s="35"/>
      <c r="T31313" s="147"/>
    </row>
    <row r="31314">
      <c r="A31314" s="147"/>
      <c r="B31314" s="64"/>
      <c r="C31314" s="147" t="s">
        <v>217</v>
      </c>
      <c r="E31314" s="161"/>
      <c r="F31314" s="162"/>
      <c r="G31314" s="147"/>
      <c r="H31314" s="146"/>
      <c r="J31314" s="146"/>
      <c r="L31314" s="150"/>
      <c r="N31314" s="163"/>
      <c r="O31314" s="146"/>
      <c r="P31314" s="146"/>
      <c r="Q31314" s="146"/>
      <c r="R31314" s="34"/>
      <c r="S31314" s="35"/>
      <c r="T31314" s="147"/>
    </row>
    <row r="31315">
      <c r="A31315" s="147"/>
      <c r="B31315" s="64"/>
      <c r="C31315" s="147" t="s">
        <v>217</v>
      </c>
      <c r="E31315" s="161"/>
      <c r="F31315" s="162"/>
      <c r="G31315" s="147"/>
      <c r="H31315" s="146"/>
      <c r="J31315" s="146"/>
      <c r="L31315" s="150"/>
      <c r="N31315" s="163"/>
      <c r="O31315" s="146"/>
      <c r="P31315" s="146"/>
      <c r="Q31315" s="146"/>
      <c r="R31315" s="34"/>
      <c r="S31315" s="35"/>
      <c r="T31315" s="147"/>
    </row>
    <row r="31316">
      <c r="A31316" s="147"/>
      <c r="B31316" s="64"/>
      <c r="C31316" s="147" t="s">
        <v>217</v>
      </c>
      <c r="E31316" s="161"/>
      <c r="F31316" s="162"/>
      <c r="G31316" s="147"/>
      <c r="H31316" s="146"/>
      <c r="J31316" s="146"/>
      <c r="L31316" s="150"/>
      <c r="N31316" s="163"/>
      <c r="O31316" s="146"/>
      <c r="P31316" s="146"/>
      <c r="Q31316" s="146"/>
      <c r="R31316" s="34"/>
      <c r="S31316" s="35"/>
      <c r="T31316" s="147"/>
    </row>
    <row r="31317">
      <c r="A31317" s="147"/>
      <c r="B31317" s="64"/>
      <c r="C31317" s="147" t="s">
        <v>217</v>
      </c>
      <c r="E31317" s="161"/>
      <c r="F31317" s="162"/>
      <c r="G31317" s="147"/>
      <c r="H31317" s="146"/>
      <c r="J31317" s="146"/>
      <c r="L31317" s="150"/>
      <c r="N31317" s="163"/>
      <c r="O31317" s="146"/>
      <c r="P31317" s="146"/>
      <c r="Q31317" s="146"/>
      <c r="R31317" s="34"/>
      <c r="S31317" s="35"/>
      <c r="T31317" s="147"/>
    </row>
    <row r="31318">
      <c r="A31318" s="147"/>
      <c r="B31318" s="64"/>
      <c r="C31318" s="147" t="s">
        <v>217</v>
      </c>
      <c r="E31318" s="161"/>
      <c r="F31318" s="162"/>
      <c r="G31318" s="147"/>
      <c r="H31318" s="146"/>
      <c r="J31318" s="146"/>
      <c r="L31318" s="150"/>
      <c r="N31318" s="163"/>
      <c r="O31318" s="146"/>
      <c r="P31318" s="146"/>
      <c r="Q31318" s="146"/>
      <c r="R31318" s="34"/>
      <c r="S31318" s="35"/>
      <c r="T31318" s="147"/>
    </row>
    <row r="31319">
      <c r="A31319" s="147"/>
      <c r="B31319" s="64"/>
      <c r="C31319" s="147" t="s">
        <v>217</v>
      </c>
      <c r="E31319" s="161"/>
      <c r="F31319" s="162"/>
      <c r="G31319" s="147"/>
      <c r="H31319" s="146"/>
      <c r="J31319" s="146"/>
      <c r="L31319" s="150"/>
      <c r="N31319" s="163"/>
      <c r="O31319" s="146"/>
      <c r="P31319" s="146"/>
      <c r="Q31319" s="146"/>
      <c r="R31319" s="34"/>
      <c r="S31319" s="35"/>
      <c r="T31319" s="147"/>
    </row>
    <row r="31320">
      <c r="A31320" s="147"/>
      <c r="B31320" s="64"/>
      <c r="C31320" s="147" t="s">
        <v>217</v>
      </c>
      <c r="E31320" s="161"/>
      <c r="F31320" s="162"/>
      <c r="G31320" s="147"/>
      <c r="H31320" s="146"/>
      <c r="J31320" s="146"/>
      <c r="L31320" s="150"/>
      <c r="N31320" s="163"/>
      <c r="O31320" s="146"/>
      <c r="P31320" s="146"/>
      <c r="Q31320" s="146"/>
      <c r="R31320" s="34"/>
      <c r="S31320" s="35"/>
      <c r="T31320" s="147"/>
    </row>
    <row r="31321">
      <c r="A31321" s="147"/>
      <c r="B31321" s="64"/>
      <c r="C31321" s="147" t="s">
        <v>217</v>
      </c>
      <c r="E31321" s="161"/>
      <c r="F31321" s="162"/>
      <c r="G31321" s="147"/>
      <c r="H31321" s="146"/>
      <c r="J31321" s="146"/>
      <c r="L31321" s="150"/>
      <c r="N31321" s="163"/>
      <c r="O31321" s="146"/>
      <c r="P31321" s="146"/>
      <c r="Q31321" s="146"/>
      <c r="R31321" s="34"/>
      <c r="S31321" s="35"/>
      <c r="T31321" s="147"/>
    </row>
    <row r="31322">
      <c r="A31322" s="147"/>
      <c r="B31322" s="64"/>
      <c r="C31322" s="147" t="s">
        <v>217</v>
      </c>
      <c r="E31322" s="161"/>
      <c r="F31322" s="162"/>
      <c r="G31322" s="147"/>
      <c r="H31322" s="146"/>
      <c r="J31322" s="146"/>
      <c r="L31322" s="150"/>
      <c r="N31322" s="163"/>
      <c r="O31322" s="146"/>
      <c r="P31322" s="146"/>
      <c r="Q31322" s="146"/>
      <c r="R31322" s="34"/>
      <c r="S31322" s="35"/>
      <c r="T31322" s="147"/>
    </row>
    <row r="31323">
      <c r="A31323" s="147"/>
      <c r="B31323" s="64"/>
      <c r="C31323" s="147" t="s">
        <v>217</v>
      </c>
      <c r="E31323" s="161"/>
      <c r="F31323" s="162"/>
      <c r="G31323" s="147"/>
      <c r="H31323" s="146"/>
      <c r="J31323" s="146"/>
      <c r="L31323" s="150"/>
      <c r="N31323" s="163"/>
      <c r="O31323" s="146"/>
      <c r="P31323" s="146"/>
      <c r="Q31323" s="146"/>
      <c r="R31323" s="34"/>
      <c r="S31323" s="35"/>
      <c r="T31323" s="147"/>
    </row>
    <row r="31324">
      <c r="A31324" s="147"/>
      <c r="B31324" s="64"/>
      <c r="C31324" s="147" t="s">
        <v>217</v>
      </c>
      <c r="E31324" s="161"/>
      <c r="F31324" s="162"/>
      <c r="G31324" s="147"/>
      <c r="H31324" s="146"/>
      <c r="J31324" s="146"/>
      <c r="L31324" s="150"/>
      <c r="N31324" s="163"/>
      <c r="O31324" s="146"/>
      <c r="P31324" s="146"/>
      <c r="Q31324" s="146"/>
      <c r="R31324" s="34"/>
      <c r="S31324" s="35"/>
      <c r="T31324" s="147"/>
    </row>
    <row r="31325">
      <c r="A31325" s="147"/>
      <c r="B31325" s="64"/>
      <c r="C31325" s="147" t="s">
        <v>217</v>
      </c>
      <c r="E31325" s="161"/>
      <c r="F31325" s="162"/>
      <c r="G31325" s="147"/>
      <c r="H31325" s="146"/>
      <c r="J31325" s="146"/>
      <c r="L31325" s="150"/>
      <c r="N31325" s="163"/>
      <c r="O31325" s="146"/>
      <c r="P31325" s="146"/>
      <c r="Q31325" s="146"/>
      <c r="R31325" s="34"/>
      <c r="S31325" s="35"/>
      <c r="T31325" s="147"/>
    </row>
    <row r="31326">
      <c r="A31326" s="147"/>
      <c r="B31326" s="64"/>
      <c r="C31326" s="147" t="s">
        <v>217</v>
      </c>
      <c r="E31326" s="161"/>
      <c r="F31326" s="162"/>
      <c r="G31326" s="147"/>
      <c r="H31326" s="146"/>
      <c r="J31326" s="146"/>
      <c r="L31326" s="150"/>
      <c r="N31326" s="163"/>
      <c r="O31326" s="146"/>
      <c r="P31326" s="146"/>
      <c r="Q31326" s="146"/>
      <c r="R31326" s="34"/>
      <c r="S31326" s="35"/>
      <c r="T31326" s="147"/>
    </row>
    <row r="31327">
      <c r="A31327" s="147"/>
      <c r="B31327" s="64"/>
      <c r="C31327" s="147" t="s">
        <v>217</v>
      </c>
      <c r="E31327" s="161"/>
      <c r="F31327" s="162"/>
      <c r="G31327" s="147"/>
      <c r="H31327" s="146"/>
      <c r="J31327" s="146"/>
      <c r="L31327" s="150"/>
      <c r="N31327" s="163"/>
      <c r="O31327" s="146"/>
      <c r="P31327" s="146"/>
      <c r="Q31327" s="146"/>
      <c r="R31327" s="34"/>
      <c r="S31327" s="35"/>
      <c r="T31327" s="147"/>
    </row>
    <row r="31328">
      <c r="A31328" s="147"/>
      <c r="B31328" s="64"/>
      <c r="C31328" s="147" t="s">
        <v>217</v>
      </c>
      <c r="E31328" s="161"/>
      <c r="F31328" s="162"/>
      <c r="G31328" s="147"/>
      <c r="H31328" s="146"/>
      <c r="J31328" s="146"/>
      <c r="L31328" s="150"/>
      <c r="N31328" s="163"/>
      <c r="O31328" s="146"/>
      <c r="P31328" s="146"/>
      <c r="Q31328" s="146"/>
      <c r="R31328" s="34"/>
      <c r="S31328" s="35"/>
      <c r="T31328" s="147"/>
    </row>
    <row r="31329">
      <c r="A31329" s="147"/>
      <c r="B31329" s="64"/>
      <c r="C31329" s="147" t="s">
        <v>217</v>
      </c>
      <c r="E31329" s="161"/>
      <c r="F31329" s="162"/>
      <c r="G31329" s="147"/>
      <c r="H31329" s="146"/>
      <c r="J31329" s="146"/>
      <c r="L31329" s="150"/>
      <c r="N31329" s="163"/>
      <c r="O31329" s="146"/>
      <c r="P31329" s="146"/>
      <c r="Q31329" s="146"/>
      <c r="R31329" s="34"/>
      <c r="S31329" s="35"/>
      <c r="T31329" s="147"/>
    </row>
    <row r="31330">
      <c r="A31330" s="147"/>
      <c r="B31330" s="64"/>
      <c r="C31330" s="147" t="s">
        <v>217</v>
      </c>
      <c r="E31330" s="161"/>
      <c r="F31330" s="162"/>
      <c r="G31330" s="147"/>
      <c r="H31330" s="146"/>
      <c r="J31330" s="146"/>
      <c r="L31330" s="150"/>
      <c r="N31330" s="163"/>
      <c r="O31330" s="146"/>
      <c r="P31330" s="146"/>
      <c r="Q31330" s="146"/>
      <c r="R31330" s="34"/>
      <c r="S31330" s="35"/>
      <c r="T31330" s="147"/>
    </row>
    <row r="31331">
      <c r="A31331" s="147"/>
      <c r="B31331" s="64"/>
      <c r="C31331" s="147" t="s">
        <v>217</v>
      </c>
      <c r="E31331" s="161"/>
      <c r="F31331" s="162"/>
      <c r="G31331" s="147"/>
      <c r="H31331" s="146"/>
      <c r="J31331" s="146"/>
      <c r="L31331" s="150"/>
      <c r="N31331" s="163"/>
      <c r="O31331" s="146"/>
      <c r="P31331" s="146"/>
      <c r="Q31331" s="146"/>
      <c r="R31331" s="34"/>
      <c r="S31331" s="35"/>
      <c r="T31331" s="147"/>
    </row>
    <row r="31332">
      <c r="A31332" s="147"/>
      <c r="B31332" s="64"/>
      <c r="C31332" s="147" t="s">
        <v>217</v>
      </c>
      <c r="E31332" s="161"/>
      <c r="F31332" s="162"/>
      <c r="G31332" s="147"/>
      <c r="H31332" s="146"/>
      <c r="J31332" s="146"/>
      <c r="L31332" s="150"/>
      <c r="N31332" s="163"/>
      <c r="O31332" s="146"/>
      <c r="P31332" s="146"/>
      <c r="Q31332" s="146"/>
      <c r="R31332" s="34"/>
      <c r="S31332" s="35"/>
      <c r="T31332" s="147"/>
    </row>
    <row r="31333">
      <c r="A31333" s="147"/>
      <c r="B31333" s="64"/>
      <c r="C31333" s="147" t="s">
        <v>217</v>
      </c>
      <c r="E31333" s="161"/>
      <c r="F31333" s="162"/>
      <c r="G31333" s="147"/>
      <c r="H31333" s="146"/>
      <c r="J31333" s="146"/>
      <c r="L31333" s="150"/>
      <c r="N31333" s="163"/>
      <c r="O31333" s="146"/>
      <c r="P31333" s="146"/>
      <c r="Q31333" s="146"/>
      <c r="R31333" s="34"/>
      <c r="S31333" s="35"/>
      <c r="T31333" s="147"/>
    </row>
    <row r="31334">
      <c r="A31334" s="147"/>
      <c r="B31334" s="64"/>
      <c r="C31334" s="147" t="s">
        <v>217</v>
      </c>
      <c r="E31334" s="161"/>
      <c r="F31334" s="162"/>
      <c r="G31334" s="147"/>
      <c r="H31334" s="146"/>
      <c r="J31334" s="146"/>
      <c r="L31334" s="150"/>
      <c r="N31334" s="163"/>
      <c r="O31334" s="146"/>
      <c r="P31334" s="146"/>
      <c r="Q31334" s="146"/>
      <c r="R31334" s="34"/>
      <c r="S31334" s="35"/>
      <c r="T31334" s="147"/>
    </row>
    <row r="31335">
      <c r="A31335" s="147"/>
      <c r="B31335" s="64"/>
      <c r="C31335" s="147" t="s">
        <v>217</v>
      </c>
      <c r="E31335" s="161"/>
      <c r="F31335" s="162"/>
      <c r="G31335" s="147"/>
      <c r="H31335" s="146"/>
      <c r="J31335" s="146"/>
      <c r="L31335" s="150"/>
      <c r="N31335" s="163"/>
      <c r="O31335" s="146"/>
      <c r="P31335" s="146"/>
      <c r="Q31335" s="146"/>
      <c r="R31335" s="34"/>
      <c r="S31335" s="35"/>
      <c r="T31335" s="147"/>
    </row>
    <row r="31336">
      <c r="A31336" s="147"/>
      <c r="B31336" s="64"/>
      <c r="C31336" s="147" t="s">
        <v>217</v>
      </c>
      <c r="E31336" s="161"/>
      <c r="F31336" s="162"/>
      <c r="G31336" s="147"/>
      <c r="H31336" s="146"/>
      <c r="J31336" s="146"/>
      <c r="L31336" s="150"/>
      <c r="N31336" s="163"/>
      <c r="O31336" s="146"/>
      <c r="P31336" s="146"/>
      <c r="Q31336" s="146"/>
      <c r="R31336" s="34"/>
      <c r="S31336" s="35"/>
      <c r="T31336" s="147"/>
    </row>
    <row r="31337">
      <c r="A31337" s="147"/>
      <c r="B31337" s="64"/>
      <c r="C31337" s="147" t="s">
        <v>217</v>
      </c>
      <c r="E31337" s="161"/>
      <c r="F31337" s="162"/>
      <c r="G31337" s="147"/>
      <c r="H31337" s="146"/>
      <c r="J31337" s="146"/>
      <c r="L31337" s="150"/>
      <c r="N31337" s="163"/>
      <c r="O31337" s="146"/>
      <c r="P31337" s="146"/>
      <c r="Q31337" s="146"/>
      <c r="R31337" s="34"/>
      <c r="S31337" s="35"/>
      <c r="T31337" s="147"/>
    </row>
    <row r="31338">
      <c r="A31338" s="147"/>
      <c r="B31338" s="64"/>
      <c r="C31338" s="147" t="s">
        <v>217</v>
      </c>
      <c r="E31338" s="161"/>
      <c r="F31338" s="162"/>
      <c r="G31338" s="147"/>
      <c r="H31338" s="146"/>
      <c r="J31338" s="146"/>
      <c r="L31338" s="150"/>
      <c r="N31338" s="163"/>
      <c r="O31338" s="146"/>
      <c r="P31338" s="146"/>
      <c r="Q31338" s="146"/>
      <c r="R31338" s="34"/>
      <c r="S31338" s="35"/>
      <c r="T31338" s="147"/>
    </row>
    <row r="31339">
      <c r="A31339" s="147"/>
      <c r="B31339" s="64"/>
      <c r="C31339" s="147" t="s">
        <v>217</v>
      </c>
      <c r="E31339" s="161"/>
      <c r="F31339" s="162"/>
      <c r="G31339" s="147"/>
      <c r="H31339" s="146"/>
      <c r="J31339" s="146"/>
      <c r="L31339" s="150"/>
      <c r="N31339" s="163"/>
      <c r="O31339" s="146"/>
      <c r="P31339" s="146"/>
      <c r="Q31339" s="146"/>
      <c r="R31339" s="34"/>
      <c r="S31339" s="35"/>
      <c r="T31339" s="147"/>
    </row>
    <row r="31340">
      <c r="A31340" s="147"/>
      <c r="B31340" s="64"/>
      <c r="C31340" s="147" t="s">
        <v>217</v>
      </c>
      <c r="E31340" s="161"/>
      <c r="F31340" s="162"/>
      <c r="G31340" s="147"/>
      <c r="H31340" s="146"/>
      <c r="J31340" s="146"/>
      <c r="L31340" s="150"/>
      <c r="N31340" s="163"/>
      <c r="O31340" s="146"/>
      <c r="P31340" s="146"/>
      <c r="Q31340" s="146"/>
      <c r="R31340" s="34"/>
      <c r="S31340" s="35"/>
      <c r="T31340" s="147"/>
    </row>
    <row r="31341">
      <c r="A31341" s="147"/>
      <c r="B31341" s="64"/>
      <c r="C31341" s="147" t="s">
        <v>217</v>
      </c>
      <c r="E31341" s="161"/>
      <c r="F31341" s="162"/>
      <c r="G31341" s="147"/>
      <c r="H31341" s="146"/>
      <c r="J31341" s="146"/>
      <c r="L31341" s="150"/>
      <c r="N31341" s="163"/>
      <c r="O31341" s="146"/>
      <c r="P31341" s="146"/>
      <c r="Q31341" s="146"/>
      <c r="R31341" s="34"/>
      <c r="S31341" s="35"/>
      <c r="T31341" s="147"/>
    </row>
    <row r="31342">
      <c r="A31342" s="147"/>
      <c r="B31342" s="64"/>
      <c r="C31342" s="147" t="s">
        <v>217</v>
      </c>
      <c r="E31342" s="161"/>
      <c r="F31342" s="162"/>
      <c r="G31342" s="147"/>
      <c r="H31342" s="146"/>
      <c r="J31342" s="146"/>
      <c r="L31342" s="150"/>
      <c r="N31342" s="163"/>
      <c r="O31342" s="146"/>
      <c r="P31342" s="146"/>
      <c r="Q31342" s="146"/>
      <c r="R31342" s="34"/>
      <c r="S31342" s="35"/>
      <c r="T31342" s="147"/>
    </row>
    <row r="31343">
      <c r="A31343" s="147"/>
      <c r="B31343" s="64"/>
      <c r="C31343" s="147" t="s">
        <v>217</v>
      </c>
      <c r="E31343" s="161"/>
      <c r="F31343" s="162"/>
      <c r="G31343" s="147"/>
      <c r="H31343" s="146"/>
      <c r="J31343" s="146"/>
      <c r="L31343" s="150"/>
      <c r="N31343" s="163"/>
      <c r="O31343" s="146"/>
      <c r="P31343" s="146"/>
      <c r="Q31343" s="146"/>
      <c r="R31343" s="34"/>
      <c r="S31343" s="35"/>
      <c r="T31343" s="147"/>
    </row>
    <row r="31344">
      <c r="A31344" s="147"/>
      <c r="B31344" s="64"/>
      <c r="C31344" s="147" t="s">
        <v>217</v>
      </c>
      <c r="E31344" s="161"/>
      <c r="F31344" s="162"/>
      <c r="G31344" s="147"/>
      <c r="H31344" s="146"/>
      <c r="J31344" s="146"/>
      <c r="L31344" s="150"/>
      <c r="N31344" s="163"/>
      <c r="O31344" s="146"/>
      <c r="P31344" s="146"/>
      <c r="Q31344" s="146"/>
      <c r="R31344" s="34"/>
      <c r="S31344" s="35"/>
      <c r="T31344" s="147"/>
    </row>
    <row r="31345">
      <c r="A31345" s="147"/>
      <c r="B31345" s="64"/>
      <c r="C31345" s="147" t="s">
        <v>217</v>
      </c>
      <c r="E31345" s="161"/>
      <c r="F31345" s="162"/>
      <c r="G31345" s="147"/>
      <c r="H31345" s="146"/>
      <c r="J31345" s="146"/>
      <c r="L31345" s="150"/>
      <c r="N31345" s="163"/>
      <c r="O31345" s="146"/>
      <c r="P31345" s="146"/>
      <c r="Q31345" s="146"/>
      <c r="R31345" s="34"/>
      <c r="S31345" s="35"/>
      <c r="T31345" s="147"/>
    </row>
    <row r="31346">
      <c r="A31346" s="147"/>
      <c r="B31346" s="64"/>
      <c r="C31346" s="147" t="s">
        <v>217</v>
      </c>
      <c r="E31346" s="161"/>
      <c r="F31346" s="162"/>
      <c r="G31346" s="147"/>
      <c r="H31346" s="146"/>
      <c r="J31346" s="146"/>
      <c r="L31346" s="150"/>
      <c r="N31346" s="163"/>
      <c r="O31346" s="146"/>
      <c r="P31346" s="146"/>
      <c r="Q31346" s="146"/>
      <c r="R31346" s="34"/>
      <c r="S31346" s="35"/>
      <c r="T31346" s="147"/>
    </row>
    <row r="31347">
      <c r="A31347" s="147"/>
      <c r="B31347" s="64"/>
      <c r="C31347" s="147" t="s">
        <v>217</v>
      </c>
      <c r="E31347" s="161"/>
      <c r="F31347" s="162"/>
      <c r="G31347" s="147"/>
      <c r="H31347" s="146"/>
      <c r="J31347" s="146"/>
      <c r="L31347" s="150"/>
      <c r="N31347" s="163"/>
      <c r="O31347" s="146"/>
      <c r="P31347" s="146"/>
      <c r="Q31347" s="146"/>
      <c r="R31347" s="34"/>
      <c r="S31347" s="35"/>
      <c r="T31347" s="147"/>
    </row>
    <row r="31348">
      <c r="A31348" s="147"/>
      <c r="B31348" s="64"/>
      <c r="C31348" s="147" t="s">
        <v>217</v>
      </c>
      <c r="E31348" s="161"/>
      <c r="F31348" s="162"/>
      <c r="G31348" s="147"/>
      <c r="H31348" s="146"/>
      <c r="J31348" s="146"/>
      <c r="L31348" s="150"/>
      <c r="N31348" s="163"/>
      <c r="O31348" s="146"/>
      <c r="P31348" s="146"/>
      <c r="Q31348" s="146"/>
      <c r="R31348" s="34"/>
      <c r="S31348" s="35"/>
      <c r="T31348" s="147"/>
    </row>
    <row r="31349">
      <c r="A31349" s="147"/>
      <c r="B31349" s="64"/>
      <c r="C31349" s="147" t="s">
        <v>217</v>
      </c>
      <c r="E31349" s="161"/>
      <c r="F31349" s="162"/>
      <c r="G31349" s="147"/>
      <c r="H31349" s="146"/>
      <c r="J31349" s="146"/>
      <c r="L31349" s="150"/>
      <c r="N31349" s="163"/>
      <c r="O31349" s="146"/>
      <c r="P31349" s="146"/>
      <c r="Q31349" s="146"/>
      <c r="R31349" s="34"/>
      <c r="S31349" s="35"/>
      <c r="T31349" s="147"/>
    </row>
    <row r="31350">
      <c r="A31350" s="147"/>
      <c r="B31350" s="64"/>
      <c r="C31350" s="147" t="s">
        <v>217</v>
      </c>
      <c r="E31350" s="161"/>
      <c r="F31350" s="162"/>
      <c r="G31350" s="147"/>
      <c r="H31350" s="146"/>
      <c r="J31350" s="146"/>
      <c r="L31350" s="150"/>
      <c r="N31350" s="163"/>
      <c r="O31350" s="146"/>
      <c r="P31350" s="146"/>
      <c r="Q31350" s="146"/>
      <c r="R31350" s="34"/>
      <c r="S31350" s="35"/>
      <c r="T31350" s="147"/>
    </row>
    <row r="31351">
      <c r="A31351" s="147"/>
      <c r="B31351" s="64"/>
      <c r="C31351" s="147" t="s">
        <v>217</v>
      </c>
      <c r="E31351" s="161"/>
      <c r="F31351" s="162"/>
      <c r="G31351" s="147"/>
      <c r="H31351" s="146"/>
      <c r="J31351" s="146"/>
      <c r="L31351" s="150"/>
      <c r="N31351" s="163"/>
      <c r="O31351" s="146"/>
      <c r="P31351" s="146"/>
      <c r="Q31351" s="146"/>
      <c r="R31351" s="34"/>
      <c r="S31351" s="35"/>
      <c r="T31351" s="147"/>
    </row>
    <row r="31352">
      <c r="A31352" s="147"/>
      <c r="B31352" s="64"/>
      <c r="C31352" s="147" t="s">
        <v>217</v>
      </c>
      <c r="E31352" s="161"/>
      <c r="F31352" s="162"/>
      <c r="G31352" s="147"/>
      <c r="H31352" s="146"/>
      <c r="J31352" s="146"/>
      <c r="L31352" s="150"/>
      <c r="N31352" s="163"/>
      <c r="O31352" s="146"/>
      <c r="P31352" s="146"/>
      <c r="Q31352" s="146"/>
      <c r="R31352" s="34"/>
      <c r="S31352" s="35"/>
      <c r="T31352" s="147"/>
    </row>
    <row r="31353">
      <c r="A31353" s="147"/>
      <c r="B31353" s="64"/>
      <c r="C31353" s="147" t="s">
        <v>217</v>
      </c>
      <c r="E31353" s="161"/>
      <c r="F31353" s="162"/>
      <c r="G31353" s="147"/>
      <c r="H31353" s="146"/>
      <c r="J31353" s="146"/>
      <c r="L31353" s="150"/>
      <c r="N31353" s="163"/>
      <c r="O31353" s="146"/>
      <c r="P31353" s="146"/>
      <c r="Q31353" s="146"/>
      <c r="R31353" s="34"/>
      <c r="S31353" s="35"/>
      <c r="T31353" s="147"/>
    </row>
    <row r="31354">
      <c r="A31354" s="147"/>
      <c r="B31354" s="64"/>
      <c r="C31354" s="147" t="s">
        <v>217</v>
      </c>
      <c r="E31354" s="161"/>
      <c r="F31354" s="162"/>
      <c r="G31354" s="147"/>
      <c r="H31354" s="146"/>
      <c r="J31354" s="146"/>
      <c r="L31354" s="150"/>
      <c r="N31354" s="163"/>
      <c r="O31354" s="146"/>
      <c r="P31354" s="146"/>
      <c r="Q31354" s="146"/>
      <c r="R31354" s="34"/>
      <c r="S31354" s="35"/>
      <c r="T31354" s="147"/>
    </row>
    <row r="31355">
      <c r="A31355" s="147"/>
      <c r="B31355" s="64"/>
      <c r="C31355" s="147" t="s">
        <v>217</v>
      </c>
      <c r="E31355" s="161"/>
      <c r="F31355" s="162"/>
      <c r="G31355" s="147"/>
      <c r="H31355" s="146"/>
      <c r="J31355" s="146"/>
      <c r="L31355" s="150"/>
      <c r="N31355" s="163"/>
      <c r="O31355" s="146"/>
      <c r="P31355" s="146"/>
      <c r="Q31355" s="146"/>
      <c r="R31355" s="34"/>
      <c r="S31355" s="35"/>
      <c r="T31355" s="147"/>
    </row>
    <row r="31356">
      <c r="A31356" s="147"/>
      <c r="B31356" s="64"/>
      <c r="C31356" s="147" t="s">
        <v>217</v>
      </c>
      <c r="E31356" s="161"/>
      <c r="F31356" s="162"/>
      <c r="G31356" s="147"/>
      <c r="H31356" s="146"/>
      <c r="J31356" s="146"/>
      <c r="L31356" s="150"/>
      <c r="N31356" s="163"/>
      <c r="O31356" s="146"/>
      <c r="P31356" s="146"/>
      <c r="Q31356" s="146"/>
      <c r="R31356" s="34"/>
      <c r="S31356" s="35"/>
      <c r="T31356" s="147"/>
    </row>
    <row r="31357">
      <c r="A31357" s="147"/>
      <c r="B31357" s="64"/>
      <c r="C31357" s="147" t="s">
        <v>217</v>
      </c>
      <c r="E31357" s="161"/>
      <c r="F31357" s="162"/>
      <c r="G31357" s="147"/>
      <c r="H31357" s="146"/>
      <c r="J31357" s="146"/>
      <c r="L31357" s="150"/>
      <c r="N31357" s="163"/>
      <c r="O31357" s="146"/>
      <c r="P31357" s="146"/>
      <c r="Q31357" s="146"/>
      <c r="R31357" s="34"/>
      <c r="S31357" s="35"/>
      <c r="T31357" s="147"/>
    </row>
    <row r="31358">
      <c r="A31358" s="147"/>
      <c r="B31358" s="64"/>
      <c r="C31358" s="147" t="s">
        <v>217</v>
      </c>
      <c r="E31358" s="161"/>
      <c r="F31358" s="162"/>
      <c r="G31358" s="147"/>
      <c r="H31358" s="146"/>
      <c r="J31358" s="146"/>
      <c r="L31358" s="150"/>
      <c r="N31358" s="163"/>
      <c r="O31358" s="146"/>
      <c r="P31358" s="146"/>
      <c r="Q31358" s="146"/>
      <c r="R31358" s="34"/>
      <c r="S31358" s="35"/>
      <c r="T31358" s="147"/>
    </row>
    <row r="31359">
      <c r="A31359" s="147"/>
      <c r="B31359" s="64"/>
      <c r="C31359" s="147" t="s">
        <v>217</v>
      </c>
      <c r="E31359" s="161"/>
      <c r="F31359" s="162"/>
      <c r="G31359" s="147"/>
      <c r="H31359" s="146"/>
      <c r="J31359" s="146"/>
      <c r="L31359" s="150"/>
      <c r="N31359" s="163"/>
      <c r="O31359" s="146"/>
      <c r="P31359" s="146"/>
      <c r="Q31359" s="146"/>
      <c r="R31359" s="34"/>
      <c r="S31359" s="35"/>
      <c r="T31359" s="147"/>
    </row>
    <row r="31360">
      <c r="A31360" s="147"/>
      <c r="B31360" s="64"/>
      <c r="C31360" s="147" t="s">
        <v>217</v>
      </c>
      <c r="E31360" s="161"/>
      <c r="F31360" s="162"/>
      <c r="G31360" s="147"/>
      <c r="H31360" s="146"/>
      <c r="J31360" s="146"/>
      <c r="L31360" s="150"/>
      <c r="N31360" s="163"/>
      <c r="O31360" s="146"/>
      <c r="P31360" s="146"/>
      <c r="Q31360" s="146"/>
      <c r="R31360" s="34"/>
      <c r="S31360" s="35"/>
      <c r="T31360" s="147"/>
    </row>
    <row r="31361">
      <c r="A31361" s="147"/>
      <c r="B31361" s="64"/>
      <c r="C31361" s="147" t="s">
        <v>217</v>
      </c>
      <c r="E31361" s="161"/>
      <c r="F31361" s="162"/>
      <c r="G31361" s="147"/>
      <c r="H31361" s="146"/>
      <c r="J31361" s="146"/>
      <c r="L31361" s="150"/>
      <c r="N31361" s="163"/>
      <c r="O31361" s="146"/>
      <c r="P31361" s="146"/>
      <c r="Q31361" s="146"/>
      <c r="R31361" s="34"/>
      <c r="S31361" s="35"/>
      <c r="T31361" s="147"/>
    </row>
    <row r="31362">
      <c r="A31362" s="147"/>
      <c r="B31362" s="64"/>
      <c r="C31362" s="147" t="s">
        <v>217</v>
      </c>
      <c r="E31362" s="161"/>
      <c r="F31362" s="162"/>
      <c r="G31362" s="147"/>
      <c r="H31362" s="146"/>
      <c r="J31362" s="146"/>
      <c r="L31362" s="150"/>
      <c r="N31362" s="163"/>
      <c r="O31362" s="146"/>
      <c r="P31362" s="146"/>
      <c r="Q31362" s="146"/>
      <c r="R31362" s="34"/>
      <c r="S31362" s="35"/>
      <c r="T31362" s="147"/>
    </row>
    <row r="31363">
      <c r="A31363" s="147"/>
      <c r="B31363" s="64"/>
      <c r="C31363" s="147" t="s">
        <v>217</v>
      </c>
      <c r="E31363" s="161"/>
      <c r="F31363" s="162"/>
      <c r="G31363" s="147"/>
      <c r="H31363" s="146"/>
      <c r="J31363" s="146"/>
      <c r="L31363" s="150"/>
      <c r="N31363" s="163"/>
      <c r="O31363" s="146"/>
      <c r="P31363" s="146"/>
      <c r="Q31363" s="146"/>
      <c r="R31363" s="34"/>
      <c r="S31363" s="35"/>
      <c r="T31363" s="147"/>
    </row>
    <row r="31364">
      <c r="A31364" s="147"/>
      <c r="B31364" s="64"/>
      <c r="C31364" s="147" t="s">
        <v>217</v>
      </c>
      <c r="E31364" s="161"/>
      <c r="F31364" s="162"/>
      <c r="G31364" s="147"/>
      <c r="H31364" s="146"/>
      <c r="J31364" s="146"/>
      <c r="L31364" s="150"/>
      <c r="N31364" s="163"/>
      <c r="O31364" s="146"/>
      <c r="P31364" s="146"/>
      <c r="Q31364" s="146"/>
      <c r="R31364" s="34"/>
      <c r="S31364" s="35"/>
      <c r="T31364" s="147"/>
    </row>
    <row r="31365">
      <c r="A31365" s="147"/>
      <c r="B31365" s="64"/>
      <c r="C31365" s="147" t="s">
        <v>217</v>
      </c>
      <c r="E31365" s="161"/>
      <c r="F31365" s="162"/>
      <c r="G31365" s="147"/>
      <c r="H31365" s="146"/>
      <c r="J31365" s="146"/>
      <c r="L31365" s="150"/>
      <c r="N31365" s="163"/>
      <c r="O31365" s="146"/>
      <c r="P31365" s="146"/>
      <c r="Q31365" s="146"/>
      <c r="R31365" s="34"/>
      <c r="S31365" s="35"/>
      <c r="T31365" s="147"/>
    </row>
    <row r="31366">
      <c r="A31366" s="147"/>
      <c r="B31366" s="64"/>
      <c r="C31366" s="147" t="s">
        <v>217</v>
      </c>
      <c r="E31366" s="161"/>
      <c r="F31366" s="162"/>
      <c r="G31366" s="147"/>
      <c r="H31366" s="146"/>
      <c r="J31366" s="146"/>
      <c r="L31366" s="150"/>
      <c r="N31366" s="163"/>
      <c r="O31366" s="146"/>
      <c r="P31366" s="146"/>
      <c r="Q31366" s="146"/>
      <c r="R31366" s="34"/>
      <c r="S31366" s="35"/>
      <c r="T31366" s="147"/>
    </row>
    <row r="31367">
      <c r="A31367" s="147"/>
      <c r="B31367" s="64"/>
      <c r="C31367" s="147" t="s">
        <v>217</v>
      </c>
      <c r="E31367" s="161"/>
      <c r="F31367" s="162"/>
      <c r="G31367" s="147"/>
      <c r="H31367" s="146"/>
      <c r="J31367" s="146"/>
      <c r="L31367" s="150"/>
      <c r="N31367" s="163"/>
      <c r="O31367" s="146"/>
      <c r="P31367" s="146"/>
      <c r="Q31367" s="146"/>
      <c r="R31367" s="34"/>
      <c r="S31367" s="35"/>
      <c r="T31367" s="147"/>
    </row>
    <row r="31368">
      <c r="A31368" s="147"/>
      <c r="B31368" s="64"/>
      <c r="C31368" s="147" t="s">
        <v>217</v>
      </c>
      <c r="E31368" s="161"/>
      <c r="F31368" s="162"/>
      <c r="G31368" s="147"/>
      <c r="H31368" s="146"/>
      <c r="J31368" s="146"/>
      <c r="L31368" s="150"/>
      <c r="N31368" s="163"/>
      <c r="O31368" s="146"/>
      <c r="P31368" s="146"/>
      <c r="Q31368" s="146"/>
      <c r="R31368" s="34"/>
      <c r="S31368" s="35"/>
      <c r="T31368" s="147"/>
    </row>
    <row r="31369">
      <c r="A31369" s="147"/>
      <c r="B31369" s="64"/>
      <c r="C31369" s="147" t="s">
        <v>217</v>
      </c>
      <c r="E31369" s="161"/>
      <c r="F31369" s="162"/>
      <c r="G31369" s="147"/>
      <c r="H31369" s="146"/>
      <c r="J31369" s="146"/>
      <c r="L31369" s="150"/>
      <c r="N31369" s="163"/>
      <c r="O31369" s="146"/>
      <c r="P31369" s="146"/>
      <c r="Q31369" s="146"/>
      <c r="R31369" s="34"/>
      <c r="S31369" s="35"/>
      <c r="T31369" s="147"/>
    </row>
    <row r="31370">
      <c r="A31370" s="147"/>
      <c r="B31370" s="64"/>
      <c r="C31370" s="147" t="s">
        <v>217</v>
      </c>
      <c r="E31370" s="161"/>
      <c r="F31370" s="162"/>
      <c r="G31370" s="147"/>
      <c r="H31370" s="146"/>
      <c r="J31370" s="146"/>
      <c r="L31370" s="150"/>
      <c r="N31370" s="163"/>
      <c r="O31370" s="146"/>
      <c r="P31370" s="146"/>
      <c r="Q31370" s="146"/>
      <c r="R31370" s="34"/>
      <c r="S31370" s="35"/>
      <c r="T31370" s="147"/>
    </row>
    <row r="31371">
      <c r="A31371" s="147"/>
      <c r="B31371" s="64"/>
      <c r="C31371" s="147" t="s">
        <v>217</v>
      </c>
      <c r="E31371" s="161"/>
      <c r="F31371" s="162"/>
      <c r="G31371" s="147"/>
      <c r="H31371" s="146"/>
      <c r="J31371" s="146"/>
      <c r="L31371" s="150"/>
      <c r="N31371" s="163"/>
      <c r="O31371" s="146"/>
      <c r="P31371" s="146"/>
      <c r="Q31371" s="146"/>
      <c r="R31371" s="34"/>
      <c r="S31371" s="35"/>
      <c r="T31371" s="147"/>
    </row>
    <row r="31372">
      <c r="A31372" s="147"/>
      <c r="B31372" s="64"/>
      <c r="C31372" s="147" t="s">
        <v>217</v>
      </c>
      <c r="E31372" s="161"/>
      <c r="F31372" s="162"/>
      <c r="G31372" s="147"/>
      <c r="H31372" s="146"/>
      <c r="J31372" s="146"/>
      <c r="L31372" s="150"/>
      <c r="N31372" s="163"/>
      <c r="O31372" s="146"/>
      <c r="P31372" s="146"/>
      <c r="Q31372" s="146"/>
      <c r="R31372" s="34"/>
      <c r="S31372" s="35"/>
      <c r="T31372" s="147"/>
    </row>
    <row r="31373">
      <c r="A31373" s="147"/>
      <c r="B31373" s="64"/>
      <c r="C31373" s="147" t="s">
        <v>217</v>
      </c>
      <c r="E31373" s="161"/>
      <c r="F31373" s="162"/>
      <c r="G31373" s="147"/>
      <c r="H31373" s="146"/>
      <c r="J31373" s="146"/>
      <c r="L31373" s="150"/>
      <c r="N31373" s="163"/>
      <c r="O31373" s="146"/>
      <c r="P31373" s="146"/>
      <c r="Q31373" s="146"/>
      <c r="R31373" s="34"/>
      <c r="S31373" s="35"/>
      <c r="T31373" s="147"/>
    </row>
    <row r="31374">
      <c r="A31374" s="147"/>
      <c r="B31374" s="64"/>
      <c r="C31374" s="147" t="s">
        <v>217</v>
      </c>
      <c r="E31374" s="161"/>
      <c r="F31374" s="162"/>
      <c r="G31374" s="147"/>
      <c r="H31374" s="146"/>
      <c r="J31374" s="146"/>
      <c r="L31374" s="150"/>
      <c r="N31374" s="163"/>
      <c r="O31374" s="146"/>
      <c r="P31374" s="146"/>
      <c r="Q31374" s="146"/>
      <c r="R31374" s="34"/>
      <c r="S31374" s="35"/>
      <c r="T31374" s="147"/>
    </row>
    <row r="31375">
      <c r="A31375" s="147"/>
      <c r="B31375" s="64"/>
      <c r="C31375" s="147" t="s">
        <v>217</v>
      </c>
      <c r="E31375" s="161"/>
      <c r="F31375" s="162"/>
      <c r="G31375" s="147"/>
      <c r="H31375" s="146"/>
      <c r="J31375" s="146"/>
      <c r="L31375" s="150"/>
      <c r="N31375" s="163"/>
      <c r="O31375" s="146"/>
      <c r="P31375" s="146"/>
      <c r="Q31375" s="146"/>
      <c r="R31375" s="34"/>
      <c r="S31375" s="35"/>
      <c r="T31375" s="147"/>
    </row>
    <row r="31376">
      <c r="A31376" s="147"/>
      <c r="B31376" s="64"/>
      <c r="C31376" s="147" t="s">
        <v>217</v>
      </c>
      <c r="E31376" s="161"/>
      <c r="F31376" s="162"/>
      <c r="G31376" s="147"/>
      <c r="H31376" s="146"/>
      <c r="J31376" s="146"/>
      <c r="L31376" s="150"/>
      <c r="N31376" s="163"/>
      <c r="O31376" s="146"/>
      <c r="P31376" s="146"/>
      <c r="Q31376" s="146"/>
      <c r="R31376" s="34"/>
      <c r="S31376" s="35"/>
      <c r="T31376" s="147"/>
    </row>
    <row r="31377">
      <c r="A31377" s="147"/>
      <c r="B31377" s="64"/>
      <c r="C31377" s="147" t="s">
        <v>217</v>
      </c>
      <c r="E31377" s="161"/>
      <c r="F31377" s="162"/>
      <c r="G31377" s="147"/>
      <c r="H31377" s="146"/>
      <c r="J31377" s="146"/>
      <c r="L31377" s="150"/>
      <c r="N31377" s="163"/>
      <c r="O31377" s="146"/>
      <c r="P31377" s="146"/>
      <c r="Q31377" s="146"/>
      <c r="R31377" s="34"/>
      <c r="S31377" s="35"/>
      <c r="T31377" s="147"/>
    </row>
    <row r="31378">
      <c r="A31378" s="147"/>
      <c r="B31378" s="64"/>
      <c r="C31378" s="147" t="s">
        <v>217</v>
      </c>
      <c r="E31378" s="161"/>
      <c r="F31378" s="162"/>
      <c r="G31378" s="147"/>
      <c r="H31378" s="146"/>
      <c r="J31378" s="146"/>
      <c r="L31378" s="150"/>
      <c r="N31378" s="163"/>
      <c r="O31378" s="146"/>
      <c r="P31378" s="146"/>
      <c r="Q31378" s="146"/>
      <c r="R31378" s="34"/>
      <c r="S31378" s="35"/>
      <c r="T31378" s="147"/>
    </row>
    <row r="31379">
      <c r="A31379" s="147"/>
      <c r="B31379" s="64"/>
      <c r="C31379" s="147" t="s">
        <v>217</v>
      </c>
      <c r="E31379" s="161"/>
      <c r="F31379" s="162"/>
      <c r="G31379" s="147"/>
      <c r="H31379" s="146"/>
      <c r="J31379" s="146"/>
      <c r="L31379" s="150"/>
      <c r="N31379" s="163"/>
      <c r="O31379" s="146"/>
      <c r="P31379" s="146"/>
      <c r="Q31379" s="146"/>
      <c r="R31379" s="34"/>
      <c r="S31379" s="35"/>
      <c r="T31379" s="147"/>
    </row>
    <row r="31380">
      <c r="A31380" s="147"/>
      <c r="B31380" s="64"/>
      <c r="C31380" s="147" t="s">
        <v>217</v>
      </c>
      <c r="E31380" s="161"/>
      <c r="F31380" s="162"/>
      <c r="G31380" s="147"/>
      <c r="H31380" s="146"/>
      <c r="J31380" s="146"/>
      <c r="L31380" s="150"/>
      <c r="N31380" s="163"/>
      <c r="O31380" s="146"/>
      <c r="P31380" s="146"/>
      <c r="Q31380" s="146"/>
      <c r="R31380" s="34"/>
      <c r="S31380" s="35"/>
      <c r="T31380" s="147"/>
    </row>
    <row r="31381">
      <c r="A31381" s="147"/>
      <c r="B31381" s="64"/>
      <c r="C31381" s="147" t="s">
        <v>217</v>
      </c>
      <c r="E31381" s="161"/>
      <c r="F31381" s="162"/>
      <c r="G31381" s="147"/>
      <c r="H31381" s="146"/>
      <c r="J31381" s="146"/>
      <c r="L31381" s="150"/>
      <c r="N31381" s="163"/>
      <c r="O31381" s="146"/>
      <c r="P31381" s="146"/>
      <c r="Q31381" s="146"/>
      <c r="R31381" s="34"/>
      <c r="S31381" s="35"/>
      <c r="T31381" s="147"/>
    </row>
    <row r="31382">
      <c r="A31382" s="147"/>
      <c r="B31382" s="64"/>
      <c r="C31382" s="147" t="s">
        <v>217</v>
      </c>
      <c r="E31382" s="161"/>
      <c r="F31382" s="162"/>
      <c r="G31382" s="147"/>
      <c r="H31382" s="146"/>
      <c r="J31382" s="146"/>
      <c r="L31382" s="150"/>
      <c r="N31382" s="163"/>
      <c r="O31382" s="146"/>
      <c r="P31382" s="146"/>
      <c r="Q31382" s="146"/>
      <c r="R31382" s="34"/>
      <c r="S31382" s="35"/>
      <c r="T31382" s="147"/>
    </row>
    <row r="31383">
      <c r="A31383" s="147"/>
      <c r="B31383" s="64"/>
      <c r="C31383" s="147" t="s">
        <v>217</v>
      </c>
      <c r="E31383" s="161"/>
      <c r="F31383" s="162"/>
      <c r="G31383" s="147"/>
      <c r="H31383" s="146"/>
      <c r="J31383" s="146"/>
      <c r="L31383" s="150"/>
      <c r="N31383" s="163"/>
      <c r="O31383" s="146"/>
      <c r="P31383" s="146"/>
      <c r="Q31383" s="146"/>
      <c r="R31383" s="34"/>
      <c r="S31383" s="35"/>
      <c r="T31383" s="147"/>
    </row>
    <row r="31384">
      <c r="A31384" s="147"/>
      <c r="B31384" s="64"/>
      <c r="C31384" s="147" t="s">
        <v>217</v>
      </c>
      <c r="E31384" s="161"/>
      <c r="F31384" s="162"/>
      <c r="G31384" s="147"/>
      <c r="H31384" s="146"/>
      <c r="J31384" s="146"/>
      <c r="L31384" s="150"/>
      <c r="N31384" s="163"/>
      <c r="O31384" s="146"/>
      <c r="P31384" s="146"/>
      <c r="Q31384" s="146"/>
      <c r="R31384" s="34"/>
      <c r="S31384" s="35"/>
      <c r="T31384" s="147"/>
    </row>
    <row r="31385">
      <c r="A31385" s="147"/>
      <c r="B31385" s="64"/>
      <c r="C31385" s="147" t="s">
        <v>217</v>
      </c>
      <c r="E31385" s="161"/>
      <c r="F31385" s="162"/>
      <c r="G31385" s="147"/>
      <c r="H31385" s="146"/>
      <c r="J31385" s="146"/>
      <c r="L31385" s="150"/>
      <c r="N31385" s="163"/>
      <c r="O31385" s="146"/>
      <c r="P31385" s="146"/>
      <c r="Q31385" s="146"/>
      <c r="R31385" s="34"/>
      <c r="S31385" s="35"/>
      <c r="T31385" s="147"/>
    </row>
    <row r="31386">
      <c r="A31386" s="147"/>
      <c r="B31386" s="64"/>
      <c r="C31386" s="147" t="s">
        <v>217</v>
      </c>
      <c r="E31386" s="161"/>
      <c r="F31386" s="162"/>
      <c r="G31386" s="147"/>
      <c r="H31386" s="146"/>
      <c r="J31386" s="146"/>
      <c r="L31386" s="150"/>
      <c r="N31386" s="163"/>
      <c r="O31386" s="146"/>
      <c r="P31386" s="146"/>
      <c r="Q31386" s="146"/>
      <c r="R31386" s="34"/>
      <c r="S31386" s="35"/>
      <c r="T31386" s="147"/>
    </row>
    <row r="31387">
      <c r="A31387" s="147"/>
      <c r="B31387" s="64"/>
      <c r="C31387" s="147" t="s">
        <v>217</v>
      </c>
      <c r="E31387" s="161"/>
      <c r="F31387" s="162"/>
      <c r="G31387" s="147"/>
      <c r="H31387" s="146"/>
      <c r="J31387" s="146"/>
      <c r="L31387" s="150"/>
      <c r="N31387" s="163"/>
      <c r="O31387" s="146"/>
      <c r="P31387" s="146"/>
      <c r="Q31387" s="146"/>
      <c r="R31387" s="34"/>
      <c r="S31387" s="35"/>
      <c r="T31387" s="147"/>
    </row>
    <row r="31388">
      <c r="A31388" s="147"/>
      <c r="B31388" s="64"/>
      <c r="C31388" s="147" t="s">
        <v>217</v>
      </c>
      <c r="E31388" s="161"/>
      <c r="F31388" s="162"/>
      <c r="G31388" s="147"/>
      <c r="H31388" s="146"/>
      <c r="J31388" s="146"/>
      <c r="L31388" s="150"/>
      <c r="N31388" s="163"/>
      <c r="O31388" s="146"/>
      <c r="P31388" s="146"/>
      <c r="Q31388" s="146"/>
      <c r="R31388" s="34"/>
      <c r="S31388" s="35"/>
      <c r="T31388" s="147"/>
    </row>
    <row r="31389">
      <c r="A31389" s="147"/>
      <c r="B31389" s="64"/>
      <c r="C31389" s="147" t="s">
        <v>217</v>
      </c>
      <c r="E31389" s="161"/>
      <c r="F31389" s="162"/>
      <c r="G31389" s="147"/>
      <c r="H31389" s="146"/>
      <c r="J31389" s="146"/>
      <c r="L31389" s="150"/>
      <c r="N31389" s="163"/>
      <c r="O31389" s="146"/>
      <c r="P31389" s="146"/>
      <c r="Q31389" s="146"/>
      <c r="R31389" s="34"/>
      <c r="S31389" s="35"/>
      <c r="T31389" s="147"/>
    </row>
    <row r="31390">
      <c r="A31390" s="147"/>
      <c r="B31390" s="64"/>
      <c r="C31390" s="147" t="s">
        <v>217</v>
      </c>
      <c r="E31390" s="161"/>
      <c r="F31390" s="162"/>
      <c r="G31390" s="147"/>
      <c r="H31390" s="146"/>
      <c r="J31390" s="146"/>
      <c r="L31390" s="150"/>
      <c r="N31390" s="163"/>
      <c r="O31390" s="146"/>
      <c r="P31390" s="146"/>
      <c r="Q31390" s="146"/>
      <c r="R31390" s="34"/>
      <c r="S31390" s="35"/>
      <c r="T31390" s="147"/>
    </row>
    <row r="31391">
      <c r="A31391" s="147"/>
      <c r="B31391" s="64"/>
      <c r="C31391" s="147" t="s">
        <v>217</v>
      </c>
      <c r="E31391" s="161"/>
      <c r="F31391" s="162"/>
      <c r="G31391" s="147"/>
      <c r="H31391" s="146"/>
      <c r="J31391" s="146"/>
      <c r="L31391" s="150"/>
      <c r="N31391" s="163"/>
      <c r="O31391" s="146"/>
      <c r="P31391" s="146"/>
      <c r="Q31391" s="146"/>
      <c r="R31391" s="34"/>
      <c r="S31391" s="35"/>
      <c r="T31391" s="147"/>
    </row>
    <row r="31392">
      <c r="A31392" s="147"/>
      <c r="B31392" s="64"/>
      <c r="C31392" s="147" t="s">
        <v>217</v>
      </c>
      <c r="E31392" s="161"/>
      <c r="F31392" s="162"/>
      <c r="G31392" s="147"/>
      <c r="H31392" s="146"/>
      <c r="J31392" s="146"/>
      <c r="L31392" s="150"/>
      <c r="N31392" s="163"/>
      <c r="O31392" s="146"/>
      <c r="P31392" s="146"/>
      <c r="Q31392" s="146"/>
      <c r="R31392" s="34"/>
      <c r="S31392" s="35"/>
      <c r="T31392" s="147"/>
    </row>
    <row r="31393">
      <c r="A31393" s="147"/>
      <c r="B31393" s="64"/>
      <c r="C31393" s="147" t="s">
        <v>217</v>
      </c>
      <c r="E31393" s="161"/>
      <c r="F31393" s="162"/>
      <c r="G31393" s="147"/>
      <c r="H31393" s="146"/>
      <c r="J31393" s="146"/>
      <c r="L31393" s="150"/>
      <c r="N31393" s="163"/>
      <c r="O31393" s="146"/>
      <c r="P31393" s="146"/>
      <c r="Q31393" s="146"/>
      <c r="R31393" s="34"/>
      <c r="S31393" s="35"/>
      <c r="T31393" s="147"/>
    </row>
    <row r="31394">
      <c r="A31394" s="147"/>
      <c r="B31394" s="64"/>
      <c r="C31394" s="147" t="s">
        <v>217</v>
      </c>
      <c r="E31394" s="161"/>
      <c r="F31394" s="162"/>
      <c r="G31394" s="147"/>
      <c r="H31394" s="146"/>
      <c r="J31394" s="146"/>
      <c r="L31394" s="150"/>
      <c r="N31394" s="163"/>
      <c r="O31394" s="146"/>
      <c r="P31394" s="146"/>
      <c r="Q31394" s="146"/>
      <c r="R31394" s="34"/>
      <c r="S31394" s="35"/>
      <c r="T31394" s="147"/>
    </row>
    <row r="31395">
      <c r="A31395" s="147"/>
      <c r="B31395" s="64"/>
      <c r="C31395" s="147" t="s">
        <v>217</v>
      </c>
      <c r="E31395" s="161"/>
      <c r="F31395" s="162"/>
      <c r="G31395" s="147"/>
      <c r="H31395" s="146"/>
      <c r="J31395" s="146"/>
      <c r="L31395" s="150"/>
      <c r="N31395" s="163"/>
      <c r="O31395" s="146"/>
      <c r="P31395" s="146"/>
      <c r="Q31395" s="146"/>
      <c r="R31395" s="34"/>
      <c r="S31395" s="35"/>
      <c r="T31395" s="147"/>
    </row>
    <row r="31396">
      <c r="A31396" s="147"/>
      <c r="B31396" s="64"/>
      <c r="C31396" s="147" t="s">
        <v>217</v>
      </c>
      <c r="E31396" s="161"/>
      <c r="F31396" s="162"/>
      <c r="G31396" s="147"/>
      <c r="H31396" s="146"/>
      <c r="J31396" s="146"/>
      <c r="L31396" s="150"/>
      <c r="N31396" s="163"/>
      <c r="O31396" s="146"/>
      <c r="P31396" s="146"/>
      <c r="Q31396" s="146"/>
      <c r="R31396" s="34"/>
      <c r="S31396" s="35"/>
      <c r="T31396" s="147"/>
    </row>
    <row r="31397">
      <c r="A31397" s="147"/>
      <c r="B31397" s="64"/>
      <c r="C31397" s="147" t="s">
        <v>217</v>
      </c>
      <c r="E31397" s="161"/>
      <c r="F31397" s="162"/>
      <c r="G31397" s="147"/>
      <c r="H31397" s="146"/>
      <c r="J31397" s="146"/>
      <c r="L31397" s="150"/>
      <c r="N31397" s="163"/>
      <c r="O31397" s="146"/>
      <c r="P31397" s="146"/>
      <c r="Q31397" s="146"/>
      <c r="R31397" s="34"/>
      <c r="S31397" s="35"/>
      <c r="T31397" s="147"/>
    </row>
    <row r="31398">
      <c r="A31398" s="147"/>
      <c r="B31398" s="64"/>
      <c r="C31398" s="147" t="s">
        <v>217</v>
      </c>
      <c r="E31398" s="161"/>
      <c r="F31398" s="162"/>
      <c r="G31398" s="147"/>
      <c r="H31398" s="146"/>
      <c r="J31398" s="146"/>
      <c r="L31398" s="150"/>
      <c r="N31398" s="163"/>
      <c r="O31398" s="146"/>
      <c r="P31398" s="146"/>
      <c r="Q31398" s="146"/>
      <c r="R31398" s="34"/>
      <c r="S31398" s="35"/>
      <c r="T31398" s="147"/>
    </row>
    <row r="31399">
      <c r="A31399" s="147"/>
      <c r="B31399" s="64"/>
      <c r="C31399" s="147" t="s">
        <v>217</v>
      </c>
      <c r="E31399" s="161"/>
      <c r="F31399" s="162"/>
      <c r="G31399" s="147"/>
      <c r="H31399" s="146"/>
      <c r="J31399" s="146"/>
      <c r="L31399" s="150"/>
      <c r="N31399" s="163"/>
      <c r="O31399" s="146"/>
      <c r="P31399" s="146"/>
      <c r="Q31399" s="146"/>
      <c r="R31399" s="34"/>
      <c r="S31399" s="35"/>
      <c r="T31399" s="147"/>
    </row>
    <row r="31400">
      <c r="A31400" s="147"/>
      <c r="B31400" s="64"/>
      <c r="C31400" s="147" t="s">
        <v>217</v>
      </c>
      <c r="E31400" s="161"/>
      <c r="F31400" s="162"/>
      <c r="G31400" s="147"/>
      <c r="H31400" s="146"/>
      <c r="J31400" s="146"/>
      <c r="L31400" s="150"/>
      <c r="N31400" s="163"/>
      <c r="O31400" s="146"/>
      <c r="P31400" s="146"/>
      <c r="Q31400" s="146"/>
      <c r="R31400" s="34"/>
      <c r="S31400" s="35"/>
      <c r="T31400" s="147"/>
    </row>
    <row r="31401">
      <c r="A31401" s="147"/>
      <c r="B31401" s="64"/>
      <c r="C31401" s="147" t="s">
        <v>217</v>
      </c>
      <c r="E31401" s="161"/>
      <c r="F31401" s="162"/>
      <c r="G31401" s="147"/>
      <c r="H31401" s="146"/>
      <c r="J31401" s="146"/>
      <c r="L31401" s="150"/>
      <c r="N31401" s="163"/>
      <c r="O31401" s="146"/>
      <c r="P31401" s="146"/>
      <c r="Q31401" s="146"/>
      <c r="R31401" s="34"/>
      <c r="S31401" s="35"/>
      <c r="T31401" s="147"/>
    </row>
    <row r="31402">
      <c r="A31402" s="147"/>
      <c r="B31402" s="64"/>
      <c r="C31402" s="147" t="s">
        <v>217</v>
      </c>
      <c r="E31402" s="161"/>
      <c r="F31402" s="162"/>
      <c r="G31402" s="147"/>
      <c r="H31402" s="146"/>
      <c r="J31402" s="146"/>
      <c r="L31402" s="150"/>
      <c r="N31402" s="163"/>
      <c r="O31402" s="146"/>
      <c r="P31402" s="146"/>
      <c r="Q31402" s="146"/>
      <c r="R31402" s="34"/>
      <c r="S31402" s="35"/>
      <c r="T31402" s="147"/>
    </row>
    <row r="31403">
      <c r="A31403" s="147"/>
      <c r="B31403" s="64"/>
      <c r="C31403" s="147" t="s">
        <v>217</v>
      </c>
      <c r="E31403" s="161"/>
      <c r="F31403" s="162"/>
      <c r="G31403" s="147"/>
      <c r="H31403" s="146"/>
      <c r="J31403" s="146"/>
      <c r="L31403" s="150"/>
      <c r="N31403" s="163"/>
      <c r="O31403" s="146"/>
      <c r="P31403" s="146"/>
      <c r="Q31403" s="146"/>
      <c r="R31403" s="34"/>
      <c r="S31403" s="35"/>
      <c r="T31403" s="147"/>
    </row>
    <row r="31404">
      <c r="A31404" s="147"/>
      <c r="B31404" s="64"/>
      <c r="C31404" s="147" t="s">
        <v>217</v>
      </c>
      <c r="E31404" s="161"/>
      <c r="F31404" s="162"/>
      <c r="G31404" s="147"/>
      <c r="H31404" s="146"/>
      <c r="J31404" s="146"/>
      <c r="L31404" s="150"/>
      <c r="N31404" s="163"/>
      <c r="O31404" s="146"/>
      <c r="P31404" s="146"/>
      <c r="Q31404" s="146"/>
      <c r="R31404" s="34"/>
      <c r="S31404" s="35"/>
      <c r="T31404" s="147"/>
    </row>
    <row r="31405">
      <c r="A31405" s="147"/>
      <c r="B31405" s="64"/>
      <c r="C31405" s="147" t="s">
        <v>217</v>
      </c>
      <c r="E31405" s="161"/>
      <c r="F31405" s="162"/>
      <c r="G31405" s="147"/>
      <c r="H31405" s="146"/>
      <c r="J31405" s="146"/>
      <c r="L31405" s="150"/>
      <c r="N31405" s="163"/>
      <c r="O31405" s="146"/>
      <c r="P31405" s="146"/>
      <c r="Q31405" s="146"/>
      <c r="R31405" s="34"/>
      <c r="S31405" s="35"/>
      <c r="T31405" s="147"/>
    </row>
    <row r="31406">
      <c r="A31406" s="147"/>
      <c r="B31406" s="64"/>
      <c r="C31406" s="147" t="s">
        <v>217</v>
      </c>
      <c r="E31406" s="161"/>
      <c r="F31406" s="162"/>
      <c r="G31406" s="147"/>
      <c r="H31406" s="146"/>
      <c r="J31406" s="146"/>
      <c r="L31406" s="150"/>
      <c r="N31406" s="163"/>
      <c r="O31406" s="146"/>
      <c r="P31406" s="146"/>
      <c r="Q31406" s="146"/>
      <c r="R31406" s="34"/>
      <c r="S31406" s="35"/>
      <c r="T31406" s="147"/>
    </row>
    <row r="31407">
      <c r="A31407" s="147"/>
      <c r="B31407" s="64"/>
      <c r="C31407" s="147" t="s">
        <v>217</v>
      </c>
      <c r="E31407" s="161"/>
      <c r="F31407" s="162"/>
      <c r="G31407" s="147"/>
      <c r="H31407" s="146"/>
      <c r="J31407" s="146"/>
      <c r="L31407" s="150"/>
      <c r="N31407" s="163"/>
      <c r="O31407" s="146"/>
      <c r="P31407" s="146"/>
      <c r="Q31407" s="146"/>
      <c r="R31407" s="34"/>
      <c r="S31407" s="35"/>
      <c r="T31407" s="147"/>
    </row>
    <row r="31408">
      <c r="A31408" s="147"/>
      <c r="B31408" s="64"/>
      <c r="C31408" s="147" t="s">
        <v>217</v>
      </c>
      <c r="E31408" s="161"/>
      <c r="F31408" s="162"/>
      <c r="G31408" s="147"/>
      <c r="H31408" s="146"/>
      <c r="J31408" s="146"/>
      <c r="L31408" s="150"/>
      <c r="N31408" s="163"/>
      <c r="O31408" s="146"/>
      <c r="P31408" s="146"/>
      <c r="Q31408" s="146"/>
      <c r="R31408" s="34"/>
      <c r="S31408" s="35"/>
      <c r="T31408" s="147"/>
    </row>
    <row r="31409">
      <c r="A31409" s="147"/>
      <c r="B31409" s="64"/>
      <c r="C31409" s="147" t="s">
        <v>217</v>
      </c>
      <c r="E31409" s="161"/>
      <c r="F31409" s="162"/>
      <c r="G31409" s="147"/>
      <c r="H31409" s="146"/>
      <c r="J31409" s="146"/>
      <c r="L31409" s="150"/>
      <c r="N31409" s="163"/>
      <c r="O31409" s="146"/>
      <c r="P31409" s="146"/>
      <c r="Q31409" s="146"/>
      <c r="R31409" s="34"/>
      <c r="S31409" s="35"/>
      <c r="T31409" s="147"/>
    </row>
    <row r="31410">
      <c r="A31410" s="147"/>
      <c r="B31410" s="64"/>
      <c r="C31410" s="147" t="s">
        <v>217</v>
      </c>
      <c r="E31410" s="161"/>
      <c r="F31410" s="162"/>
      <c r="G31410" s="147"/>
      <c r="H31410" s="146"/>
      <c r="J31410" s="146"/>
      <c r="L31410" s="150"/>
      <c r="N31410" s="163"/>
      <c r="O31410" s="146"/>
      <c r="P31410" s="146"/>
      <c r="Q31410" s="146"/>
      <c r="R31410" s="34"/>
      <c r="S31410" s="35"/>
      <c r="T31410" s="147"/>
    </row>
    <row r="31411">
      <c r="A31411" s="147"/>
      <c r="B31411" s="64"/>
      <c r="C31411" s="147" t="s">
        <v>217</v>
      </c>
      <c r="E31411" s="161"/>
      <c r="F31411" s="162"/>
      <c r="G31411" s="147"/>
      <c r="H31411" s="146"/>
      <c r="J31411" s="146"/>
      <c r="L31411" s="150"/>
      <c r="N31411" s="163"/>
      <c r="O31411" s="146"/>
      <c r="P31411" s="146"/>
      <c r="Q31411" s="146"/>
      <c r="R31411" s="34"/>
      <c r="S31411" s="35"/>
      <c r="T31411" s="147"/>
    </row>
    <row r="31412">
      <c r="A31412" s="147"/>
      <c r="B31412" s="64"/>
      <c r="C31412" s="147" t="s">
        <v>217</v>
      </c>
      <c r="E31412" s="161"/>
      <c r="F31412" s="162"/>
      <c r="G31412" s="147"/>
      <c r="H31412" s="146"/>
      <c r="J31412" s="146"/>
      <c r="L31412" s="150"/>
      <c r="N31412" s="163"/>
      <c r="O31412" s="146"/>
      <c r="P31412" s="146"/>
      <c r="Q31412" s="146"/>
      <c r="R31412" s="34"/>
      <c r="S31412" s="35"/>
      <c r="T31412" s="147"/>
    </row>
    <row r="31413">
      <c r="A31413" s="147"/>
      <c r="B31413" s="64"/>
      <c r="C31413" s="147" t="s">
        <v>217</v>
      </c>
      <c r="E31413" s="161"/>
      <c r="F31413" s="162"/>
      <c r="G31413" s="147"/>
      <c r="H31413" s="146"/>
      <c r="J31413" s="146"/>
      <c r="L31413" s="150"/>
      <c r="N31413" s="163"/>
      <c r="O31413" s="146"/>
      <c r="P31413" s="146"/>
      <c r="Q31413" s="146"/>
      <c r="R31413" s="34"/>
      <c r="S31413" s="35"/>
      <c r="T31413" s="147"/>
    </row>
    <row r="31414">
      <c r="A31414" s="147"/>
      <c r="B31414" s="64"/>
      <c r="C31414" s="147" t="s">
        <v>217</v>
      </c>
      <c r="E31414" s="161"/>
      <c r="F31414" s="162"/>
      <c r="G31414" s="147"/>
      <c r="H31414" s="146"/>
      <c r="J31414" s="146"/>
      <c r="L31414" s="150"/>
      <c r="N31414" s="163"/>
      <c r="O31414" s="146"/>
      <c r="P31414" s="146"/>
      <c r="Q31414" s="146"/>
      <c r="R31414" s="34"/>
      <c r="S31414" s="35"/>
      <c r="T31414" s="147"/>
    </row>
    <row r="31415">
      <c r="A31415" s="147"/>
      <c r="B31415" s="64"/>
      <c r="C31415" s="147" t="s">
        <v>217</v>
      </c>
      <c r="E31415" s="161"/>
      <c r="F31415" s="162"/>
      <c r="G31415" s="147"/>
      <c r="H31415" s="146"/>
      <c r="J31415" s="146"/>
      <c r="L31415" s="150"/>
      <c r="N31415" s="163"/>
      <c r="O31415" s="146"/>
      <c r="P31415" s="146"/>
      <c r="Q31415" s="146"/>
      <c r="R31415" s="34"/>
      <c r="S31415" s="35"/>
      <c r="T31415" s="147"/>
    </row>
    <row r="31416">
      <c r="A31416" s="147"/>
      <c r="B31416" s="64"/>
      <c r="C31416" s="147" t="s">
        <v>217</v>
      </c>
      <c r="E31416" s="161"/>
      <c r="F31416" s="162"/>
      <c r="G31416" s="147"/>
      <c r="H31416" s="146"/>
      <c r="J31416" s="146"/>
      <c r="L31416" s="150"/>
      <c r="N31416" s="163"/>
      <c r="O31416" s="146"/>
      <c r="P31416" s="146"/>
      <c r="Q31416" s="146"/>
      <c r="R31416" s="34"/>
      <c r="S31416" s="35"/>
      <c r="T31416" s="147"/>
    </row>
    <row r="31417">
      <c r="A31417" s="147"/>
      <c r="B31417" s="64"/>
      <c r="C31417" s="147" t="s">
        <v>217</v>
      </c>
      <c r="E31417" s="161"/>
      <c r="F31417" s="162"/>
      <c r="G31417" s="147"/>
      <c r="H31417" s="146"/>
      <c r="J31417" s="146"/>
      <c r="L31417" s="150"/>
      <c r="N31417" s="163"/>
      <c r="O31417" s="146"/>
      <c r="P31417" s="146"/>
      <c r="Q31417" s="146"/>
      <c r="R31417" s="34"/>
      <c r="S31417" s="35"/>
      <c r="T31417" s="147"/>
    </row>
    <row r="31418">
      <c r="A31418" s="147"/>
      <c r="B31418" s="64"/>
      <c r="C31418" s="147" t="s">
        <v>217</v>
      </c>
      <c r="E31418" s="161"/>
      <c r="F31418" s="162"/>
      <c r="G31418" s="147"/>
      <c r="H31418" s="146"/>
      <c r="J31418" s="146"/>
      <c r="L31418" s="150"/>
      <c r="N31418" s="163"/>
      <c r="O31418" s="146"/>
      <c r="P31418" s="146"/>
      <c r="Q31418" s="146"/>
      <c r="R31418" s="34"/>
      <c r="S31418" s="35"/>
      <c r="T31418" s="147"/>
    </row>
    <row r="31419">
      <c r="A31419" s="147"/>
      <c r="B31419" s="64"/>
      <c r="C31419" s="147" t="s">
        <v>217</v>
      </c>
      <c r="E31419" s="161"/>
      <c r="F31419" s="162"/>
      <c r="G31419" s="147"/>
      <c r="H31419" s="146"/>
      <c r="J31419" s="146"/>
      <c r="L31419" s="150"/>
      <c r="N31419" s="163"/>
      <c r="O31419" s="146"/>
      <c r="P31419" s="146"/>
      <c r="Q31419" s="146"/>
      <c r="R31419" s="34"/>
      <c r="S31419" s="35"/>
      <c r="T31419" s="147"/>
    </row>
    <row r="31420">
      <c r="A31420" s="147"/>
      <c r="B31420" s="64"/>
      <c r="C31420" s="147" t="s">
        <v>217</v>
      </c>
      <c r="E31420" s="161"/>
      <c r="F31420" s="162"/>
      <c r="G31420" s="147"/>
      <c r="H31420" s="146"/>
      <c r="J31420" s="146"/>
      <c r="L31420" s="150"/>
      <c r="N31420" s="163"/>
      <c r="O31420" s="146"/>
      <c r="P31420" s="146"/>
      <c r="Q31420" s="146"/>
      <c r="R31420" s="34"/>
      <c r="S31420" s="35"/>
      <c r="T31420" s="147"/>
    </row>
    <row r="31421">
      <c r="A31421" s="147"/>
      <c r="B31421" s="64"/>
      <c r="C31421" s="147" t="s">
        <v>217</v>
      </c>
      <c r="E31421" s="161"/>
      <c r="F31421" s="162"/>
      <c r="G31421" s="147"/>
      <c r="H31421" s="146"/>
      <c r="J31421" s="146"/>
      <c r="L31421" s="150"/>
      <c r="N31421" s="163"/>
      <c r="O31421" s="146"/>
      <c r="P31421" s="146"/>
      <c r="Q31421" s="146"/>
      <c r="R31421" s="34"/>
      <c r="S31421" s="35"/>
      <c r="T31421" s="147"/>
    </row>
    <row r="31422">
      <c r="A31422" s="147"/>
      <c r="B31422" s="64"/>
      <c r="C31422" s="147" t="s">
        <v>217</v>
      </c>
      <c r="E31422" s="161"/>
      <c r="F31422" s="162"/>
      <c r="G31422" s="147"/>
      <c r="H31422" s="146"/>
      <c r="J31422" s="146"/>
      <c r="L31422" s="150"/>
      <c r="N31422" s="163"/>
      <c r="O31422" s="146"/>
      <c r="P31422" s="146"/>
      <c r="Q31422" s="146"/>
      <c r="R31422" s="34"/>
      <c r="S31422" s="35"/>
      <c r="T31422" s="147"/>
    </row>
    <row r="31423">
      <c r="A31423" s="147"/>
      <c r="B31423" s="64"/>
      <c r="C31423" s="147" t="s">
        <v>217</v>
      </c>
      <c r="E31423" s="161"/>
      <c r="F31423" s="162"/>
      <c r="G31423" s="147"/>
      <c r="H31423" s="146"/>
      <c r="J31423" s="146"/>
      <c r="L31423" s="150"/>
      <c r="N31423" s="163"/>
      <c r="O31423" s="146"/>
      <c r="P31423" s="146"/>
      <c r="Q31423" s="146"/>
      <c r="R31423" s="34"/>
      <c r="S31423" s="35"/>
      <c r="T31423" s="147"/>
    </row>
    <row r="31424">
      <c r="A31424" s="147"/>
      <c r="B31424" s="64"/>
      <c r="C31424" s="147" t="s">
        <v>217</v>
      </c>
      <c r="E31424" s="161"/>
      <c r="F31424" s="162"/>
      <c r="G31424" s="147"/>
      <c r="H31424" s="146"/>
      <c r="J31424" s="146"/>
      <c r="L31424" s="150"/>
      <c r="N31424" s="163"/>
      <c r="O31424" s="146"/>
      <c r="P31424" s="146"/>
      <c r="Q31424" s="146"/>
      <c r="R31424" s="34"/>
      <c r="S31424" s="35"/>
      <c r="T31424" s="147"/>
    </row>
    <row r="31425">
      <c r="A31425" s="147"/>
      <c r="B31425" s="64"/>
      <c r="C31425" s="147" t="s">
        <v>217</v>
      </c>
      <c r="E31425" s="161"/>
      <c r="F31425" s="162"/>
      <c r="G31425" s="147"/>
      <c r="H31425" s="146"/>
      <c r="J31425" s="146"/>
      <c r="L31425" s="150"/>
      <c r="N31425" s="163"/>
      <c r="O31425" s="146"/>
      <c r="P31425" s="146"/>
      <c r="Q31425" s="146"/>
      <c r="R31425" s="34"/>
      <c r="S31425" s="35"/>
      <c r="T31425" s="147"/>
    </row>
    <row r="31426">
      <c r="A31426" s="147"/>
      <c r="B31426" s="64"/>
      <c r="C31426" s="147" t="s">
        <v>217</v>
      </c>
      <c r="E31426" s="161"/>
      <c r="F31426" s="162"/>
      <c r="G31426" s="147"/>
      <c r="H31426" s="146"/>
      <c r="J31426" s="146"/>
      <c r="L31426" s="150"/>
      <c r="N31426" s="163"/>
      <c r="O31426" s="146"/>
      <c r="P31426" s="146"/>
      <c r="Q31426" s="146"/>
      <c r="R31426" s="34"/>
      <c r="S31426" s="35"/>
      <c r="T31426" s="147"/>
    </row>
    <row r="31427">
      <c r="A31427" s="147"/>
      <c r="B31427" s="64"/>
      <c r="C31427" s="147" t="s">
        <v>217</v>
      </c>
      <c r="E31427" s="161"/>
      <c r="F31427" s="162"/>
      <c r="G31427" s="147"/>
      <c r="H31427" s="146"/>
      <c r="J31427" s="146"/>
      <c r="L31427" s="150"/>
      <c r="N31427" s="163"/>
      <c r="O31427" s="146"/>
      <c r="P31427" s="146"/>
      <c r="Q31427" s="146"/>
      <c r="R31427" s="34"/>
      <c r="S31427" s="35"/>
      <c r="T31427" s="147"/>
    </row>
    <row r="31428">
      <c r="A31428" s="147"/>
      <c r="B31428" s="64"/>
      <c r="C31428" s="147" t="s">
        <v>217</v>
      </c>
      <c r="E31428" s="161"/>
      <c r="F31428" s="162"/>
      <c r="G31428" s="147"/>
      <c r="H31428" s="146"/>
      <c r="J31428" s="146"/>
      <c r="L31428" s="150"/>
      <c r="N31428" s="163"/>
      <c r="O31428" s="146"/>
      <c r="P31428" s="146"/>
      <c r="Q31428" s="146"/>
      <c r="R31428" s="34"/>
      <c r="S31428" s="35"/>
      <c r="T31428" s="147"/>
    </row>
    <row r="31429">
      <c r="A31429" s="147"/>
      <c r="B31429" s="64"/>
      <c r="C31429" s="147" t="s">
        <v>217</v>
      </c>
      <c r="E31429" s="161"/>
      <c r="F31429" s="162"/>
      <c r="G31429" s="147"/>
      <c r="H31429" s="146"/>
      <c r="J31429" s="146"/>
      <c r="L31429" s="150"/>
      <c r="N31429" s="163"/>
      <c r="O31429" s="146"/>
      <c r="P31429" s="146"/>
      <c r="Q31429" s="146"/>
      <c r="R31429" s="34"/>
      <c r="S31429" s="35"/>
      <c r="T31429" s="147"/>
    </row>
    <row r="31430">
      <c r="A31430" s="147"/>
      <c r="B31430" s="64"/>
      <c r="C31430" s="147" t="s">
        <v>217</v>
      </c>
      <c r="E31430" s="161"/>
      <c r="F31430" s="162"/>
      <c r="G31430" s="147"/>
      <c r="H31430" s="146"/>
      <c r="J31430" s="146"/>
      <c r="L31430" s="150"/>
      <c r="N31430" s="163"/>
      <c r="O31430" s="146"/>
      <c r="P31430" s="146"/>
      <c r="Q31430" s="146"/>
      <c r="R31430" s="34"/>
      <c r="S31430" s="35"/>
      <c r="T31430" s="147"/>
    </row>
    <row r="31431">
      <c r="A31431" s="147"/>
      <c r="B31431" s="64"/>
      <c r="C31431" s="147" t="s">
        <v>217</v>
      </c>
      <c r="E31431" s="161"/>
      <c r="F31431" s="162"/>
      <c r="G31431" s="147"/>
      <c r="H31431" s="146"/>
      <c r="J31431" s="146"/>
      <c r="L31431" s="150"/>
      <c r="N31431" s="163"/>
      <c r="O31431" s="146"/>
      <c r="P31431" s="146"/>
      <c r="Q31431" s="146"/>
      <c r="R31431" s="34"/>
      <c r="S31431" s="35"/>
      <c r="T31431" s="147"/>
    </row>
    <row r="31432">
      <c r="A31432" s="147"/>
      <c r="B31432" s="64"/>
      <c r="C31432" s="147" t="s">
        <v>217</v>
      </c>
      <c r="E31432" s="161"/>
      <c r="F31432" s="162"/>
      <c r="G31432" s="147"/>
      <c r="H31432" s="146"/>
      <c r="J31432" s="146"/>
      <c r="L31432" s="150"/>
      <c r="N31432" s="163"/>
      <c r="O31432" s="146"/>
      <c r="P31432" s="146"/>
      <c r="Q31432" s="146"/>
      <c r="R31432" s="34"/>
      <c r="S31432" s="35"/>
      <c r="T31432" s="147"/>
    </row>
    <row r="31433">
      <c r="A31433" s="147"/>
      <c r="B31433" s="64"/>
      <c r="C31433" s="147" t="s">
        <v>217</v>
      </c>
      <c r="E31433" s="161"/>
      <c r="F31433" s="162"/>
      <c r="G31433" s="147"/>
      <c r="H31433" s="146"/>
      <c r="J31433" s="146"/>
      <c r="L31433" s="150"/>
      <c r="N31433" s="163"/>
      <c r="O31433" s="146"/>
      <c r="P31433" s="146"/>
      <c r="Q31433" s="146"/>
      <c r="R31433" s="34"/>
      <c r="S31433" s="35"/>
      <c r="T31433" s="147"/>
    </row>
    <row r="31434">
      <c r="A31434" s="147"/>
      <c r="B31434" s="64"/>
      <c r="C31434" s="147" t="s">
        <v>217</v>
      </c>
      <c r="E31434" s="161"/>
      <c r="F31434" s="162"/>
      <c r="G31434" s="147"/>
      <c r="H31434" s="146"/>
      <c r="J31434" s="146"/>
      <c r="L31434" s="150"/>
      <c r="N31434" s="163"/>
      <c r="O31434" s="146"/>
      <c r="P31434" s="146"/>
      <c r="Q31434" s="146"/>
      <c r="R31434" s="34"/>
      <c r="S31434" s="35"/>
      <c r="T31434" s="147"/>
    </row>
    <row r="31435">
      <c r="A31435" s="147"/>
      <c r="B31435" s="64"/>
      <c r="C31435" s="147" t="s">
        <v>217</v>
      </c>
      <c r="E31435" s="161"/>
      <c r="F31435" s="162"/>
      <c r="G31435" s="147"/>
      <c r="H31435" s="146"/>
      <c r="J31435" s="146"/>
      <c r="L31435" s="150"/>
      <c r="N31435" s="163"/>
      <c r="O31435" s="146"/>
      <c r="P31435" s="146"/>
      <c r="Q31435" s="146"/>
      <c r="R31435" s="34"/>
      <c r="S31435" s="35"/>
      <c r="T31435" s="147"/>
    </row>
    <row r="31436">
      <c r="A31436" s="147"/>
      <c r="B31436" s="64"/>
      <c r="C31436" s="147" t="s">
        <v>217</v>
      </c>
      <c r="E31436" s="161"/>
      <c r="F31436" s="162"/>
      <c r="G31436" s="147"/>
      <c r="H31436" s="146"/>
      <c r="J31436" s="146"/>
      <c r="L31436" s="150"/>
      <c r="N31436" s="163"/>
      <c r="O31436" s="146"/>
      <c r="P31436" s="146"/>
      <c r="Q31436" s="146"/>
      <c r="R31436" s="34"/>
      <c r="S31436" s="35"/>
      <c r="T31436" s="147"/>
    </row>
    <row r="31437">
      <c r="A31437" s="147"/>
      <c r="B31437" s="64"/>
      <c r="C31437" s="147" t="s">
        <v>217</v>
      </c>
      <c r="E31437" s="161"/>
      <c r="F31437" s="162"/>
      <c r="G31437" s="147"/>
      <c r="H31437" s="146"/>
      <c r="J31437" s="146"/>
      <c r="L31437" s="150"/>
      <c r="N31437" s="163"/>
      <c r="O31437" s="146"/>
      <c r="P31437" s="146"/>
      <c r="Q31437" s="146"/>
      <c r="R31437" s="34"/>
      <c r="S31437" s="35"/>
      <c r="T31437" s="147"/>
    </row>
    <row r="31438">
      <c r="A31438" s="147"/>
      <c r="B31438" s="64"/>
      <c r="C31438" s="147" t="s">
        <v>217</v>
      </c>
      <c r="E31438" s="161"/>
      <c r="F31438" s="162"/>
      <c r="G31438" s="147"/>
      <c r="H31438" s="146"/>
      <c r="J31438" s="146"/>
      <c r="L31438" s="150"/>
      <c r="N31438" s="163"/>
      <c r="O31438" s="146"/>
      <c r="P31438" s="146"/>
      <c r="Q31438" s="146"/>
      <c r="R31438" s="34"/>
      <c r="S31438" s="35"/>
      <c r="T31438" s="147"/>
    </row>
    <row r="31439">
      <c r="A31439" s="147"/>
      <c r="B31439" s="64"/>
      <c r="C31439" s="147" t="s">
        <v>217</v>
      </c>
      <c r="E31439" s="161"/>
      <c r="F31439" s="162"/>
      <c r="G31439" s="147"/>
      <c r="H31439" s="146"/>
      <c r="J31439" s="146"/>
      <c r="L31439" s="150"/>
      <c r="N31439" s="163"/>
      <c r="O31439" s="146"/>
      <c r="P31439" s="146"/>
      <c r="Q31439" s="146"/>
      <c r="R31439" s="34"/>
      <c r="S31439" s="35"/>
      <c r="T31439" s="147"/>
    </row>
    <row r="31440">
      <c r="A31440" s="147"/>
      <c r="B31440" s="64"/>
      <c r="C31440" s="147" t="s">
        <v>217</v>
      </c>
      <c r="E31440" s="161"/>
      <c r="F31440" s="162"/>
      <c r="G31440" s="147"/>
      <c r="H31440" s="146"/>
      <c r="J31440" s="146"/>
      <c r="L31440" s="150"/>
      <c r="N31440" s="163"/>
      <c r="O31440" s="146"/>
      <c r="P31440" s="146"/>
      <c r="Q31440" s="146"/>
      <c r="R31440" s="34"/>
      <c r="S31440" s="35"/>
      <c r="T31440" s="147"/>
    </row>
    <row r="31441">
      <c r="A31441" s="147"/>
      <c r="B31441" s="64"/>
      <c r="C31441" s="147" t="s">
        <v>217</v>
      </c>
      <c r="E31441" s="161"/>
      <c r="F31441" s="162"/>
      <c r="G31441" s="147"/>
      <c r="H31441" s="146"/>
      <c r="J31441" s="146"/>
      <c r="L31441" s="150"/>
      <c r="N31441" s="163"/>
      <c r="O31441" s="146"/>
      <c r="P31441" s="146"/>
      <c r="Q31441" s="146"/>
      <c r="R31441" s="34"/>
      <c r="S31441" s="35"/>
      <c r="T31441" s="147"/>
    </row>
    <row r="31442">
      <c r="A31442" s="147"/>
      <c r="B31442" s="64"/>
      <c r="C31442" s="147" t="s">
        <v>217</v>
      </c>
      <c r="E31442" s="161"/>
      <c r="F31442" s="162"/>
      <c r="G31442" s="147"/>
      <c r="H31442" s="146"/>
      <c r="J31442" s="146"/>
      <c r="L31442" s="150"/>
      <c r="N31442" s="163"/>
      <c r="O31442" s="146"/>
      <c r="P31442" s="146"/>
      <c r="Q31442" s="146"/>
      <c r="R31442" s="34"/>
      <c r="S31442" s="35"/>
      <c r="T31442" s="147"/>
    </row>
    <row r="31443">
      <c r="A31443" s="147"/>
      <c r="B31443" s="64"/>
      <c r="C31443" s="147" t="s">
        <v>217</v>
      </c>
      <c r="E31443" s="161"/>
      <c r="F31443" s="162"/>
      <c r="G31443" s="147"/>
      <c r="H31443" s="146"/>
      <c r="J31443" s="146"/>
      <c r="L31443" s="150"/>
      <c r="N31443" s="163"/>
      <c r="O31443" s="146"/>
      <c r="P31443" s="146"/>
      <c r="Q31443" s="146"/>
      <c r="R31443" s="34"/>
      <c r="S31443" s="35"/>
      <c r="T31443" s="147"/>
    </row>
    <row r="31444">
      <c r="A31444" s="147"/>
      <c r="B31444" s="64"/>
      <c r="C31444" s="147" t="s">
        <v>217</v>
      </c>
      <c r="E31444" s="161"/>
      <c r="F31444" s="162"/>
      <c r="G31444" s="147"/>
      <c r="H31444" s="146"/>
      <c r="J31444" s="146"/>
      <c r="L31444" s="150"/>
      <c r="N31444" s="163"/>
      <c r="O31444" s="146"/>
      <c r="P31444" s="146"/>
      <c r="Q31444" s="146"/>
      <c r="R31444" s="34"/>
      <c r="S31444" s="35"/>
      <c r="T31444" s="147"/>
    </row>
    <row r="31445">
      <c r="A31445" s="147"/>
      <c r="B31445" s="64"/>
      <c r="C31445" s="147" t="s">
        <v>217</v>
      </c>
      <c r="E31445" s="161"/>
      <c r="F31445" s="162"/>
      <c r="G31445" s="147"/>
      <c r="H31445" s="146"/>
      <c r="J31445" s="146"/>
      <c r="L31445" s="150"/>
      <c r="N31445" s="163"/>
      <c r="O31445" s="146"/>
      <c r="P31445" s="146"/>
      <c r="Q31445" s="146"/>
      <c r="R31445" s="34"/>
      <c r="S31445" s="35"/>
      <c r="T31445" s="147"/>
    </row>
    <row r="31446">
      <c r="A31446" s="147"/>
      <c r="B31446" s="64"/>
      <c r="C31446" s="147" t="s">
        <v>217</v>
      </c>
      <c r="E31446" s="161"/>
      <c r="F31446" s="162"/>
      <c r="G31446" s="147"/>
      <c r="H31446" s="146"/>
      <c r="J31446" s="146"/>
      <c r="L31446" s="150"/>
      <c r="N31446" s="163"/>
      <c r="O31446" s="146"/>
      <c r="P31446" s="146"/>
      <c r="Q31446" s="146"/>
      <c r="R31446" s="34"/>
      <c r="S31446" s="35"/>
      <c r="T31446" s="147"/>
    </row>
    <row r="31447">
      <c r="A31447" s="147"/>
      <c r="B31447" s="64"/>
      <c r="C31447" s="147" t="s">
        <v>217</v>
      </c>
      <c r="E31447" s="161"/>
      <c r="F31447" s="162"/>
      <c r="G31447" s="147"/>
      <c r="H31447" s="146"/>
      <c r="J31447" s="146"/>
      <c r="L31447" s="150"/>
      <c r="N31447" s="163"/>
      <c r="O31447" s="146"/>
      <c r="P31447" s="146"/>
      <c r="Q31447" s="146"/>
      <c r="R31447" s="34"/>
      <c r="S31447" s="35"/>
      <c r="T31447" s="147"/>
    </row>
    <row r="31448">
      <c r="A31448" s="147"/>
      <c r="B31448" s="64"/>
      <c r="C31448" s="147" t="s">
        <v>217</v>
      </c>
      <c r="E31448" s="161"/>
      <c r="F31448" s="162"/>
      <c r="G31448" s="147"/>
      <c r="H31448" s="146"/>
      <c r="J31448" s="146"/>
      <c r="L31448" s="150"/>
      <c r="N31448" s="163"/>
      <c r="O31448" s="146"/>
      <c r="P31448" s="146"/>
      <c r="Q31448" s="146"/>
      <c r="R31448" s="34"/>
      <c r="S31448" s="35"/>
      <c r="T31448" s="147"/>
    </row>
    <row r="31449">
      <c r="A31449" s="147"/>
      <c r="B31449" s="64"/>
      <c r="C31449" s="147" t="s">
        <v>217</v>
      </c>
      <c r="E31449" s="161"/>
      <c r="F31449" s="162"/>
      <c r="G31449" s="147"/>
      <c r="H31449" s="146"/>
      <c r="J31449" s="146"/>
      <c r="L31449" s="150"/>
      <c r="N31449" s="163"/>
      <c r="O31449" s="146"/>
      <c r="P31449" s="146"/>
      <c r="Q31449" s="146"/>
      <c r="R31449" s="34"/>
      <c r="S31449" s="35"/>
      <c r="T31449" s="147"/>
    </row>
    <row r="31450">
      <c r="A31450" s="147"/>
      <c r="B31450" s="64"/>
      <c r="C31450" s="147" t="s">
        <v>217</v>
      </c>
      <c r="E31450" s="161"/>
      <c r="F31450" s="162"/>
      <c r="G31450" s="147"/>
      <c r="H31450" s="146"/>
      <c r="J31450" s="146"/>
      <c r="L31450" s="150"/>
      <c r="N31450" s="163"/>
      <c r="O31450" s="146"/>
      <c r="P31450" s="146"/>
      <c r="Q31450" s="146"/>
      <c r="R31450" s="34"/>
      <c r="S31450" s="35"/>
      <c r="T31450" s="147"/>
    </row>
    <row r="31451">
      <c r="A31451" s="147"/>
      <c r="B31451" s="64"/>
      <c r="C31451" s="147" t="s">
        <v>217</v>
      </c>
      <c r="E31451" s="161"/>
      <c r="F31451" s="162"/>
      <c r="G31451" s="147"/>
      <c r="H31451" s="146"/>
      <c r="J31451" s="146"/>
      <c r="L31451" s="150"/>
      <c r="N31451" s="163"/>
      <c r="O31451" s="146"/>
      <c r="P31451" s="146"/>
      <c r="Q31451" s="146"/>
      <c r="R31451" s="34"/>
      <c r="S31451" s="35"/>
      <c r="T31451" s="147"/>
    </row>
    <row r="31452">
      <c r="A31452" s="147"/>
      <c r="B31452" s="64"/>
      <c r="C31452" s="147" t="s">
        <v>217</v>
      </c>
      <c r="E31452" s="161"/>
      <c r="F31452" s="162"/>
      <c r="G31452" s="147"/>
      <c r="H31452" s="146"/>
      <c r="J31452" s="146"/>
      <c r="L31452" s="150"/>
      <c r="N31452" s="163"/>
      <c r="O31452" s="146"/>
      <c r="P31452" s="146"/>
      <c r="Q31452" s="146"/>
      <c r="R31452" s="34"/>
      <c r="S31452" s="35"/>
      <c r="T31452" s="147"/>
    </row>
    <row r="31453">
      <c r="A31453" s="147"/>
      <c r="B31453" s="64"/>
      <c r="C31453" s="147" t="s">
        <v>217</v>
      </c>
      <c r="E31453" s="161"/>
      <c r="F31453" s="162"/>
      <c r="G31453" s="147"/>
      <c r="H31453" s="146"/>
      <c r="J31453" s="146"/>
      <c r="L31453" s="150"/>
      <c r="N31453" s="163"/>
      <c r="O31453" s="146"/>
      <c r="P31453" s="146"/>
      <c r="Q31453" s="146"/>
      <c r="R31453" s="34"/>
      <c r="S31453" s="35"/>
      <c r="T31453" s="147"/>
    </row>
    <row r="31454">
      <c r="A31454" s="147"/>
      <c r="B31454" s="64"/>
      <c r="C31454" s="147" t="s">
        <v>217</v>
      </c>
      <c r="E31454" s="161"/>
      <c r="F31454" s="162"/>
      <c r="G31454" s="147"/>
      <c r="H31454" s="146"/>
      <c r="J31454" s="146"/>
      <c r="L31454" s="150"/>
      <c r="N31454" s="163"/>
      <c r="O31454" s="146"/>
      <c r="P31454" s="146"/>
      <c r="Q31454" s="146"/>
      <c r="R31454" s="34"/>
      <c r="S31454" s="35"/>
      <c r="T31454" s="147"/>
    </row>
    <row r="31455">
      <c r="A31455" s="147"/>
      <c r="B31455" s="64"/>
      <c r="C31455" s="147" t="s">
        <v>217</v>
      </c>
      <c r="E31455" s="161"/>
      <c r="F31455" s="162"/>
      <c r="G31455" s="147"/>
      <c r="H31455" s="146"/>
      <c r="J31455" s="146"/>
      <c r="L31455" s="150"/>
      <c r="N31455" s="163"/>
      <c r="O31455" s="146"/>
      <c r="P31455" s="146"/>
      <c r="Q31455" s="146"/>
      <c r="R31455" s="34"/>
      <c r="S31455" s="35"/>
      <c r="T31455" s="147"/>
    </row>
    <row r="31456">
      <c r="A31456" s="147"/>
      <c r="B31456" s="64"/>
      <c r="C31456" s="147" t="s">
        <v>217</v>
      </c>
      <c r="E31456" s="161"/>
      <c r="F31456" s="162"/>
      <c r="G31456" s="147"/>
      <c r="H31456" s="146"/>
      <c r="J31456" s="146"/>
      <c r="L31456" s="150"/>
      <c r="N31456" s="163"/>
      <c r="O31456" s="146"/>
      <c r="P31456" s="146"/>
      <c r="Q31456" s="146"/>
      <c r="R31456" s="34"/>
      <c r="S31456" s="35"/>
      <c r="T31456" s="147"/>
    </row>
    <row r="31457">
      <c r="A31457" s="147"/>
      <c r="B31457" s="64"/>
      <c r="C31457" s="147" t="s">
        <v>217</v>
      </c>
      <c r="E31457" s="161"/>
      <c r="F31457" s="162"/>
      <c r="G31457" s="147"/>
      <c r="H31457" s="146"/>
      <c r="J31457" s="146"/>
      <c r="L31457" s="150"/>
      <c r="N31457" s="163"/>
      <c r="O31457" s="146"/>
      <c r="P31457" s="146"/>
      <c r="Q31457" s="146"/>
      <c r="R31457" s="34"/>
      <c r="S31457" s="35"/>
      <c r="T31457" s="147"/>
    </row>
    <row r="31458">
      <c r="A31458" s="147"/>
      <c r="B31458" s="64"/>
      <c r="C31458" s="147" t="s">
        <v>217</v>
      </c>
      <c r="E31458" s="161"/>
      <c r="F31458" s="162"/>
      <c r="G31458" s="147"/>
      <c r="H31458" s="146"/>
      <c r="J31458" s="146"/>
      <c r="L31458" s="150"/>
      <c r="N31458" s="163"/>
      <c r="O31458" s="146"/>
      <c r="P31458" s="146"/>
      <c r="Q31458" s="146"/>
      <c r="R31458" s="34"/>
      <c r="S31458" s="35"/>
      <c r="T31458" s="147"/>
    </row>
    <row r="31459">
      <c r="A31459" s="147"/>
      <c r="B31459" s="64"/>
      <c r="C31459" s="147" t="s">
        <v>217</v>
      </c>
      <c r="E31459" s="161"/>
      <c r="F31459" s="162"/>
      <c r="G31459" s="147"/>
      <c r="H31459" s="146"/>
      <c r="J31459" s="146"/>
      <c r="L31459" s="150"/>
      <c r="N31459" s="163"/>
      <c r="O31459" s="146"/>
      <c r="P31459" s="146"/>
      <c r="Q31459" s="146"/>
      <c r="R31459" s="34"/>
      <c r="S31459" s="35"/>
      <c r="T31459" s="147"/>
    </row>
    <row r="31460">
      <c r="A31460" s="147"/>
      <c r="B31460" s="64"/>
      <c r="C31460" s="147" t="s">
        <v>217</v>
      </c>
      <c r="E31460" s="161"/>
      <c r="F31460" s="162"/>
      <c r="G31460" s="147"/>
      <c r="H31460" s="146"/>
      <c r="J31460" s="146"/>
      <c r="L31460" s="150"/>
      <c r="N31460" s="163"/>
      <c r="O31460" s="146"/>
      <c r="P31460" s="146"/>
      <c r="Q31460" s="146"/>
      <c r="R31460" s="34"/>
      <c r="S31460" s="35"/>
      <c r="T31460" s="147"/>
    </row>
    <row r="31461">
      <c r="A31461" s="147"/>
      <c r="B31461" s="64"/>
      <c r="C31461" s="147" t="s">
        <v>217</v>
      </c>
      <c r="E31461" s="161"/>
      <c r="F31461" s="162"/>
      <c r="G31461" s="147"/>
      <c r="H31461" s="146"/>
      <c r="J31461" s="146"/>
      <c r="L31461" s="150"/>
      <c r="N31461" s="163"/>
      <c r="O31461" s="146"/>
      <c r="P31461" s="146"/>
      <c r="Q31461" s="146"/>
      <c r="R31461" s="34"/>
      <c r="S31461" s="35"/>
      <c r="T31461" s="147"/>
    </row>
    <row r="31462">
      <c r="A31462" s="147"/>
      <c r="B31462" s="64"/>
      <c r="C31462" s="147" t="s">
        <v>217</v>
      </c>
      <c r="E31462" s="161"/>
      <c r="F31462" s="162"/>
      <c r="G31462" s="147"/>
      <c r="H31462" s="146"/>
      <c r="J31462" s="146"/>
      <c r="L31462" s="150"/>
      <c r="N31462" s="163"/>
      <c r="O31462" s="146"/>
      <c r="P31462" s="146"/>
      <c r="Q31462" s="146"/>
      <c r="R31462" s="34"/>
      <c r="S31462" s="35"/>
      <c r="T31462" s="147"/>
    </row>
    <row r="31463">
      <c r="A31463" s="147"/>
      <c r="B31463" s="64"/>
      <c r="C31463" s="147" t="s">
        <v>217</v>
      </c>
      <c r="E31463" s="161"/>
      <c r="F31463" s="162"/>
      <c r="G31463" s="147"/>
      <c r="H31463" s="146"/>
      <c r="J31463" s="146"/>
      <c r="L31463" s="150"/>
      <c r="N31463" s="163"/>
      <c r="O31463" s="146"/>
      <c r="P31463" s="146"/>
      <c r="Q31463" s="146"/>
      <c r="R31463" s="34"/>
      <c r="S31463" s="35"/>
      <c r="T31463" s="147"/>
    </row>
    <row r="31464">
      <c r="A31464" s="147"/>
      <c r="B31464" s="64"/>
      <c r="C31464" s="147" t="s">
        <v>217</v>
      </c>
      <c r="E31464" s="161"/>
      <c r="F31464" s="162"/>
      <c r="G31464" s="147"/>
      <c r="H31464" s="146"/>
      <c r="J31464" s="146"/>
      <c r="L31464" s="150"/>
      <c r="N31464" s="163"/>
      <c r="O31464" s="146"/>
      <c r="P31464" s="146"/>
      <c r="Q31464" s="146"/>
      <c r="R31464" s="34"/>
      <c r="S31464" s="35"/>
      <c r="T31464" s="147"/>
    </row>
    <row r="31465">
      <c r="A31465" s="147"/>
      <c r="B31465" s="64"/>
      <c r="C31465" s="147" t="s">
        <v>217</v>
      </c>
      <c r="E31465" s="161"/>
      <c r="F31465" s="162"/>
      <c r="G31465" s="147"/>
      <c r="H31465" s="146"/>
      <c r="J31465" s="146"/>
      <c r="L31465" s="150"/>
      <c r="N31465" s="163"/>
      <c r="O31465" s="146"/>
      <c r="P31465" s="146"/>
      <c r="Q31465" s="146"/>
      <c r="R31465" s="34"/>
      <c r="S31465" s="35"/>
      <c r="T31465" s="147"/>
    </row>
    <row r="31466">
      <c r="A31466" s="147"/>
      <c r="B31466" s="64"/>
      <c r="C31466" s="147" t="s">
        <v>217</v>
      </c>
      <c r="E31466" s="161"/>
      <c r="F31466" s="162"/>
      <c r="G31466" s="147"/>
      <c r="H31466" s="146"/>
      <c r="J31466" s="146"/>
      <c r="L31466" s="150"/>
      <c r="N31466" s="163"/>
      <c r="O31466" s="146"/>
      <c r="P31466" s="146"/>
      <c r="Q31466" s="146"/>
      <c r="R31466" s="34"/>
      <c r="S31466" s="35"/>
      <c r="T31466" s="147"/>
    </row>
    <row r="31467">
      <c r="A31467" s="147"/>
      <c r="B31467" s="64"/>
      <c r="C31467" s="147" t="s">
        <v>217</v>
      </c>
      <c r="E31467" s="161"/>
      <c r="F31467" s="162"/>
      <c r="G31467" s="147"/>
      <c r="H31467" s="146"/>
      <c r="J31467" s="146"/>
      <c r="L31467" s="150"/>
      <c r="N31467" s="163"/>
      <c r="O31467" s="146"/>
      <c r="P31467" s="146"/>
      <c r="Q31467" s="146"/>
      <c r="R31467" s="34"/>
      <c r="S31467" s="35"/>
      <c r="T31467" s="147"/>
    </row>
    <row r="31468">
      <c r="A31468" s="147"/>
      <c r="B31468" s="64"/>
      <c r="C31468" s="147" t="s">
        <v>217</v>
      </c>
      <c r="E31468" s="161"/>
      <c r="F31468" s="162"/>
      <c r="G31468" s="147"/>
      <c r="H31468" s="146"/>
      <c r="J31468" s="146"/>
      <c r="L31468" s="150"/>
      <c r="N31468" s="163"/>
      <c r="O31468" s="146"/>
      <c r="P31468" s="146"/>
      <c r="Q31468" s="146"/>
      <c r="R31468" s="34"/>
      <c r="S31468" s="35"/>
      <c r="T31468" s="147"/>
    </row>
    <row r="31469">
      <c r="A31469" s="147"/>
      <c r="B31469" s="64"/>
      <c r="C31469" s="147" t="s">
        <v>217</v>
      </c>
      <c r="E31469" s="161"/>
      <c r="F31469" s="162"/>
      <c r="G31469" s="147"/>
      <c r="H31469" s="146"/>
      <c r="J31469" s="146"/>
      <c r="L31469" s="150"/>
      <c r="N31469" s="163"/>
      <c r="O31469" s="146"/>
      <c r="P31469" s="146"/>
      <c r="Q31469" s="146"/>
      <c r="R31469" s="34"/>
      <c r="S31469" s="35"/>
      <c r="T31469" s="147"/>
    </row>
    <row r="31470">
      <c r="A31470" s="147"/>
      <c r="B31470" s="64"/>
      <c r="C31470" s="147" t="s">
        <v>217</v>
      </c>
      <c r="E31470" s="161"/>
      <c r="F31470" s="162"/>
      <c r="G31470" s="147"/>
      <c r="H31470" s="146"/>
      <c r="J31470" s="146"/>
      <c r="L31470" s="150"/>
      <c r="N31470" s="163"/>
      <c r="O31470" s="146"/>
      <c r="P31470" s="146"/>
      <c r="Q31470" s="146"/>
      <c r="R31470" s="34"/>
      <c r="S31470" s="35"/>
      <c r="T31470" s="147"/>
    </row>
    <row r="31471">
      <c r="A31471" s="147"/>
      <c r="B31471" s="64"/>
      <c r="C31471" s="147" t="s">
        <v>217</v>
      </c>
      <c r="E31471" s="161"/>
      <c r="F31471" s="162"/>
      <c r="G31471" s="147"/>
      <c r="H31471" s="146"/>
      <c r="J31471" s="146"/>
      <c r="L31471" s="150"/>
      <c r="N31471" s="163"/>
      <c r="O31471" s="146"/>
      <c r="P31471" s="146"/>
      <c r="Q31471" s="146"/>
      <c r="R31471" s="34"/>
      <c r="S31471" s="35"/>
      <c r="T31471" s="147"/>
    </row>
    <row r="31472">
      <c r="A31472" s="147"/>
      <c r="B31472" s="64"/>
      <c r="C31472" s="147" t="s">
        <v>217</v>
      </c>
      <c r="E31472" s="161"/>
      <c r="F31472" s="162"/>
      <c r="G31472" s="147"/>
      <c r="H31472" s="146"/>
      <c r="J31472" s="146"/>
      <c r="L31472" s="150"/>
      <c r="N31472" s="163"/>
      <c r="O31472" s="146"/>
      <c r="P31472" s="146"/>
      <c r="Q31472" s="146"/>
      <c r="R31472" s="34"/>
      <c r="S31472" s="35"/>
      <c r="T31472" s="147"/>
    </row>
    <row r="31473">
      <c r="A31473" s="147"/>
      <c r="B31473" s="64"/>
      <c r="C31473" s="147" t="s">
        <v>217</v>
      </c>
      <c r="E31473" s="161"/>
      <c r="F31473" s="162"/>
      <c r="G31473" s="147"/>
      <c r="H31473" s="146"/>
      <c r="J31473" s="146"/>
      <c r="L31473" s="150"/>
      <c r="N31473" s="163"/>
      <c r="O31473" s="146"/>
      <c r="P31473" s="146"/>
      <c r="Q31473" s="146"/>
      <c r="R31473" s="34"/>
      <c r="S31473" s="35"/>
      <c r="T31473" s="147"/>
    </row>
    <row r="31474">
      <c r="A31474" s="147"/>
      <c r="B31474" s="64"/>
      <c r="C31474" s="147" t="s">
        <v>217</v>
      </c>
      <c r="E31474" s="161"/>
      <c r="F31474" s="162"/>
      <c r="G31474" s="147"/>
      <c r="H31474" s="146"/>
      <c r="J31474" s="146"/>
      <c r="L31474" s="150"/>
      <c r="N31474" s="163"/>
      <c r="O31474" s="146"/>
      <c r="P31474" s="146"/>
      <c r="Q31474" s="146"/>
      <c r="R31474" s="34"/>
      <c r="S31474" s="35"/>
      <c r="T31474" s="147"/>
    </row>
    <row r="31475">
      <c r="A31475" s="147"/>
      <c r="B31475" s="64"/>
      <c r="C31475" s="147" t="s">
        <v>217</v>
      </c>
      <c r="E31475" s="161"/>
      <c r="F31475" s="162"/>
      <c r="G31475" s="147"/>
      <c r="H31475" s="146"/>
      <c r="J31475" s="146"/>
      <c r="L31475" s="150"/>
      <c r="N31475" s="163"/>
      <c r="O31475" s="146"/>
      <c r="P31475" s="146"/>
      <c r="Q31475" s="146"/>
      <c r="R31475" s="34"/>
      <c r="S31475" s="35"/>
      <c r="T31475" s="147"/>
    </row>
    <row r="31476">
      <c r="A31476" s="147"/>
      <c r="B31476" s="64"/>
      <c r="C31476" s="147" t="s">
        <v>217</v>
      </c>
      <c r="E31476" s="161"/>
      <c r="F31476" s="162"/>
      <c r="G31476" s="147"/>
      <c r="H31476" s="146"/>
      <c r="J31476" s="146"/>
      <c r="L31476" s="150"/>
      <c r="N31476" s="163"/>
      <c r="O31476" s="146"/>
      <c r="P31476" s="146"/>
      <c r="Q31476" s="146"/>
      <c r="R31476" s="34"/>
      <c r="S31476" s="35"/>
      <c r="T31476" s="147"/>
    </row>
    <row r="31477">
      <c r="A31477" s="147"/>
      <c r="B31477" s="64"/>
      <c r="C31477" s="147" t="s">
        <v>217</v>
      </c>
      <c r="E31477" s="161"/>
      <c r="F31477" s="162"/>
      <c r="G31477" s="147"/>
      <c r="H31477" s="146"/>
      <c r="J31477" s="146"/>
      <c r="L31477" s="150"/>
      <c r="N31477" s="163"/>
      <c r="O31477" s="146"/>
      <c r="P31477" s="146"/>
      <c r="Q31477" s="146"/>
      <c r="R31477" s="34"/>
      <c r="S31477" s="35"/>
      <c r="T31477" s="147"/>
    </row>
    <row r="31478">
      <c r="A31478" s="147"/>
      <c r="B31478" s="64"/>
      <c r="C31478" s="147" t="s">
        <v>217</v>
      </c>
      <c r="E31478" s="161"/>
      <c r="F31478" s="162"/>
      <c r="G31478" s="147"/>
      <c r="H31478" s="146"/>
      <c r="J31478" s="146"/>
      <c r="L31478" s="150"/>
      <c r="N31478" s="163"/>
      <c r="O31478" s="146"/>
      <c r="P31478" s="146"/>
      <c r="Q31478" s="146"/>
      <c r="R31478" s="34"/>
      <c r="S31478" s="35"/>
      <c r="T31478" s="147"/>
    </row>
    <row r="31479">
      <c r="A31479" s="147"/>
      <c r="B31479" s="64"/>
      <c r="C31479" s="147" t="s">
        <v>217</v>
      </c>
      <c r="E31479" s="161"/>
      <c r="F31479" s="162"/>
      <c r="G31479" s="147"/>
      <c r="H31479" s="146"/>
      <c r="J31479" s="146"/>
      <c r="L31479" s="150"/>
      <c r="N31479" s="163"/>
      <c r="O31479" s="146"/>
      <c r="P31479" s="146"/>
      <c r="Q31479" s="146"/>
      <c r="R31479" s="34"/>
      <c r="S31479" s="35"/>
      <c r="T31479" s="147"/>
    </row>
    <row r="31480">
      <c r="A31480" s="147"/>
      <c r="B31480" s="64"/>
      <c r="C31480" s="147" t="s">
        <v>217</v>
      </c>
      <c r="E31480" s="161"/>
      <c r="F31480" s="162"/>
      <c r="G31480" s="147"/>
      <c r="H31480" s="146"/>
      <c r="J31480" s="146"/>
      <c r="L31480" s="150"/>
      <c r="N31480" s="163"/>
      <c r="O31480" s="146"/>
      <c r="P31480" s="146"/>
      <c r="Q31480" s="146"/>
      <c r="R31480" s="34"/>
      <c r="S31480" s="35"/>
      <c r="T31480" s="147"/>
    </row>
    <row r="31481">
      <c r="A31481" s="147"/>
      <c r="B31481" s="64"/>
      <c r="C31481" s="147" t="s">
        <v>217</v>
      </c>
      <c r="E31481" s="161"/>
      <c r="F31481" s="162"/>
      <c r="G31481" s="147"/>
      <c r="H31481" s="146"/>
      <c r="J31481" s="146"/>
      <c r="L31481" s="150"/>
      <c r="N31481" s="163"/>
      <c r="O31481" s="146"/>
      <c r="P31481" s="146"/>
      <c r="Q31481" s="146"/>
      <c r="R31481" s="34"/>
      <c r="S31481" s="35"/>
      <c r="T31481" s="147"/>
    </row>
    <row r="31482">
      <c r="A31482" s="147"/>
      <c r="B31482" s="64"/>
      <c r="C31482" s="147" t="s">
        <v>217</v>
      </c>
      <c r="E31482" s="161"/>
      <c r="F31482" s="162"/>
      <c r="G31482" s="147"/>
      <c r="H31482" s="146"/>
      <c r="J31482" s="146"/>
      <c r="L31482" s="150"/>
      <c r="N31482" s="163"/>
      <c r="O31482" s="146"/>
      <c r="P31482" s="146"/>
      <c r="Q31482" s="146"/>
      <c r="R31482" s="34"/>
      <c r="S31482" s="35"/>
      <c r="T31482" s="147"/>
    </row>
    <row r="31483">
      <c r="A31483" s="147"/>
      <c r="B31483" s="64"/>
      <c r="C31483" s="147" t="s">
        <v>217</v>
      </c>
      <c r="E31483" s="161"/>
      <c r="F31483" s="162"/>
      <c r="G31483" s="147"/>
      <c r="H31483" s="146"/>
      <c r="J31483" s="146"/>
      <c r="L31483" s="150"/>
      <c r="N31483" s="163"/>
      <c r="O31483" s="146"/>
      <c r="P31483" s="146"/>
      <c r="Q31483" s="146"/>
      <c r="R31483" s="34"/>
      <c r="S31483" s="35"/>
      <c r="T31483" s="147"/>
    </row>
    <row r="31484">
      <c r="A31484" s="147"/>
      <c r="B31484" s="64"/>
      <c r="C31484" s="147" t="s">
        <v>217</v>
      </c>
      <c r="E31484" s="161"/>
      <c r="F31484" s="162"/>
      <c r="G31484" s="147"/>
      <c r="H31484" s="146"/>
      <c r="J31484" s="146"/>
      <c r="L31484" s="150"/>
      <c r="N31484" s="163"/>
      <c r="O31484" s="146"/>
      <c r="P31484" s="146"/>
      <c r="Q31484" s="146"/>
      <c r="R31484" s="34"/>
      <c r="S31484" s="35"/>
      <c r="T31484" s="147"/>
    </row>
    <row r="31485">
      <c r="A31485" s="147"/>
      <c r="B31485" s="64"/>
      <c r="C31485" s="147" t="s">
        <v>217</v>
      </c>
      <c r="E31485" s="161"/>
      <c r="F31485" s="162"/>
      <c r="G31485" s="147"/>
      <c r="H31485" s="146"/>
      <c r="J31485" s="146"/>
      <c r="L31485" s="150"/>
      <c r="N31485" s="163"/>
      <c r="O31485" s="146"/>
      <c r="P31485" s="146"/>
      <c r="Q31485" s="146"/>
      <c r="R31485" s="34"/>
      <c r="S31485" s="35"/>
      <c r="T31485" s="147"/>
    </row>
    <row r="31486">
      <c r="A31486" s="147"/>
      <c r="B31486" s="64"/>
      <c r="C31486" s="147" t="s">
        <v>217</v>
      </c>
      <c r="E31486" s="161"/>
      <c r="F31486" s="162"/>
      <c r="G31486" s="147"/>
      <c r="H31486" s="146"/>
      <c r="J31486" s="146"/>
      <c r="L31486" s="150"/>
      <c r="N31486" s="163"/>
      <c r="O31486" s="146"/>
      <c r="P31486" s="146"/>
      <c r="Q31486" s="146"/>
      <c r="R31486" s="34"/>
      <c r="S31486" s="35"/>
      <c r="T31486" s="147"/>
    </row>
    <row r="31487">
      <c r="A31487" s="147"/>
      <c r="B31487" s="64"/>
      <c r="C31487" s="147" t="s">
        <v>217</v>
      </c>
      <c r="E31487" s="161"/>
      <c r="F31487" s="162"/>
      <c r="G31487" s="147"/>
      <c r="H31487" s="146"/>
      <c r="J31487" s="146"/>
      <c r="L31487" s="150"/>
      <c r="N31487" s="163"/>
      <c r="O31487" s="146"/>
      <c r="P31487" s="146"/>
      <c r="Q31487" s="146"/>
      <c r="R31487" s="34"/>
      <c r="S31487" s="35"/>
      <c r="T31487" s="147"/>
    </row>
    <row r="31488">
      <c r="A31488" s="147"/>
      <c r="B31488" s="64"/>
      <c r="C31488" s="147" t="s">
        <v>217</v>
      </c>
      <c r="E31488" s="161"/>
      <c r="F31488" s="162"/>
      <c r="G31488" s="147"/>
      <c r="H31488" s="146"/>
      <c r="J31488" s="146"/>
      <c r="L31488" s="150"/>
      <c r="N31488" s="163"/>
      <c r="O31488" s="146"/>
      <c r="P31488" s="146"/>
      <c r="Q31488" s="146"/>
      <c r="R31488" s="34"/>
      <c r="S31488" s="35"/>
      <c r="T31488" s="147"/>
    </row>
    <row r="31489">
      <c r="A31489" s="147"/>
      <c r="B31489" s="64"/>
      <c r="C31489" s="147" t="s">
        <v>217</v>
      </c>
      <c r="E31489" s="161"/>
      <c r="F31489" s="162"/>
      <c r="G31489" s="147"/>
      <c r="H31489" s="146"/>
      <c r="J31489" s="146"/>
      <c r="L31489" s="150"/>
      <c r="N31489" s="163"/>
      <c r="O31489" s="146"/>
      <c r="P31489" s="146"/>
      <c r="Q31489" s="146"/>
      <c r="R31489" s="34"/>
      <c r="S31489" s="35"/>
      <c r="T31489" s="147"/>
    </row>
    <row r="31490">
      <c r="A31490" s="147"/>
      <c r="B31490" s="64"/>
      <c r="C31490" s="147" t="s">
        <v>217</v>
      </c>
      <c r="E31490" s="161"/>
      <c r="F31490" s="162"/>
      <c r="G31490" s="147"/>
      <c r="H31490" s="146"/>
      <c r="J31490" s="146"/>
      <c r="L31490" s="150"/>
      <c r="N31490" s="163"/>
      <c r="O31490" s="146"/>
      <c r="P31490" s="146"/>
      <c r="Q31490" s="146"/>
      <c r="R31490" s="34"/>
      <c r="S31490" s="35"/>
      <c r="T31490" s="147"/>
    </row>
    <row r="31491">
      <c r="A31491" s="147"/>
      <c r="B31491" s="64"/>
      <c r="C31491" s="147" t="s">
        <v>217</v>
      </c>
      <c r="E31491" s="161"/>
      <c r="F31491" s="162"/>
      <c r="G31491" s="147"/>
      <c r="H31491" s="146"/>
      <c r="J31491" s="146"/>
      <c r="L31491" s="150"/>
      <c r="N31491" s="163"/>
      <c r="O31491" s="146"/>
      <c r="P31491" s="146"/>
      <c r="Q31491" s="146"/>
      <c r="R31491" s="34"/>
      <c r="S31491" s="35"/>
      <c r="T31491" s="147"/>
    </row>
    <row r="31492">
      <c r="A31492" s="147"/>
      <c r="B31492" s="64"/>
      <c r="C31492" s="147" t="s">
        <v>217</v>
      </c>
      <c r="E31492" s="161"/>
      <c r="F31492" s="162"/>
      <c r="G31492" s="147"/>
      <c r="H31492" s="146"/>
      <c r="J31492" s="146"/>
      <c r="L31492" s="150"/>
      <c r="N31492" s="163"/>
      <c r="O31492" s="146"/>
      <c r="P31492" s="146"/>
      <c r="Q31492" s="146"/>
      <c r="R31492" s="34"/>
      <c r="S31492" s="35"/>
      <c r="T31492" s="147"/>
    </row>
    <row r="31493">
      <c r="A31493" s="147"/>
      <c r="B31493" s="64"/>
      <c r="C31493" s="147" t="s">
        <v>217</v>
      </c>
      <c r="E31493" s="161"/>
      <c r="F31493" s="162"/>
      <c r="G31493" s="147"/>
      <c r="H31493" s="146"/>
      <c r="J31493" s="146"/>
      <c r="L31493" s="150"/>
      <c r="N31493" s="163"/>
      <c r="O31493" s="146"/>
      <c r="P31493" s="146"/>
      <c r="Q31493" s="146"/>
      <c r="R31493" s="34"/>
      <c r="S31493" s="35"/>
      <c r="T31493" s="147"/>
    </row>
    <row r="31494">
      <c r="A31494" s="147"/>
      <c r="B31494" s="64"/>
      <c r="C31494" s="147" t="s">
        <v>217</v>
      </c>
      <c r="E31494" s="161"/>
      <c r="F31494" s="162"/>
      <c r="G31494" s="147"/>
      <c r="H31494" s="146"/>
      <c r="J31494" s="146"/>
      <c r="L31494" s="150"/>
      <c r="N31494" s="163"/>
      <c r="O31494" s="146"/>
      <c r="P31494" s="146"/>
      <c r="Q31494" s="146"/>
      <c r="R31494" s="34"/>
      <c r="S31494" s="35"/>
      <c r="T31494" s="147"/>
    </row>
    <row r="31495">
      <c r="A31495" s="147"/>
      <c r="B31495" s="64"/>
      <c r="C31495" s="147" t="s">
        <v>217</v>
      </c>
      <c r="E31495" s="161"/>
      <c r="F31495" s="162"/>
      <c r="G31495" s="147"/>
      <c r="H31495" s="146"/>
      <c r="J31495" s="146"/>
      <c r="L31495" s="150"/>
      <c r="N31495" s="163"/>
      <c r="O31495" s="146"/>
      <c r="P31495" s="146"/>
      <c r="Q31495" s="146"/>
      <c r="R31495" s="34"/>
      <c r="S31495" s="35"/>
      <c r="T31495" s="147"/>
    </row>
    <row r="31496">
      <c r="A31496" s="147"/>
      <c r="B31496" s="64"/>
      <c r="C31496" s="147" t="s">
        <v>217</v>
      </c>
      <c r="E31496" s="161"/>
      <c r="F31496" s="162"/>
      <c r="G31496" s="147"/>
      <c r="H31496" s="146"/>
      <c r="J31496" s="146"/>
      <c r="L31496" s="150"/>
      <c r="N31496" s="163"/>
      <c r="O31496" s="146"/>
      <c r="P31496" s="146"/>
      <c r="Q31496" s="146"/>
      <c r="R31496" s="34"/>
      <c r="S31496" s="35"/>
      <c r="T31496" s="147"/>
    </row>
    <row r="31497">
      <c r="A31497" s="147"/>
      <c r="B31497" s="64"/>
      <c r="C31497" s="147" t="s">
        <v>217</v>
      </c>
      <c r="E31497" s="161"/>
      <c r="F31497" s="162"/>
      <c r="G31497" s="147"/>
      <c r="H31497" s="146"/>
      <c r="J31497" s="146"/>
      <c r="L31497" s="150"/>
      <c r="N31497" s="163"/>
      <c r="O31497" s="146"/>
      <c r="P31497" s="146"/>
      <c r="Q31497" s="146"/>
      <c r="R31497" s="34"/>
      <c r="S31497" s="35"/>
      <c r="T31497" s="147"/>
    </row>
    <row r="31498">
      <c r="A31498" s="147"/>
      <c r="B31498" s="64"/>
      <c r="C31498" s="147" t="s">
        <v>217</v>
      </c>
      <c r="E31498" s="161"/>
      <c r="F31498" s="162"/>
      <c r="G31498" s="147"/>
      <c r="H31498" s="146"/>
      <c r="J31498" s="146"/>
      <c r="L31498" s="150"/>
      <c r="N31498" s="163"/>
      <c r="O31498" s="146"/>
      <c r="P31498" s="146"/>
      <c r="Q31498" s="146"/>
      <c r="R31498" s="34"/>
      <c r="S31498" s="35"/>
      <c r="T31498" s="147"/>
    </row>
    <row r="31499">
      <c r="A31499" s="147"/>
      <c r="B31499" s="64"/>
      <c r="C31499" s="147" t="s">
        <v>217</v>
      </c>
      <c r="E31499" s="161"/>
      <c r="F31499" s="162"/>
      <c r="G31499" s="147"/>
      <c r="H31499" s="146"/>
      <c r="J31499" s="146"/>
      <c r="L31499" s="150"/>
      <c r="N31499" s="163"/>
      <c r="O31499" s="146"/>
      <c r="P31499" s="146"/>
      <c r="Q31499" s="146"/>
      <c r="R31499" s="34"/>
      <c r="S31499" s="35"/>
      <c r="T31499" s="147"/>
    </row>
    <row r="31500">
      <c r="A31500" s="147"/>
      <c r="B31500" s="64"/>
      <c r="C31500" s="147" t="s">
        <v>217</v>
      </c>
      <c r="E31500" s="161"/>
      <c r="F31500" s="162"/>
      <c r="G31500" s="147"/>
      <c r="H31500" s="146"/>
      <c r="J31500" s="146"/>
      <c r="L31500" s="150"/>
      <c r="N31500" s="163"/>
      <c r="O31500" s="146"/>
      <c r="P31500" s="146"/>
      <c r="Q31500" s="146"/>
      <c r="R31500" s="34"/>
      <c r="S31500" s="35"/>
      <c r="T31500" s="147"/>
    </row>
    <row r="31501">
      <c r="A31501" s="147"/>
      <c r="B31501" s="64"/>
      <c r="C31501" s="147" t="s">
        <v>217</v>
      </c>
      <c r="E31501" s="161"/>
      <c r="F31501" s="162"/>
      <c r="G31501" s="147"/>
      <c r="H31501" s="146"/>
      <c r="J31501" s="146"/>
      <c r="L31501" s="150"/>
      <c r="N31501" s="163"/>
      <c r="O31501" s="146"/>
      <c r="P31501" s="146"/>
      <c r="Q31501" s="146"/>
      <c r="R31501" s="34"/>
      <c r="S31501" s="35"/>
      <c r="T31501" s="147"/>
    </row>
    <row r="31502">
      <c r="A31502" s="147"/>
      <c r="B31502" s="64"/>
      <c r="C31502" s="147" t="s">
        <v>217</v>
      </c>
      <c r="E31502" s="161"/>
      <c r="F31502" s="162"/>
      <c r="G31502" s="147"/>
      <c r="H31502" s="146"/>
      <c r="J31502" s="146"/>
      <c r="L31502" s="150"/>
      <c r="N31502" s="163"/>
      <c r="O31502" s="146"/>
      <c r="P31502" s="146"/>
      <c r="Q31502" s="146"/>
      <c r="R31502" s="34"/>
      <c r="S31502" s="35"/>
      <c r="T31502" s="147"/>
    </row>
    <row r="31503">
      <c r="A31503" s="147"/>
      <c r="B31503" s="64"/>
      <c r="C31503" s="147" t="s">
        <v>217</v>
      </c>
      <c r="E31503" s="161"/>
      <c r="F31503" s="162"/>
      <c r="G31503" s="147"/>
      <c r="H31503" s="146"/>
      <c r="J31503" s="146"/>
      <c r="L31503" s="150"/>
      <c r="N31503" s="163"/>
      <c r="O31503" s="146"/>
      <c r="P31503" s="146"/>
      <c r="Q31503" s="146"/>
      <c r="R31503" s="34"/>
      <c r="S31503" s="35"/>
      <c r="T31503" s="147"/>
    </row>
    <row r="31504">
      <c r="A31504" s="147"/>
      <c r="B31504" s="64"/>
      <c r="C31504" s="147" t="s">
        <v>217</v>
      </c>
      <c r="E31504" s="161"/>
      <c r="F31504" s="162"/>
      <c r="G31504" s="147"/>
      <c r="H31504" s="146"/>
      <c r="J31504" s="146"/>
      <c r="L31504" s="150"/>
      <c r="N31504" s="163"/>
      <c r="O31504" s="146"/>
      <c r="P31504" s="146"/>
      <c r="Q31504" s="146"/>
      <c r="R31504" s="34"/>
      <c r="S31504" s="35"/>
      <c r="T31504" s="147"/>
    </row>
    <row r="31505">
      <c r="A31505" s="147"/>
      <c r="B31505" s="64"/>
      <c r="C31505" s="147" t="s">
        <v>217</v>
      </c>
      <c r="E31505" s="161"/>
      <c r="F31505" s="162"/>
      <c r="G31505" s="147"/>
      <c r="H31505" s="146"/>
      <c r="J31505" s="146"/>
      <c r="L31505" s="150"/>
      <c r="N31505" s="163"/>
      <c r="O31505" s="146"/>
      <c r="P31505" s="146"/>
      <c r="Q31505" s="146"/>
      <c r="R31505" s="34"/>
      <c r="S31505" s="35"/>
      <c r="T31505" s="147"/>
    </row>
    <row r="31506">
      <c r="A31506" s="147"/>
      <c r="B31506" s="64"/>
      <c r="C31506" s="147" t="s">
        <v>217</v>
      </c>
      <c r="E31506" s="161"/>
      <c r="F31506" s="162"/>
      <c r="G31506" s="147"/>
      <c r="H31506" s="146"/>
      <c r="J31506" s="146"/>
      <c r="L31506" s="150"/>
      <c r="N31506" s="163"/>
      <c r="O31506" s="146"/>
      <c r="P31506" s="146"/>
      <c r="Q31506" s="146"/>
      <c r="R31506" s="34"/>
      <c r="S31506" s="35"/>
      <c r="T31506" s="147"/>
    </row>
    <row r="31507">
      <c r="A31507" s="147"/>
      <c r="B31507" s="64"/>
      <c r="C31507" s="147" t="s">
        <v>217</v>
      </c>
      <c r="E31507" s="161"/>
      <c r="F31507" s="162"/>
      <c r="G31507" s="147"/>
      <c r="H31507" s="146"/>
      <c r="J31507" s="146"/>
      <c r="L31507" s="150"/>
      <c r="N31507" s="163"/>
      <c r="O31507" s="146"/>
      <c r="P31507" s="146"/>
      <c r="Q31507" s="146"/>
      <c r="R31507" s="34"/>
      <c r="S31507" s="35"/>
      <c r="T31507" s="147"/>
    </row>
    <row r="31508">
      <c r="A31508" s="147"/>
      <c r="B31508" s="64"/>
      <c r="C31508" s="147" t="s">
        <v>217</v>
      </c>
      <c r="E31508" s="161"/>
      <c r="F31508" s="162"/>
      <c r="G31508" s="147"/>
      <c r="H31508" s="146"/>
      <c r="J31508" s="146"/>
      <c r="L31508" s="150"/>
      <c r="N31508" s="163"/>
      <c r="O31508" s="146"/>
      <c r="P31508" s="146"/>
      <c r="Q31508" s="146"/>
      <c r="R31508" s="34"/>
      <c r="S31508" s="35"/>
      <c r="T31508" s="147"/>
    </row>
    <row r="31509">
      <c r="A31509" s="147"/>
      <c r="B31509" s="64"/>
      <c r="C31509" s="147" t="s">
        <v>217</v>
      </c>
      <c r="E31509" s="161"/>
      <c r="F31509" s="162"/>
      <c r="G31509" s="147"/>
      <c r="H31509" s="146"/>
      <c r="J31509" s="146"/>
      <c r="L31509" s="150"/>
      <c r="N31509" s="163"/>
      <c r="O31509" s="146"/>
      <c r="P31509" s="146"/>
      <c r="Q31509" s="146"/>
      <c r="R31509" s="34"/>
      <c r="S31509" s="35"/>
      <c r="T31509" s="147"/>
    </row>
    <row r="31510">
      <c r="A31510" s="147"/>
      <c r="B31510" s="64"/>
      <c r="C31510" s="147" t="s">
        <v>217</v>
      </c>
      <c r="E31510" s="161"/>
      <c r="F31510" s="162"/>
      <c r="G31510" s="147"/>
      <c r="H31510" s="146"/>
      <c r="J31510" s="146"/>
      <c r="L31510" s="150"/>
      <c r="N31510" s="163"/>
      <c r="O31510" s="146"/>
      <c r="P31510" s="146"/>
      <c r="Q31510" s="146"/>
      <c r="R31510" s="34"/>
      <c r="S31510" s="35"/>
      <c r="T31510" s="147"/>
    </row>
    <row r="31511">
      <c r="A31511" s="147"/>
      <c r="B31511" s="64"/>
      <c r="C31511" s="147" t="s">
        <v>217</v>
      </c>
      <c r="E31511" s="161"/>
      <c r="F31511" s="162"/>
      <c r="G31511" s="147"/>
      <c r="H31511" s="146"/>
      <c r="J31511" s="146"/>
      <c r="L31511" s="150"/>
      <c r="N31511" s="163"/>
      <c r="O31511" s="146"/>
      <c r="P31511" s="146"/>
      <c r="Q31511" s="146"/>
      <c r="R31511" s="34"/>
      <c r="S31511" s="35"/>
      <c r="T31511" s="147"/>
    </row>
    <row r="31512">
      <c r="A31512" s="147"/>
      <c r="B31512" s="64"/>
      <c r="C31512" s="147" t="s">
        <v>217</v>
      </c>
      <c r="E31512" s="161"/>
      <c r="F31512" s="162"/>
      <c r="G31512" s="147"/>
      <c r="H31512" s="146"/>
      <c r="J31512" s="146"/>
      <c r="L31512" s="150"/>
      <c r="N31512" s="163"/>
      <c r="O31512" s="146"/>
      <c r="P31512" s="146"/>
      <c r="Q31512" s="146"/>
      <c r="R31512" s="34"/>
      <c r="S31512" s="35"/>
      <c r="T31512" s="147"/>
    </row>
    <row r="31513">
      <c r="A31513" s="147"/>
      <c r="B31513" s="64"/>
      <c r="C31513" s="147" t="s">
        <v>217</v>
      </c>
      <c r="E31513" s="161"/>
      <c r="F31513" s="162"/>
      <c r="G31513" s="147"/>
      <c r="H31513" s="146"/>
      <c r="J31513" s="146"/>
      <c r="L31513" s="150"/>
      <c r="N31513" s="163"/>
      <c r="O31513" s="146"/>
      <c r="P31513" s="146"/>
      <c r="Q31513" s="146"/>
      <c r="R31513" s="34"/>
      <c r="S31513" s="35"/>
      <c r="T31513" s="147"/>
    </row>
    <row r="31514">
      <c r="A31514" s="147"/>
      <c r="B31514" s="64"/>
      <c r="C31514" s="147" t="s">
        <v>217</v>
      </c>
      <c r="E31514" s="161"/>
      <c r="F31514" s="162"/>
      <c r="G31514" s="147"/>
      <c r="H31514" s="146"/>
      <c r="J31514" s="146"/>
      <c r="L31514" s="150"/>
      <c r="N31514" s="163"/>
      <c r="O31514" s="146"/>
      <c r="P31514" s="146"/>
      <c r="Q31514" s="146"/>
      <c r="R31514" s="34"/>
      <c r="S31514" s="35"/>
      <c r="T31514" s="147"/>
    </row>
    <row r="31515">
      <c r="A31515" s="147"/>
      <c r="B31515" s="64"/>
      <c r="C31515" s="147" t="s">
        <v>217</v>
      </c>
      <c r="E31515" s="161"/>
      <c r="F31515" s="162"/>
      <c r="G31515" s="147"/>
      <c r="H31515" s="146"/>
      <c r="J31515" s="146"/>
      <c r="L31515" s="150"/>
      <c r="N31515" s="163"/>
      <c r="O31515" s="146"/>
      <c r="P31515" s="146"/>
      <c r="Q31515" s="146"/>
      <c r="R31515" s="34"/>
      <c r="S31515" s="35"/>
      <c r="T31515" s="147"/>
    </row>
    <row r="31516">
      <c r="A31516" s="147"/>
      <c r="B31516" s="64"/>
      <c r="C31516" s="147" t="s">
        <v>217</v>
      </c>
      <c r="E31516" s="161"/>
      <c r="F31516" s="162"/>
      <c r="G31516" s="147"/>
      <c r="H31516" s="146"/>
      <c r="J31516" s="146"/>
      <c r="L31516" s="150"/>
      <c r="N31516" s="163"/>
      <c r="O31516" s="146"/>
      <c r="P31516" s="146"/>
      <c r="Q31516" s="146"/>
      <c r="R31516" s="34"/>
      <c r="S31516" s="35"/>
      <c r="T31516" s="147"/>
    </row>
    <row r="31517">
      <c r="A31517" s="147"/>
      <c r="B31517" s="64"/>
      <c r="C31517" s="147" t="s">
        <v>217</v>
      </c>
      <c r="E31517" s="161"/>
      <c r="F31517" s="162"/>
      <c r="G31517" s="147"/>
      <c r="H31517" s="146"/>
      <c r="J31517" s="146"/>
      <c r="L31517" s="150"/>
      <c r="N31517" s="163"/>
      <c r="O31517" s="146"/>
      <c r="P31517" s="146"/>
      <c r="Q31517" s="146"/>
      <c r="R31517" s="34"/>
      <c r="S31517" s="35"/>
      <c r="T31517" s="147"/>
    </row>
    <row r="31518">
      <c r="A31518" s="147"/>
      <c r="B31518" s="64"/>
      <c r="C31518" s="147" t="s">
        <v>217</v>
      </c>
      <c r="E31518" s="161"/>
      <c r="F31518" s="162"/>
      <c r="G31518" s="147"/>
      <c r="H31518" s="146"/>
      <c r="J31518" s="146"/>
      <c r="L31518" s="150"/>
      <c r="N31518" s="163"/>
      <c r="O31518" s="146"/>
      <c r="P31518" s="146"/>
      <c r="Q31518" s="146"/>
      <c r="R31518" s="34"/>
      <c r="S31518" s="35"/>
      <c r="T31518" s="147"/>
    </row>
    <row r="31519">
      <c r="A31519" s="147"/>
      <c r="B31519" s="64"/>
      <c r="C31519" s="147" t="s">
        <v>217</v>
      </c>
      <c r="E31519" s="161"/>
      <c r="F31519" s="162"/>
      <c r="G31519" s="147"/>
      <c r="H31519" s="146"/>
      <c r="J31519" s="146"/>
      <c r="L31519" s="150"/>
      <c r="N31519" s="163"/>
      <c r="O31519" s="146"/>
      <c r="P31519" s="146"/>
      <c r="Q31519" s="146"/>
      <c r="R31519" s="34"/>
      <c r="S31519" s="35"/>
      <c r="T31519" s="147"/>
    </row>
    <row r="31520">
      <c r="A31520" s="147"/>
      <c r="B31520" s="64"/>
      <c r="C31520" s="147" t="s">
        <v>217</v>
      </c>
      <c r="E31520" s="161"/>
      <c r="F31520" s="162"/>
      <c r="G31520" s="147"/>
      <c r="H31520" s="146"/>
      <c r="J31520" s="146"/>
      <c r="L31520" s="150"/>
      <c r="N31520" s="163"/>
      <c r="O31520" s="146"/>
      <c r="P31520" s="146"/>
      <c r="Q31520" s="146"/>
      <c r="R31520" s="34"/>
      <c r="S31520" s="35"/>
      <c r="T31520" s="147"/>
    </row>
    <row r="31521">
      <c r="A31521" s="147"/>
      <c r="B31521" s="64"/>
      <c r="C31521" s="147" t="s">
        <v>217</v>
      </c>
      <c r="E31521" s="161"/>
      <c r="F31521" s="162"/>
      <c r="G31521" s="147"/>
      <c r="H31521" s="146"/>
      <c r="J31521" s="146"/>
      <c r="L31521" s="150"/>
      <c r="N31521" s="163"/>
      <c r="O31521" s="146"/>
      <c r="P31521" s="146"/>
      <c r="Q31521" s="146"/>
      <c r="R31521" s="34"/>
      <c r="S31521" s="35"/>
      <c r="T31521" s="147"/>
    </row>
    <row r="31522">
      <c r="A31522" s="147"/>
      <c r="B31522" s="64"/>
      <c r="C31522" s="147" t="s">
        <v>217</v>
      </c>
      <c r="E31522" s="161"/>
      <c r="F31522" s="162"/>
      <c r="G31522" s="147"/>
      <c r="H31522" s="146"/>
      <c r="J31522" s="146"/>
      <c r="L31522" s="150"/>
      <c r="N31522" s="163"/>
      <c r="O31522" s="146"/>
      <c r="P31522" s="146"/>
      <c r="Q31522" s="146"/>
      <c r="R31522" s="34"/>
      <c r="S31522" s="35"/>
      <c r="T31522" s="147"/>
    </row>
    <row r="31523">
      <c r="A31523" s="147"/>
      <c r="B31523" s="64"/>
      <c r="C31523" s="147" t="s">
        <v>217</v>
      </c>
      <c r="E31523" s="161"/>
      <c r="F31523" s="162"/>
      <c r="G31523" s="147"/>
      <c r="H31523" s="146"/>
      <c r="J31523" s="146"/>
      <c r="L31523" s="150"/>
      <c r="N31523" s="163"/>
      <c r="O31523" s="146"/>
      <c r="P31523" s="146"/>
      <c r="Q31523" s="146"/>
      <c r="R31523" s="34"/>
      <c r="S31523" s="35"/>
      <c r="T31523" s="147"/>
    </row>
    <row r="31524">
      <c r="A31524" s="147"/>
      <c r="B31524" s="64"/>
      <c r="C31524" s="147" t="s">
        <v>217</v>
      </c>
      <c r="E31524" s="161"/>
      <c r="F31524" s="162"/>
      <c r="G31524" s="147"/>
      <c r="H31524" s="146"/>
      <c r="J31524" s="146"/>
      <c r="L31524" s="150"/>
      <c r="N31524" s="163"/>
      <c r="O31524" s="146"/>
      <c r="P31524" s="146"/>
      <c r="Q31524" s="146"/>
      <c r="R31524" s="34"/>
      <c r="S31524" s="35"/>
      <c r="T31524" s="147"/>
    </row>
    <row r="31525">
      <c r="A31525" s="147"/>
      <c r="B31525" s="64"/>
      <c r="C31525" s="147" t="s">
        <v>217</v>
      </c>
      <c r="E31525" s="161"/>
      <c r="F31525" s="162"/>
      <c r="G31525" s="147"/>
      <c r="H31525" s="146"/>
      <c r="J31525" s="146"/>
      <c r="L31525" s="150"/>
      <c r="N31525" s="163"/>
      <c r="O31525" s="146"/>
      <c r="P31525" s="146"/>
      <c r="Q31525" s="146"/>
      <c r="R31525" s="34"/>
      <c r="S31525" s="35"/>
      <c r="T31525" s="147"/>
    </row>
    <row r="31526">
      <c r="A31526" s="147"/>
      <c r="B31526" s="64"/>
      <c r="C31526" s="147" t="s">
        <v>217</v>
      </c>
      <c r="E31526" s="161"/>
      <c r="F31526" s="162"/>
      <c r="G31526" s="147"/>
      <c r="H31526" s="146"/>
      <c r="J31526" s="146"/>
      <c r="L31526" s="150"/>
      <c r="N31526" s="163"/>
      <c r="O31526" s="146"/>
      <c r="P31526" s="146"/>
      <c r="Q31526" s="146"/>
      <c r="R31526" s="34"/>
      <c r="S31526" s="35"/>
      <c r="T31526" s="147"/>
    </row>
    <row r="31527">
      <c r="A31527" s="147"/>
      <c r="B31527" s="64"/>
      <c r="C31527" s="147" t="s">
        <v>217</v>
      </c>
      <c r="E31527" s="161"/>
      <c r="F31527" s="162"/>
      <c r="G31527" s="147"/>
      <c r="H31527" s="146"/>
      <c r="J31527" s="146"/>
      <c r="L31527" s="150"/>
      <c r="N31527" s="163"/>
      <c r="O31527" s="146"/>
      <c r="P31527" s="146"/>
      <c r="Q31527" s="146"/>
      <c r="R31527" s="34"/>
      <c r="S31527" s="35"/>
      <c r="T31527" s="147"/>
    </row>
    <row r="31528">
      <c r="A31528" s="147"/>
      <c r="B31528" s="64"/>
      <c r="C31528" s="147" t="s">
        <v>217</v>
      </c>
      <c r="E31528" s="161"/>
      <c r="F31528" s="162"/>
      <c r="G31528" s="147"/>
      <c r="H31528" s="146"/>
      <c r="J31528" s="146"/>
      <c r="L31528" s="150"/>
      <c r="N31528" s="163"/>
      <c r="O31528" s="146"/>
      <c r="P31528" s="146"/>
      <c r="Q31528" s="146"/>
      <c r="R31528" s="34"/>
      <c r="S31528" s="35"/>
      <c r="T31528" s="147"/>
    </row>
    <row r="31529">
      <c r="A31529" s="147"/>
      <c r="B31529" s="64"/>
      <c r="C31529" s="147" t="s">
        <v>217</v>
      </c>
      <c r="E31529" s="161"/>
      <c r="F31529" s="162"/>
      <c r="G31529" s="147"/>
      <c r="H31529" s="146"/>
      <c r="J31529" s="146"/>
      <c r="L31529" s="150"/>
      <c r="N31529" s="163"/>
      <c r="O31529" s="146"/>
      <c r="P31529" s="146"/>
      <c r="Q31529" s="146"/>
      <c r="R31529" s="34"/>
      <c r="S31529" s="35"/>
      <c r="T31529" s="147"/>
    </row>
    <row r="31530">
      <c r="A31530" s="147"/>
      <c r="B31530" s="64"/>
      <c r="C31530" s="147" t="s">
        <v>217</v>
      </c>
      <c r="E31530" s="161"/>
      <c r="F31530" s="162"/>
      <c r="G31530" s="147"/>
      <c r="H31530" s="146"/>
      <c r="J31530" s="146"/>
      <c r="L31530" s="150"/>
      <c r="N31530" s="163"/>
      <c r="O31530" s="146"/>
      <c r="P31530" s="146"/>
      <c r="Q31530" s="146"/>
      <c r="R31530" s="34"/>
      <c r="S31530" s="35"/>
      <c r="T31530" s="147"/>
    </row>
    <row r="31531">
      <c r="A31531" s="147"/>
      <c r="B31531" s="64"/>
      <c r="C31531" s="147" t="s">
        <v>217</v>
      </c>
      <c r="E31531" s="161"/>
      <c r="F31531" s="162"/>
      <c r="G31531" s="147"/>
      <c r="H31531" s="146"/>
      <c r="J31531" s="146"/>
      <c r="L31531" s="150"/>
      <c r="N31531" s="163"/>
      <c r="O31531" s="146"/>
      <c r="P31531" s="146"/>
      <c r="Q31531" s="146"/>
      <c r="R31531" s="34"/>
      <c r="S31531" s="35"/>
      <c r="T31531" s="147"/>
    </row>
    <row r="31532">
      <c r="A31532" s="147"/>
      <c r="B31532" s="64"/>
      <c r="C31532" s="147" t="s">
        <v>217</v>
      </c>
      <c r="E31532" s="161"/>
      <c r="F31532" s="162"/>
      <c r="G31532" s="147"/>
      <c r="H31532" s="146"/>
      <c r="J31532" s="146"/>
      <c r="L31532" s="150"/>
      <c r="N31532" s="163"/>
      <c r="O31532" s="146"/>
      <c r="P31532" s="146"/>
      <c r="Q31532" s="146"/>
      <c r="R31532" s="34"/>
      <c r="S31532" s="35"/>
      <c r="T31532" s="147"/>
    </row>
    <row r="31533">
      <c r="A31533" s="147"/>
      <c r="B31533" s="64"/>
      <c r="C31533" s="147" t="s">
        <v>217</v>
      </c>
      <c r="E31533" s="161"/>
      <c r="F31533" s="162"/>
      <c r="G31533" s="147"/>
      <c r="H31533" s="146"/>
      <c r="J31533" s="146"/>
      <c r="L31533" s="150"/>
      <c r="N31533" s="163"/>
      <c r="O31533" s="146"/>
      <c r="P31533" s="146"/>
      <c r="Q31533" s="146"/>
      <c r="R31533" s="34"/>
      <c r="S31533" s="35"/>
      <c r="T31533" s="147"/>
    </row>
    <row r="31534">
      <c r="A31534" s="147"/>
      <c r="B31534" s="64"/>
      <c r="C31534" s="147" t="s">
        <v>217</v>
      </c>
      <c r="E31534" s="161"/>
      <c r="F31534" s="162"/>
      <c r="G31534" s="147"/>
      <c r="H31534" s="146"/>
      <c r="J31534" s="146"/>
      <c r="L31534" s="150"/>
      <c r="N31534" s="163"/>
      <c r="O31534" s="146"/>
      <c r="P31534" s="146"/>
      <c r="Q31534" s="146"/>
      <c r="R31534" s="34"/>
      <c r="S31534" s="35"/>
      <c r="T31534" s="147"/>
    </row>
    <row r="31535">
      <c r="A31535" s="147"/>
      <c r="B31535" s="64"/>
      <c r="C31535" s="147" t="s">
        <v>217</v>
      </c>
      <c r="E31535" s="161"/>
      <c r="F31535" s="162"/>
      <c r="G31535" s="147"/>
      <c r="H31535" s="146"/>
      <c r="J31535" s="146"/>
      <c r="L31535" s="150"/>
      <c r="N31535" s="163"/>
      <c r="O31535" s="146"/>
      <c r="P31535" s="146"/>
      <c r="Q31535" s="146"/>
      <c r="R31535" s="34"/>
      <c r="S31535" s="35"/>
      <c r="T31535" s="147"/>
    </row>
    <row r="31536">
      <c r="A31536" s="147"/>
      <c r="B31536" s="64"/>
      <c r="C31536" s="147" t="s">
        <v>217</v>
      </c>
      <c r="E31536" s="161"/>
      <c r="F31536" s="162"/>
      <c r="G31536" s="147"/>
      <c r="H31536" s="146"/>
      <c r="J31536" s="146"/>
      <c r="L31536" s="150"/>
      <c r="N31536" s="163"/>
      <c r="O31536" s="146"/>
      <c r="P31536" s="146"/>
      <c r="Q31536" s="146"/>
      <c r="R31536" s="34"/>
      <c r="S31536" s="35"/>
      <c r="T31536" s="147"/>
    </row>
    <row r="31537">
      <c r="A31537" s="147"/>
      <c r="B31537" s="64"/>
      <c r="C31537" s="147" t="s">
        <v>217</v>
      </c>
      <c r="E31537" s="161"/>
      <c r="F31537" s="162"/>
      <c r="G31537" s="147"/>
      <c r="H31537" s="146"/>
      <c r="J31537" s="146"/>
      <c r="L31537" s="150"/>
      <c r="N31537" s="163"/>
      <c r="O31537" s="146"/>
      <c r="P31537" s="146"/>
      <c r="Q31537" s="146"/>
      <c r="R31537" s="34"/>
      <c r="S31537" s="35"/>
      <c r="T31537" s="147"/>
    </row>
    <row r="31538">
      <c r="A31538" s="147"/>
      <c r="B31538" s="64"/>
      <c r="C31538" s="147" t="s">
        <v>217</v>
      </c>
      <c r="E31538" s="161"/>
      <c r="F31538" s="162"/>
      <c r="G31538" s="147"/>
      <c r="H31538" s="146"/>
      <c r="J31538" s="146"/>
      <c r="L31538" s="150"/>
      <c r="N31538" s="163"/>
      <c r="O31538" s="146"/>
      <c r="P31538" s="146"/>
      <c r="Q31538" s="146"/>
      <c r="R31538" s="34"/>
      <c r="S31538" s="35"/>
      <c r="T31538" s="147"/>
    </row>
    <row r="31539">
      <c r="A31539" s="147"/>
      <c r="B31539" s="64"/>
      <c r="C31539" s="147" t="s">
        <v>217</v>
      </c>
      <c r="E31539" s="161"/>
      <c r="F31539" s="162"/>
      <c r="G31539" s="147"/>
      <c r="H31539" s="146"/>
      <c r="J31539" s="146"/>
      <c r="L31539" s="150"/>
      <c r="N31539" s="163"/>
      <c r="O31539" s="146"/>
      <c r="P31539" s="146"/>
      <c r="Q31539" s="146"/>
      <c r="R31539" s="34"/>
      <c r="S31539" s="35"/>
      <c r="T31539" s="147"/>
    </row>
    <row r="31540">
      <c r="A31540" s="147"/>
      <c r="B31540" s="64"/>
      <c r="C31540" s="147" t="s">
        <v>217</v>
      </c>
      <c r="E31540" s="161"/>
      <c r="F31540" s="162"/>
      <c r="G31540" s="147"/>
      <c r="H31540" s="146"/>
      <c r="J31540" s="146"/>
      <c r="L31540" s="150"/>
      <c r="N31540" s="163"/>
      <c r="O31540" s="146"/>
      <c r="P31540" s="146"/>
      <c r="Q31540" s="146"/>
      <c r="R31540" s="34"/>
      <c r="S31540" s="35"/>
      <c r="T31540" s="147"/>
    </row>
    <row r="31541">
      <c r="A31541" s="147"/>
      <c r="B31541" s="64"/>
      <c r="C31541" s="147" t="s">
        <v>217</v>
      </c>
      <c r="E31541" s="161"/>
      <c r="F31541" s="162"/>
      <c r="G31541" s="147"/>
      <c r="H31541" s="146"/>
      <c r="J31541" s="146"/>
      <c r="L31541" s="150"/>
      <c r="N31541" s="163"/>
      <c r="O31541" s="146"/>
      <c r="P31541" s="146"/>
      <c r="Q31541" s="146"/>
      <c r="R31541" s="34"/>
      <c r="S31541" s="35"/>
      <c r="T31541" s="147"/>
    </row>
    <row r="31542">
      <c r="A31542" s="147"/>
      <c r="B31542" s="64"/>
      <c r="C31542" s="147" t="s">
        <v>217</v>
      </c>
      <c r="E31542" s="161"/>
      <c r="F31542" s="162"/>
      <c r="G31542" s="147"/>
      <c r="H31542" s="146"/>
      <c r="J31542" s="146"/>
      <c r="L31542" s="150"/>
      <c r="N31542" s="163"/>
      <c r="O31542" s="146"/>
      <c r="P31542" s="146"/>
      <c r="Q31542" s="146"/>
      <c r="R31542" s="34"/>
      <c r="S31542" s="35"/>
      <c r="T31542" s="147"/>
    </row>
    <row r="31543">
      <c r="A31543" s="147"/>
      <c r="B31543" s="64"/>
      <c r="C31543" s="147" t="s">
        <v>217</v>
      </c>
      <c r="E31543" s="161"/>
      <c r="F31543" s="162"/>
      <c r="G31543" s="147"/>
      <c r="H31543" s="146"/>
      <c r="J31543" s="146"/>
      <c r="L31543" s="150"/>
      <c r="N31543" s="163"/>
      <c r="O31543" s="146"/>
      <c r="P31543" s="146"/>
      <c r="Q31543" s="146"/>
      <c r="R31543" s="34"/>
      <c r="S31543" s="35"/>
      <c r="T31543" s="147"/>
    </row>
    <row r="31544">
      <c r="A31544" s="147"/>
      <c r="B31544" s="64"/>
      <c r="C31544" s="147" t="s">
        <v>217</v>
      </c>
      <c r="E31544" s="161"/>
      <c r="F31544" s="162"/>
      <c r="G31544" s="147"/>
      <c r="H31544" s="146"/>
      <c r="J31544" s="146"/>
      <c r="L31544" s="150"/>
      <c r="N31544" s="163"/>
      <c r="O31544" s="146"/>
      <c r="P31544" s="146"/>
      <c r="Q31544" s="146"/>
      <c r="R31544" s="34"/>
      <c r="S31544" s="35"/>
      <c r="T31544" s="147"/>
    </row>
    <row r="31545">
      <c r="A31545" s="147"/>
      <c r="B31545" s="64"/>
      <c r="C31545" s="147" t="s">
        <v>217</v>
      </c>
      <c r="E31545" s="161"/>
      <c r="F31545" s="162"/>
      <c r="G31545" s="147"/>
      <c r="H31545" s="146"/>
      <c r="J31545" s="146"/>
      <c r="L31545" s="150"/>
      <c r="N31545" s="163"/>
      <c r="O31545" s="146"/>
      <c r="P31545" s="146"/>
      <c r="Q31545" s="146"/>
      <c r="R31545" s="34"/>
      <c r="S31545" s="35"/>
      <c r="T31545" s="147"/>
    </row>
    <row r="31546">
      <c r="A31546" s="147"/>
      <c r="B31546" s="64"/>
      <c r="C31546" s="147" t="s">
        <v>217</v>
      </c>
      <c r="E31546" s="161"/>
      <c r="F31546" s="162"/>
      <c r="G31546" s="147"/>
      <c r="H31546" s="146"/>
      <c r="J31546" s="146"/>
      <c r="L31546" s="150"/>
      <c r="N31546" s="163"/>
      <c r="O31546" s="146"/>
      <c r="P31546" s="146"/>
      <c r="Q31546" s="146"/>
      <c r="R31546" s="34"/>
      <c r="S31546" s="35"/>
      <c r="T31546" s="147"/>
    </row>
    <row r="31547">
      <c r="A31547" s="147"/>
      <c r="B31547" s="64"/>
      <c r="C31547" s="147" t="s">
        <v>217</v>
      </c>
      <c r="E31547" s="161"/>
      <c r="F31547" s="162"/>
      <c r="G31547" s="147"/>
      <c r="H31547" s="146"/>
      <c r="J31547" s="146"/>
      <c r="L31547" s="150"/>
      <c r="N31547" s="163"/>
      <c r="O31547" s="146"/>
      <c r="P31547" s="146"/>
      <c r="Q31547" s="146"/>
      <c r="R31547" s="34"/>
      <c r="S31547" s="35"/>
      <c r="T31547" s="147"/>
    </row>
    <row r="31548">
      <c r="A31548" s="147"/>
      <c r="B31548" s="64"/>
      <c r="C31548" s="147" t="s">
        <v>217</v>
      </c>
      <c r="E31548" s="161"/>
      <c r="F31548" s="162"/>
      <c r="G31548" s="147"/>
      <c r="H31548" s="146"/>
      <c r="J31548" s="146"/>
      <c r="L31548" s="150"/>
      <c r="N31548" s="163"/>
      <c r="O31548" s="146"/>
      <c r="P31548" s="146"/>
      <c r="Q31548" s="146"/>
      <c r="R31548" s="34"/>
      <c r="S31548" s="35"/>
      <c r="T31548" s="147"/>
    </row>
    <row r="31549">
      <c r="A31549" s="147"/>
      <c r="B31549" s="64"/>
      <c r="C31549" s="147" t="s">
        <v>217</v>
      </c>
      <c r="E31549" s="161"/>
      <c r="F31549" s="162"/>
      <c r="G31549" s="147"/>
      <c r="H31549" s="146"/>
      <c r="J31549" s="146"/>
      <c r="L31549" s="150"/>
      <c r="N31549" s="163"/>
      <c r="O31549" s="146"/>
      <c r="P31549" s="146"/>
      <c r="Q31549" s="146"/>
      <c r="R31549" s="34"/>
      <c r="S31549" s="35"/>
      <c r="T31549" s="147"/>
    </row>
    <row r="31550">
      <c r="A31550" s="147"/>
      <c r="B31550" s="64"/>
      <c r="C31550" s="147" t="s">
        <v>217</v>
      </c>
      <c r="E31550" s="161"/>
      <c r="F31550" s="162"/>
      <c r="G31550" s="147"/>
      <c r="H31550" s="146"/>
      <c r="J31550" s="146"/>
      <c r="L31550" s="150"/>
      <c r="N31550" s="163"/>
      <c r="O31550" s="146"/>
      <c r="P31550" s="146"/>
      <c r="Q31550" s="146"/>
      <c r="R31550" s="34"/>
      <c r="S31550" s="35"/>
      <c r="T31550" s="147"/>
    </row>
    <row r="31551">
      <c r="A31551" s="147"/>
      <c r="B31551" s="64"/>
      <c r="C31551" s="147" t="s">
        <v>217</v>
      </c>
      <c r="E31551" s="161"/>
      <c r="F31551" s="162"/>
      <c r="G31551" s="147"/>
      <c r="H31551" s="146"/>
      <c r="J31551" s="146"/>
      <c r="L31551" s="150"/>
      <c r="N31551" s="163"/>
      <c r="O31551" s="146"/>
      <c r="P31551" s="146"/>
      <c r="Q31551" s="146"/>
      <c r="R31551" s="34"/>
      <c r="S31551" s="35"/>
      <c r="T31551" s="147"/>
    </row>
    <row r="31552">
      <c r="A31552" s="147"/>
      <c r="B31552" s="64"/>
      <c r="C31552" s="147" t="s">
        <v>217</v>
      </c>
      <c r="E31552" s="161"/>
      <c r="F31552" s="162"/>
      <c r="G31552" s="147"/>
      <c r="H31552" s="146"/>
      <c r="J31552" s="146"/>
      <c r="L31552" s="150"/>
      <c r="N31552" s="163"/>
      <c r="O31552" s="146"/>
      <c r="P31552" s="146"/>
      <c r="Q31552" s="146"/>
      <c r="R31552" s="34"/>
      <c r="S31552" s="35"/>
      <c r="T31552" s="147"/>
    </row>
    <row r="31553">
      <c r="A31553" s="147"/>
      <c r="B31553" s="64"/>
      <c r="C31553" s="147" t="s">
        <v>217</v>
      </c>
      <c r="E31553" s="161"/>
      <c r="F31553" s="162"/>
      <c r="G31553" s="147"/>
      <c r="H31553" s="146"/>
      <c r="J31553" s="146"/>
      <c r="L31553" s="150"/>
      <c r="N31553" s="163"/>
      <c r="O31553" s="146"/>
      <c r="P31553" s="146"/>
      <c r="Q31553" s="146"/>
      <c r="R31553" s="34"/>
      <c r="S31553" s="35"/>
      <c r="T31553" s="147"/>
    </row>
    <row r="31554">
      <c r="A31554" s="147"/>
      <c r="B31554" s="64"/>
      <c r="C31554" s="147" t="s">
        <v>217</v>
      </c>
      <c r="E31554" s="161"/>
      <c r="F31554" s="162"/>
      <c r="G31554" s="147"/>
      <c r="H31554" s="146"/>
      <c r="J31554" s="146"/>
      <c r="L31554" s="150"/>
      <c r="N31554" s="163"/>
      <c r="O31554" s="146"/>
      <c r="P31554" s="146"/>
      <c r="Q31554" s="146"/>
      <c r="R31554" s="34"/>
      <c r="S31554" s="35"/>
      <c r="T31554" s="147"/>
    </row>
    <row r="31555">
      <c r="A31555" s="147"/>
      <c r="B31555" s="64"/>
      <c r="C31555" s="147" t="s">
        <v>217</v>
      </c>
      <c r="E31555" s="161"/>
      <c r="F31555" s="162"/>
      <c r="G31555" s="147"/>
      <c r="H31555" s="146"/>
      <c r="J31555" s="146"/>
      <c r="L31555" s="150"/>
      <c r="N31555" s="163"/>
      <c r="O31555" s="146"/>
      <c r="P31555" s="146"/>
      <c r="Q31555" s="146"/>
      <c r="R31555" s="34"/>
      <c r="S31555" s="35"/>
      <c r="T31555" s="147"/>
    </row>
    <row r="31556">
      <c r="A31556" s="147"/>
      <c r="B31556" s="64"/>
      <c r="C31556" s="147" t="s">
        <v>217</v>
      </c>
      <c r="E31556" s="161"/>
      <c r="F31556" s="162"/>
      <c r="G31556" s="147"/>
      <c r="H31556" s="146"/>
      <c r="J31556" s="146"/>
      <c r="L31556" s="150"/>
      <c r="N31556" s="163"/>
      <c r="O31556" s="146"/>
      <c r="P31556" s="146"/>
      <c r="Q31556" s="146"/>
      <c r="R31556" s="34"/>
      <c r="S31556" s="35"/>
      <c r="T31556" s="147"/>
    </row>
    <row r="31557">
      <c r="A31557" s="147"/>
      <c r="B31557" s="64"/>
      <c r="C31557" s="147" t="s">
        <v>217</v>
      </c>
      <c r="E31557" s="161"/>
      <c r="F31557" s="162"/>
      <c r="G31557" s="147"/>
      <c r="H31557" s="146"/>
      <c r="J31557" s="146"/>
      <c r="L31557" s="150"/>
      <c r="N31557" s="163"/>
      <c r="O31557" s="146"/>
      <c r="P31557" s="146"/>
      <c r="Q31557" s="146"/>
      <c r="R31557" s="34"/>
      <c r="S31557" s="35"/>
      <c r="T31557" s="147"/>
    </row>
    <row r="31558">
      <c r="A31558" s="147"/>
      <c r="B31558" s="64"/>
      <c r="C31558" s="147" t="s">
        <v>217</v>
      </c>
      <c r="E31558" s="161"/>
      <c r="F31558" s="162"/>
      <c r="G31558" s="147"/>
      <c r="H31558" s="146"/>
      <c r="J31558" s="146"/>
      <c r="L31558" s="150"/>
      <c r="N31558" s="163"/>
      <c r="O31558" s="146"/>
      <c r="P31558" s="146"/>
      <c r="Q31558" s="146"/>
      <c r="R31558" s="34"/>
      <c r="S31558" s="35"/>
      <c r="T31558" s="147"/>
    </row>
    <row r="31559">
      <c r="A31559" s="147"/>
      <c r="B31559" s="64"/>
      <c r="C31559" s="147" t="s">
        <v>217</v>
      </c>
      <c r="E31559" s="161"/>
      <c r="F31559" s="162"/>
      <c r="G31559" s="147"/>
      <c r="H31559" s="146"/>
      <c r="J31559" s="146"/>
      <c r="L31559" s="150"/>
      <c r="N31559" s="163"/>
      <c r="O31559" s="146"/>
      <c r="P31559" s="146"/>
      <c r="Q31559" s="146"/>
      <c r="R31559" s="34"/>
      <c r="S31559" s="35"/>
      <c r="T31559" s="147"/>
    </row>
    <row r="31560">
      <c r="A31560" s="147"/>
      <c r="B31560" s="64"/>
      <c r="C31560" s="147" t="s">
        <v>217</v>
      </c>
      <c r="E31560" s="161"/>
      <c r="F31560" s="162"/>
      <c r="G31560" s="147"/>
      <c r="H31560" s="146"/>
      <c r="J31560" s="146"/>
      <c r="L31560" s="150"/>
      <c r="N31560" s="163"/>
      <c r="O31560" s="146"/>
      <c r="P31560" s="146"/>
      <c r="Q31560" s="146"/>
      <c r="R31560" s="34"/>
      <c r="S31560" s="35"/>
      <c r="T31560" s="147"/>
    </row>
    <row r="31561">
      <c r="A31561" s="147"/>
      <c r="B31561" s="64"/>
      <c r="C31561" s="147" t="s">
        <v>217</v>
      </c>
      <c r="E31561" s="161"/>
      <c r="F31561" s="162"/>
      <c r="G31561" s="147"/>
      <c r="H31561" s="146"/>
      <c r="J31561" s="146"/>
      <c r="L31561" s="150"/>
      <c r="N31561" s="163"/>
      <c r="O31561" s="146"/>
      <c r="P31561" s="146"/>
      <c r="Q31561" s="146"/>
      <c r="R31561" s="34"/>
      <c r="S31561" s="35"/>
      <c r="T31561" s="147"/>
    </row>
    <row r="31562">
      <c r="A31562" s="147"/>
      <c r="B31562" s="64"/>
      <c r="C31562" s="147" t="s">
        <v>217</v>
      </c>
      <c r="E31562" s="161"/>
      <c r="F31562" s="162"/>
      <c r="G31562" s="147"/>
      <c r="H31562" s="146"/>
      <c r="J31562" s="146"/>
      <c r="L31562" s="150"/>
      <c r="N31562" s="163"/>
      <c r="O31562" s="146"/>
      <c r="P31562" s="146"/>
      <c r="Q31562" s="146"/>
      <c r="R31562" s="34"/>
      <c r="S31562" s="35"/>
      <c r="T31562" s="147"/>
    </row>
    <row r="31563">
      <c r="A31563" s="147"/>
      <c r="B31563" s="64"/>
      <c r="C31563" s="147" t="s">
        <v>217</v>
      </c>
      <c r="E31563" s="161"/>
      <c r="F31563" s="162"/>
      <c r="G31563" s="147"/>
      <c r="H31563" s="146"/>
      <c r="J31563" s="146"/>
      <c r="L31563" s="150"/>
      <c r="N31563" s="163"/>
      <c r="O31563" s="146"/>
      <c r="P31563" s="146"/>
      <c r="Q31563" s="146"/>
      <c r="R31563" s="34"/>
      <c r="S31563" s="35"/>
      <c r="T31563" s="147"/>
    </row>
    <row r="31564">
      <c r="A31564" s="147"/>
      <c r="B31564" s="64"/>
      <c r="C31564" s="147" t="s">
        <v>217</v>
      </c>
      <c r="E31564" s="161"/>
      <c r="F31564" s="162"/>
      <c r="G31564" s="147"/>
      <c r="H31564" s="146"/>
      <c r="J31564" s="146"/>
      <c r="L31564" s="150"/>
      <c r="N31564" s="163"/>
      <c r="O31564" s="146"/>
      <c r="P31564" s="146"/>
      <c r="Q31564" s="146"/>
      <c r="R31564" s="34"/>
      <c r="S31564" s="35"/>
      <c r="T31564" s="147"/>
    </row>
    <row r="31565">
      <c r="A31565" s="147"/>
      <c r="B31565" s="64"/>
      <c r="C31565" s="147" t="s">
        <v>217</v>
      </c>
      <c r="E31565" s="161"/>
      <c r="F31565" s="162"/>
      <c r="G31565" s="147"/>
      <c r="H31565" s="146"/>
      <c r="J31565" s="146"/>
      <c r="L31565" s="150"/>
      <c r="N31565" s="163"/>
      <c r="O31565" s="146"/>
      <c r="P31565" s="146"/>
      <c r="Q31565" s="146"/>
      <c r="R31565" s="34"/>
      <c r="S31565" s="35"/>
      <c r="T31565" s="147"/>
    </row>
    <row r="31566">
      <c r="A31566" s="147"/>
      <c r="B31566" s="64"/>
      <c r="C31566" s="147" t="s">
        <v>217</v>
      </c>
      <c r="E31566" s="161"/>
      <c r="F31566" s="162"/>
      <c r="G31566" s="147"/>
      <c r="H31566" s="146"/>
      <c r="J31566" s="146"/>
      <c r="L31566" s="150"/>
      <c r="N31566" s="163"/>
      <c r="O31566" s="146"/>
      <c r="P31566" s="146"/>
      <c r="Q31566" s="146"/>
      <c r="R31566" s="34"/>
      <c r="S31566" s="35"/>
      <c r="T31566" s="147"/>
    </row>
    <row r="31567">
      <c r="A31567" s="147"/>
      <c r="B31567" s="64"/>
      <c r="C31567" s="147" t="s">
        <v>217</v>
      </c>
      <c r="E31567" s="161"/>
      <c r="F31567" s="162"/>
      <c r="G31567" s="147"/>
      <c r="H31567" s="146"/>
      <c r="J31567" s="146"/>
      <c r="L31567" s="150"/>
      <c r="N31567" s="163"/>
      <c r="O31567" s="146"/>
      <c r="P31567" s="146"/>
      <c r="Q31567" s="146"/>
      <c r="R31567" s="34"/>
      <c r="S31567" s="35"/>
      <c r="T31567" s="147"/>
    </row>
    <row r="31568">
      <c r="A31568" s="147"/>
      <c r="B31568" s="64"/>
      <c r="C31568" s="147" t="s">
        <v>217</v>
      </c>
      <c r="E31568" s="161"/>
      <c r="F31568" s="162"/>
      <c r="G31568" s="147"/>
      <c r="H31568" s="146"/>
      <c r="J31568" s="146"/>
      <c r="L31568" s="150"/>
      <c r="N31568" s="163"/>
      <c r="O31568" s="146"/>
      <c r="P31568" s="146"/>
      <c r="Q31568" s="146"/>
      <c r="R31568" s="34"/>
      <c r="S31568" s="35"/>
      <c r="T31568" s="147"/>
    </row>
    <row r="31569">
      <c r="A31569" s="147"/>
      <c r="B31569" s="64"/>
      <c r="C31569" s="147" t="s">
        <v>217</v>
      </c>
      <c r="E31569" s="161"/>
      <c r="F31569" s="162"/>
      <c r="G31569" s="147"/>
      <c r="H31569" s="146"/>
      <c r="J31569" s="146"/>
      <c r="L31569" s="150"/>
      <c r="N31569" s="163"/>
      <c r="O31569" s="146"/>
      <c r="P31569" s="146"/>
      <c r="Q31569" s="146"/>
      <c r="R31569" s="34"/>
      <c r="S31569" s="35"/>
      <c r="T31569" s="147"/>
    </row>
    <row r="31570">
      <c r="A31570" s="147"/>
      <c r="B31570" s="64"/>
      <c r="C31570" s="147" t="s">
        <v>217</v>
      </c>
      <c r="E31570" s="161"/>
      <c r="F31570" s="162"/>
      <c r="G31570" s="147"/>
      <c r="H31570" s="146"/>
      <c r="J31570" s="146"/>
      <c r="L31570" s="150"/>
      <c r="N31570" s="163"/>
      <c r="O31570" s="146"/>
      <c r="P31570" s="146"/>
      <c r="Q31570" s="146"/>
      <c r="R31570" s="34"/>
      <c r="S31570" s="35"/>
      <c r="T31570" s="147"/>
    </row>
    <row r="31571">
      <c r="A31571" s="147"/>
      <c r="B31571" s="64"/>
      <c r="C31571" s="147" t="s">
        <v>217</v>
      </c>
      <c r="E31571" s="161"/>
      <c r="F31571" s="162"/>
      <c r="G31571" s="147"/>
      <c r="H31571" s="146"/>
      <c r="J31571" s="146"/>
      <c r="L31571" s="150"/>
      <c r="N31571" s="163"/>
      <c r="O31571" s="146"/>
      <c r="P31571" s="146"/>
      <c r="Q31571" s="146"/>
      <c r="R31571" s="34"/>
      <c r="S31571" s="35"/>
      <c r="T31571" s="147"/>
    </row>
    <row r="31572">
      <c r="A31572" s="147"/>
      <c r="B31572" s="64"/>
      <c r="C31572" s="147" t="s">
        <v>217</v>
      </c>
      <c r="E31572" s="161"/>
      <c r="F31572" s="162"/>
      <c r="G31572" s="147"/>
      <c r="H31572" s="146"/>
      <c r="J31572" s="146"/>
      <c r="L31572" s="150"/>
      <c r="N31572" s="163"/>
      <c r="O31572" s="146"/>
      <c r="P31572" s="146"/>
      <c r="Q31572" s="146"/>
      <c r="R31572" s="34"/>
      <c r="S31572" s="35"/>
      <c r="T31572" s="147"/>
    </row>
    <row r="31573">
      <c r="A31573" s="147"/>
      <c r="B31573" s="64"/>
      <c r="C31573" s="147" t="s">
        <v>217</v>
      </c>
      <c r="E31573" s="161"/>
      <c r="F31573" s="162"/>
      <c r="G31573" s="147"/>
      <c r="H31573" s="146"/>
      <c r="J31573" s="146"/>
      <c r="L31573" s="150"/>
      <c r="N31573" s="163"/>
      <c r="O31573" s="146"/>
      <c r="P31573" s="146"/>
      <c r="Q31573" s="146"/>
      <c r="R31573" s="34"/>
      <c r="S31573" s="35"/>
      <c r="T31573" s="147"/>
    </row>
    <row r="31574">
      <c r="A31574" s="147"/>
      <c r="B31574" s="64"/>
      <c r="C31574" s="147" t="s">
        <v>217</v>
      </c>
      <c r="E31574" s="161"/>
      <c r="F31574" s="162"/>
      <c r="G31574" s="147"/>
      <c r="H31574" s="146"/>
      <c r="J31574" s="146"/>
      <c r="L31574" s="150"/>
      <c r="N31574" s="163"/>
      <c r="O31574" s="146"/>
      <c r="P31574" s="146"/>
      <c r="Q31574" s="146"/>
      <c r="R31574" s="34"/>
      <c r="S31574" s="35"/>
      <c r="T31574" s="147"/>
    </row>
    <row r="31575">
      <c r="A31575" s="147"/>
      <c r="B31575" s="64"/>
      <c r="C31575" s="147" t="s">
        <v>217</v>
      </c>
      <c r="E31575" s="161"/>
      <c r="F31575" s="162"/>
      <c r="G31575" s="147"/>
      <c r="H31575" s="146"/>
      <c r="J31575" s="146"/>
      <c r="L31575" s="150"/>
      <c r="N31575" s="163"/>
      <c r="O31575" s="146"/>
      <c r="P31575" s="146"/>
      <c r="Q31575" s="146"/>
      <c r="R31575" s="34"/>
      <c r="S31575" s="35"/>
      <c r="T31575" s="147"/>
    </row>
    <row r="31576">
      <c r="A31576" s="147"/>
      <c r="B31576" s="64"/>
      <c r="C31576" s="147" t="s">
        <v>217</v>
      </c>
      <c r="E31576" s="161"/>
      <c r="F31576" s="162"/>
      <c r="G31576" s="147"/>
      <c r="H31576" s="146"/>
      <c r="J31576" s="146"/>
      <c r="L31576" s="150"/>
      <c r="N31576" s="163"/>
      <c r="O31576" s="146"/>
      <c r="P31576" s="146"/>
      <c r="Q31576" s="146"/>
      <c r="R31576" s="34"/>
      <c r="S31576" s="35"/>
      <c r="T31576" s="147"/>
    </row>
    <row r="31577">
      <c r="A31577" s="147"/>
      <c r="B31577" s="64"/>
      <c r="C31577" s="147" t="s">
        <v>217</v>
      </c>
      <c r="E31577" s="161"/>
      <c r="F31577" s="162"/>
      <c r="G31577" s="147"/>
      <c r="H31577" s="146"/>
      <c r="J31577" s="146"/>
      <c r="L31577" s="150"/>
      <c r="N31577" s="163"/>
      <c r="O31577" s="146"/>
      <c r="P31577" s="146"/>
      <c r="Q31577" s="146"/>
      <c r="R31577" s="34"/>
      <c r="S31577" s="35"/>
      <c r="T31577" s="147"/>
    </row>
    <row r="31578">
      <c r="A31578" s="147"/>
      <c r="B31578" s="64"/>
      <c r="C31578" s="147" t="s">
        <v>217</v>
      </c>
      <c r="E31578" s="161"/>
      <c r="F31578" s="162"/>
      <c r="G31578" s="147"/>
      <c r="H31578" s="146"/>
      <c r="J31578" s="146"/>
      <c r="L31578" s="150"/>
      <c r="N31578" s="163"/>
      <c r="O31578" s="146"/>
      <c r="P31578" s="146"/>
      <c r="Q31578" s="146"/>
      <c r="R31578" s="34"/>
      <c r="S31578" s="35"/>
      <c r="T31578" s="147"/>
    </row>
    <row r="31579">
      <c r="A31579" s="147"/>
      <c r="B31579" s="64"/>
      <c r="C31579" s="147" t="s">
        <v>217</v>
      </c>
      <c r="E31579" s="161"/>
      <c r="F31579" s="162"/>
      <c r="G31579" s="147"/>
      <c r="H31579" s="146"/>
      <c r="J31579" s="146"/>
      <c r="L31579" s="150"/>
      <c r="N31579" s="163"/>
      <c r="O31579" s="146"/>
      <c r="P31579" s="146"/>
      <c r="Q31579" s="146"/>
      <c r="R31579" s="34"/>
      <c r="S31579" s="35"/>
      <c r="T31579" s="147"/>
    </row>
    <row r="31580">
      <c r="A31580" s="147"/>
      <c r="B31580" s="64"/>
      <c r="C31580" s="147" t="s">
        <v>217</v>
      </c>
      <c r="E31580" s="161"/>
      <c r="F31580" s="162"/>
      <c r="G31580" s="147"/>
      <c r="H31580" s="146"/>
      <c r="J31580" s="146"/>
      <c r="L31580" s="150"/>
      <c r="N31580" s="163"/>
      <c r="O31580" s="146"/>
      <c r="P31580" s="146"/>
      <c r="Q31580" s="146"/>
      <c r="R31580" s="34"/>
      <c r="S31580" s="35"/>
      <c r="T31580" s="147"/>
    </row>
    <row r="31581">
      <c r="A31581" s="147"/>
      <c r="B31581" s="64"/>
      <c r="C31581" s="147" t="s">
        <v>217</v>
      </c>
      <c r="E31581" s="161"/>
      <c r="F31581" s="162"/>
      <c r="G31581" s="147"/>
      <c r="H31581" s="146"/>
      <c r="J31581" s="146"/>
      <c r="L31581" s="150"/>
      <c r="N31581" s="163"/>
      <c r="O31581" s="146"/>
      <c r="P31581" s="146"/>
      <c r="Q31581" s="146"/>
      <c r="R31581" s="34"/>
      <c r="S31581" s="35"/>
      <c r="T31581" s="147"/>
    </row>
    <row r="31582">
      <c r="A31582" s="147"/>
      <c r="B31582" s="64"/>
      <c r="C31582" s="147" t="s">
        <v>217</v>
      </c>
      <c r="E31582" s="161"/>
      <c r="F31582" s="162"/>
      <c r="G31582" s="147"/>
      <c r="H31582" s="146"/>
      <c r="J31582" s="146"/>
      <c r="L31582" s="150"/>
      <c r="N31582" s="163"/>
      <c r="O31582" s="146"/>
      <c r="P31582" s="146"/>
      <c r="Q31582" s="146"/>
      <c r="R31582" s="34"/>
      <c r="S31582" s="35"/>
      <c r="T31582" s="147"/>
    </row>
    <row r="31583">
      <c r="A31583" s="147"/>
      <c r="B31583" s="64"/>
      <c r="C31583" s="147" t="s">
        <v>217</v>
      </c>
      <c r="E31583" s="161"/>
      <c r="F31583" s="162"/>
      <c r="G31583" s="147"/>
      <c r="H31583" s="146"/>
      <c r="J31583" s="146"/>
      <c r="L31583" s="150"/>
      <c r="N31583" s="163"/>
      <c r="O31583" s="146"/>
      <c r="P31583" s="146"/>
      <c r="Q31583" s="146"/>
      <c r="R31583" s="34"/>
      <c r="S31583" s="35"/>
      <c r="T31583" s="147"/>
    </row>
    <row r="31584">
      <c r="A31584" s="147"/>
      <c r="B31584" s="64"/>
      <c r="C31584" s="147" t="s">
        <v>217</v>
      </c>
      <c r="E31584" s="161"/>
      <c r="F31584" s="162"/>
      <c r="G31584" s="147"/>
      <c r="H31584" s="146"/>
      <c r="J31584" s="146"/>
      <c r="L31584" s="150"/>
      <c r="N31584" s="163"/>
      <c r="O31584" s="146"/>
      <c r="P31584" s="146"/>
      <c r="Q31584" s="146"/>
      <c r="R31584" s="34"/>
      <c r="S31584" s="35"/>
      <c r="T31584" s="147"/>
    </row>
    <row r="31585">
      <c r="A31585" s="147"/>
      <c r="B31585" s="64"/>
      <c r="C31585" s="147" t="s">
        <v>217</v>
      </c>
      <c r="E31585" s="161"/>
      <c r="F31585" s="162"/>
      <c r="G31585" s="147"/>
      <c r="H31585" s="146"/>
      <c r="J31585" s="146"/>
      <c r="L31585" s="150"/>
      <c r="N31585" s="163"/>
      <c r="O31585" s="146"/>
      <c r="P31585" s="146"/>
      <c r="Q31585" s="146"/>
      <c r="R31585" s="34"/>
      <c r="S31585" s="35"/>
      <c r="T31585" s="147"/>
    </row>
    <row r="31586">
      <c r="A31586" s="147"/>
      <c r="B31586" s="64"/>
      <c r="C31586" s="147" t="s">
        <v>217</v>
      </c>
      <c r="E31586" s="161"/>
      <c r="F31586" s="162"/>
      <c r="G31586" s="147"/>
      <c r="H31586" s="146"/>
      <c r="J31586" s="146"/>
      <c r="L31586" s="150"/>
      <c r="N31586" s="163"/>
      <c r="O31586" s="146"/>
      <c r="P31586" s="146"/>
      <c r="Q31586" s="146"/>
      <c r="R31586" s="34"/>
      <c r="S31586" s="35"/>
      <c r="T31586" s="147"/>
    </row>
    <row r="31587">
      <c r="A31587" s="147"/>
      <c r="B31587" s="64"/>
      <c r="C31587" s="147" t="s">
        <v>217</v>
      </c>
      <c r="E31587" s="161"/>
      <c r="F31587" s="162"/>
      <c r="G31587" s="147"/>
      <c r="H31587" s="146"/>
      <c r="J31587" s="146"/>
      <c r="L31587" s="150"/>
      <c r="N31587" s="163"/>
      <c r="O31587" s="146"/>
      <c r="P31587" s="146"/>
      <c r="Q31587" s="146"/>
      <c r="R31587" s="34"/>
      <c r="S31587" s="35"/>
      <c r="T31587" s="147"/>
    </row>
    <row r="31588">
      <c r="A31588" s="147"/>
      <c r="B31588" s="64"/>
      <c r="C31588" s="147" t="s">
        <v>217</v>
      </c>
      <c r="E31588" s="161"/>
      <c r="F31588" s="162"/>
      <c r="G31588" s="147"/>
      <c r="H31588" s="146"/>
      <c r="J31588" s="146"/>
      <c r="L31588" s="150"/>
      <c r="N31588" s="163"/>
      <c r="O31588" s="146"/>
      <c r="P31588" s="146"/>
      <c r="Q31588" s="146"/>
      <c r="R31588" s="34"/>
      <c r="S31588" s="35"/>
      <c r="T31588" s="147"/>
    </row>
    <row r="31589">
      <c r="A31589" s="147"/>
      <c r="B31589" s="64"/>
      <c r="C31589" s="147" t="s">
        <v>217</v>
      </c>
      <c r="E31589" s="161"/>
      <c r="F31589" s="162"/>
      <c r="G31589" s="147"/>
      <c r="H31589" s="146"/>
      <c r="J31589" s="146"/>
      <c r="L31589" s="150"/>
      <c r="N31589" s="163"/>
      <c r="O31589" s="146"/>
      <c r="P31589" s="146"/>
      <c r="Q31589" s="146"/>
      <c r="R31589" s="34"/>
      <c r="S31589" s="35"/>
      <c r="T31589" s="147"/>
    </row>
    <row r="31590">
      <c r="A31590" s="147"/>
      <c r="B31590" s="64"/>
      <c r="C31590" s="147" t="s">
        <v>217</v>
      </c>
      <c r="E31590" s="161"/>
      <c r="F31590" s="162"/>
      <c r="G31590" s="147"/>
      <c r="H31590" s="146"/>
      <c r="J31590" s="146"/>
      <c r="L31590" s="150"/>
      <c r="N31590" s="163"/>
      <c r="O31590" s="146"/>
      <c r="P31590" s="146"/>
      <c r="Q31590" s="146"/>
      <c r="R31590" s="34"/>
      <c r="S31590" s="35"/>
      <c r="T31590" s="147"/>
    </row>
    <row r="31591">
      <c r="A31591" s="147"/>
      <c r="B31591" s="64"/>
      <c r="C31591" s="147" t="s">
        <v>217</v>
      </c>
      <c r="E31591" s="161"/>
      <c r="F31591" s="162"/>
      <c r="G31591" s="147"/>
      <c r="H31591" s="146"/>
      <c r="J31591" s="146"/>
      <c r="L31591" s="150"/>
      <c r="N31591" s="163"/>
      <c r="O31591" s="146"/>
      <c r="P31591" s="146"/>
      <c r="Q31591" s="146"/>
      <c r="R31591" s="34"/>
      <c r="S31591" s="35"/>
      <c r="T31591" s="147"/>
    </row>
    <row r="31592">
      <c r="A31592" s="147"/>
      <c r="B31592" s="64"/>
      <c r="C31592" s="147" t="s">
        <v>217</v>
      </c>
      <c r="E31592" s="161"/>
      <c r="F31592" s="162"/>
      <c r="G31592" s="147"/>
      <c r="H31592" s="146"/>
      <c r="J31592" s="146"/>
      <c r="L31592" s="150"/>
      <c r="N31592" s="163"/>
      <c r="O31592" s="146"/>
      <c r="P31592" s="146"/>
      <c r="Q31592" s="146"/>
      <c r="R31592" s="34"/>
      <c r="S31592" s="35"/>
      <c r="T31592" s="147"/>
    </row>
    <row r="31593">
      <c r="A31593" s="147"/>
      <c r="B31593" s="64"/>
      <c r="C31593" s="147" t="s">
        <v>217</v>
      </c>
      <c r="E31593" s="161"/>
      <c r="F31593" s="162"/>
      <c r="G31593" s="147"/>
      <c r="H31593" s="146"/>
      <c r="J31593" s="146"/>
      <c r="L31593" s="150"/>
      <c r="N31593" s="163"/>
      <c r="O31593" s="146"/>
      <c r="P31593" s="146"/>
      <c r="Q31593" s="146"/>
      <c r="R31593" s="34"/>
      <c r="S31593" s="35"/>
      <c r="T31593" s="147"/>
    </row>
    <row r="31594">
      <c r="A31594" s="147"/>
      <c r="B31594" s="64"/>
      <c r="C31594" s="147" t="s">
        <v>217</v>
      </c>
      <c r="E31594" s="161"/>
      <c r="F31594" s="162"/>
      <c r="G31594" s="147"/>
      <c r="H31594" s="146"/>
      <c r="J31594" s="146"/>
      <c r="L31594" s="150"/>
      <c r="N31594" s="163"/>
      <c r="O31594" s="146"/>
      <c r="P31594" s="146"/>
      <c r="Q31594" s="146"/>
      <c r="R31594" s="34"/>
      <c r="S31594" s="35"/>
      <c r="T31594" s="147"/>
    </row>
    <row r="31595">
      <c r="A31595" s="147"/>
      <c r="B31595" s="64"/>
      <c r="C31595" s="147" t="s">
        <v>217</v>
      </c>
      <c r="E31595" s="161"/>
      <c r="F31595" s="162"/>
      <c r="G31595" s="147"/>
      <c r="H31595" s="146"/>
      <c r="J31595" s="146"/>
      <c r="L31595" s="150"/>
      <c r="N31595" s="163"/>
      <c r="O31595" s="146"/>
      <c r="P31595" s="146"/>
      <c r="Q31595" s="146"/>
      <c r="R31595" s="34"/>
      <c r="S31595" s="35"/>
      <c r="T31595" s="147"/>
    </row>
    <row r="31596">
      <c r="A31596" s="147"/>
      <c r="B31596" s="64"/>
      <c r="C31596" s="147" t="s">
        <v>217</v>
      </c>
      <c r="E31596" s="161"/>
      <c r="F31596" s="162"/>
      <c r="G31596" s="147"/>
      <c r="H31596" s="146"/>
      <c r="J31596" s="146"/>
      <c r="L31596" s="150"/>
      <c r="N31596" s="163"/>
      <c r="O31596" s="146"/>
      <c r="P31596" s="146"/>
      <c r="Q31596" s="146"/>
      <c r="R31596" s="34"/>
      <c r="S31596" s="35"/>
      <c r="T31596" s="147"/>
    </row>
    <row r="31597">
      <c r="A31597" s="147"/>
      <c r="B31597" s="64"/>
      <c r="C31597" s="147" t="s">
        <v>217</v>
      </c>
      <c r="E31597" s="161"/>
      <c r="F31597" s="162"/>
      <c r="G31597" s="147"/>
      <c r="H31597" s="146"/>
      <c r="J31597" s="146"/>
      <c r="L31597" s="150"/>
      <c r="N31597" s="163"/>
      <c r="O31597" s="146"/>
      <c r="P31597" s="146"/>
      <c r="Q31597" s="146"/>
      <c r="R31597" s="34"/>
      <c r="S31597" s="35"/>
      <c r="T31597" s="147"/>
    </row>
    <row r="31598">
      <c r="A31598" s="147"/>
      <c r="B31598" s="64"/>
      <c r="C31598" s="147" t="s">
        <v>217</v>
      </c>
      <c r="E31598" s="161"/>
      <c r="F31598" s="162"/>
      <c r="G31598" s="147"/>
      <c r="H31598" s="146"/>
      <c r="J31598" s="146"/>
      <c r="L31598" s="150"/>
      <c r="N31598" s="163"/>
      <c r="O31598" s="146"/>
      <c r="P31598" s="146"/>
      <c r="Q31598" s="146"/>
      <c r="R31598" s="34"/>
      <c r="S31598" s="35"/>
      <c r="T31598" s="147"/>
    </row>
    <row r="31599">
      <c r="A31599" s="147"/>
      <c r="B31599" s="64"/>
      <c r="C31599" s="147" t="s">
        <v>217</v>
      </c>
      <c r="E31599" s="161"/>
      <c r="F31599" s="162"/>
      <c r="G31599" s="147"/>
      <c r="H31599" s="146"/>
      <c r="J31599" s="146"/>
      <c r="L31599" s="150"/>
      <c r="N31599" s="163"/>
      <c r="O31599" s="146"/>
      <c r="P31599" s="146"/>
      <c r="Q31599" s="146"/>
      <c r="R31599" s="34"/>
      <c r="S31599" s="35"/>
      <c r="T31599" s="147"/>
    </row>
    <row r="31600">
      <c r="A31600" s="147"/>
      <c r="B31600" s="64"/>
      <c r="C31600" s="147" t="s">
        <v>217</v>
      </c>
      <c r="E31600" s="161"/>
      <c r="F31600" s="162"/>
      <c r="G31600" s="147"/>
      <c r="H31600" s="146"/>
      <c r="J31600" s="146"/>
      <c r="L31600" s="150"/>
      <c r="N31600" s="163"/>
      <c r="O31600" s="146"/>
      <c r="P31600" s="146"/>
      <c r="Q31600" s="146"/>
      <c r="R31600" s="34"/>
      <c r="S31600" s="35"/>
      <c r="T31600" s="147"/>
    </row>
    <row r="31601">
      <c r="A31601" s="147"/>
      <c r="B31601" s="64"/>
      <c r="C31601" s="147" t="s">
        <v>217</v>
      </c>
      <c r="E31601" s="161"/>
      <c r="F31601" s="162"/>
      <c r="G31601" s="147"/>
      <c r="H31601" s="146"/>
      <c r="J31601" s="146"/>
      <c r="L31601" s="150"/>
      <c r="N31601" s="163"/>
      <c r="O31601" s="146"/>
      <c r="P31601" s="146"/>
      <c r="Q31601" s="146"/>
      <c r="R31601" s="34"/>
      <c r="S31601" s="35"/>
      <c r="T31601" s="147"/>
    </row>
    <row r="31602">
      <c r="A31602" s="147"/>
      <c r="B31602" s="64"/>
      <c r="C31602" s="147" t="s">
        <v>217</v>
      </c>
      <c r="E31602" s="161"/>
      <c r="F31602" s="162"/>
      <c r="G31602" s="147"/>
      <c r="H31602" s="146"/>
      <c r="J31602" s="146"/>
      <c r="L31602" s="150"/>
      <c r="N31602" s="163"/>
      <c r="O31602" s="146"/>
      <c r="P31602" s="146"/>
      <c r="Q31602" s="146"/>
      <c r="R31602" s="34"/>
      <c r="S31602" s="35"/>
      <c r="T31602" s="147"/>
    </row>
    <row r="31603">
      <c r="A31603" s="147"/>
      <c r="B31603" s="64"/>
      <c r="C31603" s="147" t="s">
        <v>217</v>
      </c>
      <c r="E31603" s="161"/>
      <c r="F31603" s="162"/>
      <c r="G31603" s="147"/>
      <c r="H31603" s="146"/>
      <c r="J31603" s="146"/>
      <c r="L31603" s="150"/>
      <c r="N31603" s="163"/>
      <c r="O31603" s="146"/>
      <c r="P31603" s="146"/>
      <c r="Q31603" s="146"/>
      <c r="R31603" s="34"/>
      <c r="S31603" s="35"/>
      <c r="T31603" s="147"/>
    </row>
    <row r="31604">
      <c r="A31604" s="147"/>
      <c r="B31604" s="64"/>
      <c r="C31604" s="147" t="s">
        <v>217</v>
      </c>
      <c r="E31604" s="161"/>
      <c r="F31604" s="162"/>
      <c r="G31604" s="147"/>
      <c r="H31604" s="146"/>
      <c r="J31604" s="146"/>
      <c r="L31604" s="150"/>
      <c r="N31604" s="163"/>
      <c r="O31604" s="146"/>
      <c r="P31604" s="146"/>
      <c r="Q31604" s="146"/>
      <c r="R31604" s="34"/>
      <c r="S31604" s="35"/>
      <c r="T31604" s="147"/>
    </row>
    <row r="31605">
      <c r="A31605" s="147"/>
      <c r="B31605" s="64"/>
      <c r="C31605" s="147" t="s">
        <v>217</v>
      </c>
      <c r="E31605" s="161"/>
      <c r="F31605" s="162"/>
      <c r="G31605" s="147"/>
      <c r="H31605" s="146"/>
      <c r="J31605" s="146"/>
      <c r="L31605" s="150"/>
      <c r="N31605" s="163"/>
      <c r="O31605" s="146"/>
      <c r="P31605" s="146"/>
      <c r="Q31605" s="146"/>
      <c r="R31605" s="34"/>
      <c r="S31605" s="35"/>
      <c r="T31605" s="147"/>
    </row>
    <row r="31606">
      <c r="A31606" s="147"/>
      <c r="B31606" s="64"/>
      <c r="C31606" s="147" t="s">
        <v>217</v>
      </c>
      <c r="E31606" s="161"/>
      <c r="F31606" s="162"/>
      <c r="G31606" s="147"/>
      <c r="H31606" s="146"/>
      <c r="J31606" s="146"/>
      <c r="L31606" s="150"/>
      <c r="N31606" s="163"/>
      <c r="O31606" s="146"/>
      <c r="P31606" s="146"/>
      <c r="Q31606" s="146"/>
      <c r="R31606" s="34"/>
      <c r="S31606" s="35"/>
      <c r="T31606" s="147"/>
    </row>
    <row r="31607">
      <c r="A31607" s="147"/>
      <c r="B31607" s="64"/>
      <c r="C31607" s="147" t="s">
        <v>217</v>
      </c>
      <c r="E31607" s="161"/>
      <c r="F31607" s="162"/>
      <c r="G31607" s="147"/>
      <c r="H31607" s="146"/>
      <c r="J31607" s="146"/>
      <c r="L31607" s="150"/>
      <c r="N31607" s="163"/>
      <c r="O31607" s="146"/>
      <c r="P31607" s="146"/>
      <c r="Q31607" s="146"/>
      <c r="R31607" s="34"/>
      <c r="S31607" s="35"/>
      <c r="T31607" s="147"/>
    </row>
    <row r="31608">
      <c r="A31608" s="147"/>
      <c r="B31608" s="64"/>
      <c r="C31608" s="147" t="s">
        <v>217</v>
      </c>
      <c r="E31608" s="161"/>
      <c r="F31608" s="162"/>
      <c r="G31608" s="147"/>
      <c r="H31608" s="146"/>
      <c r="J31608" s="146"/>
      <c r="L31608" s="150"/>
      <c r="N31608" s="163"/>
      <c r="O31608" s="146"/>
      <c r="P31608" s="146"/>
      <c r="Q31608" s="146"/>
      <c r="R31608" s="34"/>
      <c r="S31608" s="35"/>
      <c r="T31608" s="147"/>
    </row>
    <row r="31609">
      <c r="A31609" s="147"/>
      <c r="B31609" s="64"/>
      <c r="C31609" s="147" t="s">
        <v>217</v>
      </c>
      <c r="E31609" s="161"/>
      <c r="F31609" s="162"/>
      <c r="G31609" s="147"/>
      <c r="H31609" s="146"/>
      <c r="J31609" s="146"/>
      <c r="L31609" s="150"/>
      <c r="N31609" s="163"/>
      <c r="O31609" s="146"/>
      <c r="P31609" s="146"/>
      <c r="Q31609" s="146"/>
      <c r="R31609" s="34"/>
      <c r="S31609" s="35"/>
      <c r="T31609" s="147"/>
    </row>
    <row r="31610">
      <c r="A31610" s="147"/>
      <c r="B31610" s="64"/>
      <c r="C31610" s="147" t="s">
        <v>217</v>
      </c>
      <c r="E31610" s="161"/>
      <c r="F31610" s="162"/>
      <c r="G31610" s="147"/>
      <c r="H31610" s="146"/>
      <c r="J31610" s="146"/>
      <c r="L31610" s="150"/>
      <c r="N31610" s="163"/>
      <c r="O31610" s="146"/>
      <c r="P31610" s="146"/>
      <c r="Q31610" s="146"/>
      <c r="R31610" s="34"/>
      <c r="S31610" s="35"/>
      <c r="T31610" s="147"/>
    </row>
    <row r="31611">
      <c r="A31611" s="147"/>
      <c r="B31611" s="64"/>
      <c r="C31611" s="147" t="s">
        <v>217</v>
      </c>
      <c r="E31611" s="161"/>
      <c r="F31611" s="162"/>
      <c r="G31611" s="147"/>
      <c r="H31611" s="146"/>
      <c r="J31611" s="146"/>
      <c r="L31611" s="150"/>
      <c r="N31611" s="163"/>
      <c r="O31611" s="146"/>
      <c r="P31611" s="146"/>
      <c r="Q31611" s="146"/>
      <c r="R31611" s="34"/>
      <c r="S31611" s="35"/>
      <c r="T31611" s="147"/>
    </row>
    <row r="31612">
      <c r="A31612" s="147"/>
      <c r="B31612" s="64"/>
      <c r="C31612" s="147" t="s">
        <v>217</v>
      </c>
      <c r="E31612" s="161"/>
      <c r="F31612" s="162"/>
      <c r="G31612" s="147"/>
      <c r="H31612" s="146"/>
      <c r="J31612" s="146"/>
      <c r="L31612" s="150"/>
      <c r="N31612" s="163"/>
      <c r="O31612" s="146"/>
      <c r="P31612" s="146"/>
      <c r="Q31612" s="146"/>
      <c r="R31612" s="34"/>
      <c r="S31612" s="35"/>
      <c r="T31612" s="147"/>
    </row>
    <row r="31613">
      <c r="A31613" s="147"/>
      <c r="B31613" s="64"/>
      <c r="C31613" s="147" t="s">
        <v>217</v>
      </c>
      <c r="E31613" s="161"/>
      <c r="F31613" s="162"/>
      <c r="G31613" s="147"/>
      <c r="H31613" s="146"/>
      <c r="J31613" s="146"/>
      <c r="L31613" s="150"/>
      <c r="N31613" s="163"/>
      <c r="O31613" s="146"/>
      <c r="P31613" s="146"/>
      <c r="Q31613" s="146"/>
      <c r="R31613" s="34"/>
      <c r="S31613" s="35"/>
      <c r="T31613" s="147"/>
    </row>
    <row r="31614">
      <c r="A31614" s="147"/>
      <c r="B31614" s="64"/>
      <c r="C31614" s="147" t="s">
        <v>217</v>
      </c>
      <c r="E31614" s="161"/>
      <c r="F31614" s="162"/>
      <c r="G31614" s="147"/>
      <c r="H31614" s="146"/>
      <c r="J31614" s="146"/>
      <c r="L31614" s="150"/>
      <c r="N31614" s="163"/>
      <c r="O31614" s="146"/>
      <c r="P31614" s="146"/>
      <c r="Q31614" s="146"/>
      <c r="R31614" s="34"/>
      <c r="S31614" s="35"/>
      <c r="T31614" s="147"/>
    </row>
    <row r="31615">
      <c r="A31615" s="147"/>
      <c r="B31615" s="64"/>
      <c r="C31615" s="147" t="s">
        <v>217</v>
      </c>
      <c r="E31615" s="161"/>
      <c r="F31615" s="162"/>
      <c r="G31615" s="147"/>
      <c r="H31615" s="146"/>
      <c r="J31615" s="146"/>
      <c r="L31615" s="150"/>
      <c r="N31615" s="163"/>
      <c r="O31615" s="146"/>
      <c r="P31615" s="146"/>
      <c r="Q31615" s="146"/>
      <c r="R31615" s="34"/>
      <c r="S31615" s="35"/>
      <c r="T31615" s="147"/>
    </row>
    <row r="31616">
      <c r="A31616" s="147"/>
      <c r="B31616" s="64"/>
      <c r="C31616" s="147" t="s">
        <v>217</v>
      </c>
      <c r="E31616" s="161"/>
      <c r="F31616" s="162"/>
      <c r="G31616" s="147"/>
      <c r="H31616" s="146"/>
      <c r="J31616" s="146"/>
      <c r="L31616" s="150"/>
      <c r="N31616" s="163"/>
      <c r="O31616" s="146"/>
      <c r="P31616" s="146"/>
      <c r="Q31616" s="146"/>
      <c r="R31616" s="34"/>
      <c r="S31616" s="35"/>
      <c r="T31616" s="147"/>
    </row>
    <row r="31617">
      <c r="A31617" s="147"/>
      <c r="B31617" s="64"/>
      <c r="C31617" s="147" t="s">
        <v>217</v>
      </c>
      <c r="E31617" s="161"/>
      <c r="F31617" s="162"/>
      <c r="G31617" s="147"/>
      <c r="H31617" s="146"/>
      <c r="J31617" s="146"/>
      <c r="L31617" s="150"/>
      <c r="N31617" s="163"/>
      <c r="O31617" s="146"/>
      <c r="P31617" s="146"/>
      <c r="Q31617" s="146"/>
      <c r="R31617" s="34"/>
      <c r="S31617" s="35"/>
      <c r="T31617" s="147"/>
    </row>
    <row r="31618">
      <c r="A31618" s="147"/>
      <c r="B31618" s="64"/>
      <c r="C31618" s="147" t="s">
        <v>217</v>
      </c>
      <c r="E31618" s="161"/>
      <c r="F31618" s="162"/>
      <c r="G31618" s="147"/>
      <c r="H31618" s="146"/>
      <c r="J31618" s="146"/>
      <c r="L31618" s="150"/>
      <c r="N31618" s="163"/>
      <c r="O31618" s="146"/>
      <c r="P31618" s="146"/>
      <c r="Q31618" s="146"/>
      <c r="R31618" s="34"/>
      <c r="S31618" s="35"/>
      <c r="T31618" s="147"/>
    </row>
    <row r="31619">
      <c r="A31619" s="147"/>
      <c r="B31619" s="64"/>
      <c r="C31619" s="147" t="s">
        <v>217</v>
      </c>
      <c r="E31619" s="161"/>
      <c r="F31619" s="162"/>
      <c r="G31619" s="147"/>
      <c r="H31619" s="146"/>
      <c r="J31619" s="146"/>
      <c r="L31619" s="150"/>
      <c r="N31619" s="163"/>
      <c r="O31619" s="146"/>
      <c r="P31619" s="146"/>
      <c r="Q31619" s="146"/>
      <c r="R31619" s="34"/>
      <c r="S31619" s="35"/>
      <c r="T31619" s="147"/>
    </row>
    <row r="31620">
      <c r="A31620" s="147"/>
      <c r="B31620" s="64"/>
      <c r="C31620" s="147" t="s">
        <v>217</v>
      </c>
      <c r="E31620" s="161"/>
      <c r="F31620" s="162"/>
      <c r="G31620" s="147"/>
      <c r="H31620" s="146"/>
      <c r="J31620" s="146"/>
      <c r="L31620" s="150"/>
      <c r="N31620" s="163"/>
      <c r="O31620" s="146"/>
      <c r="P31620" s="146"/>
      <c r="Q31620" s="146"/>
      <c r="R31620" s="34"/>
      <c r="S31620" s="35"/>
      <c r="T31620" s="147"/>
    </row>
    <row r="31621">
      <c r="A31621" s="147"/>
      <c r="B31621" s="64"/>
      <c r="C31621" s="147" t="s">
        <v>217</v>
      </c>
      <c r="E31621" s="161"/>
      <c r="F31621" s="162"/>
      <c r="G31621" s="147"/>
      <c r="H31621" s="146"/>
      <c r="J31621" s="146"/>
      <c r="L31621" s="150"/>
      <c r="N31621" s="163"/>
      <c r="O31621" s="146"/>
      <c r="P31621" s="146"/>
      <c r="Q31621" s="146"/>
      <c r="R31621" s="34"/>
      <c r="S31621" s="35"/>
      <c r="T31621" s="147"/>
    </row>
    <row r="31622">
      <c r="A31622" s="147"/>
      <c r="B31622" s="64"/>
      <c r="C31622" s="147" t="s">
        <v>217</v>
      </c>
      <c r="E31622" s="161"/>
      <c r="F31622" s="162"/>
      <c r="G31622" s="147"/>
      <c r="H31622" s="146"/>
      <c r="J31622" s="146"/>
      <c r="L31622" s="150"/>
      <c r="N31622" s="163"/>
      <c r="O31622" s="146"/>
      <c r="P31622" s="146"/>
      <c r="Q31622" s="146"/>
      <c r="R31622" s="34"/>
      <c r="S31622" s="35"/>
      <c r="T31622" s="147"/>
    </row>
    <row r="31623">
      <c r="A31623" s="147"/>
      <c r="B31623" s="64"/>
      <c r="C31623" s="147" t="s">
        <v>217</v>
      </c>
      <c r="E31623" s="161"/>
      <c r="F31623" s="162"/>
      <c r="G31623" s="147"/>
      <c r="H31623" s="146"/>
      <c r="J31623" s="146"/>
      <c r="L31623" s="150"/>
      <c r="N31623" s="163"/>
      <c r="O31623" s="146"/>
      <c r="P31623" s="146"/>
      <c r="Q31623" s="146"/>
      <c r="R31623" s="34"/>
      <c r="S31623" s="35"/>
      <c r="T31623" s="147"/>
    </row>
    <row r="31624">
      <c r="A31624" s="147"/>
      <c r="B31624" s="64"/>
      <c r="C31624" s="147" t="s">
        <v>217</v>
      </c>
      <c r="E31624" s="161"/>
      <c r="F31624" s="162"/>
      <c r="G31624" s="147"/>
      <c r="H31624" s="146"/>
      <c r="J31624" s="146"/>
      <c r="L31624" s="150"/>
      <c r="N31624" s="163"/>
      <c r="O31624" s="146"/>
      <c r="P31624" s="146"/>
      <c r="Q31624" s="146"/>
      <c r="R31624" s="34"/>
      <c r="S31624" s="35"/>
      <c r="T31624" s="147"/>
    </row>
    <row r="31625">
      <c r="A31625" s="147"/>
      <c r="B31625" s="64"/>
      <c r="C31625" s="147" t="s">
        <v>217</v>
      </c>
      <c r="E31625" s="161"/>
      <c r="F31625" s="162"/>
      <c r="G31625" s="147"/>
      <c r="H31625" s="146"/>
      <c r="J31625" s="146"/>
      <c r="L31625" s="150"/>
      <c r="N31625" s="163"/>
      <c r="O31625" s="146"/>
      <c r="P31625" s="146"/>
      <c r="Q31625" s="146"/>
      <c r="R31625" s="34"/>
      <c r="S31625" s="35"/>
      <c r="T31625" s="147"/>
    </row>
    <row r="31626">
      <c r="A31626" s="147"/>
      <c r="B31626" s="64"/>
      <c r="C31626" s="147" t="s">
        <v>217</v>
      </c>
      <c r="E31626" s="161"/>
      <c r="F31626" s="162"/>
      <c r="G31626" s="147"/>
      <c r="H31626" s="146"/>
      <c r="J31626" s="146"/>
      <c r="L31626" s="150"/>
      <c r="N31626" s="163"/>
      <c r="O31626" s="146"/>
      <c r="P31626" s="146"/>
      <c r="Q31626" s="146"/>
      <c r="R31626" s="34"/>
      <c r="S31626" s="35"/>
      <c r="T31626" s="147"/>
    </row>
    <row r="31627">
      <c r="A31627" s="147"/>
      <c r="B31627" s="64"/>
      <c r="C31627" s="147" t="s">
        <v>217</v>
      </c>
      <c r="E31627" s="161"/>
      <c r="F31627" s="162"/>
      <c r="G31627" s="147"/>
      <c r="H31627" s="146"/>
      <c r="J31627" s="146"/>
      <c r="L31627" s="150"/>
      <c r="N31627" s="163"/>
      <c r="O31627" s="146"/>
      <c r="P31627" s="146"/>
      <c r="Q31627" s="146"/>
      <c r="R31627" s="34"/>
      <c r="S31627" s="35"/>
      <c r="T31627" s="147"/>
    </row>
    <row r="31628">
      <c r="A31628" s="147"/>
      <c r="B31628" s="64"/>
      <c r="C31628" s="147" t="s">
        <v>217</v>
      </c>
      <c r="E31628" s="161"/>
      <c r="F31628" s="162"/>
      <c r="G31628" s="147"/>
      <c r="H31628" s="146"/>
      <c r="J31628" s="146"/>
      <c r="L31628" s="150"/>
      <c r="N31628" s="163"/>
      <c r="O31628" s="146"/>
      <c r="P31628" s="146"/>
      <c r="Q31628" s="146"/>
      <c r="R31628" s="34"/>
      <c r="S31628" s="35"/>
      <c r="T31628" s="147"/>
    </row>
    <row r="31629">
      <c r="A31629" s="147"/>
      <c r="B31629" s="64"/>
      <c r="C31629" s="147" t="s">
        <v>217</v>
      </c>
      <c r="E31629" s="161"/>
      <c r="F31629" s="162"/>
      <c r="G31629" s="147"/>
      <c r="H31629" s="146"/>
      <c r="J31629" s="146"/>
      <c r="L31629" s="150"/>
      <c r="N31629" s="163"/>
      <c r="O31629" s="146"/>
      <c r="P31629" s="146"/>
      <c r="Q31629" s="146"/>
      <c r="R31629" s="34"/>
      <c r="S31629" s="35"/>
      <c r="T31629" s="147"/>
    </row>
    <row r="31630">
      <c r="A31630" s="147"/>
      <c r="B31630" s="64"/>
      <c r="C31630" s="147" t="s">
        <v>217</v>
      </c>
      <c r="E31630" s="161"/>
      <c r="F31630" s="162"/>
      <c r="G31630" s="147"/>
      <c r="H31630" s="146"/>
      <c r="J31630" s="146"/>
      <c r="L31630" s="150"/>
      <c r="N31630" s="163"/>
      <c r="O31630" s="146"/>
      <c r="P31630" s="146"/>
      <c r="Q31630" s="146"/>
      <c r="R31630" s="34"/>
      <c r="S31630" s="35"/>
      <c r="T31630" s="147"/>
    </row>
    <row r="31631">
      <c r="A31631" s="147"/>
      <c r="B31631" s="64"/>
      <c r="C31631" s="147" t="s">
        <v>217</v>
      </c>
      <c r="E31631" s="161"/>
      <c r="F31631" s="162"/>
      <c r="G31631" s="147"/>
      <c r="H31631" s="146"/>
      <c r="J31631" s="146"/>
      <c r="L31631" s="150"/>
      <c r="N31631" s="163"/>
      <c r="O31631" s="146"/>
      <c r="P31631" s="146"/>
      <c r="Q31631" s="146"/>
      <c r="R31631" s="34"/>
      <c r="S31631" s="35"/>
      <c r="T31631" s="147"/>
    </row>
    <row r="31632">
      <c r="A31632" s="147"/>
      <c r="B31632" s="64"/>
      <c r="C31632" s="147" t="s">
        <v>217</v>
      </c>
      <c r="E31632" s="161"/>
      <c r="F31632" s="162"/>
      <c r="G31632" s="147"/>
      <c r="H31632" s="146"/>
      <c r="J31632" s="146"/>
      <c r="L31632" s="150"/>
      <c r="N31632" s="163"/>
      <c r="O31632" s="146"/>
      <c r="P31632" s="146"/>
      <c r="Q31632" s="146"/>
      <c r="R31632" s="34"/>
      <c r="S31632" s="35"/>
      <c r="T31632" s="147"/>
    </row>
    <row r="31633">
      <c r="A31633" s="147"/>
      <c r="B31633" s="64"/>
      <c r="C31633" s="147" t="s">
        <v>217</v>
      </c>
      <c r="E31633" s="161"/>
      <c r="F31633" s="162"/>
      <c r="G31633" s="147"/>
      <c r="H31633" s="146"/>
      <c r="J31633" s="146"/>
      <c r="L31633" s="150"/>
      <c r="N31633" s="163"/>
      <c r="O31633" s="146"/>
      <c r="P31633" s="146"/>
      <c r="Q31633" s="146"/>
      <c r="R31633" s="34"/>
      <c r="S31633" s="35"/>
      <c r="T31633" s="147"/>
    </row>
    <row r="31634">
      <c r="A31634" s="147"/>
      <c r="B31634" s="64"/>
      <c r="C31634" s="147" t="s">
        <v>217</v>
      </c>
      <c r="E31634" s="161"/>
      <c r="F31634" s="162"/>
      <c r="G31634" s="147"/>
      <c r="H31634" s="146"/>
      <c r="J31634" s="146"/>
      <c r="L31634" s="150"/>
      <c r="N31634" s="163"/>
      <c r="O31634" s="146"/>
      <c r="P31634" s="146"/>
      <c r="Q31634" s="146"/>
      <c r="R31634" s="34"/>
      <c r="S31634" s="35"/>
      <c r="T31634" s="147"/>
    </row>
    <row r="31635">
      <c r="A31635" s="147"/>
      <c r="B31635" s="64"/>
      <c r="C31635" s="147" t="s">
        <v>217</v>
      </c>
      <c r="E31635" s="161"/>
      <c r="F31635" s="162"/>
      <c r="G31635" s="147"/>
      <c r="H31635" s="146"/>
      <c r="J31635" s="146"/>
      <c r="L31635" s="150"/>
      <c r="N31635" s="163"/>
      <c r="O31635" s="146"/>
      <c r="P31635" s="146"/>
      <c r="Q31635" s="146"/>
      <c r="R31635" s="34"/>
      <c r="S31635" s="35"/>
      <c r="T31635" s="147"/>
    </row>
    <row r="31636">
      <c r="A31636" s="147"/>
      <c r="B31636" s="64"/>
      <c r="C31636" s="147" t="s">
        <v>217</v>
      </c>
      <c r="E31636" s="161"/>
      <c r="F31636" s="162"/>
      <c r="G31636" s="147"/>
      <c r="H31636" s="146"/>
      <c r="J31636" s="146"/>
      <c r="L31636" s="150"/>
      <c r="N31636" s="163"/>
      <c r="O31636" s="146"/>
      <c r="P31636" s="146"/>
      <c r="Q31636" s="146"/>
      <c r="R31636" s="34"/>
      <c r="S31636" s="35"/>
      <c r="T31636" s="147"/>
    </row>
    <row r="31637">
      <c r="A31637" s="147"/>
      <c r="B31637" s="64"/>
      <c r="C31637" s="147" t="s">
        <v>217</v>
      </c>
      <c r="E31637" s="161"/>
      <c r="F31637" s="162"/>
      <c r="G31637" s="147"/>
      <c r="H31637" s="146"/>
      <c r="J31637" s="146"/>
      <c r="L31637" s="150"/>
      <c r="N31637" s="163"/>
      <c r="O31637" s="146"/>
      <c r="P31637" s="146"/>
      <c r="Q31637" s="146"/>
      <c r="R31637" s="34"/>
      <c r="S31637" s="35"/>
      <c r="T31637" s="147"/>
    </row>
    <row r="31638">
      <c r="A31638" s="147"/>
      <c r="B31638" s="64"/>
      <c r="C31638" s="147" t="s">
        <v>217</v>
      </c>
      <c r="E31638" s="161"/>
      <c r="F31638" s="162"/>
      <c r="G31638" s="147"/>
      <c r="H31638" s="146"/>
      <c r="J31638" s="146"/>
      <c r="L31638" s="150"/>
      <c r="N31638" s="163"/>
      <c r="O31638" s="146"/>
      <c r="P31638" s="146"/>
      <c r="Q31638" s="146"/>
      <c r="R31638" s="34"/>
      <c r="S31638" s="35"/>
      <c r="T31638" s="147"/>
    </row>
    <row r="31639">
      <c r="A31639" s="147"/>
      <c r="B31639" s="64"/>
      <c r="C31639" s="147" t="s">
        <v>217</v>
      </c>
      <c r="E31639" s="161"/>
      <c r="F31639" s="162"/>
      <c r="G31639" s="147"/>
      <c r="H31639" s="146"/>
      <c r="J31639" s="146"/>
      <c r="L31639" s="150"/>
      <c r="N31639" s="163"/>
      <c r="O31639" s="146"/>
      <c r="P31639" s="146"/>
      <c r="Q31639" s="146"/>
      <c r="R31639" s="34"/>
      <c r="S31639" s="35"/>
      <c r="T31639" s="147"/>
    </row>
    <row r="31640">
      <c r="A31640" s="147"/>
      <c r="B31640" s="64"/>
      <c r="C31640" s="147" t="s">
        <v>217</v>
      </c>
      <c r="E31640" s="161"/>
      <c r="F31640" s="162"/>
      <c r="G31640" s="147"/>
      <c r="H31640" s="146"/>
      <c r="J31640" s="146"/>
      <c r="L31640" s="150"/>
      <c r="N31640" s="163"/>
      <c r="O31640" s="146"/>
      <c r="P31640" s="146"/>
      <c r="Q31640" s="146"/>
      <c r="R31640" s="34"/>
      <c r="S31640" s="35"/>
      <c r="T31640" s="147"/>
    </row>
    <row r="31641">
      <c r="A31641" s="147"/>
      <c r="B31641" s="64"/>
      <c r="C31641" s="147" t="s">
        <v>217</v>
      </c>
      <c r="E31641" s="161"/>
      <c r="F31641" s="162"/>
      <c r="G31641" s="147"/>
      <c r="H31641" s="146"/>
      <c r="J31641" s="146"/>
      <c r="L31641" s="150"/>
      <c r="N31641" s="163"/>
      <c r="O31641" s="146"/>
      <c r="P31641" s="146"/>
      <c r="Q31641" s="146"/>
      <c r="R31641" s="34"/>
      <c r="S31641" s="35"/>
      <c r="T31641" s="147"/>
    </row>
    <row r="31642">
      <c r="A31642" s="147"/>
      <c r="B31642" s="64"/>
      <c r="C31642" s="147" t="s">
        <v>217</v>
      </c>
      <c r="E31642" s="161"/>
      <c r="F31642" s="162"/>
      <c r="G31642" s="147"/>
      <c r="H31642" s="146"/>
      <c r="J31642" s="146"/>
      <c r="L31642" s="150"/>
      <c r="N31642" s="163"/>
      <c r="O31642" s="146"/>
      <c r="P31642" s="146"/>
      <c r="Q31642" s="146"/>
      <c r="R31642" s="34"/>
      <c r="S31642" s="35"/>
      <c r="T31642" s="147"/>
    </row>
    <row r="31643">
      <c r="A31643" s="147"/>
      <c r="B31643" s="64"/>
      <c r="C31643" s="147" t="s">
        <v>217</v>
      </c>
      <c r="E31643" s="161"/>
      <c r="F31643" s="162"/>
      <c r="G31643" s="147"/>
      <c r="H31643" s="146"/>
      <c r="J31643" s="146"/>
      <c r="L31643" s="150"/>
      <c r="N31643" s="163"/>
      <c r="O31643" s="146"/>
      <c r="P31643" s="146"/>
      <c r="Q31643" s="146"/>
      <c r="R31643" s="34"/>
      <c r="S31643" s="35"/>
      <c r="T31643" s="147"/>
    </row>
    <row r="31644">
      <c r="A31644" s="147"/>
      <c r="B31644" s="64"/>
      <c r="C31644" s="147" t="s">
        <v>217</v>
      </c>
      <c r="E31644" s="161"/>
      <c r="F31644" s="162"/>
      <c r="G31644" s="147"/>
      <c r="H31644" s="146"/>
      <c r="J31644" s="146"/>
      <c r="L31644" s="150"/>
      <c r="N31644" s="163"/>
      <c r="O31644" s="146"/>
      <c r="P31644" s="146"/>
      <c r="Q31644" s="146"/>
      <c r="R31644" s="34"/>
      <c r="S31644" s="35"/>
      <c r="T31644" s="147"/>
    </row>
    <row r="31645">
      <c r="A31645" s="147"/>
      <c r="B31645" s="64"/>
      <c r="C31645" s="147" t="s">
        <v>217</v>
      </c>
      <c r="E31645" s="161"/>
      <c r="F31645" s="162"/>
      <c r="G31645" s="147"/>
      <c r="H31645" s="146"/>
      <c r="J31645" s="146"/>
      <c r="L31645" s="150"/>
      <c r="N31645" s="163"/>
      <c r="O31645" s="146"/>
      <c r="P31645" s="146"/>
      <c r="Q31645" s="146"/>
      <c r="R31645" s="34"/>
      <c r="S31645" s="35"/>
      <c r="T31645" s="147"/>
    </row>
    <row r="31646">
      <c r="A31646" s="147"/>
      <c r="B31646" s="64"/>
      <c r="C31646" s="147" t="s">
        <v>217</v>
      </c>
      <c r="E31646" s="161"/>
      <c r="F31646" s="162"/>
      <c r="G31646" s="147"/>
      <c r="H31646" s="146"/>
      <c r="J31646" s="146"/>
      <c r="L31646" s="150"/>
      <c r="N31646" s="163"/>
      <c r="O31646" s="146"/>
      <c r="P31646" s="146"/>
      <c r="Q31646" s="146"/>
      <c r="R31646" s="34"/>
      <c r="S31646" s="35"/>
      <c r="T31646" s="147"/>
    </row>
    <row r="31647">
      <c r="A31647" s="147"/>
      <c r="B31647" s="64"/>
      <c r="C31647" s="147" t="s">
        <v>217</v>
      </c>
      <c r="E31647" s="161"/>
      <c r="F31647" s="162"/>
      <c r="G31647" s="147"/>
      <c r="H31647" s="146"/>
      <c r="J31647" s="146"/>
      <c r="L31647" s="150"/>
      <c r="N31647" s="163"/>
      <c r="O31647" s="146"/>
      <c r="P31647" s="146"/>
      <c r="Q31647" s="146"/>
      <c r="R31647" s="34"/>
      <c r="S31647" s="35"/>
      <c r="T31647" s="147"/>
    </row>
    <row r="31648">
      <c r="A31648" s="147"/>
      <c r="B31648" s="64"/>
      <c r="C31648" s="147" t="s">
        <v>217</v>
      </c>
      <c r="E31648" s="161"/>
      <c r="F31648" s="162"/>
      <c r="G31648" s="147"/>
      <c r="H31648" s="146"/>
      <c r="J31648" s="146"/>
      <c r="L31648" s="150"/>
      <c r="N31648" s="163"/>
      <c r="O31648" s="146"/>
      <c r="P31648" s="146"/>
      <c r="Q31648" s="146"/>
      <c r="R31648" s="34"/>
      <c r="S31648" s="35"/>
      <c r="T31648" s="147"/>
    </row>
    <row r="31649">
      <c r="A31649" s="147"/>
      <c r="B31649" s="64"/>
      <c r="C31649" s="147" t="s">
        <v>217</v>
      </c>
      <c r="E31649" s="161"/>
      <c r="F31649" s="162"/>
      <c r="G31649" s="147"/>
      <c r="H31649" s="146"/>
      <c r="J31649" s="146"/>
      <c r="L31649" s="150"/>
      <c r="N31649" s="163"/>
      <c r="O31649" s="146"/>
      <c r="P31649" s="146"/>
      <c r="Q31649" s="146"/>
      <c r="R31649" s="34"/>
      <c r="S31649" s="35"/>
      <c r="T31649" s="147"/>
    </row>
    <row r="31650">
      <c r="A31650" s="147"/>
      <c r="B31650" s="64"/>
      <c r="C31650" s="147" t="s">
        <v>217</v>
      </c>
      <c r="E31650" s="161"/>
      <c r="F31650" s="162"/>
      <c r="G31650" s="147"/>
      <c r="H31650" s="146"/>
      <c r="J31650" s="146"/>
      <c r="L31650" s="150"/>
      <c r="N31650" s="163"/>
      <c r="O31650" s="146"/>
      <c r="P31650" s="146"/>
      <c r="Q31650" s="146"/>
      <c r="R31650" s="34"/>
      <c r="S31650" s="35"/>
      <c r="T31650" s="147"/>
    </row>
    <row r="31651">
      <c r="A31651" s="147"/>
      <c r="B31651" s="64"/>
      <c r="C31651" s="147" t="s">
        <v>217</v>
      </c>
      <c r="E31651" s="161"/>
      <c r="F31651" s="162"/>
      <c r="G31651" s="147"/>
      <c r="H31651" s="146"/>
      <c r="J31651" s="146"/>
      <c r="L31651" s="150"/>
      <c r="N31651" s="163"/>
      <c r="O31651" s="146"/>
      <c r="P31651" s="146"/>
      <c r="Q31651" s="146"/>
      <c r="R31651" s="34"/>
      <c r="S31651" s="35"/>
      <c r="T31651" s="147"/>
    </row>
    <row r="31652">
      <c r="A31652" s="147"/>
      <c r="B31652" s="64"/>
      <c r="C31652" s="147" t="s">
        <v>217</v>
      </c>
      <c r="E31652" s="161"/>
      <c r="F31652" s="162"/>
      <c r="G31652" s="147"/>
      <c r="H31652" s="146"/>
      <c r="J31652" s="146"/>
      <c r="L31652" s="150"/>
      <c r="N31652" s="163"/>
      <c r="O31652" s="146"/>
      <c r="P31652" s="146"/>
      <c r="Q31652" s="146"/>
      <c r="R31652" s="34"/>
      <c r="S31652" s="35"/>
      <c r="T31652" s="147"/>
    </row>
    <row r="31653">
      <c r="A31653" s="147"/>
      <c r="B31653" s="64"/>
      <c r="C31653" s="147" t="s">
        <v>217</v>
      </c>
      <c r="E31653" s="161"/>
      <c r="F31653" s="162"/>
      <c r="G31653" s="147"/>
      <c r="H31653" s="146"/>
      <c r="J31653" s="146"/>
      <c r="L31653" s="150"/>
      <c r="N31653" s="163"/>
      <c r="O31653" s="146"/>
      <c r="P31653" s="146"/>
      <c r="Q31653" s="146"/>
      <c r="R31653" s="34"/>
      <c r="S31653" s="35"/>
      <c r="T31653" s="147"/>
    </row>
    <row r="31654">
      <c r="A31654" s="147"/>
      <c r="B31654" s="64"/>
      <c r="C31654" s="147" t="s">
        <v>217</v>
      </c>
      <c r="E31654" s="161"/>
      <c r="F31654" s="162"/>
      <c r="G31654" s="147"/>
      <c r="H31654" s="146"/>
      <c r="J31654" s="146"/>
      <c r="L31654" s="150"/>
      <c r="N31654" s="163"/>
      <c r="O31654" s="146"/>
      <c r="P31654" s="146"/>
      <c r="Q31654" s="146"/>
      <c r="R31654" s="34"/>
      <c r="S31654" s="35"/>
      <c r="T31654" s="147"/>
    </row>
    <row r="31655">
      <c r="A31655" s="147"/>
      <c r="B31655" s="64"/>
      <c r="C31655" s="147" t="s">
        <v>217</v>
      </c>
      <c r="E31655" s="161"/>
      <c r="F31655" s="162"/>
      <c r="G31655" s="147"/>
      <c r="H31655" s="146"/>
      <c r="J31655" s="146"/>
      <c r="L31655" s="150"/>
      <c r="N31655" s="163"/>
      <c r="O31655" s="146"/>
      <c r="P31655" s="146"/>
      <c r="Q31655" s="146"/>
      <c r="R31655" s="34"/>
      <c r="S31655" s="35"/>
      <c r="T31655" s="147"/>
    </row>
    <row r="31656">
      <c r="A31656" s="147"/>
      <c r="B31656" s="64"/>
      <c r="C31656" s="147" t="s">
        <v>217</v>
      </c>
      <c r="E31656" s="161"/>
      <c r="F31656" s="162"/>
      <c r="G31656" s="147"/>
      <c r="H31656" s="146"/>
      <c r="J31656" s="146"/>
      <c r="L31656" s="150"/>
      <c r="N31656" s="163"/>
      <c r="O31656" s="146"/>
      <c r="P31656" s="146"/>
      <c r="Q31656" s="146"/>
      <c r="R31656" s="34"/>
      <c r="S31656" s="35"/>
      <c r="T31656" s="147"/>
    </row>
    <row r="31657">
      <c r="A31657" s="147"/>
      <c r="B31657" s="64"/>
      <c r="C31657" s="147" t="s">
        <v>217</v>
      </c>
      <c r="E31657" s="161"/>
      <c r="F31657" s="162"/>
      <c r="G31657" s="147"/>
      <c r="H31657" s="146"/>
      <c r="J31657" s="146"/>
      <c r="L31657" s="150"/>
      <c r="N31657" s="163"/>
      <c r="O31657" s="146"/>
      <c r="P31657" s="146"/>
      <c r="Q31657" s="146"/>
      <c r="R31657" s="34"/>
      <c r="S31657" s="35"/>
      <c r="T31657" s="147"/>
    </row>
    <row r="31658">
      <c r="A31658" s="147"/>
      <c r="B31658" s="64"/>
      <c r="C31658" s="147" t="s">
        <v>217</v>
      </c>
      <c r="E31658" s="161"/>
      <c r="F31658" s="162"/>
      <c r="G31658" s="147"/>
      <c r="H31658" s="146"/>
      <c r="J31658" s="146"/>
      <c r="L31658" s="150"/>
      <c r="N31658" s="163"/>
      <c r="O31658" s="146"/>
      <c r="P31658" s="146"/>
      <c r="Q31658" s="146"/>
      <c r="R31658" s="34"/>
      <c r="S31658" s="35"/>
      <c r="T31658" s="147"/>
    </row>
    <row r="31659">
      <c r="A31659" s="147"/>
      <c r="B31659" s="64"/>
      <c r="C31659" s="147" t="s">
        <v>217</v>
      </c>
      <c r="E31659" s="161"/>
      <c r="F31659" s="162"/>
      <c r="G31659" s="147"/>
      <c r="H31659" s="146"/>
      <c r="J31659" s="146"/>
      <c r="L31659" s="150"/>
      <c r="N31659" s="163"/>
      <c r="O31659" s="146"/>
      <c r="P31659" s="146"/>
      <c r="Q31659" s="146"/>
      <c r="R31659" s="34"/>
      <c r="S31659" s="35"/>
      <c r="T31659" s="147"/>
    </row>
    <row r="31660">
      <c r="A31660" s="147"/>
      <c r="B31660" s="64"/>
      <c r="C31660" s="147" t="s">
        <v>217</v>
      </c>
      <c r="E31660" s="161"/>
      <c r="F31660" s="162"/>
      <c r="G31660" s="147"/>
      <c r="H31660" s="146"/>
      <c r="J31660" s="146"/>
      <c r="L31660" s="150"/>
      <c r="N31660" s="163"/>
      <c r="O31660" s="146"/>
      <c r="P31660" s="146"/>
      <c r="Q31660" s="146"/>
      <c r="R31660" s="34"/>
      <c r="S31660" s="35"/>
      <c r="T31660" s="147"/>
    </row>
    <row r="31661">
      <c r="A31661" s="147"/>
      <c r="B31661" s="64"/>
      <c r="C31661" s="147" t="s">
        <v>217</v>
      </c>
      <c r="E31661" s="161"/>
      <c r="F31661" s="162"/>
      <c r="G31661" s="147"/>
      <c r="H31661" s="146"/>
      <c r="J31661" s="146"/>
      <c r="L31661" s="150"/>
      <c r="N31661" s="163"/>
      <c r="O31661" s="146"/>
      <c r="P31661" s="146"/>
      <c r="Q31661" s="146"/>
      <c r="R31661" s="34"/>
      <c r="S31661" s="35"/>
      <c r="T31661" s="147"/>
    </row>
    <row r="31662">
      <c r="A31662" s="147"/>
      <c r="B31662" s="64"/>
      <c r="C31662" s="147" t="s">
        <v>217</v>
      </c>
      <c r="E31662" s="161"/>
      <c r="F31662" s="162"/>
      <c r="G31662" s="147"/>
      <c r="H31662" s="146"/>
      <c r="J31662" s="146"/>
      <c r="L31662" s="150"/>
      <c r="N31662" s="163"/>
      <c r="O31662" s="146"/>
      <c r="P31662" s="146"/>
      <c r="Q31662" s="146"/>
      <c r="R31662" s="34"/>
      <c r="S31662" s="35"/>
      <c r="T31662" s="147"/>
    </row>
    <row r="31663">
      <c r="A31663" s="147"/>
      <c r="B31663" s="64"/>
      <c r="C31663" s="147" t="s">
        <v>217</v>
      </c>
      <c r="E31663" s="161"/>
      <c r="F31663" s="162"/>
      <c r="G31663" s="147"/>
      <c r="H31663" s="146"/>
      <c r="J31663" s="146"/>
      <c r="L31663" s="150"/>
      <c r="N31663" s="163"/>
      <c r="O31663" s="146"/>
      <c r="P31663" s="146"/>
      <c r="Q31663" s="146"/>
      <c r="R31663" s="34"/>
      <c r="S31663" s="35"/>
      <c r="T31663" s="147"/>
    </row>
    <row r="31664">
      <c r="A31664" s="147"/>
      <c r="B31664" s="64"/>
      <c r="C31664" s="147" t="s">
        <v>217</v>
      </c>
      <c r="E31664" s="161"/>
      <c r="F31664" s="162"/>
      <c r="G31664" s="147"/>
      <c r="H31664" s="146"/>
      <c r="J31664" s="146"/>
      <c r="L31664" s="150"/>
      <c r="N31664" s="163"/>
      <c r="O31664" s="146"/>
      <c r="P31664" s="146"/>
      <c r="Q31664" s="146"/>
      <c r="R31664" s="34"/>
      <c r="S31664" s="35"/>
      <c r="T31664" s="147"/>
    </row>
    <row r="31665">
      <c r="A31665" s="147"/>
      <c r="B31665" s="64"/>
      <c r="C31665" s="147" t="s">
        <v>217</v>
      </c>
      <c r="E31665" s="161"/>
      <c r="F31665" s="162"/>
      <c r="G31665" s="147"/>
      <c r="H31665" s="146"/>
      <c r="J31665" s="146"/>
      <c r="L31665" s="150"/>
      <c r="N31665" s="163"/>
      <c r="O31665" s="146"/>
      <c r="P31665" s="146"/>
      <c r="Q31665" s="146"/>
      <c r="R31665" s="34"/>
      <c r="S31665" s="35"/>
      <c r="T31665" s="147"/>
    </row>
    <row r="31666">
      <c r="A31666" s="147"/>
      <c r="B31666" s="64"/>
      <c r="C31666" s="147" t="s">
        <v>217</v>
      </c>
      <c r="E31666" s="161"/>
      <c r="F31666" s="162"/>
      <c r="G31666" s="147"/>
      <c r="H31666" s="146"/>
      <c r="J31666" s="146"/>
      <c r="L31666" s="150"/>
      <c r="N31666" s="163"/>
      <c r="O31666" s="146"/>
      <c r="P31666" s="146"/>
      <c r="Q31666" s="146"/>
      <c r="R31666" s="34"/>
      <c r="S31666" s="35"/>
      <c r="T31666" s="147"/>
    </row>
    <row r="31667">
      <c r="A31667" s="147"/>
      <c r="B31667" s="64"/>
      <c r="C31667" s="147" t="s">
        <v>217</v>
      </c>
      <c r="E31667" s="161"/>
      <c r="F31667" s="162"/>
      <c r="G31667" s="147"/>
      <c r="H31667" s="146"/>
      <c r="J31667" s="146"/>
      <c r="L31667" s="150"/>
      <c r="N31667" s="163"/>
      <c r="O31667" s="146"/>
      <c r="P31667" s="146"/>
      <c r="Q31667" s="146"/>
      <c r="R31667" s="34"/>
      <c r="S31667" s="35"/>
      <c r="T31667" s="147"/>
    </row>
    <row r="31668">
      <c r="A31668" s="147"/>
      <c r="B31668" s="64"/>
      <c r="C31668" s="147" t="s">
        <v>217</v>
      </c>
      <c r="E31668" s="161"/>
      <c r="F31668" s="162"/>
      <c r="G31668" s="147"/>
      <c r="H31668" s="146"/>
      <c r="J31668" s="146"/>
      <c r="L31668" s="150"/>
      <c r="N31668" s="163"/>
      <c r="O31668" s="146"/>
      <c r="P31668" s="146"/>
      <c r="Q31668" s="146"/>
      <c r="R31668" s="34"/>
      <c r="S31668" s="35"/>
      <c r="T31668" s="147"/>
    </row>
    <row r="31669">
      <c r="A31669" s="147"/>
      <c r="B31669" s="64"/>
      <c r="C31669" s="147" t="s">
        <v>217</v>
      </c>
      <c r="E31669" s="161"/>
      <c r="F31669" s="162"/>
      <c r="G31669" s="147"/>
      <c r="H31669" s="146"/>
      <c r="J31669" s="146"/>
      <c r="L31669" s="150"/>
      <c r="N31669" s="163"/>
      <c r="O31669" s="146"/>
      <c r="P31669" s="146"/>
      <c r="Q31669" s="146"/>
      <c r="R31669" s="34"/>
      <c r="S31669" s="35"/>
      <c r="T31669" s="147"/>
    </row>
    <row r="31670">
      <c r="A31670" s="147"/>
      <c r="B31670" s="64"/>
      <c r="C31670" s="147" t="s">
        <v>217</v>
      </c>
      <c r="E31670" s="161"/>
      <c r="F31670" s="162"/>
      <c r="G31670" s="147"/>
      <c r="H31670" s="146"/>
      <c r="J31670" s="146"/>
      <c r="L31670" s="150"/>
      <c r="N31670" s="163"/>
      <c r="O31670" s="146"/>
      <c r="P31670" s="146"/>
      <c r="Q31670" s="146"/>
      <c r="R31670" s="34"/>
      <c r="S31670" s="35"/>
      <c r="T31670" s="147"/>
    </row>
    <row r="31671">
      <c r="A31671" s="147"/>
      <c r="B31671" s="64"/>
      <c r="C31671" s="147" t="s">
        <v>217</v>
      </c>
      <c r="E31671" s="161"/>
      <c r="F31671" s="162"/>
      <c r="G31671" s="147"/>
      <c r="H31671" s="146"/>
      <c r="J31671" s="146"/>
      <c r="L31671" s="150"/>
      <c r="N31671" s="163"/>
      <c r="O31671" s="146"/>
      <c r="P31671" s="146"/>
      <c r="Q31671" s="146"/>
      <c r="R31671" s="34"/>
      <c r="S31671" s="35"/>
      <c r="T31671" s="147"/>
    </row>
    <row r="31672">
      <c r="A31672" s="147"/>
      <c r="B31672" s="64"/>
      <c r="C31672" s="147" t="s">
        <v>217</v>
      </c>
      <c r="E31672" s="161"/>
      <c r="F31672" s="162"/>
      <c r="G31672" s="147"/>
      <c r="H31672" s="146"/>
      <c r="J31672" s="146"/>
      <c r="L31672" s="150"/>
      <c r="N31672" s="163"/>
      <c r="O31672" s="146"/>
      <c r="P31672" s="146"/>
      <c r="Q31672" s="146"/>
      <c r="R31672" s="34"/>
      <c r="S31672" s="35"/>
      <c r="T31672" s="147"/>
    </row>
    <row r="31673">
      <c r="A31673" s="147"/>
      <c r="B31673" s="64"/>
      <c r="C31673" s="147" t="s">
        <v>217</v>
      </c>
      <c r="E31673" s="161"/>
      <c r="F31673" s="162"/>
      <c r="G31673" s="147"/>
      <c r="H31673" s="146"/>
      <c r="J31673" s="146"/>
      <c r="L31673" s="150"/>
      <c r="N31673" s="163"/>
      <c r="O31673" s="146"/>
      <c r="P31673" s="146"/>
      <c r="Q31673" s="146"/>
      <c r="R31673" s="34"/>
      <c r="S31673" s="35"/>
      <c r="T31673" s="147"/>
    </row>
    <row r="31674">
      <c r="A31674" s="147"/>
      <c r="B31674" s="64"/>
      <c r="C31674" s="147" t="s">
        <v>217</v>
      </c>
      <c r="E31674" s="161"/>
      <c r="F31674" s="162"/>
      <c r="G31674" s="147"/>
      <c r="H31674" s="146"/>
      <c r="J31674" s="146"/>
      <c r="L31674" s="150"/>
      <c r="N31674" s="163"/>
      <c r="O31674" s="146"/>
      <c r="P31674" s="146"/>
      <c r="Q31674" s="146"/>
      <c r="R31674" s="34"/>
      <c r="S31674" s="35"/>
      <c r="T31674" s="147"/>
    </row>
    <row r="31675">
      <c r="A31675" s="147"/>
      <c r="B31675" s="64"/>
      <c r="C31675" s="147" t="s">
        <v>217</v>
      </c>
      <c r="E31675" s="161"/>
      <c r="F31675" s="162"/>
      <c r="G31675" s="147"/>
      <c r="H31675" s="146"/>
      <c r="J31675" s="146"/>
      <c r="L31675" s="150"/>
      <c r="N31675" s="163"/>
      <c r="O31675" s="146"/>
      <c r="P31675" s="146"/>
      <c r="Q31675" s="146"/>
      <c r="R31675" s="34"/>
      <c r="S31675" s="35"/>
      <c r="T31675" s="147"/>
    </row>
    <row r="31676">
      <c r="A31676" s="147"/>
      <c r="B31676" s="64"/>
      <c r="C31676" s="147" t="s">
        <v>217</v>
      </c>
      <c r="E31676" s="161"/>
      <c r="F31676" s="162"/>
      <c r="G31676" s="147"/>
      <c r="H31676" s="146"/>
      <c r="J31676" s="146"/>
      <c r="L31676" s="150"/>
      <c r="N31676" s="163"/>
      <c r="O31676" s="146"/>
      <c r="P31676" s="146"/>
      <c r="Q31676" s="146"/>
      <c r="R31676" s="34"/>
      <c r="S31676" s="35"/>
      <c r="T31676" s="147"/>
    </row>
    <row r="31677">
      <c r="A31677" s="147"/>
      <c r="B31677" s="64"/>
      <c r="C31677" s="147" t="s">
        <v>217</v>
      </c>
      <c r="E31677" s="161"/>
      <c r="F31677" s="162"/>
      <c r="G31677" s="147"/>
      <c r="H31677" s="146"/>
      <c r="J31677" s="146"/>
      <c r="L31677" s="150"/>
      <c r="N31677" s="163"/>
      <c r="O31677" s="146"/>
      <c r="P31677" s="146"/>
      <c r="Q31677" s="146"/>
      <c r="R31677" s="34"/>
      <c r="S31677" s="35"/>
      <c r="T31677" s="147"/>
    </row>
    <row r="31678">
      <c r="A31678" s="147"/>
      <c r="B31678" s="64"/>
      <c r="C31678" s="147" t="s">
        <v>217</v>
      </c>
      <c r="E31678" s="161"/>
      <c r="F31678" s="162"/>
      <c r="G31678" s="147"/>
      <c r="H31678" s="146"/>
      <c r="J31678" s="146"/>
      <c r="L31678" s="150"/>
      <c r="N31678" s="163"/>
      <c r="O31678" s="146"/>
      <c r="P31678" s="146"/>
      <c r="Q31678" s="146"/>
      <c r="R31678" s="34"/>
      <c r="S31678" s="35"/>
      <c r="T31678" s="147"/>
    </row>
    <row r="31679">
      <c r="A31679" s="147"/>
      <c r="B31679" s="64"/>
      <c r="C31679" s="147" t="s">
        <v>217</v>
      </c>
      <c r="E31679" s="161"/>
      <c r="F31679" s="162"/>
      <c r="G31679" s="147"/>
      <c r="H31679" s="146"/>
      <c r="J31679" s="146"/>
      <c r="L31679" s="150"/>
      <c r="N31679" s="163"/>
      <c r="O31679" s="146"/>
      <c r="P31679" s="146"/>
      <c r="Q31679" s="146"/>
      <c r="R31679" s="34"/>
      <c r="S31679" s="35"/>
      <c r="T31679" s="147"/>
    </row>
    <row r="31680">
      <c r="A31680" s="147"/>
      <c r="B31680" s="64"/>
      <c r="C31680" s="147" t="s">
        <v>217</v>
      </c>
      <c r="E31680" s="161"/>
      <c r="F31680" s="162"/>
      <c r="G31680" s="147"/>
      <c r="H31680" s="146"/>
      <c r="J31680" s="146"/>
      <c r="L31680" s="150"/>
      <c r="N31680" s="163"/>
      <c r="O31680" s="146"/>
      <c r="P31680" s="146"/>
      <c r="Q31680" s="146"/>
      <c r="R31680" s="34"/>
      <c r="S31680" s="35"/>
      <c r="T31680" s="147"/>
    </row>
    <row r="31681">
      <c r="A31681" s="147"/>
      <c r="B31681" s="64"/>
      <c r="C31681" s="147" t="s">
        <v>217</v>
      </c>
      <c r="E31681" s="161"/>
      <c r="F31681" s="162"/>
      <c r="G31681" s="147"/>
      <c r="H31681" s="146"/>
      <c r="J31681" s="146"/>
      <c r="L31681" s="150"/>
      <c r="N31681" s="163"/>
      <c r="O31681" s="146"/>
      <c r="P31681" s="146"/>
      <c r="Q31681" s="146"/>
      <c r="R31681" s="34"/>
      <c r="S31681" s="35"/>
      <c r="T31681" s="147"/>
    </row>
    <row r="31682">
      <c r="A31682" s="147"/>
      <c r="B31682" s="64"/>
      <c r="C31682" s="147" t="s">
        <v>217</v>
      </c>
      <c r="E31682" s="161"/>
      <c r="F31682" s="162"/>
      <c r="G31682" s="147"/>
      <c r="H31682" s="146"/>
      <c r="J31682" s="146"/>
      <c r="L31682" s="150"/>
      <c r="N31682" s="163"/>
      <c r="O31682" s="146"/>
      <c r="P31682" s="146"/>
      <c r="Q31682" s="146"/>
      <c r="R31682" s="34"/>
      <c r="S31682" s="35"/>
      <c r="T31682" s="147"/>
    </row>
    <row r="31683">
      <c r="A31683" s="147"/>
      <c r="B31683" s="64"/>
      <c r="C31683" s="147" t="s">
        <v>217</v>
      </c>
      <c r="E31683" s="161"/>
      <c r="F31683" s="162"/>
      <c r="G31683" s="147"/>
      <c r="H31683" s="146"/>
      <c r="J31683" s="146"/>
      <c r="L31683" s="150"/>
      <c r="N31683" s="163"/>
      <c r="O31683" s="146"/>
      <c r="P31683" s="146"/>
      <c r="Q31683" s="146"/>
      <c r="R31683" s="34"/>
      <c r="S31683" s="35"/>
      <c r="T31683" s="147"/>
    </row>
    <row r="31684">
      <c r="A31684" s="147"/>
      <c r="B31684" s="64"/>
      <c r="C31684" s="147" t="s">
        <v>217</v>
      </c>
      <c r="E31684" s="161"/>
      <c r="F31684" s="162"/>
      <c r="G31684" s="147"/>
      <c r="H31684" s="146"/>
      <c r="J31684" s="146"/>
      <c r="L31684" s="150"/>
      <c r="N31684" s="163"/>
      <c r="O31684" s="146"/>
      <c r="P31684" s="146"/>
      <c r="Q31684" s="146"/>
      <c r="R31684" s="34"/>
      <c r="S31684" s="35"/>
      <c r="T31684" s="147"/>
    </row>
    <row r="31685">
      <c r="A31685" s="147"/>
      <c r="B31685" s="64"/>
      <c r="C31685" s="147" t="s">
        <v>217</v>
      </c>
      <c r="E31685" s="161"/>
      <c r="F31685" s="162"/>
      <c r="G31685" s="147"/>
      <c r="H31685" s="146"/>
      <c r="J31685" s="146"/>
      <c r="L31685" s="150"/>
      <c r="N31685" s="163"/>
      <c r="O31685" s="146"/>
      <c r="P31685" s="146"/>
      <c r="Q31685" s="146"/>
      <c r="R31685" s="34"/>
      <c r="S31685" s="35"/>
      <c r="T31685" s="147"/>
    </row>
    <row r="31686">
      <c r="A31686" s="147"/>
      <c r="B31686" s="64"/>
      <c r="C31686" s="147" t="s">
        <v>217</v>
      </c>
      <c r="E31686" s="161"/>
      <c r="F31686" s="162"/>
      <c r="G31686" s="147"/>
      <c r="H31686" s="146"/>
      <c r="J31686" s="146"/>
      <c r="L31686" s="150"/>
      <c r="N31686" s="163"/>
      <c r="O31686" s="146"/>
      <c r="P31686" s="146"/>
      <c r="Q31686" s="146"/>
      <c r="R31686" s="34"/>
      <c r="S31686" s="35"/>
      <c r="T31686" s="147"/>
    </row>
    <row r="31687">
      <c r="A31687" s="147"/>
      <c r="B31687" s="64"/>
      <c r="C31687" s="147" t="s">
        <v>217</v>
      </c>
      <c r="E31687" s="161"/>
      <c r="F31687" s="162"/>
      <c r="G31687" s="147"/>
      <c r="H31687" s="146"/>
      <c r="J31687" s="146"/>
      <c r="L31687" s="150"/>
      <c r="N31687" s="163"/>
      <c r="O31687" s="146"/>
      <c r="P31687" s="146"/>
      <c r="Q31687" s="146"/>
      <c r="R31687" s="34"/>
      <c r="S31687" s="35"/>
      <c r="T31687" s="147"/>
    </row>
    <row r="31688">
      <c r="A31688" s="147"/>
      <c r="B31688" s="64"/>
      <c r="C31688" s="147" t="s">
        <v>217</v>
      </c>
      <c r="E31688" s="161"/>
      <c r="F31688" s="162"/>
      <c r="G31688" s="147"/>
      <c r="H31688" s="146"/>
      <c r="J31688" s="146"/>
      <c r="L31688" s="150"/>
      <c r="N31688" s="163"/>
      <c r="O31688" s="146"/>
      <c r="P31688" s="146"/>
      <c r="Q31688" s="146"/>
      <c r="R31688" s="34"/>
      <c r="S31688" s="35"/>
      <c r="T31688" s="147"/>
    </row>
    <row r="31689">
      <c r="A31689" s="147"/>
      <c r="B31689" s="64"/>
      <c r="C31689" s="147" t="s">
        <v>217</v>
      </c>
      <c r="E31689" s="161"/>
      <c r="F31689" s="162"/>
      <c r="G31689" s="147"/>
      <c r="H31689" s="146"/>
      <c r="J31689" s="146"/>
      <c r="L31689" s="150"/>
      <c r="N31689" s="163"/>
      <c r="O31689" s="146"/>
      <c r="P31689" s="146"/>
      <c r="Q31689" s="146"/>
      <c r="R31689" s="34"/>
      <c r="S31689" s="35"/>
      <c r="T31689" s="147"/>
    </row>
    <row r="31690">
      <c r="A31690" s="147"/>
      <c r="B31690" s="64"/>
      <c r="C31690" s="147" t="s">
        <v>217</v>
      </c>
      <c r="E31690" s="161"/>
      <c r="F31690" s="162"/>
      <c r="G31690" s="147"/>
      <c r="H31690" s="146"/>
      <c r="J31690" s="146"/>
      <c r="L31690" s="150"/>
      <c r="N31690" s="163"/>
      <c r="O31690" s="146"/>
      <c r="P31690" s="146"/>
      <c r="Q31690" s="146"/>
      <c r="R31690" s="34"/>
      <c r="S31690" s="35"/>
      <c r="T31690" s="147"/>
    </row>
    <row r="31691">
      <c r="A31691" s="147"/>
      <c r="B31691" s="64"/>
      <c r="C31691" s="147" t="s">
        <v>217</v>
      </c>
      <c r="E31691" s="161"/>
      <c r="F31691" s="162"/>
      <c r="G31691" s="147"/>
      <c r="H31691" s="146"/>
      <c r="J31691" s="146"/>
      <c r="L31691" s="150"/>
      <c r="N31691" s="163"/>
      <c r="O31691" s="146"/>
      <c r="P31691" s="146"/>
      <c r="Q31691" s="146"/>
      <c r="R31691" s="34"/>
      <c r="S31691" s="35"/>
      <c r="T31691" s="147"/>
    </row>
    <row r="31692">
      <c r="A31692" s="147"/>
      <c r="B31692" s="64"/>
      <c r="C31692" s="147" t="s">
        <v>217</v>
      </c>
      <c r="E31692" s="161"/>
      <c r="F31692" s="162"/>
      <c r="G31692" s="147"/>
      <c r="H31692" s="146"/>
      <c r="J31692" s="146"/>
      <c r="L31692" s="150"/>
      <c r="N31692" s="163"/>
      <c r="O31692" s="146"/>
      <c r="P31692" s="146"/>
      <c r="Q31692" s="146"/>
      <c r="R31692" s="34"/>
      <c r="S31692" s="35"/>
      <c r="T31692" s="147"/>
    </row>
    <row r="31693">
      <c r="A31693" s="147"/>
      <c r="B31693" s="64"/>
      <c r="C31693" s="147" t="s">
        <v>217</v>
      </c>
      <c r="E31693" s="161"/>
      <c r="F31693" s="162"/>
      <c r="G31693" s="147"/>
      <c r="H31693" s="146"/>
      <c r="J31693" s="146"/>
      <c r="L31693" s="150"/>
      <c r="N31693" s="163"/>
      <c r="O31693" s="146"/>
      <c r="P31693" s="146"/>
      <c r="Q31693" s="146"/>
      <c r="R31693" s="34"/>
      <c r="S31693" s="35"/>
      <c r="T31693" s="147"/>
    </row>
    <row r="31694">
      <c r="A31694" s="147"/>
      <c r="B31694" s="64"/>
      <c r="C31694" s="147" t="s">
        <v>217</v>
      </c>
      <c r="E31694" s="161"/>
      <c r="F31694" s="162"/>
      <c r="G31694" s="147"/>
      <c r="H31694" s="146"/>
      <c r="J31694" s="146"/>
      <c r="L31694" s="150"/>
      <c r="N31694" s="163"/>
      <c r="O31694" s="146"/>
      <c r="P31694" s="146"/>
      <c r="Q31694" s="146"/>
      <c r="R31694" s="34"/>
      <c r="S31694" s="35"/>
      <c r="T31694" s="147"/>
    </row>
    <row r="31695">
      <c r="A31695" s="147"/>
      <c r="B31695" s="64"/>
      <c r="C31695" s="147" t="s">
        <v>217</v>
      </c>
      <c r="E31695" s="161"/>
      <c r="F31695" s="162"/>
      <c r="G31695" s="147"/>
      <c r="H31695" s="146"/>
      <c r="J31695" s="146"/>
      <c r="L31695" s="150"/>
      <c r="N31695" s="163"/>
      <c r="O31695" s="146"/>
      <c r="P31695" s="146"/>
      <c r="Q31695" s="146"/>
      <c r="R31695" s="34"/>
      <c r="S31695" s="35"/>
      <c r="T31695" s="147"/>
    </row>
    <row r="31696">
      <c r="A31696" s="147"/>
      <c r="B31696" s="64"/>
      <c r="C31696" s="147" t="s">
        <v>217</v>
      </c>
      <c r="E31696" s="161"/>
      <c r="F31696" s="162"/>
      <c r="G31696" s="147"/>
      <c r="H31696" s="146"/>
      <c r="J31696" s="146"/>
      <c r="L31696" s="150"/>
      <c r="N31696" s="163"/>
      <c r="O31696" s="146"/>
      <c r="P31696" s="146"/>
      <c r="Q31696" s="146"/>
      <c r="R31696" s="34"/>
      <c r="S31696" s="35"/>
      <c r="T31696" s="147"/>
    </row>
    <row r="31697">
      <c r="A31697" s="147"/>
      <c r="B31697" s="64"/>
      <c r="C31697" s="147" t="s">
        <v>217</v>
      </c>
      <c r="E31697" s="161"/>
      <c r="F31697" s="162"/>
      <c r="G31697" s="147"/>
      <c r="H31697" s="146"/>
      <c r="J31697" s="146"/>
      <c r="L31697" s="150"/>
      <c r="N31697" s="163"/>
      <c r="O31697" s="146"/>
      <c r="P31697" s="146"/>
      <c r="Q31697" s="146"/>
      <c r="R31697" s="34"/>
      <c r="S31697" s="35"/>
      <c r="T31697" s="147"/>
    </row>
    <row r="31698">
      <c r="A31698" s="147"/>
      <c r="B31698" s="64"/>
      <c r="C31698" s="147" t="s">
        <v>217</v>
      </c>
      <c r="E31698" s="161"/>
      <c r="F31698" s="162"/>
      <c r="G31698" s="147"/>
      <c r="H31698" s="146"/>
      <c r="J31698" s="146"/>
      <c r="L31698" s="150"/>
      <c r="N31698" s="163"/>
      <c r="O31698" s="146"/>
      <c r="P31698" s="146"/>
      <c r="Q31698" s="146"/>
      <c r="R31698" s="34"/>
      <c r="S31698" s="35"/>
      <c r="T31698" s="147"/>
    </row>
    <row r="31699">
      <c r="A31699" s="147"/>
      <c r="B31699" s="64"/>
      <c r="C31699" s="147" t="s">
        <v>217</v>
      </c>
      <c r="E31699" s="161"/>
      <c r="F31699" s="162"/>
      <c r="G31699" s="147"/>
      <c r="H31699" s="146"/>
      <c r="J31699" s="146"/>
      <c r="L31699" s="150"/>
      <c r="N31699" s="163"/>
      <c r="O31699" s="146"/>
      <c r="P31699" s="146"/>
      <c r="Q31699" s="146"/>
      <c r="R31699" s="34"/>
      <c r="S31699" s="35"/>
      <c r="T31699" s="147"/>
    </row>
    <row r="31700">
      <c r="A31700" s="147"/>
      <c r="B31700" s="64"/>
      <c r="C31700" s="147" t="s">
        <v>217</v>
      </c>
      <c r="E31700" s="161"/>
      <c r="F31700" s="162"/>
      <c r="G31700" s="147"/>
      <c r="H31700" s="146"/>
      <c r="J31700" s="146"/>
      <c r="L31700" s="150"/>
      <c r="N31700" s="163"/>
      <c r="O31700" s="146"/>
      <c r="P31700" s="146"/>
      <c r="Q31700" s="146"/>
      <c r="R31700" s="34"/>
      <c r="S31700" s="35"/>
      <c r="T31700" s="147"/>
    </row>
    <row r="31701">
      <c r="A31701" s="147"/>
      <c r="B31701" s="64"/>
      <c r="C31701" s="147" t="s">
        <v>217</v>
      </c>
      <c r="E31701" s="161"/>
      <c r="F31701" s="162"/>
      <c r="G31701" s="147"/>
      <c r="H31701" s="146"/>
      <c r="J31701" s="146"/>
      <c r="L31701" s="150"/>
      <c r="N31701" s="163"/>
      <c r="O31701" s="146"/>
      <c r="P31701" s="146"/>
      <c r="Q31701" s="146"/>
      <c r="R31701" s="34"/>
      <c r="S31701" s="35"/>
      <c r="T31701" s="147"/>
    </row>
    <row r="31702">
      <c r="A31702" s="147"/>
      <c r="B31702" s="64"/>
      <c r="C31702" s="147" t="s">
        <v>217</v>
      </c>
      <c r="E31702" s="161"/>
      <c r="F31702" s="162"/>
      <c r="G31702" s="147"/>
      <c r="H31702" s="146"/>
      <c r="J31702" s="146"/>
      <c r="L31702" s="150"/>
      <c r="N31702" s="163"/>
      <c r="O31702" s="146"/>
      <c r="P31702" s="146"/>
      <c r="Q31702" s="146"/>
      <c r="R31702" s="34"/>
      <c r="S31702" s="35"/>
      <c r="T31702" s="147"/>
    </row>
    <row r="31703">
      <c r="A31703" s="147"/>
      <c r="B31703" s="64"/>
      <c r="C31703" s="147" t="s">
        <v>217</v>
      </c>
      <c r="E31703" s="161"/>
      <c r="F31703" s="162"/>
      <c r="G31703" s="147"/>
      <c r="H31703" s="146"/>
      <c r="J31703" s="146"/>
      <c r="L31703" s="150"/>
      <c r="N31703" s="163"/>
      <c r="O31703" s="146"/>
      <c r="P31703" s="146"/>
      <c r="Q31703" s="146"/>
      <c r="R31703" s="34"/>
      <c r="S31703" s="35"/>
      <c r="T31703" s="147"/>
    </row>
    <row r="31704">
      <c r="A31704" s="147"/>
      <c r="B31704" s="64"/>
      <c r="C31704" s="147" t="s">
        <v>217</v>
      </c>
      <c r="E31704" s="161"/>
      <c r="F31704" s="162"/>
      <c r="G31704" s="147"/>
      <c r="H31704" s="146"/>
      <c r="J31704" s="146"/>
      <c r="L31704" s="150"/>
      <c r="N31704" s="163"/>
      <c r="O31704" s="146"/>
      <c r="P31704" s="146"/>
      <c r="Q31704" s="146"/>
      <c r="R31704" s="34"/>
      <c r="S31704" s="35"/>
      <c r="T31704" s="147"/>
    </row>
    <row r="31705">
      <c r="A31705" s="147"/>
      <c r="B31705" s="64"/>
      <c r="C31705" s="147" t="s">
        <v>217</v>
      </c>
      <c r="E31705" s="161"/>
      <c r="F31705" s="162"/>
      <c r="G31705" s="147"/>
      <c r="H31705" s="146"/>
      <c r="J31705" s="146"/>
      <c r="L31705" s="150"/>
      <c r="N31705" s="163"/>
      <c r="O31705" s="146"/>
      <c r="P31705" s="146"/>
      <c r="Q31705" s="146"/>
      <c r="R31705" s="34"/>
      <c r="S31705" s="35"/>
      <c r="T31705" s="147"/>
    </row>
    <row r="31706">
      <c r="A31706" s="147"/>
      <c r="B31706" s="64"/>
      <c r="C31706" s="147" t="s">
        <v>217</v>
      </c>
      <c r="E31706" s="161"/>
      <c r="F31706" s="162"/>
      <c r="G31706" s="147"/>
      <c r="H31706" s="146"/>
      <c r="J31706" s="146"/>
      <c r="L31706" s="150"/>
      <c r="N31706" s="163"/>
      <c r="O31706" s="146"/>
      <c r="P31706" s="146"/>
      <c r="Q31706" s="146"/>
      <c r="R31706" s="34"/>
      <c r="S31706" s="35"/>
      <c r="T31706" s="147"/>
    </row>
    <row r="31707">
      <c r="A31707" s="147"/>
      <c r="B31707" s="64"/>
      <c r="C31707" s="147" t="s">
        <v>217</v>
      </c>
      <c r="E31707" s="161"/>
      <c r="F31707" s="162"/>
      <c r="G31707" s="147"/>
      <c r="H31707" s="146"/>
      <c r="J31707" s="146"/>
      <c r="L31707" s="150"/>
      <c r="N31707" s="163"/>
      <c r="O31707" s="146"/>
      <c r="P31707" s="146"/>
      <c r="Q31707" s="146"/>
      <c r="R31707" s="34"/>
      <c r="S31707" s="35"/>
      <c r="T31707" s="147"/>
    </row>
    <row r="31708">
      <c r="A31708" s="147"/>
      <c r="B31708" s="64"/>
      <c r="C31708" s="147" t="s">
        <v>217</v>
      </c>
      <c r="E31708" s="161"/>
      <c r="F31708" s="162"/>
      <c r="G31708" s="147"/>
      <c r="H31708" s="146"/>
      <c r="J31708" s="146"/>
      <c r="L31708" s="150"/>
      <c r="N31708" s="163"/>
      <c r="O31708" s="146"/>
      <c r="P31708" s="146"/>
      <c r="Q31708" s="146"/>
      <c r="R31708" s="34"/>
      <c r="S31708" s="35"/>
      <c r="T31708" s="147"/>
    </row>
    <row r="31709">
      <c r="A31709" s="147"/>
      <c r="B31709" s="64"/>
      <c r="C31709" s="147" t="s">
        <v>217</v>
      </c>
      <c r="E31709" s="161"/>
      <c r="F31709" s="162"/>
      <c r="G31709" s="147"/>
      <c r="H31709" s="146"/>
      <c r="J31709" s="146"/>
      <c r="L31709" s="150"/>
      <c r="N31709" s="163"/>
      <c r="O31709" s="146"/>
      <c r="P31709" s="146"/>
      <c r="Q31709" s="146"/>
      <c r="R31709" s="34"/>
      <c r="S31709" s="35"/>
      <c r="T31709" s="147"/>
    </row>
    <row r="31710">
      <c r="A31710" s="147"/>
      <c r="B31710" s="64"/>
      <c r="C31710" s="147" t="s">
        <v>217</v>
      </c>
      <c r="E31710" s="161"/>
      <c r="F31710" s="162"/>
      <c r="G31710" s="147"/>
      <c r="H31710" s="146"/>
      <c r="J31710" s="146"/>
      <c r="L31710" s="150"/>
      <c r="N31710" s="163"/>
      <c r="O31710" s="146"/>
      <c r="P31710" s="146"/>
      <c r="Q31710" s="146"/>
      <c r="R31710" s="34"/>
      <c r="S31710" s="35"/>
      <c r="T31710" s="147"/>
    </row>
    <row r="31711">
      <c r="A31711" s="147"/>
      <c r="B31711" s="64"/>
      <c r="C31711" s="147" t="s">
        <v>217</v>
      </c>
      <c r="E31711" s="161"/>
      <c r="F31711" s="162"/>
      <c r="G31711" s="147"/>
      <c r="H31711" s="146"/>
      <c r="J31711" s="146"/>
      <c r="L31711" s="150"/>
      <c r="N31711" s="163"/>
      <c r="O31711" s="146"/>
      <c r="P31711" s="146"/>
      <c r="Q31711" s="146"/>
      <c r="R31711" s="34"/>
      <c r="S31711" s="35"/>
      <c r="T31711" s="147"/>
    </row>
    <row r="31712">
      <c r="A31712" s="147"/>
      <c r="B31712" s="64"/>
      <c r="C31712" s="147" t="s">
        <v>217</v>
      </c>
      <c r="E31712" s="161"/>
      <c r="F31712" s="162"/>
      <c r="G31712" s="147"/>
      <c r="H31712" s="146"/>
      <c r="J31712" s="146"/>
      <c r="L31712" s="150"/>
      <c r="N31712" s="163"/>
      <c r="O31712" s="146"/>
      <c r="P31712" s="146"/>
      <c r="Q31712" s="146"/>
      <c r="R31712" s="34"/>
      <c r="S31712" s="35"/>
      <c r="T31712" s="147"/>
    </row>
    <row r="31713">
      <c r="A31713" s="147"/>
      <c r="B31713" s="64"/>
      <c r="C31713" s="147" t="s">
        <v>217</v>
      </c>
      <c r="E31713" s="161"/>
      <c r="F31713" s="162"/>
      <c r="G31713" s="147"/>
      <c r="H31713" s="146"/>
      <c r="J31713" s="146"/>
      <c r="L31713" s="150"/>
      <c r="N31713" s="163"/>
      <c r="O31713" s="146"/>
      <c r="P31713" s="146"/>
      <c r="Q31713" s="146"/>
      <c r="R31713" s="34"/>
      <c r="S31713" s="35"/>
      <c r="T31713" s="147"/>
    </row>
    <row r="31714">
      <c r="A31714" s="147"/>
      <c r="B31714" s="64"/>
      <c r="C31714" s="147" t="s">
        <v>217</v>
      </c>
      <c r="E31714" s="161"/>
      <c r="F31714" s="162"/>
      <c r="G31714" s="147"/>
      <c r="H31714" s="146"/>
      <c r="J31714" s="146"/>
      <c r="L31714" s="150"/>
      <c r="N31714" s="163"/>
      <c r="O31714" s="146"/>
      <c r="P31714" s="146"/>
      <c r="Q31714" s="146"/>
      <c r="R31714" s="34"/>
      <c r="S31714" s="35"/>
      <c r="T31714" s="147"/>
    </row>
    <row r="31715">
      <c r="A31715" s="147"/>
      <c r="B31715" s="64"/>
      <c r="C31715" s="147" t="s">
        <v>217</v>
      </c>
      <c r="E31715" s="161"/>
      <c r="F31715" s="162"/>
      <c r="G31715" s="147"/>
      <c r="H31715" s="146"/>
      <c r="J31715" s="146"/>
      <c r="L31715" s="150"/>
      <c r="N31715" s="163"/>
      <c r="O31715" s="146"/>
      <c r="P31715" s="146"/>
      <c r="Q31715" s="146"/>
      <c r="R31715" s="34"/>
      <c r="S31715" s="35"/>
      <c r="T31715" s="147"/>
    </row>
    <row r="31716">
      <c r="A31716" s="147"/>
      <c r="B31716" s="64"/>
      <c r="C31716" s="147" t="s">
        <v>217</v>
      </c>
      <c r="E31716" s="161"/>
      <c r="F31716" s="162"/>
      <c r="G31716" s="147"/>
      <c r="H31716" s="146"/>
      <c r="J31716" s="146"/>
      <c r="L31716" s="150"/>
      <c r="N31716" s="163"/>
      <c r="O31716" s="146"/>
      <c r="P31716" s="146"/>
      <c r="Q31716" s="146"/>
      <c r="R31716" s="34"/>
      <c r="S31716" s="35"/>
      <c r="T31716" s="147"/>
    </row>
    <row r="31717">
      <c r="A31717" s="147"/>
      <c r="B31717" s="64"/>
      <c r="C31717" s="147" t="s">
        <v>217</v>
      </c>
      <c r="E31717" s="161"/>
      <c r="F31717" s="162"/>
      <c r="G31717" s="147"/>
      <c r="H31717" s="146"/>
      <c r="J31717" s="146"/>
      <c r="L31717" s="150"/>
      <c r="N31717" s="163"/>
      <c r="O31717" s="146"/>
      <c r="P31717" s="146"/>
      <c r="Q31717" s="146"/>
      <c r="R31717" s="34"/>
      <c r="S31717" s="35"/>
      <c r="T31717" s="147"/>
    </row>
    <row r="31718">
      <c r="A31718" s="147"/>
      <c r="B31718" s="64"/>
      <c r="C31718" s="147" t="s">
        <v>217</v>
      </c>
      <c r="E31718" s="161"/>
      <c r="F31718" s="162"/>
      <c r="G31718" s="147"/>
      <c r="H31718" s="146"/>
      <c r="J31718" s="146"/>
      <c r="L31718" s="150"/>
      <c r="N31718" s="163"/>
      <c r="O31718" s="146"/>
      <c r="P31718" s="146"/>
      <c r="Q31718" s="146"/>
      <c r="R31718" s="34"/>
      <c r="S31718" s="35"/>
      <c r="T31718" s="147"/>
    </row>
    <row r="31719">
      <c r="A31719" s="147"/>
      <c r="B31719" s="64"/>
      <c r="C31719" s="147" t="s">
        <v>217</v>
      </c>
      <c r="E31719" s="161"/>
      <c r="F31719" s="162"/>
      <c r="G31719" s="147"/>
      <c r="H31719" s="146"/>
      <c r="J31719" s="146"/>
      <c r="L31719" s="150"/>
      <c r="N31719" s="163"/>
      <c r="O31719" s="146"/>
      <c r="P31719" s="146"/>
      <c r="Q31719" s="146"/>
      <c r="R31719" s="34"/>
      <c r="S31719" s="35"/>
      <c r="T31719" s="147"/>
    </row>
    <row r="31720">
      <c r="A31720" s="147"/>
      <c r="B31720" s="64"/>
      <c r="C31720" s="147" t="s">
        <v>217</v>
      </c>
      <c r="E31720" s="161"/>
      <c r="F31720" s="162"/>
      <c r="G31720" s="147"/>
      <c r="H31720" s="146"/>
      <c r="J31720" s="146"/>
      <c r="L31720" s="150"/>
      <c r="N31720" s="163"/>
      <c r="O31720" s="146"/>
      <c r="P31720" s="146"/>
      <c r="Q31720" s="146"/>
      <c r="R31720" s="34"/>
      <c r="S31720" s="35"/>
      <c r="T31720" s="147"/>
    </row>
    <row r="31721">
      <c r="A31721" s="147"/>
      <c r="B31721" s="64"/>
      <c r="C31721" s="147" t="s">
        <v>217</v>
      </c>
      <c r="E31721" s="161"/>
      <c r="F31721" s="162"/>
      <c r="G31721" s="147"/>
      <c r="H31721" s="146"/>
      <c r="J31721" s="146"/>
      <c r="L31721" s="150"/>
      <c r="N31721" s="163"/>
      <c r="O31721" s="146"/>
      <c r="P31721" s="146"/>
      <c r="Q31721" s="146"/>
      <c r="R31721" s="34"/>
      <c r="S31721" s="35"/>
      <c r="T31721" s="147"/>
    </row>
    <row r="31722">
      <c r="A31722" s="147"/>
      <c r="B31722" s="64"/>
      <c r="C31722" s="147" t="s">
        <v>217</v>
      </c>
      <c r="E31722" s="161"/>
      <c r="F31722" s="162"/>
      <c r="G31722" s="147"/>
      <c r="H31722" s="146"/>
      <c r="J31722" s="146"/>
      <c r="L31722" s="150"/>
      <c r="N31722" s="163"/>
      <c r="O31722" s="146"/>
      <c r="P31722" s="146"/>
      <c r="Q31722" s="146"/>
      <c r="R31722" s="34"/>
      <c r="S31722" s="35"/>
      <c r="T31722" s="147"/>
    </row>
    <row r="31723">
      <c r="A31723" s="147"/>
      <c r="B31723" s="64"/>
      <c r="C31723" s="147" t="s">
        <v>217</v>
      </c>
      <c r="E31723" s="161"/>
      <c r="F31723" s="162"/>
      <c r="G31723" s="147"/>
      <c r="H31723" s="146"/>
      <c r="J31723" s="146"/>
      <c r="L31723" s="150"/>
      <c r="N31723" s="163"/>
      <c r="O31723" s="146"/>
      <c r="P31723" s="146"/>
      <c r="Q31723" s="146"/>
      <c r="R31723" s="34"/>
      <c r="S31723" s="35"/>
      <c r="T31723" s="147"/>
    </row>
    <row r="31724">
      <c r="A31724" s="147"/>
      <c r="B31724" s="64"/>
      <c r="C31724" s="147" t="s">
        <v>217</v>
      </c>
      <c r="E31724" s="161"/>
      <c r="F31724" s="162"/>
      <c r="G31724" s="147"/>
      <c r="H31724" s="146"/>
      <c r="J31724" s="146"/>
      <c r="L31724" s="150"/>
      <c r="N31724" s="163"/>
      <c r="O31724" s="146"/>
      <c r="P31724" s="146"/>
      <c r="Q31724" s="146"/>
      <c r="R31724" s="34"/>
      <c r="S31724" s="35"/>
      <c r="T31724" s="147"/>
    </row>
    <row r="31725">
      <c r="A31725" s="147"/>
      <c r="B31725" s="64"/>
      <c r="C31725" s="147" t="s">
        <v>217</v>
      </c>
      <c r="E31725" s="161"/>
      <c r="F31725" s="162"/>
      <c r="G31725" s="147"/>
      <c r="H31725" s="146"/>
      <c r="J31725" s="146"/>
      <c r="L31725" s="150"/>
      <c r="N31725" s="163"/>
      <c r="O31725" s="146"/>
      <c r="P31725" s="146"/>
      <c r="Q31725" s="146"/>
      <c r="R31725" s="34"/>
      <c r="S31725" s="35"/>
      <c r="T31725" s="147"/>
    </row>
    <row r="31726">
      <c r="A31726" s="147"/>
      <c r="B31726" s="64"/>
      <c r="C31726" s="147" t="s">
        <v>217</v>
      </c>
      <c r="E31726" s="161"/>
      <c r="F31726" s="162"/>
      <c r="G31726" s="147"/>
      <c r="H31726" s="146"/>
      <c r="J31726" s="146"/>
      <c r="L31726" s="150"/>
      <c r="N31726" s="163"/>
      <c r="O31726" s="146"/>
      <c r="P31726" s="146"/>
      <c r="Q31726" s="146"/>
      <c r="R31726" s="34"/>
      <c r="S31726" s="35"/>
      <c r="T31726" s="147"/>
    </row>
    <row r="31727">
      <c r="A31727" s="147"/>
      <c r="B31727" s="64"/>
      <c r="C31727" s="147" t="s">
        <v>217</v>
      </c>
      <c r="E31727" s="161"/>
      <c r="F31727" s="162"/>
      <c r="G31727" s="147"/>
      <c r="H31727" s="146"/>
      <c r="J31727" s="146"/>
      <c r="L31727" s="150"/>
      <c r="N31727" s="163"/>
      <c r="O31727" s="146"/>
      <c r="P31727" s="146"/>
      <c r="Q31727" s="146"/>
      <c r="R31727" s="34"/>
      <c r="S31727" s="35"/>
      <c r="T31727" s="147"/>
    </row>
    <row r="31728">
      <c r="A31728" s="147"/>
      <c r="B31728" s="64"/>
      <c r="C31728" s="147" t="s">
        <v>217</v>
      </c>
      <c r="E31728" s="161"/>
      <c r="F31728" s="162"/>
      <c r="G31728" s="147"/>
      <c r="H31728" s="146"/>
      <c r="J31728" s="146"/>
      <c r="L31728" s="150"/>
      <c r="N31728" s="163"/>
      <c r="O31728" s="146"/>
      <c r="P31728" s="146"/>
      <c r="Q31728" s="146"/>
      <c r="R31728" s="34"/>
      <c r="S31728" s="35"/>
      <c r="T31728" s="147"/>
    </row>
    <row r="31729">
      <c r="A31729" s="147"/>
      <c r="B31729" s="64"/>
      <c r="C31729" s="147" t="s">
        <v>217</v>
      </c>
      <c r="E31729" s="161"/>
      <c r="F31729" s="162"/>
      <c r="G31729" s="147"/>
      <c r="H31729" s="146"/>
      <c r="J31729" s="146"/>
      <c r="L31729" s="150"/>
      <c r="N31729" s="163"/>
      <c r="O31729" s="146"/>
      <c r="P31729" s="146"/>
      <c r="Q31729" s="146"/>
      <c r="R31729" s="34"/>
      <c r="S31729" s="35"/>
      <c r="T31729" s="147"/>
    </row>
    <row r="31730">
      <c r="A31730" s="147"/>
      <c r="B31730" s="64"/>
      <c r="C31730" s="147" t="s">
        <v>217</v>
      </c>
      <c r="E31730" s="161"/>
      <c r="F31730" s="162"/>
      <c r="G31730" s="147"/>
      <c r="H31730" s="146"/>
      <c r="J31730" s="146"/>
      <c r="L31730" s="150"/>
      <c r="N31730" s="163"/>
      <c r="O31730" s="146"/>
      <c r="P31730" s="146"/>
      <c r="Q31730" s="146"/>
      <c r="R31730" s="34"/>
      <c r="S31730" s="35"/>
      <c r="T31730" s="147"/>
    </row>
    <row r="31731">
      <c r="A31731" s="147"/>
      <c r="B31731" s="64"/>
      <c r="C31731" s="147" t="s">
        <v>217</v>
      </c>
      <c r="E31731" s="161"/>
      <c r="F31731" s="162"/>
      <c r="G31731" s="147"/>
      <c r="H31731" s="146"/>
      <c r="J31731" s="146"/>
      <c r="L31731" s="150"/>
      <c r="N31731" s="163"/>
      <c r="O31731" s="146"/>
      <c r="P31731" s="146"/>
      <c r="Q31731" s="146"/>
      <c r="R31731" s="34"/>
      <c r="S31731" s="35"/>
      <c r="T31731" s="147"/>
    </row>
    <row r="31732">
      <c r="A31732" s="147"/>
      <c r="B31732" s="64"/>
      <c r="C31732" s="147" t="s">
        <v>217</v>
      </c>
      <c r="E31732" s="161"/>
      <c r="F31732" s="162"/>
      <c r="G31732" s="147"/>
      <c r="H31732" s="146"/>
      <c r="J31732" s="146"/>
      <c r="L31732" s="150"/>
      <c r="N31732" s="163"/>
      <c r="O31732" s="146"/>
      <c r="P31732" s="146"/>
      <c r="Q31732" s="146"/>
      <c r="R31732" s="34"/>
      <c r="S31732" s="35"/>
      <c r="T31732" s="147"/>
    </row>
    <row r="31733">
      <c r="A31733" s="147"/>
      <c r="B31733" s="64"/>
      <c r="C31733" s="147" t="s">
        <v>217</v>
      </c>
      <c r="E31733" s="161"/>
      <c r="F31733" s="162"/>
      <c r="G31733" s="147"/>
      <c r="H31733" s="146"/>
      <c r="J31733" s="146"/>
      <c r="L31733" s="150"/>
      <c r="N31733" s="163"/>
      <c r="O31733" s="146"/>
      <c r="P31733" s="146"/>
      <c r="Q31733" s="146"/>
      <c r="R31733" s="34"/>
      <c r="S31733" s="35"/>
      <c r="T31733" s="147"/>
    </row>
    <row r="31734">
      <c r="A31734" s="147"/>
      <c r="B31734" s="64"/>
      <c r="C31734" s="147" t="s">
        <v>217</v>
      </c>
      <c r="E31734" s="161"/>
      <c r="F31734" s="162"/>
      <c r="G31734" s="147"/>
      <c r="H31734" s="146"/>
      <c r="J31734" s="146"/>
      <c r="L31734" s="150"/>
      <c r="N31734" s="163"/>
      <c r="O31734" s="146"/>
      <c r="P31734" s="146"/>
      <c r="Q31734" s="146"/>
      <c r="R31734" s="34"/>
      <c r="S31734" s="35"/>
      <c r="T31734" s="147"/>
    </row>
    <row r="31735">
      <c r="A31735" s="147"/>
      <c r="B31735" s="64"/>
      <c r="C31735" s="147" t="s">
        <v>217</v>
      </c>
      <c r="E31735" s="161"/>
      <c r="F31735" s="162"/>
      <c r="G31735" s="147"/>
      <c r="H31735" s="146"/>
      <c r="J31735" s="146"/>
      <c r="L31735" s="150"/>
      <c r="N31735" s="163"/>
      <c r="O31735" s="146"/>
      <c r="P31735" s="146"/>
      <c r="Q31735" s="146"/>
      <c r="R31735" s="34"/>
      <c r="S31735" s="35"/>
      <c r="T31735" s="147"/>
    </row>
    <row r="31736">
      <c r="A31736" s="147"/>
      <c r="B31736" s="64"/>
      <c r="C31736" s="147" t="s">
        <v>217</v>
      </c>
      <c r="E31736" s="161"/>
      <c r="F31736" s="162"/>
      <c r="G31736" s="147"/>
      <c r="H31736" s="146"/>
      <c r="J31736" s="146"/>
      <c r="L31736" s="150"/>
      <c r="N31736" s="163"/>
      <c r="O31736" s="146"/>
      <c r="P31736" s="146"/>
      <c r="Q31736" s="146"/>
      <c r="R31736" s="34"/>
      <c r="S31736" s="35"/>
      <c r="T31736" s="147"/>
    </row>
    <row r="31737">
      <c r="A31737" s="147"/>
      <c r="B31737" s="64"/>
      <c r="C31737" s="147" t="s">
        <v>217</v>
      </c>
      <c r="E31737" s="161"/>
      <c r="F31737" s="162"/>
      <c r="G31737" s="147"/>
      <c r="H31737" s="146"/>
      <c r="J31737" s="146"/>
      <c r="L31737" s="150"/>
      <c r="N31737" s="163"/>
      <c r="O31737" s="146"/>
      <c r="P31737" s="146"/>
      <c r="Q31737" s="146"/>
      <c r="R31737" s="34"/>
      <c r="S31737" s="35"/>
      <c r="T31737" s="147"/>
    </row>
    <row r="31738">
      <c r="A31738" s="147"/>
      <c r="B31738" s="64"/>
      <c r="C31738" s="147" t="s">
        <v>217</v>
      </c>
      <c r="E31738" s="161"/>
      <c r="F31738" s="162"/>
      <c r="G31738" s="147"/>
      <c r="H31738" s="146"/>
      <c r="J31738" s="146"/>
      <c r="L31738" s="150"/>
      <c r="N31738" s="163"/>
      <c r="O31738" s="146"/>
      <c r="P31738" s="146"/>
      <c r="Q31738" s="146"/>
      <c r="R31738" s="34"/>
      <c r="S31738" s="35"/>
      <c r="T31738" s="147"/>
    </row>
    <row r="31739">
      <c r="A31739" s="147"/>
      <c r="B31739" s="64"/>
      <c r="C31739" s="147" t="s">
        <v>217</v>
      </c>
      <c r="E31739" s="161"/>
      <c r="F31739" s="162"/>
      <c r="G31739" s="147"/>
      <c r="H31739" s="146"/>
      <c r="J31739" s="146"/>
      <c r="L31739" s="150"/>
      <c r="N31739" s="163"/>
      <c r="O31739" s="146"/>
      <c r="P31739" s="146"/>
      <c r="Q31739" s="146"/>
      <c r="R31739" s="34"/>
      <c r="S31739" s="35"/>
      <c r="T31739" s="147"/>
    </row>
    <row r="31740">
      <c r="A31740" s="147"/>
      <c r="B31740" s="64"/>
      <c r="C31740" s="147" t="s">
        <v>217</v>
      </c>
      <c r="E31740" s="161"/>
      <c r="F31740" s="162"/>
      <c r="G31740" s="147"/>
      <c r="H31740" s="146"/>
      <c r="J31740" s="146"/>
      <c r="L31740" s="150"/>
      <c r="N31740" s="163"/>
      <c r="O31740" s="146"/>
      <c r="P31740" s="146"/>
      <c r="Q31740" s="146"/>
      <c r="R31740" s="34"/>
      <c r="S31740" s="35"/>
      <c r="T31740" s="147"/>
    </row>
    <row r="31741">
      <c r="A31741" s="147"/>
      <c r="B31741" s="64"/>
      <c r="C31741" s="147" t="s">
        <v>217</v>
      </c>
      <c r="E31741" s="161"/>
      <c r="F31741" s="162"/>
      <c r="G31741" s="147"/>
      <c r="H31741" s="146"/>
      <c r="J31741" s="146"/>
      <c r="L31741" s="150"/>
      <c r="N31741" s="163"/>
      <c r="O31741" s="146"/>
      <c r="P31741" s="146"/>
      <c r="Q31741" s="146"/>
      <c r="R31741" s="34"/>
      <c r="S31741" s="35"/>
      <c r="T31741" s="147"/>
    </row>
    <row r="31742">
      <c r="A31742" s="147"/>
      <c r="B31742" s="64"/>
      <c r="C31742" s="147" t="s">
        <v>217</v>
      </c>
      <c r="E31742" s="161"/>
      <c r="F31742" s="162"/>
      <c r="G31742" s="147"/>
      <c r="H31742" s="146"/>
      <c r="J31742" s="146"/>
      <c r="L31742" s="150"/>
      <c r="N31742" s="163"/>
      <c r="O31742" s="146"/>
      <c r="P31742" s="146"/>
      <c r="Q31742" s="146"/>
      <c r="R31742" s="34"/>
      <c r="S31742" s="35"/>
      <c r="T31742" s="147"/>
    </row>
    <row r="31743">
      <c r="A31743" s="147"/>
      <c r="B31743" s="64"/>
      <c r="C31743" s="147" t="s">
        <v>217</v>
      </c>
      <c r="E31743" s="161"/>
      <c r="F31743" s="162"/>
      <c r="G31743" s="147"/>
      <c r="H31743" s="146"/>
      <c r="J31743" s="146"/>
      <c r="L31743" s="150"/>
      <c r="N31743" s="163"/>
      <c r="O31743" s="146"/>
      <c r="P31743" s="146"/>
      <c r="Q31743" s="146"/>
      <c r="R31743" s="34"/>
      <c r="S31743" s="35"/>
      <c r="T31743" s="147"/>
    </row>
    <row r="31744">
      <c r="A31744" s="147"/>
      <c r="B31744" s="64"/>
      <c r="C31744" s="147" t="s">
        <v>217</v>
      </c>
      <c r="E31744" s="161"/>
      <c r="F31744" s="162"/>
      <c r="G31744" s="147"/>
      <c r="H31744" s="146"/>
      <c r="J31744" s="146"/>
      <c r="L31744" s="150"/>
      <c r="N31744" s="163"/>
      <c r="O31744" s="146"/>
      <c r="P31744" s="146"/>
      <c r="Q31744" s="146"/>
      <c r="R31744" s="34"/>
      <c r="S31744" s="35"/>
      <c r="T31744" s="147"/>
    </row>
    <row r="31745">
      <c r="A31745" s="147"/>
      <c r="B31745" s="64"/>
      <c r="C31745" s="147" t="s">
        <v>217</v>
      </c>
      <c r="E31745" s="161"/>
      <c r="F31745" s="162"/>
      <c r="G31745" s="147"/>
      <c r="H31745" s="146"/>
      <c r="J31745" s="146"/>
      <c r="L31745" s="150"/>
      <c r="N31745" s="163"/>
      <c r="O31745" s="146"/>
      <c r="P31745" s="146"/>
      <c r="Q31745" s="146"/>
      <c r="R31745" s="34"/>
      <c r="S31745" s="35"/>
      <c r="T31745" s="147"/>
    </row>
    <row r="31746">
      <c r="A31746" s="147"/>
      <c r="B31746" s="64"/>
      <c r="C31746" s="147" t="s">
        <v>217</v>
      </c>
      <c r="E31746" s="161"/>
      <c r="F31746" s="162"/>
      <c r="G31746" s="147"/>
      <c r="H31746" s="146"/>
      <c r="J31746" s="146"/>
      <c r="L31746" s="150"/>
      <c r="N31746" s="163"/>
      <c r="O31746" s="146"/>
      <c r="P31746" s="146"/>
      <c r="Q31746" s="146"/>
      <c r="R31746" s="34"/>
      <c r="S31746" s="35"/>
      <c r="T31746" s="147"/>
    </row>
    <row r="31747">
      <c r="A31747" s="147"/>
      <c r="B31747" s="64"/>
      <c r="C31747" s="147" t="s">
        <v>217</v>
      </c>
      <c r="E31747" s="161"/>
      <c r="F31747" s="162"/>
      <c r="G31747" s="147"/>
      <c r="H31747" s="146"/>
      <c r="J31747" s="146"/>
      <c r="L31747" s="150"/>
      <c r="N31747" s="163"/>
      <c r="O31747" s="146"/>
      <c r="P31747" s="146"/>
      <c r="Q31747" s="146"/>
      <c r="R31747" s="34"/>
      <c r="S31747" s="35"/>
      <c r="T31747" s="147"/>
    </row>
    <row r="31748">
      <c r="A31748" s="147"/>
      <c r="B31748" s="64"/>
      <c r="C31748" s="147" t="s">
        <v>217</v>
      </c>
      <c r="E31748" s="161"/>
      <c r="F31748" s="162"/>
      <c r="G31748" s="147"/>
      <c r="H31748" s="146"/>
      <c r="J31748" s="146"/>
      <c r="L31748" s="150"/>
      <c r="N31748" s="163"/>
      <c r="O31748" s="146"/>
      <c r="P31748" s="146"/>
      <c r="Q31748" s="146"/>
      <c r="R31748" s="34"/>
      <c r="S31748" s="35"/>
      <c r="T31748" s="147"/>
    </row>
    <row r="31749">
      <c r="A31749" s="147"/>
      <c r="B31749" s="64"/>
      <c r="C31749" s="147" t="s">
        <v>217</v>
      </c>
      <c r="E31749" s="161"/>
      <c r="F31749" s="162"/>
      <c r="G31749" s="147"/>
      <c r="H31749" s="146"/>
      <c r="J31749" s="146"/>
      <c r="L31749" s="150"/>
      <c r="N31749" s="163"/>
      <c r="O31749" s="146"/>
      <c r="P31749" s="146"/>
      <c r="Q31749" s="146"/>
      <c r="R31749" s="34"/>
      <c r="S31749" s="35"/>
      <c r="T31749" s="147"/>
    </row>
    <row r="31750">
      <c r="A31750" s="147"/>
      <c r="B31750" s="64"/>
      <c r="C31750" s="147" t="s">
        <v>217</v>
      </c>
      <c r="E31750" s="161"/>
      <c r="F31750" s="162"/>
      <c r="G31750" s="147"/>
      <c r="H31750" s="146"/>
      <c r="J31750" s="146"/>
      <c r="L31750" s="150"/>
      <c r="N31750" s="163"/>
      <c r="O31750" s="146"/>
      <c r="P31750" s="146"/>
      <c r="Q31750" s="146"/>
      <c r="R31750" s="34"/>
      <c r="S31750" s="35"/>
      <c r="T31750" s="147"/>
    </row>
    <row r="31751">
      <c r="A31751" s="147"/>
      <c r="B31751" s="64"/>
      <c r="C31751" s="147" t="s">
        <v>217</v>
      </c>
      <c r="E31751" s="161"/>
      <c r="F31751" s="162"/>
      <c r="G31751" s="147"/>
      <c r="H31751" s="146"/>
      <c r="J31751" s="146"/>
      <c r="L31751" s="150"/>
      <c r="N31751" s="163"/>
      <c r="O31751" s="146"/>
      <c r="P31751" s="146"/>
      <c r="Q31751" s="146"/>
      <c r="R31751" s="34"/>
      <c r="S31751" s="35"/>
      <c r="T31751" s="147"/>
    </row>
    <row r="31752">
      <c r="A31752" s="147"/>
      <c r="B31752" s="64"/>
      <c r="C31752" s="147" t="s">
        <v>217</v>
      </c>
      <c r="E31752" s="161"/>
      <c r="F31752" s="162"/>
      <c r="G31752" s="147"/>
      <c r="H31752" s="146"/>
      <c r="J31752" s="146"/>
      <c r="L31752" s="150"/>
      <c r="N31752" s="163"/>
      <c r="O31752" s="146"/>
      <c r="P31752" s="146"/>
      <c r="Q31752" s="146"/>
      <c r="R31752" s="34"/>
      <c r="S31752" s="35"/>
      <c r="T31752" s="147"/>
    </row>
    <row r="31753">
      <c r="A31753" s="147"/>
      <c r="B31753" s="64"/>
      <c r="C31753" s="147" t="s">
        <v>217</v>
      </c>
      <c r="E31753" s="161"/>
      <c r="F31753" s="162"/>
      <c r="G31753" s="147"/>
      <c r="H31753" s="146"/>
      <c r="J31753" s="146"/>
      <c r="L31753" s="150"/>
      <c r="N31753" s="163"/>
      <c r="O31753" s="146"/>
      <c r="P31753" s="146"/>
      <c r="Q31753" s="146"/>
      <c r="R31753" s="34"/>
      <c r="S31753" s="35"/>
      <c r="T31753" s="147"/>
    </row>
    <row r="31754">
      <c r="A31754" s="147"/>
      <c r="B31754" s="64"/>
      <c r="C31754" s="147" t="s">
        <v>217</v>
      </c>
      <c r="E31754" s="161"/>
      <c r="F31754" s="162"/>
      <c r="G31754" s="147"/>
      <c r="H31754" s="146"/>
      <c r="J31754" s="146"/>
      <c r="L31754" s="150"/>
      <c r="N31754" s="163"/>
      <c r="O31754" s="146"/>
      <c r="P31754" s="146"/>
      <c r="Q31754" s="146"/>
      <c r="R31754" s="34"/>
      <c r="S31754" s="35"/>
      <c r="T31754" s="147"/>
    </row>
    <row r="31755">
      <c r="A31755" s="147"/>
      <c r="B31755" s="64"/>
      <c r="C31755" s="147" t="s">
        <v>217</v>
      </c>
      <c r="E31755" s="161"/>
      <c r="F31755" s="162"/>
      <c r="G31755" s="147"/>
      <c r="H31755" s="146"/>
      <c r="J31755" s="146"/>
      <c r="L31755" s="150"/>
      <c r="N31755" s="163"/>
      <c r="O31755" s="146"/>
      <c r="P31755" s="146"/>
      <c r="Q31755" s="146"/>
      <c r="R31755" s="34"/>
      <c r="S31755" s="35"/>
      <c r="T31755" s="147"/>
    </row>
    <row r="31756">
      <c r="A31756" s="147"/>
      <c r="B31756" s="64"/>
      <c r="C31756" s="147" t="s">
        <v>217</v>
      </c>
      <c r="E31756" s="161"/>
      <c r="F31756" s="162"/>
      <c r="G31756" s="147"/>
      <c r="H31756" s="146"/>
      <c r="J31756" s="146"/>
      <c r="L31756" s="150"/>
      <c r="N31756" s="163"/>
      <c r="O31756" s="146"/>
      <c r="P31756" s="146"/>
      <c r="Q31756" s="146"/>
      <c r="R31756" s="34"/>
      <c r="S31756" s="35"/>
      <c r="T31756" s="147"/>
    </row>
    <row r="31757">
      <c r="A31757" s="147"/>
      <c r="B31757" s="64"/>
      <c r="C31757" s="147" t="s">
        <v>217</v>
      </c>
      <c r="E31757" s="161"/>
      <c r="F31757" s="162"/>
      <c r="G31757" s="147"/>
      <c r="H31757" s="146"/>
      <c r="J31757" s="146"/>
      <c r="L31757" s="150"/>
      <c r="N31757" s="163"/>
      <c r="O31757" s="146"/>
      <c r="P31757" s="146"/>
      <c r="Q31757" s="146"/>
      <c r="R31757" s="34"/>
      <c r="S31757" s="35"/>
      <c r="T31757" s="147"/>
    </row>
    <row r="31758">
      <c r="A31758" s="147"/>
      <c r="B31758" s="64"/>
      <c r="C31758" s="147" t="s">
        <v>217</v>
      </c>
      <c r="E31758" s="161"/>
      <c r="F31758" s="162"/>
      <c r="G31758" s="147"/>
      <c r="H31758" s="146"/>
      <c r="J31758" s="146"/>
      <c r="L31758" s="150"/>
      <c r="N31758" s="163"/>
      <c r="O31758" s="146"/>
      <c r="P31758" s="146"/>
      <c r="Q31758" s="146"/>
      <c r="R31758" s="34"/>
      <c r="S31758" s="35"/>
      <c r="T31758" s="147"/>
    </row>
    <row r="31759">
      <c r="A31759" s="147"/>
      <c r="B31759" s="64"/>
      <c r="C31759" s="147" t="s">
        <v>217</v>
      </c>
      <c r="E31759" s="161"/>
      <c r="F31759" s="162"/>
      <c r="G31759" s="147"/>
      <c r="H31759" s="146"/>
      <c r="J31759" s="146"/>
      <c r="L31759" s="150"/>
      <c r="N31759" s="163"/>
      <c r="O31759" s="146"/>
      <c r="P31759" s="146"/>
      <c r="Q31759" s="146"/>
      <c r="R31759" s="34"/>
      <c r="S31759" s="35"/>
      <c r="T31759" s="147"/>
    </row>
    <row r="31760">
      <c r="A31760" s="147"/>
      <c r="B31760" s="64"/>
      <c r="C31760" s="147" t="s">
        <v>217</v>
      </c>
      <c r="E31760" s="161"/>
      <c r="F31760" s="162"/>
      <c r="G31760" s="147"/>
      <c r="H31760" s="146"/>
      <c r="J31760" s="146"/>
      <c r="L31760" s="150"/>
      <c r="N31760" s="163"/>
      <c r="O31760" s="146"/>
      <c r="P31760" s="146"/>
      <c r="Q31760" s="146"/>
      <c r="R31760" s="34"/>
      <c r="S31760" s="35"/>
      <c r="T31760" s="147"/>
    </row>
    <row r="31761">
      <c r="A31761" s="147"/>
      <c r="B31761" s="64"/>
      <c r="C31761" s="147" t="s">
        <v>217</v>
      </c>
      <c r="E31761" s="161"/>
      <c r="F31761" s="162"/>
      <c r="G31761" s="147"/>
      <c r="H31761" s="146"/>
      <c r="J31761" s="146"/>
      <c r="L31761" s="150"/>
      <c r="N31761" s="163"/>
      <c r="O31761" s="146"/>
      <c r="P31761" s="146"/>
      <c r="Q31761" s="146"/>
      <c r="R31761" s="34"/>
      <c r="S31761" s="35"/>
      <c r="T31761" s="147"/>
    </row>
    <row r="31762">
      <c r="A31762" s="147"/>
      <c r="B31762" s="64"/>
      <c r="C31762" s="147" t="s">
        <v>217</v>
      </c>
      <c r="E31762" s="161"/>
      <c r="F31762" s="162"/>
      <c r="G31762" s="147"/>
      <c r="H31762" s="146"/>
      <c r="J31762" s="146"/>
      <c r="L31762" s="150"/>
      <c r="N31762" s="163"/>
      <c r="O31762" s="146"/>
      <c r="P31762" s="146"/>
      <c r="Q31762" s="146"/>
      <c r="R31762" s="34"/>
      <c r="S31762" s="35"/>
      <c r="T31762" s="147"/>
    </row>
    <row r="31763">
      <c r="A31763" s="147"/>
      <c r="B31763" s="64"/>
      <c r="C31763" s="147" t="s">
        <v>217</v>
      </c>
      <c r="E31763" s="161"/>
      <c r="F31763" s="162"/>
      <c r="G31763" s="147"/>
      <c r="H31763" s="146"/>
      <c r="J31763" s="146"/>
      <c r="L31763" s="150"/>
      <c r="N31763" s="163"/>
      <c r="O31763" s="146"/>
      <c r="P31763" s="146"/>
      <c r="Q31763" s="146"/>
      <c r="R31763" s="34"/>
      <c r="S31763" s="35"/>
      <c r="T31763" s="147"/>
    </row>
    <row r="31764">
      <c r="A31764" s="147"/>
      <c r="B31764" s="64"/>
      <c r="C31764" s="147" t="s">
        <v>217</v>
      </c>
      <c r="E31764" s="161"/>
      <c r="F31764" s="162"/>
      <c r="G31764" s="147"/>
      <c r="H31764" s="146"/>
      <c r="J31764" s="146"/>
      <c r="L31764" s="150"/>
      <c r="N31764" s="163"/>
      <c r="O31764" s="146"/>
      <c r="P31764" s="146"/>
      <c r="Q31764" s="146"/>
      <c r="R31764" s="34"/>
      <c r="S31764" s="35"/>
      <c r="T31764" s="147"/>
    </row>
    <row r="31765">
      <c r="A31765" s="147"/>
      <c r="B31765" s="64"/>
      <c r="C31765" s="147" t="s">
        <v>217</v>
      </c>
      <c r="E31765" s="161"/>
      <c r="F31765" s="162"/>
      <c r="G31765" s="147"/>
      <c r="H31765" s="146"/>
      <c r="J31765" s="146"/>
      <c r="L31765" s="150"/>
      <c r="N31765" s="163"/>
      <c r="O31765" s="146"/>
      <c r="P31765" s="146"/>
      <c r="Q31765" s="146"/>
      <c r="R31765" s="34"/>
      <c r="S31765" s="35"/>
      <c r="T31765" s="147"/>
    </row>
    <row r="31766">
      <c r="A31766" s="147"/>
      <c r="B31766" s="64"/>
      <c r="C31766" s="147" t="s">
        <v>217</v>
      </c>
      <c r="E31766" s="161"/>
      <c r="F31766" s="162"/>
      <c r="G31766" s="147"/>
      <c r="H31766" s="146"/>
      <c r="J31766" s="146"/>
      <c r="L31766" s="150"/>
      <c r="N31766" s="163"/>
      <c r="O31766" s="146"/>
      <c r="P31766" s="146"/>
      <c r="Q31766" s="146"/>
      <c r="R31766" s="34"/>
      <c r="S31766" s="35"/>
      <c r="T31766" s="147"/>
    </row>
    <row r="31767">
      <c r="A31767" s="147"/>
      <c r="B31767" s="64"/>
      <c r="C31767" s="147" t="s">
        <v>217</v>
      </c>
      <c r="E31767" s="161"/>
      <c r="F31767" s="162"/>
      <c r="G31767" s="147"/>
      <c r="H31767" s="146"/>
      <c r="J31767" s="146"/>
      <c r="L31767" s="150"/>
      <c r="N31767" s="163"/>
      <c r="O31767" s="146"/>
      <c r="P31767" s="146"/>
      <c r="Q31767" s="146"/>
      <c r="R31767" s="34"/>
      <c r="S31767" s="35"/>
      <c r="T31767" s="147"/>
    </row>
    <row r="31768">
      <c r="A31768" s="147"/>
      <c r="B31768" s="64"/>
      <c r="C31768" s="147" t="s">
        <v>217</v>
      </c>
      <c r="E31768" s="161"/>
      <c r="F31768" s="162"/>
      <c r="G31768" s="147"/>
      <c r="H31768" s="146"/>
      <c r="J31768" s="146"/>
      <c r="L31768" s="150"/>
      <c r="N31768" s="163"/>
      <c r="O31768" s="146"/>
      <c r="P31768" s="146"/>
      <c r="Q31768" s="146"/>
      <c r="R31768" s="34"/>
      <c r="S31768" s="35"/>
      <c r="T31768" s="147"/>
    </row>
    <row r="31769">
      <c r="A31769" s="147"/>
      <c r="B31769" s="64"/>
      <c r="C31769" s="147" t="s">
        <v>217</v>
      </c>
      <c r="E31769" s="161"/>
      <c r="F31769" s="162"/>
      <c r="G31769" s="147"/>
      <c r="H31769" s="146"/>
      <c r="J31769" s="146"/>
      <c r="L31769" s="150"/>
      <c r="N31769" s="163"/>
      <c r="O31769" s="146"/>
      <c r="P31769" s="146"/>
      <c r="Q31769" s="146"/>
      <c r="R31769" s="34"/>
      <c r="S31769" s="35"/>
      <c r="T31769" s="147"/>
    </row>
    <row r="31770">
      <c r="A31770" s="147"/>
      <c r="B31770" s="64"/>
      <c r="C31770" s="147" t="s">
        <v>217</v>
      </c>
      <c r="E31770" s="161"/>
      <c r="F31770" s="162"/>
      <c r="G31770" s="147"/>
      <c r="H31770" s="146"/>
      <c r="J31770" s="146"/>
      <c r="L31770" s="150"/>
      <c r="N31770" s="163"/>
      <c r="O31770" s="146"/>
      <c r="P31770" s="146"/>
      <c r="Q31770" s="146"/>
      <c r="R31770" s="34"/>
      <c r="S31770" s="35"/>
      <c r="T31770" s="147"/>
    </row>
    <row r="31771">
      <c r="A31771" s="147"/>
      <c r="B31771" s="64"/>
      <c r="C31771" s="147" t="s">
        <v>217</v>
      </c>
      <c r="E31771" s="161"/>
      <c r="F31771" s="162"/>
      <c r="G31771" s="147"/>
      <c r="H31771" s="146"/>
      <c r="J31771" s="146"/>
      <c r="L31771" s="150"/>
      <c r="N31771" s="163"/>
      <c r="O31771" s="146"/>
      <c r="P31771" s="146"/>
      <c r="Q31771" s="146"/>
      <c r="R31771" s="34"/>
      <c r="S31771" s="35"/>
      <c r="T31771" s="147"/>
    </row>
    <row r="31772">
      <c r="A31772" s="147"/>
      <c r="B31772" s="64"/>
      <c r="C31772" s="147" t="s">
        <v>217</v>
      </c>
      <c r="E31772" s="161"/>
      <c r="F31772" s="162"/>
      <c r="G31772" s="147"/>
      <c r="H31772" s="146"/>
      <c r="J31772" s="146"/>
      <c r="L31772" s="150"/>
      <c r="N31772" s="163"/>
      <c r="O31772" s="146"/>
      <c r="P31772" s="146"/>
      <c r="Q31772" s="146"/>
      <c r="R31772" s="34"/>
      <c r="S31772" s="35"/>
      <c r="T31772" s="147"/>
    </row>
    <row r="31773">
      <c r="A31773" s="147"/>
      <c r="B31773" s="64"/>
      <c r="C31773" s="147" t="s">
        <v>217</v>
      </c>
      <c r="E31773" s="161"/>
      <c r="F31773" s="162"/>
      <c r="G31773" s="147"/>
      <c r="H31773" s="146"/>
      <c r="J31773" s="146"/>
      <c r="L31773" s="150"/>
      <c r="N31773" s="163"/>
      <c r="O31773" s="146"/>
      <c r="P31773" s="146"/>
      <c r="Q31773" s="146"/>
      <c r="R31773" s="34"/>
      <c r="S31773" s="35"/>
      <c r="T31773" s="147"/>
    </row>
    <row r="31774">
      <c r="A31774" s="147"/>
      <c r="B31774" s="64"/>
      <c r="C31774" s="147" t="s">
        <v>217</v>
      </c>
      <c r="E31774" s="161"/>
      <c r="F31774" s="162"/>
      <c r="G31774" s="147"/>
      <c r="H31774" s="146"/>
      <c r="J31774" s="146"/>
      <c r="L31774" s="150"/>
      <c r="N31774" s="163"/>
      <c r="O31774" s="146"/>
      <c r="P31774" s="146"/>
      <c r="Q31774" s="146"/>
      <c r="R31774" s="34"/>
      <c r="S31774" s="35"/>
      <c r="T31774" s="147"/>
    </row>
    <row r="31775">
      <c r="A31775" s="147"/>
      <c r="B31775" s="64"/>
      <c r="C31775" s="147" t="s">
        <v>217</v>
      </c>
      <c r="E31775" s="161"/>
      <c r="F31775" s="162"/>
      <c r="G31775" s="147"/>
      <c r="H31775" s="146"/>
      <c r="J31775" s="146"/>
      <c r="L31775" s="150"/>
      <c r="N31775" s="163"/>
      <c r="O31775" s="146"/>
      <c r="P31775" s="146"/>
      <c r="Q31775" s="146"/>
      <c r="R31775" s="34"/>
      <c r="S31775" s="35"/>
      <c r="T31775" s="147"/>
    </row>
    <row r="31776">
      <c r="A31776" s="147"/>
      <c r="B31776" s="64"/>
      <c r="C31776" s="147" t="s">
        <v>217</v>
      </c>
      <c r="E31776" s="161"/>
      <c r="F31776" s="162"/>
      <c r="G31776" s="147"/>
      <c r="H31776" s="146"/>
      <c r="J31776" s="146"/>
      <c r="L31776" s="150"/>
      <c r="N31776" s="163"/>
      <c r="O31776" s="146"/>
      <c r="P31776" s="146"/>
      <c r="Q31776" s="146"/>
      <c r="R31776" s="34"/>
      <c r="S31776" s="35"/>
      <c r="T31776" s="147"/>
    </row>
    <row r="31777">
      <c r="A31777" s="147"/>
      <c r="B31777" s="64"/>
      <c r="C31777" s="147" t="s">
        <v>217</v>
      </c>
      <c r="E31777" s="161"/>
      <c r="F31777" s="162"/>
      <c r="G31777" s="147"/>
      <c r="H31777" s="146"/>
      <c r="J31777" s="146"/>
      <c r="L31777" s="150"/>
      <c r="N31777" s="163"/>
      <c r="O31777" s="146"/>
      <c r="P31777" s="146"/>
      <c r="Q31777" s="146"/>
      <c r="R31777" s="34"/>
      <c r="S31777" s="35"/>
      <c r="T31777" s="147"/>
    </row>
    <row r="31778">
      <c r="A31778" s="147"/>
      <c r="B31778" s="64"/>
      <c r="C31778" s="147" t="s">
        <v>217</v>
      </c>
      <c r="E31778" s="161"/>
      <c r="F31778" s="162"/>
      <c r="G31778" s="147"/>
      <c r="H31778" s="146"/>
      <c r="J31778" s="146"/>
      <c r="L31778" s="150"/>
      <c r="N31778" s="163"/>
      <c r="O31778" s="146"/>
      <c r="P31778" s="146"/>
      <c r="Q31778" s="146"/>
      <c r="R31778" s="34"/>
      <c r="S31778" s="35"/>
      <c r="T31778" s="147"/>
    </row>
    <row r="31779">
      <c r="A31779" s="147"/>
      <c r="B31779" s="64"/>
      <c r="C31779" s="147" t="s">
        <v>217</v>
      </c>
      <c r="E31779" s="161"/>
      <c r="F31779" s="162"/>
      <c r="G31779" s="147"/>
      <c r="H31779" s="146"/>
      <c r="J31779" s="146"/>
      <c r="L31779" s="150"/>
      <c r="N31779" s="163"/>
      <c r="O31779" s="146"/>
      <c r="P31779" s="146"/>
      <c r="Q31779" s="146"/>
      <c r="R31779" s="34"/>
      <c r="S31779" s="35"/>
      <c r="T31779" s="147"/>
    </row>
    <row r="31780">
      <c r="A31780" s="147"/>
      <c r="B31780" s="64"/>
      <c r="C31780" s="147" t="s">
        <v>217</v>
      </c>
      <c r="E31780" s="161"/>
      <c r="F31780" s="162"/>
      <c r="G31780" s="147"/>
      <c r="H31780" s="146"/>
      <c r="J31780" s="146"/>
      <c r="L31780" s="150"/>
      <c r="N31780" s="163"/>
      <c r="O31780" s="146"/>
      <c r="P31780" s="146"/>
      <c r="Q31780" s="146"/>
      <c r="R31780" s="34"/>
      <c r="S31780" s="35"/>
      <c r="T31780" s="147"/>
    </row>
    <row r="31781">
      <c r="A31781" s="147"/>
      <c r="B31781" s="64"/>
      <c r="C31781" s="147" t="s">
        <v>217</v>
      </c>
      <c r="E31781" s="161"/>
      <c r="F31781" s="162"/>
      <c r="G31781" s="147"/>
      <c r="H31781" s="146"/>
      <c r="J31781" s="146"/>
      <c r="L31781" s="150"/>
      <c r="N31781" s="163"/>
      <c r="O31781" s="146"/>
      <c r="P31781" s="146"/>
      <c r="Q31781" s="146"/>
      <c r="R31781" s="34"/>
      <c r="S31781" s="35"/>
      <c r="T31781" s="147"/>
    </row>
    <row r="31782">
      <c r="A31782" s="147"/>
      <c r="B31782" s="64"/>
      <c r="C31782" s="147" t="s">
        <v>217</v>
      </c>
      <c r="E31782" s="161"/>
      <c r="F31782" s="162"/>
      <c r="G31782" s="147"/>
      <c r="H31782" s="146"/>
      <c r="J31782" s="146"/>
      <c r="L31782" s="150"/>
      <c r="N31782" s="163"/>
      <c r="O31782" s="146"/>
      <c r="P31782" s="146"/>
      <c r="Q31782" s="146"/>
      <c r="R31782" s="34"/>
      <c r="S31782" s="35"/>
      <c r="T31782" s="147"/>
    </row>
    <row r="31783">
      <c r="A31783" s="147"/>
      <c r="B31783" s="64"/>
      <c r="C31783" s="147" t="s">
        <v>217</v>
      </c>
      <c r="E31783" s="161"/>
      <c r="F31783" s="162"/>
      <c r="G31783" s="147"/>
      <c r="H31783" s="146"/>
      <c r="J31783" s="146"/>
      <c r="L31783" s="150"/>
      <c r="N31783" s="163"/>
      <c r="O31783" s="146"/>
      <c r="P31783" s="146"/>
      <c r="Q31783" s="146"/>
      <c r="R31783" s="34"/>
      <c r="S31783" s="35"/>
      <c r="T31783" s="147"/>
    </row>
    <row r="31784">
      <c r="A31784" s="147"/>
      <c r="B31784" s="64"/>
      <c r="C31784" s="147" t="s">
        <v>217</v>
      </c>
      <c r="E31784" s="161"/>
      <c r="F31784" s="162"/>
      <c r="G31784" s="147"/>
      <c r="H31784" s="146"/>
      <c r="J31784" s="146"/>
      <c r="L31784" s="150"/>
      <c r="N31784" s="163"/>
      <c r="O31784" s="146"/>
      <c r="P31784" s="146"/>
      <c r="Q31784" s="146"/>
      <c r="R31784" s="34"/>
      <c r="S31784" s="35"/>
      <c r="T31784" s="147"/>
    </row>
    <row r="31785">
      <c r="A31785" s="147"/>
      <c r="B31785" s="64"/>
      <c r="C31785" s="147" t="s">
        <v>217</v>
      </c>
      <c r="E31785" s="161"/>
      <c r="F31785" s="162"/>
      <c r="G31785" s="147"/>
      <c r="H31785" s="146"/>
      <c r="J31785" s="146"/>
      <c r="L31785" s="150"/>
      <c r="N31785" s="163"/>
      <c r="O31785" s="146"/>
      <c r="P31785" s="146"/>
      <c r="Q31785" s="146"/>
      <c r="R31785" s="34"/>
      <c r="S31785" s="35"/>
      <c r="T31785" s="147"/>
    </row>
    <row r="31786">
      <c r="A31786" s="147"/>
      <c r="B31786" s="64"/>
      <c r="C31786" s="147" t="s">
        <v>217</v>
      </c>
      <c r="E31786" s="161"/>
      <c r="F31786" s="162"/>
      <c r="G31786" s="147"/>
      <c r="H31786" s="146"/>
      <c r="J31786" s="146"/>
      <c r="L31786" s="150"/>
      <c r="N31786" s="163"/>
      <c r="O31786" s="146"/>
      <c r="P31786" s="146"/>
      <c r="Q31786" s="146"/>
      <c r="R31786" s="34"/>
      <c r="S31786" s="35"/>
      <c r="T31786" s="147"/>
    </row>
    <row r="31787">
      <c r="A31787" s="147"/>
      <c r="B31787" s="64"/>
      <c r="C31787" s="147" t="s">
        <v>217</v>
      </c>
      <c r="E31787" s="161"/>
      <c r="F31787" s="162"/>
      <c r="G31787" s="147"/>
      <c r="H31787" s="146"/>
      <c r="J31787" s="146"/>
      <c r="L31787" s="150"/>
      <c r="N31787" s="163"/>
      <c r="O31787" s="146"/>
      <c r="P31787" s="146"/>
      <c r="Q31787" s="146"/>
      <c r="R31787" s="34"/>
      <c r="S31787" s="35"/>
      <c r="T31787" s="147"/>
    </row>
    <row r="31788">
      <c r="A31788" s="147"/>
      <c r="B31788" s="64"/>
      <c r="C31788" s="147" t="s">
        <v>217</v>
      </c>
      <c r="E31788" s="161"/>
      <c r="F31788" s="162"/>
      <c r="G31788" s="147"/>
      <c r="H31788" s="146"/>
      <c r="J31788" s="146"/>
      <c r="L31788" s="150"/>
      <c r="N31788" s="163"/>
      <c r="O31788" s="146"/>
      <c r="P31788" s="146"/>
      <c r="Q31788" s="146"/>
      <c r="R31788" s="34"/>
      <c r="S31788" s="35"/>
      <c r="T31788" s="147"/>
    </row>
    <row r="31789">
      <c r="A31789" s="147"/>
      <c r="B31789" s="64"/>
      <c r="C31789" s="147" t="s">
        <v>217</v>
      </c>
      <c r="E31789" s="161"/>
      <c r="F31789" s="162"/>
      <c r="G31789" s="147"/>
      <c r="H31789" s="146"/>
      <c r="J31789" s="146"/>
      <c r="L31789" s="150"/>
      <c r="N31789" s="163"/>
      <c r="O31789" s="146"/>
      <c r="P31789" s="146"/>
      <c r="Q31789" s="146"/>
      <c r="R31789" s="34"/>
      <c r="S31789" s="35"/>
      <c r="T31789" s="147"/>
    </row>
    <row r="31790">
      <c r="A31790" s="147"/>
      <c r="B31790" s="64"/>
      <c r="C31790" s="147" t="s">
        <v>217</v>
      </c>
      <c r="E31790" s="161"/>
      <c r="F31790" s="162"/>
      <c r="G31790" s="147"/>
      <c r="H31790" s="146"/>
      <c r="J31790" s="146"/>
      <c r="L31790" s="150"/>
      <c r="N31790" s="163"/>
      <c r="O31790" s="146"/>
      <c r="P31790" s="146"/>
      <c r="Q31790" s="146"/>
      <c r="R31790" s="34"/>
      <c r="S31790" s="35"/>
      <c r="T31790" s="147"/>
    </row>
    <row r="31791">
      <c r="A31791" s="147"/>
      <c r="B31791" s="64"/>
      <c r="C31791" s="147" t="s">
        <v>217</v>
      </c>
      <c r="E31791" s="161"/>
      <c r="F31791" s="162"/>
      <c r="G31791" s="147"/>
      <c r="H31791" s="146"/>
      <c r="J31791" s="146"/>
      <c r="L31791" s="150"/>
      <c r="N31791" s="163"/>
      <c r="O31791" s="146"/>
      <c r="P31791" s="146"/>
      <c r="Q31791" s="146"/>
      <c r="R31791" s="34"/>
      <c r="S31791" s="35"/>
      <c r="T31791" s="147"/>
    </row>
    <row r="31792">
      <c r="A31792" s="147"/>
      <c r="B31792" s="64"/>
      <c r="C31792" s="147" t="s">
        <v>217</v>
      </c>
      <c r="E31792" s="161"/>
      <c r="F31792" s="162"/>
      <c r="G31792" s="147"/>
      <c r="H31792" s="146"/>
      <c r="J31792" s="146"/>
      <c r="L31792" s="150"/>
      <c r="N31792" s="163"/>
      <c r="O31792" s="146"/>
      <c r="P31792" s="146"/>
      <c r="Q31792" s="146"/>
      <c r="R31792" s="34"/>
      <c r="S31792" s="35"/>
      <c r="T31792" s="147"/>
    </row>
    <row r="31793">
      <c r="A31793" s="147"/>
      <c r="B31793" s="64"/>
      <c r="C31793" s="147" t="s">
        <v>217</v>
      </c>
      <c r="E31793" s="161"/>
      <c r="F31793" s="162"/>
      <c r="G31793" s="147"/>
      <c r="H31793" s="146"/>
      <c r="J31793" s="146"/>
      <c r="L31793" s="150"/>
      <c r="N31793" s="163"/>
      <c r="O31793" s="146"/>
      <c r="P31793" s="146"/>
      <c r="Q31793" s="146"/>
      <c r="R31793" s="34"/>
      <c r="S31793" s="35"/>
      <c r="T31793" s="147"/>
    </row>
    <row r="31794">
      <c r="A31794" s="147"/>
      <c r="B31794" s="64"/>
      <c r="C31794" s="147" t="s">
        <v>217</v>
      </c>
      <c r="E31794" s="161"/>
      <c r="F31794" s="162"/>
      <c r="G31794" s="147"/>
      <c r="H31794" s="146"/>
      <c r="J31794" s="146"/>
      <c r="L31794" s="150"/>
      <c r="N31794" s="163"/>
      <c r="O31794" s="146"/>
      <c r="P31794" s="146"/>
      <c r="Q31794" s="146"/>
      <c r="R31794" s="34"/>
      <c r="S31794" s="35"/>
      <c r="T31794" s="147"/>
    </row>
    <row r="31795">
      <c r="A31795" s="147"/>
      <c r="B31795" s="64"/>
      <c r="C31795" s="147" t="s">
        <v>217</v>
      </c>
      <c r="E31795" s="161"/>
      <c r="F31795" s="162"/>
      <c r="G31795" s="147"/>
      <c r="H31795" s="146"/>
      <c r="J31795" s="146"/>
      <c r="L31795" s="150"/>
      <c r="N31795" s="163"/>
      <c r="O31795" s="146"/>
      <c r="P31795" s="146"/>
      <c r="Q31795" s="146"/>
      <c r="R31795" s="34"/>
      <c r="S31795" s="35"/>
      <c r="T31795" s="147"/>
    </row>
    <row r="31796">
      <c r="A31796" s="147"/>
      <c r="B31796" s="64"/>
      <c r="C31796" s="147" t="s">
        <v>217</v>
      </c>
      <c r="E31796" s="161"/>
      <c r="F31796" s="162"/>
      <c r="G31796" s="147"/>
      <c r="H31796" s="146"/>
      <c r="J31796" s="146"/>
      <c r="L31796" s="150"/>
      <c r="N31796" s="163"/>
      <c r="O31796" s="146"/>
      <c r="P31796" s="146"/>
      <c r="Q31796" s="146"/>
      <c r="R31796" s="34"/>
      <c r="S31796" s="35"/>
      <c r="T31796" s="147"/>
    </row>
    <row r="31797">
      <c r="A31797" s="147"/>
      <c r="B31797" s="64"/>
      <c r="C31797" s="147" t="s">
        <v>217</v>
      </c>
      <c r="E31797" s="161"/>
      <c r="F31797" s="162"/>
      <c r="G31797" s="147"/>
      <c r="H31797" s="146"/>
      <c r="J31797" s="146"/>
      <c r="L31797" s="150"/>
      <c r="N31797" s="163"/>
      <c r="O31797" s="146"/>
      <c r="P31797" s="146"/>
      <c r="Q31797" s="146"/>
      <c r="R31797" s="34"/>
      <c r="S31797" s="35"/>
      <c r="T31797" s="147"/>
    </row>
    <row r="31798">
      <c r="A31798" s="147"/>
      <c r="B31798" s="64"/>
      <c r="C31798" s="147" t="s">
        <v>217</v>
      </c>
      <c r="E31798" s="161"/>
      <c r="F31798" s="162"/>
      <c r="G31798" s="147"/>
      <c r="H31798" s="146"/>
      <c r="J31798" s="146"/>
      <c r="L31798" s="150"/>
      <c r="N31798" s="163"/>
      <c r="O31798" s="146"/>
      <c r="P31798" s="146"/>
      <c r="Q31798" s="146"/>
      <c r="R31798" s="34"/>
      <c r="S31798" s="35"/>
      <c r="T31798" s="147"/>
    </row>
    <row r="31799">
      <c r="A31799" s="147"/>
      <c r="B31799" s="64"/>
      <c r="C31799" s="147" t="s">
        <v>217</v>
      </c>
      <c r="E31799" s="161"/>
      <c r="F31799" s="162"/>
      <c r="G31799" s="147"/>
      <c r="H31799" s="146"/>
      <c r="J31799" s="146"/>
      <c r="L31799" s="150"/>
      <c r="N31799" s="163"/>
      <c r="O31799" s="146"/>
      <c r="P31799" s="146"/>
      <c r="Q31799" s="146"/>
      <c r="R31799" s="34"/>
      <c r="S31799" s="35"/>
      <c r="T31799" s="147"/>
    </row>
    <row r="31800">
      <c r="A31800" s="147"/>
      <c r="B31800" s="64"/>
      <c r="C31800" s="147" t="s">
        <v>217</v>
      </c>
      <c r="E31800" s="161"/>
      <c r="F31800" s="162"/>
      <c r="G31800" s="147"/>
      <c r="H31800" s="146"/>
      <c r="J31800" s="146"/>
      <c r="L31800" s="150"/>
      <c r="N31800" s="163"/>
      <c r="O31800" s="146"/>
      <c r="P31800" s="146"/>
      <c r="Q31800" s="146"/>
      <c r="R31800" s="34"/>
      <c r="S31800" s="35"/>
      <c r="T31800" s="147"/>
    </row>
    <row r="31801">
      <c r="A31801" s="147"/>
      <c r="B31801" s="64"/>
      <c r="C31801" s="147" t="s">
        <v>217</v>
      </c>
      <c r="E31801" s="161"/>
      <c r="F31801" s="162"/>
      <c r="G31801" s="147"/>
      <c r="H31801" s="146"/>
      <c r="J31801" s="146"/>
      <c r="L31801" s="150"/>
      <c r="N31801" s="163"/>
      <c r="O31801" s="146"/>
      <c r="P31801" s="146"/>
      <c r="Q31801" s="146"/>
      <c r="R31801" s="34"/>
      <c r="S31801" s="35"/>
      <c r="T31801" s="147"/>
    </row>
    <row r="31802">
      <c r="A31802" s="147"/>
      <c r="B31802" s="64"/>
      <c r="C31802" s="147" t="s">
        <v>217</v>
      </c>
      <c r="E31802" s="161"/>
      <c r="F31802" s="162"/>
      <c r="G31802" s="147"/>
      <c r="H31802" s="146"/>
      <c r="J31802" s="146"/>
      <c r="L31802" s="150"/>
      <c r="N31802" s="163"/>
      <c r="O31802" s="146"/>
      <c r="P31802" s="146"/>
      <c r="Q31802" s="146"/>
      <c r="R31802" s="34"/>
      <c r="S31802" s="35"/>
      <c r="T31802" s="147"/>
    </row>
    <row r="31803">
      <c r="A31803" s="147"/>
      <c r="B31803" s="64"/>
      <c r="C31803" s="147" t="s">
        <v>217</v>
      </c>
      <c r="E31803" s="161"/>
      <c r="F31803" s="162"/>
      <c r="G31803" s="147"/>
      <c r="H31803" s="146"/>
      <c r="J31803" s="146"/>
      <c r="L31803" s="150"/>
      <c r="N31803" s="163"/>
      <c r="O31803" s="146"/>
      <c r="P31803" s="146"/>
      <c r="Q31803" s="146"/>
      <c r="R31803" s="34"/>
      <c r="S31803" s="35"/>
      <c r="T31803" s="147"/>
    </row>
    <row r="31804">
      <c r="A31804" s="147"/>
      <c r="B31804" s="64"/>
      <c r="C31804" s="147" t="s">
        <v>217</v>
      </c>
      <c r="E31804" s="161"/>
      <c r="F31804" s="162"/>
      <c r="G31804" s="147"/>
      <c r="H31804" s="146"/>
      <c r="J31804" s="146"/>
      <c r="L31804" s="150"/>
      <c r="N31804" s="163"/>
      <c r="O31804" s="146"/>
      <c r="P31804" s="146"/>
      <c r="Q31804" s="146"/>
      <c r="R31804" s="34"/>
      <c r="S31804" s="35"/>
      <c r="T31804" s="147"/>
    </row>
    <row r="31805">
      <c r="A31805" s="147"/>
      <c r="B31805" s="64"/>
      <c r="C31805" s="147" t="s">
        <v>217</v>
      </c>
      <c r="E31805" s="161"/>
      <c r="F31805" s="162"/>
      <c r="G31805" s="147"/>
      <c r="H31805" s="146"/>
      <c r="J31805" s="146"/>
      <c r="L31805" s="150"/>
      <c r="N31805" s="163"/>
      <c r="O31805" s="146"/>
      <c r="P31805" s="146"/>
      <c r="Q31805" s="146"/>
      <c r="R31805" s="34"/>
      <c r="S31805" s="35"/>
      <c r="T31805" s="147"/>
    </row>
    <row r="31806">
      <c r="A31806" s="147"/>
      <c r="B31806" s="64"/>
      <c r="C31806" s="147" t="s">
        <v>217</v>
      </c>
      <c r="E31806" s="161"/>
      <c r="F31806" s="162"/>
      <c r="G31806" s="147"/>
      <c r="H31806" s="146"/>
      <c r="J31806" s="146"/>
      <c r="L31806" s="150"/>
      <c r="N31806" s="163"/>
      <c r="O31806" s="146"/>
      <c r="P31806" s="146"/>
      <c r="Q31806" s="146"/>
      <c r="R31806" s="34"/>
      <c r="S31806" s="35"/>
      <c r="T31806" s="147"/>
    </row>
    <row r="31807">
      <c r="A31807" s="147"/>
      <c r="B31807" s="64"/>
      <c r="C31807" s="147" t="s">
        <v>217</v>
      </c>
      <c r="E31807" s="161"/>
      <c r="F31807" s="162"/>
      <c r="G31807" s="147"/>
      <c r="H31807" s="146"/>
      <c r="J31807" s="146"/>
      <c r="L31807" s="150"/>
      <c r="N31807" s="163"/>
      <c r="O31807" s="146"/>
      <c r="P31807" s="146"/>
      <c r="Q31807" s="146"/>
      <c r="R31807" s="34"/>
      <c r="S31807" s="35"/>
      <c r="T31807" s="147"/>
    </row>
    <row r="31808">
      <c r="A31808" s="147"/>
      <c r="B31808" s="64"/>
      <c r="C31808" s="147" t="s">
        <v>217</v>
      </c>
      <c r="E31808" s="161"/>
      <c r="F31808" s="162"/>
      <c r="G31808" s="147"/>
      <c r="H31808" s="146"/>
      <c r="J31808" s="146"/>
      <c r="L31808" s="150"/>
      <c r="N31808" s="163"/>
      <c r="O31808" s="146"/>
      <c r="P31808" s="146"/>
      <c r="Q31808" s="146"/>
      <c r="R31808" s="34"/>
      <c r="S31808" s="35"/>
      <c r="T31808" s="147"/>
    </row>
    <row r="31809">
      <c r="A31809" s="147"/>
      <c r="B31809" s="64"/>
      <c r="C31809" s="147" t="s">
        <v>217</v>
      </c>
      <c r="E31809" s="161"/>
      <c r="F31809" s="162"/>
      <c r="G31809" s="147"/>
      <c r="H31809" s="146"/>
      <c r="J31809" s="146"/>
      <c r="L31809" s="150"/>
      <c r="N31809" s="163"/>
      <c r="O31809" s="146"/>
      <c r="P31809" s="146"/>
      <c r="Q31809" s="146"/>
      <c r="R31809" s="34"/>
      <c r="S31809" s="35"/>
      <c r="T31809" s="147"/>
    </row>
    <row r="31810">
      <c r="A31810" s="147"/>
      <c r="B31810" s="64"/>
      <c r="C31810" s="147" t="s">
        <v>217</v>
      </c>
      <c r="E31810" s="161"/>
      <c r="F31810" s="162"/>
      <c r="G31810" s="147"/>
      <c r="H31810" s="146"/>
      <c r="J31810" s="146"/>
      <c r="L31810" s="150"/>
      <c r="N31810" s="163"/>
      <c r="O31810" s="146"/>
      <c r="P31810" s="146"/>
      <c r="Q31810" s="146"/>
      <c r="R31810" s="34"/>
      <c r="S31810" s="35"/>
      <c r="T31810" s="147"/>
    </row>
    <row r="31811">
      <c r="A31811" s="147"/>
      <c r="B31811" s="64"/>
      <c r="C31811" s="147" t="s">
        <v>217</v>
      </c>
      <c r="E31811" s="161"/>
      <c r="F31811" s="162"/>
      <c r="G31811" s="147"/>
      <c r="H31811" s="146"/>
      <c r="J31811" s="146"/>
      <c r="L31811" s="150"/>
      <c r="N31811" s="163"/>
      <c r="O31811" s="146"/>
      <c r="P31811" s="146"/>
      <c r="Q31811" s="146"/>
      <c r="R31811" s="34"/>
      <c r="S31811" s="35"/>
      <c r="T31811" s="147"/>
    </row>
    <row r="31812">
      <c r="A31812" s="147"/>
      <c r="B31812" s="64"/>
      <c r="C31812" s="147" t="s">
        <v>217</v>
      </c>
      <c r="E31812" s="161"/>
      <c r="F31812" s="162"/>
      <c r="G31812" s="147"/>
      <c r="H31812" s="146"/>
      <c r="J31812" s="146"/>
      <c r="L31812" s="150"/>
      <c r="N31812" s="163"/>
      <c r="O31812" s="146"/>
      <c r="P31812" s="146"/>
      <c r="Q31812" s="146"/>
      <c r="R31812" s="34"/>
      <c r="S31812" s="35"/>
      <c r="T31812" s="147"/>
    </row>
    <row r="31813">
      <c r="A31813" s="147"/>
      <c r="B31813" s="64"/>
      <c r="C31813" s="147" t="s">
        <v>217</v>
      </c>
      <c r="E31813" s="161"/>
      <c r="F31813" s="162"/>
      <c r="G31813" s="147"/>
      <c r="H31813" s="146"/>
      <c r="J31813" s="146"/>
      <c r="L31813" s="150"/>
      <c r="N31813" s="163"/>
      <c r="O31813" s="146"/>
      <c r="P31813" s="146"/>
      <c r="Q31813" s="146"/>
      <c r="R31813" s="34"/>
      <c r="S31813" s="35"/>
      <c r="T31813" s="147"/>
    </row>
    <row r="31814">
      <c r="A31814" s="147"/>
      <c r="B31814" s="64"/>
      <c r="C31814" s="147" t="s">
        <v>217</v>
      </c>
      <c r="E31814" s="161"/>
      <c r="F31814" s="162"/>
      <c r="G31814" s="147"/>
      <c r="H31814" s="146"/>
      <c r="J31814" s="146"/>
      <c r="L31814" s="150"/>
      <c r="N31814" s="163"/>
      <c r="O31814" s="146"/>
      <c r="P31814" s="146"/>
      <c r="Q31814" s="146"/>
      <c r="R31814" s="34"/>
      <c r="S31814" s="35"/>
      <c r="T31814" s="147"/>
    </row>
    <row r="31815">
      <c r="A31815" s="147"/>
      <c r="B31815" s="64"/>
      <c r="C31815" s="147" t="s">
        <v>217</v>
      </c>
      <c r="E31815" s="161"/>
      <c r="F31815" s="162"/>
      <c r="G31815" s="147"/>
      <c r="H31815" s="146"/>
      <c r="J31815" s="146"/>
      <c r="L31815" s="150"/>
      <c r="N31815" s="163"/>
      <c r="O31815" s="146"/>
      <c r="P31815" s="146"/>
      <c r="Q31815" s="146"/>
      <c r="R31815" s="34"/>
      <c r="S31815" s="35"/>
      <c r="T31815" s="147"/>
    </row>
    <row r="31816">
      <c r="A31816" s="147"/>
      <c r="B31816" s="64"/>
      <c r="C31816" s="147" t="s">
        <v>217</v>
      </c>
      <c r="E31816" s="161"/>
      <c r="F31816" s="162"/>
      <c r="G31816" s="147"/>
      <c r="H31816" s="146"/>
      <c r="J31816" s="146"/>
      <c r="L31816" s="150"/>
      <c r="N31816" s="163"/>
      <c r="O31816" s="146"/>
      <c r="P31816" s="146"/>
      <c r="Q31816" s="146"/>
      <c r="R31816" s="34"/>
      <c r="S31816" s="35"/>
      <c r="T31816" s="147"/>
    </row>
    <row r="31817">
      <c r="A31817" s="147"/>
      <c r="B31817" s="64"/>
      <c r="C31817" s="147" t="s">
        <v>217</v>
      </c>
      <c r="E31817" s="161"/>
      <c r="F31817" s="162"/>
      <c r="G31817" s="147"/>
      <c r="H31817" s="146"/>
      <c r="J31817" s="146"/>
      <c r="L31817" s="150"/>
      <c r="N31817" s="163"/>
      <c r="O31817" s="146"/>
      <c r="P31817" s="146"/>
      <c r="Q31817" s="146"/>
      <c r="R31817" s="34"/>
      <c r="S31817" s="35"/>
      <c r="T31817" s="147"/>
    </row>
    <row r="31818">
      <c r="A31818" s="147"/>
      <c r="B31818" s="64"/>
      <c r="C31818" s="147" t="s">
        <v>217</v>
      </c>
      <c r="E31818" s="161"/>
      <c r="F31818" s="162"/>
      <c r="G31818" s="147"/>
      <c r="H31818" s="146"/>
      <c r="J31818" s="146"/>
      <c r="L31818" s="150"/>
      <c r="N31818" s="163"/>
      <c r="O31818" s="146"/>
      <c r="P31818" s="146"/>
      <c r="Q31818" s="146"/>
      <c r="R31818" s="34"/>
      <c r="S31818" s="35"/>
      <c r="T31818" s="147"/>
    </row>
    <row r="31819">
      <c r="A31819" s="147"/>
      <c r="B31819" s="64"/>
      <c r="C31819" s="147" t="s">
        <v>217</v>
      </c>
      <c r="E31819" s="161"/>
      <c r="F31819" s="162"/>
      <c r="G31819" s="147"/>
      <c r="H31819" s="146"/>
      <c r="J31819" s="146"/>
      <c r="L31819" s="150"/>
      <c r="N31819" s="163"/>
      <c r="O31819" s="146"/>
      <c r="P31819" s="146"/>
      <c r="Q31819" s="146"/>
      <c r="R31819" s="34"/>
      <c r="S31819" s="35"/>
      <c r="T31819" s="147"/>
    </row>
    <row r="31820">
      <c r="A31820" s="147"/>
      <c r="B31820" s="64"/>
      <c r="C31820" s="147" t="s">
        <v>217</v>
      </c>
      <c r="E31820" s="161"/>
      <c r="F31820" s="162"/>
      <c r="G31820" s="147"/>
      <c r="H31820" s="146"/>
      <c r="J31820" s="146"/>
      <c r="L31820" s="150"/>
      <c r="N31820" s="163"/>
      <c r="O31820" s="146"/>
      <c r="P31820" s="146"/>
      <c r="Q31820" s="146"/>
      <c r="R31820" s="34"/>
      <c r="S31820" s="35"/>
      <c r="T31820" s="147"/>
    </row>
    <row r="31821">
      <c r="A31821" s="147"/>
      <c r="B31821" s="64"/>
      <c r="C31821" s="147" t="s">
        <v>217</v>
      </c>
      <c r="E31821" s="161"/>
      <c r="F31821" s="162"/>
      <c r="G31821" s="147"/>
      <c r="H31821" s="146"/>
      <c r="J31821" s="146"/>
      <c r="L31821" s="150"/>
      <c r="N31821" s="163"/>
      <c r="O31821" s="146"/>
      <c r="P31821" s="146"/>
      <c r="Q31821" s="146"/>
      <c r="R31821" s="34"/>
      <c r="S31821" s="35"/>
      <c r="T31821" s="147"/>
    </row>
    <row r="31822">
      <c r="A31822" s="147"/>
      <c r="B31822" s="64"/>
      <c r="C31822" s="147" t="s">
        <v>217</v>
      </c>
      <c r="E31822" s="161"/>
      <c r="F31822" s="162"/>
      <c r="G31822" s="147"/>
      <c r="H31822" s="146"/>
      <c r="J31822" s="146"/>
      <c r="L31822" s="150"/>
      <c r="N31822" s="163"/>
      <c r="O31822" s="146"/>
      <c r="P31822" s="146"/>
      <c r="Q31822" s="146"/>
      <c r="R31822" s="34"/>
      <c r="S31822" s="35"/>
      <c r="T31822" s="147"/>
    </row>
    <row r="31823">
      <c r="A31823" s="147"/>
      <c r="B31823" s="64"/>
      <c r="C31823" s="147" t="s">
        <v>217</v>
      </c>
      <c r="E31823" s="161"/>
      <c r="F31823" s="162"/>
      <c r="G31823" s="147"/>
      <c r="H31823" s="146"/>
      <c r="J31823" s="146"/>
      <c r="L31823" s="150"/>
      <c r="N31823" s="163"/>
      <c r="O31823" s="146"/>
      <c r="P31823" s="146"/>
      <c r="Q31823" s="146"/>
      <c r="R31823" s="34"/>
      <c r="S31823" s="35"/>
      <c r="T31823" s="147"/>
    </row>
    <row r="31824">
      <c r="A31824" s="147"/>
      <c r="B31824" s="64"/>
      <c r="C31824" s="147" t="s">
        <v>217</v>
      </c>
      <c r="E31824" s="161"/>
      <c r="F31824" s="162"/>
      <c r="G31824" s="147"/>
      <c r="H31824" s="146"/>
      <c r="J31824" s="146"/>
      <c r="L31824" s="150"/>
      <c r="N31824" s="163"/>
      <c r="O31824" s="146"/>
      <c r="P31824" s="146"/>
      <c r="Q31824" s="146"/>
      <c r="R31824" s="34"/>
      <c r="S31824" s="35"/>
      <c r="T31824" s="147"/>
    </row>
    <row r="31825">
      <c r="A31825" s="147"/>
      <c r="B31825" s="64"/>
      <c r="C31825" s="147" t="s">
        <v>217</v>
      </c>
      <c r="E31825" s="161"/>
      <c r="F31825" s="162"/>
      <c r="G31825" s="147"/>
      <c r="H31825" s="146"/>
      <c r="J31825" s="146"/>
      <c r="L31825" s="150"/>
      <c r="N31825" s="163"/>
      <c r="O31825" s="146"/>
      <c r="P31825" s="146"/>
      <c r="Q31825" s="146"/>
      <c r="R31825" s="34"/>
      <c r="S31825" s="35"/>
      <c r="T31825" s="147"/>
    </row>
    <row r="31826">
      <c r="A31826" s="147"/>
      <c r="B31826" s="64"/>
      <c r="C31826" s="147" t="s">
        <v>217</v>
      </c>
      <c r="E31826" s="161"/>
      <c r="F31826" s="162"/>
      <c r="G31826" s="147"/>
      <c r="H31826" s="146"/>
      <c r="J31826" s="146"/>
      <c r="L31826" s="150"/>
      <c r="N31826" s="163"/>
      <c r="O31826" s="146"/>
      <c r="P31826" s="146"/>
      <c r="Q31826" s="146"/>
      <c r="R31826" s="34"/>
      <c r="S31826" s="35"/>
      <c r="T31826" s="147"/>
    </row>
    <row r="31827">
      <c r="A31827" s="147"/>
      <c r="B31827" s="64"/>
      <c r="C31827" s="147" t="s">
        <v>217</v>
      </c>
      <c r="E31827" s="161"/>
      <c r="F31827" s="162"/>
      <c r="G31827" s="147"/>
      <c r="H31827" s="146"/>
      <c r="J31827" s="146"/>
      <c r="L31827" s="150"/>
      <c r="N31827" s="163"/>
      <c r="O31827" s="146"/>
      <c r="P31827" s="146"/>
      <c r="Q31827" s="146"/>
      <c r="R31827" s="34"/>
      <c r="S31827" s="35"/>
      <c r="T31827" s="147"/>
    </row>
    <row r="31828">
      <c r="A31828" s="147"/>
      <c r="B31828" s="64"/>
      <c r="C31828" s="147" t="s">
        <v>217</v>
      </c>
      <c r="E31828" s="161"/>
      <c r="F31828" s="162"/>
      <c r="G31828" s="147"/>
      <c r="H31828" s="146"/>
      <c r="J31828" s="146"/>
      <c r="L31828" s="150"/>
      <c r="N31828" s="163"/>
      <c r="O31828" s="146"/>
      <c r="P31828" s="146"/>
      <c r="Q31828" s="146"/>
      <c r="R31828" s="34"/>
      <c r="S31828" s="35"/>
      <c r="T31828" s="147"/>
    </row>
    <row r="31829">
      <c r="A31829" s="147"/>
      <c r="B31829" s="64"/>
      <c r="C31829" s="147" t="s">
        <v>217</v>
      </c>
      <c r="E31829" s="161"/>
      <c r="F31829" s="162"/>
      <c r="G31829" s="147"/>
      <c r="H31829" s="146"/>
      <c r="J31829" s="146"/>
      <c r="L31829" s="150"/>
      <c r="N31829" s="163"/>
      <c r="O31829" s="146"/>
      <c r="P31829" s="146"/>
      <c r="Q31829" s="146"/>
      <c r="R31829" s="34"/>
      <c r="S31829" s="35"/>
      <c r="T31829" s="147"/>
    </row>
    <row r="31830">
      <c r="A31830" s="147"/>
      <c r="B31830" s="64"/>
      <c r="C31830" s="147" t="s">
        <v>217</v>
      </c>
      <c r="E31830" s="161"/>
      <c r="F31830" s="162"/>
      <c r="G31830" s="147"/>
      <c r="H31830" s="146"/>
      <c r="J31830" s="146"/>
      <c r="L31830" s="150"/>
      <c r="N31830" s="163"/>
      <c r="O31830" s="146"/>
      <c r="P31830" s="146"/>
      <c r="Q31830" s="146"/>
      <c r="R31830" s="34"/>
      <c r="S31830" s="35"/>
      <c r="T31830" s="147"/>
    </row>
    <row r="31831">
      <c r="A31831" s="147"/>
      <c r="B31831" s="64"/>
      <c r="C31831" s="147" t="s">
        <v>217</v>
      </c>
      <c r="E31831" s="161"/>
      <c r="F31831" s="162"/>
      <c r="G31831" s="147"/>
      <c r="H31831" s="146"/>
      <c r="J31831" s="146"/>
      <c r="L31831" s="150"/>
      <c r="N31831" s="163"/>
      <c r="O31831" s="146"/>
      <c r="P31831" s="146"/>
      <c r="Q31831" s="146"/>
      <c r="R31831" s="34"/>
      <c r="S31831" s="35"/>
      <c r="T31831" s="147"/>
    </row>
    <row r="31832">
      <c r="A31832" s="147"/>
      <c r="B31832" s="64"/>
      <c r="C31832" s="147" t="s">
        <v>217</v>
      </c>
      <c r="E31832" s="161"/>
      <c r="F31832" s="162"/>
      <c r="G31832" s="147"/>
      <c r="H31832" s="146"/>
      <c r="J31832" s="146"/>
      <c r="L31832" s="150"/>
      <c r="N31832" s="163"/>
      <c r="O31832" s="146"/>
      <c r="P31832" s="146"/>
      <c r="Q31832" s="146"/>
      <c r="R31832" s="34"/>
      <c r="S31832" s="35"/>
      <c r="T31832" s="147"/>
    </row>
    <row r="31833">
      <c r="A31833" s="147"/>
      <c r="B31833" s="64"/>
      <c r="C31833" s="147" t="s">
        <v>217</v>
      </c>
      <c r="E31833" s="161"/>
      <c r="F31833" s="162"/>
      <c r="G31833" s="147"/>
      <c r="H31833" s="146"/>
      <c r="J31833" s="146"/>
      <c r="L31833" s="150"/>
      <c r="N31833" s="163"/>
      <c r="O31833" s="146"/>
      <c r="P31833" s="146"/>
      <c r="Q31833" s="146"/>
      <c r="R31833" s="34"/>
      <c r="S31833" s="35"/>
      <c r="T31833" s="147"/>
    </row>
    <row r="31834">
      <c r="A31834" s="147"/>
      <c r="B31834" s="64"/>
      <c r="C31834" s="147" t="s">
        <v>217</v>
      </c>
      <c r="E31834" s="161"/>
      <c r="F31834" s="162"/>
      <c r="G31834" s="147"/>
      <c r="H31834" s="146"/>
      <c r="J31834" s="146"/>
      <c r="L31834" s="150"/>
      <c r="N31834" s="163"/>
      <c r="O31834" s="146"/>
      <c r="P31834" s="146"/>
      <c r="Q31834" s="146"/>
      <c r="R31834" s="34"/>
      <c r="S31834" s="35"/>
      <c r="T31834" s="147"/>
    </row>
    <row r="31835">
      <c r="A31835" s="147"/>
      <c r="B31835" s="64"/>
      <c r="C31835" s="147" t="s">
        <v>217</v>
      </c>
      <c r="E31835" s="161"/>
      <c r="F31835" s="162"/>
      <c r="G31835" s="147"/>
      <c r="H31835" s="146"/>
      <c r="J31835" s="146"/>
      <c r="L31835" s="150"/>
      <c r="N31835" s="163"/>
      <c r="O31835" s="146"/>
      <c r="P31835" s="146"/>
      <c r="Q31835" s="146"/>
      <c r="R31835" s="34"/>
      <c r="S31835" s="35"/>
      <c r="T31835" s="147"/>
    </row>
    <row r="31836">
      <c r="A31836" s="147"/>
      <c r="B31836" s="64"/>
      <c r="C31836" s="147" t="s">
        <v>217</v>
      </c>
      <c r="E31836" s="161"/>
      <c r="F31836" s="162"/>
      <c r="G31836" s="147"/>
      <c r="H31836" s="146"/>
      <c r="J31836" s="146"/>
      <c r="L31836" s="150"/>
      <c r="N31836" s="163"/>
      <c r="O31836" s="146"/>
      <c r="P31836" s="146"/>
      <c r="Q31836" s="146"/>
      <c r="R31836" s="34"/>
      <c r="S31836" s="35"/>
      <c r="T31836" s="147"/>
    </row>
    <row r="31837">
      <c r="A31837" s="147"/>
      <c r="B31837" s="64"/>
      <c r="C31837" s="147" t="s">
        <v>217</v>
      </c>
      <c r="E31837" s="161"/>
      <c r="F31837" s="162"/>
      <c r="G31837" s="147"/>
      <c r="H31837" s="146"/>
      <c r="J31837" s="146"/>
      <c r="L31837" s="150"/>
      <c r="N31837" s="163"/>
      <c r="O31837" s="146"/>
      <c r="P31837" s="146"/>
      <c r="Q31837" s="146"/>
      <c r="R31837" s="34"/>
      <c r="S31837" s="35"/>
      <c r="T31837" s="147"/>
    </row>
    <row r="31838">
      <c r="A31838" s="147"/>
      <c r="B31838" s="64"/>
      <c r="C31838" s="147" t="s">
        <v>217</v>
      </c>
      <c r="E31838" s="161"/>
      <c r="F31838" s="162"/>
      <c r="G31838" s="147"/>
      <c r="H31838" s="146"/>
      <c r="J31838" s="146"/>
      <c r="L31838" s="150"/>
      <c r="N31838" s="163"/>
      <c r="O31838" s="146"/>
      <c r="P31838" s="146"/>
      <c r="Q31838" s="146"/>
      <c r="R31838" s="34"/>
      <c r="S31838" s="35"/>
      <c r="T31838" s="147"/>
    </row>
    <row r="31839">
      <c r="A31839" s="147"/>
      <c r="B31839" s="64"/>
      <c r="C31839" s="147" t="s">
        <v>217</v>
      </c>
      <c r="E31839" s="161"/>
      <c r="F31839" s="162"/>
      <c r="G31839" s="147"/>
      <c r="H31839" s="146"/>
      <c r="J31839" s="146"/>
      <c r="L31839" s="150"/>
      <c r="N31839" s="163"/>
      <c r="O31839" s="146"/>
      <c r="P31839" s="146"/>
      <c r="Q31839" s="146"/>
      <c r="R31839" s="34"/>
      <c r="S31839" s="35"/>
      <c r="T31839" s="147"/>
    </row>
    <row r="31840">
      <c r="A31840" s="147"/>
      <c r="B31840" s="64"/>
      <c r="C31840" s="147" t="s">
        <v>217</v>
      </c>
      <c r="E31840" s="161"/>
      <c r="F31840" s="162"/>
      <c r="G31840" s="147"/>
      <c r="H31840" s="146"/>
      <c r="J31840" s="146"/>
      <c r="L31840" s="150"/>
      <c r="N31840" s="163"/>
      <c r="O31840" s="146"/>
      <c r="P31840" s="146"/>
      <c r="Q31840" s="146"/>
      <c r="R31840" s="34"/>
      <c r="S31840" s="35"/>
      <c r="T31840" s="147"/>
    </row>
    <row r="31841">
      <c r="A31841" s="147"/>
      <c r="B31841" s="64"/>
      <c r="C31841" s="147" t="s">
        <v>217</v>
      </c>
      <c r="E31841" s="161"/>
      <c r="F31841" s="162"/>
      <c r="G31841" s="147"/>
      <c r="H31841" s="146"/>
      <c r="J31841" s="146"/>
      <c r="L31841" s="150"/>
      <c r="N31841" s="163"/>
      <c r="O31841" s="146"/>
      <c r="P31841" s="146"/>
      <c r="Q31841" s="146"/>
      <c r="R31841" s="34"/>
      <c r="S31841" s="35"/>
      <c r="T31841" s="147"/>
    </row>
    <row r="31842">
      <c r="A31842" s="147"/>
      <c r="B31842" s="64"/>
      <c r="C31842" s="147" t="s">
        <v>217</v>
      </c>
      <c r="E31842" s="161"/>
      <c r="F31842" s="162"/>
      <c r="G31842" s="147"/>
      <c r="H31842" s="146"/>
      <c r="J31842" s="146"/>
      <c r="L31842" s="150"/>
      <c r="N31842" s="163"/>
      <c r="O31842" s="146"/>
      <c r="P31842" s="146"/>
      <c r="Q31842" s="146"/>
      <c r="R31842" s="34"/>
      <c r="S31842" s="35"/>
      <c r="T31842" s="147"/>
    </row>
    <row r="31843">
      <c r="A31843" s="147"/>
      <c r="B31843" s="64"/>
      <c r="C31843" s="147" t="s">
        <v>217</v>
      </c>
      <c r="E31843" s="161"/>
      <c r="F31843" s="162"/>
      <c r="G31843" s="147"/>
      <c r="H31843" s="146"/>
      <c r="J31843" s="146"/>
      <c r="L31843" s="150"/>
      <c r="N31843" s="163"/>
      <c r="O31843" s="146"/>
      <c r="P31843" s="146"/>
      <c r="Q31843" s="146"/>
      <c r="R31843" s="34"/>
      <c r="S31843" s="35"/>
      <c r="T31843" s="147"/>
    </row>
    <row r="31844">
      <c r="A31844" s="147"/>
      <c r="B31844" s="64"/>
      <c r="C31844" s="147" t="s">
        <v>217</v>
      </c>
      <c r="E31844" s="161"/>
      <c r="F31844" s="162"/>
      <c r="G31844" s="147"/>
      <c r="H31844" s="146"/>
      <c r="J31844" s="146"/>
      <c r="L31844" s="150"/>
      <c r="N31844" s="163"/>
      <c r="O31844" s="146"/>
      <c r="P31844" s="146"/>
      <c r="Q31844" s="146"/>
      <c r="R31844" s="34"/>
      <c r="S31844" s="35"/>
      <c r="T31844" s="147"/>
    </row>
    <row r="31845">
      <c r="A31845" s="147"/>
      <c r="B31845" s="64"/>
      <c r="C31845" s="147" t="s">
        <v>217</v>
      </c>
      <c r="E31845" s="161"/>
      <c r="F31845" s="162"/>
      <c r="G31845" s="147"/>
      <c r="H31845" s="146"/>
      <c r="J31845" s="146"/>
      <c r="L31845" s="150"/>
      <c r="N31845" s="163"/>
      <c r="O31845" s="146"/>
      <c r="P31845" s="146"/>
      <c r="Q31845" s="146"/>
      <c r="R31845" s="34"/>
      <c r="S31845" s="35"/>
      <c r="T31845" s="147"/>
    </row>
    <row r="31846">
      <c r="A31846" s="147"/>
      <c r="B31846" s="64"/>
      <c r="C31846" s="147" t="s">
        <v>217</v>
      </c>
      <c r="E31846" s="161"/>
      <c r="F31846" s="162"/>
      <c r="G31846" s="147"/>
      <c r="H31846" s="146"/>
      <c r="J31846" s="146"/>
      <c r="L31846" s="150"/>
      <c r="N31846" s="163"/>
      <c r="O31846" s="146"/>
      <c r="P31846" s="146"/>
      <c r="Q31846" s="146"/>
      <c r="R31846" s="34"/>
      <c r="S31846" s="35"/>
      <c r="T31846" s="147"/>
    </row>
    <row r="31847">
      <c r="A31847" s="147"/>
      <c r="B31847" s="64"/>
      <c r="C31847" s="147" t="s">
        <v>217</v>
      </c>
      <c r="E31847" s="161"/>
      <c r="F31847" s="162"/>
      <c r="G31847" s="147"/>
      <c r="H31847" s="146"/>
      <c r="J31847" s="146"/>
      <c r="L31847" s="150"/>
      <c r="N31847" s="163"/>
      <c r="O31847" s="146"/>
      <c r="P31847" s="146"/>
      <c r="Q31847" s="146"/>
      <c r="R31847" s="34"/>
      <c r="S31847" s="35"/>
      <c r="T31847" s="147"/>
    </row>
    <row r="31848">
      <c r="A31848" s="147"/>
      <c r="B31848" s="64"/>
      <c r="C31848" s="147" t="s">
        <v>217</v>
      </c>
      <c r="E31848" s="161"/>
      <c r="F31848" s="162"/>
      <c r="G31848" s="147"/>
      <c r="H31848" s="146"/>
      <c r="J31848" s="146"/>
      <c r="L31848" s="150"/>
      <c r="N31848" s="163"/>
      <c r="O31848" s="146"/>
      <c r="P31848" s="146"/>
      <c r="Q31848" s="146"/>
      <c r="R31848" s="34"/>
      <c r="S31848" s="35"/>
      <c r="T31848" s="147"/>
    </row>
    <row r="31849">
      <c r="A31849" s="147"/>
      <c r="B31849" s="64"/>
      <c r="C31849" s="147" t="s">
        <v>217</v>
      </c>
      <c r="E31849" s="161"/>
      <c r="F31849" s="162"/>
      <c r="G31849" s="147"/>
      <c r="H31849" s="146"/>
      <c r="J31849" s="146"/>
      <c r="L31849" s="150"/>
      <c r="N31849" s="163"/>
      <c r="O31849" s="146"/>
      <c r="P31849" s="146"/>
      <c r="Q31849" s="146"/>
      <c r="R31849" s="34"/>
      <c r="S31849" s="35"/>
      <c r="T31849" s="147"/>
    </row>
    <row r="31850">
      <c r="A31850" s="147"/>
      <c r="B31850" s="64"/>
      <c r="C31850" s="147" t="s">
        <v>217</v>
      </c>
      <c r="E31850" s="161"/>
      <c r="F31850" s="162"/>
      <c r="G31850" s="147"/>
      <c r="H31850" s="146"/>
      <c r="J31850" s="146"/>
      <c r="L31850" s="150"/>
      <c r="N31850" s="163"/>
      <c r="O31850" s="146"/>
      <c r="P31850" s="146"/>
      <c r="Q31850" s="146"/>
      <c r="R31850" s="34"/>
      <c r="S31850" s="35"/>
      <c r="T31850" s="147"/>
    </row>
    <row r="31851">
      <c r="A31851" s="147"/>
      <c r="B31851" s="64"/>
      <c r="C31851" s="147" t="s">
        <v>217</v>
      </c>
      <c r="E31851" s="161"/>
      <c r="F31851" s="162"/>
      <c r="G31851" s="147"/>
      <c r="H31851" s="146"/>
      <c r="J31851" s="146"/>
      <c r="L31851" s="150"/>
      <c r="N31851" s="163"/>
      <c r="O31851" s="146"/>
      <c r="P31851" s="146"/>
      <c r="Q31851" s="146"/>
      <c r="R31851" s="34"/>
      <c r="S31851" s="35"/>
      <c r="T31851" s="147"/>
    </row>
    <row r="31852">
      <c r="A31852" s="147"/>
      <c r="B31852" s="64"/>
      <c r="C31852" s="147" t="s">
        <v>217</v>
      </c>
      <c r="E31852" s="161"/>
      <c r="F31852" s="162"/>
      <c r="G31852" s="147"/>
      <c r="H31852" s="146"/>
      <c r="J31852" s="146"/>
      <c r="L31852" s="150"/>
      <c r="N31852" s="163"/>
      <c r="O31852" s="146"/>
      <c r="P31852" s="146"/>
      <c r="Q31852" s="146"/>
      <c r="R31852" s="34"/>
      <c r="S31852" s="35"/>
      <c r="T31852" s="147"/>
    </row>
    <row r="31853">
      <c r="A31853" s="147"/>
      <c r="B31853" s="64"/>
      <c r="C31853" s="147" t="s">
        <v>217</v>
      </c>
      <c r="E31853" s="161"/>
      <c r="F31853" s="162"/>
      <c r="G31853" s="147"/>
      <c r="H31853" s="146"/>
      <c r="J31853" s="146"/>
      <c r="L31853" s="150"/>
      <c r="N31853" s="163"/>
      <c r="O31853" s="146"/>
      <c r="P31853" s="146"/>
      <c r="Q31853" s="146"/>
      <c r="R31853" s="34"/>
      <c r="S31853" s="35"/>
      <c r="T31853" s="147"/>
    </row>
    <row r="31854">
      <c r="A31854" s="147"/>
      <c r="B31854" s="64"/>
      <c r="C31854" s="147" t="s">
        <v>217</v>
      </c>
      <c r="E31854" s="161"/>
      <c r="F31854" s="162"/>
      <c r="G31854" s="147"/>
      <c r="H31854" s="146"/>
      <c r="J31854" s="146"/>
      <c r="L31854" s="150"/>
      <c r="N31854" s="163"/>
      <c r="O31854" s="146"/>
      <c r="P31854" s="146"/>
      <c r="Q31854" s="146"/>
      <c r="R31854" s="34"/>
      <c r="S31854" s="35"/>
      <c r="T31854" s="147"/>
    </row>
    <row r="31855">
      <c r="A31855" s="147"/>
      <c r="B31855" s="64"/>
      <c r="C31855" s="147" t="s">
        <v>217</v>
      </c>
      <c r="E31855" s="161"/>
      <c r="F31855" s="162"/>
      <c r="G31855" s="147"/>
      <c r="H31855" s="146"/>
      <c r="J31855" s="146"/>
      <c r="L31855" s="150"/>
      <c r="N31855" s="163"/>
      <c r="O31855" s="146"/>
      <c r="P31855" s="146"/>
      <c r="Q31855" s="146"/>
      <c r="R31855" s="34"/>
      <c r="S31855" s="35"/>
      <c r="T31855" s="147"/>
    </row>
    <row r="31856">
      <c r="A31856" s="147"/>
      <c r="B31856" s="64"/>
      <c r="C31856" s="147" t="s">
        <v>217</v>
      </c>
      <c r="E31856" s="161"/>
      <c r="F31856" s="162"/>
      <c r="G31856" s="147"/>
      <c r="H31856" s="146"/>
      <c r="J31856" s="146"/>
      <c r="L31856" s="150"/>
      <c r="N31856" s="163"/>
      <c r="O31856" s="146"/>
      <c r="P31856" s="146"/>
      <c r="Q31856" s="146"/>
      <c r="R31856" s="34"/>
      <c r="S31856" s="35"/>
      <c r="T31856" s="147"/>
    </row>
    <row r="31857">
      <c r="A31857" s="147"/>
      <c r="B31857" s="64"/>
      <c r="C31857" s="147" t="s">
        <v>217</v>
      </c>
      <c r="E31857" s="161"/>
      <c r="F31857" s="162"/>
      <c r="G31857" s="147"/>
      <c r="H31857" s="146"/>
      <c r="J31857" s="146"/>
      <c r="L31857" s="150"/>
      <c r="N31857" s="163"/>
      <c r="O31857" s="146"/>
      <c r="P31857" s="146"/>
      <c r="Q31857" s="146"/>
      <c r="R31857" s="34"/>
      <c r="S31857" s="35"/>
      <c r="T31857" s="147"/>
    </row>
    <row r="31858">
      <c r="A31858" s="147"/>
      <c r="B31858" s="64"/>
      <c r="C31858" s="147" t="s">
        <v>217</v>
      </c>
      <c r="E31858" s="161"/>
      <c r="F31858" s="162"/>
      <c r="G31858" s="147"/>
      <c r="H31858" s="146"/>
      <c r="J31858" s="146"/>
      <c r="L31858" s="150"/>
      <c r="N31858" s="163"/>
      <c r="O31858" s="146"/>
      <c r="P31858" s="146"/>
      <c r="Q31858" s="146"/>
      <c r="R31858" s="34"/>
      <c r="S31858" s="35"/>
      <c r="T31858" s="147"/>
    </row>
    <row r="31859">
      <c r="A31859" s="147"/>
      <c r="B31859" s="64"/>
      <c r="C31859" s="147" t="s">
        <v>217</v>
      </c>
      <c r="E31859" s="161"/>
      <c r="F31859" s="162"/>
      <c r="G31859" s="147"/>
      <c r="H31859" s="146"/>
      <c r="J31859" s="146"/>
      <c r="L31859" s="150"/>
      <c r="N31859" s="163"/>
      <c r="O31859" s="146"/>
      <c r="P31859" s="146"/>
      <c r="Q31859" s="146"/>
      <c r="R31859" s="34"/>
      <c r="S31859" s="35"/>
      <c r="T31859" s="147"/>
    </row>
    <row r="31860">
      <c r="A31860" s="147"/>
      <c r="B31860" s="64"/>
      <c r="C31860" s="147" t="s">
        <v>217</v>
      </c>
      <c r="E31860" s="161"/>
      <c r="F31860" s="162"/>
      <c r="G31860" s="147"/>
      <c r="H31860" s="146"/>
      <c r="J31860" s="146"/>
      <c r="L31860" s="150"/>
      <c r="N31860" s="163"/>
      <c r="O31860" s="146"/>
      <c r="P31860" s="146"/>
      <c r="Q31860" s="146"/>
      <c r="R31860" s="34"/>
      <c r="S31860" s="35"/>
      <c r="T31860" s="147"/>
    </row>
    <row r="31861">
      <c r="A31861" s="147"/>
      <c r="B31861" s="64"/>
      <c r="C31861" s="147" t="s">
        <v>217</v>
      </c>
      <c r="E31861" s="161"/>
      <c r="F31861" s="162"/>
      <c r="G31861" s="147"/>
      <c r="H31861" s="146"/>
      <c r="J31861" s="146"/>
      <c r="L31861" s="150"/>
      <c r="N31861" s="163"/>
      <c r="O31861" s="146"/>
      <c r="P31861" s="146"/>
      <c r="Q31861" s="146"/>
      <c r="R31861" s="34"/>
      <c r="S31861" s="35"/>
      <c r="T31861" s="147"/>
    </row>
    <row r="31862">
      <c r="A31862" s="147"/>
      <c r="B31862" s="64"/>
      <c r="C31862" s="147" t="s">
        <v>217</v>
      </c>
      <c r="E31862" s="161"/>
      <c r="F31862" s="162"/>
      <c r="G31862" s="147"/>
      <c r="H31862" s="146"/>
      <c r="J31862" s="146"/>
      <c r="L31862" s="150"/>
      <c r="N31862" s="163"/>
      <c r="O31862" s="146"/>
      <c r="P31862" s="146"/>
      <c r="Q31862" s="146"/>
      <c r="R31862" s="34"/>
      <c r="S31862" s="35"/>
      <c r="T31862" s="147"/>
    </row>
    <row r="31863">
      <c r="A31863" s="147"/>
      <c r="B31863" s="64"/>
      <c r="C31863" s="147" t="s">
        <v>217</v>
      </c>
      <c r="E31863" s="161"/>
      <c r="F31863" s="162"/>
      <c r="G31863" s="147"/>
      <c r="H31863" s="146"/>
      <c r="J31863" s="146"/>
      <c r="L31863" s="150"/>
      <c r="N31863" s="163"/>
      <c r="O31863" s="146"/>
      <c r="P31863" s="146"/>
      <c r="Q31863" s="146"/>
      <c r="R31863" s="34"/>
      <c r="S31863" s="35"/>
      <c r="T31863" s="147"/>
    </row>
    <row r="31864">
      <c r="A31864" s="147"/>
      <c r="B31864" s="64"/>
      <c r="C31864" s="147" t="s">
        <v>217</v>
      </c>
      <c r="E31864" s="161"/>
      <c r="F31864" s="162"/>
      <c r="G31864" s="147"/>
      <c r="H31864" s="146"/>
      <c r="J31864" s="146"/>
      <c r="L31864" s="150"/>
      <c r="N31864" s="163"/>
      <c r="O31864" s="146"/>
      <c r="P31864" s="146"/>
      <c r="Q31864" s="146"/>
      <c r="R31864" s="34"/>
      <c r="S31864" s="35"/>
      <c r="T31864" s="147"/>
    </row>
    <row r="31865">
      <c r="A31865" s="147"/>
      <c r="B31865" s="64"/>
      <c r="C31865" s="147" t="s">
        <v>217</v>
      </c>
      <c r="E31865" s="161"/>
      <c r="F31865" s="162"/>
      <c r="G31865" s="147"/>
      <c r="H31865" s="146"/>
      <c r="J31865" s="146"/>
      <c r="L31865" s="150"/>
      <c r="N31865" s="163"/>
      <c r="O31865" s="146"/>
      <c r="P31865" s="146"/>
      <c r="Q31865" s="146"/>
      <c r="R31865" s="34"/>
      <c r="S31865" s="35"/>
      <c r="T31865" s="147"/>
    </row>
    <row r="31866">
      <c r="A31866" s="147"/>
      <c r="B31866" s="64"/>
      <c r="C31866" s="147" t="s">
        <v>217</v>
      </c>
      <c r="E31866" s="161"/>
      <c r="F31866" s="162"/>
      <c r="G31866" s="147"/>
      <c r="H31866" s="146"/>
      <c r="J31866" s="146"/>
      <c r="L31866" s="150"/>
      <c r="N31866" s="163"/>
      <c r="O31866" s="146"/>
      <c r="P31866" s="146"/>
      <c r="Q31866" s="146"/>
      <c r="R31866" s="34"/>
      <c r="S31866" s="35"/>
      <c r="T31866" s="147"/>
    </row>
    <row r="31867">
      <c r="A31867" s="147"/>
      <c r="B31867" s="64"/>
      <c r="C31867" s="147" t="s">
        <v>217</v>
      </c>
      <c r="E31867" s="161"/>
      <c r="F31867" s="162"/>
      <c r="G31867" s="147"/>
      <c r="H31867" s="146"/>
      <c r="J31867" s="146"/>
      <c r="L31867" s="150"/>
      <c r="N31867" s="163"/>
      <c r="O31867" s="146"/>
      <c r="P31867" s="146"/>
      <c r="Q31867" s="146"/>
      <c r="R31867" s="34"/>
      <c r="S31867" s="35"/>
      <c r="T31867" s="147"/>
    </row>
    <row r="31868">
      <c r="A31868" s="147"/>
      <c r="B31868" s="64"/>
      <c r="C31868" s="147" t="s">
        <v>217</v>
      </c>
      <c r="E31868" s="161"/>
      <c r="F31868" s="162"/>
      <c r="G31868" s="147"/>
      <c r="H31868" s="146"/>
      <c r="J31868" s="146"/>
      <c r="L31868" s="150"/>
      <c r="N31868" s="163"/>
      <c r="O31868" s="146"/>
      <c r="P31868" s="146"/>
      <c r="Q31868" s="146"/>
      <c r="R31868" s="34"/>
      <c r="S31868" s="35"/>
      <c r="T31868" s="147"/>
    </row>
    <row r="31869">
      <c r="A31869" s="147"/>
      <c r="B31869" s="64"/>
      <c r="C31869" s="147" t="s">
        <v>217</v>
      </c>
      <c r="E31869" s="161"/>
      <c r="F31869" s="162"/>
      <c r="G31869" s="147"/>
      <c r="H31869" s="146"/>
      <c r="J31869" s="146"/>
      <c r="L31869" s="150"/>
      <c r="N31869" s="163"/>
      <c r="O31869" s="146"/>
      <c r="P31869" s="146"/>
      <c r="Q31869" s="146"/>
      <c r="R31869" s="34"/>
      <c r="S31869" s="35"/>
      <c r="T31869" s="147"/>
    </row>
    <row r="31870">
      <c r="A31870" s="147"/>
      <c r="B31870" s="64"/>
      <c r="C31870" s="147" t="s">
        <v>217</v>
      </c>
      <c r="E31870" s="161"/>
      <c r="F31870" s="162"/>
      <c r="G31870" s="147"/>
      <c r="H31870" s="146"/>
      <c r="J31870" s="146"/>
      <c r="L31870" s="150"/>
      <c r="N31870" s="163"/>
      <c r="O31870" s="146"/>
      <c r="P31870" s="146"/>
      <c r="Q31870" s="146"/>
      <c r="R31870" s="34"/>
      <c r="S31870" s="35"/>
      <c r="T31870" s="147"/>
    </row>
    <row r="31871">
      <c r="A31871" s="147"/>
      <c r="B31871" s="64"/>
      <c r="C31871" s="147" t="s">
        <v>217</v>
      </c>
      <c r="E31871" s="161"/>
      <c r="F31871" s="162"/>
      <c r="G31871" s="147"/>
      <c r="H31871" s="146"/>
      <c r="J31871" s="146"/>
      <c r="L31871" s="150"/>
      <c r="N31871" s="163"/>
      <c r="O31871" s="146"/>
      <c r="P31871" s="146"/>
      <c r="Q31871" s="146"/>
      <c r="R31871" s="34"/>
      <c r="S31871" s="35"/>
      <c r="T31871" s="147"/>
    </row>
    <row r="31872">
      <c r="A31872" s="147"/>
      <c r="B31872" s="64"/>
      <c r="C31872" s="147" t="s">
        <v>217</v>
      </c>
      <c r="E31872" s="161"/>
      <c r="F31872" s="162"/>
      <c r="G31872" s="147"/>
      <c r="H31872" s="146"/>
      <c r="J31872" s="146"/>
      <c r="L31872" s="150"/>
      <c r="N31872" s="163"/>
      <c r="O31872" s="146"/>
      <c r="P31872" s="146"/>
      <c r="Q31872" s="146"/>
      <c r="R31872" s="34"/>
      <c r="S31872" s="35"/>
      <c r="T31872" s="147"/>
    </row>
    <row r="31873">
      <c r="A31873" s="147"/>
      <c r="B31873" s="64"/>
      <c r="C31873" s="147" t="s">
        <v>217</v>
      </c>
      <c r="E31873" s="161"/>
      <c r="F31873" s="162"/>
      <c r="G31873" s="147"/>
      <c r="H31873" s="146"/>
      <c r="J31873" s="146"/>
      <c r="L31873" s="150"/>
      <c r="N31873" s="163"/>
      <c r="O31873" s="146"/>
      <c r="P31873" s="146"/>
      <c r="Q31873" s="146"/>
      <c r="R31873" s="34"/>
      <c r="S31873" s="35"/>
      <c r="T31873" s="147"/>
    </row>
    <row r="31874">
      <c r="A31874" s="147"/>
      <c r="B31874" s="64"/>
      <c r="C31874" s="147" t="s">
        <v>217</v>
      </c>
      <c r="E31874" s="161"/>
      <c r="F31874" s="162"/>
      <c r="G31874" s="147"/>
      <c r="H31874" s="146"/>
      <c r="J31874" s="146"/>
      <c r="L31874" s="150"/>
      <c r="N31874" s="163"/>
      <c r="O31874" s="146"/>
      <c r="P31874" s="146"/>
      <c r="Q31874" s="146"/>
      <c r="R31874" s="34"/>
      <c r="S31874" s="35"/>
      <c r="T31874" s="147"/>
    </row>
    <row r="31875">
      <c r="A31875" s="147"/>
      <c r="B31875" s="64"/>
      <c r="C31875" s="147" t="s">
        <v>217</v>
      </c>
      <c r="E31875" s="161"/>
      <c r="F31875" s="162"/>
      <c r="G31875" s="147"/>
      <c r="H31875" s="146"/>
      <c r="J31875" s="146"/>
      <c r="L31875" s="150"/>
      <c r="N31875" s="163"/>
      <c r="O31875" s="146"/>
      <c r="P31875" s="146"/>
      <c r="Q31875" s="146"/>
      <c r="R31875" s="34"/>
      <c r="S31875" s="35"/>
      <c r="T31875" s="147"/>
    </row>
    <row r="31876">
      <c r="A31876" s="147"/>
      <c r="B31876" s="64"/>
      <c r="C31876" s="147" t="s">
        <v>217</v>
      </c>
      <c r="E31876" s="161"/>
      <c r="F31876" s="162"/>
      <c r="G31876" s="147"/>
      <c r="H31876" s="146"/>
      <c r="J31876" s="146"/>
      <c r="L31876" s="150"/>
      <c r="N31876" s="163"/>
      <c r="O31876" s="146"/>
      <c r="P31876" s="146"/>
      <c r="Q31876" s="146"/>
      <c r="R31876" s="34"/>
      <c r="S31876" s="35"/>
      <c r="T31876" s="147"/>
    </row>
    <row r="31877">
      <c r="A31877" s="147"/>
      <c r="B31877" s="64"/>
      <c r="C31877" s="147" t="s">
        <v>217</v>
      </c>
      <c r="E31877" s="161"/>
      <c r="F31877" s="162"/>
      <c r="G31877" s="147"/>
      <c r="H31877" s="146"/>
      <c r="J31877" s="146"/>
      <c r="L31877" s="150"/>
      <c r="N31877" s="163"/>
      <c r="O31877" s="146"/>
      <c r="P31877" s="146"/>
      <c r="Q31877" s="146"/>
      <c r="R31877" s="34"/>
      <c r="S31877" s="35"/>
      <c r="T31877" s="147"/>
    </row>
    <row r="31878">
      <c r="A31878" s="147"/>
      <c r="B31878" s="64"/>
      <c r="C31878" s="147" t="s">
        <v>217</v>
      </c>
      <c r="E31878" s="161"/>
      <c r="F31878" s="162"/>
      <c r="G31878" s="147"/>
      <c r="H31878" s="146"/>
      <c r="J31878" s="146"/>
      <c r="L31878" s="150"/>
      <c r="N31878" s="163"/>
      <c r="O31878" s="146"/>
      <c r="P31878" s="146"/>
      <c r="Q31878" s="146"/>
      <c r="R31878" s="34"/>
      <c r="S31878" s="35"/>
      <c r="T31878" s="147"/>
    </row>
    <row r="31879">
      <c r="A31879" s="147"/>
      <c r="B31879" s="64"/>
      <c r="C31879" s="147" t="s">
        <v>217</v>
      </c>
      <c r="E31879" s="161"/>
      <c r="F31879" s="162"/>
      <c r="G31879" s="147"/>
      <c r="H31879" s="146"/>
      <c r="J31879" s="146"/>
      <c r="L31879" s="150"/>
      <c r="N31879" s="163"/>
      <c r="O31879" s="146"/>
      <c r="P31879" s="146"/>
      <c r="Q31879" s="146"/>
      <c r="R31879" s="34"/>
      <c r="S31879" s="35"/>
      <c r="T31879" s="147"/>
    </row>
    <row r="31880">
      <c r="A31880" s="147"/>
      <c r="B31880" s="64"/>
      <c r="C31880" s="147" t="s">
        <v>217</v>
      </c>
      <c r="E31880" s="161"/>
      <c r="F31880" s="162"/>
      <c r="G31880" s="147"/>
      <c r="H31880" s="146"/>
      <c r="J31880" s="146"/>
      <c r="L31880" s="150"/>
      <c r="N31880" s="163"/>
      <c r="O31880" s="146"/>
      <c r="P31880" s="146"/>
      <c r="Q31880" s="146"/>
      <c r="R31880" s="34"/>
      <c r="S31880" s="35"/>
      <c r="T31880" s="147"/>
    </row>
    <row r="31881">
      <c r="A31881" s="147"/>
      <c r="B31881" s="64"/>
      <c r="C31881" s="147" t="s">
        <v>217</v>
      </c>
      <c r="E31881" s="161"/>
      <c r="F31881" s="162"/>
      <c r="G31881" s="147"/>
      <c r="H31881" s="146"/>
      <c r="J31881" s="146"/>
      <c r="L31881" s="150"/>
      <c r="N31881" s="163"/>
      <c r="O31881" s="146"/>
      <c r="P31881" s="146"/>
      <c r="Q31881" s="146"/>
      <c r="R31881" s="34"/>
      <c r="S31881" s="35"/>
      <c r="T31881" s="147"/>
    </row>
    <row r="31882">
      <c r="A31882" s="147"/>
      <c r="B31882" s="64"/>
      <c r="C31882" s="147" t="s">
        <v>217</v>
      </c>
      <c r="E31882" s="161"/>
      <c r="F31882" s="162"/>
      <c r="G31882" s="147"/>
      <c r="H31882" s="146"/>
      <c r="J31882" s="146"/>
      <c r="L31882" s="150"/>
      <c r="N31882" s="163"/>
      <c r="O31882" s="146"/>
      <c r="P31882" s="146"/>
      <c r="Q31882" s="146"/>
      <c r="R31882" s="34"/>
      <c r="S31882" s="35"/>
      <c r="T31882" s="147"/>
    </row>
    <row r="31883">
      <c r="A31883" s="147"/>
      <c r="B31883" s="64"/>
      <c r="C31883" s="147" t="s">
        <v>217</v>
      </c>
      <c r="E31883" s="161"/>
      <c r="F31883" s="162"/>
      <c r="G31883" s="147"/>
      <c r="H31883" s="146"/>
      <c r="J31883" s="146"/>
      <c r="L31883" s="150"/>
      <c r="N31883" s="163"/>
      <c r="O31883" s="146"/>
      <c r="P31883" s="146"/>
      <c r="Q31883" s="146"/>
      <c r="R31883" s="34"/>
      <c r="S31883" s="35"/>
      <c r="T31883" s="147"/>
    </row>
    <row r="31884">
      <c r="A31884" s="147"/>
      <c r="B31884" s="64"/>
      <c r="C31884" s="147" t="s">
        <v>217</v>
      </c>
      <c r="E31884" s="161"/>
      <c r="F31884" s="162"/>
      <c r="G31884" s="147"/>
      <c r="H31884" s="146"/>
      <c r="J31884" s="146"/>
      <c r="L31884" s="150"/>
      <c r="N31884" s="163"/>
      <c r="O31884" s="146"/>
      <c r="P31884" s="146"/>
      <c r="Q31884" s="146"/>
      <c r="R31884" s="34"/>
      <c r="S31884" s="35"/>
      <c r="T31884" s="147"/>
    </row>
    <row r="31885">
      <c r="A31885" s="147"/>
      <c r="B31885" s="64"/>
      <c r="C31885" s="147" t="s">
        <v>217</v>
      </c>
      <c r="E31885" s="161"/>
      <c r="F31885" s="162"/>
      <c r="G31885" s="147"/>
      <c r="H31885" s="146"/>
      <c r="J31885" s="146"/>
      <c r="L31885" s="150"/>
      <c r="N31885" s="163"/>
      <c r="O31885" s="146"/>
      <c r="P31885" s="146"/>
      <c r="Q31885" s="146"/>
      <c r="R31885" s="34"/>
      <c r="S31885" s="35"/>
      <c r="T31885" s="147"/>
    </row>
    <row r="31886">
      <c r="A31886" s="147"/>
      <c r="B31886" s="64"/>
      <c r="C31886" s="147" t="s">
        <v>217</v>
      </c>
      <c r="E31886" s="161"/>
      <c r="F31886" s="162"/>
      <c r="G31886" s="147"/>
      <c r="H31886" s="146"/>
      <c r="J31886" s="146"/>
      <c r="L31886" s="150"/>
      <c r="N31886" s="163"/>
      <c r="O31886" s="146"/>
      <c r="P31886" s="146"/>
      <c r="Q31886" s="146"/>
      <c r="R31886" s="34"/>
      <c r="S31886" s="35"/>
      <c r="T31886" s="147"/>
    </row>
    <row r="31887">
      <c r="A31887" s="147"/>
      <c r="B31887" s="64"/>
      <c r="C31887" s="147" t="s">
        <v>217</v>
      </c>
      <c r="E31887" s="161"/>
      <c r="F31887" s="162"/>
      <c r="G31887" s="147"/>
      <c r="H31887" s="146"/>
      <c r="J31887" s="146"/>
      <c r="L31887" s="150"/>
      <c r="N31887" s="163"/>
      <c r="O31887" s="146"/>
      <c r="P31887" s="146"/>
      <c r="Q31887" s="146"/>
      <c r="R31887" s="34"/>
      <c r="S31887" s="35"/>
      <c r="T31887" s="147"/>
    </row>
    <row r="31888">
      <c r="A31888" s="147"/>
      <c r="B31888" s="64"/>
      <c r="C31888" s="147" t="s">
        <v>217</v>
      </c>
      <c r="E31888" s="161"/>
      <c r="F31888" s="162"/>
      <c r="G31888" s="147"/>
      <c r="H31888" s="146"/>
      <c r="J31888" s="146"/>
      <c r="L31888" s="150"/>
      <c r="N31888" s="163"/>
      <c r="O31888" s="146"/>
      <c r="P31888" s="146"/>
      <c r="Q31888" s="146"/>
      <c r="R31888" s="34"/>
      <c r="S31888" s="35"/>
      <c r="T31888" s="147"/>
    </row>
    <row r="31889">
      <c r="A31889" s="147"/>
      <c r="B31889" s="64"/>
      <c r="C31889" s="147" t="s">
        <v>217</v>
      </c>
      <c r="E31889" s="161"/>
      <c r="F31889" s="162"/>
      <c r="G31889" s="147"/>
      <c r="H31889" s="146"/>
      <c r="J31889" s="146"/>
      <c r="L31889" s="150"/>
      <c r="N31889" s="163"/>
      <c r="O31889" s="146"/>
      <c r="P31889" s="146"/>
      <c r="Q31889" s="146"/>
      <c r="R31889" s="34"/>
      <c r="S31889" s="35"/>
      <c r="T31889" s="147"/>
    </row>
    <row r="31890">
      <c r="A31890" s="147"/>
      <c r="B31890" s="64"/>
      <c r="C31890" s="147" t="s">
        <v>217</v>
      </c>
      <c r="E31890" s="161"/>
      <c r="F31890" s="162"/>
      <c r="G31890" s="147"/>
      <c r="H31890" s="146"/>
      <c r="J31890" s="146"/>
      <c r="L31890" s="150"/>
      <c r="N31890" s="163"/>
      <c r="O31890" s="146"/>
      <c r="P31890" s="146"/>
      <c r="Q31890" s="146"/>
      <c r="R31890" s="34"/>
      <c r="S31890" s="35"/>
      <c r="T31890" s="147"/>
    </row>
    <row r="31891">
      <c r="A31891" s="147"/>
      <c r="B31891" s="64"/>
      <c r="C31891" s="147" t="s">
        <v>217</v>
      </c>
      <c r="E31891" s="161"/>
      <c r="F31891" s="162"/>
      <c r="G31891" s="147"/>
      <c r="H31891" s="146"/>
      <c r="J31891" s="146"/>
      <c r="L31891" s="150"/>
      <c r="N31891" s="163"/>
      <c r="O31891" s="146"/>
      <c r="P31891" s="146"/>
      <c r="Q31891" s="146"/>
      <c r="R31891" s="34"/>
      <c r="S31891" s="35"/>
      <c r="T31891" s="147"/>
    </row>
    <row r="31892">
      <c r="A31892" s="147"/>
      <c r="B31892" s="64"/>
      <c r="C31892" s="147" t="s">
        <v>217</v>
      </c>
      <c r="E31892" s="161"/>
      <c r="F31892" s="162"/>
      <c r="G31892" s="147"/>
      <c r="H31892" s="146"/>
      <c r="J31892" s="146"/>
      <c r="L31892" s="150"/>
      <c r="N31892" s="163"/>
      <c r="O31892" s="146"/>
      <c r="P31892" s="146"/>
      <c r="Q31892" s="146"/>
      <c r="R31892" s="34"/>
      <c r="S31892" s="35"/>
      <c r="T31892" s="147"/>
    </row>
    <row r="31893">
      <c r="A31893" s="147"/>
      <c r="B31893" s="64"/>
      <c r="C31893" s="147" t="s">
        <v>217</v>
      </c>
      <c r="E31893" s="161"/>
      <c r="F31893" s="162"/>
      <c r="G31893" s="147"/>
      <c r="H31893" s="146"/>
      <c r="J31893" s="146"/>
      <c r="L31893" s="150"/>
      <c r="N31893" s="163"/>
      <c r="O31893" s="146"/>
      <c r="P31893" s="146"/>
      <c r="Q31893" s="146"/>
      <c r="R31893" s="34"/>
      <c r="S31893" s="35"/>
      <c r="T31893" s="147"/>
    </row>
    <row r="31894">
      <c r="A31894" s="147"/>
      <c r="B31894" s="64"/>
      <c r="C31894" s="147" t="s">
        <v>217</v>
      </c>
      <c r="E31894" s="161"/>
      <c r="F31894" s="162"/>
      <c r="G31894" s="147"/>
      <c r="H31894" s="146"/>
      <c r="J31894" s="146"/>
      <c r="L31894" s="150"/>
      <c r="N31894" s="163"/>
      <c r="O31894" s="146"/>
      <c r="P31894" s="146"/>
      <c r="Q31894" s="146"/>
      <c r="R31894" s="34"/>
      <c r="S31894" s="35"/>
      <c r="T31894" s="147"/>
    </row>
    <row r="31895">
      <c r="A31895" s="147"/>
      <c r="B31895" s="64"/>
      <c r="C31895" s="147" t="s">
        <v>217</v>
      </c>
      <c r="E31895" s="161"/>
      <c r="F31895" s="162"/>
      <c r="G31895" s="147"/>
      <c r="H31895" s="146"/>
      <c r="J31895" s="146"/>
      <c r="L31895" s="150"/>
      <c r="N31895" s="163"/>
      <c r="O31895" s="146"/>
      <c r="P31895" s="146"/>
      <c r="Q31895" s="146"/>
      <c r="R31895" s="34"/>
      <c r="S31895" s="35"/>
      <c r="T31895" s="147"/>
    </row>
    <row r="31896">
      <c r="A31896" s="147"/>
      <c r="B31896" s="64"/>
      <c r="C31896" s="147" t="s">
        <v>217</v>
      </c>
      <c r="E31896" s="161"/>
      <c r="F31896" s="162"/>
      <c r="G31896" s="147"/>
      <c r="H31896" s="146"/>
      <c r="J31896" s="146"/>
      <c r="L31896" s="150"/>
      <c r="N31896" s="163"/>
      <c r="O31896" s="146"/>
      <c r="P31896" s="146"/>
      <c r="Q31896" s="146"/>
      <c r="R31896" s="34"/>
      <c r="S31896" s="35"/>
      <c r="T31896" s="147"/>
    </row>
    <row r="31897">
      <c r="A31897" s="147"/>
      <c r="B31897" s="64"/>
      <c r="C31897" s="147" t="s">
        <v>217</v>
      </c>
      <c r="E31897" s="161"/>
      <c r="F31897" s="162"/>
      <c r="G31897" s="147"/>
      <c r="H31897" s="146"/>
      <c r="J31897" s="146"/>
      <c r="L31897" s="150"/>
      <c r="N31897" s="163"/>
      <c r="O31897" s="146"/>
      <c r="P31897" s="146"/>
      <c r="Q31897" s="146"/>
      <c r="R31897" s="34"/>
      <c r="S31897" s="35"/>
      <c r="T31897" s="147"/>
    </row>
    <row r="31898">
      <c r="A31898" s="147"/>
      <c r="B31898" s="64"/>
      <c r="C31898" s="147" t="s">
        <v>217</v>
      </c>
      <c r="E31898" s="161"/>
      <c r="F31898" s="162"/>
      <c r="G31898" s="147"/>
      <c r="H31898" s="146"/>
      <c r="J31898" s="146"/>
      <c r="L31898" s="150"/>
      <c r="N31898" s="163"/>
      <c r="O31898" s="146"/>
      <c r="P31898" s="146"/>
      <c r="Q31898" s="146"/>
      <c r="R31898" s="34"/>
      <c r="S31898" s="35"/>
      <c r="T31898" s="147"/>
    </row>
    <row r="31899">
      <c r="A31899" s="147"/>
      <c r="B31899" s="64"/>
      <c r="C31899" s="147" t="s">
        <v>217</v>
      </c>
      <c r="E31899" s="161"/>
      <c r="F31899" s="162"/>
      <c r="G31899" s="147"/>
      <c r="H31899" s="146"/>
      <c r="J31899" s="146"/>
      <c r="L31899" s="150"/>
      <c r="N31899" s="163"/>
      <c r="O31899" s="146"/>
      <c r="P31899" s="146"/>
      <c r="Q31899" s="146"/>
      <c r="R31899" s="34"/>
      <c r="S31899" s="35"/>
      <c r="T31899" s="147"/>
    </row>
    <row r="31900">
      <c r="A31900" s="147"/>
      <c r="B31900" s="64"/>
      <c r="C31900" s="147" t="s">
        <v>217</v>
      </c>
      <c r="E31900" s="161"/>
      <c r="F31900" s="162"/>
      <c r="G31900" s="147"/>
      <c r="H31900" s="146"/>
      <c r="J31900" s="146"/>
      <c r="L31900" s="150"/>
      <c r="N31900" s="163"/>
      <c r="O31900" s="146"/>
      <c r="P31900" s="146"/>
      <c r="Q31900" s="146"/>
      <c r="R31900" s="34"/>
      <c r="S31900" s="35"/>
      <c r="T31900" s="147"/>
    </row>
    <row r="31901">
      <c r="A31901" s="147"/>
      <c r="B31901" s="64"/>
      <c r="C31901" s="147" t="s">
        <v>217</v>
      </c>
      <c r="E31901" s="161"/>
      <c r="F31901" s="162"/>
      <c r="G31901" s="147"/>
      <c r="H31901" s="146"/>
      <c r="J31901" s="146"/>
      <c r="L31901" s="150"/>
      <c r="N31901" s="163"/>
      <c r="O31901" s="146"/>
      <c r="P31901" s="146"/>
      <c r="Q31901" s="146"/>
      <c r="R31901" s="34"/>
      <c r="S31901" s="35"/>
      <c r="T31901" s="147"/>
    </row>
    <row r="31902">
      <c r="A31902" s="147"/>
      <c r="B31902" s="64"/>
      <c r="C31902" s="147" t="s">
        <v>217</v>
      </c>
      <c r="E31902" s="161"/>
      <c r="F31902" s="162"/>
      <c r="G31902" s="147"/>
      <c r="H31902" s="146"/>
      <c r="J31902" s="146"/>
      <c r="L31902" s="150"/>
      <c r="N31902" s="163"/>
      <c r="O31902" s="146"/>
      <c r="P31902" s="146"/>
      <c r="Q31902" s="146"/>
      <c r="R31902" s="34"/>
      <c r="S31902" s="35"/>
      <c r="T31902" s="147"/>
    </row>
    <row r="31903">
      <c r="A31903" s="147"/>
      <c r="B31903" s="64"/>
      <c r="C31903" s="147" t="s">
        <v>217</v>
      </c>
      <c r="E31903" s="161"/>
      <c r="F31903" s="162"/>
      <c r="G31903" s="147"/>
      <c r="H31903" s="146"/>
      <c r="J31903" s="146"/>
      <c r="L31903" s="150"/>
      <c r="N31903" s="163"/>
      <c r="O31903" s="146"/>
      <c r="P31903" s="146"/>
      <c r="Q31903" s="146"/>
      <c r="R31903" s="34"/>
      <c r="S31903" s="35"/>
      <c r="T31903" s="147"/>
    </row>
    <row r="31904">
      <c r="A31904" s="147"/>
      <c r="B31904" s="64"/>
      <c r="C31904" s="147" t="s">
        <v>217</v>
      </c>
      <c r="E31904" s="161"/>
      <c r="F31904" s="162"/>
      <c r="G31904" s="147"/>
      <c r="H31904" s="146"/>
      <c r="J31904" s="146"/>
      <c r="L31904" s="150"/>
      <c r="N31904" s="163"/>
      <c r="O31904" s="146"/>
      <c r="P31904" s="146"/>
      <c r="Q31904" s="146"/>
      <c r="R31904" s="34"/>
      <c r="S31904" s="35"/>
      <c r="T31904" s="147"/>
    </row>
    <row r="31905">
      <c r="A31905" s="147"/>
      <c r="B31905" s="64"/>
      <c r="C31905" s="147" t="s">
        <v>217</v>
      </c>
      <c r="E31905" s="161"/>
      <c r="F31905" s="162"/>
      <c r="G31905" s="147"/>
      <c r="H31905" s="146"/>
      <c r="J31905" s="146"/>
      <c r="L31905" s="150"/>
      <c r="N31905" s="163"/>
      <c r="O31905" s="146"/>
      <c r="P31905" s="146"/>
      <c r="Q31905" s="146"/>
      <c r="R31905" s="34"/>
      <c r="S31905" s="35"/>
      <c r="T31905" s="147"/>
    </row>
    <row r="31906">
      <c r="A31906" s="147"/>
      <c r="B31906" s="64"/>
      <c r="C31906" s="147" t="s">
        <v>217</v>
      </c>
      <c r="E31906" s="161"/>
      <c r="F31906" s="162"/>
      <c r="G31906" s="147"/>
      <c r="H31906" s="146"/>
      <c r="J31906" s="146"/>
      <c r="L31906" s="150"/>
      <c r="N31906" s="163"/>
      <c r="O31906" s="146"/>
      <c r="P31906" s="146"/>
      <c r="Q31906" s="146"/>
      <c r="R31906" s="34"/>
      <c r="S31906" s="35"/>
      <c r="T31906" s="147"/>
    </row>
    <row r="31907">
      <c r="A31907" s="147"/>
      <c r="B31907" s="64"/>
      <c r="C31907" s="147" t="s">
        <v>217</v>
      </c>
      <c r="E31907" s="161"/>
      <c r="F31907" s="162"/>
      <c r="G31907" s="147"/>
      <c r="H31907" s="146"/>
      <c r="J31907" s="146"/>
      <c r="L31907" s="150"/>
      <c r="N31907" s="163"/>
      <c r="O31907" s="146"/>
      <c r="P31907" s="146"/>
      <c r="Q31907" s="146"/>
      <c r="R31907" s="34"/>
      <c r="S31907" s="35"/>
      <c r="T31907" s="147"/>
    </row>
    <row r="31908">
      <c r="A31908" s="147"/>
      <c r="B31908" s="64"/>
      <c r="C31908" s="147" t="s">
        <v>217</v>
      </c>
      <c r="E31908" s="161"/>
      <c r="F31908" s="162"/>
      <c r="G31908" s="147"/>
      <c r="H31908" s="146"/>
      <c r="J31908" s="146"/>
      <c r="L31908" s="150"/>
      <c r="N31908" s="163"/>
      <c r="O31908" s="146"/>
      <c r="P31908" s="146"/>
      <c r="Q31908" s="146"/>
      <c r="R31908" s="34"/>
      <c r="S31908" s="35"/>
      <c r="T31908" s="147"/>
    </row>
    <row r="31909">
      <c r="A31909" s="147"/>
      <c r="B31909" s="64"/>
      <c r="C31909" s="147" t="s">
        <v>217</v>
      </c>
      <c r="E31909" s="161"/>
      <c r="F31909" s="162"/>
      <c r="G31909" s="147"/>
      <c r="H31909" s="146"/>
      <c r="J31909" s="146"/>
      <c r="L31909" s="150"/>
      <c r="N31909" s="163"/>
      <c r="O31909" s="146"/>
      <c r="P31909" s="146"/>
      <c r="Q31909" s="146"/>
      <c r="R31909" s="34"/>
      <c r="S31909" s="35"/>
      <c r="T31909" s="147"/>
    </row>
    <row r="31910">
      <c r="A31910" s="147"/>
      <c r="B31910" s="64"/>
      <c r="C31910" s="147" t="s">
        <v>217</v>
      </c>
      <c r="E31910" s="161"/>
      <c r="F31910" s="162"/>
      <c r="G31910" s="147"/>
      <c r="H31910" s="146"/>
      <c r="J31910" s="146"/>
      <c r="L31910" s="150"/>
      <c r="N31910" s="163"/>
      <c r="O31910" s="146"/>
      <c r="P31910" s="146"/>
      <c r="Q31910" s="146"/>
      <c r="R31910" s="34"/>
      <c r="S31910" s="35"/>
      <c r="T31910" s="147"/>
    </row>
    <row r="31911">
      <c r="A31911" s="147"/>
      <c r="B31911" s="64"/>
      <c r="C31911" s="147" t="s">
        <v>217</v>
      </c>
      <c r="E31911" s="161"/>
      <c r="F31911" s="162"/>
      <c r="G31911" s="147"/>
      <c r="H31911" s="146"/>
      <c r="J31911" s="146"/>
      <c r="L31911" s="150"/>
      <c r="N31911" s="163"/>
      <c r="O31911" s="146"/>
      <c r="P31911" s="146"/>
      <c r="Q31911" s="146"/>
      <c r="R31911" s="34"/>
      <c r="S31911" s="35"/>
      <c r="T31911" s="147"/>
    </row>
    <row r="31912">
      <c r="A31912" s="147"/>
      <c r="B31912" s="64"/>
      <c r="C31912" s="147" t="s">
        <v>217</v>
      </c>
      <c r="E31912" s="161"/>
      <c r="F31912" s="162"/>
      <c r="G31912" s="147"/>
      <c r="H31912" s="146"/>
      <c r="J31912" s="146"/>
      <c r="L31912" s="150"/>
      <c r="N31912" s="163"/>
      <c r="O31912" s="146"/>
      <c r="P31912" s="146"/>
      <c r="Q31912" s="146"/>
      <c r="R31912" s="34"/>
      <c r="S31912" s="35"/>
      <c r="T31912" s="147"/>
    </row>
    <row r="31913">
      <c r="A31913" s="147"/>
      <c r="B31913" s="64"/>
      <c r="C31913" s="147" t="s">
        <v>217</v>
      </c>
      <c r="E31913" s="161"/>
      <c r="F31913" s="162"/>
      <c r="G31913" s="147"/>
      <c r="H31913" s="146"/>
      <c r="J31913" s="146"/>
      <c r="L31913" s="150"/>
      <c r="N31913" s="163"/>
      <c r="O31913" s="146"/>
      <c r="P31913" s="146"/>
      <c r="Q31913" s="146"/>
      <c r="R31913" s="34"/>
      <c r="S31913" s="35"/>
      <c r="T31913" s="147"/>
    </row>
    <row r="31914">
      <c r="A31914" s="147"/>
      <c r="B31914" s="64"/>
      <c r="C31914" s="147" t="s">
        <v>217</v>
      </c>
      <c r="E31914" s="161"/>
      <c r="F31914" s="162"/>
      <c r="G31914" s="147"/>
      <c r="H31914" s="146"/>
      <c r="J31914" s="146"/>
      <c r="L31914" s="150"/>
      <c r="N31914" s="163"/>
      <c r="O31914" s="146"/>
      <c r="P31914" s="146"/>
      <c r="Q31914" s="146"/>
      <c r="R31914" s="34"/>
      <c r="S31914" s="35"/>
      <c r="T31914" s="147"/>
    </row>
    <row r="31915">
      <c r="A31915" s="147"/>
      <c r="B31915" s="64"/>
      <c r="C31915" s="147" t="s">
        <v>217</v>
      </c>
      <c r="E31915" s="161"/>
      <c r="F31915" s="162"/>
      <c r="G31915" s="147"/>
      <c r="H31915" s="146"/>
      <c r="J31915" s="146"/>
      <c r="L31915" s="150"/>
      <c r="N31915" s="163"/>
      <c r="O31915" s="146"/>
      <c r="P31915" s="146"/>
      <c r="Q31915" s="146"/>
      <c r="R31915" s="34"/>
      <c r="S31915" s="35"/>
      <c r="T31915" s="147"/>
    </row>
    <row r="31916">
      <c r="A31916" s="147"/>
      <c r="B31916" s="64"/>
      <c r="C31916" s="147" t="s">
        <v>217</v>
      </c>
      <c r="E31916" s="161"/>
      <c r="F31916" s="162"/>
      <c r="G31916" s="147"/>
      <c r="H31916" s="146"/>
      <c r="J31916" s="146"/>
      <c r="L31916" s="150"/>
      <c r="N31916" s="163"/>
      <c r="O31916" s="146"/>
      <c r="P31916" s="146"/>
      <c r="Q31916" s="146"/>
      <c r="R31916" s="34"/>
      <c r="S31916" s="35"/>
      <c r="T31916" s="147"/>
    </row>
    <row r="31917">
      <c r="A31917" s="147"/>
      <c r="B31917" s="64"/>
      <c r="C31917" s="147" t="s">
        <v>217</v>
      </c>
      <c r="E31917" s="161"/>
      <c r="F31917" s="162"/>
      <c r="G31917" s="147"/>
      <c r="H31917" s="146"/>
      <c r="J31917" s="146"/>
      <c r="L31917" s="150"/>
      <c r="N31917" s="163"/>
      <c r="O31917" s="146"/>
      <c r="P31917" s="146"/>
      <c r="Q31917" s="146"/>
      <c r="R31917" s="34"/>
      <c r="S31917" s="35"/>
      <c r="T31917" s="147"/>
    </row>
    <row r="31918">
      <c r="A31918" s="147"/>
      <c r="B31918" s="64"/>
      <c r="C31918" s="147" t="s">
        <v>217</v>
      </c>
      <c r="E31918" s="161"/>
      <c r="F31918" s="162"/>
      <c r="G31918" s="147"/>
      <c r="H31918" s="146"/>
      <c r="J31918" s="146"/>
      <c r="L31918" s="150"/>
      <c r="N31918" s="163"/>
      <c r="O31918" s="146"/>
      <c r="P31918" s="146"/>
      <c r="Q31918" s="146"/>
      <c r="R31918" s="34"/>
      <c r="S31918" s="35"/>
      <c r="T31918" s="147"/>
    </row>
    <row r="31919">
      <c r="A31919" s="147"/>
      <c r="B31919" s="64"/>
      <c r="C31919" s="147" t="s">
        <v>217</v>
      </c>
      <c r="E31919" s="161"/>
      <c r="F31919" s="162"/>
      <c r="G31919" s="147"/>
      <c r="H31919" s="146"/>
      <c r="J31919" s="146"/>
      <c r="L31919" s="150"/>
      <c r="N31919" s="163"/>
      <c r="O31919" s="146"/>
      <c r="P31919" s="146"/>
      <c r="Q31919" s="146"/>
      <c r="R31919" s="34"/>
      <c r="S31919" s="35"/>
      <c r="T31919" s="147"/>
    </row>
    <row r="31920">
      <c r="A31920" s="147"/>
      <c r="B31920" s="64"/>
      <c r="C31920" s="147" t="s">
        <v>217</v>
      </c>
      <c r="E31920" s="161"/>
      <c r="F31920" s="162"/>
      <c r="G31920" s="147"/>
      <c r="H31920" s="146"/>
      <c r="J31920" s="146"/>
      <c r="L31920" s="150"/>
      <c r="N31920" s="163"/>
      <c r="O31920" s="146"/>
      <c r="P31920" s="146"/>
      <c r="Q31920" s="146"/>
      <c r="R31920" s="34"/>
      <c r="S31920" s="35"/>
      <c r="T31920" s="147"/>
    </row>
    <row r="31921">
      <c r="A31921" s="147"/>
      <c r="B31921" s="64"/>
      <c r="C31921" s="147" t="s">
        <v>217</v>
      </c>
      <c r="E31921" s="161"/>
      <c r="F31921" s="162"/>
      <c r="G31921" s="147"/>
      <c r="H31921" s="146"/>
      <c r="J31921" s="146"/>
      <c r="L31921" s="150"/>
      <c r="N31921" s="163"/>
      <c r="O31921" s="146"/>
      <c r="P31921" s="146"/>
      <c r="Q31921" s="146"/>
      <c r="R31921" s="34"/>
      <c r="S31921" s="35"/>
      <c r="T31921" s="147"/>
    </row>
    <row r="31922">
      <c r="A31922" s="147"/>
      <c r="B31922" s="64"/>
      <c r="C31922" s="147" t="s">
        <v>217</v>
      </c>
      <c r="E31922" s="161"/>
      <c r="F31922" s="162"/>
      <c r="G31922" s="147"/>
      <c r="H31922" s="146"/>
      <c r="J31922" s="146"/>
      <c r="L31922" s="150"/>
      <c r="N31922" s="163"/>
      <c r="O31922" s="146"/>
      <c r="P31922" s="146"/>
      <c r="Q31922" s="146"/>
      <c r="R31922" s="34"/>
      <c r="S31922" s="35"/>
      <c r="T31922" s="147"/>
    </row>
    <row r="31923">
      <c r="A31923" s="147"/>
      <c r="B31923" s="64"/>
      <c r="C31923" s="147" t="s">
        <v>217</v>
      </c>
      <c r="E31923" s="161"/>
      <c r="F31923" s="162"/>
      <c r="G31923" s="147"/>
      <c r="H31923" s="146"/>
      <c r="J31923" s="146"/>
      <c r="L31923" s="150"/>
      <c r="N31923" s="163"/>
      <c r="O31923" s="146"/>
      <c r="P31923" s="146"/>
      <c r="Q31923" s="146"/>
      <c r="R31923" s="34"/>
      <c r="S31923" s="35"/>
      <c r="T31923" s="147"/>
    </row>
    <row r="31924">
      <c r="A31924" s="147"/>
      <c r="B31924" s="64"/>
      <c r="C31924" s="147" t="s">
        <v>217</v>
      </c>
      <c r="E31924" s="161"/>
      <c r="F31924" s="162"/>
      <c r="G31924" s="147"/>
      <c r="H31924" s="146"/>
      <c r="J31924" s="146"/>
      <c r="L31924" s="150"/>
      <c r="N31924" s="163"/>
      <c r="O31924" s="146"/>
      <c r="P31924" s="146"/>
      <c r="Q31924" s="146"/>
      <c r="R31924" s="34"/>
      <c r="S31924" s="35"/>
      <c r="T31924" s="147"/>
    </row>
    <row r="31925">
      <c r="A31925" s="147"/>
      <c r="B31925" s="64"/>
      <c r="C31925" s="147" t="s">
        <v>217</v>
      </c>
      <c r="E31925" s="161"/>
      <c r="F31925" s="162"/>
      <c r="G31925" s="147"/>
      <c r="H31925" s="146"/>
      <c r="J31925" s="146"/>
      <c r="L31925" s="150"/>
      <c r="N31925" s="163"/>
      <c r="O31925" s="146"/>
      <c r="P31925" s="146"/>
      <c r="Q31925" s="146"/>
      <c r="R31925" s="34"/>
      <c r="S31925" s="35"/>
      <c r="T31925" s="147"/>
    </row>
    <row r="31926">
      <c r="A31926" s="147"/>
      <c r="B31926" s="64"/>
      <c r="C31926" s="147" t="s">
        <v>217</v>
      </c>
      <c r="E31926" s="161"/>
      <c r="F31926" s="162"/>
      <c r="G31926" s="147"/>
      <c r="H31926" s="146"/>
      <c r="J31926" s="146"/>
      <c r="L31926" s="150"/>
      <c r="N31926" s="163"/>
      <c r="O31926" s="146"/>
      <c r="P31926" s="146"/>
      <c r="Q31926" s="146"/>
      <c r="R31926" s="34"/>
      <c r="S31926" s="35"/>
      <c r="T31926" s="147"/>
    </row>
    <row r="31927">
      <c r="A31927" s="147"/>
      <c r="B31927" s="64"/>
      <c r="C31927" s="147" t="s">
        <v>217</v>
      </c>
      <c r="E31927" s="161"/>
      <c r="F31927" s="162"/>
      <c r="G31927" s="147"/>
      <c r="H31927" s="146"/>
      <c r="J31927" s="146"/>
      <c r="L31927" s="150"/>
      <c r="N31927" s="163"/>
      <c r="O31927" s="146"/>
      <c r="P31927" s="146"/>
      <c r="Q31927" s="146"/>
      <c r="R31927" s="34"/>
      <c r="S31927" s="35"/>
      <c r="T31927" s="147"/>
    </row>
    <row r="31928">
      <c r="A31928" s="147"/>
      <c r="B31928" s="64"/>
      <c r="C31928" s="147" t="s">
        <v>217</v>
      </c>
      <c r="E31928" s="161"/>
      <c r="F31928" s="162"/>
      <c r="G31928" s="147"/>
      <c r="H31928" s="146"/>
      <c r="J31928" s="146"/>
      <c r="L31928" s="150"/>
      <c r="N31928" s="163"/>
      <c r="O31928" s="146"/>
      <c r="P31928" s="146"/>
      <c r="Q31928" s="146"/>
      <c r="R31928" s="34"/>
      <c r="S31928" s="35"/>
      <c r="T31928" s="147"/>
    </row>
    <row r="31929">
      <c r="A31929" s="147"/>
      <c r="B31929" s="64"/>
      <c r="C31929" s="147" t="s">
        <v>217</v>
      </c>
      <c r="E31929" s="161"/>
      <c r="F31929" s="162"/>
      <c r="G31929" s="147"/>
      <c r="H31929" s="146"/>
      <c r="J31929" s="146"/>
      <c r="L31929" s="150"/>
      <c r="N31929" s="163"/>
      <c r="O31929" s="146"/>
      <c r="P31929" s="146"/>
      <c r="Q31929" s="146"/>
      <c r="R31929" s="34"/>
      <c r="S31929" s="35"/>
      <c r="T31929" s="147"/>
    </row>
    <row r="31930">
      <c r="A31930" s="147"/>
      <c r="B31930" s="64"/>
      <c r="C31930" s="147" t="s">
        <v>217</v>
      </c>
      <c r="E31930" s="161"/>
      <c r="F31930" s="162"/>
      <c r="G31930" s="147"/>
      <c r="H31930" s="146"/>
      <c r="J31930" s="146"/>
      <c r="L31930" s="150"/>
      <c r="N31930" s="163"/>
      <c r="O31930" s="146"/>
      <c r="P31930" s="146"/>
      <c r="Q31930" s="146"/>
      <c r="R31930" s="34"/>
      <c r="S31930" s="35"/>
      <c r="T31930" s="147"/>
    </row>
    <row r="31931">
      <c r="A31931" s="147"/>
      <c r="B31931" s="64"/>
      <c r="C31931" s="147" t="s">
        <v>217</v>
      </c>
      <c r="E31931" s="161"/>
      <c r="F31931" s="162"/>
      <c r="G31931" s="147"/>
      <c r="H31931" s="146"/>
      <c r="J31931" s="146"/>
      <c r="L31931" s="150"/>
      <c r="N31931" s="163"/>
      <c r="O31931" s="146"/>
      <c r="P31931" s="146"/>
      <c r="Q31931" s="146"/>
      <c r="R31931" s="34"/>
      <c r="S31931" s="35"/>
      <c r="T31931" s="147"/>
    </row>
    <row r="31932">
      <c r="A31932" s="147"/>
      <c r="B31932" s="64"/>
      <c r="C31932" s="147" t="s">
        <v>217</v>
      </c>
      <c r="E31932" s="161"/>
      <c r="F31932" s="162"/>
      <c r="G31932" s="147"/>
      <c r="H31932" s="146"/>
      <c r="J31932" s="146"/>
      <c r="L31932" s="150"/>
      <c r="N31932" s="163"/>
      <c r="O31932" s="146"/>
      <c r="P31932" s="146"/>
      <c r="Q31932" s="146"/>
      <c r="R31932" s="34"/>
      <c r="S31932" s="35"/>
      <c r="T31932" s="147"/>
    </row>
    <row r="31933">
      <c r="A31933" s="147"/>
      <c r="B31933" s="64"/>
      <c r="C31933" s="147" t="s">
        <v>217</v>
      </c>
      <c r="E31933" s="161"/>
      <c r="F31933" s="162"/>
      <c r="G31933" s="147"/>
      <c r="H31933" s="146"/>
      <c r="J31933" s="146"/>
      <c r="L31933" s="150"/>
      <c r="N31933" s="163"/>
      <c r="O31933" s="146"/>
      <c r="P31933" s="146"/>
      <c r="Q31933" s="146"/>
      <c r="R31933" s="34"/>
      <c r="S31933" s="35"/>
      <c r="T31933" s="147"/>
    </row>
    <row r="31934">
      <c r="A31934" s="147"/>
      <c r="B31934" s="64"/>
      <c r="C31934" s="147" t="s">
        <v>217</v>
      </c>
      <c r="E31934" s="161"/>
      <c r="F31934" s="162"/>
      <c r="G31934" s="147"/>
      <c r="H31934" s="146"/>
      <c r="J31934" s="146"/>
      <c r="L31934" s="150"/>
      <c r="N31934" s="163"/>
      <c r="O31934" s="146"/>
      <c r="P31934" s="146"/>
      <c r="Q31934" s="146"/>
      <c r="R31934" s="34"/>
      <c r="S31934" s="35"/>
      <c r="T31934" s="147"/>
    </row>
    <row r="31935">
      <c r="A31935" s="147"/>
      <c r="B31935" s="64"/>
      <c r="C31935" s="147" t="s">
        <v>217</v>
      </c>
      <c r="E31935" s="161"/>
      <c r="F31935" s="162"/>
      <c r="G31935" s="147"/>
      <c r="H31935" s="146"/>
      <c r="J31935" s="146"/>
      <c r="L31935" s="150"/>
      <c r="N31935" s="163"/>
      <c r="O31935" s="146"/>
      <c r="P31935" s="146"/>
      <c r="Q31935" s="146"/>
      <c r="R31935" s="34"/>
      <c r="S31935" s="35"/>
      <c r="T31935" s="147"/>
    </row>
    <row r="31936">
      <c r="A31936" s="147"/>
      <c r="B31936" s="64"/>
      <c r="C31936" s="147" t="s">
        <v>217</v>
      </c>
      <c r="E31936" s="161"/>
      <c r="F31936" s="162"/>
      <c r="G31936" s="147"/>
      <c r="H31936" s="146"/>
      <c r="J31936" s="146"/>
      <c r="L31936" s="150"/>
      <c r="N31936" s="163"/>
      <c r="O31936" s="146"/>
      <c r="P31936" s="146"/>
      <c r="Q31936" s="146"/>
      <c r="R31936" s="34"/>
      <c r="S31936" s="35"/>
      <c r="T31936" s="147"/>
    </row>
    <row r="31937">
      <c r="A31937" s="147"/>
      <c r="B31937" s="64"/>
      <c r="C31937" s="147" t="s">
        <v>217</v>
      </c>
      <c r="E31937" s="161"/>
      <c r="F31937" s="162"/>
      <c r="G31937" s="147"/>
      <c r="H31937" s="146"/>
      <c r="J31937" s="146"/>
      <c r="L31937" s="150"/>
      <c r="N31937" s="163"/>
      <c r="O31937" s="146"/>
      <c r="P31937" s="146"/>
      <c r="Q31937" s="146"/>
      <c r="R31937" s="34"/>
      <c r="S31937" s="35"/>
      <c r="T31937" s="147"/>
    </row>
    <row r="31938">
      <c r="A31938" s="147"/>
      <c r="B31938" s="64"/>
      <c r="C31938" s="147" t="s">
        <v>217</v>
      </c>
      <c r="E31938" s="161"/>
      <c r="F31938" s="162"/>
      <c r="G31938" s="147"/>
      <c r="H31938" s="146"/>
      <c r="J31938" s="146"/>
      <c r="L31938" s="150"/>
      <c r="N31938" s="163"/>
      <c r="O31938" s="146"/>
      <c r="P31938" s="146"/>
      <c r="Q31938" s="146"/>
      <c r="R31938" s="34"/>
      <c r="S31938" s="35"/>
      <c r="T31938" s="147"/>
    </row>
    <row r="31939">
      <c r="A31939" s="147"/>
      <c r="B31939" s="64"/>
      <c r="C31939" s="147" t="s">
        <v>217</v>
      </c>
      <c r="E31939" s="161"/>
      <c r="F31939" s="162"/>
      <c r="G31939" s="147"/>
      <c r="H31939" s="146"/>
      <c r="J31939" s="146"/>
      <c r="L31939" s="150"/>
      <c r="N31939" s="163"/>
      <c r="O31939" s="146"/>
      <c r="P31939" s="146"/>
      <c r="Q31939" s="146"/>
      <c r="R31939" s="34"/>
      <c r="S31939" s="35"/>
      <c r="T31939" s="147"/>
    </row>
    <row r="31940">
      <c r="A31940" s="147"/>
      <c r="B31940" s="64"/>
      <c r="C31940" s="147" t="s">
        <v>217</v>
      </c>
      <c r="E31940" s="161"/>
      <c r="F31940" s="162"/>
      <c r="G31940" s="147"/>
      <c r="H31940" s="146"/>
      <c r="J31940" s="146"/>
      <c r="L31940" s="150"/>
      <c r="N31940" s="163"/>
      <c r="O31940" s="146"/>
      <c r="P31940" s="146"/>
      <c r="Q31940" s="146"/>
      <c r="R31940" s="34"/>
      <c r="S31940" s="35"/>
      <c r="T31940" s="147"/>
    </row>
    <row r="31941">
      <c r="A31941" s="147"/>
      <c r="B31941" s="64"/>
      <c r="C31941" s="147" t="s">
        <v>217</v>
      </c>
      <c r="E31941" s="161"/>
      <c r="F31941" s="162"/>
      <c r="G31941" s="147"/>
      <c r="H31941" s="146"/>
      <c r="J31941" s="146"/>
      <c r="L31941" s="150"/>
      <c r="N31941" s="163"/>
      <c r="O31941" s="146"/>
      <c r="P31941" s="146"/>
      <c r="Q31941" s="146"/>
      <c r="R31941" s="34"/>
      <c r="S31941" s="35"/>
      <c r="T31941" s="147"/>
    </row>
    <row r="31942">
      <c r="A31942" s="147"/>
      <c r="B31942" s="64"/>
      <c r="C31942" s="147" t="s">
        <v>217</v>
      </c>
      <c r="E31942" s="161"/>
      <c r="F31942" s="162"/>
      <c r="G31942" s="147"/>
      <c r="H31942" s="146"/>
      <c r="J31942" s="146"/>
      <c r="L31942" s="150"/>
      <c r="N31942" s="163"/>
      <c r="O31942" s="146"/>
      <c r="P31942" s="146"/>
      <c r="Q31942" s="146"/>
      <c r="R31942" s="34"/>
      <c r="S31942" s="35"/>
      <c r="T31942" s="147"/>
    </row>
    <row r="31943">
      <c r="A31943" s="147"/>
      <c r="B31943" s="64"/>
      <c r="C31943" s="147" t="s">
        <v>217</v>
      </c>
      <c r="E31943" s="161"/>
      <c r="F31943" s="162"/>
      <c r="G31943" s="147"/>
      <c r="H31943" s="146"/>
      <c r="J31943" s="146"/>
      <c r="L31943" s="150"/>
      <c r="N31943" s="163"/>
      <c r="O31943" s="146"/>
      <c r="P31943" s="146"/>
      <c r="Q31943" s="146"/>
      <c r="R31943" s="34"/>
      <c r="S31943" s="35"/>
      <c r="T31943" s="147"/>
    </row>
    <row r="31944">
      <c r="A31944" s="147"/>
      <c r="B31944" s="64"/>
      <c r="C31944" s="147" t="s">
        <v>217</v>
      </c>
      <c r="E31944" s="161"/>
      <c r="F31944" s="162"/>
      <c r="G31944" s="147"/>
      <c r="H31944" s="146"/>
      <c r="J31944" s="146"/>
      <c r="L31944" s="150"/>
      <c r="N31944" s="163"/>
      <c r="O31944" s="146"/>
      <c r="P31944" s="146"/>
      <c r="Q31944" s="146"/>
      <c r="R31944" s="34"/>
      <c r="S31944" s="35"/>
      <c r="T31944" s="147"/>
    </row>
    <row r="31945">
      <c r="A31945" s="147"/>
      <c r="B31945" s="64"/>
      <c r="C31945" s="147" t="s">
        <v>217</v>
      </c>
      <c r="E31945" s="161"/>
      <c r="F31945" s="162"/>
      <c r="G31945" s="147"/>
      <c r="H31945" s="146"/>
      <c r="J31945" s="146"/>
      <c r="L31945" s="150"/>
      <c r="N31945" s="163"/>
      <c r="O31945" s="146"/>
      <c r="P31945" s="146"/>
      <c r="Q31945" s="146"/>
      <c r="R31945" s="34"/>
      <c r="S31945" s="35"/>
      <c r="T31945" s="147"/>
    </row>
    <row r="31946">
      <c r="A31946" s="147"/>
      <c r="B31946" s="64"/>
      <c r="C31946" s="147" t="s">
        <v>217</v>
      </c>
      <c r="E31946" s="161"/>
      <c r="F31946" s="162"/>
      <c r="G31946" s="147"/>
      <c r="H31946" s="146"/>
      <c r="J31946" s="146"/>
      <c r="L31946" s="150"/>
      <c r="N31946" s="163"/>
      <c r="O31946" s="146"/>
      <c r="P31946" s="146"/>
      <c r="Q31946" s="146"/>
      <c r="R31946" s="34"/>
      <c r="S31946" s="35"/>
      <c r="T31946" s="147"/>
    </row>
    <row r="31947">
      <c r="A31947" s="147"/>
      <c r="B31947" s="64"/>
      <c r="C31947" s="147" t="s">
        <v>217</v>
      </c>
      <c r="E31947" s="161"/>
      <c r="F31947" s="162"/>
      <c r="G31947" s="147"/>
      <c r="H31947" s="146"/>
      <c r="J31947" s="146"/>
      <c r="L31947" s="150"/>
      <c r="N31947" s="163"/>
      <c r="O31947" s="146"/>
      <c r="P31947" s="146"/>
      <c r="Q31947" s="146"/>
      <c r="R31947" s="34"/>
      <c r="S31947" s="35"/>
      <c r="T31947" s="147"/>
    </row>
    <row r="31948">
      <c r="A31948" s="147"/>
      <c r="B31948" s="64"/>
      <c r="C31948" s="147" t="s">
        <v>217</v>
      </c>
      <c r="E31948" s="161"/>
      <c r="F31948" s="162"/>
      <c r="G31948" s="147"/>
      <c r="H31948" s="146"/>
      <c r="J31948" s="146"/>
      <c r="L31948" s="150"/>
      <c r="N31948" s="163"/>
      <c r="O31948" s="146"/>
      <c r="P31948" s="146"/>
      <c r="Q31948" s="146"/>
      <c r="R31948" s="34"/>
      <c r="S31948" s="35"/>
      <c r="T31948" s="147"/>
    </row>
    <row r="31949">
      <c r="A31949" s="147"/>
      <c r="B31949" s="64"/>
      <c r="C31949" s="147" t="s">
        <v>217</v>
      </c>
      <c r="E31949" s="161"/>
      <c r="F31949" s="162"/>
      <c r="G31949" s="147"/>
      <c r="H31949" s="146"/>
      <c r="J31949" s="146"/>
      <c r="L31949" s="150"/>
      <c r="N31949" s="163"/>
      <c r="O31949" s="146"/>
      <c r="P31949" s="146"/>
      <c r="Q31949" s="146"/>
      <c r="R31949" s="34"/>
      <c r="S31949" s="35"/>
      <c r="T31949" s="147"/>
    </row>
    <row r="31950">
      <c r="A31950" s="147"/>
      <c r="B31950" s="64"/>
      <c r="C31950" s="147" t="s">
        <v>217</v>
      </c>
      <c r="E31950" s="161"/>
      <c r="F31950" s="162"/>
      <c r="G31950" s="147"/>
      <c r="H31950" s="146"/>
      <c r="J31950" s="146"/>
      <c r="L31950" s="150"/>
      <c r="N31950" s="163"/>
      <c r="O31950" s="146"/>
      <c r="P31950" s="146"/>
      <c r="Q31950" s="146"/>
      <c r="R31950" s="34"/>
      <c r="S31950" s="35"/>
      <c r="T31950" s="147"/>
    </row>
    <row r="31951">
      <c r="A31951" s="147"/>
      <c r="B31951" s="64"/>
      <c r="C31951" s="147" t="s">
        <v>217</v>
      </c>
      <c r="E31951" s="161"/>
      <c r="F31951" s="162"/>
      <c r="G31951" s="147"/>
      <c r="H31951" s="146"/>
      <c r="J31951" s="146"/>
      <c r="L31951" s="150"/>
      <c r="N31951" s="163"/>
      <c r="O31951" s="146"/>
      <c r="P31951" s="146"/>
      <c r="Q31951" s="146"/>
      <c r="R31951" s="34"/>
      <c r="S31951" s="35"/>
      <c r="T31951" s="147"/>
    </row>
    <row r="31952">
      <c r="A31952" s="147"/>
      <c r="B31952" s="64"/>
      <c r="C31952" s="147" t="s">
        <v>217</v>
      </c>
      <c r="E31952" s="161"/>
      <c r="F31952" s="162"/>
      <c r="G31952" s="147"/>
      <c r="H31952" s="146"/>
      <c r="J31952" s="146"/>
      <c r="L31952" s="150"/>
      <c r="N31952" s="163"/>
      <c r="O31952" s="146"/>
      <c r="P31952" s="146"/>
      <c r="Q31952" s="146"/>
      <c r="R31952" s="34"/>
      <c r="S31952" s="35"/>
      <c r="T31952" s="147"/>
    </row>
    <row r="31953">
      <c r="A31953" s="147"/>
      <c r="B31953" s="64"/>
      <c r="C31953" s="147" t="s">
        <v>217</v>
      </c>
      <c r="E31953" s="161"/>
      <c r="F31953" s="162"/>
      <c r="G31953" s="147"/>
      <c r="H31953" s="146"/>
      <c r="J31953" s="146"/>
      <c r="L31953" s="150"/>
      <c r="N31953" s="163"/>
      <c r="O31953" s="146"/>
      <c r="P31953" s="146"/>
      <c r="Q31953" s="146"/>
      <c r="R31953" s="34"/>
      <c r="S31953" s="35"/>
      <c r="T31953" s="147"/>
    </row>
    <row r="31954">
      <c r="A31954" s="147"/>
      <c r="B31954" s="64"/>
      <c r="C31954" s="147" t="s">
        <v>217</v>
      </c>
      <c r="E31954" s="161"/>
      <c r="F31954" s="162"/>
      <c r="G31954" s="147"/>
      <c r="H31954" s="146"/>
      <c r="J31954" s="146"/>
      <c r="L31954" s="150"/>
      <c r="N31954" s="163"/>
      <c r="O31954" s="146"/>
      <c r="P31954" s="146"/>
      <c r="Q31954" s="146"/>
      <c r="R31954" s="34"/>
      <c r="S31954" s="35"/>
      <c r="T31954" s="147"/>
    </row>
    <row r="31955">
      <c r="A31955" s="147"/>
      <c r="B31955" s="64"/>
      <c r="C31955" s="147" t="s">
        <v>217</v>
      </c>
      <c r="E31955" s="161"/>
      <c r="F31955" s="162"/>
      <c r="G31955" s="147"/>
      <c r="H31955" s="146"/>
      <c r="J31955" s="146"/>
      <c r="L31955" s="150"/>
      <c r="N31955" s="163"/>
      <c r="O31955" s="146"/>
      <c r="P31955" s="146"/>
      <c r="Q31955" s="146"/>
      <c r="R31955" s="34"/>
      <c r="S31955" s="35"/>
      <c r="T31955" s="147"/>
    </row>
    <row r="31956">
      <c r="A31956" s="147"/>
      <c r="B31956" s="64"/>
      <c r="C31956" s="147" t="s">
        <v>217</v>
      </c>
      <c r="E31956" s="161"/>
      <c r="F31956" s="162"/>
      <c r="G31956" s="147"/>
      <c r="H31956" s="146"/>
      <c r="J31956" s="146"/>
      <c r="L31956" s="150"/>
      <c r="N31956" s="163"/>
      <c r="O31956" s="146"/>
      <c r="P31956" s="146"/>
      <c r="Q31956" s="146"/>
      <c r="R31956" s="34"/>
      <c r="S31956" s="35"/>
      <c r="T31956" s="147"/>
    </row>
    <row r="31957">
      <c r="A31957" s="147"/>
      <c r="B31957" s="64"/>
      <c r="C31957" s="147" t="s">
        <v>217</v>
      </c>
      <c r="E31957" s="161"/>
      <c r="F31957" s="162"/>
      <c r="G31957" s="147"/>
      <c r="H31957" s="146"/>
      <c r="J31957" s="146"/>
      <c r="L31957" s="150"/>
      <c r="N31957" s="163"/>
      <c r="O31957" s="146"/>
      <c r="P31957" s="146"/>
      <c r="Q31957" s="146"/>
      <c r="R31957" s="34"/>
      <c r="S31957" s="35"/>
      <c r="T31957" s="147"/>
    </row>
    <row r="31958">
      <c r="A31958" s="147"/>
      <c r="B31958" s="64"/>
      <c r="C31958" s="147" t="s">
        <v>217</v>
      </c>
      <c r="E31958" s="161"/>
      <c r="F31958" s="162"/>
      <c r="G31958" s="147"/>
      <c r="H31958" s="146"/>
      <c r="J31958" s="146"/>
      <c r="L31958" s="150"/>
      <c r="N31958" s="163"/>
      <c r="O31958" s="146"/>
      <c r="P31958" s="146"/>
      <c r="Q31958" s="146"/>
      <c r="R31958" s="34"/>
      <c r="S31958" s="35"/>
      <c r="T31958" s="147"/>
    </row>
    <row r="31959">
      <c r="A31959" s="147"/>
      <c r="B31959" s="64"/>
      <c r="C31959" s="147" t="s">
        <v>217</v>
      </c>
      <c r="E31959" s="161"/>
      <c r="F31959" s="162"/>
      <c r="G31959" s="147"/>
      <c r="H31959" s="146"/>
      <c r="J31959" s="146"/>
      <c r="L31959" s="150"/>
      <c r="N31959" s="163"/>
      <c r="O31959" s="146"/>
      <c r="P31959" s="146"/>
      <c r="Q31959" s="146"/>
      <c r="R31959" s="34"/>
      <c r="S31959" s="35"/>
      <c r="T31959" s="147"/>
    </row>
    <row r="31960">
      <c r="A31960" s="147"/>
      <c r="B31960" s="64"/>
      <c r="C31960" s="147" t="s">
        <v>217</v>
      </c>
      <c r="E31960" s="161"/>
      <c r="F31960" s="162"/>
      <c r="G31960" s="147"/>
      <c r="H31960" s="146"/>
      <c r="J31960" s="146"/>
      <c r="L31960" s="150"/>
      <c r="N31960" s="163"/>
      <c r="O31960" s="146"/>
      <c r="P31960" s="146"/>
      <c r="Q31960" s="146"/>
      <c r="R31960" s="34"/>
      <c r="S31960" s="35"/>
      <c r="T31960" s="147"/>
    </row>
    <row r="31961">
      <c r="A31961" s="147"/>
      <c r="B31961" s="64"/>
      <c r="C31961" s="147" t="s">
        <v>217</v>
      </c>
      <c r="E31961" s="161"/>
      <c r="F31961" s="162"/>
      <c r="G31961" s="147"/>
      <c r="H31961" s="146"/>
      <c r="J31961" s="146"/>
      <c r="L31961" s="150"/>
      <c r="N31961" s="163"/>
      <c r="O31961" s="146"/>
      <c r="P31961" s="146"/>
      <c r="Q31961" s="146"/>
      <c r="R31961" s="34"/>
      <c r="S31961" s="35"/>
      <c r="T31961" s="147"/>
    </row>
    <row r="31962">
      <c r="A31962" s="147"/>
      <c r="B31962" s="64"/>
      <c r="C31962" s="147" t="s">
        <v>217</v>
      </c>
      <c r="E31962" s="161"/>
      <c r="F31962" s="162"/>
      <c r="G31962" s="147"/>
      <c r="H31962" s="146"/>
      <c r="J31962" s="146"/>
      <c r="L31962" s="150"/>
      <c r="N31962" s="163"/>
      <c r="O31962" s="146"/>
      <c r="P31962" s="146"/>
      <c r="Q31962" s="146"/>
      <c r="R31962" s="34"/>
      <c r="S31962" s="35"/>
      <c r="T31962" s="147"/>
    </row>
    <row r="31963">
      <c r="A31963" s="147"/>
      <c r="B31963" s="64"/>
      <c r="C31963" s="147" t="s">
        <v>217</v>
      </c>
      <c r="E31963" s="161"/>
      <c r="F31963" s="162"/>
      <c r="G31963" s="147"/>
      <c r="H31963" s="146"/>
      <c r="J31963" s="146"/>
      <c r="L31963" s="150"/>
      <c r="N31963" s="163"/>
      <c r="O31963" s="146"/>
      <c r="P31963" s="146"/>
      <c r="Q31963" s="146"/>
      <c r="R31963" s="34"/>
      <c r="S31963" s="35"/>
      <c r="T31963" s="147"/>
    </row>
    <row r="31964">
      <c r="A31964" s="147"/>
      <c r="B31964" s="64"/>
      <c r="C31964" s="147" t="s">
        <v>217</v>
      </c>
      <c r="E31964" s="161"/>
      <c r="F31964" s="162"/>
      <c r="G31964" s="147"/>
      <c r="H31964" s="146"/>
      <c r="J31964" s="146"/>
      <c r="L31964" s="150"/>
      <c r="N31964" s="163"/>
      <c r="O31964" s="146"/>
      <c r="P31964" s="146"/>
      <c r="Q31964" s="146"/>
      <c r="R31964" s="34"/>
      <c r="S31964" s="35"/>
      <c r="T31964" s="147"/>
    </row>
    <row r="31965">
      <c r="A31965" s="147"/>
      <c r="B31965" s="64"/>
      <c r="C31965" s="147" t="s">
        <v>217</v>
      </c>
      <c r="E31965" s="161"/>
      <c r="F31965" s="162"/>
      <c r="G31965" s="147"/>
      <c r="H31965" s="146"/>
      <c r="J31965" s="146"/>
      <c r="L31965" s="150"/>
      <c r="N31965" s="163"/>
      <c r="O31965" s="146"/>
      <c r="P31965" s="146"/>
      <c r="Q31965" s="146"/>
      <c r="R31965" s="34"/>
      <c r="S31965" s="35"/>
      <c r="T31965" s="147"/>
    </row>
    <row r="31966">
      <c r="A31966" s="147"/>
      <c r="B31966" s="64"/>
      <c r="C31966" s="147" t="s">
        <v>217</v>
      </c>
      <c r="E31966" s="161"/>
      <c r="F31966" s="162"/>
      <c r="G31966" s="147"/>
      <c r="H31966" s="146"/>
      <c r="J31966" s="146"/>
      <c r="L31966" s="150"/>
      <c r="N31966" s="163"/>
      <c r="O31966" s="146"/>
      <c r="P31966" s="146"/>
      <c r="Q31966" s="146"/>
      <c r="R31966" s="34"/>
      <c r="S31966" s="35"/>
      <c r="T31966" s="147"/>
    </row>
    <row r="31967">
      <c r="A31967" s="147"/>
      <c r="B31967" s="64"/>
      <c r="C31967" s="147" t="s">
        <v>217</v>
      </c>
      <c r="E31967" s="161"/>
      <c r="F31967" s="162"/>
      <c r="G31967" s="147"/>
      <c r="H31967" s="146"/>
      <c r="J31967" s="146"/>
      <c r="L31967" s="150"/>
      <c r="N31967" s="163"/>
      <c r="O31967" s="146"/>
      <c r="P31967" s="146"/>
      <c r="Q31967" s="146"/>
      <c r="R31967" s="34"/>
      <c r="S31967" s="35"/>
      <c r="T31967" s="147"/>
    </row>
    <row r="31968">
      <c r="A31968" s="147"/>
      <c r="B31968" s="64"/>
      <c r="C31968" s="147" t="s">
        <v>217</v>
      </c>
      <c r="E31968" s="161"/>
      <c r="F31968" s="162"/>
      <c r="G31968" s="147"/>
      <c r="H31968" s="146"/>
      <c r="J31968" s="146"/>
      <c r="L31968" s="150"/>
      <c r="N31968" s="163"/>
      <c r="O31968" s="146"/>
      <c r="P31968" s="146"/>
      <c r="Q31968" s="146"/>
      <c r="R31968" s="34"/>
      <c r="S31968" s="35"/>
      <c r="T31968" s="147"/>
    </row>
    <row r="31969">
      <c r="A31969" s="147"/>
      <c r="B31969" s="64"/>
      <c r="C31969" s="147" t="s">
        <v>217</v>
      </c>
      <c r="E31969" s="161"/>
      <c r="F31969" s="162"/>
      <c r="G31969" s="147"/>
      <c r="H31969" s="146"/>
      <c r="J31969" s="146"/>
      <c r="L31969" s="150"/>
      <c r="N31969" s="163"/>
      <c r="O31969" s="146"/>
      <c r="P31969" s="146"/>
      <c r="Q31969" s="146"/>
      <c r="R31969" s="34"/>
      <c r="S31969" s="35"/>
      <c r="T31969" s="147"/>
    </row>
    <row r="31970">
      <c r="A31970" s="147"/>
      <c r="B31970" s="64"/>
      <c r="C31970" s="147" t="s">
        <v>217</v>
      </c>
      <c r="E31970" s="161"/>
      <c r="F31970" s="162"/>
      <c r="G31970" s="147"/>
      <c r="H31970" s="146"/>
      <c r="J31970" s="146"/>
      <c r="L31970" s="150"/>
      <c r="N31970" s="163"/>
      <c r="O31970" s="146"/>
      <c r="P31970" s="146"/>
      <c r="Q31970" s="146"/>
      <c r="R31970" s="34"/>
      <c r="S31970" s="35"/>
      <c r="T31970" s="147"/>
    </row>
    <row r="31971">
      <c r="A31971" s="147"/>
      <c r="B31971" s="64"/>
      <c r="C31971" s="147" t="s">
        <v>217</v>
      </c>
      <c r="E31971" s="161"/>
      <c r="F31971" s="162"/>
      <c r="G31971" s="147"/>
      <c r="H31971" s="146"/>
      <c r="J31971" s="146"/>
      <c r="L31971" s="150"/>
      <c r="N31971" s="163"/>
      <c r="O31971" s="146"/>
      <c r="P31971" s="146"/>
      <c r="Q31971" s="146"/>
      <c r="R31971" s="34"/>
      <c r="S31971" s="35"/>
      <c r="T31971" s="147"/>
    </row>
    <row r="31972">
      <c r="A31972" s="147"/>
      <c r="B31972" s="64"/>
      <c r="C31972" s="147" t="s">
        <v>217</v>
      </c>
      <c r="E31972" s="161"/>
      <c r="F31972" s="162"/>
      <c r="G31972" s="147"/>
      <c r="H31972" s="146"/>
      <c r="J31972" s="146"/>
      <c r="L31972" s="150"/>
      <c r="N31972" s="163"/>
      <c r="O31972" s="146"/>
      <c r="P31972" s="146"/>
      <c r="Q31972" s="146"/>
      <c r="R31972" s="34"/>
      <c r="S31972" s="35"/>
      <c r="T31972" s="147"/>
    </row>
    <row r="31973">
      <c r="A31973" s="147"/>
      <c r="B31973" s="64"/>
      <c r="C31973" s="147" t="s">
        <v>217</v>
      </c>
      <c r="E31973" s="161"/>
      <c r="F31973" s="162"/>
      <c r="G31973" s="147"/>
      <c r="H31973" s="146"/>
      <c r="J31973" s="146"/>
      <c r="L31973" s="150"/>
      <c r="N31973" s="163"/>
      <c r="O31973" s="146"/>
      <c r="P31973" s="146"/>
      <c r="Q31973" s="146"/>
      <c r="R31973" s="34"/>
      <c r="S31973" s="35"/>
      <c r="T31973" s="147"/>
    </row>
    <row r="31974">
      <c r="A31974" s="147"/>
      <c r="B31974" s="64"/>
      <c r="C31974" s="147" t="s">
        <v>217</v>
      </c>
      <c r="E31974" s="161"/>
      <c r="F31974" s="162"/>
      <c r="G31974" s="147"/>
      <c r="H31974" s="146"/>
      <c r="J31974" s="146"/>
      <c r="L31974" s="150"/>
      <c r="N31974" s="163"/>
      <c r="O31974" s="146"/>
      <c r="P31974" s="146"/>
      <c r="Q31974" s="146"/>
      <c r="R31974" s="34"/>
      <c r="S31974" s="35"/>
      <c r="T31974" s="147"/>
    </row>
    <row r="31975">
      <c r="A31975" s="147"/>
      <c r="B31975" s="64"/>
      <c r="C31975" s="147" t="s">
        <v>217</v>
      </c>
      <c r="E31975" s="161"/>
      <c r="F31975" s="162"/>
      <c r="G31975" s="147"/>
      <c r="H31975" s="146"/>
      <c r="J31975" s="146"/>
      <c r="L31975" s="150"/>
      <c r="N31975" s="163"/>
      <c r="O31975" s="146"/>
      <c r="P31975" s="146"/>
      <c r="Q31975" s="146"/>
      <c r="R31975" s="34"/>
      <c r="S31975" s="35"/>
      <c r="T31975" s="147"/>
    </row>
    <row r="31976">
      <c r="A31976" s="147"/>
      <c r="B31976" s="64"/>
      <c r="C31976" s="147" t="s">
        <v>217</v>
      </c>
      <c r="E31976" s="161"/>
      <c r="F31976" s="162"/>
      <c r="G31976" s="147"/>
      <c r="H31976" s="146"/>
      <c r="J31976" s="146"/>
      <c r="L31976" s="150"/>
      <c r="N31976" s="163"/>
      <c r="O31976" s="146"/>
      <c r="P31976" s="146"/>
      <c r="Q31976" s="146"/>
      <c r="R31976" s="34"/>
      <c r="S31976" s="35"/>
      <c r="T31976" s="147"/>
    </row>
    <row r="31977">
      <c r="A31977" s="147"/>
      <c r="B31977" s="64"/>
      <c r="C31977" s="147" t="s">
        <v>217</v>
      </c>
      <c r="E31977" s="161"/>
      <c r="F31977" s="162"/>
      <c r="G31977" s="147"/>
      <c r="H31977" s="146"/>
      <c r="J31977" s="146"/>
      <c r="L31977" s="150"/>
      <c r="N31977" s="163"/>
      <c r="O31977" s="146"/>
      <c r="P31977" s="146"/>
      <c r="Q31977" s="146"/>
      <c r="R31977" s="34"/>
      <c r="S31977" s="35"/>
      <c r="T31977" s="147"/>
    </row>
    <row r="31978">
      <c r="A31978" s="147"/>
      <c r="B31978" s="64"/>
      <c r="C31978" s="147" t="s">
        <v>217</v>
      </c>
      <c r="E31978" s="161"/>
      <c r="F31978" s="162"/>
      <c r="G31978" s="147"/>
      <c r="H31978" s="146"/>
      <c r="J31978" s="146"/>
      <c r="L31978" s="150"/>
      <c r="N31978" s="163"/>
      <c r="O31978" s="146"/>
      <c r="P31978" s="146"/>
      <c r="Q31978" s="146"/>
      <c r="R31978" s="34"/>
      <c r="S31978" s="35"/>
      <c r="T31978" s="147"/>
    </row>
    <row r="31979">
      <c r="A31979" s="147"/>
      <c r="B31979" s="64"/>
      <c r="C31979" s="147" t="s">
        <v>217</v>
      </c>
      <c r="E31979" s="161"/>
      <c r="F31979" s="162"/>
      <c r="G31979" s="147"/>
      <c r="H31979" s="146"/>
      <c r="J31979" s="146"/>
      <c r="L31979" s="150"/>
      <c r="N31979" s="163"/>
      <c r="O31979" s="146"/>
      <c r="P31979" s="146"/>
      <c r="Q31979" s="146"/>
      <c r="R31979" s="34"/>
      <c r="S31979" s="35"/>
      <c r="T31979" s="147"/>
    </row>
    <row r="31980">
      <c r="A31980" s="147"/>
      <c r="B31980" s="64"/>
      <c r="C31980" s="147" t="s">
        <v>217</v>
      </c>
      <c r="E31980" s="161"/>
      <c r="F31980" s="162"/>
      <c r="G31980" s="147"/>
      <c r="H31980" s="146"/>
      <c r="J31980" s="146"/>
      <c r="L31980" s="150"/>
      <c r="N31980" s="163"/>
      <c r="O31980" s="146"/>
      <c r="P31980" s="146"/>
      <c r="Q31980" s="146"/>
      <c r="R31980" s="34"/>
      <c r="S31980" s="35"/>
      <c r="T31980" s="147"/>
    </row>
    <row r="31981">
      <c r="A31981" s="147"/>
      <c r="B31981" s="64"/>
      <c r="C31981" s="147" t="s">
        <v>217</v>
      </c>
      <c r="E31981" s="161"/>
      <c r="F31981" s="162"/>
      <c r="G31981" s="147"/>
      <c r="H31981" s="146"/>
      <c r="J31981" s="146"/>
      <c r="L31981" s="150"/>
      <c r="N31981" s="163"/>
      <c r="O31981" s="146"/>
      <c r="P31981" s="146"/>
      <c r="Q31981" s="146"/>
      <c r="R31981" s="34"/>
      <c r="S31981" s="35"/>
      <c r="T31981" s="147"/>
    </row>
    <row r="31982">
      <c r="A31982" s="147"/>
      <c r="B31982" s="64"/>
      <c r="C31982" s="147" t="s">
        <v>217</v>
      </c>
      <c r="E31982" s="161"/>
      <c r="F31982" s="162"/>
      <c r="G31982" s="147"/>
      <c r="H31982" s="146"/>
      <c r="J31982" s="146"/>
      <c r="L31982" s="150"/>
      <c r="N31982" s="163"/>
      <c r="O31982" s="146"/>
      <c r="P31982" s="146"/>
      <c r="Q31982" s="146"/>
      <c r="R31982" s="34"/>
      <c r="S31982" s="35"/>
      <c r="T31982" s="147"/>
    </row>
    <row r="31983">
      <c r="A31983" s="147"/>
      <c r="B31983" s="64"/>
      <c r="C31983" s="147" t="s">
        <v>217</v>
      </c>
      <c r="E31983" s="161"/>
      <c r="F31983" s="162"/>
      <c r="G31983" s="147"/>
      <c r="H31983" s="146"/>
      <c r="J31983" s="146"/>
      <c r="L31983" s="150"/>
      <c r="N31983" s="163"/>
      <c r="O31983" s="146"/>
      <c r="P31983" s="146"/>
      <c r="Q31983" s="146"/>
      <c r="R31983" s="34"/>
      <c r="S31983" s="35"/>
      <c r="T31983" s="147"/>
    </row>
    <row r="31984">
      <c r="A31984" s="147"/>
      <c r="B31984" s="64"/>
      <c r="C31984" s="147" t="s">
        <v>217</v>
      </c>
      <c r="E31984" s="161"/>
      <c r="F31984" s="162"/>
      <c r="G31984" s="147"/>
      <c r="H31984" s="146"/>
      <c r="J31984" s="146"/>
      <c r="L31984" s="150"/>
      <c r="N31984" s="163"/>
      <c r="O31984" s="146"/>
      <c r="P31984" s="146"/>
      <c r="Q31984" s="146"/>
      <c r="R31984" s="34"/>
      <c r="S31984" s="35"/>
      <c r="T31984" s="147"/>
    </row>
    <row r="31985">
      <c r="A31985" s="147"/>
      <c r="B31985" s="64"/>
      <c r="C31985" s="147" t="s">
        <v>217</v>
      </c>
      <c r="E31985" s="161"/>
      <c r="F31985" s="162"/>
      <c r="G31985" s="147"/>
      <c r="H31985" s="146"/>
      <c r="J31985" s="146"/>
      <c r="L31985" s="150"/>
      <c r="N31985" s="163"/>
      <c r="O31985" s="146"/>
      <c r="P31985" s="146"/>
      <c r="Q31985" s="146"/>
      <c r="R31985" s="34"/>
      <c r="S31985" s="35"/>
      <c r="T31985" s="147"/>
    </row>
    <row r="31986">
      <c r="A31986" s="147"/>
      <c r="B31986" s="64"/>
      <c r="C31986" s="147" t="s">
        <v>217</v>
      </c>
      <c r="E31986" s="161"/>
      <c r="F31986" s="162"/>
      <c r="G31986" s="147"/>
      <c r="H31986" s="146"/>
      <c r="J31986" s="146"/>
      <c r="L31986" s="150"/>
      <c r="N31986" s="163"/>
      <c r="O31986" s="146"/>
      <c r="P31986" s="146"/>
      <c r="Q31986" s="146"/>
      <c r="R31986" s="34"/>
      <c r="S31986" s="35"/>
      <c r="T31986" s="147"/>
    </row>
    <row r="31987">
      <c r="A31987" s="147"/>
      <c r="B31987" s="64"/>
      <c r="C31987" s="147" t="s">
        <v>217</v>
      </c>
      <c r="E31987" s="161"/>
      <c r="F31987" s="162"/>
      <c r="G31987" s="147"/>
      <c r="H31987" s="146"/>
      <c r="J31987" s="146"/>
      <c r="L31987" s="150"/>
      <c r="N31987" s="163"/>
      <c r="O31987" s="146"/>
      <c r="P31987" s="146"/>
      <c r="Q31987" s="146"/>
      <c r="R31987" s="34"/>
      <c r="S31987" s="35"/>
      <c r="T31987" s="147"/>
    </row>
    <row r="31988">
      <c r="A31988" s="147"/>
      <c r="B31988" s="64"/>
      <c r="C31988" s="147" t="s">
        <v>217</v>
      </c>
      <c r="E31988" s="161"/>
      <c r="F31988" s="162"/>
      <c r="G31988" s="147"/>
      <c r="H31988" s="146"/>
      <c r="J31988" s="146"/>
      <c r="L31988" s="150"/>
      <c r="N31988" s="163"/>
      <c r="O31988" s="146"/>
      <c r="P31988" s="146"/>
      <c r="Q31988" s="146"/>
      <c r="R31988" s="34"/>
      <c r="S31988" s="35"/>
      <c r="T31988" s="147"/>
    </row>
    <row r="31989">
      <c r="A31989" s="147"/>
      <c r="B31989" s="64"/>
      <c r="C31989" s="147" t="s">
        <v>217</v>
      </c>
      <c r="E31989" s="161"/>
      <c r="F31989" s="162"/>
      <c r="G31989" s="147"/>
      <c r="H31989" s="146"/>
      <c r="J31989" s="146"/>
      <c r="L31989" s="150"/>
      <c r="N31989" s="163"/>
      <c r="O31989" s="146"/>
      <c r="P31989" s="146"/>
      <c r="Q31989" s="146"/>
      <c r="R31989" s="34"/>
      <c r="S31989" s="35"/>
      <c r="T31989" s="147"/>
    </row>
    <row r="31990">
      <c r="A31990" s="147"/>
      <c r="B31990" s="64"/>
      <c r="C31990" s="147" t="s">
        <v>217</v>
      </c>
      <c r="E31990" s="161"/>
      <c r="F31990" s="162"/>
      <c r="G31990" s="147"/>
      <c r="H31990" s="146"/>
      <c r="J31990" s="146"/>
      <c r="L31990" s="150"/>
      <c r="N31990" s="163"/>
      <c r="O31990" s="146"/>
      <c r="P31990" s="146"/>
      <c r="Q31990" s="146"/>
      <c r="R31990" s="34"/>
      <c r="S31990" s="35"/>
      <c r="T31990" s="147"/>
    </row>
    <row r="31991">
      <c r="A31991" s="147"/>
      <c r="B31991" s="64"/>
      <c r="C31991" s="147" t="s">
        <v>217</v>
      </c>
      <c r="E31991" s="161"/>
      <c r="F31991" s="162"/>
      <c r="G31991" s="147"/>
      <c r="H31991" s="146"/>
      <c r="J31991" s="146"/>
      <c r="L31991" s="150"/>
      <c r="N31991" s="163"/>
      <c r="O31991" s="146"/>
      <c r="P31991" s="146"/>
      <c r="Q31991" s="146"/>
      <c r="R31991" s="34"/>
      <c r="S31991" s="35"/>
      <c r="T31991" s="147"/>
    </row>
    <row r="31992">
      <c r="A31992" s="147"/>
      <c r="B31992" s="64"/>
      <c r="C31992" s="147" t="s">
        <v>217</v>
      </c>
      <c r="E31992" s="161"/>
      <c r="F31992" s="162"/>
      <c r="G31992" s="147"/>
      <c r="H31992" s="146"/>
      <c r="J31992" s="146"/>
      <c r="L31992" s="150"/>
      <c r="N31992" s="163"/>
      <c r="O31992" s="146"/>
      <c r="P31992" s="146"/>
      <c r="Q31992" s="146"/>
      <c r="R31992" s="34"/>
      <c r="S31992" s="35"/>
      <c r="T31992" s="147"/>
    </row>
    <row r="31993">
      <c r="A31993" s="147"/>
      <c r="B31993" s="64"/>
      <c r="C31993" s="147" t="s">
        <v>217</v>
      </c>
      <c r="E31993" s="161"/>
      <c r="F31993" s="162"/>
      <c r="G31993" s="147"/>
      <c r="H31993" s="146"/>
      <c r="J31993" s="146"/>
      <c r="L31993" s="150"/>
      <c r="N31993" s="163"/>
      <c r="O31993" s="146"/>
      <c r="P31993" s="146"/>
      <c r="Q31993" s="146"/>
      <c r="R31993" s="34"/>
      <c r="S31993" s="35"/>
      <c r="T31993" s="147"/>
    </row>
    <row r="31994">
      <c r="A31994" s="147"/>
      <c r="B31994" s="64"/>
      <c r="C31994" s="147" t="s">
        <v>217</v>
      </c>
      <c r="E31994" s="161"/>
      <c r="F31994" s="162"/>
      <c r="G31994" s="147"/>
      <c r="H31994" s="146"/>
      <c r="J31994" s="146"/>
      <c r="L31994" s="150"/>
      <c r="N31994" s="163"/>
      <c r="O31994" s="146"/>
      <c r="P31994" s="146"/>
      <c r="Q31994" s="146"/>
      <c r="R31994" s="34"/>
      <c r="S31994" s="35"/>
      <c r="T31994" s="147"/>
    </row>
    <row r="31995">
      <c r="A31995" s="147"/>
      <c r="B31995" s="64"/>
      <c r="C31995" s="147" t="s">
        <v>217</v>
      </c>
      <c r="E31995" s="161"/>
      <c r="F31995" s="162"/>
      <c r="G31995" s="147"/>
      <c r="H31995" s="146"/>
      <c r="J31995" s="146"/>
      <c r="L31995" s="150"/>
      <c r="N31995" s="163"/>
      <c r="O31995" s="146"/>
      <c r="P31995" s="146"/>
      <c r="Q31995" s="146"/>
      <c r="R31995" s="34"/>
      <c r="S31995" s="35"/>
      <c r="T31995" s="147"/>
    </row>
    <row r="31996">
      <c r="A31996" s="147"/>
      <c r="B31996" s="64"/>
      <c r="C31996" s="147" t="s">
        <v>217</v>
      </c>
      <c r="E31996" s="161"/>
      <c r="F31996" s="162"/>
      <c r="G31996" s="147"/>
      <c r="H31996" s="146"/>
      <c r="J31996" s="146"/>
      <c r="L31996" s="150"/>
      <c r="N31996" s="163"/>
      <c r="O31996" s="146"/>
      <c r="P31996" s="146"/>
      <c r="Q31996" s="146"/>
      <c r="R31996" s="34"/>
      <c r="S31996" s="35"/>
      <c r="T31996" s="147"/>
    </row>
    <row r="31997">
      <c r="A31997" s="147"/>
      <c r="B31997" s="64"/>
      <c r="C31997" s="147" t="s">
        <v>217</v>
      </c>
      <c r="E31997" s="161"/>
      <c r="F31997" s="162"/>
      <c r="G31997" s="147"/>
      <c r="H31997" s="146"/>
      <c r="J31997" s="146"/>
      <c r="L31997" s="150"/>
      <c r="N31997" s="163"/>
      <c r="O31997" s="146"/>
      <c r="P31997" s="146"/>
      <c r="Q31997" s="146"/>
      <c r="R31997" s="34"/>
      <c r="S31997" s="35"/>
      <c r="T31997" s="147"/>
    </row>
    <row r="31998">
      <c r="A31998" s="147"/>
      <c r="B31998" s="64"/>
      <c r="C31998" s="147" t="s">
        <v>217</v>
      </c>
      <c r="E31998" s="161"/>
      <c r="F31998" s="162"/>
      <c r="G31998" s="147"/>
      <c r="H31998" s="146"/>
      <c r="J31998" s="146"/>
      <c r="L31998" s="150"/>
      <c r="N31998" s="163"/>
      <c r="O31998" s="146"/>
      <c r="P31998" s="146"/>
      <c r="Q31998" s="146"/>
      <c r="R31998" s="34"/>
      <c r="S31998" s="35"/>
      <c r="T31998" s="147"/>
    </row>
    <row r="31999">
      <c r="A31999" s="147"/>
      <c r="B31999" s="64"/>
      <c r="C31999" s="147" t="s">
        <v>217</v>
      </c>
      <c r="E31999" s="161"/>
      <c r="F31999" s="162"/>
      <c r="G31999" s="147"/>
      <c r="H31999" s="146"/>
      <c r="J31999" s="146"/>
      <c r="L31999" s="150"/>
      <c r="N31999" s="163"/>
      <c r="O31999" s="146"/>
      <c r="P31999" s="146"/>
      <c r="Q31999" s="146"/>
      <c r="R31999" s="34"/>
      <c r="S31999" s="35"/>
      <c r="T31999" s="147"/>
    </row>
    <row r="32000">
      <c r="A32000" s="147"/>
      <c r="B32000" s="64"/>
      <c r="C32000" s="147" t="s">
        <v>217</v>
      </c>
      <c r="E32000" s="161"/>
      <c r="F32000" s="162"/>
      <c r="G32000" s="147"/>
      <c r="H32000" s="146"/>
      <c r="J32000" s="146"/>
      <c r="L32000" s="150"/>
      <c r="N32000" s="163"/>
      <c r="O32000" s="146"/>
      <c r="P32000" s="146"/>
      <c r="Q32000" s="146"/>
      <c r="R32000" s="34"/>
      <c r="S32000" s="35"/>
      <c r="T32000" s="147"/>
    </row>
    <row r="32001">
      <c r="A32001" s="147"/>
      <c r="B32001" s="64"/>
      <c r="C32001" s="147" t="s">
        <v>217</v>
      </c>
      <c r="E32001" s="161"/>
      <c r="F32001" s="162"/>
      <c r="G32001" s="147"/>
      <c r="H32001" s="146"/>
      <c r="J32001" s="146"/>
      <c r="L32001" s="150"/>
      <c r="N32001" s="163"/>
      <c r="O32001" s="146"/>
      <c r="P32001" s="146"/>
      <c r="Q32001" s="146"/>
      <c r="R32001" s="34"/>
      <c r="S32001" s="35"/>
      <c r="T32001" s="147"/>
    </row>
    <row r="32002">
      <c r="A32002" s="147"/>
      <c r="B32002" s="64"/>
      <c r="C32002" s="147" t="s">
        <v>217</v>
      </c>
      <c r="E32002" s="161"/>
      <c r="F32002" s="162"/>
      <c r="G32002" s="147"/>
      <c r="H32002" s="146"/>
      <c r="J32002" s="146"/>
      <c r="L32002" s="150"/>
      <c r="N32002" s="163"/>
      <c r="O32002" s="146"/>
      <c r="P32002" s="146"/>
      <c r="Q32002" s="146"/>
      <c r="R32002" s="34"/>
      <c r="S32002" s="35"/>
      <c r="T32002" s="147"/>
    </row>
    <row r="32003">
      <c r="A32003" s="147"/>
      <c r="B32003" s="64"/>
      <c r="C32003" s="147" t="s">
        <v>217</v>
      </c>
      <c r="E32003" s="161"/>
      <c r="F32003" s="162"/>
      <c r="G32003" s="147"/>
      <c r="H32003" s="146"/>
      <c r="J32003" s="146"/>
      <c r="L32003" s="150"/>
      <c r="N32003" s="163"/>
      <c r="O32003" s="146"/>
      <c r="P32003" s="146"/>
      <c r="Q32003" s="146"/>
      <c r="R32003" s="34"/>
      <c r="S32003" s="35"/>
      <c r="T32003" s="147"/>
    </row>
    <row r="32004">
      <c r="A32004" s="147"/>
      <c r="B32004" s="64"/>
      <c r="C32004" s="147" t="s">
        <v>217</v>
      </c>
      <c r="E32004" s="161"/>
      <c r="F32004" s="162"/>
      <c r="G32004" s="147"/>
      <c r="H32004" s="146"/>
      <c r="J32004" s="146"/>
      <c r="L32004" s="150"/>
      <c r="N32004" s="163"/>
      <c r="O32004" s="146"/>
      <c r="P32004" s="146"/>
      <c r="Q32004" s="146"/>
      <c r="R32004" s="34"/>
      <c r="S32004" s="35"/>
      <c r="T32004" s="147"/>
    </row>
    <row r="32005">
      <c r="A32005" s="147"/>
      <c r="B32005" s="64"/>
      <c r="C32005" s="147" t="s">
        <v>217</v>
      </c>
      <c r="E32005" s="161"/>
      <c r="F32005" s="162"/>
      <c r="G32005" s="147"/>
      <c r="H32005" s="146"/>
      <c r="J32005" s="146"/>
      <c r="L32005" s="150"/>
      <c r="N32005" s="163"/>
      <c r="O32005" s="146"/>
      <c r="P32005" s="146"/>
      <c r="Q32005" s="146"/>
      <c r="R32005" s="34"/>
      <c r="S32005" s="35"/>
      <c r="T32005" s="147"/>
    </row>
    <row r="32006">
      <c r="A32006" s="147"/>
      <c r="B32006" s="64"/>
      <c r="C32006" s="147" t="s">
        <v>217</v>
      </c>
      <c r="E32006" s="161"/>
      <c r="F32006" s="162"/>
      <c r="G32006" s="147"/>
      <c r="H32006" s="146"/>
      <c r="J32006" s="146"/>
      <c r="L32006" s="150"/>
      <c r="N32006" s="163"/>
      <c r="O32006" s="146"/>
      <c r="P32006" s="146"/>
      <c r="Q32006" s="146"/>
      <c r="R32006" s="34"/>
      <c r="S32006" s="35"/>
      <c r="T32006" s="147"/>
    </row>
    <row r="32007">
      <c r="A32007" s="147"/>
      <c r="B32007" s="64"/>
      <c r="C32007" s="147" t="s">
        <v>217</v>
      </c>
      <c r="E32007" s="161"/>
      <c r="F32007" s="162"/>
      <c r="G32007" s="147"/>
      <c r="H32007" s="146"/>
      <c r="J32007" s="146"/>
      <c r="L32007" s="150"/>
      <c r="N32007" s="163"/>
      <c r="O32007" s="146"/>
      <c r="P32007" s="146"/>
      <c r="Q32007" s="146"/>
      <c r="R32007" s="34"/>
      <c r="S32007" s="35"/>
      <c r="T32007" s="147"/>
    </row>
    <row r="32008">
      <c r="A32008" s="147"/>
      <c r="B32008" s="64"/>
      <c r="C32008" s="147" t="s">
        <v>217</v>
      </c>
      <c r="E32008" s="161"/>
      <c r="F32008" s="162"/>
      <c r="G32008" s="147"/>
      <c r="H32008" s="146"/>
      <c r="J32008" s="146"/>
      <c r="L32008" s="150"/>
      <c r="N32008" s="163"/>
      <c r="O32008" s="146"/>
      <c r="P32008" s="146"/>
      <c r="Q32008" s="146"/>
      <c r="R32008" s="34"/>
      <c r="S32008" s="35"/>
      <c r="T32008" s="147"/>
    </row>
    <row r="32009">
      <c r="A32009" s="147"/>
      <c r="B32009" s="64"/>
      <c r="C32009" s="147" t="s">
        <v>217</v>
      </c>
      <c r="E32009" s="161"/>
      <c r="F32009" s="162"/>
      <c r="G32009" s="147"/>
      <c r="H32009" s="146"/>
      <c r="J32009" s="146"/>
      <c r="L32009" s="150"/>
      <c r="N32009" s="163"/>
      <c r="O32009" s="146"/>
      <c r="P32009" s="146"/>
      <c r="Q32009" s="146"/>
      <c r="R32009" s="34"/>
      <c r="S32009" s="35"/>
      <c r="T32009" s="147"/>
    </row>
    <row r="32010">
      <c r="A32010" s="147"/>
      <c r="B32010" s="64"/>
      <c r="C32010" s="147" t="s">
        <v>217</v>
      </c>
      <c r="E32010" s="161"/>
      <c r="F32010" s="162"/>
      <c r="G32010" s="147"/>
      <c r="H32010" s="146"/>
      <c r="J32010" s="146"/>
      <c r="L32010" s="150"/>
      <c r="N32010" s="163"/>
      <c r="O32010" s="146"/>
      <c r="P32010" s="146"/>
      <c r="Q32010" s="146"/>
      <c r="R32010" s="34"/>
      <c r="S32010" s="35"/>
      <c r="T32010" s="147"/>
    </row>
    <row r="32011">
      <c r="A32011" s="147"/>
      <c r="B32011" s="64"/>
      <c r="C32011" s="147" t="s">
        <v>217</v>
      </c>
      <c r="E32011" s="161"/>
      <c r="F32011" s="162"/>
      <c r="G32011" s="147"/>
      <c r="H32011" s="146"/>
      <c r="J32011" s="146"/>
      <c r="L32011" s="150"/>
      <c r="N32011" s="163"/>
      <c r="O32011" s="146"/>
      <c r="P32011" s="146"/>
      <c r="Q32011" s="146"/>
      <c r="R32011" s="34"/>
      <c r="S32011" s="35"/>
      <c r="T32011" s="147"/>
    </row>
    <row r="32012">
      <c r="A32012" s="147"/>
      <c r="B32012" s="64"/>
      <c r="C32012" s="147" t="s">
        <v>217</v>
      </c>
      <c r="E32012" s="161"/>
      <c r="F32012" s="162"/>
      <c r="G32012" s="147"/>
      <c r="H32012" s="146"/>
      <c r="J32012" s="146"/>
      <c r="L32012" s="150"/>
      <c r="N32012" s="163"/>
      <c r="O32012" s="146"/>
      <c r="P32012" s="146"/>
      <c r="Q32012" s="146"/>
      <c r="R32012" s="34"/>
      <c r="S32012" s="35"/>
      <c r="T32012" s="147"/>
    </row>
    <row r="32013">
      <c r="A32013" s="147"/>
      <c r="B32013" s="64"/>
      <c r="C32013" s="147" t="s">
        <v>217</v>
      </c>
      <c r="E32013" s="161"/>
      <c r="F32013" s="162"/>
      <c r="G32013" s="147"/>
      <c r="H32013" s="146"/>
      <c r="J32013" s="146"/>
      <c r="L32013" s="150"/>
      <c r="N32013" s="163"/>
      <c r="O32013" s="146"/>
      <c r="P32013" s="146"/>
      <c r="Q32013" s="146"/>
      <c r="R32013" s="34"/>
      <c r="S32013" s="35"/>
      <c r="T32013" s="147"/>
    </row>
    <row r="32014">
      <c r="A32014" s="147"/>
      <c r="B32014" s="64"/>
      <c r="C32014" s="147" t="s">
        <v>217</v>
      </c>
      <c r="E32014" s="161"/>
      <c r="F32014" s="162"/>
      <c r="G32014" s="147"/>
      <c r="H32014" s="146"/>
      <c r="J32014" s="146"/>
      <c r="L32014" s="150"/>
      <c r="N32014" s="163"/>
      <c r="O32014" s="146"/>
      <c r="P32014" s="146"/>
      <c r="Q32014" s="146"/>
      <c r="R32014" s="34"/>
      <c r="S32014" s="35"/>
      <c r="T32014" s="147"/>
    </row>
    <row r="32015">
      <c r="A32015" s="147"/>
      <c r="B32015" s="64"/>
      <c r="C32015" s="147" t="s">
        <v>217</v>
      </c>
      <c r="E32015" s="161"/>
      <c r="F32015" s="162"/>
      <c r="G32015" s="147"/>
      <c r="H32015" s="146"/>
      <c r="J32015" s="146"/>
      <c r="L32015" s="150"/>
      <c r="N32015" s="163"/>
      <c r="O32015" s="146"/>
      <c r="P32015" s="146"/>
      <c r="Q32015" s="146"/>
      <c r="R32015" s="34"/>
      <c r="S32015" s="35"/>
      <c r="T32015" s="147"/>
    </row>
    <row r="32016">
      <c r="A32016" s="147"/>
      <c r="B32016" s="64"/>
      <c r="C32016" s="147" t="s">
        <v>217</v>
      </c>
      <c r="E32016" s="161"/>
      <c r="F32016" s="162"/>
      <c r="G32016" s="147"/>
      <c r="H32016" s="146"/>
      <c r="J32016" s="146"/>
      <c r="L32016" s="150"/>
      <c r="N32016" s="163"/>
      <c r="O32016" s="146"/>
      <c r="P32016" s="146"/>
      <c r="Q32016" s="146"/>
      <c r="R32016" s="34"/>
      <c r="S32016" s="35"/>
      <c r="T32016" s="147"/>
    </row>
    <row r="32017">
      <c r="A32017" s="147"/>
      <c r="B32017" s="64"/>
      <c r="C32017" s="147" t="s">
        <v>217</v>
      </c>
      <c r="E32017" s="161"/>
      <c r="F32017" s="162"/>
      <c r="G32017" s="147"/>
      <c r="H32017" s="146"/>
      <c r="J32017" s="146"/>
      <c r="L32017" s="150"/>
      <c r="N32017" s="163"/>
      <c r="O32017" s="146"/>
      <c r="P32017" s="146"/>
      <c r="Q32017" s="146"/>
      <c r="R32017" s="34"/>
      <c r="S32017" s="35"/>
      <c r="T32017" s="147"/>
    </row>
    <row r="32018">
      <c r="A32018" s="147"/>
      <c r="B32018" s="64"/>
      <c r="C32018" s="147" t="s">
        <v>217</v>
      </c>
      <c r="E32018" s="161"/>
      <c r="F32018" s="162"/>
      <c r="G32018" s="147"/>
      <c r="H32018" s="146"/>
      <c r="J32018" s="146"/>
      <c r="L32018" s="150"/>
      <c r="N32018" s="163"/>
      <c r="O32018" s="146"/>
      <c r="P32018" s="146"/>
      <c r="Q32018" s="146"/>
      <c r="R32018" s="34"/>
      <c r="S32018" s="35"/>
      <c r="T32018" s="147"/>
    </row>
    <row r="32019">
      <c r="A32019" s="147"/>
      <c r="B32019" s="64"/>
      <c r="C32019" s="147" t="s">
        <v>217</v>
      </c>
      <c r="E32019" s="161"/>
      <c r="F32019" s="162"/>
      <c r="G32019" s="147"/>
      <c r="H32019" s="146"/>
      <c r="J32019" s="146"/>
      <c r="L32019" s="150"/>
      <c r="N32019" s="163"/>
      <c r="O32019" s="146"/>
      <c r="P32019" s="146"/>
      <c r="Q32019" s="146"/>
      <c r="R32019" s="34"/>
      <c r="S32019" s="35"/>
      <c r="T32019" s="147"/>
    </row>
    <row r="32020">
      <c r="A32020" s="147"/>
      <c r="B32020" s="64"/>
      <c r="C32020" s="147" t="s">
        <v>217</v>
      </c>
      <c r="E32020" s="161"/>
      <c r="F32020" s="162"/>
      <c r="G32020" s="147"/>
      <c r="H32020" s="146"/>
      <c r="J32020" s="146"/>
      <c r="L32020" s="150"/>
      <c r="N32020" s="163"/>
      <c r="O32020" s="146"/>
      <c r="P32020" s="146"/>
      <c r="Q32020" s="146"/>
      <c r="R32020" s="34"/>
      <c r="S32020" s="35"/>
      <c r="T32020" s="147"/>
    </row>
    <row r="32021">
      <c r="A32021" s="147"/>
      <c r="B32021" s="64"/>
      <c r="C32021" s="147" t="s">
        <v>217</v>
      </c>
      <c r="E32021" s="161"/>
      <c r="F32021" s="162"/>
      <c r="G32021" s="147"/>
      <c r="H32021" s="146"/>
      <c r="J32021" s="146"/>
      <c r="L32021" s="150"/>
      <c r="N32021" s="163"/>
      <c r="O32021" s="146"/>
      <c r="P32021" s="146"/>
      <c r="Q32021" s="146"/>
      <c r="R32021" s="34"/>
      <c r="S32021" s="35"/>
      <c r="T32021" s="147"/>
    </row>
    <row r="32022">
      <c r="A32022" s="147"/>
      <c r="B32022" s="64"/>
      <c r="C32022" s="147" t="s">
        <v>217</v>
      </c>
      <c r="E32022" s="161"/>
      <c r="F32022" s="162"/>
      <c r="G32022" s="147"/>
      <c r="H32022" s="146"/>
      <c r="J32022" s="146"/>
      <c r="L32022" s="150"/>
      <c r="N32022" s="163"/>
      <c r="O32022" s="146"/>
      <c r="P32022" s="146"/>
      <c r="Q32022" s="146"/>
      <c r="R32022" s="34"/>
      <c r="S32022" s="35"/>
      <c r="T32022" s="147"/>
    </row>
    <row r="32023">
      <c r="A32023" s="147"/>
      <c r="B32023" s="64"/>
      <c r="C32023" s="147" t="s">
        <v>217</v>
      </c>
      <c r="E32023" s="161"/>
      <c r="F32023" s="162"/>
      <c r="G32023" s="147"/>
      <c r="H32023" s="146"/>
      <c r="J32023" s="146"/>
      <c r="L32023" s="150"/>
      <c r="N32023" s="163"/>
      <c r="O32023" s="146"/>
      <c r="P32023" s="146"/>
      <c r="Q32023" s="146"/>
      <c r="R32023" s="34"/>
      <c r="S32023" s="35"/>
      <c r="T32023" s="147"/>
    </row>
    <row r="32024">
      <c r="A32024" s="147"/>
      <c r="B32024" s="64"/>
      <c r="C32024" s="147" t="s">
        <v>217</v>
      </c>
      <c r="E32024" s="161"/>
      <c r="F32024" s="162"/>
      <c r="G32024" s="147"/>
      <c r="H32024" s="146"/>
      <c r="J32024" s="146"/>
      <c r="L32024" s="150"/>
      <c r="N32024" s="163"/>
      <c r="O32024" s="146"/>
      <c r="P32024" s="146"/>
      <c r="Q32024" s="146"/>
      <c r="R32024" s="34"/>
      <c r="S32024" s="35"/>
      <c r="T32024" s="147"/>
    </row>
    <row r="32025">
      <c r="A32025" s="147"/>
      <c r="B32025" s="64"/>
      <c r="C32025" s="147" t="s">
        <v>217</v>
      </c>
      <c r="E32025" s="161"/>
      <c r="F32025" s="162"/>
      <c r="G32025" s="147"/>
      <c r="H32025" s="146"/>
      <c r="J32025" s="146"/>
      <c r="L32025" s="150"/>
      <c r="N32025" s="163"/>
      <c r="O32025" s="146"/>
      <c r="P32025" s="146"/>
      <c r="Q32025" s="146"/>
      <c r="R32025" s="34"/>
      <c r="S32025" s="35"/>
      <c r="T32025" s="147"/>
    </row>
    <row r="32026">
      <c r="A32026" s="147"/>
      <c r="B32026" s="64"/>
      <c r="C32026" s="147" t="s">
        <v>217</v>
      </c>
      <c r="E32026" s="161"/>
      <c r="F32026" s="162"/>
      <c r="G32026" s="147"/>
      <c r="H32026" s="146"/>
      <c r="J32026" s="146"/>
      <c r="L32026" s="150"/>
      <c r="N32026" s="163"/>
      <c r="O32026" s="146"/>
      <c r="P32026" s="146"/>
      <c r="Q32026" s="146"/>
      <c r="R32026" s="34"/>
      <c r="S32026" s="35"/>
      <c r="T32026" s="147"/>
    </row>
    <row r="32027">
      <c r="A32027" s="147"/>
      <c r="B32027" s="64"/>
      <c r="C32027" s="147" t="s">
        <v>217</v>
      </c>
      <c r="E32027" s="161"/>
      <c r="F32027" s="162"/>
      <c r="G32027" s="147"/>
      <c r="H32027" s="146"/>
      <c r="J32027" s="146"/>
      <c r="L32027" s="150"/>
      <c r="N32027" s="163"/>
      <c r="O32027" s="146"/>
      <c r="P32027" s="146"/>
      <c r="Q32027" s="146"/>
      <c r="R32027" s="34"/>
      <c r="S32027" s="35"/>
      <c r="T32027" s="147"/>
    </row>
    <row r="32028">
      <c r="A32028" s="147"/>
      <c r="B32028" s="64"/>
      <c r="C32028" s="147" t="s">
        <v>217</v>
      </c>
      <c r="E32028" s="161"/>
      <c r="F32028" s="162"/>
      <c r="G32028" s="147"/>
      <c r="H32028" s="146"/>
      <c r="J32028" s="146"/>
      <c r="L32028" s="150"/>
      <c r="N32028" s="163"/>
      <c r="O32028" s="146"/>
      <c r="P32028" s="146"/>
      <c r="Q32028" s="146"/>
      <c r="R32028" s="34"/>
      <c r="S32028" s="35"/>
      <c r="T32028" s="147"/>
    </row>
    <row r="32029">
      <c r="A32029" s="147"/>
      <c r="B32029" s="64"/>
      <c r="C32029" s="147" t="s">
        <v>217</v>
      </c>
      <c r="E32029" s="161"/>
      <c r="F32029" s="162"/>
      <c r="G32029" s="147"/>
      <c r="H32029" s="146"/>
      <c r="J32029" s="146"/>
      <c r="L32029" s="150"/>
      <c r="N32029" s="163"/>
      <c r="O32029" s="146"/>
      <c r="P32029" s="146"/>
      <c r="Q32029" s="146"/>
      <c r="R32029" s="34"/>
      <c r="S32029" s="35"/>
      <c r="T32029" s="147"/>
    </row>
    <row r="32030">
      <c r="A32030" s="147"/>
      <c r="B32030" s="64"/>
      <c r="C32030" s="147" t="s">
        <v>217</v>
      </c>
      <c r="E32030" s="161"/>
      <c r="F32030" s="162"/>
      <c r="G32030" s="147"/>
      <c r="H32030" s="146"/>
      <c r="J32030" s="146"/>
      <c r="L32030" s="150"/>
      <c r="N32030" s="163"/>
      <c r="O32030" s="146"/>
      <c r="P32030" s="146"/>
      <c r="Q32030" s="146"/>
      <c r="R32030" s="34"/>
      <c r="S32030" s="35"/>
      <c r="T32030" s="147"/>
    </row>
    <row r="32031">
      <c r="A32031" s="147"/>
      <c r="B32031" s="64"/>
      <c r="C32031" s="147" t="s">
        <v>217</v>
      </c>
      <c r="E32031" s="161"/>
      <c r="F32031" s="162"/>
      <c r="G32031" s="147"/>
      <c r="H32031" s="146"/>
      <c r="J32031" s="146"/>
      <c r="L32031" s="150"/>
      <c r="N32031" s="163"/>
      <c r="O32031" s="146"/>
      <c r="P32031" s="146"/>
      <c r="Q32031" s="146"/>
      <c r="R32031" s="34"/>
      <c r="S32031" s="35"/>
      <c r="T32031" s="147"/>
    </row>
    <row r="32032">
      <c r="A32032" s="147"/>
      <c r="B32032" s="64"/>
      <c r="C32032" s="147" t="s">
        <v>217</v>
      </c>
      <c r="E32032" s="161"/>
      <c r="F32032" s="162"/>
      <c r="G32032" s="147"/>
      <c r="H32032" s="146"/>
      <c r="J32032" s="146"/>
      <c r="L32032" s="150"/>
      <c r="N32032" s="163"/>
      <c r="O32032" s="146"/>
      <c r="P32032" s="146"/>
      <c r="Q32032" s="146"/>
      <c r="R32032" s="34"/>
      <c r="S32032" s="35"/>
      <c r="T32032" s="147"/>
    </row>
    <row r="32033">
      <c r="A32033" s="147"/>
      <c r="B32033" s="64"/>
      <c r="C32033" s="147" t="s">
        <v>217</v>
      </c>
      <c r="E32033" s="161"/>
      <c r="F32033" s="162"/>
      <c r="G32033" s="147"/>
      <c r="H32033" s="146"/>
      <c r="J32033" s="146"/>
      <c r="L32033" s="150"/>
      <c r="N32033" s="163"/>
      <c r="O32033" s="146"/>
      <c r="P32033" s="146"/>
      <c r="Q32033" s="146"/>
      <c r="R32033" s="34"/>
      <c r="S32033" s="35"/>
      <c r="T32033" s="147"/>
    </row>
    <row r="32034">
      <c r="A32034" s="147"/>
      <c r="B32034" s="64"/>
      <c r="C32034" s="147" t="s">
        <v>217</v>
      </c>
      <c r="E32034" s="161"/>
      <c r="F32034" s="162"/>
      <c r="G32034" s="147"/>
      <c r="H32034" s="146"/>
      <c r="J32034" s="146"/>
      <c r="L32034" s="150"/>
      <c r="N32034" s="163"/>
      <c r="O32034" s="146"/>
      <c r="P32034" s="146"/>
      <c r="Q32034" s="146"/>
      <c r="R32034" s="34"/>
      <c r="S32034" s="35"/>
      <c r="T32034" s="147"/>
    </row>
    <row r="32035">
      <c r="A32035" s="147"/>
      <c r="B32035" s="64"/>
      <c r="C32035" s="147" t="s">
        <v>217</v>
      </c>
      <c r="E32035" s="161"/>
      <c r="F32035" s="162"/>
      <c r="G32035" s="147"/>
      <c r="H32035" s="146"/>
      <c r="J32035" s="146"/>
      <c r="L32035" s="150"/>
      <c r="N32035" s="163"/>
      <c r="O32035" s="146"/>
      <c r="P32035" s="146"/>
      <c r="Q32035" s="146"/>
      <c r="R32035" s="34"/>
      <c r="S32035" s="35"/>
      <c r="T32035" s="147"/>
    </row>
    <row r="32036">
      <c r="A32036" s="147"/>
      <c r="B32036" s="64"/>
      <c r="C32036" s="147" t="s">
        <v>217</v>
      </c>
      <c r="E32036" s="161"/>
      <c r="F32036" s="162"/>
      <c r="G32036" s="147"/>
      <c r="H32036" s="146"/>
      <c r="J32036" s="146"/>
      <c r="L32036" s="150"/>
      <c r="N32036" s="163"/>
      <c r="O32036" s="146"/>
      <c r="P32036" s="146"/>
      <c r="Q32036" s="146"/>
      <c r="R32036" s="34"/>
      <c r="S32036" s="35"/>
      <c r="T32036" s="147"/>
    </row>
    <row r="32037">
      <c r="A32037" s="147"/>
      <c r="B32037" s="64"/>
      <c r="C32037" s="147" t="s">
        <v>217</v>
      </c>
      <c r="E32037" s="161"/>
      <c r="F32037" s="162"/>
      <c r="G32037" s="147"/>
      <c r="H32037" s="146"/>
      <c r="J32037" s="146"/>
      <c r="L32037" s="150"/>
      <c r="N32037" s="163"/>
      <c r="O32037" s="146"/>
      <c r="P32037" s="146"/>
      <c r="Q32037" s="146"/>
      <c r="R32037" s="34"/>
      <c r="S32037" s="35"/>
      <c r="T32037" s="147"/>
    </row>
    <row r="32038">
      <c r="A32038" s="147"/>
      <c r="B32038" s="64"/>
      <c r="C32038" s="147" t="s">
        <v>217</v>
      </c>
      <c r="E32038" s="161"/>
      <c r="F32038" s="162"/>
      <c r="G32038" s="147"/>
      <c r="H32038" s="146"/>
      <c r="J32038" s="146"/>
      <c r="L32038" s="150"/>
      <c r="N32038" s="163"/>
      <c r="O32038" s="146"/>
      <c r="P32038" s="146"/>
      <c r="Q32038" s="146"/>
      <c r="R32038" s="34"/>
      <c r="S32038" s="35"/>
      <c r="T32038" s="147"/>
    </row>
    <row r="32039">
      <c r="A32039" s="147"/>
      <c r="B32039" s="64"/>
      <c r="C32039" s="147" t="s">
        <v>217</v>
      </c>
      <c r="E32039" s="161"/>
      <c r="F32039" s="162"/>
      <c r="G32039" s="147"/>
      <c r="H32039" s="146"/>
      <c r="J32039" s="146"/>
      <c r="L32039" s="150"/>
      <c r="N32039" s="163"/>
      <c r="O32039" s="146"/>
      <c r="P32039" s="146"/>
      <c r="Q32039" s="146"/>
      <c r="R32039" s="34"/>
      <c r="S32039" s="35"/>
      <c r="T32039" s="147"/>
    </row>
    <row r="32040">
      <c r="A32040" s="147"/>
      <c r="B32040" s="64"/>
      <c r="C32040" s="147" t="s">
        <v>217</v>
      </c>
      <c r="E32040" s="161"/>
      <c r="F32040" s="162"/>
      <c r="G32040" s="147"/>
      <c r="H32040" s="146"/>
      <c r="J32040" s="146"/>
      <c r="L32040" s="150"/>
      <c r="N32040" s="163"/>
      <c r="O32040" s="146"/>
      <c r="P32040" s="146"/>
      <c r="Q32040" s="146"/>
      <c r="R32040" s="34"/>
      <c r="S32040" s="35"/>
      <c r="T32040" s="147"/>
    </row>
    <row r="32041">
      <c r="A32041" s="147"/>
      <c r="B32041" s="64"/>
      <c r="C32041" s="147" t="s">
        <v>217</v>
      </c>
      <c r="E32041" s="161"/>
      <c r="F32041" s="162"/>
      <c r="G32041" s="147"/>
      <c r="H32041" s="146"/>
      <c r="J32041" s="146"/>
      <c r="L32041" s="150"/>
      <c r="N32041" s="163"/>
      <c r="O32041" s="146"/>
      <c r="P32041" s="146"/>
      <c r="Q32041" s="146"/>
      <c r="R32041" s="34"/>
      <c r="S32041" s="35"/>
      <c r="T32041" s="147"/>
    </row>
    <row r="32042">
      <c r="A32042" s="147"/>
      <c r="B32042" s="64"/>
      <c r="C32042" s="147" t="s">
        <v>217</v>
      </c>
      <c r="E32042" s="161"/>
      <c r="F32042" s="162"/>
      <c r="G32042" s="147"/>
      <c r="H32042" s="146"/>
      <c r="J32042" s="146"/>
      <c r="L32042" s="150"/>
      <c r="N32042" s="163"/>
      <c r="O32042" s="146"/>
      <c r="P32042" s="146"/>
      <c r="Q32042" s="146"/>
      <c r="R32042" s="34"/>
      <c r="S32042" s="35"/>
      <c r="T32042" s="147"/>
    </row>
    <row r="32043">
      <c r="A32043" s="147"/>
      <c r="B32043" s="64"/>
      <c r="C32043" s="147" t="s">
        <v>217</v>
      </c>
      <c r="E32043" s="161"/>
      <c r="F32043" s="162"/>
      <c r="G32043" s="147"/>
      <c r="H32043" s="146"/>
      <c r="J32043" s="146"/>
      <c r="L32043" s="150"/>
      <c r="N32043" s="163"/>
      <c r="O32043" s="146"/>
      <c r="P32043" s="146"/>
      <c r="Q32043" s="146"/>
      <c r="R32043" s="34"/>
      <c r="S32043" s="35"/>
      <c r="T32043" s="147"/>
    </row>
    <row r="32044">
      <c r="A32044" s="147"/>
      <c r="B32044" s="64"/>
      <c r="C32044" s="147" t="s">
        <v>217</v>
      </c>
      <c r="E32044" s="161"/>
      <c r="F32044" s="162"/>
      <c r="G32044" s="147"/>
      <c r="H32044" s="146"/>
      <c r="J32044" s="146"/>
      <c r="L32044" s="150"/>
      <c r="N32044" s="163"/>
      <c r="O32044" s="146"/>
      <c r="P32044" s="146"/>
      <c r="Q32044" s="146"/>
      <c r="R32044" s="34"/>
      <c r="S32044" s="35"/>
      <c r="T32044" s="147"/>
    </row>
    <row r="32045">
      <c r="A32045" s="147"/>
      <c r="B32045" s="64"/>
      <c r="C32045" s="147" t="s">
        <v>217</v>
      </c>
      <c r="E32045" s="161"/>
      <c r="F32045" s="162"/>
      <c r="G32045" s="147"/>
      <c r="H32045" s="146"/>
      <c r="J32045" s="146"/>
      <c r="L32045" s="150"/>
      <c r="N32045" s="163"/>
      <c r="O32045" s="146"/>
      <c r="P32045" s="146"/>
      <c r="Q32045" s="146"/>
      <c r="R32045" s="34"/>
      <c r="S32045" s="35"/>
      <c r="T32045" s="147"/>
    </row>
    <row r="32046">
      <c r="A32046" s="147"/>
      <c r="B32046" s="64"/>
      <c r="C32046" s="147" t="s">
        <v>217</v>
      </c>
      <c r="E32046" s="161"/>
      <c r="F32046" s="162"/>
      <c r="G32046" s="147"/>
      <c r="H32046" s="146"/>
      <c r="J32046" s="146"/>
      <c r="L32046" s="150"/>
      <c r="N32046" s="163"/>
      <c r="O32046" s="146"/>
      <c r="P32046" s="146"/>
      <c r="Q32046" s="146"/>
      <c r="R32046" s="34"/>
      <c r="S32046" s="35"/>
      <c r="T32046" s="147"/>
    </row>
    <row r="32047">
      <c r="A32047" s="147"/>
      <c r="B32047" s="64"/>
      <c r="C32047" s="147" t="s">
        <v>217</v>
      </c>
      <c r="E32047" s="161"/>
      <c r="F32047" s="162"/>
      <c r="G32047" s="147"/>
      <c r="H32047" s="146"/>
      <c r="J32047" s="146"/>
      <c r="L32047" s="150"/>
      <c r="N32047" s="163"/>
      <c r="O32047" s="146"/>
      <c r="P32047" s="146"/>
      <c r="Q32047" s="146"/>
      <c r="R32047" s="34"/>
      <c r="S32047" s="35"/>
      <c r="T32047" s="147"/>
    </row>
    <row r="32048">
      <c r="A32048" s="147"/>
      <c r="B32048" s="64"/>
      <c r="C32048" s="147" t="s">
        <v>217</v>
      </c>
      <c r="E32048" s="161"/>
      <c r="F32048" s="162"/>
      <c r="G32048" s="147"/>
      <c r="H32048" s="146"/>
      <c r="J32048" s="146"/>
      <c r="L32048" s="150"/>
      <c r="N32048" s="163"/>
      <c r="O32048" s="146"/>
      <c r="P32048" s="146"/>
      <c r="Q32048" s="146"/>
      <c r="R32048" s="34"/>
      <c r="S32048" s="35"/>
      <c r="T32048" s="147"/>
    </row>
    <row r="32049">
      <c r="A32049" s="147"/>
      <c r="B32049" s="64"/>
      <c r="C32049" s="147" t="s">
        <v>217</v>
      </c>
      <c r="E32049" s="161"/>
      <c r="F32049" s="162"/>
      <c r="G32049" s="147"/>
      <c r="H32049" s="146"/>
      <c r="J32049" s="146"/>
      <c r="L32049" s="150"/>
      <c r="N32049" s="163"/>
      <c r="O32049" s="146"/>
      <c r="P32049" s="146"/>
      <c r="Q32049" s="146"/>
      <c r="R32049" s="34"/>
      <c r="S32049" s="35"/>
      <c r="T32049" s="147"/>
    </row>
    <row r="32050">
      <c r="A32050" s="147"/>
      <c r="B32050" s="64"/>
      <c r="C32050" s="147" t="s">
        <v>217</v>
      </c>
      <c r="E32050" s="161"/>
      <c r="F32050" s="162"/>
      <c r="G32050" s="147"/>
      <c r="H32050" s="146"/>
      <c r="J32050" s="146"/>
      <c r="L32050" s="150"/>
      <c r="N32050" s="163"/>
      <c r="O32050" s="146"/>
      <c r="P32050" s="146"/>
      <c r="Q32050" s="146"/>
      <c r="R32050" s="34"/>
      <c r="S32050" s="35"/>
      <c r="T32050" s="147"/>
    </row>
    <row r="32051">
      <c r="A32051" s="147"/>
      <c r="B32051" s="64"/>
      <c r="C32051" s="147" t="s">
        <v>217</v>
      </c>
      <c r="E32051" s="161"/>
      <c r="F32051" s="162"/>
      <c r="G32051" s="147"/>
      <c r="H32051" s="146"/>
      <c r="J32051" s="146"/>
      <c r="L32051" s="150"/>
      <c r="N32051" s="163"/>
      <c r="O32051" s="146"/>
      <c r="P32051" s="146"/>
      <c r="Q32051" s="146"/>
      <c r="R32051" s="34"/>
      <c r="S32051" s="35"/>
      <c r="T32051" s="147"/>
    </row>
    <row r="32052">
      <c r="A32052" s="147"/>
      <c r="B32052" s="64"/>
      <c r="C32052" s="147" t="s">
        <v>217</v>
      </c>
      <c r="E32052" s="161"/>
      <c r="F32052" s="162"/>
      <c r="G32052" s="147"/>
      <c r="H32052" s="146"/>
      <c r="J32052" s="146"/>
      <c r="L32052" s="150"/>
      <c r="N32052" s="163"/>
      <c r="O32052" s="146"/>
      <c r="P32052" s="146"/>
      <c r="Q32052" s="146"/>
      <c r="R32052" s="34"/>
      <c r="S32052" s="35"/>
      <c r="T32052" s="147"/>
    </row>
    <row r="32053">
      <c r="A32053" s="147"/>
      <c r="B32053" s="64"/>
      <c r="C32053" s="147" t="s">
        <v>217</v>
      </c>
      <c r="E32053" s="161"/>
      <c r="F32053" s="162"/>
      <c r="G32053" s="147"/>
      <c r="H32053" s="146"/>
      <c r="J32053" s="146"/>
      <c r="L32053" s="150"/>
      <c r="N32053" s="163"/>
      <c r="O32053" s="146"/>
      <c r="P32053" s="146"/>
      <c r="Q32053" s="146"/>
      <c r="R32053" s="34"/>
      <c r="S32053" s="35"/>
      <c r="T32053" s="147"/>
    </row>
    <row r="32054">
      <c r="A32054" s="147"/>
      <c r="B32054" s="64"/>
      <c r="C32054" s="147" t="s">
        <v>217</v>
      </c>
      <c r="E32054" s="161"/>
      <c r="F32054" s="162"/>
      <c r="G32054" s="147"/>
      <c r="H32054" s="146"/>
      <c r="J32054" s="146"/>
      <c r="L32054" s="150"/>
      <c r="N32054" s="163"/>
      <c r="O32054" s="146"/>
      <c r="P32054" s="146"/>
      <c r="Q32054" s="146"/>
      <c r="R32054" s="34"/>
      <c r="S32054" s="35"/>
      <c r="T32054" s="147"/>
    </row>
    <row r="32055">
      <c r="A32055" s="147"/>
      <c r="B32055" s="64"/>
      <c r="C32055" s="147" t="s">
        <v>217</v>
      </c>
      <c r="E32055" s="161"/>
      <c r="F32055" s="162"/>
      <c r="G32055" s="147"/>
      <c r="H32055" s="146"/>
      <c r="J32055" s="146"/>
      <c r="L32055" s="150"/>
      <c r="N32055" s="163"/>
      <c r="O32055" s="146"/>
      <c r="P32055" s="146"/>
      <c r="Q32055" s="146"/>
      <c r="R32055" s="34"/>
      <c r="S32055" s="35"/>
      <c r="T32055" s="147"/>
    </row>
    <row r="32056">
      <c r="A32056" s="147"/>
      <c r="B32056" s="64"/>
      <c r="C32056" s="147" t="s">
        <v>217</v>
      </c>
      <c r="E32056" s="161"/>
      <c r="F32056" s="162"/>
      <c r="G32056" s="147"/>
      <c r="H32056" s="146"/>
      <c r="J32056" s="146"/>
      <c r="L32056" s="150"/>
      <c r="N32056" s="163"/>
      <c r="O32056" s="146"/>
      <c r="P32056" s="146"/>
      <c r="Q32056" s="146"/>
      <c r="R32056" s="34"/>
      <c r="S32056" s="35"/>
      <c r="T32056" s="147"/>
    </row>
    <row r="32057">
      <c r="A32057" s="147"/>
      <c r="B32057" s="64"/>
      <c r="C32057" s="147" t="s">
        <v>217</v>
      </c>
      <c r="E32057" s="161"/>
      <c r="F32057" s="162"/>
      <c r="G32057" s="147"/>
      <c r="H32057" s="146"/>
      <c r="J32057" s="146"/>
      <c r="L32057" s="150"/>
      <c r="N32057" s="163"/>
      <c r="O32057" s="146"/>
      <c r="P32057" s="146"/>
      <c r="Q32057" s="146"/>
      <c r="R32057" s="34"/>
      <c r="S32057" s="35"/>
      <c r="T32057" s="147"/>
    </row>
    <row r="32058">
      <c r="A32058" s="147"/>
      <c r="B32058" s="64"/>
      <c r="C32058" s="147" t="s">
        <v>217</v>
      </c>
      <c r="E32058" s="161"/>
      <c r="F32058" s="162"/>
      <c r="G32058" s="147"/>
      <c r="H32058" s="146"/>
      <c r="J32058" s="146"/>
      <c r="L32058" s="150"/>
      <c r="N32058" s="163"/>
      <c r="O32058" s="146"/>
      <c r="P32058" s="146"/>
      <c r="Q32058" s="146"/>
      <c r="R32058" s="34"/>
      <c r="S32058" s="35"/>
      <c r="T32058" s="147"/>
    </row>
    <row r="32059">
      <c r="A32059" s="147"/>
      <c r="B32059" s="64"/>
      <c r="C32059" s="147" t="s">
        <v>217</v>
      </c>
      <c r="E32059" s="161"/>
      <c r="F32059" s="162"/>
      <c r="G32059" s="147"/>
      <c r="H32059" s="146"/>
      <c r="J32059" s="146"/>
      <c r="L32059" s="150"/>
      <c r="N32059" s="163"/>
      <c r="O32059" s="146"/>
      <c r="P32059" s="146"/>
      <c r="Q32059" s="146"/>
      <c r="R32059" s="34"/>
      <c r="S32059" s="35"/>
      <c r="T32059" s="147"/>
    </row>
    <row r="32060">
      <c r="A32060" s="147"/>
      <c r="B32060" s="64"/>
      <c r="C32060" s="147" t="s">
        <v>217</v>
      </c>
      <c r="E32060" s="161"/>
      <c r="F32060" s="162"/>
      <c r="G32060" s="147"/>
      <c r="H32060" s="146"/>
      <c r="J32060" s="146"/>
      <c r="L32060" s="150"/>
      <c r="N32060" s="163"/>
      <c r="O32060" s="146"/>
      <c r="P32060" s="146"/>
      <c r="Q32060" s="146"/>
      <c r="R32060" s="34"/>
      <c r="S32060" s="35"/>
      <c r="T32060" s="147"/>
    </row>
    <row r="32061">
      <c r="A32061" s="147"/>
      <c r="B32061" s="64"/>
      <c r="C32061" s="147" t="s">
        <v>217</v>
      </c>
      <c r="E32061" s="161"/>
      <c r="F32061" s="162"/>
      <c r="G32061" s="147"/>
      <c r="H32061" s="146"/>
      <c r="J32061" s="146"/>
      <c r="L32061" s="150"/>
      <c r="N32061" s="163"/>
      <c r="O32061" s="146"/>
      <c r="P32061" s="146"/>
      <c r="Q32061" s="146"/>
      <c r="R32061" s="34"/>
      <c r="S32061" s="35"/>
      <c r="T32061" s="147"/>
    </row>
    <row r="32062">
      <c r="A32062" s="147"/>
      <c r="B32062" s="64"/>
      <c r="C32062" s="147" t="s">
        <v>217</v>
      </c>
      <c r="E32062" s="161"/>
      <c r="F32062" s="162"/>
      <c r="G32062" s="147"/>
      <c r="H32062" s="146"/>
      <c r="J32062" s="146"/>
      <c r="L32062" s="150"/>
      <c r="N32062" s="163"/>
      <c r="O32062" s="146"/>
      <c r="P32062" s="146"/>
      <c r="Q32062" s="146"/>
      <c r="R32062" s="34"/>
      <c r="S32062" s="35"/>
      <c r="T32062" s="147"/>
    </row>
    <row r="32063">
      <c r="A32063" s="147"/>
      <c r="B32063" s="64"/>
      <c r="C32063" s="147" t="s">
        <v>217</v>
      </c>
      <c r="E32063" s="161"/>
      <c r="F32063" s="162"/>
      <c r="G32063" s="147"/>
      <c r="H32063" s="146"/>
      <c r="J32063" s="146"/>
      <c r="L32063" s="150"/>
      <c r="N32063" s="163"/>
      <c r="O32063" s="146"/>
      <c r="P32063" s="146"/>
      <c r="Q32063" s="146"/>
      <c r="R32063" s="34"/>
      <c r="S32063" s="35"/>
      <c r="T32063" s="147"/>
    </row>
    <row r="32064">
      <c r="A32064" s="147"/>
      <c r="B32064" s="64"/>
      <c r="C32064" s="147" t="s">
        <v>217</v>
      </c>
      <c r="E32064" s="161"/>
      <c r="F32064" s="162"/>
      <c r="G32064" s="147"/>
      <c r="H32064" s="146"/>
      <c r="J32064" s="146"/>
      <c r="L32064" s="150"/>
      <c r="N32064" s="163"/>
      <c r="O32064" s="146"/>
      <c r="P32064" s="146"/>
      <c r="Q32064" s="146"/>
      <c r="R32064" s="34"/>
      <c r="S32064" s="35"/>
      <c r="T32064" s="147"/>
    </row>
    <row r="32065">
      <c r="A32065" s="147"/>
      <c r="B32065" s="64"/>
      <c r="C32065" s="147" t="s">
        <v>217</v>
      </c>
      <c r="E32065" s="161"/>
      <c r="F32065" s="162"/>
      <c r="G32065" s="147"/>
      <c r="H32065" s="146"/>
      <c r="J32065" s="146"/>
      <c r="L32065" s="150"/>
      <c r="N32065" s="163"/>
      <c r="O32065" s="146"/>
      <c r="P32065" s="146"/>
      <c r="Q32065" s="146"/>
      <c r="R32065" s="34"/>
      <c r="S32065" s="35"/>
      <c r="T32065" s="147"/>
    </row>
    <row r="32066">
      <c r="A32066" s="147"/>
      <c r="B32066" s="64"/>
      <c r="C32066" s="147" t="s">
        <v>217</v>
      </c>
      <c r="E32066" s="161"/>
      <c r="F32066" s="162"/>
      <c r="G32066" s="147"/>
      <c r="H32066" s="146"/>
      <c r="J32066" s="146"/>
      <c r="L32066" s="150"/>
      <c r="N32066" s="163"/>
      <c r="O32066" s="146"/>
      <c r="P32066" s="146"/>
      <c r="Q32066" s="146"/>
      <c r="R32066" s="34"/>
      <c r="S32066" s="35"/>
      <c r="T32066" s="147"/>
    </row>
    <row r="32067">
      <c r="A32067" s="147"/>
      <c r="B32067" s="64"/>
      <c r="C32067" s="147" t="s">
        <v>217</v>
      </c>
      <c r="E32067" s="161"/>
      <c r="F32067" s="162"/>
      <c r="G32067" s="147"/>
      <c r="H32067" s="146"/>
      <c r="J32067" s="146"/>
      <c r="L32067" s="150"/>
      <c r="N32067" s="163"/>
      <c r="O32067" s="146"/>
      <c r="P32067" s="146"/>
      <c r="Q32067" s="146"/>
      <c r="R32067" s="34"/>
      <c r="S32067" s="35"/>
      <c r="T32067" s="147"/>
    </row>
    <row r="32068">
      <c r="A32068" s="147"/>
      <c r="B32068" s="64"/>
      <c r="C32068" s="147" t="s">
        <v>217</v>
      </c>
      <c r="E32068" s="161"/>
      <c r="F32068" s="162"/>
      <c r="G32068" s="147"/>
      <c r="H32068" s="146"/>
      <c r="J32068" s="146"/>
      <c r="L32068" s="150"/>
      <c r="N32068" s="163"/>
      <c r="O32068" s="146"/>
      <c r="P32068" s="146"/>
      <c r="Q32068" s="146"/>
      <c r="R32068" s="34"/>
      <c r="S32068" s="35"/>
      <c r="T32068" s="147"/>
    </row>
    <row r="32069">
      <c r="A32069" s="147"/>
      <c r="B32069" s="64"/>
      <c r="C32069" s="147" t="s">
        <v>217</v>
      </c>
      <c r="E32069" s="161"/>
      <c r="F32069" s="162"/>
      <c r="G32069" s="147"/>
      <c r="H32069" s="146"/>
      <c r="J32069" s="146"/>
      <c r="L32069" s="150"/>
      <c r="N32069" s="163"/>
      <c r="O32069" s="146"/>
      <c r="P32069" s="146"/>
      <c r="Q32069" s="146"/>
      <c r="R32069" s="34"/>
      <c r="S32069" s="35"/>
      <c r="T32069" s="147"/>
    </row>
    <row r="32070">
      <c r="A32070" s="147"/>
      <c r="B32070" s="64"/>
      <c r="C32070" s="147" t="s">
        <v>217</v>
      </c>
      <c r="E32070" s="161"/>
      <c r="F32070" s="162"/>
      <c r="G32070" s="147"/>
      <c r="H32070" s="146"/>
      <c r="J32070" s="146"/>
      <c r="L32070" s="150"/>
      <c r="N32070" s="163"/>
      <c r="O32070" s="146"/>
      <c r="P32070" s="146"/>
      <c r="Q32070" s="146"/>
      <c r="R32070" s="34"/>
      <c r="S32070" s="35"/>
      <c r="T32070" s="147"/>
    </row>
    <row r="32071">
      <c r="A32071" s="147"/>
      <c r="B32071" s="64"/>
      <c r="C32071" s="147" t="s">
        <v>217</v>
      </c>
      <c r="E32071" s="161"/>
      <c r="F32071" s="162"/>
      <c r="G32071" s="147"/>
      <c r="H32071" s="146"/>
      <c r="J32071" s="146"/>
      <c r="L32071" s="150"/>
      <c r="N32071" s="163"/>
      <c r="O32071" s="146"/>
      <c r="P32071" s="146"/>
      <c r="Q32071" s="146"/>
      <c r="R32071" s="34"/>
      <c r="S32071" s="35"/>
      <c r="T32071" s="147"/>
    </row>
    <row r="32072">
      <c r="A32072" s="147"/>
      <c r="B32072" s="64"/>
      <c r="C32072" s="147" t="s">
        <v>217</v>
      </c>
      <c r="E32072" s="161"/>
      <c r="F32072" s="162"/>
      <c r="G32072" s="147"/>
      <c r="H32072" s="146"/>
      <c r="J32072" s="146"/>
      <c r="L32072" s="150"/>
      <c r="N32072" s="163"/>
      <c r="O32072" s="146"/>
      <c r="P32072" s="146"/>
      <c r="Q32072" s="146"/>
      <c r="R32072" s="34"/>
      <c r="S32072" s="35"/>
      <c r="T32072" s="147"/>
    </row>
    <row r="32073">
      <c r="A32073" s="147"/>
      <c r="B32073" s="64"/>
      <c r="C32073" s="147" t="s">
        <v>217</v>
      </c>
      <c r="E32073" s="161"/>
      <c r="F32073" s="162"/>
      <c r="G32073" s="147"/>
      <c r="H32073" s="146"/>
      <c r="J32073" s="146"/>
      <c r="L32073" s="150"/>
      <c r="N32073" s="163"/>
      <c r="O32073" s="146"/>
      <c r="P32073" s="146"/>
      <c r="Q32073" s="146"/>
      <c r="R32073" s="34"/>
      <c r="S32073" s="35"/>
      <c r="T32073" s="147"/>
    </row>
    <row r="32074">
      <c r="A32074" s="147"/>
      <c r="B32074" s="64"/>
      <c r="C32074" s="147" t="s">
        <v>217</v>
      </c>
      <c r="E32074" s="161"/>
      <c r="F32074" s="162"/>
      <c r="G32074" s="147"/>
      <c r="H32074" s="146"/>
      <c r="J32074" s="146"/>
      <c r="L32074" s="150"/>
      <c r="N32074" s="163"/>
      <c r="O32074" s="146"/>
      <c r="P32074" s="146"/>
      <c r="Q32074" s="146"/>
      <c r="R32074" s="34"/>
      <c r="S32074" s="35"/>
      <c r="T32074" s="147"/>
    </row>
    <row r="32075">
      <c r="A32075" s="147"/>
      <c r="B32075" s="64"/>
      <c r="C32075" s="147" t="s">
        <v>217</v>
      </c>
      <c r="E32075" s="161"/>
      <c r="F32075" s="162"/>
      <c r="G32075" s="147"/>
      <c r="H32075" s="146"/>
      <c r="J32075" s="146"/>
      <c r="L32075" s="150"/>
      <c r="N32075" s="163"/>
      <c r="O32075" s="146"/>
      <c r="P32075" s="146"/>
      <c r="Q32075" s="146"/>
      <c r="R32075" s="34"/>
      <c r="S32075" s="35"/>
      <c r="T32075" s="147"/>
    </row>
    <row r="32076">
      <c r="A32076" s="147"/>
      <c r="B32076" s="64"/>
      <c r="C32076" s="147" t="s">
        <v>217</v>
      </c>
      <c r="E32076" s="161"/>
      <c r="F32076" s="162"/>
      <c r="G32076" s="147"/>
      <c r="H32076" s="146"/>
      <c r="J32076" s="146"/>
      <c r="L32076" s="150"/>
      <c r="N32076" s="163"/>
      <c r="O32076" s="146"/>
      <c r="P32076" s="146"/>
      <c r="Q32076" s="146"/>
      <c r="R32076" s="34"/>
      <c r="S32076" s="35"/>
      <c r="T32076" s="147"/>
    </row>
    <row r="32077">
      <c r="A32077" s="147"/>
      <c r="B32077" s="64"/>
      <c r="C32077" s="147" t="s">
        <v>217</v>
      </c>
      <c r="E32077" s="161"/>
      <c r="F32077" s="162"/>
      <c r="G32077" s="147"/>
      <c r="H32077" s="146"/>
      <c r="J32077" s="146"/>
      <c r="L32077" s="150"/>
      <c r="N32077" s="163"/>
      <c r="O32077" s="146"/>
      <c r="P32077" s="146"/>
      <c r="Q32077" s="146"/>
      <c r="R32077" s="34"/>
      <c r="S32077" s="35"/>
      <c r="T32077" s="147"/>
    </row>
    <row r="32078">
      <c r="A32078" s="147"/>
      <c r="B32078" s="64"/>
      <c r="C32078" s="147" t="s">
        <v>217</v>
      </c>
      <c r="E32078" s="161"/>
      <c r="F32078" s="162"/>
      <c r="G32078" s="147"/>
      <c r="H32078" s="146"/>
      <c r="J32078" s="146"/>
      <c r="L32078" s="150"/>
      <c r="N32078" s="163"/>
      <c r="O32078" s="146"/>
      <c r="P32078" s="146"/>
      <c r="Q32078" s="146"/>
      <c r="R32078" s="34"/>
      <c r="S32078" s="35"/>
      <c r="T32078" s="147"/>
    </row>
    <row r="32079">
      <c r="A32079" s="147"/>
      <c r="B32079" s="64"/>
      <c r="C32079" s="147" t="s">
        <v>217</v>
      </c>
      <c r="E32079" s="161"/>
      <c r="F32079" s="162"/>
      <c r="G32079" s="147"/>
      <c r="H32079" s="146"/>
      <c r="J32079" s="146"/>
      <c r="L32079" s="150"/>
      <c r="N32079" s="163"/>
      <c r="O32079" s="146"/>
      <c r="P32079" s="146"/>
      <c r="Q32079" s="146"/>
      <c r="R32079" s="34"/>
      <c r="S32079" s="35"/>
      <c r="T32079" s="147"/>
    </row>
    <row r="32080">
      <c r="A32080" s="147"/>
      <c r="B32080" s="64"/>
      <c r="C32080" s="147" t="s">
        <v>217</v>
      </c>
      <c r="E32080" s="161"/>
      <c r="F32080" s="162"/>
      <c r="G32080" s="147"/>
      <c r="H32080" s="146"/>
      <c r="J32080" s="146"/>
      <c r="L32080" s="150"/>
      <c r="N32080" s="163"/>
      <c r="O32080" s="146"/>
      <c r="P32080" s="146"/>
      <c r="Q32080" s="146"/>
      <c r="R32080" s="34"/>
      <c r="S32080" s="35"/>
      <c r="T32080" s="147"/>
    </row>
    <row r="32081">
      <c r="A32081" s="147"/>
      <c r="B32081" s="64"/>
      <c r="C32081" s="147" t="s">
        <v>217</v>
      </c>
      <c r="E32081" s="161"/>
      <c r="F32081" s="162"/>
      <c r="G32081" s="147"/>
      <c r="H32081" s="146"/>
      <c r="J32081" s="146"/>
      <c r="L32081" s="150"/>
      <c r="N32081" s="163"/>
      <c r="O32081" s="146"/>
      <c r="P32081" s="146"/>
      <c r="Q32081" s="146"/>
      <c r="R32081" s="34"/>
      <c r="S32081" s="35"/>
      <c r="T32081" s="147"/>
    </row>
    <row r="32082">
      <c r="A32082" s="147"/>
      <c r="B32082" s="64"/>
      <c r="C32082" s="147" t="s">
        <v>217</v>
      </c>
      <c r="E32082" s="161"/>
      <c r="F32082" s="162"/>
      <c r="G32082" s="147"/>
      <c r="H32082" s="146"/>
      <c r="J32082" s="146"/>
      <c r="L32082" s="150"/>
      <c r="N32082" s="163"/>
      <c r="O32082" s="146"/>
      <c r="P32082" s="146"/>
      <c r="Q32082" s="146"/>
      <c r="R32082" s="34"/>
      <c r="S32082" s="35"/>
      <c r="T32082" s="147"/>
    </row>
    <row r="32083">
      <c r="A32083" s="147"/>
      <c r="B32083" s="64"/>
      <c r="C32083" s="147" t="s">
        <v>217</v>
      </c>
      <c r="E32083" s="161"/>
      <c r="F32083" s="162"/>
      <c r="G32083" s="147"/>
      <c r="H32083" s="146"/>
      <c r="J32083" s="146"/>
      <c r="L32083" s="150"/>
      <c r="N32083" s="163"/>
      <c r="O32083" s="146"/>
      <c r="P32083" s="146"/>
      <c r="Q32083" s="146"/>
      <c r="R32083" s="34"/>
      <c r="S32083" s="35"/>
      <c r="T32083" s="147"/>
    </row>
    <row r="32084">
      <c r="A32084" s="147"/>
      <c r="B32084" s="64"/>
      <c r="C32084" s="147" t="s">
        <v>217</v>
      </c>
      <c r="E32084" s="161"/>
      <c r="F32084" s="162"/>
      <c r="G32084" s="147"/>
      <c r="H32084" s="146"/>
      <c r="J32084" s="146"/>
      <c r="L32084" s="150"/>
      <c r="N32084" s="163"/>
      <c r="O32084" s="146"/>
      <c r="P32084" s="146"/>
      <c r="Q32084" s="146"/>
      <c r="R32084" s="34"/>
      <c r="S32084" s="35"/>
      <c r="T32084" s="147"/>
    </row>
    <row r="32085">
      <c r="A32085" s="147"/>
      <c r="B32085" s="64"/>
      <c r="C32085" s="147" t="s">
        <v>217</v>
      </c>
      <c r="E32085" s="161"/>
      <c r="F32085" s="162"/>
      <c r="G32085" s="147"/>
      <c r="H32085" s="146"/>
      <c r="J32085" s="146"/>
      <c r="L32085" s="150"/>
      <c r="N32085" s="163"/>
      <c r="O32085" s="146"/>
      <c r="P32085" s="146"/>
      <c r="Q32085" s="146"/>
      <c r="R32085" s="34"/>
      <c r="S32085" s="35"/>
      <c r="T32085" s="147"/>
    </row>
    <row r="32086">
      <c r="A32086" s="147"/>
      <c r="B32086" s="64"/>
      <c r="C32086" s="147" t="s">
        <v>217</v>
      </c>
      <c r="E32086" s="161"/>
      <c r="F32086" s="162"/>
      <c r="G32086" s="147"/>
      <c r="H32086" s="146"/>
      <c r="J32086" s="146"/>
      <c r="L32086" s="150"/>
      <c r="N32086" s="163"/>
      <c r="O32086" s="146"/>
      <c r="P32086" s="146"/>
      <c r="Q32086" s="146"/>
      <c r="R32086" s="34"/>
      <c r="S32086" s="35"/>
      <c r="T32086" s="147"/>
    </row>
    <row r="32087">
      <c r="A32087" s="147"/>
      <c r="B32087" s="64"/>
      <c r="C32087" s="147" t="s">
        <v>217</v>
      </c>
      <c r="E32087" s="161"/>
      <c r="F32087" s="162"/>
      <c r="G32087" s="147"/>
      <c r="H32087" s="146"/>
      <c r="J32087" s="146"/>
      <c r="L32087" s="150"/>
      <c r="N32087" s="163"/>
      <c r="O32087" s="146"/>
      <c r="P32087" s="146"/>
      <c r="Q32087" s="146"/>
      <c r="R32087" s="34"/>
      <c r="S32087" s="35"/>
      <c r="T32087" s="147"/>
    </row>
    <row r="32088">
      <c r="A32088" s="147"/>
      <c r="B32088" s="64"/>
      <c r="C32088" s="147" t="s">
        <v>217</v>
      </c>
      <c r="E32088" s="161"/>
      <c r="F32088" s="162"/>
      <c r="G32088" s="147"/>
      <c r="H32088" s="146"/>
      <c r="J32088" s="146"/>
      <c r="L32088" s="150"/>
      <c r="N32088" s="163"/>
      <c r="O32088" s="146"/>
      <c r="P32088" s="146"/>
      <c r="Q32088" s="146"/>
      <c r="R32088" s="34"/>
      <c r="S32088" s="35"/>
      <c r="T32088" s="147"/>
    </row>
    <row r="32089">
      <c r="A32089" s="147"/>
      <c r="B32089" s="64"/>
      <c r="C32089" s="147" t="s">
        <v>217</v>
      </c>
      <c r="E32089" s="161"/>
      <c r="F32089" s="162"/>
      <c r="G32089" s="147"/>
      <c r="H32089" s="146"/>
      <c r="J32089" s="146"/>
      <c r="L32089" s="150"/>
      <c r="N32089" s="163"/>
      <c r="O32089" s="146"/>
      <c r="P32089" s="146"/>
      <c r="Q32089" s="146"/>
      <c r="R32089" s="34"/>
      <c r="S32089" s="35"/>
      <c r="T32089" s="147"/>
    </row>
    <row r="32090">
      <c r="A32090" s="147"/>
      <c r="B32090" s="64"/>
      <c r="C32090" s="147" t="s">
        <v>217</v>
      </c>
      <c r="E32090" s="161"/>
      <c r="F32090" s="162"/>
      <c r="G32090" s="147"/>
      <c r="H32090" s="146"/>
      <c r="J32090" s="146"/>
      <c r="L32090" s="150"/>
      <c r="N32090" s="163"/>
      <c r="O32090" s="146"/>
      <c r="P32090" s="146"/>
      <c r="Q32090" s="146"/>
      <c r="R32090" s="34"/>
      <c r="S32090" s="35"/>
      <c r="T32090" s="147"/>
    </row>
    <row r="32091">
      <c r="A32091" s="147"/>
      <c r="B32091" s="64"/>
      <c r="C32091" s="147" t="s">
        <v>217</v>
      </c>
      <c r="E32091" s="161"/>
      <c r="F32091" s="162"/>
      <c r="G32091" s="147"/>
      <c r="H32091" s="146"/>
      <c r="J32091" s="146"/>
      <c r="L32091" s="150"/>
      <c r="N32091" s="163"/>
      <c r="O32091" s="146"/>
      <c r="P32091" s="146"/>
      <c r="Q32091" s="146"/>
      <c r="R32091" s="34"/>
      <c r="S32091" s="35"/>
      <c r="T32091" s="147"/>
    </row>
    <row r="32092">
      <c r="A32092" s="147"/>
      <c r="B32092" s="64"/>
      <c r="C32092" s="147" t="s">
        <v>217</v>
      </c>
      <c r="E32092" s="161"/>
      <c r="F32092" s="162"/>
      <c r="G32092" s="147"/>
      <c r="H32092" s="146"/>
      <c r="J32092" s="146"/>
      <c r="L32092" s="150"/>
      <c r="N32092" s="163"/>
      <c r="O32092" s="146"/>
      <c r="P32092" s="146"/>
      <c r="Q32092" s="146"/>
      <c r="R32092" s="34"/>
      <c r="S32092" s="35"/>
      <c r="T32092" s="147"/>
    </row>
    <row r="32093">
      <c r="A32093" s="147"/>
      <c r="B32093" s="64"/>
      <c r="C32093" s="147" t="s">
        <v>217</v>
      </c>
      <c r="E32093" s="161"/>
      <c r="F32093" s="162"/>
      <c r="G32093" s="147"/>
      <c r="H32093" s="146"/>
      <c r="J32093" s="146"/>
      <c r="L32093" s="150"/>
      <c r="N32093" s="163"/>
      <c r="O32093" s="146"/>
      <c r="P32093" s="146"/>
      <c r="Q32093" s="146"/>
      <c r="R32093" s="34"/>
      <c r="S32093" s="35"/>
      <c r="T32093" s="147"/>
    </row>
    <row r="32094">
      <c r="A32094" s="147"/>
      <c r="B32094" s="64"/>
      <c r="C32094" s="147" t="s">
        <v>217</v>
      </c>
      <c r="E32094" s="161"/>
      <c r="F32094" s="162"/>
      <c r="G32094" s="147"/>
      <c r="H32094" s="146"/>
      <c r="J32094" s="146"/>
      <c r="L32094" s="150"/>
      <c r="N32094" s="163"/>
      <c r="O32094" s="146"/>
      <c r="P32094" s="146"/>
      <c r="Q32094" s="146"/>
      <c r="R32094" s="34"/>
      <c r="S32094" s="35"/>
      <c r="T32094" s="147"/>
    </row>
    <row r="32095">
      <c r="A32095" s="147"/>
      <c r="B32095" s="64"/>
      <c r="C32095" s="147" t="s">
        <v>217</v>
      </c>
      <c r="E32095" s="161"/>
      <c r="F32095" s="162"/>
      <c r="G32095" s="147"/>
      <c r="H32095" s="146"/>
      <c r="J32095" s="146"/>
      <c r="L32095" s="150"/>
      <c r="N32095" s="163"/>
      <c r="O32095" s="146"/>
      <c r="P32095" s="146"/>
      <c r="Q32095" s="146"/>
      <c r="R32095" s="34"/>
      <c r="S32095" s="35"/>
      <c r="T32095" s="147"/>
    </row>
    <row r="32096">
      <c r="A32096" s="147"/>
      <c r="B32096" s="64"/>
      <c r="C32096" s="147" t="s">
        <v>217</v>
      </c>
      <c r="E32096" s="161"/>
      <c r="F32096" s="162"/>
      <c r="G32096" s="147"/>
      <c r="H32096" s="146"/>
      <c r="J32096" s="146"/>
      <c r="L32096" s="150"/>
      <c r="N32096" s="163"/>
      <c r="O32096" s="146"/>
      <c r="P32096" s="146"/>
      <c r="Q32096" s="146"/>
      <c r="R32096" s="34"/>
      <c r="S32096" s="35"/>
      <c r="T32096" s="147"/>
    </row>
    <row r="32097">
      <c r="A32097" s="147"/>
      <c r="B32097" s="64"/>
      <c r="C32097" s="147" t="s">
        <v>217</v>
      </c>
      <c r="E32097" s="161"/>
      <c r="F32097" s="162"/>
      <c r="G32097" s="147"/>
      <c r="H32097" s="146"/>
      <c r="J32097" s="146"/>
      <c r="L32097" s="150"/>
      <c r="N32097" s="163"/>
      <c r="O32097" s="146"/>
      <c r="P32097" s="146"/>
      <c r="Q32097" s="146"/>
      <c r="R32097" s="34"/>
      <c r="S32097" s="35"/>
      <c r="T32097" s="147"/>
    </row>
    <row r="32098">
      <c r="A32098" s="147"/>
      <c r="B32098" s="64"/>
      <c r="C32098" s="147" t="s">
        <v>217</v>
      </c>
      <c r="E32098" s="161"/>
      <c r="F32098" s="162"/>
      <c r="G32098" s="147"/>
      <c r="H32098" s="146"/>
      <c r="J32098" s="146"/>
      <c r="L32098" s="150"/>
      <c r="N32098" s="163"/>
      <c r="O32098" s="146"/>
      <c r="P32098" s="146"/>
      <c r="Q32098" s="146"/>
      <c r="R32098" s="34"/>
      <c r="S32098" s="35"/>
      <c r="T32098" s="147"/>
    </row>
    <row r="32099">
      <c r="A32099" s="147"/>
      <c r="B32099" s="64"/>
      <c r="C32099" s="147" t="s">
        <v>217</v>
      </c>
      <c r="E32099" s="161"/>
      <c r="F32099" s="162"/>
      <c r="G32099" s="147"/>
      <c r="H32099" s="146"/>
      <c r="J32099" s="146"/>
      <c r="L32099" s="150"/>
      <c r="N32099" s="163"/>
      <c r="O32099" s="146"/>
      <c r="P32099" s="146"/>
      <c r="Q32099" s="146"/>
      <c r="R32099" s="34"/>
      <c r="S32099" s="35"/>
      <c r="T32099" s="147"/>
    </row>
    <row r="32100">
      <c r="A32100" s="147"/>
      <c r="B32100" s="64"/>
      <c r="C32100" s="147" t="s">
        <v>217</v>
      </c>
      <c r="E32100" s="161"/>
      <c r="F32100" s="162"/>
      <c r="G32100" s="147"/>
      <c r="H32100" s="146"/>
      <c r="J32100" s="146"/>
      <c r="L32100" s="150"/>
      <c r="N32100" s="163"/>
      <c r="O32100" s="146"/>
      <c r="P32100" s="146"/>
      <c r="Q32100" s="146"/>
      <c r="R32100" s="34"/>
      <c r="S32100" s="35"/>
      <c r="T32100" s="147"/>
    </row>
    <row r="32101">
      <c r="A32101" s="147"/>
      <c r="B32101" s="64"/>
      <c r="C32101" s="147" t="s">
        <v>217</v>
      </c>
      <c r="E32101" s="161"/>
      <c r="F32101" s="162"/>
      <c r="G32101" s="147"/>
      <c r="H32101" s="146"/>
      <c r="J32101" s="146"/>
      <c r="L32101" s="150"/>
      <c r="N32101" s="163"/>
      <c r="O32101" s="146"/>
      <c r="P32101" s="146"/>
      <c r="Q32101" s="146"/>
      <c r="R32101" s="34"/>
      <c r="S32101" s="35"/>
      <c r="T32101" s="147"/>
    </row>
    <row r="32102">
      <c r="A32102" s="147"/>
      <c r="B32102" s="64"/>
      <c r="C32102" s="147" t="s">
        <v>217</v>
      </c>
      <c r="E32102" s="161"/>
      <c r="F32102" s="162"/>
      <c r="G32102" s="147"/>
      <c r="H32102" s="146"/>
      <c r="J32102" s="146"/>
      <c r="L32102" s="150"/>
      <c r="N32102" s="163"/>
      <c r="O32102" s="146"/>
      <c r="P32102" s="146"/>
      <c r="Q32102" s="146"/>
      <c r="R32102" s="34"/>
      <c r="S32102" s="35"/>
      <c r="T32102" s="147"/>
    </row>
    <row r="32103">
      <c r="A32103" s="147"/>
      <c r="B32103" s="64"/>
      <c r="C32103" s="147" t="s">
        <v>217</v>
      </c>
      <c r="E32103" s="161"/>
      <c r="F32103" s="162"/>
      <c r="G32103" s="147"/>
      <c r="H32103" s="146"/>
      <c r="J32103" s="146"/>
      <c r="L32103" s="150"/>
      <c r="N32103" s="163"/>
      <c r="O32103" s="146"/>
      <c r="P32103" s="146"/>
      <c r="Q32103" s="146"/>
      <c r="R32103" s="34"/>
      <c r="S32103" s="35"/>
      <c r="T32103" s="147"/>
    </row>
    <row r="32104">
      <c r="A32104" s="147"/>
      <c r="B32104" s="64"/>
      <c r="C32104" s="147" t="s">
        <v>217</v>
      </c>
      <c r="E32104" s="161"/>
      <c r="F32104" s="162"/>
      <c r="G32104" s="147"/>
      <c r="H32104" s="146"/>
      <c r="J32104" s="146"/>
      <c r="L32104" s="150"/>
      <c r="N32104" s="163"/>
      <c r="O32104" s="146"/>
      <c r="P32104" s="146"/>
      <c r="Q32104" s="146"/>
      <c r="R32104" s="34"/>
      <c r="S32104" s="35"/>
      <c r="T32104" s="147"/>
    </row>
    <row r="32105">
      <c r="A32105" s="147"/>
      <c r="B32105" s="64"/>
      <c r="C32105" s="147" t="s">
        <v>217</v>
      </c>
      <c r="E32105" s="161"/>
      <c r="F32105" s="162"/>
      <c r="G32105" s="147"/>
      <c r="H32105" s="146"/>
      <c r="J32105" s="146"/>
      <c r="L32105" s="150"/>
      <c r="N32105" s="163"/>
      <c r="O32105" s="146"/>
      <c r="P32105" s="146"/>
      <c r="Q32105" s="146"/>
      <c r="R32105" s="34"/>
      <c r="S32105" s="35"/>
      <c r="T32105" s="147"/>
    </row>
    <row r="32106">
      <c r="A32106" s="147"/>
      <c r="B32106" s="64"/>
      <c r="C32106" s="147" t="s">
        <v>217</v>
      </c>
      <c r="E32106" s="161"/>
      <c r="F32106" s="162"/>
      <c r="G32106" s="147"/>
      <c r="H32106" s="146"/>
      <c r="J32106" s="146"/>
      <c r="L32106" s="150"/>
      <c r="N32106" s="163"/>
      <c r="O32106" s="146"/>
      <c r="P32106" s="146"/>
      <c r="Q32106" s="146"/>
      <c r="R32106" s="34"/>
      <c r="S32106" s="35"/>
      <c r="T32106" s="147"/>
    </row>
    <row r="32107">
      <c r="A32107" s="147"/>
      <c r="B32107" s="64"/>
      <c r="C32107" s="147" t="s">
        <v>217</v>
      </c>
      <c r="E32107" s="161"/>
      <c r="F32107" s="162"/>
      <c r="G32107" s="147"/>
      <c r="H32107" s="146"/>
      <c r="J32107" s="146"/>
      <c r="L32107" s="150"/>
      <c r="N32107" s="163"/>
      <c r="O32107" s="146"/>
      <c r="P32107" s="146"/>
      <c r="Q32107" s="146"/>
      <c r="R32107" s="34"/>
      <c r="S32107" s="35"/>
      <c r="T32107" s="147"/>
    </row>
    <row r="32108">
      <c r="A32108" s="147"/>
      <c r="B32108" s="64"/>
      <c r="C32108" s="147" t="s">
        <v>217</v>
      </c>
      <c r="E32108" s="161"/>
      <c r="F32108" s="162"/>
      <c r="G32108" s="147"/>
      <c r="H32108" s="146"/>
      <c r="J32108" s="146"/>
      <c r="L32108" s="150"/>
      <c r="N32108" s="163"/>
      <c r="O32108" s="146"/>
      <c r="P32108" s="146"/>
      <c r="Q32108" s="146"/>
      <c r="R32108" s="34"/>
      <c r="S32108" s="35"/>
      <c r="T32108" s="147"/>
    </row>
    <row r="32109">
      <c r="A32109" s="147"/>
      <c r="B32109" s="64"/>
      <c r="C32109" s="147" t="s">
        <v>217</v>
      </c>
      <c r="E32109" s="161"/>
      <c r="F32109" s="162"/>
      <c r="G32109" s="147"/>
      <c r="H32109" s="146"/>
      <c r="J32109" s="146"/>
      <c r="L32109" s="150"/>
      <c r="N32109" s="163"/>
      <c r="O32109" s="146"/>
      <c r="P32109" s="146"/>
      <c r="Q32109" s="146"/>
      <c r="R32109" s="34"/>
      <c r="S32109" s="35"/>
      <c r="T32109" s="147"/>
    </row>
    <row r="32110">
      <c r="A32110" s="147"/>
      <c r="B32110" s="64"/>
      <c r="C32110" s="147" t="s">
        <v>217</v>
      </c>
      <c r="E32110" s="161"/>
      <c r="F32110" s="162"/>
      <c r="G32110" s="147"/>
      <c r="H32110" s="146"/>
      <c r="J32110" s="146"/>
      <c r="L32110" s="150"/>
      <c r="N32110" s="163"/>
      <c r="O32110" s="146"/>
      <c r="P32110" s="146"/>
      <c r="Q32110" s="146"/>
      <c r="R32110" s="34"/>
      <c r="S32110" s="35"/>
      <c r="T32110" s="147"/>
    </row>
    <row r="32111">
      <c r="A32111" s="147"/>
      <c r="B32111" s="64"/>
      <c r="C32111" s="147" t="s">
        <v>217</v>
      </c>
      <c r="E32111" s="161"/>
      <c r="F32111" s="162"/>
      <c r="G32111" s="147"/>
      <c r="H32111" s="146"/>
      <c r="J32111" s="146"/>
      <c r="L32111" s="150"/>
      <c r="N32111" s="163"/>
      <c r="O32111" s="146"/>
      <c r="P32111" s="146"/>
      <c r="Q32111" s="146"/>
      <c r="R32111" s="34"/>
      <c r="S32111" s="35"/>
      <c r="T32111" s="147"/>
    </row>
    <row r="32112">
      <c r="A32112" s="147"/>
      <c r="B32112" s="64"/>
      <c r="C32112" s="147" t="s">
        <v>217</v>
      </c>
      <c r="E32112" s="161"/>
      <c r="F32112" s="162"/>
      <c r="G32112" s="147"/>
      <c r="H32112" s="146"/>
      <c r="J32112" s="146"/>
      <c r="L32112" s="150"/>
      <c r="N32112" s="163"/>
      <c r="O32112" s="146"/>
      <c r="P32112" s="146"/>
      <c r="Q32112" s="146"/>
      <c r="R32112" s="34"/>
      <c r="S32112" s="35"/>
      <c r="T32112" s="147"/>
    </row>
    <row r="32113">
      <c r="A32113" s="147"/>
      <c r="B32113" s="64"/>
      <c r="C32113" s="147" t="s">
        <v>217</v>
      </c>
      <c r="E32113" s="161"/>
      <c r="F32113" s="162"/>
      <c r="G32113" s="147"/>
      <c r="H32113" s="146"/>
      <c r="J32113" s="146"/>
      <c r="L32113" s="150"/>
      <c r="N32113" s="163"/>
      <c r="O32113" s="146"/>
      <c r="P32113" s="146"/>
      <c r="Q32113" s="146"/>
      <c r="R32113" s="34"/>
      <c r="S32113" s="35"/>
      <c r="T32113" s="147"/>
    </row>
    <row r="32114">
      <c r="A32114" s="147"/>
      <c r="B32114" s="64"/>
      <c r="C32114" s="147" t="s">
        <v>217</v>
      </c>
      <c r="E32114" s="161"/>
      <c r="F32114" s="162"/>
      <c r="G32114" s="147"/>
      <c r="H32114" s="146"/>
      <c r="J32114" s="146"/>
      <c r="L32114" s="150"/>
      <c r="N32114" s="163"/>
      <c r="O32114" s="146"/>
      <c r="P32114" s="146"/>
      <c r="Q32114" s="146"/>
      <c r="R32114" s="34"/>
      <c r="S32114" s="35"/>
      <c r="T32114" s="147"/>
    </row>
    <row r="32115">
      <c r="A32115" s="147"/>
      <c r="B32115" s="64"/>
      <c r="C32115" s="147" t="s">
        <v>217</v>
      </c>
      <c r="E32115" s="161"/>
      <c r="F32115" s="162"/>
      <c r="G32115" s="147"/>
      <c r="H32115" s="146"/>
      <c r="J32115" s="146"/>
      <c r="L32115" s="150"/>
      <c r="N32115" s="163"/>
      <c r="O32115" s="146"/>
      <c r="P32115" s="146"/>
      <c r="Q32115" s="146"/>
      <c r="R32115" s="34"/>
      <c r="S32115" s="35"/>
      <c r="T32115" s="147"/>
    </row>
    <row r="32116">
      <c r="A32116" s="147"/>
      <c r="B32116" s="64"/>
      <c r="C32116" s="147" t="s">
        <v>217</v>
      </c>
      <c r="E32116" s="161"/>
      <c r="F32116" s="162"/>
      <c r="G32116" s="147"/>
      <c r="H32116" s="146"/>
      <c r="J32116" s="146"/>
      <c r="L32116" s="150"/>
      <c r="N32116" s="163"/>
      <c r="O32116" s="146"/>
      <c r="P32116" s="146"/>
      <c r="Q32116" s="146"/>
      <c r="R32116" s="34"/>
      <c r="S32116" s="35"/>
      <c r="T32116" s="147"/>
    </row>
    <row r="32117">
      <c r="A32117" s="147"/>
      <c r="B32117" s="64"/>
      <c r="C32117" s="147" t="s">
        <v>217</v>
      </c>
      <c r="E32117" s="161"/>
      <c r="F32117" s="162"/>
      <c r="G32117" s="147"/>
      <c r="H32117" s="146"/>
      <c r="J32117" s="146"/>
      <c r="L32117" s="150"/>
      <c r="N32117" s="163"/>
      <c r="O32117" s="146"/>
      <c r="P32117" s="146"/>
      <c r="Q32117" s="146"/>
      <c r="R32117" s="34"/>
      <c r="S32117" s="35"/>
      <c r="T32117" s="147"/>
    </row>
    <row r="32118">
      <c r="A32118" s="147"/>
      <c r="B32118" s="64"/>
      <c r="C32118" s="147" t="s">
        <v>217</v>
      </c>
      <c r="E32118" s="161"/>
      <c r="F32118" s="162"/>
      <c r="G32118" s="147"/>
      <c r="H32118" s="146"/>
      <c r="J32118" s="146"/>
      <c r="L32118" s="150"/>
      <c r="N32118" s="163"/>
      <c r="O32118" s="146"/>
      <c r="P32118" s="146"/>
      <c r="Q32118" s="146"/>
      <c r="R32118" s="34"/>
      <c r="S32118" s="35"/>
      <c r="T32118" s="147"/>
    </row>
    <row r="32119">
      <c r="A32119" s="147"/>
      <c r="B32119" s="64"/>
      <c r="C32119" s="147" t="s">
        <v>217</v>
      </c>
      <c r="E32119" s="161"/>
      <c r="F32119" s="162"/>
      <c r="G32119" s="147"/>
      <c r="H32119" s="146"/>
      <c r="J32119" s="146"/>
      <c r="L32119" s="150"/>
      <c r="N32119" s="163"/>
      <c r="O32119" s="146"/>
      <c r="P32119" s="146"/>
      <c r="Q32119" s="146"/>
      <c r="R32119" s="34"/>
      <c r="S32119" s="35"/>
      <c r="T32119" s="147"/>
    </row>
    <row r="32120">
      <c r="A32120" s="147"/>
      <c r="B32120" s="64"/>
      <c r="C32120" s="147" t="s">
        <v>217</v>
      </c>
      <c r="E32120" s="161"/>
      <c r="F32120" s="162"/>
      <c r="G32120" s="147"/>
      <c r="H32120" s="146"/>
      <c r="J32120" s="146"/>
      <c r="L32120" s="150"/>
      <c r="N32120" s="163"/>
      <c r="O32120" s="146"/>
      <c r="P32120" s="146"/>
      <c r="Q32120" s="146"/>
      <c r="R32120" s="34"/>
      <c r="S32120" s="35"/>
      <c r="T32120" s="147"/>
    </row>
    <row r="32121">
      <c r="A32121" s="147"/>
      <c r="B32121" s="64"/>
      <c r="C32121" s="147" t="s">
        <v>217</v>
      </c>
      <c r="E32121" s="161"/>
      <c r="F32121" s="162"/>
      <c r="G32121" s="147"/>
      <c r="H32121" s="146"/>
      <c r="J32121" s="146"/>
      <c r="L32121" s="150"/>
      <c r="N32121" s="163"/>
      <c r="O32121" s="146"/>
      <c r="P32121" s="146"/>
      <c r="Q32121" s="146"/>
      <c r="R32121" s="34"/>
      <c r="S32121" s="35"/>
      <c r="T32121" s="147"/>
    </row>
    <row r="32122">
      <c r="A32122" s="147"/>
      <c r="B32122" s="64"/>
      <c r="C32122" s="147" t="s">
        <v>217</v>
      </c>
      <c r="E32122" s="161"/>
      <c r="F32122" s="162"/>
      <c r="G32122" s="147"/>
      <c r="H32122" s="146"/>
      <c r="J32122" s="146"/>
      <c r="L32122" s="150"/>
      <c r="N32122" s="163"/>
      <c r="O32122" s="146"/>
      <c r="P32122" s="146"/>
      <c r="Q32122" s="146"/>
      <c r="R32122" s="34"/>
      <c r="S32122" s="35"/>
      <c r="T32122" s="147"/>
    </row>
    <row r="32123">
      <c r="A32123" s="147"/>
      <c r="B32123" s="64"/>
      <c r="C32123" s="147" t="s">
        <v>217</v>
      </c>
      <c r="E32123" s="161"/>
      <c r="F32123" s="162"/>
      <c r="G32123" s="147"/>
      <c r="H32123" s="146"/>
      <c r="J32123" s="146"/>
      <c r="L32123" s="150"/>
      <c r="N32123" s="163"/>
      <c r="O32123" s="146"/>
      <c r="P32123" s="146"/>
      <c r="Q32123" s="146"/>
      <c r="R32123" s="34"/>
      <c r="S32123" s="35"/>
      <c r="T32123" s="147"/>
    </row>
    <row r="32124">
      <c r="A32124" s="147"/>
      <c r="B32124" s="64"/>
      <c r="C32124" s="147" t="s">
        <v>217</v>
      </c>
      <c r="E32124" s="161"/>
      <c r="F32124" s="162"/>
      <c r="G32124" s="147"/>
      <c r="H32124" s="146"/>
      <c r="J32124" s="146"/>
      <c r="L32124" s="150"/>
      <c r="N32124" s="163"/>
      <c r="O32124" s="146"/>
      <c r="P32124" s="146"/>
      <c r="Q32124" s="146"/>
      <c r="R32124" s="34"/>
      <c r="S32124" s="35"/>
      <c r="T32124" s="147"/>
    </row>
    <row r="32125">
      <c r="A32125" s="147"/>
      <c r="B32125" s="64"/>
      <c r="C32125" s="147" t="s">
        <v>217</v>
      </c>
      <c r="E32125" s="161"/>
      <c r="F32125" s="162"/>
      <c r="G32125" s="147"/>
      <c r="H32125" s="146"/>
      <c r="J32125" s="146"/>
      <c r="L32125" s="150"/>
      <c r="N32125" s="163"/>
      <c r="O32125" s="146"/>
      <c r="P32125" s="146"/>
      <c r="Q32125" s="146"/>
      <c r="R32125" s="34"/>
      <c r="S32125" s="35"/>
      <c r="T32125" s="147"/>
    </row>
    <row r="32126">
      <c r="A32126" s="147"/>
      <c r="B32126" s="64"/>
      <c r="C32126" s="147" t="s">
        <v>217</v>
      </c>
      <c r="E32126" s="161"/>
      <c r="F32126" s="162"/>
      <c r="G32126" s="147"/>
      <c r="H32126" s="146"/>
      <c r="J32126" s="146"/>
      <c r="L32126" s="150"/>
      <c r="N32126" s="163"/>
      <c r="O32126" s="146"/>
      <c r="P32126" s="146"/>
      <c r="Q32126" s="146"/>
      <c r="R32126" s="34"/>
      <c r="S32126" s="35"/>
      <c r="T32126" s="147"/>
    </row>
    <row r="32127">
      <c r="A32127" s="147"/>
      <c r="B32127" s="64"/>
      <c r="C32127" s="147" t="s">
        <v>217</v>
      </c>
      <c r="E32127" s="161"/>
      <c r="F32127" s="162"/>
      <c r="G32127" s="147"/>
      <c r="H32127" s="146"/>
      <c r="J32127" s="146"/>
      <c r="L32127" s="150"/>
      <c r="N32127" s="163"/>
      <c r="O32127" s="146"/>
      <c r="P32127" s="146"/>
      <c r="Q32127" s="146"/>
      <c r="R32127" s="34"/>
      <c r="S32127" s="35"/>
      <c r="T32127" s="147"/>
    </row>
    <row r="32128">
      <c r="A32128" s="147"/>
      <c r="B32128" s="64"/>
      <c r="C32128" s="147" t="s">
        <v>217</v>
      </c>
      <c r="E32128" s="161"/>
      <c r="F32128" s="162"/>
      <c r="G32128" s="147"/>
      <c r="H32128" s="146"/>
      <c r="J32128" s="146"/>
      <c r="L32128" s="150"/>
      <c r="N32128" s="163"/>
      <c r="O32128" s="146"/>
      <c r="P32128" s="146"/>
      <c r="Q32128" s="146"/>
      <c r="R32128" s="34"/>
      <c r="S32128" s="35"/>
      <c r="T32128" s="147"/>
    </row>
    <row r="32129">
      <c r="A32129" s="147"/>
      <c r="B32129" s="64"/>
      <c r="C32129" s="147" t="s">
        <v>217</v>
      </c>
      <c r="E32129" s="161"/>
      <c r="F32129" s="162"/>
      <c r="G32129" s="147"/>
      <c r="H32129" s="146"/>
      <c r="J32129" s="146"/>
      <c r="L32129" s="150"/>
      <c r="N32129" s="163"/>
      <c r="O32129" s="146"/>
      <c r="P32129" s="146"/>
      <c r="Q32129" s="146"/>
      <c r="R32129" s="34"/>
      <c r="S32129" s="35"/>
      <c r="T32129" s="147"/>
    </row>
    <row r="32130">
      <c r="A32130" s="147"/>
      <c r="B32130" s="64"/>
      <c r="C32130" s="147" t="s">
        <v>217</v>
      </c>
      <c r="E32130" s="161"/>
      <c r="F32130" s="162"/>
      <c r="G32130" s="147"/>
      <c r="H32130" s="146"/>
      <c r="J32130" s="146"/>
      <c r="L32130" s="150"/>
      <c r="N32130" s="163"/>
      <c r="O32130" s="146"/>
      <c r="P32130" s="146"/>
      <c r="Q32130" s="146"/>
      <c r="R32130" s="34"/>
      <c r="S32130" s="35"/>
      <c r="T32130" s="147"/>
    </row>
    <row r="32131">
      <c r="A32131" s="147"/>
      <c r="B32131" s="64"/>
      <c r="C32131" s="147" t="s">
        <v>217</v>
      </c>
      <c r="E32131" s="161"/>
      <c r="F32131" s="162"/>
      <c r="G32131" s="147"/>
      <c r="H32131" s="146"/>
      <c r="J32131" s="146"/>
      <c r="L32131" s="150"/>
      <c r="N32131" s="163"/>
      <c r="O32131" s="146"/>
      <c r="P32131" s="146"/>
      <c r="Q32131" s="146"/>
      <c r="R32131" s="34"/>
      <c r="S32131" s="35"/>
      <c r="T32131" s="147"/>
    </row>
    <row r="32132">
      <c r="A32132" s="147"/>
      <c r="B32132" s="64"/>
      <c r="C32132" s="147" t="s">
        <v>217</v>
      </c>
      <c r="E32132" s="161"/>
      <c r="F32132" s="162"/>
      <c r="G32132" s="147"/>
      <c r="H32132" s="146"/>
      <c r="J32132" s="146"/>
      <c r="L32132" s="150"/>
      <c r="N32132" s="163"/>
      <c r="O32132" s="146"/>
      <c r="P32132" s="146"/>
      <c r="Q32132" s="146"/>
      <c r="R32132" s="34"/>
      <c r="S32132" s="35"/>
      <c r="T32132" s="147"/>
    </row>
    <row r="32133">
      <c r="A32133" s="147"/>
      <c r="B32133" s="64"/>
      <c r="C32133" s="147" t="s">
        <v>217</v>
      </c>
      <c r="E32133" s="161"/>
      <c r="F32133" s="162"/>
      <c r="G32133" s="147"/>
      <c r="H32133" s="146"/>
      <c r="J32133" s="146"/>
      <c r="L32133" s="150"/>
      <c r="N32133" s="163"/>
      <c r="O32133" s="146"/>
      <c r="P32133" s="146"/>
      <c r="Q32133" s="146"/>
      <c r="R32133" s="34"/>
      <c r="S32133" s="35"/>
      <c r="T32133" s="147"/>
    </row>
    <row r="32134">
      <c r="A32134" s="147"/>
      <c r="B32134" s="64"/>
      <c r="C32134" s="147" t="s">
        <v>217</v>
      </c>
      <c r="E32134" s="161"/>
      <c r="F32134" s="162"/>
      <c r="G32134" s="147"/>
      <c r="H32134" s="146"/>
      <c r="J32134" s="146"/>
      <c r="L32134" s="150"/>
      <c r="N32134" s="163"/>
      <c r="O32134" s="146"/>
      <c r="P32134" s="146"/>
      <c r="Q32134" s="146"/>
      <c r="R32134" s="34"/>
      <c r="S32134" s="35"/>
      <c r="T32134" s="147"/>
    </row>
    <row r="32135">
      <c r="A32135" s="147"/>
      <c r="B32135" s="64"/>
      <c r="C32135" s="147" t="s">
        <v>217</v>
      </c>
      <c r="E32135" s="161"/>
      <c r="F32135" s="162"/>
      <c r="G32135" s="147"/>
      <c r="H32135" s="146"/>
      <c r="J32135" s="146"/>
      <c r="L32135" s="150"/>
      <c r="N32135" s="163"/>
      <c r="O32135" s="146"/>
      <c r="P32135" s="146"/>
      <c r="Q32135" s="146"/>
      <c r="R32135" s="34"/>
      <c r="S32135" s="35"/>
      <c r="T32135" s="147"/>
    </row>
    <row r="32136">
      <c r="A32136" s="147"/>
      <c r="B32136" s="64"/>
      <c r="C32136" s="147" t="s">
        <v>217</v>
      </c>
      <c r="E32136" s="161"/>
      <c r="F32136" s="162"/>
      <c r="G32136" s="147"/>
      <c r="H32136" s="146"/>
      <c r="J32136" s="146"/>
      <c r="L32136" s="150"/>
      <c r="N32136" s="163"/>
      <c r="O32136" s="146"/>
      <c r="P32136" s="146"/>
      <c r="Q32136" s="146"/>
      <c r="R32136" s="34"/>
      <c r="S32136" s="35"/>
      <c r="T32136" s="147"/>
    </row>
    <row r="32137">
      <c r="A32137" s="147"/>
      <c r="B32137" s="64"/>
      <c r="C32137" s="147" t="s">
        <v>217</v>
      </c>
      <c r="E32137" s="161"/>
      <c r="F32137" s="162"/>
      <c r="G32137" s="147"/>
      <c r="H32137" s="146"/>
      <c r="J32137" s="146"/>
      <c r="L32137" s="150"/>
      <c r="N32137" s="163"/>
      <c r="O32137" s="146"/>
      <c r="P32137" s="146"/>
      <c r="Q32137" s="146"/>
      <c r="R32137" s="34"/>
      <c r="S32137" s="35"/>
      <c r="T32137" s="147"/>
    </row>
    <row r="32138">
      <c r="A32138" s="147"/>
      <c r="B32138" s="64"/>
      <c r="C32138" s="147" t="s">
        <v>217</v>
      </c>
      <c r="E32138" s="161"/>
      <c r="F32138" s="162"/>
      <c r="G32138" s="147"/>
      <c r="H32138" s="146"/>
      <c r="J32138" s="146"/>
      <c r="L32138" s="150"/>
      <c r="N32138" s="163"/>
      <c r="O32138" s="146"/>
      <c r="P32138" s="146"/>
      <c r="Q32138" s="146"/>
      <c r="R32138" s="34"/>
      <c r="S32138" s="35"/>
      <c r="T32138" s="147"/>
    </row>
    <row r="32139">
      <c r="A32139" s="147"/>
      <c r="B32139" s="64"/>
      <c r="C32139" s="147" t="s">
        <v>217</v>
      </c>
      <c r="E32139" s="161"/>
      <c r="F32139" s="162"/>
      <c r="G32139" s="147"/>
      <c r="H32139" s="146"/>
      <c r="J32139" s="146"/>
      <c r="L32139" s="150"/>
      <c r="N32139" s="163"/>
      <c r="O32139" s="146"/>
      <c r="P32139" s="146"/>
      <c r="Q32139" s="146"/>
      <c r="R32139" s="34"/>
      <c r="S32139" s="35"/>
      <c r="T32139" s="147"/>
    </row>
    <row r="32140">
      <c r="A32140" s="147"/>
      <c r="B32140" s="64"/>
      <c r="C32140" s="147" t="s">
        <v>217</v>
      </c>
      <c r="E32140" s="161"/>
      <c r="F32140" s="162"/>
      <c r="G32140" s="147"/>
      <c r="H32140" s="146"/>
      <c r="J32140" s="146"/>
      <c r="L32140" s="150"/>
      <c r="N32140" s="163"/>
      <c r="O32140" s="146"/>
      <c r="P32140" s="146"/>
      <c r="Q32140" s="146"/>
      <c r="R32140" s="34"/>
      <c r="S32140" s="35"/>
      <c r="T32140" s="147"/>
    </row>
    <row r="32141">
      <c r="A32141" s="147"/>
      <c r="B32141" s="64"/>
      <c r="C32141" s="147" t="s">
        <v>217</v>
      </c>
      <c r="E32141" s="161"/>
      <c r="F32141" s="162"/>
      <c r="G32141" s="147"/>
      <c r="H32141" s="146"/>
      <c r="J32141" s="146"/>
      <c r="L32141" s="150"/>
      <c r="N32141" s="163"/>
      <c r="O32141" s="146"/>
      <c r="P32141" s="146"/>
      <c r="Q32141" s="146"/>
      <c r="R32141" s="34"/>
      <c r="S32141" s="35"/>
      <c r="T32141" s="147"/>
    </row>
    <row r="32142">
      <c r="A32142" s="147"/>
      <c r="B32142" s="64"/>
      <c r="C32142" s="147" t="s">
        <v>217</v>
      </c>
      <c r="E32142" s="161"/>
      <c r="F32142" s="162"/>
      <c r="G32142" s="147"/>
      <c r="H32142" s="146"/>
      <c r="J32142" s="146"/>
      <c r="L32142" s="150"/>
      <c r="N32142" s="163"/>
      <c r="O32142" s="146"/>
      <c r="P32142" s="146"/>
      <c r="Q32142" s="146"/>
      <c r="R32142" s="34"/>
      <c r="S32142" s="35"/>
      <c r="T32142" s="147"/>
    </row>
    <row r="32143">
      <c r="A32143" s="147"/>
      <c r="B32143" s="64"/>
      <c r="C32143" s="147" t="s">
        <v>217</v>
      </c>
      <c r="E32143" s="161"/>
      <c r="F32143" s="162"/>
      <c r="G32143" s="147"/>
      <c r="H32143" s="146"/>
      <c r="J32143" s="146"/>
      <c r="L32143" s="150"/>
      <c r="N32143" s="163"/>
      <c r="O32143" s="146"/>
      <c r="P32143" s="146"/>
      <c r="Q32143" s="146"/>
      <c r="R32143" s="34"/>
      <c r="S32143" s="35"/>
      <c r="T32143" s="147"/>
    </row>
    <row r="32144">
      <c r="A32144" s="147"/>
      <c r="B32144" s="64"/>
      <c r="C32144" s="147" t="s">
        <v>217</v>
      </c>
      <c r="E32144" s="161"/>
      <c r="F32144" s="162"/>
      <c r="G32144" s="147"/>
      <c r="H32144" s="146"/>
      <c r="J32144" s="146"/>
      <c r="L32144" s="150"/>
      <c r="N32144" s="163"/>
      <c r="O32144" s="146"/>
      <c r="P32144" s="146"/>
      <c r="Q32144" s="146"/>
      <c r="R32144" s="34"/>
      <c r="S32144" s="35"/>
      <c r="T32144" s="147"/>
    </row>
    <row r="32145">
      <c r="A32145" s="147"/>
      <c r="B32145" s="64"/>
      <c r="C32145" s="147" t="s">
        <v>217</v>
      </c>
      <c r="E32145" s="161"/>
      <c r="F32145" s="162"/>
      <c r="G32145" s="147"/>
      <c r="H32145" s="146"/>
      <c r="J32145" s="146"/>
      <c r="L32145" s="150"/>
      <c r="N32145" s="163"/>
      <c r="O32145" s="146"/>
      <c r="P32145" s="146"/>
      <c r="Q32145" s="146"/>
      <c r="R32145" s="34"/>
      <c r="S32145" s="35"/>
      <c r="T32145" s="147"/>
    </row>
    <row r="32146">
      <c r="A32146" s="147"/>
      <c r="B32146" s="64"/>
      <c r="C32146" s="147" t="s">
        <v>217</v>
      </c>
      <c r="E32146" s="161"/>
      <c r="F32146" s="162"/>
      <c r="G32146" s="147"/>
      <c r="H32146" s="146"/>
      <c r="J32146" s="146"/>
      <c r="L32146" s="150"/>
      <c r="N32146" s="163"/>
      <c r="O32146" s="146"/>
      <c r="P32146" s="146"/>
      <c r="Q32146" s="146"/>
      <c r="R32146" s="34"/>
      <c r="S32146" s="35"/>
      <c r="T32146" s="147"/>
    </row>
    <row r="32147">
      <c r="A32147" s="147"/>
      <c r="B32147" s="64"/>
      <c r="C32147" s="147" t="s">
        <v>217</v>
      </c>
      <c r="E32147" s="161"/>
      <c r="F32147" s="162"/>
      <c r="G32147" s="147"/>
      <c r="H32147" s="146"/>
      <c r="J32147" s="146"/>
      <c r="L32147" s="150"/>
      <c r="N32147" s="163"/>
      <c r="O32147" s="146"/>
      <c r="P32147" s="146"/>
      <c r="Q32147" s="146"/>
      <c r="R32147" s="34"/>
      <c r="S32147" s="35"/>
      <c r="T32147" s="147"/>
    </row>
    <row r="32148">
      <c r="A32148" s="147"/>
      <c r="B32148" s="64"/>
      <c r="C32148" s="147" t="s">
        <v>217</v>
      </c>
      <c r="E32148" s="161"/>
      <c r="F32148" s="162"/>
      <c r="G32148" s="147"/>
      <c r="H32148" s="146"/>
      <c r="J32148" s="146"/>
      <c r="L32148" s="150"/>
      <c r="N32148" s="163"/>
      <c r="O32148" s="146"/>
      <c r="P32148" s="146"/>
      <c r="Q32148" s="146"/>
      <c r="R32148" s="34"/>
      <c r="S32148" s="35"/>
      <c r="T32148" s="147"/>
    </row>
    <row r="32149">
      <c r="A32149" s="147"/>
      <c r="B32149" s="64"/>
      <c r="C32149" s="147" t="s">
        <v>217</v>
      </c>
      <c r="E32149" s="161"/>
      <c r="F32149" s="162"/>
      <c r="G32149" s="147"/>
      <c r="H32149" s="146"/>
      <c r="J32149" s="146"/>
      <c r="L32149" s="150"/>
      <c r="N32149" s="163"/>
      <c r="O32149" s="146"/>
      <c r="P32149" s="146"/>
      <c r="Q32149" s="146"/>
      <c r="R32149" s="34"/>
      <c r="S32149" s="35"/>
      <c r="T32149" s="147"/>
    </row>
    <row r="32150">
      <c r="A32150" s="147"/>
      <c r="B32150" s="64"/>
      <c r="C32150" s="147" t="s">
        <v>217</v>
      </c>
      <c r="E32150" s="161"/>
      <c r="F32150" s="162"/>
      <c r="G32150" s="147"/>
      <c r="H32150" s="146"/>
      <c r="J32150" s="146"/>
      <c r="L32150" s="150"/>
      <c r="N32150" s="163"/>
      <c r="O32150" s="146"/>
      <c r="P32150" s="146"/>
      <c r="Q32150" s="146"/>
      <c r="R32150" s="34"/>
      <c r="S32150" s="35"/>
      <c r="T32150" s="147"/>
    </row>
    <row r="32151">
      <c r="A32151" s="147"/>
      <c r="B32151" s="64"/>
      <c r="C32151" s="147" t="s">
        <v>217</v>
      </c>
      <c r="E32151" s="161"/>
      <c r="F32151" s="162"/>
      <c r="G32151" s="147"/>
      <c r="H32151" s="146"/>
      <c r="J32151" s="146"/>
      <c r="L32151" s="150"/>
      <c r="N32151" s="163"/>
      <c r="O32151" s="146"/>
      <c r="P32151" s="146"/>
      <c r="Q32151" s="146"/>
      <c r="R32151" s="34"/>
      <c r="S32151" s="35"/>
      <c r="T32151" s="147"/>
    </row>
    <row r="32152">
      <c r="A32152" s="147"/>
      <c r="B32152" s="64"/>
      <c r="C32152" s="147" t="s">
        <v>217</v>
      </c>
      <c r="E32152" s="161"/>
      <c r="F32152" s="162"/>
      <c r="G32152" s="147"/>
      <c r="H32152" s="146"/>
      <c r="J32152" s="146"/>
      <c r="L32152" s="150"/>
      <c r="N32152" s="163"/>
      <c r="O32152" s="146"/>
      <c r="P32152" s="146"/>
      <c r="Q32152" s="146"/>
      <c r="R32152" s="34"/>
      <c r="S32152" s="35"/>
      <c r="T32152" s="147"/>
    </row>
    <row r="32153">
      <c r="A32153" s="147"/>
      <c r="B32153" s="64"/>
      <c r="C32153" s="147" t="s">
        <v>217</v>
      </c>
      <c r="E32153" s="161"/>
      <c r="F32153" s="162"/>
      <c r="G32153" s="147"/>
      <c r="H32153" s="146"/>
      <c r="J32153" s="146"/>
      <c r="L32153" s="150"/>
      <c r="N32153" s="163"/>
      <c r="O32153" s="146"/>
      <c r="P32153" s="146"/>
      <c r="Q32153" s="146"/>
      <c r="R32153" s="34"/>
      <c r="S32153" s="35"/>
      <c r="T32153" s="147"/>
    </row>
    <row r="32154">
      <c r="A32154" s="147"/>
      <c r="B32154" s="64"/>
      <c r="C32154" s="147" t="s">
        <v>217</v>
      </c>
      <c r="E32154" s="161"/>
      <c r="F32154" s="162"/>
      <c r="G32154" s="147"/>
      <c r="H32154" s="146"/>
      <c r="J32154" s="146"/>
      <c r="L32154" s="150"/>
      <c r="N32154" s="163"/>
      <c r="O32154" s="146"/>
      <c r="P32154" s="146"/>
      <c r="Q32154" s="146"/>
      <c r="R32154" s="34"/>
      <c r="S32154" s="35"/>
      <c r="T32154" s="147"/>
    </row>
    <row r="32155">
      <c r="A32155" s="147"/>
      <c r="B32155" s="64"/>
      <c r="C32155" s="147" t="s">
        <v>217</v>
      </c>
      <c r="E32155" s="161"/>
      <c r="F32155" s="162"/>
      <c r="G32155" s="147"/>
      <c r="H32155" s="146"/>
      <c r="J32155" s="146"/>
      <c r="L32155" s="150"/>
      <c r="N32155" s="163"/>
      <c r="O32155" s="146"/>
      <c r="P32155" s="146"/>
      <c r="Q32155" s="146"/>
      <c r="R32155" s="34"/>
      <c r="S32155" s="35"/>
      <c r="T32155" s="147"/>
    </row>
    <row r="32156">
      <c r="A32156" s="147"/>
      <c r="B32156" s="64"/>
      <c r="C32156" s="147" t="s">
        <v>217</v>
      </c>
      <c r="E32156" s="161"/>
      <c r="F32156" s="162"/>
      <c r="G32156" s="147"/>
      <c r="H32156" s="146"/>
      <c r="J32156" s="146"/>
      <c r="L32156" s="150"/>
      <c r="N32156" s="163"/>
      <c r="O32156" s="146"/>
      <c r="P32156" s="146"/>
      <c r="Q32156" s="146"/>
      <c r="R32156" s="34"/>
      <c r="S32156" s="35"/>
      <c r="T32156" s="147"/>
    </row>
    <row r="32157">
      <c r="A32157" s="147"/>
      <c r="B32157" s="64"/>
      <c r="C32157" s="147" t="s">
        <v>217</v>
      </c>
      <c r="E32157" s="161"/>
      <c r="F32157" s="162"/>
      <c r="G32157" s="147"/>
      <c r="H32157" s="146"/>
      <c r="J32157" s="146"/>
      <c r="L32157" s="150"/>
      <c r="N32157" s="163"/>
      <c r="O32157" s="146"/>
      <c r="P32157" s="146"/>
      <c r="Q32157" s="146"/>
      <c r="R32157" s="34"/>
      <c r="S32157" s="35"/>
      <c r="T32157" s="147"/>
    </row>
    <row r="32158">
      <c r="A32158" s="147"/>
      <c r="B32158" s="64"/>
      <c r="C32158" s="147" t="s">
        <v>217</v>
      </c>
      <c r="E32158" s="161"/>
      <c r="F32158" s="162"/>
      <c r="G32158" s="147"/>
      <c r="H32158" s="146"/>
      <c r="J32158" s="146"/>
      <c r="L32158" s="150"/>
      <c r="N32158" s="163"/>
      <c r="O32158" s="146"/>
      <c r="P32158" s="146"/>
      <c r="Q32158" s="146"/>
      <c r="R32158" s="34"/>
      <c r="S32158" s="35"/>
      <c r="T32158" s="147"/>
    </row>
    <row r="32159">
      <c r="A32159" s="147"/>
      <c r="B32159" s="64"/>
      <c r="C32159" s="147" t="s">
        <v>217</v>
      </c>
      <c r="E32159" s="161"/>
      <c r="F32159" s="162"/>
      <c r="G32159" s="147"/>
      <c r="H32159" s="146"/>
      <c r="J32159" s="146"/>
      <c r="L32159" s="150"/>
      <c r="N32159" s="163"/>
      <c r="O32159" s="146"/>
      <c r="P32159" s="146"/>
      <c r="Q32159" s="146"/>
      <c r="R32159" s="34"/>
      <c r="S32159" s="35"/>
      <c r="T32159" s="147"/>
    </row>
    <row r="32160">
      <c r="A32160" s="147"/>
      <c r="B32160" s="64"/>
      <c r="C32160" s="147" t="s">
        <v>217</v>
      </c>
      <c r="E32160" s="161"/>
      <c r="F32160" s="162"/>
      <c r="G32160" s="147"/>
      <c r="H32160" s="146"/>
      <c r="J32160" s="146"/>
      <c r="L32160" s="150"/>
      <c r="N32160" s="163"/>
      <c r="O32160" s="146"/>
      <c r="P32160" s="146"/>
      <c r="Q32160" s="146"/>
      <c r="R32160" s="34"/>
      <c r="S32160" s="35"/>
      <c r="T32160" s="147"/>
    </row>
    <row r="32161">
      <c r="A32161" s="147"/>
      <c r="B32161" s="64"/>
      <c r="C32161" s="147" t="s">
        <v>217</v>
      </c>
      <c r="E32161" s="161"/>
      <c r="F32161" s="162"/>
      <c r="G32161" s="147"/>
      <c r="H32161" s="146"/>
      <c r="J32161" s="146"/>
      <c r="L32161" s="150"/>
      <c r="N32161" s="163"/>
      <c r="O32161" s="146"/>
      <c r="P32161" s="146"/>
      <c r="Q32161" s="146"/>
      <c r="R32161" s="34"/>
      <c r="S32161" s="35"/>
      <c r="T32161" s="147"/>
    </row>
    <row r="32162">
      <c r="A32162" s="147"/>
      <c r="B32162" s="64"/>
      <c r="C32162" s="147" t="s">
        <v>217</v>
      </c>
      <c r="E32162" s="161"/>
      <c r="F32162" s="162"/>
      <c r="G32162" s="147"/>
      <c r="H32162" s="146"/>
      <c r="J32162" s="146"/>
      <c r="L32162" s="150"/>
      <c r="N32162" s="163"/>
      <c r="O32162" s="146"/>
      <c r="P32162" s="146"/>
      <c r="Q32162" s="146"/>
      <c r="R32162" s="34"/>
      <c r="S32162" s="35"/>
      <c r="T32162" s="147"/>
    </row>
    <row r="32163">
      <c r="A32163" s="147"/>
      <c r="B32163" s="64"/>
      <c r="C32163" s="147" t="s">
        <v>217</v>
      </c>
      <c r="E32163" s="161"/>
      <c r="F32163" s="162"/>
      <c r="G32163" s="147"/>
      <c r="H32163" s="146"/>
      <c r="J32163" s="146"/>
      <c r="L32163" s="150"/>
      <c r="N32163" s="163"/>
      <c r="O32163" s="146"/>
      <c r="P32163" s="146"/>
      <c r="Q32163" s="146"/>
      <c r="R32163" s="34"/>
      <c r="S32163" s="35"/>
      <c r="T32163" s="147"/>
    </row>
    <row r="32164">
      <c r="A32164" s="147"/>
      <c r="B32164" s="64"/>
      <c r="C32164" s="147" t="s">
        <v>217</v>
      </c>
      <c r="E32164" s="161"/>
      <c r="F32164" s="162"/>
      <c r="G32164" s="147"/>
      <c r="H32164" s="146"/>
      <c r="J32164" s="146"/>
      <c r="L32164" s="150"/>
      <c r="N32164" s="163"/>
      <c r="O32164" s="146"/>
      <c r="P32164" s="146"/>
      <c r="Q32164" s="146"/>
      <c r="R32164" s="34"/>
      <c r="S32164" s="35"/>
      <c r="T32164" s="147"/>
    </row>
    <row r="32165">
      <c r="A32165" s="147"/>
      <c r="B32165" s="64"/>
      <c r="C32165" s="147" t="s">
        <v>217</v>
      </c>
      <c r="E32165" s="161"/>
      <c r="F32165" s="162"/>
      <c r="G32165" s="147"/>
      <c r="H32165" s="146"/>
      <c r="J32165" s="146"/>
      <c r="L32165" s="150"/>
      <c r="N32165" s="163"/>
      <c r="O32165" s="146"/>
      <c r="P32165" s="146"/>
      <c r="Q32165" s="146"/>
      <c r="R32165" s="34"/>
      <c r="S32165" s="35"/>
      <c r="T32165" s="147"/>
    </row>
    <row r="32166">
      <c r="A32166" s="147"/>
      <c r="B32166" s="64"/>
      <c r="C32166" s="147" t="s">
        <v>217</v>
      </c>
      <c r="E32166" s="161"/>
      <c r="F32166" s="162"/>
      <c r="G32166" s="147"/>
      <c r="H32166" s="146"/>
      <c r="J32166" s="146"/>
      <c r="L32166" s="150"/>
      <c r="N32166" s="163"/>
      <c r="O32166" s="146"/>
      <c r="P32166" s="146"/>
      <c r="Q32166" s="146"/>
      <c r="R32166" s="34"/>
      <c r="S32166" s="35"/>
      <c r="T32166" s="147"/>
    </row>
    <row r="32167">
      <c r="A32167" s="147"/>
      <c r="B32167" s="64"/>
      <c r="C32167" s="147" t="s">
        <v>217</v>
      </c>
      <c r="E32167" s="161"/>
      <c r="F32167" s="162"/>
      <c r="G32167" s="147"/>
      <c r="H32167" s="146"/>
      <c r="J32167" s="146"/>
      <c r="L32167" s="150"/>
      <c r="N32167" s="163"/>
      <c r="O32167" s="146"/>
      <c r="P32167" s="146"/>
      <c r="Q32167" s="146"/>
      <c r="R32167" s="34"/>
      <c r="S32167" s="35"/>
      <c r="T32167" s="147"/>
    </row>
    <row r="32168">
      <c r="A32168" s="147"/>
      <c r="B32168" s="64"/>
      <c r="C32168" s="147" t="s">
        <v>217</v>
      </c>
      <c r="E32168" s="161"/>
      <c r="F32168" s="162"/>
      <c r="G32168" s="147"/>
      <c r="H32168" s="146"/>
      <c r="J32168" s="146"/>
      <c r="L32168" s="150"/>
      <c r="N32168" s="163"/>
      <c r="O32168" s="146"/>
      <c r="P32168" s="146"/>
      <c r="Q32168" s="146"/>
      <c r="R32168" s="34"/>
      <c r="S32168" s="35"/>
      <c r="T32168" s="147"/>
    </row>
    <row r="32169">
      <c r="A32169" s="147"/>
      <c r="B32169" s="64"/>
      <c r="C32169" s="147" t="s">
        <v>217</v>
      </c>
      <c r="E32169" s="161"/>
      <c r="F32169" s="162"/>
      <c r="G32169" s="147"/>
      <c r="H32169" s="146"/>
      <c r="J32169" s="146"/>
      <c r="L32169" s="150"/>
      <c r="N32169" s="163"/>
      <c r="O32169" s="146"/>
      <c r="P32169" s="146"/>
      <c r="Q32169" s="146"/>
      <c r="R32169" s="34"/>
      <c r="S32169" s="35"/>
      <c r="T32169" s="147"/>
    </row>
    <row r="32170">
      <c r="A32170" s="147"/>
      <c r="B32170" s="64"/>
      <c r="C32170" s="147" t="s">
        <v>217</v>
      </c>
      <c r="E32170" s="161"/>
      <c r="F32170" s="162"/>
      <c r="G32170" s="147"/>
      <c r="H32170" s="146"/>
      <c r="J32170" s="146"/>
      <c r="L32170" s="150"/>
      <c r="N32170" s="163"/>
      <c r="O32170" s="146"/>
      <c r="P32170" s="146"/>
      <c r="Q32170" s="146"/>
      <c r="R32170" s="34"/>
      <c r="S32170" s="35"/>
      <c r="T32170" s="147"/>
    </row>
    <row r="32171">
      <c r="A32171" s="147"/>
      <c r="B32171" s="64"/>
      <c r="C32171" s="147" t="s">
        <v>217</v>
      </c>
      <c r="E32171" s="161"/>
      <c r="F32171" s="162"/>
      <c r="G32171" s="147"/>
      <c r="H32171" s="146"/>
      <c r="J32171" s="146"/>
      <c r="L32171" s="150"/>
      <c r="N32171" s="163"/>
      <c r="O32171" s="146"/>
      <c r="P32171" s="146"/>
      <c r="Q32171" s="146"/>
      <c r="R32171" s="34"/>
      <c r="S32171" s="35"/>
      <c r="T32171" s="147"/>
    </row>
    <row r="32172">
      <c r="A32172" s="147"/>
      <c r="B32172" s="64"/>
      <c r="C32172" s="147" t="s">
        <v>217</v>
      </c>
      <c r="E32172" s="161"/>
      <c r="F32172" s="162"/>
      <c r="G32172" s="147"/>
      <c r="H32172" s="146"/>
      <c r="J32172" s="146"/>
      <c r="L32172" s="150"/>
      <c r="N32172" s="163"/>
      <c r="O32172" s="146"/>
      <c r="P32172" s="146"/>
      <c r="Q32172" s="146"/>
      <c r="R32172" s="34"/>
      <c r="S32172" s="35"/>
      <c r="T32172" s="147"/>
    </row>
    <row r="32173">
      <c r="A32173" s="147"/>
      <c r="B32173" s="64"/>
      <c r="C32173" s="147" t="s">
        <v>217</v>
      </c>
      <c r="E32173" s="161"/>
      <c r="F32173" s="162"/>
      <c r="G32173" s="147"/>
      <c r="H32173" s="146"/>
      <c r="J32173" s="146"/>
      <c r="L32173" s="150"/>
      <c r="N32173" s="163"/>
      <c r="O32173" s="146"/>
      <c r="P32173" s="146"/>
      <c r="Q32173" s="146"/>
      <c r="R32173" s="34"/>
      <c r="S32173" s="35"/>
      <c r="T32173" s="147"/>
    </row>
    <row r="32174">
      <c r="A32174" s="147"/>
      <c r="B32174" s="64"/>
      <c r="C32174" s="147" t="s">
        <v>217</v>
      </c>
      <c r="E32174" s="161"/>
      <c r="F32174" s="162"/>
      <c r="G32174" s="147"/>
      <c r="H32174" s="146"/>
      <c r="J32174" s="146"/>
      <c r="L32174" s="150"/>
      <c r="N32174" s="163"/>
      <c r="O32174" s="146"/>
      <c r="P32174" s="146"/>
      <c r="Q32174" s="146"/>
      <c r="R32174" s="34"/>
      <c r="S32174" s="35"/>
      <c r="T32174" s="147"/>
    </row>
    <row r="32175">
      <c r="A32175" s="147"/>
      <c r="B32175" s="64"/>
      <c r="C32175" s="147" t="s">
        <v>217</v>
      </c>
      <c r="E32175" s="161"/>
      <c r="F32175" s="162"/>
      <c r="G32175" s="147"/>
      <c r="H32175" s="146"/>
      <c r="J32175" s="146"/>
      <c r="L32175" s="150"/>
      <c r="N32175" s="163"/>
      <c r="O32175" s="146"/>
      <c r="P32175" s="146"/>
      <c r="Q32175" s="146"/>
      <c r="R32175" s="34"/>
      <c r="S32175" s="35"/>
      <c r="T32175" s="147"/>
    </row>
    <row r="32176">
      <c r="A32176" s="147"/>
      <c r="B32176" s="64"/>
      <c r="C32176" s="147" t="s">
        <v>217</v>
      </c>
      <c r="E32176" s="161"/>
      <c r="F32176" s="162"/>
      <c r="G32176" s="147"/>
      <c r="H32176" s="146"/>
      <c r="J32176" s="146"/>
      <c r="L32176" s="150"/>
      <c r="N32176" s="163"/>
      <c r="O32176" s="146"/>
      <c r="P32176" s="146"/>
      <c r="Q32176" s="146"/>
      <c r="R32176" s="34"/>
      <c r="S32176" s="35"/>
      <c r="T32176" s="147"/>
    </row>
    <row r="32177">
      <c r="A32177" s="147"/>
      <c r="B32177" s="64"/>
      <c r="C32177" s="147" t="s">
        <v>217</v>
      </c>
      <c r="E32177" s="161"/>
      <c r="F32177" s="162"/>
      <c r="G32177" s="147"/>
      <c r="H32177" s="146"/>
      <c r="J32177" s="146"/>
      <c r="L32177" s="150"/>
      <c r="N32177" s="163"/>
      <c r="O32177" s="146"/>
      <c r="P32177" s="146"/>
      <c r="Q32177" s="146"/>
      <c r="R32177" s="34"/>
      <c r="S32177" s="35"/>
      <c r="T32177" s="147"/>
    </row>
    <row r="32178">
      <c r="A32178" s="147"/>
      <c r="B32178" s="64"/>
      <c r="C32178" s="147" t="s">
        <v>217</v>
      </c>
      <c r="E32178" s="161"/>
      <c r="F32178" s="162"/>
      <c r="G32178" s="147"/>
      <c r="H32178" s="146"/>
      <c r="J32178" s="146"/>
      <c r="L32178" s="150"/>
      <c r="N32178" s="163"/>
      <c r="O32178" s="146"/>
      <c r="P32178" s="146"/>
      <c r="Q32178" s="146"/>
      <c r="R32178" s="34"/>
      <c r="S32178" s="35"/>
      <c r="T32178" s="147"/>
    </row>
    <row r="32179">
      <c r="A32179" s="147"/>
      <c r="B32179" s="64"/>
      <c r="C32179" s="147" t="s">
        <v>217</v>
      </c>
      <c r="E32179" s="161"/>
      <c r="F32179" s="162"/>
      <c r="G32179" s="147"/>
      <c r="H32179" s="146"/>
      <c r="J32179" s="146"/>
      <c r="L32179" s="150"/>
      <c r="N32179" s="163"/>
      <c r="O32179" s="146"/>
      <c r="P32179" s="146"/>
      <c r="Q32179" s="146"/>
      <c r="R32179" s="34"/>
      <c r="S32179" s="35"/>
      <c r="T32179" s="147"/>
    </row>
    <row r="32180">
      <c r="A32180" s="147"/>
      <c r="B32180" s="64"/>
      <c r="C32180" s="147" t="s">
        <v>217</v>
      </c>
      <c r="E32180" s="161"/>
      <c r="F32180" s="162"/>
      <c r="G32180" s="147"/>
      <c r="H32180" s="146"/>
      <c r="J32180" s="146"/>
      <c r="L32180" s="150"/>
      <c r="N32180" s="163"/>
      <c r="O32180" s="146"/>
      <c r="P32180" s="146"/>
      <c r="Q32180" s="146"/>
      <c r="R32180" s="34"/>
      <c r="S32180" s="35"/>
      <c r="T32180" s="147"/>
    </row>
    <row r="32181">
      <c r="A32181" s="147"/>
      <c r="B32181" s="64"/>
      <c r="C32181" s="147" t="s">
        <v>217</v>
      </c>
      <c r="E32181" s="161"/>
      <c r="F32181" s="162"/>
      <c r="G32181" s="147"/>
      <c r="H32181" s="146"/>
      <c r="J32181" s="146"/>
      <c r="L32181" s="150"/>
      <c r="N32181" s="163"/>
      <c r="O32181" s="146"/>
      <c r="P32181" s="146"/>
      <c r="Q32181" s="146"/>
      <c r="R32181" s="34"/>
      <c r="S32181" s="35"/>
      <c r="T32181" s="147"/>
    </row>
    <row r="32182">
      <c r="A32182" s="147"/>
      <c r="B32182" s="64"/>
      <c r="C32182" s="147" t="s">
        <v>217</v>
      </c>
      <c r="E32182" s="161"/>
      <c r="F32182" s="162"/>
      <c r="G32182" s="147"/>
      <c r="H32182" s="146"/>
      <c r="J32182" s="146"/>
      <c r="L32182" s="150"/>
      <c r="N32182" s="163"/>
      <c r="O32182" s="146"/>
      <c r="P32182" s="146"/>
      <c r="Q32182" s="146"/>
      <c r="R32182" s="34"/>
      <c r="S32182" s="35"/>
      <c r="T32182" s="147"/>
    </row>
    <row r="32183">
      <c r="A32183" s="147"/>
      <c r="B32183" s="64"/>
      <c r="C32183" s="147" t="s">
        <v>217</v>
      </c>
      <c r="E32183" s="161"/>
      <c r="F32183" s="162"/>
      <c r="G32183" s="147"/>
      <c r="H32183" s="146"/>
      <c r="J32183" s="146"/>
      <c r="L32183" s="150"/>
      <c r="N32183" s="163"/>
      <c r="O32183" s="146"/>
      <c r="P32183" s="146"/>
      <c r="Q32183" s="146"/>
      <c r="R32183" s="34"/>
      <c r="S32183" s="35"/>
      <c r="T32183" s="147"/>
    </row>
    <row r="32184">
      <c r="A32184" s="147"/>
      <c r="B32184" s="64"/>
      <c r="C32184" s="147" t="s">
        <v>217</v>
      </c>
      <c r="E32184" s="161"/>
      <c r="F32184" s="162"/>
      <c r="G32184" s="147"/>
      <c r="H32184" s="146"/>
      <c r="J32184" s="146"/>
      <c r="L32184" s="150"/>
      <c r="N32184" s="163"/>
      <c r="O32184" s="146"/>
      <c r="P32184" s="146"/>
      <c r="Q32184" s="146"/>
      <c r="R32184" s="34"/>
      <c r="S32184" s="35"/>
      <c r="T32184" s="147"/>
    </row>
    <row r="32185">
      <c r="A32185" s="147"/>
      <c r="B32185" s="64"/>
      <c r="C32185" s="147" t="s">
        <v>217</v>
      </c>
      <c r="E32185" s="161"/>
      <c r="F32185" s="162"/>
      <c r="G32185" s="147"/>
      <c r="H32185" s="146"/>
      <c r="J32185" s="146"/>
      <c r="L32185" s="150"/>
      <c r="N32185" s="163"/>
      <c r="O32185" s="146"/>
      <c r="P32185" s="146"/>
      <c r="Q32185" s="146"/>
      <c r="R32185" s="34"/>
      <c r="S32185" s="35"/>
      <c r="T32185" s="147"/>
    </row>
    <row r="32186">
      <c r="A32186" s="147"/>
      <c r="B32186" s="64"/>
      <c r="C32186" s="147" t="s">
        <v>217</v>
      </c>
      <c r="E32186" s="161"/>
      <c r="F32186" s="162"/>
      <c r="G32186" s="147"/>
      <c r="H32186" s="146"/>
      <c r="J32186" s="146"/>
      <c r="L32186" s="150"/>
      <c r="N32186" s="163"/>
      <c r="O32186" s="146"/>
      <c r="P32186" s="146"/>
      <c r="Q32186" s="146"/>
      <c r="R32186" s="34"/>
      <c r="S32186" s="35"/>
      <c r="T32186" s="147"/>
    </row>
    <row r="32187">
      <c r="A32187" s="147"/>
      <c r="B32187" s="64"/>
      <c r="C32187" s="147" t="s">
        <v>217</v>
      </c>
      <c r="E32187" s="161"/>
      <c r="F32187" s="162"/>
      <c r="G32187" s="147"/>
      <c r="H32187" s="146"/>
      <c r="J32187" s="146"/>
      <c r="L32187" s="150"/>
      <c r="N32187" s="163"/>
      <c r="O32187" s="146"/>
      <c r="P32187" s="146"/>
      <c r="Q32187" s="146"/>
      <c r="R32187" s="34"/>
      <c r="S32187" s="35"/>
      <c r="T32187" s="147"/>
    </row>
    <row r="32188">
      <c r="A32188" s="147"/>
      <c r="B32188" s="64"/>
      <c r="C32188" s="147" t="s">
        <v>217</v>
      </c>
      <c r="E32188" s="161"/>
      <c r="F32188" s="162"/>
      <c r="G32188" s="147"/>
      <c r="H32188" s="146"/>
      <c r="J32188" s="146"/>
      <c r="L32188" s="150"/>
      <c r="N32188" s="163"/>
      <c r="O32188" s="146"/>
      <c r="P32188" s="146"/>
      <c r="Q32188" s="146"/>
      <c r="R32188" s="34"/>
      <c r="S32188" s="35"/>
      <c r="T32188" s="147"/>
    </row>
    <row r="32189">
      <c r="A32189" s="147"/>
      <c r="B32189" s="64"/>
      <c r="C32189" s="147" t="s">
        <v>217</v>
      </c>
      <c r="E32189" s="161"/>
      <c r="F32189" s="162"/>
      <c r="G32189" s="147"/>
      <c r="H32189" s="146"/>
      <c r="J32189" s="146"/>
      <c r="L32189" s="150"/>
      <c r="N32189" s="163"/>
      <c r="O32189" s="146"/>
      <c r="P32189" s="146"/>
      <c r="Q32189" s="146"/>
      <c r="R32189" s="34"/>
      <c r="S32189" s="35"/>
      <c r="T32189" s="147"/>
    </row>
    <row r="32190">
      <c r="A32190" s="147"/>
      <c r="B32190" s="64"/>
      <c r="C32190" s="147" t="s">
        <v>217</v>
      </c>
      <c r="E32190" s="161"/>
      <c r="F32190" s="162"/>
      <c r="G32190" s="147"/>
      <c r="H32190" s="146"/>
      <c r="J32190" s="146"/>
      <c r="L32190" s="150"/>
      <c r="N32190" s="163"/>
      <c r="O32190" s="146"/>
      <c r="P32190" s="146"/>
      <c r="Q32190" s="146"/>
      <c r="R32190" s="34"/>
      <c r="S32190" s="35"/>
      <c r="T32190" s="147"/>
    </row>
    <row r="32191">
      <c r="A32191" s="147"/>
      <c r="B32191" s="64"/>
      <c r="C32191" s="147" t="s">
        <v>217</v>
      </c>
      <c r="E32191" s="161"/>
      <c r="F32191" s="162"/>
      <c r="G32191" s="147"/>
      <c r="H32191" s="146"/>
      <c r="J32191" s="146"/>
      <c r="L32191" s="150"/>
      <c r="N32191" s="163"/>
      <c r="O32191" s="146"/>
      <c r="P32191" s="146"/>
      <c r="Q32191" s="146"/>
      <c r="R32191" s="34"/>
      <c r="S32191" s="35"/>
      <c r="T32191" s="147"/>
    </row>
    <row r="32192">
      <c r="A32192" s="147"/>
      <c r="B32192" s="64"/>
      <c r="C32192" s="147" t="s">
        <v>217</v>
      </c>
      <c r="E32192" s="161"/>
      <c r="F32192" s="162"/>
      <c r="G32192" s="147"/>
      <c r="H32192" s="146"/>
      <c r="J32192" s="146"/>
      <c r="L32192" s="150"/>
      <c r="N32192" s="163"/>
      <c r="O32192" s="146"/>
      <c r="P32192" s="146"/>
      <c r="Q32192" s="146"/>
      <c r="R32192" s="34"/>
      <c r="S32192" s="35"/>
      <c r="T32192" s="147"/>
    </row>
    <row r="32193">
      <c r="A32193" s="147"/>
      <c r="B32193" s="64"/>
      <c r="C32193" s="147" t="s">
        <v>217</v>
      </c>
      <c r="E32193" s="161"/>
      <c r="F32193" s="162"/>
      <c r="G32193" s="147"/>
      <c r="H32193" s="146"/>
      <c r="J32193" s="146"/>
      <c r="L32193" s="150"/>
      <c r="N32193" s="163"/>
      <c r="O32193" s="146"/>
      <c r="P32193" s="146"/>
      <c r="Q32193" s="146"/>
      <c r="R32193" s="34"/>
      <c r="S32193" s="35"/>
      <c r="T32193" s="147"/>
    </row>
    <row r="32194">
      <c r="A32194" s="147"/>
      <c r="B32194" s="64"/>
      <c r="C32194" s="147" t="s">
        <v>217</v>
      </c>
      <c r="E32194" s="161"/>
      <c r="F32194" s="162"/>
      <c r="G32194" s="147"/>
      <c r="H32194" s="146"/>
      <c r="J32194" s="146"/>
      <c r="L32194" s="150"/>
      <c r="N32194" s="163"/>
      <c r="O32194" s="146"/>
      <c r="P32194" s="146"/>
      <c r="Q32194" s="146"/>
      <c r="R32194" s="34"/>
      <c r="S32194" s="35"/>
      <c r="T32194" s="147"/>
    </row>
    <row r="32195">
      <c r="A32195" s="147"/>
      <c r="B32195" s="64"/>
      <c r="C32195" s="147" t="s">
        <v>217</v>
      </c>
      <c r="E32195" s="161"/>
      <c r="F32195" s="162"/>
      <c r="G32195" s="147"/>
      <c r="H32195" s="146"/>
      <c r="J32195" s="146"/>
      <c r="L32195" s="150"/>
      <c r="N32195" s="163"/>
      <c r="O32195" s="146"/>
      <c r="P32195" s="146"/>
      <c r="Q32195" s="146"/>
      <c r="R32195" s="34"/>
      <c r="S32195" s="35"/>
      <c r="T32195" s="147"/>
    </row>
    <row r="32196">
      <c r="A32196" s="147"/>
      <c r="B32196" s="64"/>
      <c r="C32196" s="147" t="s">
        <v>217</v>
      </c>
      <c r="E32196" s="161"/>
      <c r="F32196" s="162"/>
      <c r="G32196" s="147"/>
      <c r="H32196" s="146"/>
      <c r="J32196" s="146"/>
      <c r="L32196" s="150"/>
      <c r="N32196" s="163"/>
      <c r="O32196" s="146"/>
      <c r="P32196" s="146"/>
      <c r="Q32196" s="146"/>
      <c r="R32196" s="34"/>
      <c r="S32196" s="35"/>
      <c r="T32196" s="147"/>
    </row>
    <row r="32197">
      <c r="A32197" s="147"/>
      <c r="B32197" s="64"/>
      <c r="C32197" s="147" t="s">
        <v>217</v>
      </c>
      <c r="E32197" s="161"/>
      <c r="F32197" s="162"/>
      <c r="G32197" s="147"/>
      <c r="H32197" s="146"/>
      <c r="J32197" s="146"/>
      <c r="L32197" s="150"/>
      <c r="N32197" s="163"/>
      <c r="O32197" s="146"/>
      <c r="P32197" s="146"/>
      <c r="Q32197" s="146"/>
      <c r="R32197" s="34"/>
      <c r="S32197" s="35"/>
      <c r="T32197" s="147"/>
    </row>
    <row r="32198">
      <c r="A32198" s="147"/>
      <c r="B32198" s="64"/>
      <c r="C32198" s="147" t="s">
        <v>217</v>
      </c>
      <c r="E32198" s="161"/>
      <c r="F32198" s="162"/>
      <c r="G32198" s="147"/>
      <c r="H32198" s="146"/>
      <c r="J32198" s="146"/>
      <c r="L32198" s="150"/>
      <c r="N32198" s="163"/>
      <c r="O32198" s="146"/>
      <c r="P32198" s="146"/>
      <c r="Q32198" s="146"/>
      <c r="R32198" s="34"/>
      <c r="S32198" s="35"/>
      <c r="T32198" s="147"/>
    </row>
    <row r="32199">
      <c r="A32199" s="147"/>
      <c r="B32199" s="64"/>
      <c r="C32199" s="147" t="s">
        <v>217</v>
      </c>
      <c r="E32199" s="161"/>
      <c r="F32199" s="162"/>
      <c r="G32199" s="147"/>
      <c r="H32199" s="146"/>
      <c r="J32199" s="146"/>
      <c r="L32199" s="150"/>
      <c r="N32199" s="163"/>
      <c r="O32199" s="146"/>
      <c r="P32199" s="146"/>
      <c r="Q32199" s="146"/>
      <c r="R32199" s="34"/>
      <c r="S32199" s="35"/>
      <c r="T32199" s="147"/>
    </row>
    <row r="32200">
      <c r="A32200" s="147"/>
      <c r="B32200" s="64"/>
      <c r="C32200" s="147" t="s">
        <v>217</v>
      </c>
      <c r="E32200" s="161"/>
      <c r="F32200" s="162"/>
      <c r="G32200" s="147"/>
      <c r="H32200" s="146"/>
      <c r="J32200" s="146"/>
      <c r="L32200" s="150"/>
      <c r="N32200" s="163"/>
      <c r="O32200" s="146"/>
      <c r="P32200" s="146"/>
      <c r="Q32200" s="146"/>
      <c r="R32200" s="34"/>
      <c r="S32200" s="35"/>
      <c r="T32200" s="147"/>
    </row>
    <row r="32201">
      <c r="A32201" s="147"/>
      <c r="B32201" s="64"/>
      <c r="C32201" s="147" t="s">
        <v>217</v>
      </c>
      <c r="E32201" s="161"/>
      <c r="F32201" s="162"/>
      <c r="G32201" s="147"/>
      <c r="H32201" s="146"/>
      <c r="J32201" s="146"/>
      <c r="L32201" s="150"/>
      <c r="N32201" s="163"/>
      <c r="O32201" s="146"/>
      <c r="P32201" s="146"/>
      <c r="Q32201" s="146"/>
      <c r="R32201" s="34"/>
      <c r="S32201" s="35"/>
      <c r="T32201" s="147"/>
    </row>
    <row r="32202">
      <c r="A32202" s="147"/>
      <c r="B32202" s="64"/>
      <c r="C32202" s="147" t="s">
        <v>217</v>
      </c>
      <c r="E32202" s="161"/>
      <c r="F32202" s="162"/>
      <c r="G32202" s="147"/>
      <c r="H32202" s="146"/>
      <c r="J32202" s="146"/>
      <c r="L32202" s="150"/>
      <c r="N32202" s="163"/>
      <c r="O32202" s="146"/>
      <c r="P32202" s="146"/>
      <c r="Q32202" s="146"/>
      <c r="R32202" s="34"/>
      <c r="S32202" s="35"/>
      <c r="T32202" s="147"/>
    </row>
    <row r="32203">
      <c r="A32203" s="147"/>
      <c r="B32203" s="64"/>
      <c r="C32203" s="147" t="s">
        <v>217</v>
      </c>
      <c r="E32203" s="161"/>
      <c r="F32203" s="162"/>
      <c r="G32203" s="147"/>
      <c r="H32203" s="146"/>
      <c r="J32203" s="146"/>
      <c r="L32203" s="150"/>
      <c r="N32203" s="163"/>
      <c r="O32203" s="146"/>
      <c r="P32203" s="146"/>
      <c r="Q32203" s="146"/>
      <c r="R32203" s="34"/>
      <c r="S32203" s="35"/>
      <c r="T32203" s="147"/>
    </row>
    <row r="32204">
      <c r="A32204" s="147"/>
      <c r="B32204" s="64"/>
      <c r="C32204" s="147" t="s">
        <v>217</v>
      </c>
      <c r="E32204" s="161"/>
      <c r="F32204" s="162"/>
      <c r="G32204" s="147"/>
      <c r="H32204" s="146"/>
      <c r="J32204" s="146"/>
      <c r="L32204" s="150"/>
      <c r="N32204" s="163"/>
      <c r="O32204" s="146"/>
      <c r="P32204" s="146"/>
      <c r="Q32204" s="146"/>
      <c r="R32204" s="34"/>
      <c r="S32204" s="35"/>
      <c r="T32204" s="147"/>
    </row>
    <row r="32205">
      <c r="A32205" s="147"/>
      <c r="B32205" s="64"/>
      <c r="C32205" s="147" t="s">
        <v>217</v>
      </c>
      <c r="E32205" s="161"/>
      <c r="F32205" s="162"/>
      <c r="G32205" s="147"/>
      <c r="H32205" s="146"/>
      <c r="J32205" s="146"/>
      <c r="L32205" s="150"/>
      <c r="N32205" s="163"/>
      <c r="O32205" s="146"/>
      <c r="P32205" s="146"/>
      <c r="Q32205" s="146"/>
      <c r="R32205" s="34"/>
      <c r="S32205" s="35"/>
      <c r="T32205" s="147"/>
    </row>
    <row r="32206">
      <c r="A32206" s="147"/>
      <c r="B32206" s="64"/>
      <c r="C32206" s="147" t="s">
        <v>217</v>
      </c>
      <c r="E32206" s="161"/>
      <c r="F32206" s="162"/>
      <c r="G32206" s="147"/>
      <c r="H32206" s="146"/>
      <c r="J32206" s="146"/>
      <c r="L32206" s="150"/>
      <c r="N32206" s="163"/>
      <c r="O32206" s="146"/>
      <c r="P32206" s="146"/>
      <c r="Q32206" s="146"/>
      <c r="R32206" s="34"/>
      <c r="S32206" s="35"/>
      <c r="T32206" s="147"/>
    </row>
    <row r="32207">
      <c r="A32207" s="147"/>
      <c r="B32207" s="64"/>
      <c r="C32207" s="147" t="s">
        <v>217</v>
      </c>
      <c r="E32207" s="161"/>
      <c r="F32207" s="162"/>
      <c r="G32207" s="147"/>
      <c r="H32207" s="146"/>
      <c r="J32207" s="146"/>
      <c r="L32207" s="150"/>
      <c r="N32207" s="163"/>
      <c r="O32207" s="146"/>
      <c r="P32207" s="146"/>
      <c r="Q32207" s="146"/>
      <c r="R32207" s="34"/>
      <c r="S32207" s="35"/>
      <c r="T32207" s="147"/>
    </row>
    <row r="32208">
      <c r="A32208" s="147"/>
      <c r="B32208" s="64"/>
      <c r="C32208" s="147" t="s">
        <v>217</v>
      </c>
      <c r="E32208" s="161"/>
      <c r="F32208" s="162"/>
      <c r="G32208" s="147"/>
      <c r="H32208" s="146"/>
      <c r="J32208" s="146"/>
      <c r="L32208" s="150"/>
      <c r="N32208" s="163"/>
      <c r="O32208" s="146"/>
      <c r="P32208" s="146"/>
      <c r="Q32208" s="146"/>
      <c r="R32208" s="34"/>
      <c r="S32208" s="35"/>
      <c r="T32208" s="147"/>
    </row>
    <row r="32209">
      <c r="A32209" s="147"/>
      <c r="B32209" s="64"/>
      <c r="C32209" s="147" t="s">
        <v>217</v>
      </c>
      <c r="E32209" s="161"/>
      <c r="F32209" s="162"/>
      <c r="G32209" s="147"/>
      <c r="H32209" s="146"/>
      <c r="J32209" s="146"/>
      <c r="L32209" s="150"/>
      <c r="N32209" s="163"/>
      <c r="O32209" s="146"/>
      <c r="P32209" s="146"/>
      <c r="Q32209" s="146"/>
      <c r="R32209" s="34"/>
      <c r="S32209" s="35"/>
      <c r="T32209" s="147"/>
    </row>
    <row r="32210">
      <c r="A32210" s="147"/>
      <c r="B32210" s="64"/>
      <c r="C32210" s="147" t="s">
        <v>217</v>
      </c>
      <c r="E32210" s="161"/>
      <c r="F32210" s="162"/>
      <c r="G32210" s="147"/>
      <c r="H32210" s="146"/>
      <c r="J32210" s="146"/>
      <c r="L32210" s="150"/>
      <c r="N32210" s="163"/>
      <c r="O32210" s="146"/>
      <c r="P32210" s="146"/>
      <c r="Q32210" s="146"/>
      <c r="R32210" s="34"/>
      <c r="S32210" s="35"/>
      <c r="T32210" s="147"/>
    </row>
    <row r="32211">
      <c r="A32211" s="147"/>
      <c r="B32211" s="64"/>
      <c r="C32211" s="147" t="s">
        <v>217</v>
      </c>
      <c r="E32211" s="161"/>
      <c r="F32211" s="162"/>
      <c r="G32211" s="147"/>
      <c r="H32211" s="146"/>
      <c r="J32211" s="146"/>
      <c r="L32211" s="150"/>
      <c r="N32211" s="163"/>
      <c r="O32211" s="146"/>
      <c r="P32211" s="146"/>
      <c r="Q32211" s="146"/>
      <c r="R32211" s="34"/>
      <c r="S32211" s="35"/>
      <c r="T32211" s="147"/>
    </row>
    <row r="32212">
      <c r="A32212" s="147"/>
      <c r="B32212" s="64"/>
      <c r="C32212" s="147" t="s">
        <v>217</v>
      </c>
      <c r="E32212" s="161"/>
      <c r="F32212" s="162"/>
      <c r="G32212" s="147"/>
      <c r="H32212" s="146"/>
      <c r="J32212" s="146"/>
      <c r="L32212" s="150"/>
      <c r="N32212" s="163"/>
      <c r="O32212" s="146"/>
      <c r="P32212" s="146"/>
      <c r="Q32212" s="146"/>
      <c r="R32212" s="34"/>
      <c r="S32212" s="35"/>
      <c r="T32212" s="147"/>
    </row>
    <row r="32213">
      <c r="A32213" s="147"/>
      <c r="B32213" s="64"/>
      <c r="C32213" s="147" t="s">
        <v>217</v>
      </c>
      <c r="E32213" s="161"/>
      <c r="F32213" s="162"/>
      <c r="G32213" s="147"/>
      <c r="H32213" s="146"/>
      <c r="J32213" s="146"/>
      <c r="L32213" s="150"/>
      <c r="N32213" s="163"/>
      <c r="O32213" s="146"/>
      <c r="P32213" s="146"/>
      <c r="Q32213" s="146"/>
      <c r="R32213" s="34"/>
      <c r="S32213" s="35"/>
      <c r="T32213" s="147"/>
    </row>
    <row r="32214">
      <c r="A32214" s="147"/>
      <c r="B32214" s="64"/>
      <c r="C32214" s="147" t="s">
        <v>217</v>
      </c>
      <c r="E32214" s="161"/>
      <c r="F32214" s="162"/>
      <c r="G32214" s="147"/>
      <c r="H32214" s="146"/>
      <c r="J32214" s="146"/>
      <c r="L32214" s="150"/>
      <c r="N32214" s="163"/>
      <c r="O32214" s="146"/>
      <c r="P32214" s="146"/>
      <c r="Q32214" s="146"/>
      <c r="R32214" s="34"/>
      <c r="S32214" s="35"/>
      <c r="T32214" s="147"/>
    </row>
    <row r="32215">
      <c r="A32215" s="147"/>
      <c r="B32215" s="64"/>
      <c r="C32215" s="147" t="s">
        <v>217</v>
      </c>
      <c r="E32215" s="161"/>
      <c r="F32215" s="162"/>
      <c r="G32215" s="147"/>
      <c r="H32215" s="146"/>
      <c r="J32215" s="146"/>
      <c r="L32215" s="150"/>
      <c r="N32215" s="163"/>
      <c r="O32215" s="146"/>
      <c r="P32215" s="146"/>
      <c r="Q32215" s="146"/>
      <c r="R32215" s="34"/>
      <c r="S32215" s="35"/>
      <c r="T32215" s="147"/>
    </row>
    <row r="32216">
      <c r="A32216" s="147"/>
      <c r="B32216" s="64"/>
      <c r="C32216" s="147" t="s">
        <v>217</v>
      </c>
      <c r="E32216" s="161"/>
      <c r="F32216" s="162"/>
      <c r="G32216" s="147"/>
      <c r="H32216" s="146"/>
      <c r="J32216" s="146"/>
      <c r="L32216" s="150"/>
      <c r="N32216" s="163"/>
      <c r="O32216" s="146"/>
      <c r="P32216" s="146"/>
      <c r="Q32216" s="146"/>
      <c r="R32216" s="34"/>
      <c r="S32216" s="35"/>
      <c r="T32216" s="147"/>
    </row>
    <row r="32217">
      <c r="A32217" s="147"/>
      <c r="B32217" s="64"/>
      <c r="C32217" s="147" t="s">
        <v>217</v>
      </c>
      <c r="E32217" s="161"/>
      <c r="F32217" s="162"/>
      <c r="G32217" s="147"/>
      <c r="H32217" s="146"/>
      <c r="J32217" s="146"/>
      <c r="L32217" s="150"/>
      <c r="N32217" s="163"/>
      <c r="O32217" s="146"/>
      <c r="P32217" s="146"/>
      <c r="Q32217" s="146"/>
      <c r="R32217" s="34"/>
      <c r="S32217" s="35"/>
      <c r="T32217" s="147"/>
    </row>
    <row r="32218">
      <c r="A32218" s="147"/>
      <c r="B32218" s="64"/>
      <c r="C32218" s="147" t="s">
        <v>217</v>
      </c>
      <c r="E32218" s="161"/>
      <c r="F32218" s="162"/>
      <c r="G32218" s="147"/>
      <c r="H32218" s="146"/>
      <c r="J32218" s="146"/>
      <c r="L32218" s="150"/>
      <c r="N32218" s="163"/>
      <c r="O32218" s="146"/>
      <c r="P32218" s="146"/>
      <c r="Q32218" s="146"/>
      <c r="R32218" s="34"/>
      <c r="S32218" s="35"/>
      <c r="T32218" s="147"/>
    </row>
    <row r="32219">
      <c r="A32219" s="147"/>
      <c r="B32219" s="64"/>
      <c r="C32219" s="147" t="s">
        <v>217</v>
      </c>
      <c r="E32219" s="161"/>
      <c r="F32219" s="162"/>
      <c r="G32219" s="147"/>
      <c r="H32219" s="146"/>
      <c r="J32219" s="146"/>
      <c r="L32219" s="150"/>
      <c r="N32219" s="163"/>
      <c r="O32219" s="146"/>
      <c r="P32219" s="146"/>
      <c r="Q32219" s="146"/>
      <c r="R32219" s="34"/>
      <c r="S32219" s="35"/>
      <c r="T32219" s="147"/>
    </row>
    <row r="32220">
      <c r="A32220" s="147"/>
      <c r="B32220" s="64"/>
      <c r="C32220" s="147" t="s">
        <v>217</v>
      </c>
      <c r="E32220" s="161"/>
      <c r="F32220" s="162"/>
      <c r="G32220" s="147"/>
      <c r="H32220" s="146"/>
      <c r="J32220" s="146"/>
      <c r="L32220" s="150"/>
      <c r="N32220" s="163"/>
      <c r="O32220" s="146"/>
      <c r="P32220" s="146"/>
      <c r="Q32220" s="146"/>
      <c r="R32220" s="34"/>
      <c r="S32220" s="35"/>
      <c r="T32220" s="147"/>
    </row>
    <row r="32221">
      <c r="A32221" s="147"/>
      <c r="B32221" s="64"/>
      <c r="C32221" s="147" t="s">
        <v>217</v>
      </c>
      <c r="E32221" s="161"/>
      <c r="F32221" s="162"/>
      <c r="G32221" s="147"/>
      <c r="H32221" s="146"/>
      <c r="J32221" s="146"/>
      <c r="L32221" s="150"/>
      <c r="N32221" s="163"/>
      <c r="O32221" s="146"/>
      <c r="P32221" s="146"/>
      <c r="Q32221" s="146"/>
      <c r="R32221" s="34"/>
      <c r="S32221" s="35"/>
      <c r="T32221" s="147"/>
    </row>
    <row r="32222">
      <c r="A32222" s="147"/>
      <c r="B32222" s="64"/>
      <c r="C32222" s="147" t="s">
        <v>217</v>
      </c>
      <c r="E32222" s="161"/>
      <c r="F32222" s="162"/>
      <c r="G32222" s="147"/>
      <c r="H32222" s="146"/>
      <c r="J32222" s="146"/>
      <c r="L32222" s="150"/>
      <c r="N32222" s="163"/>
      <c r="O32222" s="146"/>
      <c r="P32222" s="146"/>
      <c r="Q32222" s="146"/>
      <c r="R32222" s="34"/>
      <c r="S32222" s="35"/>
      <c r="T32222" s="147"/>
    </row>
    <row r="32223">
      <c r="A32223" s="147"/>
      <c r="B32223" s="64"/>
      <c r="C32223" s="147" t="s">
        <v>217</v>
      </c>
      <c r="E32223" s="161"/>
      <c r="F32223" s="162"/>
      <c r="G32223" s="147"/>
      <c r="H32223" s="146"/>
      <c r="J32223" s="146"/>
      <c r="L32223" s="150"/>
      <c r="N32223" s="163"/>
      <c r="O32223" s="146"/>
      <c r="P32223" s="146"/>
      <c r="Q32223" s="146"/>
      <c r="R32223" s="34"/>
      <c r="S32223" s="35"/>
      <c r="T32223" s="147"/>
    </row>
    <row r="32224">
      <c r="A32224" s="147"/>
      <c r="B32224" s="64"/>
      <c r="C32224" s="147" t="s">
        <v>217</v>
      </c>
      <c r="E32224" s="161"/>
      <c r="F32224" s="162"/>
      <c r="G32224" s="147"/>
      <c r="H32224" s="146"/>
      <c r="J32224" s="146"/>
      <c r="L32224" s="150"/>
      <c r="N32224" s="163"/>
      <c r="O32224" s="146"/>
      <c r="P32224" s="146"/>
      <c r="Q32224" s="146"/>
      <c r="R32224" s="34"/>
      <c r="S32224" s="35"/>
      <c r="T32224" s="147"/>
    </row>
    <row r="32225">
      <c r="A32225" s="147"/>
      <c r="B32225" s="64"/>
      <c r="C32225" s="147" t="s">
        <v>217</v>
      </c>
      <c r="E32225" s="161"/>
      <c r="F32225" s="162"/>
      <c r="G32225" s="147"/>
      <c r="H32225" s="146"/>
      <c r="J32225" s="146"/>
      <c r="L32225" s="150"/>
      <c r="N32225" s="163"/>
      <c r="O32225" s="146"/>
      <c r="P32225" s="146"/>
      <c r="Q32225" s="146"/>
      <c r="R32225" s="34"/>
      <c r="S32225" s="35"/>
      <c r="T32225" s="147"/>
    </row>
    <row r="32226">
      <c r="A32226" s="147"/>
      <c r="B32226" s="64"/>
      <c r="C32226" s="147" t="s">
        <v>217</v>
      </c>
      <c r="E32226" s="161"/>
      <c r="F32226" s="162"/>
      <c r="G32226" s="147"/>
      <c r="H32226" s="146"/>
      <c r="J32226" s="146"/>
      <c r="L32226" s="150"/>
      <c r="N32226" s="163"/>
      <c r="O32226" s="146"/>
      <c r="P32226" s="146"/>
      <c r="Q32226" s="146"/>
      <c r="R32226" s="34"/>
      <c r="S32226" s="35"/>
      <c r="T32226" s="147"/>
    </row>
    <row r="32227">
      <c r="A32227" s="147"/>
      <c r="B32227" s="64"/>
      <c r="C32227" s="147" t="s">
        <v>217</v>
      </c>
      <c r="E32227" s="161"/>
      <c r="F32227" s="162"/>
      <c r="G32227" s="147"/>
      <c r="H32227" s="146"/>
      <c r="J32227" s="146"/>
      <c r="L32227" s="150"/>
      <c r="N32227" s="163"/>
      <c r="O32227" s="146"/>
      <c r="P32227" s="146"/>
      <c r="Q32227" s="146"/>
      <c r="R32227" s="34"/>
      <c r="S32227" s="35"/>
      <c r="T32227" s="147"/>
    </row>
    <row r="32228">
      <c r="A32228" s="147"/>
      <c r="B32228" s="64"/>
      <c r="C32228" s="147" t="s">
        <v>217</v>
      </c>
      <c r="E32228" s="161"/>
      <c r="F32228" s="162"/>
      <c r="G32228" s="147"/>
      <c r="H32228" s="146"/>
      <c r="J32228" s="146"/>
      <c r="L32228" s="150"/>
      <c r="N32228" s="163"/>
      <c r="O32228" s="146"/>
      <c r="P32228" s="146"/>
      <c r="Q32228" s="146"/>
      <c r="R32228" s="34"/>
      <c r="S32228" s="35"/>
      <c r="T32228" s="147"/>
    </row>
    <row r="32229">
      <c r="A32229" s="147"/>
      <c r="B32229" s="64"/>
      <c r="C32229" s="147" t="s">
        <v>217</v>
      </c>
      <c r="E32229" s="161"/>
      <c r="F32229" s="162"/>
      <c r="G32229" s="147"/>
      <c r="H32229" s="146"/>
      <c r="J32229" s="146"/>
      <c r="L32229" s="150"/>
      <c r="N32229" s="163"/>
      <c r="O32229" s="146"/>
      <c r="P32229" s="146"/>
      <c r="Q32229" s="146"/>
      <c r="R32229" s="34"/>
      <c r="S32229" s="35"/>
      <c r="T32229" s="147"/>
    </row>
    <row r="32230">
      <c r="A32230" s="147"/>
      <c r="B32230" s="64"/>
      <c r="C32230" s="147" t="s">
        <v>217</v>
      </c>
      <c r="E32230" s="161"/>
      <c r="F32230" s="162"/>
      <c r="G32230" s="147"/>
      <c r="H32230" s="146"/>
      <c r="J32230" s="146"/>
      <c r="L32230" s="150"/>
      <c r="N32230" s="163"/>
      <c r="O32230" s="146"/>
      <c r="P32230" s="146"/>
      <c r="Q32230" s="146"/>
      <c r="R32230" s="34"/>
      <c r="S32230" s="35"/>
      <c r="T32230" s="147"/>
    </row>
    <row r="32231">
      <c r="A32231" s="147"/>
      <c r="B32231" s="64"/>
      <c r="C32231" s="147" t="s">
        <v>217</v>
      </c>
      <c r="E32231" s="161"/>
      <c r="F32231" s="162"/>
      <c r="G32231" s="147"/>
      <c r="H32231" s="146"/>
      <c r="J32231" s="146"/>
      <c r="L32231" s="150"/>
      <c r="N32231" s="163"/>
      <c r="O32231" s="146"/>
      <c r="P32231" s="146"/>
      <c r="Q32231" s="146"/>
      <c r="R32231" s="34"/>
      <c r="S32231" s="35"/>
      <c r="T32231" s="147"/>
    </row>
    <row r="32232">
      <c r="A32232" s="147"/>
      <c r="B32232" s="64"/>
      <c r="C32232" s="147" t="s">
        <v>217</v>
      </c>
      <c r="E32232" s="161"/>
      <c r="F32232" s="162"/>
      <c r="G32232" s="147"/>
      <c r="H32232" s="146"/>
      <c r="J32232" s="146"/>
      <c r="L32232" s="150"/>
      <c r="N32232" s="163"/>
      <c r="O32232" s="146"/>
      <c r="P32232" s="146"/>
      <c r="Q32232" s="146"/>
      <c r="R32232" s="34"/>
      <c r="S32232" s="35"/>
      <c r="T32232" s="147"/>
    </row>
    <row r="32233">
      <c r="A32233" s="147"/>
      <c r="B32233" s="64"/>
      <c r="C32233" s="147" t="s">
        <v>217</v>
      </c>
      <c r="E32233" s="161"/>
      <c r="F32233" s="162"/>
      <c r="G32233" s="147"/>
      <c r="H32233" s="146"/>
      <c r="J32233" s="146"/>
      <c r="L32233" s="150"/>
      <c r="N32233" s="163"/>
      <c r="O32233" s="146"/>
      <c r="P32233" s="146"/>
      <c r="Q32233" s="146"/>
      <c r="R32233" s="34"/>
      <c r="S32233" s="35"/>
      <c r="T32233" s="147"/>
    </row>
    <row r="32234">
      <c r="A32234" s="147"/>
      <c r="B32234" s="64"/>
      <c r="C32234" s="147" t="s">
        <v>217</v>
      </c>
      <c r="E32234" s="161"/>
      <c r="F32234" s="162"/>
      <c r="G32234" s="147"/>
      <c r="H32234" s="146"/>
      <c r="J32234" s="146"/>
      <c r="L32234" s="150"/>
      <c r="N32234" s="163"/>
      <c r="O32234" s="146"/>
      <c r="P32234" s="146"/>
      <c r="Q32234" s="146"/>
      <c r="R32234" s="34"/>
      <c r="S32234" s="35"/>
      <c r="T32234" s="147"/>
    </row>
    <row r="32235">
      <c r="A32235" s="147"/>
      <c r="B32235" s="64"/>
      <c r="C32235" s="147" t="s">
        <v>217</v>
      </c>
      <c r="E32235" s="161"/>
      <c r="F32235" s="162"/>
      <c r="G32235" s="147"/>
      <c r="H32235" s="146"/>
      <c r="J32235" s="146"/>
      <c r="L32235" s="150"/>
      <c r="N32235" s="163"/>
      <c r="O32235" s="146"/>
      <c r="P32235" s="146"/>
      <c r="Q32235" s="146"/>
      <c r="R32235" s="34"/>
      <c r="S32235" s="35"/>
      <c r="T32235" s="147"/>
    </row>
    <row r="32236">
      <c r="A32236" s="147"/>
      <c r="B32236" s="64"/>
      <c r="C32236" s="147" t="s">
        <v>217</v>
      </c>
      <c r="E32236" s="161"/>
      <c r="F32236" s="162"/>
      <c r="G32236" s="147"/>
      <c r="H32236" s="146"/>
      <c r="J32236" s="146"/>
      <c r="L32236" s="150"/>
      <c r="N32236" s="163"/>
      <c r="O32236" s="146"/>
      <c r="P32236" s="146"/>
      <c r="Q32236" s="146"/>
      <c r="R32236" s="34"/>
      <c r="S32236" s="35"/>
      <c r="T32236" s="147"/>
    </row>
    <row r="32237">
      <c r="A32237" s="147"/>
      <c r="B32237" s="64"/>
      <c r="C32237" s="147" t="s">
        <v>217</v>
      </c>
      <c r="E32237" s="161"/>
      <c r="F32237" s="162"/>
      <c r="G32237" s="147"/>
      <c r="H32237" s="146"/>
      <c r="J32237" s="146"/>
      <c r="L32237" s="150"/>
      <c r="N32237" s="163"/>
      <c r="O32237" s="146"/>
      <c r="P32237" s="146"/>
      <c r="Q32237" s="146"/>
      <c r="R32237" s="34"/>
      <c r="S32237" s="35"/>
      <c r="T32237" s="147"/>
    </row>
    <row r="32238">
      <c r="A32238" s="147"/>
      <c r="B32238" s="64"/>
      <c r="C32238" s="147" t="s">
        <v>217</v>
      </c>
      <c r="E32238" s="161"/>
      <c r="F32238" s="162"/>
      <c r="G32238" s="147"/>
      <c r="H32238" s="146"/>
      <c r="J32238" s="146"/>
      <c r="L32238" s="150"/>
      <c r="N32238" s="163"/>
      <c r="O32238" s="146"/>
      <c r="P32238" s="146"/>
      <c r="Q32238" s="146"/>
      <c r="R32238" s="34"/>
      <c r="S32238" s="35"/>
      <c r="T32238" s="147"/>
    </row>
    <row r="32239">
      <c r="A32239" s="147"/>
      <c r="B32239" s="64"/>
      <c r="C32239" s="147" t="s">
        <v>217</v>
      </c>
      <c r="E32239" s="161"/>
      <c r="F32239" s="162"/>
      <c r="G32239" s="147"/>
      <c r="H32239" s="146"/>
      <c r="J32239" s="146"/>
      <c r="L32239" s="150"/>
      <c r="N32239" s="163"/>
      <c r="O32239" s="146"/>
      <c r="P32239" s="146"/>
      <c r="Q32239" s="146"/>
      <c r="R32239" s="34"/>
      <c r="S32239" s="35"/>
      <c r="T32239" s="147"/>
    </row>
    <row r="32240">
      <c r="A32240" s="147"/>
      <c r="B32240" s="64"/>
      <c r="C32240" s="147" t="s">
        <v>217</v>
      </c>
      <c r="E32240" s="161"/>
      <c r="F32240" s="162"/>
      <c r="G32240" s="147"/>
      <c r="H32240" s="146"/>
      <c r="J32240" s="146"/>
      <c r="L32240" s="150"/>
      <c r="N32240" s="163"/>
      <c r="O32240" s="146"/>
      <c r="P32240" s="146"/>
      <c r="Q32240" s="146"/>
      <c r="R32240" s="34"/>
      <c r="S32240" s="35"/>
      <c r="T32240" s="147"/>
    </row>
    <row r="32241">
      <c r="A32241" s="147"/>
      <c r="B32241" s="64"/>
      <c r="C32241" s="147" t="s">
        <v>217</v>
      </c>
      <c r="E32241" s="161"/>
      <c r="F32241" s="162"/>
      <c r="G32241" s="147"/>
      <c r="H32241" s="146"/>
      <c r="J32241" s="146"/>
      <c r="L32241" s="150"/>
      <c r="N32241" s="163"/>
      <c r="O32241" s="146"/>
      <c r="P32241" s="146"/>
      <c r="Q32241" s="146"/>
      <c r="R32241" s="34"/>
      <c r="S32241" s="35"/>
      <c r="T32241" s="147"/>
    </row>
    <row r="32242">
      <c r="A32242" s="147"/>
      <c r="B32242" s="64"/>
      <c r="C32242" s="147" t="s">
        <v>217</v>
      </c>
      <c r="E32242" s="161"/>
      <c r="F32242" s="162"/>
      <c r="G32242" s="147"/>
      <c r="H32242" s="146"/>
      <c r="J32242" s="146"/>
      <c r="L32242" s="150"/>
      <c r="N32242" s="163"/>
      <c r="O32242" s="146"/>
      <c r="P32242" s="146"/>
      <c r="Q32242" s="146"/>
      <c r="R32242" s="34"/>
      <c r="S32242" s="35"/>
      <c r="T32242" s="147"/>
    </row>
    <row r="32243">
      <c r="A32243" s="147"/>
      <c r="B32243" s="64"/>
      <c r="C32243" s="147" t="s">
        <v>217</v>
      </c>
      <c r="E32243" s="161"/>
      <c r="F32243" s="162"/>
      <c r="G32243" s="147"/>
      <c r="H32243" s="146"/>
      <c r="J32243" s="146"/>
      <c r="L32243" s="150"/>
      <c r="N32243" s="163"/>
      <c r="O32243" s="146"/>
      <c r="P32243" s="146"/>
      <c r="Q32243" s="146"/>
      <c r="R32243" s="34"/>
      <c r="S32243" s="35"/>
      <c r="T32243" s="147"/>
    </row>
    <row r="32244">
      <c r="A32244" s="147"/>
      <c r="B32244" s="64"/>
      <c r="C32244" s="147" t="s">
        <v>217</v>
      </c>
      <c r="E32244" s="161"/>
      <c r="F32244" s="162"/>
      <c r="G32244" s="147"/>
      <c r="H32244" s="146"/>
      <c r="J32244" s="146"/>
      <c r="L32244" s="150"/>
      <c r="N32244" s="163"/>
      <c r="O32244" s="146"/>
      <c r="P32244" s="146"/>
      <c r="Q32244" s="146"/>
      <c r="R32244" s="34"/>
      <c r="S32244" s="35"/>
      <c r="T32244" s="147"/>
    </row>
    <row r="32245">
      <c r="A32245" s="147"/>
      <c r="B32245" s="64"/>
      <c r="C32245" s="147" t="s">
        <v>217</v>
      </c>
      <c r="E32245" s="161"/>
      <c r="F32245" s="162"/>
      <c r="G32245" s="147"/>
      <c r="H32245" s="146"/>
      <c r="J32245" s="146"/>
      <c r="L32245" s="150"/>
      <c r="N32245" s="163"/>
      <c r="O32245" s="146"/>
      <c r="P32245" s="146"/>
      <c r="Q32245" s="146"/>
      <c r="R32245" s="34"/>
      <c r="S32245" s="35"/>
      <c r="T32245" s="147"/>
    </row>
    <row r="32246">
      <c r="A32246" s="147"/>
      <c r="B32246" s="64"/>
      <c r="C32246" s="147" t="s">
        <v>217</v>
      </c>
      <c r="E32246" s="161"/>
      <c r="F32246" s="162"/>
      <c r="G32246" s="147"/>
      <c r="H32246" s="146"/>
      <c r="J32246" s="146"/>
      <c r="L32246" s="150"/>
      <c r="N32246" s="163"/>
      <c r="O32246" s="146"/>
      <c r="P32246" s="146"/>
      <c r="Q32246" s="146"/>
      <c r="R32246" s="34"/>
      <c r="S32246" s="35"/>
      <c r="T32246" s="147"/>
    </row>
    <row r="32247">
      <c r="A32247" s="147"/>
      <c r="B32247" s="64"/>
      <c r="C32247" s="147" t="s">
        <v>217</v>
      </c>
      <c r="E32247" s="161"/>
      <c r="F32247" s="162"/>
      <c r="G32247" s="147"/>
      <c r="H32247" s="146"/>
      <c r="J32247" s="146"/>
      <c r="L32247" s="150"/>
      <c r="N32247" s="163"/>
      <c r="O32247" s="146"/>
      <c r="P32247" s="146"/>
      <c r="Q32247" s="146"/>
      <c r="R32247" s="34"/>
      <c r="S32247" s="35"/>
      <c r="T32247" s="147"/>
    </row>
    <row r="32248">
      <c r="A32248" s="147"/>
      <c r="B32248" s="64"/>
      <c r="C32248" s="147" t="s">
        <v>217</v>
      </c>
      <c r="E32248" s="161"/>
      <c r="F32248" s="162"/>
      <c r="G32248" s="147"/>
      <c r="H32248" s="146"/>
      <c r="J32248" s="146"/>
      <c r="L32248" s="150"/>
      <c r="N32248" s="163"/>
      <c r="O32248" s="146"/>
      <c r="P32248" s="146"/>
      <c r="Q32248" s="146"/>
      <c r="R32248" s="34"/>
      <c r="S32248" s="35"/>
      <c r="T32248" s="147"/>
    </row>
    <row r="32249">
      <c r="A32249" s="147"/>
      <c r="B32249" s="64"/>
      <c r="C32249" s="147" t="s">
        <v>217</v>
      </c>
      <c r="E32249" s="161"/>
      <c r="F32249" s="162"/>
      <c r="G32249" s="147"/>
      <c r="H32249" s="146"/>
      <c r="J32249" s="146"/>
      <c r="L32249" s="150"/>
      <c r="N32249" s="163"/>
      <c r="O32249" s="146"/>
      <c r="P32249" s="146"/>
      <c r="Q32249" s="146"/>
      <c r="R32249" s="34"/>
      <c r="S32249" s="35"/>
      <c r="T32249" s="147"/>
    </row>
    <row r="32250">
      <c r="A32250" s="147"/>
      <c r="B32250" s="64"/>
      <c r="C32250" s="147" t="s">
        <v>217</v>
      </c>
      <c r="E32250" s="161"/>
      <c r="F32250" s="162"/>
      <c r="G32250" s="147"/>
      <c r="H32250" s="146"/>
      <c r="J32250" s="146"/>
      <c r="L32250" s="150"/>
      <c r="N32250" s="163"/>
      <c r="O32250" s="146"/>
      <c r="P32250" s="146"/>
      <c r="Q32250" s="146"/>
      <c r="R32250" s="34"/>
      <c r="S32250" s="35"/>
      <c r="T32250" s="147"/>
    </row>
    <row r="32251">
      <c r="A32251" s="147"/>
      <c r="B32251" s="64"/>
      <c r="C32251" s="147" t="s">
        <v>217</v>
      </c>
      <c r="E32251" s="161"/>
      <c r="F32251" s="162"/>
      <c r="G32251" s="147"/>
      <c r="H32251" s="146"/>
      <c r="J32251" s="146"/>
      <c r="L32251" s="150"/>
      <c r="N32251" s="163"/>
      <c r="O32251" s="146"/>
      <c r="P32251" s="146"/>
      <c r="Q32251" s="146"/>
      <c r="R32251" s="34"/>
      <c r="S32251" s="35"/>
      <c r="T32251" s="147"/>
    </row>
    <row r="32252">
      <c r="A32252" s="147"/>
      <c r="B32252" s="64"/>
      <c r="C32252" s="147" t="s">
        <v>217</v>
      </c>
      <c r="E32252" s="161"/>
      <c r="F32252" s="162"/>
      <c r="G32252" s="147"/>
      <c r="H32252" s="146"/>
      <c r="J32252" s="146"/>
      <c r="L32252" s="150"/>
      <c r="N32252" s="163"/>
      <c r="O32252" s="146"/>
      <c r="P32252" s="146"/>
      <c r="Q32252" s="146"/>
      <c r="R32252" s="34"/>
      <c r="S32252" s="35"/>
      <c r="T32252" s="147"/>
    </row>
    <row r="32253">
      <c r="A32253" s="147"/>
      <c r="B32253" s="64"/>
      <c r="C32253" s="147" t="s">
        <v>217</v>
      </c>
      <c r="E32253" s="161"/>
      <c r="F32253" s="162"/>
      <c r="G32253" s="147"/>
      <c r="H32253" s="146"/>
      <c r="J32253" s="146"/>
      <c r="L32253" s="150"/>
      <c r="N32253" s="163"/>
      <c r="O32253" s="146"/>
      <c r="P32253" s="146"/>
      <c r="Q32253" s="146"/>
      <c r="R32253" s="34"/>
      <c r="S32253" s="35"/>
      <c r="T32253" s="147"/>
    </row>
    <row r="32254">
      <c r="A32254" s="147"/>
      <c r="B32254" s="64"/>
      <c r="C32254" s="147" t="s">
        <v>217</v>
      </c>
      <c r="E32254" s="161"/>
      <c r="F32254" s="162"/>
      <c r="G32254" s="147"/>
      <c r="H32254" s="146"/>
      <c r="J32254" s="146"/>
      <c r="L32254" s="150"/>
      <c r="N32254" s="163"/>
      <c r="O32254" s="146"/>
      <c r="P32254" s="146"/>
      <c r="Q32254" s="146"/>
      <c r="R32254" s="34"/>
      <c r="S32254" s="35"/>
      <c r="T32254" s="147"/>
    </row>
    <row r="32255">
      <c r="A32255" s="147"/>
      <c r="B32255" s="64"/>
      <c r="C32255" s="147" t="s">
        <v>217</v>
      </c>
      <c r="E32255" s="161"/>
      <c r="F32255" s="162"/>
      <c r="G32255" s="147"/>
      <c r="H32255" s="146"/>
      <c r="J32255" s="146"/>
      <c r="L32255" s="150"/>
      <c r="N32255" s="163"/>
      <c r="O32255" s="146"/>
      <c r="P32255" s="146"/>
      <c r="Q32255" s="146"/>
      <c r="R32255" s="34"/>
      <c r="S32255" s="35"/>
      <c r="T32255" s="147"/>
    </row>
    <row r="32256">
      <c r="A32256" s="147"/>
      <c r="B32256" s="64"/>
      <c r="C32256" s="147" t="s">
        <v>217</v>
      </c>
      <c r="E32256" s="161"/>
      <c r="F32256" s="162"/>
      <c r="G32256" s="147"/>
      <c r="H32256" s="146"/>
      <c r="J32256" s="146"/>
      <c r="L32256" s="150"/>
      <c r="N32256" s="163"/>
      <c r="O32256" s="146"/>
      <c r="P32256" s="146"/>
      <c r="Q32256" s="146"/>
      <c r="R32256" s="34"/>
      <c r="S32256" s="35"/>
      <c r="T32256" s="147"/>
    </row>
    <row r="32257">
      <c r="A32257" s="147"/>
      <c r="B32257" s="64"/>
      <c r="C32257" s="147" t="s">
        <v>217</v>
      </c>
      <c r="E32257" s="161"/>
      <c r="F32257" s="162"/>
      <c r="G32257" s="147"/>
      <c r="H32257" s="146"/>
      <c r="J32257" s="146"/>
      <c r="L32257" s="150"/>
      <c r="N32257" s="163"/>
      <c r="O32257" s="146"/>
      <c r="P32257" s="146"/>
      <c r="Q32257" s="146"/>
      <c r="R32257" s="34"/>
      <c r="S32257" s="35"/>
      <c r="T32257" s="147"/>
    </row>
    <row r="32258">
      <c r="A32258" s="147"/>
      <c r="B32258" s="64"/>
      <c r="C32258" s="147" t="s">
        <v>217</v>
      </c>
      <c r="E32258" s="161"/>
      <c r="F32258" s="162"/>
      <c r="G32258" s="147"/>
      <c r="H32258" s="146"/>
      <c r="J32258" s="146"/>
      <c r="L32258" s="150"/>
      <c r="N32258" s="163"/>
      <c r="O32258" s="146"/>
      <c r="P32258" s="146"/>
      <c r="Q32258" s="146"/>
      <c r="R32258" s="34"/>
      <c r="S32258" s="35"/>
      <c r="T32258" s="147"/>
    </row>
    <row r="32259">
      <c r="A32259" s="147"/>
      <c r="B32259" s="64"/>
      <c r="C32259" s="147" t="s">
        <v>217</v>
      </c>
      <c r="E32259" s="161"/>
      <c r="F32259" s="162"/>
      <c r="G32259" s="147"/>
      <c r="H32259" s="146"/>
      <c r="J32259" s="146"/>
      <c r="L32259" s="150"/>
      <c r="N32259" s="163"/>
      <c r="O32259" s="146"/>
      <c r="P32259" s="146"/>
      <c r="Q32259" s="146"/>
      <c r="R32259" s="34"/>
      <c r="S32259" s="35"/>
      <c r="T32259" s="147"/>
    </row>
    <row r="32260">
      <c r="A32260" s="147"/>
      <c r="B32260" s="64"/>
      <c r="C32260" s="147" t="s">
        <v>217</v>
      </c>
      <c r="E32260" s="161"/>
      <c r="F32260" s="162"/>
      <c r="G32260" s="147"/>
      <c r="H32260" s="146"/>
      <c r="J32260" s="146"/>
      <c r="L32260" s="150"/>
      <c r="N32260" s="163"/>
      <c r="O32260" s="146"/>
      <c r="P32260" s="146"/>
      <c r="Q32260" s="146"/>
      <c r="R32260" s="34"/>
      <c r="S32260" s="35"/>
      <c r="T32260" s="147"/>
    </row>
    <row r="32261">
      <c r="A32261" s="147"/>
      <c r="B32261" s="64"/>
      <c r="C32261" s="147" t="s">
        <v>217</v>
      </c>
      <c r="E32261" s="161"/>
      <c r="F32261" s="162"/>
      <c r="G32261" s="147"/>
      <c r="H32261" s="146"/>
      <c r="J32261" s="146"/>
      <c r="L32261" s="150"/>
      <c r="N32261" s="163"/>
      <c r="O32261" s="146"/>
      <c r="P32261" s="146"/>
      <c r="Q32261" s="146"/>
      <c r="R32261" s="34"/>
      <c r="S32261" s="35"/>
      <c r="T32261" s="147"/>
    </row>
    <row r="32262">
      <c r="A32262" s="147"/>
      <c r="B32262" s="64"/>
      <c r="C32262" s="147" t="s">
        <v>217</v>
      </c>
      <c r="E32262" s="161"/>
      <c r="F32262" s="162"/>
      <c r="G32262" s="147"/>
      <c r="H32262" s="146"/>
      <c r="J32262" s="146"/>
      <c r="L32262" s="150"/>
      <c r="N32262" s="163"/>
      <c r="O32262" s="146"/>
      <c r="P32262" s="146"/>
      <c r="Q32262" s="146"/>
      <c r="R32262" s="34"/>
      <c r="S32262" s="35"/>
      <c r="T32262" s="147"/>
    </row>
    <row r="32263">
      <c r="A32263" s="147"/>
      <c r="B32263" s="64"/>
      <c r="C32263" s="147" t="s">
        <v>217</v>
      </c>
      <c r="E32263" s="161"/>
      <c r="F32263" s="162"/>
      <c r="G32263" s="147"/>
      <c r="H32263" s="146"/>
      <c r="J32263" s="146"/>
      <c r="L32263" s="150"/>
      <c r="N32263" s="163"/>
      <c r="O32263" s="146"/>
      <c r="P32263" s="146"/>
      <c r="Q32263" s="146"/>
      <c r="R32263" s="34"/>
      <c r="S32263" s="35"/>
      <c r="T32263" s="147"/>
    </row>
    <row r="32264">
      <c r="A32264" s="147"/>
      <c r="B32264" s="64"/>
      <c r="C32264" s="147" t="s">
        <v>217</v>
      </c>
      <c r="E32264" s="161"/>
      <c r="F32264" s="162"/>
      <c r="G32264" s="147"/>
      <c r="H32264" s="146"/>
      <c r="J32264" s="146"/>
      <c r="L32264" s="150"/>
      <c r="N32264" s="163"/>
      <c r="O32264" s="146"/>
      <c r="P32264" s="146"/>
      <c r="Q32264" s="146"/>
      <c r="R32264" s="34"/>
      <c r="S32264" s="35"/>
      <c r="T32264" s="147"/>
    </row>
    <row r="32265">
      <c r="A32265" s="147"/>
      <c r="B32265" s="64"/>
      <c r="C32265" s="147" t="s">
        <v>217</v>
      </c>
      <c r="E32265" s="161"/>
      <c r="F32265" s="162"/>
      <c r="G32265" s="147"/>
      <c r="H32265" s="146"/>
      <c r="J32265" s="146"/>
      <c r="L32265" s="150"/>
      <c r="N32265" s="163"/>
      <c r="O32265" s="146"/>
      <c r="P32265" s="146"/>
      <c r="Q32265" s="146"/>
      <c r="R32265" s="34"/>
      <c r="S32265" s="35"/>
      <c r="T32265" s="147"/>
    </row>
    <row r="32266">
      <c r="A32266" s="147"/>
      <c r="B32266" s="64"/>
      <c r="C32266" s="147" t="s">
        <v>217</v>
      </c>
      <c r="E32266" s="161"/>
      <c r="F32266" s="162"/>
      <c r="G32266" s="147"/>
      <c r="H32266" s="146"/>
      <c r="J32266" s="146"/>
      <c r="L32266" s="150"/>
      <c r="N32266" s="163"/>
      <c r="O32266" s="146"/>
      <c r="P32266" s="146"/>
      <c r="Q32266" s="146"/>
      <c r="R32266" s="34"/>
      <c r="S32266" s="35"/>
      <c r="T32266" s="147"/>
    </row>
    <row r="32267">
      <c r="A32267" s="147"/>
      <c r="B32267" s="64"/>
      <c r="C32267" s="147" t="s">
        <v>217</v>
      </c>
      <c r="E32267" s="161"/>
      <c r="F32267" s="162"/>
      <c r="G32267" s="147"/>
      <c r="H32267" s="146"/>
      <c r="J32267" s="146"/>
      <c r="L32267" s="150"/>
      <c r="N32267" s="163"/>
      <c r="O32267" s="146"/>
      <c r="P32267" s="146"/>
      <c r="Q32267" s="146"/>
      <c r="R32267" s="34"/>
      <c r="S32267" s="35"/>
      <c r="T32267" s="147"/>
    </row>
    <row r="32268">
      <c r="A32268" s="147"/>
      <c r="B32268" s="64"/>
      <c r="C32268" s="147" t="s">
        <v>217</v>
      </c>
      <c r="E32268" s="161"/>
      <c r="F32268" s="162"/>
      <c r="G32268" s="147"/>
      <c r="H32268" s="146"/>
      <c r="J32268" s="146"/>
      <c r="L32268" s="150"/>
      <c r="N32268" s="163"/>
      <c r="O32268" s="146"/>
      <c r="P32268" s="146"/>
      <c r="Q32268" s="146"/>
      <c r="R32268" s="34"/>
      <c r="S32268" s="35"/>
      <c r="T32268" s="147"/>
    </row>
    <row r="32269">
      <c r="A32269" s="147"/>
      <c r="B32269" s="64"/>
      <c r="C32269" s="147" t="s">
        <v>217</v>
      </c>
      <c r="E32269" s="161"/>
      <c r="F32269" s="162"/>
      <c r="G32269" s="147"/>
      <c r="H32269" s="146"/>
      <c r="J32269" s="146"/>
      <c r="L32269" s="150"/>
      <c r="N32269" s="163"/>
      <c r="O32269" s="146"/>
      <c r="P32269" s="146"/>
      <c r="Q32269" s="146"/>
      <c r="R32269" s="34"/>
      <c r="S32269" s="35"/>
      <c r="T32269" s="147"/>
    </row>
    <row r="32270">
      <c r="A32270" s="147"/>
      <c r="B32270" s="64"/>
      <c r="C32270" s="147" t="s">
        <v>217</v>
      </c>
      <c r="E32270" s="161"/>
      <c r="F32270" s="162"/>
      <c r="G32270" s="147"/>
      <c r="H32270" s="146"/>
      <c r="J32270" s="146"/>
      <c r="L32270" s="150"/>
      <c r="N32270" s="163"/>
      <c r="O32270" s="146"/>
      <c r="P32270" s="146"/>
      <c r="Q32270" s="146"/>
      <c r="R32270" s="34"/>
      <c r="S32270" s="35"/>
      <c r="T32270" s="147"/>
    </row>
    <row r="32271">
      <c r="A32271" s="147"/>
      <c r="B32271" s="64"/>
      <c r="C32271" s="147" t="s">
        <v>217</v>
      </c>
      <c r="E32271" s="161"/>
      <c r="F32271" s="162"/>
      <c r="G32271" s="147"/>
      <c r="H32271" s="146"/>
      <c r="J32271" s="146"/>
      <c r="L32271" s="150"/>
      <c r="N32271" s="163"/>
      <c r="O32271" s="146"/>
      <c r="P32271" s="146"/>
      <c r="Q32271" s="146"/>
      <c r="R32271" s="34"/>
      <c r="S32271" s="35"/>
      <c r="T32271" s="147"/>
    </row>
    <row r="32272">
      <c r="A32272" s="147"/>
      <c r="B32272" s="64"/>
      <c r="C32272" s="147" t="s">
        <v>217</v>
      </c>
      <c r="E32272" s="161"/>
      <c r="F32272" s="162"/>
      <c r="G32272" s="147"/>
      <c r="H32272" s="146"/>
      <c r="J32272" s="146"/>
      <c r="L32272" s="150"/>
      <c r="N32272" s="163"/>
      <c r="O32272" s="146"/>
      <c r="P32272" s="146"/>
      <c r="Q32272" s="146"/>
      <c r="R32272" s="34"/>
      <c r="S32272" s="35"/>
      <c r="T32272" s="147"/>
    </row>
    <row r="32273">
      <c r="A32273" s="147"/>
      <c r="B32273" s="64"/>
      <c r="C32273" s="147" t="s">
        <v>217</v>
      </c>
      <c r="E32273" s="161"/>
      <c r="F32273" s="162"/>
      <c r="G32273" s="147"/>
      <c r="H32273" s="146"/>
      <c r="J32273" s="146"/>
      <c r="L32273" s="150"/>
      <c r="N32273" s="163"/>
      <c r="O32273" s="146"/>
      <c r="P32273" s="146"/>
      <c r="Q32273" s="146"/>
      <c r="R32273" s="34"/>
      <c r="S32273" s="35"/>
      <c r="T32273" s="147"/>
    </row>
    <row r="32274">
      <c r="A32274" s="147"/>
      <c r="B32274" s="64"/>
      <c r="C32274" s="147" t="s">
        <v>217</v>
      </c>
      <c r="E32274" s="161"/>
      <c r="F32274" s="162"/>
      <c r="G32274" s="147"/>
      <c r="H32274" s="146"/>
      <c r="J32274" s="146"/>
      <c r="L32274" s="150"/>
      <c r="N32274" s="163"/>
      <c r="O32274" s="146"/>
      <c r="P32274" s="146"/>
      <c r="Q32274" s="146"/>
      <c r="R32274" s="34"/>
      <c r="S32274" s="35"/>
      <c r="T32274" s="147"/>
    </row>
    <row r="32275">
      <c r="A32275" s="147"/>
      <c r="B32275" s="64"/>
      <c r="C32275" s="147" t="s">
        <v>217</v>
      </c>
      <c r="E32275" s="161"/>
      <c r="F32275" s="162"/>
      <c r="G32275" s="147"/>
      <c r="H32275" s="146"/>
      <c r="J32275" s="146"/>
      <c r="L32275" s="150"/>
      <c r="N32275" s="163"/>
      <c r="O32275" s="146"/>
      <c r="P32275" s="146"/>
      <c r="Q32275" s="146"/>
      <c r="R32275" s="34"/>
      <c r="S32275" s="35"/>
      <c r="T32275" s="147"/>
    </row>
    <row r="32276">
      <c r="A32276" s="147"/>
      <c r="B32276" s="64"/>
      <c r="C32276" s="147" t="s">
        <v>217</v>
      </c>
      <c r="E32276" s="161"/>
      <c r="F32276" s="162"/>
      <c r="G32276" s="147"/>
      <c r="H32276" s="146"/>
      <c r="J32276" s="146"/>
      <c r="L32276" s="150"/>
      <c r="N32276" s="163"/>
      <c r="O32276" s="146"/>
      <c r="P32276" s="146"/>
      <c r="Q32276" s="146"/>
      <c r="R32276" s="34"/>
      <c r="S32276" s="35"/>
      <c r="T32276" s="147"/>
    </row>
    <row r="32277">
      <c r="A32277" s="147"/>
      <c r="B32277" s="64"/>
      <c r="C32277" s="147" t="s">
        <v>217</v>
      </c>
      <c r="E32277" s="161"/>
      <c r="F32277" s="162"/>
      <c r="G32277" s="147"/>
      <c r="H32277" s="146"/>
      <c r="J32277" s="146"/>
      <c r="L32277" s="150"/>
      <c r="N32277" s="163"/>
      <c r="O32277" s="146"/>
      <c r="P32277" s="146"/>
      <c r="Q32277" s="146"/>
      <c r="R32277" s="34"/>
      <c r="S32277" s="35"/>
      <c r="T32277" s="147"/>
    </row>
    <row r="32278">
      <c r="A32278" s="147"/>
      <c r="B32278" s="64"/>
      <c r="C32278" s="147" t="s">
        <v>217</v>
      </c>
      <c r="E32278" s="161"/>
      <c r="F32278" s="162"/>
      <c r="G32278" s="147"/>
      <c r="H32278" s="146"/>
      <c r="J32278" s="146"/>
      <c r="L32278" s="150"/>
      <c r="N32278" s="163"/>
      <c r="O32278" s="146"/>
      <c r="P32278" s="146"/>
      <c r="Q32278" s="146"/>
      <c r="R32278" s="34"/>
      <c r="S32278" s="35"/>
      <c r="T32278" s="147"/>
    </row>
    <row r="32279">
      <c r="A32279" s="147"/>
      <c r="B32279" s="64"/>
      <c r="C32279" s="147" t="s">
        <v>217</v>
      </c>
      <c r="E32279" s="161"/>
      <c r="F32279" s="162"/>
      <c r="G32279" s="147"/>
      <c r="H32279" s="146"/>
      <c r="J32279" s="146"/>
      <c r="L32279" s="150"/>
      <c r="N32279" s="163"/>
      <c r="O32279" s="146"/>
      <c r="P32279" s="146"/>
      <c r="Q32279" s="146"/>
      <c r="R32279" s="34"/>
      <c r="S32279" s="35"/>
      <c r="T32279" s="147"/>
    </row>
    <row r="32280">
      <c r="A32280" s="147"/>
      <c r="B32280" s="64"/>
      <c r="C32280" s="147" t="s">
        <v>217</v>
      </c>
      <c r="E32280" s="161"/>
      <c r="F32280" s="162"/>
      <c r="G32280" s="147"/>
      <c r="H32280" s="146"/>
      <c r="J32280" s="146"/>
      <c r="L32280" s="150"/>
      <c r="N32280" s="163"/>
      <c r="O32280" s="146"/>
      <c r="P32280" s="146"/>
      <c r="Q32280" s="146"/>
      <c r="R32280" s="34"/>
      <c r="S32280" s="35"/>
      <c r="T32280" s="147"/>
    </row>
    <row r="32281">
      <c r="A32281" s="147"/>
      <c r="B32281" s="64"/>
      <c r="C32281" s="147" t="s">
        <v>217</v>
      </c>
      <c r="E32281" s="161"/>
      <c r="F32281" s="162"/>
      <c r="G32281" s="147"/>
      <c r="H32281" s="146"/>
      <c r="J32281" s="146"/>
      <c r="L32281" s="150"/>
      <c r="N32281" s="163"/>
      <c r="O32281" s="146"/>
      <c r="P32281" s="146"/>
      <c r="Q32281" s="146"/>
      <c r="R32281" s="34"/>
      <c r="S32281" s="35"/>
      <c r="T32281" s="147"/>
    </row>
    <row r="32282">
      <c r="A32282" s="147"/>
      <c r="B32282" s="64"/>
      <c r="C32282" s="147" t="s">
        <v>217</v>
      </c>
      <c r="E32282" s="161"/>
      <c r="F32282" s="162"/>
      <c r="G32282" s="147"/>
      <c r="H32282" s="146"/>
      <c r="J32282" s="146"/>
      <c r="L32282" s="150"/>
      <c r="N32282" s="163"/>
      <c r="O32282" s="146"/>
      <c r="P32282" s="146"/>
      <c r="Q32282" s="146"/>
      <c r="R32282" s="34"/>
      <c r="S32282" s="35"/>
      <c r="T32282" s="147"/>
    </row>
    <row r="32283">
      <c r="A32283" s="147"/>
      <c r="B32283" s="64"/>
      <c r="C32283" s="147" t="s">
        <v>217</v>
      </c>
      <c r="E32283" s="161"/>
      <c r="F32283" s="162"/>
      <c r="G32283" s="147"/>
      <c r="H32283" s="146"/>
      <c r="J32283" s="146"/>
      <c r="L32283" s="150"/>
      <c r="N32283" s="163"/>
      <c r="O32283" s="146"/>
      <c r="P32283" s="146"/>
      <c r="Q32283" s="146"/>
      <c r="R32283" s="34"/>
      <c r="S32283" s="35"/>
      <c r="T32283" s="147"/>
    </row>
    <row r="32284">
      <c r="A32284" s="147"/>
      <c r="B32284" s="64"/>
      <c r="C32284" s="147" t="s">
        <v>217</v>
      </c>
      <c r="E32284" s="161"/>
      <c r="F32284" s="162"/>
      <c r="G32284" s="147"/>
      <c r="H32284" s="146"/>
      <c r="J32284" s="146"/>
      <c r="L32284" s="150"/>
      <c r="N32284" s="163"/>
      <c r="O32284" s="146"/>
      <c r="P32284" s="146"/>
      <c r="Q32284" s="146"/>
      <c r="R32284" s="34"/>
      <c r="S32284" s="35"/>
      <c r="T32284" s="147"/>
    </row>
    <row r="32285">
      <c r="A32285" s="147"/>
      <c r="B32285" s="64"/>
      <c r="C32285" s="147" t="s">
        <v>217</v>
      </c>
      <c r="E32285" s="161"/>
      <c r="F32285" s="162"/>
      <c r="G32285" s="147"/>
      <c r="H32285" s="146"/>
      <c r="J32285" s="146"/>
      <c r="L32285" s="150"/>
      <c r="N32285" s="163"/>
      <c r="O32285" s="146"/>
      <c r="P32285" s="146"/>
      <c r="Q32285" s="146"/>
      <c r="R32285" s="34"/>
      <c r="S32285" s="35"/>
      <c r="T32285" s="147"/>
    </row>
    <row r="32286">
      <c r="A32286" s="147"/>
      <c r="B32286" s="64"/>
      <c r="C32286" s="147" t="s">
        <v>217</v>
      </c>
      <c r="E32286" s="161"/>
      <c r="F32286" s="162"/>
      <c r="G32286" s="147"/>
      <c r="H32286" s="146"/>
      <c r="J32286" s="146"/>
      <c r="L32286" s="150"/>
      <c r="N32286" s="163"/>
      <c r="O32286" s="146"/>
      <c r="P32286" s="146"/>
      <c r="Q32286" s="146"/>
      <c r="R32286" s="34"/>
      <c r="S32286" s="35"/>
      <c r="T32286" s="147"/>
    </row>
    <row r="32287">
      <c r="A32287" s="147"/>
      <c r="B32287" s="64"/>
      <c r="C32287" s="147" t="s">
        <v>217</v>
      </c>
      <c r="E32287" s="161"/>
      <c r="F32287" s="162"/>
      <c r="G32287" s="147"/>
      <c r="H32287" s="146"/>
      <c r="J32287" s="146"/>
      <c r="L32287" s="150"/>
      <c r="N32287" s="163"/>
      <c r="O32287" s="146"/>
      <c r="P32287" s="146"/>
      <c r="Q32287" s="146"/>
      <c r="R32287" s="34"/>
      <c r="S32287" s="35"/>
      <c r="T32287" s="147"/>
    </row>
    <row r="32288">
      <c r="A32288" s="147"/>
      <c r="B32288" s="64"/>
      <c r="C32288" s="147" t="s">
        <v>217</v>
      </c>
      <c r="E32288" s="161"/>
      <c r="F32288" s="162"/>
      <c r="G32288" s="147"/>
      <c r="H32288" s="146"/>
      <c r="J32288" s="146"/>
      <c r="L32288" s="150"/>
      <c r="N32288" s="163"/>
      <c r="O32288" s="146"/>
      <c r="P32288" s="146"/>
      <c r="Q32288" s="146"/>
      <c r="R32288" s="34"/>
      <c r="S32288" s="35"/>
      <c r="T32288" s="147"/>
    </row>
    <row r="32289">
      <c r="A32289" s="147"/>
      <c r="B32289" s="64"/>
      <c r="C32289" s="147" t="s">
        <v>217</v>
      </c>
      <c r="E32289" s="161"/>
      <c r="F32289" s="162"/>
      <c r="G32289" s="147"/>
      <c r="H32289" s="146"/>
      <c r="J32289" s="146"/>
      <c r="L32289" s="150"/>
      <c r="N32289" s="163"/>
      <c r="O32289" s="146"/>
      <c r="P32289" s="146"/>
      <c r="Q32289" s="146"/>
      <c r="R32289" s="34"/>
      <c r="S32289" s="35"/>
      <c r="T32289" s="147"/>
    </row>
    <row r="32290">
      <c r="A32290" s="147"/>
      <c r="B32290" s="64"/>
      <c r="C32290" s="147" t="s">
        <v>217</v>
      </c>
      <c r="E32290" s="161"/>
      <c r="F32290" s="162"/>
      <c r="G32290" s="147"/>
      <c r="H32290" s="146"/>
      <c r="J32290" s="146"/>
      <c r="L32290" s="150"/>
      <c r="N32290" s="163"/>
      <c r="O32290" s="146"/>
      <c r="P32290" s="146"/>
      <c r="Q32290" s="146"/>
      <c r="R32290" s="34"/>
      <c r="S32290" s="35"/>
      <c r="T32290" s="147"/>
    </row>
    <row r="32291">
      <c r="A32291" s="147"/>
      <c r="B32291" s="64"/>
      <c r="C32291" s="147" t="s">
        <v>217</v>
      </c>
      <c r="E32291" s="161"/>
      <c r="F32291" s="162"/>
      <c r="G32291" s="147"/>
      <c r="H32291" s="146"/>
      <c r="J32291" s="146"/>
      <c r="L32291" s="150"/>
      <c r="N32291" s="163"/>
      <c r="O32291" s="146"/>
      <c r="P32291" s="146"/>
      <c r="Q32291" s="146"/>
      <c r="R32291" s="34"/>
      <c r="S32291" s="35"/>
      <c r="T32291" s="147"/>
    </row>
    <row r="32292">
      <c r="A32292" s="147"/>
      <c r="B32292" s="64"/>
      <c r="C32292" s="147" t="s">
        <v>217</v>
      </c>
      <c r="E32292" s="161"/>
      <c r="F32292" s="162"/>
      <c r="G32292" s="147"/>
      <c r="H32292" s="146"/>
      <c r="J32292" s="146"/>
      <c r="L32292" s="150"/>
      <c r="N32292" s="163"/>
      <c r="O32292" s="146"/>
      <c r="P32292" s="146"/>
      <c r="Q32292" s="146"/>
      <c r="R32292" s="34"/>
      <c r="S32292" s="35"/>
      <c r="T32292" s="147"/>
    </row>
    <row r="32293">
      <c r="A32293" s="147"/>
      <c r="B32293" s="64"/>
      <c r="C32293" s="147" t="s">
        <v>217</v>
      </c>
      <c r="E32293" s="161"/>
      <c r="F32293" s="162"/>
      <c r="G32293" s="147"/>
      <c r="H32293" s="146"/>
      <c r="J32293" s="146"/>
      <c r="L32293" s="150"/>
      <c r="N32293" s="163"/>
      <c r="O32293" s="146"/>
      <c r="P32293" s="146"/>
      <c r="Q32293" s="146"/>
      <c r="R32293" s="34"/>
      <c r="S32293" s="35"/>
      <c r="T32293" s="147"/>
    </row>
    <row r="32294">
      <c r="A32294" s="147"/>
      <c r="B32294" s="64"/>
      <c r="C32294" s="147" t="s">
        <v>217</v>
      </c>
      <c r="E32294" s="161"/>
      <c r="F32294" s="162"/>
      <c r="G32294" s="147"/>
      <c r="H32294" s="146"/>
      <c r="J32294" s="146"/>
      <c r="L32294" s="150"/>
      <c r="N32294" s="163"/>
      <c r="O32294" s="146"/>
      <c r="P32294" s="146"/>
      <c r="Q32294" s="146"/>
      <c r="R32294" s="34"/>
      <c r="S32294" s="35"/>
      <c r="T32294" s="147"/>
    </row>
    <row r="32295">
      <c r="A32295" s="147"/>
      <c r="B32295" s="64"/>
      <c r="C32295" s="147" t="s">
        <v>217</v>
      </c>
      <c r="E32295" s="161"/>
      <c r="F32295" s="162"/>
      <c r="G32295" s="147"/>
      <c r="H32295" s="146"/>
      <c r="J32295" s="146"/>
      <c r="L32295" s="150"/>
      <c r="N32295" s="163"/>
      <c r="O32295" s="146"/>
      <c r="P32295" s="146"/>
      <c r="Q32295" s="146"/>
      <c r="R32295" s="34"/>
      <c r="S32295" s="35"/>
      <c r="T32295" s="147"/>
    </row>
    <row r="32296">
      <c r="A32296" s="147"/>
      <c r="B32296" s="64"/>
      <c r="C32296" s="147" t="s">
        <v>217</v>
      </c>
      <c r="E32296" s="161"/>
      <c r="F32296" s="162"/>
      <c r="G32296" s="147"/>
      <c r="H32296" s="146"/>
      <c r="J32296" s="146"/>
      <c r="L32296" s="150"/>
      <c r="N32296" s="163"/>
      <c r="O32296" s="146"/>
      <c r="P32296" s="146"/>
      <c r="Q32296" s="146"/>
      <c r="R32296" s="34"/>
      <c r="S32296" s="35"/>
      <c r="T32296" s="147"/>
    </row>
    <row r="32297">
      <c r="A32297" s="147"/>
      <c r="B32297" s="64"/>
      <c r="C32297" s="147" t="s">
        <v>217</v>
      </c>
      <c r="E32297" s="161"/>
      <c r="F32297" s="162"/>
      <c r="G32297" s="147"/>
      <c r="H32297" s="146"/>
      <c r="J32297" s="146"/>
      <c r="L32297" s="150"/>
      <c r="N32297" s="163"/>
      <c r="O32297" s="146"/>
      <c r="P32297" s="146"/>
      <c r="Q32297" s="146"/>
      <c r="R32297" s="34"/>
      <c r="S32297" s="35"/>
      <c r="T32297" s="147"/>
    </row>
    <row r="32298">
      <c r="A32298" s="147"/>
      <c r="B32298" s="64"/>
      <c r="C32298" s="147" t="s">
        <v>217</v>
      </c>
      <c r="E32298" s="161"/>
      <c r="F32298" s="162"/>
      <c r="G32298" s="147"/>
      <c r="H32298" s="146"/>
      <c r="J32298" s="146"/>
      <c r="L32298" s="150"/>
      <c r="N32298" s="163"/>
      <c r="O32298" s="146"/>
      <c r="P32298" s="146"/>
      <c r="Q32298" s="146"/>
      <c r="R32298" s="34"/>
      <c r="S32298" s="35"/>
      <c r="T32298" s="147"/>
    </row>
    <row r="32299">
      <c r="A32299" s="147"/>
      <c r="B32299" s="64"/>
      <c r="C32299" s="147" t="s">
        <v>217</v>
      </c>
      <c r="E32299" s="161"/>
      <c r="F32299" s="162"/>
      <c r="G32299" s="147"/>
      <c r="H32299" s="146"/>
      <c r="J32299" s="146"/>
      <c r="L32299" s="150"/>
      <c r="N32299" s="163"/>
      <c r="O32299" s="146"/>
      <c r="P32299" s="146"/>
      <c r="Q32299" s="146"/>
      <c r="R32299" s="34"/>
      <c r="S32299" s="35"/>
      <c r="T32299" s="147"/>
    </row>
    <row r="32300">
      <c r="A32300" s="147"/>
      <c r="B32300" s="64"/>
      <c r="C32300" s="147" t="s">
        <v>217</v>
      </c>
      <c r="E32300" s="161"/>
      <c r="F32300" s="162"/>
      <c r="G32300" s="147"/>
      <c r="H32300" s="146"/>
      <c r="J32300" s="146"/>
      <c r="L32300" s="150"/>
      <c r="N32300" s="163"/>
      <c r="O32300" s="146"/>
      <c r="P32300" s="146"/>
      <c r="Q32300" s="146"/>
      <c r="R32300" s="34"/>
      <c r="S32300" s="35"/>
      <c r="T32300" s="147"/>
    </row>
    <row r="32301">
      <c r="A32301" s="147"/>
      <c r="B32301" s="64"/>
      <c r="C32301" s="147" t="s">
        <v>217</v>
      </c>
      <c r="E32301" s="161"/>
      <c r="F32301" s="162"/>
      <c r="G32301" s="147"/>
      <c r="H32301" s="146"/>
      <c r="J32301" s="146"/>
      <c r="L32301" s="150"/>
      <c r="N32301" s="163"/>
      <c r="O32301" s="146"/>
      <c r="P32301" s="146"/>
      <c r="Q32301" s="146"/>
      <c r="R32301" s="34"/>
      <c r="S32301" s="35"/>
      <c r="T32301" s="147"/>
    </row>
    <row r="32302">
      <c r="A32302" s="147"/>
      <c r="B32302" s="64"/>
      <c r="C32302" s="147" t="s">
        <v>217</v>
      </c>
      <c r="E32302" s="161"/>
      <c r="F32302" s="162"/>
      <c r="G32302" s="147"/>
      <c r="H32302" s="146"/>
      <c r="J32302" s="146"/>
      <c r="L32302" s="150"/>
      <c r="N32302" s="163"/>
      <c r="O32302" s="146"/>
      <c r="P32302" s="146"/>
      <c r="Q32302" s="146"/>
      <c r="R32302" s="34"/>
      <c r="S32302" s="35"/>
      <c r="T32302" s="147"/>
    </row>
    <row r="32303">
      <c r="A32303" s="147"/>
      <c r="B32303" s="64"/>
      <c r="C32303" s="147" t="s">
        <v>217</v>
      </c>
      <c r="E32303" s="161"/>
      <c r="F32303" s="162"/>
      <c r="G32303" s="147"/>
      <c r="H32303" s="146"/>
      <c r="J32303" s="146"/>
      <c r="L32303" s="150"/>
      <c r="N32303" s="163"/>
      <c r="O32303" s="146"/>
      <c r="P32303" s="146"/>
      <c r="Q32303" s="146"/>
      <c r="R32303" s="34"/>
      <c r="S32303" s="35"/>
      <c r="T32303" s="147"/>
    </row>
    <row r="32304">
      <c r="A32304" s="147"/>
      <c r="B32304" s="64"/>
      <c r="C32304" s="147" t="s">
        <v>217</v>
      </c>
      <c r="E32304" s="161"/>
      <c r="F32304" s="162"/>
      <c r="G32304" s="147"/>
      <c r="H32304" s="146"/>
      <c r="J32304" s="146"/>
      <c r="L32304" s="150"/>
      <c r="N32304" s="163"/>
      <c r="O32304" s="146"/>
      <c r="P32304" s="146"/>
      <c r="Q32304" s="146"/>
      <c r="R32304" s="34"/>
      <c r="S32304" s="35"/>
      <c r="T32304" s="147"/>
    </row>
    <row r="32305">
      <c r="A32305" s="147"/>
      <c r="B32305" s="64"/>
      <c r="C32305" s="147" t="s">
        <v>217</v>
      </c>
      <c r="E32305" s="161"/>
      <c r="F32305" s="162"/>
      <c r="G32305" s="147"/>
      <c r="H32305" s="146"/>
      <c r="J32305" s="146"/>
      <c r="L32305" s="150"/>
      <c r="N32305" s="163"/>
      <c r="O32305" s="146"/>
      <c r="P32305" s="146"/>
      <c r="Q32305" s="146"/>
      <c r="R32305" s="34"/>
      <c r="S32305" s="35"/>
      <c r="T32305" s="147"/>
    </row>
    <row r="32306">
      <c r="A32306" s="147"/>
      <c r="B32306" s="64"/>
      <c r="C32306" s="147" t="s">
        <v>217</v>
      </c>
      <c r="E32306" s="161"/>
      <c r="F32306" s="162"/>
      <c r="G32306" s="147"/>
      <c r="H32306" s="146"/>
      <c r="J32306" s="146"/>
      <c r="L32306" s="150"/>
      <c r="N32306" s="163"/>
      <c r="O32306" s="146"/>
      <c r="P32306" s="146"/>
      <c r="Q32306" s="146"/>
      <c r="R32306" s="34"/>
      <c r="S32306" s="35"/>
      <c r="T32306" s="147"/>
    </row>
    <row r="32307">
      <c r="A32307" s="147"/>
      <c r="B32307" s="64"/>
      <c r="C32307" s="147" t="s">
        <v>217</v>
      </c>
      <c r="E32307" s="161"/>
      <c r="F32307" s="162"/>
      <c r="G32307" s="147"/>
      <c r="H32307" s="146"/>
      <c r="J32307" s="146"/>
      <c r="L32307" s="150"/>
      <c r="N32307" s="163"/>
      <c r="O32307" s="146"/>
      <c r="P32307" s="146"/>
      <c r="Q32307" s="146"/>
      <c r="R32307" s="34"/>
      <c r="S32307" s="35"/>
      <c r="T32307" s="147"/>
    </row>
    <row r="32308">
      <c r="A32308" s="147"/>
      <c r="B32308" s="64"/>
      <c r="C32308" s="147" t="s">
        <v>217</v>
      </c>
      <c r="E32308" s="161"/>
      <c r="F32308" s="162"/>
      <c r="G32308" s="147"/>
      <c r="H32308" s="146"/>
      <c r="J32308" s="146"/>
      <c r="L32308" s="150"/>
      <c r="N32308" s="163"/>
      <c r="O32308" s="146"/>
      <c r="P32308" s="146"/>
      <c r="Q32308" s="146"/>
      <c r="R32308" s="34"/>
      <c r="S32308" s="35"/>
      <c r="T32308" s="147"/>
    </row>
    <row r="32309">
      <c r="A32309" s="147"/>
      <c r="B32309" s="64"/>
      <c r="C32309" s="147" t="s">
        <v>217</v>
      </c>
      <c r="E32309" s="161"/>
      <c r="F32309" s="162"/>
      <c r="G32309" s="147"/>
      <c r="H32309" s="146"/>
      <c r="J32309" s="146"/>
      <c r="L32309" s="150"/>
      <c r="N32309" s="163"/>
      <c r="O32309" s="146"/>
      <c r="P32309" s="146"/>
      <c r="Q32309" s="146"/>
      <c r="R32309" s="34"/>
      <c r="S32309" s="35"/>
      <c r="T32309" s="147"/>
    </row>
    <row r="32310">
      <c r="A32310" s="147"/>
      <c r="B32310" s="64"/>
      <c r="C32310" s="147" t="s">
        <v>217</v>
      </c>
      <c r="E32310" s="161"/>
      <c r="F32310" s="162"/>
      <c r="G32310" s="147"/>
      <c r="H32310" s="146"/>
      <c r="J32310" s="146"/>
      <c r="L32310" s="150"/>
      <c r="N32310" s="163"/>
      <c r="O32310" s="146"/>
      <c r="P32310" s="146"/>
      <c r="Q32310" s="146"/>
      <c r="R32310" s="34"/>
      <c r="S32310" s="35"/>
      <c r="T32310" s="147"/>
    </row>
    <row r="32311">
      <c r="A32311" s="147"/>
      <c r="B32311" s="64"/>
      <c r="C32311" s="147" t="s">
        <v>217</v>
      </c>
      <c r="E32311" s="161"/>
      <c r="F32311" s="162"/>
      <c r="G32311" s="147"/>
      <c r="H32311" s="146"/>
      <c r="J32311" s="146"/>
      <c r="L32311" s="150"/>
      <c r="N32311" s="163"/>
      <c r="O32311" s="146"/>
      <c r="P32311" s="146"/>
      <c r="Q32311" s="146"/>
      <c r="R32311" s="34"/>
      <c r="S32311" s="35"/>
      <c r="T32311" s="147"/>
    </row>
    <row r="32312">
      <c r="A32312" s="147"/>
      <c r="B32312" s="64"/>
      <c r="C32312" s="147" t="s">
        <v>217</v>
      </c>
      <c r="E32312" s="161"/>
      <c r="F32312" s="162"/>
      <c r="G32312" s="147"/>
      <c r="H32312" s="146"/>
      <c r="J32312" s="146"/>
      <c r="L32312" s="150"/>
      <c r="N32312" s="163"/>
      <c r="O32312" s="146"/>
      <c r="P32312" s="146"/>
      <c r="Q32312" s="146"/>
      <c r="R32312" s="34"/>
      <c r="S32312" s="35"/>
      <c r="T32312" s="147"/>
    </row>
    <row r="32313">
      <c r="A32313" s="147"/>
      <c r="B32313" s="64"/>
      <c r="C32313" s="147" t="s">
        <v>217</v>
      </c>
      <c r="E32313" s="161"/>
      <c r="F32313" s="162"/>
      <c r="G32313" s="147"/>
      <c r="H32313" s="146"/>
      <c r="J32313" s="146"/>
      <c r="L32313" s="150"/>
      <c r="N32313" s="163"/>
      <c r="O32313" s="146"/>
      <c r="P32313" s="146"/>
      <c r="Q32313" s="146"/>
      <c r="R32313" s="34"/>
      <c r="S32313" s="35"/>
      <c r="T32313" s="147"/>
    </row>
    <row r="32314">
      <c r="A32314" s="147"/>
      <c r="B32314" s="64"/>
      <c r="C32314" s="147" t="s">
        <v>217</v>
      </c>
      <c r="E32314" s="161"/>
      <c r="F32314" s="162"/>
      <c r="G32314" s="147"/>
      <c r="H32314" s="146"/>
      <c r="J32314" s="146"/>
      <c r="L32314" s="150"/>
      <c r="N32314" s="163"/>
      <c r="O32314" s="146"/>
      <c r="P32314" s="146"/>
      <c r="Q32314" s="146"/>
      <c r="R32314" s="34"/>
      <c r="S32314" s="35"/>
      <c r="T32314" s="147"/>
    </row>
  </sheetData>
  <autoFilter ref="$A$1:$AC$420">
    <filterColumn colId="7">
      <filters>
        <filter val="CELLS"/>
      </filters>
    </filterColumn>
    <sortState ref="A1:AC420">
      <sortCondition descending="1" ref="A1:A420"/>
      <sortCondition ref="B1:B420"/>
    </sortState>
  </autoFilter>
  <conditionalFormatting sqref="N90 N99:N241 N249">
    <cfRule type="expression" dxfId="0" priority="1">
      <formula>$N:$N="ENVIO"</formula>
    </cfRule>
  </conditionalFormatting>
  <conditionalFormatting sqref="N90 N99:N241 N249">
    <cfRule type="expression" dxfId="1" priority="2">
      <formula>$N:$N="VENTA"</formula>
    </cfRule>
  </conditionalFormatting>
  <conditionalFormatting sqref="T101:U101">
    <cfRule type="expression" dxfId="1" priority="3">
      <formula>$F119:$F32314&lt;&gt;""</formula>
    </cfRule>
  </conditionalFormatting>
  <conditionalFormatting sqref="N2:Q239 N249:Q249">
    <cfRule type="expression" dxfId="0" priority="4">
      <formula>$Q:$Q="ENVIO"</formula>
    </cfRule>
  </conditionalFormatting>
  <conditionalFormatting sqref="N2:Q239 N249:Q249">
    <cfRule type="expression" dxfId="1" priority="5">
      <formula>$Q:$Q="VENTA"</formula>
    </cfRule>
  </conditionalFormatting>
  <conditionalFormatting sqref="U2:U241">
    <cfRule type="cellIs" dxfId="2" priority="6" operator="equal">
      <formula>"No"</formula>
    </cfRule>
  </conditionalFormatting>
  <conditionalFormatting sqref="U2:U241">
    <cfRule type="notContainsBlanks" dxfId="3" priority="7">
      <formula>LEN(TRIM(U2))&gt;0</formula>
    </cfRule>
  </conditionalFormatting>
  <conditionalFormatting sqref="A2:A77 D2:D91 E2:E99 F2:F113 A90:C90 D93:D94 A99:D99">
    <cfRule type="expression" dxfId="1" priority="8">
      <formula>$F105:$F32314&lt;&gt;""</formula>
    </cfRule>
  </conditionalFormatting>
  <conditionalFormatting sqref="A2:A77 D2:D91 E2:E99 F2:F113 G2:J99 K2:L113 M2:M91 N2:N113 O2:P122 Q2:Q110 R2:R124 S2:S99 T2:T91 V2:V91 A90:C90 U90 X90:Y90 D93:D94 A99:D99 M99 V99 X99:Y99 N119 O129:P145 N138 O147:P147 O149:P149 N156 N159:P159 N162:N164 N172 N175:N176 R179 N180 N183 O193:P193 N201 N214 N217:N218 N239 O249:P249">
    <cfRule type="expression" dxfId="1" priority="9">
      <formula>$F114:$F32314&lt;&gt;""</formula>
    </cfRule>
  </conditionalFormatting>
  <conditionalFormatting sqref="A2:E100 F2:F113 G2:J100 K2:L113 M2:M100 N2:N113 O2:P122 Q2:Q110 R2:R124 S2:S100 T2:U102 V2:V100 X2:Y100 N119 O129:P145 N138 O147:P147 O149:P149 N156 N159:P159 N162:N164 N172 N175:N176 R179 N180 N183 O193:P193 N201 N214 N217:N218 N239 O249:P249">
    <cfRule type="expression" dxfId="1" priority="10">
      <formula>$F105:$F32314&lt;&gt;""</formula>
    </cfRule>
  </conditionalFormatting>
  <conditionalFormatting sqref="A2:E113 F2:F117 G2:G113 H2:H116 I2:N113 O2:P122 Q2:Q113 R2:R124 S2:S113 T2:U115 V2:V113 X2:Y113 H119:H120 N119 T119 O129:P145 N138 O147:P147 O149:P149 N156 N159:P159 N162:N164 N172 N175:N176 R179 N180 N183 O193:P193 N201 N214 N217:N218 N239 O249:P249">
    <cfRule type="expression" dxfId="1" priority="11">
      <formula>$F112:$F32314&lt;&gt;""</formula>
    </cfRule>
  </conditionalFormatting>
  <conditionalFormatting sqref="D2:D200">
    <cfRule type="expression" dxfId="4" priority="12">
      <formula>$S:$S="VENDIDO"</formula>
    </cfRule>
  </conditionalFormatting>
  <conditionalFormatting sqref="D2:D200">
    <cfRule type="expression" dxfId="3" priority="13">
      <formula>$S:$S="ENCARGADO"</formula>
    </cfRule>
  </conditionalFormatting>
  <conditionalFormatting sqref="D2:D200">
    <cfRule type="expression" dxfId="1" priority="14">
      <formula>$S:$S="ENTREGADO"</formula>
    </cfRule>
  </conditionalFormatting>
  <conditionalFormatting sqref="D2:D200">
    <cfRule type="expression" dxfId="5" priority="15">
      <formula>$S:$S="COMPRAR"</formula>
    </cfRule>
  </conditionalFormatting>
  <conditionalFormatting sqref="D2:D200">
    <cfRule type="expression" dxfId="6" priority="16">
      <formula>$S:$S="LLEGANDO"</formula>
    </cfRule>
  </conditionalFormatting>
  <conditionalFormatting sqref="D2:D200">
    <cfRule type="expression" dxfId="7" priority="17">
      <formula>$S:$S="SALIENDO"</formula>
    </cfRule>
  </conditionalFormatting>
  <conditionalFormatting sqref="D2:D200">
    <cfRule type="expression" dxfId="4" priority="18">
      <formula>$S:$S="EN 🇦🇷"</formula>
    </cfRule>
  </conditionalFormatting>
  <conditionalFormatting sqref="D2:D200">
    <cfRule type="expression" dxfId="8" priority="19">
      <formula>$S:$S="STOCK 🇦🇷"</formula>
    </cfRule>
  </conditionalFormatting>
  <conditionalFormatting sqref="R2:R32314 O80:P80 O84:P85">
    <cfRule type="cellIs" dxfId="9" priority="20" operator="greaterThan">
      <formula>0</formula>
    </cfRule>
  </conditionalFormatting>
  <conditionalFormatting sqref="A2:A228 B2:B254 C2:V32314 X2:Y32314 A230:A32314 B256:B409 B411:B32314">
    <cfRule type="expression" dxfId="1" priority="21">
      <formula>$F2:$F32314&lt;&gt;""</formula>
    </cfRule>
  </conditionalFormatting>
  <dataValidations>
    <dataValidation type="list" allowBlank="1" showErrorMessage="1" sqref="H189 H193:H32314">
      <formula1>"CARGA,CELLS"</formula1>
    </dataValidation>
    <dataValidation type="list" allowBlank="1" showErrorMessage="1" sqref="B2:B185 B187:B193 B222 B237:B239">
      <formula1>CLIENTES!$B$4:$B32314</formula1>
    </dataValidation>
    <dataValidation type="list" allowBlank="1" showErrorMessage="1" sqref="U2:U241">
      <formula1>"Si,No,Saldo Pen"</formula1>
    </dataValidation>
    <dataValidation type="list" allowBlank="1" showErrorMessage="1" sqref="T2:T241 T249">
      <formula1>"ENVIO,ESW,VENTA"</formula1>
    </dataValidation>
    <dataValidation type="list" allowBlank="1" showErrorMessage="1" sqref="B186 B194:B201 B203:B207 B209:B221 B223:B233 B235:B236 B240:B254 B256:B260 B262:B263 B265:B266 B269:B274 B276:B277 B281:B319 B321 B323 B325:B326 B328 B330:B333 B335:B336 B338 B340 B343:B345 B347 B349:B353 B356 B363 B377:B379 B383:B385 B388:B389 B393 B395:B403 B406:B407 B409 B411:B32314">
      <formula1>CLIENTES!$B$4:$B32314</formula1>
    </dataValidation>
    <dataValidation type="list" allowBlank="1" showErrorMessage="1" sqref="C2:C32314">
      <formula1>CLIENTES!$A$4:$A32314</formula1>
    </dataValidation>
    <dataValidation type="list" allowBlank="1" showErrorMessage="1" sqref="H2:H188 H190:H192">
      <formula1>"CARGA,CELLS,MAR,IP17"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 outlineLevelCol="1"/>
  <cols>
    <col customWidth="1" min="2" max="2" width="20.63"/>
    <col min="5" max="5" width="12.63" outlineLevel="1"/>
    <col customWidth="1" min="6" max="6" width="13.0" outlineLevel="1"/>
    <col min="9" max="9" width="12.63" outlineLevel="1"/>
    <col customWidth="1" min="10" max="10" width="18.13" outlineLevel="1"/>
    <col customWidth="1" min="11" max="11" width="19.0"/>
    <col customWidth="1" min="13" max="13" width="15.25"/>
    <col customWidth="1" min="14" max="14" width="29.63"/>
  </cols>
  <sheetData>
    <row r="1">
      <c r="A1" s="1" t="s">
        <v>327</v>
      </c>
      <c r="B1" s="165" t="s">
        <v>1</v>
      </c>
      <c r="C1" s="166" t="s">
        <v>328</v>
      </c>
      <c r="D1" s="1" t="s">
        <v>329</v>
      </c>
      <c r="E1" s="1" t="s">
        <v>330</v>
      </c>
      <c r="F1" s="1" t="s">
        <v>331</v>
      </c>
      <c r="G1" s="1" t="s">
        <v>332</v>
      </c>
      <c r="H1" s="167" t="s">
        <v>333</v>
      </c>
      <c r="I1" s="1" t="s">
        <v>334</v>
      </c>
      <c r="J1" s="168" t="s">
        <v>335</v>
      </c>
      <c r="K1" s="1" t="s">
        <v>336</v>
      </c>
      <c r="L1" s="1" t="s">
        <v>337</v>
      </c>
      <c r="M1" s="1" t="s">
        <v>338</v>
      </c>
      <c r="N1" s="1" t="s">
        <v>339</v>
      </c>
      <c r="O1" s="1"/>
      <c r="P1" s="1"/>
    </row>
    <row r="2">
      <c r="A2" s="37">
        <v>2243.0</v>
      </c>
      <c r="B2" s="169" t="s">
        <v>34</v>
      </c>
      <c r="C2" s="170">
        <f t="array" ref="C2">XLOOKUP(B2,CLIENTES!$B$5:B511,CLIENTES!$A$5:A511, 0)</f>
        <v>70</v>
      </c>
      <c r="D2" s="171">
        <v>45995.0</v>
      </c>
      <c r="E2" s="134" t="str">
        <f t="shared" ref="E2:E216" si="1">TEXT(D2,"MMMM")</f>
        <v>December</v>
      </c>
      <c r="F2" s="37"/>
      <c r="G2" s="37">
        <f>SUMIF(DETA_VENTAS!$B$1:$B511,A2,DETA_VENTAS!$G$1:$G511)</f>
        <v>9</v>
      </c>
      <c r="H2" s="172">
        <f>IFERROR(SUMIF(DETA_VENTAS!$B$1:$B511,A2,DETA_VENTAS!$L$1:$L511), 0)</f>
        <v>11475</v>
      </c>
      <c r="I2" s="172">
        <f>SUMIF(DETA_VENTAS!$B$1:$B511,A2,DETA_VENTAS!$Q$1:$Q511)</f>
        <v>135</v>
      </c>
      <c r="J2" s="173">
        <f t="shared" ref="J2:J124" si="2">IFERROR(I2/H2, 0)</f>
        <v>0.01176470588</v>
      </c>
      <c r="K2" s="174"/>
      <c r="L2" s="174">
        <f t="shared" ref="L2:L79" si="3">IFERROR(-H2+K2, 0)</f>
        <v>-11475</v>
      </c>
      <c r="M2" s="175" t="s">
        <v>340</v>
      </c>
      <c r="N2" s="87"/>
      <c r="O2" s="176"/>
      <c r="P2" s="176"/>
    </row>
    <row r="3">
      <c r="A3" s="37">
        <v>2242.0</v>
      </c>
      <c r="B3" s="169" t="s">
        <v>29</v>
      </c>
      <c r="C3" s="170">
        <f t="array" ref="C3">XLOOKUP(B3,CLIENTES!$B$5:B511,CLIENTES!$A$5:A511, 0)</f>
        <v>162</v>
      </c>
      <c r="D3" s="171">
        <v>45995.0</v>
      </c>
      <c r="E3" s="134" t="str">
        <f t="shared" si="1"/>
        <v>December</v>
      </c>
      <c r="F3" s="37" t="str">
        <f t="array" ref="F3">IFERROR(XLOOKUP(A3,DETA_VENTAS!$B$1:B511,DETA_VENTAS!$C$1:C511),"")</f>
        <v>TABLET/IPADS</v>
      </c>
      <c r="G3" s="37">
        <f>SUMIF(DETA_VENTAS!$B$1:$B511,A3,DETA_VENTAS!$G$1:$G511)</f>
        <v>25</v>
      </c>
      <c r="H3" s="172">
        <f>IFERROR(SUMIF(DETA_VENTAS!$B$1:$B511,A3,DETA_VENTAS!$L$1:$L511), 0)</f>
        <v>10710</v>
      </c>
      <c r="I3" s="172">
        <f>SUMIF(DETA_VENTAS!$B$1:$B511,A3,DETA_VENTAS!$Q$1:$Q511)</f>
        <v>375</v>
      </c>
      <c r="J3" s="173">
        <f t="shared" si="2"/>
        <v>0.0350140056</v>
      </c>
      <c r="K3" s="174"/>
      <c r="L3" s="174">
        <f t="shared" si="3"/>
        <v>-10710</v>
      </c>
      <c r="M3" s="175" t="s">
        <v>340</v>
      </c>
      <c r="N3" s="87"/>
      <c r="O3" s="176"/>
      <c r="P3" s="176"/>
    </row>
    <row r="4">
      <c r="A4" s="37">
        <v>2235.0</v>
      </c>
      <c r="B4" s="169" t="s">
        <v>34</v>
      </c>
      <c r="C4" s="170">
        <f t="array" ref="C4">XLOOKUP(B4,CLIENTES!$B$5:B511,CLIENTES!$A$5:A511, 0)</f>
        <v>70</v>
      </c>
      <c r="D4" s="171">
        <v>45995.0</v>
      </c>
      <c r="E4" s="134" t="str">
        <f t="shared" si="1"/>
        <v>December</v>
      </c>
      <c r="F4" s="37" t="str">
        <f t="array" ref="F4">IFERROR(XLOOKUP(A4,DETA_VENTAS!$B$1:B511,DETA_VENTAS!$C$1:C511),"")</f>
        <v>CELL-NEW</v>
      </c>
      <c r="G4" s="37">
        <f>SUMIF(DETA_VENTAS!$B$1:$B511,A4,DETA_VENTAS!$G$1:$G511)</f>
        <v>9</v>
      </c>
      <c r="H4" s="172">
        <f>IFERROR(SUMIF(DETA_VENTAS!$B$1:$B511,A4,DETA_VENTAS!$L$1:$L511), 0)</f>
        <v>10440</v>
      </c>
      <c r="I4" s="172">
        <f>SUMIF(DETA_VENTAS!$B$1:$B511,A4,DETA_VENTAS!$Q$1:$Q511)</f>
        <v>90</v>
      </c>
      <c r="J4" s="173">
        <f t="shared" si="2"/>
        <v>0.008620689655</v>
      </c>
      <c r="K4" s="174"/>
      <c r="L4" s="174">
        <f t="shared" si="3"/>
        <v>-10440</v>
      </c>
      <c r="M4" s="175" t="s">
        <v>340</v>
      </c>
      <c r="N4" s="87"/>
      <c r="O4" s="176"/>
      <c r="P4" s="176"/>
    </row>
    <row r="5">
      <c r="A5" s="37">
        <v>2233.0</v>
      </c>
      <c r="B5" s="169" t="s">
        <v>34</v>
      </c>
      <c r="C5" s="170">
        <f t="array" ref="C5">XLOOKUP(B5,CLIENTES!$B$5:B511,CLIENTES!$A$5:A511, 0)</f>
        <v>70</v>
      </c>
      <c r="D5" s="171">
        <v>45995.0</v>
      </c>
      <c r="E5" s="134" t="str">
        <f t="shared" si="1"/>
        <v>December</v>
      </c>
      <c r="F5" s="37" t="str">
        <f t="array" ref="F5">IFERROR(XLOOKUP(A5,DETA_VENTAS!$B$1:B511,DETA_VENTAS!$C$1:C511),"")</f>
        <v>SMARTWATCH</v>
      </c>
      <c r="G5" s="37">
        <f>SUMIF(DETA_VENTAS!$B$1:$B511,A5,DETA_VENTAS!$G$1:$G511)</f>
        <v>20</v>
      </c>
      <c r="H5" s="172">
        <f>IFERROR(SUMIF(DETA_VENTAS!$B$1:$B511,A5,DETA_VENTAS!$L$1:$L511), 0)</f>
        <v>6198</v>
      </c>
      <c r="I5" s="172">
        <f>SUMIF(DETA_VENTAS!$B$1:$B511,A5,DETA_VENTAS!$Q$1:$Q511)</f>
        <v>398</v>
      </c>
      <c r="J5" s="173">
        <f t="shared" si="2"/>
        <v>0.06421426267</v>
      </c>
      <c r="K5" s="174"/>
      <c r="L5" s="174">
        <f t="shared" si="3"/>
        <v>-6198</v>
      </c>
      <c r="M5" s="175" t="s">
        <v>340</v>
      </c>
      <c r="N5" s="87"/>
      <c r="O5" s="176"/>
      <c r="P5" s="176"/>
    </row>
    <row r="6">
      <c r="A6" s="37">
        <v>2232.0</v>
      </c>
      <c r="B6" s="169" t="s">
        <v>25</v>
      </c>
      <c r="C6" s="170">
        <f t="array" ref="C6">XLOOKUP(B6,CLIENTES!$B$5:B511,CLIENTES!$A$5:A511, 0)</f>
        <v>151</v>
      </c>
      <c r="D6" s="171">
        <v>45995.0</v>
      </c>
      <c r="E6" s="134" t="str">
        <f t="shared" si="1"/>
        <v>December</v>
      </c>
      <c r="F6" s="37" t="str">
        <f t="array" ref="F6">IFERROR(XLOOKUP(A6,DETA_VENTAS!$B$1:B511,DETA_VENTAS!$C$1:C511),"")</f>
        <v>CELL-NEW</v>
      </c>
      <c r="G6" s="37">
        <f>SUMIF(DETA_VENTAS!$B$1:$B511,A6,DETA_VENTAS!$G$1:$G511)</f>
        <v>9</v>
      </c>
      <c r="H6" s="172">
        <f>IFERROR(SUMIF(DETA_VENTAS!$B$1:$B511,A6,DETA_VENTAS!$L$1:$L511), 0)</f>
        <v>10740</v>
      </c>
      <c r="I6" s="172">
        <f>SUMIF(DETA_VENTAS!$B$1:$B511,A6,DETA_VENTAS!$Q$1:$Q511)</f>
        <v>90</v>
      </c>
      <c r="J6" s="173">
        <f t="shared" si="2"/>
        <v>0.008379888268</v>
      </c>
      <c r="K6" s="174"/>
      <c r="L6" s="174">
        <f t="shared" si="3"/>
        <v>-10740</v>
      </c>
      <c r="M6" s="175" t="s">
        <v>340</v>
      </c>
      <c r="N6" s="87"/>
      <c r="O6" s="176"/>
      <c r="P6" s="176"/>
    </row>
    <row r="7">
      <c r="A7" s="37">
        <v>2231.0</v>
      </c>
      <c r="B7" s="169" t="s">
        <v>36</v>
      </c>
      <c r="C7" s="170">
        <f t="array" ref="C7">XLOOKUP(B7,CLIENTES!$B$5:B511,CLIENTES!$A$5:A511, 0)</f>
        <v>261</v>
      </c>
      <c r="D7" s="171">
        <v>45995.0</v>
      </c>
      <c r="E7" s="134" t="str">
        <f t="shared" si="1"/>
        <v>December</v>
      </c>
      <c r="F7" s="37" t="str">
        <f t="array" ref="F7">IFERROR(XLOOKUP(A7,DETA_VENTAS!$B$1:B511,DETA_VENTAS!$C$1:C511),"")</f>
        <v>CELL-NEW</v>
      </c>
      <c r="G7" s="37">
        <f>SUMIF(DETA_VENTAS!$B$1:$B511,A7,DETA_VENTAS!$G$1:$G511)</f>
        <v>10</v>
      </c>
      <c r="H7" s="172">
        <f>IFERROR(SUMIF(DETA_VENTAS!$B$1:$B511,A7,DETA_VENTAS!$L$1:$L511), 0)</f>
        <v>6550</v>
      </c>
      <c r="I7" s="172">
        <f>SUMIF(DETA_VENTAS!$B$1:$B511,A7,DETA_VENTAS!$Q$1:$Q511)</f>
        <v>200</v>
      </c>
      <c r="J7" s="173">
        <f t="shared" si="2"/>
        <v>0.03053435115</v>
      </c>
      <c r="K7" s="174"/>
      <c r="L7" s="174">
        <f t="shared" si="3"/>
        <v>-6550</v>
      </c>
      <c r="M7" s="175" t="s">
        <v>340</v>
      </c>
      <c r="N7" s="87"/>
      <c r="O7" s="176"/>
      <c r="P7" s="176"/>
    </row>
    <row r="8">
      <c r="A8" s="37">
        <v>2230.0</v>
      </c>
      <c r="B8" s="169" t="s">
        <v>29</v>
      </c>
      <c r="C8" s="170">
        <f t="array" ref="C8">XLOOKUP(B8,CLIENTES!$B$5:B511,CLIENTES!$A$5:A511, 0)</f>
        <v>162</v>
      </c>
      <c r="D8" s="171">
        <v>45995.0</v>
      </c>
      <c r="E8" s="134" t="str">
        <f t="shared" si="1"/>
        <v>December</v>
      </c>
      <c r="F8" s="37" t="str">
        <f t="array" ref="F8">IFERROR(XLOOKUP(A8,DETA_VENTAS!$B$1:B511,DETA_VENTAS!$C$1:C511),"")</f>
        <v>ACCESORIOS</v>
      </c>
      <c r="G8" s="37">
        <f>SUMIF(DETA_VENTAS!$B$1:$B511,A8,DETA_VENTAS!$G$1:$G511)</f>
        <v>10</v>
      </c>
      <c r="H8" s="172">
        <f>IFERROR(SUMIF(DETA_VENTAS!$B$1:$B511,A8,DETA_VENTAS!$L$1:$L511), 0)</f>
        <v>920</v>
      </c>
      <c r="I8" s="172">
        <f>SUMIF(DETA_VENTAS!$B$1:$B511,A8,DETA_VENTAS!$Q$1:$Q511)</f>
        <v>230</v>
      </c>
      <c r="J8" s="173">
        <f t="shared" si="2"/>
        <v>0.25</v>
      </c>
      <c r="K8" s="174"/>
      <c r="L8" s="174">
        <f t="shared" si="3"/>
        <v>-920</v>
      </c>
      <c r="M8" s="175" t="s">
        <v>340</v>
      </c>
      <c r="N8" s="87"/>
      <c r="O8" s="176"/>
      <c r="P8" s="176"/>
    </row>
    <row r="9">
      <c r="A9" s="37">
        <v>2229.0</v>
      </c>
      <c r="B9" s="169" t="s">
        <v>29</v>
      </c>
      <c r="C9" s="170">
        <f t="array" ref="C9">XLOOKUP(B9,CLIENTES!$B$5:B511,CLIENTES!$A$5:A511, 0)</f>
        <v>162</v>
      </c>
      <c r="D9" s="171">
        <v>45994.0</v>
      </c>
      <c r="E9" s="134" t="str">
        <f t="shared" si="1"/>
        <v>December</v>
      </c>
      <c r="F9" s="37" t="str">
        <f t="array" ref="F9">IFERROR(XLOOKUP(A9,DETA_VENTAS!$B$1:B511,DETA_VENTAS!$C$1:C511),"")</f>
        <v>CELL-NEW</v>
      </c>
      <c r="G9" s="37">
        <f>SUMIF(DETA_VENTAS!$B$1:$B511,A9,DETA_VENTAS!$G$1:$G511)</f>
        <v>4</v>
      </c>
      <c r="H9" s="172">
        <f>IFERROR(SUMIF(DETA_VENTAS!$B$1:$B511,A9,DETA_VENTAS!$L$1:$L511), 0)</f>
        <v>5660</v>
      </c>
      <c r="I9" s="172">
        <f>SUMIF(DETA_VENTAS!$B$1:$B511,A9,DETA_VENTAS!$Q$1:$Q511)</f>
        <v>40</v>
      </c>
      <c r="J9" s="173">
        <f t="shared" si="2"/>
        <v>0.007067137809</v>
      </c>
      <c r="K9" s="174"/>
      <c r="L9" s="174">
        <f t="shared" si="3"/>
        <v>-5660</v>
      </c>
      <c r="M9" s="175" t="s">
        <v>340</v>
      </c>
      <c r="N9" s="87"/>
      <c r="O9" s="176"/>
      <c r="P9" s="176"/>
    </row>
    <row r="10">
      <c r="A10" s="37">
        <v>2228.0</v>
      </c>
      <c r="B10" s="169" t="s">
        <v>32</v>
      </c>
      <c r="C10" s="170">
        <f t="array" ref="C10">XLOOKUP(B10,CLIENTES!$B$5:B511,CLIENTES!$A$5:A511, 0)</f>
        <v>66</v>
      </c>
      <c r="D10" s="171">
        <v>45993.0</v>
      </c>
      <c r="E10" s="134" t="str">
        <f t="shared" si="1"/>
        <v>December</v>
      </c>
      <c r="F10" s="37" t="str">
        <f t="array" ref="F10">IFERROR(XLOOKUP(A10,DETA_VENTAS!$B$1:B511,DETA_VENTAS!$C$1:C511),"")</f>
        <v>CELL-NEW</v>
      </c>
      <c r="G10" s="37">
        <f>SUMIF(DETA_VENTAS!$B$1:$B511,A10,DETA_VENTAS!$G$1:$G511)</f>
        <v>10</v>
      </c>
      <c r="H10" s="172">
        <f>IFERROR(SUMIF(DETA_VENTAS!$B$1:$B511,A10,DETA_VENTAS!$L$1:$L511), 0)</f>
        <v>3850</v>
      </c>
      <c r="I10" s="172">
        <f>SUMIF(DETA_VENTAS!$B$1:$B511,A10,DETA_VENTAS!$Q$1:$Q511)</f>
        <v>100</v>
      </c>
      <c r="J10" s="173">
        <f t="shared" si="2"/>
        <v>0.02597402597</v>
      </c>
      <c r="K10" s="174"/>
      <c r="L10" s="174">
        <f t="shared" si="3"/>
        <v>-3850</v>
      </c>
      <c r="M10" s="175" t="s">
        <v>340</v>
      </c>
      <c r="N10" s="87"/>
      <c r="O10" s="176"/>
      <c r="P10" s="176"/>
    </row>
    <row r="11">
      <c r="A11" s="37">
        <v>2227.0</v>
      </c>
      <c r="B11" s="169" t="s">
        <v>32</v>
      </c>
      <c r="C11" s="170">
        <f t="array" ref="C11">XLOOKUP(B11,CLIENTES!$B$5:B511,CLIENTES!$A$5:A511, 0)</f>
        <v>66</v>
      </c>
      <c r="D11" s="171">
        <v>45992.0</v>
      </c>
      <c r="E11" s="134" t="str">
        <f t="shared" si="1"/>
        <v>December</v>
      </c>
      <c r="F11" s="37" t="str">
        <f t="array" ref="F11">IFERROR(XLOOKUP(A11,DETA_VENTAS!$B$1:B511,DETA_VENTAS!$C$1:C511),"")</f>
        <v>SMARTWATCH</v>
      </c>
      <c r="G11" s="37">
        <f>SUMIF(DETA_VENTAS!$B$1:$B511,A11,DETA_VENTAS!$G$1:$G511)</f>
        <v>20</v>
      </c>
      <c r="H11" s="172">
        <f>IFERROR(SUMIF(DETA_VENTAS!$B$1:$B511,A11,DETA_VENTAS!$L$1:$L511), 0)</f>
        <v>6970</v>
      </c>
      <c r="I11" s="172">
        <f>SUMIF(DETA_VENTAS!$B$1:$B511,A11,DETA_VENTAS!$Q$1:$Q511)</f>
        <v>120</v>
      </c>
      <c r="J11" s="173">
        <f t="shared" si="2"/>
        <v>0.01721664275</v>
      </c>
      <c r="K11" s="174"/>
      <c r="L11" s="174">
        <f t="shared" si="3"/>
        <v>-6970</v>
      </c>
      <c r="M11" s="175" t="s">
        <v>340</v>
      </c>
      <c r="N11" s="87"/>
      <c r="O11" s="176"/>
      <c r="P11" s="176"/>
    </row>
    <row r="12">
      <c r="A12" s="37">
        <v>2226.0</v>
      </c>
      <c r="B12" s="169" t="s">
        <v>29</v>
      </c>
      <c r="C12" s="170">
        <f t="array" ref="C12">XLOOKUP(B12,CLIENTES!$B$5:B511,CLIENTES!$A$5:A511, 0)</f>
        <v>162</v>
      </c>
      <c r="D12" s="171">
        <v>45992.0</v>
      </c>
      <c r="E12" s="134" t="str">
        <f t="shared" si="1"/>
        <v>December</v>
      </c>
      <c r="F12" s="37" t="str">
        <f t="array" ref="F12">IFERROR(XLOOKUP(A12,DETA_VENTAS!$B$1:B511,DETA_VENTAS!$C$1:C511),"")</f>
        <v>SMARTWATCH</v>
      </c>
      <c r="G12" s="37">
        <f>SUMIF(DETA_VENTAS!$B$1:$B511,A12,DETA_VENTAS!$G$1:$G511)</f>
        <v>10</v>
      </c>
      <c r="H12" s="172">
        <f>IFERROR(SUMIF(DETA_VENTAS!$B$1:$B511,A12,DETA_VENTAS!$L$1:$L511), 0)</f>
        <v>3500</v>
      </c>
      <c r="I12" s="172">
        <f>SUMIF(DETA_VENTAS!$B$1:$B511,A12,DETA_VENTAS!$Q$1:$Q511)</f>
        <v>210</v>
      </c>
      <c r="J12" s="173">
        <f t="shared" si="2"/>
        <v>0.06</v>
      </c>
      <c r="K12" s="174"/>
      <c r="L12" s="174">
        <f t="shared" si="3"/>
        <v>-3500</v>
      </c>
      <c r="M12" s="175" t="s">
        <v>340</v>
      </c>
      <c r="N12" s="87"/>
      <c r="O12" s="176"/>
      <c r="P12" s="176"/>
    </row>
    <row r="13">
      <c r="A13" s="37">
        <v>2225.0</v>
      </c>
      <c r="B13" s="169" t="s">
        <v>45</v>
      </c>
      <c r="C13" s="170">
        <f t="array" ref="C13">XLOOKUP(B13,CLIENTES!$B$5:B511,CLIENTES!$A$5:A511, 0)</f>
        <v>206</v>
      </c>
      <c r="D13" s="171">
        <v>45992.0</v>
      </c>
      <c r="E13" s="134" t="str">
        <f t="shared" si="1"/>
        <v>December</v>
      </c>
      <c r="F13" s="37" t="str">
        <f t="array" ref="F13">IFERROR(XLOOKUP(A13,DETA_VENTAS!$B$1:B511,DETA_VENTAS!$C$1:C511),"")</f>
        <v>TABLET/IPADS</v>
      </c>
      <c r="G13" s="37">
        <f>SUMIF(DETA_VENTAS!$B$1:$B511,A13,DETA_VENTAS!$G$1:$G511)</f>
        <v>2</v>
      </c>
      <c r="H13" s="172">
        <f>IFERROR(SUMIF(DETA_VENTAS!$B$1:$B511,A13,DETA_VENTAS!$L$1:$L511), 0)</f>
        <v>699</v>
      </c>
      <c r="I13" s="172">
        <f>SUMIF(DETA_VENTAS!$B$1:$B511,A13,DETA_VENTAS!$Q$1:$Q511)</f>
        <v>71</v>
      </c>
      <c r="J13" s="173">
        <f t="shared" si="2"/>
        <v>0.1015736767</v>
      </c>
      <c r="K13" s="174"/>
      <c r="L13" s="174">
        <f t="shared" si="3"/>
        <v>-699</v>
      </c>
      <c r="M13" s="175" t="s">
        <v>340</v>
      </c>
      <c r="N13" s="87"/>
      <c r="O13" s="176"/>
      <c r="P13" s="176"/>
    </row>
    <row r="14">
      <c r="A14" s="37">
        <v>2224.0</v>
      </c>
      <c r="B14" s="169" t="s">
        <v>25</v>
      </c>
      <c r="C14" s="170">
        <f t="array" ref="C14">XLOOKUP(B14,CLIENTES!$B$5:B511,CLIENTES!$A$5:A511, 0)</f>
        <v>151</v>
      </c>
      <c r="D14" s="171">
        <v>45992.0</v>
      </c>
      <c r="E14" s="134" t="str">
        <f t="shared" si="1"/>
        <v>December</v>
      </c>
      <c r="F14" s="37" t="str">
        <f t="array" ref="F14">IFERROR(XLOOKUP(A14,DETA_VENTAS!$B$1:B511,DETA_VENTAS!$C$1:C511),"")</f>
        <v>CELL-NEW</v>
      </c>
      <c r="G14" s="37">
        <f>SUMIF(DETA_VENTAS!$B$1:$B511,A14,DETA_VENTAS!$G$1:$G511)</f>
        <v>12</v>
      </c>
      <c r="H14" s="172">
        <f>IFERROR(SUMIF(DETA_VENTAS!$B$1:$B511,A14,DETA_VENTAS!$L$1:$L511), 0)</f>
        <v>13740</v>
      </c>
      <c r="I14" s="172">
        <f>SUMIF(DETA_VENTAS!$B$1:$B511,A14,DETA_VENTAS!$Q$1:$Q511)</f>
        <v>120</v>
      </c>
      <c r="J14" s="173">
        <f t="shared" si="2"/>
        <v>0.008733624454</v>
      </c>
      <c r="K14" s="174"/>
      <c r="L14" s="174">
        <f t="shared" si="3"/>
        <v>-13740</v>
      </c>
      <c r="M14" s="175" t="s">
        <v>340</v>
      </c>
      <c r="N14" s="87"/>
      <c r="O14" s="176"/>
      <c r="P14" s="176"/>
    </row>
    <row r="15">
      <c r="A15" s="37">
        <v>2223.0</v>
      </c>
      <c r="B15" s="169" t="s">
        <v>34</v>
      </c>
      <c r="C15" s="170">
        <f t="array" ref="C15">XLOOKUP(B15,CLIENTES!$B$5:B511,CLIENTES!$A$5:A511, 0)</f>
        <v>70</v>
      </c>
      <c r="D15" s="171">
        <v>45992.0</v>
      </c>
      <c r="E15" s="134" t="str">
        <f t="shared" si="1"/>
        <v>December</v>
      </c>
      <c r="F15" s="37" t="str">
        <f t="array" ref="F15">IFERROR(XLOOKUP(A15,DETA_VENTAS!$B$1:B511,DETA_VENTAS!$C$1:C511),"")</f>
        <v>CELL-NEW</v>
      </c>
      <c r="G15" s="37">
        <f>SUMIF(DETA_VENTAS!$B$1:$B511,A15,DETA_VENTAS!$G$1:$G511)</f>
        <v>30</v>
      </c>
      <c r="H15" s="172">
        <f>IFERROR(SUMIF(DETA_VENTAS!$B$1:$B511,A15,DETA_VENTAS!$L$1:$L511), 0)</f>
        <v>35855</v>
      </c>
      <c r="I15" s="172">
        <f>SUMIF(DETA_VENTAS!$B$1:$B511,A15,DETA_VENTAS!$Q$1:$Q511)</f>
        <v>200</v>
      </c>
      <c r="J15" s="173">
        <f t="shared" si="2"/>
        <v>0.005578022591</v>
      </c>
      <c r="K15" s="174"/>
      <c r="L15" s="174">
        <f t="shared" si="3"/>
        <v>-35855</v>
      </c>
      <c r="M15" s="175" t="s">
        <v>340</v>
      </c>
      <c r="N15" s="87"/>
      <c r="O15" s="176"/>
      <c r="P15" s="176"/>
    </row>
    <row r="16">
      <c r="A16" s="37">
        <v>2223.0</v>
      </c>
      <c r="B16" s="169" t="s">
        <v>25</v>
      </c>
      <c r="C16" s="170">
        <f t="array" ref="C16">XLOOKUP(B16,CLIENTES!$B$5:B511,CLIENTES!$A$5:A511, 0)</f>
        <v>151</v>
      </c>
      <c r="D16" s="171">
        <v>45992.0</v>
      </c>
      <c r="E16" s="134" t="str">
        <f t="shared" si="1"/>
        <v>December</v>
      </c>
      <c r="F16" s="37" t="str">
        <f t="array" ref="F16">IFERROR(XLOOKUP(A16,DETA_VENTAS!$B$1:B511,DETA_VENTAS!$C$1:C511),"")</f>
        <v>CELL-NEW</v>
      </c>
      <c r="G16" s="37">
        <f>SUMIF(DETA_VENTAS!$B$1:$B511,A16,DETA_VENTAS!$G$1:$G511)</f>
        <v>30</v>
      </c>
      <c r="H16" s="172">
        <f>IFERROR(SUMIF(DETA_VENTAS!$B$1:$B511,A16,DETA_VENTAS!$L$1:$L511), 0)</f>
        <v>35855</v>
      </c>
      <c r="I16" s="172">
        <f>SUMIF(DETA_VENTAS!$B$1:$B511,A16,DETA_VENTAS!$Q$1:$Q511)</f>
        <v>200</v>
      </c>
      <c r="J16" s="173">
        <f t="shared" si="2"/>
        <v>0.005578022591</v>
      </c>
      <c r="K16" s="174"/>
      <c r="L16" s="174">
        <f t="shared" si="3"/>
        <v>-35855</v>
      </c>
      <c r="M16" s="175" t="s">
        <v>340</v>
      </c>
      <c r="N16" s="87"/>
      <c r="O16" s="176"/>
      <c r="P16" s="176"/>
    </row>
    <row r="17">
      <c r="A17" s="37">
        <v>2222.0</v>
      </c>
      <c r="B17" s="169" t="s">
        <v>34</v>
      </c>
      <c r="C17" s="170">
        <f t="array" ref="C17">XLOOKUP(B17,CLIENTES!$B$5:B511,CLIENTES!$A$5:A511, 0)</f>
        <v>70</v>
      </c>
      <c r="D17" s="171">
        <v>45992.0</v>
      </c>
      <c r="E17" s="134" t="str">
        <f t="shared" si="1"/>
        <v>December</v>
      </c>
      <c r="F17" s="37" t="str">
        <f t="array" ref="F17">IFERROR(XLOOKUP(A17,DETA_VENTAS!$B$1:B511,DETA_VENTAS!$C$1:C511),"")</f>
        <v>TABLET/IPADS</v>
      </c>
      <c r="G17" s="37">
        <f>SUMIF(DETA_VENTAS!$B$1:$B511,A17,DETA_VENTAS!$G$1:$G511)</f>
        <v>5</v>
      </c>
      <c r="H17" s="172">
        <f>IFERROR(SUMIF(DETA_VENTAS!$B$1:$B511,A17,DETA_VENTAS!$L$1:$L511), 0)</f>
        <v>1420</v>
      </c>
      <c r="I17" s="172">
        <f>SUMIF(DETA_VENTAS!$B$1:$B511,A17,DETA_VENTAS!$Q$1:$Q511)</f>
        <v>50</v>
      </c>
      <c r="J17" s="173">
        <f t="shared" si="2"/>
        <v>0.03521126761</v>
      </c>
      <c r="K17" s="174"/>
      <c r="L17" s="174">
        <f t="shared" si="3"/>
        <v>-1420</v>
      </c>
      <c r="M17" s="175" t="s">
        <v>340</v>
      </c>
      <c r="N17" s="87"/>
      <c r="O17" s="176"/>
      <c r="P17" s="176"/>
    </row>
    <row r="18">
      <c r="A18" s="37">
        <v>2220.0</v>
      </c>
      <c r="B18" s="169" t="s">
        <v>29</v>
      </c>
      <c r="C18" s="170">
        <f t="array" ref="C18">XLOOKUP(B18,CLIENTES!$B$5:B511,CLIENTES!$A$5:A511, 0)</f>
        <v>162</v>
      </c>
      <c r="D18" s="171">
        <v>45992.0</v>
      </c>
      <c r="E18" s="134" t="str">
        <f t="shared" si="1"/>
        <v>December</v>
      </c>
      <c r="F18" s="37" t="str">
        <f t="array" ref="F18">IFERROR(XLOOKUP(A18,DETA_VENTAS!$B$1:B511,DETA_VENTAS!$C$1:C511),"")</f>
        <v>TABLET/IPADS</v>
      </c>
      <c r="G18" s="37">
        <f>SUMIF(DETA_VENTAS!$B$1:$B511,A18,DETA_VENTAS!$G$1:$G511)</f>
        <v>14</v>
      </c>
      <c r="H18" s="172">
        <f>IFERROR(SUMIF(DETA_VENTAS!$B$1:$B511,A18,DETA_VENTAS!$L$1:$L511), 0)</f>
        <v>5708</v>
      </c>
      <c r="I18" s="172">
        <f>SUMIF(DETA_VENTAS!$B$1:$B511,A18,DETA_VENTAS!$Q$1:$Q511)</f>
        <v>-203</v>
      </c>
      <c r="J18" s="173">
        <f t="shared" si="2"/>
        <v>-0.03556412053</v>
      </c>
      <c r="K18" s="174"/>
      <c r="L18" s="174">
        <f t="shared" si="3"/>
        <v>-5708</v>
      </c>
      <c r="M18" s="175" t="s">
        <v>340</v>
      </c>
      <c r="N18" s="87"/>
      <c r="O18" s="176"/>
      <c r="P18" s="176"/>
    </row>
    <row r="19">
      <c r="A19" s="37">
        <v>2212.0</v>
      </c>
      <c r="B19" s="169" t="s">
        <v>34</v>
      </c>
      <c r="C19" s="170">
        <f t="array" ref="C19">XLOOKUP(B19,CLIENTES!$B$5:B511,CLIENTES!$A$5:A511, 0)</f>
        <v>70</v>
      </c>
      <c r="D19" s="171">
        <v>45986.0</v>
      </c>
      <c r="E19" s="134" t="str">
        <f t="shared" si="1"/>
        <v>November</v>
      </c>
      <c r="F19" s="37" t="str">
        <f t="array" ref="F19">IFERROR(XLOOKUP(A19,DETA_VENTAS!$B$1:B511,DETA_VENTAS!$C$1:C511),"")</f>
        <v>CELL-NEW</v>
      </c>
      <c r="G19" s="37">
        <f>SUMIF(DETA_VENTAS!$B$1:$B511,A19,DETA_VENTAS!$G$1:$G511)</f>
        <v>16</v>
      </c>
      <c r="H19" s="172">
        <f>IFERROR(SUMIF(DETA_VENTAS!$B$1:$B511,A19,DETA_VENTAS!$L$1:$L511), 0)</f>
        <v>13840</v>
      </c>
      <c r="I19" s="172">
        <f>SUMIF(DETA_VENTAS!$B$1:$B511,A19,DETA_VENTAS!$Q$1:$Q511)</f>
        <v>160</v>
      </c>
      <c r="J19" s="173">
        <f t="shared" si="2"/>
        <v>0.01156069364</v>
      </c>
      <c r="K19" s="174"/>
      <c r="L19" s="174">
        <f t="shared" si="3"/>
        <v>-13840</v>
      </c>
      <c r="M19" s="175" t="s">
        <v>340</v>
      </c>
      <c r="N19" s="87"/>
      <c r="O19" s="176"/>
      <c r="P19" s="176"/>
    </row>
    <row r="20">
      <c r="A20" s="37">
        <v>2210.0</v>
      </c>
      <c r="B20" s="169" t="s">
        <v>34</v>
      </c>
      <c r="C20" s="170">
        <f t="array" ref="C20">XLOOKUP(B20,CLIENTES!$B$5:B511,CLIENTES!$A$5:A511, 0)</f>
        <v>70</v>
      </c>
      <c r="D20" s="171">
        <v>45978.0</v>
      </c>
      <c r="E20" s="134" t="str">
        <f t="shared" si="1"/>
        <v>November</v>
      </c>
      <c r="F20" s="37" t="str">
        <f t="array" ref="F20">IFERROR(XLOOKUP(A20,DETA_VENTAS!$B$1:B511,DETA_VENTAS!$C$1:C511),"")</f>
        <v>CELL-NEW</v>
      </c>
      <c r="G20" s="37">
        <f>SUMIF(DETA_VENTAS!$B$1:$B511,A20,DETA_VENTAS!$G$1:$G511)</f>
        <v>25</v>
      </c>
      <c r="H20" s="172">
        <f>IFERROR(SUMIF(DETA_VENTAS!$B$1:$B511,A20,DETA_VENTAS!$L$1:$L511), 0)</f>
        <v>29205</v>
      </c>
      <c r="I20" s="172">
        <f>SUMIF(DETA_VENTAS!$B$1:$B511,A20,DETA_VENTAS!$Q$1:$Q511)</f>
        <v>335</v>
      </c>
      <c r="J20" s="173">
        <f t="shared" si="2"/>
        <v>0.01147063859</v>
      </c>
      <c r="K20" s="174">
        <f t="shared" ref="K20:K79" si="4">H20</f>
        <v>29205</v>
      </c>
      <c r="L20" s="174">
        <f t="shared" si="3"/>
        <v>0</v>
      </c>
      <c r="M20" s="175" t="s">
        <v>340</v>
      </c>
      <c r="N20" s="87"/>
      <c r="O20" s="176"/>
      <c r="P20" s="176"/>
    </row>
    <row r="21">
      <c r="A21" s="37">
        <v>2202.0</v>
      </c>
      <c r="B21" s="169" t="s">
        <v>32</v>
      </c>
      <c r="C21" s="170">
        <f t="array" ref="C21">XLOOKUP(B21,CLIENTES!$B$5:B511,CLIENTES!$A$5:A511, 0)</f>
        <v>66</v>
      </c>
      <c r="D21" s="171">
        <v>45973.0</v>
      </c>
      <c r="E21" s="134" t="str">
        <f t="shared" si="1"/>
        <v>November</v>
      </c>
      <c r="F21" s="37" t="str">
        <f t="array" ref="F21">IFERROR(XLOOKUP(A21,DETA_VENTAS!$B$1:B511,DETA_VENTAS!$C$1:C511),"")</f>
        <v>CELL-NEW</v>
      </c>
      <c r="G21" s="37">
        <f>SUMIF(DETA_VENTAS!$B$1:$B511,A21,DETA_VENTAS!$G$1:$G511)</f>
        <v>20</v>
      </c>
      <c r="H21" s="172">
        <f>IFERROR(SUMIF(DETA_VENTAS!$B$1:$B511,A21,DETA_VENTAS!$L$1:$L511), 0)</f>
        <v>21500</v>
      </c>
      <c r="I21" s="172">
        <f>SUMIF(DETA_VENTAS!$B$1:$B511,A21,DETA_VENTAS!$Q$1:$Q511)</f>
        <v>500</v>
      </c>
      <c r="J21" s="173">
        <f t="shared" si="2"/>
        <v>0.02325581395</v>
      </c>
      <c r="K21" s="174">
        <f t="shared" si="4"/>
        <v>21500</v>
      </c>
      <c r="L21" s="174">
        <f t="shared" si="3"/>
        <v>0</v>
      </c>
      <c r="M21" s="175" t="s">
        <v>340</v>
      </c>
      <c r="N21" s="87"/>
      <c r="O21" s="176"/>
      <c r="P21" s="176"/>
    </row>
    <row r="22">
      <c r="A22" s="37">
        <v>2201.0</v>
      </c>
      <c r="B22" s="169" t="s">
        <v>32</v>
      </c>
      <c r="C22" s="170">
        <f t="array" ref="C22">XLOOKUP(B22,CLIENTES!$B$5:B511,CLIENTES!$A$5:A511, 0)</f>
        <v>66</v>
      </c>
      <c r="D22" s="171">
        <v>45973.0</v>
      </c>
      <c r="E22" s="134" t="str">
        <f t="shared" si="1"/>
        <v>November</v>
      </c>
      <c r="F22" s="37" t="str">
        <f t="array" ref="F22">IFERROR(XLOOKUP(A22,DETA_VENTAS!$B$1:B511,DETA_VENTAS!$C$1:C511),"")</f>
        <v>SMARTWATCH</v>
      </c>
      <c r="G22" s="37">
        <f>SUMIF(DETA_VENTAS!$B$1:$B511,A22,DETA_VENTAS!$G$1:$G511)</f>
        <v>2</v>
      </c>
      <c r="H22" s="172">
        <f>IFERROR(SUMIF(DETA_VENTAS!$B$1:$B511,A22,DETA_VENTAS!$L$1:$L511), 0)</f>
        <v>1420</v>
      </c>
      <c r="I22" s="172">
        <f>SUMIF(DETA_VENTAS!$B$1:$B511,A22,DETA_VENTAS!$Q$1:$Q511)</f>
        <v>60</v>
      </c>
      <c r="J22" s="173">
        <f t="shared" si="2"/>
        <v>0.04225352113</v>
      </c>
      <c r="K22" s="174">
        <f t="shared" si="4"/>
        <v>1420</v>
      </c>
      <c r="L22" s="174">
        <f t="shared" si="3"/>
        <v>0</v>
      </c>
      <c r="M22" s="175" t="s">
        <v>340</v>
      </c>
      <c r="N22" s="87"/>
      <c r="O22" s="176"/>
      <c r="P22" s="176"/>
    </row>
    <row r="23">
      <c r="A23" s="37">
        <v>2199.0</v>
      </c>
      <c r="B23" s="169" t="s">
        <v>45</v>
      </c>
      <c r="C23" s="170">
        <f t="array" ref="C23">XLOOKUP(B23,CLIENTES!$B$5:B511,CLIENTES!$A$5:A511, 0)</f>
        <v>206</v>
      </c>
      <c r="D23" s="171">
        <v>45968.0</v>
      </c>
      <c r="E23" s="134" t="str">
        <f t="shared" si="1"/>
        <v>November</v>
      </c>
      <c r="F23" s="37" t="str">
        <f t="array" ref="F23">IFERROR(XLOOKUP(A23,DETA_VENTAS!$B$1:B511,DETA_VENTAS!$C$1:C511),"")</f>
        <v>CELL-NEW</v>
      </c>
      <c r="G23" s="37">
        <f>SUMIF(DETA_VENTAS!$B$1:$B511,A23,DETA_VENTAS!$G$1:$G511)</f>
        <v>1</v>
      </c>
      <c r="H23" s="172">
        <f>IFERROR(SUMIF(DETA_VENTAS!$B$1:$B511,A23,DETA_VENTAS!$L$1:$L511), 0)</f>
        <v>1150</v>
      </c>
      <c r="I23" s="172">
        <f>SUMIF(DETA_VENTAS!$B$1:$B511,A23,DETA_VENTAS!$Q$1:$Q511)</f>
        <v>151</v>
      </c>
      <c r="J23" s="173">
        <f t="shared" si="2"/>
        <v>0.1313043478</v>
      </c>
      <c r="K23" s="174">
        <f t="shared" si="4"/>
        <v>1150</v>
      </c>
      <c r="L23" s="174">
        <f t="shared" si="3"/>
        <v>0</v>
      </c>
      <c r="M23" s="175" t="s">
        <v>340</v>
      </c>
      <c r="N23" s="87"/>
      <c r="O23" s="176"/>
      <c r="P23" s="176"/>
    </row>
    <row r="24">
      <c r="A24" s="37">
        <v>2197.0</v>
      </c>
      <c r="B24" s="169" t="s">
        <v>29</v>
      </c>
      <c r="C24" s="170">
        <f t="array" ref="C24">XLOOKUP(B24,CLIENTES!$B$5:B511,CLIENTES!$A$5:A511, 0)</f>
        <v>162</v>
      </c>
      <c r="D24" s="171">
        <v>45966.0</v>
      </c>
      <c r="E24" s="134" t="str">
        <f t="shared" si="1"/>
        <v>November</v>
      </c>
      <c r="F24" s="37" t="str">
        <f t="array" ref="F24">IFERROR(XLOOKUP(A24,DETA_VENTAS!$B$1:B511,DETA_VENTAS!$C$1:C511),"")</f>
        <v>CELL-NEW</v>
      </c>
      <c r="G24" s="37">
        <f>SUMIF(DETA_VENTAS!$B$1:$B511,A24,DETA_VENTAS!$G$1:$G511)</f>
        <v>20</v>
      </c>
      <c r="H24" s="172">
        <f>IFERROR(SUMIF(DETA_VENTAS!$B$1:$B511,A24,DETA_VENTAS!$L$1:$L511), 0)</f>
        <v>22375</v>
      </c>
      <c r="I24" s="172">
        <f>SUMIF(DETA_VENTAS!$B$1:$B511,A24,DETA_VENTAS!$Q$1:$Q511)</f>
        <v>410</v>
      </c>
      <c r="J24" s="173">
        <f t="shared" si="2"/>
        <v>0.01832402235</v>
      </c>
      <c r="K24" s="174">
        <f t="shared" si="4"/>
        <v>22375</v>
      </c>
      <c r="L24" s="174">
        <f t="shared" si="3"/>
        <v>0</v>
      </c>
      <c r="M24" s="175" t="s">
        <v>340</v>
      </c>
      <c r="N24" s="87"/>
      <c r="O24" s="176"/>
      <c r="P24" s="176"/>
    </row>
    <row r="25">
      <c r="A25" s="37">
        <v>2196.0</v>
      </c>
      <c r="B25" s="169" t="s">
        <v>32</v>
      </c>
      <c r="C25" s="170">
        <f t="array" ref="C25">XLOOKUP(B25,CLIENTES!$B$5:B511,CLIENTES!$A$5:A511, 0)</f>
        <v>66</v>
      </c>
      <c r="D25" s="171">
        <v>45966.0</v>
      </c>
      <c r="E25" s="134" t="str">
        <f t="shared" si="1"/>
        <v>November</v>
      </c>
      <c r="F25" s="37" t="str">
        <f t="array" ref="F25">IFERROR(XLOOKUP(A25,DETA_VENTAS!$B$1:B511,DETA_VENTAS!$C$1:C511),"")</f>
        <v>SMARTWATCH</v>
      </c>
      <c r="G25" s="37">
        <f>SUMIF(DETA_VENTAS!$B$1:$B511,A25,DETA_VENTAS!$G$1:$G511)</f>
        <v>20</v>
      </c>
      <c r="H25" s="172">
        <f>IFERROR(SUMIF(DETA_VENTAS!$B$1:$B511,A25,DETA_VENTAS!$L$1:$L511), 0)</f>
        <v>4900</v>
      </c>
      <c r="I25" s="172">
        <f>SUMIF(DETA_VENTAS!$B$1:$B511,A25,DETA_VENTAS!$Q$1:$Q511)</f>
        <v>250</v>
      </c>
      <c r="J25" s="173">
        <f t="shared" si="2"/>
        <v>0.05102040816</v>
      </c>
      <c r="K25" s="174">
        <f t="shared" si="4"/>
        <v>4900</v>
      </c>
      <c r="L25" s="174">
        <f t="shared" si="3"/>
        <v>0</v>
      </c>
      <c r="M25" s="175" t="s">
        <v>340</v>
      </c>
      <c r="N25" s="87"/>
      <c r="O25" s="176"/>
      <c r="P25" s="176"/>
    </row>
    <row r="26">
      <c r="A26" s="37">
        <v>2195.0</v>
      </c>
      <c r="B26" s="169" t="s">
        <v>29</v>
      </c>
      <c r="C26" s="170">
        <f t="array" ref="C26">XLOOKUP(B26,CLIENTES!$B$5:B511,CLIENTES!$A$5:A511, 0)</f>
        <v>162</v>
      </c>
      <c r="D26" s="171">
        <v>45966.0</v>
      </c>
      <c r="E26" s="134" t="str">
        <f t="shared" si="1"/>
        <v>November</v>
      </c>
      <c r="F26" s="37" t="str">
        <f t="array" ref="F26">IFERROR(XLOOKUP(A26,DETA_VENTAS!$B$1:B511,DETA_VENTAS!$C$1:C511),"")</f>
        <v>ACCESORIOS</v>
      </c>
      <c r="G26" s="37">
        <f>SUMIF(DETA_VENTAS!$B$1:$B511,A26,DETA_VENTAS!$G$1:$G511)</f>
        <v>20</v>
      </c>
      <c r="H26" s="172">
        <f>IFERROR(SUMIF(DETA_VENTAS!$B$1:$B511,A26,DETA_VENTAS!$L$1:$L511), 0)</f>
        <v>1220</v>
      </c>
      <c r="I26" s="172">
        <f>SUMIF(DETA_VENTAS!$B$1:$B511,A26,DETA_VENTAS!$Q$1:$Q511)</f>
        <v>240</v>
      </c>
      <c r="J26" s="173">
        <f t="shared" si="2"/>
        <v>0.1967213115</v>
      </c>
      <c r="K26" s="174">
        <f t="shared" si="4"/>
        <v>1220</v>
      </c>
      <c r="L26" s="174">
        <f t="shared" si="3"/>
        <v>0</v>
      </c>
      <c r="M26" s="175" t="s">
        <v>340</v>
      </c>
      <c r="N26" s="87"/>
      <c r="O26" s="176"/>
      <c r="P26" s="176"/>
    </row>
    <row r="27">
      <c r="A27" s="37">
        <v>2194.0</v>
      </c>
      <c r="B27" s="169" t="s">
        <v>29</v>
      </c>
      <c r="C27" s="170">
        <f t="array" ref="C27">XLOOKUP(B27,CLIENTES!$B$5:B511,CLIENTES!$A$5:A511, 0)</f>
        <v>162</v>
      </c>
      <c r="D27" s="171">
        <v>45966.0</v>
      </c>
      <c r="E27" s="134" t="str">
        <f t="shared" si="1"/>
        <v>November</v>
      </c>
      <c r="F27" s="37" t="str">
        <f t="array" ref="F27">IFERROR(XLOOKUP(A27,DETA_VENTAS!$B$1:B511,DETA_VENTAS!$C$1:C511),"")</f>
        <v>CELL-NEW</v>
      </c>
      <c r="G27" s="37">
        <f>SUMIF(DETA_VENTAS!$B$1:$B511,A27,DETA_VENTAS!$G$1:$G511)</f>
        <v>7</v>
      </c>
      <c r="H27" s="172">
        <f>IFERROR(SUMIF(DETA_VENTAS!$B$1:$B511,A27,DETA_VENTAS!$L$1:$L511), 0)</f>
        <v>8960</v>
      </c>
      <c r="I27" s="172">
        <f>SUMIF(DETA_VENTAS!$B$1:$B511,A27,DETA_VENTAS!$Q$1:$Q511)</f>
        <v>0</v>
      </c>
      <c r="J27" s="173">
        <f t="shared" si="2"/>
        <v>0</v>
      </c>
      <c r="K27" s="174">
        <f t="shared" si="4"/>
        <v>8960</v>
      </c>
      <c r="L27" s="174">
        <f t="shared" si="3"/>
        <v>0</v>
      </c>
      <c r="M27" s="175" t="s">
        <v>340</v>
      </c>
      <c r="N27" s="87"/>
      <c r="O27" s="176"/>
      <c r="P27" s="176"/>
    </row>
    <row r="28">
      <c r="A28" s="37">
        <v>2193.0</v>
      </c>
      <c r="B28" s="169" t="s">
        <v>32</v>
      </c>
      <c r="C28" s="170">
        <f t="array" ref="C28">XLOOKUP(B28,CLIENTES!$B$5:B511,CLIENTES!$A$5:A511, 0)</f>
        <v>66</v>
      </c>
      <c r="D28" s="171">
        <v>45965.0</v>
      </c>
      <c r="E28" s="134" t="str">
        <f t="shared" si="1"/>
        <v>November</v>
      </c>
      <c r="F28" s="37" t="str">
        <f t="array" ref="F28">IFERROR(XLOOKUP(A28,DETA_VENTAS!$B$1:B511,DETA_VENTAS!$C$1:C511),"")</f>
        <v>CELL-NEW</v>
      </c>
      <c r="G28" s="37">
        <f>SUMIF(DETA_VENTAS!$B$1:$B511,A28,DETA_VENTAS!$G$1:$G511)</f>
        <v>19</v>
      </c>
      <c r="H28" s="172">
        <f>IFERROR(SUMIF(DETA_VENTAS!$B$1:$B511,A28,DETA_VENTAS!$L$1:$L511), 0)</f>
        <v>19133</v>
      </c>
      <c r="I28" s="172">
        <f>SUMIF(DETA_VENTAS!$B$1:$B511,A28,DETA_VENTAS!$Q$1:$Q511)</f>
        <v>0</v>
      </c>
      <c r="J28" s="173">
        <f t="shared" si="2"/>
        <v>0</v>
      </c>
      <c r="K28" s="174">
        <f t="shared" si="4"/>
        <v>19133</v>
      </c>
      <c r="L28" s="174">
        <f t="shared" si="3"/>
        <v>0</v>
      </c>
      <c r="M28" s="175" t="s">
        <v>340</v>
      </c>
      <c r="N28" s="87"/>
      <c r="O28" s="176"/>
      <c r="P28" s="176"/>
    </row>
    <row r="29">
      <c r="A29" s="37">
        <v>2192.0</v>
      </c>
      <c r="B29" s="169" t="s">
        <v>32</v>
      </c>
      <c r="C29" s="170">
        <f t="array" ref="C29">XLOOKUP(B29,CLIENTES!$B$5:B511,CLIENTES!$A$5:A511, 0)</f>
        <v>66</v>
      </c>
      <c r="D29" s="171">
        <v>45965.0</v>
      </c>
      <c r="E29" s="134" t="str">
        <f t="shared" si="1"/>
        <v>November</v>
      </c>
      <c r="F29" s="37" t="str">
        <f t="array" ref="F29">IFERROR(XLOOKUP(A29,DETA_VENTAS!$B$1:B511,DETA_VENTAS!$C$1:C511),"")</f>
        <v>CELL-NEW</v>
      </c>
      <c r="G29" s="37">
        <f>SUMIF(DETA_VENTAS!$B$1:$B511,A29,DETA_VENTAS!$G$1:$G511)</f>
        <v>54</v>
      </c>
      <c r="H29" s="172">
        <f>IFERROR(SUMIF(DETA_VENTAS!$B$1:$B511,A29,DETA_VENTAS!$L$1:$L511), 0)</f>
        <v>65910</v>
      </c>
      <c r="I29" s="172">
        <f>SUMIF(DETA_VENTAS!$B$1:$B511,A29,DETA_VENTAS!$Q$1:$Q511)</f>
        <v>0</v>
      </c>
      <c r="J29" s="173">
        <f t="shared" si="2"/>
        <v>0</v>
      </c>
      <c r="K29" s="174">
        <f t="shared" si="4"/>
        <v>65910</v>
      </c>
      <c r="L29" s="174">
        <f t="shared" si="3"/>
        <v>0</v>
      </c>
      <c r="M29" s="175" t="s">
        <v>340</v>
      </c>
      <c r="N29" s="87"/>
      <c r="O29" s="176"/>
      <c r="P29" s="176"/>
    </row>
    <row r="30">
      <c r="A30" s="37">
        <v>2190.0</v>
      </c>
      <c r="B30" s="169" t="s">
        <v>32</v>
      </c>
      <c r="C30" s="170">
        <f t="array" ref="C30">XLOOKUP(B30,CLIENTES!$B$5:B511,CLIENTES!$A$5:A511, 0)</f>
        <v>66</v>
      </c>
      <c r="D30" s="171">
        <v>45965.0</v>
      </c>
      <c r="E30" s="134" t="str">
        <f t="shared" si="1"/>
        <v>November</v>
      </c>
      <c r="F30" s="37" t="str">
        <f t="array" ref="F30">IFERROR(XLOOKUP(A30,DETA_VENTAS!$B$1:B511,DETA_VENTAS!$C$1:C511),"")</f>
        <v>CELL-NEW</v>
      </c>
      <c r="G30" s="37">
        <f>SUMIF(DETA_VENTAS!$B$1:$B511,A30,DETA_VENTAS!$G$1:$G511)</f>
        <v>20</v>
      </c>
      <c r="H30" s="172">
        <f>IFERROR(SUMIF(DETA_VENTAS!$B$1:$B511,A30,DETA_VENTAS!$L$1:$L511), 0)</f>
        <v>22520</v>
      </c>
      <c r="I30" s="172">
        <f>SUMIF(DETA_VENTAS!$B$1:$B511,A30,DETA_VENTAS!$Q$1:$Q511)</f>
        <v>0</v>
      </c>
      <c r="J30" s="173">
        <f t="shared" si="2"/>
        <v>0</v>
      </c>
      <c r="K30" s="174">
        <f t="shared" si="4"/>
        <v>22520</v>
      </c>
      <c r="L30" s="174">
        <f t="shared" si="3"/>
        <v>0</v>
      </c>
      <c r="M30" s="175" t="s">
        <v>340</v>
      </c>
      <c r="N30" s="87"/>
      <c r="O30" s="176"/>
      <c r="P30" s="176"/>
    </row>
    <row r="31">
      <c r="A31" s="37">
        <v>2188.0</v>
      </c>
      <c r="B31" s="169" t="s">
        <v>29</v>
      </c>
      <c r="C31" s="170">
        <f t="array" ref="C31">XLOOKUP(B31,CLIENTES!$B$5:B511,CLIENTES!$A$5:A511, 0)</f>
        <v>162</v>
      </c>
      <c r="D31" s="171">
        <v>45965.0</v>
      </c>
      <c r="E31" s="134" t="str">
        <f t="shared" si="1"/>
        <v>November</v>
      </c>
      <c r="F31" s="37" t="str">
        <f t="array" ref="F31">IFERROR(XLOOKUP(A31,DETA_VENTAS!$B$1:B511,DETA_VENTAS!$C$1:C511),"")</f>
        <v>ACCESORIOS</v>
      </c>
      <c r="G31" s="37">
        <f>SUMIF(DETA_VENTAS!$B$1:$B511,A31,DETA_VENTAS!$G$1:$G511)</f>
        <v>20</v>
      </c>
      <c r="H31" s="172">
        <f>IFERROR(SUMIF(DETA_VENTAS!$B$1:$B511,A31,DETA_VENTAS!$L$1:$L511), 0)</f>
        <v>5100</v>
      </c>
      <c r="I31" s="172">
        <f>SUMIF(DETA_VENTAS!$B$1:$B511,A31,DETA_VENTAS!$Q$1:$Q511)</f>
        <v>200</v>
      </c>
      <c r="J31" s="173">
        <f t="shared" si="2"/>
        <v>0.03921568627</v>
      </c>
      <c r="K31" s="174">
        <f t="shared" si="4"/>
        <v>5100</v>
      </c>
      <c r="L31" s="174">
        <f t="shared" si="3"/>
        <v>0</v>
      </c>
      <c r="M31" s="175" t="s">
        <v>340</v>
      </c>
      <c r="N31" s="87"/>
      <c r="O31" s="176"/>
      <c r="P31" s="176"/>
    </row>
    <row r="32">
      <c r="A32" s="37">
        <v>2184.0</v>
      </c>
      <c r="B32" s="169" t="s">
        <v>32</v>
      </c>
      <c r="C32" s="170">
        <f t="array" ref="C32">XLOOKUP(B32,CLIENTES!$B$5:B511,CLIENTES!$A$5:A511, 0)</f>
        <v>66</v>
      </c>
      <c r="D32" s="171">
        <v>45958.0</v>
      </c>
      <c r="E32" s="134" t="str">
        <f t="shared" si="1"/>
        <v>October</v>
      </c>
      <c r="F32" s="37" t="str">
        <f t="array" ref="F32">IFERROR(XLOOKUP(A32,DETA_VENTAS!$B$1:B511,DETA_VENTAS!$C$1:C511),"")</f>
        <v>CELL-NEW</v>
      </c>
      <c r="G32" s="37">
        <f>SUMIF(DETA_VENTAS!$B$1:$B511,A32,DETA_VENTAS!$G$1:$G511)</f>
        <v>5</v>
      </c>
      <c r="H32" s="172">
        <f>IFERROR(SUMIF(DETA_VENTAS!$B$1:$B511,A32,DETA_VENTAS!$L$1:$L511), 0)</f>
        <v>6850</v>
      </c>
      <c r="I32" s="172">
        <f>SUMIF(DETA_VENTAS!$B$1:$B511,A32,DETA_VENTAS!$Q$1:$Q511)</f>
        <v>240</v>
      </c>
      <c r="J32" s="173">
        <f t="shared" si="2"/>
        <v>0.03503649635</v>
      </c>
      <c r="K32" s="174">
        <f t="shared" si="4"/>
        <v>6850</v>
      </c>
      <c r="L32" s="174">
        <f t="shared" si="3"/>
        <v>0</v>
      </c>
      <c r="M32" s="175" t="s">
        <v>340</v>
      </c>
      <c r="N32" s="87"/>
      <c r="O32" s="176"/>
      <c r="P32" s="176"/>
    </row>
    <row r="33">
      <c r="A33" s="37">
        <v>2183.0</v>
      </c>
      <c r="B33" s="169" t="s">
        <v>32</v>
      </c>
      <c r="C33" s="170">
        <f t="array" ref="C33">XLOOKUP(B33,CLIENTES!$B$5:B511,CLIENTES!$A$5:A511, 0)</f>
        <v>66</v>
      </c>
      <c r="D33" s="171">
        <v>45958.0</v>
      </c>
      <c r="E33" s="134" t="str">
        <f t="shared" si="1"/>
        <v>October</v>
      </c>
      <c r="F33" s="37" t="str">
        <f t="array" ref="F33">IFERROR(XLOOKUP(A33,DETA_VENTAS!$B$1:B511,DETA_VENTAS!$C$1:C511),"")</f>
        <v>CELL-NEW</v>
      </c>
      <c r="G33" s="37">
        <f>SUMIF(DETA_VENTAS!$B$1:$B511,A33,DETA_VENTAS!$G$1:$G511)</f>
        <v>10</v>
      </c>
      <c r="H33" s="172">
        <f>IFERROR(SUMIF(DETA_VENTAS!$B$1:$B511,A33,DETA_VENTAS!$L$1:$L511), 0)</f>
        <v>12850</v>
      </c>
      <c r="I33" s="172">
        <f>SUMIF(DETA_VENTAS!$B$1:$B511,A33,DETA_VENTAS!$Q$1:$Q511)</f>
        <v>200</v>
      </c>
      <c r="J33" s="173">
        <f t="shared" si="2"/>
        <v>0.01556420233</v>
      </c>
      <c r="K33" s="174">
        <f t="shared" si="4"/>
        <v>12850</v>
      </c>
      <c r="L33" s="174">
        <f t="shared" si="3"/>
        <v>0</v>
      </c>
      <c r="M33" s="175" t="s">
        <v>340</v>
      </c>
      <c r="N33" s="87"/>
      <c r="O33" s="176"/>
      <c r="P33" s="176"/>
    </row>
    <row r="34">
      <c r="A34" s="37">
        <v>2182.0</v>
      </c>
      <c r="B34" s="169" t="s">
        <v>29</v>
      </c>
      <c r="C34" s="170">
        <f t="array" ref="C34">XLOOKUP(B34,CLIENTES!$B$5:B511,CLIENTES!$A$5:A511, 0)</f>
        <v>162</v>
      </c>
      <c r="D34" s="171">
        <v>45958.0</v>
      </c>
      <c r="E34" s="134" t="str">
        <f t="shared" si="1"/>
        <v>October</v>
      </c>
      <c r="F34" s="37" t="str">
        <f t="array" ref="F34">IFERROR(XLOOKUP(A34,DETA_VENTAS!$B$1:B511,DETA_VENTAS!$C$1:C511),"")</f>
        <v>CELL-NEW</v>
      </c>
      <c r="G34" s="37">
        <f>SUMIF(DETA_VENTAS!$B$1:$B511,A34,DETA_VENTAS!$G$1:$G511)</f>
        <v>10</v>
      </c>
      <c r="H34" s="172">
        <f>IFERROR(SUMIF(DETA_VENTAS!$B$1:$B511,A34,DETA_VENTAS!$L$1:$L511), 0)</f>
        <v>12850</v>
      </c>
      <c r="I34" s="172">
        <f>SUMIF(DETA_VENTAS!$B$1:$B511,A34,DETA_VENTAS!$Q$1:$Q511)</f>
        <v>200</v>
      </c>
      <c r="J34" s="173">
        <f t="shared" si="2"/>
        <v>0.01556420233</v>
      </c>
      <c r="K34" s="174">
        <f t="shared" si="4"/>
        <v>12850</v>
      </c>
      <c r="L34" s="174">
        <f t="shared" si="3"/>
        <v>0</v>
      </c>
      <c r="M34" s="175" t="s">
        <v>340</v>
      </c>
      <c r="N34" s="87"/>
      <c r="O34" s="176"/>
      <c r="P34" s="176"/>
    </row>
    <row r="35">
      <c r="A35" s="37">
        <v>2181.0</v>
      </c>
      <c r="B35" s="169" t="s">
        <v>29</v>
      </c>
      <c r="C35" s="170">
        <f t="array" ref="C35">XLOOKUP(B35,CLIENTES!$B$5:B511,CLIENTES!$A$5:A511, 0)</f>
        <v>162</v>
      </c>
      <c r="D35" s="171">
        <v>45958.0</v>
      </c>
      <c r="E35" s="134" t="str">
        <f t="shared" si="1"/>
        <v>October</v>
      </c>
      <c r="F35" s="37" t="str">
        <f t="array" ref="F35">IFERROR(XLOOKUP(A35,DETA_VENTAS!$B$1:B511,DETA_VENTAS!$C$1:C511),"")</f>
        <v>ACCESORIOS</v>
      </c>
      <c r="G35" s="37">
        <f>SUMIF(DETA_VENTAS!$B$1:$B511,A35,DETA_VENTAS!$G$1:$G511)</f>
        <v>20</v>
      </c>
      <c r="H35" s="172">
        <f>IFERROR(SUMIF(DETA_VENTAS!$B$1:$B511,A35,DETA_VENTAS!$L$1:$L511), 0)</f>
        <v>2340</v>
      </c>
      <c r="I35" s="172">
        <f>SUMIF(DETA_VENTAS!$B$1:$B511,A35,DETA_VENTAS!$Q$1:$Q511)</f>
        <v>360</v>
      </c>
      <c r="J35" s="173">
        <f t="shared" si="2"/>
        <v>0.1538461538</v>
      </c>
      <c r="K35" s="174">
        <f t="shared" si="4"/>
        <v>2340</v>
      </c>
      <c r="L35" s="174">
        <f t="shared" si="3"/>
        <v>0</v>
      </c>
      <c r="M35" s="175" t="s">
        <v>340</v>
      </c>
      <c r="N35" s="87"/>
      <c r="O35" s="176"/>
      <c r="P35" s="176"/>
    </row>
    <row r="36">
      <c r="A36" s="37">
        <v>2180.0</v>
      </c>
      <c r="B36" s="169" t="s">
        <v>29</v>
      </c>
      <c r="C36" s="170">
        <f t="array" ref="C36">XLOOKUP(B36,CLIENTES!$B$5:B511,CLIENTES!$A$5:A511, 0)</f>
        <v>162</v>
      </c>
      <c r="D36" s="171">
        <v>45958.0</v>
      </c>
      <c r="E36" s="134" t="str">
        <f t="shared" si="1"/>
        <v>October</v>
      </c>
      <c r="F36" s="37" t="str">
        <f t="array" ref="F36">IFERROR(XLOOKUP(A36,DETA_VENTAS!$B$1:B511,DETA_VENTAS!$C$1:C511),"")</f>
        <v>SMARTWATCH</v>
      </c>
      <c r="G36" s="37">
        <f>SUMIF(DETA_VENTAS!$B$1:$B511,A36,DETA_VENTAS!$G$1:$G511)</f>
        <v>3</v>
      </c>
      <c r="H36" s="172">
        <f>IFERROR(SUMIF(DETA_VENTAS!$B$1:$B511,A36,DETA_VENTAS!$L$1:$L511), 0)</f>
        <v>1065</v>
      </c>
      <c r="I36" s="172">
        <f>SUMIF(DETA_VENTAS!$B$1:$B511,A36,DETA_VENTAS!$Q$1:$Q511)</f>
        <v>60</v>
      </c>
      <c r="J36" s="173">
        <f t="shared" si="2"/>
        <v>0.05633802817</v>
      </c>
      <c r="K36" s="174">
        <f t="shared" si="4"/>
        <v>1065</v>
      </c>
      <c r="L36" s="174">
        <f t="shared" si="3"/>
        <v>0</v>
      </c>
      <c r="M36" s="175" t="s">
        <v>340</v>
      </c>
      <c r="N36" s="87"/>
      <c r="O36" s="176"/>
      <c r="P36" s="176"/>
    </row>
    <row r="37">
      <c r="A37" s="37">
        <v>2178.0</v>
      </c>
      <c r="B37" s="169" t="s">
        <v>32</v>
      </c>
      <c r="C37" s="170">
        <f t="array" ref="C37">XLOOKUP(B37,CLIENTES!$B$5:B511,CLIENTES!$A$5:A511, 0)</f>
        <v>66</v>
      </c>
      <c r="D37" s="171">
        <v>45958.0</v>
      </c>
      <c r="E37" s="134" t="str">
        <f t="shared" si="1"/>
        <v>October</v>
      </c>
      <c r="F37" s="37" t="str">
        <f t="array" ref="F37">IFERROR(XLOOKUP(A37,DETA_VENTAS!$B$1:B511,DETA_VENTAS!$C$1:C511),"")</f>
        <v>CELL-NEW</v>
      </c>
      <c r="G37" s="37">
        <f>SUMIF(DETA_VENTAS!$B$1:$B511,A37,DETA_VENTAS!$G$1:$G511)</f>
        <v>6</v>
      </c>
      <c r="H37" s="172">
        <f>IFERROR(SUMIF(DETA_VENTAS!$B$1:$B511,A37,DETA_VENTAS!$L$1:$L511), 0)</f>
        <v>5440</v>
      </c>
      <c r="I37" s="172">
        <f>SUMIF(DETA_VENTAS!$B$1:$B511,A37,DETA_VENTAS!$Q$1:$Q511)</f>
        <v>70</v>
      </c>
      <c r="J37" s="173">
        <f t="shared" si="2"/>
        <v>0.01286764706</v>
      </c>
      <c r="K37" s="174">
        <f t="shared" si="4"/>
        <v>5440</v>
      </c>
      <c r="L37" s="174">
        <f t="shared" si="3"/>
        <v>0</v>
      </c>
      <c r="M37" s="175" t="s">
        <v>340</v>
      </c>
      <c r="N37" s="87"/>
      <c r="O37" s="176"/>
      <c r="P37" s="176"/>
    </row>
    <row r="38">
      <c r="A38" s="37">
        <v>2177.0</v>
      </c>
      <c r="B38" s="169" t="s">
        <v>32</v>
      </c>
      <c r="C38" s="170">
        <f t="array" ref="C38">XLOOKUP(B38,CLIENTES!$B$5:B511,CLIENTES!$A$5:A511, 0)</f>
        <v>66</v>
      </c>
      <c r="D38" s="171">
        <v>45958.0</v>
      </c>
      <c r="E38" s="134" t="str">
        <f t="shared" si="1"/>
        <v>October</v>
      </c>
      <c r="F38" s="37" t="str">
        <f t="array" ref="F38">IFERROR(XLOOKUP(A38,DETA_VENTAS!$B$1:B511,DETA_VENTAS!$C$1:C511),"")</f>
        <v>SMARTWATCH</v>
      </c>
      <c r="G38" s="37">
        <f>SUMIF(DETA_VENTAS!$B$1:$B511,A38,DETA_VENTAS!$G$1:$G511)</f>
        <v>5</v>
      </c>
      <c r="H38" s="172">
        <f>IFERROR(SUMIF(DETA_VENTAS!$B$1:$B511,A38,DETA_VENTAS!$L$1:$L511), 0)</f>
        <v>1725</v>
      </c>
      <c r="I38" s="172">
        <f>SUMIF(DETA_VENTAS!$B$1:$B511,A38,DETA_VENTAS!$Q$1:$Q511)</f>
        <v>50</v>
      </c>
      <c r="J38" s="173">
        <f t="shared" si="2"/>
        <v>0.02898550725</v>
      </c>
      <c r="K38" s="174">
        <f t="shared" si="4"/>
        <v>1725</v>
      </c>
      <c r="L38" s="174">
        <f t="shared" si="3"/>
        <v>0</v>
      </c>
      <c r="M38" s="175" t="s">
        <v>340</v>
      </c>
      <c r="N38" s="87"/>
      <c r="O38" s="176"/>
      <c r="P38" s="176"/>
    </row>
    <row r="39">
      <c r="A39" s="37">
        <v>2176.0</v>
      </c>
      <c r="B39" s="169" t="s">
        <v>32</v>
      </c>
      <c r="C39" s="170">
        <f t="array" ref="C39">XLOOKUP(B39,CLIENTES!$B$5:B511,CLIENTES!$A$5:A511, 0)</f>
        <v>66</v>
      </c>
      <c r="D39" s="171">
        <v>45958.0</v>
      </c>
      <c r="E39" s="134" t="str">
        <f t="shared" si="1"/>
        <v>October</v>
      </c>
      <c r="F39" s="37" t="str">
        <f t="array" ref="F39">IFERROR(XLOOKUP(A39,DETA_VENTAS!$B$1:B511,DETA_VENTAS!$C$1:C511),"")</f>
        <v>TABLET/IPADS</v>
      </c>
      <c r="G39" s="37">
        <f>SUMIF(DETA_VENTAS!$B$1:$B511,A39,DETA_VENTAS!$G$1:$G511)</f>
        <v>5</v>
      </c>
      <c r="H39" s="172">
        <f>IFERROR(SUMIF(DETA_VENTAS!$B$1:$B511,A39,DETA_VENTAS!$L$1:$L511), 0)</f>
        <v>1500</v>
      </c>
      <c r="I39" s="172">
        <f>SUMIF(DETA_VENTAS!$B$1:$B511,A39,DETA_VENTAS!$Q$1:$Q511)</f>
        <v>0</v>
      </c>
      <c r="J39" s="173">
        <f t="shared" si="2"/>
        <v>0</v>
      </c>
      <c r="K39" s="174">
        <f t="shared" si="4"/>
        <v>1500</v>
      </c>
      <c r="L39" s="174">
        <f t="shared" si="3"/>
        <v>0</v>
      </c>
      <c r="M39" s="175" t="s">
        <v>340</v>
      </c>
      <c r="N39" s="87"/>
      <c r="O39" s="176"/>
      <c r="P39" s="176"/>
    </row>
    <row r="40">
      <c r="A40" s="37">
        <v>2175.0</v>
      </c>
      <c r="B40" s="169" t="s">
        <v>29</v>
      </c>
      <c r="C40" s="170">
        <f t="array" ref="C40">XLOOKUP(B40,CLIENTES!$B$5:B511,CLIENTES!$A$5:A511, 0)</f>
        <v>162</v>
      </c>
      <c r="D40" s="171">
        <v>45958.0</v>
      </c>
      <c r="E40" s="134" t="str">
        <f t="shared" si="1"/>
        <v>October</v>
      </c>
      <c r="F40" s="37" t="str">
        <f t="array" ref="F40">IFERROR(XLOOKUP(A40,DETA_VENTAS!$B$1:B511,DETA_VENTAS!$C$1:C511),"")</f>
        <v>TABLET/IPADS</v>
      </c>
      <c r="G40" s="37">
        <f>SUMIF(DETA_VENTAS!$B$1:$B511,A40,DETA_VENTAS!$G$1:$G511)</f>
        <v>5</v>
      </c>
      <c r="H40" s="172">
        <f>IFERROR(SUMIF(DETA_VENTAS!$B$1:$B511,A40,DETA_VENTAS!$L$1:$L511), 0)</f>
        <v>1500</v>
      </c>
      <c r="I40" s="172">
        <f>SUMIF(DETA_VENTAS!$B$1:$B511,A40,DETA_VENTAS!$Q$1:$Q511)</f>
        <v>0</v>
      </c>
      <c r="J40" s="173">
        <f t="shared" si="2"/>
        <v>0</v>
      </c>
      <c r="K40" s="174">
        <f t="shared" si="4"/>
        <v>1500</v>
      </c>
      <c r="L40" s="174">
        <f t="shared" si="3"/>
        <v>0</v>
      </c>
      <c r="M40" s="175" t="s">
        <v>340</v>
      </c>
      <c r="N40" s="87"/>
      <c r="O40" s="176"/>
      <c r="P40" s="176"/>
    </row>
    <row r="41">
      <c r="A41" s="37">
        <v>2174.0</v>
      </c>
      <c r="B41" s="169" t="s">
        <v>32</v>
      </c>
      <c r="C41" s="170">
        <f t="array" ref="C41">XLOOKUP(B41,CLIENTES!$B$5:B511,CLIENTES!$A$5:A511, 0)</f>
        <v>66</v>
      </c>
      <c r="D41" s="171">
        <v>45958.0</v>
      </c>
      <c r="E41" s="134" t="str">
        <f t="shared" si="1"/>
        <v>October</v>
      </c>
      <c r="F41" s="37" t="str">
        <f t="array" ref="F41">IFERROR(XLOOKUP(A41,DETA_VENTAS!$B$1:B511,DETA_VENTAS!$C$1:C511),"")</f>
        <v>CELL-NEW</v>
      </c>
      <c r="G41" s="37">
        <f>SUMIF(DETA_VENTAS!$B$1:$B511,A41,DETA_VENTAS!$G$1:$G511)</f>
        <v>20</v>
      </c>
      <c r="H41" s="172">
        <f>IFERROR(SUMIF(DETA_VENTAS!$B$1:$B511,A41,DETA_VENTAS!$L$1:$L511), 0)</f>
        <v>8500</v>
      </c>
      <c r="I41" s="172">
        <f>SUMIF(DETA_VENTAS!$B$1:$B511,A41,DETA_VENTAS!$Q$1:$Q511)</f>
        <v>100</v>
      </c>
      <c r="J41" s="173">
        <f t="shared" si="2"/>
        <v>0.01176470588</v>
      </c>
      <c r="K41" s="174">
        <f t="shared" si="4"/>
        <v>8500</v>
      </c>
      <c r="L41" s="174">
        <f t="shared" si="3"/>
        <v>0</v>
      </c>
      <c r="M41" s="175" t="s">
        <v>340</v>
      </c>
      <c r="N41" s="87"/>
      <c r="O41" s="176"/>
      <c r="P41" s="176"/>
    </row>
    <row r="42">
      <c r="A42" s="37">
        <v>2173.0</v>
      </c>
      <c r="B42" s="169" t="s">
        <v>32</v>
      </c>
      <c r="C42" s="170">
        <f t="array" ref="C42">XLOOKUP(B42,CLIENTES!$B$5:B511,CLIENTES!$A$5:A511, 0)</f>
        <v>66</v>
      </c>
      <c r="D42" s="171">
        <v>45954.0</v>
      </c>
      <c r="E42" s="134" t="str">
        <f t="shared" si="1"/>
        <v>October</v>
      </c>
      <c r="F42" s="37" t="str">
        <f t="array" ref="F42">IFERROR(XLOOKUP(A42,DETA_VENTAS!$B$1:B511,DETA_VENTAS!$C$1:C511),"")</f>
        <v>CELL-NEW</v>
      </c>
      <c r="G42" s="37">
        <f>SUMIF(DETA_VENTAS!$B$1:$B511,A42,DETA_VENTAS!$G$1:$G511)</f>
        <v>10</v>
      </c>
      <c r="H42" s="172">
        <f>IFERROR(SUMIF(DETA_VENTAS!$B$1:$B511,A42,DETA_VENTAS!$L$1:$L511), 0)</f>
        <v>5200</v>
      </c>
      <c r="I42" s="172">
        <f>SUMIF(DETA_VENTAS!$B$1:$B511,A42,DETA_VENTAS!$Q$1:$Q511)</f>
        <v>50</v>
      </c>
      <c r="J42" s="173">
        <f t="shared" si="2"/>
        <v>0.009615384615</v>
      </c>
      <c r="K42" s="174">
        <f t="shared" si="4"/>
        <v>5200</v>
      </c>
      <c r="L42" s="174">
        <f t="shared" si="3"/>
        <v>0</v>
      </c>
      <c r="M42" s="175" t="s">
        <v>340</v>
      </c>
      <c r="N42" s="87"/>
      <c r="O42" s="176"/>
      <c r="P42" s="176"/>
    </row>
    <row r="43">
      <c r="A43" s="37">
        <v>2172.0</v>
      </c>
      <c r="B43" s="169" t="s">
        <v>32</v>
      </c>
      <c r="C43" s="170">
        <f t="array" ref="C43">XLOOKUP(B43,CLIENTES!$B$5:B511,CLIENTES!$A$5:A511, 0)</f>
        <v>66</v>
      </c>
      <c r="D43" s="171">
        <v>45954.0</v>
      </c>
      <c r="E43" s="134" t="str">
        <f t="shared" si="1"/>
        <v>October</v>
      </c>
      <c r="F43" s="37" t="str">
        <f t="array" ref="F43">IFERROR(XLOOKUP(A43,DETA_VENTAS!$B$1:B511,DETA_VENTAS!$C$1:C511),"")</f>
        <v>SMARTWATCH</v>
      </c>
      <c r="G43" s="37">
        <f>SUMIF(DETA_VENTAS!$B$1:$B511,A43,DETA_VENTAS!$G$1:$G511)</f>
        <v>2</v>
      </c>
      <c r="H43" s="172">
        <f>IFERROR(SUMIF(DETA_VENTAS!$B$1:$B511,A43,DETA_VENTAS!$L$1:$L511), 0)</f>
        <v>1440</v>
      </c>
      <c r="I43" s="172">
        <f>SUMIF(DETA_VENTAS!$B$1:$B511,A43,DETA_VENTAS!$Q$1:$Q511)</f>
        <v>20</v>
      </c>
      <c r="J43" s="173">
        <f t="shared" si="2"/>
        <v>0.01388888889</v>
      </c>
      <c r="K43" s="174">
        <f t="shared" si="4"/>
        <v>1440</v>
      </c>
      <c r="L43" s="174">
        <f t="shared" si="3"/>
        <v>0</v>
      </c>
      <c r="M43" s="175" t="s">
        <v>340</v>
      </c>
      <c r="N43" s="87"/>
      <c r="O43" s="176"/>
      <c r="P43" s="176"/>
    </row>
    <row r="44">
      <c r="A44" s="37">
        <v>2171.0</v>
      </c>
      <c r="B44" s="169" t="s">
        <v>32</v>
      </c>
      <c r="C44" s="170">
        <f t="array" ref="C44">XLOOKUP(B44,CLIENTES!$B$5:B511,CLIENTES!$A$5:A511, 0)</f>
        <v>66</v>
      </c>
      <c r="D44" s="171">
        <v>45954.0</v>
      </c>
      <c r="E44" s="134" t="str">
        <f t="shared" si="1"/>
        <v>October</v>
      </c>
      <c r="F44" s="37" t="str">
        <f t="array" ref="F44">IFERROR(XLOOKUP(A44,DETA_VENTAS!$B$1:B511,DETA_VENTAS!$C$1:C511),"")</f>
        <v>SMARTWATCH</v>
      </c>
      <c r="G44" s="37">
        <f>SUMIF(DETA_VENTAS!$B$1:$B511,A44,DETA_VENTAS!$G$1:$G511)</f>
        <v>7</v>
      </c>
      <c r="H44" s="172">
        <f>IFERROR(SUMIF(DETA_VENTAS!$B$1:$B511,A44,DETA_VENTAS!$L$1:$L511), 0)</f>
        <v>2555</v>
      </c>
      <c r="I44" s="172">
        <f>SUMIF(DETA_VENTAS!$B$1:$B511,A44,DETA_VENTAS!$Q$1:$Q511)</f>
        <v>105</v>
      </c>
      <c r="J44" s="173">
        <f t="shared" si="2"/>
        <v>0.04109589041</v>
      </c>
      <c r="K44" s="174">
        <f t="shared" si="4"/>
        <v>2555</v>
      </c>
      <c r="L44" s="174">
        <f t="shared" si="3"/>
        <v>0</v>
      </c>
      <c r="M44" s="175" t="s">
        <v>340</v>
      </c>
      <c r="N44" s="87"/>
      <c r="O44" s="176"/>
      <c r="P44" s="176"/>
    </row>
    <row r="45">
      <c r="A45" s="37">
        <v>2170.0</v>
      </c>
      <c r="B45" s="169" t="s">
        <v>32</v>
      </c>
      <c r="C45" s="170">
        <f t="array" ref="C45">XLOOKUP(B45,CLIENTES!$B$5:B511,CLIENTES!$A$5:A511, 0)</f>
        <v>66</v>
      </c>
      <c r="D45" s="171">
        <v>45953.0</v>
      </c>
      <c r="E45" s="134" t="str">
        <f t="shared" si="1"/>
        <v>October</v>
      </c>
      <c r="F45" s="37" t="str">
        <f t="array" ref="F45">IFERROR(XLOOKUP(A45,DETA_VENTAS!$B$1:B511,DETA_VENTAS!$C$1:C511),"")</f>
        <v>CELL-NEW</v>
      </c>
      <c r="G45" s="37">
        <f>SUMIF(DETA_VENTAS!$B$1:$B511,A45,DETA_VENTAS!$G$1:$G511)</f>
        <v>38</v>
      </c>
      <c r="H45" s="172">
        <f>IFERROR(SUMIF(DETA_VENTAS!$B$1:$B511,A45,DETA_VENTAS!$L$1:$L511), 0)</f>
        <v>29440</v>
      </c>
      <c r="I45" s="172">
        <f>SUMIF(DETA_VENTAS!$B$1:$B511,A45,DETA_VENTAS!$Q$1:$Q511)</f>
        <v>0</v>
      </c>
      <c r="J45" s="173">
        <f t="shared" si="2"/>
        <v>0</v>
      </c>
      <c r="K45" s="174">
        <f t="shared" si="4"/>
        <v>29440</v>
      </c>
      <c r="L45" s="174">
        <f t="shared" si="3"/>
        <v>0</v>
      </c>
      <c r="M45" s="175" t="s">
        <v>340</v>
      </c>
      <c r="N45" s="87"/>
      <c r="O45" s="176"/>
      <c r="P45" s="176"/>
    </row>
    <row r="46">
      <c r="A46" s="37">
        <v>2169.0</v>
      </c>
      <c r="B46" s="169" t="s">
        <v>32</v>
      </c>
      <c r="C46" s="170">
        <f t="array" ref="C46">XLOOKUP(B46,CLIENTES!$B$5:B511,CLIENTES!$A$5:A511, 0)</f>
        <v>66</v>
      </c>
      <c r="D46" s="171">
        <v>45953.0</v>
      </c>
      <c r="E46" s="134" t="str">
        <f t="shared" si="1"/>
        <v>October</v>
      </c>
      <c r="F46" s="37" t="str">
        <f t="array" ref="F46">IFERROR(XLOOKUP(A46,DETA_VENTAS!$B$1:B511,DETA_VENTAS!$C$1:C511),"")</f>
        <v>CELL-NEW</v>
      </c>
      <c r="G46" s="37">
        <f>SUMIF(DETA_VENTAS!$B$1:$B511,A46,DETA_VENTAS!$G$1:$G511)</f>
        <v>30</v>
      </c>
      <c r="H46" s="172">
        <f>IFERROR(SUMIF(DETA_VENTAS!$B$1:$B511,A46,DETA_VENTAS!$L$1:$L511), 0)</f>
        <v>26950</v>
      </c>
      <c r="I46" s="172">
        <f>SUMIF(DETA_VENTAS!$B$1:$B511,A46,DETA_VENTAS!$Q$1:$Q511)</f>
        <v>10</v>
      </c>
      <c r="J46" s="173">
        <f t="shared" si="2"/>
        <v>0.0003710575139</v>
      </c>
      <c r="K46" s="174">
        <f t="shared" si="4"/>
        <v>26950</v>
      </c>
      <c r="L46" s="174">
        <f t="shared" si="3"/>
        <v>0</v>
      </c>
      <c r="M46" s="175" t="s">
        <v>340</v>
      </c>
      <c r="N46" s="87"/>
      <c r="O46" s="176"/>
      <c r="P46" s="176"/>
    </row>
    <row r="47">
      <c r="A47" s="37">
        <v>2168.0</v>
      </c>
      <c r="B47" s="169" t="s">
        <v>32</v>
      </c>
      <c r="C47" s="170">
        <f t="array" ref="C47">XLOOKUP(B47,CLIENTES!$B$5:B511,CLIENTES!$A$5:A511, 0)</f>
        <v>66</v>
      </c>
      <c r="D47" s="171">
        <v>45953.0</v>
      </c>
      <c r="E47" s="134" t="str">
        <f t="shared" si="1"/>
        <v>October</v>
      </c>
      <c r="F47" s="37" t="str">
        <f t="array" ref="F47">IFERROR(XLOOKUP(A47,DETA_VENTAS!$B$1:B511,DETA_VENTAS!$C$1:C511),"")</f>
        <v>CELL-NEW</v>
      </c>
      <c r="G47" s="37">
        <f>SUMIF(DETA_VENTAS!$B$1:$B511,A47,DETA_VENTAS!$G$1:$G511)</f>
        <v>21</v>
      </c>
      <c r="H47" s="172">
        <f>IFERROR(SUMIF(DETA_VENTAS!$B$1:$B511,A47,DETA_VENTAS!$L$1:$L511), 0)</f>
        <v>12915</v>
      </c>
      <c r="I47" s="172">
        <f>SUMIF(DETA_VENTAS!$B$1:$B511,A47,DETA_VENTAS!$Q$1:$Q511)</f>
        <v>0</v>
      </c>
      <c r="J47" s="173">
        <f t="shared" si="2"/>
        <v>0</v>
      </c>
      <c r="K47" s="174">
        <f t="shared" si="4"/>
        <v>12915</v>
      </c>
      <c r="L47" s="174">
        <f t="shared" si="3"/>
        <v>0</v>
      </c>
      <c r="M47" s="175" t="s">
        <v>340</v>
      </c>
      <c r="N47" s="87"/>
      <c r="O47" s="176"/>
      <c r="P47" s="176"/>
    </row>
    <row r="48">
      <c r="A48" s="37">
        <v>2167.0</v>
      </c>
      <c r="B48" s="169" t="s">
        <v>29</v>
      </c>
      <c r="C48" s="170">
        <f t="array" ref="C48">XLOOKUP(B48,CLIENTES!$B$5:B511,CLIENTES!$A$5:A511, 0)</f>
        <v>162</v>
      </c>
      <c r="D48" s="171">
        <v>45952.0</v>
      </c>
      <c r="E48" s="134" t="str">
        <f t="shared" si="1"/>
        <v>October</v>
      </c>
      <c r="F48" s="37" t="str">
        <f t="array" ref="F48">IFERROR(XLOOKUP(A48,DETA_VENTAS!$B$1:B511,DETA_VENTAS!$C$1:C511),"")</f>
        <v>ACCESORIOS</v>
      </c>
      <c r="G48" s="37">
        <f>SUMIF(DETA_VENTAS!$B$1:$B511,A48,DETA_VENTAS!$G$1:$G511)</f>
        <v>20</v>
      </c>
      <c r="H48" s="172">
        <f>IFERROR(SUMIF(DETA_VENTAS!$B$1:$B511,A48,DETA_VENTAS!$L$1:$L511), 0)</f>
        <v>220</v>
      </c>
      <c r="I48" s="172">
        <f>SUMIF(DETA_VENTAS!$B$1:$B511,A48,DETA_VENTAS!$Q$1:$Q511)</f>
        <v>0</v>
      </c>
      <c r="J48" s="173">
        <f t="shared" si="2"/>
        <v>0</v>
      </c>
      <c r="K48" s="174">
        <f t="shared" si="4"/>
        <v>220</v>
      </c>
      <c r="L48" s="174">
        <f t="shared" si="3"/>
        <v>0</v>
      </c>
      <c r="M48" s="175" t="s">
        <v>340</v>
      </c>
      <c r="N48" s="87"/>
      <c r="O48" s="176"/>
      <c r="P48" s="176"/>
    </row>
    <row r="49">
      <c r="A49" s="37">
        <v>2166.0</v>
      </c>
      <c r="B49" s="169" t="s">
        <v>32</v>
      </c>
      <c r="C49" s="170">
        <f t="array" ref="C49">XLOOKUP(B49,CLIENTES!$B$5:B511,CLIENTES!$A$5:A511, 0)</f>
        <v>66</v>
      </c>
      <c r="D49" s="171">
        <v>45952.0</v>
      </c>
      <c r="E49" s="134" t="str">
        <f t="shared" si="1"/>
        <v>October</v>
      </c>
      <c r="F49" s="37" t="str">
        <f t="array" ref="F49">IFERROR(XLOOKUP(A49,DETA_VENTAS!$B$1:B511,DETA_VENTAS!$C$1:C511),"")</f>
        <v>CELL-NEW</v>
      </c>
      <c r="G49" s="37">
        <f>SUMIF(DETA_VENTAS!$B$1:$B511,A49,DETA_VENTAS!$G$1:$G511)</f>
        <v>17</v>
      </c>
      <c r="H49" s="172">
        <f>IFERROR(SUMIF(DETA_VENTAS!$B$1:$B511,A49,DETA_VENTAS!$L$1:$L511), 0)</f>
        <v>19070</v>
      </c>
      <c r="I49" s="172">
        <f>SUMIF(DETA_VENTAS!$B$1:$B511,A49,DETA_VENTAS!$Q$1:$Q511)</f>
        <v>-170</v>
      </c>
      <c r="J49" s="173">
        <f t="shared" si="2"/>
        <v>-0.008914525433</v>
      </c>
      <c r="K49" s="174">
        <f t="shared" si="4"/>
        <v>19070</v>
      </c>
      <c r="L49" s="174">
        <f t="shared" si="3"/>
        <v>0</v>
      </c>
      <c r="M49" s="175" t="s">
        <v>340</v>
      </c>
      <c r="N49" s="87"/>
      <c r="O49" s="176"/>
      <c r="P49" s="176"/>
    </row>
    <row r="50">
      <c r="A50" s="37">
        <v>2165.0</v>
      </c>
      <c r="B50" s="169" t="s">
        <v>32</v>
      </c>
      <c r="C50" s="170">
        <f t="array" ref="C50">XLOOKUP(B50,CLIENTES!$B$5:B511,CLIENTES!$A$5:A511, 0)</f>
        <v>66</v>
      </c>
      <c r="D50" s="171">
        <v>45952.0</v>
      </c>
      <c r="E50" s="134" t="str">
        <f t="shared" si="1"/>
        <v>October</v>
      </c>
      <c r="F50" s="37" t="str">
        <f t="array" ref="F50">IFERROR(XLOOKUP(A50,DETA_VENTAS!$B$1:B511,DETA_VENTAS!$C$1:C511),"")</f>
        <v>CELL-NEW</v>
      </c>
      <c r="G50" s="37">
        <f>SUMIF(DETA_VENTAS!$B$1:$B511,A50,DETA_VENTAS!$G$1:$G511)</f>
        <v>10</v>
      </c>
      <c r="H50" s="172">
        <f>IFERROR(SUMIF(DETA_VENTAS!$B$1:$B511,A50,DETA_VENTAS!$L$1:$L511), 0)</f>
        <v>9300</v>
      </c>
      <c r="I50" s="172">
        <f>SUMIF(DETA_VENTAS!$B$1:$B511,A50,DETA_VENTAS!$Q$1:$Q511)</f>
        <v>100</v>
      </c>
      <c r="J50" s="173">
        <f t="shared" si="2"/>
        <v>0.01075268817</v>
      </c>
      <c r="K50" s="174">
        <f t="shared" si="4"/>
        <v>9300</v>
      </c>
      <c r="L50" s="174">
        <f t="shared" si="3"/>
        <v>0</v>
      </c>
      <c r="M50" s="175" t="s">
        <v>340</v>
      </c>
      <c r="N50" s="87"/>
      <c r="O50" s="176"/>
      <c r="P50" s="176"/>
    </row>
    <row r="51">
      <c r="A51" s="37">
        <v>2159.0</v>
      </c>
      <c r="B51" s="169" t="s">
        <v>32</v>
      </c>
      <c r="C51" s="170">
        <f t="array" ref="C51">XLOOKUP(B51,CLIENTES!$B$5:B511,CLIENTES!$A$5:A511, 0)</f>
        <v>66</v>
      </c>
      <c r="D51" s="171">
        <v>45947.0</v>
      </c>
      <c r="E51" s="134" t="str">
        <f t="shared" si="1"/>
        <v>October</v>
      </c>
      <c r="F51" s="37" t="str">
        <f t="array" ref="F51">IFERROR(XLOOKUP(A51,DETA_VENTAS!$B$1:B511,DETA_VENTAS!$C$1:C511),"")</f>
        <v>CELL-NEW</v>
      </c>
      <c r="G51" s="37">
        <f>SUMIF(DETA_VENTAS!$B$1:$B511,A51,DETA_VENTAS!$G$1:$G511)</f>
        <v>30</v>
      </c>
      <c r="H51" s="172">
        <f>IFERROR(SUMIF(DETA_VENTAS!$B$1:$B511,A51,DETA_VENTAS!$L$1:$L511), 0)</f>
        <v>21020</v>
      </c>
      <c r="I51" s="172">
        <f>SUMIF(DETA_VENTAS!$B$1:$B511,A51,DETA_VENTAS!$Q$1:$Q511)</f>
        <v>0</v>
      </c>
      <c r="J51" s="173">
        <f t="shared" si="2"/>
        <v>0</v>
      </c>
      <c r="K51" s="174">
        <f t="shared" si="4"/>
        <v>21020</v>
      </c>
      <c r="L51" s="174">
        <f t="shared" si="3"/>
        <v>0</v>
      </c>
      <c r="M51" s="175" t="s">
        <v>340</v>
      </c>
      <c r="N51" s="87"/>
      <c r="O51" s="176"/>
      <c r="P51" s="176"/>
    </row>
    <row r="52">
      <c r="A52" s="37">
        <v>2158.0</v>
      </c>
      <c r="B52" s="169" t="s">
        <v>32</v>
      </c>
      <c r="C52" s="170">
        <f t="array" ref="C52">XLOOKUP(B52,CLIENTES!$B$5:B511,CLIENTES!$A$5:A511, 0)</f>
        <v>66</v>
      </c>
      <c r="D52" s="171">
        <v>45947.0</v>
      </c>
      <c r="E52" s="134" t="str">
        <f t="shared" si="1"/>
        <v>October</v>
      </c>
      <c r="F52" s="37" t="str">
        <f t="array" ref="F52">IFERROR(XLOOKUP(A52,DETA_VENTAS!$B$1:B511,DETA_VENTAS!$C$1:C511),"")</f>
        <v>TABLET/IPADS</v>
      </c>
      <c r="G52" s="37">
        <f>SUMIF(DETA_VENTAS!$B$1:$B511,A52,DETA_VENTAS!$G$1:$G511)</f>
        <v>9</v>
      </c>
      <c r="H52" s="172">
        <f>IFERROR(SUMIF(DETA_VENTAS!$B$1:$B511,A52,DETA_VENTAS!$L$1:$L511), 0)</f>
        <v>5265</v>
      </c>
      <c r="I52" s="172">
        <f>SUMIF(DETA_VENTAS!$B$1:$B511,A52,DETA_VENTAS!$Q$1:$Q511)</f>
        <v>180</v>
      </c>
      <c r="J52" s="173">
        <f t="shared" si="2"/>
        <v>0.03418803419</v>
      </c>
      <c r="K52" s="174">
        <f t="shared" si="4"/>
        <v>5265</v>
      </c>
      <c r="L52" s="174">
        <f t="shared" si="3"/>
        <v>0</v>
      </c>
      <c r="M52" s="175" t="s">
        <v>340</v>
      </c>
      <c r="N52" s="87"/>
      <c r="O52" s="176"/>
      <c r="P52" s="176"/>
    </row>
    <row r="53">
      <c r="A53" s="37">
        <v>2157.0</v>
      </c>
      <c r="B53" s="169" t="s">
        <v>57</v>
      </c>
      <c r="C53" s="170">
        <f t="array" ref="C53">XLOOKUP(B53,CLIENTES!$B$5:B511,CLIENTES!$A$5:A511, 0)</f>
        <v>18</v>
      </c>
      <c r="D53" s="171">
        <v>45947.0</v>
      </c>
      <c r="E53" s="134" t="str">
        <f t="shared" si="1"/>
        <v>October</v>
      </c>
      <c r="F53" s="37" t="str">
        <f t="array" ref="F53">IFERROR(XLOOKUP(A53,DETA_VENTAS!$B$1:B511,DETA_VENTAS!$C$1:C511),"")</f>
        <v/>
      </c>
      <c r="G53" s="37">
        <f>SUMIF(DETA_VENTAS!$B$1:$B511,A53,DETA_VENTAS!$G$1:$G511)</f>
        <v>0</v>
      </c>
      <c r="H53" s="172">
        <f>IFERROR(SUMIF(DETA_VENTAS!$B$1:$B511,A53,DETA_VENTAS!$L$1:$L511), 0)</f>
        <v>0</v>
      </c>
      <c r="I53" s="172">
        <f>SUMIF(DETA_VENTAS!$B$1:$B511,A53,DETA_VENTAS!$Q$1:$Q511)</f>
        <v>0</v>
      </c>
      <c r="J53" s="173">
        <f t="shared" si="2"/>
        <v>0</v>
      </c>
      <c r="K53" s="174">
        <f t="shared" si="4"/>
        <v>0</v>
      </c>
      <c r="L53" s="174">
        <f t="shared" si="3"/>
        <v>0</v>
      </c>
      <c r="M53" s="175" t="s">
        <v>340</v>
      </c>
      <c r="N53" s="87"/>
      <c r="O53" s="176"/>
      <c r="P53" s="176"/>
    </row>
    <row r="54">
      <c r="A54" s="37">
        <v>2156.0</v>
      </c>
      <c r="B54" s="169" t="s">
        <v>57</v>
      </c>
      <c r="C54" s="170">
        <f t="array" ref="C54">XLOOKUP(B54,CLIENTES!$B$5:B511,CLIENTES!$A$5:A511, 0)</f>
        <v>18</v>
      </c>
      <c r="D54" s="171">
        <v>45947.0</v>
      </c>
      <c r="E54" s="134" t="str">
        <f t="shared" si="1"/>
        <v>October</v>
      </c>
      <c r="F54" s="37" t="str">
        <f t="array" ref="F54">IFERROR(XLOOKUP(A54,DETA_VENTAS!$B$1:B511,DETA_VENTAS!$C$1:C511),"")</f>
        <v/>
      </c>
      <c r="G54" s="37">
        <f>SUMIF(DETA_VENTAS!$B$1:$B511,A54,DETA_VENTAS!$G$1:$G511)</f>
        <v>0</v>
      </c>
      <c r="H54" s="172">
        <f>IFERROR(SUMIF(DETA_VENTAS!$B$1:$B511,A54,DETA_VENTAS!$L$1:$L511), 0)</f>
        <v>0</v>
      </c>
      <c r="I54" s="172">
        <f>SUMIF(DETA_VENTAS!$B$1:$B511,A54,DETA_VENTAS!$Q$1:$Q511)</f>
        <v>0</v>
      </c>
      <c r="J54" s="173">
        <f t="shared" si="2"/>
        <v>0</v>
      </c>
      <c r="K54" s="174">
        <f t="shared" si="4"/>
        <v>0</v>
      </c>
      <c r="L54" s="174">
        <f t="shared" si="3"/>
        <v>0</v>
      </c>
      <c r="M54" s="175" t="s">
        <v>340</v>
      </c>
      <c r="N54" s="87"/>
      <c r="O54" s="176"/>
      <c r="P54" s="176"/>
    </row>
    <row r="55">
      <c r="A55" s="37">
        <v>2155.0</v>
      </c>
      <c r="B55" s="169" t="s">
        <v>57</v>
      </c>
      <c r="C55" s="170">
        <f t="array" ref="C55">XLOOKUP(B55,CLIENTES!$B$5:B511,CLIENTES!$A$5:A511, 0)</f>
        <v>18</v>
      </c>
      <c r="D55" s="171">
        <v>45947.0</v>
      </c>
      <c r="E55" s="134" t="str">
        <f t="shared" si="1"/>
        <v>October</v>
      </c>
      <c r="F55" s="37" t="str">
        <f t="array" ref="F55">IFERROR(XLOOKUP(A55,DETA_VENTAS!$B$1:B511,DETA_VENTAS!$C$1:C511),"")</f>
        <v/>
      </c>
      <c r="G55" s="37">
        <f>SUMIF(DETA_VENTAS!$B$1:$B511,A55,DETA_VENTAS!$G$1:$G511)</f>
        <v>0</v>
      </c>
      <c r="H55" s="172">
        <f>IFERROR(SUMIF(DETA_VENTAS!$B$1:$B511,A55,DETA_VENTAS!$L$1:$L511), 0)</f>
        <v>0</v>
      </c>
      <c r="I55" s="172">
        <f>SUMIF(DETA_VENTAS!$B$1:$B511,A55,DETA_VENTAS!$Q$1:$Q511)</f>
        <v>0</v>
      </c>
      <c r="J55" s="173">
        <f t="shared" si="2"/>
        <v>0</v>
      </c>
      <c r="K55" s="174">
        <f t="shared" si="4"/>
        <v>0</v>
      </c>
      <c r="L55" s="174">
        <f t="shared" si="3"/>
        <v>0</v>
      </c>
      <c r="M55" s="175" t="s">
        <v>340</v>
      </c>
      <c r="N55" s="87"/>
      <c r="O55" s="176"/>
      <c r="P55" s="176"/>
    </row>
    <row r="56">
      <c r="A56" s="37">
        <v>2154.0</v>
      </c>
      <c r="B56" s="169" t="s">
        <v>32</v>
      </c>
      <c r="C56" s="170">
        <f t="array" ref="C56">XLOOKUP(B56,CLIENTES!$B$5:B511,CLIENTES!$A$5:A511, 0)</f>
        <v>66</v>
      </c>
      <c r="D56" s="171">
        <v>45945.0</v>
      </c>
      <c r="E56" s="134" t="str">
        <f t="shared" si="1"/>
        <v>October</v>
      </c>
      <c r="F56" s="37" t="str">
        <f t="array" ref="F56">IFERROR(XLOOKUP(A56,DETA_VENTAS!$B$1:B511,DETA_VENTAS!$C$1:C511),"")</f>
        <v>CELL-NEW</v>
      </c>
      <c r="G56" s="37">
        <f>SUMIF(DETA_VENTAS!$B$1:$B511,A56,DETA_VENTAS!$G$1:$G511)</f>
        <v>21</v>
      </c>
      <c r="H56" s="172">
        <f>IFERROR(SUMIF(DETA_VENTAS!$B$1:$B511,A56,DETA_VENTAS!$L$1:$L511), 0)</f>
        <v>13225</v>
      </c>
      <c r="I56" s="172">
        <f>SUMIF(DETA_VENTAS!$B$1:$B511,A56,DETA_VENTAS!$Q$1:$Q511)</f>
        <v>0</v>
      </c>
      <c r="J56" s="173">
        <f t="shared" si="2"/>
        <v>0</v>
      </c>
      <c r="K56" s="174">
        <f t="shared" si="4"/>
        <v>13225</v>
      </c>
      <c r="L56" s="174">
        <f t="shared" si="3"/>
        <v>0</v>
      </c>
      <c r="M56" s="175" t="s">
        <v>340</v>
      </c>
      <c r="N56" s="87"/>
      <c r="O56" s="176"/>
      <c r="P56" s="176"/>
    </row>
    <row r="57">
      <c r="A57" s="37">
        <v>2153.0</v>
      </c>
      <c r="B57" s="169" t="s">
        <v>32</v>
      </c>
      <c r="C57" s="170">
        <f t="array" ref="C57">XLOOKUP(B57,CLIENTES!$B$5:B511,CLIENTES!$A$5:A511, 0)</f>
        <v>66</v>
      </c>
      <c r="D57" s="171">
        <v>45946.0</v>
      </c>
      <c r="E57" s="134" t="str">
        <f t="shared" si="1"/>
        <v>October</v>
      </c>
      <c r="F57" s="37" t="str">
        <f t="array" ref="F57">IFERROR(XLOOKUP(A57,DETA_VENTAS!$B$1:B511,DETA_VENTAS!$C$1:C511),"")</f>
        <v>ACCESORIOS</v>
      </c>
      <c r="G57" s="37">
        <f>SUMIF(DETA_VENTAS!$B$1:$B511,A57,DETA_VENTAS!$G$1:$G511)</f>
        <v>15</v>
      </c>
      <c r="H57" s="172">
        <f>IFERROR(SUMIF(DETA_VENTAS!$B$1:$B511,A57,DETA_VENTAS!$L$1:$L511), 0)</f>
        <v>4115</v>
      </c>
      <c r="I57" s="172">
        <f>SUMIF(DETA_VENTAS!$B$1:$B511,A57,DETA_VENTAS!$Q$1:$Q511)</f>
        <v>0</v>
      </c>
      <c r="J57" s="173">
        <f t="shared" si="2"/>
        <v>0</v>
      </c>
      <c r="K57" s="174">
        <f t="shared" si="4"/>
        <v>4115</v>
      </c>
      <c r="L57" s="174">
        <f t="shared" si="3"/>
        <v>0</v>
      </c>
      <c r="M57" s="175" t="s">
        <v>340</v>
      </c>
      <c r="N57" s="87"/>
      <c r="O57" s="176"/>
      <c r="P57" s="176"/>
    </row>
    <row r="58">
      <c r="A58" s="37">
        <v>2152.0</v>
      </c>
      <c r="B58" s="169" t="s">
        <v>32</v>
      </c>
      <c r="C58" s="170">
        <f t="array" ref="C58">XLOOKUP(B58,CLIENTES!$B$5:B511,CLIENTES!$A$5:A511, 0)</f>
        <v>66</v>
      </c>
      <c r="D58" s="171">
        <v>45946.0</v>
      </c>
      <c r="E58" s="134" t="str">
        <f t="shared" si="1"/>
        <v>October</v>
      </c>
      <c r="F58" s="37" t="str">
        <f t="array" ref="F58">IFERROR(XLOOKUP(A58,DETA_VENTAS!$B$1:B511,DETA_VENTAS!$C$1:C511),"")</f>
        <v>CELL-NEW</v>
      </c>
      <c r="G58" s="37">
        <f>SUMIF(DETA_VENTAS!$B$1:$B511,A58,DETA_VENTAS!$G$1:$G511)</f>
        <v>20</v>
      </c>
      <c r="H58" s="172">
        <f>IFERROR(SUMIF(DETA_VENTAS!$B$1:$B511,A58,DETA_VENTAS!$L$1:$L511), 0)</f>
        <v>7600</v>
      </c>
      <c r="I58" s="172">
        <f>SUMIF(DETA_VENTAS!$B$1:$B511,A58,DETA_VENTAS!$Q$1:$Q511)</f>
        <v>200</v>
      </c>
      <c r="J58" s="173">
        <f t="shared" si="2"/>
        <v>0.02631578947</v>
      </c>
      <c r="K58" s="174">
        <f t="shared" si="4"/>
        <v>7600</v>
      </c>
      <c r="L58" s="174">
        <f t="shared" si="3"/>
        <v>0</v>
      </c>
      <c r="M58" s="175" t="s">
        <v>340</v>
      </c>
      <c r="N58" s="87"/>
      <c r="O58" s="176"/>
      <c r="P58" s="176"/>
    </row>
    <row r="59">
      <c r="A59" s="37">
        <v>2151.0</v>
      </c>
      <c r="B59" s="169" t="s">
        <v>32</v>
      </c>
      <c r="C59" s="170">
        <f t="array" ref="C59">XLOOKUP(B59,CLIENTES!$B$5:B511,CLIENTES!$A$5:A511, 0)</f>
        <v>66</v>
      </c>
      <c r="D59" s="171">
        <v>45946.0</v>
      </c>
      <c r="E59" s="134" t="str">
        <f t="shared" si="1"/>
        <v>October</v>
      </c>
      <c r="F59" s="37" t="str">
        <f t="array" ref="F59">IFERROR(XLOOKUP(A59,DETA_VENTAS!$B$1:B511,DETA_VENTAS!$C$1:C511),"")</f>
        <v>CELL-NEW</v>
      </c>
      <c r="G59" s="37">
        <f>SUMIF(DETA_VENTAS!$B$1:$B511,A59,DETA_VENTAS!$G$1:$G511)</f>
        <v>70</v>
      </c>
      <c r="H59" s="172">
        <f>IFERROR(SUMIF(DETA_VENTAS!$B$1:$B511,A59,DETA_VENTAS!$L$1:$L511), 0)</f>
        <v>85555</v>
      </c>
      <c r="I59" s="172">
        <f>SUMIF(DETA_VENTAS!$B$1:$B511,A59,DETA_VENTAS!$Q$1:$Q511)</f>
        <v>375</v>
      </c>
      <c r="J59" s="173">
        <f t="shared" si="2"/>
        <v>0.004383145345</v>
      </c>
      <c r="K59" s="174">
        <f t="shared" si="4"/>
        <v>85555</v>
      </c>
      <c r="L59" s="174">
        <f t="shared" si="3"/>
        <v>0</v>
      </c>
      <c r="M59" s="175" t="s">
        <v>340</v>
      </c>
      <c r="N59" s="87"/>
      <c r="O59" s="176"/>
      <c r="P59" s="176"/>
    </row>
    <row r="60">
      <c r="A60" s="37">
        <v>2150.0</v>
      </c>
      <c r="B60" s="169" t="s">
        <v>57</v>
      </c>
      <c r="C60" s="170">
        <f t="array" ref="C60">XLOOKUP(B60,CLIENTES!$B$5:B511,CLIENTES!$A$5:A511, 0)</f>
        <v>18</v>
      </c>
      <c r="D60" s="171">
        <v>45946.0</v>
      </c>
      <c r="E60" s="134" t="str">
        <f t="shared" si="1"/>
        <v>October</v>
      </c>
      <c r="F60" s="37" t="str">
        <f t="array" ref="F60">IFERROR(XLOOKUP(A60,DETA_VENTAS!$B$1:B511,DETA_VENTAS!$C$1:C511),"")</f>
        <v/>
      </c>
      <c r="G60" s="37">
        <f>SUMIF(DETA_VENTAS!$B$1:$B511,A60,DETA_VENTAS!$G$1:$G511)</f>
        <v>0</v>
      </c>
      <c r="H60" s="172">
        <f>IFERROR(SUMIF(DETA_VENTAS!$B$1:$B511,A60,DETA_VENTAS!$L$1:$L511), 0)</f>
        <v>0</v>
      </c>
      <c r="I60" s="172">
        <f>SUMIF(DETA_VENTAS!$B$1:$B511,A60,DETA_VENTAS!$Q$1:$Q511)</f>
        <v>0</v>
      </c>
      <c r="J60" s="173">
        <f t="shared" si="2"/>
        <v>0</v>
      </c>
      <c r="K60" s="174">
        <f t="shared" si="4"/>
        <v>0</v>
      </c>
      <c r="L60" s="174">
        <f t="shared" si="3"/>
        <v>0</v>
      </c>
      <c r="M60" s="175" t="s">
        <v>340</v>
      </c>
      <c r="N60" s="87"/>
      <c r="O60" s="176"/>
      <c r="P60" s="176"/>
    </row>
    <row r="61">
      <c r="A61" s="37">
        <v>2149.0</v>
      </c>
      <c r="B61" s="169" t="s">
        <v>57</v>
      </c>
      <c r="C61" s="170">
        <f t="array" ref="C61">XLOOKUP(B61,CLIENTES!$B$5:B511,CLIENTES!$A$5:A511, 0)</f>
        <v>18</v>
      </c>
      <c r="D61" s="171">
        <v>45946.0</v>
      </c>
      <c r="E61" s="134" t="str">
        <f t="shared" si="1"/>
        <v>October</v>
      </c>
      <c r="F61" s="37" t="str">
        <f t="array" ref="F61">IFERROR(XLOOKUP(A61,DETA_VENTAS!$B$1:B511,DETA_VENTAS!$C$1:C511),"")</f>
        <v/>
      </c>
      <c r="G61" s="37">
        <f>SUMIF(DETA_VENTAS!$B$1:$B511,A61,DETA_VENTAS!$G$1:$G511)</f>
        <v>0</v>
      </c>
      <c r="H61" s="172">
        <f>IFERROR(SUMIF(DETA_VENTAS!$B$1:$B511,A61,DETA_VENTAS!$L$1:$L511), 0)</f>
        <v>0</v>
      </c>
      <c r="I61" s="172">
        <f>SUMIF(DETA_VENTAS!$B$1:$B511,A61,DETA_VENTAS!$Q$1:$Q511)</f>
        <v>0</v>
      </c>
      <c r="J61" s="173">
        <f t="shared" si="2"/>
        <v>0</v>
      </c>
      <c r="K61" s="174">
        <f t="shared" si="4"/>
        <v>0</v>
      </c>
      <c r="L61" s="174">
        <f t="shared" si="3"/>
        <v>0</v>
      </c>
      <c r="M61" s="175" t="s">
        <v>340</v>
      </c>
      <c r="N61" s="87"/>
      <c r="O61" s="176"/>
      <c r="P61" s="176"/>
    </row>
    <row r="62">
      <c r="A62" s="37">
        <v>2148.0</v>
      </c>
      <c r="B62" s="169" t="s">
        <v>57</v>
      </c>
      <c r="C62" s="170">
        <f t="array" ref="C62">XLOOKUP(B62,CLIENTES!$B$5:B511,CLIENTES!$A$5:A511, 0)</f>
        <v>18</v>
      </c>
      <c r="D62" s="171">
        <v>45946.0</v>
      </c>
      <c r="E62" s="134" t="str">
        <f t="shared" si="1"/>
        <v>October</v>
      </c>
      <c r="F62" s="37" t="str">
        <f t="array" ref="F62">IFERROR(XLOOKUP(A62,DETA_VENTAS!$B$1:B511,DETA_VENTAS!$C$1:C511),"")</f>
        <v/>
      </c>
      <c r="G62" s="37">
        <f>SUMIF(DETA_VENTAS!$B$1:$B511,A62,DETA_VENTAS!$G$1:$G511)</f>
        <v>0</v>
      </c>
      <c r="H62" s="172">
        <f>IFERROR(SUMIF(DETA_VENTAS!$B$1:$B511,A62,DETA_VENTAS!$L$1:$L511), 0)</f>
        <v>0</v>
      </c>
      <c r="I62" s="172">
        <f>SUMIF(DETA_VENTAS!$B$1:$B511,A62,DETA_VENTAS!$Q$1:$Q511)</f>
        <v>0</v>
      </c>
      <c r="J62" s="173">
        <f t="shared" si="2"/>
        <v>0</v>
      </c>
      <c r="K62" s="174">
        <f t="shared" si="4"/>
        <v>0</v>
      </c>
      <c r="L62" s="174">
        <f t="shared" si="3"/>
        <v>0</v>
      </c>
      <c r="M62" s="175" t="s">
        <v>340</v>
      </c>
      <c r="N62" s="87"/>
      <c r="O62" s="176"/>
      <c r="P62" s="176"/>
    </row>
    <row r="63">
      <c r="A63" s="37">
        <v>2147.0</v>
      </c>
      <c r="B63" s="169" t="s">
        <v>29</v>
      </c>
      <c r="C63" s="170">
        <f t="array" ref="C63">XLOOKUP(B63,CLIENTES!$B$5:B511,CLIENTES!$A$5:A511, 0)</f>
        <v>162</v>
      </c>
      <c r="D63" s="171">
        <v>45945.0</v>
      </c>
      <c r="E63" s="134" t="str">
        <f t="shared" si="1"/>
        <v>October</v>
      </c>
      <c r="F63" s="37" t="str">
        <f t="array" ref="F63">IFERROR(XLOOKUP(A63,DETA_VENTAS!$B$1:B511,DETA_VENTAS!$C$1:C511),"")</f>
        <v>ACCESORIOS</v>
      </c>
      <c r="G63" s="37">
        <f>SUMIF(DETA_VENTAS!$B$1:$B511,A63,DETA_VENTAS!$G$1:$G511)</f>
        <v>30</v>
      </c>
      <c r="H63" s="172">
        <f>IFERROR(SUMIF(DETA_VENTAS!$B$1:$B511,A63,DETA_VENTAS!$L$1:$L511), 0)</f>
        <v>5500</v>
      </c>
      <c r="I63" s="172">
        <f>SUMIF(DETA_VENTAS!$B$1:$B511,A63,DETA_VENTAS!$Q$1:$Q511)</f>
        <v>180</v>
      </c>
      <c r="J63" s="173">
        <f t="shared" si="2"/>
        <v>0.03272727273</v>
      </c>
      <c r="K63" s="174">
        <f t="shared" si="4"/>
        <v>5500</v>
      </c>
      <c r="L63" s="174">
        <f t="shared" si="3"/>
        <v>0</v>
      </c>
      <c r="M63" s="175" t="s">
        <v>340</v>
      </c>
      <c r="N63" s="87"/>
      <c r="O63" s="176"/>
      <c r="P63" s="176"/>
    </row>
    <row r="64">
      <c r="A64" s="37">
        <v>2146.0</v>
      </c>
      <c r="B64" s="169" t="s">
        <v>29</v>
      </c>
      <c r="C64" s="170">
        <f t="array" ref="C64">XLOOKUP(B64,CLIENTES!$B$5:B511,CLIENTES!$A$5:A511, 0)</f>
        <v>162</v>
      </c>
      <c r="D64" s="171">
        <v>45945.0</v>
      </c>
      <c r="E64" s="134" t="str">
        <f t="shared" si="1"/>
        <v>October</v>
      </c>
      <c r="F64" s="37" t="str">
        <f t="array" ref="F64">IFERROR(XLOOKUP(A64,DETA_VENTAS!$B$1:B511,DETA_VENTAS!$C$1:C511),"")</f>
        <v>ACCESORIOS</v>
      </c>
      <c r="G64" s="37">
        <f>SUMIF(DETA_VENTAS!$B$1:$B511,A64,DETA_VENTAS!$G$1:$G511)</f>
        <v>20</v>
      </c>
      <c r="H64" s="172">
        <f>IFERROR(SUMIF(DETA_VENTAS!$B$1:$B511,A64,DETA_VENTAS!$L$1:$L511), 0)</f>
        <v>1220</v>
      </c>
      <c r="I64" s="172">
        <f>SUMIF(DETA_VENTAS!$B$1:$B511,A64,DETA_VENTAS!$Q$1:$Q511)</f>
        <v>240</v>
      </c>
      <c r="J64" s="173">
        <f t="shared" si="2"/>
        <v>0.1967213115</v>
      </c>
      <c r="K64" s="174">
        <f t="shared" si="4"/>
        <v>1220</v>
      </c>
      <c r="L64" s="174">
        <f t="shared" si="3"/>
        <v>0</v>
      </c>
      <c r="M64" s="175" t="s">
        <v>340</v>
      </c>
      <c r="N64" s="87"/>
      <c r="O64" s="176"/>
      <c r="P64" s="176"/>
    </row>
    <row r="65">
      <c r="A65" s="37">
        <v>2145.0</v>
      </c>
      <c r="B65" s="169" t="s">
        <v>29</v>
      </c>
      <c r="C65" s="170">
        <f t="array" ref="C65">XLOOKUP(B65,CLIENTES!$B$5:B511,CLIENTES!$A$5:A511, 0)</f>
        <v>162</v>
      </c>
      <c r="D65" s="171">
        <v>45945.0</v>
      </c>
      <c r="E65" s="134" t="str">
        <f t="shared" si="1"/>
        <v>October</v>
      </c>
      <c r="F65" s="37" t="str">
        <f t="array" ref="F65">IFERROR(XLOOKUP(A65,DETA_VENTAS!$B$1:B511,DETA_VENTAS!$C$1:C511),"")</f>
        <v>CELL-NEW</v>
      </c>
      <c r="G65" s="37">
        <f>SUMIF(DETA_VENTAS!$B$1:$B511,A65,DETA_VENTAS!$G$1:$G511)</f>
        <v>5</v>
      </c>
      <c r="H65" s="172">
        <f>IFERROR(SUMIF(DETA_VENTAS!$B$1:$B511,A65,DETA_VENTAS!$L$1:$L511), 0)</f>
        <v>6945</v>
      </c>
      <c r="I65" s="172">
        <f>SUMIF(DETA_VENTAS!$B$1:$B511,A65,DETA_VENTAS!$Q$1:$Q511)</f>
        <v>535</v>
      </c>
      <c r="J65" s="173">
        <f t="shared" si="2"/>
        <v>0.07703383729</v>
      </c>
      <c r="K65" s="174">
        <f t="shared" si="4"/>
        <v>6945</v>
      </c>
      <c r="L65" s="174">
        <f t="shared" si="3"/>
        <v>0</v>
      </c>
      <c r="M65" s="175" t="s">
        <v>340</v>
      </c>
      <c r="N65" s="87"/>
      <c r="O65" s="176"/>
      <c r="P65" s="176"/>
    </row>
    <row r="66">
      <c r="A66" s="37">
        <v>2144.0</v>
      </c>
      <c r="B66" s="169" t="s">
        <v>32</v>
      </c>
      <c r="C66" s="170">
        <f t="array" ref="C66">XLOOKUP(B66,CLIENTES!$B$5:B511,CLIENTES!$A$5:A511, 0)</f>
        <v>66</v>
      </c>
      <c r="D66" s="171">
        <v>45945.0</v>
      </c>
      <c r="E66" s="134" t="str">
        <f t="shared" si="1"/>
        <v>October</v>
      </c>
      <c r="F66" s="37" t="str">
        <f t="array" ref="F66">IFERROR(XLOOKUP(A66,DETA_VENTAS!$B$1:B511,DETA_VENTAS!$C$1:C511),"")</f>
        <v>SMARTWATCH</v>
      </c>
      <c r="G66" s="37">
        <f>SUMIF(DETA_VENTAS!$B$1:$B511,A66,DETA_VENTAS!$G$1:$G511)</f>
        <v>10</v>
      </c>
      <c r="H66" s="172">
        <f>IFERROR(SUMIF(DETA_VENTAS!$B$1:$B511,A66,DETA_VENTAS!$L$1:$L511), 0)</f>
        <v>2240</v>
      </c>
      <c r="I66" s="172">
        <f>SUMIF(DETA_VENTAS!$B$1:$B511,A66,DETA_VENTAS!$Q$1:$Q511)</f>
        <v>0</v>
      </c>
      <c r="J66" s="173">
        <f t="shared" si="2"/>
        <v>0</v>
      </c>
      <c r="K66" s="174">
        <f t="shared" si="4"/>
        <v>2240</v>
      </c>
      <c r="L66" s="174">
        <f t="shared" si="3"/>
        <v>0</v>
      </c>
      <c r="M66" s="175" t="s">
        <v>340</v>
      </c>
      <c r="N66" s="87"/>
      <c r="O66" s="176"/>
      <c r="P66" s="176"/>
    </row>
    <row r="67">
      <c r="A67" s="37">
        <v>2143.0</v>
      </c>
      <c r="B67" s="169" t="s">
        <v>92</v>
      </c>
      <c r="C67" s="170">
        <f t="array" ref="C67">XLOOKUP(B67,CLIENTES!$B$5:B511,CLIENTES!$A$5:A511, 0)</f>
        <v>257</v>
      </c>
      <c r="D67" s="171">
        <v>45940.0</v>
      </c>
      <c r="E67" s="134" t="str">
        <f t="shared" si="1"/>
        <v>October</v>
      </c>
      <c r="F67" s="37" t="str">
        <f t="array" ref="F67">IFERROR(XLOOKUP(A67,DETA_VENTAS!$B$1:B511,DETA_VENTAS!$C$1:C511),"")</f>
        <v>CELL-NEW</v>
      </c>
      <c r="G67" s="37">
        <f>SUMIF(DETA_VENTAS!$B$1:$B511,A67,DETA_VENTAS!$G$1:$G511)</f>
        <v>3</v>
      </c>
      <c r="H67" s="172">
        <f>IFERROR(SUMIF(DETA_VENTAS!$B$1:$B511,A67,DETA_VENTAS!$L$1:$L511), 0)</f>
        <v>2135</v>
      </c>
      <c r="I67" s="172">
        <f>SUMIF(DETA_VENTAS!$B$1:$B511,A67,DETA_VENTAS!$Q$1:$Q511)</f>
        <v>129</v>
      </c>
      <c r="J67" s="173">
        <f t="shared" si="2"/>
        <v>0.06042154567</v>
      </c>
      <c r="K67" s="174">
        <f t="shared" si="4"/>
        <v>2135</v>
      </c>
      <c r="L67" s="174">
        <f t="shared" si="3"/>
        <v>0</v>
      </c>
      <c r="M67" s="175" t="s">
        <v>340</v>
      </c>
      <c r="N67" s="87"/>
      <c r="O67" s="176"/>
      <c r="P67" s="176"/>
    </row>
    <row r="68">
      <c r="A68" s="37">
        <v>2142.0</v>
      </c>
      <c r="B68" s="169" t="s">
        <v>112</v>
      </c>
      <c r="C68" s="170">
        <f t="array" ref="C68">XLOOKUP(B68,CLIENTES!$B$5:B511,CLIENTES!$A$5:A511, 0)</f>
        <v>173</v>
      </c>
      <c r="D68" s="171">
        <v>45940.0</v>
      </c>
      <c r="E68" s="134" t="str">
        <f t="shared" si="1"/>
        <v>October</v>
      </c>
      <c r="F68" s="37" t="str">
        <f t="array" ref="F68">IFERROR(XLOOKUP(A68,DETA_VENTAS!$B$1:B511,DETA_VENTAS!$C$1:C511),"")</f>
        <v>CELL-NEW</v>
      </c>
      <c r="G68" s="37">
        <f>SUMIF(DETA_VENTAS!$B$1:$B511,A68,DETA_VENTAS!$G$1:$G511)</f>
        <v>1</v>
      </c>
      <c r="H68" s="172">
        <f>IFERROR(SUMIF(DETA_VENTAS!$B$1:$B511,A68,DETA_VENTAS!$L$1:$L511), 0)</f>
        <v>1560</v>
      </c>
      <c r="I68" s="172">
        <f>SUMIF(DETA_VENTAS!$B$1:$B511,A68,DETA_VENTAS!$Q$1:$Q511)</f>
        <v>77.63</v>
      </c>
      <c r="J68" s="173">
        <f t="shared" si="2"/>
        <v>0.04976282051</v>
      </c>
      <c r="K68" s="174">
        <f t="shared" si="4"/>
        <v>1560</v>
      </c>
      <c r="L68" s="174">
        <f t="shared" si="3"/>
        <v>0</v>
      </c>
      <c r="M68" s="175" t="s">
        <v>340</v>
      </c>
      <c r="N68" s="87"/>
      <c r="O68" s="176"/>
      <c r="P68" s="176"/>
    </row>
    <row r="69">
      <c r="A69" s="37">
        <v>2141.0</v>
      </c>
      <c r="B69" s="169" t="s">
        <v>29</v>
      </c>
      <c r="C69" s="170">
        <f t="array" ref="C69">XLOOKUP(B69,CLIENTES!$B$5:B511,CLIENTES!$A$5:A511, 0)</f>
        <v>162</v>
      </c>
      <c r="D69" s="171">
        <v>45940.0</v>
      </c>
      <c r="E69" s="134" t="str">
        <f t="shared" si="1"/>
        <v>October</v>
      </c>
      <c r="F69" s="37" t="str">
        <f t="array" ref="F69">IFERROR(XLOOKUP(A69,DETA_VENTAS!$B$1:B511,DETA_VENTAS!$C$1:C511),"")</f>
        <v>SMARTWATCH</v>
      </c>
      <c r="G69" s="37">
        <f>SUMIF(DETA_VENTAS!$B$1:$B511,A69,DETA_VENTAS!$G$1:$G511)</f>
        <v>5</v>
      </c>
      <c r="H69" s="172">
        <f>IFERROR(SUMIF(DETA_VENTAS!$B$1:$B511,A69,DETA_VENTAS!$L$1:$L511), 0)</f>
        <v>1976</v>
      </c>
      <c r="I69" s="172">
        <f>SUMIF(DETA_VENTAS!$B$1:$B511,A69,DETA_VENTAS!$Q$1:$Q511)</f>
        <v>51</v>
      </c>
      <c r="J69" s="173">
        <f t="shared" si="2"/>
        <v>0.0258097166</v>
      </c>
      <c r="K69" s="174">
        <f t="shared" si="4"/>
        <v>1976</v>
      </c>
      <c r="L69" s="174">
        <f t="shared" si="3"/>
        <v>0</v>
      </c>
      <c r="M69" s="175" t="s">
        <v>340</v>
      </c>
      <c r="N69" s="87"/>
      <c r="O69" s="176"/>
      <c r="P69" s="176"/>
    </row>
    <row r="70">
      <c r="A70" s="37">
        <v>2140.0</v>
      </c>
      <c r="B70" s="169" t="s">
        <v>32</v>
      </c>
      <c r="C70" s="170">
        <f t="array" ref="C70">XLOOKUP(B70,CLIENTES!$B$5:B511,CLIENTES!$A$5:A511, 0)</f>
        <v>66</v>
      </c>
      <c r="D70" s="171">
        <v>45940.0</v>
      </c>
      <c r="E70" s="134" t="str">
        <f t="shared" si="1"/>
        <v>October</v>
      </c>
      <c r="F70" s="37" t="str">
        <f t="array" ref="F70">IFERROR(XLOOKUP(A70,DETA_VENTAS!$B$1:B511,DETA_VENTAS!$C$1:C511),"")</f>
        <v>SMARTWATCH</v>
      </c>
      <c r="G70" s="37">
        <f>SUMIF(DETA_VENTAS!$B$1:$B511,A70,DETA_VENTAS!$G$1:$G511)</f>
        <v>5</v>
      </c>
      <c r="H70" s="172">
        <f>IFERROR(SUMIF(DETA_VENTAS!$B$1:$B511,A70,DETA_VENTAS!$L$1:$L511), 0)</f>
        <v>1976</v>
      </c>
      <c r="I70" s="172">
        <f>SUMIF(DETA_VENTAS!$B$1:$B511,A70,DETA_VENTAS!$Q$1:$Q511)</f>
        <v>51</v>
      </c>
      <c r="J70" s="173">
        <f t="shared" si="2"/>
        <v>0.0258097166</v>
      </c>
      <c r="K70" s="174">
        <f t="shared" si="4"/>
        <v>1976</v>
      </c>
      <c r="L70" s="174">
        <f t="shared" si="3"/>
        <v>0</v>
      </c>
      <c r="M70" s="175" t="s">
        <v>340</v>
      </c>
      <c r="N70" s="87"/>
      <c r="O70" s="176"/>
      <c r="P70" s="176"/>
    </row>
    <row r="71">
      <c r="A71" s="37">
        <v>2139.0</v>
      </c>
      <c r="B71" s="169" t="s">
        <v>36</v>
      </c>
      <c r="C71" s="170">
        <f t="array" ref="C71">XLOOKUP(B71,CLIENTES!$B$5:B511,CLIENTES!$A$5:A511, 0)</f>
        <v>261</v>
      </c>
      <c r="D71" s="171">
        <v>45938.0</v>
      </c>
      <c r="E71" s="134" t="str">
        <f t="shared" si="1"/>
        <v>October</v>
      </c>
      <c r="F71" s="37" t="str">
        <f t="array" ref="F71">IFERROR(XLOOKUP(A71,DETA_VENTAS!$B$1:B511,DETA_VENTAS!$C$1:C511),"")</f>
        <v>CELL-NEW</v>
      </c>
      <c r="G71" s="37">
        <f>SUMIF(DETA_VENTAS!$B$1:$B511,A71,DETA_VENTAS!$G$1:$G511)</f>
        <v>3</v>
      </c>
      <c r="H71" s="172">
        <f>IFERROR(SUMIF(DETA_VENTAS!$B$1:$B511,A71,DETA_VENTAS!$L$1:$L511), 0)</f>
        <v>4680</v>
      </c>
      <c r="I71" s="172">
        <f>SUMIF(DETA_VENTAS!$B$1:$B511,A71,DETA_VENTAS!$Q$1:$Q511)</f>
        <v>232.89</v>
      </c>
      <c r="J71" s="173">
        <f t="shared" si="2"/>
        <v>0.04976282051</v>
      </c>
      <c r="K71" s="174">
        <f t="shared" si="4"/>
        <v>4680</v>
      </c>
      <c r="L71" s="174">
        <f t="shared" si="3"/>
        <v>0</v>
      </c>
      <c r="M71" s="175" t="s">
        <v>340</v>
      </c>
      <c r="N71" s="87"/>
      <c r="O71" s="176"/>
      <c r="P71" s="176"/>
    </row>
    <row r="72">
      <c r="A72" s="37">
        <v>2138.0</v>
      </c>
      <c r="B72" s="169" t="s">
        <v>29</v>
      </c>
      <c r="C72" s="170">
        <f t="array" ref="C72">XLOOKUP(B72,CLIENTES!$B$5:B511,CLIENTES!$A$5:A511, 0)</f>
        <v>162</v>
      </c>
      <c r="D72" s="171">
        <v>45939.0</v>
      </c>
      <c r="E72" s="134" t="str">
        <f t="shared" si="1"/>
        <v>October</v>
      </c>
      <c r="F72" s="37" t="str">
        <f t="array" ref="F72">IFERROR(XLOOKUP(A72,DETA_VENTAS!$B$1:B511,DETA_VENTAS!$C$1:C511),"")</f>
        <v>CELL-NEW</v>
      </c>
      <c r="G72" s="37">
        <f>SUMIF(DETA_VENTAS!$B$1:$B511,A72,DETA_VENTAS!$G$1:$G511)</f>
        <v>12</v>
      </c>
      <c r="H72" s="172">
        <f>IFERROR(SUMIF(DETA_VENTAS!$B$1:$B511,A72,DETA_VENTAS!$L$1:$L511), 0)</f>
        <v>17350</v>
      </c>
      <c r="I72" s="172">
        <f>SUMIF(DETA_VENTAS!$B$1:$B511,A72,DETA_VENTAS!$Q$1:$Q511)</f>
        <v>166.3</v>
      </c>
      <c r="J72" s="173">
        <f t="shared" si="2"/>
        <v>0.009585014409</v>
      </c>
      <c r="K72" s="174">
        <f t="shared" si="4"/>
        <v>17350</v>
      </c>
      <c r="L72" s="174">
        <f t="shared" si="3"/>
        <v>0</v>
      </c>
      <c r="M72" s="175" t="s">
        <v>340</v>
      </c>
      <c r="N72" s="87"/>
      <c r="O72" s="176"/>
      <c r="P72" s="176"/>
    </row>
    <row r="73">
      <c r="A73" s="37">
        <v>2137.0</v>
      </c>
      <c r="B73" s="169" t="s">
        <v>32</v>
      </c>
      <c r="C73" s="170">
        <f t="array" ref="C73">XLOOKUP(B73,CLIENTES!$B$5:B511,CLIENTES!$A$5:A511, 0)</f>
        <v>66</v>
      </c>
      <c r="D73" s="171">
        <v>45939.0</v>
      </c>
      <c r="E73" s="134" t="str">
        <f t="shared" si="1"/>
        <v>October</v>
      </c>
      <c r="F73" s="37" t="str">
        <f t="array" ref="F73">IFERROR(XLOOKUP(A73,DETA_VENTAS!$B$1:B511,DETA_VENTAS!$C$1:C511),"")</f>
        <v>CELL-NEW</v>
      </c>
      <c r="G73" s="37">
        <f>SUMIF(DETA_VENTAS!$B$1:$B511,A73,DETA_VENTAS!$G$1:$G511)</f>
        <v>26</v>
      </c>
      <c r="H73" s="172">
        <f>IFERROR(SUMIF(DETA_VENTAS!$B$1:$B511,A73,DETA_VENTAS!$L$1:$L511), 0)</f>
        <v>34670</v>
      </c>
      <c r="I73" s="172">
        <f>SUMIF(DETA_VENTAS!$B$1:$B511,A73,DETA_VENTAS!$Q$1:$Q511)</f>
        <v>291.56</v>
      </c>
      <c r="J73" s="173">
        <f t="shared" si="2"/>
        <v>0.008409576002</v>
      </c>
      <c r="K73" s="174">
        <f t="shared" si="4"/>
        <v>34670</v>
      </c>
      <c r="L73" s="174">
        <f t="shared" si="3"/>
        <v>0</v>
      </c>
      <c r="M73" s="175" t="s">
        <v>340</v>
      </c>
      <c r="N73" s="87"/>
      <c r="O73" s="176"/>
      <c r="P73" s="176"/>
    </row>
    <row r="74">
      <c r="A74" s="37">
        <v>2136.0</v>
      </c>
      <c r="B74" s="169" t="s">
        <v>25</v>
      </c>
      <c r="C74" s="170">
        <f t="array" ref="C74">XLOOKUP(B74,CLIENTES!$B$5:B511,CLIENTES!$A$5:A511, 0)</f>
        <v>151</v>
      </c>
      <c r="D74" s="171">
        <v>45939.0</v>
      </c>
      <c r="E74" s="134" t="str">
        <f t="shared" si="1"/>
        <v>October</v>
      </c>
      <c r="F74" s="37" t="str">
        <f t="array" ref="F74">IFERROR(XLOOKUP(A74,DETA_VENTAS!$B$1:B511,DETA_VENTAS!$C$1:C511),"")</f>
        <v>CELL-NEW</v>
      </c>
      <c r="G74" s="37">
        <f>SUMIF(DETA_VENTAS!$B$1:$B511,A74,DETA_VENTAS!$G$1:$G511)</f>
        <v>5</v>
      </c>
      <c r="H74" s="172">
        <f>IFERROR(SUMIF(DETA_VENTAS!$B$1:$B511,A74,DETA_VENTAS!$L$1:$L511), 0)</f>
        <v>7495</v>
      </c>
      <c r="I74" s="172">
        <f>SUMIF(DETA_VENTAS!$B$1:$B511,A74,DETA_VENTAS!$Q$1:$Q511)</f>
        <v>83.15</v>
      </c>
      <c r="J74" s="173">
        <f t="shared" si="2"/>
        <v>0.01109406271</v>
      </c>
      <c r="K74" s="174">
        <f t="shared" si="4"/>
        <v>7495</v>
      </c>
      <c r="L74" s="174">
        <f t="shared" si="3"/>
        <v>0</v>
      </c>
      <c r="M74" s="175" t="s">
        <v>340</v>
      </c>
      <c r="N74" s="87"/>
      <c r="O74" s="176"/>
      <c r="P74" s="176"/>
    </row>
    <row r="75">
      <c r="A75" s="37">
        <v>2135.0</v>
      </c>
      <c r="B75" s="169" t="s">
        <v>29</v>
      </c>
      <c r="C75" s="170">
        <f t="array" ref="C75">XLOOKUP(B75,CLIENTES!$B$5:B511,CLIENTES!$A$5:A511, 0)</f>
        <v>162</v>
      </c>
      <c r="D75" s="171">
        <v>45938.0</v>
      </c>
      <c r="E75" s="134" t="str">
        <f t="shared" si="1"/>
        <v>October</v>
      </c>
      <c r="F75" s="37" t="str">
        <f t="array" ref="F75">IFERROR(XLOOKUP(A75,DETA_VENTAS!$B$1:B511,DETA_VENTAS!$C$1:C511),"")</f>
        <v>SMARTWATCH</v>
      </c>
      <c r="G75" s="37">
        <f>SUMIF(DETA_VENTAS!$B$1:$B511,A75,DETA_VENTAS!$G$1:$G511)</f>
        <v>4</v>
      </c>
      <c r="H75" s="172">
        <f>IFERROR(SUMIF(DETA_VENTAS!$B$1:$B511,A75,DETA_VENTAS!$L$1:$L511), 0)</f>
        <v>3200</v>
      </c>
      <c r="I75" s="172">
        <f>SUMIF(DETA_VENTAS!$B$1:$B511,A75,DETA_VENTAS!$Q$1:$Q511)</f>
        <v>148</v>
      </c>
      <c r="J75" s="173">
        <f t="shared" si="2"/>
        <v>0.04625</v>
      </c>
      <c r="K75" s="174">
        <f t="shared" si="4"/>
        <v>3200</v>
      </c>
      <c r="L75" s="174">
        <f t="shared" si="3"/>
        <v>0</v>
      </c>
      <c r="M75" s="175" t="s">
        <v>340</v>
      </c>
      <c r="N75" s="87"/>
      <c r="O75" s="176"/>
      <c r="P75" s="176"/>
    </row>
    <row r="76">
      <c r="A76" s="37">
        <v>2134.0</v>
      </c>
      <c r="B76" s="169" t="s">
        <v>87</v>
      </c>
      <c r="C76" s="170">
        <f t="array" ref="C76">XLOOKUP(B76,CLIENTES!$B$5:B511,CLIENTES!$A$5:A511, 0)</f>
        <v>258</v>
      </c>
      <c r="D76" s="171">
        <v>45938.0</v>
      </c>
      <c r="E76" s="134" t="str">
        <f t="shared" si="1"/>
        <v>October</v>
      </c>
      <c r="F76" s="37" t="str">
        <f t="array" ref="F76">IFERROR(XLOOKUP(A76,DETA_VENTAS!$B$1:B511,DETA_VENTAS!$C$1:C511),"")</f>
        <v>SMARTWATCH</v>
      </c>
      <c r="G76" s="37">
        <f>SUMIF(DETA_VENTAS!$B$1:$B511,A76,DETA_VENTAS!$G$1:$G511)</f>
        <v>1</v>
      </c>
      <c r="H76" s="172">
        <f>IFERROR(SUMIF(DETA_VENTAS!$B$1:$B511,A76,DETA_VENTAS!$L$1:$L511), 0)</f>
        <v>750</v>
      </c>
      <c r="I76" s="172">
        <f>SUMIF(DETA_VENTAS!$B$1:$B511,A76,DETA_VENTAS!$Q$1:$Q511)</f>
        <v>10</v>
      </c>
      <c r="J76" s="173">
        <f t="shared" si="2"/>
        <v>0.01333333333</v>
      </c>
      <c r="K76" s="174">
        <f t="shared" si="4"/>
        <v>750</v>
      </c>
      <c r="L76" s="174">
        <f t="shared" si="3"/>
        <v>0</v>
      </c>
      <c r="M76" s="175" t="s">
        <v>340</v>
      </c>
      <c r="N76" s="87"/>
      <c r="O76" s="176"/>
      <c r="P76" s="176"/>
    </row>
    <row r="77">
      <c r="A77" s="37">
        <v>2133.0</v>
      </c>
      <c r="B77" s="169" t="s">
        <v>32</v>
      </c>
      <c r="C77" s="170">
        <f t="array" ref="C77">XLOOKUP(B77,CLIENTES!$B$5:B511,CLIENTES!$A$5:A511, 0)</f>
        <v>66</v>
      </c>
      <c r="D77" s="171">
        <v>45938.0</v>
      </c>
      <c r="E77" s="134" t="str">
        <f t="shared" si="1"/>
        <v>October</v>
      </c>
      <c r="F77" s="37" t="str">
        <f t="array" ref="F77">IFERROR(XLOOKUP(A77,DETA_VENTAS!$B$1:B511,DETA_VENTAS!$C$1:C511),"")</f>
        <v>SMARTWATCH</v>
      </c>
      <c r="G77" s="37">
        <f>SUMIF(DETA_VENTAS!$B$1:$B511,A77,DETA_VENTAS!$G$1:$G511)</f>
        <v>2</v>
      </c>
      <c r="H77" s="172">
        <f>IFERROR(SUMIF(DETA_VENTAS!$B$1:$B511,A77,DETA_VENTAS!$L$1:$L511), 0)</f>
        <v>1500</v>
      </c>
      <c r="I77" s="172">
        <f>SUMIF(DETA_VENTAS!$B$1:$B511,A77,DETA_VENTAS!$Q$1:$Q511)</f>
        <v>20</v>
      </c>
      <c r="J77" s="173">
        <f t="shared" si="2"/>
        <v>0.01333333333</v>
      </c>
      <c r="K77" s="174">
        <f t="shared" si="4"/>
        <v>1500</v>
      </c>
      <c r="L77" s="174">
        <f t="shared" si="3"/>
        <v>0</v>
      </c>
      <c r="M77" s="175" t="s">
        <v>340</v>
      </c>
      <c r="N77" s="87"/>
      <c r="O77" s="176"/>
      <c r="P77" s="176"/>
    </row>
    <row r="78">
      <c r="A78" s="37">
        <v>2132.0</v>
      </c>
      <c r="B78" s="169" t="s">
        <v>29</v>
      </c>
      <c r="C78" s="170">
        <f t="array" ref="C78">XLOOKUP(B78,CLIENTES!$B$5:B511,CLIENTES!$A$5:A511, 0)</f>
        <v>162</v>
      </c>
      <c r="D78" s="171">
        <v>45931.0</v>
      </c>
      <c r="E78" s="134" t="str">
        <f t="shared" si="1"/>
        <v>October</v>
      </c>
      <c r="F78" s="37" t="str">
        <f t="array" ref="F78">IFERROR(XLOOKUP(A78,DETA_VENTAS!$B$1:B511,DETA_VENTAS!$C$1:C511),"")</f>
        <v>CELL-NEW</v>
      </c>
      <c r="G78" s="37">
        <f>SUMIF(DETA_VENTAS!$B$1:$B511,A78,DETA_VENTAS!$G$1:$G511)</f>
        <v>2</v>
      </c>
      <c r="H78" s="172">
        <f>IFERROR(SUMIF(DETA_VENTAS!$B$1:$B511,A78,DETA_VENTAS!$L$1:$L511), 0)</f>
        <v>2740</v>
      </c>
      <c r="I78" s="172">
        <f>SUMIF(DETA_VENTAS!$B$1:$B511,A78,DETA_VENTAS!$Q$1:$Q511)</f>
        <v>134</v>
      </c>
      <c r="J78" s="173">
        <f t="shared" si="2"/>
        <v>0.04890510949</v>
      </c>
      <c r="K78" s="174">
        <f t="shared" si="4"/>
        <v>2740</v>
      </c>
      <c r="L78" s="174">
        <f t="shared" si="3"/>
        <v>0</v>
      </c>
      <c r="M78" s="175" t="s">
        <v>340</v>
      </c>
      <c r="N78" s="87"/>
      <c r="O78" s="176"/>
      <c r="P78" s="176"/>
    </row>
    <row r="79">
      <c r="A79" s="37">
        <v>2131.0</v>
      </c>
      <c r="B79" s="169" t="s">
        <v>52</v>
      </c>
      <c r="C79" s="170">
        <f t="array" ref="C79">XLOOKUP(B79,CLIENTES!$B$5:B511,CLIENTES!$A$5:A511, 0)</f>
        <v>251</v>
      </c>
      <c r="D79" s="171">
        <v>45929.0</v>
      </c>
      <c r="E79" s="134" t="str">
        <f t="shared" si="1"/>
        <v>September</v>
      </c>
      <c r="F79" s="37" t="str">
        <f t="array" ref="F79">IFERROR(XLOOKUP(A79,DETA_VENTAS!$B$1:B511,DETA_VENTAS!$C$1:C511),"")</f>
        <v>ACCESORIOS</v>
      </c>
      <c r="G79" s="37">
        <f>SUMIF(DETA_VENTAS!$B$1:$B511,A79,DETA_VENTAS!$G$1:$G511)</f>
        <v>3</v>
      </c>
      <c r="H79" s="172">
        <f>IFERROR(SUMIF(DETA_VENTAS!$B$1:$B511,A79,DETA_VENTAS!$L$1:$L511), 0)</f>
        <v>594</v>
      </c>
      <c r="I79" s="172">
        <f>SUMIF(DETA_VENTAS!$B$1:$B511,A79,DETA_VENTAS!$Q$1:$Q511)</f>
        <v>51</v>
      </c>
      <c r="J79" s="173">
        <f t="shared" si="2"/>
        <v>0.08585858586</v>
      </c>
      <c r="K79" s="174">
        <f t="shared" si="4"/>
        <v>594</v>
      </c>
      <c r="L79" s="174">
        <f t="shared" si="3"/>
        <v>0</v>
      </c>
      <c r="M79" s="175" t="s">
        <v>340</v>
      </c>
      <c r="N79" s="87"/>
      <c r="O79" s="176"/>
      <c r="P79" s="176"/>
    </row>
    <row r="80">
      <c r="A80" s="37">
        <v>2130.0</v>
      </c>
      <c r="B80" s="169" t="s">
        <v>57</v>
      </c>
      <c r="C80" s="170">
        <f t="array" ref="C80">XLOOKUP(B80,CLIENTES!$B$5:B511,CLIENTES!$A$5:A511, 0)</f>
        <v>18</v>
      </c>
      <c r="D80" s="171">
        <v>45925.0</v>
      </c>
      <c r="E80" s="134" t="str">
        <f t="shared" si="1"/>
        <v>September</v>
      </c>
      <c r="F80" s="37" t="str">
        <f t="array" ref="F80">IFERROR(XLOOKUP(A80,DETA_VENTAS!$B$1:B511,DETA_VENTAS!$C$1:C511),"")</f>
        <v>CELL-NEW</v>
      </c>
      <c r="G80" s="37">
        <f>SUMIF(DETA_VENTAS!$B$1:$B511,A80,DETA_VENTAS!$G$1:$G511)</f>
        <v>2</v>
      </c>
      <c r="H80" s="172">
        <f>IFERROR(SUMIF(DETA_VENTAS!$B$1:$B511,A80,DETA_VENTAS!$L$1:$L511), 0)</f>
        <v>2020</v>
      </c>
      <c r="I80" s="172">
        <f>SUMIF(DETA_VENTAS!$B$1:$B511,A80,DETA_VENTAS!$Q$1:$Q511)</f>
        <v>186</v>
      </c>
      <c r="J80" s="173">
        <f t="shared" si="2"/>
        <v>0.09207920792</v>
      </c>
      <c r="K80" s="174"/>
      <c r="L80" s="174"/>
      <c r="M80" s="175"/>
      <c r="N80" s="87"/>
      <c r="O80" s="176"/>
      <c r="P80" s="176"/>
    </row>
    <row r="81">
      <c r="A81" s="37">
        <v>2129.0</v>
      </c>
      <c r="B81" s="169" t="s">
        <v>127</v>
      </c>
      <c r="C81" s="170">
        <f t="array" ref="C81">XLOOKUP(B81,CLIENTES!$B$5:B511,CLIENTES!$A$5:A511, 0)</f>
        <v>85</v>
      </c>
      <c r="D81" s="171">
        <v>45925.0</v>
      </c>
      <c r="E81" s="134" t="str">
        <f t="shared" si="1"/>
        <v>September</v>
      </c>
      <c r="F81" s="37" t="str">
        <f t="array" ref="F81">IFERROR(XLOOKUP(A81,DETA_VENTAS!$B$1:B511,DETA_VENTAS!$C$1:C511),"")</f>
        <v>CELL-NEW</v>
      </c>
      <c r="G81" s="37">
        <f>SUMIF(DETA_VENTAS!$B$1:$B511,A81,DETA_VENTAS!$G$1:$G511)</f>
        <v>4</v>
      </c>
      <c r="H81" s="172">
        <f>IFERROR(SUMIF(DETA_VENTAS!$B$1:$B511,A81,DETA_VENTAS!$L$1:$L511), 0)</f>
        <v>5245</v>
      </c>
      <c r="I81" s="172">
        <f>SUMIF(DETA_VENTAS!$B$1:$B511,A81,DETA_VENTAS!$Q$1:$Q511)</f>
        <v>363</v>
      </c>
      <c r="J81" s="173">
        <f t="shared" si="2"/>
        <v>0.06920877026</v>
      </c>
      <c r="K81" s="174">
        <f t="shared" ref="K81:K86" si="5">H81</f>
        <v>5245</v>
      </c>
      <c r="L81" s="174">
        <f t="shared" ref="L81:L510" si="6">IFERROR(-H81+K81, 0)</f>
        <v>0</v>
      </c>
      <c r="M81" s="175" t="s">
        <v>340</v>
      </c>
      <c r="N81" s="87"/>
      <c r="O81" s="176"/>
      <c r="P81" s="176"/>
    </row>
    <row r="82">
      <c r="A82" s="37">
        <v>2128.0</v>
      </c>
      <c r="B82" s="169" t="s">
        <v>110</v>
      </c>
      <c r="C82" s="170">
        <f t="array" ref="C82">XLOOKUP(B82,CLIENTES!$B$5:B511,CLIENTES!$A$5:A511, 0)</f>
        <v>210</v>
      </c>
      <c r="D82" s="171">
        <v>45925.0</v>
      </c>
      <c r="E82" s="134" t="str">
        <f t="shared" si="1"/>
        <v>September</v>
      </c>
      <c r="F82" s="37" t="str">
        <f t="array" ref="F82">IFERROR(XLOOKUP(A82,DETA_VENTAS!$B$1:B511,DETA_VENTAS!$C$1:C511),"")</f>
        <v>CELL-NEW</v>
      </c>
      <c r="G82" s="37">
        <f>SUMIF(DETA_VENTAS!$B$1:$B511,A82,DETA_VENTAS!$G$1:$G511)</f>
        <v>10</v>
      </c>
      <c r="H82" s="172">
        <f>IFERROR(SUMIF(DETA_VENTAS!$B$1:$B511,A82,DETA_VENTAS!$L$1:$L511), 0)</f>
        <v>10800</v>
      </c>
      <c r="I82" s="172">
        <f>SUMIF(DETA_VENTAS!$B$1:$B511,A82,DETA_VENTAS!$Q$1:$Q511)</f>
        <v>960</v>
      </c>
      <c r="J82" s="173">
        <f t="shared" si="2"/>
        <v>0.08888888889</v>
      </c>
      <c r="K82" s="174">
        <f t="shared" si="5"/>
        <v>10800</v>
      </c>
      <c r="L82" s="174">
        <f t="shared" si="6"/>
        <v>0</v>
      </c>
      <c r="M82" s="175" t="s">
        <v>340</v>
      </c>
      <c r="N82" s="87"/>
      <c r="O82" s="176"/>
      <c r="P82" s="176"/>
    </row>
    <row r="83">
      <c r="A83" s="37">
        <v>2127.0</v>
      </c>
      <c r="B83" s="169" t="s">
        <v>29</v>
      </c>
      <c r="C83" s="170">
        <f t="array" ref="C83">XLOOKUP(B83,CLIENTES!$B$5:B511,CLIENTES!$A$5:A511, 0)</f>
        <v>162</v>
      </c>
      <c r="D83" s="171">
        <v>45924.0</v>
      </c>
      <c r="E83" s="134" t="str">
        <f t="shared" si="1"/>
        <v>September</v>
      </c>
      <c r="F83" s="37" t="str">
        <f t="array" ref="F83">IFERROR(XLOOKUP(A83,DETA_VENTAS!$B$1:B511,DETA_VENTAS!$C$1:C511),"")</f>
        <v>NOTE/MAC</v>
      </c>
      <c r="G83" s="37">
        <f>SUMIF(DETA_VENTAS!$B$1:$B511,A83,DETA_VENTAS!$G$1:$G511)</f>
        <v>1</v>
      </c>
      <c r="H83" s="172">
        <f>IFERROR(SUMIF(DETA_VENTAS!$B$1:$B511,A83,DETA_VENTAS!$L$1:$L511), 0)</f>
        <v>1375</v>
      </c>
      <c r="I83" s="172">
        <f>SUMIF(DETA_VENTAS!$B$1:$B511,A83,DETA_VENTAS!$Q$1:$Q511)</f>
        <v>63</v>
      </c>
      <c r="J83" s="173">
        <f t="shared" si="2"/>
        <v>0.04581818182</v>
      </c>
      <c r="K83" s="174">
        <f t="shared" si="5"/>
        <v>1375</v>
      </c>
      <c r="L83" s="174">
        <f t="shared" si="6"/>
        <v>0</v>
      </c>
      <c r="M83" s="175" t="s">
        <v>340</v>
      </c>
      <c r="N83" s="87"/>
      <c r="O83" s="176"/>
      <c r="P83" s="176"/>
    </row>
    <row r="84">
      <c r="A84" s="37">
        <v>2126.0</v>
      </c>
      <c r="B84" s="169" t="s">
        <v>87</v>
      </c>
      <c r="C84" s="170">
        <f t="array" ref="C84">XLOOKUP(B84,CLIENTES!$B$5:B511,CLIENTES!$A$5:A511, 0)</f>
        <v>258</v>
      </c>
      <c r="D84" s="171">
        <v>45924.0</v>
      </c>
      <c r="E84" s="134" t="str">
        <f t="shared" si="1"/>
        <v>September</v>
      </c>
      <c r="F84" s="37" t="str">
        <f t="array" ref="F84">IFERROR(XLOOKUP(A84,DETA_VENTAS!$B$1:B511,DETA_VENTAS!$C$1:C511),"")</f>
        <v>CELL-NEW</v>
      </c>
      <c r="G84" s="37">
        <f>SUMIF(DETA_VENTAS!$B$1:$B511,A84,DETA_VENTAS!$G$1:$G511)</f>
        <v>2</v>
      </c>
      <c r="H84" s="172">
        <f>IFERROR(SUMIF(DETA_VENTAS!$B$1:$B511,A84,DETA_VENTAS!$L$1:$L511), 0)</f>
        <v>3050</v>
      </c>
      <c r="I84" s="172">
        <f>SUMIF(DETA_VENTAS!$B$1:$B511,A84,DETA_VENTAS!$Q$1:$Q511)</f>
        <v>237</v>
      </c>
      <c r="J84" s="173">
        <f t="shared" si="2"/>
        <v>0.07770491803</v>
      </c>
      <c r="K84" s="174">
        <f t="shared" si="5"/>
        <v>3050</v>
      </c>
      <c r="L84" s="174">
        <f t="shared" si="6"/>
        <v>0</v>
      </c>
      <c r="M84" s="175" t="s">
        <v>340</v>
      </c>
      <c r="N84" s="87"/>
      <c r="O84" s="176"/>
      <c r="P84" s="176"/>
    </row>
    <row r="85">
      <c r="A85" s="37">
        <v>2125.0</v>
      </c>
      <c r="B85" s="169" t="s">
        <v>110</v>
      </c>
      <c r="C85" s="170">
        <f t="array" ref="C85">XLOOKUP(B85,CLIENTES!$B$5:B511,CLIENTES!$A$5:A511, 0)</f>
        <v>210</v>
      </c>
      <c r="D85" s="171">
        <v>45922.0</v>
      </c>
      <c r="E85" s="134" t="str">
        <f t="shared" si="1"/>
        <v>September</v>
      </c>
      <c r="F85" s="37" t="str">
        <f t="array" ref="F85">IFERROR(XLOOKUP(A85,DETA_VENTAS!$B$1:B511,DETA_VENTAS!$C$1:C511),"")</f>
        <v>CELL-NEW</v>
      </c>
      <c r="G85" s="37">
        <f>SUMIF(DETA_VENTAS!$B$1:$B511,A85,DETA_VENTAS!$G$1:$G511)</f>
        <v>3</v>
      </c>
      <c r="H85" s="172">
        <f>IFERROR(SUMIF(DETA_VENTAS!$B$1:$B511,A85,DETA_VENTAS!$L$1:$L511), 0)</f>
        <v>5175</v>
      </c>
      <c r="I85" s="172">
        <f>SUMIF(DETA_VENTAS!$B$1:$B511,A85,DETA_VENTAS!$Q$1:$Q511)</f>
        <v>502</v>
      </c>
      <c r="J85" s="173">
        <f t="shared" si="2"/>
        <v>0.09700483092</v>
      </c>
      <c r="K85" s="174">
        <f t="shared" si="5"/>
        <v>5175</v>
      </c>
      <c r="L85" s="174">
        <f t="shared" si="6"/>
        <v>0</v>
      </c>
      <c r="M85" s="175" t="s">
        <v>340</v>
      </c>
      <c r="N85" s="87"/>
      <c r="O85" s="176"/>
      <c r="P85" s="176"/>
    </row>
    <row r="86">
      <c r="A86" s="37">
        <v>2124.0</v>
      </c>
      <c r="B86" s="169" t="s">
        <v>32</v>
      </c>
      <c r="C86" s="170">
        <f t="array" ref="C86">XLOOKUP(B86,CLIENTES!$B$5:B511,CLIENTES!$A$5:A511, 0)</f>
        <v>66</v>
      </c>
      <c r="D86" s="171">
        <v>45923.0</v>
      </c>
      <c r="E86" s="134" t="str">
        <f t="shared" si="1"/>
        <v>September</v>
      </c>
      <c r="F86" s="37" t="str">
        <f t="array" ref="F86">IFERROR(XLOOKUP(A86,DETA_VENTAS!$B$1:B511,DETA_VENTAS!$C$1:C511),"")</f>
        <v>CELL-NEW</v>
      </c>
      <c r="G86" s="37">
        <f>SUMIF(DETA_VENTAS!$B$1:$B511,A86,DETA_VENTAS!$G$1:$G511)</f>
        <v>10</v>
      </c>
      <c r="H86" s="172">
        <f>IFERROR(SUMIF(DETA_VENTAS!$B$1:$B511,A86,DETA_VENTAS!$L$1:$L511), 0)</f>
        <v>6290</v>
      </c>
      <c r="I86" s="172">
        <f>SUMIF(DETA_VENTAS!$B$1:$B511,A86,DETA_VENTAS!$Q$1:$Q511)</f>
        <v>90</v>
      </c>
      <c r="J86" s="173">
        <f t="shared" si="2"/>
        <v>0.01430842607</v>
      </c>
      <c r="K86" s="174">
        <f t="shared" si="5"/>
        <v>6290</v>
      </c>
      <c r="L86" s="174">
        <f t="shared" si="6"/>
        <v>0</v>
      </c>
      <c r="M86" s="175" t="s">
        <v>340</v>
      </c>
      <c r="N86" s="87"/>
      <c r="O86" s="176"/>
      <c r="P86" s="176"/>
    </row>
    <row r="87">
      <c r="A87" s="37">
        <v>2123.0</v>
      </c>
      <c r="B87" s="169" t="s">
        <v>32</v>
      </c>
      <c r="C87" s="170">
        <f t="array" ref="C87">XLOOKUP(B87,CLIENTES!$B$5:B511,CLIENTES!$A$5:A511, 0)</f>
        <v>66</v>
      </c>
      <c r="D87" s="171">
        <v>45922.0</v>
      </c>
      <c r="E87" s="134" t="str">
        <f t="shared" si="1"/>
        <v>September</v>
      </c>
      <c r="F87" s="37" t="str">
        <f t="array" ref="F87">IFERROR(XLOOKUP(A87,DETA_VENTAS!$B$1:B511,DETA_VENTAS!$C$1:C511),"")</f>
        <v>CELL-NEW</v>
      </c>
      <c r="G87" s="37">
        <f>SUMIF(DETA_VENTAS!$B$1:$B511,A87,DETA_VENTAS!$G$1:$G511)</f>
        <v>32</v>
      </c>
      <c r="H87" s="172">
        <f>IFERROR(SUMIF(DETA_VENTAS!$B$1:$B511,A87,DETA_VENTAS!$L$1:$L511), 0)</f>
        <v>37920</v>
      </c>
      <c r="I87" s="172">
        <f>SUMIF(DETA_VENTAS!$B$1:$B511,A87,DETA_VENTAS!$Q$1:$Q511)</f>
        <v>1120</v>
      </c>
      <c r="J87" s="173">
        <f t="shared" si="2"/>
        <v>0.02953586498</v>
      </c>
      <c r="K87" s="174">
        <v>35500.0</v>
      </c>
      <c r="L87" s="174">
        <f t="shared" si="6"/>
        <v>-2420</v>
      </c>
      <c r="M87" s="175" t="s">
        <v>340</v>
      </c>
      <c r="N87" s="87"/>
      <c r="O87" s="176"/>
      <c r="P87" s="176"/>
    </row>
    <row r="88">
      <c r="A88" s="37">
        <v>2122.0</v>
      </c>
      <c r="B88" s="169" t="s">
        <v>110</v>
      </c>
      <c r="C88" s="170">
        <f t="array" ref="C88">XLOOKUP(B88,CLIENTES!$B$5:B511,CLIENTES!$A$5:A511, 0)</f>
        <v>210</v>
      </c>
      <c r="D88" s="171">
        <v>45922.0</v>
      </c>
      <c r="E88" s="134" t="str">
        <f t="shared" si="1"/>
        <v>September</v>
      </c>
      <c r="F88" s="37" t="str">
        <f t="array" ref="F88">IFERROR(XLOOKUP(A88,DETA_VENTAS!$B$1:B511,DETA_VENTAS!$C$1:C511),"")</f>
        <v>CELL-NEW</v>
      </c>
      <c r="G88" s="37">
        <f>SUMIF(DETA_VENTAS!$B$1:$B511,A88,DETA_VENTAS!$G$1:$G511)</f>
        <v>35</v>
      </c>
      <c r="H88" s="172">
        <f>IFERROR(SUMIF(DETA_VENTAS!$B$1:$B511,A88,DETA_VENTAS!$L$1:$L511), 0)</f>
        <v>50177</v>
      </c>
      <c r="I88" s="172">
        <f>SUMIF(DETA_VENTAS!$B$1:$B511,A88,DETA_VENTAS!$Q$1:$Q511)</f>
        <v>2795</v>
      </c>
      <c r="J88" s="173">
        <f t="shared" si="2"/>
        <v>0.05570281205</v>
      </c>
      <c r="K88" s="174">
        <f t="shared" ref="K88:K90" si="7">H88</f>
        <v>50177</v>
      </c>
      <c r="L88" s="174">
        <f t="shared" si="6"/>
        <v>0</v>
      </c>
      <c r="M88" s="175" t="s">
        <v>340</v>
      </c>
      <c r="N88" s="87"/>
      <c r="O88" s="176"/>
      <c r="P88" s="176"/>
    </row>
    <row r="89">
      <c r="A89" s="37">
        <v>2121.0</v>
      </c>
      <c r="B89" s="169" t="s">
        <v>29</v>
      </c>
      <c r="C89" s="170">
        <f t="array" ref="C89">XLOOKUP(B89,CLIENTES!$B$5:B511,CLIENTES!$A$5:A511, 0)</f>
        <v>162</v>
      </c>
      <c r="D89" s="171">
        <v>45915.0</v>
      </c>
      <c r="E89" s="134" t="str">
        <f t="shared" si="1"/>
        <v>September</v>
      </c>
      <c r="F89" s="37" t="str">
        <f t="array" ref="F89">IFERROR(XLOOKUP(A89,DETA_VENTAS!$B$1:B511,DETA_VENTAS!$C$1:C511),"")</f>
        <v>ACCESORIOS</v>
      </c>
      <c r="G89" s="37">
        <f>SUMIF(DETA_VENTAS!$B$1:$B511,A89,DETA_VENTAS!$G$1:$G511)</f>
        <v>20</v>
      </c>
      <c r="H89" s="172">
        <f>IFERROR(SUMIF(DETA_VENTAS!$B$1:$B511,A89,DETA_VENTAS!$L$1:$L511), 0)</f>
        <v>1220</v>
      </c>
      <c r="I89" s="172">
        <f>SUMIF(DETA_VENTAS!$B$1:$B511,A89,DETA_VENTAS!$Q$1:$Q511)</f>
        <v>233</v>
      </c>
      <c r="J89" s="173">
        <f t="shared" si="2"/>
        <v>0.1909836066</v>
      </c>
      <c r="K89" s="174">
        <f t="shared" si="7"/>
        <v>1220</v>
      </c>
      <c r="L89" s="174">
        <f t="shared" si="6"/>
        <v>0</v>
      </c>
      <c r="M89" s="175" t="s">
        <v>340</v>
      </c>
      <c r="N89" s="87"/>
      <c r="O89" s="176"/>
      <c r="P89" s="176"/>
    </row>
    <row r="90">
      <c r="A90" s="37">
        <v>2120.0</v>
      </c>
      <c r="B90" s="169" t="s">
        <v>87</v>
      </c>
      <c r="C90" s="170">
        <f t="array" ref="C90">XLOOKUP(B90,CLIENTES!$B$5:B511,CLIENTES!$A$5:A511, 0)</f>
        <v>258</v>
      </c>
      <c r="D90" s="171">
        <v>45915.0</v>
      </c>
      <c r="E90" s="134" t="str">
        <f t="shared" si="1"/>
        <v>September</v>
      </c>
      <c r="F90" s="37" t="str">
        <f t="array" ref="F90">IFERROR(XLOOKUP(A90,DETA_VENTAS!$B$1:B511,DETA_VENTAS!$C$1:C511),"")</f>
        <v>CELL-NEW</v>
      </c>
      <c r="G90" s="37">
        <f>SUMIF(DETA_VENTAS!$B$1:$B511,A90,DETA_VENTAS!$G$1:$G511)</f>
        <v>2</v>
      </c>
      <c r="H90" s="172">
        <f>IFERROR(SUMIF(DETA_VENTAS!$B$1:$B511,A90,DETA_VENTAS!$L$1:$L511), 0)</f>
        <v>2823</v>
      </c>
      <c r="I90" s="172">
        <f>SUMIF(DETA_VENTAS!$B$1:$B511,A90,DETA_VENTAS!$Q$1:$Q511)</f>
        <v>165</v>
      </c>
      <c r="J90" s="173">
        <f t="shared" si="2"/>
        <v>0.05844845909</v>
      </c>
      <c r="K90" s="174">
        <f t="shared" si="7"/>
        <v>2823</v>
      </c>
      <c r="L90" s="174">
        <f t="shared" si="6"/>
        <v>0</v>
      </c>
      <c r="M90" s="175" t="s">
        <v>340</v>
      </c>
      <c r="N90" s="87"/>
      <c r="O90" s="176"/>
      <c r="P90" s="176"/>
    </row>
    <row r="91">
      <c r="A91" s="37">
        <v>2119.0</v>
      </c>
      <c r="B91" s="169" t="s">
        <v>110</v>
      </c>
      <c r="C91" s="170">
        <f t="array" ref="C91">XLOOKUP(B91,CLIENTES!$B$5:B511,CLIENTES!$A$5:A511, 0)</f>
        <v>210</v>
      </c>
      <c r="D91" s="171">
        <v>45915.0</v>
      </c>
      <c r="E91" s="134" t="str">
        <f t="shared" si="1"/>
        <v>September</v>
      </c>
      <c r="F91" s="37" t="str">
        <f t="array" ref="F91">IFERROR(XLOOKUP(A91,DETA_VENTAS!$B$1:B511,DETA_VENTAS!$C$1:C511),"")</f>
        <v>CELL-NEW</v>
      </c>
      <c r="G91" s="37">
        <f>SUMIF(DETA_VENTAS!$B$1:$B511,A91,DETA_VENTAS!$G$1:$G511)</f>
        <v>47</v>
      </c>
      <c r="H91" s="172">
        <f>IFERROR(SUMIF(DETA_VENTAS!$B$1:$B511,A91,DETA_VENTAS!$L$1:$L511), 0)</f>
        <v>66319</v>
      </c>
      <c r="I91" s="172">
        <f>SUMIF(DETA_VENTAS!$B$1:$B511,A91,DETA_VENTAS!$Q$1:$Q511)</f>
        <v>4907.41</v>
      </c>
      <c r="J91" s="173">
        <f t="shared" si="2"/>
        <v>0.07399704459</v>
      </c>
      <c r="K91" s="174">
        <v>38890.0</v>
      </c>
      <c r="L91" s="174">
        <f t="shared" si="6"/>
        <v>-27429</v>
      </c>
      <c r="M91" s="175" t="s">
        <v>340</v>
      </c>
      <c r="N91" s="87"/>
      <c r="O91" s="176"/>
      <c r="P91" s="176"/>
    </row>
    <row r="92">
      <c r="A92" s="37">
        <v>2118.0</v>
      </c>
      <c r="B92" s="169" t="s">
        <v>29</v>
      </c>
      <c r="C92" s="170">
        <f t="array" ref="C92">XLOOKUP(B92,CLIENTES!$B$5:B511,CLIENTES!$A$5:A511, 0)</f>
        <v>162</v>
      </c>
      <c r="D92" s="171">
        <v>45910.0</v>
      </c>
      <c r="E92" s="134" t="str">
        <f t="shared" si="1"/>
        <v>September</v>
      </c>
      <c r="F92" s="37" t="str">
        <f t="array" ref="F92">IFERROR(XLOOKUP(A92,DETA_VENTAS!$B$1:B511,DETA_VENTAS!$C$1:C511),"")</f>
        <v>CELL-NEW</v>
      </c>
      <c r="G92" s="37">
        <f>SUMIF(DETA_VENTAS!$B$1:$B511,A92,DETA_VENTAS!$G$1:$G511)</f>
        <v>57</v>
      </c>
      <c r="H92" s="172">
        <f>IFERROR(SUMIF(DETA_VENTAS!$B$1:$B511,A92,DETA_VENTAS!$L$1:$L511), 0)</f>
        <v>79337</v>
      </c>
      <c r="I92" s="172">
        <f>SUMIF(DETA_VENTAS!$B$1:$B511,A92,DETA_VENTAS!$Q$1:$Q511)</f>
        <v>4969</v>
      </c>
      <c r="J92" s="173">
        <f t="shared" si="2"/>
        <v>0.06263155905</v>
      </c>
      <c r="K92" s="174">
        <v>75709.0</v>
      </c>
      <c r="L92" s="174">
        <f t="shared" si="6"/>
        <v>-3628</v>
      </c>
      <c r="M92" s="175" t="s">
        <v>340</v>
      </c>
      <c r="N92" s="87"/>
      <c r="O92" s="176"/>
      <c r="P92" s="176"/>
    </row>
    <row r="93">
      <c r="A93" s="37">
        <v>2117.0</v>
      </c>
      <c r="B93" s="169" t="s">
        <v>52</v>
      </c>
      <c r="C93" s="170">
        <f t="array" ref="C93">XLOOKUP(B93,CLIENTES!$B$5:B511,CLIENTES!$A$5:A511, 0)</f>
        <v>251</v>
      </c>
      <c r="D93" s="171">
        <v>45908.0</v>
      </c>
      <c r="E93" s="134" t="str">
        <f t="shared" si="1"/>
        <v>September</v>
      </c>
      <c r="F93" s="37" t="str">
        <f t="array" ref="F93">IFERROR(XLOOKUP(A93,DETA_VENTAS!$B$1:B511,DETA_VENTAS!$C$1:C511),"")</f>
        <v>TABLET/IPADS</v>
      </c>
      <c r="G93" s="37">
        <f>SUMIF(DETA_VENTAS!$B$1:$B511,A93,DETA_VENTAS!$G$1:$G511)</f>
        <v>2</v>
      </c>
      <c r="H93" s="172">
        <f>IFERROR(SUMIF(DETA_VENTAS!$B$1:$B511,A93,DETA_VENTAS!$L$1:$L511), 0)</f>
        <v>1549</v>
      </c>
      <c r="I93" s="172">
        <f>SUMIF(DETA_VENTAS!$B$1:$B511,A93,DETA_VENTAS!$Q$1:$Q511)</f>
        <v>289</v>
      </c>
      <c r="J93" s="173">
        <f t="shared" si="2"/>
        <v>0.1865719819</v>
      </c>
      <c r="K93" s="174">
        <f t="shared" ref="K93:K96" si="8">H93</f>
        <v>1549</v>
      </c>
      <c r="L93" s="174">
        <f t="shared" si="6"/>
        <v>0</v>
      </c>
      <c r="M93" s="175" t="s">
        <v>340</v>
      </c>
      <c r="N93" s="87"/>
      <c r="O93" s="176"/>
      <c r="P93" s="176"/>
    </row>
    <row r="94">
      <c r="A94" s="37">
        <v>2116.0</v>
      </c>
      <c r="B94" s="169" t="s">
        <v>92</v>
      </c>
      <c r="C94" s="170">
        <f t="array" ref="C94">XLOOKUP(B94,CLIENTES!$B$5:B511,CLIENTES!$A$5:A511, 0)</f>
        <v>257</v>
      </c>
      <c r="D94" s="171">
        <v>45908.0</v>
      </c>
      <c r="E94" s="134" t="str">
        <f t="shared" si="1"/>
        <v>September</v>
      </c>
      <c r="F94" s="37" t="str">
        <f t="array" ref="F94">IFERROR(XLOOKUP(A94,DETA_VENTAS!$B$1:B511,DETA_VENTAS!$C$1:C511),"")</f>
        <v>CPO-SELL</v>
      </c>
      <c r="G94" s="37">
        <f>SUMIF(DETA_VENTAS!$B$1:$B511,A94,DETA_VENTAS!$G$1:$G511)</f>
        <v>2</v>
      </c>
      <c r="H94" s="172">
        <f>IFERROR(SUMIF(DETA_VENTAS!$B$1:$B511,A94,DETA_VENTAS!$L$1:$L511), 0)</f>
        <v>1943</v>
      </c>
      <c r="I94" s="172">
        <f>SUMIF(DETA_VENTAS!$B$1:$B511,A94,DETA_VENTAS!$Q$1:$Q511)</f>
        <v>261</v>
      </c>
      <c r="J94" s="173">
        <f t="shared" si="2"/>
        <v>0.1343283582</v>
      </c>
      <c r="K94" s="174">
        <f t="shared" si="8"/>
        <v>1943</v>
      </c>
      <c r="L94" s="174">
        <f t="shared" si="6"/>
        <v>0</v>
      </c>
      <c r="M94" s="175" t="s">
        <v>340</v>
      </c>
      <c r="N94" s="87"/>
      <c r="O94" s="176"/>
      <c r="P94" s="176"/>
    </row>
    <row r="95">
      <c r="A95" s="37">
        <v>2115.0</v>
      </c>
      <c r="B95" s="169" t="s">
        <v>32</v>
      </c>
      <c r="C95" s="170">
        <f t="array" ref="C95">XLOOKUP(B95,CLIENTES!$B$5:B511,CLIENTES!$A$5:A511, 0)</f>
        <v>66</v>
      </c>
      <c r="D95" s="171">
        <v>45901.0</v>
      </c>
      <c r="E95" s="134" t="str">
        <f t="shared" si="1"/>
        <v>September</v>
      </c>
      <c r="F95" s="37" t="str">
        <f t="array" ref="F95">IFERROR(XLOOKUP(A95,DETA_VENTAS!$B$1:B511,DETA_VENTAS!$C$1:C511),"")</f>
        <v>ASIS-CELL</v>
      </c>
      <c r="G95" s="37">
        <f>SUMIF(DETA_VENTAS!$B$1:$B511,A95,DETA_VENTAS!$G$1:$G511)</f>
        <v>10</v>
      </c>
      <c r="H95" s="172">
        <f>IFERROR(SUMIF(DETA_VENTAS!$B$1:$B511,A95,DETA_VENTAS!$L$1:$L511), 0)</f>
        <v>6220</v>
      </c>
      <c r="I95" s="172">
        <f>SUMIF(DETA_VENTAS!$B$1:$B511,A95,DETA_VENTAS!$Q$1:$Q511)</f>
        <v>50</v>
      </c>
      <c r="J95" s="173">
        <f t="shared" si="2"/>
        <v>0.008038585209</v>
      </c>
      <c r="K95" s="174">
        <f t="shared" si="8"/>
        <v>6220</v>
      </c>
      <c r="L95" s="174">
        <f t="shared" si="6"/>
        <v>0</v>
      </c>
      <c r="M95" s="175" t="s">
        <v>340</v>
      </c>
      <c r="N95" s="87"/>
      <c r="O95" s="176"/>
      <c r="P95" s="176"/>
    </row>
    <row r="96">
      <c r="A96" s="37">
        <v>2114.0</v>
      </c>
      <c r="B96" s="169" t="s">
        <v>112</v>
      </c>
      <c r="C96" s="170">
        <f t="array" ref="C96">XLOOKUP(B96,CLIENTES!$B$5:B511,CLIENTES!$A$5:A511, 0)</f>
        <v>173</v>
      </c>
      <c r="D96" s="171">
        <v>45901.0</v>
      </c>
      <c r="E96" s="134" t="str">
        <f t="shared" si="1"/>
        <v>September</v>
      </c>
      <c r="F96" s="37" t="str">
        <f t="array" ref="F96">IFERROR(XLOOKUP(A96,DETA_VENTAS!$B$1:B511,DETA_VENTAS!$C$1:C511),"")</f>
        <v>ASIS-CELL</v>
      </c>
      <c r="G96" s="37">
        <f>SUMIF(DETA_VENTAS!$B$1:$B511,A96,DETA_VENTAS!$G$1:$G511)</f>
        <v>3</v>
      </c>
      <c r="H96" s="172">
        <f>IFERROR(SUMIF(DETA_VENTAS!$B$1:$B511,A96,DETA_VENTAS!$L$1:$L511), 0)</f>
        <v>1866</v>
      </c>
      <c r="I96" s="172">
        <f>SUMIF(DETA_VENTAS!$B$1:$B511,A96,DETA_VENTAS!$Q$1:$Q511)</f>
        <v>15</v>
      </c>
      <c r="J96" s="173">
        <f t="shared" si="2"/>
        <v>0.008038585209</v>
      </c>
      <c r="K96" s="174">
        <f t="shared" si="8"/>
        <v>1866</v>
      </c>
      <c r="L96" s="174">
        <f t="shared" si="6"/>
        <v>0</v>
      </c>
      <c r="M96" s="175" t="s">
        <v>341</v>
      </c>
      <c r="N96" s="87"/>
      <c r="O96" s="176"/>
      <c r="P96" s="176"/>
    </row>
    <row r="97">
      <c r="A97" s="37">
        <v>2113.0</v>
      </c>
      <c r="B97" s="169" t="s">
        <v>32</v>
      </c>
      <c r="C97" s="170">
        <f t="array" ref="C97">XLOOKUP(B97,CLIENTES!$B$5:B511,CLIENTES!$A$5:A511, 0)</f>
        <v>66</v>
      </c>
      <c r="D97" s="171">
        <v>45901.0</v>
      </c>
      <c r="E97" s="134" t="str">
        <f t="shared" si="1"/>
        <v>September</v>
      </c>
      <c r="F97" s="37" t="str">
        <f t="array" ref="F97">IFERROR(XLOOKUP(A97,DETA_VENTAS!$B$1:B511,DETA_VENTAS!$C$1:C511),"")</f>
        <v>CELL-NEW</v>
      </c>
      <c r="G97" s="37">
        <f>SUMIF(DETA_VENTAS!$B$1:$B511,A97,DETA_VENTAS!$G$1:$G511)</f>
        <v>32</v>
      </c>
      <c r="H97" s="172">
        <f>IFERROR(SUMIF(DETA_VENTAS!$B$1:$B511,A97,DETA_VENTAS!$L$1:$L511), 0)</f>
        <v>26742.66667</v>
      </c>
      <c r="I97" s="172">
        <f>SUMIF(DETA_VENTAS!$B$1:$B511,A97,DETA_VENTAS!$Q$1:$Q511)</f>
        <v>436.6666667</v>
      </c>
      <c r="J97" s="173">
        <f t="shared" si="2"/>
        <v>0.01632846388</v>
      </c>
      <c r="K97" s="174">
        <v>26736.0</v>
      </c>
      <c r="L97" s="174">
        <f t="shared" si="6"/>
        <v>-6.666666667</v>
      </c>
      <c r="M97" s="175" t="s">
        <v>340</v>
      </c>
      <c r="N97" s="87" t="s">
        <v>342</v>
      </c>
      <c r="O97" s="176"/>
      <c r="P97" s="176"/>
    </row>
    <row r="98">
      <c r="A98" s="37">
        <v>2112.0</v>
      </c>
      <c r="B98" s="169" t="s">
        <v>32</v>
      </c>
      <c r="C98" s="170">
        <f t="array" ref="C98">XLOOKUP(B98,CLIENTES!$B$5:B511,CLIENTES!$A$5:A511, 0)</f>
        <v>66</v>
      </c>
      <c r="D98" s="171">
        <v>45901.0</v>
      </c>
      <c r="E98" s="134" t="str">
        <f t="shared" si="1"/>
        <v>September</v>
      </c>
      <c r="F98" s="37" t="str">
        <f t="array" ref="F98">IFERROR(XLOOKUP(A98,DETA_VENTAS!$B$1:B511,DETA_VENTAS!$C$1:C511),"")</f>
        <v>VARIOS</v>
      </c>
      <c r="G98" s="37">
        <f>SUMIF(DETA_VENTAS!$B$1:$B511,A98,DETA_VENTAS!$G$1:$G511)</f>
        <v>3</v>
      </c>
      <c r="H98" s="172">
        <f>IFERROR(SUMIF(DETA_VENTAS!$B$1:$B511,A98,DETA_VENTAS!$L$1:$L511), 0)</f>
        <v>1197</v>
      </c>
      <c r="I98" s="172">
        <f>SUMIF(DETA_VENTAS!$B$1:$B511,A98,DETA_VENTAS!$Q$1:$Q511)</f>
        <v>246</v>
      </c>
      <c r="J98" s="173">
        <f t="shared" si="2"/>
        <v>0.2055137845</v>
      </c>
      <c r="K98" s="177">
        <v>1157.0</v>
      </c>
      <c r="L98" s="174">
        <f t="shared" si="6"/>
        <v>-40</v>
      </c>
      <c r="M98" s="175" t="s">
        <v>340</v>
      </c>
      <c r="N98" s="87"/>
      <c r="O98" s="176"/>
      <c r="P98" s="176"/>
    </row>
    <row r="99">
      <c r="A99" s="37">
        <v>2111.0</v>
      </c>
      <c r="B99" s="169" t="s">
        <v>29</v>
      </c>
      <c r="C99" s="170">
        <f t="array" ref="C99">XLOOKUP(B99,CLIENTES!$B$5:B511,CLIENTES!$A$5:A511, 0)</f>
        <v>162</v>
      </c>
      <c r="D99" s="171">
        <v>45901.0</v>
      </c>
      <c r="E99" s="134" t="str">
        <f t="shared" si="1"/>
        <v>September</v>
      </c>
      <c r="F99" s="37" t="str">
        <f t="array" ref="F99">IFERROR(XLOOKUP(A99,DETA_VENTAS!$B$1:B511,DETA_VENTAS!$C$1:C511),"")</f>
        <v>VARIOS</v>
      </c>
      <c r="G99" s="37">
        <f>SUMIF(DETA_VENTAS!$B$1:$B511,A99,DETA_VENTAS!$G$1:$G511)</f>
        <v>2</v>
      </c>
      <c r="H99" s="172">
        <f>IFERROR(SUMIF(DETA_VENTAS!$B$1:$B511,A99,DETA_VENTAS!$L$1:$L511), 0)</f>
        <v>838</v>
      </c>
      <c r="I99" s="172">
        <f>SUMIF(DETA_VENTAS!$B$1:$B511,A99,DETA_VENTAS!$Q$1:$Q511)</f>
        <v>124</v>
      </c>
      <c r="J99" s="173">
        <f t="shared" si="2"/>
        <v>0.1479713604</v>
      </c>
      <c r="K99" s="177">
        <v>838.0</v>
      </c>
      <c r="L99" s="174">
        <f t="shared" si="6"/>
        <v>0</v>
      </c>
      <c r="M99" s="175" t="s">
        <v>340</v>
      </c>
      <c r="N99" s="87"/>
      <c r="O99" s="176"/>
      <c r="P99" s="176"/>
    </row>
    <row r="100">
      <c r="A100" s="37">
        <v>2110.0</v>
      </c>
      <c r="B100" s="169" t="s">
        <v>52</v>
      </c>
      <c r="C100" s="170">
        <f t="array" ref="C100">XLOOKUP(B100,CLIENTES!$B$5:B511,CLIENTES!$A$5:A511, 0)</f>
        <v>251</v>
      </c>
      <c r="D100" s="171">
        <v>45899.0</v>
      </c>
      <c r="E100" s="134" t="str">
        <f t="shared" si="1"/>
        <v>August</v>
      </c>
      <c r="F100" s="37" t="str">
        <f t="array" ref="F100">IFERROR(XLOOKUP(A100,DETA_VENTAS!$B$1:B511,DETA_VENTAS!$C$1:C511),"")</f>
        <v>VARIOS</v>
      </c>
      <c r="G100" s="37">
        <f>SUMIF(DETA_VENTAS!$B$1:$B511,A100,DETA_VENTAS!$G$1:$G511)</f>
        <v>4</v>
      </c>
      <c r="H100" s="172">
        <f>IFERROR(SUMIF(DETA_VENTAS!$B$1:$B511,A100,DETA_VENTAS!$L$1:$L511), 0)</f>
        <v>740</v>
      </c>
      <c r="I100" s="172">
        <f>SUMIF(DETA_VENTAS!$B$1:$B511,A100,DETA_VENTAS!$Q$1:$Q511)</f>
        <v>156</v>
      </c>
      <c r="J100" s="173">
        <f t="shared" si="2"/>
        <v>0.2108108108</v>
      </c>
      <c r="K100" s="177">
        <v>740.0</v>
      </c>
      <c r="L100" s="174">
        <f t="shared" si="6"/>
        <v>0</v>
      </c>
      <c r="M100" s="175" t="s">
        <v>341</v>
      </c>
      <c r="N100" s="87" t="s">
        <v>343</v>
      </c>
      <c r="O100" s="176"/>
      <c r="P100" s="176"/>
    </row>
    <row r="101">
      <c r="A101" s="37">
        <v>2109.0</v>
      </c>
      <c r="B101" s="169" t="s">
        <v>29</v>
      </c>
      <c r="C101" s="170">
        <f t="array" ref="C101">XLOOKUP(B101,CLIENTES!$B$5:B511,CLIENTES!$A$5:A511, 0)</f>
        <v>162</v>
      </c>
      <c r="D101" s="171">
        <v>45899.0</v>
      </c>
      <c r="E101" s="134" t="str">
        <f t="shared" si="1"/>
        <v>August</v>
      </c>
      <c r="F101" s="37" t="str">
        <f t="array" ref="F101">IFERROR(XLOOKUP(A101,DETA_VENTAS!$B$1:B511,DETA_VENTAS!$C$1:C511),"")</f>
        <v>TABLET/IPADS</v>
      </c>
      <c r="G101" s="37">
        <f>SUMIF(DETA_VENTAS!$B$1:$B511,A101,DETA_VENTAS!$G$1:$G511)</f>
        <v>14</v>
      </c>
      <c r="H101" s="172">
        <f>IFERROR(SUMIF(DETA_VENTAS!$B$1:$B511,A101,DETA_VENTAS!$L$1:$L511), 0)</f>
        <v>7530</v>
      </c>
      <c r="I101" s="172">
        <f>SUMIF(DETA_VENTAS!$B$1:$B511,A101,DETA_VENTAS!$Q$1:$Q511)</f>
        <v>1082</v>
      </c>
      <c r="J101" s="173">
        <f t="shared" si="2"/>
        <v>0.1436918991</v>
      </c>
      <c r="K101" s="177">
        <v>7530.0</v>
      </c>
      <c r="L101" s="174">
        <f t="shared" si="6"/>
        <v>0</v>
      </c>
      <c r="M101" s="175" t="s">
        <v>340</v>
      </c>
      <c r="N101" s="87" t="s">
        <v>344</v>
      </c>
      <c r="O101" s="176"/>
      <c r="P101" s="176"/>
    </row>
    <row r="102">
      <c r="A102" s="37">
        <v>2108.0</v>
      </c>
      <c r="B102" s="169" t="s">
        <v>29</v>
      </c>
      <c r="C102" s="170">
        <f t="array" ref="C102">XLOOKUP(B102,CLIENTES!$B$5:B511,CLIENTES!$A$5:A511, 0)</f>
        <v>162</v>
      </c>
      <c r="D102" s="171">
        <v>45898.0</v>
      </c>
      <c r="E102" s="134" t="str">
        <f t="shared" si="1"/>
        <v>August</v>
      </c>
      <c r="F102" s="37" t="str">
        <f t="array" ref="F102">IFERROR(XLOOKUP(A102,DETA_VENTAS!$B$1:B511,DETA_VENTAS!$C$1:C511),"")</f>
        <v>CELL-NEW</v>
      </c>
      <c r="G102" s="37">
        <f>SUMIF(DETA_VENTAS!$B$1:$B511,A102,DETA_VENTAS!$G$1:$G511)</f>
        <v>5</v>
      </c>
      <c r="H102" s="172">
        <f>IFERROR(SUMIF(DETA_VENTAS!$B$1:$B511,A102,DETA_VENTAS!$L$1:$L511), 0)</f>
        <v>5200</v>
      </c>
      <c r="I102" s="172">
        <f>SUMIF(DETA_VENTAS!$B$1:$B511,A102,DETA_VENTAS!$Q$1:$Q511)</f>
        <v>165</v>
      </c>
      <c r="J102" s="173">
        <f t="shared" si="2"/>
        <v>0.03173076923</v>
      </c>
      <c r="K102" s="177">
        <v>5200.0</v>
      </c>
      <c r="L102" s="174">
        <f t="shared" si="6"/>
        <v>0</v>
      </c>
      <c r="M102" s="175" t="s">
        <v>340</v>
      </c>
      <c r="N102" s="87" t="s">
        <v>344</v>
      </c>
      <c r="O102" s="176"/>
      <c r="P102" s="176"/>
    </row>
    <row r="103">
      <c r="A103" s="37">
        <v>2107.0</v>
      </c>
      <c r="B103" s="169" t="s">
        <v>32</v>
      </c>
      <c r="C103" s="170">
        <f t="array" ref="C103">XLOOKUP(B103,CLIENTES!$B$5:B511,CLIENTES!$A$5:A511, 0)</f>
        <v>66</v>
      </c>
      <c r="D103" s="171">
        <v>45898.0</v>
      </c>
      <c r="E103" s="134" t="str">
        <f t="shared" si="1"/>
        <v>August</v>
      </c>
      <c r="F103" s="37" t="str">
        <f t="array" ref="F103">IFERROR(XLOOKUP(A103,DETA_VENTAS!$B$1:B511,DETA_VENTAS!$C$1:C511),"")</f>
        <v>CELL-NEW</v>
      </c>
      <c r="G103" s="37">
        <f>SUMIF(DETA_VENTAS!$B$1:$B511,A103,DETA_VENTAS!$G$1:$G511)</f>
        <v>15</v>
      </c>
      <c r="H103" s="172">
        <f>IFERROR(SUMIF(DETA_VENTAS!$B$1:$B511,A103,DETA_VENTAS!$L$1:$L511), 0)</f>
        <v>15600</v>
      </c>
      <c r="I103" s="172">
        <f>SUMIF(DETA_VENTAS!$B$1:$B511,A103,DETA_VENTAS!$Q$1:$Q511)</f>
        <v>495</v>
      </c>
      <c r="J103" s="173">
        <f t="shared" si="2"/>
        <v>0.03173076923</v>
      </c>
      <c r="K103" s="177">
        <f>10400+6357</f>
        <v>16757</v>
      </c>
      <c r="L103" s="174">
        <f t="shared" si="6"/>
        <v>1157</v>
      </c>
      <c r="M103" s="175" t="s">
        <v>340</v>
      </c>
      <c r="N103" s="87"/>
      <c r="O103" s="176"/>
      <c r="P103" s="176"/>
    </row>
    <row r="104">
      <c r="A104" s="37">
        <v>2106.0</v>
      </c>
      <c r="B104" s="169" t="s">
        <v>29</v>
      </c>
      <c r="C104" s="170">
        <f t="array" ref="C104">XLOOKUP(B104,CLIENTES!$B$5:B511,CLIENTES!$A$5:A511, 0)</f>
        <v>162</v>
      </c>
      <c r="D104" s="171">
        <v>45897.0</v>
      </c>
      <c r="E104" s="134" t="str">
        <f t="shared" si="1"/>
        <v>August</v>
      </c>
      <c r="F104" s="37" t="s">
        <v>195</v>
      </c>
      <c r="G104" s="37">
        <f>SUMIF(DETA_VENTAS!$B$1:$B511,A104,DETA_VENTAS!$G$1:$G511)</f>
        <v>10</v>
      </c>
      <c r="H104" s="172">
        <f>IFERROR(SUMIF(DETA_VENTAS!$B$1:$B511,A104,DETA_VENTAS!$L$1:$L511), 0)</f>
        <v>1230</v>
      </c>
      <c r="I104" s="172">
        <f>SUMIF(DETA_VENTAS!$B$1:$B511,A104,DETA_VENTAS!$Q$1:$Q511)</f>
        <v>170</v>
      </c>
      <c r="J104" s="173">
        <f t="shared" si="2"/>
        <v>0.1382113821</v>
      </c>
      <c r="K104" s="177">
        <v>1230.0</v>
      </c>
      <c r="L104" s="174">
        <f t="shared" si="6"/>
        <v>0</v>
      </c>
      <c r="M104" s="175" t="s">
        <v>340</v>
      </c>
      <c r="N104" s="87" t="s">
        <v>344</v>
      </c>
      <c r="O104" s="176"/>
      <c r="P104" s="176"/>
    </row>
    <row r="105">
      <c r="A105" s="37">
        <v>2099.0</v>
      </c>
      <c r="B105" s="169" t="s">
        <v>29</v>
      </c>
      <c r="C105" s="170">
        <f t="array" ref="C105">XLOOKUP(B105,CLIENTES!$B$5:B511,CLIENTES!$A$5:A511, 0)</f>
        <v>162</v>
      </c>
      <c r="D105" s="171">
        <v>45890.0</v>
      </c>
      <c r="E105" s="134" t="str">
        <f t="shared" si="1"/>
        <v>August</v>
      </c>
      <c r="F105" s="37" t="str">
        <f t="array" ref="F105">IFERROR(XLOOKUP(A105,DETA_VENTAS!$B$1:B511,DETA_VENTAS!$C$1:C511),"")</f>
        <v>CELL-NEW</v>
      </c>
      <c r="G105" s="37">
        <f>SUMIF(DETA_VENTAS!$B$1:$B511,A105,DETA_VENTAS!$G$1:$G511)</f>
        <v>10</v>
      </c>
      <c r="H105" s="172">
        <f>IFERROR(SUMIF(DETA_VENTAS!$B$1:$B511,A105,DETA_VENTAS!$L$1:$L511), 0)</f>
        <v>10220</v>
      </c>
      <c r="I105" s="172">
        <f>SUMIF(DETA_VENTAS!$B$1:$B511,A105,DETA_VENTAS!$Q$1:$Q511)</f>
        <v>100</v>
      </c>
      <c r="J105" s="173">
        <f t="shared" si="2"/>
        <v>0.009784735812</v>
      </c>
      <c r="K105" s="177">
        <v>10220.0</v>
      </c>
      <c r="L105" s="174">
        <f t="shared" si="6"/>
        <v>0</v>
      </c>
      <c r="M105" s="175" t="s">
        <v>340</v>
      </c>
      <c r="N105" s="87" t="s">
        <v>344</v>
      </c>
      <c r="O105" s="176"/>
      <c r="P105" s="176"/>
    </row>
    <row r="106">
      <c r="A106" s="37">
        <v>2098.0</v>
      </c>
      <c r="B106" s="169" t="s">
        <v>92</v>
      </c>
      <c r="C106" s="170">
        <f t="array" ref="C106">XLOOKUP(B106,CLIENTES!$B$5:B511,CLIENTES!$A$5:A511, 0)</f>
        <v>257</v>
      </c>
      <c r="D106" s="171">
        <v>45890.0</v>
      </c>
      <c r="E106" s="134" t="str">
        <f t="shared" si="1"/>
        <v>August</v>
      </c>
      <c r="F106" s="37" t="s">
        <v>195</v>
      </c>
      <c r="G106" s="37">
        <f>SUMIF(DETA_VENTAS!$B$1:$B511,A106,DETA_VENTAS!$G$1:$G511)</f>
        <v>10</v>
      </c>
      <c r="H106" s="172">
        <f>IFERROR(SUMIF(DETA_VENTAS!$B$1:$B511,A106,DETA_VENTAS!$L$1:$L511), 0)</f>
        <v>240</v>
      </c>
      <c r="I106" s="172">
        <f>SUMIF(DETA_VENTAS!$B$1:$B511,A106,DETA_VENTAS!$Q$1:$Q511)</f>
        <v>25</v>
      </c>
      <c r="J106" s="173">
        <f t="shared" si="2"/>
        <v>0.1041666667</v>
      </c>
      <c r="K106" s="177">
        <v>0.0</v>
      </c>
      <c r="L106" s="174">
        <f t="shared" si="6"/>
        <v>-240</v>
      </c>
      <c r="M106" s="175"/>
      <c r="N106" s="87"/>
      <c r="O106" s="176"/>
      <c r="P106" s="176"/>
    </row>
    <row r="107">
      <c r="A107" s="37">
        <v>2097.0</v>
      </c>
      <c r="B107" s="169" t="s">
        <v>52</v>
      </c>
      <c r="C107" s="170">
        <f t="array" ref="C107">XLOOKUP(B107,CLIENTES!$B$2:B511,CLIENTES!$A$2:A511, 0)</f>
        <v>251</v>
      </c>
      <c r="D107" s="171">
        <v>45888.0</v>
      </c>
      <c r="E107" s="134" t="str">
        <f t="shared" si="1"/>
        <v>August</v>
      </c>
      <c r="F107" s="37" t="str">
        <f t="array" ref="F107">IFERROR(XLOOKUP(A107,DETA_VENTAS!$B$1:B511,DETA_VENTAS!$C$1:C511),"")</f>
        <v>VARIOS</v>
      </c>
      <c r="G107" s="37">
        <f>SUMIF(DETA_VENTAS!$B$1:$B511,A107,DETA_VENTAS!$G$1:$G511)</f>
        <v>2</v>
      </c>
      <c r="H107" s="172">
        <f>IFERROR(SUMIF(DETA_VENTAS!$B$1:$B511,A107,DETA_VENTAS!$L$1:$L511), 0)</f>
        <v>840</v>
      </c>
      <c r="I107" s="172">
        <f>SUMIF(DETA_VENTAS!$B$1:$B511,A107,DETA_VENTAS!$Q$1:$Q511)</f>
        <v>126</v>
      </c>
      <c r="J107" s="173">
        <f t="shared" si="2"/>
        <v>0.15</v>
      </c>
      <c r="K107" s="177">
        <v>0.0</v>
      </c>
      <c r="L107" s="174">
        <f t="shared" si="6"/>
        <v>-840</v>
      </c>
      <c r="M107" s="175"/>
      <c r="N107" s="87"/>
      <c r="O107" s="176"/>
      <c r="P107" s="176"/>
    </row>
    <row r="108">
      <c r="A108" s="37">
        <v>2096.0</v>
      </c>
      <c r="B108" s="169" t="s">
        <v>29</v>
      </c>
      <c r="C108" s="170">
        <f t="array" ref="C108">XLOOKUP(B108,CLIENTES!$B$2:B511,CLIENTES!$A$2:A511, 0)</f>
        <v>162</v>
      </c>
      <c r="D108" s="171">
        <v>45883.0</v>
      </c>
      <c r="E108" s="134" t="str">
        <f t="shared" si="1"/>
        <v>August</v>
      </c>
      <c r="F108" s="37" t="str">
        <f t="array" ref="F108">IFERROR(XLOOKUP(A108,DETA_VENTAS!$B$1:B511,DETA_VENTAS!$C$1:C511),"")</f>
        <v>SMARTWATCH</v>
      </c>
      <c r="G108" s="37">
        <f>SUMIF(DETA_VENTAS!$B$1:$B511,A108,DETA_VENTAS!$G$1:$G511)</f>
        <v>19</v>
      </c>
      <c r="H108" s="172">
        <f>IFERROR(SUMIF(DETA_VENTAS!$B$1:$B511,A108,DETA_VENTAS!$L$1:$L511), 0)</f>
        <v>7280</v>
      </c>
      <c r="I108" s="172">
        <f>SUMIF(DETA_VENTAS!$B$1:$B511,A108,DETA_VENTAS!$Q$1:$Q511)</f>
        <v>813</v>
      </c>
      <c r="J108" s="173">
        <f t="shared" si="2"/>
        <v>0.1116758242</v>
      </c>
      <c r="K108" s="177">
        <v>0.0</v>
      </c>
      <c r="L108" s="174">
        <f t="shared" si="6"/>
        <v>-7280</v>
      </c>
      <c r="M108" s="175" t="s">
        <v>340</v>
      </c>
      <c r="N108" s="87" t="s">
        <v>344</v>
      </c>
      <c r="O108" s="176"/>
      <c r="P108" s="176"/>
    </row>
    <row r="109">
      <c r="A109" s="37">
        <v>2095.0</v>
      </c>
      <c r="B109" s="169" t="s">
        <v>29</v>
      </c>
      <c r="C109" s="170">
        <f t="array" ref="C109">XLOOKUP(B109,CLIENTES!$B$2:B511,CLIENTES!$A$2:A511, 0)</f>
        <v>162</v>
      </c>
      <c r="D109" s="171">
        <v>45883.0</v>
      </c>
      <c r="E109" s="134" t="str">
        <f t="shared" si="1"/>
        <v>August</v>
      </c>
      <c r="F109" s="37" t="str">
        <f t="array" ref="F109">IFERROR(XLOOKUP(A109,DETA_VENTAS!$B$1:B511,DETA_VENTAS!$C$1:C511),"")</f>
        <v>ACCESORIOS</v>
      </c>
      <c r="G109" s="37">
        <f>SUMIF(DETA_VENTAS!$B$1:$B511,A109,DETA_VENTAS!$G$1:$G511)</f>
        <v>32</v>
      </c>
      <c r="H109" s="178">
        <f>IFERROR(SUMIF(DETA_VENTAS!$B$1:$B511,A109,DETA_VENTAS!$L$1:$L511), 0)</f>
        <v>7688</v>
      </c>
      <c r="I109" s="172">
        <f>SUMIF(DETA_VENTAS!$B$1:$B511,A109,DETA_VENTAS!$Q$1:$Q511)</f>
        <v>1040</v>
      </c>
      <c r="J109" s="173">
        <f t="shared" si="2"/>
        <v>0.1352757544</v>
      </c>
      <c r="K109" s="177">
        <v>0.0</v>
      </c>
      <c r="L109" s="174">
        <f t="shared" si="6"/>
        <v>-7688</v>
      </c>
      <c r="M109" s="175" t="s">
        <v>340</v>
      </c>
      <c r="N109" s="87" t="s">
        <v>344</v>
      </c>
      <c r="O109" s="176"/>
      <c r="P109" s="176"/>
    </row>
    <row r="110">
      <c r="A110" s="37">
        <v>2094.0</v>
      </c>
      <c r="B110" s="169" t="s">
        <v>29</v>
      </c>
      <c r="C110" s="170">
        <f t="array" ref="C110">XLOOKUP(B110,CLIENTES!$B$2:B511,CLIENTES!$A$2:A511, 0)</f>
        <v>162</v>
      </c>
      <c r="D110" s="171">
        <v>45883.0</v>
      </c>
      <c r="E110" s="134" t="str">
        <f t="shared" si="1"/>
        <v>August</v>
      </c>
      <c r="F110" s="37" t="str">
        <f t="array" ref="F110">IFERROR(XLOOKUP(A110,DETA_VENTAS!$B$1:B511,DETA_VENTAS!$C$1:C511),"")</f>
        <v>TABLET/IPADS</v>
      </c>
      <c r="G110" s="37">
        <f>SUMIF(DETA_VENTAS!$B$1:$B511,A110,DETA_VENTAS!$G$1:$G511)</f>
        <v>13</v>
      </c>
      <c r="H110" s="172">
        <f>IFERROR(SUMIF(DETA_VENTAS!$B$1:$B511,A110,DETA_VENTAS!$L$1:$L511), 0)</f>
        <v>6785</v>
      </c>
      <c r="I110" s="172">
        <f>SUMIF(DETA_VENTAS!$B$1:$B511,A110,DETA_VENTAS!$Q$1:$Q511)</f>
        <v>827</v>
      </c>
      <c r="J110" s="173">
        <f t="shared" si="2"/>
        <v>0.1218865144</v>
      </c>
      <c r="K110" s="177">
        <v>0.0</v>
      </c>
      <c r="L110" s="174">
        <f t="shared" si="6"/>
        <v>-6785</v>
      </c>
      <c r="M110" s="175" t="s">
        <v>340</v>
      </c>
      <c r="N110" s="87" t="s">
        <v>344</v>
      </c>
      <c r="O110" s="176"/>
      <c r="P110" s="176"/>
    </row>
    <row r="111">
      <c r="A111" s="37">
        <v>2089.0</v>
      </c>
      <c r="B111" s="169" t="s">
        <v>345</v>
      </c>
      <c r="C111" s="170">
        <f t="array" ref="C111">XLOOKUP(B111,CLIENTES!$B$2:B511,CLIENTES!$A$2:A511, 0)</f>
        <v>263</v>
      </c>
      <c r="D111" s="171">
        <v>45881.0</v>
      </c>
      <c r="E111" s="134" t="str">
        <f t="shared" si="1"/>
        <v>August</v>
      </c>
      <c r="F111" s="37" t="s">
        <v>190</v>
      </c>
      <c r="G111" s="37">
        <f>SUMIF(DETA_VENTAS!$B$1:$B511,A111,DETA_VENTAS!$G$1:$G511)</f>
        <v>1</v>
      </c>
      <c r="H111" s="172">
        <f>IFERROR(SUMIF(DETA_VENTAS!$B$1:$B511,A111,DETA_VENTAS!$L$1:$L511), 0)</f>
        <v>349</v>
      </c>
      <c r="I111" s="172">
        <f>SUMIF(DETA_VENTAS!$B$1:$B511,A111,DETA_VENTAS!$Q$1:$Q511)</f>
        <v>104</v>
      </c>
      <c r="J111" s="173">
        <f t="shared" si="2"/>
        <v>0.2979942693</v>
      </c>
      <c r="K111" s="177">
        <v>0.0</v>
      </c>
      <c r="L111" s="174">
        <f t="shared" si="6"/>
        <v>-349</v>
      </c>
      <c r="M111" s="175"/>
      <c r="N111" s="87"/>
      <c r="O111" s="176"/>
      <c r="P111" s="176"/>
    </row>
    <row r="112">
      <c r="A112" s="37">
        <v>2088.0</v>
      </c>
      <c r="B112" s="169" t="s">
        <v>29</v>
      </c>
      <c r="C112" s="170">
        <f t="array" ref="C112">XLOOKUP(B112,CLIENTES!$B$2:B511,CLIENTES!$A$2:A511, 0)</f>
        <v>162</v>
      </c>
      <c r="D112" s="171">
        <v>45876.0</v>
      </c>
      <c r="E112" s="134" t="str">
        <f t="shared" si="1"/>
        <v>August</v>
      </c>
      <c r="F112" s="37" t="str">
        <f t="array" ref="F112">IFERROR(XLOOKUP(A112,DETA_VENTAS!$B$1:B511,DETA_VENTAS!$C$1:C511),"")</f>
        <v>ACCESORIOS</v>
      </c>
      <c r="G112" s="37">
        <f>SUMIF(DETA_VENTAS!$B$1:$B511,A112,DETA_VENTAS!$G$1:$G511)</f>
        <v>4</v>
      </c>
      <c r="H112" s="172">
        <f>IFERROR(SUMIF(DETA_VENTAS!$B$1:$B511,A112,DETA_VENTAS!$L$1:$L511), 0)</f>
        <v>1590</v>
      </c>
      <c r="I112" s="172">
        <f>SUMIF(DETA_VENTAS!$B$1:$B511,A112,DETA_VENTAS!$Q$1:$Q511)</f>
        <v>323</v>
      </c>
      <c r="J112" s="173">
        <f t="shared" si="2"/>
        <v>0.2031446541</v>
      </c>
      <c r="K112" s="177">
        <v>0.0</v>
      </c>
      <c r="L112" s="174">
        <f t="shared" si="6"/>
        <v>-1590</v>
      </c>
      <c r="M112" s="175" t="s">
        <v>340</v>
      </c>
      <c r="N112" s="87" t="s">
        <v>344</v>
      </c>
      <c r="O112" s="176"/>
      <c r="P112" s="176"/>
    </row>
    <row r="113">
      <c r="A113" s="37">
        <v>2087.0</v>
      </c>
      <c r="B113" s="169" t="s">
        <v>92</v>
      </c>
      <c r="C113" s="170">
        <f t="array" ref="C113">XLOOKUP(B113,CLIENTES!$B$2:B511,CLIENTES!$A$2:A511, 0)</f>
        <v>257</v>
      </c>
      <c r="D113" s="171">
        <v>45875.0</v>
      </c>
      <c r="E113" s="134" t="str">
        <f t="shared" si="1"/>
        <v>August</v>
      </c>
      <c r="F113" s="37" t="str">
        <f t="array" ref="F113">IFERROR(XLOOKUP(A113,DETA_VENTAS!$B$1:B511,DETA_VENTAS!$C$1:C511),"")</f>
        <v>CELL-NEW</v>
      </c>
      <c r="G113" s="37">
        <f>SUMIF(DETA_VENTAS!$B$1:$B511,A113,DETA_VENTAS!$G$1:$G511)</f>
        <v>1</v>
      </c>
      <c r="H113" s="172">
        <f>IFERROR(SUMIF(DETA_VENTAS!$B$1:$B511,A113,DETA_VENTAS!$L$1:$L511), 0)</f>
        <v>1022</v>
      </c>
      <c r="I113" s="172">
        <f>SUMIF(DETA_VENTAS!$B$1:$B511,A113,DETA_VENTAS!$Q$1:$Q511)</f>
        <v>71</v>
      </c>
      <c r="J113" s="173">
        <f t="shared" si="2"/>
        <v>0.06947162427</v>
      </c>
      <c r="K113" s="177">
        <v>0.0</v>
      </c>
      <c r="L113" s="174">
        <f t="shared" si="6"/>
        <v>-1022</v>
      </c>
      <c r="M113" s="175"/>
      <c r="N113" s="87"/>
      <c r="O113" s="176"/>
      <c r="P113" s="176"/>
    </row>
    <row r="114">
      <c r="A114" s="37">
        <v>2086.0</v>
      </c>
      <c r="B114" s="169" t="s">
        <v>92</v>
      </c>
      <c r="C114" s="170">
        <f t="array" ref="C114">XLOOKUP(B114,CLIENTES!$B$2:B511,CLIENTES!$A$2:A511, 0)</f>
        <v>257</v>
      </c>
      <c r="D114" s="171">
        <v>45874.0</v>
      </c>
      <c r="E114" s="134" t="str">
        <f t="shared" si="1"/>
        <v>August</v>
      </c>
      <c r="F114" s="37" t="str">
        <f t="array" ref="F114">IFERROR(XLOOKUP(A114,DETA_VENTAS!$B$1:B511,DETA_VENTAS!$C$1:C511),"")</f>
        <v>VARIOS</v>
      </c>
      <c r="G114" s="37">
        <f>SUMIF(DETA_VENTAS!$B$1:$B511,A114,DETA_VENTAS!$G$1:$G511)</f>
        <v>1</v>
      </c>
      <c r="H114" s="172">
        <f>IFERROR(SUMIF(DETA_VENTAS!$B$1:$B511,A114,DETA_VENTAS!$L$1:$L511), 0)</f>
        <v>665</v>
      </c>
      <c r="I114" s="172">
        <f>SUMIF(DETA_VENTAS!$B$1:$B511,A114,DETA_VENTAS!$Q$1:$Q511)</f>
        <v>107</v>
      </c>
      <c r="J114" s="173">
        <f t="shared" si="2"/>
        <v>0.1609022556</v>
      </c>
      <c r="K114" s="177">
        <v>0.0</v>
      </c>
      <c r="L114" s="174">
        <f t="shared" si="6"/>
        <v>-665</v>
      </c>
      <c r="M114" s="175"/>
      <c r="N114" s="87"/>
      <c r="O114" s="176"/>
      <c r="P114" s="176"/>
    </row>
    <row r="115">
      <c r="A115" s="37">
        <v>2085.0</v>
      </c>
      <c r="B115" s="169" t="s">
        <v>29</v>
      </c>
      <c r="C115" s="170">
        <f t="array" ref="C115">XLOOKUP(B115,CLIENTES!$B$2:B511,CLIENTES!$A$2:A511, 0)</f>
        <v>162</v>
      </c>
      <c r="D115" s="171">
        <v>45873.0</v>
      </c>
      <c r="E115" s="134" t="str">
        <f t="shared" si="1"/>
        <v>August</v>
      </c>
      <c r="F115" s="37" t="str">
        <f t="array" ref="F115">IFERROR(XLOOKUP(A115,DETA_VENTAS!$B$1:B511,DETA_VENTAS!$C$1:C511),"")</f>
        <v>TABLET/IPADS</v>
      </c>
      <c r="G115" s="37">
        <f>SUMIF(DETA_VENTAS!$B$1:$B511,A115,DETA_VENTAS!$G$1:$G511)</f>
        <v>6</v>
      </c>
      <c r="H115" s="172">
        <f>IFERROR(SUMIF(DETA_VENTAS!$B$1:$B511,A115,DETA_VENTAS!$L$1:$L511), 0)</f>
        <v>3510</v>
      </c>
      <c r="I115" s="172">
        <f>SUMIF(DETA_VENTAS!$B$1:$B511,A115,DETA_VENTAS!$Q$1:$Q511)</f>
        <v>570</v>
      </c>
      <c r="J115" s="173">
        <f t="shared" si="2"/>
        <v>0.1623931624</v>
      </c>
      <c r="K115" s="177">
        <v>0.0</v>
      </c>
      <c r="L115" s="174">
        <f t="shared" si="6"/>
        <v>-3510</v>
      </c>
      <c r="M115" s="175" t="s">
        <v>340</v>
      </c>
      <c r="N115" s="87" t="s">
        <v>344</v>
      </c>
      <c r="O115" s="176"/>
      <c r="P115" s="176"/>
    </row>
    <row r="116">
      <c r="A116" s="37">
        <v>2084.0</v>
      </c>
      <c r="B116" s="169" t="s">
        <v>29</v>
      </c>
      <c r="C116" s="170">
        <f t="array" ref="C116">XLOOKUP(B116,CLIENTES!$B$2:B511,CLIENTES!$A$2:A511, 0)</f>
        <v>162</v>
      </c>
      <c r="D116" s="171">
        <v>45873.0</v>
      </c>
      <c r="E116" s="134" t="str">
        <f t="shared" si="1"/>
        <v>August</v>
      </c>
      <c r="F116" s="37" t="str">
        <f t="array" ref="F116">IFERROR(XLOOKUP(A116,DETA_VENTAS!$B$1:B511,DETA_VENTAS!$C$1:C511),"")</f>
        <v>SMARTWATCH</v>
      </c>
      <c r="G116" s="37">
        <f>SUMIF(DETA_VENTAS!$B$1:$B511,A116,DETA_VENTAS!$G$1:$G511)</f>
        <v>11</v>
      </c>
      <c r="H116" s="172">
        <f>IFERROR(SUMIF(DETA_VENTAS!$B$1:$B511,A116,DETA_VENTAS!$L$1:$L511), 0)</f>
        <v>2980</v>
      </c>
      <c r="I116" s="172">
        <f>SUMIF(DETA_VENTAS!$B$1:$B511,A116,DETA_VENTAS!$Q$1:$Q511)</f>
        <v>315</v>
      </c>
      <c r="J116" s="173">
        <f t="shared" si="2"/>
        <v>0.105704698</v>
      </c>
      <c r="K116" s="177">
        <v>0.0</v>
      </c>
      <c r="L116" s="174">
        <f t="shared" si="6"/>
        <v>-2980</v>
      </c>
      <c r="M116" s="175" t="s">
        <v>340</v>
      </c>
      <c r="N116" s="87" t="s">
        <v>344</v>
      </c>
      <c r="O116" s="176"/>
      <c r="P116" s="176"/>
    </row>
    <row r="117">
      <c r="A117" s="37">
        <v>2083.0</v>
      </c>
      <c r="B117" s="169" t="s">
        <v>29</v>
      </c>
      <c r="C117" s="170">
        <f t="array" ref="C117">XLOOKUP(B117,CLIENTES!$B$2:B511,CLIENTES!$A$2:A511, 0)</f>
        <v>162</v>
      </c>
      <c r="D117" s="171">
        <v>45873.0</v>
      </c>
      <c r="E117" s="134" t="str">
        <f t="shared" si="1"/>
        <v>August</v>
      </c>
      <c r="F117" s="37" t="str">
        <f t="array" ref="F117">IFERROR(XLOOKUP(A117,DETA_VENTAS!$B$1:B511,DETA_VENTAS!$C$1:C511),"")</f>
        <v>ACCESORIOS</v>
      </c>
      <c r="G117" s="37">
        <f>SUMIF(DETA_VENTAS!$B$1:$B511,A117,DETA_VENTAS!$G$1:$G511)</f>
        <v>190</v>
      </c>
      <c r="H117" s="172">
        <f>IFERROR(SUMIF(DETA_VENTAS!$B$1:$B511,A117,DETA_VENTAS!$L$1:$L511), 0)</f>
        <v>3552</v>
      </c>
      <c r="I117" s="172">
        <f>SUMIF(DETA_VENTAS!$B$1:$B511,A117,DETA_VENTAS!$Q$1:$Q511)</f>
        <v>641</v>
      </c>
      <c r="J117" s="173">
        <f t="shared" si="2"/>
        <v>0.1804617117</v>
      </c>
      <c r="K117" s="177">
        <v>0.0</v>
      </c>
      <c r="L117" s="174">
        <f t="shared" si="6"/>
        <v>-3552</v>
      </c>
      <c r="M117" s="175" t="s">
        <v>340</v>
      </c>
      <c r="N117" s="87" t="s">
        <v>344</v>
      </c>
      <c r="O117" s="176"/>
      <c r="P117" s="176"/>
    </row>
    <row r="118">
      <c r="A118" s="37">
        <v>2073.0</v>
      </c>
      <c r="B118" s="169" t="s">
        <v>92</v>
      </c>
      <c r="C118" s="170">
        <f t="array" ref="C118">XLOOKUP(B118,CLIENTES!$B$2:B511,CLIENTES!$A$2:A511, 0)</f>
        <v>257</v>
      </c>
      <c r="D118" s="171">
        <v>45856.0</v>
      </c>
      <c r="E118" s="134" t="str">
        <f t="shared" si="1"/>
        <v>July</v>
      </c>
      <c r="F118" s="37" t="str">
        <f t="array" ref="F118">IFERROR(XLOOKUP(A118,DETA_VENTAS!$B$1:B511,DETA_VENTAS!$C$1:C511),"")</f>
        <v>CELL-NEW</v>
      </c>
      <c r="G118" s="37">
        <f>SUMIF(DETA_VENTAS!$B$1:$B511,A118,DETA_VENTAS!$G$1:$G511)</f>
        <v>2</v>
      </c>
      <c r="H118" s="172">
        <f>IFERROR(SUMIF(DETA_VENTAS!$B$1:$B511,A118,DETA_VENTAS!$L$1:$L511), 0)</f>
        <v>1746</v>
      </c>
      <c r="I118" s="172">
        <f>SUMIF(DETA_VENTAS!$B$1:$B511,A118,DETA_VENTAS!$Q$1:$Q511)</f>
        <v>104</v>
      </c>
      <c r="J118" s="173">
        <f t="shared" si="2"/>
        <v>0.05956471936</v>
      </c>
      <c r="K118" s="177">
        <v>0.0</v>
      </c>
      <c r="L118" s="174">
        <f t="shared" si="6"/>
        <v>-1746</v>
      </c>
      <c r="M118" s="175"/>
      <c r="N118" s="87"/>
      <c r="O118" s="176"/>
      <c r="P118" s="176"/>
    </row>
    <row r="119">
      <c r="A119" s="37">
        <v>2072.0</v>
      </c>
      <c r="B119" s="169" t="s">
        <v>52</v>
      </c>
      <c r="C119" s="170">
        <f t="array" ref="C119">XLOOKUP(B119,CLIENTES!$B$2:B511,CLIENTES!$A$2:A511, 0)</f>
        <v>251</v>
      </c>
      <c r="D119" s="171">
        <v>45861.0</v>
      </c>
      <c r="E119" s="134" t="str">
        <f t="shared" si="1"/>
        <v>July</v>
      </c>
      <c r="F119" s="37" t="str">
        <f t="array" ref="F119">IFERROR(XLOOKUP(A119,DETA_VENTAS!$B$1:B511,DETA_VENTAS!$C$1:C511),"")</f>
        <v>ACCESORIOS</v>
      </c>
      <c r="G119" s="37">
        <f>SUMIF(DETA_VENTAS!$B$1:$B511,A119,DETA_VENTAS!$G$1:$G511)</f>
        <v>6</v>
      </c>
      <c r="H119" s="172">
        <f>IFERROR(SUMIF(DETA_VENTAS!$B$1:$B511,A119,DETA_VENTAS!$L$1:$L511), 0)</f>
        <v>1215</v>
      </c>
      <c r="I119" s="172">
        <f>SUMIF(DETA_VENTAS!$B$1:$B511,A119,DETA_VENTAS!$Q$1:$Q511)</f>
        <v>105</v>
      </c>
      <c r="J119" s="173">
        <f t="shared" si="2"/>
        <v>0.08641975309</v>
      </c>
      <c r="K119" s="177">
        <v>0.0</v>
      </c>
      <c r="L119" s="174">
        <f t="shared" si="6"/>
        <v>-1215</v>
      </c>
      <c r="M119" s="175"/>
      <c r="N119" s="87"/>
      <c r="O119" s="176"/>
      <c r="P119" s="176"/>
    </row>
    <row r="120">
      <c r="A120" s="37">
        <v>2071.0</v>
      </c>
      <c r="B120" s="169" t="s">
        <v>179</v>
      </c>
      <c r="C120" s="170">
        <f t="array" ref="C120">XLOOKUP(B120,CLIENTES!$B$2:B511,CLIENTES!$A$2:A511, 0)</f>
        <v>253</v>
      </c>
      <c r="D120" s="171">
        <v>45861.0</v>
      </c>
      <c r="E120" s="134" t="str">
        <f t="shared" si="1"/>
        <v>July</v>
      </c>
      <c r="F120" s="37" t="str">
        <f t="array" ref="F120">IFERROR(XLOOKUP(A120,DETA_VENTAS!$B$1:B511,DETA_VENTAS!$C$1:C511),"")</f>
        <v>FOTOGRAFIA</v>
      </c>
      <c r="G120" s="37">
        <f>SUMIF(DETA_VENTAS!$B$1:$B511,A120,DETA_VENTAS!$G$1:$G511)</f>
        <v>1</v>
      </c>
      <c r="H120" s="172">
        <f>IFERROR(SUMIF(DETA_VENTAS!$B$1:$B511,A120,DETA_VENTAS!$L$1:$L511), 0)</f>
        <v>2511</v>
      </c>
      <c r="I120" s="172">
        <f>SUMIF(DETA_VENTAS!$B$1:$B511,A120,DETA_VENTAS!$Q$1:$Q511)</f>
        <v>293</v>
      </c>
      <c r="J120" s="173">
        <f t="shared" si="2"/>
        <v>0.1166865791</v>
      </c>
      <c r="K120" s="177">
        <v>0.0</v>
      </c>
      <c r="L120" s="174">
        <f t="shared" si="6"/>
        <v>-2511</v>
      </c>
      <c r="M120" s="175"/>
      <c r="N120" s="87"/>
      <c r="O120" s="176"/>
      <c r="P120" s="176"/>
    </row>
    <row r="121">
      <c r="A121" s="37">
        <v>2070.0</v>
      </c>
      <c r="B121" s="169" t="s">
        <v>25</v>
      </c>
      <c r="C121" s="170">
        <f t="array" ref="C121">XLOOKUP(B121,CLIENTES!$B$2:B511,CLIENTES!$A$2:A511, 0)</f>
        <v>151</v>
      </c>
      <c r="D121" s="171">
        <v>45859.0</v>
      </c>
      <c r="E121" s="134" t="str">
        <f t="shared" si="1"/>
        <v>July</v>
      </c>
      <c r="F121" s="37" t="str">
        <f t="array" ref="F121">IFERROR(XLOOKUP(A121,DETA_VENTAS!$B$1:B511,DETA_VENTAS!$C$1:C511),"")</f>
        <v>NOTE/MAC</v>
      </c>
      <c r="G121" s="37">
        <f>SUMIF(DETA_VENTAS!$B$1:$B511,A121,DETA_VENTAS!$G$1:$G511)</f>
        <v>1</v>
      </c>
      <c r="H121" s="172">
        <f>IFERROR(SUMIF(DETA_VENTAS!$B$1:$B511,A121,DETA_VENTAS!$L$1:$L511), 0)</f>
        <v>2154</v>
      </c>
      <c r="I121" s="172">
        <f>SUMIF(DETA_VENTAS!$B$1:$B511,A121,DETA_VENTAS!$Q$1:$Q511)</f>
        <v>395</v>
      </c>
      <c r="J121" s="173">
        <f t="shared" si="2"/>
        <v>0.1833797586</v>
      </c>
      <c r="K121" s="177">
        <v>0.0</v>
      </c>
      <c r="L121" s="174">
        <f t="shared" si="6"/>
        <v>-2154</v>
      </c>
      <c r="M121" s="175"/>
      <c r="N121" s="87"/>
      <c r="O121" s="176"/>
      <c r="P121" s="176"/>
    </row>
    <row r="122">
      <c r="A122" s="37">
        <v>2069.0</v>
      </c>
      <c r="B122" s="169" t="s">
        <v>29</v>
      </c>
      <c r="C122" s="170">
        <f t="array" ref="C122">XLOOKUP(B122,CLIENTES!$B$2:B511,CLIENTES!$A$2:A511, 0)</f>
        <v>162</v>
      </c>
      <c r="D122" s="171">
        <v>45859.0</v>
      </c>
      <c r="E122" s="134" t="str">
        <f t="shared" si="1"/>
        <v>July</v>
      </c>
      <c r="F122" s="37" t="str">
        <f t="array" ref="F122">IFERROR(XLOOKUP(A122,DETA_VENTAS!$B$1:B511,DETA_VENTAS!$C$1:C511),"")</f>
        <v>SMARTWATCH</v>
      </c>
      <c r="G122" s="37">
        <f>SUMIF(DETA_VENTAS!$B$1:$B511,A122,DETA_VENTAS!$G$1:$G511)</f>
        <v>10</v>
      </c>
      <c r="H122" s="172">
        <f>IFERROR(SUMIF(DETA_VENTAS!$B$1:$B511,A122,DETA_VENTAS!$L$1:$L511), 0)</f>
        <v>1605</v>
      </c>
      <c r="I122" s="172">
        <f>SUMIF(DETA_VENTAS!$B$1:$B511,A122,DETA_VENTAS!$Q$1:$Q511)</f>
        <v>165</v>
      </c>
      <c r="J122" s="173">
        <f t="shared" si="2"/>
        <v>0.1028037383</v>
      </c>
      <c r="K122" s="177">
        <v>0.0</v>
      </c>
      <c r="L122" s="174">
        <f t="shared" si="6"/>
        <v>-1605</v>
      </c>
      <c r="M122" s="175" t="s">
        <v>340</v>
      </c>
      <c r="N122" s="87" t="s">
        <v>344</v>
      </c>
      <c r="O122" s="176"/>
      <c r="P122" s="176"/>
    </row>
    <row r="123">
      <c r="A123" s="37">
        <v>2068.0</v>
      </c>
      <c r="B123" s="169" t="s">
        <v>92</v>
      </c>
      <c r="C123" s="170">
        <f t="array" ref="C123">XLOOKUP(B123,CLIENTES!$B$2:B511,CLIENTES!$A$2:A511, 0)</f>
        <v>257</v>
      </c>
      <c r="D123" s="171">
        <v>45856.0</v>
      </c>
      <c r="E123" s="134" t="str">
        <f t="shared" si="1"/>
        <v>July</v>
      </c>
      <c r="F123" s="37" t="str">
        <f t="array" ref="F123">IFERROR(XLOOKUP(A123,DETA_VENTAS!$B$1:B511,DETA_VENTAS!$C$1:C511),"")</f>
        <v>CELL-NEW</v>
      </c>
      <c r="G123" s="37">
        <f>SUMIF(DETA_VENTAS!$B$1:$B511,A123,DETA_VENTAS!$G$1:$G511)</f>
        <v>1</v>
      </c>
      <c r="H123" s="172">
        <f>IFERROR(SUMIF(DETA_VENTAS!$B$1:$B511,A123,DETA_VENTAS!$L$1:$L511), 0)</f>
        <v>573</v>
      </c>
      <c r="I123" s="172">
        <f>SUMIF(DETA_VENTAS!$B$1:$B511,A123,DETA_VENTAS!$Q$1:$Q511)</f>
        <v>38</v>
      </c>
      <c r="J123" s="173">
        <f t="shared" si="2"/>
        <v>0.06631762653</v>
      </c>
      <c r="K123" s="177">
        <v>0.0</v>
      </c>
      <c r="L123" s="174">
        <f t="shared" si="6"/>
        <v>-573</v>
      </c>
      <c r="M123" s="175"/>
      <c r="N123" s="87"/>
      <c r="O123" s="176"/>
      <c r="P123" s="176"/>
    </row>
    <row r="124">
      <c r="A124" s="37">
        <v>2067.0</v>
      </c>
      <c r="B124" s="169" t="s">
        <v>29</v>
      </c>
      <c r="C124" s="170">
        <f t="array" ref="C124">XLOOKUP(B124,CLIENTES!$B$2:B511,CLIENTES!$A$2:A511, 0)</f>
        <v>162</v>
      </c>
      <c r="D124" s="171">
        <v>45856.0</v>
      </c>
      <c r="E124" s="134" t="str">
        <f t="shared" si="1"/>
        <v>July</v>
      </c>
      <c r="F124" s="37" t="str">
        <f t="array" ref="F124">IFERROR(XLOOKUP(A124,DETA_VENTAS!$B$1:B511,DETA_VENTAS!$C$1:C511),"")</f>
        <v>SMARTWATCH</v>
      </c>
      <c r="G124" s="37">
        <f>SUMIF(DETA_VENTAS!$B$1:$B511,A124,DETA_VENTAS!$G$1:$G511)</f>
        <v>5</v>
      </c>
      <c r="H124" s="172">
        <f>IFERROR(SUMIF(DETA_VENTAS!$B$1:$B511,A124,DETA_VENTAS!$L$1:$L511), 0)</f>
        <v>1775</v>
      </c>
      <c r="I124" s="172">
        <f>SUMIF(DETA_VENTAS!$B$1:$B511,A124,DETA_VENTAS!$Q$1:$Q511)</f>
        <v>254</v>
      </c>
      <c r="J124" s="173">
        <f t="shared" si="2"/>
        <v>0.1430985915</v>
      </c>
      <c r="K124" s="177">
        <v>0.0</v>
      </c>
      <c r="L124" s="174">
        <f t="shared" si="6"/>
        <v>-1775</v>
      </c>
      <c r="M124" s="175"/>
      <c r="N124" s="87" t="s">
        <v>346</v>
      </c>
      <c r="O124" s="176"/>
      <c r="P124" s="176"/>
    </row>
    <row r="125">
      <c r="A125" s="37">
        <v>2066.0</v>
      </c>
      <c r="B125" s="169" t="s">
        <v>87</v>
      </c>
      <c r="C125" s="170">
        <f t="array" ref="C125">XLOOKUP(B125,CLIENTES!$B$2:B511,CLIENTES!$A$2:A511, 0)</f>
        <v>258</v>
      </c>
      <c r="D125" s="171">
        <v>45854.53322898148</v>
      </c>
      <c r="E125" s="134" t="str">
        <f t="shared" si="1"/>
        <v>July</v>
      </c>
      <c r="F125" s="37" t="str">
        <f t="array" ref="F125">IFERROR(XLOOKUP(A125,DETA_VENTAS!$B$1:B511,DETA_VENTAS!$C$1:C511),"")</f>
        <v>CELL-NEW</v>
      </c>
      <c r="G125" s="37">
        <f>SUMIF(DETA_VENTAS!$B$1:$B511,A125,DETA_VENTAS!$G$1:$G511)</f>
        <v>10</v>
      </c>
      <c r="H125" s="172">
        <f>IFERROR(SUMIF(DETA_VENTAS!$B$1:$B511,A125,DETA_VENTAS!$L$1:$L511), 0)</f>
        <v>4850</v>
      </c>
      <c r="I125" s="172">
        <f>SUMIF(DETA_VENTAS!$B$1:$B511,A125,DETA_VENTAS!$Q$1:$Q511)</f>
        <v>100</v>
      </c>
      <c r="J125" s="173">
        <v>0.0</v>
      </c>
      <c r="K125" s="177">
        <v>0.0</v>
      </c>
      <c r="L125" s="174">
        <f t="shared" si="6"/>
        <v>-4850</v>
      </c>
      <c r="M125" s="175"/>
      <c r="N125" s="87"/>
      <c r="O125" s="176"/>
      <c r="P125" s="176"/>
    </row>
    <row r="126">
      <c r="A126" s="37">
        <v>2065.0</v>
      </c>
      <c r="B126" s="169" t="s">
        <v>25</v>
      </c>
      <c r="C126" s="170">
        <f t="array" ref="C126">XLOOKUP(B126,CLIENTES!$B$2:B511,CLIENTES!$A$2:A511, 0)</f>
        <v>151</v>
      </c>
      <c r="D126" s="171">
        <v>45853.827876111114</v>
      </c>
      <c r="E126" s="134" t="str">
        <f t="shared" si="1"/>
        <v>July</v>
      </c>
      <c r="F126" s="37" t="str">
        <f t="array" ref="F126">IFERROR(XLOOKUP(A126,DETA_VENTAS!$B$1:B511,DETA_VENTAS!$C$1:C511),"")</f>
        <v>REPUESTOS</v>
      </c>
      <c r="G126" s="37">
        <f>SUMIF(DETA_VENTAS!$B$1:$B511,A126,DETA_VENTAS!$G$1:$G511)</f>
        <v>151</v>
      </c>
      <c r="H126" s="172">
        <f>IFERROR(SUMIF(DETA_VENTAS!$B$1:$B511,A126,DETA_VENTAS!$L$1:$L511), 0)</f>
        <v>1936.4112</v>
      </c>
      <c r="I126" s="172">
        <f>SUMIF(DETA_VENTAS!$B$1:$B511,A126,DETA_VENTAS!$Q$1:$Q511)</f>
        <v>267.0912</v>
      </c>
      <c r="J126" s="173">
        <v>0.0</v>
      </c>
      <c r="K126" s="177">
        <v>0.0</v>
      </c>
      <c r="L126" s="174">
        <f t="shared" si="6"/>
        <v>-1936.4112</v>
      </c>
      <c r="M126" s="175"/>
      <c r="N126" s="87"/>
      <c r="O126" s="176"/>
      <c r="P126" s="176"/>
    </row>
    <row r="127">
      <c r="A127" s="37">
        <v>2064.0</v>
      </c>
      <c r="B127" s="169" t="s">
        <v>92</v>
      </c>
      <c r="C127" s="170">
        <f t="array" ref="C127">XLOOKUP(B127,CLIENTES!$B$2:B511,CLIENTES!$A$2:A511, 0)</f>
        <v>257</v>
      </c>
      <c r="D127" s="171">
        <v>45853.51022512732</v>
      </c>
      <c r="E127" s="134" t="str">
        <f t="shared" si="1"/>
        <v>July</v>
      </c>
      <c r="F127" s="37" t="str">
        <f t="array" ref="F127">IFERROR(XLOOKUP(A127,DETA_VENTAS!$B$1:B511,DETA_VENTAS!$C$1:C511),"")</f>
        <v>CELL-NEW</v>
      </c>
      <c r="G127" s="37">
        <f>SUMIF(DETA_VENTAS!$B$1:$B511,A127,DETA_VENTAS!$G$1:$G511)</f>
        <v>2</v>
      </c>
      <c r="H127" s="172">
        <f>IFERROR(SUMIF(DETA_VENTAS!$B$1:$B511,A127,DETA_VENTAS!$L$1:$L511), 0)</f>
        <v>2200</v>
      </c>
      <c r="I127" s="172">
        <f>SUMIF(DETA_VENTAS!$B$1:$B511,A127,DETA_VENTAS!$Q$1:$Q511)</f>
        <v>166</v>
      </c>
      <c r="J127" s="173">
        <v>0.0</v>
      </c>
      <c r="K127" s="177">
        <v>0.0</v>
      </c>
      <c r="L127" s="174">
        <f t="shared" si="6"/>
        <v>-2200</v>
      </c>
      <c r="M127" s="175"/>
      <c r="N127" s="87"/>
      <c r="O127" s="176"/>
      <c r="P127" s="176"/>
    </row>
    <row r="128">
      <c r="A128" s="37">
        <v>2063.0</v>
      </c>
      <c r="B128" s="169" t="s">
        <v>29</v>
      </c>
      <c r="C128" s="170">
        <f t="array" ref="C128">XLOOKUP(B128,CLIENTES!$B$2:B511,CLIENTES!$A$2:A511, 0)</f>
        <v>162</v>
      </c>
      <c r="D128" s="171">
        <v>45852.0</v>
      </c>
      <c r="E128" s="134" t="str">
        <f t="shared" si="1"/>
        <v>July</v>
      </c>
      <c r="F128" s="37" t="str">
        <f t="array" ref="F128">IFERROR(XLOOKUP(A128,DETA_VENTAS!$B$1:B511,DETA_VENTAS!$C$1:C511),"")</f>
        <v>ACCESORIOS</v>
      </c>
      <c r="G128" s="37">
        <f>SUMIF(DETA_VENTAS!$B$1:$B511,A128,DETA_VENTAS!$G$1:$G511)</f>
        <v>11</v>
      </c>
      <c r="H128" s="172">
        <f>IFERROR(SUMIF(DETA_VENTAS!$B$1:$B511,A128,DETA_VENTAS!$L$1:$L511), 0)</f>
        <v>3868</v>
      </c>
      <c r="I128" s="172">
        <f>SUMIF(DETA_VENTAS!$B$1:$B511,A128,DETA_VENTAS!$Q$1:$Q511)</f>
        <v>396</v>
      </c>
      <c r="J128" s="173">
        <f>IFERROR(I128/H128, 0)</f>
        <v>0.1023784902</v>
      </c>
      <c r="K128" s="177">
        <v>0.0</v>
      </c>
      <c r="L128" s="174">
        <f t="shared" si="6"/>
        <v>-3868</v>
      </c>
      <c r="M128" s="175"/>
      <c r="N128" s="87" t="s">
        <v>346</v>
      </c>
      <c r="O128" s="176"/>
      <c r="P128" s="176"/>
    </row>
    <row r="129">
      <c r="A129" s="37">
        <v>2062.0</v>
      </c>
      <c r="B129" s="169" t="s">
        <v>92</v>
      </c>
      <c r="C129" s="170">
        <f t="array" ref="C129">XLOOKUP(B129,CLIENTES!$B$2:B511,CLIENTES!$A$2:A511, 0)</f>
        <v>257</v>
      </c>
      <c r="D129" s="171">
        <v>45850.610297164356</v>
      </c>
      <c r="E129" s="134" t="str">
        <f t="shared" si="1"/>
        <v>July</v>
      </c>
      <c r="F129" s="37" t="str">
        <f t="array" ref="F129">IFERROR(XLOOKUP(A129,DETA_VENTAS!$B$1:B511,DETA_VENTAS!$C$1:C511),"")</f>
        <v>CELL-NEW</v>
      </c>
      <c r="G129" s="37">
        <f>SUMIF(DETA_VENTAS!$B$1:$B511,A129,DETA_VENTAS!$G$1:$G511)</f>
        <v>1</v>
      </c>
      <c r="H129" s="172">
        <f>IFERROR(SUMIF(DETA_VENTAS!$B$1:$B511,A129,DETA_VENTAS!$L$1:$L511), 0)</f>
        <v>1100</v>
      </c>
      <c r="I129" s="172">
        <f>SUMIF(DETA_VENTAS!$B$1:$B511,A129,DETA_VENTAS!$Q$1:$Q511)</f>
        <v>37</v>
      </c>
      <c r="J129" s="173">
        <v>0.0</v>
      </c>
      <c r="K129" s="177">
        <v>0.0</v>
      </c>
      <c r="L129" s="174">
        <f t="shared" si="6"/>
        <v>-1100</v>
      </c>
      <c r="M129" s="175"/>
      <c r="N129" s="87"/>
      <c r="O129" s="176"/>
      <c r="P129" s="176"/>
    </row>
    <row r="130">
      <c r="A130" s="37">
        <v>2061.0</v>
      </c>
      <c r="B130" s="169" t="s">
        <v>29</v>
      </c>
      <c r="C130" s="170">
        <f t="array" ref="C130">XLOOKUP(B130,CLIENTES!$B$2:B511,CLIENTES!$A$2:A511, 0)</f>
        <v>162</v>
      </c>
      <c r="D130" s="171">
        <v>45849.37568303241</v>
      </c>
      <c r="E130" s="134" t="str">
        <f t="shared" si="1"/>
        <v>July</v>
      </c>
      <c r="F130" s="37" t="str">
        <f t="array" ref="F130">IFERROR(XLOOKUP(A130,DETA_VENTAS!$B$1:B511,DETA_VENTAS!$C$1:C511),"")</f>
        <v>ACCESORIOS</v>
      </c>
      <c r="G130" s="37">
        <f>SUMIF(DETA_VENTAS!$B$1:$B511,A130,DETA_VENTAS!$G$1:$G511)</f>
        <v>35</v>
      </c>
      <c r="H130" s="172">
        <f>IFERROR(SUMIF(DETA_VENTAS!$B$1:$B511,A130,DETA_VENTAS!$L$1:$L511), 0)</f>
        <v>14736</v>
      </c>
      <c r="I130" s="172">
        <f>SUMIF(DETA_VENTAS!$B$1:$B511,A130,DETA_VENTAS!$Q$1:$Q511)</f>
        <v>1281</v>
      </c>
      <c r="J130" s="173">
        <f t="shared" ref="J130:J151" si="9">IFERROR(I130/H130, 0)</f>
        <v>0.08692996743</v>
      </c>
      <c r="K130" s="177">
        <v>0.0</v>
      </c>
      <c r="L130" s="174">
        <f t="shared" si="6"/>
        <v>-14736</v>
      </c>
      <c r="M130" s="175"/>
      <c r="N130" s="87" t="s">
        <v>346</v>
      </c>
      <c r="O130" s="176"/>
      <c r="P130" s="176"/>
    </row>
    <row r="131">
      <c r="A131" s="37">
        <v>2060.0</v>
      </c>
      <c r="B131" s="169" t="s">
        <v>48</v>
      </c>
      <c r="C131" s="170">
        <f t="array" ref="C131">XLOOKUP(B131,CLIENTES!$B$2:B511,CLIENTES!$A$2:A511, 0)</f>
        <v>48</v>
      </c>
      <c r="D131" s="171">
        <v>45848.554479502316</v>
      </c>
      <c r="E131" s="134" t="str">
        <f t="shared" si="1"/>
        <v>July</v>
      </c>
      <c r="F131" s="37" t="str">
        <f t="array" ref="F131">IFERROR(XLOOKUP(A131,DETA_VENTAS!$B$1:B511,DETA_VENTAS!$C$1:C511),"")</f>
        <v>TABLET/IPADS</v>
      </c>
      <c r="G131" s="37">
        <f>SUMIF(DETA_VENTAS!$B$1:$B511,A131,DETA_VENTAS!$G$1:$G511)</f>
        <v>1</v>
      </c>
      <c r="H131" s="172">
        <f>IFERROR(SUMIF(DETA_VENTAS!$B$1:$B511,A131,DETA_VENTAS!$L$1:$L511), 0)</f>
        <v>734</v>
      </c>
      <c r="I131" s="172">
        <f>SUMIF(DETA_VENTAS!$B$1:$B511,A131,DETA_VENTAS!$Q$1:$Q511)</f>
        <v>114</v>
      </c>
      <c r="J131" s="173">
        <f t="shared" si="9"/>
        <v>0.1553133515</v>
      </c>
      <c r="K131" s="177">
        <v>0.0</v>
      </c>
      <c r="L131" s="174">
        <f t="shared" si="6"/>
        <v>-734</v>
      </c>
      <c r="M131" s="175"/>
      <c r="N131" s="87"/>
      <c r="O131" s="176"/>
      <c r="P131" s="176"/>
    </row>
    <row r="132">
      <c r="A132" s="37">
        <v>2059.0</v>
      </c>
      <c r="B132" s="169" t="s">
        <v>184</v>
      </c>
      <c r="C132" s="170">
        <f t="array" ref="C132">XLOOKUP(B132,CLIENTES!$B$2:B511,CLIENTES!$A$2:A511, 0)</f>
        <v>84</v>
      </c>
      <c r="D132" s="171">
        <v>45848.44155609954</v>
      </c>
      <c r="E132" s="134" t="str">
        <f t="shared" si="1"/>
        <v>July</v>
      </c>
      <c r="F132" s="37" t="str">
        <f t="array" ref="F132">IFERROR(XLOOKUP(A132,DETA_VENTAS!$B$1:B511,DETA_VENTAS!$C$1:C511),"")</f>
        <v>CELL-NEW</v>
      </c>
      <c r="G132" s="37">
        <f>SUMIF(DETA_VENTAS!$B$1:$B511,A132,DETA_VENTAS!$G$1:$G511)</f>
        <v>70</v>
      </c>
      <c r="H132" s="172">
        <f>IFERROR(SUMIF(DETA_VENTAS!$B$1:$B511,A132,DETA_VENTAS!$L$1:$L511), 0)</f>
        <v>44850</v>
      </c>
      <c r="I132" s="172">
        <f>SUMIF(DETA_VENTAS!$B$1:$B511,A132,DETA_VENTAS!$Q$1:$Q511)</f>
        <v>140</v>
      </c>
      <c r="J132" s="173">
        <f t="shared" si="9"/>
        <v>0.003121516165</v>
      </c>
      <c r="K132" s="177">
        <v>0.0</v>
      </c>
      <c r="L132" s="174">
        <f t="shared" si="6"/>
        <v>-44850</v>
      </c>
      <c r="M132" s="175"/>
      <c r="N132" s="87"/>
      <c r="O132" s="176"/>
      <c r="P132" s="176"/>
    </row>
    <row r="133">
      <c r="A133" s="37">
        <v>2058.0</v>
      </c>
      <c r="B133" s="169" t="s">
        <v>52</v>
      </c>
      <c r="C133" s="170">
        <f t="array" ref="C133">XLOOKUP(B133,CLIENTES!$B$2:B511,CLIENTES!$A$2:A511, 0)</f>
        <v>251</v>
      </c>
      <c r="D133" s="171">
        <v>45848.44152175926</v>
      </c>
      <c r="E133" s="134" t="str">
        <f t="shared" si="1"/>
        <v>July</v>
      </c>
      <c r="F133" s="37" t="str">
        <f t="array" ref="F133">IFERROR(XLOOKUP(A133,DETA_VENTAS!$B$1:B511,DETA_VENTAS!$C$1:C511),"")</f>
        <v/>
      </c>
      <c r="G133" s="37">
        <f>SUMIF(DETA_VENTAS!$B$1:$B511,A133,DETA_VENTAS!$G$1:$G511)</f>
        <v>0</v>
      </c>
      <c r="H133" s="172">
        <f>IFERROR(SUMIF(DETA_VENTAS!$B$1:$B511,A133,DETA_VENTAS!$L$1:$L511), 0)</f>
        <v>0</v>
      </c>
      <c r="I133" s="172">
        <f>SUMIF(DETA_VENTAS!$B$1:$B511,A133,DETA_VENTAS!$Q$1:$Q511)</f>
        <v>0</v>
      </c>
      <c r="J133" s="173">
        <f t="shared" si="9"/>
        <v>0</v>
      </c>
      <c r="K133" s="177">
        <v>0.0</v>
      </c>
      <c r="L133" s="174">
        <f t="shared" si="6"/>
        <v>0</v>
      </c>
      <c r="M133" s="175"/>
      <c r="N133" s="87"/>
      <c r="O133" s="176"/>
      <c r="P133" s="176"/>
    </row>
    <row r="134">
      <c r="A134" s="37">
        <v>2057.0</v>
      </c>
      <c r="B134" s="169" t="s">
        <v>29</v>
      </c>
      <c r="C134" s="170">
        <f t="array" ref="C134">XLOOKUP(B134,CLIENTES!$B$2:B511,CLIENTES!$A$2:A511, 0)</f>
        <v>162</v>
      </c>
      <c r="D134" s="171">
        <v>45847.974161226855</v>
      </c>
      <c r="E134" s="134" t="str">
        <f t="shared" si="1"/>
        <v>July</v>
      </c>
      <c r="F134" s="37" t="str">
        <f t="array" ref="F134">IFERROR(XLOOKUP(A134,DETA_VENTAS!$B$1:B511,DETA_VENTAS!$C$1:C511),"")</f>
        <v>TABLET/IPADS</v>
      </c>
      <c r="G134" s="37">
        <f>SUMIF(DETA_VENTAS!$B$1:$B511,A134,DETA_VENTAS!$G$1:$G511)</f>
        <v>3</v>
      </c>
      <c r="H134" s="172">
        <f>IFERROR(SUMIF(DETA_VENTAS!$B$1:$B511,A134,DETA_VENTAS!$L$1:$L511), 0)</f>
        <v>1769</v>
      </c>
      <c r="I134" s="172">
        <f>SUMIF(DETA_VENTAS!$B$1:$B511,A134,DETA_VENTAS!$Q$1:$Q511)</f>
        <v>407</v>
      </c>
      <c r="J134" s="173">
        <f t="shared" si="9"/>
        <v>0.2300734878</v>
      </c>
      <c r="K134" s="177">
        <v>0.0</v>
      </c>
      <c r="L134" s="174">
        <f t="shared" si="6"/>
        <v>-1769</v>
      </c>
      <c r="M134" s="175"/>
      <c r="N134" s="87" t="s">
        <v>346</v>
      </c>
      <c r="O134" s="176"/>
      <c r="P134" s="176"/>
    </row>
    <row r="135">
      <c r="A135" s="37">
        <v>2056.0</v>
      </c>
      <c r="B135" s="169" t="s">
        <v>92</v>
      </c>
      <c r="C135" s="170">
        <f t="array" ref="C135">XLOOKUP(B135,CLIENTES!$B$2:B511,CLIENTES!$A$2:A511, 0)</f>
        <v>257</v>
      </c>
      <c r="D135" s="171">
        <v>45847.974109965275</v>
      </c>
      <c r="E135" s="134" t="str">
        <f t="shared" si="1"/>
        <v>July</v>
      </c>
      <c r="F135" s="37" t="str">
        <f t="array" ref="F135">IFERROR(XLOOKUP(A135,DETA_VENTAS!$B$1:B511,DETA_VENTAS!$C$1:C511),"")</f>
        <v>CELL-NEW</v>
      </c>
      <c r="G135" s="37">
        <f>SUMIF(DETA_VENTAS!$B$1:$B511,A135,DETA_VENTAS!$G$1:$G511)</f>
        <v>3</v>
      </c>
      <c r="H135" s="172">
        <f>IFERROR(SUMIF(DETA_VENTAS!$B$1:$B511,A135,DETA_VENTAS!$L$1:$L511), 0)</f>
        <v>2309</v>
      </c>
      <c r="I135" s="172">
        <f>SUMIF(DETA_VENTAS!$B$1:$B511,A135,DETA_VENTAS!$Q$1:$Q511)</f>
        <v>143</v>
      </c>
      <c r="J135" s="173">
        <f t="shared" si="9"/>
        <v>0.06193157211</v>
      </c>
      <c r="K135" s="177">
        <v>0.0</v>
      </c>
      <c r="L135" s="174">
        <f t="shared" si="6"/>
        <v>-2309</v>
      </c>
      <c r="M135" s="175"/>
      <c r="N135" s="87"/>
      <c r="O135" s="176"/>
      <c r="P135" s="176"/>
    </row>
    <row r="136">
      <c r="A136" s="37">
        <v>2055.0</v>
      </c>
      <c r="B136" s="169" t="s">
        <v>36</v>
      </c>
      <c r="C136" s="170">
        <f t="array" ref="C136">XLOOKUP(B136,CLIENTES!$B$2:B511,CLIENTES!$A$2:A511, 0)</f>
        <v>261</v>
      </c>
      <c r="D136" s="171">
        <v>45845.7154858912</v>
      </c>
      <c r="E136" s="134" t="str">
        <f t="shared" si="1"/>
        <v>July</v>
      </c>
      <c r="F136" s="37" t="str">
        <f t="array" ref="F136">IFERROR(XLOOKUP(A136,DETA_VENTAS!$B$1:B511,DETA_VENTAS!$C$1:C511),"")</f>
        <v>CELL-NEW</v>
      </c>
      <c r="G136" s="37">
        <f>SUMIF(DETA_VENTAS!$B$1:$B511,A136,DETA_VENTAS!$G$1:$G511)</f>
        <v>20</v>
      </c>
      <c r="H136" s="172">
        <f>IFERROR(SUMIF(DETA_VENTAS!$B$1:$B511,A136,DETA_VENTAS!$L$1:$L511), 0)</f>
        <v>15480</v>
      </c>
      <c r="I136" s="172">
        <f>SUMIF(DETA_VENTAS!$B$1:$B511,A136,DETA_VENTAS!$Q$1:$Q511)</f>
        <v>98</v>
      </c>
      <c r="J136" s="173">
        <f t="shared" si="9"/>
        <v>0.006330749354</v>
      </c>
      <c r="K136" s="177">
        <v>0.0</v>
      </c>
      <c r="L136" s="174">
        <f t="shared" si="6"/>
        <v>-15480</v>
      </c>
      <c r="M136" s="175"/>
      <c r="N136" s="87"/>
      <c r="O136" s="176"/>
      <c r="P136" s="176"/>
    </row>
    <row r="137">
      <c r="A137" s="37">
        <v>2054.0</v>
      </c>
      <c r="B137" s="169" t="s">
        <v>87</v>
      </c>
      <c r="C137" s="170">
        <f t="array" ref="C137">XLOOKUP(B137,CLIENTES!$B$2:B511,CLIENTES!$A$2:A511, 0)</f>
        <v>258</v>
      </c>
      <c r="D137" s="171">
        <v>45840.69738267361</v>
      </c>
      <c r="E137" s="134" t="str">
        <f t="shared" si="1"/>
        <v>July</v>
      </c>
      <c r="F137" s="37" t="str">
        <f t="array" ref="F137">IFERROR(XLOOKUP(A137,DETA_VENTAS!$B$1:B511,DETA_VENTAS!$C$1:C511),"")</f>
        <v>USED-CELL</v>
      </c>
      <c r="G137" s="37">
        <f>SUMIF(DETA_VENTAS!$B$1:$B511,A137,DETA_VENTAS!$G$1:$G511)</f>
        <v>12</v>
      </c>
      <c r="H137" s="172">
        <f>IFERROR(SUMIF(DETA_VENTAS!$B$1:$B511,A137,DETA_VENTAS!$L$1:$L511), 0)</f>
        <v>6047.7</v>
      </c>
      <c r="I137" s="172">
        <f>SUMIF(DETA_VENTAS!$B$1:$B511,A137,DETA_VENTAS!$Q$1:$Q511)</f>
        <v>195.7</v>
      </c>
      <c r="J137" s="173">
        <f t="shared" si="9"/>
        <v>0.03235940936</v>
      </c>
      <c r="K137" s="177">
        <v>7523.0</v>
      </c>
      <c r="L137" s="174">
        <f t="shared" si="6"/>
        <v>1475.3</v>
      </c>
      <c r="M137" s="175" t="s">
        <v>340</v>
      </c>
      <c r="N137" s="87" t="s">
        <v>347</v>
      </c>
      <c r="O137" s="176"/>
      <c r="P137" s="176"/>
    </row>
    <row r="138">
      <c r="A138" s="37">
        <v>2053.0</v>
      </c>
      <c r="B138" s="169" t="s">
        <v>29</v>
      </c>
      <c r="C138" s="170">
        <f t="array" ref="C138">XLOOKUP(B138,CLIENTES!$B$2:B511,CLIENTES!$A$2:A511, 0)</f>
        <v>162</v>
      </c>
      <c r="D138" s="171">
        <v>45838.0</v>
      </c>
      <c r="E138" s="134" t="str">
        <f t="shared" si="1"/>
        <v>June</v>
      </c>
      <c r="F138" s="37" t="str">
        <f t="array" ref="F138">IFERROR(XLOOKUP(A138,DETA_VENTAS!$B$1:B511,DETA_VENTAS!$C$1:C511),"")</f>
        <v>SMARTWATCH</v>
      </c>
      <c r="G138" s="37">
        <f>SUMIF(DETA_VENTAS!$B$1:$B511,A138,DETA_VENTAS!$G$1:$G511)</f>
        <v>15</v>
      </c>
      <c r="H138" s="172">
        <f>IFERROR(SUMIF(DETA_VENTAS!$B$1:$B511,A138,DETA_VENTAS!$L$1:$L511), 0)</f>
        <v>5120</v>
      </c>
      <c r="I138" s="172">
        <f>SUMIF(DETA_VENTAS!$B$1:$B511,A138,DETA_VENTAS!$Q$1:$Q511)</f>
        <v>633</v>
      </c>
      <c r="J138" s="173">
        <f t="shared" si="9"/>
        <v>0.1236328125</v>
      </c>
      <c r="K138" s="177">
        <v>0.0</v>
      </c>
      <c r="L138" s="174">
        <f t="shared" si="6"/>
        <v>-5120</v>
      </c>
      <c r="M138" s="175"/>
      <c r="N138" s="87" t="s">
        <v>346</v>
      </c>
      <c r="O138" s="176"/>
      <c r="P138" s="176"/>
    </row>
    <row r="139">
      <c r="A139" s="37">
        <v>2052.0</v>
      </c>
      <c r="B139" s="169" t="s">
        <v>348</v>
      </c>
      <c r="C139" s="170">
        <f t="array" ref="C139">XLOOKUP(B139,CLIENTES!$B$2:B511,CLIENTES!$A$2:A511, 0)</f>
        <v>242</v>
      </c>
      <c r="D139" s="171">
        <v>45838.0</v>
      </c>
      <c r="E139" s="134" t="str">
        <f t="shared" si="1"/>
        <v>June</v>
      </c>
      <c r="F139" s="37" t="str">
        <f t="array" ref="F139">IFERROR(XLOOKUP(A139,DETA_VENTAS!$B$1:B511,DETA_VENTAS!$C$1:C511),"")</f>
        <v>CELL-NEW</v>
      </c>
      <c r="G139" s="37">
        <f>SUMIF(DETA_VENTAS!$B$1:$B511,A139,DETA_VENTAS!$G$1:$G511)</f>
        <v>1</v>
      </c>
      <c r="H139" s="172">
        <f>IFERROR(SUMIF(DETA_VENTAS!$B$1:$B511,A139,DETA_VENTAS!$L$1:$L511), 0)</f>
        <v>685</v>
      </c>
      <c r="I139" s="172">
        <f>SUMIF(DETA_VENTAS!$B$1:$B511,A139,DETA_VENTAS!$Q$1:$Q511)</f>
        <v>54</v>
      </c>
      <c r="J139" s="173">
        <f t="shared" si="9"/>
        <v>0.07883211679</v>
      </c>
      <c r="K139" s="177">
        <v>0.0</v>
      </c>
      <c r="L139" s="174">
        <f t="shared" si="6"/>
        <v>-685</v>
      </c>
      <c r="M139" s="175"/>
      <c r="N139" s="87"/>
      <c r="O139" s="176"/>
      <c r="P139" s="176"/>
    </row>
    <row r="140">
      <c r="A140" s="37">
        <v>2051.0</v>
      </c>
      <c r="B140" s="169" t="s">
        <v>29</v>
      </c>
      <c r="C140" s="170">
        <f t="array" ref="C140">XLOOKUP(B140,CLIENTES!$B$2:B511,CLIENTES!$A$2:A511, 0)</f>
        <v>162</v>
      </c>
      <c r="D140" s="171">
        <v>45838.0</v>
      </c>
      <c r="E140" s="134" t="str">
        <f t="shared" si="1"/>
        <v>June</v>
      </c>
      <c r="F140" s="37" t="str">
        <f t="array" ref="F140">IFERROR(XLOOKUP(A140,DETA_VENTAS!$B$1:B511,DETA_VENTAS!$C$1:C511),"")</f>
        <v>TABLET/IPADS</v>
      </c>
      <c r="G140" s="37">
        <f>SUMIF(DETA_VENTAS!$B$1:$B511,A140,DETA_VENTAS!$G$1:$G511)</f>
        <v>3</v>
      </c>
      <c r="H140" s="172">
        <f>IFERROR(SUMIF(DETA_VENTAS!$B$1:$B511,A140,DETA_VENTAS!$L$1:$L511), 0)</f>
        <v>2145</v>
      </c>
      <c r="I140" s="172">
        <f>SUMIF(DETA_VENTAS!$B$1:$B511,A140,DETA_VENTAS!$Q$1:$Q511)</f>
        <v>195</v>
      </c>
      <c r="J140" s="173">
        <f t="shared" si="9"/>
        <v>0.09090909091</v>
      </c>
      <c r="K140" s="177">
        <v>0.0</v>
      </c>
      <c r="L140" s="174">
        <f t="shared" si="6"/>
        <v>-2145</v>
      </c>
      <c r="M140" s="175"/>
      <c r="N140" s="87" t="s">
        <v>346</v>
      </c>
      <c r="O140" s="176"/>
      <c r="P140" s="176"/>
    </row>
    <row r="141">
      <c r="A141" s="37">
        <v>2050.0</v>
      </c>
      <c r="B141" s="169" t="s">
        <v>92</v>
      </c>
      <c r="C141" s="170">
        <f t="array" ref="C141">XLOOKUP(B141,CLIENTES!$B$2:B511,CLIENTES!$A$2:A511, 0)</f>
        <v>257</v>
      </c>
      <c r="D141" s="171">
        <v>45838.0</v>
      </c>
      <c r="E141" s="134" t="str">
        <f t="shared" si="1"/>
        <v>June</v>
      </c>
      <c r="F141" s="37" t="str">
        <f t="array" ref="F141">IFERROR(XLOOKUP(A141,DETA_VENTAS!$B$1:B511,DETA_VENTAS!$C$1:C511),"")</f>
        <v/>
      </c>
      <c r="G141" s="37">
        <f>SUMIF(DETA_VENTAS!$B$1:$B511,A141,DETA_VENTAS!$G$1:$G511)</f>
        <v>0</v>
      </c>
      <c r="H141" s="172">
        <f>IFERROR(SUMIF(DETA_VENTAS!$B$1:$B511,A141,DETA_VENTAS!$L$1:$L511), 0)</f>
        <v>0</v>
      </c>
      <c r="I141" s="172">
        <f>SUMIF(DETA_VENTAS!$B$1:$B511,A141,DETA_VENTAS!$Q$1:$Q511)</f>
        <v>0</v>
      </c>
      <c r="J141" s="173">
        <f t="shared" si="9"/>
        <v>0</v>
      </c>
      <c r="K141" s="177">
        <v>0.0</v>
      </c>
      <c r="L141" s="174">
        <f t="shared" si="6"/>
        <v>0</v>
      </c>
      <c r="M141" s="175"/>
      <c r="N141" s="87"/>
      <c r="O141" s="176"/>
      <c r="P141" s="176"/>
    </row>
    <row r="142">
      <c r="A142" s="37">
        <v>2049.0</v>
      </c>
      <c r="B142" s="169" t="s">
        <v>29</v>
      </c>
      <c r="C142" s="170">
        <f t="array" ref="C142">XLOOKUP(B142,CLIENTES!$B$2:B511,CLIENTES!$A$2:A511, 0)</f>
        <v>162</v>
      </c>
      <c r="D142" s="171">
        <v>45834.58540115741</v>
      </c>
      <c r="E142" s="134" t="str">
        <f t="shared" si="1"/>
        <v>June</v>
      </c>
      <c r="F142" s="37" t="str">
        <f t="array" ref="F142">IFERROR(XLOOKUP(A142,DETA_VENTAS!$B$1:B511,DETA_VENTAS!$C$1:C511),"")</f>
        <v>CELL-NEW</v>
      </c>
      <c r="G142" s="37">
        <f>SUMIF(DETA_VENTAS!$B$1:$B511,A142,DETA_VENTAS!$G$1:$G511)</f>
        <v>35</v>
      </c>
      <c r="H142" s="172">
        <f>IFERROR(SUMIF(DETA_VENTAS!$B$1:$B511,A142,DETA_VENTAS!$L$1:$L511), 0)</f>
        <v>19655</v>
      </c>
      <c r="I142" s="172">
        <f>SUMIF(DETA_VENTAS!$B$1:$B511,A142,DETA_VENTAS!$Q$1:$Q511)</f>
        <v>770</v>
      </c>
      <c r="J142" s="173">
        <f t="shared" si="9"/>
        <v>0.03917578224</v>
      </c>
      <c r="K142" s="177">
        <v>0.0</v>
      </c>
      <c r="L142" s="174">
        <f t="shared" si="6"/>
        <v>-19655</v>
      </c>
      <c r="M142" s="175"/>
      <c r="N142" s="87" t="s">
        <v>346</v>
      </c>
      <c r="O142" s="176"/>
      <c r="P142" s="176"/>
    </row>
    <row r="143">
      <c r="A143" s="37">
        <v>2048.0</v>
      </c>
      <c r="B143" s="169" t="s">
        <v>36</v>
      </c>
      <c r="C143" s="170">
        <f t="array" ref="C143">XLOOKUP(B143,CLIENTES!$B$2:B511,CLIENTES!$A$2:A511, 0)</f>
        <v>261</v>
      </c>
      <c r="D143" s="171">
        <v>45834.58540115741</v>
      </c>
      <c r="E143" s="134" t="str">
        <f t="shared" si="1"/>
        <v>June</v>
      </c>
      <c r="F143" s="37" t="s">
        <v>349</v>
      </c>
      <c r="G143" s="37">
        <f>SUMIF(DETA_VENTAS!$B$1:$B511,A143,DETA_VENTAS!$G$1:$G511)</f>
        <v>0</v>
      </c>
      <c r="H143" s="172">
        <f>IFERROR(SUMIF(DETA_VENTAS!$B$1:$B511,A143,DETA_VENTAS!$L$1:$L511), 0)</f>
        <v>0</v>
      </c>
      <c r="I143" s="172">
        <f>SUMIF(DETA_VENTAS!$B$1:$B511,A143,DETA_VENTAS!$Q$1:$Q511)</f>
        <v>0</v>
      </c>
      <c r="J143" s="173">
        <f t="shared" si="9"/>
        <v>0</v>
      </c>
      <c r="K143" s="177">
        <v>0.0</v>
      </c>
      <c r="L143" s="174">
        <f t="shared" si="6"/>
        <v>0</v>
      </c>
      <c r="M143" s="175"/>
      <c r="N143" s="87"/>
      <c r="O143" s="176"/>
      <c r="P143" s="176"/>
    </row>
    <row r="144">
      <c r="A144" s="37">
        <v>2042.0</v>
      </c>
      <c r="B144" s="169" t="s">
        <v>29</v>
      </c>
      <c r="C144" s="170">
        <f t="array" ref="C144">XLOOKUP(B144,CLIENTES!$B$2:B511,CLIENTES!$A$2:A511, 0)</f>
        <v>162</v>
      </c>
      <c r="D144" s="171">
        <v>45834.58540115741</v>
      </c>
      <c r="E144" s="134" t="str">
        <f t="shared" si="1"/>
        <v>June</v>
      </c>
      <c r="F144" s="37" t="str">
        <f t="array" ref="F144">IFERROR(XLOOKUP(A144,DETA_VENTAS!$B$1:B511,DETA_VENTAS!$C$1:C511),"")</f>
        <v>TABLET/IPADS</v>
      </c>
      <c r="G144" s="37">
        <f>SUMIF(DETA_VENTAS!$B$1:$B511,A144,DETA_VENTAS!$G$1:$G511)</f>
        <v>3</v>
      </c>
      <c r="H144" s="172">
        <f>IFERROR(SUMIF(DETA_VENTAS!$B$1:$B511,A144,DETA_VENTAS!$L$1:$L511), 0)</f>
        <v>1797</v>
      </c>
      <c r="I144" s="172">
        <f>SUMIF(DETA_VENTAS!$B$1:$B511,A144,DETA_VENTAS!$Q$1:$Q511)</f>
        <v>261</v>
      </c>
      <c r="J144" s="173">
        <f t="shared" si="9"/>
        <v>0.1452420701</v>
      </c>
      <c r="K144" s="177">
        <v>0.0</v>
      </c>
      <c r="L144" s="174">
        <f t="shared" si="6"/>
        <v>-1797</v>
      </c>
      <c r="M144" s="175"/>
      <c r="N144" s="87" t="s">
        <v>346</v>
      </c>
      <c r="O144" s="176"/>
      <c r="P144" s="176"/>
    </row>
    <row r="145">
      <c r="A145" s="37">
        <v>2041.0</v>
      </c>
      <c r="B145" s="169" t="s">
        <v>29</v>
      </c>
      <c r="C145" s="170">
        <f t="array" ref="C145">XLOOKUP(B145,CLIENTES!$B$2:B511,CLIENTES!$A$2:A511, 0)</f>
        <v>162</v>
      </c>
      <c r="D145" s="171">
        <v>45834.58540115741</v>
      </c>
      <c r="E145" s="134" t="str">
        <f t="shared" si="1"/>
        <v>June</v>
      </c>
      <c r="F145" s="37" t="str">
        <f t="array" ref="F145">IFERROR(XLOOKUP(A145,DETA_VENTAS!$B$1:B511,DETA_VENTAS!$C$1:C511),"")</f>
        <v>ACCESORIOS</v>
      </c>
      <c r="G145" s="37">
        <f>SUMIF(DETA_VENTAS!$B$1:$B511,A145,DETA_VENTAS!$G$1:$G511)</f>
        <v>48</v>
      </c>
      <c r="H145" s="172">
        <f>IFERROR(SUMIF(DETA_VENTAS!$B$1:$B511,A145,DETA_VENTAS!$L$1:$L511), 0)</f>
        <v>5561</v>
      </c>
      <c r="I145" s="172">
        <f>SUMIF(DETA_VENTAS!$B$1:$B511,A145,DETA_VENTAS!$Q$1:$Q511)</f>
        <v>662.75</v>
      </c>
      <c r="J145" s="173">
        <f t="shared" si="9"/>
        <v>0.1191782054</v>
      </c>
      <c r="K145" s="177">
        <v>0.0</v>
      </c>
      <c r="L145" s="174">
        <f t="shared" si="6"/>
        <v>-5561</v>
      </c>
      <c r="M145" s="175"/>
      <c r="N145" s="87" t="s">
        <v>346</v>
      </c>
      <c r="O145" s="176"/>
      <c r="P145" s="176"/>
    </row>
    <row r="146">
      <c r="A146" s="37">
        <v>2040.0</v>
      </c>
      <c r="B146" s="169" t="s">
        <v>350</v>
      </c>
      <c r="C146" s="170">
        <f t="array" ref="C146">XLOOKUP(B146,CLIENTES!$B$2:B511,CLIENTES!$A$2:A511, 0)</f>
        <v>23</v>
      </c>
      <c r="D146" s="171">
        <v>45833.736250138885</v>
      </c>
      <c r="E146" s="134" t="str">
        <f t="shared" si="1"/>
        <v>June</v>
      </c>
      <c r="F146" s="37" t="str">
        <f t="array" ref="F146">IFERROR(XLOOKUP(A146,DETA_VENTAS!$B$1:B511,DETA_VENTAS!$C$1:C511),"")</f>
        <v>REPUESTOS</v>
      </c>
      <c r="G146" s="37">
        <f>SUMIF(DETA_VENTAS!$B$1:$B511,A146,DETA_VENTAS!$G$1:$G511)</f>
        <v>46</v>
      </c>
      <c r="H146" s="172">
        <f>IFERROR(SUMIF(DETA_VENTAS!$B$1:$B511,A146,DETA_VENTAS!$L$1:$L511), 0)</f>
        <v>2487.542</v>
      </c>
      <c r="I146" s="172">
        <f>SUMIF(DETA_VENTAS!$B$1:$B511,A146,DETA_VENTAS!$Q$1:$Q511)</f>
        <v>462.942</v>
      </c>
      <c r="J146" s="173">
        <f t="shared" si="9"/>
        <v>0.1861041944</v>
      </c>
      <c r="K146" s="177">
        <v>1344.0</v>
      </c>
      <c r="L146" s="174">
        <f t="shared" si="6"/>
        <v>-1143.542</v>
      </c>
      <c r="M146" s="175"/>
      <c r="N146" s="87" t="s">
        <v>351</v>
      </c>
      <c r="O146" s="176"/>
      <c r="P146" s="176"/>
    </row>
    <row r="147">
      <c r="A147" s="37">
        <v>2039.0</v>
      </c>
      <c r="B147" s="169" t="s">
        <v>352</v>
      </c>
      <c r="C147" s="170">
        <f t="array" ref="C147">XLOOKUP(B147,CLIENTES!$B$2:B511,CLIENTES!$A$2:A511, 0)</f>
        <v>0</v>
      </c>
      <c r="D147" s="171">
        <v>45832.79045346065</v>
      </c>
      <c r="E147" s="134" t="str">
        <f t="shared" si="1"/>
        <v>June</v>
      </c>
      <c r="F147" s="37" t="str">
        <f t="array" ref="F147">IFERROR(XLOOKUP(A147,DETA_VENTAS!$B$1:B511,DETA_VENTAS!$C$1:C511),"")</f>
        <v>ACCESORIOS</v>
      </c>
      <c r="G147" s="37">
        <f>SUMIF(DETA_VENTAS!$B$1:$B511,A147,DETA_VENTAS!$G$1:$G511)</f>
        <v>1</v>
      </c>
      <c r="H147" s="177">
        <v>0.0</v>
      </c>
      <c r="I147" s="177">
        <v>0.0</v>
      </c>
      <c r="J147" s="173">
        <f t="shared" si="9"/>
        <v>0</v>
      </c>
      <c r="K147" s="177">
        <v>0.0</v>
      </c>
      <c r="L147" s="174">
        <f t="shared" si="6"/>
        <v>0</v>
      </c>
      <c r="M147" s="175"/>
      <c r="N147" s="87"/>
      <c r="O147" s="176"/>
      <c r="P147" s="176"/>
    </row>
    <row r="148">
      <c r="A148" s="37">
        <v>2038.0</v>
      </c>
      <c r="B148" s="169" t="s">
        <v>352</v>
      </c>
      <c r="C148" s="170">
        <f t="array" ref="C148">XLOOKUP(B148,CLIENTES!$B$2:B511,CLIENTES!$A$2:A511, 0)</f>
        <v>0</v>
      </c>
      <c r="D148" s="171">
        <v>45832.79045346065</v>
      </c>
      <c r="E148" s="134" t="str">
        <f t="shared" si="1"/>
        <v>June</v>
      </c>
      <c r="F148" s="37" t="str">
        <f t="array" ref="F148">IFERROR(XLOOKUP(A148,DETA_VENTAS!$B$1:B511,DETA_VENTAS!$C$1:C511),"")</f>
        <v>REPUESTOS</v>
      </c>
      <c r="G148" s="37">
        <f>SUMIF(DETA_VENTAS!$B$1:$B511,A148,DETA_VENTAS!$G$1:$G511)</f>
        <v>20</v>
      </c>
      <c r="H148" s="172">
        <f>IFERROR(SUMIF(DETA_VENTAS!$B$1:$B511,A148,DETA_VENTAS!$L$1:$L511), 0)</f>
        <v>0</v>
      </c>
      <c r="I148" s="172">
        <f>SUMIF(DETA_VENTAS!$B$1:$B511,A148,DETA_VENTAS!$Q$1:$Q511)</f>
        <v>0</v>
      </c>
      <c r="J148" s="173">
        <f t="shared" si="9"/>
        <v>0</v>
      </c>
      <c r="K148" s="177">
        <v>0.0</v>
      </c>
      <c r="L148" s="174">
        <f t="shared" si="6"/>
        <v>0</v>
      </c>
      <c r="M148" s="175"/>
      <c r="N148" s="87"/>
      <c r="O148" s="176"/>
      <c r="P148" s="176"/>
    </row>
    <row r="149">
      <c r="A149" s="37">
        <v>2037.0</v>
      </c>
      <c r="B149" s="169" t="s">
        <v>29</v>
      </c>
      <c r="C149" s="170">
        <f t="array" ref="C149">XLOOKUP(B149,CLIENTES!$B$2:B511,CLIENTES!$A$2:A511, 0)</f>
        <v>162</v>
      </c>
      <c r="D149" s="171">
        <v>45832.79045346065</v>
      </c>
      <c r="E149" s="134" t="str">
        <f t="shared" si="1"/>
        <v>June</v>
      </c>
      <c r="F149" s="37" t="str">
        <f t="array" ref="F149">IFERROR(XLOOKUP(A149,DETA_VENTAS!$B$1:B511,DETA_VENTAS!$C$1:C511),"")</f>
        <v>SMARTWATCH</v>
      </c>
      <c r="G149" s="37">
        <f>SUMIF(DETA_VENTAS!$B$1:$B511,A149,DETA_VENTAS!$G$1:$G511)</f>
        <v>2</v>
      </c>
      <c r="H149" s="172">
        <f>IFERROR(SUMIF(DETA_VENTAS!$B$1:$B511,A149,DETA_VENTAS!$L$1:$L511), 0)</f>
        <v>1206</v>
      </c>
      <c r="I149" s="172">
        <f>SUMIF(DETA_VENTAS!$B$1:$B511,A149,DETA_VENTAS!$Q$1:$Q511)</f>
        <v>126</v>
      </c>
      <c r="J149" s="173">
        <f t="shared" si="9"/>
        <v>0.1044776119</v>
      </c>
      <c r="K149" s="177">
        <v>0.0</v>
      </c>
      <c r="L149" s="174">
        <f t="shared" si="6"/>
        <v>-1206</v>
      </c>
      <c r="M149" s="175"/>
      <c r="N149" s="87" t="s">
        <v>346</v>
      </c>
      <c r="O149" s="176"/>
      <c r="P149" s="176"/>
    </row>
    <row r="150">
      <c r="A150" s="37">
        <v>2036.0</v>
      </c>
      <c r="B150" s="169" t="s">
        <v>29</v>
      </c>
      <c r="C150" s="170">
        <f t="array" ref="C150">XLOOKUP(B150,CLIENTES!$B$2:B511,CLIENTES!$A$2:A511, 0)</f>
        <v>162</v>
      </c>
      <c r="D150" s="171">
        <v>45831.76201556713</v>
      </c>
      <c r="E150" s="134" t="str">
        <f t="shared" si="1"/>
        <v>June</v>
      </c>
      <c r="F150" s="37" t="str">
        <f t="array" ref="F150">IFERROR(XLOOKUP(A150,DETA_VENTAS!$B$1:B511,DETA_VENTAS!$C$1:C511),"")</f>
        <v>GAMERS</v>
      </c>
      <c r="G150" s="37">
        <f>SUMIF(DETA_VENTAS!$B$1:$B511,A150,DETA_VENTAS!$G$1:$G511)</f>
        <v>3</v>
      </c>
      <c r="H150" s="172">
        <f>IFERROR(SUMIF(DETA_VENTAS!$B$1:$B511,A150,DETA_VENTAS!$L$1:$L511), 0)</f>
        <v>2094</v>
      </c>
      <c r="I150" s="172">
        <f>SUMIF(DETA_VENTAS!$B$1:$B511,A150,DETA_VENTAS!$Q$1:$Q511)</f>
        <v>99</v>
      </c>
      <c r="J150" s="173">
        <f t="shared" si="9"/>
        <v>0.04727793696</v>
      </c>
      <c r="K150" s="177">
        <v>0.0</v>
      </c>
      <c r="L150" s="174">
        <f t="shared" si="6"/>
        <v>-2094</v>
      </c>
      <c r="M150" s="175"/>
      <c r="N150" s="87" t="s">
        <v>346</v>
      </c>
      <c r="O150" s="176"/>
      <c r="P150" s="176"/>
    </row>
    <row r="151">
      <c r="A151" s="37">
        <v>2035.0</v>
      </c>
      <c r="B151" s="169" t="s">
        <v>87</v>
      </c>
      <c r="C151" s="170">
        <f t="array" ref="C151">XLOOKUP(B151,CLIENTES!$B$2:B511,CLIENTES!$A$2:A511, 0)</f>
        <v>258</v>
      </c>
      <c r="D151" s="171">
        <v>45827.732147256946</v>
      </c>
      <c r="E151" s="134" t="str">
        <f t="shared" si="1"/>
        <v>June</v>
      </c>
      <c r="F151" s="37" t="str">
        <f t="array" ref="F151">IFERROR(XLOOKUP(A151,DETA_VENTAS!$B$1:B511,DETA_VENTAS!$C$1:C511),"")</f>
        <v>USED-CELL</v>
      </c>
      <c r="G151" s="37">
        <f>SUMIF(DETA_VENTAS!$B$1:$B511,A151,DETA_VENTAS!$G$1:$G511)</f>
        <v>5</v>
      </c>
      <c r="H151" s="172">
        <f>IFERROR(SUMIF(DETA_VENTAS!$B$1:$B511,A151,DETA_VENTAS!$L$1:$L511), 0)</f>
        <v>2450</v>
      </c>
      <c r="I151" s="172">
        <f>SUMIF(DETA_VENTAS!$B$1:$B511,A151,DETA_VENTAS!$Q$1:$Q511)</f>
        <v>50</v>
      </c>
      <c r="J151" s="173">
        <f t="shared" si="9"/>
        <v>0.02040816327</v>
      </c>
      <c r="K151" s="177">
        <v>2625.0</v>
      </c>
      <c r="L151" s="174">
        <f t="shared" si="6"/>
        <v>175</v>
      </c>
      <c r="M151" s="175" t="s">
        <v>340</v>
      </c>
      <c r="N151" s="87" t="s">
        <v>353</v>
      </c>
      <c r="O151" s="176"/>
      <c r="P151" s="176"/>
    </row>
    <row r="152">
      <c r="A152" s="37">
        <v>2034.0</v>
      </c>
      <c r="B152" s="169" t="s">
        <v>25</v>
      </c>
      <c r="C152" s="170">
        <f t="array" ref="C152">XLOOKUP(B152,CLIENTES!$B$2:B511,CLIENTES!$A$2:A511, 0)</f>
        <v>151</v>
      </c>
      <c r="D152" s="171">
        <v>45821.0</v>
      </c>
      <c r="E152" s="134" t="str">
        <f t="shared" si="1"/>
        <v>June</v>
      </c>
      <c r="F152" s="37" t="str">
        <f t="array" ref="F152">IFERROR(XLOOKUP(A152,DETA_VENTAS!$B$1:B511,DETA_VENTAS!$C$1:C511),"")</f>
        <v>REPUESTOS</v>
      </c>
      <c r="G152" s="37">
        <f>SUMIF(DETA_VENTAS!$B$1:$B511,A152,DETA_VENTAS!$G$1:$G511)</f>
        <v>13</v>
      </c>
      <c r="H152" s="172">
        <f>SUMIF(DETA_VENTAS!$B$1:$B511,A152,DETA_VENTAS!$L$1:$L511)</f>
        <v>1738.429</v>
      </c>
      <c r="I152" s="172">
        <f>SUMIF(DETA_VENTAS!$B$1:$B511,A152,DETA_VENTAS!$Q$1:$Q511)</f>
        <v>158.039</v>
      </c>
      <c r="J152" s="173">
        <f t="shared" ref="J152:J260" si="10">IFERROR(I152/H152, 0)</f>
        <v>0.09090909091</v>
      </c>
      <c r="K152" s="172">
        <f t="shared" ref="K152:K166" si="11">H152</f>
        <v>1738.429</v>
      </c>
      <c r="L152" s="174">
        <f t="shared" si="6"/>
        <v>0</v>
      </c>
      <c r="M152" s="175"/>
      <c r="N152" s="87"/>
      <c r="O152" s="176"/>
      <c r="P152" s="176"/>
    </row>
    <row r="153">
      <c r="A153" s="37">
        <v>2033.0</v>
      </c>
      <c r="B153" s="169" t="s">
        <v>29</v>
      </c>
      <c r="C153" s="170">
        <f t="array" ref="C153">XLOOKUP(B153,CLIENTES!$B$2:B511,CLIENTES!$A$2:A511, 0)</f>
        <v>162</v>
      </c>
      <c r="D153" s="171">
        <v>45820.0</v>
      </c>
      <c r="E153" s="134" t="str">
        <f t="shared" si="1"/>
        <v>June</v>
      </c>
      <c r="F153" s="37" t="str">
        <f t="array" ref="F153">IFERROR(XLOOKUP(A153,DETA_VENTAS!$B$1:B511,DETA_VENTAS!$C$1:C511),"")</f>
        <v>SMARTWATCH</v>
      </c>
      <c r="G153" s="37">
        <f>SUMIF(DETA_VENTAS!$B$1:$B511,A153,DETA_VENTAS!$G$1:$G511)</f>
        <v>5</v>
      </c>
      <c r="H153" s="172">
        <f>SUMIF(DETA_VENTAS!$B$1:$B511,A153,DETA_VENTAS!$L$1:$L511)</f>
        <v>3000</v>
      </c>
      <c r="I153" s="172">
        <f>SUMIF(DETA_VENTAS!$B$1:$B511,A153,DETA_VENTAS!$Q$1:$Q511)</f>
        <v>139</v>
      </c>
      <c r="J153" s="173">
        <f t="shared" si="10"/>
        <v>0.04633333333</v>
      </c>
      <c r="K153" s="172">
        <f t="shared" si="11"/>
        <v>3000</v>
      </c>
      <c r="L153" s="174">
        <f t="shared" si="6"/>
        <v>0</v>
      </c>
      <c r="M153" s="175"/>
      <c r="N153" s="87" t="s">
        <v>354</v>
      </c>
      <c r="O153" s="176"/>
      <c r="P153" s="176"/>
    </row>
    <row r="154">
      <c r="A154" s="37">
        <v>2032.0</v>
      </c>
      <c r="B154" s="169" t="s">
        <v>29</v>
      </c>
      <c r="C154" s="170">
        <f t="array" ref="C154">XLOOKUP(B154,CLIENTES!$B$2:B511,CLIENTES!$A$2:A511, 0)</f>
        <v>162</v>
      </c>
      <c r="D154" s="171">
        <v>45820.0</v>
      </c>
      <c r="E154" s="134" t="str">
        <f t="shared" si="1"/>
        <v>June</v>
      </c>
      <c r="F154" s="37" t="str">
        <f t="array" ref="F154">IFERROR(XLOOKUP(A154,DETA_VENTAS!$B$1:B511,DETA_VENTAS!$C$1:C511),"")</f>
        <v>ACCESORIOS</v>
      </c>
      <c r="G154" s="37">
        <f>SUMIF(DETA_VENTAS!$B$1:$B511,A154,DETA_VENTAS!$G$1:$G511)</f>
        <v>58</v>
      </c>
      <c r="H154" s="172">
        <f>SUMIF(DETA_VENTAS!$B$1:$B511,A154,DETA_VENTAS!$L$1:$L511)</f>
        <v>8450</v>
      </c>
      <c r="I154" s="172">
        <f>SUMIF(DETA_VENTAS!$B$1:$B511,A154,DETA_VENTAS!$Q$1:$Q511)</f>
        <v>920</v>
      </c>
      <c r="J154" s="173">
        <f t="shared" si="10"/>
        <v>0.1088757396</v>
      </c>
      <c r="K154" s="172">
        <f t="shared" si="11"/>
        <v>8450</v>
      </c>
      <c r="L154" s="174">
        <f t="shared" si="6"/>
        <v>0</v>
      </c>
      <c r="M154" s="175"/>
      <c r="N154" s="87" t="s">
        <v>346</v>
      </c>
      <c r="O154" s="176"/>
      <c r="P154" s="176"/>
    </row>
    <row r="155">
      <c r="A155" s="37">
        <v>2027.0</v>
      </c>
      <c r="B155" s="169" t="s">
        <v>29</v>
      </c>
      <c r="C155" s="170">
        <f t="array" ref="C155">XLOOKUP(B155,CLIENTES!$B$2:B511,CLIENTES!$A$2:A511, 0)</f>
        <v>162</v>
      </c>
      <c r="D155" s="171">
        <v>45814.0</v>
      </c>
      <c r="E155" s="134" t="str">
        <f t="shared" si="1"/>
        <v>June</v>
      </c>
      <c r="F155" s="37" t="str">
        <f t="array" ref="F155">IFERROR(XLOOKUP(A155,DETA_VENTAS!$B$1:B511,DETA_VENTAS!$C$1:C511),"")</f>
        <v>CELL-NEW</v>
      </c>
      <c r="G155" s="37">
        <f>SUMIF(DETA_VENTAS!$B$1:$B511,A155,DETA_VENTAS!$G$1:$G511)</f>
        <v>3</v>
      </c>
      <c r="H155" s="172">
        <f>SUMIF(DETA_VENTAS!$B$1:$B511,A155,DETA_VENTAS!$L$1:$L511)</f>
        <v>1725</v>
      </c>
      <c r="I155" s="172">
        <f>SUMIF(DETA_VENTAS!$B$1:$B511,A155,DETA_VENTAS!$Q$1:$Q511)</f>
        <v>120</v>
      </c>
      <c r="J155" s="173">
        <f t="shared" si="10"/>
        <v>0.06956521739</v>
      </c>
      <c r="K155" s="172">
        <f t="shared" si="11"/>
        <v>1725</v>
      </c>
      <c r="L155" s="174">
        <f t="shared" si="6"/>
        <v>0</v>
      </c>
      <c r="M155" s="175"/>
      <c r="N155" s="87" t="s">
        <v>346</v>
      </c>
      <c r="O155" s="176"/>
      <c r="P155" s="176"/>
    </row>
    <row r="156">
      <c r="A156" s="37">
        <v>2026.0</v>
      </c>
      <c r="B156" s="169" t="s">
        <v>29</v>
      </c>
      <c r="C156" s="170">
        <f t="array" ref="C156">XLOOKUP(B156,CLIENTES!$B$2:B511,CLIENTES!$A$2:A511, 0)</f>
        <v>162</v>
      </c>
      <c r="D156" s="171">
        <v>45813.0</v>
      </c>
      <c r="E156" s="134" t="str">
        <f t="shared" si="1"/>
        <v>June</v>
      </c>
      <c r="F156" s="37" t="str">
        <f t="array" ref="F156">IFERROR(XLOOKUP(A156,DETA_VENTAS!$B$1:B511,DETA_VENTAS!$C$1:C511),"")</f>
        <v>TABLET/IPADS</v>
      </c>
      <c r="G156" s="37">
        <f>SUMIF(DETA_VENTAS!$B$1:$B511,A156,DETA_VENTAS!$G$1:$G511)</f>
        <v>3</v>
      </c>
      <c r="H156" s="172">
        <f>SUMIF(DETA_VENTAS!$B$1:$B511,A156,DETA_VENTAS!$L$1:$L511)</f>
        <v>1842</v>
      </c>
      <c r="I156" s="172">
        <f>SUMIF(DETA_VENTAS!$B$1:$B511,A156,DETA_VENTAS!$Q$1:$Q511)</f>
        <v>192</v>
      </c>
      <c r="J156" s="173">
        <f t="shared" si="10"/>
        <v>0.1042345277</v>
      </c>
      <c r="K156" s="172">
        <f t="shared" si="11"/>
        <v>1842</v>
      </c>
      <c r="L156" s="174">
        <f t="shared" si="6"/>
        <v>0</v>
      </c>
      <c r="M156" s="175"/>
      <c r="N156" s="87" t="s">
        <v>346</v>
      </c>
      <c r="O156" s="176"/>
      <c r="P156" s="176"/>
    </row>
    <row r="157">
      <c r="A157" s="37">
        <v>2025.0</v>
      </c>
      <c r="B157" s="169" t="s">
        <v>29</v>
      </c>
      <c r="C157" s="170">
        <f t="array" ref="C157">XLOOKUP(B157,CLIENTES!$B$2:B511,CLIENTES!$A$2:A511, 0)</f>
        <v>162</v>
      </c>
      <c r="D157" s="171">
        <v>45813.0</v>
      </c>
      <c r="E157" s="134" t="str">
        <f t="shared" si="1"/>
        <v>June</v>
      </c>
      <c r="F157" s="37" t="str">
        <f t="array" ref="F157">IFERROR(XLOOKUP(A157,DETA_VENTAS!$B$1:B511,DETA_VENTAS!$C$1:C511),"")</f>
        <v>SMARTWATCH</v>
      </c>
      <c r="G157" s="37">
        <f>SUMIF(DETA_VENTAS!$B$1:$B511,A157,DETA_VENTAS!$G$1:$G511)</f>
        <v>13</v>
      </c>
      <c r="H157" s="172">
        <f>SUMIF(DETA_VENTAS!$B$1:$B511,A157,DETA_VENTAS!$L$1:$L511)</f>
        <v>3121</v>
      </c>
      <c r="I157" s="172">
        <f>SUMIF(DETA_VENTAS!$B$1:$B511,A157,DETA_VENTAS!$Q$1:$Q511)</f>
        <v>377</v>
      </c>
      <c r="J157" s="173">
        <f t="shared" si="10"/>
        <v>0.1207946171</v>
      </c>
      <c r="K157" s="172">
        <f t="shared" si="11"/>
        <v>3121</v>
      </c>
      <c r="L157" s="174">
        <f t="shared" si="6"/>
        <v>0</v>
      </c>
      <c r="M157" s="175"/>
      <c r="N157" s="87" t="s">
        <v>346</v>
      </c>
      <c r="O157" s="176"/>
      <c r="P157" s="176"/>
    </row>
    <row r="158">
      <c r="A158" s="37">
        <v>2022.0</v>
      </c>
      <c r="B158" s="169" t="s">
        <v>29</v>
      </c>
      <c r="C158" s="170">
        <f t="array" ref="C158">XLOOKUP(B158,CLIENTES!$B$2:B511,CLIENTES!$A$2:A511, 0)</f>
        <v>162</v>
      </c>
      <c r="D158" s="171">
        <v>45812.0</v>
      </c>
      <c r="E158" s="134" t="str">
        <f t="shared" si="1"/>
        <v>June</v>
      </c>
      <c r="F158" s="37" t="str">
        <f t="array" ref="F158">IFERROR(XLOOKUP(A158,DETA_VENTAS!$B$1:B511,DETA_VENTAS!$C$1:C511),"")</f>
        <v>CELL-NEW</v>
      </c>
      <c r="G158" s="37">
        <f>SUMIF(DETA_VENTAS!$B$1:$B511,A158,DETA_VENTAS!$G$1:$G511)</f>
        <v>3</v>
      </c>
      <c r="H158" s="172">
        <f>SUMIF(DETA_VENTAS!$B$1:$B511,A158,DETA_VENTAS!$L$1:$L511)</f>
        <v>2877</v>
      </c>
      <c r="I158" s="172">
        <f>SUMIF(DETA_VENTAS!$B$1:$B511,A158,DETA_VENTAS!$Q$1:$Q511)</f>
        <v>215</v>
      </c>
      <c r="J158" s="173">
        <f t="shared" si="10"/>
        <v>0.07473062218</v>
      </c>
      <c r="K158" s="172">
        <f t="shared" si="11"/>
        <v>2877</v>
      </c>
      <c r="L158" s="174">
        <f t="shared" si="6"/>
        <v>0</v>
      </c>
      <c r="M158" s="175"/>
      <c r="N158" s="87" t="s">
        <v>346</v>
      </c>
      <c r="O158" s="176"/>
      <c r="P158" s="176"/>
    </row>
    <row r="159">
      <c r="A159" s="37">
        <v>2020.0</v>
      </c>
      <c r="B159" s="134" t="s">
        <v>92</v>
      </c>
      <c r="C159" s="170">
        <f t="array" ref="C159">XLOOKUP(B159,CLIENTES!$B$2:B511,CLIENTES!$A$2:A511, 0)</f>
        <v>257</v>
      </c>
      <c r="D159" s="171">
        <v>45812.0</v>
      </c>
      <c r="E159" s="134" t="str">
        <f t="shared" si="1"/>
        <v>June</v>
      </c>
      <c r="F159" s="37" t="str">
        <f t="array" ref="F159">IFERROR(XLOOKUP(A159,DETA_VENTAS!$B$1:B511,DETA_VENTAS!$C$1:C511),"")</f>
        <v>CELL-NEW</v>
      </c>
      <c r="G159" s="37">
        <f>SUMIF(DETA_VENTAS!$B$1:$B511,A159,DETA_VENTAS!$G$1:$G511)</f>
        <v>2</v>
      </c>
      <c r="H159" s="172">
        <f>SUMIF(DETA_VENTAS!$B$1:$B511,A159,DETA_VENTAS!$L$1:$L511)</f>
        <v>2099</v>
      </c>
      <c r="I159" s="172">
        <f>SUMIF(DETA_VENTAS!$B$1:$B511,A159,DETA_VENTAS!$Q$1:$Q511)</f>
        <v>147</v>
      </c>
      <c r="J159" s="173">
        <f t="shared" si="10"/>
        <v>0.07003334921</v>
      </c>
      <c r="K159" s="172">
        <f t="shared" si="11"/>
        <v>2099</v>
      </c>
      <c r="L159" s="174">
        <f t="shared" si="6"/>
        <v>0</v>
      </c>
      <c r="M159" s="175"/>
      <c r="N159" s="87"/>
      <c r="O159" s="176"/>
      <c r="P159" s="176"/>
    </row>
    <row r="160">
      <c r="A160" s="37">
        <v>2019.0</v>
      </c>
      <c r="B160" s="169" t="s">
        <v>29</v>
      </c>
      <c r="C160" s="170">
        <f t="array" ref="C160">XLOOKUP(B160,CLIENTES!$B$2:B511,CLIENTES!$A$2:A511, 0)</f>
        <v>162</v>
      </c>
      <c r="D160" s="171">
        <v>45810.0</v>
      </c>
      <c r="E160" s="134" t="str">
        <f t="shared" si="1"/>
        <v>June</v>
      </c>
      <c r="F160" s="37" t="str">
        <f t="array" ref="F160">IFERROR(XLOOKUP(A160,DETA_VENTAS!$B$1:B511,DETA_VENTAS!$C$1:C511),"")</f>
        <v>TABLET/IPADS</v>
      </c>
      <c r="G160" s="37">
        <f>SUMIF(DETA_VENTAS!$B$1:$B511,A160,DETA_VENTAS!$G$1:$G511)</f>
        <v>12</v>
      </c>
      <c r="H160" s="172">
        <f>SUMIF(DETA_VENTAS!$B$1:$B511,A160,DETA_VENTAS!$L$1:$L511)</f>
        <v>3834</v>
      </c>
      <c r="I160" s="172">
        <f>SUMIF(DETA_VENTAS!$B$1:$B511,A160,DETA_VENTAS!$Q$1:$Q511)</f>
        <v>605</v>
      </c>
      <c r="J160" s="173">
        <f t="shared" si="10"/>
        <v>0.1577986437</v>
      </c>
      <c r="K160" s="172">
        <f t="shared" si="11"/>
        <v>3834</v>
      </c>
      <c r="L160" s="174">
        <f t="shared" si="6"/>
        <v>0</v>
      </c>
      <c r="M160" s="175"/>
      <c r="N160" s="87" t="s">
        <v>346</v>
      </c>
      <c r="O160" s="176"/>
      <c r="P160" s="176"/>
    </row>
    <row r="161">
      <c r="A161" s="37">
        <v>2018.0</v>
      </c>
      <c r="B161" s="169" t="s">
        <v>29</v>
      </c>
      <c r="C161" s="170">
        <f t="array" ref="C161">XLOOKUP(B161,CLIENTES!$B$2:B511,CLIENTES!$A$2:A511, 0)</f>
        <v>162</v>
      </c>
      <c r="D161" s="171">
        <v>45810.0</v>
      </c>
      <c r="E161" s="134" t="str">
        <f t="shared" si="1"/>
        <v>June</v>
      </c>
      <c r="F161" s="37" t="str">
        <f t="array" ref="F161">IFERROR(XLOOKUP(A161,DETA_VENTAS!$B$1:B511,DETA_VENTAS!$C$1:C511),"")</f>
        <v>CELL-NEW</v>
      </c>
      <c r="G161" s="37">
        <f>SUMIF(DETA_VENTAS!$B$1:$B511,A161,DETA_VENTAS!$G$1:$G511)</f>
        <v>3</v>
      </c>
      <c r="H161" s="172">
        <f>SUMIF(DETA_VENTAS!$B$1:$B511,A161,DETA_VENTAS!$L$1:$L511)</f>
        <v>3300</v>
      </c>
      <c r="I161" s="172">
        <f>SUMIF(DETA_VENTAS!$B$1:$B511,A161,DETA_VENTAS!$Q$1:$Q511)</f>
        <v>60</v>
      </c>
      <c r="J161" s="173">
        <f t="shared" si="10"/>
        <v>0.01818181818</v>
      </c>
      <c r="K161" s="172">
        <f t="shared" si="11"/>
        <v>3300</v>
      </c>
      <c r="L161" s="174">
        <f t="shared" si="6"/>
        <v>0</v>
      </c>
      <c r="M161" s="175"/>
      <c r="N161" s="87" t="s">
        <v>346</v>
      </c>
      <c r="O161" s="176"/>
      <c r="P161" s="176"/>
    </row>
    <row r="162">
      <c r="A162" s="37">
        <v>2017.0</v>
      </c>
      <c r="B162" s="134" t="s">
        <v>92</v>
      </c>
      <c r="C162" s="170">
        <f t="array" ref="C162">XLOOKUP(B162,CLIENTES!$B$2:B511,CLIENTES!$A$2:A511, 0)</f>
        <v>257</v>
      </c>
      <c r="D162" s="171">
        <v>45812.0</v>
      </c>
      <c r="E162" s="134" t="str">
        <f t="shared" si="1"/>
        <v>June</v>
      </c>
      <c r="F162" s="37" t="str">
        <f t="array" ref="F162">IFERROR(XLOOKUP(A162,DETA_VENTAS!$B$1:B511,DETA_VENTAS!$C$1:C511),"")</f>
        <v>CELL-NEW</v>
      </c>
      <c r="G162" s="37">
        <f>SUMIF(DETA_VENTAS!$B$1:$B511,A162,DETA_VENTAS!$G$1:$G511)</f>
        <v>1</v>
      </c>
      <c r="H162" s="172">
        <f>SUMIF(DETA_VENTAS!$B$1:$B511,A162,DETA_VENTAS!$L$1:$L511)</f>
        <v>959</v>
      </c>
      <c r="I162" s="172">
        <f>SUMIF(DETA_VENTAS!$B$1:$B511,A162,DETA_VENTAS!$Q$1:$Q511)</f>
        <v>75</v>
      </c>
      <c r="J162" s="173">
        <f t="shared" si="10"/>
        <v>0.07820646507</v>
      </c>
      <c r="K162" s="172">
        <f t="shared" si="11"/>
        <v>959</v>
      </c>
      <c r="L162" s="174">
        <f t="shared" si="6"/>
        <v>0</v>
      </c>
      <c r="M162" s="175"/>
      <c r="N162" s="87"/>
      <c r="O162" s="176"/>
      <c r="P162" s="176"/>
    </row>
    <row r="163">
      <c r="A163" s="37">
        <v>2016.0</v>
      </c>
      <c r="B163" s="169" t="s">
        <v>29</v>
      </c>
      <c r="C163" s="170">
        <f t="array" ref="C163">XLOOKUP(B163,CLIENTES!$B$2:B511,CLIENTES!$A$2:A511, 0)</f>
        <v>162</v>
      </c>
      <c r="D163" s="171">
        <v>45806.0</v>
      </c>
      <c r="E163" s="134" t="str">
        <f t="shared" si="1"/>
        <v>May</v>
      </c>
      <c r="F163" s="37" t="str">
        <f t="array" ref="F163">IFERROR(XLOOKUP(A163,DETA_VENTAS!$B$1:B511,DETA_VENTAS!$C$1:C511),"")</f>
        <v>CELL-NEW</v>
      </c>
      <c r="G163" s="37">
        <f>SUMIF(DETA_VENTAS!$B$1:$B511,A163,DETA_VENTAS!$G$1:$G511)</f>
        <v>1</v>
      </c>
      <c r="H163" s="172">
        <f>SUMIF(DETA_VENTAS!$B$1:$B511,A163,DETA_VENTAS!$L$1:$L511)</f>
        <v>560</v>
      </c>
      <c r="I163" s="172">
        <f>SUMIF(DETA_VENTAS!$B$1:$B511,A163,DETA_VENTAS!$Q$1:$Q511)</f>
        <v>25</v>
      </c>
      <c r="J163" s="173">
        <f t="shared" si="10"/>
        <v>0.04464285714</v>
      </c>
      <c r="K163" s="172">
        <f t="shared" si="11"/>
        <v>560</v>
      </c>
      <c r="L163" s="174">
        <f t="shared" si="6"/>
        <v>0</v>
      </c>
      <c r="M163" s="175"/>
      <c r="N163" s="87"/>
      <c r="O163" s="176"/>
      <c r="P163" s="176"/>
    </row>
    <row r="164">
      <c r="A164" s="37">
        <v>2015.0</v>
      </c>
      <c r="B164" s="169" t="s">
        <v>29</v>
      </c>
      <c r="C164" s="170">
        <f t="array" ref="C164">XLOOKUP(B164,CLIENTES!$B$2:B511,CLIENTES!$A$2:A511, 0)</f>
        <v>162</v>
      </c>
      <c r="D164" s="171">
        <v>45806.0</v>
      </c>
      <c r="E164" s="134" t="str">
        <f t="shared" si="1"/>
        <v>May</v>
      </c>
      <c r="F164" s="37" t="str">
        <f t="array" ref="F164">IFERROR(XLOOKUP(A164,DETA_VENTAS!$B$1:B511,DETA_VENTAS!$C$1:C511),"")</f>
        <v>SMARTWATCH</v>
      </c>
      <c r="G164" s="37">
        <f>SUMIF(DETA_VENTAS!$B$1:$B511,A164,DETA_VENTAS!$G$1:$G511)</f>
        <v>11</v>
      </c>
      <c r="H164" s="172">
        <f>SUMIF(DETA_VENTAS!$B$1:$B511,A164,DETA_VENTAS!$L$1:$L511)</f>
        <v>4039</v>
      </c>
      <c r="I164" s="172">
        <f>SUMIF(DETA_VENTAS!$B$1:$B511,A164,DETA_VENTAS!$Q$1:$Q511)</f>
        <v>342</v>
      </c>
      <c r="J164" s="173">
        <f t="shared" si="10"/>
        <v>0.08467442436</v>
      </c>
      <c r="K164" s="172">
        <f t="shared" si="11"/>
        <v>4039</v>
      </c>
      <c r="L164" s="174">
        <f t="shared" si="6"/>
        <v>0</v>
      </c>
      <c r="M164" s="175"/>
      <c r="N164" s="87"/>
      <c r="O164" s="176"/>
      <c r="P164" s="176"/>
    </row>
    <row r="165">
      <c r="A165" s="37">
        <v>2009.0</v>
      </c>
      <c r="B165" s="169" t="s">
        <v>29</v>
      </c>
      <c r="C165" s="170">
        <f t="array" ref="C165">XLOOKUP(B165,CLIENTES!$B$2:B511,CLIENTES!$A$2:A511, 0)</f>
        <v>162</v>
      </c>
      <c r="D165" s="171">
        <v>45789.0</v>
      </c>
      <c r="E165" s="134" t="str">
        <f t="shared" si="1"/>
        <v>May</v>
      </c>
      <c r="F165" s="37" t="str">
        <f t="array" ref="F165">IFERROR(XLOOKUP(A165,DETA_VENTAS!$B$1:B511,DETA_VENTAS!$C$1:C511),"")</f>
        <v>CELL-NEW</v>
      </c>
      <c r="G165" s="37">
        <f>SUMIF(DETA_VENTAS!$B$1:$B511,A165,DETA_VENTAS!$G$1:$G511)</f>
        <v>4</v>
      </c>
      <c r="H165" s="172">
        <f>SUMIF(DETA_VENTAS!$B$1:$B511,A165,DETA_VENTAS!$L$1:$L511)</f>
        <v>2310</v>
      </c>
      <c r="I165" s="172">
        <f>SUMIF(DETA_VENTAS!$B$1:$B511,A165,DETA_VENTAS!$Q$1:$Q511)</f>
        <v>118</v>
      </c>
      <c r="J165" s="173">
        <f t="shared" si="10"/>
        <v>0.05108225108</v>
      </c>
      <c r="K165" s="172">
        <f t="shared" si="11"/>
        <v>2310</v>
      </c>
      <c r="L165" s="174">
        <f t="shared" si="6"/>
        <v>0</v>
      </c>
      <c r="M165" s="175"/>
      <c r="N165" s="87"/>
      <c r="O165" s="176"/>
      <c r="P165" s="176"/>
    </row>
    <row r="166">
      <c r="A166" s="37">
        <v>2008.0</v>
      </c>
      <c r="B166" s="134" t="s">
        <v>92</v>
      </c>
      <c r="C166" s="170">
        <f t="array" ref="C166">XLOOKUP(B166,CLIENTES!$B$2:B511,CLIENTES!$A$2:A511, 0)</f>
        <v>257</v>
      </c>
      <c r="D166" s="171">
        <v>45805.0</v>
      </c>
      <c r="E166" s="134" t="str">
        <f t="shared" si="1"/>
        <v>May</v>
      </c>
      <c r="F166" s="37" t="str">
        <f t="array" ref="F166">IFERROR(XLOOKUP(A166,DETA_VENTAS!$B$1:B511,DETA_VENTAS!$C$1:C511),"")</f>
        <v>CELL-NEW</v>
      </c>
      <c r="G166" s="37">
        <f>SUMIF(DETA_VENTAS!$B$1:$B511,A166,DETA_VENTAS!$G$1:$G511)</f>
        <v>1</v>
      </c>
      <c r="H166" s="172">
        <f>SUMIF(DETA_VENTAS!$B$1:$B511,A166,DETA_VENTAS!$L$1:$L511)</f>
        <v>678</v>
      </c>
      <c r="I166" s="172">
        <f>SUMIF(DETA_VENTAS!$B$1:$B511,A166,DETA_VENTAS!$Q$1:$Q511)</f>
        <v>61</v>
      </c>
      <c r="J166" s="173">
        <f t="shared" si="10"/>
        <v>0.08997050147</v>
      </c>
      <c r="K166" s="172">
        <f t="shared" si="11"/>
        <v>678</v>
      </c>
      <c r="L166" s="174">
        <f t="shared" si="6"/>
        <v>0</v>
      </c>
      <c r="M166" s="175"/>
      <c r="N166" s="87"/>
      <c r="O166" s="176"/>
      <c r="P166" s="176"/>
    </row>
    <row r="167">
      <c r="A167" s="37">
        <v>2007.0</v>
      </c>
      <c r="B167" s="134" t="s">
        <v>92</v>
      </c>
      <c r="C167" s="170">
        <f t="array" ref="C167">XLOOKUP(B167,CLIENTES!$B$2:B511,CLIENTES!$A$2:A511, 0)</f>
        <v>257</v>
      </c>
      <c r="D167" s="171">
        <v>45792.0</v>
      </c>
      <c r="E167" s="134" t="str">
        <f t="shared" si="1"/>
        <v>May</v>
      </c>
      <c r="F167" s="37" t="str">
        <f t="array" ref="F167">IFERROR(XLOOKUP(A167,DETA_VENTAS!$B$1:B511,DETA_VENTAS!$C$1:C511),"")</f>
        <v>CELL-NEW</v>
      </c>
      <c r="G167" s="37">
        <f>SUMIF(DETA_VENTAS!$B$1:$B511,A167,DETA_VENTAS!$G$1:$G511)</f>
        <v>2</v>
      </c>
      <c r="H167" s="172">
        <f>SUMIF(DETA_VENTAS!$B$1:$B511,A167,DETA_VENTAS!$L$1:$L511)</f>
        <v>1750</v>
      </c>
      <c r="I167" s="172">
        <f>SUMIF(DETA_VENTAS!$B$1:$B511,A167,DETA_VENTAS!$Q$1:$Q511)</f>
        <v>118</v>
      </c>
      <c r="J167" s="173">
        <f t="shared" si="10"/>
        <v>0.06742857143</v>
      </c>
      <c r="K167" s="177">
        <v>1681.0</v>
      </c>
      <c r="L167" s="174">
        <f t="shared" si="6"/>
        <v>-69</v>
      </c>
      <c r="M167" s="175"/>
      <c r="N167" s="87"/>
      <c r="O167" s="176"/>
      <c r="P167" s="176"/>
    </row>
    <row r="168">
      <c r="A168" s="37">
        <v>2006.0</v>
      </c>
      <c r="B168" s="169" t="s">
        <v>157</v>
      </c>
      <c r="C168" s="170">
        <f t="array" ref="C168">XLOOKUP(B168,CLIENTES!$B$2:B511,CLIENTES!$A$2:A511, 0)</f>
        <v>178</v>
      </c>
      <c r="D168" s="171">
        <v>45792.0</v>
      </c>
      <c r="E168" s="134" t="str">
        <f t="shared" si="1"/>
        <v>May</v>
      </c>
      <c r="F168" s="37" t="str">
        <f t="array" ref="F168">IFERROR(XLOOKUP(A168,DETA_VENTAS!$B$1:B511,DETA_VENTAS!$C$1:C511),"")</f>
        <v>VARIOS</v>
      </c>
      <c r="G168" s="37">
        <f>SUMIF(DETA_VENTAS!$B$1:$B511,A168,DETA_VENTAS!$G$1:$G511)</f>
        <v>1</v>
      </c>
      <c r="H168" s="172">
        <f>SUMIF(DETA_VENTAS!$B$1:$B511,A168,DETA_VENTAS!$L$1:$L511)</f>
        <v>0</v>
      </c>
      <c r="I168" s="172">
        <f>SUMIF(DETA_VENTAS!$B$1:$B511,A168,DETA_VENTAS!$Q$1:$Q511)</f>
        <v>0</v>
      </c>
      <c r="J168" s="173">
        <f t="shared" si="10"/>
        <v>0</v>
      </c>
      <c r="K168" s="177">
        <v>1681.0</v>
      </c>
      <c r="L168" s="174">
        <f t="shared" si="6"/>
        <v>1681</v>
      </c>
      <c r="M168" s="175" t="s">
        <v>355</v>
      </c>
      <c r="N168" s="87"/>
      <c r="O168" s="176"/>
      <c r="P168" s="176"/>
    </row>
    <row r="169">
      <c r="A169" s="37">
        <v>2005.0</v>
      </c>
      <c r="B169" s="169" t="s">
        <v>352</v>
      </c>
      <c r="C169" s="170">
        <f t="array" ref="C169">XLOOKUP(B169,CLIENTES!$B$2:B511,CLIENTES!$A$2:A511, 0)</f>
        <v>0</v>
      </c>
      <c r="D169" s="171">
        <v>45792.0</v>
      </c>
      <c r="E169" s="134" t="str">
        <f t="shared" si="1"/>
        <v>May</v>
      </c>
      <c r="F169" s="37" t="str">
        <f t="array" ref="F169">IFERROR(XLOOKUP(A169,DETA_VENTAS!$B$1:B511,DETA_VENTAS!$C$1:C511),"")</f>
        <v/>
      </c>
      <c r="G169" s="37">
        <f>SUMIF(DETA_VENTAS!$B$1:$B511,A169,DETA_VENTAS!$G$1:$G511)</f>
        <v>0</v>
      </c>
      <c r="H169" s="172">
        <f>SUMIF(DETA_VENTAS!$B$1:$B511,A169,DETA_VENTAS!$L$1:$L511)</f>
        <v>0</v>
      </c>
      <c r="I169" s="172">
        <f>SUMIF(DETA_VENTAS!$B$1:$B511,A169,DETA_VENTAS!$Q$1:$Q511)</f>
        <v>0</v>
      </c>
      <c r="J169" s="173">
        <f t="shared" si="10"/>
        <v>0</v>
      </c>
      <c r="K169" s="177">
        <v>1681.0</v>
      </c>
      <c r="L169" s="174">
        <f t="shared" si="6"/>
        <v>1681</v>
      </c>
      <c r="M169" s="175" t="s">
        <v>340</v>
      </c>
      <c r="N169" s="87"/>
      <c r="O169" s="176"/>
      <c r="P169" s="176"/>
    </row>
    <row r="170">
      <c r="A170" s="37">
        <v>2004.0</v>
      </c>
      <c r="B170" s="169" t="s">
        <v>29</v>
      </c>
      <c r="C170" s="170">
        <f t="array" ref="C170">XLOOKUP(B170,CLIENTES!$B$2:B511,CLIENTES!$A$2:A511, 0)</f>
        <v>162</v>
      </c>
      <c r="D170" s="171">
        <v>45789.0</v>
      </c>
      <c r="E170" s="134" t="str">
        <f t="shared" si="1"/>
        <v>May</v>
      </c>
      <c r="F170" s="37" t="str">
        <f t="array" ref="F170">IFERROR(XLOOKUP(A170,DETA_VENTAS!$B$1:B511,DETA_VENTAS!$C$1:C511),"")</f>
        <v>CELL-NEW</v>
      </c>
      <c r="G170" s="37">
        <f>SUMIF(DETA_VENTAS!$B$1:$B511,A170,DETA_VENTAS!$G$1:$G511)</f>
        <v>50</v>
      </c>
      <c r="H170" s="172">
        <f>SUMIF(DETA_VENTAS!$B$1:$B511,A170,DETA_VENTAS!$L$1:$L511)</f>
        <v>37750</v>
      </c>
      <c r="I170" s="172">
        <f>SUMIF(DETA_VENTAS!$B$1:$B511,A170,DETA_VENTAS!$Q$1:$Q511)</f>
        <v>750</v>
      </c>
      <c r="J170" s="173">
        <f t="shared" si="10"/>
        <v>0.01986754967</v>
      </c>
      <c r="K170" s="172">
        <f t="shared" ref="K170:K171" si="12">H170</f>
        <v>37750</v>
      </c>
      <c r="L170" s="174">
        <f t="shared" si="6"/>
        <v>0</v>
      </c>
      <c r="M170" s="175"/>
      <c r="N170" s="87"/>
      <c r="O170" s="176"/>
      <c r="P170" s="176"/>
    </row>
    <row r="171">
      <c r="A171" s="37">
        <v>2003.0</v>
      </c>
      <c r="B171" s="169" t="s">
        <v>356</v>
      </c>
      <c r="C171" s="170">
        <f t="array" ref="C171">XLOOKUP(B171,CLIENTES!$B$2:B511,CLIENTES!$A$2:A511, 0)</f>
        <v>254</v>
      </c>
      <c r="D171" s="171">
        <v>45789.0</v>
      </c>
      <c r="E171" s="134" t="str">
        <f t="shared" si="1"/>
        <v>May</v>
      </c>
      <c r="F171" s="37" t="str">
        <f t="array" ref="F171">IFERROR(XLOOKUP(A171,DETA_VENTAS!$B$1:B511,DETA_VENTAS!$C$1:C511),"")</f>
        <v/>
      </c>
      <c r="G171" s="37">
        <f>SUMIF(DETA_VENTAS!$B$1:$B511,A171,DETA_VENTAS!$G$1:$G511)</f>
        <v>0</v>
      </c>
      <c r="H171" s="172">
        <f>SUMIF(DETA_VENTAS!$B$1:$B511,A171,DETA_VENTAS!$L$1:$L511)</f>
        <v>0</v>
      </c>
      <c r="I171" s="172">
        <f>SUMIF(DETA_VENTAS!$B$1:$B511,A171,DETA_VENTAS!$Q$1:$Q511)</f>
        <v>0</v>
      </c>
      <c r="J171" s="173">
        <f t="shared" si="10"/>
        <v>0</v>
      </c>
      <c r="K171" s="172">
        <f t="shared" si="12"/>
        <v>0</v>
      </c>
      <c r="L171" s="174">
        <f t="shared" si="6"/>
        <v>0</v>
      </c>
      <c r="M171" s="175"/>
      <c r="N171" s="87"/>
      <c r="O171" s="176"/>
      <c r="P171" s="176"/>
    </row>
    <row r="172">
      <c r="A172" s="37">
        <v>2002.0</v>
      </c>
      <c r="B172" s="169" t="s">
        <v>25</v>
      </c>
      <c r="C172" s="170">
        <f t="array" ref="C172">XLOOKUP(B172,CLIENTES!$B$2:B511,CLIENTES!$A$2:A511, 0)</f>
        <v>151</v>
      </c>
      <c r="D172" s="171">
        <v>45786.0</v>
      </c>
      <c r="E172" s="134" t="str">
        <f t="shared" si="1"/>
        <v>May</v>
      </c>
      <c r="F172" s="37" t="str">
        <f t="array" ref="F172">IFERROR(XLOOKUP(A172,DETA_VENTAS!$B$1:B511,DETA_VENTAS!$C$1:C511),"")</f>
        <v>REPUESTOS</v>
      </c>
      <c r="G172" s="37">
        <f>SUMIF(DETA_VENTAS!$B$1:$B511,A172,DETA_VENTAS!$G$1:$G511)</f>
        <v>78</v>
      </c>
      <c r="H172" s="172">
        <f>SUMIF(DETA_VENTAS!$B$1:$B511,A172,DETA_VENTAS!$L$1:$L511)</f>
        <v>1353.682</v>
      </c>
      <c r="I172" s="172">
        <f>SUMIF(DETA_VENTAS!$B$1:$B511,A172,DETA_VENTAS!$Q$1:$Q511)</f>
        <v>123.062</v>
      </c>
      <c r="J172" s="173">
        <f t="shared" si="10"/>
        <v>0.09090909091</v>
      </c>
      <c r="K172" s="177">
        <v>1600.0</v>
      </c>
      <c r="L172" s="174">
        <f t="shared" si="6"/>
        <v>246.318</v>
      </c>
      <c r="M172" s="175"/>
      <c r="N172" s="87"/>
      <c r="O172" s="176"/>
      <c r="P172" s="176"/>
    </row>
    <row r="173">
      <c r="A173" s="37">
        <v>2001.0</v>
      </c>
      <c r="B173" s="169" t="s">
        <v>29</v>
      </c>
      <c r="C173" s="170">
        <f t="array" ref="C173">XLOOKUP(B173,CLIENTES!$B$2:B511,CLIENTES!$A$2:A511, 0)</f>
        <v>162</v>
      </c>
      <c r="D173" s="171">
        <v>45786.0</v>
      </c>
      <c r="E173" s="134" t="str">
        <f t="shared" si="1"/>
        <v>May</v>
      </c>
      <c r="F173" s="37" t="str">
        <f t="array" ref="F173">IFERROR(XLOOKUP(A173,DETA_VENTAS!$B$1:B511,DETA_VENTAS!$C$1:C511),"")</f>
        <v>CELL-NEW</v>
      </c>
      <c r="G173" s="37">
        <f>SUMIF(DETA_VENTAS!$B$1:$B511,A173,DETA_VENTAS!$G$1:$G511)</f>
        <v>20</v>
      </c>
      <c r="H173" s="172">
        <f>SUMIF(DETA_VENTAS!$B$1:$B511,A173,DETA_VENTAS!$L$1:$L511)</f>
        <v>13700</v>
      </c>
      <c r="I173" s="172">
        <f>SUMIF(DETA_VENTAS!$B$1:$B511,A173,DETA_VENTAS!$Q$1:$Q511)</f>
        <v>520</v>
      </c>
      <c r="J173" s="173">
        <f t="shared" si="10"/>
        <v>0.03795620438</v>
      </c>
      <c r="K173" s="172">
        <f t="shared" ref="K173:K177" si="13">H173</f>
        <v>13700</v>
      </c>
      <c r="L173" s="174">
        <f t="shared" si="6"/>
        <v>0</v>
      </c>
      <c r="M173" s="175"/>
      <c r="N173" s="87"/>
      <c r="O173" s="176"/>
      <c r="P173" s="176"/>
    </row>
    <row r="174">
      <c r="A174" s="37">
        <v>1998.0</v>
      </c>
      <c r="B174" s="169" t="s">
        <v>29</v>
      </c>
      <c r="C174" s="170">
        <f t="array" ref="C174">XLOOKUP(B174,CLIENTES!$B$2:B511,CLIENTES!$A$2:A511, 0)</f>
        <v>162</v>
      </c>
      <c r="D174" s="171">
        <v>45785.0</v>
      </c>
      <c r="E174" s="134" t="str">
        <f t="shared" si="1"/>
        <v>May</v>
      </c>
      <c r="F174" s="37" t="str">
        <f t="array" ref="F174">IFERROR(XLOOKUP(A174,DETA_VENTAS!$B$1:B511,DETA_VENTAS!$C$1:C511),"")</f>
        <v>CELL-NEW</v>
      </c>
      <c r="G174" s="37">
        <f>SUMIF(DETA_VENTAS!$B$1:$B511,A174,DETA_VENTAS!$G$1:$G511)</f>
        <v>3</v>
      </c>
      <c r="H174" s="172">
        <f>SUMIF(DETA_VENTAS!$B$1:$B511,A174,DETA_VENTAS!$L$1:$L511)</f>
        <v>2055</v>
      </c>
      <c r="I174" s="172">
        <f>SUMIF(DETA_VENTAS!$B$1:$B511,A174,DETA_VENTAS!$Q$1:$Q511)</f>
        <v>54</v>
      </c>
      <c r="J174" s="173">
        <f t="shared" si="10"/>
        <v>0.02627737226</v>
      </c>
      <c r="K174" s="172">
        <f t="shared" si="13"/>
        <v>2055</v>
      </c>
      <c r="L174" s="174">
        <f t="shared" si="6"/>
        <v>0</v>
      </c>
      <c r="M174" s="175"/>
      <c r="N174" s="87"/>
      <c r="O174" s="176"/>
      <c r="P174" s="176"/>
    </row>
    <row r="175">
      <c r="A175" s="37">
        <v>1997.0</v>
      </c>
      <c r="B175" s="169" t="s">
        <v>52</v>
      </c>
      <c r="C175" s="170">
        <f t="array" ref="C175">XLOOKUP(B175,CLIENTES!$B$2:B511,CLIENTES!$A$2:A511, 0)</f>
        <v>251</v>
      </c>
      <c r="D175" s="171">
        <v>45783.0</v>
      </c>
      <c r="E175" s="134" t="str">
        <f t="shared" si="1"/>
        <v>May</v>
      </c>
      <c r="F175" s="37" t="s">
        <v>357</v>
      </c>
      <c r="G175" s="37">
        <f>SUMIF(DETA_VENTAS!$B$1:$B511,A175,DETA_VENTAS!$G$1:$G511)</f>
        <v>2</v>
      </c>
      <c r="H175" s="172">
        <f>SUMIF(DETA_VENTAS!$B$1:$B511,A175,DETA_VENTAS!$L$1:$L511)</f>
        <v>2020</v>
      </c>
      <c r="I175" s="172">
        <f>SUMIF(DETA_VENTAS!$B$1:$B511,A175,DETA_VENTAS!$Q$1:$Q511)</f>
        <v>182</v>
      </c>
      <c r="J175" s="173">
        <f t="shared" si="10"/>
        <v>0.0900990099</v>
      </c>
      <c r="K175" s="172">
        <f t="shared" si="13"/>
        <v>2020</v>
      </c>
      <c r="L175" s="174">
        <f t="shared" si="6"/>
        <v>0</v>
      </c>
      <c r="M175" s="175"/>
      <c r="N175" s="87"/>
      <c r="O175" s="176"/>
      <c r="P175" s="176"/>
    </row>
    <row r="176">
      <c r="A176" s="37">
        <v>1996.0</v>
      </c>
      <c r="B176" s="169" t="s">
        <v>52</v>
      </c>
      <c r="C176" s="170">
        <f t="array" ref="C176">XLOOKUP(B176,CLIENTES!$B$2:B511,CLIENTES!$A$2:A511, 0)</f>
        <v>251</v>
      </c>
      <c r="D176" s="171">
        <v>45783.0</v>
      </c>
      <c r="E176" s="134" t="str">
        <f t="shared" si="1"/>
        <v>May</v>
      </c>
      <c r="F176" s="37" t="str">
        <f t="array" ref="F176">IFERROR(XLOOKUP(A176,DETA_VENTAS!$B$1:B511,DETA_VENTAS!$C$1:C511),"")</f>
        <v>CELL-NEW</v>
      </c>
      <c r="G176" s="37">
        <f>SUMIF(DETA_VENTAS!$B$1:$B511,A176,DETA_VENTAS!$G$1:$G511)</f>
        <v>8</v>
      </c>
      <c r="H176" s="172">
        <f>SUMIF(DETA_VENTAS!$B$1:$B511,A176,DETA_VENTAS!$L$1:$L511)</f>
        <v>7158</v>
      </c>
      <c r="I176" s="172">
        <f>SUMIF(DETA_VENTAS!$B$1:$B511,A176,DETA_VENTAS!$Q$1:$Q511)</f>
        <v>384</v>
      </c>
      <c r="J176" s="173">
        <f t="shared" si="10"/>
        <v>0.05364626991</v>
      </c>
      <c r="K176" s="172">
        <f t="shared" si="13"/>
        <v>7158</v>
      </c>
      <c r="L176" s="174">
        <f t="shared" si="6"/>
        <v>0</v>
      </c>
      <c r="M176" s="175"/>
      <c r="N176" s="87"/>
      <c r="O176" s="176"/>
      <c r="P176" s="176"/>
    </row>
    <row r="177">
      <c r="A177" s="37">
        <v>1995.0</v>
      </c>
      <c r="B177" s="169" t="s">
        <v>29</v>
      </c>
      <c r="C177" s="170">
        <f t="array" ref="C177">XLOOKUP(B177,CLIENTES!$B$2:B511,CLIENTES!$A$2:A511, 0)</f>
        <v>162</v>
      </c>
      <c r="D177" s="171">
        <v>45783.0</v>
      </c>
      <c r="E177" s="134" t="str">
        <f t="shared" si="1"/>
        <v>May</v>
      </c>
      <c r="F177" s="37" t="str">
        <f t="array" ref="F177">IFERROR(XLOOKUP(A177,DETA_VENTAS!$B$1:B511,DETA_VENTAS!$C$1:C511),"")</f>
        <v>SMARTWATCH</v>
      </c>
      <c r="G177" s="37">
        <f>SUMIF(DETA_VENTAS!$B$1:$B511,A177,DETA_VENTAS!$G$1:$G511)</f>
        <v>9</v>
      </c>
      <c r="H177" s="172">
        <f>SUMIF(DETA_VENTAS!$B$1:$B511,A177,DETA_VENTAS!$L$1:$L511)</f>
        <v>3373</v>
      </c>
      <c r="I177" s="172">
        <f>SUMIF(DETA_VENTAS!$B$1:$B511,A177,DETA_VENTAS!$Q$1:$Q511)</f>
        <v>225</v>
      </c>
      <c r="J177" s="173">
        <f t="shared" si="10"/>
        <v>0.06670619626</v>
      </c>
      <c r="K177" s="172">
        <f t="shared" si="13"/>
        <v>3373</v>
      </c>
      <c r="L177" s="174">
        <f t="shared" si="6"/>
        <v>0</v>
      </c>
      <c r="M177" s="175"/>
      <c r="N177" s="87"/>
      <c r="O177" s="176"/>
      <c r="P177" s="176"/>
    </row>
    <row r="178">
      <c r="A178" s="37">
        <v>1993.0</v>
      </c>
      <c r="B178" s="169" t="s">
        <v>358</v>
      </c>
      <c r="C178" s="170">
        <f t="array" ref="C178">XLOOKUP(B178,CLIENTES!$B$2:B511,CLIENTES!$A$2:A511, 0)</f>
        <v>255</v>
      </c>
      <c r="D178" s="171">
        <v>45783.0</v>
      </c>
      <c r="E178" s="134" t="str">
        <f t="shared" si="1"/>
        <v>May</v>
      </c>
      <c r="F178" s="37" t="str">
        <f t="array" ref="F178">IFERROR(XLOOKUP(A178,DETA_VENTAS!$B$1:B511,DETA_VENTAS!$C$1:C511),"")</f>
        <v>GAMERS</v>
      </c>
      <c r="G178" s="37">
        <f>SUMIF(DETA_VENTAS!$B$1:$B511,A178,DETA_VENTAS!$G$1:$G511)</f>
        <v>1</v>
      </c>
      <c r="H178" s="172">
        <f>SUMIF(DETA_VENTAS!$B$1:$B511,A178,DETA_VENTAS!$L$1:$L511)</f>
        <v>727</v>
      </c>
      <c r="I178" s="172">
        <f>SUMIF(DETA_VENTAS!$B$1:$B511,A178,DETA_VENTAS!$Q$1:$Q511)</f>
        <v>132</v>
      </c>
      <c r="J178" s="173">
        <f t="shared" si="10"/>
        <v>0.181568088</v>
      </c>
      <c r="K178" s="177">
        <v>250.0</v>
      </c>
      <c r="L178" s="174">
        <f t="shared" si="6"/>
        <v>-477</v>
      </c>
      <c r="M178" s="175"/>
      <c r="N178" s="87"/>
      <c r="O178" s="176"/>
      <c r="P178" s="176"/>
    </row>
    <row r="179">
      <c r="A179" s="37">
        <v>1992.0</v>
      </c>
      <c r="B179" s="169" t="s">
        <v>29</v>
      </c>
      <c r="C179" s="170">
        <f t="array" ref="C179">XLOOKUP(B179,CLIENTES!$B$2:B511,CLIENTES!$A$2:A511, 0)</f>
        <v>162</v>
      </c>
      <c r="D179" s="171">
        <v>45782.0</v>
      </c>
      <c r="E179" s="134" t="str">
        <f t="shared" si="1"/>
        <v>May</v>
      </c>
      <c r="F179" s="37" t="str">
        <f t="array" ref="F179">IFERROR(XLOOKUP(A179,DETA_VENTAS!$B$1:B511,DETA_VENTAS!$C$1:C511),"")</f>
        <v>CELL-NEW</v>
      </c>
      <c r="G179" s="37">
        <f>SUMIF(DETA_VENTAS!$B$1:$B511,A179,DETA_VENTAS!$G$1:$G511)</f>
        <v>22</v>
      </c>
      <c r="H179" s="172">
        <f>SUMIF(DETA_VENTAS!$B$1:$B511,A179,DETA_VENTAS!$L$1:$L511)</f>
        <v>18932</v>
      </c>
      <c r="I179" s="172">
        <f>SUMIF(DETA_VENTAS!$B$1:$B511,A179,DETA_VENTAS!$Q$1:$Q511)</f>
        <v>462</v>
      </c>
      <c r="J179" s="173">
        <f t="shared" si="10"/>
        <v>0.02440312698</v>
      </c>
      <c r="K179" s="172">
        <f t="shared" ref="K179:K190" si="14">H179</f>
        <v>18932</v>
      </c>
      <c r="L179" s="174">
        <f t="shared" si="6"/>
        <v>0</v>
      </c>
      <c r="M179" s="175"/>
      <c r="N179" s="87"/>
      <c r="O179" s="176"/>
      <c r="P179" s="176"/>
    </row>
    <row r="180">
      <c r="A180" s="37">
        <v>1987.0</v>
      </c>
      <c r="B180" s="169" t="s">
        <v>52</v>
      </c>
      <c r="C180" s="170">
        <f t="array" ref="C180">XLOOKUP(B180,CLIENTES!$B$2:B511,CLIENTES!$A$2:A511, 0)</f>
        <v>251</v>
      </c>
      <c r="D180" s="171">
        <v>45778.0</v>
      </c>
      <c r="E180" s="134" t="str">
        <f t="shared" si="1"/>
        <v>May</v>
      </c>
      <c r="F180" s="37" t="str">
        <f t="array" ref="F180">IFERROR(XLOOKUP(A180,DETA_VENTAS!$B$1:B511,DETA_VENTAS!$C$1:C511),"")</f>
        <v>NOTE/MAC</v>
      </c>
      <c r="G180" s="37">
        <f>SUMIF(DETA_VENTAS!$B$1:$B511,A180,DETA_VENTAS!$G$1:$G511)</f>
        <v>1</v>
      </c>
      <c r="H180" s="172">
        <f>SUMIF(DETA_VENTAS!$B$1:$B511,A180,DETA_VENTAS!$L$1:$L511)</f>
        <v>0</v>
      </c>
      <c r="I180" s="172">
        <f>SUMIF(DETA_VENTAS!$B$1:$B511,A180,DETA_VENTAS!$Q$1:$Q511)</f>
        <v>0</v>
      </c>
      <c r="J180" s="173">
        <f t="shared" si="10"/>
        <v>0</v>
      </c>
      <c r="K180" s="172">
        <f t="shared" si="14"/>
        <v>0</v>
      </c>
      <c r="L180" s="174">
        <f t="shared" si="6"/>
        <v>0</v>
      </c>
      <c r="M180" s="175"/>
      <c r="N180" s="87"/>
      <c r="O180" s="176"/>
      <c r="P180" s="176"/>
    </row>
    <row r="181">
      <c r="A181" s="37">
        <v>1986.0</v>
      </c>
      <c r="B181" s="169" t="s">
        <v>32</v>
      </c>
      <c r="C181" s="170">
        <f t="array" ref="C181">XLOOKUP(B181,CLIENTES!$B$2:B511,CLIENTES!$A$2:A511, 0)</f>
        <v>66</v>
      </c>
      <c r="D181" s="171">
        <v>45778.0</v>
      </c>
      <c r="E181" s="134" t="str">
        <f t="shared" si="1"/>
        <v>May</v>
      </c>
      <c r="F181" s="37" t="str">
        <f t="array" ref="F181">IFERROR(XLOOKUP(A181,DETA_VENTAS!$B$1:B511,DETA_VENTAS!$C$1:C511),"")</f>
        <v>CELL-NEW</v>
      </c>
      <c r="G181" s="37">
        <f>SUMIF(DETA_VENTAS!$B$1:$B511,A181,DETA_VENTAS!$G$1:$G511)</f>
        <v>80</v>
      </c>
      <c r="H181" s="172">
        <f>SUMIF(DETA_VENTAS!$B$1:$B511,A181,DETA_VENTAS!$L$1:$L511)</f>
        <v>77150</v>
      </c>
      <c r="I181" s="172">
        <f>SUMIF(DETA_VENTAS!$B$1:$B511,A181,DETA_VENTAS!$Q$1:$Q511)</f>
        <v>2055</v>
      </c>
      <c r="J181" s="173">
        <f t="shared" si="10"/>
        <v>0.02663642255</v>
      </c>
      <c r="K181" s="172">
        <f t="shared" si="14"/>
        <v>77150</v>
      </c>
      <c r="L181" s="174">
        <f t="shared" si="6"/>
        <v>0</v>
      </c>
      <c r="M181" s="175"/>
      <c r="N181" s="87"/>
      <c r="O181" s="176"/>
      <c r="P181" s="176"/>
    </row>
    <row r="182">
      <c r="A182" s="37">
        <v>1985.0</v>
      </c>
      <c r="B182" s="169" t="s">
        <v>32</v>
      </c>
      <c r="C182" s="170">
        <f t="array" ref="C182">XLOOKUP(B182,CLIENTES!$B$2:B511,CLIENTES!$A$2:A511, 0)</f>
        <v>66</v>
      </c>
      <c r="D182" s="171">
        <v>45778.0</v>
      </c>
      <c r="E182" s="134" t="str">
        <f t="shared" si="1"/>
        <v>May</v>
      </c>
      <c r="F182" s="37" t="str">
        <f t="array" ref="F182">IFERROR(XLOOKUP(A182,DETA_VENTAS!$B$1:B511,DETA_VENTAS!$C$1:C511),"")</f>
        <v/>
      </c>
      <c r="G182" s="37">
        <f>SUMIF(DETA_VENTAS!$B$1:$B511,A182,DETA_VENTAS!$G$1:$G511)</f>
        <v>0</v>
      </c>
      <c r="H182" s="172">
        <f>SUMIF(DETA_VENTAS!$B$1:$B511,A182,DETA_VENTAS!$L$1:$L511)</f>
        <v>0</v>
      </c>
      <c r="I182" s="172">
        <f>SUMIF(DETA_VENTAS!$B$1:$B511,A182,DETA_VENTAS!$Q$1:$Q511)</f>
        <v>0</v>
      </c>
      <c r="J182" s="173">
        <f t="shared" si="10"/>
        <v>0</v>
      </c>
      <c r="K182" s="172">
        <f t="shared" si="14"/>
        <v>0</v>
      </c>
      <c r="L182" s="174">
        <f t="shared" si="6"/>
        <v>0</v>
      </c>
      <c r="M182" s="175"/>
      <c r="N182" s="87"/>
      <c r="O182" s="176"/>
      <c r="P182" s="176"/>
    </row>
    <row r="183">
      <c r="A183" s="37">
        <v>1984.0</v>
      </c>
      <c r="B183" s="169" t="s">
        <v>29</v>
      </c>
      <c r="C183" s="170">
        <f t="array" ref="C183">XLOOKUP(B183,CLIENTES!$B$2:B511,CLIENTES!$A$2:A511, 0)</f>
        <v>162</v>
      </c>
      <c r="D183" s="171">
        <v>45777.0</v>
      </c>
      <c r="E183" s="134" t="str">
        <f t="shared" si="1"/>
        <v>April</v>
      </c>
      <c r="F183" s="37" t="str">
        <f t="array" ref="F183">IFERROR(XLOOKUP(A183,DETA_VENTAS!$B$1:B511,DETA_VENTAS!$C$1:C511),"")</f>
        <v>NOTE/MAC</v>
      </c>
      <c r="G183" s="37">
        <f>SUMIF(DETA_VENTAS!$B$1:$B511,A183,DETA_VENTAS!$G$1:$G511)</f>
        <v>3</v>
      </c>
      <c r="H183" s="172">
        <f>SUMIF(DETA_VENTAS!$B$1:$B511,A183,DETA_VENTAS!$L$1:$L511)</f>
        <v>1928</v>
      </c>
      <c r="I183" s="172">
        <f>SUMIF(DETA_VENTAS!$B$1:$B511,A183,DETA_VENTAS!$Q$1:$Q511)</f>
        <v>148</v>
      </c>
      <c r="J183" s="173">
        <f t="shared" si="10"/>
        <v>0.07676348548</v>
      </c>
      <c r="K183" s="172">
        <f t="shared" si="14"/>
        <v>1928</v>
      </c>
      <c r="L183" s="174">
        <f t="shared" si="6"/>
        <v>0</v>
      </c>
      <c r="M183" s="175"/>
      <c r="N183" s="87"/>
      <c r="O183" s="176"/>
      <c r="P183" s="176"/>
    </row>
    <row r="184">
      <c r="A184" s="37">
        <v>1983.0</v>
      </c>
      <c r="B184" s="169" t="s">
        <v>29</v>
      </c>
      <c r="C184" s="170">
        <f t="array" ref="C184">XLOOKUP(B184,CLIENTES!$B$2:B511,CLIENTES!$A$2:A511, 0)</f>
        <v>162</v>
      </c>
      <c r="D184" s="171">
        <v>45777.0</v>
      </c>
      <c r="E184" s="134" t="str">
        <f t="shared" si="1"/>
        <v>April</v>
      </c>
      <c r="F184" s="37" t="str">
        <f t="array" ref="F184">IFERROR(XLOOKUP(A184,DETA_VENTAS!$B$1:B511,DETA_VENTAS!$C$1:C511),"")</f>
        <v>CELL-NEW</v>
      </c>
      <c r="G184" s="37">
        <f>SUMIF(DETA_VENTAS!$B$1:$B511,A184,DETA_VENTAS!$G$1:$G511)</f>
        <v>10</v>
      </c>
      <c r="H184" s="172">
        <f>SUMIF(DETA_VENTAS!$B$1:$B511,A184,DETA_VENTAS!$L$1:$L511)</f>
        <v>10900</v>
      </c>
      <c r="I184" s="172">
        <f>SUMIF(DETA_VENTAS!$B$1:$B511,A184,DETA_VENTAS!$Q$1:$Q511)</f>
        <v>190</v>
      </c>
      <c r="J184" s="173">
        <f t="shared" si="10"/>
        <v>0.01743119266</v>
      </c>
      <c r="K184" s="172">
        <f t="shared" si="14"/>
        <v>10900</v>
      </c>
      <c r="L184" s="174">
        <f t="shared" si="6"/>
        <v>0</v>
      </c>
      <c r="M184" s="175"/>
      <c r="N184" s="87"/>
      <c r="O184" s="176"/>
      <c r="P184" s="176"/>
    </row>
    <row r="185">
      <c r="A185" s="37">
        <v>1982.0</v>
      </c>
      <c r="B185" s="169" t="s">
        <v>29</v>
      </c>
      <c r="C185" s="170">
        <f t="array" ref="C185">XLOOKUP(B185,CLIENTES!$B$2:B511,CLIENTES!$A$2:A511, 0)</f>
        <v>162</v>
      </c>
      <c r="D185" s="171">
        <v>45777.0</v>
      </c>
      <c r="E185" s="134" t="str">
        <f t="shared" si="1"/>
        <v>April</v>
      </c>
      <c r="F185" s="37" t="str">
        <f t="array" ref="F185">IFERROR(XLOOKUP(A185,DETA_VENTAS!$B$1:B511,DETA_VENTAS!$C$1:C511),"")</f>
        <v>TABLET/IPADS</v>
      </c>
      <c r="G185" s="37">
        <f>SUMIF(DETA_VENTAS!$B$1:$B511,A185,DETA_VENTAS!$G$1:$G511)</f>
        <v>3</v>
      </c>
      <c r="H185" s="172">
        <f>SUMIF(DETA_VENTAS!$B$1:$B511,A185,DETA_VENTAS!$L$1:$L511)</f>
        <v>1557.25</v>
      </c>
      <c r="I185" s="172">
        <f>SUMIF(DETA_VENTAS!$B$1:$B511,A185,DETA_VENTAS!$Q$1:$Q511)</f>
        <v>171</v>
      </c>
      <c r="J185" s="173">
        <f t="shared" si="10"/>
        <v>0.1098089581</v>
      </c>
      <c r="K185" s="172">
        <f t="shared" si="14"/>
        <v>1557.25</v>
      </c>
      <c r="L185" s="174">
        <f t="shared" si="6"/>
        <v>0</v>
      </c>
      <c r="M185" s="175"/>
      <c r="N185" s="87"/>
      <c r="O185" s="176"/>
      <c r="P185" s="176"/>
    </row>
    <row r="186">
      <c r="A186" s="37">
        <v>1981.0</v>
      </c>
      <c r="B186" s="169" t="s">
        <v>29</v>
      </c>
      <c r="C186" s="170">
        <f t="array" ref="C186">XLOOKUP(B186,CLIENTES!$B$2:B511,CLIENTES!$A$2:A511, 0)</f>
        <v>162</v>
      </c>
      <c r="D186" s="171">
        <v>45777.0</v>
      </c>
      <c r="E186" s="134" t="str">
        <f t="shared" si="1"/>
        <v>April</v>
      </c>
      <c r="F186" s="37" t="str">
        <f t="array" ref="F186">IFERROR(XLOOKUP(A186,DETA_VENTAS!$B$1:B511,DETA_VENTAS!$C$1:C511),"")</f>
        <v/>
      </c>
      <c r="G186" s="37">
        <f>SUMIF(DETA_VENTAS!$B$1:$B511,A186,DETA_VENTAS!$G$1:$G511)</f>
        <v>0</v>
      </c>
      <c r="H186" s="172">
        <f>SUMIF(DETA_VENTAS!$B$1:$B511,A186,DETA_VENTAS!$L$1:$L511)</f>
        <v>0</v>
      </c>
      <c r="I186" s="172">
        <f>SUMIF(DETA_VENTAS!$B$1:$B511,A186,DETA_VENTAS!$Q$1:$Q511)</f>
        <v>0</v>
      </c>
      <c r="J186" s="173">
        <f t="shared" si="10"/>
        <v>0</v>
      </c>
      <c r="K186" s="172">
        <f t="shared" si="14"/>
        <v>0</v>
      </c>
      <c r="L186" s="174">
        <f t="shared" si="6"/>
        <v>0</v>
      </c>
      <c r="M186" s="175"/>
      <c r="N186" s="87"/>
      <c r="O186" s="176"/>
      <c r="P186" s="176"/>
    </row>
    <row r="187">
      <c r="A187" s="37">
        <v>1980.0</v>
      </c>
      <c r="B187" s="169" t="s">
        <v>29</v>
      </c>
      <c r="C187" s="170">
        <f t="array" ref="C187">XLOOKUP(B187,CLIENTES!$B$2:B511,CLIENTES!$A$2:A511, 0)</f>
        <v>162</v>
      </c>
      <c r="D187" s="171">
        <v>45777.0</v>
      </c>
      <c r="E187" s="134" t="str">
        <f t="shared" si="1"/>
        <v>April</v>
      </c>
      <c r="F187" s="37" t="str">
        <f t="array" ref="F187">IFERROR(XLOOKUP(A187,DETA_VENTAS!$B$1:B511,DETA_VENTAS!$C$1:C511),"")</f>
        <v>ACCESORIOS</v>
      </c>
      <c r="G187" s="37">
        <f>SUMIF(DETA_VENTAS!$B$1:$B511,A187,DETA_VENTAS!$G$1:$G511)</f>
        <v>122</v>
      </c>
      <c r="H187" s="172">
        <f>SUMIF(DETA_VENTAS!$B$1:$B511,A187,DETA_VENTAS!$L$1:$L511)</f>
        <v>5377</v>
      </c>
      <c r="I187" s="172">
        <f>SUMIF(DETA_VENTAS!$B$1:$B511,A187,DETA_VENTAS!$Q$1:$Q511)</f>
        <v>542</v>
      </c>
      <c r="J187" s="173">
        <f t="shared" si="10"/>
        <v>0.1007997024</v>
      </c>
      <c r="K187" s="172">
        <f t="shared" si="14"/>
        <v>5377</v>
      </c>
      <c r="L187" s="174">
        <f t="shared" si="6"/>
        <v>0</v>
      </c>
      <c r="M187" s="175"/>
      <c r="N187" s="87"/>
      <c r="O187" s="176"/>
      <c r="P187" s="176"/>
    </row>
    <row r="188">
      <c r="A188" s="37">
        <v>1979.0</v>
      </c>
      <c r="B188" s="169" t="s">
        <v>52</v>
      </c>
      <c r="C188" s="170">
        <f t="array" ref="C188">XLOOKUP(B188,CLIENTES!$B$2:B511,CLIENTES!$A$2:A511, 0)</f>
        <v>251</v>
      </c>
      <c r="D188" s="171">
        <v>45771.0</v>
      </c>
      <c r="E188" s="134" t="str">
        <f t="shared" si="1"/>
        <v>April</v>
      </c>
      <c r="F188" s="37" t="str">
        <f t="array" ref="F188">IFERROR(XLOOKUP(A188,DETA_VENTAS!$B$1:B511,DETA_VENTAS!$C$1:C511),"")</f>
        <v>ACCESORIOS</v>
      </c>
      <c r="G188" s="37">
        <f>SUMIF(DETA_VENTAS!$B$1:$B511,A188,DETA_VENTAS!$G$1:$G511)</f>
        <v>34</v>
      </c>
      <c r="H188" s="172">
        <f>SUMIF(DETA_VENTAS!$B$1:$B511,A188,DETA_VENTAS!$L$1:$L511)</f>
        <v>1310</v>
      </c>
      <c r="I188" s="172">
        <f>SUMIF(DETA_VENTAS!$B$1:$B511,A188,DETA_VENTAS!$Q$1:$Q511)</f>
        <v>0</v>
      </c>
      <c r="J188" s="173">
        <f t="shared" si="10"/>
        <v>0</v>
      </c>
      <c r="K188" s="172">
        <f t="shared" si="14"/>
        <v>1310</v>
      </c>
      <c r="L188" s="174">
        <f t="shared" si="6"/>
        <v>0</v>
      </c>
      <c r="M188" s="175"/>
      <c r="N188" s="87"/>
      <c r="O188" s="176"/>
      <c r="P188" s="176"/>
    </row>
    <row r="189">
      <c r="A189" s="37">
        <v>1978.0</v>
      </c>
      <c r="B189" s="169" t="s">
        <v>359</v>
      </c>
      <c r="C189" s="170">
        <f t="array" ref="C189">XLOOKUP(B189,CLIENTES!$B$2:B511,CLIENTES!$A$2:A511, 0)</f>
        <v>146</v>
      </c>
      <c r="D189" s="171">
        <v>45771.0</v>
      </c>
      <c r="E189" s="134" t="str">
        <f t="shared" si="1"/>
        <v>April</v>
      </c>
      <c r="F189" s="37" t="str">
        <f t="array" ref="F189">IFERROR(XLOOKUP(A189,DETA_VENTAS!$B$1:B511,DETA_VENTAS!$C$1:C511),"")</f>
        <v>CELL-NEW</v>
      </c>
      <c r="G189" s="37">
        <f>SUMIF(DETA_VENTAS!$B$1:$B511,A189,DETA_VENTAS!$G$1:$G511)</f>
        <v>8</v>
      </c>
      <c r="H189" s="172">
        <f>SUMIF(DETA_VENTAS!$B$1:$B511,A189,DETA_VENTAS!$L$1:$L511)</f>
        <v>5280</v>
      </c>
      <c r="I189" s="172">
        <f>SUMIF(DETA_VENTAS!$B$1:$B511,A189,DETA_VENTAS!$Q$1:$Q511)</f>
        <v>192</v>
      </c>
      <c r="J189" s="173">
        <f t="shared" si="10"/>
        <v>0.03636363636</v>
      </c>
      <c r="K189" s="172">
        <f t="shared" si="14"/>
        <v>5280</v>
      </c>
      <c r="L189" s="174">
        <f t="shared" si="6"/>
        <v>0</v>
      </c>
      <c r="M189" s="175"/>
      <c r="N189" s="87"/>
      <c r="O189" s="176"/>
      <c r="P189" s="176"/>
    </row>
    <row r="190">
      <c r="A190" s="37">
        <v>1977.0</v>
      </c>
      <c r="B190" s="169" t="s">
        <v>32</v>
      </c>
      <c r="C190" s="170">
        <f t="array" ref="C190">XLOOKUP(B190,CLIENTES!$B$2:B511,CLIENTES!$A$2:A511, 0)</f>
        <v>66</v>
      </c>
      <c r="D190" s="171">
        <v>45771.0</v>
      </c>
      <c r="E190" s="134" t="str">
        <f t="shared" si="1"/>
        <v>April</v>
      </c>
      <c r="F190" s="37" t="str">
        <f t="array" ref="F190">IFERROR(XLOOKUP(A190,DETA_VENTAS!$B$1:B511,DETA_VENTAS!$C$1:C511),"")</f>
        <v>CELL-NEW</v>
      </c>
      <c r="G190" s="37">
        <f>SUMIF(DETA_VENTAS!$B$1:$B511,A190,DETA_VENTAS!$G$1:$G511)</f>
        <v>26</v>
      </c>
      <c r="H190" s="172">
        <f>SUMIF(DETA_VENTAS!$B$1:$B511,A190,DETA_VENTAS!$L$1:$L511)</f>
        <v>17160</v>
      </c>
      <c r="I190" s="172">
        <f>SUMIF(DETA_VENTAS!$B$1:$B511,A190,DETA_VENTAS!$Q$1:$Q511)</f>
        <v>624</v>
      </c>
      <c r="J190" s="173">
        <f t="shared" si="10"/>
        <v>0.03636363636</v>
      </c>
      <c r="K190" s="172">
        <f t="shared" si="14"/>
        <v>17160</v>
      </c>
      <c r="L190" s="174">
        <f t="shared" si="6"/>
        <v>0</v>
      </c>
      <c r="M190" s="175"/>
      <c r="N190" s="87"/>
      <c r="O190" s="176"/>
      <c r="P190" s="176"/>
    </row>
    <row r="191">
      <c r="A191" s="37">
        <v>1976.0</v>
      </c>
      <c r="B191" s="169" t="s">
        <v>360</v>
      </c>
      <c r="C191" s="170">
        <f t="array" ref="C191">XLOOKUP(B191,CLIENTES!$B$2:B511,CLIENTES!$A$2:A511, 0)</f>
        <v>0</v>
      </c>
      <c r="D191" s="171">
        <v>45770.0</v>
      </c>
      <c r="E191" s="134" t="str">
        <f t="shared" si="1"/>
        <v>April</v>
      </c>
      <c r="F191" s="37" t="str">
        <f t="array" ref="F191">IFERROR(XLOOKUP(A191,DETA_VENTAS!$B$1:B511,DETA_VENTAS!$C$1:C511),"")</f>
        <v>FOTOGRAFIA</v>
      </c>
      <c r="G191" s="37">
        <f>SUMIF(DETA_VENTAS!$B$1:$B511,A191,DETA_VENTAS!$G$1:$G511)</f>
        <v>2</v>
      </c>
      <c r="H191" s="172">
        <f>SUMIF(DETA_VENTAS!$B$1:$B511,A191,DETA_VENTAS!$L$1:$L511)</f>
        <v>845</v>
      </c>
      <c r="I191" s="172">
        <f>SUMIF(DETA_VENTAS!$B$1:$B511,A191,DETA_VENTAS!$Q$1:$Q511)</f>
        <v>218</v>
      </c>
      <c r="J191" s="173">
        <f t="shared" si="10"/>
        <v>0.2579881657</v>
      </c>
      <c r="K191" s="177">
        <v>300.0</v>
      </c>
      <c r="L191" s="174">
        <f t="shared" si="6"/>
        <v>-545</v>
      </c>
      <c r="M191" s="175"/>
      <c r="N191" s="87"/>
      <c r="O191" s="176"/>
      <c r="P191" s="176"/>
    </row>
    <row r="192">
      <c r="A192" s="37">
        <v>1975.0</v>
      </c>
      <c r="B192" s="169" t="s">
        <v>359</v>
      </c>
      <c r="C192" s="170">
        <f t="array" ref="C192">XLOOKUP(B192,CLIENTES!$B$2:B511,CLIENTES!$A$2:A511, 0)</f>
        <v>146</v>
      </c>
      <c r="D192" s="171">
        <v>45770.0</v>
      </c>
      <c r="E192" s="134" t="str">
        <f t="shared" si="1"/>
        <v>April</v>
      </c>
      <c r="F192" s="37" t="str">
        <f t="array" ref="F192">IFERROR(XLOOKUP(A192,DETA_VENTAS!$B$1:B511,DETA_VENTAS!$C$1:C511),"")</f>
        <v>CELL-NEW</v>
      </c>
      <c r="G192" s="37">
        <f>SUMIF(DETA_VENTAS!$B$1:$B511,A192,DETA_VENTAS!$G$1:$G511)</f>
        <v>2</v>
      </c>
      <c r="H192" s="172">
        <f>SUMIF(DETA_VENTAS!$B$1:$B511,A192,DETA_VENTAS!$L$1:$L511)</f>
        <v>1460</v>
      </c>
      <c r="I192" s="172">
        <f>SUMIF(DETA_VENTAS!$B$1:$B511,A192,DETA_VENTAS!$Q$1:$Q511)</f>
        <v>56</v>
      </c>
      <c r="J192" s="173">
        <f t="shared" si="10"/>
        <v>0.03835616438</v>
      </c>
      <c r="K192" s="172">
        <f t="shared" ref="K192:K510" si="15">H192</f>
        <v>1460</v>
      </c>
      <c r="L192" s="174">
        <f t="shared" si="6"/>
        <v>0</v>
      </c>
      <c r="M192" s="175"/>
      <c r="N192" s="87"/>
      <c r="O192" s="176"/>
      <c r="P192" s="176"/>
    </row>
    <row r="193">
      <c r="A193" s="37">
        <v>1974.0</v>
      </c>
      <c r="B193" s="169" t="s">
        <v>29</v>
      </c>
      <c r="C193" s="170">
        <f t="array" ref="C193">XLOOKUP(B193,CLIENTES!$B$2:B511,CLIENTES!$A$2:A511, 0)</f>
        <v>162</v>
      </c>
      <c r="D193" s="171">
        <v>45768.0</v>
      </c>
      <c r="E193" s="134" t="str">
        <f t="shared" si="1"/>
        <v>April</v>
      </c>
      <c r="F193" s="37" t="str">
        <f t="array" ref="F193">IFERROR(XLOOKUP(A193,DETA_VENTAS!$B$1:B511,DETA_VENTAS!$C$1:C511),"")</f>
        <v>CELL-NEW</v>
      </c>
      <c r="G193" s="37">
        <f>SUMIF(DETA_VENTAS!$B$1:$B511,A193,DETA_VENTAS!$G$1:$G511)</f>
        <v>41</v>
      </c>
      <c r="H193" s="172">
        <f>SUMIF(DETA_VENTAS!$B$1:$B511,A193,DETA_VENTAS!$L$1:$L511)</f>
        <v>29114</v>
      </c>
      <c r="I193" s="172">
        <f>SUMIF(DETA_VENTAS!$B$1:$B511,A193,DETA_VENTAS!$Q$1:$Q511)</f>
        <v>1264</v>
      </c>
      <c r="J193" s="173">
        <f t="shared" si="10"/>
        <v>0.04341553892</v>
      </c>
      <c r="K193" s="172">
        <f t="shared" si="15"/>
        <v>29114</v>
      </c>
      <c r="L193" s="174">
        <f t="shared" si="6"/>
        <v>0</v>
      </c>
      <c r="M193" s="175"/>
      <c r="N193" s="87"/>
      <c r="O193" s="176"/>
      <c r="P193" s="176"/>
    </row>
    <row r="194">
      <c r="A194" s="37">
        <v>1972.0</v>
      </c>
      <c r="B194" s="169" t="s">
        <v>29</v>
      </c>
      <c r="C194" s="170">
        <f t="array" ref="C194">XLOOKUP(B194,CLIENTES!$B$2:B511,CLIENTES!$A$2:A511, 0)</f>
        <v>162</v>
      </c>
      <c r="D194" s="171">
        <v>45775.0</v>
      </c>
      <c r="E194" s="134" t="str">
        <f t="shared" si="1"/>
        <v>April</v>
      </c>
      <c r="F194" s="37" t="str">
        <f t="array" ref="F194">IFERROR(XLOOKUP(A194,DETA_VENTAS!$B$1:B511,DETA_VENTAS!$C$1:C511),"")</f>
        <v>USED-CELL</v>
      </c>
      <c r="G194" s="37">
        <v>2.0</v>
      </c>
      <c r="H194" s="172">
        <f>SUMIF(DETA_VENTAS!$B$1:$B511,A194,DETA_VENTAS!$L$1:$L511)</f>
        <v>949.98</v>
      </c>
      <c r="I194" s="172">
        <f>SUMIF(DETA_VENTAS!$B$1:$B511,A194,DETA_VENTAS!$Q$1:$Q511)</f>
        <v>0</v>
      </c>
      <c r="J194" s="173">
        <f t="shared" si="10"/>
        <v>0</v>
      </c>
      <c r="K194" s="172">
        <f t="shared" si="15"/>
        <v>949.98</v>
      </c>
      <c r="L194" s="174">
        <f t="shared" si="6"/>
        <v>0</v>
      </c>
      <c r="M194" s="175"/>
      <c r="N194" s="87"/>
      <c r="O194" s="176"/>
      <c r="P194" s="176"/>
    </row>
    <row r="195">
      <c r="A195" s="37">
        <v>1971.0</v>
      </c>
      <c r="B195" s="169" t="s">
        <v>29</v>
      </c>
      <c r="C195" s="170">
        <f t="array" ref="C195">XLOOKUP(B195,CLIENTES!$B$2:B511,CLIENTES!$A$2:A511, 0)</f>
        <v>162</v>
      </c>
      <c r="D195" s="171">
        <v>45763.0</v>
      </c>
      <c r="E195" s="134" t="str">
        <f t="shared" si="1"/>
        <v>April</v>
      </c>
      <c r="F195" s="37" t="s">
        <v>190</v>
      </c>
      <c r="G195" s="37">
        <f>SUMIF(DETA_VENTAS!$B$1:$B511,A195,DETA_VENTAS!$G$1:$G511)</f>
        <v>18</v>
      </c>
      <c r="H195" s="172">
        <f>SUMIF(DETA_VENTAS!$B$1:$B511,A195,DETA_VENTAS!$L$1:$L511)</f>
        <v>10304</v>
      </c>
      <c r="I195" s="172">
        <f>SUMIF(DETA_VENTAS!$B$1:$B511,A195,DETA_VENTAS!$Q$1:$Q511)</f>
        <v>622</v>
      </c>
      <c r="J195" s="173">
        <f t="shared" si="10"/>
        <v>0.06036490683</v>
      </c>
      <c r="K195" s="172">
        <f t="shared" si="15"/>
        <v>10304</v>
      </c>
      <c r="L195" s="174">
        <f t="shared" si="6"/>
        <v>0</v>
      </c>
      <c r="M195" s="175"/>
      <c r="N195" s="87"/>
      <c r="O195" s="176"/>
      <c r="P195" s="176"/>
    </row>
    <row r="196">
      <c r="A196" s="37">
        <v>1970.0</v>
      </c>
      <c r="B196" s="169" t="s">
        <v>52</v>
      </c>
      <c r="C196" s="170">
        <f t="array" ref="C196">XLOOKUP(B196,CLIENTES!$B$2:B511,CLIENTES!$A$2:A511, 0)</f>
        <v>251</v>
      </c>
      <c r="D196" s="171">
        <v>45762.0</v>
      </c>
      <c r="E196" s="134" t="str">
        <f t="shared" si="1"/>
        <v>April</v>
      </c>
      <c r="F196" s="37" t="str">
        <f t="array" ref="F196">IFERROR(XLOOKUP(A196,DETA_VENTAS!$B$1:B511,DETA_VENTAS!$C$1:C511),"")</f>
        <v>CELL-NEW</v>
      </c>
      <c r="G196" s="37">
        <f>SUMIF(DETA_VENTAS!$B$1:$B511,A196,DETA_VENTAS!$G$1:$G511)</f>
        <v>17</v>
      </c>
      <c r="H196" s="172">
        <f>SUMIF(DETA_VENTAS!$B$1:$B511,A196,DETA_VENTAS!$L$1:$L511)</f>
        <v>14903</v>
      </c>
      <c r="I196" s="172">
        <f>SUMIF(DETA_VENTAS!$B$1:$B511,A196,DETA_VENTAS!$Q$1:$Q511)</f>
        <v>440.5</v>
      </c>
      <c r="J196" s="173">
        <f t="shared" si="10"/>
        <v>0.02955780715</v>
      </c>
      <c r="K196" s="172">
        <f t="shared" si="15"/>
        <v>14903</v>
      </c>
      <c r="L196" s="174">
        <f t="shared" si="6"/>
        <v>0</v>
      </c>
      <c r="M196" s="175"/>
      <c r="N196" s="87"/>
      <c r="O196" s="176"/>
      <c r="P196" s="176"/>
    </row>
    <row r="197">
      <c r="A197" s="37">
        <v>1969.0</v>
      </c>
      <c r="B197" s="169" t="s">
        <v>29</v>
      </c>
      <c r="C197" s="170">
        <f t="array" ref="C197">XLOOKUP(B197,CLIENTES!$B$2:B511,CLIENTES!$A$2:A511, 0)</f>
        <v>162</v>
      </c>
      <c r="D197" s="171">
        <v>45762.0</v>
      </c>
      <c r="E197" s="134" t="str">
        <f t="shared" si="1"/>
        <v>April</v>
      </c>
      <c r="F197" s="37" t="str">
        <f t="array" ref="F197">IFERROR(XLOOKUP(A197,DETA_VENTAS!$B$1:B511,DETA_VENTAS!$C$1:C511),"")</f>
        <v>TABLET/IPADS</v>
      </c>
      <c r="G197" s="37">
        <f>SUMIF(DETA_VENTAS!$B$1:$B511,A197,DETA_VENTAS!$G$1:$G511)</f>
        <v>4</v>
      </c>
      <c r="H197" s="172">
        <f>SUMIF(DETA_VENTAS!$B$1:$B511,A197,DETA_VENTAS!$L$1:$L511)</f>
        <v>2070</v>
      </c>
      <c r="I197" s="172">
        <f>SUMIF(DETA_VENTAS!$B$1:$B511,A197,DETA_VENTAS!$Q$1:$Q511)</f>
        <v>200</v>
      </c>
      <c r="J197" s="173">
        <f t="shared" si="10"/>
        <v>0.09661835749</v>
      </c>
      <c r="K197" s="172">
        <f t="shared" si="15"/>
        <v>2070</v>
      </c>
      <c r="L197" s="174">
        <f t="shared" si="6"/>
        <v>0</v>
      </c>
      <c r="M197" s="175"/>
      <c r="N197" s="87"/>
      <c r="O197" s="176"/>
      <c r="P197" s="176"/>
    </row>
    <row r="198">
      <c r="A198" s="37">
        <v>1968.0</v>
      </c>
      <c r="B198" s="169" t="s">
        <v>29</v>
      </c>
      <c r="C198" s="170">
        <f t="array" ref="C198">XLOOKUP(B198,CLIENTES!$B$2:B511,CLIENTES!$A$2:A511, 0)</f>
        <v>162</v>
      </c>
      <c r="D198" s="171">
        <v>45762.0</v>
      </c>
      <c r="E198" s="134" t="str">
        <f t="shared" si="1"/>
        <v>April</v>
      </c>
      <c r="F198" s="37" t="str">
        <f t="array" ref="F198">IFERROR(XLOOKUP(A198,DETA_VENTAS!$B$1:B511,DETA_VENTAS!$C$1:C511),"")</f>
        <v>CELL-NEW</v>
      </c>
      <c r="G198" s="37">
        <f>SUMIF(DETA_VENTAS!$B$1:$B511,A198,DETA_VENTAS!$G$1:$G511)</f>
        <v>30</v>
      </c>
      <c r="H198" s="172">
        <f>SUMIF(DETA_VENTAS!$B$1:$B511,A198,DETA_VENTAS!$L$1:$L511)</f>
        <v>29640</v>
      </c>
      <c r="I198" s="172">
        <f>SUMIF(DETA_VENTAS!$B$1:$B511,A198,DETA_VENTAS!$Q$1:$Q511)</f>
        <v>1416</v>
      </c>
      <c r="J198" s="173">
        <f t="shared" si="10"/>
        <v>0.04777327935</v>
      </c>
      <c r="K198" s="172">
        <f t="shared" si="15"/>
        <v>29640</v>
      </c>
      <c r="L198" s="174">
        <f t="shared" si="6"/>
        <v>0</v>
      </c>
      <c r="M198" s="175"/>
      <c r="N198" s="87"/>
      <c r="O198" s="176"/>
      <c r="P198" s="176"/>
    </row>
    <row r="199">
      <c r="A199" s="37">
        <v>1965.0</v>
      </c>
      <c r="B199" s="169" t="s">
        <v>29</v>
      </c>
      <c r="C199" s="170">
        <f t="array" ref="C199">XLOOKUP(B199,CLIENTES!$B$2:B511,CLIENTES!$A$2:A511, 0)</f>
        <v>162</v>
      </c>
      <c r="D199" s="171">
        <v>45761.0</v>
      </c>
      <c r="E199" s="134" t="str">
        <f t="shared" si="1"/>
        <v>April</v>
      </c>
      <c r="F199" s="37" t="str">
        <f t="array" ref="F199">IFERROR(XLOOKUP(A199,DETA_VENTAS!$B$1:B511,DETA_VENTAS!$C$1:C511),"")</f>
        <v>CELL-NEW</v>
      </c>
      <c r="G199" s="37">
        <f>SUMIF(DETA_VENTAS!$B$1:$B511,A199,DETA_VENTAS!$G$1:$G511)</f>
        <v>12</v>
      </c>
      <c r="H199" s="172">
        <f>SUMIF(DETA_VENTAS!$B$1:$B511,A199,DETA_VENTAS!$L$1:$L511)</f>
        <v>10476</v>
      </c>
      <c r="I199" s="172">
        <f>SUMIF(DETA_VENTAS!$B$1:$B511,A199,DETA_VENTAS!$Q$1:$Q511)</f>
        <v>640</v>
      </c>
      <c r="J199" s="173">
        <f t="shared" si="10"/>
        <v>0.06109201985</v>
      </c>
      <c r="K199" s="172">
        <f t="shared" si="15"/>
        <v>10476</v>
      </c>
      <c r="L199" s="174">
        <f t="shared" si="6"/>
        <v>0</v>
      </c>
      <c r="M199" s="175"/>
      <c r="N199" s="87"/>
      <c r="O199" s="176"/>
      <c r="P199" s="176"/>
    </row>
    <row r="200">
      <c r="A200" s="37">
        <v>1964.0</v>
      </c>
      <c r="B200" s="169" t="s">
        <v>25</v>
      </c>
      <c r="C200" s="170">
        <f t="array" ref="C200">XLOOKUP(B200,CLIENTES!$B$2:B511,CLIENTES!$A$2:A511, 0)</f>
        <v>151</v>
      </c>
      <c r="D200" s="171">
        <v>45761.0</v>
      </c>
      <c r="E200" s="134" t="str">
        <f t="shared" si="1"/>
        <v>April</v>
      </c>
      <c r="F200" s="37" t="s">
        <v>316</v>
      </c>
      <c r="G200" s="37">
        <f>SUMIF(DETA_VENTAS!$B$1:$B511,A200,DETA_VENTAS!$G$1:$G511)</f>
        <v>1</v>
      </c>
      <c r="H200" s="172">
        <f>SUMIF(DETA_VENTAS!$B$1:$B511,A200,DETA_VENTAS!$L$1:$L511)</f>
        <v>1956</v>
      </c>
      <c r="I200" s="172">
        <f>SUMIF(DETA_VENTAS!$B$1:$B511,A200,DETA_VENTAS!$Q$1:$Q511)</f>
        <v>392</v>
      </c>
      <c r="J200" s="173">
        <f t="shared" si="10"/>
        <v>0.200408998</v>
      </c>
      <c r="K200" s="172">
        <f t="shared" si="15"/>
        <v>1956</v>
      </c>
      <c r="L200" s="174">
        <f t="shared" si="6"/>
        <v>0</v>
      </c>
      <c r="M200" s="175"/>
      <c r="N200" s="87"/>
      <c r="O200" s="176"/>
      <c r="P200" s="176"/>
    </row>
    <row r="201">
      <c r="A201" s="37">
        <v>1963.0</v>
      </c>
      <c r="B201" s="169" t="s">
        <v>29</v>
      </c>
      <c r="C201" s="170">
        <f t="array" ref="C201">XLOOKUP(B201,CLIENTES!$B$2:B511,CLIENTES!$A$2:A511, 0)</f>
        <v>162</v>
      </c>
      <c r="D201" s="171">
        <v>45757.0</v>
      </c>
      <c r="E201" s="134" t="str">
        <f t="shared" si="1"/>
        <v>April</v>
      </c>
      <c r="F201" s="37" t="str">
        <f t="array" ref="F201">IFERROR(XLOOKUP(A201,DETA_VENTAS!$B$1:B511,DETA_VENTAS!$C$1:C511),"")</f>
        <v>CELL-NEW</v>
      </c>
      <c r="G201" s="37">
        <f>SUMIF(DETA_VENTAS!$B$1:$B511,A201,DETA_VENTAS!$G$1:$G511)</f>
        <v>28</v>
      </c>
      <c r="H201" s="172">
        <f>SUMIF(DETA_VENTAS!$B$1:$B511,A201,DETA_VENTAS!$L$1:$L511)</f>
        <v>32184</v>
      </c>
      <c r="I201" s="172">
        <f>SUMIF(DETA_VENTAS!$B$1:$B511,A201,DETA_VENTAS!$Q$1:$Q511)</f>
        <v>1076</v>
      </c>
      <c r="J201" s="173">
        <f t="shared" si="10"/>
        <v>0.03343276162</v>
      </c>
      <c r="K201" s="172">
        <f t="shared" si="15"/>
        <v>32184</v>
      </c>
      <c r="L201" s="174">
        <f t="shared" si="6"/>
        <v>0</v>
      </c>
      <c r="M201" s="175"/>
      <c r="N201" s="87"/>
      <c r="O201" s="176"/>
      <c r="P201" s="176"/>
    </row>
    <row r="202">
      <c r="A202" s="37">
        <v>1962.0</v>
      </c>
      <c r="B202" s="169" t="s">
        <v>359</v>
      </c>
      <c r="C202" s="170">
        <f t="array" ref="C202">XLOOKUP(B202,CLIENTES!$B$2:B511,CLIENTES!$A$2:A511, 0)</f>
        <v>146</v>
      </c>
      <c r="D202" s="171">
        <v>45754.0</v>
      </c>
      <c r="E202" s="134" t="str">
        <f t="shared" si="1"/>
        <v>April</v>
      </c>
      <c r="F202" s="37" t="str">
        <f t="array" ref="F202">IFERROR(XLOOKUP(A202,DETA_VENTAS!$B$1:B511,DETA_VENTAS!$C$1:C511),"")</f>
        <v>CELL-NEW</v>
      </c>
      <c r="G202" s="37">
        <f>SUMIF(DETA_VENTAS!$B$1:$B511,A202,DETA_VENTAS!$G$1:$G511)</f>
        <v>6</v>
      </c>
      <c r="H202" s="172">
        <f>SUMIF(DETA_VENTAS!$B$1:$B511,A202,DETA_VENTAS!$L$1:$L511)</f>
        <v>4380</v>
      </c>
      <c r="I202" s="172">
        <f>SUMIF(DETA_VENTAS!$B$1:$B511,A202,DETA_VENTAS!$Q$1:$Q511)</f>
        <v>168</v>
      </c>
      <c r="J202" s="173">
        <f t="shared" si="10"/>
        <v>0.03835616438</v>
      </c>
      <c r="K202" s="172">
        <f t="shared" si="15"/>
        <v>4380</v>
      </c>
      <c r="L202" s="174">
        <f t="shared" si="6"/>
        <v>0</v>
      </c>
      <c r="M202" s="175"/>
      <c r="N202" s="87"/>
      <c r="O202" s="176"/>
      <c r="P202" s="176"/>
    </row>
    <row r="203">
      <c r="A203" s="37">
        <v>1958.0</v>
      </c>
      <c r="B203" s="169" t="s">
        <v>29</v>
      </c>
      <c r="C203" s="170">
        <f t="array" ref="C203">XLOOKUP(B203,CLIENTES!$B$2:B511,CLIENTES!$A$2:A511, 0)</f>
        <v>162</v>
      </c>
      <c r="D203" s="171">
        <v>45754.0</v>
      </c>
      <c r="E203" s="134" t="str">
        <f t="shared" si="1"/>
        <v>April</v>
      </c>
      <c r="F203" s="37" t="str">
        <f t="array" ref="F203">IFERROR(XLOOKUP(A203,DETA_VENTAS!$B$1:B511,DETA_VENTAS!$C$1:C511),"")</f>
        <v>CELL-NEW</v>
      </c>
      <c r="G203" s="37">
        <f>SUMIF(DETA_VENTAS!$B$1:$B511,A203,DETA_VENTAS!$G$1:$G511)</f>
        <v>4</v>
      </c>
      <c r="H203" s="172">
        <f>SUMIF(DETA_VENTAS!$B$1:$B511,A203,DETA_VENTAS!$L$1:$L511)</f>
        <v>3060</v>
      </c>
      <c r="I203" s="172">
        <f>SUMIF(DETA_VENTAS!$B$1:$B511,A203,DETA_VENTAS!$Q$1:$Q511)</f>
        <v>64</v>
      </c>
      <c r="J203" s="173">
        <f t="shared" si="10"/>
        <v>0.02091503268</v>
      </c>
      <c r="K203" s="172">
        <f t="shared" si="15"/>
        <v>3060</v>
      </c>
      <c r="L203" s="174">
        <f t="shared" si="6"/>
        <v>0</v>
      </c>
      <c r="M203" s="175"/>
      <c r="N203" s="87"/>
      <c r="O203" s="176"/>
      <c r="P203" s="176"/>
    </row>
    <row r="204">
      <c r="A204" s="37">
        <v>1956.0</v>
      </c>
      <c r="B204" s="169" t="s">
        <v>29</v>
      </c>
      <c r="C204" s="170">
        <f t="array" ref="C204">XLOOKUP(B204,CLIENTES!$B$2:B511,CLIENTES!$A$2:A511, 0)</f>
        <v>162</v>
      </c>
      <c r="D204" s="171">
        <v>45750.0</v>
      </c>
      <c r="E204" s="134" t="str">
        <f t="shared" si="1"/>
        <v>April</v>
      </c>
      <c r="F204" s="37" t="str">
        <f t="array" ref="F204">IFERROR(XLOOKUP(A204,DETA_VENTAS!$B$1:B511,DETA_VENTAS!$C$1:C511),"")</f>
        <v>CELL-NEW</v>
      </c>
      <c r="G204" s="37">
        <f>SUMIF(DETA_VENTAS!$B$1:$B511,A204,DETA_VENTAS!$G$1:$G511)</f>
        <v>48</v>
      </c>
      <c r="H204" s="172">
        <f>SUMIF(DETA_VENTAS!$B$1:$B511,A204,DETA_VENTAS!$L$1:$L511)</f>
        <v>24969</v>
      </c>
      <c r="I204" s="172">
        <f>SUMIF(DETA_VENTAS!$B$1:$B511,A204,DETA_VENTAS!$Q$1:$Q511)</f>
        <v>906</v>
      </c>
      <c r="J204" s="173">
        <f t="shared" si="10"/>
        <v>0.03628499339</v>
      </c>
      <c r="K204" s="172">
        <f t="shared" si="15"/>
        <v>24969</v>
      </c>
      <c r="L204" s="174">
        <f t="shared" si="6"/>
        <v>0</v>
      </c>
      <c r="M204" s="175"/>
      <c r="N204" s="87"/>
      <c r="O204" s="176"/>
      <c r="P204" s="176"/>
    </row>
    <row r="205">
      <c r="A205" s="37">
        <v>1950.0</v>
      </c>
      <c r="B205" s="169" t="s">
        <v>361</v>
      </c>
      <c r="C205" s="170">
        <f t="array" ref="C205">XLOOKUP(B205,CLIENTES!$B$2:B511,CLIENTES!$A$2:A511, 0)</f>
        <v>250</v>
      </c>
      <c r="D205" s="171">
        <v>45733.0</v>
      </c>
      <c r="E205" s="134" t="str">
        <f t="shared" si="1"/>
        <v>March</v>
      </c>
      <c r="F205" s="37" t="s">
        <v>190</v>
      </c>
      <c r="G205" s="37">
        <f>SUMIF(DETA_VENTAS!$B$1:$B511,A205,DETA_VENTAS!$G$1:$G511)</f>
        <v>1</v>
      </c>
      <c r="H205" s="172">
        <f>SUMIF(DETA_VENTAS!$B$1:$B511,A205,DETA_VENTAS!$L$1:$L511)</f>
        <v>780</v>
      </c>
      <c r="I205" s="172">
        <f>SUMIF(DETA_VENTAS!$B$1:$B511,A205,DETA_VENTAS!$Q$1:$Q511)</f>
        <v>210</v>
      </c>
      <c r="J205" s="173">
        <f t="shared" si="10"/>
        <v>0.2692307692</v>
      </c>
      <c r="K205" s="172">
        <f t="shared" si="15"/>
        <v>780</v>
      </c>
      <c r="L205" s="174">
        <f t="shared" si="6"/>
        <v>0</v>
      </c>
      <c r="M205" s="175"/>
      <c r="N205" s="87"/>
      <c r="O205" s="176"/>
      <c r="P205" s="176"/>
    </row>
    <row r="206">
      <c r="A206" s="37">
        <v>1949.0</v>
      </c>
      <c r="B206" s="169" t="s">
        <v>48</v>
      </c>
      <c r="C206" s="170">
        <f t="array" ref="C206">XLOOKUP(B206,CLIENTES!$B$2:B511,CLIENTES!$A$2:A511, 0)</f>
        <v>48</v>
      </c>
      <c r="D206" s="171">
        <v>45733.0</v>
      </c>
      <c r="E206" s="134" t="str">
        <f t="shared" si="1"/>
        <v>March</v>
      </c>
      <c r="F206" s="37" t="s">
        <v>190</v>
      </c>
      <c r="G206" s="37">
        <f>SUMIF(DETA_VENTAS!$B$1:$B511,A206,DETA_VENTAS!$G$1:$G511)</f>
        <v>2</v>
      </c>
      <c r="H206" s="172">
        <f>SUMIF(DETA_VENTAS!$B$1:$B511,A206,DETA_VENTAS!$L$1:$L511)</f>
        <v>538</v>
      </c>
      <c r="I206" s="172">
        <f>SUMIF(DETA_VENTAS!$B$1:$B511,A206,DETA_VENTAS!$Q$1:$Q511)</f>
        <v>109</v>
      </c>
      <c r="J206" s="173">
        <f t="shared" si="10"/>
        <v>0.2026022305</v>
      </c>
      <c r="K206" s="172">
        <f t="shared" si="15"/>
        <v>538</v>
      </c>
      <c r="L206" s="174">
        <f t="shared" si="6"/>
        <v>0</v>
      </c>
      <c r="M206" s="175"/>
      <c r="N206" s="87"/>
      <c r="O206" s="176"/>
      <c r="P206" s="176"/>
    </row>
    <row r="207">
      <c r="A207" s="37">
        <v>1945.0</v>
      </c>
      <c r="B207" s="169" t="s">
        <v>350</v>
      </c>
      <c r="C207" s="170">
        <f t="array" ref="C207">XLOOKUP(B207,CLIENTES!$B$2:B511,CLIENTES!$A$2:A511, 0)</f>
        <v>23</v>
      </c>
      <c r="D207" s="171">
        <v>45737.0</v>
      </c>
      <c r="E207" s="134" t="str">
        <f t="shared" si="1"/>
        <v>March</v>
      </c>
      <c r="F207" s="37" t="s">
        <v>282</v>
      </c>
      <c r="G207" s="37">
        <f>SUMIF(DETA_VENTAS!$B$1:$B511,A207,DETA_VENTAS!$G$1:$G511)</f>
        <v>3</v>
      </c>
      <c r="H207" s="172">
        <f>SUMIF(DETA_VENTAS!$B$1:$B511,A207,DETA_VENTAS!$L$1:$L511)</f>
        <v>206.05</v>
      </c>
      <c r="I207" s="172">
        <f>SUMIF(DETA_VENTAS!$B$1:$B511,A207,DETA_VENTAS!$Q$1:$Q511)</f>
        <v>41.21</v>
      </c>
      <c r="J207" s="173">
        <f t="shared" si="10"/>
        <v>0.2</v>
      </c>
      <c r="K207" s="172">
        <f t="shared" si="15"/>
        <v>206.05</v>
      </c>
      <c r="L207" s="174">
        <f t="shared" si="6"/>
        <v>0</v>
      </c>
      <c r="M207" s="175"/>
      <c r="N207" s="87"/>
      <c r="O207" s="176"/>
      <c r="P207" s="176"/>
    </row>
    <row r="208">
      <c r="A208" s="37">
        <v>1944.0</v>
      </c>
      <c r="B208" s="169" t="s">
        <v>350</v>
      </c>
      <c r="C208" s="170">
        <f t="array" ref="C208">XLOOKUP(B208,CLIENTES!$B$2:B511,CLIENTES!$A$2:A511, 0)</f>
        <v>23</v>
      </c>
      <c r="D208" s="171">
        <v>45737.0</v>
      </c>
      <c r="E208" s="134" t="str">
        <f t="shared" si="1"/>
        <v>March</v>
      </c>
      <c r="F208" s="37" t="s">
        <v>362</v>
      </c>
      <c r="G208" s="37">
        <f>SUMIF(DETA_VENTAS!$B$1:$B511,A208,DETA_VENTAS!$G$1:$G511)</f>
        <v>0</v>
      </c>
      <c r="H208" s="172">
        <f>SUMIF(DETA_VENTAS!$B$1:$B511,A208,DETA_VENTAS!$L$1:$L511)</f>
        <v>0</v>
      </c>
      <c r="I208" s="172">
        <f>SUMIF(DETA_VENTAS!$B$1:$B511,A208,DETA_VENTAS!$Q$1:$Q511)</f>
        <v>0</v>
      </c>
      <c r="J208" s="173">
        <f t="shared" si="10"/>
        <v>0</v>
      </c>
      <c r="K208" s="172">
        <f t="shared" si="15"/>
        <v>0</v>
      </c>
      <c r="L208" s="174">
        <f t="shared" si="6"/>
        <v>0</v>
      </c>
      <c r="M208" s="175"/>
      <c r="N208" s="87"/>
      <c r="O208" s="176"/>
      <c r="P208" s="176"/>
    </row>
    <row r="209">
      <c r="A209" s="37">
        <v>1943.0</v>
      </c>
      <c r="B209" s="169" t="s">
        <v>363</v>
      </c>
      <c r="C209" s="170">
        <f t="array" ref="C209">XLOOKUP(B209,CLIENTES!$B$2:B511,CLIENTES!$A$2:A511, 0)</f>
        <v>249</v>
      </c>
      <c r="D209" s="171">
        <v>45736.0</v>
      </c>
      <c r="E209" s="134" t="str">
        <f t="shared" si="1"/>
        <v>March</v>
      </c>
      <c r="F209" s="37" t="s">
        <v>192</v>
      </c>
      <c r="G209" s="37">
        <f>SUMIF(DETA_VENTAS!$B$1:$B511,A209,DETA_VENTAS!$G$1:$G511)</f>
        <v>2</v>
      </c>
      <c r="H209" s="172">
        <f>SUMIF(DETA_VENTAS!$B$1:$B511,A209,DETA_VENTAS!$L$1:$L511)</f>
        <v>1120</v>
      </c>
      <c r="I209" s="172">
        <f>SUMIF(DETA_VENTAS!$B$1:$B511,A209,DETA_VENTAS!$Q$1:$Q511)</f>
        <v>144</v>
      </c>
      <c r="J209" s="173">
        <f t="shared" si="10"/>
        <v>0.1285714286</v>
      </c>
      <c r="K209" s="172">
        <f t="shared" si="15"/>
        <v>1120</v>
      </c>
      <c r="L209" s="174">
        <f t="shared" si="6"/>
        <v>0</v>
      </c>
      <c r="M209" s="175"/>
      <c r="N209" s="87"/>
      <c r="O209" s="176"/>
      <c r="P209" s="176"/>
    </row>
    <row r="210">
      <c r="A210" s="37">
        <v>1942.0</v>
      </c>
      <c r="B210" s="169" t="s">
        <v>29</v>
      </c>
      <c r="C210" s="170">
        <f t="array" ref="C210">XLOOKUP(B210,CLIENTES!$B$2:B511,CLIENTES!$A$2:A511, 0)</f>
        <v>162</v>
      </c>
      <c r="D210" s="171">
        <v>45734.0</v>
      </c>
      <c r="E210" s="134" t="str">
        <f t="shared" si="1"/>
        <v>March</v>
      </c>
      <c r="F210" s="37" t="str">
        <f t="array" ref="F210">IFERROR(XLOOKUP(A210,DETA_VENTAS!$B$1:B511,DETA_VENTAS!$C$1:C511),"")</f>
        <v>CELL-NEW</v>
      </c>
      <c r="G210" s="37">
        <f>SUMIF(DETA_VENTAS!$B$1:$B511,A210,DETA_VENTAS!$G$1:$G511)</f>
        <v>24</v>
      </c>
      <c r="H210" s="172">
        <f>SUMIF(DETA_VENTAS!$B$1:$B511,A210,DETA_VENTAS!$L$1:$L511)</f>
        <v>19762</v>
      </c>
      <c r="I210" s="172">
        <f>SUMIF(DETA_VENTAS!$B$1:$B511,A210,DETA_VENTAS!$Q$1:$Q511)</f>
        <v>814</v>
      </c>
      <c r="J210" s="173">
        <f t="shared" si="10"/>
        <v>0.04119016294</v>
      </c>
      <c r="K210" s="172">
        <f t="shared" si="15"/>
        <v>19762</v>
      </c>
      <c r="L210" s="174">
        <f t="shared" si="6"/>
        <v>0</v>
      </c>
      <c r="M210" s="175"/>
      <c r="N210" s="87"/>
      <c r="O210" s="176"/>
      <c r="P210" s="176"/>
    </row>
    <row r="211">
      <c r="A211" s="37">
        <v>1941.0</v>
      </c>
      <c r="B211" s="169" t="s">
        <v>350</v>
      </c>
      <c r="C211" s="170">
        <f t="array" ref="C211">XLOOKUP(B211,CLIENTES!$B$2:B511,CLIENTES!$A$2:A511, 0)</f>
        <v>23</v>
      </c>
      <c r="D211" s="171">
        <v>45734.0</v>
      </c>
      <c r="E211" s="134" t="str">
        <f t="shared" si="1"/>
        <v>March</v>
      </c>
      <c r="F211" s="37" t="str">
        <f t="array" ref="F211">IFERROR(XLOOKUP(A211,DETA_VENTAS!$B$1:B511,DETA_VENTAS!$C$1:C511),"")</f>
        <v>ACCESORIOS</v>
      </c>
      <c r="G211" s="37">
        <f>SUMIF(DETA_VENTAS!$B$1:$B511,A211,DETA_VENTAS!$G$1:$G511)</f>
        <v>50</v>
      </c>
      <c r="H211" s="172">
        <f>SUMIF(DETA_VENTAS!$B$1:$B511,A211,DETA_VENTAS!$L$1:$L511)</f>
        <v>820</v>
      </c>
      <c r="I211" s="172">
        <f>SUMIF(DETA_VENTAS!$B$1:$B511,A211,DETA_VENTAS!$Q$1:$Q511)</f>
        <v>110</v>
      </c>
      <c r="J211" s="173">
        <f t="shared" si="10"/>
        <v>0.1341463415</v>
      </c>
      <c r="K211" s="172">
        <f t="shared" si="15"/>
        <v>820</v>
      </c>
      <c r="L211" s="174">
        <f t="shared" si="6"/>
        <v>0</v>
      </c>
      <c r="M211" s="175"/>
      <c r="N211" s="87"/>
      <c r="O211" s="176"/>
      <c r="P211" s="176"/>
    </row>
    <row r="212">
      <c r="A212" s="37">
        <v>1940.0</v>
      </c>
      <c r="B212" s="169" t="s">
        <v>350</v>
      </c>
      <c r="C212" s="170">
        <f t="array" ref="C212">XLOOKUP(B212,CLIENTES!$B$2:B511,CLIENTES!$A$2:A511, 0)</f>
        <v>23</v>
      </c>
      <c r="D212" s="171">
        <v>45734.0</v>
      </c>
      <c r="E212" s="134" t="str">
        <f t="shared" si="1"/>
        <v>March</v>
      </c>
      <c r="F212" s="37" t="str">
        <f t="array" ref="F212">IFERROR(XLOOKUP(A212,DETA_VENTAS!$B$1:B511,DETA_VENTAS!$C$1:C511),"")</f>
        <v>USED-CELL</v>
      </c>
      <c r="G212" s="37">
        <f>SUMIF(DETA_VENTAS!$B$1:$B511,A212,DETA_VENTAS!$G$1:$G511)</f>
        <v>6</v>
      </c>
      <c r="H212" s="172">
        <f>SUMIF(DETA_VENTAS!$B$1:$B511,A212,DETA_VENTAS!$L$1:$L511)</f>
        <v>3995</v>
      </c>
      <c r="I212" s="172">
        <f>SUMIF(DETA_VENTAS!$B$1:$B511,A212,DETA_VENTAS!$Q$1:$Q511)</f>
        <v>265</v>
      </c>
      <c r="J212" s="173">
        <f t="shared" si="10"/>
        <v>0.06633291615</v>
      </c>
      <c r="K212" s="172">
        <f t="shared" si="15"/>
        <v>3995</v>
      </c>
      <c r="L212" s="174">
        <f t="shared" si="6"/>
        <v>0</v>
      </c>
      <c r="M212" s="175"/>
      <c r="N212" s="87"/>
      <c r="O212" s="176"/>
      <c r="P212" s="176"/>
    </row>
    <row r="213">
      <c r="A213" s="37">
        <v>1939.0</v>
      </c>
      <c r="B213" s="169" t="s">
        <v>364</v>
      </c>
      <c r="C213" s="170">
        <f t="array" ref="C213">XLOOKUP(B213,CLIENTES!$B$2:B511,CLIENTES!$A$2:A511, 0)</f>
        <v>180</v>
      </c>
      <c r="D213" s="171">
        <v>45733.0</v>
      </c>
      <c r="E213" s="134" t="str">
        <f t="shared" si="1"/>
        <v>March</v>
      </c>
      <c r="F213" s="37" t="str">
        <f t="array" ref="F213">IFERROR(XLOOKUP(A213,DETA_VENTAS!$B$1:B511,DETA_VENTAS!$C$1:C511),"")</f>
        <v>USED-CELL</v>
      </c>
      <c r="G213" s="37">
        <f>SUMIF(DETA_VENTAS!$B$1:$B511,A213,DETA_VENTAS!$G$1:$G511)</f>
        <v>1</v>
      </c>
      <c r="H213" s="172">
        <f>SUMIF(DETA_VENTAS!$B$1:$B511,A213,DETA_VENTAS!$L$1:$L511)</f>
        <v>465</v>
      </c>
      <c r="I213" s="172">
        <f>SUMIF(DETA_VENTAS!$B$1:$B511,A213,DETA_VENTAS!$Q$1:$Q511)</f>
        <v>47</v>
      </c>
      <c r="J213" s="173">
        <f t="shared" si="10"/>
        <v>0.1010752688</v>
      </c>
      <c r="K213" s="172">
        <f t="shared" si="15"/>
        <v>465</v>
      </c>
      <c r="L213" s="174">
        <f t="shared" si="6"/>
        <v>0</v>
      </c>
      <c r="M213" s="175"/>
      <c r="N213" s="87"/>
      <c r="O213" s="176"/>
      <c r="P213" s="176"/>
    </row>
    <row r="214">
      <c r="A214" s="37">
        <v>1938.0</v>
      </c>
      <c r="B214" s="169" t="s">
        <v>48</v>
      </c>
      <c r="C214" s="170">
        <f t="array" ref="C214">XLOOKUP(B214,CLIENTES!$B$2:B511,CLIENTES!$A$2:A511, 0)</f>
        <v>48</v>
      </c>
      <c r="D214" s="171">
        <v>45733.0</v>
      </c>
      <c r="E214" s="134" t="str">
        <f t="shared" si="1"/>
        <v>March</v>
      </c>
      <c r="F214" s="37" t="s">
        <v>357</v>
      </c>
      <c r="G214" s="37">
        <f>SUMIF(DETA_VENTAS!$B$1:$B511,A214,DETA_VENTAS!$G$1:$G511)</f>
        <v>2</v>
      </c>
      <c r="H214" s="172">
        <f>SUMIF(DETA_VENTAS!$B$1:$B511,A214,DETA_VENTAS!$L$1:$L511)</f>
        <v>1460</v>
      </c>
      <c r="I214" s="172">
        <f>SUMIF(DETA_VENTAS!$B$1:$B511,A214,DETA_VENTAS!$Q$1:$Q511)</f>
        <v>225.5</v>
      </c>
      <c r="J214" s="173">
        <f t="shared" si="10"/>
        <v>0.1544520548</v>
      </c>
      <c r="K214" s="172">
        <f t="shared" si="15"/>
        <v>1460</v>
      </c>
      <c r="L214" s="174">
        <f t="shared" si="6"/>
        <v>0</v>
      </c>
      <c r="M214" s="175"/>
      <c r="N214" s="87"/>
      <c r="O214" s="176"/>
      <c r="P214" s="176"/>
    </row>
    <row r="215">
      <c r="A215" s="37">
        <v>1937.0</v>
      </c>
      <c r="B215" s="169" t="s">
        <v>32</v>
      </c>
      <c r="C215" s="170">
        <f t="array" ref="C215">XLOOKUP(B215,CLIENTES!$B$2:B511,CLIENTES!$A$2:A511, 0)</f>
        <v>66</v>
      </c>
      <c r="D215" s="171">
        <v>45721.0</v>
      </c>
      <c r="E215" s="134" t="str">
        <f t="shared" si="1"/>
        <v>March</v>
      </c>
      <c r="F215" s="37" t="str">
        <f t="array" ref="F215">IFERROR(XLOOKUP(A215,DETA_VENTAS!$B$1:B511,DETA_VENTAS!$C$1:C511),"")</f>
        <v>CELL-NEW</v>
      </c>
      <c r="G215" s="37">
        <f>SUMIF(DETA_VENTAS!$B$1:$B511,A215,DETA_VENTAS!$G$1:$G511)</f>
        <v>27</v>
      </c>
      <c r="H215" s="172">
        <f>SUMIF(DETA_VENTAS!$B$1:$B511,A215,DETA_VENTAS!$L$1:$L511)</f>
        <v>24762</v>
      </c>
      <c r="I215" s="172">
        <f>SUMIF(DETA_VENTAS!$B$1:$B511,A215,DETA_VENTAS!$Q$1:$Q511)</f>
        <v>1206</v>
      </c>
      <c r="J215" s="173">
        <f t="shared" si="10"/>
        <v>0.04870365883</v>
      </c>
      <c r="K215" s="172">
        <f t="shared" si="15"/>
        <v>24762</v>
      </c>
      <c r="L215" s="174">
        <f t="shared" si="6"/>
        <v>0</v>
      </c>
      <c r="M215" s="175"/>
      <c r="N215" s="87"/>
      <c r="O215" s="176"/>
      <c r="P215" s="176"/>
    </row>
    <row r="216">
      <c r="A216" s="37">
        <v>1936.0</v>
      </c>
      <c r="B216" s="169" t="s">
        <v>29</v>
      </c>
      <c r="C216" s="170">
        <f t="array" ref="C216">XLOOKUP(B216,CLIENTES!$B$2:B511,CLIENTES!$A$2:A511, 0)</f>
        <v>162</v>
      </c>
      <c r="D216" s="171">
        <v>45721.0</v>
      </c>
      <c r="E216" s="134" t="str">
        <f t="shared" si="1"/>
        <v>March</v>
      </c>
      <c r="F216" s="37" t="str">
        <f t="array" ref="F216">IFERROR(XLOOKUP(A216,DETA_VENTAS!$B$1:B511,DETA_VENTAS!$C$1:C511),"")</f>
        <v>CELL-NEW</v>
      </c>
      <c r="G216" s="37">
        <f>SUMIF(DETA_VENTAS!$B$1:$B511,A216,DETA_VENTAS!$G$1:$G511)</f>
        <v>32</v>
      </c>
      <c r="H216" s="172">
        <f>SUMIF(DETA_VENTAS!$B$1:$B511,A216,DETA_VENTAS!$L$1:$L511)</f>
        <v>30590</v>
      </c>
      <c r="I216" s="172">
        <f>SUMIF(DETA_VENTAS!$B$1:$B511,A216,DETA_VENTAS!$Q$1:$Q511)</f>
        <v>1255</v>
      </c>
      <c r="J216" s="173">
        <f t="shared" si="10"/>
        <v>0.04102647924</v>
      </c>
      <c r="K216" s="172">
        <f t="shared" si="15"/>
        <v>30590</v>
      </c>
      <c r="L216" s="174">
        <f t="shared" si="6"/>
        <v>0</v>
      </c>
      <c r="M216" s="175"/>
      <c r="N216" s="87"/>
      <c r="O216" s="176"/>
      <c r="P216" s="176"/>
    </row>
    <row r="217">
      <c r="A217" s="37">
        <v>1935.0</v>
      </c>
      <c r="B217" s="169" t="s">
        <v>365</v>
      </c>
      <c r="C217" s="170">
        <f t="array" ref="C217">XLOOKUP(B217,CLIENTES!$B$2:B511,CLIENTES!$A$2:A511, 0)</f>
        <v>51</v>
      </c>
      <c r="D217" s="171"/>
      <c r="E217" s="134"/>
      <c r="F217" s="37"/>
      <c r="G217" s="37"/>
      <c r="H217" s="172"/>
      <c r="I217" s="172"/>
      <c r="J217" s="173">
        <f t="shared" si="10"/>
        <v>0</v>
      </c>
      <c r="K217" s="172" t="str">
        <f t="shared" si="15"/>
        <v/>
      </c>
      <c r="L217" s="174">
        <f t="shared" si="6"/>
        <v>0</v>
      </c>
      <c r="M217" s="175"/>
      <c r="N217" s="87"/>
      <c r="O217" s="176"/>
      <c r="P217" s="176"/>
    </row>
    <row r="218">
      <c r="A218" s="37">
        <v>1934.0</v>
      </c>
      <c r="B218" s="169" t="s">
        <v>366</v>
      </c>
      <c r="C218" s="170">
        <f t="array" ref="C218">XLOOKUP(B218,CLIENTES!$B$2:B511,CLIENTES!$A$2:A511, 0)</f>
        <v>166</v>
      </c>
      <c r="D218" s="171">
        <v>45714.0</v>
      </c>
      <c r="E218" s="134" t="str">
        <f t="shared" ref="E218:E491" si="16">TEXT(D218,"MMMM")</f>
        <v>February</v>
      </c>
      <c r="F218" s="37" t="s">
        <v>282</v>
      </c>
      <c r="G218" s="37">
        <f>SUMIF(DETA_VENTAS!$B$1:$B511,A218,DETA_VENTAS!$G$1:$G511)</f>
        <v>2</v>
      </c>
      <c r="H218" s="172">
        <f>SUMIF(DETA_VENTAS!$B$1:$B511,A218,DETA_VENTAS!$L$1:$L511)</f>
        <v>1110</v>
      </c>
      <c r="I218" s="172">
        <f>SUMIF(DETA_VENTAS!$B$1:$B511,A218,DETA_VENTAS!$Q$1:$Q511)</f>
        <v>30</v>
      </c>
      <c r="J218" s="173">
        <f t="shared" si="10"/>
        <v>0.02702702703</v>
      </c>
      <c r="K218" s="172">
        <f t="shared" si="15"/>
        <v>1110</v>
      </c>
      <c r="L218" s="174">
        <f t="shared" si="6"/>
        <v>0</v>
      </c>
      <c r="M218" s="175"/>
      <c r="N218" s="87"/>
      <c r="O218" s="176"/>
      <c r="P218" s="176"/>
    </row>
    <row r="219">
      <c r="A219" s="37">
        <v>1933.0</v>
      </c>
      <c r="B219" s="169" t="s">
        <v>364</v>
      </c>
      <c r="C219" s="170">
        <f t="array" ref="C219">XLOOKUP(B219,CLIENTES!$B$2:B511,CLIENTES!$A$2:A511, 0)</f>
        <v>180</v>
      </c>
      <c r="D219" s="171">
        <v>45714.0</v>
      </c>
      <c r="E219" s="134" t="str">
        <f t="shared" si="16"/>
        <v>February</v>
      </c>
      <c r="F219" s="37" t="s">
        <v>282</v>
      </c>
      <c r="G219" s="37">
        <f>SUMIF(DETA_VENTAS!$B$1:$B511,A219,DETA_VENTAS!$G$1:$G511)</f>
        <v>2</v>
      </c>
      <c r="H219" s="172">
        <f>SUMIF(DETA_VENTAS!$B$1:$B511,A219,DETA_VENTAS!$L$1:$L511)</f>
        <v>821</v>
      </c>
      <c r="I219" s="172">
        <f>SUMIF(DETA_VENTAS!$B$1:$B511,A219,DETA_VENTAS!$Q$1:$Q511)</f>
        <v>85</v>
      </c>
      <c r="J219" s="173">
        <f t="shared" si="10"/>
        <v>0.1035322777</v>
      </c>
      <c r="K219" s="172">
        <f t="shared" si="15"/>
        <v>821</v>
      </c>
      <c r="L219" s="174">
        <f t="shared" si="6"/>
        <v>0</v>
      </c>
      <c r="M219" s="175"/>
      <c r="N219" s="87"/>
      <c r="O219" s="176"/>
      <c r="P219" s="176"/>
    </row>
    <row r="220">
      <c r="A220" s="37">
        <v>1932.0</v>
      </c>
      <c r="B220" s="169" t="s">
        <v>350</v>
      </c>
      <c r="C220" s="170">
        <f t="array" ref="C220">XLOOKUP(B220,CLIENTES!$B$2:B511,CLIENTES!$A$2:A511, 0)</f>
        <v>23</v>
      </c>
      <c r="D220" s="171">
        <v>45713.0</v>
      </c>
      <c r="E220" s="134" t="str">
        <f t="shared" si="16"/>
        <v>February</v>
      </c>
      <c r="F220" s="37" t="s">
        <v>282</v>
      </c>
      <c r="G220" s="37">
        <f>SUMIF(DETA_VENTAS!$B$1:$B511,A220,DETA_VENTAS!$G$1:$G511)</f>
        <v>7</v>
      </c>
      <c r="H220" s="172">
        <f>SUMIF(DETA_VENTAS!$B$1:$B511,A220,DETA_VENTAS!$L$1:$L511)</f>
        <v>248.55</v>
      </c>
      <c r="I220" s="172">
        <f>SUMIF(DETA_VENTAS!$B$1:$B511,A220,DETA_VENTAS!$Q$1:$Q511)</f>
        <v>62.96</v>
      </c>
      <c r="J220" s="173">
        <f t="shared" si="10"/>
        <v>0.2533091933</v>
      </c>
      <c r="K220" s="172">
        <f t="shared" si="15"/>
        <v>248.55</v>
      </c>
      <c r="L220" s="174">
        <f t="shared" si="6"/>
        <v>0</v>
      </c>
      <c r="M220" s="175"/>
      <c r="N220" s="87"/>
      <c r="O220" s="176"/>
      <c r="P220" s="176"/>
    </row>
    <row r="221">
      <c r="A221" s="37">
        <v>1931.0</v>
      </c>
      <c r="B221" s="169" t="s">
        <v>150</v>
      </c>
      <c r="C221" s="170">
        <f t="array" ref="C221">XLOOKUP(B221,CLIENTES!$B$2:B511,CLIENTES!$A$2:A511, 0)</f>
        <v>69</v>
      </c>
      <c r="D221" s="171">
        <v>45709.0</v>
      </c>
      <c r="E221" s="134" t="str">
        <f t="shared" si="16"/>
        <v>February</v>
      </c>
      <c r="F221" s="37" t="str">
        <f t="array" ref="F221">IFERROR(XLOOKUP(A221,DETA_VENTAS!$B$1:B511,DETA_VENTAS!$C$1:C511),"")</f>
        <v>USED-CELL</v>
      </c>
      <c r="G221" s="37">
        <f>SUMIF(DETA_VENTAS!$B$1:$B511,A221,DETA_VENTAS!$G$1:$G511)</f>
        <v>4</v>
      </c>
      <c r="H221" s="172">
        <f>SUMIF(DETA_VENTAS!$B$1:$B511,A221,DETA_VENTAS!$L$1:$L511)</f>
        <v>2080</v>
      </c>
      <c r="I221" s="172">
        <f>SUMIF(DETA_VENTAS!$B$1:$B511,A221,DETA_VENTAS!$Q$1:$Q511)</f>
        <v>408</v>
      </c>
      <c r="J221" s="173">
        <f t="shared" si="10"/>
        <v>0.1961538462</v>
      </c>
      <c r="K221" s="172">
        <f t="shared" si="15"/>
        <v>2080</v>
      </c>
      <c r="L221" s="174">
        <f t="shared" si="6"/>
        <v>0</v>
      </c>
      <c r="M221" s="175"/>
      <c r="N221" s="87"/>
      <c r="O221" s="176"/>
      <c r="P221" s="176"/>
    </row>
    <row r="222">
      <c r="A222" s="37">
        <v>1930.0</v>
      </c>
      <c r="B222" s="169" t="s">
        <v>54</v>
      </c>
      <c r="C222" s="170">
        <f t="array" ref="C222">XLOOKUP(B222,CLIENTES!$B$2:B511,CLIENTES!$A$2:A511, 0)</f>
        <v>142</v>
      </c>
      <c r="D222" s="171">
        <v>45709.0</v>
      </c>
      <c r="E222" s="134" t="str">
        <f t="shared" si="16"/>
        <v>February</v>
      </c>
      <c r="F222" s="37" t="str">
        <f t="array" ref="F222">IFERROR(XLOOKUP(A222,DETA_VENTAS!$B$1:B511,DETA_VENTAS!$C$1:C511),"")</f>
        <v>GADGETS</v>
      </c>
      <c r="G222" s="37">
        <f>SUMIF(DETA_VENTAS!$B$1:$B511,A222,DETA_VENTAS!$G$1:$G511)</f>
        <v>1</v>
      </c>
      <c r="H222" s="172">
        <f>SUMIF(DETA_VENTAS!$B$1:$B511,A222,DETA_VENTAS!$L$1:$L511)</f>
        <v>362</v>
      </c>
      <c r="I222" s="172">
        <f>SUMIF(DETA_VENTAS!$B$1:$B511,A222,DETA_VENTAS!$Q$1:$Q511)</f>
        <v>93</v>
      </c>
      <c r="J222" s="173">
        <f t="shared" si="10"/>
        <v>0.2569060773</v>
      </c>
      <c r="K222" s="172">
        <f t="shared" si="15"/>
        <v>362</v>
      </c>
      <c r="L222" s="174">
        <f t="shared" si="6"/>
        <v>0</v>
      </c>
      <c r="M222" s="175"/>
      <c r="N222" s="87"/>
      <c r="O222" s="176"/>
      <c r="P222" s="176"/>
    </row>
    <row r="223">
      <c r="A223" s="37">
        <v>1929.0</v>
      </c>
      <c r="B223" s="169" t="s">
        <v>112</v>
      </c>
      <c r="C223" s="170">
        <f t="array" ref="C223">XLOOKUP(B223,CLIENTES!$B$2:B511,CLIENTES!$A$2:A511, 0)</f>
        <v>173</v>
      </c>
      <c r="D223" s="171">
        <v>45707.0</v>
      </c>
      <c r="E223" s="134" t="str">
        <f t="shared" si="16"/>
        <v>February</v>
      </c>
      <c r="F223" s="37" t="str">
        <f t="array" ref="F223">IFERROR(XLOOKUP(A223,DETA_VENTAS!$B$1:B511,DETA_VENTAS!$C$1:C511),"")</f>
        <v>USED-CELL</v>
      </c>
      <c r="G223" s="37">
        <f>SUMIF(DETA_VENTAS!$B$1:$B511,A223,DETA_VENTAS!$G$1:$G511)</f>
        <v>16</v>
      </c>
      <c r="H223" s="172">
        <f>SUMIF(DETA_VENTAS!$B$1:$B511,A223,DETA_VENTAS!$L$1:$L511)</f>
        <v>7460</v>
      </c>
      <c r="I223" s="172">
        <f>SUMIF(DETA_VENTAS!$B$1:$B511,A223,DETA_VENTAS!$Q$1:$Q511)</f>
        <v>1050</v>
      </c>
      <c r="J223" s="173">
        <f t="shared" si="10"/>
        <v>0.1407506702</v>
      </c>
      <c r="K223" s="172">
        <f t="shared" si="15"/>
        <v>7460</v>
      </c>
      <c r="L223" s="174">
        <f t="shared" si="6"/>
        <v>0</v>
      </c>
      <c r="M223" s="175"/>
      <c r="N223" s="87"/>
      <c r="O223" s="176"/>
      <c r="P223" s="176"/>
    </row>
    <row r="224">
      <c r="A224" s="37">
        <v>1928.0</v>
      </c>
      <c r="B224" s="169" t="s">
        <v>127</v>
      </c>
      <c r="C224" s="170">
        <f t="array" ref="C224">XLOOKUP(B224,CLIENTES!$B$2:B511,CLIENTES!$A$2:A511, 0)</f>
        <v>85</v>
      </c>
      <c r="D224" s="171">
        <v>45707.0</v>
      </c>
      <c r="E224" s="134" t="str">
        <f t="shared" si="16"/>
        <v>February</v>
      </c>
      <c r="F224" s="37" t="str">
        <f t="array" ref="F224">IFERROR(XLOOKUP(A224,DETA_VENTAS!$B$1:B511,DETA_VENTAS!$C$1:C511),"")</f>
        <v>USED-CELL</v>
      </c>
      <c r="G224" s="37">
        <f>SUMIF(DETA_VENTAS!$B$1:$B511,A224,DETA_VENTAS!$G$1:$G511)</f>
        <v>4</v>
      </c>
      <c r="H224" s="172">
        <f>SUMIF(DETA_VENTAS!$B$1:$B511,A224,DETA_VENTAS!$L$1:$L511)</f>
        <v>1750</v>
      </c>
      <c r="I224" s="172">
        <f>SUMIF(DETA_VENTAS!$B$1:$B511,A224,DETA_VENTAS!$Q$1:$Q511)</f>
        <v>240</v>
      </c>
      <c r="J224" s="173">
        <f t="shared" si="10"/>
        <v>0.1371428571</v>
      </c>
      <c r="K224" s="172">
        <f t="shared" si="15"/>
        <v>1750</v>
      </c>
      <c r="L224" s="174">
        <f t="shared" si="6"/>
        <v>0</v>
      </c>
      <c r="M224" s="175"/>
      <c r="N224" s="87"/>
      <c r="O224" s="176"/>
      <c r="P224" s="176"/>
    </row>
    <row r="225">
      <c r="A225" s="37">
        <v>1927.0</v>
      </c>
      <c r="B225" s="169" t="s">
        <v>112</v>
      </c>
      <c r="C225" s="170">
        <f t="array" ref="C225">XLOOKUP(B225,CLIENTES!$B$2:B511,CLIENTES!$A$2:A511, 0)</f>
        <v>173</v>
      </c>
      <c r="D225" s="171">
        <v>45689.0</v>
      </c>
      <c r="E225" s="134" t="str">
        <f t="shared" si="16"/>
        <v>February</v>
      </c>
      <c r="F225" s="37" t="str">
        <f t="array" ref="F225">IFERROR(XLOOKUP(A225,DETA_VENTAS!$B$1:B511,DETA_VENTAS!$C$1:C511),"")</f>
        <v>USED-CELL</v>
      </c>
      <c r="G225" s="37">
        <f>SUMIF(DETA_VENTAS!$B$1:$B511,A225,DETA_VENTAS!$G$1:$G511)</f>
        <v>4</v>
      </c>
      <c r="H225" s="172">
        <f>SUMIF(DETA_VENTAS!$B$1:$B511,A225,DETA_VENTAS!$L$1:$L511)</f>
        <v>1985</v>
      </c>
      <c r="I225" s="172">
        <f>SUMIF(DETA_VENTAS!$B$1:$B511,A225,DETA_VENTAS!$Q$1:$Q511)</f>
        <v>154</v>
      </c>
      <c r="J225" s="173">
        <f t="shared" si="10"/>
        <v>0.07758186398</v>
      </c>
      <c r="K225" s="172">
        <f t="shared" si="15"/>
        <v>1985</v>
      </c>
      <c r="L225" s="174">
        <f t="shared" si="6"/>
        <v>0</v>
      </c>
      <c r="M225" s="175"/>
      <c r="N225" s="87"/>
      <c r="O225" s="176"/>
      <c r="P225" s="176"/>
    </row>
    <row r="226">
      <c r="A226" s="37">
        <v>1926.0</v>
      </c>
      <c r="B226" s="169" t="s">
        <v>112</v>
      </c>
      <c r="C226" s="170">
        <f t="array" ref="C226">XLOOKUP(B226,CLIENTES!$B$2:B511,CLIENTES!$A$2:A511, 0)</f>
        <v>173</v>
      </c>
      <c r="D226" s="171">
        <v>45700.0</v>
      </c>
      <c r="E226" s="134" t="str">
        <f t="shared" si="16"/>
        <v>February</v>
      </c>
      <c r="F226" s="37" t="str">
        <f t="array" ref="F226">IFERROR(XLOOKUP(A226,DETA_VENTAS!$B$1:B511,DETA_VENTAS!$C$1:C511),"")</f>
        <v>CELL-NEW</v>
      </c>
      <c r="G226" s="37">
        <f>SUMIF(DETA_VENTAS!$B$1:$B511,A226,DETA_VENTAS!$G$1:$G511)</f>
        <v>5</v>
      </c>
      <c r="H226" s="172">
        <f>SUMIF(DETA_VENTAS!$B$1:$B511,A226,DETA_VENTAS!$L$1:$L511)</f>
        <v>5462</v>
      </c>
      <c r="I226" s="172">
        <f>SUMIF(DETA_VENTAS!$B$1:$B511,A226,DETA_VENTAS!$Q$1:$Q511)</f>
        <v>339</v>
      </c>
      <c r="J226" s="173">
        <f t="shared" si="10"/>
        <v>0.06206517759</v>
      </c>
      <c r="K226" s="172">
        <f t="shared" si="15"/>
        <v>5462</v>
      </c>
      <c r="L226" s="174">
        <f t="shared" si="6"/>
        <v>0</v>
      </c>
      <c r="M226" s="175"/>
      <c r="N226" s="87"/>
      <c r="O226" s="176"/>
      <c r="P226" s="176"/>
    </row>
    <row r="227">
      <c r="A227" s="37">
        <v>1925.0</v>
      </c>
      <c r="B227" s="169" t="s">
        <v>29</v>
      </c>
      <c r="C227" s="170">
        <f t="array" ref="C227">XLOOKUP(B227,CLIENTES!$B$2:B511,CLIENTES!$A$2:A511, 0)</f>
        <v>162</v>
      </c>
      <c r="D227" s="171">
        <v>45698.0</v>
      </c>
      <c r="E227" s="134" t="str">
        <f t="shared" si="16"/>
        <v>February</v>
      </c>
      <c r="F227" s="37" t="str">
        <f t="array" ref="F227">IFERROR(XLOOKUP(A227,DETA_VENTAS!$B$1:B511,DETA_VENTAS!$C$1:C511),"")</f>
        <v>CELL-NEW</v>
      </c>
      <c r="G227" s="37">
        <f>SUMIF(DETA_VENTAS!$B$1:$B511,A227,DETA_VENTAS!$G$1:$G511)</f>
        <v>19</v>
      </c>
      <c r="H227" s="172">
        <f>SUMIF(DETA_VENTAS!$B$1:$B511,A227,DETA_VENTAS!$L$1:$L511)</f>
        <v>18725</v>
      </c>
      <c r="I227" s="172">
        <f>SUMIF(DETA_VENTAS!$B$1:$B511,A227,DETA_VENTAS!$Q$1:$Q511)</f>
        <v>860</v>
      </c>
      <c r="J227" s="173">
        <f t="shared" si="10"/>
        <v>0.04592790387</v>
      </c>
      <c r="K227" s="172">
        <f t="shared" si="15"/>
        <v>18725</v>
      </c>
      <c r="L227" s="174">
        <f t="shared" si="6"/>
        <v>0</v>
      </c>
      <c r="M227" s="175"/>
      <c r="N227" s="87"/>
      <c r="O227" s="176"/>
      <c r="P227" s="176"/>
    </row>
    <row r="228">
      <c r="A228" s="37">
        <v>1924.0</v>
      </c>
      <c r="B228" s="169" t="s">
        <v>112</v>
      </c>
      <c r="C228" s="170">
        <f t="array" ref="C228">XLOOKUP(B228,CLIENTES!$B$2:B511,CLIENTES!$A$2:A511, 0)</f>
        <v>173</v>
      </c>
      <c r="D228" s="171">
        <v>45698.0</v>
      </c>
      <c r="E228" s="134" t="str">
        <f t="shared" si="16"/>
        <v>February</v>
      </c>
      <c r="F228" s="37" t="str">
        <f t="array" ref="F228">IFERROR(XLOOKUP(A228,DETA_VENTAS!$B$1:B511,DETA_VENTAS!$C$1:C511),"")</f>
        <v>USED-CELL</v>
      </c>
      <c r="G228" s="37">
        <f>SUMIF(DETA_VENTAS!$B$1:$B511,A228,DETA_VENTAS!$G$1:$G511)</f>
        <v>18</v>
      </c>
      <c r="H228" s="172">
        <f>SUMIF(DETA_VENTAS!$B$1:$B511,A228,DETA_VENTAS!$L$1:$L511)</f>
        <v>8608</v>
      </c>
      <c r="I228" s="172">
        <f>SUMIF(DETA_VENTAS!$B$1:$B511,A228,DETA_VENTAS!$Q$1:$Q511)</f>
        <v>1266</v>
      </c>
      <c r="J228" s="173">
        <f t="shared" si="10"/>
        <v>0.1470724907</v>
      </c>
      <c r="K228" s="172">
        <f t="shared" si="15"/>
        <v>8608</v>
      </c>
      <c r="L228" s="174">
        <f t="shared" si="6"/>
        <v>0</v>
      </c>
      <c r="M228" s="175"/>
      <c r="N228" s="87"/>
      <c r="O228" s="176"/>
      <c r="P228" s="176"/>
    </row>
    <row r="229">
      <c r="A229" s="37">
        <v>1923.0</v>
      </c>
      <c r="B229" s="169" t="s">
        <v>367</v>
      </c>
      <c r="C229" s="170">
        <f t="array" ref="C229">XLOOKUP(B229,CLIENTES!$B$2:B511,CLIENTES!$A$2:A511, 0)</f>
        <v>2</v>
      </c>
      <c r="D229" s="171">
        <v>45694.0</v>
      </c>
      <c r="E229" s="134" t="str">
        <f t="shared" si="16"/>
        <v>February</v>
      </c>
      <c r="F229" s="37" t="str">
        <f t="array" ref="F229">IFERROR(XLOOKUP(A229,DETA_VENTAS!$B$1:B511,DETA_VENTAS!$C$1:C511),"")</f>
        <v>SMARTWATCH</v>
      </c>
      <c r="G229" s="37">
        <f>SUMIF(DETA_VENTAS!$B$1:$B511,A229,DETA_VENTAS!$G$1:$G511)</f>
        <v>4</v>
      </c>
      <c r="H229" s="172">
        <f>SUMIF(DETA_VENTAS!$B$1:$B511,A229,DETA_VENTAS!$L$1:$L511)</f>
        <v>390</v>
      </c>
      <c r="I229" s="172">
        <f>SUMIF(DETA_VENTAS!$B$1:$B511,A229,DETA_VENTAS!$Q$1:$Q511)</f>
        <v>78</v>
      </c>
      <c r="J229" s="173">
        <f t="shared" si="10"/>
        <v>0.2</v>
      </c>
      <c r="K229" s="172">
        <f t="shared" si="15"/>
        <v>390</v>
      </c>
      <c r="L229" s="174">
        <f t="shared" si="6"/>
        <v>0</v>
      </c>
      <c r="M229" s="175"/>
      <c r="N229" s="87"/>
      <c r="O229" s="176"/>
      <c r="P229" s="176"/>
    </row>
    <row r="230">
      <c r="A230" s="37">
        <v>1922.0</v>
      </c>
      <c r="B230" s="169" t="s">
        <v>368</v>
      </c>
      <c r="C230" s="170">
        <f t="array" ref="C230">XLOOKUP(B230,CLIENTES!$B$2:B511,CLIENTES!$A$2:A511, 0)</f>
        <v>0</v>
      </c>
      <c r="D230" s="171">
        <v>45694.0</v>
      </c>
      <c r="E230" s="134" t="str">
        <f t="shared" si="16"/>
        <v>February</v>
      </c>
      <c r="F230" s="37" t="str">
        <f t="array" ref="F230">IFERROR(XLOOKUP(A230,DETA_VENTAS!$B$1:B511,DETA_VENTAS!$C$1:C511),"")</f>
        <v>USED-CELL</v>
      </c>
      <c r="G230" s="37">
        <f>SUMIF(DETA_VENTAS!$B$1:$B511,A230,DETA_VENTAS!$G$1:$G511)</f>
        <v>10</v>
      </c>
      <c r="H230" s="172">
        <f>SUMIF(DETA_VENTAS!$B$1:$B511,A230,DETA_VENTAS!$L$1:$L511)</f>
        <v>4155</v>
      </c>
      <c r="I230" s="172">
        <f>SUMIF(DETA_VENTAS!$B$1:$B511,A230,DETA_VENTAS!$Q$1:$Q511)</f>
        <v>645</v>
      </c>
      <c r="J230" s="173">
        <f t="shared" si="10"/>
        <v>0.155234657</v>
      </c>
      <c r="K230" s="172">
        <f t="shared" si="15"/>
        <v>4155</v>
      </c>
      <c r="L230" s="174">
        <f t="shared" si="6"/>
        <v>0</v>
      </c>
      <c r="M230" s="175"/>
      <c r="N230" s="87"/>
      <c r="O230" s="176"/>
      <c r="P230" s="176"/>
    </row>
    <row r="231">
      <c r="A231" s="37">
        <v>1921.0</v>
      </c>
      <c r="B231" s="169" t="s">
        <v>112</v>
      </c>
      <c r="C231" s="170">
        <f t="array" ref="C231">XLOOKUP(B231,CLIENTES!$B$2:B511,CLIENTES!$A$2:A511, 0)</f>
        <v>173</v>
      </c>
      <c r="D231" s="171">
        <v>45694.0</v>
      </c>
      <c r="E231" s="134" t="str">
        <f t="shared" si="16"/>
        <v>February</v>
      </c>
      <c r="F231" s="37" t="str">
        <f t="array" ref="F231">IFERROR(XLOOKUP(A231,DETA_VENTAS!$B$1:B511,DETA_VENTAS!$C$1:C511),"")</f>
        <v>CELL-NEW</v>
      </c>
      <c r="G231" s="37">
        <f>SUMIF(DETA_VENTAS!$B$1:$B511,A231,DETA_VENTAS!$G$1:$G511)</f>
        <v>6</v>
      </c>
      <c r="H231" s="172">
        <f>SUMIF(DETA_VENTAS!$B$1:$B511,A231,DETA_VENTAS!$L$1:$L511)</f>
        <v>5823</v>
      </c>
      <c r="I231" s="172">
        <f>SUMIF(DETA_VENTAS!$B$1:$B511,A231,DETA_VENTAS!$Q$1:$Q511)</f>
        <v>372</v>
      </c>
      <c r="J231" s="173">
        <f t="shared" si="10"/>
        <v>0.06388459557</v>
      </c>
      <c r="K231" s="172">
        <f t="shared" si="15"/>
        <v>5823</v>
      </c>
      <c r="L231" s="174">
        <f t="shared" si="6"/>
        <v>0</v>
      </c>
      <c r="M231" s="175"/>
      <c r="N231" s="87"/>
      <c r="O231" s="176"/>
      <c r="P231" s="176"/>
    </row>
    <row r="232">
      <c r="A232" s="37">
        <v>1920.0</v>
      </c>
      <c r="B232" s="169" t="s">
        <v>359</v>
      </c>
      <c r="C232" s="170">
        <f t="array" ref="C232">XLOOKUP(B232,CLIENTES!$B$2:B511,CLIENTES!$A$2:A511, 0)</f>
        <v>146</v>
      </c>
      <c r="D232" s="171">
        <v>45694.0</v>
      </c>
      <c r="E232" s="134" t="str">
        <f t="shared" si="16"/>
        <v>February</v>
      </c>
      <c r="F232" s="37" t="str">
        <f t="array" ref="F232">IFERROR(XLOOKUP(A232,DETA_VENTAS!$B$1:B511,DETA_VENTAS!$C$1:C511),"")</f>
        <v>USED-CELL</v>
      </c>
      <c r="G232" s="37">
        <f>SUMIF(DETA_VENTAS!$B$1:$B511,A232,DETA_VENTAS!$G$1:$G511)</f>
        <v>18</v>
      </c>
      <c r="H232" s="172">
        <f>SUMIF(DETA_VENTAS!$B$1:$B511,A232,DETA_VENTAS!$L$1:$L511)</f>
        <v>6840</v>
      </c>
      <c r="I232" s="172">
        <f>SUMIF(DETA_VENTAS!$B$1:$B511,A232,DETA_VENTAS!$Q$1:$Q511)</f>
        <v>774</v>
      </c>
      <c r="J232" s="173">
        <f t="shared" si="10"/>
        <v>0.1131578947</v>
      </c>
      <c r="K232" s="172">
        <f t="shared" si="15"/>
        <v>6840</v>
      </c>
      <c r="L232" s="174">
        <f t="shared" si="6"/>
        <v>0</v>
      </c>
      <c r="M232" s="175"/>
      <c r="N232" s="87"/>
      <c r="O232" s="176"/>
      <c r="P232" s="176"/>
    </row>
    <row r="233">
      <c r="A233" s="37">
        <v>1919.0</v>
      </c>
      <c r="B233" s="169" t="s">
        <v>112</v>
      </c>
      <c r="C233" s="170">
        <f t="array" ref="C233">XLOOKUP(B233,CLIENTES!$B$2:B511,CLIENTES!$A$2:A511, 0)</f>
        <v>173</v>
      </c>
      <c r="D233" s="171">
        <v>45691.0</v>
      </c>
      <c r="E233" s="134" t="str">
        <f t="shared" si="16"/>
        <v>February</v>
      </c>
      <c r="F233" s="37" t="str">
        <f t="array" ref="F233">IFERROR(XLOOKUP(A233,DETA_VENTAS!$B$1:B511,DETA_VENTAS!$C$1:C511),"")</f>
        <v>CELL-NEW</v>
      </c>
      <c r="G233" s="37">
        <f>SUMIF(DETA_VENTAS!$B$1:$B511,A233,DETA_VENTAS!$G$1:$G511)</f>
        <v>1</v>
      </c>
      <c r="H233" s="172">
        <f>SUMIF(DETA_VENTAS!$B$1:$B511,A233,DETA_VENTAS!$L$1:$L511)</f>
        <v>1053</v>
      </c>
      <c r="I233" s="172">
        <f>SUMIF(DETA_VENTAS!$B$1:$B511,A233,DETA_VENTAS!$Q$1:$Q511)</f>
        <v>108</v>
      </c>
      <c r="J233" s="173">
        <f t="shared" si="10"/>
        <v>0.1025641026</v>
      </c>
      <c r="K233" s="172">
        <f t="shared" si="15"/>
        <v>1053</v>
      </c>
      <c r="L233" s="174">
        <f t="shared" si="6"/>
        <v>0</v>
      </c>
      <c r="M233" s="175"/>
      <c r="N233" s="87"/>
      <c r="O233" s="176"/>
      <c r="P233" s="176"/>
    </row>
    <row r="234">
      <c r="A234" s="37">
        <v>1918.0</v>
      </c>
      <c r="B234" s="179" t="s">
        <v>48</v>
      </c>
      <c r="C234" s="170">
        <f t="array" ref="C234">XLOOKUP(B234,CLIENTES!$B$2:B511,CLIENTES!$A$2:A511, 0)</f>
        <v>48</v>
      </c>
      <c r="D234" s="171">
        <v>45691.0</v>
      </c>
      <c r="E234" s="134" t="str">
        <f t="shared" si="16"/>
        <v>February</v>
      </c>
      <c r="F234" s="37" t="str">
        <f t="array" ref="F234">IFERROR(XLOOKUP(A234,DETA_VENTAS!$B$1:B511,DETA_VENTAS!$C$1:C511),"")</f>
        <v>CELL-NEW</v>
      </c>
      <c r="G234" s="37">
        <f>SUMIF(DETA_VENTAS!$B$1:$B511,A234,DETA_VENTAS!$G$1:$G511)</f>
        <v>1</v>
      </c>
      <c r="H234" s="172">
        <f>SUMIF(DETA_VENTAS!$B$1:$B511,A234,DETA_VENTAS!$L$1:$L511)</f>
        <v>1459</v>
      </c>
      <c r="I234" s="172">
        <f>SUMIF(DETA_VENTAS!$B$1:$B511,A234,DETA_VENTAS!$Q$1:$Q511)</f>
        <v>179</v>
      </c>
      <c r="J234" s="173">
        <f t="shared" si="10"/>
        <v>0.1226867718</v>
      </c>
      <c r="K234" s="172">
        <f t="shared" si="15"/>
        <v>1459</v>
      </c>
      <c r="L234" s="174">
        <f t="shared" si="6"/>
        <v>0</v>
      </c>
      <c r="M234" s="175"/>
      <c r="N234" s="87"/>
      <c r="O234" s="176"/>
      <c r="P234" s="176"/>
    </row>
    <row r="235">
      <c r="A235" s="37">
        <v>1917.0</v>
      </c>
      <c r="B235" s="169" t="s">
        <v>369</v>
      </c>
      <c r="C235" s="170">
        <f t="array" ref="C235">XLOOKUP(B235,CLIENTES!$B$2:B511,CLIENTES!$A$2:A511, 0)</f>
        <v>23</v>
      </c>
      <c r="D235" s="171">
        <v>45691.0</v>
      </c>
      <c r="E235" s="134" t="str">
        <f t="shared" si="16"/>
        <v>February</v>
      </c>
      <c r="F235" s="37" t="str">
        <f t="array" ref="F235">IFERROR(XLOOKUP(A235,DETA_VENTAS!$B$1:B511,DETA_VENTAS!$C$1:C511),"")</f>
        <v>REPUESTOS</v>
      </c>
      <c r="G235" s="37">
        <f>SUMIF(DETA_VENTAS!$B$1:$B511,A235,DETA_VENTAS!$G$1:$G511)</f>
        <v>14</v>
      </c>
      <c r="H235" s="172">
        <f>SUMIF(DETA_VENTAS!$B$1:$B511,A235,DETA_VENTAS!$L$1:$L511)</f>
        <v>759.7</v>
      </c>
      <c r="I235" s="172">
        <f>SUMIF(DETA_VENTAS!$B$1:$B511,A235,DETA_VENTAS!$Q$1:$Q511)</f>
        <v>151.8</v>
      </c>
      <c r="J235" s="173">
        <f t="shared" si="10"/>
        <v>0.1998157167</v>
      </c>
      <c r="K235" s="172">
        <f t="shared" si="15"/>
        <v>759.7</v>
      </c>
      <c r="L235" s="174">
        <f t="shared" si="6"/>
        <v>0</v>
      </c>
      <c r="M235" s="175"/>
      <c r="N235" s="87"/>
      <c r="O235" s="176"/>
      <c r="P235" s="176"/>
    </row>
    <row r="236">
      <c r="A236" s="37">
        <v>1916.0</v>
      </c>
      <c r="B236" s="169" t="s">
        <v>370</v>
      </c>
      <c r="C236" s="170">
        <f t="array" ref="C236">XLOOKUP(B236,CLIENTES!$B$2:B511,CLIENTES!$A$2:A511, 0)</f>
        <v>221</v>
      </c>
      <c r="D236" s="171">
        <v>45685.0</v>
      </c>
      <c r="E236" s="134" t="str">
        <f t="shared" si="16"/>
        <v>January</v>
      </c>
      <c r="F236" s="37" t="str">
        <f t="array" ref="F236">IFERROR(XLOOKUP(A236,DETA_VENTAS!$B$1:B511,DETA_VENTAS!$C$1:C511),"")</f>
        <v>CELL-NEW</v>
      </c>
      <c r="G236" s="37">
        <f>SUMIF(DETA_VENTAS!$B$1:$B511,A236,DETA_VENTAS!$G$1:$G511)</f>
        <v>3</v>
      </c>
      <c r="H236" s="172">
        <f>SUMIF(DETA_VENTAS!$B$1:$B511,A236,DETA_VENTAS!$L$1:$L511)</f>
        <v>3648</v>
      </c>
      <c r="I236" s="172">
        <f>SUMIF(DETA_VENTAS!$B$1:$B511,A236,DETA_VENTAS!$Q$1:$Q511)</f>
        <v>558</v>
      </c>
      <c r="J236" s="173">
        <f t="shared" si="10"/>
        <v>0.1529605263</v>
      </c>
      <c r="K236" s="172">
        <f t="shared" si="15"/>
        <v>3648</v>
      </c>
      <c r="L236" s="174">
        <f t="shared" si="6"/>
        <v>0</v>
      </c>
      <c r="M236" s="175"/>
      <c r="N236" s="87"/>
      <c r="O236" s="176">
        <f>2525/70</f>
        <v>36.07142857</v>
      </c>
      <c r="P236" s="176"/>
    </row>
    <row r="237">
      <c r="A237" s="37">
        <v>1915.0</v>
      </c>
      <c r="B237" s="169" t="s">
        <v>371</v>
      </c>
      <c r="C237" s="170">
        <f t="array" ref="C237">XLOOKUP(B237,CLIENTES!$B$2:B511,CLIENTES!$A$2:A511, 0)</f>
        <v>188</v>
      </c>
      <c r="D237" s="171">
        <v>45687.0</v>
      </c>
      <c r="E237" s="134" t="str">
        <f t="shared" si="16"/>
        <v>January</v>
      </c>
      <c r="F237" s="37" t="str">
        <f t="array" ref="F237">IFERROR(XLOOKUP(A237,DETA_VENTAS!$B$1:B511,DETA_VENTAS!$C$1:C511),"")</f>
        <v>USED-CELL</v>
      </c>
      <c r="G237" s="37">
        <f>SUMIF(DETA_VENTAS!$B$1:$B511,A237,DETA_VENTAS!$G$1:$G511)</f>
        <v>16</v>
      </c>
      <c r="H237" s="172">
        <f>SUMIF(DETA_VENTAS!$B$1:$B511,A237,DETA_VENTAS!$L$1:$L511)</f>
        <v>6913.44</v>
      </c>
      <c r="I237" s="172">
        <f>SUMIF(DETA_VENTAS!$B$1:$B511,A237,DETA_VENTAS!$Q$1:$Q511)</f>
        <v>913.44</v>
      </c>
      <c r="J237" s="173">
        <f t="shared" si="10"/>
        <v>0.1321252517</v>
      </c>
      <c r="K237" s="172">
        <f t="shared" si="15"/>
        <v>6913.44</v>
      </c>
      <c r="L237" s="174">
        <f t="shared" si="6"/>
        <v>0</v>
      </c>
      <c r="M237" s="175"/>
      <c r="N237" s="87"/>
      <c r="O237" s="176"/>
      <c r="P237" s="176"/>
    </row>
    <row r="238">
      <c r="A238" s="37">
        <v>1914.0</v>
      </c>
      <c r="B238" s="169" t="s">
        <v>350</v>
      </c>
      <c r="C238" s="170">
        <f t="array" ref="C238">XLOOKUP(B238,CLIENTES!$B$2:B511,CLIENTES!$A$2:A511, 0)</f>
        <v>23</v>
      </c>
      <c r="D238" s="171">
        <v>45680.0</v>
      </c>
      <c r="E238" s="134" t="str">
        <f t="shared" si="16"/>
        <v>January</v>
      </c>
      <c r="F238" s="37" t="str">
        <f t="array" ref="F238">IFERROR(XLOOKUP(A238,DETA_VENTAS!$B$1:B511,DETA_VENTAS!$C$1:C511),"")</f>
        <v>USED-CELL</v>
      </c>
      <c r="G238" s="37">
        <f>SUMIF(DETA_VENTAS!$B$1:$B511,A238,DETA_VENTAS!$G$1:$G511)</f>
        <v>8</v>
      </c>
      <c r="H238" s="172">
        <f>SUMIF(DETA_VENTAS!$B$1:$B511,A238,DETA_VENTAS!$L$1:$L511)</f>
        <v>2813.96</v>
      </c>
      <c r="I238" s="172">
        <f>SUMIF(DETA_VENTAS!$B$1:$B511,A238,DETA_VENTAS!$Q$1:$Q511)</f>
        <v>233.96</v>
      </c>
      <c r="J238" s="173">
        <f t="shared" si="10"/>
        <v>0.08314261752</v>
      </c>
      <c r="K238" s="172">
        <f t="shared" si="15"/>
        <v>2813.96</v>
      </c>
      <c r="L238" s="174">
        <f t="shared" si="6"/>
        <v>0</v>
      </c>
      <c r="M238" s="175"/>
      <c r="N238" s="87"/>
      <c r="O238" s="176"/>
      <c r="P238" s="176"/>
    </row>
    <row r="239">
      <c r="A239" s="37">
        <v>1913.0</v>
      </c>
      <c r="B239" s="169" t="s">
        <v>112</v>
      </c>
      <c r="C239" s="170">
        <f t="array" ref="C239">XLOOKUP(B239,CLIENTES!$B$2:B511,CLIENTES!$A$2:A511, 0)</f>
        <v>173</v>
      </c>
      <c r="D239" s="171">
        <v>45680.0</v>
      </c>
      <c r="E239" s="134" t="str">
        <f t="shared" si="16"/>
        <v>January</v>
      </c>
      <c r="F239" s="37" t="str">
        <f t="array" ref="F239">IFERROR(XLOOKUP(A239,DETA_VENTAS!$B$1:B511,DETA_VENTAS!$C$1:C511),"")</f>
        <v>REPUESTOS</v>
      </c>
      <c r="G239" s="37">
        <f>SUMIF(DETA_VENTAS!$B$1:$B511,A239,DETA_VENTAS!$G$1:$G511)</f>
        <v>1</v>
      </c>
      <c r="H239" s="172">
        <f>SUMIF(DETA_VENTAS!$B$1:$B511,A239,DETA_VENTAS!$L$1:$L511)</f>
        <v>38</v>
      </c>
      <c r="I239" s="172">
        <f>SUMIF(DETA_VENTAS!$B$1:$B511,A239,DETA_VENTAS!$Q$1:$Q511)</f>
        <v>18</v>
      </c>
      <c r="J239" s="173">
        <f t="shared" si="10"/>
        <v>0.4736842105</v>
      </c>
      <c r="K239" s="172">
        <f t="shared" si="15"/>
        <v>38</v>
      </c>
      <c r="L239" s="174">
        <f t="shared" si="6"/>
        <v>0</v>
      </c>
      <c r="M239" s="175"/>
      <c r="N239" s="87"/>
      <c r="O239" s="176"/>
      <c r="P239" s="176"/>
    </row>
    <row r="240">
      <c r="A240" s="37">
        <v>1912.0</v>
      </c>
      <c r="B240" s="169" t="s">
        <v>372</v>
      </c>
      <c r="C240" s="170">
        <f t="array" ref="C240">XLOOKUP(B240,CLIENTES!$B$2:B511,CLIENTES!$A$2:A511, 0)</f>
        <v>130</v>
      </c>
      <c r="D240" s="171">
        <v>45678.0</v>
      </c>
      <c r="E240" s="134" t="str">
        <f t="shared" si="16"/>
        <v>January</v>
      </c>
      <c r="F240" s="37" t="str">
        <f t="array" ref="F240">IFERROR(XLOOKUP(A240,DETA_VENTAS!$B$1:B511,DETA_VENTAS!$C$1:C511),"")</f>
        <v>CELL-NEW</v>
      </c>
      <c r="G240" s="37">
        <f>SUMIF(DETA_VENTAS!$B$1:$B511,A240,DETA_VENTAS!$G$1:$G511)</f>
        <v>1</v>
      </c>
      <c r="H240" s="172">
        <f>SUMIF(DETA_VENTAS!$B$1:$B511,A240,DETA_VENTAS!$L$1:$L511)</f>
        <v>946</v>
      </c>
      <c r="I240" s="172">
        <f>SUMIF(DETA_VENTAS!$B$1:$B511,A240,DETA_VENTAS!$Q$1:$Q511)</f>
        <v>151</v>
      </c>
      <c r="J240" s="173">
        <f t="shared" si="10"/>
        <v>0.1596194503</v>
      </c>
      <c r="K240" s="172">
        <f t="shared" si="15"/>
        <v>946</v>
      </c>
      <c r="L240" s="174">
        <f t="shared" si="6"/>
        <v>0</v>
      </c>
      <c r="M240" s="175"/>
      <c r="N240" s="87"/>
      <c r="O240" s="176"/>
      <c r="P240" s="176"/>
    </row>
    <row r="241">
      <c r="A241" s="37">
        <v>1911.0</v>
      </c>
      <c r="B241" s="169" t="s">
        <v>373</v>
      </c>
      <c r="C241" s="170">
        <f t="array" ref="C241">XLOOKUP(B241,CLIENTES!$B$2:B511,CLIENTES!$A$2:A511, 0)</f>
        <v>35</v>
      </c>
      <c r="D241" s="171">
        <v>45678.0</v>
      </c>
      <c r="E241" s="134" t="str">
        <f t="shared" si="16"/>
        <v>January</v>
      </c>
      <c r="F241" s="37" t="str">
        <f t="array" ref="F241">IFERROR(XLOOKUP(A241,DETA_VENTAS!$B$1:B511,DETA_VENTAS!$C$1:C511),"")</f>
        <v>USED-CELL</v>
      </c>
      <c r="G241" s="37">
        <f>SUMIF(DETA_VENTAS!$B$1:$B511,A241,DETA_VENTAS!$G$1:$G511)</f>
        <v>3</v>
      </c>
      <c r="H241" s="172">
        <f>SUMIF(DETA_VENTAS!$B$1:$B511,A241,DETA_VENTAS!$L$1:$L511)</f>
        <v>1320</v>
      </c>
      <c r="I241" s="172">
        <f>SUMIF(DETA_VENTAS!$B$1:$B511,A241,DETA_VENTAS!$Q$1:$Q511)</f>
        <v>205</v>
      </c>
      <c r="J241" s="173">
        <f t="shared" si="10"/>
        <v>0.1553030303</v>
      </c>
      <c r="K241" s="172">
        <f t="shared" si="15"/>
        <v>1320</v>
      </c>
      <c r="L241" s="174">
        <f t="shared" si="6"/>
        <v>0</v>
      </c>
      <c r="M241" s="175"/>
      <c r="N241" s="87"/>
      <c r="O241" s="176"/>
      <c r="P241" s="176"/>
    </row>
    <row r="242">
      <c r="A242" s="37">
        <v>1910.0</v>
      </c>
      <c r="B242" s="169" t="s">
        <v>112</v>
      </c>
      <c r="C242" s="170">
        <f t="array" ref="C242">XLOOKUP(B242,CLIENTES!$B$2:B511,CLIENTES!$A$2:A511, 0)</f>
        <v>173</v>
      </c>
      <c r="D242" s="171">
        <v>45678.0</v>
      </c>
      <c r="E242" s="134" t="str">
        <f t="shared" si="16"/>
        <v>January</v>
      </c>
      <c r="F242" s="37" t="str">
        <f t="array" ref="F242">IFERROR(XLOOKUP(A242,DETA_VENTAS!$B$1:B511,DETA_VENTAS!$C$1:C511),"")</f>
        <v>USED-CELL</v>
      </c>
      <c r="G242" s="37">
        <f>SUMIF(DETA_VENTAS!$B$1:$B511,A242,DETA_VENTAS!$G$1:$G511)</f>
        <v>11</v>
      </c>
      <c r="H242" s="172">
        <f>SUMIF(DETA_VENTAS!$B$1:$B511,A242,DETA_VENTAS!$L$1:$L511)</f>
        <v>4604</v>
      </c>
      <c r="I242" s="172">
        <f>SUMIF(DETA_VENTAS!$B$1:$B511,A242,DETA_VENTAS!$Q$1:$Q511)</f>
        <v>559</v>
      </c>
      <c r="J242" s="173">
        <f t="shared" si="10"/>
        <v>0.1214161599</v>
      </c>
      <c r="K242" s="172">
        <f t="shared" si="15"/>
        <v>4604</v>
      </c>
      <c r="L242" s="174">
        <f t="shared" si="6"/>
        <v>0</v>
      </c>
      <c r="M242" s="175"/>
      <c r="N242" s="87"/>
      <c r="O242" s="176"/>
      <c r="P242" s="176"/>
    </row>
    <row r="243">
      <c r="A243" s="37">
        <v>1909.0</v>
      </c>
      <c r="B243" s="169" t="s">
        <v>365</v>
      </c>
      <c r="C243" s="170">
        <f t="array" ref="C243">XLOOKUP(B243,CLIENTES!$B$2:B511,CLIENTES!$A$2:A511, 0)</f>
        <v>51</v>
      </c>
      <c r="D243" s="171">
        <v>45674.0</v>
      </c>
      <c r="E243" s="134" t="str">
        <f t="shared" si="16"/>
        <v>January</v>
      </c>
      <c r="F243" s="37" t="str">
        <f t="array" ref="F243">IFERROR(XLOOKUP(A243,DETA_VENTAS!$B$1:B511,DETA_VENTAS!$C$1:C511),"")</f>
        <v>USED-CELL</v>
      </c>
      <c r="G243" s="37">
        <f>SUMIF(DETA_VENTAS!$B$1:$B511,A243,DETA_VENTAS!$G$1:$G511)</f>
        <v>0</v>
      </c>
      <c r="H243" s="172">
        <f>SUMIF(DETA_VENTAS!$B$1:$B511,A243,DETA_VENTAS!$L$1:$L511)</f>
        <v>0</v>
      </c>
      <c r="I243" s="172">
        <f>SUMIF(DETA_VENTAS!$B$1:$B511,A243,DETA_VENTAS!$Q$1:$Q511)</f>
        <v>0</v>
      </c>
      <c r="J243" s="173">
        <f t="shared" si="10"/>
        <v>0</v>
      </c>
      <c r="K243" s="172">
        <f t="shared" si="15"/>
        <v>0</v>
      </c>
      <c r="L243" s="174">
        <f t="shared" si="6"/>
        <v>0</v>
      </c>
      <c r="M243" s="175"/>
      <c r="N243" s="87"/>
      <c r="O243" s="176"/>
      <c r="P243" s="176"/>
    </row>
    <row r="244">
      <c r="A244" s="37">
        <v>1908.0</v>
      </c>
      <c r="B244" s="169" t="s">
        <v>112</v>
      </c>
      <c r="C244" s="170">
        <f t="array" ref="C244">XLOOKUP(B244,CLIENTES!$B$2:B511,CLIENTES!$A$2:A511, 0)</f>
        <v>173</v>
      </c>
      <c r="D244" s="171">
        <v>45674.0</v>
      </c>
      <c r="E244" s="134" t="str">
        <f t="shared" si="16"/>
        <v>January</v>
      </c>
      <c r="F244" s="37" t="str">
        <f t="array" ref="F244">IFERROR(XLOOKUP(A244,DETA_VENTAS!$B$1:B511,DETA_VENTAS!$C$1:C511),"")</f>
        <v/>
      </c>
      <c r="G244" s="37">
        <f>SUMIF(DETA_VENTAS!$B$1:$B511,A244,DETA_VENTAS!$G$1:$G511)</f>
        <v>0</v>
      </c>
      <c r="H244" s="172">
        <f>SUMIF(DETA_VENTAS!$B$1:$B511,A244,DETA_VENTAS!$L$1:$L511)</f>
        <v>0</v>
      </c>
      <c r="I244" s="172">
        <f>SUMIF(DETA_VENTAS!$B$1:$B511,A244,DETA_VENTAS!$Q$1:$Q511)</f>
        <v>0</v>
      </c>
      <c r="J244" s="173">
        <f t="shared" si="10"/>
        <v>0</v>
      </c>
      <c r="K244" s="172">
        <f t="shared" si="15"/>
        <v>0</v>
      </c>
      <c r="L244" s="174">
        <f t="shared" si="6"/>
        <v>0</v>
      </c>
      <c r="M244" s="175"/>
      <c r="N244" s="87"/>
      <c r="O244" s="176"/>
      <c r="P244" s="176"/>
    </row>
    <row r="245">
      <c r="A245" s="37">
        <v>1907.0</v>
      </c>
      <c r="B245" s="169" t="s">
        <v>365</v>
      </c>
      <c r="C245" s="170">
        <f t="array" ref="C245">XLOOKUP(B245,CLIENTES!$B$2:B511,CLIENTES!$A$2:A511, 0)</f>
        <v>51</v>
      </c>
      <c r="D245" s="171">
        <v>45674.0</v>
      </c>
      <c r="E245" s="134" t="str">
        <f t="shared" si="16"/>
        <v>January</v>
      </c>
      <c r="F245" s="37" t="str">
        <f t="array" ref="F245">IFERROR(XLOOKUP(A245,DETA_VENTAS!$B$1:B511,DETA_VENTAS!$C$1:C511),"")</f>
        <v>USED-CELL</v>
      </c>
      <c r="G245" s="37">
        <f>SUMIF(DETA_VENTAS!$B$1:$B511,A245,DETA_VENTAS!$G$1:$G511)</f>
        <v>5</v>
      </c>
      <c r="H245" s="172">
        <f>SUMIF(DETA_VENTAS!$B$1:$B511,A245,DETA_VENTAS!$L$1:$L511)</f>
        <v>0</v>
      </c>
      <c r="I245" s="172">
        <f>SUMIF(DETA_VENTAS!$B$1:$B511,A245,DETA_VENTAS!$Q$1:$Q511)</f>
        <v>2970</v>
      </c>
      <c r="J245" s="173">
        <f t="shared" si="10"/>
        <v>0</v>
      </c>
      <c r="K245" s="172">
        <f t="shared" si="15"/>
        <v>0</v>
      </c>
      <c r="L245" s="174">
        <f t="shared" si="6"/>
        <v>0</v>
      </c>
      <c r="M245" s="175"/>
      <c r="N245" s="87"/>
      <c r="O245" s="176"/>
      <c r="P245" s="176"/>
    </row>
    <row r="246">
      <c r="A246" s="37">
        <v>1906.0</v>
      </c>
      <c r="B246" s="169" t="s">
        <v>150</v>
      </c>
      <c r="C246" s="170">
        <f t="array" ref="C246">XLOOKUP(B246,CLIENTES!$B$2:B511,CLIENTES!$A$2:A511, 0)</f>
        <v>69</v>
      </c>
      <c r="D246" s="171">
        <v>45664.0</v>
      </c>
      <c r="E246" s="134" t="str">
        <f t="shared" si="16"/>
        <v>January</v>
      </c>
      <c r="F246" s="37" t="str">
        <f t="array" ref="F246">IFERROR(XLOOKUP(A246,DETA_VENTAS!$B$1:B511,DETA_VENTAS!$C$1:C511),"")</f>
        <v>USED-CELL</v>
      </c>
      <c r="G246" s="37">
        <f>SUMIF(DETA_VENTAS!$B$1:$B511,A246,DETA_VENTAS!$G$1:$G511)</f>
        <v>69</v>
      </c>
      <c r="H246" s="172">
        <f>SUMIF(DETA_VENTAS!$B$1:$B511,A246,DETA_VENTAS!$L$1:$L511)</f>
        <v>24010</v>
      </c>
      <c r="I246" s="172">
        <f>SUMIF(DETA_VENTAS!$B$1:$B511,A246,DETA_VENTAS!$Q$1:$Q511)</f>
        <v>341</v>
      </c>
      <c r="J246" s="173">
        <f t="shared" si="10"/>
        <v>0.01420241566</v>
      </c>
      <c r="K246" s="172">
        <f t="shared" si="15"/>
        <v>24010</v>
      </c>
      <c r="L246" s="174">
        <f t="shared" si="6"/>
        <v>0</v>
      </c>
      <c r="M246" s="175"/>
      <c r="N246" s="87"/>
      <c r="O246" s="176"/>
      <c r="P246" s="176"/>
    </row>
    <row r="247">
      <c r="A247" s="37">
        <v>1905.0</v>
      </c>
      <c r="B247" s="169" t="s">
        <v>368</v>
      </c>
      <c r="C247" s="170">
        <f t="array" ref="C247">XLOOKUP(B247,CLIENTES!$B$2:B511,CLIENTES!$A$2:A511, 0)</f>
        <v>0</v>
      </c>
      <c r="D247" s="171">
        <v>45664.0</v>
      </c>
      <c r="E247" s="134" t="str">
        <f t="shared" si="16"/>
        <v>January</v>
      </c>
      <c r="F247" s="37" t="str">
        <f t="array" ref="F247">IFERROR(XLOOKUP(A247,DETA_VENTAS!$B$1:B511,DETA_VENTAS!$C$1:C511),"")</f>
        <v>USED-CELL</v>
      </c>
      <c r="G247" s="37">
        <f>SUMIF(DETA_VENTAS!$B$1:$B511,A247,DETA_VENTAS!$G$1:$G511)</f>
        <v>49</v>
      </c>
      <c r="H247" s="172">
        <f>SUMIF(DETA_VENTAS!$B$1:$B511,A247,DETA_VENTAS!$L$1:$L511)</f>
        <v>21572</v>
      </c>
      <c r="I247" s="172">
        <f>SUMIF(DETA_VENTAS!$B$1:$B511,A247,DETA_VENTAS!$Q$1:$Q511)</f>
        <v>2638</v>
      </c>
      <c r="J247" s="173">
        <f t="shared" si="10"/>
        <v>0.1222881513</v>
      </c>
      <c r="K247" s="172">
        <f t="shared" si="15"/>
        <v>21572</v>
      </c>
      <c r="L247" s="174">
        <f t="shared" si="6"/>
        <v>0</v>
      </c>
      <c r="M247" s="175"/>
      <c r="N247" s="87"/>
      <c r="O247" s="176"/>
      <c r="P247" s="176"/>
    </row>
    <row r="248">
      <c r="A248" s="37">
        <v>1904.0</v>
      </c>
      <c r="B248" s="169" t="s">
        <v>150</v>
      </c>
      <c r="C248" s="170">
        <f t="array" ref="C248">XLOOKUP(B248,CLIENTES!$B$2:B511,CLIENTES!$A$2:A511, 0)</f>
        <v>69</v>
      </c>
      <c r="D248" s="171">
        <v>45664.0</v>
      </c>
      <c r="E248" s="134" t="str">
        <f t="shared" si="16"/>
        <v>January</v>
      </c>
      <c r="F248" s="37" t="str">
        <f t="array" ref="F248">IFERROR(XLOOKUP(A248,DETA_VENTAS!$B$1:B511,DETA_VENTAS!$C$1:C511),"")</f>
        <v>CELL-NEW</v>
      </c>
      <c r="G248" s="37">
        <f>SUMIF(DETA_VENTAS!$B$1:$B511,A248,DETA_VENTAS!$G$1:$G511)</f>
        <v>16</v>
      </c>
      <c r="H248" s="172">
        <f>SUMIF(DETA_VENTAS!$B$1:$B511,A248,DETA_VENTAS!$L$1:$L511)</f>
        <v>17515</v>
      </c>
      <c r="I248" s="172">
        <f>SUMIF(DETA_VENTAS!$B$1:$B511,A248,DETA_VENTAS!$Q$1:$Q511)</f>
        <v>3452</v>
      </c>
      <c r="J248" s="173">
        <f t="shared" si="10"/>
        <v>0.1970882101</v>
      </c>
      <c r="K248" s="172">
        <f t="shared" si="15"/>
        <v>17515</v>
      </c>
      <c r="L248" s="174">
        <f t="shared" si="6"/>
        <v>0</v>
      </c>
      <c r="M248" s="175"/>
      <c r="N248" s="87"/>
      <c r="O248" s="176"/>
      <c r="P248" s="176"/>
    </row>
    <row r="249">
      <c r="A249" s="37">
        <v>1903.0</v>
      </c>
      <c r="B249" s="169" t="s">
        <v>374</v>
      </c>
      <c r="C249" s="170">
        <f t="array" ref="C249">XLOOKUP(B249,CLIENTES!$B$2:B511,CLIENTES!$A$2:A511, 0)</f>
        <v>0</v>
      </c>
      <c r="D249" s="171">
        <v>45660.0</v>
      </c>
      <c r="E249" s="134" t="str">
        <f t="shared" si="16"/>
        <v>January</v>
      </c>
      <c r="F249" s="37" t="str">
        <f t="array" ref="F249">IFERROR(XLOOKUP(A249,DETA_VENTAS!$B$1:B511,DETA_VENTAS!$C$1:C511),"")</f>
        <v>USED-CELL</v>
      </c>
      <c r="G249" s="37">
        <f>SUMIF(DETA_VENTAS!$B$1:$B511,A249,DETA_VENTAS!$G$1:$G511)</f>
        <v>1</v>
      </c>
      <c r="H249" s="172">
        <f>SUMIF(DETA_VENTAS!$B$1:$B511,A249,DETA_VENTAS!$L$1:$L511)</f>
        <v>540</v>
      </c>
      <c r="I249" s="172">
        <f>SUMIF(DETA_VENTAS!$B$1:$B511,A249,DETA_VENTAS!$Q$1:$Q511)</f>
        <v>105</v>
      </c>
      <c r="J249" s="173">
        <f t="shared" si="10"/>
        <v>0.1944444444</v>
      </c>
      <c r="K249" s="172">
        <f t="shared" si="15"/>
        <v>540</v>
      </c>
      <c r="L249" s="174">
        <f t="shared" si="6"/>
        <v>0</v>
      </c>
      <c r="M249" s="175"/>
      <c r="N249" s="87"/>
      <c r="O249" s="176"/>
      <c r="P249" s="176"/>
    </row>
    <row r="250">
      <c r="A250" s="37">
        <v>1902.0</v>
      </c>
      <c r="B250" s="169" t="s">
        <v>112</v>
      </c>
      <c r="C250" s="170">
        <f t="array" ref="C250">XLOOKUP(B250,CLIENTES!$B$2:B511,CLIENTES!$A$2:A511, 0)</f>
        <v>173</v>
      </c>
      <c r="D250" s="171">
        <v>45659.0</v>
      </c>
      <c r="E250" s="134" t="str">
        <f t="shared" si="16"/>
        <v>January</v>
      </c>
      <c r="F250" s="37" t="str">
        <f t="array" ref="F250">IFERROR(XLOOKUP(A250,DETA_VENTAS!$B$1:B511,DETA_VENTAS!$C$1:C511),"")</f>
        <v>USED-CELL</v>
      </c>
      <c r="G250" s="37">
        <v>1.0</v>
      </c>
      <c r="H250" s="172">
        <f>SUMIF(DETA_VENTAS!$B$1:$B511,A250,DETA_VENTAS!$L$1:$L511)</f>
        <v>637</v>
      </c>
      <c r="I250" s="172">
        <f>SUMIF(DETA_VENTAS!$B$1:$B511,A250,DETA_VENTAS!$Q$1:$Q511)</f>
        <v>65</v>
      </c>
      <c r="J250" s="173">
        <f t="shared" si="10"/>
        <v>0.1020408163</v>
      </c>
      <c r="K250" s="172">
        <f t="shared" si="15"/>
        <v>637</v>
      </c>
      <c r="L250" s="174">
        <f t="shared" si="6"/>
        <v>0</v>
      </c>
      <c r="M250" s="175"/>
      <c r="N250" s="87"/>
      <c r="O250" s="176"/>
      <c r="P250" s="176"/>
    </row>
    <row r="251">
      <c r="A251" s="37" t="s">
        <v>375</v>
      </c>
      <c r="B251" s="169" t="s">
        <v>127</v>
      </c>
      <c r="C251" s="170">
        <f t="array" ref="C251">XLOOKUP(B251,CLIENTES!$B$2:B511,CLIENTES!$A$2:A511, 0)</f>
        <v>85</v>
      </c>
      <c r="D251" s="171">
        <v>45659.0</v>
      </c>
      <c r="E251" s="134" t="str">
        <f t="shared" si="16"/>
        <v>January</v>
      </c>
      <c r="F251" s="37" t="str">
        <f t="array" ref="F251">IFERROR(XLOOKUP(A251,DETA_VENTAS!$B$1:B511,DETA_VENTAS!$C$1:C511),"")</f>
        <v/>
      </c>
      <c r="G251" s="37">
        <f>SUMIF(DETA_VENTAS!$B$1:$B511,A251,DETA_VENTAS!$G$1:$G511)</f>
        <v>13</v>
      </c>
      <c r="H251" s="172">
        <f>SUMIF(DETA_VENTAS!$B$1:$B511,A251,DETA_VENTAS!$L$1:$L511)</f>
        <v>15437</v>
      </c>
      <c r="I251" s="172">
        <f>SUMIF(DETA_VENTAS!$B$1:$B511,A251,DETA_VENTAS!$Q$1:$Q511)</f>
        <v>1366</v>
      </c>
      <c r="J251" s="173">
        <f t="shared" si="10"/>
        <v>0.08848869599</v>
      </c>
      <c r="K251" s="172">
        <f t="shared" si="15"/>
        <v>15437</v>
      </c>
      <c r="L251" s="174">
        <f t="shared" si="6"/>
        <v>0</v>
      </c>
      <c r="M251" s="175"/>
      <c r="N251" s="87"/>
      <c r="O251" s="176"/>
      <c r="P251" s="176"/>
    </row>
    <row r="252">
      <c r="A252" s="37" t="s">
        <v>376</v>
      </c>
      <c r="B252" s="169" t="s">
        <v>368</v>
      </c>
      <c r="C252" s="170">
        <f t="array" ref="C252">XLOOKUP(B252,CLIENTES!$B$2:B511,CLIENTES!$A$2:A511, 0)</f>
        <v>0</v>
      </c>
      <c r="D252" s="171">
        <v>45638.0</v>
      </c>
      <c r="E252" s="134" t="str">
        <f t="shared" si="16"/>
        <v>December</v>
      </c>
      <c r="F252" s="37" t="str">
        <f t="array" ref="F252">IFERROR(XLOOKUP(A252,DETA_VENTAS!$B$1:B511,DETA_VENTAS!$C$1:C511),"")</f>
        <v/>
      </c>
      <c r="G252" s="37">
        <f>SUMIF(DETA_VENTAS!$B$1:$B511,A252,DETA_VENTAS!$G$1:$G511)</f>
        <v>10</v>
      </c>
      <c r="H252" s="172">
        <f>SUMIF(DETA_VENTAS!$B$1:$B511,A252,DETA_VENTAS!$L$1:$L511)</f>
        <v>4946</v>
      </c>
      <c r="I252" s="172">
        <f>SUMIF(DETA_VENTAS!$B$1:$B511,A252,DETA_VENTAS!$Q$1:$Q511)</f>
        <v>356</v>
      </c>
      <c r="J252" s="173">
        <f t="shared" si="10"/>
        <v>0.07197735544</v>
      </c>
      <c r="K252" s="172">
        <f t="shared" si="15"/>
        <v>4946</v>
      </c>
      <c r="L252" s="174">
        <f t="shared" si="6"/>
        <v>0</v>
      </c>
      <c r="M252" s="175"/>
      <c r="N252" s="87"/>
      <c r="O252" s="176"/>
      <c r="P252" s="176"/>
    </row>
    <row r="253">
      <c r="A253" s="37">
        <v>1897.0</v>
      </c>
      <c r="B253" s="169" t="s">
        <v>368</v>
      </c>
      <c r="C253" s="170">
        <f t="array" ref="C253">XLOOKUP(B253,CLIENTES!$B$2:B511,CLIENTES!$A$2:A511, 0)</f>
        <v>0</v>
      </c>
      <c r="D253" s="171">
        <v>45638.0</v>
      </c>
      <c r="E253" s="134" t="str">
        <f t="shared" si="16"/>
        <v>December</v>
      </c>
      <c r="F253" s="37" t="str">
        <f t="array" ref="F253">IFERROR(XLOOKUP(A253,DETA_VENTAS!$B$1:B511,DETA_VENTAS!$C$1:C511),"")</f>
        <v>USED-CELL</v>
      </c>
      <c r="G253" s="37">
        <f>SUMIF(DETA_VENTAS!$B$1:$B511,A253,DETA_VENTAS!$G$1:$G511)</f>
        <v>30</v>
      </c>
      <c r="H253" s="172">
        <f>SUMIF(DETA_VENTAS!$B$1:$B511,A253,DETA_VENTAS!$L$1:$L511)</f>
        <v>15300</v>
      </c>
      <c r="I253" s="172">
        <f>SUMIF(DETA_VENTAS!$B$1:$B511,A253,DETA_VENTAS!$Q$1:$Q511)</f>
        <v>2130</v>
      </c>
      <c r="J253" s="173">
        <f t="shared" si="10"/>
        <v>0.1392156863</v>
      </c>
      <c r="K253" s="172">
        <f t="shared" si="15"/>
        <v>15300</v>
      </c>
      <c r="L253" s="174">
        <f t="shared" si="6"/>
        <v>0</v>
      </c>
      <c r="M253" s="175"/>
      <c r="N253" s="134" t="s">
        <v>377</v>
      </c>
      <c r="O253" s="176"/>
      <c r="P253" s="176"/>
    </row>
    <row r="254">
      <c r="A254" s="37">
        <v>1896.0</v>
      </c>
      <c r="B254" s="169" t="s">
        <v>378</v>
      </c>
      <c r="C254" s="170">
        <f t="array" ref="C254">XLOOKUP(B254,CLIENTES!$B$2:B511,CLIENTES!$A$2:A511, 0)</f>
        <v>181</v>
      </c>
      <c r="D254" s="171">
        <v>45638.0</v>
      </c>
      <c r="E254" s="134" t="str">
        <f t="shared" si="16"/>
        <v>December</v>
      </c>
      <c r="F254" s="37" t="str">
        <f t="array" ref="F254">IFERROR(XLOOKUP(A254,DETA_VENTAS!$B$1:B511,DETA_VENTAS!$C$1:C511),"")</f>
        <v>USED-CELL</v>
      </c>
      <c r="G254" s="37">
        <f>SUMIF(DETA_VENTAS!$B$1:$B511,A254,DETA_VENTAS!$G$1:$G511)</f>
        <v>20</v>
      </c>
      <c r="H254" s="172">
        <f>SUMIF(DETA_VENTAS!$B$1:$B511,A254,DETA_VENTAS!$L$1:$L511)</f>
        <v>6520</v>
      </c>
      <c r="I254" s="172">
        <f>SUMIF(DETA_VENTAS!$B$1:$B511,A254,DETA_VENTAS!$Q$1:$Q511)</f>
        <v>1070</v>
      </c>
      <c r="J254" s="173">
        <f t="shared" si="10"/>
        <v>0.1641104294</v>
      </c>
      <c r="K254" s="172">
        <f t="shared" si="15"/>
        <v>6520</v>
      </c>
      <c r="L254" s="174">
        <f t="shared" si="6"/>
        <v>0</v>
      </c>
      <c r="M254" s="175"/>
      <c r="N254" s="134" t="s">
        <v>379</v>
      </c>
      <c r="O254" s="176"/>
      <c r="P254" s="176"/>
    </row>
    <row r="255">
      <c r="A255" s="37">
        <v>1895.0</v>
      </c>
      <c r="B255" s="169" t="s">
        <v>368</v>
      </c>
      <c r="C255" s="170">
        <f t="array" ref="C255">XLOOKUP(B255,CLIENTES!$B$2:B511,CLIENTES!$A$2:A511, 0)</f>
        <v>0</v>
      </c>
      <c r="D255" s="171">
        <v>45638.0</v>
      </c>
      <c r="E255" s="134" t="str">
        <f t="shared" si="16"/>
        <v>December</v>
      </c>
      <c r="F255" s="37" t="str">
        <f t="array" ref="F255">IFERROR(XLOOKUP(A255,DETA_VENTAS!$B$1:B511,DETA_VENTAS!$C$1:C511),"")</f>
        <v/>
      </c>
      <c r="G255" s="37">
        <f>SUMIF(DETA_VENTAS!$B$1:$B511,A255,DETA_VENTAS!$G$1:$G511)</f>
        <v>0</v>
      </c>
      <c r="H255" s="172">
        <f>SUMIF(DETA_VENTAS!$B$1:$B511,A255,DETA_VENTAS!$L$1:$L511)</f>
        <v>0</v>
      </c>
      <c r="I255" s="172">
        <f>SUMIF(DETA_VENTAS!$B$1:$B511,A255,DETA_VENTAS!$Q$1:$Q511)</f>
        <v>0</v>
      </c>
      <c r="J255" s="173">
        <f t="shared" si="10"/>
        <v>0</v>
      </c>
      <c r="K255" s="172">
        <f t="shared" si="15"/>
        <v>0</v>
      </c>
      <c r="L255" s="174">
        <f t="shared" si="6"/>
        <v>0</v>
      </c>
      <c r="M255" s="175"/>
      <c r="N255" s="134"/>
      <c r="O255" s="176"/>
      <c r="P255" s="176"/>
    </row>
    <row r="256">
      <c r="A256" s="37">
        <v>1894.0</v>
      </c>
      <c r="B256" s="169" t="s">
        <v>350</v>
      </c>
      <c r="C256" s="170">
        <f t="array" ref="C256">XLOOKUP(B256,CLIENTES!$B$2:B511,CLIENTES!$A$2:A511, 0)</f>
        <v>23</v>
      </c>
      <c r="D256" s="171">
        <v>45636.0</v>
      </c>
      <c r="E256" s="134" t="str">
        <f t="shared" si="16"/>
        <v>December</v>
      </c>
      <c r="F256" s="37" t="str">
        <f t="array" ref="F256">IFERROR(XLOOKUP(A256,DETA_VENTAS!$B$1:B511,DETA_VENTAS!$C$1:C511),"")</f>
        <v>REPUESTOS</v>
      </c>
      <c r="G256" s="37">
        <f>SUMIF(DETA_VENTAS!$B$1:$B511,A256,DETA_VENTAS!$G$1:$G511)</f>
        <v>46</v>
      </c>
      <c r="H256" s="172">
        <f>SUMIF(DETA_VENTAS!$B$1:$B511,A256,DETA_VENTAS!$L$1:$L511)</f>
        <v>892.17</v>
      </c>
      <c r="I256" s="172">
        <f>SUMIF(DETA_VENTAS!$B$1:$B511,A256,DETA_VENTAS!$Q$1:$Q511)</f>
        <v>544.52</v>
      </c>
      <c r="J256" s="173">
        <f t="shared" si="10"/>
        <v>0.6103321116</v>
      </c>
      <c r="K256" s="172">
        <f t="shared" si="15"/>
        <v>892.17</v>
      </c>
      <c r="L256" s="174">
        <f t="shared" si="6"/>
        <v>0</v>
      </c>
      <c r="M256" s="175"/>
      <c r="N256" s="134"/>
      <c r="O256" s="176"/>
      <c r="P256" s="176"/>
    </row>
    <row r="257">
      <c r="A257" s="37">
        <v>1893.0</v>
      </c>
      <c r="B257" s="169" t="s">
        <v>380</v>
      </c>
      <c r="C257" s="170">
        <f t="array" ref="C257">XLOOKUP(B257,CLIENTES!$B$2:B511,CLIENTES!$A$2:A511, 0)</f>
        <v>117</v>
      </c>
      <c r="D257" s="171">
        <v>45636.0</v>
      </c>
      <c r="E257" s="134" t="str">
        <f t="shared" si="16"/>
        <v>December</v>
      </c>
      <c r="F257" s="37" t="str">
        <f t="array" ref="F257">IFERROR(XLOOKUP(A257,DETA_VENTAS!$B$1:B511,DETA_VENTAS!$C$1:C511),"")</f>
        <v>REPUESTOS</v>
      </c>
      <c r="G257" s="37">
        <f>SUMIF(DETA_VENTAS!$B$1:$B511,A257,DETA_VENTAS!$G$1:$G511)</f>
        <v>3</v>
      </c>
      <c r="H257" s="172">
        <f>SUMIF(DETA_VENTAS!$B$1:$B511,A257,DETA_VENTAS!$L$1:$L511)</f>
        <v>65.31</v>
      </c>
      <c r="I257" s="172">
        <f>SUMIF(DETA_VENTAS!$B$1:$B511,A257,DETA_VENTAS!$Q$1:$Q511)</f>
        <v>42.57</v>
      </c>
      <c r="J257" s="173">
        <f t="shared" si="10"/>
        <v>0.6518144235</v>
      </c>
      <c r="K257" s="172">
        <f t="shared" si="15"/>
        <v>65.31</v>
      </c>
      <c r="L257" s="174">
        <f t="shared" si="6"/>
        <v>0</v>
      </c>
      <c r="M257" s="175"/>
      <c r="N257" s="134"/>
      <c r="O257" s="176"/>
      <c r="P257" s="176"/>
    </row>
    <row r="258">
      <c r="A258" s="37">
        <v>1892.0</v>
      </c>
      <c r="B258" s="169" t="s">
        <v>368</v>
      </c>
      <c r="C258" s="170">
        <f t="array" ref="C258">XLOOKUP(B258,CLIENTES!$B$2:B511,CLIENTES!$A$2:A511, 0)</f>
        <v>0</v>
      </c>
      <c r="D258" s="171">
        <v>45638.0</v>
      </c>
      <c r="E258" s="134" t="str">
        <f t="shared" si="16"/>
        <v>December</v>
      </c>
      <c r="F258" s="37" t="str">
        <f t="array" ref="F258">IFERROR(XLOOKUP(A258,DETA_VENTAS!$B$1:B511,DETA_VENTAS!$C$1:C511),"")</f>
        <v>USED-CELL</v>
      </c>
      <c r="G258" s="37">
        <f>SUMIF(DETA_VENTAS!$B$1:$B511,A258,DETA_VENTAS!$G$1:$G511)</f>
        <v>14</v>
      </c>
      <c r="H258" s="172">
        <f>SUMIF(DETA_VENTAS!$B$1:$B511,A258,DETA_VENTAS!$L$1:$L511)</f>
        <v>7280</v>
      </c>
      <c r="I258" s="172">
        <f>SUMIF(DETA_VENTAS!$B$1:$B511,A258,DETA_VENTAS!$Q$1:$Q511)</f>
        <v>896</v>
      </c>
      <c r="J258" s="173">
        <f t="shared" si="10"/>
        <v>0.1230769231</v>
      </c>
      <c r="K258" s="172">
        <f t="shared" si="15"/>
        <v>7280</v>
      </c>
      <c r="L258" s="174">
        <f t="shared" si="6"/>
        <v>0</v>
      </c>
      <c r="M258" s="175"/>
      <c r="N258" s="134" t="s">
        <v>381</v>
      </c>
      <c r="O258" s="176"/>
      <c r="P258" s="176"/>
    </row>
    <row r="259">
      <c r="A259" s="37">
        <v>1891.0</v>
      </c>
      <c r="B259" s="169" t="s">
        <v>368</v>
      </c>
      <c r="C259" s="170">
        <f t="array" ref="C259">XLOOKUP(B259,CLIENTES!$B$2:B511,CLIENTES!$A$2:A511, 0)</f>
        <v>0</v>
      </c>
      <c r="D259" s="171">
        <v>45635.0</v>
      </c>
      <c r="E259" s="134" t="str">
        <f t="shared" si="16"/>
        <v>December</v>
      </c>
      <c r="F259" s="37" t="str">
        <f t="array" ref="F259">IFERROR(XLOOKUP(A259,DETA_VENTAS!$B$1:B511,DETA_VENTAS!$C$1:C511),"")</f>
        <v>USED-CELL</v>
      </c>
      <c r="G259" s="37">
        <f>SUMIF(DETA_VENTAS!$B$1:$B511,A259,DETA_VENTAS!$G$1:$G511)</f>
        <v>15</v>
      </c>
      <c r="H259" s="172">
        <f>SUMIF(DETA_VENTAS!$B$1:$B511,A259,DETA_VENTAS!$L$1:$L511)</f>
        <v>7545</v>
      </c>
      <c r="I259" s="172">
        <f>SUMIF(DETA_VENTAS!$B$1:$B511,A259,DETA_VENTAS!$Q$1:$Q511)</f>
        <v>930</v>
      </c>
      <c r="J259" s="173">
        <f t="shared" si="10"/>
        <v>0.1232604374</v>
      </c>
      <c r="K259" s="172">
        <f t="shared" si="15"/>
        <v>7545</v>
      </c>
      <c r="L259" s="174">
        <f t="shared" si="6"/>
        <v>0</v>
      </c>
      <c r="M259" s="175"/>
      <c r="N259" s="134" t="s">
        <v>382</v>
      </c>
      <c r="O259" s="176"/>
      <c r="P259" s="176"/>
    </row>
    <row r="260">
      <c r="A260" s="37">
        <v>1890.0</v>
      </c>
      <c r="B260" s="169" t="s">
        <v>112</v>
      </c>
      <c r="C260" s="170">
        <f t="array" ref="C260">XLOOKUP(B260,CLIENTES!$B$2:B511,CLIENTES!$A$2:A511, 0)</f>
        <v>173</v>
      </c>
      <c r="D260" s="171">
        <v>45630.0</v>
      </c>
      <c r="E260" s="134" t="str">
        <f t="shared" si="16"/>
        <v>December</v>
      </c>
      <c r="F260" s="37" t="str">
        <f t="array" ref="F260">IFERROR(XLOOKUP(A260,DETA_VENTAS!$B$1:B511,DETA_VENTAS!$C$1:C511),"")</f>
        <v>USED-CELL</v>
      </c>
      <c r="G260" s="37">
        <f>SUMIF(DETA_VENTAS!$B$1:$B511,A260,DETA_VENTAS!$G$1:$G511)</f>
        <v>10</v>
      </c>
      <c r="H260" s="172">
        <f>SUMIF(DETA_VENTAS!$B$1:$B511,A260,DETA_VENTAS!$L$1:$L511)</f>
        <v>4946</v>
      </c>
      <c r="I260" s="172">
        <f>SUMIF(DETA_VENTAS!$B$1:$B511,A260,DETA_VENTAS!$Q$1:$Q511)</f>
        <v>356</v>
      </c>
      <c r="J260" s="173">
        <f t="shared" si="10"/>
        <v>0.07197735544</v>
      </c>
      <c r="K260" s="172">
        <f t="shared" si="15"/>
        <v>4946</v>
      </c>
      <c r="L260" s="174">
        <f t="shared" si="6"/>
        <v>0</v>
      </c>
      <c r="M260" s="175"/>
      <c r="N260" s="134" t="s">
        <v>383</v>
      </c>
      <c r="O260" s="176"/>
      <c r="P260" s="176"/>
    </row>
    <row r="261">
      <c r="A261" s="37">
        <v>1899.0</v>
      </c>
      <c r="B261" s="169" t="s">
        <v>345</v>
      </c>
      <c r="C261" s="170">
        <f t="array" ref="C261">XLOOKUP(B261,CLIENTES!$B$2:B511,CLIENTES!$A$2:A511, 0)</f>
        <v>263</v>
      </c>
      <c r="D261" s="171">
        <v>45630.0</v>
      </c>
      <c r="E261" s="134" t="str">
        <f t="shared" si="16"/>
        <v>December</v>
      </c>
      <c r="F261" s="37" t="s">
        <v>190</v>
      </c>
      <c r="G261" s="37">
        <v>3.0</v>
      </c>
      <c r="H261" s="172"/>
      <c r="I261" s="172"/>
      <c r="J261" s="173"/>
      <c r="K261" s="172" t="str">
        <f t="shared" si="15"/>
        <v/>
      </c>
      <c r="L261" s="174">
        <f t="shared" si="6"/>
        <v>0</v>
      </c>
      <c r="M261" s="175"/>
      <c r="N261" s="134"/>
      <c r="O261" s="176"/>
      <c r="P261" s="176"/>
    </row>
    <row r="262">
      <c r="A262" s="37">
        <v>1889.0</v>
      </c>
      <c r="B262" s="169" t="s">
        <v>378</v>
      </c>
      <c r="C262" s="170">
        <f t="array" ref="C262">XLOOKUP(B262,CLIENTES!$B$2:B511,CLIENTES!$A$2:A511, 0)</f>
        <v>181</v>
      </c>
      <c r="D262" s="171">
        <v>45623.0</v>
      </c>
      <c r="E262" s="134" t="str">
        <f t="shared" si="16"/>
        <v>November</v>
      </c>
      <c r="F262" s="37" t="str">
        <f t="array" ref="F262">IFERROR(XLOOKUP(A262,DETA_VENTAS!$B$1:B511,DETA_VENTAS!$C$1:C511),"")</f>
        <v>USED-CELL</v>
      </c>
      <c r="G262" s="37">
        <f>SUMIF(DETA_VENTAS!$B$1:$B511,A262,DETA_VENTAS!$G$1:$G511)</f>
        <v>30</v>
      </c>
      <c r="H262" s="172">
        <f>SUMIF(DETA_VENTAS!$B$1:$B511,A262,DETA_VENTAS!$L$1:$L511)</f>
        <v>14760</v>
      </c>
      <c r="I262" s="172">
        <f>SUMIF(DETA_VENTAS!$B$1:$B511,A262,DETA_VENTAS!$Q$1:$Q511)</f>
        <v>1080</v>
      </c>
      <c r="J262" s="173">
        <f t="shared" ref="J262:J510" si="17">IFERROR(I262/H262, 0)</f>
        <v>0.07317073171</v>
      </c>
      <c r="K262" s="172">
        <f t="shared" si="15"/>
        <v>14760</v>
      </c>
      <c r="L262" s="174">
        <f t="shared" si="6"/>
        <v>0</v>
      </c>
      <c r="M262" s="175"/>
      <c r="N262" s="134" t="s">
        <v>384</v>
      </c>
      <c r="O262" s="176"/>
      <c r="P262" s="176"/>
    </row>
    <row r="263">
      <c r="A263" s="180">
        <v>1886.0</v>
      </c>
      <c r="B263" s="169" t="s">
        <v>112</v>
      </c>
      <c r="C263" s="170">
        <f t="array" ref="C263">XLOOKUP(B263,CLIENTES!$B$2:B511,CLIENTES!$A$2:A511, 0)</f>
        <v>173</v>
      </c>
      <c r="D263" s="171">
        <v>45623.0</v>
      </c>
      <c r="E263" s="134" t="str">
        <f t="shared" si="16"/>
        <v>November</v>
      </c>
      <c r="F263" s="37" t="str">
        <f t="array" ref="F263">IFERROR(XLOOKUP(A263,DETA_VENTAS!$B$1:B511,DETA_VENTAS!$C$1:C511),"")</f>
        <v>CELL-NEW</v>
      </c>
      <c r="G263" s="37">
        <f>SUMIF(DETA_VENTAS!$B$1:$B511,A263,DETA_VENTAS!$G$1:$G511)</f>
        <v>13</v>
      </c>
      <c r="H263" s="172">
        <f>SUMIF(DETA_VENTAS!$B$1:$B511,A263,DETA_VENTAS!$L$1:$L511)</f>
        <v>15437</v>
      </c>
      <c r="I263" s="172">
        <f>SUMIF(DETA_VENTAS!$B$1:$B511,A263,DETA_VENTAS!$Q$1:$Q511)</f>
        <v>1366</v>
      </c>
      <c r="J263" s="173">
        <f t="shared" si="17"/>
        <v>0.08848869599</v>
      </c>
      <c r="K263" s="172">
        <f t="shared" si="15"/>
        <v>15437</v>
      </c>
      <c r="L263" s="174">
        <f t="shared" si="6"/>
        <v>0</v>
      </c>
      <c r="M263" s="175"/>
      <c r="N263" s="134" t="s">
        <v>385</v>
      </c>
      <c r="O263" s="176"/>
      <c r="P263" s="176"/>
    </row>
    <row r="264">
      <c r="A264" s="37">
        <v>1887.0</v>
      </c>
      <c r="B264" s="169" t="s">
        <v>359</v>
      </c>
      <c r="C264" s="170">
        <f t="array" ref="C264">XLOOKUP(B264,CLIENTES!$B$2:B511,CLIENTES!$A$2:A511, 0)</f>
        <v>146</v>
      </c>
      <c r="D264" s="171">
        <v>45623.0</v>
      </c>
      <c r="E264" s="134" t="str">
        <f t="shared" si="16"/>
        <v>November</v>
      </c>
      <c r="F264" s="37" t="str">
        <f t="array" ref="F264">IFERROR(XLOOKUP(A264,DETA_VENTAS!$B$1:B511,DETA_VENTAS!$C$1:C511),"")</f>
        <v>USED-CELL</v>
      </c>
      <c r="G264" s="37">
        <f>SUMIF(DETA_VENTAS!$B$1:$B511,A264,DETA_VENTAS!$G$1:$G511)</f>
        <v>20</v>
      </c>
      <c r="H264" s="172">
        <f>SUMIF(DETA_VENTAS!$B$1:$B511,A264,DETA_VENTAS!$L$1:$L511)</f>
        <v>9900</v>
      </c>
      <c r="I264" s="172">
        <f>SUMIF(DETA_VENTAS!$B$1:$B511,A264,DETA_VENTAS!$Q$1:$Q511)</f>
        <v>1080</v>
      </c>
      <c r="J264" s="173">
        <f t="shared" si="17"/>
        <v>0.1090909091</v>
      </c>
      <c r="K264" s="172">
        <f t="shared" si="15"/>
        <v>9900</v>
      </c>
      <c r="L264" s="174">
        <f t="shared" si="6"/>
        <v>0</v>
      </c>
      <c r="M264" s="175"/>
      <c r="N264" s="134" t="s">
        <v>386</v>
      </c>
      <c r="O264" s="176"/>
      <c r="P264" s="176"/>
    </row>
    <row r="265">
      <c r="A265" s="180">
        <v>1888.0</v>
      </c>
      <c r="B265" s="169" t="s">
        <v>127</v>
      </c>
      <c r="C265" s="170">
        <f t="array" ref="C265">XLOOKUP(B265,CLIENTES!$B$2:B511,CLIENTES!$A$2:A511, 0)</f>
        <v>85</v>
      </c>
      <c r="D265" s="171">
        <v>45649.0</v>
      </c>
      <c r="E265" s="134" t="str">
        <f t="shared" si="16"/>
        <v>December</v>
      </c>
      <c r="F265" s="37" t="str">
        <f t="array" ref="F265">IFERROR(XLOOKUP(A265,DETA_VENTAS!$B$1:B511,DETA_VENTAS!$C$1:C511),"")</f>
        <v>CELL-NEW</v>
      </c>
      <c r="G265" s="37">
        <f>SUMIF(DETA_VENTAS!$B$1:$B511,A265,DETA_VENTAS!$G$1:$G511)</f>
        <v>12</v>
      </c>
      <c r="H265" s="172">
        <f>SUMIF(DETA_VENTAS!$B$1:$B511,A265,DETA_VENTAS!$L$1:$L511)</f>
        <v>7771</v>
      </c>
      <c r="I265" s="172">
        <f>SUMIF(DETA_VENTAS!$B$1:$B511,A265,DETA_VENTAS!$Q$1:$Q511)</f>
        <v>1057</v>
      </c>
      <c r="J265" s="173">
        <f t="shared" si="17"/>
        <v>0.1360185304</v>
      </c>
      <c r="K265" s="172">
        <f t="shared" si="15"/>
        <v>7771</v>
      </c>
      <c r="L265" s="174">
        <f t="shared" si="6"/>
        <v>0</v>
      </c>
      <c r="M265" s="175"/>
      <c r="N265" s="87"/>
      <c r="O265" s="176"/>
      <c r="P265" s="176"/>
    </row>
    <row r="266">
      <c r="A266" s="37">
        <v>1898.0</v>
      </c>
      <c r="B266" s="169" t="s">
        <v>387</v>
      </c>
      <c r="C266" s="170">
        <f t="array" ref="C266">XLOOKUP(B266,CLIENTES!$B$2:B511,CLIENTES!$A$2:A511, 0)</f>
        <v>140</v>
      </c>
      <c r="D266" s="171">
        <v>45649.0</v>
      </c>
      <c r="E266" s="134" t="str">
        <f t="shared" si="16"/>
        <v>December</v>
      </c>
      <c r="F266" s="37" t="str">
        <f t="array" ref="F266">IFERROR(XLOOKUP(A266,DETA_VENTAS!$B$1:B511,DETA_VENTAS!$C$1:C511),"")</f>
        <v>CELL-NEW</v>
      </c>
      <c r="G266" s="37">
        <f>SUMIF(DETA_VENTAS!$B$1:$B511,A266,DETA_VENTAS!$G$1:$G511)</f>
        <v>1</v>
      </c>
      <c r="H266" s="172">
        <f>SUMIF(DETA_VENTAS!$B$1:$B511,A266,DETA_VENTAS!$L$1:$L511)</f>
        <v>1106</v>
      </c>
      <c r="I266" s="172">
        <f>SUMIF(DETA_VENTAS!$B$1:$B511,A266,DETA_VENTAS!$Q$1:$Q511)</f>
        <v>99</v>
      </c>
      <c r="J266" s="173">
        <f t="shared" si="17"/>
        <v>0.08951175407</v>
      </c>
      <c r="K266" s="172">
        <f t="shared" si="15"/>
        <v>1106</v>
      </c>
      <c r="L266" s="174">
        <f t="shared" si="6"/>
        <v>0</v>
      </c>
      <c r="M266" s="175"/>
      <c r="N266" s="87"/>
      <c r="O266" s="176"/>
      <c r="P266" s="176"/>
    </row>
    <row r="267">
      <c r="A267" s="37">
        <v>1882.0</v>
      </c>
      <c r="B267" s="169" t="s">
        <v>150</v>
      </c>
      <c r="C267" s="170">
        <f t="array" ref="C267">XLOOKUP(B267,CLIENTES!$B$2:B511,CLIENTES!$A$2:A511, 0)</f>
        <v>69</v>
      </c>
      <c r="D267" s="171">
        <v>45621.0</v>
      </c>
      <c r="E267" s="134" t="str">
        <f t="shared" si="16"/>
        <v>November</v>
      </c>
      <c r="F267" s="37" t="str">
        <f t="array" ref="F267">IFERROR(XLOOKUP(A267,DETA_VENTAS!$B$1:B511,DETA_VENTAS!$C$1:C511),"")</f>
        <v>CELL-NEW</v>
      </c>
      <c r="G267" s="37">
        <f>SUMIF(DETA_VENTAS!$B$1:$B511,A267,DETA_VENTAS!$G$1:$G511)</f>
        <v>15</v>
      </c>
      <c r="H267" s="172">
        <f>SUMIF(DETA_VENTAS!$B$1:$B511,A267,DETA_VENTAS!$L$1:$L511)</f>
        <v>15750</v>
      </c>
      <c r="I267" s="172">
        <f>SUMIF(DETA_VENTAS!$B$1:$B511,A267,DETA_VENTAS!$Q$1:$Q511)</f>
        <v>1155</v>
      </c>
      <c r="J267" s="173">
        <f t="shared" si="17"/>
        <v>0.07333333333</v>
      </c>
      <c r="K267" s="172">
        <f t="shared" si="15"/>
        <v>15750</v>
      </c>
      <c r="L267" s="174">
        <f t="shared" si="6"/>
        <v>0</v>
      </c>
      <c r="M267" s="175"/>
      <c r="N267" s="87"/>
      <c r="O267" s="176"/>
      <c r="P267" s="176"/>
    </row>
    <row r="268">
      <c r="A268" s="37">
        <v>1885.0</v>
      </c>
      <c r="B268" s="181" t="s">
        <v>263</v>
      </c>
      <c r="C268" s="182">
        <f t="array" ref="C268">XLOOKUP(B268,CLIENTES!$B$2:B511,CLIENTES!$A$2:A511, 0)</f>
        <v>6</v>
      </c>
      <c r="D268" s="171">
        <v>45597.0</v>
      </c>
      <c r="E268" s="134" t="str">
        <f t="shared" si="16"/>
        <v>November</v>
      </c>
      <c r="F268" s="37" t="str">
        <f t="array" ref="F268">IFERROR(XLOOKUP(A268,DETA_VENTAS!$B$1:B511,DETA_VENTAS!$C$1:C511),"")</f>
        <v>FOTOGRAFIA</v>
      </c>
      <c r="G268" s="183">
        <f>SUMIF(DETA_VENTAS!$B$1:$B511,A268,DETA_VENTAS!$G$1:$G511)</f>
        <v>1</v>
      </c>
      <c r="H268" s="178">
        <f>SUMIF(DETA_VENTAS!$B$1:$B511,A268,DETA_VENTAS!$L$1:$L511)</f>
        <v>1134</v>
      </c>
      <c r="I268" s="178">
        <f>SUMIF(DETA_VENTAS!$B$1:$B511,C268,DETA_VENTAS!$L$1:$L511)</f>
        <v>0</v>
      </c>
      <c r="J268" s="173">
        <f t="shared" si="17"/>
        <v>0</v>
      </c>
      <c r="K268" s="172">
        <f t="shared" si="15"/>
        <v>1134</v>
      </c>
      <c r="L268" s="174">
        <f t="shared" si="6"/>
        <v>0</v>
      </c>
      <c r="M268" s="175"/>
      <c r="N268" s="184"/>
      <c r="O268" s="185"/>
      <c r="P268" s="185"/>
    </row>
    <row r="269">
      <c r="A269" s="37">
        <v>1884.0</v>
      </c>
      <c r="B269" s="169" t="s">
        <v>388</v>
      </c>
      <c r="C269" s="170">
        <f t="array" ref="C269">XLOOKUP(B269,CLIENTES!$B$2:B511,CLIENTES!$A$2:A511, 0)</f>
        <v>211</v>
      </c>
      <c r="D269" s="171">
        <v>45597.0</v>
      </c>
      <c r="E269" s="134" t="str">
        <f t="shared" si="16"/>
        <v>November</v>
      </c>
      <c r="F269" s="37" t="str">
        <f t="array" ref="F269">IFERROR(XLOOKUP(A269,DETA_VENTAS!$B$1:B511,DETA_VENTAS!$C$1:C511),"")</f>
        <v>VARIOS</v>
      </c>
      <c r="G269" s="37">
        <f>SUMIF(DETA_VENTAS!$B$1:$B511,A269,DETA_VENTAS!$G$1:$G511)</f>
        <v>1</v>
      </c>
      <c r="H269" s="172">
        <f>SUMIF(DETA_VENTAS!$B$1:$B511,A269,DETA_VENTAS!$L$1:$L511)</f>
        <v>65</v>
      </c>
      <c r="I269" s="172">
        <f>SUMIF(DETA_VENTAS!$B$1:$B511,A269,DETA_VENTAS!$Q$1:$Q511)</f>
        <v>22</v>
      </c>
      <c r="J269" s="173">
        <f t="shared" si="17"/>
        <v>0.3384615385</v>
      </c>
      <c r="K269" s="172">
        <f t="shared" si="15"/>
        <v>65</v>
      </c>
      <c r="L269" s="174">
        <f t="shared" si="6"/>
        <v>0</v>
      </c>
      <c r="M269" s="175"/>
      <c r="N269" s="87"/>
      <c r="O269" s="176"/>
      <c r="P269" s="176"/>
    </row>
    <row r="270">
      <c r="A270" s="37">
        <v>1883.0</v>
      </c>
      <c r="B270" s="169" t="s">
        <v>388</v>
      </c>
      <c r="C270" s="170">
        <f t="array" ref="C270">XLOOKUP(B270,CLIENTES!$B$2:B511,CLIENTES!$A$2:A511, 0)</f>
        <v>211</v>
      </c>
      <c r="D270" s="171">
        <v>45597.0</v>
      </c>
      <c r="E270" s="134" t="str">
        <f t="shared" si="16"/>
        <v>November</v>
      </c>
      <c r="F270" s="37" t="str">
        <f t="array" ref="F270">IFERROR(XLOOKUP(A270,DETA_VENTAS!$B$1:B511,DETA_VENTAS!$C$1:C511),"")</f>
        <v>VARIOS</v>
      </c>
      <c r="G270" s="37">
        <f>SUMIF(DETA_VENTAS!$B$1:$B511,A270,DETA_VENTAS!$G$1:$G511)</f>
        <v>1</v>
      </c>
      <c r="H270" s="172">
        <f>SUMIF(DETA_VENTAS!$B$1:$B511,A270,DETA_VENTAS!$L$1:$L511)</f>
        <v>215</v>
      </c>
      <c r="I270" s="172">
        <f>SUMIF(DETA_VENTAS!$B$1:$B511,A270,DETA_VENTAS!$Q$1:$Q511)</f>
        <v>89</v>
      </c>
      <c r="J270" s="173">
        <f t="shared" si="17"/>
        <v>0.4139534884</v>
      </c>
      <c r="K270" s="172">
        <f t="shared" si="15"/>
        <v>215</v>
      </c>
      <c r="L270" s="174">
        <f t="shared" si="6"/>
        <v>0</v>
      </c>
      <c r="M270" s="175"/>
      <c r="N270" s="87"/>
      <c r="O270" s="176"/>
      <c r="P270" s="176"/>
    </row>
    <row r="271">
      <c r="A271" s="37">
        <v>1882.0</v>
      </c>
      <c r="B271" s="169" t="s">
        <v>150</v>
      </c>
      <c r="C271" s="170">
        <f t="array" ref="C271">XLOOKUP(B271,CLIENTES!$B$2:B511,CLIENTES!$A$2:A511, 0)</f>
        <v>69</v>
      </c>
      <c r="D271" s="171">
        <v>45597.0</v>
      </c>
      <c r="E271" s="134" t="str">
        <f t="shared" si="16"/>
        <v>November</v>
      </c>
      <c r="F271" s="37" t="str">
        <f t="array" ref="F271">IFERROR(XLOOKUP(A271,DETA_VENTAS!$B$1:B511,DETA_VENTAS!$C$1:C511),"")</f>
        <v>CELL-NEW</v>
      </c>
      <c r="G271" s="37">
        <f>SUMIF(DETA_VENTAS!$B$1:$B511,A271,DETA_VENTAS!$G$1:$G511)</f>
        <v>15</v>
      </c>
      <c r="H271" s="172">
        <f>SUMIF(DETA_VENTAS!$B$1:$B511,A271,DETA_VENTAS!$L$1:$L511)</f>
        <v>15750</v>
      </c>
      <c r="I271" s="172">
        <f>SUMIF(DETA_VENTAS!$B$1:$B511,A271,DETA_VENTAS!$Q$1:$Q511)</f>
        <v>1155</v>
      </c>
      <c r="J271" s="173">
        <f t="shared" si="17"/>
        <v>0.07333333333</v>
      </c>
      <c r="K271" s="172">
        <f t="shared" si="15"/>
        <v>15750</v>
      </c>
      <c r="L271" s="174">
        <f t="shared" si="6"/>
        <v>0</v>
      </c>
      <c r="M271" s="175"/>
      <c r="N271" s="87"/>
      <c r="O271" s="176"/>
      <c r="P271" s="176"/>
    </row>
    <row r="272">
      <c r="A272" s="37">
        <v>1881.0</v>
      </c>
      <c r="B272" s="169" t="s">
        <v>150</v>
      </c>
      <c r="C272" s="170">
        <f t="array" ref="C272">XLOOKUP(B272,CLIENTES!$B$2:B511,CLIENTES!$A$2:A511, 0)</f>
        <v>69</v>
      </c>
      <c r="D272" s="171">
        <v>45591.0</v>
      </c>
      <c r="E272" s="134" t="str">
        <f t="shared" si="16"/>
        <v>October</v>
      </c>
      <c r="F272" s="37" t="str">
        <f t="array" ref="F272">IFERROR(XLOOKUP(A272,DETA_VENTAS!$B$1:B511,DETA_VENTAS!$C$1:C511),"")</f>
        <v>USED-CELL</v>
      </c>
      <c r="G272" s="37">
        <f>SUMIF(DETA_VENTAS!$B$1:$B511,A272,DETA_VENTAS!$G$1:$G511)</f>
        <v>55</v>
      </c>
      <c r="H272" s="172">
        <f>SUMIF(DETA_VENTAS!$B$1:$B511,A272,DETA_VENTAS!$L$1:$L511)</f>
        <v>22990</v>
      </c>
      <c r="I272" s="172">
        <f>SUMIF(DETA_VENTAS!$B$1:$B511,A272,DETA_VENTAS!$Q$1:$Q511)</f>
        <v>940</v>
      </c>
      <c r="J272" s="173">
        <f t="shared" si="17"/>
        <v>0.04088734232</v>
      </c>
      <c r="K272" s="172">
        <f t="shared" si="15"/>
        <v>22990</v>
      </c>
      <c r="L272" s="174">
        <f t="shared" si="6"/>
        <v>0</v>
      </c>
      <c r="M272" s="175"/>
      <c r="N272" s="87"/>
      <c r="O272" s="176"/>
      <c r="P272" s="176"/>
    </row>
    <row r="273">
      <c r="A273" s="37">
        <v>1880.0</v>
      </c>
      <c r="B273" s="169" t="s">
        <v>112</v>
      </c>
      <c r="C273" s="170">
        <f t="array" ref="C273">XLOOKUP(B273,CLIENTES!$B$2:B511,CLIENTES!$A$2:A511, 0)</f>
        <v>173</v>
      </c>
      <c r="D273" s="171">
        <v>45505.0</v>
      </c>
      <c r="E273" s="134" t="str">
        <f t="shared" si="16"/>
        <v>August</v>
      </c>
      <c r="F273" s="37" t="str">
        <f t="array" ref="F273">IFERROR(XLOOKUP(A273,DETA_VENTAS!$B$1:B511,DETA_VENTAS!$C$1:C511),"")</f>
        <v>REPUESTOS</v>
      </c>
      <c r="G273" s="37">
        <f>SUMIF(DETA_VENTAS!$B$1:$B511,A273,DETA_VENTAS!$G$1:$G511)</f>
        <v>1</v>
      </c>
      <c r="H273" s="172">
        <f>SUMIF(DETA_VENTAS!$B$1:$B511,A273,DETA_VENTAS!$L$1:$L511)</f>
        <v>19.565</v>
      </c>
      <c r="I273" s="172">
        <f>SUMIF(DETA_VENTAS!$B$1:$B511,A273,DETA_VENTAS!$Q$1:$Q511)</f>
        <v>2.515</v>
      </c>
      <c r="J273" s="173">
        <f t="shared" si="17"/>
        <v>0.1285458727</v>
      </c>
      <c r="K273" s="172">
        <f t="shared" si="15"/>
        <v>19.565</v>
      </c>
      <c r="L273" s="174">
        <f t="shared" si="6"/>
        <v>0</v>
      </c>
      <c r="M273" s="175"/>
      <c r="N273" s="87"/>
      <c r="O273" s="176"/>
      <c r="P273" s="176"/>
    </row>
    <row r="274">
      <c r="A274" s="37">
        <v>1879.0</v>
      </c>
      <c r="B274" s="186" t="s">
        <v>263</v>
      </c>
      <c r="C274" s="187">
        <f t="array" ref="C274">XLOOKUP(B274,CLIENTES!$B$2:B511,CLIENTES!$A$2:A511, 0)</f>
        <v>6</v>
      </c>
      <c r="D274" s="188">
        <v>45505.0</v>
      </c>
      <c r="E274" s="134" t="str">
        <f t="shared" si="16"/>
        <v>August</v>
      </c>
      <c r="F274" s="37" t="str">
        <f t="array" ref="F274">IFERROR(XLOOKUP(A274,DETA_VENTAS!$B$1:B511,DETA_VENTAS!$C$1:C511),"")</f>
        <v>FOTOGRAFIA</v>
      </c>
      <c r="G274" s="82">
        <f>SUMIF(DETA_VENTAS!$B$1:$B511,A274,DETA_VENTAS!$G$1:$G511)</f>
        <v>1</v>
      </c>
      <c r="H274" s="189">
        <f>SUMIF(DETA_VENTAS!$B$1:$B511,A274,DETA_VENTAS!$L$1:$L511)</f>
        <v>604</v>
      </c>
      <c r="I274" s="189">
        <f>SUMIF(DETA_VENTAS!$B$1:$B511,A274,DETA_VENTAS!$Q$1:$Q511)</f>
        <v>127.5</v>
      </c>
      <c r="J274" s="173">
        <f t="shared" si="17"/>
        <v>0.2110927152</v>
      </c>
      <c r="K274" s="172">
        <f t="shared" si="15"/>
        <v>604</v>
      </c>
      <c r="L274" s="174">
        <f t="shared" si="6"/>
        <v>0</v>
      </c>
      <c r="M274" s="175"/>
      <c r="N274" s="190"/>
      <c r="O274" s="191"/>
      <c r="P274" s="191"/>
    </row>
    <row r="275">
      <c r="A275" s="37">
        <v>1878.0</v>
      </c>
      <c r="B275" s="169" t="s">
        <v>389</v>
      </c>
      <c r="C275" s="170">
        <f t="array" ref="C275">XLOOKUP(B275,CLIENTES!$B$2:B511,CLIENTES!$A$2:A511, 0)</f>
        <v>0</v>
      </c>
      <c r="D275" s="171">
        <v>45500.0</v>
      </c>
      <c r="E275" s="134" t="str">
        <f t="shared" si="16"/>
        <v>July</v>
      </c>
      <c r="F275" s="37" t="str">
        <f t="array" ref="F275">IFERROR(XLOOKUP(A275,DETA_VENTAS!$B$1:B511,DETA_VENTAS!$C$1:C511),"")</f>
        <v>FOTOGRAFIA</v>
      </c>
      <c r="G275" s="37">
        <f>SUMIF(DETA_VENTAS!$B$1:$B511,A275,DETA_VENTAS!$G$1:$G511)</f>
        <v>1</v>
      </c>
      <c r="H275" s="172">
        <f>SUMIF(DETA_VENTAS!$B$1:$B511,A275,DETA_VENTAS!$L$1:$L511)</f>
        <v>1992</v>
      </c>
      <c r="I275" s="172">
        <f>SUMIF(DETA_VENTAS!$B$1:$B511,A275,DETA_VENTAS!$Q$1:$Q511)</f>
        <v>425.5</v>
      </c>
      <c r="J275" s="173">
        <f t="shared" si="17"/>
        <v>0.2136044177</v>
      </c>
      <c r="K275" s="172">
        <f t="shared" si="15"/>
        <v>1992</v>
      </c>
      <c r="L275" s="174">
        <f t="shared" si="6"/>
        <v>0</v>
      </c>
      <c r="M275" s="175"/>
      <c r="N275" s="87"/>
      <c r="O275" s="176"/>
      <c r="P275" s="176"/>
    </row>
    <row r="276">
      <c r="A276" s="37">
        <v>1877.0</v>
      </c>
      <c r="B276" s="169" t="s">
        <v>389</v>
      </c>
      <c r="C276" s="170">
        <f t="array" ref="C276">XLOOKUP(B276,CLIENTES!$B$2:B511,CLIENTES!$A$2:A511, 0)</f>
        <v>0</v>
      </c>
      <c r="D276" s="171">
        <v>45500.0</v>
      </c>
      <c r="E276" s="134" t="str">
        <f t="shared" si="16"/>
        <v>July</v>
      </c>
      <c r="F276" s="37" t="str">
        <f t="array" ref="F276">IFERROR(XLOOKUP(A276,DETA_VENTAS!$B$1:B511,DETA_VENTAS!$C$1:C511),"")</f>
        <v>FOTOGRAFIA</v>
      </c>
      <c r="G276" s="37">
        <f>SUMIF(DETA_VENTAS!$B$1:$B511,A276,DETA_VENTAS!$G$1:$G511)</f>
        <v>1</v>
      </c>
      <c r="H276" s="172">
        <f>SUMIF(DETA_VENTAS!$B$1:$B511,A276,DETA_VENTAS!$L$1:$L511)</f>
        <v>1022</v>
      </c>
      <c r="I276" s="172">
        <f>SUMIF(DETA_VENTAS!$B$1:$B511,A276,DETA_VENTAS!$Q$1:$Q511)</f>
        <v>175</v>
      </c>
      <c r="J276" s="173">
        <f t="shared" si="17"/>
        <v>0.1712328767</v>
      </c>
      <c r="K276" s="172">
        <f t="shared" si="15"/>
        <v>1022</v>
      </c>
      <c r="L276" s="174">
        <f t="shared" si="6"/>
        <v>0</v>
      </c>
      <c r="M276" s="175"/>
      <c r="N276" s="87"/>
      <c r="O276" s="176"/>
      <c r="P276" s="176"/>
    </row>
    <row r="277">
      <c r="A277" s="37">
        <v>1876.0</v>
      </c>
      <c r="B277" s="169" t="s">
        <v>390</v>
      </c>
      <c r="C277" s="170">
        <f t="array" ref="C277">XLOOKUP(B277,CLIENTES!$B$2:B511,CLIENTES!$A$2:A511, 0)</f>
        <v>134</v>
      </c>
      <c r="D277" s="171">
        <v>45499.0</v>
      </c>
      <c r="E277" s="134" t="str">
        <f t="shared" si="16"/>
        <v>July</v>
      </c>
      <c r="F277" s="37" t="str">
        <f t="array" ref="F277">IFERROR(XLOOKUP(A277,DETA_VENTAS!$B$1:B511,DETA_VENTAS!$C$1:C511),"")</f>
        <v>FOTOGRAFIA</v>
      </c>
      <c r="G277" s="37">
        <f>SUMIF(DETA_VENTAS!$B$1:$B511,A277,DETA_VENTAS!$G$1:$G511)</f>
        <v>3</v>
      </c>
      <c r="H277" s="172">
        <f>SUMIF(DETA_VENTAS!$B$1:$B511,A277,DETA_VENTAS!$L$1:$L511)</f>
        <v>1138</v>
      </c>
      <c r="I277" s="172">
        <f>SUMIF(DETA_VENTAS!$B$1:$B511,A277,DETA_VENTAS!$Q$1:$Q511)</f>
        <v>193.5</v>
      </c>
      <c r="J277" s="173">
        <f t="shared" si="17"/>
        <v>0.1700351494</v>
      </c>
      <c r="K277" s="172">
        <f t="shared" si="15"/>
        <v>1138</v>
      </c>
      <c r="L277" s="174">
        <f t="shared" si="6"/>
        <v>0</v>
      </c>
      <c r="M277" s="175"/>
      <c r="N277" s="87"/>
      <c r="O277" s="176"/>
      <c r="P277" s="176"/>
    </row>
    <row r="278">
      <c r="A278" s="37">
        <v>1875.0</v>
      </c>
      <c r="B278" s="169" t="s">
        <v>391</v>
      </c>
      <c r="C278" s="170">
        <f t="array" ref="C278">XLOOKUP(B278,CLIENTES!$B$2:B511,CLIENTES!$A$2:A511, 0)</f>
        <v>170</v>
      </c>
      <c r="D278" s="171">
        <v>45490.0</v>
      </c>
      <c r="E278" s="134" t="str">
        <f t="shared" si="16"/>
        <v>July</v>
      </c>
      <c r="F278" s="37" t="str">
        <f t="array" ref="F278">IFERROR(XLOOKUP(A278,DETA_VENTAS!$B$1:B511,DETA_VENTAS!$C$1:C511),"")</f>
        <v>FOTOGRAFIA</v>
      </c>
      <c r="G278" s="37">
        <f>SUMIF(DETA_VENTAS!$B$1:$B511,A278,DETA_VENTAS!$G$1:$G511)</f>
        <v>1</v>
      </c>
      <c r="H278" s="172">
        <f>SUMIF(DETA_VENTAS!$B$1:$B511,A278,DETA_VENTAS!$L$1:$L511)</f>
        <v>2700</v>
      </c>
      <c r="I278" s="172">
        <f>SUMIF(DETA_VENTAS!$B$1:$B511,A278,DETA_VENTAS!$Q$1:$Q511)</f>
        <v>580</v>
      </c>
      <c r="J278" s="173">
        <f t="shared" si="17"/>
        <v>0.2148148148</v>
      </c>
      <c r="K278" s="172">
        <f t="shared" si="15"/>
        <v>2700</v>
      </c>
      <c r="L278" s="174">
        <f t="shared" si="6"/>
        <v>0</v>
      </c>
      <c r="M278" s="175"/>
      <c r="N278" s="87"/>
      <c r="O278" s="176"/>
      <c r="P278" s="176"/>
    </row>
    <row r="279">
      <c r="A279" s="37">
        <v>1874.0</v>
      </c>
      <c r="B279" s="169" t="s">
        <v>392</v>
      </c>
      <c r="C279" s="170">
        <f t="array" ref="C279">XLOOKUP(B279,CLIENTES!$B$2:B511,CLIENTES!$A$2:A511, 0)</f>
        <v>8</v>
      </c>
      <c r="D279" s="171">
        <v>45483.0</v>
      </c>
      <c r="E279" s="134" t="str">
        <f t="shared" si="16"/>
        <v>July</v>
      </c>
      <c r="F279" s="37" t="str">
        <f t="array" ref="F279">IFERROR(XLOOKUP(A279,DETA_VENTAS!$B$1:B511,DETA_VENTAS!$C$1:C511),"")</f>
        <v>FINANZAS</v>
      </c>
      <c r="G279" s="37">
        <f>SUMIF(DETA_VENTAS!$B$1:$B511,A279,DETA_VENTAS!$G$1:$G511)</f>
        <v>2</v>
      </c>
      <c r="H279" s="172">
        <f>SUMIF(DETA_VENTAS!$B$1:$B511,A279,DETA_VENTAS!$L$1:$L511)</f>
        <v>64660</v>
      </c>
      <c r="I279" s="172">
        <f>SUMIF(DETA_VENTAS!$B$1:$B511,A279,DETA_VENTAS!$Q$1:$Q511)</f>
        <v>0</v>
      </c>
      <c r="J279" s="173">
        <f t="shared" si="17"/>
        <v>0</v>
      </c>
      <c r="K279" s="172">
        <f t="shared" si="15"/>
        <v>64660</v>
      </c>
      <c r="L279" s="174">
        <f t="shared" si="6"/>
        <v>0</v>
      </c>
      <c r="M279" s="175"/>
      <c r="N279" s="87"/>
      <c r="O279" s="176"/>
      <c r="P279" s="176"/>
    </row>
    <row r="280">
      <c r="A280" s="37">
        <v>1873.0</v>
      </c>
      <c r="B280" s="169" t="s">
        <v>263</v>
      </c>
      <c r="C280" s="170">
        <f t="array" ref="C280">XLOOKUP(B280,CLIENTES!$B$2:B511,CLIENTES!$A$2:A511, 0)</f>
        <v>6</v>
      </c>
      <c r="D280" s="171">
        <v>45483.0</v>
      </c>
      <c r="E280" s="134" t="str">
        <f t="shared" si="16"/>
        <v>July</v>
      </c>
      <c r="F280" s="37" t="str">
        <f t="array" ref="F280">IFERROR(XLOOKUP(A280,DETA_VENTAS!$B$1:B511,DETA_VENTAS!$C$1:C511),"")</f>
        <v>FOTOGRAFIA</v>
      </c>
      <c r="G280" s="37">
        <f>SUMIF(DETA_VENTAS!$B$1:$B511,A280,DETA_VENTAS!$G$1:$G511)</f>
        <v>3</v>
      </c>
      <c r="H280" s="172">
        <f>SUMIF(DETA_VENTAS!$B$1:$B511,A280,DETA_VENTAS!$L$1:$L511)</f>
        <v>2462</v>
      </c>
      <c r="I280" s="172">
        <f>SUMIF(DETA_VENTAS!$B$1:$B511,A280,DETA_VENTAS!$Q$1:$Q511)</f>
        <v>604.6</v>
      </c>
      <c r="J280" s="173">
        <f t="shared" si="17"/>
        <v>0.2455727051</v>
      </c>
      <c r="K280" s="172">
        <f t="shared" si="15"/>
        <v>2462</v>
      </c>
      <c r="L280" s="174">
        <f t="shared" si="6"/>
        <v>0</v>
      </c>
      <c r="M280" s="175"/>
      <c r="N280" s="87"/>
      <c r="O280" s="176"/>
      <c r="P280" s="176"/>
    </row>
    <row r="281">
      <c r="A281" s="37">
        <v>1872.0</v>
      </c>
      <c r="B281" s="169" t="s">
        <v>393</v>
      </c>
      <c r="C281" s="170">
        <f t="array" ref="C281">XLOOKUP(B281,CLIENTES!$B$2:B511,CLIENTES!$A$2:A511, 0)</f>
        <v>175</v>
      </c>
      <c r="D281" s="171">
        <v>45455.0</v>
      </c>
      <c r="E281" s="134" t="str">
        <f t="shared" si="16"/>
        <v>June</v>
      </c>
      <c r="F281" s="37" t="str">
        <f t="array" ref="F281">IFERROR(XLOOKUP(A281,DETA_VENTAS!$B$1:B511,DETA_VENTAS!$C$1:C511),"")</f>
        <v/>
      </c>
      <c r="G281" s="37">
        <f>SUMIF(DETA_VENTAS!$B$1:$B511,A281,DETA_VENTAS!$G$1:$G511)</f>
        <v>0</v>
      </c>
      <c r="H281" s="172">
        <f>SUMIF(DETA_VENTAS!$B$1:$B511,A281,DETA_VENTAS!$L$1:$L511)</f>
        <v>0</v>
      </c>
      <c r="I281" s="172">
        <f>SUMIF(DETA_VENTAS!$B$1:$B511,A281,DETA_VENTAS!$Q$1:$Q511)</f>
        <v>0</v>
      </c>
      <c r="J281" s="173">
        <f t="shared" si="17"/>
        <v>0</v>
      </c>
      <c r="K281" s="172">
        <f t="shared" si="15"/>
        <v>0</v>
      </c>
      <c r="L281" s="174">
        <f t="shared" si="6"/>
        <v>0</v>
      </c>
      <c r="M281" s="175"/>
      <c r="N281" s="87"/>
      <c r="O281" s="176"/>
      <c r="P281" s="176"/>
    </row>
    <row r="282">
      <c r="A282" s="37">
        <v>1871.0</v>
      </c>
      <c r="B282" s="169" t="s">
        <v>112</v>
      </c>
      <c r="C282" s="170">
        <f t="array" ref="C282">XLOOKUP(B282,CLIENTES!$B$2:B511,CLIENTES!$A$2:A511, 0)</f>
        <v>173</v>
      </c>
      <c r="D282" s="171">
        <v>45455.0</v>
      </c>
      <c r="E282" s="134" t="str">
        <f t="shared" si="16"/>
        <v>June</v>
      </c>
      <c r="F282" s="37" t="str">
        <f t="array" ref="F282">IFERROR(XLOOKUP(A282,DETA_VENTAS!$B$1:B511,DETA_VENTAS!$C$1:C511),"")</f>
        <v/>
      </c>
      <c r="G282" s="37">
        <f>SUMIF(DETA_VENTAS!$B$1:$B511,A282,DETA_VENTAS!$G$1:$G511)</f>
        <v>0</v>
      </c>
      <c r="H282" s="172">
        <f>SUMIF(DETA_VENTAS!$B$1:$B511,A282,DETA_VENTAS!$L$1:$L511)</f>
        <v>0</v>
      </c>
      <c r="I282" s="172">
        <f>SUMIF(DETA_VENTAS!$B$1:$B511,A282,DETA_VENTAS!$Q$1:$Q511)</f>
        <v>0</v>
      </c>
      <c r="J282" s="173">
        <f t="shared" si="17"/>
        <v>0</v>
      </c>
      <c r="K282" s="172">
        <f t="shared" si="15"/>
        <v>0</v>
      </c>
      <c r="L282" s="174">
        <f t="shared" si="6"/>
        <v>0</v>
      </c>
      <c r="M282" s="175"/>
      <c r="N282" s="87"/>
      <c r="O282" s="176"/>
      <c r="P282" s="176"/>
    </row>
    <row r="283">
      <c r="A283" s="37">
        <v>1870.0</v>
      </c>
      <c r="B283" s="169" t="s">
        <v>394</v>
      </c>
      <c r="C283" s="170">
        <f t="array" ref="C283">XLOOKUP(B283,CLIENTES!$B$2:B511,CLIENTES!$A$2:A511, 0)</f>
        <v>0</v>
      </c>
      <c r="D283" s="171">
        <v>45455.0</v>
      </c>
      <c r="E283" s="134" t="str">
        <f t="shared" si="16"/>
        <v>June</v>
      </c>
      <c r="F283" s="37" t="str">
        <f t="array" ref="F283">IFERROR(XLOOKUP(A283,DETA_VENTAS!$B$1:B511,DETA_VENTAS!$C$1:C511),"")</f>
        <v>FOTOGRAFIA</v>
      </c>
      <c r="G283" s="37">
        <f>SUMIF(DETA_VENTAS!$B$1:$B511,A283,DETA_VENTAS!$G$1:$G511)</f>
        <v>1</v>
      </c>
      <c r="H283" s="172">
        <f>SUMIF(DETA_VENTAS!$B$1:$B511,A283,DETA_VENTAS!$L$1:$L511)</f>
        <v>356</v>
      </c>
      <c r="I283" s="172">
        <f>SUMIF(DETA_VENTAS!$B$1:$B511,A283,DETA_VENTAS!$Q$1:$Q511)</f>
        <v>63</v>
      </c>
      <c r="J283" s="173">
        <f t="shared" si="17"/>
        <v>0.1769662921</v>
      </c>
      <c r="K283" s="172">
        <f t="shared" si="15"/>
        <v>356</v>
      </c>
      <c r="L283" s="174">
        <f t="shared" si="6"/>
        <v>0</v>
      </c>
      <c r="M283" s="175"/>
      <c r="N283" s="87"/>
      <c r="O283" s="176"/>
      <c r="P283" s="176"/>
    </row>
    <row r="284">
      <c r="A284" s="37">
        <v>1869.0</v>
      </c>
      <c r="B284" s="169" t="s">
        <v>395</v>
      </c>
      <c r="C284" s="170">
        <f t="array" ref="C284">XLOOKUP(B284,CLIENTES!$B$2:B511,CLIENTES!$A$2:A511, 0)</f>
        <v>152</v>
      </c>
      <c r="D284" s="171">
        <v>45453.0</v>
      </c>
      <c r="E284" s="134" t="str">
        <f t="shared" si="16"/>
        <v>June</v>
      </c>
      <c r="F284" s="37" t="str">
        <f t="array" ref="F284">IFERROR(XLOOKUP(A284,DETA_VENTAS!$B$1:B511,DETA_VENTAS!$C$1:C511),"")</f>
        <v/>
      </c>
      <c r="G284" s="37">
        <f>SUMIF(DETA_VENTAS!$B$1:$B511,A284,DETA_VENTAS!$G$1:$G511)</f>
        <v>0</v>
      </c>
      <c r="H284" s="172">
        <f>SUMIF(DETA_VENTAS!$B$1:$B511,A284,DETA_VENTAS!$L$1:$L511)</f>
        <v>0</v>
      </c>
      <c r="I284" s="172">
        <f>SUMIF(DETA_VENTAS!$B$1:$B511,A284,DETA_VENTAS!$Q$1:$Q511)</f>
        <v>0</v>
      </c>
      <c r="J284" s="173">
        <f t="shared" si="17"/>
        <v>0</v>
      </c>
      <c r="K284" s="172">
        <f t="shared" si="15"/>
        <v>0</v>
      </c>
      <c r="L284" s="174">
        <f t="shared" si="6"/>
        <v>0</v>
      </c>
      <c r="M284" s="175"/>
      <c r="N284" s="87"/>
      <c r="O284" s="176"/>
      <c r="P284" s="176"/>
    </row>
    <row r="285">
      <c r="A285" s="37">
        <v>1868.0</v>
      </c>
      <c r="B285" s="169" t="s">
        <v>396</v>
      </c>
      <c r="C285" s="170">
        <f t="array" ref="C285">XLOOKUP(B285,CLIENTES!$B$2:B511,CLIENTES!$A$2:A511, 0)</f>
        <v>10</v>
      </c>
      <c r="D285" s="171">
        <v>45451.0</v>
      </c>
      <c r="E285" s="134" t="str">
        <f t="shared" si="16"/>
        <v>June</v>
      </c>
      <c r="F285" s="37" t="str">
        <f t="array" ref="F285">IFERROR(XLOOKUP(A285,DETA_VENTAS!$B$1:B511,DETA_VENTAS!$C$1:C511),"")</f>
        <v/>
      </c>
      <c r="G285" s="37">
        <f>SUMIF(DETA_VENTAS!$B$1:$B511,A285,DETA_VENTAS!$G$1:$G511)</f>
        <v>0</v>
      </c>
      <c r="H285" s="172">
        <f>SUMIF(DETA_VENTAS!$B$1:$B511,A285,DETA_VENTAS!$L$1:$L511)</f>
        <v>0</v>
      </c>
      <c r="I285" s="172">
        <f>SUMIF(DETA_VENTAS!$B$1:$B511,A285,DETA_VENTAS!$Q$1:$Q511)</f>
        <v>0</v>
      </c>
      <c r="J285" s="173">
        <f t="shared" si="17"/>
        <v>0</v>
      </c>
      <c r="K285" s="172">
        <f t="shared" si="15"/>
        <v>0</v>
      </c>
      <c r="L285" s="174">
        <f t="shared" si="6"/>
        <v>0</v>
      </c>
      <c r="M285" s="175"/>
      <c r="N285" s="87"/>
      <c r="O285" s="176"/>
      <c r="P285" s="176"/>
    </row>
    <row r="286">
      <c r="A286" s="37">
        <v>1867.0</v>
      </c>
      <c r="B286" s="169" t="s">
        <v>397</v>
      </c>
      <c r="C286" s="170">
        <f t="array" ref="C286">XLOOKUP(B286,CLIENTES!$B$2:B511,CLIENTES!$A$2:A511, 0)</f>
        <v>145</v>
      </c>
      <c r="D286" s="171">
        <v>45450.0</v>
      </c>
      <c r="E286" s="134" t="str">
        <f t="shared" si="16"/>
        <v>June</v>
      </c>
      <c r="F286" s="37" t="str">
        <f t="array" ref="F286">IFERROR(XLOOKUP(A286,DETA_VENTAS!$B$1:B511,DETA_VENTAS!$C$1:C511),"")</f>
        <v/>
      </c>
      <c r="G286" s="37">
        <f>SUMIF(DETA_VENTAS!$B$1:$B511,A286,DETA_VENTAS!$G$1:$G511)</f>
        <v>0</v>
      </c>
      <c r="H286" s="172">
        <f>SUMIF(DETA_VENTAS!$B$1:$B511,A286,DETA_VENTAS!$L$1:$L511)</f>
        <v>0</v>
      </c>
      <c r="I286" s="172">
        <f>SUMIF(DETA_VENTAS!$B$1:$B511,A286,DETA_VENTAS!$Q$1:$Q511)</f>
        <v>0</v>
      </c>
      <c r="J286" s="173">
        <f t="shared" si="17"/>
        <v>0</v>
      </c>
      <c r="K286" s="172">
        <f t="shared" si="15"/>
        <v>0</v>
      </c>
      <c r="L286" s="174">
        <f t="shared" si="6"/>
        <v>0</v>
      </c>
      <c r="M286" s="175"/>
      <c r="N286" s="134" t="s">
        <v>398</v>
      </c>
      <c r="O286" s="176"/>
      <c r="P286" s="176"/>
    </row>
    <row r="287">
      <c r="A287" s="37">
        <v>1866.0</v>
      </c>
      <c r="B287" s="169" t="s">
        <v>399</v>
      </c>
      <c r="C287" s="170">
        <f t="array" ref="C287">XLOOKUP(B287,CLIENTES!$B$2:B511,CLIENTES!$A$2:A511, 0)</f>
        <v>123</v>
      </c>
      <c r="D287" s="171">
        <v>45450.0</v>
      </c>
      <c r="E287" s="134" t="str">
        <f t="shared" si="16"/>
        <v>June</v>
      </c>
      <c r="F287" s="37" t="str">
        <f t="array" ref="F287">IFERROR(XLOOKUP(A287,DETA_VENTAS!$B$1:B511,DETA_VENTAS!$C$1:C511),"")</f>
        <v/>
      </c>
      <c r="G287" s="37">
        <f>SUMIF(DETA_VENTAS!$B$1:$B511,A287,DETA_VENTAS!$G$1:$G511)</f>
        <v>0</v>
      </c>
      <c r="H287" s="172">
        <f>SUMIF(DETA_VENTAS!$B$1:$B511,A287,DETA_VENTAS!$L$1:$L511)</f>
        <v>0</v>
      </c>
      <c r="I287" s="172">
        <f>SUMIF(DETA_VENTAS!$B$1:$B511,A287,DETA_VENTAS!$Q$1:$Q511)</f>
        <v>0</v>
      </c>
      <c r="J287" s="173">
        <f t="shared" si="17"/>
        <v>0</v>
      </c>
      <c r="K287" s="172">
        <f t="shared" si="15"/>
        <v>0</v>
      </c>
      <c r="L287" s="174">
        <f t="shared" si="6"/>
        <v>0</v>
      </c>
      <c r="M287" s="175"/>
      <c r="N287" s="134"/>
      <c r="O287" s="176"/>
      <c r="P287" s="176"/>
    </row>
    <row r="288">
      <c r="A288" s="37">
        <v>1865.0</v>
      </c>
      <c r="B288" s="169" t="s">
        <v>112</v>
      </c>
      <c r="C288" s="170">
        <f t="array" ref="C288">XLOOKUP(B288,CLIENTES!$B$2:B511,CLIENTES!$A$2:A511, 0)</f>
        <v>173</v>
      </c>
      <c r="D288" s="171">
        <v>45450.0</v>
      </c>
      <c r="E288" s="134" t="str">
        <f t="shared" si="16"/>
        <v>June</v>
      </c>
      <c r="F288" s="37" t="str">
        <f t="array" ref="F288">IFERROR(XLOOKUP(A288,DETA_VENTAS!$B$1:B511,DETA_VENTAS!$C$1:C511),"")</f>
        <v/>
      </c>
      <c r="G288" s="37">
        <f>SUMIF(DETA_VENTAS!$B$1:$B511,A288,DETA_VENTAS!$G$1:$G511)</f>
        <v>0</v>
      </c>
      <c r="H288" s="172">
        <f>SUMIF(DETA_VENTAS!$B$1:$B511,A288,DETA_VENTAS!$L$1:$L511)</f>
        <v>0</v>
      </c>
      <c r="I288" s="172">
        <f>SUMIF(DETA_VENTAS!$B$1:$B511,A288,DETA_VENTAS!$Q$1:$Q511)</f>
        <v>0</v>
      </c>
      <c r="J288" s="173">
        <f t="shared" si="17"/>
        <v>0</v>
      </c>
      <c r="K288" s="172">
        <f t="shared" si="15"/>
        <v>0</v>
      </c>
      <c r="L288" s="174">
        <f t="shared" si="6"/>
        <v>0</v>
      </c>
      <c r="M288" s="175"/>
      <c r="N288" s="134"/>
      <c r="O288" s="176"/>
      <c r="P288" s="176"/>
    </row>
    <row r="289">
      <c r="A289" s="37">
        <v>1864.0</v>
      </c>
      <c r="B289" s="169" t="s">
        <v>400</v>
      </c>
      <c r="C289" s="170">
        <f t="array" ref="C289">XLOOKUP(B289,CLIENTES!$B$2:B511,CLIENTES!$A$2:A511, 0)</f>
        <v>148</v>
      </c>
      <c r="D289" s="171">
        <v>45449.0</v>
      </c>
      <c r="E289" s="134" t="str">
        <f t="shared" si="16"/>
        <v>June</v>
      </c>
      <c r="F289" s="37" t="str">
        <f t="array" ref="F289">IFERROR(XLOOKUP(A289,DETA_VENTAS!$B$1:B511,DETA_VENTAS!$C$1:C511),"")</f>
        <v/>
      </c>
      <c r="G289" s="37">
        <f>SUMIF(DETA_VENTAS!$B$1:$B511,A289,DETA_VENTAS!$G$1:$G511)</f>
        <v>0</v>
      </c>
      <c r="H289" s="172">
        <f>SUMIF(DETA_VENTAS!$B$1:$B511,A289,DETA_VENTAS!$L$1:$L511)</f>
        <v>0</v>
      </c>
      <c r="I289" s="172">
        <f>SUMIF(DETA_VENTAS!$B$1:$B511,A289,DETA_VENTAS!$Q$1:$Q511)</f>
        <v>0</v>
      </c>
      <c r="J289" s="173">
        <f t="shared" si="17"/>
        <v>0</v>
      </c>
      <c r="K289" s="172">
        <f t="shared" si="15"/>
        <v>0</v>
      </c>
      <c r="L289" s="174">
        <f t="shared" si="6"/>
        <v>0</v>
      </c>
      <c r="M289" s="175"/>
      <c r="N289" s="134"/>
      <c r="O289" s="176"/>
      <c r="P289" s="176"/>
    </row>
    <row r="290">
      <c r="A290" s="37">
        <v>1863.0</v>
      </c>
      <c r="B290" s="169" t="s">
        <v>401</v>
      </c>
      <c r="C290" s="170">
        <f t="array" ref="C290">XLOOKUP(B290,CLIENTES!$B$2:B511,CLIENTES!$A$2:A511, 0)</f>
        <v>131</v>
      </c>
      <c r="D290" s="171">
        <v>45446.0</v>
      </c>
      <c r="E290" s="134" t="str">
        <f t="shared" si="16"/>
        <v>June</v>
      </c>
      <c r="F290" s="37" t="str">
        <f t="array" ref="F290">IFERROR(XLOOKUP(A290,DETA_VENTAS!$B$1:B511,DETA_VENTAS!$C$1:C511),"")</f>
        <v/>
      </c>
      <c r="G290" s="37">
        <f>SUMIF(DETA_VENTAS!$B$1:$B511,A290,DETA_VENTAS!$G$1:$G511)</f>
        <v>0</v>
      </c>
      <c r="H290" s="172">
        <f>SUMIF(DETA_VENTAS!$B$1:$B511,A290,DETA_VENTAS!$L$1:$L511)</f>
        <v>0</v>
      </c>
      <c r="I290" s="172">
        <f>SUMIF(DETA_VENTAS!$B$1:$B511,A290,DETA_VENTAS!$Q$1:$Q511)</f>
        <v>0</v>
      </c>
      <c r="J290" s="173">
        <f t="shared" si="17"/>
        <v>0</v>
      </c>
      <c r="K290" s="172">
        <f t="shared" si="15"/>
        <v>0</v>
      </c>
      <c r="L290" s="174">
        <f t="shared" si="6"/>
        <v>0</v>
      </c>
      <c r="M290" s="175"/>
      <c r="N290" s="134"/>
      <c r="O290" s="176"/>
      <c r="P290" s="176"/>
    </row>
    <row r="291">
      <c r="A291" s="37">
        <v>1862.0</v>
      </c>
      <c r="B291" s="169" t="s">
        <v>112</v>
      </c>
      <c r="C291" s="170">
        <f t="array" ref="C291">XLOOKUP(B291,CLIENTES!$B$2:B511,CLIENTES!$A$2:A511, 0)</f>
        <v>173</v>
      </c>
      <c r="D291" s="171">
        <v>45442.0</v>
      </c>
      <c r="E291" s="134" t="str">
        <f t="shared" si="16"/>
        <v>May</v>
      </c>
      <c r="F291" s="37" t="str">
        <f t="array" ref="F291">IFERROR(XLOOKUP(A291,DETA_VENTAS!$B$1:B511,DETA_VENTAS!$C$1:C511),"")</f>
        <v/>
      </c>
      <c r="G291" s="37">
        <f>SUMIF(DETA_VENTAS!$B$1:$B511,A291,DETA_VENTAS!$G$1:$G511)</f>
        <v>0</v>
      </c>
      <c r="H291" s="172">
        <f>SUMIF(DETA_VENTAS!$B$1:$B511,A291,DETA_VENTAS!$L$1:$L511)</f>
        <v>0</v>
      </c>
      <c r="I291" s="172">
        <f>SUMIF(DETA_VENTAS!$B$1:$B511,A291,DETA_VENTAS!$Q$1:$Q511)</f>
        <v>0</v>
      </c>
      <c r="J291" s="173">
        <f t="shared" si="17"/>
        <v>0</v>
      </c>
      <c r="K291" s="172">
        <f t="shared" si="15"/>
        <v>0</v>
      </c>
      <c r="L291" s="174">
        <f t="shared" si="6"/>
        <v>0</v>
      </c>
      <c r="M291" s="175"/>
      <c r="N291" s="134" t="s">
        <v>402</v>
      </c>
      <c r="O291" s="176"/>
      <c r="P291" s="176"/>
    </row>
    <row r="292">
      <c r="A292" s="37">
        <v>1861.0</v>
      </c>
      <c r="B292" s="169" t="s">
        <v>403</v>
      </c>
      <c r="C292" s="170">
        <f t="array" ref="C292">XLOOKUP(B292,CLIENTES!$B$2:B511,CLIENTES!$A$2:A511, 0)</f>
        <v>234</v>
      </c>
      <c r="D292" s="171">
        <v>45441.0</v>
      </c>
      <c r="E292" s="134" t="str">
        <f t="shared" si="16"/>
        <v>May</v>
      </c>
      <c r="F292" s="37" t="str">
        <f t="array" ref="F292">IFERROR(XLOOKUP(A292,DETA_VENTAS!$B$1:B511,DETA_VENTAS!$C$1:C511),"")</f>
        <v/>
      </c>
      <c r="G292" s="37">
        <f>SUMIF(DETA_VENTAS!$B$1:$B511,A292,DETA_VENTAS!$G$1:$G511)</f>
        <v>0</v>
      </c>
      <c r="H292" s="172">
        <f>SUMIF(DETA_VENTAS!$B$1:$B511,A292,DETA_VENTAS!$L$1:$L511)</f>
        <v>0</v>
      </c>
      <c r="I292" s="172">
        <f>SUMIF(DETA_VENTAS!$B$1:$B511,A292,DETA_VENTAS!$Q$1:$Q511)</f>
        <v>0</v>
      </c>
      <c r="J292" s="173">
        <f t="shared" si="17"/>
        <v>0</v>
      </c>
      <c r="K292" s="172">
        <f t="shared" si="15"/>
        <v>0</v>
      </c>
      <c r="L292" s="174">
        <f t="shared" si="6"/>
        <v>0</v>
      </c>
      <c r="M292" s="175"/>
      <c r="N292" s="134" t="s">
        <v>404</v>
      </c>
      <c r="O292" s="176"/>
      <c r="P292" s="176"/>
    </row>
    <row r="293">
      <c r="A293" s="37">
        <v>1860.0</v>
      </c>
      <c r="B293" s="169" t="s">
        <v>397</v>
      </c>
      <c r="C293" s="170">
        <f t="array" ref="C293">XLOOKUP(B293,CLIENTES!$B$2:B511,CLIENTES!$A$2:A511, 0)</f>
        <v>145</v>
      </c>
      <c r="D293" s="171">
        <v>45439.0</v>
      </c>
      <c r="E293" s="134" t="str">
        <f t="shared" si="16"/>
        <v>May</v>
      </c>
      <c r="F293" s="37" t="str">
        <f t="array" ref="F293">IFERROR(XLOOKUP(A293,DETA_VENTAS!$B$1:B511,DETA_VENTAS!$C$1:C511),"")</f>
        <v/>
      </c>
      <c r="G293" s="37">
        <f>SUMIF(DETA_VENTAS!$B$1:$B511,A293,DETA_VENTAS!$G$1:$G511)</f>
        <v>0</v>
      </c>
      <c r="H293" s="172">
        <f>SUMIF(DETA_VENTAS!$B$1:$B511,A293,DETA_VENTAS!$L$1:$L511)</f>
        <v>0</v>
      </c>
      <c r="I293" s="172">
        <f>SUMIF(DETA_VENTAS!$B$1:$B511,A293,DETA_VENTAS!$Q$1:$Q511)</f>
        <v>0</v>
      </c>
      <c r="J293" s="173">
        <f t="shared" si="17"/>
        <v>0</v>
      </c>
      <c r="K293" s="172">
        <f t="shared" si="15"/>
        <v>0</v>
      </c>
      <c r="L293" s="174">
        <f t="shared" si="6"/>
        <v>0</v>
      </c>
      <c r="M293" s="175"/>
      <c r="N293" s="192"/>
      <c r="O293" s="176"/>
      <c r="P293" s="176"/>
    </row>
    <row r="294">
      <c r="A294" s="37">
        <v>1859.0</v>
      </c>
      <c r="B294" s="169" t="s">
        <v>397</v>
      </c>
      <c r="C294" s="170">
        <f t="array" ref="C294">XLOOKUP(B294,CLIENTES!$B$2:B511,CLIENTES!$A$2:A511, 0)</f>
        <v>145</v>
      </c>
      <c r="D294" s="171">
        <v>45434.0</v>
      </c>
      <c r="E294" s="134" t="str">
        <f t="shared" si="16"/>
        <v>May</v>
      </c>
      <c r="F294" s="37" t="str">
        <f t="array" ref="F294">IFERROR(XLOOKUP(A294,DETA_VENTAS!$B$1:B511,DETA_VENTAS!$C$1:C511),"")</f>
        <v/>
      </c>
      <c r="G294" s="37">
        <f>SUMIF(DETA_VENTAS!$B$1:$B511,A294,DETA_VENTAS!$G$1:$G511)</f>
        <v>0</v>
      </c>
      <c r="H294" s="172">
        <f>SUMIF(DETA_VENTAS!$B$1:$B511,A294,DETA_VENTAS!$L$1:$L511)</f>
        <v>0</v>
      </c>
      <c r="I294" s="172">
        <f>SUMIF(DETA_VENTAS!$B$1:$B511,A294,DETA_VENTAS!$Q$1:$Q511)</f>
        <v>0</v>
      </c>
      <c r="J294" s="173">
        <f t="shared" si="17"/>
        <v>0</v>
      </c>
      <c r="K294" s="172">
        <f t="shared" si="15"/>
        <v>0</v>
      </c>
      <c r="L294" s="174">
        <f t="shared" si="6"/>
        <v>0</v>
      </c>
      <c r="M294" s="175"/>
      <c r="N294" s="192"/>
      <c r="O294" s="176"/>
      <c r="P294" s="176"/>
    </row>
    <row r="295">
      <c r="A295" s="37">
        <v>1858.0</v>
      </c>
      <c r="B295" s="169" t="s">
        <v>112</v>
      </c>
      <c r="C295" s="170">
        <f t="array" ref="C295">XLOOKUP(B295,CLIENTES!$B$2:B511,CLIENTES!$A$2:A511, 0)</f>
        <v>173</v>
      </c>
      <c r="D295" s="171">
        <v>45434.0</v>
      </c>
      <c r="E295" s="134" t="str">
        <f t="shared" si="16"/>
        <v>May</v>
      </c>
      <c r="F295" s="37" t="str">
        <f t="array" ref="F295">IFERROR(XLOOKUP(A295,DETA_VENTAS!$B$1:B511,DETA_VENTAS!$C$1:C511),"")</f>
        <v/>
      </c>
      <c r="G295" s="37">
        <f>SUMIF(DETA_VENTAS!$B$1:$B511,A295,DETA_VENTAS!$G$1:$G511)</f>
        <v>0</v>
      </c>
      <c r="H295" s="172">
        <f>SUMIF(DETA_VENTAS!$B$1:$B511,A295,DETA_VENTAS!$L$1:$L511)</f>
        <v>0</v>
      </c>
      <c r="I295" s="172">
        <f>SUMIF(DETA_VENTAS!$B$1:$B511,A295,DETA_VENTAS!$Q$1:$Q511)</f>
        <v>0</v>
      </c>
      <c r="J295" s="173">
        <f t="shared" si="17"/>
        <v>0</v>
      </c>
      <c r="K295" s="172">
        <f t="shared" si="15"/>
        <v>0</v>
      </c>
      <c r="L295" s="174">
        <f t="shared" si="6"/>
        <v>0</v>
      </c>
      <c r="M295" s="175"/>
      <c r="N295" s="192"/>
      <c r="O295" s="176"/>
      <c r="P295" s="176"/>
    </row>
    <row r="296">
      <c r="A296" s="37">
        <v>1857.0</v>
      </c>
      <c r="B296" s="169" t="s">
        <v>405</v>
      </c>
      <c r="C296" s="170">
        <f t="array" ref="C296">XLOOKUP(B296,CLIENTES!$B$2:B511,CLIENTES!$A$2:A511, 0)</f>
        <v>157</v>
      </c>
      <c r="D296" s="171">
        <v>45434.0</v>
      </c>
      <c r="E296" s="134" t="str">
        <f t="shared" si="16"/>
        <v>May</v>
      </c>
      <c r="F296" s="37" t="str">
        <f t="array" ref="F296">IFERROR(XLOOKUP(A296,DETA_VENTAS!$B$1:B511,DETA_VENTAS!$C$1:C511),"")</f>
        <v/>
      </c>
      <c r="G296" s="37">
        <f>SUMIF(DETA_VENTAS!$B$1:$B511,A296,DETA_VENTAS!$G$1:$G511)</f>
        <v>0</v>
      </c>
      <c r="H296" s="172">
        <f>SUMIF(DETA_VENTAS!$B$1:$B511,A296,DETA_VENTAS!$L$1:$L511)</f>
        <v>0</v>
      </c>
      <c r="I296" s="172">
        <f>SUMIF(DETA_VENTAS!$B$1:$B511,A296,DETA_VENTAS!$Q$1:$Q511)</f>
        <v>0</v>
      </c>
      <c r="J296" s="173">
        <f t="shared" si="17"/>
        <v>0</v>
      </c>
      <c r="K296" s="172">
        <f t="shared" si="15"/>
        <v>0</v>
      </c>
      <c r="L296" s="174">
        <f t="shared" si="6"/>
        <v>0</v>
      </c>
      <c r="M296" s="175"/>
      <c r="N296" s="192"/>
      <c r="O296" s="176"/>
      <c r="P296" s="176"/>
    </row>
    <row r="297">
      <c r="A297" s="37">
        <v>1856.0</v>
      </c>
      <c r="B297" s="169" t="s">
        <v>406</v>
      </c>
      <c r="C297" s="170">
        <f t="array" ref="C297">XLOOKUP(B297,CLIENTES!$B$2:B511,CLIENTES!$A$2:A511, 0)</f>
        <v>122</v>
      </c>
      <c r="D297" s="171">
        <v>45434.0</v>
      </c>
      <c r="E297" s="134" t="str">
        <f t="shared" si="16"/>
        <v>May</v>
      </c>
      <c r="F297" s="37" t="str">
        <f t="array" ref="F297">IFERROR(XLOOKUP(A297,DETA_VENTAS!$B$1:B511,DETA_VENTAS!$C$1:C511),"")</f>
        <v/>
      </c>
      <c r="G297" s="37">
        <f>SUMIF(DETA_VENTAS!$B$1:$B511,A297,DETA_VENTAS!$G$1:$G511)</f>
        <v>0</v>
      </c>
      <c r="H297" s="172">
        <f>SUMIF(DETA_VENTAS!$B$1:$B511,A297,DETA_VENTAS!$L$1:$L511)</f>
        <v>0</v>
      </c>
      <c r="I297" s="172">
        <f>SUMIF(DETA_VENTAS!$B$1:$B511,A297,DETA_VENTAS!$Q$1:$Q511)</f>
        <v>0</v>
      </c>
      <c r="J297" s="173">
        <f t="shared" si="17"/>
        <v>0</v>
      </c>
      <c r="K297" s="172">
        <f t="shared" si="15"/>
        <v>0</v>
      </c>
      <c r="L297" s="174">
        <f t="shared" si="6"/>
        <v>0</v>
      </c>
      <c r="M297" s="175"/>
      <c r="N297" s="192"/>
      <c r="O297" s="176"/>
      <c r="P297" s="176"/>
    </row>
    <row r="298">
      <c r="A298" s="37">
        <v>1855.0</v>
      </c>
      <c r="B298" s="169" t="s">
        <v>407</v>
      </c>
      <c r="C298" s="170">
        <f t="array" ref="C298">XLOOKUP(B298,CLIENTES!$B$2:B511,CLIENTES!$A$2:A511, 0)</f>
        <v>132</v>
      </c>
      <c r="D298" s="171">
        <v>45433.0</v>
      </c>
      <c r="E298" s="134" t="str">
        <f t="shared" si="16"/>
        <v>May</v>
      </c>
      <c r="F298" s="37" t="str">
        <f t="array" ref="F298">IFERROR(XLOOKUP(A298,DETA_VENTAS!$B$1:B511,DETA_VENTAS!$C$1:C511),"")</f>
        <v/>
      </c>
      <c r="G298" s="37">
        <f>SUMIF(DETA_VENTAS!$B$1:$B511,A298,DETA_VENTAS!$G$1:$G511)</f>
        <v>0</v>
      </c>
      <c r="H298" s="172">
        <f>SUMIF(DETA_VENTAS!$B$1:$B511,A298,DETA_VENTAS!$L$1:$L511)</f>
        <v>0</v>
      </c>
      <c r="I298" s="172">
        <f>SUMIF(DETA_VENTAS!$B$1:$B511,A298,DETA_VENTAS!$Q$1:$Q511)</f>
        <v>0</v>
      </c>
      <c r="J298" s="173">
        <f t="shared" si="17"/>
        <v>0</v>
      </c>
      <c r="K298" s="172">
        <f t="shared" si="15"/>
        <v>0</v>
      </c>
      <c r="L298" s="174">
        <f t="shared" si="6"/>
        <v>0</v>
      </c>
      <c r="M298" s="175"/>
      <c r="N298" s="134" t="s">
        <v>408</v>
      </c>
      <c r="O298" s="176"/>
      <c r="P298" s="176"/>
    </row>
    <row r="299">
      <c r="A299" s="37">
        <v>1854.0</v>
      </c>
      <c r="B299" s="169" t="s">
        <v>409</v>
      </c>
      <c r="C299" s="170">
        <f t="array" ref="C299">XLOOKUP(B299,CLIENTES!$B$2:B511,CLIENTES!$A$2:A511, 0)</f>
        <v>145</v>
      </c>
      <c r="D299" s="171">
        <v>45433.0</v>
      </c>
      <c r="E299" s="134" t="str">
        <f t="shared" si="16"/>
        <v>May</v>
      </c>
      <c r="F299" s="37" t="str">
        <f t="array" ref="F299">IFERROR(XLOOKUP(A299,DETA_VENTAS!$B$1:B511,DETA_VENTAS!$C$1:C511),"")</f>
        <v/>
      </c>
      <c r="G299" s="37">
        <f>SUMIF(DETA_VENTAS!$B$1:$B511,A299,DETA_VENTAS!$G$1:$G511)</f>
        <v>0</v>
      </c>
      <c r="H299" s="172">
        <f>SUMIF(DETA_VENTAS!$B$1:$B511,A299,DETA_VENTAS!$L$1:$L511)</f>
        <v>0</v>
      </c>
      <c r="I299" s="172">
        <f>SUMIF(DETA_VENTAS!$B$1:$B511,A299,DETA_VENTAS!$Q$1:$Q511)</f>
        <v>0</v>
      </c>
      <c r="J299" s="173">
        <f t="shared" si="17"/>
        <v>0</v>
      </c>
      <c r="K299" s="172">
        <f t="shared" si="15"/>
        <v>0</v>
      </c>
      <c r="L299" s="174">
        <f t="shared" si="6"/>
        <v>0</v>
      </c>
      <c r="M299" s="175"/>
      <c r="N299" s="192"/>
      <c r="O299" s="176"/>
      <c r="P299" s="176"/>
    </row>
    <row r="300">
      <c r="A300" s="37">
        <v>1853.0</v>
      </c>
      <c r="B300" s="169" t="s">
        <v>410</v>
      </c>
      <c r="C300" s="170">
        <f t="array" ref="C300">XLOOKUP(B300,CLIENTES!$B$2:B511,CLIENTES!$A$2:A511, 0)</f>
        <v>163</v>
      </c>
      <c r="D300" s="171">
        <v>45432.0</v>
      </c>
      <c r="E300" s="134" t="str">
        <f t="shared" si="16"/>
        <v>May</v>
      </c>
      <c r="F300" s="37" t="str">
        <f t="array" ref="F300">IFERROR(XLOOKUP(A300,DETA_VENTAS!$B$1:B511,DETA_VENTAS!$C$1:C511),"")</f>
        <v/>
      </c>
      <c r="G300" s="37">
        <f>SUMIF(DETA_VENTAS!$B$1:$B511,A300,DETA_VENTAS!$G$1:$G511)</f>
        <v>0</v>
      </c>
      <c r="H300" s="172">
        <f>SUMIF(DETA_VENTAS!$B$1:$B511,A300,DETA_VENTAS!$L$1:$L511)</f>
        <v>0</v>
      </c>
      <c r="I300" s="172">
        <f>SUMIF(DETA_VENTAS!$B$1:$B511,A300,DETA_VENTAS!$Q$1:$Q511)</f>
        <v>0</v>
      </c>
      <c r="J300" s="173">
        <f t="shared" si="17"/>
        <v>0</v>
      </c>
      <c r="K300" s="172">
        <f t="shared" si="15"/>
        <v>0</v>
      </c>
      <c r="L300" s="174">
        <f t="shared" si="6"/>
        <v>0</v>
      </c>
      <c r="M300" s="175"/>
      <c r="N300" s="192"/>
      <c r="O300" s="176"/>
      <c r="P300" s="176"/>
    </row>
    <row r="301">
      <c r="A301" s="37">
        <v>1852.0</v>
      </c>
      <c r="B301" s="169" t="s">
        <v>409</v>
      </c>
      <c r="C301" s="170">
        <f t="array" ref="C301">XLOOKUP(B301,CLIENTES!$B$2:B511,CLIENTES!$A$2:A511, 0)</f>
        <v>145</v>
      </c>
      <c r="D301" s="171">
        <v>45427.0</v>
      </c>
      <c r="E301" s="134" t="str">
        <f t="shared" si="16"/>
        <v>May</v>
      </c>
      <c r="F301" s="37" t="str">
        <f t="array" ref="F301">IFERROR(XLOOKUP(A301,DETA_VENTAS!$B$1:B511,DETA_VENTAS!$C$1:C511),"")</f>
        <v/>
      </c>
      <c r="G301" s="37">
        <f>SUMIF(DETA_VENTAS!$B$1:$B511,A301,DETA_VENTAS!$G$1:$G511)</f>
        <v>0</v>
      </c>
      <c r="H301" s="172">
        <f>SUMIF(DETA_VENTAS!$B$1:$B511,A301,DETA_VENTAS!$L$1:$L511)</f>
        <v>0</v>
      </c>
      <c r="I301" s="172">
        <f>SUMIF(DETA_VENTAS!$B$1:$B511,A301,DETA_VENTAS!$Q$1:$Q511)</f>
        <v>0</v>
      </c>
      <c r="J301" s="173">
        <f t="shared" si="17"/>
        <v>0</v>
      </c>
      <c r="K301" s="172">
        <f t="shared" si="15"/>
        <v>0</v>
      </c>
      <c r="L301" s="174">
        <f t="shared" si="6"/>
        <v>0</v>
      </c>
      <c r="M301" s="175"/>
      <c r="N301" s="192"/>
      <c r="O301" s="176"/>
      <c r="P301" s="176"/>
    </row>
    <row r="302">
      <c r="A302" s="37">
        <v>1851.0</v>
      </c>
      <c r="B302" s="169" t="s">
        <v>411</v>
      </c>
      <c r="C302" s="170">
        <f t="array" ref="C302">XLOOKUP(B302,CLIENTES!$B$2:B511,CLIENTES!$A$2:A511, 0)</f>
        <v>76</v>
      </c>
      <c r="D302" s="171">
        <v>45427.0</v>
      </c>
      <c r="E302" s="134" t="str">
        <f t="shared" si="16"/>
        <v>May</v>
      </c>
      <c r="F302" s="37" t="str">
        <f t="array" ref="F302">IFERROR(XLOOKUP(A302,DETA_VENTAS!$B$1:B511,DETA_VENTAS!$C$1:C511),"")</f>
        <v/>
      </c>
      <c r="G302" s="37">
        <f>SUMIF(DETA_VENTAS!$B$1:$B511,A302,DETA_VENTAS!$G$1:$G511)</f>
        <v>0</v>
      </c>
      <c r="H302" s="172">
        <f>SUMIF(DETA_VENTAS!$B$1:$B511,A302,DETA_VENTAS!$L$1:$L511)</f>
        <v>0</v>
      </c>
      <c r="I302" s="172">
        <f>SUMIF(DETA_VENTAS!$B$1:$B511,A302,DETA_VENTAS!$Q$1:$Q511)</f>
        <v>0</v>
      </c>
      <c r="J302" s="173">
        <f t="shared" si="17"/>
        <v>0</v>
      </c>
      <c r="K302" s="172">
        <f t="shared" si="15"/>
        <v>0</v>
      </c>
      <c r="L302" s="174">
        <f t="shared" si="6"/>
        <v>0</v>
      </c>
      <c r="M302" s="175"/>
      <c r="N302" s="192"/>
      <c r="O302" s="176"/>
      <c r="P302" s="176"/>
    </row>
    <row r="303">
      <c r="A303" s="37">
        <v>1850.0</v>
      </c>
      <c r="B303" s="169" t="s">
        <v>367</v>
      </c>
      <c r="C303" s="170">
        <f t="array" ref="C303">XLOOKUP(B303,CLIENTES!$B$2:B511,CLIENTES!$A$2:A511, 0)</f>
        <v>2</v>
      </c>
      <c r="D303" s="171">
        <v>45427.0</v>
      </c>
      <c r="E303" s="134" t="str">
        <f t="shared" si="16"/>
        <v>May</v>
      </c>
      <c r="F303" s="37" t="str">
        <f t="array" ref="F303">IFERROR(XLOOKUP(A303,DETA_VENTAS!$B$1:B511,DETA_VENTAS!$C$1:C511),"")</f>
        <v>ACCESORIOS</v>
      </c>
      <c r="G303" s="37">
        <f>SUMIF(DETA_VENTAS!$B$1:$B511,A303,DETA_VENTAS!$G$1:$G511)</f>
        <v>1</v>
      </c>
      <c r="H303" s="172">
        <f>SUMIF(DETA_VENTAS!$B$1:$B511,A303,DETA_VENTAS!$L$1:$L511)</f>
        <v>0</v>
      </c>
      <c r="I303" s="172">
        <f>SUMIF(DETA_VENTAS!$B$1:$B511,A303,DETA_VENTAS!$Q$1:$Q511)</f>
        <v>0</v>
      </c>
      <c r="J303" s="173">
        <f t="shared" si="17"/>
        <v>0</v>
      </c>
      <c r="K303" s="172">
        <f t="shared" si="15"/>
        <v>0</v>
      </c>
      <c r="L303" s="174">
        <f t="shared" si="6"/>
        <v>0</v>
      </c>
      <c r="M303" s="175"/>
      <c r="N303" s="192"/>
      <c r="O303" s="176"/>
      <c r="P303" s="176"/>
    </row>
    <row r="304">
      <c r="A304" s="37">
        <v>1849.0</v>
      </c>
      <c r="B304" s="169" t="s">
        <v>397</v>
      </c>
      <c r="C304" s="170">
        <f t="array" ref="C304">XLOOKUP(B304,CLIENTES!$B$2:B511,CLIENTES!$A$2:A511, 0)</f>
        <v>145</v>
      </c>
      <c r="D304" s="171">
        <v>45427.0</v>
      </c>
      <c r="E304" s="134" t="str">
        <f t="shared" si="16"/>
        <v>May</v>
      </c>
      <c r="F304" s="37" t="str">
        <f t="array" ref="F304">IFERROR(XLOOKUP(A304,DETA_VENTAS!$B$1:B511,DETA_VENTAS!$C$1:C511),"")</f>
        <v/>
      </c>
      <c r="G304" s="37">
        <f>SUMIF(DETA_VENTAS!$B$1:$B511,A304,DETA_VENTAS!$G$1:$G511)</f>
        <v>0</v>
      </c>
      <c r="H304" s="172">
        <f>SUMIF(DETA_VENTAS!$B$1:$B511,A304,DETA_VENTAS!$L$1:$L511)</f>
        <v>0</v>
      </c>
      <c r="I304" s="172">
        <f>SUMIF(DETA_VENTAS!$B$1:$B511,A304,DETA_VENTAS!$Q$1:$Q511)</f>
        <v>0</v>
      </c>
      <c r="J304" s="173">
        <f t="shared" si="17"/>
        <v>0</v>
      </c>
      <c r="K304" s="172">
        <f t="shared" si="15"/>
        <v>0</v>
      </c>
      <c r="L304" s="174">
        <f t="shared" si="6"/>
        <v>0</v>
      </c>
      <c r="M304" s="175"/>
      <c r="N304" s="192"/>
      <c r="O304" s="176"/>
      <c r="P304" s="176"/>
    </row>
    <row r="305">
      <c r="A305" s="37">
        <v>1848.0</v>
      </c>
      <c r="B305" s="169" t="s">
        <v>412</v>
      </c>
      <c r="C305" s="170">
        <f t="array" ref="C305">XLOOKUP(B305,CLIENTES!$B$2:B511,CLIENTES!$A$2:A511, 0)</f>
        <v>58</v>
      </c>
      <c r="D305" s="171">
        <v>45425.0</v>
      </c>
      <c r="E305" s="134" t="str">
        <f t="shared" si="16"/>
        <v>May</v>
      </c>
      <c r="F305" s="37" t="str">
        <f t="array" ref="F305">IFERROR(XLOOKUP(A305,DETA_VENTAS!$B$1:B511,DETA_VENTAS!$C$1:C511),"")</f>
        <v/>
      </c>
      <c r="G305" s="37">
        <f>SUMIF(DETA_VENTAS!$B$1:$B511,A305,DETA_VENTAS!$G$1:$G511)</f>
        <v>0</v>
      </c>
      <c r="H305" s="172">
        <f>SUMIF(DETA_VENTAS!$B$1:$B511,A305,DETA_VENTAS!$L$1:$L511)</f>
        <v>0</v>
      </c>
      <c r="I305" s="172">
        <f>SUMIF(DETA_VENTAS!$B$1:$B511,A305,DETA_VENTAS!$Q$1:$Q511)</f>
        <v>0</v>
      </c>
      <c r="J305" s="173">
        <f t="shared" si="17"/>
        <v>0</v>
      </c>
      <c r="K305" s="172">
        <f t="shared" si="15"/>
        <v>0</v>
      </c>
      <c r="L305" s="174">
        <f t="shared" si="6"/>
        <v>0</v>
      </c>
      <c r="M305" s="175"/>
      <c r="N305" s="192"/>
      <c r="O305" s="176"/>
      <c r="P305" s="176"/>
    </row>
    <row r="306">
      <c r="A306" s="37">
        <v>1847.0</v>
      </c>
      <c r="B306" s="169" t="s">
        <v>413</v>
      </c>
      <c r="C306" s="170">
        <f t="array" ref="C306">XLOOKUP(B306,CLIENTES!$B$2:B511,CLIENTES!$A$2:A511, 0)</f>
        <v>195</v>
      </c>
      <c r="D306" s="171">
        <v>45422.0</v>
      </c>
      <c r="E306" s="134" t="str">
        <f t="shared" si="16"/>
        <v>May</v>
      </c>
      <c r="F306" s="37" t="str">
        <f t="array" ref="F306">IFERROR(XLOOKUP(A306,DETA_VENTAS!$B$1:B511,DETA_VENTAS!$C$1:C511),"")</f>
        <v/>
      </c>
      <c r="G306" s="37">
        <f>SUMIF(DETA_VENTAS!$B$1:$B511,A306,DETA_VENTAS!$G$1:$G511)</f>
        <v>0</v>
      </c>
      <c r="H306" s="172">
        <f>SUMIF(DETA_VENTAS!$B$1:$B511,A306,DETA_VENTAS!$L$1:$L511)</f>
        <v>0</v>
      </c>
      <c r="I306" s="172">
        <f>SUMIF(DETA_VENTAS!$B$1:$B511,A306,DETA_VENTAS!$Q$1:$Q511)</f>
        <v>0</v>
      </c>
      <c r="J306" s="173">
        <f t="shared" si="17"/>
        <v>0</v>
      </c>
      <c r="K306" s="172">
        <f t="shared" si="15"/>
        <v>0</v>
      </c>
      <c r="L306" s="174">
        <f t="shared" si="6"/>
        <v>0</v>
      </c>
      <c r="M306" s="175"/>
      <c r="N306" s="192"/>
      <c r="O306" s="176"/>
      <c r="P306" s="176"/>
    </row>
    <row r="307">
      <c r="A307" s="37">
        <v>1846.0</v>
      </c>
      <c r="B307" s="169" t="s">
        <v>397</v>
      </c>
      <c r="C307" s="170">
        <f t="array" ref="C307">XLOOKUP(B307,CLIENTES!$B$2:B511,CLIENTES!$A$2:A511, 0)</f>
        <v>145</v>
      </c>
      <c r="D307" s="171">
        <v>45420.0</v>
      </c>
      <c r="E307" s="134" t="str">
        <f t="shared" si="16"/>
        <v>May</v>
      </c>
      <c r="F307" s="37" t="str">
        <f t="array" ref="F307">IFERROR(XLOOKUP(A307,DETA_VENTAS!$B$1:B511,DETA_VENTAS!$C$1:C511),"")</f>
        <v/>
      </c>
      <c r="G307" s="37">
        <f>SUMIF(DETA_VENTAS!$B$1:$B511,A307,DETA_VENTAS!$G$1:$G511)</f>
        <v>0</v>
      </c>
      <c r="H307" s="172">
        <f>SUMIF(DETA_VENTAS!$B$1:$B511,A307,DETA_VENTAS!$L$1:$L511)</f>
        <v>0</v>
      </c>
      <c r="I307" s="172">
        <f>SUMIF(DETA_VENTAS!$B$1:$B511,A307,DETA_VENTAS!$Q$1:$Q511)</f>
        <v>0</v>
      </c>
      <c r="J307" s="173">
        <f t="shared" si="17"/>
        <v>0</v>
      </c>
      <c r="K307" s="172">
        <f t="shared" si="15"/>
        <v>0</v>
      </c>
      <c r="L307" s="174">
        <f t="shared" si="6"/>
        <v>0</v>
      </c>
      <c r="M307" s="175"/>
      <c r="N307" s="192"/>
      <c r="O307" s="176"/>
      <c r="P307" s="176"/>
    </row>
    <row r="308">
      <c r="A308" s="37">
        <v>1845.0</v>
      </c>
      <c r="B308" s="169" t="s">
        <v>112</v>
      </c>
      <c r="C308" s="170">
        <f t="array" ref="C308">XLOOKUP(B308,CLIENTES!$B$2:B511,CLIENTES!$A$2:A511, 0)</f>
        <v>173</v>
      </c>
      <c r="D308" s="171">
        <v>45420.0</v>
      </c>
      <c r="E308" s="134" t="str">
        <f t="shared" si="16"/>
        <v>May</v>
      </c>
      <c r="F308" s="37" t="str">
        <f t="array" ref="F308">IFERROR(XLOOKUP(A308,DETA_VENTAS!$B$1:B511,DETA_VENTAS!$C$1:C511),"")</f>
        <v/>
      </c>
      <c r="G308" s="37">
        <f>SUMIF(DETA_VENTAS!$B$1:$B511,A308,DETA_VENTAS!$G$1:$G511)</f>
        <v>0</v>
      </c>
      <c r="H308" s="172">
        <f>SUMIF(DETA_VENTAS!$B$1:$B511,A308,DETA_VENTAS!$L$1:$L511)</f>
        <v>0</v>
      </c>
      <c r="I308" s="172">
        <f>SUMIF(DETA_VENTAS!$B$1:$B511,A308,DETA_VENTAS!$Q$1:$Q511)</f>
        <v>0</v>
      </c>
      <c r="J308" s="173">
        <f t="shared" si="17"/>
        <v>0</v>
      </c>
      <c r="K308" s="172">
        <f t="shared" si="15"/>
        <v>0</v>
      </c>
      <c r="L308" s="174">
        <f t="shared" si="6"/>
        <v>0</v>
      </c>
      <c r="M308" s="175"/>
      <c r="N308" s="192"/>
      <c r="O308" s="176"/>
      <c r="P308" s="176"/>
    </row>
    <row r="309">
      <c r="A309" s="37">
        <v>1844.0</v>
      </c>
      <c r="B309" s="169" t="s">
        <v>374</v>
      </c>
      <c r="C309" s="170">
        <f t="array" ref="C309">XLOOKUP(B309,CLIENTES!$B$2:B511,CLIENTES!$A$2:A511, 0)</f>
        <v>0</v>
      </c>
      <c r="D309" s="171">
        <v>45418.0</v>
      </c>
      <c r="E309" s="134" t="str">
        <f t="shared" si="16"/>
        <v>May</v>
      </c>
      <c r="F309" s="37" t="str">
        <f t="array" ref="F309">IFERROR(XLOOKUP(A309,DETA_VENTAS!$B$1:B511,DETA_VENTAS!$C$1:C511),"")</f>
        <v>FOTOGRAFIA</v>
      </c>
      <c r="G309" s="37">
        <f>SUMIF(DETA_VENTAS!$B$1:$B511,A309,DETA_VENTAS!$G$1:$G511)</f>
        <v>3</v>
      </c>
      <c r="H309" s="172">
        <f>SUMIF(DETA_VENTAS!$B$1:$B511,A309,DETA_VENTAS!$L$1:$L511)</f>
        <v>875</v>
      </c>
      <c r="I309" s="172">
        <f>SUMIF(DETA_VENTAS!$B$1:$B511,A309,DETA_VENTAS!$Q$1:$Q511)</f>
        <v>225</v>
      </c>
      <c r="J309" s="173">
        <f t="shared" si="17"/>
        <v>0.2571428571</v>
      </c>
      <c r="K309" s="172">
        <f t="shared" si="15"/>
        <v>875</v>
      </c>
      <c r="L309" s="174">
        <f t="shared" si="6"/>
        <v>0</v>
      </c>
      <c r="M309" s="175"/>
      <c r="N309" s="192"/>
      <c r="O309" s="176"/>
      <c r="P309" s="176"/>
    </row>
    <row r="310">
      <c r="A310" s="37">
        <v>1843.0</v>
      </c>
      <c r="B310" s="169" t="s">
        <v>414</v>
      </c>
      <c r="C310" s="170">
        <f t="array" ref="C310">XLOOKUP(B310,CLIENTES!$B$2:B511,CLIENTES!$A$2:A511, 0)</f>
        <v>42</v>
      </c>
      <c r="D310" s="171">
        <v>45418.0</v>
      </c>
      <c r="E310" s="134" t="str">
        <f t="shared" si="16"/>
        <v>May</v>
      </c>
      <c r="F310" s="37" t="str">
        <f t="array" ref="F310">IFERROR(XLOOKUP(A310,DETA_VENTAS!$B$1:B511,DETA_VENTAS!$C$1:C511),"")</f>
        <v>FOTOGRAFIA</v>
      </c>
      <c r="G310" s="37">
        <f>SUMIF(DETA_VENTAS!$B$1:$B511,A310,DETA_VENTAS!$G$1:$G511)</f>
        <v>3</v>
      </c>
      <c r="H310" s="172">
        <f>SUMIF(DETA_VENTAS!$B$1:$B511,A310,DETA_VENTAS!$L$1:$L511)</f>
        <v>1810</v>
      </c>
      <c r="I310" s="172">
        <f>SUMIF(DETA_VENTAS!$B$1:$B511,A310,DETA_VENTAS!$Q$1:$Q511)</f>
        <v>281.95</v>
      </c>
      <c r="J310" s="173">
        <f t="shared" si="17"/>
        <v>0.1557734807</v>
      </c>
      <c r="K310" s="172">
        <f t="shared" si="15"/>
        <v>1810</v>
      </c>
      <c r="L310" s="174">
        <f t="shared" si="6"/>
        <v>0</v>
      </c>
      <c r="M310" s="175"/>
      <c r="N310" s="192"/>
      <c r="O310" s="176"/>
      <c r="P310" s="176"/>
    </row>
    <row r="311">
      <c r="A311" s="37">
        <v>1842.0</v>
      </c>
      <c r="B311" s="169" t="s">
        <v>397</v>
      </c>
      <c r="C311" s="170">
        <f t="array" ref="C311">XLOOKUP(B311,CLIENTES!$B$2:B511,CLIENTES!$A$2:A511, 0)</f>
        <v>145</v>
      </c>
      <c r="D311" s="171">
        <v>45411.0</v>
      </c>
      <c r="E311" s="134" t="str">
        <f t="shared" si="16"/>
        <v>April</v>
      </c>
      <c r="F311" s="37" t="str">
        <f t="array" ref="F311">IFERROR(XLOOKUP(A311,DETA_VENTAS!$B$1:B511,DETA_VENTAS!$C$1:C511),"")</f>
        <v/>
      </c>
      <c r="G311" s="37">
        <f>SUMIF(DETA_VENTAS!$B$1:$B511,A311,DETA_VENTAS!$G$1:$G511)</f>
        <v>0</v>
      </c>
      <c r="H311" s="172">
        <f>SUMIF(DETA_VENTAS!$B$1:$B511,A311,DETA_VENTAS!$L$1:$L511)</f>
        <v>0</v>
      </c>
      <c r="I311" s="172">
        <f>SUMIF(DETA_VENTAS!$B$1:$B511,A311,DETA_VENTAS!$Q$1:$Q511)</f>
        <v>0</v>
      </c>
      <c r="J311" s="173">
        <f t="shared" si="17"/>
        <v>0</v>
      </c>
      <c r="K311" s="172">
        <f t="shared" si="15"/>
        <v>0</v>
      </c>
      <c r="L311" s="174">
        <f t="shared" si="6"/>
        <v>0</v>
      </c>
      <c r="M311" s="175"/>
      <c r="N311" s="192"/>
      <c r="O311" s="176"/>
      <c r="P311" s="176"/>
    </row>
    <row r="312">
      <c r="A312" s="37">
        <v>1841.0</v>
      </c>
      <c r="B312" s="169" t="s">
        <v>415</v>
      </c>
      <c r="C312" s="170">
        <f t="array" ref="C312">XLOOKUP(B312,CLIENTES!$B$2:B511,CLIENTES!$A$2:A511, 0)</f>
        <v>136</v>
      </c>
      <c r="D312" s="171">
        <v>45406.0</v>
      </c>
      <c r="E312" s="134" t="str">
        <f t="shared" si="16"/>
        <v>April</v>
      </c>
      <c r="F312" s="37" t="str">
        <f t="array" ref="F312">IFERROR(XLOOKUP(A312,DETA_VENTAS!$B$1:B511,DETA_VENTAS!$C$1:C511),"")</f>
        <v/>
      </c>
      <c r="G312" s="37">
        <f>SUMIF(DETA_VENTAS!$B$1:$B511,A312,DETA_VENTAS!$G$1:$G511)</f>
        <v>0</v>
      </c>
      <c r="H312" s="172">
        <f>SUMIF(DETA_VENTAS!$B$1:$B511,A312,DETA_VENTAS!$L$1:$L511)</f>
        <v>0</v>
      </c>
      <c r="I312" s="172">
        <f>SUMIF(DETA_VENTAS!$B$1:$B511,A312,DETA_VENTAS!$Q$1:$Q511)</f>
        <v>0</v>
      </c>
      <c r="J312" s="173">
        <f t="shared" si="17"/>
        <v>0</v>
      </c>
      <c r="K312" s="172">
        <f t="shared" si="15"/>
        <v>0</v>
      </c>
      <c r="L312" s="174">
        <f t="shared" si="6"/>
        <v>0</v>
      </c>
      <c r="M312" s="175"/>
      <c r="N312" s="192"/>
      <c r="O312" s="176"/>
      <c r="P312" s="176"/>
    </row>
    <row r="313">
      <c r="A313" s="37">
        <v>1840.0</v>
      </c>
      <c r="B313" s="169" t="s">
        <v>416</v>
      </c>
      <c r="C313" s="170">
        <f t="array" ref="C313">XLOOKUP(B313,CLIENTES!$B$2:B511,CLIENTES!$A$2:A511, 0)</f>
        <v>236</v>
      </c>
      <c r="D313" s="171">
        <v>45406.0</v>
      </c>
      <c r="E313" s="134" t="str">
        <f t="shared" si="16"/>
        <v>April</v>
      </c>
      <c r="F313" s="37" t="str">
        <f t="array" ref="F313">IFERROR(XLOOKUP(A313,DETA_VENTAS!$B$1:B511,DETA_VENTAS!$C$1:C511),"")</f>
        <v/>
      </c>
      <c r="G313" s="37">
        <f>SUMIF(DETA_VENTAS!$B$1:$B511,A313,DETA_VENTAS!$G$1:$G511)</f>
        <v>0</v>
      </c>
      <c r="H313" s="172">
        <f>SUMIF(DETA_VENTAS!$B$1:$B511,A313,DETA_VENTAS!$L$1:$L511)</f>
        <v>0</v>
      </c>
      <c r="I313" s="172">
        <f>SUMIF(DETA_VENTAS!$B$1:$B511,A313,DETA_VENTAS!$Q$1:$Q511)</f>
        <v>0</v>
      </c>
      <c r="J313" s="173">
        <f t="shared" si="17"/>
        <v>0</v>
      </c>
      <c r="K313" s="172">
        <f t="shared" si="15"/>
        <v>0</v>
      </c>
      <c r="L313" s="174">
        <f t="shared" si="6"/>
        <v>0</v>
      </c>
      <c r="M313" s="175"/>
      <c r="N313" s="192"/>
      <c r="O313" s="176"/>
      <c r="P313" s="176"/>
    </row>
    <row r="314">
      <c r="A314" s="37">
        <v>1839.0</v>
      </c>
      <c r="B314" s="169" t="s">
        <v>112</v>
      </c>
      <c r="C314" s="170">
        <f t="array" ref="C314">XLOOKUP(B314,CLIENTES!$B$2:B511,CLIENTES!$A$2:A511, 0)</f>
        <v>173</v>
      </c>
      <c r="D314" s="171">
        <v>45406.0</v>
      </c>
      <c r="E314" s="134" t="str">
        <f t="shared" si="16"/>
        <v>April</v>
      </c>
      <c r="F314" s="37" t="str">
        <f t="array" ref="F314">IFERROR(XLOOKUP(A314,DETA_VENTAS!$B$1:B511,DETA_VENTAS!$C$1:C511),"")</f>
        <v/>
      </c>
      <c r="G314" s="37">
        <f>SUMIF(DETA_VENTAS!$B$1:$B511,A314,DETA_VENTAS!$G$1:$G511)</f>
        <v>0</v>
      </c>
      <c r="H314" s="172">
        <f>SUMIF(DETA_VENTAS!$B$1:$B511,A314,DETA_VENTAS!$L$1:$L511)</f>
        <v>0</v>
      </c>
      <c r="I314" s="172">
        <f>SUMIF(DETA_VENTAS!$B$1:$B511,A314,DETA_VENTAS!$Q$1:$Q511)</f>
        <v>0</v>
      </c>
      <c r="J314" s="173">
        <f t="shared" si="17"/>
        <v>0</v>
      </c>
      <c r="K314" s="172">
        <f t="shared" si="15"/>
        <v>0</v>
      </c>
      <c r="L314" s="174">
        <f t="shared" si="6"/>
        <v>0</v>
      </c>
      <c r="M314" s="175"/>
      <c r="N314" s="192"/>
      <c r="O314" s="176"/>
      <c r="P314" s="176"/>
    </row>
    <row r="315">
      <c r="A315" s="37">
        <v>1838.0</v>
      </c>
      <c r="B315" s="169" t="s">
        <v>397</v>
      </c>
      <c r="C315" s="170">
        <f t="array" ref="C315">XLOOKUP(B315,CLIENTES!$B$2:B511,CLIENTES!$A$2:A511, 0)</f>
        <v>145</v>
      </c>
      <c r="D315" s="171">
        <v>45400.0</v>
      </c>
      <c r="E315" s="134" t="str">
        <f t="shared" si="16"/>
        <v>April</v>
      </c>
      <c r="F315" s="37" t="str">
        <f t="array" ref="F315">IFERROR(XLOOKUP(A315,DETA_VENTAS!$B$1:B511,DETA_VENTAS!$C$1:C511),"")</f>
        <v/>
      </c>
      <c r="G315" s="37">
        <f>SUMIF(DETA_VENTAS!$B$1:$B511,A315,DETA_VENTAS!$G$1:$G511)</f>
        <v>0</v>
      </c>
      <c r="H315" s="172">
        <f>SUMIF(DETA_VENTAS!$B$1:$B511,A315,DETA_VENTAS!$L$1:$L511)</f>
        <v>0</v>
      </c>
      <c r="I315" s="172">
        <f>SUMIF(DETA_VENTAS!$B$1:$B511,A315,DETA_VENTAS!$Q$1:$Q511)</f>
        <v>0</v>
      </c>
      <c r="J315" s="173">
        <f t="shared" si="17"/>
        <v>0</v>
      </c>
      <c r="K315" s="172">
        <f t="shared" si="15"/>
        <v>0</v>
      </c>
      <c r="L315" s="174">
        <f t="shared" si="6"/>
        <v>0</v>
      </c>
      <c r="M315" s="175"/>
      <c r="N315" s="192"/>
      <c r="O315" s="176"/>
      <c r="P315" s="176"/>
    </row>
    <row r="316">
      <c r="A316" s="37">
        <v>1837.0</v>
      </c>
      <c r="B316" s="169" t="s">
        <v>374</v>
      </c>
      <c r="C316" s="170">
        <f t="array" ref="C316">XLOOKUP(B316,CLIENTES!$B$2:B511,CLIENTES!$A$2:A511, 0)</f>
        <v>0</v>
      </c>
      <c r="D316" s="171">
        <v>45400.0</v>
      </c>
      <c r="E316" s="134" t="str">
        <f t="shared" si="16"/>
        <v>April</v>
      </c>
      <c r="F316" s="37" t="str">
        <f t="array" ref="F316">IFERROR(XLOOKUP(A316,DETA_VENTAS!$B$1:B511,DETA_VENTAS!$C$1:C511),"")</f>
        <v/>
      </c>
      <c r="G316" s="37">
        <f>SUMIF(DETA_VENTAS!$B$1:$B511,A316,DETA_VENTAS!$G$1:$G511)</f>
        <v>0</v>
      </c>
      <c r="H316" s="172">
        <f>SUMIF(DETA_VENTAS!$B$1:$B511,A316,DETA_VENTAS!$L$1:$L511)</f>
        <v>0</v>
      </c>
      <c r="I316" s="172">
        <f>SUMIF(DETA_VENTAS!$B$1:$B511,A316,DETA_VENTAS!$Q$1:$Q511)</f>
        <v>0</v>
      </c>
      <c r="J316" s="173">
        <f t="shared" si="17"/>
        <v>0</v>
      </c>
      <c r="K316" s="172">
        <f t="shared" si="15"/>
        <v>0</v>
      </c>
      <c r="L316" s="174">
        <f t="shared" si="6"/>
        <v>0</v>
      </c>
      <c r="M316" s="175"/>
      <c r="N316" s="192"/>
      <c r="O316" s="176"/>
      <c r="P316" s="176"/>
    </row>
    <row r="317">
      <c r="A317" s="37">
        <v>1836.0</v>
      </c>
      <c r="B317" s="169" t="s">
        <v>112</v>
      </c>
      <c r="C317" s="170">
        <f t="array" ref="C317">XLOOKUP(B317,CLIENTES!$B$2:B511,CLIENTES!$A$2:A511, 0)</f>
        <v>173</v>
      </c>
      <c r="D317" s="171">
        <v>45399.0</v>
      </c>
      <c r="E317" s="134" t="str">
        <f t="shared" si="16"/>
        <v>April</v>
      </c>
      <c r="F317" s="37" t="str">
        <f t="array" ref="F317">IFERROR(XLOOKUP(A317,DETA_VENTAS!$B$1:B511,DETA_VENTAS!$C$1:C511),"")</f>
        <v/>
      </c>
      <c r="G317" s="37">
        <f>SUMIF(DETA_VENTAS!$B$1:$B511,A317,DETA_VENTAS!$G$1:$G511)</f>
        <v>0</v>
      </c>
      <c r="H317" s="172">
        <f>SUMIF(DETA_VENTAS!$B$1:$B511,A317,DETA_VENTAS!$L$1:$L511)</f>
        <v>0</v>
      </c>
      <c r="I317" s="172">
        <f>SUMIF(DETA_VENTAS!$B$1:$B511,A317,DETA_VENTAS!$Q$1:$Q511)</f>
        <v>0</v>
      </c>
      <c r="J317" s="173">
        <f t="shared" si="17"/>
        <v>0</v>
      </c>
      <c r="K317" s="172">
        <f t="shared" si="15"/>
        <v>0</v>
      </c>
      <c r="L317" s="174">
        <f t="shared" si="6"/>
        <v>0</v>
      </c>
      <c r="M317" s="175"/>
      <c r="N317" s="192"/>
      <c r="O317" s="176"/>
      <c r="P317" s="176"/>
    </row>
    <row r="318">
      <c r="A318" s="37">
        <v>1835.0</v>
      </c>
      <c r="B318" s="169" t="s">
        <v>417</v>
      </c>
      <c r="C318" s="170">
        <f t="array" ref="C318">XLOOKUP(B318,CLIENTES!$B$2:B511,CLIENTES!$A$2:A511, 0)</f>
        <v>165</v>
      </c>
      <c r="D318" s="171">
        <v>45392.0</v>
      </c>
      <c r="E318" s="134" t="str">
        <f t="shared" si="16"/>
        <v>April</v>
      </c>
      <c r="F318" s="37" t="str">
        <f t="array" ref="F318">IFERROR(XLOOKUP(A318,DETA_VENTAS!$B$1:B511,DETA_VENTAS!$C$1:C511),"")</f>
        <v>FOTOGRAFIA</v>
      </c>
      <c r="G318" s="37">
        <f>SUMIF(DETA_VENTAS!$B$1:$B511,A318,DETA_VENTAS!$G$1:$G511)</f>
        <v>3</v>
      </c>
      <c r="H318" s="172">
        <f>SUMIF(DETA_VENTAS!$B$1:$B511,A318,DETA_VENTAS!$L$1:$L511)</f>
        <v>1947</v>
      </c>
      <c r="I318" s="172">
        <f>SUMIF(DETA_VENTAS!$B$1:$B511,A318,DETA_VENTAS!$Q$1:$Q511)</f>
        <v>467.5</v>
      </c>
      <c r="J318" s="173">
        <f t="shared" si="17"/>
        <v>0.2401129944</v>
      </c>
      <c r="K318" s="172">
        <f t="shared" si="15"/>
        <v>1947</v>
      </c>
      <c r="L318" s="174">
        <f t="shared" si="6"/>
        <v>0</v>
      </c>
      <c r="M318" s="175"/>
      <c r="N318" s="192"/>
      <c r="O318" s="176"/>
      <c r="P318" s="176"/>
    </row>
    <row r="319">
      <c r="A319" s="37">
        <v>1834.0</v>
      </c>
      <c r="B319" s="169" t="s">
        <v>418</v>
      </c>
      <c r="C319" s="170">
        <f t="array" ref="C319">XLOOKUP(B319,CLIENTES!$B$2:B511,CLIENTES!$A$2:A511, 0)</f>
        <v>226</v>
      </c>
      <c r="D319" s="171">
        <v>45392.0</v>
      </c>
      <c r="E319" s="134" t="str">
        <f t="shared" si="16"/>
        <v>April</v>
      </c>
      <c r="F319" s="37" t="str">
        <f t="array" ref="F319">IFERROR(XLOOKUP(A319,DETA_VENTAS!$B$1:B511,DETA_VENTAS!$C$1:C511),"")</f>
        <v/>
      </c>
      <c r="G319" s="37">
        <f>SUMIF(DETA_VENTAS!$B$1:$B511,A319,DETA_VENTAS!$G$1:$G511)</f>
        <v>0</v>
      </c>
      <c r="H319" s="172">
        <f>SUMIF(DETA_VENTAS!$B$1:$B511,A319,DETA_VENTAS!$L$1:$L511)</f>
        <v>0</v>
      </c>
      <c r="I319" s="172">
        <f>SUMIF(DETA_VENTAS!$B$1:$B511,A319,DETA_VENTAS!$Q$1:$Q511)</f>
        <v>0</v>
      </c>
      <c r="J319" s="173">
        <f t="shared" si="17"/>
        <v>0</v>
      </c>
      <c r="K319" s="172">
        <f t="shared" si="15"/>
        <v>0</v>
      </c>
      <c r="L319" s="174">
        <f t="shared" si="6"/>
        <v>0</v>
      </c>
      <c r="M319" s="175"/>
      <c r="N319" s="192"/>
      <c r="O319" s="176"/>
      <c r="P319" s="176"/>
    </row>
    <row r="320">
      <c r="A320" s="37">
        <v>1833.0</v>
      </c>
      <c r="B320" s="169" t="s">
        <v>112</v>
      </c>
      <c r="C320" s="170">
        <f t="array" ref="C320">XLOOKUP(B320,CLIENTES!$B$2:B511,CLIENTES!$A$2:A511, 0)</f>
        <v>173</v>
      </c>
      <c r="D320" s="171">
        <v>45390.0</v>
      </c>
      <c r="E320" s="134" t="str">
        <f t="shared" si="16"/>
        <v>April</v>
      </c>
      <c r="F320" s="37" t="str">
        <f t="array" ref="F320">IFERROR(XLOOKUP(A320,DETA_VENTAS!$B$1:B511,DETA_VENTAS!$C$1:C511),"")</f>
        <v/>
      </c>
      <c r="G320" s="37">
        <f>SUMIF(DETA_VENTAS!$B$1:$B511,A320,DETA_VENTAS!$G$1:$G511)</f>
        <v>0</v>
      </c>
      <c r="H320" s="172">
        <f>SUMIF(DETA_VENTAS!$B$1:$B511,A320,DETA_VENTAS!$L$1:$L511)</f>
        <v>0</v>
      </c>
      <c r="I320" s="172">
        <f>SUMIF(DETA_VENTAS!$B$1:$B511,A320,DETA_VENTAS!$Q$1:$Q511)</f>
        <v>0</v>
      </c>
      <c r="J320" s="173">
        <f t="shared" si="17"/>
        <v>0</v>
      </c>
      <c r="K320" s="172">
        <f t="shared" si="15"/>
        <v>0</v>
      </c>
      <c r="L320" s="174">
        <f t="shared" si="6"/>
        <v>0</v>
      </c>
      <c r="M320" s="175"/>
      <c r="N320" s="192"/>
      <c r="O320" s="176"/>
      <c r="P320" s="176"/>
    </row>
    <row r="321">
      <c r="A321" s="37">
        <v>1832.0</v>
      </c>
      <c r="B321" s="169" t="s">
        <v>415</v>
      </c>
      <c r="C321" s="170">
        <f t="array" ref="C321">XLOOKUP(B321,CLIENTES!$B$2:B511,CLIENTES!$A$2:A511, 0)</f>
        <v>136</v>
      </c>
      <c r="D321" s="171">
        <v>45390.0</v>
      </c>
      <c r="E321" s="134" t="str">
        <f t="shared" si="16"/>
        <v>April</v>
      </c>
      <c r="F321" s="37" t="str">
        <f t="array" ref="F321">IFERROR(XLOOKUP(A321,DETA_VENTAS!$B$1:B511,DETA_VENTAS!$C$1:C511),"")</f>
        <v/>
      </c>
      <c r="G321" s="37">
        <f>SUMIF(DETA_VENTAS!$B$1:$B511,A321,DETA_VENTAS!$G$1:$G511)</f>
        <v>0</v>
      </c>
      <c r="H321" s="172">
        <f>SUMIF(DETA_VENTAS!$B$1:$B511,A321,DETA_VENTAS!$L$1:$L511)</f>
        <v>0</v>
      </c>
      <c r="I321" s="172">
        <f>SUMIF(DETA_VENTAS!$B$1:$B511,A321,DETA_VENTAS!$Q$1:$Q511)</f>
        <v>0</v>
      </c>
      <c r="J321" s="173">
        <f t="shared" si="17"/>
        <v>0</v>
      </c>
      <c r="K321" s="172">
        <f t="shared" si="15"/>
        <v>0</v>
      </c>
      <c r="L321" s="174">
        <f t="shared" si="6"/>
        <v>0</v>
      </c>
      <c r="M321" s="175"/>
      <c r="N321" s="192"/>
      <c r="O321" s="176"/>
      <c r="P321" s="176"/>
    </row>
    <row r="322">
      <c r="A322" s="37">
        <v>1831.0</v>
      </c>
      <c r="B322" s="169" t="s">
        <v>407</v>
      </c>
      <c r="C322" s="170">
        <f t="array" ref="C322">XLOOKUP(B322,CLIENTES!$B$2:B511,CLIENTES!$A$2:A511, 0)</f>
        <v>132</v>
      </c>
      <c r="D322" s="171">
        <v>45390.0</v>
      </c>
      <c r="E322" s="134" t="str">
        <f t="shared" si="16"/>
        <v>April</v>
      </c>
      <c r="F322" s="37" t="str">
        <f t="array" ref="F322">IFERROR(XLOOKUP(A322,DETA_VENTAS!$B$1:B511,DETA_VENTAS!$C$1:C511),"")</f>
        <v/>
      </c>
      <c r="G322" s="37">
        <f>SUMIF(DETA_VENTAS!$B$1:$B511,A322,DETA_VENTAS!$G$1:$G511)</f>
        <v>0</v>
      </c>
      <c r="H322" s="172">
        <f>SUMIF(DETA_VENTAS!$B$1:$B511,A322,DETA_VENTAS!$L$1:$L511)</f>
        <v>0</v>
      </c>
      <c r="I322" s="172">
        <f>SUMIF(DETA_VENTAS!$B$1:$B511,A322,DETA_VENTAS!$Q$1:$Q511)</f>
        <v>0</v>
      </c>
      <c r="J322" s="173">
        <f t="shared" si="17"/>
        <v>0</v>
      </c>
      <c r="K322" s="172">
        <f t="shared" si="15"/>
        <v>0</v>
      </c>
      <c r="L322" s="174">
        <f t="shared" si="6"/>
        <v>0</v>
      </c>
      <c r="M322" s="175"/>
      <c r="N322" s="192"/>
      <c r="O322" s="176"/>
      <c r="P322" s="176"/>
    </row>
    <row r="323">
      <c r="A323" s="37">
        <v>1830.0</v>
      </c>
      <c r="B323" s="169" t="s">
        <v>419</v>
      </c>
      <c r="C323" s="170">
        <f t="array" ref="C323">XLOOKUP(B323,CLIENTES!$B$2:B511,CLIENTES!$A$2:A511, 0)</f>
        <v>138</v>
      </c>
      <c r="D323" s="171">
        <v>45385.0</v>
      </c>
      <c r="E323" s="134" t="str">
        <f t="shared" si="16"/>
        <v>April</v>
      </c>
      <c r="F323" s="37" t="str">
        <f t="array" ref="F323">IFERROR(XLOOKUP(A323,DETA_VENTAS!$B$1:B511,DETA_VENTAS!$C$1:C511),"")</f>
        <v/>
      </c>
      <c r="G323" s="37">
        <f>SUMIF(DETA_VENTAS!$B$1:$B511,A323,DETA_VENTAS!$G$1:$G511)</f>
        <v>0</v>
      </c>
      <c r="H323" s="172">
        <f>SUMIF(DETA_VENTAS!$B$1:$B511,A323,DETA_VENTAS!$L$1:$L511)</f>
        <v>0</v>
      </c>
      <c r="I323" s="172">
        <f>SUMIF(DETA_VENTAS!$B$1:$B511,A323,DETA_VENTAS!$Q$1:$Q511)</f>
        <v>0</v>
      </c>
      <c r="J323" s="173">
        <f t="shared" si="17"/>
        <v>0</v>
      </c>
      <c r="K323" s="172">
        <f t="shared" si="15"/>
        <v>0</v>
      </c>
      <c r="L323" s="174">
        <f t="shared" si="6"/>
        <v>0</v>
      </c>
      <c r="M323" s="175"/>
      <c r="N323" s="192"/>
      <c r="O323" s="176"/>
      <c r="P323" s="176"/>
    </row>
    <row r="324">
      <c r="A324" s="37">
        <v>1829.0</v>
      </c>
      <c r="B324" s="169" t="s">
        <v>420</v>
      </c>
      <c r="C324" s="170">
        <f t="array" ref="C324">XLOOKUP(B324,CLIENTES!$B$2:B511,CLIENTES!$A$2:A511, 0)</f>
        <v>99</v>
      </c>
      <c r="D324" s="171">
        <v>45385.0</v>
      </c>
      <c r="E324" s="134" t="str">
        <f t="shared" si="16"/>
        <v>April</v>
      </c>
      <c r="F324" s="37" t="str">
        <f t="array" ref="F324">IFERROR(XLOOKUP(A324,DETA_VENTAS!$B$1:B511,DETA_VENTAS!$C$1:C511),"")</f>
        <v/>
      </c>
      <c r="G324" s="37">
        <f>SUMIF(DETA_VENTAS!$B$1:$B511,A324,DETA_VENTAS!$G$1:$G511)</f>
        <v>0</v>
      </c>
      <c r="H324" s="172">
        <f>SUMIF(DETA_VENTAS!$B$1:$B511,A324,DETA_VENTAS!$L$1:$L511)</f>
        <v>0</v>
      </c>
      <c r="I324" s="172">
        <f>SUMIF(DETA_VENTAS!$B$1:$B511,A324,DETA_VENTAS!$Q$1:$Q511)</f>
        <v>0</v>
      </c>
      <c r="J324" s="173">
        <f t="shared" si="17"/>
        <v>0</v>
      </c>
      <c r="K324" s="172">
        <f t="shared" si="15"/>
        <v>0</v>
      </c>
      <c r="L324" s="174">
        <f t="shared" si="6"/>
        <v>0</v>
      </c>
      <c r="M324" s="175"/>
      <c r="N324" s="192"/>
      <c r="O324" s="176"/>
      <c r="P324" s="176"/>
    </row>
    <row r="325">
      <c r="A325" s="37">
        <v>1828.0</v>
      </c>
      <c r="B325" s="169" t="s">
        <v>416</v>
      </c>
      <c r="C325" s="170">
        <f t="array" ref="C325">XLOOKUP(B325,CLIENTES!$B$2:B511,CLIENTES!$A$2:A511, 0)</f>
        <v>236</v>
      </c>
      <c r="D325" s="171">
        <v>45385.0</v>
      </c>
      <c r="E325" s="134" t="str">
        <f t="shared" si="16"/>
        <v>April</v>
      </c>
      <c r="F325" s="37" t="str">
        <f t="array" ref="F325">IFERROR(XLOOKUP(A325,DETA_VENTAS!$B$1:B511,DETA_VENTAS!$C$1:C511),"")</f>
        <v/>
      </c>
      <c r="G325" s="37">
        <f>SUMIF(DETA_VENTAS!$B$1:$B511,A325,DETA_VENTAS!$G$1:$G511)</f>
        <v>0</v>
      </c>
      <c r="H325" s="172">
        <f>SUMIF(DETA_VENTAS!$B$1:$B511,A325,DETA_VENTAS!$L$1:$L511)</f>
        <v>0</v>
      </c>
      <c r="I325" s="172">
        <f>SUMIF(DETA_VENTAS!$B$1:$B511,A325,DETA_VENTAS!$Q$1:$Q511)</f>
        <v>0</v>
      </c>
      <c r="J325" s="173">
        <f t="shared" si="17"/>
        <v>0</v>
      </c>
      <c r="K325" s="172">
        <f t="shared" si="15"/>
        <v>0</v>
      </c>
      <c r="L325" s="174">
        <f t="shared" si="6"/>
        <v>0</v>
      </c>
      <c r="M325" s="175"/>
      <c r="N325" s="192"/>
      <c r="O325" s="176"/>
      <c r="P325" s="176"/>
    </row>
    <row r="326">
      <c r="A326" s="37">
        <v>1827.0</v>
      </c>
      <c r="B326" s="169" t="s">
        <v>421</v>
      </c>
      <c r="C326" s="170">
        <f t="array" ref="C326">XLOOKUP(B326,CLIENTES!$B$2:B511,CLIENTES!$A$2:A511, 0)</f>
        <v>81</v>
      </c>
      <c r="D326" s="171">
        <v>45379.0</v>
      </c>
      <c r="E326" s="134" t="str">
        <f t="shared" si="16"/>
        <v>March</v>
      </c>
      <c r="F326" s="37" t="str">
        <f t="array" ref="F326">IFERROR(XLOOKUP(A326,DETA_VENTAS!$B$1:B511,DETA_VENTAS!$C$1:C511),"")</f>
        <v/>
      </c>
      <c r="G326" s="37">
        <f>SUMIF(DETA_VENTAS!$B$1:$B511,A326,DETA_VENTAS!$G$1:$G511)</f>
        <v>0</v>
      </c>
      <c r="H326" s="172">
        <f>SUMIF(DETA_VENTAS!$B$1:$B511,A326,DETA_VENTAS!$L$1:$L511)</f>
        <v>0</v>
      </c>
      <c r="I326" s="172">
        <f>SUMIF(DETA_VENTAS!$B$1:$B511,A326,DETA_VENTAS!$Q$1:$Q511)</f>
        <v>0</v>
      </c>
      <c r="J326" s="173">
        <f t="shared" si="17"/>
        <v>0</v>
      </c>
      <c r="K326" s="172">
        <f t="shared" si="15"/>
        <v>0</v>
      </c>
      <c r="L326" s="174">
        <f t="shared" si="6"/>
        <v>0</v>
      </c>
      <c r="M326" s="175"/>
      <c r="N326" s="192"/>
      <c r="O326" s="176"/>
      <c r="P326" s="176"/>
    </row>
    <row r="327">
      <c r="A327" s="37">
        <v>1826.0</v>
      </c>
      <c r="B327" s="169" t="s">
        <v>241</v>
      </c>
      <c r="C327" s="170">
        <f t="array" ref="C327">XLOOKUP(B327,CLIENTES!$B$2:B511,CLIENTES!$A$2:A511, 0)</f>
        <v>87</v>
      </c>
      <c r="D327" s="171">
        <v>45379.0</v>
      </c>
      <c r="E327" s="134" t="str">
        <f t="shared" si="16"/>
        <v>March</v>
      </c>
      <c r="F327" s="37" t="str">
        <f t="array" ref="F327">IFERROR(XLOOKUP(A327,DETA_VENTAS!$B$1:B511,DETA_VENTAS!$C$1:C511),"")</f>
        <v/>
      </c>
      <c r="G327" s="37">
        <f>SUMIF(DETA_VENTAS!$B$1:$B511,A327,DETA_VENTAS!$G$1:$G511)</f>
        <v>0</v>
      </c>
      <c r="H327" s="172">
        <f>SUMIF(DETA_VENTAS!$B$1:$B511,A327,DETA_VENTAS!$L$1:$L511)</f>
        <v>0</v>
      </c>
      <c r="I327" s="172">
        <f>SUMIF(DETA_VENTAS!$B$1:$B511,A327,DETA_VENTAS!$Q$1:$Q511)</f>
        <v>0</v>
      </c>
      <c r="J327" s="173">
        <f t="shared" si="17"/>
        <v>0</v>
      </c>
      <c r="K327" s="172">
        <f t="shared" si="15"/>
        <v>0</v>
      </c>
      <c r="L327" s="174">
        <f t="shared" si="6"/>
        <v>0</v>
      </c>
      <c r="M327" s="175"/>
      <c r="N327" s="192"/>
      <c r="O327" s="176"/>
      <c r="P327" s="176"/>
    </row>
    <row r="328">
      <c r="A328" s="37">
        <v>1825.0</v>
      </c>
      <c r="B328" s="169" t="s">
        <v>422</v>
      </c>
      <c r="C328" s="170">
        <f t="array" ref="C328">XLOOKUP(B328,CLIENTES!$B$2:B511,CLIENTES!$A$2:A511, 0)</f>
        <v>230</v>
      </c>
      <c r="D328" s="171">
        <v>45376.0</v>
      </c>
      <c r="E328" s="134" t="str">
        <f t="shared" si="16"/>
        <v>March</v>
      </c>
      <c r="F328" s="37" t="str">
        <f t="array" ref="F328">IFERROR(XLOOKUP(A328,DETA_VENTAS!$B$1:B511,DETA_VENTAS!$C$1:C511),"")</f>
        <v/>
      </c>
      <c r="G328" s="37">
        <f>SUMIF(DETA_VENTAS!$B$1:$B511,A328,DETA_VENTAS!$G$1:$G511)</f>
        <v>0</v>
      </c>
      <c r="H328" s="172">
        <f>SUMIF(DETA_VENTAS!$B$1:$B511,A328,DETA_VENTAS!$L$1:$L511)</f>
        <v>0</v>
      </c>
      <c r="I328" s="172">
        <f>SUMIF(DETA_VENTAS!$B$1:$B511,A328,DETA_VENTAS!$Q$1:$Q511)</f>
        <v>0</v>
      </c>
      <c r="J328" s="173">
        <f t="shared" si="17"/>
        <v>0</v>
      </c>
      <c r="K328" s="172">
        <f t="shared" si="15"/>
        <v>0</v>
      </c>
      <c r="L328" s="174">
        <f t="shared" si="6"/>
        <v>0</v>
      </c>
      <c r="M328" s="175"/>
      <c r="N328" s="192"/>
      <c r="O328" s="176"/>
      <c r="P328" s="176"/>
    </row>
    <row r="329">
      <c r="A329" s="37">
        <v>1824.0</v>
      </c>
      <c r="B329" s="169" t="s">
        <v>263</v>
      </c>
      <c r="C329" s="170">
        <f t="array" ref="C329">XLOOKUP(B329,CLIENTES!$B$2:B511,CLIENTES!$A$2:A511, 0)</f>
        <v>6</v>
      </c>
      <c r="D329" s="171">
        <v>45376.0</v>
      </c>
      <c r="E329" s="134" t="str">
        <f t="shared" si="16"/>
        <v>March</v>
      </c>
      <c r="F329" s="37" t="str">
        <f t="array" ref="F329">IFERROR(XLOOKUP(A329,DETA_VENTAS!$B$1:B511,DETA_VENTAS!$C$1:C511),"")</f>
        <v>FOTOGRAFIA</v>
      </c>
      <c r="G329" s="37">
        <f>SUMIF(DETA_VENTAS!$B$1:$B511,A329,DETA_VENTAS!$G$1:$G511)</f>
        <v>1</v>
      </c>
      <c r="H329" s="172">
        <f>SUMIF(DETA_VENTAS!$B$1:$B511,A329,DETA_VENTAS!$L$1:$L511)</f>
        <v>1374</v>
      </c>
      <c r="I329" s="172">
        <f>SUMIF(DETA_VENTAS!$B$1:$B511,A329,DETA_VENTAS!$Q$1:$Q511)</f>
        <v>262.5</v>
      </c>
      <c r="J329" s="173">
        <f t="shared" si="17"/>
        <v>0.1910480349</v>
      </c>
      <c r="K329" s="172">
        <f t="shared" si="15"/>
        <v>1374</v>
      </c>
      <c r="L329" s="174">
        <f t="shared" si="6"/>
        <v>0</v>
      </c>
      <c r="M329" s="175"/>
      <c r="N329" s="192"/>
      <c r="O329" s="176"/>
      <c r="P329" s="176"/>
    </row>
    <row r="330">
      <c r="A330" s="37">
        <v>1823.0</v>
      </c>
      <c r="B330" s="169" t="s">
        <v>374</v>
      </c>
      <c r="C330" s="170">
        <f t="array" ref="C330">XLOOKUP(B330,CLIENTES!$B$2:B511,CLIENTES!$A$2:A511, 0)</f>
        <v>0</v>
      </c>
      <c r="D330" s="171">
        <v>45376.0</v>
      </c>
      <c r="E330" s="134" t="str">
        <f t="shared" si="16"/>
        <v>March</v>
      </c>
      <c r="F330" s="37" t="str">
        <f t="array" ref="F330">IFERROR(XLOOKUP(A330,DETA_VENTAS!$B$1:B511,DETA_VENTAS!$C$1:C511),"")</f>
        <v>REPUESTOS</v>
      </c>
      <c r="G330" s="37">
        <f>SUMIF(DETA_VENTAS!$B$1:$B511,A330,DETA_VENTAS!$G$1:$G511)</f>
        <v>2</v>
      </c>
      <c r="H330" s="172">
        <f>SUMIF(DETA_VENTAS!$B$1:$B511,A330,DETA_VENTAS!$L$1:$L511)</f>
        <v>585</v>
      </c>
      <c r="I330" s="172">
        <f>SUMIF(DETA_VENTAS!$B$1:$B511,A330,DETA_VENTAS!$Q$1:$Q511)</f>
        <v>0</v>
      </c>
      <c r="J330" s="173">
        <f t="shared" si="17"/>
        <v>0</v>
      </c>
      <c r="K330" s="172">
        <f t="shared" si="15"/>
        <v>585</v>
      </c>
      <c r="L330" s="174">
        <f t="shared" si="6"/>
        <v>0</v>
      </c>
      <c r="M330" s="175"/>
      <c r="N330" s="192"/>
      <c r="O330" s="176"/>
      <c r="P330" s="176"/>
    </row>
    <row r="331">
      <c r="A331" s="37">
        <v>1822.0</v>
      </c>
      <c r="B331" s="169" t="s">
        <v>367</v>
      </c>
      <c r="C331" s="170">
        <f t="array" ref="C331">XLOOKUP(B331,CLIENTES!$B$2:B511,CLIENTES!$A$2:A511, 0)</f>
        <v>2</v>
      </c>
      <c r="D331" s="171">
        <v>45377.0</v>
      </c>
      <c r="E331" s="134" t="str">
        <f t="shared" si="16"/>
        <v>March</v>
      </c>
      <c r="F331" s="37" t="str">
        <f t="array" ref="F331">IFERROR(XLOOKUP(A331,DETA_VENTAS!$B$1:B511,DETA_VENTAS!$C$1:C511),"")</f>
        <v>VARIOS</v>
      </c>
      <c r="G331" s="37">
        <f>SUMIF(DETA_VENTAS!$B$1:$B511,A331,DETA_VENTAS!$G$1:$G511)</f>
        <v>2</v>
      </c>
      <c r="H331" s="172">
        <f>SUMIF(DETA_VENTAS!$B$1:$B511,A331,DETA_VENTAS!$L$1:$L511)</f>
        <v>120</v>
      </c>
      <c r="I331" s="172">
        <f>SUMIF(DETA_VENTAS!$B$1:$B511,A331,DETA_VENTAS!$Q$1:$Q511)</f>
        <v>35</v>
      </c>
      <c r="J331" s="173">
        <f t="shared" si="17"/>
        <v>0.2916666667</v>
      </c>
      <c r="K331" s="172">
        <f t="shared" si="15"/>
        <v>120</v>
      </c>
      <c r="L331" s="174">
        <f t="shared" si="6"/>
        <v>0</v>
      </c>
      <c r="M331" s="175"/>
      <c r="N331" s="192"/>
      <c r="O331" s="176"/>
      <c r="P331" s="176"/>
    </row>
    <row r="332">
      <c r="A332" s="37">
        <v>1821.0</v>
      </c>
      <c r="B332" s="169" t="s">
        <v>390</v>
      </c>
      <c r="C332" s="170">
        <f t="array" ref="C332">XLOOKUP(B332,CLIENTES!$B$2:B511,CLIENTES!$A$2:A511, 0)</f>
        <v>134</v>
      </c>
      <c r="D332" s="171">
        <v>45380.0</v>
      </c>
      <c r="E332" s="134" t="str">
        <f t="shared" si="16"/>
        <v>March</v>
      </c>
      <c r="F332" s="37" t="str">
        <f t="array" ref="F332">IFERROR(XLOOKUP(A332,DETA_VENTAS!$B$1:B511,DETA_VENTAS!$C$1:C511),"")</f>
        <v>FOTOGRAFIA</v>
      </c>
      <c r="G332" s="37">
        <f>SUMIF(DETA_VENTAS!$B$1:$B511,A332,DETA_VENTAS!$G$1:$G511)</f>
        <v>1</v>
      </c>
      <c r="H332" s="172">
        <f>SUMIF(DETA_VENTAS!$B$1:$B511,A332,DETA_VENTAS!$L$1:$L511)</f>
        <v>264</v>
      </c>
      <c r="I332" s="172">
        <f>SUMIF(DETA_VENTAS!$B$1:$B511,A332,DETA_VENTAS!$Q$1:$Q511)</f>
        <v>67</v>
      </c>
      <c r="J332" s="173">
        <f t="shared" si="17"/>
        <v>0.2537878788</v>
      </c>
      <c r="K332" s="172">
        <f t="shared" si="15"/>
        <v>264</v>
      </c>
      <c r="L332" s="174">
        <f t="shared" si="6"/>
        <v>0</v>
      </c>
      <c r="M332" s="175"/>
      <c r="N332" s="192"/>
      <c r="O332" s="176"/>
      <c r="P332" s="176"/>
    </row>
    <row r="333">
      <c r="A333" s="37">
        <v>1820.0</v>
      </c>
      <c r="B333" s="179" t="s">
        <v>423</v>
      </c>
      <c r="C333" s="170">
        <f t="array" ref="C333">XLOOKUP(B333,CLIENTES!$B$2:B511,CLIENTES!$A$2:A511, 0)</f>
        <v>136</v>
      </c>
      <c r="D333" s="171">
        <v>45376.0</v>
      </c>
      <c r="E333" s="134" t="str">
        <f t="shared" si="16"/>
        <v>March</v>
      </c>
      <c r="F333" s="37" t="str">
        <f t="array" ref="F333">IFERROR(XLOOKUP(A333,DETA_VENTAS!$B$1:B511,DETA_VENTAS!$C$1:C511),"")</f>
        <v/>
      </c>
      <c r="G333" s="37">
        <f>SUMIF(DETA_VENTAS!$B$1:$B511,A333,DETA_VENTAS!$G$1:$G511)</f>
        <v>0</v>
      </c>
      <c r="H333" s="172">
        <f>SUMIF(DETA_VENTAS!$B$1:$B511,A333,DETA_VENTAS!$L$1:$L511)</f>
        <v>0</v>
      </c>
      <c r="I333" s="172">
        <f>SUMIF(DETA_VENTAS!$B$1:$B511,A333,DETA_VENTAS!$Q$1:$Q511)</f>
        <v>0</v>
      </c>
      <c r="J333" s="173">
        <f t="shared" si="17"/>
        <v>0</v>
      </c>
      <c r="K333" s="172">
        <f t="shared" si="15"/>
        <v>0</v>
      </c>
      <c r="L333" s="174">
        <f t="shared" si="6"/>
        <v>0</v>
      </c>
      <c r="M333" s="175"/>
      <c r="N333" s="192"/>
      <c r="O333" s="176"/>
      <c r="P333" s="176"/>
    </row>
    <row r="334">
      <c r="A334" s="37">
        <v>1819.0</v>
      </c>
      <c r="B334" s="169" t="s">
        <v>424</v>
      </c>
      <c r="C334" s="170">
        <f t="array" ref="C334">XLOOKUP(B334,CLIENTES!$B$2:B511,CLIENTES!$A$2:A511, 0)</f>
        <v>100</v>
      </c>
      <c r="D334" s="171">
        <v>45352.0</v>
      </c>
      <c r="E334" s="134" t="str">
        <f t="shared" si="16"/>
        <v>March</v>
      </c>
      <c r="F334" s="37" t="str">
        <f t="array" ref="F334">IFERROR(XLOOKUP(A334,DETA_VENTAS!$B$1:B511,DETA_VENTAS!$C$1:C511),"")</f>
        <v/>
      </c>
      <c r="G334" s="37">
        <f>SUMIF(DETA_VENTAS!$B$1:$B511,A334,DETA_VENTAS!$G$1:$G511)</f>
        <v>0</v>
      </c>
      <c r="H334" s="172">
        <f>SUMIF(DETA_VENTAS!$B$1:$B511,A334,DETA_VENTAS!$L$1:$L511)</f>
        <v>0</v>
      </c>
      <c r="I334" s="172">
        <f>SUMIF(DETA_VENTAS!$B$1:$B511,A334,DETA_VENTAS!$Q$1:$Q511)</f>
        <v>0</v>
      </c>
      <c r="J334" s="173">
        <f t="shared" si="17"/>
        <v>0</v>
      </c>
      <c r="K334" s="172">
        <f t="shared" si="15"/>
        <v>0</v>
      </c>
      <c r="L334" s="174">
        <f t="shared" si="6"/>
        <v>0</v>
      </c>
      <c r="M334" s="175"/>
      <c r="N334" s="192"/>
      <c r="O334" s="176"/>
      <c r="P334" s="176"/>
    </row>
    <row r="335">
      <c r="A335" s="37">
        <v>1818.0</v>
      </c>
      <c r="B335" s="179" t="s">
        <v>409</v>
      </c>
      <c r="C335" s="170">
        <f t="array" ref="C335">XLOOKUP(B335,CLIENTES!$B$2:B511,CLIENTES!$A$2:A511, 0)</f>
        <v>145</v>
      </c>
      <c r="D335" s="171">
        <v>45355.0</v>
      </c>
      <c r="E335" s="134" t="str">
        <f t="shared" si="16"/>
        <v>March</v>
      </c>
      <c r="F335" s="37" t="str">
        <f t="array" ref="F335">IFERROR(XLOOKUP(A335,DETA_VENTAS!$B$1:B511,DETA_VENTAS!$C$1:C511),"")</f>
        <v/>
      </c>
      <c r="G335" s="37">
        <f>SUMIF(DETA_VENTAS!$B$1:$B511,A335,DETA_VENTAS!$G$1:$G511)</f>
        <v>0</v>
      </c>
      <c r="H335" s="172">
        <f>SUMIF(DETA_VENTAS!$B$1:$B511,A335,DETA_VENTAS!$L$1:$L511)</f>
        <v>0</v>
      </c>
      <c r="I335" s="172">
        <f>SUMIF(DETA_VENTAS!$B$1:$B511,A335,DETA_VENTAS!$Q$1:$Q511)</f>
        <v>0</v>
      </c>
      <c r="J335" s="173">
        <f t="shared" si="17"/>
        <v>0</v>
      </c>
      <c r="K335" s="172">
        <f t="shared" si="15"/>
        <v>0</v>
      </c>
      <c r="L335" s="174">
        <f t="shared" si="6"/>
        <v>0</v>
      </c>
      <c r="M335" s="175"/>
      <c r="N335" s="192"/>
      <c r="O335" s="176"/>
      <c r="P335" s="176"/>
    </row>
    <row r="336">
      <c r="A336" s="37">
        <v>1817.0</v>
      </c>
      <c r="B336" s="179" t="s">
        <v>413</v>
      </c>
      <c r="C336" s="170">
        <f t="array" ref="C336">XLOOKUP(B336,CLIENTES!$B$2:B511,CLIENTES!$A$2:A511, 0)</f>
        <v>195</v>
      </c>
      <c r="D336" s="171">
        <v>45355.0</v>
      </c>
      <c r="E336" s="134" t="str">
        <f t="shared" si="16"/>
        <v>March</v>
      </c>
      <c r="F336" s="37" t="str">
        <f t="array" ref="F336">IFERROR(XLOOKUP(A336,DETA_VENTAS!$B$1:B511,DETA_VENTAS!$C$1:C511),"")</f>
        <v/>
      </c>
      <c r="G336" s="37">
        <f>SUMIF(DETA_VENTAS!$B$1:$B511,A336,DETA_VENTAS!$G$1:$G511)</f>
        <v>0</v>
      </c>
      <c r="H336" s="172">
        <f>SUMIF(DETA_VENTAS!$B$1:$B511,A336,DETA_VENTAS!$L$1:$L511)</f>
        <v>0</v>
      </c>
      <c r="I336" s="172">
        <f>SUMIF(DETA_VENTAS!$B$1:$B511,A336,DETA_VENTAS!$Q$1:$Q511)</f>
        <v>0</v>
      </c>
      <c r="J336" s="173">
        <f t="shared" si="17"/>
        <v>0</v>
      </c>
      <c r="K336" s="172">
        <f t="shared" si="15"/>
        <v>0</v>
      </c>
      <c r="L336" s="174">
        <f t="shared" si="6"/>
        <v>0</v>
      </c>
      <c r="M336" s="175"/>
      <c r="N336" s="192"/>
      <c r="O336" s="176"/>
      <c r="P336" s="176"/>
    </row>
    <row r="337">
      <c r="A337" s="37">
        <v>1816.0</v>
      </c>
      <c r="B337" s="179" t="s">
        <v>241</v>
      </c>
      <c r="C337" s="170">
        <f t="array" ref="C337">XLOOKUP(B337,CLIENTES!$B$2:B511,CLIENTES!$A$2:A511, 0)</f>
        <v>87</v>
      </c>
      <c r="D337" s="171">
        <v>45356.0</v>
      </c>
      <c r="E337" s="134" t="str">
        <f t="shared" si="16"/>
        <v>March</v>
      </c>
      <c r="F337" s="37" t="str">
        <f t="array" ref="F337">IFERROR(XLOOKUP(A337,DETA_VENTAS!$B$1:B511,DETA_VENTAS!$C$1:C511),"")</f>
        <v/>
      </c>
      <c r="G337" s="37">
        <f>SUMIF(DETA_VENTAS!$B$1:$B511,A337,DETA_VENTAS!$G$1:$G511)</f>
        <v>0</v>
      </c>
      <c r="H337" s="172">
        <f>SUMIF(DETA_VENTAS!$B$1:$B511,A337,DETA_VENTAS!$L$1:$L511)</f>
        <v>0</v>
      </c>
      <c r="I337" s="172">
        <f>SUMIF(DETA_VENTAS!$B$1:$B511,A337,DETA_VENTAS!$Q$1:$Q511)</f>
        <v>0</v>
      </c>
      <c r="J337" s="173">
        <f t="shared" si="17"/>
        <v>0</v>
      </c>
      <c r="K337" s="172">
        <f t="shared" si="15"/>
        <v>0</v>
      </c>
      <c r="L337" s="174">
        <f t="shared" si="6"/>
        <v>0</v>
      </c>
      <c r="M337" s="175"/>
      <c r="N337" s="192"/>
      <c r="O337" s="176"/>
      <c r="P337" s="176"/>
    </row>
    <row r="338">
      <c r="A338" s="37">
        <v>1815.0</v>
      </c>
      <c r="B338" s="179" t="s">
        <v>409</v>
      </c>
      <c r="C338" s="170">
        <f t="array" ref="C338">XLOOKUP(B338,CLIENTES!$B$2:B511,CLIENTES!$A$2:A511, 0)</f>
        <v>145</v>
      </c>
      <c r="D338" s="171">
        <v>45356.0</v>
      </c>
      <c r="E338" s="134" t="str">
        <f t="shared" si="16"/>
        <v>March</v>
      </c>
      <c r="F338" s="37" t="str">
        <f t="array" ref="F338">IFERROR(XLOOKUP(A338,DETA_VENTAS!$B$1:B511,DETA_VENTAS!$C$1:C511),"")</f>
        <v/>
      </c>
      <c r="G338" s="37">
        <f>SUMIF(DETA_VENTAS!$B$1:$B511,A338,DETA_VENTAS!$G$1:$G511)</f>
        <v>0</v>
      </c>
      <c r="H338" s="172">
        <f>SUMIF(DETA_VENTAS!$B$1:$B511,A338,DETA_VENTAS!$L$1:$L511)</f>
        <v>0</v>
      </c>
      <c r="I338" s="172">
        <f>SUMIF(DETA_VENTAS!$B$1:$B511,A338,DETA_VENTAS!$Q$1:$Q511)</f>
        <v>0</v>
      </c>
      <c r="J338" s="173">
        <f t="shared" si="17"/>
        <v>0</v>
      </c>
      <c r="K338" s="172">
        <f t="shared" si="15"/>
        <v>0</v>
      </c>
      <c r="L338" s="174">
        <f t="shared" si="6"/>
        <v>0</v>
      </c>
      <c r="M338" s="175"/>
      <c r="N338" s="192"/>
      <c r="O338" s="176"/>
      <c r="P338" s="176"/>
    </row>
    <row r="339">
      <c r="A339" s="37">
        <v>1814.0</v>
      </c>
      <c r="B339" s="179" t="s">
        <v>425</v>
      </c>
      <c r="C339" s="170">
        <f t="array" ref="C339">XLOOKUP(B339,CLIENTES!$B$2:B511,CLIENTES!$A$2:A511, 0)</f>
        <v>127</v>
      </c>
      <c r="D339" s="171">
        <v>45357.0</v>
      </c>
      <c r="E339" s="134" t="str">
        <f t="shared" si="16"/>
        <v>March</v>
      </c>
      <c r="F339" s="37" t="str">
        <f t="array" ref="F339">IFERROR(XLOOKUP(A339,DETA_VENTAS!$B$1:B511,DETA_VENTAS!$C$1:C511),"")</f>
        <v/>
      </c>
      <c r="G339" s="37">
        <f>SUMIF(DETA_VENTAS!$B$1:$B511,A339,DETA_VENTAS!$G$1:$G511)</f>
        <v>0</v>
      </c>
      <c r="H339" s="172">
        <f>SUMIF(DETA_VENTAS!$B$1:$B511,A339,DETA_VENTAS!$L$1:$L511)</f>
        <v>0</v>
      </c>
      <c r="I339" s="172">
        <f>SUMIF(DETA_VENTAS!$B$1:$B511,A339,DETA_VENTAS!$Q$1:$Q511)</f>
        <v>0</v>
      </c>
      <c r="J339" s="173">
        <f t="shared" si="17"/>
        <v>0</v>
      </c>
      <c r="K339" s="172">
        <f t="shared" si="15"/>
        <v>0</v>
      </c>
      <c r="L339" s="174">
        <f t="shared" si="6"/>
        <v>0</v>
      </c>
      <c r="M339" s="175"/>
      <c r="N339" s="192"/>
      <c r="O339" s="176"/>
      <c r="P339" s="176"/>
    </row>
    <row r="340">
      <c r="A340" s="37">
        <v>1813.0</v>
      </c>
      <c r="B340" s="179" t="s">
        <v>409</v>
      </c>
      <c r="C340" s="170">
        <f t="array" ref="C340">XLOOKUP(B340,CLIENTES!$B$2:B511,CLIENTES!$A$2:A511, 0)</f>
        <v>145</v>
      </c>
      <c r="D340" s="171">
        <v>45358.0</v>
      </c>
      <c r="E340" s="134" t="str">
        <f t="shared" si="16"/>
        <v>March</v>
      </c>
      <c r="F340" s="37" t="str">
        <f t="array" ref="F340">IFERROR(XLOOKUP(A340,DETA_VENTAS!$B$1:B511,DETA_VENTAS!$C$1:C511),"")</f>
        <v/>
      </c>
      <c r="G340" s="37">
        <f>SUMIF(DETA_VENTAS!$B$1:$B511,A340,DETA_VENTAS!$G$1:$G511)</f>
        <v>0</v>
      </c>
      <c r="H340" s="172">
        <f>SUMIF(DETA_VENTAS!$B$1:$B511,A340,DETA_VENTAS!$L$1:$L511)</f>
        <v>0</v>
      </c>
      <c r="I340" s="172">
        <f>SUMIF(DETA_VENTAS!$B$1:$B511,A340,DETA_VENTAS!$Q$1:$Q511)</f>
        <v>0</v>
      </c>
      <c r="J340" s="173">
        <f t="shared" si="17"/>
        <v>0</v>
      </c>
      <c r="K340" s="172">
        <f t="shared" si="15"/>
        <v>0</v>
      </c>
      <c r="L340" s="174">
        <f t="shared" si="6"/>
        <v>0</v>
      </c>
      <c r="M340" s="175"/>
      <c r="N340" s="192"/>
      <c r="O340" s="176"/>
      <c r="P340" s="176"/>
    </row>
    <row r="341">
      <c r="A341" s="37">
        <v>1812.0</v>
      </c>
      <c r="B341" s="179" t="s">
        <v>426</v>
      </c>
      <c r="C341" s="170">
        <f t="array" ref="C341">XLOOKUP(B341,CLIENTES!$B$2:B511,CLIENTES!$A$2:A511, 0)</f>
        <v>246</v>
      </c>
      <c r="D341" s="171">
        <v>45358.0</v>
      </c>
      <c r="E341" s="134" t="str">
        <f t="shared" si="16"/>
        <v>March</v>
      </c>
      <c r="F341" s="37" t="str">
        <f t="array" ref="F341">IFERROR(XLOOKUP(A341,DETA_VENTAS!$B$1:B511,DETA_VENTAS!$C$1:C511),"")</f>
        <v/>
      </c>
      <c r="G341" s="37">
        <f>SUMIF(DETA_VENTAS!$B$1:$B511,A341,DETA_VENTAS!$G$1:$G511)</f>
        <v>0</v>
      </c>
      <c r="H341" s="172">
        <f>SUMIF(DETA_VENTAS!$B$1:$B511,A341,DETA_VENTAS!$L$1:$L511)</f>
        <v>0</v>
      </c>
      <c r="I341" s="172">
        <f>SUMIF(DETA_VENTAS!$B$1:$B511,A341,DETA_VENTAS!$Q$1:$Q511)</f>
        <v>0</v>
      </c>
      <c r="J341" s="173">
        <f t="shared" si="17"/>
        <v>0</v>
      </c>
      <c r="K341" s="172">
        <f t="shared" si="15"/>
        <v>0</v>
      </c>
      <c r="L341" s="174">
        <f t="shared" si="6"/>
        <v>0</v>
      </c>
      <c r="M341" s="175"/>
      <c r="N341" s="192"/>
      <c r="O341" s="176"/>
      <c r="P341" s="176"/>
    </row>
    <row r="342">
      <c r="A342" s="37">
        <v>1811.0</v>
      </c>
      <c r="B342" s="179" t="s">
        <v>427</v>
      </c>
      <c r="C342" s="170">
        <f t="array" ref="C342">XLOOKUP(B342,CLIENTES!$B$2:B511,CLIENTES!$A$2:A511, 0)</f>
        <v>204</v>
      </c>
      <c r="D342" s="171">
        <v>45363.0</v>
      </c>
      <c r="E342" s="134" t="str">
        <f t="shared" si="16"/>
        <v>March</v>
      </c>
      <c r="F342" s="37" t="str">
        <f t="array" ref="F342">IFERROR(XLOOKUP(A342,DETA_VENTAS!$B$1:B511,DETA_VENTAS!$C$1:C511),"")</f>
        <v/>
      </c>
      <c r="G342" s="37">
        <f>SUMIF(DETA_VENTAS!$B$1:$B511,A342,DETA_VENTAS!$G$1:$G511)</f>
        <v>0</v>
      </c>
      <c r="H342" s="172">
        <f>SUMIF(DETA_VENTAS!$B$1:$B511,A342,DETA_VENTAS!$L$1:$L511)</f>
        <v>0</v>
      </c>
      <c r="I342" s="172">
        <f>SUMIF(DETA_VENTAS!$B$1:$B511,A342,DETA_VENTAS!$Q$1:$Q511)</f>
        <v>0</v>
      </c>
      <c r="J342" s="173">
        <f t="shared" si="17"/>
        <v>0</v>
      </c>
      <c r="K342" s="172">
        <f t="shared" si="15"/>
        <v>0</v>
      </c>
      <c r="L342" s="174">
        <f t="shared" si="6"/>
        <v>0</v>
      </c>
      <c r="M342" s="175"/>
      <c r="N342" s="192"/>
      <c r="O342" s="176"/>
      <c r="P342" s="176"/>
    </row>
    <row r="343">
      <c r="A343" s="37">
        <v>1810.0</v>
      </c>
      <c r="B343" s="179" t="s">
        <v>423</v>
      </c>
      <c r="C343" s="170">
        <f t="array" ref="C343">XLOOKUP(B343,CLIENTES!$B$2:B511,CLIENTES!$A$2:A511, 0)</f>
        <v>136</v>
      </c>
      <c r="D343" s="171">
        <v>45365.0</v>
      </c>
      <c r="E343" s="134" t="str">
        <f t="shared" si="16"/>
        <v>March</v>
      </c>
      <c r="F343" s="37" t="str">
        <f t="array" ref="F343">IFERROR(XLOOKUP(A343,DETA_VENTAS!$B$1:B511,DETA_VENTAS!$C$1:C511),"")</f>
        <v/>
      </c>
      <c r="G343" s="37">
        <f>SUMIF(DETA_VENTAS!$B$1:$B511,A343,DETA_VENTAS!$G$1:$G511)</f>
        <v>0</v>
      </c>
      <c r="H343" s="172">
        <f>SUMIF(DETA_VENTAS!$B$1:$B511,A343,DETA_VENTAS!$L$1:$L511)</f>
        <v>0</v>
      </c>
      <c r="I343" s="172">
        <f>SUMIF(DETA_VENTAS!$B$1:$B511,A343,DETA_VENTAS!$Q$1:$Q511)</f>
        <v>0</v>
      </c>
      <c r="J343" s="173">
        <f t="shared" si="17"/>
        <v>0</v>
      </c>
      <c r="K343" s="172">
        <f t="shared" si="15"/>
        <v>0</v>
      </c>
      <c r="L343" s="174">
        <f t="shared" si="6"/>
        <v>0</v>
      </c>
      <c r="M343" s="175"/>
      <c r="N343" s="192"/>
      <c r="O343" s="176"/>
      <c r="P343" s="176"/>
    </row>
    <row r="344">
      <c r="A344" s="37">
        <v>1809.0</v>
      </c>
      <c r="B344" s="179" t="s">
        <v>412</v>
      </c>
      <c r="C344" s="170">
        <f t="array" ref="C344">XLOOKUP(B344,CLIENTES!$B$2:B511,CLIENTES!$A$2:A511, 0)</f>
        <v>58</v>
      </c>
      <c r="D344" s="171">
        <v>45366.0</v>
      </c>
      <c r="E344" s="134" t="str">
        <f t="shared" si="16"/>
        <v>March</v>
      </c>
      <c r="F344" s="37" t="str">
        <f t="array" ref="F344">IFERROR(XLOOKUP(A344,DETA_VENTAS!$B$1:B511,DETA_VENTAS!$C$1:C511),"")</f>
        <v/>
      </c>
      <c r="G344" s="37">
        <f>SUMIF(DETA_VENTAS!$B$1:$B511,A344,DETA_VENTAS!$G$1:$G511)</f>
        <v>0</v>
      </c>
      <c r="H344" s="172">
        <f>SUMIF(DETA_VENTAS!$B$1:$B511,A344,DETA_VENTAS!$L$1:$L511)</f>
        <v>0</v>
      </c>
      <c r="I344" s="172">
        <f>SUMIF(DETA_VENTAS!$B$1:$B511,A344,DETA_VENTAS!$Q$1:$Q511)</f>
        <v>0</v>
      </c>
      <c r="J344" s="173">
        <f t="shared" si="17"/>
        <v>0</v>
      </c>
      <c r="K344" s="172">
        <f t="shared" si="15"/>
        <v>0</v>
      </c>
      <c r="L344" s="174">
        <f t="shared" si="6"/>
        <v>0</v>
      </c>
      <c r="M344" s="175"/>
      <c r="N344" s="192"/>
      <c r="O344" s="176"/>
      <c r="P344" s="176"/>
    </row>
    <row r="345">
      <c r="A345" s="37">
        <v>1808.0</v>
      </c>
      <c r="B345" s="169" t="s">
        <v>412</v>
      </c>
      <c r="C345" s="170">
        <f t="array" ref="C345">XLOOKUP(B345,CLIENTES!$B$2:B511,CLIENTES!$A$2:A511, 0)</f>
        <v>58</v>
      </c>
      <c r="D345" s="171">
        <v>45366.0</v>
      </c>
      <c r="E345" s="134" t="str">
        <f t="shared" si="16"/>
        <v>March</v>
      </c>
      <c r="F345" s="37" t="str">
        <f t="array" ref="F345">IFERROR(XLOOKUP(A345,DETA_VENTAS!$B$1:B511,DETA_VENTAS!$C$1:C511),"")</f>
        <v/>
      </c>
      <c r="G345" s="37">
        <f>SUMIF(DETA_VENTAS!$B$1:$B511,A345,DETA_VENTAS!$G$1:$G511)</f>
        <v>0</v>
      </c>
      <c r="H345" s="172">
        <f>SUMIF(DETA_VENTAS!$B$1:$B511,A345,DETA_VENTAS!$L$1:$L511)</f>
        <v>0</v>
      </c>
      <c r="I345" s="172">
        <f>SUMIF(DETA_VENTAS!$B$1:$B511,A345,DETA_VENTAS!$Q$1:$Q511)</f>
        <v>0</v>
      </c>
      <c r="J345" s="173">
        <f t="shared" si="17"/>
        <v>0</v>
      </c>
      <c r="K345" s="172">
        <f t="shared" si="15"/>
        <v>0</v>
      </c>
      <c r="L345" s="174">
        <f t="shared" si="6"/>
        <v>0</v>
      </c>
      <c r="M345" s="175"/>
      <c r="N345" s="192"/>
      <c r="O345" s="176"/>
      <c r="P345" s="176"/>
    </row>
    <row r="346">
      <c r="A346" s="37">
        <v>1807.0</v>
      </c>
      <c r="B346" s="169" t="s">
        <v>428</v>
      </c>
      <c r="C346" s="170">
        <f t="array" ref="C346">XLOOKUP(B346,CLIENTES!$B$2:B511,CLIENTES!$A$2:A511, 0)</f>
        <v>137</v>
      </c>
      <c r="D346" s="171">
        <v>45369.0</v>
      </c>
      <c r="E346" s="134" t="str">
        <f t="shared" si="16"/>
        <v>March</v>
      </c>
      <c r="F346" s="37" t="str">
        <f t="array" ref="F346">IFERROR(XLOOKUP(A346,DETA_VENTAS!$B$1:B511,DETA_VENTAS!$C$1:C511),"")</f>
        <v/>
      </c>
      <c r="G346" s="37">
        <f>SUMIF(DETA_VENTAS!$B$1:$B511,A346,DETA_VENTAS!$G$1:$G511)</f>
        <v>0</v>
      </c>
      <c r="H346" s="172">
        <f>SUMIF(DETA_VENTAS!$B$1:$B511,A346,DETA_VENTAS!$L$1:$L511)</f>
        <v>0</v>
      </c>
      <c r="I346" s="172">
        <f>SUMIF(DETA_VENTAS!$B$1:$B511,A346,DETA_VENTAS!$Q$1:$Q511)</f>
        <v>0</v>
      </c>
      <c r="J346" s="173">
        <f t="shared" si="17"/>
        <v>0</v>
      </c>
      <c r="K346" s="172">
        <f t="shared" si="15"/>
        <v>0</v>
      </c>
      <c r="L346" s="174">
        <f t="shared" si="6"/>
        <v>0</v>
      </c>
      <c r="M346" s="175"/>
      <c r="N346" s="192"/>
      <c r="O346" s="176"/>
      <c r="P346" s="176"/>
    </row>
    <row r="347">
      <c r="A347" s="37">
        <v>1806.0</v>
      </c>
      <c r="B347" s="169" t="s">
        <v>429</v>
      </c>
      <c r="C347" s="170">
        <f t="array" ref="C347">XLOOKUP(B347,CLIENTES!$B$2:B511,CLIENTES!$A$2:A511, 0)</f>
        <v>93</v>
      </c>
      <c r="D347" s="171">
        <v>45369.0</v>
      </c>
      <c r="E347" s="134" t="str">
        <f t="shared" si="16"/>
        <v>March</v>
      </c>
      <c r="F347" s="37" t="str">
        <f t="array" ref="F347">IFERROR(XLOOKUP(A347,DETA_VENTAS!$B$1:B511,DETA_VENTAS!$C$1:C511),"")</f>
        <v/>
      </c>
      <c r="G347" s="37">
        <f>SUMIF(DETA_VENTAS!$B$1:$B511,A347,DETA_VENTAS!$G$1:$G511)</f>
        <v>0</v>
      </c>
      <c r="H347" s="172">
        <f>SUMIF(DETA_VENTAS!$B$1:$B511,A347,DETA_VENTAS!$L$1:$L511)</f>
        <v>0</v>
      </c>
      <c r="I347" s="172">
        <f>SUMIF(DETA_VENTAS!$B$1:$B511,A347,DETA_VENTAS!$Q$1:$Q511)</f>
        <v>0</v>
      </c>
      <c r="J347" s="173">
        <f t="shared" si="17"/>
        <v>0</v>
      </c>
      <c r="K347" s="172">
        <f t="shared" si="15"/>
        <v>0</v>
      </c>
      <c r="L347" s="174">
        <f t="shared" si="6"/>
        <v>0</v>
      </c>
      <c r="M347" s="175"/>
      <c r="N347" s="192"/>
      <c r="O347" s="176"/>
      <c r="P347" s="176"/>
    </row>
    <row r="348">
      <c r="A348" s="37">
        <v>1805.0</v>
      </c>
      <c r="B348" s="169" t="s">
        <v>427</v>
      </c>
      <c r="C348" s="170">
        <f t="array" ref="C348">XLOOKUP(B348,CLIENTES!$B$2:B511,CLIENTES!$A$2:A511, 0)</f>
        <v>204</v>
      </c>
      <c r="D348" s="171">
        <v>45370.0</v>
      </c>
      <c r="E348" s="134" t="str">
        <f t="shared" si="16"/>
        <v>March</v>
      </c>
      <c r="F348" s="37" t="str">
        <f t="array" ref="F348">IFERROR(XLOOKUP(A348,DETA_VENTAS!$B$1:B511,DETA_VENTAS!$C$1:C511),"")</f>
        <v/>
      </c>
      <c r="G348" s="37">
        <f>SUMIF(DETA_VENTAS!$B$1:$B511,A348,DETA_VENTAS!$G$1:$G511)</f>
        <v>0</v>
      </c>
      <c r="H348" s="172">
        <f>SUMIF(DETA_VENTAS!$B$1:$B511,A348,DETA_VENTAS!$L$1:$L511)</f>
        <v>0</v>
      </c>
      <c r="I348" s="172">
        <f>SUMIF(DETA_VENTAS!$B$1:$B511,A348,DETA_VENTAS!$Q$1:$Q511)</f>
        <v>0</v>
      </c>
      <c r="J348" s="173">
        <f t="shared" si="17"/>
        <v>0</v>
      </c>
      <c r="K348" s="172">
        <f t="shared" si="15"/>
        <v>0</v>
      </c>
      <c r="L348" s="174">
        <f t="shared" si="6"/>
        <v>0</v>
      </c>
      <c r="M348" s="175"/>
      <c r="N348" s="192"/>
      <c r="O348" s="176"/>
      <c r="P348" s="176"/>
    </row>
    <row r="349">
      <c r="A349" s="37">
        <v>1804.0</v>
      </c>
      <c r="B349" s="169" t="s">
        <v>430</v>
      </c>
      <c r="C349" s="170">
        <f t="array" ref="C349">XLOOKUP(B349,CLIENTES!$B$2:B511,CLIENTES!$A$2:A511, 0)</f>
        <v>116</v>
      </c>
      <c r="D349" s="171">
        <v>45342.0</v>
      </c>
      <c r="E349" s="134" t="str">
        <f t="shared" si="16"/>
        <v>February</v>
      </c>
      <c r="F349" s="37" t="str">
        <f t="array" ref="F349">IFERROR(XLOOKUP(A349,DETA_VENTAS!$B$1:B511,DETA_VENTAS!$C$1:C511),"")</f>
        <v/>
      </c>
      <c r="G349" s="37">
        <f>SUMIF(DETA_VENTAS!$B$1:$B511,A349,DETA_VENTAS!$G$1:$G511)</f>
        <v>0</v>
      </c>
      <c r="H349" s="172">
        <f>SUMIF(DETA_VENTAS!$B$1:$B511,A349,DETA_VENTAS!$L$1:$L511)</f>
        <v>0</v>
      </c>
      <c r="I349" s="172">
        <f>SUMIF(DETA_VENTAS!$B$1:$B511,A349,DETA_VENTAS!$Q$1:$Q511)</f>
        <v>0</v>
      </c>
      <c r="J349" s="173">
        <f t="shared" si="17"/>
        <v>0</v>
      </c>
      <c r="K349" s="172">
        <f t="shared" si="15"/>
        <v>0</v>
      </c>
      <c r="L349" s="174">
        <f t="shared" si="6"/>
        <v>0</v>
      </c>
      <c r="M349" s="175"/>
      <c r="N349" s="192"/>
      <c r="O349" s="176"/>
      <c r="P349" s="176"/>
    </row>
    <row r="350">
      <c r="A350" s="37">
        <v>1803.0</v>
      </c>
      <c r="B350" s="169" t="s">
        <v>409</v>
      </c>
      <c r="C350" s="170">
        <f t="array" ref="C350">XLOOKUP(B350,CLIENTES!$B$2:B511,CLIENTES!$A$2:A511, 0)</f>
        <v>145</v>
      </c>
      <c r="D350" s="171">
        <v>45371.0</v>
      </c>
      <c r="E350" s="134" t="str">
        <f t="shared" si="16"/>
        <v>March</v>
      </c>
      <c r="F350" s="37" t="str">
        <f t="array" ref="F350">IFERROR(XLOOKUP(A350,DETA_VENTAS!$B$1:B511,DETA_VENTAS!$C$1:C511),"")</f>
        <v/>
      </c>
      <c r="G350" s="37">
        <f>SUMIF(DETA_VENTAS!$B$1:$B511,A350,DETA_VENTAS!$G$1:$G511)</f>
        <v>0</v>
      </c>
      <c r="H350" s="172">
        <f>SUMIF(DETA_VENTAS!$B$1:$B511,A350,DETA_VENTAS!$L$1:$L511)</f>
        <v>0</v>
      </c>
      <c r="I350" s="172">
        <f>SUMIF(DETA_VENTAS!$B$1:$B511,A350,DETA_VENTAS!$Q$1:$Q511)</f>
        <v>0</v>
      </c>
      <c r="J350" s="173">
        <f t="shared" si="17"/>
        <v>0</v>
      </c>
      <c r="K350" s="172">
        <f t="shared" si="15"/>
        <v>0</v>
      </c>
      <c r="L350" s="174">
        <f t="shared" si="6"/>
        <v>0</v>
      </c>
      <c r="M350" s="175"/>
      <c r="N350" s="192"/>
      <c r="O350" s="176"/>
      <c r="P350" s="176"/>
    </row>
    <row r="351">
      <c r="A351" s="37">
        <v>1802.0</v>
      </c>
      <c r="B351" s="169" t="s">
        <v>423</v>
      </c>
      <c r="C351" s="170">
        <f t="array" ref="C351">XLOOKUP(B351,CLIENTES!$B$2:B511,CLIENTES!$A$2:A511, 0)</f>
        <v>136</v>
      </c>
      <c r="D351" s="171">
        <v>45372.0</v>
      </c>
      <c r="E351" s="134" t="str">
        <f t="shared" si="16"/>
        <v>March</v>
      </c>
      <c r="F351" s="37" t="str">
        <f t="array" ref="F351">IFERROR(XLOOKUP(A351,DETA_VENTAS!$B$1:B511,DETA_VENTAS!$C$1:C511),"")</f>
        <v>REPUESTOS</v>
      </c>
      <c r="G351" s="37">
        <f>SUMIF(DETA_VENTAS!$B$1:$B511,A351,DETA_VENTAS!$G$1:$G511)</f>
        <v>0</v>
      </c>
      <c r="H351" s="172">
        <f>SUMIF(DETA_VENTAS!$B$1:$B511,A351,DETA_VENTAS!$L$1:$L511)</f>
        <v>0</v>
      </c>
      <c r="I351" s="172">
        <f>SUMIF(DETA_VENTAS!$B$1:$B511,A351,DETA_VENTAS!$Q$1:$Q511)</f>
        <v>0</v>
      </c>
      <c r="J351" s="173">
        <f t="shared" si="17"/>
        <v>0</v>
      </c>
      <c r="K351" s="172">
        <f t="shared" si="15"/>
        <v>0</v>
      </c>
      <c r="L351" s="174">
        <f t="shared" si="6"/>
        <v>0</v>
      </c>
      <c r="M351" s="175"/>
      <c r="N351" s="192"/>
      <c r="O351" s="176"/>
      <c r="P351" s="176"/>
    </row>
    <row r="352">
      <c r="A352" s="37">
        <v>1801.0</v>
      </c>
      <c r="B352" s="169" t="s">
        <v>431</v>
      </c>
      <c r="C352" s="170">
        <f t="array" ref="C352">XLOOKUP(B352,CLIENTES!$B$2:B511,CLIENTES!$A$2:A511, 0)</f>
        <v>105</v>
      </c>
      <c r="D352" s="171">
        <v>45363.0</v>
      </c>
      <c r="E352" s="134" t="str">
        <f t="shared" si="16"/>
        <v>March</v>
      </c>
      <c r="F352" s="37" t="str">
        <f t="array" ref="F352">IFERROR(XLOOKUP(A352,DETA_VENTAS!$B$1:B511,DETA_VENTAS!$C$1:C511),"")</f>
        <v>SMARTWATCH</v>
      </c>
      <c r="G352" s="37">
        <f>SUMIF(DETA_VENTAS!$B$1:$B511,A352,DETA_VENTAS!$G$1:$G511)</f>
        <v>1</v>
      </c>
      <c r="H352" s="172">
        <f>SUMIF(DETA_VENTAS!$B$1:$B511,A352,DETA_VENTAS!$L$1:$L511)</f>
        <v>100</v>
      </c>
      <c r="I352" s="172">
        <f>SUMIF(DETA_VENTAS!$B$1:$B511,A352,DETA_VENTAS!$Q$1:$Q511)</f>
        <v>63</v>
      </c>
      <c r="J352" s="173">
        <f t="shared" si="17"/>
        <v>0.63</v>
      </c>
      <c r="K352" s="172">
        <f t="shared" si="15"/>
        <v>100</v>
      </c>
      <c r="L352" s="174">
        <f t="shared" si="6"/>
        <v>0</v>
      </c>
      <c r="M352" s="175"/>
      <c r="N352" s="192"/>
      <c r="O352" s="176"/>
      <c r="P352" s="176"/>
    </row>
    <row r="353">
      <c r="A353" s="37">
        <v>1800.0</v>
      </c>
      <c r="B353" s="169" t="s">
        <v>368</v>
      </c>
      <c r="C353" s="170">
        <f t="array" ref="C353">XLOOKUP(B353,CLIENTES!$B$2:B511,CLIENTES!$A$2:A511, 0)</f>
        <v>0</v>
      </c>
      <c r="D353" s="171">
        <v>45365.0</v>
      </c>
      <c r="E353" s="134" t="str">
        <f t="shared" si="16"/>
        <v>March</v>
      </c>
      <c r="F353" s="37" t="str">
        <f t="array" ref="F353">IFERROR(XLOOKUP(A353,DETA_VENTAS!$B$1:B511,DETA_VENTAS!$C$1:C511),"")</f>
        <v>ACCESORIOS</v>
      </c>
      <c r="G353" s="37">
        <f>SUMIF(DETA_VENTAS!$B$1:$B511,A353,DETA_VENTAS!$G$1:$G511)</f>
        <v>10</v>
      </c>
      <c r="H353" s="172">
        <f>SUMIF(DETA_VENTAS!$B$1:$B511,A353,DETA_VENTAS!$L$1:$L511)</f>
        <v>2000</v>
      </c>
      <c r="I353" s="172">
        <f>SUMIF(DETA_VENTAS!$B$1:$B511,A353,DETA_VENTAS!$Q$1:$Q511)</f>
        <v>347.5</v>
      </c>
      <c r="J353" s="173">
        <f t="shared" si="17"/>
        <v>0.17375</v>
      </c>
      <c r="K353" s="172">
        <f t="shared" si="15"/>
        <v>2000</v>
      </c>
      <c r="L353" s="174">
        <f t="shared" si="6"/>
        <v>0</v>
      </c>
      <c r="M353" s="175"/>
      <c r="N353" s="192"/>
      <c r="O353" s="176"/>
      <c r="P353" s="176"/>
    </row>
    <row r="354">
      <c r="A354" s="37">
        <v>1799.0</v>
      </c>
      <c r="B354" s="169" t="s">
        <v>367</v>
      </c>
      <c r="C354" s="170">
        <f t="array" ref="C354">XLOOKUP(B354,CLIENTES!$B$2:B511,CLIENTES!$A$2:A511, 0)</f>
        <v>2</v>
      </c>
      <c r="D354" s="171">
        <v>45357.0</v>
      </c>
      <c r="E354" s="134" t="str">
        <f t="shared" si="16"/>
        <v>March</v>
      </c>
      <c r="F354" s="37" t="str">
        <f t="array" ref="F354">IFERROR(XLOOKUP(A354,DETA_VENTAS!$B$1:B511,DETA_VENTAS!$C$1:C511),"")</f>
        <v>VARIOS</v>
      </c>
      <c r="G354" s="37">
        <f>SUMIF(DETA_VENTAS!$B$1:$B511,A354,DETA_VENTAS!$G$1:$G511)</f>
        <v>1</v>
      </c>
      <c r="H354" s="172">
        <f>SUMIF(DETA_VENTAS!$B$1:$B511,A354,DETA_VENTAS!$L$1:$L511)</f>
        <v>300</v>
      </c>
      <c r="I354" s="172">
        <f>SUMIF(DETA_VENTAS!$B$1:$B511,A354,DETA_VENTAS!$Q$1:$Q511)</f>
        <v>54.5</v>
      </c>
      <c r="J354" s="173">
        <f t="shared" si="17"/>
        <v>0.1816666667</v>
      </c>
      <c r="K354" s="172">
        <f t="shared" si="15"/>
        <v>300</v>
      </c>
      <c r="L354" s="174">
        <f t="shared" si="6"/>
        <v>0</v>
      </c>
      <c r="M354" s="175"/>
      <c r="N354" s="192"/>
      <c r="O354" s="176"/>
      <c r="P354" s="176"/>
    </row>
    <row r="355">
      <c r="A355" s="37">
        <v>1798.0</v>
      </c>
      <c r="B355" s="169" t="s">
        <v>368</v>
      </c>
      <c r="C355" s="170">
        <f t="array" ref="C355">XLOOKUP(B355,CLIENTES!$B$2:B511,CLIENTES!$A$2:A511, 0)</f>
        <v>0</v>
      </c>
      <c r="D355" s="171">
        <v>45352.0</v>
      </c>
      <c r="E355" s="134" t="str">
        <f t="shared" si="16"/>
        <v>March</v>
      </c>
      <c r="F355" s="37" t="str">
        <f t="array" ref="F355">IFERROR(XLOOKUP(A355,DETA_VENTAS!$B$1:B511,DETA_VENTAS!$C$1:C511),"")</f>
        <v>REPUESTOS</v>
      </c>
      <c r="G355" s="37">
        <f>SUMIF(DETA_VENTAS!$B$1:$B511,A355,DETA_VENTAS!$G$1:$G511)</f>
        <v>3</v>
      </c>
      <c r="H355" s="172">
        <f>SUMIF(DETA_VENTAS!$B$1:$B511,A355,DETA_VENTAS!$L$1:$L511)</f>
        <v>282</v>
      </c>
      <c r="I355" s="172">
        <f>SUMIF(DETA_VENTAS!$B$1:$B511,A355,DETA_VENTAS!$Q$1:$Q511)</f>
        <v>49</v>
      </c>
      <c r="J355" s="173">
        <f t="shared" si="17"/>
        <v>0.1737588652</v>
      </c>
      <c r="K355" s="172">
        <f t="shared" si="15"/>
        <v>282</v>
      </c>
      <c r="L355" s="174">
        <f t="shared" si="6"/>
        <v>0</v>
      </c>
      <c r="M355" s="175"/>
      <c r="N355" s="192"/>
      <c r="O355" s="176"/>
      <c r="P355" s="176"/>
    </row>
    <row r="356">
      <c r="A356" s="37">
        <v>1797.0</v>
      </c>
      <c r="B356" s="169" t="s">
        <v>432</v>
      </c>
      <c r="C356" s="170">
        <f t="array" ref="C356">XLOOKUP(B356,CLIENTES!$B$2:B511,CLIENTES!$A$2:A511, 0)</f>
        <v>220</v>
      </c>
      <c r="D356" s="171">
        <v>45352.0</v>
      </c>
      <c r="E356" s="134" t="str">
        <f t="shared" si="16"/>
        <v>March</v>
      </c>
      <c r="F356" s="37" t="str">
        <f t="array" ref="F356">IFERROR(XLOOKUP(A356,DETA_VENTAS!$B$1:B511,DETA_VENTAS!$C$1:C511),"")</f>
        <v/>
      </c>
      <c r="G356" s="37">
        <f>SUMIF(DETA_VENTAS!$B$1:$B511,A356,DETA_VENTAS!$G$1:$G511)</f>
        <v>0</v>
      </c>
      <c r="H356" s="172">
        <f>SUMIF(DETA_VENTAS!$B$1:$B511,A356,DETA_VENTAS!$L$1:$L511)</f>
        <v>0</v>
      </c>
      <c r="I356" s="172">
        <f>SUMIF(DETA_VENTAS!$B$1:$B511,A356,DETA_VENTAS!$Q$1:$Q511)</f>
        <v>0</v>
      </c>
      <c r="J356" s="173">
        <f t="shared" si="17"/>
        <v>0</v>
      </c>
      <c r="K356" s="172">
        <f t="shared" si="15"/>
        <v>0</v>
      </c>
      <c r="L356" s="174">
        <f t="shared" si="6"/>
        <v>0</v>
      </c>
      <c r="M356" s="175"/>
      <c r="N356" s="192"/>
      <c r="O356" s="176"/>
      <c r="P356" s="176"/>
    </row>
    <row r="357">
      <c r="A357" s="37">
        <v>1796.0</v>
      </c>
      <c r="B357" s="169" t="s">
        <v>263</v>
      </c>
      <c r="C357" s="170">
        <f t="array" ref="C357">XLOOKUP(B357,CLIENTES!$B$2:B511,CLIENTES!$A$2:A511, 0)</f>
        <v>6</v>
      </c>
      <c r="D357" s="171">
        <v>45358.0</v>
      </c>
      <c r="E357" s="134" t="str">
        <f t="shared" si="16"/>
        <v>March</v>
      </c>
      <c r="F357" s="37" t="str">
        <f t="array" ref="F357">IFERROR(XLOOKUP(A357,DETA_VENTAS!$B$1:B511,DETA_VENTAS!$C$1:C511),"")</f>
        <v>FOTOGRAFIA</v>
      </c>
      <c r="G357" s="37">
        <f>SUMIF(DETA_VENTAS!$B$1:$B511,A357,DETA_VENTAS!$G$1:$G511)</f>
        <v>1</v>
      </c>
      <c r="H357" s="172">
        <f>SUMIF(DETA_VENTAS!$B$1:$B511,A357,DETA_VENTAS!$L$1:$L511)</f>
        <v>430</v>
      </c>
      <c r="I357" s="172">
        <f>SUMIF(DETA_VENTAS!$B$1:$B511,A357,DETA_VENTAS!$Q$1:$Q511)</f>
        <v>86</v>
      </c>
      <c r="J357" s="173">
        <f t="shared" si="17"/>
        <v>0.2</v>
      </c>
      <c r="K357" s="172">
        <f t="shared" si="15"/>
        <v>430</v>
      </c>
      <c r="L357" s="174">
        <f t="shared" si="6"/>
        <v>0</v>
      </c>
      <c r="M357" s="175"/>
      <c r="N357" s="192"/>
      <c r="O357" s="176"/>
      <c r="P357" s="176"/>
    </row>
    <row r="358">
      <c r="A358" s="37">
        <v>1795.0</v>
      </c>
      <c r="B358" s="169" t="s">
        <v>397</v>
      </c>
      <c r="C358" s="170">
        <f t="array" ref="C358">XLOOKUP(B358,CLIENTES!$B$2:B511,CLIENTES!$A$2:A511, 0)</f>
        <v>145</v>
      </c>
      <c r="D358" s="171">
        <v>45342.0</v>
      </c>
      <c r="E358" s="134" t="str">
        <f t="shared" si="16"/>
        <v>February</v>
      </c>
      <c r="F358" s="37" t="str">
        <f t="array" ref="F358">IFERROR(XLOOKUP(A358,DETA_VENTAS!$B$1:B511,DETA_VENTAS!$C$1:C511),"")</f>
        <v/>
      </c>
      <c r="G358" s="37">
        <f>SUMIF(DETA_VENTAS!$B$1:$B511,A358,DETA_VENTAS!$G$1:$G511)</f>
        <v>0</v>
      </c>
      <c r="H358" s="172">
        <f>SUMIF(DETA_VENTAS!$B$1:$B511,A358,DETA_VENTAS!$L$1:$L511)</f>
        <v>0</v>
      </c>
      <c r="I358" s="172">
        <f>SUMIF(DETA_VENTAS!$B$1:$B511,A358,DETA_VENTAS!$Q$1:$Q511)</f>
        <v>0</v>
      </c>
      <c r="J358" s="173">
        <f t="shared" si="17"/>
        <v>0</v>
      </c>
      <c r="K358" s="172">
        <f t="shared" si="15"/>
        <v>0</v>
      </c>
      <c r="L358" s="174">
        <f t="shared" si="6"/>
        <v>0</v>
      </c>
      <c r="M358" s="175"/>
      <c r="N358" s="192"/>
      <c r="O358" s="176"/>
      <c r="P358" s="176"/>
    </row>
    <row r="359">
      <c r="A359" s="37">
        <v>1794.0</v>
      </c>
      <c r="B359" s="169" t="s">
        <v>433</v>
      </c>
      <c r="C359" s="170">
        <f t="array" ref="C359">XLOOKUP(B359,CLIENTES!$B$2:B511,CLIENTES!$A$2:A511, 0)</f>
        <v>225</v>
      </c>
      <c r="D359" s="171">
        <v>45342.0</v>
      </c>
      <c r="E359" s="134" t="str">
        <f t="shared" si="16"/>
        <v>February</v>
      </c>
      <c r="F359" s="37" t="str">
        <f t="array" ref="F359">IFERROR(XLOOKUP(A359,DETA_VENTAS!$B$1:B511,DETA_VENTAS!$C$1:C511),"")</f>
        <v/>
      </c>
      <c r="G359" s="37">
        <f>SUMIF(DETA_VENTAS!$B$1:$B511,A359,DETA_VENTAS!$G$1:$G511)</f>
        <v>0</v>
      </c>
      <c r="H359" s="172">
        <f>SUMIF(DETA_VENTAS!$B$1:$B511,A359,DETA_VENTAS!$L$1:$L511)</f>
        <v>0</v>
      </c>
      <c r="I359" s="172">
        <f>SUMIF(DETA_VENTAS!$B$1:$B511,A359,DETA_VENTAS!$Q$1:$Q511)</f>
        <v>0</v>
      </c>
      <c r="J359" s="173">
        <f t="shared" si="17"/>
        <v>0</v>
      </c>
      <c r="K359" s="172">
        <f t="shared" si="15"/>
        <v>0</v>
      </c>
      <c r="L359" s="174">
        <f t="shared" si="6"/>
        <v>0</v>
      </c>
      <c r="M359" s="175"/>
      <c r="N359" s="192"/>
      <c r="O359" s="176"/>
      <c r="P359" s="176"/>
    </row>
    <row r="360">
      <c r="A360" s="37">
        <v>1793.0</v>
      </c>
      <c r="B360" s="169" t="s">
        <v>434</v>
      </c>
      <c r="C360" s="170">
        <f t="array" ref="C360">XLOOKUP(B360,CLIENTES!$B$2:B511,CLIENTES!$A$2:A511, 0)</f>
        <v>224</v>
      </c>
      <c r="D360" s="171">
        <v>45341.0</v>
      </c>
      <c r="E360" s="134" t="str">
        <f t="shared" si="16"/>
        <v>February</v>
      </c>
      <c r="F360" s="37" t="str">
        <f t="array" ref="F360">IFERROR(XLOOKUP(A360,DETA_VENTAS!$B$1:B511,DETA_VENTAS!$C$1:C511),"")</f>
        <v/>
      </c>
      <c r="G360" s="37">
        <f>SUMIF(DETA_VENTAS!$B$1:$B511,A360,DETA_VENTAS!$G$1:$G511)</f>
        <v>0</v>
      </c>
      <c r="H360" s="172">
        <f>SUMIF(DETA_VENTAS!$B$1:$B511,A360,DETA_VENTAS!$L$1:$L511)</f>
        <v>0</v>
      </c>
      <c r="I360" s="172">
        <f>SUMIF(DETA_VENTAS!$B$1:$B511,A360,DETA_VENTAS!$Q$1:$Q511)</f>
        <v>0</v>
      </c>
      <c r="J360" s="173">
        <f t="shared" si="17"/>
        <v>0</v>
      </c>
      <c r="K360" s="172">
        <f t="shared" si="15"/>
        <v>0</v>
      </c>
      <c r="L360" s="174">
        <f t="shared" si="6"/>
        <v>0</v>
      </c>
      <c r="M360" s="175"/>
      <c r="N360" s="134"/>
      <c r="O360" s="176"/>
      <c r="P360" s="176"/>
    </row>
    <row r="361">
      <c r="A361" s="37">
        <v>1792.0</v>
      </c>
      <c r="B361" s="169" t="s">
        <v>435</v>
      </c>
      <c r="C361" s="170">
        <f t="array" ref="C361">XLOOKUP(B361,CLIENTES!$B$2:B511,CLIENTES!$A$2:A511, 0)</f>
        <v>238</v>
      </c>
      <c r="D361" s="171">
        <v>45341.0</v>
      </c>
      <c r="E361" s="134" t="str">
        <f t="shared" si="16"/>
        <v>February</v>
      </c>
      <c r="F361" s="37" t="str">
        <f t="array" ref="F361">IFERROR(XLOOKUP(A361,DETA_VENTAS!$B$1:B511,DETA_VENTAS!$C$1:C511),"")</f>
        <v/>
      </c>
      <c r="G361" s="37">
        <f>SUMIF(DETA_VENTAS!$B$1:$B511,A361,DETA_VENTAS!$G$1:$G511)</f>
        <v>0</v>
      </c>
      <c r="H361" s="172">
        <f>SUMIF(DETA_VENTAS!$B$1:$B511,A361,DETA_VENTAS!$L$1:$L511)</f>
        <v>0</v>
      </c>
      <c r="I361" s="172">
        <f>SUMIF(DETA_VENTAS!$B$1:$B511,A361,DETA_VENTAS!$Q$1:$Q511)</f>
        <v>0</v>
      </c>
      <c r="J361" s="173">
        <f t="shared" si="17"/>
        <v>0</v>
      </c>
      <c r="K361" s="172">
        <f t="shared" si="15"/>
        <v>0</v>
      </c>
      <c r="L361" s="174">
        <f t="shared" si="6"/>
        <v>0</v>
      </c>
      <c r="M361" s="175"/>
      <c r="N361" s="134" t="s">
        <v>436</v>
      </c>
      <c r="O361" s="176"/>
      <c r="P361" s="176"/>
    </row>
    <row r="362">
      <c r="A362" s="37">
        <v>1791.0</v>
      </c>
      <c r="B362" s="169" t="s">
        <v>437</v>
      </c>
      <c r="C362" s="170">
        <f t="array" ref="C362">XLOOKUP(B362,CLIENTES!$B$2:B511,CLIENTES!$A$2:A511, 0)</f>
        <v>168</v>
      </c>
      <c r="D362" s="171">
        <v>45338.0</v>
      </c>
      <c r="E362" s="134" t="str">
        <f t="shared" si="16"/>
        <v>February</v>
      </c>
      <c r="F362" s="37" t="str">
        <f t="array" ref="F362">IFERROR(XLOOKUP(A362,DETA_VENTAS!$B$1:B511,DETA_VENTAS!$C$1:C511),"")</f>
        <v/>
      </c>
      <c r="G362" s="37">
        <f>SUMIF(DETA_VENTAS!$B$1:$B511,A362,DETA_VENTAS!$G$1:$G511)</f>
        <v>0</v>
      </c>
      <c r="H362" s="172">
        <f>SUMIF(DETA_VENTAS!$B$1:$B511,A362,DETA_VENTAS!$L$1:$L511)</f>
        <v>0</v>
      </c>
      <c r="I362" s="172">
        <f>SUMIF(DETA_VENTAS!$B$1:$B511,A362,DETA_VENTAS!$Q$1:$Q511)</f>
        <v>0</v>
      </c>
      <c r="J362" s="173">
        <f t="shared" si="17"/>
        <v>0</v>
      </c>
      <c r="K362" s="172">
        <f t="shared" si="15"/>
        <v>0</v>
      </c>
      <c r="L362" s="174">
        <f t="shared" si="6"/>
        <v>0</v>
      </c>
      <c r="M362" s="175"/>
      <c r="N362" s="192"/>
      <c r="O362" s="176"/>
      <c r="P362" s="176"/>
    </row>
    <row r="363">
      <c r="A363" s="37">
        <v>1790.0</v>
      </c>
      <c r="B363" s="169" t="s">
        <v>397</v>
      </c>
      <c r="C363" s="170">
        <f t="array" ref="C363">XLOOKUP(B363,CLIENTES!$B$2:B511,CLIENTES!$A$2:A511, 0)</f>
        <v>145</v>
      </c>
      <c r="D363" s="171">
        <v>45338.0</v>
      </c>
      <c r="E363" s="134" t="str">
        <f t="shared" si="16"/>
        <v>February</v>
      </c>
      <c r="F363" s="37" t="str">
        <f t="array" ref="F363">IFERROR(XLOOKUP(A363,DETA_VENTAS!$B$1:B511,DETA_VENTAS!$C$1:C511),"")</f>
        <v/>
      </c>
      <c r="G363" s="37">
        <f>SUMIF(DETA_VENTAS!$B$1:$B511,A363,DETA_VENTAS!$G$1:$G511)</f>
        <v>0</v>
      </c>
      <c r="H363" s="172">
        <f>SUMIF(DETA_VENTAS!$B$1:$B511,A363,DETA_VENTAS!$L$1:$L511)</f>
        <v>0</v>
      </c>
      <c r="I363" s="172">
        <f>SUMIF(DETA_VENTAS!$B$1:$B511,A363,DETA_VENTAS!$Q$1:$Q511)</f>
        <v>0</v>
      </c>
      <c r="J363" s="173">
        <f t="shared" si="17"/>
        <v>0</v>
      </c>
      <c r="K363" s="172">
        <f t="shared" si="15"/>
        <v>0</v>
      </c>
      <c r="L363" s="174">
        <f t="shared" si="6"/>
        <v>0</v>
      </c>
      <c r="M363" s="175"/>
      <c r="N363" s="192"/>
      <c r="O363" s="176"/>
      <c r="P363" s="176"/>
    </row>
    <row r="364">
      <c r="A364" s="37">
        <v>1789.0</v>
      </c>
      <c r="B364" s="169" t="s">
        <v>438</v>
      </c>
      <c r="C364" s="170">
        <f t="array" ref="C364">XLOOKUP(B364,CLIENTES!$B$2:B511,CLIENTES!$A$2:A511, 0)</f>
        <v>164</v>
      </c>
      <c r="D364" s="171">
        <v>45337.0</v>
      </c>
      <c r="E364" s="134" t="str">
        <f t="shared" si="16"/>
        <v>February</v>
      </c>
      <c r="F364" s="37" t="str">
        <f t="array" ref="F364">IFERROR(XLOOKUP(A364,DETA_VENTAS!$B$1:B511,DETA_VENTAS!$C$1:C511),"")</f>
        <v/>
      </c>
      <c r="G364" s="37">
        <f>SUMIF(DETA_VENTAS!$B$1:$B511,A364,DETA_VENTAS!$G$1:$G511)</f>
        <v>0</v>
      </c>
      <c r="H364" s="172">
        <f>SUMIF(DETA_VENTAS!$B$1:$B511,A364,DETA_VENTAS!$L$1:$L511)</f>
        <v>0</v>
      </c>
      <c r="I364" s="172">
        <f>SUMIF(DETA_VENTAS!$B$1:$B511,A364,DETA_VENTAS!$Q$1:$Q511)</f>
        <v>0</v>
      </c>
      <c r="J364" s="173">
        <f t="shared" si="17"/>
        <v>0</v>
      </c>
      <c r="K364" s="172">
        <f t="shared" si="15"/>
        <v>0</v>
      </c>
      <c r="L364" s="174">
        <f t="shared" si="6"/>
        <v>0</v>
      </c>
      <c r="M364" s="175"/>
      <c r="N364" s="192"/>
      <c r="O364" s="176"/>
      <c r="P364" s="176"/>
    </row>
    <row r="365">
      <c r="A365" s="37">
        <v>1788.0</v>
      </c>
      <c r="B365" s="169" t="s">
        <v>439</v>
      </c>
      <c r="C365" s="170">
        <f t="array" ref="C365">XLOOKUP(B365,CLIENTES!$B$2:B511,CLIENTES!$A$2:A511, 0)</f>
        <v>191</v>
      </c>
      <c r="D365" s="171">
        <v>45336.0</v>
      </c>
      <c r="E365" s="134" t="str">
        <f t="shared" si="16"/>
        <v>February</v>
      </c>
      <c r="F365" s="37" t="str">
        <f t="array" ref="F365">IFERROR(XLOOKUP(A365,DETA_VENTAS!$B$1:B511,DETA_VENTAS!$C$1:C511),"")</f>
        <v/>
      </c>
      <c r="G365" s="37">
        <f>SUMIF(DETA_VENTAS!$B$1:$B511,A365,DETA_VENTAS!$G$1:$G511)</f>
        <v>0</v>
      </c>
      <c r="H365" s="172">
        <f>SUMIF(DETA_VENTAS!$B$1:$B511,A365,DETA_VENTAS!$L$1:$L511)</f>
        <v>0</v>
      </c>
      <c r="I365" s="172">
        <f>SUMIF(DETA_VENTAS!$B$1:$B511,A365,DETA_VENTAS!$Q$1:$Q511)</f>
        <v>0</v>
      </c>
      <c r="J365" s="173">
        <f t="shared" si="17"/>
        <v>0</v>
      </c>
      <c r="K365" s="172">
        <f t="shared" si="15"/>
        <v>0</v>
      </c>
      <c r="L365" s="174">
        <f t="shared" si="6"/>
        <v>0</v>
      </c>
      <c r="M365" s="175"/>
      <c r="N365" s="192"/>
      <c r="O365" s="176"/>
      <c r="P365" s="176"/>
    </row>
    <row r="366">
      <c r="A366" s="37">
        <v>1787.0</v>
      </c>
      <c r="B366" s="169" t="s">
        <v>374</v>
      </c>
      <c r="C366" s="170">
        <f t="array" ref="C366">XLOOKUP(B366,CLIENTES!$B$2:B511,CLIENTES!$A$2:A511, 0)</f>
        <v>0</v>
      </c>
      <c r="D366" s="171">
        <v>45332.0</v>
      </c>
      <c r="E366" s="134" t="str">
        <f t="shared" si="16"/>
        <v>February</v>
      </c>
      <c r="F366" s="37" t="str">
        <f t="array" ref="F366">IFERROR(XLOOKUP(A366,DETA_VENTAS!$B$1:B511,DETA_VENTAS!$C$1:C511),"")</f>
        <v/>
      </c>
      <c r="G366" s="37">
        <f>SUMIF(DETA_VENTAS!$B$1:$B511,A366,DETA_VENTAS!$G$1:$G511)</f>
        <v>0</v>
      </c>
      <c r="H366" s="172">
        <f>SUMIF(DETA_VENTAS!$B$1:$B511,A366,DETA_VENTAS!$L$1:$L511)</f>
        <v>0</v>
      </c>
      <c r="I366" s="172">
        <f>SUMIF(DETA_VENTAS!$B$1:$B511,A366,DETA_VENTAS!$Q$1:$Q511)</f>
        <v>0</v>
      </c>
      <c r="J366" s="173">
        <f t="shared" si="17"/>
        <v>0</v>
      </c>
      <c r="K366" s="172">
        <f t="shared" si="15"/>
        <v>0</v>
      </c>
      <c r="L366" s="174">
        <f t="shared" si="6"/>
        <v>0</v>
      </c>
      <c r="M366" s="175"/>
      <c r="N366" s="192"/>
      <c r="O366" s="176"/>
      <c r="P366" s="176"/>
    </row>
    <row r="367">
      <c r="A367" s="37">
        <v>1786.0</v>
      </c>
      <c r="B367" s="169" t="s">
        <v>397</v>
      </c>
      <c r="C367" s="170">
        <f t="array" ref="C367">XLOOKUP(B367,CLIENTES!$B$2:B511,CLIENTES!$A$2:A511, 0)</f>
        <v>145</v>
      </c>
      <c r="D367" s="171">
        <v>45331.0</v>
      </c>
      <c r="E367" s="134" t="str">
        <f t="shared" si="16"/>
        <v>February</v>
      </c>
      <c r="F367" s="37" t="str">
        <f t="array" ref="F367">IFERROR(XLOOKUP(A367,DETA_VENTAS!$B$1:B511,DETA_VENTAS!$C$1:C511),"")</f>
        <v/>
      </c>
      <c r="G367" s="37">
        <f>SUMIF(DETA_VENTAS!$B$1:$B511,A367,DETA_VENTAS!$G$1:$G511)</f>
        <v>0</v>
      </c>
      <c r="H367" s="172">
        <f>SUMIF(DETA_VENTAS!$B$1:$B511,A367,DETA_VENTAS!$L$1:$L511)</f>
        <v>0</v>
      </c>
      <c r="I367" s="172">
        <f>SUMIF(DETA_VENTAS!$B$1:$B511,A367,DETA_VENTAS!$Q$1:$Q511)</f>
        <v>0</v>
      </c>
      <c r="J367" s="173">
        <f t="shared" si="17"/>
        <v>0</v>
      </c>
      <c r="K367" s="172">
        <f t="shared" si="15"/>
        <v>0</v>
      </c>
      <c r="L367" s="174">
        <f t="shared" si="6"/>
        <v>0</v>
      </c>
      <c r="M367" s="175"/>
      <c r="N367" s="192"/>
      <c r="O367" s="176"/>
      <c r="P367" s="176"/>
    </row>
    <row r="368">
      <c r="A368" s="37">
        <v>1785.0</v>
      </c>
      <c r="B368" s="169" t="s">
        <v>440</v>
      </c>
      <c r="C368" s="170">
        <f t="array" ref="C368">XLOOKUP(B368,CLIENTES!$B$2:B511,CLIENTES!$A$2:A511, 0)</f>
        <v>190</v>
      </c>
      <c r="D368" s="171">
        <v>45331.0</v>
      </c>
      <c r="E368" s="134" t="str">
        <f t="shared" si="16"/>
        <v>February</v>
      </c>
      <c r="F368" s="37" t="str">
        <f t="array" ref="F368">IFERROR(XLOOKUP(A368,DETA_VENTAS!$B$1:B511,DETA_VENTAS!$C$1:C511),"")</f>
        <v/>
      </c>
      <c r="G368" s="37">
        <f>SUMIF(DETA_VENTAS!$B$1:$B511,A368,DETA_VENTAS!$G$1:$G511)</f>
        <v>0</v>
      </c>
      <c r="H368" s="172">
        <f>SUMIF(DETA_VENTAS!$B$1:$B511,A368,DETA_VENTAS!$L$1:$L511)</f>
        <v>0</v>
      </c>
      <c r="I368" s="172">
        <f>SUMIF(DETA_VENTAS!$B$1:$B511,A368,DETA_VENTAS!$Q$1:$Q511)</f>
        <v>0</v>
      </c>
      <c r="J368" s="173">
        <f t="shared" si="17"/>
        <v>0</v>
      </c>
      <c r="K368" s="172">
        <f t="shared" si="15"/>
        <v>0</v>
      </c>
      <c r="L368" s="174">
        <f t="shared" si="6"/>
        <v>0</v>
      </c>
      <c r="M368" s="175"/>
      <c r="N368" s="192"/>
      <c r="O368" s="176"/>
      <c r="P368" s="176"/>
    </row>
    <row r="369">
      <c r="A369" s="37">
        <v>1784.0</v>
      </c>
      <c r="B369" s="169" t="s">
        <v>434</v>
      </c>
      <c r="C369" s="170">
        <f t="array" ref="C369">XLOOKUP(B369,CLIENTES!$B$2:B511,CLIENTES!$A$2:A511, 0)</f>
        <v>224</v>
      </c>
      <c r="D369" s="171">
        <v>45328.0</v>
      </c>
      <c r="E369" s="134" t="str">
        <f t="shared" si="16"/>
        <v>February</v>
      </c>
      <c r="F369" s="37" t="str">
        <f t="array" ref="F369">IFERROR(XLOOKUP(A369,DETA_VENTAS!$B$1:B511,DETA_VENTAS!$C$1:C511),"")</f>
        <v/>
      </c>
      <c r="G369" s="37">
        <f>SUMIF(DETA_VENTAS!$B$1:$B511,A369,DETA_VENTAS!$G$1:$G511)</f>
        <v>0</v>
      </c>
      <c r="H369" s="172">
        <f>SUMIF(DETA_VENTAS!$B$1:$B511,A369,DETA_VENTAS!$L$1:$L511)</f>
        <v>0</v>
      </c>
      <c r="I369" s="172">
        <f>SUMIF(DETA_VENTAS!$B$1:$B511,A369,DETA_VENTAS!$Q$1:$Q511)</f>
        <v>0</v>
      </c>
      <c r="J369" s="173">
        <f t="shared" si="17"/>
        <v>0</v>
      </c>
      <c r="K369" s="172">
        <f t="shared" si="15"/>
        <v>0</v>
      </c>
      <c r="L369" s="174">
        <f t="shared" si="6"/>
        <v>0</v>
      </c>
      <c r="M369" s="175"/>
      <c r="N369" s="192"/>
      <c r="O369" s="176"/>
      <c r="P369" s="176"/>
    </row>
    <row r="370">
      <c r="A370" s="37">
        <v>1783.0</v>
      </c>
      <c r="B370" s="169" t="s">
        <v>397</v>
      </c>
      <c r="C370" s="170">
        <f t="array" ref="C370">XLOOKUP(B370,CLIENTES!$B$2:B511,CLIENTES!$A$2:A511, 0)</f>
        <v>145</v>
      </c>
      <c r="D370" s="171">
        <v>45327.0</v>
      </c>
      <c r="E370" s="134" t="str">
        <f t="shared" si="16"/>
        <v>February</v>
      </c>
      <c r="F370" s="37" t="str">
        <f t="array" ref="F370">IFERROR(XLOOKUP(A370,DETA_VENTAS!$B$1:B511,DETA_VENTAS!$C$1:C511),"")</f>
        <v/>
      </c>
      <c r="G370" s="37">
        <f>SUMIF(DETA_VENTAS!$B$1:$B511,A370,DETA_VENTAS!$G$1:$G511)</f>
        <v>0</v>
      </c>
      <c r="H370" s="172">
        <f>SUMIF(DETA_VENTAS!$B$1:$B511,A370,DETA_VENTAS!$L$1:$L511)</f>
        <v>0</v>
      </c>
      <c r="I370" s="172">
        <f>SUMIF(DETA_VENTAS!$B$1:$B511,A370,DETA_VENTAS!$Q$1:$Q511)</f>
        <v>0</v>
      </c>
      <c r="J370" s="173">
        <f t="shared" si="17"/>
        <v>0</v>
      </c>
      <c r="K370" s="172">
        <f t="shared" si="15"/>
        <v>0</v>
      </c>
      <c r="L370" s="174">
        <f t="shared" si="6"/>
        <v>0</v>
      </c>
      <c r="M370" s="175"/>
      <c r="N370" s="192"/>
      <c r="O370" s="176"/>
      <c r="P370" s="176"/>
    </row>
    <row r="371">
      <c r="A371" s="37">
        <v>1782.0</v>
      </c>
      <c r="B371" s="169" t="s">
        <v>441</v>
      </c>
      <c r="C371" s="170">
        <f t="array" ref="C371">XLOOKUP(B371,CLIENTES!$B$2:B511,CLIENTES!$A$2:A511, 0)</f>
        <v>83</v>
      </c>
      <c r="D371" s="171">
        <v>45324.0</v>
      </c>
      <c r="E371" s="134" t="str">
        <f t="shared" si="16"/>
        <v>February</v>
      </c>
      <c r="F371" s="37" t="str">
        <f t="array" ref="F371">IFERROR(XLOOKUP(A371,DETA_VENTAS!$B$1:B511,DETA_VENTAS!$C$1:C511),"")</f>
        <v/>
      </c>
      <c r="G371" s="37">
        <f>SUMIF(DETA_VENTAS!$B$1:$B511,A371,DETA_VENTAS!$G$1:$G511)</f>
        <v>0</v>
      </c>
      <c r="H371" s="172">
        <f>SUMIF(DETA_VENTAS!$B$1:$B511,A371,DETA_VENTAS!$L$1:$L511)</f>
        <v>0</v>
      </c>
      <c r="I371" s="172">
        <f>SUMIF(DETA_VENTAS!$B$1:$B511,A371,DETA_VENTAS!$Q$1:$Q511)</f>
        <v>0</v>
      </c>
      <c r="J371" s="173">
        <f t="shared" si="17"/>
        <v>0</v>
      </c>
      <c r="K371" s="172">
        <f t="shared" si="15"/>
        <v>0</v>
      </c>
      <c r="L371" s="174">
        <f t="shared" si="6"/>
        <v>0</v>
      </c>
      <c r="M371" s="175"/>
      <c r="N371" s="192"/>
      <c r="O371" s="176"/>
      <c r="P371" s="176"/>
    </row>
    <row r="372">
      <c r="A372" s="37">
        <v>1781.0</v>
      </c>
      <c r="B372" s="169" t="s">
        <v>442</v>
      </c>
      <c r="C372" s="170">
        <f t="array" ref="C372">XLOOKUP(B372,CLIENTES!$B$2:B511,CLIENTES!$A$2:A511, 0)</f>
        <v>47</v>
      </c>
      <c r="D372" s="171">
        <v>45324.0</v>
      </c>
      <c r="E372" s="134" t="str">
        <f t="shared" si="16"/>
        <v>February</v>
      </c>
      <c r="F372" s="37" t="str">
        <f t="array" ref="F372">IFERROR(XLOOKUP(A372,DETA_VENTAS!$B$1:B511,DETA_VENTAS!$C$1:C511),"")</f>
        <v/>
      </c>
      <c r="G372" s="37">
        <f>SUMIF(DETA_VENTAS!$B$1:$B511,A372,DETA_VENTAS!$G$1:$G511)</f>
        <v>0</v>
      </c>
      <c r="H372" s="172">
        <f>SUMIF(DETA_VENTAS!$B$1:$B511,A372,DETA_VENTAS!$L$1:$L511)</f>
        <v>0</v>
      </c>
      <c r="I372" s="172">
        <f>SUMIF(DETA_VENTAS!$B$1:$B511,A372,DETA_VENTAS!$Q$1:$Q511)</f>
        <v>0</v>
      </c>
      <c r="J372" s="173">
        <f t="shared" si="17"/>
        <v>0</v>
      </c>
      <c r="K372" s="172">
        <f t="shared" si="15"/>
        <v>0</v>
      </c>
      <c r="L372" s="174">
        <f t="shared" si="6"/>
        <v>0</v>
      </c>
      <c r="M372" s="175"/>
      <c r="N372" s="192"/>
      <c r="O372" s="176"/>
      <c r="P372" s="176"/>
    </row>
    <row r="373">
      <c r="A373" s="37">
        <v>1780.0</v>
      </c>
      <c r="B373" s="169" t="s">
        <v>112</v>
      </c>
      <c r="C373" s="170">
        <f t="array" ref="C373">XLOOKUP(B373,CLIENTES!$B$2:B511,CLIENTES!$A$2:A511, 0)</f>
        <v>173</v>
      </c>
      <c r="D373" s="171">
        <v>45324.0</v>
      </c>
      <c r="E373" s="134" t="str">
        <f t="shared" si="16"/>
        <v>February</v>
      </c>
      <c r="F373" s="37" t="str">
        <f t="array" ref="F373">IFERROR(XLOOKUP(A373,DETA_VENTAS!$B$1:B511,DETA_VENTAS!$C$1:C511),"")</f>
        <v/>
      </c>
      <c r="G373" s="37">
        <f>SUMIF(DETA_VENTAS!$B$1:$B511,A373,DETA_VENTAS!$G$1:$G511)</f>
        <v>0</v>
      </c>
      <c r="H373" s="172">
        <f>SUMIF(DETA_VENTAS!$B$1:$B511,A373,DETA_VENTAS!$L$1:$L511)</f>
        <v>0</v>
      </c>
      <c r="I373" s="172">
        <f>SUMIF(DETA_VENTAS!$B$1:$B511,A373,DETA_VENTAS!$Q$1:$Q511)</f>
        <v>0</v>
      </c>
      <c r="J373" s="173">
        <f t="shared" si="17"/>
        <v>0</v>
      </c>
      <c r="K373" s="172">
        <f t="shared" si="15"/>
        <v>0</v>
      </c>
      <c r="L373" s="174">
        <f t="shared" si="6"/>
        <v>0</v>
      </c>
      <c r="M373" s="175"/>
      <c r="N373" s="192"/>
      <c r="O373" s="176"/>
      <c r="P373" s="176"/>
    </row>
    <row r="374">
      <c r="A374" s="37">
        <v>1779.0</v>
      </c>
      <c r="B374" s="169" t="s">
        <v>432</v>
      </c>
      <c r="C374" s="170">
        <f t="array" ref="C374">XLOOKUP(B374,CLIENTES!$B$2:B511,CLIENTES!$A$2:A511, 0)</f>
        <v>220</v>
      </c>
      <c r="D374" s="171">
        <v>45327.0</v>
      </c>
      <c r="E374" s="134" t="str">
        <f t="shared" si="16"/>
        <v>February</v>
      </c>
      <c r="F374" s="37" t="str">
        <f t="array" ref="F374">IFERROR(XLOOKUP(A374,DETA_VENTAS!$B$1:B511,DETA_VENTAS!$C$1:C511),"")</f>
        <v>FOTOGRAFIA</v>
      </c>
      <c r="G374" s="37">
        <f>SUMIF(DETA_VENTAS!$B$1:$B511,A374,DETA_VENTAS!$G$1:$G511)</f>
        <v>8</v>
      </c>
      <c r="H374" s="172">
        <f>SUMIF(DETA_VENTAS!$B$1:$B511,A374,DETA_VENTAS!$L$1:$L511)</f>
        <v>510.5</v>
      </c>
      <c r="I374" s="172">
        <f>SUMIF(DETA_VENTAS!$B$1:$B511,A374,DETA_VENTAS!$Q$1:$Q511)</f>
        <v>167.56</v>
      </c>
      <c r="J374" s="173">
        <f t="shared" si="17"/>
        <v>0.3282272282</v>
      </c>
      <c r="K374" s="172">
        <f t="shared" si="15"/>
        <v>510.5</v>
      </c>
      <c r="L374" s="174">
        <f t="shared" si="6"/>
        <v>0</v>
      </c>
      <c r="M374" s="175"/>
      <c r="N374" s="192"/>
      <c r="O374" s="176"/>
      <c r="P374" s="176"/>
    </row>
    <row r="375">
      <c r="A375" s="37">
        <v>1778.0</v>
      </c>
      <c r="B375" s="169" t="s">
        <v>112</v>
      </c>
      <c r="C375" s="170">
        <f t="array" ref="C375">XLOOKUP(B375,CLIENTES!$B$2:B511,CLIENTES!$A$2:A511, 0)</f>
        <v>173</v>
      </c>
      <c r="D375" s="171">
        <v>45296.0</v>
      </c>
      <c r="E375" s="134" t="str">
        <f t="shared" si="16"/>
        <v>January</v>
      </c>
      <c r="F375" s="37" t="str">
        <f t="array" ref="F375">IFERROR(XLOOKUP(A375,DETA_VENTAS!$B$1:B511,DETA_VENTAS!$C$1:C511),"")</f>
        <v/>
      </c>
      <c r="G375" s="37">
        <f>SUMIF(DETA_VENTAS!$B$1:$B511,A375,DETA_VENTAS!$G$1:$G511)</f>
        <v>0</v>
      </c>
      <c r="H375" s="172">
        <f>SUMIF(DETA_VENTAS!$B$1:$B511,A375,DETA_VENTAS!$L$1:$L511)</f>
        <v>0</v>
      </c>
      <c r="I375" s="172">
        <f>SUMIF(DETA_VENTAS!$B$1:$B511,A375,DETA_VENTAS!$Q$1:$Q511)</f>
        <v>0</v>
      </c>
      <c r="J375" s="173">
        <f t="shared" si="17"/>
        <v>0</v>
      </c>
      <c r="K375" s="172">
        <f t="shared" si="15"/>
        <v>0</v>
      </c>
      <c r="L375" s="174">
        <f t="shared" si="6"/>
        <v>0</v>
      </c>
      <c r="M375" s="175"/>
      <c r="N375" s="192"/>
      <c r="O375" s="176"/>
      <c r="P375" s="176"/>
    </row>
    <row r="376">
      <c r="A376" s="37">
        <v>1777.0</v>
      </c>
      <c r="B376" s="169" t="s">
        <v>443</v>
      </c>
      <c r="C376" s="170">
        <f t="array" ref="C376">XLOOKUP(B376,CLIENTES!$B$2:B511,CLIENTES!$A$2:A511, 0)</f>
        <v>202</v>
      </c>
      <c r="D376" s="171">
        <v>45299.0</v>
      </c>
      <c r="E376" s="134" t="str">
        <f t="shared" si="16"/>
        <v>January</v>
      </c>
      <c r="F376" s="37" t="str">
        <f t="array" ref="F376">IFERROR(XLOOKUP(A376,DETA_VENTAS!$B$1:B511,DETA_VENTAS!$C$1:C511),"")</f>
        <v/>
      </c>
      <c r="G376" s="37">
        <f>SUMIF(DETA_VENTAS!$B$1:$B511,A376,DETA_VENTAS!$G$1:$G511)</f>
        <v>0</v>
      </c>
      <c r="H376" s="172">
        <f>SUMIF(DETA_VENTAS!$B$1:$B511,A376,DETA_VENTAS!$L$1:$L511)</f>
        <v>0</v>
      </c>
      <c r="I376" s="172">
        <f>SUMIF(DETA_VENTAS!$B$1:$B511,A376,DETA_VENTAS!$Q$1:$Q511)</f>
        <v>0</v>
      </c>
      <c r="J376" s="173">
        <f t="shared" si="17"/>
        <v>0</v>
      </c>
      <c r="K376" s="172">
        <f t="shared" si="15"/>
        <v>0</v>
      </c>
      <c r="L376" s="174">
        <f t="shared" si="6"/>
        <v>0</v>
      </c>
      <c r="M376" s="175"/>
      <c r="N376" s="192"/>
      <c r="O376" s="176"/>
      <c r="P376" s="176"/>
    </row>
    <row r="377">
      <c r="A377" s="37">
        <v>1776.0</v>
      </c>
      <c r="B377" s="169" t="s">
        <v>444</v>
      </c>
      <c r="C377" s="170">
        <f t="array" ref="C377">XLOOKUP(B377,CLIENTES!$B$2:B511,CLIENTES!$A$2:A511, 0)</f>
        <v>32</v>
      </c>
      <c r="D377" s="171">
        <v>45299.0</v>
      </c>
      <c r="E377" s="134" t="str">
        <f t="shared" si="16"/>
        <v>January</v>
      </c>
      <c r="F377" s="37" t="str">
        <f t="array" ref="F377">IFERROR(XLOOKUP(A377,DETA_VENTAS!$B$1:B511,DETA_VENTAS!$C$1:C511),"")</f>
        <v/>
      </c>
      <c r="G377" s="37">
        <f>SUMIF(DETA_VENTAS!$B$1:$B511,A377,DETA_VENTAS!$G$1:$G511)</f>
        <v>0</v>
      </c>
      <c r="H377" s="172">
        <f>SUMIF(DETA_VENTAS!$B$1:$B511,A377,DETA_VENTAS!$L$1:$L511)</f>
        <v>0</v>
      </c>
      <c r="I377" s="172">
        <f>SUMIF(DETA_VENTAS!$B$1:$B511,A377,DETA_VENTAS!$Q$1:$Q511)</f>
        <v>0</v>
      </c>
      <c r="J377" s="173">
        <f t="shared" si="17"/>
        <v>0</v>
      </c>
      <c r="K377" s="172">
        <f t="shared" si="15"/>
        <v>0</v>
      </c>
      <c r="L377" s="174">
        <f t="shared" si="6"/>
        <v>0</v>
      </c>
      <c r="M377" s="175"/>
      <c r="N377" s="192"/>
      <c r="O377" s="176"/>
      <c r="P377" s="176"/>
    </row>
    <row r="378">
      <c r="A378" s="37">
        <v>1775.0</v>
      </c>
      <c r="B378" s="169" t="s">
        <v>374</v>
      </c>
      <c r="C378" s="170">
        <f t="array" ref="C378">XLOOKUP(B378,CLIENTES!$B$2:B511,CLIENTES!$A$2:A511, 0)</f>
        <v>0</v>
      </c>
      <c r="D378" s="171">
        <v>45302.0</v>
      </c>
      <c r="E378" s="134" t="str">
        <f t="shared" si="16"/>
        <v>January</v>
      </c>
      <c r="F378" s="37" t="str">
        <f t="array" ref="F378">IFERROR(XLOOKUP(A378,DETA_VENTAS!$B$1:B511,DETA_VENTAS!$C$1:C511),"")</f>
        <v/>
      </c>
      <c r="G378" s="37">
        <f>SUMIF(DETA_VENTAS!$B$1:$B511,A378,DETA_VENTAS!$G$1:$G511)</f>
        <v>0</v>
      </c>
      <c r="H378" s="172">
        <f>SUMIF(DETA_VENTAS!$B$1:$B511,A378,DETA_VENTAS!$L$1:$L511)</f>
        <v>0</v>
      </c>
      <c r="I378" s="172">
        <f>SUMIF(DETA_VENTAS!$B$1:$B511,A378,DETA_VENTAS!$Q$1:$Q511)</f>
        <v>0</v>
      </c>
      <c r="J378" s="173">
        <f t="shared" si="17"/>
        <v>0</v>
      </c>
      <c r="K378" s="172">
        <f t="shared" si="15"/>
        <v>0</v>
      </c>
      <c r="L378" s="174">
        <f t="shared" si="6"/>
        <v>0</v>
      </c>
      <c r="M378" s="175"/>
      <c r="O378" s="176"/>
      <c r="P378" s="176"/>
    </row>
    <row r="379">
      <c r="A379" s="37">
        <v>1774.0</v>
      </c>
      <c r="B379" s="169" t="s">
        <v>445</v>
      </c>
      <c r="C379" s="170">
        <f t="array" ref="C379">XLOOKUP(B379,CLIENTES!$B$2:B511,CLIENTES!$A$2:A511, 0)</f>
        <v>109</v>
      </c>
      <c r="D379" s="171">
        <v>45316.0</v>
      </c>
      <c r="E379" s="134" t="str">
        <f t="shared" si="16"/>
        <v>January</v>
      </c>
      <c r="F379" s="37" t="str">
        <f t="array" ref="F379">IFERROR(XLOOKUP(A379,DETA_VENTAS!$B$1:B511,DETA_VENTAS!$C$1:C511),"")</f>
        <v/>
      </c>
      <c r="G379" s="37">
        <f>SUMIF(DETA_VENTAS!$B$1:$B511,A379,DETA_VENTAS!$G$1:$G511)</f>
        <v>0</v>
      </c>
      <c r="H379" s="172">
        <f>SUMIF(DETA_VENTAS!$B$1:$B511,A379,DETA_VENTAS!$L$1:$L511)</f>
        <v>0</v>
      </c>
      <c r="I379" s="172">
        <f>SUMIF(DETA_VENTAS!$B$1:$B511,A379,DETA_VENTAS!$Q$1:$Q511)</f>
        <v>0</v>
      </c>
      <c r="J379" s="173">
        <f t="shared" si="17"/>
        <v>0</v>
      </c>
      <c r="K379" s="172">
        <f t="shared" si="15"/>
        <v>0</v>
      </c>
      <c r="L379" s="174">
        <f t="shared" si="6"/>
        <v>0</v>
      </c>
      <c r="M379" s="175"/>
      <c r="N379" s="192"/>
      <c r="O379" s="176"/>
      <c r="P379" s="176"/>
    </row>
    <row r="380">
      <c r="A380" s="37">
        <v>1773.0</v>
      </c>
      <c r="B380" s="169" t="s">
        <v>397</v>
      </c>
      <c r="C380" s="170">
        <f t="array" ref="C380">XLOOKUP(B380,CLIENTES!$B$2:B511,CLIENTES!$A$2:A511, 0)</f>
        <v>145</v>
      </c>
      <c r="D380" s="171">
        <v>45322.0</v>
      </c>
      <c r="E380" s="134" t="str">
        <f t="shared" si="16"/>
        <v>January</v>
      </c>
      <c r="F380" s="37" t="str">
        <f t="array" ref="F380">IFERROR(XLOOKUP(A380,DETA_VENTAS!$B$1:B511,DETA_VENTAS!$C$1:C511),"")</f>
        <v>REPUESTOS</v>
      </c>
      <c r="G380" s="37">
        <f>SUMIF(DETA_VENTAS!$B$1:$B511,A380,DETA_VENTAS!$G$1:$G511)</f>
        <v>1</v>
      </c>
      <c r="H380" s="172">
        <f>SUMIF(DETA_VENTAS!$B$1:$B511,A380,DETA_VENTAS!$L$1:$L511)</f>
        <v>45</v>
      </c>
      <c r="I380" s="172">
        <f>SUMIF(DETA_VENTAS!$B$1:$B511,A380,DETA_VENTAS!$Q$1:$Q511)</f>
        <v>0</v>
      </c>
      <c r="J380" s="173">
        <f t="shared" si="17"/>
        <v>0</v>
      </c>
      <c r="K380" s="172">
        <f t="shared" si="15"/>
        <v>45</v>
      </c>
      <c r="L380" s="174">
        <f t="shared" si="6"/>
        <v>0</v>
      </c>
      <c r="M380" s="175"/>
      <c r="N380" s="192"/>
      <c r="O380" s="176"/>
      <c r="P380" s="176"/>
    </row>
    <row r="381">
      <c r="A381" s="37">
        <v>1772.0</v>
      </c>
      <c r="B381" s="169" t="s">
        <v>446</v>
      </c>
      <c r="C381" s="170">
        <f t="array" ref="C381">XLOOKUP(B381,CLIENTES!$B$2:B511,CLIENTES!$A$2:A511, 0)</f>
        <v>184</v>
      </c>
      <c r="D381" s="171">
        <v>45319.0</v>
      </c>
      <c r="E381" s="134" t="str">
        <f t="shared" si="16"/>
        <v>January</v>
      </c>
      <c r="F381" s="37" t="str">
        <f t="array" ref="F381">IFERROR(XLOOKUP(A381,DETA_VENTAS!$B$1:B511,DETA_VENTAS!$C$1:C511),"")</f>
        <v>USED-CELL</v>
      </c>
      <c r="G381" s="37">
        <f>SUMIF(DETA_VENTAS!$B$1:$B511,A381,DETA_VENTAS!$G$1:$G511)</f>
        <v>1</v>
      </c>
      <c r="H381" s="172">
        <f>SUMIF(DETA_VENTAS!$B$1:$B511,A381,DETA_VENTAS!$L$1:$L511)</f>
        <v>425</v>
      </c>
      <c r="I381" s="172">
        <f>SUMIF(DETA_VENTAS!$B$1:$B511,A381,DETA_VENTAS!$Q$1:$Q511)</f>
        <v>150</v>
      </c>
      <c r="J381" s="173">
        <f t="shared" si="17"/>
        <v>0.3529411765</v>
      </c>
      <c r="K381" s="172">
        <f t="shared" si="15"/>
        <v>425</v>
      </c>
      <c r="L381" s="174">
        <f t="shared" si="6"/>
        <v>0</v>
      </c>
      <c r="M381" s="175"/>
      <c r="N381" s="192"/>
      <c r="O381" s="176"/>
      <c r="P381" s="176"/>
    </row>
    <row r="382">
      <c r="A382" s="37">
        <v>1771.0</v>
      </c>
      <c r="B382" s="169" t="s">
        <v>367</v>
      </c>
      <c r="C382" s="170">
        <f t="array" ref="C382">XLOOKUP(B382,CLIENTES!$B$2:B511,CLIENTES!$A$2:A511, 0)</f>
        <v>2</v>
      </c>
      <c r="D382" s="171">
        <v>45316.0</v>
      </c>
      <c r="E382" s="134" t="str">
        <f t="shared" si="16"/>
        <v>January</v>
      </c>
      <c r="F382" s="37" t="str">
        <f t="array" ref="F382">IFERROR(XLOOKUP(A382,DETA_VENTAS!$B$1:B511,DETA_VENTAS!$C$1:C511),"")</f>
        <v>SMARTWATCH</v>
      </c>
      <c r="G382" s="37">
        <f>SUMIF(DETA_VENTAS!$B$1:$B511,A382,DETA_VENTAS!$G$1:$G511)</f>
        <v>1</v>
      </c>
      <c r="H382" s="172">
        <f>SUMIF(DETA_VENTAS!$B$1:$B511,A382,DETA_VENTAS!$L$1:$L511)</f>
        <v>100</v>
      </c>
      <c r="I382" s="172">
        <f>SUMIF(DETA_VENTAS!$B$1:$B511,A382,DETA_VENTAS!$Q$1:$Q511)</f>
        <v>62</v>
      </c>
      <c r="J382" s="173">
        <f t="shared" si="17"/>
        <v>0.62</v>
      </c>
      <c r="K382" s="172">
        <f t="shared" si="15"/>
        <v>100</v>
      </c>
      <c r="L382" s="174">
        <f t="shared" si="6"/>
        <v>0</v>
      </c>
      <c r="M382" s="175"/>
      <c r="N382" s="192"/>
      <c r="O382" s="176"/>
      <c r="P382" s="176"/>
    </row>
    <row r="383">
      <c r="A383" s="37">
        <v>1770.0</v>
      </c>
      <c r="B383" s="169" t="s">
        <v>417</v>
      </c>
      <c r="C383" s="170">
        <f t="array" ref="C383">XLOOKUP(B383,CLIENTES!$B$2:B511,CLIENTES!$A$2:A511, 0)</f>
        <v>165</v>
      </c>
      <c r="D383" s="171">
        <v>45307.0</v>
      </c>
      <c r="E383" s="134" t="str">
        <f t="shared" si="16"/>
        <v>January</v>
      </c>
      <c r="F383" s="37" t="str">
        <f t="array" ref="F383">IFERROR(XLOOKUP(A383,DETA_VENTAS!$B$1:B511,DETA_VENTAS!$C$1:C511),"")</f>
        <v>FOTOGRAFIA</v>
      </c>
      <c r="G383" s="37">
        <f>SUMIF(DETA_VENTAS!$B$1:$B511,A383,DETA_VENTAS!$G$1:$G511)</f>
        <v>1</v>
      </c>
      <c r="H383" s="172">
        <f>SUMIF(DETA_VENTAS!$B$1:$B511,A383,DETA_VENTAS!$L$1:$L511)</f>
        <v>887</v>
      </c>
      <c r="I383" s="172">
        <f>SUMIF(DETA_VENTAS!$B$1:$B511,A383,DETA_VENTAS!$Q$1:$Q511)</f>
        <v>192</v>
      </c>
      <c r="J383" s="173">
        <f t="shared" si="17"/>
        <v>0.2164599775</v>
      </c>
      <c r="K383" s="172">
        <f t="shared" si="15"/>
        <v>887</v>
      </c>
      <c r="L383" s="174">
        <f t="shared" si="6"/>
        <v>0</v>
      </c>
      <c r="M383" s="175"/>
      <c r="N383" s="192"/>
      <c r="O383" s="176"/>
      <c r="P383" s="176"/>
    </row>
    <row r="384">
      <c r="A384" s="37">
        <v>1769.0</v>
      </c>
      <c r="B384" s="169" t="s">
        <v>300</v>
      </c>
      <c r="C384" s="170">
        <f t="array" ref="C384">XLOOKUP(B384,CLIENTES!$B$2:B511,CLIENTES!$A$2:A511, 0)</f>
        <v>67</v>
      </c>
      <c r="D384" s="171">
        <v>45295.0</v>
      </c>
      <c r="E384" s="134" t="str">
        <f t="shared" si="16"/>
        <v>January</v>
      </c>
      <c r="F384" s="37" t="str">
        <f t="array" ref="F384">IFERROR(XLOOKUP(A384,DETA_VENTAS!$B$1:B511,DETA_VENTAS!$C$1:C511),"")</f>
        <v>REPUESTOS</v>
      </c>
      <c r="G384" s="37">
        <f>SUMIF(DETA_VENTAS!$B$1:$B511,A384,DETA_VENTAS!$G$1:$G511)</f>
        <v>1</v>
      </c>
      <c r="H384" s="172">
        <f>SUMIF(DETA_VENTAS!$B$1:$B511,A384,DETA_VENTAS!$L$1:$L511)</f>
        <v>30</v>
      </c>
      <c r="I384" s="172">
        <f>SUMIF(DETA_VENTAS!$B$1:$B511,A384,DETA_VENTAS!$Q$1:$Q511)</f>
        <v>-35</v>
      </c>
      <c r="J384" s="173">
        <f t="shared" si="17"/>
        <v>-1.166666667</v>
      </c>
      <c r="K384" s="172">
        <f t="shared" si="15"/>
        <v>30</v>
      </c>
      <c r="L384" s="174">
        <f t="shared" si="6"/>
        <v>0</v>
      </c>
      <c r="M384" s="175"/>
      <c r="N384" s="192"/>
      <c r="O384" s="176"/>
      <c r="P384" s="176"/>
    </row>
    <row r="385">
      <c r="A385" s="37">
        <v>1768.0</v>
      </c>
      <c r="B385" s="169" t="s">
        <v>263</v>
      </c>
      <c r="C385" s="170">
        <f t="array" ref="C385">XLOOKUP(B385,CLIENTES!$B$2:B511,CLIENTES!$A$2:A511, 0)</f>
        <v>6</v>
      </c>
      <c r="D385" s="171">
        <v>45286.0</v>
      </c>
      <c r="E385" s="134" t="str">
        <f t="shared" si="16"/>
        <v>December</v>
      </c>
      <c r="F385" s="37" t="str">
        <f t="array" ref="F385">IFERROR(XLOOKUP(A385,DETA_VENTAS!$B$1:B511,DETA_VENTAS!$C$1:C511),"")</f>
        <v>FOTOGRAFIA</v>
      </c>
      <c r="G385" s="37">
        <f>SUMIF(DETA_VENTAS!$B$1:$B511,A385,DETA_VENTAS!$G$1:$G511)</f>
        <v>5</v>
      </c>
      <c r="H385" s="172">
        <f>SUMIF(DETA_VENTAS!$B$1:$B511,A385,DETA_VENTAS!$L$1:$L511)</f>
        <v>1837</v>
      </c>
      <c r="I385" s="172">
        <f>SUMIF(DETA_VENTAS!$B$1:$B511,A385,DETA_VENTAS!$Q$1:$Q511)</f>
        <v>482.01</v>
      </c>
      <c r="J385" s="173">
        <f t="shared" si="17"/>
        <v>0.2623897659</v>
      </c>
      <c r="K385" s="172">
        <f t="shared" si="15"/>
        <v>1837</v>
      </c>
      <c r="L385" s="174">
        <f t="shared" si="6"/>
        <v>0</v>
      </c>
      <c r="M385" s="175"/>
      <c r="N385" s="192"/>
      <c r="O385" s="176"/>
      <c r="P385" s="176"/>
    </row>
    <row r="386">
      <c r="A386" s="37">
        <v>1767.0</v>
      </c>
      <c r="B386" s="169" t="s">
        <v>112</v>
      </c>
      <c r="C386" s="170">
        <f t="array" ref="C386">XLOOKUP(B386,CLIENTES!$B$2:B511,CLIENTES!$A$2:A511, 0)</f>
        <v>173</v>
      </c>
      <c r="D386" s="171">
        <v>45293.0</v>
      </c>
      <c r="E386" s="134" t="str">
        <f t="shared" si="16"/>
        <v>January</v>
      </c>
      <c r="F386" s="37" t="str">
        <f t="array" ref="F386">IFERROR(XLOOKUP(A386,DETA_VENTAS!$B$1:B511,DETA_VENTAS!$C$1:C511),"")</f>
        <v/>
      </c>
      <c r="G386" s="37">
        <f>SUMIF(DETA_VENTAS!$B$1:$B511,A386,DETA_VENTAS!$G$1:$G511)</f>
        <v>0</v>
      </c>
      <c r="H386" s="172">
        <f>SUMIF(DETA_VENTAS!$B$1:$B511,A386,DETA_VENTAS!$L$1:$L511)</f>
        <v>0</v>
      </c>
      <c r="I386" s="172">
        <f>SUMIF(DETA_VENTAS!$B$1:$B511,A386,DETA_VENTAS!$Q$1:$Q511)</f>
        <v>0</v>
      </c>
      <c r="J386" s="173">
        <f t="shared" si="17"/>
        <v>0</v>
      </c>
      <c r="K386" s="172">
        <f t="shared" si="15"/>
        <v>0</v>
      </c>
      <c r="L386" s="174">
        <f t="shared" si="6"/>
        <v>0</v>
      </c>
      <c r="M386" s="175"/>
      <c r="N386" s="192"/>
      <c r="O386" s="176"/>
      <c r="P386" s="176"/>
    </row>
    <row r="387">
      <c r="A387" s="37">
        <v>1766.0</v>
      </c>
      <c r="B387" s="169" t="s">
        <v>112</v>
      </c>
      <c r="C387" s="170">
        <f t="array" ref="C387">XLOOKUP(B387,CLIENTES!$B$2:B511,CLIENTES!$A$2:A511, 0)</f>
        <v>173</v>
      </c>
      <c r="D387" s="171">
        <v>45286.0</v>
      </c>
      <c r="E387" s="134" t="str">
        <f t="shared" si="16"/>
        <v>December</v>
      </c>
      <c r="F387" s="37" t="str">
        <f t="array" ref="F387">IFERROR(XLOOKUP(A387,DETA_VENTAS!$B$1:B511,DETA_VENTAS!$C$1:C511),"")</f>
        <v/>
      </c>
      <c r="G387" s="37">
        <f>SUMIF(DETA_VENTAS!$B$1:$B511,A387,DETA_VENTAS!$G$1:$G511)</f>
        <v>0</v>
      </c>
      <c r="H387" s="172">
        <f>SUMIF(DETA_VENTAS!$B$1:$B511,A387,DETA_VENTAS!$L$1:$L511)</f>
        <v>0</v>
      </c>
      <c r="I387" s="172">
        <f>SUMIF(DETA_VENTAS!$B$1:$B511,A387,DETA_VENTAS!$Q$1:$Q511)</f>
        <v>0</v>
      </c>
      <c r="J387" s="173">
        <f t="shared" si="17"/>
        <v>0</v>
      </c>
      <c r="K387" s="172">
        <f t="shared" si="15"/>
        <v>0</v>
      </c>
      <c r="L387" s="174">
        <f t="shared" si="6"/>
        <v>0</v>
      </c>
      <c r="M387" s="175"/>
      <c r="N387" s="192"/>
      <c r="O387" s="176"/>
      <c r="P387" s="176"/>
    </row>
    <row r="388">
      <c r="A388" s="37">
        <v>1765.0</v>
      </c>
      <c r="B388" s="169" t="s">
        <v>405</v>
      </c>
      <c r="C388" s="170">
        <f t="array" ref="C388">XLOOKUP(B388,CLIENTES!$B$2:B511,CLIENTES!$A$2:A511, 0)</f>
        <v>157</v>
      </c>
      <c r="D388" s="171">
        <v>45286.0</v>
      </c>
      <c r="E388" s="134" t="str">
        <f t="shared" si="16"/>
        <v>December</v>
      </c>
      <c r="F388" s="37" t="str">
        <f t="array" ref="F388">IFERROR(XLOOKUP(A388,DETA_VENTAS!$B$1:B511,DETA_VENTAS!$C$1:C511),"")</f>
        <v/>
      </c>
      <c r="G388" s="37">
        <f>SUMIF(DETA_VENTAS!$B$1:$B511,A388,DETA_VENTAS!$G$1:$G511)</f>
        <v>0</v>
      </c>
      <c r="H388" s="172">
        <f>SUMIF(DETA_VENTAS!$B$1:$B511,A388,DETA_VENTAS!$L$1:$L511)</f>
        <v>0</v>
      </c>
      <c r="I388" s="172">
        <f>SUMIF(DETA_VENTAS!$B$1:$B511,A388,DETA_VENTAS!$Q$1:$Q511)</f>
        <v>0</v>
      </c>
      <c r="J388" s="173">
        <f t="shared" si="17"/>
        <v>0</v>
      </c>
      <c r="K388" s="172">
        <f t="shared" si="15"/>
        <v>0</v>
      </c>
      <c r="L388" s="174">
        <f t="shared" si="6"/>
        <v>0</v>
      </c>
      <c r="M388" s="175"/>
      <c r="N388" s="192"/>
      <c r="O388" s="176"/>
      <c r="P388" s="176"/>
    </row>
    <row r="389">
      <c r="A389" s="37">
        <v>1764.0</v>
      </c>
      <c r="B389" s="169" t="s">
        <v>447</v>
      </c>
      <c r="C389" s="170">
        <f t="array" ref="C389">XLOOKUP(B389,CLIENTES!$B$2:B511,CLIENTES!$A$2:A511, 0)</f>
        <v>79</v>
      </c>
      <c r="D389" s="171">
        <v>45286.0</v>
      </c>
      <c r="E389" s="134" t="str">
        <f t="shared" si="16"/>
        <v>December</v>
      </c>
      <c r="F389" s="37" t="str">
        <f t="array" ref="F389">IFERROR(XLOOKUP(A389,DETA_VENTAS!$B$1:B511,DETA_VENTAS!$C$1:C511),"")</f>
        <v/>
      </c>
      <c r="G389" s="37">
        <f>SUMIF(DETA_VENTAS!$B$1:$B511,A389,DETA_VENTAS!$G$1:$G511)</f>
        <v>0</v>
      </c>
      <c r="H389" s="172">
        <f>SUMIF(DETA_VENTAS!$B$1:$B511,A389,DETA_VENTAS!$L$1:$L511)</f>
        <v>0</v>
      </c>
      <c r="I389" s="172">
        <f>SUMIF(DETA_VENTAS!$B$1:$B511,A389,DETA_VENTAS!$Q$1:$Q511)</f>
        <v>0</v>
      </c>
      <c r="J389" s="173">
        <f t="shared" si="17"/>
        <v>0</v>
      </c>
      <c r="K389" s="172">
        <f t="shared" si="15"/>
        <v>0</v>
      </c>
      <c r="L389" s="174">
        <f t="shared" si="6"/>
        <v>0</v>
      </c>
      <c r="M389" s="175"/>
      <c r="N389" s="192"/>
      <c r="O389" s="176"/>
      <c r="P389" s="176"/>
    </row>
    <row r="390">
      <c r="A390" s="37">
        <v>1763.0</v>
      </c>
      <c r="B390" s="169" t="s">
        <v>434</v>
      </c>
      <c r="C390" s="170">
        <f t="array" ref="C390">XLOOKUP(B390,CLIENTES!$B$2:B511,CLIENTES!$A$2:A511, 0)</f>
        <v>224</v>
      </c>
      <c r="D390" s="171">
        <v>45282.0</v>
      </c>
      <c r="E390" s="134" t="str">
        <f t="shared" si="16"/>
        <v>December</v>
      </c>
      <c r="F390" s="37" t="str">
        <f t="array" ref="F390">IFERROR(XLOOKUP(A390,DETA_VENTAS!$B$1:B511,DETA_VENTAS!$C$1:C511),"")</f>
        <v/>
      </c>
      <c r="G390" s="37">
        <f>SUMIF(DETA_VENTAS!$B$1:$B511,A390,DETA_VENTAS!$G$1:$G511)</f>
        <v>0</v>
      </c>
      <c r="H390" s="172">
        <f>SUMIF(DETA_VENTAS!$B$1:$B511,A390,DETA_VENTAS!$L$1:$L511)</f>
        <v>0</v>
      </c>
      <c r="I390" s="172">
        <f>SUMIF(DETA_VENTAS!$B$1:$B511,A390,DETA_VENTAS!$Q$1:$Q511)</f>
        <v>0</v>
      </c>
      <c r="J390" s="173">
        <f t="shared" si="17"/>
        <v>0</v>
      </c>
      <c r="K390" s="172">
        <f t="shared" si="15"/>
        <v>0</v>
      </c>
      <c r="L390" s="174">
        <f t="shared" si="6"/>
        <v>0</v>
      </c>
      <c r="M390" s="175"/>
      <c r="N390" s="192"/>
      <c r="O390" s="176"/>
      <c r="P390" s="176"/>
    </row>
    <row r="391">
      <c r="A391" s="37">
        <v>1762.0</v>
      </c>
      <c r="B391" s="169" t="s">
        <v>374</v>
      </c>
      <c r="C391" s="170">
        <f t="array" ref="C391">XLOOKUP(B391,CLIENTES!$B$2:B511,CLIENTES!$A$2:A511, 0)</f>
        <v>0</v>
      </c>
      <c r="D391" s="171">
        <v>45281.0</v>
      </c>
      <c r="E391" s="134" t="str">
        <f t="shared" si="16"/>
        <v>December</v>
      </c>
      <c r="F391" s="37" t="str">
        <f t="array" ref="F391">IFERROR(XLOOKUP(A391,DETA_VENTAS!$B$1:B511,DETA_VENTAS!$C$1:C511),"")</f>
        <v/>
      </c>
      <c r="G391" s="37">
        <f>SUMIF(DETA_VENTAS!$B$1:$B511,A391,DETA_VENTAS!$G$1:$G511)</f>
        <v>0</v>
      </c>
      <c r="H391" s="172">
        <f>SUMIF(DETA_VENTAS!$B$1:$B511,A391,DETA_VENTAS!$L$1:$L511)</f>
        <v>0</v>
      </c>
      <c r="I391" s="172">
        <f>SUMIF(DETA_VENTAS!$B$1:$B511,A391,DETA_VENTAS!$Q$1:$Q511)</f>
        <v>0</v>
      </c>
      <c r="J391" s="173">
        <f t="shared" si="17"/>
        <v>0</v>
      </c>
      <c r="K391" s="172">
        <f t="shared" si="15"/>
        <v>0</v>
      </c>
      <c r="L391" s="174">
        <f t="shared" si="6"/>
        <v>0</v>
      </c>
      <c r="M391" s="175"/>
      <c r="N391" s="192"/>
      <c r="O391" s="176"/>
      <c r="P391" s="176"/>
    </row>
    <row r="392">
      <c r="A392" s="37">
        <v>1761.0</v>
      </c>
      <c r="B392" s="169" t="s">
        <v>448</v>
      </c>
      <c r="C392" s="170">
        <f t="array" ref="C392">XLOOKUP(B392,CLIENTES!$B$2:B511,CLIENTES!$A$2:A511, 0)</f>
        <v>3</v>
      </c>
      <c r="D392" s="171">
        <v>45281.0</v>
      </c>
      <c r="E392" s="134" t="str">
        <f t="shared" si="16"/>
        <v>December</v>
      </c>
      <c r="F392" s="37" t="str">
        <f t="array" ref="F392">IFERROR(XLOOKUP(A392,DETA_VENTAS!$B$1:B511,DETA_VENTAS!$C$1:C511),"")</f>
        <v/>
      </c>
      <c r="G392" s="37">
        <f>SUMIF(DETA_VENTAS!$B$1:$B511,A392,DETA_VENTAS!$G$1:$G511)</f>
        <v>0</v>
      </c>
      <c r="H392" s="172">
        <f>SUMIF(DETA_VENTAS!$B$1:$B511,A392,DETA_VENTAS!$L$1:$L511)</f>
        <v>0</v>
      </c>
      <c r="I392" s="172">
        <f>SUMIF(DETA_VENTAS!$B$1:$B511,A392,DETA_VENTAS!$Q$1:$Q511)</f>
        <v>0</v>
      </c>
      <c r="J392" s="173">
        <f t="shared" si="17"/>
        <v>0</v>
      </c>
      <c r="K392" s="172">
        <f t="shared" si="15"/>
        <v>0</v>
      </c>
      <c r="L392" s="174">
        <f t="shared" si="6"/>
        <v>0</v>
      </c>
      <c r="M392" s="175"/>
      <c r="N392" s="192"/>
      <c r="O392" s="176"/>
      <c r="P392" s="176"/>
    </row>
    <row r="393">
      <c r="A393" s="37">
        <v>1760.0</v>
      </c>
      <c r="B393" s="169" t="s">
        <v>374</v>
      </c>
      <c r="C393" s="170">
        <f t="array" ref="C393">XLOOKUP(B393,CLIENTES!$B$2:B511,CLIENTES!$A$2:A511, 0)</f>
        <v>0</v>
      </c>
      <c r="D393" s="171">
        <v>45279.0</v>
      </c>
      <c r="E393" s="134" t="str">
        <f t="shared" si="16"/>
        <v>December</v>
      </c>
      <c r="F393" s="37" t="str">
        <f t="array" ref="F393">IFERROR(XLOOKUP(A393,DETA_VENTAS!$B$1:B511,DETA_VENTAS!$C$1:C511),"")</f>
        <v/>
      </c>
      <c r="G393" s="37">
        <f>SUMIF(DETA_VENTAS!$B$1:$B511,A393,DETA_VENTAS!$G$1:$G511)</f>
        <v>0</v>
      </c>
      <c r="H393" s="172">
        <f>SUMIF(DETA_VENTAS!$B$1:$B511,A393,DETA_VENTAS!$L$1:$L511)</f>
        <v>0</v>
      </c>
      <c r="I393" s="172">
        <f>SUMIF(DETA_VENTAS!$B$1:$B511,A393,DETA_VENTAS!$Q$1:$Q511)</f>
        <v>0</v>
      </c>
      <c r="J393" s="173">
        <f t="shared" si="17"/>
        <v>0</v>
      </c>
      <c r="K393" s="172">
        <f t="shared" si="15"/>
        <v>0</v>
      </c>
      <c r="L393" s="174">
        <f t="shared" si="6"/>
        <v>0</v>
      </c>
      <c r="M393" s="175"/>
      <c r="N393" s="192"/>
      <c r="O393" s="176"/>
      <c r="P393" s="176"/>
    </row>
    <row r="394">
      <c r="A394" s="37">
        <v>1759.0</v>
      </c>
      <c r="B394" s="169" t="s">
        <v>449</v>
      </c>
      <c r="C394" s="170">
        <f t="array" ref="C394">XLOOKUP(B394,CLIENTES!$B$2:B511,CLIENTES!$A$2:A511, 0)</f>
        <v>182</v>
      </c>
      <c r="D394" s="171">
        <v>45279.0</v>
      </c>
      <c r="E394" s="134" t="str">
        <f t="shared" si="16"/>
        <v>December</v>
      </c>
      <c r="F394" s="37" t="str">
        <f t="array" ref="F394">IFERROR(XLOOKUP(A394,DETA_VENTAS!$B$1:B511,DETA_VENTAS!$C$1:C511),"")</f>
        <v/>
      </c>
      <c r="G394" s="37">
        <f>SUMIF(DETA_VENTAS!$B$1:$B511,A394,DETA_VENTAS!$G$1:$G511)</f>
        <v>0</v>
      </c>
      <c r="H394" s="172">
        <f>SUMIF(DETA_VENTAS!$B$1:$B511,A394,DETA_VENTAS!$L$1:$L511)</f>
        <v>0</v>
      </c>
      <c r="I394" s="172">
        <f>SUMIF(DETA_VENTAS!$B$1:$B511,A394,DETA_VENTAS!$Q$1:$Q511)</f>
        <v>0</v>
      </c>
      <c r="J394" s="173">
        <f t="shared" si="17"/>
        <v>0</v>
      </c>
      <c r="K394" s="172">
        <f t="shared" si="15"/>
        <v>0</v>
      </c>
      <c r="L394" s="174">
        <f t="shared" si="6"/>
        <v>0</v>
      </c>
      <c r="M394" s="175"/>
      <c r="N394" s="192"/>
      <c r="O394" s="176"/>
      <c r="P394" s="176"/>
    </row>
    <row r="395">
      <c r="A395" s="37">
        <v>1758.0</v>
      </c>
      <c r="B395" s="169" t="s">
        <v>374</v>
      </c>
      <c r="C395" s="170">
        <f t="array" ref="C395">XLOOKUP(B395,CLIENTES!$B$2:B511,CLIENTES!$A$2:A511, 0)</f>
        <v>0</v>
      </c>
      <c r="D395" s="171">
        <v>45279.0</v>
      </c>
      <c r="E395" s="134" t="str">
        <f t="shared" si="16"/>
        <v>December</v>
      </c>
      <c r="F395" s="37" t="str">
        <f t="array" ref="F395">IFERROR(XLOOKUP(A395,DETA_VENTAS!$B$1:B511,DETA_VENTAS!$C$1:C511),"")</f>
        <v/>
      </c>
      <c r="G395" s="37">
        <f>SUMIF(DETA_VENTAS!$B$1:$B511,A395,DETA_VENTAS!$G$1:$G511)</f>
        <v>0</v>
      </c>
      <c r="H395" s="172">
        <f>SUMIF(DETA_VENTAS!$B$1:$B511,A395,DETA_VENTAS!$L$1:$L511)</f>
        <v>0</v>
      </c>
      <c r="I395" s="172">
        <f>SUMIF(DETA_VENTAS!$B$1:$B511,A395,DETA_VENTAS!$Q$1:$Q511)</f>
        <v>0</v>
      </c>
      <c r="J395" s="173">
        <f t="shared" si="17"/>
        <v>0</v>
      </c>
      <c r="K395" s="172">
        <f t="shared" si="15"/>
        <v>0</v>
      </c>
      <c r="L395" s="174">
        <f t="shared" si="6"/>
        <v>0</v>
      </c>
      <c r="M395" s="175"/>
      <c r="N395" s="192"/>
      <c r="O395" s="176"/>
      <c r="P395" s="176"/>
    </row>
    <row r="396">
      <c r="A396" s="37">
        <v>1757.0</v>
      </c>
      <c r="B396" s="169" t="s">
        <v>300</v>
      </c>
      <c r="C396" s="170">
        <f t="array" ref="C396">XLOOKUP(B396,CLIENTES!$B$2:B511,CLIENTES!$A$2:A511, 0)</f>
        <v>67</v>
      </c>
      <c r="D396" s="171">
        <v>45275.0</v>
      </c>
      <c r="E396" s="134" t="str">
        <f t="shared" si="16"/>
        <v>December</v>
      </c>
      <c r="F396" s="37" t="str">
        <f t="array" ref="F396">IFERROR(XLOOKUP(A396,DETA_VENTAS!$B$1:B511,DETA_VENTAS!$C$1:C511),"")</f>
        <v/>
      </c>
      <c r="G396" s="37">
        <f>SUMIF(DETA_VENTAS!$B$1:$B511,A396,DETA_VENTAS!$G$1:$G511)</f>
        <v>0</v>
      </c>
      <c r="H396" s="172">
        <f>SUMIF(DETA_VENTAS!$B$1:$B511,A396,DETA_VENTAS!$L$1:$L511)</f>
        <v>0</v>
      </c>
      <c r="I396" s="172">
        <f>SUMIF(DETA_VENTAS!$B$1:$B511,A396,DETA_VENTAS!$Q$1:$Q511)</f>
        <v>0</v>
      </c>
      <c r="J396" s="173">
        <f t="shared" si="17"/>
        <v>0</v>
      </c>
      <c r="K396" s="172">
        <f t="shared" si="15"/>
        <v>0</v>
      </c>
      <c r="L396" s="174">
        <f t="shared" si="6"/>
        <v>0</v>
      </c>
      <c r="M396" s="175"/>
      <c r="N396" s="192"/>
      <c r="O396" s="176"/>
      <c r="P396" s="176"/>
    </row>
    <row r="397">
      <c r="A397" s="37">
        <v>1756.0</v>
      </c>
      <c r="B397" s="169" t="s">
        <v>449</v>
      </c>
      <c r="C397" s="170">
        <f t="array" ref="C397">XLOOKUP(B397,CLIENTES!$B$2:B511,CLIENTES!$A$2:A511, 0)</f>
        <v>182</v>
      </c>
      <c r="D397" s="171">
        <v>45275.0</v>
      </c>
      <c r="E397" s="134" t="str">
        <f t="shared" si="16"/>
        <v>December</v>
      </c>
      <c r="F397" s="37" t="str">
        <f t="array" ref="F397">IFERROR(XLOOKUP(A397,DETA_VENTAS!$B$1:B511,DETA_VENTAS!$C$1:C511),"")</f>
        <v/>
      </c>
      <c r="G397" s="37">
        <f>SUMIF(DETA_VENTAS!$B$1:$B511,A397,DETA_VENTAS!$G$1:$G511)</f>
        <v>0</v>
      </c>
      <c r="H397" s="172">
        <f>SUMIF(DETA_VENTAS!$B$1:$B511,A397,DETA_VENTAS!$L$1:$L511)</f>
        <v>0</v>
      </c>
      <c r="I397" s="172">
        <f>SUMIF(DETA_VENTAS!$B$1:$B511,A397,DETA_VENTAS!$Q$1:$Q511)</f>
        <v>0</v>
      </c>
      <c r="J397" s="173">
        <f t="shared" si="17"/>
        <v>0</v>
      </c>
      <c r="K397" s="172">
        <f t="shared" si="15"/>
        <v>0</v>
      </c>
      <c r="L397" s="174">
        <f t="shared" si="6"/>
        <v>0</v>
      </c>
      <c r="M397" s="175"/>
      <c r="N397" s="192"/>
      <c r="O397" s="176"/>
      <c r="P397" s="176"/>
    </row>
    <row r="398">
      <c r="A398" s="37">
        <v>1755.0</v>
      </c>
      <c r="B398" s="169" t="s">
        <v>405</v>
      </c>
      <c r="C398" s="170">
        <f t="array" ref="C398">XLOOKUP(B398,CLIENTES!$B$2:B511,CLIENTES!$A$2:A511, 0)</f>
        <v>157</v>
      </c>
      <c r="D398" s="171">
        <v>45273.0</v>
      </c>
      <c r="E398" s="134" t="str">
        <f t="shared" si="16"/>
        <v>December</v>
      </c>
      <c r="F398" s="37" t="str">
        <f t="array" ref="F398">IFERROR(XLOOKUP(A398,DETA_VENTAS!$B$1:B511,DETA_VENTAS!$C$1:C511),"")</f>
        <v/>
      </c>
      <c r="G398" s="37">
        <f>SUMIF(DETA_VENTAS!$B$1:$B511,A398,DETA_VENTAS!$G$1:$G511)</f>
        <v>0</v>
      </c>
      <c r="H398" s="172">
        <f>SUMIF(DETA_VENTAS!$B$1:$B511,A398,DETA_VENTAS!$L$1:$L511)</f>
        <v>0</v>
      </c>
      <c r="I398" s="172">
        <f>SUMIF(DETA_VENTAS!$B$1:$B511,A398,DETA_VENTAS!$Q$1:$Q511)</f>
        <v>0</v>
      </c>
      <c r="J398" s="173">
        <f t="shared" si="17"/>
        <v>0</v>
      </c>
      <c r="K398" s="172">
        <f t="shared" si="15"/>
        <v>0</v>
      </c>
      <c r="L398" s="174">
        <f t="shared" si="6"/>
        <v>0</v>
      </c>
      <c r="M398" s="175"/>
      <c r="N398" s="192"/>
      <c r="O398" s="176"/>
      <c r="P398" s="176"/>
    </row>
    <row r="399">
      <c r="A399" s="37">
        <v>1754.0</v>
      </c>
      <c r="B399" s="169" t="s">
        <v>450</v>
      </c>
      <c r="C399" s="170">
        <f t="array" ref="C399">XLOOKUP(B399,CLIENTES!$B$2:B511,CLIENTES!$A$2:A511, 0)</f>
        <v>124</v>
      </c>
      <c r="D399" s="171">
        <v>45271.0</v>
      </c>
      <c r="E399" s="134" t="str">
        <f t="shared" si="16"/>
        <v>December</v>
      </c>
      <c r="F399" s="37" t="str">
        <f t="array" ref="F399">IFERROR(XLOOKUP(A399,DETA_VENTAS!$B$1:B511,DETA_VENTAS!$C$1:C511),"")</f>
        <v/>
      </c>
      <c r="G399" s="37">
        <f>SUMIF(DETA_VENTAS!$B$1:$B511,A399,DETA_VENTAS!$G$1:$G511)</f>
        <v>0</v>
      </c>
      <c r="H399" s="172">
        <f>SUMIF(DETA_VENTAS!$B$1:$B511,A399,DETA_VENTAS!$L$1:$L511)</f>
        <v>0</v>
      </c>
      <c r="I399" s="172">
        <f>SUMIF(DETA_VENTAS!$B$1:$B511,A399,DETA_VENTAS!$Q$1:$Q511)</f>
        <v>0</v>
      </c>
      <c r="J399" s="173">
        <f t="shared" si="17"/>
        <v>0</v>
      </c>
      <c r="K399" s="172">
        <f t="shared" si="15"/>
        <v>0</v>
      </c>
      <c r="L399" s="174">
        <f t="shared" si="6"/>
        <v>0</v>
      </c>
      <c r="M399" s="175"/>
      <c r="N399" s="192"/>
      <c r="O399" s="176"/>
      <c r="P399" s="176"/>
    </row>
    <row r="400">
      <c r="A400" s="37">
        <v>1753.0</v>
      </c>
      <c r="B400" s="169" t="s">
        <v>112</v>
      </c>
      <c r="C400" s="170">
        <f t="array" ref="C400">XLOOKUP(B400,CLIENTES!$B$2:B511,CLIENTES!$A$2:A511, 0)</f>
        <v>173</v>
      </c>
      <c r="D400" s="171">
        <v>45266.0</v>
      </c>
      <c r="E400" s="134" t="str">
        <f t="shared" si="16"/>
        <v>December</v>
      </c>
      <c r="F400" s="37" t="str">
        <f t="array" ref="F400">IFERROR(XLOOKUP(A400,DETA_VENTAS!$B$1:B511,DETA_VENTAS!$C$1:C511),"")</f>
        <v/>
      </c>
      <c r="G400" s="37">
        <f>SUMIF(DETA_VENTAS!$B$1:$B511,A400,DETA_VENTAS!$G$1:$G511)</f>
        <v>0</v>
      </c>
      <c r="H400" s="172">
        <f>SUMIF(DETA_VENTAS!$B$1:$B511,A400,DETA_VENTAS!$L$1:$L511)</f>
        <v>0</v>
      </c>
      <c r="I400" s="172">
        <f>SUMIF(DETA_VENTAS!$B$1:$B511,A400,DETA_VENTAS!$Q$1:$Q511)</f>
        <v>0</v>
      </c>
      <c r="J400" s="173">
        <f t="shared" si="17"/>
        <v>0</v>
      </c>
      <c r="K400" s="172">
        <f t="shared" si="15"/>
        <v>0</v>
      </c>
      <c r="L400" s="174">
        <f t="shared" si="6"/>
        <v>0</v>
      </c>
      <c r="M400" s="175"/>
      <c r="N400" s="87"/>
      <c r="O400" s="176"/>
      <c r="P400" s="176"/>
    </row>
    <row r="401">
      <c r="A401" s="37">
        <v>1752.0</v>
      </c>
      <c r="B401" s="169" t="s">
        <v>451</v>
      </c>
      <c r="C401" s="170">
        <f t="array" ref="C401">XLOOKUP(B401,CLIENTES!$B$2:B511,CLIENTES!$A$2:A511, 0)</f>
        <v>185</v>
      </c>
      <c r="D401" s="171">
        <v>45265.0</v>
      </c>
      <c r="E401" s="134" t="str">
        <f t="shared" si="16"/>
        <v>December</v>
      </c>
      <c r="F401" s="37" t="str">
        <f t="array" ref="F401">IFERROR(XLOOKUP(A401,DETA_VENTAS!$B$1:B511,DETA_VENTAS!$C$1:C511),"")</f>
        <v/>
      </c>
      <c r="G401" s="37">
        <f>SUMIF(DETA_VENTAS!$B$1:$B511,A401,DETA_VENTAS!$G$1:$G511)</f>
        <v>0</v>
      </c>
      <c r="H401" s="172">
        <f>SUMIF(DETA_VENTAS!$B$1:$B511,A401,DETA_VENTAS!$L$1:$L511)</f>
        <v>0</v>
      </c>
      <c r="I401" s="172">
        <f>SUMIF(DETA_VENTAS!$B$1:$B511,A401,DETA_VENTAS!$Q$1:$Q511)</f>
        <v>0</v>
      </c>
      <c r="J401" s="173">
        <f t="shared" si="17"/>
        <v>0</v>
      </c>
      <c r="K401" s="172">
        <f t="shared" si="15"/>
        <v>0</v>
      </c>
      <c r="L401" s="174">
        <f t="shared" si="6"/>
        <v>0</v>
      </c>
      <c r="M401" s="175"/>
      <c r="N401" s="87"/>
      <c r="O401" s="176"/>
      <c r="P401" s="176"/>
    </row>
    <row r="402">
      <c r="A402" s="37">
        <v>1751.0</v>
      </c>
      <c r="B402" s="169" t="s">
        <v>405</v>
      </c>
      <c r="C402" s="170">
        <f t="array" ref="C402">XLOOKUP(B402,CLIENTES!$B$2:B511,CLIENTES!$A$2:A511, 0)</f>
        <v>157</v>
      </c>
      <c r="D402" s="171">
        <v>45264.0</v>
      </c>
      <c r="E402" s="134" t="str">
        <f t="shared" si="16"/>
        <v>December</v>
      </c>
      <c r="F402" s="37" t="str">
        <f t="array" ref="F402">IFERROR(XLOOKUP(A402,DETA_VENTAS!$B$1:B511,DETA_VENTAS!$C$1:C511),"")</f>
        <v/>
      </c>
      <c r="G402" s="37">
        <f>SUMIF(DETA_VENTAS!$B$1:$B511,A402,DETA_VENTAS!$G$1:$G511)</f>
        <v>0</v>
      </c>
      <c r="H402" s="172">
        <f>SUMIF(DETA_VENTAS!$B$1:$B511,A402,DETA_VENTAS!$L$1:$L511)</f>
        <v>0</v>
      </c>
      <c r="I402" s="172">
        <f>SUMIF(DETA_VENTAS!$B$1:$B511,A402,DETA_VENTAS!$Q$1:$Q511)</f>
        <v>0</v>
      </c>
      <c r="J402" s="173">
        <f t="shared" si="17"/>
        <v>0</v>
      </c>
      <c r="K402" s="172">
        <f t="shared" si="15"/>
        <v>0</v>
      </c>
      <c r="L402" s="174">
        <f t="shared" si="6"/>
        <v>0</v>
      </c>
      <c r="M402" s="175"/>
      <c r="N402" s="87"/>
      <c r="O402" s="176"/>
      <c r="P402" s="176"/>
    </row>
    <row r="403">
      <c r="A403" s="37">
        <v>1750.0</v>
      </c>
      <c r="B403" s="169" t="s">
        <v>400</v>
      </c>
      <c r="C403" s="170">
        <f t="array" ref="C403">XLOOKUP(B403,CLIENTES!$B$2:B511,CLIENTES!$A$2:A511, 0)</f>
        <v>148</v>
      </c>
      <c r="D403" s="171">
        <v>45236.0</v>
      </c>
      <c r="E403" s="134" t="str">
        <f t="shared" si="16"/>
        <v>November</v>
      </c>
      <c r="F403" s="37" t="str">
        <f t="array" ref="F403">IFERROR(XLOOKUP(A403,DETA_VENTAS!$B$1:B511,DETA_VENTAS!$C$1:C511),"")</f>
        <v/>
      </c>
      <c r="G403" s="37">
        <f>SUMIF(DETA_VENTAS!$B$1:$B511,A403,DETA_VENTAS!$G$1:$G511)</f>
        <v>0</v>
      </c>
      <c r="H403" s="172">
        <f>SUMIF(DETA_VENTAS!$B$1:$B511,A403,DETA_VENTAS!$L$1:$L511)</f>
        <v>0</v>
      </c>
      <c r="I403" s="172">
        <f>SUMIF(DETA_VENTAS!$B$1:$B511,A403,DETA_VENTAS!$Q$1:$Q511)</f>
        <v>0</v>
      </c>
      <c r="J403" s="173">
        <f t="shared" si="17"/>
        <v>0</v>
      </c>
      <c r="K403" s="172">
        <f t="shared" si="15"/>
        <v>0</v>
      </c>
      <c r="L403" s="174">
        <f t="shared" si="6"/>
        <v>0</v>
      </c>
      <c r="M403" s="175"/>
      <c r="N403" s="87"/>
      <c r="O403" s="176"/>
      <c r="P403" s="176"/>
    </row>
    <row r="404">
      <c r="A404" s="37">
        <v>1749.0</v>
      </c>
      <c r="B404" s="169" t="s">
        <v>452</v>
      </c>
      <c r="C404" s="170">
        <f t="array" ref="C404">XLOOKUP(B404,CLIENTES!$B$2:B511,CLIENTES!$A$2:A511, 0)</f>
        <v>216</v>
      </c>
      <c r="D404" s="171">
        <v>45237.0</v>
      </c>
      <c r="E404" s="134" t="str">
        <f t="shared" si="16"/>
        <v>November</v>
      </c>
      <c r="F404" s="37" t="str">
        <f t="array" ref="F404">IFERROR(XLOOKUP(A404,DETA_VENTAS!$B$1:B511,DETA_VENTAS!$C$1:C511),"")</f>
        <v/>
      </c>
      <c r="G404" s="37">
        <f>SUMIF(DETA_VENTAS!$B$1:$B511,A404,DETA_VENTAS!$G$1:$G511)</f>
        <v>0</v>
      </c>
      <c r="H404" s="172">
        <f>SUMIF(DETA_VENTAS!$B$1:$B511,A404,DETA_VENTAS!$L$1:$L511)</f>
        <v>0</v>
      </c>
      <c r="I404" s="172">
        <f>SUMIF(DETA_VENTAS!$B$1:$B511,A404,DETA_VENTAS!$Q$1:$Q511)</f>
        <v>0</v>
      </c>
      <c r="J404" s="173">
        <f t="shared" si="17"/>
        <v>0</v>
      </c>
      <c r="K404" s="172">
        <f t="shared" si="15"/>
        <v>0</v>
      </c>
      <c r="L404" s="174">
        <f t="shared" si="6"/>
        <v>0</v>
      </c>
      <c r="M404" s="175"/>
      <c r="N404" s="87"/>
      <c r="O404" s="176"/>
      <c r="P404" s="176"/>
    </row>
    <row r="405">
      <c r="A405" s="37">
        <v>1748.0</v>
      </c>
      <c r="B405" s="169" t="s">
        <v>430</v>
      </c>
      <c r="C405" s="170">
        <f t="array" ref="C405">XLOOKUP(B405,CLIENTES!$B$2:B511,CLIENTES!$A$2:A511, 0)</f>
        <v>116</v>
      </c>
      <c r="D405" s="171">
        <v>45237.0</v>
      </c>
      <c r="E405" s="134" t="str">
        <f t="shared" si="16"/>
        <v>November</v>
      </c>
      <c r="F405" s="37" t="str">
        <f t="array" ref="F405">IFERROR(XLOOKUP(A405,DETA_VENTAS!$B$1:B511,DETA_VENTAS!$C$1:C511),"")</f>
        <v/>
      </c>
      <c r="G405" s="37">
        <f>SUMIF(DETA_VENTAS!$B$1:$B511,A405,DETA_VENTAS!$G$1:$G511)</f>
        <v>0</v>
      </c>
      <c r="H405" s="172">
        <f>SUMIF(DETA_VENTAS!$B$1:$B511,A405,DETA_VENTAS!$L$1:$L511)</f>
        <v>0</v>
      </c>
      <c r="I405" s="172">
        <f>SUMIF(DETA_VENTAS!$B$1:$B511,A405,DETA_VENTAS!$Q$1:$Q511)</f>
        <v>0</v>
      </c>
      <c r="J405" s="173">
        <f t="shared" si="17"/>
        <v>0</v>
      </c>
      <c r="K405" s="172">
        <f t="shared" si="15"/>
        <v>0</v>
      </c>
      <c r="L405" s="174">
        <f t="shared" si="6"/>
        <v>0</v>
      </c>
      <c r="M405" s="175"/>
      <c r="N405" s="87"/>
      <c r="O405" s="176"/>
      <c r="P405" s="176"/>
    </row>
    <row r="406">
      <c r="A406" s="37">
        <v>1747.0</v>
      </c>
      <c r="B406" s="169" t="s">
        <v>453</v>
      </c>
      <c r="C406" s="170">
        <f t="array" ref="C406">XLOOKUP(B406,CLIENTES!$B$2:B511,CLIENTES!$A$2:A511, 0)</f>
        <v>219</v>
      </c>
      <c r="D406" s="171">
        <v>45244.0</v>
      </c>
      <c r="E406" s="134" t="str">
        <f t="shared" si="16"/>
        <v>November</v>
      </c>
      <c r="F406" s="37" t="str">
        <f t="array" ref="F406">IFERROR(XLOOKUP(A406,DETA_VENTAS!$B$1:B511,DETA_VENTAS!$C$1:C511),"")</f>
        <v/>
      </c>
      <c r="G406" s="37">
        <f>SUMIF(DETA_VENTAS!$B$1:$B511,A406,DETA_VENTAS!$G$1:$G511)</f>
        <v>0</v>
      </c>
      <c r="H406" s="172">
        <f>SUMIF(DETA_VENTAS!$B$1:$B511,A406,DETA_VENTAS!$L$1:$L511)</f>
        <v>0</v>
      </c>
      <c r="I406" s="172">
        <f>SUMIF(DETA_VENTAS!$B$1:$B511,A406,DETA_VENTAS!$Q$1:$Q511)</f>
        <v>0</v>
      </c>
      <c r="J406" s="173">
        <f t="shared" si="17"/>
        <v>0</v>
      </c>
      <c r="K406" s="172">
        <f t="shared" si="15"/>
        <v>0</v>
      </c>
      <c r="L406" s="174">
        <f t="shared" si="6"/>
        <v>0</v>
      </c>
      <c r="M406" s="175"/>
      <c r="N406" s="87"/>
      <c r="O406" s="176"/>
      <c r="P406" s="176"/>
    </row>
    <row r="407">
      <c r="A407" s="37">
        <v>1746.0</v>
      </c>
      <c r="B407" s="169" t="s">
        <v>397</v>
      </c>
      <c r="C407" s="170">
        <f t="array" ref="C407">XLOOKUP(B407,CLIENTES!$B$2:B511,CLIENTES!$A$2:A511, 0)</f>
        <v>145</v>
      </c>
      <c r="D407" s="171">
        <v>45247.0</v>
      </c>
      <c r="E407" s="134" t="str">
        <f t="shared" si="16"/>
        <v>November</v>
      </c>
      <c r="F407" s="37" t="str">
        <f t="array" ref="F407">IFERROR(XLOOKUP(A407,DETA_VENTAS!$B$1:B511,DETA_VENTAS!$C$1:C511),"")</f>
        <v/>
      </c>
      <c r="G407" s="37">
        <f>SUMIF(DETA_VENTAS!$B$1:$B511,A407,DETA_VENTAS!$G$1:$G511)</f>
        <v>0</v>
      </c>
      <c r="H407" s="172">
        <f>SUMIF(DETA_VENTAS!$B$1:$B511,A407,DETA_VENTAS!$L$1:$L511)</f>
        <v>0</v>
      </c>
      <c r="I407" s="172">
        <f>SUMIF(DETA_VENTAS!$B$1:$B511,A407,DETA_VENTAS!$Q$1:$Q511)</f>
        <v>0</v>
      </c>
      <c r="J407" s="173">
        <f t="shared" si="17"/>
        <v>0</v>
      </c>
      <c r="K407" s="172">
        <f t="shared" si="15"/>
        <v>0</v>
      </c>
      <c r="L407" s="174">
        <f t="shared" si="6"/>
        <v>0</v>
      </c>
      <c r="M407" s="175"/>
      <c r="N407" s="87"/>
      <c r="O407" s="176"/>
      <c r="P407" s="176"/>
    </row>
    <row r="408">
      <c r="A408" s="37">
        <v>1745.0</v>
      </c>
      <c r="B408" s="169" t="s">
        <v>374</v>
      </c>
      <c r="C408" s="170">
        <f t="array" ref="C408">XLOOKUP(B408,CLIENTES!$B$2:B511,CLIENTES!$A$2:A511, 0)</f>
        <v>0</v>
      </c>
      <c r="D408" s="171">
        <v>45247.0</v>
      </c>
      <c r="E408" s="134" t="str">
        <f t="shared" si="16"/>
        <v>November</v>
      </c>
      <c r="F408" s="37" t="str">
        <f t="array" ref="F408">IFERROR(XLOOKUP(A408,DETA_VENTAS!$B$1:B511,DETA_VENTAS!$C$1:C511),"")</f>
        <v/>
      </c>
      <c r="G408" s="37">
        <f>SUMIF(DETA_VENTAS!$B$1:$B511,A408,DETA_VENTAS!$G$1:$G511)</f>
        <v>0</v>
      </c>
      <c r="H408" s="172">
        <f>SUMIF(DETA_VENTAS!$B$1:$B511,A408,DETA_VENTAS!$L$1:$L511)</f>
        <v>0</v>
      </c>
      <c r="I408" s="172">
        <f>SUMIF(DETA_VENTAS!$B$1:$B511,A408,DETA_VENTAS!$Q$1:$Q511)</f>
        <v>0</v>
      </c>
      <c r="J408" s="173">
        <f t="shared" si="17"/>
        <v>0</v>
      </c>
      <c r="K408" s="172">
        <f t="shared" si="15"/>
        <v>0</v>
      </c>
      <c r="L408" s="174">
        <f t="shared" si="6"/>
        <v>0</v>
      </c>
      <c r="M408" s="175"/>
      <c r="N408" s="87"/>
      <c r="O408" s="176"/>
      <c r="P408" s="176"/>
    </row>
    <row r="409">
      <c r="A409" s="37">
        <v>1744.0</v>
      </c>
      <c r="B409" s="169" t="s">
        <v>397</v>
      </c>
      <c r="C409" s="170">
        <f t="array" ref="C409">XLOOKUP(B409,CLIENTES!$B$2:B511,CLIENTES!$A$2:A511, 0)</f>
        <v>145</v>
      </c>
      <c r="D409" s="171">
        <v>45253.0</v>
      </c>
      <c r="E409" s="134" t="str">
        <f t="shared" si="16"/>
        <v>November</v>
      </c>
      <c r="F409" s="37" t="str">
        <f t="array" ref="F409">IFERROR(XLOOKUP(A409,DETA_VENTAS!$B$1:B511,DETA_VENTAS!$C$1:C511),"")</f>
        <v/>
      </c>
      <c r="G409" s="37">
        <f>SUMIF(DETA_VENTAS!$B$1:$B511,A409,DETA_VENTAS!$G$1:$G511)</f>
        <v>0</v>
      </c>
      <c r="H409" s="172">
        <f>SUMIF(DETA_VENTAS!$B$1:$B511,A409,DETA_VENTAS!$L$1:$L511)</f>
        <v>0</v>
      </c>
      <c r="I409" s="172">
        <f>SUMIF(DETA_VENTAS!$B$1:$B511,A409,DETA_VENTAS!$Q$1:$Q511)</f>
        <v>0</v>
      </c>
      <c r="J409" s="173">
        <f t="shared" si="17"/>
        <v>0</v>
      </c>
      <c r="K409" s="172">
        <f t="shared" si="15"/>
        <v>0</v>
      </c>
      <c r="L409" s="174">
        <f t="shared" si="6"/>
        <v>0</v>
      </c>
      <c r="M409" s="175"/>
      <c r="N409" s="87"/>
      <c r="O409" s="176"/>
      <c r="P409" s="176"/>
    </row>
    <row r="410">
      <c r="A410" s="37">
        <v>1743.0</v>
      </c>
      <c r="B410" s="169" t="s">
        <v>397</v>
      </c>
      <c r="C410" s="170">
        <f t="array" ref="C410">XLOOKUP(B410,CLIENTES!$B$2:B511,CLIENTES!$A$2:A511, 0)</f>
        <v>145</v>
      </c>
      <c r="D410" s="171">
        <v>45254.0</v>
      </c>
      <c r="E410" s="134" t="str">
        <f t="shared" si="16"/>
        <v>November</v>
      </c>
      <c r="F410" s="37" t="str">
        <f t="array" ref="F410">IFERROR(XLOOKUP(A410,DETA_VENTAS!$B$1:B511,DETA_VENTAS!$C$1:C511),"")</f>
        <v/>
      </c>
      <c r="G410" s="37">
        <f>SUMIF(DETA_VENTAS!$B$1:$B511,A410,DETA_VENTAS!$G$1:$G511)</f>
        <v>0</v>
      </c>
      <c r="H410" s="172">
        <f>SUMIF(DETA_VENTAS!$B$1:$B511,A410,DETA_VENTAS!$L$1:$L511)</f>
        <v>0</v>
      </c>
      <c r="I410" s="172">
        <f>SUMIF(DETA_VENTAS!$B$1:$B511,A410,DETA_VENTAS!$Q$1:$Q511)</f>
        <v>0</v>
      </c>
      <c r="J410" s="173">
        <f t="shared" si="17"/>
        <v>0</v>
      </c>
      <c r="K410" s="172">
        <f t="shared" si="15"/>
        <v>0</v>
      </c>
      <c r="L410" s="174">
        <f t="shared" si="6"/>
        <v>0</v>
      </c>
      <c r="M410" s="175"/>
      <c r="N410" s="87"/>
      <c r="O410" s="176"/>
      <c r="P410" s="176"/>
    </row>
    <row r="411">
      <c r="A411" s="37">
        <v>1742.0</v>
      </c>
      <c r="B411" s="169" t="s">
        <v>454</v>
      </c>
      <c r="C411" s="170">
        <f t="array" ref="C411">XLOOKUP(B411,CLIENTES!$B$2:B511,CLIENTES!$A$2:A511, 0)</f>
        <v>4</v>
      </c>
      <c r="D411" s="171">
        <v>45257.0</v>
      </c>
      <c r="E411" s="134" t="str">
        <f t="shared" si="16"/>
        <v>November</v>
      </c>
      <c r="F411" s="37" t="str">
        <f t="array" ref="F411">IFERROR(XLOOKUP(A411,DETA_VENTAS!$B$1:B511,DETA_VENTAS!$C$1:C511),"")</f>
        <v/>
      </c>
      <c r="G411" s="37">
        <f>SUMIF(DETA_VENTAS!$B$1:$B511,A411,DETA_VENTAS!$G$1:$G511)</f>
        <v>0</v>
      </c>
      <c r="H411" s="172">
        <f>SUMIF(DETA_VENTAS!$B$1:$B511,A411,DETA_VENTAS!$L$1:$L511)</f>
        <v>0</v>
      </c>
      <c r="I411" s="172">
        <f>SUMIF(DETA_VENTAS!$B$1:$B511,A411,DETA_VENTAS!$Q$1:$Q511)</f>
        <v>0</v>
      </c>
      <c r="J411" s="173">
        <f t="shared" si="17"/>
        <v>0</v>
      </c>
      <c r="K411" s="172">
        <f t="shared" si="15"/>
        <v>0</v>
      </c>
      <c r="L411" s="174">
        <f t="shared" si="6"/>
        <v>0</v>
      </c>
      <c r="M411" s="175"/>
      <c r="N411" s="87"/>
      <c r="O411" s="176"/>
      <c r="P411" s="176"/>
    </row>
    <row r="412">
      <c r="A412" s="37">
        <v>1741.0</v>
      </c>
      <c r="B412" s="169" t="s">
        <v>374</v>
      </c>
      <c r="C412" s="170">
        <f t="array" ref="C412">XLOOKUP(B412,CLIENTES!$B$2:B511,CLIENTES!$A$2:A511, 0)</f>
        <v>0</v>
      </c>
      <c r="D412" s="171">
        <v>45257.0</v>
      </c>
      <c r="E412" s="134" t="str">
        <f t="shared" si="16"/>
        <v>November</v>
      </c>
      <c r="F412" s="37" t="str">
        <f t="array" ref="F412">IFERROR(XLOOKUP(A412,DETA_VENTAS!$B$1:B511,DETA_VENTAS!$C$1:C511),"")</f>
        <v/>
      </c>
      <c r="G412" s="37">
        <f>SUMIF(DETA_VENTAS!$B$1:$B511,A412,DETA_VENTAS!$G$1:$G511)</f>
        <v>0</v>
      </c>
      <c r="H412" s="172">
        <f>SUMIF(DETA_VENTAS!$B$1:$B511,A412,DETA_VENTAS!$L$1:$L511)</f>
        <v>0</v>
      </c>
      <c r="I412" s="172">
        <f>SUMIF(DETA_VENTAS!$B$1:$B511,A412,DETA_VENTAS!$Q$1:$Q511)</f>
        <v>0</v>
      </c>
      <c r="J412" s="173">
        <f t="shared" si="17"/>
        <v>0</v>
      </c>
      <c r="K412" s="172">
        <f t="shared" si="15"/>
        <v>0</v>
      </c>
      <c r="L412" s="174">
        <f t="shared" si="6"/>
        <v>0</v>
      </c>
      <c r="M412" s="175"/>
      <c r="N412" s="87"/>
      <c r="O412" s="176"/>
      <c r="P412" s="176"/>
    </row>
    <row r="413">
      <c r="A413" s="37">
        <v>1740.0</v>
      </c>
      <c r="B413" s="169" t="s">
        <v>409</v>
      </c>
      <c r="C413" s="170">
        <f t="array" ref="C413">XLOOKUP(B413,CLIENTES!$B$2:B511,CLIENTES!$A$2:A511, 0)</f>
        <v>145</v>
      </c>
      <c r="D413" s="171">
        <v>45260.0</v>
      </c>
      <c r="E413" s="134" t="str">
        <f t="shared" si="16"/>
        <v>November</v>
      </c>
      <c r="F413" s="37" t="str">
        <f t="array" ref="F413">IFERROR(XLOOKUP(A413,DETA_VENTAS!$B$1:B511,DETA_VENTAS!$C$1:C511),"")</f>
        <v/>
      </c>
      <c r="G413" s="37">
        <f>SUMIF(DETA_VENTAS!$B$1:$B511,A413,DETA_VENTAS!$G$1:$G511)</f>
        <v>0</v>
      </c>
      <c r="H413" s="172">
        <f>SUMIF(DETA_VENTAS!$B$1:$B511,A413,DETA_VENTAS!$L$1:$L511)</f>
        <v>0</v>
      </c>
      <c r="I413" s="172">
        <f>SUMIF(DETA_VENTAS!$B$1:$B511,A413,DETA_VENTAS!$Q$1:$Q511)</f>
        <v>0</v>
      </c>
      <c r="J413" s="173">
        <f t="shared" si="17"/>
        <v>0</v>
      </c>
      <c r="K413" s="172">
        <f t="shared" si="15"/>
        <v>0</v>
      </c>
      <c r="L413" s="174">
        <f t="shared" si="6"/>
        <v>0</v>
      </c>
      <c r="M413" s="175"/>
      <c r="N413" s="87"/>
      <c r="O413" s="176"/>
      <c r="P413" s="176"/>
    </row>
    <row r="414">
      <c r="A414" s="37">
        <v>1739.0</v>
      </c>
      <c r="B414" s="169" t="s">
        <v>300</v>
      </c>
      <c r="C414" s="170">
        <f t="array" ref="C414">XLOOKUP(B414,CLIENTES!$B$2:B511,CLIENTES!$A$2:A511, 0)</f>
        <v>67</v>
      </c>
      <c r="D414" s="171">
        <v>45253.0</v>
      </c>
      <c r="E414" s="134" t="str">
        <f t="shared" si="16"/>
        <v>November</v>
      </c>
      <c r="F414" s="37" t="str">
        <f t="array" ref="F414">IFERROR(XLOOKUP(A414,DETA_VENTAS!$B$1:B511,DETA_VENTAS!$C$1:C511),"")</f>
        <v/>
      </c>
      <c r="G414" s="37">
        <f>SUMIF(DETA_VENTAS!$B$1:$B511,A414,DETA_VENTAS!$G$1:$G511)</f>
        <v>0</v>
      </c>
      <c r="H414" s="36">
        <f>SUMIF(DETA_VENTAS!$B$1:$B511,B414,DETA_VENTAS!$G$1:$G511)</f>
        <v>0</v>
      </c>
      <c r="I414" s="36">
        <f>SUMIF(DETA_VENTAS!$B$1:$B511,E414,DETA_VENTAS!$G$1:$G511)</f>
        <v>0</v>
      </c>
      <c r="J414" s="173">
        <f t="shared" si="17"/>
        <v>0</v>
      </c>
      <c r="K414" s="172">
        <f t="shared" si="15"/>
        <v>0</v>
      </c>
      <c r="L414" s="174">
        <f t="shared" si="6"/>
        <v>0</v>
      </c>
      <c r="M414" s="175"/>
      <c r="N414" s="87"/>
      <c r="O414" s="176"/>
      <c r="P414" s="176"/>
    </row>
    <row r="415">
      <c r="A415" s="37">
        <v>1738.0</v>
      </c>
      <c r="B415" s="169" t="s">
        <v>455</v>
      </c>
      <c r="C415" s="170">
        <f t="array" ref="C415">XLOOKUP(B415,CLIENTES!$B$2:B511,CLIENTES!$A$2:A511, 0)</f>
        <v>156</v>
      </c>
      <c r="D415" s="171">
        <v>45238.0</v>
      </c>
      <c r="E415" s="134" t="str">
        <f t="shared" si="16"/>
        <v>November</v>
      </c>
      <c r="F415" s="37" t="str">
        <f t="array" ref="F415">IFERROR(XLOOKUP(A415,DETA_VENTAS!$B$1:B511,DETA_VENTAS!$C$1:C511),"")</f>
        <v/>
      </c>
      <c r="G415" s="37">
        <f>SUMIF(DETA_VENTAS!$B$1:$B511,A415,DETA_VENTAS!$G$1:$G511)</f>
        <v>0</v>
      </c>
      <c r="H415" s="172">
        <f>SUMIF(DETA_VENTAS!$B$1:$B511,A415,DETA_VENTAS!$L$1:$L511)</f>
        <v>0</v>
      </c>
      <c r="I415" s="172">
        <f>SUMIF(DETA_VENTAS!$B$1:$B511,A415,DETA_VENTAS!$Q$1:$Q511)</f>
        <v>0</v>
      </c>
      <c r="J415" s="173">
        <f t="shared" si="17"/>
        <v>0</v>
      </c>
      <c r="K415" s="172">
        <f t="shared" si="15"/>
        <v>0</v>
      </c>
      <c r="L415" s="174">
        <f t="shared" si="6"/>
        <v>0</v>
      </c>
      <c r="M415" s="175"/>
      <c r="N415" s="87"/>
      <c r="O415" s="176"/>
      <c r="P415" s="176"/>
    </row>
    <row r="416">
      <c r="A416" s="37">
        <v>1737.0</v>
      </c>
      <c r="B416" s="169" t="s">
        <v>300</v>
      </c>
      <c r="C416" s="170">
        <f t="array" ref="C416">XLOOKUP(B416,CLIENTES!$B$2:B511,CLIENTES!$A$2:A511, 0)</f>
        <v>67</v>
      </c>
      <c r="D416" s="171">
        <v>45232.0</v>
      </c>
      <c r="E416" s="134" t="str">
        <f t="shared" si="16"/>
        <v>November</v>
      </c>
      <c r="F416" s="37" t="str">
        <f t="array" ref="F416">IFERROR(XLOOKUP(A416,DETA_VENTAS!$B$1:B511,DETA_VENTAS!$C$1:C511),"")</f>
        <v/>
      </c>
      <c r="G416" s="37">
        <f>SUMIF(DETA_VENTAS!$B$1:$B511,A416,DETA_VENTAS!$G$1:$G511)</f>
        <v>0</v>
      </c>
      <c r="H416" s="172">
        <f>SUMIF(DETA_VENTAS!$B$1:$B511,A416,DETA_VENTAS!$L$1:$L511)</f>
        <v>0</v>
      </c>
      <c r="I416" s="172">
        <f>SUMIF(DETA_VENTAS!$B$1:$B511,A416,DETA_VENTAS!$Q$1:$Q511)</f>
        <v>0</v>
      </c>
      <c r="J416" s="173">
        <f t="shared" si="17"/>
        <v>0</v>
      </c>
      <c r="K416" s="172">
        <f t="shared" si="15"/>
        <v>0</v>
      </c>
      <c r="L416" s="174">
        <f t="shared" si="6"/>
        <v>0</v>
      </c>
      <c r="M416" s="175"/>
      <c r="N416" s="87"/>
      <c r="O416" s="176"/>
      <c r="P416" s="176"/>
    </row>
    <row r="417">
      <c r="A417" s="37">
        <v>1736.0</v>
      </c>
      <c r="B417" s="169" t="s">
        <v>127</v>
      </c>
      <c r="C417" s="170">
        <f t="array" ref="C417">XLOOKUP(B417,CLIENTES!$B$2:B511,CLIENTES!$A$2:A511, 0)</f>
        <v>85</v>
      </c>
      <c r="D417" s="171">
        <v>45202.0</v>
      </c>
      <c r="E417" s="134" t="str">
        <f t="shared" si="16"/>
        <v>October</v>
      </c>
      <c r="F417" s="37" t="str">
        <f t="array" ref="F417">IFERROR(XLOOKUP(A417,DETA_VENTAS!$B$1:B511,DETA_VENTAS!$C$1:C511),"")</f>
        <v/>
      </c>
      <c r="G417" s="37">
        <f>SUMIF(DETA_VENTAS!$B$1:$B511,A417,DETA_VENTAS!$G$1:$G511)</f>
        <v>0</v>
      </c>
      <c r="H417" s="172">
        <f>SUMIF(DETA_VENTAS!$B$1:$B511,A417,DETA_VENTAS!$L$1:$L511)</f>
        <v>0</v>
      </c>
      <c r="I417" s="172">
        <f>SUMIF(DETA_VENTAS!$B$1:$B511,A417,DETA_VENTAS!$Q$1:$Q511)</f>
        <v>0</v>
      </c>
      <c r="J417" s="173">
        <f t="shared" si="17"/>
        <v>0</v>
      </c>
      <c r="K417" s="172">
        <f t="shared" si="15"/>
        <v>0</v>
      </c>
      <c r="L417" s="174">
        <f t="shared" si="6"/>
        <v>0</v>
      </c>
      <c r="M417" s="175"/>
      <c r="N417" s="87"/>
      <c r="O417" s="176"/>
      <c r="P417" s="176"/>
    </row>
    <row r="418">
      <c r="A418" s="37">
        <v>1735.0</v>
      </c>
      <c r="B418" s="169" t="s">
        <v>416</v>
      </c>
      <c r="C418" s="170">
        <f t="array" ref="C418">XLOOKUP(B418,CLIENTES!$B$2:B511,CLIENTES!$A$2:A511, 0)</f>
        <v>236</v>
      </c>
      <c r="D418" s="171">
        <v>45208.0</v>
      </c>
      <c r="E418" s="134" t="str">
        <f t="shared" si="16"/>
        <v>October</v>
      </c>
      <c r="F418" s="37" t="str">
        <f t="array" ref="F418">IFERROR(XLOOKUP(A418,DETA_VENTAS!$B$1:B511,DETA_VENTAS!$C$1:C511),"")</f>
        <v/>
      </c>
      <c r="G418" s="37">
        <f>SUMIF(DETA_VENTAS!$B$1:$B511,A418,DETA_VENTAS!$G$1:$G511)</f>
        <v>0</v>
      </c>
      <c r="H418" s="172">
        <f>SUMIF(DETA_VENTAS!$B$1:$B511,A418,DETA_VENTAS!$L$1:$L511)</f>
        <v>0</v>
      </c>
      <c r="I418" s="172">
        <f>SUMIF(DETA_VENTAS!$B$1:$B511,A418,DETA_VENTAS!$Q$1:$Q511)</f>
        <v>0</v>
      </c>
      <c r="J418" s="173">
        <f t="shared" si="17"/>
        <v>0</v>
      </c>
      <c r="K418" s="172">
        <f t="shared" si="15"/>
        <v>0</v>
      </c>
      <c r="L418" s="174">
        <f t="shared" si="6"/>
        <v>0</v>
      </c>
      <c r="M418" s="175"/>
      <c r="N418" s="87"/>
      <c r="O418" s="176"/>
      <c r="P418" s="176"/>
    </row>
    <row r="419">
      <c r="A419" s="37">
        <v>1734.0</v>
      </c>
      <c r="B419" s="169" t="s">
        <v>456</v>
      </c>
      <c r="C419" s="170">
        <f t="array" ref="C419">XLOOKUP(B419,CLIENTES!$B$2:B511,CLIENTES!$A$2:A511, 0)</f>
        <v>61</v>
      </c>
      <c r="D419" s="171">
        <v>45209.0</v>
      </c>
      <c r="E419" s="134" t="str">
        <f t="shared" si="16"/>
        <v>October</v>
      </c>
      <c r="F419" s="37" t="str">
        <f t="array" ref="F419">IFERROR(XLOOKUP(A419,DETA_VENTAS!$B$1:B511,DETA_VENTAS!$C$1:C511),"")</f>
        <v/>
      </c>
      <c r="G419" s="37">
        <f>SUMIF(DETA_VENTAS!$B$1:$B511,A419,DETA_VENTAS!$G$1:$G511)</f>
        <v>0</v>
      </c>
      <c r="H419" s="172">
        <f>SUMIF(DETA_VENTAS!$B$1:$B511,A419,DETA_VENTAS!$L$1:$L511)</f>
        <v>0</v>
      </c>
      <c r="I419" s="172">
        <f>SUMIF(DETA_VENTAS!$B$1:$B511,A419,DETA_VENTAS!$Q$1:$Q511)</f>
        <v>0</v>
      </c>
      <c r="J419" s="173">
        <f t="shared" si="17"/>
        <v>0</v>
      </c>
      <c r="K419" s="172">
        <f t="shared" si="15"/>
        <v>0</v>
      </c>
      <c r="L419" s="174">
        <f t="shared" si="6"/>
        <v>0</v>
      </c>
      <c r="M419" s="175"/>
      <c r="N419" s="87"/>
      <c r="O419" s="176"/>
      <c r="P419" s="176"/>
    </row>
    <row r="420">
      <c r="A420" s="37">
        <v>1733.0</v>
      </c>
      <c r="B420" s="169" t="s">
        <v>430</v>
      </c>
      <c r="C420" s="170">
        <f t="array" ref="C420">XLOOKUP(B420,CLIENTES!$B$2:B511,CLIENTES!$A$2:A511, 0)</f>
        <v>116</v>
      </c>
      <c r="D420" s="171">
        <v>45224.0</v>
      </c>
      <c r="E420" s="134" t="str">
        <f t="shared" si="16"/>
        <v>October</v>
      </c>
      <c r="F420" s="37" t="str">
        <f t="array" ref="F420">IFERROR(XLOOKUP(A420,DETA_VENTAS!$B$1:B511,DETA_VENTAS!$C$1:C511),"")</f>
        <v/>
      </c>
      <c r="G420" s="37">
        <f>SUMIF(DETA_VENTAS!$B$1:$B511,A420,DETA_VENTAS!$G$1:$G511)</f>
        <v>0</v>
      </c>
      <c r="H420" s="172">
        <f>SUMIF(DETA_VENTAS!$B$1:$B511,A420,DETA_VENTAS!$L$1:$L511)</f>
        <v>0</v>
      </c>
      <c r="I420" s="172">
        <f>SUMIF(DETA_VENTAS!$B$1:$B511,A420,DETA_VENTAS!$Q$1:$Q511)</f>
        <v>0</v>
      </c>
      <c r="J420" s="173">
        <f t="shared" si="17"/>
        <v>0</v>
      </c>
      <c r="K420" s="172">
        <f t="shared" si="15"/>
        <v>0</v>
      </c>
      <c r="L420" s="174">
        <f t="shared" si="6"/>
        <v>0</v>
      </c>
      <c r="M420" s="175"/>
      <c r="N420" s="87"/>
      <c r="O420" s="176"/>
      <c r="P420" s="176"/>
    </row>
    <row r="421">
      <c r="A421" s="37">
        <v>1732.0</v>
      </c>
      <c r="B421" s="169" t="s">
        <v>457</v>
      </c>
      <c r="C421" s="170">
        <f t="array" ref="C421">XLOOKUP(B421,CLIENTES!$B$2:B511,CLIENTES!$A$2:A511, 0)</f>
        <v>115</v>
      </c>
      <c r="D421" s="171">
        <v>45230.0</v>
      </c>
      <c r="E421" s="134" t="str">
        <f t="shared" si="16"/>
        <v>October</v>
      </c>
      <c r="F421" s="37" t="str">
        <f t="array" ref="F421">IFERROR(XLOOKUP(A421,DETA_VENTAS!$B$1:B511,DETA_VENTAS!$C$1:C511),"")</f>
        <v/>
      </c>
      <c r="G421" s="37">
        <f>SUMIF(DETA_VENTAS!$B$1:$B511,A421,DETA_VENTAS!$G$1:$G511)</f>
        <v>0</v>
      </c>
      <c r="H421" s="172">
        <f>SUMIF(DETA_VENTAS!$B$1:$B511,A421,DETA_VENTAS!$L$1:$L511)</f>
        <v>0</v>
      </c>
      <c r="I421" s="172">
        <f>SUMIF(DETA_VENTAS!$B$1:$B511,A421,DETA_VENTAS!$Q$1:$Q511)</f>
        <v>0</v>
      </c>
      <c r="J421" s="173">
        <f t="shared" si="17"/>
        <v>0</v>
      </c>
      <c r="K421" s="172">
        <f t="shared" si="15"/>
        <v>0</v>
      </c>
      <c r="L421" s="174">
        <f t="shared" si="6"/>
        <v>0</v>
      </c>
      <c r="M421" s="175"/>
      <c r="N421" s="87"/>
      <c r="O421" s="176"/>
      <c r="P421" s="176"/>
    </row>
    <row r="422">
      <c r="A422" s="37">
        <v>1731.0</v>
      </c>
      <c r="B422" s="169" t="s">
        <v>458</v>
      </c>
      <c r="C422" s="170">
        <f t="array" ref="C422">XLOOKUP(B422,CLIENTES!$B$2:B511,CLIENTES!$A$2:A511, 0)</f>
        <v>57</v>
      </c>
      <c r="D422" s="171">
        <v>45217.0</v>
      </c>
      <c r="E422" s="134" t="str">
        <f t="shared" si="16"/>
        <v>October</v>
      </c>
      <c r="F422" s="37" t="str">
        <f t="array" ref="F422">IFERROR(XLOOKUP(A422,DETA_VENTAS!$B$1:B511,DETA_VENTAS!$C$1:C511),"")</f>
        <v/>
      </c>
      <c r="G422" s="37">
        <f>SUMIF(DETA_VENTAS!$B$1:$B511,A422,DETA_VENTAS!$G$1:$G511)</f>
        <v>0</v>
      </c>
      <c r="H422" s="172">
        <f>SUMIF(DETA_VENTAS!$B$1:$B511,A422,DETA_VENTAS!$L$1:$L511)</f>
        <v>0</v>
      </c>
      <c r="I422" s="172">
        <f>SUMIF(DETA_VENTAS!$B$1:$B511,A422,DETA_VENTAS!$Q$1:$Q511)</f>
        <v>0</v>
      </c>
      <c r="J422" s="173">
        <f t="shared" si="17"/>
        <v>0</v>
      </c>
      <c r="K422" s="172">
        <f t="shared" si="15"/>
        <v>0</v>
      </c>
      <c r="L422" s="174">
        <f t="shared" si="6"/>
        <v>0</v>
      </c>
      <c r="M422" s="175"/>
      <c r="N422" s="87"/>
      <c r="O422" s="176"/>
      <c r="P422" s="176"/>
    </row>
    <row r="423">
      <c r="A423" s="37">
        <v>1730.0</v>
      </c>
      <c r="B423" s="169" t="s">
        <v>45</v>
      </c>
      <c r="C423" s="170">
        <f t="array" ref="C423">XLOOKUP(B423,CLIENTES!$B$2:B511,CLIENTES!$A$2:A511, 0)</f>
        <v>206</v>
      </c>
      <c r="D423" s="171">
        <v>45211.0</v>
      </c>
      <c r="E423" s="134" t="str">
        <f t="shared" si="16"/>
        <v>October</v>
      </c>
      <c r="F423" s="37" t="str">
        <f t="array" ref="F423">IFERROR(XLOOKUP(A423,DETA_VENTAS!$B$1:B511,DETA_VENTAS!$C$1:C511),"")</f>
        <v>TABLET/IPADS</v>
      </c>
      <c r="G423" s="37">
        <f>SUMIF(DETA_VENTAS!$B$1:$B511,A423,DETA_VENTAS!$G$1:$G511)</f>
        <v>1</v>
      </c>
      <c r="H423" s="172">
        <f>SUMIF(DETA_VENTAS!$B$1:$B511,A423,DETA_VENTAS!$L$1:$L511)</f>
        <v>1848</v>
      </c>
      <c r="I423" s="172">
        <f>SUMIF(DETA_VENTAS!$B$1:$B511,A423,DETA_VENTAS!$Q$1:$Q511)</f>
        <v>201</v>
      </c>
      <c r="J423" s="173">
        <f t="shared" si="17"/>
        <v>0.1087662338</v>
      </c>
      <c r="K423" s="172">
        <f t="shared" si="15"/>
        <v>1848</v>
      </c>
      <c r="L423" s="174">
        <f t="shared" si="6"/>
        <v>0</v>
      </c>
      <c r="M423" s="175"/>
      <c r="N423" s="87"/>
      <c r="O423" s="176"/>
      <c r="P423" s="176"/>
    </row>
    <row r="424">
      <c r="A424" s="37">
        <v>1729.0</v>
      </c>
      <c r="B424" s="169"/>
      <c r="C424" s="170">
        <f t="array" ref="C424">XLOOKUP(B424,CLIENTES!$B$2:B511,CLIENTES!$A$2:A511, 0)</f>
        <v>0</v>
      </c>
      <c r="D424" s="171">
        <v>45202.0</v>
      </c>
      <c r="E424" s="134" t="str">
        <f t="shared" si="16"/>
        <v>October</v>
      </c>
      <c r="F424" s="37" t="str">
        <f t="array" ref="F424">IFERROR(XLOOKUP(A424,DETA_VENTAS!$B$1:B511,DETA_VENTAS!$C$1:C511),"")</f>
        <v/>
      </c>
      <c r="G424" s="37">
        <f>SUMIF(DETA_VENTAS!$B$1:$B511,A424,DETA_VENTAS!$G$1:$G511)</f>
        <v>0</v>
      </c>
      <c r="H424" s="172">
        <f>SUMIF(DETA_VENTAS!$B$1:$B511,A424,DETA_VENTAS!$L$1:$L511)</f>
        <v>0</v>
      </c>
      <c r="I424" s="172">
        <f>SUMIF(DETA_VENTAS!$B$1:$B511,A424,DETA_VENTAS!$Q$1:$Q511)</f>
        <v>0</v>
      </c>
      <c r="J424" s="173">
        <f t="shared" si="17"/>
        <v>0</v>
      </c>
      <c r="K424" s="172">
        <f t="shared" si="15"/>
        <v>0</v>
      </c>
      <c r="L424" s="174">
        <f t="shared" si="6"/>
        <v>0</v>
      </c>
      <c r="M424" s="175"/>
      <c r="N424" s="87"/>
      <c r="O424" s="176"/>
      <c r="P424" s="176"/>
    </row>
    <row r="425">
      <c r="A425" s="37">
        <v>1728.0</v>
      </c>
      <c r="B425" s="169" t="s">
        <v>459</v>
      </c>
      <c r="C425" s="170">
        <f t="array" ref="C425">XLOOKUP(B425,CLIENTES!$B$2:B511,CLIENTES!$A$2:A511, 0)</f>
        <v>203</v>
      </c>
      <c r="D425" s="171">
        <v>45202.0</v>
      </c>
      <c r="E425" s="134" t="str">
        <f t="shared" si="16"/>
        <v>October</v>
      </c>
      <c r="F425" s="37" t="str">
        <f t="array" ref="F425">IFERROR(XLOOKUP(A425,DETA_VENTAS!$B$1:B511,DETA_VENTAS!$C$1:C511),"")</f>
        <v/>
      </c>
      <c r="G425" s="37">
        <f>SUMIF(DETA_VENTAS!$B$1:$B511,A425,DETA_VENTAS!$G$1:$G511)</f>
        <v>0</v>
      </c>
      <c r="H425" s="172">
        <f>SUMIF(DETA_VENTAS!$B$1:$B511,A425,DETA_VENTAS!$L$1:$L511)</f>
        <v>0</v>
      </c>
      <c r="I425" s="172">
        <f>SUMIF(DETA_VENTAS!$B$1:$B511,A425,DETA_VENTAS!$Q$1:$Q511)</f>
        <v>0</v>
      </c>
      <c r="J425" s="173">
        <f t="shared" si="17"/>
        <v>0</v>
      </c>
      <c r="K425" s="172">
        <f t="shared" si="15"/>
        <v>0</v>
      </c>
      <c r="L425" s="174">
        <f t="shared" si="6"/>
        <v>0</v>
      </c>
      <c r="M425" s="175"/>
      <c r="N425" s="87"/>
      <c r="O425" s="176"/>
      <c r="P425" s="176"/>
    </row>
    <row r="426">
      <c r="A426" s="37">
        <v>1727.0</v>
      </c>
      <c r="B426" s="169" t="s">
        <v>460</v>
      </c>
      <c r="C426" s="170">
        <f t="array" ref="C426">XLOOKUP(B426,CLIENTES!$B$2:B511,CLIENTES!$A$2:A511, 0)</f>
        <v>213</v>
      </c>
      <c r="D426" s="171">
        <v>45202.0</v>
      </c>
      <c r="E426" s="134" t="str">
        <f t="shared" si="16"/>
        <v>October</v>
      </c>
      <c r="F426" s="37" t="str">
        <f t="array" ref="F426">IFERROR(XLOOKUP(A426,DETA_VENTAS!$B$1:B511,DETA_VENTAS!$C$1:C511),"")</f>
        <v>CELL-NEW</v>
      </c>
      <c r="G426" s="37">
        <f>SUMIF(DETA_VENTAS!$B$1:$B511,A426,DETA_VENTAS!$G$1:$G511)</f>
        <v>5</v>
      </c>
      <c r="H426" s="172">
        <f>SUMIF(DETA_VENTAS!$B$1:$B511,A426,DETA_VENTAS!$L$1:$L511)</f>
        <v>7758</v>
      </c>
      <c r="I426" s="172">
        <f>SUMIF(DETA_VENTAS!$B$1:$B511,A426,DETA_VENTAS!$Q$1:$Q511)</f>
        <v>622</v>
      </c>
      <c r="J426" s="173">
        <f t="shared" si="17"/>
        <v>0.08017530291</v>
      </c>
      <c r="K426" s="172">
        <f t="shared" si="15"/>
        <v>7758</v>
      </c>
      <c r="L426" s="174">
        <f t="shared" si="6"/>
        <v>0</v>
      </c>
      <c r="M426" s="175"/>
      <c r="N426" s="87"/>
      <c r="O426" s="176"/>
      <c r="P426" s="176"/>
    </row>
    <row r="427">
      <c r="A427" s="37">
        <v>1725.0</v>
      </c>
      <c r="B427" s="169" t="s">
        <v>374</v>
      </c>
      <c r="C427" s="170">
        <f t="array" ref="C427">XLOOKUP(B427,CLIENTES!$B$2:B511,CLIENTES!$A$2:A511, 0)</f>
        <v>0</v>
      </c>
      <c r="D427" s="171">
        <v>45202.0</v>
      </c>
      <c r="E427" s="134" t="str">
        <f t="shared" si="16"/>
        <v>October</v>
      </c>
      <c r="F427" s="37" t="str">
        <f t="array" ref="F427">IFERROR(XLOOKUP(A427,DETA_VENTAS!$B$1:B511,DETA_VENTAS!$C$1:C511),"")</f>
        <v>CELL-NEW</v>
      </c>
      <c r="G427" s="37">
        <f>SUMIF(DETA_VENTAS!$B$1:$B511,A427,DETA_VENTAS!$G$1:$G511)</f>
        <v>1</v>
      </c>
      <c r="H427" s="172">
        <f>SUMIF(DETA_VENTAS!$B$1:$B511,A427,DETA_VENTAS!$L$1:$L511)</f>
        <v>1490</v>
      </c>
      <c r="I427" s="172">
        <f>SUMIF(DETA_VENTAS!$B$1:$B511,A427,DETA_VENTAS!$Q$1:$Q511)</f>
        <v>127</v>
      </c>
      <c r="J427" s="173">
        <f t="shared" si="17"/>
        <v>0.08523489933</v>
      </c>
      <c r="K427" s="172">
        <f t="shared" si="15"/>
        <v>1490</v>
      </c>
      <c r="L427" s="174">
        <f t="shared" si="6"/>
        <v>0</v>
      </c>
      <c r="M427" s="175"/>
      <c r="N427" s="87"/>
      <c r="O427" s="176"/>
      <c r="P427" s="176"/>
    </row>
    <row r="428">
      <c r="A428" s="37">
        <v>1726.0</v>
      </c>
      <c r="B428" s="169" t="s">
        <v>127</v>
      </c>
      <c r="C428" s="170">
        <f t="array" ref="C428">XLOOKUP(B428,CLIENTES!$B$2:B511,CLIENTES!$A$2:A511, 0)</f>
        <v>85</v>
      </c>
      <c r="D428" s="171">
        <v>45202.0</v>
      </c>
      <c r="E428" s="134" t="str">
        <f t="shared" si="16"/>
        <v>October</v>
      </c>
      <c r="F428" s="37" t="str">
        <f t="array" ref="F428">IFERROR(XLOOKUP(A428,DETA_VENTAS!$B$1:B511,DETA_VENTAS!$C$1:C511),"")</f>
        <v>CELL-NEW</v>
      </c>
      <c r="G428" s="37">
        <f>SUMIF(DETA_VENTAS!$B$1:$B511,A428,DETA_VENTAS!$G$1:$G511)</f>
        <v>1</v>
      </c>
      <c r="H428" s="172">
        <f>SUMIF(DETA_VENTAS!$B$1:$B511,A428,DETA_VENTAS!$L$1:$L511)</f>
        <v>1269</v>
      </c>
      <c r="I428" s="172">
        <f>SUMIF(DETA_VENTAS!$B$1:$B511,A428,DETA_VENTAS!$Q$1:$Q511)</f>
        <v>120</v>
      </c>
      <c r="J428" s="173">
        <f t="shared" si="17"/>
        <v>0.09456264775</v>
      </c>
      <c r="K428" s="172">
        <f t="shared" si="15"/>
        <v>1269</v>
      </c>
      <c r="L428" s="174">
        <f t="shared" si="6"/>
        <v>0</v>
      </c>
      <c r="M428" s="175"/>
      <c r="N428" s="87"/>
      <c r="O428" s="176"/>
      <c r="P428" s="176"/>
    </row>
    <row r="429">
      <c r="A429" s="37">
        <v>1724.0</v>
      </c>
      <c r="B429" s="169" t="s">
        <v>461</v>
      </c>
      <c r="C429" s="170">
        <f t="array" ref="C429">XLOOKUP(B429,CLIENTES!$B$2:B511,CLIENTES!$A$2:A511, 0)</f>
        <v>187</v>
      </c>
      <c r="D429" s="171">
        <v>45202.0</v>
      </c>
      <c r="E429" s="134" t="str">
        <f t="shared" si="16"/>
        <v>October</v>
      </c>
      <c r="F429" s="37" t="str">
        <f t="array" ref="F429">IFERROR(XLOOKUP(A429,DETA_VENTAS!$B$1:B511,DETA_VENTAS!$C$1:C511),"")</f>
        <v>CELL-NEW</v>
      </c>
      <c r="G429" s="37">
        <f>SUMIF(DETA_VENTAS!$B$1:$B511,A429,DETA_VENTAS!$G$1:$G511)</f>
        <v>2</v>
      </c>
      <c r="H429" s="172">
        <f>SUMIF(DETA_VENTAS!$B$1:$B511,A429,DETA_VENTAS!$L$1:$L511)</f>
        <v>3289</v>
      </c>
      <c r="I429" s="172">
        <f>SUMIF(DETA_VENTAS!$B$1:$B511,A429,DETA_VENTAS!$Q$1:$Q511)</f>
        <v>242</v>
      </c>
      <c r="J429" s="173">
        <f t="shared" si="17"/>
        <v>0.07357859532</v>
      </c>
      <c r="K429" s="172">
        <f t="shared" si="15"/>
        <v>3289</v>
      </c>
      <c r="L429" s="174">
        <f t="shared" si="6"/>
        <v>0</v>
      </c>
      <c r="M429" s="175"/>
      <c r="N429" s="87"/>
      <c r="O429" s="176"/>
      <c r="P429" s="176"/>
    </row>
    <row r="430">
      <c r="A430" s="37">
        <v>1723.0</v>
      </c>
      <c r="B430" s="169" t="s">
        <v>300</v>
      </c>
      <c r="C430" s="170">
        <f t="array" ref="C430">XLOOKUP(B430,CLIENTES!$B$2:B511,CLIENTES!$A$2:A511, 0)</f>
        <v>67</v>
      </c>
      <c r="D430" s="171">
        <v>45194.0</v>
      </c>
      <c r="E430" s="134" t="str">
        <f t="shared" si="16"/>
        <v>September</v>
      </c>
      <c r="F430" s="37" t="str">
        <f t="array" ref="F430">IFERROR(XLOOKUP(A430,DETA_VENTAS!$B$1:B511,DETA_VENTAS!$C$1:C511),"")</f>
        <v>CELL-NEW</v>
      </c>
      <c r="G430" s="37">
        <f>SUMIF(DETA_VENTAS!$B$1:$B511,A430,DETA_VENTAS!$G$1:$G511)</f>
        <v>1</v>
      </c>
      <c r="H430" s="172">
        <f>SUMIF(DETA_VENTAS!$B$1:$B511,A430,DETA_VENTAS!$L$1:$L511)</f>
        <v>1300</v>
      </c>
      <c r="I430" s="172">
        <f>SUMIF(DETA_VENTAS!$B$1:$B511,A430,DETA_VENTAS!$Q$1:$Q511)</f>
        <v>50</v>
      </c>
      <c r="J430" s="173">
        <f t="shared" si="17"/>
        <v>0.03846153846</v>
      </c>
      <c r="K430" s="172">
        <f t="shared" si="15"/>
        <v>1300</v>
      </c>
      <c r="L430" s="174">
        <f t="shared" si="6"/>
        <v>0</v>
      </c>
      <c r="M430" s="175"/>
      <c r="N430" s="87"/>
      <c r="O430" s="176"/>
      <c r="P430" s="176"/>
    </row>
    <row r="431">
      <c r="A431" s="37">
        <v>1722.0</v>
      </c>
      <c r="B431" s="169" t="s">
        <v>374</v>
      </c>
      <c r="C431" s="170">
        <f t="array" ref="C431">XLOOKUP(B431,CLIENTES!$B$2:B511,CLIENTES!$A$2:A511, 0)</f>
        <v>0</v>
      </c>
      <c r="D431" s="171">
        <v>45190.0</v>
      </c>
      <c r="E431" s="134" t="str">
        <f t="shared" si="16"/>
        <v>September</v>
      </c>
      <c r="F431" s="37" t="str">
        <f t="array" ref="F431">IFERROR(XLOOKUP(A431,DETA_VENTAS!$B$1:B511,DETA_VENTAS!$C$1:C511),"")</f>
        <v/>
      </c>
      <c r="G431" s="37">
        <f>SUMIF(DETA_VENTAS!$B$1:$B511,A431,DETA_VENTAS!$G$1:$G511)</f>
        <v>0</v>
      </c>
      <c r="H431" s="172">
        <f>SUMIF(DETA_VENTAS!$B$1:$B511,A431,DETA_VENTAS!$L$1:$L511)</f>
        <v>0</v>
      </c>
      <c r="I431" s="172">
        <f>SUMIF(DETA_VENTAS!$B$1:$B511,A431,DETA_VENTAS!$Q$1:$Q511)</f>
        <v>0</v>
      </c>
      <c r="J431" s="173">
        <f t="shared" si="17"/>
        <v>0</v>
      </c>
      <c r="K431" s="172">
        <f t="shared" si="15"/>
        <v>0</v>
      </c>
      <c r="L431" s="174">
        <f t="shared" si="6"/>
        <v>0</v>
      </c>
      <c r="M431" s="175"/>
      <c r="N431" s="87"/>
      <c r="O431" s="176"/>
      <c r="P431" s="176"/>
    </row>
    <row r="432">
      <c r="A432" s="37">
        <v>1721.0</v>
      </c>
      <c r="B432" s="169" t="s">
        <v>374</v>
      </c>
      <c r="C432" s="170">
        <f t="array" ref="C432">XLOOKUP(B432,CLIENTES!$B$2:B511,CLIENTES!$A$2:A511, 0)</f>
        <v>0</v>
      </c>
      <c r="D432" s="171">
        <v>45190.0</v>
      </c>
      <c r="E432" s="134" t="str">
        <f t="shared" si="16"/>
        <v>September</v>
      </c>
      <c r="F432" s="37" t="str">
        <f t="array" ref="F432">IFERROR(XLOOKUP(A432,DETA_VENTAS!$B$1:B511,DETA_VENTAS!$C$1:C511),"")</f>
        <v/>
      </c>
      <c r="G432" s="37">
        <f>SUMIF(DETA_VENTAS!$B$1:$B511,A432,DETA_VENTAS!$G$1:$G511)</f>
        <v>0</v>
      </c>
      <c r="H432" s="172">
        <f>SUMIF(DETA_VENTAS!$B$1:$B511,A432,DETA_VENTAS!$L$1:$L511)</f>
        <v>0</v>
      </c>
      <c r="I432" s="172">
        <f>SUMIF(DETA_VENTAS!$B$1:$B511,A432,DETA_VENTAS!$Q$1:$Q511)</f>
        <v>0</v>
      </c>
      <c r="J432" s="173">
        <f t="shared" si="17"/>
        <v>0</v>
      </c>
      <c r="K432" s="172">
        <f t="shared" si="15"/>
        <v>0</v>
      </c>
      <c r="L432" s="174">
        <f t="shared" si="6"/>
        <v>0</v>
      </c>
      <c r="M432" s="175"/>
      <c r="N432" s="87"/>
      <c r="O432" s="176"/>
      <c r="P432" s="176"/>
    </row>
    <row r="433">
      <c r="A433" s="37">
        <v>1720.0</v>
      </c>
      <c r="B433" s="169" t="s">
        <v>405</v>
      </c>
      <c r="C433" s="170">
        <f t="array" ref="C433">XLOOKUP(B433,CLIENTES!$B$2:B511,CLIENTES!$A$2:A511, 0)</f>
        <v>157</v>
      </c>
      <c r="D433" s="171">
        <v>45194.0</v>
      </c>
      <c r="E433" s="134" t="str">
        <f t="shared" si="16"/>
        <v>September</v>
      </c>
      <c r="F433" s="37" t="str">
        <f t="array" ref="F433">IFERROR(XLOOKUP(A433,DETA_VENTAS!$B$1:B511,DETA_VENTAS!$C$1:C511),"")</f>
        <v/>
      </c>
      <c r="G433" s="37">
        <f>SUMIF(DETA_VENTAS!$B$1:$B511,A433,DETA_VENTAS!$G$1:$G511)</f>
        <v>0</v>
      </c>
      <c r="H433" s="172">
        <f>SUMIF(DETA_VENTAS!$B$1:$B511,A433,DETA_VENTAS!$L$1:$L511)</f>
        <v>0</v>
      </c>
      <c r="I433" s="172">
        <f>SUMIF(DETA_VENTAS!$B$1:$B511,A433,DETA_VENTAS!$Q$1:$Q511)</f>
        <v>0</v>
      </c>
      <c r="J433" s="173">
        <f t="shared" si="17"/>
        <v>0</v>
      </c>
      <c r="K433" s="172">
        <f t="shared" si="15"/>
        <v>0</v>
      </c>
      <c r="L433" s="174">
        <f t="shared" si="6"/>
        <v>0</v>
      </c>
      <c r="M433" s="175"/>
      <c r="N433" s="87"/>
      <c r="O433" s="176"/>
      <c r="P433" s="176"/>
    </row>
    <row r="434">
      <c r="A434" s="37">
        <v>1719.0</v>
      </c>
      <c r="B434" s="169" t="s">
        <v>462</v>
      </c>
      <c r="C434" s="170">
        <f t="array" ref="C434">XLOOKUP(B434,CLIENTES!$B$2:B511,CLIENTES!$A$2:A511, 0)</f>
        <v>169</v>
      </c>
      <c r="D434" s="171">
        <v>45183.0</v>
      </c>
      <c r="E434" s="134" t="str">
        <f t="shared" si="16"/>
        <v>September</v>
      </c>
      <c r="F434" s="37" t="str">
        <f t="array" ref="F434">IFERROR(XLOOKUP(A434,DETA_VENTAS!$B$1:B511,DETA_VENTAS!$C$1:C511),"")</f>
        <v/>
      </c>
      <c r="G434" s="37">
        <f>SUMIF(DETA_VENTAS!$B$1:$B511,A434,DETA_VENTAS!$G$1:$G511)</f>
        <v>0</v>
      </c>
      <c r="H434" s="172">
        <f>SUMIF(DETA_VENTAS!$B$1:$B511,A434,DETA_VENTAS!$L$1:$L511)</f>
        <v>0</v>
      </c>
      <c r="I434" s="172">
        <f>SUMIF(DETA_VENTAS!$B$1:$B511,A434,DETA_VENTAS!$Q$1:$Q511)</f>
        <v>0</v>
      </c>
      <c r="J434" s="173">
        <f t="shared" si="17"/>
        <v>0</v>
      </c>
      <c r="K434" s="172">
        <f t="shared" si="15"/>
        <v>0</v>
      </c>
      <c r="L434" s="174">
        <f t="shared" si="6"/>
        <v>0</v>
      </c>
      <c r="M434" s="175"/>
      <c r="N434" s="87"/>
      <c r="O434" s="176"/>
      <c r="P434" s="176"/>
    </row>
    <row r="435">
      <c r="A435" s="37">
        <v>1718.0</v>
      </c>
      <c r="B435" s="169" t="s">
        <v>463</v>
      </c>
      <c r="C435" s="170">
        <f t="array" ref="C435">XLOOKUP(B435,CLIENTES!$B$2:B511,CLIENTES!$A$2:A511, 0)</f>
        <v>240</v>
      </c>
      <c r="D435" s="171">
        <v>45176.0</v>
      </c>
      <c r="E435" s="134" t="str">
        <f t="shared" si="16"/>
        <v>September</v>
      </c>
      <c r="F435" s="37" t="str">
        <f t="array" ref="F435">IFERROR(XLOOKUP(A435,DETA_VENTAS!$B$1:B511,DETA_VENTAS!$C$1:C511),"")</f>
        <v/>
      </c>
      <c r="G435" s="37">
        <f>SUMIF(DETA_VENTAS!$B$1:$B511,A435,DETA_VENTAS!$G$1:$G511)</f>
        <v>0</v>
      </c>
      <c r="H435" s="172">
        <f>SUMIF(DETA_VENTAS!$B$1:$B511,A435,DETA_VENTAS!$L$1:$L511)</f>
        <v>0</v>
      </c>
      <c r="I435" s="172">
        <f>SUMIF(DETA_VENTAS!$B$1:$B511,A435,DETA_VENTAS!$Q$1:$Q511)</f>
        <v>0</v>
      </c>
      <c r="J435" s="173">
        <f t="shared" si="17"/>
        <v>0</v>
      </c>
      <c r="K435" s="172">
        <f t="shared" si="15"/>
        <v>0</v>
      </c>
      <c r="L435" s="174">
        <f t="shared" si="6"/>
        <v>0</v>
      </c>
      <c r="M435" s="175"/>
      <c r="N435" s="87"/>
      <c r="O435" s="176"/>
      <c r="P435" s="176"/>
    </row>
    <row r="436">
      <c r="A436" s="37">
        <v>1717.0</v>
      </c>
      <c r="B436" s="169" t="s">
        <v>464</v>
      </c>
      <c r="C436" s="170">
        <f t="array" ref="C436">XLOOKUP(B436,CLIENTES!$B$2:B511,CLIENTES!$A$2:A511, 0)</f>
        <v>103</v>
      </c>
      <c r="D436" s="171">
        <v>45176.0</v>
      </c>
      <c r="E436" s="134" t="str">
        <f t="shared" si="16"/>
        <v>September</v>
      </c>
      <c r="F436" s="37" t="str">
        <f t="array" ref="F436">IFERROR(XLOOKUP(A436,DETA_VENTAS!$B$1:B511,DETA_VENTAS!$C$1:C511),"")</f>
        <v/>
      </c>
      <c r="G436" s="37">
        <f>SUMIF(DETA_VENTAS!$B$1:$B511,A436,DETA_VENTAS!$G$1:$G511)</f>
        <v>0</v>
      </c>
      <c r="H436" s="172">
        <f>SUMIF(DETA_VENTAS!$B$1:$B511,A436,DETA_VENTAS!$L$1:$L511)</f>
        <v>0</v>
      </c>
      <c r="I436" s="172">
        <f>SUMIF(DETA_VENTAS!$B$1:$B511,A436,DETA_VENTAS!$Q$1:$Q511)</f>
        <v>0</v>
      </c>
      <c r="J436" s="173">
        <f t="shared" si="17"/>
        <v>0</v>
      </c>
      <c r="K436" s="172">
        <f t="shared" si="15"/>
        <v>0</v>
      </c>
      <c r="L436" s="174">
        <f t="shared" si="6"/>
        <v>0</v>
      </c>
      <c r="M436" s="175"/>
      <c r="N436" s="87"/>
      <c r="O436" s="176"/>
      <c r="P436" s="176"/>
    </row>
    <row r="437">
      <c r="A437" s="37">
        <v>1716.0</v>
      </c>
      <c r="B437" s="169" t="s">
        <v>405</v>
      </c>
      <c r="C437" s="170">
        <f t="array" ref="C437">XLOOKUP(B437,CLIENTES!$B$2:B511,CLIENTES!$A$2:A511, 0)</f>
        <v>157</v>
      </c>
      <c r="D437" s="171">
        <v>45171.0</v>
      </c>
      <c r="E437" s="134" t="str">
        <f t="shared" si="16"/>
        <v>September</v>
      </c>
      <c r="F437" s="37" t="str">
        <f t="array" ref="F437">IFERROR(XLOOKUP(A437,DETA_VENTAS!$B$1:B511,DETA_VENTAS!$C$1:C511),"")</f>
        <v>USED-CELL</v>
      </c>
      <c r="G437" s="37">
        <v>2.0</v>
      </c>
      <c r="H437" s="172">
        <f>SUMIF(DETA_VENTAS!$B$1:$B511,A437,DETA_VENTAS!$L$1:$L511)</f>
        <v>0</v>
      </c>
      <c r="I437" s="172">
        <f>SUMIF(DETA_VENTAS!$B$1:$B511,A437,DETA_VENTAS!$Q$1:$Q511)</f>
        <v>0</v>
      </c>
      <c r="J437" s="173">
        <f t="shared" si="17"/>
        <v>0</v>
      </c>
      <c r="K437" s="172">
        <f t="shared" si="15"/>
        <v>0</v>
      </c>
      <c r="L437" s="174">
        <f t="shared" si="6"/>
        <v>0</v>
      </c>
      <c r="M437" s="175"/>
      <c r="N437" s="87"/>
      <c r="O437" s="176"/>
      <c r="P437" s="176"/>
    </row>
    <row r="438">
      <c r="A438" s="37">
        <v>1715.0</v>
      </c>
      <c r="B438" s="169" t="s">
        <v>405</v>
      </c>
      <c r="C438" s="170">
        <f t="array" ref="C438">XLOOKUP(B438,CLIENTES!$B$2:B511,CLIENTES!$A$2:A511, 0)</f>
        <v>157</v>
      </c>
      <c r="D438" s="171">
        <v>45171.0</v>
      </c>
      <c r="E438" s="134" t="str">
        <f t="shared" si="16"/>
        <v>September</v>
      </c>
      <c r="F438" s="37" t="str">
        <f t="array" ref="F438">IFERROR(XLOOKUP(A438,DETA_VENTAS!$B$1:B511,DETA_VENTAS!$C$1:C511),"")</f>
        <v/>
      </c>
      <c r="G438" s="37">
        <f>SUMIF(DETA_VENTAS!$B$1:$B511,A438,DETA_VENTAS!$G$1:$G511)</f>
        <v>0</v>
      </c>
      <c r="H438" s="172">
        <f>SUMIF(DETA_VENTAS!$B$1:$B511,A438,DETA_VENTAS!$L$1:$L511)</f>
        <v>0</v>
      </c>
      <c r="I438" s="172">
        <f>SUMIF(DETA_VENTAS!$B$1:$B511,A438,DETA_VENTAS!$Q$1:$Q511)</f>
        <v>0</v>
      </c>
      <c r="J438" s="173">
        <f t="shared" si="17"/>
        <v>0</v>
      </c>
      <c r="K438" s="172">
        <f t="shared" si="15"/>
        <v>0</v>
      </c>
      <c r="L438" s="174">
        <f t="shared" si="6"/>
        <v>0</v>
      </c>
      <c r="M438" s="175"/>
      <c r="N438" s="87"/>
      <c r="O438" s="176"/>
      <c r="P438" s="176"/>
    </row>
    <row r="439">
      <c r="A439" s="37">
        <v>1714.0</v>
      </c>
      <c r="B439" s="169" t="s">
        <v>465</v>
      </c>
      <c r="C439" s="170">
        <f t="array" ref="C439">XLOOKUP(B439,CLIENTES!$B$2:B511,CLIENTES!$A$2:A511, 0)</f>
        <v>17</v>
      </c>
      <c r="D439" s="171">
        <v>45170.0</v>
      </c>
      <c r="E439" s="134" t="str">
        <f t="shared" si="16"/>
        <v>September</v>
      </c>
      <c r="F439" s="37" t="str">
        <f t="array" ref="F439">IFERROR(XLOOKUP(A439,DETA_VENTAS!$B$1:B511,DETA_VENTAS!$C$1:C511),"")</f>
        <v>NOTE/MAC</v>
      </c>
      <c r="G439" s="37">
        <v>3.0</v>
      </c>
      <c r="H439" s="172">
        <f>SUMIF(DETA_VENTAS!$B$1:$B511,A439,DETA_VENTAS!$L$1:$L511)</f>
        <v>2050</v>
      </c>
      <c r="I439" s="172">
        <f>SUMIF(DETA_VENTAS!$B$1:$B511,A439,DETA_VENTAS!$Q$1:$Q511)</f>
        <v>519.25</v>
      </c>
      <c r="J439" s="173">
        <f t="shared" si="17"/>
        <v>0.2532926829</v>
      </c>
      <c r="K439" s="172">
        <f t="shared" si="15"/>
        <v>2050</v>
      </c>
      <c r="L439" s="174">
        <f t="shared" si="6"/>
        <v>0</v>
      </c>
      <c r="M439" s="175"/>
      <c r="N439" s="87"/>
      <c r="O439" s="176"/>
      <c r="P439" s="176"/>
    </row>
    <row r="440">
      <c r="A440" s="37">
        <v>1713.0</v>
      </c>
      <c r="B440" s="169" t="s">
        <v>466</v>
      </c>
      <c r="C440" s="170">
        <f t="array" ref="C440">XLOOKUP(B440,CLIENTES!$B$2:B511,CLIENTES!$A$2:A511, 0)</f>
        <v>0</v>
      </c>
      <c r="D440" s="171">
        <v>45170.0</v>
      </c>
      <c r="E440" s="134" t="str">
        <f t="shared" si="16"/>
        <v>September</v>
      </c>
      <c r="F440" s="37" t="str">
        <f t="array" ref="F440">IFERROR(XLOOKUP(A440,DETA_VENTAS!$B$1:B511,DETA_VENTAS!$C$1:C511),"")</f>
        <v>FOTOGRAFIA</v>
      </c>
      <c r="G440" s="37">
        <v>2.0</v>
      </c>
      <c r="H440" s="172">
        <f>SUMIF(DETA_VENTAS!$B$1:$B511,A440,DETA_VENTAS!$L$1:$L511)</f>
        <v>5480</v>
      </c>
      <c r="I440" s="172">
        <f>SUMIF(DETA_VENTAS!$B$1:$B511,A440,DETA_VENTAS!$Q$1:$Q511)</f>
        <v>821</v>
      </c>
      <c r="J440" s="173">
        <f t="shared" si="17"/>
        <v>0.1498175182</v>
      </c>
      <c r="K440" s="172">
        <f t="shared" si="15"/>
        <v>5480</v>
      </c>
      <c r="L440" s="174">
        <f t="shared" si="6"/>
        <v>0</v>
      </c>
      <c r="M440" s="175"/>
      <c r="O440" s="176"/>
      <c r="P440" s="176"/>
    </row>
    <row r="441">
      <c r="A441" s="37">
        <v>1712.0</v>
      </c>
      <c r="B441" s="169" t="s">
        <v>300</v>
      </c>
      <c r="C441" s="170">
        <f t="array" ref="C441">XLOOKUP(B441,CLIENTES!$B$2:B511,CLIENTES!$A$2:A511, 0)</f>
        <v>67</v>
      </c>
      <c r="D441" s="171">
        <v>45169.0</v>
      </c>
      <c r="E441" s="134" t="str">
        <f t="shared" si="16"/>
        <v>August</v>
      </c>
      <c r="F441" s="37" t="str">
        <f t="array" ref="F441">IFERROR(XLOOKUP(A441,DETA_VENTAS!$B$1:B511,DETA_VENTAS!$C$1:C511),"")</f>
        <v/>
      </c>
      <c r="G441" s="37">
        <v>50.0</v>
      </c>
      <c r="H441" s="172">
        <f>SUMIF(DETA_VENTAS!$B$1:$B511,A441,DETA_VENTAS!$L$1:$L511)</f>
        <v>0</v>
      </c>
      <c r="I441" s="172">
        <f>SUMIF(DETA_VENTAS!$B$1:$B511,A441,DETA_VENTAS!$Q$1:$Q511)</f>
        <v>0</v>
      </c>
      <c r="J441" s="173">
        <f t="shared" si="17"/>
        <v>0</v>
      </c>
      <c r="K441" s="172">
        <f t="shared" si="15"/>
        <v>0</v>
      </c>
      <c r="L441" s="174">
        <f t="shared" si="6"/>
        <v>0</v>
      </c>
      <c r="M441" s="175"/>
      <c r="O441" s="176"/>
      <c r="P441" s="176"/>
    </row>
    <row r="442">
      <c r="A442" s="37">
        <v>1711.0</v>
      </c>
      <c r="B442" s="169" t="s">
        <v>467</v>
      </c>
      <c r="C442" s="170">
        <f t="array" ref="C442">XLOOKUP(B442,CLIENTES!$B$2:B511,CLIENTES!$A$2:A511, 0)</f>
        <v>0</v>
      </c>
      <c r="D442" s="171">
        <v>45169.0</v>
      </c>
      <c r="E442" s="134" t="str">
        <f t="shared" si="16"/>
        <v>August</v>
      </c>
      <c r="F442" s="37" t="str">
        <f t="array" ref="F442">IFERROR(XLOOKUP(A442,DETA_VENTAS!$B$1:B511,DETA_VENTAS!$C$1:C511),"")</f>
        <v>USED-CELL</v>
      </c>
      <c r="G442" s="37">
        <v>1.0</v>
      </c>
      <c r="H442" s="172">
        <f>SUMIF(DETA_VENTAS!$B$1:$B511,A442,DETA_VENTAS!$L$1:$L511)</f>
        <v>335</v>
      </c>
      <c r="I442" s="172">
        <f>SUMIF(DETA_VENTAS!$B$1:$B511,A442,DETA_VENTAS!$Q$1:$Q511)</f>
        <v>35</v>
      </c>
      <c r="J442" s="173">
        <f t="shared" si="17"/>
        <v>0.1044776119</v>
      </c>
      <c r="K442" s="172">
        <f t="shared" si="15"/>
        <v>335</v>
      </c>
      <c r="L442" s="174">
        <f t="shared" si="6"/>
        <v>0</v>
      </c>
      <c r="M442" s="175"/>
      <c r="N442" s="172"/>
      <c r="O442" s="176"/>
      <c r="P442" s="176"/>
    </row>
    <row r="443">
      <c r="A443" s="37">
        <v>1710.0</v>
      </c>
      <c r="B443" s="169" t="s">
        <v>462</v>
      </c>
      <c r="C443" s="170">
        <f t="array" ref="C443">XLOOKUP(B443,CLIENTES!$B$2:B511,CLIENTES!$A$2:A511, 0)</f>
        <v>169</v>
      </c>
      <c r="D443" s="171">
        <v>45168.0</v>
      </c>
      <c r="E443" s="134" t="str">
        <f t="shared" si="16"/>
        <v>August</v>
      </c>
      <c r="F443" s="37" t="str">
        <f t="array" ref="F443">IFERROR(XLOOKUP(A443,DETA_VENTAS!$B$1:B511,DETA_VENTAS!$C$1:C511),"")</f>
        <v/>
      </c>
      <c r="G443" s="37">
        <v>5.0</v>
      </c>
      <c r="H443" s="172">
        <f>SUMIF(DETA_VENTAS!$B$1:$B511,A443,DETA_VENTAS!$L$1:$L511)</f>
        <v>0</v>
      </c>
      <c r="I443" s="172">
        <f>SUMIF(DETA_VENTAS!$B$1:$B511,A443,DETA_VENTAS!$Q$1:$Q511)</f>
        <v>0</v>
      </c>
      <c r="J443" s="173">
        <f t="shared" si="17"/>
        <v>0</v>
      </c>
      <c r="K443" s="172">
        <f t="shared" si="15"/>
        <v>0</v>
      </c>
      <c r="L443" s="174">
        <f t="shared" si="6"/>
        <v>0</v>
      </c>
      <c r="M443" s="175"/>
      <c r="N443" s="172"/>
      <c r="O443" s="176"/>
      <c r="P443" s="176"/>
    </row>
    <row r="444">
      <c r="A444" s="37">
        <v>1709.0</v>
      </c>
      <c r="B444" s="169" t="s">
        <v>468</v>
      </c>
      <c r="C444" s="170">
        <f t="array" ref="C444">XLOOKUP(B444,CLIENTES!$B$2:B511,CLIENTES!$A$2:A511, 0)</f>
        <v>126</v>
      </c>
      <c r="D444" s="171">
        <v>45166.0</v>
      </c>
      <c r="E444" s="134" t="str">
        <f t="shared" si="16"/>
        <v>August</v>
      </c>
      <c r="F444" s="37" t="str">
        <f t="array" ref="F444">IFERROR(XLOOKUP(A444,DETA_VENTAS!$B$1:B511,DETA_VENTAS!$C$1:C511),"")</f>
        <v/>
      </c>
      <c r="G444" s="37">
        <v>1.0</v>
      </c>
      <c r="H444" s="172">
        <f>SUMIF(DETA_VENTAS!$B$1:$B511,A444,DETA_VENTAS!$L$1:$L511)</f>
        <v>0</v>
      </c>
      <c r="I444" s="172">
        <f>SUMIF(DETA_VENTAS!$B$1:$B511,A444,DETA_VENTAS!$Q$1:$Q511)</f>
        <v>0</v>
      </c>
      <c r="J444" s="173">
        <f t="shared" si="17"/>
        <v>0</v>
      </c>
      <c r="K444" s="172">
        <f t="shared" si="15"/>
        <v>0</v>
      </c>
      <c r="L444" s="174">
        <f t="shared" si="6"/>
        <v>0</v>
      </c>
      <c r="M444" s="175"/>
      <c r="N444" s="172"/>
      <c r="O444" s="176"/>
      <c r="P444" s="176"/>
    </row>
    <row r="445">
      <c r="A445" s="37">
        <v>1708.0</v>
      </c>
      <c r="B445" s="169" t="s">
        <v>465</v>
      </c>
      <c r="C445" s="170">
        <f t="array" ref="C445">XLOOKUP(B445,CLIENTES!$B$2:B511,CLIENTES!$A$2:A511, 0)</f>
        <v>17</v>
      </c>
      <c r="D445" s="171">
        <v>45156.0</v>
      </c>
      <c r="E445" s="134" t="str">
        <f t="shared" si="16"/>
        <v>August</v>
      </c>
      <c r="F445" s="37" t="str">
        <f t="array" ref="F445">IFERROR(XLOOKUP(A445,DETA_VENTAS!$B$1:B511,DETA_VENTAS!$C$1:C511),"")</f>
        <v>VARIOS</v>
      </c>
      <c r="G445" s="37">
        <v>1.0</v>
      </c>
      <c r="H445" s="172">
        <f>SUMIF(DETA_VENTAS!$B$1:$B511,A445,DETA_VENTAS!$L$1:$L511)</f>
        <v>820</v>
      </c>
      <c r="I445" s="172">
        <f>SUMIF(DETA_VENTAS!$B$1:$B511,A445,DETA_VENTAS!$Q$1:$Q511)</f>
        <v>191</v>
      </c>
      <c r="J445" s="173">
        <f t="shared" si="17"/>
        <v>0.2329268293</v>
      </c>
      <c r="K445" s="172">
        <f t="shared" si="15"/>
        <v>820</v>
      </c>
      <c r="L445" s="174">
        <f t="shared" si="6"/>
        <v>0</v>
      </c>
      <c r="M445" s="175"/>
      <c r="N445" s="172"/>
      <c r="O445" s="176"/>
      <c r="P445" s="176"/>
    </row>
    <row r="446">
      <c r="A446" s="37">
        <v>1708.0</v>
      </c>
      <c r="B446" s="169" t="s">
        <v>469</v>
      </c>
      <c r="C446" s="170">
        <f t="array" ref="C446">XLOOKUP(B446,CLIENTES!$B$2:B511,CLIENTES!$A$2:A511, 0)</f>
        <v>143</v>
      </c>
      <c r="D446" s="171">
        <v>45207.0</v>
      </c>
      <c r="E446" s="134" t="str">
        <f t="shared" si="16"/>
        <v>October</v>
      </c>
      <c r="F446" s="37" t="str">
        <f t="array" ref="F446">IFERROR(XLOOKUP(A446,DETA_VENTAS!$B$1:B511,DETA_VENTAS!$C$1:C511),"")</f>
        <v>VARIOS</v>
      </c>
      <c r="G446" s="37">
        <v>1.0</v>
      </c>
      <c r="H446" s="172"/>
      <c r="I446" s="172"/>
      <c r="J446" s="173">
        <f t="shared" si="17"/>
        <v>0</v>
      </c>
      <c r="K446" s="172" t="str">
        <f t="shared" si="15"/>
        <v/>
      </c>
      <c r="L446" s="174">
        <f t="shared" si="6"/>
        <v>0</v>
      </c>
      <c r="M446" s="175"/>
      <c r="N446" s="172"/>
      <c r="O446" s="176"/>
      <c r="P446" s="176"/>
    </row>
    <row r="447">
      <c r="A447" s="37">
        <v>1707.0</v>
      </c>
      <c r="B447" s="169" t="s">
        <v>300</v>
      </c>
      <c r="C447" s="170">
        <f t="array" ref="C447">XLOOKUP(B447,CLIENTES!$B$2:B511,CLIENTES!$A$2:A511, 0)</f>
        <v>67</v>
      </c>
      <c r="D447" s="171">
        <v>45142.0</v>
      </c>
      <c r="E447" s="134" t="str">
        <f t="shared" si="16"/>
        <v>August</v>
      </c>
      <c r="F447" s="37" t="str">
        <f t="array" ref="F447">IFERROR(XLOOKUP(A447,DETA_VENTAS!$B$1:B511,DETA_VENTAS!$C$1:C511),"")</f>
        <v/>
      </c>
      <c r="G447" s="37">
        <f>SUMIF(DETA_VENTAS!$B$1:$B511,A447,DETA_VENTAS!$G$1:$G511)</f>
        <v>0</v>
      </c>
      <c r="H447" s="172">
        <f>SUMIF(DETA_VENTAS!$B$1:$B511,A447,DETA_VENTAS!$L$1:$L511)</f>
        <v>0</v>
      </c>
      <c r="I447" s="172">
        <f>SUMIF(DETA_VENTAS!$B$1:$B511,A447,DETA_VENTAS!$Q$1:$Q511)</f>
        <v>0</v>
      </c>
      <c r="J447" s="173">
        <f t="shared" si="17"/>
        <v>0</v>
      </c>
      <c r="K447" s="172">
        <f t="shared" si="15"/>
        <v>0</v>
      </c>
      <c r="L447" s="174">
        <f t="shared" si="6"/>
        <v>0</v>
      </c>
      <c r="M447" s="175"/>
      <c r="N447" s="172"/>
      <c r="O447" s="176"/>
      <c r="P447" s="176"/>
    </row>
    <row r="448">
      <c r="A448" s="37">
        <v>1706.0</v>
      </c>
      <c r="B448" s="169" t="s">
        <v>368</v>
      </c>
      <c r="C448" s="170">
        <f t="array" ref="C448">XLOOKUP(B448,CLIENTES!$B$2:B511,CLIENTES!$A$2:A511, 0)</f>
        <v>0</v>
      </c>
      <c r="D448" s="171">
        <v>45136.0</v>
      </c>
      <c r="E448" s="134" t="str">
        <f t="shared" si="16"/>
        <v>July</v>
      </c>
      <c r="F448" s="37" t="str">
        <f t="array" ref="F448">IFERROR(XLOOKUP(A448,DETA_VENTAS!$B$1:B511,DETA_VENTAS!$C$1:C511),"")</f>
        <v>REPUESTOS</v>
      </c>
      <c r="G448" s="37">
        <f>SUMIF(DETA_VENTAS!$B$1:$B511,A448,DETA_VENTAS!$G$1:$G511)</f>
        <v>20</v>
      </c>
      <c r="H448" s="172">
        <f>SUMIF(DETA_VENTAS!$B$1:$B511,A448,DETA_VENTAS!$L$1:$L511)</f>
        <v>269.6</v>
      </c>
      <c r="I448" s="172">
        <f>SUMIF(DETA_VENTAS!$B$1:$B511,A448,DETA_VENTAS!$Q$1:$Q511)</f>
        <v>0</v>
      </c>
      <c r="J448" s="173">
        <f t="shared" si="17"/>
        <v>0</v>
      </c>
      <c r="K448" s="172">
        <f t="shared" si="15"/>
        <v>269.6</v>
      </c>
      <c r="L448" s="174">
        <f t="shared" si="6"/>
        <v>0</v>
      </c>
      <c r="M448" s="175"/>
      <c r="N448" s="172"/>
      <c r="O448" s="176"/>
      <c r="P448" s="176"/>
    </row>
    <row r="449">
      <c r="A449" s="37">
        <v>1705.0</v>
      </c>
      <c r="B449" s="169" t="s">
        <v>470</v>
      </c>
      <c r="C449" s="170">
        <f t="array" ref="C449">XLOOKUP(B449,CLIENTES!$B$2:B511,CLIENTES!$A$2:A511, 0)</f>
        <v>106</v>
      </c>
      <c r="D449" s="171">
        <v>45125.0</v>
      </c>
      <c r="E449" s="134" t="str">
        <f t="shared" si="16"/>
        <v>July</v>
      </c>
      <c r="F449" s="37" t="str">
        <f t="array" ref="F449">IFERROR(XLOOKUP(A449,DETA_VENTAS!$B$1:B511,DETA_VENTAS!$C$1:C511),"")</f>
        <v/>
      </c>
      <c r="G449" s="37">
        <f>SUMIF(DETA_VENTAS!$B$1:$B511,A449,DETA_VENTAS!$G$1:$G511)</f>
        <v>0</v>
      </c>
      <c r="H449" s="172">
        <f>SUMIF(DETA_VENTAS!$B$1:$B511,A449,DETA_VENTAS!$L$1:$L511)</f>
        <v>0</v>
      </c>
      <c r="I449" s="172">
        <f>SUMIF(DETA_VENTAS!$B$1:$B511,A449,DETA_VENTAS!$Q$1:$Q511)</f>
        <v>0</v>
      </c>
      <c r="J449" s="173">
        <f t="shared" si="17"/>
        <v>0</v>
      </c>
      <c r="K449" s="172">
        <f t="shared" si="15"/>
        <v>0</v>
      </c>
      <c r="L449" s="174">
        <f t="shared" si="6"/>
        <v>0</v>
      </c>
      <c r="M449" s="175"/>
      <c r="N449" s="172"/>
      <c r="O449" s="176"/>
      <c r="P449" s="176"/>
    </row>
    <row r="450">
      <c r="A450" s="37">
        <v>1704.0</v>
      </c>
      <c r="B450" s="169" t="s">
        <v>300</v>
      </c>
      <c r="C450" s="170">
        <f t="array" ref="C450">XLOOKUP(B450,CLIENTES!$B$2:B511,CLIENTES!$A$2:A511, 0)</f>
        <v>67</v>
      </c>
      <c r="D450" s="171">
        <v>45122.0</v>
      </c>
      <c r="E450" s="134" t="str">
        <f t="shared" si="16"/>
        <v>July</v>
      </c>
      <c r="F450" s="37" t="str">
        <f t="array" ref="F450">IFERROR(XLOOKUP(A450,DETA_VENTAS!$B$1:B511,DETA_VENTAS!$C$1:C511),"")</f>
        <v>VARIOS</v>
      </c>
      <c r="G450" s="37">
        <f>SUMIF(DETA_VENTAS!$B$1:$B511,A450,DETA_VENTAS!$G$1:$G511)</f>
        <v>2</v>
      </c>
      <c r="H450" s="172">
        <f>SUMIF(DETA_VENTAS!$B$1:$B511,A450,DETA_VENTAS!$L$1:$L511)</f>
        <v>116</v>
      </c>
      <c r="I450" s="172">
        <f>SUMIF(DETA_VENTAS!$B$1:$B511,A450,DETA_VENTAS!$Q$1:$Q511)</f>
        <v>16</v>
      </c>
      <c r="J450" s="173">
        <f t="shared" si="17"/>
        <v>0.1379310345</v>
      </c>
      <c r="K450" s="172">
        <f t="shared" si="15"/>
        <v>116</v>
      </c>
      <c r="L450" s="174">
        <f t="shared" si="6"/>
        <v>0</v>
      </c>
      <c r="M450" s="175"/>
      <c r="N450" s="172"/>
      <c r="O450" s="176"/>
      <c r="P450" s="176"/>
    </row>
    <row r="451">
      <c r="A451" s="37">
        <v>1703.0</v>
      </c>
      <c r="B451" s="169" t="s">
        <v>466</v>
      </c>
      <c r="C451" s="170">
        <f t="array" ref="C451">XLOOKUP(B451,CLIENTES!$B$2:B511,CLIENTES!$A$2:A511, 0)</f>
        <v>0</v>
      </c>
      <c r="D451" s="171">
        <v>45122.0</v>
      </c>
      <c r="E451" s="134" t="str">
        <f t="shared" si="16"/>
        <v>July</v>
      </c>
      <c r="F451" s="37" t="str">
        <f t="array" ref="F451">IFERROR(XLOOKUP(A451,DETA_VENTAS!$B$1:B511,DETA_VENTAS!$C$1:C511),"")</f>
        <v>FOTOGRAFIA</v>
      </c>
      <c r="G451" s="37">
        <f>SUMIF(DETA_VENTAS!$B$1:$B511,A451,DETA_VENTAS!$G$1:$G511)</f>
        <v>1</v>
      </c>
      <c r="H451" s="172">
        <f>SUMIF(DETA_VENTAS!$B$1:$B511,A451,DETA_VENTAS!$L$1:$L511)</f>
        <v>857</v>
      </c>
      <c r="I451" s="172">
        <f>SUMIF(DETA_VENTAS!$B$1:$B511,A451,DETA_VENTAS!$Q$1:$Q511)</f>
        <v>158</v>
      </c>
      <c r="J451" s="173">
        <f t="shared" si="17"/>
        <v>0.1843640607</v>
      </c>
      <c r="K451" s="172">
        <f t="shared" si="15"/>
        <v>857</v>
      </c>
      <c r="L451" s="174">
        <f t="shared" si="6"/>
        <v>0</v>
      </c>
      <c r="M451" s="175"/>
      <c r="N451" s="172"/>
      <c r="O451" s="176"/>
      <c r="P451" s="176"/>
    </row>
    <row r="452">
      <c r="A452" s="37">
        <v>1702.0</v>
      </c>
      <c r="B452" s="169" t="s">
        <v>405</v>
      </c>
      <c r="C452" s="170">
        <f t="array" ref="C452">XLOOKUP(B452,CLIENTES!$B$2:B511,CLIENTES!$A$2:A511, 0)</f>
        <v>157</v>
      </c>
      <c r="D452" s="171">
        <v>45084.0</v>
      </c>
      <c r="E452" s="134" t="str">
        <f t="shared" si="16"/>
        <v>June</v>
      </c>
      <c r="F452" s="37" t="str">
        <f t="array" ref="F452">IFERROR(XLOOKUP(A452,DETA_VENTAS!$B$1:B511,DETA_VENTAS!$C$1:C511),"")</f>
        <v/>
      </c>
      <c r="G452" s="37">
        <f>SUMIF(DETA_VENTAS!$B$1:$B511,A452,DETA_VENTAS!$G$1:$G511)</f>
        <v>0</v>
      </c>
      <c r="H452" s="172">
        <f>SUMIF(DETA_VENTAS!$B$1:$B511,A452,DETA_VENTAS!$L$1:$L511)</f>
        <v>0</v>
      </c>
      <c r="I452" s="172">
        <f>SUMIF(DETA_VENTAS!$B$1:$B511,A452,DETA_VENTAS!$Q$1:$Q511)</f>
        <v>0</v>
      </c>
      <c r="J452" s="173">
        <f t="shared" si="17"/>
        <v>0</v>
      </c>
      <c r="K452" s="172">
        <f t="shared" si="15"/>
        <v>0</v>
      </c>
      <c r="L452" s="174">
        <f t="shared" si="6"/>
        <v>0</v>
      </c>
      <c r="M452" s="175"/>
      <c r="N452" s="172"/>
      <c r="O452" s="176"/>
      <c r="P452" s="176"/>
    </row>
    <row r="453">
      <c r="A453" s="37">
        <v>1701.0</v>
      </c>
      <c r="B453" s="169" t="s">
        <v>300</v>
      </c>
      <c r="C453" s="170">
        <f t="array" ref="C453">XLOOKUP(B453,CLIENTES!$B$2:B511,CLIENTES!$A$2:A511, 0)</f>
        <v>67</v>
      </c>
      <c r="D453" s="171">
        <v>45084.0</v>
      </c>
      <c r="E453" s="134" t="str">
        <f t="shared" si="16"/>
        <v>June</v>
      </c>
      <c r="F453" s="37" t="str">
        <f t="array" ref="F453">IFERROR(XLOOKUP(A453,DETA_VENTAS!$B$1:B511,DETA_VENTAS!$C$1:C511),"")</f>
        <v/>
      </c>
      <c r="G453" s="37">
        <f>SUMIF(DETA_VENTAS!$B$1:$B511,A453,DETA_VENTAS!$G$1:$G511)</f>
        <v>0</v>
      </c>
      <c r="H453" s="172">
        <f>SUMIF(DETA_VENTAS!$B$1:$B511,A453,DETA_VENTAS!$L$1:$L511)</f>
        <v>0</v>
      </c>
      <c r="I453" s="172">
        <f>SUMIF(DETA_VENTAS!$B$1:$B511,A453,DETA_VENTAS!$Q$1:$Q511)</f>
        <v>0</v>
      </c>
      <c r="J453" s="173">
        <f t="shared" si="17"/>
        <v>0</v>
      </c>
      <c r="K453" s="172">
        <f t="shared" si="15"/>
        <v>0</v>
      </c>
      <c r="L453" s="174">
        <f t="shared" si="6"/>
        <v>0</v>
      </c>
      <c r="M453" s="175"/>
      <c r="N453" s="172"/>
    </row>
    <row r="454">
      <c r="A454" s="37">
        <v>1700.0</v>
      </c>
      <c r="B454" s="169" t="s">
        <v>470</v>
      </c>
      <c r="C454" s="170">
        <f t="array" ref="C454">XLOOKUP(B454,CLIENTES!$B$2:B511,CLIENTES!$A$2:A511, 0)</f>
        <v>106</v>
      </c>
      <c r="D454" s="171">
        <v>45084.0</v>
      </c>
      <c r="E454" s="134" t="str">
        <f t="shared" si="16"/>
        <v>June</v>
      </c>
      <c r="F454" s="37" t="str">
        <f t="array" ref="F454">IFERROR(XLOOKUP(A454,DETA_VENTAS!$B$1:B511,DETA_VENTAS!$C$1:C511),"")</f>
        <v/>
      </c>
      <c r="G454" s="37">
        <f>SUMIF(DETA_VENTAS!$B$1:$B511,A454,DETA_VENTAS!$G$1:$G511)</f>
        <v>0</v>
      </c>
      <c r="H454" s="172">
        <f>SUMIF(DETA_VENTAS!$B$1:$B511,A454,DETA_VENTAS!$L$1:$L511)</f>
        <v>0</v>
      </c>
      <c r="I454" s="172">
        <f>SUMIF(DETA_VENTAS!$B$1:$B511,A454,DETA_VENTAS!$Q$1:$Q511)</f>
        <v>0</v>
      </c>
      <c r="J454" s="173">
        <f t="shared" si="17"/>
        <v>0</v>
      </c>
      <c r="K454" s="172">
        <f t="shared" si="15"/>
        <v>0</v>
      </c>
      <c r="L454" s="174">
        <f t="shared" si="6"/>
        <v>0</v>
      </c>
      <c r="M454" s="175"/>
      <c r="N454" s="172"/>
    </row>
    <row r="455">
      <c r="A455" s="37">
        <v>1699.0</v>
      </c>
      <c r="B455" s="169" t="s">
        <v>368</v>
      </c>
      <c r="C455" s="170">
        <f t="array" ref="C455">XLOOKUP(B455,CLIENTES!$B$2:B511,CLIENTES!$A$2:A511, 0)</f>
        <v>0</v>
      </c>
      <c r="D455" s="171">
        <v>45105.0</v>
      </c>
      <c r="E455" s="134" t="str">
        <f t="shared" si="16"/>
        <v>June</v>
      </c>
      <c r="F455" s="37" t="str">
        <f t="array" ref="F455">IFERROR(XLOOKUP(A455,DETA_VENTAS!$B$1:B511,DETA_VENTAS!$C$1:C511),"")</f>
        <v/>
      </c>
      <c r="G455" s="37">
        <f>SUMIF(DETA_VENTAS!$B$1:$B511,A455,DETA_VENTAS!$G$1:$G511)</f>
        <v>0</v>
      </c>
      <c r="H455" s="172">
        <f>SUMIF(DETA_VENTAS!$B511:$B$922,A455,DETA_VENTAS!$L511:$L$922)</f>
        <v>0</v>
      </c>
      <c r="I455" s="172">
        <f>SUMIF(DETA_VENTAS!$B511:$B$922,A455,DETA_VENTAS!$Q511:$Q$922)</f>
        <v>0</v>
      </c>
      <c r="J455" s="173">
        <f t="shared" si="17"/>
        <v>0</v>
      </c>
      <c r="K455" s="172">
        <f t="shared" si="15"/>
        <v>0</v>
      </c>
      <c r="L455" s="174">
        <f t="shared" si="6"/>
        <v>0</v>
      </c>
      <c r="M455" s="175"/>
      <c r="N455" s="172"/>
    </row>
    <row r="456">
      <c r="A456" s="37">
        <v>1698.0</v>
      </c>
      <c r="B456" s="169" t="s">
        <v>112</v>
      </c>
      <c r="C456" s="170">
        <f t="array" ref="C456">XLOOKUP(B456,CLIENTES!$B$2:B511,CLIENTES!$A$2:A511, 0)</f>
        <v>173</v>
      </c>
      <c r="D456" s="171">
        <v>45105.0</v>
      </c>
      <c r="E456" s="134" t="str">
        <f t="shared" si="16"/>
        <v>June</v>
      </c>
      <c r="F456" s="37" t="str">
        <f t="array" ref="F456">IFERROR(XLOOKUP(A456,DETA_VENTAS!$B$1:B511,DETA_VENTAS!$C$1:C511),"")</f>
        <v>USED-CELL</v>
      </c>
      <c r="G456" s="37">
        <f>SUMIF(DETA_VENTAS!$B$1:$B511,A456,DETA_VENTAS!$G$1:$G511)</f>
        <v>6</v>
      </c>
      <c r="H456" s="172">
        <f>SUMIF(DETA_VENTAS!$B511:$B$922,A456,DETA_VENTAS!$L511:$L$922)</f>
        <v>2529</v>
      </c>
      <c r="I456" s="172">
        <f t="shared" ref="I456:I481" si="18">H456*20%</f>
        <v>505.8</v>
      </c>
      <c r="J456" s="173">
        <f t="shared" si="17"/>
        <v>0.2</v>
      </c>
      <c r="K456" s="172">
        <f t="shared" si="15"/>
        <v>2529</v>
      </c>
      <c r="L456" s="174">
        <f t="shared" si="6"/>
        <v>0</v>
      </c>
      <c r="M456" s="175"/>
      <c r="N456" s="172"/>
    </row>
    <row r="457">
      <c r="A457" s="37">
        <v>1697.0</v>
      </c>
      <c r="B457" s="179"/>
      <c r="C457" s="170">
        <f t="array" ref="C457">XLOOKUP(B457,CLIENTES!$B$2:B511,CLIENTES!$A$2:A511, 0)</f>
        <v>0</v>
      </c>
      <c r="D457" s="171">
        <v>45082.0</v>
      </c>
      <c r="E457" s="134" t="str">
        <f t="shared" si="16"/>
        <v>June</v>
      </c>
      <c r="F457" s="37" t="str">
        <f t="array" ref="F457">IFERROR(XLOOKUP(A457,DETA_VENTAS!$B$1:B511,DETA_VENTAS!$C$1:C511),"")</f>
        <v/>
      </c>
      <c r="G457" s="37">
        <f>SUMIF(DETA_VENTAS!$B$1:$B511,A457,DETA_VENTAS!$G$1:$G511)</f>
        <v>0</v>
      </c>
      <c r="H457" s="172">
        <f>SUMIF(DETA_VENTAS!$B511:$B$922,A457,DETA_VENTAS!$L511:$L$922)</f>
        <v>0</v>
      </c>
      <c r="I457" s="172">
        <f t="shared" si="18"/>
        <v>0</v>
      </c>
      <c r="J457" s="173">
        <f t="shared" si="17"/>
        <v>0</v>
      </c>
      <c r="K457" s="172">
        <f t="shared" si="15"/>
        <v>0</v>
      </c>
      <c r="L457" s="174">
        <f t="shared" si="6"/>
        <v>0</v>
      </c>
      <c r="M457" s="175"/>
      <c r="N457" s="172"/>
    </row>
    <row r="458">
      <c r="A458" s="37">
        <v>1696.0</v>
      </c>
      <c r="B458" s="179"/>
      <c r="C458" s="170">
        <f t="array" ref="C458">XLOOKUP(B458,CLIENTES!$B$2:B511,CLIENTES!$A$2:A511, 0)</f>
        <v>0</v>
      </c>
      <c r="D458" s="171">
        <v>45082.0</v>
      </c>
      <c r="E458" s="134" t="str">
        <f t="shared" si="16"/>
        <v>June</v>
      </c>
      <c r="F458" s="37" t="str">
        <f t="array" ref="F458">IFERROR(XLOOKUP(A458,DETA_VENTAS!$B$1:B511,DETA_VENTAS!$C$1:C511),"")</f>
        <v/>
      </c>
      <c r="G458" s="37">
        <f>SUMIF(DETA_VENTAS!$B$1:$B511,A458,DETA_VENTAS!$G$1:$G511)</f>
        <v>0</v>
      </c>
      <c r="H458" s="172">
        <f>SUMIF(DETA_VENTAS!$B511:$B$922,A458,DETA_VENTAS!$L511:$L$922)</f>
        <v>0</v>
      </c>
      <c r="I458" s="172">
        <f t="shared" si="18"/>
        <v>0</v>
      </c>
      <c r="J458" s="173">
        <f t="shared" si="17"/>
        <v>0</v>
      </c>
      <c r="K458" s="172">
        <f t="shared" si="15"/>
        <v>0</v>
      </c>
      <c r="L458" s="174">
        <f t="shared" si="6"/>
        <v>0</v>
      </c>
      <c r="M458" s="175"/>
    </row>
    <row r="459">
      <c r="A459" s="37">
        <v>1695.0</v>
      </c>
      <c r="B459" s="179"/>
      <c r="C459" s="170">
        <f t="array" ref="C459">XLOOKUP(B459,CLIENTES!$B$2:B511,CLIENTES!$A$2:A511, 0)</f>
        <v>0</v>
      </c>
      <c r="D459" s="171">
        <v>45082.0</v>
      </c>
      <c r="E459" s="134" t="str">
        <f t="shared" si="16"/>
        <v>June</v>
      </c>
      <c r="F459" s="37" t="str">
        <f t="array" ref="F459">IFERROR(XLOOKUP(A459,DETA_VENTAS!$B$1:B511,DETA_VENTAS!$C$1:C511),"")</f>
        <v/>
      </c>
      <c r="G459" s="37">
        <f>SUMIF(DETA_VENTAS!$B$1:$B511,A459,DETA_VENTAS!$G$1:$G511)</f>
        <v>0</v>
      </c>
      <c r="H459" s="172">
        <f>SUMIF(DETA_VENTAS!$B511:$B$922,A459,DETA_VENTAS!$L511:$L$922)</f>
        <v>0</v>
      </c>
      <c r="I459" s="172">
        <f t="shared" si="18"/>
        <v>0</v>
      </c>
      <c r="J459" s="173">
        <f t="shared" si="17"/>
        <v>0</v>
      </c>
      <c r="K459" s="172">
        <f t="shared" si="15"/>
        <v>0</v>
      </c>
      <c r="L459" s="174">
        <f t="shared" si="6"/>
        <v>0</v>
      </c>
      <c r="M459" s="175"/>
    </row>
    <row r="460">
      <c r="A460" s="37">
        <v>1694.0</v>
      </c>
      <c r="B460" s="179"/>
      <c r="C460" s="170">
        <f t="array" ref="C460">XLOOKUP(B460,CLIENTES!$B$2:B511,CLIENTES!$A$2:A511, 0)</f>
        <v>0</v>
      </c>
      <c r="D460" s="171">
        <v>45082.0</v>
      </c>
      <c r="E460" s="134" t="str">
        <f t="shared" si="16"/>
        <v>June</v>
      </c>
      <c r="F460" s="37" t="str">
        <f t="array" ref="F460">IFERROR(XLOOKUP(A460,DETA_VENTAS!$B$1:B511,DETA_VENTAS!$C$1:C511),"")</f>
        <v/>
      </c>
      <c r="G460" s="37">
        <f>SUMIF(DETA_VENTAS!$B$1:$B511,A460,DETA_VENTAS!$G$1:$G511)</f>
        <v>0</v>
      </c>
      <c r="H460" s="172">
        <f>SUMIF(DETA_VENTAS!$B511:$B$922,A460,DETA_VENTAS!$L511:$L$922)</f>
        <v>0</v>
      </c>
      <c r="I460" s="172">
        <f t="shared" si="18"/>
        <v>0</v>
      </c>
      <c r="J460" s="173">
        <f t="shared" si="17"/>
        <v>0</v>
      </c>
      <c r="K460" s="172">
        <f t="shared" si="15"/>
        <v>0</v>
      </c>
      <c r="L460" s="174">
        <f t="shared" si="6"/>
        <v>0</v>
      </c>
      <c r="M460" s="175"/>
    </row>
    <row r="461">
      <c r="A461" s="37">
        <v>1693.0</v>
      </c>
      <c r="B461" s="179"/>
      <c r="C461" s="170">
        <f t="array" ref="C461">XLOOKUP(B461,CLIENTES!$B$2:B511,CLIENTES!$A$2:A511, 0)</f>
        <v>0</v>
      </c>
      <c r="D461" s="171">
        <v>45082.0</v>
      </c>
      <c r="E461" s="134" t="str">
        <f t="shared" si="16"/>
        <v>June</v>
      </c>
      <c r="F461" s="37" t="str">
        <f t="array" ref="F461">IFERROR(XLOOKUP(A461,DETA_VENTAS!$B$1:B511,DETA_VENTAS!$C$1:C511),"")</f>
        <v/>
      </c>
      <c r="G461" s="37">
        <f>SUMIF(DETA_VENTAS!$B$1:$B511,A461,DETA_VENTAS!$G$1:$G511)</f>
        <v>0</v>
      </c>
      <c r="H461" s="172">
        <f>SUMIF(DETA_VENTAS!$B511:$B$922,A461,DETA_VENTAS!$L511:$L$922)</f>
        <v>0</v>
      </c>
      <c r="I461" s="172">
        <f t="shared" si="18"/>
        <v>0</v>
      </c>
      <c r="J461" s="173">
        <f t="shared" si="17"/>
        <v>0</v>
      </c>
      <c r="K461" s="172">
        <f t="shared" si="15"/>
        <v>0</v>
      </c>
      <c r="L461" s="174">
        <f t="shared" si="6"/>
        <v>0</v>
      </c>
      <c r="M461" s="175"/>
    </row>
    <row r="462">
      <c r="A462" s="37">
        <v>1692.0</v>
      </c>
      <c r="B462" s="179"/>
      <c r="C462" s="170">
        <f t="array" ref="C462">XLOOKUP(B462,CLIENTES!$B$2:B511,CLIENTES!$A$2:A511, 0)</f>
        <v>0</v>
      </c>
      <c r="D462" s="171">
        <v>45082.0</v>
      </c>
      <c r="E462" s="134" t="str">
        <f t="shared" si="16"/>
        <v>June</v>
      </c>
      <c r="F462" s="37" t="str">
        <f t="array" ref="F462">IFERROR(XLOOKUP(A462,DETA_VENTAS!$B$1:B511,DETA_VENTAS!$C$1:C511),"")</f>
        <v/>
      </c>
      <c r="G462" s="37">
        <f>SUMIF(DETA_VENTAS!$B$1:$B511,A462,DETA_VENTAS!$G$1:$G511)</f>
        <v>0</v>
      </c>
      <c r="H462" s="172">
        <f>SUMIF(DETA_VENTAS!$B511:$B$922,A462,DETA_VENTAS!$L511:$L$922)</f>
        <v>0</v>
      </c>
      <c r="I462" s="172">
        <f t="shared" si="18"/>
        <v>0</v>
      </c>
      <c r="J462" s="173">
        <f t="shared" si="17"/>
        <v>0</v>
      </c>
      <c r="K462" s="172">
        <f t="shared" si="15"/>
        <v>0</v>
      </c>
      <c r="L462" s="174">
        <f t="shared" si="6"/>
        <v>0</v>
      </c>
      <c r="M462" s="175"/>
    </row>
    <row r="463">
      <c r="A463" s="37">
        <v>1691.0</v>
      </c>
      <c r="B463" s="179"/>
      <c r="C463" s="170">
        <f t="array" ref="C463">XLOOKUP(B463,CLIENTES!$B$2:B511,CLIENTES!$A$2:A511, 0)</f>
        <v>0</v>
      </c>
      <c r="D463" s="171">
        <v>45082.0</v>
      </c>
      <c r="E463" s="134" t="str">
        <f t="shared" si="16"/>
        <v>June</v>
      </c>
      <c r="F463" s="37" t="str">
        <f t="array" ref="F463">IFERROR(XLOOKUP(A463,DETA_VENTAS!$B$1:B511,DETA_VENTAS!$C$1:C511),"")</f>
        <v/>
      </c>
      <c r="G463" s="37">
        <f>SUMIF(DETA_VENTAS!$B$1:$B511,A463,DETA_VENTAS!$G$1:$G511)</f>
        <v>0</v>
      </c>
      <c r="H463" s="172">
        <f>SUMIF(DETA_VENTAS!$B511:$B$922,A463,DETA_VENTAS!$L511:$L$922)</f>
        <v>0</v>
      </c>
      <c r="I463" s="172">
        <f t="shared" si="18"/>
        <v>0</v>
      </c>
      <c r="J463" s="173">
        <f t="shared" si="17"/>
        <v>0</v>
      </c>
      <c r="K463" s="172">
        <f t="shared" si="15"/>
        <v>0</v>
      </c>
      <c r="L463" s="174">
        <f t="shared" si="6"/>
        <v>0</v>
      </c>
      <c r="M463" s="175"/>
    </row>
    <row r="464">
      <c r="A464" s="37">
        <v>1690.0</v>
      </c>
      <c r="B464" s="179"/>
      <c r="C464" s="170">
        <f t="array" ref="C464">XLOOKUP(B464,CLIENTES!$B$2:B511,CLIENTES!$A$2:A511, 0)</f>
        <v>0</v>
      </c>
      <c r="D464" s="171">
        <v>45082.0</v>
      </c>
      <c r="E464" s="134" t="str">
        <f t="shared" si="16"/>
        <v>June</v>
      </c>
      <c r="F464" s="37" t="str">
        <f t="array" ref="F464">IFERROR(XLOOKUP(A464,DETA_VENTAS!$B$1:B511,DETA_VENTAS!$C$1:C511),"")</f>
        <v/>
      </c>
      <c r="G464" s="37">
        <f>SUMIF(DETA_VENTAS!$B$1:$B511,A464,DETA_VENTAS!$G$1:$G511)</f>
        <v>0</v>
      </c>
      <c r="H464" s="172">
        <f>SUMIF(DETA_VENTAS!$B511:$B$922,A464,DETA_VENTAS!$L511:$L$922)</f>
        <v>0</v>
      </c>
      <c r="I464" s="172">
        <f t="shared" si="18"/>
        <v>0</v>
      </c>
      <c r="J464" s="173">
        <f t="shared" si="17"/>
        <v>0</v>
      </c>
      <c r="K464" s="172">
        <f t="shared" si="15"/>
        <v>0</v>
      </c>
      <c r="L464" s="174">
        <f t="shared" si="6"/>
        <v>0</v>
      </c>
      <c r="M464" s="175"/>
    </row>
    <row r="465">
      <c r="A465" s="37">
        <v>1689.0</v>
      </c>
      <c r="B465" s="169" t="s">
        <v>405</v>
      </c>
      <c r="C465" s="170">
        <f t="array" ref="C465">XLOOKUP(B465,CLIENTES!$B$2:B511,CLIENTES!$A$2:A511, 0)</f>
        <v>157</v>
      </c>
      <c r="D465" s="171">
        <v>45082.0</v>
      </c>
      <c r="E465" s="134" t="str">
        <f t="shared" si="16"/>
        <v>June</v>
      </c>
      <c r="F465" s="37" t="str">
        <f t="array" ref="F465">IFERROR(XLOOKUP(A465,DETA_VENTAS!$B$1:B511,DETA_VENTAS!$C$1:C511),"")</f>
        <v>USED-CELL</v>
      </c>
      <c r="G465" s="37">
        <f>SUMIF(DETA_VENTAS!$B$1:$B511,A465,DETA_VENTAS!$G$1:$G511)</f>
        <v>9</v>
      </c>
      <c r="H465" s="172">
        <f>SUMIF(DETA_VENTAS!$B511:$B$922,A465,DETA_VENTAS!$L511:$L$922)</f>
        <v>2935</v>
      </c>
      <c r="I465" s="172">
        <f t="shared" si="18"/>
        <v>587</v>
      </c>
      <c r="J465" s="173">
        <f t="shared" si="17"/>
        <v>0.2</v>
      </c>
      <c r="K465" s="172">
        <f t="shared" si="15"/>
        <v>2935</v>
      </c>
      <c r="L465" s="174">
        <f t="shared" si="6"/>
        <v>0</v>
      </c>
      <c r="M465" s="175"/>
    </row>
    <row r="466">
      <c r="A466" s="37">
        <v>1688.0</v>
      </c>
      <c r="B466" s="169" t="s">
        <v>471</v>
      </c>
      <c r="C466" s="170">
        <f t="array" ref="C466">XLOOKUP(B466,CLIENTES!$B$2:B511,CLIENTES!$A$2:A511, 0)</f>
        <v>33</v>
      </c>
      <c r="D466" s="171">
        <v>45079.0</v>
      </c>
      <c r="E466" s="134" t="str">
        <f t="shared" si="16"/>
        <v>June</v>
      </c>
      <c r="F466" s="37" t="str">
        <f t="array" ref="F466">IFERROR(XLOOKUP(A466,DETA_VENTAS!$B$1:B511,DETA_VENTAS!$C$1:C511),"")</f>
        <v/>
      </c>
      <c r="G466" s="37">
        <f>SUMIF(DETA_VENTAS!$B$1:$B511,A466,DETA_VENTAS!$G$1:$G511)</f>
        <v>0</v>
      </c>
      <c r="H466" s="172">
        <f>SUMIF(DETA_VENTAS!$B511:$B$922,A466,DETA_VENTAS!$L511:$L$922)</f>
        <v>0</v>
      </c>
      <c r="I466" s="172">
        <f t="shared" si="18"/>
        <v>0</v>
      </c>
      <c r="J466" s="173">
        <f t="shared" si="17"/>
        <v>0</v>
      </c>
      <c r="K466" s="172">
        <f t="shared" si="15"/>
        <v>0</v>
      </c>
      <c r="L466" s="174">
        <f t="shared" si="6"/>
        <v>0</v>
      </c>
      <c r="M466" s="175"/>
    </row>
    <row r="467">
      <c r="A467" s="37">
        <v>1687.0</v>
      </c>
      <c r="B467" s="169" t="s">
        <v>112</v>
      </c>
      <c r="C467" s="170">
        <f t="array" ref="C467">XLOOKUP(B467,CLIENTES!$B$2:B511,CLIENTES!$A$2:A511, 0)</f>
        <v>173</v>
      </c>
      <c r="D467" s="171">
        <v>45079.0</v>
      </c>
      <c r="E467" s="134" t="str">
        <f t="shared" si="16"/>
        <v>June</v>
      </c>
      <c r="F467" s="37" t="str">
        <f t="array" ref="F467">IFERROR(XLOOKUP(A467,DETA_VENTAS!$B$1:B511,DETA_VENTAS!$C$1:C511),"")</f>
        <v/>
      </c>
      <c r="G467" s="37">
        <f>SUMIF(DETA_VENTAS!$B$1:$B511,A467,DETA_VENTAS!$G$1:$G511)</f>
        <v>0</v>
      </c>
      <c r="H467" s="172">
        <f>SUMIF(DETA_VENTAS!$B511:$B$922,A467,DETA_VENTAS!$L511:$L$922)</f>
        <v>0</v>
      </c>
      <c r="I467" s="172">
        <f t="shared" si="18"/>
        <v>0</v>
      </c>
      <c r="J467" s="173">
        <f t="shared" si="17"/>
        <v>0</v>
      </c>
      <c r="K467" s="172">
        <f t="shared" si="15"/>
        <v>0</v>
      </c>
      <c r="L467" s="174">
        <f t="shared" si="6"/>
        <v>0</v>
      </c>
      <c r="M467" s="175"/>
    </row>
    <row r="468">
      <c r="A468" s="37">
        <v>1686.0</v>
      </c>
      <c r="B468" s="179"/>
      <c r="C468" s="170">
        <f t="array" ref="C468">XLOOKUP(B468,CLIENTES!$B$2:B511,CLIENTES!$A$2:A511, 0)</f>
        <v>0</v>
      </c>
      <c r="D468" s="171">
        <v>45079.0</v>
      </c>
      <c r="E468" s="134" t="str">
        <f t="shared" si="16"/>
        <v>June</v>
      </c>
      <c r="F468" s="37" t="str">
        <f t="array" ref="F468">IFERROR(XLOOKUP(A468,DETA_VENTAS!$B$1:B511,DETA_VENTAS!$C$1:C511),"")</f>
        <v/>
      </c>
      <c r="G468" s="37">
        <f>SUMIF(DETA_VENTAS!$B$1:$B511,A468,DETA_VENTAS!$G$1:$G511)</f>
        <v>0</v>
      </c>
      <c r="H468" s="172">
        <f>SUMIF(DETA_VENTAS!$B511:$B$922,A468,DETA_VENTAS!$L511:$L$922)</f>
        <v>0</v>
      </c>
      <c r="I468" s="172">
        <f t="shared" si="18"/>
        <v>0</v>
      </c>
      <c r="J468" s="173">
        <f t="shared" si="17"/>
        <v>0</v>
      </c>
      <c r="K468" s="172">
        <f t="shared" si="15"/>
        <v>0</v>
      </c>
      <c r="L468" s="174">
        <f t="shared" si="6"/>
        <v>0</v>
      </c>
      <c r="M468" s="175"/>
    </row>
    <row r="469">
      <c r="A469" s="37">
        <v>1685.0</v>
      </c>
      <c r="B469" s="169" t="s">
        <v>472</v>
      </c>
      <c r="C469" s="170">
        <f t="array" ref="C469">XLOOKUP(B469,CLIENTES!$B$2:B511,CLIENTES!$A$2:A511, 0)</f>
        <v>151</v>
      </c>
      <c r="D469" s="171">
        <v>45083.0</v>
      </c>
      <c r="E469" s="134" t="str">
        <f t="shared" si="16"/>
        <v>June</v>
      </c>
      <c r="F469" s="37" t="str">
        <f t="array" ref="F469">IFERROR(XLOOKUP(A469,DETA_VENTAS!$B$1:B511,DETA_VENTAS!$C$1:C511),"")</f>
        <v/>
      </c>
      <c r="G469" s="37">
        <f>SUMIF(DETA_VENTAS!$B$1:$B511,A469,DETA_VENTAS!$G$1:$G511)</f>
        <v>0</v>
      </c>
      <c r="H469" s="172">
        <f>SUMIF(DETA_VENTAS!$B511:$B$922,A469,DETA_VENTAS!$L511:$L$922)</f>
        <v>0</v>
      </c>
      <c r="I469" s="172">
        <f t="shared" si="18"/>
        <v>0</v>
      </c>
      <c r="J469" s="173">
        <f t="shared" si="17"/>
        <v>0</v>
      </c>
      <c r="K469" s="172">
        <f t="shared" si="15"/>
        <v>0</v>
      </c>
      <c r="L469" s="174">
        <f t="shared" si="6"/>
        <v>0</v>
      </c>
      <c r="M469" s="175"/>
    </row>
    <row r="470">
      <c r="A470" s="37">
        <v>1684.0</v>
      </c>
      <c r="B470" s="179"/>
      <c r="C470" s="170">
        <f t="array" ref="C470">XLOOKUP(B470,CLIENTES!$B$2:B511,CLIENTES!$A$2:A511, 0)</f>
        <v>0</v>
      </c>
      <c r="D470" s="171">
        <v>45047.0</v>
      </c>
      <c r="E470" s="134" t="str">
        <f t="shared" si="16"/>
        <v>May</v>
      </c>
      <c r="F470" s="37" t="str">
        <f t="array" ref="F470">IFERROR(XLOOKUP(A470,DETA_VENTAS!$B$1:B511,DETA_VENTAS!$C$1:C511),"")</f>
        <v/>
      </c>
      <c r="G470" s="37">
        <f>SUMIF(DETA_VENTAS!$B$1:$B511,A470,DETA_VENTAS!$G$1:$G511)</f>
        <v>0</v>
      </c>
      <c r="H470" s="172">
        <f>SUMIF(DETA_VENTAS!$B511:$B$922,A470,DETA_VENTAS!$L511:$L$922)</f>
        <v>0</v>
      </c>
      <c r="I470" s="172">
        <f t="shared" si="18"/>
        <v>0</v>
      </c>
      <c r="J470" s="173">
        <f t="shared" si="17"/>
        <v>0</v>
      </c>
      <c r="K470" s="172">
        <f t="shared" si="15"/>
        <v>0</v>
      </c>
      <c r="L470" s="174">
        <f t="shared" si="6"/>
        <v>0</v>
      </c>
      <c r="M470" s="175"/>
    </row>
    <row r="471">
      <c r="A471" s="37">
        <v>1683.0</v>
      </c>
      <c r="B471" s="169" t="s">
        <v>473</v>
      </c>
      <c r="C471" s="170">
        <f t="array" ref="C471">XLOOKUP(B471,CLIENTES!$B$2:B511,CLIENTES!$A$2:A511, 0)</f>
        <v>25</v>
      </c>
      <c r="D471" s="171">
        <v>45047.0</v>
      </c>
      <c r="E471" s="134" t="str">
        <f t="shared" si="16"/>
        <v>May</v>
      </c>
      <c r="F471" s="37" t="str">
        <f t="array" ref="F471">IFERROR(XLOOKUP(A471,DETA_VENTAS!$B$1:B511,DETA_VENTAS!$C$1:C511),"")</f>
        <v/>
      </c>
      <c r="G471" s="37">
        <f>SUMIF(DETA_VENTAS!$B$1:$B511,A471,DETA_VENTAS!$G$1:$G511)</f>
        <v>0</v>
      </c>
      <c r="H471" s="172">
        <f>SUMIF(DETA_VENTAS!$B511:$B$922,A471,DETA_VENTAS!$L511:$L$922)</f>
        <v>0</v>
      </c>
      <c r="I471" s="172">
        <f t="shared" si="18"/>
        <v>0</v>
      </c>
      <c r="J471" s="173">
        <f t="shared" si="17"/>
        <v>0</v>
      </c>
      <c r="K471" s="172">
        <f t="shared" si="15"/>
        <v>0</v>
      </c>
      <c r="L471" s="174">
        <f t="shared" si="6"/>
        <v>0</v>
      </c>
      <c r="M471" s="175"/>
    </row>
    <row r="472">
      <c r="A472" s="37">
        <v>1682.0</v>
      </c>
      <c r="B472" s="179"/>
      <c r="C472" s="170">
        <f t="array" ref="C472">XLOOKUP(B472,CLIENTES!$B$2:B511,CLIENTES!$A$2:A511, 0)</f>
        <v>0</v>
      </c>
      <c r="D472" s="171">
        <v>45047.0</v>
      </c>
      <c r="E472" s="134" t="str">
        <f t="shared" si="16"/>
        <v>May</v>
      </c>
      <c r="F472" s="37" t="str">
        <f t="array" ref="F472">IFERROR(XLOOKUP(A472,DETA_VENTAS!$B$1:B511,DETA_VENTAS!$C$1:C511),"")</f>
        <v/>
      </c>
      <c r="G472" s="37">
        <f>SUMIF(DETA_VENTAS!$B$1:$B511,A472,DETA_VENTAS!$G$1:$G511)</f>
        <v>0</v>
      </c>
      <c r="H472" s="172">
        <f>SUMIF(DETA_VENTAS!$B511:$B$922,A472,DETA_VENTAS!$L511:$L$922)</f>
        <v>0</v>
      </c>
      <c r="I472" s="172">
        <f t="shared" si="18"/>
        <v>0</v>
      </c>
      <c r="J472" s="173">
        <f t="shared" si="17"/>
        <v>0</v>
      </c>
      <c r="K472" s="172">
        <f t="shared" si="15"/>
        <v>0</v>
      </c>
      <c r="L472" s="174">
        <f t="shared" si="6"/>
        <v>0</v>
      </c>
      <c r="M472" s="175"/>
    </row>
    <row r="473">
      <c r="A473" s="37">
        <v>1681.0</v>
      </c>
      <c r="B473" s="179"/>
      <c r="C473" s="170">
        <f t="array" ref="C473">XLOOKUP(B473,CLIENTES!$B$2:B511,CLIENTES!$A$2:A511, 0)</f>
        <v>0</v>
      </c>
      <c r="D473" s="171">
        <v>45047.0</v>
      </c>
      <c r="E473" s="134" t="str">
        <f t="shared" si="16"/>
        <v>May</v>
      </c>
      <c r="F473" s="37" t="str">
        <f t="array" ref="F473">IFERROR(XLOOKUP(A473,DETA_VENTAS!$B$1:B511,DETA_VENTAS!$C$1:C511),"")</f>
        <v/>
      </c>
      <c r="G473" s="37">
        <f>SUMIF(DETA_VENTAS!$B$1:$B511,A473,DETA_VENTAS!$G$1:$G511)</f>
        <v>0</v>
      </c>
      <c r="H473" s="172">
        <f>SUMIF(DETA_VENTAS!$B511:$B$922,A473,DETA_VENTAS!$L511:$L$922)</f>
        <v>0</v>
      </c>
      <c r="I473" s="172">
        <f t="shared" si="18"/>
        <v>0</v>
      </c>
      <c r="J473" s="173">
        <f t="shared" si="17"/>
        <v>0</v>
      </c>
      <c r="K473" s="172">
        <f t="shared" si="15"/>
        <v>0</v>
      </c>
      <c r="L473" s="174">
        <f t="shared" si="6"/>
        <v>0</v>
      </c>
      <c r="M473" s="175"/>
    </row>
    <row r="474">
      <c r="A474" s="37">
        <v>1680.0</v>
      </c>
      <c r="B474" s="179"/>
      <c r="C474" s="170">
        <f t="array" ref="C474">XLOOKUP(B474,CLIENTES!$B$2:B511,CLIENTES!$A$2:A511, 0)</f>
        <v>0</v>
      </c>
      <c r="D474" s="171">
        <v>45047.0</v>
      </c>
      <c r="E474" s="134" t="str">
        <f t="shared" si="16"/>
        <v>May</v>
      </c>
      <c r="F474" s="37" t="str">
        <f t="array" ref="F474">IFERROR(XLOOKUP(A474,DETA_VENTAS!$B$1:B511,DETA_VENTAS!$C$1:C511),"")</f>
        <v/>
      </c>
      <c r="G474" s="37">
        <f>SUMIF(DETA_VENTAS!$B$1:$B511,A474,DETA_VENTAS!$G$1:$G511)</f>
        <v>0</v>
      </c>
      <c r="H474" s="172">
        <f>SUMIF(DETA_VENTAS!$B511:$B$922,A474,DETA_VENTAS!$L511:$L$922)</f>
        <v>0</v>
      </c>
      <c r="I474" s="172">
        <f t="shared" si="18"/>
        <v>0</v>
      </c>
      <c r="J474" s="173">
        <f t="shared" si="17"/>
        <v>0</v>
      </c>
      <c r="K474" s="172">
        <f t="shared" si="15"/>
        <v>0</v>
      </c>
      <c r="L474" s="174">
        <f t="shared" si="6"/>
        <v>0</v>
      </c>
      <c r="M474" s="175"/>
    </row>
    <row r="475">
      <c r="A475" s="37">
        <v>1679.0</v>
      </c>
      <c r="B475" s="169"/>
      <c r="C475" s="170">
        <f t="array" ref="C475">XLOOKUP(B475,CLIENTES!$B$2:B511,CLIENTES!$A$2:A511, 0)</f>
        <v>0</v>
      </c>
      <c r="D475" s="171">
        <v>45047.0</v>
      </c>
      <c r="E475" s="134" t="str">
        <f t="shared" si="16"/>
        <v>May</v>
      </c>
      <c r="F475" s="37" t="str">
        <f t="array" ref="F475">IFERROR(XLOOKUP(A475,DETA_VENTAS!$B$1:B511,DETA_VENTAS!$C$1:C511),"")</f>
        <v/>
      </c>
      <c r="G475" s="37">
        <f>SUMIF(DETA_VENTAS!$B$1:$B511,A475,DETA_VENTAS!$G$1:$G511)</f>
        <v>0</v>
      </c>
      <c r="H475" s="172">
        <f>SUMIF(DETA_VENTAS!$B511:$B$922,A475,DETA_VENTAS!$L511:$L$922)</f>
        <v>0</v>
      </c>
      <c r="I475" s="172">
        <f t="shared" si="18"/>
        <v>0</v>
      </c>
      <c r="J475" s="173">
        <f t="shared" si="17"/>
        <v>0</v>
      </c>
      <c r="K475" s="172">
        <f t="shared" si="15"/>
        <v>0</v>
      </c>
      <c r="L475" s="174">
        <f t="shared" si="6"/>
        <v>0</v>
      </c>
      <c r="M475" s="175"/>
    </row>
    <row r="476">
      <c r="A476" s="37">
        <v>1678.0</v>
      </c>
      <c r="B476" s="169" t="s">
        <v>405</v>
      </c>
      <c r="C476" s="170">
        <f t="array" ref="C476">XLOOKUP(B476,CLIENTES!$B$2:B511,CLIENTES!$A$2:A511, 0)</f>
        <v>157</v>
      </c>
      <c r="D476" s="171">
        <v>45047.0</v>
      </c>
      <c r="E476" s="134" t="str">
        <f t="shared" si="16"/>
        <v>May</v>
      </c>
      <c r="F476" s="37" t="str">
        <f t="array" ref="F476">IFERROR(XLOOKUP(A476,DETA_VENTAS!$B$1:B511,DETA_VENTAS!$C$1:C511),"")</f>
        <v>USED-CELL</v>
      </c>
      <c r="G476" s="37">
        <f>SUMIF(DETA_VENTAS!$B$1:$B511,A476,DETA_VENTAS!$G$1:$G511)</f>
        <v>3</v>
      </c>
      <c r="H476" s="172">
        <f>SUMIF(DETA_VENTAS!$B511:$B$922,A476,DETA_VENTAS!$L511:$L$922)</f>
        <v>1586</v>
      </c>
      <c r="I476" s="172">
        <f t="shared" si="18"/>
        <v>317.2</v>
      </c>
      <c r="J476" s="173">
        <f t="shared" si="17"/>
        <v>0.2</v>
      </c>
      <c r="K476" s="172">
        <f t="shared" si="15"/>
        <v>1586</v>
      </c>
      <c r="L476" s="174">
        <f t="shared" si="6"/>
        <v>0</v>
      </c>
      <c r="M476" s="175"/>
    </row>
    <row r="477">
      <c r="A477" s="37">
        <v>1677.0</v>
      </c>
      <c r="B477" s="179"/>
      <c r="C477" s="170">
        <f t="array" ref="C477">XLOOKUP(B477,CLIENTES!$B$2:B511,CLIENTES!$A$2:A511, 0)</f>
        <v>0</v>
      </c>
      <c r="D477" s="171">
        <v>45047.0</v>
      </c>
      <c r="E477" s="134" t="str">
        <f t="shared" si="16"/>
        <v>May</v>
      </c>
      <c r="F477" s="37" t="str">
        <f t="array" ref="F477">IFERROR(XLOOKUP(A477,DETA_VENTAS!$B$1:B511,DETA_VENTAS!$C$1:C511),"")</f>
        <v>USED-CELL</v>
      </c>
      <c r="G477" s="37">
        <f>SUMIF(DETA_VENTAS!$B$1:$B511,A477,DETA_VENTAS!$G$1:$G511)</f>
        <v>0</v>
      </c>
      <c r="H477" s="172">
        <f>SUMIF(DETA_VENTAS!$B511:$B$922,A477,DETA_VENTAS!$L511:$L$922)</f>
        <v>0</v>
      </c>
      <c r="I477" s="172">
        <f t="shared" si="18"/>
        <v>0</v>
      </c>
      <c r="J477" s="173">
        <f t="shared" si="17"/>
        <v>0</v>
      </c>
      <c r="K477" s="172">
        <f t="shared" si="15"/>
        <v>0</v>
      </c>
      <c r="L477" s="174">
        <f t="shared" si="6"/>
        <v>0</v>
      </c>
      <c r="M477" s="175"/>
    </row>
    <row r="478">
      <c r="A478" s="37">
        <v>1676.0</v>
      </c>
      <c r="B478" s="169" t="s">
        <v>461</v>
      </c>
      <c r="C478" s="170">
        <f t="array" ref="C478">XLOOKUP(B478,CLIENTES!$B$2:B511,CLIENTES!$A$2:A511, 0)</f>
        <v>187</v>
      </c>
      <c r="D478" s="171">
        <v>45051.0</v>
      </c>
      <c r="E478" s="134" t="str">
        <f t="shared" si="16"/>
        <v>May</v>
      </c>
      <c r="F478" s="37" t="str">
        <f t="array" ref="F478">IFERROR(XLOOKUP(A478,DETA_VENTAS!$B$1:B511,DETA_VENTAS!$C$1:C511),"")</f>
        <v>VARIOS</v>
      </c>
      <c r="G478" s="37">
        <f>SUMIF(DETA_VENTAS!$B$1:$B511,A478,DETA_VENTAS!$G$1:$G511)</f>
        <v>1</v>
      </c>
      <c r="H478" s="172">
        <f>SUMIF(DETA_VENTAS!$B511:$B$922,A478,DETA_VENTAS!$L511:$L$922)</f>
        <v>100</v>
      </c>
      <c r="I478" s="172">
        <f t="shared" si="18"/>
        <v>20</v>
      </c>
      <c r="J478" s="173">
        <f t="shared" si="17"/>
        <v>0.2</v>
      </c>
      <c r="K478" s="172">
        <f t="shared" si="15"/>
        <v>100</v>
      </c>
      <c r="L478" s="174">
        <f t="shared" si="6"/>
        <v>0</v>
      </c>
      <c r="M478" s="175"/>
    </row>
    <row r="479">
      <c r="A479" s="37">
        <v>1675.0</v>
      </c>
      <c r="B479" s="169" t="s">
        <v>474</v>
      </c>
      <c r="C479" s="170">
        <f t="array" ref="C479">XLOOKUP(B479,CLIENTES!$B$2:B511,CLIENTES!$A$2:A511, 0)</f>
        <v>208</v>
      </c>
      <c r="D479" s="171">
        <v>45049.0</v>
      </c>
      <c r="E479" s="134" t="str">
        <f t="shared" si="16"/>
        <v>May</v>
      </c>
      <c r="F479" s="37" t="str">
        <f t="array" ref="F479">IFERROR(XLOOKUP(A479,DETA_VENTAS!$B$1:B511,DETA_VENTAS!$C$1:C511),"")</f>
        <v>FOTOGRAFIA</v>
      </c>
      <c r="G479" s="37">
        <f>SUMIF(DETA_VENTAS!$B$1:$B511,A479,DETA_VENTAS!$G$1:$G511)</f>
        <v>4</v>
      </c>
      <c r="H479" s="172">
        <f>SUMIF(DETA_VENTAS!$B511:$B$922,A479,DETA_VENTAS!$L511:$L$922)</f>
        <v>575</v>
      </c>
      <c r="I479" s="172">
        <f t="shared" si="18"/>
        <v>115</v>
      </c>
      <c r="J479" s="173">
        <f t="shared" si="17"/>
        <v>0.2</v>
      </c>
      <c r="K479" s="172">
        <f t="shared" si="15"/>
        <v>575</v>
      </c>
      <c r="L479" s="174">
        <f t="shared" si="6"/>
        <v>0</v>
      </c>
      <c r="M479" s="175"/>
    </row>
    <row r="480">
      <c r="A480" s="37">
        <v>1674.0</v>
      </c>
      <c r="B480" s="169" t="s">
        <v>475</v>
      </c>
      <c r="C480" s="170">
        <f t="array" ref="C480">XLOOKUP(B480,CLIENTES!$B$2:B511,CLIENTES!$A$2:A511, 0)</f>
        <v>53</v>
      </c>
      <c r="D480" s="171">
        <v>45046.0</v>
      </c>
      <c r="E480" s="134" t="str">
        <f t="shared" si="16"/>
        <v>April</v>
      </c>
      <c r="F480" s="37" t="str">
        <f t="array" ref="F480">IFERROR(XLOOKUP(A480,DETA_VENTAS!$B$1:B511,DETA_VENTAS!$C$1:C511),"")</f>
        <v/>
      </c>
      <c r="G480" s="147"/>
      <c r="H480" s="172">
        <f>SUMIF(DETA_VENTAS!$B511:$B$922,A480,DETA_VENTAS!$L511:$L$922)</f>
        <v>0</v>
      </c>
      <c r="I480" s="172">
        <f t="shared" si="18"/>
        <v>0</v>
      </c>
      <c r="J480" s="173">
        <f t="shared" si="17"/>
        <v>0</v>
      </c>
      <c r="K480" s="172">
        <f t="shared" si="15"/>
        <v>0</v>
      </c>
      <c r="L480" s="174">
        <f t="shared" si="6"/>
        <v>0</v>
      </c>
      <c r="M480" s="175"/>
    </row>
    <row r="481">
      <c r="A481" s="37">
        <v>1673.0</v>
      </c>
      <c r="B481" s="169" t="s">
        <v>476</v>
      </c>
      <c r="C481" s="170">
        <f t="array" ref="C481">XLOOKUP(B481,CLIENTES!$B$2:B511,CLIENTES!$A$2:A511, 0)</f>
        <v>183</v>
      </c>
      <c r="D481" s="171">
        <v>45046.0</v>
      </c>
      <c r="E481" s="134" t="str">
        <f t="shared" si="16"/>
        <v>April</v>
      </c>
      <c r="F481" s="37" t="str">
        <f t="array" ref="F481">IFERROR(XLOOKUP(A481,DETA_VENTAS!$B$1:B511,DETA_VENTAS!$C$1:C511),"")</f>
        <v>ACCESORIOS</v>
      </c>
      <c r="G481" s="147"/>
      <c r="H481" s="172">
        <f>SUMIF(DETA_VENTAS!$B511:$B$922,A481,DETA_VENTAS!$L511:$L$922)</f>
        <v>530.43</v>
      </c>
      <c r="I481" s="172">
        <f t="shared" si="18"/>
        <v>106.086</v>
      </c>
      <c r="J481" s="173">
        <f t="shared" si="17"/>
        <v>0.2</v>
      </c>
      <c r="K481" s="172">
        <f t="shared" si="15"/>
        <v>530.43</v>
      </c>
      <c r="L481" s="174">
        <f t="shared" si="6"/>
        <v>0</v>
      </c>
      <c r="M481" s="175"/>
    </row>
    <row r="482">
      <c r="A482" s="37">
        <v>1672.0</v>
      </c>
      <c r="B482" s="169" t="s">
        <v>477</v>
      </c>
      <c r="C482" s="170">
        <f t="array" ref="C482">XLOOKUP(B482,CLIENTES!$B$2:B511,CLIENTES!$A$2:A511, 0)</f>
        <v>102</v>
      </c>
      <c r="D482" s="171">
        <v>45041.0</v>
      </c>
      <c r="E482" s="134" t="str">
        <f t="shared" si="16"/>
        <v>April</v>
      </c>
      <c r="F482" s="37" t="str">
        <f t="array" ref="F482">IFERROR(XLOOKUP(A482,DETA_VENTAS!$B$1:B511,DETA_VENTAS!$C$1:C511),"")</f>
        <v>NOTE/MAC</v>
      </c>
      <c r="G482" s="147"/>
      <c r="H482" s="172">
        <f>SUMIF(DETA_VENTAS!$B511:$B$922,A482,DETA_VENTAS!$L511:$L$922)</f>
        <v>0</v>
      </c>
      <c r="I482" s="177">
        <v>100.0</v>
      </c>
      <c r="J482" s="173">
        <f t="shared" si="17"/>
        <v>0</v>
      </c>
      <c r="K482" s="172">
        <f t="shared" si="15"/>
        <v>0</v>
      </c>
      <c r="L482" s="174">
        <f t="shared" si="6"/>
        <v>0</v>
      </c>
      <c r="M482" s="175"/>
    </row>
    <row r="483">
      <c r="A483" s="37">
        <v>1671.0</v>
      </c>
      <c r="B483" s="169" t="s">
        <v>300</v>
      </c>
      <c r="C483" s="170">
        <f t="array" ref="C483">XLOOKUP(B483,CLIENTES!$B$2:B511,CLIENTES!$A$2:A511, 0)</f>
        <v>67</v>
      </c>
      <c r="D483" s="171">
        <v>45041.0</v>
      </c>
      <c r="E483" s="134" t="str">
        <f t="shared" si="16"/>
        <v>April</v>
      </c>
      <c r="F483" s="37" t="str">
        <f t="array" ref="F483">IFERROR(XLOOKUP(A483,DETA_VENTAS!$B$1:B511,DETA_VENTAS!$C$1:C511),"")</f>
        <v>REPUESTOS</v>
      </c>
      <c r="G483" s="147"/>
      <c r="H483" s="177">
        <v>2787.0</v>
      </c>
      <c r="I483" s="172">
        <f t="shared" ref="I483:I506" si="19">H483*20%</f>
        <v>557.4</v>
      </c>
      <c r="J483" s="173">
        <f t="shared" si="17"/>
        <v>0.2</v>
      </c>
      <c r="K483" s="172">
        <f t="shared" si="15"/>
        <v>2787</v>
      </c>
      <c r="L483" s="174">
        <f t="shared" si="6"/>
        <v>0</v>
      </c>
      <c r="M483" s="175"/>
    </row>
    <row r="484">
      <c r="A484" s="37">
        <v>1670.0</v>
      </c>
      <c r="B484" s="169" t="s">
        <v>405</v>
      </c>
      <c r="C484" s="170">
        <f t="array" ref="C484">XLOOKUP(B484,CLIENTES!$B$2:B511,CLIENTES!$A$2:A511, 0)</f>
        <v>157</v>
      </c>
      <c r="D484" s="171">
        <v>45041.0</v>
      </c>
      <c r="E484" s="134" t="str">
        <f t="shared" si="16"/>
        <v>April</v>
      </c>
      <c r="F484" s="37" t="str">
        <f t="array" ref="F484">IFERROR(XLOOKUP(A484,DETA_VENTAS!$B$1:B511,DETA_VENTAS!$C$1:C511),"")</f>
        <v>USED-CELL</v>
      </c>
      <c r="G484" s="147"/>
      <c r="H484" s="172">
        <f>SUMIF(DETA_VENTAS!$B511:$B$922,A484,DETA_VENTAS!$L511:$L$922)</f>
        <v>3330</v>
      </c>
      <c r="I484" s="172">
        <f t="shared" si="19"/>
        <v>666</v>
      </c>
      <c r="J484" s="173">
        <f t="shared" si="17"/>
        <v>0.2</v>
      </c>
      <c r="K484" s="172">
        <f t="shared" si="15"/>
        <v>3330</v>
      </c>
      <c r="L484" s="174">
        <f t="shared" si="6"/>
        <v>0</v>
      </c>
      <c r="M484" s="175"/>
    </row>
    <row r="485">
      <c r="A485" s="37">
        <v>1669.0</v>
      </c>
      <c r="B485" s="169" t="s">
        <v>461</v>
      </c>
      <c r="C485" s="170">
        <f t="array" ref="C485">XLOOKUP(B485,CLIENTES!$B$2:B511,CLIENTES!$A$2:A511, 0)</f>
        <v>187</v>
      </c>
      <c r="D485" s="171">
        <v>45020.0</v>
      </c>
      <c r="E485" s="134" t="str">
        <f t="shared" si="16"/>
        <v>April</v>
      </c>
      <c r="F485" s="37" t="str">
        <f t="array" ref="F485">IFERROR(XLOOKUP(A485,DETA_VENTAS!$B$1:B511,DETA_VENTAS!$C$1:C511),"")</f>
        <v>USED-CELL</v>
      </c>
      <c r="G485" s="147"/>
      <c r="H485" s="172">
        <f>SUMIF(DETA_VENTAS!$B511:$B$922,A485,DETA_VENTAS!$L511:$L$922)</f>
        <v>0</v>
      </c>
      <c r="I485" s="172">
        <f t="shared" si="19"/>
        <v>0</v>
      </c>
      <c r="J485" s="173">
        <f t="shared" si="17"/>
        <v>0</v>
      </c>
      <c r="K485" s="172">
        <f t="shared" si="15"/>
        <v>0</v>
      </c>
      <c r="L485" s="174">
        <f t="shared" si="6"/>
        <v>0</v>
      </c>
      <c r="M485" s="175"/>
    </row>
    <row r="486">
      <c r="A486" s="37">
        <v>1668.0</v>
      </c>
      <c r="B486" s="169" t="s">
        <v>112</v>
      </c>
      <c r="C486" s="170">
        <f t="array" ref="C486">XLOOKUP(B486,CLIENTES!$B$2:B511,CLIENTES!$A$2:A511, 0)</f>
        <v>173</v>
      </c>
      <c r="D486" s="171">
        <v>45037.0</v>
      </c>
      <c r="E486" s="134" t="str">
        <f t="shared" si="16"/>
        <v>April</v>
      </c>
      <c r="F486" s="37" t="str">
        <f t="array" ref="F486">IFERROR(XLOOKUP(A486,DETA_VENTAS!$B$1:B511,DETA_VENTAS!$C$1:C511),"")</f>
        <v>USED-CELL</v>
      </c>
      <c r="G486" s="37">
        <f>SUMIF(DETA_VENTAS!$B$1:$B511,A486,DETA_VENTAS!$G$1:$G511)</f>
        <v>4</v>
      </c>
      <c r="H486" s="172">
        <f>SUMIF(DETA_VENTAS!$B511:$B$922,A486,DETA_VENTAS!$L511:$L$922)</f>
        <v>2017</v>
      </c>
      <c r="I486" s="172">
        <f t="shared" si="19"/>
        <v>403.4</v>
      </c>
      <c r="J486" s="173">
        <f t="shared" si="17"/>
        <v>0.2</v>
      </c>
      <c r="K486" s="172">
        <f t="shared" si="15"/>
        <v>2017</v>
      </c>
      <c r="L486" s="174">
        <f t="shared" si="6"/>
        <v>0</v>
      </c>
      <c r="M486" s="175"/>
    </row>
    <row r="487">
      <c r="A487" s="37">
        <v>1667.0</v>
      </c>
      <c r="B487" s="169" t="s">
        <v>474</v>
      </c>
      <c r="C487" s="170">
        <f t="array" ref="C487">XLOOKUP(B487,CLIENTES!$B$2:B511,CLIENTES!$A$2:A511, 0)</f>
        <v>208</v>
      </c>
      <c r="D487" s="171">
        <v>45033.0</v>
      </c>
      <c r="E487" s="134" t="str">
        <f t="shared" si="16"/>
        <v>April</v>
      </c>
      <c r="F487" s="37" t="str">
        <f t="array" ref="F487">IFERROR(XLOOKUP(A487,DETA_VENTAS!$B$1:B511,DETA_VENTAS!$C$1:C511),"")</f>
        <v>FOTOGRAFIA</v>
      </c>
      <c r="G487" s="37">
        <f>SUMIF(DETA_VENTAS!$B$1:$B511,A487,DETA_VENTAS!$G$1:$G511)</f>
        <v>2</v>
      </c>
      <c r="H487" s="172">
        <f>SUMIF(DETA_VENTAS!$B511:$B$922,A487,DETA_VENTAS!$L511:$L$922)</f>
        <v>1369</v>
      </c>
      <c r="I487" s="172">
        <f t="shared" si="19"/>
        <v>273.8</v>
      </c>
      <c r="J487" s="173">
        <f t="shared" si="17"/>
        <v>0.2</v>
      </c>
      <c r="K487" s="172">
        <f t="shared" si="15"/>
        <v>1369</v>
      </c>
      <c r="L487" s="174">
        <f t="shared" si="6"/>
        <v>0</v>
      </c>
      <c r="M487" s="175"/>
    </row>
    <row r="488">
      <c r="A488" s="37">
        <v>1666.0</v>
      </c>
      <c r="B488" s="169" t="s">
        <v>478</v>
      </c>
      <c r="C488" s="170">
        <f t="array" ref="C488">XLOOKUP(B488,CLIENTES!$B$2:B511,CLIENTES!$A$2:A511, 0)</f>
        <v>157</v>
      </c>
      <c r="D488" s="171">
        <v>45033.0</v>
      </c>
      <c r="E488" s="134" t="str">
        <f t="shared" si="16"/>
        <v>April</v>
      </c>
      <c r="F488" s="37" t="str">
        <f t="array" ref="F488">IFERROR(XLOOKUP(A488,DETA_VENTAS!$B$1:B511,DETA_VENTAS!$C$1:C511),"")</f>
        <v/>
      </c>
      <c r="G488" s="147"/>
      <c r="H488" s="172">
        <f>SUMIF(DETA_VENTAS!$B511:$B$922,A488,DETA_VENTAS!$L511:$L$922)</f>
        <v>0</v>
      </c>
      <c r="I488" s="172">
        <f t="shared" si="19"/>
        <v>0</v>
      </c>
      <c r="J488" s="173">
        <f t="shared" si="17"/>
        <v>0</v>
      </c>
      <c r="K488" s="172">
        <f t="shared" si="15"/>
        <v>0</v>
      </c>
      <c r="L488" s="174">
        <f t="shared" si="6"/>
        <v>0</v>
      </c>
      <c r="M488" s="175"/>
    </row>
    <row r="489">
      <c r="A489" s="37">
        <v>1665.0</v>
      </c>
      <c r="B489" s="169" t="s">
        <v>112</v>
      </c>
      <c r="C489" s="170">
        <f t="array" ref="C489">XLOOKUP(B489,CLIENTES!$B$2:B511,CLIENTES!$A$2:A511, 0)</f>
        <v>173</v>
      </c>
      <c r="D489" s="171">
        <v>45037.0</v>
      </c>
      <c r="E489" s="134" t="str">
        <f t="shared" si="16"/>
        <v>April</v>
      </c>
      <c r="F489" s="37" t="str">
        <f t="array" ref="F489">IFERROR(XLOOKUP(A489,DETA_VENTAS!$B$1:B511,DETA_VENTAS!$C$1:C511),"")</f>
        <v>ACCESORIOS</v>
      </c>
      <c r="G489" s="37">
        <f>SUMIF(DETA_VENTAS!$B$1:$B511,A489,DETA_VENTAS!$G$1:$G511)</f>
        <v>6</v>
      </c>
      <c r="H489" s="172">
        <f>SUMIF(DETA_VENTAS!$B511:$B$922,A489,DETA_VENTAS!$L511:$L$922)</f>
        <v>81.5</v>
      </c>
      <c r="I489" s="172">
        <f t="shared" si="19"/>
        <v>16.3</v>
      </c>
      <c r="J489" s="173">
        <f t="shared" si="17"/>
        <v>0.2</v>
      </c>
      <c r="K489" s="172">
        <f t="shared" si="15"/>
        <v>81.5</v>
      </c>
      <c r="L489" s="174">
        <f t="shared" si="6"/>
        <v>0</v>
      </c>
      <c r="M489" s="175"/>
    </row>
    <row r="490">
      <c r="A490" s="37">
        <v>1664.0</v>
      </c>
      <c r="B490" s="169" t="s">
        <v>479</v>
      </c>
      <c r="C490" s="170">
        <f t="array" ref="C490">XLOOKUP(B490,CLIENTES!$B$2:B511,CLIENTES!$A$2:A511, 0)</f>
        <v>149</v>
      </c>
      <c r="D490" s="171">
        <v>45037.0</v>
      </c>
      <c r="E490" s="134" t="str">
        <f t="shared" si="16"/>
        <v>April</v>
      </c>
      <c r="F490" s="37" t="str">
        <f t="array" ref="F490">IFERROR(XLOOKUP(A490,DETA_VENTAS!$B$1:B511,DETA_VENTAS!$C$1:C511),"")</f>
        <v>REPUESTOS</v>
      </c>
      <c r="G490" s="147"/>
      <c r="H490" s="172">
        <f>SUMIF(DETA_VENTAS!$B511:$B$922,A490,DETA_VENTAS!$L511:$L$922)</f>
        <v>119</v>
      </c>
      <c r="I490" s="172">
        <f t="shared" si="19"/>
        <v>23.8</v>
      </c>
      <c r="J490" s="173">
        <f t="shared" si="17"/>
        <v>0.2</v>
      </c>
      <c r="K490" s="172">
        <f t="shared" si="15"/>
        <v>119</v>
      </c>
      <c r="L490" s="174">
        <f t="shared" si="6"/>
        <v>0</v>
      </c>
      <c r="M490" s="175"/>
    </row>
    <row r="491">
      <c r="A491" s="37">
        <v>1663.0</v>
      </c>
      <c r="B491" s="193" t="s">
        <v>473</v>
      </c>
      <c r="C491" s="170">
        <f t="array" ref="C491">XLOOKUP(B491,CLIENTES!$B$2:B511,CLIENTES!$A$2:A511, 0)</f>
        <v>25</v>
      </c>
      <c r="D491" s="171">
        <v>45047.0</v>
      </c>
      <c r="E491" s="134" t="str">
        <f t="shared" si="16"/>
        <v>May</v>
      </c>
      <c r="F491" s="37" t="str">
        <f t="array" ref="F491">IFERROR(XLOOKUP(A491,DETA_VENTAS!$B$1:B511,DETA_VENTAS!$C$1:C511),"")</f>
        <v>REPUESTOS</v>
      </c>
      <c r="G491" s="147"/>
      <c r="H491" s="172">
        <f>SUMIF(DETA_VENTAS!$B511:$B$922,A491,DETA_VENTAS!$L511:$L$922)</f>
        <v>119</v>
      </c>
      <c r="I491" s="172">
        <f t="shared" si="19"/>
        <v>23.8</v>
      </c>
      <c r="J491" s="173">
        <f t="shared" si="17"/>
        <v>0.2</v>
      </c>
      <c r="K491" s="172">
        <f t="shared" si="15"/>
        <v>119</v>
      </c>
      <c r="L491" s="174">
        <f t="shared" si="6"/>
        <v>0</v>
      </c>
      <c r="M491" s="175"/>
    </row>
    <row r="492">
      <c r="A492" s="37">
        <v>1662.0</v>
      </c>
      <c r="B492" s="193"/>
      <c r="C492" s="170">
        <f t="array" ref="C492">XLOOKUP(B492,CLIENTES!$B$2:B511,CLIENTES!$A$2:A511, 0)</f>
        <v>0</v>
      </c>
      <c r="D492" s="171">
        <v>45047.0</v>
      </c>
      <c r="F492" s="37" t="str">
        <f t="array" ref="F492">IFERROR(XLOOKUP(A492,DETA_VENTAS!$B$1:B511,DETA_VENTAS!$C$1:C511),"")</f>
        <v/>
      </c>
      <c r="G492" s="147"/>
      <c r="H492" s="172"/>
      <c r="I492" s="172">
        <f t="shared" si="19"/>
        <v>0</v>
      </c>
      <c r="J492" s="173">
        <f t="shared" si="17"/>
        <v>0</v>
      </c>
      <c r="K492" s="172" t="str">
        <f t="shared" si="15"/>
        <v/>
      </c>
      <c r="L492" s="174">
        <f t="shared" si="6"/>
        <v>0</v>
      </c>
      <c r="M492" s="175"/>
    </row>
    <row r="493">
      <c r="A493" s="37">
        <v>1661.0</v>
      </c>
      <c r="B493" s="193"/>
      <c r="C493" s="170">
        <f t="array" ref="C493">XLOOKUP(B493,CLIENTES!$B$2:B511,CLIENTES!$A$2:A511, 0)</f>
        <v>0</v>
      </c>
      <c r="D493" s="171">
        <v>45047.0</v>
      </c>
      <c r="F493" s="37" t="str">
        <f t="array" ref="F493">IFERROR(XLOOKUP(A493,DETA_VENTAS!$B$1:B511,DETA_VENTAS!$C$1:C511),"")</f>
        <v/>
      </c>
      <c r="G493" s="147"/>
      <c r="H493" s="172"/>
      <c r="I493" s="172">
        <f t="shared" si="19"/>
        <v>0</v>
      </c>
      <c r="J493" s="173">
        <f t="shared" si="17"/>
        <v>0</v>
      </c>
      <c r="K493" s="172" t="str">
        <f t="shared" si="15"/>
        <v/>
      </c>
      <c r="L493" s="174">
        <f t="shared" si="6"/>
        <v>0</v>
      </c>
      <c r="M493" s="175"/>
    </row>
    <row r="494">
      <c r="A494" s="37">
        <v>1660.0</v>
      </c>
      <c r="B494" s="179"/>
      <c r="C494" s="170">
        <f t="array" ref="C494">XLOOKUP(B494,CLIENTES!$B$2:B511,CLIENTES!$A$2:A511, 0)</f>
        <v>0</v>
      </c>
      <c r="D494" s="171">
        <v>45047.0</v>
      </c>
      <c r="F494" s="37" t="str">
        <f t="array" ref="F494">IFERROR(XLOOKUP(A494,DETA_VENTAS!$B$1:B511,DETA_VENTAS!$C$1:C511),"")</f>
        <v/>
      </c>
      <c r="G494" s="147"/>
      <c r="H494" s="172"/>
      <c r="I494" s="172">
        <f t="shared" si="19"/>
        <v>0</v>
      </c>
      <c r="J494" s="173">
        <f t="shared" si="17"/>
        <v>0</v>
      </c>
      <c r="K494" s="172" t="str">
        <f t="shared" si="15"/>
        <v/>
      </c>
      <c r="L494" s="174">
        <f t="shared" si="6"/>
        <v>0</v>
      </c>
      <c r="M494" s="175"/>
    </row>
    <row r="495">
      <c r="A495" s="37">
        <v>1659.0</v>
      </c>
      <c r="B495" s="169" t="s">
        <v>471</v>
      </c>
      <c r="C495" s="170">
        <f t="array" ref="C495">XLOOKUP(B495,CLIENTES!$B$2:B511,CLIENTES!$A$2:A511, 0)</f>
        <v>33</v>
      </c>
      <c r="D495" s="171">
        <v>45011.0</v>
      </c>
      <c r="E495" s="134" t="str">
        <f t="shared" ref="E495:E510" si="20">TEXT(D495,"MMMM")</f>
        <v>March</v>
      </c>
      <c r="F495" s="37" t="str">
        <f t="array" ref="F495">IFERROR(XLOOKUP(A495,DETA_VENTAS!$B$1:B511,DETA_VENTAS!$C$1:C511),"")</f>
        <v/>
      </c>
      <c r="G495" s="147"/>
      <c r="H495" s="177">
        <v>3754.57</v>
      </c>
      <c r="I495" s="172">
        <f t="shared" si="19"/>
        <v>750.914</v>
      </c>
      <c r="J495" s="173">
        <f t="shared" si="17"/>
        <v>0.2</v>
      </c>
      <c r="K495" s="172">
        <f t="shared" si="15"/>
        <v>3754.57</v>
      </c>
      <c r="L495" s="174">
        <f t="shared" si="6"/>
        <v>0</v>
      </c>
      <c r="M495" s="175"/>
    </row>
    <row r="496">
      <c r="A496" s="37">
        <v>1658.0</v>
      </c>
      <c r="B496" s="169" t="s">
        <v>405</v>
      </c>
      <c r="C496" s="170">
        <f t="array" ref="C496">XLOOKUP(B496,CLIENTES!$B$2:B511,CLIENTES!$A$2:A511, 0)</f>
        <v>157</v>
      </c>
      <c r="D496" s="171">
        <v>45023.0</v>
      </c>
      <c r="E496" s="134" t="str">
        <f t="shared" si="20"/>
        <v>April</v>
      </c>
      <c r="F496" s="37" t="str">
        <f t="array" ref="F496">IFERROR(XLOOKUP(A496,DETA_VENTAS!$B$1:B511,DETA_VENTAS!$C$1:C511),"")</f>
        <v/>
      </c>
      <c r="G496" s="147"/>
      <c r="H496" s="172">
        <f>SUMIF(DETA_VENTAS!$B511:$B$922,A496,DETA_VENTAS!$L511:$L$922)</f>
        <v>0</v>
      </c>
      <c r="I496" s="172">
        <f t="shared" si="19"/>
        <v>0</v>
      </c>
      <c r="J496" s="173">
        <f t="shared" si="17"/>
        <v>0</v>
      </c>
      <c r="K496" s="172">
        <f t="shared" si="15"/>
        <v>0</v>
      </c>
      <c r="L496" s="174">
        <f t="shared" si="6"/>
        <v>0</v>
      </c>
      <c r="M496" s="175"/>
    </row>
    <row r="497">
      <c r="A497" s="37">
        <v>1656.0</v>
      </c>
      <c r="B497" s="169" t="s">
        <v>112</v>
      </c>
      <c r="C497" s="170">
        <f t="array" ref="C497">XLOOKUP(B497,CLIENTES!$B$2:B511,CLIENTES!$A$2:A511, 0)</f>
        <v>173</v>
      </c>
      <c r="D497" s="171">
        <v>45023.0</v>
      </c>
      <c r="E497" s="134" t="str">
        <f t="shared" si="20"/>
        <v>April</v>
      </c>
      <c r="F497" s="37" t="str">
        <f t="array" ref="F497">IFERROR(XLOOKUP(A497,DETA_VENTAS!$B$1:B511,DETA_VENTAS!$C$1:C511),"")</f>
        <v>ACCESORIOS</v>
      </c>
      <c r="G497" s="37">
        <f>SUMIF(DETA_VENTAS!$B$1:$B511,A497,DETA_VENTAS!$G$1:$G511)</f>
        <v>10</v>
      </c>
      <c r="H497" s="172">
        <f>SUMIF(DETA_VENTAS!$B511:$B$922,A497,DETA_VENTAS!$L511:$L$922)</f>
        <v>98.5063568</v>
      </c>
      <c r="I497" s="172">
        <f t="shared" si="19"/>
        <v>19.70127136</v>
      </c>
      <c r="J497" s="173">
        <f t="shared" si="17"/>
        <v>0.2</v>
      </c>
      <c r="K497" s="172">
        <f t="shared" si="15"/>
        <v>98.5063568</v>
      </c>
      <c r="L497" s="174">
        <f t="shared" si="6"/>
        <v>0</v>
      </c>
      <c r="M497" s="175"/>
    </row>
    <row r="498">
      <c r="A498" s="37">
        <v>1655.0</v>
      </c>
      <c r="B498" s="169" t="s">
        <v>480</v>
      </c>
      <c r="C498" s="170">
        <f t="array" ref="C498">XLOOKUP(B498,CLIENTES!$B$2:B511,CLIENTES!$A$2:A511, 0)</f>
        <v>213</v>
      </c>
      <c r="D498" s="171">
        <v>45023.0</v>
      </c>
      <c r="E498" s="134" t="str">
        <f t="shared" si="20"/>
        <v>April</v>
      </c>
      <c r="F498" s="37" t="str">
        <f t="array" ref="F498">IFERROR(XLOOKUP(A498,DETA_VENTAS!$B$1:B511,DETA_VENTAS!$C$1:C511),"")</f>
        <v>ACCESORIOS</v>
      </c>
      <c r="G498" s="37">
        <v>1.0</v>
      </c>
      <c r="H498" s="172">
        <f>SUMIF(DETA_VENTAS!$B511:$B$922,A498,DETA_VENTAS!$L511:$L$922)</f>
        <v>161</v>
      </c>
      <c r="I498" s="172">
        <f t="shared" si="19"/>
        <v>32.2</v>
      </c>
      <c r="J498" s="173">
        <f t="shared" si="17"/>
        <v>0.2</v>
      </c>
      <c r="K498" s="172">
        <f t="shared" si="15"/>
        <v>161</v>
      </c>
      <c r="L498" s="174">
        <f t="shared" si="6"/>
        <v>0</v>
      </c>
      <c r="M498" s="175"/>
    </row>
    <row r="499">
      <c r="A499" s="37">
        <v>1654.0</v>
      </c>
      <c r="B499" s="169" t="s">
        <v>405</v>
      </c>
      <c r="C499" s="170">
        <f t="array" ref="C499">XLOOKUP(B499,CLIENTES!$B$2:B511,CLIENTES!$A$2:A511, 0)</f>
        <v>157</v>
      </c>
      <c r="D499" s="171">
        <v>45023.0</v>
      </c>
      <c r="E499" s="134" t="str">
        <f t="shared" si="20"/>
        <v>April</v>
      </c>
      <c r="F499" s="37" t="str">
        <f t="array" ref="F499">IFERROR(XLOOKUP(A499,DETA_VENTAS!$B$1:B511,DETA_VENTAS!$C$1:C511),"")</f>
        <v/>
      </c>
      <c r="G499" s="147"/>
      <c r="H499" s="172">
        <f>SUMIF(DETA_VENTAS!$B511:$B$922,A499,DETA_VENTAS!$L511:$L$922)</f>
        <v>0</v>
      </c>
      <c r="I499" s="172">
        <f t="shared" si="19"/>
        <v>0</v>
      </c>
      <c r="J499" s="173">
        <f t="shared" si="17"/>
        <v>0</v>
      </c>
      <c r="K499" s="172">
        <f t="shared" si="15"/>
        <v>0</v>
      </c>
      <c r="L499" s="174">
        <f t="shared" si="6"/>
        <v>0</v>
      </c>
      <c r="M499" s="175"/>
    </row>
    <row r="500">
      <c r="A500" s="37">
        <v>1653.0</v>
      </c>
      <c r="B500" s="169" t="s">
        <v>476</v>
      </c>
      <c r="C500" s="170">
        <f t="array" ref="C500">XLOOKUP(B500,CLIENTES!$B$2:B511,CLIENTES!$A$2:A511, 0)</f>
        <v>183</v>
      </c>
      <c r="D500" s="171">
        <v>45023.0</v>
      </c>
      <c r="E500" s="134" t="str">
        <f t="shared" si="20"/>
        <v>April</v>
      </c>
      <c r="F500" s="37" t="str">
        <f t="array" ref="F500">IFERROR(XLOOKUP(A500,DETA_VENTAS!$B$1:B511,DETA_VENTAS!$C$1:C511),"")</f>
        <v>REPUESTOS</v>
      </c>
      <c r="G500" s="147"/>
      <c r="H500" s="172">
        <f>SUMIF(DETA_VENTAS!$B511:$B$922,A500,DETA_VENTAS!$L511:$L$922)</f>
        <v>28</v>
      </c>
      <c r="I500" s="172">
        <f t="shared" si="19"/>
        <v>5.6</v>
      </c>
      <c r="J500" s="173">
        <f t="shared" si="17"/>
        <v>0.2</v>
      </c>
      <c r="K500" s="172">
        <f t="shared" si="15"/>
        <v>28</v>
      </c>
      <c r="L500" s="174">
        <f t="shared" si="6"/>
        <v>0</v>
      </c>
      <c r="M500" s="175"/>
    </row>
    <row r="501">
      <c r="A501" s="37">
        <v>1652.0</v>
      </c>
      <c r="B501" s="169" t="s">
        <v>112</v>
      </c>
      <c r="C501" s="170">
        <f t="array" ref="C501">XLOOKUP(B501,CLIENTES!$B$2:B511,CLIENTES!$A$2:A511, 0)</f>
        <v>173</v>
      </c>
      <c r="D501" s="171">
        <v>45023.0</v>
      </c>
      <c r="E501" s="134" t="str">
        <f t="shared" si="20"/>
        <v>April</v>
      </c>
      <c r="F501" s="37" t="str">
        <f t="array" ref="F501">IFERROR(XLOOKUP(A501,DETA_VENTAS!$B$1:B511,DETA_VENTAS!$C$1:C511),"")</f>
        <v/>
      </c>
      <c r="G501" s="37">
        <f>SUMIF(DETA_VENTAS!$B$1:$B511,A501,DETA_VENTAS!$G$1:$G511)</f>
        <v>0</v>
      </c>
      <c r="H501" s="172">
        <f>SUMIF(DETA_VENTAS!$B511:$B$922,A501,DETA_VENTAS!$L511:$L$922)</f>
        <v>0</v>
      </c>
      <c r="I501" s="172">
        <f t="shared" si="19"/>
        <v>0</v>
      </c>
      <c r="J501" s="173">
        <f t="shared" si="17"/>
        <v>0</v>
      </c>
      <c r="K501" s="172">
        <f t="shared" si="15"/>
        <v>0</v>
      </c>
      <c r="L501" s="174">
        <f t="shared" si="6"/>
        <v>0</v>
      </c>
      <c r="M501" s="175"/>
    </row>
    <row r="502">
      <c r="A502" s="37">
        <v>1648.0</v>
      </c>
      <c r="B502" s="169" t="s">
        <v>471</v>
      </c>
      <c r="C502" s="170">
        <f t="array" ref="C502">XLOOKUP(B502,CLIENTES!$B$2:B511,CLIENTES!$A$2:A511, 0)</f>
        <v>33</v>
      </c>
      <c r="D502" s="171">
        <v>45013.0</v>
      </c>
      <c r="E502" s="134" t="str">
        <f t="shared" si="20"/>
        <v>March</v>
      </c>
      <c r="F502" s="37" t="str">
        <f t="array" ref="F502">IFERROR(XLOOKUP(A502,DETA_VENTAS!$B$1:B511,DETA_VENTAS!$C$1:C511),"")</f>
        <v/>
      </c>
      <c r="G502" s="147"/>
      <c r="H502" s="172">
        <f>SUMIF(DETA_VENTAS!$B511:$B$922,A502,DETA_VENTAS!$L511:$L$922)</f>
        <v>0</v>
      </c>
      <c r="I502" s="172">
        <f t="shared" si="19"/>
        <v>0</v>
      </c>
      <c r="J502" s="173">
        <f t="shared" si="17"/>
        <v>0</v>
      </c>
      <c r="K502" s="172">
        <f t="shared" si="15"/>
        <v>0</v>
      </c>
      <c r="L502" s="174">
        <f t="shared" si="6"/>
        <v>0</v>
      </c>
      <c r="M502" s="175"/>
    </row>
    <row r="503">
      <c r="A503" s="37">
        <v>1647.0</v>
      </c>
      <c r="B503" s="169" t="s">
        <v>374</v>
      </c>
      <c r="C503" s="170">
        <f t="array" ref="C503">XLOOKUP(B503,CLIENTES!$B$2:B511,CLIENTES!$A$2:A511, 0)</f>
        <v>0</v>
      </c>
      <c r="D503" s="171">
        <v>45009.0</v>
      </c>
      <c r="E503" s="134" t="str">
        <f t="shared" si="20"/>
        <v>March</v>
      </c>
      <c r="F503" s="37" t="str">
        <f t="array" ref="F503">IFERROR(XLOOKUP(A503,DETA_VENTAS!$B$1:B511,DETA_VENTAS!$C$1:C511),"")</f>
        <v/>
      </c>
      <c r="G503" s="37">
        <f>SUMIF(DETA_VENTAS!$B$1:$B511,A503,DETA_VENTAS!$G$1:$G511)</f>
        <v>0</v>
      </c>
      <c r="H503" s="172">
        <f>SUMIF(DETA_VENTAS!$B511:$B$922,A503,DETA_VENTAS!$L511:$L$922)</f>
        <v>0</v>
      </c>
      <c r="I503" s="172">
        <f t="shared" si="19"/>
        <v>0</v>
      </c>
      <c r="J503" s="173">
        <f t="shared" si="17"/>
        <v>0</v>
      </c>
      <c r="K503" s="172">
        <f t="shared" si="15"/>
        <v>0</v>
      </c>
      <c r="L503" s="174">
        <f t="shared" si="6"/>
        <v>0</v>
      </c>
      <c r="M503" s="175"/>
    </row>
    <row r="504">
      <c r="A504" s="37">
        <v>1638.0</v>
      </c>
      <c r="B504" s="169" t="s">
        <v>374</v>
      </c>
      <c r="C504" s="170">
        <f t="array" ref="C504">XLOOKUP(B504,CLIENTES!$B$2:B511,CLIENTES!$A$2:A511, 0)</f>
        <v>0</v>
      </c>
      <c r="D504" s="171">
        <v>44992.0</v>
      </c>
      <c r="E504" s="134" t="str">
        <f t="shared" si="20"/>
        <v>March</v>
      </c>
      <c r="F504" s="37" t="str">
        <f t="array" ref="F504">IFERROR(XLOOKUP(A504,DETA_VENTAS!$B$1:B511,DETA_VENTAS!$C$1:C511),"")</f>
        <v>ACCESORIOS</v>
      </c>
      <c r="G504" s="37">
        <f>SUMIF(DETA_VENTAS!$B$1:$B511,A504,DETA_VENTAS!$G$1:$G511)</f>
        <v>3</v>
      </c>
      <c r="H504" s="172">
        <f>SUMIF(DETA_VENTAS!$B511:$B$922,A504,DETA_VENTAS!$L511:$L$922)</f>
        <v>0</v>
      </c>
      <c r="I504" s="172">
        <f t="shared" si="19"/>
        <v>0</v>
      </c>
      <c r="J504" s="173">
        <f t="shared" si="17"/>
        <v>0</v>
      </c>
      <c r="K504" s="172">
        <f t="shared" si="15"/>
        <v>0</v>
      </c>
      <c r="L504" s="174">
        <f t="shared" si="6"/>
        <v>0</v>
      </c>
      <c r="M504" s="175"/>
    </row>
    <row r="505">
      <c r="A505" s="37">
        <v>1634.0</v>
      </c>
      <c r="B505" s="193" t="s">
        <v>481</v>
      </c>
      <c r="C505" s="170">
        <f t="array" ref="C505">XLOOKUP(B505,CLIENTES!$B$2:B511,CLIENTES!$A$2:A511, 0)</f>
        <v>53</v>
      </c>
      <c r="D505" s="171">
        <v>45015.0</v>
      </c>
      <c r="E505" s="134" t="str">
        <f t="shared" si="20"/>
        <v>March</v>
      </c>
      <c r="F505" s="37" t="str">
        <f t="array" ref="F505">IFERROR(XLOOKUP(A505,DETA_VENTAS!$B$1:B511,DETA_VENTAS!$C$1:C511),"")</f>
        <v>USED-CELL</v>
      </c>
      <c r="G505" s="147"/>
      <c r="H505" s="172">
        <f>SUMIF(DETA_VENTAS!$B511:$B$922,$A505,DETA_VENTAS!$L511:$L$922)</f>
        <v>996.18</v>
      </c>
      <c r="I505" s="172">
        <f t="shared" si="19"/>
        <v>199.236</v>
      </c>
      <c r="J505" s="173">
        <f t="shared" si="17"/>
        <v>0.2</v>
      </c>
      <c r="K505" s="172">
        <f t="shared" si="15"/>
        <v>996.18</v>
      </c>
      <c r="L505" s="174">
        <f t="shared" si="6"/>
        <v>0</v>
      </c>
      <c r="M505" s="175"/>
    </row>
    <row r="506">
      <c r="A506" s="37">
        <v>1633.0</v>
      </c>
      <c r="B506" s="193" t="s">
        <v>476</v>
      </c>
      <c r="C506" s="170">
        <f t="array" ref="C506">XLOOKUP(B506,CLIENTES!$B$2:B511,CLIENTES!$A$2:A511, 0)</f>
        <v>183</v>
      </c>
      <c r="D506" s="171">
        <v>45015.0</v>
      </c>
      <c r="E506" s="134" t="str">
        <f t="shared" si="20"/>
        <v>March</v>
      </c>
      <c r="F506" s="37" t="str">
        <f t="array" ref="F506">IFERROR(XLOOKUP(A506,DETA_VENTAS!$B$1:B511,DETA_VENTAS!$C$1:C511),"")</f>
        <v>REPUESTOS</v>
      </c>
      <c r="G506" s="147"/>
      <c r="H506" s="172">
        <f>SUMIF(DETA_VENTAS!$B511:$B$922,$A506,DETA_VENTAS!$L511:$L$922)</f>
        <v>0.055</v>
      </c>
      <c r="I506" s="172">
        <f t="shared" si="19"/>
        <v>0.011</v>
      </c>
      <c r="J506" s="173">
        <f t="shared" si="17"/>
        <v>0.2</v>
      </c>
      <c r="K506" s="172">
        <f t="shared" si="15"/>
        <v>0.055</v>
      </c>
      <c r="L506" s="174">
        <f t="shared" si="6"/>
        <v>0</v>
      </c>
      <c r="M506" s="175"/>
    </row>
    <row r="507">
      <c r="A507" s="37">
        <v>1624.0</v>
      </c>
      <c r="B507" s="169" t="s">
        <v>374</v>
      </c>
      <c r="C507" s="170">
        <f t="array" ref="C507">XLOOKUP(B507,CLIENTES!$B$2:B511,CLIENTES!$A$2:A511, 0)</f>
        <v>0</v>
      </c>
      <c r="D507" s="171">
        <v>44992.0</v>
      </c>
      <c r="E507" s="134" t="str">
        <f t="shared" si="20"/>
        <v>March</v>
      </c>
      <c r="F507" s="37" t="str">
        <f t="array" ref="F507">IFERROR(XLOOKUP(A507,DETA_VENTAS!$B$1:B511,DETA_VENTAS!$C$1:C511),"")</f>
        <v/>
      </c>
      <c r="G507" s="37">
        <v>6.0</v>
      </c>
      <c r="H507" s="172">
        <f>SUMIF(DETA_VENTAS!$B511:$B$922,$A507,DETA_VENTAS!$L511:$L$922)</f>
        <v>0</v>
      </c>
      <c r="I507" s="172">
        <f>SUMIF(DETA_VENTAS!$B511:$B$922,$A507,DETA_VENTAS!$Q511:$Q$922)</f>
        <v>0</v>
      </c>
      <c r="J507" s="173">
        <f t="shared" si="17"/>
        <v>0</v>
      </c>
      <c r="K507" s="172">
        <f t="shared" si="15"/>
        <v>0</v>
      </c>
      <c r="L507" s="174">
        <f t="shared" si="6"/>
        <v>0</v>
      </c>
      <c r="M507" s="175"/>
    </row>
    <row r="508">
      <c r="A508" s="194">
        <v>1623.0</v>
      </c>
      <c r="B508" s="193" t="s">
        <v>476</v>
      </c>
      <c r="C508" s="170">
        <f t="array" ref="C508">XLOOKUP(B508,CLIENTES!$B$2:B511,CLIENTES!$A$2:A511, 0)</f>
        <v>183</v>
      </c>
      <c r="D508" s="171">
        <v>44985.0</v>
      </c>
      <c r="E508" s="134" t="str">
        <f t="shared" si="20"/>
        <v>February</v>
      </c>
      <c r="F508" s="37" t="str">
        <f t="array" ref="F508">IFERROR(XLOOKUP(A508,DETA_VENTAS!$B$1:B511,DETA_VENTAS!$C$1:C511),"")</f>
        <v>ACCESORIOS</v>
      </c>
      <c r="G508" s="147"/>
      <c r="H508" s="172">
        <f>SUMIF(DETA_VENTAS!$B511:$B$922,$A508,DETA_VENTAS!$L511:$L$922)</f>
        <v>83.42894737</v>
      </c>
      <c r="I508" s="172">
        <f>SUMIF(DETA_VENTAS!$B511:$B$922,$A508,DETA_VENTAS!$Q511:$Q$922)</f>
        <v>4.678947368</v>
      </c>
      <c r="J508" s="173">
        <f t="shared" si="17"/>
        <v>0.05608302053</v>
      </c>
      <c r="K508" s="172">
        <f t="shared" si="15"/>
        <v>83.42894737</v>
      </c>
      <c r="L508" s="174">
        <f t="shared" si="6"/>
        <v>0</v>
      </c>
      <c r="M508" s="175"/>
    </row>
    <row r="509">
      <c r="A509" s="194">
        <v>1621.0</v>
      </c>
      <c r="B509" s="193" t="s">
        <v>476</v>
      </c>
      <c r="C509" s="170">
        <f t="array" ref="C509">XLOOKUP(B509,CLIENTES!$B$2:B511,CLIENTES!$A$2:A511, 0)</f>
        <v>183</v>
      </c>
      <c r="D509" s="171">
        <v>44957.0</v>
      </c>
      <c r="E509" s="134" t="str">
        <f t="shared" si="20"/>
        <v>January</v>
      </c>
      <c r="F509" s="37" t="str">
        <f t="array" ref="F509">IFERROR(XLOOKUP(A509,DETA_VENTAS!$B$1:B511,DETA_VENTAS!$C$1:C511),"")</f>
        <v/>
      </c>
      <c r="G509" s="194">
        <v>1.0</v>
      </c>
      <c r="H509" s="195"/>
      <c r="I509" s="196"/>
      <c r="J509" s="173">
        <f t="shared" si="17"/>
        <v>0</v>
      </c>
      <c r="K509" s="172" t="str">
        <f t="shared" si="15"/>
        <v/>
      </c>
      <c r="L509" s="174">
        <f t="shared" si="6"/>
        <v>0</v>
      </c>
      <c r="M509" s="175"/>
    </row>
    <row r="510">
      <c r="A510" s="194">
        <v>1620.0</v>
      </c>
      <c r="B510" s="193" t="s">
        <v>473</v>
      </c>
      <c r="C510" s="170">
        <f t="array" ref="C510">XLOOKUP(B510,CLIENTES!$B$2:B511,CLIENTES!$A$2:A511, 0)</f>
        <v>25</v>
      </c>
      <c r="D510" s="171">
        <v>44959.0</v>
      </c>
      <c r="E510" s="134" t="str">
        <f t="shared" si="20"/>
        <v>February</v>
      </c>
      <c r="F510" s="37" t="str">
        <f t="array" ref="F510">IFERROR(XLOOKUP(A510,DETA_VENTAS!$B$1:B511,DETA_VENTAS!$C$1:C511),"")</f>
        <v/>
      </c>
      <c r="G510" s="194">
        <v>5.0</v>
      </c>
      <c r="H510" s="195">
        <v>120.0</v>
      </c>
      <c r="I510" s="196"/>
      <c r="J510" s="173">
        <f t="shared" si="17"/>
        <v>0</v>
      </c>
      <c r="K510" s="172">
        <f t="shared" si="15"/>
        <v>120</v>
      </c>
      <c r="L510" s="174">
        <f t="shared" si="6"/>
        <v>0</v>
      </c>
      <c r="M510" s="175"/>
    </row>
    <row r="511">
      <c r="A511" s="147"/>
      <c r="B511" s="179"/>
      <c r="C511" s="170"/>
      <c r="D511" s="171"/>
      <c r="F511" s="35"/>
      <c r="G511" s="147"/>
      <c r="H511" s="172"/>
      <c r="J511" s="173"/>
      <c r="K511" s="192"/>
      <c r="M511" s="147"/>
    </row>
  </sheetData>
  <autoFilter ref="$A$1:$P$511"/>
  <dataValidations>
    <dataValidation type="list" allowBlank="1" showErrorMessage="1" sqref="B146:B148">
      <formula1>"316,Adriel Falistocco,Arg,Repuestos Celus,NOMBRE Y APELLIDO,Adolfo Ponce,Adrian Adroza,Adrian Dario Ponce,Adriel,Agustina Cioffi,Alberto Rebecchi,Alberto Gentile,Alejandro Dellasta,Alejandro Esenserio,Alejandro Hernandez,Alejandro Waibsnaider,Alexia Sobri"&amp;" Seba,Alfredo Baldo,Amigo Juancho,Angel Diez,Angelo Security,Anibal Musin,Anibal Muzzin,Antonio,Ariel Rubino,Arielito,Axel Saravia,Bernard Parado,Braulio,Bruno Cattaneo,Cambio X Bloqueado,Camila X Oscar,Camlem,Carlos Favaloro,Carolina,Carolina Quiroga,Cel"&amp;" Express Arg,Cell-One,Cesar Vasta,Cioffis,Claudia X Esteban,Cliente Facu,Consuelo Tobias,Credito En Usmp,Cristian Caceres,Dario Amaretto,Dario X Franky,David,David Grilli,David Pacheco,Devolucion,Diego Eric Maximiliano,Diego Frazer,Diego Monteiro,Diego Mo"&amp;"ntero,Disponible Vta,Disponibles,Ebay,Edwin,Elian Iphones,Elian Obregon,Elio Pereyra,Emilio Grupo Iphone,Emmanuel Kurpas,Eze Ibañez,Ezequiel Copa,Ezequiel Juarez,Ezequiel Perez,Fabiana,Facu Cdba,Facu X Marcos Roku,Facundo Andriach,Facundo Bahia,Facundo Ma"&amp;"deira,Facundo Madeiras,Facundo X Hugo,Fanky Polanco,Fede - Julio,Fede Soba,Fede-David,Federico Gauna,Federico Soba,Federico X Flavio,Fernando Castell Huerta,Fernando Import All,Fernando Plata,Fiona Chiavero,Franco Farias,Franco Pepe,Franco Visciarelli,Fra"&amp;"nky Polanco,Franstore,Fritz,Fue,Gabriel K,Gaby Beck,Gaston Gm Store,Gerardo Safe Mode,German Lombardo,Gladys Mama,Gonza Import,Gonza Imports,Gonzalo Gl,Guadalupe Terrada,Guglielmi,Guille Viola,Guillermo Lacopi,Guillermo Pinardi,Gustavo Juancho,Gustavo Mes"&amp;"a,Hard Digital Congreso,Haydee High Tech,Hector La Era,Hgs Service,Hugo Gimeno,Ignacio Ilzarbe,Ignacio Llermanos,Ignacio X Damonte,Igor Galuk,Isaac Escalante,Ivana Medina,Javier Bolivia,Javier German,Javier Ipolitti,Javier Ippoliti,Jay,Jeremias Inalef,Joa"&amp;"quin Garcia,Joaquin Menino,Jonatan Bonzini,Jonatan Waibsnaider,Jorge Andres Monje,Jorge Giosa,Jorge Giosa - Claudio,Jorge Ledec,Jorge Ledesma,Jorge Ragusa,Jose Rodas,Jose Urquiola,Juan Cruz,Juan Cruz Nahuel Lopez,Juan Ignacio Garcia Perea,Juan Jose Duca,J"&amp;"uan Siri,Juan Techno,Juancho,Juano Juan,Julian Ruiz,Kevin Instagram,Lautaro Cicka,Leo X Lucas,Lidercell,Lionel Barbieri,Lucas,Lucas Chidors,Lucas Cly Store,Lucas Isidro Casanova,Lucas Pereyra,Lucas Pereyra Epoint,Lucio Real Beron,Luis Avellaneda,Luis Favi"&amp;"lla,Luis Iphone Argentina,Lunita,Marco Dabas,Marcos Prochosky,Marcos Roku,Maria Emilia Martinez,Mariano Lozano,Mariano Sanchez,Martin Aquino,Martin Castillo,Martin Colegiales,Martin Heiffel,Martin Ponte,Martin X Samu,Matheus,Matheus Lovato,Matheus Viniciu"&amp;"s,Matias Pechieu,Matias Ulanosky,Mauro,Mauro Loredan,Mauro Preckel,Mauro Ramos,Maxi Aguirre,Maximiliano Del Valle,Mercadolibre,Miguel Vanadia,Mundo Apple,Nacho Ilzarbe,Nahuel Cabildo,Nahuel Horrach,Nahuel Neuquen,Nahuel Rodriguez,Nahuel Vergara,Natalia Ha"&amp;"rosteguy,Nico Aguilera,Nicolas Barac,Nicolas Endrizzi,Nicolas Fernandez,Nicolas Iphone Bsas,Nicolas Villa,Oscar Cioffi,Oscar Garcia,Pablo Carreño,Pablo Cesar Becerra,Pablo Gimenez,Pablo Javier Lopez,Pablo Lluch,Pablo Rufino,Pamela Laborde,Pato Rey,Patrici"&amp;"o Bonin,Patricio Rey,Patricio X Igor,Pendientes,Raul Goni,Repuso Jorge Miami,Revisar Bien,Ricardo Mierez,Rma,Rocio Otero,Rodrigo Colissi,Rodrigo Osses,Roly,Roman,Roman ,Salvador Escobar,Santiago De C Parts,Santiago Fitzsimons,Santiago Virtual,Santiago/Die"&amp;"go,Sebas Braun,Sebastian Gerace,Sebastian Powercell,Sebastian X Envios,Sergio Hoffman,Soledad Costa,Steve Barrio,Tech Digital,Tecnophos,Thiago Alvarado,Todos,Tomas Alvarez,Tomas Lautersztein,Tomas Lauterztein,Tomas Mdq,Tomy Fiona,Trish Barrio,Ulises David"&amp;" Cota,Valentin Primo Rodri,Veronica,Fernando Lanzarotti,Franco Valve,Barbieri Family,Tomas Lopez,Pablo Referido,Mayorga Family,Andres Farall (Ref Igor),EN STOCK BAIRES,Gabriel x Nico Miami,Augusto Touch Argentina"</formula1>
    </dataValidation>
    <dataValidation type="list" allowBlank="1" showErrorMessage="1" sqref="M124:M129">
      <formula1>Datos!$I$2:$I511</formula1>
    </dataValidation>
    <dataValidation type="list" allowBlank="1" showErrorMessage="1" sqref="B2:B136 B181:B182 B190 B215">
      <formula1>CLIENTES!$B$2:$B$340</formula1>
    </dataValidation>
    <dataValidation type="list" allowBlank="1" showErrorMessage="1" sqref="B137:B138">
      <formula1>"316,Adriel Falistocco,Arg,Repuestos Celus,NOMBRE Y APELLIDO,Adolfo Ponce,Adrian Adroza,Adrian Dario Ponce,Adriel,Agustina Cioffi,Alberto Rebecchi,Alberto Gentile,Alejandro Dellasta,Alejandro Esenserio,Alejandro Hernandez,Alejandro Waibsnaider,Alexia Sobri"&amp;" Seba,Alfredo Baldo,Amigo Juancho,Angel Diez,Angelo Security,Anibal Musin,Anibal Muzzin,Antonio,Ariel Rubino,Arielito,Axel Saravia,Bernard Parado,Braulio,Bruno Cattaneo,Cambio X Bloqueado,Camila X Oscar,Camlem,Carlos Favaloro,Carolina,Carolina Quiroga,Cel"&amp;" Express Arg,Cell-One,Cesar Vasta,Cioffis,Claudia X Esteban,Cliente Facu,Consuelo Tobias,Credito En Usmp,Cristian Caceres,Dario Amaretto,Dario X Franky,David,David Grilli,David Pacheco,Devolucion,Diego Eric Maximiliano,Diego Frazer,Diego Monteiro,Diego Mo"&amp;"ntero,Disponible Vta,Disponibles,Ebay,Edwin,Elian Iphones,Elian Obregon,Elio Pereyra,Emilio Grupo Iphone,Emmanuel Kurpas,Eze Ibañez,Ezequiel Copa,Ezequiel Juarez,Ezequiel Perez,Fabiana,Facu Cdba,Facu X Marcos Roku,Facundo Andriach,Facundo Bahia,Facundo Ma"&amp;"deira,Facundo Madeiras,Facundo X Hugo,Fanky Polanco,Fede - Julio,Fede Soba,Fede-David,Federico Gauna,Federico Soba,Federico X Flavio,Fernando Castell Huerta,Fernando Import All,Fernando Plata,Fiona Chiavero,Franco Farias,Franco Pepe,Franco Visciarelli,Fra"&amp;"nky Polanco,Franstore,Fritz,Fue,Gabriel K,Gaby Beck,Gaston Gm Store,Gerardo Safe Mode,German Lombardo,Gladys Mama,Gonza Import,Gonza Imports,Gonzalo Gl,Guadalupe Terrada,Guglielmi,Guille Viola,Guillermo Lacopi,Guillermo Pinardi,Gustavo Juancho,Gustavo Mes"&amp;"a,Hard Digital Congreso,Haydee High Tech,Hector La Era,Hgs Service,Hugo Gimeno,Ignacio Ilzarbe,Ignacio Llermanos,Ignacio X Damonte,Igor Galuk,Isaac Escalante,Ivana Medina,Javier Bolivia,Javier German,Tomas Rodriguez,Javier Ippoliti,Jay,Jeremias Inalef,Joa"&amp;"quin Garcia,Joaquin Menino,Jonatan Bonzini,Jonatan Waibsnaider,Jorge Andres Monje,Jorge Giosa,Jorge Giosa - Claudio,Jorge Ledec,Jorge Ledesma,Jorge Ragusa,Jose Rodas,Jose Urquiola,Juan Cruz,Juan Cruz Nahuel Lopez,Juan Ignacio Garcia Perea,Juan Jose Duca,J"&amp;"uan Siri,Juan Techno,Juancho,Juano Juan,Julian Ruiz,Kevin Instagram,Lautaro Cicka,Leo X Lucas,Lidercell,Lionel Barbieri,Lucas,Lucas Chidors,Lucas Cly Store,Lucas Isidro Casanova,Lucas Pereyra,Lucas Pereyra Epoint,Lucio Real Beron,Luis Avellaneda,Luis Favi"&amp;"lla,Luis Iphone Argentina,Lunita,Marco Dabas,Marcos Prochosky,Marcos Roku,Maria Emilia Martinez,Mariano Lozano,Mariano Sanchez,Martin Aquino,Martin Castillo,Martin Colegiales,Martin Heiffel,Martin Ponte,Martin X Samu,Matheus,Matheus Lovato,Matheus Viniciu"&amp;"s,Matias Pechieu,Matias Ulanosky,Mauro,Mauro Loredan,Mauro Preckel,Mauro Ramos,Maxi Aguirre,Maximiliano Del Valle,Mercadolibre,Miguel Vanadia,Mundo Apple,Nacho Ilzarbe,Nahuel Cabildo,Nahuel Horrach,Nahuel Neuquen,Nahuel Rodriguez,Nahuel Vergara,Natalia Ha"&amp;"rosteguy,Nico Aguilera,Nicolas Barac,Nicolas Endrizzi,Nicolas Fernandez,Nicolas Iphone Bsas,Nicolas Villa,Oscar Cioffi,Oscar Garcia,Pablo Carreño,Pablo Cesar Becerra,Pablo Gimenez,Pablo Javier Lopez,Pablo Lluch,Pablo Rufino,Pamela Laborde,Pato Rey,Patrici"&amp;"o Bonin,Patricio Rey,Patricio X Igor,Pendientes,Raul Goni,Repuso Jorge Miami,Revisar Bien,Ricardo Mierez,Rma,Rocio Otero,Rodrigo Colissi,Rodrigo Osses,Roly,Roman,Roman ,Salvador Escobar,Santiago De C Parts,Santiago Fitzsimons,Santiago Virtual,Santiago/Die"&amp;"go,Sebas Braun,Sebastian Gerace,Sebastian Powercell,Sebastian X Envios,Sergio Hoffman,Soledad Costa,Steve Barrio,Tech Digital,Tecnophos,Thiago Alvarado,Todos,Tomas Alvarez,Tomas Lautersztein,Federico Milovic,Tomas Mdq,Tomy Fiona,Trish Barrio,Ulises David "&amp;"Cota,Valentin Primo Rodri,Veronica,Fernando Lanzarotti,Franco Valve,Barbieri Family,Tomas Lopez,Pablo Referido,Mayorga Family,Andres Farall (Ref Igor),EN STOCK BAIRES,Gabriel x Nico Miami,Augusto Touch Argentina,Maxx,Matias Ref Alaska,Claudio Molina x IG"</formula1>
    </dataValidation>
    <dataValidation type="list" allowBlank="1" showErrorMessage="1" sqref="B151">
      <formula1>CLIENTES!$B$2:$B511</formula1>
    </dataValidation>
    <dataValidation type="list" allowBlank="1" showErrorMessage="1" sqref="B139:B145 B149:B150">
      <formula1>CLIENTES!$B$2:$B$269</formula1>
    </dataValidation>
    <dataValidation type="list" allowBlank="1" showErrorMessage="1" sqref="M2:M123 M130:M511">
      <formula1>Datos!$I$2:I511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xSplit="8.0" ySplit="1.0" topLeftCell="I2" activePane="bottomRight" state="frozen"/>
      <selection activeCell="I1" sqref="I1" pane="topRight"/>
      <selection activeCell="A2" sqref="A2" pane="bottomLeft"/>
      <selection activeCell="I2" sqref="I2" pane="bottomRight"/>
    </sheetView>
  </sheetViews>
  <sheetFormatPr customHeight="1" defaultColWidth="12.63" defaultRowHeight="15.75" outlineLevelCol="1" outlineLevelRow="1"/>
  <cols>
    <col customWidth="1" min="1" max="1" width="10.13"/>
    <col customWidth="1" min="2" max="2" width="10.13" outlineLevel="1"/>
    <col customWidth="1" min="3" max="3" width="14.63" outlineLevel="1"/>
    <col customWidth="1" min="4" max="4" width="10.5" outlineLevel="1"/>
    <col customWidth="1" min="5" max="5" width="20.63"/>
    <col collapsed="1" customWidth="1" min="6" max="6" width="18.13"/>
    <col customWidth="1" hidden="1" min="7" max="7" width="9.13" outlineLevel="1"/>
    <col customWidth="1" hidden="1" min="8" max="8" width="46.25" outlineLevel="1"/>
    <col customWidth="1" min="9" max="9" width="14.63"/>
    <col customWidth="1" min="10" max="10" width="15.38"/>
    <col min="11" max="12" width="12.63" outlineLevel="1"/>
    <col customWidth="1" min="13" max="13" width="13.88"/>
    <col customWidth="1" min="19" max="19" width="20.75"/>
    <col customWidth="1" min="20" max="20" width="17.75"/>
    <col customWidth="1" min="24" max="24" width="26.13"/>
    <col customWidth="1" min="25" max="25" width="20.13"/>
  </cols>
  <sheetData>
    <row r="1">
      <c r="A1" s="197" t="s">
        <v>329</v>
      </c>
      <c r="B1" s="1" t="s">
        <v>482</v>
      </c>
      <c r="C1" s="1" t="s">
        <v>483</v>
      </c>
      <c r="D1" s="1" t="s">
        <v>2</v>
      </c>
      <c r="E1" s="1" t="s">
        <v>484</v>
      </c>
      <c r="F1" s="198" t="s">
        <v>485</v>
      </c>
      <c r="G1" s="4" t="s">
        <v>486</v>
      </c>
      <c r="H1" s="4" t="s">
        <v>487</v>
      </c>
      <c r="I1" s="4" t="s">
        <v>488</v>
      </c>
      <c r="J1" s="199" t="s">
        <v>489</v>
      </c>
      <c r="K1" s="4" t="s">
        <v>490</v>
      </c>
      <c r="L1" s="4" t="s">
        <v>491</v>
      </c>
      <c r="M1" s="4" t="s">
        <v>492</v>
      </c>
      <c r="N1" s="200" t="s">
        <v>493</v>
      </c>
      <c r="O1" s="4" t="s">
        <v>494</v>
      </c>
      <c r="P1" s="4" t="s">
        <v>28</v>
      </c>
      <c r="Q1" s="4" t="s">
        <v>17</v>
      </c>
      <c r="R1" s="4" t="s">
        <v>335</v>
      </c>
      <c r="S1" s="4" t="s">
        <v>495</v>
      </c>
      <c r="T1" s="1" t="s">
        <v>18</v>
      </c>
      <c r="U1" s="4" t="s">
        <v>496</v>
      </c>
      <c r="V1" s="1" t="s">
        <v>497</v>
      </c>
      <c r="W1" s="1" t="s">
        <v>498</v>
      </c>
      <c r="X1" s="4" t="s">
        <v>499</v>
      </c>
      <c r="Y1" s="197" t="str">
        <f t="shared" ref="Y1:Y10" si="1">TEXT(A1, "MM/YYYY")</f>
        <v>FECHA</v>
      </c>
    </row>
    <row r="2" ht="18.0" customHeight="1" outlineLevel="1">
      <c r="A2" s="201">
        <v>46000.0</v>
      </c>
      <c r="B2" s="202">
        <v>2243.0</v>
      </c>
      <c r="C2" s="202" t="s">
        <v>191</v>
      </c>
      <c r="D2" s="203">
        <f t="array" ref="D2">XLOOKUP(B2,CABE_VENTAS!$A$1:A1037,CABE_VENTAS!$C$1:C1037,"N/A")</f>
        <v>70</v>
      </c>
      <c r="E2" s="204" t="str">
        <f t="array" ref="E2">XLOOKUP(D2,CLIENTES!$A$1:A1037,CLIENTES!$B$1:B1037, "")</f>
        <v>Aylen Gentiletti</v>
      </c>
      <c r="F2" s="205" t="s">
        <v>500</v>
      </c>
      <c r="G2" s="206">
        <v>3.0</v>
      </c>
      <c r="H2" s="207" t="str">
        <f t="array" ref="H2">IFERROR(INDEX('ARTICULOS TECNO'!B:B, MATCH(F2, 'ARTICULOS TECNO'!A:A, 0)),"")</f>
        <v>iPhone 17 Pro Max 256GB 🇺🇸</v>
      </c>
      <c r="I2" s="207" t="str">
        <f t="array" ref="I2">IFERROR(INDEX('ARTICULOS TECNO'!C:C, MATCH(F2, 'ARTICULOS TECNO'!A:A, 0)),"NA")</f>
        <v>Deep Blue</v>
      </c>
      <c r="J2" s="208"/>
      <c r="K2" s="209">
        <v>1275.0</v>
      </c>
      <c r="L2" s="210">
        <f t="shared" ref="L2:L488" si="2">K2*G2</f>
        <v>3825</v>
      </c>
      <c r="M2" s="211" t="s">
        <v>501</v>
      </c>
      <c r="N2" s="212"/>
      <c r="O2" s="210">
        <v>1260.0</v>
      </c>
      <c r="P2" s="213">
        <v>0.0</v>
      </c>
      <c r="Q2" s="214">
        <f t="array" ref="Q2">IFERROR((K2-O2-P2)*G2,"")</f>
        <v>45</v>
      </c>
      <c r="R2" s="215">
        <f t="shared" ref="R2:R10" si="3">IFERROR(Q2/L2,0)</f>
        <v>0.01176470588</v>
      </c>
      <c r="S2" s="216" t="s">
        <v>502</v>
      </c>
      <c r="T2" s="202">
        <v>6040.0</v>
      </c>
      <c r="U2" s="214">
        <f t="shared" ref="U2:U10" si="4">G2*O2</f>
        <v>3780</v>
      </c>
      <c r="V2" s="217">
        <f t="array" ref="V2">IFERROR(INDEX('ARTICULOS TECNO'!G:G, MATCH(F2, 'ARTICULOS TECNO'!A:A, 0)),"")</f>
        <v>0.5</v>
      </c>
      <c r="W2" s="217">
        <f t="shared" ref="W2:W10" si="5">V2*G2</f>
        <v>1.5</v>
      </c>
      <c r="X2" s="218"/>
      <c r="Y2" s="219" t="str">
        <f t="shared" si="1"/>
        <v>12/2025</v>
      </c>
    </row>
    <row r="3" ht="18.0" customHeight="1" outlineLevel="1">
      <c r="A3" s="201">
        <v>46000.0</v>
      </c>
      <c r="B3" s="202">
        <v>2243.0</v>
      </c>
      <c r="C3" s="202" t="s">
        <v>191</v>
      </c>
      <c r="D3" s="203">
        <f t="array" ref="D3">XLOOKUP(B3,CABE_VENTAS!$A$1:A1037,CABE_VENTAS!$C$1:C1037,"N/A")</f>
        <v>70</v>
      </c>
      <c r="E3" s="204" t="str">
        <f t="array" ref="E3">XLOOKUP(D3,CLIENTES!$A$1:A1037,CLIENTES!$B$1:B1037, "")</f>
        <v>Aylen Gentiletti</v>
      </c>
      <c r="F3" s="205" t="s">
        <v>503</v>
      </c>
      <c r="G3" s="206">
        <v>3.0</v>
      </c>
      <c r="H3" s="207" t="str">
        <f t="array" ref="H3">IFERROR(INDEX('ARTICULOS TECNO'!B:B, MATCH(F3, 'ARTICULOS TECNO'!A:A, 0)),"")</f>
        <v>iPhone 17 Pro Max 256GB 🇺🇸</v>
      </c>
      <c r="I3" s="207" t="str">
        <f t="array" ref="I3">IFERROR(INDEX('ARTICULOS TECNO'!C:C, MATCH(F3, 'ARTICULOS TECNO'!A:A, 0)),"NA")</f>
        <v>Silver</v>
      </c>
      <c r="J3" s="208"/>
      <c r="K3" s="209">
        <v>1275.0</v>
      </c>
      <c r="L3" s="210">
        <f t="shared" si="2"/>
        <v>3825</v>
      </c>
      <c r="M3" s="211" t="s">
        <v>501</v>
      </c>
      <c r="N3" s="212"/>
      <c r="O3" s="210">
        <v>1260.0</v>
      </c>
      <c r="P3" s="213">
        <v>0.0</v>
      </c>
      <c r="Q3" s="214">
        <f t="array" ref="Q3">IFERROR((K3-O3-P3)*G3,"")</f>
        <v>45</v>
      </c>
      <c r="R3" s="215">
        <f t="shared" si="3"/>
        <v>0.01176470588</v>
      </c>
      <c r="S3" s="216" t="s">
        <v>502</v>
      </c>
      <c r="T3" s="202">
        <v>6040.0</v>
      </c>
      <c r="U3" s="214">
        <f t="shared" si="4"/>
        <v>3780</v>
      </c>
      <c r="V3" s="217">
        <f t="array" ref="V3">IFERROR(INDEX('ARTICULOS TECNO'!G:G, MATCH(F3, 'ARTICULOS TECNO'!A:A, 0)),"")</f>
        <v>0.5</v>
      </c>
      <c r="W3" s="217">
        <f t="shared" si="5"/>
        <v>1.5</v>
      </c>
      <c r="X3" s="218"/>
      <c r="Y3" s="219" t="str">
        <f t="shared" si="1"/>
        <v>12/2025</v>
      </c>
    </row>
    <row r="4" ht="18.0" customHeight="1" outlineLevel="1">
      <c r="A4" s="201">
        <v>46000.0</v>
      </c>
      <c r="B4" s="202">
        <v>2243.0</v>
      </c>
      <c r="C4" s="202" t="s">
        <v>191</v>
      </c>
      <c r="D4" s="203">
        <f t="array" ref="D4">XLOOKUP(B4,CABE_VENTAS!$A$1:A1037,CABE_VENTAS!$C$1:C1037,"N/A")</f>
        <v>70</v>
      </c>
      <c r="E4" s="204" t="str">
        <f t="array" ref="E4">XLOOKUP(D4,CLIENTES!$A$1:A1037,CLIENTES!$B$1:B1037, "")</f>
        <v>Aylen Gentiletti</v>
      </c>
      <c r="F4" s="205" t="s">
        <v>504</v>
      </c>
      <c r="G4" s="206">
        <v>3.0</v>
      </c>
      <c r="H4" s="207" t="str">
        <f t="array" ref="H4">IFERROR(INDEX('ARTICULOS TECNO'!B:B, MATCH(F4, 'ARTICULOS TECNO'!A:A, 0)),"")</f>
        <v>iPhone 17 Pro Max 256GB 🇺🇸</v>
      </c>
      <c r="I4" s="207" t="str">
        <f t="array" ref="I4">IFERROR(INDEX('ARTICULOS TECNO'!C:C, MATCH(F4, 'ARTICULOS TECNO'!A:A, 0)),"NA")</f>
        <v>Cosmic Orange</v>
      </c>
      <c r="J4" s="208"/>
      <c r="K4" s="209">
        <v>1275.0</v>
      </c>
      <c r="L4" s="210">
        <f t="shared" si="2"/>
        <v>3825</v>
      </c>
      <c r="M4" s="211" t="s">
        <v>501</v>
      </c>
      <c r="N4" s="212"/>
      <c r="O4" s="210">
        <v>1260.0</v>
      </c>
      <c r="P4" s="213">
        <v>0.0</v>
      </c>
      <c r="Q4" s="214">
        <f t="array" ref="Q4">IFERROR((K4-O4-P4)*G4,"")</f>
        <v>45</v>
      </c>
      <c r="R4" s="215">
        <f t="shared" si="3"/>
        <v>0.01176470588</v>
      </c>
      <c r="S4" s="216" t="s">
        <v>502</v>
      </c>
      <c r="T4" s="202">
        <v>6040.0</v>
      </c>
      <c r="U4" s="214">
        <f t="shared" si="4"/>
        <v>3780</v>
      </c>
      <c r="V4" s="217">
        <f t="array" ref="V4">IFERROR(INDEX('ARTICULOS TECNO'!G:G, MATCH(F4, 'ARTICULOS TECNO'!A:A, 0)),"")</f>
        <v>0.5</v>
      </c>
      <c r="W4" s="217">
        <f t="shared" si="5"/>
        <v>1.5</v>
      </c>
      <c r="X4" s="218"/>
      <c r="Y4" s="219" t="str">
        <f t="shared" si="1"/>
        <v>12/2025</v>
      </c>
    </row>
    <row r="5" ht="18.0" customHeight="1" outlineLevel="1">
      <c r="A5" s="201">
        <v>46000.0</v>
      </c>
      <c r="B5" s="202">
        <v>2242.0</v>
      </c>
      <c r="C5" s="202" t="s">
        <v>505</v>
      </c>
      <c r="D5" s="203">
        <f t="array" ref="D5">XLOOKUP(B5,CABE_VENTAS!$A$1:A1037,CABE_VENTAS!$C$1:C1037,"N/A")</f>
        <v>162</v>
      </c>
      <c r="E5" s="204" t="str">
        <f t="array" ref="E5">XLOOKUP(D5,CLIENTES!$A$1:A1037,CLIENTES!$B$1:B1037, "")</f>
        <v>Marcos Roku</v>
      </c>
      <c r="F5" s="205" t="s">
        <v>506</v>
      </c>
      <c r="G5" s="206">
        <v>3.0</v>
      </c>
      <c r="H5" s="207" t="str">
        <f t="array" ref="H5">IFERROR(INDEX('ARTICULOS TECNO'!B:B, MATCH(F5, 'ARTICULOS TECNO'!A:A, 0)),"")</f>
        <v>Apple iPad 11th Gen A16 128GB Wi-Fi Only</v>
      </c>
      <c r="I5" s="207" t="str">
        <f t="array" ref="I5">IFERROR(INDEX('ARTICULOS TECNO'!C:C, MATCH(F5, 'ARTICULOS TECNO'!A:A, 0)),"NA")</f>
        <v>Blue</v>
      </c>
      <c r="J5" s="208"/>
      <c r="K5" s="209">
        <v>289.0</v>
      </c>
      <c r="L5" s="210">
        <f t="shared" si="2"/>
        <v>867</v>
      </c>
      <c r="M5" s="211" t="s">
        <v>507</v>
      </c>
      <c r="N5" s="212"/>
      <c r="O5" s="210">
        <v>279.0</v>
      </c>
      <c r="P5" s="213">
        <v>0.0</v>
      </c>
      <c r="Q5" s="214">
        <f t="array" ref="Q5">IFERROR((K5-O5-P5)*G5,"")</f>
        <v>30</v>
      </c>
      <c r="R5" s="215">
        <f t="shared" si="3"/>
        <v>0.03460207612</v>
      </c>
      <c r="S5" s="216" t="s">
        <v>508</v>
      </c>
      <c r="T5" s="202" t="s">
        <v>509</v>
      </c>
      <c r="U5" s="214">
        <f t="shared" si="4"/>
        <v>837</v>
      </c>
      <c r="V5" s="217">
        <f t="array" ref="V5">IFERROR(INDEX('ARTICULOS TECNO'!G:G, MATCH(F5, 'ARTICULOS TECNO'!A:A, 0)),"")</f>
        <v>0.855</v>
      </c>
      <c r="W5" s="217">
        <f t="shared" si="5"/>
        <v>2.565</v>
      </c>
      <c r="X5" s="218"/>
      <c r="Y5" s="219" t="str">
        <f t="shared" si="1"/>
        <v>12/2025</v>
      </c>
    </row>
    <row r="6" ht="18.0" customHeight="1" outlineLevel="1">
      <c r="A6" s="201">
        <v>46000.0</v>
      </c>
      <c r="B6" s="202">
        <v>2242.0</v>
      </c>
      <c r="C6" s="202" t="s">
        <v>505</v>
      </c>
      <c r="D6" s="203">
        <f t="array" ref="D6">XLOOKUP(B6,CABE_VENTAS!$A$1:A1037,CABE_VENTAS!$C$1:C1037,"N/A")</f>
        <v>162</v>
      </c>
      <c r="E6" s="204" t="str">
        <f t="array" ref="E6">XLOOKUP(D6,CLIENTES!$A$1:A1037,CLIENTES!$B$1:B1037, "")</f>
        <v>Marcos Roku</v>
      </c>
      <c r="F6" s="205" t="s">
        <v>510</v>
      </c>
      <c r="G6" s="206">
        <v>2.0</v>
      </c>
      <c r="H6" s="207" t="str">
        <f t="array" ref="H6">IFERROR(INDEX('ARTICULOS TECNO'!B:B, MATCH(F6, 'ARTICULOS TECNO'!A:A, 0)),"")</f>
        <v>Apple iPad 11th Gen A16 128GB Wi-Fi Only</v>
      </c>
      <c r="I6" s="207" t="str">
        <f t="array" ref="I6">IFERROR(INDEX('ARTICULOS TECNO'!C:C, MATCH(F6, 'ARTICULOS TECNO'!A:A, 0)),"NA")</f>
        <v>Silver</v>
      </c>
      <c r="J6" s="208"/>
      <c r="K6" s="209">
        <v>289.0</v>
      </c>
      <c r="L6" s="210">
        <f t="shared" si="2"/>
        <v>578</v>
      </c>
      <c r="M6" s="211" t="s">
        <v>507</v>
      </c>
      <c r="N6" s="212"/>
      <c r="O6" s="210">
        <v>279.0</v>
      </c>
      <c r="P6" s="213">
        <v>0.0</v>
      </c>
      <c r="Q6" s="214">
        <f t="array" ref="Q6">IFERROR((K6-O6-P6)*G6,"")</f>
        <v>20</v>
      </c>
      <c r="R6" s="215">
        <f t="shared" si="3"/>
        <v>0.03460207612</v>
      </c>
      <c r="S6" s="216" t="s">
        <v>508</v>
      </c>
      <c r="T6" s="202" t="s">
        <v>511</v>
      </c>
      <c r="U6" s="214">
        <f t="shared" si="4"/>
        <v>558</v>
      </c>
      <c r="V6" s="217">
        <f t="array" ref="V6">IFERROR(INDEX('ARTICULOS TECNO'!G:G, MATCH(F6, 'ARTICULOS TECNO'!A:A, 0)),"")</f>
        <v>0.855</v>
      </c>
      <c r="W6" s="217">
        <f t="shared" si="5"/>
        <v>1.71</v>
      </c>
      <c r="X6" s="218"/>
      <c r="Y6" s="219" t="str">
        <f t="shared" si="1"/>
        <v>12/2025</v>
      </c>
    </row>
    <row r="7" ht="18.0" customHeight="1" outlineLevel="1">
      <c r="A7" s="201">
        <v>46000.0</v>
      </c>
      <c r="B7" s="202">
        <v>2242.0</v>
      </c>
      <c r="C7" s="202" t="s">
        <v>505</v>
      </c>
      <c r="D7" s="203">
        <f t="array" ref="D7">XLOOKUP(B7,CABE_VENTAS!$A$1:A1037,CABE_VENTAS!$C$1:C1037,"N/A")</f>
        <v>162</v>
      </c>
      <c r="E7" s="204" t="str">
        <f t="array" ref="E7">XLOOKUP(D7,CLIENTES!$A$1:A1037,CLIENTES!$B$1:B1037, "")</f>
        <v>Marcos Roku</v>
      </c>
      <c r="F7" s="205" t="s">
        <v>512</v>
      </c>
      <c r="G7" s="206">
        <v>5.0</v>
      </c>
      <c r="H7" s="207" t="str">
        <f t="array" ref="H7">IFERROR(INDEX('ARTICULOS TECNO'!B:B, MATCH(F7, 'ARTICULOS TECNO'!A:A, 0)),"")</f>
        <v>Apple iPad 11th Gen A16 256GB Wi-Fi Only</v>
      </c>
      <c r="I7" s="207" t="str">
        <f t="array" ref="I7">IFERROR(INDEX('ARTICULOS TECNO'!C:C, MATCH(F7, 'ARTICULOS TECNO'!A:A, 0)),"NA")</f>
        <v>Starlight</v>
      </c>
      <c r="J7" s="208"/>
      <c r="K7" s="209">
        <v>389.0</v>
      </c>
      <c r="L7" s="210">
        <f t="shared" si="2"/>
        <v>1945</v>
      </c>
      <c r="M7" s="211" t="s">
        <v>507</v>
      </c>
      <c r="N7" s="212"/>
      <c r="O7" s="210">
        <v>379.0</v>
      </c>
      <c r="P7" s="213">
        <v>0.0</v>
      </c>
      <c r="Q7" s="214">
        <f t="array" ref="Q7">IFERROR((K7-O7-P7)*G7,"")</f>
        <v>50</v>
      </c>
      <c r="R7" s="215">
        <f t="shared" si="3"/>
        <v>0.02570694087</v>
      </c>
      <c r="S7" s="216" t="s">
        <v>508</v>
      </c>
      <c r="T7" s="202" t="s">
        <v>511</v>
      </c>
      <c r="U7" s="214">
        <f t="shared" si="4"/>
        <v>1895</v>
      </c>
      <c r="V7" s="217">
        <f t="array" ref="V7">IFERROR(INDEX('ARTICULOS TECNO'!G:G, MATCH(F7, 'ARTICULOS TECNO'!A:A, 0)),"")</f>
        <v>0.855</v>
      </c>
      <c r="W7" s="217">
        <f t="shared" si="5"/>
        <v>4.275</v>
      </c>
      <c r="X7" s="218"/>
      <c r="Y7" s="219" t="str">
        <f t="shared" si="1"/>
        <v>12/2025</v>
      </c>
    </row>
    <row r="8" ht="18.0" customHeight="1" outlineLevel="1">
      <c r="A8" s="201">
        <v>46000.0</v>
      </c>
      <c r="B8" s="202">
        <v>2242.0</v>
      </c>
      <c r="C8" s="202" t="s">
        <v>505</v>
      </c>
      <c r="D8" s="203">
        <f t="array" ref="D8">XLOOKUP(B8,CABE_VENTAS!$A$1:A1037,CABE_VENTAS!$C$1:C1037,"N/A")</f>
        <v>162</v>
      </c>
      <c r="E8" s="204" t="str">
        <f t="array" ref="E8">XLOOKUP(D8,CLIENTES!$A$1:A1037,CLIENTES!$B$1:B1037, "")</f>
        <v>Marcos Roku</v>
      </c>
      <c r="F8" s="205" t="s">
        <v>513</v>
      </c>
      <c r="G8" s="206">
        <v>5.0</v>
      </c>
      <c r="H8" s="207" t="str">
        <f t="array" ref="H8">IFERROR(INDEX('ARTICULOS TECNO'!B:B, MATCH(F8, 'ARTICULOS TECNO'!A:A, 0)),"")</f>
        <v>Apple iPad 11th Gen A16 256GB Wi-Fi Only</v>
      </c>
      <c r="I8" s="207" t="str">
        <f t="array" ref="I8">IFERROR(INDEX('ARTICULOS TECNO'!C:C, MATCH(F8, 'ARTICULOS TECNO'!A:A, 0)),"NA")</f>
        <v>Blue</v>
      </c>
      <c r="J8" s="208"/>
      <c r="K8" s="209">
        <v>389.0</v>
      </c>
      <c r="L8" s="210">
        <f t="shared" si="2"/>
        <v>1945</v>
      </c>
      <c r="M8" s="211" t="s">
        <v>507</v>
      </c>
      <c r="N8" s="212"/>
      <c r="O8" s="210">
        <v>379.0</v>
      </c>
      <c r="P8" s="213">
        <v>0.0</v>
      </c>
      <c r="Q8" s="214">
        <f t="array" ref="Q8">IFERROR((K8-O8-P8)*G8,"")</f>
        <v>50</v>
      </c>
      <c r="R8" s="215">
        <f t="shared" si="3"/>
        <v>0.02570694087</v>
      </c>
      <c r="S8" s="216" t="s">
        <v>508</v>
      </c>
      <c r="T8" s="202" t="s">
        <v>514</v>
      </c>
      <c r="U8" s="214">
        <f t="shared" si="4"/>
        <v>1895</v>
      </c>
      <c r="V8" s="217">
        <f t="array" ref="V8">IFERROR(INDEX('ARTICULOS TECNO'!G:G, MATCH(F8, 'ARTICULOS TECNO'!A:A, 0)),"")</f>
        <v>0.855</v>
      </c>
      <c r="W8" s="217">
        <f t="shared" si="5"/>
        <v>4.275</v>
      </c>
      <c r="X8" s="218"/>
      <c r="Y8" s="219" t="str">
        <f t="shared" si="1"/>
        <v>12/2025</v>
      </c>
    </row>
    <row r="9" ht="18.0" customHeight="1" outlineLevel="1">
      <c r="A9" s="201">
        <v>46000.0</v>
      </c>
      <c r="B9" s="202">
        <v>2242.0</v>
      </c>
      <c r="C9" s="202" t="s">
        <v>505</v>
      </c>
      <c r="D9" s="203">
        <f t="array" ref="D9">XLOOKUP(B9,CABE_VENTAS!$A$1:A1037,CABE_VENTAS!$C$1:C1037,"N/A")</f>
        <v>162</v>
      </c>
      <c r="E9" s="204" t="str">
        <f t="array" ref="E9">XLOOKUP(D9,CLIENTES!$A$1:A1037,CLIENTES!$B$1:B1037, "")</f>
        <v>Marcos Roku</v>
      </c>
      <c r="F9" s="205" t="s">
        <v>515</v>
      </c>
      <c r="G9" s="206">
        <v>5.0</v>
      </c>
      <c r="H9" s="207" t="str">
        <f t="array" ref="H9">IFERROR(INDEX('ARTICULOS TECNO'!B:B, MATCH(F9, 'ARTICULOS TECNO'!A:A, 0)),"")</f>
        <v>Apple iPad Air 11" M3 128GB Wi‑Fi</v>
      </c>
      <c r="I9" s="207" t="str">
        <f t="array" ref="I9">IFERROR(INDEX('ARTICULOS TECNO'!C:C, MATCH(F9, 'ARTICULOS TECNO'!A:A, 0)),"NA")</f>
        <v>Space Gray</v>
      </c>
      <c r="J9" s="208"/>
      <c r="K9" s="209">
        <v>485.0</v>
      </c>
      <c r="L9" s="210">
        <f t="shared" si="2"/>
        <v>2425</v>
      </c>
      <c r="M9" s="211" t="s">
        <v>501</v>
      </c>
      <c r="N9" s="212"/>
      <c r="O9" s="210">
        <v>465.0</v>
      </c>
      <c r="P9" s="213">
        <v>0.0</v>
      </c>
      <c r="Q9" s="214">
        <f t="array" ref="Q9">IFERROR((K9-O9-P9)*G9,"")</f>
        <v>100</v>
      </c>
      <c r="R9" s="215">
        <f t="shared" si="3"/>
        <v>0.0412371134</v>
      </c>
      <c r="S9" s="216"/>
      <c r="T9" s="202"/>
      <c r="U9" s="214">
        <f t="shared" si="4"/>
        <v>2325</v>
      </c>
      <c r="V9" s="217">
        <f t="array" ref="V9">IFERROR(INDEX('ARTICULOS TECNO'!G:G, MATCH(F9, 'ARTICULOS TECNO'!A:A, 0)),"")</f>
        <v>0.9</v>
      </c>
      <c r="W9" s="217">
        <f t="shared" si="5"/>
        <v>4.5</v>
      </c>
      <c r="X9" s="218"/>
      <c r="Y9" s="219" t="str">
        <f t="shared" si="1"/>
        <v>12/2025</v>
      </c>
    </row>
    <row r="10" ht="18.0" customHeight="1" outlineLevel="1">
      <c r="A10" s="201">
        <v>46000.0</v>
      </c>
      <c r="B10" s="202">
        <v>2242.0</v>
      </c>
      <c r="C10" s="202" t="s">
        <v>505</v>
      </c>
      <c r="D10" s="203">
        <f t="array" ref="D10">XLOOKUP(B10,CABE_VENTAS!$A$1:A1037,CABE_VENTAS!$C$1:C1037,"N/A")</f>
        <v>162</v>
      </c>
      <c r="E10" s="204" t="str">
        <f t="array" ref="E10">XLOOKUP(D10,CLIENTES!$A$1:A1037,CLIENTES!$B$1:B1037, "")</f>
        <v>Marcos Roku</v>
      </c>
      <c r="F10" s="205" t="s">
        <v>515</v>
      </c>
      <c r="G10" s="206">
        <v>5.0</v>
      </c>
      <c r="H10" s="207" t="str">
        <f t="array" ref="H10">IFERROR(INDEX('ARTICULOS TECNO'!B:B, MATCH(F10, 'ARTICULOS TECNO'!A:A, 0)),"")</f>
        <v>Apple iPad Air 11" M3 128GB Wi‑Fi</v>
      </c>
      <c r="I10" s="207" t="str">
        <f t="array" ref="I10">IFERROR(INDEX('ARTICULOS TECNO'!C:C, MATCH(F10, 'ARTICULOS TECNO'!A:A, 0)),"NA")</f>
        <v>Space Gray</v>
      </c>
      <c r="J10" s="208"/>
      <c r="K10" s="209">
        <v>590.0</v>
      </c>
      <c r="L10" s="210">
        <f t="shared" si="2"/>
        <v>2950</v>
      </c>
      <c r="M10" s="211" t="s">
        <v>501</v>
      </c>
      <c r="N10" s="212"/>
      <c r="O10" s="210">
        <v>565.0</v>
      </c>
      <c r="P10" s="213">
        <v>0.0</v>
      </c>
      <c r="Q10" s="214">
        <f t="array" ref="Q10">IFERROR((K10-O10-P10)*G10,"")</f>
        <v>125</v>
      </c>
      <c r="R10" s="215">
        <f t="shared" si="3"/>
        <v>0.04237288136</v>
      </c>
      <c r="S10" s="216"/>
      <c r="T10" s="202"/>
      <c r="U10" s="214">
        <f t="shared" si="4"/>
        <v>2825</v>
      </c>
      <c r="V10" s="217">
        <f t="array" ref="V10">IFERROR(INDEX('ARTICULOS TECNO'!G:G, MATCH(F10, 'ARTICULOS TECNO'!A:A, 0)),"")</f>
        <v>0.9</v>
      </c>
      <c r="W10" s="217">
        <f t="shared" si="5"/>
        <v>4.5</v>
      </c>
      <c r="X10" s="218"/>
      <c r="Y10" s="219" t="str">
        <f t="shared" si="1"/>
        <v>12/2025</v>
      </c>
    </row>
    <row r="11" ht="18.0" customHeight="1" outlineLevel="1">
      <c r="A11" s="201">
        <v>46000.0</v>
      </c>
      <c r="B11" s="202">
        <v>2242.0</v>
      </c>
      <c r="C11" s="202" t="s">
        <v>505</v>
      </c>
      <c r="D11" s="203">
        <f t="array" ref="D11">XLOOKUP(B11,CABE_VENTAS!$A$1:A1037,CABE_VENTAS!$C$1:C1037,"N/A")</f>
        <v>162</v>
      </c>
      <c r="E11" s="204" t="str">
        <f t="array" ref="E11">XLOOKUP(D11,CLIENTES!$A$1:A1037,CLIENTES!$B$1:B1037, "")</f>
        <v>Marcos Roku</v>
      </c>
      <c r="F11" s="205"/>
      <c r="G11" s="206"/>
      <c r="H11" s="207"/>
      <c r="I11" s="207"/>
      <c r="J11" s="208"/>
      <c r="K11" s="209"/>
      <c r="L11" s="210">
        <f t="shared" si="2"/>
        <v>0</v>
      </c>
      <c r="M11" s="211" t="s">
        <v>501</v>
      </c>
      <c r="N11" s="212"/>
      <c r="O11" s="210"/>
      <c r="P11" s="213"/>
      <c r="Q11" s="214"/>
      <c r="R11" s="215"/>
      <c r="S11" s="216"/>
      <c r="T11" s="202"/>
      <c r="U11" s="214"/>
      <c r="V11" s="217"/>
      <c r="W11" s="217"/>
      <c r="X11" s="218"/>
      <c r="Y11" s="219"/>
    </row>
    <row r="12" ht="18.0" customHeight="1" outlineLevel="1">
      <c r="A12" s="201">
        <v>45996.0</v>
      </c>
      <c r="B12" s="202">
        <v>2235.0</v>
      </c>
      <c r="C12" s="202" t="s">
        <v>191</v>
      </c>
      <c r="D12" s="203">
        <f t="array" ref="D12">XLOOKUP(B12,CABE_VENTAS!$A$1:A1037,CABE_VENTAS!$C$1:C1037,"N/A")</f>
        <v>70</v>
      </c>
      <c r="E12" s="204" t="str">
        <f t="array" ref="E12">XLOOKUP(D12,CLIENTES!$A$1:A1037,CLIENTES!$B$1:B1037, "")</f>
        <v>Aylen Gentiletti</v>
      </c>
      <c r="F12" s="205" t="s">
        <v>516</v>
      </c>
      <c r="G12" s="206">
        <v>3.0</v>
      </c>
      <c r="H12" s="207" t="str">
        <f t="array" ref="H12">IFERROR(INDEX('ARTICULOS TECNO'!B:B, MATCH(F12, 'ARTICULOS TECNO'!A:A, 0)),"")</f>
        <v>iPhone 17 Pro 256GB 🇺🇸</v>
      </c>
      <c r="I12" s="207" t="str">
        <f t="array" ref="I12">IFERROR(INDEX('ARTICULOS TECNO'!C:C, MATCH(F12, 'ARTICULOS TECNO'!A:A, 0)),"NA")</f>
        <v>Deep Blue</v>
      </c>
      <c r="J12" s="208">
        <v>789.0</v>
      </c>
      <c r="K12" s="209">
        <v>1160.0</v>
      </c>
      <c r="L12" s="210">
        <f t="shared" si="2"/>
        <v>3480</v>
      </c>
      <c r="M12" s="211" t="s">
        <v>517</v>
      </c>
      <c r="N12" s="212"/>
      <c r="O12" s="210">
        <v>1150.0</v>
      </c>
      <c r="P12" s="213">
        <v>0.0</v>
      </c>
      <c r="Q12" s="214">
        <f t="array" ref="Q12">IFERROR((K12-O12-P12)*G12,"")</f>
        <v>30</v>
      </c>
      <c r="R12" s="215">
        <f t="shared" ref="R12:R137" si="6">IFERROR(Q12/L12,0)</f>
        <v>0.008620689655</v>
      </c>
      <c r="S12" s="216" t="s">
        <v>518</v>
      </c>
      <c r="T12" s="202"/>
      <c r="U12" s="214">
        <f t="shared" ref="U12:U104" si="7">G12*O12</f>
        <v>3450</v>
      </c>
      <c r="V12" s="217">
        <f t="array" ref="V12">IFERROR(INDEX('ARTICULOS TECNO'!G:G, MATCH(F12, 'ARTICULOS TECNO'!A:A, 0)),"")</f>
        <v>0.5</v>
      </c>
      <c r="W12" s="217">
        <f t="shared" ref="W12:W299" si="8">V12*G12</f>
        <v>1.5</v>
      </c>
      <c r="X12" s="218"/>
      <c r="Y12" s="219" t="str">
        <f t="shared" ref="Y12:Y53" si="9">TEXT(A12, "MM/YYYY")</f>
        <v>12/2025</v>
      </c>
    </row>
    <row r="13" ht="18.0" customHeight="1" outlineLevel="1">
      <c r="A13" s="201">
        <v>45996.0</v>
      </c>
      <c r="B13" s="202">
        <v>2235.0</v>
      </c>
      <c r="C13" s="202" t="s">
        <v>191</v>
      </c>
      <c r="D13" s="203">
        <f t="array" ref="D13">XLOOKUP(B13,CABE_VENTAS!$A$1:A1037,CABE_VENTAS!$C$1:C1037,"N/A")</f>
        <v>70</v>
      </c>
      <c r="E13" s="204" t="str">
        <f t="array" ref="E13">XLOOKUP(D13,CLIENTES!$A$1:A1037,CLIENTES!$B$1:B1037, "")</f>
        <v>Aylen Gentiletti</v>
      </c>
      <c r="F13" s="205" t="s">
        <v>519</v>
      </c>
      <c r="G13" s="206">
        <v>3.0</v>
      </c>
      <c r="H13" s="207" t="str">
        <f t="array" ref="H13">IFERROR(INDEX('ARTICULOS TECNO'!B:B, MATCH(F13, 'ARTICULOS TECNO'!A:A, 0)),"")</f>
        <v>iPhone 17 Pro 256GB 🇺🇸</v>
      </c>
      <c r="I13" s="207" t="str">
        <f t="array" ref="I13">IFERROR(INDEX('ARTICULOS TECNO'!C:C, MATCH(F13, 'ARTICULOS TECNO'!A:A, 0)),"NA")</f>
        <v>Silver</v>
      </c>
      <c r="J13" s="208">
        <v>789.0</v>
      </c>
      <c r="K13" s="209">
        <v>1160.0</v>
      </c>
      <c r="L13" s="210">
        <f t="shared" si="2"/>
        <v>3480</v>
      </c>
      <c r="M13" s="211" t="s">
        <v>517</v>
      </c>
      <c r="N13" s="212"/>
      <c r="O13" s="210">
        <v>1150.0</v>
      </c>
      <c r="P13" s="213">
        <v>0.0</v>
      </c>
      <c r="Q13" s="214">
        <f t="array" ref="Q13">IFERROR((K13-O13-P13)*G13,"")</f>
        <v>30</v>
      </c>
      <c r="R13" s="215">
        <f t="shared" si="6"/>
        <v>0.008620689655</v>
      </c>
      <c r="S13" s="216" t="s">
        <v>518</v>
      </c>
      <c r="T13" s="202"/>
      <c r="U13" s="214">
        <f t="shared" si="7"/>
        <v>3450</v>
      </c>
      <c r="V13" s="217">
        <f t="array" ref="V13">IFERROR(INDEX('ARTICULOS TECNO'!G:G, MATCH(F13, 'ARTICULOS TECNO'!A:A, 0)),"")</f>
        <v>0.5</v>
      </c>
      <c r="W13" s="217">
        <f t="shared" si="8"/>
        <v>1.5</v>
      </c>
      <c r="X13" s="218"/>
      <c r="Y13" s="219" t="str">
        <f t="shared" si="9"/>
        <v>12/2025</v>
      </c>
    </row>
    <row r="14" ht="18.0" customHeight="1" outlineLevel="1">
      <c r="A14" s="201">
        <v>45996.0</v>
      </c>
      <c r="B14" s="202">
        <v>2235.0</v>
      </c>
      <c r="C14" s="202" t="s">
        <v>191</v>
      </c>
      <c r="D14" s="203">
        <f t="array" ref="D14">XLOOKUP(B14,CABE_VENTAS!$A$1:A1037,CABE_VENTAS!$C$1:C1037,"N/A")</f>
        <v>70</v>
      </c>
      <c r="E14" s="204" t="str">
        <f t="array" ref="E14">XLOOKUP(D14,CLIENTES!$A$1:A1037,CLIENTES!$B$1:B1037, "")</f>
        <v>Aylen Gentiletti</v>
      </c>
      <c r="F14" s="205" t="s">
        <v>520</v>
      </c>
      <c r="G14" s="206">
        <v>3.0</v>
      </c>
      <c r="H14" s="207" t="str">
        <f t="array" ref="H14">IFERROR(INDEX('ARTICULOS TECNO'!B:B, MATCH(F14, 'ARTICULOS TECNO'!A:A, 0)),"")</f>
        <v>iPhone 17 Pro 256GB 🇺🇸</v>
      </c>
      <c r="I14" s="207" t="str">
        <f t="array" ref="I14">IFERROR(INDEX('ARTICULOS TECNO'!C:C, MATCH(F14, 'ARTICULOS TECNO'!A:A, 0)),"NA")</f>
        <v>Cosmic Orange</v>
      </c>
      <c r="J14" s="208">
        <v>789.0</v>
      </c>
      <c r="K14" s="209">
        <v>1160.0</v>
      </c>
      <c r="L14" s="210">
        <f t="shared" si="2"/>
        <v>3480</v>
      </c>
      <c r="M14" s="211" t="s">
        <v>517</v>
      </c>
      <c r="N14" s="212"/>
      <c r="O14" s="210">
        <v>1150.0</v>
      </c>
      <c r="P14" s="213">
        <v>0.0</v>
      </c>
      <c r="Q14" s="214">
        <f t="array" ref="Q14">IFERROR((K14-O14-P14)*G14,"")</f>
        <v>30</v>
      </c>
      <c r="R14" s="215">
        <f t="shared" si="6"/>
        <v>0.008620689655</v>
      </c>
      <c r="S14" s="216" t="s">
        <v>518</v>
      </c>
      <c r="T14" s="202"/>
      <c r="U14" s="214">
        <f t="shared" si="7"/>
        <v>3450</v>
      </c>
      <c r="V14" s="217">
        <f t="array" ref="V14">IFERROR(INDEX('ARTICULOS TECNO'!G:G, MATCH(F14, 'ARTICULOS TECNO'!A:A, 0)),"")</f>
        <v>0.5</v>
      </c>
      <c r="W14" s="217">
        <f t="shared" si="8"/>
        <v>1.5</v>
      </c>
      <c r="X14" s="218"/>
      <c r="Y14" s="219" t="str">
        <f t="shared" si="9"/>
        <v>12/2025</v>
      </c>
    </row>
    <row r="15" ht="18.0" customHeight="1" outlineLevel="1">
      <c r="A15" s="201">
        <v>45995.0</v>
      </c>
      <c r="B15" s="202">
        <v>2233.0</v>
      </c>
      <c r="C15" s="202" t="s">
        <v>521</v>
      </c>
      <c r="D15" s="203">
        <f t="array" ref="D15">XLOOKUP(B15,CABE_VENTAS!$A$1:A1037,CABE_VENTAS!$C$1:C1037,"N/A")</f>
        <v>70</v>
      </c>
      <c r="E15" s="204" t="str">
        <f t="array" ref="E15">XLOOKUP(D15,CLIENTES!$A$1:A1037,CLIENTES!$B$1:B1037, "")</f>
        <v>Aylen Gentiletti</v>
      </c>
      <c r="F15" s="220" t="s">
        <v>522</v>
      </c>
      <c r="G15" s="206">
        <v>2.0</v>
      </c>
      <c r="H15" s="207" t="str">
        <f t="array" ref="H15">IFERROR(INDEX('ARTICULOS TECNO'!B:B, MATCH(F15, 'ARTICULOS TECNO'!A:A, 0)),"")</f>
        <v>Apple Watch SE 3 (GPS) 40mm SB - SM</v>
      </c>
      <c r="I15" s="207" t="str">
        <f t="array" ref="I15">IFERROR(INDEX('ARTICULOS TECNO'!C:C, MATCH(F15, 'ARTICULOS TECNO'!A:A, 0)),"NA")</f>
        <v>Midnight</v>
      </c>
      <c r="J15" s="208">
        <v>786.0</v>
      </c>
      <c r="K15" s="209">
        <v>220.0</v>
      </c>
      <c r="L15" s="210">
        <f t="shared" si="2"/>
        <v>440</v>
      </c>
      <c r="M15" s="211" t="s">
        <v>517</v>
      </c>
      <c r="N15" s="212"/>
      <c r="O15" s="210">
        <v>199.0</v>
      </c>
      <c r="P15" s="213">
        <v>0.0</v>
      </c>
      <c r="Q15" s="214">
        <f t="array" ref="Q15">IFERROR((K15-O15-P15)*G15,"")</f>
        <v>42</v>
      </c>
      <c r="R15" s="215">
        <f t="shared" si="6"/>
        <v>0.09545454545</v>
      </c>
      <c r="S15" s="216" t="s">
        <v>523</v>
      </c>
      <c r="T15" s="202"/>
      <c r="U15" s="214">
        <f t="shared" si="7"/>
        <v>398</v>
      </c>
      <c r="V15" s="217">
        <f t="array" ref="V15">IFERROR(INDEX('ARTICULOS TECNO'!G:G, MATCH(F15, 'ARTICULOS TECNO'!A:A, 0)),"")</f>
        <v>0.5</v>
      </c>
      <c r="W15" s="217">
        <f t="shared" si="8"/>
        <v>1</v>
      </c>
      <c r="X15" s="218"/>
      <c r="Y15" s="219" t="str">
        <f t="shared" si="9"/>
        <v>12/2025</v>
      </c>
    </row>
    <row r="16" ht="18.0" customHeight="1" outlineLevel="1">
      <c r="A16" s="201">
        <v>45995.0</v>
      </c>
      <c r="B16" s="202">
        <v>2233.0</v>
      </c>
      <c r="C16" s="202" t="s">
        <v>521</v>
      </c>
      <c r="D16" s="203">
        <f t="array" ref="D16">XLOOKUP(B16,CABE_VENTAS!$A$1:A1037,CABE_VENTAS!$C$1:C1037,"N/A")</f>
        <v>70</v>
      </c>
      <c r="E16" s="204" t="str">
        <f t="array" ref="E16">XLOOKUP(D16,CLIENTES!$A$1:A1037,CLIENTES!$B$1:B1037, "")</f>
        <v>Aylen Gentiletti</v>
      </c>
      <c r="F16" s="220" t="s">
        <v>524</v>
      </c>
      <c r="G16" s="206">
        <v>2.0</v>
      </c>
      <c r="H16" s="207" t="str">
        <f t="array" ref="H16">IFERROR(INDEX('ARTICULOS TECNO'!B:B, MATCH(F16, 'ARTICULOS TECNO'!A:A, 0)),"")</f>
        <v>Apple Watch SE 3 (GPS) 44mm SB - ML</v>
      </c>
      <c r="I16" s="207" t="str">
        <f t="array" ref="I16">IFERROR(INDEX('ARTICULOS TECNO'!C:C, MATCH(F16, 'ARTICULOS TECNO'!A:A, 0)),"NA")</f>
        <v>Midnight</v>
      </c>
      <c r="J16" s="208">
        <v>786.0</v>
      </c>
      <c r="K16" s="209">
        <v>245.0</v>
      </c>
      <c r="L16" s="210">
        <f t="shared" si="2"/>
        <v>490</v>
      </c>
      <c r="M16" s="211" t="s">
        <v>517</v>
      </c>
      <c r="N16" s="212"/>
      <c r="O16" s="210">
        <v>225.0</v>
      </c>
      <c r="P16" s="213">
        <v>0.0</v>
      </c>
      <c r="Q16" s="214">
        <f t="array" ref="Q16">IFERROR((K16-O16-P16)*G16,"")</f>
        <v>40</v>
      </c>
      <c r="R16" s="215">
        <f t="shared" si="6"/>
        <v>0.08163265306</v>
      </c>
      <c r="S16" s="216" t="s">
        <v>523</v>
      </c>
      <c r="T16" s="202"/>
      <c r="U16" s="214">
        <f t="shared" si="7"/>
        <v>450</v>
      </c>
      <c r="V16" s="217">
        <f t="array" ref="V16">IFERROR(INDEX('ARTICULOS TECNO'!G:G, MATCH(F16, 'ARTICULOS TECNO'!A:A, 0)),"")</f>
        <v>0.3</v>
      </c>
      <c r="W16" s="217">
        <f t="shared" si="8"/>
        <v>0.6</v>
      </c>
      <c r="X16" s="218"/>
      <c r="Y16" s="219" t="str">
        <f t="shared" si="9"/>
        <v>12/2025</v>
      </c>
    </row>
    <row r="17" ht="18.0" customHeight="1" outlineLevel="1">
      <c r="A17" s="201">
        <v>45995.0</v>
      </c>
      <c r="B17" s="202">
        <v>2233.0</v>
      </c>
      <c r="C17" s="202" t="s">
        <v>521</v>
      </c>
      <c r="D17" s="203">
        <f t="array" ref="D17">XLOOKUP(B17,CABE_VENTAS!$A$1:A1037,CABE_VENTAS!$C$1:C1037,"N/A")</f>
        <v>70</v>
      </c>
      <c r="E17" s="204" t="str">
        <f t="array" ref="E17">XLOOKUP(D17,CLIENTES!$A$1:A1037,CLIENTES!$B$1:B1037, "")</f>
        <v>Aylen Gentiletti</v>
      </c>
      <c r="F17" s="220" t="s">
        <v>525</v>
      </c>
      <c r="G17" s="206">
        <v>2.0</v>
      </c>
      <c r="H17" s="207" t="str">
        <f t="array" ref="H17">IFERROR(INDEX('ARTICULOS TECNO'!B:B, MATCH(F17, 'ARTICULOS TECNO'!A:A, 0)),"")</f>
        <v>Apple Watch SE 3 (GPS) 40mm SB - SM</v>
      </c>
      <c r="I17" s="207" t="str">
        <f t="array" ref="I17">IFERROR(INDEX('ARTICULOS TECNO'!C:C, MATCH(F17, 'ARTICULOS TECNO'!A:A, 0)),"NA")</f>
        <v>Starlight</v>
      </c>
      <c r="J17" s="208">
        <v>786.0</v>
      </c>
      <c r="K17" s="209">
        <v>220.0</v>
      </c>
      <c r="L17" s="210">
        <f t="shared" si="2"/>
        <v>440</v>
      </c>
      <c r="M17" s="211" t="s">
        <v>507</v>
      </c>
      <c r="N17" s="212"/>
      <c r="O17" s="210">
        <v>199.0</v>
      </c>
      <c r="P17" s="213">
        <v>0.0</v>
      </c>
      <c r="Q17" s="214">
        <f t="array" ref="Q17">IFERROR((K17-O17-P17)*G17,"")</f>
        <v>42</v>
      </c>
      <c r="R17" s="215">
        <f t="shared" si="6"/>
        <v>0.09545454545</v>
      </c>
      <c r="S17" s="216" t="s">
        <v>523</v>
      </c>
      <c r="T17" s="202"/>
      <c r="U17" s="214">
        <f t="shared" si="7"/>
        <v>398</v>
      </c>
      <c r="V17" s="217">
        <f t="array" ref="V17">IFERROR(INDEX('ARTICULOS TECNO'!G:G, MATCH(F17, 'ARTICULOS TECNO'!A:A, 0)),"")</f>
        <v>0.3</v>
      </c>
      <c r="W17" s="217">
        <f t="shared" si="8"/>
        <v>0.6</v>
      </c>
      <c r="X17" s="218"/>
      <c r="Y17" s="219" t="str">
        <f t="shared" si="9"/>
        <v>12/2025</v>
      </c>
    </row>
    <row r="18" ht="18.0" customHeight="1" outlineLevel="1">
      <c r="A18" s="201">
        <v>45995.0</v>
      </c>
      <c r="B18" s="202">
        <v>2233.0</v>
      </c>
      <c r="C18" s="202" t="s">
        <v>521</v>
      </c>
      <c r="D18" s="203">
        <f t="array" ref="D18">XLOOKUP(B18,CABE_VENTAS!$A$1:A1037,CABE_VENTAS!$C$1:C1037,"N/A")</f>
        <v>70</v>
      </c>
      <c r="E18" s="204" t="str">
        <f t="array" ref="E18">XLOOKUP(D18,CLIENTES!$A$1:A1037,CLIENTES!$B$1:B1037, "")</f>
        <v>Aylen Gentiletti</v>
      </c>
      <c r="F18" s="220" t="s">
        <v>526</v>
      </c>
      <c r="G18" s="206">
        <v>2.0</v>
      </c>
      <c r="H18" s="207" t="str">
        <f t="array" ref="H18">IFERROR(INDEX('ARTICULOS TECNO'!B:B, MATCH(F18, 'ARTICULOS TECNO'!A:A, 0)),"")</f>
        <v>Apple Watch SE 3 (GPS) 44mm SB - ML</v>
      </c>
      <c r="I18" s="207" t="str">
        <f t="array" ref="I18">IFERROR(INDEX('ARTICULOS TECNO'!C:C, MATCH(F18, 'ARTICULOS TECNO'!A:A, 0)),"NA")</f>
        <v>Starlight</v>
      </c>
      <c r="J18" s="208">
        <v>786.0</v>
      </c>
      <c r="K18" s="209">
        <v>245.0</v>
      </c>
      <c r="L18" s="210">
        <f t="shared" si="2"/>
        <v>490</v>
      </c>
      <c r="M18" s="211" t="s">
        <v>517</v>
      </c>
      <c r="N18" s="212"/>
      <c r="O18" s="210">
        <v>225.0</v>
      </c>
      <c r="P18" s="213">
        <v>0.0</v>
      </c>
      <c r="Q18" s="214">
        <f t="array" ref="Q18">IFERROR((K18-O18-P18)*G18,"")</f>
        <v>40</v>
      </c>
      <c r="R18" s="215">
        <f t="shared" si="6"/>
        <v>0.08163265306</v>
      </c>
      <c r="S18" s="216" t="s">
        <v>523</v>
      </c>
      <c r="T18" s="202"/>
      <c r="U18" s="214">
        <f t="shared" si="7"/>
        <v>450</v>
      </c>
      <c r="V18" s="217">
        <f t="array" ref="V18">IFERROR(INDEX('ARTICULOS TECNO'!G:G, MATCH(F18, 'ARTICULOS TECNO'!A:A, 0)),"")</f>
        <v>0.3</v>
      </c>
      <c r="W18" s="217">
        <f t="shared" si="8"/>
        <v>0.6</v>
      </c>
      <c r="X18" s="218"/>
      <c r="Y18" s="219" t="str">
        <f t="shared" si="9"/>
        <v>12/2025</v>
      </c>
    </row>
    <row r="19" ht="18.0" customHeight="1" outlineLevel="1">
      <c r="A19" s="201">
        <v>45995.0</v>
      </c>
      <c r="B19" s="202">
        <v>2233.0</v>
      </c>
      <c r="C19" s="202" t="s">
        <v>521</v>
      </c>
      <c r="D19" s="203">
        <f t="array" ref="D19">XLOOKUP(B19,CABE_VENTAS!$A$1:A1037,CABE_VENTAS!$C$1:C1037,"N/A")</f>
        <v>70</v>
      </c>
      <c r="E19" s="204" t="str">
        <f t="array" ref="E19">XLOOKUP(D19,CLIENTES!$A$1:A1037,CLIENTES!$B$1:B1037, "")</f>
        <v>Aylen Gentiletti</v>
      </c>
      <c r="F19" s="205" t="s">
        <v>527</v>
      </c>
      <c r="G19" s="206">
        <v>2.0</v>
      </c>
      <c r="H19" s="207" t="str">
        <f t="array" ref="H19">IFERROR(INDEX('ARTICULOS TECNO'!B:B, MATCH(F19, 'ARTICULOS TECNO'!A:A, 0)),"")</f>
        <v>Apple Watch S11 (GPS) 42mm Alum SB - SM</v>
      </c>
      <c r="I19" s="207" t="str">
        <f t="array" ref="I19">IFERROR(INDEX('ARTICULOS TECNO'!C:C, MATCH(F19, 'ARTICULOS TECNO'!A:A, 0)),"NA")</f>
        <v>Space Gray</v>
      </c>
      <c r="J19" s="208">
        <v>786.0</v>
      </c>
      <c r="K19" s="209">
        <v>348.0</v>
      </c>
      <c r="L19" s="210">
        <f t="shared" si="2"/>
        <v>696</v>
      </c>
      <c r="M19" s="211" t="s">
        <v>517</v>
      </c>
      <c r="N19" s="212"/>
      <c r="O19" s="210">
        <v>329.0</v>
      </c>
      <c r="P19" s="213">
        <v>0.0</v>
      </c>
      <c r="Q19" s="214">
        <f t="array" ref="Q19">IFERROR((K19-O19-P19)*G19,"")</f>
        <v>38</v>
      </c>
      <c r="R19" s="215">
        <f t="shared" si="6"/>
        <v>0.05459770115</v>
      </c>
      <c r="S19" s="216" t="s">
        <v>523</v>
      </c>
      <c r="T19" s="202"/>
      <c r="U19" s="214">
        <f t="shared" si="7"/>
        <v>658</v>
      </c>
      <c r="V19" s="217">
        <f t="array" ref="V19">IFERROR(INDEX('ARTICULOS TECNO'!G:G, MATCH(F19, 'ARTICULOS TECNO'!A:A, 0)),"")</f>
        <v>0.35</v>
      </c>
      <c r="W19" s="217">
        <f t="shared" si="8"/>
        <v>0.7</v>
      </c>
      <c r="X19" s="218"/>
      <c r="Y19" s="219" t="str">
        <f t="shared" si="9"/>
        <v>12/2025</v>
      </c>
    </row>
    <row r="20" ht="18.0" customHeight="1" outlineLevel="1">
      <c r="A20" s="201">
        <v>45995.0</v>
      </c>
      <c r="B20" s="202">
        <v>2233.0</v>
      </c>
      <c r="C20" s="202" t="s">
        <v>521</v>
      </c>
      <c r="D20" s="203">
        <f t="array" ref="D20">XLOOKUP(B20,CABE_VENTAS!$A$1:A1037,CABE_VENTAS!$C$1:C1037,"N/A")</f>
        <v>70</v>
      </c>
      <c r="E20" s="204" t="str">
        <f t="array" ref="E20">XLOOKUP(D20,CLIENTES!$A$1:A1037,CLIENTES!$B$1:B1037, "")</f>
        <v>Aylen Gentiletti</v>
      </c>
      <c r="F20" s="205" t="s">
        <v>528</v>
      </c>
      <c r="G20" s="206">
        <v>2.0</v>
      </c>
      <c r="H20" s="207" t="str">
        <f t="array" ref="H20">IFERROR(INDEX('ARTICULOS TECNO'!B:B, MATCH(F20, 'ARTICULOS TECNO'!A:A, 0)),"")</f>
        <v>Apple Watch S11 (GPS) 42mm Alum SB - SM</v>
      </c>
      <c r="I20" s="207" t="str">
        <f t="array" ref="I20">IFERROR(INDEX('ARTICULOS TECNO'!C:C, MATCH(F20, 'ARTICULOS TECNO'!A:A, 0)),"NA")</f>
        <v>Rose Gold</v>
      </c>
      <c r="J20" s="208">
        <v>786.0</v>
      </c>
      <c r="K20" s="209">
        <v>348.0</v>
      </c>
      <c r="L20" s="210">
        <f t="shared" si="2"/>
        <v>696</v>
      </c>
      <c r="M20" s="211" t="s">
        <v>517</v>
      </c>
      <c r="N20" s="212"/>
      <c r="O20" s="210">
        <v>329.0</v>
      </c>
      <c r="P20" s="213">
        <v>0.0</v>
      </c>
      <c r="Q20" s="214">
        <f t="array" ref="Q20">IFERROR((K20-O20-P20)*G20,"")</f>
        <v>38</v>
      </c>
      <c r="R20" s="215">
        <f t="shared" si="6"/>
        <v>0.05459770115</v>
      </c>
      <c r="S20" s="216" t="s">
        <v>523</v>
      </c>
      <c r="T20" s="202"/>
      <c r="U20" s="214">
        <f t="shared" si="7"/>
        <v>658</v>
      </c>
      <c r="V20" s="217">
        <f t="array" ref="V20">IFERROR(INDEX('ARTICULOS TECNO'!G:G, MATCH(F20, 'ARTICULOS TECNO'!A:A, 0)),"")</f>
        <v>0.35</v>
      </c>
      <c r="W20" s="217">
        <f t="shared" si="8"/>
        <v>0.7</v>
      </c>
      <c r="X20" s="218"/>
      <c r="Y20" s="219" t="str">
        <f t="shared" si="9"/>
        <v>12/2025</v>
      </c>
    </row>
    <row r="21" ht="18.0" customHeight="1" outlineLevel="1">
      <c r="A21" s="201">
        <v>45995.0</v>
      </c>
      <c r="B21" s="202">
        <v>2233.0</v>
      </c>
      <c r="C21" s="202" t="s">
        <v>521</v>
      </c>
      <c r="D21" s="203">
        <f t="array" ref="D21">XLOOKUP(B21,CABE_VENTAS!$A$1:A1037,CABE_VENTAS!$C$1:C1037,"N/A")</f>
        <v>70</v>
      </c>
      <c r="E21" s="204" t="str">
        <f t="array" ref="E21">XLOOKUP(D21,CLIENTES!$A$1:A1037,CLIENTES!$B$1:B1037, "")</f>
        <v>Aylen Gentiletti</v>
      </c>
      <c r="F21" s="205" t="s">
        <v>529</v>
      </c>
      <c r="G21" s="206">
        <v>2.0</v>
      </c>
      <c r="H21" s="207" t="str">
        <f t="array" ref="H21">IFERROR(INDEX('ARTICULOS TECNO'!B:B, MATCH(F21, 'ARTICULOS TECNO'!A:A, 0)),"")</f>
        <v>Apple Watch S11 (GPS) 42mm Alum SB - SM</v>
      </c>
      <c r="I21" s="207" t="str">
        <f t="array" ref="I21">IFERROR(INDEX('ARTICULOS TECNO'!C:C, MATCH(F21, 'ARTICULOS TECNO'!A:A, 0)),"NA")</f>
        <v>Jet Black</v>
      </c>
      <c r="J21" s="208">
        <v>786.0</v>
      </c>
      <c r="K21" s="209">
        <v>348.0</v>
      </c>
      <c r="L21" s="210">
        <f t="shared" si="2"/>
        <v>696</v>
      </c>
      <c r="M21" s="211" t="s">
        <v>517</v>
      </c>
      <c r="N21" s="212"/>
      <c r="O21" s="210">
        <v>329.0</v>
      </c>
      <c r="P21" s="213">
        <v>0.0</v>
      </c>
      <c r="Q21" s="214">
        <f t="array" ref="Q21">IFERROR((K21-O21-P21)*G21,"")</f>
        <v>38</v>
      </c>
      <c r="R21" s="215">
        <f t="shared" si="6"/>
        <v>0.05459770115</v>
      </c>
      <c r="S21" s="216" t="s">
        <v>523</v>
      </c>
      <c r="T21" s="202"/>
      <c r="U21" s="214">
        <f t="shared" si="7"/>
        <v>658</v>
      </c>
      <c r="V21" s="217">
        <f t="array" ref="V21">IFERROR(INDEX('ARTICULOS TECNO'!G:G, MATCH(F21, 'ARTICULOS TECNO'!A:A, 0)),"")</f>
        <v>0.35</v>
      </c>
      <c r="W21" s="217">
        <f t="shared" si="8"/>
        <v>0.7</v>
      </c>
      <c r="X21" s="218"/>
      <c r="Y21" s="219" t="str">
        <f t="shared" si="9"/>
        <v>12/2025</v>
      </c>
    </row>
    <row r="22" ht="18.0" customHeight="1" outlineLevel="1">
      <c r="A22" s="201">
        <v>45995.0</v>
      </c>
      <c r="B22" s="202">
        <v>2233.0</v>
      </c>
      <c r="C22" s="202" t="s">
        <v>521</v>
      </c>
      <c r="D22" s="203">
        <f t="array" ref="D22">XLOOKUP(B22,CABE_VENTAS!$A$1:A1037,CABE_VENTAS!$C$1:C1037,"N/A")</f>
        <v>70</v>
      </c>
      <c r="E22" s="204" t="str">
        <f t="array" ref="E22">XLOOKUP(D22,CLIENTES!$A$1:A1037,CLIENTES!$B$1:B1037, "")</f>
        <v>Aylen Gentiletti</v>
      </c>
      <c r="F22" s="205" t="s">
        <v>530</v>
      </c>
      <c r="G22" s="206">
        <v>2.0</v>
      </c>
      <c r="H22" s="207" t="str">
        <f t="array" ref="H22">IFERROR(INDEX('ARTICULOS TECNO'!B:B, MATCH(F22, 'ARTICULOS TECNO'!A:A, 0)),"")</f>
        <v>Apple Watch S11 (GPS) 46mm Alum SB - SM</v>
      </c>
      <c r="I22" s="207" t="str">
        <f t="array" ref="I22">IFERROR(INDEX('ARTICULOS TECNO'!C:C, MATCH(F22, 'ARTICULOS TECNO'!A:A, 0)),"NA")</f>
        <v>Silver</v>
      </c>
      <c r="J22" s="208">
        <v>786.0</v>
      </c>
      <c r="K22" s="209">
        <v>375.0</v>
      </c>
      <c r="L22" s="210">
        <f t="shared" si="2"/>
        <v>750</v>
      </c>
      <c r="M22" s="211" t="s">
        <v>517</v>
      </c>
      <c r="N22" s="212"/>
      <c r="O22" s="210">
        <v>355.0</v>
      </c>
      <c r="P22" s="213">
        <v>0.0</v>
      </c>
      <c r="Q22" s="214">
        <f t="array" ref="Q22">IFERROR((K22-O22-P22)*G22,"")</f>
        <v>40</v>
      </c>
      <c r="R22" s="215">
        <f t="shared" si="6"/>
        <v>0.05333333333</v>
      </c>
      <c r="S22" s="216" t="s">
        <v>523</v>
      </c>
      <c r="T22" s="202"/>
      <c r="U22" s="214">
        <f t="shared" si="7"/>
        <v>710</v>
      </c>
      <c r="V22" s="217">
        <f t="array" ref="V22">IFERROR(INDEX('ARTICULOS TECNO'!G:G, MATCH(F22, 'ARTICULOS TECNO'!A:A, 0)),"")</f>
        <v>0.35</v>
      </c>
      <c r="W22" s="217">
        <f t="shared" si="8"/>
        <v>0.7</v>
      </c>
      <c r="X22" s="218"/>
      <c r="Y22" s="219" t="str">
        <f t="shared" si="9"/>
        <v>12/2025</v>
      </c>
    </row>
    <row r="23" ht="18.0" customHeight="1" outlineLevel="1">
      <c r="A23" s="201">
        <v>45995.0</v>
      </c>
      <c r="B23" s="202">
        <v>2233.0</v>
      </c>
      <c r="C23" s="202" t="s">
        <v>521</v>
      </c>
      <c r="D23" s="203">
        <f t="array" ref="D23">XLOOKUP(B23,CABE_VENTAS!$A$1:A1037,CABE_VENTAS!$C$1:C1037,"N/A")</f>
        <v>70</v>
      </c>
      <c r="E23" s="204" t="str">
        <f t="array" ref="E23">XLOOKUP(D23,CLIENTES!$A$1:A1037,CLIENTES!$B$1:B1037, "")</f>
        <v>Aylen Gentiletti</v>
      </c>
      <c r="F23" s="205" t="s">
        <v>531</v>
      </c>
      <c r="G23" s="206">
        <v>2.0</v>
      </c>
      <c r="H23" s="207" t="str">
        <f t="array" ref="H23">IFERROR(INDEX('ARTICULOS TECNO'!B:B, MATCH(F23, 'ARTICULOS TECNO'!A:A, 0)),"")</f>
        <v>Apple Watch S11 (GPS) 46mm Alum SB - SM</v>
      </c>
      <c r="I23" s="207" t="str">
        <f t="array" ref="I23">IFERROR(INDEX('ARTICULOS TECNO'!C:C, MATCH(F23, 'ARTICULOS TECNO'!A:A, 0)),"NA")</f>
        <v>Space Gray</v>
      </c>
      <c r="J23" s="208">
        <v>786.0</v>
      </c>
      <c r="K23" s="209">
        <v>375.0</v>
      </c>
      <c r="L23" s="210">
        <f t="shared" si="2"/>
        <v>750</v>
      </c>
      <c r="M23" s="211" t="s">
        <v>517</v>
      </c>
      <c r="N23" s="212"/>
      <c r="O23" s="210">
        <v>355.0</v>
      </c>
      <c r="P23" s="213">
        <v>0.0</v>
      </c>
      <c r="Q23" s="214">
        <f t="array" ref="Q23">IFERROR((K23-O23-P23)*G23,"")</f>
        <v>40</v>
      </c>
      <c r="R23" s="215">
        <f t="shared" si="6"/>
        <v>0.05333333333</v>
      </c>
      <c r="S23" s="216" t="s">
        <v>523</v>
      </c>
      <c r="T23" s="202"/>
      <c r="U23" s="214">
        <f t="shared" si="7"/>
        <v>710</v>
      </c>
      <c r="V23" s="217">
        <f t="array" ref="V23">IFERROR(INDEX('ARTICULOS TECNO'!G:G, MATCH(F23, 'ARTICULOS TECNO'!A:A, 0)),"")</f>
        <v>0.35</v>
      </c>
      <c r="W23" s="217">
        <f t="shared" si="8"/>
        <v>0.7</v>
      </c>
      <c r="X23" s="218"/>
      <c r="Y23" s="219" t="str">
        <f t="shared" si="9"/>
        <v>12/2025</v>
      </c>
    </row>
    <row r="24" ht="18.0" customHeight="1" outlineLevel="1">
      <c r="A24" s="201">
        <v>45995.0</v>
      </c>
      <c r="B24" s="202">
        <v>2233.0</v>
      </c>
      <c r="C24" s="202" t="s">
        <v>521</v>
      </c>
      <c r="D24" s="203">
        <f t="array" ref="D24">XLOOKUP(B24,CABE_VENTAS!$A$1:A1037,CABE_VENTAS!$C$1:C1037,"N/A")</f>
        <v>70</v>
      </c>
      <c r="E24" s="204" t="str">
        <f t="array" ref="E24">XLOOKUP(D24,CLIENTES!$A$1:A1037,CLIENTES!$B$1:B1037, "")</f>
        <v>Aylen Gentiletti</v>
      </c>
      <c r="F24" s="205" t="s">
        <v>532</v>
      </c>
      <c r="G24" s="206">
        <v>2.0</v>
      </c>
      <c r="H24" s="207" t="str">
        <f t="array" ref="H24">IFERROR(INDEX('ARTICULOS TECNO'!B:B, MATCH(F24, 'ARTICULOS TECNO'!A:A, 0)),"")</f>
        <v>Apple Watch S11 (GPS) 46mm Alum SB - SM</v>
      </c>
      <c r="I24" s="207" t="str">
        <f t="array" ref="I24">IFERROR(INDEX('ARTICULOS TECNO'!C:C, MATCH(F24, 'ARTICULOS TECNO'!A:A, 0)),"NA")</f>
        <v>Jet Black</v>
      </c>
      <c r="J24" s="208">
        <v>786.0</v>
      </c>
      <c r="K24" s="209">
        <v>375.0</v>
      </c>
      <c r="L24" s="210">
        <f t="shared" si="2"/>
        <v>750</v>
      </c>
      <c r="M24" s="211" t="s">
        <v>517</v>
      </c>
      <c r="N24" s="212"/>
      <c r="O24" s="210">
        <v>355.0</v>
      </c>
      <c r="P24" s="213">
        <v>0.0</v>
      </c>
      <c r="Q24" s="214">
        <f t="array" ref="Q24">IFERROR((K24-O24-P24)*G24,"")</f>
        <v>40</v>
      </c>
      <c r="R24" s="215">
        <f t="shared" si="6"/>
        <v>0.05333333333</v>
      </c>
      <c r="S24" s="216" t="s">
        <v>523</v>
      </c>
      <c r="T24" s="202"/>
      <c r="U24" s="214">
        <f t="shared" si="7"/>
        <v>710</v>
      </c>
      <c r="V24" s="217">
        <f t="array" ref="V24">IFERROR(INDEX('ARTICULOS TECNO'!G:G, MATCH(F24, 'ARTICULOS TECNO'!A:A, 0)),"")</f>
        <v>0.35</v>
      </c>
      <c r="W24" s="217">
        <f t="shared" si="8"/>
        <v>0.7</v>
      </c>
      <c r="X24" s="218"/>
      <c r="Y24" s="219" t="str">
        <f t="shared" si="9"/>
        <v>12/2025</v>
      </c>
    </row>
    <row r="25" ht="18.0" customHeight="1" outlineLevel="1">
      <c r="A25" s="201">
        <v>45995.0</v>
      </c>
      <c r="B25" s="202">
        <v>2232.0</v>
      </c>
      <c r="C25" s="202" t="s">
        <v>191</v>
      </c>
      <c r="D25" s="203">
        <f t="array" ref="D25">XLOOKUP(B25,CABE_VENTAS!$A$1:A1037,CABE_VENTAS!$C$1:C1037,"N/A")</f>
        <v>151</v>
      </c>
      <c r="E25" s="204" t="str">
        <f t="array" ref="E25">XLOOKUP(D25,CLIENTES!$A$1:A1037,CLIENTES!$B$1:B1037, "")</f>
        <v>Lucas Cly Store</v>
      </c>
      <c r="F25" s="205" t="s">
        <v>519</v>
      </c>
      <c r="G25" s="206">
        <v>3.0</v>
      </c>
      <c r="H25" s="207" t="str">
        <f t="array" ref="H25">IFERROR(INDEX('ARTICULOS TECNO'!B:B, MATCH(F25, 'ARTICULOS TECNO'!A:A, 0)),"")</f>
        <v>iPhone 17 Pro 256GB 🇺🇸</v>
      </c>
      <c r="I25" s="207" t="str">
        <f t="array" ref="I25">IFERROR(INDEX('ARTICULOS TECNO'!C:C, MATCH(F25, 'ARTICULOS TECNO'!A:A, 0)),"NA")</f>
        <v>Silver</v>
      </c>
      <c r="J25" s="208">
        <v>787.0</v>
      </c>
      <c r="K25" s="209">
        <v>1155.0</v>
      </c>
      <c r="L25" s="210">
        <f t="shared" si="2"/>
        <v>3465</v>
      </c>
      <c r="M25" s="211" t="s">
        <v>533</v>
      </c>
      <c r="N25" s="212"/>
      <c r="O25" s="210">
        <v>1145.0</v>
      </c>
      <c r="P25" s="213">
        <v>0.0</v>
      </c>
      <c r="Q25" s="214">
        <f t="array" ref="Q25">IFERROR((K25-O25-P25)*G25,"")</f>
        <v>30</v>
      </c>
      <c r="R25" s="215">
        <f t="shared" si="6"/>
        <v>0.008658008658</v>
      </c>
      <c r="S25" s="216" t="s">
        <v>518</v>
      </c>
      <c r="T25" s="202"/>
      <c r="U25" s="214">
        <f t="shared" si="7"/>
        <v>3435</v>
      </c>
      <c r="V25" s="217">
        <f t="array" ref="V25">IFERROR(INDEX('ARTICULOS TECNO'!G:G, MATCH(F25, 'ARTICULOS TECNO'!A:A, 0)),"")</f>
        <v>0.5</v>
      </c>
      <c r="W25" s="217">
        <f t="shared" si="8"/>
        <v>1.5</v>
      </c>
      <c r="X25" s="218"/>
      <c r="Y25" s="219" t="str">
        <f t="shared" si="9"/>
        <v>12/2025</v>
      </c>
    </row>
    <row r="26" ht="18.0" customHeight="1" outlineLevel="1">
      <c r="A26" s="201">
        <v>45995.0</v>
      </c>
      <c r="B26" s="202">
        <v>2232.0</v>
      </c>
      <c r="C26" s="202" t="s">
        <v>191</v>
      </c>
      <c r="D26" s="203">
        <f t="array" ref="D26">XLOOKUP(B26,CABE_VENTAS!$A$1:A1037,CABE_VENTAS!$C$1:C1037,"N/A")</f>
        <v>151</v>
      </c>
      <c r="E26" s="204" t="str">
        <f t="array" ref="E26">XLOOKUP(D26,CLIENTES!$A$1:A1037,CLIENTES!$B$1:B1037, "")</f>
        <v>Lucas Cly Store</v>
      </c>
      <c r="F26" s="205" t="s">
        <v>520</v>
      </c>
      <c r="G26" s="206">
        <v>3.0</v>
      </c>
      <c r="H26" s="207" t="str">
        <f t="array" ref="H26">IFERROR(INDEX('ARTICULOS TECNO'!B:B, MATCH(F26, 'ARTICULOS TECNO'!A:A, 0)),"")</f>
        <v>iPhone 17 Pro 256GB 🇺🇸</v>
      </c>
      <c r="I26" s="207" t="str">
        <f t="array" ref="I26">IFERROR(INDEX('ARTICULOS TECNO'!C:C, MATCH(F26, 'ARTICULOS TECNO'!A:A, 0)),"NA")</f>
        <v>Cosmic Orange</v>
      </c>
      <c r="J26" s="208">
        <v>787.0</v>
      </c>
      <c r="K26" s="209">
        <v>1155.0</v>
      </c>
      <c r="L26" s="210">
        <f t="shared" si="2"/>
        <v>3465</v>
      </c>
      <c r="M26" s="211" t="s">
        <v>533</v>
      </c>
      <c r="N26" s="212" t="str">
        <f t="shared" ref="N26:N34" si="10">IFERROR(
  IF($B26="","",
     IF(COUNTIF($B$2:B26,$B26)=COUNTIF($B$2:$B1037,$B26),
        SUMIF($B$2:$B1037,$B26,$L$2:$L1037),
        "")
  ),
"")</f>
        <v/>
      </c>
      <c r="O26" s="210">
        <v>1145.0</v>
      </c>
      <c r="P26" s="213">
        <v>0.0</v>
      </c>
      <c r="Q26" s="214">
        <f t="array" ref="Q26">IFERROR((K26-O26-P26)*G26,"")</f>
        <v>30</v>
      </c>
      <c r="R26" s="215">
        <f t="shared" si="6"/>
        <v>0.008658008658</v>
      </c>
      <c r="S26" s="216" t="s">
        <v>518</v>
      </c>
      <c r="T26" s="202"/>
      <c r="U26" s="214">
        <f t="shared" si="7"/>
        <v>3435</v>
      </c>
      <c r="V26" s="217">
        <f t="array" ref="V26">IFERROR(INDEX('ARTICULOS TECNO'!G:G, MATCH(F26, 'ARTICULOS TECNO'!A:A, 0)),"")</f>
        <v>0.5</v>
      </c>
      <c r="W26" s="217">
        <f t="shared" si="8"/>
        <v>1.5</v>
      </c>
      <c r="X26" s="218"/>
      <c r="Y26" s="219" t="str">
        <f t="shared" si="9"/>
        <v>12/2025</v>
      </c>
    </row>
    <row r="27" ht="18.0" customHeight="1" outlineLevel="1">
      <c r="A27" s="201">
        <v>45995.0</v>
      </c>
      <c r="B27" s="202">
        <v>2232.0</v>
      </c>
      <c r="C27" s="202" t="s">
        <v>191</v>
      </c>
      <c r="D27" s="203">
        <f t="array" ref="D27">XLOOKUP(B27,CABE_VENTAS!$A$1:A1037,CABE_VENTAS!$C$1:C1037,"N/A")</f>
        <v>151</v>
      </c>
      <c r="E27" s="204" t="str">
        <f t="array" ref="E27">XLOOKUP(D27,CLIENTES!$A$1:A1037,CLIENTES!$B$1:B1037, "")</f>
        <v>Lucas Cly Store</v>
      </c>
      <c r="F27" s="205" t="s">
        <v>503</v>
      </c>
      <c r="G27" s="206">
        <v>3.0</v>
      </c>
      <c r="H27" s="207" t="str">
        <f t="array" ref="H27">IFERROR(INDEX('ARTICULOS TECNO'!B:B, MATCH(F27, 'ARTICULOS TECNO'!A:A, 0)),"")</f>
        <v>iPhone 17 Pro Max 256GB 🇺🇸</v>
      </c>
      <c r="I27" s="207" t="str">
        <f t="array" ref="I27">IFERROR(INDEX('ARTICULOS TECNO'!C:C, MATCH(F27, 'ARTICULOS TECNO'!A:A, 0)),"NA")</f>
        <v>Silver</v>
      </c>
      <c r="J27" s="208"/>
      <c r="K27" s="209">
        <v>1270.0</v>
      </c>
      <c r="L27" s="210">
        <f t="shared" si="2"/>
        <v>3810</v>
      </c>
      <c r="M27" s="211" t="s">
        <v>501</v>
      </c>
      <c r="N27" s="212">
        <f t="shared" si="10"/>
        <v>10740</v>
      </c>
      <c r="O27" s="210">
        <v>1260.0</v>
      </c>
      <c r="P27" s="213">
        <v>0.0</v>
      </c>
      <c r="Q27" s="214">
        <f t="array" ref="Q27">IFERROR((K27-O27-P27)*G27,"")</f>
        <v>30</v>
      </c>
      <c r="R27" s="215">
        <f t="shared" si="6"/>
        <v>0.007874015748</v>
      </c>
      <c r="S27" s="216" t="s">
        <v>502</v>
      </c>
      <c r="T27" s="202">
        <v>6040.0</v>
      </c>
      <c r="U27" s="214">
        <f t="shared" si="7"/>
        <v>3780</v>
      </c>
      <c r="V27" s="217">
        <f t="array" ref="V27">IFERROR(INDEX('ARTICULOS TECNO'!G:G, MATCH(F27, 'ARTICULOS TECNO'!A:A, 0)),"")</f>
        <v>0.5</v>
      </c>
      <c r="W27" s="217">
        <f t="shared" si="8"/>
        <v>1.5</v>
      </c>
      <c r="X27" s="218"/>
      <c r="Y27" s="219" t="str">
        <f t="shared" si="9"/>
        <v>12/2025</v>
      </c>
    </row>
    <row r="28" ht="18.0" customHeight="1" outlineLevel="1">
      <c r="A28" s="201">
        <v>45995.0</v>
      </c>
      <c r="B28" s="202">
        <v>2231.0</v>
      </c>
      <c r="C28" s="202" t="s">
        <v>191</v>
      </c>
      <c r="D28" s="203">
        <f t="array" ref="D28">XLOOKUP(B28,CABE_VENTAS!$A$1:A1037,CABE_VENTAS!$C$1:C1037,"N/A")</f>
        <v>261</v>
      </c>
      <c r="E28" s="204" t="str">
        <f t="array" ref="E28">XLOOKUP(D28,CLIENTES!$A$1:A1037,CLIENTES!$B$1:B1037, "")</f>
        <v>Claudio Molina x IG</v>
      </c>
      <c r="F28" s="205" t="s">
        <v>534</v>
      </c>
      <c r="G28" s="206">
        <v>10.0</v>
      </c>
      <c r="H28" s="207" t="str">
        <f t="array" ref="H28">IFERROR(INDEX('ARTICULOS TECNO'!B:B, MATCH(F28, 'ARTICULOS TECNO'!A:A, 0)),"")</f>
        <v>iPhone 16 256GB 🇮🇳</v>
      </c>
      <c r="I28" s="207" t="str">
        <f t="array" ref="I28">IFERROR(INDEX('ARTICULOS TECNO'!C:C, MATCH(F28, 'ARTICULOS TECNO'!A:A, 0)),"NA")</f>
        <v>Ultramarine</v>
      </c>
      <c r="J28" s="208">
        <v>788.0</v>
      </c>
      <c r="K28" s="209">
        <v>655.0</v>
      </c>
      <c r="L28" s="210">
        <f t="shared" si="2"/>
        <v>6550</v>
      </c>
      <c r="M28" s="211" t="s">
        <v>507</v>
      </c>
      <c r="N28" s="212">
        <f t="shared" si="10"/>
        <v>6550</v>
      </c>
      <c r="O28" s="210">
        <v>635.0</v>
      </c>
      <c r="P28" s="213">
        <v>0.0</v>
      </c>
      <c r="Q28" s="214">
        <f t="array" ref="Q28">IFERROR((K28-O28-P28)*G28,"")</f>
        <v>200</v>
      </c>
      <c r="R28" s="215">
        <f t="shared" si="6"/>
        <v>0.03053435115</v>
      </c>
      <c r="S28" s="216" t="s">
        <v>535</v>
      </c>
      <c r="T28" s="202"/>
      <c r="U28" s="214">
        <f t="shared" si="7"/>
        <v>6350</v>
      </c>
      <c r="V28" s="217">
        <f t="array" ref="V28">IFERROR(INDEX('ARTICULOS TECNO'!G:G, MATCH(F28, 'ARTICULOS TECNO'!A:A, 0)),"")</f>
        <v>0.35</v>
      </c>
      <c r="W28" s="217">
        <f t="shared" si="8"/>
        <v>3.5</v>
      </c>
      <c r="X28" s="218"/>
      <c r="Y28" s="219" t="str">
        <f t="shared" si="9"/>
        <v>12/2025</v>
      </c>
    </row>
    <row r="29" ht="18.0" customHeight="1" outlineLevel="1">
      <c r="A29" s="201">
        <v>45995.0</v>
      </c>
      <c r="B29" s="202">
        <v>2230.0</v>
      </c>
      <c r="C29" s="202" t="s">
        <v>195</v>
      </c>
      <c r="D29" s="203">
        <f t="array" ref="D29">XLOOKUP(B29,CABE_VENTAS!$A$1:A1037,CABE_VENTAS!$C$1:C1037,"N/A")</f>
        <v>162</v>
      </c>
      <c r="E29" s="204" t="str">
        <f t="array" ref="E29">XLOOKUP(D29,CLIENTES!$A$1:A1037,CLIENTES!$B$1:B1037, "")</f>
        <v>Marcos Roku</v>
      </c>
      <c r="F29" s="205" t="s">
        <v>536</v>
      </c>
      <c r="G29" s="206">
        <v>10.0</v>
      </c>
      <c r="H29" s="207" t="str">
        <f t="array" ref="H29">IFERROR(INDEX('ARTICULOS TECNO'!B:B, MATCH(F29, 'ARTICULOS TECNO'!A:A, 0)),"")</f>
        <v>APPLE PENCIL C</v>
      </c>
      <c r="I29" s="207" t="str">
        <f t="array" ref="I29">IFERROR(INDEX('ARTICULOS TECNO'!C:C, MATCH(F29, 'ARTICULOS TECNO'!A:A, 0)),"NA")</f>
        <v/>
      </c>
      <c r="J29" s="208">
        <v>783.0</v>
      </c>
      <c r="K29" s="209">
        <v>92.0</v>
      </c>
      <c r="L29" s="210">
        <f t="shared" si="2"/>
        <v>920</v>
      </c>
      <c r="M29" s="211" t="s">
        <v>517</v>
      </c>
      <c r="N29" s="212">
        <f t="shared" si="10"/>
        <v>920</v>
      </c>
      <c r="O29" s="210">
        <v>69.0</v>
      </c>
      <c r="P29" s="213">
        <v>0.0</v>
      </c>
      <c r="Q29" s="214">
        <f t="array" ref="Q29">IFERROR((K29-O29-P29)*G29,"")</f>
        <v>230</v>
      </c>
      <c r="R29" s="215">
        <f t="shared" si="6"/>
        <v>0.25</v>
      </c>
      <c r="S29" s="216" t="s">
        <v>523</v>
      </c>
      <c r="T29" s="202"/>
      <c r="U29" s="214">
        <f t="shared" si="7"/>
        <v>690</v>
      </c>
      <c r="V29" s="217">
        <f t="array" ref="V29">IFERROR(INDEX('ARTICULOS TECNO'!G:G, MATCH(F29, 'ARTICULOS TECNO'!A:A, 0)),"")</f>
        <v>0.15</v>
      </c>
      <c r="W29" s="217">
        <f t="shared" si="8"/>
        <v>1.5</v>
      </c>
      <c r="X29" s="218"/>
      <c r="Y29" s="219" t="str">
        <f t="shared" si="9"/>
        <v>12/2025</v>
      </c>
    </row>
    <row r="30" ht="18.0" customHeight="1" outlineLevel="1">
      <c r="A30" s="221">
        <v>45994.0</v>
      </c>
      <c r="B30" s="222">
        <v>2229.0</v>
      </c>
      <c r="C30" s="222" t="s">
        <v>191</v>
      </c>
      <c r="D30" s="223">
        <f t="array" ref="D30">XLOOKUP(B30,CABE_VENTAS!$A$1:A1037,CABE_VENTAS!$C$1:C1037,"N/A")</f>
        <v>162</v>
      </c>
      <c r="E30" s="224" t="str">
        <f t="array" ref="E30">XLOOKUP(D30,CLIENTES!$A$1:A1037,CLIENTES!$B$1:B1037, "")</f>
        <v>Marcos Roku</v>
      </c>
      <c r="F30" s="225" t="s">
        <v>537</v>
      </c>
      <c r="G30" s="222">
        <v>4.0</v>
      </c>
      <c r="H30" s="226" t="str">
        <f t="array" ref="H30">IFERROR(INDEX('ARTICULOS TECNO'!B:B, MATCH(F30, 'ARTICULOS TECNO'!A:A, 0)),"")</f>
        <v>iPhone 17 Pro Max 512GB 🇺🇸</v>
      </c>
      <c r="I30" s="226" t="str">
        <f t="array" ref="I30">IFERROR(INDEX('ARTICULOS TECNO'!C:C, MATCH(F30, 'ARTICULOS TECNO'!A:A, 0)),"NA")</f>
        <v>Silver</v>
      </c>
      <c r="J30" s="208">
        <v>784.0</v>
      </c>
      <c r="K30" s="227">
        <v>1415.0</v>
      </c>
      <c r="L30" s="228">
        <f t="shared" si="2"/>
        <v>5660</v>
      </c>
      <c r="M30" s="211" t="s">
        <v>517</v>
      </c>
      <c r="N30" s="212">
        <f t="shared" si="10"/>
        <v>5660</v>
      </c>
      <c r="O30" s="228">
        <v>1405.0</v>
      </c>
      <c r="P30" s="229">
        <v>0.0</v>
      </c>
      <c r="Q30" s="229">
        <f t="array" ref="Q30">IFERROR((K30-O30-P30)*G30,"")</f>
        <v>40</v>
      </c>
      <c r="R30" s="230">
        <f t="shared" si="6"/>
        <v>0.007067137809</v>
      </c>
      <c r="S30" s="231" t="s">
        <v>535</v>
      </c>
      <c r="T30" s="232">
        <v>23650.0</v>
      </c>
      <c r="U30" s="229">
        <f t="shared" si="7"/>
        <v>5620</v>
      </c>
      <c r="V30" s="233">
        <f t="array" ref="V30">IFERROR(INDEX('ARTICULOS TECNO'!G:G, MATCH(F30, 'ARTICULOS TECNO'!A:A, 0)),"")</f>
        <v>0.5</v>
      </c>
      <c r="W30" s="234">
        <f t="shared" si="8"/>
        <v>2</v>
      </c>
      <c r="X30" s="235"/>
      <c r="Y30" s="219" t="str">
        <f t="shared" si="9"/>
        <v>12/2025</v>
      </c>
    </row>
    <row r="31" ht="18.0" customHeight="1" outlineLevel="1">
      <c r="A31" s="201">
        <v>45993.0</v>
      </c>
      <c r="B31" s="202">
        <v>2228.0</v>
      </c>
      <c r="C31" s="202" t="s">
        <v>191</v>
      </c>
      <c r="D31" s="203">
        <f t="array" ref="D31">XLOOKUP(B31,CABE_VENTAS!$A$1:A1037,CABE_VENTAS!$C$1:C1037,"N/A")</f>
        <v>66</v>
      </c>
      <c r="E31" s="204" t="str">
        <f t="array" ref="E31">XLOOKUP(D31,CLIENTES!$A$1:A1037,CLIENTES!$B$1:B1037, "")</f>
        <v>Facu Fabriccini</v>
      </c>
      <c r="F31" s="205" t="s">
        <v>538</v>
      </c>
      <c r="G31" s="206">
        <v>10.0</v>
      </c>
      <c r="H31" s="207" t="str">
        <f t="array" ref="H31">IFERROR(INDEX('ARTICULOS TECNO'!B:B, MATCH(F31, 'ARTICULOS TECNO'!A:A, 0)),"")</f>
        <v>Samsung S24 FE DS 8Gb +256GB</v>
      </c>
      <c r="I31" s="207" t="str">
        <f t="array" ref="I31">IFERROR(INDEX('ARTICULOS TECNO'!C:C, MATCH(F31, 'ARTICULOS TECNO'!A:A, 0)),"NA")</f>
        <v/>
      </c>
      <c r="J31" s="208">
        <v>785.0</v>
      </c>
      <c r="K31" s="209">
        <v>385.0</v>
      </c>
      <c r="L31" s="210">
        <f t="shared" si="2"/>
        <v>3850</v>
      </c>
      <c r="M31" s="211" t="s">
        <v>517</v>
      </c>
      <c r="N31" s="212">
        <f t="shared" si="10"/>
        <v>3850</v>
      </c>
      <c r="O31" s="210">
        <v>375.0</v>
      </c>
      <c r="P31" s="213">
        <v>0.0</v>
      </c>
      <c r="Q31" s="214">
        <f t="array" ref="Q31">IFERROR((K31-O31-P31)*G31,"")</f>
        <v>100</v>
      </c>
      <c r="R31" s="215">
        <f t="shared" si="6"/>
        <v>0.02597402597</v>
      </c>
      <c r="S31" s="216" t="s">
        <v>539</v>
      </c>
      <c r="T31" s="202" t="s">
        <v>540</v>
      </c>
      <c r="U31" s="214">
        <f t="shared" si="7"/>
        <v>3750</v>
      </c>
      <c r="V31" s="236">
        <v>0.35</v>
      </c>
      <c r="W31" s="217">
        <f t="shared" si="8"/>
        <v>3.5</v>
      </c>
      <c r="X31" s="218"/>
      <c r="Y31" s="219" t="str">
        <f t="shared" si="9"/>
        <v>12/2025</v>
      </c>
    </row>
    <row r="32" ht="18.0" customHeight="1" outlineLevel="1">
      <c r="A32" s="201">
        <v>45992.0</v>
      </c>
      <c r="B32" s="202">
        <v>2227.0</v>
      </c>
      <c r="C32" s="202" t="s">
        <v>521</v>
      </c>
      <c r="D32" s="203">
        <f t="array" ref="D32">XLOOKUP(B32,CABE_VENTAS!$A$1:A1037,CABE_VENTAS!$C$1:C1037,"N/A")</f>
        <v>66</v>
      </c>
      <c r="E32" s="204" t="str">
        <f t="array" ref="E32">XLOOKUP(D32,CLIENTES!$A$1:A1037,CLIENTES!$B$1:B1037, "")</f>
        <v>Facu Fabriccini</v>
      </c>
      <c r="F32" s="205" t="s">
        <v>529</v>
      </c>
      <c r="G32" s="206">
        <v>1.0</v>
      </c>
      <c r="H32" s="207" t="str">
        <f t="array" ref="H32">IFERROR(INDEX('ARTICULOS TECNO'!B:B, MATCH(F32, 'ARTICULOS TECNO'!A:A, 0)),"")</f>
        <v>Apple Watch S11 (GPS) 42mm Alum SB - SM</v>
      </c>
      <c r="I32" s="207" t="str">
        <f t="array" ref="I32">IFERROR(INDEX('ARTICULOS TECNO'!C:C, MATCH(F32, 'ARTICULOS TECNO'!A:A, 0)),"NA")</f>
        <v>Jet Black</v>
      </c>
      <c r="J32" s="208">
        <v>782.0</v>
      </c>
      <c r="K32" s="209">
        <v>335.0</v>
      </c>
      <c r="L32" s="210">
        <f t="shared" si="2"/>
        <v>335</v>
      </c>
      <c r="M32" s="211" t="s">
        <v>533</v>
      </c>
      <c r="N32" s="212" t="str">
        <f t="shared" si="10"/>
        <v/>
      </c>
      <c r="O32" s="210">
        <v>329.0</v>
      </c>
      <c r="P32" s="213">
        <v>0.0</v>
      </c>
      <c r="Q32" s="214">
        <f t="array" ref="Q32">IFERROR((K32-O32-P32)*G32,"")</f>
        <v>6</v>
      </c>
      <c r="R32" s="215">
        <f t="shared" si="6"/>
        <v>0.01791044776</v>
      </c>
      <c r="S32" s="216" t="s">
        <v>508</v>
      </c>
      <c r="T32" s="202" t="s">
        <v>541</v>
      </c>
      <c r="U32" s="214">
        <f t="shared" si="7"/>
        <v>329</v>
      </c>
      <c r="V32" s="217">
        <f t="array" ref="V32">IFERROR(INDEX('ARTICULOS TECNO'!G:G, MATCH(F32, 'ARTICULOS TECNO'!A:A, 0)),"")</f>
        <v>0.35</v>
      </c>
      <c r="W32" s="217">
        <f t="shared" si="8"/>
        <v>0.35</v>
      </c>
      <c r="X32" s="218"/>
      <c r="Y32" s="219" t="str">
        <f t="shared" si="9"/>
        <v>12/2025</v>
      </c>
    </row>
    <row r="33" ht="18.0" customHeight="1" outlineLevel="1">
      <c r="A33" s="201">
        <v>45992.0</v>
      </c>
      <c r="B33" s="202">
        <v>2227.0</v>
      </c>
      <c r="C33" s="202" t="s">
        <v>521</v>
      </c>
      <c r="D33" s="203">
        <f t="array" ref="D33">XLOOKUP(B33,CABE_VENTAS!$A$1:A1037,CABE_VENTAS!$C$1:C1037,"N/A")</f>
        <v>66</v>
      </c>
      <c r="E33" s="204" t="str">
        <f t="array" ref="E33">XLOOKUP(D33,CLIENTES!$A$1:A1037,CLIENTES!$B$1:B1037, "")</f>
        <v>Facu Fabriccini</v>
      </c>
      <c r="F33" s="205" t="s">
        <v>527</v>
      </c>
      <c r="G33" s="206">
        <v>5.0</v>
      </c>
      <c r="H33" s="207" t="str">
        <f t="array" ref="H33">IFERROR(INDEX('ARTICULOS TECNO'!B:B, MATCH(F33, 'ARTICULOS TECNO'!A:A, 0)),"")</f>
        <v>Apple Watch S11 (GPS) 42mm Alum SB - SM</v>
      </c>
      <c r="I33" s="207" t="str">
        <f t="array" ref="I33">IFERROR(INDEX('ARTICULOS TECNO'!C:C, MATCH(F33, 'ARTICULOS TECNO'!A:A, 0)),"NA")</f>
        <v>Space Gray</v>
      </c>
      <c r="J33" s="208">
        <v>782.0</v>
      </c>
      <c r="K33" s="209">
        <v>335.0</v>
      </c>
      <c r="L33" s="210">
        <f t="shared" si="2"/>
        <v>1675</v>
      </c>
      <c r="M33" s="211" t="s">
        <v>533</v>
      </c>
      <c r="N33" s="212" t="str">
        <f t="shared" si="10"/>
        <v/>
      </c>
      <c r="O33" s="210">
        <v>329.0</v>
      </c>
      <c r="P33" s="213">
        <v>0.0</v>
      </c>
      <c r="Q33" s="214">
        <f t="array" ref="Q33">IFERROR((K33-O33-P33)*G33,"")</f>
        <v>30</v>
      </c>
      <c r="R33" s="215">
        <f t="shared" si="6"/>
        <v>0.01791044776</v>
      </c>
      <c r="S33" s="216" t="s">
        <v>508</v>
      </c>
      <c r="T33" s="202" t="s">
        <v>542</v>
      </c>
      <c r="U33" s="214">
        <f t="shared" si="7"/>
        <v>1645</v>
      </c>
      <c r="V33" s="217">
        <f t="array" ref="V33">IFERROR(INDEX('ARTICULOS TECNO'!G:G, MATCH(F33, 'ARTICULOS TECNO'!A:A, 0)),"")</f>
        <v>0.35</v>
      </c>
      <c r="W33" s="217">
        <f t="shared" si="8"/>
        <v>1.75</v>
      </c>
      <c r="X33" s="218"/>
      <c r="Y33" s="219" t="str">
        <f t="shared" si="9"/>
        <v>12/2025</v>
      </c>
    </row>
    <row r="34" ht="18.0" customHeight="1" outlineLevel="1">
      <c r="A34" s="201">
        <v>45992.0</v>
      </c>
      <c r="B34" s="202">
        <v>2227.0</v>
      </c>
      <c r="C34" s="202" t="s">
        <v>521</v>
      </c>
      <c r="D34" s="203">
        <f t="array" ref="D34">XLOOKUP(B34,CABE_VENTAS!$A$1:A1037,CABE_VENTAS!$C$1:C1037,"N/A")</f>
        <v>66</v>
      </c>
      <c r="E34" s="204" t="str">
        <f t="array" ref="E34">XLOOKUP(D34,CLIENTES!$A$1:A1037,CLIENTES!$B$1:B1037, "")</f>
        <v>Facu Fabriccini</v>
      </c>
      <c r="F34" s="205" t="s">
        <v>529</v>
      </c>
      <c r="G34" s="206">
        <v>3.0</v>
      </c>
      <c r="H34" s="207" t="str">
        <f t="array" ref="H34">IFERROR(INDEX('ARTICULOS TECNO'!B:B, MATCH(F34, 'ARTICULOS TECNO'!A:A, 0)),"")</f>
        <v>Apple Watch S11 (GPS) 42mm Alum SB - SM</v>
      </c>
      <c r="I34" s="207" t="str">
        <f t="array" ref="I34">IFERROR(INDEX('ARTICULOS TECNO'!C:C, MATCH(F34, 'ARTICULOS TECNO'!A:A, 0)),"NA")</f>
        <v>Jet Black</v>
      </c>
      <c r="J34" s="208">
        <v>782.0</v>
      </c>
      <c r="K34" s="209">
        <v>335.0</v>
      </c>
      <c r="L34" s="210">
        <f t="shared" si="2"/>
        <v>1005</v>
      </c>
      <c r="M34" s="211" t="s">
        <v>533</v>
      </c>
      <c r="N34" s="212" t="str">
        <f t="shared" si="10"/>
        <v/>
      </c>
      <c r="O34" s="210">
        <v>329.0</v>
      </c>
      <c r="P34" s="213">
        <v>0.0</v>
      </c>
      <c r="Q34" s="214">
        <f t="array" ref="Q34">IFERROR((K34-O34-P34)*G34,"")</f>
        <v>18</v>
      </c>
      <c r="R34" s="215">
        <f t="shared" si="6"/>
        <v>0.01791044776</v>
      </c>
      <c r="S34" s="216" t="s">
        <v>523</v>
      </c>
      <c r="T34" s="202" t="s">
        <v>543</v>
      </c>
      <c r="U34" s="214">
        <f t="shared" si="7"/>
        <v>987</v>
      </c>
      <c r="V34" s="217">
        <f t="array" ref="V34">IFERROR(INDEX('ARTICULOS TECNO'!G:G, MATCH(F34, 'ARTICULOS TECNO'!A:A, 0)),"")</f>
        <v>0.35</v>
      </c>
      <c r="W34" s="217">
        <f t="shared" si="8"/>
        <v>1.05</v>
      </c>
      <c r="X34" s="218"/>
      <c r="Y34" s="219" t="str">
        <f t="shared" si="9"/>
        <v>12/2025</v>
      </c>
    </row>
    <row r="35" ht="18.0" customHeight="1" outlineLevel="1">
      <c r="A35" s="201">
        <v>45992.0</v>
      </c>
      <c r="B35" s="202">
        <v>2227.0</v>
      </c>
      <c r="C35" s="202" t="s">
        <v>521</v>
      </c>
      <c r="D35" s="203">
        <f t="array" ref="D35">XLOOKUP(B35,CABE_VENTAS!$A$1:A1037,CABE_VENTAS!$C$1:C1037,"N/A")</f>
        <v>66</v>
      </c>
      <c r="E35" s="204" t="str">
        <f t="array" ref="E35">XLOOKUP(D35,CLIENTES!$A$1:A1037,CLIENTES!$B$1:B1037, "")</f>
        <v>Facu Fabriccini</v>
      </c>
      <c r="F35" s="205" t="s">
        <v>544</v>
      </c>
      <c r="G35" s="206">
        <v>2.0</v>
      </c>
      <c r="H35" s="207" t="str">
        <f t="array" ref="H35">IFERROR(INDEX('ARTICULOS TECNO'!B:B, MATCH(F35, 'ARTICULOS TECNO'!A:A, 0)),"")</f>
        <v>Apple Watch S11 (GPS) 42mm Alum SB - SM</v>
      </c>
      <c r="I35" s="207" t="str">
        <f t="array" ref="I35">IFERROR(INDEX('ARTICULOS TECNO'!C:C, MATCH(F35, 'ARTICULOS TECNO'!A:A, 0)),"NA")</f>
        <v>Silver</v>
      </c>
      <c r="J35" s="208">
        <v>782.0</v>
      </c>
      <c r="K35" s="209">
        <v>335.0</v>
      </c>
      <c r="L35" s="210">
        <f t="shared" si="2"/>
        <v>670</v>
      </c>
      <c r="M35" s="211" t="s">
        <v>545</v>
      </c>
      <c r="N35" s="212">
        <f>IFERROR(
  IF($B35="","",
     IF(COUNTIF($B$2:B48,$B35)=COUNTIF($B$2:$B1037,$B35),
        SUMIF($B$2:$B1037,$B35,$L$2:$L1037),
        "")
  ),
"")</f>
        <v>6970</v>
      </c>
      <c r="O35" s="210">
        <v>329.0</v>
      </c>
      <c r="P35" s="213">
        <v>0.0</v>
      </c>
      <c r="Q35" s="214">
        <f t="array" ref="Q35">IFERROR((K35-O35-P35)*G35,"")</f>
        <v>12</v>
      </c>
      <c r="R35" s="215">
        <f t="shared" si="6"/>
        <v>0.01791044776</v>
      </c>
      <c r="S35" s="216" t="s">
        <v>508</v>
      </c>
      <c r="T35" s="202" t="s">
        <v>541</v>
      </c>
      <c r="U35" s="214">
        <f t="shared" si="7"/>
        <v>658</v>
      </c>
      <c r="V35" s="217">
        <f t="array" ref="V35">IFERROR(INDEX('ARTICULOS TECNO'!G:G, MATCH(F35, 'ARTICULOS TECNO'!A:A, 0)),"")</f>
        <v>0.35</v>
      </c>
      <c r="W35" s="217">
        <f t="shared" si="8"/>
        <v>0.7</v>
      </c>
      <c r="X35" s="218"/>
      <c r="Y35" s="219" t="str">
        <f t="shared" si="9"/>
        <v>12/2025</v>
      </c>
    </row>
    <row r="36" ht="18.0" customHeight="1" outlineLevel="1">
      <c r="A36" s="201">
        <v>45992.0</v>
      </c>
      <c r="B36" s="202">
        <v>2227.0</v>
      </c>
      <c r="C36" s="202" t="s">
        <v>521</v>
      </c>
      <c r="D36" s="203">
        <f t="array" ref="D36">XLOOKUP(B36,CABE_VENTAS!$A$1:A1037,CABE_VENTAS!$C$1:C1037,"N/A")</f>
        <v>66</v>
      </c>
      <c r="E36" s="204" t="str">
        <f t="array" ref="E36">XLOOKUP(D36,CLIENTES!$A$1:A1037,CLIENTES!$B$1:B1037, "")</f>
        <v>Facu Fabriccini</v>
      </c>
      <c r="F36" s="205" t="s">
        <v>531</v>
      </c>
      <c r="G36" s="206">
        <v>1.0</v>
      </c>
      <c r="H36" s="207" t="str">
        <f t="array" ref="H36">IFERROR(INDEX('ARTICULOS TECNO'!B:B, MATCH(F36, 'ARTICULOS TECNO'!A:A, 0)),"")</f>
        <v>Apple Watch S11 (GPS) 46mm Alum SB - SM</v>
      </c>
      <c r="I36" s="207" t="str">
        <f t="array" ref="I36">IFERROR(INDEX('ARTICULOS TECNO'!C:C, MATCH(F36, 'ARTICULOS TECNO'!A:A, 0)),"NA")</f>
        <v>Space Gray</v>
      </c>
      <c r="J36" s="208">
        <v>782.0</v>
      </c>
      <c r="K36" s="209">
        <v>365.0</v>
      </c>
      <c r="L36" s="210">
        <f t="shared" si="2"/>
        <v>365</v>
      </c>
      <c r="M36" s="211" t="s">
        <v>533</v>
      </c>
      <c r="N36" s="212" t="str">
        <f t="shared" ref="N36:N53" si="11">IFERROR(
  IF($B36="","",
     IF(COUNTIF($B$2:B36,$B36)=COUNTIF($B$2:$B1037,$B36),
        SUMIF($B$2:$B1037,$B36,$L$2:$L1037),
        "")
  ),
"")</f>
        <v/>
      </c>
      <c r="O36" s="210">
        <v>359.0</v>
      </c>
      <c r="P36" s="213">
        <v>0.0</v>
      </c>
      <c r="Q36" s="214">
        <f t="array" ref="Q36">IFERROR((K36-O36-P36)*G36,"")</f>
        <v>6</v>
      </c>
      <c r="R36" s="215">
        <f t="shared" si="6"/>
        <v>0.01643835616</v>
      </c>
      <c r="S36" s="216" t="s">
        <v>508</v>
      </c>
      <c r="T36" s="202" t="s">
        <v>541</v>
      </c>
      <c r="U36" s="214">
        <f t="shared" si="7"/>
        <v>359</v>
      </c>
      <c r="V36" s="217">
        <f t="array" ref="V36">IFERROR(INDEX('ARTICULOS TECNO'!G:G, MATCH(F36, 'ARTICULOS TECNO'!A:A, 0)),"")</f>
        <v>0.35</v>
      </c>
      <c r="W36" s="217">
        <f t="shared" si="8"/>
        <v>0.35</v>
      </c>
      <c r="X36" s="218"/>
      <c r="Y36" s="219" t="str">
        <f t="shared" si="9"/>
        <v>12/2025</v>
      </c>
    </row>
    <row r="37" ht="18.0" customHeight="1" outlineLevel="1">
      <c r="A37" s="201">
        <v>45992.0</v>
      </c>
      <c r="B37" s="202">
        <v>2227.0</v>
      </c>
      <c r="C37" s="202" t="s">
        <v>521</v>
      </c>
      <c r="D37" s="203">
        <f t="array" ref="D37">XLOOKUP(B37,CABE_VENTAS!$A$1:A1037,CABE_VENTAS!$C$1:C1037,"N/A")</f>
        <v>66</v>
      </c>
      <c r="E37" s="204" t="str">
        <f t="array" ref="E37">XLOOKUP(D37,CLIENTES!$A$1:A1037,CLIENTES!$B$1:B1037, "")</f>
        <v>Facu Fabriccini</v>
      </c>
      <c r="F37" s="205" t="s">
        <v>532</v>
      </c>
      <c r="G37" s="206">
        <v>2.0</v>
      </c>
      <c r="H37" s="207" t="str">
        <f t="array" ref="H37">IFERROR(INDEX('ARTICULOS TECNO'!B:B, MATCH(F37, 'ARTICULOS TECNO'!A:A, 0)),"")</f>
        <v>Apple Watch S11 (GPS) 46mm Alum SB - SM</v>
      </c>
      <c r="I37" s="207" t="str">
        <f t="array" ref="I37">IFERROR(INDEX('ARTICULOS TECNO'!C:C, MATCH(F37, 'ARTICULOS TECNO'!A:A, 0)),"NA")</f>
        <v>Jet Black</v>
      </c>
      <c r="J37" s="208">
        <v>782.0</v>
      </c>
      <c r="K37" s="209">
        <v>365.0</v>
      </c>
      <c r="L37" s="210">
        <f t="shared" si="2"/>
        <v>730</v>
      </c>
      <c r="M37" s="211" t="s">
        <v>533</v>
      </c>
      <c r="N37" s="212" t="str">
        <f t="shared" si="11"/>
        <v/>
      </c>
      <c r="O37" s="210">
        <v>359.0</v>
      </c>
      <c r="P37" s="213">
        <v>0.0</v>
      </c>
      <c r="Q37" s="214">
        <f t="array" ref="Q37">IFERROR((K37-O37-P37)*G37,"")</f>
        <v>12</v>
      </c>
      <c r="R37" s="215">
        <f t="shared" si="6"/>
        <v>0.01643835616</v>
      </c>
      <c r="S37" s="216" t="s">
        <v>508</v>
      </c>
      <c r="T37" s="202" t="s">
        <v>541</v>
      </c>
      <c r="U37" s="214">
        <f t="shared" si="7"/>
        <v>718</v>
      </c>
      <c r="V37" s="217">
        <f t="array" ref="V37">IFERROR(INDEX('ARTICULOS TECNO'!G:G, MATCH(F37, 'ARTICULOS TECNO'!A:A, 0)),"")</f>
        <v>0.35</v>
      </c>
      <c r="W37" s="217">
        <f t="shared" si="8"/>
        <v>0.7</v>
      </c>
      <c r="X37" s="218"/>
      <c r="Y37" s="219" t="str">
        <f t="shared" si="9"/>
        <v>12/2025</v>
      </c>
    </row>
    <row r="38" ht="18.0" customHeight="1" outlineLevel="1">
      <c r="A38" s="201">
        <v>45992.0</v>
      </c>
      <c r="B38" s="202">
        <v>2227.0</v>
      </c>
      <c r="C38" s="202" t="s">
        <v>521</v>
      </c>
      <c r="D38" s="203">
        <f t="array" ref="D38">XLOOKUP(B38,CABE_VENTAS!$A$1:A1037,CABE_VENTAS!$C$1:C1037,"N/A")</f>
        <v>66</v>
      </c>
      <c r="E38" s="204" t="str">
        <f t="array" ref="E38">XLOOKUP(D38,CLIENTES!$A$1:A1037,CLIENTES!$B$1:B1037, "")</f>
        <v>Facu Fabriccini</v>
      </c>
      <c r="F38" s="205" t="s">
        <v>531</v>
      </c>
      <c r="G38" s="206">
        <v>2.0</v>
      </c>
      <c r="H38" s="207" t="str">
        <f t="array" ref="H38">IFERROR(INDEX('ARTICULOS TECNO'!B:B, MATCH(F38, 'ARTICULOS TECNO'!A:A, 0)),"")</f>
        <v>Apple Watch S11 (GPS) 46mm Alum SB - SM</v>
      </c>
      <c r="I38" s="207" t="str">
        <f t="array" ref="I38">IFERROR(INDEX('ARTICULOS TECNO'!C:C, MATCH(F38, 'ARTICULOS TECNO'!A:A, 0)),"NA")</f>
        <v>Space Gray</v>
      </c>
      <c r="J38" s="208">
        <v>782.0</v>
      </c>
      <c r="K38" s="209">
        <v>365.0</v>
      </c>
      <c r="L38" s="210">
        <f t="shared" si="2"/>
        <v>730</v>
      </c>
      <c r="M38" s="211" t="s">
        <v>545</v>
      </c>
      <c r="N38" s="212" t="str">
        <f t="shared" si="11"/>
        <v/>
      </c>
      <c r="O38" s="210">
        <v>359.0</v>
      </c>
      <c r="P38" s="213">
        <v>0.0</v>
      </c>
      <c r="Q38" s="214">
        <f t="array" ref="Q38">IFERROR((K38-O38-P38)*G38,"")</f>
        <v>12</v>
      </c>
      <c r="R38" s="215">
        <f t="shared" si="6"/>
        <v>0.01643835616</v>
      </c>
      <c r="S38" s="216" t="s">
        <v>523</v>
      </c>
      <c r="T38" s="202" t="s">
        <v>543</v>
      </c>
      <c r="U38" s="214">
        <f t="shared" si="7"/>
        <v>718</v>
      </c>
      <c r="V38" s="217">
        <f t="array" ref="V38">IFERROR(INDEX('ARTICULOS TECNO'!G:G, MATCH(F38, 'ARTICULOS TECNO'!A:A, 0)),"")</f>
        <v>0.35</v>
      </c>
      <c r="W38" s="217">
        <f t="shared" si="8"/>
        <v>0.7</v>
      </c>
      <c r="X38" s="218"/>
      <c r="Y38" s="219" t="str">
        <f t="shared" si="9"/>
        <v>12/2025</v>
      </c>
    </row>
    <row r="39" ht="18.0" customHeight="1" outlineLevel="1">
      <c r="A39" s="201">
        <v>45992.0</v>
      </c>
      <c r="B39" s="202">
        <v>2227.0</v>
      </c>
      <c r="C39" s="202" t="s">
        <v>521</v>
      </c>
      <c r="D39" s="203">
        <f t="array" ref="D39">XLOOKUP(B39,CABE_VENTAS!$A$1:A1037,CABE_VENTAS!$C$1:C1037,"N/A")</f>
        <v>66</v>
      </c>
      <c r="E39" s="204" t="str">
        <f t="array" ref="E39">XLOOKUP(D39,CLIENTES!$A$1:A1037,CLIENTES!$B$1:B1037, "")</f>
        <v>Facu Fabriccini</v>
      </c>
      <c r="F39" s="205" t="s">
        <v>530</v>
      </c>
      <c r="G39" s="206">
        <v>1.0</v>
      </c>
      <c r="H39" s="207" t="str">
        <f t="array" ref="H39">IFERROR(INDEX('ARTICULOS TECNO'!B:B, MATCH(F39, 'ARTICULOS TECNO'!A:A, 0)),"")</f>
        <v>Apple Watch S11 (GPS) 46mm Alum SB - SM</v>
      </c>
      <c r="I39" s="207" t="str">
        <f t="array" ref="I39">IFERROR(INDEX('ARTICULOS TECNO'!C:C, MATCH(F39, 'ARTICULOS TECNO'!A:A, 0)),"NA")</f>
        <v>Silver</v>
      </c>
      <c r="J39" s="208">
        <v>782.0</v>
      </c>
      <c r="K39" s="209">
        <v>365.0</v>
      </c>
      <c r="L39" s="210">
        <f t="shared" si="2"/>
        <v>365</v>
      </c>
      <c r="M39" s="211" t="s">
        <v>533</v>
      </c>
      <c r="N39" s="212" t="str">
        <f t="shared" si="11"/>
        <v/>
      </c>
      <c r="O39" s="210">
        <v>359.0</v>
      </c>
      <c r="P39" s="213">
        <v>0.0</v>
      </c>
      <c r="Q39" s="214">
        <f t="array" ref="Q39">IFERROR((K39-O39-P39)*G39,"")</f>
        <v>6</v>
      </c>
      <c r="R39" s="215">
        <f t="shared" si="6"/>
        <v>0.01643835616</v>
      </c>
      <c r="S39" s="216" t="s">
        <v>508</v>
      </c>
      <c r="T39" s="202" t="s">
        <v>541</v>
      </c>
      <c r="U39" s="214">
        <f t="shared" si="7"/>
        <v>359</v>
      </c>
      <c r="V39" s="217">
        <f t="array" ref="V39">IFERROR(INDEX('ARTICULOS TECNO'!G:G, MATCH(F39, 'ARTICULOS TECNO'!A:A, 0)),"")</f>
        <v>0.35</v>
      </c>
      <c r="W39" s="217">
        <f t="shared" si="8"/>
        <v>0.35</v>
      </c>
      <c r="X39" s="218"/>
      <c r="Y39" s="219" t="str">
        <f t="shared" si="9"/>
        <v>12/2025</v>
      </c>
    </row>
    <row r="40" ht="18.0" customHeight="1" outlineLevel="1">
      <c r="A40" s="201">
        <v>45992.0</v>
      </c>
      <c r="B40" s="202">
        <v>2227.0</v>
      </c>
      <c r="C40" s="202" t="s">
        <v>521</v>
      </c>
      <c r="D40" s="203">
        <f t="array" ref="D40">XLOOKUP(B40,CABE_VENTAS!$A$1:A1037,CABE_VENTAS!$C$1:C1037,"N/A")</f>
        <v>66</v>
      </c>
      <c r="E40" s="204" t="str">
        <f t="array" ref="E40">XLOOKUP(D40,CLIENTES!$A$1:A1037,CLIENTES!$B$1:B1037, "")</f>
        <v>Facu Fabriccini</v>
      </c>
      <c r="F40" s="205" t="s">
        <v>531</v>
      </c>
      <c r="G40" s="206">
        <v>2.0</v>
      </c>
      <c r="H40" s="207" t="str">
        <f t="array" ref="H40">IFERROR(INDEX('ARTICULOS TECNO'!B:B, MATCH(F40, 'ARTICULOS TECNO'!A:A, 0)),"")</f>
        <v>Apple Watch S11 (GPS) 46mm Alum SB - SM</v>
      </c>
      <c r="I40" s="207" t="str">
        <f t="array" ref="I40">IFERROR(INDEX('ARTICULOS TECNO'!C:C, MATCH(F40, 'ARTICULOS TECNO'!A:A, 0)),"NA")</f>
        <v>Space Gray</v>
      </c>
      <c r="J40" s="208">
        <v>782.0</v>
      </c>
      <c r="K40" s="209">
        <v>365.0</v>
      </c>
      <c r="L40" s="210">
        <f t="shared" si="2"/>
        <v>730</v>
      </c>
      <c r="M40" s="211" t="s">
        <v>533</v>
      </c>
      <c r="N40" s="212" t="str">
        <f t="shared" si="11"/>
        <v/>
      </c>
      <c r="O40" s="210">
        <v>359.0</v>
      </c>
      <c r="P40" s="213">
        <v>0.0</v>
      </c>
      <c r="Q40" s="214">
        <f t="array" ref="Q40">IFERROR((K40-O40-P40)*G40,"")</f>
        <v>12</v>
      </c>
      <c r="R40" s="215">
        <f t="shared" si="6"/>
        <v>0.01643835616</v>
      </c>
      <c r="S40" s="216" t="s">
        <v>508</v>
      </c>
      <c r="T40" s="202" t="s">
        <v>546</v>
      </c>
      <c r="U40" s="214">
        <f t="shared" si="7"/>
        <v>718</v>
      </c>
      <c r="V40" s="217">
        <f t="array" ref="V40">IFERROR(INDEX('ARTICULOS TECNO'!G:G, MATCH(F40, 'ARTICULOS TECNO'!A:A, 0)),"")</f>
        <v>0.35</v>
      </c>
      <c r="W40" s="217">
        <f t="shared" si="8"/>
        <v>0.7</v>
      </c>
      <c r="X40" s="218"/>
      <c r="Y40" s="219" t="str">
        <f t="shared" si="9"/>
        <v>12/2025</v>
      </c>
    </row>
    <row r="41" ht="18.0" customHeight="1" outlineLevel="1">
      <c r="A41" s="201">
        <v>45992.0</v>
      </c>
      <c r="B41" s="202">
        <v>2227.0</v>
      </c>
      <c r="C41" s="202" t="s">
        <v>521</v>
      </c>
      <c r="D41" s="203">
        <f t="array" ref="D41">XLOOKUP(B41,CABE_VENTAS!$A$1:A1037,CABE_VENTAS!$C$1:C1037,"N/A")</f>
        <v>66</v>
      </c>
      <c r="E41" s="204" t="str">
        <f t="array" ref="E41">XLOOKUP(D41,CLIENTES!$A$1:A1037,CLIENTES!$B$1:B1037, "")</f>
        <v>Facu Fabriccini</v>
      </c>
      <c r="F41" s="205" t="s">
        <v>531</v>
      </c>
      <c r="G41" s="206">
        <v>1.0</v>
      </c>
      <c r="H41" s="207" t="str">
        <f t="array" ref="H41">IFERROR(INDEX('ARTICULOS TECNO'!B:B, MATCH(F41, 'ARTICULOS TECNO'!A:A, 0)),"")</f>
        <v>Apple Watch S11 (GPS) 46mm Alum SB - SM</v>
      </c>
      <c r="I41" s="207" t="str">
        <f t="array" ref="I41">IFERROR(INDEX('ARTICULOS TECNO'!C:C, MATCH(F41, 'ARTICULOS TECNO'!A:A, 0)),"NA")</f>
        <v>Space Gray</v>
      </c>
      <c r="J41" s="208"/>
      <c r="K41" s="209">
        <v>365.0</v>
      </c>
      <c r="L41" s="210">
        <f t="shared" si="2"/>
        <v>365</v>
      </c>
      <c r="M41" s="211" t="s">
        <v>501</v>
      </c>
      <c r="N41" s="212">
        <f t="shared" si="11"/>
        <v>6970</v>
      </c>
      <c r="O41" s="210">
        <v>359.0</v>
      </c>
      <c r="P41" s="213">
        <v>0.0</v>
      </c>
      <c r="Q41" s="214">
        <f t="array" ref="Q41">IFERROR((K41-O41-P41)*G41,"")</f>
        <v>6</v>
      </c>
      <c r="R41" s="215">
        <f t="shared" si="6"/>
        <v>0.01643835616</v>
      </c>
      <c r="S41" s="216" t="s">
        <v>508</v>
      </c>
      <c r="T41" s="202"/>
      <c r="U41" s="214">
        <f t="shared" si="7"/>
        <v>359</v>
      </c>
      <c r="V41" s="217">
        <f t="array" ref="V41">IFERROR(INDEX('ARTICULOS TECNO'!G:G, MATCH(F41, 'ARTICULOS TECNO'!A:A, 0)),"")</f>
        <v>0.35</v>
      </c>
      <c r="W41" s="217">
        <f t="shared" si="8"/>
        <v>0.35</v>
      </c>
      <c r="X41" s="218"/>
      <c r="Y41" s="219" t="str">
        <f t="shared" si="9"/>
        <v>12/2025</v>
      </c>
    </row>
    <row r="42" ht="18.0" customHeight="1" outlineLevel="1">
      <c r="A42" s="201">
        <v>45992.0</v>
      </c>
      <c r="B42" s="202">
        <v>2226.0</v>
      </c>
      <c r="C42" s="202" t="s">
        <v>521</v>
      </c>
      <c r="D42" s="203">
        <f t="array" ref="D42">XLOOKUP(B42,CABE_VENTAS!$A$1:A1037,CABE_VENTAS!$C$1:C1037,"N/A")</f>
        <v>162</v>
      </c>
      <c r="E42" s="204" t="str">
        <f t="array" ref="E42">XLOOKUP(D42,CLIENTES!$A$1:A1037,CLIENTES!$B$1:B1037, "")</f>
        <v>Marcos Roku</v>
      </c>
      <c r="F42" s="205" t="s">
        <v>528</v>
      </c>
      <c r="G42" s="206">
        <v>5.0</v>
      </c>
      <c r="H42" s="207" t="str">
        <f t="array" ref="H42">IFERROR(INDEX('ARTICULOS TECNO'!B:B, MATCH(F42, 'ARTICULOS TECNO'!A:A, 0)),"")</f>
        <v>Apple Watch S11 (GPS) 42mm Alum SB - SM</v>
      </c>
      <c r="I42" s="207" t="str">
        <f t="array" ref="I42">IFERROR(INDEX('ARTICULOS TECNO'!C:C, MATCH(F42, 'ARTICULOS TECNO'!A:A, 0)),"NA")</f>
        <v>Rose Gold</v>
      </c>
      <c r="J42" s="208">
        <v>791.0</v>
      </c>
      <c r="K42" s="209">
        <v>350.0</v>
      </c>
      <c r="L42" s="210">
        <f t="shared" si="2"/>
        <v>1750</v>
      </c>
      <c r="M42" s="211" t="s">
        <v>517</v>
      </c>
      <c r="N42" s="212" t="str">
        <f t="shared" si="11"/>
        <v/>
      </c>
      <c r="O42" s="210">
        <v>329.0</v>
      </c>
      <c r="P42" s="213">
        <v>0.0</v>
      </c>
      <c r="Q42" s="214">
        <f t="array" ref="Q42">IFERROR((K42-O42-P42)*G42,"")</f>
        <v>105</v>
      </c>
      <c r="R42" s="215">
        <f t="shared" si="6"/>
        <v>0.06</v>
      </c>
      <c r="S42" s="216" t="s">
        <v>523</v>
      </c>
      <c r="T42" s="202" t="s">
        <v>547</v>
      </c>
      <c r="U42" s="214">
        <f t="shared" si="7"/>
        <v>1645</v>
      </c>
      <c r="V42" s="217">
        <f t="array" ref="V42">IFERROR(INDEX('ARTICULOS TECNO'!G:G, MATCH(F42, 'ARTICULOS TECNO'!A:A, 0)),"")</f>
        <v>0.35</v>
      </c>
      <c r="W42" s="217">
        <f t="shared" si="8"/>
        <v>1.75</v>
      </c>
      <c r="X42" s="218"/>
      <c r="Y42" s="219" t="str">
        <f t="shared" si="9"/>
        <v>12/2025</v>
      </c>
    </row>
    <row r="43" ht="18.0" customHeight="1" outlineLevel="1">
      <c r="A43" s="201">
        <v>45992.0</v>
      </c>
      <c r="B43" s="202">
        <v>2226.0</v>
      </c>
      <c r="C43" s="202" t="s">
        <v>521</v>
      </c>
      <c r="D43" s="203">
        <f t="array" ref="D43">XLOOKUP(B43,CABE_VENTAS!$A$1:A1037,CABE_VENTAS!$C$1:C1037,"N/A")</f>
        <v>162</v>
      </c>
      <c r="E43" s="204" t="str">
        <f t="array" ref="E43">XLOOKUP(D43,CLIENTES!$A$1:A1037,CLIENTES!$B$1:B1037, "")</f>
        <v>Marcos Roku</v>
      </c>
      <c r="F43" s="205" t="s">
        <v>528</v>
      </c>
      <c r="G43" s="206">
        <v>5.0</v>
      </c>
      <c r="H43" s="207" t="str">
        <f t="array" ref="H43">IFERROR(INDEX('ARTICULOS TECNO'!B:B, MATCH(F43, 'ARTICULOS TECNO'!A:A, 0)),"")</f>
        <v>Apple Watch S11 (GPS) 42mm Alum SB - SM</v>
      </c>
      <c r="I43" s="207" t="str">
        <f t="array" ref="I43">IFERROR(INDEX('ARTICULOS TECNO'!C:C, MATCH(F43, 'ARTICULOS TECNO'!A:A, 0)),"NA")</f>
        <v>Rose Gold</v>
      </c>
      <c r="J43" s="208">
        <v>780.0</v>
      </c>
      <c r="K43" s="209">
        <v>350.0</v>
      </c>
      <c r="L43" s="210">
        <f t="shared" si="2"/>
        <v>1750</v>
      </c>
      <c r="M43" s="211" t="s">
        <v>548</v>
      </c>
      <c r="N43" s="212">
        <f t="shared" si="11"/>
        <v>3500</v>
      </c>
      <c r="O43" s="210">
        <v>329.0</v>
      </c>
      <c r="P43" s="213">
        <v>0.0</v>
      </c>
      <c r="Q43" s="214">
        <f t="array" ref="Q43">IFERROR((K43-O43-P43)*G43,"")</f>
        <v>105</v>
      </c>
      <c r="R43" s="215">
        <f t="shared" si="6"/>
        <v>0.06</v>
      </c>
      <c r="S43" s="216" t="s">
        <v>508</v>
      </c>
      <c r="T43" s="202" t="s">
        <v>549</v>
      </c>
      <c r="U43" s="214">
        <f t="shared" si="7"/>
        <v>1645</v>
      </c>
      <c r="V43" s="217">
        <f t="array" ref="V43">IFERROR(INDEX('ARTICULOS TECNO'!G:G, MATCH(F43, 'ARTICULOS TECNO'!A:A, 0)),"")</f>
        <v>0.35</v>
      </c>
      <c r="W43" s="217">
        <f t="shared" si="8"/>
        <v>1.75</v>
      </c>
      <c r="X43" s="218"/>
      <c r="Y43" s="219" t="str">
        <f t="shared" si="9"/>
        <v>12/2025</v>
      </c>
    </row>
    <row r="44" ht="18.0" customHeight="1" outlineLevel="1">
      <c r="A44" s="201">
        <v>45992.0</v>
      </c>
      <c r="B44" s="202">
        <v>2225.0</v>
      </c>
      <c r="C44" s="202" t="s">
        <v>505</v>
      </c>
      <c r="D44" s="203">
        <f t="array" ref="D44">XLOOKUP(B44,CABE_VENTAS!$A$1:A1037,CABE_VENTAS!$C$1:C1037,"N/A")</f>
        <v>206</v>
      </c>
      <c r="E44" s="204" t="str">
        <f t="array" ref="E44">XLOOKUP(D44,CLIENTES!$A$1:A1037,CLIENTES!$B$1:B1037, "")</f>
        <v>Pablo Rufino</v>
      </c>
      <c r="F44" s="205" t="s">
        <v>515</v>
      </c>
      <c r="G44" s="206">
        <v>1.0</v>
      </c>
      <c r="H44" s="207" t="str">
        <f t="array" ref="H44">IFERROR(INDEX('ARTICULOS TECNO'!B:B, MATCH(F44, 'ARTICULOS TECNO'!A:A, 0)),"")</f>
        <v>Apple iPad Air 11" M3 128GB Wi‑Fi</v>
      </c>
      <c r="I44" s="207" t="str">
        <f t="array" ref="I44">IFERROR(INDEX('ARTICULOS TECNO'!C:C, MATCH(F44, 'ARTICULOS TECNO'!A:A, 0)),"NA")</f>
        <v>Space Gray</v>
      </c>
      <c r="J44" s="208">
        <v>779.0</v>
      </c>
      <c r="K44" s="209">
        <v>489.0</v>
      </c>
      <c r="L44" s="210">
        <f t="shared" si="2"/>
        <v>489</v>
      </c>
      <c r="M44" s="211" t="s">
        <v>548</v>
      </c>
      <c r="N44" s="212" t="str">
        <f t="shared" si="11"/>
        <v/>
      </c>
      <c r="O44" s="210">
        <v>449.0</v>
      </c>
      <c r="P44" s="213">
        <v>0.0</v>
      </c>
      <c r="Q44" s="214">
        <f t="array" ref="Q44">IFERROR((K44-O44-P44)*G44,"")</f>
        <v>40</v>
      </c>
      <c r="R44" s="215">
        <f t="shared" si="6"/>
        <v>0.081799591</v>
      </c>
      <c r="S44" s="216" t="s">
        <v>508</v>
      </c>
      <c r="T44" s="202" t="s">
        <v>550</v>
      </c>
      <c r="U44" s="214">
        <f t="shared" si="7"/>
        <v>449</v>
      </c>
      <c r="V44" s="217">
        <f t="array" ref="V44">IFERROR(INDEX('ARTICULOS TECNO'!G:G, MATCH(F44, 'ARTICULOS TECNO'!A:A, 0)),"")</f>
        <v>0.9</v>
      </c>
      <c r="W44" s="217">
        <f t="shared" si="8"/>
        <v>0.9</v>
      </c>
      <c r="X44" s="218"/>
      <c r="Y44" s="219" t="str">
        <f t="shared" si="9"/>
        <v>12/2025</v>
      </c>
    </row>
    <row r="45" ht="18.0" customHeight="1" outlineLevel="1">
      <c r="A45" s="201">
        <v>45992.0</v>
      </c>
      <c r="B45" s="202">
        <v>2225.0</v>
      </c>
      <c r="C45" s="202" t="s">
        <v>505</v>
      </c>
      <c r="D45" s="203">
        <f t="array" ref="D45">XLOOKUP(B45,CABE_VENTAS!$A$1:A1037,CABE_VENTAS!$C$1:C1037,"N/A")</f>
        <v>206</v>
      </c>
      <c r="E45" s="204" t="str">
        <f t="array" ref="E45">XLOOKUP(D45,CLIENTES!$A$1:A1037,CLIENTES!$B$1:B1037, "")</f>
        <v>Pablo Rufino</v>
      </c>
      <c r="F45" s="205"/>
      <c r="G45" s="206">
        <v>1.0</v>
      </c>
      <c r="H45" s="237" t="s">
        <v>551</v>
      </c>
      <c r="I45" s="207"/>
      <c r="J45" s="208">
        <v>779.0</v>
      </c>
      <c r="K45" s="209">
        <v>210.0</v>
      </c>
      <c r="L45" s="210">
        <f t="shared" si="2"/>
        <v>210</v>
      </c>
      <c r="M45" s="211" t="s">
        <v>548</v>
      </c>
      <c r="N45" s="212">
        <f t="shared" si="11"/>
        <v>699</v>
      </c>
      <c r="O45" s="210">
        <v>179.0</v>
      </c>
      <c r="P45" s="213">
        <v>0.0</v>
      </c>
      <c r="Q45" s="214">
        <f t="array" ref="Q45">IFERROR((K45-O45-P45)*G45,"")</f>
        <v>31</v>
      </c>
      <c r="R45" s="215">
        <f t="shared" si="6"/>
        <v>0.1476190476</v>
      </c>
      <c r="S45" s="216" t="s">
        <v>508</v>
      </c>
      <c r="T45" s="202" t="s">
        <v>550</v>
      </c>
      <c r="U45" s="214">
        <f t="shared" si="7"/>
        <v>179</v>
      </c>
      <c r="V45" s="217" t="str">
        <f t="array" ref="V45">IFERROR(INDEX('ARTICULOS TECNO'!G:G, MATCH(F45, 'ARTICULOS TECNO'!A:A, 0)),"")</f>
        <v/>
      </c>
      <c r="W45" s="217">
        <f t="shared" si="8"/>
        <v>0</v>
      </c>
      <c r="X45" s="218"/>
      <c r="Y45" s="219" t="str">
        <f t="shared" si="9"/>
        <v>12/2025</v>
      </c>
    </row>
    <row r="46" ht="18.0" customHeight="1" outlineLevel="1">
      <c r="A46" s="201">
        <v>45992.0</v>
      </c>
      <c r="B46" s="202">
        <v>2224.0</v>
      </c>
      <c r="C46" s="202" t="s">
        <v>191</v>
      </c>
      <c r="D46" s="203">
        <f t="array" ref="D46">XLOOKUP(B46,CABE_VENTAS!$A$1:A1037,CABE_VENTAS!$C$1:C1037,"N/A")</f>
        <v>151</v>
      </c>
      <c r="E46" s="204" t="str">
        <f t="array" ref="E46">XLOOKUP(D46,CLIENTES!$A$1:A1037,CLIENTES!$B$1:B1037, "")</f>
        <v>Lucas Cly Store</v>
      </c>
      <c r="F46" s="205" t="s">
        <v>552</v>
      </c>
      <c r="G46" s="206">
        <v>2.0</v>
      </c>
      <c r="H46" s="207" t="str">
        <f t="array" ref="H46">IFERROR(INDEX('ARTICULOS TECNO'!B:B, MATCH(F46, 'ARTICULOS TECNO'!A:A, 0)),"")</f>
        <v>iPhone 17 256GB 🇺🇸</v>
      </c>
      <c r="I46" s="207" t="str">
        <f t="array" ref="I46">IFERROR(INDEX('ARTICULOS TECNO'!C:C, MATCH(F46, 'ARTICULOS TECNO'!A:A, 0)),"NA")</f>
        <v>White</v>
      </c>
      <c r="J46" s="208"/>
      <c r="K46" s="210">
        <v>865.0</v>
      </c>
      <c r="L46" s="210">
        <f t="shared" si="2"/>
        <v>1730</v>
      </c>
      <c r="M46" s="211" t="s">
        <v>553</v>
      </c>
      <c r="N46" s="212" t="str">
        <f t="shared" si="11"/>
        <v/>
      </c>
      <c r="O46" s="210">
        <v>855.0</v>
      </c>
      <c r="P46" s="213">
        <v>0.0</v>
      </c>
      <c r="Q46" s="214">
        <f t="array" ref="Q46">IFERROR((K46-O46-P46)*G46,"")</f>
        <v>20</v>
      </c>
      <c r="R46" s="215">
        <f t="shared" si="6"/>
        <v>0.01156069364</v>
      </c>
      <c r="S46" s="216"/>
      <c r="T46" s="202"/>
      <c r="U46" s="214">
        <f t="shared" si="7"/>
        <v>1710</v>
      </c>
      <c r="V46" s="217">
        <f t="array" ref="V46">IFERROR(INDEX('ARTICULOS TECNO'!G:G, MATCH(F46, 'ARTICULOS TECNO'!A:A, 0)),"")</f>
        <v>0.35</v>
      </c>
      <c r="W46" s="217">
        <f t="shared" si="8"/>
        <v>0.7</v>
      </c>
      <c r="X46" s="218"/>
      <c r="Y46" s="219" t="str">
        <f t="shared" si="9"/>
        <v>12/2025</v>
      </c>
    </row>
    <row r="47" ht="18.0" customHeight="1" outlineLevel="1">
      <c r="A47" s="201">
        <v>45992.0</v>
      </c>
      <c r="B47" s="202">
        <v>2224.0</v>
      </c>
      <c r="C47" s="202" t="s">
        <v>191</v>
      </c>
      <c r="D47" s="203">
        <f t="array" ref="D47">XLOOKUP(B47,CABE_VENTAS!$A$1:A1037,CABE_VENTAS!$C$1:C1037,"N/A")</f>
        <v>151</v>
      </c>
      <c r="E47" s="204" t="str">
        <f t="array" ref="E47">XLOOKUP(D47,CLIENTES!$A$1:A1037,CLIENTES!$B$1:B1037, "")</f>
        <v>Lucas Cly Store</v>
      </c>
      <c r="F47" s="205" t="s">
        <v>516</v>
      </c>
      <c r="G47" s="206">
        <v>3.0</v>
      </c>
      <c r="H47" s="207" t="str">
        <f t="array" ref="H47">IFERROR(INDEX('ARTICULOS TECNO'!B:B, MATCH(F47, 'ARTICULOS TECNO'!A:A, 0)),"")</f>
        <v>iPhone 17 Pro 256GB 🇺🇸</v>
      </c>
      <c r="I47" s="207" t="str">
        <f t="array" ref="I47">IFERROR(INDEX('ARTICULOS TECNO'!C:C, MATCH(F47, 'ARTICULOS TECNO'!A:A, 0)),"NA")</f>
        <v>Deep Blue</v>
      </c>
      <c r="J47" s="208">
        <v>787.0</v>
      </c>
      <c r="K47" s="210">
        <v>1155.0</v>
      </c>
      <c r="L47" s="210">
        <f t="shared" si="2"/>
        <v>3465</v>
      </c>
      <c r="M47" s="211" t="s">
        <v>517</v>
      </c>
      <c r="N47" s="212" t="str">
        <f t="shared" si="11"/>
        <v/>
      </c>
      <c r="O47" s="210">
        <v>1145.0</v>
      </c>
      <c r="P47" s="213">
        <v>0.0</v>
      </c>
      <c r="Q47" s="214">
        <f t="array" ref="Q47">IFERROR((K47-O47-P47)*G47,"")</f>
        <v>30</v>
      </c>
      <c r="R47" s="215">
        <f t="shared" si="6"/>
        <v>0.008658008658</v>
      </c>
      <c r="S47" s="216" t="s">
        <v>518</v>
      </c>
      <c r="T47" s="202"/>
      <c r="U47" s="214">
        <f t="shared" si="7"/>
        <v>3435</v>
      </c>
      <c r="V47" s="217">
        <f t="array" ref="V47">IFERROR(INDEX('ARTICULOS TECNO'!G:G, MATCH(F47, 'ARTICULOS TECNO'!A:A, 0)),"")</f>
        <v>0.5</v>
      </c>
      <c r="W47" s="217">
        <f t="shared" si="8"/>
        <v>1.5</v>
      </c>
      <c r="X47" s="218"/>
      <c r="Y47" s="219" t="str">
        <f t="shared" si="9"/>
        <v>12/2025</v>
      </c>
    </row>
    <row r="48" ht="18.0" customHeight="1" outlineLevel="1">
      <c r="A48" s="201">
        <v>45992.0</v>
      </c>
      <c r="B48" s="202">
        <v>2224.0</v>
      </c>
      <c r="C48" s="202" t="s">
        <v>191</v>
      </c>
      <c r="D48" s="203">
        <f t="array" ref="D48">XLOOKUP(B48,CABE_VENTAS!$A$1:A1037,CABE_VENTAS!$C$1:C1037,"N/A")</f>
        <v>151</v>
      </c>
      <c r="E48" s="204" t="str">
        <f t="array" ref="E48">XLOOKUP(D48,CLIENTES!$A$1:A1037,CLIENTES!$B$1:B1037, "")</f>
        <v>Lucas Cly Store</v>
      </c>
      <c r="F48" s="238" t="s">
        <v>519</v>
      </c>
      <c r="G48" s="206">
        <v>3.0</v>
      </c>
      <c r="H48" s="207" t="str">
        <f t="array" ref="H48">IFERROR(INDEX('ARTICULOS TECNO'!B:B, MATCH(F48, 'ARTICULOS TECNO'!A:A, 0)),"")</f>
        <v>iPhone 17 Pro 256GB 🇺🇸</v>
      </c>
      <c r="I48" s="207" t="str">
        <f t="array" ref="I48">IFERROR(INDEX('ARTICULOS TECNO'!C:C, MATCH(F48, 'ARTICULOS TECNO'!A:A, 0)),"NA")</f>
        <v>Silver</v>
      </c>
      <c r="J48" s="208">
        <v>787.0</v>
      </c>
      <c r="K48" s="210">
        <v>1155.0</v>
      </c>
      <c r="L48" s="210">
        <f t="shared" si="2"/>
        <v>3465</v>
      </c>
      <c r="M48" s="211" t="s">
        <v>517</v>
      </c>
      <c r="N48" s="212" t="str">
        <f t="shared" si="11"/>
        <v/>
      </c>
      <c r="O48" s="210">
        <v>1145.0</v>
      </c>
      <c r="P48" s="213">
        <v>0.0</v>
      </c>
      <c r="Q48" s="214">
        <f t="array" ref="Q48">IFERROR((K48-O48-P48)*G48,"")</f>
        <v>30</v>
      </c>
      <c r="R48" s="215">
        <f t="shared" si="6"/>
        <v>0.008658008658</v>
      </c>
      <c r="S48" s="216" t="s">
        <v>518</v>
      </c>
      <c r="T48" s="202"/>
      <c r="U48" s="214">
        <f t="shared" si="7"/>
        <v>3435</v>
      </c>
      <c r="V48" s="217">
        <f t="array" ref="V48">IFERROR(INDEX('ARTICULOS TECNO'!G:G, MATCH(F48, 'ARTICULOS TECNO'!A:A, 0)),"")</f>
        <v>0.5</v>
      </c>
      <c r="W48" s="217">
        <f t="shared" si="8"/>
        <v>1.5</v>
      </c>
      <c r="X48" s="218"/>
      <c r="Y48" s="219" t="str">
        <f t="shared" si="9"/>
        <v>12/2025</v>
      </c>
    </row>
    <row r="49" ht="18.0" customHeight="1" outlineLevel="1">
      <c r="A49" s="201">
        <v>45992.0</v>
      </c>
      <c r="B49" s="202">
        <v>2224.0</v>
      </c>
      <c r="C49" s="202" t="s">
        <v>191</v>
      </c>
      <c r="D49" s="203">
        <f t="array" ref="D49">XLOOKUP(B49,CABE_VENTAS!$A$1:A1037,CABE_VENTAS!$C$1:C1037,"N/A")</f>
        <v>151</v>
      </c>
      <c r="E49" s="204" t="str">
        <f t="array" ref="E49">XLOOKUP(D49,CLIENTES!$A$1:A1037,CLIENTES!$B$1:B1037, "")</f>
        <v>Lucas Cly Store</v>
      </c>
      <c r="F49" s="205" t="s">
        <v>500</v>
      </c>
      <c r="G49" s="206">
        <v>4.0</v>
      </c>
      <c r="H49" s="207" t="str">
        <f t="array" ref="H49">IFERROR(INDEX('ARTICULOS TECNO'!B:B, MATCH(F49, 'ARTICULOS TECNO'!A:A, 0)),"")</f>
        <v>iPhone 17 Pro Max 256GB 🇺🇸</v>
      </c>
      <c r="I49" s="207" t="str">
        <f t="array" ref="I49">IFERROR(INDEX('ARTICULOS TECNO'!C:C, MATCH(F49, 'ARTICULOS TECNO'!A:A, 0)),"NA")</f>
        <v>Deep Blue</v>
      </c>
      <c r="J49" s="208"/>
      <c r="K49" s="210">
        <v>1270.0</v>
      </c>
      <c r="L49" s="210">
        <f t="shared" si="2"/>
        <v>5080</v>
      </c>
      <c r="M49" s="211" t="s">
        <v>501</v>
      </c>
      <c r="N49" s="212">
        <f t="shared" si="11"/>
        <v>13740</v>
      </c>
      <c r="O49" s="210">
        <v>1260.0</v>
      </c>
      <c r="P49" s="213">
        <v>0.0</v>
      </c>
      <c r="Q49" s="214">
        <f t="array" ref="Q49">IFERROR((K49-O49-P49)*G49,"")</f>
        <v>40</v>
      </c>
      <c r="R49" s="215">
        <f t="shared" si="6"/>
        <v>0.007874015748</v>
      </c>
      <c r="S49" s="216"/>
      <c r="T49" s="202"/>
      <c r="U49" s="214">
        <f t="shared" si="7"/>
        <v>5040</v>
      </c>
      <c r="V49" s="217">
        <f t="array" ref="V49">IFERROR(INDEX('ARTICULOS TECNO'!G:G, MATCH(F49, 'ARTICULOS TECNO'!A:A, 0)),"")</f>
        <v>0.5</v>
      </c>
      <c r="W49" s="217">
        <f t="shared" si="8"/>
        <v>2</v>
      </c>
      <c r="X49" s="218"/>
      <c r="Y49" s="219" t="str">
        <f t="shared" si="9"/>
        <v>12/2025</v>
      </c>
    </row>
    <row r="50" ht="18.0" customHeight="1" outlineLevel="1">
      <c r="A50" s="201">
        <v>45992.0</v>
      </c>
      <c r="B50" s="202">
        <v>2223.0</v>
      </c>
      <c r="C50" s="202" t="s">
        <v>191</v>
      </c>
      <c r="D50" s="203">
        <f t="array" ref="D50">XLOOKUP(B50,CABE_VENTAS!$A$1:A1037,CABE_VENTAS!$C$1:C1037,"N/A")</f>
        <v>70</v>
      </c>
      <c r="E50" s="204" t="str">
        <f t="array" ref="E50">XLOOKUP(D50,CLIENTES!$A$1:A1037,CLIENTES!$B$1:B1037, "")</f>
        <v>Aylen Gentiletti</v>
      </c>
      <c r="F50" s="205" t="s">
        <v>554</v>
      </c>
      <c r="G50" s="206">
        <v>2.0</v>
      </c>
      <c r="H50" s="207" t="str">
        <f t="array" ref="H50">IFERROR(INDEX('ARTICULOS TECNO'!B:B, MATCH(F50, 'ARTICULOS TECNO'!A:A, 0)),"")</f>
        <v>iPhone 17 Pro Max 512GB 🇺🇸</v>
      </c>
      <c r="I50" s="207" t="str">
        <f t="array" ref="I50">IFERROR(INDEX('ARTICULOS TECNO'!C:C, MATCH(F50, 'ARTICULOS TECNO'!A:A, 0)),"NA")</f>
        <v>Deep Blue</v>
      </c>
      <c r="J50" s="208">
        <v>778.0</v>
      </c>
      <c r="K50" s="210">
        <v>1375.0</v>
      </c>
      <c r="L50" s="210">
        <f t="shared" si="2"/>
        <v>2750</v>
      </c>
      <c r="M50" s="211" t="s">
        <v>548</v>
      </c>
      <c r="N50" s="212" t="str">
        <f t="shared" si="11"/>
        <v/>
      </c>
      <c r="O50" s="210">
        <v>1370.0</v>
      </c>
      <c r="P50" s="213">
        <v>0.0</v>
      </c>
      <c r="Q50" s="214">
        <f t="array" ref="Q50">IFERROR((K50-O50-P50)*G50,"")</f>
        <v>10</v>
      </c>
      <c r="R50" s="215">
        <f t="shared" si="6"/>
        <v>0.003636363636</v>
      </c>
      <c r="S50" s="216" t="s">
        <v>502</v>
      </c>
      <c r="T50" s="202"/>
      <c r="U50" s="214">
        <f t="shared" si="7"/>
        <v>2740</v>
      </c>
      <c r="V50" s="217">
        <f t="array" ref="V50">IFERROR(INDEX('ARTICULOS TECNO'!G:G, MATCH(F50, 'ARTICULOS TECNO'!A:A, 0)),"")</f>
        <v>0.5</v>
      </c>
      <c r="W50" s="217">
        <f t="shared" si="8"/>
        <v>1</v>
      </c>
      <c r="X50" s="218"/>
      <c r="Y50" s="219" t="str">
        <f t="shared" si="9"/>
        <v>12/2025</v>
      </c>
    </row>
    <row r="51" ht="18.0" customHeight="1" outlineLevel="1">
      <c r="A51" s="201">
        <v>45992.0</v>
      </c>
      <c r="B51" s="202">
        <v>2223.0</v>
      </c>
      <c r="C51" s="202" t="s">
        <v>191</v>
      </c>
      <c r="D51" s="203">
        <f t="array" ref="D51">XLOOKUP(B51,CABE_VENTAS!$A$1:A1037,CABE_VENTAS!$C$1:C1037,"N/A")</f>
        <v>70</v>
      </c>
      <c r="E51" s="204" t="str">
        <f t="array" ref="E51">XLOOKUP(D51,CLIENTES!$A$1:A1037,CLIENTES!$B$1:B1037, "")</f>
        <v>Aylen Gentiletti</v>
      </c>
      <c r="F51" s="205" t="s">
        <v>537</v>
      </c>
      <c r="G51" s="206">
        <v>2.0</v>
      </c>
      <c r="H51" s="207" t="str">
        <f t="array" ref="H51">IFERROR(INDEX('ARTICULOS TECNO'!B:B, MATCH(F51, 'ARTICULOS TECNO'!A:A, 0)),"")</f>
        <v>iPhone 17 Pro Max 512GB 🇺🇸</v>
      </c>
      <c r="I51" s="207" t="str">
        <f t="array" ref="I51">IFERROR(INDEX('ARTICULOS TECNO'!C:C, MATCH(F51, 'ARTICULOS TECNO'!A:A, 0)),"NA")</f>
        <v>Silver</v>
      </c>
      <c r="J51" s="208">
        <v>778.0</v>
      </c>
      <c r="K51" s="210">
        <v>1375.0</v>
      </c>
      <c r="L51" s="210">
        <f t="shared" si="2"/>
        <v>2750</v>
      </c>
      <c r="M51" s="211" t="s">
        <v>548</v>
      </c>
      <c r="N51" s="212" t="str">
        <f t="shared" si="11"/>
        <v/>
      </c>
      <c r="O51" s="210">
        <v>1370.0</v>
      </c>
      <c r="P51" s="213">
        <v>0.0</v>
      </c>
      <c r="Q51" s="214">
        <f t="array" ref="Q51">IFERROR((K51-O51-P51)*G51,"")</f>
        <v>10</v>
      </c>
      <c r="R51" s="215">
        <f t="shared" si="6"/>
        <v>0.003636363636</v>
      </c>
      <c r="S51" s="216" t="s">
        <v>502</v>
      </c>
      <c r="T51" s="202"/>
      <c r="U51" s="214">
        <f t="shared" si="7"/>
        <v>2740</v>
      </c>
      <c r="V51" s="217">
        <f t="array" ref="V51">IFERROR(INDEX('ARTICULOS TECNO'!G:G, MATCH(F51, 'ARTICULOS TECNO'!A:A, 0)),"")</f>
        <v>0.5</v>
      </c>
      <c r="W51" s="217">
        <f t="shared" si="8"/>
        <v>1</v>
      </c>
      <c r="X51" s="218"/>
      <c r="Y51" s="219" t="str">
        <f t="shared" si="9"/>
        <v>12/2025</v>
      </c>
    </row>
    <row r="52" ht="18.0" customHeight="1" outlineLevel="1">
      <c r="A52" s="201">
        <v>45992.0</v>
      </c>
      <c r="B52" s="202">
        <v>2223.0</v>
      </c>
      <c r="C52" s="202" t="s">
        <v>191</v>
      </c>
      <c r="D52" s="203">
        <f t="array" ref="D52">XLOOKUP(B52,CABE_VENTAS!$A$1:A1037,CABE_VENTAS!$C$1:C1037,"N/A")</f>
        <v>70</v>
      </c>
      <c r="E52" s="204" t="str">
        <f t="array" ref="E52">XLOOKUP(D52,CLIENTES!$A$1:A1037,CLIENTES!$B$1:B1037, "")</f>
        <v>Aylen Gentiletti</v>
      </c>
      <c r="F52" s="205" t="s">
        <v>500</v>
      </c>
      <c r="G52" s="206">
        <v>2.0</v>
      </c>
      <c r="H52" s="207" t="str">
        <f t="array" ref="H52">IFERROR(INDEX('ARTICULOS TECNO'!B:B, MATCH(F52, 'ARTICULOS TECNO'!A:A, 0)),"")</f>
        <v>iPhone 17 Pro Max 256GB 🇺🇸</v>
      </c>
      <c r="I52" s="207" t="str">
        <f t="array" ref="I52">IFERROR(INDEX('ARTICULOS TECNO'!C:C, MATCH(F52, 'ARTICULOS TECNO'!A:A, 0)),"NA")</f>
        <v>Deep Blue</v>
      </c>
      <c r="J52" s="208">
        <v>778.0</v>
      </c>
      <c r="K52" s="210">
        <v>1205.0</v>
      </c>
      <c r="L52" s="210">
        <f t="shared" si="2"/>
        <v>2410</v>
      </c>
      <c r="M52" s="211" t="s">
        <v>548</v>
      </c>
      <c r="N52" s="212" t="str">
        <f t="shared" si="11"/>
        <v/>
      </c>
      <c r="O52" s="210">
        <v>1190.0</v>
      </c>
      <c r="P52" s="213">
        <v>0.0</v>
      </c>
      <c r="Q52" s="214">
        <f t="array" ref="Q52">IFERROR((K52-O52-P52)*G52,"")</f>
        <v>30</v>
      </c>
      <c r="R52" s="215">
        <f t="shared" si="6"/>
        <v>0.01244813278</v>
      </c>
      <c r="S52" s="216" t="s">
        <v>502</v>
      </c>
      <c r="T52" s="202"/>
      <c r="U52" s="214">
        <f t="shared" si="7"/>
        <v>2380</v>
      </c>
      <c r="V52" s="217">
        <f t="array" ref="V52">IFERROR(INDEX('ARTICULOS TECNO'!G:G, MATCH(F52, 'ARTICULOS TECNO'!A:A, 0)),"")</f>
        <v>0.5</v>
      </c>
      <c r="W52" s="217">
        <f t="shared" si="8"/>
        <v>1</v>
      </c>
      <c r="X52" s="218"/>
      <c r="Y52" s="219" t="str">
        <f t="shared" si="9"/>
        <v>12/2025</v>
      </c>
    </row>
    <row r="53" ht="18.0" customHeight="1" outlineLevel="1">
      <c r="A53" s="201">
        <v>45992.0</v>
      </c>
      <c r="B53" s="202">
        <v>2223.0</v>
      </c>
      <c r="C53" s="202" t="s">
        <v>191</v>
      </c>
      <c r="D53" s="203">
        <f t="array" ref="D53">XLOOKUP(B53,CABE_VENTAS!$A$1:A1037,CABE_VENTAS!$C$1:C1037,"N/A")</f>
        <v>70</v>
      </c>
      <c r="E53" s="204" t="str">
        <f t="array" ref="E53">XLOOKUP(D53,CLIENTES!$A$1:A1037,CLIENTES!$B$1:B1037, "")</f>
        <v>Aylen Gentiletti</v>
      </c>
      <c r="F53" s="205" t="s">
        <v>503</v>
      </c>
      <c r="G53" s="206">
        <v>2.0</v>
      </c>
      <c r="H53" s="207" t="str">
        <f t="array" ref="H53">IFERROR(INDEX('ARTICULOS TECNO'!B:B, MATCH(F53, 'ARTICULOS TECNO'!A:A, 0)),"")</f>
        <v>iPhone 17 Pro Max 256GB 🇺🇸</v>
      </c>
      <c r="I53" s="207" t="str">
        <f t="array" ref="I53">IFERROR(INDEX('ARTICULOS TECNO'!C:C, MATCH(F53, 'ARTICULOS TECNO'!A:A, 0)),"NA")</f>
        <v>Silver</v>
      </c>
      <c r="J53" s="208">
        <v>778.0</v>
      </c>
      <c r="K53" s="210">
        <v>1205.0</v>
      </c>
      <c r="L53" s="210">
        <f t="shared" si="2"/>
        <v>2410</v>
      </c>
      <c r="M53" s="211" t="s">
        <v>548</v>
      </c>
      <c r="N53" s="212" t="str">
        <f t="shared" si="11"/>
        <v/>
      </c>
      <c r="O53" s="210">
        <v>1190.0</v>
      </c>
      <c r="P53" s="213">
        <v>0.0</v>
      </c>
      <c r="Q53" s="214">
        <f t="array" ref="Q53">IFERROR((K53-O53-P53)*G53,"")</f>
        <v>30</v>
      </c>
      <c r="R53" s="215">
        <f t="shared" si="6"/>
        <v>0.01244813278</v>
      </c>
      <c r="S53" s="216" t="s">
        <v>502</v>
      </c>
      <c r="T53" s="202"/>
      <c r="U53" s="214">
        <f t="shared" si="7"/>
        <v>2380</v>
      </c>
      <c r="V53" s="217">
        <f t="array" ref="V53">IFERROR(INDEX('ARTICULOS TECNO'!G:G, MATCH(F53, 'ARTICULOS TECNO'!A:A, 0)),"")</f>
        <v>0.5</v>
      </c>
      <c r="W53" s="217">
        <f t="shared" si="8"/>
        <v>1</v>
      </c>
      <c r="X53" s="218"/>
      <c r="Y53" s="219" t="str">
        <f t="shared" si="9"/>
        <v>12/2025</v>
      </c>
    </row>
    <row r="54" ht="18.0" customHeight="1" outlineLevel="1">
      <c r="A54" s="201">
        <v>45992.0</v>
      </c>
      <c r="B54" s="202">
        <v>2223.0</v>
      </c>
      <c r="C54" s="202" t="s">
        <v>191</v>
      </c>
      <c r="D54" s="203">
        <f t="array" ref="D54">XLOOKUP(B54,CABE_VENTAS!$A$1:A1037,CABE_VENTAS!$C$1:C1037,"N/A")</f>
        <v>70</v>
      </c>
      <c r="E54" s="204" t="str">
        <f t="array" ref="E54">XLOOKUP(D54,CLIENTES!$A$1:A1037,CLIENTES!$B$1:B1037, "")</f>
        <v>Aylen Gentiletti</v>
      </c>
      <c r="F54" s="205" t="s">
        <v>555</v>
      </c>
      <c r="G54" s="206">
        <v>2.0</v>
      </c>
      <c r="H54" s="207" t="str">
        <f t="array" ref="H54">IFERROR(INDEX('ARTICULOS TECNO'!B:B, MATCH(F54, 'ARTICULOS TECNO'!A:A, 0)),"")</f>
        <v>iPhone 17 Pro Max 512GB 🇺🇸</v>
      </c>
      <c r="I54" s="207" t="str">
        <f t="array" ref="I54">IFERROR(INDEX('ARTICULOS TECNO'!C:C, MATCH(F54, 'ARTICULOS TECNO'!A:A, 0)),"NA")</f>
        <v>Cosmic Orange</v>
      </c>
      <c r="J54" s="208"/>
      <c r="K54" s="210">
        <v>1380.0</v>
      </c>
      <c r="L54" s="210">
        <f t="shared" si="2"/>
        <v>2760</v>
      </c>
      <c r="M54" s="211" t="s">
        <v>553</v>
      </c>
      <c r="N54" s="212"/>
      <c r="O54" s="210">
        <v>1370.0</v>
      </c>
      <c r="P54" s="213">
        <v>0.0</v>
      </c>
      <c r="Q54" s="214">
        <f t="array" ref="Q54">IFERROR((K54-O54-P54)*G54,"")</f>
        <v>20</v>
      </c>
      <c r="R54" s="215">
        <f t="shared" si="6"/>
        <v>0.007246376812</v>
      </c>
      <c r="S54" s="216"/>
      <c r="T54" s="202"/>
      <c r="U54" s="214">
        <f t="shared" si="7"/>
        <v>2740</v>
      </c>
      <c r="V54" s="217">
        <f t="array" ref="V54">IFERROR(INDEX('ARTICULOS TECNO'!G:G, MATCH(F54, 'ARTICULOS TECNO'!A:A, 0)),"")</f>
        <v>0.5</v>
      </c>
      <c r="W54" s="217">
        <f t="shared" si="8"/>
        <v>1</v>
      </c>
      <c r="X54" s="218"/>
      <c r="Y54" s="239"/>
    </row>
    <row r="55" ht="18.0" customHeight="1" outlineLevel="1">
      <c r="A55" s="201">
        <v>45992.0</v>
      </c>
      <c r="B55" s="202">
        <v>2223.0</v>
      </c>
      <c r="C55" s="202" t="s">
        <v>191</v>
      </c>
      <c r="D55" s="203">
        <f t="array" ref="D55">XLOOKUP(B55,CABE_VENTAS!$A$1:A1037,CABE_VENTAS!$C$1:C1037,"N/A")</f>
        <v>70</v>
      </c>
      <c r="E55" s="204" t="str">
        <f t="array" ref="E55">XLOOKUP(D55,CLIENTES!$A$1:A1037,CLIENTES!$B$1:B1037, "")</f>
        <v>Aylen Gentiletti</v>
      </c>
      <c r="F55" s="205" t="s">
        <v>504</v>
      </c>
      <c r="G55" s="206">
        <v>5.0</v>
      </c>
      <c r="H55" s="207" t="str">
        <f t="array" ref="H55">IFERROR(INDEX('ARTICULOS TECNO'!B:B, MATCH(F55, 'ARTICULOS TECNO'!A:A, 0)),"")</f>
        <v>iPhone 17 Pro Max 256GB 🇺🇸</v>
      </c>
      <c r="I55" s="207" t="str">
        <f t="array" ref="I55">IFERROR(INDEX('ARTICULOS TECNO'!C:C, MATCH(F55, 'ARTICULOS TECNO'!A:A, 0)),"NA")</f>
        <v>Cosmic Orange</v>
      </c>
      <c r="J55" s="208"/>
      <c r="K55" s="210">
        <v>1210.0</v>
      </c>
      <c r="L55" s="210">
        <f t="shared" si="2"/>
        <v>6050</v>
      </c>
      <c r="M55" s="211" t="s">
        <v>553</v>
      </c>
      <c r="N55" s="212"/>
      <c r="O55" s="210">
        <v>1190.0</v>
      </c>
      <c r="P55" s="213">
        <v>0.0</v>
      </c>
      <c r="Q55" s="214">
        <f t="array" ref="Q55">IFERROR((K55-O55-P55)*G55,"")</f>
        <v>100</v>
      </c>
      <c r="R55" s="215">
        <f t="shared" si="6"/>
        <v>0.01652892562</v>
      </c>
      <c r="S55" s="216"/>
      <c r="T55" s="202"/>
      <c r="U55" s="214">
        <f t="shared" si="7"/>
        <v>5950</v>
      </c>
      <c r="V55" s="217">
        <f t="array" ref="V55">IFERROR(INDEX('ARTICULOS TECNO'!G:G, MATCH(F55, 'ARTICULOS TECNO'!A:A, 0)),"")</f>
        <v>0.5</v>
      </c>
      <c r="W55" s="217">
        <f t="shared" si="8"/>
        <v>2.5</v>
      </c>
      <c r="X55" s="218"/>
      <c r="Y55" s="239"/>
    </row>
    <row r="56" ht="18.0" customHeight="1" outlineLevel="1">
      <c r="A56" s="201">
        <v>45992.0</v>
      </c>
      <c r="B56" s="202">
        <v>2223.0</v>
      </c>
      <c r="C56" s="202" t="s">
        <v>191</v>
      </c>
      <c r="D56" s="203">
        <f t="array" ref="D56">XLOOKUP(B56,CABE_VENTAS!$A$1:A1037,CABE_VENTAS!$C$1:C1037,"N/A")</f>
        <v>70</v>
      </c>
      <c r="E56" s="204" t="str">
        <f t="array" ref="E56">XLOOKUP(D56,CLIENTES!$A$1:A1037,CLIENTES!$B$1:B1037, "")</f>
        <v>Aylen Gentiletti</v>
      </c>
      <c r="F56" s="205" t="s">
        <v>516</v>
      </c>
      <c r="G56" s="206">
        <v>5.0</v>
      </c>
      <c r="H56" s="207" t="str">
        <f t="array" ref="H56">IFERROR(INDEX('ARTICULOS TECNO'!B:B, MATCH(F56, 'ARTICULOS TECNO'!A:A, 0)),"")</f>
        <v>iPhone 17 Pro 256GB 🇺🇸</v>
      </c>
      <c r="I56" s="207" t="str">
        <f t="array" ref="I56">IFERROR(INDEX('ARTICULOS TECNO'!C:C, MATCH(F56, 'ARTICULOS TECNO'!A:A, 0)),"NA")</f>
        <v>Deep Blue</v>
      </c>
      <c r="J56" s="208"/>
      <c r="K56" s="210">
        <v>1115.0</v>
      </c>
      <c r="L56" s="210">
        <f t="shared" si="2"/>
        <v>5575</v>
      </c>
      <c r="M56" s="211" t="s">
        <v>553</v>
      </c>
      <c r="N56" s="212"/>
      <c r="O56" s="210">
        <v>1115.0</v>
      </c>
      <c r="P56" s="213">
        <v>0.0</v>
      </c>
      <c r="Q56" s="214">
        <f t="array" ref="Q56">IFERROR((K56-O56-P56)*G56,"")</f>
        <v>0</v>
      </c>
      <c r="R56" s="215">
        <f t="shared" si="6"/>
        <v>0</v>
      </c>
      <c r="S56" s="216"/>
      <c r="T56" s="202"/>
      <c r="U56" s="214">
        <f t="shared" si="7"/>
        <v>5575</v>
      </c>
      <c r="V56" s="217">
        <f t="array" ref="V56">IFERROR(INDEX('ARTICULOS TECNO'!G:G, MATCH(F56, 'ARTICULOS TECNO'!A:A, 0)),"")</f>
        <v>0.5</v>
      </c>
      <c r="W56" s="217">
        <f t="shared" si="8"/>
        <v>2.5</v>
      </c>
      <c r="X56" s="218"/>
      <c r="Y56" s="239"/>
    </row>
    <row r="57" ht="18.0" customHeight="1" outlineLevel="1">
      <c r="A57" s="201">
        <v>45992.0</v>
      </c>
      <c r="B57" s="202">
        <v>2223.0</v>
      </c>
      <c r="C57" s="202" t="s">
        <v>191</v>
      </c>
      <c r="D57" s="203">
        <f t="array" ref="D57">XLOOKUP(B57,CABE_VENTAS!$A$1:A1037,CABE_VENTAS!$C$1:C1037,"N/A")</f>
        <v>70</v>
      </c>
      <c r="E57" s="204" t="str">
        <f t="array" ref="E57">XLOOKUP(D57,CLIENTES!$A$1:A1037,CLIENTES!$B$1:B1037, "")</f>
        <v>Aylen Gentiletti</v>
      </c>
      <c r="F57" s="205" t="s">
        <v>519</v>
      </c>
      <c r="G57" s="206">
        <v>10.0</v>
      </c>
      <c r="H57" s="207" t="str">
        <f t="array" ref="H57">IFERROR(INDEX('ARTICULOS TECNO'!B:B, MATCH(F57, 'ARTICULOS TECNO'!A:A, 0)),"")</f>
        <v>iPhone 17 Pro 256GB 🇺🇸</v>
      </c>
      <c r="I57" s="207" t="str">
        <f t="array" ref="I57">IFERROR(INDEX('ARTICULOS TECNO'!C:C, MATCH(F57, 'ARTICULOS TECNO'!A:A, 0)),"NA")</f>
        <v>Silver</v>
      </c>
      <c r="J57" s="208"/>
      <c r="K57" s="210">
        <v>1115.0</v>
      </c>
      <c r="L57" s="210">
        <f t="shared" si="2"/>
        <v>11150</v>
      </c>
      <c r="M57" s="211" t="s">
        <v>553</v>
      </c>
      <c r="N57" s="212"/>
      <c r="O57" s="210">
        <v>1115.0</v>
      </c>
      <c r="P57" s="213">
        <v>0.0</v>
      </c>
      <c r="Q57" s="214">
        <f t="array" ref="Q57">IFERROR((K57-O57-P57)*G57,"")</f>
        <v>0</v>
      </c>
      <c r="R57" s="215">
        <f t="shared" si="6"/>
        <v>0</v>
      </c>
      <c r="S57" s="216"/>
      <c r="T57" s="202"/>
      <c r="U57" s="214">
        <f t="shared" si="7"/>
        <v>11150</v>
      </c>
      <c r="V57" s="217">
        <f t="array" ref="V57">IFERROR(INDEX('ARTICULOS TECNO'!G:G, MATCH(F57, 'ARTICULOS TECNO'!A:A, 0)),"")</f>
        <v>0.5</v>
      </c>
      <c r="W57" s="217">
        <f t="shared" si="8"/>
        <v>5</v>
      </c>
      <c r="X57" s="218"/>
      <c r="Y57" s="239"/>
    </row>
    <row r="58" ht="18.0" customHeight="1" outlineLevel="1">
      <c r="A58" s="201">
        <v>45992.0</v>
      </c>
      <c r="B58" s="202">
        <v>2222.0</v>
      </c>
      <c r="C58" s="202" t="s">
        <v>505</v>
      </c>
      <c r="D58" s="203">
        <f t="array" ref="D58">XLOOKUP(B58,CABE_VENTAS!$A$1:A1037,CABE_VENTAS!$C$1:C1037,"N/A")</f>
        <v>70</v>
      </c>
      <c r="E58" s="204" t="str">
        <f t="array" ref="E58">XLOOKUP(D58,CLIENTES!$A$1:A1037,CLIENTES!$B$1:B1037, "")</f>
        <v>Aylen Gentiletti</v>
      </c>
      <c r="F58" s="205" t="s">
        <v>510</v>
      </c>
      <c r="G58" s="206">
        <v>5.0</v>
      </c>
      <c r="H58" s="207" t="str">
        <f t="array" ref="H58">IFERROR(INDEX('ARTICULOS TECNO'!B:B, MATCH(F58, 'ARTICULOS TECNO'!A:A, 0)),"")</f>
        <v>Apple iPad 11th Gen A16 128GB Wi-Fi Only</v>
      </c>
      <c r="I58" s="207" t="str">
        <f t="array" ref="I58">IFERROR(INDEX('ARTICULOS TECNO'!C:C, MATCH(F58, 'ARTICULOS TECNO'!A:A, 0)),"NA")</f>
        <v>Silver</v>
      </c>
      <c r="J58" s="208">
        <v>790.0</v>
      </c>
      <c r="K58" s="209">
        <v>284.0</v>
      </c>
      <c r="L58" s="210">
        <f t="shared" si="2"/>
        <v>1420</v>
      </c>
      <c r="M58" s="211" t="s">
        <v>533</v>
      </c>
      <c r="N58" s="212">
        <f t="shared" ref="N58:N61" si="12">IFERROR(
  IF($B58="","",
     IF(COUNTIF($B$2:B58,$B58)=COUNTIF($B$2:$B1037,$B58),
        SUMIF($B$2:$B1037,$B58,$L$2:$L1037),
        "")
  ),
"")</f>
        <v>1420</v>
      </c>
      <c r="O58" s="210">
        <v>274.0</v>
      </c>
      <c r="P58" s="213">
        <v>0.0</v>
      </c>
      <c r="Q58" s="214">
        <f t="array" ref="Q58">IFERROR((K58-O58-P58)*G58,"")</f>
        <v>50</v>
      </c>
      <c r="R58" s="215">
        <f t="shared" si="6"/>
        <v>0.03521126761</v>
      </c>
      <c r="S58" s="216" t="s">
        <v>508</v>
      </c>
      <c r="T58" s="240" t="s">
        <v>556</v>
      </c>
      <c r="U58" s="214">
        <f t="shared" si="7"/>
        <v>1370</v>
      </c>
      <c r="V58" s="217">
        <f t="array" ref="V58">IFERROR(INDEX('ARTICULOS TECNO'!G:G, MATCH(F58, 'ARTICULOS TECNO'!A:A, 0)),"")</f>
        <v>0.855</v>
      </c>
      <c r="W58" s="217">
        <f t="shared" si="8"/>
        <v>4.275</v>
      </c>
      <c r="X58" s="218"/>
      <c r="Y58" s="219" t="str">
        <f t="shared" ref="Y58:Y118" si="13">TEXT(A58, "MM/YYYY")</f>
        <v>12/2025</v>
      </c>
    </row>
    <row r="59" ht="18.0" customHeight="1" outlineLevel="1">
      <c r="A59" s="201">
        <v>45992.0</v>
      </c>
      <c r="B59" s="202">
        <v>2220.0</v>
      </c>
      <c r="C59" s="202" t="s">
        <v>505</v>
      </c>
      <c r="D59" s="203">
        <f t="array" ref="D59">XLOOKUP(B59,CABE_VENTAS!$A$1:A1037,CABE_VENTAS!$C$1:C1037,"N/A")</f>
        <v>162</v>
      </c>
      <c r="E59" s="204" t="str">
        <f t="array" ref="E59">XLOOKUP(D59,CLIENTES!$A$1:A1037,CLIENTES!$B$1:B1037, "")</f>
        <v>Marcos Roku</v>
      </c>
      <c r="F59" s="205" t="s">
        <v>510</v>
      </c>
      <c r="G59" s="206">
        <v>3.0</v>
      </c>
      <c r="H59" s="207" t="str">
        <f t="array" ref="H59">IFERROR(INDEX('ARTICULOS TECNO'!B:B, MATCH(F59, 'ARTICULOS TECNO'!A:A, 0)),"")</f>
        <v>Apple iPad 11th Gen A16 128GB Wi-Fi Only</v>
      </c>
      <c r="I59" s="207" t="str">
        <f t="array" ref="I59">IFERROR(INDEX('ARTICULOS TECNO'!C:C, MATCH(F59, 'ARTICULOS TECNO'!A:A, 0)),"NA")</f>
        <v>Silver</v>
      </c>
      <c r="J59" s="208">
        <v>791.0</v>
      </c>
      <c r="K59" s="209">
        <v>284.0</v>
      </c>
      <c r="L59" s="210">
        <f t="shared" si="2"/>
        <v>852</v>
      </c>
      <c r="M59" s="211" t="s">
        <v>517</v>
      </c>
      <c r="N59" s="212" t="str">
        <f t="shared" si="12"/>
        <v/>
      </c>
      <c r="O59" s="210">
        <v>274.0</v>
      </c>
      <c r="P59" s="213">
        <v>0.0</v>
      </c>
      <c r="Q59" s="214">
        <f t="array" ref="Q59">IFERROR((K59-O59-P59)*G59,"")</f>
        <v>30</v>
      </c>
      <c r="R59" s="215">
        <f t="shared" si="6"/>
        <v>0.03521126761</v>
      </c>
      <c r="S59" s="216" t="s">
        <v>508</v>
      </c>
      <c r="T59" s="202" t="s">
        <v>557</v>
      </c>
      <c r="U59" s="214">
        <f t="shared" si="7"/>
        <v>822</v>
      </c>
      <c r="V59" s="217">
        <f t="array" ref="V59">IFERROR(INDEX('ARTICULOS TECNO'!G:G, MATCH(F59, 'ARTICULOS TECNO'!A:A, 0)),"")</f>
        <v>0.855</v>
      </c>
      <c r="W59" s="217">
        <f t="shared" si="8"/>
        <v>2.565</v>
      </c>
      <c r="X59" s="218"/>
      <c r="Y59" s="219" t="str">
        <f t="shared" si="13"/>
        <v>12/2025</v>
      </c>
    </row>
    <row r="60" ht="18.0" customHeight="1" outlineLevel="1">
      <c r="A60" s="201">
        <v>45992.0</v>
      </c>
      <c r="B60" s="202">
        <v>2220.0</v>
      </c>
      <c r="C60" s="202" t="s">
        <v>505</v>
      </c>
      <c r="D60" s="203">
        <f t="array" ref="D60">XLOOKUP(B60,CABE_VENTAS!$A$1:A1037,CABE_VENTAS!$C$1:C1037,"N/A")</f>
        <v>162</v>
      </c>
      <c r="E60" s="204" t="str">
        <f t="array" ref="E60">XLOOKUP(D60,CLIENTES!$A$1:A1037,CLIENTES!$B$1:B1037, "")</f>
        <v>Marcos Roku</v>
      </c>
      <c r="F60" s="205" t="s">
        <v>512</v>
      </c>
      <c r="G60" s="206">
        <v>1.0</v>
      </c>
      <c r="H60" s="207" t="str">
        <f t="array" ref="H60">IFERROR(INDEX('ARTICULOS TECNO'!B:B, MATCH(F60, 'ARTICULOS TECNO'!A:A, 0)),"")</f>
        <v>Apple iPad 11th Gen A16 256GB Wi-Fi Only</v>
      </c>
      <c r="I60" s="207" t="str">
        <f t="array" ref="I60">IFERROR(INDEX('ARTICULOS TECNO'!C:C, MATCH(F60, 'ARTICULOS TECNO'!A:A, 0)),"NA")</f>
        <v>Starlight</v>
      </c>
      <c r="J60" s="208">
        <v>791.0</v>
      </c>
      <c r="K60" s="209">
        <v>384.0</v>
      </c>
      <c r="L60" s="210">
        <f t="shared" si="2"/>
        <v>384</v>
      </c>
      <c r="M60" s="211" t="s">
        <v>517</v>
      </c>
      <c r="N60" s="212" t="str">
        <f t="shared" si="12"/>
        <v/>
      </c>
      <c r="O60" s="210">
        <v>374.0</v>
      </c>
      <c r="P60" s="213">
        <v>0.0</v>
      </c>
      <c r="Q60" s="214">
        <f t="array" ref="Q60">IFERROR((K60-O60-P60)*G60,"")</f>
        <v>10</v>
      </c>
      <c r="R60" s="215">
        <f t="shared" si="6"/>
        <v>0.02604166667</v>
      </c>
      <c r="S60" s="216" t="s">
        <v>508</v>
      </c>
      <c r="T60" s="202" t="s">
        <v>557</v>
      </c>
      <c r="U60" s="214">
        <f t="shared" si="7"/>
        <v>374</v>
      </c>
      <c r="V60" s="217">
        <f t="array" ref="V60">IFERROR(INDEX('ARTICULOS TECNO'!G:G, MATCH(F60, 'ARTICULOS TECNO'!A:A, 0)),"")</f>
        <v>0.855</v>
      </c>
      <c r="W60" s="217">
        <f t="shared" si="8"/>
        <v>0.855</v>
      </c>
      <c r="X60" s="218"/>
      <c r="Y60" s="219" t="str">
        <f t="shared" si="13"/>
        <v>12/2025</v>
      </c>
    </row>
    <row r="61" ht="18.0" customHeight="1" outlineLevel="1">
      <c r="A61" s="201">
        <v>45992.0</v>
      </c>
      <c r="B61" s="202">
        <v>2220.0</v>
      </c>
      <c r="C61" s="202" t="s">
        <v>505</v>
      </c>
      <c r="D61" s="203">
        <f t="array" ref="D61">XLOOKUP(B61,CABE_VENTAS!$A$1:A1037,CABE_VENTAS!$C$1:C1037,"N/A")</f>
        <v>162</v>
      </c>
      <c r="E61" s="204" t="str">
        <f t="array" ref="E61">XLOOKUP(D61,CLIENTES!$A$1:A1037,CLIENTES!$B$1:B1037, "")</f>
        <v>Marcos Roku</v>
      </c>
      <c r="F61" s="205" t="s">
        <v>558</v>
      </c>
      <c r="G61" s="206">
        <v>1.0</v>
      </c>
      <c r="H61" s="207" t="str">
        <f t="array" ref="H61">IFERROR(INDEX('ARTICULOS TECNO'!B:B, MATCH(F61, 'ARTICULOS TECNO'!A:A, 0)),"")</f>
        <v>Apple iPad Air 11" M3 128GB Wi‑Fi</v>
      </c>
      <c r="I61" s="207" t="str">
        <f t="array" ref="I61">IFERROR(INDEX('ARTICULOS TECNO'!C:C, MATCH(F61, 'ARTICULOS TECNO'!A:A, 0)),"NA")</f>
        <v>Blue</v>
      </c>
      <c r="J61" s="208">
        <v>783.0</v>
      </c>
      <c r="K61" s="209">
        <v>460.0</v>
      </c>
      <c r="L61" s="210">
        <f t="shared" si="2"/>
        <v>460</v>
      </c>
      <c r="M61" s="211" t="s">
        <v>517</v>
      </c>
      <c r="N61" s="212" t="str">
        <f t="shared" si="12"/>
        <v/>
      </c>
      <c r="O61" s="210">
        <v>449.0</v>
      </c>
      <c r="P61" s="213">
        <v>0.0</v>
      </c>
      <c r="Q61" s="214">
        <f t="array" ref="Q61">IFERROR((K61-O61-P61)*G61,"")</f>
        <v>11</v>
      </c>
      <c r="R61" s="215">
        <f t="shared" si="6"/>
        <v>0.02391304348</v>
      </c>
      <c r="S61" s="216" t="s">
        <v>508</v>
      </c>
      <c r="T61" s="240" t="s">
        <v>556</v>
      </c>
      <c r="U61" s="214">
        <f t="shared" si="7"/>
        <v>449</v>
      </c>
      <c r="V61" s="217">
        <f t="array" ref="V61">IFERROR(INDEX('ARTICULOS TECNO'!G:G, MATCH(F61, 'ARTICULOS TECNO'!A:A, 0)),"")</f>
        <v>0.9</v>
      </c>
      <c r="W61" s="217">
        <f t="shared" si="8"/>
        <v>0.9</v>
      </c>
      <c r="X61" s="218"/>
      <c r="Y61" s="219" t="str">
        <f t="shared" si="13"/>
        <v>12/2025</v>
      </c>
    </row>
    <row r="62" ht="18.0" customHeight="1" outlineLevel="1">
      <c r="A62" s="201">
        <v>45992.0</v>
      </c>
      <c r="B62" s="202">
        <v>2220.0</v>
      </c>
      <c r="C62" s="202" t="s">
        <v>505</v>
      </c>
      <c r="D62" s="203">
        <f t="array" ref="D62">XLOOKUP(B62,CABE_VENTAS!$A$1:A1037,CABE_VENTAS!$C$1:C1037,"N/A")</f>
        <v>162</v>
      </c>
      <c r="E62" s="204" t="str">
        <f t="array" ref="E62">XLOOKUP(D62,CLIENTES!$A$1:A1037,CLIENTES!$B$1:B1037, "")</f>
        <v>Marcos Roku</v>
      </c>
      <c r="F62" s="205" t="s">
        <v>558</v>
      </c>
      <c r="G62" s="206">
        <v>1.0</v>
      </c>
      <c r="H62" s="207" t="str">
        <f t="array" ref="H62">IFERROR(INDEX('ARTICULOS TECNO'!B:B, MATCH(F62, 'ARTICULOS TECNO'!A:A, 0)),"")</f>
        <v>Apple iPad Air 11" M3 128GB Wi‑Fi</v>
      </c>
      <c r="I62" s="207" t="str">
        <f t="array" ref="I62">IFERROR(INDEX('ARTICULOS TECNO'!C:C, MATCH(F62, 'ARTICULOS TECNO'!A:A, 0)),"NA")</f>
        <v>Blue</v>
      </c>
      <c r="J62" s="208">
        <v>783.0</v>
      </c>
      <c r="K62" s="209">
        <v>460.0</v>
      </c>
      <c r="L62" s="210">
        <f t="shared" si="2"/>
        <v>460</v>
      </c>
      <c r="M62" s="211" t="s">
        <v>517</v>
      </c>
      <c r="N62" s="212" t="str">
        <f>IFERROR(
  IF($B62="","",
     IF(COUNTIF($B$2:B64,$B62)=COUNTIF($B$2:$B1037,$B62),
        SUMIF($B$2:$B1037,$B62,$L$2:$L1037),
        "")
  ),
"")</f>
        <v/>
      </c>
      <c r="O62" s="210">
        <v>449.0</v>
      </c>
      <c r="P62" s="213">
        <v>0.0</v>
      </c>
      <c r="Q62" s="214">
        <f t="array" ref="Q62">IFERROR((K62-O62-P62)*G62,"")</f>
        <v>11</v>
      </c>
      <c r="R62" s="215">
        <f t="shared" si="6"/>
        <v>0.02391304348</v>
      </c>
      <c r="S62" s="216" t="s">
        <v>508</v>
      </c>
      <c r="T62" s="240" t="s">
        <v>556</v>
      </c>
      <c r="U62" s="214">
        <f t="shared" si="7"/>
        <v>449</v>
      </c>
      <c r="V62" s="217">
        <f t="array" ref="V62">IFERROR(INDEX('ARTICULOS TECNO'!G:G, MATCH(F62, 'ARTICULOS TECNO'!A:A, 0)),"")</f>
        <v>0.9</v>
      </c>
      <c r="W62" s="217">
        <f t="shared" si="8"/>
        <v>0.9</v>
      </c>
      <c r="X62" s="218"/>
      <c r="Y62" s="219" t="str">
        <f t="shared" si="13"/>
        <v>12/2025</v>
      </c>
    </row>
    <row r="63" ht="18.0" customHeight="1" outlineLevel="1">
      <c r="A63" s="201">
        <v>45992.0</v>
      </c>
      <c r="B63" s="202">
        <v>2220.0</v>
      </c>
      <c r="C63" s="202" t="s">
        <v>505</v>
      </c>
      <c r="D63" s="203">
        <f t="array" ref="D63">XLOOKUP(B63,CABE_VENTAS!$A$1:A1037,CABE_VENTAS!$C$1:C1037,"N/A")</f>
        <v>162</v>
      </c>
      <c r="E63" s="204" t="str">
        <f t="array" ref="E63">XLOOKUP(D63,CLIENTES!$A$1:A1037,CLIENTES!$B$1:B1037, "")</f>
        <v>Marcos Roku</v>
      </c>
      <c r="F63" s="205" t="s">
        <v>559</v>
      </c>
      <c r="G63" s="206">
        <v>1.0</v>
      </c>
      <c r="H63" s="207" t="str">
        <f t="array" ref="H63">IFERROR(INDEX('ARTICULOS TECNO'!B:B, MATCH(F63, 'ARTICULOS TECNO'!A:A, 0)),"")</f>
        <v>Apple iPad Air 11" M3 256GB Wi‑Fi</v>
      </c>
      <c r="I63" s="207" t="str">
        <f t="array" ref="I63">IFERROR(INDEX('ARTICULOS TECNO'!C:C, MATCH(F63, 'ARTICULOS TECNO'!A:A, 0)),"NA")</f>
        <v>Purple</v>
      </c>
      <c r="J63" s="208">
        <v>791.0</v>
      </c>
      <c r="K63" s="209">
        <v>560.0</v>
      </c>
      <c r="L63" s="210">
        <f t="shared" si="2"/>
        <v>560</v>
      </c>
      <c r="M63" s="211" t="s">
        <v>517</v>
      </c>
      <c r="N63" s="212" t="str">
        <f>IFERROR(
  IF($B63="","",
     IF(COUNTIF($B$2:B63,$B63)=COUNTIF($B$2:$B1037,$B63),
        SUMIF($B$2:$B1037,$B63,$L$2:$L1037),
        "")
  ),
"")</f>
        <v/>
      </c>
      <c r="O63" s="210">
        <v>549.0</v>
      </c>
      <c r="P63" s="213">
        <v>0.0</v>
      </c>
      <c r="Q63" s="214">
        <f t="array" ref="Q63">IFERROR((K63-O63-P63)*G63,"")</f>
        <v>11</v>
      </c>
      <c r="R63" s="215">
        <f t="shared" si="6"/>
        <v>0.01964285714</v>
      </c>
      <c r="S63" s="216" t="s">
        <v>508</v>
      </c>
      <c r="T63" s="240" t="s">
        <v>556</v>
      </c>
      <c r="U63" s="214">
        <f t="shared" si="7"/>
        <v>549</v>
      </c>
      <c r="V63" s="217">
        <f t="array" ref="V63">IFERROR(INDEX('ARTICULOS TECNO'!G:G, MATCH(F63, 'ARTICULOS TECNO'!A:A, 0)),"")</f>
        <v>0.9</v>
      </c>
      <c r="W63" s="217">
        <f t="shared" si="8"/>
        <v>0.9</v>
      </c>
      <c r="X63" s="218"/>
      <c r="Y63" s="219" t="str">
        <f t="shared" si="13"/>
        <v>12/2025</v>
      </c>
    </row>
    <row r="64" ht="18.0" customHeight="1" outlineLevel="1">
      <c r="A64" s="201">
        <v>45992.0</v>
      </c>
      <c r="B64" s="202">
        <v>2220.0</v>
      </c>
      <c r="C64" s="202" t="s">
        <v>505</v>
      </c>
      <c r="D64" s="203">
        <f t="array" ref="D64">XLOOKUP(B64,CABE_VENTAS!$A$1:A1037,CABE_VENTAS!$C$1:C1037,"N/A")</f>
        <v>162</v>
      </c>
      <c r="E64" s="204" t="str">
        <f t="array" ref="E64">XLOOKUP(D64,CLIENTES!$A$1:A1037,CLIENTES!$B$1:B1037, "")</f>
        <v>Marcos Roku</v>
      </c>
      <c r="F64" s="205" t="s">
        <v>560</v>
      </c>
      <c r="G64" s="206">
        <v>1.0</v>
      </c>
      <c r="H64" s="207" t="str">
        <f t="array" ref="H64">IFERROR(INDEX('ARTICULOS TECNO'!B:B, MATCH(F64, 'ARTICULOS TECNO'!A:A, 0)),"")</f>
        <v>Apple iPad Air 11" M3 256GB Wi‑Fi</v>
      </c>
      <c r="I64" s="207" t="str">
        <f t="array" ref="I64">IFERROR(INDEX('ARTICULOS TECNO'!C:C, MATCH(F64, 'ARTICULOS TECNO'!A:A, 0)),"NA")</f>
        <v>Blue</v>
      </c>
      <c r="J64" s="208">
        <v>783.0</v>
      </c>
      <c r="K64" s="209">
        <v>560.0</v>
      </c>
      <c r="L64" s="210">
        <f t="shared" si="2"/>
        <v>560</v>
      </c>
      <c r="M64" s="211" t="s">
        <v>517</v>
      </c>
      <c r="N64" s="212" t="str">
        <f>IFERROR(
  IF($B64="","",
     IF(COUNTIF($B$2:B61,$B64)=COUNTIF($B$2:$B1037,$B64),
        SUMIF($B$2:$B1037,$B64,$L$2:$L1037),
        "")
  ),
"")</f>
        <v/>
      </c>
      <c r="O64" s="210">
        <v>549.0</v>
      </c>
      <c r="P64" s="213">
        <v>0.0</v>
      </c>
      <c r="Q64" s="214">
        <f t="array" ref="Q64">IFERROR((K64-O64-P64)*G64,"")</f>
        <v>11</v>
      </c>
      <c r="R64" s="215">
        <f t="shared" si="6"/>
        <v>0.01964285714</v>
      </c>
      <c r="S64" s="216" t="s">
        <v>508</v>
      </c>
      <c r="T64" s="240" t="s">
        <v>557</v>
      </c>
      <c r="U64" s="214">
        <f t="shared" si="7"/>
        <v>549</v>
      </c>
      <c r="V64" s="217">
        <f t="array" ref="V64">IFERROR(INDEX('ARTICULOS TECNO'!G:G, MATCH(F64, 'ARTICULOS TECNO'!A:A, 0)),"")</f>
        <v>0.9</v>
      </c>
      <c r="W64" s="217">
        <f t="shared" si="8"/>
        <v>0.9</v>
      </c>
      <c r="X64" s="218"/>
      <c r="Y64" s="219" t="str">
        <f t="shared" si="13"/>
        <v>12/2025</v>
      </c>
    </row>
    <row r="65" ht="18.0" customHeight="1" outlineLevel="1">
      <c r="A65" s="201">
        <v>45992.0</v>
      </c>
      <c r="B65" s="202">
        <v>2220.0</v>
      </c>
      <c r="C65" s="202" t="s">
        <v>505</v>
      </c>
      <c r="D65" s="203">
        <f t="array" ref="D65">XLOOKUP(B65,CABE_VENTAS!$A$1:A1037,CABE_VENTAS!$C$1:C1037,"N/A")</f>
        <v>162</v>
      </c>
      <c r="E65" s="204" t="str">
        <f t="array" ref="E65">XLOOKUP(D65,CLIENTES!$A$1:A1037,CLIENTES!$B$1:B1037, "")</f>
        <v>Marcos Roku</v>
      </c>
      <c r="F65" s="205" t="s">
        <v>506</v>
      </c>
      <c r="G65" s="206">
        <v>1.0</v>
      </c>
      <c r="H65" s="207" t="str">
        <f t="array" ref="H65">IFERROR(INDEX('ARTICULOS TECNO'!B:B, MATCH(F65, 'ARTICULOS TECNO'!A:A, 0)),"")</f>
        <v>Apple iPad 11th Gen A16 128GB Wi-Fi Only</v>
      </c>
      <c r="I65" s="207" t="str">
        <f t="array" ref="I65">IFERROR(INDEX('ARTICULOS TECNO'!C:C, MATCH(F65, 'ARTICULOS TECNO'!A:A, 0)),"NA")</f>
        <v>Blue</v>
      </c>
      <c r="J65" s="208">
        <v>780.0</v>
      </c>
      <c r="K65" s="209">
        <v>284.0</v>
      </c>
      <c r="L65" s="210">
        <f t="shared" si="2"/>
        <v>284</v>
      </c>
      <c r="M65" s="211" t="s">
        <v>548</v>
      </c>
      <c r="N65" s="212" t="str">
        <f t="shared" ref="N65:N89" si="14">IFERROR(
  IF($B65="","",
     IF(COUNTIF($B$2:B65,$B65)=COUNTIF($B$2:$B1037,$B65),
        SUMIF($B$2:$B1037,$B65,$L$2:$L1037),
        "")
  ),
"")</f>
        <v/>
      </c>
      <c r="O65" s="210">
        <v>274.0</v>
      </c>
      <c r="P65" s="213">
        <v>0.0</v>
      </c>
      <c r="Q65" s="214">
        <f t="array" ref="Q65">IFERROR((K65-O65-P65)*G65,"")</f>
        <v>10</v>
      </c>
      <c r="R65" s="215">
        <f t="shared" si="6"/>
        <v>0.03521126761</v>
      </c>
      <c r="S65" s="216" t="s">
        <v>508</v>
      </c>
      <c r="T65" s="202" t="s">
        <v>550</v>
      </c>
      <c r="U65" s="214">
        <f t="shared" si="7"/>
        <v>274</v>
      </c>
      <c r="V65" s="217">
        <f t="array" ref="V65">IFERROR(INDEX('ARTICULOS TECNO'!G:G, MATCH(F65, 'ARTICULOS TECNO'!A:A, 0)),"")</f>
        <v>0.855</v>
      </c>
      <c r="W65" s="217">
        <f t="shared" si="8"/>
        <v>0.855</v>
      </c>
      <c r="X65" s="218"/>
      <c r="Y65" s="219" t="str">
        <f t="shared" si="13"/>
        <v>12/2025</v>
      </c>
    </row>
    <row r="66" ht="18.0" customHeight="1" outlineLevel="1">
      <c r="A66" s="201">
        <v>45992.0</v>
      </c>
      <c r="B66" s="202">
        <v>2220.0</v>
      </c>
      <c r="C66" s="202" t="s">
        <v>505</v>
      </c>
      <c r="D66" s="203">
        <f t="array" ref="D66">XLOOKUP(B66,CABE_VENTAS!$A$1:A1037,CABE_VENTAS!$C$1:C1037,"N/A")</f>
        <v>162</v>
      </c>
      <c r="E66" s="204" t="str">
        <f t="array" ref="E66">XLOOKUP(D66,CLIENTES!$A$1:A1037,CLIENTES!$B$1:B1037, "")</f>
        <v>Marcos Roku</v>
      </c>
      <c r="F66" s="205" t="s">
        <v>561</v>
      </c>
      <c r="G66" s="206">
        <v>1.0</v>
      </c>
      <c r="H66" s="207" t="str">
        <f t="array" ref="H66">IFERROR(INDEX('ARTICULOS TECNO'!B:B, MATCH(F66, 'ARTICULOS TECNO'!A:A, 0)),"")</f>
        <v>Apple iPad 11th Gen A16 128GB Wi-Fi Only</v>
      </c>
      <c r="I66" s="207" t="str">
        <f t="array" ref="I66">IFERROR(INDEX('ARTICULOS TECNO'!C:C, MATCH(F66, 'ARTICULOS TECNO'!A:A, 0)),"NA")</f>
        <v>Pink</v>
      </c>
      <c r="J66" s="208">
        <v>780.0</v>
      </c>
      <c r="K66" s="209">
        <v>284.0</v>
      </c>
      <c r="L66" s="210">
        <f t="shared" si="2"/>
        <v>284</v>
      </c>
      <c r="M66" s="211" t="s">
        <v>548</v>
      </c>
      <c r="N66" s="212" t="str">
        <f t="shared" si="14"/>
        <v/>
      </c>
      <c r="O66" s="210">
        <v>274.0</v>
      </c>
      <c r="P66" s="213">
        <v>0.0</v>
      </c>
      <c r="Q66" s="214">
        <f t="array" ref="Q66">IFERROR((K66-O66-P66)*G66,"")</f>
        <v>10</v>
      </c>
      <c r="R66" s="215">
        <f t="shared" si="6"/>
        <v>0.03521126761</v>
      </c>
      <c r="S66" s="216" t="s">
        <v>508</v>
      </c>
      <c r="T66" s="202" t="s">
        <v>557</v>
      </c>
      <c r="U66" s="214">
        <f t="shared" si="7"/>
        <v>274</v>
      </c>
      <c r="V66" s="217">
        <f t="array" ref="V66">IFERROR(INDEX('ARTICULOS TECNO'!G:G, MATCH(F66, 'ARTICULOS TECNO'!A:A, 0)),"")</f>
        <v>0.855</v>
      </c>
      <c r="W66" s="217">
        <f t="shared" si="8"/>
        <v>0.855</v>
      </c>
      <c r="X66" s="218"/>
      <c r="Y66" s="219" t="str">
        <f t="shared" si="13"/>
        <v>12/2025</v>
      </c>
    </row>
    <row r="67" ht="18.0" customHeight="1" outlineLevel="1">
      <c r="A67" s="201">
        <v>45992.0</v>
      </c>
      <c r="B67" s="202">
        <v>2220.0</v>
      </c>
      <c r="C67" s="202" t="s">
        <v>505</v>
      </c>
      <c r="D67" s="203">
        <f t="array" ref="D67">XLOOKUP(B67,CABE_VENTAS!$A$1:A1037,CABE_VENTAS!$C$1:C1037,"N/A")</f>
        <v>162</v>
      </c>
      <c r="E67" s="204" t="str">
        <f t="array" ref="E67">XLOOKUP(D67,CLIENTES!$A$1:A1037,CLIENTES!$B$1:B1037, "")</f>
        <v>Marcos Roku</v>
      </c>
      <c r="F67" s="205" t="s">
        <v>512</v>
      </c>
      <c r="G67" s="206">
        <v>1.0</v>
      </c>
      <c r="H67" s="207" t="str">
        <f t="array" ref="H67">IFERROR(INDEX('ARTICULOS TECNO'!B:B, MATCH(F67, 'ARTICULOS TECNO'!A:A, 0)),"")</f>
        <v>Apple iPad 11th Gen A16 256GB Wi-Fi Only</v>
      </c>
      <c r="I67" s="207" t="str">
        <f t="array" ref="I67">IFERROR(INDEX('ARTICULOS TECNO'!C:C, MATCH(F67, 'ARTICULOS TECNO'!A:A, 0)),"NA")</f>
        <v>Starlight</v>
      </c>
      <c r="J67" s="208">
        <v>780.0</v>
      </c>
      <c r="K67" s="209">
        <v>384.0</v>
      </c>
      <c r="L67" s="210">
        <f t="shared" si="2"/>
        <v>384</v>
      </c>
      <c r="M67" s="211" t="s">
        <v>548</v>
      </c>
      <c r="N67" s="212" t="str">
        <f t="shared" si="14"/>
        <v/>
      </c>
      <c r="O67" s="210">
        <v>374.0</v>
      </c>
      <c r="P67" s="213">
        <v>0.0</v>
      </c>
      <c r="Q67" s="214">
        <f t="array" ref="Q67">IFERROR((K67-O67-P67)*G67,"")</f>
        <v>10</v>
      </c>
      <c r="R67" s="215">
        <f t="shared" si="6"/>
        <v>0.02604166667</v>
      </c>
      <c r="S67" s="216" t="s">
        <v>508</v>
      </c>
      <c r="T67" s="202" t="s">
        <v>557</v>
      </c>
      <c r="U67" s="214">
        <f t="shared" si="7"/>
        <v>374</v>
      </c>
      <c r="V67" s="217">
        <f t="array" ref="V67">IFERROR(INDEX('ARTICULOS TECNO'!G:G, MATCH(F67, 'ARTICULOS TECNO'!A:A, 0)),"")</f>
        <v>0.855</v>
      </c>
      <c r="W67" s="217">
        <f t="shared" si="8"/>
        <v>0.855</v>
      </c>
      <c r="X67" s="218"/>
      <c r="Y67" s="219" t="str">
        <f t="shared" si="13"/>
        <v>12/2025</v>
      </c>
    </row>
    <row r="68" ht="18.0" customHeight="1" outlineLevel="1">
      <c r="A68" s="201">
        <v>45992.0</v>
      </c>
      <c r="B68" s="202">
        <v>2220.0</v>
      </c>
      <c r="C68" s="202" t="s">
        <v>505</v>
      </c>
      <c r="D68" s="203">
        <f t="array" ref="D68">XLOOKUP(B68,CABE_VENTAS!$A$1:A1037,CABE_VENTAS!$C$1:C1037,"N/A")</f>
        <v>162</v>
      </c>
      <c r="E68" s="204" t="str">
        <f t="array" ref="E68">XLOOKUP(D68,CLIENTES!$A$1:A1037,CLIENTES!$B$1:B1037, "")</f>
        <v>Marcos Roku</v>
      </c>
      <c r="F68" s="205" t="s">
        <v>515</v>
      </c>
      <c r="G68" s="206">
        <v>2.0</v>
      </c>
      <c r="H68" s="207" t="str">
        <f t="array" ref="H68">IFERROR(INDEX('ARTICULOS TECNO'!B:B, MATCH(F68, 'ARTICULOS TECNO'!A:A, 0)),"")</f>
        <v>Apple iPad Air 11" M3 128GB Wi‑Fi</v>
      </c>
      <c r="I68" s="207" t="str">
        <f t="array" ref="I68">IFERROR(INDEX('ARTICULOS TECNO'!C:C, MATCH(F68, 'ARTICULOS TECNO'!A:A, 0)),"NA")</f>
        <v>Space Gray</v>
      </c>
      <c r="J68" s="208">
        <v>780.0</v>
      </c>
      <c r="K68" s="209">
        <v>460.0</v>
      </c>
      <c r="L68" s="210">
        <f t="shared" si="2"/>
        <v>920</v>
      </c>
      <c r="M68" s="211" t="s">
        <v>548</v>
      </c>
      <c r="N68" s="212" t="str">
        <f t="shared" si="14"/>
        <v/>
      </c>
      <c r="O68" s="210">
        <v>449.0</v>
      </c>
      <c r="P68" s="213">
        <v>0.0</v>
      </c>
      <c r="Q68" s="214">
        <f t="array" ref="Q68">IFERROR((K68-O68-P68)*G68,"")</f>
        <v>22</v>
      </c>
      <c r="R68" s="215">
        <f t="shared" si="6"/>
        <v>0.02391304348</v>
      </c>
      <c r="S68" s="216" t="s">
        <v>508</v>
      </c>
      <c r="T68" s="240" t="s">
        <v>556</v>
      </c>
      <c r="U68" s="214">
        <f t="shared" si="7"/>
        <v>898</v>
      </c>
      <c r="V68" s="217">
        <f t="array" ref="V68">IFERROR(INDEX('ARTICULOS TECNO'!G:G, MATCH(F68, 'ARTICULOS TECNO'!A:A, 0)),"")</f>
        <v>0.9</v>
      </c>
      <c r="W68" s="217">
        <f t="shared" si="8"/>
        <v>1.8</v>
      </c>
      <c r="X68" s="218"/>
      <c r="Y68" s="219" t="str">
        <f t="shared" si="13"/>
        <v>12/2025</v>
      </c>
    </row>
    <row r="69" ht="18.0" customHeight="1" outlineLevel="1">
      <c r="A69" s="201">
        <v>45992.0</v>
      </c>
      <c r="B69" s="202">
        <v>2220.0</v>
      </c>
      <c r="C69" s="202" t="s">
        <v>505</v>
      </c>
      <c r="D69" s="203">
        <f t="array" ref="D69">XLOOKUP(B69,CABE_VENTAS!$A$1:A1037,CABE_VENTAS!$C$1:C1037,"N/A")</f>
        <v>162</v>
      </c>
      <c r="E69" s="204" t="str">
        <f t="array" ref="E69">XLOOKUP(D69,CLIENTES!$A$1:A1037,CLIENTES!$B$1:B1037, "")</f>
        <v>Marcos Roku</v>
      </c>
      <c r="F69" s="205" t="s">
        <v>562</v>
      </c>
      <c r="G69" s="206">
        <v>1.0</v>
      </c>
      <c r="H69" s="207" t="str">
        <f t="array" ref="H69">IFERROR(INDEX('ARTICULOS TECNO'!B:B, MATCH(F69, 'ARTICULOS TECNO'!A:A, 0)),"")</f>
        <v>Apple iPad Pro 11" M5 256GB Wi-Fi</v>
      </c>
      <c r="I69" s="207" t="str">
        <f t="array" ref="I69">IFERROR(INDEX('ARTICULOS TECNO'!C:C, MATCH(F69, 'ARTICULOS TECNO'!A:A, 0)),"NA")</f>
        <v>Space Gray</v>
      </c>
      <c r="J69" s="208">
        <v>780.0</v>
      </c>
      <c r="K69" s="209">
        <v>560.0</v>
      </c>
      <c r="L69" s="210">
        <f t="shared" si="2"/>
        <v>560</v>
      </c>
      <c r="M69" s="211" t="s">
        <v>548</v>
      </c>
      <c r="N69" s="212">
        <f t="shared" si="14"/>
        <v>5708</v>
      </c>
      <c r="O69" s="210">
        <v>899.0</v>
      </c>
      <c r="P69" s="213">
        <v>0.0</v>
      </c>
      <c r="Q69" s="214">
        <f t="array" ref="Q69">IFERROR((K69-O69-P69)*G69,"")</f>
        <v>-339</v>
      </c>
      <c r="R69" s="215">
        <f t="shared" si="6"/>
        <v>-0.6053571429</v>
      </c>
      <c r="S69" s="216" t="s">
        <v>508</v>
      </c>
      <c r="T69" s="240" t="s">
        <v>556</v>
      </c>
      <c r="U69" s="214">
        <f t="shared" si="7"/>
        <v>899</v>
      </c>
      <c r="V69" s="217">
        <f t="array" ref="V69">IFERROR(INDEX('ARTICULOS TECNO'!G:G, MATCH(F69, 'ARTICULOS TECNO'!A:A, 0)),"")</f>
        <v>1.5</v>
      </c>
      <c r="W69" s="217">
        <f t="shared" si="8"/>
        <v>1.5</v>
      </c>
      <c r="X69" s="218"/>
      <c r="Y69" s="219" t="str">
        <f t="shared" si="13"/>
        <v>12/2025</v>
      </c>
    </row>
    <row r="70" ht="18.0" customHeight="1" outlineLevel="1">
      <c r="A70" s="201">
        <v>45986.0</v>
      </c>
      <c r="B70" s="202">
        <v>2212.0</v>
      </c>
      <c r="C70" s="202" t="s">
        <v>191</v>
      </c>
      <c r="D70" s="203">
        <f t="array" ref="D70">XLOOKUP(B70,CABE_VENTAS!$A$1:A1037,CABE_VENTAS!$C$1:C1037,"N/A")</f>
        <v>70</v>
      </c>
      <c r="E70" s="204" t="str">
        <f t="array" ref="E70">XLOOKUP(D70,CLIENTES!$A$1:A1037,CLIENTES!$B$1:B1037, "")</f>
        <v>Aylen Gentiletti</v>
      </c>
      <c r="F70" s="205" t="s">
        <v>563</v>
      </c>
      <c r="G70" s="206">
        <v>5.0</v>
      </c>
      <c r="H70" s="207" t="str">
        <f t="array" ref="H70">IFERROR(INDEX('ARTICULOS TECNO'!B:B, MATCH(F70, 'ARTICULOS TECNO'!A:A, 0)),"")</f>
        <v>iPhone 17 256GB 🇺🇸</v>
      </c>
      <c r="I70" s="207" t="str">
        <f t="array" ref="I70">IFERROR(INDEX('ARTICULOS TECNO'!C:C, MATCH(F70, 'ARTICULOS TECNO'!A:A, 0)),"NA")</f>
        <v>White</v>
      </c>
      <c r="J70" s="208">
        <v>781.0</v>
      </c>
      <c r="K70" s="209">
        <v>865.0</v>
      </c>
      <c r="L70" s="210">
        <f t="shared" si="2"/>
        <v>4325</v>
      </c>
      <c r="M70" s="211" t="s">
        <v>548</v>
      </c>
      <c r="N70" s="212" t="str">
        <f t="shared" si="14"/>
        <v/>
      </c>
      <c r="O70" s="210">
        <v>855.0</v>
      </c>
      <c r="P70" s="213">
        <v>0.0</v>
      </c>
      <c r="Q70" s="214">
        <f t="array" ref="Q70">IFERROR((K70-O70-P70)*G70,"")</f>
        <v>50</v>
      </c>
      <c r="R70" s="215">
        <f t="shared" si="6"/>
        <v>0.01156069364</v>
      </c>
      <c r="S70" s="216" t="s">
        <v>564</v>
      </c>
      <c r="T70" s="202"/>
      <c r="U70" s="214">
        <f t="shared" si="7"/>
        <v>4275</v>
      </c>
      <c r="V70" s="217">
        <f t="array" ref="V70">IFERROR(INDEX('ARTICULOS TECNO'!G:G, MATCH(F70, 'ARTICULOS TECNO'!A:A, 0)),"")</f>
        <v>0.35</v>
      </c>
      <c r="W70" s="217">
        <f t="shared" si="8"/>
        <v>1.75</v>
      </c>
      <c r="X70" s="218"/>
      <c r="Y70" s="219" t="str">
        <f t="shared" si="13"/>
        <v>11/2025</v>
      </c>
    </row>
    <row r="71" ht="18.0" customHeight="1" outlineLevel="1">
      <c r="A71" s="201">
        <v>45986.0</v>
      </c>
      <c r="B71" s="202">
        <v>2212.0</v>
      </c>
      <c r="C71" s="202" t="s">
        <v>191</v>
      </c>
      <c r="D71" s="203">
        <f t="array" ref="D71">XLOOKUP(B71,CABE_VENTAS!$A$1:A1037,CABE_VENTAS!$C$1:C1037,"N/A")</f>
        <v>70</v>
      </c>
      <c r="E71" s="204" t="str">
        <f t="array" ref="E71">XLOOKUP(D71,CLIENTES!$A$1:A1037,CLIENTES!$B$1:B1037, "")</f>
        <v>Aylen Gentiletti</v>
      </c>
      <c r="F71" s="205" t="s">
        <v>565</v>
      </c>
      <c r="G71" s="206">
        <v>5.0</v>
      </c>
      <c r="H71" s="207" t="str">
        <f t="array" ref="H71">IFERROR(INDEX('ARTICULOS TECNO'!B:B, MATCH(F71, 'ARTICULOS TECNO'!A:A, 0)),"")</f>
        <v>iPhone 17 256GB 🇺🇸</v>
      </c>
      <c r="I71" s="207" t="str">
        <f t="array" ref="I71">IFERROR(INDEX('ARTICULOS TECNO'!C:C, MATCH(F71, 'ARTICULOS TECNO'!A:A, 0)),"NA")</f>
        <v>Black</v>
      </c>
      <c r="J71" s="208">
        <v>781.0</v>
      </c>
      <c r="K71" s="209">
        <v>865.0</v>
      </c>
      <c r="L71" s="210">
        <f t="shared" si="2"/>
        <v>4325</v>
      </c>
      <c r="M71" s="211" t="s">
        <v>548</v>
      </c>
      <c r="N71" s="212" t="str">
        <f t="shared" si="14"/>
        <v/>
      </c>
      <c r="O71" s="210">
        <v>855.0</v>
      </c>
      <c r="P71" s="213">
        <v>0.0</v>
      </c>
      <c r="Q71" s="214">
        <f t="array" ref="Q71">IFERROR((K71-O71-P71)*G71,"")</f>
        <v>50</v>
      </c>
      <c r="R71" s="215">
        <f t="shared" si="6"/>
        <v>0.01156069364</v>
      </c>
      <c r="S71" s="216" t="s">
        <v>564</v>
      </c>
      <c r="T71" s="241"/>
      <c r="U71" s="214">
        <f t="shared" si="7"/>
        <v>4275</v>
      </c>
      <c r="V71" s="217">
        <f t="array" ref="V71">IFERROR(INDEX('ARTICULOS TECNO'!G:G, MATCH(F71, 'ARTICULOS TECNO'!A:A, 0)),"")</f>
        <v>0.35</v>
      </c>
      <c r="W71" s="217">
        <f t="shared" si="8"/>
        <v>1.75</v>
      </c>
      <c r="X71" s="218"/>
      <c r="Y71" s="219" t="str">
        <f t="shared" si="13"/>
        <v>11/2025</v>
      </c>
    </row>
    <row r="72" ht="18.0" customHeight="1" outlineLevel="1">
      <c r="A72" s="201">
        <v>45986.0</v>
      </c>
      <c r="B72" s="202">
        <v>2212.0</v>
      </c>
      <c r="C72" s="202" t="s">
        <v>191</v>
      </c>
      <c r="D72" s="203">
        <f t="array" ref="D72">XLOOKUP(B72,CABE_VENTAS!$A$1:A1037,CABE_VENTAS!$C$1:C1037,"N/A")</f>
        <v>70</v>
      </c>
      <c r="E72" s="204" t="str">
        <f t="array" ref="E72">XLOOKUP(D72,CLIENTES!$A$1:A1037,CLIENTES!$B$1:B1037, "")</f>
        <v>Aylen Gentiletti</v>
      </c>
      <c r="F72" s="205" t="s">
        <v>566</v>
      </c>
      <c r="G72" s="206">
        <v>3.0</v>
      </c>
      <c r="H72" s="207" t="str">
        <f t="array" ref="H72">IFERROR(INDEX('ARTICULOS TECNO'!B:B, MATCH(F72, 'ARTICULOS TECNO'!A:A, 0)),"")</f>
        <v>iPhone 17 256GB 🇺🇸</v>
      </c>
      <c r="I72" s="207" t="str">
        <f t="array" ref="I72">IFERROR(INDEX('ARTICULOS TECNO'!C:C, MATCH(F72, 'ARTICULOS TECNO'!A:A, 0)),"NA")</f>
        <v>Mist Blue</v>
      </c>
      <c r="J72" s="208">
        <v>781.0</v>
      </c>
      <c r="K72" s="209">
        <v>865.0</v>
      </c>
      <c r="L72" s="210">
        <f t="shared" si="2"/>
        <v>2595</v>
      </c>
      <c r="M72" s="211" t="s">
        <v>548</v>
      </c>
      <c r="N72" s="212" t="str">
        <f t="shared" si="14"/>
        <v/>
      </c>
      <c r="O72" s="210">
        <v>855.0</v>
      </c>
      <c r="P72" s="213">
        <v>0.0</v>
      </c>
      <c r="Q72" s="214">
        <f t="array" ref="Q72">IFERROR((K72-O72-P72)*G72,"")</f>
        <v>30</v>
      </c>
      <c r="R72" s="215">
        <f t="shared" si="6"/>
        <v>0.01156069364</v>
      </c>
      <c r="S72" s="216" t="s">
        <v>564</v>
      </c>
      <c r="T72" s="241"/>
      <c r="U72" s="214">
        <f t="shared" si="7"/>
        <v>2565</v>
      </c>
      <c r="V72" s="217">
        <f t="array" ref="V72">IFERROR(INDEX('ARTICULOS TECNO'!G:G, MATCH(F72, 'ARTICULOS TECNO'!A:A, 0)),"")</f>
        <v>0.35</v>
      </c>
      <c r="W72" s="217">
        <f t="shared" si="8"/>
        <v>1.05</v>
      </c>
      <c r="X72" s="218"/>
      <c r="Y72" s="219" t="str">
        <f t="shared" si="13"/>
        <v>11/2025</v>
      </c>
    </row>
    <row r="73" ht="18.0" customHeight="1" outlineLevel="1">
      <c r="A73" s="201">
        <v>45986.0</v>
      </c>
      <c r="B73" s="202">
        <v>2212.0</v>
      </c>
      <c r="C73" s="202" t="s">
        <v>191</v>
      </c>
      <c r="D73" s="203">
        <f t="array" ref="D73">XLOOKUP(B73,CABE_VENTAS!$A$1:A1037,CABE_VENTAS!$C$1:C1037,"N/A")</f>
        <v>70</v>
      </c>
      <c r="E73" s="204" t="str">
        <f t="array" ref="E73">XLOOKUP(D73,CLIENTES!$A$1:A1037,CLIENTES!$B$1:B1037, "")</f>
        <v>Aylen Gentiletti</v>
      </c>
      <c r="F73" s="205" t="s">
        <v>567</v>
      </c>
      <c r="G73" s="206">
        <v>3.0</v>
      </c>
      <c r="H73" s="207" t="str">
        <f t="array" ref="H73">IFERROR(INDEX('ARTICULOS TECNO'!B:B, MATCH(F73, 'ARTICULOS TECNO'!A:A, 0)),"")</f>
        <v>iPhone 17 256GB 🇺🇸</v>
      </c>
      <c r="I73" s="207" t="str">
        <f t="array" ref="I73">IFERROR(INDEX('ARTICULOS TECNO'!C:C, MATCH(F73, 'ARTICULOS TECNO'!A:A, 0)),"NA")</f>
        <v>Sage</v>
      </c>
      <c r="J73" s="208">
        <v>781.0</v>
      </c>
      <c r="K73" s="209">
        <v>865.0</v>
      </c>
      <c r="L73" s="210">
        <f t="shared" si="2"/>
        <v>2595</v>
      </c>
      <c r="M73" s="211" t="s">
        <v>548</v>
      </c>
      <c r="N73" s="212">
        <f t="shared" si="14"/>
        <v>13840</v>
      </c>
      <c r="O73" s="210">
        <v>855.0</v>
      </c>
      <c r="P73" s="213">
        <v>0.0</v>
      </c>
      <c r="Q73" s="214">
        <f t="array" ref="Q73">IFERROR((K73-O73-P73)*G73,"")</f>
        <v>30</v>
      </c>
      <c r="R73" s="215">
        <f t="shared" si="6"/>
        <v>0.01156069364</v>
      </c>
      <c r="S73" s="216" t="s">
        <v>564</v>
      </c>
      <c r="T73" s="241"/>
      <c r="U73" s="214">
        <f t="shared" si="7"/>
        <v>2565</v>
      </c>
      <c r="V73" s="217">
        <f t="array" ref="V73">IFERROR(INDEX('ARTICULOS TECNO'!G:G, MATCH(F73, 'ARTICULOS TECNO'!A:A, 0)),"")</f>
        <v>0.35</v>
      </c>
      <c r="W73" s="217">
        <f t="shared" si="8"/>
        <v>1.05</v>
      </c>
      <c r="X73" s="218"/>
      <c r="Y73" s="219" t="str">
        <f t="shared" si="13"/>
        <v>11/2025</v>
      </c>
    </row>
    <row r="74" ht="18.0" customHeight="1" outlineLevel="1">
      <c r="A74" s="201">
        <v>45978.0</v>
      </c>
      <c r="B74" s="202">
        <v>2210.0</v>
      </c>
      <c r="C74" s="202" t="s">
        <v>191</v>
      </c>
      <c r="D74" s="203">
        <f t="array" ref="D74">XLOOKUP(B74,CABE_VENTAS!$A$1:A1037,CABE_VENTAS!$C$1:C1037,"N/A")</f>
        <v>70</v>
      </c>
      <c r="E74" s="204" t="str">
        <f t="array" ref="E74">XLOOKUP(D74,CLIENTES!$A$1:A1037,CLIENTES!$B$1:B1037, "")</f>
        <v>Aylen Gentiletti</v>
      </c>
      <c r="F74" s="205" t="s">
        <v>568</v>
      </c>
      <c r="G74" s="206">
        <v>3.0</v>
      </c>
      <c r="H74" s="207" t="str">
        <f t="array" ref="H74">IFERROR(INDEX('ARTICULOS TECNO'!B:B, MATCH(F74, 'ARTICULOS TECNO'!A:A, 0)),"")</f>
        <v>iPhone 17 Pro 512GB 🇺🇸</v>
      </c>
      <c r="I74" s="207" t="str">
        <f t="array" ref="I74">IFERROR(INDEX('ARTICULOS TECNO'!C:C, MATCH(F74, 'ARTICULOS TECNO'!A:A, 0)),"NA")</f>
        <v>Silver</v>
      </c>
      <c r="J74" s="208">
        <v>774.0</v>
      </c>
      <c r="K74" s="209">
        <v>1245.0</v>
      </c>
      <c r="L74" s="210">
        <f t="shared" si="2"/>
        <v>3735</v>
      </c>
      <c r="M74" s="211" t="s">
        <v>548</v>
      </c>
      <c r="N74" s="212" t="str">
        <f t="shared" si="14"/>
        <v/>
      </c>
      <c r="O74" s="242">
        <v>1230.0</v>
      </c>
      <c r="P74" s="214">
        <v>0.0</v>
      </c>
      <c r="Q74" s="214">
        <f t="array" ref="Q74">IFERROR((K74-O74-P74)*G74,"")</f>
        <v>45</v>
      </c>
      <c r="R74" s="215">
        <f t="shared" si="6"/>
        <v>0.01204819277</v>
      </c>
      <c r="S74" s="243" t="s">
        <v>569</v>
      </c>
      <c r="T74" s="241">
        <v>23071.0</v>
      </c>
      <c r="U74" s="214">
        <f t="shared" si="7"/>
        <v>3690</v>
      </c>
      <c r="V74" s="217">
        <f t="array" ref="V74">IFERROR(INDEX('ARTICULOS TECNO'!G:G, MATCH(F74, 'ARTICULOS TECNO'!A:A, 0)),"")</f>
        <v>0.5</v>
      </c>
      <c r="W74" s="217">
        <f t="shared" si="8"/>
        <v>1.5</v>
      </c>
      <c r="X74" s="218"/>
      <c r="Y74" s="219" t="str">
        <f t="shared" si="13"/>
        <v>11/2025</v>
      </c>
    </row>
    <row r="75" ht="18.0" customHeight="1" outlineLevel="1">
      <c r="A75" s="201">
        <v>45978.0</v>
      </c>
      <c r="B75" s="202">
        <v>2210.0</v>
      </c>
      <c r="C75" s="202" t="s">
        <v>191</v>
      </c>
      <c r="D75" s="203">
        <f t="array" ref="D75">XLOOKUP(B75,CABE_VENTAS!$A$1:A1037,CABE_VENTAS!$C$1:C1037,"N/A")</f>
        <v>70</v>
      </c>
      <c r="E75" s="204" t="str">
        <f t="array" ref="E75">XLOOKUP(D75,CLIENTES!$A$1:A1037,CLIENTES!$B$1:B1037, "")</f>
        <v>Aylen Gentiletti</v>
      </c>
      <c r="F75" s="205" t="s">
        <v>570</v>
      </c>
      <c r="G75" s="206">
        <v>3.0</v>
      </c>
      <c r="H75" s="207" t="str">
        <f t="array" ref="H75">IFERROR(INDEX('ARTICULOS TECNO'!B:B, MATCH(F75, 'ARTICULOS TECNO'!A:A, 0)),"")</f>
        <v>iPhone 17 Pro 512GB 🇺🇸</v>
      </c>
      <c r="I75" s="207" t="str">
        <f t="array" ref="I75">IFERROR(INDEX('ARTICULOS TECNO'!C:C, MATCH(F75, 'ARTICULOS TECNO'!A:A, 0)),"NA")</f>
        <v>Cosmic Orange</v>
      </c>
      <c r="J75" s="208">
        <v>774.0</v>
      </c>
      <c r="K75" s="209">
        <v>1245.0</v>
      </c>
      <c r="L75" s="210">
        <f t="shared" si="2"/>
        <v>3735</v>
      </c>
      <c r="M75" s="211" t="s">
        <v>548</v>
      </c>
      <c r="N75" s="212" t="str">
        <f t="shared" si="14"/>
        <v/>
      </c>
      <c r="O75" s="242">
        <v>1230.0</v>
      </c>
      <c r="P75" s="213">
        <v>0.0</v>
      </c>
      <c r="Q75" s="214">
        <f t="array" ref="Q75">IFERROR((K75-O75-P75)*G75,"")</f>
        <v>45</v>
      </c>
      <c r="R75" s="215">
        <f t="shared" si="6"/>
        <v>0.01204819277</v>
      </c>
      <c r="S75" s="243" t="s">
        <v>569</v>
      </c>
      <c r="T75" s="241">
        <v>23071.0</v>
      </c>
      <c r="U75" s="214">
        <f t="shared" si="7"/>
        <v>3690</v>
      </c>
      <c r="V75" s="217">
        <f t="array" ref="V75">IFERROR(INDEX('ARTICULOS TECNO'!G:G, MATCH(F75, 'ARTICULOS TECNO'!A:A, 0)),"")</f>
        <v>0.5</v>
      </c>
      <c r="W75" s="217">
        <f t="shared" si="8"/>
        <v>1.5</v>
      </c>
      <c r="X75" s="218"/>
      <c r="Y75" s="244" t="str">
        <f t="shared" si="13"/>
        <v>11/2025</v>
      </c>
    </row>
    <row r="76" ht="18.0" customHeight="1" outlineLevel="1">
      <c r="A76" s="201">
        <v>45978.0</v>
      </c>
      <c r="B76" s="202">
        <v>2210.0</v>
      </c>
      <c r="C76" s="202" t="s">
        <v>191</v>
      </c>
      <c r="D76" s="203">
        <f t="array" ref="D76">XLOOKUP(B76,CABE_VENTAS!$A$1:A1037,CABE_VENTAS!$C$1:C1037,"N/A")</f>
        <v>70</v>
      </c>
      <c r="E76" s="204" t="str">
        <f t="array" ref="E76">XLOOKUP(D76,CLIENTES!$A$1:A1037,CLIENTES!$B$1:B1037, "")</f>
        <v>Aylen Gentiletti</v>
      </c>
      <c r="F76" s="205" t="s">
        <v>571</v>
      </c>
      <c r="G76" s="206">
        <v>3.0</v>
      </c>
      <c r="H76" s="207" t="str">
        <f t="array" ref="H76">IFERROR(INDEX('ARTICULOS TECNO'!B:B, MATCH(F76, 'ARTICULOS TECNO'!A:A, 0)),"")</f>
        <v>iPhone 17 Pro 512GB 🇺🇸</v>
      </c>
      <c r="I76" s="207" t="str">
        <f t="array" ref="I76">IFERROR(INDEX('ARTICULOS TECNO'!C:C, MATCH(F76, 'ARTICULOS TECNO'!A:A, 0)),"NA")</f>
        <v>Deep Blue</v>
      </c>
      <c r="J76" s="208">
        <v>774.0</v>
      </c>
      <c r="K76" s="209">
        <v>1245.0</v>
      </c>
      <c r="L76" s="210">
        <f t="shared" si="2"/>
        <v>3735</v>
      </c>
      <c r="M76" s="211" t="s">
        <v>548</v>
      </c>
      <c r="N76" s="212" t="str">
        <f t="shared" si="14"/>
        <v/>
      </c>
      <c r="O76" s="242">
        <v>1230.0</v>
      </c>
      <c r="P76" s="213">
        <v>0.0</v>
      </c>
      <c r="Q76" s="214">
        <f t="array" ref="Q76">IFERROR((K76-O76-P76)*G76,"")</f>
        <v>45</v>
      </c>
      <c r="R76" s="215">
        <f t="shared" si="6"/>
        <v>0.01204819277</v>
      </c>
      <c r="S76" s="243" t="s">
        <v>569</v>
      </c>
      <c r="T76" s="241">
        <v>23071.0</v>
      </c>
      <c r="U76" s="214">
        <f t="shared" si="7"/>
        <v>3690</v>
      </c>
      <c r="V76" s="217">
        <f t="array" ref="V76">IFERROR(INDEX('ARTICULOS TECNO'!G:G, MATCH(F76, 'ARTICULOS TECNO'!A:A, 0)),"")</f>
        <v>0.5</v>
      </c>
      <c r="W76" s="217">
        <f t="shared" si="8"/>
        <v>1.5</v>
      </c>
      <c r="X76" s="218"/>
      <c r="Y76" s="244" t="str">
        <f t="shared" si="13"/>
        <v>11/2025</v>
      </c>
    </row>
    <row r="77" ht="18.0" customHeight="1" outlineLevel="1">
      <c r="A77" s="201">
        <v>45978.0</v>
      </c>
      <c r="B77" s="202">
        <v>2210.0</v>
      </c>
      <c r="C77" s="202" t="s">
        <v>191</v>
      </c>
      <c r="D77" s="203">
        <f t="array" ref="D77">XLOOKUP(B77,CABE_VENTAS!$A$1:A1037,CABE_VENTAS!$C$1:C1037,"N/A")</f>
        <v>70</v>
      </c>
      <c r="E77" s="204" t="str">
        <f t="array" ref="E77">XLOOKUP(D77,CLIENTES!$A$1:A1037,CLIENTES!$B$1:B1037, "")</f>
        <v>Aylen Gentiletti</v>
      </c>
      <c r="F77" s="205" t="s">
        <v>520</v>
      </c>
      <c r="G77" s="206">
        <v>8.0</v>
      </c>
      <c r="H77" s="207" t="str">
        <f t="array" ref="H77">IFERROR(INDEX('ARTICULOS TECNO'!B:B, MATCH(F77, 'ARTICULOS TECNO'!A:A, 0)),"")</f>
        <v>iPhone 17 Pro 256GB 🇺🇸</v>
      </c>
      <c r="I77" s="207" t="str">
        <f t="array" ref="I77">IFERROR(INDEX('ARTICULOS TECNO'!C:C, MATCH(F77, 'ARTICULOS TECNO'!A:A, 0)),"NA")</f>
        <v>Cosmic Orange</v>
      </c>
      <c r="J77" s="208">
        <v>774.0</v>
      </c>
      <c r="K77" s="209">
        <v>1055.0</v>
      </c>
      <c r="L77" s="210">
        <f t="shared" si="2"/>
        <v>8440</v>
      </c>
      <c r="M77" s="211" t="s">
        <v>548</v>
      </c>
      <c r="N77" s="212" t="str">
        <f t="shared" si="14"/>
        <v/>
      </c>
      <c r="O77" s="242">
        <v>1045.0</v>
      </c>
      <c r="P77" s="213">
        <v>0.0</v>
      </c>
      <c r="Q77" s="214">
        <f t="array" ref="Q77">IFERROR((K77-O77-P77)*G77,"")</f>
        <v>80</v>
      </c>
      <c r="R77" s="215">
        <f t="shared" si="6"/>
        <v>0.009478672986</v>
      </c>
      <c r="S77" s="243" t="s">
        <v>569</v>
      </c>
      <c r="T77" s="241">
        <v>23071.0</v>
      </c>
      <c r="U77" s="214">
        <f t="shared" si="7"/>
        <v>8360</v>
      </c>
      <c r="V77" s="217">
        <f t="array" ref="V77">IFERROR(INDEX('ARTICULOS TECNO'!G:G, MATCH(F77, 'ARTICULOS TECNO'!A:A, 0)),"")</f>
        <v>0.5</v>
      </c>
      <c r="W77" s="217">
        <f t="shared" si="8"/>
        <v>4</v>
      </c>
      <c r="X77" s="218"/>
      <c r="Y77" s="244" t="str">
        <f t="shared" si="13"/>
        <v>11/2025</v>
      </c>
    </row>
    <row r="78" ht="18.0" customHeight="1" outlineLevel="1">
      <c r="A78" s="201">
        <v>45978.0</v>
      </c>
      <c r="B78" s="202">
        <v>2210.0</v>
      </c>
      <c r="C78" s="202" t="s">
        <v>191</v>
      </c>
      <c r="D78" s="203">
        <f t="array" ref="D78">XLOOKUP(B78,CABE_VENTAS!$A$1:A1037,CABE_VENTAS!$C$1:C1037,"N/A")</f>
        <v>70</v>
      </c>
      <c r="E78" s="204" t="str">
        <f t="array" ref="E78">XLOOKUP(D78,CLIENTES!$A$1:A1037,CLIENTES!$B$1:B1037, "")</f>
        <v>Aylen Gentiletti</v>
      </c>
      <c r="F78" s="205" t="s">
        <v>504</v>
      </c>
      <c r="G78" s="206">
        <v>3.0</v>
      </c>
      <c r="H78" s="207" t="str">
        <f t="array" ref="H78">IFERROR(INDEX('ARTICULOS TECNO'!B:B, MATCH(F78, 'ARTICULOS TECNO'!A:A, 0)),"")</f>
        <v>iPhone 17 Pro Max 256GB 🇺🇸</v>
      </c>
      <c r="I78" s="207" t="str">
        <f t="array" ref="I78">IFERROR(INDEX('ARTICULOS TECNO'!C:C, MATCH(F78, 'ARTICULOS TECNO'!A:A, 0)),"NA")</f>
        <v>Cosmic Orange</v>
      </c>
      <c r="J78" s="208">
        <v>774.0</v>
      </c>
      <c r="K78" s="209">
        <v>1195.0</v>
      </c>
      <c r="L78" s="210">
        <f t="shared" si="2"/>
        <v>3585</v>
      </c>
      <c r="M78" s="211" t="s">
        <v>548</v>
      </c>
      <c r="N78" s="212" t="str">
        <f t="shared" si="14"/>
        <v/>
      </c>
      <c r="O78" s="242">
        <v>1180.0</v>
      </c>
      <c r="P78" s="213">
        <v>0.0</v>
      </c>
      <c r="Q78" s="214">
        <f t="array" ref="Q78">IFERROR((K78-O78-P78)*G78,"")</f>
        <v>45</v>
      </c>
      <c r="R78" s="215">
        <f t="shared" si="6"/>
        <v>0.01255230126</v>
      </c>
      <c r="S78" s="243" t="s">
        <v>569</v>
      </c>
      <c r="T78" s="241">
        <v>23071.0</v>
      </c>
      <c r="U78" s="214">
        <f t="shared" si="7"/>
        <v>3540</v>
      </c>
      <c r="V78" s="217">
        <f t="array" ref="V78">IFERROR(INDEX('ARTICULOS TECNO'!G:G, MATCH(F78, 'ARTICULOS TECNO'!A:A, 0)),"")</f>
        <v>0.5</v>
      </c>
      <c r="W78" s="217">
        <f t="shared" si="8"/>
        <v>1.5</v>
      </c>
      <c r="X78" s="218"/>
      <c r="Y78" s="244" t="str">
        <f t="shared" si="13"/>
        <v>11/2025</v>
      </c>
    </row>
    <row r="79" ht="18.0" customHeight="1" outlineLevel="1">
      <c r="A79" s="201">
        <v>45978.0</v>
      </c>
      <c r="B79" s="202">
        <v>2210.0</v>
      </c>
      <c r="C79" s="202" t="s">
        <v>191</v>
      </c>
      <c r="D79" s="203">
        <f t="array" ref="D79">XLOOKUP(B79,CABE_VENTAS!$A$1:A1037,CABE_VENTAS!$C$1:C1037,"N/A")</f>
        <v>70</v>
      </c>
      <c r="E79" s="204" t="str">
        <f t="array" ref="E79">XLOOKUP(D79,CLIENTES!$A$1:A1037,CLIENTES!$B$1:B1037, "")</f>
        <v>Aylen Gentiletti</v>
      </c>
      <c r="F79" s="205" t="s">
        <v>503</v>
      </c>
      <c r="G79" s="206">
        <v>5.0</v>
      </c>
      <c r="H79" s="207" t="str">
        <f t="array" ref="H79">IFERROR(INDEX('ARTICULOS TECNO'!B:B, MATCH(F79, 'ARTICULOS TECNO'!A:A, 0)),"")</f>
        <v>iPhone 17 Pro Max 256GB 🇺🇸</v>
      </c>
      <c r="I79" s="207" t="str">
        <f t="array" ref="I79">IFERROR(INDEX('ARTICULOS TECNO'!C:C, MATCH(F79, 'ARTICULOS TECNO'!A:A, 0)),"NA")</f>
        <v>Silver</v>
      </c>
      <c r="J79" s="208">
        <v>774.0</v>
      </c>
      <c r="K79" s="209">
        <v>1195.0</v>
      </c>
      <c r="L79" s="210">
        <f t="shared" si="2"/>
        <v>5975</v>
      </c>
      <c r="M79" s="211" t="s">
        <v>548</v>
      </c>
      <c r="N79" s="212">
        <f t="shared" si="14"/>
        <v>29205</v>
      </c>
      <c r="O79" s="242">
        <v>1180.0</v>
      </c>
      <c r="P79" s="213">
        <v>0.0</v>
      </c>
      <c r="Q79" s="214">
        <f t="array" ref="Q79">IFERROR((K79-O79-P79)*G79,"")</f>
        <v>75</v>
      </c>
      <c r="R79" s="215">
        <f t="shared" si="6"/>
        <v>0.01255230126</v>
      </c>
      <c r="S79" s="243" t="s">
        <v>569</v>
      </c>
      <c r="T79" s="241">
        <v>23071.0</v>
      </c>
      <c r="U79" s="214">
        <f t="shared" si="7"/>
        <v>5900</v>
      </c>
      <c r="V79" s="217">
        <f t="array" ref="V79">IFERROR(INDEX('ARTICULOS TECNO'!G:G, MATCH(F79, 'ARTICULOS TECNO'!A:A, 0)),"")</f>
        <v>0.5</v>
      </c>
      <c r="W79" s="217">
        <f t="shared" si="8"/>
        <v>2.5</v>
      </c>
      <c r="X79" s="218"/>
      <c r="Y79" s="244" t="str">
        <f t="shared" si="13"/>
        <v>11/2025</v>
      </c>
    </row>
    <row r="80" ht="18.0" customHeight="1" outlineLevel="1">
      <c r="A80" s="201">
        <v>45973.0</v>
      </c>
      <c r="B80" s="202">
        <v>2202.0</v>
      </c>
      <c r="C80" s="202" t="s">
        <v>191</v>
      </c>
      <c r="D80" s="203">
        <f t="array" ref="D80">XLOOKUP(B80,CABE_VENTAS!$A$1:A1037,CABE_VENTAS!$C$1:C1037,"N/A")</f>
        <v>66</v>
      </c>
      <c r="E80" s="204" t="str">
        <f t="array" ref="E80">XLOOKUP(D80,CLIENTES!$A$1:A1037,CLIENTES!$B$1:B1037, "")</f>
        <v>Facu Fabriccini</v>
      </c>
      <c r="F80" s="205" t="s">
        <v>519</v>
      </c>
      <c r="G80" s="206">
        <v>20.0</v>
      </c>
      <c r="H80" s="207" t="str">
        <f t="array" ref="H80">IFERROR(INDEX('ARTICULOS TECNO'!B:B, MATCH(F80, 'ARTICULOS TECNO'!A:A, 0)),"")</f>
        <v>iPhone 17 Pro 256GB 🇺🇸</v>
      </c>
      <c r="I80" s="207" t="str">
        <f t="array" ref="I80">IFERROR(INDEX('ARTICULOS TECNO'!C:C, MATCH(F80, 'ARTICULOS TECNO'!A:A, 0)),"NA")</f>
        <v>Silver</v>
      </c>
      <c r="J80" s="208">
        <v>770.0</v>
      </c>
      <c r="K80" s="209">
        <v>1075.0</v>
      </c>
      <c r="L80" s="210">
        <f t="shared" si="2"/>
        <v>21500</v>
      </c>
      <c r="M80" s="211" t="s">
        <v>548</v>
      </c>
      <c r="N80" s="212">
        <f t="shared" si="14"/>
        <v>21500</v>
      </c>
      <c r="O80" s="242">
        <v>1050.0</v>
      </c>
      <c r="P80" s="213">
        <v>0.0</v>
      </c>
      <c r="Q80" s="214">
        <f t="array" ref="Q80">IFERROR((K80-O80-P80)*G80,"")</f>
        <v>500</v>
      </c>
      <c r="R80" s="215">
        <f t="shared" si="6"/>
        <v>0.02325581395</v>
      </c>
      <c r="S80" s="243" t="s">
        <v>502</v>
      </c>
      <c r="T80" s="129"/>
      <c r="U80" s="214">
        <f t="shared" si="7"/>
        <v>21000</v>
      </c>
      <c r="V80" s="217">
        <f t="array" ref="V80">IFERROR(INDEX('ARTICULOS TECNO'!G:G, MATCH(F80, 'ARTICULOS TECNO'!A:A, 0)),"")</f>
        <v>0.5</v>
      </c>
      <c r="W80" s="217">
        <f t="shared" si="8"/>
        <v>10</v>
      </c>
      <c r="X80" s="245" t="s">
        <v>572</v>
      </c>
      <c r="Y80" s="244" t="str">
        <f t="shared" si="13"/>
        <v>11/2025</v>
      </c>
    </row>
    <row r="81" ht="18.0" customHeight="1" outlineLevel="1">
      <c r="A81" s="201">
        <v>45973.0</v>
      </c>
      <c r="B81" s="202">
        <v>2201.0</v>
      </c>
      <c r="C81" s="202" t="s">
        <v>521</v>
      </c>
      <c r="D81" s="203">
        <f t="array" ref="D81">XLOOKUP(B81,CABE_VENTAS!$A$1:A1037,CABE_VENTAS!$C$1:C1037,"N/A")</f>
        <v>66</v>
      </c>
      <c r="E81" s="204" t="str">
        <f t="array" ref="E81">XLOOKUP(D81,CLIENTES!$A$1:A1037,CLIENTES!$B$1:B1037, "")</f>
        <v>Facu Fabriccini</v>
      </c>
      <c r="F81" s="205" t="s">
        <v>573</v>
      </c>
      <c r="G81" s="206">
        <v>2.0</v>
      </c>
      <c r="H81" s="207" t="str">
        <f t="array" ref="H81">IFERROR(INDEX('ARTICULOS TECNO'!B:B, MATCH(F81, 'ARTICULOS TECNO'!A:A, 0)),"")</f>
        <v>Apple Watch Ultra 3 49mm Alpine Loop</v>
      </c>
      <c r="I81" s="207" t="str">
        <f t="array" ref="I81">IFERROR(INDEX('ARTICULOS TECNO'!C:C, MATCH(F81, 'ARTICULOS TECNO'!A:A, 0)),"NA")</f>
        <v>Black</v>
      </c>
      <c r="J81" s="208">
        <v>768.0</v>
      </c>
      <c r="K81" s="209">
        <v>710.0</v>
      </c>
      <c r="L81" s="210">
        <f t="shared" si="2"/>
        <v>1420</v>
      </c>
      <c r="M81" s="211" t="s">
        <v>548</v>
      </c>
      <c r="N81" s="212">
        <f t="shared" si="14"/>
        <v>1420</v>
      </c>
      <c r="O81" s="242">
        <v>680.0</v>
      </c>
      <c r="P81" s="213">
        <v>0.0</v>
      </c>
      <c r="Q81" s="214">
        <f t="array" ref="Q81">IFERROR((K81-O81-P81)*G81,"")</f>
        <v>60</v>
      </c>
      <c r="R81" s="215">
        <f t="shared" si="6"/>
        <v>0.04225352113</v>
      </c>
      <c r="S81" s="243" t="s">
        <v>569</v>
      </c>
      <c r="T81" s="129"/>
      <c r="U81" s="214">
        <f t="shared" si="7"/>
        <v>1360</v>
      </c>
      <c r="V81" s="217">
        <f t="array" ref="V81">IFERROR(INDEX('ARTICULOS TECNO'!G:G, MATCH(F81, 'ARTICULOS TECNO'!A:A, 0)),"")</f>
        <v>0.5</v>
      </c>
      <c r="W81" s="217">
        <f t="shared" si="8"/>
        <v>1</v>
      </c>
      <c r="X81" s="218"/>
      <c r="Y81" s="244" t="str">
        <f t="shared" si="13"/>
        <v>11/2025</v>
      </c>
    </row>
    <row r="82" ht="18.0" customHeight="1" outlineLevel="1">
      <c r="A82" s="201">
        <v>45968.0</v>
      </c>
      <c r="B82" s="202">
        <v>2199.0</v>
      </c>
      <c r="C82" s="202" t="s">
        <v>191</v>
      </c>
      <c r="D82" s="203">
        <f t="array" ref="D82">XLOOKUP(B82,CABE_VENTAS!$A$1:A1037,CABE_VENTAS!$C$1:C1037,"N/A")</f>
        <v>206</v>
      </c>
      <c r="E82" s="204" t="str">
        <f t="array" ref="E82">XLOOKUP(D82,CLIENTES!$A$1:A1037,CLIENTES!$B$1:B1037, "")</f>
        <v>Pablo Rufino</v>
      </c>
      <c r="F82" s="220" t="s">
        <v>574</v>
      </c>
      <c r="G82" s="206">
        <v>1.0</v>
      </c>
      <c r="H82" s="207" t="str">
        <f t="array" ref="H82">IFERROR(INDEX('ARTICULOS TECNO'!B:B, MATCH(F82, 'ARTICULOS TECNO'!A:A, 0)),"")</f>
        <v>Samsung S25 DS Ultra 12+1TB</v>
      </c>
      <c r="I82" s="237" t="s">
        <v>575</v>
      </c>
      <c r="J82" s="208">
        <v>769.0</v>
      </c>
      <c r="K82" s="209">
        <v>1150.0</v>
      </c>
      <c r="L82" s="210">
        <f t="shared" si="2"/>
        <v>1150</v>
      </c>
      <c r="M82" s="211" t="s">
        <v>548</v>
      </c>
      <c r="N82" s="212">
        <f t="shared" si="14"/>
        <v>1150</v>
      </c>
      <c r="O82" s="242">
        <v>999.0</v>
      </c>
      <c r="P82" s="213">
        <v>0.0</v>
      </c>
      <c r="Q82" s="214">
        <f t="array" ref="Q82">IFERROR((K82-O82-P82)*G82,"")</f>
        <v>151</v>
      </c>
      <c r="R82" s="215">
        <f t="shared" si="6"/>
        <v>0.1313043478</v>
      </c>
      <c r="S82" s="243" t="s">
        <v>576</v>
      </c>
      <c r="T82" s="129"/>
      <c r="U82" s="214">
        <f t="shared" si="7"/>
        <v>999</v>
      </c>
      <c r="V82" s="217">
        <f t="array" ref="V82">IFERROR(INDEX('ARTICULOS TECNO'!G:G, MATCH(F82, 'ARTICULOS TECNO'!A:A, 0)),"")</f>
        <v>0.75</v>
      </c>
      <c r="W82" s="217">
        <f t="shared" si="8"/>
        <v>0.75</v>
      </c>
      <c r="X82" s="218"/>
      <c r="Y82" s="244" t="str">
        <f t="shared" si="13"/>
        <v>11/2025</v>
      </c>
    </row>
    <row r="83" ht="18.0" customHeight="1" outlineLevel="1">
      <c r="A83" s="201">
        <v>45966.0</v>
      </c>
      <c r="B83" s="202">
        <v>2197.0</v>
      </c>
      <c r="C83" s="202" t="s">
        <v>191</v>
      </c>
      <c r="D83" s="203">
        <f t="array" ref="D83">XLOOKUP(B83,CABE_VENTAS!$A$1:A1037,CABE_VENTAS!$C$1:C1037,"N/A")</f>
        <v>162</v>
      </c>
      <c r="E83" s="204" t="str">
        <f t="array" ref="E83">XLOOKUP(D83,CLIENTES!$A$1:A1037,CLIENTES!$B$1:B1037, "")</f>
        <v>Marcos Roku</v>
      </c>
      <c r="F83" s="205" t="s">
        <v>516</v>
      </c>
      <c r="G83" s="206">
        <v>3.0</v>
      </c>
      <c r="H83" s="207" t="str">
        <f t="array" ref="H83">IFERROR(INDEX('ARTICULOS TECNO'!B:B, MATCH(F83, 'ARTICULOS TECNO'!A:A, 0)),"")</f>
        <v>iPhone 17 Pro 256GB 🇺🇸</v>
      </c>
      <c r="I83" s="207" t="str">
        <f t="array" ref="I83">IFERROR(INDEX('ARTICULOS TECNO'!C:C, MATCH(F83, 'ARTICULOS TECNO'!A:A, 0)),"NA")</f>
        <v>Deep Blue</v>
      </c>
      <c r="J83" s="208">
        <v>760.0</v>
      </c>
      <c r="K83" s="209">
        <v>1105.0</v>
      </c>
      <c r="L83" s="210">
        <f t="shared" si="2"/>
        <v>3315</v>
      </c>
      <c r="M83" s="211" t="s">
        <v>548</v>
      </c>
      <c r="N83" s="212" t="str">
        <f t="shared" si="14"/>
        <v/>
      </c>
      <c r="O83" s="242">
        <v>1095.0</v>
      </c>
      <c r="P83" s="213">
        <v>0.0</v>
      </c>
      <c r="Q83" s="214">
        <f t="array" ref="Q83">IFERROR((K83-O83-P83)*G83,"")</f>
        <v>30</v>
      </c>
      <c r="R83" s="215">
        <f t="shared" si="6"/>
        <v>0.009049773756</v>
      </c>
      <c r="S83" s="243" t="s">
        <v>502</v>
      </c>
      <c r="T83" s="129"/>
      <c r="U83" s="214">
        <f t="shared" si="7"/>
        <v>3285</v>
      </c>
      <c r="V83" s="217">
        <f t="array" ref="V83">IFERROR(INDEX('ARTICULOS TECNO'!G:G, MATCH(F83, 'ARTICULOS TECNO'!A:A, 0)),"")</f>
        <v>0.5</v>
      </c>
      <c r="W83" s="217">
        <f t="shared" si="8"/>
        <v>1.5</v>
      </c>
      <c r="X83" s="218"/>
      <c r="Y83" s="244" t="str">
        <f t="shared" si="13"/>
        <v>11/2025</v>
      </c>
    </row>
    <row r="84" ht="18.0" customHeight="1" outlineLevel="1">
      <c r="A84" s="201">
        <v>45966.0</v>
      </c>
      <c r="B84" s="202">
        <v>2197.0</v>
      </c>
      <c r="C84" s="202" t="s">
        <v>191</v>
      </c>
      <c r="D84" s="203">
        <f t="array" ref="D84">XLOOKUP(B84,CABE_VENTAS!$A$1:A1037,CABE_VENTAS!$C$1:C1037,"N/A")</f>
        <v>162</v>
      </c>
      <c r="E84" s="204" t="str">
        <f t="array" ref="E84">XLOOKUP(D84,CLIENTES!$A$1:A1037,CLIENTES!$B$1:B1037, "")</f>
        <v>Marcos Roku</v>
      </c>
      <c r="F84" s="205" t="s">
        <v>520</v>
      </c>
      <c r="G84" s="206">
        <v>5.0</v>
      </c>
      <c r="H84" s="207" t="str">
        <f t="array" ref="H84">IFERROR(INDEX('ARTICULOS TECNO'!B:B, MATCH(F84, 'ARTICULOS TECNO'!A:A, 0)),"")</f>
        <v>iPhone 17 Pro 256GB 🇺🇸</v>
      </c>
      <c r="I84" s="207" t="str">
        <f t="array" ref="I84">IFERROR(INDEX('ARTICULOS TECNO'!C:C, MATCH(F84, 'ARTICULOS TECNO'!A:A, 0)),"NA")</f>
        <v>Cosmic Orange</v>
      </c>
      <c r="J84" s="208">
        <v>760.0</v>
      </c>
      <c r="K84" s="209">
        <v>1120.0</v>
      </c>
      <c r="L84" s="210">
        <f t="shared" si="2"/>
        <v>5600</v>
      </c>
      <c r="M84" s="211" t="s">
        <v>548</v>
      </c>
      <c r="N84" s="212" t="str">
        <f t="shared" si="14"/>
        <v/>
      </c>
      <c r="O84" s="242">
        <v>1110.0</v>
      </c>
      <c r="P84" s="213">
        <v>0.0</v>
      </c>
      <c r="Q84" s="214">
        <f t="array" ref="Q84">IFERROR((K84-O84-P84)*G84,"")</f>
        <v>50</v>
      </c>
      <c r="R84" s="215">
        <f t="shared" si="6"/>
        <v>0.008928571429</v>
      </c>
      <c r="S84" s="243" t="s">
        <v>502</v>
      </c>
      <c r="T84" s="129"/>
      <c r="U84" s="214">
        <f t="shared" si="7"/>
        <v>5550</v>
      </c>
      <c r="V84" s="217">
        <f t="array" ref="V84">IFERROR(INDEX('ARTICULOS TECNO'!G:G, MATCH(F84, 'ARTICULOS TECNO'!A:A, 0)),"")</f>
        <v>0.5</v>
      </c>
      <c r="W84" s="217">
        <f t="shared" si="8"/>
        <v>2.5</v>
      </c>
      <c r="X84" s="218"/>
      <c r="Y84" s="244" t="str">
        <f t="shared" si="13"/>
        <v>11/2025</v>
      </c>
    </row>
    <row r="85" ht="18.0" customHeight="1" outlineLevel="1">
      <c r="A85" s="201">
        <v>45966.0</v>
      </c>
      <c r="B85" s="202">
        <v>2197.0</v>
      </c>
      <c r="C85" s="202" t="s">
        <v>191</v>
      </c>
      <c r="D85" s="203">
        <f t="array" ref="D85">XLOOKUP(B85,CABE_VENTAS!$A$1:A1037,CABE_VENTAS!$C$1:C1037,"N/A")</f>
        <v>162</v>
      </c>
      <c r="E85" s="204" t="str">
        <f t="array" ref="E85">XLOOKUP(D85,CLIENTES!$A$1:A1037,CLIENTES!$B$1:B1037, "")</f>
        <v>Marcos Roku</v>
      </c>
      <c r="F85" s="205" t="s">
        <v>519</v>
      </c>
      <c r="G85" s="206">
        <v>7.0</v>
      </c>
      <c r="H85" s="207" t="str">
        <f t="array" ref="H85">IFERROR(INDEX('ARTICULOS TECNO'!B:B, MATCH(F85, 'ARTICULOS TECNO'!A:A, 0)),"")</f>
        <v>iPhone 17 Pro 256GB 🇺🇸</v>
      </c>
      <c r="I85" s="207" t="str">
        <f t="array" ref="I85">IFERROR(INDEX('ARTICULOS TECNO'!C:C, MATCH(F85, 'ARTICULOS TECNO'!A:A, 0)),"NA")</f>
        <v>Silver</v>
      </c>
      <c r="J85" s="208">
        <v>760.0</v>
      </c>
      <c r="K85" s="209">
        <v>1125.0</v>
      </c>
      <c r="L85" s="210">
        <f t="shared" si="2"/>
        <v>7875</v>
      </c>
      <c r="M85" s="211" t="s">
        <v>548</v>
      </c>
      <c r="N85" s="212" t="str">
        <f t="shared" si="14"/>
        <v/>
      </c>
      <c r="O85" s="242">
        <v>1085.0</v>
      </c>
      <c r="P85" s="213">
        <v>0.0</v>
      </c>
      <c r="Q85" s="214">
        <f t="array" ref="Q85">IFERROR((K85-O85-P85)*G85,"")</f>
        <v>280</v>
      </c>
      <c r="R85" s="215">
        <f t="shared" si="6"/>
        <v>0.03555555556</v>
      </c>
      <c r="S85" s="243" t="s">
        <v>502</v>
      </c>
      <c r="T85" s="129"/>
      <c r="U85" s="214">
        <f t="shared" si="7"/>
        <v>7595</v>
      </c>
      <c r="V85" s="217">
        <f t="array" ref="V85">IFERROR(INDEX('ARTICULOS TECNO'!G:G, MATCH(F85, 'ARTICULOS TECNO'!A:A, 0)),"")</f>
        <v>0.5</v>
      </c>
      <c r="W85" s="217">
        <f t="shared" si="8"/>
        <v>3.5</v>
      </c>
      <c r="X85" s="218"/>
      <c r="Y85" s="244" t="str">
        <f t="shared" si="13"/>
        <v>11/2025</v>
      </c>
    </row>
    <row r="86" ht="18.0" customHeight="1" outlineLevel="1">
      <c r="A86" s="201">
        <v>45966.0</v>
      </c>
      <c r="B86" s="202">
        <v>2197.0</v>
      </c>
      <c r="C86" s="202" t="s">
        <v>191</v>
      </c>
      <c r="D86" s="203">
        <f t="array" ref="D86">XLOOKUP(B86,CABE_VENTAS!$A$1:A1037,CABE_VENTAS!$C$1:C1037,"N/A")</f>
        <v>162</v>
      </c>
      <c r="E86" s="204" t="str">
        <f t="array" ref="E86">XLOOKUP(D86,CLIENTES!$A$1:A1037,CLIENTES!$B$1:B1037, "")</f>
        <v>Marcos Roku</v>
      </c>
      <c r="F86" s="205" t="s">
        <v>516</v>
      </c>
      <c r="G86" s="206">
        <v>2.0</v>
      </c>
      <c r="H86" s="207" t="str">
        <f t="array" ref="H86">IFERROR(INDEX('ARTICULOS TECNO'!B:B, MATCH(F86, 'ARTICULOS TECNO'!A:A, 0)),"")</f>
        <v>iPhone 17 Pro 256GB 🇺🇸</v>
      </c>
      <c r="I86" s="207" t="str">
        <f t="array" ref="I86">IFERROR(INDEX('ARTICULOS TECNO'!C:C, MATCH(F86, 'ARTICULOS TECNO'!A:A, 0)),"NA")</f>
        <v>Deep Blue</v>
      </c>
      <c r="J86" s="208">
        <v>752.0</v>
      </c>
      <c r="K86" s="209">
        <v>1105.0</v>
      </c>
      <c r="L86" s="210">
        <f t="shared" si="2"/>
        <v>2210</v>
      </c>
      <c r="M86" s="211" t="s">
        <v>548</v>
      </c>
      <c r="N86" s="212" t="str">
        <f t="shared" si="14"/>
        <v/>
      </c>
      <c r="O86" s="242">
        <v>1095.0</v>
      </c>
      <c r="P86" s="213">
        <v>0.0</v>
      </c>
      <c r="Q86" s="214">
        <f t="array" ref="Q86">IFERROR((K86-O86-P86)*G86,"")</f>
        <v>20</v>
      </c>
      <c r="R86" s="215">
        <f t="shared" si="6"/>
        <v>0.009049773756</v>
      </c>
      <c r="S86" s="243" t="s">
        <v>502</v>
      </c>
      <c r="T86" s="129"/>
      <c r="U86" s="214">
        <f t="shared" si="7"/>
        <v>2190</v>
      </c>
      <c r="V86" s="217">
        <f t="array" ref="V86">IFERROR(INDEX('ARTICULOS TECNO'!G:G, MATCH(F86, 'ARTICULOS TECNO'!A:A, 0)),"")</f>
        <v>0.5</v>
      </c>
      <c r="W86" s="217">
        <f t="shared" si="8"/>
        <v>1</v>
      </c>
      <c r="X86" s="218"/>
      <c r="Y86" s="244" t="str">
        <f t="shared" si="13"/>
        <v>11/2025</v>
      </c>
    </row>
    <row r="87" ht="18.0" customHeight="1" outlineLevel="1">
      <c r="A87" s="201">
        <v>45966.0</v>
      </c>
      <c r="B87" s="202">
        <v>2197.0</v>
      </c>
      <c r="C87" s="202" t="s">
        <v>191</v>
      </c>
      <c r="D87" s="203">
        <f t="array" ref="D87">XLOOKUP(B87,CABE_VENTAS!$A$1:A1037,CABE_VENTAS!$C$1:C1037,"N/A")</f>
        <v>162</v>
      </c>
      <c r="E87" s="204" t="str">
        <f t="array" ref="E87">XLOOKUP(D87,CLIENTES!$A$1:A1037,CLIENTES!$B$1:B1037, "")</f>
        <v>Marcos Roku</v>
      </c>
      <c r="F87" s="205" t="s">
        <v>519</v>
      </c>
      <c r="G87" s="206">
        <v>3.0</v>
      </c>
      <c r="H87" s="207" t="str">
        <f t="array" ref="H87">IFERROR(INDEX('ARTICULOS TECNO'!B:B, MATCH(F87, 'ARTICULOS TECNO'!A:A, 0)),"")</f>
        <v>iPhone 17 Pro 256GB 🇺🇸</v>
      </c>
      <c r="I87" s="207" t="str">
        <f t="array" ref="I87">IFERROR(INDEX('ARTICULOS TECNO'!C:C, MATCH(F87, 'ARTICULOS TECNO'!A:A, 0)),"NA")</f>
        <v>Silver</v>
      </c>
      <c r="J87" s="208">
        <v>752.0</v>
      </c>
      <c r="K87" s="209">
        <v>1125.0</v>
      </c>
      <c r="L87" s="210">
        <f t="shared" si="2"/>
        <v>3375</v>
      </c>
      <c r="M87" s="211" t="s">
        <v>548</v>
      </c>
      <c r="N87" s="212">
        <f t="shared" si="14"/>
        <v>22375</v>
      </c>
      <c r="O87" s="242">
        <v>1115.0</v>
      </c>
      <c r="P87" s="213">
        <v>0.0</v>
      </c>
      <c r="Q87" s="214">
        <f t="array" ref="Q87">IFERROR((K87-O87-P87)*G87,"")</f>
        <v>30</v>
      </c>
      <c r="R87" s="215">
        <f t="shared" si="6"/>
        <v>0.008888888889</v>
      </c>
      <c r="S87" s="243" t="s">
        <v>502</v>
      </c>
      <c r="T87" s="129"/>
      <c r="U87" s="214">
        <f t="shared" si="7"/>
        <v>3345</v>
      </c>
      <c r="V87" s="217">
        <f t="array" ref="V87">IFERROR(INDEX('ARTICULOS TECNO'!G:G, MATCH(F87, 'ARTICULOS TECNO'!A:A, 0)),"")</f>
        <v>0.5</v>
      </c>
      <c r="W87" s="217">
        <f t="shared" si="8"/>
        <v>1.5</v>
      </c>
      <c r="X87" s="218"/>
      <c r="Y87" s="244" t="str">
        <f t="shared" si="13"/>
        <v>11/2025</v>
      </c>
    </row>
    <row r="88" ht="18.0" customHeight="1" outlineLevel="1">
      <c r="A88" s="201">
        <v>45966.0</v>
      </c>
      <c r="B88" s="202">
        <v>2196.0</v>
      </c>
      <c r="C88" s="202" t="s">
        <v>521</v>
      </c>
      <c r="D88" s="203">
        <f t="array" ref="D88">XLOOKUP(B88,CABE_VENTAS!$A$1:A1037,CABE_VENTAS!$C$1:C1037,"N/A")</f>
        <v>66</v>
      </c>
      <c r="E88" s="204" t="str">
        <f t="array" ref="E88">XLOOKUP(D88,CLIENTES!$A$1:A1037,CLIENTES!$B$1:B1037, "")</f>
        <v>Facu Fabriccini</v>
      </c>
      <c r="F88" s="205" t="s">
        <v>522</v>
      </c>
      <c r="G88" s="206">
        <v>10.0</v>
      </c>
      <c r="H88" s="207" t="str">
        <f t="array" ref="H88">IFERROR(INDEX('ARTICULOS TECNO'!B:B, MATCH(F88, 'ARTICULOS TECNO'!A:A, 0)),"")</f>
        <v>Apple Watch SE 3 (GPS) 40mm SB - SM</v>
      </c>
      <c r="I88" s="207" t="str">
        <f t="array" ref="I88">IFERROR(INDEX('ARTICULOS TECNO'!C:C, MATCH(F88, 'ARTICULOS TECNO'!A:A, 0)),"NA")</f>
        <v>Midnight</v>
      </c>
      <c r="J88" s="208">
        <v>768.0</v>
      </c>
      <c r="K88" s="209">
        <v>235.0</v>
      </c>
      <c r="L88" s="210">
        <f t="shared" si="2"/>
        <v>2350</v>
      </c>
      <c r="M88" s="211" t="s">
        <v>548</v>
      </c>
      <c r="N88" s="212" t="str">
        <f t="shared" si="14"/>
        <v/>
      </c>
      <c r="O88" s="242">
        <v>220.0</v>
      </c>
      <c r="P88" s="213">
        <v>0.0</v>
      </c>
      <c r="Q88" s="214">
        <f t="array" ref="Q88">IFERROR((K88-O88-P88)*G88,"")</f>
        <v>150</v>
      </c>
      <c r="R88" s="215">
        <f t="shared" si="6"/>
        <v>0.06382978723</v>
      </c>
      <c r="S88" s="243" t="s">
        <v>577</v>
      </c>
      <c r="T88" s="129"/>
      <c r="U88" s="214">
        <f t="shared" si="7"/>
        <v>2200</v>
      </c>
      <c r="V88" s="217">
        <f t="array" ref="V88">IFERROR(INDEX('ARTICULOS TECNO'!G:G, MATCH(F88, 'ARTICULOS TECNO'!A:A, 0)),"")</f>
        <v>0.5</v>
      </c>
      <c r="W88" s="217">
        <f t="shared" si="8"/>
        <v>5</v>
      </c>
      <c r="X88" s="218"/>
      <c r="Y88" s="244" t="str">
        <f t="shared" si="13"/>
        <v>11/2025</v>
      </c>
    </row>
    <row r="89" ht="18.0" customHeight="1" outlineLevel="1">
      <c r="A89" s="201">
        <v>45966.0</v>
      </c>
      <c r="B89" s="202">
        <v>2196.0</v>
      </c>
      <c r="C89" s="202" t="s">
        <v>521</v>
      </c>
      <c r="D89" s="203">
        <f t="array" ref="D89">XLOOKUP(B89,CABE_VENTAS!$A$1:A1037,CABE_VENTAS!$C$1:C1037,"N/A")</f>
        <v>66</v>
      </c>
      <c r="E89" s="204" t="str">
        <f t="array" ref="E89">XLOOKUP(D89,CLIENTES!$A$1:A1037,CLIENTES!$B$1:B1037, "")</f>
        <v>Facu Fabriccini</v>
      </c>
      <c r="F89" s="205" t="s">
        <v>578</v>
      </c>
      <c r="G89" s="206">
        <v>10.0</v>
      </c>
      <c r="H89" s="207" t="str">
        <f t="array" ref="H89">IFERROR(INDEX('ARTICULOS TECNO'!B:B, MATCH(F89, 'ARTICULOS TECNO'!A:A, 0)),"")</f>
        <v>Apple Watch SE 3 (GPS) 44mm SB - SM</v>
      </c>
      <c r="I89" s="207" t="str">
        <f t="array" ref="I89">IFERROR(INDEX('ARTICULOS TECNO'!C:C, MATCH(F89, 'ARTICULOS TECNO'!A:A, 0)),"NA")</f>
        <v>Midnight</v>
      </c>
      <c r="J89" s="208">
        <v>768.0</v>
      </c>
      <c r="K89" s="209">
        <v>255.0</v>
      </c>
      <c r="L89" s="210">
        <f t="shared" si="2"/>
        <v>2550</v>
      </c>
      <c r="M89" s="211" t="s">
        <v>548</v>
      </c>
      <c r="N89" s="212">
        <f t="shared" si="14"/>
        <v>4900</v>
      </c>
      <c r="O89" s="242">
        <v>245.0</v>
      </c>
      <c r="P89" s="213">
        <v>0.0</v>
      </c>
      <c r="Q89" s="214">
        <f t="array" ref="Q89">IFERROR((K89-O89-P89)*G89,"")</f>
        <v>100</v>
      </c>
      <c r="R89" s="215">
        <f t="shared" si="6"/>
        <v>0.03921568627</v>
      </c>
      <c r="S89" s="243" t="s">
        <v>577</v>
      </c>
      <c r="T89" s="129"/>
      <c r="U89" s="214">
        <f t="shared" si="7"/>
        <v>2450</v>
      </c>
      <c r="V89" s="217">
        <f t="array" ref="V89">IFERROR(INDEX('ARTICULOS TECNO'!G:G, MATCH(F89, 'ARTICULOS TECNO'!A:A, 0)),"")</f>
        <v>0.3</v>
      </c>
      <c r="W89" s="217">
        <f t="shared" si="8"/>
        <v>3</v>
      </c>
      <c r="X89" s="218"/>
      <c r="Y89" s="244" t="str">
        <f t="shared" si="13"/>
        <v>11/2025</v>
      </c>
    </row>
    <row r="90" ht="18.0" customHeight="1" outlineLevel="1">
      <c r="A90" s="201">
        <v>45965.0</v>
      </c>
      <c r="B90" s="202">
        <v>2195.0</v>
      </c>
      <c r="C90" s="202" t="s">
        <v>195</v>
      </c>
      <c r="D90" s="203">
        <f t="array" ref="D90">XLOOKUP(B90,CABE_VENTAS!$A$1:A1037,CABE_VENTAS!$C$1:C1037,"N/A")</f>
        <v>162</v>
      </c>
      <c r="E90" s="204" t="str">
        <f t="array" ref="E90">XLOOKUP(D90,CLIENTES!$A$1:A1037,CLIENTES!$B$1:B1037, "")</f>
        <v>Marcos Roku</v>
      </c>
      <c r="F90" s="205" t="s">
        <v>579</v>
      </c>
      <c r="G90" s="206">
        <v>20.0</v>
      </c>
      <c r="H90" s="207" t="s">
        <v>580</v>
      </c>
      <c r="I90" s="207"/>
      <c r="J90" s="208">
        <v>750.0</v>
      </c>
      <c r="K90" s="209">
        <v>61.0</v>
      </c>
      <c r="L90" s="210">
        <f t="shared" si="2"/>
        <v>1220</v>
      </c>
      <c r="M90" s="211" t="s">
        <v>548</v>
      </c>
      <c r="N90" s="212"/>
      <c r="O90" s="246">
        <v>39.0</v>
      </c>
      <c r="P90" s="246">
        <v>10.0</v>
      </c>
      <c r="Q90" s="246">
        <f t="array" ref="Q90">IFERROR((K90-O90-P90)*G90,"")</f>
        <v>240</v>
      </c>
      <c r="R90" s="247">
        <f t="shared" si="6"/>
        <v>0.1967213115</v>
      </c>
      <c r="S90" s="248" t="s">
        <v>508</v>
      </c>
      <c r="T90" s="129"/>
      <c r="U90" s="246">
        <f t="shared" si="7"/>
        <v>780</v>
      </c>
      <c r="V90" s="249">
        <f t="array" ref="V90">IFERROR(INDEX('ARTICULOS TECNO'!G:G, MATCH(F90, 'ARTICULOS TECNO'!A:A, 0)),"")</f>
        <v>0.2</v>
      </c>
      <c r="W90" s="249">
        <f t="shared" si="8"/>
        <v>4</v>
      </c>
      <c r="X90" s="114"/>
      <c r="Y90" s="244" t="str">
        <f t="shared" si="13"/>
        <v>11/2025</v>
      </c>
    </row>
    <row r="91" ht="18.0" customHeight="1" outlineLevel="1">
      <c r="A91" s="201">
        <v>45965.0</v>
      </c>
      <c r="B91" s="202">
        <v>2194.0</v>
      </c>
      <c r="C91" s="202" t="s">
        <v>191</v>
      </c>
      <c r="D91" s="203">
        <f t="array" ref="D91">XLOOKUP(B91,CABE_VENTAS!$A$1:A1037,CABE_VENTAS!$C$1:C1037,"N/A")</f>
        <v>162</v>
      </c>
      <c r="E91" s="204" t="str">
        <f t="array" ref="E91">XLOOKUP(D91,CLIENTES!$A$1:A1037,CLIENTES!$B$1:B1037, "")</f>
        <v>Marcos Roku</v>
      </c>
      <c r="F91" s="205" t="s">
        <v>516</v>
      </c>
      <c r="G91" s="206">
        <v>7.0</v>
      </c>
      <c r="H91" s="207" t="str">
        <f t="array" ref="H91">IFERROR(INDEX('ARTICULOS TECNO'!B:B, MATCH(F91, 'ARTICULOS TECNO'!A:A, 0)),"")</f>
        <v>iPhone 17 Pro 256GB 🇺🇸</v>
      </c>
      <c r="I91" s="207" t="str">
        <f t="array" ref="I91">IFERROR(INDEX('ARTICULOS TECNO'!C:C, MATCH(F91, 'ARTICULOS TECNO'!A:A, 0)),"NA")</f>
        <v>Deep Blue</v>
      </c>
      <c r="J91" s="208">
        <v>739.0</v>
      </c>
      <c r="K91" s="209">
        <v>1280.0</v>
      </c>
      <c r="L91" s="210">
        <f t="shared" si="2"/>
        <v>8960</v>
      </c>
      <c r="M91" s="250" t="s">
        <v>548</v>
      </c>
      <c r="N91" s="212"/>
      <c r="O91" s="210">
        <v>1280.0</v>
      </c>
      <c r="P91" s="213">
        <v>0.0</v>
      </c>
      <c r="Q91" s="214">
        <f t="array" ref="Q91">IFERROR((K91-O91-P91)*G91,"")</f>
        <v>0</v>
      </c>
      <c r="R91" s="215">
        <f t="shared" si="6"/>
        <v>0</v>
      </c>
      <c r="S91" s="216" t="s">
        <v>581</v>
      </c>
      <c r="T91" s="202"/>
      <c r="U91" s="246">
        <f t="shared" si="7"/>
        <v>8960</v>
      </c>
      <c r="V91" s="249">
        <f t="array" ref="V91">IFERROR(INDEX('ARTICULOS TECNO'!G:G, MATCH(F91, 'ARTICULOS TECNO'!A:A, 0)),"")</f>
        <v>0.5</v>
      </c>
      <c r="W91" s="249">
        <f t="shared" si="8"/>
        <v>3.5</v>
      </c>
      <c r="X91" s="114"/>
      <c r="Y91" s="244" t="str">
        <f t="shared" si="13"/>
        <v>11/2025</v>
      </c>
    </row>
    <row r="92" ht="18.0" customHeight="1" outlineLevel="1">
      <c r="A92" s="201">
        <v>45965.0</v>
      </c>
      <c r="B92" s="202">
        <v>2193.0</v>
      </c>
      <c r="C92" s="202" t="s">
        <v>191</v>
      </c>
      <c r="D92" s="203">
        <f t="array" ref="D92">XLOOKUP(B92,CABE_VENTAS!$A$1:A1037,CABE_VENTAS!$C$1:C1037,"N/A")</f>
        <v>66</v>
      </c>
      <c r="E92" s="204" t="str">
        <f t="array" ref="E92">XLOOKUP(D92,CLIENTES!$A$1:A1037,CLIENTES!$B$1:B1037, "")</f>
        <v>Facu Fabriccini</v>
      </c>
      <c r="F92" s="205" t="s">
        <v>582</v>
      </c>
      <c r="G92" s="206">
        <v>3.0</v>
      </c>
      <c r="H92" s="207" t="str">
        <f t="array" ref="H92">IFERROR(INDEX('ARTICULOS TECNO'!B:B, MATCH(F92, 'ARTICULOS TECNO'!A:A, 0)),"")</f>
        <v>iPhone 14 128GB 🇮🇳</v>
      </c>
      <c r="I92" s="207" t="str">
        <f t="array" ref="I92">IFERROR(INDEX('ARTICULOS TECNO'!C:C, MATCH(F92, 'ARTICULOS TECNO'!A:A, 0)),"NA")</f>
        <v>Midnight</v>
      </c>
      <c r="J92" s="208">
        <v>755.0</v>
      </c>
      <c r="K92" s="209">
        <v>467.0</v>
      </c>
      <c r="L92" s="210">
        <f t="shared" si="2"/>
        <v>1401</v>
      </c>
      <c r="M92" s="211" t="s">
        <v>548</v>
      </c>
      <c r="N92" s="212" t="str">
        <f t="shared" ref="N92:N99" si="15">IFERROR(
  IF($B92="","",
     IF(COUNTIF($B$2:B92,$B92)=COUNTIF($B$2:$B1037,$B92),
        SUMIF($B$2:$B1037,$B92,$L$2:$L1037),
        "")
  ),
"")</f>
        <v/>
      </c>
      <c r="O92" s="210">
        <v>467.0</v>
      </c>
      <c r="P92" s="213">
        <v>0.0</v>
      </c>
      <c r="Q92" s="214">
        <f t="array" ref="Q92">IFERROR((K92-O92-P92)*G92,"")</f>
        <v>0</v>
      </c>
      <c r="R92" s="215">
        <f t="shared" si="6"/>
        <v>0</v>
      </c>
      <c r="S92" s="216" t="s">
        <v>569</v>
      </c>
      <c r="T92" s="202">
        <v>22405.0</v>
      </c>
      <c r="U92" s="214">
        <f t="shared" si="7"/>
        <v>1401</v>
      </c>
      <c r="V92" s="217">
        <f t="array" ref="V92">IFERROR(INDEX('ARTICULOS TECNO'!G:G, MATCH(F92, 'ARTICULOS TECNO'!A:A, 0)),"")</f>
        <v>0.35</v>
      </c>
      <c r="W92" s="217">
        <f t="shared" si="8"/>
        <v>1.05</v>
      </c>
      <c r="X92" s="218"/>
      <c r="Y92" s="244" t="str">
        <f t="shared" si="13"/>
        <v>11/2025</v>
      </c>
    </row>
    <row r="93" ht="18.0" customHeight="1" outlineLevel="1">
      <c r="A93" s="201">
        <v>45965.0</v>
      </c>
      <c r="B93" s="202">
        <v>2193.0</v>
      </c>
      <c r="C93" s="202" t="s">
        <v>191</v>
      </c>
      <c r="D93" s="203">
        <f t="array" ref="D93">XLOOKUP(B93,CABE_VENTAS!$A$1:A1037,CABE_VENTAS!$C$1:C1037,"N/A")</f>
        <v>66</v>
      </c>
      <c r="E93" s="204" t="str">
        <f t="array" ref="E93">XLOOKUP(D93,CLIENTES!$A$1:A1037,CLIENTES!$B$1:B1037, "")</f>
        <v>Facu Fabriccini</v>
      </c>
      <c r="F93" s="205" t="s">
        <v>583</v>
      </c>
      <c r="G93" s="206">
        <v>3.0</v>
      </c>
      <c r="H93" s="207" t="str">
        <f t="array" ref="H93">IFERROR(INDEX('ARTICULOS TECNO'!B:B, MATCH(F93, 'ARTICULOS TECNO'!A:A, 0)),"")</f>
        <v>iPhone 14 128GB 🇮🇳</v>
      </c>
      <c r="I93" s="207" t="str">
        <f t="array" ref="I93">IFERROR(INDEX('ARTICULOS TECNO'!C:C, MATCH(F93, 'ARTICULOS TECNO'!A:A, 0)),"NA")</f>
        <v>Blue</v>
      </c>
      <c r="J93" s="208">
        <v>755.0</v>
      </c>
      <c r="K93" s="209">
        <v>467.0</v>
      </c>
      <c r="L93" s="210">
        <f t="shared" si="2"/>
        <v>1401</v>
      </c>
      <c r="M93" s="211" t="s">
        <v>548</v>
      </c>
      <c r="N93" s="212" t="str">
        <f t="shared" si="15"/>
        <v/>
      </c>
      <c r="O93" s="210">
        <v>467.0</v>
      </c>
      <c r="P93" s="213">
        <v>0.0</v>
      </c>
      <c r="Q93" s="214">
        <f t="array" ref="Q93">IFERROR((K93-O93-P93)*G93,"")</f>
        <v>0</v>
      </c>
      <c r="R93" s="215">
        <f t="shared" si="6"/>
        <v>0</v>
      </c>
      <c r="S93" s="216" t="s">
        <v>569</v>
      </c>
      <c r="T93" s="202">
        <v>22405.0</v>
      </c>
      <c r="U93" s="214">
        <f t="shared" si="7"/>
        <v>1401</v>
      </c>
      <c r="V93" s="217">
        <f t="array" ref="V93">IFERROR(INDEX('ARTICULOS TECNO'!G:G, MATCH(F93, 'ARTICULOS TECNO'!A:A, 0)),"")</f>
        <v>0.35</v>
      </c>
      <c r="W93" s="217">
        <f t="shared" si="8"/>
        <v>1.05</v>
      </c>
      <c r="X93" s="218"/>
      <c r="Y93" s="244" t="str">
        <f t="shared" si="13"/>
        <v>11/2025</v>
      </c>
    </row>
    <row r="94" ht="18.0" customHeight="1" outlineLevel="1">
      <c r="A94" s="201">
        <v>45965.0</v>
      </c>
      <c r="B94" s="202">
        <v>2193.0</v>
      </c>
      <c r="C94" s="202" t="s">
        <v>191</v>
      </c>
      <c r="D94" s="203">
        <f t="array" ref="D94">XLOOKUP(B94,CABE_VENTAS!$A$1:A1037,CABE_VENTAS!$C$1:C1037,"N/A")</f>
        <v>66</v>
      </c>
      <c r="E94" s="204" t="str">
        <f t="array" ref="E94">XLOOKUP(D94,CLIENTES!$A$1:A1037,CLIENTES!$B$1:B1037, "")</f>
        <v>Facu Fabriccini</v>
      </c>
      <c r="F94" s="205" t="s">
        <v>500</v>
      </c>
      <c r="G94" s="206">
        <v>12.0</v>
      </c>
      <c r="H94" s="207" t="str">
        <f t="array" ref="H94">IFERROR(INDEX('ARTICULOS TECNO'!B:B, MATCH(F94, 'ARTICULOS TECNO'!A:A, 0)),"")</f>
        <v>iPhone 17 Pro Max 256GB 🇺🇸</v>
      </c>
      <c r="I94" s="207" t="str">
        <f t="array" ref="I94">IFERROR(INDEX('ARTICULOS TECNO'!C:C, MATCH(F94, 'ARTICULOS TECNO'!A:A, 0)),"NA")</f>
        <v>Deep Blue</v>
      </c>
      <c r="J94" s="208">
        <v>753.0</v>
      </c>
      <c r="K94" s="209">
        <v>1283.0</v>
      </c>
      <c r="L94" s="210">
        <f t="shared" si="2"/>
        <v>15396</v>
      </c>
      <c r="M94" s="211" t="s">
        <v>548</v>
      </c>
      <c r="N94" s="212" t="str">
        <f t="shared" si="15"/>
        <v/>
      </c>
      <c r="O94" s="210">
        <v>1283.0</v>
      </c>
      <c r="P94" s="213">
        <v>0.0</v>
      </c>
      <c r="Q94" s="214">
        <f t="array" ref="Q94">IFERROR((K94-O94-P94)*G94,"")</f>
        <v>0</v>
      </c>
      <c r="R94" s="215">
        <f t="shared" si="6"/>
        <v>0</v>
      </c>
      <c r="S94" s="216" t="s">
        <v>569</v>
      </c>
      <c r="T94" s="202">
        <v>22405.0</v>
      </c>
      <c r="U94" s="214">
        <f t="shared" si="7"/>
        <v>15396</v>
      </c>
      <c r="V94" s="217">
        <f t="array" ref="V94">IFERROR(INDEX('ARTICULOS TECNO'!G:G, MATCH(F94, 'ARTICULOS TECNO'!A:A, 0)),"")</f>
        <v>0.5</v>
      </c>
      <c r="W94" s="217">
        <f t="shared" si="8"/>
        <v>6</v>
      </c>
      <c r="X94" s="218"/>
      <c r="Y94" s="244" t="str">
        <f t="shared" si="13"/>
        <v>11/2025</v>
      </c>
    </row>
    <row r="95" ht="18.0" customHeight="1" outlineLevel="1">
      <c r="A95" s="201">
        <v>45965.0</v>
      </c>
      <c r="B95" s="202">
        <v>2193.0</v>
      </c>
      <c r="C95" s="202" t="s">
        <v>505</v>
      </c>
      <c r="D95" s="203">
        <f t="array" ref="D95">XLOOKUP(B95,CABE_VENTAS!$A$1:A1037,CABE_VENTAS!$C$1:C1037,"N/A")</f>
        <v>66</v>
      </c>
      <c r="E95" s="204" t="str">
        <f t="array" ref="E95">XLOOKUP(D95,CLIENTES!$A$1:A1037,CLIENTES!$B$1:B1037, "")</f>
        <v>Facu Fabriccini</v>
      </c>
      <c r="F95" s="220" t="s">
        <v>562</v>
      </c>
      <c r="G95" s="206">
        <v>1.0</v>
      </c>
      <c r="H95" s="207" t="str">
        <f t="array" ref="H95">IFERROR(INDEX('ARTICULOS TECNO'!B:B, MATCH(F95, 'ARTICULOS TECNO'!A:A, 0)),"")</f>
        <v>Apple iPad Pro 11" M5 256GB Wi-Fi</v>
      </c>
      <c r="I95" s="207" t="str">
        <f t="array" ref="I95">IFERROR(INDEX('ARTICULOS TECNO'!C:C, MATCH(F95, 'ARTICULOS TECNO'!A:A, 0)),"NA")</f>
        <v>Space Gray</v>
      </c>
      <c r="J95" s="208">
        <v>751.0</v>
      </c>
      <c r="K95" s="209">
        <v>935.0</v>
      </c>
      <c r="L95" s="210">
        <f t="shared" si="2"/>
        <v>935</v>
      </c>
      <c r="M95" s="211" t="s">
        <v>548</v>
      </c>
      <c r="N95" s="212">
        <f t="shared" si="15"/>
        <v>19133</v>
      </c>
      <c r="O95" s="210">
        <v>935.0</v>
      </c>
      <c r="P95" s="213">
        <v>0.0</v>
      </c>
      <c r="Q95" s="214">
        <f t="array" ref="Q95">IFERROR((K95-O95-P95)*G95,"")</f>
        <v>0</v>
      </c>
      <c r="R95" s="215">
        <f t="shared" si="6"/>
        <v>0</v>
      </c>
      <c r="S95" s="216" t="s">
        <v>569</v>
      </c>
      <c r="T95" s="202">
        <v>22405.0</v>
      </c>
      <c r="U95" s="214">
        <f t="shared" si="7"/>
        <v>935</v>
      </c>
      <c r="V95" s="217">
        <f t="array" ref="V95">IFERROR(INDEX('ARTICULOS TECNO'!G:G, MATCH(F95, 'ARTICULOS TECNO'!A:A, 0)),"")</f>
        <v>1.5</v>
      </c>
      <c r="W95" s="217">
        <f t="shared" si="8"/>
        <v>1.5</v>
      </c>
      <c r="X95" s="218"/>
      <c r="Y95" s="244" t="str">
        <f t="shared" si="13"/>
        <v>11/2025</v>
      </c>
    </row>
    <row r="96" ht="18.0" customHeight="1" outlineLevel="1">
      <c r="A96" s="201">
        <v>45965.0</v>
      </c>
      <c r="B96" s="202">
        <v>2192.0</v>
      </c>
      <c r="C96" s="202" t="s">
        <v>191</v>
      </c>
      <c r="D96" s="203">
        <f t="array" ref="D96">XLOOKUP(B96,CABE_VENTAS!$A$1:A1037,CABE_VENTAS!$C$1:C1037,"N/A")</f>
        <v>66</v>
      </c>
      <c r="E96" s="204" t="str">
        <f t="array" ref="E96">XLOOKUP(D96,CLIENTES!$A$1:A1037,CLIENTES!$B$1:B1037, "")</f>
        <v>Facu Fabriccini</v>
      </c>
      <c r="F96" s="205" t="s">
        <v>500</v>
      </c>
      <c r="G96" s="206">
        <v>10.0</v>
      </c>
      <c r="H96" s="207" t="str">
        <f t="array" ref="H96">IFERROR(INDEX('ARTICULOS TECNO'!B:B, MATCH(F96, 'ARTICULOS TECNO'!A:A, 0)),"")</f>
        <v>iPhone 17 Pro Max 256GB 🇺🇸</v>
      </c>
      <c r="I96" s="207" t="str">
        <f t="array" ref="I96">IFERROR(INDEX('ARTICULOS TECNO'!C:C, MATCH(F96, 'ARTICULOS TECNO'!A:A, 0)),"NA")</f>
        <v>Deep Blue</v>
      </c>
      <c r="J96" s="208">
        <v>754.0</v>
      </c>
      <c r="K96" s="209">
        <v>1285.0</v>
      </c>
      <c r="L96" s="210">
        <f t="shared" si="2"/>
        <v>12850</v>
      </c>
      <c r="M96" s="211" t="s">
        <v>548</v>
      </c>
      <c r="N96" s="212" t="str">
        <f t="shared" si="15"/>
        <v/>
      </c>
      <c r="O96" s="210">
        <v>1285.0</v>
      </c>
      <c r="P96" s="213">
        <v>0.0</v>
      </c>
      <c r="Q96" s="214">
        <f t="array" ref="Q96">IFERROR((K96-O96-P96)*G96,"")</f>
        <v>0</v>
      </c>
      <c r="R96" s="215">
        <f t="shared" si="6"/>
        <v>0</v>
      </c>
      <c r="S96" s="216" t="s">
        <v>518</v>
      </c>
      <c r="T96" s="202">
        <v>12897.0</v>
      </c>
      <c r="U96" s="214">
        <f t="shared" si="7"/>
        <v>12850</v>
      </c>
      <c r="V96" s="217">
        <f t="array" ref="V96">IFERROR(INDEX('ARTICULOS TECNO'!G:G, MATCH(F96, 'ARTICULOS TECNO'!A:A, 0)),"")</f>
        <v>0.5</v>
      </c>
      <c r="W96" s="217">
        <f t="shared" si="8"/>
        <v>5</v>
      </c>
      <c r="X96" s="218"/>
      <c r="Y96" s="244" t="str">
        <f t="shared" si="13"/>
        <v>11/2025</v>
      </c>
    </row>
    <row r="97" ht="18.0" customHeight="1" outlineLevel="1">
      <c r="A97" s="201">
        <v>45965.0</v>
      </c>
      <c r="B97" s="202">
        <v>2192.0</v>
      </c>
      <c r="C97" s="202" t="s">
        <v>191</v>
      </c>
      <c r="D97" s="203">
        <f t="array" ref="D97">XLOOKUP(B97,CABE_VENTAS!$A$1:A1037,CABE_VENTAS!$C$1:C1037,"N/A")</f>
        <v>66</v>
      </c>
      <c r="E97" s="204" t="str">
        <f t="array" ref="E97">XLOOKUP(D97,CLIENTES!$A$1:A1037,CLIENTES!$B$1:B1037, "")</f>
        <v>Facu Fabriccini</v>
      </c>
      <c r="F97" s="205" t="s">
        <v>519</v>
      </c>
      <c r="G97" s="206">
        <v>24.0</v>
      </c>
      <c r="H97" s="207" t="str">
        <f t="array" ref="H97">IFERROR(INDEX('ARTICULOS TECNO'!B:B, MATCH(F97, 'ARTICULOS TECNO'!A:A, 0)),"")</f>
        <v>iPhone 17 Pro 256GB 🇺🇸</v>
      </c>
      <c r="I97" s="207" t="str">
        <f t="array" ref="I97">IFERROR(INDEX('ARTICULOS TECNO'!C:C, MATCH(F97, 'ARTICULOS TECNO'!A:A, 0)),"NA")</f>
        <v>Silver</v>
      </c>
      <c r="J97" s="208">
        <v>753.0</v>
      </c>
      <c r="K97" s="209">
        <v>1140.0</v>
      </c>
      <c r="L97" s="210">
        <f t="shared" si="2"/>
        <v>27360</v>
      </c>
      <c r="M97" s="211" t="s">
        <v>548</v>
      </c>
      <c r="N97" s="212" t="str">
        <f t="shared" si="15"/>
        <v/>
      </c>
      <c r="O97" s="210">
        <v>1140.0</v>
      </c>
      <c r="P97" s="213">
        <v>0.0</v>
      </c>
      <c r="Q97" s="214">
        <f t="array" ref="Q97">IFERROR((K97-O97-P97)*G97,"")</f>
        <v>0</v>
      </c>
      <c r="R97" s="215">
        <f t="shared" si="6"/>
        <v>0</v>
      </c>
      <c r="S97" s="216" t="s">
        <v>518</v>
      </c>
      <c r="T97" s="202">
        <v>12897.0</v>
      </c>
      <c r="U97" s="214">
        <f t="shared" si="7"/>
        <v>27360</v>
      </c>
      <c r="V97" s="217">
        <f t="array" ref="V97">IFERROR(INDEX('ARTICULOS TECNO'!G:G, MATCH(F97, 'ARTICULOS TECNO'!A:A, 0)),"")</f>
        <v>0.5</v>
      </c>
      <c r="W97" s="217">
        <f t="shared" si="8"/>
        <v>12</v>
      </c>
      <c r="X97" s="218"/>
      <c r="Y97" s="244" t="str">
        <f t="shared" si="13"/>
        <v>11/2025</v>
      </c>
    </row>
    <row r="98" ht="18.0" customHeight="1" outlineLevel="1">
      <c r="A98" s="201">
        <v>45965.0</v>
      </c>
      <c r="B98" s="202">
        <v>2192.0</v>
      </c>
      <c r="C98" s="202" t="s">
        <v>191</v>
      </c>
      <c r="D98" s="203">
        <f t="array" ref="D98">XLOOKUP(B98,CABE_VENTAS!$A$1:A1037,CABE_VENTAS!$C$1:C1037,"N/A")</f>
        <v>66</v>
      </c>
      <c r="E98" s="204" t="str">
        <f t="array" ref="E98">XLOOKUP(D98,CLIENTES!$A$1:A1037,CLIENTES!$B$1:B1037, "")</f>
        <v>Facu Fabriccini</v>
      </c>
      <c r="F98" s="205" t="s">
        <v>503</v>
      </c>
      <c r="G98" s="206">
        <v>20.0</v>
      </c>
      <c r="H98" s="207" t="str">
        <f t="array" ref="H98">IFERROR(INDEX('ARTICULOS TECNO'!B:B, MATCH(F98, 'ARTICULOS TECNO'!A:A, 0)),"")</f>
        <v>iPhone 17 Pro Max 256GB 🇺🇸</v>
      </c>
      <c r="I98" s="207" t="str">
        <f t="array" ref="I98">IFERROR(INDEX('ARTICULOS TECNO'!C:C, MATCH(F98, 'ARTICULOS TECNO'!A:A, 0)),"NA")</f>
        <v>Silver</v>
      </c>
      <c r="J98" s="208">
        <v>753.0</v>
      </c>
      <c r="K98" s="209">
        <v>1285.0</v>
      </c>
      <c r="L98" s="210">
        <f t="shared" si="2"/>
        <v>25700</v>
      </c>
      <c r="M98" s="211" t="s">
        <v>548</v>
      </c>
      <c r="N98" s="212">
        <f t="shared" si="15"/>
        <v>65910</v>
      </c>
      <c r="O98" s="210">
        <v>1285.0</v>
      </c>
      <c r="P98" s="213">
        <v>0.0</v>
      </c>
      <c r="Q98" s="214">
        <f t="array" ref="Q98">IFERROR((K98-O98-P98)*G98,"")</f>
        <v>0</v>
      </c>
      <c r="R98" s="215">
        <f t="shared" si="6"/>
        <v>0</v>
      </c>
      <c r="S98" s="216" t="s">
        <v>518</v>
      </c>
      <c r="T98" s="202">
        <v>12897.0</v>
      </c>
      <c r="U98" s="214">
        <f t="shared" si="7"/>
        <v>25700</v>
      </c>
      <c r="V98" s="217">
        <f t="array" ref="V98">IFERROR(INDEX('ARTICULOS TECNO'!G:G, MATCH(F98, 'ARTICULOS TECNO'!A:A, 0)),"")</f>
        <v>0.5</v>
      </c>
      <c r="W98" s="217">
        <f t="shared" si="8"/>
        <v>10</v>
      </c>
      <c r="X98" s="218"/>
      <c r="Y98" s="244" t="str">
        <f t="shared" si="13"/>
        <v>11/2025</v>
      </c>
    </row>
    <row r="99" ht="18.0" customHeight="1" outlineLevel="1">
      <c r="A99" s="201">
        <v>45965.0</v>
      </c>
      <c r="B99" s="202">
        <v>2190.0</v>
      </c>
      <c r="C99" s="202" t="s">
        <v>191</v>
      </c>
      <c r="D99" s="203">
        <f t="array" ref="D99">XLOOKUP(B99,CABE_VENTAS!$A$1:A1037,CABE_VENTAS!$C$1:C1037,"N/A")</f>
        <v>66</v>
      </c>
      <c r="E99" s="204" t="str">
        <f t="array" ref="E99">XLOOKUP(D99,CLIENTES!$A$1:A1037,CLIENTES!$B$1:B1037, "")</f>
        <v>Facu Fabriccini</v>
      </c>
      <c r="F99" s="205" t="s">
        <v>519</v>
      </c>
      <c r="G99" s="206">
        <v>20.0</v>
      </c>
      <c r="H99" s="207" t="str">
        <f t="array" ref="H99">IFERROR(INDEX('ARTICULOS TECNO'!B:B, MATCH(F99, 'ARTICULOS TECNO'!A:A, 0)),"")</f>
        <v>iPhone 17 Pro 256GB 🇺🇸</v>
      </c>
      <c r="I99" s="207" t="str">
        <f t="array" ref="I99">IFERROR(INDEX('ARTICULOS TECNO'!C:C, MATCH(F99, 'ARTICULOS TECNO'!A:A, 0)),"NA")</f>
        <v>Silver</v>
      </c>
      <c r="J99" s="208">
        <v>761.0</v>
      </c>
      <c r="K99" s="209">
        <v>1126.0</v>
      </c>
      <c r="L99" s="210">
        <f t="shared" si="2"/>
        <v>22520</v>
      </c>
      <c r="M99" s="211" t="s">
        <v>548</v>
      </c>
      <c r="N99" s="212">
        <f t="shared" si="15"/>
        <v>22520</v>
      </c>
      <c r="O99" s="251">
        <v>1126.0</v>
      </c>
      <c r="P99" s="213">
        <v>0.0</v>
      </c>
      <c r="Q99" s="214">
        <f t="array" ref="Q99">IFERROR((K99-O99-P99)*G99,"")</f>
        <v>0</v>
      </c>
      <c r="R99" s="215">
        <f t="shared" si="6"/>
        <v>0</v>
      </c>
      <c r="S99" s="216" t="s">
        <v>584</v>
      </c>
      <c r="T99" s="202">
        <v>1621.0</v>
      </c>
      <c r="U99" s="214">
        <f t="shared" si="7"/>
        <v>22520</v>
      </c>
      <c r="V99" s="217">
        <f t="array" ref="V99">IFERROR(INDEX('ARTICULOS TECNO'!G:G, MATCH(F99, 'ARTICULOS TECNO'!A:A, 0)),"")</f>
        <v>0.5</v>
      </c>
      <c r="W99" s="217">
        <f t="shared" si="8"/>
        <v>10</v>
      </c>
      <c r="X99" s="218"/>
      <c r="Y99" s="244" t="str">
        <f t="shared" si="13"/>
        <v>11/2025</v>
      </c>
    </row>
    <row r="100" ht="18.0" customHeight="1" outlineLevel="1">
      <c r="A100" s="201">
        <v>45965.0</v>
      </c>
      <c r="B100" s="202">
        <v>2188.0</v>
      </c>
      <c r="C100" s="202" t="s">
        <v>195</v>
      </c>
      <c r="D100" s="203">
        <f t="array" ref="D100">XLOOKUP(B100,CABE_VENTAS!$A$1:A1037,CABE_VENTAS!$C$1:C1037,"N/A")</f>
        <v>162</v>
      </c>
      <c r="E100" s="204" t="str">
        <f t="array" ref="E100">XLOOKUP(D100,CLIENTES!$A$1:A1037,CLIENTES!$B$1:B1037, "")</f>
        <v>Marcos Roku</v>
      </c>
      <c r="F100" s="205" t="s">
        <v>585</v>
      </c>
      <c r="G100" s="206">
        <v>20.0</v>
      </c>
      <c r="H100" s="207" t="str">
        <f t="array" ref="H100">IFERROR(INDEX('ARTICULOS TECNO'!B:B, MATCH(F100, 'ARTICULOS TECNO'!A:A, 0)),"")</f>
        <v>APPLE AIRPODS PRO 3ND GEN</v>
      </c>
      <c r="I100" s="207" t="str">
        <f t="array" ref="I100">IFERROR(INDEX('ARTICULOS TECNO'!C:C, MATCH(F100, 'ARTICULOS TECNO'!A:A, 0)),"NA")</f>
        <v/>
      </c>
      <c r="J100" s="252">
        <v>749.0</v>
      </c>
      <c r="K100" s="209">
        <v>255.0</v>
      </c>
      <c r="L100" s="210">
        <f t="shared" si="2"/>
        <v>5100</v>
      </c>
      <c r="M100" s="211" t="s">
        <v>548</v>
      </c>
      <c r="N100" s="212"/>
      <c r="O100" s="210">
        <v>245.0</v>
      </c>
      <c r="P100" s="213">
        <v>0.0</v>
      </c>
      <c r="Q100" s="214">
        <f t="array" ref="Q100">IFERROR((K100-O100-P100)*G100,"")</f>
        <v>200</v>
      </c>
      <c r="R100" s="215">
        <f t="shared" si="6"/>
        <v>0.03921568627</v>
      </c>
      <c r="S100" s="216" t="s">
        <v>586</v>
      </c>
      <c r="T100" s="202"/>
      <c r="U100" s="214">
        <f t="shared" si="7"/>
        <v>4900</v>
      </c>
      <c r="V100" s="217">
        <f t="array" ref="V100">IFERROR(INDEX('ARTICULOS TECNO'!G:G, MATCH(F100, 'ARTICULOS TECNO'!A:A, 0)),"")</f>
        <v>0.27</v>
      </c>
      <c r="W100" s="217">
        <f t="shared" si="8"/>
        <v>5.4</v>
      </c>
      <c r="X100" s="218"/>
      <c r="Y100" s="244" t="str">
        <f t="shared" si="13"/>
        <v>11/2025</v>
      </c>
    </row>
    <row r="101" ht="18.0" customHeight="1" outlineLevel="1">
      <c r="A101" s="201">
        <v>45960.0</v>
      </c>
      <c r="B101" s="202">
        <v>2184.0</v>
      </c>
      <c r="C101" s="202" t="s">
        <v>191</v>
      </c>
      <c r="D101" s="203">
        <f t="array" ref="D101">XLOOKUP(B101,CABE_VENTAS!$A$1:A1037,CABE_VENTAS!$C$1:C1037,"N/A")</f>
        <v>66</v>
      </c>
      <c r="E101" s="204" t="str">
        <f t="array" ref="E101">XLOOKUP(D101,CLIENTES!$A$1:A1037,CLIENTES!$B$1:B1037, "")</f>
        <v>Facu Fabriccini</v>
      </c>
      <c r="F101" s="205" t="s">
        <v>504</v>
      </c>
      <c r="G101" s="206">
        <v>4.0</v>
      </c>
      <c r="H101" s="207" t="str">
        <f t="array" ref="H101">IFERROR(INDEX('ARTICULOS TECNO'!B:B, MATCH(F101, 'ARTICULOS TECNO'!A:A, 0)),"")</f>
        <v>iPhone 17 Pro Max 256GB 🇺🇸</v>
      </c>
      <c r="I101" s="207" t="str">
        <f t="array" ref="I101">IFERROR(INDEX('ARTICULOS TECNO'!C:C, MATCH(F101, 'ARTICULOS TECNO'!A:A, 0)),"NA")</f>
        <v>Cosmic Orange</v>
      </c>
      <c r="J101" s="253"/>
      <c r="K101" s="209">
        <v>1370.0</v>
      </c>
      <c r="L101" s="210">
        <f t="shared" si="2"/>
        <v>5480</v>
      </c>
      <c r="M101" s="211" t="s">
        <v>548</v>
      </c>
      <c r="N101" s="212" t="str">
        <f t="shared" ref="N101:N103" si="16">IFERROR(
  IF($B101="","",
     IF(COUNTIF($B$2:B101,$B101)=COUNTIF($B$2:$B1037,$B101),
        SUMIF($B$2:$B1037,$B101,$L$2:$L1037),
        "")
  ),
"")</f>
        <v/>
      </c>
      <c r="O101" s="210">
        <v>1282.0</v>
      </c>
      <c r="P101" s="213">
        <v>40.0</v>
      </c>
      <c r="Q101" s="214">
        <f t="array" ref="Q101">IFERROR((K101-O101-P101)*G101,"")</f>
        <v>192</v>
      </c>
      <c r="R101" s="215">
        <f t="shared" si="6"/>
        <v>0.03503649635</v>
      </c>
      <c r="S101" s="216" t="s">
        <v>581</v>
      </c>
      <c r="T101" s="202"/>
      <c r="U101" s="214">
        <f t="shared" si="7"/>
        <v>5128</v>
      </c>
      <c r="V101" s="217">
        <f t="array" ref="V101">IFERROR(INDEX('ARTICULOS TECNO'!G:G, MATCH(F101, 'ARTICULOS TECNO'!A:A, 0)),"")</f>
        <v>0.5</v>
      </c>
      <c r="W101" s="217">
        <f t="shared" si="8"/>
        <v>2</v>
      </c>
      <c r="X101" s="245" t="s">
        <v>587</v>
      </c>
      <c r="Y101" s="244" t="str">
        <f t="shared" si="13"/>
        <v>10/2025</v>
      </c>
    </row>
    <row r="102" ht="18.0" customHeight="1" outlineLevel="1">
      <c r="A102" s="201">
        <v>45960.0</v>
      </c>
      <c r="B102" s="202">
        <v>2184.0</v>
      </c>
      <c r="C102" s="202" t="s">
        <v>191</v>
      </c>
      <c r="D102" s="203">
        <f t="array" ref="D102">XLOOKUP(B102,CABE_VENTAS!$A$1:A1037,CABE_VENTAS!$C$1:C1037,"N/A")</f>
        <v>66</v>
      </c>
      <c r="E102" s="204" t="str">
        <f t="array" ref="E102">XLOOKUP(D102,CLIENTES!$A$1:A1037,CLIENTES!$B$1:B1037, "")</f>
        <v>Facu Fabriccini</v>
      </c>
      <c r="F102" s="205" t="s">
        <v>503</v>
      </c>
      <c r="G102" s="206">
        <v>1.0</v>
      </c>
      <c r="H102" s="207" t="str">
        <f t="array" ref="H102">IFERROR(INDEX('ARTICULOS TECNO'!B:B, MATCH(F102, 'ARTICULOS TECNO'!A:A, 0)),"")</f>
        <v>iPhone 17 Pro Max 256GB 🇺🇸</v>
      </c>
      <c r="I102" s="207" t="str">
        <f t="array" ref="I102">IFERROR(INDEX('ARTICULOS TECNO'!C:C, MATCH(F102, 'ARTICULOS TECNO'!A:A, 0)),"NA")</f>
        <v>Silver</v>
      </c>
      <c r="J102" s="253"/>
      <c r="K102" s="209">
        <v>1370.0</v>
      </c>
      <c r="L102" s="210">
        <f t="shared" si="2"/>
        <v>1370</v>
      </c>
      <c r="M102" s="211" t="s">
        <v>548</v>
      </c>
      <c r="N102" s="212">
        <f t="shared" si="16"/>
        <v>6850</v>
      </c>
      <c r="O102" s="210">
        <v>1282.0</v>
      </c>
      <c r="P102" s="213">
        <v>40.0</v>
      </c>
      <c r="Q102" s="214">
        <f t="array" ref="Q102">IFERROR((K102-O102-P102)*G102,"")</f>
        <v>48</v>
      </c>
      <c r="R102" s="215">
        <f t="shared" si="6"/>
        <v>0.03503649635</v>
      </c>
      <c r="S102" s="216" t="s">
        <v>581</v>
      </c>
      <c r="T102" s="202"/>
      <c r="U102" s="214">
        <f t="shared" si="7"/>
        <v>1282</v>
      </c>
      <c r="V102" s="217">
        <f t="array" ref="V102">IFERROR(INDEX('ARTICULOS TECNO'!G:G, MATCH(F102, 'ARTICULOS TECNO'!A:A, 0)),"")</f>
        <v>0.5</v>
      </c>
      <c r="W102" s="217">
        <f t="shared" si="8"/>
        <v>0.5</v>
      </c>
      <c r="X102" s="245" t="s">
        <v>587</v>
      </c>
      <c r="Y102" s="244" t="str">
        <f t="shared" si="13"/>
        <v>10/2025</v>
      </c>
    </row>
    <row r="103" ht="18.0" customHeight="1" outlineLevel="1">
      <c r="A103" s="201">
        <v>45960.0</v>
      </c>
      <c r="B103" s="202">
        <v>2183.0</v>
      </c>
      <c r="C103" s="202" t="s">
        <v>191</v>
      </c>
      <c r="D103" s="203">
        <f t="array" ref="D103">XLOOKUP(B103,CABE_VENTAS!$A$1:A1037,CABE_VENTAS!$C$1:C1037,"N/A")</f>
        <v>66</v>
      </c>
      <c r="E103" s="204" t="str">
        <f t="array" ref="E103">XLOOKUP(D103,CLIENTES!$A$1:A1037,CLIENTES!$B$1:B1037, "")</f>
        <v>Facu Fabriccini</v>
      </c>
      <c r="F103" s="205" t="s">
        <v>500</v>
      </c>
      <c r="G103" s="206">
        <v>10.0</v>
      </c>
      <c r="H103" s="207" t="str">
        <f t="array" ref="H103">IFERROR(INDEX('ARTICULOS TECNO'!B:B, MATCH(F103, 'ARTICULOS TECNO'!A:A, 0)),"")</f>
        <v>iPhone 17 Pro Max 256GB 🇺🇸</v>
      </c>
      <c r="I103" s="207" t="str">
        <f t="array" ref="I103">IFERROR(INDEX('ARTICULOS TECNO'!C:C, MATCH(F103, 'ARTICULOS TECNO'!A:A, 0)),"NA")</f>
        <v>Deep Blue</v>
      </c>
      <c r="J103" s="208">
        <v>753.0</v>
      </c>
      <c r="K103" s="209">
        <v>1285.0</v>
      </c>
      <c r="L103" s="210">
        <f t="shared" si="2"/>
        <v>12850</v>
      </c>
      <c r="M103" s="211" t="s">
        <v>548</v>
      </c>
      <c r="N103" s="212">
        <f t="shared" si="16"/>
        <v>12850</v>
      </c>
      <c r="O103" s="210">
        <v>1265.0</v>
      </c>
      <c r="P103" s="213">
        <v>0.0</v>
      </c>
      <c r="Q103" s="214">
        <f t="array" ref="Q103">IFERROR((K103-O103-P103)*G103,"")</f>
        <v>200</v>
      </c>
      <c r="R103" s="215">
        <f t="shared" si="6"/>
        <v>0.01556420233</v>
      </c>
      <c r="S103" s="216" t="s">
        <v>502</v>
      </c>
      <c r="T103" s="202">
        <v>5642.0</v>
      </c>
      <c r="U103" s="214">
        <f t="shared" si="7"/>
        <v>12650</v>
      </c>
      <c r="V103" s="217">
        <f t="array" ref="V103">IFERROR(INDEX('ARTICULOS TECNO'!G:G, MATCH(F103, 'ARTICULOS TECNO'!A:A, 0)),"")</f>
        <v>0.5</v>
      </c>
      <c r="W103" s="217">
        <f t="shared" si="8"/>
        <v>5</v>
      </c>
      <c r="X103" s="218"/>
      <c r="Y103" s="244" t="str">
        <f t="shared" si="13"/>
        <v>10/2025</v>
      </c>
    </row>
    <row r="104" ht="18.0" customHeight="1" outlineLevel="1">
      <c r="A104" s="201">
        <v>45960.0</v>
      </c>
      <c r="B104" s="202">
        <v>2182.0</v>
      </c>
      <c r="C104" s="202" t="s">
        <v>191</v>
      </c>
      <c r="D104" s="203">
        <f t="array" ref="D104">XLOOKUP(B104,CABE_VENTAS!$A$1:A1037,CABE_VENTAS!$C$1:C1037,"N/A")</f>
        <v>162</v>
      </c>
      <c r="E104" s="204" t="str">
        <f t="array" ref="E104">XLOOKUP(D104,CLIENTES!$A$1:A1037,CLIENTES!$B$1:B1037, "")</f>
        <v>Marcos Roku</v>
      </c>
      <c r="F104" s="205" t="s">
        <v>500</v>
      </c>
      <c r="G104" s="206">
        <v>10.0</v>
      </c>
      <c r="H104" s="207" t="str">
        <f t="array" ref="H104">IFERROR(INDEX('ARTICULOS TECNO'!B:B, MATCH(F104, 'ARTICULOS TECNO'!A:A, 0)),"")</f>
        <v>iPhone 17 Pro Max 256GB 🇺🇸</v>
      </c>
      <c r="I104" s="207" t="str">
        <f t="array" ref="I104">IFERROR(INDEX('ARTICULOS TECNO'!C:C, MATCH(F104, 'ARTICULOS TECNO'!A:A, 0)),"NA")</f>
        <v>Deep Blue</v>
      </c>
      <c r="J104" s="208">
        <v>752.0</v>
      </c>
      <c r="K104" s="209">
        <v>1285.0</v>
      </c>
      <c r="L104" s="210">
        <f t="shared" si="2"/>
        <v>12850</v>
      </c>
      <c r="M104" s="211" t="s">
        <v>548</v>
      </c>
      <c r="N104" s="212"/>
      <c r="O104" s="210">
        <v>1265.0</v>
      </c>
      <c r="P104" s="213">
        <v>0.0</v>
      </c>
      <c r="Q104" s="214">
        <f t="array" ref="Q104">IFERROR((K104-O104-P104)*G104,"")</f>
        <v>200</v>
      </c>
      <c r="R104" s="215">
        <f t="shared" si="6"/>
        <v>0.01556420233</v>
      </c>
      <c r="S104" s="216" t="s">
        <v>502</v>
      </c>
      <c r="T104" s="202">
        <v>5642.0</v>
      </c>
      <c r="U104" s="214">
        <f t="shared" si="7"/>
        <v>12650</v>
      </c>
      <c r="V104" s="217">
        <f t="array" ref="V104">IFERROR(INDEX('ARTICULOS TECNO'!G:G, MATCH(F104, 'ARTICULOS TECNO'!A:A, 0)),"")</f>
        <v>0.5</v>
      </c>
      <c r="W104" s="217">
        <f t="shared" si="8"/>
        <v>5</v>
      </c>
      <c r="X104" s="218"/>
      <c r="Y104" s="244" t="str">
        <f t="shared" si="13"/>
        <v>10/2025</v>
      </c>
    </row>
    <row r="105" ht="18.0" customHeight="1" outlineLevel="1">
      <c r="A105" s="201">
        <v>45960.0</v>
      </c>
      <c r="B105" s="202">
        <v>2181.0</v>
      </c>
      <c r="C105" s="202" t="s">
        <v>195</v>
      </c>
      <c r="D105" s="203">
        <f t="array" ref="D105">XLOOKUP(B105,CABE_VENTAS!$A$1:A1037,CABE_VENTAS!$C$1:C1037,"N/A")</f>
        <v>162</v>
      </c>
      <c r="E105" s="204" t="str">
        <f t="array" ref="E105">XLOOKUP(D105,CLIENTES!$A$1:A1037,CLIENTES!$B$1:B1037, "")</f>
        <v>Marcos Roku</v>
      </c>
      <c r="F105" s="254" t="s">
        <v>588</v>
      </c>
      <c r="G105" s="206">
        <v>2.0</v>
      </c>
      <c r="H105" s="207" t="str">
        <f t="array" ref="H105">IFERROR(INDEX('ARTICULOS TECNO'!B:B, MATCH(F105, 'ARTICULOS TECNO'!A:A, 0)),"")</f>
        <v>Apple Smart Folio for iPad (A16) - OFERTA LIMITADA 4 COL</v>
      </c>
      <c r="I105" s="207" t="str">
        <f t="array" ref="I105">IFERROR(INDEX('ARTICULOS TECNO'!C:C, MATCH(F105, 'ARTICULOS TECNO'!A:A, 0)),"NA")</f>
        <v/>
      </c>
      <c r="J105" s="208">
        <v>780.0</v>
      </c>
      <c r="K105" s="209">
        <v>117.0</v>
      </c>
      <c r="L105" s="210">
        <f t="shared" si="2"/>
        <v>234</v>
      </c>
      <c r="M105" s="211" t="s">
        <v>548</v>
      </c>
      <c r="N105" s="212"/>
      <c r="O105" s="210">
        <v>79.0</v>
      </c>
      <c r="P105" s="213">
        <f t="shared" ref="P105:P107" si="17">V105*40</f>
        <v>20</v>
      </c>
      <c r="Q105" s="214">
        <f t="array" ref="Q105">IFERROR((K105-O105-P105)*G105,"")</f>
        <v>36</v>
      </c>
      <c r="R105" s="215">
        <f t="shared" si="6"/>
        <v>0.1538461538</v>
      </c>
      <c r="S105" s="216" t="s">
        <v>523</v>
      </c>
      <c r="T105" s="202"/>
      <c r="U105" s="213">
        <v>79.0</v>
      </c>
      <c r="V105" s="217">
        <f t="array" ref="V105">IFERROR(INDEX('ARTICULOS TECNO'!G:G, MATCH(F105, 'ARTICULOS TECNO'!A:A, 0)),"")</f>
        <v>0.5</v>
      </c>
      <c r="W105" s="217">
        <f t="shared" si="8"/>
        <v>1</v>
      </c>
      <c r="X105" s="218"/>
      <c r="Y105" s="244" t="str">
        <f t="shared" si="13"/>
        <v>10/2025</v>
      </c>
    </row>
    <row r="106" ht="18.0" customHeight="1" outlineLevel="1">
      <c r="A106" s="201">
        <v>45960.0</v>
      </c>
      <c r="B106" s="202">
        <v>2181.0</v>
      </c>
      <c r="C106" s="202" t="s">
        <v>195</v>
      </c>
      <c r="D106" s="203">
        <f t="array" ref="D106">XLOOKUP(B106,CABE_VENTAS!$A$1:A1037,CABE_VENTAS!$C$1:C1037,"N/A")</f>
        <v>162</v>
      </c>
      <c r="E106" s="204" t="str">
        <f t="array" ref="E106">XLOOKUP(D106,CLIENTES!$A$1:A1037,CLIENTES!$B$1:B1037, "")</f>
        <v>Marcos Roku</v>
      </c>
      <c r="F106" s="254" t="s">
        <v>589</v>
      </c>
      <c r="G106" s="206">
        <v>10.0</v>
      </c>
      <c r="H106" s="207" t="str">
        <f t="array" ref="H106">IFERROR(INDEX('ARTICULOS TECNO'!B:B, MATCH(F106, 'ARTICULOS TECNO'!A:A, 0)),"")</f>
        <v>Apple Smart Folio for iPad Air 11-inch (M3 and M2)</v>
      </c>
      <c r="I106" s="207" t="str">
        <f t="array" ref="I106">IFERROR(INDEX('ARTICULOS TECNO'!C:C, MATCH(F106, 'ARTICULOS TECNO'!A:A, 0)),"NA")</f>
        <v/>
      </c>
      <c r="J106" s="252">
        <v>749.0</v>
      </c>
      <c r="K106" s="209">
        <v>117.0</v>
      </c>
      <c r="L106" s="210">
        <f t="shared" si="2"/>
        <v>1170</v>
      </c>
      <c r="M106" s="211" t="s">
        <v>548</v>
      </c>
      <c r="N106" s="212"/>
      <c r="O106" s="210">
        <v>79.0</v>
      </c>
      <c r="P106" s="213">
        <f t="shared" si="17"/>
        <v>20</v>
      </c>
      <c r="Q106" s="214">
        <f t="array" ref="Q106">IFERROR((K106-O106-P106)*G106,"")</f>
        <v>180</v>
      </c>
      <c r="R106" s="215">
        <f t="shared" si="6"/>
        <v>0.1538461538</v>
      </c>
      <c r="S106" s="216" t="s">
        <v>523</v>
      </c>
      <c r="T106" s="202"/>
      <c r="U106" s="213">
        <v>79.0</v>
      </c>
      <c r="V106" s="217">
        <f t="array" ref="V106">IFERROR(INDEX('ARTICULOS TECNO'!G:G, MATCH(F106, 'ARTICULOS TECNO'!A:A, 0)),"")</f>
        <v>0.5</v>
      </c>
      <c r="W106" s="217">
        <f t="shared" si="8"/>
        <v>5</v>
      </c>
      <c r="X106" s="218"/>
      <c r="Y106" s="244" t="str">
        <f t="shared" si="13"/>
        <v>10/2025</v>
      </c>
    </row>
    <row r="107" ht="18.0" customHeight="1" outlineLevel="1">
      <c r="A107" s="201">
        <v>45960.0</v>
      </c>
      <c r="B107" s="202">
        <v>2181.0</v>
      </c>
      <c r="C107" s="202" t="s">
        <v>195</v>
      </c>
      <c r="D107" s="203">
        <f t="array" ref="D107">XLOOKUP(B107,CABE_VENTAS!$A$1:A1037,CABE_VENTAS!$C$1:C1037,"N/A")</f>
        <v>162</v>
      </c>
      <c r="E107" s="204" t="str">
        <f t="array" ref="E107">XLOOKUP(D107,CLIENTES!$A$1:A1037,CLIENTES!$B$1:B1037, "")</f>
        <v>Marcos Roku</v>
      </c>
      <c r="F107" s="254" t="s">
        <v>588</v>
      </c>
      <c r="G107" s="206">
        <v>8.0</v>
      </c>
      <c r="H107" s="207" t="str">
        <f t="array" ref="H107">IFERROR(INDEX('ARTICULOS TECNO'!B:B, MATCH(F107, 'ARTICULOS TECNO'!A:A, 0)),"")</f>
        <v>Apple Smart Folio for iPad (A16) - OFERTA LIMITADA 4 COL</v>
      </c>
      <c r="I107" s="207" t="str">
        <f t="array" ref="I107">IFERROR(INDEX('ARTICULOS TECNO'!C:C, MATCH(F107, 'ARTICULOS TECNO'!A:A, 0)),"NA")</f>
        <v/>
      </c>
      <c r="J107" s="252">
        <v>749.0</v>
      </c>
      <c r="K107" s="209">
        <v>117.0</v>
      </c>
      <c r="L107" s="210">
        <f t="shared" si="2"/>
        <v>936</v>
      </c>
      <c r="M107" s="211" t="s">
        <v>548</v>
      </c>
      <c r="N107" s="212"/>
      <c r="O107" s="210">
        <v>79.0</v>
      </c>
      <c r="P107" s="213">
        <f t="shared" si="17"/>
        <v>20</v>
      </c>
      <c r="Q107" s="214">
        <f t="array" ref="Q107">IFERROR((K107-O107-P107)*G107,"")</f>
        <v>144</v>
      </c>
      <c r="R107" s="215">
        <f t="shared" si="6"/>
        <v>0.1538461538</v>
      </c>
      <c r="S107" s="216" t="s">
        <v>523</v>
      </c>
      <c r="T107" s="202"/>
      <c r="U107" s="213">
        <v>79.0</v>
      </c>
      <c r="V107" s="217">
        <f t="array" ref="V107">IFERROR(INDEX('ARTICULOS TECNO'!G:G, MATCH(F107, 'ARTICULOS TECNO'!A:A, 0)),"")</f>
        <v>0.5</v>
      </c>
      <c r="W107" s="217">
        <f t="shared" si="8"/>
        <v>4</v>
      </c>
      <c r="X107" s="218"/>
      <c r="Y107" s="244" t="str">
        <f t="shared" si="13"/>
        <v>10/2025</v>
      </c>
    </row>
    <row r="108" ht="18.0" customHeight="1" outlineLevel="1">
      <c r="A108" s="201">
        <v>45960.0</v>
      </c>
      <c r="B108" s="202">
        <v>2180.0</v>
      </c>
      <c r="C108" s="202" t="s">
        <v>521</v>
      </c>
      <c r="D108" s="203">
        <f t="array" ref="D108">XLOOKUP(B108,CABE_VENTAS!$A$1:A1037,CABE_VENTAS!$C$1:C1037,"N/A")</f>
        <v>162</v>
      </c>
      <c r="E108" s="204" t="str">
        <f t="array" ref="E108">XLOOKUP(D108,CLIENTES!$A$1:A1037,CLIENTES!$B$1:B1037, "")</f>
        <v>Marcos Roku</v>
      </c>
      <c r="F108" s="205" t="s">
        <v>528</v>
      </c>
      <c r="G108" s="206">
        <v>3.0</v>
      </c>
      <c r="H108" s="207" t="str">
        <f t="array" ref="H108">IFERROR(INDEX('ARTICULOS TECNO'!B:B, MATCH(F108, 'ARTICULOS TECNO'!A:A, 0)),"")</f>
        <v>Apple Watch S11 (GPS) 42mm Alum SB - SM</v>
      </c>
      <c r="I108" s="207" t="str">
        <f t="array" ref="I108">IFERROR(INDEX('ARTICULOS TECNO'!C:C, MATCH(F108, 'ARTICULOS TECNO'!A:A, 0)),"NA")</f>
        <v>Rose Gold</v>
      </c>
      <c r="J108" s="208">
        <v>741.0</v>
      </c>
      <c r="K108" s="209">
        <v>355.0</v>
      </c>
      <c r="L108" s="210">
        <f t="shared" si="2"/>
        <v>1065</v>
      </c>
      <c r="M108" s="211" t="s">
        <v>548</v>
      </c>
      <c r="N108" s="212"/>
      <c r="O108" s="210">
        <v>335.0</v>
      </c>
      <c r="P108" s="213">
        <v>0.0</v>
      </c>
      <c r="Q108" s="214">
        <f t="array" ref="Q108">IFERROR((K108-O108-P108)*G108,"")</f>
        <v>60</v>
      </c>
      <c r="R108" s="215">
        <f t="shared" si="6"/>
        <v>0.05633802817</v>
      </c>
      <c r="S108" s="216" t="s">
        <v>502</v>
      </c>
      <c r="T108" s="202">
        <v>5602.0</v>
      </c>
      <c r="U108" s="214">
        <f t="shared" ref="U108:U166" si="18">G108*O108</f>
        <v>1005</v>
      </c>
      <c r="V108" s="217">
        <f t="array" ref="V108">IFERROR(INDEX('ARTICULOS TECNO'!G:G, MATCH(F108, 'ARTICULOS TECNO'!A:A, 0)),"")</f>
        <v>0.35</v>
      </c>
      <c r="W108" s="217">
        <f t="shared" si="8"/>
        <v>1.05</v>
      </c>
      <c r="X108" s="218"/>
      <c r="Y108" s="244" t="str">
        <f t="shared" si="13"/>
        <v>10/2025</v>
      </c>
    </row>
    <row r="109" ht="18.0" customHeight="1" outlineLevel="1">
      <c r="A109" s="201">
        <v>45959.0</v>
      </c>
      <c r="B109" s="202">
        <v>2178.0</v>
      </c>
      <c r="C109" s="202" t="s">
        <v>191</v>
      </c>
      <c r="D109" s="203">
        <f t="array" ref="D109">XLOOKUP(B109,CABE_VENTAS!$A$1:A1037,CABE_VENTAS!$C$1:C1037,"N/A")</f>
        <v>66</v>
      </c>
      <c r="E109" s="204" t="str">
        <f t="array" ref="E109">XLOOKUP(D109,CLIENTES!$A$1:A1037,CLIENTES!$B$1:B1037, "")</f>
        <v>Facu Fabriccini</v>
      </c>
      <c r="F109" s="205" t="s">
        <v>590</v>
      </c>
      <c r="G109" s="206">
        <v>2.0</v>
      </c>
      <c r="H109" s="207" t="str">
        <f t="array" ref="H109">IFERROR(INDEX('ARTICULOS TECNO'!B:B, MATCH(F109, 'ARTICULOS TECNO'!A:A, 0)),"")</f>
        <v>iPhone Air 256GB 🇺🇸</v>
      </c>
      <c r="I109" s="207" t="str">
        <f t="array" ref="I109">IFERROR(INDEX('ARTICULOS TECNO'!C:C, MATCH(F109, 'ARTICULOS TECNO'!A:A, 0)),"NA")</f>
        <v>Sky Blue</v>
      </c>
      <c r="J109" s="208">
        <v>740.0</v>
      </c>
      <c r="K109" s="209">
        <v>830.0</v>
      </c>
      <c r="L109" s="210">
        <f t="shared" si="2"/>
        <v>1660</v>
      </c>
      <c r="M109" s="211" t="s">
        <v>548</v>
      </c>
      <c r="N109" s="212" t="str">
        <f t="shared" ref="N109:N120" si="19">IFERROR(
  IF($B109="","",
     IF(COUNTIF($B$2:B109,$B109)=COUNTIF($B$2:$B1037,$B109),
        SUMIF($B$2:$B1037,$B109,$L$2:$L1037),
        "")
  ),
"")</f>
        <v/>
      </c>
      <c r="O109" s="210">
        <v>820.0</v>
      </c>
      <c r="P109" s="213">
        <v>0.0</v>
      </c>
      <c r="Q109" s="214">
        <f t="array" ref="Q109">IFERROR((K109-O109-P109)*G109,"")</f>
        <v>20</v>
      </c>
      <c r="R109" s="215">
        <f t="shared" si="6"/>
        <v>0.01204819277</v>
      </c>
      <c r="S109" s="216" t="s">
        <v>502</v>
      </c>
      <c r="T109" s="202">
        <v>5602.0</v>
      </c>
      <c r="U109" s="214">
        <f t="shared" si="18"/>
        <v>1640</v>
      </c>
      <c r="V109" s="217">
        <f t="array" ref="V109">IFERROR(INDEX('ARTICULOS TECNO'!G:G, MATCH(F109, 'ARTICULOS TECNO'!A:A, 0)),"")</f>
        <v>0.45</v>
      </c>
      <c r="W109" s="217">
        <f t="shared" si="8"/>
        <v>0.9</v>
      </c>
      <c r="X109" s="218"/>
      <c r="Y109" s="244" t="str">
        <f t="shared" si="13"/>
        <v>10/2025</v>
      </c>
    </row>
    <row r="110" ht="18.0" customHeight="1" outlineLevel="1">
      <c r="A110" s="201">
        <v>45959.0</v>
      </c>
      <c r="B110" s="202">
        <v>2178.0</v>
      </c>
      <c r="C110" s="202" t="s">
        <v>191</v>
      </c>
      <c r="D110" s="203">
        <f t="array" ref="D110">XLOOKUP(B110,CABE_VENTAS!$A$1:A1037,CABE_VENTAS!$C$1:C1037,"N/A")</f>
        <v>66</v>
      </c>
      <c r="E110" s="204" t="str">
        <f t="array" ref="E110">XLOOKUP(D110,CLIENTES!$A$1:A1037,CLIENTES!$B$1:B1037, "")</f>
        <v>Facu Fabriccini</v>
      </c>
      <c r="F110" s="205" t="s">
        <v>591</v>
      </c>
      <c r="G110" s="206">
        <v>1.0</v>
      </c>
      <c r="H110" s="207" t="str">
        <f t="array" ref="H110">IFERROR(INDEX('ARTICULOS TECNO'!B:B, MATCH(F110, 'ARTICULOS TECNO'!A:A, 0)),"")</f>
        <v>iPhone Air 256GB 🇺🇸</v>
      </c>
      <c r="I110" s="207" t="str">
        <f t="array" ref="I110">IFERROR(INDEX('ARTICULOS TECNO'!C:C, MATCH(F110, 'ARTICULOS TECNO'!A:A, 0)),"NA")</f>
        <v>Space Black</v>
      </c>
      <c r="J110" s="208">
        <v>740.0</v>
      </c>
      <c r="K110" s="209">
        <v>830.0</v>
      </c>
      <c r="L110" s="210">
        <f t="shared" si="2"/>
        <v>830</v>
      </c>
      <c r="M110" s="211" t="s">
        <v>548</v>
      </c>
      <c r="N110" s="212" t="str">
        <f t="shared" si="19"/>
        <v/>
      </c>
      <c r="O110" s="210">
        <v>820.0</v>
      </c>
      <c r="P110" s="213">
        <v>0.0</v>
      </c>
      <c r="Q110" s="214">
        <f t="array" ref="Q110">IFERROR((K110-O110-P110)*G110,"")</f>
        <v>10</v>
      </c>
      <c r="R110" s="215">
        <f t="shared" si="6"/>
        <v>0.01204819277</v>
      </c>
      <c r="S110" s="216" t="s">
        <v>502</v>
      </c>
      <c r="T110" s="202">
        <v>5602.0</v>
      </c>
      <c r="U110" s="214">
        <f t="shared" si="18"/>
        <v>820</v>
      </c>
      <c r="V110" s="217">
        <f t="array" ref="V110">IFERROR(INDEX('ARTICULOS TECNO'!G:G, MATCH(F110, 'ARTICULOS TECNO'!A:A, 0)),"")</f>
        <v>0.45</v>
      </c>
      <c r="W110" s="217">
        <f t="shared" si="8"/>
        <v>0.45</v>
      </c>
      <c r="X110" s="218"/>
      <c r="Y110" s="244" t="str">
        <f t="shared" si="13"/>
        <v>10/2025</v>
      </c>
    </row>
    <row r="111" ht="18.0" customHeight="1" outlineLevel="1">
      <c r="A111" s="201">
        <v>45959.0</v>
      </c>
      <c r="B111" s="202">
        <v>2178.0</v>
      </c>
      <c r="C111" s="202" t="s">
        <v>191</v>
      </c>
      <c r="D111" s="203">
        <f t="array" ref="D111">XLOOKUP(B111,CABE_VENTAS!$A$1:A1037,CABE_VENTAS!$C$1:C1037,"N/A")</f>
        <v>66</v>
      </c>
      <c r="E111" s="204" t="str">
        <f t="array" ref="E111">XLOOKUP(D111,CLIENTES!$A$1:A1037,CLIENTES!$B$1:B1037, "")</f>
        <v>Facu Fabriccini</v>
      </c>
      <c r="F111" s="205" t="s">
        <v>592</v>
      </c>
      <c r="G111" s="206">
        <v>1.0</v>
      </c>
      <c r="H111" s="207" t="str">
        <f t="array" ref="H111">IFERROR(INDEX('ARTICULOS TECNO'!B:B, MATCH(F111, 'ARTICULOS TECNO'!A:A, 0)),"")</f>
        <v>iPhone Air 256GB 🇺🇸</v>
      </c>
      <c r="I111" s="207" t="str">
        <f t="array" ref="I111">IFERROR(INDEX('ARTICULOS TECNO'!C:C, MATCH(F111, 'ARTICULOS TECNO'!A:A, 0)),"NA")</f>
        <v>Light Gold</v>
      </c>
      <c r="J111" s="208">
        <v>740.0</v>
      </c>
      <c r="K111" s="209">
        <v>830.0</v>
      </c>
      <c r="L111" s="210">
        <f t="shared" si="2"/>
        <v>830</v>
      </c>
      <c r="M111" s="211" t="s">
        <v>548</v>
      </c>
      <c r="N111" s="212" t="str">
        <f t="shared" si="19"/>
        <v/>
      </c>
      <c r="O111" s="210">
        <v>820.0</v>
      </c>
      <c r="P111" s="213">
        <v>0.0</v>
      </c>
      <c r="Q111" s="214">
        <f t="array" ref="Q111">IFERROR((K111-O111-P111)*G111,"")</f>
        <v>10</v>
      </c>
      <c r="R111" s="215">
        <f t="shared" si="6"/>
        <v>0.01204819277</v>
      </c>
      <c r="S111" s="216" t="s">
        <v>502</v>
      </c>
      <c r="T111" s="202">
        <v>5602.0</v>
      </c>
      <c r="U111" s="214">
        <f t="shared" si="18"/>
        <v>820</v>
      </c>
      <c r="V111" s="217">
        <f t="array" ref="V111">IFERROR(INDEX('ARTICULOS TECNO'!G:G, MATCH(F111, 'ARTICULOS TECNO'!A:A, 0)),"")</f>
        <v>0.45</v>
      </c>
      <c r="W111" s="217">
        <f t="shared" si="8"/>
        <v>0.45</v>
      </c>
      <c r="X111" s="218"/>
      <c r="Y111" s="244" t="str">
        <f t="shared" si="13"/>
        <v>10/2025</v>
      </c>
    </row>
    <row r="112" ht="18.0" customHeight="1" outlineLevel="1">
      <c r="A112" s="201">
        <v>45959.0</v>
      </c>
      <c r="B112" s="202">
        <v>2178.0</v>
      </c>
      <c r="C112" s="202" t="s">
        <v>191</v>
      </c>
      <c r="D112" s="203">
        <f t="array" ref="D112">XLOOKUP(B112,CABE_VENTAS!$A$1:A1037,CABE_VENTAS!$C$1:C1037,"N/A")</f>
        <v>66</v>
      </c>
      <c r="E112" s="204" t="str">
        <f t="array" ref="E112">XLOOKUP(D112,CLIENTES!$A$1:A1037,CLIENTES!$B$1:B1037, "")</f>
        <v>Facu Fabriccini</v>
      </c>
      <c r="F112" s="205" t="s">
        <v>593</v>
      </c>
      <c r="G112" s="206">
        <v>1.0</v>
      </c>
      <c r="H112" s="207" t="str">
        <f t="array" ref="H112">IFERROR(INDEX('ARTICULOS TECNO'!B:B, MATCH(F112, 'ARTICULOS TECNO'!A:A, 0)),"")</f>
        <v>iPhone Air 256GB 🇺🇸</v>
      </c>
      <c r="I112" s="207" t="str">
        <f t="array" ref="I112">IFERROR(INDEX('ARTICULOS TECNO'!C:C, MATCH(F112, 'ARTICULOS TECNO'!A:A, 0)),"NA")</f>
        <v>Cloud White</v>
      </c>
      <c r="J112" s="208">
        <v>740.0</v>
      </c>
      <c r="K112" s="209">
        <v>830.0</v>
      </c>
      <c r="L112" s="210">
        <f t="shared" si="2"/>
        <v>830</v>
      </c>
      <c r="M112" s="211" t="s">
        <v>548</v>
      </c>
      <c r="N112" s="212" t="str">
        <f t="shared" si="19"/>
        <v/>
      </c>
      <c r="O112" s="210">
        <v>820.0</v>
      </c>
      <c r="P112" s="213">
        <v>0.0</v>
      </c>
      <c r="Q112" s="214">
        <f t="array" ref="Q112">IFERROR((K112-O112-P112)*G112,"")</f>
        <v>10</v>
      </c>
      <c r="R112" s="215">
        <f t="shared" si="6"/>
        <v>0.01204819277</v>
      </c>
      <c r="S112" s="216" t="s">
        <v>502</v>
      </c>
      <c r="T112" s="202">
        <v>5602.0</v>
      </c>
      <c r="U112" s="214">
        <f t="shared" si="18"/>
        <v>820</v>
      </c>
      <c r="V112" s="217">
        <f t="array" ref="V112">IFERROR(INDEX('ARTICULOS TECNO'!G:G, MATCH(F112, 'ARTICULOS TECNO'!A:A, 0)),"")</f>
        <v>0.45</v>
      </c>
      <c r="W112" s="217">
        <f t="shared" si="8"/>
        <v>0.45</v>
      </c>
      <c r="X112" s="218"/>
      <c r="Y112" s="244" t="str">
        <f t="shared" si="13"/>
        <v>10/2025</v>
      </c>
    </row>
    <row r="113" ht="18.0" customHeight="1" outlineLevel="1">
      <c r="A113" s="255">
        <v>45959.0</v>
      </c>
      <c r="B113" s="256">
        <v>2178.0</v>
      </c>
      <c r="C113" s="256" t="s">
        <v>191</v>
      </c>
      <c r="D113" s="203">
        <f t="array" ref="D113">XLOOKUP(B113,CABE_VENTAS!$A$1:A1037,CABE_VENTAS!$C$1:C1037,"N/A")</f>
        <v>66</v>
      </c>
      <c r="E113" s="204" t="str">
        <f t="array" ref="E113">XLOOKUP(D113,CLIENTES!$A$1:A1037,CLIENTES!$B$1:B1037, "")</f>
        <v>Facu Fabriccini</v>
      </c>
      <c r="F113" s="257" t="s">
        <v>500</v>
      </c>
      <c r="G113" s="206">
        <v>1.0</v>
      </c>
      <c r="H113" s="207" t="str">
        <f t="array" ref="H113">IFERROR(INDEX('ARTICULOS TECNO'!B:B, MATCH(F113, 'ARTICULOS TECNO'!A:A, 0)),"")</f>
        <v>iPhone 17 Pro Max 256GB 🇺🇸</v>
      </c>
      <c r="I113" s="207" t="str">
        <f t="array" ref="I113">IFERROR(INDEX('ARTICULOS TECNO'!C:C, MATCH(F113, 'ARTICULOS TECNO'!A:A, 0)),"NA")</f>
        <v>Deep Blue</v>
      </c>
      <c r="J113" s="208">
        <v>739.0</v>
      </c>
      <c r="K113" s="258">
        <v>1290.0</v>
      </c>
      <c r="L113" s="259">
        <f t="shared" si="2"/>
        <v>1290</v>
      </c>
      <c r="M113" s="211" t="s">
        <v>548</v>
      </c>
      <c r="N113" s="212">
        <f t="shared" si="19"/>
        <v>5440</v>
      </c>
      <c r="O113" s="259">
        <v>1270.0</v>
      </c>
      <c r="P113" s="214">
        <v>0.0</v>
      </c>
      <c r="Q113" s="214">
        <f t="array" ref="Q113">IFERROR((K113-O113-P113)*G113,"")</f>
        <v>20</v>
      </c>
      <c r="R113" s="215">
        <f t="shared" si="6"/>
        <v>0.01550387597</v>
      </c>
      <c r="S113" s="216" t="s">
        <v>502</v>
      </c>
      <c r="T113" s="202">
        <v>5602.0</v>
      </c>
      <c r="U113" s="214">
        <f t="shared" si="18"/>
        <v>1270</v>
      </c>
      <c r="V113" s="217">
        <f t="array" ref="V113">IFERROR(INDEX('ARTICULOS TECNO'!G:G, MATCH(F113, 'ARTICULOS TECNO'!A:A, 0)),"")</f>
        <v>0.5</v>
      </c>
      <c r="W113" s="217">
        <f t="shared" si="8"/>
        <v>0.5</v>
      </c>
      <c r="X113" s="218"/>
      <c r="Y113" s="255" t="str">
        <f t="shared" si="13"/>
        <v>10/2025</v>
      </c>
    </row>
    <row r="114" ht="18.0" customHeight="1" outlineLevel="1">
      <c r="A114" s="201">
        <v>45959.0</v>
      </c>
      <c r="B114" s="202">
        <v>2177.0</v>
      </c>
      <c r="C114" s="202" t="s">
        <v>521</v>
      </c>
      <c r="D114" s="203">
        <f t="array" ref="D114">XLOOKUP(B114,CABE_VENTAS!$A$1:A1037,CABE_VENTAS!$C$1:C1037,"N/A")</f>
        <v>66</v>
      </c>
      <c r="E114" s="204" t="str">
        <f t="array" ref="E114">XLOOKUP(D114,CLIENTES!$A$1:A1037,CLIENTES!$B$1:B1037, "")</f>
        <v>Facu Fabriccini</v>
      </c>
      <c r="F114" s="205" t="s">
        <v>529</v>
      </c>
      <c r="G114" s="206">
        <v>5.0</v>
      </c>
      <c r="H114" s="207" t="str">
        <f t="array" ref="H114">IFERROR(INDEX('ARTICULOS TECNO'!B:B, MATCH(F114, 'ARTICULOS TECNO'!A:A, 0)),"")</f>
        <v>Apple Watch S11 (GPS) 42mm Alum SB - SM</v>
      </c>
      <c r="I114" s="207" t="str">
        <f t="array" ref="I114">IFERROR(INDEX('ARTICULOS TECNO'!C:C, MATCH(F114, 'ARTICULOS TECNO'!A:A, 0)),"NA")</f>
        <v>Jet Black</v>
      </c>
      <c r="J114" s="208">
        <v>738.0</v>
      </c>
      <c r="K114" s="209">
        <v>345.0</v>
      </c>
      <c r="L114" s="210">
        <f t="shared" si="2"/>
        <v>1725</v>
      </c>
      <c r="M114" s="211" t="s">
        <v>548</v>
      </c>
      <c r="N114" s="212">
        <f t="shared" si="19"/>
        <v>1725</v>
      </c>
      <c r="O114" s="210">
        <v>335.0</v>
      </c>
      <c r="P114" s="213">
        <v>0.0</v>
      </c>
      <c r="Q114" s="214">
        <f t="array" ref="Q114">IFERROR((K114-O114-P114)*G114,"")</f>
        <v>50</v>
      </c>
      <c r="R114" s="215">
        <f t="shared" si="6"/>
        <v>0.02898550725</v>
      </c>
      <c r="S114" s="216" t="s">
        <v>502</v>
      </c>
      <c r="T114" s="202">
        <v>5602.0</v>
      </c>
      <c r="U114" s="214">
        <f t="shared" si="18"/>
        <v>1675</v>
      </c>
      <c r="V114" s="217">
        <f t="array" ref="V114">IFERROR(INDEX('ARTICULOS TECNO'!G:G, MATCH(F114, 'ARTICULOS TECNO'!A:A, 0)),"")</f>
        <v>0.35</v>
      </c>
      <c r="W114" s="217">
        <f t="shared" si="8"/>
        <v>1.75</v>
      </c>
      <c r="X114" s="218"/>
      <c r="Y114" s="244" t="str">
        <f t="shared" si="13"/>
        <v>10/2025</v>
      </c>
    </row>
    <row r="115" ht="18.0" customHeight="1" outlineLevel="1">
      <c r="A115" s="201">
        <v>45958.0</v>
      </c>
      <c r="B115" s="202">
        <v>2176.0</v>
      </c>
      <c r="C115" s="202" t="s">
        <v>505</v>
      </c>
      <c r="D115" s="203">
        <f t="array" ref="D115">XLOOKUP(B115,CABE_VENTAS!$A$1:A1037,CABE_VENTAS!$C$1:C1037,"N/A")</f>
        <v>66</v>
      </c>
      <c r="E115" s="204" t="str">
        <f t="array" ref="E115">XLOOKUP(D115,CLIENTES!$A$1:A1037,CLIENTES!$B$1:B1037, "")</f>
        <v>Facu Fabriccini</v>
      </c>
      <c r="F115" s="205" t="s">
        <v>561</v>
      </c>
      <c r="G115" s="260">
        <v>3.0</v>
      </c>
      <c r="H115" s="207" t="str">
        <f t="array" ref="H115">IFERROR(INDEX('ARTICULOS TECNO'!B:B, MATCH(F115, 'ARTICULOS TECNO'!A:A, 0)),"")</f>
        <v>Apple iPad 11th Gen A16 128GB Wi-Fi Only</v>
      </c>
      <c r="I115" s="207" t="str">
        <f t="array" ref="I115">IFERROR(INDEX('ARTICULOS TECNO'!C:C, MATCH(F115, 'ARTICULOS TECNO'!A:A, 0)),"NA")</f>
        <v>Pink</v>
      </c>
      <c r="J115" s="252">
        <v>751.0</v>
      </c>
      <c r="K115" s="209">
        <v>300.0</v>
      </c>
      <c r="L115" s="210">
        <f t="shared" si="2"/>
        <v>900</v>
      </c>
      <c r="M115" s="211" t="s">
        <v>548</v>
      </c>
      <c r="N115" s="212" t="str">
        <f t="shared" si="19"/>
        <v/>
      </c>
      <c r="O115" s="210">
        <v>300.0</v>
      </c>
      <c r="P115" s="214">
        <v>0.0</v>
      </c>
      <c r="Q115" s="214">
        <f t="array" ref="Q115">IFERROR((K115-O115-P115)*G115,"")</f>
        <v>0</v>
      </c>
      <c r="R115" s="215">
        <f t="shared" si="6"/>
        <v>0</v>
      </c>
      <c r="S115" s="216" t="s">
        <v>586</v>
      </c>
      <c r="T115" s="180"/>
      <c r="U115" s="214">
        <f t="shared" si="18"/>
        <v>900</v>
      </c>
      <c r="V115" s="217">
        <f t="array" ref="V115">IFERROR(INDEX('ARTICULOS TECNO'!G:G, MATCH(F115, 'ARTICULOS TECNO'!A:A, 0)),"")</f>
        <v>0.855</v>
      </c>
      <c r="W115" s="217">
        <f t="shared" si="8"/>
        <v>2.565</v>
      </c>
      <c r="X115" s="180"/>
      <c r="Y115" s="244" t="str">
        <f t="shared" si="13"/>
        <v>10/2025</v>
      </c>
    </row>
    <row r="116" ht="18.0" customHeight="1" outlineLevel="1">
      <c r="A116" s="201">
        <v>45958.0</v>
      </c>
      <c r="B116" s="202">
        <v>2176.0</v>
      </c>
      <c r="C116" s="202" t="s">
        <v>505</v>
      </c>
      <c r="D116" s="203">
        <f t="array" ref="D116">XLOOKUP(B116,CABE_VENTAS!$A$1:A1037,CABE_VENTAS!$C$1:C1037,"N/A")</f>
        <v>66</v>
      </c>
      <c r="E116" s="204" t="str">
        <f t="array" ref="E116">XLOOKUP(D116,CLIENTES!$A$1:A1037,CLIENTES!$B$1:B1037, "")</f>
        <v>Facu Fabriccini</v>
      </c>
      <c r="F116" s="205" t="s">
        <v>510</v>
      </c>
      <c r="G116" s="206">
        <v>2.0</v>
      </c>
      <c r="H116" s="207" t="str">
        <f t="array" ref="H116">IFERROR(INDEX('ARTICULOS TECNO'!B:B, MATCH(F116, 'ARTICULOS TECNO'!A:A, 0)),"")</f>
        <v>Apple iPad 11th Gen A16 128GB Wi-Fi Only</v>
      </c>
      <c r="I116" s="207" t="str">
        <f t="array" ref="I116">IFERROR(INDEX('ARTICULOS TECNO'!C:C, MATCH(F116, 'ARTICULOS TECNO'!A:A, 0)),"NA")</f>
        <v>Silver</v>
      </c>
      <c r="J116" s="252">
        <v>751.0</v>
      </c>
      <c r="K116" s="209">
        <v>300.0</v>
      </c>
      <c r="L116" s="210">
        <f t="shared" si="2"/>
        <v>600</v>
      </c>
      <c r="M116" s="211" t="s">
        <v>548</v>
      </c>
      <c r="N116" s="212">
        <f t="shared" si="19"/>
        <v>1500</v>
      </c>
      <c r="O116" s="210">
        <v>300.0</v>
      </c>
      <c r="P116" s="214">
        <v>0.0</v>
      </c>
      <c r="Q116" s="214">
        <f t="array" ref="Q116">IFERROR((K116-O116-P116)*G116,"")</f>
        <v>0</v>
      </c>
      <c r="R116" s="215">
        <f t="shared" si="6"/>
        <v>0</v>
      </c>
      <c r="S116" s="216" t="s">
        <v>586</v>
      </c>
      <c r="T116" s="202"/>
      <c r="U116" s="214">
        <f t="shared" si="18"/>
        <v>600</v>
      </c>
      <c r="V116" s="217">
        <f t="array" ref="V116">IFERROR(INDEX('ARTICULOS TECNO'!G:G, MATCH(F116, 'ARTICULOS TECNO'!A:A, 0)),"")</f>
        <v>0.855</v>
      </c>
      <c r="W116" s="217">
        <f t="shared" si="8"/>
        <v>1.71</v>
      </c>
      <c r="X116" s="218"/>
      <c r="Y116" s="244" t="str">
        <f t="shared" si="13"/>
        <v>10/2025</v>
      </c>
    </row>
    <row r="117" ht="18.0" customHeight="1" outlineLevel="1">
      <c r="A117" s="201">
        <v>45958.0</v>
      </c>
      <c r="B117" s="202">
        <v>2175.0</v>
      </c>
      <c r="C117" s="202" t="s">
        <v>505</v>
      </c>
      <c r="D117" s="203">
        <f t="array" ref="D117">XLOOKUP(B117,CABE_VENTAS!$A$1:A1037,CABE_VENTAS!$C$1:C1037,"N/A")</f>
        <v>162</v>
      </c>
      <c r="E117" s="204" t="str">
        <f t="array" ref="E117">XLOOKUP(D117,CLIENTES!$A$1:A1037,CLIENTES!$B$1:B1037, "")</f>
        <v>Marcos Roku</v>
      </c>
      <c r="F117" s="205" t="s">
        <v>561</v>
      </c>
      <c r="G117" s="206">
        <v>3.0</v>
      </c>
      <c r="H117" s="207" t="str">
        <f t="array" ref="H117">IFERROR(INDEX('ARTICULOS TECNO'!B:B, MATCH(F117, 'ARTICULOS TECNO'!A:A, 0)),"")</f>
        <v>Apple iPad 11th Gen A16 128GB Wi-Fi Only</v>
      </c>
      <c r="I117" s="207" t="str">
        <f t="array" ref="I117">IFERROR(INDEX('ARTICULOS TECNO'!C:C, MATCH(F117, 'ARTICULOS TECNO'!A:A, 0)),"NA")</f>
        <v>Pink</v>
      </c>
      <c r="J117" s="252">
        <v>750.0</v>
      </c>
      <c r="K117" s="209">
        <v>300.0</v>
      </c>
      <c r="L117" s="210">
        <f t="shared" si="2"/>
        <v>900</v>
      </c>
      <c r="M117" s="211" t="s">
        <v>548</v>
      </c>
      <c r="N117" s="212" t="str">
        <f t="shared" si="19"/>
        <v/>
      </c>
      <c r="O117" s="210">
        <v>300.0</v>
      </c>
      <c r="P117" s="214">
        <v>0.0</v>
      </c>
      <c r="Q117" s="214">
        <f t="array" ref="Q117">IFERROR((K117-O117-P117)*G117,"")</f>
        <v>0</v>
      </c>
      <c r="R117" s="215">
        <f t="shared" si="6"/>
        <v>0</v>
      </c>
      <c r="S117" s="216" t="s">
        <v>586</v>
      </c>
      <c r="T117" s="202"/>
      <c r="U117" s="214">
        <f t="shared" si="18"/>
        <v>900</v>
      </c>
      <c r="V117" s="217">
        <f t="array" ref="V117">IFERROR(INDEX('ARTICULOS TECNO'!G:G, MATCH(F117, 'ARTICULOS TECNO'!A:A, 0)),"")</f>
        <v>0.855</v>
      </c>
      <c r="W117" s="217">
        <f t="shared" si="8"/>
        <v>2.565</v>
      </c>
      <c r="X117" s="218"/>
      <c r="Y117" s="244" t="str">
        <f t="shared" si="13"/>
        <v>10/2025</v>
      </c>
    </row>
    <row r="118" ht="18.0" customHeight="1" outlineLevel="1">
      <c r="A118" s="201">
        <v>45958.0</v>
      </c>
      <c r="B118" s="202">
        <v>2175.0</v>
      </c>
      <c r="C118" s="202" t="s">
        <v>505</v>
      </c>
      <c r="D118" s="203">
        <f t="array" ref="D118">XLOOKUP(B118,CABE_VENTAS!$A$1:A1037,CABE_VENTAS!$C$1:C1037,"N/A")</f>
        <v>162</v>
      </c>
      <c r="E118" s="204" t="str">
        <f t="array" ref="E118">XLOOKUP(D118,CLIENTES!$A$1:A1037,CLIENTES!$B$1:B1037, "")</f>
        <v>Marcos Roku</v>
      </c>
      <c r="F118" s="205" t="s">
        <v>506</v>
      </c>
      <c r="G118" s="206">
        <v>2.0</v>
      </c>
      <c r="H118" s="207" t="str">
        <f t="array" ref="H118">IFERROR(INDEX('ARTICULOS TECNO'!B:B, MATCH(F118, 'ARTICULOS TECNO'!A:A, 0)),"")</f>
        <v>Apple iPad 11th Gen A16 128GB Wi-Fi Only</v>
      </c>
      <c r="I118" s="207" t="str">
        <f t="array" ref="I118">IFERROR(INDEX('ARTICULOS TECNO'!C:C, MATCH(F118, 'ARTICULOS TECNO'!A:A, 0)),"NA")</f>
        <v>Blue</v>
      </c>
      <c r="J118" s="252">
        <v>749.0</v>
      </c>
      <c r="K118" s="209">
        <v>300.0</v>
      </c>
      <c r="L118" s="210">
        <f t="shared" si="2"/>
        <v>600</v>
      </c>
      <c r="M118" s="211" t="s">
        <v>548</v>
      </c>
      <c r="N118" s="212">
        <f t="shared" si="19"/>
        <v>1500</v>
      </c>
      <c r="O118" s="210">
        <v>300.0</v>
      </c>
      <c r="P118" s="214">
        <v>0.0</v>
      </c>
      <c r="Q118" s="214">
        <f t="array" ref="Q118">IFERROR((K118-O118-P118)*G118,"")</f>
        <v>0</v>
      </c>
      <c r="R118" s="215">
        <f t="shared" si="6"/>
        <v>0</v>
      </c>
      <c r="S118" s="216" t="s">
        <v>586</v>
      </c>
      <c r="T118" s="202"/>
      <c r="U118" s="214">
        <f t="shared" si="18"/>
        <v>600</v>
      </c>
      <c r="V118" s="217">
        <f t="array" ref="V118">IFERROR(INDEX('ARTICULOS TECNO'!G:G, MATCH(F118, 'ARTICULOS TECNO'!A:A, 0)),"")</f>
        <v>0.855</v>
      </c>
      <c r="W118" s="217">
        <f t="shared" si="8"/>
        <v>1.71</v>
      </c>
      <c r="X118" s="218"/>
      <c r="Y118" s="244" t="str">
        <f t="shared" si="13"/>
        <v>10/2025</v>
      </c>
    </row>
    <row r="119" ht="18.0" customHeight="1" outlineLevel="1">
      <c r="A119" s="201">
        <v>45954.0</v>
      </c>
      <c r="B119" s="202">
        <v>2174.0</v>
      </c>
      <c r="C119" s="202" t="s">
        <v>191</v>
      </c>
      <c r="D119" s="203">
        <f t="array" ref="D119">XLOOKUP(B119,CABE_VENTAS!$A$1:A1037,CABE_VENTAS!$C$1:C1037,"N/A")</f>
        <v>66</v>
      </c>
      <c r="E119" s="204" t="str">
        <f t="array" ref="E119">XLOOKUP(D119,CLIENTES!$A$1:A1037,CLIENTES!$B$1:B1037, "")</f>
        <v>Facu Fabriccini</v>
      </c>
      <c r="F119" s="205" t="s">
        <v>594</v>
      </c>
      <c r="G119" s="206">
        <v>20.0</v>
      </c>
      <c r="H119" s="207" t="str">
        <f t="array" ref="H119">IFERROR(INDEX('ARTICULOS TECNO'!B:B, MATCH(F119, 'ARTICULOS TECNO'!A:A, 0)),"")</f>
        <v>iPhone 13 256GB 🇺🇸</v>
      </c>
      <c r="I119" s="207" t="str">
        <f t="array" ref="I119">IFERROR(INDEX('ARTICULOS TECNO'!C:C, MATCH(F119, 'ARTICULOS TECNO'!A:A, 0)),"NA")</f>
        <v>Midnight</v>
      </c>
      <c r="J119" s="253"/>
      <c r="K119" s="213">
        <v>425.0</v>
      </c>
      <c r="L119" s="259">
        <f t="shared" si="2"/>
        <v>8500</v>
      </c>
      <c r="M119" s="211" t="s">
        <v>553</v>
      </c>
      <c r="N119" s="212">
        <f t="shared" si="19"/>
        <v>8500</v>
      </c>
      <c r="O119" s="213">
        <v>420.0</v>
      </c>
      <c r="P119" s="213">
        <v>0.0</v>
      </c>
      <c r="Q119" s="214">
        <f t="array" ref="Q119">IFERROR((K119-O119-P119)*G119,"")</f>
        <v>100</v>
      </c>
      <c r="R119" s="215">
        <f t="shared" si="6"/>
        <v>0.01176470588</v>
      </c>
      <c r="S119" s="261" t="s">
        <v>535</v>
      </c>
      <c r="T119" s="202"/>
      <c r="U119" s="214">
        <f t="shared" si="18"/>
        <v>8400</v>
      </c>
      <c r="V119" s="217">
        <f t="array" ref="V119">IFERROR(INDEX('ARTICULOS TECNO'!G:G, MATCH(F119, 'ARTICULOS TECNO'!A:A, 0)),"")</f>
        <v>0.35</v>
      </c>
      <c r="W119" s="217">
        <f t="shared" si="8"/>
        <v>7</v>
      </c>
      <c r="X119" s="218"/>
      <c r="Y119" s="262"/>
    </row>
    <row r="120" ht="18.0" customHeight="1" outlineLevel="1">
      <c r="A120" s="201">
        <v>45954.0</v>
      </c>
      <c r="B120" s="202">
        <v>2173.0</v>
      </c>
      <c r="C120" s="202" t="s">
        <v>191</v>
      </c>
      <c r="D120" s="203">
        <f t="array" ref="D120">XLOOKUP(B120,CABE_VENTAS!$A$1:A1037,CABE_VENTAS!$C$1:C1037,"N/A")</f>
        <v>66</v>
      </c>
      <c r="E120" s="204" t="str">
        <f t="array" ref="E120">XLOOKUP(D120,CLIENTES!$A$1:A1037,CLIENTES!$B$1:B1037, "")</f>
        <v>Facu Fabriccini</v>
      </c>
      <c r="F120" s="220" t="s">
        <v>595</v>
      </c>
      <c r="G120" s="206">
        <v>10.0</v>
      </c>
      <c r="H120" s="207" t="str">
        <f t="array" ref="H120">IFERROR(INDEX('ARTICULOS TECNO'!B:B, MATCH(F120, 'ARTICULOS TECNO'!A:A, 0)),"")</f>
        <v>Samsung S25 FE 12Gb +256GB</v>
      </c>
      <c r="I120" s="207" t="str">
        <f t="array" ref="I120">IFERROR(INDEX('ARTICULOS TECNO'!C:C, MATCH(F120, 'ARTICULOS TECNO'!A:A, 0)),"NA")</f>
        <v/>
      </c>
      <c r="J120" s="208">
        <v>739.0</v>
      </c>
      <c r="K120" s="213">
        <v>520.0</v>
      </c>
      <c r="L120" s="259">
        <f t="shared" si="2"/>
        <v>5200</v>
      </c>
      <c r="M120" s="211" t="s">
        <v>548</v>
      </c>
      <c r="N120" s="212">
        <f t="shared" si="19"/>
        <v>5200</v>
      </c>
      <c r="O120" s="213">
        <v>515.0</v>
      </c>
      <c r="P120" s="214">
        <v>0.0</v>
      </c>
      <c r="Q120" s="214">
        <f t="array" ref="Q120">IFERROR((K120-O120-P120)*G120,"")</f>
        <v>50</v>
      </c>
      <c r="R120" s="215">
        <f t="shared" si="6"/>
        <v>0.009615384615</v>
      </c>
      <c r="S120" s="261" t="s">
        <v>539</v>
      </c>
      <c r="T120" s="202"/>
      <c r="U120" s="214">
        <f t="shared" si="18"/>
        <v>5150</v>
      </c>
      <c r="V120" s="217" t="str">
        <f t="array" ref="V120">IFERROR(INDEX('ARTICULOS TECNO'!G:G, MATCH(F120, 'ARTICULOS TECNO'!A:A, 0)),"")</f>
        <v/>
      </c>
      <c r="W120" s="217">
        <f t="shared" si="8"/>
        <v>0</v>
      </c>
      <c r="X120" s="218"/>
      <c r="Y120" s="244" t="str">
        <f t="shared" ref="Y120:Y199" si="20">TEXT(A120, "MM/YYYY")</f>
        <v>10/2025</v>
      </c>
    </row>
    <row r="121" ht="18.0" customHeight="1" outlineLevel="1">
      <c r="A121" s="201">
        <v>45954.0</v>
      </c>
      <c r="B121" s="202">
        <v>2172.0</v>
      </c>
      <c r="C121" s="202" t="s">
        <v>521</v>
      </c>
      <c r="D121" s="203">
        <f t="array" ref="D121">XLOOKUP(B121,CABE_VENTAS!$A$1:A1037,CABE_VENTAS!$C$1:C1037,"N/A")</f>
        <v>66</v>
      </c>
      <c r="E121" s="204" t="str">
        <f t="array" ref="E121">XLOOKUP(D121,CLIENTES!$A$1:A1037,CLIENTES!$B$1:B1037, "")</f>
        <v>Facu Fabriccini</v>
      </c>
      <c r="F121" s="205" t="s">
        <v>573</v>
      </c>
      <c r="G121" s="206">
        <v>2.0</v>
      </c>
      <c r="H121" s="207" t="str">
        <f t="array" ref="H121">IFERROR(INDEX('ARTICULOS TECNO'!B:B, MATCH(F121, 'ARTICULOS TECNO'!A:A, 0)),"")</f>
        <v>Apple Watch Ultra 3 49mm Alpine Loop</v>
      </c>
      <c r="I121" s="207" t="str">
        <f t="array" ref="I121">IFERROR(INDEX('ARTICULOS TECNO'!C:C, MATCH(F121, 'ARTICULOS TECNO'!A:A, 0)),"NA")</f>
        <v>Black</v>
      </c>
      <c r="J121" s="208">
        <v>734.0</v>
      </c>
      <c r="K121" s="213">
        <v>720.0</v>
      </c>
      <c r="L121" s="210">
        <f t="shared" si="2"/>
        <v>1440</v>
      </c>
      <c r="M121" s="211" t="s">
        <v>548</v>
      </c>
      <c r="N121" s="212"/>
      <c r="O121" s="213">
        <v>710.0</v>
      </c>
      <c r="P121" s="214">
        <v>0.0</v>
      </c>
      <c r="Q121" s="214">
        <f t="array" ref="Q121">IFERROR((K121-O121-P121)*G121,"")</f>
        <v>20</v>
      </c>
      <c r="R121" s="215">
        <f t="shared" si="6"/>
        <v>0.01388888889</v>
      </c>
      <c r="S121" s="261" t="s">
        <v>596</v>
      </c>
      <c r="T121" s="202"/>
      <c r="U121" s="214">
        <f t="shared" si="18"/>
        <v>1420</v>
      </c>
      <c r="V121" s="217">
        <f t="array" ref="V121">IFERROR(INDEX('ARTICULOS TECNO'!G:G, MATCH(F121, 'ARTICULOS TECNO'!A:A, 0)),"")</f>
        <v>0.5</v>
      </c>
      <c r="W121" s="217">
        <f t="shared" si="8"/>
        <v>1</v>
      </c>
      <c r="X121" s="218"/>
      <c r="Y121" s="244" t="str">
        <f t="shared" si="20"/>
        <v>10/2025</v>
      </c>
    </row>
    <row r="122" ht="18.0" customHeight="1" outlineLevel="1">
      <c r="A122" s="201">
        <v>45953.0</v>
      </c>
      <c r="B122" s="202">
        <v>2171.0</v>
      </c>
      <c r="C122" s="202" t="s">
        <v>521</v>
      </c>
      <c r="D122" s="203">
        <f t="array" ref="D122">XLOOKUP(B122,CABE_VENTAS!$A$1:A1037,CABE_VENTAS!$C$1:C1037,"N/A")</f>
        <v>66</v>
      </c>
      <c r="E122" s="204" t="str">
        <f t="array" ref="E122">XLOOKUP(D122,CLIENTES!$A$1:A1037,CLIENTES!$B$1:B1037, "")</f>
        <v>Facu Fabriccini</v>
      </c>
      <c r="F122" s="205" t="s">
        <v>528</v>
      </c>
      <c r="G122" s="206">
        <v>5.0</v>
      </c>
      <c r="H122" s="207" t="str">
        <f t="array" ref="H122">IFERROR(INDEX('ARTICULOS TECNO'!B:B, MATCH(F122, 'ARTICULOS TECNO'!A:A, 0)),"")</f>
        <v>Apple Watch S11 (GPS) 42mm Alum SB - SM</v>
      </c>
      <c r="I122" s="207" t="str">
        <f t="array" ref="I122">IFERROR(INDEX('ARTICULOS TECNO'!C:C, MATCH(F122, 'ARTICULOS TECNO'!A:A, 0)),"NA")</f>
        <v>Rose Gold</v>
      </c>
      <c r="J122" s="208">
        <v>731.0</v>
      </c>
      <c r="K122" s="213">
        <v>365.0</v>
      </c>
      <c r="L122" s="259">
        <f t="shared" si="2"/>
        <v>1825</v>
      </c>
      <c r="M122" s="211" t="s">
        <v>548</v>
      </c>
      <c r="N122" s="212" t="str">
        <f t="shared" ref="N122:N197" si="21">IFERROR(
  IF($B122="","",
     IF(COUNTIF($B$2:B122,$B122)=COUNTIF($B$2:$B1037,$B122),
        SUMIF($B$2:$B1037,$B122,$L$2:$L1037),
        "")
  ),
"")</f>
        <v/>
      </c>
      <c r="O122" s="213">
        <v>350.0</v>
      </c>
      <c r="P122" s="214">
        <v>0.0</v>
      </c>
      <c r="Q122" s="214">
        <f t="array" ref="Q122">IFERROR((K122-O122-P122)*G122,"")</f>
        <v>75</v>
      </c>
      <c r="R122" s="215">
        <f t="shared" si="6"/>
        <v>0.04109589041</v>
      </c>
      <c r="S122" s="261" t="s">
        <v>502</v>
      </c>
      <c r="T122" s="202">
        <v>5602.0</v>
      </c>
      <c r="U122" s="214">
        <f t="shared" si="18"/>
        <v>1750</v>
      </c>
      <c r="V122" s="217">
        <f t="array" ref="V122">IFERROR(INDEX('ARTICULOS TECNO'!G:G, MATCH(F122, 'ARTICULOS TECNO'!A:A, 0)),"")</f>
        <v>0.35</v>
      </c>
      <c r="W122" s="217">
        <f t="shared" si="8"/>
        <v>1.75</v>
      </c>
      <c r="X122" s="218"/>
      <c r="Y122" s="244" t="str">
        <f t="shared" si="20"/>
        <v>10/2025</v>
      </c>
    </row>
    <row r="123" ht="18.0" customHeight="1" outlineLevel="1">
      <c r="A123" s="201">
        <v>45953.0</v>
      </c>
      <c r="B123" s="202">
        <v>2171.0</v>
      </c>
      <c r="C123" s="202" t="s">
        <v>521</v>
      </c>
      <c r="D123" s="203">
        <f t="array" ref="D123">XLOOKUP(B123,CABE_VENTAS!$A$1:A1037,CABE_VENTAS!$C$1:C1037,"N/A")</f>
        <v>66</v>
      </c>
      <c r="E123" s="204" t="str">
        <f t="array" ref="E123">XLOOKUP(D123,CLIENTES!$A$1:A1037,CLIENTES!$B$1:B1037, "")</f>
        <v>Facu Fabriccini</v>
      </c>
      <c r="F123" s="205" t="s">
        <v>529</v>
      </c>
      <c r="G123" s="206">
        <v>2.0</v>
      </c>
      <c r="H123" s="207" t="str">
        <f t="array" ref="H123">IFERROR(INDEX('ARTICULOS TECNO'!B:B, MATCH(F123, 'ARTICULOS TECNO'!A:A, 0)),"")</f>
        <v>Apple Watch S11 (GPS) 42mm Alum SB - SM</v>
      </c>
      <c r="I123" s="207" t="str">
        <f t="array" ref="I123">IFERROR(INDEX('ARTICULOS TECNO'!C:C, MATCH(F123, 'ARTICULOS TECNO'!A:A, 0)),"NA")</f>
        <v>Jet Black</v>
      </c>
      <c r="J123" s="208">
        <v>731.0</v>
      </c>
      <c r="K123" s="213">
        <v>365.0</v>
      </c>
      <c r="L123" s="259">
        <f t="shared" si="2"/>
        <v>730</v>
      </c>
      <c r="M123" s="211" t="s">
        <v>548</v>
      </c>
      <c r="N123" s="212">
        <f t="shared" si="21"/>
        <v>2555</v>
      </c>
      <c r="O123" s="213">
        <v>350.0</v>
      </c>
      <c r="P123" s="214">
        <v>0.0</v>
      </c>
      <c r="Q123" s="214">
        <f t="array" ref="Q123">IFERROR((K123-O123-P123)*G123,"")</f>
        <v>30</v>
      </c>
      <c r="R123" s="215">
        <f t="shared" si="6"/>
        <v>0.04109589041</v>
      </c>
      <c r="S123" s="261" t="s">
        <v>502</v>
      </c>
      <c r="T123" s="202">
        <v>5602.0</v>
      </c>
      <c r="U123" s="214">
        <f t="shared" si="18"/>
        <v>700</v>
      </c>
      <c r="V123" s="217">
        <f t="array" ref="V123">IFERROR(INDEX('ARTICULOS TECNO'!G:G, MATCH(F123, 'ARTICULOS TECNO'!A:A, 0)),"")</f>
        <v>0.35</v>
      </c>
      <c r="W123" s="217">
        <f t="shared" si="8"/>
        <v>0.7</v>
      </c>
      <c r="X123" s="245" t="s">
        <v>597</v>
      </c>
      <c r="Y123" s="244" t="str">
        <f t="shared" si="20"/>
        <v>10/2025</v>
      </c>
    </row>
    <row r="124" ht="18.0" customHeight="1" outlineLevel="1">
      <c r="A124" s="201">
        <v>45953.0</v>
      </c>
      <c r="B124" s="202">
        <v>2170.0</v>
      </c>
      <c r="C124" s="180" t="s">
        <v>191</v>
      </c>
      <c r="D124" s="203">
        <f t="array" ref="D124">XLOOKUP(B124,CABE_VENTAS!$A$1:A1037,CABE_VENTAS!$C$1:C1037,"N/A")</f>
        <v>66</v>
      </c>
      <c r="E124" s="204" t="str">
        <f t="array" ref="E124">XLOOKUP(D124,CLIENTES!$A$1:A1037,CLIENTES!$B$1:B1037, "")</f>
        <v>Facu Fabriccini</v>
      </c>
      <c r="F124" s="220" t="s">
        <v>598</v>
      </c>
      <c r="G124" s="206">
        <v>1.0</v>
      </c>
      <c r="H124" s="207" t="str">
        <f t="array" ref="H124">IFERROR(INDEX('ARTICULOS TECNO'!B:B, MATCH(F124, 'ARTICULOS TECNO'!A:A, 0)),"")</f>
        <v>iPhone 16 Plus 128GB 🇺🇸</v>
      </c>
      <c r="I124" s="207" t="str">
        <f t="array" ref="I124">IFERROR(INDEX('ARTICULOS TECNO'!C:C, MATCH(F124, 'ARTICULOS TECNO'!A:A, 0)),"NA")</f>
        <v>Black</v>
      </c>
      <c r="J124" s="208">
        <v>736.0</v>
      </c>
      <c r="K124" s="213">
        <v>650.0</v>
      </c>
      <c r="L124" s="259">
        <f t="shared" si="2"/>
        <v>650</v>
      </c>
      <c r="M124" s="211" t="s">
        <v>548</v>
      </c>
      <c r="N124" s="212" t="str">
        <f t="shared" si="21"/>
        <v/>
      </c>
      <c r="O124" s="213">
        <v>650.0</v>
      </c>
      <c r="P124" s="214">
        <v>0.0</v>
      </c>
      <c r="Q124" s="214">
        <f t="array" ref="Q124">IFERROR((K124-O124-P124)*G124,"")</f>
        <v>0</v>
      </c>
      <c r="R124" s="215">
        <f t="shared" si="6"/>
        <v>0</v>
      </c>
      <c r="S124" s="261" t="s">
        <v>569</v>
      </c>
      <c r="T124" s="202">
        <v>22023.0</v>
      </c>
      <c r="U124" s="214">
        <f t="shared" si="18"/>
        <v>650</v>
      </c>
      <c r="V124" s="217">
        <f t="array" ref="V124">IFERROR(INDEX('ARTICULOS TECNO'!G:G, MATCH(F124, 'ARTICULOS TECNO'!A:A, 0)),"")</f>
        <v>0.45</v>
      </c>
      <c r="W124" s="217">
        <f t="shared" si="8"/>
        <v>0.45</v>
      </c>
      <c r="X124" s="218"/>
      <c r="Y124" s="244" t="str">
        <f t="shared" si="20"/>
        <v>10/2025</v>
      </c>
    </row>
    <row r="125" ht="18.0" customHeight="1" outlineLevel="1">
      <c r="A125" s="201">
        <v>45953.0</v>
      </c>
      <c r="B125" s="202">
        <v>2170.0</v>
      </c>
      <c r="C125" s="202" t="s">
        <v>521</v>
      </c>
      <c r="D125" s="203">
        <f t="array" ref="D125">XLOOKUP(B125,CABE_VENTAS!$A$1:A1037,CABE_VENTAS!$C$1:C1037,"N/A")</f>
        <v>66</v>
      </c>
      <c r="E125" s="204" t="str">
        <f t="array" ref="E125">XLOOKUP(D125,CLIENTES!$A$1:A1037,CLIENTES!$B$1:B1037, "")</f>
        <v>Facu Fabriccini</v>
      </c>
      <c r="F125" s="205" t="s">
        <v>599</v>
      </c>
      <c r="G125" s="206">
        <v>3.0</v>
      </c>
      <c r="H125" s="207" t="str">
        <f t="array" ref="H125">IFERROR(INDEX('ARTICULOS TECNO'!B:B, MATCH(F125, 'ARTICULOS TECNO'!A:A, 0)),"")</f>
        <v>APPLE WATCH SERIES 11 (GPS) 42MM SB AL</v>
      </c>
      <c r="I125" s="207" t="str">
        <f t="array" ref="I125">IFERROR(INDEX('ARTICULOS TECNO'!C:C, MATCH(F125, 'ARTICULOS TECNO'!A:A, 0)),"NA")</f>
        <v/>
      </c>
      <c r="J125" s="208">
        <v>730.0</v>
      </c>
      <c r="K125" s="213">
        <v>350.0</v>
      </c>
      <c r="L125" s="259">
        <f t="shared" si="2"/>
        <v>1050</v>
      </c>
      <c r="M125" s="211" t="s">
        <v>548</v>
      </c>
      <c r="N125" s="263" t="str">
        <f t="shared" si="21"/>
        <v/>
      </c>
      <c r="O125" s="213">
        <v>350.0</v>
      </c>
      <c r="P125" s="214">
        <v>0.0</v>
      </c>
      <c r="Q125" s="214">
        <f t="array" ref="Q125">IFERROR((K125-O125-P125)*G125,"")</f>
        <v>0</v>
      </c>
      <c r="R125" s="215">
        <f t="shared" si="6"/>
        <v>0</v>
      </c>
      <c r="S125" s="261" t="s">
        <v>569</v>
      </c>
      <c r="T125" s="202">
        <v>22023.0</v>
      </c>
      <c r="U125" s="214">
        <f t="shared" si="18"/>
        <v>1050</v>
      </c>
      <c r="V125" s="217">
        <f t="array" ref="V125">IFERROR(INDEX('ARTICULOS TECNO'!G:G, MATCH(F125, 'ARTICULOS TECNO'!A:A, 0)),"")</f>
        <v>0.35</v>
      </c>
      <c r="W125" s="217">
        <f t="shared" si="8"/>
        <v>1.05</v>
      </c>
      <c r="X125" s="218"/>
      <c r="Y125" s="244" t="str">
        <f t="shared" si="20"/>
        <v>10/2025</v>
      </c>
    </row>
    <row r="126" ht="18.0" customHeight="1" outlineLevel="1">
      <c r="A126" s="201">
        <v>45953.0</v>
      </c>
      <c r="B126" s="202">
        <v>2170.0</v>
      </c>
      <c r="C126" s="180" t="s">
        <v>191</v>
      </c>
      <c r="D126" s="203">
        <f t="array" ref="D126">XLOOKUP(B126,CABE_VENTAS!$A$1:A1037,CABE_VENTAS!$C$1:C1037,"N/A")</f>
        <v>66</v>
      </c>
      <c r="E126" s="204" t="str">
        <f t="array" ref="E126">XLOOKUP(D126,CLIENTES!$A$1:A1037,CLIENTES!$B$1:B1037, "")</f>
        <v>Facu Fabriccini</v>
      </c>
      <c r="F126" s="205" t="s">
        <v>500</v>
      </c>
      <c r="G126" s="206">
        <v>10.0</v>
      </c>
      <c r="H126" s="207" t="str">
        <f t="array" ref="H126">IFERROR(INDEX('ARTICULOS TECNO'!B:B, MATCH(F126, 'ARTICULOS TECNO'!A:A, 0)),"")</f>
        <v>iPhone 17 Pro Max 256GB 🇺🇸</v>
      </c>
      <c r="I126" s="207" t="str">
        <f t="array" ref="I126">IFERROR(INDEX('ARTICULOS TECNO'!C:C, MATCH(F126, 'ARTICULOS TECNO'!A:A, 0)),"NA")</f>
        <v>Deep Blue</v>
      </c>
      <c r="J126" s="208">
        <v>730.0</v>
      </c>
      <c r="K126" s="213">
        <v>1235.0</v>
      </c>
      <c r="L126" s="259">
        <f t="shared" si="2"/>
        <v>12350</v>
      </c>
      <c r="M126" s="211" t="s">
        <v>548</v>
      </c>
      <c r="N126" s="212" t="str">
        <f t="shared" si="21"/>
        <v/>
      </c>
      <c r="O126" s="213">
        <v>1235.0</v>
      </c>
      <c r="P126" s="214">
        <v>0.0</v>
      </c>
      <c r="Q126" s="214">
        <f t="array" ref="Q126">IFERROR((K126-O126-P126)*G126,"")</f>
        <v>0</v>
      </c>
      <c r="R126" s="215">
        <f t="shared" si="6"/>
        <v>0</v>
      </c>
      <c r="S126" s="261" t="s">
        <v>569</v>
      </c>
      <c r="T126" s="202">
        <v>22023.0</v>
      </c>
      <c r="U126" s="214">
        <f t="shared" si="18"/>
        <v>12350</v>
      </c>
      <c r="V126" s="217">
        <f t="array" ref="V126">IFERROR(INDEX('ARTICULOS TECNO'!G:G, MATCH(F126, 'ARTICULOS TECNO'!A:A, 0)),"")</f>
        <v>0.5</v>
      </c>
      <c r="W126" s="217">
        <f t="shared" si="8"/>
        <v>5</v>
      </c>
      <c r="X126" s="218"/>
      <c r="Y126" s="244" t="str">
        <f t="shared" si="20"/>
        <v>10/2025</v>
      </c>
    </row>
    <row r="127" ht="18.0" customHeight="1" outlineLevel="1">
      <c r="A127" s="201">
        <v>45953.0</v>
      </c>
      <c r="B127" s="202">
        <v>2170.0</v>
      </c>
      <c r="C127" s="180" t="s">
        <v>191</v>
      </c>
      <c r="D127" s="203">
        <f t="array" ref="D127">XLOOKUP(B127,CABE_VENTAS!$A$1:A1037,CABE_VENTAS!$C$1:C1037,"N/A")</f>
        <v>66</v>
      </c>
      <c r="E127" s="204" t="str">
        <f t="array" ref="E127">XLOOKUP(D127,CLIENTES!$A$1:A1037,CLIENTES!$B$1:B1037, "")</f>
        <v>Facu Fabriccini</v>
      </c>
      <c r="F127" s="205" t="s">
        <v>503</v>
      </c>
      <c r="G127" s="206">
        <v>5.0</v>
      </c>
      <c r="H127" s="207" t="str">
        <f t="array" ref="H127">IFERROR(INDEX('ARTICULOS TECNO'!B:B, MATCH(F127, 'ARTICULOS TECNO'!A:A, 0)),"")</f>
        <v>iPhone 17 Pro Max 256GB 🇺🇸</v>
      </c>
      <c r="I127" s="207" t="str">
        <f t="array" ref="I127">IFERROR(INDEX('ARTICULOS TECNO'!C:C, MATCH(F127, 'ARTICULOS TECNO'!A:A, 0)),"NA")</f>
        <v>Silver</v>
      </c>
      <c r="J127" s="208">
        <v>730.0</v>
      </c>
      <c r="K127" s="213">
        <v>1250.0</v>
      </c>
      <c r="L127" s="259">
        <f t="shared" si="2"/>
        <v>6250</v>
      </c>
      <c r="M127" s="211" t="s">
        <v>548</v>
      </c>
      <c r="N127" s="212" t="str">
        <f t="shared" si="21"/>
        <v/>
      </c>
      <c r="O127" s="213">
        <v>1250.0</v>
      </c>
      <c r="P127" s="214">
        <v>0.0</v>
      </c>
      <c r="Q127" s="214">
        <f t="array" ref="Q127">IFERROR((K127-O127-P127)*G127,"")</f>
        <v>0</v>
      </c>
      <c r="R127" s="215">
        <f t="shared" si="6"/>
        <v>0</v>
      </c>
      <c r="S127" s="261" t="s">
        <v>569</v>
      </c>
      <c r="T127" s="202">
        <v>22023.0</v>
      </c>
      <c r="U127" s="214">
        <f t="shared" si="18"/>
        <v>6250</v>
      </c>
      <c r="V127" s="217">
        <f t="array" ref="V127">IFERROR(INDEX('ARTICULOS TECNO'!G:G, MATCH(F127, 'ARTICULOS TECNO'!A:A, 0)),"")</f>
        <v>0.5</v>
      </c>
      <c r="W127" s="217">
        <f t="shared" si="8"/>
        <v>2.5</v>
      </c>
      <c r="X127" s="218"/>
      <c r="Y127" s="244" t="str">
        <f t="shared" si="20"/>
        <v>10/2025</v>
      </c>
    </row>
    <row r="128" ht="18.0" customHeight="1" outlineLevel="1">
      <c r="A128" s="201">
        <v>45953.0</v>
      </c>
      <c r="B128" s="202">
        <v>2170.0</v>
      </c>
      <c r="C128" s="180" t="s">
        <v>191</v>
      </c>
      <c r="D128" s="203">
        <f t="array" ref="D128">XLOOKUP(B128,CABE_VENTAS!$A$1:A1037,CABE_VENTAS!$C$1:C1037,"N/A")</f>
        <v>66</v>
      </c>
      <c r="E128" s="204" t="str">
        <f t="array" ref="E128">XLOOKUP(D128,CLIENTES!$A$1:A1037,CLIENTES!$B$1:B1037, "")</f>
        <v>Facu Fabriccini</v>
      </c>
      <c r="F128" s="205" t="s">
        <v>600</v>
      </c>
      <c r="G128" s="206">
        <v>5.0</v>
      </c>
      <c r="H128" s="207" t="str">
        <f t="array" ref="H128">IFERROR(INDEX('ARTICULOS TECNO'!B:B, MATCH(F128, 'ARTICULOS TECNO'!A:A, 0)),"")</f>
        <v>iPhone 15 128GB 🇮🇳</v>
      </c>
      <c r="I128" s="207" t="str">
        <f t="array" ref="I128">IFERROR(INDEX('ARTICULOS TECNO'!C:C, MATCH(F128, 'ARTICULOS TECNO'!A:A, 0)),"NA")</f>
        <v>Black</v>
      </c>
      <c r="J128" s="208">
        <v>729.0</v>
      </c>
      <c r="K128" s="213">
        <v>505.0</v>
      </c>
      <c r="L128" s="259">
        <f t="shared" si="2"/>
        <v>2525</v>
      </c>
      <c r="M128" s="211" t="s">
        <v>548</v>
      </c>
      <c r="N128" s="263" t="str">
        <f t="shared" si="21"/>
        <v/>
      </c>
      <c r="O128" s="213">
        <v>505.0</v>
      </c>
      <c r="P128" s="214">
        <v>0.0</v>
      </c>
      <c r="Q128" s="214">
        <f t="array" ref="Q128">IFERROR((K128-O128-P128)*G128,"")</f>
        <v>0</v>
      </c>
      <c r="R128" s="215">
        <f t="shared" si="6"/>
        <v>0</v>
      </c>
      <c r="S128" s="261" t="s">
        <v>569</v>
      </c>
      <c r="T128" s="202">
        <v>22023.0</v>
      </c>
      <c r="U128" s="214">
        <f t="shared" si="18"/>
        <v>2525</v>
      </c>
      <c r="V128" s="217">
        <f t="array" ref="V128">IFERROR(INDEX('ARTICULOS TECNO'!G:G, MATCH(F128, 'ARTICULOS TECNO'!A:A, 0)),"")</f>
        <v>0.35</v>
      </c>
      <c r="W128" s="217">
        <f t="shared" si="8"/>
        <v>1.75</v>
      </c>
      <c r="X128" s="218"/>
      <c r="Y128" s="244" t="str">
        <f t="shared" si="20"/>
        <v>10/2025</v>
      </c>
    </row>
    <row r="129" ht="18.0" customHeight="1" outlineLevel="1">
      <c r="A129" s="201">
        <v>45953.0</v>
      </c>
      <c r="B129" s="202">
        <v>2170.0</v>
      </c>
      <c r="C129" s="180" t="s">
        <v>191</v>
      </c>
      <c r="D129" s="203">
        <f t="array" ref="D129">XLOOKUP(B129,CABE_VENTAS!$A$1:A1037,CABE_VENTAS!$C$1:C1037,"N/A")</f>
        <v>66</v>
      </c>
      <c r="E129" s="204" t="str">
        <f t="array" ref="E129">XLOOKUP(D129,CLIENTES!$A$1:A1037,CLIENTES!$B$1:B1037, "")</f>
        <v>Facu Fabriccini</v>
      </c>
      <c r="F129" s="264" t="s">
        <v>601</v>
      </c>
      <c r="G129" s="206">
        <v>9.0</v>
      </c>
      <c r="H129" s="207" t="str">
        <f t="array" ref="H129">IFERROR(INDEX('ARTICULOS TECNO'!B:B, MATCH(F129, 'ARTICULOS TECNO'!A:A, 0)),"")</f>
        <v>iPhone 16 128GB 🇺🇸</v>
      </c>
      <c r="I129" s="207" t="str">
        <f t="array" ref="I129">IFERROR(INDEX('ARTICULOS TECNO'!C:C, MATCH(F129, 'ARTICULOS TECNO'!A:A, 0)),"NA")</f>
        <v>Black</v>
      </c>
      <c r="J129" s="208">
        <v>729.0</v>
      </c>
      <c r="K129" s="213">
        <v>610.0</v>
      </c>
      <c r="L129" s="259">
        <f t="shared" si="2"/>
        <v>5490</v>
      </c>
      <c r="M129" s="211" t="s">
        <v>548</v>
      </c>
      <c r="N129" s="263" t="str">
        <f t="shared" si="21"/>
        <v/>
      </c>
      <c r="O129" s="213">
        <v>610.0</v>
      </c>
      <c r="P129" s="214">
        <v>0.0</v>
      </c>
      <c r="Q129" s="214">
        <f t="array" ref="Q129">IFERROR((K129-O129-P129)*G129,"")</f>
        <v>0</v>
      </c>
      <c r="R129" s="215">
        <f t="shared" si="6"/>
        <v>0</v>
      </c>
      <c r="S129" s="261" t="s">
        <v>569</v>
      </c>
      <c r="T129" s="202">
        <v>22023.0</v>
      </c>
      <c r="U129" s="214">
        <f t="shared" si="18"/>
        <v>5490</v>
      </c>
      <c r="V129" s="217">
        <f t="array" ref="V129">IFERROR(INDEX('ARTICULOS TECNO'!G:G, MATCH(F129, 'ARTICULOS TECNO'!A:A, 0)),"")</f>
        <v>0.35</v>
      </c>
      <c r="W129" s="217">
        <f t="shared" si="8"/>
        <v>3.15</v>
      </c>
      <c r="X129" s="218"/>
      <c r="Y129" s="244" t="str">
        <f t="shared" si="20"/>
        <v>10/2025</v>
      </c>
    </row>
    <row r="130" ht="18.0" customHeight="1" outlineLevel="1">
      <c r="A130" s="201">
        <v>45953.0</v>
      </c>
      <c r="B130" s="202">
        <v>2170.0</v>
      </c>
      <c r="C130" s="202" t="s">
        <v>521</v>
      </c>
      <c r="D130" s="203">
        <f t="array" ref="D130">XLOOKUP(B130,CABE_VENTAS!$A$1:A1037,CABE_VENTAS!$C$1:C1037,"N/A")</f>
        <v>66</v>
      </c>
      <c r="E130" s="204" t="str">
        <f t="array" ref="E130">XLOOKUP(D130,CLIENTES!$A$1:A1037,CLIENTES!$B$1:B1037, "")</f>
        <v>Facu Fabriccini</v>
      </c>
      <c r="F130" s="205" t="s">
        <v>602</v>
      </c>
      <c r="G130" s="206">
        <v>5.0</v>
      </c>
      <c r="H130" s="207" t="str">
        <f t="array" ref="H130">IFERROR(INDEX('ARTICULOS TECNO'!B:B, MATCH(F130, 'ARTICULOS TECNO'!A:A, 0)),"")</f>
        <v>APPLE WATCH SE 3nd GEN 40MM GPS</v>
      </c>
      <c r="I130" s="207" t="str">
        <f t="array" ref="I130">IFERROR(INDEX('ARTICULOS TECNO'!C:C, MATCH(F130, 'ARTICULOS TECNO'!A:A, 0)),"NA")</f>
        <v/>
      </c>
      <c r="J130" s="208"/>
      <c r="K130" s="213">
        <v>225.0</v>
      </c>
      <c r="L130" s="259">
        <f t="shared" si="2"/>
        <v>1125</v>
      </c>
      <c r="M130" s="211" t="s">
        <v>548</v>
      </c>
      <c r="N130" s="263">
        <f t="shared" si="21"/>
        <v>29440</v>
      </c>
      <c r="O130" s="213">
        <v>225.0</v>
      </c>
      <c r="P130" s="214">
        <v>0.0</v>
      </c>
      <c r="Q130" s="214">
        <f t="array" ref="Q130">IFERROR((K130-O130-P130)*G130,"")</f>
        <v>0</v>
      </c>
      <c r="R130" s="215">
        <f t="shared" si="6"/>
        <v>0</v>
      </c>
      <c r="S130" s="261" t="s">
        <v>569</v>
      </c>
      <c r="T130" s="202">
        <v>22023.0</v>
      </c>
      <c r="U130" s="214">
        <f t="shared" si="18"/>
        <v>1125</v>
      </c>
      <c r="V130" s="217">
        <f t="array" ref="V130">IFERROR(INDEX('ARTICULOS TECNO'!G:G, MATCH(F130, 'ARTICULOS TECNO'!A:A, 0)),"")</f>
        <v>0.3</v>
      </c>
      <c r="W130" s="217">
        <f t="shared" si="8"/>
        <v>1.5</v>
      </c>
      <c r="X130" s="218"/>
      <c r="Y130" s="244" t="str">
        <f t="shared" si="20"/>
        <v>10/2025</v>
      </c>
    </row>
    <row r="131" ht="18.0" customHeight="1" outlineLevel="1">
      <c r="A131" s="201">
        <v>45953.0</v>
      </c>
      <c r="B131" s="256">
        <v>2169.0</v>
      </c>
      <c r="C131" s="180" t="s">
        <v>191</v>
      </c>
      <c r="D131" s="203">
        <f t="array" ref="D131">XLOOKUP(B131,CABE_VENTAS!$A$1:A1037,CABE_VENTAS!$C$1:C1037,"N/A")</f>
        <v>66</v>
      </c>
      <c r="E131" s="204" t="str">
        <f t="array" ref="E131">XLOOKUP(D131,CLIENTES!$A$1:A1037,CLIENTES!$B$1:B1037, "")</f>
        <v>Facu Fabriccini</v>
      </c>
      <c r="F131" s="205" t="s">
        <v>603</v>
      </c>
      <c r="G131" s="206">
        <v>10.0</v>
      </c>
      <c r="H131" s="207" t="str">
        <f t="array" ref="H131">IFERROR(INDEX('ARTICULOS TECNO'!B:B, MATCH(F131, 'ARTICULOS TECNO'!A:A, 0)),"")</f>
        <v>iPhone 15 128GB 🇺🇸</v>
      </c>
      <c r="I131" s="207" t="str">
        <f t="array" ref="I131">IFERROR(INDEX('ARTICULOS TECNO'!C:C, MATCH(F131, 'ARTICULOS TECNO'!A:A, 0)),"NA")</f>
        <v>Black</v>
      </c>
      <c r="J131" s="208">
        <v>737.0</v>
      </c>
      <c r="K131" s="258">
        <v>510.0</v>
      </c>
      <c r="L131" s="259">
        <f t="shared" si="2"/>
        <v>5100</v>
      </c>
      <c r="M131" s="211" t="s">
        <v>548</v>
      </c>
      <c r="N131" s="212" t="str">
        <f t="shared" si="21"/>
        <v/>
      </c>
      <c r="O131" s="213">
        <v>510.0</v>
      </c>
      <c r="P131" s="214">
        <v>0.0</v>
      </c>
      <c r="Q131" s="214">
        <f t="array" ref="Q131">IFERROR((K131-O131-P131)*G131,"")</f>
        <v>0</v>
      </c>
      <c r="R131" s="215">
        <f t="shared" si="6"/>
        <v>0</v>
      </c>
      <c r="S131" s="261" t="s">
        <v>584</v>
      </c>
      <c r="T131" s="202">
        <v>1668.0</v>
      </c>
      <c r="U131" s="214">
        <f t="shared" si="18"/>
        <v>5100</v>
      </c>
      <c r="V131" s="217">
        <f t="array" ref="V131">IFERROR(INDEX('ARTICULOS TECNO'!G:G, MATCH(F131, 'ARTICULOS TECNO'!A:A, 0)),"")</f>
        <v>0.35</v>
      </c>
      <c r="W131" s="217">
        <f t="shared" si="8"/>
        <v>3.5</v>
      </c>
      <c r="X131" s="218"/>
      <c r="Y131" s="244" t="str">
        <f t="shared" si="20"/>
        <v>10/2025</v>
      </c>
    </row>
    <row r="132" ht="18.0" customHeight="1" outlineLevel="1">
      <c r="A132" s="201">
        <v>45953.0</v>
      </c>
      <c r="B132" s="180">
        <v>2169.0</v>
      </c>
      <c r="C132" s="180" t="s">
        <v>191</v>
      </c>
      <c r="D132" s="265">
        <f t="array" ref="D132">XLOOKUP(B132,CABE_VENTAS!$A$1:A1037,CABE_VENTAS!$C$1:C1037,"N/A")</f>
        <v>66</v>
      </c>
      <c r="E132" s="204" t="str">
        <f t="array" ref="E132">XLOOKUP(D132,CLIENTES!$A$1:A1037,CLIENTES!$B$1:B1037, "")</f>
        <v>Facu Fabriccini</v>
      </c>
      <c r="F132" s="264" t="s">
        <v>516</v>
      </c>
      <c r="G132" s="260">
        <v>10.0</v>
      </c>
      <c r="H132" s="207" t="str">
        <f t="array" ref="H132">IFERROR(INDEX('ARTICULOS TECNO'!B:B, MATCH(F132, 'ARTICULOS TECNO'!A:A, 0)),"")</f>
        <v>iPhone 17 Pro 256GB 🇺🇸</v>
      </c>
      <c r="I132" s="207" t="str">
        <f t="array" ref="I132">IFERROR(INDEX('ARTICULOS TECNO'!C:C, MATCH(F132, 'ARTICULOS TECNO'!A:A, 0)),"NA")</f>
        <v>Deep Blue</v>
      </c>
      <c r="J132" s="252">
        <v>736.0</v>
      </c>
      <c r="K132" s="266">
        <v>1077.0</v>
      </c>
      <c r="L132" s="210">
        <f t="shared" si="2"/>
        <v>10770</v>
      </c>
      <c r="M132" s="211" t="s">
        <v>548</v>
      </c>
      <c r="N132" s="263" t="str">
        <f t="shared" si="21"/>
        <v/>
      </c>
      <c r="O132" s="267">
        <v>1077.0</v>
      </c>
      <c r="P132" s="268">
        <v>0.0</v>
      </c>
      <c r="Q132" s="268">
        <f t="array" ref="Q132">IFERROR((K132-O132-P132)*G132,"")</f>
        <v>0</v>
      </c>
      <c r="R132" s="269">
        <f t="shared" si="6"/>
        <v>0</v>
      </c>
      <c r="S132" s="261" t="s">
        <v>584</v>
      </c>
      <c r="T132" s="202">
        <v>1668.0</v>
      </c>
      <c r="U132" s="267">
        <f t="shared" si="18"/>
        <v>10770</v>
      </c>
      <c r="V132" s="270">
        <f t="array" ref="V132">IFERROR(INDEX('ARTICULOS TECNO'!G:G, MATCH(F132, 'ARTICULOS TECNO'!A:A, 0)),"")</f>
        <v>0.5</v>
      </c>
      <c r="W132" s="270">
        <f t="shared" si="8"/>
        <v>5</v>
      </c>
      <c r="X132" s="180"/>
      <c r="Y132" s="244" t="str">
        <f t="shared" si="20"/>
        <v>10/2025</v>
      </c>
    </row>
    <row r="133" ht="18.0" customHeight="1" outlineLevel="1">
      <c r="A133" s="201">
        <v>45953.0</v>
      </c>
      <c r="B133" s="180">
        <v>2169.0</v>
      </c>
      <c r="C133" s="180" t="s">
        <v>191</v>
      </c>
      <c r="D133" s="265">
        <f t="array" ref="D133">XLOOKUP(B133,CABE_VENTAS!$A$1:A1037,CABE_VENTAS!$C$1:C1037,"N/A")</f>
        <v>66</v>
      </c>
      <c r="E133" s="204" t="str">
        <f t="array" ref="E133">XLOOKUP(D133,CLIENTES!$A$1:A1037,CLIENTES!$B$1:B1037, "")</f>
        <v>Facu Fabriccini</v>
      </c>
      <c r="F133" s="264" t="s">
        <v>519</v>
      </c>
      <c r="G133" s="260">
        <v>10.0</v>
      </c>
      <c r="H133" s="207" t="str">
        <f t="array" ref="H133">IFERROR(INDEX('ARTICULOS TECNO'!B:B, MATCH(F133, 'ARTICULOS TECNO'!A:A, 0)),"")</f>
        <v>iPhone 17 Pro 256GB 🇺🇸</v>
      </c>
      <c r="I133" s="207" t="str">
        <f t="array" ref="I133">IFERROR(INDEX('ARTICULOS TECNO'!C:C, MATCH(F133, 'ARTICULOS TECNO'!A:A, 0)),"NA")</f>
        <v>Silver</v>
      </c>
      <c r="J133" s="252">
        <v>736.0</v>
      </c>
      <c r="K133" s="266">
        <v>1108.0</v>
      </c>
      <c r="L133" s="210">
        <f t="shared" si="2"/>
        <v>11080</v>
      </c>
      <c r="M133" s="211" t="s">
        <v>548</v>
      </c>
      <c r="N133" s="263">
        <f t="shared" si="21"/>
        <v>26950</v>
      </c>
      <c r="O133" s="267">
        <v>1107.0</v>
      </c>
      <c r="P133" s="268">
        <v>0.0</v>
      </c>
      <c r="Q133" s="268">
        <f t="array" ref="Q133">IFERROR((K133-O133-P133)*G133,"")</f>
        <v>10</v>
      </c>
      <c r="R133" s="269">
        <f t="shared" si="6"/>
        <v>0.0009025270758</v>
      </c>
      <c r="S133" s="261" t="s">
        <v>584</v>
      </c>
      <c r="T133" s="202">
        <v>1668.0</v>
      </c>
      <c r="U133" s="267">
        <f t="shared" si="18"/>
        <v>11070</v>
      </c>
      <c r="V133" s="270">
        <f t="array" ref="V133">IFERROR(INDEX('ARTICULOS TECNO'!G:G, MATCH(F133, 'ARTICULOS TECNO'!A:A, 0)),"")</f>
        <v>0.5</v>
      </c>
      <c r="W133" s="270">
        <f t="shared" si="8"/>
        <v>5</v>
      </c>
      <c r="X133" s="180"/>
      <c r="Y133" s="244" t="str">
        <f t="shared" si="20"/>
        <v>10/2025</v>
      </c>
    </row>
    <row r="134" ht="18.0" customHeight="1" outlineLevel="1">
      <c r="A134" s="201">
        <v>45953.0</v>
      </c>
      <c r="B134" s="180">
        <v>2168.0</v>
      </c>
      <c r="C134" s="180" t="s">
        <v>191</v>
      </c>
      <c r="D134" s="265">
        <f t="array" ref="D134">XLOOKUP(B134,CABE_VENTAS!$A$1:A1037,CABE_VENTAS!$C$1:C1037,"N/A")</f>
        <v>66</v>
      </c>
      <c r="E134" s="204" t="str">
        <f t="array" ref="E134">XLOOKUP(D134,CLIENTES!$A$1:A1037,CLIENTES!$B$1:B1037, "")</f>
        <v>Facu Fabriccini</v>
      </c>
      <c r="F134" s="264" t="s">
        <v>604</v>
      </c>
      <c r="G134" s="260">
        <v>1.0</v>
      </c>
      <c r="H134" s="207" t="str">
        <f t="array" ref="H134">IFERROR(INDEX('ARTICULOS TECNO'!B:B, MATCH(F134, 'ARTICULOS TECNO'!A:A, 0)),"")</f>
        <v>iPhone 16 128GB 🇺🇸</v>
      </c>
      <c r="I134" s="207" t="str">
        <f t="array" ref="I134">IFERROR(INDEX('ARTICULOS TECNO'!C:C, MATCH(F134, 'ARTICULOS TECNO'!A:A, 0)),"NA")</f>
        <v>Teal</v>
      </c>
      <c r="J134" s="252">
        <v>729.0</v>
      </c>
      <c r="K134" s="266">
        <v>615.0</v>
      </c>
      <c r="L134" s="210">
        <f t="shared" si="2"/>
        <v>615</v>
      </c>
      <c r="M134" s="211" t="s">
        <v>548</v>
      </c>
      <c r="N134" s="263" t="str">
        <f t="shared" si="21"/>
        <v/>
      </c>
      <c r="O134" s="267">
        <v>615.0</v>
      </c>
      <c r="P134" s="268">
        <v>0.0</v>
      </c>
      <c r="Q134" s="268">
        <f t="array" ref="Q134">IFERROR((K134-O134-P134)*G134,"")</f>
        <v>0</v>
      </c>
      <c r="R134" s="269">
        <f t="shared" si="6"/>
        <v>0</v>
      </c>
      <c r="S134" s="216" t="s">
        <v>518</v>
      </c>
      <c r="T134" s="180">
        <v>12849.0</v>
      </c>
      <c r="U134" s="267">
        <f t="shared" si="18"/>
        <v>615</v>
      </c>
      <c r="V134" s="270">
        <f t="array" ref="V134">IFERROR(INDEX('ARTICULOS TECNO'!G:G, MATCH(F134, 'ARTICULOS TECNO'!A:A, 0)),"")</f>
        <v>0.35</v>
      </c>
      <c r="W134" s="270">
        <f t="shared" si="8"/>
        <v>0.35</v>
      </c>
      <c r="X134" s="180"/>
      <c r="Y134" s="244" t="str">
        <f t="shared" si="20"/>
        <v>10/2025</v>
      </c>
    </row>
    <row r="135" ht="18.0" customHeight="1" outlineLevel="1">
      <c r="A135" s="201">
        <v>45953.0</v>
      </c>
      <c r="B135" s="180">
        <v>2168.0</v>
      </c>
      <c r="C135" s="180" t="s">
        <v>191</v>
      </c>
      <c r="D135" s="265">
        <f t="array" ref="D135">XLOOKUP(B135,CABE_VENTAS!$A$1:A1037,CABE_VENTAS!$C$1:C1037,"N/A")</f>
        <v>66</v>
      </c>
      <c r="E135" s="204" t="str">
        <f t="array" ref="E135">XLOOKUP(D135,CLIENTES!$A$1:A1037,CLIENTES!$B$1:B1037, "")</f>
        <v>Facu Fabriccini</v>
      </c>
      <c r="F135" s="264" t="s">
        <v>605</v>
      </c>
      <c r="G135" s="260">
        <v>3.0</v>
      </c>
      <c r="H135" s="207" t="str">
        <f t="array" ref="H135">IFERROR(INDEX('ARTICULOS TECNO'!B:B, MATCH(F135, 'ARTICULOS TECNO'!A:A, 0)),"")</f>
        <v>iPhone 16 128GB 🇺🇸</v>
      </c>
      <c r="I135" s="207" t="str">
        <f t="array" ref="I135">IFERROR(INDEX('ARTICULOS TECNO'!C:C, MATCH(F135, 'ARTICULOS TECNO'!A:A, 0)),"NA")</f>
        <v>Pink</v>
      </c>
      <c r="J135" s="252">
        <v>729.0</v>
      </c>
      <c r="K135" s="266">
        <v>615.0</v>
      </c>
      <c r="L135" s="210">
        <f t="shared" si="2"/>
        <v>1845</v>
      </c>
      <c r="M135" s="211" t="s">
        <v>548</v>
      </c>
      <c r="N135" s="263" t="str">
        <f t="shared" si="21"/>
        <v/>
      </c>
      <c r="O135" s="267">
        <v>615.0</v>
      </c>
      <c r="P135" s="268">
        <v>0.0</v>
      </c>
      <c r="Q135" s="268">
        <f t="array" ref="Q135">IFERROR((K135-O135-P135)*G135,"")</f>
        <v>0</v>
      </c>
      <c r="R135" s="269">
        <f t="shared" si="6"/>
        <v>0</v>
      </c>
      <c r="S135" s="216" t="s">
        <v>518</v>
      </c>
      <c r="T135" s="180">
        <v>12849.0</v>
      </c>
      <c r="U135" s="267">
        <f t="shared" si="18"/>
        <v>1845</v>
      </c>
      <c r="V135" s="270">
        <f t="array" ref="V135">IFERROR(INDEX('ARTICULOS TECNO'!G:G, MATCH(F135, 'ARTICULOS TECNO'!A:A, 0)),"")</f>
        <v>0.35</v>
      </c>
      <c r="W135" s="270">
        <f t="shared" si="8"/>
        <v>1.05</v>
      </c>
      <c r="X135" s="180"/>
      <c r="Y135" s="244" t="str">
        <f t="shared" si="20"/>
        <v>10/2025</v>
      </c>
    </row>
    <row r="136" ht="18.0" customHeight="1" outlineLevel="1">
      <c r="A136" s="201">
        <v>45953.0</v>
      </c>
      <c r="B136" s="180">
        <v>2168.0</v>
      </c>
      <c r="C136" s="180" t="s">
        <v>191</v>
      </c>
      <c r="D136" s="265">
        <f t="array" ref="D136">XLOOKUP(B136,CABE_VENTAS!$A$1:A1037,CABE_VENTAS!$C$1:C1037,"N/A")</f>
        <v>66</v>
      </c>
      <c r="E136" s="204" t="str">
        <f t="array" ref="E136">XLOOKUP(D136,CLIENTES!$A$1:A1037,CLIENTES!$B$1:B1037, "")</f>
        <v>Facu Fabriccini</v>
      </c>
      <c r="F136" s="264" t="s">
        <v>601</v>
      </c>
      <c r="G136" s="260">
        <v>17.0</v>
      </c>
      <c r="H136" s="207" t="str">
        <f t="array" ref="H136">IFERROR(INDEX('ARTICULOS TECNO'!B:B, MATCH(F136, 'ARTICULOS TECNO'!A:A, 0)),"")</f>
        <v>iPhone 16 128GB 🇺🇸</v>
      </c>
      <c r="I136" s="207" t="str">
        <f t="array" ref="I136">IFERROR(INDEX('ARTICULOS TECNO'!C:C, MATCH(F136, 'ARTICULOS TECNO'!A:A, 0)),"NA")</f>
        <v>Black</v>
      </c>
      <c r="J136" s="252">
        <v>729.0</v>
      </c>
      <c r="K136" s="266">
        <v>615.0</v>
      </c>
      <c r="L136" s="210">
        <f t="shared" si="2"/>
        <v>10455</v>
      </c>
      <c r="M136" s="211" t="s">
        <v>548</v>
      </c>
      <c r="N136" s="263">
        <f t="shared" si="21"/>
        <v>12915</v>
      </c>
      <c r="O136" s="267">
        <v>615.0</v>
      </c>
      <c r="P136" s="268">
        <v>0.0</v>
      </c>
      <c r="Q136" s="268">
        <f t="array" ref="Q136">IFERROR((K136-O136-P136)*G136,"")</f>
        <v>0</v>
      </c>
      <c r="R136" s="269">
        <f t="shared" si="6"/>
        <v>0</v>
      </c>
      <c r="S136" s="216" t="s">
        <v>518</v>
      </c>
      <c r="T136" s="180">
        <v>12849.0</v>
      </c>
      <c r="U136" s="267">
        <f t="shared" si="18"/>
        <v>10455</v>
      </c>
      <c r="V136" s="270">
        <f t="array" ref="V136">IFERROR(INDEX('ARTICULOS TECNO'!G:G, MATCH(F136, 'ARTICULOS TECNO'!A:A, 0)),"")</f>
        <v>0.35</v>
      </c>
      <c r="W136" s="270">
        <f t="shared" si="8"/>
        <v>5.95</v>
      </c>
      <c r="X136" s="180"/>
      <c r="Y136" s="244" t="str">
        <f t="shared" si="20"/>
        <v>10/2025</v>
      </c>
    </row>
    <row r="137" ht="18.0" customHeight="1" outlineLevel="1">
      <c r="A137" s="271">
        <v>45952.0</v>
      </c>
      <c r="B137" s="180">
        <v>2167.0</v>
      </c>
      <c r="C137" s="180" t="s">
        <v>195</v>
      </c>
      <c r="D137" s="265">
        <f t="array" ref="D137">XLOOKUP(B137,CABE_VENTAS!$A$1:A1037,CABE_VENTAS!$C$1:C1037,"N/A")</f>
        <v>162</v>
      </c>
      <c r="E137" s="204" t="str">
        <f t="array" ref="E137">XLOOKUP(D137,CLIENTES!$A$1:A1037,CLIENTES!$B$1:B1037, "")</f>
        <v>Marcos Roku</v>
      </c>
      <c r="F137" s="254" t="s">
        <v>606</v>
      </c>
      <c r="G137" s="260">
        <v>10.0</v>
      </c>
      <c r="H137" s="207" t="str">
        <f t="array" ref="H137">IFERROR(INDEX('ARTICULOS TECNO'!B:B, MATCH(F137, 'ARTICULOS TECNO'!A:A, 0)),"")</f>
        <v>APPLE Magnetig Charguing USB-C CORD (Series 10 ULTRA)</v>
      </c>
      <c r="I137" s="207" t="str">
        <f t="array" ref="I137">IFERROR(INDEX('ARTICULOS TECNO'!C:C, MATCH(F137, 'ARTICULOS TECNO'!A:A, 0)),"NA")</f>
        <v/>
      </c>
      <c r="J137" s="252">
        <v>734.0</v>
      </c>
      <c r="K137" s="266">
        <v>13.0</v>
      </c>
      <c r="L137" s="210">
        <f t="shared" si="2"/>
        <v>130</v>
      </c>
      <c r="M137" s="211" t="s">
        <v>548</v>
      </c>
      <c r="N137" s="263" t="str">
        <f t="shared" si="21"/>
        <v/>
      </c>
      <c r="O137" s="267">
        <v>13.0</v>
      </c>
      <c r="P137" s="268">
        <v>0.0</v>
      </c>
      <c r="Q137" s="268">
        <f t="array" ref="Q137">IFERROR((K137-O137-P137)*G137,"")</f>
        <v>0</v>
      </c>
      <c r="R137" s="269">
        <f t="shared" si="6"/>
        <v>0</v>
      </c>
      <c r="S137" s="261" t="s">
        <v>502</v>
      </c>
      <c r="T137" s="180"/>
      <c r="U137" s="267">
        <f t="shared" si="18"/>
        <v>130</v>
      </c>
      <c r="V137" s="270">
        <f t="array" ref="V137">IFERROR(INDEX('ARTICULOS TECNO'!G:G, MATCH(F137, 'ARTICULOS TECNO'!A:A, 0)),"")</f>
        <v>0.15</v>
      </c>
      <c r="W137" s="270">
        <f t="shared" si="8"/>
        <v>1.5</v>
      </c>
      <c r="X137" s="180"/>
      <c r="Y137" s="244" t="str">
        <f t="shared" si="20"/>
        <v>10/2025</v>
      </c>
    </row>
    <row r="138" ht="18.0" customHeight="1" outlineLevel="1">
      <c r="A138" s="271">
        <v>45952.0</v>
      </c>
      <c r="B138" s="180">
        <v>2167.0</v>
      </c>
      <c r="C138" s="180" t="s">
        <v>195</v>
      </c>
      <c r="D138" s="265">
        <f t="array" ref="D138">XLOOKUP(B138,CABE_VENTAS!$A$1:A1037,CABE_VENTAS!$C$1:C1037,"N/A")</f>
        <v>162</v>
      </c>
      <c r="E138" s="204" t="str">
        <f t="array" ref="E138">XLOOKUP(D138,CLIENTES!$A$1:A1037,CLIENTES!$B$1:B1037, "")</f>
        <v>Marcos Roku</v>
      </c>
      <c r="F138" s="254" t="s">
        <v>607</v>
      </c>
      <c r="G138" s="260">
        <v>10.0</v>
      </c>
      <c r="H138" s="207" t="str">
        <f t="array" ref="H138">IFERROR(INDEX('ARTICULOS TECNO'!B:B, MATCH(F138, 'ARTICULOS TECNO'!A:A, 0)),"")</f>
        <v>APPLE Magnetig Charguing USB-C CORD (WATCH SE)</v>
      </c>
      <c r="I138" s="207" t="str">
        <f t="array" ref="I138">IFERROR(INDEX('ARTICULOS TECNO'!C:C, MATCH(F138, 'ARTICULOS TECNO'!A:A, 0)),"NA")</f>
        <v/>
      </c>
      <c r="J138" s="252">
        <v>734.0</v>
      </c>
      <c r="K138" s="266">
        <v>9.0</v>
      </c>
      <c r="L138" s="210">
        <f t="shared" si="2"/>
        <v>90</v>
      </c>
      <c r="M138" s="211" t="s">
        <v>548</v>
      </c>
      <c r="N138" s="263">
        <f t="shared" si="21"/>
        <v>220</v>
      </c>
      <c r="O138" s="267">
        <v>9.0</v>
      </c>
      <c r="P138" s="268">
        <v>0.0</v>
      </c>
      <c r="Q138" s="268">
        <f t="array" ref="Q138">IFERROR((K138-O138-P138)*G138,"")</f>
        <v>0</v>
      </c>
      <c r="R138" s="269"/>
      <c r="S138" s="261" t="s">
        <v>502</v>
      </c>
      <c r="T138" s="180"/>
      <c r="U138" s="267">
        <f t="shared" si="18"/>
        <v>90</v>
      </c>
      <c r="V138" s="270">
        <f t="array" ref="V138">IFERROR(INDEX('ARTICULOS TECNO'!G:G, MATCH(F138, 'ARTICULOS TECNO'!A:A, 0)),"")</f>
        <v>0.15</v>
      </c>
      <c r="W138" s="270">
        <f t="shared" si="8"/>
        <v>1.5</v>
      </c>
      <c r="X138" s="180"/>
      <c r="Y138" s="244" t="str">
        <f t="shared" si="20"/>
        <v>10/2025</v>
      </c>
    </row>
    <row r="139" ht="18.0" customHeight="1" outlineLevel="1">
      <c r="A139" s="271">
        <v>45952.0</v>
      </c>
      <c r="B139" s="180">
        <v>2166.0</v>
      </c>
      <c r="C139" s="180" t="s">
        <v>191</v>
      </c>
      <c r="D139" s="265">
        <f t="array" ref="D139">XLOOKUP(B139,CABE_VENTAS!$A$1:A1037,CABE_VENTAS!$C$1:C1037,"N/A")</f>
        <v>66</v>
      </c>
      <c r="E139" s="204" t="str">
        <f t="array" ref="E139">XLOOKUP(D139,CLIENTES!$A$1:A1037,CLIENTES!$B$1:B1037, "")</f>
        <v>Facu Fabriccini</v>
      </c>
      <c r="F139" s="264" t="s">
        <v>516</v>
      </c>
      <c r="G139" s="260">
        <v>10.0</v>
      </c>
      <c r="H139" s="207" t="str">
        <f t="array" ref="H139">IFERROR(INDEX('ARTICULOS TECNO'!B:B, MATCH(F139, 'ARTICULOS TECNO'!A:A, 0)),"")</f>
        <v>iPhone 17 Pro 256GB 🇺🇸</v>
      </c>
      <c r="I139" s="207" t="str">
        <f t="array" ref="I139">IFERROR(INDEX('ARTICULOS TECNO'!C:C, MATCH(F139, 'ARTICULOS TECNO'!A:A, 0)),"NA")</f>
        <v>Deep Blue</v>
      </c>
      <c r="J139" s="252">
        <v>736.0</v>
      </c>
      <c r="K139" s="266">
        <v>1085.0</v>
      </c>
      <c r="L139" s="210">
        <f t="shared" si="2"/>
        <v>10850</v>
      </c>
      <c r="M139" s="211" t="s">
        <v>548</v>
      </c>
      <c r="N139" s="263" t="str">
        <f t="shared" si="21"/>
        <v/>
      </c>
      <c r="O139" s="267">
        <v>1070.0</v>
      </c>
      <c r="P139" s="268">
        <v>0.0</v>
      </c>
      <c r="Q139" s="268">
        <f t="array" ref="Q139">IFERROR((K139-O139-P139)*G139,"")</f>
        <v>150</v>
      </c>
      <c r="R139" s="269">
        <f t="shared" ref="R139:R314" si="22">IFERROR(Q139/L139,0)</f>
        <v>0.01382488479</v>
      </c>
      <c r="S139" s="216" t="s">
        <v>502</v>
      </c>
      <c r="T139" s="180">
        <v>5457.0</v>
      </c>
      <c r="U139" s="267">
        <f t="shared" si="18"/>
        <v>10700</v>
      </c>
      <c r="V139" s="270">
        <f t="array" ref="V139">IFERROR(INDEX('ARTICULOS TECNO'!G:G, MATCH(F139, 'ARTICULOS TECNO'!A:A, 0)),"")</f>
        <v>0.5</v>
      </c>
      <c r="W139" s="270">
        <f t="shared" si="8"/>
        <v>5</v>
      </c>
      <c r="X139" s="180"/>
      <c r="Y139" s="244" t="str">
        <f t="shared" si="20"/>
        <v>10/2025</v>
      </c>
    </row>
    <row r="140" ht="18.0" customHeight="1" outlineLevel="1">
      <c r="A140" s="271">
        <v>45952.0</v>
      </c>
      <c r="B140" s="180">
        <v>2166.0</v>
      </c>
      <c r="C140" s="180" t="s">
        <v>191</v>
      </c>
      <c r="D140" s="265">
        <f t="array" ref="D140">XLOOKUP(B140,CABE_VENTAS!$A$1:A1037,CABE_VENTAS!$C$1:C1037,"N/A")</f>
        <v>66</v>
      </c>
      <c r="E140" s="204" t="str">
        <f t="array" ref="E140">XLOOKUP(D140,CLIENTES!$A$1:A1037,CLIENTES!$B$1:B1037, "")</f>
        <v>Facu Fabriccini</v>
      </c>
      <c r="F140" s="264" t="s">
        <v>500</v>
      </c>
      <c r="G140" s="260">
        <v>6.0</v>
      </c>
      <c r="H140" s="207" t="str">
        <f t="array" ref="H140">IFERROR(INDEX('ARTICULOS TECNO'!B:B, MATCH(F140, 'ARTICULOS TECNO'!A:A, 0)),"")</f>
        <v>iPhone 17 Pro Max 256GB 🇺🇸</v>
      </c>
      <c r="I140" s="207" t="str">
        <f t="array" ref="I140">IFERROR(INDEX('ARTICULOS TECNO'!C:C, MATCH(F140, 'ARTICULOS TECNO'!A:A, 0)),"NA")</f>
        <v>Deep Blue</v>
      </c>
      <c r="J140" s="252">
        <v>736.0</v>
      </c>
      <c r="K140" s="266">
        <v>1255.0</v>
      </c>
      <c r="L140" s="210">
        <f t="shared" si="2"/>
        <v>7530</v>
      </c>
      <c r="M140" s="211" t="s">
        <v>548</v>
      </c>
      <c r="N140" s="263" t="str">
        <f t="shared" si="21"/>
        <v/>
      </c>
      <c r="O140" s="267">
        <v>1245.0</v>
      </c>
      <c r="P140" s="268">
        <v>0.0</v>
      </c>
      <c r="Q140" s="268">
        <f t="array" ref="Q140">IFERROR((K140-O140-P140)*G140,"")</f>
        <v>60</v>
      </c>
      <c r="R140" s="269">
        <f t="shared" si="22"/>
        <v>0.00796812749</v>
      </c>
      <c r="S140" s="216" t="s">
        <v>502</v>
      </c>
      <c r="T140" s="180">
        <v>5457.0</v>
      </c>
      <c r="U140" s="267">
        <f t="shared" si="18"/>
        <v>7470</v>
      </c>
      <c r="V140" s="270">
        <f t="array" ref="V140">IFERROR(INDEX('ARTICULOS TECNO'!G:G, MATCH(F140, 'ARTICULOS TECNO'!A:A, 0)),"")</f>
        <v>0.5</v>
      </c>
      <c r="W140" s="270">
        <f t="shared" si="8"/>
        <v>3</v>
      </c>
      <c r="X140" s="180"/>
      <c r="Y140" s="244" t="str">
        <f t="shared" si="20"/>
        <v>10/2025</v>
      </c>
    </row>
    <row r="141" ht="18.0" customHeight="1" outlineLevel="1">
      <c r="A141" s="271">
        <v>45952.0</v>
      </c>
      <c r="B141" s="180">
        <v>2166.0</v>
      </c>
      <c r="C141" s="180" t="s">
        <v>191</v>
      </c>
      <c r="D141" s="265">
        <f t="array" ref="D141">XLOOKUP(B141,CABE_VENTAS!$A$1:A1037,CABE_VENTAS!$C$1:C1037,"N/A")</f>
        <v>66</v>
      </c>
      <c r="E141" s="204" t="str">
        <f t="array" ref="E141">XLOOKUP(D141,CLIENTES!$A$1:A1037,CLIENTES!$B$1:B1037, "")</f>
        <v>Facu Fabriccini</v>
      </c>
      <c r="F141" s="264" t="s">
        <v>516</v>
      </c>
      <c r="G141" s="260">
        <v>1.0</v>
      </c>
      <c r="H141" s="207" t="str">
        <f t="array" ref="H141">IFERROR(INDEX('ARTICULOS TECNO'!B:B, MATCH(F141, 'ARTICULOS TECNO'!A:A, 0)),"")</f>
        <v>iPhone 17 Pro 256GB 🇺🇸</v>
      </c>
      <c r="I141" s="207" t="str">
        <f t="array" ref="I141">IFERROR(INDEX('ARTICULOS TECNO'!C:C, MATCH(F141, 'ARTICULOS TECNO'!A:A, 0)),"NA")</f>
        <v>Deep Blue</v>
      </c>
      <c r="J141" s="252">
        <v>722.0</v>
      </c>
      <c r="K141" s="266">
        <v>690.0</v>
      </c>
      <c r="L141" s="210">
        <f t="shared" si="2"/>
        <v>690</v>
      </c>
      <c r="M141" s="211" t="s">
        <v>548</v>
      </c>
      <c r="N141" s="263">
        <f t="shared" si="21"/>
        <v>19070</v>
      </c>
      <c r="O141" s="267">
        <v>1070.0</v>
      </c>
      <c r="P141" s="268">
        <v>0.0</v>
      </c>
      <c r="Q141" s="268">
        <f t="array" ref="Q141">IFERROR((K141-O141-P141)*G141,"")</f>
        <v>-380</v>
      </c>
      <c r="R141" s="269">
        <f t="shared" si="22"/>
        <v>-0.5507246377</v>
      </c>
      <c r="S141" s="216" t="s">
        <v>502</v>
      </c>
      <c r="T141" s="180">
        <v>5457.0</v>
      </c>
      <c r="U141" s="267">
        <f t="shared" si="18"/>
        <v>1070</v>
      </c>
      <c r="V141" s="270">
        <f t="array" ref="V141">IFERROR(INDEX('ARTICULOS TECNO'!G:G, MATCH(F141, 'ARTICULOS TECNO'!A:A, 0)),"")</f>
        <v>0.5</v>
      </c>
      <c r="W141" s="270">
        <f t="shared" si="8"/>
        <v>0.5</v>
      </c>
      <c r="X141" s="180"/>
      <c r="Y141" s="244" t="str">
        <f t="shared" si="20"/>
        <v>10/2025</v>
      </c>
    </row>
    <row r="142" ht="18.0" customHeight="1" outlineLevel="1">
      <c r="A142" s="271">
        <v>45952.0</v>
      </c>
      <c r="B142" s="180">
        <v>2165.0</v>
      </c>
      <c r="C142" s="180" t="s">
        <v>191</v>
      </c>
      <c r="D142" s="265">
        <f t="array" ref="D142">XLOOKUP(B142,CABE_VENTAS!$A$1:A1037,CABE_VENTAS!$C$1:C1037,"N/A")</f>
        <v>66</v>
      </c>
      <c r="E142" s="204" t="str">
        <f t="array" ref="E142">XLOOKUP(D142,CLIENTES!$A$1:A1037,CLIENTES!$B$1:B1037, "")</f>
        <v>Facu Fabriccini</v>
      </c>
      <c r="F142" s="264" t="s">
        <v>608</v>
      </c>
      <c r="G142" s="260">
        <v>10.0</v>
      </c>
      <c r="H142" s="207" t="str">
        <f t="array" ref="H142">IFERROR(INDEX('ARTICULOS TECNO'!B:B, MATCH(F142, 'ARTICULOS TECNO'!A:A, 0)),"")</f>
        <v>Samsung S25 DS Ultra 12+512GB</v>
      </c>
      <c r="I142" s="207" t="str">
        <f t="array" ref="I142">IFERROR(INDEX('ARTICULOS TECNO'!C:C, MATCH(F142, 'ARTICULOS TECNO'!A:A, 0)),"NA")</f>
        <v/>
      </c>
      <c r="J142" s="252">
        <v>729.0</v>
      </c>
      <c r="K142" s="266">
        <v>930.0</v>
      </c>
      <c r="L142" s="210">
        <f t="shared" si="2"/>
        <v>9300</v>
      </c>
      <c r="M142" s="250" t="s">
        <v>548</v>
      </c>
      <c r="N142" s="263">
        <f t="shared" si="21"/>
        <v>9300</v>
      </c>
      <c r="O142" s="267">
        <v>920.0</v>
      </c>
      <c r="P142" s="268">
        <v>0.0</v>
      </c>
      <c r="Q142" s="268">
        <f t="array" ref="Q142">IFERROR((K142-O142-P142)*G142,"")</f>
        <v>100</v>
      </c>
      <c r="R142" s="269">
        <f t="shared" si="22"/>
        <v>0.01075268817</v>
      </c>
      <c r="S142" s="216" t="s">
        <v>576</v>
      </c>
      <c r="T142" s="180"/>
      <c r="U142" s="267">
        <f t="shared" si="18"/>
        <v>9200</v>
      </c>
      <c r="V142" s="270">
        <f t="array" ref="V142">IFERROR(INDEX('ARTICULOS TECNO'!G:G, MATCH(F142, 'ARTICULOS TECNO'!A:A, 0)),"")</f>
        <v>0.75</v>
      </c>
      <c r="W142" s="270">
        <f t="shared" si="8"/>
        <v>7.5</v>
      </c>
      <c r="X142" s="180"/>
      <c r="Y142" s="244" t="str">
        <f t="shared" si="20"/>
        <v>10/2025</v>
      </c>
    </row>
    <row r="143" ht="18.0" customHeight="1" outlineLevel="1">
      <c r="A143" s="272">
        <v>45947.0</v>
      </c>
      <c r="B143" s="273">
        <v>2159.0</v>
      </c>
      <c r="C143" s="273" t="s">
        <v>191</v>
      </c>
      <c r="D143" s="274">
        <f t="array" ref="D143">XLOOKUP(B143,CABE_VENTAS!$A$1:A1037,CABE_VENTAS!$C$1:C1037,"N/A")</f>
        <v>66</v>
      </c>
      <c r="E143" s="275" t="str">
        <f t="array" ref="E143">XLOOKUP(D143,CLIENTES!$A$1:A1037,CLIENTES!$B$1:B1037, "")</f>
        <v>Facu Fabriccini</v>
      </c>
      <c r="F143" s="276" t="s">
        <v>609</v>
      </c>
      <c r="G143" s="273">
        <v>20.0</v>
      </c>
      <c r="H143" s="277" t="str">
        <f t="array" ref="H143">IFERROR(INDEX('ARTICULOS TECNO'!B:B, MATCH(F143, 'ARTICULOS TECNO'!A:A, 0)),"")</f>
        <v>iPhone 16 256GB 🇮🇳</v>
      </c>
      <c r="I143" s="277" t="str">
        <f t="array" ref="I143">IFERROR(INDEX('ARTICULOS TECNO'!C:C, MATCH(F143, 'ARTICULOS TECNO'!A:A, 0)),"NA")</f>
        <v>Black</v>
      </c>
      <c r="J143" s="278">
        <v>722.0</v>
      </c>
      <c r="K143" s="279">
        <v>737.0</v>
      </c>
      <c r="L143" s="280">
        <f t="shared" si="2"/>
        <v>14740</v>
      </c>
      <c r="M143" s="211" t="s">
        <v>548</v>
      </c>
      <c r="N143" s="281" t="str">
        <f t="shared" si="21"/>
        <v/>
      </c>
      <c r="O143" s="282">
        <v>737.0</v>
      </c>
      <c r="P143" s="282">
        <v>0.0</v>
      </c>
      <c r="Q143" s="282">
        <f t="array" ref="Q143">IFERROR((K143-O143-P143)*G143,"")</f>
        <v>0</v>
      </c>
      <c r="R143" s="283">
        <f t="shared" si="22"/>
        <v>0</v>
      </c>
      <c r="S143" s="284" t="s">
        <v>584</v>
      </c>
      <c r="T143" s="285"/>
      <c r="U143" s="282">
        <f t="shared" si="18"/>
        <v>14740</v>
      </c>
      <c r="V143" s="286">
        <f t="array" ref="V143">IFERROR(INDEX('ARTICULOS TECNO'!G:G, MATCH(F143, 'ARTICULOS TECNO'!A:A, 0)),"")</f>
        <v>0.35</v>
      </c>
      <c r="W143" s="286">
        <f t="shared" si="8"/>
        <v>7</v>
      </c>
      <c r="X143" s="285"/>
      <c r="Y143" s="272" t="str">
        <f t="shared" si="20"/>
        <v>10/2025</v>
      </c>
    </row>
    <row r="144" ht="18.0" customHeight="1" outlineLevel="1">
      <c r="A144" s="271">
        <v>45947.0</v>
      </c>
      <c r="B144" s="180">
        <v>2159.0</v>
      </c>
      <c r="C144" s="180" t="s">
        <v>191</v>
      </c>
      <c r="D144" s="265">
        <f t="array" ref="D144">XLOOKUP(B144,CABE_VENTAS!$A$1:A1037,CABE_VENTAS!$C$1:C1037,"N/A")</f>
        <v>66</v>
      </c>
      <c r="E144" s="204" t="str">
        <f t="array" ref="E144">XLOOKUP(D144,CLIENTES!$A$1:A1037,CLIENTES!$B$1:B1037, "")</f>
        <v>Facu Fabriccini</v>
      </c>
      <c r="F144" s="264" t="s">
        <v>610</v>
      </c>
      <c r="G144" s="260">
        <v>10.0</v>
      </c>
      <c r="H144" s="207" t="str">
        <f t="array" ref="H144">IFERROR(INDEX('ARTICULOS TECNO'!B:B, MATCH(F144, 'ARTICULOS TECNO'!A:A, 0)),"")</f>
        <v>iPhone 15 256GB 🇮🇳</v>
      </c>
      <c r="I144" s="207" t="str">
        <f t="array" ref="I144">IFERROR(INDEX('ARTICULOS TECNO'!C:C, MATCH(F144, 'ARTICULOS TECNO'!A:A, 0)),"NA")</f>
        <v>Black</v>
      </c>
      <c r="J144" s="252">
        <v>722.0</v>
      </c>
      <c r="K144" s="266">
        <v>628.0</v>
      </c>
      <c r="L144" s="210">
        <f t="shared" si="2"/>
        <v>6280</v>
      </c>
      <c r="M144" s="211" t="s">
        <v>548</v>
      </c>
      <c r="N144" s="263">
        <f t="shared" si="21"/>
        <v>21020</v>
      </c>
      <c r="O144" s="267">
        <v>628.0</v>
      </c>
      <c r="P144" s="268">
        <v>0.0</v>
      </c>
      <c r="Q144" s="268">
        <f t="array" ref="Q144">IFERROR((K144-O144-P144)*G144,"")</f>
        <v>0</v>
      </c>
      <c r="R144" s="269">
        <f t="shared" si="22"/>
        <v>0</v>
      </c>
      <c r="S144" s="216" t="s">
        <v>584</v>
      </c>
      <c r="T144" s="180"/>
      <c r="U144" s="267">
        <f t="shared" si="18"/>
        <v>6280</v>
      </c>
      <c r="V144" s="270">
        <f t="array" ref="V144">IFERROR(INDEX('ARTICULOS TECNO'!G:G, MATCH(F144, 'ARTICULOS TECNO'!A:A, 0)),"")</f>
        <v>0.35</v>
      </c>
      <c r="W144" s="270">
        <f t="shared" si="8"/>
        <v>3.5</v>
      </c>
      <c r="X144" s="180"/>
      <c r="Y144" s="244" t="str">
        <f t="shared" si="20"/>
        <v>10/2025</v>
      </c>
    </row>
    <row r="145" ht="18.0" customHeight="1" outlineLevel="1">
      <c r="A145" s="271">
        <v>45947.0</v>
      </c>
      <c r="B145" s="180">
        <v>2158.0</v>
      </c>
      <c r="C145" s="180" t="s">
        <v>505</v>
      </c>
      <c r="D145" s="265">
        <f t="array" ref="D145">XLOOKUP(B145,CABE_VENTAS!$A$1:A1037,CABE_VENTAS!$C$1:C1037,"N/A")</f>
        <v>66</v>
      </c>
      <c r="E145" s="204" t="str">
        <f t="array" ref="E145">XLOOKUP(D145,CLIENTES!$A$1:A1037,CLIENTES!$B$1:B1037, "")</f>
        <v>Facu Fabriccini</v>
      </c>
      <c r="F145" s="264" t="s">
        <v>560</v>
      </c>
      <c r="G145" s="260">
        <v>9.0</v>
      </c>
      <c r="H145" s="207" t="str">
        <f t="array" ref="H145">IFERROR(INDEX('ARTICULOS TECNO'!B:B, MATCH(F145, 'ARTICULOS TECNO'!A:A, 0)),"")</f>
        <v>Apple iPad Air 11" M3 256GB Wi‑Fi</v>
      </c>
      <c r="I145" s="207" t="str">
        <f t="array" ref="I145">IFERROR(INDEX('ARTICULOS TECNO'!C:C, MATCH(F145, 'ARTICULOS TECNO'!A:A, 0)),"NA")</f>
        <v>Blue</v>
      </c>
      <c r="J145" s="252">
        <v>731.0</v>
      </c>
      <c r="K145" s="266">
        <v>585.0</v>
      </c>
      <c r="L145" s="210">
        <f t="shared" si="2"/>
        <v>5265</v>
      </c>
      <c r="M145" s="250" t="s">
        <v>548</v>
      </c>
      <c r="N145" s="263">
        <f t="shared" si="21"/>
        <v>5265</v>
      </c>
      <c r="O145" s="267">
        <v>565.0</v>
      </c>
      <c r="P145" s="268">
        <v>0.0</v>
      </c>
      <c r="Q145" s="268">
        <f t="array" ref="Q145">IFERROR((K145-O145-P145)*G145,"")</f>
        <v>180</v>
      </c>
      <c r="R145" s="269">
        <f t="shared" si="22"/>
        <v>0.03418803419</v>
      </c>
      <c r="S145" s="216" t="s">
        <v>577</v>
      </c>
      <c r="T145" s="180">
        <v>88199.0</v>
      </c>
      <c r="U145" s="267">
        <f t="shared" si="18"/>
        <v>5085</v>
      </c>
      <c r="V145" s="270">
        <f t="array" ref="V145">IFERROR(INDEX('ARTICULOS TECNO'!G:G, MATCH(F145, 'ARTICULOS TECNO'!A:A, 0)),"")</f>
        <v>0.9</v>
      </c>
      <c r="W145" s="270">
        <f t="shared" si="8"/>
        <v>8.1</v>
      </c>
      <c r="X145" s="180"/>
      <c r="Y145" s="244" t="str">
        <f t="shared" si="20"/>
        <v>10/2025</v>
      </c>
    </row>
    <row r="146" ht="18.0" customHeight="1" outlineLevel="1">
      <c r="A146" s="271">
        <v>45946.0</v>
      </c>
      <c r="B146" s="180">
        <v>2154.0</v>
      </c>
      <c r="C146" s="180" t="s">
        <v>191</v>
      </c>
      <c r="D146" s="265">
        <f t="array" ref="D146">XLOOKUP(B146,CABE_VENTAS!$A$1:A1037,CABE_VENTAS!$C$1:C1037,"N/A")</f>
        <v>66</v>
      </c>
      <c r="E146" s="204" t="str">
        <f t="array" ref="E146">XLOOKUP(D146,CLIENTES!$A$1:A1037,CLIENTES!$B$1:B1037, "")</f>
        <v>Facu Fabriccini</v>
      </c>
      <c r="F146" s="264" t="s">
        <v>611</v>
      </c>
      <c r="G146" s="260">
        <v>1.0</v>
      </c>
      <c r="H146" s="207" t="str">
        <f t="array" ref="H146">IFERROR(INDEX('ARTICULOS TECNO'!B:B, MATCH(F146, 'ARTICULOS TECNO'!A:A, 0)),"")</f>
        <v>iPhone 16 256GB 🇮🇳</v>
      </c>
      <c r="I146" s="207" t="str">
        <f t="array" ref="I146">IFERROR(INDEX('ARTICULOS TECNO'!C:C, MATCH(F146, 'ARTICULOS TECNO'!A:A, 0)),"NA")</f>
        <v>Teal</v>
      </c>
      <c r="J146" s="252">
        <v>722.0</v>
      </c>
      <c r="K146" s="266">
        <v>725.0</v>
      </c>
      <c r="L146" s="210">
        <f t="shared" si="2"/>
        <v>725</v>
      </c>
      <c r="M146" s="211" t="s">
        <v>548</v>
      </c>
      <c r="N146" s="263" t="str">
        <f t="shared" si="21"/>
        <v/>
      </c>
      <c r="O146" s="267">
        <v>725.0</v>
      </c>
      <c r="P146" s="268">
        <v>0.0</v>
      </c>
      <c r="Q146" s="268">
        <f t="array" ref="Q146">IFERROR((K146-O146-P146)*G146,"")</f>
        <v>0</v>
      </c>
      <c r="R146" s="269">
        <f t="shared" si="22"/>
        <v>0</v>
      </c>
      <c r="S146" s="216" t="s">
        <v>518</v>
      </c>
      <c r="T146" s="180">
        <v>12787.0</v>
      </c>
      <c r="U146" s="267">
        <f t="shared" si="18"/>
        <v>725</v>
      </c>
      <c r="V146" s="270">
        <f t="array" ref="V146">IFERROR(INDEX('ARTICULOS TECNO'!G:G, MATCH(F146, 'ARTICULOS TECNO'!A:A, 0)),"")</f>
        <v>0.35</v>
      </c>
      <c r="W146" s="270">
        <f t="shared" si="8"/>
        <v>0.35</v>
      </c>
      <c r="X146" s="180"/>
      <c r="Y146" s="244" t="str">
        <f t="shared" si="20"/>
        <v>10/2025</v>
      </c>
    </row>
    <row r="147" ht="18.0" customHeight="1" outlineLevel="1">
      <c r="A147" s="271">
        <v>45946.0</v>
      </c>
      <c r="B147" s="180">
        <v>2154.0</v>
      </c>
      <c r="C147" s="180" t="s">
        <v>191</v>
      </c>
      <c r="D147" s="265">
        <f t="array" ref="D147">XLOOKUP(B147,CABE_VENTAS!$A$1:A1037,CABE_VENTAS!$C$1:C1037,"N/A")</f>
        <v>66</v>
      </c>
      <c r="E147" s="204" t="str">
        <f t="array" ref="E147">XLOOKUP(D147,CLIENTES!$A$1:A1037,CLIENTES!$B$1:B1037, "")</f>
        <v>Facu Fabriccini</v>
      </c>
      <c r="F147" s="264" t="s">
        <v>612</v>
      </c>
      <c r="G147" s="260">
        <v>10.0</v>
      </c>
      <c r="H147" s="207" t="str">
        <f t="array" ref="H147">IFERROR(INDEX('ARTICULOS TECNO'!B:B, MATCH(F147, 'ARTICULOS TECNO'!A:A, 0)),"")</f>
        <v>iPhone 16 128GB 🇮🇳</v>
      </c>
      <c r="I147" s="207" t="str">
        <f t="array" ref="I147">IFERROR(INDEX('ARTICULOS TECNO'!C:C, MATCH(F147, 'ARTICULOS TECNO'!A:A, 0)),"NA")</f>
        <v>White</v>
      </c>
      <c r="J147" s="252">
        <v>722.0</v>
      </c>
      <c r="K147" s="266">
        <v>625.0</v>
      </c>
      <c r="L147" s="210">
        <f t="shared" si="2"/>
        <v>6250</v>
      </c>
      <c r="M147" s="211" t="s">
        <v>548</v>
      </c>
      <c r="N147" s="263" t="str">
        <f t="shared" si="21"/>
        <v/>
      </c>
      <c r="O147" s="267">
        <v>625.0</v>
      </c>
      <c r="P147" s="268">
        <v>0.0</v>
      </c>
      <c r="Q147" s="268">
        <f t="array" ref="Q147">IFERROR((K147-O147-P147)*G147,"")</f>
        <v>0</v>
      </c>
      <c r="R147" s="269">
        <f t="shared" si="22"/>
        <v>0</v>
      </c>
      <c r="S147" s="216" t="s">
        <v>518</v>
      </c>
      <c r="T147" s="180">
        <v>12787.0</v>
      </c>
      <c r="U147" s="267">
        <f t="shared" si="18"/>
        <v>6250</v>
      </c>
      <c r="V147" s="270">
        <f t="array" ref="V147">IFERROR(INDEX('ARTICULOS TECNO'!G:G, MATCH(F147, 'ARTICULOS TECNO'!A:A, 0)),"")</f>
        <v>0.35</v>
      </c>
      <c r="W147" s="270">
        <f t="shared" si="8"/>
        <v>3.5</v>
      </c>
      <c r="X147" s="180"/>
      <c r="Y147" s="244" t="str">
        <f t="shared" si="20"/>
        <v>10/2025</v>
      </c>
    </row>
    <row r="148" ht="18.0" customHeight="1" outlineLevel="1">
      <c r="A148" s="271">
        <v>45946.0</v>
      </c>
      <c r="B148" s="180">
        <v>2154.0</v>
      </c>
      <c r="C148" s="180" t="s">
        <v>191</v>
      </c>
      <c r="D148" s="265">
        <f t="array" ref="D148">XLOOKUP(B148,CABE_VENTAS!$A$1:A1037,CABE_VENTAS!$C$1:C1037,"N/A")</f>
        <v>66</v>
      </c>
      <c r="E148" s="204" t="str">
        <f t="array" ref="E148">XLOOKUP(D148,CLIENTES!$A$1:A1037,CLIENTES!$B$1:B1037, "")</f>
        <v>Facu Fabriccini</v>
      </c>
      <c r="F148" s="264" t="s">
        <v>613</v>
      </c>
      <c r="G148" s="260">
        <v>5.0</v>
      </c>
      <c r="H148" s="207" t="str">
        <f t="array" ref="H148">IFERROR(INDEX('ARTICULOS TECNO'!B:B, MATCH(F148, 'ARTICULOS TECNO'!A:A, 0)),"")</f>
        <v>iPhone 16 128GB 🇮🇳</v>
      </c>
      <c r="I148" s="207" t="str">
        <f t="array" ref="I148">IFERROR(INDEX('ARTICULOS TECNO'!C:C, MATCH(F148, 'ARTICULOS TECNO'!A:A, 0)),"NA")</f>
        <v>Pink</v>
      </c>
      <c r="J148" s="252">
        <v>722.0</v>
      </c>
      <c r="K148" s="266">
        <v>625.0</v>
      </c>
      <c r="L148" s="210">
        <f t="shared" si="2"/>
        <v>3125</v>
      </c>
      <c r="M148" s="211" t="s">
        <v>548</v>
      </c>
      <c r="N148" s="263" t="str">
        <f t="shared" si="21"/>
        <v/>
      </c>
      <c r="O148" s="267">
        <v>625.0</v>
      </c>
      <c r="P148" s="268">
        <v>0.0</v>
      </c>
      <c r="Q148" s="268">
        <f t="array" ref="Q148">IFERROR((K148-O148-P148)*G148,"")</f>
        <v>0</v>
      </c>
      <c r="R148" s="269">
        <f t="shared" si="22"/>
        <v>0</v>
      </c>
      <c r="S148" s="216" t="s">
        <v>518</v>
      </c>
      <c r="T148" s="180">
        <v>12787.0</v>
      </c>
      <c r="U148" s="267">
        <f t="shared" si="18"/>
        <v>3125</v>
      </c>
      <c r="V148" s="270">
        <f t="array" ref="V148">IFERROR(INDEX('ARTICULOS TECNO'!G:G, MATCH(F148, 'ARTICULOS TECNO'!A:A, 0)),"")</f>
        <v>0.35</v>
      </c>
      <c r="W148" s="270">
        <f t="shared" si="8"/>
        <v>1.75</v>
      </c>
      <c r="X148" s="180"/>
      <c r="Y148" s="244" t="str">
        <f t="shared" si="20"/>
        <v>10/2025</v>
      </c>
    </row>
    <row r="149" ht="18.0" customHeight="1" outlineLevel="1">
      <c r="A149" s="271">
        <v>45946.0</v>
      </c>
      <c r="B149" s="180">
        <v>2154.0</v>
      </c>
      <c r="C149" s="180" t="s">
        <v>191</v>
      </c>
      <c r="D149" s="265">
        <f t="array" ref="D149">XLOOKUP(B149,CABE_VENTAS!$A$1:A1037,CABE_VENTAS!$C$1:C1037,"N/A")</f>
        <v>66</v>
      </c>
      <c r="E149" s="204" t="str">
        <f t="array" ref="E149">XLOOKUP(D149,CLIENTES!$A$1:A1037,CLIENTES!$B$1:B1037, "")</f>
        <v>Facu Fabriccini</v>
      </c>
      <c r="F149" s="264" t="s">
        <v>614</v>
      </c>
      <c r="G149" s="260">
        <v>5.0</v>
      </c>
      <c r="H149" s="207" t="str">
        <f t="array" ref="H149">IFERROR(INDEX('ARTICULOS TECNO'!B:B, MATCH(F149, 'ARTICULOS TECNO'!A:A, 0)),"")</f>
        <v>iPhone 16 128GB 🇮🇳</v>
      </c>
      <c r="I149" s="207" t="str">
        <f t="array" ref="I149">IFERROR(INDEX('ARTICULOS TECNO'!C:C, MATCH(F149, 'ARTICULOS TECNO'!A:A, 0)),"NA")</f>
        <v>Teal</v>
      </c>
      <c r="J149" s="252">
        <v>722.0</v>
      </c>
      <c r="K149" s="266">
        <v>625.0</v>
      </c>
      <c r="L149" s="210">
        <f t="shared" si="2"/>
        <v>3125</v>
      </c>
      <c r="M149" s="211" t="s">
        <v>548</v>
      </c>
      <c r="N149" s="263">
        <f t="shared" si="21"/>
        <v>13225</v>
      </c>
      <c r="O149" s="267">
        <v>625.0</v>
      </c>
      <c r="P149" s="268">
        <v>0.0</v>
      </c>
      <c r="Q149" s="268">
        <f t="array" ref="Q149">IFERROR((K149-O149-P149)*G149,"")</f>
        <v>0</v>
      </c>
      <c r="R149" s="269">
        <f t="shared" si="22"/>
        <v>0</v>
      </c>
      <c r="S149" s="216" t="s">
        <v>518</v>
      </c>
      <c r="T149" s="180">
        <v>12787.0</v>
      </c>
      <c r="U149" s="267">
        <f t="shared" si="18"/>
        <v>3125</v>
      </c>
      <c r="V149" s="270">
        <f t="array" ref="V149">IFERROR(INDEX('ARTICULOS TECNO'!G:G, MATCH(F149, 'ARTICULOS TECNO'!A:A, 0)),"")</f>
        <v>0.35</v>
      </c>
      <c r="W149" s="270">
        <f t="shared" si="8"/>
        <v>1.75</v>
      </c>
      <c r="X149" s="180"/>
      <c r="Y149" s="244" t="str">
        <f t="shared" si="20"/>
        <v>10/2025</v>
      </c>
    </row>
    <row r="150" ht="18.0" customHeight="1" outlineLevel="1">
      <c r="A150" s="271">
        <v>45946.0</v>
      </c>
      <c r="B150" s="180">
        <v>2153.0</v>
      </c>
      <c r="C150" s="180" t="s">
        <v>195</v>
      </c>
      <c r="D150" s="265">
        <f t="array" ref="D150">XLOOKUP(B150,CABE_VENTAS!$A$1:A1037,CABE_VENTAS!$C$1:C1037,"N/A")</f>
        <v>66</v>
      </c>
      <c r="E150" s="204" t="str">
        <f t="array" ref="E150">XLOOKUP(D150,CLIENTES!$A$1:A1037,CLIENTES!$B$1:B1037, "")</f>
        <v>Facu Fabriccini</v>
      </c>
      <c r="F150" s="264" t="s">
        <v>615</v>
      </c>
      <c r="G150" s="260">
        <v>1.0</v>
      </c>
      <c r="H150" s="207" t="str">
        <f t="array" ref="H150">IFERROR(INDEX('ARTICULOS TECNO'!B:B, MATCH(F150, 'ARTICULOS TECNO'!A:A, 0)),"")</f>
        <v>Apple iPad 11th Gen A16 256GB Wi-Fi Only</v>
      </c>
      <c r="I150" s="207" t="str">
        <f t="array" ref="I150">IFERROR(INDEX('ARTICULOS TECNO'!C:C, MATCH(F150, 'ARTICULOS TECNO'!A:A, 0)),"NA")</f>
        <v>Pink</v>
      </c>
      <c r="J150" s="252">
        <v>719.0</v>
      </c>
      <c r="K150" s="266">
        <v>305.0</v>
      </c>
      <c r="L150" s="210">
        <f t="shared" si="2"/>
        <v>305</v>
      </c>
      <c r="M150" s="211" t="s">
        <v>548</v>
      </c>
      <c r="N150" s="263" t="str">
        <f t="shared" si="21"/>
        <v/>
      </c>
      <c r="O150" s="267">
        <v>305.0</v>
      </c>
      <c r="P150" s="268">
        <v>0.0</v>
      </c>
      <c r="Q150" s="268">
        <f t="array" ref="Q150">IFERROR((K150-O150-P150)*G150,"")</f>
        <v>0</v>
      </c>
      <c r="R150" s="269">
        <f t="shared" si="22"/>
        <v>0</v>
      </c>
      <c r="S150" s="216" t="s">
        <v>518</v>
      </c>
      <c r="T150" s="180">
        <v>12787.0</v>
      </c>
      <c r="U150" s="267">
        <f t="shared" si="18"/>
        <v>305</v>
      </c>
      <c r="V150" s="270">
        <f t="array" ref="V150">IFERROR(INDEX('ARTICULOS TECNO'!G:G, MATCH(F150, 'ARTICULOS TECNO'!A:A, 0)),"")</f>
        <v>0.855</v>
      </c>
      <c r="W150" s="270">
        <f t="shared" si="8"/>
        <v>0.855</v>
      </c>
      <c r="X150" s="180"/>
      <c r="Y150" s="244" t="str">
        <f t="shared" si="20"/>
        <v>10/2025</v>
      </c>
    </row>
    <row r="151" ht="18.0" customHeight="1" outlineLevel="1">
      <c r="A151" s="271">
        <v>45946.0</v>
      </c>
      <c r="B151" s="180">
        <v>2153.0</v>
      </c>
      <c r="C151" s="180" t="s">
        <v>195</v>
      </c>
      <c r="D151" s="265">
        <f t="array" ref="D151">XLOOKUP(B151,CABE_VENTAS!$A$1:A1037,CABE_VENTAS!$C$1:C1037,"N/A")</f>
        <v>66</v>
      </c>
      <c r="E151" s="204" t="str">
        <f t="array" ref="E151">XLOOKUP(D151,CLIENTES!$A$1:A1037,CLIENTES!$B$1:B1037, "")</f>
        <v>Facu Fabriccini</v>
      </c>
      <c r="F151" s="264" t="s">
        <v>513</v>
      </c>
      <c r="G151" s="260">
        <v>2.0</v>
      </c>
      <c r="H151" s="207" t="str">
        <f t="array" ref="H151">IFERROR(INDEX('ARTICULOS TECNO'!B:B, MATCH(F151, 'ARTICULOS TECNO'!A:A, 0)),"")</f>
        <v>Apple iPad 11th Gen A16 256GB Wi-Fi Only</v>
      </c>
      <c r="I151" s="207" t="str">
        <f t="array" ref="I151">IFERROR(INDEX('ARTICULOS TECNO'!C:C, MATCH(F151, 'ARTICULOS TECNO'!A:A, 0)),"NA")</f>
        <v>Blue</v>
      </c>
      <c r="J151" s="252">
        <v>719.0</v>
      </c>
      <c r="K151" s="266">
        <v>305.0</v>
      </c>
      <c r="L151" s="210">
        <f t="shared" si="2"/>
        <v>610</v>
      </c>
      <c r="M151" s="211" t="s">
        <v>548</v>
      </c>
      <c r="N151" s="263" t="str">
        <f t="shared" si="21"/>
        <v/>
      </c>
      <c r="O151" s="267">
        <v>305.0</v>
      </c>
      <c r="P151" s="268">
        <v>0.0</v>
      </c>
      <c r="Q151" s="268">
        <f t="array" ref="Q151">IFERROR((K151-O151-P151)*G151,"")</f>
        <v>0</v>
      </c>
      <c r="R151" s="269">
        <f t="shared" si="22"/>
        <v>0</v>
      </c>
      <c r="S151" s="216" t="s">
        <v>518</v>
      </c>
      <c r="T151" s="180">
        <v>12787.0</v>
      </c>
      <c r="U151" s="267">
        <f t="shared" si="18"/>
        <v>610</v>
      </c>
      <c r="V151" s="270">
        <f t="array" ref="V151">IFERROR(INDEX('ARTICULOS TECNO'!G:G, MATCH(F151, 'ARTICULOS TECNO'!A:A, 0)),"")</f>
        <v>0.855</v>
      </c>
      <c r="W151" s="270">
        <f t="shared" si="8"/>
        <v>1.71</v>
      </c>
      <c r="X151" s="180"/>
      <c r="Y151" s="244" t="str">
        <f t="shared" si="20"/>
        <v>10/2025</v>
      </c>
    </row>
    <row r="152" ht="18.0" customHeight="1" outlineLevel="1">
      <c r="A152" s="271">
        <v>45946.0</v>
      </c>
      <c r="B152" s="180">
        <v>2153.0</v>
      </c>
      <c r="C152" s="180" t="s">
        <v>195</v>
      </c>
      <c r="D152" s="265">
        <f t="array" ref="D152">XLOOKUP(B152,CABE_VENTAS!$A$1:A1037,CABE_VENTAS!$C$1:C1037,"N/A")</f>
        <v>66</v>
      </c>
      <c r="E152" s="204" t="str">
        <f t="array" ref="E152">XLOOKUP(D152,CLIENTES!$A$1:A1037,CLIENTES!$B$1:B1037, "")</f>
        <v>Facu Fabriccini</v>
      </c>
      <c r="F152" s="264" t="s">
        <v>512</v>
      </c>
      <c r="G152" s="260">
        <v>2.0</v>
      </c>
      <c r="H152" s="207" t="str">
        <f t="array" ref="H152">IFERROR(INDEX('ARTICULOS TECNO'!B:B, MATCH(F152, 'ARTICULOS TECNO'!A:A, 0)),"")</f>
        <v>Apple iPad 11th Gen A16 256GB Wi-Fi Only</v>
      </c>
      <c r="I152" s="207" t="str">
        <f t="array" ref="I152">IFERROR(INDEX('ARTICULOS TECNO'!C:C, MATCH(F152, 'ARTICULOS TECNO'!A:A, 0)),"NA")</f>
        <v>Starlight</v>
      </c>
      <c r="J152" s="252">
        <v>719.0</v>
      </c>
      <c r="K152" s="266">
        <v>305.0</v>
      </c>
      <c r="L152" s="210">
        <f t="shared" si="2"/>
        <v>610</v>
      </c>
      <c r="M152" s="211" t="s">
        <v>548</v>
      </c>
      <c r="N152" s="263" t="str">
        <f t="shared" si="21"/>
        <v/>
      </c>
      <c r="O152" s="267">
        <v>305.0</v>
      </c>
      <c r="P152" s="268">
        <v>0.0</v>
      </c>
      <c r="Q152" s="268">
        <f t="array" ref="Q152">IFERROR((K152-O152-P152)*G152,"")</f>
        <v>0</v>
      </c>
      <c r="R152" s="269">
        <f t="shared" si="22"/>
        <v>0</v>
      </c>
      <c r="S152" s="216" t="s">
        <v>518</v>
      </c>
      <c r="T152" s="180">
        <v>12787.0</v>
      </c>
      <c r="U152" s="267">
        <f t="shared" si="18"/>
        <v>610</v>
      </c>
      <c r="V152" s="270">
        <f t="array" ref="V152">IFERROR(INDEX('ARTICULOS TECNO'!G:G, MATCH(F152, 'ARTICULOS TECNO'!A:A, 0)),"")</f>
        <v>0.855</v>
      </c>
      <c r="W152" s="270">
        <f t="shared" si="8"/>
        <v>1.71</v>
      </c>
      <c r="X152" s="180"/>
      <c r="Y152" s="244" t="str">
        <f t="shared" si="20"/>
        <v>10/2025</v>
      </c>
    </row>
    <row r="153" ht="18.0" customHeight="1" outlineLevel="1">
      <c r="A153" s="271">
        <v>45946.0</v>
      </c>
      <c r="B153" s="180">
        <v>2153.0</v>
      </c>
      <c r="C153" s="180" t="s">
        <v>195</v>
      </c>
      <c r="D153" s="265">
        <f t="array" ref="D153">XLOOKUP(B153,CABE_VENTAS!$A$1:A1037,CABE_VENTAS!$C$1:C1037,"N/A")</f>
        <v>66</v>
      </c>
      <c r="E153" s="204" t="str">
        <f t="array" ref="E153">XLOOKUP(D153,CLIENTES!$A$1:A1037,CLIENTES!$B$1:B1037, "")</f>
        <v>Facu Fabriccini</v>
      </c>
      <c r="F153" s="264" t="s">
        <v>585</v>
      </c>
      <c r="G153" s="260">
        <v>10.0</v>
      </c>
      <c r="H153" s="207" t="str">
        <f t="array" ref="H153">IFERROR(INDEX('ARTICULOS TECNO'!B:B, MATCH(F153, 'ARTICULOS TECNO'!A:A, 0)),"")</f>
        <v>APPLE AIRPODS PRO 3ND GEN</v>
      </c>
      <c r="I153" s="207" t="str">
        <f t="array" ref="I153">IFERROR(INDEX('ARTICULOS TECNO'!C:C, MATCH(F153, 'ARTICULOS TECNO'!A:A, 0)),"NA")</f>
        <v/>
      </c>
      <c r="J153" s="252">
        <v>719.0</v>
      </c>
      <c r="K153" s="266">
        <v>259.0</v>
      </c>
      <c r="L153" s="210">
        <f t="shared" si="2"/>
        <v>2590</v>
      </c>
      <c r="M153" s="211" t="s">
        <v>548</v>
      </c>
      <c r="N153" s="263">
        <f t="shared" si="21"/>
        <v>4115</v>
      </c>
      <c r="O153" s="267">
        <v>259.0</v>
      </c>
      <c r="P153" s="268">
        <v>0.0</v>
      </c>
      <c r="Q153" s="268">
        <f t="array" ref="Q153">IFERROR((K153-O153-P153)*G153,"")</f>
        <v>0</v>
      </c>
      <c r="R153" s="269">
        <f t="shared" si="22"/>
        <v>0</v>
      </c>
      <c r="S153" s="216" t="s">
        <v>518</v>
      </c>
      <c r="T153" s="180">
        <v>12787.0</v>
      </c>
      <c r="U153" s="267">
        <f t="shared" si="18"/>
        <v>2590</v>
      </c>
      <c r="V153" s="270">
        <f t="array" ref="V153">IFERROR(INDEX('ARTICULOS TECNO'!G:G, MATCH(F153, 'ARTICULOS TECNO'!A:A, 0)),"")</f>
        <v>0.27</v>
      </c>
      <c r="W153" s="270">
        <f t="shared" si="8"/>
        <v>2.7</v>
      </c>
      <c r="X153" s="180"/>
      <c r="Y153" s="244" t="str">
        <f t="shared" si="20"/>
        <v>10/2025</v>
      </c>
    </row>
    <row r="154" ht="18.0" customHeight="1" outlineLevel="1">
      <c r="A154" s="271">
        <v>45946.0</v>
      </c>
      <c r="B154" s="180">
        <v>2152.0</v>
      </c>
      <c r="C154" s="180" t="s">
        <v>191</v>
      </c>
      <c r="D154" s="265">
        <f t="array" ref="D154">XLOOKUP(B154,CABE_VENTAS!$A$1:A1037,CABE_VENTAS!$C$1:C1037,"N/A")</f>
        <v>66</v>
      </c>
      <c r="E154" s="204" t="str">
        <f t="array" ref="E154">XLOOKUP(D154,CLIENTES!$A$1:A1037,CLIENTES!$B$1:B1037, "")</f>
        <v>Facu Fabriccini</v>
      </c>
      <c r="F154" s="254" t="s">
        <v>538</v>
      </c>
      <c r="G154" s="260">
        <v>20.0</v>
      </c>
      <c r="H154" s="207" t="str">
        <f t="array" ref="H154">IFERROR(INDEX('ARTICULOS TECNO'!B:B, MATCH(F154, 'ARTICULOS TECNO'!A:A, 0)),"")</f>
        <v>Samsung S24 FE DS 8Gb +256GB</v>
      </c>
      <c r="I154" s="207" t="str">
        <f t="array" ref="I154">IFERROR(INDEX('ARTICULOS TECNO'!C:C, MATCH(F154, 'ARTICULOS TECNO'!A:A, 0)),"NA")</f>
        <v/>
      </c>
      <c r="J154" s="252">
        <v>722.0</v>
      </c>
      <c r="K154" s="266">
        <v>380.0</v>
      </c>
      <c r="L154" s="210">
        <f t="shared" si="2"/>
        <v>7600</v>
      </c>
      <c r="M154" s="211" t="s">
        <v>548</v>
      </c>
      <c r="N154" s="263">
        <f t="shared" si="21"/>
        <v>7600</v>
      </c>
      <c r="O154" s="267">
        <v>370.0</v>
      </c>
      <c r="P154" s="268">
        <v>0.0</v>
      </c>
      <c r="Q154" s="268">
        <f t="array" ref="Q154">IFERROR((K154-O154-P154)*G154,"")</f>
        <v>200</v>
      </c>
      <c r="R154" s="269">
        <f t="shared" si="22"/>
        <v>0.02631578947</v>
      </c>
      <c r="S154" s="216" t="s">
        <v>539</v>
      </c>
      <c r="T154" s="180">
        <v>732.0</v>
      </c>
      <c r="U154" s="267">
        <f t="shared" si="18"/>
        <v>7400</v>
      </c>
      <c r="V154" s="270" t="str">
        <f t="array" ref="V154">IFERROR(INDEX('ARTICULOS TECNO'!G:G, MATCH(F154, 'ARTICULOS TECNO'!A:A, 0)),"")</f>
        <v/>
      </c>
      <c r="W154" s="270">
        <f t="shared" si="8"/>
        <v>0</v>
      </c>
      <c r="X154" s="180"/>
      <c r="Y154" s="244" t="str">
        <f t="shared" si="20"/>
        <v>10/2025</v>
      </c>
    </row>
    <row r="155" ht="18.0" customHeight="1" outlineLevel="1">
      <c r="A155" s="271">
        <v>45946.0</v>
      </c>
      <c r="B155" s="180">
        <v>2151.0</v>
      </c>
      <c r="C155" s="180" t="s">
        <v>191</v>
      </c>
      <c r="D155" s="265">
        <f t="array" ref="D155">XLOOKUP(B155,CABE_VENTAS!$A$1:A1037,CABE_VENTAS!$C$1:C1037,"N/A")</f>
        <v>66</v>
      </c>
      <c r="E155" s="204" t="str">
        <f t="array" ref="E155">XLOOKUP(D155,CLIENTES!$A$1:A1037,CLIENTES!$B$1:B1037, "")</f>
        <v>Facu Fabriccini</v>
      </c>
      <c r="F155" s="264" t="s">
        <v>516</v>
      </c>
      <c r="G155" s="260">
        <v>25.0</v>
      </c>
      <c r="H155" s="207" t="str">
        <f t="array" ref="H155">IFERROR(INDEX('ARTICULOS TECNO'!B:B, MATCH(F155, 'ARTICULOS TECNO'!A:A, 0)),"")</f>
        <v>iPhone 17 Pro 256GB 🇺🇸</v>
      </c>
      <c r="I155" s="207" t="str">
        <f t="array" ref="I155">IFERROR(INDEX('ARTICULOS TECNO'!C:C, MATCH(F155, 'ARTICULOS TECNO'!A:A, 0)),"NA")</f>
        <v>Deep Blue</v>
      </c>
      <c r="J155" s="252">
        <v>715.0</v>
      </c>
      <c r="K155" s="266">
        <v>1155.0</v>
      </c>
      <c r="L155" s="210">
        <f t="shared" si="2"/>
        <v>28875</v>
      </c>
      <c r="M155" s="250" t="s">
        <v>548</v>
      </c>
      <c r="N155" s="263" t="str">
        <f t="shared" si="21"/>
        <v/>
      </c>
      <c r="O155" s="267">
        <v>1140.0</v>
      </c>
      <c r="P155" s="268">
        <v>0.0</v>
      </c>
      <c r="Q155" s="268">
        <f t="array" ref="Q155">IFERROR((K155-O155-P155)*G155,"")</f>
        <v>375</v>
      </c>
      <c r="R155" s="269">
        <f t="shared" si="22"/>
        <v>0.01298701299</v>
      </c>
      <c r="S155" s="216" t="s">
        <v>616</v>
      </c>
      <c r="T155" s="180">
        <v>3825.0</v>
      </c>
      <c r="U155" s="267">
        <f t="shared" si="18"/>
        <v>28500</v>
      </c>
      <c r="V155" s="270">
        <f t="array" ref="V155">IFERROR(INDEX('ARTICULOS TECNO'!G:G, MATCH(F155, 'ARTICULOS TECNO'!A:A, 0)),"")</f>
        <v>0.5</v>
      </c>
      <c r="W155" s="270">
        <f t="shared" si="8"/>
        <v>12.5</v>
      </c>
      <c r="X155" s="180"/>
      <c r="Y155" s="244" t="str">
        <f t="shared" si="20"/>
        <v>10/2025</v>
      </c>
    </row>
    <row r="156" ht="18.0" customHeight="1" outlineLevel="1">
      <c r="A156" s="271">
        <v>45946.0</v>
      </c>
      <c r="B156" s="180">
        <v>2151.0</v>
      </c>
      <c r="C156" s="180" t="s">
        <v>191</v>
      </c>
      <c r="D156" s="265">
        <f t="array" ref="D156">XLOOKUP(B156,CABE_VENTAS!$A$1:A1037,CABE_VENTAS!$C$1:C1037,"N/A")</f>
        <v>66</v>
      </c>
      <c r="E156" s="204" t="str">
        <f t="array" ref="E156">XLOOKUP(D156,CLIENTES!$A$1:A1037,CLIENTES!$B$1:B1037, "")</f>
        <v>Facu Fabriccini</v>
      </c>
      <c r="F156" s="264" t="s">
        <v>500</v>
      </c>
      <c r="G156" s="260">
        <v>20.0</v>
      </c>
      <c r="H156" s="207" t="str">
        <f t="array" ref="H156">IFERROR(INDEX('ARTICULOS TECNO'!B:B, MATCH(F156, 'ARTICULOS TECNO'!A:A, 0)),"")</f>
        <v>iPhone 17 Pro Max 256GB 🇺🇸</v>
      </c>
      <c r="I156" s="207" t="str">
        <f t="array" ref="I156">IFERROR(INDEX('ARTICULOS TECNO'!C:C, MATCH(F156, 'ARTICULOS TECNO'!A:A, 0)),"NA")</f>
        <v>Deep Blue</v>
      </c>
      <c r="J156" s="252">
        <v>710.0</v>
      </c>
      <c r="K156" s="267">
        <v>1345.0</v>
      </c>
      <c r="L156" s="210">
        <f t="shared" si="2"/>
        <v>26900</v>
      </c>
      <c r="M156" s="250" t="s">
        <v>548</v>
      </c>
      <c r="N156" s="263" t="str">
        <f t="shared" si="21"/>
        <v/>
      </c>
      <c r="O156" s="267">
        <v>1345.0</v>
      </c>
      <c r="P156" s="268">
        <v>0.0</v>
      </c>
      <c r="Q156" s="268">
        <f t="array" ref="Q156">IFERROR((K156-O156-P156)*G156,"")</f>
        <v>0</v>
      </c>
      <c r="R156" s="269">
        <f t="shared" si="22"/>
        <v>0</v>
      </c>
      <c r="S156" s="216" t="s">
        <v>569</v>
      </c>
      <c r="T156" s="180">
        <v>21721.0</v>
      </c>
      <c r="U156" s="267">
        <f t="shared" si="18"/>
        <v>26900</v>
      </c>
      <c r="V156" s="270">
        <f t="array" ref="V156">IFERROR(INDEX('ARTICULOS TECNO'!G:G, MATCH(F156, 'ARTICULOS TECNO'!A:A, 0)),"")</f>
        <v>0.5</v>
      </c>
      <c r="W156" s="270">
        <f t="shared" si="8"/>
        <v>10</v>
      </c>
      <c r="X156" s="180"/>
      <c r="Y156" s="244" t="str">
        <f t="shared" si="20"/>
        <v>10/2025</v>
      </c>
    </row>
    <row r="157" ht="18.0" customHeight="1" outlineLevel="1">
      <c r="A157" s="271">
        <v>45946.0</v>
      </c>
      <c r="B157" s="180">
        <v>2151.0</v>
      </c>
      <c r="C157" s="180" t="s">
        <v>191</v>
      </c>
      <c r="D157" s="265">
        <f t="array" ref="D157">XLOOKUP(B157,CABE_VENTAS!$A$1:A1037,CABE_VENTAS!$C$1:C1037,"N/A")</f>
        <v>66</v>
      </c>
      <c r="E157" s="204" t="str">
        <f t="array" ref="E157">XLOOKUP(D157,CLIENTES!$A$1:A1037,CLIENTES!$B$1:B1037, "")</f>
        <v>Facu Fabriccini</v>
      </c>
      <c r="F157" s="264" t="s">
        <v>503</v>
      </c>
      <c r="G157" s="260">
        <v>20.0</v>
      </c>
      <c r="H157" s="207" t="str">
        <f t="array" ref="H157">IFERROR(INDEX('ARTICULOS TECNO'!B:B, MATCH(F157, 'ARTICULOS TECNO'!A:A, 0)),"")</f>
        <v>iPhone 17 Pro Max 256GB 🇺🇸</v>
      </c>
      <c r="I157" s="207" t="str">
        <f t="array" ref="I157">IFERROR(INDEX('ARTICULOS TECNO'!C:C, MATCH(F157, 'ARTICULOS TECNO'!A:A, 0)),"NA")</f>
        <v>Silver</v>
      </c>
      <c r="J157" s="252">
        <v>710.0</v>
      </c>
      <c r="K157" s="267">
        <v>1380.0</v>
      </c>
      <c r="L157" s="210">
        <f t="shared" si="2"/>
        <v>27600</v>
      </c>
      <c r="M157" s="250" t="s">
        <v>548</v>
      </c>
      <c r="N157" s="263" t="str">
        <f t="shared" si="21"/>
        <v/>
      </c>
      <c r="O157" s="267">
        <v>1380.0</v>
      </c>
      <c r="P157" s="268">
        <v>0.0</v>
      </c>
      <c r="Q157" s="268">
        <f t="array" ref="Q157">IFERROR((K157-O157-P157)*G157,"")</f>
        <v>0</v>
      </c>
      <c r="R157" s="269">
        <f t="shared" si="22"/>
        <v>0</v>
      </c>
      <c r="S157" s="216" t="s">
        <v>569</v>
      </c>
      <c r="T157" s="180">
        <v>21721.0</v>
      </c>
      <c r="U157" s="267">
        <f t="shared" si="18"/>
        <v>27600</v>
      </c>
      <c r="V157" s="270">
        <f t="array" ref="V157">IFERROR(INDEX('ARTICULOS TECNO'!G:G, MATCH(F157, 'ARTICULOS TECNO'!A:A, 0)),"")</f>
        <v>0.5</v>
      </c>
      <c r="W157" s="270">
        <f t="shared" si="8"/>
        <v>10</v>
      </c>
      <c r="X157" s="180"/>
      <c r="Y157" s="244" t="str">
        <f t="shared" si="20"/>
        <v>10/2025</v>
      </c>
    </row>
    <row r="158" ht="18.0" customHeight="1" outlineLevel="1">
      <c r="A158" s="271">
        <v>45945.0</v>
      </c>
      <c r="B158" s="180">
        <v>2151.0</v>
      </c>
      <c r="C158" s="180" t="s">
        <v>191</v>
      </c>
      <c r="D158" s="265">
        <f t="array" ref="D158">XLOOKUP(B158,CABE_VENTAS!$A$1:A1037,CABE_VENTAS!$C$1:C1037,"N/A")</f>
        <v>66</v>
      </c>
      <c r="E158" s="204" t="str">
        <f t="array" ref="E158">XLOOKUP(D158,CLIENTES!$A$1:A1037,CLIENTES!$B$1:B1037, "")</f>
        <v>Facu Fabriccini</v>
      </c>
      <c r="F158" s="264" t="s">
        <v>617</v>
      </c>
      <c r="G158" s="260">
        <v>5.0</v>
      </c>
      <c r="H158" s="207" t="str">
        <f t="array" ref="H158">IFERROR(INDEX('ARTICULOS TECNO'!B:B, MATCH(F158, 'ARTICULOS TECNO'!A:A, 0)),"")</f>
        <v>iPhone 14 128GB 🇮🇳</v>
      </c>
      <c r="I158" s="207" t="str">
        <f t="array" ref="I158">IFERROR(INDEX('ARTICULOS TECNO'!C:C, MATCH(F158, 'ARTICULOS TECNO'!A:A, 0)),"NA")</f>
        <v>Yellow</v>
      </c>
      <c r="J158" s="252">
        <v>713.0</v>
      </c>
      <c r="K158" s="267">
        <v>436.0</v>
      </c>
      <c r="L158" s="210">
        <f t="shared" si="2"/>
        <v>2180</v>
      </c>
      <c r="M158" s="250" t="s">
        <v>548</v>
      </c>
      <c r="N158" s="263">
        <f t="shared" si="21"/>
        <v>85555</v>
      </c>
      <c r="O158" s="267">
        <v>436.0</v>
      </c>
      <c r="P158" s="268">
        <v>0.0</v>
      </c>
      <c r="Q158" s="268">
        <f t="array" ref="Q158">IFERROR((K158-O158-P158)*G158,"")</f>
        <v>0</v>
      </c>
      <c r="R158" s="269">
        <f t="shared" si="22"/>
        <v>0</v>
      </c>
      <c r="S158" s="216" t="s">
        <v>569</v>
      </c>
      <c r="T158" s="180">
        <v>21721.0</v>
      </c>
      <c r="U158" s="267">
        <f t="shared" si="18"/>
        <v>2180</v>
      </c>
      <c r="V158" s="270">
        <f t="array" ref="V158">IFERROR(INDEX('ARTICULOS TECNO'!G:G, MATCH(F158, 'ARTICULOS TECNO'!A:A, 0)),"")</f>
        <v>0.35</v>
      </c>
      <c r="W158" s="270">
        <f t="shared" si="8"/>
        <v>1.75</v>
      </c>
      <c r="X158" s="180"/>
      <c r="Y158" s="244" t="str">
        <f t="shared" si="20"/>
        <v>10/2025</v>
      </c>
    </row>
    <row r="159" ht="18.0" customHeight="1" outlineLevel="1">
      <c r="A159" s="271">
        <v>45945.0</v>
      </c>
      <c r="B159" s="180">
        <v>2147.0</v>
      </c>
      <c r="C159" s="180" t="s">
        <v>195</v>
      </c>
      <c r="D159" s="265">
        <f t="array" ref="D159">XLOOKUP(B159,CABE_VENTAS!$A$1:A1037,CABE_VENTAS!$C$1:C1037,"N/A")</f>
        <v>162</v>
      </c>
      <c r="E159" s="204" t="str">
        <f t="array" ref="E159">XLOOKUP(D159,CLIENTES!$A$1:A1037,CLIENTES!$B$1:B1037, "")</f>
        <v>Marcos Roku</v>
      </c>
      <c r="F159" s="264" t="s">
        <v>618</v>
      </c>
      <c r="G159" s="260">
        <v>10.0</v>
      </c>
      <c r="H159" s="207" t="str">
        <f t="array" ref="H159">IFERROR(INDEX('ARTICULOS TECNO'!B:B, MATCH(F159, 'ARTICULOS TECNO'!A:A, 0)),"")</f>
        <v>APPLE AIRPODS PRO 2ND GEN USB-C</v>
      </c>
      <c r="I159" s="207" t="str">
        <f t="array" ref="I159">IFERROR(INDEX('ARTICULOS TECNO'!C:C, MATCH(F159, 'ARTICULOS TECNO'!A:A, 0)),"NA")</f>
        <v/>
      </c>
      <c r="J159" s="252">
        <v>749.0</v>
      </c>
      <c r="K159" s="266">
        <v>172.0</v>
      </c>
      <c r="L159" s="210">
        <f t="shared" si="2"/>
        <v>1720</v>
      </c>
      <c r="M159" s="211" t="s">
        <v>548</v>
      </c>
      <c r="N159" s="263" t="str">
        <f t="shared" si="21"/>
        <v/>
      </c>
      <c r="O159" s="267">
        <v>167.0</v>
      </c>
      <c r="P159" s="268">
        <v>0.0</v>
      </c>
      <c r="Q159" s="268">
        <f t="array" ref="Q159">IFERROR((K159-O159-P159)*G159,"")</f>
        <v>50</v>
      </c>
      <c r="R159" s="269">
        <f t="shared" si="22"/>
        <v>0.02906976744</v>
      </c>
      <c r="S159" s="216" t="s">
        <v>577</v>
      </c>
      <c r="T159" s="180">
        <v>88199.0</v>
      </c>
      <c r="U159" s="267">
        <f t="shared" si="18"/>
        <v>1670</v>
      </c>
      <c r="V159" s="270">
        <f t="array" ref="V159">IFERROR(INDEX('ARTICULOS TECNO'!G:G, MATCH(F159, 'ARTICULOS TECNO'!A:A, 0)),"")</f>
        <v>0.27</v>
      </c>
      <c r="W159" s="270">
        <f t="shared" si="8"/>
        <v>2.7</v>
      </c>
      <c r="X159" s="180"/>
      <c r="Y159" s="244" t="str">
        <f t="shared" si="20"/>
        <v>10/2025</v>
      </c>
    </row>
    <row r="160" ht="18.0" customHeight="1" outlineLevel="1">
      <c r="A160" s="271">
        <v>45945.0</v>
      </c>
      <c r="B160" s="180">
        <v>2147.0</v>
      </c>
      <c r="C160" s="180" t="s">
        <v>195</v>
      </c>
      <c r="D160" s="265">
        <f t="array" ref="D160">XLOOKUP(B160,CABE_VENTAS!$A$1:A1037,CABE_VENTAS!$C$1:C1037,"N/A")</f>
        <v>162</v>
      </c>
      <c r="E160" s="204" t="str">
        <f t="array" ref="E160">XLOOKUP(D160,CLIENTES!$A$1:A1037,CLIENTES!$B$1:B1037, "")</f>
        <v>Marcos Roku</v>
      </c>
      <c r="F160" s="264" t="s">
        <v>619</v>
      </c>
      <c r="G160" s="260">
        <v>10.0</v>
      </c>
      <c r="H160" s="207" t="str">
        <f t="array" ref="H160">IFERROR(INDEX('ARTICULOS TECNO'!B:B, MATCH(F160, 'ARTICULOS TECNO'!A:A, 0)),"")</f>
        <v>APPLE PENCIL PRO</v>
      </c>
      <c r="I160" s="207"/>
      <c r="J160" s="252">
        <v>720.0</v>
      </c>
      <c r="K160" s="266">
        <v>119.0</v>
      </c>
      <c r="L160" s="210">
        <f t="shared" si="2"/>
        <v>1190</v>
      </c>
      <c r="M160" s="250" t="s">
        <v>548</v>
      </c>
      <c r="N160" s="263" t="str">
        <f t="shared" si="21"/>
        <v/>
      </c>
      <c r="O160" s="267">
        <v>99.0</v>
      </c>
      <c r="P160" s="268">
        <f>ROUNDUP(IF(ISNUMBER(FIND("CELL",UPPER(C160))),85*V160,45*V160),0)</f>
        <v>7</v>
      </c>
      <c r="Q160" s="268">
        <f t="array" ref="Q160">IFERROR((K160-O160-P160)*G160,"")</f>
        <v>130</v>
      </c>
      <c r="R160" s="269">
        <f t="shared" si="22"/>
        <v>0.1092436975</v>
      </c>
      <c r="S160" s="216" t="s">
        <v>523</v>
      </c>
      <c r="T160" s="180"/>
      <c r="U160" s="267">
        <f t="shared" si="18"/>
        <v>990</v>
      </c>
      <c r="V160" s="270">
        <f t="array" ref="V160">IFERROR(INDEX('ARTICULOS TECNO'!G:G, MATCH(F160, 'ARTICULOS TECNO'!A:A, 0)),"")</f>
        <v>0.15</v>
      </c>
      <c r="W160" s="270">
        <f t="shared" si="8"/>
        <v>1.5</v>
      </c>
      <c r="X160" s="180"/>
      <c r="Y160" s="244" t="str">
        <f t="shared" si="20"/>
        <v>10/2025</v>
      </c>
    </row>
    <row r="161" ht="18.0" customHeight="1" outlineLevel="1">
      <c r="A161" s="271">
        <v>45945.0</v>
      </c>
      <c r="B161" s="180">
        <v>2147.0</v>
      </c>
      <c r="C161" s="180" t="s">
        <v>195</v>
      </c>
      <c r="D161" s="265">
        <f t="array" ref="D161">XLOOKUP(B161,CABE_VENTAS!$A$1:A1037,CABE_VENTAS!$C$1:C1037,"N/A")</f>
        <v>162</v>
      </c>
      <c r="E161" s="204" t="str">
        <f t="array" ref="E161">XLOOKUP(D161,CLIENTES!$A$1:A1037,CLIENTES!$B$1:B1037, "")</f>
        <v>Marcos Roku</v>
      </c>
      <c r="F161" s="264" t="s">
        <v>585</v>
      </c>
      <c r="G161" s="260">
        <v>10.0</v>
      </c>
      <c r="H161" s="207" t="str">
        <f t="array" ref="H161">IFERROR(INDEX('ARTICULOS TECNO'!B:B, MATCH(F161, 'ARTICULOS TECNO'!A:A, 0)),"")</f>
        <v>APPLE AIRPODS PRO 3ND GEN</v>
      </c>
      <c r="I161" s="207" t="str">
        <f t="array" ref="I161">IFERROR(INDEX('ARTICULOS TECNO'!C:C, MATCH(F161, 'ARTICULOS TECNO'!A:A, 0)),"NA")</f>
        <v/>
      </c>
      <c r="J161" s="252">
        <v>720.0</v>
      </c>
      <c r="K161" s="266">
        <v>259.0</v>
      </c>
      <c r="L161" s="210">
        <f t="shared" si="2"/>
        <v>2590</v>
      </c>
      <c r="M161" s="250" t="s">
        <v>548</v>
      </c>
      <c r="N161" s="263">
        <f t="shared" si="21"/>
        <v>5500</v>
      </c>
      <c r="O161" s="267">
        <v>259.0</v>
      </c>
      <c r="P161" s="268">
        <v>0.0</v>
      </c>
      <c r="Q161" s="268">
        <f t="array" ref="Q161">IFERROR((K161-O161-P161)*G161,"")</f>
        <v>0</v>
      </c>
      <c r="R161" s="269">
        <f t="shared" si="22"/>
        <v>0</v>
      </c>
      <c r="S161" s="216" t="s">
        <v>518</v>
      </c>
      <c r="T161" s="180">
        <v>12796.0</v>
      </c>
      <c r="U161" s="267">
        <f t="shared" si="18"/>
        <v>2590</v>
      </c>
      <c r="V161" s="270">
        <f t="array" ref="V161">IFERROR(INDEX('ARTICULOS TECNO'!G:G, MATCH(F161, 'ARTICULOS TECNO'!A:A, 0)),"")</f>
        <v>0.27</v>
      </c>
      <c r="W161" s="270">
        <f t="shared" si="8"/>
        <v>2.7</v>
      </c>
      <c r="X161" s="180"/>
      <c r="Y161" s="244" t="str">
        <f t="shared" si="20"/>
        <v>10/2025</v>
      </c>
    </row>
    <row r="162" ht="18.0" customHeight="1" outlineLevel="1">
      <c r="A162" s="271">
        <v>45945.0</v>
      </c>
      <c r="B162" s="180">
        <v>2146.0</v>
      </c>
      <c r="C162" s="180" t="s">
        <v>195</v>
      </c>
      <c r="D162" s="265">
        <f t="array" ref="D162">XLOOKUP(B162,CABE_VENTAS!$A$1:A1037,CABE_VENTAS!$C$1:C1037,"N/A")</f>
        <v>162</v>
      </c>
      <c r="E162" s="204" t="str">
        <f t="array" ref="E162">XLOOKUP(D162,CLIENTES!$A$1:A1037,CLIENTES!$B$1:B1037, "")</f>
        <v>Marcos Roku</v>
      </c>
      <c r="F162" s="264" t="s">
        <v>579</v>
      </c>
      <c r="G162" s="260">
        <v>20.0</v>
      </c>
      <c r="H162" s="207" t="str">
        <f t="array" ref="H162">IFERROR(INDEX('ARTICULOS TECNO'!B:B, MATCH(F162, 'ARTICULOS TECNO'!A:A, 0)),"")</f>
        <v>APPLE 40W Dynamic Power Adapter with 60W Max</v>
      </c>
      <c r="I162" s="207" t="str">
        <f t="array" ref="I162">IFERROR(INDEX('ARTICULOS TECNO'!C:C, MATCH(F162, 'ARTICULOS TECNO'!A:A, 0)),"NA")</f>
        <v/>
      </c>
      <c r="J162" s="252">
        <v>705.0</v>
      </c>
      <c r="K162" s="266">
        <v>61.0</v>
      </c>
      <c r="L162" s="210">
        <f t="shared" si="2"/>
        <v>1220</v>
      </c>
      <c r="M162" s="250" t="s">
        <v>548</v>
      </c>
      <c r="N162" s="263">
        <f t="shared" si="21"/>
        <v>1220</v>
      </c>
      <c r="O162" s="267">
        <v>39.0</v>
      </c>
      <c r="P162" s="268">
        <v>10.0</v>
      </c>
      <c r="Q162" s="268">
        <f t="array" ref="Q162">IFERROR((K162-O162-P162)*G162,"")</f>
        <v>240</v>
      </c>
      <c r="R162" s="269">
        <f t="shared" si="22"/>
        <v>0.1967213115</v>
      </c>
      <c r="S162" s="216" t="s">
        <v>508</v>
      </c>
      <c r="T162" s="180"/>
      <c r="U162" s="267">
        <f t="shared" si="18"/>
        <v>780</v>
      </c>
      <c r="V162" s="270">
        <f t="array" ref="V162">IFERROR(INDEX('ARTICULOS TECNO'!G:G, MATCH(F162, 'ARTICULOS TECNO'!A:A, 0)),"")</f>
        <v>0.2</v>
      </c>
      <c r="W162" s="270">
        <f t="shared" si="8"/>
        <v>4</v>
      </c>
      <c r="X162" s="180"/>
      <c r="Y162" s="244" t="str">
        <f t="shared" si="20"/>
        <v>10/2025</v>
      </c>
    </row>
    <row r="163" ht="18.0" customHeight="1" outlineLevel="1">
      <c r="A163" s="271">
        <v>45945.0</v>
      </c>
      <c r="B163" s="180">
        <v>2145.0</v>
      </c>
      <c r="C163" s="180" t="s">
        <v>191</v>
      </c>
      <c r="D163" s="265">
        <f t="array" ref="D163">XLOOKUP(B163,CABE_VENTAS!$A$1:A1037,CABE_VENTAS!$C$1:C1037,"N/A")</f>
        <v>162</v>
      </c>
      <c r="E163" s="204" t="str">
        <f t="array" ref="E163">XLOOKUP(D163,CLIENTES!$A$1:A1037,CLIENTES!$B$1:B1037, "")</f>
        <v>Marcos Roku</v>
      </c>
      <c r="F163" s="264" t="s">
        <v>504</v>
      </c>
      <c r="G163" s="260">
        <v>1.0</v>
      </c>
      <c r="H163" s="207" t="str">
        <f t="array" ref="H163">IFERROR(INDEX('ARTICULOS TECNO'!B:B, MATCH(F163, 'ARTICULOS TECNO'!A:A, 0)),"")</f>
        <v>iPhone 17 Pro Max 256GB 🇺🇸</v>
      </c>
      <c r="I163" s="207" t="str">
        <f t="array" ref="I163">IFERROR(INDEX('ARTICULOS TECNO'!C:C, MATCH(F163, 'ARTICULOS TECNO'!A:A, 0)),"NA")</f>
        <v>Cosmic Orange</v>
      </c>
      <c r="J163" s="252">
        <v>706.0</v>
      </c>
      <c r="K163" s="266">
        <v>1400.0</v>
      </c>
      <c r="L163" s="210">
        <f t="shared" si="2"/>
        <v>1400</v>
      </c>
      <c r="M163" s="250" t="s">
        <v>548</v>
      </c>
      <c r="N163" s="263" t="str">
        <f t="shared" si="21"/>
        <v/>
      </c>
      <c r="O163" s="267">
        <v>1282.0</v>
      </c>
      <c r="P163" s="268">
        <v>0.0</v>
      </c>
      <c r="Q163" s="268">
        <f t="array" ref="Q163">IFERROR((K163-O163-P163)*G163,"")</f>
        <v>118</v>
      </c>
      <c r="R163" s="269">
        <f t="shared" si="22"/>
        <v>0.08428571429</v>
      </c>
      <c r="S163" s="216" t="s">
        <v>581</v>
      </c>
      <c r="T163" s="180"/>
      <c r="U163" s="267">
        <f t="shared" si="18"/>
        <v>1282</v>
      </c>
      <c r="V163" s="270">
        <f t="array" ref="V163">IFERROR(INDEX('ARTICULOS TECNO'!G:G, MATCH(F163, 'ARTICULOS TECNO'!A:A, 0)),"")</f>
        <v>0.5</v>
      </c>
      <c r="W163" s="270">
        <f t="shared" si="8"/>
        <v>0.5</v>
      </c>
      <c r="X163" s="180"/>
      <c r="Y163" s="244" t="str">
        <f t="shared" si="20"/>
        <v>10/2025</v>
      </c>
    </row>
    <row r="164" ht="18.0" customHeight="1" outlineLevel="1">
      <c r="A164" s="271">
        <v>45945.0</v>
      </c>
      <c r="B164" s="180">
        <v>2145.0</v>
      </c>
      <c r="C164" s="180" t="s">
        <v>191</v>
      </c>
      <c r="D164" s="265">
        <f t="array" ref="D164">XLOOKUP(B164,CABE_VENTAS!$A$1:A1037,CABE_VENTAS!$C$1:C1037,"N/A")</f>
        <v>162</v>
      </c>
      <c r="E164" s="204" t="str">
        <f t="array" ref="E164">XLOOKUP(D164,CLIENTES!$A$1:A1037,CLIENTES!$B$1:B1037, "")</f>
        <v>Marcos Roku</v>
      </c>
      <c r="F164" s="264" t="s">
        <v>500</v>
      </c>
      <c r="G164" s="260">
        <v>1.0</v>
      </c>
      <c r="H164" s="207" t="str">
        <f t="array" ref="H164">IFERROR(INDEX('ARTICULOS TECNO'!B:B, MATCH(F164, 'ARTICULOS TECNO'!A:A, 0)),"")</f>
        <v>iPhone 17 Pro Max 256GB 🇺🇸</v>
      </c>
      <c r="I164" s="207" t="str">
        <f t="array" ref="I164">IFERROR(INDEX('ARTICULOS TECNO'!C:C, MATCH(F164, 'ARTICULOS TECNO'!A:A, 0)),"NA")</f>
        <v>Deep Blue</v>
      </c>
      <c r="J164" s="252">
        <v>706.0</v>
      </c>
      <c r="K164" s="266">
        <v>1360.0</v>
      </c>
      <c r="L164" s="210">
        <f t="shared" si="2"/>
        <v>1360</v>
      </c>
      <c r="M164" s="250" t="s">
        <v>548</v>
      </c>
      <c r="N164" s="263" t="str">
        <f t="shared" si="21"/>
        <v/>
      </c>
      <c r="O164" s="267">
        <v>1282.0</v>
      </c>
      <c r="P164" s="268">
        <v>0.0</v>
      </c>
      <c r="Q164" s="268">
        <f t="array" ref="Q164">IFERROR((K164-O164-P164)*G164,"")</f>
        <v>78</v>
      </c>
      <c r="R164" s="269">
        <f t="shared" si="22"/>
        <v>0.05735294118</v>
      </c>
      <c r="S164" s="216" t="s">
        <v>581</v>
      </c>
      <c r="T164" s="180"/>
      <c r="U164" s="267">
        <f t="shared" si="18"/>
        <v>1282</v>
      </c>
      <c r="V164" s="270">
        <f t="array" ref="V164">IFERROR(INDEX('ARTICULOS TECNO'!G:G, MATCH(F164, 'ARTICULOS TECNO'!A:A, 0)),"")</f>
        <v>0.5</v>
      </c>
      <c r="W164" s="270">
        <f t="shared" si="8"/>
        <v>0.5</v>
      </c>
      <c r="X164" s="180"/>
      <c r="Y164" s="244" t="str">
        <f t="shared" si="20"/>
        <v>10/2025</v>
      </c>
    </row>
    <row r="165" ht="18.0" customHeight="1" outlineLevel="1">
      <c r="A165" s="271">
        <v>45945.0</v>
      </c>
      <c r="B165" s="180">
        <v>2145.0</v>
      </c>
      <c r="C165" s="180" t="s">
        <v>191</v>
      </c>
      <c r="D165" s="265">
        <f t="array" ref="D165">XLOOKUP(B165,CABE_VENTAS!$A$1:A1037,CABE_VENTAS!$C$1:C1037,"N/A")</f>
        <v>162</v>
      </c>
      <c r="E165" s="204" t="str">
        <f t="array" ref="E165">XLOOKUP(D165,CLIENTES!$A$1:A1037,CLIENTES!$B$1:B1037, "")</f>
        <v>Marcos Roku</v>
      </c>
      <c r="F165" s="264" t="s">
        <v>503</v>
      </c>
      <c r="G165" s="260">
        <v>3.0</v>
      </c>
      <c r="H165" s="207" t="str">
        <f t="array" ref="H165">IFERROR(INDEX('ARTICULOS TECNO'!B:B, MATCH(F165, 'ARTICULOS TECNO'!A:A, 0)),"")</f>
        <v>iPhone 17 Pro Max 256GB 🇺🇸</v>
      </c>
      <c r="I165" s="207" t="str">
        <f t="array" ref="I165">IFERROR(INDEX('ARTICULOS TECNO'!C:C, MATCH(F165, 'ARTICULOS TECNO'!A:A, 0)),"NA")</f>
        <v>Silver</v>
      </c>
      <c r="J165" s="252">
        <v>706.0</v>
      </c>
      <c r="K165" s="266">
        <v>1395.0</v>
      </c>
      <c r="L165" s="210">
        <f t="shared" si="2"/>
        <v>4185</v>
      </c>
      <c r="M165" s="250" t="s">
        <v>548</v>
      </c>
      <c r="N165" s="263">
        <f t="shared" si="21"/>
        <v>6945</v>
      </c>
      <c r="O165" s="267">
        <v>1282.0</v>
      </c>
      <c r="P165" s="268">
        <v>0.0</v>
      </c>
      <c r="Q165" s="268">
        <f t="array" ref="Q165">IFERROR((K165-O165-P165)*G165,"")</f>
        <v>339</v>
      </c>
      <c r="R165" s="269">
        <f t="shared" si="22"/>
        <v>0.08100358423</v>
      </c>
      <c r="S165" s="216" t="s">
        <v>581</v>
      </c>
      <c r="T165" s="180"/>
      <c r="U165" s="267">
        <f t="shared" si="18"/>
        <v>3846</v>
      </c>
      <c r="V165" s="270">
        <f t="array" ref="V165">IFERROR(INDEX('ARTICULOS TECNO'!G:G, MATCH(F165, 'ARTICULOS TECNO'!A:A, 0)),"")</f>
        <v>0.5</v>
      </c>
      <c r="W165" s="270">
        <f t="shared" si="8"/>
        <v>1.5</v>
      </c>
      <c r="X165" s="180"/>
      <c r="Y165" s="244" t="str">
        <f t="shared" si="20"/>
        <v>10/2025</v>
      </c>
    </row>
    <row r="166" ht="18.0" customHeight="1" outlineLevel="1">
      <c r="A166" s="271">
        <v>45945.0</v>
      </c>
      <c r="B166" s="180">
        <v>2144.0</v>
      </c>
      <c r="C166" s="180" t="s">
        <v>521</v>
      </c>
      <c r="D166" s="265">
        <f t="array" ref="D166">XLOOKUP(B166,CABE_VENTAS!$A$1:A1037,CABE_VENTAS!$C$1:C1037,"N/A")</f>
        <v>66</v>
      </c>
      <c r="E166" s="204" t="str">
        <f t="array" ref="E166">XLOOKUP(D166,CLIENTES!$A$1:A1037,CLIENTES!$B$1:B1037, "")</f>
        <v>Facu Fabriccini</v>
      </c>
      <c r="F166" s="264" t="s">
        <v>525</v>
      </c>
      <c r="G166" s="260">
        <v>10.0</v>
      </c>
      <c r="H166" s="207" t="str">
        <f t="array" ref="H166">IFERROR(INDEX('ARTICULOS TECNO'!B:B, MATCH(F166, 'ARTICULOS TECNO'!A:A, 0)),"")</f>
        <v>Apple Watch SE 3 (GPS) 40mm SB - SM</v>
      </c>
      <c r="I166" s="207" t="str">
        <f t="array" ref="I166">IFERROR(INDEX('ARTICULOS TECNO'!C:C, MATCH(F166, 'ARTICULOS TECNO'!A:A, 0)),"NA")</f>
        <v>Starlight</v>
      </c>
      <c r="J166" s="252">
        <v>711.0</v>
      </c>
      <c r="K166" s="266">
        <v>224.0</v>
      </c>
      <c r="L166" s="210">
        <f t="shared" si="2"/>
        <v>2240</v>
      </c>
      <c r="M166" s="250" t="s">
        <v>548</v>
      </c>
      <c r="N166" s="263">
        <f t="shared" si="21"/>
        <v>2240</v>
      </c>
      <c r="O166" s="267">
        <v>224.0</v>
      </c>
      <c r="P166" s="268">
        <v>0.0</v>
      </c>
      <c r="Q166" s="268">
        <f t="array" ref="Q166">IFERROR((K166-O166-P166)*G166,"")</f>
        <v>0</v>
      </c>
      <c r="R166" s="269">
        <f t="shared" si="22"/>
        <v>0</v>
      </c>
      <c r="S166" s="216" t="s">
        <v>569</v>
      </c>
      <c r="T166" s="180">
        <v>2198.0</v>
      </c>
      <c r="U166" s="267">
        <f t="shared" si="18"/>
        <v>2240</v>
      </c>
      <c r="V166" s="270">
        <f t="array" ref="V166">IFERROR(INDEX('ARTICULOS TECNO'!G:G, MATCH(F166, 'ARTICULOS TECNO'!A:A, 0)),"")</f>
        <v>0.3</v>
      </c>
      <c r="W166" s="270">
        <f t="shared" si="8"/>
        <v>3</v>
      </c>
      <c r="X166" s="180"/>
      <c r="Y166" s="244" t="str">
        <f t="shared" si="20"/>
        <v>10/2025</v>
      </c>
    </row>
    <row r="167" ht="18.0" customHeight="1" outlineLevel="1">
      <c r="A167" s="271">
        <v>45944.0</v>
      </c>
      <c r="B167" s="180">
        <v>2143.0</v>
      </c>
      <c r="C167" s="180" t="s">
        <v>191</v>
      </c>
      <c r="D167" s="265">
        <f t="array" ref="D167">XLOOKUP(B167,CABE_VENTAS!$A$1:A1037,CABE_VENTAS!$C$1:C1037,"N/A")</f>
        <v>257</v>
      </c>
      <c r="E167" s="204" t="str">
        <f t="array" ref="E167">XLOOKUP(D167,CLIENTES!$A$1:A1037,CLIENTES!$B$1:B1037, "")</f>
        <v>Gabriel x Nico Miami</v>
      </c>
      <c r="F167" s="264" t="s">
        <v>620</v>
      </c>
      <c r="G167" s="260">
        <v>1.0</v>
      </c>
      <c r="H167" s="207" t="str">
        <f t="array" ref="H167">IFERROR(INDEX('ARTICULOS TECNO'!B:B, MATCH(F167, 'ARTICULOS TECNO'!A:A, 0)),"")</f>
        <v>iPhone 14 Pro Max 128GB CPO</v>
      </c>
      <c r="I167" s="207" t="str">
        <f t="array" ref="I167">IFERROR(INDEX('ARTICULOS TECNO'!C:C, MATCH(F167, 'ARTICULOS TECNO'!A:A, 0)),"NA")</f>
        <v>CPO</v>
      </c>
      <c r="J167" s="252">
        <v>714.0</v>
      </c>
      <c r="K167" s="266">
        <v>721.0</v>
      </c>
      <c r="L167" s="210">
        <f t="shared" si="2"/>
        <v>721</v>
      </c>
      <c r="M167" s="250" t="s">
        <v>548</v>
      </c>
      <c r="N167" s="263" t="str">
        <f t="shared" si="21"/>
        <v/>
      </c>
      <c r="O167" s="267">
        <v>615.0</v>
      </c>
      <c r="P167" s="268">
        <f t="shared" ref="P167:P168" si="23">ROUNDUP(IF(ISNUMBER(FIND("CELL",UPPER(C167))),85*V167,45*V167),0)</f>
        <v>43</v>
      </c>
      <c r="Q167" s="268">
        <f t="array" ref="Q167">IFERROR((K167-O167-P167)*G167,"")</f>
        <v>63</v>
      </c>
      <c r="R167" s="269">
        <f t="shared" si="22"/>
        <v>0.08737864078</v>
      </c>
      <c r="S167" s="216" t="s">
        <v>502</v>
      </c>
      <c r="T167" s="180">
        <v>5295.0</v>
      </c>
      <c r="U167" s="267">
        <v>615.0</v>
      </c>
      <c r="V167" s="270">
        <f t="array" ref="V167">IFERROR(INDEX('ARTICULOS TECNO'!G:G, MATCH(F167, 'ARTICULOS TECNO'!A:A, 0)),"")</f>
        <v>0.5</v>
      </c>
      <c r="W167" s="270">
        <f t="shared" si="8"/>
        <v>0.5</v>
      </c>
      <c r="X167" s="180"/>
      <c r="Y167" s="244" t="str">
        <f t="shared" si="20"/>
        <v>10/2025</v>
      </c>
    </row>
    <row r="168" ht="18.0" customHeight="1" outlineLevel="1">
      <c r="A168" s="271">
        <v>45944.0</v>
      </c>
      <c r="B168" s="180">
        <v>2143.0</v>
      </c>
      <c r="C168" s="180" t="s">
        <v>191</v>
      </c>
      <c r="D168" s="265">
        <f t="array" ref="D168">XLOOKUP(B168,CABE_VENTAS!$A$1:A1037,CABE_VENTAS!$C$1:C1037,"N/A")</f>
        <v>257</v>
      </c>
      <c r="E168" s="204" t="str">
        <f t="array" ref="E168">XLOOKUP(D168,CLIENTES!$A$1:A1037,CLIENTES!$B$1:B1037, "")</f>
        <v>Gabriel x Nico Miami</v>
      </c>
      <c r="F168" s="264" t="s">
        <v>621</v>
      </c>
      <c r="G168" s="260">
        <v>2.0</v>
      </c>
      <c r="H168" s="207" t="str">
        <f t="array" ref="H168">IFERROR(INDEX('ARTICULOS TECNO'!B:B, MATCH(F168, 'ARTICULOS TECNO'!A:A, 0)),"")</f>
        <v>iPhone 14 Pro 256GB CPO</v>
      </c>
      <c r="I168" s="207" t="str">
        <f t="array" ref="I168">IFERROR(INDEX('ARTICULOS TECNO'!C:C, MATCH(F168, 'ARTICULOS TECNO'!A:A, 0)),"NA")</f>
        <v>CPO</v>
      </c>
      <c r="J168" s="252">
        <v>714.0</v>
      </c>
      <c r="K168" s="266">
        <v>707.0</v>
      </c>
      <c r="L168" s="210">
        <f t="shared" si="2"/>
        <v>1414</v>
      </c>
      <c r="M168" s="250" t="s">
        <v>548</v>
      </c>
      <c r="N168" s="263">
        <f t="shared" si="21"/>
        <v>2135</v>
      </c>
      <c r="O168" s="267">
        <v>635.0</v>
      </c>
      <c r="P168" s="268">
        <f t="shared" si="23"/>
        <v>39</v>
      </c>
      <c r="Q168" s="268">
        <f t="array" ref="Q168">IFERROR((K168-O168-P168)*G168,"")</f>
        <v>66</v>
      </c>
      <c r="R168" s="269">
        <f t="shared" si="22"/>
        <v>0.04667609618</v>
      </c>
      <c r="S168" s="216" t="s">
        <v>502</v>
      </c>
      <c r="T168" s="180">
        <v>5295.0</v>
      </c>
      <c r="U168" s="267">
        <v>635.0</v>
      </c>
      <c r="V168" s="270">
        <f t="array" ref="V168">IFERROR(INDEX('ARTICULOS TECNO'!G:G, MATCH(F168, 'ARTICULOS TECNO'!A:A, 0)),"")</f>
        <v>0.45</v>
      </c>
      <c r="W168" s="270">
        <f t="shared" si="8"/>
        <v>0.9</v>
      </c>
      <c r="X168" s="180"/>
      <c r="Y168" s="244" t="str">
        <f t="shared" si="20"/>
        <v>10/2025</v>
      </c>
    </row>
    <row r="169" ht="18.0" customHeight="1" outlineLevel="1">
      <c r="A169" s="271">
        <v>45940.0</v>
      </c>
      <c r="B169" s="180">
        <v>2142.0</v>
      </c>
      <c r="C169" s="180" t="s">
        <v>191</v>
      </c>
      <c r="D169" s="265">
        <f t="array" ref="D169">XLOOKUP(B169,CABE_VENTAS!$A$1:A1037,CABE_VENTAS!$C$1:C1037,"N/A")</f>
        <v>173</v>
      </c>
      <c r="E169" s="204" t="str">
        <f t="array" ref="E169">XLOOKUP(D169,CLIENTES!$A$1:A1037,CLIENTES!$B$1:B1037, "")</f>
        <v>Matheus Vinicius</v>
      </c>
      <c r="F169" s="264" t="s">
        <v>504</v>
      </c>
      <c r="G169" s="260">
        <v>1.0</v>
      </c>
      <c r="H169" s="207" t="str">
        <f t="array" ref="H169">IFERROR(INDEX('ARTICULOS TECNO'!B:B, MATCH(F169, 'ARTICULOS TECNO'!A:A, 0)),"")</f>
        <v>iPhone 17 Pro Max 256GB 🇺🇸</v>
      </c>
      <c r="I169" s="207" t="str">
        <f t="array" ref="I169">IFERROR(INDEX('ARTICULOS TECNO'!C:C, MATCH(F169, 'ARTICULOS TECNO'!A:A, 0)),"NA")</f>
        <v>Cosmic Orange</v>
      </c>
      <c r="J169" s="252">
        <v>699.0</v>
      </c>
      <c r="K169" s="266">
        <v>1560.0</v>
      </c>
      <c r="L169" s="210">
        <f t="shared" si="2"/>
        <v>1560</v>
      </c>
      <c r="M169" s="250" t="s">
        <v>548</v>
      </c>
      <c r="N169" s="263">
        <f t="shared" si="21"/>
        <v>1560</v>
      </c>
      <c r="O169" s="267">
        <v>1482.37</v>
      </c>
      <c r="P169" s="268"/>
      <c r="Q169" s="268">
        <f t="array" ref="Q169">IFERROR((K169-O169-P169)*G169,"")</f>
        <v>77.63</v>
      </c>
      <c r="R169" s="269">
        <f t="shared" si="22"/>
        <v>0.04976282051</v>
      </c>
      <c r="S169" s="216" t="s">
        <v>622</v>
      </c>
      <c r="T169" s="180">
        <v>8075.0</v>
      </c>
      <c r="U169" s="267">
        <f t="shared" ref="U169:U488" si="24">G169*O169</f>
        <v>1482.37</v>
      </c>
      <c r="V169" s="270">
        <f t="array" ref="V169">IFERROR(INDEX('ARTICULOS TECNO'!G:G, MATCH(F169, 'ARTICULOS TECNO'!A:A, 0)),"")</f>
        <v>0.5</v>
      </c>
      <c r="W169" s="270">
        <f t="shared" si="8"/>
        <v>0.5</v>
      </c>
      <c r="X169" s="180"/>
      <c r="Y169" s="244" t="str">
        <f t="shared" si="20"/>
        <v>10/2025</v>
      </c>
    </row>
    <row r="170" ht="18.0" customHeight="1" outlineLevel="1">
      <c r="A170" s="271">
        <v>45940.0</v>
      </c>
      <c r="B170" s="180">
        <v>2141.0</v>
      </c>
      <c r="C170" s="180" t="s">
        <v>521</v>
      </c>
      <c r="D170" s="265">
        <f t="array" ref="D170">XLOOKUP(B170,CABE_VENTAS!$A$1:A1037,CABE_VENTAS!$C$1:C1037,"N/A")</f>
        <v>162</v>
      </c>
      <c r="E170" s="204" t="str">
        <f t="array" ref="E170">XLOOKUP(D170,CLIENTES!$A$1:A1037,CLIENTES!$B$1:B1037, "")</f>
        <v>Marcos Roku</v>
      </c>
      <c r="F170" s="264" t="s">
        <v>599</v>
      </c>
      <c r="G170" s="260">
        <v>1.0</v>
      </c>
      <c r="H170" s="207" t="str">
        <f t="array" ref="H170">IFERROR(INDEX('ARTICULOS TECNO'!B:B, MATCH(F170, 'ARTICULOS TECNO'!A:A, 0)),"")</f>
        <v>APPLE WATCH SERIES 11 (GPS) 42MM SB AL</v>
      </c>
      <c r="I170" s="207" t="str">
        <f t="array" ref="I170">IFERROR(INDEX('ARTICULOS TECNO'!C:C, MATCH(F170, 'ARTICULOS TECNO'!A:A, 0)),"NA")</f>
        <v/>
      </c>
      <c r="J170" s="252">
        <v>705.0</v>
      </c>
      <c r="K170" s="266">
        <v>380.0</v>
      </c>
      <c r="L170" s="210">
        <f t="shared" si="2"/>
        <v>380</v>
      </c>
      <c r="M170" s="250" t="s">
        <v>548</v>
      </c>
      <c r="N170" s="263" t="str">
        <f t="shared" si="21"/>
        <v/>
      </c>
      <c r="O170" s="267">
        <v>365.0</v>
      </c>
      <c r="P170" s="268">
        <v>0.0</v>
      </c>
      <c r="Q170" s="268">
        <f t="array" ref="Q170">IFERROR((K170-O170-P170)*G170,"")</f>
        <v>15</v>
      </c>
      <c r="R170" s="269">
        <f t="shared" si="22"/>
        <v>0.03947368421</v>
      </c>
      <c r="S170" s="216" t="s">
        <v>596</v>
      </c>
      <c r="T170" s="180">
        <v>3710.0</v>
      </c>
      <c r="U170" s="267">
        <f t="shared" si="24"/>
        <v>365</v>
      </c>
      <c r="V170" s="270">
        <f t="array" ref="V170">IFERROR(INDEX('ARTICULOS TECNO'!G:G, MATCH(F170, 'ARTICULOS TECNO'!A:A, 0)),"")</f>
        <v>0.35</v>
      </c>
      <c r="W170" s="270">
        <f t="shared" si="8"/>
        <v>0.35</v>
      </c>
      <c r="X170" s="180"/>
      <c r="Y170" s="244" t="str">
        <f t="shared" si="20"/>
        <v>10/2025</v>
      </c>
    </row>
    <row r="171" ht="18.0" customHeight="1" outlineLevel="1">
      <c r="A171" s="271">
        <v>45940.0</v>
      </c>
      <c r="B171" s="180">
        <v>2141.0</v>
      </c>
      <c r="C171" s="180" t="s">
        <v>521</v>
      </c>
      <c r="D171" s="265">
        <f t="array" ref="D171">XLOOKUP(B171,CABE_VENTAS!$A$1:A1037,CABE_VENTAS!$C$1:C1037,"N/A")</f>
        <v>162</v>
      </c>
      <c r="E171" s="204" t="str">
        <f t="array" ref="E171">XLOOKUP(D171,CLIENTES!$A$1:A1037,CLIENTES!$B$1:B1037, "")</f>
        <v>Marcos Roku</v>
      </c>
      <c r="F171" s="264" t="s">
        <v>623</v>
      </c>
      <c r="G171" s="260">
        <v>4.0</v>
      </c>
      <c r="H171" s="207" t="str">
        <f t="array" ref="H171">IFERROR(INDEX('ARTICULOS TECNO'!B:B, MATCH(F171, 'ARTICULOS TECNO'!A:A, 0)),"")</f>
        <v>APPLE WATCH SERIES 11 (GPS) 46MM SB AL</v>
      </c>
      <c r="I171" s="207" t="str">
        <f t="array" ref="I171">IFERROR(INDEX('ARTICULOS TECNO'!C:C, MATCH(F171, 'ARTICULOS TECNO'!A:A, 0)),"NA")</f>
        <v/>
      </c>
      <c r="J171" s="252">
        <v>705.0</v>
      </c>
      <c r="K171" s="266">
        <v>399.0</v>
      </c>
      <c r="L171" s="210">
        <f t="shared" si="2"/>
        <v>1596</v>
      </c>
      <c r="M171" s="250" t="s">
        <v>548</v>
      </c>
      <c r="N171" s="263">
        <f t="shared" si="21"/>
        <v>1976</v>
      </c>
      <c r="O171" s="267">
        <v>390.0</v>
      </c>
      <c r="P171" s="268">
        <v>0.0</v>
      </c>
      <c r="Q171" s="268">
        <f t="array" ref="Q171">IFERROR((K171-O171-P171)*G171,"")</f>
        <v>36</v>
      </c>
      <c r="R171" s="269">
        <f t="shared" si="22"/>
        <v>0.02255639098</v>
      </c>
      <c r="S171" s="261" t="s">
        <v>596</v>
      </c>
      <c r="T171" s="180">
        <v>3710.0</v>
      </c>
      <c r="U171" s="267">
        <f t="shared" si="24"/>
        <v>1560</v>
      </c>
      <c r="V171" s="270">
        <f t="array" ref="V171">IFERROR(INDEX('ARTICULOS TECNO'!G:G, MATCH(F171, 'ARTICULOS TECNO'!A:A, 0)),"")</f>
        <v>0.35</v>
      </c>
      <c r="W171" s="270">
        <f t="shared" si="8"/>
        <v>1.4</v>
      </c>
      <c r="X171" s="180"/>
      <c r="Y171" s="244" t="str">
        <f t="shared" si="20"/>
        <v>10/2025</v>
      </c>
    </row>
    <row r="172" ht="18.0" customHeight="1" outlineLevel="1">
      <c r="A172" s="271">
        <v>45940.0</v>
      </c>
      <c r="B172" s="180">
        <v>2140.0</v>
      </c>
      <c r="C172" s="180" t="s">
        <v>521</v>
      </c>
      <c r="D172" s="265">
        <f t="array" ref="D172">XLOOKUP(B172,CABE_VENTAS!$A$1:A1037,CABE_VENTAS!$C$1:C1037,"N/A")</f>
        <v>66</v>
      </c>
      <c r="E172" s="204" t="str">
        <f t="array" ref="E172">XLOOKUP(D172,CLIENTES!$A$1:A1037,CLIENTES!$B$1:B1037, "")</f>
        <v>Facu Fabriccini</v>
      </c>
      <c r="F172" s="264" t="s">
        <v>599</v>
      </c>
      <c r="G172" s="260">
        <v>1.0</v>
      </c>
      <c r="H172" s="207" t="str">
        <f t="array" ref="H172">IFERROR(INDEX('ARTICULOS TECNO'!B:B, MATCH(F172, 'ARTICULOS TECNO'!A:A, 0)),"")</f>
        <v>APPLE WATCH SERIES 11 (GPS) 42MM SB AL</v>
      </c>
      <c r="I172" s="207" t="str">
        <f t="array" ref="I172">IFERROR(INDEX('ARTICULOS TECNO'!C:C, MATCH(F172, 'ARTICULOS TECNO'!A:A, 0)),"NA")</f>
        <v/>
      </c>
      <c r="J172" s="252">
        <v>704.0</v>
      </c>
      <c r="K172" s="266">
        <v>380.0</v>
      </c>
      <c r="L172" s="210">
        <f t="shared" si="2"/>
        <v>380</v>
      </c>
      <c r="M172" s="211" t="s">
        <v>548</v>
      </c>
      <c r="N172" s="263" t="str">
        <f t="shared" si="21"/>
        <v/>
      </c>
      <c r="O172" s="267">
        <v>365.0</v>
      </c>
      <c r="P172" s="268">
        <v>0.0</v>
      </c>
      <c r="Q172" s="268">
        <f t="array" ref="Q172">IFERROR((K172-O172-P172)*G172,"")</f>
        <v>15</v>
      </c>
      <c r="R172" s="269">
        <f t="shared" si="22"/>
        <v>0.03947368421</v>
      </c>
      <c r="S172" s="261" t="s">
        <v>596</v>
      </c>
      <c r="T172" s="180">
        <v>3710.0</v>
      </c>
      <c r="U172" s="267">
        <f t="shared" si="24"/>
        <v>365</v>
      </c>
      <c r="V172" s="270">
        <f t="array" ref="V172">IFERROR(INDEX('ARTICULOS TECNO'!G:G, MATCH(F172, 'ARTICULOS TECNO'!A:A, 0)),"")</f>
        <v>0.35</v>
      </c>
      <c r="W172" s="270">
        <f t="shared" si="8"/>
        <v>0.35</v>
      </c>
      <c r="X172" s="180"/>
      <c r="Y172" s="244" t="str">
        <f t="shared" si="20"/>
        <v>10/2025</v>
      </c>
    </row>
    <row r="173" ht="18.0" customHeight="1" outlineLevel="1">
      <c r="A173" s="271">
        <v>45940.0</v>
      </c>
      <c r="B173" s="180">
        <v>2140.0</v>
      </c>
      <c r="C173" s="180" t="s">
        <v>521</v>
      </c>
      <c r="D173" s="265">
        <f t="array" ref="D173">XLOOKUP(B173,CABE_VENTAS!$A$1:A1037,CABE_VENTAS!$C$1:C1037,"N/A")</f>
        <v>66</v>
      </c>
      <c r="E173" s="204" t="str">
        <f t="array" ref="E173">XLOOKUP(D173,CLIENTES!$A$1:A1037,CLIENTES!$B$1:B1037, "")</f>
        <v>Facu Fabriccini</v>
      </c>
      <c r="F173" s="264" t="s">
        <v>623</v>
      </c>
      <c r="G173" s="260">
        <v>4.0</v>
      </c>
      <c r="H173" s="207" t="str">
        <f t="array" ref="H173">IFERROR(INDEX('ARTICULOS TECNO'!B:B, MATCH(F173, 'ARTICULOS TECNO'!A:A, 0)),"")</f>
        <v>APPLE WATCH SERIES 11 (GPS) 46MM SB AL</v>
      </c>
      <c r="I173" s="207" t="str">
        <f t="array" ref="I173">IFERROR(INDEX('ARTICULOS TECNO'!C:C, MATCH(F173, 'ARTICULOS TECNO'!A:A, 0)),"NA")</f>
        <v/>
      </c>
      <c r="J173" s="252">
        <v>704.0</v>
      </c>
      <c r="K173" s="266">
        <v>399.0</v>
      </c>
      <c r="L173" s="210">
        <f t="shared" si="2"/>
        <v>1596</v>
      </c>
      <c r="M173" s="211" t="s">
        <v>548</v>
      </c>
      <c r="N173" s="263">
        <f t="shared" si="21"/>
        <v>1976</v>
      </c>
      <c r="O173" s="267">
        <v>390.0</v>
      </c>
      <c r="P173" s="268">
        <v>0.0</v>
      </c>
      <c r="Q173" s="268">
        <f t="array" ref="Q173">IFERROR((K173-O173-P173)*G173,"")</f>
        <v>36</v>
      </c>
      <c r="R173" s="269">
        <f t="shared" si="22"/>
        <v>0.02255639098</v>
      </c>
      <c r="S173" s="261" t="s">
        <v>596</v>
      </c>
      <c r="T173" s="180">
        <v>3710.0</v>
      </c>
      <c r="U173" s="267">
        <f t="shared" si="24"/>
        <v>1560</v>
      </c>
      <c r="V173" s="270">
        <f t="array" ref="V173">IFERROR(INDEX('ARTICULOS TECNO'!G:G, MATCH(F173, 'ARTICULOS TECNO'!A:A, 0)),"")</f>
        <v>0.35</v>
      </c>
      <c r="W173" s="270">
        <f t="shared" si="8"/>
        <v>1.4</v>
      </c>
      <c r="X173" s="180"/>
      <c r="Y173" s="244" t="str">
        <f t="shared" si="20"/>
        <v>10/2025</v>
      </c>
    </row>
    <row r="174" ht="18.0" customHeight="1" outlineLevel="1">
      <c r="A174" s="271">
        <v>45938.0</v>
      </c>
      <c r="B174" s="180">
        <v>2139.0</v>
      </c>
      <c r="C174" s="180" t="s">
        <v>191</v>
      </c>
      <c r="D174" s="265">
        <f t="array" ref="D174">XLOOKUP(B174,CABE_VENTAS!$A$1:A1037,CABE_VENTAS!$C$1:C1037,"N/A")</f>
        <v>261</v>
      </c>
      <c r="E174" s="204" t="str">
        <f t="array" ref="E174">XLOOKUP(D174,CLIENTES!$A$1:A1037,CLIENTES!$B$1:B1037, "")</f>
        <v>Claudio Molina x IG</v>
      </c>
      <c r="F174" s="264" t="s">
        <v>504</v>
      </c>
      <c r="G174" s="260">
        <v>3.0</v>
      </c>
      <c r="H174" s="207" t="str">
        <f t="array" ref="H174">IFERROR(INDEX('ARTICULOS TECNO'!B:B, MATCH(F174, 'ARTICULOS TECNO'!A:A, 0)),"")</f>
        <v>iPhone 17 Pro Max 256GB 🇺🇸</v>
      </c>
      <c r="I174" s="207" t="str">
        <f t="array" ref="I174">IFERROR(INDEX('ARTICULOS TECNO'!C:C, MATCH(F174, 'ARTICULOS TECNO'!A:A, 0)),"NA")</f>
        <v>Cosmic Orange</v>
      </c>
      <c r="J174" s="252">
        <v>699.0</v>
      </c>
      <c r="K174" s="209">
        <v>1560.0</v>
      </c>
      <c r="L174" s="210">
        <f t="shared" si="2"/>
        <v>4680</v>
      </c>
      <c r="M174" s="250" t="s">
        <v>548</v>
      </c>
      <c r="N174" s="263">
        <f t="shared" si="21"/>
        <v>4680</v>
      </c>
      <c r="O174" s="267">
        <v>1482.37</v>
      </c>
      <c r="P174" s="268"/>
      <c r="Q174" s="268">
        <f t="array" ref="Q174">IFERROR((K174-O174-P174)*G174,"")</f>
        <v>232.89</v>
      </c>
      <c r="R174" s="269">
        <f t="shared" si="22"/>
        <v>0.04976282051</v>
      </c>
      <c r="S174" s="216" t="s">
        <v>622</v>
      </c>
      <c r="T174" s="180">
        <v>8075.0</v>
      </c>
      <c r="U174" s="267">
        <f t="shared" si="24"/>
        <v>4447.11</v>
      </c>
      <c r="V174" s="270">
        <f t="array" ref="V174">IFERROR(INDEX('ARTICULOS TECNO'!G:G, MATCH(F174, 'ARTICULOS TECNO'!A:A, 0)),"")</f>
        <v>0.5</v>
      </c>
      <c r="W174" s="270">
        <f t="shared" si="8"/>
        <v>1.5</v>
      </c>
      <c r="X174" s="180"/>
      <c r="Y174" s="244" t="str">
        <f t="shared" si="20"/>
        <v>10/2025</v>
      </c>
    </row>
    <row r="175" ht="18.0" customHeight="1" outlineLevel="1">
      <c r="A175" s="271">
        <v>45938.0</v>
      </c>
      <c r="B175" s="180">
        <v>2138.0</v>
      </c>
      <c r="C175" s="180" t="s">
        <v>191</v>
      </c>
      <c r="D175" s="265">
        <f t="array" ref="D175">XLOOKUP(B175,CABE_VENTAS!$A$1:A1037,CABE_VENTAS!$C$1:C1037,"N/A")</f>
        <v>162</v>
      </c>
      <c r="E175" s="204" t="str">
        <f t="array" ref="E175">XLOOKUP(D175,CLIENTES!$A$1:A1037,CLIENTES!$B$1:B1037, "")</f>
        <v>Marcos Roku</v>
      </c>
      <c r="F175" s="264" t="s">
        <v>504</v>
      </c>
      <c r="G175" s="260">
        <v>10.0</v>
      </c>
      <c r="H175" s="207" t="str">
        <f t="array" ref="H175">IFERROR(INDEX('ARTICULOS TECNO'!B:B, MATCH(F175, 'ARTICULOS TECNO'!A:A, 0)),"")</f>
        <v>iPhone 17 Pro Max 256GB 🇺🇸</v>
      </c>
      <c r="I175" s="207" t="str">
        <f t="array" ref="I175">IFERROR(INDEX('ARTICULOS TECNO'!C:C, MATCH(F175, 'ARTICULOS TECNO'!A:A, 0)),"NA")</f>
        <v>Cosmic Orange</v>
      </c>
      <c r="J175" s="252">
        <v>698.0</v>
      </c>
      <c r="K175" s="266">
        <v>1495.0</v>
      </c>
      <c r="L175" s="210">
        <f t="shared" si="2"/>
        <v>14950</v>
      </c>
      <c r="M175" s="250" t="s">
        <v>548</v>
      </c>
      <c r="N175" s="263" t="str">
        <f t="shared" si="21"/>
        <v/>
      </c>
      <c r="O175" s="267">
        <v>1482.37</v>
      </c>
      <c r="P175" s="268">
        <v>0.0</v>
      </c>
      <c r="Q175" s="268">
        <f t="array" ref="Q175">IFERROR((K175-O175-P175)*G175,"")</f>
        <v>126.3</v>
      </c>
      <c r="R175" s="269">
        <f t="shared" si="22"/>
        <v>0.008448160535</v>
      </c>
      <c r="S175" s="216" t="s">
        <v>622</v>
      </c>
      <c r="T175" s="180">
        <v>8075.0</v>
      </c>
      <c r="U175" s="267">
        <f t="shared" si="24"/>
        <v>14823.7</v>
      </c>
      <c r="V175" s="270">
        <f t="array" ref="V175">IFERROR(INDEX('ARTICULOS TECNO'!G:G, MATCH(F175, 'ARTICULOS TECNO'!A:A, 0)),"")</f>
        <v>0.5</v>
      </c>
      <c r="W175" s="270">
        <f t="shared" si="8"/>
        <v>5</v>
      </c>
      <c r="X175" s="180"/>
      <c r="Y175" s="244" t="str">
        <f t="shared" si="20"/>
        <v>10/2025</v>
      </c>
    </row>
    <row r="176" ht="18.0" customHeight="1" outlineLevel="1">
      <c r="A176" s="271">
        <v>45938.0</v>
      </c>
      <c r="B176" s="180">
        <v>2138.0</v>
      </c>
      <c r="C176" s="180" t="s">
        <v>191</v>
      </c>
      <c r="D176" s="265">
        <f t="array" ref="D176">XLOOKUP(B176,CABE_VENTAS!$A$1:A1037,CABE_VENTAS!$C$1:C1037,"N/A")</f>
        <v>162</v>
      </c>
      <c r="E176" s="204" t="str">
        <f t="array" ref="E176">XLOOKUP(D176,CLIENTES!$A$1:A1037,CLIENTES!$B$1:B1037, "")</f>
        <v>Marcos Roku</v>
      </c>
      <c r="F176" s="264" t="s">
        <v>516</v>
      </c>
      <c r="G176" s="260">
        <v>2.0</v>
      </c>
      <c r="H176" s="207" t="str">
        <f t="array" ref="H176">IFERROR(INDEX('ARTICULOS TECNO'!B:B, MATCH(F176, 'ARTICULOS TECNO'!A:A, 0)),"")</f>
        <v>iPhone 17 Pro 256GB 🇺🇸</v>
      </c>
      <c r="I176" s="207" t="str">
        <f t="array" ref="I176">IFERROR(INDEX('ARTICULOS TECNO'!C:C, MATCH(F176, 'ARTICULOS TECNO'!A:A, 0)),"NA")</f>
        <v>Deep Blue</v>
      </c>
      <c r="J176" s="252">
        <v>698.0</v>
      </c>
      <c r="K176" s="266">
        <v>1200.0</v>
      </c>
      <c r="L176" s="210">
        <f t="shared" si="2"/>
        <v>2400</v>
      </c>
      <c r="M176" s="250" t="s">
        <v>548</v>
      </c>
      <c r="N176" s="263">
        <f t="shared" si="21"/>
        <v>17350</v>
      </c>
      <c r="O176" s="267">
        <v>1180.0</v>
      </c>
      <c r="P176" s="268">
        <v>0.0</v>
      </c>
      <c r="Q176" s="268">
        <f t="array" ref="Q176">IFERROR((K176-O176-P176)*G176,"")</f>
        <v>40</v>
      </c>
      <c r="R176" s="269">
        <f t="shared" si="22"/>
        <v>0.01666666667</v>
      </c>
      <c r="S176" s="216" t="s">
        <v>569</v>
      </c>
      <c r="T176" s="180">
        <v>21509.0</v>
      </c>
      <c r="U176" s="267">
        <f t="shared" si="24"/>
        <v>2360</v>
      </c>
      <c r="V176" s="270">
        <f t="array" ref="V176">IFERROR(INDEX('ARTICULOS TECNO'!G:G, MATCH(F176, 'ARTICULOS TECNO'!A:A, 0)),"")</f>
        <v>0.5</v>
      </c>
      <c r="W176" s="270">
        <f t="shared" si="8"/>
        <v>1</v>
      </c>
      <c r="X176" s="180"/>
      <c r="Y176" s="244" t="str">
        <f t="shared" si="20"/>
        <v>10/2025</v>
      </c>
    </row>
    <row r="177" ht="18.0" customHeight="1" outlineLevel="1">
      <c r="A177" s="271">
        <v>45938.0</v>
      </c>
      <c r="B177" s="180">
        <v>2137.0</v>
      </c>
      <c r="C177" s="180" t="s">
        <v>191</v>
      </c>
      <c r="D177" s="265">
        <f t="array" ref="D177">XLOOKUP(B177,CABE_VENTAS!$A$1:A1037,CABE_VENTAS!$C$1:C1037,"N/A")</f>
        <v>66</v>
      </c>
      <c r="E177" s="204" t="str">
        <f t="array" ref="E177">XLOOKUP(D177,CLIENTES!$A$1:A1037,CLIENTES!$B$1:B1037, "")</f>
        <v>Facu Fabriccini</v>
      </c>
      <c r="F177" s="264" t="s">
        <v>520</v>
      </c>
      <c r="G177" s="260">
        <v>2.0</v>
      </c>
      <c r="H177" s="207" t="str">
        <f t="array" ref="H177">IFERROR(INDEX('ARTICULOS TECNO'!B:B, MATCH(F177, 'ARTICULOS TECNO'!A:A, 0)),"")</f>
        <v>iPhone 17 Pro 256GB 🇺🇸</v>
      </c>
      <c r="I177" s="207" t="str">
        <f t="array" ref="I177">IFERROR(INDEX('ARTICULOS TECNO'!C:C, MATCH(F177, 'ARTICULOS TECNO'!A:A, 0)),"NA")</f>
        <v>Cosmic Orange</v>
      </c>
      <c r="J177" s="252">
        <v>700.0</v>
      </c>
      <c r="K177" s="266">
        <v>1195.0</v>
      </c>
      <c r="L177" s="210">
        <f t="shared" si="2"/>
        <v>2390</v>
      </c>
      <c r="M177" s="250" t="s">
        <v>548</v>
      </c>
      <c r="N177" s="263" t="str">
        <f t="shared" si="21"/>
        <v/>
      </c>
      <c r="O177" s="267">
        <v>1185.0</v>
      </c>
      <c r="P177" s="268">
        <v>0.0</v>
      </c>
      <c r="Q177" s="268">
        <f t="array" ref="Q177">IFERROR((K177-O177-P177)*G177,"")</f>
        <v>20</v>
      </c>
      <c r="R177" s="269">
        <f t="shared" si="22"/>
        <v>0.008368200837</v>
      </c>
      <c r="S177" s="216" t="s">
        <v>584</v>
      </c>
      <c r="T177" s="180">
        <v>2861.0</v>
      </c>
      <c r="U177" s="267">
        <f t="shared" si="24"/>
        <v>2370</v>
      </c>
      <c r="V177" s="270">
        <f t="array" ref="V177">IFERROR(INDEX('ARTICULOS TECNO'!G:G, MATCH(F177, 'ARTICULOS TECNO'!A:A, 0)),"")</f>
        <v>0.5</v>
      </c>
      <c r="W177" s="270">
        <f t="shared" si="8"/>
        <v>1</v>
      </c>
      <c r="X177" s="180"/>
      <c r="Y177" s="244" t="str">
        <f t="shared" si="20"/>
        <v>10/2025</v>
      </c>
    </row>
    <row r="178" ht="18.0" customHeight="1" outlineLevel="1">
      <c r="A178" s="271">
        <v>45938.0</v>
      </c>
      <c r="B178" s="180">
        <v>2137.0</v>
      </c>
      <c r="C178" s="180" t="s">
        <v>191</v>
      </c>
      <c r="D178" s="265">
        <f t="array" ref="D178">XLOOKUP(B178,CABE_VENTAS!$A$1:A1037,CABE_VENTAS!$C$1:C1037,"N/A")</f>
        <v>66</v>
      </c>
      <c r="E178" s="204" t="str">
        <f t="array" ref="E178">XLOOKUP(D178,CLIENTES!$A$1:A1037,CLIENTES!$B$1:B1037, "")</f>
        <v>Facu Fabriccini</v>
      </c>
      <c r="F178" s="264" t="s">
        <v>516</v>
      </c>
      <c r="G178" s="260">
        <v>2.0</v>
      </c>
      <c r="H178" s="207" t="str">
        <f t="array" ref="H178">IFERROR(INDEX('ARTICULOS TECNO'!B:B, MATCH(F178, 'ARTICULOS TECNO'!A:A, 0)),"")</f>
        <v>iPhone 17 Pro 256GB 🇺🇸</v>
      </c>
      <c r="I178" s="207" t="str">
        <f t="array" ref="I178">IFERROR(INDEX('ARTICULOS TECNO'!C:C, MATCH(F178, 'ARTICULOS TECNO'!A:A, 0)),"NA")</f>
        <v>Deep Blue</v>
      </c>
      <c r="J178" s="252">
        <v>700.0</v>
      </c>
      <c r="K178" s="266">
        <v>1195.0</v>
      </c>
      <c r="L178" s="210">
        <f t="shared" si="2"/>
        <v>2390</v>
      </c>
      <c r="M178" s="250" t="s">
        <v>548</v>
      </c>
      <c r="N178" s="263" t="str">
        <f t="shared" si="21"/>
        <v/>
      </c>
      <c r="O178" s="267">
        <v>1185.0</v>
      </c>
      <c r="P178" s="268">
        <v>0.0</v>
      </c>
      <c r="Q178" s="268">
        <f t="array" ref="Q178">IFERROR((K178-O178-P178)*G178,"")</f>
        <v>20</v>
      </c>
      <c r="R178" s="269">
        <f t="shared" si="22"/>
        <v>0.008368200837</v>
      </c>
      <c r="S178" s="216" t="s">
        <v>584</v>
      </c>
      <c r="T178" s="180">
        <v>2861.0</v>
      </c>
      <c r="U178" s="267">
        <f t="shared" si="24"/>
        <v>2370</v>
      </c>
      <c r="V178" s="270">
        <f t="array" ref="V178">IFERROR(INDEX('ARTICULOS TECNO'!G:G, MATCH(F178, 'ARTICULOS TECNO'!A:A, 0)),"")</f>
        <v>0.5</v>
      </c>
      <c r="W178" s="270">
        <f t="shared" si="8"/>
        <v>1</v>
      </c>
      <c r="X178" s="180"/>
      <c r="Y178" s="244" t="str">
        <f t="shared" si="20"/>
        <v>10/2025</v>
      </c>
    </row>
    <row r="179" ht="18.0" customHeight="1" outlineLevel="1">
      <c r="A179" s="271">
        <v>45938.0</v>
      </c>
      <c r="B179" s="180">
        <v>2137.0</v>
      </c>
      <c r="C179" s="180" t="s">
        <v>191</v>
      </c>
      <c r="D179" s="265">
        <f t="array" ref="D179">XLOOKUP(B179,CABE_VENTAS!$A$1:A1037,CABE_VENTAS!$C$1:C1037,"N/A")</f>
        <v>66</v>
      </c>
      <c r="E179" s="204" t="str">
        <f t="array" ref="E179">XLOOKUP(D179,CLIENTES!$A$1:A1037,CLIENTES!$B$1:B1037, "")</f>
        <v>Facu Fabriccini</v>
      </c>
      <c r="F179" s="264" t="s">
        <v>519</v>
      </c>
      <c r="G179" s="260">
        <v>10.0</v>
      </c>
      <c r="H179" s="207" t="str">
        <f t="array" ref="H179">IFERROR(INDEX('ARTICULOS TECNO'!B:B, MATCH(F179, 'ARTICULOS TECNO'!A:A, 0)),"")</f>
        <v>iPhone 17 Pro 256GB 🇺🇸</v>
      </c>
      <c r="I179" s="207" t="str">
        <f t="array" ref="I179">IFERROR(INDEX('ARTICULOS TECNO'!C:C, MATCH(F179, 'ARTICULOS TECNO'!A:A, 0)),"NA")</f>
        <v>Silver</v>
      </c>
      <c r="J179" s="252">
        <v>700.0</v>
      </c>
      <c r="K179" s="266">
        <v>1195.0</v>
      </c>
      <c r="L179" s="210">
        <f t="shared" si="2"/>
        <v>11950</v>
      </c>
      <c r="M179" s="250" t="s">
        <v>548</v>
      </c>
      <c r="N179" s="263" t="str">
        <f t="shared" si="21"/>
        <v/>
      </c>
      <c r="O179" s="267">
        <v>1185.0</v>
      </c>
      <c r="P179" s="268">
        <v>0.0</v>
      </c>
      <c r="Q179" s="268">
        <f t="array" ref="Q179">IFERROR((K179-O179-P179)*G179,"")</f>
        <v>100</v>
      </c>
      <c r="R179" s="269">
        <f t="shared" si="22"/>
        <v>0.008368200837</v>
      </c>
      <c r="S179" s="216" t="s">
        <v>584</v>
      </c>
      <c r="T179" s="180">
        <v>2861.0</v>
      </c>
      <c r="U179" s="267">
        <f t="shared" si="24"/>
        <v>11850</v>
      </c>
      <c r="V179" s="270">
        <f t="array" ref="V179">IFERROR(INDEX('ARTICULOS TECNO'!G:G, MATCH(F179, 'ARTICULOS TECNO'!A:A, 0)),"")</f>
        <v>0.5</v>
      </c>
      <c r="W179" s="270">
        <f t="shared" si="8"/>
        <v>5</v>
      </c>
      <c r="X179" s="180"/>
      <c r="Y179" s="244" t="str">
        <f t="shared" si="20"/>
        <v>10/2025</v>
      </c>
    </row>
    <row r="180" ht="18.0" customHeight="1" outlineLevel="1">
      <c r="A180" s="271">
        <v>45938.0</v>
      </c>
      <c r="B180" s="180">
        <v>2137.0</v>
      </c>
      <c r="C180" s="180" t="s">
        <v>191</v>
      </c>
      <c r="D180" s="265">
        <f t="array" ref="D180">XLOOKUP(B180,CABE_VENTAS!$A$1:A1037,CABE_VENTAS!$C$1:C1037,"N/A")</f>
        <v>66</v>
      </c>
      <c r="E180" s="204" t="str">
        <f t="array" ref="E180">XLOOKUP(D180,CLIENTES!$A$1:A1037,CLIENTES!$B$1:B1037, "")</f>
        <v>Facu Fabriccini</v>
      </c>
      <c r="F180" s="264" t="s">
        <v>504</v>
      </c>
      <c r="G180" s="260">
        <v>2.0</v>
      </c>
      <c r="H180" s="207" t="str">
        <f t="array" ref="H180">IFERROR(INDEX('ARTICULOS TECNO'!B:B, MATCH(F180, 'ARTICULOS TECNO'!A:A, 0)),"")</f>
        <v>iPhone 17 Pro Max 256GB 🇺🇸</v>
      </c>
      <c r="I180" s="207" t="str">
        <f t="array" ref="I180">IFERROR(INDEX('ARTICULOS TECNO'!C:C, MATCH(F180, 'ARTICULOS TECNO'!A:A, 0)),"NA")</f>
        <v>Cosmic Orange</v>
      </c>
      <c r="J180" s="252">
        <v>697.0</v>
      </c>
      <c r="K180" s="266">
        <v>1495.0</v>
      </c>
      <c r="L180" s="210">
        <f t="shared" si="2"/>
        <v>2990</v>
      </c>
      <c r="M180" s="250" t="s">
        <v>548</v>
      </c>
      <c r="N180" s="263" t="str">
        <f t="shared" si="21"/>
        <v/>
      </c>
      <c r="O180" s="267">
        <v>1482.37</v>
      </c>
      <c r="P180" s="268">
        <v>0.0</v>
      </c>
      <c r="Q180" s="268">
        <f t="array" ref="Q180">IFERROR((K180-O180-P180)*G180,"")</f>
        <v>25.26</v>
      </c>
      <c r="R180" s="269">
        <f t="shared" si="22"/>
        <v>0.008448160535</v>
      </c>
      <c r="S180" s="216" t="s">
        <v>622</v>
      </c>
      <c r="T180" s="180">
        <v>8075.0</v>
      </c>
      <c r="U180" s="267">
        <f t="shared" si="24"/>
        <v>2964.74</v>
      </c>
      <c r="V180" s="270">
        <f t="array" ref="V180">IFERROR(INDEX('ARTICULOS TECNO'!G:G, MATCH(F180, 'ARTICULOS TECNO'!A:A, 0)),"")</f>
        <v>0.5</v>
      </c>
      <c r="W180" s="270">
        <f t="shared" si="8"/>
        <v>1</v>
      </c>
      <c r="X180" s="180"/>
      <c r="Y180" s="244" t="str">
        <f t="shared" si="20"/>
        <v>10/2025</v>
      </c>
    </row>
    <row r="181" ht="18.0" customHeight="1" outlineLevel="1">
      <c r="A181" s="271">
        <v>45938.0</v>
      </c>
      <c r="B181" s="180">
        <v>2137.0</v>
      </c>
      <c r="C181" s="180" t="s">
        <v>191</v>
      </c>
      <c r="D181" s="265">
        <f t="array" ref="D181">XLOOKUP(B181,CABE_VENTAS!$A$1:A1037,CABE_VENTAS!$C$1:C1037,"N/A")</f>
        <v>66</v>
      </c>
      <c r="E181" s="204" t="str">
        <f t="array" ref="E181">XLOOKUP(D181,CLIENTES!$A$1:A1037,CLIENTES!$B$1:B1037, "")</f>
        <v>Facu Fabriccini</v>
      </c>
      <c r="F181" s="264" t="s">
        <v>503</v>
      </c>
      <c r="G181" s="260">
        <v>10.0</v>
      </c>
      <c r="H181" s="207" t="str">
        <f t="array" ref="H181">IFERROR(INDEX('ARTICULOS TECNO'!B:B, MATCH(F181, 'ARTICULOS TECNO'!A:A, 0)),"")</f>
        <v>iPhone 17 Pro Max 256GB 🇺🇸</v>
      </c>
      <c r="I181" s="207" t="str">
        <f t="array" ref="I181">IFERROR(INDEX('ARTICULOS TECNO'!C:C, MATCH(F181, 'ARTICULOS TECNO'!A:A, 0)),"NA")</f>
        <v>Silver</v>
      </c>
      <c r="J181" s="252">
        <v>697.0</v>
      </c>
      <c r="K181" s="266">
        <v>1495.0</v>
      </c>
      <c r="L181" s="210">
        <f t="shared" si="2"/>
        <v>14950</v>
      </c>
      <c r="M181" s="250" t="s">
        <v>548</v>
      </c>
      <c r="N181" s="263">
        <f t="shared" si="21"/>
        <v>34670</v>
      </c>
      <c r="O181" s="267">
        <v>1482.37</v>
      </c>
      <c r="P181" s="268">
        <v>0.0</v>
      </c>
      <c r="Q181" s="268">
        <f t="array" ref="Q181">IFERROR((K181-O181-P181)*G181,"")</f>
        <v>126.3</v>
      </c>
      <c r="R181" s="269">
        <f t="shared" si="22"/>
        <v>0.008448160535</v>
      </c>
      <c r="S181" s="216" t="s">
        <v>622</v>
      </c>
      <c r="T181" s="180">
        <v>8075.0</v>
      </c>
      <c r="U181" s="267">
        <f t="shared" si="24"/>
        <v>14823.7</v>
      </c>
      <c r="V181" s="270">
        <f t="array" ref="V181">IFERROR(INDEX('ARTICULOS TECNO'!G:G, MATCH(F181, 'ARTICULOS TECNO'!A:A, 0)),"")</f>
        <v>0.5</v>
      </c>
      <c r="W181" s="270">
        <f t="shared" si="8"/>
        <v>5</v>
      </c>
      <c r="X181" s="180"/>
      <c r="Y181" s="244" t="str">
        <f t="shared" si="20"/>
        <v>10/2025</v>
      </c>
    </row>
    <row r="182" ht="18.0" customHeight="1" outlineLevel="1">
      <c r="A182" s="271">
        <v>45938.0</v>
      </c>
      <c r="B182" s="180">
        <v>2136.0</v>
      </c>
      <c r="C182" s="180" t="s">
        <v>191</v>
      </c>
      <c r="D182" s="265">
        <f t="array" ref="D182">XLOOKUP(B182,CABE_VENTAS!$A$1:A1037,CABE_VENTAS!$C$1:C1037,"N/A")</f>
        <v>151</v>
      </c>
      <c r="E182" s="204" t="str">
        <f t="array" ref="E182">XLOOKUP(D182,CLIENTES!$A$1:A1037,CLIENTES!$B$1:B1037, "")</f>
        <v>Lucas Cly Store</v>
      </c>
      <c r="F182" s="264" t="s">
        <v>503</v>
      </c>
      <c r="G182" s="260">
        <v>5.0</v>
      </c>
      <c r="H182" s="287" t="str">
        <f t="array" ref="H182">IFERROR(INDEX('ARTICULOS TECNO'!B:B, MATCH(F182, 'ARTICULOS TECNO'!A:A, 0)),"")</f>
        <v>iPhone 17 Pro Max 256GB 🇺🇸</v>
      </c>
      <c r="I182" s="287" t="str">
        <f t="array" ref="I182">IFERROR(INDEX('ARTICULOS TECNO'!C:C, MATCH(F182, 'ARTICULOS TECNO'!A:A, 0)),"NA")</f>
        <v>Silver</v>
      </c>
      <c r="J182" s="252">
        <v>695.0</v>
      </c>
      <c r="K182" s="209">
        <v>1499.0</v>
      </c>
      <c r="L182" s="210">
        <f t="shared" si="2"/>
        <v>7495</v>
      </c>
      <c r="M182" s="250" t="s">
        <v>548</v>
      </c>
      <c r="N182" s="263">
        <f t="shared" si="21"/>
        <v>7495</v>
      </c>
      <c r="O182" s="267">
        <v>1482.37</v>
      </c>
      <c r="P182" s="268"/>
      <c r="Q182" s="268">
        <f t="array" ref="Q182">IFERROR((K182-O182-P182)*G182,"")</f>
        <v>83.15</v>
      </c>
      <c r="R182" s="269">
        <f t="shared" si="22"/>
        <v>0.01109406271</v>
      </c>
      <c r="S182" s="216" t="s">
        <v>622</v>
      </c>
      <c r="T182" s="180">
        <v>8075.0</v>
      </c>
      <c r="U182" s="267">
        <f t="shared" si="24"/>
        <v>7411.85</v>
      </c>
      <c r="V182" s="270">
        <f t="array" ref="V182">IFERROR(INDEX('ARTICULOS TECNO'!G:G, MATCH(F182, 'ARTICULOS TECNO'!A:A, 0)),"")</f>
        <v>0.5</v>
      </c>
      <c r="W182" s="270">
        <f t="shared" si="8"/>
        <v>2.5</v>
      </c>
      <c r="X182" s="180"/>
      <c r="Y182" s="244" t="str">
        <f t="shared" si="20"/>
        <v>10/2025</v>
      </c>
    </row>
    <row r="183" ht="18.0" customHeight="1" outlineLevel="1">
      <c r="A183" s="271">
        <v>45938.0</v>
      </c>
      <c r="B183" s="180">
        <v>2135.0</v>
      </c>
      <c r="C183" s="180" t="s">
        <v>521</v>
      </c>
      <c r="D183" s="265">
        <f t="array" ref="D183">XLOOKUP(B183,CABE_VENTAS!$A$1:A1037,CABE_VENTAS!$C$1:C1037,"N/A")</f>
        <v>162</v>
      </c>
      <c r="E183" s="204" t="str">
        <f t="array" ref="E183">XLOOKUP(D183,CLIENTES!$A$1:A1037,CLIENTES!$B$1:B1037, "")</f>
        <v>Marcos Roku</v>
      </c>
      <c r="F183" s="264" t="s">
        <v>624</v>
      </c>
      <c r="G183" s="260">
        <v>2.0</v>
      </c>
      <c r="H183" s="287" t="str">
        <f t="array" ref="H183">IFERROR(INDEX('ARTICULOS TECNO'!B:B, MATCH(F183, 'ARTICULOS TECNO'!A:A, 0)),"")</f>
        <v>Apple Watch Ultra 3 49mm Trail Loop</v>
      </c>
      <c r="I183" s="287" t="str">
        <f t="array" ref="I183">IFERROR(INDEX('ARTICULOS TECNO'!C:C, MATCH(F183, 'ARTICULOS TECNO'!A:A, 0)),"NA")</f>
        <v>Black</v>
      </c>
      <c r="J183" s="252">
        <v>705.0</v>
      </c>
      <c r="K183" s="209">
        <f t="shared" ref="K183:K184" si="25">750+50</f>
        <v>800</v>
      </c>
      <c r="L183" s="210">
        <f t="shared" si="2"/>
        <v>1600</v>
      </c>
      <c r="M183" s="250" t="s">
        <v>548</v>
      </c>
      <c r="N183" s="263" t="str">
        <f t="shared" si="21"/>
        <v/>
      </c>
      <c r="O183" s="267">
        <v>740.0</v>
      </c>
      <c r="P183" s="268">
        <f t="shared" ref="P183:P184" si="26">ROUNDUP(IF(ISNUMBER(FIND("CELL",UPPER(C183))),85*V183,45*V183),0)</f>
        <v>23</v>
      </c>
      <c r="Q183" s="268">
        <f t="array" ref="Q183">IFERROR((K183-O183-P183)*G183,"")</f>
        <v>74</v>
      </c>
      <c r="R183" s="269">
        <f t="shared" si="22"/>
        <v>0.04625</v>
      </c>
      <c r="S183" s="261" t="s">
        <v>596</v>
      </c>
      <c r="T183" s="180">
        <v>3703.0</v>
      </c>
      <c r="U183" s="267">
        <f t="shared" si="24"/>
        <v>1480</v>
      </c>
      <c r="V183" s="270">
        <f t="array" ref="V183">IFERROR(INDEX('ARTICULOS TECNO'!G:G, MATCH(F183, 'ARTICULOS TECNO'!A:A, 0)),"")</f>
        <v>0.5</v>
      </c>
      <c r="W183" s="270">
        <f t="shared" si="8"/>
        <v>1</v>
      </c>
      <c r="X183" s="180"/>
      <c r="Y183" s="244" t="str">
        <f t="shared" si="20"/>
        <v>10/2025</v>
      </c>
    </row>
    <row r="184" ht="18.0" customHeight="1" outlineLevel="1">
      <c r="A184" s="271">
        <v>45938.0</v>
      </c>
      <c r="B184" s="180">
        <v>2135.0</v>
      </c>
      <c r="C184" s="180" t="s">
        <v>521</v>
      </c>
      <c r="D184" s="265">
        <f t="array" ref="D184">XLOOKUP(B184,CABE_VENTAS!$A$1:A1037,CABE_VENTAS!$C$1:C1037,"N/A")</f>
        <v>162</v>
      </c>
      <c r="E184" s="204" t="str">
        <f t="array" ref="E184">XLOOKUP(D184,CLIENTES!$A$1:A1037,CLIENTES!$B$1:B1037, "")</f>
        <v>Marcos Roku</v>
      </c>
      <c r="F184" s="264" t="s">
        <v>624</v>
      </c>
      <c r="G184" s="260">
        <v>2.0</v>
      </c>
      <c r="H184" s="287" t="str">
        <f t="array" ref="H184">IFERROR(INDEX('ARTICULOS TECNO'!B:B, MATCH(F184, 'ARTICULOS TECNO'!A:A, 0)),"")</f>
        <v>Apple Watch Ultra 3 49mm Trail Loop</v>
      </c>
      <c r="I184" s="287" t="str">
        <f t="array" ref="I184">IFERROR(INDEX('ARTICULOS TECNO'!C:C, MATCH(F184, 'ARTICULOS TECNO'!A:A, 0)),"NA")</f>
        <v>Black</v>
      </c>
      <c r="J184" s="252">
        <v>691.0</v>
      </c>
      <c r="K184" s="209">
        <f t="shared" si="25"/>
        <v>800</v>
      </c>
      <c r="L184" s="210">
        <f t="shared" si="2"/>
        <v>1600</v>
      </c>
      <c r="M184" s="250" t="s">
        <v>548</v>
      </c>
      <c r="N184" s="263">
        <f t="shared" si="21"/>
        <v>3200</v>
      </c>
      <c r="O184" s="267">
        <v>740.0</v>
      </c>
      <c r="P184" s="268">
        <f t="shared" si="26"/>
        <v>23</v>
      </c>
      <c r="Q184" s="268">
        <f t="array" ref="Q184">IFERROR((K184-O184-P184)*G184,"")</f>
        <v>74</v>
      </c>
      <c r="R184" s="269">
        <f t="shared" si="22"/>
        <v>0.04625</v>
      </c>
      <c r="S184" s="261" t="s">
        <v>596</v>
      </c>
      <c r="T184" s="180">
        <v>3703.0</v>
      </c>
      <c r="U184" s="267">
        <f t="shared" si="24"/>
        <v>1480</v>
      </c>
      <c r="V184" s="270">
        <f t="array" ref="V184">IFERROR(INDEX('ARTICULOS TECNO'!G:G, MATCH(F184, 'ARTICULOS TECNO'!A:A, 0)),"")</f>
        <v>0.5</v>
      </c>
      <c r="W184" s="270">
        <f t="shared" si="8"/>
        <v>1</v>
      </c>
      <c r="X184" s="180"/>
      <c r="Y184" s="244" t="str">
        <f t="shared" si="20"/>
        <v>10/2025</v>
      </c>
    </row>
    <row r="185" ht="18.0" customHeight="1" outlineLevel="1">
      <c r="A185" s="271">
        <v>45938.0</v>
      </c>
      <c r="B185" s="180">
        <v>2134.0</v>
      </c>
      <c r="C185" s="180" t="s">
        <v>521</v>
      </c>
      <c r="D185" s="265">
        <f t="array" ref="D185">XLOOKUP(B185,CABE_VENTAS!$A$1:A1037,CABE_VENTAS!$C$1:C1037,"N/A")</f>
        <v>258</v>
      </c>
      <c r="E185" s="204" t="str">
        <f t="array" ref="E185">XLOOKUP(D185,CLIENTES!$A$1:A1037,CLIENTES!$B$1:B1037, "")</f>
        <v>Augusto Touch Argentina</v>
      </c>
      <c r="F185" s="264" t="s">
        <v>624</v>
      </c>
      <c r="G185" s="260">
        <v>1.0</v>
      </c>
      <c r="H185" s="287" t="str">
        <f t="array" ref="H185">IFERROR(INDEX('ARTICULOS TECNO'!B:B, MATCH(F185, 'ARTICULOS TECNO'!A:A, 0)),"")</f>
        <v>Apple Watch Ultra 3 49mm Trail Loop</v>
      </c>
      <c r="I185" s="287" t="str">
        <f t="array" ref="I185">IFERROR(INDEX('ARTICULOS TECNO'!C:C, MATCH(F185, 'ARTICULOS TECNO'!A:A, 0)),"NA")</f>
        <v>Black</v>
      </c>
      <c r="J185" s="252">
        <v>692.0</v>
      </c>
      <c r="K185" s="209">
        <v>750.0</v>
      </c>
      <c r="L185" s="210">
        <f t="shared" si="2"/>
        <v>750</v>
      </c>
      <c r="M185" s="250" t="s">
        <v>548</v>
      </c>
      <c r="N185" s="263">
        <f t="shared" si="21"/>
        <v>750</v>
      </c>
      <c r="O185" s="267">
        <v>740.0</v>
      </c>
      <c r="P185" s="268">
        <v>0.0</v>
      </c>
      <c r="Q185" s="268">
        <f t="array" ref="Q185">IFERROR((K185-O185-P185)*G185,"")</f>
        <v>10</v>
      </c>
      <c r="R185" s="269">
        <f t="shared" si="22"/>
        <v>0.01333333333</v>
      </c>
      <c r="S185" s="261" t="s">
        <v>596</v>
      </c>
      <c r="T185" s="180">
        <v>3703.0</v>
      </c>
      <c r="U185" s="267">
        <f t="shared" si="24"/>
        <v>740</v>
      </c>
      <c r="V185" s="270">
        <f t="array" ref="V185">IFERROR(INDEX('ARTICULOS TECNO'!G:G, MATCH(F185, 'ARTICULOS TECNO'!A:A, 0)),"")</f>
        <v>0.5</v>
      </c>
      <c r="W185" s="270">
        <f t="shared" si="8"/>
        <v>0.5</v>
      </c>
      <c r="X185" s="180"/>
      <c r="Y185" s="244" t="str">
        <f t="shared" si="20"/>
        <v>10/2025</v>
      </c>
    </row>
    <row r="186" ht="18.0" customHeight="1" outlineLevel="1">
      <c r="A186" s="271">
        <v>45933.0</v>
      </c>
      <c r="B186" s="180">
        <v>2133.0</v>
      </c>
      <c r="C186" s="180" t="s">
        <v>521</v>
      </c>
      <c r="D186" s="265">
        <f t="array" ref="D186">XLOOKUP(B186,CABE_VENTAS!$A$1:A1037,CABE_VENTAS!$C$1:C1037,"N/A")</f>
        <v>66</v>
      </c>
      <c r="E186" s="204" t="str">
        <f t="array" ref="E186">XLOOKUP(D186,CLIENTES!$A$1:A1037,CLIENTES!$B$1:B1037, "")</f>
        <v>Facu Fabriccini</v>
      </c>
      <c r="F186" s="264" t="s">
        <v>624</v>
      </c>
      <c r="G186" s="260">
        <v>2.0</v>
      </c>
      <c r="H186" s="287" t="str">
        <f t="array" ref="H186">IFERROR(INDEX('ARTICULOS TECNO'!B:B, MATCH(F186, 'ARTICULOS TECNO'!A:A, 0)),"")</f>
        <v>Apple Watch Ultra 3 49mm Trail Loop</v>
      </c>
      <c r="I186" s="287" t="str">
        <f t="array" ref="I186">IFERROR(INDEX('ARTICULOS TECNO'!C:C, MATCH(F186, 'ARTICULOS TECNO'!A:A, 0)),"NA")</f>
        <v>Black</v>
      </c>
      <c r="J186" s="252">
        <v>690.0</v>
      </c>
      <c r="K186" s="209">
        <v>750.0</v>
      </c>
      <c r="L186" s="210">
        <f t="shared" si="2"/>
        <v>1500</v>
      </c>
      <c r="M186" s="250" t="s">
        <v>548</v>
      </c>
      <c r="N186" s="263">
        <f t="shared" si="21"/>
        <v>1500</v>
      </c>
      <c r="O186" s="267">
        <v>740.0</v>
      </c>
      <c r="P186" s="268">
        <v>0.0</v>
      </c>
      <c r="Q186" s="268">
        <f t="array" ref="Q186">IFERROR((K186-O186-P186)*G186,"")</f>
        <v>20</v>
      </c>
      <c r="R186" s="269">
        <f t="shared" si="22"/>
        <v>0.01333333333</v>
      </c>
      <c r="S186" s="261" t="s">
        <v>596</v>
      </c>
      <c r="T186" s="180">
        <v>3703.0</v>
      </c>
      <c r="U186" s="267">
        <f t="shared" si="24"/>
        <v>1480</v>
      </c>
      <c r="V186" s="270">
        <f t="array" ref="V186">IFERROR(INDEX('ARTICULOS TECNO'!G:G, MATCH(F186, 'ARTICULOS TECNO'!A:A, 0)),"")</f>
        <v>0.5</v>
      </c>
      <c r="W186" s="270">
        <f t="shared" si="8"/>
        <v>1</v>
      </c>
      <c r="X186" s="180"/>
      <c r="Y186" s="244" t="str">
        <f t="shared" si="20"/>
        <v>10/2025</v>
      </c>
    </row>
    <row r="187" ht="18.0" customHeight="1" outlineLevel="1">
      <c r="A187" s="271">
        <v>45929.0</v>
      </c>
      <c r="B187" s="180">
        <v>2132.0</v>
      </c>
      <c r="C187" s="180" t="s">
        <v>191</v>
      </c>
      <c r="D187" s="265">
        <f t="array" ref="D187">XLOOKUP(B187,CABE_VENTAS!$A$1:A1037,CABE_VENTAS!$C$1:C1037,"N/A")</f>
        <v>162</v>
      </c>
      <c r="E187" s="204" t="str">
        <f t="array" ref="E187">XLOOKUP(D187,CLIENTES!$A$1:A1037,CLIENTES!$B$1:B1037, "")</f>
        <v>Marcos Roku</v>
      </c>
      <c r="F187" s="264" t="s">
        <v>571</v>
      </c>
      <c r="G187" s="260">
        <v>2.0</v>
      </c>
      <c r="H187" s="207" t="str">
        <f t="array" ref="H187">IFERROR(INDEX('ARTICULOS TECNO'!B:B, MATCH(F187, 'ARTICULOS TECNO'!A:A, 0)),"")</f>
        <v>iPhone 17 Pro 512GB 🇺🇸</v>
      </c>
      <c r="I187" s="207" t="str">
        <f t="array" ref="I187">IFERROR(INDEX('ARTICULOS TECNO'!C:C, MATCH(F187, 'ARTICULOS TECNO'!A:A, 0)),"NA")</f>
        <v>Deep Blue</v>
      </c>
      <c r="J187" s="252">
        <v>675.0</v>
      </c>
      <c r="K187" s="209">
        <v>1370.0</v>
      </c>
      <c r="L187" s="210">
        <f t="shared" si="2"/>
        <v>2740</v>
      </c>
      <c r="M187" s="250" t="s">
        <v>548</v>
      </c>
      <c r="N187" s="263">
        <f t="shared" si="21"/>
        <v>2740</v>
      </c>
      <c r="O187" s="267">
        <v>1260.0</v>
      </c>
      <c r="P187" s="214">
        <f t="shared" ref="P187:P195" si="27">ROUNDUP(IF(ISNUMBER(FIND("CELL",UPPER(C187))),85*V187,45*V187),0)</f>
        <v>43</v>
      </c>
      <c r="Q187" s="214">
        <f t="array" ref="Q187">IFERROR((K187-O187-P187)*G187,"")</f>
        <v>134</v>
      </c>
      <c r="R187" s="215">
        <f t="shared" si="22"/>
        <v>0.04890510949</v>
      </c>
      <c r="S187" s="216" t="s">
        <v>569</v>
      </c>
      <c r="T187" s="180">
        <v>21159.0</v>
      </c>
      <c r="U187" s="267">
        <f t="shared" si="24"/>
        <v>2520</v>
      </c>
      <c r="V187" s="270">
        <f t="array" ref="V187">IFERROR(INDEX('ARTICULOS TECNO'!G:G, MATCH(F187, 'ARTICULOS TECNO'!A:A, 0)),"")</f>
        <v>0.5</v>
      </c>
      <c r="W187" s="270">
        <f t="shared" si="8"/>
        <v>1</v>
      </c>
      <c r="X187" s="180" t="s">
        <v>625</v>
      </c>
      <c r="Y187" s="244" t="str">
        <f t="shared" si="20"/>
        <v>09/2025</v>
      </c>
    </row>
    <row r="188" ht="18.0" customHeight="1" outlineLevel="1">
      <c r="A188" s="271">
        <v>45929.0</v>
      </c>
      <c r="B188" s="180">
        <v>2131.0</v>
      </c>
      <c r="C188" s="180" t="s">
        <v>195</v>
      </c>
      <c r="D188" s="265">
        <f t="array" ref="D188">XLOOKUP(B188,CABE_VENTAS!$A$1:A1037,CABE_VENTAS!$C$1:C1037,"N/A")</f>
        <v>251</v>
      </c>
      <c r="E188" s="204" t="str">
        <f t="array" ref="E188">XLOOKUP(D188,CLIENTES!$A$1:A1037,CLIENTES!$B$1:B1037, "")</f>
        <v>Barbieri Family</v>
      </c>
      <c r="F188" s="264" t="s">
        <v>618</v>
      </c>
      <c r="G188" s="260">
        <v>3.0</v>
      </c>
      <c r="H188" s="287" t="str">
        <f t="array" ref="H188">IFERROR(INDEX('ARTICULOS TECNO'!B:B, MATCH(F188, 'ARTICULOS TECNO'!A:A, 0)),"")</f>
        <v>APPLE AIRPODS PRO 2ND GEN USB-C</v>
      </c>
      <c r="I188" s="287" t="str">
        <f t="array" ref="I188">IFERROR(INDEX('ARTICULOS TECNO'!C:C, MATCH(F188, 'ARTICULOS TECNO'!A:A, 0)),"NA")</f>
        <v/>
      </c>
      <c r="J188" s="252">
        <v>665.0</v>
      </c>
      <c r="K188" s="266">
        <v>198.0</v>
      </c>
      <c r="L188" s="210">
        <f t="shared" si="2"/>
        <v>594</v>
      </c>
      <c r="M188" s="250" t="s">
        <v>548</v>
      </c>
      <c r="N188" s="263">
        <f t="shared" si="21"/>
        <v>594</v>
      </c>
      <c r="O188" s="267">
        <v>168.0</v>
      </c>
      <c r="P188" s="268">
        <f t="shared" si="27"/>
        <v>13</v>
      </c>
      <c r="Q188" s="268">
        <f t="array" ref="Q188">IFERROR((K188-O188-P188)*G188,"")</f>
        <v>51</v>
      </c>
      <c r="R188" s="269">
        <f t="shared" si="22"/>
        <v>0.08585858586</v>
      </c>
      <c r="S188" s="216" t="s">
        <v>523</v>
      </c>
      <c r="T188" s="180"/>
      <c r="U188" s="267">
        <f t="shared" si="24"/>
        <v>504</v>
      </c>
      <c r="V188" s="270">
        <f t="array" ref="V188">IFERROR(INDEX('ARTICULOS TECNO'!G:G, MATCH(F188, 'ARTICULOS TECNO'!A:A, 0)),"")</f>
        <v>0.27</v>
      </c>
      <c r="W188" s="270">
        <f t="shared" si="8"/>
        <v>0.81</v>
      </c>
      <c r="X188" s="180"/>
      <c r="Y188" s="244" t="str">
        <f t="shared" si="20"/>
        <v>09/2025</v>
      </c>
    </row>
    <row r="189" ht="18.0" customHeight="1" outlineLevel="1">
      <c r="A189" s="271">
        <v>45925.0</v>
      </c>
      <c r="B189" s="180">
        <v>2130.0</v>
      </c>
      <c r="C189" s="180" t="s">
        <v>191</v>
      </c>
      <c r="D189" s="265">
        <f t="array" ref="D189">XLOOKUP(B189,CABE_VENTAS!$A$1:A1037,CABE_VENTAS!$C$1:C1037,"N/A")</f>
        <v>18</v>
      </c>
      <c r="E189" s="288" t="s">
        <v>110</v>
      </c>
      <c r="F189" s="264" t="s">
        <v>566</v>
      </c>
      <c r="G189" s="260">
        <v>2.0</v>
      </c>
      <c r="H189" s="207" t="str">
        <f t="array" ref="H189">IFERROR(INDEX('ARTICULOS TECNO'!B:B, MATCH(F189, 'ARTICULOS TECNO'!A:A, 0)),"")</f>
        <v>iPhone 17 256GB 🇺🇸</v>
      </c>
      <c r="I189" s="207" t="str">
        <f t="array" ref="I189">IFERROR(INDEX('ARTICULOS TECNO'!C:C, MATCH(F189, 'ARTICULOS TECNO'!A:A, 0)),"NA")</f>
        <v>Mist Blue</v>
      </c>
      <c r="J189" s="252">
        <v>665.0</v>
      </c>
      <c r="K189" s="209">
        <v>1010.0</v>
      </c>
      <c r="L189" s="210">
        <f t="shared" si="2"/>
        <v>2020</v>
      </c>
      <c r="M189" s="250" t="s">
        <v>548</v>
      </c>
      <c r="N189" s="263">
        <f t="shared" si="21"/>
        <v>2020</v>
      </c>
      <c r="O189" s="267">
        <v>887.0</v>
      </c>
      <c r="P189" s="214">
        <f t="shared" si="27"/>
        <v>30</v>
      </c>
      <c r="Q189" s="214">
        <f t="array" ref="Q189">IFERROR((K189-O189-P189)*G189,"")</f>
        <v>186</v>
      </c>
      <c r="R189" s="215">
        <f t="shared" si="22"/>
        <v>0.09207920792</v>
      </c>
      <c r="S189" s="216" t="s">
        <v>581</v>
      </c>
      <c r="T189" s="180"/>
      <c r="U189" s="267">
        <f t="shared" si="24"/>
        <v>1774</v>
      </c>
      <c r="V189" s="270">
        <f t="array" ref="V189">IFERROR(INDEX('ARTICULOS TECNO'!G:G, MATCH(F189, 'ARTICULOS TECNO'!A:A, 0)),"")</f>
        <v>0.35</v>
      </c>
      <c r="W189" s="270">
        <f t="shared" si="8"/>
        <v>0.7</v>
      </c>
      <c r="X189" s="289"/>
      <c r="Y189" s="244" t="str">
        <f t="shared" si="20"/>
        <v>09/2025</v>
      </c>
    </row>
    <row r="190" ht="18.0" customHeight="1" outlineLevel="1">
      <c r="A190" s="271">
        <v>45925.0</v>
      </c>
      <c r="B190" s="180">
        <v>2129.0</v>
      </c>
      <c r="C190" s="180" t="s">
        <v>191</v>
      </c>
      <c r="D190" s="265">
        <f t="array" ref="D190">XLOOKUP(B190,CABE_VENTAS!$A$1:A1037,CABE_VENTAS!$C$1:C1037,"N/A")</f>
        <v>85</v>
      </c>
      <c r="E190" s="204" t="str">
        <f t="array" ref="E190">XLOOKUP(D190,CLIENTES!$A$1:A1037,CLIENTES!$B$1:B1037, "")</f>
        <v>Franco Visciarelli</v>
      </c>
      <c r="F190" s="264" t="s">
        <v>516</v>
      </c>
      <c r="G190" s="260">
        <v>3.0</v>
      </c>
      <c r="H190" s="207" t="str">
        <f t="array" ref="H190">IFERROR(INDEX('ARTICULOS TECNO'!B:B, MATCH(F190, 'ARTICULOS TECNO'!A:A, 0)),"")</f>
        <v>iPhone 17 Pro 256GB 🇺🇸</v>
      </c>
      <c r="I190" s="207" t="str">
        <f t="array" ref="I190">IFERROR(INDEX('ARTICULOS TECNO'!C:C, MATCH(F190, 'ARTICULOS TECNO'!A:A, 0)),"NA")</f>
        <v>Deep Blue</v>
      </c>
      <c r="J190" s="252">
        <v>680.0</v>
      </c>
      <c r="K190" s="209">
        <v>1295.0</v>
      </c>
      <c r="L190" s="210">
        <f t="shared" si="2"/>
        <v>3885</v>
      </c>
      <c r="M190" s="250" t="s">
        <v>548</v>
      </c>
      <c r="N190" s="263" t="str">
        <f t="shared" si="21"/>
        <v/>
      </c>
      <c r="O190" s="267">
        <v>1150.0</v>
      </c>
      <c r="P190" s="214">
        <f t="shared" si="27"/>
        <v>43</v>
      </c>
      <c r="Q190" s="214">
        <f t="array" ref="Q190">IFERROR((K190-O190-P190)*G190,"")</f>
        <v>306</v>
      </c>
      <c r="R190" s="215">
        <f t="shared" si="22"/>
        <v>0.07876447876</v>
      </c>
      <c r="S190" s="216" t="s">
        <v>569</v>
      </c>
      <c r="T190" s="180">
        <v>21003.0</v>
      </c>
      <c r="U190" s="267">
        <f t="shared" si="24"/>
        <v>3450</v>
      </c>
      <c r="V190" s="270">
        <f t="array" ref="V190">IFERROR(INDEX('ARTICULOS TECNO'!G:G, MATCH(F190, 'ARTICULOS TECNO'!A:A, 0)),"")</f>
        <v>0.5</v>
      </c>
      <c r="W190" s="270">
        <f t="shared" si="8"/>
        <v>1.5</v>
      </c>
      <c r="X190" s="180" t="s">
        <v>625</v>
      </c>
      <c r="Y190" s="244" t="str">
        <f t="shared" si="20"/>
        <v>09/2025</v>
      </c>
    </row>
    <row r="191" ht="18.0" customHeight="1" outlineLevel="1">
      <c r="A191" s="271">
        <v>45925.0</v>
      </c>
      <c r="B191" s="180">
        <v>2129.0</v>
      </c>
      <c r="C191" s="180" t="s">
        <v>191</v>
      </c>
      <c r="D191" s="265">
        <f t="array" ref="D191">XLOOKUP(B191,CABE_VENTAS!$A$1:A1037,CABE_VENTAS!$C$1:C1037,"N/A")</f>
        <v>85</v>
      </c>
      <c r="E191" s="204" t="str">
        <f t="array" ref="E191">XLOOKUP(D191,CLIENTES!$A$1:A1037,CLIENTES!$B$1:B1037, "")</f>
        <v>Franco Visciarelli</v>
      </c>
      <c r="F191" s="264" t="s">
        <v>571</v>
      </c>
      <c r="G191" s="260">
        <v>1.0</v>
      </c>
      <c r="H191" s="207" t="str">
        <f t="array" ref="H191">IFERROR(INDEX('ARTICULOS TECNO'!B:B, MATCH(F191, 'ARTICULOS TECNO'!A:A, 0)),"")</f>
        <v>iPhone 17 Pro 512GB 🇺🇸</v>
      </c>
      <c r="I191" s="237" t="s">
        <v>626</v>
      </c>
      <c r="J191" s="252">
        <v>680.0</v>
      </c>
      <c r="K191" s="209">
        <v>1360.0</v>
      </c>
      <c r="L191" s="210">
        <f t="shared" si="2"/>
        <v>1360</v>
      </c>
      <c r="M191" s="250" t="s">
        <v>548</v>
      </c>
      <c r="N191" s="263">
        <f t="shared" si="21"/>
        <v>5245</v>
      </c>
      <c r="O191" s="267">
        <v>1260.0</v>
      </c>
      <c r="P191" s="214">
        <f t="shared" si="27"/>
        <v>43</v>
      </c>
      <c r="Q191" s="214">
        <f t="array" ref="Q191">IFERROR((K191-O191-P191)*G191,"")</f>
        <v>57</v>
      </c>
      <c r="R191" s="215">
        <f t="shared" si="22"/>
        <v>0.04191176471</v>
      </c>
      <c r="S191" s="216" t="s">
        <v>569</v>
      </c>
      <c r="T191" s="180">
        <v>21157.0</v>
      </c>
      <c r="U191" s="267">
        <f t="shared" si="24"/>
        <v>1260</v>
      </c>
      <c r="V191" s="270">
        <f t="array" ref="V191">IFERROR(INDEX('ARTICULOS TECNO'!G:G, MATCH(F191, 'ARTICULOS TECNO'!A:A, 0)),"")</f>
        <v>0.5</v>
      </c>
      <c r="W191" s="270">
        <f t="shared" si="8"/>
        <v>0.5</v>
      </c>
      <c r="X191" s="180" t="s">
        <v>625</v>
      </c>
      <c r="Y191" s="244" t="str">
        <f t="shared" si="20"/>
        <v>09/2025</v>
      </c>
    </row>
    <row r="192" ht="18.0" customHeight="1" outlineLevel="1">
      <c r="A192" s="271">
        <v>45925.0</v>
      </c>
      <c r="B192" s="180">
        <v>2128.0</v>
      </c>
      <c r="C192" s="180" t="s">
        <v>191</v>
      </c>
      <c r="D192" s="265">
        <f t="array" ref="D192">XLOOKUP(B192,CABE_VENTAS!$A$1:A1037,CABE_VENTAS!$C$1:C1037,"N/A")</f>
        <v>210</v>
      </c>
      <c r="E192" s="204" t="str">
        <f t="array" ref="E192">XLOOKUP(D192,CLIENTES!$A$1:A1037,CLIENTES!$B$1:B1037, "")</f>
        <v>Ciro Dapero</v>
      </c>
      <c r="F192" s="264" t="s">
        <v>590</v>
      </c>
      <c r="G192" s="260">
        <v>4.0</v>
      </c>
      <c r="H192" s="207" t="str">
        <f t="array" ref="H192">IFERROR(INDEX('ARTICULOS TECNO'!B:B, MATCH(F192, 'ARTICULOS TECNO'!A:A, 0)),"")</f>
        <v>iPhone Air 256GB 🇺🇸</v>
      </c>
      <c r="I192" s="207" t="str">
        <f t="array" ref="I192">IFERROR(INDEX('ARTICULOS TECNO'!C:C, MATCH(F192, 'ARTICULOS TECNO'!A:A, 0)),"NA")</f>
        <v>Sky Blue</v>
      </c>
      <c r="J192" s="252">
        <v>679.0</v>
      </c>
      <c r="K192" s="209">
        <v>1080.0</v>
      </c>
      <c r="L192" s="210">
        <f t="shared" si="2"/>
        <v>4320</v>
      </c>
      <c r="M192" s="250" t="s">
        <v>548</v>
      </c>
      <c r="N192" s="263" t="str">
        <f t="shared" si="21"/>
        <v/>
      </c>
      <c r="O192" s="267">
        <v>945.0</v>
      </c>
      <c r="P192" s="214">
        <f t="shared" si="27"/>
        <v>39</v>
      </c>
      <c r="Q192" s="214">
        <f t="array" ref="Q192">IFERROR((K192-O192-P192)*G192,"")</f>
        <v>384</v>
      </c>
      <c r="R192" s="215">
        <f t="shared" si="22"/>
        <v>0.08888888889</v>
      </c>
      <c r="S192" s="216" t="s">
        <v>569</v>
      </c>
      <c r="T192" s="180">
        <v>21330.0</v>
      </c>
      <c r="U192" s="267">
        <f t="shared" si="24"/>
        <v>3780</v>
      </c>
      <c r="V192" s="270">
        <f t="array" ref="V192">IFERROR(INDEX('ARTICULOS TECNO'!G:G, MATCH(F192, 'ARTICULOS TECNO'!A:A, 0)),"")</f>
        <v>0.45</v>
      </c>
      <c r="W192" s="270">
        <f t="shared" si="8"/>
        <v>1.8</v>
      </c>
      <c r="X192" s="180" t="s">
        <v>625</v>
      </c>
      <c r="Y192" s="244" t="str">
        <f t="shared" si="20"/>
        <v>09/2025</v>
      </c>
    </row>
    <row r="193" ht="18.0" customHeight="1" outlineLevel="1">
      <c r="A193" s="271">
        <v>45925.0</v>
      </c>
      <c r="B193" s="180">
        <v>2128.0</v>
      </c>
      <c r="C193" s="180" t="s">
        <v>191</v>
      </c>
      <c r="D193" s="265">
        <f t="array" ref="D193">XLOOKUP(B193,CABE_VENTAS!$A$1:A1037,CABE_VENTAS!$C$1:C1037,"N/A")</f>
        <v>210</v>
      </c>
      <c r="E193" s="204" t="str">
        <f t="array" ref="E193">XLOOKUP(D193,CLIENTES!$A$1:A1037,CLIENTES!$B$1:B1037, "")</f>
        <v>Ciro Dapero</v>
      </c>
      <c r="F193" s="264" t="s">
        <v>591</v>
      </c>
      <c r="G193" s="260">
        <v>4.0</v>
      </c>
      <c r="H193" s="207" t="str">
        <f t="array" ref="H193">IFERROR(INDEX('ARTICULOS TECNO'!B:B, MATCH(F193, 'ARTICULOS TECNO'!A:A, 0)),"")</f>
        <v>iPhone Air 256GB 🇺🇸</v>
      </c>
      <c r="I193" s="207" t="str">
        <f t="array" ref="I193">IFERROR(INDEX('ARTICULOS TECNO'!C:C, MATCH(F193, 'ARTICULOS TECNO'!A:A, 0)),"NA")</f>
        <v>Space Black</v>
      </c>
      <c r="J193" s="252">
        <v>679.0</v>
      </c>
      <c r="K193" s="209">
        <v>1080.0</v>
      </c>
      <c r="L193" s="210">
        <f t="shared" si="2"/>
        <v>4320</v>
      </c>
      <c r="M193" s="250" t="s">
        <v>548</v>
      </c>
      <c r="N193" s="263" t="str">
        <f t="shared" si="21"/>
        <v/>
      </c>
      <c r="O193" s="267">
        <v>945.0</v>
      </c>
      <c r="P193" s="214">
        <f t="shared" si="27"/>
        <v>39</v>
      </c>
      <c r="Q193" s="214">
        <f t="array" ref="Q193">IFERROR((K193-O193-P193)*G193,"")</f>
        <v>384</v>
      </c>
      <c r="R193" s="215">
        <f t="shared" si="22"/>
        <v>0.08888888889</v>
      </c>
      <c r="S193" s="216" t="s">
        <v>569</v>
      </c>
      <c r="T193" s="180">
        <v>21330.0</v>
      </c>
      <c r="U193" s="267">
        <f t="shared" si="24"/>
        <v>3780</v>
      </c>
      <c r="V193" s="270">
        <f t="array" ref="V193">IFERROR(INDEX('ARTICULOS TECNO'!G:G, MATCH(F193, 'ARTICULOS TECNO'!A:A, 0)),"")</f>
        <v>0.45</v>
      </c>
      <c r="W193" s="270">
        <f t="shared" si="8"/>
        <v>1.8</v>
      </c>
      <c r="X193" s="180" t="s">
        <v>625</v>
      </c>
      <c r="Y193" s="244" t="str">
        <f t="shared" si="20"/>
        <v>09/2025</v>
      </c>
    </row>
    <row r="194" ht="18.0" customHeight="1" outlineLevel="1">
      <c r="A194" s="271">
        <v>45925.0</v>
      </c>
      <c r="B194" s="180">
        <v>2128.0</v>
      </c>
      <c r="C194" s="180" t="s">
        <v>191</v>
      </c>
      <c r="D194" s="265">
        <f t="array" ref="D194">XLOOKUP(B194,CABE_VENTAS!$A$1:A1037,CABE_VENTAS!$C$1:C1037,"N/A")</f>
        <v>210</v>
      </c>
      <c r="E194" s="204" t="str">
        <f t="array" ref="E194">XLOOKUP(D194,CLIENTES!$A$1:A1037,CLIENTES!$B$1:B1037, "")</f>
        <v>Ciro Dapero</v>
      </c>
      <c r="F194" s="264" t="s">
        <v>592</v>
      </c>
      <c r="G194" s="260">
        <v>2.0</v>
      </c>
      <c r="H194" s="207" t="str">
        <f t="array" ref="H194">IFERROR(INDEX('ARTICULOS TECNO'!B:B, MATCH(F194, 'ARTICULOS TECNO'!A:A, 0)),"")</f>
        <v>iPhone Air 256GB 🇺🇸</v>
      </c>
      <c r="I194" s="207" t="str">
        <f t="array" ref="I194">IFERROR(INDEX('ARTICULOS TECNO'!C:C, MATCH(F194, 'ARTICULOS TECNO'!A:A, 0)),"NA")</f>
        <v>Light Gold</v>
      </c>
      <c r="J194" s="252">
        <v>679.0</v>
      </c>
      <c r="K194" s="209">
        <v>1080.0</v>
      </c>
      <c r="L194" s="210">
        <f t="shared" si="2"/>
        <v>2160</v>
      </c>
      <c r="M194" s="250" t="s">
        <v>548</v>
      </c>
      <c r="N194" s="263">
        <f t="shared" si="21"/>
        <v>10800</v>
      </c>
      <c r="O194" s="267">
        <v>945.0</v>
      </c>
      <c r="P194" s="214">
        <f t="shared" si="27"/>
        <v>39</v>
      </c>
      <c r="Q194" s="214">
        <f t="array" ref="Q194">IFERROR((K194-O194-P194)*G194,"")</f>
        <v>192</v>
      </c>
      <c r="R194" s="215">
        <f t="shared" si="22"/>
        <v>0.08888888889</v>
      </c>
      <c r="S194" s="216" t="s">
        <v>569</v>
      </c>
      <c r="T194" s="180">
        <v>21330.0</v>
      </c>
      <c r="U194" s="267">
        <f t="shared" si="24"/>
        <v>1890</v>
      </c>
      <c r="V194" s="270">
        <f t="array" ref="V194">IFERROR(INDEX('ARTICULOS TECNO'!G:G, MATCH(F194, 'ARTICULOS TECNO'!A:A, 0)),"")</f>
        <v>0.45</v>
      </c>
      <c r="W194" s="270">
        <f t="shared" si="8"/>
        <v>0.9</v>
      </c>
      <c r="X194" s="180" t="s">
        <v>625</v>
      </c>
      <c r="Y194" s="244" t="str">
        <f t="shared" si="20"/>
        <v>09/2025</v>
      </c>
    </row>
    <row r="195" ht="18.0" customHeight="1" outlineLevel="1">
      <c r="A195" s="271">
        <v>45924.0</v>
      </c>
      <c r="B195" s="180">
        <v>2127.0</v>
      </c>
      <c r="C195" s="180" t="s">
        <v>627</v>
      </c>
      <c r="D195" s="265">
        <f t="array" ref="D195">XLOOKUP(B195,CABE_VENTAS!$A$1:A1037,CABE_VENTAS!$C$1:C1037,"N/A")</f>
        <v>162</v>
      </c>
      <c r="E195" s="204" t="str">
        <f t="array" ref="E195">XLOOKUP(D195,CLIENTES!$A$1:A1037,CLIENTES!$B$1:B1037, "")</f>
        <v>Marcos Roku</v>
      </c>
      <c r="F195" s="264" t="s">
        <v>628</v>
      </c>
      <c r="G195" s="260">
        <v>1.0</v>
      </c>
      <c r="H195" s="207" t="str">
        <f t="array" ref="H195">IFERROR(INDEX('ARTICULOS TECNO'!B:B, MATCH(F195, 'ARTICULOS TECNO'!A:A, 0)),"")</f>
        <v>Apple Macbook Air M4 10 Core 16Gb Ram 256Gb 15"</v>
      </c>
      <c r="I195" s="207" t="str">
        <f t="array" ref="I195">IFERROR(INDEX('ARTICULOS TECNO'!C:C, MATCH(F195, 'ARTICULOS TECNO'!A:A, 0)),"NA")</f>
        <v>Midnight</v>
      </c>
      <c r="J195" s="252">
        <v>676.0</v>
      </c>
      <c r="K195" s="209">
        <v>1375.0</v>
      </c>
      <c r="L195" s="210">
        <f t="shared" si="2"/>
        <v>1375</v>
      </c>
      <c r="M195" s="250" t="s">
        <v>548</v>
      </c>
      <c r="N195" s="263">
        <f t="shared" si="21"/>
        <v>1375</v>
      </c>
      <c r="O195" s="267">
        <v>1199.0</v>
      </c>
      <c r="P195" s="214">
        <f t="shared" si="27"/>
        <v>113</v>
      </c>
      <c r="Q195" s="214">
        <f t="array" ref="Q195">IFERROR((K195-O195-P195)*G195,"")</f>
        <v>63</v>
      </c>
      <c r="R195" s="215">
        <f t="shared" si="22"/>
        <v>0.04581818182</v>
      </c>
      <c r="S195" s="216" t="s">
        <v>508</v>
      </c>
      <c r="T195" s="180" t="s">
        <v>629</v>
      </c>
      <c r="U195" s="267">
        <f t="shared" si="24"/>
        <v>1199</v>
      </c>
      <c r="V195" s="270">
        <f t="array" ref="V195">IFERROR(INDEX('ARTICULOS TECNO'!G:G, MATCH(F195, 'ARTICULOS TECNO'!A:A, 0)),"")</f>
        <v>2.5</v>
      </c>
      <c r="W195" s="270">
        <f t="shared" si="8"/>
        <v>2.5</v>
      </c>
      <c r="X195" s="289"/>
      <c r="Y195" s="244" t="str">
        <f t="shared" si="20"/>
        <v>09/2025</v>
      </c>
    </row>
    <row r="196" ht="18.0" customHeight="1" outlineLevel="1">
      <c r="A196" s="271">
        <v>45924.0</v>
      </c>
      <c r="B196" s="180">
        <v>2126.0</v>
      </c>
      <c r="C196" s="180" t="s">
        <v>191</v>
      </c>
      <c r="D196" s="265">
        <f t="array" ref="D196">XLOOKUP(B196,CABE_VENTAS!$A$1:A1037,CABE_VENTAS!$C$1:C1037,"N/A")</f>
        <v>258</v>
      </c>
      <c r="E196" s="204" t="str">
        <f t="array" ref="E196">XLOOKUP(D196,CLIENTES!$A$1:A1037,CLIENTES!$B$1:B1037, "")</f>
        <v>Augusto Touch Argentina</v>
      </c>
      <c r="F196" s="264" t="s">
        <v>555</v>
      </c>
      <c r="G196" s="260">
        <v>1.0</v>
      </c>
      <c r="H196" s="207" t="str">
        <f t="array" ref="H196">IFERROR(INDEX('ARTICULOS TECNO'!B:B, MATCH(F196, 'ARTICULOS TECNO'!A:A, 0)),"")</f>
        <v>iPhone 17 Pro Max 512GB 🇺🇸</v>
      </c>
      <c r="I196" s="207" t="str">
        <f t="array" ref="I196">IFERROR(INDEX('ARTICULOS TECNO'!C:C, MATCH(F196, 'ARTICULOS TECNO'!A:A, 0)),"NA")</f>
        <v>Cosmic Orange</v>
      </c>
      <c r="J196" s="252">
        <v>689.0</v>
      </c>
      <c r="K196" s="209">
        <v>1700.0</v>
      </c>
      <c r="L196" s="210">
        <f t="shared" si="2"/>
        <v>1700</v>
      </c>
      <c r="M196" s="250" t="s">
        <v>548</v>
      </c>
      <c r="N196" s="263" t="str">
        <f t="shared" si="21"/>
        <v/>
      </c>
      <c r="O196" s="267">
        <v>1550.0</v>
      </c>
      <c r="P196" s="214">
        <f>ROUNDUP(IF(ISNUMBER(FIND("CELL",UPPER(C196))),90*V196,45*V196),0)</f>
        <v>45</v>
      </c>
      <c r="Q196" s="214">
        <f t="array" ref="Q196">IFERROR((K196-O196-P196)*G196,"")</f>
        <v>105</v>
      </c>
      <c r="R196" s="215">
        <f t="shared" si="22"/>
        <v>0.06176470588</v>
      </c>
      <c r="S196" s="216" t="s">
        <v>584</v>
      </c>
      <c r="T196" s="180">
        <v>1618.0</v>
      </c>
      <c r="U196" s="267">
        <f t="shared" si="24"/>
        <v>1550</v>
      </c>
      <c r="V196" s="270">
        <f t="array" ref="V196">IFERROR(INDEX('ARTICULOS TECNO'!G:G, MATCH(F196, 'ARTICULOS TECNO'!A:A, 0)),"")</f>
        <v>0.5</v>
      </c>
      <c r="W196" s="270">
        <f t="shared" si="8"/>
        <v>0.5</v>
      </c>
      <c r="X196" s="289"/>
      <c r="Y196" s="244" t="str">
        <f t="shared" si="20"/>
        <v>09/2025</v>
      </c>
    </row>
    <row r="197" ht="18.0" customHeight="1" outlineLevel="1">
      <c r="A197" s="271">
        <v>45924.0</v>
      </c>
      <c r="B197" s="180">
        <v>2126.0</v>
      </c>
      <c r="C197" s="180" t="s">
        <v>191</v>
      </c>
      <c r="D197" s="265">
        <f t="array" ref="D197">XLOOKUP(B197,CABE_VENTAS!$A$1:A1037,CABE_VENTAS!$C$1:C1037,"N/A")</f>
        <v>258</v>
      </c>
      <c r="E197" s="204" t="str">
        <f t="array" ref="E197">XLOOKUP(D197,CLIENTES!$A$1:A1037,CLIENTES!$B$1:B1037, "")</f>
        <v>Augusto Touch Argentina</v>
      </c>
      <c r="F197" s="264" t="s">
        <v>519</v>
      </c>
      <c r="G197" s="260">
        <v>1.0</v>
      </c>
      <c r="H197" s="207" t="str">
        <f t="array" ref="H197">IFERROR(INDEX('ARTICULOS TECNO'!B:B, MATCH(F197, 'ARTICULOS TECNO'!A:A, 0)),"")</f>
        <v>iPhone 17 Pro 256GB 🇺🇸</v>
      </c>
      <c r="I197" s="207" t="str">
        <f t="array" ref="I197">IFERROR(INDEX('ARTICULOS TECNO'!C:C, MATCH(F197, 'ARTICULOS TECNO'!A:A, 0)),"NA")</f>
        <v>Silver</v>
      </c>
      <c r="J197" s="252">
        <v>673.0</v>
      </c>
      <c r="K197" s="209">
        <v>1350.0</v>
      </c>
      <c r="L197" s="210">
        <f t="shared" si="2"/>
        <v>1350</v>
      </c>
      <c r="M197" s="250" t="s">
        <v>548</v>
      </c>
      <c r="N197" s="263">
        <f t="shared" si="21"/>
        <v>3050</v>
      </c>
      <c r="O197" s="267">
        <v>1175.0</v>
      </c>
      <c r="P197" s="214">
        <f t="shared" ref="P197:P198" si="28">ROUNDUP(IF(ISNUMBER(FIND("CELL",UPPER(C197))),85*V197,45*V197),0)</f>
        <v>43</v>
      </c>
      <c r="Q197" s="214">
        <f t="array" ref="Q197">IFERROR((K197-O197-P197)*G197,"")</f>
        <v>132</v>
      </c>
      <c r="R197" s="215">
        <f t="shared" si="22"/>
        <v>0.09777777778</v>
      </c>
      <c r="S197" s="216" t="s">
        <v>581</v>
      </c>
      <c r="T197" s="180" t="s">
        <v>630</v>
      </c>
      <c r="U197" s="267">
        <f t="shared" si="24"/>
        <v>1175</v>
      </c>
      <c r="V197" s="270">
        <f t="array" ref="V197">IFERROR(INDEX('ARTICULOS TECNO'!G:G, MATCH(F197, 'ARTICULOS TECNO'!A:A, 0)),"")</f>
        <v>0.5</v>
      </c>
      <c r="W197" s="270">
        <f t="shared" si="8"/>
        <v>0.5</v>
      </c>
      <c r="X197" s="180" t="s">
        <v>625</v>
      </c>
      <c r="Y197" s="244" t="str">
        <f t="shared" si="20"/>
        <v>09/2025</v>
      </c>
    </row>
    <row r="198" ht="18.0" customHeight="1" outlineLevel="1">
      <c r="A198" s="271">
        <v>45924.0</v>
      </c>
      <c r="B198" s="180">
        <v>2125.0</v>
      </c>
      <c r="C198" s="180" t="s">
        <v>191</v>
      </c>
      <c r="D198" s="265">
        <f t="array" ref="D198">XLOOKUP(B198,CABE_VENTAS!$A$1:A1037,CABE_VENTAS!$C$1:C1037,"N/A")</f>
        <v>210</v>
      </c>
      <c r="E198" s="204" t="str">
        <f t="array" ref="E198">XLOOKUP(D198,CLIENTES!$A$1:A1037,CLIENTES!$B$1:B1037, "")</f>
        <v>Ciro Dapero</v>
      </c>
      <c r="F198" s="264" t="s">
        <v>555</v>
      </c>
      <c r="G198" s="260">
        <v>1.0</v>
      </c>
      <c r="H198" s="207" t="str">
        <f t="array" ref="H198">IFERROR(INDEX('ARTICULOS TECNO'!B:B, MATCH(F198, 'ARTICULOS TECNO'!A:A, 0)),"")</f>
        <v>iPhone 17 Pro Max 512GB 🇺🇸</v>
      </c>
      <c r="I198" s="207" t="str">
        <f t="array" ref="I198">IFERROR(INDEX('ARTICULOS TECNO'!C:C, MATCH(F198, 'ARTICULOS TECNO'!A:A, 0)),"NA")</f>
        <v>Cosmic Orange</v>
      </c>
      <c r="J198" s="252">
        <v>694.0</v>
      </c>
      <c r="K198" s="209">
        <v>1725.0</v>
      </c>
      <c r="L198" s="210">
        <f t="shared" si="2"/>
        <v>1725</v>
      </c>
      <c r="M198" s="250" t="s">
        <v>548</v>
      </c>
      <c r="N198" s="263" t="str">
        <f t="shared" ref="N198:N875" si="29">IFERROR(
  IF($B198="","",
     IF(COUNTIF($B$150:B198,$B198)=COUNTIF($B$150:$B1037,$B198),
        SUMIF($B$150:$B1037,$B198,$L$150:$L1037),
        "")
  ),
"")</f>
        <v/>
      </c>
      <c r="O198" s="267">
        <v>1496.0</v>
      </c>
      <c r="P198" s="214">
        <f t="shared" si="28"/>
        <v>43</v>
      </c>
      <c r="Q198" s="214">
        <f t="array" ref="Q198">IFERROR((K198-O198-P198)*G198,"")</f>
        <v>186</v>
      </c>
      <c r="R198" s="215">
        <f t="shared" si="22"/>
        <v>0.107826087</v>
      </c>
      <c r="S198" s="216"/>
      <c r="T198" s="180"/>
      <c r="U198" s="267">
        <f t="shared" si="24"/>
        <v>1496</v>
      </c>
      <c r="V198" s="270">
        <f t="array" ref="V198">IFERROR(INDEX('ARTICULOS TECNO'!G:G, MATCH(F198, 'ARTICULOS TECNO'!A:A, 0)),"")</f>
        <v>0.5</v>
      </c>
      <c r="W198" s="270">
        <f t="shared" si="8"/>
        <v>0.5</v>
      </c>
      <c r="X198" s="289"/>
      <c r="Y198" s="244" t="str">
        <f t="shared" si="20"/>
        <v>09/2025</v>
      </c>
    </row>
    <row r="199" ht="18.0" customHeight="1" outlineLevel="1">
      <c r="A199" s="271">
        <v>45924.0</v>
      </c>
      <c r="B199" s="180">
        <v>2125.0</v>
      </c>
      <c r="C199" s="180" t="s">
        <v>191</v>
      </c>
      <c r="D199" s="265">
        <f t="array" ref="D199">XLOOKUP(B199,CABE_VENTAS!$A$1:A1037,CABE_VENTAS!$C$1:C1037,"N/A")</f>
        <v>210</v>
      </c>
      <c r="E199" s="204" t="str">
        <f t="array" ref="E199">XLOOKUP(D199,CLIENTES!$A$1:A1037,CLIENTES!$B$1:B1037, "")</f>
        <v>Ciro Dapero</v>
      </c>
      <c r="F199" s="264" t="s">
        <v>554</v>
      </c>
      <c r="G199" s="260">
        <v>1.0</v>
      </c>
      <c r="H199" s="207" t="str">
        <f t="array" ref="H199">IFERROR(INDEX('ARTICULOS TECNO'!B:B, MATCH(F199, 'ARTICULOS TECNO'!A:A, 0)),"")</f>
        <v>iPhone 17 Pro Max 512GB 🇺🇸</v>
      </c>
      <c r="I199" s="207" t="str">
        <f t="array" ref="I199">IFERROR(INDEX('ARTICULOS TECNO'!C:C, MATCH(F199, 'ARTICULOS TECNO'!A:A, 0)),"NA")</f>
        <v>Deep Blue</v>
      </c>
      <c r="J199" s="252">
        <v>688.0</v>
      </c>
      <c r="K199" s="209">
        <v>1725.0</v>
      </c>
      <c r="L199" s="210">
        <f t="shared" si="2"/>
        <v>1725</v>
      </c>
      <c r="M199" s="250" t="s">
        <v>548</v>
      </c>
      <c r="N199" s="263" t="str">
        <f t="shared" si="29"/>
        <v/>
      </c>
      <c r="O199" s="267">
        <v>1550.0</v>
      </c>
      <c r="P199" s="214">
        <f>ROUNDUP(IF(ISNUMBER(FIND("CELL",UPPER(C199))),90*V199,45*V199),0)</f>
        <v>45</v>
      </c>
      <c r="Q199" s="214">
        <f t="array" ref="Q199">IFERROR((K199-O199-P199)*G199,"")</f>
        <v>130</v>
      </c>
      <c r="R199" s="215">
        <f t="shared" si="22"/>
        <v>0.07536231884</v>
      </c>
      <c r="S199" s="216"/>
      <c r="T199" s="180"/>
      <c r="U199" s="267">
        <f t="shared" si="24"/>
        <v>1550</v>
      </c>
      <c r="V199" s="270">
        <f t="array" ref="V199">IFERROR(INDEX('ARTICULOS TECNO'!G:G, MATCH(F199, 'ARTICULOS TECNO'!A:A, 0)),"")</f>
        <v>0.5</v>
      </c>
      <c r="W199" s="270">
        <f t="shared" si="8"/>
        <v>0.5</v>
      </c>
      <c r="X199" s="289"/>
      <c r="Y199" s="244" t="str">
        <f t="shared" si="20"/>
        <v>09/2025</v>
      </c>
    </row>
    <row r="200" ht="18.0" customHeight="1" outlineLevel="1">
      <c r="A200" s="271">
        <v>45924.0</v>
      </c>
      <c r="B200" s="180">
        <v>2125.0</v>
      </c>
      <c r="C200" s="180" t="s">
        <v>191</v>
      </c>
      <c r="D200" s="265">
        <f t="array" ref="D200">XLOOKUP(B200,CABE_VENTAS!$A$1:A1037,CABE_VENTAS!$C$1:C1037,"N/A")</f>
        <v>210</v>
      </c>
      <c r="E200" s="204" t="str">
        <f t="array" ref="E200">XLOOKUP(D200,CLIENTES!$A$1:A1037,CLIENTES!$B$1:B1037, "")</f>
        <v>Ciro Dapero</v>
      </c>
      <c r="F200" s="264" t="s">
        <v>554</v>
      </c>
      <c r="G200" s="260">
        <v>1.0</v>
      </c>
      <c r="H200" s="207" t="str">
        <f t="array" ref="H200">IFERROR(INDEX('ARTICULOS TECNO'!B:B, MATCH(F200, 'ARTICULOS TECNO'!A:A, 0)),"")</f>
        <v>iPhone 17 Pro Max 512GB 🇺🇸</v>
      </c>
      <c r="I200" s="207" t="str">
        <f t="array" ref="I200">IFERROR(INDEX('ARTICULOS TECNO'!C:C, MATCH(F200, 'ARTICULOS TECNO'!A:A, 0)),"NA")</f>
        <v>Deep Blue</v>
      </c>
      <c r="J200" s="252"/>
      <c r="K200" s="209">
        <v>1725.0</v>
      </c>
      <c r="L200" s="210">
        <f t="shared" si="2"/>
        <v>1725</v>
      </c>
      <c r="M200" s="250" t="s">
        <v>553</v>
      </c>
      <c r="N200" s="263">
        <f t="shared" si="29"/>
        <v>5175</v>
      </c>
      <c r="O200" s="267">
        <v>1496.0</v>
      </c>
      <c r="P200" s="214">
        <f>ROUNDUP(IF(ISNUMBER(FIND("CELL",UPPER(C200))),85*V200,45*V200),0)</f>
        <v>43</v>
      </c>
      <c r="Q200" s="214">
        <f t="array" ref="Q200">IFERROR((K200-O200-P200)*G200,"")</f>
        <v>186</v>
      </c>
      <c r="R200" s="215">
        <f t="shared" si="22"/>
        <v>0.107826087</v>
      </c>
      <c r="S200" s="216"/>
      <c r="T200" s="180"/>
      <c r="U200" s="267">
        <f t="shared" si="24"/>
        <v>1496</v>
      </c>
      <c r="V200" s="270">
        <f t="array" ref="V200">IFERROR(INDEX('ARTICULOS TECNO'!G:G, MATCH(F200, 'ARTICULOS TECNO'!A:A, 0)),"")</f>
        <v>0.5</v>
      </c>
      <c r="W200" s="270">
        <f t="shared" si="8"/>
        <v>0.5</v>
      </c>
      <c r="X200" s="289"/>
      <c r="Y200" s="262"/>
    </row>
    <row r="201" ht="18.0" customHeight="1" outlineLevel="1">
      <c r="A201" s="271">
        <v>45924.0</v>
      </c>
      <c r="B201" s="180">
        <v>2124.0</v>
      </c>
      <c r="C201" s="180" t="s">
        <v>191</v>
      </c>
      <c r="D201" s="265">
        <f t="array" ref="D201">XLOOKUP(B201,CABE_VENTAS!$A$1:A1037,CABE_VENTAS!$C$1:C1037,"N/A")</f>
        <v>66</v>
      </c>
      <c r="E201" s="204" t="str">
        <f t="array" ref="E201">XLOOKUP(D201,CLIENTES!$A$1:A1037,CLIENTES!$B$1:B1037, "")</f>
        <v>Facu Fabriccini</v>
      </c>
      <c r="F201" s="264" t="s">
        <v>601</v>
      </c>
      <c r="G201" s="260">
        <v>9.0</v>
      </c>
      <c r="H201" s="207" t="str">
        <f t="array" ref="H201">IFERROR(INDEX('ARTICULOS TECNO'!B:B, MATCH(F201, 'ARTICULOS TECNO'!A:A, 0)),"")</f>
        <v>iPhone 16 128GB 🇺🇸</v>
      </c>
      <c r="I201" s="207" t="str">
        <f t="array" ref="I201">IFERROR(INDEX('ARTICULOS TECNO'!C:C, MATCH(F201, 'ARTICULOS TECNO'!A:A, 0)),"NA")</f>
        <v>Black</v>
      </c>
      <c r="J201" s="252">
        <v>671.0</v>
      </c>
      <c r="K201" s="209">
        <v>620.0</v>
      </c>
      <c r="L201" s="210">
        <f t="shared" si="2"/>
        <v>5580</v>
      </c>
      <c r="M201" s="250" t="s">
        <v>548</v>
      </c>
      <c r="N201" s="263" t="str">
        <f t="shared" si="29"/>
        <v/>
      </c>
      <c r="O201" s="267">
        <v>610.0</v>
      </c>
      <c r="P201" s="213">
        <v>0.0</v>
      </c>
      <c r="Q201" s="213">
        <f t="array" ref="Q201">IFERROR((K201-O201-P201)*G201,"")</f>
        <v>90</v>
      </c>
      <c r="R201" s="215">
        <f t="shared" si="22"/>
        <v>0.01612903226</v>
      </c>
      <c r="S201" s="216" t="s">
        <v>586</v>
      </c>
      <c r="T201" s="180">
        <v>1182.0</v>
      </c>
      <c r="U201" s="267">
        <f t="shared" si="24"/>
        <v>5490</v>
      </c>
      <c r="V201" s="270">
        <f t="array" ref="V201">IFERROR(INDEX('ARTICULOS TECNO'!G:G, MATCH(F201, 'ARTICULOS TECNO'!A:A, 0)),"")</f>
        <v>0.35</v>
      </c>
      <c r="W201" s="270">
        <f t="shared" si="8"/>
        <v>3.15</v>
      </c>
      <c r="X201" s="289"/>
      <c r="Y201" s="244" t="str">
        <f t="shared" ref="Y201:Y314" si="30">TEXT(A201, "MM/YYYY")</f>
        <v>09/2025</v>
      </c>
    </row>
    <row r="202" ht="18.0" customHeight="1" outlineLevel="1">
      <c r="A202" s="271">
        <v>45924.0</v>
      </c>
      <c r="B202" s="180">
        <v>2124.0</v>
      </c>
      <c r="C202" s="180" t="s">
        <v>191</v>
      </c>
      <c r="D202" s="265">
        <f t="array" ref="D202">XLOOKUP(B202,CABE_VENTAS!$A$1:A1037,CABE_VENTAS!$C$1:C1037,"N/A")</f>
        <v>66</v>
      </c>
      <c r="E202" s="204" t="str">
        <f t="array" ref="E202">XLOOKUP(D202,CLIENTES!$A$1:A1037,CLIENTES!$B$1:B1037, "")</f>
        <v>Facu Fabriccini</v>
      </c>
      <c r="F202" s="264" t="s">
        <v>631</v>
      </c>
      <c r="G202" s="260">
        <v>1.0</v>
      </c>
      <c r="H202" s="207" t="str">
        <f t="array" ref="H202">IFERROR(INDEX('ARTICULOS TECNO'!B:B, MATCH(F202, 'ARTICULOS TECNO'!A:A, 0)),"")</f>
        <v>iPhone 16 256GB 🇺🇸</v>
      </c>
      <c r="I202" s="207" t="str">
        <f t="array" ref="I202">IFERROR(INDEX('ARTICULOS TECNO'!C:C, MATCH(F202, 'ARTICULOS TECNO'!A:A, 0)),"NA")</f>
        <v>Black</v>
      </c>
      <c r="J202" s="252">
        <v>671.0</v>
      </c>
      <c r="K202" s="209">
        <v>710.0</v>
      </c>
      <c r="L202" s="210">
        <f t="shared" si="2"/>
        <v>710</v>
      </c>
      <c r="M202" s="250" t="s">
        <v>548</v>
      </c>
      <c r="N202" s="263">
        <f t="shared" si="29"/>
        <v>6290</v>
      </c>
      <c r="O202" s="267">
        <v>710.0</v>
      </c>
      <c r="P202" s="213">
        <v>0.0</v>
      </c>
      <c r="Q202" s="213">
        <f t="array" ref="Q202">IFERROR((K202-O202-P202)*G202,"")</f>
        <v>0</v>
      </c>
      <c r="R202" s="215">
        <f t="shared" si="22"/>
        <v>0</v>
      </c>
      <c r="S202" s="216" t="s">
        <v>586</v>
      </c>
      <c r="T202" s="180">
        <v>1182.0</v>
      </c>
      <c r="U202" s="267">
        <f t="shared" si="24"/>
        <v>710</v>
      </c>
      <c r="V202" s="270">
        <f t="array" ref="V202">IFERROR(INDEX('ARTICULOS TECNO'!G:G, MATCH(F202, 'ARTICULOS TECNO'!A:A, 0)),"")</f>
        <v>0.35</v>
      </c>
      <c r="W202" s="270">
        <f t="shared" si="8"/>
        <v>0.35</v>
      </c>
      <c r="X202" s="289"/>
      <c r="Y202" s="244" t="str">
        <f t="shared" si="30"/>
        <v>09/2025</v>
      </c>
    </row>
    <row r="203" ht="18.0" customHeight="1" outlineLevel="1">
      <c r="A203" s="271">
        <v>45922.0</v>
      </c>
      <c r="B203" s="180">
        <v>2123.0</v>
      </c>
      <c r="C203" s="180" t="s">
        <v>191</v>
      </c>
      <c r="D203" s="265">
        <f t="array" ref="D203">XLOOKUP(B203,CABE_VENTAS!$A$1:A1037,CABE_VENTAS!$C$1:C1037,"N/A")</f>
        <v>66</v>
      </c>
      <c r="E203" s="204" t="str">
        <f t="array" ref="E203">XLOOKUP(D203,CLIENTES!$A$1:A1037,CLIENTES!$B$1:B1037, "")</f>
        <v>Facu Fabriccini</v>
      </c>
      <c r="F203" s="264" t="s">
        <v>516</v>
      </c>
      <c r="G203" s="260">
        <v>22.0</v>
      </c>
      <c r="H203" s="207" t="str">
        <f t="array" ref="H203">IFERROR(INDEX('ARTICULOS TECNO'!B:B, MATCH(F203, 'ARTICULOS TECNO'!A:A, 0)),"")</f>
        <v>iPhone 17 Pro 256GB 🇺🇸</v>
      </c>
      <c r="I203" s="207" t="str">
        <f t="array" ref="I203">IFERROR(INDEX('ARTICULOS TECNO'!C:C, MATCH(F203, 'ARTICULOS TECNO'!A:A, 0)),"NA")</f>
        <v>Deep Blue</v>
      </c>
      <c r="J203" s="252">
        <v>664.0</v>
      </c>
      <c r="K203" s="209">
        <v>1185.0</v>
      </c>
      <c r="L203" s="210">
        <f t="shared" si="2"/>
        <v>26070</v>
      </c>
      <c r="M203" s="250" t="s">
        <v>548</v>
      </c>
      <c r="N203" s="263" t="str">
        <f t="shared" si="29"/>
        <v/>
      </c>
      <c r="O203" s="267">
        <v>1150.0</v>
      </c>
      <c r="P203" s="213">
        <v>0.0</v>
      </c>
      <c r="Q203" s="213">
        <f t="array" ref="Q203">IFERROR((K203-O203-P203)*G203,"")</f>
        <v>770</v>
      </c>
      <c r="R203" s="215">
        <f t="shared" si="22"/>
        <v>0.02953586498</v>
      </c>
      <c r="S203" s="216" t="s">
        <v>569</v>
      </c>
      <c r="T203" s="180">
        <v>21003.0</v>
      </c>
      <c r="U203" s="267">
        <f t="shared" si="24"/>
        <v>25300</v>
      </c>
      <c r="V203" s="270">
        <f t="array" ref="V203">IFERROR(INDEX('ARTICULOS TECNO'!G:G, MATCH(F203, 'ARTICULOS TECNO'!A:A, 0)),"")</f>
        <v>0.5</v>
      </c>
      <c r="W203" s="270">
        <f t="shared" si="8"/>
        <v>11</v>
      </c>
      <c r="X203" s="180" t="s">
        <v>625</v>
      </c>
      <c r="Y203" s="244" t="str">
        <f t="shared" si="30"/>
        <v>09/2025</v>
      </c>
    </row>
    <row r="204" ht="18.0" customHeight="1" outlineLevel="1">
      <c r="A204" s="271">
        <v>45922.0</v>
      </c>
      <c r="B204" s="180">
        <v>2123.0</v>
      </c>
      <c r="C204" s="180" t="s">
        <v>191</v>
      </c>
      <c r="D204" s="265">
        <f t="array" ref="D204">XLOOKUP(B204,CABE_VENTAS!$A$1:A1037,CABE_VENTAS!$C$1:C1037,"N/A")</f>
        <v>66</v>
      </c>
      <c r="E204" s="204" t="str">
        <f t="array" ref="E204">XLOOKUP(D204,CLIENTES!$A$1:A1037,CLIENTES!$B$1:B1037, "")</f>
        <v>Facu Fabriccini</v>
      </c>
      <c r="F204" s="264" t="s">
        <v>519</v>
      </c>
      <c r="G204" s="260">
        <v>2.0</v>
      </c>
      <c r="H204" s="207" t="str">
        <f t="array" ref="H204">IFERROR(INDEX('ARTICULOS TECNO'!B:B, MATCH(F204, 'ARTICULOS TECNO'!A:A, 0)),"")</f>
        <v>iPhone 17 Pro 256GB 🇺🇸</v>
      </c>
      <c r="I204" s="207" t="str">
        <f t="array" ref="I204">IFERROR(INDEX('ARTICULOS TECNO'!C:C, MATCH(F204, 'ARTICULOS TECNO'!A:A, 0)),"NA")</f>
        <v>Silver</v>
      </c>
      <c r="J204" s="252">
        <v>664.0</v>
      </c>
      <c r="K204" s="209">
        <v>1185.0</v>
      </c>
      <c r="L204" s="210">
        <f t="shared" si="2"/>
        <v>2370</v>
      </c>
      <c r="M204" s="250" t="s">
        <v>548</v>
      </c>
      <c r="N204" s="263" t="str">
        <f t="shared" si="29"/>
        <v/>
      </c>
      <c r="O204" s="267">
        <v>1150.0</v>
      </c>
      <c r="P204" s="213">
        <v>0.0</v>
      </c>
      <c r="Q204" s="213">
        <f t="array" ref="Q204">IFERROR((K204-O204-P204)*G204,"")</f>
        <v>70</v>
      </c>
      <c r="R204" s="215">
        <f t="shared" si="22"/>
        <v>0.02953586498</v>
      </c>
      <c r="S204" s="216" t="s">
        <v>569</v>
      </c>
      <c r="T204" s="180">
        <v>21003.0</v>
      </c>
      <c r="U204" s="267">
        <f t="shared" si="24"/>
        <v>2300</v>
      </c>
      <c r="V204" s="270">
        <f t="array" ref="V204">IFERROR(INDEX('ARTICULOS TECNO'!G:G, MATCH(F204, 'ARTICULOS TECNO'!A:A, 0)),"")</f>
        <v>0.5</v>
      </c>
      <c r="W204" s="270">
        <f t="shared" si="8"/>
        <v>1</v>
      </c>
      <c r="X204" s="180" t="s">
        <v>625</v>
      </c>
      <c r="Y204" s="244" t="str">
        <f t="shared" si="30"/>
        <v>09/2025</v>
      </c>
    </row>
    <row r="205" ht="18.0" customHeight="1" outlineLevel="1">
      <c r="A205" s="271">
        <v>45922.0</v>
      </c>
      <c r="B205" s="180">
        <v>2123.0</v>
      </c>
      <c r="C205" s="180" t="s">
        <v>191</v>
      </c>
      <c r="D205" s="265">
        <f t="array" ref="D205">XLOOKUP(B205,CABE_VENTAS!$A$1:A1037,CABE_VENTAS!$C$1:C1037,"N/A")</f>
        <v>66</v>
      </c>
      <c r="E205" s="204" t="str">
        <f t="array" ref="E205">XLOOKUP(D205,CLIENTES!$A$1:A1037,CLIENTES!$B$1:B1037, "")</f>
        <v>Facu Fabriccini</v>
      </c>
      <c r="F205" s="264" t="s">
        <v>520</v>
      </c>
      <c r="G205" s="260">
        <v>8.0</v>
      </c>
      <c r="H205" s="207" t="str">
        <f t="array" ref="H205">IFERROR(INDEX('ARTICULOS TECNO'!B:B, MATCH(F205, 'ARTICULOS TECNO'!A:A, 0)),"")</f>
        <v>iPhone 17 Pro 256GB 🇺🇸</v>
      </c>
      <c r="I205" s="207" t="str">
        <f t="array" ref="I205">IFERROR(INDEX('ARTICULOS TECNO'!C:C, MATCH(F205, 'ARTICULOS TECNO'!A:A, 0)),"NA")</f>
        <v>Cosmic Orange</v>
      </c>
      <c r="J205" s="252">
        <v>664.0</v>
      </c>
      <c r="K205" s="209">
        <v>1185.0</v>
      </c>
      <c r="L205" s="210">
        <f t="shared" si="2"/>
        <v>9480</v>
      </c>
      <c r="M205" s="250" t="s">
        <v>548</v>
      </c>
      <c r="N205" s="263">
        <f t="shared" si="29"/>
        <v>37920</v>
      </c>
      <c r="O205" s="267">
        <v>1150.0</v>
      </c>
      <c r="P205" s="213">
        <v>0.0</v>
      </c>
      <c r="Q205" s="213">
        <f t="array" ref="Q205">IFERROR((K205-O205-P205)*G205,"")</f>
        <v>280</v>
      </c>
      <c r="R205" s="215">
        <f t="shared" si="22"/>
        <v>0.02953586498</v>
      </c>
      <c r="S205" s="216" t="s">
        <v>569</v>
      </c>
      <c r="T205" s="180">
        <v>21003.0</v>
      </c>
      <c r="U205" s="267">
        <f t="shared" si="24"/>
        <v>9200</v>
      </c>
      <c r="V205" s="270">
        <f t="array" ref="V205">IFERROR(INDEX('ARTICULOS TECNO'!G:G, MATCH(F205, 'ARTICULOS TECNO'!A:A, 0)),"")</f>
        <v>0.5</v>
      </c>
      <c r="W205" s="270">
        <f t="shared" si="8"/>
        <v>4</v>
      </c>
      <c r="X205" s="180" t="s">
        <v>625</v>
      </c>
      <c r="Y205" s="244" t="str">
        <f t="shared" si="30"/>
        <v>09/2025</v>
      </c>
    </row>
    <row r="206" ht="18.0" customHeight="1" outlineLevel="1">
      <c r="A206" s="271">
        <v>45924.0</v>
      </c>
      <c r="B206" s="180">
        <v>2122.0</v>
      </c>
      <c r="C206" s="180" t="s">
        <v>191</v>
      </c>
      <c r="D206" s="265">
        <f t="array" ref="D206">XLOOKUP(B206,CABE_VENTAS!$A$1:A1037,CABE_VENTAS!$C$1:C1037,"N/A")</f>
        <v>210</v>
      </c>
      <c r="E206" s="288" t="s">
        <v>32</v>
      </c>
      <c r="F206" s="264" t="s">
        <v>500</v>
      </c>
      <c r="G206" s="260">
        <v>16.0</v>
      </c>
      <c r="H206" s="207" t="str">
        <f t="array" ref="H206">IFERROR(INDEX('ARTICULOS TECNO'!B:B, MATCH(F206, 'ARTICULOS TECNO'!A:A, 0)),"")</f>
        <v>iPhone 17 Pro Max 256GB 🇺🇸</v>
      </c>
      <c r="I206" s="207" t="str">
        <f t="array" ref="I206">IFERROR(INDEX('ARTICULOS TECNO'!C:C, MATCH(F206, 'ARTICULOS TECNO'!A:A, 0)),"NA")</f>
        <v>Deep Blue</v>
      </c>
      <c r="J206" s="252">
        <v>677.0</v>
      </c>
      <c r="K206" s="209">
        <v>1445.0</v>
      </c>
      <c r="L206" s="210">
        <f t="shared" si="2"/>
        <v>23120</v>
      </c>
      <c r="M206" s="250" t="s">
        <v>548</v>
      </c>
      <c r="N206" s="263" t="str">
        <f t="shared" si="29"/>
        <v/>
      </c>
      <c r="O206" s="267">
        <v>1445.0</v>
      </c>
      <c r="P206" s="213">
        <v>0.0</v>
      </c>
      <c r="Q206" s="213">
        <f t="array" ref="Q206">IFERROR((K206-O206-P206)*G206,"")</f>
        <v>0</v>
      </c>
      <c r="R206" s="215">
        <f t="shared" si="22"/>
        <v>0</v>
      </c>
      <c r="S206" s="216" t="s">
        <v>584</v>
      </c>
      <c r="T206" s="180">
        <v>1604.0</v>
      </c>
      <c r="U206" s="267">
        <f t="shared" si="24"/>
        <v>23120</v>
      </c>
      <c r="V206" s="270">
        <f t="array" ref="V206">IFERROR(INDEX('ARTICULOS TECNO'!G:G, MATCH(F206, 'ARTICULOS TECNO'!A:A, 0)),"")</f>
        <v>0.5</v>
      </c>
      <c r="W206" s="270">
        <f t="shared" si="8"/>
        <v>8</v>
      </c>
      <c r="X206" s="180" t="s">
        <v>625</v>
      </c>
      <c r="Y206" s="244" t="str">
        <f t="shared" si="30"/>
        <v>09/2025</v>
      </c>
    </row>
    <row r="207" ht="18.0" customHeight="1" outlineLevel="1">
      <c r="A207" s="271">
        <v>45924.0</v>
      </c>
      <c r="B207" s="180">
        <v>2122.0</v>
      </c>
      <c r="C207" s="180" t="s">
        <v>191</v>
      </c>
      <c r="D207" s="265">
        <f t="array" ref="D207">XLOOKUP(B207,CABE_VENTAS!$A$1:A1037,CABE_VENTAS!$C$1:C1037,"N/A")</f>
        <v>210</v>
      </c>
      <c r="E207" s="288" t="s">
        <v>32</v>
      </c>
      <c r="F207" s="264" t="s">
        <v>504</v>
      </c>
      <c r="G207" s="260">
        <v>3.0</v>
      </c>
      <c r="H207" s="207" t="str">
        <f t="array" ref="H207">IFERROR(INDEX('ARTICULOS TECNO'!B:B, MATCH(F207, 'ARTICULOS TECNO'!A:A, 0)),"")</f>
        <v>iPhone 17 Pro Max 256GB 🇺🇸</v>
      </c>
      <c r="I207" s="207" t="str">
        <f t="array" ref="I207">IFERROR(INDEX('ARTICULOS TECNO'!C:C, MATCH(F207, 'ARTICULOS TECNO'!A:A, 0)),"NA")</f>
        <v>Cosmic Orange</v>
      </c>
      <c r="J207" s="252">
        <v>677.0</v>
      </c>
      <c r="K207" s="209">
        <v>1445.0</v>
      </c>
      <c r="L207" s="210">
        <f t="shared" si="2"/>
        <v>4335</v>
      </c>
      <c r="M207" s="250" t="s">
        <v>548</v>
      </c>
      <c r="N207" s="263" t="str">
        <f t="shared" si="29"/>
        <v/>
      </c>
      <c r="O207" s="267">
        <v>1445.0</v>
      </c>
      <c r="P207" s="213">
        <v>0.0</v>
      </c>
      <c r="Q207" s="213">
        <f t="array" ref="Q207">IFERROR((K207-O207-P207)*G207,"")</f>
        <v>0</v>
      </c>
      <c r="R207" s="215">
        <f t="shared" si="22"/>
        <v>0</v>
      </c>
      <c r="S207" s="216" t="s">
        <v>584</v>
      </c>
      <c r="T207" s="180">
        <v>1604.0</v>
      </c>
      <c r="U207" s="267">
        <f t="shared" si="24"/>
        <v>4335</v>
      </c>
      <c r="V207" s="270">
        <f t="array" ref="V207">IFERROR(INDEX('ARTICULOS TECNO'!G:G, MATCH(F207, 'ARTICULOS TECNO'!A:A, 0)),"")</f>
        <v>0.5</v>
      </c>
      <c r="W207" s="270">
        <f t="shared" si="8"/>
        <v>1.5</v>
      </c>
      <c r="X207" s="180" t="s">
        <v>625</v>
      </c>
      <c r="Y207" s="244" t="str">
        <f t="shared" si="30"/>
        <v>09/2025</v>
      </c>
    </row>
    <row r="208" ht="18.0" customHeight="1" outlineLevel="1">
      <c r="A208" s="271">
        <v>45924.0</v>
      </c>
      <c r="B208" s="180">
        <v>2122.0</v>
      </c>
      <c r="C208" s="180" t="s">
        <v>191</v>
      </c>
      <c r="D208" s="265">
        <f t="array" ref="D208">XLOOKUP(B208,CABE_VENTAS!$A$1:A1037,CABE_VENTAS!$C$1:C1037,"N/A")</f>
        <v>210</v>
      </c>
      <c r="E208" s="288" t="s">
        <v>632</v>
      </c>
      <c r="F208" s="264" t="s">
        <v>503</v>
      </c>
      <c r="G208" s="260">
        <v>2.0</v>
      </c>
      <c r="H208" s="207" t="str">
        <f t="array" ref="H208">IFERROR(INDEX('ARTICULOS TECNO'!B:B, MATCH(F208, 'ARTICULOS TECNO'!A:A, 0)),"")</f>
        <v>iPhone 17 Pro Max 256GB 🇺🇸</v>
      </c>
      <c r="I208" s="207" t="str">
        <f t="array" ref="I208">IFERROR(INDEX('ARTICULOS TECNO'!C:C, MATCH(F208, 'ARTICULOS TECNO'!A:A, 0)),"NA")</f>
        <v>Silver</v>
      </c>
      <c r="J208" s="252">
        <v>677.0</v>
      </c>
      <c r="K208" s="209">
        <v>1445.0</v>
      </c>
      <c r="L208" s="210">
        <f t="shared" si="2"/>
        <v>2890</v>
      </c>
      <c r="M208" s="250" t="s">
        <v>548</v>
      </c>
      <c r="N208" s="263" t="str">
        <f t="shared" si="29"/>
        <v/>
      </c>
      <c r="O208" s="267">
        <v>1445.0</v>
      </c>
      <c r="P208" s="213">
        <v>0.0</v>
      </c>
      <c r="Q208" s="213">
        <f t="array" ref="Q208">IFERROR((K208-O208-P208)*G208,"")</f>
        <v>0</v>
      </c>
      <c r="R208" s="215">
        <f t="shared" si="22"/>
        <v>0</v>
      </c>
      <c r="S208" s="216" t="s">
        <v>584</v>
      </c>
      <c r="T208" s="180">
        <v>1604.0</v>
      </c>
      <c r="U208" s="267">
        <f t="shared" si="24"/>
        <v>2890</v>
      </c>
      <c r="V208" s="270">
        <f t="array" ref="V208">IFERROR(INDEX('ARTICULOS TECNO'!G:G, MATCH(F208, 'ARTICULOS TECNO'!A:A, 0)),"")</f>
        <v>0.5</v>
      </c>
      <c r="W208" s="270">
        <f t="shared" si="8"/>
        <v>1</v>
      </c>
      <c r="X208" s="180" t="s">
        <v>625</v>
      </c>
      <c r="Y208" s="244" t="str">
        <f t="shared" si="30"/>
        <v>09/2025</v>
      </c>
    </row>
    <row r="209" ht="18.0" customHeight="1" outlineLevel="1">
      <c r="A209" s="271">
        <v>45922.0</v>
      </c>
      <c r="B209" s="180">
        <v>2122.0</v>
      </c>
      <c r="C209" s="180" t="s">
        <v>191</v>
      </c>
      <c r="D209" s="265">
        <f t="array" ref="D209">XLOOKUP(B209,CABE_VENTAS!$A$1:A1037,CABE_VENTAS!$C$1:C1037,"N/A")</f>
        <v>210</v>
      </c>
      <c r="E209" s="204" t="str">
        <f t="array" ref="E209">XLOOKUP(D209,CLIENTES!$A$1:A1037,CLIENTES!$B$1:B1037, "")</f>
        <v>Ciro Dapero</v>
      </c>
      <c r="F209" s="264" t="s">
        <v>516</v>
      </c>
      <c r="G209" s="260">
        <v>3.0</v>
      </c>
      <c r="H209" s="207" t="str">
        <f t="array" ref="H209">IFERROR(INDEX('ARTICULOS TECNO'!B:B, MATCH(F209, 'ARTICULOS TECNO'!A:A, 0)),"")</f>
        <v>iPhone 17 Pro 256GB 🇺🇸</v>
      </c>
      <c r="I209" s="207" t="str">
        <f t="array" ref="I209">IFERROR(INDEX('ARTICULOS TECNO'!C:C, MATCH(F209, 'ARTICULOS TECNO'!A:A, 0)),"NA")</f>
        <v>Deep Blue</v>
      </c>
      <c r="J209" s="252">
        <v>672.0</v>
      </c>
      <c r="K209" s="209">
        <v>1386.0</v>
      </c>
      <c r="L209" s="210">
        <f t="shared" si="2"/>
        <v>4158</v>
      </c>
      <c r="M209" s="250" t="s">
        <v>548</v>
      </c>
      <c r="N209" s="263" t="str">
        <f t="shared" si="29"/>
        <v/>
      </c>
      <c r="O209" s="267">
        <v>1155.0</v>
      </c>
      <c r="P209" s="214">
        <f t="shared" ref="P209:P216" si="31">ROUNDUP(IF(ISNUMBER(FIND("CELL",UPPER(C209))),85*V209,45*V209),0)</f>
        <v>43</v>
      </c>
      <c r="Q209" s="214">
        <f t="array" ref="Q209">IFERROR((K209-O209-P209)*G209,"")</f>
        <v>564</v>
      </c>
      <c r="R209" s="215">
        <f t="shared" si="22"/>
        <v>0.1356421356</v>
      </c>
      <c r="S209" s="216" t="s">
        <v>535</v>
      </c>
      <c r="T209" s="180">
        <v>22535.0</v>
      </c>
      <c r="U209" s="267">
        <f t="shared" si="24"/>
        <v>3465</v>
      </c>
      <c r="V209" s="270">
        <f t="array" ref="V209">IFERROR(INDEX('ARTICULOS TECNO'!G:G, MATCH(F209, 'ARTICULOS TECNO'!A:A, 0)),"")</f>
        <v>0.5</v>
      </c>
      <c r="W209" s="270">
        <f t="shared" si="8"/>
        <v>1.5</v>
      </c>
      <c r="X209" s="180" t="s">
        <v>625</v>
      </c>
      <c r="Y209" s="244" t="str">
        <f t="shared" si="30"/>
        <v>09/2025</v>
      </c>
    </row>
    <row r="210" ht="18.0" customHeight="1" outlineLevel="1">
      <c r="A210" s="271">
        <v>45922.0</v>
      </c>
      <c r="B210" s="180">
        <v>2122.0</v>
      </c>
      <c r="C210" s="180" t="s">
        <v>191</v>
      </c>
      <c r="D210" s="265">
        <f t="array" ref="D210">XLOOKUP(B210,CABE_VENTAS!$A$1:A1037,CABE_VENTAS!$C$1:C1037,"N/A")</f>
        <v>210</v>
      </c>
      <c r="E210" s="204" t="str">
        <f t="array" ref="E210">XLOOKUP(D210,CLIENTES!$A$1:A1037,CLIENTES!$B$1:B1037, "")</f>
        <v>Ciro Dapero</v>
      </c>
      <c r="F210" s="264" t="s">
        <v>516</v>
      </c>
      <c r="G210" s="260">
        <v>2.0</v>
      </c>
      <c r="H210" s="207" t="str">
        <f t="array" ref="H210">IFERROR(INDEX('ARTICULOS TECNO'!B:B, MATCH(F210, 'ARTICULOS TECNO'!A:A, 0)),"")</f>
        <v>iPhone 17 Pro 256GB 🇺🇸</v>
      </c>
      <c r="I210" s="207" t="str">
        <f t="array" ref="I210">IFERROR(INDEX('ARTICULOS TECNO'!C:C, MATCH(F210, 'ARTICULOS TECNO'!A:A, 0)),"NA")</f>
        <v>Deep Blue</v>
      </c>
      <c r="J210" s="252">
        <v>672.0</v>
      </c>
      <c r="K210" s="209">
        <v>1386.0</v>
      </c>
      <c r="L210" s="210">
        <f t="shared" si="2"/>
        <v>2772</v>
      </c>
      <c r="M210" s="250" t="s">
        <v>548</v>
      </c>
      <c r="N210" s="263" t="str">
        <f t="shared" si="29"/>
        <v/>
      </c>
      <c r="O210" s="267">
        <v>1150.0</v>
      </c>
      <c r="P210" s="214">
        <f t="shared" si="31"/>
        <v>43</v>
      </c>
      <c r="Q210" s="214">
        <f t="array" ref="Q210">IFERROR((K210-O210-P210)*G210,"")</f>
        <v>386</v>
      </c>
      <c r="R210" s="215">
        <f t="shared" si="22"/>
        <v>0.1392496392</v>
      </c>
      <c r="S210" s="216" t="s">
        <v>581</v>
      </c>
      <c r="T210" s="180" t="s">
        <v>633</v>
      </c>
      <c r="U210" s="267">
        <f t="shared" si="24"/>
        <v>2300</v>
      </c>
      <c r="V210" s="270">
        <f t="array" ref="V210">IFERROR(INDEX('ARTICULOS TECNO'!G:G, MATCH(F210, 'ARTICULOS TECNO'!A:A, 0)),"")</f>
        <v>0.5</v>
      </c>
      <c r="W210" s="270">
        <f t="shared" si="8"/>
        <v>1</v>
      </c>
      <c r="X210" s="180" t="s">
        <v>625</v>
      </c>
      <c r="Y210" s="244" t="str">
        <f t="shared" si="30"/>
        <v>09/2025</v>
      </c>
    </row>
    <row r="211" ht="18.0" customHeight="1" outlineLevel="1">
      <c r="A211" s="271">
        <v>45922.0</v>
      </c>
      <c r="B211" s="180">
        <v>2122.0</v>
      </c>
      <c r="C211" s="180" t="s">
        <v>191</v>
      </c>
      <c r="D211" s="265">
        <f t="array" ref="D211">XLOOKUP(B211,CABE_VENTAS!$A$1:A1037,CABE_VENTAS!$C$1:C1037,"N/A")</f>
        <v>210</v>
      </c>
      <c r="E211" s="204" t="str">
        <f t="array" ref="E211">XLOOKUP(D211,CLIENTES!$A$1:A1037,CLIENTES!$B$1:B1037, "")</f>
        <v>Ciro Dapero</v>
      </c>
      <c r="F211" s="264" t="s">
        <v>516</v>
      </c>
      <c r="G211" s="260">
        <v>4.0</v>
      </c>
      <c r="H211" s="207" t="str">
        <f t="array" ref="H211">IFERROR(INDEX('ARTICULOS TECNO'!B:B, MATCH(F211, 'ARTICULOS TECNO'!A:A, 0)),"")</f>
        <v>iPhone 17 Pro 256GB 🇺🇸</v>
      </c>
      <c r="I211" s="207" t="str">
        <f t="array" ref="I211">IFERROR(INDEX('ARTICULOS TECNO'!C:C, MATCH(F211, 'ARTICULOS TECNO'!A:A, 0)),"NA")</f>
        <v>Deep Blue</v>
      </c>
      <c r="J211" s="252">
        <v>672.0</v>
      </c>
      <c r="K211" s="209">
        <v>1386.0</v>
      </c>
      <c r="L211" s="210">
        <f t="shared" si="2"/>
        <v>5544</v>
      </c>
      <c r="M211" s="250" t="s">
        <v>548</v>
      </c>
      <c r="N211" s="263" t="str">
        <f t="shared" si="29"/>
        <v/>
      </c>
      <c r="O211" s="267">
        <v>1130.0</v>
      </c>
      <c r="P211" s="214">
        <f t="shared" si="31"/>
        <v>43</v>
      </c>
      <c r="Q211" s="214">
        <f t="array" ref="Q211">IFERROR((K211-O211-P211)*G211,"")</f>
        <v>852</v>
      </c>
      <c r="R211" s="215">
        <f t="shared" si="22"/>
        <v>0.1536796537</v>
      </c>
      <c r="S211" s="216" t="s">
        <v>616</v>
      </c>
      <c r="T211" s="180">
        <v>3591.0</v>
      </c>
      <c r="U211" s="267">
        <f t="shared" si="24"/>
        <v>4520</v>
      </c>
      <c r="V211" s="270">
        <f t="array" ref="V211">IFERROR(INDEX('ARTICULOS TECNO'!G:G, MATCH(F211, 'ARTICULOS TECNO'!A:A, 0)),"")</f>
        <v>0.5</v>
      </c>
      <c r="W211" s="270">
        <f t="shared" si="8"/>
        <v>2</v>
      </c>
      <c r="X211" s="180" t="s">
        <v>625</v>
      </c>
      <c r="Y211" s="244" t="str">
        <f t="shared" si="30"/>
        <v>09/2025</v>
      </c>
    </row>
    <row r="212" ht="18.0" customHeight="1" outlineLevel="1">
      <c r="A212" s="271">
        <v>45922.0</v>
      </c>
      <c r="B212" s="180">
        <v>2122.0</v>
      </c>
      <c r="C212" s="180" t="s">
        <v>191</v>
      </c>
      <c r="D212" s="265">
        <f t="array" ref="D212">XLOOKUP(B212,CABE_VENTAS!$A$1:A1037,CABE_VENTAS!$C$1:C1037,"N/A")</f>
        <v>210</v>
      </c>
      <c r="E212" s="204" t="str">
        <f t="array" ref="E212">XLOOKUP(D212,CLIENTES!$A$1:A1037,CLIENTES!$B$1:B1037, "")</f>
        <v>Ciro Dapero</v>
      </c>
      <c r="F212" s="264" t="s">
        <v>568</v>
      </c>
      <c r="G212" s="290">
        <v>3.0</v>
      </c>
      <c r="H212" s="291" t="str">
        <f t="array" ref="H212">IFERROR(INDEX('ARTICULOS TECNO'!B:B, MATCH(F212, 'ARTICULOS TECNO'!A:A, 0)),"")</f>
        <v>iPhone 17 Pro 512GB 🇺🇸</v>
      </c>
      <c r="I212" s="291" t="str">
        <f t="array" ref="I212">IFERROR(INDEX('ARTICULOS TECNO'!C:C, MATCH(F212, 'ARTICULOS TECNO'!A:A, 0)),"NA")</f>
        <v>Silver</v>
      </c>
      <c r="J212" s="252">
        <v>672.0</v>
      </c>
      <c r="K212" s="209">
        <v>1386.0</v>
      </c>
      <c r="L212" s="210">
        <f t="shared" si="2"/>
        <v>4158</v>
      </c>
      <c r="M212" s="250" t="s">
        <v>548</v>
      </c>
      <c r="N212" s="263" t="str">
        <f t="shared" si="29"/>
        <v/>
      </c>
      <c r="O212" s="267">
        <v>1135.0</v>
      </c>
      <c r="P212" s="214">
        <f t="shared" si="31"/>
        <v>43</v>
      </c>
      <c r="Q212" s="214">
        <f t="array" ref="Q212">IFERROR((K212-O212-P212)*G212,"")</f>
        <v>624</v>
      </c>
      <c r="R212" s="215">
        <f t="shared" si="22"/>
        <v>0.1500721501</v>
      </c>
      <c r="S212" s="216" t="s">
        <v>569</v>
      </c>
      <c r="T212" s="180">
        <v>21157.0</v>
      </c>
      <c r="U212" s="267">
        <f t="shared" si="24"/>
        <v>3405</v>
      </c>
      <c r="V212" s="270">
        <f t="array" ref="V212">IFERROR(INDEX('ARTICULOS TECNO'!G:G, MATCH(F212, 'ARTICULOS TECNO'!A:A, 0)),"")</f>
        <v>0.5</v>
      </c>
      <c r="W212" s="270">
        <f t="shared" si="8"/>
        <v>1.5</v>
      </c>
      <c r="X212" s="180" t="s">
        <v>625</v>
      </c>
      <c r="Y212" s="244" t="str">
        <f t="shared" si="30"/>
        <v>09/2025</v>
      </c>
    </row>
    <row r="213" ht="18.0" customHeight="1" outlineLevel="1">
      <c r="A213" s="271">
        <v>45922.0</v>
      </c>
      <c r="B213" s="180">
        <v>2122.0</v>
      </c>
      <c r="C213" s="180" t="s">
        <v>191</v>
      </c>
      <c r="D213" s="265">
        <f t="array" ref="D213">XLOOKUP(B213,CABE_VENTAS!$A$1:A1037,CABE_VENTAS!$C$1:C1037,"N/A")</f>
        <v>210</v>
      </c>
      <c r="E213" s="204" t="str">
        <f t="array" ref="E213">XLOOKUP(D213,CLIENTES!$A$1:A1037,CLIENTES!$B$1:B1037, "")</f>
        <v>Ciro Dapero</v>
      </c>
      <c r="F213" s="264" t="s">
        <v>570</v>
      </c>
      <c r="G213" s="260">
        <v>1.0</v>
      </c>
      <c r="H213" s="207" t="str">
        <f t="array" ref="H213">IFERROR(INDEX('ARTICULOS TECNO'!B:B, MATCH(F213, 'ARTICULOS TECNO'!A:A, 0)),"")</f>
        <v>iPhone 17 Pro 512GB 🇺🇸</v>
      </c>
      <c r="I213" s="207" t="str">
        <f t="array" ref="I213">IFERROR(INDEX('ARTICULOS TECNO'!C:C, MATCH(F213, 'ARTICULOS TECNO'!A:A, 0)),"NA")</f>
        <v>Cosmic Orange</v>
      </c>
      <c r="J213" s="252">
        <v>665.0</v>
      </c>
      <c r="K213" s="209">
        <v>1600.0</v>
      </c>
      <c r="L213" s="210">
        <f t="shared" si="2"/>
        <v>1600</v>
      </c>
      <c r="M213" s="250" t="s">
        <v>548</v>
      </c>
      <c r="N213" s="263" t="str">
        <f t="shared" si="29"/>
        <v/>
      </c>
      <c r="O213" s="267">
        <v>1390.0</v>
      </c>
      <c r="P213" s="214">
        <f t="shared" si="31"/>
        <v>43</v>
      </c>
      <c r="Q213" s="214">
        <f t="array" ref="Q213">IFERROR((K213-O213-P213)*G213,"")</f>
        <v>167</v>
      </c>
      <c r="R213" s="215">
        <f t="shared" si="22"/>
        <v>0.104375</v>
      </c>
      <c r="S213" s="216" t="s">
        <v>581</v>
      </c>
      <c r="T213" s="180" t="s">
        <v>634</v>
      </c>
      <c r="U213" s="267">
        <f t="shared" si="24"/>
        <v>1390</v>
      </c>
      <c r="V213" s="270">
        <f t="array" ref="V213">IFERROR(INDEX('ARTICULOS TECNO'!G:G, MATCH(F213, 'ARTICULOS TECNO'!A:A, 0)),"")</f>
        <v>0.5</v>
      </c>
      <c r="W213" s="270">
        <f t="shared" si="8"/>
        <v>0.5</v>
      </c>
      <c r="X213" s="180" t="s">
        <v>625</v>
      </c>
      <c r="Y213" s="244" t="str">
        <f t="shared" si="30"/>
        <v>09/2025</v>
      </c>
    </row>
    <row r="214" ht="18.0" customHeight="1" outlineLevel="1">
      <c r="A214" s="271">
        <v>45922.0</v>
      </c>
      <c r="B214" s="180">
        <v>2122.0</v>
      </c>
      <c r="C214" s="180" t="s">
        <v>191</v>
      </c>
      <c r="D214" s="265">
        <f t="array" ref="D214">XLOOKUP(B214,CABE_VENTAS!$A$1:A1037,CABE_VENTAS!$C$1:C1037,"N/A")</f>
        <v>210</v>
      </c>
      <c r="E214" s="204" t="str">
        <f t="array" ref="E214">XLOOKUP(D214,CLIENTES!$A$1:A1037,CLIENTES!$B$1:B1037, "")</f>
        <v>Ciro Dapero</v>
      </c>
      <c r="F214" s="264" t="s">
        <v>571</v>
      </c>
      <c r="G214" s="260">
        <v>1.0</v>
      </c>
      <c r="H214" s="207" t="str">
        <f t="array" ref="H214">IFERROR(INDEX('ARTICULOS TECNO'!B:B, MATCH(F214, 'ARTICULOS TECNO'!A:A, 0)),"")</f>
        <v>iPhone 17 Pro 512GB 🇺🇸</v>
      </c>
      <c r="I214" s="207" t="str">
        <f t="array" ref="I214">IFERROR(INDEX('ARTICULOS TECNO'!C:C, MATCH(F214, 'ARTICULOS TECNO'!A:A, 0)),"NA")</f>
        <v>Deep Blue</v>
      </c>
      <c r="J214" s="252">
        <v>665.0</v>
      </c>
      <c r="K214" s="209">
        <v>1600.0</v>
      </c>
      <c r="L214" s="210">
        <f t="shared" si="2"/>
        <v>1600</v>
      </c>
      <c r="M214" s="250" t="s">
        <v>548</v>
      </c>
      <c r="N214" s="263">
        <f t="shared" si="29"/>
        <v>50177</v>
      </c>
      <c r="O214" s="267">
        <v>1355.0</v>
      </c>
      <c r="P214" s="214">
        <f t="shared" si="31"/>
        <v>43</v>
      </c>
      <c r="Q214" s="214">
        <f t="array" ref="Q214">IFERROR((K214-O214-P214)*G214,"")</f>
        <v>202</v>
      </c>
      <c r="R214" s="215">
        <f t="shared" si="22"/>
        <v>0.12625</v>
      </c>
      <c r="S214" s="216" t="s">
        <v>535</v>
      </c>
      <c r="T214" s="180">
        <v>22535.0</v>
      </c>
      <c r="U214" s="267">
        <f t="shared" si="24"/>
        <v>1355</v>
      </c>
      <c r="V214" s="270">
        <f t="array" ref="V214">IFERROR(INDEX('ARTICULOS TECNO'!G:G, MATCH(F214, 'ARTICULOS TECNO'!A:A, 0)),"")</f>
        <v>0.5</v>
      </c>
      <c r="W214" s="270">
        <f t="shared" si="8"/>
        <v>0.5</v>
      </c>
      <c r="X214" s="180" t="s">
        <v>625</v>
      </c>
      <c r="Y214" s="244" t="str">
        <f t="shared" si="30"/>
        <v>09/2025</v>
      </c>
    </row>
    <row r="215" ht="18.0" customHeight="1" outlineLevel="1">
      <c r="A215" s="271">
        <v>45915.0</v>
      </c>
      <c r="B215" s="180">
        <v>2121.0</v>
      </c>
      <c r="C215" s="180" t="s">
        <v>195</v>
      </c>
      <c r="D215" s="265">
        <f t="array" ref="D215">XLOOKUP(B215,CABE_VENTAS!$A$1:A1037,CABE_VENTAS!$C$1:C1037,"N/A")</f>
        <v>162</v>
      </c>
      <c r="E215" s="204" t="str">
        <f t="array" ref="E215">XLOOKUP(D215,CLIENTES!$A$1:A1037,CLIENTES!$B$1:B1037, "")</f>
        <v>Marcos Roku</v>
      </c>
      <c r="F215" s="264" t="s">
        <v>579</v>
      </c>
      <c r="G215" s="260">
        <v>10.0</v>
      </c>
      <c r="H215" s="207" t="str">
        <f t="array" ref="H215">IFERROR(INDEX('ARTICULOS TECNO'!B:B, MATCH(F215, 'ARTICULOS TECNO'!A:A, 0)),"")</f>
        <v>APPLE 40W Dynamic Power Adapter with 60W Max</v>
      </c>
      <c r="I215" s="207" t="str">
        <f t="array" ref="I215">IFERROR(INDEX('ARTICULOS TECNO'!C:C, MATCH(F215, 'ARTICULOS TECNO'!A:A, 0)),"NA")</f>
        <v/>
      </c>
      <c r="J215" s="252">
        <v>678.0</v>
      </c>
      <c r="K215" s="209">
        <v>61.0</v>
      </c>
      <c r="L215" s="210">
        <f t="shared" si="2"/>
        <v>610</v>
      </c>
      <c r="M215" s="250" t="s">
        <v>548</v>
      </c>
      <c r="N215" s="263" t="str">
        <f t="shared" si="29"/>
        <v/>
      </c>
      <c r="O215" s="267">
        <v>39.0</v>
      </c>
      <c r="P215" s="214">
        <f t="shared" si="31"/>
        <v>9</v>
      </c>
      <c r="Q215" s="214">
        <f t="array" ref="Q215">IFERROR((K215-O215-P215)*G215,"")</f>
        <v>130</v>
      </c>
      <c r="R215" s="215">
        <f t="shared" si="22"/>
        <v>0.2131147541</v>
      </c>
      <c r="S215" s="216" t="s">
        <v>508</v>
      </c>
      <c r="T215" s="180" t="s">
        <v>635</v>
      </c>
      <c r="U215" s="267">
        <f t="shared" si="24"/>
        <v>390</v>
      </c>
      <c r="V215" s="270">
        <f t="array" ref="V215">IFERROR(INDEX('ARTICULOS TECNO'!G:G, MATCH(F215, 'ARTICULOS TECNO'!A:A, 0)),"")</f>
        <v>0.2</v>
      </c>
      <c r="W215" s="270">
        <f t="shared" si="8"/>
        <v>2</v>
      </c>
      <c r="X215" s="180" t="s">
        <v>625</v>
      </c>
      <c r="Y215" s="244" t="str">
        <f t="shared" si="30"/>
        <v>09/2025</v>
      </c>
    </row>
    <row r="216" ht="18.0" customHeight="1" outlineLevel="1">
      <c r="A216" s="271">
        <v>45915.0</v>
      </c>
      <c r="B216" s="180">
        <v>2121.0</v>
      </c>
      <c r="C216" s="180" t="s">
        <v>195</v>
      </c>
      <c r="D216" s="265">
        <f t="array" ref="D216">XLOOKUP(B216,CABE_VENTAS!$A$1:A1037,CABE_VENTAS!$C$1:C1037,"N/A")</f>
        <v>162</v>
      </c>
      <c r="E216" s="204" t="str">
        <f t="array" ref="E216">XLOOKUP(D216,CLIENTES!$A$1:A1037,CLIENTES!$B$1:B1037, "")</f>
        <v>Marcos Roku</v>
      </c>
      <c r="F216" s="264" t="s">
        <v>579</v>
      </c>
      <c r="G216" s="260">
        <v>10.0</v>
      </c>
      <c r="H216" s="207" t="str">
        <f t="array" ref="H216">IFERROR(INDEX('ARTICULOS TECNO'!B:B, MATCH(F216, 'ARTICULOS TECNO'!A:A, 0)),"")</f>
        <v>APPLE 40W Dynamic Power Adapter with 60W Max</v>
      </c>
      <c r="I216" s="207" t="str">
        <f t="array" ref="I216">IFERROR(INDEX('ARTICULOS TECNO'!C:C, MATCH(F216, 'ARTICULOS TECNO'!A:A, 0)),"NA")</f>
        <v/>
      </c>
      <c r="J216" s="252">
        <v>662.0</v>
      </c>
      <c r="K216" s="209">
        <v>61.0</v>
      </c>
      <c r="L216" s="210">
        <f t="shared" si="2"/>
        <v>610</v>
      </c>
      <c r="M216" s="250" t="s">
        <v>548</v>
      </c>
      <c r="N216" s="263">
        <f t="shared" si="29"/>
        <v>1220</v>
      </c>
      <c r="O216" s="267">
        <v>41.7</v>
      </c>
      <c r="P216" s="214">
        <f t="shared" si="31"/>
        <v>9</v>
      </c>
      <c r="Q216" s="214">
        <f t="array" ref="Q216">IFERROR((K216-O216-P216)*G216,"")</f>
        <v>103</v>
      </c>
      <c r="R216" s="215">
        <f t="shared" si="22"/>
        <v>0.168852459</v>
      </c>
      <c r="S216" s="216" t="s">
        <v>581</v>
      </c>
      <c r="T216" s="180" t="s">
        <v>636</v>
      </c>
      <c r="U216" s="267">
        <f t="shared" si="24"/>
        <v>417</v>
      </c>
      <c r="V216" s="270">
        <f t="array" ref="V216">IFERROR(INDEX('ARTICULOS TECNO'!G:G, MATCH(F216, 'ARTICULOS TECNO'!A:A, 0)),"")</f>
        <v>0.2</v>
      </c>
      <c r="W216" s="270">
        <f t="shared" si="8"/>
        <v>2</v>
      </c>
      <c r="X216" s="180" t="s">
        <v>625</v>
      </c>
      <c r="Y216" s="244" t="str">
        <f t="shared" si="30"/>
        <v>09/2025</v>
      </c>
    </row>
    <row r="217" ht="18.0" customHeight="1" outlineLevel="1">
      <c r="A217" s="271">
        <v>45919.0</v>
      </c>
      <c r="B217" s="180">
        <v>2120.0</v>
      </c>
      <c r="C217" s="180" t="s">
        <v>191</v>
      </c>
      <c r="D217" s="265">
        <f t="array" ref="D217">XLOOKUP(B217,CABE_VENTAS!$A$1:A1037,CABE_VENTAS!$C$1:C1037,"N/A")</f>
        <v>258</v>
      </c>
      <c r="E217" s="204" t="str">
        <f t="array" ref="E217">XLOOKUP(D217,CLIENTES!$A$1:A1037,CLIENTES!$B$1:B1037, "")</f>
        <v>Augusto Touch Argentina</v>
      </c>
      <c r="F217" s="264" t="s">
        <v>503</v>
      </c>
      <c r="G217" s="260">
        <v>1.0</v>
      </c>
      <c r="H217" s="207" t="str">
        <f t="array" ref="H217">IFERROR(INDEX('ARTICULOS TECNO'!B:B, MATCH(F217, 'ARTICULOS TECNO'!A:A, 0)),"")</f>
        <v>iPhone 17 Pro Max 256GB 🇺🇸</v>
      </c>
      <c r="I217" s="207" t="str">
        <f t="array" ref="I217">IFERROR(INDEX('ARTICULOS TECNO'!C:C, MATCH(F217, 'ARTICULOS TECNO'!A:A, 0)),"NA")</f>
        <v>Silver</v>
      </c>
      <c r="J217" s="252">
        <v>689.0</v>
      </c>
      <c r="K217" s="209">
        <v>1493.0</v>
      </c>
      <c r="L217" s="210">
        <f t="shared" si="2"/>
        <v>1493</v>
      </c>
      <c r="M217" s="250" t="s">
        <v>548</v>
      </c>
      <c r="N217" s="263" t="str">
        <f t="shared" si="29"/>
        <v/>
      </c>
      <c r="O217" s="267">
        <v>1435.0</v>
      </c>
      <c r="P217" s="214">
        <f>ROUNDUP(IF(ISNUMBER(FIND("CELL",UPPER(C217))),90*V217,45*V217),0)</f>
        <v>45</v>
      </c>
      <c r="Q217" s="214">
        <f t="array" ref="Q217">IFERROR((K217-O217-P217)*G217,"")</f>
        <v>13</v>
      </c>
      <c r="R217" s="215">
        <f t="shared" si="22"/>
        <v>0.008707300737</v>
      </c>
      <c r="S217" s="216" t="s">
        <v>584</v>
      </c>
      <c r="T217" s="180">
        <v>1618.0</v>
      </c>
      <c r="U217" s="267">
        <f t="shared" si="24"/>
        <v>1435</v>
      </c>
      <c r="V217" s="270">
        <f t="array" ref="V217">IFERROR(INDEX('ARTICULOS TECNO'!G:G, MATCH(F217, 'ARTICULOS TECNO'!A:A, 0)),"")</f>
        <v>0.5</v>
      </c>
      <c r="W217" s="270">
        <f t="shared" si="8"/>
        <v>0.5</v>
      </c>
      <c r="X217" s="180"/>
      <c r="Y217" s="244" t="str">
        <f t="shared" si="30"/>
        <v>09/2025</v>
      </c>
    </row>
    <row r="218" ht="18.0" customHeight="1" outlineLevel="1">
      <c r="A218" s="271">
        <v>45915.0</v>
      </c>
      <c r="B218" s="180">
        <v>2120.0</v>
      </c>
      <c r="C218" s="180" t="s">
        <v>191</v>
      </c>
      <c r="D218" s="265">
        <f t="array" ref="D218">XLOOKUP(B218,CABE_VENTAS!$A$1:A1037,CABE_VENTAS!$C$1:C1037,"N/A")</f>
        <v>258</v>
      </c>
      <c r="E218" s="204" t="str">
        <f t="array" ref="E218">XLOOKUP(D218,CLIENTES!$A$1:A1037,CLIENTES!$B$1:B1037, "")</f>
        <v>Augusto Touch Argentina</v>
      </c>
      <c r="F218" s="264" t="s">
        <v>516</v>
      </c>
      <c r="G218" s="260">
        <v>1.0</v>
      </c>
      <c r="H218" s="207" t="str">
        <f t="array" ref="H218">IFERROR(INDEX('ARTICULOS TECNO'!B:B, MATCH(F218, 'ARTICULOS TECNO'!A:A, 0)),"")</f>
        <v>iPhone 17 Pro 256GB 🇺🇸</v>
      </c>
      <c r="I218" s="207" t="str">
        <f t="array" ref="I218">IFERROR(INDEX('ARTICULOS TECNO'!C:C, MATCH(F218, 'ARTICULOS TECNO'!A:A, 0)),"NA")</f>
        <v>Deep Blue</v>
      </c>
      <c r="J218" s="252">
        <v>673.0</v>
      </c>
      <c r="K218" s="209">
        <v>1330.0</v>
      </c>
      <c r="L218" s="210">
        <f t="shared" si="2"/>
        <v>1330</v>
      </c>
      <c r="M218" s="250" t="s">
        <v>548</v>
      </c>
      <c r="N218" s="263">
        <f t="shared" si="29"/>
        <v>2823</v>
      </c>
      <c r="O218" s="267">
        <v>1135.0</v>
      </c>
      <c r="P218" s="214">
        <f t="shared" ref="P218:P219" si="32">ROUNDUP(IF(ISNUMBER(FIND("CELL",UPPER(C218))),85*V218,45*V218),0)</f>
        <v>43</v>
      </c>
      <c r="Q218" s="214">
        <f t="array" ref="Q218">IFERROR((K218-O218-P218)*G218,"")</f>
        <v>152</v>
      </c>
      <c r="R218" s="215">
        <f t="shared" si="22"/>
        <v>0.1142857143</v>
      </c>
      <c r="S218" s="216" t="s">
        <v>569</v>
      </c>
      <c r="T218" s="180">
        <v>21157.0</v>
      </c>
      <c r="U218" s="267">
        <f t="shared" si="24"/>
        <v>1135</v>
      </c>
      <c r="V218" s="270">
        <f t="array" ref="V218">IFERROR(INDEX('ARTICULOS TECNO'!G:G, MATCH(F218, 'ARTICULOS TECNO'!A:A, 0)),"")</f>
        <v>0.5</v>
      </c>
      <c r="W218" s="270">
        <f t="shared" si="8"/>
        <v>0.5</v>
      </c>
      <c r="X218" s="180" t="s">
        <v>625</v>
      </c>
      <c r="Y218" s="244" t="str">
        <f t="shared" si="30"/>
        <v>09/2025</v>
      </c>
    </row>
    <row r="219" ht="18.0" customHeight="1" outlineLevel="1">
      <c r="A219" s="271">
        <v>45915.0</v>
      </c>
      <c r="B219" s="180">
        <v>2119.0</v>
      </c>
      <c r="C219" s="180" t="s">
        <v>191</v>
      </c>
      <c r="D219" s="265">
        <f t="array" ref="D219">XLOOKUP(B219,CABE_VENTAS!$A$1:A1037,CABE_VENTAS!$C$1:C1037,"N/A")</f>
        <v>210</v>
      </c>
      <c r="E219" s="204" t="str">
        <f t="array" ref="E219">XLOOKUP(D219,CLIENTES!$A$1:A1037,CLIENTES!$B$1:B1037, "")</f>
        <v>Ciro Dapero</v>
      </c>
      <c r="F219" s="264" t="s">
        <v>504</v>
      </c>
      <c r="G219" s="260">
        <v>7.0</v>
      </c>
      <c r="H219" s="207" t="str">
        <f t="array" ref="H219">IFERROR(INDEX('ARTICULOS TECNO'!B:B, MATCH(F219, 'ARTICULOS TECNO'!A:A, 0)),"")</f>
        <v>iPhone 17 Pro Max 256GB 🇺🇸</v>
      </c>
      <c r="I219" s="207" t="str">
        <f t="array" ref="I219">IFERROR(INDEX('ARTICULOS TECNO'!C:C, MATCH(F219, 'ARTICULOS TECNO'!A:A, 0)),"NA")</f>
        <v>Cosmic Orange</v>
      </c>
      <c r="J219" s="252">
        <v>694.0</v>
      </c>
      <c r="K219" s="209">
        <v>1493.0</v>
      </c>
      <c r="L219" s="210">
        <f t="shared" si="2"/>
        <v>10451</v>
      </c>
      <c r="M219" s="250" t="s">
        <v>548</v>
      </c>
      <c r="N219" s="263" t="str">
        <f t="shared" si="29"/>
        <v/>
      </c>
      <c r="O219" s="267">
        <v>1482.37</v>
      </c>
      <c r="P219" s="214">
        <f t="shared" si="32"/>
        <v>43</v>
      </c>
      <c r="Q219" s="214">
        <f t="array" ref="Q219">IFERROR((K219-O219-P219)*G219,"")</f>
        <v>-226.59</v>
      </c>
      <c r="R219" s="215">
        <f t="shared" si="22"/>
        <v>-0.02168117883</v>
      </c>
      <c r="S219" s="216" t="s">
        <v>622</v>
      </c>
      <c r="T219" s="180">
        <v>8075.0</v>
      </c>
      <c r="U219" s="267">
        <f t="shared" si="24"/>
        <v>10376.59</v>
      </c>
      <c r="V219" s="270">
        <f t="array" ref="V219">IFERROR(INDEX('ARTICULOS TECNO'!G:G, MATCH(F219, 'ARTICULOS TECNO'!A:A, 0)),"")</f>
        <v>0.5</v>
      </c>
      <c r="W219" s="270">
        <f t="shared" si="8"/>
        <v>3.5</v>
      </c>
      <c r="X219" s="180" t="s">
        <v>625</v>
      </c>
      <c r="Y219" s="244" t="str">
        <f t="shared" si="30"/>
        <v>09/2025</v>
      </c>
    </row>
    <row r="220" ht="18.0" customHeight="1" outlineLevel="1">
      <c r="A220" s="271">
        <v>45915.0</v>
      </c>
      <c r="B220" s="180">
        <v>2119.0</v>
      </c>
      <c r="C220" s="180" t="s">
        <v>191</v>
      </c>
      <c r="D220" s="265">
        <f t="array" ref="D220">XLOOKUP(B220,CABE_VENTAS!$A$1:A1037,CABE_VENTAS!$C$1:C1037,"N/A")</f>
        <v>210</v>
      </c>
      <c r="E220" s="204" t="str">
        <f t="array" ref="E220">XLOOKUP(D220,CLIENTES!$A$1:A1037,CLIENTES!$B$1:B1037, "")</f>
        <v>Ciro Dapero</v>
      </c>
      <c r="F220" s="264" t="s">
        <v>500</v>
      </c>
      <c r="G220" s="260">
        <v>1.0</v>
      </c>
      <c r="H220" s="207" t="str">
        <f t="array" ref="H220">IFERROR(INDEX('ARTICULOS TECNO'!B:B, MATCH(F220, 'ARTICULOS TECNO'!A:A, 0)),"")</f>
        <v>iPhone 17 Pro Max 256GB 🇺🇸</v>
      </c>
      <c r="I220" s="207" t="str">
        <f t="array" ref="I220">IFERROR(INDEX('ARTICULOS TECNO'!C:C, MATCH(F220, 'ARTICULOS TECNO'!A:A, 0)),"NA")</f>
        <v>Deep Blue</v>
      </c>
      <c r="J220" s="252">
        <v>688.0</v>
      </c>
      <c r="K220" s="209">
        <v>1493.0</v>
      </c>
      <c r="L220" s="210">
        <f t="shared" si="2"/>
        <v>1493</v>
      </c>
      <c r="M220" s="250" t="s">
        <v>548</v>
      </c>
      <c r="N220" s="263" t="str">
        <f t="shared" si="29"/>
        <v/>
      </c>
      <c r="O220" s="267">
        <v>1390.0</v>
      </c>
      <c r="P220" s="214">
        <f>ROUNDUP(IF(ISNUMBER(FIND("CELL",UPPER(C220))),90*V220,45*V220),0)</f>
        <v>45</v>
      </c>
      <c r="Q220" s="214">
        <f t="array" ref="Q220">IFERROR((K220-O220-P220)*G220,"")</f>
        <v>58</v>
      </c>
      <c r="R220" s="215">
        <f t="shared" si="22"/>
        <v>0.03884795713</v>
      </c>
      <c r="S220" s="216" t="s">
        <v>584</v>
      </c>
      <c r="T220" s="180">
        <v>1618.0</v>
      </c>
      <c r="U220" s="267">
        <f t="shared" si="24"/>
        <v>1390</v>
      </c>
      <c r="V220" s="270">
        <f t="array" ref="V220">IFERROR(INDEX('ARTICULOS TECNO'!G:G, MATCH(F220, 'ARTICULOS TECNO'!A:A, 0)),"")</f>
        <v>0.5</v>
      </c>
      <c r="W220" s="270">
        <f t="shared" si="8"/>
        <v>0.5</v>
      </c>
      <c r="X220" s="180" t="s">
        <v>625</v>
      </c>
      <c r="Y220" s="244" t="str">
        <f t="shared" si="30"/>
        <v>09/2025</v>
      </c>
    </row>
    <row r="221" ht="18.0" customHeight="1" outlineLevel="1">
      <c r="A221" s="271">
        <v>45915.0</v>
      </c>
      <c r="B221" s="180">
        <v>2119.0</v>
      </c>
      <c r="C221" s="180" t="s">
        <v>191</v>
      </c>
      <c r="D221" s="265">
        <f t="array" ref="D221">XLOOKUP(B221,CABE_VENTAS!$A$1:A1037,CABE_VENTAS!$C$1:C1037,"N/A")</f>
        <v>210</v>
      </c>
      <c r="E221" s="204" t="str">
        <f t="array" ref="E221">XLOOKUP(D221,CLIENTES!$A$1:A1037,CLIENTES!$B$1:B1037, "")</f>
        <v>Ciro Dapero</v>
      </c>
      <c r="F221" s="264" t="s">
        <v>500</v>
      </c>
      <c r="G221" s="260">
        <v>2.0</v>
      </c>
      <c r="H221" s="207" t="str">
        <f t="array" ref="H221">IFERROR(INDEX('ARTICULOS TECNO'!B:B, MATCH(F221, 'ARTICULOS TECNO'!A:A, 0)),"")</f>
        <v>iPhone 17 Pro Max 256GB 🇺🇸</v>
      </c>
      <c r="I221" s="207" t="str">
        <f t="array" ref="I221">IFERROR(INDEX('ARTICULOS TECNO'!C:C, MATCH(F221, 'ARTICULOS TECNO'!A:A, 0)),"NA")</f>
        <v>Deep Blue</v>
      </c>
      <c r="J221" s="252">
        <v>665.0</v>
      </c>
      <c r="K221" s="209">
        <v>1493.0</v>
      </c>
      <c r="L221" s="210">
        <f t="shared" si="2"/>
        <v>2986</v>
      </c>
      <c r="M221" s="250" t="s">
        <v>548</v>
      </c>
      <c r="N221" s="263" t="str">
        <f t="shared" si="29"/>
        <v/>
      </c>
      <c r="O221" s="267">
        <v>1283.0</v>
      </c>
      <c r="P221" s="214">
        <f t="shared" ref="P221:P259" si="33">ROUNDUP(IF(ISNUMBER(FIND("CELL",UPPER(C221))),85*V221,45*V221),0)</f>
        <v>43</v>
      </c>
      <c r="Q221" s="214">
        <f t="array" ref="Q221">IFERROR((K221-O221-P221)*G221,"")</f>
        <v>334</v>
      </c>
      <c r="R221" s="215">
        <f t="shared" si="22"/>
        <v>0.1118553248</v>
      </c>
      <c r="S221" s="216" t="s">
        <v>581</v>
      </c>
      <c r="T221" s="180" t="s">
        <v>633</v>
      </c>
      <c r="U221" s="267">
        <f t="shared" si="24"/>
        <v>2566</v>
      </c>
      <c r="V221" s="270">
        <f t="array" ref="V221">IFERROR(INDEX('ARTICULOS TECNO'!G:G, MATCH(F221, 'ARTICULOS TECNO'!A:A, 0)),"")</f>
        <v>0.5</v>
      </c>
      <c r="W221" s="270">
        <f t="shared" si="8"/>
        <v>1</v>
      </c>
      <c r="X221" s="180" t="s">
        <v>625</v>
      </c>
      <c r="Y221" s="244" t="str">
        <f t="shared" si="30"/>
        <v>09/2025</v>
      </c>
    </row>
    <row r="222" ht="18.0" customHeight="1" outlineLevel="1">
      <c r="A222" s="271">
        <v>45915.0</v>
      </c>
      <c r="B222" s="180">
        <v>2119.0</v>
      </c>
      <c r="C222" s="180" t="s">
        <v>191</v>
      </c>
      <c r="D222" s="265">
        <f t="array" ref="D222">XLOOKUP(B222,CABE_VENTAS!$A$1:A1037,CABE_VENTAS!$C$1:C1037,"N/A")</f>
        <v>210</v>
      </c>
      <c r="E222" s="204" t="str">
        <f t="array" ref="E222">XLOOKUP(D222,CLIENTES!$A$1:A1037,CLIENTES!$B$1:B1037, "")</f>
        <v>Ciro Dapero</v>
      </c>
      <c r="F222" s="264" t="s">
        <v>500</v>
      </c>
      <c r="G222" s="260">
        <v>1.0</v>
      </c>
      <c r="H222" s="207" t="str">
        <f t="array" ref="H222">IFERROR(INDEX('ARTICULOS TECNO'!B:B, MATCH(F222, 'ARTICULOS TECNO'!A:A, 0)),"")</f>
        <v>iPhone 17 Pro Max 256GB 🇺🇸</v>
      </c>
      <c r="I222" s="207" t="str">
        <f t="array" ref="I222">IFERROR(INDEX('ARTICULOS TECNO'!C:C, MATCH(F222, 'ARTICULOS TECNO'!A:A, 0)),"NA")</f>
        <v>Deep Blue</v>
      </c>
      <c r="J222" s="252">
        <v>665.0</v>
      </c>
      <c r="K222" s="209">
        <v>1493.0</v>
      </c>
      <c r="L222" s="210">
        <f t="shared" si="2"/>
        <v>1493</v>
      </c>
      <c r="M222" s="250" t="s">
        <v>548</v>
      </c>
      <c r="N222" s="263" t="str">
        <f t="shared" si="29"/>
        <v/>
      </c>
      <c r="O222" s="267">
        <v>1435.0</v>
      </c>
      <c r="P222" s="214">
        <f t="shared" si="33"/>
        <v>43</v>
      </c>
      <c r="Q222" s="214">
        <f t="array" ref="Q222">IFERROR((K222-O222-P222)*G222,"")</f>
        <v>15</v>
      </c>
      <c r="R222" s="215">
        <f t="shared" si="22"/>
        <v>0.01004688547</v>
      </c>
      <c r="S222" s="216" t="s">
        <v>535</v>
      </c>
      <c r="T222" s="180">
        <v>22429.0</v>
      </c>
      <c r="U222" s="267">
        <f t="shared" si="24"/>
        <v>1435</v>
      </c>
      <c r="V222" s="270">
        <f t="array" ref="V222">IFERROR(INDEX('ARTICULOS TECNO'!G:G, MATCH(F222, 'ARTICULOS TECNO'!A:A, 0)),"")</f>
        <v>0.5</v>
      </c>
      <c r="W222" s="270">
        <f t="shared" si="8"/>
        <v>0.5</v>
      </c>
      <c r="X222" s="180" t="s">
        <v>625</v>
      </c>
      <c r="Y222" s="244" t="str">
        <f t="shared" si="30"/>
        <v>09/2025</v>
      </c>
    </row>
    <row r="223" ht="18.0" customHeight="1" outlineLevel="1">
      <c r="A223" s="271">
        <v>45915.0</v>
      </c>
      <c r="B223" s="180">
        <v>2119.0</v>
      </c>
      <c r="C223" s="180" t="s">
        <v>191</v>
      </c>
      <c r="D223" s="265">
        <f t="array" ref="D223">XLOOKUP(B223,CABE_VENTAS!$A$1:A1037,CABE_VENTAS!$C$1:C1037,"N/A")</f>
        <v>210</v>
      </c>
      <c r="E223" s="204" t="str">
        <f t="array" ref="E223">XLOOKUP(D223,CLIENTES!$A$1:A1037,CLIENTES!$B$1:B1037, "")</f>
        <v>Ciro Dapero</v>
      </c>
      <c r="F223" s="264" t="s">
        <v>516</v>
      </c>
      <c r="G223" s="260">
        <v>10.0</v>
      </c>
      <c r="H223" s="207" t="str">
        <f t="array" ref="H223">IFERROR(INDEX('ARTICULOS TECNO'!B:B, MATCH(F223, 'ARTICULOS TECNO'!A:A, 0)),"")</f>
        <v>iPhone 17 Pro 256GB 🇺🇸</v>
      </c>
      <c r="I223" s="207" t="str">
        <f t="array" ref="I223">IFERROR(INDEX('ARTICULOS TECNO'!C:C, MATCH(F223, 'ARTICULOS TECNO'!A:A, 0)),"NA")</f>
        <v>Deep Blue</v>
      </c>
      <c r="J223" s="252">
        <v>665.0</v>
      </c>
      <c r="K223" s="209">
        <v>1386.0</v>
      </c>
      <c r="L223" s="210">
        <f t="shared" si="2"/>
        <v>13860</v>
      </c>
      <c r="M223" s="250" t="s">
        <v>548</v>
      </c>
      <c r="N223" s="263" t="str">
        <f t="shared" si="29"/>
        <v/>
      </c>
      <c r="O223" s="267">
        <v>1150.0</v>
      </c>
      <c r="P223" s="214">
        <f t="shared" si="33"/>
        <v>43</v>
      </c>
      <c r="Q223" s="214">
        <f t="array" ref="Q223">IFERROR((K223-O223-P223)*G223,"")</f>
        <v>1930</v>
      </c>
      <c r="R223" s="215">
        <f t="shared" si="22"/>
        <v>0.1392496392</v>
      </c>
      <c r="S223" s="216" t="s">
        <v>569</v>
      </c>
      <c r="T223" s="180">
        <v>21003.0</v>
      </c>
      <c r="U223" s="267">
        <f t="shared" si="24"/>
        <v>11500</v>
      </c>
      <c r="V223" s="270">
        <f t="array" ref="V223">IFERROR(INDEX('ARTICULOS TECNO'!G:G, MATCH(F223, 'ARTICULOS TECNO'!A:A, 0)),"")</f>
        <v>0.5</v>
      </c>
      <c r="W223" s="270">
        <f t="shared" si="8"/>
        <v>5</v>
      </c>
      <c r="X223" s="180" t="s">
        <v>625</v>
      </c>
      <c r="Y223" s="244" t="str">
        <f t="shared" si="30"/>
        <v>09/2025</v>
      </c>
    </row>
    <row r="224" ht="18.0" customHeight="1" outlineLevel="1">
      <c r="A224" s="271">
        <v>45915.0</v>
      </c>
      <c r="B224" s="180">
        <v>2119.0</v>
      </c>
      <c r="C224" s="180" t="s">
        <v>191</v>
      </c>
      <c r="D224" s="265">
        <f t="array" ref="D224">XLOOKUP(B224,CABE_VENTAS!$A$1:A1037,CABE_VENTAS!$C$1:C1037,"N/A")</f>
        <v>210</v>
      </c>
      <c r="E224" s="204" t="str">
        <f t="array" ref="E224">XLOOKUP(D224,CLIENTES!$A$1:A1037,CLIENTES!$B$1:B1037, "")</f>
        <v>Ciro Dapero</v>
      </c>
      <c r="F224" s="264" t="s">
        <v>516</v>
      </c>
      <c r="G224" s="260">
        <v>11.0</v>
      </c>
      <c r="H224" s="207" t="str">
        <f t="array" ref="H224">IFERROR(INDEX('ARTICULOS TECNO'!B:B, MATCH(F224, 'ARTICULOS TECNO'!A:A, 0)),"")</f>
        <v>iPhone 17 Pro 256GB 🇺🇸</v>
      </c>
      <c r="I224" s="207" t="str">
        <f t="array" ref="I224">IFERROR(INDEX('ARTICULOS TECNO'!C:C, MATCH(F224, 'ARTICULOS TECNO'!A:A, 0)),"NA")</f>
        <v>Deep Blue</v>
      </c>
      <c r="J224" s="252">
        <v>665.0</v>
      </c>
      <c r="K224" s="209">
        <v>1386.0</v>
      </c>
      <c r="L224" s="210">
        <f t="shared" si="2"/>
        <v>15246</v>
      </c>
      <c r="M224" s="250" t="s">
        <v>548</v>
      </c>
      <c r="N224" s="263" t="str">
        <f t="shared" si="29"/>
        <v/>
      </c>
      <c r="O224" s="267">
        <v>1315.0</v>
      </c>
      <c r="P224" s="214">
        <f t="shared" si="33"/>
        <v>43</v>
      </c>
      <c r="Q224" s="214">
        <f t="array" ref="Q224">IFERROR((K224-O224-P224)*G224,"")</f>
        <v>308</v>
      </c>
      <c r="R224" s="215">
        <f t="shared" si="22"/>
        <v>0.0202020202</v>
      </c>
      <c r="S224" s="216" t="s">
        <v>637</v>
      </c>
      <c r="T224" s="180">
        <v>20209.0</v>
      </c>
      <c r="U224" s="267">
        <f t="shared" si="24"/>
        <v>14465</v>
      </c>
      <c r="V224" s="270">
        <f t="array" ref="V224">IFERROR(INDEX('ARTICULOS TECNO'!G:G, MATCH(F224, 'ARTICULOS TECNO'!A:A, 0)),"")</f>
        <v>0.5</v>
      </c>
      <c r="W224" s="270">
        <f t="shared" si="8"/>
        <v>5.5</v>
      </c>
      <c r="X224" s="180" t="s">
        <v>625</v>
      </c>
      <c r="Y224" s="244" t="str">
        <f t="shared" si="30"/>
        <v>09/2025</v>
      </c>
    </row>
    <row r="225" ht="18.0" customHeight="1" outlineLevel="1">
      <c r="A225" s="271">
        <v>45915.0</v>
      </c>
      <c r="B225" s="180">
        <v>2119.0</v>
      </c>
      <c r="C225" s="180" t="s">
        <v>191</v>
      </c>
      <c r="D225" s="265">
        <f t="array" ref="D225">XLOOKUP(B225,CABE_VENTAS!$A$1:A1037,CABE_VENTAS!$C$1:C1037,"N/A")</f>
        <v>210</v>
      </c>
      <c r="E225" s="204" t="str">
        <f t="array" ref="E225">XLOOKUP(D225,CLIENTES!$A$1:A1037,CLIENTES!$B$1:B1037, "")</f>
        <v>Ciro Dapero</v>
      </c>
      <c r="F225" s="264" t="s">
        <v>520</v>
      </c>
      <c r="G225" s="260">
        <v>10.0</v>
      </c>
      <c r="H225" s="207" t="str">
        <f t="array" ref="H225">IFERROR(INDEX('ARTICULOS TECNO'!B:B, MATCH(F225, 'ARTICULOS TECNO'!A:A, 0)),"")</f>
        <v>iPhone 17 Pro 256GB 🇺🇸</v>
      </c>
      <c r="I225" s="207" t="str">
        <f t="array" ref="I225">IFERROR(INDEX('ARTICULOS TECNO'!C:C, MATCH(F225, 'ARTICULOS TECNO'!A:A, 0)),"NA")</f>
        <v>Cosmic Orange</v>
      </c>
      <c r="J225" s="252">
        <v>665.0</v>
      </c>
      <c r="K225" s="209">
        <v>1386.0</v>
      </c>
      <c r="L225" s="210">
        <f t="shared" si="2"/>
        <v>13860</v>
      </c>
      <c r="M225" s="250" t="s">
        <v>548</v>
      </c>
      <c r="N225" s="263" t="str">
        <f t="shared" si="29"/>
        <v/>
      </c>
      <c r="O225" s="267">
        <v>1176.0</v>
      </c>
      <c r="P225" s="214">
        <f t="shared" si="33"/>
        <v>43</v>
      </c>
      <c r="Q225" s="214">
        <f t="array" ref="Q225">IFERROR((K225-O225-P225)*G225,"")</f>
        <v>1670</v>
      </c>
      <c r="R225" s="215">
        <f t="shared" si="22"/>
        <v>0.1204906205</v>
      </c>
      <c r="S225" s="216" t="s">
        <v>581</v>
      </c>
      <c r="T225" s="180" t="s">
        <v>633</v>
      </c>
      <c r="U225" s="267">
        <f t="shared" si="24"/>
        <v>11760</v>
      </c>
      <c r="V225" s="270">
        <f t="array" ref="V225">IFERROR(INDEX('ARTICULOS TECNO'!G:G, MATCH(F225, 'ARTICULOS TECNO'!A:A, 0)),"")</f>
        <v>0.5</v>
      </c>
      <c r="W225" s="270">
        <f t="shared" si="8"/>
        <v>5</v>
      </c>
      <c r="X225" s="180" t="s">
        <v>625</v>
      </c>
      <c r="Y225" s="244" t="str">
        <f t="shared" si="30"/>
        <v>09/2025</v>
      </c>
    </row>
    <row r="226" ht="18.0" customHeight="1" outlineLevel="1">
      <c r="A226" s="271">
        <v>45915.0</v>
      </c>
      <c r="B226" s="180">
        <v>2119.0</v>
      </c>
      <c r="C226" s="180" t="s">
        <v>191</v>
      </c>
      <c r="D226" s="265">
        <f t="array" ref="D226">XLOOKUP(B226,CABE_VENTAS!$A$1:A1037,CABE_VENTAS!$C$1:C1037,"N/A")</f>
        <v>210</v>
      </c>
      <c r="E226" s="204" t="str">
        <f t="array" ref="E226">XLOOKUP(D226,CLIENTES!$A$1:A1037,CLIENTES!$B$1:B1037, "")</f>
        <v>Ciro Dapero</v>
      </c>
      <c r="F226" s="264" t="s">
        <v>520</v>
      </c>
      <c r="G226" s="260">
        <v>1.0</v>
      </c>
      <c r="H226" s="207" t="str">
        <f t="array" ref="H226">IFERROR(INDEX('ARTICULOS TECNO'!B:B, MATCH(F226, 'ARTICULOS TECNO'!A:A, 0)),"")</f>
        <v>iPhone 17 Pro 256GB 🇺🇸</v>
      </c>
      <c r="I226" s="207" t="str">
        <f t="array" ref="I226">IFERROR(INDEX('ARTICULOS TECNO'!C:C, MATCH(F226, 'ARTICULOS TECNO'!A:A, 0)),"NA")</f>
        <v>Cosmic Orange</v>
      </c>
      <c r="J226" s="252">
        <v>665.0</v>
      </c>
      <c r="K226" s="209">
        <v>1386.0</v>
      </c>
      <c r="L226" s="210">
        <f t="shared" si="2"/>
        <v>1386</v>
      </c>
      <c r="M226" s="250" t="s">
        <v>548</v>
      </c>
      <c r="N226" s="263" t="str">
        <f t="shared" si="29"/>
        <v/>
      </c>
      <c r="O226" s="267">
        <v>1176.0</v>
      </c>
      <c r="P226" s="214">
        <f t="shared" si="33"/>
        <v>43</v>
      </c>
      <c r="Q226" s="214">
        <f t="array" ref="Q226">IFERROR((K226-O226-P226)*G226,"")</f>
        <v>167</v>
      </c>
      <c r="R226" s="215">
        <f t="shared" si="22"/>
        <v>0.1204906205</v>
      </c>
      <c r="S226" s="216" t="s">
        <v>581</v>
      </c>
      <c r="T226" s="180" t="s">
        <v>638</v>
      </c>
      <c r="U226" s="267">
        <f t="shared" si="24"/>
        <v>1176</v>
      </c>
      <c r="V226" s="270">
        <f t="array" ref="V226">IFERROR(INDEX('ARTICULOS TECNO'!G:G, MATCH(F226, 'ARTICULOS TECNO'!A:A, 0)),"")</f>
        <v>0.5</v>
      </c>
      <c r="W226" s="270">
        <f t="shared" si="8"/>
        <v>0.5</v>
      </c>
      <c r="X226" s="180" t="s">
        <v>625</v>
      </c>
      <c r="Y226" s="244" t="str">
        <f t="shared" si="30"/>
        <v>09/2025</v>
      </c>
    </row>
    <row r="227" ht="18.0" customHeight="1" outlineLevel="1">
      <c r="A227" s="271">
        <v>45915.0</v>
      </c>
      <c r="B227" s="180">
        <v>2119.0</v>
      </c>
      <c r="C227" s="180" t="s">
        <v>191</v>
      </c>
      <c r="D227" s="265">
        <f t="array" ref="D227">XLOOKUP(B227,CABE_VENTAS!$A$1:A1037,CABE_VENTAS!$C$1:C1037,"N/A")</f>
        <v>210</v>
      </c>
      <c r="E227" s="204" t="str">
        <f t="array" ref="E227">XLOOKUP(D227,CLIENTES!$A$1:A1037,CLIENTES!$B$1:B1037, "")</f>
        <v>Ciro Dapero</v>
      </c>
      <c r="F227" s="292" t="s">
        <v>519</v>
      </c>
      <c r="G227" s="260">
        <v>4.0</v>
      </c>
      <c r="H227" s="207" t="str">
        <f t="array" ref="H227">IFERROR(INDEX('ARTICULOS TECNO'!B:B, MATCH(F227, 'ARTICULOS TECNO'!A:A, 0)),"")</f>
        <v>iPhone 17 Pro 256GB 🇺🇸</v>
      </c>
      <c r="I227" s="207" t="str">
        <f t="array" ref="I227">IFERROR(INDEX('ARTICULOS TECNO'!C:C, MATCH(F227, 'ARTICULOS TECNO'!A:A, 0)),"NA")</f>
        <v>Silver</v>
      </c>
      <c r="J227" s="252">
        <v>665.0</v>
      </c>
      <c r="K227" s="209">
        <v>1386.0</v>
      </c>
      <c r="L227" s="210">
        <f t="shared" si="2"/>
        <v>5544</v>
      </c>
      <c r="M227" s="250" t="s">
        <v>548</v>
      </c>
      <c r="N227" s="263">
        <f t="shared" si="29"/>
        <v>66319</v>
      </c>
      <c r="O227" s="267">
        <v>1180.0</v>
      </c>
      <c r="P227" s="214">
        <f t="shared" si="33"/>
        <v>43</v>
      </c>
      <c r="Q227" s="214">
        <f t="array" ref="Q227">IFERROR((K227-O227-P227)*G227,"")</f>
        <v>652</v>
      </c>
      <c r="R227" s="215">
        <f t="shared" si="22"/>
        <v>0.1176046176</v>
      </c>
      <c r="S227" s="216" t="s">
        <v>535</v>
      </c>
      <c r="T227" s="180" t="s">
        <v>639</v>
      </c>
      <c r="U227" s="267">
        <f t="shared" si="24"/>
        <v>4720</v>
      </c>
      <c r="V227" s="270">
        <f t="array" ref="V227">IFERROR(INDEX('ARTICULOS TECNO'!G:G, MATCH(F227, 'ARTICULOS TECNO'!A:A, 0)),"")</f>
        <v>0.5</v>
      </c>
      <c r="W227" s="270">
        <f t="shared" si="8"/>
        <v>2</v>
      </c>
      <c r="X227" s="180" t="s">
        <v>625</v>
      </c>
      <c r="Y227" s="244" t="str">
        <f t="shared" si="30"/>
        <v>09/2025</v>
      </c>
    </row>
    <row r="228" ht="18.0" customHeight="1" outlineLevel="1">
      <c r="A228" s="271">
        <v>45910.0</v>
      </c>
      <c r="B228" s="180">
        <v>2118.0</v>
      </c>
      <c r="C228" s="180" t="s">
        <v>191</v>
      </c>
      <c r="D228" s="265">
        <f t="array" ref="D228">XLOOKUP(B228,CABE_VENTAS!$A$1:A1037,CABE_VENTAS!$C$1:C1037,"N/A")</f>
        <v>162</v>
      </c>
      <c r="E228" s="204" t="str">
        <f t="array" ref="E228">XLOOKUP(D228,CLIENTES!$A$1:A1037,CLIENTES!$B$1:B1037, "")</f>
        <v>Marcos Roku</v>
      </c>
      <c r="F228" s="264" t="s">
        <v>554</v>
      </c>
      <c r="G228" s="260">
        <v>2.0</v>
      </c>
      <c r="H228" s="207" t="str">
        <f t="array" ref="H228">IFERROR(INDEX('ARTICULOS TECNO'!B:B, MATCH(F228, 'ARTICULOS TECNO'!A:A, 0)),"")</f>
        <v>iPhone 17 Pro Max 512GB 🇺🇸</v>
      </c>
      <c r="I228" s="207" t="str">
        <f t="array" ref="I228">IFERROR(INDEX('ARTICULOS TECNO'!C:C, MATCH(F228, 'ARTICULOS TECNO'!A:A, 0)),"NA")</f>
        <v>Deep Blue</v>
      </c>
      <c r="J228" s="252">
        <v>687.0</v>
      </c>
      <c r="K228" s="209">
        <v>1707.0</v>
      </c>
      <c r="L228" s="210">
        <f t="shared" si="2"/>
        <v>3414</v>
      </c>
      <c r="M228" s="250" t="s">
        <v>548</v>
      </c>
      <c r="N228" s="263" t="str">
        <f t="shared" si="29"/>
        <v/>
      </c>
      <c r="O228" s="267">
        <v>1565.0</v>
      </c>
      <c r="P228" s="214">
        <f t="shared" si="33"/>
        <v>43</v>
      </c>
      <c r="Q228" s="214">
        <f t="array" ref="Q228">IFERROR((K228-O228-P228)*G228,"")</f>
        <v>198</v>
      </c>
      <c r="R228" s="215">
        <f t="shared" si="22"/>
        <v>0.05799648506</v>
      </c>
      <c r="S228" s="216" t="s">
        <v>581</v>
      </c>
      <c r="T228" s="180"/>
      <c r="U228" s="267">
        <f t="shared" si="24"/>
        <v>3130</v>
      </c>
      <c r="V228" s="270">
        <f t="array" ref="V228">IFERROR(INDEX('ARTICULOS TECNO'!G:G, MATCH(F228, 'ARTICULOS TECNO'!A:A, 0)),"")</f>
        <v>0.5</v>
      </c>
      <c r="W228" s="270">
        <f t="shared" si="8"/>
        <v>1</v>
      </c>
      <c r="X228" s="289"/>
      <c r="Y228" s="244" t="str">
        <f t="shared" si="30"/>
        <v>09/2025</v>
      </c>
    </row>
    <row r="229" ht="18.0" customHeight="1" outlineLevel="1">
      <c r="A229" s="271">
        <v>45910.0</v>
      </c>
      <c r="B229" s="180">
        <v>2118.0</v>
      </c>
      <c r="C229" s="180" t="s">
        <v>191</v>
      </c>
      <c r="D229" s="265">
        <f t="array" ref="D229">XLOOKUP(B229,CABE_VENTAS!$A$1:A1037,CABE_VENTAS!$C$1:C1037,"N/A")</f>
        <v>162</v>
      </c>
      <c r="E229" s="204" t="str">
        <f t="array" ref="E229">XLOOKUP(D229,CLIENTES!$A$1:A1037,CLIENTES!$B$1:B1037, "")</f>
        <v>Marcos Roku</v>
      </c>
      <c r="F229" s="264" t="s">
        <v>500</v>
      </c>
      <c r="G229" s="260">
        <v>8.0</v>
      </c>
      <c r="H229" s="207" t="str">
        <f t="array" ref="H229">IFERROR(INDEX('ARTICULOS TECNO'!B:B, MATCH(F229, 'ARTICULOS TECNO'!A:A, 0)),"")</f>
        <v>iPhone 17 Pro Max 256GB 🇺🇸</v>
      </c>
      <c r="I229" s="207" t="str">
        <f t="array" ref="I229">IFERROR(INDEX('ARTICULOS TECNO'!C:C, MATCH(F229, 'ARTICULOS TECNO'!A:A, 0)),"NA")</f>
        <v>Deep Blue</v>
      </c>
      <c r="J229" s="252">
        <v>687.0</v>
      </c>
      <c r="K229" s="209">
        <v>1493.0</v>
      </c>
      <c r="L229" s="210">
        <f t="shared" si="2"/>
        <v>11944</v>
      </c>
      <c r="M229" s="250" t="s">
        <v>548</v>
      </c>
      <c r="N229" s="263" t="str">
        <f t="shared" si="29"/>
        <v/>
      </c>
      <c r="O229" s="267">
        <v>1390.0</v>
      </c>
      <c r="P229" s="214">
        <f t="shared" si="33"/>
        <v>43</v>
      </c>
      <c r="Q229" s="214">
        <f t="array" ref="Q229">IFERROR((K229-O229-P229)*G229,"")</f>
        <v>480</v>
      </c>
      <c r="R229" s="215">
        <f t="shared" si="22"/>
        <v>0.04018754186</v>
      </c>
      <c r="S229" s="216" t="s">
        <v>584</v>
      </c>
      <c r="T229" s="180">
        <v>1618.0</v>
      </c>
      <c r="U229" s="267">
        <f t="shared" si="24"/>
        <v>11120</v>
      </c>
      <c r="V229" s="270">
        <f t="array" ref="V229">IFERROR(INDEX('ARTICULOS TECNO'!G:G, MATCH(F229, 'ARTICULOS TECNO'!A:A, 0)),"")</f>
        <v>0.5</v>
      </c>
      <c r="W229" s="270">
        <f t="shared" si="8"/>
        <v>4</v>
      </c>
      <c r="X229" s="180" t="s">
        <v>625</v>
      </c>
      <c r="Y229" s="244" t="str">
        <f t="shared" si="30"/>
        <v>09/2025</v>
      </c>
    </row>
    <row r="230" ht="18.0" customHeight="1" outlineLevel="1">
      <c r="A230" s="271">
        <v>45910.0</v>
      </c>
      <c r="B230" s="180">
        <v>2118.0</v>
      </c>
      <c r="C230" s="180" t="s">
        <v>191</v>
      </c>
      <c r="D230" s="265">
        <f t="array" ref="D230">XLOOKUP(B230,CABE_VENTAS!$A$1:A1037,CABE_VENTAS!$C$1:C1037,"N/A")</f>
        <v>162</v>
      </c>
      <c r="E230" s="204" t="str">
        <f t="array" ref="E230">XLOOKUP(D230,CLIENTES!$A$1:A1037,CLIENTES!$B$1:B1037, "")</f>
        <v>Marcos Roku</v>
      </c>
      <c r="F230" s="264" t="s">
        <v>567</v>
      </c>
      <c r="G230" s="260">
        <v>1.0</v>
      </c>
      <c r="H230" s="207" t="str">
        <f t="array" ref="H230">IFERROR(INDEX('ARTICULOS TECNO'!B:B, MATCH(F230, 'ARTICULOS TECNO'!A:A, 0)),"")</f>
        <v>iPhone 17 256GB 🇺🇸</v>
      </c>
      <c r="I230" s="207" t="str">
        <f t="array" ref="I230">IFERROR(INDEX('ARTICULOS TECNO'!C:C, MATCH(F230, 'ARTICULOS TECNO'!A:A, 0)),"NA")</f>
        <v>Sage</v>
      </c>
      <c r="J230" s="252">
        <v>675.0</v>
      </c>
      <c r="K230" s="209">
        <v>1042.0</v>
      </c>
      <c r="L230" s="210">
        <f t="shared" si="2"/>
        <v>1042</v>
      </c>
      <c r="M230" s="250" t="s">
        <v>548</v>
      </c>
      <c r="N230" s="263" t="str">
        <f t="shared" si="29"/>
        <v/>
      </c>
      <c r="O230" s="267">
        <v>900.0</v>
      </c>
      <c r="P230" s="214">
        <f t="shared" si="33"/>
        <v>30</v>
      </c>
      <c r="Q230" s="214">
        <f t="array" ref="Q230">IFERROR((K230-O230-P230)*G230,"")</f>
        <v>112</v>
      </c>
      <c r="R230" s="215">
        <f t="shared" si="22"/>
        <v>0.1074856046</v>
      </c>
      <c r="S230" s="216" t="s">
        <v>637</v>
      </c>
      <c r="T230" s="180"/>
      <c r="U230" s="267">
        <f t="shared" si="24"/>
        <v>900</v>
      </c>
      <c r="V230" s="270">
        <f t="array" ref="V230">IFERROR(INDEX('ARTICULOS TECNO'!G:G, MATCH(F230, 'ARTICULOS TECNO'!A:A, 0)),"")</f>
        <v>0.35</v>
      </c>
      <c r="W230" s="270">
        <f t="shared" si="8"/>
        <v>0.35</v>
      </c>
      <c r="X230" s="289"/>
      <c r="Y230" s="244" t="str">
        <f t="shared" si="30"/>
        <v>09/2025</v>
      </c>
    </row>
    <row r="231" ht="18.0" customHeight="1" outlineLevel="1">
      <c r="A231" s="271">
        <v>45910.0</v>
      </c>
      <c r="B231" s="180">
        <v>2118.0</v>
      </c>
      <c r="C231" s="180" t="s">
        <v>191</v>
      </c>
      <c r="D231" s="265">
        <f t="array" ref="D231">XLOOKUP(B231,CABE_VENTAS!$A$1:A1037,CABE_VENTAS!$C$1:C1037,"N/A")</f>
        <v>162</v>
      </c>
      <c r="E231" s="204" t="str">
        <f t="array" ref="E231">XLOOKUP(D231,CLIENTES!$A$1:A1037,CLIENTES!$B$1:B1037, "")</f>
        <v>Marcos Roku</v>
      </c>
      <c r="F231" s="292" t="s">
        <v>640</v>
      </c>
      <c r="G231" s="260">
        <v>1.0</v>
      </c>
      <c r="H231" s="207" t="str">
        <f t="array" ref="H231">IFERROR(INDEX('ARTICULOS TECNO'!B:B, MATCH(F231, 'ARTICULOS TECNO'!A:A, 0)),"")</f>
        <v>iPhone 17 256GB 🇺🇸</v>
      </c>
      <c r="I231" s="207" t="str">
        <f t="array" ref="I231">IFERROR(INDEX('ARTICULOS TECNO'!C:C, MATCH(F231, 'ARTICULOS TECNO'!A:A, 0)),"NA")</f>
        <v>Lavender</v>
      </c>
      <c r="J231" s="252">
        <v>675.0</v>
      </c>
      <c r="K231" s="209">
        <v>1042.0</v>
      </c>
      <c r="L231" s="210">
        <f t="shared" si="2"/>
        <v>1042</v>
      </c>
      <c r="M231" s="250" t="s">
        <v>548</v>
      </c>
      <c r="N231" s="263" t="str">
        <f t="shared" si="29"/>
        <v/>
      </c>
      <c r="O231" s="267">
        <v>900.0</v>
      </c>
      <c r="P231" s="214">
        <f t="shared" si="33"/>
        <v>30</v>
      </c>
      <c r="Q231" s="214">
        <f t="array" ref="Q231">IFERROR((K231-O231-P231)*G231,"")</f>
        <v>112</v>
      </c>
      <c r="R231" s="215">
        <f t="shared" si="22"/>
        <v>0.1074856046</v>
      </c>
      <c r="S231" s="216" t="s">
        <v>637</v>
      </c>
      <c r="T231" s="180"/>
      <c r="U231" s="267">
        <f t="shared" si="24"/>
        <v>900</v>
      </c>
      <c r="V231" s="270">
        <f t="array" ref="V231">IFERROR(INDEX('ARTICULOS TECNO'!G:G, MATCH(F231, 'ARTICULOS TECNO'!A:A, 0)),"")</f>
        <v>0.35</v>
      </c>
      <c r="W231" s="270">
        <f t="shared" si="8"/>
        <v>0.35</v>
      </c>
      <c r="X231" s="289"/>
      <c r="Y231" s="244" t="str">
        <f t="shared" si="30"/>
        <v>09/2025</v>
      </c>
    </row>
    <row r="232" ht="18.0" customHeight="1" outlineLevel="1">
      <c r="A232" s="271">
        <v>45910.0</v>
      </c>
      <c r="B232" s="180">
        <v>2118.0</v>
      </c>
      <c r="C232" s="180" t="s">
        <v>191</v>
      </c>
      <c r="D232" s="265">
        <f t="array" ref="D232">XLOOKUP(B232,CABE_VENTAS!$A$1:A1037,CABE_VENTAS!$C$1:C1037,"N/A")</f>
        <v>162</v>
      </c>
      <c r="E232" s="204" t="str">
        <f t="array" ref="E232">XLOOKUP(D232,CLIENTES!$A$1:A1037,CLIENTES!$B$1:B1037, "")</f>
        <v>Marcos Roku</v>
      </c>
      <c r="F232" s="264" t="s">
        <v>566</v>
      </c>
      <c r="G232" s="260">
        <v>1.0</v>
      </c>
      <c r="H232" s="207" t="str">
        <f t="array" ref="H232">IFERROR(INDEX('ARTICULOS TECNO'!B:B, MATCH(F232, 'ARTICULOS TECNO'!A:A, 0)),"")</f>
        <v>iPhone 17 256GB 🇺🇸</v>
      </c>
      <c r="I232" s="207" t="str">
        <f t="array" ref="I232">IFERROR(INDEX('ARTICULOS TECNO'!C:C, MATCH(F232, 'ARTICULOS TECNO'!A:A, 0)),"NA")</f>
        <v>Mist Blue</v>
      </c>
      <c r="J232" s="252">
        <v>675.0</v>
      </c>
      <c r="K232" s="209">
        <v>1042.0</v>
      </c>
      <c r="L232" s="210">
        <f t="shared" si="2"/>
        <v>1042</v>
      </c>
      <c r="M232" s="250" t="s">
        <v>548</v>
      </c>
      <c r="N232" s="263" t="str">
        <f t="shared" si="29"/>
        <v/>
      </c>
      <c r="O232" s="267">
        <v>900.0</v>
      </c>
      <c r="P232" s="214">
        <f t="shared" si="33"/>
        <v>30</v>
      </c>
      <c r="Q232" s="214">
        <f t="array" ref="Q232">IFERROR((K232-O232-P232)*G232,"")</f>
        <v>112</v>
      </c>
      <c r="R232" s="215">
        <f t="shared" si="22"/>
        <v>0.1074856046</v>
      </c>
      <c r="S232" s="216" t="s">
        <v>637</v>
      </c>
      <c r="T232" s="180"/>
      <c r="U232" s="267">
        <f t="shared" si="24"/>
        <v>900</v>
      </c>
      <c r="V232" s="270">
        <f t="array" ref="V232">IFERROR(INDEX('ARTICULOS TECNO'!G:G, MATCH(F232, 'ARTICULOS TECNO'!A:A, 0)),"")</f>
        <v>0.35</v>
      </c>
      <c r="W232" s="270">
        <f t="shared" si="8"/>
        <v>0.35</v>
      </c>
      <c r="X232" s="289"/>
      <c r="Y232" s="244" t="str">
        <f t="shared" si="30"/>
        <v>09/2025</v>
      </c>
    </row>
    <row r="233" ht="18.0" customHeight="1" outlineLevel="1">
      <c r="A233" s="271">
        <v>45910.0</v>
      </c>
      <c r="B233" s="180">
        <v>2118.0</v>
      </c>
      <c r="C233" s="180" t="s">
        <v>191</v>
      </c>
      <c r="D233" s="265">
        <f t="array" ref="D233">XLOOKUP(B233,CABE_VENTAS!$A$1:A1037,CABE_VENTAS!$C$1:C1037,"N/A")</f>
        <v>162</v>
      </c>
      <c r="E233" s="204" t="str">
        <f t="array" ref="E233">XLOOKUP(D233,CLIENTES!$A$1:A1037,CLIENTES!$B$1:B1037, "")</f>
        <v>Marcos Roku</v>
      </c>
      <c r="F233" s="264" t="s">
        <v>516</v>
      </c>
      <c r="G233" s="260">
        <v>1.0</v>
      </c>
      <c r="H233" s="207" t="str">
        <f t="array" ref="H233">IFERROR(INDEX('ARTICULOS TECNO'!B:B, MATCH(F233, 'ARTICULOS TECNO'!A:A, 0)),"")</f>
        <v>iPhone 17 Pro 256GB 🇺🇸</v>
      </c>
      <c r="I233" s="237" t="s">
        <v>641</v>
      </c>
      <c r="J233" s="252">
        <v>670.0</v>
      </c>
      <c r="K233" s="209">
        <v>1386.0</v>
      </c>
      <c r="L233" s="210">
        <f t="shared" si="2"/>
        <v>1386</v>
      </c>
      <c r="M233" s="250" t="s">
        <v>548</v>
      </c>
      <c r="N233" s="263" t="str">
        <f t="shared" si="29"/>
        <v/>
      </c>
      <c r="O233" s="267">
        <v>1130.0</v>
      </c>
      <c r="P233" s="214">
        <f t="shared" si="33"/>
        <v>43</v>
      </c>
      <c r="Q233" s="214">
        <f t="array" ref="Q233">IFERROR((K233-O233-P233)*G233,"")</f>
        <v>213</v>
      </c>
      <c r="R233" s="215">
        <f t="shared" si="22"/>
        <v>0.1536796537</v>
      </c>
      <c r="S233" s="216" t="s">
        <v>616</v>
      </c>
      <c r="T233" s="180">
        <v>3591.0</v>
      </c>
      <c r="U233" s="267">
        <f t="shared" si="24"/>
        <v>1130</v>
      </c>
      <c r="V233" s="270">
        <f t="array" ref="V233">IFERROR(INDEX('ARTICULOS TECNO'!G:G, MATCH(F233, 'ARTICULOS TECNO'!A:A, 0)),"")</f>
        <v>0.5</v>
      </c>
      <c r="W233" s="270">
        <f t="shared" si="8"/>
        <v>0.5</v>
      </c>
      <c r="X233" s="180" t="s">
        <v>625</v>
      </c>
      <c r="Y233" s="244" t="str">
        <f t="shared" si="30"/>
        <v>09/2025</v>
      </c>
    </row>
    <row r="234" ht="18.0" customHeight="1" outlineLevel="1">
      <c r="A234" s="271">
        <v>45910.0</v>
      </c>
      <c r="B234" s="180">
        <v>2118.0</v>
      </c>
      <c r="C234" s="180" t="s">
        <v>191</v>
      </c>
      <c r="D234" s="265">
        <f t="array" ref="D234">XLOOKUP(B234,CABE_VENTAS!$A$1:A1037,CABE_VENTAS!$C$1:C1037,"N/A")</f>
        <v>162</v>
      </c>
      <c r="E234" s="204" t="str">
        <f t="array" ref="E234">XLOOKUP(D234,CLIENTES!$A$1:A1037,CLIENTES!$B$1:B1037, "")</f>
        <v>Marcos Roku</v>
      </c>
      <c r="F234" s="264" t="s">
        <v>571</v>
      </c>
      <c r="G234" s="260">
        <v>1.0</v>
      </c>
      <c r="H234" s="207" t="str">
        <f t="array" ref="H234">IFERROR(INDEX('ARTICULOS TECNO'!B:B, MATCH(F234, 'ARTICULOS TECNO'!A:A, 0)),"")</f>
        <v>iPhone 17 Pro 512GB 🇺🇸</v>
      </c>
      <c r="I234" s="207" t="str">
        <f t="array" ref="I234">IFERROR(INDEX('ARTICULOS TECNO'!C:C, MATCH(F234, 'ARTICULOS TECNO'!A:A, 0)),"NA")</f>
        <v>Deep Blue</v>
      </c>
      <c r="J234" s="252">
        <v>670.0</v>
      </c>
      <c r="K234" s="209">
        <v>1600.0</v>
      </c>
      <c r="L234" s="210">
        <f t="shared" si="2"/>
        <v>1600</v>
      </c>
      <c r="M234" s="250" t="s">
        <v>548</v>
      </c>
      <c r="N234" s="263" t="str">
        <f t="shared" si="29"/>
        <v/>
      </c>
      <c r="O234" s="267">
        <v>1260.0</v>
      </c>
      <c r="P234" s="214">
        <f t="shared" si="33"/>
        <v>43</v>
      </c>
      <c r="Q234" s="214">
        <f t="array" ref="Q234">IFERROR((K234-O234-P234)*G234,"")</f>
        <v>297</v>
      </c>
      <c r="R234" s="215">
        <f t="shared" si="22"/>
        <v>0.185625</v>
      </c>
      <c r="S234" s="216" t="s">
        <v>569</v>
      </c>
      <c r="T234" s="180">
        <v>21157.0</v>
      </c>
      <c r="U234" s="267">
        <f t="shared" si="24"/>
        <v>1260</v>
      </c>
      <c r="V234" s="270">
        <f t="array" ref="V234">IFERROR(INDEX('ARTICULOS TECNO'!G:G, MATCH(F234, 'ARTICULOS TECNO'!A:A, 0)),"")</f>
        <v>0.5</v>
      </c>
      <c r="W234" s="270">
        <f t="shared" si="8"/>
        <v>0.5</v>
      </c>
      <c r="X234" s="180" t="s">
        <v>625</v>
      </c>
      <c r="Y234" s="244" t="str">
        <f t="shared" si="30"/>
        <v>09/2025</v>
      </c>
    </row>
    <row r="235" ht="18.0" customHeight="1" outlineLevel="1">
      <c r="A235" s="271">
        <v>45910.0</v>
      </c>
      <c r="B235" s="180">
        <v>2118.0</v>
      </c>
      <c r="C235" s="180" t="s">
        <v>191</v>
      </c>
      <c r="D235" s="265">
        <f t="array" ref="D235">XLOOKUP(B235,CABE_VENTAS!$A$1:A1037,CABE_VENTAS!$C$1:C1037,"N/A")</f>
        <v>162</v>
      </c>
      <c r="E235" s="204" t="str">
        <f t="array" ref="E235">XLOOKUP(D235,CLIENTES!$A$1:A1037,CLIENTES!$B$1:B1037, "")</f>
        <v>Marcos Roku</v>
      </c>
      <c r="F235" s="264" t="s">
        <v>503</v>
      </c>
      <c r="G235" s="260">
        <v>1.0</v>
      </c>
      <c r="H235" s="207" t="str">
        <f t="array" ref="H235">IFERROR(INDEX('ARTICULOS TECNO'!B:B, MATCH(F235, 'ARTICULOS TECNO'!A:A, 0)),"")</f>
        <v>iPhone 17 Pro Max 256GB 🇺🇸</v>
      </c>
      <c r="I235" s="207" t="str">
        <f t="array" ref="I235">IFERROR(INDEX('ARTICULOS TECNO'!C:C, MATCH(F235, 'ARTICULOS TECNO'!A:A, 0)),"NA")</f>
        <v>Silver</v>
      </c>
      <c r="J235" s="252">
        <v>670.0</v>
      </c>
      <c r="K235" s="209">
        <v>1493.0</v>
      </c>
      <c r="L235" s="210">
        <f t="shared" si="2"/>
        <v>1493</v>
      </c>
      <c r="M235" s="250" t="s">
        <v>548</v>
      </c>
      <c r="N235" s="263" t="str">
        <f t="shared" si="29"/>
        <v/>
      </c>
      <c r="O235" s="267">
        <v>1435.0</v>
      </c>
      <c r="P235" s="214">
        <f t="shared" si="33"/>
        <v>43</v>
      </c>
      <c r="Q235" s="214">
        <f t="array" ref="Q235">IFERROR((K235-O235-P235)*G235,"")</f>
        <v>15</v>
      </c>
      <c r="R235" s="215">
        <f t="shared" si="22"/>
        <v>0.01004688547</v>
      </c>
      <c r="S235" s="216" t="s">
        <v>535</v>
      </c>
      <c r="T235" s="180">
        <v>22467.0</v>
      </c>
      <c r="U235" s="267">
        <f t="shared" si="24"/>
        <v>1435</v>
      </c>
      <c r="V235" s="270">
        <f t="array" ref="V235">IFERROR(INDEX('ARTICULOS TECNO'!G:G, MATCH(F235, 'ARTICULOS TECNO'!A:A, 0)),"")</f>
        <v>0.5</v>
      </c>
      <c r="W235" s="270">
        <f t="shared" si="8"/>
        <v>0.5</v>
      </c>
      <c r="X235" s="180" t="s">
        <v>625</v>
      </c>
      <c r="Y235" s="244" t="str">
        <f t="shared" si="30"/>
        <v>09/2025</v>
      </c>
    </row>
    <row r="236" ht="18.0" customHeight="1" outlineLevel="1">
      <c r="A236" s="271">
        <v>45910.0</v>
      </c>
      <c r="B236" s="180">
        <v>2118.0</v>
      </c>
      <c r="C236" s="180" t="s">
        <v>191</v>
      </c>
      <c r="D236" s="265">
        <f t="array" ref="D236">XLOOKUP(B236,CABE_VENTAS!$A$1:A1037,CABE_VENTAS!$C$1:C1037,"N/A")</f>
        <v>162</v>
      </c>
      <c r="E236" s="204" t="str">
        <f t="array" ref="E236">XLOOKUP(D236,CLIENTES!$A$1:A1037,CLIENTES!$B$1:B1037, "")</f>
        <v>Marcos Roku</v>
      </c>
      <c r="F236" s="264" t="s">
        <v>500</v>
      </c>
      <c r="G236" s="260">
        <v>2.0</v>
      </c>
      <c r="H236" s="207" t="str">
        <f t="array" ref="H236">IFERROR(INDEX('ARTICULOS TECNO'!B:B, MATCH(F236, 'ARTICULOS TECNO'!A:A, 0)),"")</f>
        <v>iPhone 17 Pro Max 256GB 🇺🇸</v>
      </c>
      <c r="I236" s="207" t="str">
        <f t="array" ref="I236">IFERROR(INDEX('ARTICULOS TECNO'!C:C, MATCH(F236, 'ARTICULOS TECNO'!A:A, 0)),"NA")</f>
        <v>Deep Blue</v>
      </c>
      <c r="J236" s="252">
        <v>670.0</v>
      </c>
      <c r="K236" s="209">
        <v>1493.0</v>
      </c>
      <c r="L236" s="210">
        <f t="shared" si="2"/>
        <v>2986</v>
      </c>
      <c r="M236" s="250" t="s">
        <v>548</v>
      </c>
      <c r="N236" s="263" t="str">
        <f t="shared" si="29"/>
        <v/>
      </c>
      <c r="O236" s="267">
        <v>1550.0</v>
      </c>
      <c r="P236" s="214">
        <f t="shared" si="33"/>
        <v>43</v>
      </c>
      <c r="Q236" s="214">
        <f t="array" ref="Q236">IFERROR((K236-O236-P236)*G236,"")</f>
        <v>-200</v>
      </c>
      <c r="R236" s="215">
        <f t="shared" si="22"/>
        <v>-0.06697923644</v>
      </c>
      <c r="S236" s="216" t="s">
        <v>637</v>
      </c>
      <c r="T236" s="180">
        <v>19702.0</v>
      </c>
      <c r="U236" s="267">
        <f t="shared" si="24"/>
        <v>3100</v>
      </c>
      <c r="V236" s="270">
        <f t="array" ref="V236">IFERROR(INDEX('ARTICULOS TECNO'!G:G, MATCH(F236, 'ARTICULOS TECNO'!A:A, 0)),"")</f>
        <v>0.5</v>
      </c>
      <c r="W236" s="270">
        <f t="shared" si="8"/>
        <v>1</v>
      </c>
      <c r="X236" s="180" t="s">
        <v>625</v>
      </c>
      <c r="Y236" s="244" t="str">
        <f t="shared" si="30"/>
        <v>09/2025</v>
      </c>
    </row>
    <row r="237" ht="18.0" customHeight="1" outlineLevel="1">
      <c r="A237" s="271">
        <v>45910.0</v>
      </c>
      <c r="B237" s="180">
        <v>2118.0</v>
      </c>
      <c r="C237" s="180" t="s">
        <v>191</v>
      </c>
      <c r="D237" s="265">
        <f t="array" ref="D237">XLOOKUP(B237,CABE_VENTAS!$A$1:A1037,CABE_VENTAS!$C$1:C1037,"N/A")</f>
        <v>162</v>
      </c>
      <c r="E237" s="204" t="str">
        <f t="array" ref="E237">XLOOKUP(D237,CLIENTES!$A$1:A1037,CLIENTES!$B$1:B1037, "")</f>
        <v>Marcos Roku</v>
      </c>
      <c r="F237" s="293" t="s">
        <v>590</v>
      </c>
      <c r="G237" s="260">
        <v>1.0</v>
      </c>
      <c r="H237" s="207" t="str">
        <f t="array" ref="H237">IFERROR(INDEX('ARTICULOS TECNO'!B:B, MATCH(F237, 'ARTICULOS TECNO'!A:A, 0)),"")</f>
        <v>iPhone Air 256GB 🇺🇸</v>
      </c>
      <c r="I237" s="207" t="str">
        <f t="array" ref="I237">IFERROR(INDEX('ARTICULOS TECNO'!C:C, MATCH(F237, 'ARTICULOS TECNO'!A:A, 0)),"NA")</f>
        <v>Sky Blue</v>
      </c>
      <c r="J237" s="252">
        <v>666.0</v>
      </c>
      <c r="K237" s="209">
        <v>1309.0</v>
      </c>
      <c r="L237" s="210">
        <f t="shared" si="2"/>
        <v>1309</v>
      </c>
      <c r="M237" s="250" t="s">
        <v>548</v>
      </c>
      <c r="N237" s="263" t="str">
        <f t="shared" si="29"/>
        <v/>
      </c>
      <c r="O237" s="267">
        <v>1069.0</v>
      </c>
      <c r="P237" s="214">
        <f t="shared" si="33"/>
        <v>39</v>
      </c>
      <c r="Q237" s="214">
        <f t="array" ref="Q237">IFERROR((K237-O237-P237)*G237,"")</f>
        <v>201</v>
      </c>
      <c r="R237" s="215">
        <f t="shared" si="22"/>
        <v>0.15355233</v>
      </c>
      <c r="S237" s="216" t="s">
        <v>581</v>
      </c>
      <c r="T237" s="180"/>
      <c r="U237" s="267">
        <f t="shared" si="24"/>
        <v>1069</v>
      </c>
      <c r="V237" s="270">
        <f t="array" ref="V237">IFERROR(INDEX('ARTICULOS TECNO'!G:G, MATCH(F237, 'ARTICULOS TECNO'!A:A, 0)),"")</f>
        <v>0.45</v>
      </c>
      <c r="W237" s="270">
        <f t="shared" si="8"/>
        <v>0.45</v>
      </c>
      <c r="X237" s="289"/>
      <c r="Y237" s="244" t="str">
        <f t="shared" si="30"/>
        <v>09/2025</v>
      </c>
    </row>
    <row r="238" ht="18.0" customHeight="1" outlineLevel="1">
      <c r="A238" s="271">
        <v>45910.0</v>
      </c>
      <c r="B238" s="180">
        <v>2118.0</v>
      </c>
      <c r="C238" s="180" t="s">
        <v>191</v>
      </c>
      <c r="D238" s="265">
        <f t="array" ref="D238">XLOOKUP(B238,CABE_VENTAS!$A$1:A1037,CABE_VENTAS!$C$1:C1037,"N/A")</f>
        <v>162</v>
      </c>
      <c r="E238" s="204" t="str">
        <f t="array" ref="E238">XLOOKUP(D238,CLIENTES!$A$1:A1037,CLIENTES!$B$1:B1037, "")</f>
        <v>Marcos Roku</v>
      </c>
      <c r="F238" s="293" t="s">
        <v>537</v>
      </c>
      <c r="G238" s="260">
        <v>2.0</v>
      </c>
      <c r="H238" s="207" t="str">
        <f t="array" ref="H238">IFERROR(INDEX('ARTICULOS TECNO'!B:B, MATCH(F238, 'ARTICULOS TECNO'!A:A, 0)),"")</f>
        <v>iPhone 17 Pro Max 512GB 🇺🇸</v>
      </c>
      <c r="I238" s="207" t="str">
        <f t="array" ref="I238">IFERROR(INDEX('ARTICULOS TECNO'!C:C, MATCH(F238, 'ARTICULOS TECNO'!A:A, 0)),"NA")</f>
        <v>Silver</v>
      </c>
      <c r="J238" s="252">
        <v>666.0</v>
      </c>
      <c r="K238" s="209">
        <v>1707.0</v>
      </c>
      <c r="L238" s="210">
        <f t="shared" si="2"/>
        <v>3414</v>
      </c>
      <c r="M238" s="250" t="s">
        <v>548</v>
      </c>
      <c r="N238" s="263" t="str">
        <f t="shared" si="29"/>
        <v/>
      </c>
      <c r="O238" s="267">
        <v>1497.0</v>
      </c>
      <c r="P238" s="214">
        <f t="shared" si="33"/>
        <v>43</v>
      </c>
      <c r="Q238" s="214">
        <f t="array" ref="Q238">IFERROR((K238-O238-P238)*G238,"")</f>
        <v>334</v>
      </c>
      <c r="R238" s="215">
        <f t="shared" si="22"/>
        <v>0.0978324546</v>
      </c>
      <c r="S238" s="216" t="s">
        <v>581</v>
      </c>
      <c r="T238" s="180"/>
      <c r="U238" s="267">
        <f t="shared" si="24"/>
        <v>2994</v>
      </c>
      <c r="V238" s="270">
        <f t="array" ref="V238">IFERROR(INDEX('ARTICULOS TECNO'!G:G, MATCH(F238, 'ARTICULOS TECNO'!A:A, 0)),"")</f>
        <v>0.5</v>
      </c>
      <c r="W238" s="270">
        <f t="shared" si="8"/>
        <v>1</v>
      </c>
      <c r="X238" s="289"/>
      <c r="Y238" s="244" t="str">
        <f t="shared" si="30"/>
        <v>09/2025</v>
      </c>
    </row>
    <row r="239" ht="18.0" customHeight="1" outlineLevel="1">
      <c r="A239" s="271">
        <v>45910.0</v>
      </c>
      <c r="B239" s="180">
        <v>2118.0</v>
      </c>
      <c r="C239" s="180" t="s">
        <v>191</v>
      </c>
      <c r="D239" s="265">
        <f t="array" ref="D239">XLOOKUP(B239,CABE_VENTAS!$A$1:A1037,CABE_VENTAS!$C$1:C1037,"N/A")</f>
        <v>162</v>
      </c>
      <c r="E239" s="204" t="str">
        <f t="array" ref="E239">XLOOKUP(D239,CLIENTES!$A$1:A1037,CLIENTES!$B$1:B1037, "")</f>
        <v>Marcos Roku</v>
      </c>
      <c r="F239" s="293" t="s">
        <v>500</v>
      </c>
      <c r="G239" s="260">
        <v>9.0</v>
      </c>
      <c r="H239" s="207" t="str">
        <f t="array" ref="H239">IFERROR(INDEX('ARTICULOS TECNO'!B:B, MATCH(F239, 'ARTICULOS TECNO'!A:A, 0)),"")</f>
        <v>iPhone 17 Pro Max 256GB 🇺🇸</v>
      </c>
      <c r="I239" s="207" t="str">
        <f t="array" ref="I239">IFERROR(INDEX('ARTICULOS TECNO'!C:C, MATCH(F239, 'ARTICULOS TECNO'!A:A, 0)),"NA")</f>
        <v>Deep Blue</v>
      </c>
      <c r="J239" s="252">
        <v>666.0</v>
      </c>
      <c r="K239" s="209">
        <v>1493.0</v>
      </c>
      <c r="L239" s="210">
        <f t="shared" si="2"/>
        <v>13437</v>
      </c>
      <c r="M239" s="250" t="s">
        <v>548</v>
      </c>
      <c r="N239" s="263" t="str">
        <f t="shared" si="29"/>
        <v/>
      </c>
      <c r="O239" s="267">
        <v>1435.0</v>
      </c>
      <c r="P239" s="214">
        <f t="shared" si="33"/>
        <v>43</v>
      </c>
      <c r="Q239" s="214">
        <f t="array" ref="Q239">IFERROR((K239-O239-P239)*G239,"")</f>
        <v>135</v>
      </c>
      <c r="R239" s="215">
        <f t="shared" si="22"/>
        <v>0.01004688547</v>
      </c>
      <c r="S239" s="216" t="s">
        <v>535</v>
      </c>
      <c r="T239" s="180">
        <v>22429.0</v>
      </c>
      <c r="U239" s="267">
        <f t="shared" si="24"/>
        <v>12915</v>
      </c>
      <c r="V239" s="270">
        <f t="array" ref="V239">IFERROR(INDEX('ARTICULOS TECNO'!G:G, MATCH(F239, 'ARTICULOS TECNO'!A:A, 0)),"")</f>
        <v>0.5</v>
      </c>
      <c r="W239" s="270">
        <f t="shared" si="8"/>
        <v>4.5</v>
      </c>
      <c r="X239" s="180" t="s">
        <v>625</v>
      </c>
      <c r="Y239" s="244" t="str">
        <f t="shared" si="30"/>
        <v>09/2025</v>
      </c>
    </row>
    <row r="240" ht="18.0" customHeight="1" outlineLevel="1">
      <c r="A240" s="271">
        <v>45910.0</v>
      </c>
      <c r="B240" s="180">
        <v>2118.0</v>
      </c>
      <c r="C240" s="180" t="s">
        <v>191</v>
      </c>
      <c r="D240" s="265">
        <f t="array" ref="D240">XLOOKUP(B240,CABE_VENTAS!$A$1:A1037,CABE_VENTAS!$C$1:C1037,"N/A")</f>
        <v>162</v>
      </c>
      <c r="E240" s="204" t="str">
        <f t="array" ref="E240">XLOOKUP(D240,CLIENTES!$A$1:A1037,CLIENTES!$B$1:B1037, "")</f>
        <v>Marcos Roku</v>
      </c>
      <c r="F240" s="293" t="s">
        <v>516</v>
      </c>
      <c r="G240" s="260">
        <v>7.0</v>
      </c>
      <c r="H240" s="207" t="str">
        <f t="array" ref="H240">IFERROR(INDEX('ARTICULOS TECNO'!B:B, MATCH(F240, 'ARTICULOS TECNO'!A:A, 0)),"")</f>
        <v>iPhone 17 Pro 256GB 🇺🇸</v>
      </c>
      <c r="I240" s="207" t="str">
        <f t="array" ref="I240">IFERROR(INDEX('ARTICULOS TECNO'!C:C, MATCH(F240, 'ARTICULOS TECNO'!A:A, 0)),"NA")</f>
        <v>Deep Blue</v>
      </c>
      <c r="J240" s="252">
        <v>666.0</v>
      </c>
      <c r="K240" s="209">
        <v>1386.0</v>
      </c>
      <c r="L240" s="210">
        <f t="shared" si="2"/>
        <v>9702</v>
      </c>
      <c r="M240" s="250" t="s">
        <v>548</v>
      </c>
      <c r="N240" s="263" t="str">
        <f t="shared" si="29"/>
        <v/>
      </c>
      <c r="O240" s="267">
        <v>1175.0</v>
      </c>
      <c r="P240" s="214">
        <f t="shared" si="33"/>
        <v>43</v>
      </c>
      <c r="Q240" s="214">
        <f t="array" ref="Q240">IFERROR((K240-O240-P240)*G240,"")</f>
        <v>1176</v>
      </c>
      <c r="R240" s="215">
        <f t="shared" si="22"/>
        <v>0.1212121212</v>
      </c>
      <c r="S240" s="216" t="s">
        <v>581</v>
      </c>
      <c r="T240" s="180" t="s">
        <v>633</v>
      </c>
      <c r="U240" s="267">
        <f t="shared" si="24"/>
        <v>8225</v>
      </c>
      <c r="V240" s="270">
        <f t="array" ref="V240">IFERROR(INDEX('ARTICULOS TECNO'!G:G, MATCH(F240, 'ARTICULOS TECNO'!A:A, 0)),"")</f>
        <v>0.5</v>
      </c>
      <c r="W240" s="270">
        <f t="shared" si="8"/>
        <v>3.5</v>
      </c>
      <c r="X240" s="180" t="s">
        <v>625</v>
      </c>
      <c r="Y240" s="244" t="str">
        <f t="shared" si="30"/>
        <v>09/2025</v>
      </c>
    </row>
    <row r="241" ht="18.0" customHeight="1" outlineLevel="1">
      <c r="A241" s="271">
        <v>45910.0</v>
      </c>
      <c r="B241" s="180">
        <v>2118.0</v>
      </c>
      <c r="C241" s="180" t="s">
        <v>191</v>
      </c>
      <c r="D241" s="265">
        <f t="array" ref="D241">XLOOKUP(B241,CABE_VENTAS!$A$1:A1037,CABE_VENTAS!$C$1:C1037,"N/A")</f>
        <v>162</v>
      </c>
      <c r="E241" s="204" t="str">
        <f t="array" ref="E241">XLOOKUP(D241,CLIENTES!$A$1:A1037,CLIENTES!$B$1:B1037, "")</f>
        <v>Marcos Roku</v>
      </c>
      <c r="F241" s="293" t="s">
        <v>642</v>
      </c>
      <c r="G241" s="260">
        <v>1.0</v>
      </c>
      <c r="H241" s="207" t="str">
        <f t="array" ref="H241">IFERROR(INDEX('ARTICULOS TECNO'!B:B, MATCH(F241, 'ARTICULOS TECNO'!A:A, 0)),"")</f>
        <v>iPhone 17 256GB 🇺🇸</v>
      </c>
      <c r="I241" s="207" t="str">
        <f t="array" ref="I241">IFERROR(INDEX('ARTICULOS TECNO'!C:C, MATCH(F241, 'ARTICULOS TECNO'!A:A, 0)),"NA")</f>
        <v>Black</v>
      </c>
      <c r="J241" s="252">
        <v>666.0</v>
      </c>
      <c r="K241" s="209">
        <v>1042.0</v>
      </c>
      <c r="L241" s="210">
        <f t="shared" si="2"/>
        <v>1042</v>
      </c>
      <c r="M241" s="250" t="s">
        <v>548</v>
      </c>
      <c r="N241" s="263" t="str">
        <f t="shared" si="29"/>
        <v/>
      </c>
      <c r="O241" s="267">
        <v>829.0</v>
      </c>
      <c r="P241" s="214">
        <f t="shared" si="33"/>
        <v>30</v>
      </c>
      <c r="Q241" s="214">
        <f t="array" ref="Q241">IFERROR((K241-O241-P241)*G241,"")</f>
        <v>183</v>
      </c>
      <c r="R241" s="215">
        <f t="shared" si="22"/>
        <v>0.1756238004</v>
      </c>
      <c r="S241" s="216" t="s">
        <v>581</v>
      </c>
      <c r="T241" s="180"/>
      <c r="U241" s="267">
        <f t="shared" si="24"/>
        <v>829</v>
      </c>
      <c r="V241" s="270">
        <f t="array" ref="V241">IFERROR(INDEX('ARTICULOS TECNO'!G:G, MATCH(F241, 'ARTICULOS TECNO'!A:A, 0)),"")</f>
        <v>0.35</v>
      </c>
      <c r="W241" s="270">
        <f t="shared" si="8"/>
        <v>0.35</v>
      </c>
      <c r="X241" s="289"/>
      <c r="Y241" s="244" t="str">
        <f t="shared" si="30"/>
        <v>09/2025</v>
      </c>
    </row>
    <row r="242" ht="18.0" customHeight="1" outlineLevel="1">
      <c r="A242" s="271">
        <v>45910.0</v>
      </c>
      <c r="B242" s="180">
        <v>2118.0</v>
      </c>
      <c r="C242" s="180" t="s">
        <v>191</v>
      </c>
      <c r="D242" s="265">
        <f t="array" ref="D242">XLOOKUP(B242,CABE_VENTAS!$A$1:A1037,CABE_VENTAS!$C$1:C1037,"N/A")</f>
        <v>162</v>
      </c>
      <c r="E242" s="204" t="str">
        <f t="array" ref="E242">XLOOKUP(D242,CLIENTES!$A$1:A1037,CLIENTES!$B$1:B1037, "")</f>
        <v>Marcos Roku</v>
      </c>
      <c r="F242" s="293" t="s">
        <v>640</v>
      </c>
      <c r="G242" s="260">
        <v>2.0</v>
      </c>
      <c r="H242" s="207" t="str">
        <f t="array" ref="H242">IFERROR(INDEX('ARTICULOS TECNO'!B:B, MATCH(F242, 'ARTICULOS TECNO'!A:A, 0)),"")</f>
        <v>iPhone 17 256GB 🇺🇸</v>
      </c>
      <c r="I242" s="207" t="str">
        <f t="array" ref="I242">IFERROR(INDEX('ARTICULOS TECNO'!C:C, MATCH(F242, 'ARTICULOS TECNO'!A:A, 0)),"NA")</f>
        <v>Lavender</v>
      </c>
      <c r="J242" s="252">
        <v>666.0</v>
      </c>
      <c r="K242" s="209">
        <v>1042.0</v>
      </c>
      <c r="L242" s="210">
        <f t="shared" si="2"/>
        <v>2084</v>
      </c>
      <c r="M242" s="250" t="s">
        <v>548</v>
      </c>
      <c r="N242" s="263" t="str">
        <f t="shared" si="29"/>
        <v/>
      </c>
      <c r="O242" s="267">
        <v>829.0</v>
      </c>
      <c r="P242" s="214">
        <f t="shared" si="33"/>
        <v>30</v>
      </c>
      <c r="Q242" s="214">
        <f t="array" ref="Q242">IFERROR((K242-O242-P242)*G242,"")</f>
        <v>366</v>
      </c>
      <c r="R242" s="215">
        <f t="shared" si="22"/>
        <v>0.1756238004</v>
      </c>
      <c r="S242" s="216" t="s">
        <v>581</v>
      </c>
      <c r="T242" s="180"/>
      <c r="U242" s="267">
        <f t="shared" si="24"/>
        <v>1658</v>
      </c>
      <c r="V242" s="270">
        <f t="array" ref="V242">IFERROR(INDEX('ARTICULOS TECNO'!G:G, MATCH(F242, 'ARTICULOS TECNO'!A:A, 0)),"")</f>
        <v>0.35</v>
      </c>
      <c r="W242" s="270">
        <f t="shared" si="8"/>
        <v>0.7</v>
      </c>
      <c r="X242" s="289"/>
      <c r="Y242" s="244" t="str">
        <f t="shared" si="30"/>
        <v>09/2025</v>
      </c>
    </row>
    <row r="243" ht="18.0" customHeight="1" outlineLevel="1">
      <c r="A243" s="271">
        <v>45910.0</v>
      </c>
      <c r="B243" s="180">
        <v>2118.0</v>
      </c>
      <c r="C243" s="180" t="s">
        <v>191</v>
      </c>
      <c r="D243" s="265">
        <f t="array" ref="D243">XLOOKUP(B243,CABE_VENTAS!$A$1:A1037,CABE_VENTAS!$C$1:C1037,"N/A")</f>
        <v>162</v>
      </c>
      <c r="E243" s="204" t="str">
        <f t="array" ref="E243">XLOOKUP(D243,CLIENTES!$A$1:A1037,CLIENTES!$B$1:B1037, "")</f>
        <v>Marcos Roku</v>
      </c>
      <c r="F243" s="293" t="s">
        <v>566</v>
      </c>
      <c r="G243" s="260">
        <v>3.0</v>
      </c>
      <c r="H243" s="207" t="str">
        <f t="array" ref="H243">IFERROR(INDEX('ARTICULOS TECNO'!B:B, MATCH(F243, 'ARTICULOS TECNO'!A:A, 0)),"")</f>
        <v>iPhone 17 256GB 🇺🇸</v>
      </c>
      <c r="I243" s="207" t="str">
        <f t="array" ref="I243">IFERROR(INDEX('ARTICULOS TECNO'!C:C, MATCH(F243, 'ARTICULOS TECNO'!A:A, 0)),"NA")</f>
        <v>Mist Blue</v>
      </c>
      <c r="J243" s="252">
        <v>666.0</v>
      </c>
      <c r="K243" s="209">
        <v>1042.0</v>
      </c>
      <c r="L243" s="210">
        <f t="shared" si="2"/>
        <v>3126</v>
      </c>
      <c r="M243" s="250" t="s">
        <v>548</v>
      </c>
      <c r="N243" s="263" t="str">
        <f t="shared" si="29"/>
        <v/>
      </c>
      <c r="O243" s="267">
        <v>829.0</v>
      </c>
      <c r="P243" s="214">
        <f t="shared" si="33"/>
        <v>30</v>
      </c>
      <c r="Q243" s="214">
        <f t="array" ref="Q243">IFERROR((K243-O243-P243)*G243,"")</f>
        <v>549</v>
      </c>
      <c r="R243" s="215">
        <f t="shared" si="22"/>
        <v>0.1756238004</v>
      </c>
      <c r="S243" s="216" t="s">
        <v>581</v>
      </c>
      <c r="T243" s="180"/>
      <c r="U243" s="267">
        <f t="shared" si="24"/>
        <v>2487</v>
      </c>
      <c r="V243" s="270">
        <f t="array" ref="V243">IFERROR(INDEX('ARTICULOS TECNO'!G:G, MATCH(F243, 'ARTICULOS TECNO'!A:A, 0)),"")</f>
        <v>0.35</v>
      </c>
      <c r="W243" s="270">
        <f t="shared" si="8"/>
        <v>1.05</v>
      </c>
      <c r="X243" s="289"/>
      <c r="Y243" s="244" t="str">
        <f t="shared" si="30"/>
        <v>09/2025</v>
      </c>
    </row>
    <row r="244" ht="18.0" customHeight="1" outlineLevel="1">
      <c r="A244" s="271">
        <v>45910.0</v>
      </c>
      <c r="B244" s="180">
        <v>2118.0</v>
      </c>
      <c r="C244" s="180" t="s">
        <v>191</v>
      </c>
      <c r="D244" s="265">
        <f t="array" ref="D244">XLOOKUP(B244,CABE_VENTAS!$A$1:A1037,CABE_VENTAS!$C$1:C1037,"N/A")</f>
        <v>162</v>
      </c>
      <c r="E244" s="204" t="str">
        <f t="array" ref="E244">XLOOKUP(D244,CLIENTES!$A$1:A1037,CLIENTES!$B$1:B1037, "")</f>
        <v>Marcos Roku</v>
      </c>
      <c r="F244" s="264" t="s">
        <v>566</v>
      </c>
      <c r="G244" s="260">
        <v>1.0</v>
      </c>
      <c r="H244" s="207" t="str">
        <f t="array" ref="H244">IFERROR(INDEX('ARTICULOS TECNO'!B:B, MATCH(F244, 'ARTICULOS TECNO'!A:A, 0)),"")</f>
        <v>iPhone 17 256GB 🇺🇸</v>
      </c>
      <c r="I244" s="207" t="str">
        <f t="array" ref="I244">IFERROR(INDEX('ARTICULOS TECNO'!C:C, MATCH(F244, 'ARTICULOS TECNO'!A:A, 0)),"NA")</f>
        <v>Mist Blue</v>
      </c>
      <c r="J244" s="252">
        <v>661.0</v>
      </c>
      <c r="K244" s="209">
        <v>1042.0</v>
      </c>
      <c r="L244" s="210">
        <f t="shared" si="2"/>
        <v>1042</v>
      </c>
      <c r="M244" s="250" t="s">
        <v>548</v>
      </c>
      <c r="N244" s="263" t="str">
        <f t="shared" si="29"/>
        <v/>
      </c>
      <c r="O244" s="267">
        <v>829.0</v>
      </c>
      <c r="P244" s="214">
        <f t="shared" si="33"/>
        <v>30</v>
      </c>
      <c r="Q244" s="214">
        <f t="array" ref="Q244">IFERROR((K244-O244-P244)*G244,"")</f>
        <v>183</v>
      </c>
      <c r="R244" s="215">
        <f t="shared" si="22"/>
        <v>0.1756238004</v>
      </c>
      <c r="S244" s="216" t="s">
        <v>581</v>
      </c>
      <c r="T244" s="180"/>
      <c r="U244" s="267">
        <f t="shared" si="24"/>
        <v>829</v>
      </c>
      <c r="V244" s="270">
        <f t="array" ref="V244">IFERROR(INDEX('ARTICULOS TECNO'!G:G, MATCH(F244, 'ARTICULOS TECNO'!A:A, 0)),"")</f>
        <v>0.35</v>
      </c>
      <c r="W244" s="270">
        <f t="shared" si="8"/>
        <v>0.35</v>
      </c>
      <c r="X244" s="289"/>
      <c r="Y244" s="244" t="str">
        <f t="shared" si="30"/>
        <v>09/2025</v>
      </c>
    </row>
    <row r="245" ht="18.0" customHeight="1" outlineLevel="1">
      <c r="A245" s="271">
        <v>45910.0</v>
      </c>
      <c r="B245" s="180">
        <v>2118.0</v>
      </c>
      <c r="C245" s="180" t="s">
        <v>191</v>
      </c>
      <c r="D245" s="265">
        <f t="array" ref="D245">XLOOKUP(B245,CABE_VENTAS!$A$1:A1037,CABE_VENTAS!$C$1:C1037,"N/A")</f>
        <v>162</v>
      </c>
      <c r="E245" s="204" t="str">
        <f t="array" ref="E245">XLOOKUP(D245,CLIENTES!$A$1:A1037,CLIENTES!$B$1:B1037, "")</f>
        <v>Marcos Roku</v>
      </c>
      <c r="F245" s="264" t="s">
        <v>571</v>
      </c>
      <c r="G245" s="260">
        <v>1.0</v>
      </c>
      <c r="H245" s="207" t="str">
        <f t="array" ref="H245">IFERROR(INDEX('ARTICULOS TECNO'!B:B, MATCH(F245, 'ARTICULOS TECNO'!A:A, 0)),"")</f>
        <v>iPhone 17 Pro 512GB 🇺🇸</v>
      </c>
      <c r="I245" s="207" t="str">
        <f t="array" ref="I245">IFERROR(INDEX('ARTICULOS TECNO'!C:C, MATCH(F245, 'ARTICULOS TECNO'!A:A, 0)),"NA")</f>
        <v>Deep Blue</v>
      </c>
      <c r="J245" s="252">
        <v>661.0</v>
      </c>
      <c r="K245" s="209">
        <v>1600.0</v>
      </c>
      <c r="L245" s="210">
        <f t="shared" si="2"/>
        <v>1600</v>
      </c>
      <c r="M245" s="250" t="s">
        <v>548</v>
      </c>
      <c r="N245" s="263" t="str">
        <f t="shared" si="29"/>
        <v/>
      </c>
      <c r="O245" s="267">
        <v>1390.0</v>
      </c>
      <c r="P245" s="214">
        <f t="shared" si="33"/>
        <v>43</v>
      </c>
      <c r="Q245" s="214">
        <f t="array" ref="Q245">IFERROR((K245-O245-P245)*G245,"")</f>
        <v>167</v>
      </c>
      <c r="R245" s="215">
        <f t="shared" si="22"/>
        <v>0.104375</v>
      </c>
      <c r="S245" s="216" t="s">
        <v>581</v>
      </c>
      <c r="T245" s="180" t="s">
        <v>643</v>
      </c>
      <c r="U245" s="267">
        <f t="shared" si="24"/>
        <v>1390</v>
      </c>
      <c r="V245" s="270">
        <f t="array" ref="V245">IFERROR(INDEX('ARTICULOS TECNO'!G:G, MATCH(F245, 'ARTICULOS TECNO'!A:A, 0)),"")</f>
        <v>0.5</v>
      </c>
      <c r="W245" s="270">
        <f t="shared" si="8"/>
        <v>0.5</v>
      </c>
      <c r="X245" s="180" t="s">
        <v>625</v>
      </c>
      <c r="Y245" s="244" t="str">
        <f t="shared" si="30"/>
        <v>09/2025</v>
      </c>
    </row>
    <row r="246" ht="18.0" customHeight="1" outlineLevel="1">
      <c r="A246" s="271">
        <v>45910.0</v>
      </c>
      <c r="B246" s="180">
        <v>2118.0</v>
      </c>
      <c r="C246" s="180" t="s">
        <v>191</v>
      </c>
      <c r="D246" s="265">
        <f t="array" ref="D246">XLOOKUP(B246,CABE_VENTAS!$A$1:A1037,CABE_VENTAS!$C$1:C1037,"N/A")</f>
        <v>162</v>
      </c>
      <c r="E246" s="204" t="str">
        <f t="array" ref="E246">XLOOKUP(D246,CLIENTES!$A$1:A1037,CLIENTES!$B$1:B1037, "")</f>
        <v>Marcos Roku</v>
      </c>
      <c r="F246" s="264" t="s">
        <v>516</v>
      </c>
      <c r="G246" s="260">
        <v>4.0</v>
      </c>
      <c r="H246" s="207" t="str">
        <f t="array" ref="H246">IFERROR(INDEX('ARTICULOS TECNO'!B:B, MATCH(F246, 'ARTICULOS TECNO'!A:A, 0)),"")</f>
        <v>iPhone 17 Pro 256GB 🇺🇸</v>
      </c>
      <c r="I246" s="207" t="str">
        <f t="array" ref="I246">IFERROR(INDEX('ARTICULOS TECNO'!C:C, MATCH(F246, 'ARTICULOS TECNO'!A:A, 0)),"NA")</f>
        <v>Deep Blue</v>
      </c>
      <c r="J246" s="252">
        <v>661.0</v>
      </c>
      <c r="K246" s="209">
        <v>1386.0</v>
      </c>
      <c r="L246" s="210">
        <f t="shared" si="2"/>
        <v>5544</v>
      </c>
      <c r="M246" s="250" t="s">
        <v>548</v>
      </c>
      <c r="N246" s="263" t="str">
        <f t="shared" si="29"/>
        <v/>
      </c>
      <c r="O246" s="267">
        <v>1315.0</v>
      </c>
      <c r="P246" s="214">
        <f t="shared" si="33"/>
        <v>43</v>
      </c>
      <c r="Q246" s="214">
        <f t="array" ref="Q246">IFERROR((K246-O246-P246)*G246,"")</f>
        <v>112</v>
      </c>
      <c r="R246" s="215">
        <f t="shared" si="22"/>
        <v>0.0202020202</v>
      </c>
      <c r="S246" s="216" t="s">
        <v>637</v>
      </c>
      <c r="T246" s="180">
        <v>20209.0</v>
      </c>
      <c r="U246" s="267">
        <f t="shared" si="24"/>
        <v>5260</v>
      </c>
      <c r="V246" s="270">
        <f t="array" ref="V246">IFERROR(INDEX('ARTICULOS TECNO'!G:G, MATCH(F246, 'ARTICULOS TECNO'!A:A, 0)),"")</f>
        <v>0.5</v>
      </c>
      <c r="W246" s="270">
        <f t="shared" si="8"/>
        <v>2</v>
      </c>
      <c r="X246" s="180" t="s">
        <v>625</v>
      </c>
      <c r="Y246" s="244" t="str">
        <f t="shared" si="30"/>
        <v>09/2025</v>
      </c>
    </row>
    <row r="247" ht="18.0" customHeight="1" outlineLevel="1">
      <c r="A247" s="271">
        <v>45910.0</v>
      </c>
      <c r="B247" s="180">
        <v>2118.0</v>
      </c>
      <c r="C247" s="180" t="s">
        <v>191</v>
      </c>
      <c r="D247" s="265">
        <f t="array" ref="D247">XLOOKUP(B247,CABE_VENTAS!$A$1:A1037,CABE_VENTAS!$C$1:C1037,"N/A")</f>
        <v>162</v>
      </c>
      <c r="E247" s="204" t="str">
        <f t="array" ref="E247">XLOOKUP(D247,CLIENTES!$A$1:A1037,CLIENTES!$B$1:B1037, "")</f>
        <v>Marcos Roku</v>
      </c>
      <c r="F247" s="264" t="s">
        <v>520</v>
      </c>
      <c r="G247" s="260">
        <v>8.0</v>
      </c>
      <c r="H247" s="207" t="str">
        <f t="array" ref="H247">IFERROR(INDEX('ARTICULOS TECNO'!B:B, MATCH(F247, 'ARTICULOS TECNO'!A:A, 0)),"")</f>
        <v>iPhone 17 Pro 256GB 🇺🇸</v>
      </c>
      <c r="I247" s="207" t="str">
        <f t="array" ref="I247">IFERROR(INDEX('ARTICULOS TECNO'!C:C, MATCH(F247, 'ARTICULOS TECNO'!A:A, 0)),"NA")</f>
        <v>Cosmic Orange</v>
      </c>
      <c r="J247" s="252">
        <v>661.0</v>
      </c>
      <c r="K247" s="209">
        <v>1386.0</v>
      </c>
      <c r="L247" s="210">
        <f t="shared" si="2"/>
        <v>11088</v>
      </c>
      <c r="M247" s="250" t="s">
        <v>548</v>
      </c>
      <c r="N247" s="263">
        <f t="shared" si="29"/>
        <v>79337</v>
      </c>
      <c r="O247" s="267">
        <v>1315.0</v>
      </c>
      <c r="P247" s="214">
        <f t="shared" si="33"/>
        <v>43</v>
      </c>
      <c r="Q247" s="214">
        <f t="array" ref="Q247">IFERROR((K247-O247-P247)*G247,"")</f>
        <v>224</v>
      </c>
      <c r="R247" s="215">
        <f t="shared" si="22"/>
        <v>0.0202020202</v>
      </c>
      <c r="S247" s="216" t="s">
        <v>535</v>
      </c>
      <c r="T247" s="180">
        <v>22429.0</v>
      </c>
      <c r="U247" s="267">
        <f t="shared" si="24"/>
        <v>10520</v>
      </c>
      <c r="V247" s="270">
        <f t="array" ref="V247">IFERROR(INDEX('ARTICULOS TECNO'!G:G, MATCH(F247, 'ARTICULOS TECNO'!A:A, 0)),"")</f>
        <v>0.5</v>
      </c>
      <c r="W247" s="270">
        <f t="shared" si="8"/>
        <v>4</v>
      </c>
      <c r="X247" s="289"/>
      <c r="Y247" s="244" t="str">
        <f t="shared" si="30"/>
        <v>09/2025</v>
      </c>
    </row>
    <row r="248" ht="18.0" customHeight="1" outlineLevel="1">
      <c r="A248" s="271">
        <v>45906.0</v>
      </c>
      <c r="B248" s="180">
        <v>2117.0</v>
      </c>
      <c r="C248" s="180" t="s">
        <v>505</v>
      </c>
      <c r="D248" s="265">
        <f t="array" ref="D248">XLOOKUP(B248,CABE_VENTAS!$A$1:A1037,CABE_VENTAS!$C$1:C1037,"N/A")</f>
        <v>251</v>
      </c>
      <c r="E248" s="204" t="str">
        <f t="array" ref="E248">XLOOKUP(D248,CLIENTES!$A$1:A1037,CLIENTES!$B$1:B1037, "")</f>
        <v>Barbieri Family</v>
      </c>
      <c r="F248" s="264" t="s">
        <v>644</v>
      </c>
      <c r="G248" s="260">
        <v>1.0</v>
      </c>
      <c r="H248" s="207" t="str">
        <f t="array" ref="H248">IFERROR(INDEX('ARTICULOS TECNO'!B:B, MATCH(F248, 'ARTICULOS TECNO'!A:A, 0)),"")</f>
        <v>Apple iPad Air 11" M3 256GB Wi‑Fi</v>
      </c>
      <c r="I248" s="207" t="str">
        <f t="array" ref="I248">IFERROR(INDEX('ARTICULOS TECNO'!C:C, MATCH(F248, 'ARTICULOS TECNO'!A:A, 0)),"NA")</f>
        <v>Space Gray</v>
      </c>
      <c r="J248" s="252">
        <v>653.0</v>
      </c>
      <c r="K248" s="209">
        <v>899.0</v>
      </c>
      <c r="L248" s="210">
        <f t="shared" si="2"/>
        <v>899</v>
      </c>
      <c r="M248" s="250" t="s">
        <v>548</v>
      </c>
      <c r="N248" s="263" t="str">
        <f t="shared" si="29"/>
        <v/>
      </c>
      <c r="O248" s="267">
        <v>649.0</v>
      </c>
      <c r="P248" s="214">
        <f t="shared" si="33"/>
        <v>41</v>
      </c>
      <c r="Q248" s="214">
        <f t="array" ref="Q248">IFERROR((K248-O248-P248)*G248,"")</f>
        <v>209</v>
      </c>
      <c r="R248" s="215">
        <f t="shared" si="22"/>
        <v>0.2324805339</v>
      </c>
      <c r="S248" s="216" t="s">
        <v>508</v>
      </c>
      <c r="T248" s="180" t="s">
        <v>645</v>
      </c>
      <c r="U248" s="267">
        <f t="shared" si="24"/>
        <v>649</v>
      </c>
      <c r="V248" s="270">
        <f t="array" ref="V248">IFERROR(INDEX('ARTICULOS TECNO'!G:G, MATCH(F248, 'ARTICULOS TECNO'!A:A, 0)),"")</f>
        <v>0.9</v>
      </c>
      <c r="W248" s="270">
        <f t="shared" si="8"/>
        <v>0.9</v>
      </c>
      <c r="X248" s="289"/>
      <c r="Y248" s="244" t="str">
        <f t="shared" si="30"/>
        <v>09/2025</v>
      </c>
    </row>
    <row r="249" ht="18.0" customHeight="1" outlineLevel="1">
      <c r="A249" s="271">
        <v>45906.0</v>
      </c>
      <c r="B249" s="180">
        <v>2117.0</v>
      </c>
      <c r="C249" s="180" t="s">
        <v>191</v>
      </c>
      <c r="D249" s="265">
        <f t="array" ref="D249">XLOOKUP(B249,CABE_VENTAS!$A$1:A1037,CABE_VENTAS!$C$1:C1037,"N/A")</f>
        <v>251</v>
      </c>
      <c r="E249" s="204" t="str">
        <f t="array" ref="E249">XLOOKUP(D249,CLIENTES!$A$1:A1037,CLIENTES!$B$1:B1037, "")</f>
        <v>Barbieri Family</v>
      </c>
      <c r="F249" s="264" t="s">
        <v>646</v>
      </c>
      <c r="G249" s="260">
        <v>1.0</v>
      </c>
      <c r="H249" s="207" t="str">
        <f t="array" ref="H249">IFERROR(INDEX('ARTICULOS TECNO'!B:B, MATCH(F249, 'ARTICULOS TECNO'!A:A, 0)),"")</f>
        <v>iPhone 16e 256GB 🇺🇸</v>
      </c>
      <c r="I249" s="207" t="str">
        <f t="array" ref="I249">IFERROR(INDEX('ARTICULOS TECNO'!C:C, MATCH(F249, 'ARTICULOS TECNO'!A:A, 0)),"NA")</f>
        <v>Black</v>
      </c>
      <c r="J249" s="252">
        <v>653.0</v>
      </c>
      <c r="K249" s="209">
        <v>650.0</v>
      </c>
      <c r="L249" s="210">
        <f t="shared" si="2"/>
        <v>650</v>
      </c>
      <c r="M249" s="250" t="s">
        <v>548</v>
      </c>
      <c r="N249" s="263">
        <f t="shared" si="29"/>
        <v>1549</v>
      </c>
      <c r="O249" s="267">
        <v>540.0</v>
      </c>
      <c r="P249" s="214">
        <f t="shared" si="33"/>
        <v>30</v>
      </c>
      <c r="Q249" s="214">
        <f t="array" ref="Q249">IFERROR((K249-O249-P249)*G249,"")</f>
        <v>80</v>
      </c>
      <c r="R249" s="215">
        <f t="shared" si="22"/>
        <v>0.1230769231</v>
      </c>
      <c r="S249" s="216" t="s">
        <v>569</v>
      </c>
      <c r="T249" s="180">
        <v>20672.0</v>
      </c>
      <c r="U249" s="267">
        <f t="shared" si="24"/>
        <v>540</v>
      </c>
      <c r="V249" s="270">
        <f t="array" ref="V249">IFERROR(INDEX('ARTICULOS TECNO'!G:G, MATCH(F249, 'ARTICULOS TECNO'!A:A, 0)),"")</f>
        <v>0.35</v>
      </c>
      <c r="W249" s="270">
        <f t="shared" si="8"/>
        <v>0.35</v>
      </c>
      <c r="X249" s="289"/>
      <c r="Y249" s="244" t="str">
        <f t="shared" si="30"/>
        <v>09/2025</v>
      </c>
    </row>
    <row r="250" ht="18.0" customHeight="1" outlineLevel="1">
      <c r="A250" s="271">
        <v>45906.0</v>
      </c>
      <c r="B250" s="180">
        <v>2116.0</v>
      </c>
      <c r="C250" s="180" t="s">
        <v>647</v>
      </c>
      <c r="D250" s="265">
        <f t="array" ref="D250">XLOOKUP(B250,CABE_VENTAS!$A$1:A1037,CABE_VENTAS!$C$1:C1037,"N/A")</f>
        <v>257</v>
      </c>
      <c r="E250" s="204" t="str">
        <f t="array" ref="E250">XLOOKUP(D250,CLIENTES!$A$1:A1037,CLIENTES!$B$1:B1037, "")</f>
        <v>Gabriel x Nico Miami</v>
      </c>
      <c r="F250" s="264" t="s">
        <v>648</v>
      </c>
      <c r="G250" s="260">
        <v>1.0</v>
      </c>
      <c r="H250" s="207" t="str">
        <f t="array" ref="H250">IFERROR(INDEX('ARTICULOS TECNO'!B:B, MATCH(F250, 'ARTICULOS TECNO'!A:A, 0)),"")</f>
        <v>iPhone 14 Pro 128GB CPO</v>
      </c>
      <c r="I250" s="207" t="str">
        <f t="array" ref="I250">IFERROR(INDEX('ARTICULOS TECNO'!C:C, MATCH(F250, 'ARTICULOS TECNO'!A:A, 0)),"NA")</f>
        <v>CPO</v>
      </c>
      <c r="J250" s="252">
        <v>663.0</v>
      </c>
      <c r="K250" s="209">
        <v>758.0</v>
      </c>
      <c r="L250" s="210">
        <f t="shared" si="2"/>
        <v>758</v>
      </c>
      <c r="M250" s="250" t="s">
        <v>548</v>
      </c>
      <c r="N250" s="263" t="str">
        <f t="shared" si="29"/>
        <v/>
      </c>
      <c r="O250" s="267">
        <v>580.0</v>
      </c>
      <c r="P250" s="214">
        <f t="shared" si="33"/>
        <v>21</v>
      </c>
      <c r="Q250" s="214">
        <f t="array" ref="Q250">IFERROR((K250-O250-P250)*G250,"")</f>
        <v>157</v>
      </c>
      <c r="R250" s="215">
        <f t="shared" si="22"/>
        <v>0.2071240106</v>
      </c>
      <c r="S250" s="216" t="s">
        <v>569</v>
      </c>
      <c r="T250" s="180">
        <v>20882.0</v>
      </c>
      <c r="U250" s="267">
        <f t="shared" si="24"/>
        <v>580</v>
      </c>
      <c r="V250" s="270">
        <f t="array" ref="V250">IFERROR(INDEX('ARTICULOS TECNO'!G:G, MATCH(F250, 'ARTICULOS TECNO'!A:A, 0)),"")</f>
        <v>0.45</v>
      </c>
      <c r="W250" s="270">
        <f t="shared" si="8"/>
        <v>0.45</v>
      </c>
      <c r="X250" s="289"/>
      <c r="Y250" s="244" t="str">
        <f t="shared" si="30"/>
        <v>09/2025</v>
      </c>
    </row>
    <row r="251" ht="18.0" customHeight="1" outlineLevel="1">
      <c r="A251" s="271">
        <v>45906.0</v>
      </c>
      <c r="B251" s="180">
        <v>2116.0</v>
      </c>
      <c r="C251" s="180" t="s">
        <v>191</v>
      </c>
      <c r="D251" s="265">
        <f t="array" ref="D251">XLOOKUP(B251,CABE_VENTAS!$A$1:A1037,CABE_VENTAS!$C$1:C1037,"N/A")</f>
        <v>257</v>
      </c>
      <c r="E251" s="204" t="str">
        <f t="array" ref="E251">XLOOKUP(D251,CLIENTES!$A$1:A1037,CLIENTES!$B$1:B1037, "")</f>
        <v>Gabriel x Nico Miami</v>
      </c>
      <c r="F251" s="264" t="s">
        <v>649</v>
      </c>
      <c r="G251" s="260">
        <v>1.0</v>
      </c>
      <c r="H251" s="207" t="str">
        <f t="array" ref="H251">IFERROR(INDEX('ARTICULOS TECNO'!B:B, MATCH(F251, 'ARTICULOS TECNO'!A:A, 0)),"")</f>
        <v>iPhone 16 Pro Max 256GB 🇺🇸</v>
      </c>
      <c r="I251" s="207" t="str">
        <f t="array" ref="I251">IFERROR(INDEX('ARTICULOS TECNO'!C:C, MATCH(F251, 'ARTICULOS TECNO'!A:A, 0)),"NA")</f>
        <v>Black Titanium</v>
      </c>
      <c r="J251" s="252">
        <v>652.0</v>
      </c>
      <c r="K251" s="209">
        <v>1185.0</v>
      </c>
      <c r="L251" s="210">
        <f t="shared" si="2"/>
        <v>1185</v>
      </c>
      <c r="M251" s="250" t="s">
        <v>548</v>
      </c>
      <c r="N251" s="263">
        <f t="shared" si="29"/>
        <v>1943</v>
      </c>
      <c r="O251" s="267">
        <v>1038.0</v>
      </c>
      <c r="P251" s="214">
        <f t="shared" si="33"/>
        <v>43</v>
      </c>
      <c r="Q251" s="214">
        <f t="array" ref="Q251">IFERROR((K251-O251-P251)*G251,"")</f>
        <v>104</v>
      </c>
      <c r="R251" s="215">
        <f t="shared" si="22"/>
        <v>0.08776371308</v>
      </c>
      <c r="S251" s="216" t="s">
        <v>569</v>
      </c>
      <c r="T251" s="180">
        <v>20672.0</v>
      </c>
      <c r="U251" s="267">
        <f t="shared" si="24"/>
        <v>1038</v>
      </c>
      <c r="V251" s="270">
        <f t="array" ref="V251">IFERROR(INDEX('ARTICULOS TECNO'!G:G, MATCH(F251, 'ARTICULOS TECNO'!A:A, 0)),"")</f>
        <v>0.5</v>
      </c>
      <c r="W251" s="270">
        <f t="shared" si="8"/>
        <v>0.5</v>
      </c>
      <c r="X251" s="289"/>
      <c r="Y251" s="244" t="str">
        <f t="shared" si="30"/>
        <v>09/2025</v>
      </c>
    </row>
    <row r="252" ht="18.0" customHeight="1" outlineLevel="1">
      <c r="A252" s="271">
        <v>45904.0</v>
      </c>
      <c r="B252" s="180">
        <v>2115.0</v>
      </c>
      <c r="C252" s="180" t="s">
        <v>650</v>
      </c>
      <c r="D252" s="265">
        <f t="array" ref="D252">XLOOKUP(B252,CABE_VENTAS!$A$1:A1037,CABE_VENTAS!$C$1:C1037,"N/A")</f>
        <v>66</v>
      </c>
      <c r="E252" s="204" t="str">
        <f t="array" ref="E252">XLOOKUP(D252,CLIENTES!$A$1:A1037,CLIENTES!$B$1:B1037, "")</f>
        <v>Facu Fabriccini</v>
      </c>
      <c r="F252" s="254" t="s">
        <v>651</v>
      </c>
      <c r="G252" s="260">
        <v>10.0</v>
      </c>
      <c r="H252" s="207" t="str">
        <f t="array" ref="H252">IFERROR(INDEX('ARTICULOS TECNO'!B:B, MATCH(F252, 'ARTICULOS TECNO'!A:A, 0)),"")</f>
        <v>iPhone 16 128GB ASIS</v>
      </c>
      <c r="I252" s="207" t="str">
        <f t="array" ref="I252">IFERROR(INDEX('ARTICULOS TECNO'!C:C, MATCH(F252, 'ARTICULOS TECNO'!A:A, 0)),"NA")</f>
        <v>AS-IS+</v>
      </c>
      <c r="J252" s="252">
        <v>651.0</v>
      </c>
      <c r="K252" s="209">
        <v>622.0</v>
      </c>
      <c r="L252" s="210">
        <f t="shared" si="2"/>
        <v>6220</v>
      </c>
      <c r="M252" s="250" t="s">
        <v>548</v>
      </c>
      <c r="N252" s="263">
        <f t="shared" si="29"/>
        <v>6220</v>
      </c>
      <c r="O252" s="267">
        <v>600.0</v>
      </c>
      <c r="P252" s="214">
        <f t="shared" si="33"/>
        <v>17</v>
      </c>
      <c r="Q252" s="214">
        <f t="array" ref="Q252">IFERROR((K252-O252-P252)*G252,"")</f>
        <v>50</v>
      </c>
      <c r="R252" s="215">
        <f t="shared" si="22"/>
        <v>0.008038585209</v>
      </c>
      <c r="S252" s="216"/>
      <c r="T252" s="180"/>
      <c r="U252" s="267">
        <f t="shared" si="24"/>
        <v>6000</v>
      </c>
      <c r="V252" s="270">
        <f t="array" ref="V252">IFERROR(INDEX('ARTICULOS TECNO'!G:G, MATCH(F252, 'ARTICULOS TECNO'!A:A, 0)),"")</f>
        <v>0.2</v>
      </c>
      <c r="W252" s="270">
        <f t="shared" si="8"/>
        <v>2</v>
      </c>
      <c r="X252" s="289"/>
      <c r="Y252" s="244" t="str">
        <f t="shared" si="30"/>
        <v>09/2025</v>
      </c>
    </row>
    <row r="253" ht="18.0" customHeight="1" outlineLevel="1">
      <c r="A253" s="271">
        <v>45904.0</v>
      </c>
      <c r="B253" s="180">
        <v>2114.0</v>
      </c>
      <c r="C253" s="180" t="s">
        <v>650</v>
      </c>
      <c r="D253" s="265">
        <f t="array" ref="D253">XLOOKUP(B253,CABE_VENTAS!$A$1:A1037,CABE_VENTAS!$C$1:C1037,"N/A")</f>
        <v>173</v>
      </c>
      <c r="E253" s="204" t="str">
        <f t="array" ref="E253">XLOOKUP(D253,CLIENTES!$A$1:A1037,CLIENTES!$B$1:B1037, "")</f>
        <v>Matheus Vinicius</v>
      </c>
      <c r="F253" s="254" t="s">
        <v>651</v>
      </c>
      <c r="G253" s="260">
        <v>3.0</v>
      </c>
      <c r="H253" s="207" t="str">
        <f t="array" ref="H253">IFERROR(INDEX('ARTICULOS TECNO'!B:B, MATCH(F253, 'ARTICULOS TECNO'!A:A, 0)),"")</f>
        <v>iPhone 16 128GB ASIS</v>
      </c>
      <c r="I253" s="207" t="str">
        <f t="array" ref="I253">IFERROR(INDEX('ARTICULOS TECNO'!C:C, MATCH(F253, 'ARTICULOS TECNO'!A:A, 0)),"NA")</f>
        <v>AS-IS+</v>
      </c>
      <c r="J253" s="252">
        <v>652.0</v>
      </c>
      <c r="K253" s="209">
        <v>622.0</v>
      </c>
      <c r="L253" s="210">
        <f t="shared" si="2"/>
        <v>1866</v>
      </c>
      <c r="M253" s="250" t="s">
        <v>548</v>
      </c>
      <c r="N253" s="263">
        <f t="shared" si="29"/>
        <v>1866</v>
      </c>
      <c r="O253" s="267">
        <v>600.0</v>
      </c>
      <c r="P253" s="214">
        <f t="shared" si="33"/>
        <v>17</v>
      </c>
      <c r="Q253" s="214">
        <f t="array" ref="Q253">IFERROR((K253-O253-P253)*G253,"")</f>
        <v>15</v>
      </c>
      <c r="R253" s="215">
        <f t="shared" si="22"/>
        <v>0.008038585209</v>
      </c>
      <c r="S253" s="216"/>
      <c r="T253" s="180"/>
      <c r="U253" s="267">
        <f t="shared" si="24"/>
        <v>1800</v>
      </c>
      <c r="V253" s="270">
        <f t="array" ref="V253">IFERROR(INDEX('ARTICULOS TECNO'!G:G, MATCH(F253, 'ARTICULOS TECNO'!A:A, 0)),"")</f>
        <v>0.2</v>
      </c>
      <c r="W253" s="270">
        <f t="shared" si="8"/>
        <v>0.6</v>
      </c>
      <c r="X253" s="289"/>
      <c r="Y253" s="244" t="str">
        <f t="shared" si="30"/>
        <v>09/2025</v>
      </c>
    </row>
    <row r="254" ht="18.0" customHeight="1" outlineLevel="1">
      <c r="A254" s="271">
        <v>45902.0</v>
      </c>
      <c r="B254" s="180">
        <v>2113.0</v>
      </c>
      <c r="C254" s="180" t="s">
        <v>191</v>
      </c>
      <c r="D254" s="265">
        <f t="array" ref="D254">XLOOKUP(B254,CABE_VENTAS!$A$1:A1037,CABE_VENTAS!$C$1:C1037,"N/A")</f>
        <v>66</v>
      </c>
      <c r="E254" s="204" t="str">
        <f t="array" ref="E254">XLOOKUP(D254,CLIENTES!$A$1:A1037,CLIENTES!$B$1:B1037, "")</f>
        <v>Facu Fabriccini</v>
      </c>
      <c r="F254" s="264" t="s">
        <v>652</v>
      </c>
      <c r="G254" s="260">
        <v>6.0</v>
      </c>
      <c r="H254" s="207" t="str">
        <f t="array" ref="H254">IFERROR(INDEX('ARTICULOS TECNO'!B:B, MATCH(F254, 'ARTICULOS TECNO'!A:A, 0)),"")</f>
        <v>iPhone 16 Pro Max 256GB 🇺🇸</v>
      </c>
      <c r="I254" s="207" t="str">
        <f t="array" ref="I254">IFERROR(INDEX('ARTICULOS TECNO'!C:C, MATCH(F254, 'ARTICULOS TECNO'!A:A, 0)),"NA")</f>
        <v>Natural Titanium</v>
      </c>
      <c r="J254" s="252">
        <v>644.0</v>
      </c>
      <c r="K254" s="209">
        <f t="shared" ref="K254:K255" si="34">1028+55</f>
        <v>1083</v>
      </c>
      <c r="L254" s="210">
        <f t="shared" si="2"/>
        <v>6498</v>
      </c>
      <c r="M254" s="250" t="s">
        <v>548</v>
      </c>
      <c r="N254" s="263" t="str">
        <f t="shared" si="29"/>
        <v/>
      </c>
      <c r="O254" s="267">
        <v>1025.0</v>
      </c>
      <c r="P254" s="214">
        <f t="shared" si="33"/>
        <v>43</v>
      </c>
      <c r="Q254" s="214">
        <f t="array" ref="Q254">IFERROR((K254-O254-P254)*G254,"")</f>
        <v>90</v>
      </c>
      <c r="R254" s="215">
        <f t="shared" si="22"/>
        <v>0.01385041551</v>
      </c>
      <c r="S254" s="216"/>
      <c r="T254" s="180"/>
      <c r="U254" s="267">
        <f t="shared" si="24"/>
        <v>6150</v>
      </c>
      <c r="V254" s="270">
        <f t="array" ref="V254">IFERROR(INDEX('ARTICULOS TECNO'!G:G, MATCH(F254, 'ARTICULOS TECNO'!A:A, 0)),"")</f>
        <v>0.5</v>
      </c>
      <c r="W254" s="270">
        <f t="shared" si="8"/>
        <v>3</v>
      </c>
      <c r="X254" s="289"/>
      <c r="Y254" s="244" t="str">
        <f t="shared" si="30"/>
        <v>09/2025</v>
      </c>
    </row>
    <row r="255" ht="18.0" customHeight="1" outlineLevel="1">
      <c r="A255" s="271">
        <v>45902.0</v>
      </c>
      <c r="B255" s="180">
        <v>2113.0</v>
      </c>
      <c r="C255" s="180" t="s">
        <v>191</v>
      </c>
      <c r="D255" s="265">
        <f t="array" ref="D255">XLOOKUP(B255,CABE_VENTAS!$A$1:A1037,CABE_VENTAS!$C$1:C1037,"N/A")</f>
        <v>66</v>
      </c>
      <c r="E255" s="204" t="str">
        <f t="array" ref="E255">XLOOKUP(D255,CLIENTES!$A$1:A1037,CLIENTES!$B$1:B1037, "")</f>
        <v>Facu Fabriccini</v>
      </c>
      <c r="F255" s="264" t="s">
        <v>649</v>
      </c>
      <c r="G255" s="260">
        <v>6.0</v>
      </c>
      <c r="H255" s="207" t="str">
        <f t="array" ref="H255">IFERROR(INDEX('ARTICULOS TECNO'!B:B, MATCH(F255, 'ARTICULOS TECNO'!A:A, 0)),"")</f>
        <v>iPhone 16 Pro Max 256GB 🇺🇸</v>
      </c>
      <c r="I255" s="207" t="str">
        <f t="array" ref="I255">IFERROR(INDEX('ARTICULOS TECNO'!C:C, MATCH(F255, 'ARTICULOS TECNO'!A:A, 0)),"NA")</f>
        <v>Black Titanium</v>
      </c>
      <c r="J255" s="252">
        <v>644.0</v>
      </c>
      <c r="K255" s="209">
        <f t="shared" si="34"/>
        <v>1083</v>
      </c>
      <c r="L255" s="210">
        <f t="shared" si="2"/>
        <v>6498</v>
      </c>
      <c r="M255" s="250" t="s">
        <v>548</v>
      </c>
      <c r="N255" s="263" t="str">
        <f t="shared" si="29"/>
        <v/>
      </c>
      <c r="O255" s="267">
        <v>1025.0</v>
      </c>
      <c r="P255" s="214">
        <f t="shared" si="33"/>
        <v>43</v>
      </c>
      <c r="Q255" s="214">
        <f t="array" ref="Q255">IFERROR((K255-O255-P255)*G255,"")</f>
        <v>90</v>
      </c>
      <c r="R255" s="215">
        <f t="shared" si="22"/>
        <v>0.01385041551</v>
      </c>
      <c r="S255" s="216"/>
      <c r="T255" s="180"/>
      <c r="U255" s="267">
        <f t="shared" si="24"/>
        <v>6150</v>
      </c>
      <c r="V255" s="270">
        <f t="array" ref="V255">IFERROR(INDEX('ARTICULOS TECNO'!G:G, MATCH(F255, 'ARTICULOS TECNO'!A:A, 0)),"")</f>
        <v>0.5</v>
      </c>
      <c r="W255" s="270">
        <f t="shared" si="8"/>
        <v>3</v>
      </c>
      <c r="X255" s="289"/>
      <c r="Y255" s="244" t="str">
        <f t="shared" si="30"/>
        <v>09/2025</v>
      </c>
    </row>
    <row r="256" ht="18.0" customHeight="1" outlineLevel="1">
      <c r="A256" s="271">
        <v>45902.0</v>
      </c>
      <c r="B256" s="180">
        <v>2113.0</v>
      </c>
      <c r="C256" s="180" t="s">
        <v>191</v>
      </c>
      <c r="D256" s="265">
        <f t="array" ref="D256">XLOOKUP(B256,CABE_VENTAS!$A$1:A1037,CABE_VENTAS!$C$1:C1037,"N/A")</f>
        <v>66</v>
      </c>
      <c r="E256" s="204" t="str">
        <f t="array" ref="E256">XLOOKUP(D256,CLIENTES!$A$1:A1037,CLIENTES!$B$1:B1037, "")</f>
        <v>Facu Fabriccini</v>
      </c>
      <c r="F256" s="264" t="s">
        <v>653</v>
      </c>
      <c r="G256" s="260">
        <v>7.0</v>
      </c>
      <c r="H256" s="207" t="str">
        <f t="array" ref="H256">IFERROR(INDEX('ARTICULOS TECNO'!B:B, MATCH(F256, 'ARTICULOS TECNO'!A:A, 0)),"")</f>
        <v>iPhone 16 Pro 128GB 🇺🇸</v>
      </c>
      <c r="I256" s="207" t="str">
        <f t="array" ref="I256">IFERROR(INDEX('ARTICULOS TECNO'!C:C, MATCH(F256, 'ARTICULOS TECNO'!A:A, 0)),"NA")</f>
        <v>Desert Titanium</v>
      </c>
      <c r="J256" s="252">
        <v>644.0</v>
      </c>
      <c r="K256" s="209">
        <f t="shared" ref="K256:K257" si="35">860+55</f>
        <v>915</v>
      </c>
      <c r="L256" s="210">
        <f t="shared" si="2"/>
        <v>6405</v>
      </c>
      <c r="M256" s="250" t="s">
        <v>548</v>
      </c>
      <c r="N256" s="263" t="str">
        <f t="shared" si="29"/>
        <v/>
      </c>
      <c r="O256" s="267">
        <v>857.0</v>
      </c>
      <c r="P256" s="214">
        <f t="shared" si="33"/>
        <v>39</v>
      </c>
      <c r="Q256" s="214">
        <f t="array" ref="Q256">IFERROR((K256-O256-P256)*G256,"")</f>
        <v>133</v>
      </c>
      <c r="R256" s="215">
        <f t="shared" si="22"/>
        <v>0.02076502732</v>
      </c>
      <c r="S256" s="216"/>
      <c r="T256" s="180"/>
      <c r="U256" s="267">
        <f t="shared" si="24"/>
        <v>5999</v>
      </c>
      <c r="V256" s="270">
        <f t="array" ref="V256">IFERROR(INDEX('ARTICULOS TECNO'!G:G, MATCH(F256, 'ARTICULOS TECNO'!A:A, 0)),"")</f>
        <v>0.45</v>
      </c>
      <c r="W256" s="270">
        <f t="shared" si="8"/>
        <v>3.15</v>
      </c>
      <c r="X256" s="289"/>
      <c r="Y256" s="244" t="str">
        <f t="shared" si="30"/>
        <v>09/2025</v>
      </c>
    </row>
    <row r="257" ht="18.0" customHeight="1" outlineLevel="1">
      <c r="A257" s="271">
        <v>45902.0</v>
      </c>
      <c r="B257" s="180">
        <v>2113.0</v>
      </c>
      <c r="C257" s="180" t="s">
        <v>191</v>
      </c>
      <c r="D257" s="265">
        <f t="array" ref="D257">XLOOKUP(B257,CABE_VENTAS!$A$1:A1037,CABE_VENTAS!$C$1:C1037,"N/A")</f>
        <v>66</v>
      </c>
      <c r="E257" s="204" t="str">
        <f t="array" ref="E257">XLOOKUP(D257,CLIENTES!$A$1:A1037,CLIENTES!$B$1:B1037, "")</f>
        <v>Facu Fabriccini</v>
      </c>
      <c r="F257" s="264" t="s">
        <v>654</v>
      </c>
      <c r="G257" s="260">
        <v>3.0</v>
      </c>
      <c r="H257" s="207" t="str">
        <f t="array" ref="H257">IFERROR(INDEX('ARTICULOS TECNO'!B:B, MATCH(F257, 'ARTICULOS TECNO'!A:A, 0)),"")</f>
        <v>iPhone 16 Pro 128GB 🇺🇸</v>
      </c>
      <c r="I257" s="207" t="str">
        <f t="array" ref="I257">IFERROR(INDEX('ARTICULOS TECNO'!C:C, MATCH(F257, 'ARTICULOS TECNO'!A:A, 0)),"NA")</f>
        <v>Black Titanium</v>
      </c>
      <c r="J257" s="252">
        <v>644.0</v>
      </c>
      <c r="K257" s="209">
        <f t="shared" si="35"/>
        <v>915</v>
      </c>
      <c r="L257" s="210">
        <f t="shared" si="2"/>
        <v>2745</v>
      </c>
      <c r="M257" s="250" t="s">
        <v>548</v>
      </c>
      <c r="N257" s="263" t="str">
        <f t="shared" si="29"/>
        <v/>
      </c>
      <c r="O257" s="267">
        <v>857.0</v>
      </c>
      <c r="P257" s="214">
        <f t="shared" si="33"/>
        <v>39</v>
      </c>
      <c r="Q257" s="214">
        <f t="array" ref="Q257">IFERROR((K257-O257-P257)*G257,"")</f>
        <v>57</v>
      </c>
      <c r="R257" s="215">
        <f t="shared" si="22"/>
        <v>0.02076502732</v>
      </c>
      <c r="S257" s="216"/>
      <c r="T257" s="180"/>
      <c r="U257" s="267">
        <f t="shared" si="24"/>
        <v>2571</v>
      </c>
      <c r="V257" s="270">
        <f t="array" ref="V257">IFERROR(INDEX('ARTICULOS TECNO'!G:G, MATCH(F257, 'ARTICULOS TECNO'!A:A, 0)),"")</f>
        <v>0.45</v>
      </c>
      <c r="W257" s="270">
        <f t="shared" si="8"/>
        <v>1.35</v>
      </c>
      <c r="X257" s="289"/>
      <c r="Y257" s="244" t="str">
        <f t="shared" si="30"/>
        <v>09/2025</v>
      </c>
    </row>
    <row r="258" ht="18.0" customHeight="1" outlineLevel="1">
      <c r="A258" s="271">
        <v>45902.0</v>
      </c>
      <c r="B258" s="180">
        <v>2113.0</v>
      </c>
      <c r="C258" s="180" t="s">
        <v>191</v>
      </c>
      <c r="D258" s="265">
        <f t="array" ref="D258">XLOOKUP(B258,CABE_VENTAS!$A$1:A1037,CABE_VENTAS!$C$1:C1037,"N/A")</f>
        <v>66</v>
      </c>
      <c r="E258" s="204" t="str">
        <f t="array" ref="E258">XLOOKUP(D258,CLIENTES!$A$1:A1037,CLIENTES!$B$1:B1037, "")</f>
        <v>Facu Fabriccini</v>
      </c>
      <c r="F258" s="264" t="s">
        <v>655</v>
      </c>
      <c r="G258" s="260">
        <v>10.0</v>
      </c>
      <c r="H258" s="207" t="str">
        <f t="array" ref="H258">IFERROR(INDEX('ARTICULOS TECNO'!B:B, MATCH(F258, 'ARTICULOS TECNO'!A:A, 0)),"")</f>
        <v>iPhone 14 128GB 🇺🇸</v>
      </c>
      <c r="I258" s="207" t="str">
        <f t="array" ref="I258">IFERROR(INDEX('ARTICULOS TECNO'!C:C, MATCH(F258, 'ARTICULOS TECNO'!A:A, 0)),"NA")</f>
        <v>Yellow</v>
      </c>
      <c r="J258" s="252">
        <v>644.0</v>
      </c>
      <c r="K258" s="209">
        <f>423+(110/3)</f>
        <v>459.6666667</v>
      </c>
      <c r="L258" s="210">
        <f t="shared" si="2"/>
        <v>4596.666667</v>
      </c>
      <c r="M258" s="250" t="s">
        <v>548</v>
      </c>
      <c r="N258" s="263">
        <f t="shared" si="29"/>
        <v>26742.66667</v>
      </c>
      <c r="O258" s="267">
        <v>423.0</v>
      </c>
      <c r="P258" s="214">
        <f t="shared" si="33"/>
        <v>30</v>
      </c>
      <c r="Q258" s="214">
        <f t="array" ref="Q258">IFERROR((K258-O258-P258)*G258,"")</f>
        <v>66.66666667</v>
      </c>
      <c r="R258" s="215">
        <f t="shared" si="22"/>
        <v>0.01450326323</v>
      </c>
      <c r="S258" s="216"/>
      <c r="T258" s="180"/>
      <c r="U258" s="267">
        <f t="shared" si="24"/>
        <v>4230</v>
      </c>
      <c r="V258" s="270">
        <f t="array" ref="V258">IFERROR(INDEX('ARTICULOS TECNO'!G:G, MATCH(F258, 'ARTICULOS TECNO'!A:A, 0)),"")</f>
        <v>0.35</v>
      </c>
      <c r="W258" s="270">
        <f t="shared" si="8"/>
        <v>3.5</v>
      </c>
      <c r="X258" s="289"/>
      <c r="Y258" s="244" t="str">
        <f t="shared" si="30"/>
        <v>09/2025</v>
      </c>
    </row>
    <row r="259" ht="18.0" customHeight="1" outlineLevel="1">
      <c r="A259" s="271">
        <v>45901.0</v>
      </c>
      <c r="B259" s="180">
        <v>2112.0</v>
      </c>
      <c r="C259" s="180" t="s">
        <v>190</v>
      </c>
      <c r="D259" s="265">
        <f t="array" ref="D259">XLOOKUP(B259,CABE_VENTAS!$A$1:A1037,CABE_VENTAS!$C$1:C1037,"N/A")</f>
        <v>66</v>
      </c>
      <c r="E259" s="204" t="str">
        <f t="array" ref="E259">XLOOKUP(D259,CLIENTES!$A$1:A1037,CLIENTES!$B$1:B1037, "")</f>
        <v>Facu Fabriccini</v>
      </c>
      <c r="F259" s="254" t="s">
        <v>656</v>
      </c>
      <c r="G259" s="260">
        <v>3.0</v>
      </c>
      <c r="H259" s="207" t="str">
        <f t="array" ref="H259">IFERROR(INDEX('ARTICULOS TECNO'!B:B, MATCH(F259, 'ARTICULOS TECNO'!A:A, 0)),"")</f>
        <v>Ray-Ban Meta - Wayfarer glasses Meta AI - Green Lenses - Shiny Black</v>
      </c>
      <c r="I259" s="207" t="str">
        <f t="array" ref="I259">IFERROR(INDEX('ARTICULOS TECNO'!C:C, MATCH(F259, 'ARTICULOS TECNO'!A:A, 0)),"NA")</f>
        <v>Green</v>
      </c>
      <c r="J259" s="252">
        <v>647.0</v>
      </c>
      <c r="K259" s="209">
        <v>399.0</v>
      </c>
      <c r="L259" s="210">
        <f t="shared" si="2"/>
        <v>1197</v>
      </c>
      <c r="M259" s="250" t="s">
        <v>548</v>
      </c>
      <c r="N259" s="263">
        <f t="shared" si="29"/>
        <v>1197</v>
      </c>
      <c r="O259" s="267">
        <v>299.0</v>
      </c>
      <c r="P259" s="214">
        <f t="shared" si="33"/>
        <v>18</v>
      </c>
      <c r="Q259" s="214">
        <f t="array" ref="Q259">IFERROR((K259-O259-P259)*G259,"")</f>
        <v>246</v>
      </c>
      <c r="R259" s="215">
        <f t="shared" si="22"/>
        <v>0.2055137845</v>
      </c>
      <c r="S259" s="216" t="s">
        <v>508</v>
      </c>
      <c r="T259" s="180" t="s">
        <v>657</v>
      </c>
      <c r="U259" s="267">
        <f t="shared" si="24"/>
        <v>897</v>
      </c>
      <c r="V259" s="270">
        <f t="array" ref="V259">IFERROR(INDEX('ARTICULOS TECNO'!G:G, MATCH(F259, 'ARTICULOS TECNO'!A:A, 0)),"")</f>
        <v>0.4</v>
      </c>
      <c r="W259" s="270">
        <f t="shared" si="8"/>
        <v>1.2</v>
      </c>
      <c r="X259" s="289"/>
      <c r="Y259" s="244" t="str">
        <f t="shared" si="30"/>
        <v>09/2025</v>
      </c>
    </row>
    <row r="260" ht="18.0" customHeight="1" outlineLevel="1">
      <c r="A260" s="271">
        <v>45901.0</v>
      </c>
      <c r="B260" s="180">
        <v>2111.0</v>
      </c>
      <c r="C260" s="180" t="s">
        <v>190</v>
      </c>
      <c r="D260" s="265">
        <f t="array" ref="D260">XLOOKUP(B260,CABE_VENTAS!$A$1:A1037,CABE_VENTAS!$C$1:C1037,"N/A")</f>
        <v>162</v>
      </c>
      <c r="E260" s="204" t="str">
        <f t="array" ref="E260">XLOOKUP(D260,CLIENTES!$A$1:A1037,CLIENTES!$B$1:B1037, "")</f>
        <v>Marcos Roku</v>
      </c>
      <c r="F260" s="254" t="s">
        <v>658</v>
      </c>
      <c r="G260" s="260">
        <v>1.0</v>
      </c>
      <c r="H260" s="207" t="str">
        <f t="array" ref="H260">IFERROR(INDEX('ARTICULOS TECNO'!B:B, MATCH(F260, 'ARTICULOS TECNO'!A:A, 0)),"")</f>
        <v>Ray-Ban Meta - Wayfarer glasses Meta AI - Clear Lenses - Shiny Black</v>
      </c>
      <c r="I260" s="207" t="str">
        <f t="array" ref="I260">IFERROR(INDEX('ARTICULOS TECNO'!C:C, MATCH(F260, 'ARTICULOS TECNO'!A:A, 0)),"NA")</f>
        <v>Clear</v>
      </c>
      <c r="J260" s="252">
        <v>646.0</v>
      </c>
      <c r="K260" s="209">
        <v>359.0</v>
      </c>
      <c r="L260" s="210">
        <f t="shared" si="2"/>
        <v>359</v>
      </c>
      <c r="M260" s="250" t="s">
        <v>548</v>
      </c>
      <c r="N260" s="263" t="str">
        <f t="shared" si="29"/>
        <v/>
      </c>
      <c r="O260" s="267">
        <v>299.0</v>
      </c>
      <c r="P260" s="214">
        <f t="shared" ref="P260:P279" si="36">ROUNDUP(IF(ISNUMBER(FIND("CELL",UPPER(C260))),70*V260,45*V260),0)</f>
        <v>18</v>
      </c>
      <c r="Q260" s="214">
        <f t="array" ref="Q260">IFERROR((K260-O260-P260)*G260,"")</f>
        <v>42</v>
      </c>
      <c r="R260" s="215">
        <f t="shared" si="22"/>
        <v>0.1169916435</v>
      </c>
      <c r="S260" s="216" t="s">
        <v>508</v>
      </c>
      <c r="T260" s="180" t="s">
        <v>657</v>
      </c>
      <c r="U260" s="267">
        <f t="shared" si="24"/>
        <v>299</v>
      </c>
      <c r="V260" s="270">
        <f t="array" ref="V260">IFERROR(INDEX('ARTICULOS TECNO'!G:G, MATCH(F260, 'ARTICULOS TECNO'!A:A, 0)),"")</f>
        <v>0.4</v>
      </c>
      <c r="W260" s="270">
        <f t="shared" si="8"/>
        <v>0.4</v>
      </c>
      <c r="X260" s="289"/>
      <c r="Y260" s="244" t="str">
        <f t="shared" si="30"/>
        <v>09/2025</v>
      </c>
    </row>
    <row r="261" ht="18.0" customHeight="1" outlineLevel="1">
      <c r="A261" s="271">
        <v>45901.0</v>
      </c>
      <c r="B261" s="180">
        <v>2111.0</v>
      </c>
      <c r="C261" s="180" t="s">
        <v>190</v>
      </c>
      <c r="D261" s="265">
        <f t="array" ref="D261">XLOOKUP(B261,CABE_VENTAS!$A$1:A1037,CABE_VENTAS!$C$1:C1037,"N/A")</f>
        <v>162</v>
      </c>
      <c r="E261" s="204" t="str">
        <f t="array" ref="E261">XLOOKUP(D261,CLIENTES!$A$1:A1037,CLIENTES!$B$1:B1037, "")</f>
        <v>Marcos Roku</v>
      </c>
      <c r="F261" s="254" t="s">
        <v>659</v>
      </c>
      <c r="G261" s="260">
        <v>1.0</v>
      </c>
      <c r="H261" s="207" t="str">
        <f t="array" ref="H261">IFERROR(INDEX('ARTICULOS TECNO'!B:B, MATCH(F261, 'ARTICULOS TECNO'!A:A, 0)),"")</f>
        <v>Ray-Ban Meta - Wayfarer glasses Meta AI - Transitions Lenses - Mate Black</v>
      </c>
      <c r="I261" s="207" t="str">
        <f t="array" ref="I261">IFERROR(INDEX('ARTICULOS TECNO'!C:C, MATCH(F261, 'ARTICULOS TECNO'!A:A, 0)),"NA")</f>
        <v>Transitions</v>
      </c>
      <c r="J261" s="252">
        <v>646.0</v>
      </c>
      <c r="K261" s="209">
        <v>479.0</v>
      </c>
      <c r="L261" s="210">
        <f t="shared" si="2"/>
        <v>479</v>
      </c>
      <c r="M261" s="250" t="s">
        <v>548</v>
      </c>
      <c r="N261" s="263">
        <f t="shared" si="29"/>
        <v>838</v>
      </c>
      <c r="O261" s="267">
        <v>379.0</v>
      </c>
      <c r="P261" s="267">
        <f t="shared" si="36"/>
        <v>18</v>
      </c>
      <c r="Q261" s="267">
        <f t="array" ref="Q261">IFERROR((K261-O261-P261)*G261,"")</f>
        <v>82</v>
      </c>
      <c r="R261" s="294">
        <f t="shared" si="22"/>
        <v>0.1711899791</v>
      </c>
      <c r="S261" s="216" t="s">
        <v>523</v>
      </c>
      <c r="T261" s="180" t="s">
        <v>660</v>
      </c>
      <c r="U261" s="267">
        <f t="shared" si="24"/>
        <v>379</v>
      </c>
      <c r="V261" s="270">
        <f t="array" ref="V261">IFERROR(INDEX('ARTICULOS TECNO'!G:G, MATCH(F261, 'ARTICULOS TECNO'!A:A, 0)),"")</f>
        <v>0.4</v>
      </c>
      <c r="W261" s="270">
        <f t="shared" si="8"/>
        <v>0.4</v>
      </c>
      <c r="X261" s="289"/>
      <c r="Y261" s="244" t="str">
        <f t="shared" si="30"/>
        <v>09/2025</v>
      </c>
    </row>
    <row r="262" ht="18.0" customHeight="1" outlineLevel="1">
      <c r="A262" s="271">
        <v>45899.0</v>
      </c>
      <c r="B262" s="180">
        <v>2110.0</v>
      </c>
      <c r="C262" s="180" t="s">
        <v>190</v>
      </c>
      <c r="D262" s="265">
        <f t="array" ref="D262">XLOOKUP(B262,CABE_VENTAS!$A$1:A1037,CABE_VENTAS!$C$1:C1037,"N/A")</f>
        <v>251</v>
      </c>
      <c r="E262" s="204" t="str">
        <f t="array" ref="E262">XLOOKUP(D262,CLIENTES!$A$1:A1037,CLIENTES!$B$1:B1037, "")</f>
        <v>Barbieri Family</v>
      </c>
      <c r="F262" s="264"/>
      <c r="G262" s="260">
        <v>4.0</v>
      </c>
      <c r="H262" s="237" t="s">
        <v>661</v>
      </c>
      <c r="I262" s="207"/>
      <c r="J262" s="252">
        <v>641.0</v>
      </c>
      <c r="K262" s="295">
        <v>185.0</v>
      </c>
      <c r="L262" s="210">
        <f t="shared" si="2"/>
        <v>740</v>
      </c>
      <c r="M262" s="250" t="s">
        <v>548</v>
      </c>
      <c r="N262" s="263">
        <f t="shared" si="29"/>
        <v>740</v>
      </c>
      <c r="O262" s="267">
        <v>105.0</v>
      </c>
      <c r="P262" s="267">
        <f t="shared" si="36"/>
        <v>41</v>
      </c>
      <c r="Q262" s="267">
        <f t="array" ref="Q262">IFERROR((K262-O262-P262)*G262,"")</f>
        <v>156</v>
      </c>
      <c r="R262" s="294">
        <f t="shared" si="22"/>
        <v>0.2108108108</v>
      </c>
      <c r="S262" s="216" t="s">
        <v>523</v>
      </c>
      <c r="T262" s="180" t="s">
        <v>662</v>
      </c>
      <c r="U262" s="267">
        <f t="shared" si="24"/>
        <v>420</v>
      </c>
      <c r="V262" s="289">
        <v>0.9</v>
      </c>
      <c r="W262" s="270">
        <f t="shared" si="8"/>
        <v>3.6</v>
      </c>
      <c r="X262" s="289"/>
      <c r="Y262" s="244" t="str">
        <f t="shared" si="30"/>
        <v>08/2025</v>
      </c>
    </row>
    <row r="263" ht="18.0" customHeight="1" outlineLevel="1">
      <c r="A263" s="271">
        <v>45899.0</v>
      </c>
      <c r="B263" s="180">
        <v>2109.0</v>
      </c>
      <c r="C263" s="180" t="s">
        <v>505</v>
      </c>
      <c r="D263" s="265">
        <f t="array" ref="D263">XLOOKUP(B263,CABE_VENTAS!$A$1:A1037,CABE_VENTAS!$C$1:C1037,"N/A")</f>
        <v>162</v>
      </c>
      <c r="E263" s="204" t="str">
        <f t="array" ref="E263">XLOOKUP(D263,CLIENTES!$A$1:A1037,CLIENTES!$B$1:B1037, "")</f>
        <v>Marcos Roku</v>
      </c>
      <c r="F263" s="264" t="s">
        <v>506</v>
      </c>
      <c r="G263" s="260">
        <v>3.0</v>
      </c>
      <c r="H263" s="207" t="str">
        <f t="array" ref="H263">IFERROR(INDEX('ARTICULOS TECNO'!B:B, MATCH(F263, 'ARTICULOS TECNO'!A:A, 0)),"")</f>
        <v>Apple iPad 11th Gen A16 128GB Wi-Fi Only</v>
      </c>
      <c r="I263" s="207" t="str">
        <f t="array" ref="I263">IFERROR(INDEX('ARTICULOS TECNO'!C:C, MATCH(F263, 'ARTICULOS TECNO'!A:A, 0)),"NA")</f>
        <v>Blue</v>
      </c>
      <c r="J263" s="252">
        <v>646.0</v>
      </c>
      <c r="K263" s="209">
        <v>365.0</v>
      </c>
      <c r="L263" s="210">
        <f t="shared" si="2"/>
        <v>1095</v>
      </c>
      <c r="M263" s="250" t="s">
        <v>548</v>
      </c>
      <c r="N263" s="263" t="str">
        <f t="shared" si="29"/>
        <v/>
      </c>
      <c r="O263" s="267">
        <v>299.0</v>
      </c>
      <c r="P263" s="267">
        <f t="shared" si="36"/>
        <v>39</v>
      </c>
      <c r="Q263" s="267">
        <f t="array" ref="Q263">IFERROR((K263-O263-P263)*G263,"")</f>
        <v>81</v>
      </c>
      <c r="R263" s="294">
        <f t="shared" si="22"/>
        <v>0.07397260274</v>
      </c>
      <c r="S263" s="216" t="s">
        <v>523</v>
      </c>
      <c r="T263" s="180" t="s">
        <v>663</v>
      </c>
      <c r="U263" s="267">
        <f t="shared" si="24"/>
        <v>897</v>
      </c>
      <c r="V263" s="270">
        <f t="array" ref="V263">IFERROR(INDEX('ARTICULOS TECNO'!G:G, MATCH(F263, 'ARTICULOS TECNO'!A:A, 0)),"")</f>
        <v>0.855</v>
      </c>
      <c r="W263" s="270">
        <f t="shared" si="8"/>
        <v>2.565</v>
      </c>
      <c r="X263" s="289"/>
      <c r="Y263" s="244" t="str">
        <f t="shared" si="30"/>
        <v>08/2025</v>
      </c>
    </row>
    <row r="264" ht="18.0" customHeight="1" outlineLevel="1">
      <c r="A264" s="271">
        <v>45899.0</v>
      </c>
      <c r="B264" s="180">
        <v>2109.0</v>
      </c>
      <c r="C264" s="180" t="s">
        <v>505</v>
      </c>
      <c r="D264" s="265">
        <f t="array" ref="D264">XLOOKUP(B264,CABE_VENTAS!$A$1:A1037,CABE_VENTAS!$C$1:C1037,"N/A")</f>
        <v>162</v>
      </c>
      <c r="E264" s="204" t="str">
        <f t="array" ref="E264">XLOOKUP(D264,CLIENTES!$A$1:A1037,CLIENTES!$B$1:B1037, "")</f>
        <v>Marcos Roku</v>
      </c>
      <c r="F264" s="264" t="s">
        <v>512</v>
      </c>
      <c r="G264" s="260">
        <v>1.0</v>
      </c>
      <c r="H264" s="207" t="str">
        <f t="array" ref="H264">IFERROR(INDEX('ARTICULOS TECNO'!B:B, MATCH(F264, 'ARTICULOS TECNO'!A:A, 0)),"")</f>
        <v>Apple iPad 11th Gen A16 256GB Wi-Fi Only</v>
      </c>
      <c r="I264" s="207" t="str">
        <f t="array" ref="I264">IFERROR(INDEX('ARTICULOS TECNO'!C:C, MATCH(F264, 'ARTICULOS TECNO'!A:A, 0)),"NA")</f>
        <v>Starlight</v>
      </c>
      <c r="J264" s="252">
        <v>646.0</v>
      </c>
      <c r="K264" s="209">
        <v>465.0</v>
      </c>
      <c r="L264" s="210">
        <f t="shared" si="2"/>
        <v>465</v>
      </c>
      <c r="M264" s="250" t="s">
        <v>548</v>
      </c>
      <c r="N264" s="263" t="str">
        <f t="shared" si="29"/>
        <v/>
      </c>
      <c r="O264" s="267">
        <v>399.0</v>
      </c>
      <c r="P264" s="267">
        <f t="shared" si="36"/>
        <v>39</v>
      </c>
      <c r="Q264" s="267">
        <f t="array" ref="Q264">IFERROR((K264-O264-P264)*G264,"")</f>
        <v>27</v>
      </c>
      <c r="R264" s="294">
        <f t="shared" si="22"/>
        <v>0.05806451613</v>
      </c>
      <c r="S264" s="216" t="s">
        <v>523</v>
      </c>
      <c r="T264" s="180" t="s">
        <v>663</v>
      </c>
      <c r="U264" s="267">
        <f t="shared" si="24"/>
        <v>399</v>
      </c>
      <c r="V264" s="270">
        <f t="array" ref="V264">IFERROR(INDEX('ARTICULOS TECNO'!G:G, MATCH(F264, 'ARTICULOS TECNO'!A:A, 0)),"")</f>
        <v>0.855</v>
      </c>
      <c r="W264" s="270">
        <f t="shared" si="8"/>
        <v>0.855</v>
      </c>
      <c r="X264" s="289"/>
      <c r="Y264" s="244" t="str">
        <f t="shared" si="30"/>
        <v>08/2025</v>
      </c>
    </row>
    <row r="265" ht="18.0" customHeight="1" outlineLevel="1">
      <c r="A265" s="271">
        <v>45899.0</v>
      </c>
      <c r="B265" s="180">
        <v>2109.0</v>
      </c>
      <c r="C265" s="180" t="s">
        <v>505</v>
      </c>
      <c r="D265" s="265">
        <f t="array" ref="D265">XLOOKUP(B265,CABE_VENTAS!$A$1:A1037,CABE_VENTAS!$C$1:C1037,"N/A")</f>
        <v>162</v>
      </c>
      <c r="E265" s="204" t="str">
        <f t="array" ref="E265">XLOOKUP(D265,CLIENTES!$A$1:A1037,CLIENTES!$B$1:B1037, "")</f>
        <v>Marcos Roku</v>
      </c>
      <c r="F265" s="264" t="s">
        <v>513</v>
      </c>
      <c r="G265" s="260">
        <v>1.0</v>
      </c>
      <c r="H265" s="207" t="str">
        <f t="array" ref="H265">IFERROR(INDEX('ARTICULOS TECNO'!B:B, MATCH(F265, 'ARTICULOS TECNO'!A:A, 0)),"")</f>
        <v>Apple iPad 11th Gen A16 256GB Wi-Fi Only</v>
      </c>
      <c r="I265" s="207" t="str">
        <f t="array" ref="I265">IFERROR(INDEX('ARTICULOS TECNO'!C:C, MATCH(F265, 'ARTICULOS TECNO'!A:A, 0)),"NA")</f>
        <v>Blue</v>
      </c>
      <c r="J265" s="252">
        <v>646.0</v>
      </c>
      <c r="K265" s="209">
        <v>465.0</v>
      </c>
      <c r="L265" s="210">
        <f t="shared" si="2"/>
        <v>465</v>
      </c>
      <c r="M265" s="250" t="s">
        <v>548</v>
      </c>
      <c r="N265" s="263" t="str">
        <f t="shared" si="29"/>
        <v/>
      </c>
      <c r="O265" s="267">
        <v>399.0</v>
      </c>
      <c r="P265" s="267">
        <f t="shared" si="36"/>
        <v>39</v>
      </c>
      <c r="Q265" s="267">
        <f t="array" ref="Q265">IFERROR((K265-O265-P265)*G265,"")</f>
        <v>27</v>
      </c>
      <c r="R265" s="294">
        <f t="shared" si="22"/>
        <v>0.05806451613</v>
      </c>
      <c r="S265" s="216" t="s">
        <v>523</v>
      </c>
      <c r="T265" s="180" t="s">
        <v>664</v>
      </c>
      <c r="U265" s="267">
        <f t="shared" si="24"/>
        <v>399</v>
      </c>
      <c r="V265" s="270">
        <f t="array" ref="V265">IFERROR(INDEX('ARTICULOS TECNO'!G:G, MATCH(F265, 'ARTICULOS TECNO'!A:A, 0)),"")</f>
        <v>0.855</v>
      </c>
      <c r="W265" s="270">
        <f t="shared" si="8"/>
        <v>0.855</v>
      </c>
      <c r="X265" s="289"/>
      <c r="Y265" s="244" t="str">
        <f t="shared" si="30"/>
        <v>08/2025</v>
      </c>
    </row>
    <row r="266" ht="18.0" customHeight="1" outlineLevel="1">
      <c r="A266" s="271">
        <v>45899.0</v>
      </c>
      <c r="B266" s="180">
        <v>2109.0</v>
      </c>
      <c r="C266" s="180" t="s">
        <v>505</v>
      </c>
      <c r="D266" s="265">
        <f t="array" ref="D266">XLOOKUP(B266,CABE_VENTAS!$A$1:A1037,CABE_VENTAS!$C$1:C1037,"N/A")</f>
        <v>162</v>
      </c>
      <c r="E266" s="204" t="str">
        <f t="array" ref="E266">XLOOKUP(D266,CLIENTES!$A$1:A1037,CLIENTES!$B$1:B1037, "")</f>
        <v>Marcos Roku</v>
      </c>
      <c r="F266" s="264" t="s">
        <v>615</v>
      </c>
      <c r="G266" s="260">
        <v>1.0</v>
      </c>
      <c r="H266" s="207" t="str">
        <f t="array" ref="H266">IFERROR(INDEX('ARTICULOS TECNO'!B:B, MATCH(F266, 'ARTICULOS TECNO'!A:A, 0)),"")</f>
        <v>Apple iPad 11th Gen A16 256GB Wi-Fi Only</v>
      </c>
      <c r="I266" s="207" t="str">
        <f t="array" ref="I266">IFERROR(INDEX('ARTICULOS TECNO'!C:C, MATCH(F266, 'ARTICULOS TECNO'!A:A, 0)),"NA")</f>
        <v>Pink</v>
      </c>
      <c r="J266" s="252">
        <v>646.0</v>
      </c>
      <c r="K266" s="209">
        <v>465.0</v>
      </c>
      <c r="L266" s="210">
        <f t="shared" si="2"/>
        <v>465</v>
      </c>
      <c r="M266" s="250" t="s">
        <v>548</v>
      </c>
      <c r="N266" s="263" t="str">
        <f t="shared" si="29"/>
        <v/>
      </c>
      <c r="O266" s="267">
        <v>399.0</v>
      </c>
      <c r="P266" s="267">
        <f t="shared" si="36"/>
        <v>39</v>
      </c>
      <c r="Q266" s="267">
        <f t="array" ref="Q266">IFERROR((K266-O266-P266)*G266,"")</f>
        <v>27</v>
      </c>
      <c r="R266" s="294">
        <f t="shared" si="22"/>
        <v>0.05806451613</v>
      </c>
      <c r="S266" s="216" t="s">
        <v>523</v>
      </c>
      <c r="T266" s="180" t="s">
        <v>663</v>
      </c>
      <c r="U266" s="267">
        <f t="shared" si="24"/>
        <v>399</v>
      </c>
      <c r="V266" s="270">
        <f t="array" ref="V266">IFERROR(INDEX('ARTICULOS TECNO'!G:G, MATCH(F266, 'ARTICULOS TECNO'!A:A, 0)),"")</f>
        <v>0.855</v>
      </c>
      <c r="W266" s="270">
        <f t="shared" si="8"/>
        <v>0.855</v>
      </c>
      <c r="X266" s="289"/>
      <c r="Y266" s="244" t="str">
        <f t="shared" si="30"/>
        <v>08/2025</v>
      </c>
    </row>
    <row r="267" ht="18.0" customHeight="1" outlineLevel="1">
      <c r="A267" s="271">
        <v>45899.0</v>
      </c>
      <c r="B267" s="180">
        <v>2109.0</v>
      </c>
      <c r="C267" s="180" t="s">
        <v>505</v>
      </c>
      <c r="D267" s="265">
        <f t="array" ref="D267">XLOOKUP(B267,CABE_VENTAS!$A$1:A1037,CABE_VENTAS!$C$1:C1037,"N/A")</f>
        <v>162</v>
      </c>
      <c r="E267" s="204" t="str">
        <f t="array" ref="E267">XLOOKUP(D267,CLIENTES!$A$1:A1037,CLIENTES!$B$1:B1037, "")</f>
        <v>Marcos Roku</v>
      </c>
      <c r="F267" s="264" t="s">
        <v>665</v>
      </c>
      <c r="G267" s="260">
        <v>2.0</v>
      </c>
      <c r="H267" s="207" t="str">
        <f t="array" ref="H267">IFERROR(INDEX('ARTICULOS TECNO'!B:B, MATCH(F267, 'ARTICULOS TECNO'!A:A, 0)),"")</f>
        <v>Apple iPad Air 11" M3 128GB Wi‑Fi</v>
      </c>
      <c r="I267" s="207" t="str">
        <f t="array" ref="I267">IFERROR(INDEX('ARTICULOS TECNO'!C:C, MATCH(F267, 'ARTICULOS TECNO'!A:A, 0)),"NA")</f>
        <v>Purple</v>
      </c>
      <c r="J267" s="252">
        <v>646.0</v>
      </c>
      <c r="K267" s="209">
        <v>585.0</v>
      </c>
      <c r="L267" s="210">
        <f t="shared" si="2"/>
        <v>1170</v>
      </c>
      <c r="M267" s="250" t="s">
        <v>548</v>
      </c>
      <c r="N267" s="263" t="str">
        <f t="shared" si="29"/>
        <v/>
      </c>
      <c r="O267" s="267">
        <v>449.0</v>
      </c>
      <c r="P267" s="267">
        <f t="shared" si="36"/>
        <v>41</v>
      </c>
      <c r="Q267" s="267">
        <f t="array" ref="Q267">IFERROR((K267-O267-P267)*G267,"")</f>
        <v>190</v>
      </c>
      <c r="R267" s="294">
        <f t="shared" si="22"/>
        <v>0.1623931624</v>
      </c>
      <c r="S267" s="216" t="s">
        <v>508</v>
      </c>
      <c r="T267" s="180" t="s">
        <v>666</v>
      </c>
      <c r="U267" s="267">
        <f t="shared" si="24"/>
        <v>898</v>
      </c>
      <c r="V267" s="270">
        <f t="array" ref="V267">IFERROR(INDEX('ARTICULOS TECNO'!G:G, MATCH(F267, 'ARTICULOS TECNO'!A:A, 0)),"")</f>
        <v>0.9</v>
      </c>
      <c r="W267" s="270">
        <f t="shared" si="8"/>
        <v>1.8</v>
      </c>
      <c r="X267" s="289"/>
      <c r="Y267" s="244" t="str">
        <f t="shared" si="30"/>
        <v>08/2025</v>
      </c>
    </row>
    <row r="268" ht="18.0" customHeight="1" outlineLevel="1">
      <c r="A268" s="271">
        <v>45899.0</v>
      </c>
      <c r="B268" s="180">
        <v>2109.0</v>
      </c>
      <c r="C268" s="180" t="s">
        <v>505</v>
      </c>
      <c r="D268" s="265">
        <f t="array" ref="D268">XLOOKUP(B268,CABE_VENTAS!$A$1:A1037,CABE_VENTAS!$C$1:C1037,"N/A")</f>
        <v>162</v>
      </c>
      <c r="E268" s="204" t="str">
        <f t="array" ref="E268">XLOOKUP(D268,CLIENTES!$A$1:A1037,CLIENTES!$B$1:B1037, "")</f>
        <v>Marcos Roku</v>
      </c>
      <c r="F268" s="292" t="s">
        <v>667</v>
      </c>
      <c r="G268" s="260">
        <v>2.0</v>
      </c>
      <c r="H268" s="207" t="str">
        <f t="array" ref="H268">IFERROR(INDEX('ARTICULOS TECNO'!B:B, MATCH(F268, 'ARTICULOS TECNO'!A:A, 0)),"")</f>
        <v>Apple iPad Air 11" M3 128GB Wi‑Fi</v>
      </c>
      <c r="I268" s="207" t="str">
        <f t="array" ref="I268">IFERROR(INDEX('ARTICULOS TECNO'!C:C, MATCH(F268, 'ARTICULOS TECNO'!A:A, 0)),"NA")</f>
        <v>Starlight</v>
      </c>
      <c r="J268" s="252">
        <v>646.0</v>
      </c>
      <c r="K268" s="209">
        <v>585.0</v>
      </c>
      <c r="L268" s="210">
        <f t="shared" si="2"/>
        <v>1170</v>
      </c>
      <c r="M268" s="250" t="s">
        <v>548</v>
      </c>
      <c r="N268" s="263" t="str">
        <f t="shared" si="29"/>
        <v/>
      </c>
      <c r="O268" s="267">
        <v>449.0</v>
      </c>
      <c r="P268" s="267">
        <f t="shared" si="36"/>
        <v>41</v>
      </c>
      <c r="Q268" s="267">
        <f t="array" ref="Q268">IFERROR((K268-O268-P268)*G268,"")</f>
        <v>190</v>
      </c>
      <c r="R268" s="294">
        <f t="shared" si="22"/>
        <v>0.1623931624</v>
      </c>
      <c r="S268" s="216" t="s">
        <v>508</v>
      </c>
      <c r="T268" s="180" t="s">
        <v>668</v>
      </c>
      <c r="U268" s="267">
        <f t="shared" si="24"/>
        <v>898</v>
      </c>
      <c r="V268" s="270">
        <f t="array" ref="V268">IFERROR(INDEX('ARTICULOS TECNO'!G:G, MATCH(F268, 'ARTICULOS TECNO'!A:A, 0)),"")</f>
        <v>0.9</v>
      </c>
      <c r="W268" s="270">
        <f t="shared" si="8"/>
        <v>1.8</v>
      </c>
      <c r="X268" s="289"/>
      <c r="Y268" s="244" t="str">
        <f t="shared" si="30"/>
        <v>08/2025</v>
      </c>
    </row>
    <row r="269" ht="18.0" customHeight="1" outlineLevel="1">
      <c r="A269" s="271">
        <v>45899.0</v>
      </c>
      <c r="B269" s="180">
        <v>2109.0</v>
      </c>
      <c r="C269" s="180" t="s">
        <v>505</v>
      </c>
      <c r="D269" s="265">
        <f t="array" ref="D269">XLOOKUP(B269,CABE_VENTAS!$A$1:A1037,CABE_VENTAS!$C$1:C1037,"N/A")</f>
        <v>162</v>
      </c>
      <c r="E269" s="204" t="str">
        <f t="array" ref="E269">XLOOKUP(D269,CLIENTES!$A$1:A1037,CLIENTES!$B$1:B1037, "")</f>
        <v>Marcos Roku</v>
      </c>
      <c r="F269" s="292" t="s">
        <v>669</v>
      </c>
      <c r="G269" s="260">
        <v>2.0</v>
      </c>
      <c r="H269" s="207" t="str">
        <f t="array" ref="H269">IFERROR(INDEX('ARTICULOS TECNO'!B:B, MATCH(F269, 'ARTICULOS TECNO'!A:A, 0)),"")</f>
        <v>Apple iPad Air 11" M3 256GB Wi‑Fi</v>
      </c>
      <c r="I269" s="207" t="str">
        <f t="array" ref="I269">IFERROR(INDEX('ARTICULOS TECNO'!C:C, MATCH(F269, 'ARTICULOS TECNO'!A:A, 0)),"NA")</f>
        <v>Starlight</v>
      </c>
      <c r="J269" s="252">
        <v>646.0</v>
      </c>
      <c r="K269" s="209">
        <v>675.0</v>
      </c>
      <c r="L269" s="210">
        <f t="shared" si="2"/>
        <v>1350</v>
      </c>
      <c r="M269" s="250" t="s">
        <v>548</v>
      </c>
      <c r="N269" s="263" t="str">
        <f t="shared" si="29"/>
        <v/>
      </c>
      <c r="O269" s="267">
        <v>449.0</v>
      </c>
      <c r="P269" s="267">
        <f t="shared" si="36"/>
        <v>41</v>
      </c>
      <c r="Q269" s="267">
        <f t="array" ref="Q269">IFERROR((K269-O269-P269)*G269,"")</f>
        <v>370</v>
      </c>
      <c r="R269" s="294">
        <f t="shared" si="22"/>
        <v>0.2740740741</v>
      </c>
      <c r="S269" s="216" t="s">
        <v>508</v>
      </c>
      <c r="T269" s="180" t="s">
        <v>668</v>
      </c>
      <c r="U269" s="267">
        <f t="shared" si="24"/>
        <v>898</v>
      </c>
      <c r="V269" s="270">
        <f t="array" ref="V269">IFERROR(INDEX('ARTICULOS TECNO'!G:G, MATCH(F269, 'ARTICULOS TECNO'!A:A, 0)),"")</f>
        <v>0.9</v>
      </c>
      <c r="W269" s="270">
        <f t="shared" si="8"/>
        <v>1.8</v>
      </c>
      <c r="X269" s="289"/>
      <c r="Y269" s="244" t="str">
        <f t="shared" si="30"/>
        <v>08/2025</v>
      </c>
    </row>
    <row r="270" ht="18.0" customHeight="1" outlineLevel="1">
      <c r="A270" s="271">
        <v>45899.0</v>
      </c>
      <c r="B270" s="180">
        <v>2109.0</v>
      </c>
      <c r="C270" s="180" t="s">
        <v>505</v>
      </c>
      <c r="D270" s="265">
        <f t="array" ref="D270">XLOOKUP(B270,CABE_VENTAS!$A$1:A1037,CABE_VENTAS!$C$1:C1037,"N/A")</f>
        <v>162</v>
      </c>
      <c r="E270" s="204" t="str">
        <f t="array" ref="E270">XLOOKUP(D270,CLIENTES!$A$1:A1037,CLIENTES!$B$1:B1037, "")</f>
        <v>Marcos Roku</v>
      </c>
      <c r="F270" s="292" t="s">
        <v>644</v>
      </c>
      <c r="G270" s="260">
        <v>1.0</v>
      </c>
      <c r="H270" s="207" t="str">
        <f t="array" ref="H270">IFERROR(INDEX('ARTICULOS TECNO'!B:B, MATCH(F270, 'ARTICULOS TECNO'!A:A, 0)),"")</f>
        <v>Apple iPad Air 11" M3 256GB Wi‑Fi</v>
      </c>
      <c r="I270" s="207" t="str">
        <f t="array" ref="I270">IFERROR(INDEX('ARTICULOS TECNO'!C:C, MATCH(F270, 'ARTICULOS TECNO'!A:A, 0)),"NA")</f>
        <v>Space Gray</v>
      </c>
      <c r="J270" s="252">
        <v>646.0</v>
      </c>
      <c r="K270" s="209">
        <v>675.0</v>
      </c>
      <c r="L270" s="210">
        <f t="shared" si="2"/>
        <v>675</v>
      </c>
      <c r="M270" s="250" t="s">
        <v>548</v>
      </c>
      <c r="N270" s="263" t="str">
        <f t="shared" si="29"/>
        <v/>
      </c>
      <c r="O270" s="267">
        <v>549.0</v>
      </c>
      <c r="P270" s="267">
        <f t="shared" si="36"/>
        <v>41</v>
      </c>
      <c r="Q270" s="267">
        <f t="array" ref="Q270">IFERROR((K270-O270-P270)*G270,"")</f>
        <v>85</v>
      </c>
      <c r="R270" s="294">
        <f t="shared" si="22"/>
        <v>0.1259259259</v>
      </c>
      <c r="S270" s="216" t="s">
        <v>523</v>
      </c>
      <c r="T270" s="180" t="s">
        <v>670</v>
      </c>
      <c r="U270" s="267">
        <f t="shared" si="24"/>
        <v>549</v>
      </c>
      <c r="V270" s="270">
        <f t="array" ref="V270">IFERROR(INDEX('ARTICULOS TECNO'!G:G, MATCH(F270, 'ARTICULOS TECNO'!A:A, 0)),"")</f>
        <v>0.9</v>
      </c>
      <c r="W270" s="270">
        <f t="shared" si="8"/>
        <v>0.9</v>
      </c>
      <c r="X270" s="289"/>
      <c r="Y270" s="244" t="str">
        <f t="shared" si="30"/>
        <v>08/2025</v>
      </c>
    </row>
    <row r="271" ht="18.0" customHeight="1" outlineLevel="1">
      <c r="A271" s="271">
        <v>45899.0</v>
      </c>
      <c r="B271" s="180">
        <v>2109.0</v>
      </c>
      <c r="C271" s="180" t="s">
        <v>505</v>
      </c>
      <c r="D271" s="265">
        <f t="array" ref="D271">XLOOKUP(B271,CABE_VENTAS!$A$1:A1037,CABE_VENTAS!$C$1:C1037,"N/A")</f>
        <v>162</v>
      </c>
      <c r="E271" s="204" t="str">
        <f t="array" ref="E271">XLOOKUP(D271,CLIENTES!$A$1:A1037,CLIENTES!$B$1:B1037, "")</f>
        <v>Marcos Roku</v>
      </c>
      <c r="F271" s="292" t="s">
        <v>560</v>
      </c>
      <c r="G271" s="260">
        <v>1.0</v>
      </c>
      <c r="H271" s="207" t="str">
        <f t="array" ref="H271">IFERROR(INDEX('ARTICULOS TECNO'!B:B, MATCH(F271, 'ARTICULOS TECNO'!A:A, 0)),"")</f>
        <v>Apple iPad Air 11" M3 256GB Wi‑Fi</v>
      </c>
      <c r="I271" s="207" t="str">
        <f t="array" ref="I271">IFERROR(INDEX('ARTICULOS TECNO'!C:C, MATCH(F271, 'ARTICULOS TECNO'!A:A, 0)),"NA")</f>
        <v>Blue</v>
      </c>
      <c r="J271" s="252">
        <v>646.0</v>
      </c>
      <c r="K271" s="209">
        <v>675.0</v>
      </c>
      <c r="L271" s="210">
        <f t="shared" si="2"/>
        <v>675</v>
      </c>
      <c r="M271" s="250" t="s">
        <v>548</v>
      </c>
      <c r="N271" s="263">
        <f t="shared" si="29"/>
        <v>7530</v>
      </c>
      <c r="O271" s="267">
        <v>549.0</v>
      </c>
      <c r="P271" s="267">
        <f t="shared" si="36"/>
        <v>41</v>
      </c>
      <c r="Q271" s="267">
        <f t="array" ref="Q271">IFERROR((K271-O271-P271)*G271,"")</f>
        <v>85</v>
      </c>
      <c r="R271" s="294">
        <f t="shared" si="22"/>
        <v>0.1259259259</v>
      </c>
      <c r="S271" s="216" t="s">
        <v>508</v>
      </c>
      <c r="T271" s="180" t="s">
        <v>671</v>
      </c>
      <c r="U271" s="267">
        <f t="shared" si="24"/>
        <v>549</v>
      </c>
      <c r="V271" s="270">
        <f t="array" ref="V271">IFERROR(INDEX('ARTICULOS TECNO'!G:G, MATCH(F271, 'ARTICULOS TECNO'!A:A, 0)),"")</f>
        <v>0.9</v>
      </c>
      <c r="W271" s="270">
        <f t="shared" si="8"/>
        <v>0.9</v>
      </c>
      <c r="X271" s="289"/>
      <c r="Y271" s="244" t="str">
        <f t="shared" si="30"/>
        <v>08/2025</v>
      </c>
    </row>
    <row r="272" ht="18.0" customHeight="1" outlineLevel="1">
      <c r="A272" s="271">
        <v>45898.0</v>
      </c>
      <c r="B272" s="180">
        <v>2108.0</v>
      </c>
      <c r="C272" s="180" t="s">
        <v>191</v>
      </c>
      <c r="D272" s="265">
        <f t="array" ref="D272">XLOOKUP(B272,CABE_VENTAS!$A$1:A1037,CABE_VENTAS!$C$1:C1037,"N/A")</f>
        <v>162</v>
      </c>
      <c r="E272" s="204" t="str">
        <f t="array" ref="E272">XLOOKUP(D272,CLIENTES!$A$1:A1037,CLIENTES!$B$1:B1037, "")</f>
        <v>Marcos Roku</v>
      </c>
      <c r="F272" s="264" t="s">
        <v>672</v>
      </c>
      <c r="G272" s="260">
        <v>3.0</v>
      </c>
      <c r="H272" s="207" t="str">
        <f t="array" ref="H272">IFERROR(INDEX('ARTICULOS TECNO'!B:B, MATCH(F272, 'ARTICULOS TECNO'!A:A, 0)),"")</f>
        <v>iPhone 16 Pro 256GB 🇺🇸</v>
      </c>
      <c r="I272" s="207" t="str">
        <f t="array" ref="I272">IFERROR(INDEX('ARTICULOS TECNO'!C:C, MATCH(F272, 'ARTICULOS TECNO'!A:A, 0)),"NA")</f>
        <v>Black Titanium</v>
      </c>
      <c r="J272" s="252">
        <v>645.0</v>
      </c>
      <c r="K272" s="209">
        <v>1040.0</v>
      </c>
      <c r="L272" s="210">
        <f t="shared" si="2"/>
        <v>3120</v>
      </c>
      <c r="M272" s="250" t="s">
        <v>548</v>
      </c>
      <c r="N272" s="263" t="str">
        <f t="shared" si="29"/>
        <v/>
      </c>
      <c r="O272" s="267">
        <v>975.0</v>
      </c>
      <c r="P272" s="267">
        <f t="shared" si="36"/>
        <v>32</v>
      </c>
      <c r="Q272" s="267">
        <f t="array" ref="Q272">IFERROR((K272-O272-P272)*G272,"")</f>
        <v>99</v>
      </c>
      <c r="R272" s="294">
        <f t="shared" si="22"/>
        <v>0.03173076923</v>
      </c>
      <c r="S272" s="216" t="s">
        <v>535</v>
      </c>
      <c r="T272" s="180">
        <v>22199.0</v>
      </c>
      <c r="U272" s="267">
        <f t="shared" si="24"/>
        <v>2925</v>
      </c>
      <c r="V272" s="270">
        <f t="array" ref="V272">IFERROR(INDEX('ARTICULOS TECNO'!G:G, MATCH(F272, 'ARTICULOS TECNO'!A:A, 0)),"")</f>
        <v>0.45</v>
      </c>
      <c r="W272" s="270">
        <f t="shared" si="8"/>
        <v>1.35</v>
      </c>
      <c r="X272" s="289"/>
      <c r="Y272" s="244" t="str">
        <f t="shared" si="30"/>
        <v>08/2025</v>
      </c>
    </row>
    <row r="273" ht="18.0" customHeight="1" outlineLevel="1">
      <c r="A273" s="271">
        <v>45898.0</v>
      </c>
      <c r="B273" s="180">
        <v>2108.0</v>
      </c>
      <c r="C273" s="180" t="s">
        <v>191</v>
      </c>
      <c r="D273" s="265">
        <f t="array" ref="D273">XLOOKUP(B273,CABE_VENTAS!$A$1:A1037,CABE_VENTAS!$C$1:C1037,"N/A")</f>
        <v>162</v>
      </c>
      <c r="E273" s="204" t="str">
        <f t="array" ref="E273">XLOOKUP(D273,CLIENTES!$A$1:A1037,CLIENTES!$B$1:B1037, "")</f>
        <v>Marcos Roku</v>
      </c>
      <c r="F273" s="264" t="s">
        <v>672</v>
      </c>
      <c r="G273" s="260">
        <v>2.0</v>
      </c>
      <c r="H273" s="207" t="str">
        <f t="array" ref="H273">IFERROR(INDEX('ARTICULOS TECNO'!B:B, MATCH(F273, 'ARTICULOS TECNO'!A:A, 0)),"")</f>
        <v>iPhone 16 Pro 256GB 🇺🇸</v>
      </c>
      <c r="I273" s="207" t="str">
        <f t="array" ref="I273">IFERROR(INDEX('ARTICULOS TECNO'!C:C, MATCH(F273, 'ARTICULOS TECNO'!A:A, 0)),"NA")</f>
        <v>Black Titanium</v>
      </c>
      <c r="J273" s="252">
        <v>645.0</v>
      </c>
      <c r="K273" s="209">
        <v>1040.0</v>
      </c>
      <c r="L273" s="210">
        <f t="shared" si="2"/>
        <v>2080</v>
      </c>
      <c r="M273" s="250" t="s">
        <v>548</v>
      </c>
      <c r="N273" s="263">
        <f t="shared" si="29"/>
        <v>5200</v>
      </c>
      <c r="O273" s="267">
        <v>975.0</v>
      </c>
      <c r="P273" s="267">
        <f t="shared" si="36"/>
        <v>32</v>
      </c>
      <c r="Q273" s="267">
        <f t="array" ref="Q273">IFERROR((K273-O273-P273)*G273,"")</f>
        <v>66</v>
      </c>
      <c r="R273" s="294">
        <f t="shared" si="22"/>
        <v>0.03173076923</v>
      </c>
      <c r="S273" s="216"/>
      <c r="T273" s="180"/>
      <c r="U273" s="267">
        <f t="shared" si="24"/>
        <v>1950</v>
      </c>
      <c r="V273" s="270">
        <f t="array" ref="V273">IFERROR(INDEX('ARTICULOS TECNO'!G:G, MATCH(F273, 'ARTICULOS TECNO'!A:A, 0)),"")</f>
        <v>0.45</v>
      </c>
      <c r="W273" s="270">
        <f t="shared" si="8"/>
        <v>0.9</v>
      </c>
      <c r="X273" s="289"/>
      <c r="Y273" s="244" t="str">
        <f t="shared" si="30"/>
        <v>08/2025</v>
      </c>
    </row>
    <row r="274" ht="18.0" customHeight="1" outlineLevel="1">
      <c r="A274" s="271">
        <v>45898.0</v>
      </c>
      <c r="B274" s="180">
        <v>2107.0</v>
      </c>
      <c r="C274" s="180" t="s">
        <v>191</v>
      </c>
      <c r="D274" s="265">
        <f t="array" ref="D274">XLOOKUP(B274,CABE_VENTAS!$A$1:A1037,CABE_VENTAS!$C$1:C1037,"N/A")</f>
        <v>66</v>
      </c>
      <c r="E274" s="204" t="str">
        <f t="array" ref="E274">XLOOKUP(D274,CLIENTES!$A$1:A1037,CLIENTES!$B$1:B1037, "")</f>
        <v>Facu Fabriccini</v>
      </c>
      <c r="F274" s="264" t="s">
        <v>672</v>
      </c>
      <c r="G274" s="260">
        <v>15.0</v>
      </c>
      <c r="H274" s="207" t="str">
        <f t="array" ref="H274">IFERROR(INDEX('ARTICULOS TECNO'!B:B, MATCH(F274, 'ARTICULOS TECNO'!A:A, 0)),"")</f>
        <v>iPhone 16 Pro 256GB 🇺🇸</v>
      </c>
      <c r="I274" s="207" t="str">
        <f t="array" ref="I274">IFERROR(INDEX('ARTICULOS TECNO'!C:C, MATCH(F274, 'ARTICULOS TECNO'!A:A, 0)),"NA")</f>
        <v>Black Titanium</v>
      </c>
      <c r="J274" s="252">
        <v>644.0</v>
      </c>
      <c r="K274" s="209">
        <v>1040.0</v>
      </c>
      <c r="L274" s="210">
        <f t="shared" si="2"/>
        <v>15600</v>
      </c>
      <c r="M274" s="250" t="s">
        <v>548</v>
      </c>
      <c r="N274" s="263">
        <f t="shared" si="29"/>
        <v>15600</v>
      </c>
      <c r="O274" s="267">
        <v>975.0</v>
      </c>
      <c r="P274" s="267">
        <f t="shared" si="36"/>
        <v>32</v>
      </c>
      <c r="Q274" s="267">
        <f t="array" ref="Q274">IFERROR((K274-O274-P274)*G274,"")</f>
        <v>495</v>
      </c>
      <c r="R274" s="294">
        <f t="shared" si="22"/>
        <v>0.03173076923</v>
      </c>
      <c r="S274" s="216" t="s">
        <v>535</v>
      </c>
      <c r="T274" s="180">
        <v>22199.0</v>
      </c>
      <c r="U274" s="267">
        <f t="shared" si="24"/>
        <v>14625</v>
      </c>
      <c r="V274" s="270">
        <f t="array" ref="V274">IFERROR(INDEX('ARTICULOS TECNO'!G:G, MATCH(F274, 'ARTICULOS TECNO'!A:A, 0)),"")</f>
        <v>0.45</v>
      </c>
      <c r="W274" s="270">
        <f t="shared" si="8"/>
        <v>6.75</v>
      </c>
      <c r="X274" s="289"/>
      <c r="Y274" s="244" t="str">
        <f t="shared" si="30"/>
        <v>08/2025</v>
      </c>
    </row>
    <row r="275" ht="18.0" customHeight="1" outlineLevel="1">
      <c r="A275" s="271">
        <v>45897.0</v>
      </c>
      <c r="B275" s="180">
        <v>2106.0</v>
      </c>
      <c r="C275" s="180" t="s">
        <v>195</v>
      </c>
      <c r="D275" s="265">
        <f t="array" ref="D275">XLOOKUP(B275,CABE_VENTAS!$A$1:A1037,CABE_VENTAS!$C$1:C1037,"N/A")</f>
        <v>162</v>
      </c>
      <c r="E275" s="204" t="str">
        <f t="array" ref="E275">XLOOKUP(D275,CLIENTES!$A$1:A1037,CLIENTES!$B$1:B1037, "")</f>
        <v>Marcos Roku</v>
      </c>
      <c r="F275" s="264" t="s">
        <v>619</v>
      </c>
      <c r="G275" s="260">
        <v>3.0</v>
      </c>
      <c r="H275" s="207" t="str">
        <f t="array" ref="H275">IFERROR(INDEX('ARTICULOS TECNO'!B:B, MATCH(F275, 'ARTICULOS TECNO'!A:A, 0)),"")</f>
        <v>APPLE PENCIL PRO</v>
      </c>
      <c r="I275" s="207"/>
      <c r="J275" s="252">
        <v>645.0</v>
      </c>
      <c r="K275" s="209">
        <v>123.0</v>
      </c>
      <c r="L275" s="210">
        <f t="shared" si="2"/>
        <v>369</v>
      </c>
      <c r="M275" s="250" t="s">
        <v>548</v>
      </c>
      <c r="N275" s="263" t="str">
        <f t="shared" si="29"/>
        <v/>
      </c>
      <c r="O275" s="267">
        <v>99.0</v>
      </c>
      <c r="P275" s="267">
        <f t="shared" si="36"/>
        <v>7</v>
      </c>
      <c r="Q275" s="267">
        <f t="array" ref="Q275">IFERROR((K275-O275-P275)*G275,"")</f>
        <v>51</v>
      </c>
      <c r="R275" s="294">
        <f t="shared" si="22"/>
        <v>0.1382113821</v>
      </c>
      <c r="S275" s="216" t="s">
        <v>523</v>
      </c>
      <c r="T275" s="180" t="s">
        <v>673</v>
      </c>
      <c r="U275" s="267">
        <f t="shared" si="24"/>
        <v>297</v>
      </c>
      <c r="V275" s="270">
        <f t="array" ref="V275">IFERROR(INDEX('ARTICULOS TECNO'!G:G, MATCH(F275, 'ARTICULOS TECNO'!A:A, 0)),"")</f>
        <v>0.15</v>
      </c>
      <c r="W275" s="270">
        <f t="shared" si="8"/>
        <v>0.45</v>
      </c>
      <c r="X275" s="289"/>
      <c r="Y275" s="244" t="str">
        <f t="shared" si="30"/>
        <v>08/2025</v>
      </c>
    </row>
    <row r="276" ht="18.0" customHeight="1" outlineLevel="1">
      <c r="A276" s="271">
        <v>45897.0</v>
      </c>
      <c r="B276" s="180">
        <v>2106.0</v>
      </c>
      <c r="C276" s="180" t="s">
        <v>195</v>
      </c>
      <c r="D276" s="265">
        <f t="array" ref="D276">XLOOKUP(B276,CABE_VENTAS!$A$1:A1037,CABE_VENTAS!$C$1:C1037,"N/A")</f>
        <v>162</v>
      </c>
      <c r="E276" s="204" t="str">
        <f t="array" ref="E276">XLOOKUP(D276,CLIENTES!$A$1:A1037,CLIENTES!$B$1:B1037, "")</f>
        <v>Marcos Roku</v>
      </c>
      <c r="F276" s="264" t="s">
        <v>619</v>
      </c>
      <c r="G276" s="260">
        <v>7.0</v>
      </c>
      <c r="H276" s="207" t="str">
        <f t="array" ref="H276">IFERROR(INDEX('ARTICULOS TECNO'!B:B, MATCH(F276, 'ARTICULOS TECNO'!A:A, 0)),"")</f>
        <v>APPLE PENCIL PRO</v>
      </c>
      <c r="I276" s="207"/>
      <c r="J276" s="252">
        <v>645.0</v>
      </c>
      <c r="K276" s="209">
        <v>123.0</v>
      </c>
      <c r="L276" s="210">
        <f t="shared" si="2"/>
        <v>861</v>
      </c>
      <c r="M276" s="250" t="s">
        <v>548</v>
      </c>
      <c r="N276" s="263">
        <f t="shared" si="29"/>
        <v>1230</v>
      </c>
      <c r="O276" s="267">
        <v>99.0</v>
      </c>
      <c r="P276" s="267">
        <f t="shared" si="36"/>
        <v>7</v>
      </c>
      <c r="Q276" s="267">
        <f t="array" ref="Q276">IFERROR((K276-O276-P276)*G276,"")</f>
        <v>119</v>
      </c>
      <c r="R276" s="294">
        <f t="shared" si="22"/>
        <v>0.1382113821</v>
      </c>
      <c r="S276" s="216" t="s">
        <v>508</v>
      </c>
      <c r="T276" s="180" t="s">
        <v>674</v>
      </c>
      <c r="U276" s="267">
        <f t="shared" si="24"/>
        <v>693</v>
      </c>
      <c r="V276" s="270">
        <f t="array" ref="V276">IFERROR(INDEX('ARTICULOS TECNO'!G:G, MATCH(F276, 'ARTICULOS TECNO'!A:A, 0)),"")</f>
        <v>0.15</v>
      </c>
      <c r="W276" s="270">
        <f t="shared" si="8"/>
        <v>1.05</v>
      </c>
      <c r="X276" s="289"/>
      <c r="Y276" s="244" t="str">
        <f t="shared" si="30"/>
        <v>08/2025</v>
      </c>
    </row>
    <row r="277" ht="18.0" customHeight="1" outlineLevel="1">
      <c r="A277" s="271">
        <v>45890.0</v>
      </c>
      <c r="B277" s="180">
        <v>2099.0</v>
      </c>
      <c r="C277" s="180" t="s">
        <v>191</v>
      </c>
      <c r="D277" s="265">
        <f t="array" ref="D277">XLOOKUP(B277,CABE_VENTAS!$A$1:A1037,CABE_VENTAS!$C$1:C1037,"N/A")</f>
        <v>162</v>
      </c>
      <c r="E277" s="204" t="str">
        <f t="array" ref="E277">XLOOKUP(D277,CLIENTES!$A$1:A1037,CLIENTES!$B$1:B1037, "")</f>
        <v>Marcos Roku</v>
      </c>
      <c r="F277" s="254" t="s">
        <v>675</v>
      </c>
      <c r="G277" s="260">
        <v>5.0</v>
      </c>
      <c r="H277" s="207" t="str">
        <f t="array" ref="H277">IFERROR(INDEX('ARTICULOS TECNO'!B:B, MATCH(F277, 'ARTICULOS TECNO'!A:A, 0)),"")</f>
        <v>iPhone 16 Pro 256GB 🇺🇸</v>
      </c>
      <c r="I277" s="207" t="str">
        <f t="array" ref="I277">IFERROR(INDEX('ARTICULOS TECNO'!C:C, MATCH(F277, 'ARTICULOS TECNO'!A:A, 0)),"NA")</f>
        <v>Desert Titanium</v>
      </c>
      <c r="J277" s="252">
        <v>633.0</v>
      </c>
      <c r="K277" s="209">
        <f t="shared" ref="K277:K278" si="37">980+42</f>
        <v>1022</v>
      </c>
      <c r="L277" s="210">
        <f t="shared" si="2"/>
        <v>5110</v>
      </c>
      <c r="M277" s="250" t="s">
        <v>548</v>
      </c>
      <c r="N277" s="263" t="str">
        <f t="shared" si="29"/>
        <v/>
      </c>
      <c r="O277" s="267">
        <v>980.0</v>
      </c>
      <c r="P277" s="267">
        <f t="shared" si="36"/>
        <v>32</v>
      </c>
      <c r="Q277" s="267">
        <f t="array" ref="Q277">IFERROR((K277-O277-P277)*G277,"")</f>
        <v>50</v>
      </c>
      <c r="R277" s="294">
        <f t="shared" si="22"/>
        <v>0.009784735812</v>
      </c>
      <c r="S277" s="216" t="s">
        <v>616</v>
      </c>
      <c r="T277" s="180"/>
      <c r="U277" s="267">
        <f t="shared" si="24"/>
        <v>4900</v>
      </c>
      <c r="V277" s="270">
        <f t="array" ref="V277">IFERROR(INDEX('ARTICULOS TECNO'!G:G, MATCH(F277, 'ARTICULOS TECNO'!A:A, 0)),"")</f>
        <v>0.45</v>
      </c>
      <c r="W277" s="270">
        <f t="shared" si="8"/>
        <v>2.25</v>
      </c>
      <c r="X277" s="289"/>
      <c r="Y277" s="244" t="str">
        <f t="shared" si="30"/>
        <v>08/2025</v>
      </c>
    </row>
    <row r="278" ht="18.0" customHeight="1" outlineLevel="1">
      <c r="A278" s="255">
        <v>45890.0</v>
      </c>
      <c r="B278" s="180">
        <v>2099.0</v>
      </c>
      <c r="C278" s="256" t="s">
        <v>191</v>
      </c>
      <c r="D278" s="203">
        <f t="array" ref="D278">XLOOKUP(B278,CABE_VENTAS!$A$1:A1037,CABE_VENTAS!$C$1:C1037,"N/A")</f>
        <v>162</v>
      </c>
      <c r="E278" s="204" t="str">
        <f t="array" ref="E278">XLOOKUP(D278,CLIENTES!$A$1:A1037,CLIENTES!$B$1:B1037, "")</f>
        <v>Marcos Roku</v>
      </c>
      <c r="F278" s="220" t="s">
        <v>672</v>
      </c>
      <c r="G278" s="296">
        <v>5.0</v>
      </c>
      <c r="H278" s="207" t="str">
        <f t="array" ref="H278">IFERROR(INDEX('ARTICULOS TECNO'!B:B, MATCH(F278, 'ARTICULOS TECNO'!A:A, 0)),"")</f>
        <v>iPhone 16 Pro 256GB 🇺🇸</v>
      </c>
      <c r="I278" s="207" t="str">
        <f t="array" ref="I278">IFERROR(INDEX('ARTICULOS TECNO'!C:C, MATCH(F278, 'ARTICULOS TECNO'!A:A, 0)),"NA")</f>
        <v>Black Titanium</v>
      </c>
      <c r="J278" s="252">
        <v>633.0</v>
      </c>
      <c r="K278" s="209">
        <f t="shared" si="37"/>
        <v>1022</v>
      </c>
      <c r="L278" s="259">
        <f t="shared" si="2"/>
        <v>5110</v>
      </c>
      <c r="M278" s="250" t="s">
        <v>548</v>
      </c>
      <c r="N278" s="263">
        <f t="shared" si="29"/>
        <v>10220</v>
      </c>
      <c r="O278" s="297">
        <v>980.0</v>
      </c>
      <c r="P278" s="267">
        <f t="shared" si="36"/>
        <v>32</v>
      </c>
      <c r="Q278" s="267">
        <f t="array" ref="Q278">IFERROR((K278-O278-P278)*G278,"")</f>
        <v>50</v>
      </c>
      <c r="R278" s="294">
        <f t="shared" si="22"/>
        <v>0.009784735812</v>
      </c>
      <c r="S278" s="298" t="s">
        <v>616</v>
      </c>
      <c r="T278" s="218"/>
      <c r="U278" s="214">
        <f t="shared" si="24"/>
        <v>4900</v>
      </c>
      <c r="V278" s="270">
        <f t="array" ref="V278">IFERROR(INDEX('ARTICULOS TECNO'!G:G, MATCH(F278, 'ARTICULOS TECNO'!A:A, 0)),"")</f>
        <v>0.45</v>
      </c>
      <c r="W278" s="217">
        <f t="shared" si="8"/>
        <v>2.25</v>
      </c>
      <c r="X278" s="299"/>
      <c r="Y278" s="300" t="str">
        <f t="shared" si="30"/>
        <v>08/2025</v>
      </c>
    </row>
    <row r="279" ht="18.0" customHeight="1" outlineLevel="1">
      <c r="A279" s="271">
        <v>45890.0</v>
      </c>
      <c r="B279" s="180">
        <v>2098.0</v>
      </c>
      <c r="C279" s="180" t="s">
        <v>191</v>
      </c>
      <c r="D279" s="265">
        <f t="array" ref="D279">XLOOKUP(B279,CABE_VENTAS!$A$1:A1037,CABE_VENTAS!$C$1:C1037,"N/A")</f>
        <v>257</v>
      </c>
      <c r="E279" s="204" t="str">
        <f t="array" ref="E279">XLOOKUP(D279,CLIENTES!$A$1:A1037,CLIENTES!$B$1:B1037, "")</f>
        <v>Gabriel x Nico Miami</v>
      </c>
      <c r="F279" s="254" t="s">
        <v>676</v>
      </c>
      <c r="G279" s="260">
        <v>10.0</v>
      </c>
      <c r="H279" s="207" t="str">
        <f t="array" ref="H279">IFERROR(INDEX('ARTICULOS TECNO'!B:B, MATCH(F279, 'ARTICULOS TECNO'!A:A, 0)),"")</f>
        <v>APPLE 20W POWER  ADAPTER USB-C</v>
      </c>
      <c r="I279" s="207" t="str">
        <f t="array" ref="I279">IFERROR(INDEX('ARTICULOS TECNO'!C:C, MATCH(F279, 'ARTICULOS TECNO'!A:A, 0)),"NA")</f>
        <v/>
      </c>
      <c r="J279" s="252">
        <v>652.0</v>
      </c>
      <c r="K279" s="301">
        <v>24.0</v>
      </c>
      <c r="L279" s="210">
        <f t="shared" si="2"/>
        <v>240</v>
      </c>
      <c r="M279" s="250" t="s">
        <v>548</v>
      </c>
      <c r="N279" s="263">
        <f t="shared" si="29"/>
        <v>240</v>
      </c>
      <c r="O279" s="267">
        <v>14.5</v>
      </c>
      <c r="P279" s="267">
        <f t="shared" si="36"/>
        <v>7</v>
      </c>
      <c r="Q279" s="267">
        <f t="array" ref="Q279">IFERROR((K279-O279-P279)*G279,"")</f>
        <v>25</v>
      </c>
      <c r="R279" s="294">
        <f t="shared" si="22"/>
        <v>0.1041666667</v>
      </c>
      <c r="S279" s="216" t="s">
        <v>569</v>
      </c>
      <c r="T279" s="180"/>
      <c r="U279" s="267">
        <f t="shared" si="24"/>
        <v>145</v>
      </c>
      <c r="V279" s="270">
        <f t="array" ref="V279">IFERROR(INDEX('ARTICULOS TECNO'!G:G, MATCH(F279, 'ARTICULOS TECNO'!A:A, 0)),"")</f>
        <v>0.1</v>
      </c>
      <c r="W279" s="270">
        <f t="shared" si="8"/>
        <v>1</v>
      </c>
      <c r="X279" s="289"/>
      <c r="Y279" s="244" t="str">
        <f t="shared" si="30"/>
        <v>08/2025</v>
      </c>
    </row>
    <row r="280" ht="18.0" customHeight="1">
      <c r="A280" s="271">
        <v>45890.0</v>
      </c>
      <c r="B280" s="180">
        <v>2097.0</v>
      </c>
      <c r="C280" s="180" t="s">
        <v>190</v>
      </c>
      <c r="D280" s="265">
        <f t="array" ref="D280">XLOOKUP(B280,CABE_VENTAS!$A$1:A1037,CABE_VENTAS!$C$1:C1037,"N/A")</f>
        <v>251</v>
      </c>
      <c r="E280" s="204" t="str">
        <f t="array" ref="E280">XLOOKUP(D280,CLIENTES!$A$1:A1037,CLIENTES!$B$1:B1037, "")</f>
        <v>Barbieri Family</v>
      </c>
      <c r="F280" s="254"/>
      <c r="G280" s="260">
        <v>2.0</v>
      </c>
      <c r="H280" s="237" t="s">
        <v>677</v>
      </c>
      <c r="I280" s="207"/>
      <c r="J280" s="252">
        <v>631.0</v>
      </c>
      <c r="K280" s="301">
        <v>420.0</v>
      </c>
      <c r="L280" s="210">
        <f t="shared" si="2"/>
        <v>840</v>
      </c>
      <c r="M280" s="250" t="s">
        <v>548</v>
      </c>
      <c r="N280" s="263">
        <f t="shared" si="29"/>
        <v>840</v>
      </c>
      <c r="O280" s="267">
        <v>348.0</v>
      </c>
      <c r="P280" s="267">
        <f t="shared" ref="P280:P314" si="38">ROUNDUP(IF(ISNUMBER(FIND("CELL",UPPER(C280))),85*V280,45*V280),0)</f>
        <v>9</v>
      </c>
      <c r="Q280" s="267">
        <f t="array" ref="Q280">IFERROR((K280-O280-P280)*G280,"")</f>
        <v>126</v>
      </c>
      <c r="R280" s="294">
        <f t="shared" si="22"/>
        <v>0.15</v>
      </c>
      <c r="S280" s="216" t="s">
        <v>523</v>
      </c>
      <c r="T280" s="180"/>
      <c r="U280" s="267">
        <f t="shared" si="24"/>
        <v>696</v>
      </c>
      <c r="V280" s="289">
        <v>0.18</v>
      </c>
      <c r="W280" s="270">
        <f t="shared" si="8"/>
        <v>0.36</v>
      </c>
      <c r="X280" s="289"/>
      <c r="Y280" s="244" t="str">
        <f t="shared" si="30"/>
        <v>08/2025</v>
      </c>
    </row>
    <row r="281" ht="18.0" customHeight="1">
      <c r="A281" s="271">
        <v>45883.0</v>
      </c>
      <c r="B281" s="180">
        <v>2096.0</v>
      </c>
      <c r="C281" s="180" t="s">
        <v>521</v>
      </c>
      <c r="D281" s="265">
        <f t="array" ref="D281">XLOOKUP(B281,CABE_VENTAS!$A$1:A1037,CABE_VENTAS!$C$1:C1037,"N/A")</f>
        <v>162</v>
      </c>
      <c r="E281" s="204" t="str">
        <f t="array" ref="E281">XLOOKUP(D281,CLIENTES!$A$1:A1037,CLIENTES!$B$1:B1037, "")</f>
        <v>Marcos Roku</v>
      </c>
      <c r="F281" s="254" t="s">
        <v>678</v>
      </c>
      <c r="G281" s="260">
        <v>2.0</v>
      </c>
      <c r="H281" s="207" t="str">
        <f t="array" ref="H281">IFERROR(INDEX('ARTICULOS TECNO'!B:B, MATCH(F281, 'ARTICULOS TECNO'!A:A, 0)),"")</f>
        <v>Apple Watch Se 2Nd Gen 40Mm Gps - ML</v>
      </c>
      <c r="I281" s="207" t="str">
        <f t="array" ref="I281">IFERROR(INDEX('ARTICULOS TECNO'!C:C, MATCH(F281, 'ARTICULOS TECNO'!A:A, 0)),"NA")</f>
        <v>Silver</v>
      </c>
      <c r="J281" s="252">
        <v>645.0</v>
      </c>
      <c r="K281" s="301">
        <v>208.0</v>
      </c>
      <c r="L281" s="210">
        <f t="shared" si="2"/>
        <v>416</v>
      </c>
      <c r="M281" s="250" t="s">
        <v>548</v>
      </c>
      <c r="N281" s="263" t="str">
        <f t="shared" si="29"/>
        <v/>
      </c>
      <c r="O281" s="267">
        <v>175.0</v>
      </c>
      <c r="P281" s="267">
        <f t="shared" si="38"/>
        <v>14</v>
      </c>
      <c r="Q281" s="267">
        <f t="array" ref="Q281">IFERROR((K281-O281-P281)*G281,"")</f>
        <v>38</v>
      </c>
      <c r="R281" s="294">
        <f t="shared" si="22"/>
        <v>0.09134615385</v>
      </c>
      <c r="S281" s="216" t="s">
        <v>523</v>
      </c>
      <c r="T281" s="180" t="s">
        <v>679</v>
      </c>
      <c r="U281" s="267">
        <f t="shared" si="24"/>
        <v>350</v>
      </c>
      <c r="V281" s="270">
        <f t="array" ref="V281">IFERROR(INDEX('ARTICULOS TECNO'!G:G, MATCH(F281, 'ARTICULOS TECNO'!A:A, 0)),"")</f>
        <v>0.3</v>
      </c>
      <c r="W281" s="270">
        <f t="shared" si="8"/>
        <v>0.6</v>
      </c>
      <c r="X281" s="289"/>
      <c r="Y281" s="244" t="str">
        <f t="shared" si="30"/>
        <v>08/2025</v>
      </c>
    </row>
    <row r="282" ht="18.0" customHeight="1">
      <c r="A282" s="271">
        <v>45883.0</v>
      </c>
      <c r="B282" s="180">
        <v>2096.0</v>
      </c>
      <c r="C282" s="180" t="s">
        <v>521</v>
      </c>
      <c r="D282" s="265">
        <f t="array" ref="D282">XLOOKUP(B282,CABE_VENTAS!$A$1:A1037,CABE_VENTAS!$C$1:C1037,"N/A")</f>
        <v>162</v>
      </c>
      <c r="E282" s="204" t="str">
        <f t="array" ref="E282">XLOOKUP(D282,CLIENTES!$A$1:A1037,CLIENTES!$B$1:B1037, "")</f>
        <v>Marcos Roku</v>
      </c>
      <c r="F282" s="254" t="s">
        <v>680</v>
      </c>
      <c r="G282" s="260">
        <v>1.0</v>
      </c>
      <c r="H282" s="207" t="str">
        <f t="array" ref="H282">IFERROR(INDEX('ARTICULOS TECNO'!B:B, MATCH(F282, 'ARTICULOS TECNO'!A:A, 0)),"")</f>
        <v>Apple Watch Se 2Nd Gen 44Mm Gps - ML</v>
      </c>
      <c r="I282" s="237" t="s">
        <v>641</v>
      </c>
      <c r="J282" s="252">
        <v>645.0</v>
      </c>
      <c r="K282" s="301">
        <v>244.0</v>
      </c>
      <c r="L282" s="210">
        <f t="shared" si="2"/>
        <v>244</v>
      </c>
      <c r="M282" s="250" t="s">
        <v>548</v>
      </c>
      <c r="N282" s="263" t="str">
        <f t="shared" si="29"/>
        <v/>
      </c>
      <c r="O282" s="267">
        <v>199.0</v>
      </c>
      <c r="P282" s="267">
        <f t="shared" si="38"/>
        <v>14</v>
      </c>
      <c r="Q282" s="267">
        <f t="array" ref="Q282">IFERROR((K282-O282-P282)*G282,"")</f>
        <v>31</v>
      </c>
      <c r="R282" s="294">
        <f t="shared" si="22"/>
        <v>0.1270491803</v>
      </c>
      <c r="S282" s="216" t="s">
        <v>523</v>
      </c>
      <c r="T282" s="180" t="s">
        <v>681</v>
      </c>
      <c r="U282" s="267">
        <f t="shared" si="24"/>
        <v>199</v>
      </c>
      <c r="V282" s="270">
        <f t="array" ref="V282">IFERROR(INDEX('ARTICULOS TECNO'!G:G, MATCH(F282, 'ARTICULOS TECNO'!A:A, 0)),"")</f>
        <v>0.3</v>
      </c>
      <c r="W282" s="270">
        <f t="shared" si="8"/>
        <v>0.3</v>
      </c>
      <c r="X282" s="289"/>
      <c r="Y282" s="244" t="str">
        <f t="shared" si="30"/>
        <v>08/2025</v>
      </c>
    </row>
    <row r="283" ht="18.0" customHeight="1">
      <c r="A283" s="271">
        <v>45883.0</v>
      </c>
      <c r="B283" s="180">
        <v>2096.0</v>
      </c>
      <c r="C283" s="180" t="s">
        <v>521</v>
      </c>
      <c r="D283" s="265">
        <f t="array" ref="D283">XLOOKUP(B283,CABE_VENTAS!$A$1:A1037,CABE_VENTAS!$C$1:C1037,"N/A")</f>
        <v>162</v>
      </c>
      <c r="E283" s="204" t="str">
        <f t="array" ref="E283">XLOOKUP(D283,CLIENTES!$A$1:A1037,CLIENTES!$B$1:B1037, "")</f>
        <v>Marcos Roku</v>
      </c>
      <c r="F283" s="254" t="s">
        <v>680</v>
      </c>
      <c r="G283" s="260">
        <v>1.0</v>
      </c>
      <c r="H283" s="207" t="str">
        <f t="array" ref="H283">IFERROR(INDEX('ARTICULOS TECNO'!B:B, MATCH(F283, 'ARTICULOS TECNO'!A:A, 0)),"")</f>
        <v>Apple Watch Se 2Nd Gen 44Mm Gps - ML</v>
      </c>
      <c r="I283" s="237" t="s">
        <v>641</v>
      </c>
      <c r="J283" s="252">
        <v>645.0</v>
      </c>
      <c r="K283" s="301">
        <v>244.0</v>
      </c>
      <c r="L283" s="210">
        <f t="shared" si="2"/>
        <v>244</v>
      </c>
      <c r="M283" s="250" t="s">
        <v>548</v>
      </c>
      <c r="N283" s="263" t="str">
        <f t="shared" si="29"/>
        <v/>
      </c>
      <c r="O283" s="267">
        <v>199.0</v>
      </c>
      <c r="P283" s="267">
        <f t="shared" si="38"/>
        <v>14</v>
      </c>
      <c r="Q283" s="267">
        <f t="array" ref="Q283">IFERROR((K283-O283-P283)*G283,"")</f>
        <v>31</v>
      </c>
      <c r="R283" s="294">
        <f t="shared" si="22"/>
        <v>0.1270491803</v>
      </c>
      <c r="S283" s="216" t="s">
        <v>523</v>
      </c>
      <c r="T283" s="180" t="s">
        <v>679</v>
      </c>
      <c r="U283" s="267">
        <f t="shared" si="24"/>
        <v>199</v>
      </c>
      <c r="V283" s="270">
        <f t="array" ref="V283">IFERROR(INDEX('ARTICULOS TECNO'!G:G, MATCH(F283, 'ARTICULOS TECNO'!A:A, 0)),"")</f>
        <v>0.3</v>
      </c>
      <c r="W283" s="270">
        <f t="shared" si="8"/>
        <v>0.3</v>
      </c>
      <c r="X283" s="289"/>
      <c r="Y283" s="244" t="str">
        <f t="shared" si="30"/>
        <v>08/2025</v>
      </c>
    </row>
    <row r="284" ht="18.0" customHeight="1">
      <c r="A284" s="271">
        <v>45883.0</v>
      </c>
      <c r="B284" s="180">
        <v>2096.0</v>
      </c>
      <c r="C284" s="180" t="s">
        <v>521</v>
      </c>
      <c r="D284" s="265">
        <f t="array" ref="D284">XLOOKUP(B284,CABE_VENTAS!$A$1:A1037,CABE_VENTAS!$C$1:C1037,"N/A")</f>
        <v>162</v>
      </c>
      <c r="E284" s="204" t="str">
        <f t="array" ref="E284">XLOOKUP(D284,CLIENTES!$A$1:A1037,CLIENTES!$B$1:B1037, "")</f>
        <v>Marcos Roku</v>
      </c>
      <c r="F284" s="264" t="s">
        <v>682</v>
      </c>
      <c r="G284" s="260">
        <v>3.0</v>
      </c>
      <c r="H284" s="302" t="str">
        <f t="array" ref="H284">INDEX('ARTICULOS TECNO'!B:B, MATCH(F284, 'ARTICULOS TECNO'!A:A, 0))</f>
        <v>Apple Watch Series 10 (GPS) 42mm Alum SB - SM</v>
      </c>
      <c r="I284" s="302" t="str">
        <f t="array" ref="I284">IFERROR(INDEX('ARTICULOS TECNO'!C:C, MATCH(F284, 'ARTICULOS TECNO'!A:A, 0)),"NA")</f>
        <v>Rose Gold</v>
      </c>
      <c r="J284" s="252">
        <v>645.0</v>
      </c>
      <c r="K284" s="301">
        <v>355.0</v>
      </c>
      <c r="L284" s="210">
        <f t="shared" si="2"/>
        <v>1065</v>
      </c>
      <c r="M284" s="250" t="s">
        <v>548</v>
      </c>
      <c r="N284" s="263" t="str">
        <f t="shared" si="29"/>
        <v/>
      </c>
      <c r="O284" s="267">
        <v>299.0</v>
      </c>
      <c r="P284" s="267">
        <f t="shared" si="38"/>
        <v>16</v>
      </c>
      <c r="Q284" s="267">
        <f t="array" ref="Q284">IFERROR((K284-O284-P284)*G284,"")</f>
        <v>120</v>
      </c>
      <c r="R284" s="294">
        <f t="shared" si="22"/>
        <v>0.1126760563</v>
      </c>
      <c r="S284" s="216" t="s">
        <v>523</v>
      </c>
      <c r="T284" s="180" t="s">
        <v>683</v>
      </c>
      <c r="U284" s="267">
        <f t="shared" si="24"/>
        <v>897</v>
      </c>
      <c r="V284" s="270">
        <f t="array" ref="V284">IFERROR(INDEX('ARTICULOS TECNO'!G:G, MATCH(F284, 'ARTICULOS TECNO'!A:A, 0)),"")</f>
        <v>0.35</v>
      </c>
      <c r="W284" s="270">
        <f t="shared" si="8"/>
        <v>1.05</v>
      </c>
      <c r="X284" s="289"/>
      <c r="Y284" s="244" t="str">
        <f t="shared" si="30"/>
        <v>08/2025</v>
      </c>
    </row>
    <row r="285" ht="18.0" customHeight="1">
      <c r="A285" s="271">
        <v>45883.0</v>
      </c>
      <c r="B285" s="180">
        <v>2096.0</v>
      </c>
      <c r="C285" s="180" t="s">
        <v>521</v>
      </c>
      <c r="D285" s="265">
        <f t="array" ref="D285">XLOOKUP(B285,CABE_VENTAS!$A$1:A1037,CABE_VENTAS!$C$1:C1037,"N/A")</f>
        <v>162</v>
      </c>
      <c r="E285" s="204" t="str">
        <f t="array" ref="E285">XLOOKUP(D285,CLIENTES!$A$1:A1037,CLIENTES!$B$1:B1037, "")</f>
        <v>Marcos Roku</v>
      </c>
      <c r="F285" s="254" t="s">
        <v>684</v>
      </c>
      <c r="G285" s="260">
        <v>2.0</v>
      </c>
      <c r="H285" s="207" t="str">
        <f t="array" ref="H285">IFERROR(INDEX('ARTICULOS TECNO'!B:B, MATCH(F285, 'ARTICULOS TECNO'!A:A, 0)),"")</f>
        <v>Apple Watch Se 2Nd Gen 40Mm Gps - SM</v>
      </c>
      <c r="I285" s="207" t="str">
        <f t="array" ref="I285">IFERROR(INDEX('ARTICULOS TECNO'!C:C, MATCH(F285, 'ARTICULOS TECNO'!A:A, 0)),"NA")</f>
        <v>Silver</v>
      </c>
      <c r="J285" s="252">
        <v>635.0</v>
      </c>
      <c r="K285" s="301">
        <v>208.0</v>
      </c>
      <c r="L285" s="210">
        <f t="shared" si="2"/>
        <v>416</v>
      </c>
      <c r="M285" s="250" t="s">
        <v>548</v>
      </c>
      <c r="N285" s="263" t="str">
        <f t="shared" si="29"/>
        <v/>
      </c>
      <c r="O285" s="267">
        <v>169.0</v>
      </c>
      <c r="P285" s="267">
        <f t="shared" si="38"/>
        <v>14</v>
      </c>
      <c r="Q285" s="267">
        <f t="array" ref="Q285">IFERROR((K285-O285-P285)*G285,"")</f>
        <v>50</v>
      </c>
      <c r="R285" s="294">
        <f t="shared" si="22"/>
        <v>0.1201923077</v>
      </c>
      <c r="S285" s="216" t="s">
        <v>523</v>
      </c>
      <c r="T285" s="180" t="s">
        <v>681</v>
      </c>
      <c r="U285" s="267">
        <f t="shared" si="24"/>
        <v>338</v>
      </c>
      <c r="V285" s="270">
        <f t="array" ref="V285">IFERROR(INDEX('ARTICULOS TECNO'!G:G, MATCH(F285, 'ARTICULOS TECNO'!A:A, 0)),"")</f>
        <v>0.3</v>
      </c>
      <c r="W285" s="270">
        <f t="shared" si="8"/>
        <v>0.6</v>
      </c>
      <c r="X285" s="289"/>
      <c r="Y285" s="244" t="str">
        <f t="shared" si="30"/>
        <v>08/2025</v>
      </c>
    </row>
    <row r="286" ht="18.0" customHeight="1">
      <c r="A286" s="271">
        <v>45883.0</v>
      </c>
      <c r="B286" s="180">
        <v>2096.0</v>
      </c>
      <c r="C286" s="180" t="s">
        <v>521</v>
      </c>
      <c r="D286" s="265">
        <f t="array" ref="D286">XLOOKUP(B286,CABE_VENTAS!$A$1:A1037,CABE_VENTAS!$C$1:C1037,"N/A")</f>
        <v>162</v>
      </c>
      <c r="E286" s="204" t="str">
        <f t="array" ref="E286">XLOOKUP(D286,CLIENTES!$A$1:A1037,CLIENTES!$B$1:B1037, "")</f>
        <v>Marcos Roku</v>
      </c>
      <c r="F286" s="303" t="s">
        <v>685</v>
      </c>
      <c r="G286" s="304">
        <v>2.0</v>
      </c>
      <c r="H286" s="305" t="str">
        <f t="array" ref="H286">IFERROR(INDEX('ARTICULOS TECNO'!B:B, MATCH(F286, 'ARTICULOS TECNO'!A:A, 0)),"")</f>
        <v>Apple Watch Series 10 (GPS) 46mm Alum - SB - ML</v>
      </c>
      <c r="I286" s="305" t="str">
        <f t="array" ref="I286">IFERROR(INDEX('ARTICULOS TECNO'!C:C, MATCH(F286, 'ARTICULOS TECNO'!A:A, 0)),"NA")</f>
        <v>Jet Black</v>
      </c>
      <c r="J286" s="252">
        <v>635.0</v>
      </c>
      <c r="K286" s="301">
        <v>390.0</v>
      </c>
      <c r="L286" s="210">
        <f t="shared" si="2"/>
        <v>780</v>
      </c>
      <c r="M286" s="250" t="s">
        <v>548</v>
      </c>
      <c r="N286" s="263" t="str">
        <f t="shared" si="29"/>
        <v/>
      </c>
      <c r="O286" s="267">
        <v>329.0</v>
      </c>
      <c r="P286" s="267">
        <f t="shared" si="38"/>
        <v>16</v>
      </c>
      <c r="Q286" s="267">
        <f t="array" ref="Q286">IFERROR((K286-O286-P286)*G286,"")</f>
        <v>90</v>
      </c>
      <c r="R286" s="294">
        <f t="shared" si="22"/>
        <v>0.1153846154</v>
      </c>
      <c r="S286" s="216" t="s">
        <v>523</v>
      </c>
      <c r="T286" s="180" t="s">
        <v>686</v>
      </c>
      <c r="U286" s="267">
        <f t="shared" si="24"/>
        <v>658</v>
      </c>
      <c r="V286" s="270">
        <f t="array" ref="V286">IFERROR(INDEX('ARTICULOS TECNO'!G:G, MATCH(F286, 'ARTICULOS TECNO'!A:A, 0)),"")</f>
        <v>0.35</v>
      </c>
      <c r="W286" s="270">
        <f t="shared" si="8"/>
        <v>0.7</v>
      </c>
      <c r="X286" s="289"/>
      <c r="Y286" s="244" t="str">
        <f t="shared" si="30"/>
        <v>08/2025</v>
      </c>
    </row>
    <row r="287" ht="18.0" customHeight="1">
      <c r="A287" s="271">
        <v>45883.0</v>
      </c>
      <c r="B287" s="180">
        <v>2096.0</v>
      </c>
      <c r="C287" s="180" t="s">
        <v>521</v>
      </c>
      <c r="D287" s="265">
        <f t="array" ref="D287">XLOOKUP(B287,CABE_VENTAS!$A$1:A1037,CABE_VENTAS!$C$1:C1037,"N/A")</f>
        <v>162</v>
      </c>
      <c r="E287" s="204" t="str">
        <f t="array" ref="E287">XLOOKUP(D287,CLIENTES!$A$1:A1037,CLIENTES!$B$1:B1037, "")</f>
        <v>Marcos Roku</v>
      </c>
      <c r="F287" s="264" t="s">
        <v>687</v>
      </c>
      <c r="G287" s="290">
        <v>1.0</v>
      </c>
      <c r="H287" s="302" t="str">
        <f t="array" ref="H287">INDEX('ARTICULOS TECNO'!B:B, MATCH(F287, 'ARTICULOS TECNO'!A:A, 0))</f>
        <v>Apple Watch Series 10 (GPS) 42mm Alum SB - SM</v>
      </c>
      <c r="I287" s="302" t="str">
        <f t="array" ref="I287">IFERROR(INDEX('ARTICULOS TECNO'!C:C, MATCH(F287, 'ARTICULOS TECNO'!A:A, 0)),"NA")</f>
        <v>Silver</v>
      </c>
      <c r="J287" s="252">
        <v>625.0</v>
      </c>
      <c r="K287" s="301">
        <v>355.0</v>
      </c>
      <c r="L287" s="210">
        <f t="shared" si="2"/>
        <v>355</v>
      </c>
      <c r="M287" s="250" t="s">
        <v>548</v>
      </c>
      <c r="N287" s="263" t="str">
        <f t="shared" si="29"/>
        <v/>
      </c>
      <c r="O287" s="267">
        <v>299.0</v>
      </c>
      <c r="P287" s="267">
        <f t="shared" si="38"/>
        <v>16</v>
      </c>
      <c r="Q287" s="267">
        <f t="array" ref="Q287">IFERROR((K287-O287-P287)*G287,"")</f>
        <v>40</v>
      </c>
      <c r="R287" s="294">
        <f t="shared" si="22"/>
        <v>0.1126760563</v>
      </c>
      <c r="S287" s="216" t="s">
        <v>508</v>
      </c>
      <c r="T287" s="180" t="s">
        <v>688</v>
      </c>
      <c r="U287" s="267">
        <f t="shared" si="24"/>
        <v>299</v>
      </c>
      <c r="V287" s="270">
        <f t="array" ref="V287">IFERROR(INDEX('ARTICULOS TECNO'!G:G, MATCH(F287, 'ARTICULOS TECNO'!A:A, 0)),"")</f>
        <v>0.35</v>
      </c>
      <c r="W287" s="270">
        <f t="shared" si="8"/>
        <v>0.35</v>
      </c>
      <c r="X287" s="289"/>
      <c r="Y287" s="244" t="str">
        <f t="shared" si="30"/>
        <v>08/2025</v>
      </c>
    </row>
    <row r="288" ht="18.0" customHeight="1">
      <c r="A288" s="271">
        <v>45883.0</v>
      </c>
      <c r="B288" s="180">
        <v>2096.0</v>
      </c>
      <c r="C288" s="180" t="s">
        <v>521</v>
      </c>
      <c r="D288" s="265">
        <f t="array" ref="D288">XLOOKUP(B288,CABE_VENTAS!$A$1:A1037,CABE_VENTAS!$C$1:C1037,"N/A")</f>
        <v>162</v>
      </c>
      <c r="E288" s="204" t="str">
        <f t="array" ref="E288">XLOOKUP(D288,CLIENTES!$A$1:A1037,CLIENTES!$B$1:B1037, "")</f>
        <v>Marcos Roku</v>
      </c>
      <c r="F288" s="306" t="s">
        <v>689</v>
      </c>
      <c r="G288" s="307">
        <v>1.0</v>
      </c>
      <c r="H288" s="305" t="str">
        <f t="array" ref="H288">IFERROR(INDEX('ARTICULOS TECNO'!B:B, MATCH(F288, 'ARTICULOS TECNO'!A:A, 0)),"")</f>
        <v>Apple Watch Series 10 (GPS) 42mm Alum SB - SM</v>
      </c>
      <c r="I288" s="305" t="str">
        <f t="array" ref="I288">IFERROR(INDEX('ARTICULOS TECNO'!C:C, MATCH(F288, 'ARTICULOS TECNO'!A:A, 0)),"NA")</f>
        <v>Jet Black</v>
      </c>
      <c r="J288" s="252">
        <v>625.0</v>
      </c>
      <c r="K288" s="301">
        <v>355.0</v>
      </c>
      <c r="L288" s="210">
        <f t="shared" si="2"/>
        <v>355</v>
      </c>
      <c r="M288" s="250" t="s">
        <v>548</v>
      </c>
      <c r="N288" s="263" t="str">
        <f t="shared" si="29"/>
        <v/>
      </c>
      <c r="O288" s="267">
        <v>299.0</v>
      </c>
      <c r="P288" s="267">
        <f t="shared" si="38"/>
        <v>16</v>
      </c>
      <c r="Q288" s="267">
        <f t="array" ref="Q288">IFERROR((K288-O288-P288)*G288,"")</f>
        <v>40</v>
      </c>
      <c r="R288" s="294">
        <f t="shared" si="22"/>
        <v>0.1126760563</v>
      </c>
      <c r="S288" s="216" t="s">
        <v>508</v>
      </c>
      <c r="T288" s="180" t="s">
        <v>688</v>
      </c>
      <c r="U288" s="267">
        <f t="shared" si="24"/>
        <v>299</v>
      </c>
      <c r="V288" s="270">
        <f t="array" ref="V288">IFERROR(INDEX('ARTICULOS TECNO'!G:G, MATCH(F288, 'ARTICULOS TECNO'!A:A, 0)),"")</f>
        <v>0.35</v>
      </c>
      <c r="W288" s="270">
        <f t="shared" si="8"/>
        <v>0.35</v>
      </c>
      <c r="X288" s="289"/>
      <c r="Y288" s="244" t="str">
        <f t="shared" si="30"/>
        <v>08/2025</v>
      </c>
    </row>
    <row r="289" ht="18.0" customHeight="1">
      <c r="A289" s="271">
        <v>45883.0</v>
      </c>
      <c r="B289" s="180">
        <v>2096.0</v>
      </c>
      <c r="C289" s="180" t="s">
        <v>521</v>
      </c>
      <c r="D289" s="265">
        <f t="array" ref="D289">XLOOKUP(B289,CABE_VENTAS!$A$1:A1037,CABE_VENTAS!$C$1:C1037,"N/A")</f>
        <v>162</v>
      </c>
      <c r="E289" s="204" t="str">
        <f t="array" ref="E289">XLOOKUP(D289,CLIENTES!$A$1:A1037,CLIENTES!$B$1:B1037, "")</f>
        <v>Marcos Roku</v>
      </c>
      <c r="F289" s="306" t="s">
        <v>690</v>
      </c>
      <c r="G289" s="307">
        <v>3.0</v>
      </c>
      <c r="H289" s="305" t="str">
        <f t="array" ref="H289">IFERROR(INDEX('ARTICULOS TECNO'!B:B, MATCH(F289, 'ARTICULOS TECNO'!A:A, 0)),"")</f>
        <v>Apple Watch Series 10 (GPS) 46mm Alum - SB - ML</v>
      </c>
      <c r="I289" s="305" t="str">
        <f t="array" ref="I289">IFERROR(INDEX('ARTICULOS TECNO'!C:C, MATCH(F289, 'ARTICULOS TECNO'!A:A, 0)),"NA")</f>
        <v>Silver</v>
      </c>
      <c r="J289" s="252">
        <v>625.0</v>
      </c>
      <c r="K289" s="301">
        <v>390.0</v>
      </c>
      <c r="L289" s="210">
        <f t="shared" si="2"/>
        <v>1170</v>
      </c>
      <c r="M289" s="250" t="s">
        <v>548</v>
      </c>
      <c r="N289" s="263" t="str">
        <f t="shared" si="29"/>
        <v/>
      </c>
      <c r="O289" s="267">
        <v>329.0</v>
      </c>
      <c r="P289" s="267">
        <f t="shared" si="38"/>
        <v>16</v>
      </c>
      <c r="Q289" s="267">
        <f t="array" ref="Q289">IFERROR((K289-O289-P289)*G289,"")</f>
        <v>135</v>
      </c>
      <c r="R289" s="294">
        <f t="shared" si="22"/>
        <v>0.1153846154</v>
      </c>
      <c r="S289" s="216" t="s">
        <v>508</v>
      </c>
      <c r="T289" s="180" t="s">
        <v>688</v>
      </c>
      <c r="U289" s="267">
        <f t="shared" si="24"/>
        <v>987</v>
      </c>
      <c r="V289" s="270">
        <f t="array" ref="V289">IFERROR(INDEX('ARTICULOS TECNO'!G:G, MATCH(F289, 'ARTICULOS TECNO'!A:A, 0)),"")</f>
        <v>0.35</v>
      </c>
      <c r="W289" s="270">
        <f t="shared" si="8"/>
        <v>1.05</v>
      </c>
      <c r="X289" s="289"/>
      <c r="Y289" s="244" t="str">
        <f t="shared" si="30"/>
        <v>08/2025</v>
      </c>
    </row>
    <row r="290" ht="18.0" customHeight="1">
      <c r="A290" s="271">
        <v>45883.0</v>
      </c>
      <c r="B290" s="180">
        <v>2096.0</v>
      </c>
      <c r="C290" s="180" t="s">
        <v>521</v>
      </c>
      <c r="D290" s="265">
        <f t="array" ref="D290">XLOOKUP(B290,CABE_VENTAS!$A$1:A1037,CABE_VENTAS!$C$1:C1037,"N/A")</f>
        <v>162</v>
      </c>
      <c r="E290" s="204" t="str">
        <f t="array" ref="E290">XLOOKUP(D290,CLIENTES!$A$1:A1037,CLIENTES!$B$1:B1037, "")</f>
        <v>Marcos Roku</v>
      </c>
      <c r="F290" s="254" t="s">
        <v>691</v>
      </c>
      <c r="G290" s="290">
        <v>1.0</v>
      </c>
      <c r="H290" s="207" t="str">
        <f t="array" ref="H290">IFERROR(INDEX('ARTICULOS TECNO'!B:B, MATCH(F290, 'ARTICULOS TECNO'!A:A, 0)),"")</f>
        <v>Apple Watch Ultra 2 GPS + Cellular 49mm</v>
      </c>
      <c r="I290" s="207" t="str">
        <f t="array" ref="I290">IFERROR(INDEX('ARTICULOS TECNO'!C:C, MATCH(F290, 'ARTICULOS TECNO'!A:A, 0)),"NA")</f>
        <v>Black</v>
      </c>
      <c r="J290" s="252">
        <v>625.0</v>
      </c>
      <c r="K290" s="301">
        <v>745.0</v>
      </c>
      <c r="L290" s="210">
        <f t="shared" si="2"/>
        <v>745</v>
      </c>
      <c r="M290" s="250" t="s">
        <v>548</v>
      </c>
      <c r="N290" s="263" t="str">
        <f t="shared" si="29"/>
        <v/>
      </c>
      <c r="O290" s="267">
        <v>648.0</v>
      </c>
      <c r="P290" s="267">
        <f t="shared" si="38"/>
        <v>23</v>
      </c>
      <c r="Q290" s="267">
        <f t="array" ref="Q290">IFERROR((K290-O290-P290)*G290,"")</f>
        <v>74</v>
      </c>
      <c r="R290" s="294">
        <f t="shared" si="22"/>
        <v>0.09932885906</v>
      </c>
      <c r="S290" s="216" t="s">
        <v>569</v>
      </c>
      <c r="T290" s="180"/>
      <c r="U290" s="267">
        <f t="shared" si="24"/>
        <v>648</v>
      </c>
      <c r="V290" s="270">
        <f t="array" ref="V290">IFERROR(INDEX('ARTICULOS TECNO'!G:G, MATCH(F290, 'ARTICULOS TECNO'!A:A, 0)),"")</f>
        <v>0.5</v>
      </c>
      <c r="W290" s="270">
        <f t="shared" si="8"/>
        <v>0.5</v>
      </c>
      <c r="X290" s="289"/>
      <c r="Y290" s="244" t="str">
        <f t="shared" si="30"/>
        <v>08/2025</v>
      </c>
    </row>
    <row r="291" ht="18.0" customHeight="1">
      <c r="A291" s="271">
        <v>45883.0</v>
      </c>
      <c r="B291" s="180">
        <v>2096.0</v>
      </c>
      <c r="C291" s="180" t="s">
        <v>521</v>
      </c>
      <c r="D291" s="265">
        <f t="array" ref="D291">XLOOKUP(B291,CABE_VENTAS!$A$1:A1037,CABE_VENTAS!$C$1:C1037,"N/A")</f>
        <v>162</v>
      </c>
      <c r="E291" s="204" t="str">
        <f t="array" ref="E291">XLOOKUP(D291,CLIENTES!$A$1:A1037,CLIENTES!$B$1:B1037, "")</f>
        <v>Marcos Roku</v>
      </c>
      <c r="F291" s="254" t="s">
        <v>692</v>
      </c>
      <c r="G291" s="290">
        <v>2.0</v>
      </c>
      <c r="H291" s="207" t="str">
        <f t="array" ref="H291">IFERROR(INDEX('ARTICULOS TECNO'!B:B, MATCH(F291, 'ARTICULOS TECNO'!A:A, 0)),"")</f>
        <v>Apple Watch Ultra 2 GPS + Cellular 49mm</v>
      </c>
      <c r="I291" s="207" t="str">
        <f t="array" ref="I291">IFERROR(INDEX('ARTICULOS TECNO'!C:C, MATCH(F291, 'ARTICULOS TECNO'!A:A, 0)),"NA")</f>
        <v>Natural Titanium</v>
      </c>
      <c r="J291" s="252">
        <v>625.0</v>
      </c>
      <c r="K291" s="301">
        <v>745.0</v>
      </c>
      <c r="L291" s="210">
        <f t="shared" si="2"/>
        <v>1490</v>
      </c>
      <c r="M291" s="250" t="s">
        <v>548</v>
      </c>
      <c r="N291" s="263">
        <f t="shared" si="29"/>
        <v>7280</v>
      </c>
      <c r="O291" s="267">
        <v>640.0</v>
      </c>
      <c r="P291" s="267">
        <f t="shared" si="38"/>
        <v>23</v>
      </c>
      <c r="Q291" s="267">
        <f t="array" ref="Q291">IFERROR((K291-O291-P291)*G291,"")</f>
        <v>164</v>
      </c>
      <c r="R291" s="294">
        <f t="shared" si="22"/>
        <v>0.1100671141</v>
      </c>
      <c r="S291" s="216" t="s">
        <v>569</v>
      </c>
      <c r="T291" s="180"/>
      <c r="U291" s="267">
        <f t="shared" si="24"/>
        <v>1280</v>
      </c>
      <c r="V291" s="270">
        <f t="array" ref="V291">IFERROR(INDEX('ARTICULOS TECNO'!G:G, MATCH(F291, 'ARTICULOS TECNO'!A:A, 0)),"")</f>
        <v>0.5</v>
      </c>
      <c r="W291" s="270">
        <f t="shared" si="8"/>
        <v>1</v>
      </c>
      <c r="X291" s="289"/>
      <c r="Y291" s="244" t="str">
        <f t="shared" si="30"/>
        <v>08/2025</v>
      </c>
    </row>
    <row r="292" ht="18.0" customHeight="1">
      <c r="A292" s="271">
        <v>45883.0</v>
      </c>
      <c r="B292" s="180">
        <v>2095.0</v>
      </c>
      <c r="C292" s="180" t="s">
        <v>195</v>
      </c>
      <c r="D292" s="265">
        <f t="array" ref="D292">XLOOKUP(B292,CABE_VENTAS!$A$1:A1037,CABE_VENTAS!$C$1:C1037,"N/A")</f>
        <v>162</v>
      </c>
      <c r="E292" s="204" t="str">
        <f t="array" ref="E292">XLOOKUP(D292,CLIENTES!$A$1:A1037,CLIENTES!$B$1:B1037, "")</f>
        <v>Marcos Roku</v>
      </c>
      <c r="F292" s="264" t="s">
        <v>693</v>
      </c>
      <c r="G292" s="260">
        <v>2.0</v>
      </c>
      <c r="H292" s="302" t="str">
        <f t="array" ref="H292">IFERROR(INDEX('ARTICULOS TECNO'!B:B, MATCH(F292, 'ARTICULOS TECNO'!A:A, 0)),"")</f>
        <v>Apple Magic Keyboard for 11" iPad Pro M2-M3</v>
      </c>
      <c r="I292" s="207"/>
      <c r="J292" s="252">
        <v>654.0</v>
      </c>
      <c r="K292" s="301">
        <v>345.0</v>
      </c>
      <c r="L292" s="210">
        <f t="shared" si="2"/>
        <v>690</v>
      </c>
      <c r="M292" s="250" t="s">
        <v>548</v>
      </c>
      <c r="N292" s="263" t="str">
        <f t="shared" si="29"/>
        <v/>
      </c>
      <c r="O292" s="267">
        <v>269.0</v>
      </c>
      <c r="P292" s="267">
        <f t="shared" si="38"/>
        <v>47</v>
      </c>
      <c r="Q292" s="267">
        <f t="array" ref="Q292">IFERROR((K292-O292-P292)*G292,"")</f>
        <v>58</v>
      </c>
      <c r="R292" s="294">
        <f t="shared" si="22"/>
        <v>0.08405797101</v>
      </c>
      <c r="S292" s="216" t="s">
        <v>523</v>
      </c>
      <c r="T292" s="180" t="s">
        <v>694</v>
      </c>
      <c r="U292" s="267">
        <f t="shared" si="24"/>
        <v>538</v>
      </c>
      <c r="V292" s="270">
        <f t="array" ref="V292">IFERROR(INDEX('ARTICULOS TECNO'!G:G, MATCH(F292, 'ARTICULOS TECNO'!A:A, 0)),"")</f>
        <v>1.04</v>
      </c>
      <c r="W292" s="270">
        <f t="shared" si="8"/>
        <v>2.08</v>
      </c>
      <c r="X292" s="289" t="s">
        <v>695</v>
      </c>
      <c r="Y292" s="244" t="str">
        <f t="shared" si="30"/>
        <v>08/2025</v>
      </c>
    </row>
    <row r="293" ht="18.0" customHeight="1">
      <c r="A293" s="271">
        <v>45883.0</v>
      </c>
      <c r="B293" s="180">
        <v>2095.0</v>
      </c>
      <c r="C293" s="180" t="s">
        <v>195</v>
      </c>
      <c r="D293" s="265">
        <f t="array" ref="D293">XLOOKUP(B293,CABE_VENTAS!$A$1:A1037,CABE_VENTAS!$C$1:C1037,"N/A")</f>
        <v>162</v>
      </c>
      <c r="E293" s="204" t="str">
        <f t="array" ref="E293">XLOOKUP(D293,CLIENTES!$A$1:A1037,CLIENTES!$B$1:B1037, "")</f>
        <v>Marcos Roku</v>
      </c>
      <c r="F293" s="264" t="s">
        <v>536</v>
      </c>
      <c r="G293" s="260">
        <v>3.0</v>
      </c>
      <c r="H293" s="207" t="str">
        <f t="array" ref="H293">IFERROR(INDEX('ARTICULOS TECNO'!B:B, MATCH(F293, 'ARTICULOS TECNO'!A:A, 0)),"")</f>
        <v>APPLE PENCIL C</v>
      </c>
      <c r="I293" s="207" t="str">
        <f t="array" ref="I293">IFERROR(INDEX('ARTICULOS TECNO'!C:C, MATCH(F293, 'ARTICULOS TECNO'!A:A, 0)),"NA")</f>
        <v/>
      </c>
      <c r="J293" s="252">
        <v>635.0</v>
      </c>
      <c r="K293" s="301">
        <v>96.0</v>
      </c>
      <c r="L293" s="210">
        <f t="shared" si="2"/>
        <v>288</v>
      </c>
      <c r="M293" s="250" t="s">
        <v>548</v>
      </c>
      <c r="N293" s="263" t="str">
        <f t="shared" si="29"/>
        <v/>
      </c>
      <c r="O293" s="267">
        <v>69.0</v>
      </c>
      <c r="P293" s="267">
        <f t="shared" si="38"/>
        <v>7</v>
      </c>
      <c r="Q293" s="267">
        <f t="array" ref="Q293">IFERROR((K293-O293-P293)*G293,"")</f>
        <v>60</v>
      </c>
      <c r="R293" s="294">
        <f t="shared" si="22"/>
        <v>0.2083333333</v>
      </c>
      <c r="S293" s="216"/>
      <c r="T293" s="180"/>
      <c r="U293" s="267">
        <f t="shared" si="24"/>
        <v>207</v>
      </c>
      <c r="V293" s="270">
        <f t="array" ref="V293">IFERROR(INDEX('ARTICULOS TECNO'!G:G, MATCH(F293, 'ARTICULOS TECNO'!A:A, 0)),"")</f>
        <v>0.15</v>
      </c>
      <c r="W293" s="270">
        <f t="shared" si="8"/>
        <v>0.45</v>
      </c>
      <c r="X293" s="289"/>
      <c r="Y293" s="244" t="str">
        <f t="shared" si="30"/>
        <v>08/2025</v>
      </c>
    </row>
    <row r="294" ht="18.0" customHeight="1">
      <c r="A294" s="271">
        <v>45883.0</v>
      </c>
      <c r="B294" s="180">
        <v>2095.0</v>
      </c>
      <c r="C294" s="180" t="s">
        <v>195</v>
      </c>
      <c r="D294" s="265">
        <f t="array" ref="D294">XLOOKUP(B294,CABE_VENTAS!$A$1:A1037,CABE_VENTAS!$C$1:C1037,"N/A")</f>
        <v>162</v>
      </c>
      <c r="E294" s="204" t="str">
        <f t="array" ref="E294">XLOOKUP(D294,CLIENTES!$A$1:A1037,CLIENTES!$B$1:B1037, "")</f>
        <v>Marcos Roku</v>
      </c>
      <c r="F294" s="254" t="s">
        <v>696</v>
      </c>
      <c r="G294" s="260">
        <v>1.0</v>
      </c>
      <c r="H294" s="207" t="str">
        <f t="array" ref="H294">IFERROR(INDEX('ARTICULOS TECNO'!B:B, MATCH(F294, 'ARTICULOS TECNO'!A:A, 0)),"")</f>
        <v>Suitisbest - 2 correas deportivas compatibles con Apple Watch Ultra Band</v>
      </c>
      <c r="I294" s="207" t="str">
        <f t="array" ref="I294">IFERROR(INDEX('ARTICULOS TECNO'!C:C, MATCH(F294, 'ARTICULOS TECNO'!A:A, 0)),"NA")</f>
        <v>Space Gray</v>
      </c>
      <c r="J294" s="252">
        <v>630.0</v>
      </c>
      <c r="K294" s="301">
        <v>59.0</v>
      </c>
      <c r="L294" s="210">
        <f t="shared" si="2"/>
        <v>59</v>
      </c>
      <c r="M294" s="250" t="s">
        <v>548</v>
      </c>
      <c r="N294" s="263" t="str">
        <f t="shared" si="29"/>
        <v/>
      </c>
      <c r="O294" s="267">
        <v>26.0</v>
      </c>
      <c r="P294" s="267">
        <f t="shared" si="38"/>
        <v>5</v>
      </c>
      <c r="Q294" s="267">
        <f t="array" ref="Q294">IFERROR((K294-O294-P294)*G294,"")</f>
        <v>28</v>
      </c>
      <c r="R294" s="294">
        <f t="shared" si="22"/>
        <v>0.4745762712</v>
      </c>
      <c r="S294" s="216" t="s">
        <v>523</v>
      </c>
      <c r="T294" s="180"/>
      <c r="U294" s="267">
        <f t="shared" si="24"/>
        <v>26</v>
      </c>
      <c r="V294" s="270">
        <f t="array" ref="V294">IFERROR(INDEX('ARTICULOS TECNO'!G:G, MATCH(F294, 'ARTICULOS TECNO'!A:A, 0)),"")</f>
        <v>0.1</v>
      </c>
      <c r="W294" s="270">
        <f t="shared" si="8"/>
        <v>0.1</v>
      </c>
      <c r="X294" s="289"/>
      <c r="Y294" s="244" t="str">
        <f t="shared" si="30"/>
        <v>08/2025</v>
      </c>
    </row>
    <row r="295" ht="18.0" customHeight="1">
      <c r="A295" s="271">
        <v>45883.0</v>
      </c>
      <c r="B295" s="180">
        <v>2095.0</v>
      </c>
      <c r="C295" s="180" t="s">
        <v>505</v>
      </c>
      <c r="D295" s="265">
        <f t="array" ref="D295">XLOOKUP(B295,CABE_VENTAS!$A$1:A1037,CABE_VENTAS!$C$1:C1037,"N/A")</f>
        <v>162</v>
      </c>
      <c r="E295" s="204" t="str">
        <f t="array" ref="E295">XLOOKUP(D295,CLIENTES!$A$1:A1037,CLIENTES!$B$1:B1037, "")</f>
        <v>Marcos Roku</v>
      </c>
      <c r="F295" s="264" t="s">
        <v>561</v>
      </c>
      <c r="G295" s="260">
        <v>2.0</v>
      </c>
      <c r="H295" s="302" t="str">
        <f t="array" ref="H295">IFERROR(INDEX('ARTICULOS TECNO'!B:B, MATCH(F295, 'ARTICULOS TECNO'!A:A, 0)),"")</f>
        <v>Apple iPad 11th Gen A16 128GB Wi-Fi Only</v>
      </c>
      <c r="I295" s="207" t="str">
        <f t="array" ref="I295">IFERROR(INDEX('ARTICULOS TECNO'!C:C, MATCH(F295, 'ARTICULOS TECNO'!A:A, 0)),"NA")</f>
        <v>Pink</v>
      </c>
      <c r="J295" s="252">
        <v>630.0</v>
      </c>
      <c r="K295" s="301">
        <v>370.0</v>
      </c>
      <c r="L295" s="210">
        <f t="shared" si="2"/>
        <v>740</v>
      </c>
      <c r="M295" s="250" t="s">
        <v>548</v>
      </c>
      <c r="N295" s="263" t="str">
        <f t="shared" si="29"/>
        <v/>
      </c>
      <c r="O295" s="267">
        <v>299.0</v>
      </c>
      <c r="P295" s="267">
        <f t="shared" si="38"/>
        <v>39</v>
      </c>
      <c r="Q295" s="267">
        <f t="array" ref="Q295">IFERROR((K295-O295-P295)*G295,"")</f>
        <v>64</v>
      </c>
      <c r="R295" s="294">
        <f t="shared" si="22"/>
        <v>0.08648648649</v>
      </c>
      <c r="S295" s="216" t="s">
        <v>569</v>
      </c>
      <c r="T295" s="180">
        <v>20126.0</v>
      </c>
      <c r="U295" s="267">
        <f t="shared" si="24"/>
        <v>598</v>
      </c>
      <c r="V295" s="270">
        <f t="array" ref="V295">IFERROR(INDEX('ARTICULOS TECNO'!G:G, MATCH(F295, 'ARTICULOS TECNO'!A:A, 0)),"")</f>
        <v>0.855</v>
      </c>
      <c r="W295" s="270">
        <f t="shared" si="8"/>
        <v>1.71</v>
      </c>
      <c r="X295" s="289"/>
      <c r="Y295" s="244" t="str">
        <f t="shared" si="30"/>
        <v>08/2025</v>
      </c>
    </row>
    <row r="296" ht="18.0" customHeight="1">
      <c r="A296" s="271">
        <v>45883.0</v>
      </c>
      <c r="B296" s="180">
        <v>2095.0</v>
      </c>
      <c r="C296" s="180" t="s">
        <v>505</v>
      </c>
      <c r="D296" s="265">
        <f t="array" ref="D296">XLOOKUP(B296,CABE_VENTAS!$A$1:A1037,CABE_VENTAS!$C$1:C1037,"N/A")</f>
        <v>162</v>
      </c>
      <c r="E296" s="204" t="str">
        <f t="array" ref="E296">XLOOKUP(D296,CLIENTES!$A$1:A1037,CLIENTES!$B$1:B1037, "")</f>
        <v>Marcos Roku</v>
      </c>
      <c r="F296" s="264" t="s">
        <v>510</v>
      </c>
      <c r="G296" s="260">
        <v>2.0</v>
      </c>
      <c r="H296" s="302" t="str">
        <f t="array" ref="H296">IFERROR(INDEX('ARTICULOS TECNO'!B:B, MATCH(F296, 'ARTICULOS TECNO'!A:A, 0)),"")</f>
        <v>Apple iPad 11th Gen A16 128GB Wi-Fi Only</v>
      </c>
      <c r="I296" s="207" t="str">
        <f t="array" ref="I296">IFERROR(INDEX('ARTICULOS TECNO'!C:C, MATCH(F296, 'ARTICULOS TECNO'!A:A, 0)),"NA")</f>
        <v>Silver</v>
      </c>
      <c r="J296" s="252">
        <v>630.0</v>
      </c>
      <c r="K296" s="301">
        <v>370.0</v>
      </c>
      <c r="L296" s="210">
        <f t="shared" si="2"/>
        <v>740</v>
      </c>
      <c r="M296" s="250" t="s">
        <v>548</v>
      </c>
      <c r="N296" s="263" t="str">
        <f t="shared" si="29"/>
        <v/>
      </c>
      <c r="O296" s="267">
        <v>299.0</v>
      </c>
      <c r="P296" s="267">
        <f t="shared" si="38"/>
        <v>39</v>
      </c>
      <c r="Q296" s="267">
        <f t="array" ref="Q296">IFERROR((K296-O296-P296)*G296,"")</f>
        <v>64</v>
      </c>
      <c r="R296" s="294">
        <f t="shared" si="22"/>
        <v>0.08648648649</v>
      </c>
      <c r="S296" s="216" t="s">
        <v>569</v>
      </c>
      <c r="T296" s="180">
        <v>20126.0</v>
      </c>
      <c r="U296" s="267">
        <f t="shared" si="24"/>
        <v>598</v>
      </c>
      <c r="V296" s="270">
        <f t="array" ref="V296">IFERROR(INDEX('ARTICULOS TECNO'!G:G, MATCH(F296, 'ARTICULOS TECNO'!A:A, 0)),"")</f>
        <v>0.855</v>
      </c>
      <c r="W296" s="270">
        <f t="shared" si="8"/>
        <v>1.71</v>
      </c>
      <c r="X296" s="289"/>
      <c r="Y296" s="244" t="str">
        <f t="shared" si="30"/>
        <v>08/2025</v>
      </c>
    </row>
    <row r="297" ht="18.0" customHeight="1">
      <c r="A297" s="271">
        <v>45883.0</v>
      </c>
      <c r="B297" s="180">
        <v>2095.0</v>
      </c>
      <c r="C297" s="180" t="s">
        <v>505</v>
      </c>
      <c r="D297" s="265">
        <f t="array" ref="D297">XLOOKUP(B297,CABE_VENTAS!$A$1:A1037,CABE_VENTAS!$C$1:C1037,"N/A")</f>
        <v>162</v>
      </c>
      <c r="E297" s="204" t="str">
        <f t="array" ref="E297">XLOOKUP(D297,CLIENTES!$A$1:A1037,CLIENTES!$B$1:B1037, "")</f>
        <v>Marcos Roku</v>
      </c>
      <c r="F297" s="264" t="s">
        <v>667</v>
      </c>
      <c r="G297" s="260">
        <v>1.0</v>
      </c>
      <c r="H297" s="207" t="str">
        <f t="array" ref="H297">IFERROR(INDEX('ARTICULOS TECNO'!B:B, MATCH(F297, 'ARTICULOS TECNO'!A:A, 0)),"")</f>
        <v>Apple iPad Air 11" M3 128GB Wi‑Fi</v>
      </c>
      <c r="I297" s="207" t="str">
        <f t="array" ref="I297">IFERROR(INDEX('ARTICULOS TECNO'!C:C, MATCH(F297, 'ARTICULOS TECNO'!A:A, 0)),"NA")</f>
        <v>Starlight</v>
      </c>
      <c r="J297" s="252">
        <v>630.0</v>
      </c>
      <c r="K297" s="301">
        <v>585.0</v>
      </c>
      <c r="L297" s="210">
        <f t="shared" si="2"/>
        <v>585</v>
      </c>
      <c r="M297" s="250" t="s">
        <v>548</v>
      </c>
      <c r="N297" s="263" t="str">
        <f t="shared" si="29"/>
        <v/>
      </c>
      <c r="O297" s="267">
        <v>449.0</v>
      </c>
      <c r="P297" s="267">
        <f t="shared" si="38"/>
        <v>41</v>
      </c>
      <c r="Q297" s="267">
        <f t="array" ref="Q297">IFERROR((K297-O297-P297)*G297,"")</f>
        <v>95</v>
      </c>
      <c r="R297" s="294">
        <f t="shared" si="22"/>
        <v>0.1623931624</v>
      </c>
      <c r="S297" s="216" t="s">
        <v>616</v>
      </c>
      <c r="T297" s="180">
        <v>3155.0</v>
      </c>
      <c r="U297" s="267">
        <f t="shared" si="24"/>
        <v>449</v>
      </c>
      <c r="V297" s="270">
        <f t="array" ref="V297">IFERROR(INDEX('ARTICULOS TECNO'!G:G, MATCH(F297, 'ARTICULOS TECNO'!A:A, 0)),"")</f>
        <v>0.9</v>
      </c>
      <c r="W297" s="270">
        <f t="shared" si="8"/>
        <v>0.9</v>
      </c>
      <c r="X297" s="289"/>
      <c r="Y297" s="244" t="str">
        <f t="shared" si="30"/>
        <v>08/2025</v>
      </c>
    </row>
    <row r="298" ht="18.0" customHeight="1">
      <c r="A298" s="271">
        <v>45883.0</v>
      </c>
      <c r="B298" s="180">
        <v>2095.0</v>
      </c>
      <c r="C298" s="180" t="s">
        <v>505</v>
      </c>
      <c r="D298" s="265">
        <f t="array" ref="D298">XLOOKUP(B298,CABE_VENTAS!$A$1:A1037,CABE_VENTAS!$C$1:C1037,"N/A")</f>
        <v>162</v>
      </c>
      <c r="E298" s="204" t="str">
        <f t="array" ref="E298">XLOOKUP(D298,CLIENTES!$A$1:A1037,CLIENTES!$B$1:B1037, "")</f>
        <v>Marcos Roku</v>
      </c>
      <c r="F298" s="264" t="s">
        <v>515</v>
      </c>
      <c r="G298" s="260">
        <v>1.0</v>
      </c>
      <c r="H298" s="207" t="str">
        <f t="array" ref="H298">IFERROR(INDEX('ARTICULOS TECNO'!B:B, MATCH(F298, 'ARTICULOS TECNO'!A:A, 0)),"")</f>
        <v>Apple iPad Air 11" M3 128GB Wi‑Fi</v>
      </c>
      <c r="I298" s="207" t="str">
        <f t="array" ref="I298">IFERROR(INDEX('ARTICULOS TECNO'!C:C, MATCH(F298, 'ARTICULOS TECNO'!A:A, 0)),"NA")</f>
        <v>Space Gray</v>
      </c>
      <c r="J298" s="252">
        <v>630.0</v>
      </c>
      <c r="K298" s="301">
        <v>585.0</v>
      </c>
      <c r="L298" s="210">
        <f t="shared" si="2"/>
        <v>585</v>
      </c>
      <c r="M298" s="250" t="s">
        <v>548</v>
      </c>
      <c r="N298" s="263" t="str">
        <f t="shared" si="29"/>
        <v/>
      </c>
      <c r="O298" s="267">
        <v>449.0</v>
      </c>
      <c r="P298" s="267">
        <f t="shared" si="38"/>
        <v>41</v>
      </c>
      <c r="Q298" s="267">
        <f t="array" ref="Q298">IFERROR((K298-O298-P298)*G298,"")</f>
        <v>95</v>
      </c>
      <c r="R298" s="294">
        <f t="shared" si="22"/>
        <v>0.1623931624</v>
      </c>
      <c r="S298" s="216" t="s">
        <v>616</v>
      </c>
      <c r="T298" s="180">
        <v>3155.0</v>
      </c>
      <c r="U298" s="267">
        <f t="shared" si="24"/>
        <v>449</v>
      </c>
      <c r="V298" s="270">
        <f t="array" ref="V298">IFERROR(INDEX('ARTICULOS TECNO'!G:G, MATCH(F298, 'ARTICULOS TECNO'!A:A, 0)),"")</f>
        <v>0.9</v>
      </c>
      <c r="W298" s="270">
        <f t="shared" si="8"/>
        <v>0.9</v>
      </c>
      <c r="X298" s="289"/>
      <c r="Y298" s="244" t="str">
        <f t="shared" si="30"/>
        <v>08/2025</v>
      </c>
    </row>
    <row r="299" ht="18.0" customHeight="1">
      <c r="A299" s="271">
        <v>45883.0</v>
      </c>
      <c r="B299" s="180">
        <v>2095.0</v>
      </c>
      <c r="C299" s="180" t="s">
        <v>195</v>
      </c>
      <c r="D299" s="265">
        <f t="array" ref="D299">XLOOKUP(B299,CABE_VENTAS!$A$1:A1037,CABE_VENTAS!$C$1:C1037,"N/A")</f>
        <v>162</v>
      </c>
      <c r="E299" s="204" t="str">
        <f t="array" ref="E299">XLOOKUP(D299,CLIENTES!$A$1:A1037,CLIENTES!$B$1:B1037, "")</f>
        <v>Marcos Roku</v>
      </c>
      <c r="F299" s="254" t="s">
        <v>697</v>
      </c>
      <c r="G299" s="290">
        <v>10.0</v>
      </c>
      <c r="H299" s="302" t="s">
        <v>698</v>
      </c>
      <c r="I299" s="207"/>
      <c r="J299" s="252">
        <v>625.0</v>
      </c>
      <c r="K299" s="301">
        <v>167.0</v>
      </c>
      <c r="L299" s="210">
        <f t="shared" si="2"/>
        <v>1670</v>
      </c>
      <c r="M299" s="250" t="s">
        <v>548</v>
      </c>
      <c r="N299" s="263" t="str">
        <f t="shared" si="29"/>
        <v/>
      </c>
      <c r="O299" s="267">
        <v>140.0</v>
      </c>
      <c r="P299" s="267">
        <f t="shared" si="38"/>
        <v>7</v>
      </c>
      <c r="Q299" s="267">
        <f t="array" ref="Q299">IFERROR((K299-O299-P299)*G299,"")</f>
        <v>200</v>
      </c>
      <c r="R299" s="294">
        <f t="shared" si="22"/>
        <v>0.119760479</v>
      </c>
      <c r="S299" s="216" t="s">
        <v>616</v>
      </c>
      <c r="T299" s="180"/>
      <c r="U299" s="267">
        <f t="shared" si="24"/>
        <v>1400</v>
      </c>
      <c r="V299" s="270">
        <f t="array" ref="V299">IFERROR(INDEX('ARTICULOS TECNO'!G:G, MATCH(F299, 'ARTICULOS TECNO'!A:A, 0)),"")</f>
        <v>0.15</v>
      </c>
      <c r="W299" s="270">
        <f t="shared" si="8"/>
        <v>1.5</v>
      </c>
      <c r="X299" s="289"/>
      <c r="Y299" s="244" t="str">
        <f t="shared" si="30"/>
        <v>08/2025</v>
      </c>
    </row>
    <row r="300" ht="18.0" customHeight="1">
      <c r="A300" s="271">
        <v>45883.0</v>
      </c>
      <c r="B300" s="180">
        <v>2095.0</v>
      </c>
      <c r="C300" s="180" t="s">
        <v>195</v>
      </c>
      <c r="D300" s="265">
        <f t="array" ref="D300">XLOOKUP(B300,CABE_VENTAS!$A$1:A1037,CABE_VENTAS!$C$1:C1037,"N/A")</f>
        <v>162</v>
      </c>
      <c r="E300" s="204" t="str">
        <f t="array" ref="E300">XLOOKUP(D300,CLIENTES!$A$1:A1037,CLIENTES!$B$1:B1037, "")</f>
        <v>Marcos Roku</v>
      </c>
      <c r="F300" s="264" t="s">
        <v>536</v>
      </c>
      <c r="G300" s="290">
        <v>3.0</v>
      </c>
      <c r="H300" s="207" t="str">
        <f t="array" ref="H300">IFERROR(INDEX('ARTICULOS TECNO'!B:B, MATCH(F300, 'ARTICULOS TECNO'!A:A, 0)),"")</f>
        <v>APPLE PENCIL C</v>
      </c>
      <c r="I300" s="207" t="str">
        <f t="array" ref="I300">IFERROR(INDEX('ARTICULOS TECNO'!C:C, MATCH(F300, 'ARTICULOS TECNO'!A:A, 0)),"NA")</f>
        <v/>
      </c>
      <c r="J300" s="252">
        <v>625.0</v>
      </c>
      <c r="K300" s="301">
        <v>96.0</v>
      </c>
      <c r="L300" s="210">
        <f t="shared" si="2"/>
        <v>288</v>
      </c>
      <c r="M300" s="250" t="s">
        <v>548</v>
      </c>
      <c r="N300" s="263" t="str">
        <f t="shared" si="29"/>
        <v/>
      </c>
      <c r="O300" s="267">
        <v>69.0</v>
      </c>
      <c r="P300" s="267">
        <f t="shared" si="38"/>
        <v>7</v>
      </c>
      <c r="Q300" s="267">
        <f t="array" ref="Q300">IFERROR((K300-O300-P300)*G300,"")</f>
        <v>60</v>
      </c>
      <c r="R300" s="294">
        <f t="shared" si="22"/>
        <v>0.2083333333</v>
      </c>
      <c r="S300" s="216" t="s">
        <v>699</v>
      </c>
      <c r="T300" s="180" t="s">
        <v>700</v>
      </c>
      <c r="U300" s="267">
        <f t="shared" si="24"/>
        <v>207</v>
      </c>
      <c r="V300" s="270">
        <f t="array" ref="V300">IFERROR(INDEX('ARTICULOS TECNO'!G:G, MATCH(F300, 'ARTICULOS TECNO'!A:A, 0)),"")</f>
        <v>0.15</v>
      </c>
      <c r="W300" s="289">
        <v>0.4</v>
      </c>
      <c r="X300" s="289"/>
      <c r="Y300" s="244" t="str">
        <f t="shared" si="30"/>
        <v>08/2025</v>
      </c>
    </row>
    <row r="301" ht="18.0" customHeight="1">
      <c r="A301" s="271">
        <v>45883.0</v>
      </c>
      <c r="B301" s="180">
        <v>2095.0</v>
      </c>
      <c r="C301" s="180" t="s">
        <v>195</v>
      </c>
      <c r="D301" s="265">
        <f t="array" ref="D301">XLOOKUP(B301,CABE_VENTAS!$A$1:A1037,CABE_VENTAS!$C$1:C1037,"N/A")</f>
        <v>162</v>
      </c>
      <c r="E301" s="204" t="str">
        <f t="array" ref="E301">XLOOKUP(D301,CLIENTES!$A$1:A1037,CLIENTES!$B$1:B1037, "")</f>
        <v>Marcos Roku</v>
      </c>
      <c r="F301" s="264" t="s">
        <v>536</v>
      </c>
      <c r="G301" s="290">
        <v>3.0</v>
      </c>
      <c r="H301" s="207" t="str">
        <f t="array" ref="H301">IFERROR(INDEX('ARTICULOS TECNO'!B:B, MATCH(F301, 'ARTICULOS TECNO'!A:A, 0)),"")</f>
        <v>APPLE PENCIL C</v>
      </c>
      <c r="I301" s="207" t="str">
        <f t="array" ref="I301">IFERROR(INDEX('ARTICULOS TECNO'!C:C, MATCH(F301, 'ARTICULOS TECNO'!A:A, 0)),"NA")</f>
        <v/>
      </c>
      <c r="J301" s="252">
        <v>625.0</v>
      </c>
      <c r="K301" s="301">
        <v>96.0</v>
      </c>
      <c r="L301" s="210">
        <f t="shared" si="2"/>
        <v>288</v>
      </c>
      <c r="M301" s="250" t="s">
        <v>548</v>
      </c>
      <c r="N301" s="263" t="str">
        <f t="shared" si="29"/>
        <v/>
      </c>
      <c r="O301" s="267">
        <v>69.0</v>
      </c>
      <c r="P301" s="267">
        <f t="shared" si="38"/>
        <v>7</v>
      </c>
      <c r="Q301" s="267">
        <f t="array" ref="Q301">IFERROR((K301-O301-P301)*G301,"")</f>
        <v>60</v>
      </c>
      <c r="R301" s="294">
        <f t="shared" si="22"/>
        <v>0.2083333333</v>
      </c>
      <c r="S301" s="216" t="s">
        <v>508</v>
      </c>
      <c r="T301" s="180" t="s">
        <v>701</v>
      </c>
      <c r="U301" s="267">
        <f t="shared" si="24"/>
        <v>207</v>
      </c>
      <c r="V301" s="270">
        <f t="array" ref="V301">IFERROR(INDEX('ARTICULOS TECNO'!G:G, MATCH(F301, 'ARTICULOS TECNO'!A:A, 0)),"")</f>
        <v>0.15</v>
      </c>
      <c r="W301" s="289">
        <v>0.4</v>
      </c>
      <c r="X301" s="289"/>
      <c r="Y301" s="244" t="str">
        <f t="shared" si="30"/>
        <v>08/2025</v>
      </c>
    </row>
    <row r="302" ht="18.0" customHeight="1">
      <c r="A302" s="271">
        <v>45883.0</v>
      </c>
      <c r="B302" s="180">
        <v>2095.0</v>
      </c>
      <c r="C302" s="180" t="s">
        <v>505</v>
      </c>
      <c r="D302" s="265">
        <f t="array" ref="D302">XLOOKUP(B302,CABE_VENTAS!$A$1:A1037,CABE_VENTAS!$C$1:C1037,"N/A")</f>
        <v>162</v>
      </c>
      <c r="E302" s="204" t="str">
        <f t="array" ref="E302">XLOOKUP(D302,CLIENTES!$A$1:A1037,CLIENTES!$B$1:B1037, "")</f>
        <v>Marcos Roku</v>
      </c>
      <c r="F302" s="264" t="s">
        <v>515</v>
      </c>
      <c r="G302" s="290">
        <v>2.0</v>
      </c>
      <c r="H302" s="207" t="str">
        <f t="array" ref="H302">IFERROR(INDEX('ARTICULOS TECNO'!B:B, MATCH(F302, 'ARTICULOS TECNO'!A:A, 0)),"")</f>
        <v>Apple iPad Air 11" M3 128GB Wi‑Fi</v>
      </c>
      <c r="I302" s="207" t="str">
        <f t="array" ref="I302">IFERROR(INDEX('ARTICULOS TECNO'!C:C, MATCH(F302, 'ARTICULOS TECNO'!A:A, 0)),"NA")</f>
        <v>Space Gray</v>
      </c>
      <c r="J302" s="252">
        <v>625.0</v>
      </c>
      <c r="K302" s="301">
        <v>585.0</v>
      </c>
      <c r="L302" s="210">
        <f t="shared" si="2"/>
        <v>1170</v>
      </c>
      <c r="M302" s="250" t="s">
        <v>548</v>
      </c>
      <c r="N302" s="263" t="str">
        <f t="shared" si="29"/>
        <v/>
      </c>
      <c r="O302" s="267">
        <v>449.0</v>
      </c>
      <c r="P302" s="267">
        <f t="shared" si="38"/>
        <v>41</v>
      </c>
      <c r="Q302" s="267">
        <f t="array" ref="Q302">IFERROR((K302-O302-P302)*G302,"")</f>
        <v>190</v>
      </c>
      <c r="R302" s="294">
        <f t="shared" si="22"/>
        <v>0.1623931624</v>
      </c>
      <c r="S302" s="216" t="s">
        <v>508</v>
      </c>
      <c r="T302" s="180" t="s">
        <v>688</v>
      </c>
      <c r="U302" s="267">
        <f t="shared" si="24"/>
        <v>898</v>
      </c>
      <c r="V302" s="270">
        <f t="array" ref="V302">IFERROR(INDEX('ARTICULOS TECNO'!G:G, MATCH(F302, 'ARTICULOS TECNO'!A:A, 0)),"")</f>
        <v>0.9</v>
      </c>
      <c r="W302" s="270">
        <f t="shared" ref="W302:W1037" si="39">V302*G302</f>
        <v>1.8</v>
      </c>
      <c r="X302" s="289" t="s">
        <v>702</v>
      </c>
      <c r="Y302" s="180" t="str">
        <f t="shared" si="30"/>
        <v>08/2025</v>
      </c>
    </row>
    <row r="303" ht="18.0" customHeight="1">
      <c r="A303" s="271">
        <v>45883.0</v>
      </c>
      <c r="B303" s="180">
        <v>2095.0</v>
      </c>
      <c r="C303" s="180" t="s">
        <v>505</v>
      </c>
      <c r="D303" s="265">
        <f t="array" ref="D303">XLOOKUP(B303,CABE_VENTAS!$A$1:A1037,CABE_VENTAS!$C$1:C1037,"N/A")</f>
        <v>162</v>
      </c>
      <c r="E303" s="204" t="str">
        <f t="array" ref="E303">XLOOKUP(D303,CLIENTES!$A$1:A1037,CLIENTES!$B$1:B1037, "")</f>
        <v>Marcos Roku</v>
      </c>
      <c r="F303" s="264" t="s">
        <v>515</v>
      </c>
      <c r="G303" s="260">
        <v>1.0</v>
      </c>
      <c r="H303" s="207" t="str">
        <f t="array" ref="H303">IFERROR(INDEX('ARTICULOS TECNO'!B:B, MATCH(F303, 'ARTICULOS TECNO'!A:A, 0)),"")</f>
        <v>Apple iPad Air 11" M3 128GB Wi‑Fi</v>
      </c>
      <c r="I303" s="207" t="str">
        <f t="array" ref="I303">IFERROR(INDEX('ARTICULOS TECNO'!C:C, MATCH(F303, 'ARTICULOS TECNO'!A:A, 0)),"NA")</f>
        <v>Space Gray</v>
      </c>
      <c r="J303" s="252">
        <v>625.0</v>
      </c>
      <c r="K303" s="301">
        <v>585.0</v>
      </c>
      <c r="L303" s="210">
        <f t="shared" si="2"/>
        <v>585</v>
      </c>
      <c r="M303" s="250" t="s">
        <v>548</v>
      </c>
      <c r="N303" s="263" t="str">
        <f t="shared" si="29"/>
        <v/>
      </c>
      <c r="O303" s="267">
        <v>449.0</v>
      </c>
      <c r="P303" s="267">
        <f t="shared" si="38"/>
        <v>41</v>
      </c>
      <c r="Q303" s="267">
        <f t="array" ref="Q303">IFERROR((K303-O303-P303)*G303,"")</f>
        <v>95</v>
      </c>
      <c r="R303" s="294">
        <f t="shared" si="22"/>
        <v>0.1623931624</v>
      </c>
      <c r="S303" s="216" t="s">
        <v>508</v>
      </c>
      <c r="T303" s="180" t="s">
        <v>702</v>
      </c>
      <c r="U303" s="267">
        <f t="shared" si="24"/>
        <v>449</v>
      </c>
      <c r="V303" s="270">
        <f t="array" ref="V303">IFERROR(INDEX('ARTICULOS TECNO'!G:G, MATCH(F303, 'ARTICULOS TECNO'!A:A, 0)),"")</f>
        <v>0.9</v>
      </c>
      <c r="W303" s="270">
        <f t="shared" si="39"/>
        <v>0.9</v>
      </c>
      <c r="X303" s="289"/>
      <c r="Y303" s="180" t="str">
        <f t="shared" si="30"/>
        <v>08/2025</v>
      </c>
    </row>
    <row r="304" ht="18.0" customHeight="1">
      <c r="A304" s="271">
        <v>45883.0</v>
      </c>
      <c r="B304" s="180">
        <v>2095.0</v>
      </c>
      <c r="C304" s="180" t="s">
        <v>195</v>
      </c>
      <c r="D304" s="265">
        <f t="array" ref="D304">XLOOKUP(B304,CABE_VENTAS!$A$1:A1037,CABE_VENTAS!$C$1:C1037,"N/A")</f>
        <v>162</v>
      </c>
      <c r="E304" s="204" t="str">
        <f t="array" ref="E304">XLOOKUP(D304,CLIENTES!$A$1:A1037,CLIENTES!$B$1:B1037, "")</f>
        <v>Marcos Roku</v>
      </c>
      <c r="F304" s="254" t="s">
        <v>703</v>
      </c>
      <c r="G304" s="260">
        <v>1.0</v>
      </c>
      <c r="H304" s="207" t="str">
        <f t="array" ref="H304">IFERROR(INDEX('ARTICULOS TECNO'!B:B, MATCH(F304, 'ARTICULOS TECNO'!A:A, 0)),"")</f>
        <v>Suitisbest - 2 correas deportivas compatibles con Apple Watch Ultra Band</v>
      </c>
      <c r="I304" s="207" t="str">
        <f t="array" ref="I304">IFERROR(INDEX('ARTICULOS TECNO'!C:C, MATCH(F304, 'ARTICULOS TECNO'!A:A, 0)),"NA")</f>
        <v>Blue</v>
      </c>
      <c r="J304" s="252">
        <v>622.0</v>
      </c>
      <c r="K304" s="301">
        <v>0.0</v>
      </c>
      <c r="L304" s="210">
        <f t="shared" si="2"/>
        <v>0</v>
      </c>
      <c r="M304" s="250" t="s">
        <v>548</v>
      </c>
      <c r="N304" s="263">
        <f t="shared" si="29"/>
        <v>7688</v>
      </c>
      <c r="O304" s="267">
        <v>24.0</v>
      </c>
      <c r="P304" s="267">
        <f t="shared" si="38"/>
        <v>5</v>
      </c>
      <c r="Q304" s="267">
        <f t="array" ref="Q304">IFERROR((K304-O304-P304)*G304,"")</f>
        <v>-29</v>
      </c>
      <c r="R304" s="294">
        <f t="shared" si="22"/>
        <v>0</v>
      </c>
      <c r="S304" s="216" t="s">
        <v>523</v>
      </c>
      <c r="T304" s="180"/>
      <c r="U304" s="267">
        <f t="shared" si="24"/>
        <v>24</v>
      </c>
      <c r="V304" s="270">
        <f t="array" ref="V304">IFERROR(INDEX('ARTICULOS TECNO'!G:G, MATCH(F304, 'ARTICULOS TECNO'!A:A, 0)),"")</f>
        <v>0.1</v>
      </c>
      <c r="W304" s="270">
        <f t="shared" si="39"/>
        <v>0.1</v>
      </c>
      <c r="X304" s="289"/>
      <c r="Y304" s="244" t="str">
        <f t="shared" si="30"/>
        <v>08/2025</v>
      </c>
    </row>
    <row r="305" ht="18.0" customHeight="1">
      <c r="A305" s="271">
        <v>45883.0</v>
      </c>
      <c r="B305" s="180">
        <v>2094.0</v>
      </c>
      <c r="C305" s="180" t="s">
        <v>505</v>
      </c>
      <c r="D305" s="265">
        <f t="array" ref="D305">XLOOKUP(B305,CABE_VENTAS!$A$1:A1037,CABE_VENTAS!$C$1:C1037,"N/A")</f>
        <v>162</v>
      </c>
      <c r="E305" s="204" t="str">
        <f t="array" ref="E305">XLOOKUP(D305,CLIENTES!$A$1:A1037,CLIENTES!$B$1:B1037, "")</f>
        <v>Marcos Roku</v>
      </c>
      <c r="F305" s="264" t="s">
        <v>669</v>
      </c>
      <c r="G305" s="260">
        <v>1.0</v>
      </c>
      <c r="H305" s="207" t="str">
        <f t="array" ref="H305">IFERROR(INDEX('ARTICULOS TECNO'!B:B, MATCH(F305, 'ARTICULOS TECNO'!A:A, 0)),"")</f>
        <v>Apple iPad Air 11" M3 256GB Wi‑Fi</v>
      </c>
      <c r="I305" s="207" t="str">
        <f t="array" ref="I305">IFERROR(INDEX('ARTICULOS TECNO'!C:C, MATCH(F305, 'ARTICULOS TECNO'!A:A, 0)),"NA")</f>
        <v>Starlight</v>
      </c>
      <c r="J305" s="252">
        <v>635.0</v>
      </c>
      <c r="K305" s="301">
        <v>675.0</v>
      </c>
      <c r="L305" s="210">
        <f t="shared" si="2"/>
        <v>675</v>
      </c>
      <c r="M305" s="250" t="s">
        <v>548</v>
      </c>
      <c r="N305" s="263" t="str">
        <f t="shared" si="29"/>
        <v/>
      </c>
      <c r="O305" s="267">
        <v>549.0</v>
      </c>
      <c r="P305" s="267">
        <f t="shared" si="38"/>
        <v>41</v>
      </c>
      <c r="Q305" s="267">
        <f t="array" ref="Q305">IFERROR((K305-O305-P305)*G305,"")</f>
        <v>85</v>
      </c>
      <c r="R305" s="294">
        <f t="shared" si="22"/>
        <v>0.1259259259</v>
      </c>
      <c r="S305" s="216" t="s">
        <v>508</v>
      </c>
      <c r="T305" s="180" t="s">
        <v>701</v>
      </c>
      <c r="U305" s="267">
        <f t="shared" si="24"/>
        <v>549</v>
      </c>
      <c r="V305" s="270">
        <f t="array" ref="V305">IFERROR(INDEX('ARTICULOS TECNO'!G:G, MATCH(F305, 'ARTICULOS TECNO'!A:A, 0)),"")</f>
        <v>0.9</v>
      </c>
      <c r="W305" s="270">
        <f t="shared" si="39"/>
        <v>0.9</v>
      </c>
      <c r="X305" s="289"/>
      <c r="Y305" s="244" t="str">
        <f t="shared" si="30"/>
        <v>08/2025</v>
      </c>
    </row>
    <row r="306" ht="18.0" customHeight="1">
      <c r="A306" s="271">
        <v>45883.0</v>
      </c>
      <c r="B306" s="180">
        <v>2094.0</v>
      </c>
      <c r="C306" s="180" t="s">
        <v>505</v>
      </c>
      <c r="D306" s="265">
        <f t="array" ref="D306">XLOOKUP(B306,CABE_VENTAS!$A$1:A1037,CABE_VENTAS!$C$1:C1037,"N/A")</f>
        <v>162</v>
      </c>
      <c r="E306" s="204" t="str">
        <f t="array" ref="E306">XLOOKUP(D306,CLIENTES!$A$1:A1037,CLIENTES!$B$1:B1037, "")</f>
        <v>Marcos Roku</v>
      </c>
      <c r="F306" s="264" t="s">
        <v>665</v>
      </c>
      <c r="G306" s="290">
        <v>1.0</v>
      </c>
      <c r="H306" s="207" t="str">
        <f t="array" ref="H306">IFERROR(INDEX('ARTICULOS TECNO'!B:B, MATCH(F306, 'ARTICULOS TECNO'!A:A, 0)),"")</f>
        <v>Apple iPad Air 11" M3 128GB Wi‑Fi</v>
      </c>
      <c r="I306" s="207" t="str">
        <f t="array" ref="I306">IFERROR(INDEX('ARTICULOS TECNO'!C:C, MATCH(F306, 'ARTICULOS TECNO'!A:A, 0)),"NA")</f>
        <v>Purple</v>
      </c>
      <c r="J306" s="252">
        <v>627.0</v>
      </c>
      <c r="K306" s="301">
        <v>585.0</v>
      </c>
      <c r="L306" s="210">
        <f t="shared" si="2"/>
        <v>585</v>
      </c>
      <c r="M306" s="250" t="s">
        <v>548</v>
      </c>
      <c r="N306" s="263" t="str">
        <f t="shared" si="29"/>
        <v/>
      </c>
      <c r="O306" s="267">
        <v>449.0</v>
      </c>
      <c r="P306" s="267">
        <f t="shared" si="38"/>
        <v>41</v>
      </c>
      <c r="Q306" s="267">
        <f t="array" ref="Q306">IFERROR((K306-O306-P306)*G306,"")</f>
        <v>95</v>
      </c>
      <c r="R306" s="294">
        <f t="shared" si="22"/>
        <v>0.1623931624</v>
      </c>
      <c r="S306" s="216" t="s">
        <v>508</v>
      </c>
      <c r="T306" s="180" t="s">
        <v>701</v>
      </c>
      <c r="U306" s="267">
        <f t="shared" si="24"/>
        <v>449</v>
      </c>
      <c r="V306" s="270">
        <f t="array" ref="V306">IFERROR(INDEX('ARTICULOS TECNO'!G:G, MATCH(F306, 'ARTICULOS TECNO'!A:A, 0)),"")</f>
        <v>0.9</v>
      </c>
      <c r="W306" s="270">
        <f t="shared" si="39"/>
        <v>0.9</v>
      </c>
      <c r="X306" s="289"/>
      <c r="Y306" s="244" t="str">
        <f t="shared" si="30"/>
        <v>08/2025</v>
      </c>
    </row>
    <row r="307" ht="18.0" customHeight="1">
      <c r="A307" s="271">
        <v>45883.0</v>
      </c>
      <c r="B307" s="180">
        <v>2094.0</v>
      </c>
      <c r="C307" s="180" t="s">
        <v>505</v>
      </c>
      <c r="D307" s="265">
        <f t="array" ref="D307">XLOOKUP(B307,CABE_VENTAS!$A$1:A1037,CABE_VENTAS!$C$1:C1037,"N/A")</f>
        <v>162</v>
      </c>
      <c r="E307" s="204" t="str">
        <f t="array" ref="E307">XLOOKUP(D307,CLIENTES!$A$1:A1037,CLIENTES!$B$1:B1037, "")</f>
        <v>Marcos Roku</v>
      </c>
      <c r="F307" s="264" t="s">
        <v>510</v>
      </c>
      <c r="G307" s="260">
        <v>1.0</v>
      </c>
      <c r="H307" s="302" t="str">
        <f t="array" ref="H307">IFERROR(INDEX('ARTICULOS TECNO'!B:B, MATCH(F307, 'ARTICULOS TECNO'!A:A, 0)),"")</f>
        <v>Apple iPad 11th Gen A16 128GB Wi-Fi Only</v>
      </c>
      <c r="I307" s="207" t="str">
        <f t="array" ref="I307">IFERROR(INDEX('ARTICULOS TECNO'!C:C, MATCH(F307, 'ARTICULOS TECNO'!A:A, 0)),"NA")</f>
        <v>Silver</v>
      </c>
      <c r="J307" s="252">
        <v>627.0</v>
      </c>
      <c r="K307" s="301">
        <v>470.0</v>
      </c>
      <c r="L307" s="210">
        <f t="shared" si="2"/>
        <v>470</v>
      </c>
      <c r="M307" s="250" t="s">
        <v>548</v>
      </c>
      <c r="N307" s="263" t="str">
        <f t="shared" si="29"/>
        <v/>
      </c>
      <c r="O307" s="267">
        <v>399.0</v>
      </c>
      <c r="P307" s="267">
        <f t="shared" si="38"/>
        <v>39</v>
      </c>
      <c r="Q307" s="267">
        <f t="array" ref="Q307">IFERROR((K307-O307-P307)*G307,"")</f>
        <v>32</v>
      </c>
      <c r="R307" s="294">
        <f t="shared" si="22"/>
        <v>0.06808510638</v>
      </c>
      <c r="S307" s="216"/>
      <c r="T307" s="308"/>
      <c r="U307" s="267">
        <f t="shared" si="24"/>
        <v>399</v>
      </c>
      <c r="V307" s="270">
        <f t="array" ref="V307">IFERROR(INDEX('ARTICULOS TECNO'!G:G, MATCH(F307, 'ARTICULOS TECNO'!A:A, 0)),"")</f>
        <v>0.855</v>
      </c>
      <c r="W307" s="270">
        <f t="shared" si="39"/>
        <v>0.855</v>
      </c>
      <c r="X307" s="289"/>
      <c r="Y307" s="244" t="str">
        <f t="shared" si="30"/>
        <v>08/2025</v>
      </c>
    </row>
    <row r="308" ht="18.0" customHeight="1">
      <c r="A308" s="271">
        <v>45883.0</v>
      </c>
      <c r="B308" s="180">
        <v>2094.0</v>
      </c>
      <c r="C308" s="180" t="s">
        <v>505</v>
      </c>
      <c r="D308" s="265">
        <f t="array" ref="D308">XLOOKUP(B308,CABE_VENTAS!$A$1:A1037,CABE_VENTAS!$C$1:C1037,"N/A")</f>
        <v>162</v>
      </c>
      <c r="E308" s="204" t="str">
        <f t="array" ref="E308">XLOOKUP(D308,CLIENTES!$A$1:A1037,CLIENTES!$B$1:B1037, "")</f>
        <v>Marcos Roku</v>
      </c>
      <c r="F308" s="264" t="s">
        <v>506</v>
      </c>
      <c r="G308" s="260">
        <v>2.0</v>
      </c>
      <c r="H308" s="302" t="str">
        <f t="array" ref="H308">IFERROR(INDEX('ARTICULOS TECNO'!B:B, MATCH(F308, 'ARTICULOS TECNO'!A:A, 0)),"")</f>
        <v>Apple iPad 11th Gen A16 128GB Wi-Fi Only</v>
      </c>
      <c r="I308" s="207" t="str">
        <f t="array" ref="I308">IFERROR(INDEX('ARTICULOS TECNO'!C:C, MATCH(F308, 'ARTICULOS TECNO'!A:A, 0)),"NA")</f>
        <v>Blue</v>
      </c>
      <c r="J308" s="252">
        <v>627.0</v>
      </c>
      <c r="K308" s="301">
        <v>370.0</v>
      </c>
      <c r="L308" s="210">
        <f t="shared" si="2"/>
        <v>740</v>
      </c>
      <c r="M308" s="250" t="s">
        <v>548</v>
      </c>
      <c r="N308" s="263" t="str">
        <f t="shared" si="29"/>
        <v/>
      </c>
      <c r="O308" s="267">
        <v>299.0</v>
      </c>
      <c r="P308" s="267">
        <f t="shared" si="38"/>
        <v>39</v>
      </c>
      <c r="Q308" s="267">
        <f t="array" ref="Q308">IFERROR((K308-O308-P308)*G308,"")</f>
        <v>64</v>
      </c>
      <c r="R308" s="294">
        <f t="shared" si="22"/>
        <v>0.08648648649</v>
      </c>
      <c r="S308" s="216" t="s">
        <v>523</v>
      </c>
      <c r="T308" s="308" t="s">
        <v>704</v>
      </c>
      <c r="U308" s="267">
        <f t="shared" si="24"/>
        <v>598</v>
      </c>
      <c r="V308" s="270">
        <f t="array" ref="V308">IFERROR(INDEX('ARTICULOS TECNO'!G:G, MATCH(F308, 'ARTICULOS TECNO'!A:A, 0)),"")</f>
        <v>0.855</v>
      </c>
      <c r="W308" s="270">
        <f t="shared" si="39"/>
        <v>1.71</v>
      </c>
      <c r="X308" s="289"/>
      <c r="Y308" s="244" t="str">
        <f t="shared" si="30"/>
        <v>08/2025</v>
      </c>
    </row>
    <row r="309" ht="18.0" customHeight="1">
      <c r="A309" s="271">
        <v>45883.0</v>
      </c>
      <c r="B309" s="180">
        <v>2094.0</v>
      </c>
      <c r="C309" s="180" t="s">
        <v>505</v>
      </c>
      <c r="D309" s="265">
        <f t="array" ref="D309">XLOOKUP(B309,CABE_VENTAS!$A$1:A1037,CABE_VENTAS!$C$1:C1037,"N/A")</f>
        <v>162</v>
      </c>
      <c r="E309" s="204" t="str">
        <f t="array" ref="E309">XLOOKUP(D309,CLIENTES!$A$1:A1037,CLIENTES!$B$1:B1037, "")</f>
        <v>Marcos Roku</v>
      </c>
      <c r="F309" s="264" t="s">
        <v>644</v>
      </c>
      <c r="G309" s="290">
        <v>2.0</v>
      </c>
      <c r="H309" s="207" t="str">
        <f t="array" ref="H309">IFERROR(INDEX('ARTICULOS TECNO'!B:B, MATCH(F309, 'ARTICULOS TECNO'!A:A, 0)),"")</f>
        <v>Apple iPad Air 11" M3 256GB Wi‑Fi</v>
      </c>
      <c r="I309" s="207" t="str">
        <f t="array" ref="I309">IFERROR(INDEX('ARTICULOS TECNO'!C:C, MATCH(F309, 'ARTICULOS TECNO'!A:A, 0)),"NA")</f>
        <v>Space Gray</v>
      </c>
      <c r="J309" s="252">
        <v>625.0</v>
      </c>
      <c r="K309" s="301">
        <v>675.0</v>
      </c>
      <c r="L309" s="210">
        <f t="shared" si="2"/>
        <v>1350</v>
      </c>
      <c r="M309" s="250" t="s">
        <v>548</v>
      </c>
      <c r="N309" s="263" t="str">
        <f t="shared" si="29"/>
        <v/>
      </c>
      <c r="O309" s="267">
        <v>549.0</v>
      </c>
      <c r="P309" s="267">
        <f t="shared" si="38"/>
        <v>41</v>
      </c>
      <c r="Q309" s="267">
        <f t="array" ref="Q309">IFERROR((K309-O309-P309)*G309,"")</f>
        <v>170</v>
      </c>
      <c r="R309" s="294">
        <f t="shared" si="22"/>
        <v>0.1259259259</v>
      </c>
      <c r="S309" s="216" t="s">
        <v>523</v>
      </c>
      <c r="T309" s="180" t="s">
        <v>705</v>
      </c>
      <c r="U309" s="267">
        <f t="shared" si="24"/>
        <v>1098</v>
      </c>
      <c r="V309" s="270">
        <f t="array" ref="V309">IFERROR(INDEX('ARTICULOS TECNO'!G:G, MATCH(F309, 'ARTICULOS TECNO'!A:A, 0)),"")</f>
        <v>0.9</v>
      </c>
      <c r="W309" s="270">
        <f t="shared" si="39"/>
        <v>1.8</v>
      </c>
      <c r="X309" s="289"/>
      <c r="Y309" s="244" t="str">
        <f t="shared" si="30"/>
        <v>08/2025</v>
      </c>
    </row>
    <row r="310" ht="18.0" customHeight="1">
      <c r="A310" s="271">
        <v>45883.0</v>
      </c>
      <c r="B310" s="180">
        <v>2094.0</v>
      </c>
      <c r="C310" s="180" t="s">
        <v>505</v>
      </c>
      <c r="D310" s="265">
        <f t="array" ref="D310">XLOOKUP(B310,CABE_VENTAS!$A$1:A1037,CABE_VENTAS!$C$1:C1037,"N/A")</f>
        <v>162</v>
      </c>
      <c r="E310" s="204" t="str">
        <f t="array" ref="E310">XLOOKUP(D310,CLIENTES!$A$1:A1037,CLIENTES!$B$1:B1037, "")</f>
        <v>Marcos Roku</v>
      </c>
      <c r="F310" s="264" t="s">
        <v>667</v>
      </c>
      <c r="G310" s="290">
        <v>1.0</v>
      </c>
      <c r="H310" s="207" t="str">
        <f t="array" ref="H310">IFERROR(INDEX('ARTICULOS TECNO'!B:B, MATCH(F310, 'ARTICULOS TECNO'!A:A, 0)),"")</f>
        <v>Apple iPad Air 11" M3 128GB Wi‑Fi</v>
      </c>
      <c r="I310" s="207" t="str">
        <f t="array" ref="I310">IFERROR(INDEX('ARTICULOS TECNO'!C:C, MATCH(F310, 'ARTICULOS TECNO'!A:A, 0)),"NA")</f>
        <v>Starlight</v>
      </c>
      <c r="J310" s="252">
        <v>625.0</v>
      </c>
      <c r="K310" s="301">
        <v>585.0</v>
      </c>
      <c r="L310" s="210">
        <f t="shared" si="2"/>
        <v>585</v>
      </c>
      <c r="M310" s="250" t="s">
        <v>548</v>
      </c>
      <c r="N310" s="263" t="str">
        <f t="shared" si="29"/>
        <v/>
      </c>
      <c r="O310" s="267">
        <v>449.0</v>
      </c>
      <c r="P310" s="267">
        <f t="shared" si="38"/>
        <v>41</v>
      </c>
      <c r="Q310" s="267">
        <f t="array" ref="Q310">IFERROR((K310-O310-P310)*G310,"")</f>
        <v>95</v>
      </c>
      <c r="R310" s="294">
        <f t="shared" si="22"/>
        <v>0.1623931624</v>
      </c>
      <c r="S310" s="216" t="s">
        <v>508</v>
      </c>
      <c r="T310" s="180" t="s">
        <v>701</v>
      </c>
      <c r="U310" s="267">
        <f t="shared" si="24"/>
        <v>449</v>
      </c>
      <c r="V310" s="270">
        <f t="array" ref="V310">IFERROR(INDEX('ARTICULOS TECNO'!G:G, MATCH(F310, 'ARTICULOS TECNO'!A:A, 0)),"")</f>
        <v>0.9</v>
      </c>
      <c r="W310" s="270">
        <f t="shared" si="39"/>
        <v>0.9</v>
      </c>
      <c r="X310" s="289"/>
      <c r="Y310" s="244" t="str">
        <f t="shared" si="30"/>
        <v>08/2025</v>
      </c>
    </row>
    <row r="311" ht="18.0" customHeight="1">
      <c r="A311" s="271">
        <v>45883.0</v>
      </c>
      <c r="B311" s="180">
        <v>2094.0</v>
      </c>
      <c r="C311" s="180" t="s">
        <v>505</v>
      </c>
      <c r="D311" s="265">
        <f t="array" ref="D311">XLOOKUP(B311,CABE_VENTAS!$A$1:A1037,CABE_VENTAS!$C$1:C1037,"N/A")</f>
        <v>162</v>
      </c>
      <c r="E311" s="204" t="str">
        <f t="array" ref="E311">XLOOKUP(D311,CLIENTES!$A$1:A1037,CLIENTES!$B$1:B1037, "")</f>
        <v>Marcos Roku</v>
      </c>
      <c r="F311" s="264" t="s">
        <v>558</v>
      </c>
      <c r="G311" s="290">
        <v>1.0</v>
      </c>
      <c r="H311" s="207" t="str">
        <f t="array" ref="H311">IFERROR(INDEX('ARTICULOS TECNO'!B:B, MATCH(F311, 'ARTICULOS TECNO'!A:A, 0)),"")</f>
        <v>Apple iPad Air 11" M3 128GB Wi‑Fi</v>
      </c>
      <c r="I311" s="207" t="str">
        <f t="array" ref="I311">IFERROR(INDEX('ARTICULOS TECNO'!C:C, MATCH(F311, 'ARTICULOS TECNO'!A:A, 0)),"NA")</f>
        <v>Blue</v>
      </c>
      <c r="J311" s="252">
        <v>625.0</v>
      </c>
      <c r="K311" s="301">
        <v>585.0</v>
      </c>
      <c r="L311" s="210">
        <f t="shared" si="2"/>
        <v>585</v>
      </c>
      <c r="M311" s="250" t="s">
        <v>548</v>
      </c>
      <c r="N311" s="263" t="str">
        <f t="shared" si="29"/>
        <v/>
      </c>
      <c r="O311" s="267">
        <v>449.0</v>
      </c>
      <c r="P311" s="267">
        <f t="shared" si="38"/>
        <v>41</v>
      </c>
      <c r="Q311" s="267">
        <f t="array" ref="Q311">IFERROR((K311-O311-P311)*G311,"")</f>
        <v>95</v>
      </c>
      <c r="R311" s="294">
        <f t="shared" si="22"/>
        <v>0.1623931624</v>
      </c>
      <c r="S311" s="216" t="s">
        <v>508</v>
      </c>
      <c r="T311" s="180" t="s">
        <v>701</v>
      </c>
      <c r="U311" s="267">
        <f t="shared" si="24"/>
        <v>449</v>
      </c>
      <c r="V311" s="270">
        <f t="array" ref="V311">IFERROR(INDEX('ARTICULOS TECNO'!G:G, MATCH(F311, 'ARTICULOS TECNO'!A:A, 0)),"")</f>
        <v>0.9</v>
      </c>
      <c r="W311" s="270">
        <f t="shared" si="39"/>
        <v>0.9</v>
      </c>
      <c r="X311" s="289"/>
      <c r="Y311" s="244" t="str">
        <f t="shared" si="30"/>
        <v>08/2025</v>
      </c>
    </row>
    <row r="312" ht="18.0" customHeight="1">
      <c r="A312" s="271">
        <v>45883.0</v>
      </c>
      <c r="B312" s="180">
        <v>2094.0</v>
      </c>
      <c r="C312" s="180" t="s">
        <v>505</v>
      </c>
      <c r="D312" s="265">
        <f t="array" ref="D312">XLOOKUP(B312,CABE_VENTAS!$A$1:A1037,CABE_VENTAS!$C$1:C1037,"N/A")</f>
        <v>162</v>
      </c>
      <c r="E312" s="204" t="str">
        <f t="array" ref="E312">XLOOKUP(D312,CLIENTES!$A$1:A1037,CLIENTES!$B$1:B1037, "")</f>
        <v>Marcos Roku</v>
      </c>
      <c r="F312" s="264" t="s">
        <v>515</v>
      </c>
      <c r="G312" s="290">
        <v>1.0</v>
      </c>
      <c r="H312" s="207" t="str">
        <f t="array" ref="H312">IFERROR(INDEX('ARTICULOS TECNO'!B:B, MATCH(F312, 'ARTICULOS TECNO'!A:A, 0)),"")</f>
        <v>Apple iPad Air 11" M3 128GB Wi‑Fi</v>
      </c>
      <c r="I312" s="207" t="str">
        <f t="array" ref="I312">IFERROR(INDEX('ARTICULOS TECNO'!C:C, MATCH(F312, 'ARTICULOS TECNO'!A:A, 0)),"NA")</f>
        <v>Space Gray</v>
      </c>
      <c r="J312" s="252">
        <v>625.0</v>
      </c>
      <c r="K312" s="301">
        <v>585.0</v>
      </c>
      <c r="L312" s="210">
        <f t="shared" si="2"/>
        <v>585</v>
      </c>
      <c r="M312" s="250" t="s">
        <v>548</v>
      </c>
      <c r="N312" s="263" t="str">
        <f t="shared" si="29"/>
        <v/>
      </c>
      <c r="O312" s="267">
        <v>449.0</v>
      </c>
      <c r="P312" s="267">
        <f t="shared" si="38"/>
        <v>41</v>
      </c>
      <c r="Q312" s="267">
        <f t="array" ref="Q312">IFERROR((K312-O312-P312)*G312,"")</f>
        <v>95</v>
      </c>
      <c r="R312" s="294">
        <f t="shared" si="22"/>
        <v>0.1623931624</v>
      </c>
      <c r="S312" s="216" t="s">
        <v>508</v>
      </c>
      <c r="T312" s="180" t="s">
        <v>701</v>
      </c>
      <c r="U312" s="267">
        <f t="shared" si="24"/>
        <v>449</v>
      </c>
      <c r="V312" s="270">
        <f t="array" ref="V312">IFERROR(INDEX('ARTICULOS TECNO'!G:G, MATCH(F312, 'ARTICULOS TECNO'!A:A, 0)),"")</f>
        <v>0.9</v>
      </c>
      <c r="W312" s="270">
        <f t="shared" si="39"/>
        <v>0.9</v>
      </c>
      <c r="X312" s="289"/>
      <c r="Y312" s="244" t="str">
        <f t="shared" si="30"/>
        <v>08/2025</v>
      </c>
    </row>
    <row r="313" ht="18.0" customHeight="1">
      <c r="A313" s="271">
        <v>45883.0</v>
      </c>
      <c r="B313" s="180">
        <v>2094.0</v>
      </c>
      <c r="C313" s="180" t="s">
        <v>505</v>
      </c>
      <c r="D313" s="265">
        <f t="array" ref="D313">XLOOKUP(B313,CABE_VENTAS!$A$1:A1037,CABE_VENTAS!$C$1:C1037,"N/A")</f>
        <v>162</v>
      </c>
      <c r="E313" s="204" t="str">
        <f t="array" ref="E313">XLOOKUP(D313,CLIENTES!$A$1:A1037,CLIENTES!$B$1:B1037, "")</f>
        <v>Marcos Roku</v>
      </c>
      <c r="F313" s="264" t="s">
        <v>512</v>
      </c>
      <c r="G313" s="290">
        <v>1.0</v>
      </c>
      <c r="H313" s="302" t="str">
        <f t="array" ref="H313">IFERROR(INDEX('ARTICULOS TECNO'!B:B, MATCH(F313, 'ARTICULOS TECNO'!A:A, 0)),"")</f>
        <v>Apple iPad 11th Gen A16 256GB Wi-Fi Only</v>
      </c>
      <c r="I313" s="207" t="str">
        <f t="array" ref="I313">IFERROR(INDEX('ARTICULOS TECNO'!C:C, MATCH(F313, 'ARTICULOS TECNO'!A:A, 0)),"NA")</f>
        <v>Starlight</v>
      </c>
      <c r="J313" s="252">
        <v>625.0</v>
      </c>
      <c r="K313" s="301">
        <v>470.0</v>
      </c>
      <c r="L313" s="210">
        <f t="shared" si="2"/>
        <v>470</v>
      </c>
      <c r="M313" s="250" t="s">
        <v>548</v>
      </c>
      <c r="N313" s="263" t="str">
        <f t="shared" si="29"/>
        <v/>
      </c>
      <c r="O313" s="267">
        <v>399.0</v>
      </c>
      <c r="P313" s="267">
        <f t="shared" si="38"/>
        <v>39</v>
      </c>
      <c r="Q313" s="267">
        <f t="array" ref="Q313">IFERROR((K313-O313-P313)*G313,"")</f>
        <v>32</v>
      </c>
      <c r="R313" s="294">
        <f t="shared" si="22"/>
        <v>0.06808510638</v>
      </c>
      <c r="S313" s="216" t="s">
        <v>523</v>
      </c>
      <c r="T313" s="308" t="s">
        <v>706</v>
      </c>
      <c r="U313" s="267">
        <f t="shared" si="24"/>
        <v>399</v>
      </c>
      <c r="V313" s="270">
        <f t="array" ref="V313">IFERROR(INDEX('ARTICULOS TECNO'!G:G, MATCH(F313, 'ARTICULOS TECNO'!A:A, 0)),"")</f>
        <v>0.855</v>
      </c>
      <c r="W313" s="270">
        <f t="shared" si="39"/>
        <v>0.855</v>
      </c>
      <c r="X313" s="289"/>
      <c r="Y313" s="244" t="str">
        <f t="shared" si="30"/>
        <v>08/2025</v>
      </c>
    </row>
    <row r="314" ht="18.0" customHeight="1">
      <c r="A314" s="271">
        <v>45883.0</v>
      </c>
      <c r="B314" s="180">
        <v>2094.0</v>
      </c>
      <c r="C314" s="180" t="s">
        <v>505</v>
      </c>
      <c r="D314" s="265">
        <f t="array" ref="D314">XLOOKUP(B314,CABE_VENTAS!$A$1:A1037,CABE_VENTAS!$C$1:C1037,"N/A")</f>
        <v>162</v>
      </c>
      <c r="E314" s="204" t="str">
        <f t="array" ref="E314">XLOOKUP(D314,CLIENTES!$A$1:A1037,CLIENTES!$B$1:B1037, "")</f>
        <v>Marcos Roku</v>
      </c>
      <c r="F314" s="264" t="s">
        <v>510</v>
      </c>
      <c r="G314" s="290">
        <v>2.0</v>
      </c>
      <c r="H314" s="302" t="str">
        <f t="array" ref="H314">IFERROR(INDEX('ARTICULOS TECNO'!B:B, MATCH(F314, 'ARTICULOS TECNO'!A:A, 0)),"")</f>
        <v>Apple iPad 11th Gen A16 128GB Wi-Fi Only</v>
      </c>
      <c r="I314" s="207" t="str">
        <f t="array" ref="I314">IFERROR(INDEX('ARTICULOS TECNO'!C:C, MATCH(F314, 'ARTICULOS TECNO'!A:A, 0)),"NA")</f>
        <v>Silver</v>
      </c>
      <c r="J314" s="252">
        <v>625.0</v>
      </c>
      <c r="K314" s="301">
        <v>370.0</v>
      </c>
      <c r="L314" s="210">
        <f t="shared" si="2"/>
        <v>740</v>
      </c>
      <c r="M314" s="250" t="s">
        <v>548</v>
      </c>
      <c r="N314" s="263">
        <f t="shared" si="29"/>
        <v>6785</v>
      </c>
      <c r="O314" s="267">
        <v>299.0</v>
      </c>
      <c r="P314" s="267">
        <f t="shared" si="38"/>
        <v>39</v>
      </c>
      <c r="Q314" s="267">
        <f t="array" ref="Q314">IFERROR((K314-O314-P314)*G314,"")</f>
        <v>64</v>
      </c>
      <c r="R314" s="294">
        <f t="shared" si="22"/>
        <v>0.08648648649</v>
      </c>
      <c r="S314" s="216" t="s">
        <v>508</v>
      </c>
      <c r="T314" s="180" t="s">
        <v>701</v>
      </c>
      <c r="U314" s="267">
        <f t="shared" si="24"/>
        <v>598</v>
      </c>
      <c r="V314" s="270">
        <f t="array" ref="V314">IFERROR(INDEX('ARTICULOS TECNO'!G:G, MATCH(F314, 'ARTICULOS TECNO'!A:A, 0)),"")</f>
        <v>0.855</v>
      </c>
      <c r="W314" s="270">
        <f t="shared" si="39"/>
        <v>1.71</v>
      </c>
      <c r="X314" s="289"/>
      <c r="Y314" s="244" t="str">
        <f t="shared" si="30"/>
        <v>08/2025</v>
      </c>
    </row>
    <row r="315" ht="18.0" customHeight="1">
      <c r="A315" s="271">
        <v>45881.0</v>
      </c>
      <c r="B315" s="180">
        <v>2089.0</v>
      </c>
      <c r="C315" s="180" t="s">
        <v>190</v>
      </c>
      <c r="D315" s="265">
        <f t="array" ref="D315">XLOOKUP(B315,CABE_VENTAS!$A$1:A1037,CABE_VENTAS!$C$1:C1037,"N/A")</f>
        <v>263</v>
      </c>
      <c r="E315" s="204" t="str">
        <f t="array" ref="E315">XLOOKUP(D315,CLIENTES!$A$1:A1037,CLIENTES!$B$1:B1037, "")</f>
        <v>Matias Astillero</v>
      </c>
      <c r="F315" s="264"/>
      <c r="G315" s="260">
        <v>1.0</v>
      </c>
      <c r="H315" s="302" t="s">
        <v>707</v>
      </c>
      <c r="I315" s="207"/>
      <c r="J315" s="252"/>
      <c r="K315" s="301">
        <v>349.0</v>
      </c>
      <c r="L315" s="210">
        <f t="shared" si="2"/>
        <v>349</v>
      </c>
      <c r="M315" s="250" t="s">
        <v>553</v>
      </c>
      <c r="N315" s="263">
        <f t="shared" si="29"/>
        <v>349</v>
      </c>
      <c r="O315" s="267">
        <v>145.0</v>
      </c>
      <c r="P315" s="267">
        <v>100.0</v>
      </c>
      <c r="Q315" s="267">
        <f t="array" ref="Q315">IFERROR((K315-O315-P315)*G315,"")</f>
        <v>104</v>
      </c>
      <c r="R315" s="294">
        <f>IFERROR(#REF!/L315,0)</f>
        <v>0</v>
      </c>
      <c r="S315" s="216"/>
      <c r="T315" s="180"/>
      <c r="U315" s="267">
        <f t="shared" si="24"/>
        <v>145</v>
      </c>
      <c r="V315" s="270" t="str">
        <f t="array" ref="V315">IFERROR(INDEX('ARTICULOS TECNO'!G:G, MATCH(F315, 'ARTICULOS TECNO'!A:A, 0)),"")</f>
        <v/>
      </c>
      <c r="W315" s="270">
        <f t="shared" si="39"/>
        <v>0</v>
      </c>
      <c r="X315" s="289"/>
      <c r="Y315" s="262"/>
    </row>
    <row r="316" ht="18.0" customHeight="1">
      <c r="A316" s="271">
        <v>45876.0</v>
      </c>
      <c r="B316" s="180">
        <v>2088.0</v>
      </c>
      <c r="C316" s="180" t="s">
        <v>195</v>
      </c>
      <c r="D316" s="265">
        <f t="array" ref="D316">XLOOKUP(B316,CABE_VENTAS!$A$1:A1037,CABE_VENTAS!$C$1:C1037,"N/A")</f>
        <v>162</v>
      </c>
      <c r="E316" s="204" t="str">
        <f t="array" ref="E316">XLOOKUP(D316,CLIENTES!$A$1:A1037,CLIENTES!$B$1:B1037, "")</f>
        <v>Marcos Roku</v>
      </c>
      <c r="F316" s="264" t="s">
        <v>693</v>
      </c>
      <c r="G316" s="260">
        <v>1.0</v>
      </c>
      <c r="H316" s="302" t="str">
        <f t="array" ref="H316">IFERROR(INDEX('ARTICULOS TECNO'!B:B, MATCH(F316, 'ARTICULOS TECNO'!A:A, 0)),"")</f>
        <v>Apple Magic Keyboard for 11" iPad Pro M2-M3</v>
      </c>
      <c r="I316" s="207" t="str">
        <f t="array" ref="I316">IFERROR(INDEX('ARTICULOS TECNO'!C:C, MATCH(F316, 'ARTICULOS TECNO'!A:A, 0)),"NA")</f>
        <v/>
      </c>
      <c r="J316" s="252">
        <v>613.0</v>
      </c>
      <c r="K316" s="301">
        <v>345.0</v>
      </c>
      <c r="L316" s="210">
        <f t="shared" si="2"/>
        <v>345</v>
      </c>
      <c r="M316" s="250" t="s">
        <v>548</v>
      </c>
      <c r="N316" s="263" t="str">
        <f t="shared" si="29"/>
        <v/>
      </c>
      <c r="O316" s="267">
        <v>269.0</v>
      </c>
      <c r="P316" s="267">
        <f t="shared" ref="P316:P348" si="40">ROUNDUP(IF(ISNUMBER(FIND("CELL",UPPER(C316))),85*V316,45*V316),0)</f>
        <v>47</v>
      </c>
      <c r="Q316" s="267">
        <f t="array" ref="Q316">IFERROR((K316-O316-P316)*G316,"")</f>
        <v>29</v>
      </c>
      <c r="R316" s="294">
        <f>IFERROR(Q293/L316,0)</f>
        <v>0.1739130435</v>
      </c>
      <c r="S316" s="216" t="s">
        <v>508</v>
      </c>
      <c r="T316" s="180" t="s">
        <v>708</v>
      </c>
      <c r="U316" s="267">
        <f t="shared" si="24"/>
        <v>269</v>
      </c>
      <c r="V316" s="270">
        <f t="array" ref="V316">IFERROR(INDEX('ARTICULOS TECNO'!G:G, MATCH(F316, 'ARTICULOS TECNO'!A:A, 0)),"")</f>
        <v>1.04</v>
      </c>
      <c r="W316" s="270">
        <f t="shared" si="39"/>
        <v>1.04</v>
      </c>
      <c r="X316" s="289"/>
      <c r="Y316" s="244" t="str">
        <f t="shared" ref="Y316:Y469" si="41">TEXT(A316, "MM/YYYY")</f>
        <v>08/2025</v>
      </c>
    </row>
    <row r="317" ht="18.0" customHeight="1">
      <c r="A317" s="271">
        <v>45876.0</v>
      </c>
      <c r="B317" s="180">
        <v>2088.0</v>
      </c>
      <c r="C317" s="180" t="s">
        <v>190</v>
      </c>
      <c r="D317" s="265">
        <f t="array" ref="D317">XLOOKUP(B317,CABE_VENTAS!$A$1:A1037,CABE_VENTAS!$C$1:C1037,"N/A")</f>
        <v>162</v>
      </c>
      <c r="E317" s="204" t="str">
        <f t="array" ref="E317">XLOOKUP(D317,CLIENTES!$A$1:A1037,CLIENTES!$B$1:B1037, "")</f>
        <v>Marcos Roku</v>
      </c>
      <c r="F317" s="254" t="s">
        <v>656</v>
      </c>
      <c r="G317" s="260">
        <v>1.0</v>
      </c>
      <c r="H317" s="302" t="str">
        <f t="array" ref="H317">IFERROR(INDEX('ARTICULOS TECNO'!B:B, MATCH(F317, 'ARTICULOS TECNO'!A:A, 0)),"")</f>
        <v>Ray-Ban Meta - Wayfarer glasses Meta AI - Green Lenses - Shiny Black</v>
      </c>
      <c r="I317" s="207" t="str">
        <f t="array" ref="I317">IFERROR(INDEX('ARTICULOS TECNO'!C:C, MATCH(F317, 'ARTICULOS TECNO'!A:A, 0)),"NA")</f>
        <v>Green</v>
      </c>
      <c r="J317" s="252">
        <v>613.0</v>
      </c>
      <c r="K317" s="301">
        <v>415.0</v>
      </c>
      <c r="L317" s="210">
        <f t="shared" si="2"/>
        <v>415</v>
      </c>
      <c r="M317" s="250" t="s">
        <v>548</v>
      </c>
      <c r="N317" s="263" t="str">
        <f t="shared" si="29"/>
        <v/>
      </c>
      <c r="O317" s="267">
        <v>299.0</v>
      </c>
      <c r="P317" s="267">
        <f t="shared" si="40"/>
        <v>18</v>
      </c>
      <c r="Q317" s="267">
        <f t="array" ref="Q317">IFERROR((K317-O317-P317)*G317,"")</f>
        <v>98</v>
      </c>
      <c r="R317" s="294">
        <f t="shared" ref="R317:R345" si="42">IFERROR(Q317/L317,0)</f>
        <v>0.2361445783</v>
      </c>
      <c r="S317" s="216" t="s">
        <v>508</v>
      </c>
      <c r="T317" s="180" t="s">
        <v>708</v>
      </c>
      <c r="U317" s="267">
        <f t="shared" si="24"/>
        <v>299</v>
      </c>
      <c r="V317" s="270">
        <f t="array" ref="V317">IFERROR(INDEX('ARTICULOS TECNO'!G:G, MATCH(F317, 'ARTICULOS TECNO'!A:A, 0)),"")</f>
        <v>0.4</v>
      </c>
      <c r="W317" s="270">
        <f t="shared" si="39"/>
        <v>0.4</v>
      </c>
      <c r="X317" s="289"/>
      <c r="Y317" s="244" t="str">
        <f t="shared" si="41"/>
        <v>08/2025</v>
      </c>
    </row>
    <row r="318" ht="18.0" customHeight="1">
      <c r="A318" s="271">
        <v>45876.0</v>
      </c>
      <c r="B318" s="180">
        <v>2088.0</v>
      </c>
      <c r="C318" s="180" t="s">
        <v>190</v>
      </c>
      <c r="D318" s="265">
        <f t="array" ref="D318">XLOOKUP(B318,CABE_VENTAS!$A$1:A1037,CABE_VENTAS!$C$1:C1037,"N/A")</f>
        <v>162</v>
      </c>
      <c r="E318" s="204" t="str">
        <f t="array" ref="E318">XLOOKUP(D318,CLIENTES!$A$1:A1037,CLIENTES!$B$1:B1037, "")</f>
        <v>Marcos Roku</v>
      </c>
      <c r="F318" s="254" t="s">
        <v>658</v>
      </c>
      <c r="G318" s="260">
        <v>2.0</v>
      </c>
      <c r="H318" s="302" t="str">
        <f t="array" ref="H318">IFERROR(INDEX('ARTICULOS TECNO'!B:B, MATCH(F318, 'ARTICULOS TECNO'!A:A, 0)),"")</f>
        <v>Ray-Ban Meta - Wayfarer glasses Meta AI - Clear Lenses - Shiny Black</v>
      </c>
      <c r="I318" s="207" t="str">
        <f t="array" ref="I318">IFERROR(INDEX('ARTICULOS TECNO'!C:C, MATCH(F318, 'ARTICULOS TECNO'!A:A, 0)),"NA")</f>
        <v>Clear</v>
      </c>
      <c r="J318" s="252">
        <v>613.0</v>
      </c>
      <c r="K318" s="301">
        <v>415.0</v>
      </c>
      <c r="L318" s="210">
        <f t="shared" si="2"/>
        <v>830</v>
      </c>
      <c r="M318" s="250" t="s">
        <v>548</v>
      </c>
      <c r="N318" s="263">
        <f t="shared" si="29"/>
        <v>1590</v>
      </c>
      <c r="O318" s="267">
        <v>299.0</v>
      </c>
      <c r="P318" s="267">
        <f t="shared" si="40"/>
        <v>18</v>
      </c>
      <c r="Q318" s="267">
        <f t="array" ref="Q318">IFERROR((K318-O318-P318)*G318,"")</f>
        <v>196</v>
      </c>
      <c r="R318" s="294">
        <f t="shared" si="42"/>
        <v>0.2361445783</v>
      </c>
      <c r="S318" s="216" t="s">
        <v>508</v>
      </c>
      <c r="T318" s="180" t="s">
        <v>709</v>
      </c>
      <c r="U318" s="267">
        <f t="shared" si="24"/>
        <v>598</v>
      </c>
      <c r="V318" s="270">
        <f t="array" ref="V318">IFERROR(INDEX('ARTICULOS TECNO'!G:G, MATCH(F318, 'ARTICULOS TECNO'!A:A, 0)),"")</f>
        <v>0.4</v>
      </c>
      <c r="W318" s="270">
        <f t="shared" si="39"/>
        <v>0.8</v>
      </c>
      <c r="X318" s="289"/>
      <c r="Y318" s="244" t="str">
        <f t="shared" si="41"/>
        <v>08/2025</v>
      </c>
    </row>
    <row r="319" ht="18.0" customHeight="1">
      <c r="A319" s="271">
        <v>45875.0</v>
      </c>
      <c r="B319" s="180">
        <v>2087.0</v>
      </c>
      <c r="C319" s="180" t="s">
        <v>191</v>
      </c>
      <c r="D319" s="265">
        <f t="array" ref="D319">XLOOKUP(B319,CABE_VENTAS!$A$1:A1037,CABE_VENTAS!$C$1:C1037,"N/A")</f>
        <v>257</v>
      </c>
      <c r="E319" s="204" t="str">
        <f t="array" ref="E319">XLOOKUP(D319,CLIENTES!$A$1:A1037,CLIENTES!$B$1:B1037, "")</f>
        <v>Gabriel x Nico Miami</v>
      </c>
      <c r="F319" s="254" t="s">
        <v>710</v>
      </c>
      <c r="G319" s="260">
        <v>1.0</v>
      </c>
      <c r="H319" s="302" t="str">
        <f t="array" ref="H319">INDEX('ARTICULOS TECNO'!B:B, MATCH(F319, 'ARTICULOS TECNO'!A:A, 0))</f>
        <v>iPhone 15 Pro Max 515GB CPO</v>
      </c>
      <c r="I319" s="237" t="s">
        <v>575</v>
      </c>
      <c r="J319" s="252">
        <v>614.0</v>
      </c>
      <c r="K319" s="301">
        <v>1022.0</v>
      </c>
      <c r="L319" s="210">
        <f t="shared" si="2"/>
        <v>1022</v>
      </c>
      <c r="M319" s="250" t="s">
        <v>548</v>
      </c>
      <c r="N319" s="263">
        <f t="shared" si="29"/>
        <v>1022</v>
      </c>
      <c r="O319" s="267">
        <v>908.0</v>
      </c>
      <c r="P319" s="267">
        <f t="shared" si="40"/>
        <v>43</v>
      </c>
      <c r="Q319" s="267">
        <f t="array" ref="Q319">IFERROR((K319-O319-P319)*G319,"")</f>
        <v>71</v>
      </c>
      <c r="R319" s="294">
        <f t="shared" si="42"/>
        <v>0.06947162427</v>
      </c>
      <c r="S319" s="216" t="s">
        <v>569</v>
      </c>
      <c r="T319" s="180">
        <v>19841.0</v>
      </c>
      <c r="U319" s="267">
        <f t="shared" si="24"/>
        <v>908</v>
      </c>
      <c r="V319" s="270">
        <f t="array" ref="V319">IFERROR(INDEX('ARTICULOS TECNO'!G:G, MATCH(F319, 'ARTICULOS TECNO'!A:A, 0)),"")</f>
        <v>0.5</v>
      </c>
      <c r="W319" s="270">
        <f t="shared" si="39"/>
        <v>0.5</v>
      </c>
      <c r="X319" s="289"/>
      <c r="Y319" s="244" t="str">
        <f t="shared" si="41"/>
        <v>08/2025</v>
      </c>
    </row>
    <row r="320" ht="18.0" customHeight="1">
      <c r="A320" s="271">
        <v>45874.0</v>
      </c>
      <c r="B320" s="180">
        <v>2086.0</v>
      </c>
      <c r="C320" s="180" t="s">
        <v>190</v>
      </c>
      <c r="D320" s="265">
        <f t="array" ref="D320">XLOOKUP(B320,CABE_VENTAS!$A$1:A1037,CABE_VENTAS!$C$1:C1037,"N/A")</f>
        <v>257</v>
      </c>
      <c r="E320" s="204" t="str">
        <f t="array" ref="E320">XLOOKUP(D320,CLIENTES!$A$1:A1037,CLIENTES!$B$1:B1037, "")</f>
        <v>Gabriel x Nico Miami</v>
      </c>
      <c r="F320" s="254" t="s">
        <v>711</v>
      </c>
      <c r="G320" s="260">
        <v>1.0</v>
      </c>
      <c r="H320" s="207" t="str">
        <f t="array" ref="H320">IFERROR(INDEX('ARTICULOS TECNO'!B:B, MATCH(F320, 'ARTICULOS TECNO'!A:A, 0)),"")</f>
        <v>DJI Mini 3 Mini RC</v>
      </c>
      <c r="I320" s="207" t="str">
        <f t="array" ref="I320">IFERROR(INDEX('ARTICULOS TECNO'!C:C, MATCH(F320, 'ARTICULOS TECNO'!A:A, 0)),"NA")</f>
        <v/>
      </c>
      <c r="J320" s="252">
        <v>626.0</v>
      </c>
      <c r="K320" s="301">
        <v>665.0</v>
      </c>
      <c r="L320" s="210">
        <f t="shared" si="2"/>
        <v>665</v>
      </c>
      <c r="M320" s="250" t="s">
        <v>548</v>
      </c>
      <c r="N320" s="263">
        <f t="shared" si="29"/>
        <v>665</v>
      </c>
      <c r="O320" s="267">
        <v>513.0</v>
      </c>
      <c r="P320" s="267">
        <f t="shared" si="40"/>
        <v>45</v>
      </c>
      <c r="Q320" s="267">
        <f t="array" ref="Q320">IFERROR((K320-O320-P320)*G320,"")</f>
        <v>107</v>
      </c>
      <c r="R320" s="294">
        <f t="shared" si="42"/>
        <v>0.1609022556</v>
      </c>
      <c r="S320" s="216" t="s">
        <v>475</v>
      </c>
      <c r="T320" s="180" t="s">
        <v>712</v>
      </c>
      <c r="U320" s="267">
        <f t="shared" si="24"/>
        <v>513</v>
      </c>
      <c r="V320" s="270">
        <f t="array" ref="V320">IFERROR(INDEX('ARTICULOS TECNO'!G:G, MATCH(F320, 'ARTICULOS TECNO'!A:A, 0)),"")</f>
        <v>1</v>
      </c>
      <c r="W320" s="270">
        <f t="shared" si="39"/>
        <v>1</v>
      </c>
      <c r="X320" s="289"/>
      <c r="Y320" s="244" t="str">
        <f t="shared" si="41"/>
        <v>08/2025</v>
      </c>
    </row>
    <row r="321" ht="18.0" customHeight="1">
      <c r="A321" s="271">
        <v>45873.0</v>
      </c>
      <c r="B321" s="180">
        <v>2085.0</v>
      </c>
      <c r="C321" s="180" t="s">
        <v>505</v>
      </c>
      <c r="D321" s="265">
        <f t="array" ref="D321">XLOOKUP(B321,CABE_VENTAS!$A$1:A1037,CABE_VENTAS!$C$1:C1037,"N/A")</f>
        <v>162</v>
      </c>
      <c r="E321" s="204" t="str">
        <f t="array" ref="E321">XLOOKUP(D321,CLIENTES!$A$1:A1037,CLIENTES!$B$1:B1037, "")</f>
        <v>Marcos Roku</v>
      </c>
      <c r="F321" s="264" t="s">
        <v>515</v>
      </c>
      <c r="G321" s="290">
        <v>2.0</v>
      </c>
      <c r="H321" s="207" t="str">
        <f t="array" ref="H321">IFERROR(INDEX('ARTICULOS TECNO'!B:B, MATCH(F321, 'ARTICULOS TECNO'!A:A, 0)),"")</f>
        <v>Apple iPad Air 11" M3 128GB Wi‑Fi</v>
      </c>
      <c r="I321" s="207" t="str">
        <f t="array" ref="I321">IFERROR(INDEX('ARTICULOS TECNO'!C:C, MATCH(F321, 'ARTICULOS TECNO'!A:A, 0)),"NA")</f>
        <v>Space Gray</v>
      </c>
      <c r="J321" s="252">
        <v>622.0</v>
      </c>
      <c r="K321" s="301">
        <v>585.0</v>
      </c>
      <c r="L321" s="210">
        <f t="shared" si="2"/>
        <v>1170</v>
      </c>
      <c r="M321" s="250" t="s">
        <v>548</v>
      </c>
      <c r="N321" s="263" t="str">
        <f t="shared" si="29"/>
        <v/>
      </c>
      <c r="O321" s="267">
        <v>449.0</v>
      </c>
      <c r="P321" s="267">
        <f t="shared" si="40"/>
        <v>41</v>
      </c>
      <c r="Q321" s="267">
        <f t="array" ref="Q321">IFERROR((K321-O321-P321)*G321,"")</f>
        <v>190</v>
      </c>
      <c r="R321" s="294">
        <f t="shared" si="42"/>
        <v>0.1623931624</v>
      </c>
      <c r="S321" s="216" t="s">
        <v>508</v>
      </c>
      <c r="T321" s="180" t="s">
        <v>713</v>
      </c>
      <c r="U321" s="267">
        <f t="shared" si="24"/>
        <v>898</v>
      </c>
      <c r="V321" s="270">
        <f t="array" ref="V321">IFERROR(INDEX('ARTICULOS TECNO'!G:G, MATCH(F321, 'ARTICULOS TECNO'!A:A, 0)),"")</f>
        <v>0.9</v>
      </c>
      <c r="W321" s="270">
        <f t="shared" si="39"/>
        <v>1.8</v>
      </c>
      <c r="X321" s="289"/>
      <c r="Y321" s="244" t="str">
        <f t="shared" si="41"/>
        <v>08/2025</v>
      </c>
    </row>
    <row r="322" ht="18.0" customHeight="1">
      <c r="A322" s="271">
        <v>45873.0</v>
      </c>
      <c r="B322" s="180">
        <v>2085.0</v>
      </c>
      <c r="C322" s="180" t="s">
        <v>505</v>
      </c>
      <c r="D322" s="265">
        <f t="array" ref="D322">XLOOKUP(B322,CABE_VENTAS!$A$1:A1037,CABE_VENTAS!$C$1:C1037,"N/A")</f>
        <v>162</v>
      </c>
      <c r="E322" s="204" t="str">
        <f t="array" ref="E322">XLOOKUP(D322,CLIENTES!$A$1:A1037,CLIENTES!$B$1:B1037, "")</f>
        <v>Marcos Roku</v>
      </c>
      <c r="F322" s="264" t="s">
        <v>667</v>
      </c>
      <c r="G322" s="290">
        <v>1.0</v>
      </c>
      <c r="H322" s="207" t="str">
        <f t="array" ref="H322">IFERROR(INDEX('ARTICULOS TECNO'!B:B, MATCH(F322, 'ARTICULOS TECNO'!A:A, 0)),"")</f>
        <v>Apple iPad Air 11" M3 128GB Wi‑Fi</v>
      </c>
      <c r="I322" s="207" t="str">
        <f t="array" ref="I322">IFERROR(INDEX('ARTICULOS TECNO'!C:C, MATCH(F322, 'ARTICULOS TECNO'!A:A, 0)),"NA")</f>
        <v>Starlight</v>
      </c>
      <c r="J322" s="252">
        <v>622.0</v>
      </c>
      <c r="K322" s="301">
        <v>585.0</v>
      </c>
      <c r="L322" s="210">
        <f t="shared" si="2"/>
        <v>585</v>
      </c>
      <c r="M322" s="250" t="s">
        <v>548</v>
      </c>
      <c r="N322" s="263" t="str">
        <f t="shared" si="29"/>
        <v/>
      </c>
      <c r="O322" s="267">
        <v>449.0</v>
      </c>
      <c r="P322" s="267">
        <f t="shared" si="40"/>
        <v>41</v>
      </c>
      <c r="Q322" s="267">
        <f t="array" ref="Q322">IFERROR((K322-O322-P322)*G322,"")</f>
        <v>95</v>
      </c>
      <c r="R322" s="294">
        <f t="shared" si="42"/>
        <v>0.1623931624</v>
      </c>
      <c r="S322" s="216" t="s">
        <v>508</v>
      </c>
      <c r="T322" s="180" t="s">
        <v>713</v>
      </c>
      <c r="U322" s="267">
        <f t="shared" si="24"/>
        <v>449</v>
      </c>
      <c r="V322" s="270">
        <f t="array" ref="V322">IFERROR(INDEX('ARTICULOS TECNO'!G:G, MATCH(F322, 'ARTICULOS TECNO'!A:A, 0)),"")</f>
        <v>0.9</v>
      </c>
      <c r="W322" s="270">
        <f t="shared" si="39"/>
        <v>0.9</v>
      </c>
      <c r="X322" s="289"/>
      <c r="Y322" s="244" t="str">
        <f t="shared" si="41"/>
        <v>08/2025</v>
      </c>
    </row>
    <row r="323" ht="18.0" customHeight="1">
      <c r="A323" s="271">
        <v>45873.0</v>
      </c>
      <c r="B323" s="180">
        <v>2085.0</v>
      </c>
      <c r="C323" s="180" t="s">
        <v>505</v>
      </c>
      <c r="D323" s="265">
        <f t="array" ref="D323">XLOOKUP(B323,CABE_VENTAS!$A$1:A1037,CABE_VENTAS!$C$1:C1037,"N/A")</f>
        <v>162</v>
      </c>
      <c r="E323" s="204" t="str">
        <f t="array" ref="E323">XLOOKUP(D323,CLIENTES!$A$1:A1037,CLIENTES!$B$1:B1037, "")</f>
        <v>Marcos Roku</v>
      </c>
      <c r="F323" s="264" t="s">
        <v>515</v>
      </c>
      <c r="G323" s="260">
        <v>3.0</v>
      </c>
      <c r="H323" s="207" t="str">
        <f t="array" ref="H323">IFERROR(INDEX('ARTICULOS TECNO'!B:B, MATCH(F323, 'ARTICULOS TECNO'!A:A, 0)),"")</f>
        <v>Apple iPad Air 11" M3 128GB Wi‑Fi</v>
      </c>
      <c r="I323" s="207" t="str">
        <f t="array" ref="I323">IFERROR(INDEX('ARTICULOS TECNO'!C:C, MATCH(F323, 'ARTICULOS TECNO'!A:A, 0)),"NA")</f>
        <v>Space Gray</v>
      </c>
      <c r="J323" s="252">
        <v>613.0</v>
      </c>
      <c r="K323" s="301">
        <v>585.0</v>
      </c>
      <c r="L323" s="210">
        <f t="shared" si="2"/>
        <v>1755</v>
      </c>
      <c r="M323" s="250" t="s">
        <v>548</v>
      </c>
      <c r="N323" s="263">
        <f t="shared" si="29"/>
        <v>3510</v>
      </c>
      <c r="O323" s="267">
        <v>449.0</v>
      </c>
      <c r="P323" s="267">
        <f t="shared" si="40"/>
        <v>41</v>
      </c>
      <c r="Q323" s="267">
        <f t="array" ref="Q323">IFERROR((K323-O323-P323)*G323,"")</f>
        <v>285</v>
      </c>
      <c r="R323" s="294">
        <f t="shared" si="42"/>
        <v>0.1623931624</v>
      </c>
      <c r="S323" s="216" t="s">
        <v>508</v>
      </c>
      <c r="T323" s="180" t="s">
        <v>709</v>
      </c>
      <c r="U323" s="267">
        <f t="shared" si="24"/>
        <v>1347</v>
      </c>
      <c r="V323" s="270">
        <f t="array" ref="V323">IFERROR(INDEX('ARTICULOS TECNO'!G:G, MATCH(F323, 'ARTICULOS TECNO'!A:A, 0)),"")</f>
        <v>0.9</v>
      </c>
      <c r="W323" s="270">
        <f t="shared" si="39"/>
        <v>2.7</v>
      </c>
      <c r="X323" s="289"/>
      <c r="Y323" s="244" t="str">
        <f t="shared" si="41"/>
        <v>08/2025</v>
      </c>
    </row>
    <row r="324" ht="18.0" customHeight="1">
      <c r="A324" s="271">
        <v>45873.0</v>
      </c>
      <c r="B324" s="180">
        <v>2084.0</v>
      </c>
      <c r="C324" s="180" t="s">
        <v>521</v>
      </c>
      <c r="D324" s="265">
        <f t="array" ref="D324">XLOOKUP(B324,CABE_VENTAS!$A$1:A1037,CABE_VENTAS!$C$1:C1037,"N/A")</f>
        <v>162</v>
      </c>
      <c r="E324" s="204" t="str">
        <f t="array" ref="E324">XLOOKUP(D324,CLIENTES!$A$1:A1037,CLIENTES!$B$1:B1037, "")</f>
        <v>Marcos Roku</v>
      </c>
      <c r="F324" s="254" t="s">
        <v>714</v>
      </c>
      <c r="G324" s="290">
        <v>1.0</v>
      </c>
      <c r="H324" s="207" t="str">
        <f t="array" ref="H324">IFERROR(INDEX('ARTICULOS TECNO'!B:B, MATCH(F324, 'ARTICULOS TECNO'!A:A, 0)),"")</f>
        <v>Apple Watch Se 2Nd Gen 40Mm Gps - ML</v>
      </c>
      <c r="I324" s="207" t="str">
        <f t="array" ref="I324">IFERROR(INDEX('ARTICULOS TECNO'!C:C, MATCH(F324, 'ARTICULOS TECNO'!A:A, 0)),"NA")</f>
        <v>Midnight</v>
      </c>
      <c r="J324" s="252">
        <v>622.0</v>
      </c>
      <c r="K324" s="301">
        <v>208.0</v>
      </c>
      <c r="L324" s="210">
        <f t="shared" si="2"/>
        <v>208</v>
      </c>
      <c r="M324" s="250" t="s">
        <v>548</v>
      </c>
      <c r="N324" s="263" t="str">
        <f t="shared" si="29"/>
        <v/>
      </c>
      <c r="O324" s="267">
        <v>169.0</v>
      </c>
      <c r="P324" s="267">
        <f t="shared" si="40"/>
        <v>14</v>
      </c>
      <c r="Q324" s="267">
        <f t="array" ref="Q324">IFERROR((K324-O324-P324)*G324,"")</f>
        <v>25</v>
      </c>
      <c r="R324" s="294">
        <f t="shared" si="42"/>
        <v>0.1201923077</v>
      </c>
      <c r="S324" s="216" t="s">
        <v>508</v>
      </c>
      <c r="T324" s="180" t="s">
        <v>713</v>
      </c>
      <c r="U324" s="267">
        <f t="shared" si="24"/>
        <v>169</v>
      </c>
      <c r="V324" s="270">
        <f t="array" ref="V324">IFERROR(INDEX('ARTICULOS TECNO'!G:G, MATCH(F324, 'ARTICULOS TECNO'!A:A, 0)),"")</f>
        <v>0.3</v>
      </c>
      <c r="W324" s="270">
        <f t="shared" si="39"/>
        <v>0.3</v>
      </c>
      <c r="X324" s="289"/>
      <c r="Y324" s="244" t="str">
        <f t="shared" si="41"/>
        <v>08/2025</v>
      </c>
    </row>
    <row r="325" ht="18.0" customHeight="1">
      <c r="A325" s="271">
        <v>45873.0</v>
      </c>
      <c r="B325" s="180">
        <v>2084.0</v>
      </c>
      <c r="C325" s="180" t="s">
        <v>521</v>
      </c>
      <c r="D325" s="265">
        <f t="array" ref="D325">XLOOKUP(B325,CABE_VENTAS!$A$1:A1037,CABE_VENTAS!$C$1:C1037,"N/A")</f>
        <v>162</v>
      </c>
      <c r="E325" s="204" t="str">
        <f t="array" ref="E325">XLOOKUP(D325,CLIENTES!$A$1:A1037,CLIENTES!$B$1:B1037, "")</f>
        <v>Marcos Roku</v>
      </c>
      <c r="F325" s="254" t="s">
        <v>680</v>
      </c>
      <c r="G325" s="290">
        <v>1.0</v>
      </c>
      <c r="H325" s="207" t="str">
        <f t="array" ref="H325">IFERROR(INDEX('ARTICULOS TECNO'!B:B, MATCH(F325, 'ARTICULOS TECNO'!A:A, 0)),"")</f>
        <v>Apple Watch Se 2Nd Gen 44Mm Gps - ML</v>
      </c>
      <c r="I325" s="207" t="str">
        <f t="array" ref="I325">IFERROR(INDEX('ARTICULOS TECNO'!C:C, MATCH(F325, 'ARTICULOS TECNO'!A:A, 0)),"NA")</f>
        <v>Midnight</v>
      </c>
      <c r="J325" s="252">
        <v>622.0</v>
      </c>
      <c r="K325" s="301">
        <v>244.0</v>
      </c>
      <c r="L325" s="210">
        <f t="shared" si="2"/>
        <v>244</v>
      </c>
      <c r="M325" s="250" t="s">
        <v>548</v>
      </c>
      <c r="N325" s="263" t="str">
        <f t="shared" si="29"/>
        <v/>
      </c>
      <c r="O325" s="267">
        <v>199.0</v>
      </c>
      <c r="P325" s="267">
        <f t="shared" si="40"/>
        <v>14</v>
      </c>
      <c r="Q325" s="267">
        <f t="array" ref="Q325">IFERROR((K325-O325-P325)*G325,"")</f>
        <v>31</v>
      </c>
      <c r="R325" s="294">
        <f t="shared" si="42"/>
        <v>0.1270491803</v>
      </c>
      <c r="S325" s="216" t="s">
        <v>508</v>
      </c>
      <c r="T325" s="180" t="s">
        <v>713</v>
      </c>
      <c r="U325" s="267">
        <f t="shared" si="24"/>
        <v>199</v>
      </c>
      <c r="V325" s="270">
        <f t="array" ref="V325">IFERROR(INDEX('ARTICULOS TECNO'!G:G, MATCH(F325, 'ARTICULOS TECNO'!A:A, 0)),"")</f>
        <v>0.3</v>
      </c>
      <c r="W325" s="270">
        <f t="shared" si="39"/>
        <v>0.3</v>
      </c>
      <c r="X325" s="289"/>
      <c r="Y325" s="244" t="str">
        <f t="shared" si="41"/>
        <v>08/2025</v>
      </c>
    </row>
    <row r="326" ht="18.0" customHeight="1">
      <c r="A326" s="271">
        <v>45873.0</v>
      </c>
      <c r="B326" s="180">
        <v>2084.0</v>
      </c>
      <c r="C326" s="180" t="s">
        <v>521</v>
      </c>
      <c r="D326" s="265">
        <f t="array" ref="D326">XLOOKUP(B326,CABE_VENTAS!$A$1:A1037,CABE_VENTAS!$C$1:C1037,"N/A")</f>
        <v>162</v>
      </c>
      <c r="E326" s="204" t="str">
        <f t="array" ref="E326">XLOOKUP(D326,CLIENTES!$A$1:A1037,CLIENTES!$B$1:B1037, "")</f>
        <v>Marcos Roku</v>
      </c>
      <c r="F326" s="254" t="s">
        <v>684</v>
      </c>
      <c r="G326" s="260">
        <v>1.0</v>
      </c>
      <c r="H326" s="207" t="str">
        <f t="array" ref="H326">IFERROR(INDEX('ARTICULOS TECNO'!B:B, MATCH(F326, 'ARTICULOS TECNO'!A:A, 0)),"")</f>
        <v>Apple Watch Se 2Nd Gen 40Mm Gps - SM</v>
      </c>
      <c r="I326" s="207" t="str">
        <f t="array" ref="I326">IFERROR(INDEX('ARTICULOS TECNO'!C:C, MATCH(F326, 'ARTICULOS TECNO'!A:A, 0)),"NA")</f>
        <v>Silver</v>
      </c>
      <c r="J326" s="252">
        <v>613.0</v>
      </c>
      <c r="K326" s="301">
        <v>208.0</v>
      </c>
      <c r="L326" s="210">
        <f t="shared" si="2"/>
        <v>208</v>
      </c>
      <c r="M326" s="250" t="s">
        <v>548</v>
      </c>
      <c r="N326" s="263" t="str">
        <f t="shared" si="29"/>
        <v/>
      </c>
      <c r="O326" s="267">
        <v>169.0</v>
      </c>
      <c r="P326" s="267">
        <f t="shared" si="40"/>
        <v>14</v>
      </c>
      <c r="Q326" s="267">
        <f t="array" ref="Q326">IFERROR((K326-O326-P326)*G326,"")</f>
        <v>25</v>
      </c>
      <c r="R326" s="294">
        <f t="shared" si="42"/>
        <v>0.1201923077</v>
      </c>
      <c r="S326" s="216" t="s">
        <v>508</v>
      </c>
      <c r="T326" s="180" t="s">
        <v>715</v>
      </c>
      <c r="U326" s="267">
        <f t="shared" si="24"/>
        <v>169</v>
      </c>
      <c r="V326" s="270">
        <f t="array" ref="V326">IFERROR(INDEX('ARTICULOS TECNO'!G:G, MATCH(F326, 'ARTICULOS TECNO'!A:A, 0)),"")</f>
        <v>0.3</v>
      </c>
      <c r="W326" s="270">
        <f t="shared" si="39"/>
        <v>0.3</v>
      </c>
      <c r="X326" s="289"/>
      <c r="Y326" s="244" t="str">
        <f t="shared" si="41"/>
        <v>08/2025</v>
      </c>
    </row>
    <row r="327" ht="18.0" customHeight="1">
      <c r="A327" s="271">
        <v>45873.0</v>
      </c>
      <c r="B327" s="180">
        <v>2084.0</v>
      </c>
      <c r="C327" s="180" t="s">
        <v>521</v>
      </c>
      <c r="D327" s="265">
        <f t="array" ref="D327">XLOOKUP(B327,CABE_VENTAS!$A$1:A1037,CABE_VENTAS!$C$1:C1037,"N/A")</f>
        <v>162</v>
      </c>
      <c r="E327" s="204" t="str">
        <f t="array" ref="E327">XLOOKUP(D327,CLIENTES!$A$1:A1037,CLIENTES!$B$1:B1037, "")</f>
        <v>Marcos Roku</v>
      </c>
      <c r="F327" s="254" t="s">
        <v>714</v>
      </c>
      <c r="G327" s="260">
        <v>1.0</v>
      </c>
      <c r="H327" s="207" t="str">
        <f t="array" ref="H327">IFERROR(INDEX('ARTICULOS TECNO'!B:B, MATCH(F327, 'ARTICULOS TECNO'!A:A, 0)),"")</f>
        <v>Apple Watch Se 2Nd Gen 40Mm Gps - ML</v>
      </c>
      <c r="I327" s="207" t="str">
        <f t="array" ref="I327">IFERROR(INDEX('ARTICULOS TECNO'!C:C, MATCH(F327, 'ARTICULOS TECNO'!A:A, 0)),"NA")</f>
        <v>Midnight</v>
      </c>
      <c r="J327" s="252">
        <v>613.0</v>
      </c>
      <c r="K327" s="301">
        <v>208.0</v>
      </c>
      <c r="L327" s="210">
        <f t="shared" si="2"/>
        <v>208</v>
      </c>
      <c r="M327" s="250" t="s">
        <v>548</v>
      </c>
      <c r="N327" s="263" t="str">
        <f t="shared" si="29"/>
        <v/>
      </c>
      <c r="O327" s="267">
        <v>169.0</v>
      </c>
      <c r="P327" s="267">
        <f t="shared" si="40"/>
        <v>14</v>
      </c>
      <c r="Q327" s="267">
        <f t="array" ref="Q327">IFERROR((K327-O327-P327)*G327,"")</f>
        <v>25</v>
      </c>
      <c r="R327" s="294">
        <f t="shared" si="42"/>
        <v>0.1201923077</v>
      </c>
      <c r="S327" s="216" t="s">
        <v>508</v>
      </c>
      <c r="T327" s="180" t="s">
        <v>715</v>
      </c>
      <c r="U327" s="267">
        <f t="shared" si="24"/>
        <v>169</v>
      </c>
      <c r="V327" s="270">
        <f t="array" ref="V327">IFERROR(INDEX('ARTICULOS TECNO'!G:G, MATCH(F327, 'ARTICULOS TECNO'!A:A, 0)),"")</f>
        <v>0.3</v>
      </c>
      <c r="W327" s="270">
        <f t="shared" si="39"/>
        <v>0.3</v>
      </c>
      <c r="X327" s="289"/>
      <c r="Y327" s="244" t="str">
        <f t="shared" si="41"/>
        <v>08/2025</v>
      </c>
    </row>
    <row r="328" ht="18.0" customHeight="1">
      <c r="A328" s="271">
        <v>45873.0</v>
      </c>
      <c r="B328" s="180">
        <v>2084.0</v>
      </c>
      <c r="C328" s="180" t="s">
        <v>521</v>
      </c>
      <c r="D328" s="265">
        <f t="array" ref="D328">XLOOKUP(B328,CABE_VENTAS!$A$1:A1037,CABE_VENTAS!$C$1:C1037,"N/A")</f>
        <v>162</v>
      </c>
      <c r="E328" s="204" t="str">
        <f t="array" ref="E328">XLOOKUP(D328,CLIENTES!$A$1:A1037,CLIENTES!$B$1:B1037, "")</f>
        <v>Marcos Roku</v>
      </c>
      <c r="F328" s="254" t="s">
        <v>680</v>
      </c>
      <c r="G328" s="260">
        <v>3.0</v>
      </c>
      <c r="H328" s="207" t="str">
        <f t="array" ref="H328">IFERROR(INDEX('ARTICULOS TECNO'!B:B, MATCH(F328, 'ARTICULOS TECNO'!A:A, 0)),"")</f>
        <v>Apple Watch Se 2Nd Gen 44Mm Gps - ML</v>
      </c>
      <c r="I328" s="207" t="str">
        <f t="array" ref="I328">IFERROR(INDEX('ARTICULOS TECNO'!C:C, MATCH(F328, 'ARTICULOS TECNO'!A:A, 0)),"NA")</f>
        <v>Midnight</v>
      </c>
      <c r="J328" s="252">
        <v>613.0</v>
      </c>
      <c r="K328" s="301">
        <v>244.0</v>
      </c>
      <c r="L328" s="210">
        <f t="shared" si="2"/>
        <v>732</v>
      </c>
      <c r="M328" s="250" t="s">
        <v>548</v>
      </c>
      <c r="N328" s="263" t="str">
        <f t="shared" si="29"/>
        <v/>
      </c>
      <c r="O328" s="267">
        <v>199.0</v>
      </c>
      <c r="P328" s="267">
        <f t="shared" si="40"/>
        <v>14</v>
      </c>
      <c r="Q328" s="267">
        <f t="array" ref="Q328">IFERROR((K328-O328-P328)*G328,"")</f>
        <v>93</v>
      </c>
      <c r="R328" s="294">
        <f t="shared" si="42"/>
        <v>0.1270491803</v>
      </c>
      <c r="S328" s="216" t="s">
        <v>508</v>
      </c>
      <c r="T328" s="180" t="s">
        <v>715</v>
      </c>
      <c r="U328" s="267">
        <f t="shared" si="24"/>
        <v>597</v>
      </c>
      <c r="V328" s="270">
        <f t="array" ref="V328">IFERROR(INDEX('ARTICULOS TECNO'!G:G, MATCH(F328, 'ARTICULOS TECNO'!A:A, 0)),"")</f>
        <v>0.3</v>
      </c>
      <c r="W328" s="270">
        <f t="shared" si="39"/>
        <v>0.9</v>
      </c>
      <c r="X328" s="289"/>
      <c r="Y328" s="244" t="str">
        <f t="shared" si="41"/>
        <v>08/2025</v>
      </c>
    </row>
    <row r="329" ht="18.0" customHeight="1">
      <c r="A329" s="271">
        <v>45873.0</v>
      </c>
      <c r="B329" s="180">
        <v>2084.0</v>
      </c>
      <c r="C329" s="180" t="s">
        <v>521</v>
      </c>
      <c r="D329" s="265">
        <f t="array" ref="D329">XLOOKUP(B329,CABE_VENTAS!$A$1:A1037,CABE_VENTAS!$C$1:C1037,"N/A")</f>
        <v>162</v>
      </c>
      <c r="E329" s="204" t="str">
        <f t="array" ref="E329">XLOOKUP(D329,CLIENTES!$A$1:A1037,CLIENTES!$B$1:B1037, "")</f>
        <v>Marcos Roku</v>
      </c>
      <c r="F329" s="264" t="s">
        <v>687</v>
      </c>
      <c r="G329" s="260">
        <v>1.0</v>
      </c>
      <c r="H329" s="207" t="str">
        <f t="array" ref="H329">IFERROR(INDEX('ARTICULOS TECNO'!B:B, MATCH(F329, 'ARTICULOS TECNO'!A:A, 0)),"")</f>
        <v>Apple Watch Series 10 (GPS) 42mm Alum SB - SM</v>
      </c>
      <c r="I329" s="207" t="str">
        <f t="array" ref="I329">IFERROR(INDEX('ARTICULOS TECNO'!C:C, MATCH(F329, 'ARTICULOS TECNO'!A:A, 0)),"NA")</f>
        <v>Silver</v>
      </c>
      <c r="J329" s="252">
        <v>613.0</v>
      </c>
      <c r="K329" s="301">
        <v>345.0</v>
      </c>
      <c r="L329" s="210">
        <f t="shared" si="2"/>
        <v>345</v>
      </c>
      <c r="M329" s="250" t="s">
        <v>548</v>
      </c>
      <c r="N329" s="263" t="str">
        <f t="shared" si="29"/>
        <v/>
      </c>
      <c r="O329" s="267">
        <v>300.0</v>
      </c>
      <c r="P329" s="267">
        <f t="shared" si="40"/>
        <v>16</v>
      </c>
      <c r="Q329" s="267">
        <f t="array" ref="Q329">IFERROR((K329-O329-P329)*G329,"")</f>
        <v>29</v>
      </c>
      <c r="R329" s="294">
        <f t="shared" si="42"/>
        <v>0.08405797101</v>
      </c>
      <c r="S329" s="216" t="s">
        <v>508</v>
      </c>
      <c r="T329" s="180" t="s">
        <v>716</v>
      </c>
      <c r="U329" s="267">
        <f t="shared" si="24"/>
        <v>300</v>
      </c>
      <c r="V329" s="270">
        <f t="array" ref="V329">IFERROR(INDEX('ARTICULOS TECNO'!G:G, MATCH(F329, 'ARTICULOS TECNO'!A:A, 0)),"")</f>
        <v>0.35</v>
      </c>
      <c r="W329" s="270">
        <f t="shared" si="39"/>
        <v>0.35</v>
      </c>
      <c r="X329" s="289"/>
      <c r="Y329" s="244" t="str">
        <f t="shared" si="41"/>
        <v>08/2025</v>
      </c>
    </row>
    <row r="330" ht="18.0" customHeight="1">
      <c r="A330" s="271">
        <v>45873.0</v>
      </c>
      <c r="B330" s="180">
        <v>2084.0</v>
      </c>
      <c r="C330" s="180" t="s">
        <v>521</v>
      </c>
      <c r="D330" s="265">
        <f t="array" ref="D330">XLOOKUP(B330,CABE_VENTAS!$A$1:A1037,CABE_VENTAS!$C$1:C1037,"N/A")</f>
        <v>162</v>
      </c>
      <c r="E330" s="204" t="str">
        <f t="array" ref="E330">XLOOKUP(D330,CLIENTES!$A$1:A1037,CLIENTES!$B$1:B1037, "")</f>
        <v>Marcos Roku</v>
      </c>
      <c r="F330" s="264" t="s">
        <v>689</v>
      </c>
      <c r="G330" s="260">
        <v>1.0</v>
      </c>
      <c r="H330" s="207" t="str">
        <f t="array" ref="H330">IFERROR(INDEX('ARTICULOS TECNO'!B:B, MATCH(F330, 'ARTICULOS TECNO'!A:A, 0)),"")</f>
        <v>Apple Watch Series 10 (GPS) 42mm Alum SB - SM</v>
      </c>
      <c r="I330" s="207" t="str">
        <f t="array" ref="I330">IFERROR(INDEX('ARTICULOS TECNO'!C:C, MATCH(F330, 'ARTICULOS TECNO'!A:A, 0)),"NA")</f>
        <v>Jet Black</v>
      </c>
      <c r="J330" s="252">
        <v>613.0</v>
      </c>
      <c r="K330" s="301">
        <v>345.0</v>
      </c>
      <c r="L330" s="210">
        <f t="shared" si="2"/>
        <v>345</v>
      </c>
      <c r="M330" s="250" t="s">
        <v>548</v>
      </c>
      <c r="N330" s="263" t="str">
        <f t="shared" si="29"/>
        <v/>
      </c>
      <c r="O330" s="267">
        <v>300.0</v>
      </c>
      <c r="P330" s="267">
        <f t="shared" si="40"/>
        <v>16</v>
      </c>
      <c r="Q330" s="267">
        <f t="array" ref="Q330">IFERROR((K330-O330-P330)*G330,"")</f>
        <v>29</v>
      </c>
      <c r="R330" s="294">
        <f t="shared" si="42"/>
        <v>0.08405797101</v>
      </c>
      <c r="S330" s="216" t="s">
        <v>508</v>
      </c>
      <c r="T330" s="180" t="s">
        <v>715</v>
      </c>
      <c r="U330" s="267">
        <f t="shared" si="24"/>
        <v>300</v>
      </c>
      <c r="V330" s="270">
        <f t="array" ref="V330">IFERROR(INDEX('ARTICULOS TECNO'!G:G, MATCH(F330, 'ARTICULOS TECNO'!A:A, 0)),"")</f>
        <v>0.35</v>
      </c>
      <c r="W330" s="270">
        <f t="shared" si="39"/>
        <v>0.35</v>
      </c>
      <c r="X330" s="289"/>
      <c r="Y330" s="244" t="str">
        <f t="shared" si="41"/>
        <v>08/2025</v>
      </c>
    </row>
    <row r="331" ht="18.0" customHeight="1">
      <c r="A331" s="271">
        <v>45873.0</v>
      </c>
      <c r="B331" s="180">
        <v>2084.0</v>
      </c>
      <c r="C331" s="180" t="s">
        <v>521</v>
      </c>
      <c r="D331" s="265">
        <f t="array" ref="D331">XLOOKUP(B331,CABE_VENTAS!$A$1:A1037,CABE_VENTAS!$C$1:C1037,"N/A")</f>
        <v>162</v>
      </c>
      <c r="E331" s="204" t="str">
        <f t="array" ref="E331">XLOOKUP(D331,CLIENTES!$A$1:A1037,CLIENTES!$B$1:B1037, "")</f>
        <v>Marcos Roku</v>
      </c>
      <c r="F331" s="264" t="s">
        <v>717</v>
      </c>
      <c r="G331" s="260">
        <v>2.0</v>
      </c>
      <c r="H331" s="207" t="str">
        <f t="array" ref="H331">IFERROR(INDEX('ARTICULOS TECNO'!B:B, MATCH(F331, 'ARTICULOS TECNO'!A:A, 0)),"")</f>
        <v>Apple Watch Series 10 (GPS) 42mm Alum SB - ML</v>
      </c>
      <c r="I331" s="207" t="str">
        <f t="array" ref="I331">IFERROR(INDEX('ARTICULOS TECNO'!C:C, MATCH(F331, 'ARTICULOS TECNO'!A:A, 0)),"NA")</f>
        <v>Jet Black</v>
      </c>
      <c r="J331" s="252">
        <v>613.0</v>
      </c>
      <c r="K331" s="301">
        <v>345.0</v>
      </c>
      <c r="L331" s="210">
        <f t="shared" si="2"/>
        <v>690</v>
      </c>
      <c r="M331" s="250" t="s">
        <v>548</v>
      </c>
      <c r="N331" s="263">
        <f t="shared" si="29"/>
        <v>2980</v>
      </c>
      <c r="O331" s="267">
        <v>300.0</v>
      </c>
      <c r="P331" s="267">
        <f t="shared" si="40"/>
        <v>16</v>
      </c>
      <c r="Q331" s="267">
        <f t="array" ref="Q331">IFERROR((K331-O331-P331)*G331,"")</f>
        <v>58</v>
      </c>
      <c r="R331" s="294">
        <f t="shared" si="42"/>
        <v>0.08405797101</v>
      </c>
      <c r="S331" s="216" t="s">
        <v>508</v>
      </c>
      <c r="T331" s="180" t="s">
        <v>716</v>
      </c>
      <c r="U331" s="267">
        <f t="shared" si="24"/>
        <v>600</v>
      </c>
      <c r="V331" s="270">
        <f t="array" ref="V331">IFERROR(INDEX('ARTICULOS TECNO'!G:G, MATCH(F331, 'ARTICULOS TECNO'!A:A, 0)),"")</f>
        <v>0.35</v>
      </c>
      <c r="W331" s="270">
        <f t="shared" si="39"/>
        <v>0.7</v>
      </c>
      <c r="X331" s="289"/>
      <c r="Y331" s="244" t="str">
        <f t="shared" si="41"/>
        <v>08/2025</v>
      </c>
    </row>
    <row r="332" ht="18.0" customHeight="1">
      <c r="A332" s="309">
        <v>45873.0</v>
      </c>
      <c r="B332" s="310">
        <v>2083.0</v>
      </c>
      <c r="C332" s="310" t="s">
        <v>195</v>
      </c>
      <c r="D332" s="311">
        <f t="array" ref="D332">XLOOKUP(B332,CABE_VENTAS!$A$1:A1037,CABE_VENTAS!$C$1:C1037,"N/A")</f>
        <v>162</v>
      </c>
      <c r="E332" s="312" t="str">
        <f t="array" ref="E332">XLOOKUP(D332,CLIENTES!$A$1:A1037,CLIENTES!$B$1:B1037, "")</f>
        <v>Marcos Roku</v>
      </c>
      <c r="F332" s="254" t="s">
        <v>718</v>
      </c>
      <c r="G332" s="313">
        <v>30.0</v>
      </c>
      <c r="H332" s="207" t="str">
        <f t="array" ref="H332">IFERROR(INDEX('ARTICULOS TECNO'!B:B, MATCH(F332, 'ARTICULOS TECNO'!A:A, 0)),"")</f>
        <v>Apple USB-C to USB-C 1M 60W</v>
      </c>
      <c r="I332" s="314" t="str">
        <f t="array" ref="I332">IFERROR(INDEX('ARTICULOS TECNO'!C:C, MATCH(F332, 'ARTICULOS TECNO'!A:A, 0)),"NA")</f>
        <v/>
      </c>
      <c r="J332" s="315">
        <v>630.0</v>
      </c>
      <c r="K332" s="316">
        <v>16.0</v>
      </c>
      <c r="L332" s="317">
        <f t="shared" si="2"/>
        <v>480</v>
      </c>
      <c r="M332" s="250" t="s">
        <v>548</v>
      </c>
      <c r="N332" s="263" t="str">
        <f t="shared" si="29"/>
        <v/>
      </c>
      <c r="O332" s="246">
        <v>10.0</v>
      </c>
      <c r="P332" s="246">
        <f t="shared" si="40"/>
        <v>2</v>
      </c>
      <c r="Q332" s="246">
        <f t="array" ref="Q332">IFERROR((K332-O332-P332)*G332,"")</f>
        <v>120</v>
      </c>
      <c r="R332" s="247">
        <f t="shared" si="42"/>
        <v>0.25</v>
      </c>
      <c r="S332" s="248" t="s">
        <v>569</v>
      </c>
      <c r="T332" s="310">
        <v>19841.0</v>
      </c>
      <c r="U332" s="246">
        <f t="shared" si="24"/>
        <v>300</v>
      </c>
      <c r="V332" s="249">
        <f t="array" ref="V332">IFERROR(INDEX('ARTICULOS TECNO'!G:G, MATCH(F332, 'ARTICULOS TECNO'!A:A, 0)),"")</f>
        <v>0.03</v>
      </c>
      <c r="W332" s="249">
        <f t="shared" si="39"/>
        <v>0.9</v>
      </c>
      <c r="X332" s="299"/>
      <c r="Y332" s="300" t="str">
        <f t="shared" si="41"/>
        <v>08/2025</v>
      </c>
    </row>
    <row r="333" ht="18.0" customHeight="1">
      <c r="A333" s="309">
        <v>45873.0</v>
      </c>
      <c r="B333" s="310">
        <v>2083.0</v>
      </c>
      <c r="C333" s="310" t="s">
        <v>195</v>
      </c>
      <c r="D333" s="311">
        <f t="array" ref="D333">XLOOKUP(B333,CABE_VENTAS!$A$1:A1037,CABE_VENTAS!$C$1:C1037,"N/A")</f>
        <v>162</v>
      </c>
      <c r="E333" s="312" t="str">
        <f t="array" ref="E333">XLOOKUP(D333,CLIENTES!$A$1:A1037,CLIENTES!$B$1:B1037, "")</f>
        <v>Marcos Roku</v>
      </c>
      <c r="F333" s="306" t="s">
        <v>719</v>
      </c>
      <c r="G333" s="313">
        <v>40.0</v>
      </c>
      <c r="H333" s="305" t="str">
        <f t="array" ref="H333">IFERROR(INDEX('ARTICULOS TECNO'!B:B, MATCH(F333, 'ARTICULOS TECNO'!A:A, 0)),"")</f>
        <v>Apple USB-C to LIGHTNING 1m</v>
      </c>
      <c r="I333" s="314" t="str">
        <f t="array" ref="I333">IFERROR(INDEX('ARTICULOS TECNO'!C:C, MATCH(F333, 'ARTICULOS TECNO'!A:A, 0)),"NA")</f>
        <v/>
      </c>
      <c r="J333" s="315">
        <v>627.0</v>
      </c>
      <c r="K333" s="301">
        <v>13.5</v>
      </c>
      <c r="L333" s="317">
        <f t="shared" si="2"/>
        <v>540</v>
      </c>
      <c r="M333" s="250" t="s">
        <v>548</v>
      </c>
      <c r="N333" s="263" t="str">
        <f t="shared" si="29"/>
        <v/>
      </c>
      <c r="O333" s="246">
        <v>10.0</v>
      </c>
      <c r="P333" s="246">
        <f t="shared" si="40"/>
        <v>2</v>
      </c>
      <c r="Q333" s="246">
        <f t="array" ref="Q333">IFERROR((K333-O333-P333)*G333,"")</f>
        <v>60</v>
      </c>
      <c r="R333" s="247">
        <f t="shared" si="42"/>
        <v>0.1111111111</v>
      </c>
      <c r="S333" s="248" t="s">
        <v>569</v>
      </c>
      <c r="T333" s="310">
        <v>19841.0</v>
      </c>
      <c r="U333" s="246">
        <f t="shared" si="24"/>
        <v>400</v>
      </c>
      <c r="V333" s="249">
        <f t="array" ref="V333">IFERROR(INDEX('ARTICULOS TECNO'!G:G, MATCH(F333, 'ARTICULOS TECNO'!A:A, 0)),"")</f>
        <v>0.03</v>
      </c>
      <c r="W333" s="249">
        <f t="shared" si="39"/>
        <v>1.2</v>
      </c>
      <c r="X333" s="299"/>
      <c r="Y333" s="300" t="str">
        <f t="shared" si="41"/>
        <v>08/2025</v>
      </c>
    </row>
    <row r="334" ht="18.0" customHeight="1">
      <c r="A334" s="309">
        <v>45873.0</v>
      </c>
      <c r="B334" s="310">
        <v>2083.0</v>
      </c>
      <c r="C334" s="310" t="s">
        <v>195</v>
      </c>
      <c r="D334" s="311">
        <f t="array" ref="D334">XLOOKUP(B334,CABE_VENTAS!$A$1:A1037,CABE_VENTAS!$C$1:C1037,"N/A")</f>
        <v>162</v>
      </c>
      <c r="E334" s="312" t="str">
        <f t="array" ref="E334">XLOOKUP(D334,CLIENTES!$A$1:A1037,CLIENTES!$B$1:B1037, "")</f>
        <v>Marcos Roku</v>
      </c>
      <c r="F334" s="254" t="s">
        <v>718</v>
      </c>
      <c r="G334" s="313">
        <v>10.0</v>
      </c>
      <c r="H334" s="207" t="str">
        <f t="array" ref="H334">IFERROR(INDEX('ARTICULOS TECNO'!B:B, MATCH(F334, 'ARTICULOS TECNO'!A:A, 0)),"")</f>
        <v>Apple USB-C to USB-C 1M 60W</v>
      </c>
      <c r="I334" s="314" t="str">
        <f t="array" ref="I334">IFERROR(INDEX('ARTICULOS TECNO'!C:C, MATCH(F334, 'ARTICULOS TECNO'!A:A, 0)),"NA")</f>
        <v/>
      </c>
      <c r="J334" s="315">
        <v>627.0</v>
      </c>
      <c r="K334" s="316">
        <v>16.0</v>
      </c>
      <c r="L334" s="317">
        <f t="shared" si="2"/>
        <v>160</v>
      </c>
      <c r="M334" s="250" t="s">
        <v>548</v>
      </c>
      <c r="N334" s="263" t="str">
        <f t="shared" si="29"/>
        <v/>
      </c>
      <c r="O334" s="246">
        <v>10.0</v>
      </c>
      <c r="P334" s="246">
        <f t="shared" si="40"/>
        <v>2</v>
      </c>
      <c r="Q334" s="246">
        <f t="array" ref="Q334">IFERROR((K334-O334-P334)*G334,"")</f>
        <v>40</v>
      </c>
      <c r="R334" s="247">
        <f t="shared" si="42"/>
        <v>0.25</v>
      </c>
      <c r="S334" s="248" t="s">
        <v>569</v>
      </c>
      <c r="T334" s="310">
        <v>19841.0</v>
      </c>
      <c r="U334" s="246">
        <f t="shared" si="24"/>
        <v>100</v>
      </c>
      <c r="V334" s="249">
        <f t="array" ref="V334">IFERROR(INDEX('ARTICULOS TECNO'!G:G, MATCH(F334, 'ARTICULOS TECNO'!A:A, 0)),"")</f>
        <v>0.03</v>
      </c>
      <c r="W334" s="249">
        <f t="shared" si="39"/>
        <v>0.3</v>
      </c>
      <c r="X334" s="299"/>
      <c r="Y334" s="300" t="str">
        <f t="shared" si="41"/>
        <v>08/2025</v>
      </c>
    </row>
    <row r="335" ht="18.0" customHeight="1">
      <c r="A335" s="271">
        <v>45873.0</v>
      </c>
      <c r="B335" s="180">
        <v>2083.0</v>
      </c>
      <c r="C335" s="180" t="s">
        <v>195</v>
      </c>
      <c r="D335" s="265">
        <f t="array" ref="D335">XLOOKUP(B335,CABE_VENTAS!$A$1:A1037,CABE_VENTAS!$C$1:C1037,"N/A")</f>
        <v>162</v>
      </c>
      <c r="E335" s="204" t="str">
        <f t="array" ref="E335">XLOOKUP(D335,CLIENTES!$A$1:A1037,CLIENTES!$B$1:B1037, "")</f>
        <v>Marcos Roku</v>
      </c>
      <c r="F335" s="254" t="s">
        <v>719</v>
      </c>
      <c r="G335" s="290">
        <v>40.0</v>
      </c>
      <c r="H335" s="207" t="str">
        <f t="array" ref="H335">IFERROR(INDEX('ARTICULOS TECNO'!B:B, MATCH(F335, 'ARTICULOS TECNO'!A:A, 0)),"")</f>
        <v>Apple USB-C to LIGHTNING 1m</v>
      </c>
      <c r="I335" s="207" t="str">
        <f t="array" ref="I335">IFERROR(INDEX('ARTICULOS TECNO'!C:C, MATCH(F335, 'ARTICULOS TECNO'!A:A, 0)),"NA")</f>
        <v/>
      </c>
      <c r="J335" s="252">
        <v>622.0</v>
      </c>
      <c r="K335" s="301">
        <v>13.5</v>
      </c>
      <c r="L335" s="210">
        <f t="shared" si="2"/>
        <v>540</v>
      </c>
      <c r="M335" s="250" t="s">
        <v>548</v>
      </c>
      <c r="N335" s="263" t="str">
        <f t="shared" si="29"/>
        <v/>
      </c>
      <c r="O335" s="267">
        <v>10.0</v>
      </c>
      <c r="P335" s="267">
        <f t="shared" si="40"/>
        <v>2</v>
      </c>
      <c r="Q335" s="267">
        <f t="array" ref="Q335">IFERROR((K335-O335-P335)*G335,"")</f>
        <v>60</v>
      </c>
      <c r="R335" s="294">
        <f t="shared" si="42"/>
        <v>0.1111111111</v>
      </c>
      <c r="S335" s="216" t="s">
        <v>569</v>
      </c>
      <c r="T335" s="180">
        <v>19841.0</v>
      </c>
      <c r="U335" s="267">
        <f t="shared" si="24"/>
        <v>400</v>
      </c>
      <c r="V335" s="270">
        <f t="array" ref="V335">IFERROR(INDEX('ARTICULOS TECNO'!G:G, MATCH(F335, 'ARTICULOS TECNO'!A:A, 0)),"")</f>
        <v>0.03</v>
      </c>
      <c r="W335" s="270">
        <f t="shared" si="39"/>
        <v>1.2</v>
      </c>
      <c r="X335" s="289"/>
      <c r="Y335" s="244" t="str">
        <f t="shared" si="41"/>
        <v>08/2025</v>
      </c>
    </row>
    <row r="336" ht="18.0" customHeight="1">
      <c r="A336" s="271">
        <v>45873.0</v>
      </c>
      <c r="B336" s="180">
        <v>2083.0</v>
      </c>
      <c r="C336" s="180" t="s">
        <v>195</v>
      </c>
      <c r="D336" s="265">
        <f t="array" ref="D336">XLOOKUP(B336,CABE_VENTAS!$A$1:A1037,CABE_VENTAS!$C$1:C1037,"N/A")</f>
        <v>162</v>
      </c>
      <c r="E336" s="204" t="str">
        <f t="array" ref="E336">XLOOKUP(D336,CLIENTES!$A$1:A1037,CLIENTES!$B$1:B1037, "")</f>
        <v>Marcos Roku</v>
      </c>
      <c r="F336" s="254" t="s">
        <v>589</v>
      </c>
      <c r="G336" s="290">
        <v>1.0</v>
      </c>
      <c r="H336" s="207" t="str">
        <f t="array" ref="H336">IFERROR(INDEX('ARTICULOS TECNO'!B:B, MATCH(F336, 'ARTICULOS TECNO'!A:A, 0)),"")</f>
        <v>Apple Smart Folio for iPad Air 11-inch (M3 and M2)</v>
      </c>
      <c r="I336" s="237" t="s">
        <v>720</v>
      </c>
      <c r="J336" s="252">
        <v>622.0</v>
      </c>
      <c r="K336" s="301">
        <v>117.0</v>
      </c>
      <c r="L336" s="210">
        <f t="shared" si="2"/>
        <v>117</v>
      </c>
      <c r="M336" s="250" t="s">
        <v>548</v>
      </c>
      <c r="N336" s="263" t="str">
        <f t="shared" si="29"/>
        <v/>
      </c>
      <c r="O336" s="267">
        <v>79.0</v>
      </c>
      <c r="P336" s="267">
        <f t="shared" si="40"/>
        <v>23</v>
      </c>
      <c r="Q336" s="267">
        <f t="array" ref="Q336">IFERROR((K336-O336-P336)*G336,"")</f>
        <v>15</v>
      </c>
      <c r="R336" s="294">
        <f t="shared" si="42"/>
        <v>0.1282051282</v>
      </c>
      <c r="S336" s="216" t="s">
        <v>523</v>
      </c>
      <c r="T336" s="180" t="s">
        <v>721</v>
      </c>
      <c r="U336" s="267">
        <f t="shared" si="24"/>
        <v>79</v>
      </c>
      <c r="V336" s="270">
        <f t="array" ref="V336">IFERROR(INDEX('ARTICULOS TECNO'!G:G, MATCH(F336, 'ARTICULOS TECNO'!A:A, 0)),"")</f>
        <v>0.5</v>
      </c>
      <c r="W336" s="270">
        <f t="shared" si="39"/>
        <v>0.5</v>
      </c>
      <c r="X336" s="289"/>
      <c r="Y336" s="244" t="str">
        <f t="shared" si="41"/>
        <v>08/2025</v>
      </c>
    </row>
    <row r="337" ht="18.0" customHeight="1">
      <c r="A337" s="271">
        <v>45873.0</v>
      </c>
      <c r="B337" s="180">
        <v>2083.0</v>
      </c>
      <c r="C337" s="180" t="s">
        <v>195</v>
      </c>
      <c r="D337" s="265">
        <f t="array" ref="D337">XLOOKUP(B337,CABE_VENTAS!$A$1:A1037,CABE_VENTAS!$C$1:C1037,"N/A")</f>
        <v>162</v>
      </c>
      <c r="E337" s="204" t="str">
        <f t="array" ref="E337">XLOOKUP(D337,CLIENTES!$A$1:A1037,CLIENTES!$B$1:B1037, "")</f>
        <v>Marcos Roku</v>
      </c>
      <c r="F337" s="254" t="s">
        <v>589</v>
      </c>
      <c r="G337" s="290">
        <v>1.0</v>
      </c>
      <c r="H337" s="207" t="str">
        <f t="array" ref="H337">IFERROR(INDEX('ARTICULOS TECNO'!B:B, MATCH(F337, 'ARTICULOS TECNO'!A:A, 0)),"")</f>
        <v>Apple Smart Folio for iPad Air 11-inch (M3 and M2)</v>
      </c>
      <c r="I337" s="237" t="s">
        <v>722</v>
      </c>
      <c r="J337" s="252">
        <v>622.0</v>
      </c>
      <c r="K337" s="301">
        <v>117.0</v>
      </c>
      <c r="L337" s="210">
        <f t="shared" si="2"/>
        <v>117</v>
      </c>
      <c r="M337" s="250" t="s">
        <v>548</v>
      </c>
      <c r="N337" s="263" t="str">
        <f t="shared" si="29"/>
        <v/>
      </c>
      <c r="O337" s="267">
        <v>79.0</v>
      </c>
      <c r="P337" s="267">
        <f t="shared" si="40"/>
        <v>23</v>
      </c>
      <c r="Q337" s="267">
        <f t="array" ref="Q337">IFERROR((K337-O337-P337)*G337,"")</f>
        <v>15</v>
      </c>
      <c r="R337" s="294">
        <f t="shared" si="42"/>
        <v>0.1282051282</v>
      </c>
      <c r="S337" s="216" t="s">
        <v>523</v>
      </c>
      <c r="T337" s="180" t="s">
        <v>721</v>
      </c>
      <c r="U337" s="267">
        <f t="shared" si="24"/>
        <v>79</v>
      </c>
      <c r="V337" s="270">
        <f t="array" ref="V337">IFERROR(INDEX('ARTICULOS TECNO'!G:G, MATCH(F337, 'ARTICULOS TECNO'!A:A, 0)),"")</f>
        <v>0.5</v>
      </c>
      <c r="W337" s="270">
        <f t="shared" si="39"/>
        <v>0.5</v>
      </c>
      <c r="X337" s="289"/>
      <c r="Y337" s="244" t="str">
        <f t="shared" si="41"/>
        <v>08/2025</v>
      </c>
    </row>
    <row r="338" ht="18.0" customHeight="1">
      <c r="A338" s="271">
        <v>45873.0</v>
      </c>
      <c r="B338" s="180">
        <v>2083.0</v>
      </c>
      <c r="C338" s="180" t="s">
        <v>195</v>
      </c>
      <c r="D338" s="265">
        <f t="array" ref="D338">XLOOKUP(B338,CABE_VENTAS!$A$1:A1037,CABE_VENTAS!$C$1:C1037,"N/A")</f>
        <v>162</v>
      </c>
      <c r="E338" s="204" t="str">
        <f t="array" ref="E338">XLOOKUP(D338,CLIENTES!$A$1:A1037,CLIENTES!$B$1:B1037, "")</f>
        <v>Marcos Roku</v>
      </c>
      <c r="F338" s="254" t="s">
        <v>589</v>
      </c>
      <c r="G338" s="290">
        <v>1.0</v>
      </c>
      <c r="H338" s="207" t="str">
        <f t="array" ref="H338">IFERROR(INDEX('ARTICULOS TECNO'!B:B, MATCH(F338, 'ARTICULOS TECNO'!A:A, 0)),"")</f>
        <v>Apple Smart Folio for iPad Air 11-inch (M3 and M2)</v>
      </c>
      <c r="I338" s="237" t="s">
        <v>723</v>
      </c>
      <c r="J338" s="252">
        <v>622.0</v>
      </c>
      <c r="K338" s="301">
        <v>117.0</v>
      </c>
      <c r="L338" s="210">
        <f t="shared" si="2"/>
        <v>117</v>
      </c>
      <c r="M338" s="250" t="s">
        <v>548</v>
      </c>
      <c r="N338" s="263" t="str">
        <f t="shared" si="29"/>
        <v/>
      </c>
      <c r="O338" s="267">
        <v>79.0</v>
      </c>
      <c r="P338" s="267">
        <f t="shared" si="40"/>
        <v>23</v>
      </c>
      <c r="Q338" s="267">
        <f t="array" ref="Q338">IFERROR((K338-O338-P338)*G338,"")</f>
        <v>15</v>
      </c>
      <c r="R338" s="294">
        <f t="shared" si="42"/>
        <v>0.1282051282</v>
      </c>
      <c r="S338" s="216" t="s">
        <v>523</v>
      </c>
      <c r="T338" s="180" t="s">
        <v>721</v>
      </c>
      <c r="U338" s="267">
        <f t="shared" si="24"/>
        <v>79</v>
      </c>
      <c r="V338" s="270">
        <f t="array" ref="V338">IFERROR(INDEX('ARTICULOS TECNO'!G:G, MATCH(F338, 'ARTICULOS TECNO'!A:A, 0)),"")</f>
        <v>0.5</v>
      </c>
      <c r="W338" s="270">
        <f t="shared" si="39"/>
        <v>0.5</v>
      </c>
      <c r="X338" s="289"/>
      <c r="Y338" s="244" t="str">
        <f t="shared" si="41"/>
        <v>08/2025</v>
      </c>
    </row>
    <row r="339" ht="18.0" customHeight="1">
      <c r="A339" s="271">
        <v>45873.0</v>
      </c>
      <c r="B339" s="180">
        <v>2083.0</v>
      </c>
      <c r="C339" s="180" t="s">
        <v>195</v>
      </c>
      <c r="D339" s="265">
        <f t="array" ref="D339">XLOOKUP(B339,CABE_VENTAS!$A$1:A1037,CABE_VENTAS!$C$1:C1037,"N/A")</f>
        <v>162</v>
      </c>
      <c r="E339" s="204" t="str">
        <f t="array" ref="E339">XLOOKUP(D339,CLIENTES!$A$1:A1037,CLIENTES!$B$1:B1037, "")</f>
        <v>Marcos Roku</v>
      </c>
      <c r="F339" s="318" t="s">
        <v>724</v>
      </c>
      <c r="G339" s="260">
        <v>2.0</v>
      </c>
      <c r="H339" s="207" t="str">
        <f t="array" ref="H339">IFERROR(INDEX('ARTICULOS TECNO'!B:B, MATCH(F339, 'ARTICULOS TECNO'!A:A, 0)),"")</f>
        <v>Apple Watch Band - Milanese Loop (42mm) - Regular - 4 Cols</v>
      </c>
      <c r="I339" s="237" t="s">
        <v>725</v>
      </c>
      <c r="J339" s="252">
        <v>622.0</v>
      </c>
      <c r="K339" s="301">
        <v>113.0</v>
      </c>
      <c r="L339" s="210">
        <f t="shared" si="2"/>
        <v>226</v>
      </c>
      <c r="M339" s="250" t="s">
        <v>548</v>
      </c>
      <c r="N339" s="263" t="str">
        <f t="shared" si="29"/>
        <v/>
      </c>
      <c r="O339" s="267">
        <v>85.0</v>
      </c>
      <c r="P339" s="267">
        <f t="shared" si="40"/>
        <v>5</v>
      </c>
      <c r="Q339" s="267">
        <f t="array" ref="Q339">IFERROR((K339-O339-P339)*G339,"")</f>
        <v>46</v>
      </c>
      <c r="R339" s="294">
        <f t="shared" si="42"/>
        <v>0.203539823</v>
      </c>
      <c r="S339" s="216" t="s">
        <v>523</v>
      </c>
      <c r="T339" s="180" t="s">
        <v>721</v>
      </c>
      <c r="U339" s="267">
        <f t="shared" si="24"/>
        <v>170</v>
      </c>
      <c r="V339" s="270">
        <f t="array" ref="V339">IFERROR(INDEX('ARTICULOS TECNO'!G:G, MATCH(F339, 'ARTICULOS TECNO'!A:A, 0)),"")</f>
        <v>0.1</v>
      </c>
      <c r="W339" s="270">
        <f t="shared" si="39"/>
        <v>0.2</v>
      </c>
      <c r="X339" s="289"/>
      <c r="Y339" s="244" t="str">
        <f t="shared" si="41"/>
        <v>08/2025</v>
      </c>
    </row>
    <row r="340" ht="18.0" customHeight="1">
      <c r="A340" s="271">
        <v>45873.0</v>
      </c>
      <c r="B340" s="180">
        <v>2083.0</v>
      </c>
      <c r="C340" s="180" t="s">
        <v>195</v>
      </c>
      <c r="D340" s="265">
        <f t="array" ref="D340">XLOOKUP(B340,CABE_VENTAS!$A$1:A1037,CABE_VENTAS!$C$1:C1037,"N/A")</f>
        <v>162</v>
      </c>
      <c r="E340" s="204" t="str">
        <f t="array" ref="E340">XLOOKUP(D340,CLIENTES!$A$1:A1037,CLIENTES!$B$1:B1037, "")</f>
        <v>Marcos Roku</v>
      </c>
      <c r="F340" s="318" t="s">
        <v>726</v>
      </c>
      <c r="G340" s="260">
        <v>2.0</v>
      </c>
      <c r="H340" s="207" t="str">
        <f t="array" ref="H340">IFERROR(INDEX('ARTICULOS TECNO'!B:B, MATCH(F340, 'ARTICULOS TECNO'!A:A, 0)),"")</f>
        <v>Apple Watch Band - Sport Band (42mm) - S/M</v>
      </c>
      <c r="I340" s="237" t="s">
        <v>727</v>
      </c>
      <c r="J340" s="252">
        <v>622.0</v>
      </c>
      <c r="K340" s="301">
        <v>59.0</v>
      </c>
      <c r="L340" s="210">
        <f t="shared" si="2"/>
        <v>118</v>
      </c>
      <c r="M340" s="250" t="s">
        <v>548</v>
      </c>
      <c r="N340" s="263" t="str">
        <f t="shared" si="29"/>
        <v/>
      </c>
      <c r="O340" s="267">
        <v>49.0</v>
      </c>
      <c r="P340" s="267">
        <f t="shared" si="40"/>
        <v>4</v>
      </c>
      <c r="Q340" s="267">
        <f t="array" ref="Q340">IFERROR((K340-O340-P340)*G340,"")</f>
        <v>12</v>
      </c>
      <c r="R340" s="294">
        <f t="shared" si="42"/>
        <v>0.1016949153</v>
      </c>
      <c r="S340" s="216" t="s">
        <v>523</v>
      </c>
      <c r="T340" s="180" t="s">
        <v>721</v>
      </c>
      <c r="U340" s="267">
        <f t="shared" si="24"/>
        <v>98</v>
      </c>
      <c r="V340" s="270">
        <f t="array" ref="V340">IFERROR(INDEX('ARTICULOS TECNO'!G:G, MATCH(F340, 'ARTICULOS TECNO'!A:A, 0)),"")</f>
        <v>0.07</v>
      </c>
      <c r="W340" s="270">
        <f t="shared" si="39"/>
        <v>0.14</v>
      </c>
      <c r="X340" s="289"/>
      <c r="Y340" s="244" t="str">
        <f t="shared" si="41"/>
        <v>08/2025</v>
      </c>
    </row>
    <row r="341" ht="18.0" customHeight="1">
      <c r="A341" s="319">
        <v>45873.0</v>
      </c>
      <c r="B341" s="320">
        <v>2083.0</v>
      </c>
      <c r="C341" s="320" t="s">
        <v>195</v>
      </c>
      <c r="D341" s="321">
        <f t="array" ref="D341">XLOOKUP(B341,CABE_VENTAS!$A$1:A1037,CABE_VENTAS!$C$1:C1037,"N/A")</f>
        <v>162</v>
      </c>
      <c r="E341" s="322" t="str">
        <f t="array" ref="E341">XLOOKUP(D341,CLIENTES!$A$1:A1037,CLIENTES!$B$1:B1037, "")</f>
        <v>Marcos Roku</v>
      </c>
      <c r="F341" s="323" t="s">
        <v>726</v>
      </c>
      <c r="G341" s="324">
        <v>2.0</v>
      </c>
      <c r="H341" s="325" t="str">
        <f t="array" ref="H341">IFERROR(INDEX('ARTICULOS TECNO'!B:B, MATCH(F341, 'ARTICULOS TECNO'!A:A, 0)),"")</f>
        <v>Apple Watch Band - Sport Band (42mm) - S/M</v>
      </c>
      <c r="I341" s="326" t="s">
        <v>728</v>
      </c>
      <c r="J341" s="327">
        <v>622.0</v>
      </c>
      <c r="K341" s="328">
        <v>59.0</v>
      </c>
      <c r="L341" s="329">
        <f t="shared" si="2"/>
        <v>118</v>
      </c>
      <c r="M341" s="250" t="s">
        <v>548</v>
      </c>
      <c r="N341" s="263" t="str">
        <f t="shared" si="29"/>
        <v/>
      </c>
      <c r="O341" s="330">
        <v>49.0</v>
      </c>
      <c r="P341" s="330">
        <f t="shared" si="40"/>
        <v>4</v>
      </c>
      <c r="Q341" s="330">
        <f t="array" ref="Q341">IFERROR((K341-O341-P341)*G341,"")</f>
        <v>12</v>
      </c>
      <c r="R341" s="331">
        <f t="shared" si="42"/>
        <v>0.1016949153</v>
      </c>
      <c r="S341" s="332" t="s">
        <v>523</v>
      </c>
      <c r="T341" s="180" t="s">
        <v>721</v>
      </c>
      <c r="U341" s="330">
        <f t="shared" si="24"/>
        <v>98</v>
      </c>
      <c r="V341" s="333">
        <f t="array" ref="V341">IFERROR(INDEX('ARTICULOS TECNO'!G:G, MATCH(F341, 'ARTICULOS TECNO'!A:A, 0)),"")</f>
        <v>0.07</v>
      </c>
      <c r="W341" s="333">
        <f t="shared" si="39"/>
        <v>0.14</v>
      </c>
      <c r="X341" s="299"/>
      <c r="Y341" s="300" t="str">
        <f t="shared" si="41"/>
        <v>08/2025</v>
      </c>
    </row>
    <row r="342" ht="18.0" customHeight="1">
      <c r="A342" s="319">
        <v>45873.0</v>
      </c>
      <c r="B342" s="320">
        <v>2083.0</v>
      </c>
      <c r="C342" s="320" t="s">
        <v>195</v>
      </c>
      <c r="D342" s="321">
        <f t="array" ref="D342">XLOOKUP(B342,CABE_VENTAS!$A$1:A1037,CABE_VENTAS!$C$1:C1037,"N/A")</f>
        <v>162</v>
      </c>
      <c r="E342" s="322" t="str">
        <f t="array" ref="E342">XLOOKUP(D342,CLIENTES!$A$1:A1037,CLIENTES!$B$1:B1037, "")</f>
        <v>Marcos Roku</v>
      </c>
      <c r="F342" s="323" t="s">
        <v>726</v>
      </c>
      <c r="G342" s="334">
        <v>1.0</v>
      </c>
      <c r="H342" s="325" t="str">
        <f t="array" ref="H342">IFERROR(INDEX('ARTICULOS TECNO'!B:B, MATCH(F342, 'ARTICULOS TECNO'!A:A, 0)),"")</f>
        <v>Apple Watch Band - Sport Band (42mm) - S/M</v>
      </c>
      <c r="I342" s="326" t="s">
        <v>720</v>
      </c>
      <c r="J342" s="327">
        <v>622.0</v>
      </c>
      <c r="K342" s="328">
        <v>59.0</v>
      </c>
      <c r="L342" s="329">
        <f t="shared" si="2"/>
        <v>59</v>
      </c>
      <c r="M342" s="250" t="s">
        <v>548</v>
      </c>
      <c r="N342" s="263" t="str">
        <f t="shared" si="29"/>
        <v/>
      </c>
      <c r="O342" s="330">
        <v>49.0</v>
      </c>
      <c r="P342" s="330">
        <f t="shared" si="40"/>
        <v>4</v>
      </c>
      <c r="Q342" s="330">
        <f t="array" ref="Q342">IFERROR((K342-O342-P342)*G342,"")</f>
        <v>6</v>
      </c>
      <c r="R342" s="331">
        <f t="shared" si="42"/>
        <v>0.1016949153</v>
      </c>
      <c r="S342" s="332" t="s">
        <v>523</v>
      </c>
      <c r="T342" s="180" t="s">
        <v>721</v>
      </c>
      <c r="U342" s="330">
        <f t="shared" si="24"/>
        <v>49</v>
      </c>
      <c r="V342" s="333">
        <f t="array" ref="V342">IFERROR(INDEX('ARTICULOS TECNO'!G:G, MATCH(F342, 'ARTICULOS TECNO'!A:A, 0)),"")</f>
        <v>0.07</v>
      </c>
      <c r="W342" s="333">
        <f t="shared" si="39"/>
        <v>0.07</v>
      </c>
      <c r="X342" s="299"/>
      <c r="Y342" s="300" t="str">
        <f t="shared" si="41"/>
        <v>08/2025</v>
      </c>
    </row>
    <row r="343" ht="18.0" customHeight="1">
      <c r="A343" s="271">
        <v>45873.0</v>
      </c>
      <c r="B343" s="180">
        <v>2083.0</v>
      </c>
      <c r="C343" s="180" t="s">
        <v>195</v>
      </c>
      <c r="D343" s="265">
        <f t="array" ref="D343">XLOOKUP(B343,CABE_VENTAS!$A$1:A1037,CABE_VENTAS!$C$1:C1037,"N/A")</f>
        <v>162</v>
      </c>
      <c r="E343" s="204" t="str">
        <f t="array" ref="E343">XLOOKUP(D343,CLIENTES!$A$1:A1037,CLIENTES!$B$1:B1037, "")</f>
        <v>Marcos Roku</v>
      </c>
      <c r="F343" s="254" t="s">
        <v>718</v>
      </c>
      <c r="G343" s="260">
        <v>60.0</v>
      </c>
      <c r="H343" s="207" t="str">
        <f t="array" ref="H343">IFERROR(INDEX('ARTICULOS TECNO'!B:B, MATCH(F343, 'ARTICULOS TECNO'!A:A, 0)),"")</f>
        <v>Apple USB-C to USB-C 1M 60W</v>
      </c>
      <c r="I343" s="207" t="str">
        <f t="array" ref="I343">IFERROR(INDEX('ARTICULOS TECNO'!C:C, MATCH(F343, 'ARTICULOS TECNO'!A:A, 0)),"NA")</f>
        <v/>
      </c>
      <c r="J343" s="252">
        <v>613.0</v>
      </c>
      <c r="K343" s="301">
        <v>16.0</v>
      </c>
      <c r="L343" s="210">
        <f t="shared" si="2"/>
        <v>960</v>
      </c>
      <c r="M343" s="250" t="s">
        <v>548</v>
      </c>
      <c r="N343" s="263">
        <f t="shared" si="29"/>
        <v>3552</v>
      </c>
      <c r="O343" s="267">
        <v>10.0</v>
      </c>
      <c r="P343" s="267">
        <f t="shared" si="40"/>
        <v>2</v>
      </c>
      <c r="Q343" s="267">
        <f t="array" ref="Q343">IFERROR((K343-O343-P343)*G343,"")</f>
        <v>240</v>
      </c>
      <c r="R343" s="294">
        <f t="shared" si="42"/>
        <v>0.25</v>
      </c>
      <c r="S343" s="216" t="s">
        <v>569</v>
      </c>
      <c r="T343" s="180">
        <v>19841.0</v>
      </c>
      <c r="U343" s="267">
        <f t="shared" si="24"/>
        <v>600</v>
      </c>
      <c r="V343" s="289">
        <v>0.03</v>
      </c>
      <c r="W343" s="270">
        <f t="shared" si="39"/>
        <v>1.8</v>
      </c>
      <c r="X343" s="289"/>
      <c r="Y343" s="244" t="str">
        <f t="shared" si="41"/>
        <v>08/2025</v>
      </c>
    </row>
    <row r="344" ht="18.0" customHeight="1">
      <c r="A344" s="271">
        <v>45861.0</v>
      </c>
      <c r="B344" s="180">
        <v>2073.0</v>
      </c>
      <c r="C344" s="180" t="s">
        <v>191</v>
      </c>
      <c r="D344" s="265">
        <f t="array" ref="D344">XLOOKUP(B344,CABE_VENTAS!$A$1:A1037,CABE_VENTAS!$C$1:C1037,"N/A")</f>
        <v>257</v>
      </c>
      <c r="E344" s="204" t="str">
        <f t="array" ref="E344">XLOOKUP(D344,CLIENTES!$A$1:A1037,CLIENTES!$B$1:B1037, "")</f>
        <v>Gabriel x Nico Miami</v>
      </c>
      <c r="F344" s="254" t="s">
        <v>710</v>
      </c>
      <c r="G344" s="260">
        <v>1.0</v>
      </c>
      <c r="H344" s="302" t="str">
        <f t="array" ref="H344">INDEX('ARTICULOS TECNO'!B:B, MATCH(F344, 'ARTICULOS TECNO'!A:A, 0))</f>
        <v>iPhone 15 Pro Max 515GB CPO</v>
      </c>
      <c r="I344" s="302" t="s">
        <v>728</v>
      </c>
      <c r="J344" s="252">
        <v>607.0</v>
      </c>
      <c r="K344" s="301">
        <v>1030.0</v>
      </c>
      <c r="L344" s="210">
        <f t="shared" si="2"/>
        <v>1030</v>
      </c>
      <c r="M344" s="250" t="s">
        <v>548</v>
      </c>
      <c r="N344" s="263" t="str">
        <f t="shared" si="29"/>
        <v/>
      </c>
      <c r="O344" s="267">
        <v>940.0</v>
      </c>
      <c r="P344" s="267">
        <f t="shared" si="40"/>
        <v>43</v>
      </c>
      <c r="Q344" s="267">
        <f t="array" ref="Q344">IFERROR((K344-O344-P344)*G344,"")</f>
        <v>47</v>
      </c>
      <c r="R344" s="294">
        <f t="shared" si="42"/>
        <v>0.04563106796</v>
      </c>
      <c r="S344" s="216" t="s">
        <v>569</v>
      </c>
      <c r="T344" s="180"/>
      <c r="U344" s="267">
        <f t="shared" si="24"/>
        <v>940</v>
      </c>
      <c r="V344" s="270">
        <f t="array" ref="V344">IFERROR(INDEX('ARTICULOS TECNO'!G:G, MATCH(F344, 'ARTICULOS TECNO'!A:A, 0)),"")</f>
        <v>0.5</v>
      </c>
      <c r="W344" s="270">
        <f t="shared" si="39"/>
        <v>0.5</v>
      </c>
      <c r="X344" s="289"/>
      <c r="Y344" s="244" t="str">
        <f t="shared" si="41"/>
        <v>07/2025</v>
      </c>
    </row>
    <row r="345" ht="18.0" customHeight="1">
      <c r="A345" s="271">
        <v>45847.0</v>
      </c>
      <c r="B345" s="180">
        <v>2073.0</v>
      </c>
      <c r="C345" s="180" t="s">
        <v>191</v>
      </c>
      <c r="D345" s="265">
        <f t="array" ref="D345">XLOOKUP(B345,CABE_VENTAS!$A$1:A1037,CABE_VENTAS!$C$1:C1037,"N/A")</f>
        <v>257</v>
      </c>
      <c r="E345" s="335" t="s">
        <v>92</v>
      </c>
      <c r="F345" s="254" t="s">
        <v>621</v>
      </c>
      <c r="G345" s="260">
        <v>1.0</v>
      </c>
      <c r="H345" s="302" t="str">
        <f t="array" ref="H345">INDEX('ARTICULOS TECNO'!B:B, MATCH(F345, 'ARTICULOS TECNO'!A:A, 0))</f>
        <v>iPhone 14 Pro 256GB CPO</v>
      </c>
      <c r="I345" s="302" t="s">
        <v>728</v>
      </c>
      <c r="J345" s="252">
        <v>614.0</v>
      </c>
      <c r="K345" s="301">
        <v>716.0</v>
      </c>
      <c r="L345" s="210">
        <f t="shared" si="2"/>
        <v>716</v>
      </c>
      <c r="M345" s="250" t="s">
        <v>548</v>
      </c>
      <c r="N345" s="263">
        <f t="shared" si="29"/>
        <v>1746</v>
      </c>
      <c r="O345" s="267">
        <v>625.0</v>
      </c>
      <c r="P345" s="267">
        <f t="shared" si="40"/>
        <v>34</v>
      </c>
      <c r="Q345" s="267">
        <f t="array" ref="Q345">IFERROR((K345-O345-P345)*G345,"")</f>
        <v>57</v>
      </c>
      <c r="R345" s="294">
        <f t="shared" si="42"/>
        <v>0.07960893855</v>
      </c>
      <c r="S345" s="216" t="s">
        <v>569</v>
      </c>
      <c r="T345" s="180">
        <v>19756.0</v>
      </c>
      <c r="U345" s="267">
        <f t="shared" si="24"/>
        <v>625</v>
      </c>
      <c r="V345" s="289">
        <v>0.4</v>
      </c>
      <c r="W345" s="270">
        <f t="shared" si="39"/>
        <v>0.4</v>
      </c>
      <c r="X345" s="289"/>
      <c r="Y345" s="244" t="str">
        <f t="shared" si="41"/>
        <v>07/2025</v>
      </c>
    </row>
    <row r="346" ht="18.0" customHeight="1">
      <c r="A346" s="271">
        <v>45861.0</v>
      </c>
      <c r="B346" s="180">
        <v>2072.0</v>
      </c>
      <c r="C346" s="180" t="s">
        <v>195</v>
      </c>
      <c r="D346" s="265">
        <f t="array" ref="D346">XLOOKUP(B346,CABE_VENTAS!$A$1:A1037,CABE_VENTAS!$C$1:C1037,"N/A")</f>
        <v>251</v>
      </c>
      <c r="E346" s="204" t="str">
        <f t="array" ref="E346">XLOOKUP(D346,CLIENTES!$A$1:A1037,CLIENTES!$B$1:B1037, "")</f>
        <v>Barbieri Family</v>
      </c>
      <c r="F346" s="264" t="s">
        <v>618</v>
      </c>
      <c r="G346" s="260">
        <v>5.0</v>
      </c>
      <c r="H346" s="302" t="str">
        <f t="array" ref="H346">INDEX('ARTICULOS TECNO'!B:B, MATCH(F346, 'ARTICULOS TECNO'!A:A, 0))</f>
        <v>APPLE AIRPODS PRO 2ND GEN USB-C</v>
      </c>
      <c r="I346" s="302" t="s">
        <v>729</v>
      </c>
      <c r="J346" s="252">
        <v>606.0</v>
      </c>
      <c r="K346" s="301">
        <v>202.0</v>
      </c>
      <c r="L346" s="210">
        <f t="shared" si="2"/>
        <v>1010</v>
      </c>
      <c r="M346" s="211" t="s">
        <v>548</v>
      </c>
      <c r="N346" s="263" t="str">
        <f t="shared" si="29"/>
        <v/>
      </c>
      <c r="O346" s="267">
        <v>172.0</v>
      </c>
      <c r="P346" s="267">
        <f t="shared" si="40"/>
        <v>13</v>
      </c>
      <c r="Q346" s="267">
        <f t="array" ref="Q346">IFERROR((K346-O346-P346)*G346,"")</f>
        <v>85</v>
      </c>
      <c r="R346" s="294">
        <f>IFERROR(Q343/L346,0)</f>
        <v>0.2376237624</v>
      </c>
      <c r="S346" s="216" t="s">
        <v>569</v>
      </c>
      <c r="T346" s="180">
        <v>19416.0</v>
      </c>
      <c r="U346" s="267">
        <f t="shared" si="24"/>
        <v>860</v>
      </c>
      <c r="V346" s="270">
        <f t="array" ref="V346">IFERROR(INDEX('ARTICULOS TECNO'!G:G, MATCH(F346, 'ARTICULOS TECNO'!A:A, 0)),"")</f>
        <v>0.27</v>
      </c>
      <c r="W346" s="270">
        <f t="shared" si="39"/>
        <v>1.35</v>
      </c>
      <c r="X346" s="289"/>
      <c r="Y346" s="244" t="str">
        <f t="shared" si="41"/>
        <v>07/2025</v>
      </c>
    </row>
    <row r="347" ht="18.0" customHeight="1">
      <c r="A347" s="271">
        <v>45861.0</v>
      </c>
      <c r="B347" s="180">
        <v>2072.0</v>
      </c>
      <c r="C347" s="180" t="s">
        <v>195</v>
      </c>
      <c r="D347" s="265">
        <f t="array" ref="D347">XLOOKUP(B347,CABE_VENTAS!$A$1:A1037,CABE_VENTAS!$C$1:C1037,"N/A")</f>
        <v>251</v>
      </c>
      <c r="E347" s="204" t="str">
        <f t="array" ref="E347">XLOOKUP(D347,CLIENTES!$A$1:A1037,CLIENTES!$B$1:B1037, "")</f>
        <v>Barbieri Family</v>
      </c>
      <c r="F347" s="264" t="s">
        <v>618</v>
      </c>
      <c r="G347" s="260">
        <v>1.0</v>
      </c>
      <c r="H347" s="302" t="str">
        <f t="array" ref="H347">INDEX('ARTICULOS TECNO'!B:B, MATCH(F347, 'ARTICULOS TECNO'!A:A, 0))</f>
        <v>APPLE AIRPODS PRO 2ND GEN USB-C</v>
      </c>
      <c r="I347" s="302" t="s">
        <v>729</v>
      </c>
      <c r="J347" s="252">
        <v>591.0</v>
      </c>
      <c r="K347" s="301">
        <v>205.0</v>
      </c>
      <c r="L347" s="210">
        <f t="shared" si="2"/>
        <v>205</v>
      </c>
      <c r="M347" s="211" t="s">
        <v>548</v>
      </c>
      <c r="N347" s="263">
        <f t="shared" si="29"/>
        <v>1215</v>
      </c>
      <c r="O347" s="267">
        <v>172.0</v>
      </c>
      <c r="P347" s="267">
        <f t="shared" si="40"/>
        <v>13</v>
      </c>
      <c r="Q347" s="267">
        <f t="array" ref="Q347">IFERROR((K347-O347-P347)*G347,"")</f>
        <v>20</v>
      </c>
      <c r="R347" s="294">
        <f t="shared" ref="R347:R488" si="43">IFERROR(Q347/L347,0)</f>
        <v>0.09756097561</v>
      </c>
      <c r="S347" s="216"/>
      <c r="T347" s="180"/>
      <c r="U347" s="267">
        <f t="shared" si="24"/>
        <v>172</v>
      </c>
      <c r="V347" s="270">
        <f t="array" ref="V347">IFERROR(INDEX('ARTICULOS TECNO'!G:G, MATCH(F347, 'ARTICULOS TECNO'!A:A, 0)),"")</f>
        <v>0.27</v>
      </c>
      <c r="W347" s="270">
        <f t="shared" si="39"/>
        <v>0.27</v>
      </c>
      <c r="X347" s="289"/>
      <c r="Y347" s="244" t="str">
        <f t="shared" si="41"/>
        <v>07/2025</v>
      </c>
    </row>
    <row r="348" ht="18.0" customHeight="1">
      <c r="A348" s="271">
        <v>45861.0</v>
      </c>
      <c r="B348" s="180">
        <v>2071.0</v>
      </c>
      <c r="C348" s="180" t="s">
        <v>198</v>
      </c>
      <c r="D348" s="265">
        <f t="array" ref="D348">XLOOKUP(B348,CABE_VENTAS!$A$1:A1037,CABE_VENTAS!$C$1:C1037,"N/A")</f>
        <v>253</v>
      </c>
      <c r="E348" s="204" t="str">
        <f t="array" ref="E348">XLOOKUP(D348,CLIENTES!$A$1:A1037,CLIENTES!$B$1:B1037, "")</f>
        <v>Pablo Caro</v>
      </c>
      <c r="F348" s="264"/>
      <c r="G348" s="260">
        <v>1.0</v>
      </c>
      <c r="H348" s="302" t="s">
        <v>730</v>
      </c>
      <c r="I348" s="302"/>
      <c r="J348" s="252">
        <v>599.0</v>
      </c>
      <c r="K348" s="301">
        <v>2511.0</v>
      </c>
      <c r="L348" s="210">
        <f t="shared" si="2"/>
        <v>2511</v>
      </c>
      <c r="M348" s="211" t="s">
        <v>548</v>
      </c>
      <c r="N348" s="263">
        <f t="shared" si="29"/>
        <v>2511</v>
      </c>
      <c r="O348" s="267">
        <v>2137.0</v>
      </c>
      <c r="P348" s="267">
        <f t="shared" si="40"/>
        <v>81</v>
      </c>
      <c r="Q348" s="267">
        <f t="array" ref="Q348">IFERROR((K348-O348-P348)*G348,"")</f>
        <v>293</v>
      </c>
      <c r="R348" s="294">
        <f t="shared" si="43"/>
        <v>0.1166865791</v>
      </c>
      <c r="S348" s="216" t="s">
        <v>731</v>
      </c>
      <c r="T348" s="180">
        <v>1.120933709E9</v>
      </c>
      <c r="U348" s="267">
        <f t="shared" si="24"/>
        <v>2137</v>
      </c>
      <c r="V348" s="289">
        <v>1.8</v>
      </c>
      <c r="W348" s="270">
        <f t="shared" si="39"/>
        <v>1.8</v>
      </c>
      <c r="X348" s="289"/>
      <c r="Y348" s="244" t="str">
        <f t="shared" si="41"/>
        <v>07/2025</v>
      </c>
    </row>
    <row r="349" ht="18.0" customHeight="1">
      <c r="A349" s="271">
        <v>45859.0</v>
      </c>
      <c r="B349" s="180">
        <v>2070.0</v>
      </c>
      <c r="C349" s="180" t="s">
        <v>627</v>
      </c>
      <c r="D349" s="265">
        <f t="array" ref="D349">XLOOKUP(B349,CABE_VENTAS!$A$1:A1037,CABE_VENTAS!$C$1:C1037,"N/A")</f>
        <v>151</v>
      </c>
      <c r="E349" s="204" t="str">
        <f t="array" ref="E349">XLOOKUP(D349,CLIENTES!$A$1:A1037,CLIENTES!$B$1:B1037, "")</f>
        <v>Lucas Cly Store</v>
      </c>
      <c r="F349" s="264"/>
      <c r="G349" s="260">
        <v>1.0</v>
      </c>
      <c r="H349" s="302" t="s">
        <v>732</v>
      </c>
      <c r="I349" s="302" t="s">
        <v>729</v>
      </c>
      <c r="J349" s="252">
        <v>601.0</v>
      </c>
      <c r="K349" s="301">
        <v>2154.0</v>
      </c>
      <c r="L349" s="210">
        <f t="shared" si="2"/>
        <v>2154</v>
      </c>
      <c r="M349" s="211" t="s">
        <v>548</v>
      </c>
      <c r="N349" s="263">
        <f t="shared" si="29"/>
        <v>2154</v>
      </c>
      <c r="O349" s="336">
        <v>1599.0</v>
      </c>
      <c r="P349" s="267">
        <v>160.0</v>
      </c>
      <c r="Q349" s="267">
        <f t="array" ref="Q349">IFERROR((K349-O349-P349)*G349,"")</f>
        <v>395</v>
      </c>
      <c r="R349" s="294">
        <f t="shared" si="43"/>
        <v>0.1833797586</v>
      </c>
      <c r="S349" s="216" t="s">
        <v>508</v>
      </c>
      <c r="T349" s="180" t="s">
        <v>733</v>
      </c>
      <c r="U349" s="267">
        <f t="shared" si="24"/>
        <v>1599</v>
      </c>
      <c r="V349" s="289">
        <v>3.8</v>
      </c>
      <c r="W349" s="270">
        <f t="shared" si="39"/>
        <v>3.8</v>
      </c>
      <c r="X349" s="289"/>
      <c r="Y349" s="244" t="str">
        <f t="shared" si="41"/>
        <v>07/2025</v>
      </c>
    </row>
    <row r="350" ht="18.0" customHeight="1">
      <c r="A350" s="271">
        <v>45859.0</v>
      </c>
      <c r="B350" s="180">
        <v>2069.0</v>
      </c>
      <c r="C350" s="180" t="s">
        <v>521</v>
      </c>
      <c r="D350" s="265">
        <f t="array" ref="D350">XLOOKUP(B350,CABE_VENTAS!$A$1:A1037,CABE_VENTAS!$C$1:C1037,"N/A")</f>
        <v>162</v>
      </c>
      <c r="E350" s="204" t="str">
        <f t="array" ref="E350">XLOOKUP(D350,CLIENTES!$A$1:A1037,CLIENTES!$B$1:B1037, "")</f>
        <v>Marcos Roku</v>
      </c>
      <c r="F350" s="254" t="s">
        <v>734</v>
      </c>
      <c r="G350" s="260">
        <v>1.0</v>
      </c>
      <c r="H350" s="302" t="str">
        <f t="array" ref="H350">INDEX('ARTICULOS TECNO'!B:B, MATCH(F350, 'ARTICULOS TECNO'!A:A, 0))</f>
        <v>Apple Watch Series 9 (GPS) 41mm SB - ML</v>
      </c>
      <c r="I350" s="302" t="str">
        <f t="array" ref="I350">IFERROR(INDEX('ARTICULOS TECNO'!C:C, MATCH(F350, 'ARTICULOS TECNO'!A:A, 0)),"NA")</f>
        <v>Midnight</v>
      </c>
      <c r="J350" s="252">
        <v>604.0</v>
      </c>
      <c r="K350" s="301">
        <v>289.0</v>
      </c>
      <c r="L350" s="210">
        <f t="shared" si="2"/>
        <v>289</v>
      </c>
      <c r="M350" s="211" t="s">
        <v>548</v>
      </c>
      <c r="N350" s="263" t="str">
        <f t="shared" si="29"/>
        <v/>
      </c>
      <c r="O350" s="267">
        <v>248.0</v>
      </c>
      <c r="P350" s="267">
        <f t="shared" ref="P350:P351" si="44">ROUNDUP(IF(ISNUMBER(FIND("CELL",UPPER(C350))),85*V350,45*V350),0)</f>
        <v>14</v>
      </c>
      <c r="Q350" s="267">
        <f t="array" ref="Q350">IFERROR((K350-O350-P350)*G350,"")</f>
        <v>27</v>
      </c>
      <c r="R350" s="294">
        <f t="shared" si="43"/>
        <v>0.09342560554</v>
      </c>
      <c r="S350" s="216" t="s">
        <v>569</v>
      </c>
      <c r="T350" s="180">
        <v>19416.0</v>
      </c>
      <c r="U350" s="267">
        <f t="shared" si="24"/>
        <v>248</v>
      </c>
      <c r="V350" s="270">
        <f t="array" ref="V350">IFERROR(INDEX('ARTICULOS TECNO'!G:G, MATCH(F350, 'ARTICULOS TECNO'!A:A, 0)),"")</f>
        <v>0.3</v>
      </c>
      <c r="W350" s="270">
        <f t="shared" si="39"/>
        <v>0.3</v>
      </c>
      <c r="X350" s="289"/>
      <c r="Y350" s="244" t="str">
        <f t="shared" si="41"/>
        <v>07/2025</v>
      </c>
    </row>
    <row r="351" ht="18.0" customHeight="1">
      <c r="A351" s="271">
        <v>45859.0</v>
      </c>
      <c r="B351" s="180">
        <v>2069.0</v>
      </c>
      <c r="C351" s="180" t="s">
        <v>521</v>
      </c>
      <c r="D351" s="265">
        <f t="array" ref="D351">XLOOKUP(B351,CABE_VENTAS!$A$1:A1037,CABE_VENTAS!$C$1:C1037,"N/A")</f>
        <v>162</v>
      </c>
      <c r="E351" s="204" t="str">
        <f t="array" ref="E351">XLOOKUP(D351,CLIENTES!$A$1:A1037,CLIENTES!$B$1:B1037, "")</f>
        <v>Marcos Roku</v>
      </c>
      <c r="F351" s="254" t="s">
        <v>735</v>
      </c>
      <c r="G351" s="260">
        <v>4.0</v>
      </c>
      <c r="H351" s="302" t="str">
        <f t="array" ref="H351">INDEX('ARTICULOS TECNO'!B:B, MATCH(F351, 'ARTICULOS TECNO'!A:A, 0))</f>
        <v>Apple Watch Series 9 (GPS) 41mm SB - SM</v>
      </c>
      <c r="I351" s="302" t="str">
        <f t="array" ref="I351">IFERROR(INDEX('ARTICULOS TECNO'!C:C, MATCH(F351, 'ARTICULOS TECNO'!A:A, 0)),"NA")</f>
        <v>Silver</v>
      </c>
      <c r="J351" s="252">
        <v>604.0</v>
      </c>
      <c r="K351" s="301">
        <v>289.0</v>
      </c>
      <c r="L351" s="210">
        <f t="shared" si="2"/>
        <v>1156</v>
      </c>
      <c r="M351" s="211" t="s">
        <v>548</v>
      </c>
      <c r="N351" s="263" t="str">
        <f t="shared" si="29"/>
        <v/>
      </c>
      <c r="O351" s="267">
        <v>248.0</v>
      </c>
      <c r="P351" s="267">
        <f t="shared" si="44"/>
        <v>14</v>
      </c>
      <c r="Q351" s="267">
        <f t="array" ref="Q351">IFERROR((K351-O351-P351)*G351,"")</f>
        <v>108</v>
      </c>
      <c r="R351" s="294">
        <f t="shared" si="43"/>
        <v>0.09342560554</v>
      </c>
      <c r="S351" s="216" t="s">
        <v>569</v>
      </c>
      <c r="T351" s="180">
        <v>19416.0</v>
      </c>
      <c r="U351" s="267">
        <f t="shared" si="24"/>
        <v>992</v>
      </c>
      <c r="V351" s="270">
        <f t="array" ref="V351">IFERROR(INDEX('ARTICULOS TECNO'!G:G, MATCH(F351, 'ARTICULOS TECNO'!A:A, 0)),"")</f>
        <v>0.3</v>
      </c>
      <c r="W351" s="270">
        <f t="shared" si="39"/>
        <v>1.2</v>
      </c>
      <c r="X351" s="289"/>
      <c r="Y351" s="244" t="str">
        <f t="shared" si="41"/>
        <v>07/2025</v>
      </c>
    </row>
    <row r="352" ht="18.0" customHeight="1">
      <c r="A352" s="271">
        <v>45859.0</v>
      </c>
      <c r="B352" s="180">
        <v>2069.0</v>
      </c>
      <c r="C352" s="180" t="s">
        <v>195</v>
      </c>
      <c r="D352" s="265">
        <f t="array" ref="D352">XLOOKUP(B352,CABE_VENTAS!$A$1:A1037,CABE_VENTAS!$C$1:C1037,"N/A")</f>
        <v>162</v>
      </c>
      <c r="E352" s="204" t="str">
        <f t="array" ref="E352">XLOOKUP(D352,CLIENTES!$A$1:A1037,CLIENTES!$B$1:B1037, "")</f>
        <v>Marcos Roku</v>
      </c>
      <c r="F352" s="264" t="s">
        <v>736</v>
      </c>
      <c r="G352" s="260">
        <v>2.0</v>
      </c>
      <c r="H352" s="302" t="str">
        <f t="array" ref="H352">INDEX('ARTICULOS TECNO'!B:B, MATCH(F352, 'ARTICULOS TECNO'!A:A, 0))</f>
        <v>APPLE AIRTAG - 1 PACK</v>
      </c>
      <c r="I352" s="302" t="str">
        <f t="array" ref="I352">IFERROR(INDEX('ARTICULOS TECNO'!C:C, MATCH(F352, 'ARTICULOS TECNO'!A:A, 0)),"NA")</f>
        <v/>
      </c>
      <c r="J352" s="252">
        <v>604.0</v>
      </c>
      <c r="K352" s="301">
        <v>32.0</v>
      </c>
      <c r="L352" s="210">
        <f t="shared" si="2"/>
        <v>64</v>
      </c>
      <c r="M352" s="211" t="s">
        <v>548</v>
      </c>
      <c r="N352" s="263" t="str">
        <f t="shared" si="29"/>
        <v/>
      </c>
      <c r="O352" s="267">
        <v>23.0</v>
      </c>
      <c r="P352" s="267">
        <v>3.0</v>
      </c>
      <c r="Q352" s="267">
        <f t="array" ref="Q352">IFERROR((K352-O352-P352)*G352,"")</f>
        <v>12</v>
      </c>
      <c r="R352" s="294">
        <f t="shared" si="43"/>
        <v>0.1875</v>
      </c>
      <c r="S352" s="216" t="s">
        <v>699</v>
      </c>
      <c r="T352" s="180"/>
      <c r="U352" s="267">
        <f t="shared" si="24"/>
        <v>46</v>
      </c>
      <c r="V352" s="270">
        <f t="array" ref="V352">IFERROR(INDEX('ARTICULOS TECNO'!G:G, MATCH(F352, 'ARTICULOS TECNO'!A:A, 0)),"")</f>
        <v>0.1</v>
      </c>
      <c r="W352" s="270">
        <f t="shared" si="39"/>
        <v>0.2</v>
      </c>
      <c r="X352" s="289"/>
      <c r="Y352" s="244" t="str">
        <f t="shared" si="41"/>
        <v>07/2025</v>
      </c>
    </row>
    <row r="353" ht="18.0" customHeight="1">
      <c r="A353" s="271">
        <v>45859.0</v>
      </c>
      <c r="B353" s="180">
        <v>2069.0</v>
      </c>
      <c r="C353" s="180" t="s">
        <v>195</v>
      </c>
      <c r="D353" s="265">
        <f t="array" ref="D353">XLOOKUP(B353,CABE_VENTAS!$A$1:A1037,CABE_VENTAS!$C$1:C1037,"N/A")</f>
        <v>162</v>
      </c>
      <c r="E353" s="204" t="str">
        <f t="array" ref="E353">XLOOKUP(D353,CLIENTES!$A$1:A1037,CLIENTES!$B$1:B1037, "")</f>
        <v>Marcos Roku</v>
      </c>
      <c r="F353" s="264" t="s">
        <v>736</v>
      </c>
      <c r="G353" s="260">
        <v>3.0</v>
      </c>
      <c r="H353" s="302" t="str">
        <f t="array" ref="H353">INDEX('ARTICULOS TECNO'!B:B, MATCH(F353, 'ARTICULOS TECNO'!A:A, 0))</f>
        <v>APPLE AIRTAG - 1 PACK</v>
      </c>
      <c r="I353" s="302" t="str">
        <f t="array" ref="I353">IFERROR(INDEX('ARTICULOS TECNO'!C:C, MATCH(F353, 'ARTICULOS TECNO'!A:A, 0)),"NA")</f>
        <v/>
      </c>
      <c r="J353" s="252">
        <v>604.0</v>
      </c>
      <c r="K353" s="301">
        <v>32.0</v>
      </c>
      <c r="L353" s="210">
        <f t="shared" si="2"/>
        <v>96</v>
      </c>
      <c r="M353" s="211" t="s">
        <v>548</v>
      </c>
      <c r="N353" s="263">
        <f t="shared" si="29"/>
        <v>1605</v>
      </c>
      <c r="O353" s="267">
        <v>23.0</v>
      </c>
      <c r="P353" s="267">
        <v>3.0</v>
      </c>
      <c r="Q353" s="267">
        <f t="array" ref="Q353">IFERROR((K353-O353-P353)*G353,"")</f>
        <v>18</v>
      </c>
      <c r="R353" s="294">
        <f t="shared" si="43"/>
        <v>0.1875</v>
      </c>
      <c r="S353" s="216" t="s">
        <v>523</v>
      </c>
      <c r="T353" s="180"/>
      <c r="U353" s="267">
        <f t="shared" si="24"/>
        <v>69</v>
      </c>
      <c r="V353" s="270">
        <f t="array" ref="V353">IFERROR(INDEX('ARTICULOS TECNO'!G:G, MATCH(F353, 'ARTICULOS TECNO'!A:A, 0)),"")</f>
        <v>0.1</v>
      </c>
      <c r="W353" s="270">
        <f t="shared" si="39"/>
        <v>0.3</v>
      </c>
      <c r="X353" s="289"/>
      <c r="Y353" s="244" t="str">
        <f t="shared" si="41"/>
        <v>07/2025</v>
      </c>
    </row>
    <row r="354" ht="18.0" customHeight="1">
      <c r="A354" s="271">
        <v>45854.53258054398</v>
      </c>
      <c r="B354" s="180">
        <v>2068.0</v>
      </c>
      <c r="C354" s="180" t="s">
        <v>191</v>
      </c>
      <c r="D354" s="265">
        <f t="array" ref="D354">XLOOKUP(B354,CABE_VENTAS!$A$1:A1037,CABE_VENTAS!$C$1:C1037,"N/A")</f>
        <v>257</v>
      </c>
      <c r="E354" s="204" t="str">
        <f t="array" ref="E354">XLOOKUP(D354,CLIENTES!$A$1:A1037,CLIENTES!$B$1:B1037, "")</f>
        <v>Gabriel x Nico Miami</v>
      </c>
      <c r="F354" s="264" t="s">
        <v>737</v>
      </c>
      <c r="G354" s="260">
        <v>1.0</v>
      </c>
      <c r="H354" s="302" t="str">
        <f t="array" ref="H354">INDEX('ARTICULOS TECNO'!B:B, MATCH(F354, 'ARTICULOS TECNO'!A:A, 0))</f>
        <v>iPhone 14 128GB 🇮🇳</v>
      </c>
      <c r="I354" s="302" t="str">
        <f t="array" ref="I354">IFERROR(INDEX('ARTICULOS TECNO'!C:C, MATCH(F354, 'ARTICULOS TECNO'!A:A, 0)),"NA")</f>
        <v>Starlight</v>
      </c>
      <c r="J354" s="252">
        <v>607.0</v>
      </c>
      <c r="K354" s="301">
        <v>573.0</v>
      </c>
      <c r="L354" s="210">
        <f t="shared" si="2"/>
        <v>573</v>
      </c>
      <c r="M354" s="211" t="s">
        <v>548</v>
      </c>
      <c r="N354" s="263">
        <f t="shared" si="29"/>
        <v>573</v>
      </c>
      <c r="O354" s="267">
        <v>505.0</v>
      </c>
      <c r="P354" s="267">
        <v>30.0</v>
      </c>
      <c r="Q354" s="267">
        <f t="array" ref="Q354">IFERROR((K354-O354-P354)*G354,"")</f>
        <v>38</v>
      </c>
      <c r="R354" s="294">
        <f t="shared" si="43"/>
        <v>0.06631762653</v>
      </c>
      <c r="S354" s="216" t="s">
        <v>738</v>
      </c>
      <c r="T354" s="180"/>
      <c r="U354" s="267">
        <f t="shared" si="24"/>
        <v>505</v>
      </c>
      <c r="V354" s="270">
        <f t="array" ref="V354">IFERROR(INDEX('ARTICULOS TECNO'!G:G, MATCH(F354, 'ARTICULOS TECNO'!A:A, 0)),"")</f>
        <v>0.35</v>
      </c>
      <c r="W354" s="270">
        <f t="shared" si="39"/>
        <v>0.35</v>
      </c>
      <c r="X354" s="289"/>
      <c r="Y354" s="244" t="str">
        <f t="shared" si="41"/>
        <v>07/2025</v>
      </c>
    </row>
    <row r="355" ht="18.0" customHeight="1">
      <c r="A355" s="271">
        <v>45854.53258054398</v>
      </c>
      <c r="B355" s="180">
        <v>2067.0</v>
      </c>
      <c r="C355" s="180" t="s">
        <v>521</v>
      </c>
      <c r="D355" s="265">
        <f t="array" ref="D355">XLOOKUP(B355,CABE_VENTAS!$A$1:A1037,CABE_VENTAS!$C$1:C1037,"N/A")</f>
        <v>162</v>
      </c>
      <c r="E355" s="204" t="str">
        <f t="array" ref="E355">XLOOKUP(D355,CLIENTES!$A$1:A1037,CLIENTES!$B$1:B1037, "")</f>
        <v>Marcos Roku</v>
      </c>
      <c r="F355" s="264" t="s">
        <v>682</v>
      </c>
      <c r="G355" s="260">
        <v>2.0</v>
      </c>
      <c r="H355" s="302" t="str">
        <f t="array" ref="H355">INDEX('ARTICULOS TECNO'!B:B, MATCH(F355, 'ARTICULOS TECNO'!A:A, 0))</f>
        <v>Apple Watch Series 10 (GPS) 42mm Alum SB - SM</v>
      </c>
      <c r="I355" s="302" t="str">
        <f t="array" ref="I355">IFERROR(INDEX('ARTICULOS TECNO'!C:C, MATCH(F355, 'ARTICULOS TECNO'!A:A, 0)),"NA")</f>
        <v>Rose Gold</v>
      </c>
      <c r="J355" s="252">
        <v>604.0</v>
      </c>
      <c r="K355" s="301">
        <v>355.0</v>
      </c>
      <c r="L355" s="210">
        <f t="shared" si="2"/>
        <v>710</v>
      </c>
      <c r="M355" s="211" t="s">
        <v>548</v>
      </c>
      <c r="N355" s="263" t="str">
        <f t="shared" si="29"/>
        <v/>
      </c>
      <c r="O355" s="267">
        <v>281.0</v>
      </c>
      <c r="P355" s="267">
        <v>16.0</v>
      </c>
      <c r="Q355" s="267">
        <f t="array" ref="Q355">IFERROR((K355-O355-P355)*G355,"")</f>
        <v>116</v>
      </c>
      <c r="R355" s="294">
        <f t="shared" si="43"/>
        <v>0.1633802817</v>
      </c>
      <c r="S355" s="216" t="s">
        <v>699</v>
      </c>
      <c r="T355" s="180">
        <v>6.5131239E7</v>
      </c>
      <c r="U355" s="267">
        <f t="shared" si="24"/>
        <v>562</v>
      </c>
      <c r="V355" s="270">
        <f t="array" ref="V355">IFERROR(INDEX('ARTICULOS TECNO'!G:G, MATCH(F355, 'ARTICULOS TECNO'!A:A, 0)),"")</f>
        <v>0.35</v>
      </c>
      <c r="W355" s="270">
        <f t="shared" si="39"/>
        <v>0.7</v>
      </c>
      <c r="X355" s="289">
        <v>0.0</v>
      </c>
      <c r="Y355" s="244" t="str">
        <f t="shared" si="41"/>
        <v>07/2025</v>
      </c>
    </row>
    <row r="356" ht="18.0" customHeight="1">
      <c r="A356" s="271">
        <v>45854.53258054398</v>
      </c>
      <c r="B356" s="180">
        <v>2067.0</v>
      </c>
      <c r="C356" s="180" t="s">
        <v>521</v>
      </c>
      <c r="D356" s="265">
        <f t="array" ref="D356">XLOOKUP(B356,CABE_VENTAS!$A$1:A1037,CABE_VENTAS!$C$1:C1037,"N/A")</f>
        <v>162</v>
      </c>
      <c r="E356" s="204" t="str">
        <f t="array" ref="E356">XLOOKUP(D356,CLIENTES!$A$1:A1037,CLIENTES!$B$1:B1037, "")</f>
        <v>Marcos Roku</v>
      </c>
      <c r="F356" s="264" t="s">
        <v>682</v>
      </c>
      <c r="G356" s="260">
        <v>1.0</v>
      </c>
      <c r="H356" s="302" t="str">
        <f t="array" ref="H356">INDEX('ARTICULOS TECNO'!B:B, MATCH(F356, 'ARTICULOS TECNO'!A:A, 0))</f>
        <v>Apple Watch Series 10 (GPS) 42mm Alum SB - SM</v>
      </c>
      <c r="I356" s="302" t="str">
        <f t="array" ref="I356">IFERROR(INDEX('ARTICULOS TECNO'!C:C, MATCH(F356, 'ARTICULOS TECNO'!A:A, 0)),"NA")</f>
        <v>Rose Gold</v>
      </c>
      <c r="J356" s="252">
        <v>604.0</v>
      </c>
      <c r="K356" s="301">
        <v>355.0</v>
      </c>
      <c r="L356" s="210">
        <f t="shared" si="2"/>
        <v>355</v>
      </c>
      <c r="M356" s="211" t="s">
        <v>548</v>
      </c>
      <c r="N356" s="263" t="str">
        <f t="shared" si="29"/>
        <v/>
      </c>
      <c r="O356" s="267">
        <v>281.0</v>
      </c>
      <c r="P356" s="267">
        <v>16.0</v>
      </c>
      <c r="Q356" s="267">
        <f t="array" ref="Q356">IFERROR((K356-O356-P356)*G356,"")</f>
        <v>58</v>
      </c>
      <c r="R356" s="294">
        <f t="shared" si="43"/>
        <v>0.1633802817</v>
      </c>
      <c r="S356" s="216" t="s">
        <v>523</v>
      </c>
      <c r="T356" s="180">
        <v>4084218.0</v>
      </c>
      <c r="U356" s="267">
        <f t="shared" si="24"/>
        <v>281</v>
      </c>
      <c r="V356" s="270">
        <f t="array" ref="V356">IFERROR(INDEX('ARTICULOS TECNO'!G:G, MATCH(F356, 'ARTICULOS TECNO'!A:A, 0)),"")</f>
        <v>0.35</v>
      </c>
      <c r="W356" s="270">
        <f t="shared" si="39"/>
        <v>0.35</v>
      </c>
      <c r="X356" s="289">
        <v>0.0</v>
      </c>
      <c r="Y356" s="244" t="str">
        <f t="shared" si="41"/>
        <v>07/2025</v>
      </c>
    </row>
    <row r="357" ht="18.0" customHeight="1">
      <c r="A357" s="271">
        <v>45854.53258054398</v>
      </c>
      <c r="B357" s="180">
        <v>2067.0</v>
      </c>
      <c r="C357" s="180" t="s">
        <v>521</v>
      </c>
      <c r="D357" s="265">
        <f t="array" ref="D357">XLOOKUP(B357,CABE_VENTAS!$A$1:A1037,CABE_VENTAS!$C$1:C1037,"N/A")</f>
        <v>162</v>
      </c>
      <c r="E357" s="204" t="str">
        <f t="array" ref="E357">XLOOKUP(D357,CLIENTES!$A$1:A1037,CLIENTES!$B$1:B1037, "")</f>
        <v>Marcos Roku</v>
      </c>
      <c r="F357" s="264" t="s">
        <v>739</v>
      </c>
      <c r="G357" s="260">
        <v>2.0</v>
      </c>
      <c r="H357" s="302" t="str">
        <f t="array" ref="H357">INDEX('ARTICULOS TECNO'!B:B, MATCH(F357, 'ARTICULOS TECNO'!A:A, 0))</f>
        <v>Apple Watch Series 10 (GPS) 42mm Alum SB - ML</v>
      </c>
      <c r="I357" s="302" t="str">
        <f t="array" ref="I357">IFERROR(INDEX('ARTICULOS TECNO'!C:C, MATCH(F357, 'ARTICULOS TECNO'!A:A, 0)),"NA")</f>
        <v>Rose Gold</v>
      </c>
      <c r="J357" s="252">
        <v>604.0</v>
      </c>
      <c r="K357" s="301">
        <v>355.0</v>
      </c>
      <c r="L357" s="210">
        <f t="shared" si="2"/>
        <v>710</v>
      </c>
      <c r="M357" s="211" t="s">
        <v>548</v>
      </c>
      <c r="N357" s="263">
        <f t="shared" si="29"/>
        <v>1775</v>
      </c>
      <c r="O357" s="267">
        <v>299.0</v>
      </c>
      <c r="P357" s="267">
        <v>16.0</v>
      </c>
      <c r="Q357" s="267">
        <f t="array" ref="Q357">IFERROR((K357-O357-P357)*G357,"")</f>
        <v>80</v>
      </c>
      <c r="R357" s="294">
        <f t="shared" si="43"/>
        <v>0.1126760563</v>
      </c>
      <c r="S357" s="216" t="s">
        <v>508</v>
      </c>
      <c r="T357" s="180">
        <v>1.07220713E8</v>
      </c>
      <c r="U357" s="267">
        <f t="shared" si="24"/>
        <v>598</v>
      </c>
      <c r="V357" s="270">
        <f t="array" ref="V357">IFERROR(INDEX('ARTICULOS TECNO'!G:G, MATCH(F357, 'ARTICULOS TECNO'!A:A, 0)),"")</f>
        <v>0.35</v>
      </c>
      <c r="W357" s="270">
        <f t="shared" si="39"/>
        <v>0.7</v>
      </c>
      <c r="X357" s="289">
        <v>0.0</v>
      </c>
      <c r="Y357" s="244" t="str">
        <f t="shared" si="41"/>
        <v>07/2025</v>
      </c>
    </row>
    <row r="358" ht="18.0" customHeight="1">
      <c r="A358" s="271">
        <v>45854.53258054398</v>
      </c>
      <c r="B358" s="180">
        <v>2066.0</v>
      </c>
      <c r="C358" s="180" t="s">
        <v>191</v>
      </c>
      <c r="D358" s="265">
        <f t="array" ref="D358">XLOOKUP(B358,CABE_VENTAS!$A$1:A1037,CABE_VENTAS!$C$1:C1037,"N/A")</f>
        <v>258</v>
      </c>
      <c r="E358" s="204" t="str">
        <f t="array" ref="E358">XLOOKUP(D358,CLIENTES!$A$1:A1037,CLIENTES!$B$1:B1037, "")</f>
        <v>Augusto Touch Argentina</v>
      </c>
      <c r="F358" s="264" t="s">
        <v>740</v>
      </c>
      <c r="G358" s="260">
        <v>10.0</v>
      </c>
      <c r="H358" s="302" t="str">
        <f t="array" ref="H358">INDEX('ARTICULOS TECNO'!B:B, MATCH(F358, 'ARTICULOS TECNO'!A:A, 0))</f>
        <v>iPhone 15 128GB ASIS</v>
      </c>
      <c r="I358" s="302" t="str">
        <f t="array" ref="I358">IFERROR(INDEX('ARTICULOS TECNO'!C:C, MATCH(F358, 'ARTICULOS TECNO'!A:A, 0)),"NA")</f>
        <v>AS-IS+</v>
      </c>
      <c r="J358" s="252">
        <v>596.0</v>
      </c>
      <c r="K358" s="301">
        <v>485.0</v>
      </c>
      <c r="L358" s="210">
        <f t="shared" si="2"/>
        <v>4850</v>
      </c>
      <c r="M358" s="211" t="s">
        <v>548</v>
      </c>
      <c r="N358" s="263">
        <f t="shared" si="29"/>
        <v>4850</v>
      </c>
      <c r="O358" s="267">
        <v>475.0</v>
      </c>
      <c r="P358" s="267">
        <v>0.0</v>
      </c>
      <c r="Q358" s="267">
        <f t="array" ref="Q358">IFERROR((K358-O358-P358)*G358,"")</f>
        <v>100</v>
      </c>
      <c r="R358" s="294">
        <f t="shared" si="43"/>
        <v>0.0206185567</v>
      </c>
      <c r="S358" s="216" t="s">
        <v>569</v>
      </c>
      <c r="T358" s="180">
        <v>19251.0</v>
      </c>
      <c r="U358" s="267">
        <f t="shared" si="24"/>
        <v>4750</v>
      </c>
      <c r="V358" s="270">
        <f t="array" ref="V358">IFERROR(INDEX('ARTICULOS TECNO'!G:G, MATCH(F358, 'ARTICULOS TECNO'!A:A, 0)),"")</f>
        <v>0.2</v>
      </c>
      <c r="W358" s="270">
        <f t="shared" si="39"/>
        <v>2</v>
      </c>
      <c r="X358" s="289">
        <v>0.0</v>
      </c>
      <c r="Y358" s="244" t="str">
        <f t="shared" si="41"/>
        <v>07/2025</v>
      </c>
    </row>
    <row r="359" ht="18.0" customHeight="1">
      <c r="A359" s="271">
        <v>45853.81610300926</v>
      </c>
      <c r="B359" s="180">
        <v>2065.0</v>
      </c>
      <c r="C359" s="180" t="s">
        <v>282</v>
      </c>
      <c r="D359" s="265">
        <f t="array" ref="D359">XLOOKUP(B359,CABE_VENTAS!$A$1:A1037,CABE_VENTAS!$C$1:C1037,"N/A")</f>
        <v>151</v>
      </c>
      <c r="E359" s="204" t="str">
        <f t="array" ref="E359">XLOOKUP(D359,CLIENTES!$A$1:A1037,CLIENTES!$B$1:B1037, "")</f>
        <v>Lucas Cly Store</v>
      </c>
      <c r="F359" s="264">
        <v>1.07082130362E11</v>
      </c>
      <c r="G359" s="260">
        <v>3.0</v>
      </c>
      <c r="H359" s="302" t="s">
        <v>741</v>
      </c>
      <c r="I359" s="302"/>
      <c r="J359" s="252">
        <v>593.0</v>
      </c>
      <c r="K359" s="301">
        <f t="shared" ref="K359:K379" si="45">O359*1.16</f>
        <v>3.3988</v>
      </c>
      <c r="L359" s="210">
        <f t="shared" si="2"/>
        <v>10.1964</v>
      </c>
      <c r="M359" s="211" t="s">
        <v>548</v>
      </c>
      <c r="N359" s="263" t="str">
        <f t="shared" si="29"/>
        <v/>
      </c>
      <c r="O359" s="267">
        <v>2.93</v>
      </c>
      <c r="P359" s="267">
        <v>0.0</v>
      </c>
      <c r="Q359" s="267">
        <f t="array" ref="Q359">IFERROR((K359-O359-P359)*G359,"")</f>
        <v>1.4064</v>
      </c>
      <c r="R359" s="294">
        <f t="shared" si="43"/>
        <v>0.1379310345</v>
      </c>
      <c r="S359" s="216" t="s">
        <v>742</v>
      </c>
      <c r="T359" s="180">
        <v>1.07220713E8</v>
      </c>
      <c r="U359" s="267">
        <f t="shared" si="24"/>
        <v>8.79</v>
      </c>
      <c r="V359" s="270" t="str">
        <f t="array" ref="V359">IFERROR(INDEX('ARTICULOS TECNO'!G:G, MATCH(F359, 'ARTICULOS TECNO'!A:A, 0)),"")</f>
        <v/>
      </c>
      <c r="W359" s="270">
        <f t="shared" si="39"/>
        <v>0</v>
      </c>
      <c r="X359" s="289">
        <v>0.0</v>
      </c>
      <c r="Y359" s="244" t="str">
        <f t="shared" si="41"/>
        <v>07/2025</v>
      </c>
    </row>
    <row r="360" ht="18.0" customHeight="1">
      <c r="A360" s="271">
        <v>45853.81610300926</v>
      </c>
      <c r="B360" s="180">
        <v>2065.0</v>
      </c>
      <c r="C360" s="180" t="s">
        <v>282</v>
      </c>
      <c r="D360" s="265">
        <f t="array" ref="D360">XLOOKUP(B360,CABE_VENTAS!$A$1:A1037,CABE_VENTAS!$C$1:C1037,"N/A")</f>
        <v>151</v>
      </c>
      <c r="E360" s="204" t="str">
        <f t="array" ref="E360">XLOOKUP(D360,CLIENTES!$A$1:A1037,CLIENTES!$B$1:B1037, "")</f>
        <v>Lucas Cly Store</v>
      </c>
      <c r="F360" s="264">
        <v>1.07082130447E11</v>
      </c>
      <c r="G360" s="260">
        <v>3.0</v>
      </c>
      <c r="H360" s="302" t="s">
        <v>743</v>
      </c>
      <c r="I360" s="302"/>
      <c r="J360" s="252">
        <v>593.0</v>
      </c>
      <c r="K360" s="301">
        <f t="shared" si="45"/>
        <v>2.9812</v>
      </c>
      <c r="L360" s="210">
        <f t="shared" si="2"/>
        <v>8.9436</v>
      </c>
      <c r="M360" s="211" t="s">
        <v>548</v>
      </c>
      <c r="N360" s="263" t="str">
        <f t="shared" si="29"/>
        <v/>
      </c>
      <c r="O360" s="267">
        <v>2.57</v>
      </c>
      <c r="P360" s="267">
        <v>0.0</v>
      </c>
      <c r="Q360" s="267">
        <f t="array" ref="Q360">IFERROR((K360-O360-P360)*G360,"")</f>
        <v>1.2336</v>
      </c>
      <c r="R360" s="294">
        <f t="shared" si="43"/>
        <v>0.1379310345</v>
      </c>
      <c r="S360" s="216" t="s">
        <v>742</v>
      </c>
      <c r="T360" s="180">
        <v>1.07220713E8</v>
      </c>
      <c r="U360" s="267">
        <f t="shared" si="24"/>
        <v>7.71</v>
      </c>
      <c r="V360" s="270" t="str">
        <f t="array" ref="V360">IFERROR(INDEX('ARTICULOS TECNO'!G:G, MATCH(F360, 'ARTICULOS TECNO'!A:A, 0)),"")</f>
        <v/>
      </c>
      <c r="W360" s="270">
        <f t="shared" si="39"/>
        <v>0</v>
      </c>
      <c r="X360" s="289"/>
      <c r="Y360" s="244" t="str">
        <f t="shared" si="41"/>
        <v>07/2025</v>
      </c>
    </row>
    <row r="361" ht="18.0" customHeight="1">
      <c r="A361" s="271">
        <v>45853.81610300926</v>
      </c>
      <c r="B361" s="180">
        <v>2065.0</v>
      </c>
      <c r="C361" s="180" t="s">
        <v>282</v>
      </c>
      <c r="D361" s="265">
        <f t="array" ref="D361">XLOOKUP(B361,CABE_VENTAS!$A$1:A1037,CABE_VENTAS!$C$1:C1037,"N/A")</f>
        <v>151</v>
      </c>
      <c r="E361" s="204" t="str">
        <f t="array" ref="E361">XLOOKUP(D361,CLIENTES!$A$1:A1037,CLIENTES!$B$1:B1037, "")</f>
        <v>Lucas Cly Store</v>
      </c>
      <c r="F361" s="264">
        <v>1.0708987655E11</v>
      </c>
      <c r="G361" s="260">
        <v>3.0</v>
      </c>
      <c r="H361" s="302" t="s">
        <v>744</v>
      </c>
      <c r="I361" s="302"/>
      <c r="J361" s="252">
        <v>593.0</v>
      </c>
      <c r="K361" s="301">
        <f t="shared" si="45"/>
        <v>3.7236</v>
      </c>
      <c r="L361" s="210">
        <f t="shared" si="2"/>
        <v>11.1708</v>
      </c>
      <c r="M361" s="211" t="s">
        <v>548</v>
      </c>
      <c r="N361" s="263" t="str">
        <f t="shared" si="29"/>
        <v/>
      </c>
      <c r="O361" s="267">
        <v>3.21</v>
      </c>
      <c r="P361" s="267">
        <v>0.0</v>
      </c>
      <c r="Q361" s="267">
        <f t="array" ref="Q361">IFERROR((K361-O361-P361)*G361,"")</f>
        <v>1.5408</v>
      </c>
      <c r="R361" s="294">
        <f t="shared" si="43"/>
        <v>0.1379310345</v>
      </c>
      <c r="S361" s="216" t="s">
        <v>742</v>
      </c>
      <c r="T361" s="180">
        <v>1.07220713E8</v>
      </c>
      <c r="U361" s="267">
        <f t="shared" si="24"/>
        <v>9.63</v>
      </c>
      <c r="V361" s="270" t="str">
        <f t="array" ref="V361">IFERROR(INDEX('ARTICULOS TECNO'!G:G, MATCH(F361, 'ARTICULOS TECNO'!A:A, 0)),"")</f>
        <v/>
      </c>
      <c r="W361" s="270">
        <f t="shared" si="39"/>
        <v>0</v>
      </c>
      <c r="X361" s="289"/>
      <c r="Y361" s="244" t="str">
        <f t="shared" si="41"/>
        <v>07/2025</v>
      </c>
    </row>
    <row r="362" ht="18.0" customHeight="1">
      <c r="A362" s="271">
        <v>45853.81610300926</v>
      </c>
      <c r="B362" s="180">
        <v>2065.0</v>
      </c>
      <c r="C362" s="180" t="s">
        <v>282</v>
      </c>
      <c r="D362" s="265">
        <f t="array" ref="D362">XLOOKUP(B362,CABE_VENTAS!$A$1:A1037,CABE_VENTAS!$C$1:C1037,"N/A")</f>
        <v>151</v>
      </c>
      <c r="E362" s="204" t="str">
        <f t="array" ref="E362">XLOOKUP(D362,CLIENTES!$A$1:A1037,CLIENTES!$B$1:B1037, "")</f>
        <v>Lucas Cly Store</v>
      </c>
      <c r="F362" s="264">
        <v>1.07082091458E11</v>
      </c>
      <c r="G362" s="260">
        <v>3.0</v>
      </c>
      <c r="H362" s="302" t="s">
        <v>745</v>
      </c>
      <c r="I362" s="302"/>
      <c r="J362" s="252">
        <v>593.0</v>
      </c>
      <c r="K362" s="301">
        <f t="shared" si="45"/>
        <v>3.0856</v>
      </c>
      <c r="L362" s="210">
        <f t="shared" si="2"/>
        <v>9.2568</v>
      </c>
      <c r="M362" s="211" t="s">
        <v>548</v>
      </c>
      <c r="N362" s="263" t="str">
        <f t="shared" si="29"/>
        <v/>
      </c>
      <c r="O362" s="267">
        <v>2.66</v>
      </c>
      <c r="P362" s="267">
        <v>0.0</v>
      </c>
      <c r="Q362" s="267">
        <f t="array" ref="Q362">IFERROR((K362-O362-P362)*G362,"")</f>
        <v>1.2768</v>
      </c>
      <c r="R362" s="294">
        <f t="shared" si="43"/>
        <v>0.1379310345</v>
      </c>
      <c r="S362" s="216" t="s">
        <v>742</v>
      </c>
      <c r="T362" s="180">
        <v>1.07220713E8</v>
      </c>
      <c r="U362" s="267">
        <f t="shared" si="24"/>
        <v>7.98</v>
      </c>
      <c r="V362" s="270" t="str">
        <f t="array" ref="V362">IFERROR(INDEX('ARTICULOS TECNO'!G:G, MATCH(F362, 'ARTICULOS TECNO'!A:A, 0)),"")</f>
        <v/>
      </c>
      <c r="W362" s="270">
        <f t="shared" si="39"/>
        <v>0</v>
      </c>
      <c r="X362" s="289"/>
      <c r="Y362" s="244" t="str">
        <f t="shared" si="41"/>
        <v>07/2025</v>
      </c>
    </row>
    <row r="363" ht="18.0" customHeight="1">
      <c r="A363" s="271">
        <v>45853.81610300926</v>
      </c>
      <c r="B363" s="180">
        <v>2065.0</v>
      </c>
      <c r="C363" s="180" t="s">
        <v>282</v>
      </c>
      <c r="D363" s="265">
        <f t="array" ref="D363">XLOOKUP(B363,CABE_VENTAS!$A$1:A1037,CABE_VENTAS!$C$1:C1037,"N/A")</f>
        <v>151</v>
      </c>
      <c r="E363" s="204" t="str">
        <f t="array" ref="E363">XLOOKUP(D363,CLIENTES!$A$1:A1037,CLIENTES!$B$1:B1037, "")</f>
        <v>Lucas Cly Store</v>
      </c>
      <c r="F363" s="264">
        <v>1.07082082988E11</v>
      </c>
      <c r="G363" s="260">
        <v>3.0</v>
      </c>
      <c r="H363" s="302" t="s">
        <v>746</v>
      </c>
      <c r="I363" s="302"/>
      <c r="J363" s="252">
        <v>593.0</v>
      </c>
      <c r="K363" s="301">
        <f t="shared" si="45"/>
        <v>1.7632</v>
      </c>
      <c r="L363" s="210">
        <f t="shared" si="2"/>
        <v>5.2896</v>
      </c>
      <c r="M363" s="211" t="s">
        <v>548</v>
      </c>
      <c r="N363" s="263" t="str">
        <f t="shared" si="29"/>
        <v/>
      </c>
      <c r="O363" s="267">
        <v>1.52</v>
      </c>
      <c r="P363" s="267">
        <v>0.0</v>
      </c>
      <c r="Q363" s="267">
        <f t="array" ref="Q363">IFERROR((K363-O363-P363)*G363,"")</f>
        <v>0.7296</v>
      </c>
      <c r="R363" s="294">
        <f t="shared" si="43"/>
        <v>0.1379310345</v>
      </c>
      <c r="S363" s="216" t="s">
        <v>742</v>
      </c>
      <c r="T363" s="180">
        <v>1.07220713E8</v>
      </c>
      <c r="U363" s="267">
        <f t="shared" si="24"/>
        <v>4.56</v>
      </c>
      <c r="V363" s="270" t="str">
        <f t="array" ref="V363">IFERROR(INDEX('ARTICULOS TECNO'!G:G, MATCH(F363, 'ARTICULOS TECNO'!A:A, 0)),"")</f>
        <v/>
      </c>
      <c r="W363" s="270">
        <f t="shared" si="39"/>
        <v>0</v>
      </c>
      <c r="X363" s="289"/>
      <c r="Y363" s="244" t="str">
        <f t="shared" si="41"/>
        <v>07/2025</v>
      </c>
    </row>
    <row r="364" ht="18.0" customHeight="1">
      <c r="A364" s="271">
        <v>45853.81610300926</v>
      </c>
      <c r="B364" s="180">
        <v>2065.0</v>
      </c>
      <c r="C364" s="180" t="s">
        <v>282</v>
      </c>
      <c r="D364" s="265">
        <f t="array" ref="D364">XLOOKUP(B364,CABE_VENTAS!$A$1:A1037,CABE_VENTAS!$C$1:C1037,"N/A")</f>
        <v>151</v>
      </c>
      <c r="E364" s="204" t="str">
        <f t="array" ref="E364">XLOOKUP(D364,CLIENTES!$A$1:A1037,CLIENTES!$B$1:B1037, "")</f>
        <v>Lucas Cly Store</v>
      </c>
      <c r="F364" s="264">
        <v>1.07082128657E11</v>
      </c>
      <c r="G364" s="260">
        <v>3.0</v>
      </c>
      <c r="H364" s="302" t="s">
        <v>747</v>
      </c>
      <c r="I364" s="302"/>
      <c r="J364" s="252">
        <v>593.0</v>
      </c>
      <c r="K364" s="301">
        <f t="shared" si="45"/>
        <v>2.6912</v>
      </c>
      <c r="L364" s="210">
        <f t="shared" si="2"/>
        <v>8.0736</v>
      </c>
      <c r="M364" s="211" t="s">
        <v>548</v>
      </c>
      <c r="N364" s="263" t="str">
        <f t="shared" si="29"/>
        <v/>
      </c>
      <c r="O364" s="267">
        <v>2.32</v>
      </c>
      <c r="P364" s="267">
        <v>0.0</v>
      </c>
      <c r="Q364" s="267">
        <f t="array" ref="Q364">IFERROR((K364-O364-P364)*G364,"")</f>
        <v>1.1136</v>
      </c>
      <c r="R364" s="294">
        <f t="shared" si="43"/>
        <v>0.1379310345</v>
      </c>
      <c r="S364" s="216" t="s">
        <v>742</v>
      </c>
      <c r="T364" s="180">
        <v>1.07220713E8</v>
      </c>
      <c r="U364" s="267">
        <f t="shared" si="24"/>
        <v>6.96</v>
      </c>
      <c r="V364" s="270" t="str">
        <f t="array" ref="V364">IFERROR(INDEX('ARTICULOS TECNO'!G:G, MATCH(F364, 'ARTICULOS TECNO'!A:A, 0)),"")</f>
        <v/>
      </c>
      <c r="W364" s="270">
        <f t="shared" si="39"/>
        <v>0</v>
      </c>
      <c r="X364" s="289"/>
      <c r="Y364" s="244" t="str">
        <f t="shared" si="41"/>
        <v>07/2025</v>
      </c>
    </row>
    <row r="365" ht="18.0" customHeight="1">
      <c r="A365" s="271">
        <v>45853.81610300926</v>
      </c>
      <c r="B365" s="180">
        <v>2065.0</v>
      </c>
      <c r="C365" s="180" t="s">
        <v>282</v>
      </c>
      <c r="D365" s="265">
        <f t="array" ref="D365">XLOOKUP(B365,CABE_VENTAS!$A$1:A1037,CABE_VENTAS!$C$1:C1037,"N/A")</f>
        <v>151</v>
      </c>
      <c r="E365" s="204" t="str">
        <f t="array" ref="E365">XLOOKUP(D365,CLIENTES!$A$1:A1037,CLIENTES!$B$1:B1037, "")</f>
        <v>Lucas Cly Store</v>
      </c>
      <c r="F365" s="264">
        <v>1.07082129149E11</v>
      </c>
      <c r="G365" s="260">
        <v>3.0</v>
      </c>
      <c r="H365" s="302" t="s">
        <v>748</v>
      </c>
      <c r="I365" s="302"/>
      <c r="J365" s="252">
        <v>593.0</v>
      </c>
      <c r="K365" s="301">
        <f t="shared" si="45"/>
        <v>2.5868</v>
      </c>
      <c r="L365" s="210">
        <f t="shared" si="2"/>
        <v>7.7604</v>
      </c>
      <c r="M365" s="211" t="s">
        <v>548</v>
      </c>
      <c r="N365" s="263" t="str">
        <f t="shared" si="29"/>
        <v/>
      </c>
      <c r="O365" s="267">
        <v>2.23</v>
      </c>
      <c r="P365" s="267">
        <v>0.0</v>
      </c>
      <c r="Q365" s="267">
        <f t="array" ref="Q365">IFERROR((K365-O365-P365)*G365,"")</f>
        <v>1.0704</v>
      </c>
      <c r="R365" s="294">
        <f t="shared" si="43"/>
        <v>0.1379310345</v>
      </c>
      <c r="S365" s="216" t="s">
        <v>742</v>
      </c>
      <c r="T365" s="180">
        <v>1.07220713E8</v>
      </c>
      <c r="U365" s="267">
        <f t="shared" si="24"/>
        <v>6.69</v>
      </c>
      <c r="V365" s="270" t="str">
        <f t="array" ref="V365">IFERROR(INDEX('ARTICULOS TECNO'!G:G, MATCH(F365, 'ARTICULOS TECNO'!A:A, 0)),"")</f>
        <v/>
      </c>
      <c r="W365" s="270">
        <f t="shared" si="39"/>
        <v>0</v>
      </c>
      <c r="X365" s="289"/>
      <c r="Y365" s="244" t="str">
        <f t="shared" si="41"/>
        <v>07/2025</v>
      </c>
    </row>
    <row r="366" ht="18.0" customHeight="1">
      <c r="A366" s="271">
        <v>45853.81610300926</v>
      </c>
      <c r="B366" s="180">
        <v>2065.0</v>
      </c>
      <c r="C366" s="180" t="s">
        <v>282</v>
      </c>
      <c r="D366" s="265">
        <f t="array" ref="D366">XLOOKUP(B366,CABE_VENTAS!$A$1:A1037,CABE_VENTAS!$C$1:C1037,"N/A")</f>
        <v>151</v>
      </c>
      <c r="E366" s="204" t="str">
        <f t="array" ref="E366">XLOOKUP(D366,CLIENTES!$A$1:A1037,CLIENTES!$B$1:B1037, "")</f>
        <v>Lucas Cly Store</v>
      </c>
      <c r="F366" s="264">
        <v>1.07082080548E11</v>
      </c>
      <c r="G366" s="260">
        <v>3.0</v>
      </c>
      <c r="H366" s="302" t="s">
        <v>749</v>
      </c>
      <c r="I366" s="302"/>
      <c r="J366" s="252">
        <v>593.0</v>
      </c>
      <c r="K366" s="301">
        <f t="shared" si="45"/>
        <v>1.9952</v>
      </c>
      <c r="L366" s="210">
        <f t="shared" si="2"/>
        <v>5.9856</v>
      </c>
      <c r="M366" s="211" t="s">
        <v>548</v>
      </c>
      <c r="N366" s="263" t="str">
        <f t="shared" si="29"/>
        <v/>
      </c>
      <c r="O366" s="267">
        <v>1.72</v>
      </c>
      <c r="P366" s="267">
        <v>0.0</v>
      </c>
      <c r="Q366" s="267">
        <f t="array" ref="Q366">IFERROR((K366-O366-P366)*G366,"")</f>
        <v>0.8256</v>
      </c>
      <c r="R366" s="294">
        <f t="shared" si="43"/>
        <v>0.1379310345</v>
      </c>
      <c r="S366" s="216" t="s">
        <v>742</v>
      </c>
      <c r="T366" s="180">
        <v>1.07220713E8</v>
      </c>
      <c r="U366" s="267">
        <f t="shared" si="24"/>
        <v>5.16</v>
      </c>
      <c r="V366" s="270" t="str">
        <f t="array" ref="V366">IFERROR(INDEX('ARTICULOS TECNO'!G:G, MATCH(F366, 'ARTICULOS TECNO'!A:A, 0)),"")</f>
        <v/>
      </c>
      <c r="W366" s="270">
        <f t="shared" si="39"/>
        <v>0</v>
      </c>
      <c r="X366" s="289"/>
      <c r="Y366" s="244" t="str">
        <f t="shared" si="41"/>
        <v>07/2025</v>
      </c>
    </row>
    <row r="367" ht="18.0" customHeight="1">
      <c r="A367" s="271">
        <v>45853.81610300926</v>
      </c>
      <c r="B367" s="180">
        <v>2065.0</v>
      </c>
      <c r="C367" s="180" t="s">
        <v>282</v>
      </c>
      <c r="D367" s="265">
        <f t="array" ref="D367">XLOOKUP(B367,CABE_VENTAS!$A$1:A1037,CABE_VENTAS!$C$1:C1037,"N/A")</f>
        <v>151</v>
      </c>
      <c r="E367" s="204" t="str">
        <f t="array" ref="E367">XLOOKUP(D367,CLIENTES!$A$1:A1037,CLIENTES!$B$1:B1037, "")</f>
        <v>Lucas Cly Store</v>
      </c>
      <c r="F367" s="264">
        <v>1.0708208069E11</v>
      </c>
      <c r="G367" s="260">
        <v>3.0</v>
      </c>
      <c r="H367" s="302" t="s">
        <v>750</v>
      </c>
      <c r="I367" s="302"/>
      <c r="J367" s="252">
        <v>593.0</v>
      </c>
      <c r="K367" s="301">
        <f t="shared" si="45"/>
        <v>2.3432</v>
      </c>
      <c r="L367" s="210">
        <f t="shared" si="2"/>
        <v>7.0296</v>
      </c>
      <c r="M367" s="211" t="s">
        <v>548</v>
      </c>
      <c r="N367" s="263" t="str">
        <f t="shared" si="29"/>
        <v/>
      </c>
      <c r="O367" s="267">
        <v>2.02</v>
      </c>
      <c r="P367" s="267">
        <v>0.0</v>
      </c>
      <c r="Q367" s="267">
        <f t="array" ref="Q367">IFERROR((K367-O367-P367)*G367,"")</f>
        <v>0.9696</v>
      </c>
      <c r="R367" s="294">
        <f t="shared" si="43"/>
        <v>0.1379310345</v>
      </c>
      <c r="S367" s="216" t="s">
        <v>742</v>
      </c>
      <c r="T367" s="180">
        <v>1.07220713E8</v>
      </c>
      <c r="U367" s="267">
        <f t="shared" si="24"/>
        <v>6.06</v>
      </c>
      <c r="V367" s="270" t="str">
        <f t="array" ref="V367">IFERROR(INDEX('ARTICULOS TECNO'!G:G, MATCH(F367, 'ARTICULOS TECNO'!A:A, 0)),"")</f>
        <v/>
      </c>
      <c r="W367" s="270">
        <f t="shared" si="39"/>
        <v>0</v>
      </c>
      <c r="X367" s="289"/>
      <c r="Y367" s="244" t="str">
        <f t="shared" si="41"/>
        <v>07/2025</v>
      </c>
    </row>
    <row r="368" ht="18.0" customHeight="1">
      <c r="A368" s="271">
        <v>45853.81610300926</v>
      </c>
      <c r="B368" s="180">
        <v>2065.0</v>
      </c>
      <c r="C368" s="180" t="s">
        <v>282</v>
      </c>
      <c r="D368" s="265">
        <f t="array" ref="D368">XLOOKUP(B368,CABE_VENTAS!$A$1:A1037,CABE_VENTAS!$C$1:C1037,"N/A")</f>
        <v>151</v>
      </c>
      <c r="E368" s="204" t="str">
        <f t="array" ref="E368">XLOOKUP(D368,CLIENTES!$A$1:A1037,CLIENTES!$B$1:B1037, "")</f>
        <v>Lucas Cly Store</v>
      </c>
      <c r="F368" s="264">
        <v>1.07082134623E11</v>
      </c>
      <c r="G368" s="260">
        <v>1.0</v>
      </c>
      <c r="H368" s="302" t="s">
        <v>751</v>
      </c>
      <c r="I368" s="302"/>
      <c r="J368" s="252">
        <v>593.0</v>
      </c>
      <c r="K368" s="301">
        <f t="shared" si="45"/>
        <v>13.3284</v>
      </c>
      <c r="L368" s="210">
        <f t="shared" si="2"/>
        <v>13.3284</v>
      </c>
      <c r="M368" s="211" t="s">
        <v>548</v>
      </c>
      <c r="N368" s="263" t="str">
        <f t="shared" si="29"/>
        <v/>
      </c>
      <c r="O368" s="267">
        <v>11.49</v>
      </c>
      <c r="P368" s="267">
        <v>0.0</v>
      </c>
      <c r="Q368" s="267">
        <f t="array" ref="Q368">IFERROR((K368-O368-P368)*G368,"")</f>
        <v>1.8384</v>
      </c>
      <c r="R368" s="294">
        <f t="shared" si="43"/>
        <v>0.1379310345</v>
      </c>
      <c r="S368" s="216" t="s">
        <v>742</v>
      </c>
      <c r="T368" s="180">
        <v>1.07220713E8</v>
      </c>
      <c r="U368" s="267">
        <f t="shared" si="24"/>
        <v>11.49</v>
      </c>
      <c r="V368" s="270" t="str">
        <f t="array" ref="V368">IFERROR(INDEX('ARTICULOS TECNO'!G:G, MATCH(F368, 'ARTICULOS TECNO'!A:A, 0)),"")</f>
        <v/>
      </c>
      <c r="W368" s="270">
        <f t="shared" si="39"/>
        <v>0</v>
      </c>
      <c r="X368" s="289"/>
      <c r="Y368" s="244" t="str">
        <f t="shared" si="41"/>
        <v>07/2025</v>
      </c>
    </row>
    <row r="369" ht="18.0" customHeight="1">
      <c r="A369" s="271">
        <v>45853.81610300926</v>
      </c>
      <c r="B369" s="180">
        <v>2065.0</v>
      </c>
      <c r="C369" s="180" t="s">
        <v>282</v>
      </c>
      <c r="D369" s="265">
        <f t="array" ref="D369">XLOOKUP(B369,CABE_VENTAS!$A$1:A1037,CABE_VENTAS!$C$1:C1037,"N/A")</f>
        <v>151</v>
      </c>
      <c r="E369" s="204" t="str">
        <f t="array" ref="E369">XLOOKUP(D369,CLIENTES!$A$1:A1037,CLIENTES!$B$1:B1037, "")</f>
        <v>Lucas Cly Store</v>
      </c>
      <c r="F369" s="264">
        <v>1.07082080689E11</v>
      </c>
      <c r="G369" s="260">
        <v>3.0</v>
      </c>
      <c r="H369" s="302" t="s">
        <v>752</v>
      </c>
      <c r="I369" s="302"/>
      <c r="J369" s="252">
        <v>593.0</v>
      </c>
      <c r="K369" s="301">
        <f t="shared" si="45"/>
        <v>2.3548</v>
      </c>
      <c r="L369" s="210">
        <f t="shared" si="2"/>
        <v>7.0644</v>
      </c>
      <c r="M369" s="211" t="s">
        <v>548</v>
      </c>
      <c r="N369" s="263" t="str">
        <f t="shared" si="29"/>
        <v/>
      </c>
      <c r="O369" s="267">
        <v>2.03</v>
      </c>
      <c r="P369" s="267">
        <v>0.0</v>
      </c>
      <c r="Q369" s="267">
        <f t="array" ref="Q369">IFERROR((K369-O369-P369)*G369,"")</f>
        <v>0.9744</v>
      </c>
      <c r="R369" s="294">
        <f t="shared" si="43"/>
        <v>0.1379310345</v>
      </c>
      <c r="S369" s="216" t="s">
        <v>742</v>
      </c>
      <c r="T369" s="180">
        <v>1.07220713E8</v>
      </c>
      <c r="U369" s="267">
        <f t="shared" si="24"/>
        <v>6.09</v>
      </c>
      <c r="V369" s="270" t="str">
        <f t="array" ref="V369">IFERROR(INDEX('ARTICULOS TECNO'!G:G, MATCH(F369, 'ARTICULOS TECNO'!A:A, 0)),"")</f>
        <v/>
      </c>
      <c r="W369" s="270">
        <f t="shared" si="39"/>
        <v>0</v>
      </c>
      <c r="X369" s="289"/>
      <c r="Y369" s="244" t="str">
        <f t="shared" si="41"/>
        <v>07/2025</v>
      </c>
    </row>
    <row r="370" ht="18.0" customHeight="1">
      <c r="A370" s="271">
        <v>45853.81610300926</v>
      </c>
      <c r="B370" s="180">
        <v>2065.0</v>
      </c>
      <c r="C370" s="180" t="s">
        <v>282</v>
      </c>
      <c r="D370" s="265">
        <f t="array" ref="D370">XLOOKUP(B370,CABE_VENTAS!$A$1:A1037,CABE_VENTAS!$C$1:C1037,"N/A")</f>
        <v>151</v>
      </c>
      <c r="E370" s="204" t="str">
        <f t="array" ref="E370">XLOOKUP(D370,CLIENTES!$A$1:A1037,CLIENTES!$B$1:B1037, "")</f>
        <v>Lucas Cly Store</v>
      </c>
      <c r="F370" s="264">
        <v>1.07183138841E11</v>
      </c>
      <c r="G370" s="260">
        <v>10.0</v>
      </c>
      <c r="H370" s="302" t="s">
        <v>753</v>
      </c>
      <c r="I370" s="302"/>
      <c r="J370" s="252">
        <v>593.0</v>
      </c>
      <c r="K370" s="301">
        <f t="shared" si="45"/>
        <v>16.588</v>
      </c>
      <c r="L370" s="210">
        <f t="shared" si="2"/>
        <v>165.88</v>
      </c>
      <c r="M370" s="211" t="s">
        <v>548</v>
      </c>
      <c r="N370" s="263" t="str">
        <f t="shared" si="29"/>
        <v/>
      </c>
      <c r="O370" s="267">
        <v>14.3</v>
      </c>
      <c r="P370" s="267">
        <v>0.0</v>
      </c>
      <c r="Q370" s="267">
        <f t="array" ref="Q370">IFERROR((K370-O370-P370)*G370,"")</f>
        <v>22.88</v>
      </c>
      <c r="R370" s="294">
        <f t="shared" si="43"/>
        <v>0.1379310345</v>
      </c>
      <c r="S370" s="216" t="s">
        <v>742</v>
      </c>
      <c r="T370" s="180">
        <v>1.07220713E8</v>
      </c>
      <c r="U370" s="267">
        <f t="shared" si="24"/>
        <v>143</v>
      </c>
      <c r="V370" s="270" t="str">
        <f t="array" ref="V370">IFERROR(INDEX('ARTICULOS TECNO'!G:G, MATCH(F370, 'ARTICULOS TECNO'!A:A, 0)),"")</f>
        <v/>
      </c>
      <c r="W370" s="270">
        <f t="shared" si="39"/>
        <v>0</v>
      </c>
      <c r="X370" s="289"/>
      <c r="Y370" s="244" t="str">
        <f t="shared" si="41"/>
        <v>07/2025</v>
      </c>
    </row>
    <row r="371" ht="18.0" customHeight="1">
      <c r="A371" s="271">
        <v>45853.81610300926</v>
      </c>
      <c r="B371" s="180">
        <v>2065.0</v>
      </c>
      <c r="C371" s="180" t="s">
        <v>282</v>
      </c>
      <c r="D371" s="265">
        <f t="array" ref="D371">XLOOKUP(B371,CABE_VENTAS!$A$1:A1037,CABE_VENTAS!$C$1:C1037,"N/A")</f>
        <v>151</v>
      </c>
      <c r="E371" s="204" t="str">
        <f t="array" ref="E371">XLOOKUP(D371,CLIENTES!$A$1:A1037,CLIENTES!$B$1:B1037, "")</f>
        <v>Lucas Cly Store</v>
      </c>
      <c r="F371" s="264">
        <v>1.07183138829E11</v>
      </c>
      <c r="G371" s="260">
        <v>10.0</v>
      </c>
      <c r="H371" s="302" t="s">
        <v>754</v>
      </c>
      <c r="I371" s="302"/>
      <c r="J371" s="252">
        <v>593.0</v>
      </c>
      <c r="K371" s="301">
        <f t="shared" si="45"/>
        <v>19.9984</v>
      </c>
      <c r="L371" s="210">
        <f t="shared" si="2"/>
        <v>199.984</v>
      </c>
      <c r="M371" s="211" t="s">
        <v>548</v>
      </c>
      <c r="N371" s="263" t="str">
        <f t="shared" si="29"/>
        <v/>
      </c>
      <c r="O371" s="267">
        <v>17.24</v>
      </c>
      <c r="P371" s="267">
        <v>0.0</v>
      </c>
      <c r="Q371" s="267">
        <f t="array" ref="Q371">IFERROR((K371-O371-P371)*G371,"")</f>
        <v>27.584</v>
      </c>
      <c r="R371" s="294">
        <f t="shared" si="43"/>
        <v>0.1379310345</v>
      </c>
      <c r="S371" s="216" t="s">
        <v>742</v>
      </c>
      <c r="T371" s="180">
        <v>1.07220713E8</v>
      </c>
      <c r="U371" s="267">
        <f t="shared" si="24"/>
        <v>172.4</v>
      </c>
      <c r="V371" s="270" t="str">
        <f t="array" ref="V371">IFERROR(INDEX('ARTICULOS TECNO'!G:G, MATCH(F371, 'ARTICULOS TECNO'!A:A, 0)),"")</f>
        <v/>
      </c>
      <c r="W371" s="270">
        <f t="shared" si="39"/>
        <v>0</v>
      </c>
      <c r="X371" s="289"/>
      <c r="Y371" s="244" t="str">
        <f t="shared" si="41"/>
        <v>07/2025</v>
      </c>
    </row>
    <row r="372" ht="18.0" customHeight="1">
      <c r="A372" s="271">
        <v>45853.81610300926</v>
      </c>
      <c r="B372" s="180">
        <v>2065.0</v>
      </c>
      <c r="C372" s="180" t="s">
        <v>282</v>
      </c>
      <c r="D372" s="265">
        <f t="array" ref="D372">XLOOKUP(B372,CABE_VENTAS!$A$1:A1037,CABE_VENTAS!$C$1:C1037,"N/A")</f>
        <v>151</v>
      </c>
      <c r="E372" s="204" t="str">
        <f t="array" ref="E372">XLOOKUP(D372,CLIENTES!$A$1:A1037,CLIENTES!$B$1:B1037, "")</f>
        <v>Lucas Cly Store</v>
      </c>
      <c r="F372" s="264">
        <v>1.0708213069E11</v>
      </c>
      <c r="G372" s="260">
        <v>10.0</v>
      </c>
      <c r="H372" s="302" t="s">
        <v>755</v>
      </c>
      <c r="I372" s="302"/>
      <c r="J372" s="252">
        <v>593.0</v>
      </c>
      <c r="K372" s="301">
        <f t="shared" si="45"/>
        <v>19.198</v>
      </c>
      <c r="L372" s="210">
        <f t="shared" si="2"/>
        <v>191.98</v>
      </c>
      <c r="M372" s="211" t="s">
        <v>548</v>
      </c>
      <c r="N372" s="263" t="str">
        <f t="shared" si="29"/>
        <v/>
      </c>
      <c r="O372" s="267">
        <v>16.55</v>
      </c>
      <c r="P372" s="267">
        <v>0.0</v>
      </c>
      <c r="Q372" s="267">
        <f t="array" ref="Q372">IFERROR((K372-O372-P372)*G372,"")</f>
        <v>26.48</v>
      </c>
      <c r="R372" s="294">
        <f t="shared" si="43"/>
        <v>0.1379310345</v>
      </c>
      <c r="S372" s="216" t="s">
        <v>742</v>
      </c>
      <c r="T372" s="180">
        <v>1.07220713E8</v>
      </c>
      <c r="U372" s="267">
        <f t="shared" si="24"/>
        <v>165.5</v>
      </c>
      <c r="V372" s="270" t="str">
        <f t="array" ref="V372">IFERROR(INDEX('ARTICULOS TECNO'!G:G, MATCH(F372, 'ARTICULOS TECNO'!A:A, 0)),"")</f>
        <v/>
      </c>
      <c r="W372" s="270">
        <f t="shared" si="39"/>
        <v>0</v>
      </c>
      <c r="X372" s="289"/>
      <c r="Y372" s="244" t="str">
        <f t="shared" si="41"/>
        <v>07/2025</v>
      </c>
    </row>
    <row r="373" ht="18.0" customHeight="1">
      <c r="A373" s="271">
        <v>45853.81610300926</v>
      </c>
      <c r="B373" s="180">
        <v>2065.0</v>
      </c>
      <c r="C373" s="180" t="s">
        <v>282</v>
      </c>
      <c r="D373" s="265">
        <f t="array" ref="D373">XLOOKUP(B373,CABE_VENTAS!$A$1:A1037,CABE_VENTAS!$C$1:C1037,"N/A")</f>
        <v>151</v>
      </c>
      <c r="E373" s="204" t="str">
        <f t="array" ref="E373">XLOOKUP(D373,CLIENTES!$A$1:A1037,CLIENTES!$B$1:B1037, "")</f>
        <v>Lucas Cly Store</v>
      </c>
      <c r="F373" s="264">
        <v>1.07082130542E11</v>
      </c>
      <c r="G373" s="260">
        <v>10.0</v>
      </c>
      <c r="H373" s="302" t="s">
        <v>756</v>
      </c>
      <c r="I373" s="302"/>
      <c r="J373" s="252">
        <v>593.0</v>
      </c>
      <c r="K373" s="301">
        <f t="shared" si="45"/>
        <v>15.486</v>
      </c>
      <c r="L373" s="210">
        <f t="shared" si="2"/>
        <v>154.86</v>
      </c>
      <c r="M373" s="211" t="s">
        <v>548</v>
      </c>
      <c r="N373" s="263" t="str">
        <f t="shared" si="29"/>
        <v/>
      </c>
      <c r="O373" s="267">
        <v>13.35</v>
      </c>
      <c r="P373" s="267">
        <v>0.0</v>
      </c>
      <c r="Q373" s="267">
        <f t="array" ref="Q373">IFERROR((K373-O373-P373)*G373,"")</f>
        <v>21.36</v>
      </c>
      <c r="R373" s="294">
        <f t="shared" si="43"/>
        <v>0.1379310345</v>
      </c>
      <c r="S373" s="216" t="s">
        <v>742</v>
      </c>
      <c r="T373" s="180">
        <v>1.07220713E8</v>
      </c>
      <c r="U373" s="267">
        <f t="shared" si="24"/>
        <v>133.5</v>
      </c>
      <c r="V373" s="270" t="str">
        <f t="array" ref="V373">IFERROR(INDEX('ARTICULOS TECNO'!G:G, MATCH(F373, 'ARTICULOS TECNO'!A:A, 0)),"")</f>
        <v/>
      </c>
      <c r="W373" s="270">
        <f t="shared" si="39"/>
        <v>0</v>
      </c>
      <c r="X373" s="289"/>
      <c r="Y373" s="244" t="str">
        <f t="shared" si="41"/>
        <v>07/2025</v>
      </c>
    </row>
    <row r="374" ht="18.0" customHeight="1">
      <c r="A374" s="271">
        <v>45853.81610300926</v>
      </c>
      <c r="B374" s="180">
        <v>2065.0</v>
      </c>
      <c r="C374" s="180" t="s">
        <v>282</v>
      </c>
      <c r="D374" s="265">
        <f t="array" ref="D374">XLOOKUP(B374,CABE_VENTAS!$A$1:A1037,CABE_VENTAS!$C$1:C1037,"N/A")</f>
        <v>151</v>
      </c>
      <c r="E374" s="204" t="str">
        <f t="array" ref="E374">XLOOKUP(D374,CLIENTES!$A$1:A1037,CLIENTES!$B$1:B1037, "")</f>
        <v>Lucas Cly Store</v>
      </c>
      <c r="F374" s="264">
        <v>1.07082022463E11</v>
      </c>
      <c r="G374" s="260">
        <v>5.0</v>
      </c>
      <c r="H374" s="302" t="s">
        <v>757</v>
      </c>
      <c r="I374" s="302"/>
      <c r="J374" s="252">
        <v>593.0</v>
      </c>
      <c r="K374" s="301">
        <f t="shared" si="45"/>
        <v>21.9936</v>
      </c>
      <c r="L374" s="210">
        <f t="shared" si="2"/>
        <v>109.968</v>
      </c>
      <c r="M374" s="211" t="s">
        <v>548</v>
      </c>
      <c r="N374" s="263" t="str">
        <f t="shared" si="29"/>
        <v/>
      </c>
      <c r="O374" s="267">
        <v>18.96</v>
      </c>
      <c r="P374" s="267">
        <v>0.0</v>
      </c>
      <c r="Q374" s="267">
        <f t="array" ref="Q374">IFERROR((K374-O374-P374)*G374,"")</f>
        <v>15.168</v>
      </c>
      <c r="R374" s="294">
        <f t="shared" si="43"/>
        <v>0.1379310345</v>
      </c>
      <c r="S374" s="216" t="s">
        <v>742</v>
      </c>
      <c r="T374" s="180">
        <v>1.07220713E8</v>
      </c>
      <c r="U374" s="267">
        <f t="shared" si="24"/>
        <v>94.8</v>
      </c>
      <c r="V374" s="270" t="str">
        <f t="array" ref="V374">IFERROR(INDEX('ARTICULOS TECNO'!G:G, MATCH(F374, 'ARTICULOS TECNO'!A:A, 0)),"")</f>
        <v/>
      </c>
      <c r="W374" s="270">
        <f t="shared" si="39"/>
        <v>0</v>
      </c>
      <c r="X374" s="289"/>
      <c r="Y374" s="244" t="str">
        <f t="shared" si="41"/>
        <v>07/2025</v>
      </c>
    </row>
    <row r="375" ht="18.0" customHeight="1">
      <c r="A375" s="271">
        <v>45853.81610300926</v>
      </c>
      <c r="B375" s="180">
        <v>2065.0</v>
      </c>
      <c r="C375" s="180" t="s">
        <v>282</v>
      </c>
      <c r="D375" s="265">
        <f t="array" ref="D375">XLOOKUP(B375,CABE_VENTAS!$A$1:A1037,CABE_VENTAS!$C$1:C1037,"N/A")</f>
        <v>151</v>
      </c>
      <c r="E375" s="204" t="str">
        <f t="array" ref="E375">XLOOKUP(D375,CLIENTES!$A$1:A1037,CLIENTES!$B$1:B1037, "")</f>
        <v>Lucas Cly Store</v>
      </c>
      <c r="F375" s="264">
        <v>1.07082130691E11</v>
      </c>
      <c r="G375" s="260">
        <v>10.0</v>
      </c>
      <c r="H375" s="302" t="s">
        <v>758</v>
      </c>
      <c r="I375" s="302"/>
      <c r="J375" s="252">
        <v>593.0</v>
      </c>
      <c r="K375" s="301">
        <f t="shared" si="45"/>
        <v>22.678</v>
      </c>
      <c r="L375" s="210">
        <f t="shared" si="2"/>
        <v>226.78</v>
      </c>
      <c r="M375" s="211" t="s">
        <v>548</v>
      </c>
      <c r="N375" s="263" t="str">
        <f t="shared" si="29"/>
        <v/>
      </c>
      <c r="O375" s="267">
        <v>19.55</v>
      </c>
      <c r="P375" s="267">
        <v>0.0</v>
      </c>
      <c r="Q375" s="267">
        <f t="array" ref="Q375">IFERROR((K375-O375-P375)*G375,"")</f>
        <v>31.28</v>
      </c>
      <c r="R375" s="294">
        <f t="shared" si="43"/>
        <v>0.1379310345</v>
      </c>
      <c r="S375" s="216" t="s">
        <v>742</v>
      </c>
      <c r="T375" s="180">
        <v>1.07220713E8</v>
      </c>
      <c r="U375" s="267">
        <f t="shared" si="24"/>
        <v>195.5</v>
      </c>
      <c r="V375" s="270" t="str">
        <f t="array" ref="V375">IFERROR(INDEX('ARTICULOS TECNO'!G:G, MATCH(F375, 'ARTICULOS TECNO'!A:A, 0)),"")</f>
        <v/>
      </c>
      <c r="W375" s="270">
        <f t="shared" si="39"/>
        <v>0</v>
      </c>
      <c r="X375" s="289"/>
      <c r="Y375" s="244" t="str">
        <f t="shared" si="41"/>
        <v>07/2025</v>
      </c>
    </row>
    <row r="376" ht="18.0" customHeight="1">
      <c r="A376" s="271">
        <v>45853.81610300926</v>
      </c>
      <c r="B376" s="180">
        <v>2065.0</v>
      </c>
      <c r="C376" s="180" t="s">
        <v>282</v>
      </c>
      <c r="D376" s="265">
        <f t="array" ref="D376">XLOOKUP(B376,CABE_VENTAS!$A$1:A1037,CABE_VENTAS!$C$1:C1037,"N/A")</f>
        <v>151</v>
      </c>
      <c r="E376" s="204" t="str">
        <f t="array" ref="E376">XLOOKUP(D376,CLIENTES!$A$1:A1037,CLIENTES!$B$1:B1037, "")</f>
        <v>Lucas Cly Store</v>
      </c>
      <c r="F376" s="264">
        <v>1.07082022453E11</v>
      </c>
      <c r="G376" s="260">
        <v>10.0</v>
      </c>
      <c r="H376" s="302" t="s">
        <v>759</v>
      </c>
      <c r="I376" s="302"/>
      <c r="J376" s="252">
        <v>593.0</v>
      </c>
      <c r="K376" s="301">
        <f t="shared" si="45"/>
        <v>12.47</v>
      </c>
      <c r="L376" s="210">
        <f t="shared" si="2"/>
        <v>124.7</v>
      </c>
      <c r="M376" s="211" t="s">
        <v>548</v>
      </c>
      <c r="N376" s="263" t="str">
        <f t="shared" si="29"/>
        <v/>
      </c>
      <c r="O376" s="267">
        <v>10.75</v>
      </c>
      <c r="P376" s="267">
        <v>0.0</v>
      </c>
      <c r="Q376" s="267">
        <f t="array" ref="Q376">IFERROR((K376-O376-P376)*G376,"")</f>
        <v>17.2</v>
      </c>
      <c r="R376" s="294">
        <f t="shared" si="43"/>
        <v>0.1379310345</v>
      </c>
      <c r="S376" s="216" t="s">
        <v>742</v>
      </c>
      <c r="T376" s="180">
        <v>1.07220713E8</v>
      </c>
      <c r="U376" s="267">
        <f t="shared" si="24"/>
        <v>107.5</v>
      </c>
      <c r="V376" s="270" t="str">
        <f t="array" ref="V376">IFERROR(INDEX('ARTICULOS TECNO'!G:G, MATCH(F376, 'ARTICULOS TECNO'!A:A, 0)),"")</f>
        <v/>
      </c>
      <c r="W376" s="270">
        <f t="shared" si="39"/>
        <v>0</v>
      </c>
      <c r="X376" s="289"/>
      <c r="Y376" s="244" t="str">
        <f t="shared" si="41"/>
        <v>07/2025</v>
      </c>
    </row>
    <row r="377" ht="18.0" customHeight="1">
      <c r="A377" s="271">
        <v>45853.81610300926</v>
      </c>
      <c r="B377" s="180">
        <v>2065.0</v>
      </c>
      <c r="C377" s="180" t="s">
        <v>282</v>
      </c>
      <c r="D377" s="265">
        <f t="array" ref="D377">XLOOKUP(B377,CABE_VENTAS!$A$1:A1037,CABE_VENTAS!$C$1:C1037,"N/A")</f>
        <v>151</v>
      </c>
      <c r="E377" s="204" t="str">
        <f t="array" ref="E377">XLOOKUP(D377,CLIENTES!$A$1:A1037,CLIENTES!$B$1:B1037, "")</f>
        <v>Lucas Cly Store</v>
      </c>
      <c r="F377" s="264">
        <v>1.0708202245E11</v>
      </c>
      <c r="G377" s="260">
        <v>10.0</v>
      </c>
      <c r="H377" s="302" t="s">
        <v>760</v>
      </c>
      <c r="I377" s="302"/>
      <c r="J377" s="252">
        <v>593.0</v>
      </c>
      <c r="K377" s="301">
        <f t="shared" si="45"/>
        <v>12.4236</v>
      </c>
      <c r="L377" s="210">
        <f t="shared" si="2"/>
        <v>124.236</v>
      </c>
      <c r="M377" s="211" t="s">
        <v>548</v>
      </c>
      <c r="N377" s="263" t="str">
        <f t="shared" si="29"/>
        <v/>
      </c>
      <c r="O377" s="267">
        <v>10.71</v>
      </c>
      <c r="P377" s="267">
        <v>0.0</v>
      </c>
      <c r="Q377" s="267">
        <f t="array" ref="Q377">IFERROR((K377-O377-P377)*G377,"")</f>
        <v>17.136</v>
      </c>
      <c r="R377" s="294">
        <f t="shared" si="43"/>
        <v>0.1379310345</v>
      </c>
      <c r="S377" s="216" t="s">
        <v>742</v>
      </c>
      <c r="T377" s="180">
        <v>1.07220713E8</v>
      </c>
      <c r="U377" s="267">
        <f t="shared" si="24"/>
        <v>107.1</v>
      </c>
      <c r="V377" s="270" t="str">
        <f t="array" ref="V377">IFERROR(INDEX('ARTICULOS TECNO'!G:G, MATCH(F377, 'ARTICULOS TECNO'!A:A, 0)),"")</f>
        <v/>
      </c>
      <c r="W377" s="270">
        <f t="shared" si="39"/>
        <v>0</v>
      </c>
      <c r="X377" s="289"/>
      <c r="Y377" s="244" t="str">
        <f t="shared" si="41"/>
        <v>07/2025</v>
      </c>
    </row>
    <row r="378" ht="18.0" customHeight="1">
      <c r="A378" s="271">
        <v>45853.81610300926</v>
      </c>
      <c r="B378" s="180">
        <v>2065.0</v>
      </c>
      <c r="C378" s="180" t="s">
        <v>282</v>
      </c>
      <c r="D378" s="265">
        <f t="array" ref="D378">XLOOKUP(B378,CABE_VENTAS!$A$1:A1037,CABE_VENTAS!$C$1:C1037,"N/A")</f>
        <v>151</v>
      </c>
      <c r="E378" s="204" t="str">
        <f t="array" ref="E378">XLOOKUP(D378,CLIENTES!$A$1:A1037,CLIENTES!$B$1:B1037, "")</f>
        <v>Lucas Cly Store</v>
      </c>
      <c r="F378" s="264">
        <v>1.07082022456E11</v>
      </c>
      <c r="G378" s="260">
        <v>15.0</v>
      </c>
      <c r="H378" s="302" t="s">
        <v>761</v>
      </c>
      <c r="I378" s="302"/>
      <c r="J378" s="252">
        <v>593.0</v>
      </c>
      <c r="K378" s="301">
        <f t="shared" si="45"/>
        <v>14.4536</v>
      </c>
      <c r="L378" s="210">
        <f t="shared" si="2"/>
        <v>216.804</v>
      </c>
      <c r="M378" s="211" t="s">
        <v>548</v>
      </c>
      <c r="N378" s="263" t="str">
        <f t="shared" si="29"/>
        <v/>
      </c>
      <c r="O378" s="267">
        <v>12.46</v>
      </c>
      <c r="P378" s="267">
        <v>0.0</v>
      </c>
      <c r="Q378" s="267">
        <f t="array" ref="Q378">IFERROR((K378-O378-P378)*G378,"")</f>
        <v>29.904</v>
      </c>
      <c r="R378" s="294">
        <f t="shared" si="43"/>
        <v>0.1379310345</v>
      </c>
      <c r="S378" s="216" t="s">
        <v>742</v>
      </c>
      <c r="T378" s="180">
        <v>1.07220713E8</v>
      </c>
      <c r="U378" s="267">
        <f t="shared" si="24"/>
        <v>186.9</v>
      </c>
      <c r="V378" s="270" t="str">
        <f t="array" ref="V378">IFERROR(INDEX('ARTICULOS TECNO'!G:G, MATCH(F378, 'ARTICULOS TECNO'!A:A, 0)),"")</f>
        <v/>
      </c>
      <c r="W378" s="270">
        <f t="shared" si="39"/>
        <v>0</v>
      </c>
      <c r="X378" s="289"/>
      <c r="Y378" s="244" t="str">
        <f t="shared" si="41"/>
        <v>07/2025</v>
      </c>
    </row>
    <row r="379" ht="18.0" customHeight="1">
      <c r="A379" s="271">
        <v>45853.81610300926</v>
      </c>
      <c r="B379" s="180">
        <v>2065.0</v>
      </c>
      <c r="C379" s="180" t="s">
        <v>282</v>
      </c>
      <c r="D379" s="265">
        <f t="array" ref="D379">XLOOKUP(B379,CABE_VENTAS!$A$1:A1037,CABE_VENTAS!$C$1:C1037,"N/A")</f>
        <v>151</v>
      </c>
      <c r="E379" s="204" t="str">
        <f t="array" ref="E379">XLOOKUP(D379,CLIENTES!$A$1:A1037,CLIENTES!$B$1:B1037, "")</f>
        <v>Lucas Cly Store</v>
      </c>
      <c r="F379" s="264">
        <v>1.07082074631E11</v>
      </c>
      <c r="G379" s="260">
        <v>30.0</v>
      </c>
      <c r="H379" s="302" t="s">
        <v>762</v>
      </c>
      <c r="I379" s="302"/>
      <c r="J379" s="252">
        <v>593.0</v>
      </c>
      <c r="K379" s="301">
        <f t="shared" si="45"/>
        <v>10.904</v>
      </c>
      <c r="L379" s="210">
        <f t="shared" si="2"/>
        <v>327.12</v>
      </c>
      <c r="M379" s="211" t="s">
        <v>548</v>
      </c>
      <c r="N379" s="263">
        <f t="shared" si="29"/>
        <v>1936.4112</v>
      </c>
      <c r="O379" s="267">
        <v>9.4</v>
      </c>
      <c r="P379" s="267">
        <v>0.0</v>
      </c>
      <c r="Q379" s="267">
        <f t="array" ref="Q379">IFERROR((K379-O379-P379)*G379,"")</f>
        <v>45.12</v>
      </c>
      <c r="R379" s="294">
        <f t="shared" si="43"/>
        <v>0.1379310345</v>
      </c>
      <c r="S379" s="216" t="s">
        <v>742</v>
      </c>
      <c r="T379" s="180">
        <v>1.07220713E8</v>
      </c>
      <c r="U379" s="267">
        <f t="shared" si="24"/>
        <v>282</v>
      </c>
      <c r="V379" s="270" t="str">
        <f t="array" ref="V379">IFERROR(INDEX('ARTICULOS TECNO'!G:G, MATCH(F379, 'ARTICULOS TECNO'!A:A, 0)),"")</f>
        <v/>
      </c>
      <c r="W379" s="270">
        <f t="shared" si="39"/>
        <v>0</v>
      </c>
      <c r="X379" s="289"/>
      <c r="Y379" s="244" t="str">
        <f t="shared" si="41"/>
        <v>07/2025</v>
      </c>
    </row>
    <row r="380" ht="18.0" customHeight="1">
      <c r="A380" s="271">
        <v>45853.813029826386</v>
      </c>
      <c r="B380" s="180">
        <v>2064.0</v>
      </c>
      <c r="C380" s="180" t="s">
        <v>191</v>
      </c>
      <c r="D380" s="265">
        <f t="array" ref="D380">XLOOKUP(B380,CABE_VENTAS!$A$1:A1037,CABE_VENTAS!$C$1:C1037,"N/A")</f>
        <v>257</v>
      </c>
      <c r="E380" s="204" t="str">
        <f t="array" ref="E380">XLOOKUP(D380,CLIENTES!$A$1:A1037,CLIENTES!$B$1:B1037, "")</f>
        <v>Gabriel x Nico Miami</v>
      </c>
      <c r="F380" s="264" t="s">
        <v>763</v>
      </c>
      <c r="G380" s="260">
        <v>1.0</v>
      </c>
      <c r="H380" s="302" t="str">
        <f t="array" ref="H380">INDEX('ARTICULOS TECNO'!B:B, MATCH(F380, 'ARTICULOS TECNO'!A:A, 0))</f>
        <v>iPhone 16 Pro Max 256GB 🇺🇸</v>
      </c>
      <c r="I380" s="302" t="str">
        <f t="array" ref="I380">IFERROR(INDEX('ARTICULOS TECNO'!C:C, MATCH(F380, 'ARTICULOS TECNO'!A:A, 0)),"NA")</f>
        <v>Desert Titanium</v>
      </c>
      <c r="J380" s="252">
        <v>0.0</v>
      </c>
      <c r="K380" s="301">
        <v>1100.0</v>
      </c>
      <c r="L380" s="210">
        <f t="shared" si="2"/>
        <v>1100</v>
      </c>
      <c r="M380" s="250" t="s">
        <v>548</v>
      </c>
      <c r="N380" s="263" t="str">
        <f t="shared" si="29"/>
        <v/>
      </c>
      <c r="O380" s="267">
        <v>1017.0</v>
      </c>
      <c r="P380" s="267">
        <v>0.0</v>
      </c>
      <c r="Q380" s="267">
        <f t="array" ref="Q380">IFERROR((K380-O380-P380)*G380,"")</f>
        <v>83</v>
      </c>
      <c r="R380" s="294">
        <f t="shared" si="43"/>
        <v>0.07545454545</v>
      </c>
      <c r="S380" s="216" t="s">
        <v>569</v>
      </c>
      <c r="T380" s="180">
        <v>19251.0</v>
      </c>
      <c r="U380" s="267">
        <f t="shared" si="24"/>
        <v>1017</v>
      </c>
      <c r="V380" s="270">
        <f t="array" ref="V380">IFERROR(INDEX('ARTICULOS TECNO'!G:G, MATCH(F380, 'ARTICULOS TECNO'!A:A, 0)),"")</f>
        <v>0.5</v>
      </c>
      <c r="W380" s="270">
        <f t="shared" si="39"/>
        <v>0.5</v>
      </c>
      <c r="X380" s="289">
        <v>0.0</v>
      </c>
      <c r="Y380" s="244" t="str">
        <f t="shared" si="41"/>
        <v>07/2025</v>
      </c>
    </row>
    <row r="381" ht="18.0" customHeight="1">
      <c r="A381" s="271">
        <v>45852.0</v>
      </c>
      <c r="B381" s="180">
        <v>2064.0</v>
      </c>
      <c r="C381" s="180" t="s">
        <v>191</v>
      </c>
      <c r="D381" s="265">
        <f t="array" ref="D381">XLOOKUP(B381,CABE_VENTAS!$A$1:A1037,CABE_VENTAS!$C$1:C1037,"N/A")</f>
        <v>257</v>
      </c>
      <c r="E381" s="204" t="str">
        <f t="array" ref="E381">XLOOKUP(D381,CLIENTES!$A$1:A1037,CLIENTES!$B$1:B1037, "")</f>
        <v>Gabriel x Nico Miami</v>
      </c>
      <c r="F381" s="264" t="s">
        <v>652</v>
      </c>
      <c r="G381" s="260">
        <v>1.0</v>
      </c>
      <c r="H381" s="302" t="str">
        <f t="array" ref="H381">INDEX('ARTICULOS TECNO'!B:B, MATCH(F381, 'ARTICULOS TECNO'!A:A, 0))</f>
        <v>iPhone 16 Pro Max 256GB 🇺🇸</v>
      </c>
      <c r="I381" s="302" t="str">
        <f t="array" ref="I381">IFERROR(INDEX('ARTICULOS TECNO'!C:C, MATCH(F381, 'ARTICULOS TECNO'!A:A, 0)),"NA")</f>
        <v>Natural Titanium</v>
      </c>
      <c r="J381" s="252">
        <v>0.0</v>
      </c>
      <c r="K381" s="301">
        <v>1100.0</v>
      </c>
      <c r="L381" s="210">
        <f t="shared" si="2"/>
        <v>1100</v>
      </c>
      <c r="M381" s="250" t="s">
        <v>548</v>
      </c>
      <c r="N381" s="263">
        <f t="shared" si="29"/>
        <v>2200</v>
      </c>
      <c r="O381" s="267">
        <v>1017.0</v>
      </c>
      <c r="P381" s="267">
        <v>0.0</v>
      </c>
      <c r="Q381" s="267">
        <f t="array" ref="Q381">IFERROR((K381-O381-P381)*G381,"")</f>
        <v>83</v>
      </c>
      <c r="R381" s="294">
        <f t="shared" si="43"/>
        <v>0.07545454545</v>
      </c>
      <c r="S381" s="216" t="s">
        <v>569</v>
      </c>
      <c r="T381" s="180">
        <v>19251.0</v>
      </c>
      <c r="U381" s="267">
        <f t="shared" si="24"/>
        <v>1017</v>
      </c>
      <c r="V381" s="270">
        <f t="array" ref="V381">IFERROR(INDEX('ARTICULOS TECNO'!G:G, MATCH(F381, 'ARTICULOS TECNO'!A:A, 0)),"")</f>
        <v>0.5</v>
      </c>
      <c r="W381" s="270">
        <f t="shared" si="39"/>
        <v>0.5</v>
      </c>
      <c r="X381" s="289"/>
      <c r="Y381" s="244" t="str">
        <f t="shared" si="41"/>
        <v>07/2025</v>
      </c>
    </row>
    <row r="382" ht="18.0" customHeight="1">
      <c r="A382" s="271">
        <v>45853.512421736115</v>
      </c>
      <c r="B382" s="180">
        <v>2063.0</v>
      </c>
      <c r="C382" s="180" t="s">
        <v>195</v>
      </c>
      <c r="D382" s="265">
        <f t="array" ref="D382">XLOOKUP(B382,CABE_VENTAS!$A$1:A1037,CABE_VENTAS!$C$1:C1037,"N/A")</f>
        <v>162</v>
      </c>
      <c r="E382" s="204" t="str">
        <f t="array" ref="E382">XLOOKUP(D382,CLIENTES!$A$1:A1037,CLIENTES!$B$1:B1037, "")</f>
        <v>Marcos Roku</v>
      </c>
      <c r="F382" s="264" t="s">
        <v>717</v>
      </c>
      <c r="G382" s="260">
        <v>4.0</v>
      </c>
      <c r="H382" s="302" t="str">
        <f t="array" ref="H382">INDEX('ARTICULOS TECNO'!B:B, MATCH(F382, 'ARTICULOS TECNO'!A:A, 0))</f>
        <v>Apple Watch Series 10 (GPS) 42mm Alum SB - ML</v>
      </c>
      <c r="I382" s="302" t="str">
        <f t="array" ref="I382">IFERROR(INDEX('ARTICULOS TECNO'!C:C, MATCH(F382, 'ARTICULOS TECNO'!A:A, 0)),"NA")</f>
        <v>Jet Black</v>
      </c>
      <c r="J382" s="252">
        <v>591.0</v>
      </c>
      <c r="K382" s="301">
        <v>355.0</v>
      </c>
      <c r="L382" s="210">
        <f t="shared" si="2"/>
        <v>1420</v>
      </c>
      <c r="M382" s="211" t="s">
        <v>548</v>
      </c>
      <c r="N382" s="263" t="str">
        <f t="shared" si="29"/>
        <v/>
      </c>
      <c r="O382" s="267">
        <v>295.0</v>
      </c>
      <c r="P382" s="267">
        <f t="shared" ref="P382:P407" si="46">ROUNDUP(IF(ISNUMBER(FIND("CELL",UPPER(C382))),85*V382,45*V382),0)</f>
        <v>16</v>
      </c>
      <c r="Q382" s="267">
        <f t="array" ref="Q382">IFERROR((K382-O382-P382)*G382,"")</f>
        <v>176</v>
      </c>
      <c r="R382" s="294">
        <f t="shared" si="43"/>
        <v>0.123943662</v>
      </c>
      <c r="S382" s="216" t="s">
        <v>637</v>
      </c>
      <c r="T382" s="180">
        <v>19617.0</v>
      </c>
      <c r="U382" s="267">
        <f t="shared" si="24"/>
        <v>1180</v>
      </c>
      <c r="V382" s="270">
        <f t="array" ref="V382">IFERROR(INDEX('ARTICULOS TECNO'!G:G, MATCH(F382, 'ARTICULOS TECNO'!A:A, 0)),"")</f>
        <v>0.35</v>
      </c>
      <c r="W382" s="270">
        <f t="shared" si="39"/>
        <v>1.4</v>
      </c>
      <c r="X382" s="289">
        <v>0.0</v>
      </c>
      <c r="Y382" s="244" t="str">
        <f t="shared" si="41"/>
        <v>07/2025</v>
      </c>
    </row>
    <row r="383" ht="18.0" customHeight="1">
      <c r="A383" s="271">
        <v>45853.51217349537</v>
      </c>
      <c r="B383" s="180">
        <v>2063.0</v>
      </c>
      <c r="C383" s="180" t="s">
        <v>195</v>
      </c>
      <c r="D383" s="265">
        <f t="array" ref="D383">XLOOKUP(B383,CABE_VENTAS!$A$1:A1037,CABE_VENTAS!$C$1:C1037,"N/A")</f>
        <v>162</v>
      </c>
      <c r="E383" s="204" t="str">
        <f t="array" ref="E383">XLOOKUP(D383,CLIENTES!$A$1:A1037,CLIENTES!$B$1:B1037, "")</f>
        <v>Marcos Roku</v>
      </c>
      <c r="F383" s="264" t="s">
        <v>685</v>
      </c>
      <c r="G383" s="260">
        <v>4.0</v>
      </c>
      <c r="H383" s="302" t="str">
        <f t="array" ref="H383">INDEX('ARTICULOS TECNO'!B:B, MATCH(F383, 'ARTICULOS TECNO'!A:A, 0))</f>
        <v>Apple Watch Series 10 (GPS) 46mm Alum - SB - ML</v>
      </c>
      <c r="I383" s="302" t="str">
        <f t="array" ref="I383">IFERROR(INDEX('ARTICULOS TECNO'!C:C, MATCH(F383, 'ARTICULOS TECNO'!A:A, 0)),"NA")</f>
        <v>Jet Black</v>
      </c>
      <c r="J383" s="252">
        <v>591.0</v>
      </c>
      <c r="K383" s="301">
        <v>373.0</v>
      </c>
      <c r="L383" s="210">
        <f t="shared" si="2"/>
        <v>1492</v>
      </c>
      <c r="M383" s="211" t="s">
        <v>548</v>
      </c>
      <c r="N383" s="263" t="str">
        <f t="shared" si="29"/>
        <v/>
      </c>
      <c r="O383" s="267">
        <v>325.0</v>
      </c>
      <c r="P383" s="267">
        <f t="shared" si="46"/>
        <v>16</v>
      </c>
      <c r="Q383" s="267">
        <f t="array" ref="Q383">IFERROR((K383-O383-P383)*G383,"")</f>
        <v>128</v>
      </c>
      <c r="R383" s="294">
        <f t="shared" si="43"/>
        <v>0.08579088472</v>
      </c>
      <c r="S383" s="216" t="s">
        <v>637</v>
      </c>
      <c r="T383" s="180">
        <v>19617.0</v>
      </c>
      <c r="U383" s="267">
        <f t="shared" si="24"/>
        <v>1300</v>
      </c>
      <c r="V383" s="270">
        <f t="array" ref="V383">IFERROR(INDEX('ARTICULOS TECNO'!G:G, MATCH(F383, 'ARTICULOS TECNO'!A:A, 0)),"")</f>
        <v>0.35</v>
      </c>
      <c r="W383" s="270">
        <f t="shared" si="39"/>
        <v>1.4</v>
      </c>
      <c r="X383" s="289">
        <v>0.0</v>
      </c>
      <c r="Y383" s="244" t="str">
        <f t="shared" si="41"/>
        <v>07/2025</v>
      </c>
    </row>
    <row r="384" ht="18.0" customHeight="1">
      <c r="A384" s="271">
        <v>45853.51202540509</v>
      </c>
      <c r="B384" s="180">
        <v>2063.0</v>
      </c>
      <c r="C384" s="180" t="s">
        <v>195</v>
      </c>
      <c r="D384" s="265">
        <f t="array" ref="D384">XLOOKUP(B384,CABE_VENTAS!$A$1:A1037,CABE_VENTAS!$C$1:C1037,"N/A")</f>
        <v>162</v>
      </c>
      <c r="E384" s="337" t="str">
        <f t="array" ref="E384">XLOOKUP(D384,CLIENTES!$A$1:A1037,CLIENTES!$B$1:B1037, "")</f>
        <v>Marcos Roku</v>
      </c>
      <c r="F384" s="264" t="s">
        <v>690</v>
      </c>
      <c r="G384" s="260">
        <v>2.0</v>
      </c>
      <c r="H384" s="302" t="str">
        <f t="array" ref="H384">INDEX('ARTICULOS TECNO'!B:B, MATCH(F384, 'ARTICULOS TECNO'!A:A, 0))</f>
        <v>Apple Watch Series 10 (GPS) 46mm Alum - SB - ML</v>
      </c>
      <c r="I384" s="302" t="str">
        <f t="array" ref="I384">IFERROR(INDEX('ARTICULOS TECNO'!C:C, MATCH(F384, 'ARTICULOS TECNO'!A:A, 0)),"NA")</f>
        <v>Silver</v>
      </c>
      <c r="J384" s="252">
        <v>591.0</v>
      </c>
      <c r="K384" s="301">
        <v>373.0</v>
      </c>
      <c r="L384" s="210">
        <f t="shared" si="2"/>
        <v>746</v>
      </c>
      <c r="M384" s="211" t="s">
        <v>548</v>
      </c>
      <c r="N384" s="263" t="str">
        <f t="shared" si="29"/>
        <v/>
      </c>
      <c r="O384" s="267">
        <v>325.0</v>
      </c>
      <c r="P384" s="267">
        <f t="shared" si="46"/>
        <v>16</v>
      </c>
      <c r="Q384" s="267">
        <f t="array" ref="Q384">IFERROR((K384-O384-P384)*G384,"")</f>
        <v>64</v>
      </c>
      <c r="R384" s="294">
        <f t="shared" si="43"/>
        <v>0.08579088472</v>
      </c>
      <c r="S384" s="216" t="s">
        <v>637</v>
      </c>
      <c r="T384" s="180">
        <v>19617.0</v>
      </c>
      <c r="U384" s="267">
        <f t="shared" si="24"/>
        <v>650</v>
      </c>
      <c r="V384" s="270">
        <f t="array" ref="V384">IFERROR(INDEX('ARTICULOS TECNO'!G:G, MATCH(F384, 'ARTICULOS TECNO'!A:A, 0)),"")</f>
        <v>0.35</v>
      </c>
      <c r="W384" s="270">
        <f t="shared" si="39"/>
        <v>0.7</v>
      </c>
      <c r="X384" s="289">
        <v>0.0</v>
      </c>
      <c r="Y384" s="244" t="str">
        <f t="shared" si="41"/>
        <v>07/2025</v>
      </c>
    </row>
    <row r="385" ht="18.0" customHeight="1">
      <c r="A385" s="271">
        <v>45852.84046413194</v>
      </c>
      <c r="B385" s="180">
        <v>2063.0</v>
      </c>
      <c r="C385" s="180" t="s">
        <v>195</v>
      </c>
      <c r="D385" s="265">
        <f t="array" ref="D385">XLOOKUP(B385,CABE_VENTAS!$A$1:A1037,CABE_VENTAS!$C$1:C1037,"N/A")</f>
        <v>162</v>
      </c>
      <c r="E385" s="204" t="str">
        <f t="array" ref="E385">XLOOKUP(D385,CLIENTES!$A$1:A1037,CLIENTES!$B$1:B1037, "")</f>
        <v>Marcos Roku</v>
      </c>
      <c r="F385" s="264" t="s">
        <v>618</v>
      </c>
      <c r="G385" s="260">
        <v>1.0</v>
      </c>
      <c r="H385" s="302" t="str">
        <f t="array" ref="H385">INDEX('ARTICULOS TECNO'!B:B, MATCH(F385, 'ARTICULOS TECNO'!A:A, 0))</f>
        <v>APPLE AIRPODS PRO 2ND GEN USB-C</v>
      </c>
      <c r="I385" s="302" t="str">
        <f t="array" ref="I385">IFERROR(INDEX('ARTICULOS TECNO'!C:C, MATCH(F385, 'ARTICULOS TECNO'!A:A, 0)),"NA")</f>
        <v/>
      </c>
      <c r="J385" s="252">
        <v>591.0</v>
      </c>
      <c r="K385" s="301">
        <v>210.0</v>
      </c>
      <c r="L385" s="210">
        <f t="shared" si="2"/>
        <v>210</v>
      </c>
      <c r="M385" s="211" t="s">
        <v>548</v>
      </c>
      <c r="N385" s="263">
        <f t="shared" si="29"/>
        <v>3868</v>
      </c>
      <c r="O385" s="267">
        <v>169.0</v>
      </c>
      <c r="P385" s="267">
        <f t="shared" si="46"/>
        <v>13</v>
      </c>
      <c r="Q385" s="267">
        <f t="array" ref="Q385">IFERROR((K385-O385-P385)*G385,"")</f>
        <v>28</v>
      </c>
      <c r="R385" s="294">
        <f t="shared" si="43"/>
        <v>0.1333333333</v>
      </c>
      <c r="S385" s="216" t="s">
        <v>699</v>
      </c>
      <c r="T385" s="180">
        <v>2.2712939E7</v>
      </c>
      <c r="U385" s="267">
        <f t="shared" si="24"/>
        <v>169</v>
      </c>
      <c r="V385" s="270">
        <f t="array" ref="V385">IFERROR(INDEX('ARTICULOS TECNO'!G:G, MATCH(F385, 'ARTICULOS TECNO'!A:A, 0)),"")</f>
        <v>0.27</v>
      </c>
      <c r="W385" s="270">
        <f t="shared" si="39"/>
        <v>0.27</v>
      </c>
      <c r="X385" s="289">
        <v>0.0</v>
      </c>
      <c r="Y385" s="244" t="str">
        <f t="shared" si="41"/>
        <v>07/2025</v>
      </c>
    </row>
    <row r="386" ht="18.0" customHeight="1">
      <c r="A386" s="271">
        <v>45849.0</v>
      </c>
      <c r="B386" s="180">
        <v>2062.0</v>
      </c>
      <c r="C386" s="180" t="s">
        <v>191</v>
      </c>
      <c r="D386" s="265">
        <f t="array" ref="D386">XLOOKUP(B386,CABE_VENTAS!$A$1:A1037,CABE_VENTAS!$C$1:C1037,"N/A")</f>
        <v>257</v>
      </c>
      <c r="E386" s="204" t="str">
        <f t="array" ref="E386">XLOOKUP(D386,CLIENTES!$A$1:A1037,CLIENTES!$B$1:B1037, "")</f>
        <v>Gabriel x Nico Miami</v>
      </c>
      <c r="F386" s="264" t="s">
        <v>649</v>
      </c>
      <c r="G386" s="260">
        <v>1.0</v>
      </c>
      <c r="H386" s="302" t="str">
        <f t="array" ref="H386">INDEX('ARTICULOS TECNO'!B:B, MATCH(F386, 'ARTICULOS TECNO'!A:A, 0))</f>
        <v>iPhone 16 Pro Max 256GB 🇺🇸</v>
      </c>
      <c r="I386" s="302" t="s">
        <v>728</v>
      </c>
      <c r="J386" s="252">
        <v>0.0</v>
      </c>
      <c r="K386" s="301">
        <v>1100.0</v>
      </c>
      <c r="L386" s="210">
        <f t="shared" si="2"/>
        <v>1100</v>
      </c>
      <c r="M386" s="250" t="s">
        <v>548</v>
      </c>
      <c r="N386" s="263">
        <f t="shared" si="29"/>
        <v>1100</v>
      </c>
      <c r="O386" s="267">
        <v>1020.0</v>
      </c>
      <c r="P386" s="267">
        <f t="shared" si="46"/>
        <v>43</v>
      </c>
      <c r="Q386" s="267">
        <f t="array" ref="Q386">IFERROR((K386-O386-P386)*G386,"")</f>
        <v>37</v>
      </c>
      <c r="R386" s="294">
        <f t="shared" si="43"/>
        <v>0.03363636364</v>
      </c>
      <c r="S386" s="216" t="s">
        <v>764</v>
      </c>
      <c r="T386" s="180"/>
      <c r="U386" s="267">
        <f t="shared" si="24"/>
        <v>1020</v>
      </c>
      <c r="V386" s="270">
        <f t="array" ref="V386">IFERROR(INDEX('ARTICULOS TECNO'!G:G, MATCH(F386, 'ARTICULOS TECNO'!A:A, 0)),"")</f>
        <v>0.5</v>
      </c>
      <c r="W386" s="270">
        <f t="shared" si="39"/>
        <v>0.5</v>
      </c>
      <c r="X386" s="289" t="s">
        <v>765</v>
      </c>
      <c r="Y386" s="244" t="str">
        <f t="shared" si="41"/>
        <v>07/2025</v>
      </c>
    </row>
    <row r="387" ht="18.0" customHeight="1">
      <c r="A387" s="271">
        <v>45852.84046413194</v>
      </c>
      <c r="B387" s="180">
        <v>2061.0</v>
      </c>
      <c r="C387" s="180" t="s">
        <v>195</v>
      </c>
      <c r="D387" s="265">
        <f t="array" ref="D387">XLOOKUP(B387,CABE_VENTAS!$A$1:A1037,CABE_VENTAS!$C$1:C1037,"N/A")</f>
        <v>162</v>
      </c>
      <c r="E387" s="337" t="str">
        <f t="array" ref="E387">XLOOKUP(D387,CLIENTES!$A$1:A1037,CLIENTES!$B$1:B1037, "")</f>
        <v>Marcos Roku</v>
      </c>
      <c r="F387" s="264" t="s">
        <v>618</v>
      </c>
      <c r="G387" s="260">
        <v>4.0</v>
      </c>
      <c r="H387" s="302" t="str">
        <f t="array" ref="H387">INDEX('ARTICULOS TECNO'!B:B, MATCH(F387, 'ARTICULOS TECNO'!A:A, 0))</f>
        <v>APPLE AIRPODS PRO 2ND GEN USB-C</v>
      </c>
      <c r="I387" s="302" t="str">
        <f t="array" ref="I387">IFERROR(INDEX('ARTICULOS TECNO'!C:C, MATCH(F387, 'ARTICULOS TECNO'!A:A, 0)),"NA")</f>
        <v/>
      </c>
      <c r="J387" s="252">
        <v>571.0</v>
      </c>
      <c r="K387" s="301">
        <v>210.0</v>
      </c>
      <c r="L387" s="210">
        <f t="shared" si="2"/>
        <v>840</v>
      </c>
      <c r="M387" s="211" t="s">
        <v>548</v>
      </c>
      <c r="N387" s="263" t="str">
        <f t="shared" si="29"/>
        <v/>
      </c>
      <c r="O387" s="267">
        <v>177.0</v>
      </c>
      <c r="P387" s="267">
        <f t="shared" si="46"/>
        <v>13</v>
      </c>
      <c r="Q387" s="267">
        <f t="array" ref="Q387">IFERROR((K387-O387-P387)*G387,"")</f>
        <v>80</v>
      </c>
      <c r="R387" s="294">
        <f t="shared" si="43"/>
        <v>0.09523809524</v>
      </c>
      <c r="S387" s="216" t="s">
        <v>616</v>
      </c>
      <c r="T387" s="180">
        <v>22788.0</v>
      </c>
      <c r="U387" s="267">
        <f t="shared" si="24"/>
        <v>708</v>
      </c>
      <c r="V387" s="270">
        <f t="array" ref="V387">IFERROR(INDEX('ARTICULOS TECNO'!G:G, MATCH(F387, 'ARTICULOS TECNO'!A:A, 0)),"")</f>
        <v>0.27</v>
      </c>
      <c r="W387" s="270">
        <f t="shared" si="39"/>
        <v>1.08</v>
      </c>
      <c r="X387" s="289"/>
      <c r="Y387" s="244" t="str">
        <f t="shared" si="41"/>
        <v>07/2025</v>
      </c>
    </row>
    <row r="388" ht="18.0" customHeight="1">
      <c r="A388" s="271">
        <v>45849.0</v>
      </c>
      <c r="B388" s="180">
        <v>2061.0</v>
      </c>
      <c r="C388" s="194" t="s">
        <v>505</v>
      </c>
      <c r="D388" s="203">
        <f t="array" ref="D388">XLOOKUP(B388,CABE_VENTAS!$A$1:A1037,CABE_VENTAS!$C$1:C1037,"N/A")</f>
        <v>162</v>
      </c>
      <c r="E388" s="204" t="str">
        <f t="array" ref="E388">XLOOKUP(D388,CLIENTES!$A$1:A1037,CLIENTES!$B$1:B1037, "")</f>
        <v>Marcos Roku</v>
      </c>
      <c r="F388" s="264" t="s">
        <v>667</v>
      </c>
      <c r="G388" s="260">
        <v>1.0</v>
      </c>
      <c r="H388" s="302" t="str">
        <f t="array" ref="H388">INDEX('ARTICULOS TECNO'!B:B, MATCH(F388, 'ARTICULOS TECNO'!A:A, 0))</f>
        <v>Apple iPad Air 11" M3 128GB Wi‑Fi</v>
      </c>
      <c r="I388" s="207" t="str">
        <f t="array" ref="I388">IFERROR(INDEX('ARTICULOS TECNO'!C:C, MATCH(F388, 'ARTICULOS TECNO'!A:A, 0)),"NA")</f>
        <v>Starlight</v>
      </c>
      <c r="J388" s="252">
        <v>613.0</v>
      </c>
      <c r="K388" s="301">
        <v>585.0</v>
      </c>
      <c r="L388" s="259">
        <f t="shared" si="2"/>
        <v>585</v>
      </c>
      <c r="M388" s="211" t="s">
        <v>548</v>
      </c>
      <c r="N388" s="263" t="str">
        <f t="shared" si="29"/>
        <v/>
      </c>
      <c r="O388" s="213">
        <v>509.0</v>
      </c>
      <c r="P388" s="267">
        <f t="shared" si="46"/>
        <v>41</v>
      </c>
      <c r="Q388" s="267">
        <f t="array" ref="Q388">IFERROR((K388-O388-P388)*G388,"")</f>
        <v>35</v>
      </c>
      <c r="R388" s="215">
        <f t="shared" si="43"/>
        <v>0.05982905983</v>
      </c>
      <c r="S388" s="216" t="s">
        <v>508</v>
      </c>
      <c r="T388" s="180" t="s">
        <v>688</v>
      </c>
      <c r="U388" s="214">
        <f t="shared" si="24"/>
        <v>509</v>
      </c>
      <c r="V388" s="217">
        <f t="array" ref="V388">IFERROR(INDEX('ARTICULOS TECNO'!G:G, MATCH(F388, 'ARTICULOS TECNO'!A:A, 0)),"")</f>
        <v>0.9</v>
      </c>
      <c r="W388" s="217">
        <f t="shared" si="39"/>
        <v>0.9</v>
      </c>
      <c r="X388" s="289"/>
      <c r="Y388" s="244" t="str">
        <f t="shared" si="41"/>
        <v>07/2025</v>
      </c>
    </row>
    <row r="389" ht="18.0" customHeight="1">
      <c r="A389" s="271">
        <v>45849.0</v>
      </c>
      <c r="B389" s="180">
        <v>2061.0</v>
      </c>
      <c r="C389" s="194" t="s">
        <v>505</v>
      </c>
      <c r="D389" s="203">
        <f t="array" ref="D389">XLOOKUP(B389,CABE_VENTAS!$A$1:A1037,CABE_VENTAS!$C$1:C1037,"N/A")</f>
        <v>162</v>
      </c>
      <c r="E389" s="204" t="str">
        <f t="array" ref="E389">XLOOKUP(D389,CLIENTES!$A$1:A1037,CLIENTES!$B$1:B1037, "")</f>
        <v>Marcos Roku</v>
      </c>
      <c r="F389" s="264" t="s">
        <v>512</v>
      </c>
      <c r="G389" s="260">
        <v>1.0</v>
      </c>
      <c r="H389" s="302" t="str">
        <f t="array" ref="H389">INDEX('ARTICULOS TECNO'!B:B, MATCH(F389, 'ARTICULOS TECNO'!A:A, 0))</f>
        <v>Apple iPad 11th Gen A16 256GB Wi-Fi Only</v>
      </c>
      <c r="I389" s="207" t="str">
        <f t="array" ref="I389">IFERROR(INDEX('ARTICULOS TECNO'!C:C, MATCH(F389, 'ARTICULOS TECNO'!A:A, 0)),"NA")</f>
        <v>Starlight</v>
      </c>
      <c r="J389" s="252">
        <v>613.0</v>
      </c>
      <c r="K389" s="301">
        <v>476.0</v>
      </c>
      <c r="L389" s="259">
        <f t="shared" si="2"/>
        <v>476</v>
      </c>
      <c r="M389" s="250" t="s">
        <v>548</v>
      </c>
      <c r="N389" s="263" t="str">
        <f t="shared" si="29"/>
        <v/>
      </c>
      <c r="O389" s="213">
        <v>379.0</v>
      </c>
      <c r="P389" s="267">
        <f t="shared" si="46"/>
        <v>39</v>
      </c>
      <c r="Q389" s="267">
        <f t="array" ref="Q389">IFERROR((K389-O389-P389)*G389,"")</f>
        <v>58</v>
      </c>
      <c r="R389" s="215">
        <f t="shared" si="43"/>
        <v>0.1218487395</v>
      </c>
      <c r="S389" s="216" t="s">
        <v>523</v>
      </c>
      <c r="T389" s="308" t="s">
        <v>704</v>
      </c>
      <c r="U389" s="214">
        <f t="shared" si="24"/>
        <v>379</v>
      </c>
      <c r="V389" s="217">
        <f t="array" ref="V389">IFERROR(INDEX('ARTICULOS TECNO'!G:G, MATCH(F389, 'ARTICULOS TECNO'!A:A, 0)),"")</f>
        <v>0.855</v>
      </c>
      <c r="W389" s="217">
        <f t="shared" si="39"/>
        <v>0.855</v>
      </c>
      <c r="X389" s="289"/>
      <c r="Y389" s="244" t="str">
        <f t="shared" si="41"/>
        <v>07/2025</v>
      </c>
    </row>
    <row r="390" ht="18.0" customHeight="1">
      <c r="A390" s="271">
        <v>45849.0</v>
      </c>
      <c r="B390" s="180">
        <v>2061.0</v>
      </c>
      <c r="C390" s="194" t="s">
        <v>505</v>
      </c>
      <c r="D390" s="203">
        <f t="array" ref="D390">XLOOKUP(B390,CABE_VENTAS!$A$1:A1037,CABE_VENTAS!$C$1:C1037,"N/A")</f>
        <v>162</v>
      </c>
      <c r="E390" s="204" t="str">
        <f t="array" ref="E390">XLOOKUP(D390,CLIENTES!$A$1:A1037,CLIENTES!$B$1:B1037, "")</f>
        <v>Marcos Roku</v>
      </c>
      <c r="F390" s="264" t="s">
        <v>560</v>
      </c>
      <c r="G390" s="260">
        <v>1.0</v>
      </c>
      <c r="H390" s="302" t="str">
        <f t="array" ref="H390">INDEX('ARTICULOS TECNO'!B:B, MATCH(F390, 'ARTICULOS TECNO'!A:A, 0))</f>
        <v>Apple iPad Air 11" M3 256GB Wi‑Fi</v>
      </c>
      <c r="I390" s="207" t="str">
        <f t="array" ref="I390">IFERROR(INDEX('ARTICULOS TECNO'!C:C, MATCH(F390, 'ARTICULOS TECNO'!A:A, 0)),"NA")</f>
        <v>Blue</v>
      </c>
      <c r="J390" s="252">
        <v>592.0</v>
      </c>
      <c r="K390" s="301">
        <v>681.0</v>
      </c>
      <c r="L390" s="259">
        <f t="shared" si="2"/>
        <v>681</v>
      </c>
      <c r="M390" s="211" t="s">
        <v>548</v>
      </c>
      <c r="N390" s="263" t="str">
        <f t="shared" si="29"/>
        <v/>
      </c>
      <c r="O390" s="213">
        <v>609.0</v>
      </c>
      <c r="P390" s="267">
        <f t="shared" si="46"/>
        <v>41</v>
      </c>
      <c r="Q390" s="267">
        <f t="array" ref="Q390">IFERROR((K390-O390-P390)*G390,"")</f>
        <v>31</v>
      </c>
      <c r="R390" s="215">
        <f t="shared" si="43"/>
        <v>0.04552129222</v>
      </c>
      <c r="S390" s="216" t="s">
        <v>616</v>
      </c>
      <c r="T390" s="338">
        <v>2600.0</v>
      </c>
      <c r="U390" s="214">
        <f t="shared" si="24"/>
        <v>609</v>
      </c>
      <c r="V390" s="217">
        <f t="array" ref="V390">IFERROR(INDEX('ARTICULOS TECNO'!G:G, MATCH(F390, 'ARTICULOS TECNO'!A:A, 0)),"")</f>
        <v>0.9</v>
      </c>
      <c r="W390" s="217">
        <f t="shared" si="39"/>
        <v>0.9</v>
      </c>
      <c r="X390" s="289"/>
      <c r="Y390" s="244" t="str">
        <f t="shared" si="41"/>
        <v>07/2025</v>
      </c>
    </row>
    <row r="391" ht="18.0" customHeight="1">
      <c r="A391" s="271">
        <v>45849.0</v>
      </c>
      <c r="B391" s="180">
        <v>2061.0</v>
      </c>
      <c r="C391" s="194" t="s">
        <v>505</v>
      </c>
      <c r="D391" s="203">
        <f t="array" ref="D391">XLOOKUP(B391,CABE_VENTAS!$A$1:A1037,CABE_VENTAS!$C$1:C1037,"N/A")</f>
        <v>162</v>
      </c>
      <c r="E391" s="204" t="str">
        <f t="array" ref="E391">XLOOKUP(D391,CLIENTES!$A$1:A1037,CLIENTES!$B$1:B1037, "")</f>
        <v>Marcos Roku</v>
      </c>
      <c r="F391" s="264" t="s">
        <v>644</v>
      </c>
      <c r="G391" s="260">
        <v>3.0</v>
      </c>
      <c r="H391" s="302" t="str">
        <f t="array" ref="H391">INDEX('ARTICULOS TECNO'!B:B, MATCH(F391, 'ARTICULOS TECNO'!A:A, 0))</f>
        <v>Apple iPad Air 11" M3 256GB Wi‑Fi</v>
      </c>
      <c r="I391" s="207" t="str">
        <f t="array" ref="I391">IFERROR(INDEX('ARTICULOS TECNO'!C:C, MATCH(F391, 'ARTICULOS TECNO'!A:A, 0)),"NA")</f>
        <v>Space Gray</v>
      </c>
      <c r="J391" s="252">
        <v>592.0</v>
      </c>
      <c r="K391" s="301">
        <v>681.0</v>
      </c>
      <c r="L391" s="259">
        <f t="shared" si="2"/>
        <v>2043</v>
      </c>
      <c r="M391" s="211" t="s">
        <v>548</v>
      </c>
      <c r="N391" s="263" t="str">
        <f t="shared" si="29"/>
        <v/>
      </c>
      <c r="O391" s="213">
        <v>609.0</v>
      </c>
      <c r="P391" s="267">
        <f t="shared" si="46"/>
        <v>41</v>
      </c>
      <c r="Q391" s="267">
        <f t="array" ref="Q391">IFERROR((K391-O391-P391)*G391,"")</f>
        <v>93</v>
      </c>
      <c r="R391" s="215">
        <f t="shared" si="43"/>
        <v>0.04552129222</v>
      </c>
      <c r="S391" s="216" t="s">
        <v>616</v>
      </c>
      <c r="T391" s="338">
        <v>2600.0</v>
      </c>
      <c r="U391" s="214">
        <f t="shared" si="24"/>
        <v>1827</v>
      </c>
      <c r="V391" s="217">
        <f t="array" ref="V391">IFERROR(INDEX('ARTICULOS TECNO'!G:G, MATCH(F391, 'ARTICULOS TECNO'!A:A, 0)),"")</f>
        <v>0.9</v>
      </c>
      <c r="W391" s="217">
        <f t="shared" si="39"/>
        <v>2.7</v>
      </c>
      <c r="X391" s="289"/>
      <c r="Y391" s="244" t="str">
        <f t="shared" si="41"/>
        <v>07/2025</v>
      </c>
    </row>
    <row r="392" ht="18.0" customHeight="1">
      <c r="A392" s="271">
        <v>45849.0</v>
      </c>
      <c r="B392" s="180">
        <v>2061.0</v>
      </c>
      <c r="C392" s="194" t="s">
        <v>505</v>
      </c>
      <c r="D392" s="203">
        <f t="array" ref="D392">XLOOKUP(B392,CABE_VENTAS!$A$1:A1037,CABE_VENTAS!$C$1:C1037,"N/A")</f>
        <v>162</v>
      </c>
      <c r="E392" s="204" t="str">
        <f t="array" ref="E392">XLOOKUP(D392,CLIENTES!$A$1:A1037,CLIENTES!$B$1:B1037, "")</f>
        <v>Marcos Roku</v>
      </c>
      <c r="F392" s="264" t="s">
        <v>665</v>
      </c>
      <c r="G392" s="260">
        <v>2.0</v>
      </c>
      <c r="H392" s="302" t="str">
        <f t="array" ref="H392">INDEX('ARTICULOS TECNO'!B:B, MATCH(F392, 'ARTICULOS TECNO'!A:A, 0))</f>
        <v>Apple iPad Air 11" M3 128GB Wi‑Fi</v>
      </c>
      <c r="I392" s="237" t="s">
        <v>766</v>
      </c>
      <c r="J392" s="252">
        <v>592.0</v>
      </c>
      <c r="K392" s="301">
        <v>576.0</v>
      </c>
      <c r="L392" s="259">
        <f t="shared" si="2"/>
        <v>1152</v>
      </c>
      <c r="M392" s="211" t="s">
        <v>548</v>
      </c>
      <c r="N392" s="263" t="str">
        <f t="shared" si="29"/>
        <v/>
      </c>
      <c r="O392" s="213">
        <v>509.0</v>
      </c>
      <c r="P392" s="267">
        <f t="shared" si="46"/>
        <v>41</v>
      </c>
      <c r="Q392" s="267">
        <f t="array" ref="Q392">IFERROR((K392-O392-P392)*G392,"")</f>
        <v>52</v>
      </c>
      <c r="R392" s="215">
        <f t="shared" si="43"/>
        <v>0.04513888889</v>
      </c>
      <c r="S392" s="216" t="s">
        <v>616</v>
      </c>
      <c r="T392" s="338">
        <v>2600.0</v>
      </c>
      <c r="U392" s="214">
        <f t="shared" si="24"/>
        <v>1018</v>
      </c>
      <c r="V392" s="217">
        <f t="array" ref="V392">IFERROR(INDEX('ARTICULOS TECNO'!G:G, MATCH(F392, 'ARTICULOS TECNO'!A:A, 0)),"")</f>
        <v>0.9</v>
      </c>
      <c r="W392" s="217">
        <f t="shared" si="39"/>
        <v>1.8</v>
      </c>
      <c r="X392" s="289"/>
      <c r="Y392" s="244" t="str">
        <f t="shared" si="41"/>
        <v>07/2025</v>
      </c>
    </row>
    <row r="393" ht="18.0" customHeight="1">
      <c r="A393" s="271">
        <v>45849.0</v>
      </c>
      <c r="B393" s="180">
        <v>2061.0</v>
      </c>
      <c r="C393" s="194" t="s">
        <v>505</v>
      </c>
      <c r="D393" s="203">
        <f t="array" ref="D393">XLOOKUP(B393,CABE_VENTAS!$A$1:A1037,CABE_VENTAS!$C$1:C1037,"N/A")</f>
        <v>162</v>
      </c>
      <c r="E393" s="204" t="str">
        <f t="array" ref="E393">XLOOKUP(D393,CLIENTES!$A$1:A1037,CLIENTES!$B$1:B1037, "")</f>
        <v>Marcos Roku</v>
      </c>
      <c r="F393" s="264" t="s">
        <v>561</v>
      </c>
      <c r="G393" s="260">
        <v>3.0</v>
      </c>
      <c r="H393" s="302" t="str">
        <f t="array" ref="H393">INDEX('ARTICULOS TECNO'!B:B, MATCH(F393, 'ARTICULOS TECNO'!A:A, 0))</f>
        <v>Apple iPad 11th Gen A16 128GB Wi-Fi Only</v>
      </c>
      <c r="I393" s="207" t="str">
        <f t="array" ref="I393">IFERROR(INDEX('ARTICULOS TECNO'!C:C, MATCH(F393, 'ARTICULOS TECNO'!A:A, 0)),"NA")</f>
        <v>Pink</v>
      </c>
      <c r="J393" s="252">
        <v>592.0</v>
      </c>
      <c r="K393" s="301">
        <v>370.0</v>
      </c>
      <c r="L393" s="259">
        <f t="shared" si="2"/>
        <v>1110</v>
      </c>
      <c r="M393" s="211" t="s">
        <v>548</v>
      </c>
      <c r="N393" s="263" t="str">
        <f t="shared" si="29"/>
        <v/>
      </c>
      <c r="O393" s="213">
        <v>304.0</v>
      </c>
      <c r="P393" s="267">
        <f t="shared" si="46"/>
        <v>39</v>
      </c>
      <c r="Q393" s="267">
        <f t="array" ref="Q393">IFERROR((K393-O393-P393)*G393,"")</f>
        <v>81</v>
      </c>
      <c r="R393" s="215">
        <f t="shared" si="43"/>
        <v>0.07297297297</v>
      </c>
      <c r="S393" s="339" t="s">
        <v>637</v>
      </c>
      <c r="T393" s="338">
        <v>19115.0</v>
      </c>
      <c r="U393" s="214">
        <f t="shared" si="24"/>
        <v>912</v>
      </c>
      <c r="V393" s="217">
        <f t="array" ref="V393">IFERROR(INDEX('ARTICULOS TECNO'!G:G, MATCH(F393, 'ARTICULOS TECNO'!A:A, 0)),"")</f>
        <v>0.855</v>
      </c>
      <c r="W393" s="217">
        <f t="shared" si="39"/>
        <v>2.565</v>
      </c>
      <c r="X393" s="289"/>
      <c r="Y393" s="244" t="str">
        <f t="shared" si="41"/>
        <v>07/2025</v>
      </c>
    </row>
    <row r="394" ht="18.0" customHeight="1">
      <c r="A394" s="271">
        <v>45849.0</v>
      </c>
      <c r="B394" s="180">
        <v>2061.0</v>
      </c>
      <c r="C394" s="194" t="s">
        <v>521</v>
      </c>
      <c r="D394" s="203">
        <f t="array" ref="D394">XLOOKUP(B394,CABE_VENTAS!$A$1:A1037,CABE_VENTAS!$C$1:C1037,"N/A")</f>
        <v>162</v>
      </c>
      <c r="E394" s="204" t="str">
        <f t="array" ref="E394">XLOOKUP(D394,CLIENTES!$A$1:A1037,CLIENTES!$B$1:B1037, "")</f>
        <v>Marcos Roku</v>
      </c>
      <c r="F394" s="254" t="s">
        <v>691</v>
      </c>
      <c r="G394" s="260">
        <v>1.0</v>
      </c>
      <c r="H394" s="207" t="str">
        <f t="array" ref="H394">IFERROR(INDEX('ARTICULOS TECNO'!B:B, MATCH(F394, 'ARTICULOS TECNO'!A:A, 0)),"")</f>
        <v>Apple Watch Ultra 2 GPS + Cellular 49mm</v>
      </c>
      <c r="I394" s="207" t="str">
        <f t="array" ref="I394">IFERROR(INDEX('ARTICULOS TECNO'!C:C, MATCH(F394, 'ARTICULOS TECNO'!A:A, 0)),"NA")</f>
        <v>Black</v>
      </c>
      <c r="J394" s="340">
        <v>592.0</v>
      </c>
      <c r="K394" s="341">
        <v>745.0</v>
      </c>
      <c r="L394" s="259">
        <f t="shared" si="2"/>
        <v>745</v>
      </c>
      <c r="M394" s="211" t="s">
        <v>548</v>
      </c>
      <c r="N394" s="263" t="str">
        <f t="shared" si="29"/>
        <v/>
      </c>
      <c r="O394" s="213">
        <v>649.0</v>
      </c>
      <c r="P394" s="267">
        <f t="shared" si="46"/>
        <v>23</v>
      </c>
      <c r="Q394" s="267">
        <f t="array" ref="Q394">IFERROR((K394-O394-P394)*G394,"")</f>
        <v>73</v>
      </c>
      <c r="R394" s="215">
        <f t="shared" si="43"/>
        <v>0.09798657718</v>
      </c>
      <c r="S394" s="339" t="s">
        <v>508</v>
      </c>
      <c r="T394" s="245" t="s">
        <v>767</v>
      </c>
      <c r="U394" s="214">
        <f t="shared" si="24"/>
        <v>649</v>
      </c>
      <c r="V394" s="217">
        <f t="array" ref="V394">IFERROR(INDEX('ARTICULOS TECNO'!G:G, MATCH(F394, 'ARTICULOS TECNO'!A:A, 0)),"")</f>
        <v>0.5</v>
      </c>
      <c r="W394" s="217">
        <f t="shared" si="39"/>
        <v>0.5</v>
      </c>
      <c r="X394" s="299"/>
      <c r="Y394" s="300" t="str">
        <f t="shared" si="41"/>
        <v>07/2025</v>
      </c>
    </row>
    <row r="395" ht="18.0" customHeight="1">
      <c r="A395" s="271">
        <v>45849.0</v>
      </c>
      <c r="B395" s="180">
        <v>2061.0</v>
      </c>
      <c r="C395" s="194" t="s">
        <v>505</v>
      </c>
      <c r="D395" s="203">
        <f t="array" ref="D395">XLOOKUP(B395,CABE_VENTAS!$A$1:A1037,CABE_VENTAS!$C$1:C1037,"N/A")</f>
        <v>162</v>
      </c>
      <c r="E395" s="204" t="str">
        <f t="array" ref="E395">XLOOKUP(D395,CLIENTES!$A$1:A1037,CLIENTES!$B$1:B1037, "")</f>
        <v>Marcos Roku</v>
      </c>
      <c r="F395" s="264" t="s">
        <v>506</v>
      </c>
      <c r="G395" s="260">
        <v>2.0</v>
      </c>
      <c r="H395" s="302" t="str">
        <f t="array" ref="H395">INDEX('ARTICULOS TECNO'!B:B, MATCH(F395, 'ARTICULOS TECNO'!A:A, 0))</f>
        <v>Apple iPad 11th Gen A16 128GB Wi-Fi Only</v>
      </c>
      <c r="I395" s="207" t="str">
        <f t="array" ref="I395">IFERROR(INDEX('ARTICULOS TECNO'!C:C, MATCH(F395, 'ARTICULOS TECNO'!A:A, 0)),"NA")</f>
        <v>Blue</v>
      </c>
      <c r="J395" s="252">
        <v>591.0</v>
      </c>
      <c r="K395" s="301">
        <v>370.0</v>
      </c>
      <c r="L395" s="259">
        <f t="shared" si="2"/>
        <v>740</v>
      </c>
      <c r="M395" s="211" t="s">
        <v>548</v>
      </c>
      <c r="N395" s="263" t="str">
        <f t="shared" si="29"/>
        <v/>
      </c>
      <c r="O395" s="213">
        <v>304.0</v>
      </c>
      <c r="P395" s="267">
        <f t="shared" si="46"/>
        <v>39</v>
      </c>
      <c r="Q395" s="267">
        <f t="array" ref="Q395">IFERROR((K395-O395-P395)*G395,"")</f>
        <v>54</v>
      </c>
      <c r="R395" s="215">
        <f t="shared" si="43"/>
        <v>0.07297297297</v>
      </c>
      <c r="S395" s="339" t="s">
        <v>637</v>
      </c>
      <c r="T395" s="338">
        <v>19115.0</v>
      </c>
      <c r="U395" s="214">
        <f t="shared" si="24"/>
        <v>608</v>
      </c>
      <c r="V395" s="217">
        <f t="array" ref="V395">IFERROR(INDEX('ARTICULOS TECNO'!G:G, MATCH(F395, 'ARTICULOS TECNO'!A:A, 0)),"")</f>
        <v>0.855</v>
      </c>
      <c r="W395" s="217">
        <f t="shared" si="39"/>
        <v>1.71</v>
      </c>
      <c r="X395" s="289"/>
      <c r="Y395" s="244" t="str">
        <f t="shared" si="41"/>
        <v>07/2025</v>
      </c>
    </row>
    <row r="396" ht="18.0" customHeight="1">
      <c r="A396" s="271">
        <v>45849.0</v>
      </c>
      <c r="B396" s="180">
        <v>2061.0</v>
      </c>
      <c r="C396" s="194" t="s">
        <v>505</v>
      </c>
      <c r="D396" s="203">
        <f t="array" ref="D396">XLOOKUP(B396,CABE_VENTAS!$A$1:A1037,CABE_VENTAS!$C$1:C1037,"N/A")</f>
        <v>162</v>
      </c>
      <c r="E396" s="204" t="str">
        <f t="array" ref="E396">XLOOKUP(D396,CLIENTES!$A$1:A1037,CLIENTES!$B$1:B1037, "")</f>
        <v>Marcos Roku</v>
      </c>
      <c r="F396" s="264" t="s">
        <v>561</v>
      </c>
      <c r="G396" s="260">
        <v>1.0</v>
      </c>
      <c r="H396" s="302" t="str">
        <f t="array" ref="H396">INDEX('ARTICULOS TECNO'!B:B, MATCH(F396, 'ARTICULOS TECNO'!A:A, 0))</f>
        <v>Apple iPad 11th Gen A16 128GB Wi-Fi Only</v>
      </c>
      <c r="I396" s="207" t="str">
        <f t="array" ref="I396">IFERROR(INDEX('ARTICULOS TECNO'!C:C, MATCH(F396, 'ARTICULOS TECNO'!A:A, 0)),"NA")</f>
        <v>Pink</v>
      </c>
      <c r="J396" s="252">
        <v>591.0</v>
      </c>
      <c r="K396" s="301">
        <v>370.0</v>
      </c>
      <c r="L396" s="259">
        <f t="shared" si="2"/>
        <v>370</v>
      </c>
      <c r="M396" s="211" t="s">
        <v>548</v>
      </c>
      <c r="N396" s="263" t="str">
        <f t="shared" si="29"/>
        <v/>
      </c>
      <c r="O396" s="213">
        <v>279.0</v>
      </c>
      <c r="P396" s="267">
        <f t="shared" si="46"/>
        <v>39</v>
      </c>
      <c r="Q396" s="267">
        <f t="array" ref="Q396">IFERROR((K396-O396-P396)*G396,"")</f>
        <v>52</v>
      </c>
      <c r="R396" s="215">
        <f t="shared" si="43"/>
        <v>0.1405405405</v>
      </c>
      <c r="S396" s="339" t="s">
        <v>508</v>
      </c>
      <c r="T396" s="245" t="s">
        <v>767</v>
      </c>
      <c r="U396" s="214">
        <f t="shared" si="24"/>
        <v>279</v>
      </c>
      <c r="V396" s="217">
        <f t="array" ref="V396">IFERROR(INDEX('ARTICULOS TECNO'!G:G, MATCH(F396, 'ARTICULOS TECNO'!A:A, 0)),"")</f>
        <v>0.855</v>
      </c>
      <c r="W396" s="217">
        <f t="shared" si="39"/>
        <v>0.855</v>
      </c>
      <c r="X396" s="289"/>
      <c r="Y396" s="244" t="str">
        <f t="shared" si="41"/>
        <v>07/2025</v>
      </c>
    </row>
    <row r="397" ht="18.0" customHeight="1">
      <c r="A397" s="271">
        <v>45849.0</v>
      </c>
      <c r="B397" s="180">
        <v>2061.0</v>
      </c>
      <c r="C397" s="194" t="s">
        <v>521</v>
      </c>
      <c r="D397" s="203">
        <f t="array" ref="D397">XLOOKUP(B397,CABE_VENTAS!$A$1:A1037,CABE_VENTAS!$C$1:C1037,"N/A")</f>
        <v>162</v>
      </c>
      <c r="E397" s="204" t="str">
        <f t="array" ref="E397">XLOOKUP(D397,CLIENTES!$A$1:A1037,CLIENTES!$B$1:B1037, "")</f>
        <v>Marcos Roku</v>
      </c>
      <c r="F397" s="254" t="s">
        <v>714</v>
      </c>
      <c r="G397" s="260">
        <v>4.0</v>
      </c>
      <c r="H397" s="207" t="str">
        <f t="array" ref="H397">IFERROR(INDEX('ARTICULOS TECNO'!B:B, MATCH(F397, 'ARTICULOS TECNO'!A:A, 0)),"")</f>
        <v>Apple Watch Se 2Nd Gen 40Mm Gps - ML</v>
      </c>
      <c r="I397" s="207" t="str">
        <f t="array" ref="I397">IFERROR(INDEX('ARTICULOS TECNO'!C:C, MATCH(F397, 'ARTICULOS TECNO'!A:A, 0)),"NA")</f>
        <v>Midnight</v>
      </c>
      <c r="J397" s="252">
        <v>591.0</v>
      </c>
      <c r="K397" s="341">
        <v>205.0</v>
      </c>
      <c r="L397" s="259">
        <f t="shared" si="2"/>
        <v>820</v>
      </c>
      <c r="M397" s="211" t="s">
        <v>548</v>
      </c>
      <c r="N397" s="263" t="str">
        <f t="shared" si="29"/>
        <v/>
      </c>
      <c r="O397" s="213">
        <v>174.0</v>
      </c>
      <c r="P397" s="267">
        <f t="shared" si="46"/>
        <v>14</v>
      </c>
      <c r="Q397" s="267">
        <f t="array" ref="Q397">IFERROR((K397-O397-P397)*G397,"")</f>
        <v>68</v>
      </c>
      <c r="R397" s="215">
        <f t="shared" si="43"/>
        <v>0.08292682927</v>
      </c>
      <c r="S397" s="339" t="s">
        <v>637</v>
      </c>
      <c r="T397" s="338">
        <v>19115.0</v>
      </c>
      <c r="U397" s="214">
        <f t="shared" si="24"/>
        <v>696</v>
      </c>
      <c r="V397" s="217">
        <f t="array" ref="V397">IFERROR(INDEX('ARTICULOS TECNO'!G:G, MATCH(F397, 'ARTICULOS TECNO'!A:A, 0)),"")</f>
        <v>0.3</v>
      </c>
      <c r="W397" s="217">
        <f t="shared" si="39"/>
        <v>1.2</v>
      </c>
      <c r="X397" s="299"/>
      <c r="Y397" s="300" t="str">
        <f t="shared" si="41"/>
        <v>07/2025</v>
      </c>
    </row>
    <row r="398" ht="18.0" customHeight="1">
      <c r="A398" s="271">
        <v>45849.0</v>
      </c>
      <c r="B398" s="180">
        <v>2061.0</v>
      </c>
      <c r="C398" s="194" t="s">
        <v>521</v>
      </c>
      <c r="D398" s="203">
        <f t="array" ref="D398">XLOOKUP(B398,CABE_VENTAS!$A$1:A1037,CABE_VENTAS!$C$1:C1037,"N/A")</f>
        <v>162</v>
      </c>
      <c r="E398" s="204" t="str">
        <f t="array" ref="E398">XLOOKUP(D398,CLIENTES!$A$1:A1037,CLIENTES!$B$1:B1037, "")</f>
        <v>Marcos Roku</v>
      </c>
      <c r="F398" s="254" t="s">
        <v>768</v>
      </c>
      <c r="G398" s="260">
        <v>1.0</v>
      </c>
      <c r="H398" s="302" t="str">
        <f t="array" ref="H398">IFERROR(INDEX('ARTICULOS TECNO'!B:B, MATCH(F398, 'ARTICULOS TECNO'!A:A, 0)),"")</f>
        <v>Apple Watch Series 10 (GPS) 42mm Alum SB - ML</v>
      </c>
      <c r="I398" s="302" t="str">
        <f t="array" ref="I398">IFERROR(INDEX('ARTICULOS TECNO'!C:C, MATCH(F398, 'ARTICULOS TECNO'!A:A, 0)),"NA")</f>
        <v>Silver</v>
      </c>
      <c r="J398" s="252">
        <v>591.0</v>
      </c>
      <c r="K398" s="301">
        <v>355.0</v>
      </c>
      <c r="L398" s="259">
        <f t="shared" si="2"/>
        <v>355</v>
      </c>
      <c r="M398" s="211" t="s">
        <v>548</v>
      </c>
      <c r="N398" s="263" t="str">
        <f t="shared" si="29"/>
        <v/>
      </c>
      <c r="O398" s="213">
        <v>279.0</v>
      </c>
      <c r="P398" s="267">
        <f t="shared" si="46"/>
        <v>16</v>
      </c>
      <c r="Q398" s="267">
        <f t="array" ref="Q398">IFERROR((K398-O398-P398)*G398,"")</f>
        <v>60</v>
      </c>
      <c r="R398" s="215">
        <f t="shared" si="43"/>
        <v>0.1690140845</v>
      </c>
      <c r="S398" s="339" t="s">
        <v>523</v>
      </c>
      <c r="T398" s="218"/>
      <c r="U398" s="214">
        <f t="shared" si="24"/>
        <v>279</v>
      </c>
      <c r="V398" s="217">
        <f t="array" ref="V398">IFERROR(INDEX('ARTICULOS TECNO'!G:G, MATCH(F398, 'ARTICULOS TECNO'!A:A, 0)),"")</f>
        <v>0.35</v>
      </c>
      <c r="W398" s="217">
        <f t="shared" si="39"/>
        <v>0.35</v>
      </c>
      <c r="X398" s="299"/>
      <c r="Y398" s="300" t="str">
        <f t="shared" si="41"/>
        <v>07/2025</v>
      </c>
    </row>
    <row r="399" ht="18.0" customHeight="1">
      <c r="A399" s="271">
        <v>45849.0</v>
      </c>
      <c r="B399" s="180">
        <v>2061.0</v>
      </c>
      <c r="C399" s="194" t="s">
        <v>521</v>
      </c>
      <c r="D399" s="203">
        <f t="array" ref="D399">XLOOKUP(B399,CABE_VENTAS!$A$1:A1037,CABE_VENTAS!$C$1:C1037,"N/A")</f>
        <v>162</v>
      </c>
      <c r="E399" s="204" t="str">
        <f t="array" ref="E399">XLOOKUP(D399,CLIENTES!$A$1:A1037,CLIENTES!$B$1:B1037, "")</f>
        <v>Marcos Roku</v>
      </c>
      <c r="F399" s="254" t="s">
        <v>689</v>
      </c>
      <c r="G399" s="260">
        <v>1.0</v>
      </c>
      <c r="H399" s="302" t="str">
        <f t="array" ref="H399">IFERROR(INDEX('ARTICULOS TECNO'!B:B, MATCH(F399, 'ARTICULOS TECNO'!A:A, 0)),"")</f>
        <v>Apple Watch Series 10 (GPS) 42mm Alum SB - SM</v>
      </c>
      <c r="I399" s="302" t="str">
        <f t="array" ref="I399">IFERROR(INDEX('ARTICULOS TECNO'!C:C, MATCH(F399, 'ARTICULOS TECNO'!A:A, 0)),"NA")</f>
        <v>Jet Black</v>
      </c>
      <c r="J399" s="252">
        <v>591.0</v>
      </c>
      <c r="K399" s="301">
        <v>355.0</v>
      </c>
      <c r="L399" s="259">
        <f t="shared" si="2"/>
        <v>355</v>
      </c>
      <c r="M399" s="211" t="s">
        <v>548</v>
      </c>
      <c r="N399" s="263" t="str">
        <f t="shared" si="29"/>
        <v/>
      </c>
      <c r="O399" s="213">
        <v>279.0</v>
      </c>
      <c r="P399" s="267">
        <f t="shared" si="46"/>
        <v>16</v>
      </c>
      <c r="Q399" s="267">
        <f t="array" ref="Q399">IFERROR((K399-O399-P399)*G399,"")</f>
        <v>60</v>
      </c>
      <c r="R399" s="215">
        <f t="shared" si="43"/>
        <v>0.1690140845</v>
      </c>
      <c r="S399" s="339" t="s">
        <v>523</v>
      </c>
      <c r="T399" s="218"/>
      <c r="U399" s="214">
        <f t="shared" si="24"/>
        <v>279</v>
      </c>
      <c r="V399" s="217">
        <f t="array" ref="V399">IFERROR(INDEX('ARTICULOS TECNO'!G:G, MATCH(F399, 'ARTICULOS TECNO'!A:A, 0)),"")</f>
        <v>0.35</v>
      </c>
      <c r="W399" s="217">
        <f t="shared" si="39"/>
        <v>0.35</v>
      </c>
      <c r="X399" s="299"/>
      <c r="Y399" s="300" t="str">
        <f t="shared" si="41"/>
        <v>07/2025</v>
      </c>
    </row>
    <row r="400" ht="18.0" customHeight="1">
      <c r="A400" s="271">
        <v>45849.0</v>
      </c>
      <c r="B400" s="180">
        <v>2061.0</v>
      </c>
      <c r="C400" s="194" t="s">
        <v>521</v>
      </c>
      <c r="D400" s="203">
        <f t="array" ref="D400">XLOOKUP(B400,CABE_VENTAS!$A$1:A1037,CABE_VENTAS!$C$1:C1037,"N/A")</f>
        <v>162</v>
      </c>
      <c r="E400" s="204" t="str">
        <f t="array" ref="E400">XLOOKUP(D400,CLIENTES!$A$1:A1037,CLIENTES!$B$1:B1037, "")</f>
        <v>Marcos Roku</v>
      </c>
      <c r="F400" s="254" t="s">
        <v>682</v>
      </c>
      <c r="G400" s="260">
        <v>1.0</v>
      </c>
      <c r="H400" s="302" t="str">
        <f t="array" ref="H400">IFERROR(INDEX('ARTICULOS TECNO'!B:B, MATCH(F400, 'ARTICULOS TECNO'!A:A, 0)),"")</f>
        <v>Apple Watch Series 10 (GPS) 42mm Alum SB - SM</v>
      </c>
      <c r="I400" s="302" t="str">
        <f t="array" ref="I400">IFERROR(INDEX('ARTICULOS TECNO'!C:C, MATCH(F400, 'ARTICULOS TECNO'!A:A, 0)),"NA")</f>
        <v>Rose Gold</v>
      </c>
      <c r="J400" s="252">
        <v>591.0</v>
      </c>
      <c r="K400" s="301">
        <v>355.0</v>
      </c>
      <c r="L400" s="259">
        <f t="shared" si="2"/>
        <v>355</v>
      </c>
      <c r="M400" s="211" t="s">
        <v>548</v>
      </c>
      <c r="N400" s="263" t="str">
        <f t="shared" si="29"/>
        <v/>
      </c>
      <c r="O400" s="213">
        <v>279.0</v>
      </c>
      <c r="P400" s="267">
        <f t="shared" si="46"/>
        <v>16</v>
      </c>
      <c r="Q400" s="267">
        <f t="array" ref="Q400">IFERROR((K400-O400-P400)*G400,"")</f>
        <v>60</v>
      </c>
      <c r="R400" s="215">
        <f t="shared" si="43"/>
        <v>0.1690140845</v>
      </c>
      <c r="S400" s="339" t="s">
        <v>523</v>
      </c>
      <c r="T400" s="218"/>
      <c r="U400" s="214">
        <f t="shared" si="24"/>
        <v>279</v>
      </c>
      <c r="V400" s="217">
        <f t="array" ref="V400">IFERROR(INDEX('ARTICULOS TECNO'!G:G, MATCH(F400, 'ARTICULOS TECNO'!A:A, 0)),"")</f>
        <v>0.35</v>
      </c>
      <c r="W400" s="217">
        <f t="shared" si="39"/>
        <v>0.35</v>
      </c>
      <c r="X400" s="299"/>
      <c r="Y400" s="300" t="str">
        <f t="shared" si="41"/>
        <v>07/2025</v>
      </c>
    </row>
    <row r="401" ht="18.0" customHeight="1">
      <c r="A401" s="271">
        <v>45849.0</v>
      </c>
      <c r="B401" s="180">
        <v>2061.0</v>
      </c>
      <c r="C401" s="194" t="s">
        <v>505</v>
      </c>
      <c r="D401" s="203">
        <f t="array" ref="D401">XLOOKUP(B401,CABE_VENTAS!$A$1:A1037,CABE_VENTAS!$C$1:C1037,"N/A")</f>
        <v>162</v>
      </c>
      <c r="E401" s="204" t="str">
        <f t="array" ref="E401">XLOOKUP(D401,CLIENTES!$A$1:A1037,CLIENTES!$B$1:B1037, "")</f>
        <v>Marcos Roku</v>
      </c>
      <c r="F401" s="264" t="s">
        <v>515</v>
      </c>
      <c r="G401" s="260">
        <v>1.0</v>
      </c>
      <c r="H401" s="302" t="str">
        <f t="array" ref="H401">INDEX('ARTICULOS TECNO'!B:B, MATCH(F401, 'ARTICULOS TECNO'!A:A, 0))</f>
        <v>Apple iPad Air 11" M3 128GB Wi‑Fi</v>
      </c>
      <c r="I401" s="207" t="str">
        <f t="array" ref="I401">IFERROR(INDEX('ARTICULOS TECNO'!C:C, MATCH(F401, 'ARTICULOS TECNO'!A:A, 0)),"NA")</f>
        <v>Space Gray</v>
      </c>
      <c r="J401" s="252">
        <v>586.0</v>
      </c>
      <c r="K401" s="301">
        <v>576.0</v>
      </c>
      <c r="L401" s="259">
        <f t="shared" si="2"/>
        <v>576</v>
      </c>
      <c r="M401" s="211" t="s">
        <v>548</v>
      </c>
      <c r="N401" s="263" t="str">
        <f t="shared" si="29"/>
        <v/>
      </c>
      <c r="O401" s="213">
        <v>479.0</v>
      </c>
      <c r="P401" s="267">
        <f t="shared" si="46"/>
        <v>41</v>
      </c>
      <c r="Q401" s="267">
        <f t="array" ref="Q401">IFERROR((K401-O401-P401)*G401,"")</f>
        <v>56</v>
      </c>
      <c r="R401" s="215">
        <f t="shared" si="43"/>
        <v>0.09722222222</v>
      </c>
      <c r="S401" s="216" t="s">
        <v>699</v>
      </c>
      <c r="T401" s="338">
        <v>8.3914717E7</v>
      </c>
      <c r="U401" s="214">
        <f t="shared" si="24"/>
        <v>479</v>
      </c>
      <c r="V401" s="217">
        <f t="array" ref="V401">IFERROR(INDEX('ARTICULOS TECNO'!G:G, MATCH(F401, 'ARTICULOS TECNO'!A:A, 0)),"")</f>
        <v>0.9</v>
      </c>
      <c r="W401" s="217">
        <f t="shared" si="39"/>
        <v>0.9</v>
      </c>
      <c r="X401" s="289"/>
      <c r="Y401" s="244" t="str">
        <f t="shared" si="41"/>
        <v>07/2025</v>
      </c>
    </row>
    <row r="402" ht="18.0" customHeight="1">
      <c r="A402" s="271">
        <v>45849.0</v>
      </c>
      <c r="B402" s="180">
        <v>2061.0</v>
      </c>
      <c r="C402" s="194" t="s">
        <v>505</v>
      </c>
      <c r="D402" s="203">
        <f t="array" ref="D402">XLOOKUP(B402,CABE_VENTAS!$A$1:A1037,CABE_VENTAS!$C$1:C1037,"N/A")</f>
        <v>162</v>
      </c>
      <c r="E402" s="204" t="str">
        <f t="array" ref="E402">XLOOKUP(D402,CLIENTES!$A$1:A1037,CLIENTES!$B$1:B1037, "")</f>
        <v>Marcos Roku</v>
      </c>
      <c r="F402" s="264" t="s">
        <v>615</v>
      </c>
      <c r="G402" s="260">
        <v>1.0</v>
      </c>
      <c r="H402" s="302" t="str">
        <f t="array" ref="H402">INDEX('ARTICULOS TECNO'!B:B, MATCH(F402, 'ARTICULOS TECNO'!A:A, 0))</f>
        <v>Apple iPad 11th Gen A16 256GB Wi-Fi Only</v>
      </c>
      <c r="I402" s="207" t="str">
        <f t="array" ref="I402">IFERROR(INDEX('ARTICULOS TECNO'!C:C, MATCH(F402, 'ARTICULOS TECNO'!A:A, 0)),"NA")</f>
        <v>Pink</v>
      </c>
      <c r="J402" s="340">
        <v>586.0</v>
      </c>
      <c r="K402" s="301">
        <v>476.0</v>
      </c>
      <c r="L402" s="259">
        <f t="shared" si="2"/>
        <v>476</v>
      </c>
      <c r="M402" s="211" t="s">
        <v>548</v>
      </c>
      <c r="N402" s="263" t="str">
        <f t="shared" si="29"/>
        <v/>
      </c>
      <c r="O402" s="213">
        <v>379.0</v>
      </c>
      <c r="P402" s="267">
        <f t="shared" si="46"/>
        <v>39</v>
      </c>
      <c r="Q402" s="267">
        <f t="array" ref="Q402">IFERROR((K402-O402-P402)*G402,"")</f>
        <v>58</v>
      </c>
      <c r="R402" s="215">
        <f t="shared" si="43"/>
        <v>0.1218487395</v>
      </c>
      <c r="S402" s="339"/>
      <c r="T402" s="245"/>
      <c r="U402" s="214">
        <f t="shared" si="24"/>
        <v>379</v>
      </c>
      <c r="V402" s="217">
        <f t="array" ref="V402">IFERROR(INDEX('ARTICULOS TECNO'!G:G, MATCH(F402, 'ARTICULOS TECNO'!A:A, 0)),"")</f>
        <v>0.855</v>
      </c>
      <c r="W402" s="217">
        <f t="shared" si="39"/>
        <v>0.855</v>
      </c>
      <c r="X402" s="289"/>
      <c r="Y402" s="244" t="str">
        <f t="shared" si="41"/>
        <v>07/2025</v>
      </c>
    </row>
    <row r="403" ht="18.0" customHeight="1">
      <c r="A403" s="271">
        <v>45849.0</v>
      </c>
      <c r="B403" s="180">
        <v>2061.0</v>
      </c>
      <c r="C403" s="194" t="s">
        <v>505</v>
      </c>
      <c r="D403" s="203">
        <f t="array" ref="D403">XLOOKUP(B403,CABE_VENTAS!$A$1:A1037,CABE_VENTAS!$C$1:C1037,"N/A")</f>
        <v>162</v>
      </c>
      <c r="E403" s="204" t="str">
        <f t="array" ref="E403">XLOOKUP(D403,CLIENTES!$A$1:A1037,CLIENTES!$B$1:B1037, "")</f>
        <v>Marcos Roku</v>
      </c>
      <c r="F403" s="264" t="s">
        <v>512</v>
      </c>
      <c r="G403" s="260">
        <v>1.0</v>
      </c>
      <c r="H403" s="302" t="str">
        <f t="array" ref="H403">INDEX('ARTICULOS TECNO'!B:B, MATCH(F403, 'ARTICULOS TECNO'!A:A, 0))</f>
        <v>Apple iPad 11th Gen A16 256GB Wi-Fi Only</v>
      </c>
      <c r="I403" s="207" t="str">
        <f t="array" ref="I403">IFERROR(INDEX('ARTICULOS TECNO'!C:C, MATCH(F403, 'ARTICULOS TECNO'!A:A, 0)),"NA")</f>
        <v>Starlight</v>
      </c>
      <c r="J403" s="340">
        <v>586.0</v>
      </c>
      <c r="K403" s="301">
        <v>476.0</v>
      </c>
      <c r="L403" s="259">
        <f t="shared" si="2"/>
        <v>476</v>
      </c>
      <c r="M403" s="211" t="s">
        <v>548</v>
      </c>
      <c r="N403" s="263" t="str">
        <f t="shared" si="29"/>
        <v/>
      </c>
      <c r="O403" s="213">
        <v>379.0</v>
      </c>
      <c r="P403" s="267">
        <f t="shared" si="46"/>
        <v>39</v>
      </c>
      <c r="Q403" s="267">
        <f t="array" ref="Q403">IFERROR((K403-O403-P403)*G403,"")</f>
        <v>58</v>
      </c>
      <c r="R403" s="215">
        <f t="shared" si="43"/>
        <v>0.1218487395</v>
      </c>
      <c r="S403" s="339"/>
      <c r="T403" s="245"/>
      <c r="U403" s="214">
        <f t="shared" si="24"/>
        <v>379</v>
      </c>
      <c r="V403" s="217">
        <f t="array" ref="V403">IFERROR(INDEX('ARTICULOS TECNO'!G:G, MATCH(F403, 'ARTICULOS TECNO'!A:A, 0)),"")</f>
        <v>0.855</v>
      </c>
      <c r="W403" s="217">
        <f t="shared" si="39"/>
        <v>0.855</v>
      </c>
      <c r="X403" s="289"/>
      <c r="Y403" s="244" t="str">
        <f t="shared" si="41"/>
        <v>07/2025</v>
      </c>
    </row>
    <row r="404" ht="18.0" customHeight="1">
      <c r="A404" s="271">
        <v>45849.0</v>
      </c>
      <c r="B404" s="180">
        <v>2061.0</v>
      </c>
      <c r="C404" s="194" t="s">
        <v>505</v>
      </c>
      <c r="D404" s="203">
        <f t="array" ref="D404">XLOOKUP(B404,CABE_VENTAS!$A$1:A1037,CABE_VENTAS!$C$1:C1037,"N/A")</f>
        <v>162</v>
      </c>
      <c r="E404" s="204" t="str">
        <f t="array" ref="E404">XLOOKUP(D404,CLIENTES!$A$1:A1037,CLIENTES!$B$1:B1037, "")</f>
        <v>Marcos Roku</v>
      </c>
      <c r="F404" s="264" t="s">
        <v>512</v>
      </c>
      <c r="G404" s="260">
        <v>1.0</v>
      </c>
      <c r="H404" s="302" t="str">
        <f t="array" ref="H404">INDEX('ARTICULOS TECNO'!B:B, MATCH(F404, 'ARTICULOS TECNO'!A:A, 0))</f>
        <v>Apple iPad 11th Gen A16 256GB Wi-Fi Only</v>
      </c>
      <c r="I404" s="237" t="s">
        <v>641</v>
      </c>
      <c r="J404" s="340">
        <v>586.0</v>
      </c>
      <c r="K404" s="301">
        <v>476.0</v>
      </c>
      <c r="L404" s="259">
        <f t="shared" si="2"/>
        <v>476</v>
      </c>
      <c r="M404" s="211" t="s">
        <v>548</v>
      </c>
      <c r="N404" s="263" t="str">
        <f t="shared" si="29"/>
        <v/>
      </c>
      <c r="O404" s="213">
        <v>379.0</v>
      </c>
      <c r="P404" s="267">
        <f t="shared" si="46"/>
        <v>39</v>
      </c>
      <c r="Q404" s="267">
        <f t="array" ref="Q404">IFERROR((K404-O404-P404)*G404,"")</f>
        <v>58</v>
      </c>
      <c r="R404" s="215">
        <f t="shared" si="43"/>
        <v>0.1218487395</v>
      </c>
      <c r="S404" s="339" t="s">
        <v>508</v>
      </c>
      <c r="T404" s="245" t="s">
        <v>767</v>
      </c>
      <c r="U404" s="214">
        <f t="shared" si="24"/>
        <v>379</v>
      </c>
      <c r="V404" s="217">
        <f t="array" ref="V404">IFERROR(INDEX('ARTICULOS TECNO'!G:G, MATCH(F404, 'ARTICULOS TECNO'!A:A, 0)),"")</f>
        <v>0.855</v>
      </c>
      <c r="W404" s="217">
        <f t="shared" si="39"/>
        <v>0.855</v>
      </c>
      <c r="X404" s="299"/>
      <c r="Y404" s="300" t="str">
        <f t="shared" si="41"/>
        <v>07/2025</v>
      </c>
    </row>
    <row r="405" ht="18.0" customHeight="1">
      <c r="A405" s="271">
        <v>45849.0</v>
      </c>
      <c r="B405" s="180">
        <v>2061.0</v>
      </c>
      <c r="C405" s="194" t="s">
        <v>521</v>
      </c>
      <c r="D405" s="203">
        <f t="array" ref="D405">XLOOKUP(B405,CABE_VENTAS!$A$1:A1037,CABE_VENTAS!$C$1:C1037,"N/A")</f>
        <v>162</v>
      </c>
      <c r="E405" s="204" t="str">
        <f t="array" ref="E405">XLOOKUP(D405,CLIENTES!$A$1:A1037,CLIENTES!$B$1:B1037, "")</f>
        <v>Marcos Roku</v>
      </c>
      <c r="F405" s="254" t="s">
        <v>692</v>
      </c>
      <c r="G405" s="260">
        <v>2.0</v>
      </c>
      <c r="H405" s="207" t="str">
        <f t="array" ref="H405">IFERROR(INDEX('ARTICULOS TECNO'!B:B, MATCH(F405, 'ARTICULOS TECNO'!A:A, 0)),"")</f>
        <v>Apple Watch Ultra 2 GPS + Cellular 49mm</v>
      </c>
      <c r="I405" s="207" t="str">
        <f t="array" ref="I405">IFERROR(INDEX('ARTICULOS TECNO'!C:C, MATCH(F405, 'ARTICULOS TECNO'!A:A, 0)),"NA")</f>
        <v>Natural Titanium</v>
      </c>
      <c r="J405" s="252">
        <v>586.0</v>
      </c>
      <c r="K405" s="341">
        <v>745.0</v>
      </c>
      <c r="L405" s="259">
        <f t="shared" si="2"/>
        <v>1490</v>
      </c>
      <c r="M405" s="211" t="s">
        <v>548</v>
      </c>
      <c r="N405" s="263" t="str">
        <f t="shared" si="29"/>
        <v/>
      </c>
      <c r="O405" s="213">
        <v>649.0</v>
      </c>
      <c r="P405" s="267">
        <f t="shared" si="46"/>
        <v>23</v>
      </c>
      <c r="Q405" s="267">
        <f t="array" ref="Q405">IFERROR((K405-O405-P405)*G405,"")</f>
        <v>146</v>
      </c>
      <c r="R405" s="215">
        <f t="shared" si="43"/>
        <v>0.09798657718</v>
      </c>
      <c r="S405" s="339" t="s">
        <v>523</v>
      </c>
      <c r="T405" s="218"/>
      <c r="U405" s="214">
        <f t="shared" si="24"/>
        <v>1298</v>
      </c>
      <c r="V405" s="217">
        <f t="array" ref="V405">IFERROR(INDEX('ARTICULOS TECNO'!G:G, MATCH(F405, 'ARTICULOS TECNO'!A:A, 0)),"")</f>
        <v>0.5</v>
      </c>
      <c r="W405" s="217">
        <f t="shared" si="39"/>
        <v>1</v>
      </c>
      <c r="X405" s="299"/>
      <c r="Y405" s="300" t="str">
        <f t="shared" si="41"/>
        <v>07/2025</v>
      </c>
    </row>
    <row r="406" ht="18.0" customHeight="1">
      <c r="A406" s="271">
        <v>45849.0</v>
      </c>
      <c r="B406" s="180">
        <v>2061.0</v>
      </c>
      <c r="C406" s="194" t="s">
        <v>521</v>
      </c>
      <c r="D406" s="203">
        <f t="array" ref="D406">XLOOKUP(B406,CABE_VENTAS!$A$1:A1037,CABE_VENTAS!$C$1:C1037,"N/A")</f>
        <v>162</v>
      </c>
      <c r="E406" s="204" t="str">
        <f t="array" ref="E406">XLOOKUP(D406,CLIENTES!$A$1:A1037,CLIENTES!$B$1:B1037, "")</f>
        <v>Marcos Roku</v>
      </c>
      <c r="F406" s="254" t="s">
        <v>769</v>
      </c>
      <c r="G406" s="260">
        <v>3.0</v>
      </c>
      <c r="H406" s="207" t="str">
        <f t="array" ref="H406">IFERROR(INDEX('ARTICULOS TECNO'!B:B, MATCH(F406, 'ARTICULOS TECNO'!A:A, 0)),"")</f>
        <v>Apple Watch Se 2Nd Gen 40Mm Gps - SM</v>
      </c>
      <c r="I406" s="207" t="str">
        <f t="array" ref="I406">IFERROR(INDEX('ARTICULOS TECNO'!C:C, MATCH(F406, 'ARTICULOS TECNO'!A:A, 0)),"NA")</f>
        <v>Midnight</v>
      </c>
      <c r="J406" s="252">
        <v>586.0</v>
      </c>
      <c r="K406" s="341">
        <v>205.0</v>
      </c>
      <c r="L406" s="259">
        <f t="shared" si="2"/>
        <v>615</v>
      </c>
      <c r="M406" s="211" t="s">
        <v>548</v>
      </c>
      <c r="N406" s="263">
        <f t="shared" si="29"/>
        <v>14736</v>
      </c>
      <c r="O406" s="213">
        <v>175.0</v>
      </c>
      <c r="P406" s="267">
        <f t="shared" si="46"/>
        <v>14</v>
      </c>
      <c r="Q406" s="267">
        <f t="array" ref="Q406">IFERROR((K406-O406-P406)*G406,"")</f>
        <v>48</v>
      </c>
      <c r="R406" s="215">
        <f t="shared" si="43"/>
        <v>0.07804878049</v>
      </c>
      <c r="S406" s="339" t="s">
        <v>508</v>
      </c>
      <c r="T406" s="245" t="s">
        <v>767</v>
      </c>
      <c r="U406" s="214">
        <f t="shared" si="24"/>
        <v>525</v>
      </c>
      <c r="V406" s="217">
        <f t="array" ref="V406">IFERROR(INDEX('ARTICULOS TECNO'!G:G, MATCH(F406, 'ARTICULOS TECNO'!A:A, 0)),"")</f>
        <v>0.3</v>
      </c>
      <c r="W406" s="217">
        <f t="shared" si="39"/>
        <v>0.9</v>
      </c>
      <c r="X406" s="299"/>
      <c r="Y406" s="300" t="str">
        <f t="shared" si="41"/>
        <v>07/2025</v>
      </c>
    </row>
    <row r="407" ht="18.0" customHeight="1">
      <c r="A407" s="271">
        <v>45848.0</v>
      </c>
      <c r="B407" s="180">
        <v>2060.0</v>
      </c>
      <c r="C407" s="194" t="s">
        <v>505</v>
      </c>
      <c r="D407" s="203">
        <f t="array" ref="D407">XLOOKUP(B407,CABE_VENTAS!$A$1:A1037,CABE_VENTAS!$C$1:C1037,"N/A")</f>
        <v>48</v>
      </c>
      <c r="E407" s="204" t="str">
        <f t="array" ref="E407">XLOOKUP(D407,CLIENTES!$A$1:A1037,CLIENTES!$B$1:B1037, "")</f>
        <v>Diego Frazer</v>
      </c>
      <c r="F407" s="254" t="s">
        <v>644</v>
      </c>
      <c r="G407" s="260">
        <v>1.0</v>
      </c>
      <c r="H407" s="302" t="str">
        <f t="array" ref="H407">IFERROR(INDEX('ARTICULOS TECNO'!B:B, MATCH(F407, 'ARTICULOS TECNO'!A:A, 0)),"")</f>
        <v>Apple iPad Air 11" M3 256GB Wi‑Fi</v>
      </c>
      <c r="I407" s="302" t="str">
        <f t="array" ref="I407">IFERROR(INDEX('ARTICULOS TECNO'!C:C, MATCH(F407, 'ARTICULOS TECNO'!A:A, 0)),"NA")</f>
        <v>Space Gray</v>
      </c>
      <c r="J407" s="252">
        <v>590.0</v>
      </c>
      <c r="K407" s="341">
        <v>734.0</v>
      </c>
      <c r="L407" s="259">
        <f t="shared" si="2"/>
        <v>734</v>
      </c>
      <c r="M407" s="211" t="s">
        <v>548</v>
      </c>
      <c r="N407" s="263">
        <f t="shared" si="29"/>
        <v>734</v>
      </c>
      <c r="O407" s="267">
        <v>579.0</v>
      </c>
      <c r="P407" s="267">
        <f t="shared" si="46"/>
        <v>41</v>
      </c>
      <c r="Q407" s="267">
        <f t="array" ref="Q407">IFERROR((K407-O407-P407)*G407,"")</f>
        <v>114</v>
      </c>
      <c r="R407" s="215">
        <f t="shared" si="43"/>
        <v>0.1553133515</v>
      </c>
      <c r="S407" s="339" t="s">
        <v>523</v>
      </c>
      <c r="T407" s="218"/>
      <c r="U407" s="214">
        <f t="shared" si="24"/>
        <v>579</v>
      </c>
      <c r="V407" s="217">
        <f t="array" ref="V407">IFERROR(INDEX('ARTICULOS TECNO'!G:G, MATCH(F407, 'ARTICULOS TECNO'!A:A, 0)),"")</f>
        <v>0.9</v>
      </c>
      <c r="W407" s="217">
        <f t="shared" si="39"/>
        <v>0.9</v>
      </c>
      <c r="X407" s="299"/>
      <c r="Y407" s="300" t="str">
        <f t="shared" si="41"/>
        <v>07/2025</v>
      </c>
    </row>
    <row r="408" ht="18.0" customHeight="1">
      <c r="A408" s="271">
        <v>45848.0</v>
      </c>
      <c r="B408" s="180">
        <v>2059.0</v>
      </c>
      <c r="C408" s="342" t="s">
        <v>191</v>
      </c>
      <c r="D408" s="203">
        <f t="array" ref="D408">XLOOKUP(B408,CABE_VENTAS!$A$1:A1037,CABE_VENTAS!$C$1:C1037,"N/A")</f>
        <v>84</v>
      </c>
      <c r="E408" s="204" t="str">
        <f t="array" ref="E408">XLOOKUP(D408,CLIENTES!$A$1:A1037,CLIENTES!$B$1:B1037, "")</f>
        <v>Franco Pepe</v>
      </c>
      <c r="F408" s="264" t="s">
        <v>600</v>
      </c>
      <c r="G408" s="260">
        <v>35.0</v>
      </c>
      <c r="H408" s="302" t="str">
        <f t="array" ref="H408">IFERROR(INDEX('ARTICULOS TECNO'!B:B, MATCH(F408, 'ARTICULOS TECNO'!A:A, 0)),"")</f>
        <v>iPhone 15 128GB 🇮🇳</v>
      </c>
      <c r="I408" s="302" t="str">
        <f t="array" ref="I408">IFERROR(INDEX('ARTICULOS TECNO'!C:C, MATCH(F408, 'ARTICULOS TECNO'!A:A, 0)),"NA")</f>
        <v>Black</v>
      </c>
      <c r="J408" s="340">
        <v>584.0</v>
      </c>
      <c r="K408" s="341">
        <v>615.0</v>
      </c>
      <c r="L408" s="259">
        <f t="shared" si="2"/>
        <v>21525</v>
      </c>
      <c r="M408" s="211" t="s">
        <v>548</v>
      </c>
      <c r="N408" s="263" t="str">
        <f t="shared" si="29"/>
        <v/>
      </c>
      <c r="O408" s="213">
        <v>615.0</v>
      </c>
      <c r="P408" s="214">
        <v>0.0</v>
      </c>
      <c r="Q408" s="214">
        <f t="array" ref="Q408">IFERROR((K408-O408-P408)*G408,"")</f>
        <v>0</v>
      </c>
      <c r="R408" s="215">
        <f t="shared" si="43"/>
        <v>0</v>
      </c>
      <c r="S408" s="339" t="s">
        <v>770</v>
      </c>
      <c r="T408" s="218"/>
      <c r="U408" s="214">
        <f t="shared" si="24"/>
        <v>21525</v>
      </c>
      <c r="V408" s="217">
        <f t="array" ref="V408">IFERROR(INDEX('ARTICULOS TECNO'!G:G, MATCH(F408, 'ARTICULOS TECNO'!A:A, 0)),"")</f>
        <v>0.35</v>
      </c>
      <c r="W408" s="217">
        <f t="shared" si="39"/>
        <v>12.25</v>
      </c>
      <c r="X408" s="299"/>
      <c r="Y408" s="300" t="str">
        <f t="shared" si="41"/>
        <v>07/2025</v>
      </c>
    </row>
    <row r="409" ht="18.0" customHeight="1">
      <c r="A409" s="271">
        <v>45848.0</v>
      </c>
      <c r="B409" s="180">
        <v>2059.0</v>
      </c>
      <c r="C409" s="342" t="s">
        <v>191</v>
      </c>
      <c r="D409" s="203">
        <f t="array" ref="D409">XLOOKUP(B409,CABE_VENTAS!$A$1:A1037,CABE_VENTAS!$C$1:C1037,"N/A")</f>
        <v>84</v>
      </c>
      <c r="E409" s="204" t="str">
        <f t="array" ref="E409">XLOOKUP(D409,CLIENTES!$A$1:A1037,CLIENTES!$B$1:B1037, "")</f>
        <v>Franco Pepe</v>
      </c>
      <c r="F409" s="264" t="s">
        <v>771</v>
      </c>
      <c r="G409" s="260">
        <v>14.0</v>
      </c>
      <c r="H409" s="302" t="str">
        <f t="array" ref="H409">IFERROR(INDEX('ARTICULOS TECNO'!B:B, MATCH(F409, 'ARTICULOS TECNO'!A:A, 0)),"")</f>
        <v>iPhone 15 128GB 🇮🇳</v>
      </c>
      <c r="I409" s="302" t="str">
        <f t="array" ref="I409">IFERROR(INDEX('ARTICULOS TECNO'!C:C, MATCH(F409, 'ARTICULOS TECNO'!A:A, 0)),"NA")</f>
        <v>Blue</v>
      </c>
      <c r="J409" s="340">
        <v>584.0</v>
      </c>
      <c r="K409" s="341">
        <v>615.0</v>
      </c>
      <c r="L409" s="259">
        <f t="shared" si="2"/>
        <v>8610</v>
      </c>
      <c r="M409" s="211" t="s">
        <v>548</v>
      </c>
      <c r="N409" s="263" t="str">
        <f t="shared" si="29"/>
        <v/>
      </c>
      <c r="O409" s="213">
        <v>615.0</v>
      </c>
      <c r="P409" s="214">
        <v>0.0</v>
      </c>
      <c r="Q409" s="214">
        <f t="array" ref="Q409">IFERROR((K409-O409-P409)*G409,"")</f>
        <v>0</v>
      </c>
      <c r="R409" s="215">
        <f t="shared" si="43"/>
        <v>0</v>
      </c>
      <c r="S409" s="339" t="s">
        <v>770</v>
      </c>
      <c r="T409" s="218"/>
      <c r="U409" s="214">
        <f t="shared" si="24"/>
        <v>8610</v>
      </c>
      <c r="V409" s="217">
        <f t="array" ref="V409">IFERROR(INDEX('ARTICULOS TECNO'!G:G, MATCH(F409, 'ARTICULOS TECNO'!A:A, 0)),"")</f>
        <v>0.35</v>
      </c>
      <c r="W409" s="217">
        <f t="shared" si="39"/>
        <v>4.9</v>
      </c>
      <c r="X409" s="299"/>
      <c r="Y409" s="300" t="str">
        <f t="shared" si="41"/>
        <v>07/2025</v>
      </c>
    </row>
    <row r="410" ht="18.0" customHeight="1">
      <c r="A410" s="271">
        <v>45848.0</v>
      </c>
      <c r="B410" s="180">
        <v>2059.0</v>
      </c>
      <c r="C410" s="342" t="s">
        <v>191</v>
      </c>
      <c r="D410" s="203">
        <f t="array" ref="D410">XLOOKUP(B410,CABE_VENTAS!$A$1:A1037,CABE_VENTAS!$C$1:C1037,"N/A")</f>
        <v>84</v>
      </c>
      <c r="E410" s="204" t="str">
        <f t="array" ref="E410">XLOOKUP(D410,CLIENTES!$A$1:A1037,CLIENTES!$B$1:B1037, "")</f>
        <v>Franco Pepe</v>
      </c>
      <c r="F410" s="264" t="s">
        <v>772</v>
      </c>
      <c r="G410" s="206">
        <v>1.0</v>
      </c>
      <c r="H410" s="207" t="str">
        <f t="array" ref="H410">INDEX('ARTICULOS TECNO'!B:B, MATCH(F410, 'ARTICULOS TECNO'!A:A, 0))</f>
        <v>iPhone 15 128GB 🇮🇳</v>
      </c>
      <c r="I410" s="207" t="str">
        <f t="array" ref="I410">IFERROR(INDEX('ARTICULOS TECNO'!C:C, MATCH(F410, 'ARTICULOS TECNO'!A:A, 0)),"NA")</f>
        <v>Green</v>
      </c>
      <c r="J410" s="340">
        <v>584.0</v>
      </c>
      <c r="K410" s="341">
        <v>615.0</v>
      </c>
      <c r="L410" s="259">
        <f t="shared" si="2"/>
        <v>615</v>
      </c>
      <c r="M410" s="211" t="s">
        <v>548</v>
      </c>
      <c r="N410" s="263" t="str">
        <f t="shared" si="29"/>
        <v/>
      </c>
      <c r="O410" s="213">
        <v>615.0</v>
      </c>
      <c r="P410" s="214">
        <v>0.0</v>
      </c>
      <c r="Q410" s="214">
        <f t="array" ref="Q410">IFERROR((K410-O410-P410)*G410,"")</f>
        <v>0</v>
      </c>
      <c r="R410" s="215">
        <f t="shared" si="43"/>
        <v>0</v>
      </c>
      <c r="S410" s="339" t="s">
        <v>770</v>
      </c>
      <c r="T410" s="218"/>
      <c r="U410" s="214">
        <f t="shared" si="24"/>
        <v>615</v>
      </c>
      <c r="V410" s="217">
        <f t="array" ref="V410">IFERROR(INDEX('ARTICULOS TECNO'!G:G, MATCH(F410, 'ARTICULOS TECNO'!A:A, 0)),"")</f>
        <v>0.35</v>
      </c>
      <c r="W410" s="217">
        <f t="shared" si="39"/>
        <v>0.35</v>
      </c>
      <c r="X410" s="299"/>
      <c r="Y410" s="300" t="str">
        <f t="shared" si="41"/>
        <v>07/2025</v>
      </c>
    </row>
    <row r="411" ht="18.0" customHeight="1">
      <c r="A411" s="271">
        <v>45848.0</v>
      </c>
      <c r="B411" s="180">
        <v>2059.0</v>
      </c>
      <c r="C411" s="342" t="s">
        <v>191</v>
      </c>
      <c r="D411" s="203">
        <f t="array" ref="D411">XLOOKUP(B411,CABE_VENTAS!$A$1:A1037,CABE_VENTAS!$C$1:C1037,"N/A")</f>
        <v>84</v>
      </c>
      <c r="E411" s="204" t="str">
        <f t="array" ref="E411">XLOOKUP(D411,CLIENTES!$A$1:A1037,CLIENTES!$B$1:B1037, "")</f>
        <v>Franco Pepe</v>
      </c>
      <c r="F411" s="343" t="s">
        <v>614</v>
      </c>
      <c r="G411" s="206">
        <v>4.0</v>
      </c>
      <c r="H411" s="207" t="str">
        <f t="array" ref="H411">INDEX('ARTICULOS TECNO'!B:B, MATCH(F411, 'ARTICULOS TECNO'!A:A, 0))</f>
        <v>iPhone 16 128GB 🇮🇳</v>
      </c>
      <c r="I411" s="207" t="str">
        <f t="array" ref="I411">IFERROR(INDEX('ARTICULOS TECNO'!C:C, MATCH(F411, 'ARTICULOS TECNO'!A:A, 0)),"NA")</f>
        <v>Teal</v>
      </c>
      <c r="J411" s="340">
        <v>584.0</v>
      </c>
      <c r="K411" s="344">
        <v>705.0</v>
      </c>
      <c r="L411" s="259">
        <f t="shared" si="2"/>
        <v>2820</v>
      </c>
      <c r="M411" s="211" t="s">
        <v>548</v>
      </c>
      <c r="N411" s="263" t="str">
        <f t="shared" si="29"/>
        <v/>
      </c>
      <c r="O411" s="214">
        <v>698.0</v>
      </c>
      <c r="P411" s="214">
        <v>0.0</v>
      </c>
      <c r="Q411" s="214">
        <f t="array" ref="Q411">IFERROR((K411-O411-P411)*G411,"")</f>
        <v>28</v>
      </c>
      <c r="R411" s="215">
        <f t="shared" si="43"/>
        <v>0.009929078014</v>
      </c>
      <c r="S411" s="339" t="s">
        <v>770</v>
      </c>
      <c r="T411" s="218"/>
      <c r="U411" s="214">
        <f t="shared" si="24"/>
        <v>2792</v>
      </c>
      <c r="V411" s="217">
        <f t="array" ref="V411">IFERROR(INDEX('ARTICULOS TECNO'!G:G, MATCH(F411, 'ARTICULOS TECNO'!A:A, 0)),"")</f>
        <v>0.35</v>
      </c>
      <c r="W411" s="217">
        <f t="shared" si="39"/>
        <v>1.4</v>
      </c>
      <c r="X411" s="299"/>
      <c r="Y411" s="300" t="str">
        <f t="shared" si="41"/>
        <v>07/2025</v>
      </c>
    </row>
    <row r="412" ht="18.0" customHeight="1">
      <c r="A412" s="271">
        <v>45848.0</v>
      </c>
      <c r="B412" s="180">
        <v>2059.0</v>
      </c>
      <c r="C412" s="342" t="s">
        <v>191</v>
      </c>
      <c r="D412" s="203">
        <f t="array" ref="D412">XLOOKUP(B412,CABE_VENTAS!$A$1:A1037,CABE_VENTAS!$C$1:C1037,"N/A")</f>
        <v>84</v>
      </c>
      <c r="E412" s="204" t="str">
        <f t="array" ref="E412">XLOOKUP(D412,CLIENTES!$A$1:A1037,CLIENTES!$B$1:B1037, "")</f>
        <v>Franco Pepe</v>
      </c>
      <c r="F412" s="343" t="s">
        <v>773</v>
      </c>
      <c r="G412" s="206">
        <v>1.0</v>
      </c>
      <c r="H412" s="207" t="str">
        <f t="array" ref="H412">INDEX('ARTICULOS TECNO'!B:B, MATCH(F412, 'ARTICULOS TECNO'!A:A, 0))</f>
        <v>iPhone 16 128GB 🇮🇳</v>
      </c>
      <c r="I412" s="207" t="str">
        <f t="array" ref="I412">IFERROR(INDEX('ARTICULOS TECNO'!C:C, MATCH(F412, 'ARTICULOS TECNO'!A:A, 0)),"NA")</f>
        <v>Black</v>
      </c>
      <c r="J412" s="340">
        <v>584.0</v>
      </c>
      <c r="K412" s="344">
        <v>705.0</v>
      </c>
      <c r="L412" s="259">
        <f t="shared" si="2"/>
        <v>705</v>
      </c>
      <c r="M412" s="211" t="s">
        <v>548</v>
      </c>
      <c r="N412" s="263" t="str">
        <f t="shared" si="29"/>
        <v/>
      </c>
      <c r="O412" s="214">
        <v>698.0</v>
      </c>
      <c r="P412" s="214">
        <v>0.0</v>
      </c>
      <c r="Q412" s="214">
        <f t="array" ref="Q412">IFERROR((K412-O412-P412)*G412,"")</f>
        <v>7</v>
      </c>
      <c r="R412" s="215">
        <f t="shared" si="43"/>
        <v>0.009929078014</v>
      </c>
      <c r="S412" s="339" t="s">
        <v>770</v>
      </c>
      <c r="T412" s="218"/>
      <c r="U412" s="214">
        <f t="shared" si="24"/>
        <v>698</v>
      </c>
      <c r="V412" s="217">
        <f t="array" ref="V412">IFERROR(INDEX('ARTICULOS TECNO'!G:G, MATCH(F412, 'ARTICULOS TECNO'!A:A, 0)),"")</f>
        <v>0.35</v>
      </c>
      <c r="W412" s="217">
        <f t="shared" si="39"/>
        <v>0.35</v>
      </c>
      <c r="X412" s="299"/>
      <c r="Y412" s="300" t="str">
        <f t="shared" si="41"/>
        <v>07/2025</v>
      </c>
    </row>
    <row r="413" ht="18.0" customHeight="1">
      <c r="A413" s="271">
        <v>45848.0</v>
      </c>
      <c r="B413" s="180">
        <v>2059.0</v>
      </c>
      <c r="C413" s="342" t="s">
        <v>191</v>
      </c>
      <c r="D413" s="203">
        <f t="array" ref="D413">XLOOKUP(B413,CABE_VENTAS!$A$1:A1037,CABE_VENTAS!$C$1:C1037,"N/A")</f>
        <v>84</v>
      </c>
      <c r="E413" s="204" t="str">
        <f t="array" ref="E413">XLOOKUP(D413,CLIENTES!$A$1:A1037,CLIENTES!$B$1:B1037, "")</f>
        <v>Franco Pepe</v>
      </c>
      <c r="F413" s="343" t="s">
        <v>774</v>
      </c>
      <c r="G413" s="206">
        <v>1.0</v>
      </c>
      <c r="H413" s="207" t="str">
        <f t="array" ref="H413">INDEX('ARTICULOS TECNO'!B:B, MATCH(F413, 'ARTICULOS TECNO'!A:A, 0))</f>
        <v>iPhone 16 128GB 🇮🇳</v>
      </c>
      <c r="I413" s="207" t="str">
        <f t="array" ref="I413">IFERROR(INDEX('ARTICULOS TECNO'!C:C, MATCH(F413, 'ARTICULOS TECNO'!A:A, 0)),"NA")</f>
        <v>Ultramarine</v>
      </c>
      <c r="J413" s="340">
        <v>584.0</v>
      </c>
      <c r="K413" s="344">
        <v>705.0</v>
      </c>
      <c r="L413" s="259">
        <f t="shared" si="2"/>
        <v>705</v>
      </c>
      <c r="M413" s="211" t="s">
        <v>548</v>
      </c>
      <c r="N413" s="263" t="str">
        <f t="shared" si="29"/>
        <v/>
      </c>
      <c r="O413" s="214">
        <v>698.0</v>
      </c>
      <c r="P413" s="214">
        <v>0.0</v>
      </c>
      <c r="Q413" s="214">
        <f t="array" ref="Q413">IFERROR((K413-O413-P413)*G413,"")</f>
        <v>7</v>
      </c>
      <c r="R413" s="215">
        <f t="shared" si="43"/>
        <v>0.009929078014</v>
      </c>
      <c r="S413" s="339" t="s">
        <v>770</v>
      </c>
      <c r="T413" s="218"/>
      <c r="U413" s="214">
        <f t="shared" si="24"/>
        <v>698</v>
      </c>
      <c r="V413" s="217">
        <f t="array" ref="V413">IFERROR(INDEX('ARTICULOS TECNO'!G:G, MATCH(F413, 'ARTICULOS TECNO'!A:A, 0)),"")</f>
        <v>0.35</v>
      </c>
      <c r="W413" s="217">
        <f t="shared" si="39"/>
        <v>0.35</v>
      </c>
      <c r="X413" s="299"/>
      <c r="Y413" s="300" t="str">
        <f t="shared" si="41"/>
        <v>07/2025</v>
      </c>
    </row>
    <row r="414" ht="18.0" customHeight="1">
      <c r="A414" s="271">
        <v>45848.0</v>
      </c>
      <c r="B414" s="180">
        <v>2059.0</v>
      </c>
      <c r="C414" s="342" t="s">
        <v>191</v>
      </c>
      <c r="D414" s="203">
        <f t="array" ref="D414">XLOOKUP(B414,CABE_VENTAS!$A$1:A1037,CABE_VENTAS!$C$1:C1037,"N/A")</f>
        <v>84</v>
      </c>
      <c r="E414" s="204" t="str">
        <f t="array" ref="E414">XLOOKUP(D414,CLIENTES!$A$1:A1037,CLIENTES!$B$1:B1037, "")</f>
        <v>Franco Pepe</v>
      </c>
      <c r="F414" s="343" t="s">
        <v>612</v>
      </c>
      <c r="G414" s="206">
        <v>14.0</v>
      </c>
      <c r="H414" s="207" t="str">
        <f t="array" ref="H414">INDEX('ARTICULOS TECNO'!B:B, MATCH(F414, 'ARTICULOS TECNO'!A:A, 0))</f>
        <v>iPhone 16 128GB 🇮🇳</v>
      </c>
      <c r="I414" s="207" t="str">
        <f t="array" ref="I414">IFERROR(INDEX('ARTICULOS TECNO'!C:C, MATCH(F414, 'ARTICULOS TECNO'!A:A, 0)),"NA")</f>
        <v>White</v>
      </c>
      <c r="J414" s="340">
        <v>584.0</v>
      </c>
      <c r="K414" s="344">
        <v>705.0</v>
      </c>
      <c r="L414" s="259">
        <f t="shared" si="2"/>
        <v>9870</v>
      </c>
      <c r="M414" s="211" t="s">
        <v>548</v>
      </c>
      <c r="N414" s="263">
        <f t="shared" si="29"/>
        <v>44850</v>
      </c>
      <c r="O414" s="214">
        <v>698.0</v>
      </c>
      <c r="P414" s="214">
        <v>0.0</v>
      </c>
      <c r="Q414" s="214">
        <f t="array" ref="Q414">IFERROR((K414-O414-P414)*G414,"")</f>
        <v>98</v>
      </c>
      <c r="R414" s="215">
        <f t="shared" si="43"/>
        <v>0.009929078014</v>
      </c>
      <c r="S414" s="339" t="s">
        <v>770</v>
      </c>
      <c r="T414" s="218"/>
      <c r="U414" s="214">
        <f t="shared" si="24"/>
        <v>9772</v>
      </c>
      <c r="V414" s="217">
        <f t="array" ref="V414">IFERROR(INDEX('ARTICULOS TECNO'!G:G, MATCH(F414, 'ARTICULOS TECNO'!A:A, 0)),"")</f>
        <v>0.35</v>
      </c>
      <c r="W414" s="217">
        <f t="shared" si="39"/>
        <v>4.9</v>
      </c>
      <c r="X414" s="299"/>
      <c r="Y414" s="300" t="str">
        <f t="shared" si="41"/>
        <v>07/2025</v>
      </c>
    </row>
    <row r="415" ht="18.0" customHeight="1">
      <c r="A415" s="271">
        <v>45847.0</v>
      </c>
      <c r="B415" s="180">
        <v>2057.0</v>
      </c>
      <c r="C415" s="180" t="s">
        <v>505</v>
      </c>
      <c r="D415" s="203">
        <f t="array" ref="D415">XLOOKUP(B415,CABE_VENTAS!$A$1:A1037,CABE_VENTAS!$C$1:C1037,"N/A")</f>
        <v>162</v>
      </c>
      <c r="E415" s="335" t="s">
        <v>29</v>
      </c>
      <c r="F415" s="254" t="s">
        <v>775</v>
      </c>
      <c r="G415" s="260">
        <v>1.0</v>
      </c>
      <c r="H415" s="302" t="str">
        <f t="array" ref="H415">PROPER(INDEX('ARTICULOS TECNO'!B:B, MATCH(F415, 'ARTICULOS TECNO'!A:A, 0)))</f>
        <v>Apple Ipad Mini A17 128Gb Wifi Only</v>
      </c>
      <c r="I415" s="207" t="str">
        <f t="array" ref="I415">IFERROR(INDEX('ARTICULOS TECNO'!C:C, MATCH(F415, 'ARTICULOS TECNO'!A:A, 0)),"NA")</f>
        <v>Space Gray</v>
      </c>
      <c r="J415" s="252">
        <v>592.0</v>
      </c>
      <c r="K415" s="301">
        <v>583.0</v>
      </c>
      <c r="L415" s="259">
        <f t="shared" si="2"/>
        <v>583</v>
      </c>
      <c r="M415" s="211" t="s">
        <v>548</v>
      </c>
      <c r="N415" s="263" t="str">
        <f t="shared" si="29"/>
        <v/>
      </c>
      <c r="O415" s="267">
        <v>379.0</v>
      </c>
      <c r="P415" s="267">
        <f t="shared" ref="P415:P420" si="47">ROUNDUP(IF(ISNUMBER(FIND("CELL",UPPER(C415))),85*V415,45*V415),0)</f>
        <v>32</v>
      </c>
      <c r="Q415" s="267">
        <f t="array" ref="Q415">IFERROR((K415-O415-P415)*G415,"")</f>
        <v>172</v>
      </c>
      <c r="R415" s="215">
        <f t="shared" si="43"/>
        <v>0.295025729</v>
      </c>
      <c r="S415" s="216" t="s">
        <v>523</v>
      </c>
      <c r="T415" s="180">
        <v>3329054.0</v>
      </c>
      <c r="U415" s="214">
        <f t="shared" si="24"/>
        <v>379</v>
      </c>
      <c r="V415" s="217">
        <f t="array" ref="V415">IFERROR(INDEX('ARTICULOS TECNO'!G:G, MATCH(F415, 'ARTICULOS TECNO'!A:A, 0)),"")</f>
        <v>0.7</v>
      </c>
      <c r="W415" s="217">
        <f t="shared" si="39"/>
        <v>0.7</v>
      </c>
      <c r="X415" s="289"/>
      <c r="Y415" s="244" t="str">
        <f t="shared" si="41"/>
        <v>07/2025</v>
      </c>
    </row>
    <row r="416" ht="18.0" customHeight="1">
      <c r="A416" s="271">
        <v>45847.0</v>
      </c>
      <c r="B416" s="180">
        <v>2057.0</v>
      </c>
      <c r="C416" s="180" t="s">
        <v>505</v>
      </c>
      <c r="D416" s="203">
        <f t="array" ref="D416">XLOOKUP(B416,CABE_VENTAS!$A$1:A1037,CABE_VENTAS!$C$1:C1037,"N/A")</f>
        <v>162</v>
      </c>
      <c r="E416" s="335" t="s">
        <v>29</v>
      </c>
      <c r="F416" s="254" t="s">
        <v>776</v>
      </c>
      <c r="G416" s="260">
        <v>1.0</v>
      </c>
      <c r="H416" s="302" t="str">
        <f t="array" ref="H416">PROPER(INDEX('ARTICULOS TECNO'!B:B, MATCH(F416, 'ARTICULOS TECNO'!A:A, 0)))</f>
        <v>Apple Ipad Mini A17 128Gb Wifi Only</v>
      </c>
      <c r="I416" s="207" t="str">
        <f t="array" ref="I416">IFERROR(INDEX('ARTICULOS TECNO'!C:C, MATCH(F416, 'ARTICULOS TECNO'!A:A, 0)),"NA")</f>
        <v>Blue</v>
      </c>
      <c r="J416" s="252">
        <v>592.0</v>
      </c>
      <c r="K416" s="301">
        <v>583.0</v>
      </c>
      <c r="L416" s="259">
        <f t="shared" si="2"/>
        <v>583</v>
      </c>
      <c r="M416" s="211" t="s">
        <v>548</v>
      </c>
      <c r="N416" s="263" t="str">
        <f t="shared" si="29"/>
        <v/>
      </c>
      <c r="O416" s="267">
        <v>379.0</v>
      </c>
      <c r="P416" s="267">
        <f t="shared" si="47"/>
        <v>32</v>
      </c>
      <c r="Q416" s="267">
        <f t="array" ref="Q416">IFERROR((K416-O416-P416)*G416,"")</f>
        <v>172</v>
      </c>
      <c r="R416" s="215">
        <f t="shared" si="43"/>
        <v>0.295025729</v>
      </c>
      <c r="S416" s="216" t="s">
        <v>523</v>
      </c>
      <c r="T416" s="180">
        <v>3329054.0</v>
      </c>
      <c r="U416" s="214">
        <f t="shared" si="24"/>
        <v>379</v>
      </c>
      <c r="V416" s="217">
        <f t="array" ref="V416">IFERROR(INDEX('ARTICULOS TECNO'!G:G, MATCH(F416, 'ARTICULOS TECNO'!A:A, 0)),"")</f>
        <v>0.7</v>
      </c>
      <c r="W416" s="217">
        <f t="shared" si="39"/>
        <v>0.7</v>
      </c>
      <c r="X416" s="289"/>
      <c r="Y416" s="244" t="str">
        <f t="shared" si="41"/>
        <v>07/2025</v>
      </c>
    </row>
    <row r="417" ht="18.0" customHeight="1">
      <c r="A417" s="271">
        <v>45847.0</v>
      </c>
      <c r="B417" s="180">
        <v>2057.0</v>
      </c>
      <c r="C417" s="180" t="s">
        <v>521</v>
      </c>
      <c r="D417" s="203">
        <f t="array" ref="D417">XLOOKUP(B417,CABE_VENTAS!$A$1:A1037,CABE_VENTAS!$C$1:C1037,"N/A")</f>
        <v>162</v>
      </c>
      <c r="E417" s="335" t="s">
        <v>29</v>
      </c>
      <c r="F417" s="254" t="s">
        <v>777</v>
      </c>
      <c r="G417" s="260">
        <v>1.0</v>
      </c>
      <c r="H417" s="302" t="str">
        <f t="array" ref="H417">INDEX('ARTICULOS TECNO'!B:B, MATCH(F417, 'ARTICULOS TECNO'!A:A, 0))</f>
        <v>Apple Watch Ultra 2 GPS 49mm CPO</v>
      </c>
      <c r="I417" s="302" t="str">
        <f t="array" ref="I417">IFERROR(INDEX('ARTICULOS TECNO'!C:C, MATCH(F417, 'ARTICULOS TECNO'!A:A, 0)),"NA")</f>
        <v>Blue</v>
      </c>
      <c r="J417" s="252">
        <v>585.0</v>
      </c>
      <c r="K417" s="301">
        <v>603.0</v>
      </c>
      <c r="L417" s="210">
        <f t="shared" si="2"/>
        <v>603</v>
      </c>
      <c r="M417" s="250" t="s">
        <v>548</v>
      </c>
      <c r="N417" s="263">
        <f t="shared" si="29"/>
        <v>1769</v>
      </c>
      <c r="O417" s="267">
        <v>517.0</v>
      </c>
      <c r="P417" s="267">
        <f t="shared" si="47"/>
        <v>23</v>
      </c>
      <c r="Q417" s="267">
        <f t="array" ref="Q417">IFERROR((K417-O417-P417)*G417,"")</f>
        <v>63</v>
      </c>
      <c r="R417" s="294">
        <f t="shared" si="43"/>
        <v>0.1044776119</v>
      </c>
      <c r="S417" s="216" t="s">
        <v>569</v>
      </c>
      <c r="T417" s="180">
        <v>18611.0</v>
      </c>
      <c r="U417" s="267">
        <f t="shared" si="24"/>
        <v>517</v>
      </c>
      <c r="V417" s="270">
        <f t="array" ref="V417">IFERROR(INDEX('ARTICULOS TECNO'!G:G, MATCH(F417, 'ARTICULOS TECNO'!A:A, 0)),"")</f>
        <v>0.5</v>
      </c>
      <c r="W417" s="270">
        <f t="shared" si="39"/>
        <v>0.5</v>
      </c>
      <c r="X417" s="289"/>
      <c r="Y417" s="244" t="str">
        <f t="shared" si="41"/>
        <v>07/2025</v>
      </c>
    </row>
    <row r="418" ht="18.0" customHeight="1">
      <c r="A418" s="271">
        <v>45847.0</v>
      </c>
      <c r="B418" s="180">
        <v>2056.0</v>
      </c>
      <c r="C418" s="180" t="s">
        <v>191</v>
      </c>
      <c r="D418" s="265">
        <f t="array" ref="D418">XLOOKUP(B418,CABE_VENTAS!$A$1:A1037,CABE_VENTAS!$C$1:C1037,"N/A")</f>
        <v>257</v>
      </c>
      <c r="E418" s="335" t="s">
        <v>92</v>
      </c>
      <c r="F418" s="254" t="s">
        <v>621</v>
      </c>
      <c r="G418" s="260">
        <v>1.0</v>
      </c>
      <c r="H418" s="302" t="str">
        <f t="array" ref="H418">INDEX('ARTICULOS TECNO'!B:B, MATCH(F418, 'ARTICULOS TECNO'!A:A, 0))</f>
        <v>iPhone 14 Pro 256GB CPO</v>
      </c>
      <c r="I418" s="302" t="s">
        <v>728</v>
      </c>
      <c r="J418" s="252">
        <v>614.0</v>
      </c>
      <c r="K418" s="301">
        <v>716.0</v>
      </c>
      <c r="L418" s="210">
        <f t="shared" si="2"/>
        <v>716</v>
      </c>
      <c r="M418" s="250" t="s">
        <v>548</v>
      </c>
      <c r="N418" s="263" t="str">
        <f t="shared" si="29"/>
        <v/>
      </c>
      <c r="O418" s="267">
        <v>625.0</v>
      </c>
      <c r="P418" s="267">
        <f t="shared" si="47"/>
        <v>34</v>
      </c>
      <c r="Q418" s="267">
        <f t="array" ref="Q418">IFERROR((K418-O418-P418)*G418,"")</f>
        <v>57</v>
      </c>
      <c r="R418" s="294">
        <f t="shared" si="43"/>
        <v>0.07960893855</v>
      </c>
      <c r="S418" s="216" t="s">
        <v>569</v>
      </c>
      <c r="T418" s="180">
        <v>19756.0</v>
      </c>
      <c r="U418" s="267">
        <f t="shared" si="24"/>
        <v>625</v>
      </c>
      <c r="V418" s="289">
        <v>0.4</v>
      </c>
      <c r="W418" s="270">
        <f t="shared" si="39"/>
        <v>0.4</v>
      </c>
      <c r="X418" s="289"/>
      <c r="Y418" s="244" t="str">
        <f t="shared" si="41"/>
        <v>07/2025</v>
      </c>
    </row>
    <row r="419" ht="18.0" customHeight="1">
      <c r="A419" s="271">
        <v>45847.0</v>
      </c>
      <c r="B419" s="180">
        <v>2056.0</v>
      </c>
      <c r="C419" s="180" t="s">
        <v>191</v>
      </c>
      <c r="D419" s="265">
        <f t="array" ref="D419">XLOOKUP(B419,CABE_VENTAS!$A$1:A1037,CABE_VENTAS!$C$1:C1037,"N/A")</f>
        <v>257</v>
      </c>
      <c r="E419" s="335" t="s">
        <v>92</v>
      </c>
      <c r="F419" s="254" t="s">
        <v>710</v>
      </c>
      <c r="G419" s="260">
        <v>1.0</v>
      </c>
      <c r="H419" s="302" t="str">
        <f t="array" ref="H419">INDEX('ARTICULOS TECNO'!B:B, MATCH(F419, 'ARTICULOS TECNO'!A:A, 0))</f>
        <v>iPhone 15 Pro Max 515GB CPO</v>
      </c>
      <c r="I419" s="302" t="s">
        <v>728</v>
      </c>
      <c r="J419" s="252">
        <v>607.0</v>
      </c>
      <c r="K419" s="301">
        <v>1020.0</v>
      </c>
      <c r="L419" s="210">
        <f t="shared" si="2"/>
        <v>1020</v>
      </c>
      <c r="M419" s="250" t="s">
        <v>548</v>
      </c>
      <c r="N419" s="263" t="str">
        <f t="shared" si="29"/>
        <v/>
      </c>
      <c r="O419" s="267">
        <v>940.0</v>
      </c>
      <c r="P419" s="267">
        <f t="shared" si="47"/>
        <v>43</v>
      </c>
      <c r="Q419" s="267">
        <f t="array" ref="Q419">IFERROR((K419-O419-P419)*G419,"")</f>
        <v>37</v>
      </c>
      <c r="R419" s="294">
        <f t="shared" si="43"/>
        <v>0.0362745098</v>
      </c>
      <c r="S419" s="216" t="s">
        <v>569</v>
      </c>
      <c r="T419" s="180"/>
      <c r="U419" s="267">
        <f t="shared" si="24"/>
        <v>940</v>
      </c>
      <c r="V419" s="270">
        <f t="array" ref="V419">IFERROR(INDEX('ARTICULOS TECNO'!G:G, MATCH(F419, 'ARTICULOS TECNO'!A:A, 0)),"")</f>
        <v>0.5</v>
      </c>
      <c r="W419" s="270">
        <f t="shared" si="39"/>
        <v>0.5</v>
      </c>
      <c r="X419" s="289"/>
      <c r="Y419" s="244" t="str">
        <f t="shared" si="41"/>
        <v>07/2025</v>
      </c>
    </row>
    <row r="420" ht="18.0" customHeight="1">
      <c r="A420" s="271">
        <v>45847.0</v>
      </c>
      <c r="B420" s="180">
        <v>2056.0</v>
      </c>
      <c r="C420" s="180" t="s">
        <v>191</v>
      </c>
      <c r="D420" s="265">
        <f t="array" ref="D420">XLOOKUP(B420,CABE_VENTAS!$A$1:A1037,CABE_VENTAS!$C$1:C1037,"N/A")</f>
        <v>257</v>
      </c>
      <c r="E420" s="335" t="s">
        <v>92</v>
      </c>
      <c r="F420" s="264" t="s">
        <v>737</v>
      </c>
      <c r="G420" s="260">
        <v>1.0</v>
      </c>
      <c r="H420" s="302" t="str">
        <f t="array" ref="H420">INDEX('ARTICULOS TECNO'!B:B, MATCH(F420, 'ARTICULOS TECNO'!A:A, 0))</f>
        <v>iPhone 14 128GB 🇮🇳</v>
      </c>
      <c r="I420" s="302" t="s">
        <v>728</v>
      </c>
      <c r="J420" s="252">
        <v>607.0</v>
      </c>
      <c r="K420" s="301">
        <v>573.0</v>
      </c>
      <c r="L420" s="210">
        <f t="shared" si="2"/>
        <v>573</v>
      </c>
      <c r="M420" s="250" t="s">
        <v>548</v>
      </c>
      <c r="N420" s="263">
        <f t="shared" si="29"/>
        <v>2309</v>
      </c>
      <c r="O420" s="267">
        <v>494.0</v>
      </c>
      <c r="P420" s="267">
        <f t="shared" si="47"/>
        <v>30</v>
      </c>
      <c r="Q420" s="267">
        <f t="array" ref="Q420">IFERROR((K420-O420-P420)*G420,"")</f>
        <v>49</v>
      </c>
      <c r="R420" s="294">
        <f t="shared" si="43"/>
        <v>0.08551483421</v>
      </c>
      <c r="S420" s="216" t="s">
        <v>738</v>
      </c>
      <c r="T420" s="180"/>
      <c r="U420" s="267">
        <f t="shared" si="24"/>
        <v>494</v>
      </c>
      <c r="V420" s="270">
        <f t="array" ref="V420">IFERROR(INDEX('ARTICULOS TECNO'!G:G, MATCH(F420, 'ARTICULOS TECNO'!A:A, 0)),"")</f>
        <v>0.35</v>
      </c>
      <c r="W420" s="270">
        <f t="shared" si="39"/>
        <v>0.35</v>
      </c>
      <c r="X420" s="289"/>
      <c r="Y420" s="244" t="str">
        <f t="shared" si="41"/>
        <v>07/2025</v>
      </c>
    </row>
    <row r="421" ht="18.0" customHeight="1">
      <c r="A421" s="271">
        <v>45845.0</v>
      </c>
      <c r="B421" s="180">
        <v>2055.0</v>
      </c>
      <c r="C421" s="180" t="s">
        <v>191</v>
      </c>
      <c r="D421" s="265">
        <f t="array" ref="D421">XLOOKUP(B421,CABE_VENTAS!$A$1:A1037,CABE_VENTAS!$C$1:C1037,"N/A")</f>
        <v>261</v>
      </c>
      <c r="E421" s="337" t="str">
        <f t="array" ref="E421">XLOOKUP(D421,CLIENTES!$A$1:A1037,CLIENTES!$B$1:B1037, "")</f>
        <v>Claudio Molina x IG</v>
      </c>
      <c r="F421" s="264" t="s">
        <v>614</v>
      </c>
      <c r="G421" s="260">
        <v>2.0</v>
      </c>
      <c r="H421" s="302" t="str">
        <f t="array" ref="H421">INDEX('ARTICULOS TECNO'!B:B, MATCH(F421, 'ARTICULOS TECNO'!A:A, 0))</f>
        <v>iPhone 16 128GB 🇮🇳</v>
      </c>
      <c r="I421" s="302" t="str">
        <f t="array" ref="I421">IFERROR(INDEX('ARTICULOS TECNO'!C:C, MATCH(F421, 'ARTICULOS TECNO'!A:A, 0)),"NA")</f>
        <v>Teal</v>
      </c>
      <c r="J421" s="252">
        <v>583.0</v>
      </c>
      <c r="K421" s="301">
        <v>705.0</v>
      </c>
      <c r="L421" s="210">
        <f t="shared" si="2"/>
        <v>1410</v>
      </c>
      <c r="M421" s="211" t="s">
        <v>548</v>
      </c>
      <c r="N421" s="263" t="str">
        <f t="shared" si="29"/>
        <v/>
      </c>
      <c r="O421" s="267">
        <v>698.0</v>
      </c>
      <c r="P421" s="267">
        <v>0.0</v>
      </c>
      <c r="Q421" s="267">
        <f t="array" ref="Q421">IFERROR((K421-O421-P421)*G421,"")</f>
        <v>14</v>
      </c>
      <c r="R421" s="294">
        <f t="shared" si="43"/>
        <v>0.009929078014</v>
      </c>
      <c r="S421" s="216" t="s">
        <v>770</v>
      </c>
      <c r="T421" s="180"/>
      <c r="U421" s="267">
        <f t="shared" si="24"/>
        <v>1396</v>
      </c>
      <c r="V421" s="289">
        <v>0.35</v>
      </c>
      <c r="W421" s="270">
        <f t="shared" si="39"/>
        <v>0.7</v>
      </c>
      <c r="X421" s="289"/>
      <c r="Y421" s="244" t="str">
        <f t="shared" si="41"/>
        <v>07/2025</v>
      </c>
    </row>
    <row r="422" ht="18.0" customHeight="1">
      <c r="A422" s="271">
        <v>45845.0</v>
      </c>
      <c r="B422" s="180">
        <v>2055.0</v>
      </c>
      <c r="C422" s="180" t="s">
        <v>191</v>
      </c>
      <c r="D422" s="265">
        <f t="array" ref="D422">XLOOKUP(B422,CABE_VENTAS!$A$1:A1037,CABE_VENTAS!$C$1:C1037,"N/A")</f>
        <v>261</v>
      </c>
      <c r="E422" s="337" t="str">
        <f t="array" ref="E422">XLOOKUP(D422,CLIENTES!$A$1:A1037,CLIENTES!$B$1:B1037, "")</f>
        <v>Claudio Molina x IG</v>
      </c>
      <c r="F422" s="264" t="s">
        <v>773</v>
      </c>
      <c r="G422" s="260">
        <v>3.0</v>
      </c>
      <c r="H422" s="302" t="str">
        <f t="array" ref="H422">INDEX('ARTICULOS TECNO'!B:B, MATCH(F422, 'ARTICULOS TECNO'!A:A, 0))</f>
        <v>iPhone 16 128GB 🇮🇳</v>
      </c>
      <c r="I422" s="302" t="str">
        <f t="array" ref="I422">IFERROR(INDEX('ARTICULOS TECNO'!C:C, MATCH(F422, 'ARTICULOS TECNO'!A:A, 0)),"NA")</f>
        <v>Black</v>
      </c>
      <c r="J422" s="252">
        <v>583.0</v>
      </c>
      <c r="K422" s="301">
        <v>705.0</v>
      </c>
      <c r="L422" s="210">
        <f t="shared" si="2"/>
        <v>2115</v>
      </c>
      <c r="M422" s="211" t="s">
        <v>548</v>
      </c>
      <c r="N422" s="263" t="str">
        <f t="shared" si="29"/>
        <v/>
      </c>
      <c r="O422" s="267">
        <v>698.0</v>
      </c>
      <c r="P422" s="267">
        <v>0.0</v>
      </c>
      <c r="Q422" s="267">
        <f t="array" ref="Q422">IFERROR((K422-O422-P422)*G422,"")</f>
        <v>21</v>
      </c>
      <c r="R422" s="294">
        <f t="shared" si="43"/>
        <v>0.009929078014</v>
      </c>
      <c r="S422" s="216" t="s">
        <v>770</v>
      </c>
      <c r="T422" s="180"/>
      <c r="U422" s="267">
        <f t="shared" si="24"/>
        <v>2094</v>
      </c>
      <c r="V422" s="289">
        <v>0.35</v>
      </c>
      <c r="W422" s="270">
        <f t="shared" si="39"/>
        <v>1.05</v>
      </c>
      <c r="X422" s="289"/>
      <c r="Y422" s="244" t="str">
        <f t="shared" si="41"/>
        <v>07/2025</v>
      </c>
    </row>
    <row r="423" ht="18.0" customHeight="1">
      <c r="A423" s="271">
        <v>45845.0</v>
      </c>
      <c r="B423" s="180">
        <v>2055.0</v>
      </c>
      <c r="C423" s="180" t="s">
        <v>191</v>
      </c>
      <c r="D423" s="265">
        <f t="array" ref="D423">XLOOKUP(B423,CABE_VENTAS!$A$1:A1037,CABE_VENTAS!$C$1:C1037,"N/A")</f>
        <v>261</v>
      </c>
      <c r="E423" s="337" t="str">
        <f t="array" ref="E423">XLOOKUP(D423,CLIENTES!$A$1:A1037,CLIENTES!$B$1:B1037, "")</f>
        <v>Claudio Molina x IG</v>
      </c>
      <c r="F423" s="264" t="s">
        <v>774</v>
      </c>
      <c r="G423" s="260">
        <v>4.0</v>
      </c>
      <c r="H423" s="302" t="str">
        <f t="array" ref="H423">INDEX('ARTICULOS TECNO'!B:B, MATCH(F423, 'ARTICULOS TECNO'!A:A, 0))</f>
        <v>iPhone 16 128GB 🇮🇳</v>
      </c>
      <c r="I423" s="302" t="str">
        <f t="array" ref="I423">IFERROR(INDEX('ARTICULOS TECNO'!C:C, MATCH(F423, 'ARTICULOS TECNO'!A:A, 0)),"NA")</f>
        <v>Ultramarine</v>
      </c>
      <c r="J423" s="252">
        <v>583.0</v>
      </c>
      <c r="K423" s="301">
        <v>705.0</v>
      </c>
      <c r="L423" s="210">
        <f t="shared" si="2"/>
        <v>2820</v>
      </c>
      <c r="M423" s="211" t="s">
        <v>548</v>
      </c>
      <c r="N423" s="263" t="str">
        <f t="shared" si="29"/>
        <v/>
      </c>
      <c r="O423" s="267">
        <v>698.0</v>
      </c>
      <c r="P423" s="267">
        <v>0.0</v>
      </c>
      <c r="Q423" s="267">
        <f t="array" ref="Q423">IFERROR((K423-O423-P423)*G423,"")</f>
        <v>28</v>
      </c>
      <c r="R423" s="294">
        <f t="shared" si="43"/>
        <v>0.009929078014</v>
      </c>
      <c r="S423" s="216" t="s">
        <v>770</v>
      </c>
      <c r="T423" s="180"/>
      <c r="U423" s="267">
        <f t="shared" si="24"/>
        <v>2792</v>
      </c>
      <c r="V423" s="289">
        <v>0.35</v>
      </c>
      <c r="W423" s="270">
        <f t="shared" si="39"/>
        <v>1.4</v>
      </c>
      <c r="X423" s="289"/>
      <c r="Y423" s="244" t="str">
        <f t="shared" si="41"/>
        <v>07/2025</v>
      </c>
    </row>
    <row r="424" ht="18.0" customHeight="1">
      <c r="A424" s="271">
        <v>45845.0</v>
      </c>
      <c r="B424" s="180">
        <v>2055.0</v>
      </c>
      <c r="C424" s="180" t="s">
        <v>191</v>
      </c>
      <c r="D424" s="265">
        <f t="array" ref="D424">XLOOKUP(B424,CABE_VENTAS!$A$1:A1037,CABE_VENTAS!$C$1:C1037,"N/A")</f>
        <v>261</v>
      </c>
      <c r="E424" s="337" t="str">
        <f t="array" ref="E424">XLOOKUP(D424,CLIENTES!$A$1:A1037,CLIENTES!$B$1:B1037, "")</f>
        <v>Claudio Molina x IG</v>
      </c>
      <c r="F424" s="264" t="s">
        <v>612</v>
      </c>
      <c r="G424" s="260">
        <v>5.0</v>
      </c>
      <c r="H424" s="302" t="str">
        <f t="array" ref="H424">INDEX('ARTICULOS TECNO'!B:B, MATCH(F424, 'ARTICULOS TECNO'!A:A, 0))</f>
        <v>iPhone 16 128GB 🇮🇳</v>
      </c>
      <c r="I424" s="302" t="str">
        <f t="array" ref="I424">IFERROR(INDEX('ARTICULOS TECNO'!C:C, MATCH(F424, 'ARTICULOS TECNO'!A:A, 0)),"NA")</f>
        <v>White</v>
      </c>
      <c r="J424" s="252">
        <v>583.0</v>
      </c>
      <c r="K424" s="301">
        <v>705.0</v>
      </c>
      <c r="L424" s="210">
        <f t="shared" si="2"/>
        <v>3525</v>
      </c>
      <c r="M424" s="211" t="s">
        <v>548</v>
      </c>
      <c r="N424" s="263" t="str">
        <f t="shared" si="29"/>
        <v/>
      </c>
      <c r="O424" s="267">
        <v>698.0</v>
      </c>
      <c r="P424" s="267">
        <v>0.0</v>
      </c>
      <c r="Q424" s="267">
        <f t="array" ref="Q424">IFERROR((K424-O424-P424)*G424,"")</f>
        <v>35</v>
      </c>
      <c r="R424" s="294">
        <f t="shared" si="43"/>
        <v>0.009929078014</v>
      </c>
      <c r="S424" s="216" t="s">
        <v>770</v>
      </c>
      <c r="T424" s="180"/>
      <c r="U424" s="267">
        <f t="shared" si="24"/>
        <v>3490</v>
      </c>
      <c r="V424" s="270">
        <f t="array" ref="V424">IFERROR(INDEX('ARTICULOS TECNO'!G:G, MATCH(F424, 'ARTICULOS TECNO'!A:A, 0)),"")</f>
        <v>0.35</v>
      </c>
      <c r="W424" s="270">
        <f t="shared" si="39"/>
        <v>1.75</v>
      </c>
      <c r="X424" s="289"/>
      <c r="Y424" s="244" t="str">
        <f t="shared" si="41"/>
        <v>07/2025</v>
      </c>
    </row>
    <row r="425" ht="18.0" customHeight="1">
      <c r="A425" s="271">
        <v>45845.0</v>
      </c>
      <c r="B425" s="180">
        <v>2055.0</v>
      </c>
      <c r="C425" s="180" t="s">
        <v>191</v>
      </c>
      <c r="D425" s="265">
        <f t="array" ref="D425">XLOOKUP(B425,CABE_VENTAS!$A$1:A1037,CABE_VENTAS!$C$1:C1037,"N/A")</f>
        <v>261</v>
      </c>
      <c r="E425" s="337" t="str">
        <f t="array" ref="E425">XLOOKUP(D425,CLIENTES!$A$1:A1037,CLIENTES!$B$1:B1037, "")</f>
        <v>Claudio Molina x IG</v>
      </c>
      <c r="F425" s="264" t="s">
        <v>675</v>
      </c>
      <c r="G425" s="260">
        <v>3.0</v>
      </c>
      <c r="H425" s="302" t="str">
        <f t="array" ref="H425">INDEX('ARTICULOS TECNO'!B:B, MATCH(F425, 'ARTICULOS TECNO'!A:A, 0))</f>
        <v>iPhone 16 Pro 256GB 🇺🇸</v>
      </c>
      <c r="I425" s="302" t="str">
        <f t="array" ref="I425">IFERROR(INDEX('ARTICULOS TECNO'!C:C, MATCH(F425, 'ARTICULOS TECNO'!A:A, 0)),"NA")</f>
        <v>Desert Titanium</v>
      </c>
      <c r="J425" s="252">
        <v>583.0</v>
      </c>
      <c r="K425" s="301">
        <v>935.0</v>
      </c>
      <c r="L425" s="210">
        <f t="shared" si="2"/>
        <v>2805</v>
      </c>
      <c r="M425" s="211" t="s">
        <v>548</v>
      </c>
      <c r="N425" s="263" t="str">
        <f t="shared" si="29"/>
        <v/>
      </c>
      <c r="O425" s="267">
        <v>935.0</v>
      </c>
      <c r="P425" s="267">
        <v>0.0</v>
      </c>
      <c r="Q425" s="267">
        <f t="array" ref="Q425">IFERROR((K425-O425-P425)*G425,"")</f>
        <v>0</v>
      </c>
      <c r="R425" s="294">
        <f t="shared" si="43"/>
        <v>0</v>
      </c>
      <c r="S425" s="216" t="s">
        <v>778</v>
      </c>
      <c r="T425" s="180"/>
      <c r="U425" s="267">
        <f t="shared" si="24"/>
        <v>2805</v>
      </c>
      <c r="V425" s="270">
        <f t="array" ref="V425">IFERROR(INDEX('ARTICULOS TECNO'!G:G, MATCH(F425, 'ARTICULOS TECNO'!A:A, 0)),"")</f>
        <v>0.45</v>
      </c>
      <c r="W425" s="270">
        <f t="shared" si="39"/>
        <v>1.35</v>
      </c>
      <c r="X425" s="289"/>
      <c r="Y425" s="244" t="str">
        <f t="shared" si="41"/>
        <v>07/2025</v>
      </c>
    </row>
    <row r="426" ht="18.0" customHeight="1">
      <c r="A426" s="271">
        <v>45845.0</v>
      </c>
      <c r="B426" s="180">
        <v>2055.0</v>
      </c>
      <c r="C426" s="180" t="s">
        <v>191</v>
      </c>
      <c r="D426" s="265">
        <f t="array" ref="D426">XLOOKUP(B426,CABE_VENTAS!$A$1:A1037,CABE_VENTAS!$C$1:C1037,"N/A")</f>
        <v>261</v>
      </c>
      <c r="E426" s="337" t="str">
        <f t="array" ref="E426">XLOOKUP(D426,CLIENTES!$A$1:A1037,CLIENTES!$B$1:B1037, "")</f>
        <v>Claudio Molina x IG</v>
      </c>
      <c r="F426" s="264" t="s">
        <v>779</v>
      </c>
      <c r="G426" s="260">
        <v>3.0</v>
      </c>
      <c r="H426" s="302" t="str">
        <f t="array" ref="H426">INDEX('ARTICULOS TECNO'!B:B, MATCH(F426, 'ARTICULOS TECNO'!A:A, 0))</f>
        <v>iPhone 16 Pro 256GB 🇺🇸</v>
      </c>
      <c r="I426" s="302" t="str">
        <f t="array" ref="I426">IFERROR(INDEX('ARTICULOS TECNO'!C:C, MATCH(F426, 'ARTICULOS TECNO'!A:A, 0)),"NA")</f>
        <v>Natural Titanium</v>
      </c>
      <c r="J426" s="252">
        <v>583.0</v>
      </c>
      <c r="K426" s="301">
        <v>935.0</v>
      </c>
      <c r="L426" s="210">
        <f t="shared" si="2"/>
        <v>2805</v>
      </c>
      <c r="M426" s="211" t="s">
        <v>548</v>
      </c>
      <c r="N426" s="263">
        <f t="shared" si="29"/>
        <v>15480</v>
      </c>
      <c r="O426" s="267">
        <v>935.0</v>
      </c>
      <c r="P426" s="267">
        <v>0.0</v>
      </c>
      <c r="Q426" s="267">
        <f t="array" ref="Q426">IFERROR((K426-O426-P426)*G426,"")</f>
        <v>0</v>
      </c>
      <c r="R426" s="294">
        <f t="shared" si="43"/>
        <v>0</v>
      </c>
      <c r="S426" s="216" t="s">
        <v>778</v>
      </c>
      <c r="T426" s="180"/>
      <c r="U426" s="267">
        <f t="shared" si="24"/>
        <v>2805</v>
      </c>
      <c r="V426" s="270">
        <f t="array" ref="V426">IFERROR(INDEX('ARTICULOS TECNO'!G:G, MATCH(F426, 'ARTICULOS TECNO'!A:A, 0)),"")</f>
        <v>0.45</v>
      </c>
      <c r="W426" s="270">
        <f t="shared" si="39"/>
        <v>1.35</v>
      </c>
      <c r="X426" s="289"/>
      <c r="Y426" s="244" t="str">
        <f t="shared" si="41"/>
        <v>07/2025</v>
      </c>
    </row>
    <row r="427" ht="18.0" customHeight="1">
      <c r="A427" s="219">
        <f t="array" ref="A427">XLOOKUP(B427,CABE_VENTAS!$A$1:A1037,CABE_VENTAS!$D$1:D1037,"N/A")</f>
        <v>45840.69738</v>
      </c>
      <c r="B427" s="180">
        <v>2054.0</v>
      </c>
      <c r="C427" s="180" t="s">
        <v>192</v>
      </c>
      <c r="D427" s="265">
        <f t="array" ref="D427">XLOOKUP(B427,CABE_VENTAS!$A$1:A1037,CABE_VENTAS!$C$1:C1037,"N/A")</f>
        <v>258</v>
      </c>
      <c r="E427" s="337" t="str">
        <f t="array" ref="E427">XLOOKUP(D427,CLIENTES!$A$1:A1037,CLIENTES!$B$1:B1037, "")</f>
        <v>Augusto Touch Argentina</v>
      </c>
      <c r="F427" s="264" t="s">
        <v>740</v>
      </c>
      <c r="G427" s="260">
        <v>1.0</v>
      </c>
      <c r="H427" s="302" t="str">
        <f t="array" ref="H427">INDEX('ARTICULOS TECNO'!B:B, MATCH(F427, 'ARTICULOS TECNO'!A:A, 0))</f>
        <v>iPhone 15 128GB ASIS</v>
      </c>
      <c r="I427" s="302" t="s">
        <v>728</v>
      </c>
      <c r="J427" s="252">
        <v>571.0</v>
      </c>
      <c r="K427" s="301">
        <v>555.0</v>
      </c>
      <c r="L427" s="210">
        <f t="shared" si="2"/>
        <v>555</v>
      </c>
      <c r="M427" s="250" t="s">
        <v>548</v>
      </c>
      <c r="N427" s="263" t="str">
        <f t="shared" si="29"/>
        <v/>
      </c>
      <c r="O427" s="267">
        <v>490.0</v>
      </c>
      <c r="P427" s="267">
        <f>ROUNDUP(IF(ISNUMBER(FIND("CELL",UPPER(C427))),85*V427,45*V427),0)</f>
        <v>17</v>
      </c>
      <c r="Q427" s="267">
        <f t="array" ref="Q427">IFERROR((K427-O427-P427)*G427,"")</f>
        <v>48</v>
      </c>
      <c r="R427" s="294">
        <f t="shared" si="43"/>
        <v>0.08648648649</v>
      </c>
      <c r="S427" s="216" t="s">
        <v>569</v>
      </c>
      <c r="T427" s="180">
        <v>18630.0</v>
      </c>
      <c r="U427" s="267">
        <f t="shared" si="24"/>
        <v>490</v>
      </c>
      <c r="V427" s="270">
        <f t="array" ref="V427">IFERROR(INDEX('ARTICULOS TECNO'!G:G, MATCH(F427, 'ARTICULOS TECNO'!A:A, 0)),"")</f>
        <v>0.2</v>
      </c>
      <c r="W427" s="270">
        <f t="shared" si="39"/>
        <v>0.2</v>
      </c>
      <c r="X427" s="289"/>
      <c r="Y427" s="244" t="str">
        <f t="shared" si="41"/>
        <v>07/2025</v>
      </c>
    </row>
    <row r="428" ht="18.0" customHeight="1">
      <c r="A428" s="271">
        <v>45840.0</v>
      </c>
      <c r="B428" s="180">
        <v>2054.0</v>
      </c>
      <c r="C428" s="180" t="s">
        <v>192</v>
      </c>
      <c r="D428" s="265">
        <f t="array" ref="D428">XLOOKUP(B428,CABE_VENTAS!$A$1:A1037,CABE_VENTAS!$C$1:C1037,"N/A")</f>
        <v>258</v>
      </c>
      <c r="E428" s="337" t="str">
        <f t="array" ref="E428">XLOOKUP(D428,CLIENTES!$A$1:A1037,CLIENTES!$B$1:B1037, "")</f>
        <v>Augusto Touch Argentina</v>
      </c>
      <c r="F428" s="264" t="s">
        <v>740</v>
      </c>
      <c r="G428" s="260">
        <v>8.0</v>
      </c>
      <c r="H428" s="302" t="str">
        <f t="array" ref="H428">INDEX('ARTICULOS TECNO'!B:B, MATCH(F428, 'ARTICULOS TECNO'!A:A, 0))</f>
        <v>iPhone 15 128GB ASIS</v>
      </c>
      <c r="I428" s="302" t="str">
        <f t="array" ref="I428">IFERROR(INDEX('ARTICULOS TECNO'!C:C, MATCH(F428, 'ARTICULOS TECNO'!A:A, 0)),"NA")</f>
        <v>AS-IS+</v>
      </c>
      <c r="J428" s="252">
        <v>580.0</v>
      </c>
      <c r="K428" s="301">
        <v>489.6</v>
      </c>
      <c r="L428" s="210">
        <f t="shared" si="2"/>
        <v>3916.8</v>
      </c>
      <c r="M428" s="250" t="s">
        <v>548</v>
      </c>
      <c r="N428" s="263" t="str">
        <f t="shared" si="29"/>
        <v/>
      </c>
      <c r="O428" s="267">
        <v>475.0</v>
      </c>
      <c r="P428" s="267">
        <v>0.0</v>
      </c>
      <c r="Q428" s="267">
        <f t="array" ref="Q428">IFERROR((K428-O428-P428)*G428,"")</f>
        <v>116.8</v>
      </c>
      <c r="R428" s="294">
        <f t="shared" si="43"/>
        <v>0.02982026144</v>
      </c>
      <c r="S428" s="216" t="s">
        <v>569</v>
      </c>
      <c r="T428" s="180">
        <v>18878.0</v>
      </c>
      <c r="U428" s="267">
        <f t="shared" si="24"/>
        <v>3800</v>
      </c>
      <c r="V428" s="270">
        <f t="array" ref="V428">IFERROR(INDEX('ARTICULOS TECNO'!G:G, MATCH(F428, 'ARTICULOS TECNO'!A:A, 0)),"")</f>
        <v>0.2</v>
      </c>
      <c r="W428" s="270">
        <f t="shared" si="39"/>
        <v>1.6</v>
      </c>
      <c r="X428" s="289"/>
      <c r="Y428" s="244" t="str">
        <f t="shared" si="41"/>
        <v>07/2025</v>
      </c>
    </row>
    <row r="429" ht="18.0" customHeight="1">
      <c r="A429" s="271">
        <v>45832.0</v>
      </c>
      <c r="B429" s="180">
        <v>2054.0</v>
      </c>
      <c r="C429" s="180" t="s">
        <v>192</v>
      </c>
      <c r="D429" s="265">
        <f t="array" ref="D429">XLOOKUP(B429,CABE_VENTAS!$A$1:A1037,CABE_VENTAS!$C$1:C1037,"N/A")</f>
        <v>258</v>
      </c>
      <c r="E429" s="335" t="s">
        <v>87</v>
      </c>
      <c r="F429" s="264" t="s">
        <v>780</v>
      </c>
      <c r="G429" s="260">
        <v>3.0</v>
      </c>
      <c r="H429" s="302" t="str">
        <f t="array" ref="H429">INDEX('ARTICULOS TECNO'!B:B, MATCH(F429, 'ARTICULOS TECNO'!A:A, 0))</f>
        <v>iPhone 15 256GB ASIS</v>
      </c>
      <c r="I429" s="302" t="s">
        <v>728</v>
      </c>
      <c r="J429" s="252">
        <v>571.0</v>
      </c>
      <c r="K429" s="301">
        <v>525.3</v>
      </c>
      <c r="L429" s="210">
        <f t="shared" si="2"/>
        <v>1575.9</v>
      </c>
      <c r="M429" s="250" t="s">
        <v>548</v>
      </c>
      <c r="N429" s="263">
        <f t="shared" si="29"/>
        <v>6047.7</v>
      </c>
      <c r="O429" s="267">
        <v>515.0</v>
      </c>
      <c r="P429" s="267">
        <v>0.0</v>
      </c>
      <c r="Q429" s="267">
        <f t="array" ref="Q429">IFERROR((K429-O429-P429)*G429,"")</f>
        <v>30.9</v>
      </c>
      <c r="R429" s="294">
        <f t="shared" si="43"/>
        <v>0.01960784314</v>
      </c>
      <c r="S429" s="216" t="s">
        <v>616</v>
      </c>
      <c r="T429" s="180">
        <v>22788.0</v>
      </c>
      <c r="U429" s="267">
        <f t="shared" si="24"/>
        <v>1545</v>
      </c>
      <c r="V429" s="270">
        <f t="array" ref="V429">IFERROR(INDEX('ARTICULOS TECNO'!G:G, MATCH(F429, 'ARTICULOS TECNO'!A:A, 0)),"")</f>
        <v>0.2</v>
      </c>
      <c r="W429" s="270">
        <f t="shared" si="39"/>
        <v>0.6</v>
      </c>
      <c r="X429" s="289"/>
      <c r="Y429" s="244" t="str">
        <f t="shared" si="41"/>
        <v>06/2025</v>
      </c>
    </row>
    <row r="430" ht="18.0" customHeight="1">
      <c r="A430" s="271">
        <v>45840.0</v>
      </c>
      <c r="B430" s="180">
        <v>2053.0</v>
      </c>
      <c r="C430" s="180" t="s">
        <v>521</v>
      </c>
      <c r="D430" s="265">
        <f t="array" ref="D430">XLOOKUP(B430,CABE_VENTAS!$A$1:A1037,CABE_VENTAS!$C$1:C1037,"N/A")</f>
        <v>162</v>
      </c>
      <c r="E430" s="337" t="str">
        <f t="array" ref="E430">XLOOKUP(D430,CLIENTES!$A$1:A1037,CLIENTES!$B$1:B1037, "")</f>
        <v>Marcos Roku</v>
      </c>
      <c r="F430" s="254" t="s">
        <v>714</v>
      </c>
      <c r="G430" s="260">
        <v>1.0</v>
      </c>
      <c r="H430" s="207" t="str">
        <f t="array" ref="H430">IFERROR(INDEX('ARTICULOS TECNO'!B:B, MATCH(F430, 'ARTICULOS TECNO'!A:A, 0)),"")</f>
        <v>Apple Watch Se 2Nd Gen 40Mm Gps - ML</v>
      </c>
      <c r="I430" s="302" t="str">
        <f t="array" ref="I430">IFERROR(INDEX('ARTICULOS TECNO'!C:C, MATCH(F430, 'ARTICULOS TECNO'!A:A, 0)),"NA")</f>
        <v>Midnight</v>
      </c>
      <c r="J430" s="252">
        <v>586.0</v>
      </c>
      <c r="K430" s="341">
        <v>205.0</v>
      </c>
      <c r="L430" s="210">
        <f t="shared" si="2"/>
        <v>205</v>
      </c>
      <c r="M430" s="211" t="s">
        <v>548</v>
      </c>
      <c r="N430" s="263" t="str">
        <f t="shared" si="29"/>
        <v/>
      </c>
      <c r="O430" s="267">
        <v>169.0</v>
      </c>
      <c r="P430" s="267">
        <f t="shared" ref="P430:P470" si="48">ROUNDUP(IF(ISNUMBER(FIND("CELL",UPPER(C430))),85*V430,45*V430),0)</f>
        <v>14</v>
      </c>
      <c r="Q430" s="267">
        <f t="array" ref="Q430">IFERROR((K430-O430-P430)*G430,"")</f>
        <v>22</v>
      </c>
      <c r="R430" s="294">
        <f t="shared" si="43"/>
        <v>0.1073170732</v>
      </c>
      <c r="S430" s="216" t="s">
        <v>523</v>
      </c>
      <c r="T430" s="180"/>
      <c r="U430" s="267">
        <f t="shared" si="24"/>
        <v>169</v>
      </c>
      <c r="V430" s="270">
        <f t="array" ref="V430">IFERROR(INDEX('ARTICULOS TECNO'!G:G, MATCH(F430, 'ARTICULOS TECNO'!A:A, 0)),"")</f>
        <v>0.3</v>
      </c>
      <c r="W430" s="270">
        <f t="shared" si="39"/>
        <v>0.3</v>
      </c>
      <c r="X430" s="289"/>
      <c r="Y430" s="244" t="str">
        <f t="shared" si="41"/>
        <v>07/2025</v>
      </c>
    </row>
    <row r="431" ht="18.0" customHeight="1">
      <c r="A431" s="271">
        <v>45838.0</v>
      </c>
      <c r="B431" s="180">
        <v>2053.0</v>
      </c>
      <c r="C431" s="180" t="s">
        <v>521</v>
      </c>
      <c r="D431" s="265">
        <f t="array" ref="D431">XLOOKUP(B431,CABE_VENTAS!$A$1:A1037,CABE_VENTAS!$C$1:C1037,"N/A")</f>
        <v>162</v>
      </c>
      <c r="E431" s="337" t="str">
        <f t="array" ref="E431">XLOOKUP(D431,CLIENTES!$A$1:A1037,CLIENTES!$B$1:B1037, "")</f>
        <v>Marcos Roku</v>
      </c>
      <c r="F431" s="264" t="s">
        <v>781</v>
      </c>
      <c r="G431" s="260">
        <v>1.0</v>
      </c>
      <c r="H431" s="302" t="str">
        <f t="array" ref="H431">IFERROR(INDEX('ARTICULOS TECNO'!B:B, MATCH(F431, 'ARTICULOS TECNO'!A:A, 0)),"")</f>
        <v>Apple Watch Series 10 (GPS) 46mm Alum - SB - ML</v>
      </c>
      <c r="I431" s="302" t="str">
        <f t="array" ref="I431">IFERROR(INDEX('ARTICULOS TECNO'!C:C, MATCH(F431, 'ARTICULOS TECNO'!A:A, 0)),"NA")</f>
        <v>Rose Gold</v>
      </c>
      <c r="J431" s="252">
        <v>627.0</v>
      </c>
      <c r="K431" s="301">
        <v>390.0</v>
      </c>
      <c r="L431" s="210">
        <f t="shared" si="2"/>
        <v>390</v>
      </c>
      <c r="M431" s="211" t="s">
        <v>548</v>
      </c>
      <c r="N431" s="263" t="str">
        <f t="shared" si="29"/>
        <v/>
      </c>
      <c r="O431" s="267">
        <v>309.0</v>
      </c>
      <c r="P431" s="267">
        <f t="shared" si="48"/>
        <v>16</v>
      </c>
      <c r="Q431" s="267">
        <f t="array" ref="Q431">IFERROR((K431-O431-P431)*G431,"")</f>
        <v>65</v>
      </c>
      <c r="R431" s="294">
        <f t="shared" si="43"/>
        <v>0.1666666667</v>
      </c>
      <c r="S431" s="216" t="s">
        <v>523</v>
      </c>
      <c r="T431" s="308" t="s">
        <v>704</v>
      </c>
      <c r="U431" s="267">
        <f t="shared" si="24"/>
        <v>309</v>
      </c>
      <c r="V431" s="270">
        <f t="array" ref="V431">IFERROR(INDEX('ARTICULOS TECNO'!G:G, MATCH(F431, 'ARTICULOS TECNO'!A:A, 0)),"")</f>
        <v>0.35</v>
      </c>
      <c r="W431" s="270">
        <f t="shared" si="39"/>
        <v>0.35</v>
      </c>
      <c r="X431" s="289"/>
      <c r="Y431" s="244" t="str">
        <f t="shared" si="41"/>
        <v>06/2025</v>
      </c>
    </row>
    <row r="432" ht="18.0" customHeight="1">
      <c r="A432" s="271">
        <v>45838.0</v>
      </c>
      <c r="B432" s="180">
        <v>2053.0</v>
      </c>
      <c r="C432" s="180" t="s">
        <v>521</v>
      </c>
      <c r="D432" s="265">
        <f t="array" ref="D432">XLOOKUP(B432,CABE_VENTAS!$A$1:A1037,CABE_VENTAS!$C$1:C1037,"N/A")</f>
        <v>162</v>
      </c>
      <c r="E432" s="337" t="str">
        <f t="array" ref="E432">XLOOKUP(D432,CLIENTES!$A$1:A1037,CLIENTES!$B$1:B1037, "")</f>
        <v>Marcos Roku</v>
      </c>
      <c r="F432" s="254" t="s">
        <v>678</v>
      </c>
      <c r="G432" s="260">
        <v>3.0</v>
      </c>
      <c r="H432" s="207" t="str">
        <f t="array" ref="H432">IFERROR(INDEX('ARTICULOS TECNO'!B:B, MATCH(F432, 'ARTICULOS TECNO'!A:A, 0)),"")</f>
        <v>Apple Watch Se 2Nd Gen 40Mm Gps - ML</v>
      </c>
      <c r="I432" s="302" t="str">
        <f t="array" ref="I432">IFERROR(INDEX('ARTICULOS TECNO'!C:C, MATCH(F432, 'ARTICULOS TECNO'!A:A, 0)),"NA")</f>
        <v>Silver</v>
      </c>
      <c r="J432" s="252">
        <v>586.0</v>
      </c>
      <c r="K432" s="341">
        <v>205.0</v>
      </c>
      <c r="L432" s="210">
        <f t="shared" si="2"/>
        <v>615</v>
      </c>
      <c r="M432" s="211" t="s">
        <v>548</v>
      </c>
      <c r="N432" s="263" t="str">
        <f t="shared" si="29"/>
        <v/>
      </c>
      <c r="O432" s="267">
        <v>169.0</v>
      </c>
      <c r="P432" s="267">
        <f t="shared" si="48"/>
        <v>14</v>
      </c>
      <c r="Q432" s="267">
        <f t="array" ref="Q432">IFERROR((K432-O432-P432)*G432,"")</f>
        <v>66</v>
      </c>
      <c r="R432" s="294">
        <f t="shared" si="43"/>
        <v>0.1073170732</v>
      </c>
      <c r="S432" s="216" t="s">
        <v>523</v>
      </c>
      <c r="T432" s="180">
        <v>1473827.0</v>
      </c>
      <c r="U432" s="267">
        <f t="shared" si="24"/>
        <v>507</v>
      </c>
      <c r="V432" s="270">
        <f t="array" ref="V432">IFERROR(INDEX('ARTICULOS TECNO'!G:G, MATCH(F432, 'ARTICULOS TECNO'!A:A, 0)),"")</f>
        <v>0.3</v>
      </c>
      <c r="W432" s="270">
        <f t="shared" si="39"/>
        <v>0.9</v>
      </c>
      <c r="X432" s="289"/>
      <c r="Y432" s="244" t="str">
        <f t="shared" si="41"/>
        <v>06/2025</v>
      </c>
    </row>
    <row r="433" ht="18.0" customHeight="1">
      <c r="A433" s="271">
        <v>45838.0</v>
      </c>
      <c r="B433" s="180">
        <v>2053.0</v>
      </c>
      <c r="C433" s="180" t="s">
        <v>521</v>
      </c>
      <c r="D433" s="265">
        <f t="array" ref="D433">XLOOKUP(B433,CABE_VENTAS!$A$1:A1037,CABE_VENTAS!$C$1:C1037,"N/A")</f>
        <v>162</v>
      </c>
      <c r="E433" s="337" t="str">
        <f t="array" ref="E433">XLOOKUP(D433,CLIENTES!$A$1:A1037,CLIENTES!$B$1:B1037, "")</f>
        <v>Marcos Roku</v>
      </c>
      <c r="F433" s="264" t="s">
        <v>685</v>
      </c>
      <c r="G433" s="260">
        <v>4.0</v>
      </c>
      <c r="H433" s="302" t="str">
        <f t="array" ref="H433">IFERROR(INDEX('ARTICULOS TECNO'!B:B, MATCH(F433, 'ARTICULOS TECNO'!A:A, 0)),"")</f>
        <v>Apple Watch Series 10 (GPS) 46mm Alum - SB - ML</v>
      </c>
      <c r="I433" s="302" t="str">
        <f t="array" ref="I433">IFERROR(INDEX('ARTICULOS TECNO'!C:C, MATCH(F433, 'ARTICULOS TECNO'!A:A, 0)),"NA")</f>
        <v>Jet Black</v>
      </c>
      <c r="J433" s="252">
        <v>586.0</v>
      </c>
      <c r="K433" s="301">
        <v>399.0</v>
      </c>
      <c r="L433" s="210">
        <f t="shared" si="2"/>
        <v>1596</v>
      </c>
      <c r="M433" s="211" t="s">
        <v>548</v>
      </c>
      <c r="N433" s="263" t="str">
        <f t="shared" si="29"/>
        <v/>
      </c>
      <c r="O433" s="267">
        <v>309.0</v>
      </c>
      <c r="P433" s="267">
        <f t="shared" si="48"/>
        <v>16</v>
      </c>
      <c r="Q433" s="267">
        <f t="array" ref="Q433">IFERROR((K433-O433-P433)*G433,"")</f>
        <v>296</v>
      </c>
      <c r="R433" s="294">
        <f t="shared" si="43"/>
        <v>0.1854636591</v>
      </c>
      <c r="S433" s="216" t="s">
        <v>523</v>
      </c>
      <c r="T433" s="180">
        <v>157032.0</v>
      </c>
      <c r="U433" s="267">
        <f t="shared" si="24"/>
        <v>1236</v>
      </c>
      <c r="V433" s="270">
        <f t="array" ref="V433">IFERROR(INDEX('ARTICULOS TECNO'!G:G, MATCH(F433, 'ARTICULOS TECNO'!A:A, 0)),"")</f>
        <v>0.35</v>
      </c>
      <c r="W433" s="270">
        <f t="shared" si="39"/>
        <v>1.4</v>
      </c>
      <c r="X433" s="289"/>
      <c r="Y433" s="244" t="str">
        <f t="shared" si="41"/>
        <v>06/2025</v>
      </c>
    </row>
    <row r="434" ht="18.0" customHeight="1">
      <c r="A434" s="271">
        <v>45838.0</v>
      </c>
      <c r="B434" s="180">
        <v>2053.0</v>
      </c>
      <c r="C434" s="180" t="s">
        <v>521</v>
      </c>
      <c r="D434" s="265">
        <f t="array" ref="D434">XLOOKUP(B434,CABE_VENTAS!$A$1:A1037,CABE_VENTAS!$C$1:C1037,"N/A")</f>
        <v>162</v>
      </c>
      <c r="E434" s="337" t="str">
        <f t="array" ref="E434">XLOOKUP(D434,CLIENTES!$A$1:A1037,CLIENTES!$B$1:B1037, "")</f>
        <v>Marcos Roku</v>
      </c>
      <c r="F434" s="254" t="s">
        <v>689</v>
      </c>
      <c r="G434" s="260">
        <v>2.0</v>
      </c>
      <c r="H434" s="302" t="str">
        <f t="array" ref="H434">IFERROR(INDEX('ARTICULOS TECNO'!B:B, MATCH(F434, 'ARTICULOS TECNO'!A:A, 0)),"")</f>
        <v>Apple Watch Series 10 (GPS) 42mm Alum SB - SM</v>
      </c>
      <c r="I434" s="302" t="str">
        <f t="array" ref="I434">IFERROR(INDEX('ARTICULOS TECNO'!C:C, MATCH(F434, 'ARTICULOS TECNO'!A:A, 0)),"NA")</f>
        <v>Jet Black</v>
      </c>
      <c r="J434" s="252">
        <v>585.0</v>
      </c>
      <c r="K434" s="301">
        <v>379.0</v>
      </c>
      <c r="L434" s="210">
        <f t="shared" si="2"/>
        <v>758</v>
      </c>
      <c r="M434" s="250" t="s">
        <v>548</v>
      </c>
      <c r="N434" s="263" t="str">
        <f t="shared" si="29"/>
        <v/>
      </c>
      <c r="O434" s="267">
        <v>329.0</v>
      </c>
      <c r="P434" s="267">
        <f t="shared" si="48"/>
        <v>16</v>
      </c>
      <c r="Q434" s="267">
        <f t="array" ref="Q434">IFERROR((K434-O434-P434)*G434,"")</f>
        <v>68</v>
      </c>
      <c r="R434" s="294">
        <f t="shared" si="43"/>
        <v>0.08970976253</v>
      </c>
      <c r="S434" s="216" t="s">
        <v>523</v>
      </c>
      <c r="T434" s="180"/>
      <c r="U434" s="267">
        <f t="shared" si="24"/>
        <v>658</v>
      </c>
      <c r="V434" s="270">
        <f t="array" ref="V434">IFERROR(INDEX('ARTICULOS TECNO'!G:G, MATCH(F434, 'ARTICULOS TECNO'!A:A, 0)),"")</f>
        <v>0.35</v>
      </c>
      <c r="W434" s="270">
        <f t="shared" si="39"/>
        <v>0.7</v>
      </c>
      <c r="X434" s="289"/>
      <c r="Y434" s="244" t="str">
        <f t="shared" si="41"/>
        <v>06/2025</v>
      </c>
    </row>
    <row r="435" ht="18.0" customHeight="1">
      <c r="A435" s="271">
        <v>45838.0</v>
      </c>
      <c r="B435" s="180">
        <v>2053.0</v>
      </c>
      <c r="C435" s="180" t="s">
        <v>521</v>
      </c>
      <c r="D435" s="265">
        <f t="array" ref="D435">XLOOKUP(B435,CABE_VENTAS!$A$1:A1037,CABE_VENTAS!$C$1:C1037,"N/A")</f>
        <v>162</v>
      </c>
      <c r="E435" s="337" t="str">
        <f t="array" ref="E435">XLOOKUP(D435,CLIENTES!$A$1:A1037,CLIENTES!$B$1:B1037, "")</f>
        <v>Marcos Roku</v>
      </c>
      <c r="F435" s="254" t="s">
        <v>682</v>
      </c>
      <c r="G435" s="260">
        <v>2.0</v>
      </c>
      <c r="H435" s="302" t="str">
        <f t="array" ref="H435">IFERROR(INDEX('ARTICULOS TECNO'!B:B, MATCH(F435, 'ARTICULOS TECNO'!A:A, 0)),"")</f>
        <v>Apple Watch Series 10 (GPS) 42mm Alum SB - SM</v>
      </c>
      <c r="I435" s="302" t="str">
        <f t="array" ref="I435">IFERROR(INDEX('ARTICULOS TECNO'!C:C, MATCH(F435, 'ARTICULOS TECNO'!A:A, 0)),"NA")</f>
        <v>Rose Gold</v>
      </c>
      <c r="J435" s="252">
        <v>585.0</v>
      </c>
      <c r="K435" s="301">
        <v>379.0</v>
      </c>
      <c r="L435" s="210">
        <f t="shared" si="2"/>
        <v>758</v>
      </c>
      <c r="M435" s="250" t="s">
        <v>548</v>
      </c>
      <c r="N435" s="263" t="str">
        <f t="shared" si="29"/>
        <v/>
      </c>
      <c r="O435" s="267">
        <v>329.0</v>
      </c>
      <c r="P435" s="267">
        <f t="shared" si="48"/>
        <v>16</v>
      </c>
      <c r="Q435" s="267">
        <f t="array" ref="Q435">IFERROR((K435-O435-P435)*G435,"")</f>
        <v>68</v>
      </c>
      <c r="R435" s="294">
        <f t="shared" si="43"/>
        <v>0.08970976253</v>
      </c>
      <c r="S435" s="216" t="s">
        <v>523</v>
      </c>
      <c r="T435" s="180"/>
      <c r="U435" s="267">
        <f t="shared" si="24"/>
        <v>658</v>
      </c>
      <c r="V435" s="270">
        <f t="array" ref="V435">IFERROR(INDEX('ARTICULOS TECNO'!G:G, MATCH(F435, 'ARTICULOS TECNO'!A:A, 0)),"")</f>
        <v>0.35</v>
      </c>
      <c r="W435" s="270">
        <f t="shared" si="39"/>
        <v>0.7</v>
      </c>
      <c r="X435" s="289"/>
      <c r="Y435" s="244" t="str">
        <f t="shared" si="41"/>
        <v>06/2025</v>
      </c>
    </row>
    <row r="436" ht="18.0" customHeight="1">
      <c r="A436" s="271">
        <v>45838.0</v>
      </c>
      <c r="B436" s="180">
        <v>2053.0</v>
      </c>
      <c r="C436" s="180" t="s">
        <v>521</v>
      </c>
      <c r="D436" s="265">
        <f t="array" ref="D436">XLOOKUP(B436,CABE_VENTAS!$A$1:A1037,CABE_VENTAS!$C$1:C1037,"N/A")</f>
        <v>162</v>
      </c>
      <c r="E436" s="337" t="str">
        <f t="array" ref="E436">XLOOKUP(D436,CLIENTES!$A$1:A1037,CLIENTES!$B$1:B1037, "")</f>
        <v>Marcos Roku</v>
      </c>
      <c r="F436" s="264" t="s">
        <v>685</v>
      </c>
      <c r="G436" s="260">
        <v>2.0</v>
      </c>
      <c r="H436" s="302" t="str">
        <f t="array" ref="H436">IFERROR(INDEX('ARTICULOS TECNO'!B:B, MATCH(F436, 'ARTICULOS TECNO'!A:A, 0)),"")</f>
        <v>Apple Watch Series 10 (GPS) 46mm Alum - SB - ML</v>
      </c>
      <c r="I436" s="302" t="str">
        <f t="array" ref="I436">IFERROR(INDEX('ARTICULOS TECNO'!C:C, MATCH(F436, 'ARTICULOS TECNO'!A:A, 0)),"NA")</f>
        <v>Jet Black</v>
      </c>
      <c r="J436" s="252">
        <v>585.0</v>
      </c>
      <c r="K436" s="301">
        <v>399.0</v>
      </c>
      <c r="L436" s="210">
        <f t="shared" si="2"/>
        <v>798</v>
      </c>
      <c r="M436" s="250" t="s">
        <v>548</v>
      </c>
      <c r="N436" s="263">
        <f t="shared" si="29"/>
        <v>5120</v>
      </c>
      <c r="O436" s="267">
        <v>359.0</v>
      </c>
      <c r="P436" s="267">
        <f t="shared" si="48"/>
        <v>16</v>
      </c>
      <c r="Q436" s="267">
        <f t="array" ref="Q436">IFERROR((K436-O436-P436)*G436,"")</f>
        <v>48</v>
      </c>
      <c r="R436" s="294">
        <f t="shared" si="43"/>
        <v>0.06015037594</v>
      </c>
      <c r="S436" s="216" t="s">
        <v>523</v>
      </c>
      <c r="T436" s="180"/>
      <c r="U436" s="267">
        <f t="shared" si="24"/>
        <v>718</v>
      </c>
      <c r="V436" s="270">
        <f t="array" ref="V436">IFERROR(INDEX('ARTICULOS TECNO'!G:G, MATCH(F436, 'ARTICULOS TECNO'!A:A, 0)),"")</f>
        <v>0.35</v>
      </c>
      <c r="W436" s="270">
        <f t="shared" si="39"/>
        <v>0.7</v>
      </c>
      <c r="X436" s="289"/>
      <c r="Y436" s="244" t="str">
        <f t="shared" si="41"/>
        <v>06/2025</v>
      </c>
    </row>
    <row r="437" ht="18.0" customHeight="1">
      <c r="A437" s="271">
        <v>45838.0</v>
      </c>
      <c r="B437" s="180">
        <v>2052.0</v>
      </c>
      <c r="C437" s="180" t="s">
        <v>191</v>
      </c>
      <c r="D437" s="265">
        <f t="array" ref="D437">XLOOKUP(B437,CABE_VENTAS!$A$1:A1037,CABE_VENTAS!$C$1:C1037,"N/A")</f>
        <v>242</v>
      </c>
      <c r="E437" s="337" t="str">
        <f t="array" ref="E437">XLOOKUP(D437,CLIENTES!$A$1:A1037,CLIENTES!$B$1:B1037, "")</f>
        <v>Federico Milovic</v>
      </c>
      <c r="F437" s="264" t="s">
        <v>603</v>
      </c>
      <c r="G437" s="260">
        <v>1.0</v>
      </c>
      <c r="H437" s="302" t="str">
        <f t="array" ref="H437">IFERROR(INDEX('ARTICULOS TECNO'!B:B, MATCH(F437, 'ARTICULOS TECNO'!A:A, 0)),"")</f>
        <v>iPhone 15 128GB 🇺🇸</v>
      </c>
      <c r="I437" s="302" t="str">
        <f t="array" ref="I437">IFERROR(INDEX('ARTICULOS TECNO'!C:C, MATCH(F437, 'ARTICULOS TECNO'!A:A, 0)),"NA")</f>
        <v>Black</v>
      </c>
      <c r="J437" s="252">
        <v>584.0</v>
      </c>
      <c r="K437" s="301">
        <v>685.0</v>
      </c>
      <c r="L437" s="210">
        <f t="shared" si="2"/>
        <v>685</v>
      </c>
      <c r="M437" s="250" t="s">
        <v>548</v>
      </c>
      <c r="N437" s="263">
        <f t="shared" si="29"/>
        <v>685</v>
      </c>
      <c r="O437" s="267">
        <v>601.0</v>
      </c>
      <c r="P437" s="267">
        <f t="shared" si="48"/>
        <v>30</v>
      </c>
      <c r="Q437" s="267">
        <f t="array" ref="Q437">IFERROR((K437-O437-P437)*G437,"")</f>
        <v>54</v>
      </c>
      <c r="R437" s="294">
        <f t="shared" si="43"/>
        <v>0.07883211679</v>
      </c>
      <c r="S437" s="216" t="s">
        <v>569</v>
      </c>
      <c r="T437" s="180">
        <v>18793.0</v>
      </c>
      <c r="U437" s="267">
        <f t="shared" si="24"/>
        <v>601</v>
      </c>
      <c r="V437" s="270">
        <f t="array" ref="V437">IFERROR(INDEX('ARTICULOS TECNO'!G:G, MATCH(F437, 'ARTICULOS TECNO'!A:A, 0)),"")</f>
        <v>0.35</v>
      </c>
      <c r="W437" s="270">
        <f t="shared" si="39"/>
        <v>0.35</v>
      </c>
      <c r="X437" s="289"/>
      <c r="Y437" s="244" t="str">
        <f t="shared" si="41"/>
        <v>06/2025</v>
      </c>
    </row>
    <row r="438" ht="18.0" customHeight="1">
      <c r="A438" s="271">
        <v>45838.0</v>
      </c>
      <c r="B438" s="180">
        <v>2051.0</v>
      </c>
      <c r="C438" s="180" t="s">
        <v>505</v>
      </c>
      <c r="D438" s="265">
        <f t="array" ref="D438">XLOOKUP(B438,CABE_VENTAS!$A$1:A1037,CABE_VENTAS!$C$1:C1037,"N/A")</f>
        <v>162</v>
      </c>
      <c r="E438" s="337" t="str">
        <f t="array" ref="E438">XLOOKUP(D438,CLIENTES!$A$1:A1037,CLIENTES!$B$1:B1037, "")</f>
        <v>Marcos Roku</v>
      </c>
      <c r="F438" s="264" t="s">
        <v>559</v>
      </c>
      <c r="G438" s="260">
        <v>1.0</v>
      </c>
      <c r="H438" s="302" t="str">
        <f t="array" ref="H438">IFERROR(INDEX('ARTICULOS TECNO'!B:B, MATCH(F438, 'ARTICULOS TECNO'!A:A, 0)),"")</f>
        <v>Apple iPad Air 11" M3 256GB Wi‑Fi</v>
      </c>
      <c r="I438" s="302" t="str">
        <f t="array" ref="I438">IFERROR(INDEX('ARTICULOS TECNO'!C:C, MATCH(F438, 'ARTICULOS TECNO'!A:A, 0)),"NA")</f>
        <v>Purple</v>
      </c>
      <c r="J438" s="252">
        <v>582.0</v>
      </c>
      <c r="K438" s="301">
        <v>715.0</v>
      </c>
      <c r="L438" s="210">
        <f t="shared" si="2"/>
        <v>715</v>
      </c>
      <c r="M438" s="250" t="s">
        <v>548</v>
      </c>
      <c r="N438" s="263" t="str">
        <f t="shared" si="29"/>
        <v/>
      </c>
      <c r="O438" s="267">
        <v>610.0</v>
      </c>
      <c r="P438" s="267">
        <f t="shared" si="48"/>
        <v>41</v>
      </c>
      <c r="Q438" s="267">
        <f t="array" ref="Q438">IFERROR((K438-O438-P438)*G438,"")</f>
        <v>64</v>
      </c>
      <c r="R438" s="294">
        <f t="shared" si="43"/>
        <v>0.08951048951</v>
      </c>
      <c r="S438" s="216" t="s">
        <v>616</v>
      </c>
      <c r="T438" s="180">
        <v>2402.0</v>
      </c>
      <c r="U438" s="267">
        <f t="shared" si="24"/>
        <v>610</v>
      </c>
      <c r="V438" s="270">
        <f t="array" ref="V438">IFERROR(INDEX('ARTICULOS TECNO'!G:G, MATCH(F438, 'ARTICULOS TECNO'!A:A, 0)),"")</f>
        <v>0.9</v>
      </c>
      <c r="W438" s="270">
        <f t="shared" si="39"/>
        <v>0.9</v>
      </c>
      <c r="X438" s="289"/>
      <c r="Y438" s="244" t="str">
        <f t="shared" si="41"/>
        <v>06/2025</v>
      </c>
    </row>
    <row r="439" ht="18.0" customHeight="1">
      <c r="A439" s="271">
        <v>45838.0</v>
      </c>
      <c r="B439" s="180">
        <v>2051.0</v>
      </c>
      <c r="C439" s="180" t="s">
        <v>505</v>
      </c>
      <c r="D439" s="265">
        <f t="array" ref="D439">XLOOKUP(B439,CABE_VENTAS!$A$1:A1037,CABE_VENTAS!$C$1:C1037,"N/A")</f>
        <v>162</v>
      </c>
      <c r="E439" s="337" t="str">
        <f t="array" ref="E439">XLOOKUP(D439,CLIENTES!$A$1:A1037,CLIENTES!$B$1:B1037, "")</f>
        <v>Marcos Roku</v>
      </c>
      <c r="F439" s="264" t="s">
        <v>644</v>
      </c>
      <c r="G439" s="260">
        <v>1.0</v>
      </c>
      <c r="H439" s="302" t="str">
        <f t="array" ref="H439">IFERROR(INDEX('ARTICULOS TECNO'!B:B, MATCH(F439, 'ARTICULOS TECNO'!A:A, 0)),"")</f>
        <v>Apple iPad Air 11" M3 256GB Wi‑Fi</v>
      </c>
      <c r="I439" s="302" t="str">
        <f t="array" ref="I439">IFERROR(INDEX('ARTICULOS TECNO'!C:C, MATCH(F439, 'ARTICULOS TECNO'!A:A, 0)),"NA")</f>
        <v>Space Gray</v>
      </c>
      <c r="J439" s="252">
        <v>582.0</v>
      </c>
      <c r="K439" s="301">
        <v>715.0</v>
      </c>
      <c r="L439" s="210">
        <f t="shared" si="2"/>
        <v>715</v>
      </c>
      <c r="M439" s="250" t="s">
        <v>548</v>
      </c>
      <c r="N439" s="263" t="str">
        <f t="shared" si="29"/>
        <v/>
      </c>
      <c r="O439" s="267">
        <v>610.0</v>
      </c>
      <c r="P439" s="267">
        <f t="shared" si="48"/>
        <v>41</v>
      </c>
      <c r="Q439" s="267">
        <f t="array" ref="Q439">IFERROR((K439-O439-P439)*G439,"")</f>
        <v>64</v>
      </c>
      <c r="R439" s="294">
        <f t="shared" si="43"/>
        <v>0.08951048951</v>
      </c>
      <c r="S439" s="216" t="s">
        <v>616</v>
      </c>
      <c r="T439" s="180">
        <v>2402.0</v>
      </c>
      <c r="U439" s="267">
        <f t="shared" si="24"/>
        <v>610</v>
      </c>
      <c r="V439" s="270">
        <f t="array" ref="V439">IFERROR(INDEX('ARTICULOS TECNO'!G:G, MATCH(F439, 'ARTICULOS TECNO'!A:A, 0)),"")</f>
        <v>0.9</v>
      </c>
      <c r="W439" s="270">
        <f t="shared" si="39"/>
        <v>0.9</v>
      </c>
      <c r="X439" s="289"/>
      <c r="Y439" s="244" t="str">
        <f t="shared" si="41"/>
        <v>06/2025</v>
      </c>
    </row>
    <row r="440" ht="18.0" customHeight="1">
      <c r="A440" s="271">
        <v>45838.0</v>
      </c>
      <c r="B440" s="180">
        <v>2051.0</v>
      </c>
      <c r="C440" s="180" t="s">
        <v>505</v>
      </c>
      <c r="D440" s="265">
        <f t="array" ref="D440">XLOOKUP(B440,CABE_VENTAS!$A$1:A1037,CABE_VENTAS!$C$1:C1037,"N/A")</f>
        <v>162</v>
      </c>
      <c r="E440" s="337" t="str">
        <f t="array" ref="E440">XLOOKUP(D440,CLIENTES!$A$1:A1037,CLIENTES!$B$1:B1037, "")</f>
        <v>Marcos Roku</v>
      </c>
      <c r="F440" s="264" t="s">
        <v>644</v>
      </c>
      <c r="G440" s="260">
        <v>1.0</v>
      </c>
      <c r="H440" s="302" t="str">
        <f t="array" ref="H440">IFERROR(INDEX('ARTICULOS TECNO'!B:B, MATCH(F440, 'ARTICULOS TECNO'!A:A, 0)),"")</f>
        <v>Apple iPad Air 11" M3 256GB Wi‑Fi</v>
      </c>
      <c r="I440" s="302" t="str">
        <f t="array" ref="I440">IFERROR(INDEX('ARTICULOS TECNO'!C:C, MATCH(F440, 'ARTICULOS TECNO'!A:A, 0)),"NA")</f>
        <v>Space Gray</v>
      </c>
      <c r="J440" s="252">
        <v>577.0</v>
      </c>
      <c r="K440" s="301">
        <v>715.0</v>
      </c>
      <c r="L440" s="210">
        <f t="shared" si="2"/>
        <v>715</v>
      </c>
      <c r="M440" s="250" t="s">
        <v>548</v>
      </c>
      <c r="N440" s="263">
        <f t="shared" si="29"/>
        <v>2145</v>
      </c>
      <c r="O440" s="267">
        <v>607.0</v>
      </c>
      <c r="P440" s="267">
        <f t="shared" si="48"/>
        <v>41</v>
      </c>
      <c r="Q440" s="267">
        <f t="array" ref="Q440">IFERROR((K440-O440-P440)*G440,"")</f>
        <v>67</v>
      </c>
      <c r="R440" s="294">
        <f t="shared" si="43"/>
        <v>0.09370629371</v>
      </c>
      <c r="S440" s="216" t="s">
        <v>569</v>
      </c>
      <c r="T440" s="180">
        <v>18793.0</v>
      </c>
      <c r="U440" s="267">
        <f t="shared" si="24"/>
        <v>607</v>
      </c>
      <c r="V440" s="270">
        <f t="array" ref="V440">IFERROR(INDEX('ARTICULOS TECNO'!G:G, MATCH(F440, 'ARTICULOS TECNO'!A:A, 0)),"")</f>
        <v>0.9</v>
      </c>
      <c r="W440" s="270">
        <f t="shared" si="39"/>
        <v>0.9</v>
      </c>
      <c r="X440" s="289"/>
      <c r="Y440" s="244" t="str">
        <f t="shared" si="41"/>
        <v>06/2025</v>
      </c>
    </row>
    <row r="441" ht="18.0" customHeight="1">
      <c r="A441" s="271">
        <v>45838.0</v>
      </c>
      <c r="B441" s="180">
        <v>2049.0</v>
      </c>
      <c r="C441" s="180" t="s">
        <v>191</v>
      </c>
      <c r="D441" s="265">
        <f t="array" ref="D441">XLOOKUP(B441,CABE_VENTAS!$A$1:A1037,CABE_VENTAS!$C$1:C1037,"N/A")</f>
        <v>162</v>
      </c>
      <c r="E441" s="337" t="str">
        <f t="array" ref="E441">XLOOKUP(D441,CLIENTES!$A$1:A1037,CLIENTES!$B$1:B1037, "")</f>
        <v>Marcos Roku</v>
      </c>
      <c r="F441" s="264" t="s">
        <v>603</v>
      </c>
      <c r="G441" s="260">
        <v>5.0</v>
      </c>
      <c r="H441" s="302" t="str">
        <f t="array" ref="H441">IFERROR(INDEX('ARTICULOS TECNO'!B:B, MATCH(F441, 'ARTICULOS TECNO'!A:A, 0)),"")</f>
        <v>iPhone 15 128GB 🇺🇸</v>
      </c>
      <c r="I441" s="302" t="str">
        <f t="array" ref="I441">IFERROR(INDEX('ARTICULOS TECNO'!C:C, MATCH(F441, 'ARTICULOS TECNO'!A:A, 0)),"NA")</f>
        <v>Black</v>
      </c>
      <c r="J441" s="252">
        <v>598.0</v>
      </c>
      <c r="K441" s="301">
        <v>668.0</v>
      </c>
      <c r="L441" s="210">
        <f t="shared" si="2"/>
        <v>3340</v>
      </c>
      <c r="M441" s="250" t="s">
        <v>548</v>
      </c>
      <c r="N441" s="263" t="str">
        <f t="shared" si="29"/>
        <v/>
      </c>
      <c r="O441" s="267">
        <v>615.0</v>
      </c>
      <c r="P441" s="267">
        <f t="shared" si="48"/>
        <v>30</v>
      </c>
      <c r="Q441" s="267">
        <f t="array" ref="Q441">IFERROR((K441-O441-P441)*G441,"")</f>
        <v>115</v>
      </c>
      <c r="R441" s="294">
        <f t="shared" si="43"/>
        <v>0.03443113772</v>
      </c>
      <c r="S441" s="216"/>
      <c r="T441" s="180"/>
      <c r="U441" s="267">
        <f t="shared" si="24"/>
        <v>3075</v>
      </c>
      <c r="V441" s="270">
        <f t="array" ref="V441">IFERROR(INDEX('ARTICULOS TECNO'!G:G, MATCH(F441, 'ARTICULOS TECNO'!A:A, 0)),"")</f>
        <v>0.35</v>
      </c>
      <c r="W441" s="270">
        <f t="shared" si="39"/>
        <v>1.75</v>
      </c>
      <c r="X441" s="289"/>
      <c r="Y441" s="244" t="str">
        <f t="shared" si="41"/>
        <v>06/2025</v>
      </c>
    </row>
    <row r="442" ht="18.0" customHeight="1">
      <c r="A442" s="271">
        <v>45838.0</v>
      </c>
      <c r="B442" s="180">
        <v>2049.0</v>
      </c>
      <c r="C442" s="180" t="s">
        <v>191</v>
      </c>
      <c r="D442" s="265">
        <f t="array" ref="D442">XLOOKUP(B442,CABE_VENTAS!$A$1:A1037,CABE_VENTAS!$C$1:C1037,"N/A")</f>
        <v>162</v>
      </c>
      <c r="E442" s="337" t="str">
        <f t="array" ref="E442">XLOOKUP(D442,CLIENTES!$A$1:A1037,CLIENTES!$B$1:B1037, "")</f>
        <v>Marcos Roku</v>
      </c>
      <c r="F442" s="264" t="s">
        <v>782</v>
      </c>
      <c r="G442" s="260">
        <v>5.0</v>
      </c>
      <c r="H442" s="302" t="str">
        <f t="array" ref="H442">IFERROR(INDEX('ARTICULOS TECNO'!B:B, MATCH(F442, 'ARTICULOS TECNO'!A:A, 0)),"")</f>
        <v>iPhone 15 128GB 🇺🇸</v>
      </c>
      <c r="I442" s="302" t="str">
        <f t="array" ref="I442">IFERROR(INDEX('ARTICULOS TECNO'!C:C, MATCH(F442, 'ARTICULOS TECNO'!A:A, 0)),"NA")</f>
        <v>Blue</v>
      </c>
      <c r="J442" s="252">
        <v>598.0</v>
      </c>
      <c r="K442" s="301">
        <v>668.0</v>
      </c>
      <c r="L442" s="210">
        <f t="shared" si="2"/>
        <v>3340</v>
      </c>
      <c r="M442" s="250" t="s">
        <v>548</v>
      </c>
      <c r="N442" s="263" t="str">
        <f t="shared" si="29"/>
        <v/>
      </c>
      <c r="O442" s="267">
        <v>615.0</v>
      </c>
      <c r="P442" s="267">
        <f t="shared" si="48"/>
        <v>30</v>
      </c>
      <c r="Q442" s="267">
        <f t="array" ref="Q442">IFERROR((K442-O442-P442)*G442,"")</f>
        <v>115</v>
      </c>
      <c r="R442" s="294">
        <f t="shared" si="43"/>
        <v>0.03443113772</v>
      </c>
      <c r="S442" s="216"/>
      <c r="T442" s="180"/>
      <c r="U442" s="267">
        <f t="shared" si="24"/>
        <v>3075</v>
      </c>
      <c r="V442" s="270">
        <f t="array" ref="V442">IFERROR(INDEX('ARTICULOS TECNO'!G:G, MATCH(F442, 'ARTICULOS TECNO'!A:A, 0)),"")</f>
        <v>0.35</v>
      </c>
      <c r="W442" s="270">
        <f t="shared" si="39"/>
        <v>1.75</v>
      </c>
      <c r="X442" s="289"/>
      <c r="Y442" s="244" t="str">
        <f t="shared" si="41"/>
        <v>06/2025</v>
      </c>
    </row>
    <row r="443" ht="18.0" customHeight="1">
      <c r="A443" s="271">
        <v>45838.0</v>
      </c>
      <c r="B443" s="180">
        <v>2049.0</v>
      </c>
      <c r="C443" s="180" t="s">
        <v>191</v>
      </c>
      <c r="D443" s="265">
        <f t="array" ref="D443">XLOOKUP(B443,CABE_VENTAS!$A$1:A1037,CABE_VENTAS!$C$1:C1037,"N/A")</f>
        <v>162</v>
      </c>
      <c r="E443" s="337" t="str">
        <f t="array" ref="E443">XLOOKUP(D443,CLIENTES!$A$1:A1037,CLIENTES!$B$1:B1037, "")</f>
        <v>Marcos Roku</v>
      </c>
      <c r="F443" s="264" t="s">
        <v>783</v>
      </c>
      <c r="G443" s="260">
        <v>20.0</v>
      </c>
      <c r="H443" s="302" t="str">
        <f t="array" ref="H443">IFERROR(INDEX('ARTICULOS TECNO'!B:B, MATCH(F443, 'ARTICULOS TECNO'!A:A, 0)),"")</f>
        <v>iPhone 13 128GB 🇺🇸</v>
      </c>
      <c r="I443" s="302" t="str">
        <f t="array" ref="I443">IFERROR(INDEX('ARTICULOS TECNO'!C:C, MATCH(F443, 'ARTICULOS TECNO'!A:A, 0)),"NA")</f>
        <v>White</v>
      </c>
      <c r="J443" s="252">
        <v>576.0</v>
      </c>
      <c r="K443" s="301">
        <v>485.0</v>
      </c>
      <c r="L443" s="210">
        <f t="shared" si="2"/>
        <v>9700</v>
      </c>
      <c r="M443" s="250" t="s">
        <v>548</v>
      </c>
      <c r="N443" s="263" t="str">
        <f t="shared" si="29"/>
        <v/>
      </c>
      <c r="O443" s="267">
        <v>434.0</v>
      </c>
      <c r="P443" s="267">
        <f t="shared" si="48"/>
        <v>30</v>
      </c>
      <c r="Q443" s="267">
        <f t="array" ref="Q443">IFERROR((K443-O443-P443)*G443,"")</f>
        <v>420</v>
      </c>
      <c r="R443" s="294">
        <f t="shared" si="43"/>
        <v>0.04329896907</v>
      </c>
      <c r="S443" s="216" t="s">
        <v>569</v>
      </c>
      <c r="T443" s="180">
        <v>18793.0</v>
      </c>
      <c r="U443" s="267">
        <f t="shared" si="24"/>
        <v>8680</v>
      </c>
      <c r="V443" s="270">
        <f t="array" ref="V443">IFERROR(INDEX('ARTICULOS TECNO'!G:G, MATCH(F443, 'ARTICULOS TECNO'!A:A, 0)),"")</f>
        <v>0.35</v>
      </c>
      <c r="W443" s="270">
        <f t="shared" si="39"/>
        <v>7</v>
      </c>
      <c r="X443" s="289"/>
      <c r="Y443" s="244" t="str">
        <f t="shared" si="41"/>
        <v>06/2025</v>
      </c>
    </row>
    <row r="444" ht="18.0" customHeight="1">
      <c r="A444" s="271">
        <v>45838.0</v>
      </c>
      <c r="B444" s="180">
        <v>2049.0</v>
      </c>
      <c r="C444" s="180" t="s">
        <v>191</v>
      </c>
      <c r="D444" s="265">
        <f t="array" ref="D444">XLOOKUP(B444,CABE_VENTAS!$A$1:A1037,CABE_VENTAS!$C$1:C1037,"N/A")</f>
        <v>162</v>
      </c>
      <c r="E444" s="337" t="str">
        <f t="array" ref="E444">XLOOKUP(D444,CLIENTES!$A$1:A1037,CLIENTES!$B$1:B1037, "")</f>
        <v>Marcos Roku</v>
      </c>
      <c r="F444" s="264" t="s">
        <v>603</v>
      </c>
      <c r="G444" s="260">
        <v>5.0</v>
      </c>
      <c r="H444" s="302" t="str">
        <f t="array" ref="H444">IFERROR(INDEX('ARTICULOS TECNO'!B:B, MATCH(F444, 'ARTICULOS TECNO'!A:A, 0)),"")</f>
        <v>iPhone 15 128GB 🇺🇸</v>
      </c>
      <c r="I444" s="302" t="str">
        <f t="array" ref="I444">IFERROR(INDEX('ARTICULOS TECNO'!C:C, MATCH(F444, 'ARTICULOS TECNO'!A:A, 0)),"NA")</f>
        <v>Black</v>
      </c>
      <c r="J444" s="252">
        <v>576.0</v>
      </c>
      <c r="K444" s="301">
        <v>655.0</v>
      </c>
      <c r="L444" s="210">
        <f t="shared" si="2"/>
        <v>3275</v>
      </c>
      <c r="M444" s="250" t="s">
        <v>548</v>
      </c>
      <c r="N444" s="263">
        <f t="shared" si="29"/>
        <v>19655</v>
      </c>
      <c r="O444" s="267">
        <v>601.0</v>
      </c>
      <c r="P444" s="267">
        <f t="shared" si="48"/>
        <v>30</v>
      </c>
      <c r="Q444" s="267">
        <f t="array" ref="Q444">IFERROR((K444-O444-P444)*G444,"")</f>
        <v>120</v>
      </c>
      <c r="R444" s="294">
        <f t="shared" si="43"/>
        <v>0.03664122137</v>
      </c>
      <c r="S444" s="216" t="s">
        <v>569</v>
      </c>
      <c r="T444" s="180">
        <v>18793.0</v>
      </c>
      <c r="U444" s="267">
        <f t="shared" si="24"/>
        <v>3005</v>
      </c>
      <c r="V444" s="270">
        <f t="array" ref="V444">IFERROR(INDEX('ARTICULOS TECNO'!G:G, MATCH(F444, 'ARTICULOS TECNO'!A:A, 0)),"")</f>
        <v>0.35</v>
      </c>
      <c r="W444" s="270">
        <f t="shared" si="39"/>
        <v>1.75</v>
      </c>
      <c r="X444" s="289"/>
      <c r="Y444" s="244" t="str">
        <f t="shared" si="41"/>
        <v>06/2025</v>
      </c>
    </row>
    <row r="445" ht="18.0" customHeight="1">
      <c r="A445" s="271">
        <v>45834.0</v>
      </c>
      <c r="B445" s="180">
        <v>2042.0</v>
      </c>
      <c r="C445" s="180" t="s">
        <v>505</v>
      </c>
      <c r="D445" s="265">
        <f t="array" ref="D445">XLOOKUP(B445,CABE_VENTAS!$A$1:A1037,CABE_VENTAS!$C$1:C1037,"N/A")</f>
        <v>162</v>
      </c>
      <c r="E445" s="337" t="str">
        <f t="array" ref="E445">XLOOKUP(D445,CLIENTES!$A$1:A1037,CLIENTES!$B$1:B1037, "")</f>
        <v>Marcos Roku</v>
      </c>
      <c r="F445" s="264" t="s">
        <v>784</v>
      </c>
      <c r="G445" s="260">
        <v>1.0</v>
      </c>
      <c r="H445" s="302" t="str">
        <f t="array" ref="H445">IFERROR(INDEX('ARTICULOS TECNO'!B:B, MATCH(F445, 'ARTICULOS TECNO'!A:A, 0)),"")</f>
        <v>Apple Ipad Mini A17 256Gb Wifi Only</v>
      </c>
      <c r="I445" s="302" t="str">
        <f t="array" ref="I445">IFERROR(INDEX('ARTICULOS TECNO'!C:C, MATCH(F445, 'ARTICULOS TECNO'!A:A, 0)),"NA")</f>
        <v>Starlight</v>
      </c>
      <c r="J445" s="252">
        <v>577.0</v>
      </c>
      <c r="K445" s="301">
        <v>599.0</v>
      </c>
      <c r="L445" s="210">
        <f t="shared" si="2"/>
        <v>599</v>
      </c>
      <c r="M445" s="250" t="s">
        <v>548</v>
      </c>
      <c r="N445" s="263" t="str">
        <f t="shared" si="29"/>
        <v/>
      </c>
      <c r="O445" s="267">
        <v>480.0</v>
      </c>
      <c r="P445" s="267">
        <f t="shared" si="48"/>
        <v>32</v>
      </c>
      <c r="Q445" s="267">
        <f t="array" ref="Q445">IFERROR((K445-O445-P445)*G445,"")</f>
        <v>87</v>
      </c>
      <c r="R445" s="294">
        <f t="shared" si="43"/>
        <v>0.1452420701</v>
      </c>
      <c r="S445" s="216" t="s">
        <v>569</v>
      </c>
      <c r="T445" s="180">
        <v>18706.0</v>
      </c>
      <c r="U445" s="267">
        <f t="shared" si="24"/>
        <v>480</v>
      </c>
      <c r="V445" s="270">
        <f t="array" ref="V445">IFERROR(INDEX('ARTICULOS TECNO'!G:G, MATCH(F445, 'ARTICULOS TECNO'!A:A, 0)),"")</f>
        <v>0.7</v>
      </c>
      <c r="W445" s="270">
        <f t="shared" si="39"/>
        <v>0.7</v>
      </c>
      <c r="X445" s="289"/>
      <c r="Y445" s="244" t="str">
        <f t="shared" si="41"/>
        <v>06/2025</v>
      </c>
    </row>
    <row r="446" ht="18.0" customHeight="1">
      <c r="A446" s="271">
        <v>45834.0</v>
      </c>
      <c r="B446" s="180">
        <v>2042.0</v>
      </c>
      <c r="C446" s="180" t="s">
        <v>505</v>
      </c>
      <c r="D446" s="265">
        <f t="array" ref="D446">XLOOKUP(B446,CABE_VENTAS!$A$1:A1037,CABE_VENTAS!$C$1:C1037,"N/A")</f>
        <v>162</v>
      </c>
      <c r="E446" s="337" t="str">
        <f t="array" ref="E446">XLOOKUP(D446,CLIENTES!$A$1:A1037,CLIENTES!$B$1:B1037, "")</f>
        <v>Marcos Roku</v>
      </c>
      <c r="F446" s="264" t="s">
        <v>785</v>
      </c>
      <c r="G446" s="260">
        <v>1.0</v>
      </c>
      <c r="H446" s="302" t="str">
        <f t="array" ref="H446">IFERROR(INDEX('ARTICULOS TECNO'!B:B, MATCH(F446, 'ARTICULOS TECNO'!A:A, 0)),"")</f>
        <v>Apple Ipad Mini A17 256Gb Wifi Only</v>
      </c>
      <c r="I446" s="302" t="str">
        <f t="array" ref="I446">IFERROR(INDEX('ARTICULOS TECNO'!C:C, MATCH(F446, 'ARTICULOS TECNO'!A:A, 0)),"NA")</f>
        <v>Blue</v>
      </c>
      <c r="J446" s="252">
        <v>577.0</v>
      </c>
      <c r="K446" s="301">
        <v>599.0</v>
      </c>
      <c r="L446" s="210">
        <f t="shared" si="2"/>
        <v>599</v>
      </c>
      <c r="M446" s="250" t="s">
        <v>548</v>
      </c>
      <c r="N446" s="263" t="str">
        <f t="shared" si="29"/>
        <v/>
      </c>
      <c r="O446" s="267">
        <v>480.0</v>
      </c>
      <c r="P446" s="267">
        <f t="shared" si="48"/>
        <v>32</v>
      </c>
      <c r="Q446" s="267">
        <f t="array" ref="Q446">IFERROR((K446-O446-P446)*G446,"")</f>
        <v>87</v>
      </c>
      <c r="R446" s="294">
        <f t="shared" si="43"/>
        <v>0.1452420701</v>
      </c>
      <c r="S446" s="216" t="s">
        <v>569</v>
      </c>
      <c r="T446" s="180">
        <v>18706.0</v>
      </c>
      <c r="U446" s="267">
        <f t="shared" si="24"/>
        <v>480</v>
      </c>
      <c r="V446" s="270">
        <f t="array" ref="V446">IFERROR(INDEX('ARTICULOS TECNO'!G:G, MATCH(F446, 'ARTICULOS TECNO'!A:A, 0)),"")</f>
        <v>0.7</v>
      </c>
      <c r="W446" s="270">
        <f t="shared" si="39"/>
        <v>0.7</v>
      </c>
      <c r="X446" s="289"/>
      <c r="Y446" s="244" t="str">
        <f t="shared" si="41"/>
        <v>06/2025</v>
      </c>
    </row>
    <row r="447" ht="18.0" customHeight="1">
      <c r="A447" s="271">
        <v>45834.0</v>
      </c>
      <c r="B447" s="180">
        <v>2042.0</v>
      </c>
      <c r="C447" s="180" t="s">
        <v>505</v>
      </c>
      <c r="D447" s="265">
        <f t="array" ref="D447">XLOOKUP(B447,CABE_VENTAS!$A$1:A1037,CABE_VENTAS!$C$1:C1037,"N/A")</f>
        <v>162</v>
      </c>
      <c r="E447" s="337" t="str">
        <f t="array" ref="E447">XLOOKUP(D447,CLIENTES!$A$1:A1037,CLIENTES!$B$1:B1037, "")</f>
        <v>Marcos Roku</v>
      </c>
      <c r="F447" s="264" t="s">
        <v>786</v>
      </c>
      <c r="G447" s="260">
        <v>1.0</v>
      </c>
      <c r="H447" s="302" t="str">
        <f t="array" ref="H447">IFERROR(INDEX('ARTICULOS TECNO'!B:B, MATCH(F447, 'ARTICULOS TECNO'!A:A, 0)),"")</f>
        <v>Apple Ipad Mini A17 256Gb Wifi Only</v>
      </c>
      <c r="I447" s="302" t="str">
        <f t="array" ref="I447">IFERROR(INDEX('ARTICULOS TECNO'!C:C, MATCH(F447, 'ARTICULOS TECNO'!A:A, 0)),"NA")</f>
        <v>Space Gray</v>
      </c>
      <c r="J447" s="252">
        <v>577.0</v>
      </c>
      <c r="K447" s="301">
        <v>599.0</v>
      </c>
      <c r="L447" s="210">
        <f t="shared" si="2"/>
        <v>599</v>
      </c>
      <c r="M447" s="250" t="s">
        <v>548</v>
      </c>
      <c r="N447" s="263">
        <f t="shared" si="29"/>
        <v>1797</v>
      </c>
      <c r="O447" s="267">
        <v>480.0</v>
      </c>
      <c r="P447" s="267">
        <f t="shared" si="48"/>
        <v>32</v>
      </c>
      <c r="Q447" s="267">
        <f t="array" ref="Q447">IFERROR((K447-O447-P447)*G447,"")</f>
        <v>87</v>
      </c>
      <c r="R447" s="294">
        <f t="shared" si="43"/>
        <v>0.1452420701</v>
      </c>
      <c r="S447" s="216" t="s">
        <v>569</v>
      </c>
      <c r="T447" s="180">
        <v>18706.0</v>
      </c>
      <c r="U447" s="267">
        <f t="shared" si="24"/>
        <v>480</v>
      </c>
      <c r="V447" s="270">
        <f t="array" ref="V447">IFERROR(INDEX('ARTICULOS TECNO'!G:G, MATCH(F447, 'ARTICULOS TECNO'!A:A, 0)),"")</f>
        <v>0.7</v>
      </c>
      <c r="W447" s="270">
        <f t="shared" si="39"/>
        <v>0.7</v>
      </c>
      <c r="X447" s="289"/>
      <c r="Y447" s="244" t="str">
        <f t="shared" si="41"/>
        <v>06/2025</v>
      </c>
    </row>
    <row r="448" ht="18.0" customHeight="1">
      <c r="A448" s="271">
        <v>45834.0</v>
      </c>
      <c r="B448" s="180">
        <v>2041.0</v>
      </c>
      <c r="C448" s="180" t="s">
        <v>195</v>
      </c>
      <c r="D448" s="265">
        <f t="array" ref="D448">XLOOKUP(B448,CABE_VENTAS!$A$1:A1037,CABE_VENTAS!$C$1:C1037,"N/A")</f>
        <v>162</v>
      </c>
      <c r="E448" s="337" t="str">
        <f t="array" ref="E448">XLOOKUP(D448,CLIENTES!$A$1:A1037,CLIENTES!$B$1:B1037, "")</f>
        <v>Marcos Roku</v>
      </c>
      <c r="F448" s="264" t="s">
        <v>787</v>
      </c>
      <c r="G448" s="260">
        <v>1.0</v>
      </c>
      <c r="H448" s="302" t="str">
        <f t="array" ref="H448">IFERROR(INDEX('ARTICULOS TECNO'!B:B, MATCH(F448, 'ARTICULOS TECNO'!A:A, 0)),"")</f>
        <v>Apple Watch Band - Sport Band (46mm) - M/L</v>
      </c>
      <c r="I448" s="302" t="s">
        <v>728</v>
      </c>
      <c r="J448" s="252">
        <v>627.0</v>
      </c>
      <c r="K448" s="301">
        <v>59.0</v>
      </c>
      <c r="L448" s="210">
        <f t="shared" si="2"/>
        <v>59</v>
      </c>
      <c r="M448" s="250" t="s">
        <v>548</v>
      </c>
      <c r="N448" s="263" t="str">
        <f t="shared" si="29"/>
        <v/>
      </c>
      <c r="O448" s="267">
        <v>45.35</v>
      </c>
      <c r="P448" s="267">
        <f t="shared" si="48"/>
        <v>4</v>
      </c>
      <c r="Q448" s="267">
        <f t="array" ref="Q448">IFERROR((K448-O448-P448)*G448,"")</f>
        <v>9.65</v>
      </c>
      <c r="R448" s="294">
        <f t="shared" si="43"/>
        <v>0.163559322</v>
      </c>
      <c r="S448" s="216" t="s">
        <v>523</v>
      </c>
      <c r="T448" s="308" t="s">
        <v>704</v>
      </c>
      <c r="U448" s="267">
        <f t="shared" si="24"/>
        <v>45.35</v>
      </c>
      <c r="V448" s="270">
        <f t="array" ref="V448">IFERROR(INDEX('ARTICULOS TECNO'!G:G, MATCH(F448, 'ARTICULOS TECNO'!A:A, 0)),"")</f>
        <v>0.07</v>
      </c>
      <c r="W448" s="270">
        <f t="shared" si="39"/>
        <v>0.07</v>
      </c>
      <c r="X448" s="289"/>
      <c r="Y448" s="244" t="str">
        <f t="shared" si="41"/>
        <v>06/2025</v>
      </c>
    </row>
    <row r="449" ht="18.0" customHeight="1">
      <c r="A449" s="271">
        <v>45834.0</v>
      </c>
      <c r="B449" s="180">
        <v>2041.0</v>
      </c>
      <c r="C449" s="180" t="s">
        <v>195</v>
      </c>
      <c r="D449" s="265">
        <f t="array" ref="D449">XLOOKUP(B449,CABE_VENTAS!$A$1:A1037,CABE_VENTAS!$C$1:C1037,"N/A")</f>
        <v>162</v>
      </c>
      <c r="E449" s="337" t="str">
        <f t="array" ref="E449">XLOOKUP(D449,CLIENTES!$A$1:A1037,CLIENTES!$B$1:B1037, "")</f>
        <v>Marcos Roku</v>
      </c>
      <c r="F449" s="264" t="s">
        <v>788</v>
      </c>
      <c r="G449" s="260">
        <v>1.0</v>
      </c>
      <c r="H449" s="302" t="str">
        <f t="array" ref="H449">IFERROR(INDEX('ARTICULOS TECNO'!B:B, MATCH(F449, 'ARTICULOS TECNO'!A:A, 0)),"")</f>
        <v>Apple Watch Band - Magnetic Link (42mm)  - S/M</v>
      </c>
      <c r="I449" s="302" t="str">
        <f t="array" ref="I449">IFERROR(INDEX('ARTICULOS TECNO'!C:C, MATCH(F449, 'ARTICULOS TECNO'!A:A, 0)),"NA")</f>
        <v/>
      </c>
      <c r="J449" s="252">
        <v>613.0</v>
      </c>
      <c r="K449" s="301">
        <v>98.0</v>
      </c>
      <c r="L449" s="210">
        <f t="shared" si="2"/>
        <v>98</v>
      </c>
      <c r="M449" s="250" t="s">
        <v>548</v>
      </c>
      <c r="N449" s="263" t="str">
        <f t="shared" si="29"/>
        <v/>
      </c>
      <c r="O449" s="267">
        <v>92.0</v>
      </c>
      <c r="P449" s="267">
        <f t="shared" si="48"/>
        <v>5</v>
      </c>
      <c r="Q449" s="267">
        <f t="array" ref="Q449">IFERROR((K449-O449-P449)*G449,"")</f>
        <v>1</v>
      </c>
      <c r="R449" s="294">
        <f t="shared" si="43"/>
        <v>0.01020408163</v>
      </c>
      <c r="S449" s="216"/>
      <c r="T449" s="180"/>
      <c r="U449" s="267">
        <f t="shared" si="24"/>
        <v>92</v>
      </c>
      <c r="V449" s="270">
        <f t="array" ref="V449">IFERROR(INDEX('ARTICULOS TECNO'!G:G, MATCH(F449, 'ARTICULOS TECNO'!A:A, 0)),"")</f>
        <v>0.1</v>
      </c>
      <c r="W449" s="270">
        <f t="shared" si="39"/>
        <v>0.1</v>
      </c>
      <c r="X449" s="289"/>
      <c r="Y449" s="244" t="str">
        <f t="shared" si="41"/>
        <v>06/2025</v>
      </c>
    </row>
    <row r="450" ht="18.0" customHeight="1">
      <c r="A450" s="271">
        <v>45834.0</v>
      </c>
      <c r="B450" s="180">
        <v>2041.0</v>
      </c>
      <c r="C450" s="180" t="s">
        <v>195</v>
      </c>
      <c r="D450" s="265">
        <f t="array" ref="D450">XLOOKUP(B450,CABE_VENTAS!$A$1:A1037,CABE_VENTAS!$C$1:C1037,"N/A")</f>
        <v>162</v>
      </c>
      <c r="E450" s="337" t="str">
        <f t="array" ref="E450">XLOOKUP(D450,CLIENTES!$A$1:A1037,CLIENTES!$B$1:B1037, "")</f>
        <v>Marcos Roku</v>
      </c>
      <c r="F450" s="264" t="s">
        <v>789</v>
      </c>
      <c r="G450" s="260">
        <v>3.0</v>
      </c>
      <c r="H450" s="302" t="str">
        <f t="array" ref="H450">IFERROR(INDEX('ARTICULOS TECNO'!B:B, MATCH(F450, 'ARTICULOS TECNO'!A:A, 0)),"")</f>
        <v>APPLE MAGIC MOUSE</v>
      </c>
      <c r="I450" s="302" t="str">
        <f t="array" ref="I450">IFERROR(INDEX('ARTICULOS TECNO'!C:C, MATCH(F450, 'ARTICULOS TECNO'!A:A, 0)),"NA")</f>
        <v/>
      </c>
      <c r="J450" s="252">
        <v>591.0</v>
      </c>
      <c r="K450" s="301">
        <v>99.0</v>
      </c>
      <c r="L450" s="210">
        <f t="shared" si="2"/>
        <v>297</v>
      </c>
      <c r="M450" s="211" t="s">
        <v>548</v>
      </c>
      <c r="N450" s="263" t="str">
        <f t="shared" si="29"/>
        <v/>
      </c>
      <c r="O450" s="267">
        <v>79.0</v>
      </c>
      <c r="P450" s="267">
        <f t="shared" si="48"/>
        <v>9</v>
      </c>
      <c r="Q450" s="267">
        <f t="array" ref="Q450">IFERROR((K450-O450-P450)*G450,"")</f>
        <v>33</v>
      </c>
      <c r="R450" s="294">
        <f t="shared" si="43"/>
        <v>0.1111111111</v>
      </c>
      <c r="S450" s="216" t="s">
        <v>616</v>
      </c>
      <c r="T450" s="180">
        <v>2600.0</v>
      </c>
      <c r="U450" s="267">
        <f t="shared" si="24"/>
        <v>237</v>
      </c>
      <c r="V450" s="270">
        <f t="array" ref="V450">IFERROR(INDEX('ARTICULOS TECNO'!G:G, MATCH(F450, 'ARTICULOS TECNO'!A:A, 0)),"")</f>
        <v>0.2</v>
      </c>
      <c r="W450" s="270">
        <f t="shared" si="39"/>
        <v>0.6</v>
      </c>
      <c r="X450" s="289"/>
      <c r="Y450" s="244" t="str">
        <f t="shared" si="41"/>
        <v>06/2025</v>
      </c>
    </row>
    <row r="451" ht="18.0" customHeight="1">
      <c r="A451" s="271">
        <v>45834.0</v>
      </c>
      <c r="B451" s="180">
        <v>2041.0</v>
      </c>
      <c r="C451" s="180" t="s">
        <v>195</v>
      </c>
      <c r="D451" s="265">
        <f t="array" ref="D451">XLOOKUP(B451,CABE_VENTAS!$A$1:A1037,CABE_VENTAS!$C$1:C1037,"N/A")</f>
        <v>162</v>
      </c>
      <c r="E451" s="337" t="str">
        <f t="array" ref="E451">XLOOKUP(D451,CLIENTES!$A$1:A1037,CLIENTES!$B$1:B1037, "")</f>
        <v>Marcos Roku</v>
      </c>
      <c r="F451" s="264" t="s">
        <v>789</v>
      </c>
      <c r="G451" s="260">
        <v>3.0</v>
      </c>
      <c r="H451" s="302" t="str">
        <f t="array" ref="H451">IFERROR(INDEX('ARTICULOS TECNO'!B:B, MATCH(F451, 'ARTICULOS TECNO'!A:A, 0)),"")</f>
        <v>APPLE MAGIC MOUSE</v>
      </c>
      <c r="I451" s="302" t="s">
        <v>790</v>
      </c>
      <c r="J451" s="340">
        <v>586.0</v>
      </c>
      <c r="K451" s="301">
        <v>99.0</v>
      </c>
      <c r="L451" s="210">
        <f t="shared" si="2"/>
        <v>297</v>
      </c>
      <c r="M451" s="211" t="s">
        <v>548</v>
      </c>
      <c r="N451" s="263" t="str">
        <f t="shared" si="29"/>
        <v/>
      </c>
      <c r="O451" s="267">
        <v>79.0</v>
      </c>
      <c r="P451" s="267">
        <f t="shared" si="48"/>
        <v>9</v>
      </c>
      <c r="Q451" s="267">
        <f t="array" ref="Q451">IFERROR((K451-O451-P451)*G451,"")</f>
        <v>33</v>
      </c>
      <c r="R451" s="294">
        <f t="shared" si="43"/>
        <v>0.1111111111</v>
      </c>
      <c r="S451" s="216" t="s">
        <v>508</v>
      </c>
      <c r="T451" s="245" t="s">
        <v>767</v>
      </c>
      <c r="U451" s="267">
        <f t="shared" si="24"/>
        <v>237</v>
      </c>
      <c r="V451" s="270">
        <f t="array" ref="V451">IFERROR(INDEX('ARTICULOS TECNO'!G:G, MATCH(F451, 'ARTICULOS TECNO'!A:A, 0)),"")</f>
        <v>0.2</v>
      </c>
      <c r="W451" s="270">
        <f t="shared" si="39"/>
        <v>0.6</v>
      </c>
      <c r="X451" s="289"/>
      <c r="Y451" s="244" t="str">
        <f t="shared" si="41"/>
        <v>06/2025</v>
      </c>
    </row>
    <row r="452" ht="18.0" customHeight="1">
      <c r="A452" s="271">
        <v>45834.0</v>
      </c>
      <c r="B452" s="180">
        <v>2041.0</v>
      </c>
      <c r="C452" s="180" t="s">
        <v>195</v>
      </c>
      <c r="D452" s="265">
        <f t="array" ref="D452">XLOOKUP(B452,CABE_VENTAS!$A$1:A1037,CABE_VENTAS!$C$1:C1037,"N/A")</f>
        <v>162</v>
      </c>
      <c r="E452" s="337" t="str">
        <f t="array" ref="E452">XLOOKUP(D452,CLIENTES!$A$1:A1037,CLIENTES!$B$1:B1037, "")</f>
        <v>Marcos Roku</v>
      </c>
      <c r="F452" s="264" t="s">
        <v>791</v>
      </c>
      <c r="G452" s="260">
        <v>2.0</v>
      </c>
      <c r="H452" s="302" t="str">
        <f t="array" ref="H452">IFERROR(INDEX('ARTICULOS TECNO'!B:B, MATCH(F452, 'ARTICULOS TECNO'!A:A, 0)),"")</f>
        <v>Apple Magic Keyboard for 10Th Gen iPad - ENGLISH - WH</v>
      </c>
      <c r="I452" s="302" t="str">
        <f t="array" ref="I452">IFERROR(INDEX('ARTICULOS TECNO'!C:C, MATCH(F452, 'ARTICULOS TECNO'!A:A, 0)),"NA")</f>
        <v/>
      </c>
      <c r="J452" s="252">
        <v>586.0</v>
      </c>
      <c r="K452" s="301">
        <v>275.0</v>
      </c>
      <c r="L452" s="210">
        <f t="shared" si="2"/>
        <v>550</v>
      </c>
      <c r="M452" s="211" t="s">
        <v>548</v>
      </c>
      <c r="N452" s="263" t="str">
        <f t="shared" si="29"/>
        <v/>
      </c>
      <c r="O452" s="267">
        <v>199.0</v>
      </c>
      <c r="P452" s="267">
        <f t="shared" si="48"/>
        <v>43</v>
      </c>
      <c r="Q452" s="267">
        <f t="array" ref="Q452">IFERROR((K452-O452-P452)*G452,"")</f>
        <v>66</v>
      </c>
      <c r="R452" s="294">
        <f t="shared" si="43"/>
        <v>0.12</v>
      </c>
      <c r="S452" s="216" t="s">
        <v>508</v>
      </c>
      <c r="T452" s="180" t="s">
        <v>792</v>
      </c>
      <c r="U452" s="267">
        <f t="shared" si="24"/>
        <v>398</v>
      </c>
      <c r="V452" s="270">
        <f t="array" ref="V452">IFERROR(INDEX('ARTICULOS TECNO'!G:G, MATCH(F452, 'ARTICULOS TECNO'!A:A, 0)),"")</f>
        <v>0.95</v>
      </c>
      <c r="W452" s="270">
        <f t="shared" si="39"/>
        <v>1.9</v>
      </c>
      <c r="X452" s="289"/>
      <c r="Y452" s="244" t="str">
        <f t="shared" si="41"/>
        <v>06/2025</v>
      </c>
    </row>
    <row r="453" ht="18.0" customHeight="1">
      <c r="A453" s="271">
        <v>45834.0</v>
      </c>
      <c r="B453" s="180">
        <v>2041.0</v>
      </c>
      <c r="C453" s="180" t="s">
        <v>195</v>
      </c>
      <c r="D453" s="265">
        <f t="array" ref="D453">XLOOKUP(B453,CABE_VENTAS!$A$1:A1037,CABE_VENTAS!$C$1:C1037,"N/A")</f>
        <v>162</v>
      </c>
      <c r="E453" s="337" t="str">
        <f t="array" ref="E453">XLOOKUP(D453,CLIENTES!$A$1:A1037,CLIENTES!$B$1:B1037, "")</f>
        <v>Marcos Roku</v>
      </c>
      <c r="F453" s="264" t="s">
        <v>793</v>
      </c>
      <c r="G453" s="260">
        <v>1.0</v>
      </c>
      <c r="H453" s="302" t="str">
        <f t="array" ref="H453">IFERROR(INDEX('ARTICULOS TECNO'!B:B, MATCH(F453, 'ARTICULOS TECNO'!A:A, 0)),"")</f>
        <v>Apple Magic Keyboard for 11" iPad Pro M4</v>
      </c>
      <c r="I453" s="302" t="s">
        <v>728</v>
      </c>
      <c r="J453" s="252">
        <v>586.0</v>
      </c>
      <c r="K453" s="301">
        <v>381.0</v>
      </c>
      <c r="L453" s="210">
        <f t="shared" si="2"/>
        <v>381</v>
      </c>
      <c r="M453" s="211" t="s">
        <v>548</v>
      </c>
      <c r="N453" s="263" t="str">
        <f t="shared" si="29"/>
        <v/>
      </c>
      <c r="O453" s="267">
        <v>299.0</v>
      </c>
      <c r="P453" s="267">
        <f t="shared" si="48"/>
        <v>47</v>
      </c>
      <c r="Q453" s="267">
        <f t="array" ref="Q453">IFERROR((K453-O453-P453)*G453,"")</f>
        <v>35</v>
      </c>
      <c r="R453" s="294">
        <f t="shared" si="43"/>
        <v>0.09186351706</v>
      </c>
      <c r="S453" s="216" t="s">
        <v>508</v>
      </c>
      <c r="T453" s="180" t="s">
        <v>792</v>
      </c>
      <c r="U453" s="267">
        <f t="shared" si="24"/>
        <v>299</v>
      </c>
      <c r="V453" s="270">
        <f t="array" ref="V453">IFERROR(INDEX('ARTICULOS TECNO'!G:G, MATCH(F453, 'ARTICULOS TECNO'!A:A, 0)),"")</f>
        <v>1.04</v>
      </c>
      <c r="W453" s="270">
        <f t="shared" si="39"/>
        <v>1.04</v>
      </c>
      <c r="X453" s="289"/>
      <c r="Y453" s="244" t="str">
        <f t="shared" si="41"/>
        <v>06/2025</v>
      </c>
    </row>
    <row r="454" ht="18.0" customHeight="1">
      <c r="A454" s="271">
        <v>45834.0</v>
      </c>
      <c r="B454" s="180">
        <v>2041.0</v>
      </c>
      <c r="C454" s="180" t="s">
        <v>195</v>
      </c>
      <c r="D454" s="265">
        <f t="array" ref="D454">XLOOKUP(B454,CABE_VENTAS!$A$1:A1037,CABE_VENTAS!$C$1:C1037,"N/A")</f>
        <v>162</v>
      </c>
      <c r="E454" s="337" t="str">
        <f t="array" ref="E454">XLOOKUP(D454,CLIENTES!$A$1:A1037,CLIENTES!$B$1:B1037, "")</f>
        <v>Marcos Roku</v>
      </c>
      <c r="F454" s="264" t="s">
        <v>794</v>
      </c>
      <c r="G454" s="260">
        <v>1.0</v>
      </c>
      <c r="H454" s="302" t="str">
        <f t="array" ref="H454">IFERROR(INDEX('ARTICULOS TECNO'!B:B, MATCH(F454, 'ARTICULOS TECNO'!A:A, 0)),"")</f>
        <v>Apple Magic Keyboard for 13" iPad Pro M4</v>
      </c>
      <c r="I454" s="302" t="s">
        <v>641</v>
      </c>
      <c r="J454" s="252">
        <v>586.0</v>
      </c>
      <c r="K454" s="301">
        <v>453.0</v>
      </c>
      <c r="L454" s="210">
        <f t="shared" si="2"/>
        <v>453</v>
      </c>
      <c r="M454" s="211" t="s">
        <v>548</v>
      </c>
      <c r="N454" s="263" t="str">
        <f t="shared" si="29"/>
        <v/>
      </c>
      <c r="O454" s="267">
        <v>349.0</v>
      </c>
      <c r="P454" s="267">
        <f t="shared" si="48"/>
        <v>54</v>
      </c>
      <c r="Q454" s="267">
        <f t="array" ref="Q454">IFERROR((K454-O454-P454)*G454,"")</f>
        <v>50</v>
      </c>
      <c r="R454" s="294">
        <f t="shared" si="43"/>
        <v>0.1103752759</v>
      </c>
      <c r="S454" s="216" t="s">
        <v>508</v>
      </c>
      <c r="T454" s="180" t="s">
        <v>792</v>
      </c>
      <c r="U454" s="267">
        <f t="shared" si="24"/>
        <v>349</v>
      </c>
      <c r="V454" s="270">
        <f t="array" ref="V454">IFERROR(INDEX('ARTICULOS TECNO'!G:G, MATCH(F454, 'ARTICULOS TECNO'!A:A, 0)),"")</f>
        <v>1.2</v>
      </c>
      <c r="W454" s="270">
        <f t="shared" si="39"/>
        <v>1.2</v>
      </c>
      <c r="X454" s="289"/>
      <c r="Y454" s="244" t="str">
        <f t="shared" si="41"/>
        <v>06/2025</v>
      </c>
    </row>
    <row r="455" ht="18.0" customHeight="1">
      <c r="A455" s="271">
        <v>45834.0</v>
      </c>
      <c r="B455" s="180">
        <v>2041.0</v>
      </c>
      <c r="C455" s="180" t="s">
        <v>195</v>
      </c>
      <c r="D455" s="265">
        <f t="array" ref="D455">XLOOKUP(B455,CABE_VENTAS!$A$1:A1037,CABE_VENTAS!$C$1:C1037,"N/A")</f>
        <v>162</v>
      </c>
      <c r="E455" s="337" t="str">
        <f t="array" ref="E455">XLOOKUP(D455,CLIENTES!$A$1:A1037,CLIENTES!$B$1:B1037, "")</f>
        <v>Marcos Roku</v>
      </c>
      <c r="F455" s="264" t="s">
        <v>724</v>
      </c>
      <c r="G455" s="260">
        <v>1.0</v>
      </c>
      <c r="H455" s="302" t="str">
        <f t="array" ref="H455">IFERROR(INDEX('ARTICULOS TECNO'!B:B, MATCH(F455, 'ARTICULOS TECNO'!A:A, 0)),"")</f>
        <v>Apple Watch Band - Milanese Loop (42mm) - Regular - 4 Cols</v>
      </c>
      <c r="I455" s="302" t="str">
        <f t="array" ref="I455">IFERROR(INDEX('ARTICULOS TECNO'!C:C, MATCH(F455, 'ARTICULOS TECNO'!A:A, 0)),"NA")</f>
        <v/>
      </c>
      <c r="J455" s="252">
        <v>586.0</v>
      </c>
      <c r="K455" s="301">
        <v>113.0</v>
      </c>
      <c r="L455" s="210">
        <f t="shared" si="2"/>
        <v>113</v>
      </c>
      <c r="M455" s="211" t="s">
        <v>548</v>
      </c>
      <c r="N455" s="263" t="str">
        <f t="shared" si="29"/>
        <v/>
      </c>
      <c r="O455" s="267">
        <v>99.0</v>
      </c>
      <c r="P455" s="267">
        <f t="shared" si="48"/>
        <v>5</v>
      </c>
      <c r="Q455" s="267">
        <f t="array" ref="Q455">IFERROR((K455-O455-P455)*G455,"")</f>
        <v>9</v>
      </c>
      <c r="R455" s="294">
        <f t="shared" si="43"/>
        <v>0.0796460177</v>
      </c>
      <c r="S455" s="216" t="s">
        <v>523</v>
      </c>
      <c r="T455" s="180"/>
      <c r="U455" s="267">
        <f t="shared" si="24"/>
        <v>99</v>
      </c>
      <c r="V455" s="270">
        <f t="array" ref="V455">IFERROR(INDEX('ARTICULOS TECNO'!G:G, MATCH(F455, 'ARTICULOS TECNO'!A:A, 0)),"")</f>
        <v>0.1</v>
      </c>
      <c r="W455" s="270">
        <f t="shared" si="39"/>
        <v>0.1</v>
      </c>
      <c r="X455" s="289"/>
      <c r="Y455" s="244" t="str">
        <f t="shared" si="41"/>
        <v>06/2025</v>
      </c>
    </row>
    <row r="456" ht="18.0" customHeight="1">
      <c r="A456" s="271">
        <v>45834.0</v>
      </c>
      <c r="B456" s="180">
        <v>2041.0</v>
      </c>
      <c r="C456" s="180" t="s">
        <v>195</v>
      </c>
      <c r="D456" s="265">
        <f t="array" ref="D456">XLOOKUP(B456,CABE_VENTAS!$A$1:A1037,CABE_VENTAS!$C$1:C1037,"N/A")</f>
        <v>162</v>
      </c>
      <c r="E456" s="337" t="str">
        <f t="array" ref="E456">XLOOKUP(D456,CLIENTES!$A$1:A1037,CLIENTES!$B$1:B1037, "")</f>
        <v>Marcos Roku</v>
      </c>
      <c r="F456" s="264" t="s">
        <v>795</v>
      </c>
      <c r="G456" s="260">
        <v>1.0</v>
      </c>
      <c r="H456" s="302" t="str">
        <f t="array" ref="H456">IFERROR(INDEX('ARTICULOS TECNO'!B:B, MATCH(F456, 'ARTICULOS TECNO'!A:A, 0)),"")</f>
        <v>Apple Watch Band - Milanese Loop (46mm) - Regular - 4 Cols</v>
      </c>
      <c r="I456" s="302" t="str">
        <f t="array" ref="I456">IFERROR(INDEX('ARTICULOS TECNO'!C:C, MATCH(F456, 'ARTICULOS TECNO'!A:A, 0)),"NA")</f>
        <v/>
      </c>
      <c r="J456" s="252">
        <v>586.0</v>
      </c>
      <c r="K456" s="301">
        <v>113.0</v>
      </c>
      <c r="L456" s="210">
        <f t="shared" si="2"/>
        <v>113</v>
      </c>
      <c r="M456" s="211" t="s">
        <v>548</v>
      </c>
      <c r="N456" s="263" t="str">
        <f t="shared" si="29"/>
        <v/>
      </c>
      <c r="O456" s="267">
        <v>99.0</v>
      </c>
      <c r="P456" s="267">
        <f t="shared" si="48"/>
        <v>5</v>
      </c>
      <c r="Q456" s="267">
        <f t="array" ref="Q456">IFERROR((K456-O456-P456)*G456,"")</f>
        <v>9</v>
      </c>
      <c r="R456" s="294">
        <f t="shared" si="43"/>
        <v>0.0796460177</v>
      </c>
      <c r="S456" s="216" t="s">
        <v>523</v>
      </c>
      <c r="T456" s="180"/>
      <c r="U456" s="267">
        <f t="shared" si="24"/>
        <v>99</v>
      </c>
      <c r="V456" s="270">
        <f t="array" ref="V456">IFERROR(INDEX('ARTICULOS TECNO'!G:G, MATCH(F456, 'ARTICULOS TECNO'!A:A, 0)),"")</f>
        <v>0.1</v>
      </c>
      <c r="W456" s="270">
        <f t="shared" si="39"/>
        <v>0.1</v>
      </c>
      <c r="X456" s="289"/>
      <c r="Y456" s="244" t="str">
        <f t="shared" si="41"/>
        <v>06/2025</v>
      </c>
    </row>
    <row r="457" ht="18.0" customHeight="1">
      <c r="A457" s="271">
        <v>45834.0</v>
      </c>
      <c r="B457" s="180">
        <v>2041.0</v>
      </c>
      <c r="C457" s="180" t="s">
        <v>195</v>
      </c>
      <c r="D457" s="265">
        <f t="array" ref="D457">XLOOKUP(B457,CABE_VENTAS!$A$1:A1037,CABE_VENTAS!$C$1:C1037,"N/A")</f>
        <v>162</v>
      </c>
      <c r="E457" s="337" t="str">
        <f t="array" ref="E457">XLOOKUP(D457,CLIENTES!$A$1:A1037,CLIENTES!$B$1:B1037, "")</f>
        <v>Marcos Roku</v>
      </c>
      <c r="F457" s="264" t="s">
        <v>588</v>
      </c>
      <c r="G457" s="260">
        <v>2.0</v>
      </c>
      <c r="H457" s="302" t="str">
        <f t="array" ref="H457">IFERROR(INDEX('ARTICULOS TECNO'!B:B, MATCH(F457, 'ARTICULOS TECNO'!A:A, 0)),"")</f>
        <v>Apple Smart Folio for iPad (A16) - OFERTA LIMITADA 4 COL</v>
      </c>
      <c r="I457" s="302" t="s">
        <v>641</v>
      </c>
      <c r="J457" s="252">
        <v>585.0</v>
      </c>
      <c r="K457" s="301">
        <v>106.0</v>
      </c>
      <c r="L457" s="210">
        <f t="shared" si="2"/>
        <v>212</v>
      </c>
      <c r="M457" s="250" t="s">
        <v>548</v>
      </c>
      <c r="N457" s="263" t="str">
        <f t="shared" si="29"/>
        <v/>
      </c>
      <c r="O457" s="267">
        <v>69.0</v>
      </c>
      <c r="P457" s="267">
        <f t="shared" si="48"/>
        <v>23</v>
      </c>
      <c r="Q457" s="267">
        <f t="array" ref="Q457">IFERROR((K457-O457-P457)*G457,"")</f>
        <v>28</v>
      </c>
      <c r="R457" s="294">
        <f t="shared" si="43"/>
        <v>0.1320754717</v>
      </c>
      <c r="S457" s="216" t="s">
        <v>523</v>
      </c>
      <c r="T457" s="180"/>
      <c r="U457" s="267">
        <f t="shared" si="24"/>
        <v>138</v>
      </c>
      <c r="V457" s="270">
        <f t="array" ref="V457">IFERROR(INDEX('ARTICULOS TECNO'!G:G, MATCH(F457, 'ARTICULOS TECNO'!A:A, 0)),"")</f>
        <v>0.5</v>
      </c>
      <c r="W457" s="270">
        <f t="shared" si="39"/>
        <v>1</v>
      </c>
      <c r="X457" s="289"/>
      <c r="Y457" s="244" t="str">
        <f t="shared" si="41"/>
        <v>06/2025</v>
      </c>
    </row>
    <row r="458" ht="18.0" customHeight="1">
      <c r="A458" s="271">
        <v>45834.0</v>
      </c>
      <c r="B458" s="180">
        <v>2041.0</v>
      </c>
      <c r="C458" s="180" t="s">
        <v>195</v>
      </c>
      <c r="D458" s="265">
        <f t="array" ref="D458">XLOOKUP(B458,CABE_VENTAS!$A$1:A1037,CABE_VENTAS!$C$1:C1037,"N/A")</f>
        <v>162</v>
      </c>
      <c r="E458" s="337" t="str">
        <f t="array" ref="E458">XLOOKUP(D458,CLIENTES!$A$1:A1037,CLIENTES!$B$1:B1037, "")</f>
        <v>Marcos Roku</v>
      </c>
      <c r="F458" s="264" t="s">
        <v>796</v>
      </c>
      <c r="G458" s="260">
        <v>1.0</v>
      </c>
      <c r="H458" s="302" t="str">
        <f t="array" ref="H458">IFERROR(INDEX('ARTICULOS TECNO'!B:B, MATCH(F458, 'ARTICULOS TECNO'!A:A, 0)),"")</f>
        <v>Apple Smart Folio for iPad Air 13-inch (M3 and M2)</v>
      </c>
      <c r="I458" s="302" t="s">
        <v>575</v>
      </c>
      <c r="J458" s="252">
        <v>585.0</v>
      </c>
      <c r="K458" s="301">
        <v>147.0</v>
      </c>
      <c r="L458" s="210">
        <f t="shared" si="2"/>
        <v>147</v>
      </c>
      <c r="M458" s="250" t="s">
        <v>548</v>
      </c>
      <c r="N458" s="263" t="str">
        <f t="shared" si="29"/>
        <v/>
      </c>
      <c r="O458" s="267">
        <v>99.0</v>
      </c>
      <c r="P458" s="267">
        <f t="shared" si="48"/>
        <v>29</v>
      </c>
      <c r="Q458" s="267">
        <f t="array" ref="Q458">IFERROR((K458-O458-P458)*G458,"")</f>
        <v>19</v>
      </c>
      <c r="R458" s="294">
        <f t="shared" si="43"/>
        <v>0.1292517007</v>
      </c>
      <c r="S458" s="216" t="s">
        <v>523</v>
      </c>
      <c r="T458" s="180"/>
      <c r="U458" s="267">
        <f t="shared" si="24"/>
        <v>99</v>
      </c>
      <c r="V458" s="270">
        <f t="array" ref="V458">IFERROR(INDEX('ARTICULOS TECNO'!G:G, MATCH(F458, 'ARTICULOS TECNO'!A:A, 0)),"")</f>
        <v>0.63</v>
      </c>
      <c r="W458" s="270">
        <f t="shared" si="39"/>
        <v>0.63</v>
      </c>
      <c r="X458" s="289"/>
      <c r="Y458" s="244" t="str">
        <f t="shared" si="41"/>
        <v>06/2025</v>
      </c>
    </row>
    <row r="459" ht="18.0" customHeight="1">
      <c r="A459" s="271">
        <v>45834.0</v>
      </c>
      <c r="B459" s="180">
        <v>2041.0</v>
      </c>
      <c r="C459" s="180" t="s">
        <v>195</v>
      </c>
      <c r="D459" s="265">
        <f t="array" ref="D459">XLOOKUP(B459,CABE_VENTAS!$A$1:A1037,CABE_VENTAS!$C$1:C1037,"N/A")</f>
        <v>162</v>
      </c>
      <c r="E459" s="337" t="str">
        <f t="array" ref="E459">XLOOKUP(D459,CLIENTES!$A$1:A1037,CLIENTES!$B$1:B1037, "")</f>
        <v>Marcos Roku</v>
      </c>
      <c r="F459" s="264" t="s">
        <v>797</v>
      </c>
      <c r="G459" s="260">
        <v>4.0</v>
      </c>
      <c r="H459" s="302" t="str">
        <f t="array" ref="H459">IFERROR(INDEX('ARTICULOS TECNO'!B:B, MATCH(F459, 'ARTICULOS TECNO'!A:A, 0)),"")</f>
        <v>Apple Watch Band - Sport Loop - 42mm - One Size (Fits Most) - 6 Cols</v>
      </c>
      <c r="I459" s="302" t="str">
        <f t="array" ref="I459">IFERROR(INDEX('ARTICULOS TECNO'!C:C, MATCH(F459, 'ARTICULOS TECNO'!A:A, 0)),"NA")</f>
        <v/>
      </c>
      <c r="J459" s="252">
        <v>585.0</v>
      </c>
      <c r="K459" s="301">
        <v>59.0</v>
      </c>
      <c r="L459" s="210">
        <f t="shared" si="2"/>
        <v>236</v>
      </c>
      <c r="M459" s="250" t="s">
        <v>548</v>
      </c>
      <c r="N459" s="263" t="str">
        <f t="shared" si="29"/>
        <v/>
      </c>
      <c r="O459" s="267">
        <v>49.0</v>
      </c>
      <c r="P459" s="267">
        <f t="shared" si="48"/>
        <v>4</v>
      </c>
      <c r="Q459" s="267">
        <f t="array" ref="Q459">IFERROR((K459-O459-P459)*G459,"")</f>
        <v>24</v>
      </c>
      <c r="R459" s="294">
        <f t="shared" si="43"/>
        <v>0.1016949153</v>
      </c>
      <c r="S459" s="216" t="s">
        <v>523</v>
      </c>
      <c r="T459" s="180"/>
      <c r="U459" s="267">
        <f t="shared" si="24"/>
        <v>196</v>
      </c>
      <c r="V459" s="270">
        <f t="array" ref="V459">IFERROR(INDEX('ARTICULOS TECNO'!G:G, MATCH(F459, 'ARTICULOS TECNO'!A:A, 0)),"")</f>
        <v>0.07</v>
      </c>
      <c r="W459" s="270">
        <f t="shared" si="39"/>
        <v>0.28</v>
      </c>
      <c r="X459" s="289"/>
      <c r="Y459" s="244" t="str">
        <f t="shared" si="41"/>
        <v>06/2025</v>
      </c>
    </row>
    <row r="460" ht="18.0" customHeight="1">
      <c r="A460" s="271">
        <v>45834.0</v>
      </c>
      <c r="B460" s="180">
        <v>2041.0</v>
      </c>
      <c r="C460" s="180" t="s">
        <v>195</v>
      </c>
      <c r="D460" s="265">
        <f t="array" ref="D460">XLOOKUP(B460,CABE_VENTAS!$A$1:A1037,CABE_VENTAS!$C$1:C1037,"N/A")</f>
        <v>162</v>
      </c>
      <c r="E460" s="337" t="str">
        <f t="array" ref="E460">XLOOKUP(D460,CLIENTES!$A$1:A1037,CLIENTES!$B$1:B1037, "")</f>
        <v>Marcos Roku</v>
      </c>
      <c r="F460" s="264" t="s">
        <v>798</v>
      </c>
      <c r="G460" s="260">
        <v>4.0</v>
      </c>
      <c r="H460" s="302" t="str">
        <f t="array" ref="H460">IFERROR(INDEX('ARTICULOS TECNO'!B:B, MATCH(F460, 'ARTICULOS TECNO'!A:A, 0)),"")</f>
        <v>Apple Watch Band - Sport Loop - 46mm - One Size (Fits Most) - 6 Cols</v>
      </c>
      <c r="I460" s="302" t="str">
        <f t="array" ref="I460">IFERROR(INDEX('ARTICULOS TECNO'!C:C, MATCH(F460, 'ARTICULOS TECNO'!A:A, 0)),"NA")</f>
        <v/>
      </c>
      <c r="J460" s="252">
        <v>585.0</v>
      </c>
      <c r="K460" s="301">
        <v>59.0</v>
      </c>
      <c r="L460" s="210">
        <f t="shared" si="2"/>
        <v>236</v>
      </c>
      <c r="M460" s="250" t="s">
        <v>548</v>
      </c>
      <c r="N460" s="263" t="str">
        <f t="shared" si="29"/>
        <v/>
      </c>
      <c r="O460" s="267">
        <v>49.0</v>
      </c>
      <c r="P460" s="267">
        <f t="shared" si="48"/>
        <v>4</v>
      </c>
      <c r="Q460" s="267">
        <f t="array" ref="Q460">IFERROR((K460-O460-P460)*G460,"")</f>
        <v>24</v>
      </c>
      <c r="R460" s="294">
        <f t="shared" si="43"/>
        <v>0.1016949153</v>
      </c>
      <c r="S460" s="216" t="s">
        <v>523</v>
      </c>
      <c r="T460" s="180"/>
      <c r="U460" s="267">
        <f t="shared" si="24"/>
        <v>196</v>
      </c>
      <c r="V460" s="270">
        <f t="array" ref="V460">IFERROR(INDEX('ARTICULOS TECNO'!G:G, MATCH(F460, 'ARTICULOS TECNO'!A:A, 0)),"")</f>
        <v>0.07</v>
      </c>
      <c r="W460" s="270">
        <f t="shared" si="39"/>
        <v>0.28</v>
      </c>
      <c r="X460" s="289"/>
      <c r="Y460" s="244" t="str">
        <f t="shared" si="41"/>
        <v>06/2025</v>
      </c>
    </row>
    <row r="461" ht="18.0" customHeight="1">
      <c r="A461" s="271">
        <v>45834.0</v>
      </c>
      <c r="B461" s="180">
        <v>2041.0</v>
      </c>
      <c r="C461" s="180" t="s">
        <v>195</v>
      </c>
      <c r="D461" s="265">
        <f t="array" ref="D461">XLOOKUP(B461,CABE_VENTAS!$A$1:A1037,CABE_VENTAS!$C$1:C1037,"N/A")</f>
        <v>162</v>
      </c>
      <c r="E461" s="337" t="str">
        <f t="array" ref="E461">XLOOKUP(D461,CLIENTES!$A$1:A1037,CLIENTES!$B$1:B1037, "")</f>
        <v>Marcos Roku</v>
      </c>
      <c r="F461" s="254" t="s">
        <v>726</v>
      </c>
      <c r="G461" s="260">
        <v>4.0</v>
      </c>
      <c r="H461" s="302" t="str">
        <f t="array" ref="H461">IFERROR(INDEX('ARTICULOS TECNO'!B:B, MATCH(F461, 'ARTICULOS TECNO'!A:A, 0)),"")</f>
        <v>Apple Watch Band - Sport Band (42mm) - S/M</v>
      </c>
      <c r="I461" s="302" t="str">
        <f t="array" ref="I461">IFERROR(INDEX('ARTICULOS TECNO'!C:C, MATCH(F461, 'ARTICULOS TECNO'!A:A, 0)),"NA")</f>
        <v/>
      </c>
      <c r="J461" s="252">
        <v>585.0</v>
      </c>
      <c r="K461" s="301">
        <v>59.0</v>
      </c>
      <c r="L461" s="210">
        <f t="shared" si="2"/>
        <v>236</v>
      </c>
      <c r="M461" s="250" t="s">
        <v>548</v>
      </c>
      <c r="N461" s="263" t="str">
        <f t="shared" si="29"/>
        <v/>
      </c>
      <c r="O461" s="267">
        <v>45.35</v>
      </c>
      <c r="P461" s="267">
        <f t="shared" si="48"/>
        <v>4</v>
      </c>
      <c r="Q461" s="267">
        <f t="array" ref="Q461">IFERROR((K461-O461-P461)*G461,"")</f>
        <v>38.6</v>
      </c>
      <c r="R461" s="294">
        <f t="shared" si="43"/>
        <v>0.163559322</v>
      </c>
      <c r="S461" s="216" t="s">
        <v>523</v>
      </c>
      <c r="T461" s="180"/>
      <c r="U461" s="267">
        <f t="shared" si="24"/>
        <v>181.4</v>
      </c>
      <c r="V461" s="270">
        <f t="array" ref="V461">IFERROR(INDEX('ARTICULOS TECNO'!G:G, MATCH(F461, 'ARTICULOS TECNO'!A:A, 0)),"")</f>
        <v>0.07</v>
      </c>
      <c r="W461" s="270">
        <f t="shared" si="39"/>
        <v>0.28</v>
      </c>
      <c r="X461" s="289"/>
      <c r="Y461" s="244" t="str">
        <f t="shared" si="41"/>
        <v>06/2025</v>
      </c>
    </row>
    <row r="462" ht="18.0" customHeight="1">
      <c r="A462" s="271">
        <v>45834.0</v>
      </c>
      <c r="B462" s="180">
        <v>2041.0</v>
      </c>
      <c r="C462" s="180" t="s">
        <v>195</v>
      </c>
      <c r="D462" s="265">
        <f t="array" ref="D462">XLOOKUP(B462,CABE_VENTAS!$A$1:A1037,CABE_VENTAS!$C$1:C1037,"N/A")</f>
        <v>162</v>
      </c>
      <c r="E462" s="337" t="str">
        <f t="array" ref="E462">XLOOKUP(D462,CLIENTES!$A$1:A1037,CLIENTES!$B$1:B1037, "")</f>
        <v>Marcos Roku</v>
      </c>
      <c r="F462" s="264" t="s">
        <v>799</v>
      </c>
      <c r="G462" s="260">
        <v>4.0</v>
      </c>
      <c r="H462" s="302" t="str">
        <f t="array" ref="H462">IFERROR(INDEX('ARTICULOS TECNO'!B:B, MATCH(F462, 'ARTICULOS TECNO'!A:A, 0)),"")</f>
        <v>Apple Watch Band - Sport Band (42mm) - M/L</v>
      </c>
      <c r="I462" s="302" t="str">
        <f t="array" ref="I462">IFERROR(INDEX('ARTICULOS TECNO'!C:C, MATCH(F462, 'ARTICULOS TECNO'!A:A, 0)),"NA")</f>
        <v/>
      </c>
      <c r="J462" s="252">
        <v>585.0</v>
      </c>
      <c r="K462" s="301">
        <v>59.0</v>
      </c>
      <c r="L462" s="210">
        <f t="shared" si="2"/>
        <v>236</v>
      </c>
      <c r="M462" s="250" t="s">
        <v>548</v>
      </c>
      <c r="N462" s="263" t="str">
        <f t="shared" si="29"/>
        <v/>
      </c>
      <c r="O462" s="267">
        <v>45.35</v>
      </c>
      <c r="P462" s="267">
        <f t="shared" si="48"/>
        <v>4</v>
      </c>
      <c r="Q462" s="267">
        <f t="array" ref="Q462">IFERROR((K462-O462-P462)*G462,"")</f>
        <v>38.6</v>
      </c>
      <c r="R462" s="294">
        <f t="shared" si="43"/>
        <v>0.163559322</v>
      </c>
      <c r="S462" s="216" t="s">
        <v>523</v>
      </c>
      <c r="T462" s="180"/>
      <c r="U462" s="267">
        <f t="shared" si="24"/>
        <v>181.4</v>
      </c>
      <c r="V462" s="270">
        <f t="array" ref="V462">IFERROR(INDEX('ARTICULOS TECNO'!G:G, MATCH(F462, 'ARTICULOS TECNO'!A:A, 0)),"")</f>
        <v>0.07</v>
      </c>
      <c r="W462" s="270">
        <f t="shared" si="39"/>
        <v>0.28</v>
      </c>
      <c r="X462" s="289"/>
      <c r="Y462" s="244" t="str">
        <f t="shared" si="41"/>
        <v>06/2025</v>
      </c>
    </row>
    <row r="463" ht="18.0" customHeight="1">
      <c r="A463" s="271">
        <v>45834.0</v>
      </c>
      <c r="B463" s="180">
        <v>2041.0</v>
      </c>
      <c r="C463" s="180" t="s">
        <v>195</v>
      </c>
      <c r="D463" s="265">
        <f t="array" ref="D463">XLOOKUP(B463,CABE_VENTAS!$A$1:A1037,CABE_VENTAS!$C$1:C1037,"N/A")</f>
        <v>162</v>
      </c>
      <c r="E463" s="337" t="str">
        <f t="array" ref="E463">XLOOKUP(D463,CLIENTES!$A$1:A1037,CLIENTES!$B$1:B1037, "")</f>
        <v>Marcos Roku</v>
      </c>
      <c r="F463" s="264" t="s">
        <v>800</v>
      </c>
      <c r="G463" s="260">
        <v>4.0</v>
      </c>
      <c r="H463" s="302" t="str">
        <f t="array" ref="H463">IFERROR(INDEX('ARTICULOS TECNO'!B:B, MATCH(F463, 'ARTICULOS TECNO'!A:A, 0)),"")</f>
        <v>Apple Watch Band - Sport Band (46mm) - S/M</v>
      </c>
      <c r="I463" s="302" t="str">
        <f t="array" ref="I463">IFERROR(INDEX('ARTICULOS TECNO'!C:C, MATCH(F463, 'ARTICULOS TECNO'!A:A, 0)),"NA")</f>
        <v/>
      </c>
      <c r="J463" s="252">
        <v>585.0</v>
      </c>
      <c r="K463" s="301">
        <v>59.0</v>
      </c>
      <c r="L463" s="210">
        <f t="shared" si="2"/>
        <v>236</v>
      </c>
      <c r="M463" s="250" t="s">
        <v>548</v>
      </c>
      <c r="N463" s="263" t="str">
        <f t="shared" si="29"/>
        <v/>
      </c>
      <c r="O463" s="267">
        <v>45.35</v>
      </c>
      <c r="P463" s="267">
        <f t="shared" si="48"/>
        <v>4</v>
      </c>
      <c r="Q463" s="267">
        <f t="array" ref="Q463">IFERROR((K463-O463-P463)*G463,"")</f>
        <v>38.6</v>
      </c>
      <c r="R463" s="294">
        <f t="shared" si="43"/>
        <v>0.163559322</v>
      </c>
      <c r="S463" s="216" t="s">
        <v>523</v>
      </c>
      <c r="T463" s="180"/>
      <c r="U463" s="267">
        <f t="shared" si="24"/>
        <v>181.4</v>
      </c>
      <c r="V463" s="270">
        <f t="array" ref="V463">IFERROR(INDEX('ARTICULOS TECNO'!G:G, MATCH(F463, 'ARTICULOS TECNO'!A:A, 0)),"")</f>
        <v>0.07</v>
      </c>
      <c r="W463" s="270">
        <f t="shared" si="39"/>
        <v>0.28</v>
      </c>
      <c r="X463" s="289"/>
      <c r="Y463" s="244" t="str">
        <f t="shared" si="41"/>
        <v>06/2025</v>
      </c>
    </row>
    <row r="464" ht="18.0" customHeight="1">
      <c r="A464" s="271">
        <v>45834.0</v>
      </c>
      <c r="B464" s="180">
        <v>2041.0</v>
      </c>
      <c r="C464" s="180" t="s">
        <v>195</v>
      </c>
      <c r="D464" s="265">
        <f t="array" ref="D464">XLOOKUP(B464,CABE_VENTAS!$A$1:A1037,CABE_VENTAS!$C$1:C1037,"N/A")</f>
        <v>162</v>
      </c>
      <c r="E464" s="337" t="str">
        <f t="array" ref="E464">XLOOKUP(D464,CLIENTES!$A$1:A1037,CLIENTES!$B$1:B1037, "")</f>
        <v>Marcos Roku</v>
      </c>
      <c r="F464" s="264" t="s">
        <v>787</v>
      </c>
      <c r="G464" s="260">
        <v>2.0</v>
      </c>
      <c r="H464" s="302" t="str">
        <f t="array" ref="H464">IFERROR(INDEX('ARTICULOS TECNO'!B:B, MATCH(F464, 'ARTICULOS TECNO'!A:A, 0)),"")</f>
        <v>Apple Watch Band - Sport Band (46mm) - M/L</v>
      </c>
      <c r="I464" s="302" t="str">
        <f t="array" ref="I464">IFERROR(INDEX('ARTICULOS TECNO'!C:C, MATCH(F464, 'ARTICULOS TECNO'!A:A, 0)),"NA")</f>
        <v/>
      </c>
      <c r="J464" s="252">
        <v>585.0</v>
      </c>
      <c r="K464" s="301">
        <v>59.0</v>
      </c>
      <c r="L464" s="210">
        <f t="shared" si="2"/>
        <v>118</v>
      </c>
      <c r="M464" s="250" t="s">
        <v>548</v>
      </c>
      <c r="N464" s="263" t="str">
        <f t="shared" si="29"/>
        <v/>
      </c>
      <c r="O464" s="267">
        <v>45.35</v>
      </c>
      <c r="P464" s="267">
        <f t="shared" si="48"/>
        <v>4</v>
      </c>
      <c r="Q464" s="267">
        <f t="array" ref="Q464">IFERROR((K464-O464-P464)*G464,"")</f>
        <v>19.3</v>
      </c>
      <c r="R464" s="294">
        <f t="shared" si="43"/>
        <v>0.163559322</v>
      </c>
      <c r="S464" s="216" t="s">
        <v>523</v>
      </c>
      <c r="T464" s="180"/>
      <c r="U464" s="267">
        <f t="shared" si="24"/>
        <v>90.7</v>
      </c>
      <c r="V464" s="270">
        <f t="array" ref="V464">IFERROR(INDEX('ARTICULOS TECNO'!G:G, MATCH(F464, 'ARTICULOS TECNO'!A:A, 0)),"")</f>
        <v>0.07</v>
      </c>
      <c r="W464" s="270">
        <f t="shared" si="39"/>
        <v>0.14</v>
      </c>
      <c r="X464" s="289"/>
      <c r="Y464" s="244" t="str">
        <f t="shared" si="41"/>
        <v>06/2025</v>
      </c>
    </row>
    <row r="465" ht="18.0" customHeight="1">
      <c r="A465" s="271">
        <v>45834.0</v>
      </c>
      <c r="B465" s="180">
        <v>2041.0</v>
      </c>
      <c r="C465" s="180" t="s">
        <v>195</v>
      </c>
      <c r="D465" s="265">
        <f t="array" ref="D465">XLOOKUP(B465,CABE_VENTAS!$A$1:A1037,CABE_VENTAS!$C$1:C1037,"N/A")</f>
        <v>162</v>
      </c>
      <c r="E465" s="337" t="str">
        <f t="array" ref="E465">XLOOKUP(D465,CLIENTES!$A$1:A1037,CLIENTES!$B$1:B1037, "")</f>
        <v>Marcos Roku</v>
      </c>
      <c r="F465" s="254" t="s">
        <v>801</v>
      </c>
      <c r="G465" s="260">
        <v>2.0</v>
      </c>
      <c r="H465" s="302" t="str">
        <f t="array" ref="H465">IFERROR(INDEX('ARTICULOS TECNO'!B:B, MATCH(F465, 'ARTICULOS TECNO'!A:A, 0)),"")</f>
        <v>Apple Watch Band - Trail Loop (49mm) - Nat Titanium Finish - S/M o M/L - 8 COLS</v>
      </c>
      <c r="I465" s="302" t="str">
        <f t="array" ref="I465">IFERROR(INDEX('ARTICULOS TECNO'!C:C, MATCH(F465, 'ARTICULOS TECNO'!A:A, 0)),"NA")</f>
        <v/>
      </c>
      <c r="J465" s="252">
        <v>585.0</v>
      </c>
      <c r="K465" s="301">
        <v>113.0</v>
      </c>
      <c r="L465" s="210">
        <f t="shared" si="2"/>
        <v>226</v>
      </c>
      <c r="M465" s="250" t="s">
        <v>548</v>
      </c>
      <c r="N465" s="263" t="str">
        <f t="shared" si="29"/>
        <v/>
      </c>
      <c r="O465" s="267">
        <v>99.0</v>
      </c>
      <c r="P465" s="267">
        <f t="shared" si="48"/>
        <v>4</v>
      </c>
      <c r="Q465" s="267">
        <f t="array" ref="Q465">IFERROR((K465-O465-P465)*G465,"")</f>
        <v>20</v>
      </c>
      <c r="R465" s="294">
        <f t="shared" si="43"/>
        <v>0.08849557522</v>
      </c>
      <c r="S465" s="216" t="s">
        <v>523</v>
      </c>
      <c r="T465" s="180"/>
      <c r="U465" s="267">
        <f t="shared" si="24"/>
        <v>198</v>
      </c>
      <c r="V465" s="270">
        <f t="array" ref="V465">IFERROR(INDEX('ARTICULOS TECNO'!G:G, MATCH(F465, 'ARTICULOS TECNO'!A:A, 0)),"")</f>
        <v>0.07</v>
      </c>
      <c r="W465" s="270">
        <f t="shared" si="39"/>
        <v>0.14</v>
      </c>
      <c r="X465" s="289"/>
      <c r="Y465" s="244" t="str">
        <f t="shared" si="41"/>
        <v>06/2025</v>
      </c>
    </row>
    <row r="466">
      <c r="A466" s="271">
        <v>45834.0</v>
      </c>
      <c r="B466" s="180">
        <v>2041.0</v>
      </c>
      <c r="C466" s="180" t="s">
        <v>195</v>
      </c>
      <c r="D466" s="265">
        <f t="array" ref="D466">XLOOKUP(B466,CABE_VENTAS!$A$1:A1037,CABE_VENTAS!$C$1:C1037,"N/A")</f>
        <v>162</v>
      </c>
      <c r="E466" s="337" t="str">
        <f t="array" ref="E466">XLOOKUP(D466,CLIENTES!$A$1:A1037,CLIENTES!$B$1:B1037, "")</f>
        <v>Marcos Roku</v>
      </c>
      <c r="F466" s="254" t="s">
        <v>802</v>
      </c>
      <c r="G466" s="260">
        <v>2.0</v>
      </c>
      <c r="H466" s="302" t="str">
        <f t="array" ref="H466">IFERROR(INDEX('ARTICULOS TECNO'!B:B, MATCH(F466, 'ARTICULOS TECNO'!A:A, 0)),"")</f>
        <v>Apple Watch Band - Ocean Band (49mm) - NAT Titanium Finish (REG-EXT) 3 COLS</v>
      </c>
      <c r="I466" s="302" t="str">
        <f t="array" ref="I466">IFERROR(INDEX('ARTICULOS TECNO'!C:C, MATCH(F466, 'ARTICULOS TECNO'!A:A, 0)),"NA")</f>
        <v/>
      </c>
      <c r="J466" s="252">
        <v>585.0</v>
      </c>
      <c r="K466" s="301">
        <v>113.0</v>
      </c>
      <c r="L466" s="210">
        <f t="shared" si="2"/>
        <v>226</v>
      </c>
      <c r="M466" s="250" t="s">
        <v>548</v>
      </c>
      <c r="N466" s="263" t="str">
        <f t="shared" si="29"/>
        <v/>
      </c>
      <c r="O466" s="267">
        <v>99.0</v>
      </c>
      <c r="P466" s="267">
        <f t="shared" si="48"/>
        <v>4</v>
      </c>
      <c r="Q466" s="267">
        <f t="array" ref="Q466">IFERROR((K466-O466-P466)*G466,"")</f>
        <v>20</v>
      </c>
      <c r="R466" s="294">
        <f t="shared" si="43"/>
        <v>0.08849557522</v>
      </c>
      <c r="S466" s="216" t="s">
        <v>523</v>
      </c>
      <c r="T466" s="180"/>
      <c r="U466" s="267">
        <f t="shared" si="24"/>
        <v>198</v>
      </c>
      <c r="V466" s="270">
        <f t="array" ref="V466">IFERROR(INDEX('ARTICULOS TECNO'!G:G, MATCH(F466, 'ARTICULOS TECNO'!A:A, 0)),"")</f>
        <v>0.07</v>
      </c>
      <c r="W466" s="270">
        <f t="shared" si="39"/>
        <v>0.14</v>
      </c>
      <c r="X466" s="289"/>
      <c r="Y466" s="244" t="str">
        <f t="shared" si="41"/>
        <v>06/2025</v>
      </c>
    </row>
    <row r="467">
      <c r="A467" s="271">
        <v>45834.0</v>
      </c>
      <c r="B467" s="180">
        <v>2041.0</v>
      </c>
      <c r="C467" s="180" t="s">
        <v>195</v>
      </c>
      <c r="D467" s="265">
        <f t="array" ref="D467">XLOOKUP(B467,CABE_VENTAS!$A$1:A1037,CABE_VENTAS!$C$1:C1037,"N/A")</f>
        <v>162</v>
      </c>
      <c r="E467" s="337" t="str">
        <f t="array" ref="E467">XLOOKUP(D467,CLIENTES!$A$1:A1037,CLIENTES!$B$1:B1037, "")</f>
        <v>Marcos Roku</v>
      </c>
      <c r="F467" s="264" t="s">
        <v>693</v>
      </c>
      <c r="G467" s="260">
        <v>1.0</v>
      </c>
      <c r="H467" s="302" t="str">
        <f t="array" ref="H467">IFERROR(INDEX('ARTICULOS TECNO'!B:B, MATCH(F467, 'ARTICULOS TECNO'!A:A, 0)),"")</f>
        <v>Apple Magic Keyboard for 11" iPad Pro M2-M3</v>
      </c>
      <c r="I467" s="302" t="s">
        <v>641</v>
      </c>
      <c r="J467" s="252">
        <v>582.0</v>
      </c>
      <c r="K467" s="301">
        <v>345.0</v>
      </c>
      <c r="L467" s="210">
        <f t="shared" si="2"/>
        <v>345</v>
      </c>
      <c r="M467" s="250" t="s">
        <v>548</v>
      </c>
      <c r="N467" s="263" t="str">
        <f t="shared" si="29"/>
        <v/>
      </c>
      <c r="O467" s="267">
        <v>250.0</v>
      </c>
      <c r="P467" s="267">
        <f t="shared" si="48"/>
        <v>47</v>
      </c>
      <c r="Q467" s="267">
        <f t="array" ref="Q467">IFERROR((K467-O467-P467)*G467,"")</f>
        <v>48</v>
      </c>
      <c r="R467" s="294">
        <f t="shared" si="43"/>
        <v>0.1391304348</v>
      </c>
      <c r="S467" s="216" t="s">
        <v>523</v>
      </c>
      <c r="T467" s="180"/>
      <c r="U467" s="267">
        <f t="shared" si="24"/>
        <v>250</v>
      </c>
      <c r="V467" s="270">
        <f t="array" ref="V467">IFERROR(INDEX('ARTICULOS TECNO'!G:G, MATCH(F467, 'ARTICULOS TECNO'!A:A, 0)),"")</f>
        <v>1.04</v>
      </c>
      <c r="W467" s="270">
        <f t="shared" si="39"/>
        <v>1.04</v>
      </c>
      <c r="X467" s="289"/>
      <c r="Y467" s="244" t="str">
        <f t="shared" si="41"/>
        <v>06/2025</v>
      </c>
    </row>
    <row r="468">
      <c r="A468" s="271">
        <v>45834.0</v>
      </c>
      <c r="B468" s="180">
        <v>2041.0</v>
      </c>
      <c r="C468" s="180" t="s">
        <v>195</v>
      </c>
      <c r="D468" s="265">
        <f t="array" ref="D468">XLOOKUP(B468,CABE_VENTAS!$A$1:A1037,CABE_VENTAS!$C$1:C1037,"N/A")</f>
        <v>162</v>
      </c>
      <c r="E468" s="337" t="str">
        <f t="array" ref="E468">XLOOKUP(D468,CLIENTES!$A$1:A1037,CLIENTES!$B$1:B1037, "")</f>
        <v>Marcos Roku</v>
      </c>
      <c r="F468" s="264" t="s">
        <v>803</v>
      </c>
      <c r="G468" s="260">
        <v>1.0</v>
      </c>
      <c r="H468" s="302" t="str">
        <f t="array" ref="H468">IFERROR(INDEX('ARTICULOS TECNO'!B:B, MATCH(F468, 'ARTICULOS TECNO'!A:A, 0)),"")</f>
        <v>Apple Magic Keyboard for 13" iPad Pro M2-M3</v>
      </c>
      <c r="I468" s="302" t="s">
        <v>641</v>
      </c>
      <c r="J468" s="252">
        <v>582.0</v>
      </c>
      <c r="K468" s="301">
        <v>399.0</v>
      </c>
      <c r="L468" s="210">
        <f t="shared" si="2"/>
        <v>399</v>
      </c>
      <c r="M468" s="250" t="s">
        <v>548</v>
      </c>
      <c r="N468" s="263" t="str">
        <f t="shared" si="29"/>
        <v/>
      </c>
      <c r="O468" s="267">
        <v>299.0</v>
      </c>
      <c r="P468" s="267">
        <f t="shared" si="48"/>
        <v>54</v>
      </c>
      <c r="Q468" s="267">
        <f t="array" ref="Q468">IFERROR((K468-O468-P468)*G468,"")</f>
        <v>46</v>
      </c>
      <c r="R468" s="294">
        <f t="shared" si="43"/>
        <v>0.1152882206</v>
      </c>
      <c r="S468" s="216" t="s">
        <v>699</v>
      </c>
      <c r="T468" s="180"/>
      <c r="U468" s="267">
        <f t="shared" si="24"/>
        <v>299</v>
      </c>
      <c r="V468" s="270">
        <f t="array" ref="V468">IFERROR(INDEX('ARTICULOS TECNO'!G:G, MATCH(F468, 'ARTICULOS TECNO'!A:A, 0)),"")</f>
        <v>1.2</v>
      </c>
      <c r="W468" s="270">
        <f t="shared" si="39"/>
        <v>1.2</v>
      </c>
      <c r="X468" s="289"/>
      <c r="Y468" s="244" t="str">
        <f t="shared" si="41"/>
        <v>06/2025</v>
      </c>
    </row>
    <row r="469">
      <c r="A469" s="271">
        <v>45834.0</v>
      </c>
      <c r="B469" s="180">
        <v>2041.0</v>
      </c>
      <c r="C469" s="180" t="s">
        <v>195</v>
      </c>
      <c r="D469" s="265">
        <f t="array" ref="D469">XLOOKUP(B469,CABE_VENTAS!$A$1:A1037,CABE_VENTAS!$C$1:C1037,"N/A")</f>
        <v>162</v>
      </c>
      <c r="E469" s="337" t="str">
        <f t="array" ref="E469">XLOOKUP(D469,CLIENTES!$A$1:A1037,CLIENTES!$B$1:B1037, "")</f>
        <v>Marcos Roku</v>
      </c>
      <c r="F469" s="264" t="s">
        <v>589</v>
      </c>
      <c r="G469" s="260">
        <v>2.0</v>
      </c>
      <c r="H469" s="302" t="str">
        <f t="array" ref="H469">IFERROR(INDEX('ARTICULOS TECNO'!B:B, MATCH(F469, 'ARTICULOS TECNO'!A:A, 0)),"")</f>
        <v>Apple Smart Folio for iPad Air 11-inch (M3 and M2)</v>
      </c>
      <c r="I469" s="302" t="s">
        <v>804</v>
      </c>
      <c r="J469" s="252">
        <v>582.0</v>
      </c>
      <c r="K469" s="301">
        <v>117.0</v>
      </c>
      <c r="L469" s="210">
        <f t="shared" si="2"/>
        <v>234</v>
      </c>
      <c r="M469" s="250" t="s">
        <v>548</v>
      </c>
      <c r="N469" s="263" t="str">
        <f t="shared" si="29"/>
        <v/>
      </c>
      <c r="O469" s="267">
        <v>79.0</v>
      </c>
      <c r="P469" s="267">
        <f t="shared" si="48"/>
        <v>23</v>
      </c>
      <c r="Q469" s="267">
        <f t="array" ref="Q469">IFERROR((K469-O469-P469)*G469,"")</f>
        <v>30</v>
      </c>
      <c r="R469" s="294">
        <f t="shared" si="43"/>
        <v>0.1282051282</v>
      </c>
      <c r="S469" s="216" t="s">
        <v>523</v>
      </c>
      <c r="T469" s="180"/>
      <c r="U469" s="267">
        <f t="shared" si="24"/>
        <v>158</v>
      </c>
      <c r="V469" s="270">
        <f t="array" ref="V469">IFERROR(INDEX('ARTICULOS TECNO'!G:G, MATCH(F469, 'ARTICULOS TECNO'!A:A, 0)),"")</f>
        <v>0.5</v>
      </c>
      <c r="W469" s="270">
        <f t="shared" si="39"/>
        <v>1</v>
      </c>
      <c r="X469" s="289"/>
      <c r="Y469" s="244" t="str">
        <f t="shared" si="41"/>
        <v>06/2025</v>
      </c>
    </row>
    <row r="470">
      <c r="A470" s="271">
        <v>45834.0</v>
      </c>
      <c r="B470" s="180">
        <v>2041.0</v>
      </c>
      <c r="C470" s="180" t="s">
        <v>521</v>
      </c>
      <c r="D470" s="265">
        <f t="array" ref="D470">XLOOKUP(B470,CABE_VENTAS!$A$1:A1037,CABE_VENTAS!$C$1:C1037,"N/A")</f>
        <v>162</v>
      </c>
      <c r="E470" s="337" t="str">
        <f t="array" ref="E470">XLOOKUP(D470,CLIENTES!$A$1:A1037,CLIENTES!$B$1:B1037, "")</f>
        <v>Marcos Roku</v>
      </c>
      <c r="F470" s="254" t="s">
        <v>805</v>
      </c>
      <c r="G470" s="260">
        <v>1.0</v>
      </c>
      <c r="H470" s="302" t="str">
        <f t="array" ref="H470">IFERROR(INDEX('ARTICULOS TECNO'!B:B, MATCH(F470, 'ARTICULOS TECNO'!A:A, 0)),"")</f>
        <v>Apple Watch Band - Magnetic Link (46mm) - M/L</v>
      </c>
      <c r="I470" s="302"/>
      <c r="J470" s="252"/>
      <c r="K470" s="301">
        <v>113.0</v>
      </c>
      <c r="L470" s="210">
        <f t="shared" si="2"/>
        <v>113</v>
      </c>
      <c r="M470" s="250" t="s">
        <v>553</v>
      </c>
      <c r="N470" s="263">
        <f t="shared" si="29"/>
        <v>5561</v>
      </c>
      <c r="O470" s="267">
        <v>85.0</v>
      </c>
      <c r="P470" s="267">
        <f t="shared" si="48"/>
        <v>5</v>
      </c>
      <c r="Q470" s="267">
        <f t="array" ref="Q470">IFERROR((K470-O470-P470)*G470,"")</f>
        <v>23</v>
      </c>
      <c r="R470" s="294">
        <f t="shared" si="43"/>
        <v>0.203539823</v>
      </c>
      <c r="S470" s="216" t="s">
        <v>523</v>
      </c>
      <c r="T470" s="308"/>
      <c r="U470" s="267">
        <f t="shared" si="24"/>
        <v>85</v>
      </c>
      <c r="V470" s="270">
        <f t="array" ref="V470">IFERROR(INDEX('ARTICULOS TECNO'!G:G, MATCH(F470, 'ARTICULOS TECNO'!A:A, 0)),"")</f>
        <v>0.1</v>
      </c>
      <c r="W470" s="270">
        <f t="shared" si="39"/>
        <v>0.1</v>
      </c>
      <c r="X470" s="289"/>
      <c r="Y470" s="262"/>
    </row>
    <row r="471">
      <c r="A471" s="271">
        <v>45833.0</v>
      </c>
      <c r="B471" s="180">
        <v>2040.0</v>
      </c>
      <c r="C471" s="180" t="s">
        <v>282</v>
      </c>
      <c r="D471" s="265">
        <f t="array" ref="D471">XLOOKUP(B471,CABE_VENTAS!$A$1:A1037,CABE_VENTAS!$C$1:C1037,"N/A")</f>
        <v>23</v>
      </c>
      <c r="E471" s="337" t="str">
        <f t="array" ref="E471">XLOOKUP(D471,CLIENTES!$A$1:A1037,CLIENTES!$B$1:B1037, "")</f>
        <v>Bernard Parado</v>
      </c>
      <c r="F471" s="264">
        <v>1.07182137456E11</v>
      </c>
      <c r="G471" s="260">
        <v>2.0</v>
      </c>
      <c r="H471" s="302" t="str">
        <f t="array" ref="H471">INDEX(
  REP_SENTRIX ,
  MATCH(
    VALUE( F471 ) ,
    VALUE( TRIM( SKU_SENTRIX ) ) ,
    0
  )
)</f>
        <v>Replacement Battery Compatible For iPhone 16 Pro Max (Genuine OEM)</v>
      </c>
      <c r="I471" s="302"/>
      <c r="J471" s="252">
        <v>0.0</v>
      </c>
      <c r="K471" s="301">
        <f t="shared" ref="K471:K478" si="49">O471*1.2</f>
        <v>85.392</v>
      </c>
      <c r="L471" s="210">
        <f t="shared" si="2"/>
        <v>170.784</v>
      </c>
      <c r="M471" s="250" t="s">
        <v>548</v>
      </c>
      <c r="N471" s="263" t="str">
        <f t="shared" si="29"/>
        <v/>
      </c>
      <c r="O471" s="267">
        <f t="array" ref="O471">INDEX(
  PRECIO_SENTRIX ,
  MATCH(
    VALUE( F471 ) ,
    VALUE( TRIM( SKU_SENTRIX ) ) ,
    0
  )
)</f>
        <v>71.16</v>
      </c>
      <c r="P471" s="267">
        <f t="shared" ref="P471:P487" si="50">IF(ISNUMBER(FIND("CELL",C471)),80*V471,45*V471)</f>
        <v>0</v>
      </c>
      <c r="Q471" s="267">
        <f t="array" ref="Q471">IFERROR((K471-O471-P471)*G471,"")</f>
        <v>28.464</v>
      </c>
      <c r="R471" s="294">
        <f t="shared" si="43"/>
        <v>0.1666666667</v>
      </c>
      <c r="S471" s="216" t="s">
        <v>742</v>
      </c>
      <c r="T471" s="180"/>
      <c r="U471" s="267">
        <f t="shared" si="24"/>
        <v>142.32</v>
      </c>
      <c r="V471" s="270" t="str">
        <f t="array" ref="V471">IFERROR(INDEX('ARTICULOS TECNO'!G:G, MATCH(F471, 'ARTICULOS TECNO'!A:A, 0)),"")</f>
        <v/>
      </c>
      <c r="W471" s="270">
        <f t="shared" si="39"/>
        <v>0</v>
      </c>
      <c r="X471" s="289">
        <v>1.07182137456E11</v>
      </c>
      <c r="Y471" s="244" t="str">
        <f t="shared" ref="Y471:Y778" si="51">TEXT(A471, "MM/YYYY")</f>
        <v>06/2025</v>
      </c>
    </row>
    <row r="472">
      <c r="A472" s="271">
        <v>45833.0</v>
      </c>
      <c r="B472" s="180">
        <v>2040.0</v>
      </c>
      <c r="C472" s="180" t="s">
        <v>282</v>
      </c>
      <c r="D472" s="265">
        <f t="array" ref="D472">XLOOKUP(B472,CABE_VENTAS!$A$1:A1037,CABE_VENTAS!$C$1:C1037,"N/A")</f>
        <v>23</v>
      </c>
      <c r="E472" s="337" t="str">
        <f t="array" ref="E472">XLOOKUP(D472,CLIENTES!$A$1:A1037,CLIENTES!$B$1:B1037, "")</f>
        <v>Bernard Parado</v>
      </c>
      <c r="F472" s="264">
        <v>1.07182137455E11</v>
      </c>
      <c r="G472" s="260">
        <v>1.0</v>
      </c>
      <c r="H472" s="302" t="str">
        <f t="array" ref="H472">INDEX(
  REP_SENTRIX ,
  MATCH(
    VALUE( F472 ) ,
    VALUE( TRIM( SKU_SENTRIX ) ) ,
    0
  )
)</f>
        <v>Replacement Battery Compatible For iPhone 16 Pro (Genuine OEM)</v>
      </c>
      <c r="I472" s="302"/>
      <c r="J472" s="252">
        <v>0.0</v>
      </c>
      <c r="K472" s="301">
        <f t="shared" si="49"/>
        <v>74.256</v>
      </c>
      <c r="L472" s="210">
        <f t="shared" si="2"/>
        <v>74.256</v>
      </c>
      <c r="M472" s="250" t="s">
        <v>548</v>
      </c>
      <c r="N472" s="263" t="str">
        <f t="shared" si="29"/>
        <v/>
      </c>
      <c r="O472" s="267">
        <v>61.88</v>
      </c>
      <c r="P472" s="267">
        <f t="shared" si="50"/>
        <v>0</v>
      </c>
      <c r="Q472" s="267">
        <f t="array" ref="Q472">IFERROR((K472-O472-P472)*G472,"")</f>
        <v>12.376</v>
      </c>
      <c r="R472" s="294">
        <f t="shared" si="43"/>
        <v>0.1666666667</v>
      </c>
      <c r="S472" s="216" t="s">
        <v>742</v>
      </c>
      <c r="T472" s="180"/>
      <c r="U472" s="267">
        <f t="shared" si="24"/>
        <v>61.88</v>
      </c>
      <c r="V472" s="270" t="str">
        <f t="array" ref="V472">IFERROR(INDEX('ARTICULOS TECNO'!G:G, MATCH(F472, 'ARTICULOS TECNO'!A:A, 0)),"")</f>
        <v/>
      </c>
      <c r="W472" s="270">
        <f t="shared" si="39"/>
        <v>0</v>
      </c>
      <c r="X472" s="289">
        <v>1.07182137455E11</v>
      </c>
      <c r="Y472" s="244" t="str">
        <f t="shared" si="51"/>
        <v>06/2025</v>
      </c>
    </row>
    <row r="473">
      <c r="A473" s="271">
        <v>45833.0</v>
      </c>
      <c r="B473" s="180">
        <v>2040.0</v>
      </c>
      <c r="C473" s="180" t="s">
        <v>282</v>
      </c>
      <c r="D473" s="265">
        <f t="array" ref="D473">XLOOKUP(B473,CABE_VENTAS!$A$1:A1037,CABE_VENTAS!$C$1:C1037,"N/A")</f>
        <v>23</v>
      </c>
      <c r="E473" s="337" t="str">
        <f t="array" ref="E473">XLOOKUP(D473,CLIENTES!$A$1:A1037,CLIENTES!$B$1:B1037, "")</f>
        <v>Bernard Parado</v>
      </c>
      <c r="F473" s="264">
        <v>1.07182137453E11</v>
      </c>
      <c r="G473" s="260">
        <v>1.0</v>
      </c>
      <c r="H473" s="302" t="str">
        <f t="array" ref="H473">INDEX(
  REP_SENTRIX ,
  MATCH(
    VALUE( F473 ) ,
    VALUE( TRIM( SKU_SENTRIX ) ) ,
    0
  )
)</f>
        <v>Replacement Battery Compatible For iPhone 16 (Genuine OEM)</v>
      </c>
      <c r="I473" s="302"/>
      <c r="J473" s="252">
        <v>0.0</v>
      </c>
      <c r="K473" s="301">
        <f t="shared" si="49"/>
        <v>61.776</v>
      </c>
      <c r="L473" s="210">
        <f t="shared" si="2"/>
        <v>61.776</v>
      </c>
      <c r="M473" s="250" t="s">
        <v>548</v>
      </c>
      <c r="N473" s="263" t="str">
        <f t="shared" si="29"/>
        <v/>
      </c>
      <c r="O473" s="267">
        <v>51.48</v>
      </c>
      <c r="P473" s="267">
        <f t="shared" si="50"/>
        <v>0</v>
      </c>
      <c r="Q473" s="267">
        <f t="array" ref="Q473">IFERROR((K473-O473-P473)*G473,"")</f>
        <v>10.296</v>
      </c>
      <c r="R473" s="294">
        <f t="shared" si="43"/>
        <v>0.1666666667</v>
      </c>
      <c r="S473" s="216" t="s">
        <v>742</v>
      </c>
      <c r="T473" s="180"/>
      <c r="U473" s="267">
        <f t="shared" si="24"/>
        <v>51.48</v>
      </c>
      <c r="V473" s="270" t="str">
        <f t="array" ref="V473">IFERROR(INDEX('ARTICULOS TECNO'!G:G, MATCH(F473, 'ARTICULOS TECNO'!A:A, 0)),"")</f>
        <v/>
      </c>
      <c r="W473" s="270">
        <f t="shared" si="39"/>
        <v>0</v>
      </c>
      <c r="X473" s="289">
        <v>1.07182137453E11</v>
      </c>
      <c r="Y473" s="244" t="str">
        <f t="shared" si="51"/>
        <v>06/2025</v>
      </c>
    </row>
    <row r="474">
      <c r="A474" s="271">
        <v>45833.0</v>
      </c>
      <c r="B474" s="180">
        <v>2040.0</v>
      </c>
      <c r="C474" s="180" t="s">
        <v>282</v>
      </c>
      <c r="D474" s="265">
        <f t="array" ref="D474">XLOOKUP(B474,CABE_VENTAS!$A$1:A1037,CABE_VENTAS!$C$1:C1037,"N/A")</f>
        <v>23</v>
      </c>
      <c r="E474" s="337" t="str">
        <f t="array" ref="E474">XLOOKUP(D474,CLIENTES!$A$1:A1037,CLIENTES!$B$1:B1037, "")</f>
        <v>Bernard Parado</v>
      </c>
      <c r="F474" s="264">
        <v>1.07082289142E11</v>
      </c>
      <c r="G474" s="260">
        <v>4.0</v>
      </c>
      <c r="H474" s="302" t="str">
        <f t="array" ref="H474">INDEX(
  REP_SENTRIX ,
  MATCH(
    VALUE( F474 ) ,
    VALUE( TRIM( SKU_SENTRIX ) ) ,
    0
  )
)</f>
        <v>Replacement Battery Compatible For iPhone 15 Pro Max (Genuine OEM)</v>
      </c>
      <c r="I474" s="302"/>
      <c r="J474" s="252">
        <v>0.0</v>
      </c>
      <c r="K474" s="301">
        <f t="shared" si="49"/>
        <v>61.776</v>
      </c>
      <c r="L474" s="210">
        <f t="shared" si="2"/>
        <v>247.104</v>
      </c>
      <c r="M474" s="250" t="s">
        <v>548</v>
      </c>
      <c r="N474" s="263" t="str">
        <f t="shared" si="29"/>
        <v/>
      </c>
      <c r="O474" s="267">
        <v>51.48</v>
      </c>
      <c r="P474" s="267">
        <f t="shared" si="50"/>
        <v>0</v>
      </c>
      <c r="Q474" s="267">
        <f t="array" ref="Q474">IFERROR((K474-O474-P474)*G474,"")</f>
        <v>41.184</v>
      </c>
      <c r="R474" s="294">
        <f t="shared" si="43"/>
        <v>0.1666666667</v>
      </c>
      <c r="S474" s="216" t="s">
        <v>742</v>
      </c>
      <c r="T474" s="180"/>
      <c r="U474" s="267">
        <f t="shared" si="24"/>
        <v>205.92</v>
      </c>
      <c r="V474" s="270" t="str">
        <f t="array" ref="V474">IFERROR(INDEX('ARTICULOS TECNO'!G:G, MATCH(F474, 'ARTICULOS TECNO'!A:A, 0)),"")</f>
        <v/>
      </c>
      <c r="W474" s="270">
        <f t="shared" si="39"/>
        <v>0</v>
      </c>
      <c r="X474" s="289">
        <v>1.07082289143E11</v>
      </c>
      <c r="Y474" s="244" t="str">
        <f t="shared" si="51"/>
        <v>06/2025</v>
      </c>
    </row>
    <row r="475">
      <c r="A475" s="271">
        <v>45833.0</v>
      </c>
      <c r="B475" s="180">
        <v>2040.0</v>
      </c>
      <c r="C475" s="180" t="s">
        <v>282</v>
      </c>
      <c r="D475" s="265">
        <f t="array" ref="D475">XLOOKUP(B475,CABE_VENTAS!$A$1:A1037,CABE_VENTAS!$C$1:C1037,"N/A")</f>
        <v>23</v>
      </c>
      <c r="E475" s="337" t="str">
        <f t="array" ref="E475">XLOOKUP(D475,CLIENTES!$A$1:A1037,CLIENTES!$B$1:B1037, "")</f>
        <v>Bernard Parado</v>
      </c>
      <c r="F475" s="264">
        <v>1.07082289143E11</v>
      </c>
      <c r="G475" s="260">
        <v>2.0</v>
      </c>
      <c r="H475" s="302" t="str">
        <f t="array" ref="H475">INDEX(
  REP_SENTRIX ,
  MATCH(
    VALUE( F475 ) ,
    VALUE( TRIM( SKU_SENTRIX ) ) ,
    0
  )
)</f>
        <v>Replacement Battery Compatible For iPhone 15 Pro (Genuine OEM)</v>
      </c>
      <c r="I475" s="302"/>
      <c r="J475" s="252">
        <v>0.0</v>
      </c>
      <c r="K475" s="301">
        <f t="shared" si="49"/>
        <v>61.776</v>
      </c>
      <c r="L475" s="210">
        <f t="shared" si="2"/>
        <v>123.552</v>
      </c>
      <c r="M475" s="250" t="s">
        <v>548</v>
      </c>
      <c r="N475" s="263" t="str">
        <f t="shared" si="29"/>
        <v/>
      </c>
      <c r="O475" s="267">
        <v>51.48</v>
      </c>
      <c r="P475" s="267">
        <f t="shared" si="50"/>
        <v>0</v>
      </c>
      <c r="Q475" s="267">
        <f t="array" ref="Q475">IFERROR((K475-O475-P475)*G475,"")</f>
        <v>20.592</v>
      </c>
      <c r="R475" s="294">
        <f t="shared" si="43"/>
        <v>0.1666666667</v>
      </c>
      <c r="S475" s="216" t="s">
        <v>742</v>
      </c>
      <c r="T475" s="180"/>
      <c r="U475" s="267">
        <f t="shared" si="24"/>
        <v>102.96</v>
      </c>
      <c r="V475" s="270" t="str">
        <f t="array" ref="V475">IFERROR(INDEX('ARTICULOS TECNO'!G:G, MATCH(F475, 'ARTICULOS TECNO'!A:A, 0)),"")</f>
        <v/>
      </c>
      <c r="W475" s="270">
        <f t="shared" si="39"/>
        <v>0</v>
      </c>
      <c r="X475" s="289">
        <v>1.07082289142E11</v>
      </c>
      <c r="Y475" s="244" t="str">
        <f t="shared" si="51"/>
        <v>06/2025</v>
      </c>
    </row>
    <row r="476">
      <c r="A476" s="271">
        <v>45833.0</v>
      </c>
      <c r="B476" s="180">
        <v>2040.0</v>
      </c>
      <c r="C476" s="180" t="s">
        <v>282</v>
      </c>
      <c r="D476" s="265">
        <f t="array" ref="D476">XLOOKUP(B476,CABE_VENTAS!$A$1:A1037,CABE_VENTAS!$C$1:C1037,"N/A")</f>
        <v>23</v>
      </c>
      <c r="E476" s="337" t="str">
        <f t="array" ref="E476">XLOOKUP(D476,CLIENTES!$A$1:A1037,CLIENTES!$B$1:B1037, "")</f>
        <v>Bernard Parado</v>
      </c>
      <c r="F476" s="264">
        <v>1.07082289145E11</v>
      </c>
      <c r="G476" s="260">
        <v>3.0</v>
      </c>
      <c r="H476" s="302" t="str">
        <f t="array" ref="H476">INDEX(
  REP_SENTRIX ,
  MATCH(
    VALUE( F476 ) ,
    VALUE( TRIM( SKU_SENTRIX ) ) ,
    0
  )
)</f>
        <v>Replacement Battery Compatible For iPhone 15 (Genuine OEM)</v>
      </c>
      <c r="I476" s="302"/>
      <c r="J476" s="252">
        <v>0.0</v>
      </c>
      <c r="K476" s="301">
        <f t="shared" si="49"/>
        <v>61.776</v>
      </c>
      <c r="L476" s="210">
        <f t="shared" si="2"/>
        <v>185.328</v>
      </c>
      <c r="M476" s="250" t="s">
        <v>548</v>
      </c>
      <c r="N476" s="263" t="str">
        <f t="shared" si="29"/>
        <v/>
      </c>
      <c r="O476" s="267">
        <v>51.48</v>
      </c>
      <c r="P476" s="267">
        <f t="shared" si="50"/>
        <v>0</v>
      </c>
      <c r="Q476" s="267">
        <f t="array" ref="Q476">IFERROR((K476-O476-P476)*G476,"")</f>
        <v>30.888</v>
      </c>
      <c r="R476" s="294">
        <f t="shared" si="43"/>
        <v>0.1666666667</v>
      </c>
      <c r="S476" s="216" t="s">
        <v>742</v>
      </c>
      <c r="T476" s="180"/>
      <c r="U476" s="267">
        <f t="shared" si="24"/>
        <v>154.44</v>
      </c>
      <c r="V476" s="270" t="str">
        <f t="array" ref="V476">IFERROR(INDEX('ARTICULOS TECNO'!G:G, MATCH(F476, 'ARTICULOS TECNO'!A:A, 0)),"")</f>
        <v/>
      </c>
      <c r="W476" s="270">
        <f t="shared" si="39"/>
        <v>0</v>
      </c>
      <c r="X476" s="289">
        <v>1.07082289145E11</v>
      </c>
      <c r="Y476" s="244" t="str">
        <f t="shared" si="51"/>
        <v>06/2025</v>
      </c>
    </row>
    <row r="477">
      <c r="A477" s="271">
        <v>45833.0</v>
      </c>
      <c r="B477" s="180">
        <v>2040.0</v>
      </c>
      <c r="C477" s="180" t="s">
        <v>282</v>
      </c>
      <c r="D477" s="265">
        <f t="array" ref="D477">XLOOKUP(B477,CABE_VENTAS!$A$1:A1037,CABE_VENTAS!$C$1:C1037,"N/A")</f>
        <v>23</v>
      </c>
      <c r="E477" s="337" t="str">
        <f t="array" ref="E477">XLOOKUP(D477,CLIENTES!$A$1:A1037,CLIENTES!$B$1:B1037, "")</f>
        <v>Bernard Parado</v>
      </c>
      <c r="F477" s="264">
        <v>1.07082289146E11</v>
      </c>
      <c r="G477" s="260">
        <v>4.0</v>
      </c>
      <c r="H477" s="302" t="str">
        <f t="array" ref="H477">INDEX(
  REP_SENTRIX ,
  MATCH(
    VALUE( F477 ) ,
    VALUE( TRIM( SKU_SENTRIX ) ) ,
    0
  )
)</f>
        <v>Replacement Battery With Adhesive Compatible For iPhone 14 Pro Max (Genuine OEM)</v>
      </c>
      <c r="I477" s="302"/>
      <c r="J477" s="252">
        <v>0.0</v>
      </c>
      <c r="K477" s="301">
        <f t="shared" si="49"/>
        <v>61.776</v>
      </c>
      <c r="L477" s="210">
        <f t="shared" si="2"/>
        <v>247.104</v>
      </c>
      <c r="M477" s="250" t="s">
        <v>548</v>
      </c>
      <c r="N477" s="263" t="str">
        <f t="shared" si="29"/>
        <v/>
      </c>
      <c r="O477" s="267">
        <v>51.48</v>
      </c>
      <c r="P477" s="267">
        <f t="shared" si="50"/>
        <v>0</v>
      </c>
      <c r="Q477" s="267">
        <f t="array" ref="Q477">IFERROR((K477-O477-P477)*G477,"")</f>
        <v>41.184</v>
      </c>
      <c r="R477" s="294">
        <f t="shared" si="43"/>
        <v>0.1666666667</v>
      </c>
      <c r="S477" s="216" t="s">
        <v>742</v>
      </c>
      <c r="T477" s="180"/>
      <c r="U477" s="267">
        <f t="shared" si="24"/>
        <v>205.92</v>
      </c>
      <c r="V477" s="270" t="str">
        <f t="array" ref="V477">IFERROR(INDEX('ARTICULOS TECNO'!G:G, MATCH(F477, 'ARTICULOS TECNO'!A:A, 0)),"")</f>
        <v/>
      </c>
      <c r="W477" s="270">
        <f t="shared" si="39"/>
        <v>0</v>
      </c>
      <c r="X477" s="289">
        <v>1.07082289146E11</v>
      </c>
      <c r="Y477" s="244" t="str">
        <f t="shared" si="51"/>
        <v>06/2025</v>
      </c>
    </row>
    <row r="478">
      <c r="A478" s="271">
        <v>45833.0</v>
      </c>
      <c r="B478" s="180">
        <v>2040.0</v>
      </c>
      <c r="C478" s="180" t="s">
        <v>282</v>
      </c>
      <c r="D478" s="265">
        <f t="array" ref="D478">XLOOKUP(B478,CABE_VENTAS!$A$1:A1037,CABE_VENTAS!$C$1:C1037,"N/A")</f>
        <v>23</v>
      </c>
      <c r="E478" s="337" t="str">
        <f t="array" ref="E478">XLOOKUP(D478,CLIENTES!$A$1:A1037,CLIENTES!$B$1:B1037, "")</f>
        <v>Bernard Parado</v>
      </c>
      <c r="F478" s="264">
        <v>1.07082289147E11</v>
      </c>
      <c r="G478" s="260">
        <v>3.0</v>
      </c>
      <c r="H478" s="302" t="str">
        <f t="array" ref="H478">INDEX(
  REP_SENTRIX ,
  MATCH(
    VALUE( F478 ) ,
    VALUE( TRIM( SKU_SENTRIX ) ) ,
    0
  )
)</f>
        <v>Replacement Battery With Adhesive Compatible For iPhone 14 Pro (Genuine OEM)</v>
      </c>
      <c r="I478" s="302"/>
      <c r="J478" s="252">
        <v>0.0</v>
      </c>
      <c r="K478" s="301">
        <f t="shared" si="49"/>
        <v>61.776</v>
      </c>
      <c r="L478" s="210">
        <f t="shared" si="2"/>
        <v>185.328</v>
      </c>
      <c r="M478" s="250" t="s">
        <v>548</v>
      </c>
      <c r="N478" s="263" t="str">
        <f t="shared" si="29"/>
        <v/>
      </c>
      <c r="O478" s="267">
        <v>51.48</v>
      </c>
      <c r="P478" s="267">
        <f t="shared" si="50"/>
        <v>0</v>
      </c>
      <c r="Q478" s="267">
        <f t="array" ref="Q478">IFERROR((K478-O478-P478)*G478,"")</f>
        <v>30.888</v>
      </c>
      <c r="R478" s="294">
        <f t="shared" si="43"/>
        <v>0.1666666667</v>
      </c>
      <c r="S478" s="216" t="s">
        <v>742</v>
      </c>
      <c r="T478" s="180"/>
      <c r="U478" s="267">
        <f t="shared" si="24"/>
        <v>154.44</v>
      </c>
      <c r="V478" s="270" t="str">
        <f t="array" ref="V478">IFERROR(INDEX('ARTICULOS TECNO'!G:G, MATCH(F478, 'ARTICULOS TECNO'!A:A, 0)),"")</f>
        <v/>
      </c>
      <c r="W478" s="270">
        <f t="shared" si="39"/>
        <v>0</v>
      </c>
      <c r="X478" s="289">
        <v>1.07082289147E11</v>
      </c>
      <c r="Y478" s="244" t="str">
        <f t="shared" si="51"/>
        <v>06/2025</v>
      </c>
    </row>
    <row r="479">
      <c r="A479" s="271">
        <v>45833.0</v>
      </c>
      <c r="B479" s="180">
        <v>2040.0</v>
      </c>
      <c r="C479" s="180" t="s">
        <v>282</v>
      </c>
      <c r="D479" s="265">
        <f t="array" ref="D479">XLOOKUP(B479,CABE_VENTAS!$A$1:A1037,CABE_VENTAS!$C$1:C1037,"N/A")</f>
        <v>23</v>
      </c>
      <c r="E479" s="337" t="str">
        <f t="array" ref="E479">XLOOKUP(D479,CLIENTES!$A$1:A1037,CLIENTES!$B$1:B1037, "")</f>
        <v>Bernard Parado</v>
      </c>
      <c r="F479" s="264">
        <v>1.07082289149E11</v>
      </c>
      <c r="G479" s="260">
        <v>2.0</v>
      </c>
      <c r="H479" s="302" t="str">
        <f t="array" ref="H479">INDEX(
  REP_SENTRIX ,
  MATCH(
    VALUE( F479 ) ,
    VALUE( TRIM( SKU_SENTRIX ) ) ,
    0
  )
)</f>
        <v>Replacement Battery With Adhesive Compatible For iPhone 14 (Genuine OEM)</v>
      </c>
      <c r="I479" s="302"/>
      <c r="J479" s="252">
        <v>0.0</v>
      </c>
      <c r="K479" s="301">
        <f>O479*1.3</f>
        <v>60.255</v>
      </c>
      <c r="L479" s="210">
        <f t="shared" si="2"/>
        <v>120.51</v>
      </c>
      <c r="M479" s="250" t="s">
        <v>548</v>
      </c>
      <c r="N479" s="263" t="str">
        <f t="shared" si="29"/>
        <v/>
      </c>
      <c r="O479" s="267">
        <v>46.35</v>
      </c>
      <c r="P479" s="267">
        <f t="shared" si="50"/>
        <v>0</v>
      </c>
      <c r="Q479" s="267">
        <f t="array" ref="Q479">IFERROR((K479-O479-P479)*G479,"")</f>
        <v>27.81</v>
      </c>
      <c r="R479" s="294">
        <f t="shared" si="43"/>
        <v>0.2307692308</v>
      </c>
      <c r="S479" s="216" t="s">
        <v>742</v>
      </c>
      <c r="T479" s="180"/>
      <c r="U479" s="267">
        <f t="shared" si="24"/>
        <v>92.7</v>
      </c>
      <c r="V479" s="270" t="str">
        <f t="array" ref="V479">IFERROR(INDEX('ARTICULOS TECNO'!G:G, MATCH(F479, 'ARTICULOS TECNO'!A:A, 0)),"")</f>
        <v/>
      </c>
      <c r="W479" s="270">
        <f t="shared" si="39"/>
        <v>0</v>
      </c>
      <c r="X479" s="289">
        <v>1.07082289151E11</v>
      </c>
      <c r="Y479" s="244" t="str">
        <f t="shared" si="51"/>
        <v>06/2025</v>
      </c>
    </row>
    <row r="480">
      <c r="A480" s="271">
        <v>45833.0</v>
      </c>
      <c r="B480" s="180">
        <v>2040.0</v>
      </c>
      <c r="C480" s="180" t="s">
        <v>282</v>
      </c>
      <c r="D480" s="265">
        <f t="array" ref="D480">XLOOKUP(B480,CABE_VENTAS!$A$1:A1037,CABE_VENTAS!$C$1:C1037,"N/A")</f>
        <v>23</v>
      </c>
      <c r="E480" s="337" t="str">
        <f t="array" ref="E480">XLOOKUP(D480,CLIENTES!$A$1:A1037,CLIENTES!$B$1:B1037, "")</f>
        <v>Bernard Parado</v>
      </c>
      <c r="F480" s="264">
        <v>1.07082289151E11</v>
      </c>
      <c r="G480" s="260">
        <v>4.0</v>
      </c>
      <c r="H480" s="302" t="str">
        <f t="array" ref="H480">INDEX(
  REP_SENTRIX ,
  MATCH(
    VALUE( F480 ) ,
    VALUE( TRIM( SKU_SENTRIX ) ) ,
    0
  )
)</f>
        <v>Replacement Battery With Adhesive Compatible For iPhone 13 Pro Max (Genuine OEM)</v>
      </c>
      <c r="I480" s="302"/>
      <c r="J480" s="252">
        <v>0.0</v>
      </c>
      <c r="K480" s="301">
        <v>58.55</v>
      </c>
      <c r="L480" s="210">
        <f t="shared" si="2"/>
        <v>234.2</v>
      </c>
      <c r="M480" s="250" t="s">
        <v>501</v>
      </c>
      <c r="N480" s="263" t="str">
        <f t="shared" si="29"/>
        <v/>
      </c>
      <c r="O480" s="267">
        <v>46.35</v>
      </c>
      <c r="P480" s="267">
        <f t="shared" si="50"/>
        <v>0</v>
      </c>
      <c r="Q480" s="267">
        <f t="array" ref="Q480">IFERROR((K480-O480-P480)*G480,"")</f>
        <v>48.8</v>
      </c>
      <c r="R480" s="294">
        <f t="shared" si="43"/>
        <v>0.2083689155</v>
      </c>
      <c r="S480" s="216" t="s">
        <v>742</v>
      </c>
      <c r="T480" s="180"/>
      <c r="U480" s="267">
        <f t="shared" si="24"/>
        <v>185.4</v>
      </c>
      <c r="V480" s="270" t="str">
        <f t="array" ref="V480">IFERROR(INDEX('ARTICULOS TECNO'!G:G, MATCH(F480, 'ARTICULOS TECNO'!A:A, 0)),"")</f>
        <v/>
      </c>
      <c r="W480" s="270">
        <f t="shared" si="39"/>
        <v>0</v>
      </c>
      <c r="X480" s="289">
        <v>1.07082289151E11</v>
      </c>
      <c r="Y480" s="244" t="str">
        <f t="shared" si="51"/>
        <v>06/2025</v>
      </c>
    </row>
    <row r="481">
      <c r="A481" s="271">
        <v>45833.0</v>
      </c>
      <c r="B481" s="180">
        <v>2040.0</v>
      </c>
      <c r="C481" s="180" t="s">
        <v>282</v>
      </c>
      <c r="D481" s="265">
        <f t="array" ref="D481">XLOOKUP(B481,CABE_VENTAS!$A$1:A1037,CABE_VENTAS!$C$1:C1037,"N/A")</f>
        <v>23</v>
      </c>
      <c r="E481" s="337" t="str">
        <f t="array" ref="E481">XLOOKUP(D481,CLIENTES!$A$1:A1037,CLIENTES!$B$1:B1037, "")</f>
        <v>Bernard Parado</v>
      </c>
      <c r="F481" s="264">
        <v>1.07082289152E11</v>
      </c>
      <c r="G481" s="260">
        <v>3.0</v>
      </c>
      <c r="H481" s="302" t="str">
        <f t="array" ref="H481">INDEX(
  REP_SENTRIX ,
  MATCH(
    VALUE( F481 ) ,
    VALUE( TRIM( SKU_SENTRIX ) ) ,
    0
  )
)</f>
        <v>Replacement Battery With Adhesive Compatible For iPhone 13 Pro (Genuine OEM)</v>
      </c>
      <c r="I481" s="302"/>
      <c r="J481" s="252">
        <v>0.0</v>
      </c>
      <c r="K481" s="301">
        <v>58.55</v>
      </c>
      <c r="L481" s="210">
        <f t="shared" si="2"/>
        <v>175.65</v>
      </c>
      <c r="M481" s="250" t="s">
        <v>548</v>
      </c>
      <c r="N481" s="263" t="str">
        <f t="shared" si="29"/>
        <v/>
      </c>
      <c r="O481" s="267">
        <v>46.35</v>
      </c>
      <c r="P481" s="267">
        <f t="shared" si="50"/>
        <v>0</v>
      </c>
      <c r="Q481" s="267">
        <f t="array" ref="Q481">IFERROR((K481-O481-P481)*G481,"")</f>
        <v>36.6</v>
      </c>
      <c r="R481" s="294">
        <f t="shared" si="43"/>
        <v>0.2083689155</v>
      </c>
      <c r="S481" s="216" t="s">
        <v>742</v>
      </c>
      <c r="T481" s="180"/>
      <c r="U481" s="267">
        <f t="shared" si="24"/>
        <v>139.05</v>
      </c>
      <c r="V481" s="270" t="str">
        <f t="array" ref="V481">IFERROR(INDEX('ARTICULOS TECNO'!G:G, MATCH(F481, 'ARTICULOS TECNO'!A:A, 0)),"")</f>
        <v/>
      </c>
      <c r="W481" s="270">
        <f t="shared" si="39"/>
        <v>0</v>
      </c>
      <c r="X481" s="289">
        <v>1.07082289152E11</v>
      </c>
      <c r="Y481" s="244" t="str">
        <f t="shared" si="51"/>
        <v>06/2025</v>
      </c>
    </row>
    <row r="482">
      <c r="A482" s="271">
        <v>45833.0</v>
      </c>
      <c r="B482" s="180">
        <v>2040.0</v>
      </c>
      <c r="C482" s="180" t="s">
        <v>282</v>
      </c>
      <c r="D482" s="265">
        <f t="array" ref="D482">XLOOKUP(B482,CABE_VENTAS!$A$1:A1037,CABE_VENTAS!$C$1:C1037,"N/A")</f>
        <v>23</v>
      </c>
      <c r="E482" s="337" t="str">
        <f t="array" ref="E482">XLOOKUP(D482,CLIENTES!$A$1:A1037,CLIENTES!$B$1:B1037, "")</f>
        <v>Bernard Parado</v>
      </c>
      <c r="F482" s="264">
        <v>1.07082289153E11</v>
      </c>
      <c r="G482" s="260">
        <v>3.0</v>
      </c>
      <c r="H482" s="302" t="str">
        <f t="array" ref="H482">INDEX(
  REP_SENTRIX ,
  MATCH(
    VALUE( F482 ) ,
    VALUE( TRIM( SKU_SENTRIX ) ) ,
    0
  )
)</f>
        <v>Replacement Battery With Adhesive Compatible For iPhone 13 (Genuine OEM)</v>
      </c>
      <c r="I482" s="302"/>
      <c r="J482" s="252">
        <v>0.0</v>
      </c>
      <c r="K482" s="301">
        <v>58.55</v>
      </c>
      <c r="L482" s="210">
        <f t="shared" si="2"/>
        <v>175.65</v>
      </c>
      <c r="M482" s="250" t="s">
        <v>501</v>
      </c>
      <c r="N482" s="263" t="str">
        <f t="shared" si="29"/>
        <v/>
      </c>
      <c r="O482" s="267">
        <v>46.35</v>
      </c>
      <c r="P482" s="267">
        <f t="shared" si="50"/>
        <v>0</v>
      </c>
      <c r="Q482" s="267">
        <f t="array" ref="Q482">IFERROR((K482-O482-P482)*G482,"")</f>
        <v>36.6</v>
      </c>
      <c r="R482" s="294">
        <f t="shared" si="43"/>
        <v>0.2083689155</v>
      </c>
      <c r="S482" s="216" t="s">
        <v>742</v>
      </c>
      <c r="T482" s="180"/>
      <c r="U482" s="267">
        <f t="shared" si="24"/>
        <v>139.05</v>
      </c>
      <c r="V482" s="270" t="str">
        <f t="array" ref="V482">IFERROR(INDEX('ARTICULOS TECNO'!G:G, MATCH(F482, 'ARTICULOS TECNO'!A:A, 0)),"")</f>
        <v/>
      </c>
      <c r="W482" s="270">
        <f t="shared" si="39"/>
        <v>0</v>
      </c>
      <c r="X482" s="289">
        <v>1.07082289153E11</v>
      </c>
      <c r="Y482" s="244" t="str">
        <f t="shared" si="51"/>
        <v>06/2025</v>
      </c>
    </row>
    <row r="483">
      <c r="A483" s="271">
        <v>45833.0</v>
      </c>
      <c r="B483" s="180">
        <v>2040.0</v>
      </c>
      <c r="C483" s="180" t="s">
        <v>282</v>
      </c>
      <c r="D483" s="265">
        <f t="array" ref="D483">XLOOKUP(B483,CABE_VENTAS!$A$1:A1037,CABE_VENTAS!$C$1:C1037,"N/A")</f>
        <v>23</v>
      </c>
      <c r="E483" s="337" t="str">
        <f t="array" ref="E483">XLOOKUP(D483,CLIENTES!$A$1:A1037,CLIENTES!$B$1:B1037, "")</f>
        <v>Bernard Parado</v>
      </c>
      <c r="F483" s="264">
        <v>1.07082289156E11</v>
      </c>
      <c r="G483" s="260">
        <v>3.0</v>
      </c>
      <c r="H483" s="302" t="str">
        <f t="array" ref="H483">INDEX(
  REP_SENTRIX ,
  MATCH(
    VALUE( F483 ) ,
    VALUE( TRIM( SKU_SENTRIX ) ) ,
    0
  )
)</f>
        <v>Replacement Battery With Adhesive  Compatible For iPhone 12 / 12 Pro (Genuine OEM)</v>
      </c>
      <c r="I483" s="302"/>
      <c r="J483" s="252">
        <v>0.0</v>
      </c>
      <c r="K483" s="301">
        <f t="shared" ref="K483:K487" si="52">O483*1.25</f>
        <v>62.175</v>
      </c>
      <c r="L483" s="210">
        <f t="shared" si="2"/>
        <v>186.525</v>
      </c>
      <c r="M483" s="250" t="s">
        <v>548</v>
      </c>
      <c r="N483" s="263" t="str">
        <f t="shared" si="29"/>
        <v/>
      </c>
      <c r="O483" s="267">
        <v>49.74</v>
      </c>
      <c r="P483" s="267">
        <f t="shared" si="50"/>
        <v>0</v>
      </c>
      <c r="Q483" s="267">
        <f t="array" ref="Q483">IFERROR((K483-O483-P483)*G483,"")</f>
        <v>37.305</v>
      </c>
      <c r="R483" s="294">
        <f t="shared" si="43"/>
        <v>0.2</v>
      </c>
      <c r="S483" s="216" t="s">
        <v>742</v>
      </c>
      <c r="T483" s="180"/>
      <c r="U483" s="267">
        <f t="shared" si="24"/>
        <v>149.22</v>
      </c>
      <c r="V483" s="270" t="str">
        <f t="array" ref="V483">IFERROR(INDEX('ARTICULOS TECNO'!G:G, MATCH(F483, 'ARTICULOS TECNO'!A:A, 0)),"")</f>
        <v/>
      </c>
      <c r="W483" s="270">
        <f t="shared" si="39"/>
        <v>0</v>
      </c>
      <c r="X483" s="289">
        <v>1.07082289156E11</v>
      </c>
      <c r="Y483" s="244" t="str">
        <f t="shared" si="51"/>
        <v>06/2025</v>
      </c>
    </row>
    <row r="484">
      <c r="A484" s="271">
        <v>45833.0</v>
      </c>
      <c r="B484" s="180">
        <v>2040.0</v>
      </c>
      <c r="C484" s="180" t="s">
        <v>282</v>
      </c>
      <c r="D484" s="265">
        <f t="array" ref="D484">XLOOKUP(B484,CABE_VENTAS!$A$1:A1037,CABE_VENTAS!$C$1:C1037,"N/A")</f>
        <v>23</v>
      </c>
      <c r="E484" s="337" t="str">
        <f t="array" ref="E484">XLOOKUP(D484,CLIENTES!$A$1:A1037,CLIENTES!$B$1:B1037, "")</f>
        <v>Bernard Parado</v>
      </c>
      <c r="F484" s="264">
        <v>1.07082289155E11</v>
      </c>
      <c r="G484" s="260">
        <v>3.0</v>
      </c>
      <c r="H484" s="302" t="str">
        <f t="array" ref="H484">INDEX(
  REP_SENTRIX ,
  MATCH(
    VALUE( F484 ) ,
    VALUE( TRIM( SKU_SENTRIX ) ) ,
    0
  )
)</f>
        <v>Replacement Battery With Adhesive Compatible For iPhone 12 Pro Max (Genuine OEM)</v>
      </c>
      <c r="I484" s="302"/>
      <c r="J484" s="252">
        <v>0.0</v>
      </c>
      <c r="K484" s="301">
        <f t="shared" si="52"/>
        <v>57.9375</v>
      </c>
      <c r="L484" s="210">
        <f t="shared" si="2"/>
        <v>173.8125</v>
      </c>
      <c r="M484" s="250" t="s">
        <v>548</v>
      </c>
      <c r="N484" s="263" t="str">
        <f t="shared" si="29"/>
        <v/>
      </c>
      <c r="O484" s="267">
        <v>46.35</v>
      </c>
      <c r="P484" s="267">
        <f t="shared" si="50"/>
        <v>0</v>
      </c>
      <c r="Q484" s="267">
        <f t="array" ref="Q484">IFERROR((K484-O484-P484)*G484,"")</f>
        <v>34.7625</v>
      </c>
      <c r="R484" s="294">
        <f t="shared" si="43"/>
        <v>0.2</v>
      </c>
      <c r="S484" s="216" t="s">
        <v>742</v>
      </c>
      <c r="T484" s="180"/>
      <c r="U484" s="267">
        <f t="shared" si="24"/>
        <v>139.05</v>
      </c>
      <c r="V484" s="270" t="str">
        <f t="array" ref="V484">IFERROR(INDEX('ARTICULOS TECNO'!G:G, MATCH(F484, 'ARTICULOS TECNO'!A:A, 0)),"")</f>
        <v/>
      </c>
      <c r="W484" s="270">
        <f t="shared" si="39"/>
        <v>0</v>
      </c>
      <c r="X484" s="289">
        <v>1.07082289155E11</v>
      </c>
      <c r="Y484" s="244" t="str">
        <f t="shared" si="51"/>
        <v>06/2025</v>
      </c>
    </row>
    <row r="485">
      <c r="A485" s="271">
        <v>45833.0</v>
      </c>
      <c r="B485" s="180">
        <v>2040.0</v>
      </c>
      <c r="C485" s="180" t="s">
        <v>282</v>
      </c>
      <c r="D485" s="265">
        <f t="array" ref="D485">XLOOKUP(B485,CABE_VENTAS!$A$1:A1037,CABE_VENTAS!$C$1:C1037,"N/A")</f>
        <v>23</v>
      </c>
      <c r="E485" s="337" t="str">
        <f t="array" ref="E485">XLOOKUP(D485,CLIENTES!$A$1:A1037,CLIENTES!$B$1:B1037, "")</f>
        <v>Bernard Parado</v>
      </c>
      <c r="F485" s="264">
        <v>1.07082071226E11</v>
      </c>
      <c r="G485" s="260">
        <v>3.0</v>
      </c>
      <c r="H485" s="302" t="str">
        <f t="array" ref="H485">INDEX(
  REP_SENTRIX ,
  MATCH(
    VALUE( F485 ) ,
    VALUE( TRIM( SKU_SENTRIX ) ) ,
    0
  )
)</f>
        <v>Replacement Battery Core with Universal Tag-On Flex Compatible For iPhone 11 (Spot Welding Required) (AmpSentrix Core)</v>
      </c>
      <c r="I485" s="302"/>
      <c r="J485" s="252">
        <v>0.0</v>
      </c>
      <c r="K485" s="301">
        <f t="shared" si="52"/>
        <v>13.2875</v>
      </c>
      <c r="L485" s="210">
        <f t="shared" si="2"/>
        <v>39.8625</v>
      </c>
      <c r="M485" s="250" t="s">
        <v>548</v>
      </c>
      <c r="N485" s="263" t="str">
        <f t="shared" si="29"/>
        <v/>
      </c>
      <c r="O485" s="267">
        <v>10.63</v>
      </c>
      <c r="P485" s="267">
        <f t="shared" si="50"/>
        <v>0</v>
      </c>
      <c r="Q485" s="267">
        <f t="array" ref="Q485">IFERROR((K485-O485-P485)*G485,"")</f>
        <v>7.9725</v>
      </c>
      <c r="R485" s="294">
        <f t="shared" si="43"/>
        <v>0.2</v>
      </c>
      <c r="S485" s="216" t="s">
        <v>742</v>
      </c>
      <c r="T485" s="180"/>
      <c r="U485" s="267">
        <f t="shared" si="24"/>
        <v>31.89</v>
      </c>
      <c r="V485" s="270" t="str">
        <f t="array" ref="V485">IFERROR(INDEX('ARTICULOS TECNO'!G:G, MATCH(F485, 'ARTICULOS TECNO'!A:A, 0)),"")</f>
        <v/>
      </c>
      <c r="W485" s="270">
        <f t="shared" si="39"/>
        <v>0</v>
      </c>
      <c r="X485" s="289"/>
      <c r="Y485" s="244" t="str">
        <f t="shared" si="51"/>
        <v>06/2025</v>
      </c>
    </row>
    <row r="486">
      <c r="A486" s="271">
        <v>45833.0</v>
      </c>
      <c r="B486" s="180">
        <v>2040.0</v>
      </c>
      <c r="C486" s="180" t="s">
        <v>282</v>
      </c>
      <c r="D486" s="265">
        <f t="array" ref="D486">XLOOKUP(B486,CABE_VENTAS!$A$1:A1037,CABE_VENTAS!$C$1:C1037,"N/A")</f>
        <v>23</v>
      </c>
      <c r="E486" s="337" t="str">
        <f t="array" ref="E486">XLOOKUP(D486,CLIENTES!$A$1:A1037,CLIENTES!$B$1:B1037, "")</f>
        <v>Bernard Parado</v>
      </c>
      <c r="F486" s="264">
        <v>1.07082071227E11</v>
      </c>
      <c r="G486" s="260">
        <v>2.0</v>
      </c>
      <c r="H486" s="302" t="str">
        <f t="array" ref="H486">INDEX(
  REP_SENTRIX ,
  MATCH(
    VALUE( F486 ) ,
    VALUE( TRIM( SKU_SENTRIX ) ) ,
    0
  )
)</f>
        <v>Replacement Battery Core with Universal Tag-On Flex Compatible For iPhone 11 Pro (Spot Welding Required) (AmpSentrix Core)</v>
      </c>
      <c r="I486" s="302"/>
      <c r="J486" s="252">
        <v>0.0</v>
      </c>
      <c r="K486" s="301">
        <f t="shared" si="52"/>
        <v>16.6125</v>
      </c>
      <c r="L486" s="210">
        <f t="shared" si="2"/>
        <v>33.225</v>
      </c>
      <c r="M486" s="250" t="s">
        <v>548</v>
      </c>
      <c r="N486" s="263" t="str">
        <f t="shared" si="29"/>
        <v/>
      </c>
      <c r="O486" s="267">
        <v>13.29</v>
      </c>
      <c r="P486" s="267">
        <f t="shared" si="50"/>
        <v>0</v>
      </c>
      <c r="Q486" s="267">
        <f t="array" ref="Q486">IFERROR((K486-O486-P486)*G486,"")</f>
        <v>6.645</v>
      </c>
      <c r="R486" s="294">
        <f t="shared" si="43"/>
        <v>0.2</v>
      </c>
      <c r="S486" s="216" t="s">
        <v>742</v>
      </c>
      <c r="T486" s="180"/>
      <c r="U486" s="267">
        <f t="shared" si="24"/>
        <v>26.58</v>
      </c>
      <c r="V486" s="270" t="str">
        <f t="array" ref="V486">IFERROR(INDEX('ARTICULOS TECNO'!G:G, MATCH(F486, 'ARTICULOS TECNO'!A:A, 0)),"")</f>
        <v/>
      </c>
      <c r="W486" s="270">
        <f t="shared" si="39"/>
        <v>0</v>
      </c>
      <c r="X486" s="289"/>
      <c r="Y486" s="244" t="str">
        <f t="shared" si="51"/>
        <v>06/2025</v>
      </c>
    </row>
    <row r="487">
      <c r="A487" s="271">
        <v>45833.0</v>
      </c>
      <c r="B487" s="180">
        <v>2040.0</v>
      </c>
      <c r="C487" s="180" t="s">
        <v>282</v>
      </c>
      <c r="D487" s="265">
        <f t="array" ref="D487">XLOOKUP(B487,CABE_VENTAS!$A$1:A1037,CABE_VENTAS!$C$1:C1037,"N/A")</f>
        <v>23</v>
      </c>
      <c r="E487" s="337" t="str">
        <f t="array" ref="E487">XLOOKUP(D487,CLIENTES!$A$1:A1037,CLIENTES!$B$1:B1037, "")</f>
        <v>Bernard Parado</v>
      </c>
      <c r="F487" s="264">
        <v>1.07082071228E11</v>
      </c>
      <c r="G487" s="260">
        <v>3.0</v>
      </c>
      <c r="H487" s="302" t="str">
        <f t="array" ref="H487">INDEX(
  REP_SENTRIX ,
  MATCH(
    VALUE( F487 ) ,
    VALUE( TRIM( SKU_SENTRIX ) ) ,
    0
  )
)</f>
        <v>Replacement Battery Core with Universal Tag-On Flex Compatible For iPhone 11 Pro Max (Spot Welding Required) (AmpSentrix Core)</v>
      </c>
      <c r="I487" s="302"/>
      <c r="J487" s="252">
        <v>0.0</v>
      </c>
      <c r="K487" s="301">
        <f t="shared" si="52"/>
        <v>17.625</v>
      </c>
      <c r="L487" s="210">
        <f t="shared" si="2"/>
        <v>52.875</v>
      </c>
      <c r="M487" s="250" t="s">
        <v>548</v>
      </c>
      <c r="N487" s="263">
        <f t="shared" si="29"/>
        <v>2487.542</v>
      </c>
      <c r="O487" s="267">
        <v>14.1</v>
      </c>
      <c r="P487" s="267">
        <f t="shared" si="50"/>
        <v>0</v>
      </c>
      <c r="Q487" s="267">
        <f t="array" ref="Q487">IFERROR((K487-O487-P487)*G487,"")</f>
        <v>10.575</v>
      </c>
      <c r="R487" s="294">
        <f t="shared" si="43"/>
        <v>0.2</v>
      </c>
      <c r="S487" s="216" t="s">
        <v>742</v>
      </c>
      <c r="T487" s="180"/>
      <c r="U487" s="267">
        <f t="shared" si="24"/>
        <v>42.3</v>
      </c>
      <c r="V487" s="270" t="str">
        <f t="array" ref="V487">IFERROR(INDEX('ARTICULOS TECNO'!G:G, MATCH(F487, 'ARTICULOS TECNO'!A:A, 0)),"")</f>
        <v/>
      </c>
      <c r="W487" s="270">
        <f t="shared" si="39"/>
        <v>0</v>
      </c>
      <c r="X487" s="289"/>
      <c r="Y487" s="244" t="str">
        <f t="shared" si="51"/>
        <v>06/2025</v>
      </c>
    </row>
    <row r="488">
      <c r="A488" s="271">
        <v>45832.0</v>
      </c>
      <c r="B488" s="180">
        <v>2039.0</v>
      </c>
      <c r="C488" s="180" t="s">
        <v>195</v>
      </c>
      <c r="D488" s="265">
        <f t="array" ref="D488">XLOOKUP(B488,CABE_VENTAS!$A$1:A1037,CABE_VENTAS!$C$1:C1037,"N/A")</f>
        <v>0</v>
      </c>
      <c r="E488" s="337" t="str">
        <f t="array" ref="E488">XLOOKUP(D488,CLIENTES!$A$1:A1037,CLIENTES!$B$1:B1037, "")</f>
        <v/>
      </c>
      <c r="F488" s="264" t="s">
        <v>618</v>
      </c>
      <c r="G488" s="260">
        <v>1.0</v>
      </c>
      <c r="H488" s="302" t="str">
        <f t="array" ref="H488">INDEX('ARTICULOS TECNO'!B:B, MATCH(F488, 'ARTICULOS TECNO'!A:A, 0))</f>
        <v>APPLE AIRPODS PRO 2ND GEN USB-C</v>
      </c>
      <c r="I488" s="302" t="str">
        <f t="array" ref="I488">IFERROR(INDEX('ARTICULOS TECNO'!C:C, MATCH(F488, 'ARTICULOS TECNO'!A:A, 0)),"NA")</f>
        <v/>
      </c>
      <c r="J488" s="252">
        <v>571.0</v>
      </c>
      <c r="K488" s="301">
        <v>210.0</v>
      </c>
      <c r="L488" s="210">
        <f t="shared" si="2"/>
        <v>210</v>
      </c>
      <c r="M488" s="250" t="s">
        <v>548</v>
      </c>
      <c r="N488" s="263">
        <f t="shared" si="29"/>
        <v>210</v>
      </c>
      <c r="O488" s="267">
        <v>177.0</v>
      </c>
      <c r="P488" s="267">
        <f>ROUNDUP(IF(ISNUMBER(FIND("CELL",UPPER(C488))),85*V488,45*V488),0)</f>
        <v>13</v>
      </c>
      <c r="Q488" s="267">
        <f t="array" ref="Q488">IFERROR((K488-O488-P488)*G488,"")</f>
        <v>20</v>
      </c>
      <c r="R488" s="294">
        <f t="shared" si="43"/>
        <v>0.09523809524</v>
      </c>
      <c r="S488" s="216" t="s">
        <v>616</v>
      </c>
      <c r="T488" s="180">
        <v>22788.0</v>
      </c>
      <c r="U488" s="267">
        <f t="shared" si="24"/>
        <v>177</v>
      </c>
      <c r="V488" s="270">
        <f t="array" ref="V488">IFERROR(INDEX('ARTICULOS TECNO'!G:G, MATCH(F488, 'ARTICULOS TECNO'!A:A, 0)),"")</f>
        <v>0.27</v>
      </c>
      <c r="W488" s="270">
        <f t="shared" si="39"/>
        <v>0.27</v>
      </c>
      <c r="X488" s="289"/>
      <c r="Y488" s="244" t="str">
        <f t="shared" si="51"/>
        <v>06/2025</v>
      </c>
    </row>
    <row r="489">
      <c r="A489" s="219">
        <f t="array" ref="A489">XLOOKUP(B489,CABE_VENTAS!$A$1:A1037,CABE_VENTAS!$D$1:D1037,"N/A")</f>
        <v>45832.79045</v>
      </c>
      <c r="B489" s="180">
        <v>2038.0</v>
      </c>
      <c r="C489" s="180" t="s">
        <v>282</v>
      </c>
      <c r="D489" s="180" t="str">
        <f t="array" ref="D489">XLOOKUP(B489,CABE_VENTAS!$A$352:A746,CABE_VENTAS!$C$352:C746,"N/A")</f>
        <v>N/A</v>
      </c>
      <c r="E489" s="335" t="s">
        <v>25</v>
      </c>
      <c r="F489" s="264"/>
      <c r="G489" s="260">
        <v>20.0</v>
      </c>
      <c r="H489" s="302" t="s">
        <v>806</v>
      </c>
      <c r="I489" s="302"/>
      <c r="J489" s="252">
        <v>547.0</v>
      </c>
      <c r="K489" s="301">
        <v>0.0</v>
      </c>
      <c r="L489" s="210">
        <v>0.0</v>
      </c>
      <c r="M489" s="250" t="s">
        <v>807</v>
      </c>
      <c r="N489" s="263">
        <f t="shared" si="29"/>
        <v>0</v>
      </c>
      <c r="O489" s="267">
        <v>0.0</v>
      </c>
      <c r="P489" s="267">
        <v>0.0</v>
      </c>
      <c r="Q489" s="267">
        <f t="array" ref="Q489">IFERROR((K489-O489-P489)*G489,"")</f>
        <v>0</v>
      </c>
      <c r="R489" s="345">
        <v>0.0</v>
      </c>
      <c r="S489" s="216" t="s">
        <v>742</v>
      </c>
      <c r="T489" s="180"/>
      <c r="U489" s="267"/>
      <c r="V489" s="270" t="str">
        <f t="array" ref="V489">IFERROR(INDEX('ARTICULOS TECNO'!G:G, MATCH(F489, 'ARTICULOS TECNO'!A:A, 0)),"")</f>
        <v/>
      </c>
      <c r="W489" s="270">
        <f t="shared" si="39"/>
        <v>0</v>
      </c>
      <c r="X489" s="289"/>
      <c r="Y489" s="244" t="str">
        <f t="shared" si="51"/>
        <v>06/2025</v>
      </c>
    </row>
    <row r="490">
      <c r="A490" s="271">
        <v>45832.0</v>
      </c>
      <c r="B490" s="180">
        <v>2037.0</v>
      </c>
      <c r="C490" s="180" t="s">
        <v>521</v>
      </c>
      <c r="D490" s="265">
        <f t="array" ref="D490">XLOOKUP(B490,CABE_VENTAS!$A$1:A1037,CABE_VENTAS!$C$1:C1037,"N/A")</f>
        <v>162</v>
      </c>
      <c r="E490" s="335" t="s">
        <v>29</v>
      </c>
      <c r="F490" s="254" t="s">
        <v>777</v>
      </c>
      <c r="G490" s="260">
        <v>2.0</v>
      </c>
      <c r="H490" s="302" t="str">
        <f t="array" ref="H490">INDEX('ARTICULOS TECNO'!B:B, MATCH(F490, 'ARTICULOS TECNO'!A:A, 0))</f>
        <v>Apple Watch Ultra 2 GPS 49mm CPO</v>
      </c>
      <c r="I490" s="302" t="str">
        <f t="array" ref="I490">IFERROR(INDEX('ARTICULOS TECNO'!C:C, MATCH(F490, 'ARTICULOS TECNO'!A:A, 0)),"NA")</f>
        <v>Blue</v>
      </c>
      <c r="J490" s="252">
        <v>569.0</v>
      </c>
      <c r="K490" s="301">
        <v>603.0</v>
      </c>
      <c r="L490" s="210">
        <f t="shared" ref="L490:L545" si="53">K490*G490</f>
        <v>1206</v>
      </c>
      <c r="M490" s="250" t="s">
        <v>548</v>
      </c>
      <c r="N490" s="263">
        <f t="shared" si="29"/>
        <v>1206</v>
      </c>
      <c r="O490" s="267">
        <v>517.0</v>
      </c>
      <c r="P490" s="267">
        <f t="shared" ref="P490:P492" si="54">ROUNDUP(IF(ISNUMBER(FIND("CELL",UPPER(C490))),85*V490,45*V490),0)</f>
        <v>23</v>
      </c>
      <c r="Q490" s="267">
        <f t="array" ref="Q490">IFERROR((K490-O490-P490)*G490,"")</f>
        <v>126</v>
      </c>
      <c r="R490" s="294">
        <f t="shared" ref="R490:R548" si="55">IFERROR(Q490/L490,0)</f>
        <v>0.1044776119</v>
      </c>
      <c r="S490" s="216" t="s">
        <v>569</v>
      </c>
      <c r="T490" s="180">
        <v>18611.0</v>
      </c>
      <c r="U490" s="267">
        <f t="shared" ref="U490:U516" si="56">G490*O490</f>
        <v>1034</v>
      </c>
      <c r="V490" s="270">
        <f t="array" ref="V490">IFERROR(INDEX('ARTICULOS TECNO'!G:G, MATCH(F490, 'ARTICULOS TECNO'!A:A, 0)),"")</f>
        <v>0.5</v>
      </c>
      <c r="W490" s="270">
        <f t="shared" si="39"/>
        <v>1</v>
      </c>
      <c r="X490" s="289"/>
      <c r="Y490" s="244" t="str">
        <f t="shared" si="51"/>
        <v>06/2025</v>
      </c>
    </row>
    <row r="491">
      <c r="A491" s="271">
        <v>45831.0</v>
      </c>
      <c r="B491" s="180">
        <v>2036.0</v>
      </c>
      <c r="C491" s="180" t="s">
        <v>808</v>
      </c>
      <c r="D491" s="265">
        <f t="array" ref="D491">XLOOKUP(B491,CABE_VENTAS!$A$1:A1037,CABE_VENTAS!$C$1:C1037,"N/A")</f>
        <v>162</v>
      </c>
      <c r="E491" s="337" t="str">
        <f t="array" ref="E491">XLOOKUP(D491,CLIENTES!$A$1:A1037,CLIENTES!$B$1:B1037, "")</f>
        <v>Marcos Roku</v>
      </c>
      <c r="F491" s="254" t="s">
        <v>809</v>
      </c>
      <c r="G491" s="260">
        <v>1.0</v>
      </c>
      <c r="H491" s="302" t="str">
        <f t="array" ref="H491">INDEX('ARTICULOS TECNO'!B:B, MATCH(F491, 'ARTICULOS TECNO'!A:A, 0))</f>
        <v>Nintendo Switch 2</v>
      </c>
      <c r="I491" s="302" t="str">
        <f t="array" ref="I491">IFERROR(INDEX('ARTICULOS TECNO'!C:C, MATCH(F491, 'ARTICULOS TECNO'!A:A, 0)),"NA")</f>
        <v/>
      </c>
      <c r="J491" s="252">
        <v>571.0</v>
      </c>
      <c r="K491" s="301">
        <v>698.0</v>
      </c>
      <c r="L491" s="210">
        <f t="shared" si="53"/>
        <v>698</v>
      </c>
      <c r="M491" s="250" t="s">
        <v>548</v>
      </c>
      <c r="N491" s="263" t="str">
        <f t="shared" si="29"/>
        <v/>
      </c>
      <c r="O491" s="267">
        <v>593.0</v>
      </c>
      <c r="P491" s="267">
        <f t="shared" si="54"/>
        <v>72</v>
      </c>
      <c r="Q491" s="267">
        <f t="array" ref="Q491">IFERROR((K491-O491-P491)*G491,"")</f>
        <v>33</v>
      </c>
      <c r="R491" s="294">
        <f t="shared" si="55"/>
        <v>0.04727793696</v>
      </c>
      <c r="S491" s="216" t="s">
        <v>637</v>
      </c>
      <c r="T491" s="180">
        <v>19420.0</v>
      </c>
      <c r="U491" s="267">
        <f t="shared" si="56"/>
        <v>593</v>
      </c>
      <c r="V491" s="270">
        <f t="array" ref="V491">IFERROR(INDEX('ARTICULOS TECNO'!G:G, MATCH(F491, 'ARTICULOS TECNO'!A:A, 0)),"")</f>
        <v>1.6</v>
      </c>
      <c r="W491" s="270">
        <f t="shared" si="39"/>
        <v>1.6</v>
      </c>
      <c r="X491" s="289"/>
      <c r="Y491" s="244" t="str">
        <f t="shared" si="51"/>
        <v>06/2025</v>
      </c>
    </row>
    <row r="492">
      <c r="A492" s="271">
        <v>45831.0</v>
      </c>
      <c r="B492" s="180">
        <v>2036.0</v>
      </c>
      <c r="C492" s="180" t="s">
        <v>808</v>
      </c>
      <c r="D492" s="265">
        <f t="array" ref="D492">XLOOKUP(B492,CABE_VENTAS!$A$1:A1037,CABE_VENTAS!$C$1:C1037,"N/A")</f>
        <v>162</v>
      </c>
      <c r="E492" s="337" t="str">
        <f t="array" ref="E492">XLOOKUP(D492,CLIENTES!$A$1:A1037,CLIENTES!$B$1:B1037, "")</f>
        <v>Marcos Roku</v>
      </c>
      <c r="F492" s="254" t="s">
        <v>809</v>
      </c>
      <c r="G492" s="260">
        <v>2.0</v>
      </c>
      <c r="H492" s="302" t="str">
        <f t="array" ref="H492">INDEX('ARTICULOS TECNO'!B:B, MATCH(F492, 'ARTICULOS TECNO'!A:A, 0))</f>
        <v>Nintendo Switch 2</v>
      </c>
      <c r="I492" s="302" t="str">
        <f t="array" ref="I492">IFERROR(INDEX('ARTICULOS TECNO'!C:C, MATCH(F492, 'ARTICULOS TECNO'!A:A, 0)),"NA")</f>
        <v/>
      </c>
      <c r="J492" s="252">
        <v>569.0</v>
      </c>
      <c r="K492" s="301">
        <v>698.0</v>
      </c>
      <c r="L492" s="210">
        <f t="shared" si="53"/>
        <v>1396</v>
      </c>
      <c r="M492" s="250" t="s">
        <v>548</v>
      </c>
      <c r="N492" s="263">
        <f t="shared" si="29"/>
        <v>2094</v>
      </c>
      <c r="O492" s="267">
        <v>593.0</v>
      </c>
      <c r="P492" s="267">
        <f t="shared" si="54"/>
        <v>72</v>
      </c>
      <c r="Q492" s="267">
        <f t="array" ref="Q492">IFERROR((K492-O492-P492)*G492,"")</f>
        <v>66</v>
      </c>
      <c r="R492" s="294">
        <f t="shared" si="55"/>
        <v>0.04727793696</v>
      </c>
      <c r="S492" s="216" t="s">
        <v>637</v>
      </c>
      <c r="T492" s="180">
        <v>19420.0</v>
      </c>
      <c r="U492" s="267">
        <f t="shared" si="56"/>
        <v>1186</v>
      </c>
      <c r="V492" s="270">
        <f t="array" ref="V492">IFERROR(INDEX('ARTICULOS TECNO'!G:G, MATCH(F492, 'ARTICULOS TECNO'!A:A, 0)),"")</f>
        <v>1.6</v>
      </c>
      <c r="W492" s="270">
        <f t="shared" si="39"/>
        <v>3.2</v>
      </c>
      <c r="X492" s="289"/>
      <c r="Y492" s="244" t="str">
        <f t="shared" si="51"/>
        <v>06/2025</v>
      </c>
    </row>
    <row r="493">
      <c r="A493" s="219">
        <f t="array" ref="A493">XLOOKUP(B493,CABE_VENTAS!$A$1:A1037,CABE_VENTAS!$D$1:D1037,"N/A")</f>
        <v>45827.73215</v>
      </c>
      <c r="B493" s="180">
        <v>2035.0</v>
      </c>
      <c r="C493" s="180" t="s">
        <v>192</v>
      </c>
      <c r="D493" s="265">
        <f t="array" ref="D493">XLOOKUP(B493,CABE_VENTAS!$A$1:A1037,CABE_VENTAS!$C$1:C1037,"N/A")</f>
        <v>258</v>
      </c>
      <c r="E493" s="337" t="str">
        <f t="array" ref="E493">XLOOKUP(D493,CLIENTES!$A$1:A1037,CLIENTES!$B$1:B1037, "")</f>
        <v>Augusto Touch Argentina</v>
      </c>
      <c r="F493" s="264" t="s">
        <v>740</v>
      </c>
      <c r="G493" s="260">
        <v>5.0</v>
      </c>
      <c r="H493" s="302" t="str">
        <f t="array" ref="H493">INDEX('ARTICULOS TECNO'!B:B, MATCH(F493, 'ARTICULOS TECNO'!A:A, 0))</f>
        <v>iPhone 15 128GB ASIS</v>
      </c>
      <c r="I493" s="302" t="str">
        <f t="array" ref="I493">IFERROR(INDEX('ARTICULOS TECNO'!C:C, MATCH(F493, 'ARTICULOS TECNO'!A:A, 0)),"NA")</f>
        <v>AS-IS+</v>
      </c>
      <c r="J493" s="252">
        <v>570.0</v>
      </c>
      <c r="K493" s="301">
        <v>490.0</v>
      </c>
      <c r="L493" s="210">
        <f t="shared" si="53"/>
        <v>2450</v>
      </c>
      <c r="M493" s="250" t="s">
        <v>548</v>
      </c>
      <c r="N493" s="263">
        <f t="shared" si="29"/>
        <v>2450</v>
      </c>
      <c r="O493" s="267">
        <v>480.0</v>
      </c>
      <c r="P493" s="267">
        <v>0.0</v>
      </c>
      <c r="Q493" s="267">
        <f t="array" ref="Q493">IFERROR((K493-O493-P493)*G493,"")</f>
        <v>50</v>
      </c>
      <c r="R493" s="294">
        <f t="shared" si="55"/>
        <v>0.02040816327</v>
      </c>
      <c r="S493" s="216" t="s">
        <v>569</v>
      </c>
      <c r="T493" s="180">
        <v>18630.0</v>
      </c>
      <c r="U493" s="267">
        <f t="shared" si="56"/>
        <v>2400</v>
      </c>
      <c r="V493" s="270">
        <f t="array" ref="V493">IFERROR(INDEX('ARTICULOS TECNO'!G:G, MATCH(F493, 'ARTICULOS TECNO'!A:A, 0)),"")</f>
        <v>0.2</v>
      </c>
      <c r="W493" s="270">
        <f t="shared" si="39"/>
        <v>1</v>
      </c>
      <c r="X493" s="289"/>
      <c r="Y493" s="244" t="str">
        <f t="shared" si="51"/>
        <v>06/2025</v>
      </c>
    </row>
    <row r="494">
      <c r="A494" s="219">
        <f t="array" ref="A494">XLOOKUP(B494,CABE_VENTAS!$A$1:A1037,CABE_VENTAS!$D$1:D1037,"N/A")</f>
        <v>45821</v>
      </c>
      <c r="B494" s="180">
        <v>2034.0</v>
      </c>
      <c r="C494" s="180" t="s">
        <v>282</v>
      </c>
      <c r="D494" s="265">
        <f t="array" ref="D494">XLOOKUP(B494,CABE_VENTAS!$A$1:A1037,CABE_VENTAS!$C$1:C1037,"N/A")</f>
        <v>151</v>
      </c>
      <c r="E494" s="337" t="str">
        <f t="array" ref="E494">XLOOKUP(D494,CLIENTES!$A$1:A1037,CLIENTES!$B$1:B1037, "")</f>
        <v>Lucas Cly Store</v>
      </c>
      <c r="F494" s="264">
        <v>1.07082007408E11</v>
      </c>
      <c r="G494" s="260">
        <v>1.0</v>
      </c>
      <c r="H494" s="302" t="s">
        <v>810</v>
      </c>
      <c r="I494" s="302"/>
      <c r="J494" s="252">
        <v>564.0</v>
      </c>
      <c r="K494" s="346">
        <v>157.33300000000003</v>
      </c>
      <c r="L494" s="210">
        <f t="shared" si="53"/>
        <v>157.333</v>
      </c>
      <c r="M494" s="250" t="s">
        <v>548</v>
      </c>
      <c r="N494" s="263" t="str">
        <f t="shared" si="29"/>
        <v/>
      </c>
      <c r="O494" s="267">
        <v>143.03</v>
      </c>
      <c r="P494" s="267">
        <f t="shared" ref="P494:P538" si="57">ROUNDUP(IF(ISNUMBER(FIND("CELL",UPPER(C494))),85*V494,45*V494),0)</f>
        <v>0</v>
      </c>
      <c r="Q494" s="267">
        <f t="array" ref="Q494">IFERROR((K494-O494-P494)*G494,"")</f>
        <v>14.303</v>
      </c>
      <c r="R494" s="294">
        <f t="shared" si="55"/>
        <v>0.09090909091</v>
      </c>
      <c r="S494" s="216" t="s">
        <v>742</v>
      </c>
      <c r="T494" s="180">
        <v>1.0699691E8</v>
      </c>
      <c r="U494" s="267">
        <f t="shared" si="56"/>
        <v>143.03</v>
      </c>
      <c r="V494" s="270" t="str">
        <f t="array" ref="V494">IFERROR(INDEX('ARTICULOS TECNO'!G:G, MATCH(F494, 'ARTICULOS TECNO'!A:A, 0)),"")</f>
        <v/>
      </c>
      <c r="W494" s="270">
        <f t="shared" si="39"/>
        <v>0</v>
      </c>
      <c r="X494" s="289"/>
      <c r="Y494" s="244" t="str">
        <f t="shared" si="51"/>
        <v>06/2025</v>
      </c>
    </row>
    <row r="495">
      <c r="A495" s="219">
        <f t="array" ref="A495">XLOOKUP(B495,CABE_VENTAS!$A$1:A1037,CABE_VENTAS!$D$1:D1037,"N/A")</f>
        <v>45821</v>
      </c>
      <c r="B495" s="180">
        <v>2034.0</v>
      </c>
      <c r="C495" s="180" t="s">
        <v>282</v>
      </c>
      <c r="D495" s="265">
        <f t="array" ref="D495">XLOOKUP(B495,CABE_VENTAS!$A$1:A1037,CABE_VENTAS!$C$1:C1037,"N/A")</f>
        <v>151</v>
      </c>
      <c r="E495" s="337" t="str">
        <f t="array" ref="E495">XLOOKUP(D495,CLIENTES!$A$1:A1037,CLIENTES!$B$1:B1037, "")</f>
        <v>Lucas Cly Store</v>
      </c>
      <c r="F495" s="264">
        <v>1.0718313893E11</v>
      </c>
      <c r="G495" s="260">
        <v>2.0</v>
      </c>
      <c r="H495" s="302" t="s">
        <v>811</v>
      </c>
      <c r="I495" s="302"/>
      <c r="J495" s="252">
        <v>564.0</v>
      </c>
      <c r="K495" s="346">
        <v>128.05100000000002</v>
      </c>
      <c r="L495" s="210">
        <f t="shared" si="53"/>
        <v>256.102</v>
      </c>
      <c r="M495" s="250" t="s">
        <v>548</v>
      </c>
      <c r="N495" s="263" t="str">
        <f t="shared" si="29"/>
        <v/>
      </c>
      <c r="O495" s="267">
        <v>116.41</v>
      </c>
      <c r="P495" s="267">
        <f t="shared" si="57"/>
        <v>0</v>
      </c>
      <c r="Q495" s="267">
        <f t="array" ref="Q495">IFERROR((K495-O495-P495)*G495,"")</f>
        <v>23.282</v>
      </c>
      <c r="R495" s="294">
        <f t="shared" si="55"/>
        <v>0.09090909091</v>
      </c>
      <c r="S495" s="216" t="s">
        <v>742</v>
      </c>
      <c r="T495" s="180">
        <v>1.0699691E8</v>
      </c>
      <c r="U495" s="267">
        <f t="shared" si="56"/>
        <v>232.82</v>
      </c>
      <c r="V495" s="270" t="str">
        <f t="array" ref="V495">IFERROR(INDEX('ARTICULOS TECNO'!G:G, MATCH(F495, 'ARTICULOS TECNO'!A:A, 0)),"")</f>
        <v/>
      </c>
      <c r="W495" s="270">
        <f t="shared" si="39"/>
        <v>0</v>
      </c>
      <c r="X495" s="289"/>
      <c r="Y495" s="244" t="str">
        <f t="shared" si="51"/>
        <v>06/2025</v>
      </c>
    </row>
    <row r="496">
      <c r="A496" s="219">
        <f t="array" ref="A496">XLOOKUP(B496,CABE_VENTAS!$A$1:A1037,CABE_VENTAS!$D$1:D1037,"N/A")</f>
        <v>45821</v>
      </c>
      <c r="B496" s="180">
        <v>2034.0</v>
      </c>
      <c r="C496" s="180" t="s">
        <v>282</v>
      </c>
      <c r="D496" s="265">
        <f t="array" ref="D496">XLOOKUP(B496,CABE_VENTAS!$A$1:A1037,CABE_VENTAS!$C$1:C1037,"N/A")</f>
        <v>151</v>
      </c>
      <c r="E496" s="337" t="str">
        <f t="array" ref="E496">XLOOKUP(D496,CLIENTES!$A$1:A1037,CLIENTES!$B$1:B1037, "")</f>
        <v>Lucas Cly Store</v>
      </c>
      <c r="F496" s="264">
        <v>1.07092171156E11</v>
      </c>
      <c r="G496" s="260">
        <v>2.0</v>
      </c>
      <c r="H496" s="302" t="s">
        <v>812</v>
      </c>
      <c r="I496" s="302"/>
      <c r="J496" s="252">
        <v>564.0</v>
      </c>
      <c r="K496" s="346">
        <v>258.39000000000004</v>
      </c>
      <c r="L496" s="210">
        <f t="shared" si="53"/>
        <v>516.78</v>
      </c>
      <c r="M496" s="250" t="s">
        <v>548</v>
      </c>
      <c r="N496" s="263" t="str">
        <f t="shared" si="29"/>
        <v/>
      </c>
      <c r="O496" s="267">
        <v>234.9</v>
      </c>
      <c r="P496" s="267">
        <f t="shared" si="57"/>
        <v>0</v>
      </c>
      <c r="Q496" s="267">
        <f t="array" ref="Q496">IFERROR((K496-O496-P496)*G496,"")</f>
        <v>46.98</v>
      </c>
      <c r="R496" s="294">
        <f t="shared" si="55"/>
        <v>0.09090909091</v>
      </c>
      <c r="S496" s="216" t="s">
        <v>742</v>
      </c>
      <c r="T496" s="180">
        <v>1.0699691E8</v>
      </c>
      <c r="U496" s="267">
        <f t="shared" si="56"/>
        <v>469.8</v>
      </c>
      <c r="V496" s="270" t="str">
        <f t="array" ref="V496">IFERROR(INDEX('ARTICULOS TECNO'!G:G, MATCH(F496, 'ARTICULOS TECNO'!A:A, 0)),"")</f>
        <v/>
      </c>
      <c r="W496" s="270">
        <f t="shared" si="39"/>
        <v>0</v>
      </c>
      <c r="X496" s="289"/>
      <c r="Y496" s="244" t="str">
        <f t="shared" si="51"/>
        <v>06/2025</v>
      </c>
    </row>
    <row r="497">
      <c r="A497" s="219">
        <f t="array" ref="A497">XLOOKUP(B497,CABE_VENTAS!$A$1:A1037,CABE_VENTAS!$D$1:D1037,"N/A")</f>
        <v>45821</v>
      </c>
      <c r="B497" s="180">
        <v>2034.0</v>
      </c>
      <c r="C497" s="180" t="s">
        <v>282</v>
      </c>
      <c r="D497" s="265">
        <f t="array" ref="D497">XLOOKUP(B497,CABE_VENTAS!$A$1:A1037,CABE_VENTAS!$C$1:C1037,"N/A")</f>
        <v>151</v>
      </c>
      <c r="E497" s="337" t="str">
        <f t="array" ref="E497">XLOOKUP(D497,CLIENTES!$A$1:A1037,CLIENTES!$B$1:B1037, "")</f>
        <v>Lucas Cly Store</v>
      </c>
      <c r="F497" s="264">
        <v>1.07082546396E11</v>
      </c>
      <c r="G497" s="260">
        <v>2.0</v>
      </c>
      <c r="H497" s="302" t="s">
        <v>813</v>
      </c>
      <c r="I497" s="302"/>
      <c r="J497" s="252">
        <v>564.0</v>
      </c>
      <c r="K497" s="346">
        <v>318.89</v>
      </c>
      <c r="L497" s="210">
        <f t="shared" si="53"/>
        <v>637.78</v>
      </c>
      <c r="M497" s="250" t="s">
        <v>548</v>
      </c>
      <c r="N497" s="263" t="str">
        <f t="shared" si="29"/>
        <v/>
      </c>
      <c r="O497" s="267">
        <v>289.9</v>
      </c>
      <c r="P497" s="267">
        <f t="shared" si="57"/>
        <v>0</v>
      </c>
      <c r="Q497" s="267">
        <f t="array" ref="Q497">IFERROR((K497-O497-P497)*G497,"")</f>
        <v>57.98</v>
      </c>
      <c r="R497" s="294">
        <f t="shared" si="55"/>
        <v>0.09090909091</v>
      </c>
      <c r="S497" s="216" t="s">
        <v>742</v>
      </c>
      <c r="T497" s="180">
        <v>1.0699691E8</v>
      </c>
      <c r="U497" s="267">
        <f t="shared" si="56"/>
        <v>579.8</v>
      </c>
      <c r="V497" s="270" t="str">
        <f t="array" ref="V497">IFERROR(INDEX('ARTICULOS TECNO'!G:G, MATCH(F497, 'ARTICULOS TECNO'!A:A, 0)),"")</f>
        <v/>
      </c>
      <c r="W497" s="270">
        <f t="shared" si="39"/>
        <v>0</v>
      </c>
      <c r="X497" s="289"/>
      <c r="Y497" s="244" t="str">
        <f t="shared" si="51"/>
        <v>06/2025</v>
      </c>
    </row>
    <row r="498">
      <c r="A498" s="219">
        <f t="array" ref="A498">XLOOKUP(B498,CABE_VENTAS!$A$1:A1037,CABE_VENTAS!$D$1:D1037,"N/A")</f>
        <v>45821</v>
      </c>
      <c r="B498" s="180">
        <v>2034.0</v>
      </c>
      <c r="C498" s="180" t="s">
        <v>282</v>
      </c>
      <c r="D498" s="265">
        <f t="array" ref="D498">XLOOKUP(B498,CABE_VENTAS!$A$1:A1037,CABE_VENTAS!$C$1:C1037,"N/A")</f>
        <v>151</v>
      </c>
      <c r="E498" s="337" t="str">
        <f t="array" ref="E498">XLOOKUP(D498,CLIENTES!$A$1:A1037,CLIENTES!$B$1:B1037, "")</f>
        <v>Lucas Cly Store</v>
      </c>
      <c r="F498" s="264">
        <v>1.07082112997E11</v>
      </c>
      <c r="G498" s="260">
        <v>2.0</v>
      </c>
      <c r="H498" s="302" t="s">
        <v>814</v>
      </c>
      <c r="I498" s="302"/>
      <c r="J498" s="252">
        <v>564.0</v>
      </c>
      <c r="K498" s="346">
        <v>59.18</v>
      </c>
      <c r="L498" s="210">
        <f t="shared" si="53"/>
        <v>118.36</v>
      </c>
      <c r="M498" s="250" t="s">
        <v>548</v>
      </c>
      <c r="N498" s="263" t="str">
        <f t="shared" si="29"/>
        <v/>
      </c>
      <c r="O498" s="267">
        <v>53.8</v>
      </c>
      <c r="P498" s="267">
        <f t="shared" si="57"/>
        <v>0</v>
      </c>
      <c r="Q498" s="267">
        <f t="array" ref="Q498">IFERROR((K498-O498-P498)*G498,"")</f>
        <v>10.76</v>
      </c>
      <c r="R498" s="294">
        <f t="shared" si="55"/>
        <v>0.09090909091</v>
      </c>
      <c r="S498" s="216" t="s">
        <v>742</v>
      </c>
      <c r="T498" s="180">
        <v>1.0699691E8</v>
      </c>
      <c r="U498" s="267">
        <f t="shared" si="56"/>
        <v>107.6</v>
      </c>
      <c r="V498" s="270" t="str">
        <f t="array" ref="V498">IFERROR(INDEX('ARTICULOS TECNO'!G:G, MATCH(F498, 'ARTICULOS TECNO'!A:A, 0)),"")</f>
        <v/>
      </c>
      <c r="W498" s="270">
        <f t="shared" si="39"/>
        <v>0</v>
      </c>
      <c r="X498" s="289"/>
      <c r="Y498" s="244" t="str">
        <f t="shared" si="51"/>
        <v>06/2025</v>
      </c>
    </row>
    <row r="499">
      <c r="A499" s="219">
        <f t="array" ref="A499">XLOOKUP(B499,CABE_VENTAS!$A$1:A1037,CABE_VENTAS!$D$1:D1037,"N/A")</f>
        <v>45821</v>
      </c>
      <c r="B499" s="180">
        <v>2034.0</v>
      </c>
      <c r="C499" s="180" t="s">
        <v>282</v>
      </c>
      <c r="D499" s="265">
        <f t="array" ref="D499">XLOOKUP(B499,CABE_VENTAS!$A$1:A1037,CABE_VENTAS!$C$1:C1037,"N/A")</f>
        <v>151</v>
      </c>
      <c r="E499" s="337" t="str">
        <f t="array" ref="E499">XLOOKUP(D499,CLIENTES!$A$1:A1037,CLIENTES!$B$1:B1037, "")</f>
        <v>Lucas Cly Store</v>
      </c>
      <c r="F499" s="264">
        <v>1.07182137009E11</v>
      </c>
      <c r="G499" s="260">
        <v>1.0</v>
      </c>
      <c r="H499" s="302" t="s">
        <v>815</v>
      </c>
      <c r="I499" s="302"/>
      <c r="J499" s="252">
        <v>564.0</v>
      </c>
      <c r="K499" s="346">
        <v>2.618</v>
      </c>
      <c r="L499" s="210">
        <f t="shared" si="53"/>
        <v>2.618</v>
      </c>
      <c r="M499" s="250" t="s">
        <v>548</v>
      </c>
      <c r="N499" s="263" t="str">
        <f t="shared" si="29"/>
        <v/>
      </c>
      <c r="O499" s="267">
        <v>2.38</v>
      </c>
      <c r="P499" s="267">
        <f t="shared" si="57"/>
        <v>0</v>
      </c>
      <c r="Q499" s="267">
        <f t="array" ref="Q499">IFERROR((K499-O499-P499)*G499,"")</f>
        <v>0.238</v>
      </c>
      <c r="R499" s="294">
        <f t="shared" si="55"/>
        <v>0.09090909091</v>
      </c>
      <c r="S499" s="216" t="s">
        <v>742</v>
      </c>
      <c r="T499" s="180">
        <v>1.0699691E8</v>
      </c>
      <c r="U499" s="267">
        <f t="shared" si="56"/>
        <v>2.38</v>
      </c>
      <c r="V499" s="270" t="str">
        <f t="array" ref="V499">IFERROR(INDEX('ARTICULOS TECNO'!G:G, MATCH(F499, 'ARTICULOS TECNO'!A:A, 0)),"")</f>
        <v/>
      </c>
      <c r="W499" s="270">
        <f t="shared" si="39"/>
        <v>0</v>
      </c>
      <c r="X499" s="289"/>
      <c r="Y499" s="244" t="str">
        <f t="shared" si="51"/>
        <v>06/2025</v>
      </c>
    </row>
    <row r="500">
      <c r="A500" s="219">
        <f t="array" ref="A500">XLOOKUP(B500,CABE_VENTAS!$A$1:A1037,CABE_VENTAS!$D$1:D1037,"N/A")</f>
        <v>45821</v>
      </c>
      <c r="B500" s="180">
        <v>2034.0</v>
      </c>
      <c r="C500" s="180" t="s">
        <v>282</v>
      </c>
      <c r="D500" s="265">
        <f t="array" ref="D500">XLOOKUP(B500,CABE_VENTAS!$A$1:A1037,CABE_VENTAS!$C$1:C1037,"N/A")</f>
        <v>151</v>
      </c>
      <c r="E500" s="337" t="str">
        <f t="array" ref="E500">XLOOKUP(D500,CLIENTES!$A$1:A1037,CLIENTES!$B$1:B1037, "")</f>
        <v>Lucas Cly Store</v>
      </c>
      <c r="F500" s="264">
        <v>1.07082067642E11</v>
      </c>
      <c r="G500" s="260">
        <v>1.0</v>
      </c>
      <c r="H500" s="302" t="s">
        <v>816</v>
      </c>
      <c r="I500" s="302"/>
      <c r="J500" s="252">
        <v>564.0</v>
      </c>
      <c r="K500" s="346">
        <v>45.91400000000001</v>
      </c>
      <c r="L500" s="210">
        <f t="shared" si="53"/>
        <v>45.914</v>
      </c>
      <c r="M500" s="250" t="s">
        <v>548</v>
      </c>
      <c r="N500" s="263" t="str">
        <f t="shared" si="29"/>
        <v/>
      </c>
      <c r="O500" s="267">
        <v>41.74</v>
      </c>
      <c r="P500" s="267">
        <f t="shared" si="57"/>
        <v>0</v>
      </c>
      <c r="Q500" s="267">
        <f t="array" ref="Q500">IFERROR((K500-O500-P500)*G500,"")</f>
        <v>4.174</v>
      </c>
      <c r="R500" s="294">
        <f t="shared" si="55"/>
        <v>0.09090909091</v>
      </c>
      <c r="S500" s="216" t="s">
        <v>742</v>
      </c>
      <c r="T500" s="180">
        <v>1.0699691E8</v>
      </c>
      <c r="U500" s="267">
        <f t="shared" si="56"/>
        <v>41.74</v>
      </c>
      <c r="V500" s="270" t="str">
        <f t="array" ref="V500">IFERROR(INDEX('ARTICULOS TECNO'!G:G, MATCH(F500, 'ARTICULOS TECNO'!A:A, 0)),"")</f>
        <v/>
      </c>
      <c r="W500" s="270">
        <f t="shared" si="39"/>
        <v>0</v>
      </c>
      <c r="X500" s="289"/>
      <c r="Y500" s="244" t="str">
        <f t="shared" si="51"/>
        <v>06/2025</v>
      </c>
    </row>
    <row r="501">
      <c r="A501" s="219">
        <f t="array" ref="A501">XLOOKUP(B501,CABE_VENTAS!$A$1:A1037,CABE_VENTAS!$D$1:D1037,"N/A")</f>
        <v>45821</v>
      </c>
      <c r="B501" s="180">
        <v>2034.0</v>
      </c>
      <c r="C501" s="180" t="s">
        <v>282</v>
      </c>
      <c r="D501" s="265">
        <f t="array" ref="D501">XLOOKUP(B501,CABE_VENTAS!$A$1:A1037,CABE_VENTAS!$C$1:C1037,"N/A")</f>
        <v>151</v>
      </c>
      <c r="E501" s="337" t="str">
        <f t="array" ref="E501">XLOOKUP(D501,CLIENTES!$A$1:A1037,CLIENTES!$B$1:B1037, "")</f>
        <v>Lucas Cly Store</v>
      </c>
      <c r="F501" s="264">
        <v>1.07182192455E11</v>
      </c>
      <c r="G501" s="260">
        <v>1.0</v>
      </c>
      <c r="H501" s="302" t="s">
        <v>817</v>
      </c>
      <c r="I501" s="302"/>
      <c r="J501" s="252">
        <v>564.0</v>
      </c>
      <c r="K501" s="346">
        <v>3.5420000000000007</v>
      </c>
      <c r="L501" s="210">
        <f t="shared" si="53"/>
        <v>3.542</v>
      </c>
      <c r="M501" s="250" t="s">
        <v>548</v>
      </c>
      <c r="N501" s="263" t="str">
        <f t="shared" si="29"/>
        <v/>
      </c>
      <c r="O501" s="267">
        <v>3.22</v>
      </c>
      <c r="P501" s="267">
        <f t="shared" si="57"/>
        <v>0</v>
      </c>
      <c r="Q501" s="267">
        <f t="array" ref="Q501">IFERROR((K501-O501-P501)*G501,"")</f>
        <v>0.322</v>
      </c>
      <c r="R501" s="294">
        <f t="shared" si="55"/>
        <v>0.09090909091</v>
      </c>
      <c r="S501" s="216" t="s">
        <v>742</v>
      </c>
      <c r="T501" s="180">
        <v>1.0699691E8</v>
      </c>
      <c r="U501" s="267">
        <f t="shared" si="56"/>
        <v>3.22</v>
      </c>
      <c r="V501" s="270" t="str">
        <f t="array" ref="V501">IFERROR(INDEX('ARTICULOS TECNO'!G:G, MATCH(F501, 'ARTICULOS TECNO'!A:A, 0)),"")</f>
        <v/>
      </c>
      <c r="W501" s="270">
        <f t="shared" si="39"/>
        <v>0</v>
      </c>
      <c r="X501" s="289"/>
      <c r="Y501" s="244" t="str">
        <f t="shared" si="51"/>
        <v>06/2025</v>
      </c>
    </row>
    <row r="502">
      <c r="A502" s="219">
        <f t="array" ref="A502">XLOOKUP(B502,CABE_VENTAS!$A$1:A1037,CABE_VENTAS!$D$1:D1037,"N/A")</f>
        <v>45821</v>
      </c>
      <c r="B502" s="180">
        <v>2034.0</v>
      </c>
      <c r="C502" s="180" t="s">
        <v>282</v>
      </c>
      <c r="D502" s="265">
        <f t="array" ref="D502">XLOOKUP(B502,CABE_VENTAS!$A$1:A1037,CABE_VENTAS!$C$1:C1037,"N/A")</f>
        <v>151</v>
      </c>
      <c r="E502" s="337" t="str">
        <f t="array" ref="E502">XLOOKUP(D502,CLIENTES!$A$1:A1037,CLIENTES!$B$1:B1037, "")</f>
        <v>Lucas Cly Store</v>
      </c>
      <c r="F502" s="264">
        <v>1.07085003499E11</v>
      </c>
      <c r="G502" s="260">
        <v>1.0</v>
      </c>
      <c r="H502" s="302"/>
      <c r="I502" s="302"/>
      <c r="J502" s="252">
        <v>564.0</v>
      </c>
      <c r="K502" s="301"/>
      <c r="L502" s="210">
        <f t="shared" si="53"/>
        <v>0</v>
      </c>
      <c r="M502" s="250" t="s">
        <v>548</v>
      </c>
      <c r="N502" s="263">
        <f t="shared" si="29"/>
        <v>1738.429</v>
      </c>
      <c r="O502" s="267"/>
      <c r="P502" s="267">
        <f t="shared" si="57"/>
        <v>0</v>
      </c>
      <c r="Q502" s="267">
        <f t="array" ref="Q502">IFERROR((K502-O502-P502)*G502,"")</f>
        <v>0</v>
      </c>
      <c r="R502" s="294">
        <f t="shared" si="55"/>
        <v>0</v>
      </c>
      <c r="S502" s="216" t="s">
        <v>742</v>
      </c>
      <c r="T502" s="180"/>
      <c r="U502" s="267">
        <f t="shared" si="56"/>
        <v>0</v>
      </c>
      <c r="V502" s="270" t="str">
        <f t="array" ref="V502">IFERROR(INDEX('ARTICULOS TECNO'!G:G, MATCH(F502, 'ARTICULOS TECNO'!A:A, 0)),"")</f>
        <v/>
      </c>
      <c r="W502" s="270">
        <f t="shared" si="39"/>
        <v>0</v>
      </c>
      <c r="X502" s="289"/>
      <c r="Y502" s="244" t="str">
        <f t="shared" si="51"/>
        <v>06/2025</v>
      </c>
    </row>
    <row r="503">
      <c r="A503" s="219">
        <f t="array" ref="A503">XLOOKUP(B503,CABE_VENTAS!$A$1:A1037,CABE_VENTAS!$D$1:D1037,"N/A")</f>
        <v>45820</v>
      </c>
      <c r="B503" s="180">
        <v>2033.0</v>
      </c>
      <c r="C503" s="180" t="s">
        <v>521</v>
      </c>
      <c r="D503" s="265">
        <f t="array" ref="D503">XLOOKUP(B503,CABE_VENTAS!$A$1:A1037,CABE_VENTAS!$C$1:C1037,"N/A")</f>
        <v>162</v>
      </c>
      <c r="E503" s="337" t="str">
        <f t="array" ref="E503">XLOOKUP(D503,CLIENTES!$A$1:A1037,CLIENTES!$B$1:B1037, "")</f>
        <v>Marcos Roku</v>
      </c>
      <c r="F503" s="264" t="s">
        <v>818</v>
      </c>
      <c r="G503" s="260">
        <v>3.0</v>
      </c>
      <c r="H503" s="302" t="str">
        <f t="array" ref="H503">INDEX('ARTICULOS TECNO'!B:B, MATCH(F503, 'ARTICULOS TECNO'!A:A, 0))</f>
        <v>Apple Watch Ultra 2 GPS 49mm</v>
      </c>
      <c r="I503" s="302" t="str">
        <f t="array" ref="I503">IFERROR(INDEX('ARTICULOS TECNO'!C:C, MATCH(F503, 'ARTICULOS TECNO'!A:A, 0)),"NA")</f>
        <v>Black</v>
      </c>
      <c r="J503" s="252">
        <v>565.0</v>
      </c>
      <c r="K503" s="301">
        <v>740.0</v>
      </c>
      <c r="L503" s="210">
        <f t="shared" si="53"/>
        <v>2220</v>
      </c>
      <c r="M503" s="250" t="s">
        <v>548</v>
      </c>
      <c r="N503" s="263" t="str">
        <f t="shared" si="29"/>
        <v/>
      </c>
      <c r="O503" s="267">
        <v>690.0</v>
      </c>
      <c r="P503" s="267">
        <f t="shared" si="57"/>
        <v>23</v>
      </c>
      <c r="Q503" s="267">
        <f t="array" ref="Q503">IFERROR((K503-O503-P503)*G503,"")</f>
        <v>81</v>
      </c>
      <c r="R503" s="294">
        <f t="shared" si="55"/>
        <v>0.03648648649</v>
      </c>
      <c r="S503" s="261" t="s">
        <v>596</v>
      </c>
      <c r="T503" s="180">
        <v>2088.0</v>
      </c>
      <c r="U503" s="267">
        <f t="shared" si="56"/>
        <v>2070</v>
      </c>
      <c r="V503" s="270">
        <f t="array" ref="V503">IFERROR(INDEX('ARTICULOS TECNO'!G:G, MATCH(F503, 'ARTICULOS TECNO'!A:A, 0)),"")</f>
        <v>0.5</v>
      </c>
      <c r="W503" s="270">
        <f t="shared" si="39"/>
        <v>1.5</v>
      </c>
      <c r="X503" s="289"/>
      <c r="Y503" s="244" t="str">
        <f t="shared" si="51"/>
        <v>06/2025</v>
      </c>
    </row>
    <row r="504">
      <c r="A504" s="219">
        <f t="array" ref="A504">XLOOKUP(B504,CABE_VENTAS!$A$1:A1037,CABE_VENTAS!$D$1:D1037,"N/A")</f>
        <v>45820</v>
      </c>
      <c r="B504" s="180">
        <v>2033.0</v>
      </c>
      <c r="C504" s="180" t="s">
        <v>521</v>
      </c>
      <c r="D504" s="265">
        <f t="array" ref="D504">XLOOKUP(B504,CABE_VENTAS!$A$1:A1037,CABE_VENTAS!$C$1:C1037,"N/A")</f>
        <v>162</v>
      </c>
      <c r="E504" s="337" t="str">
        <f t="array" ref="E504">XLOOKUP(D504,CLIENTES!$A$1:A1037,CLIENTES!$B$1:B1037, "")</f>
        <v>Marcos Roku</v>
      </c>
      <c r="F504" s="264" t="s">
        <v>685</v>
      </c>
      <c r="G504" s="260">
        <v>2.0</v>
      </c>
      <c r="H504" s="302" t="str">
        <f t="array" ref="H504">PROPER(INDEX('ARTICULOS TECNO'!B:B, MATCH(F504, 'ARTICULOS TECNO'!A:A, 0)))</f>
        <v>Apple Watch Series 10 (Gps) 46Mm Alum - Sb - Ml</v>
      </c>
      <c r="I504" s="302" t="str">
        <f t="array" ref="I504">IFERROR(INDEX('ARTICULOS TECNO'!C:C, MATCH(F504, 'ARTICULOS TECNO'!A:A, 0)),"NA")</f>
        <v>Jet Black</v>
      </c>
      <c r="J504" s="252">
        <v>565.0</v>
      </c>
      <c r="K504" s="301">
        <v>390.0</v>
      </c>
      <c r="L504" s="210">
        <f t="shared" si="53"/>
        <v>780</v>
      </c>
      <c r="M504" s="250" t="s">
        <v>548</v>
      </c>
      <c r="N504" s="263">
        <f t="shared" si="29"/>
        <v>3000</v>
      </c>
      <c r="O504" s="267">
        <v>345.0</v>
      </c>
      <c r="P504" s="267">
        <f t="shared" si="57"/>
        <v>16</v>
      </c>
      <c r="Q504" s="267">
        <f t="array" ref="Q504">IFERROR((K504-O504-P504)*G504,"")</f>
        <v>58</v>
      </c>
      <c r="R504" s="294">
        <f t="shared" si="55"/>
        <v>0.07435897436</v>
      </c>
      <c r="S504" s="216"/>
      <c r="T504" s="180"/>
      <c r="U504" s="267">
        <f t="shared" si="56"/>
        <v>690</v>
      </c>
      <c r="V504" s="270">
        <f t="array" ref="V504">IFERROR(INDEX('ARTICULOS TECNO'!G:G, MATCH(F504, 'ARTICULOS TECNO'!A:A, 0)),"")</f>
        <v>0.35</v>
      </c>
      <c r="W504" s="270">
        <f t="shared" si="39"/>
        <v>0.7</v>
      </c>
      <c r="X504" s="289"/>
      <c r="Y504" s="244" t="str">
        <f t="shared" si="51"/>
        <v>06/2025</v>
      </c>
    </row>
    <row r="505">
      <c r="A505" s="219">
        <f t="array" ref="A505">XLOOKUP(B505,CABE_VENTAS!$A$1:A1037,CABE_VENTAS!$D$1:D1037,"N/A")</f>
        <v>45820</v>
      </c>
      <c r="B505" s="180">
        <v>2032.0</v>
      </c>
      <c r="C505" s="180" t="s">
        <v>195</v>
      </c>
      <c r="D505" s="265">
        <f t="array" ref="D505">XLOOKUP(B505,CABE_VENTAS!$A$1:A1037,CABE_VENTAS!$C$1:C1037,"N/A")</f>
        <v>162</v>
      </c>
      <c r="E505" s="337" t="str">
        <f t="array" ref="E505">XLOOKUP(D505,CLIENTES!$A$1:A1037,CLIENTES!$B$1:B1037, "")</f>
        <v>Marcos Roku</v>
      </c>
      <c r="F505" s="264" t="s">
        <v>536</v>
      </c>
      <c r="G505" s="260">
        <v>2.0</v>
      </c>
      <c r="H505" s="302" t="str">
        <f t="array" ref="H505">INDEX('ARTICULOS TECNO'!B:B, MATCH(F505, 'ARTICULOS TECNO'!A:A, 0))</f>
        <v>APPLE PENCIL C</v>
      </c>
      <c r="I505" s="302" t="str">
        <f t="array" ref="I505">IFERROR(INDEX('ARTICULOS TECNO'!C:C, MATCH(F505, 'ARTICULOS TECNO'!A:A, 0)),"NA")</f>
        <v/>
      </c>
      <c r="J505" s="252">
        <v>582.0</v>
      </c>
      <c r="K505" s="301">
        <v>96.0</v>
      </c>
      <c r="L505" s="210">
        <f t="shared" si="53"/>
        <v>192</v>
      </c>
      <c r="M505" s="250" t="s">
        <v>548</v>
      </c>
      <c r="N505" s="263" t="str">
        <f t="shared" si="29"/>
        <v/>
      </c>
      <c r="O505" s="267">
        <v>69.0</v>
      </c>
      <c r="P505" s="267">
        <f t="shared" si="57"/>
        <v>7</v>
      </c>
      <c r="Q505" s="267">
        <f t="array" ref="Q505">IFERROR((K505-O505-P505)*G505,"")</f>
        <v>40</v>
      </c>
      <c r="R505" s="294">
        <f t="shared" si="55"/>
        <v>0.2083333333</v>
      </c>
      <c r="S505" s="216" t="s">
        <v>523</v>
      </c>
      <c r="T505" s="180"/>
      <c r="U505" s="267">
        <f t="shared" si="56"/>
        <v>138</v>
      </c>
      <c r="V505" s="270">
        <f t="array" ref="V505">IFERROR(INDEX('ARTICULOS TECNO'!G:G, MATCH(F505, 'ARTICULOS TECNO'!A:A, 0)),"")</f>
        <v>0.15</v>
      </c>
      <c r="W505" s="270">
        <f t="shared" si="39"/>
        <v>0.3</v>
      </c>
      <c r="X505" s="289"/>
      <c r="Y505" s="244" t="str">
        <f t="shared" si="51"/>
        <v>06/2025</v>
      </c>
    </row>
    <row r="506">
      <c r="A506" s="219">
        <f t="array" ref="A506">XLOOKUP(B506,CABE_VENTAS!$A$1:A1037,CABE_VENTAS!$D$1:D1037,"N/A")</f>
        <v>45820</v>
      </c>
      <c r="B506" s="180">
        <v>2032.0</v>
      </c>
      <c r="C506" s="180" t="s">
        <v>195</v>
      </c>
      <c r="D506" s="265">
        <f t="array" ref="D506">XLOOKUP(B506,CABE_VENTAS!$A$1:A1037,CABE_VENTAS!$C$1:C1037,"N/A")</f>
        <v>162</v>
      </c>
      <c r="E506" s="337" t="str">
        <f t="array" ref="E506">XLOOKUP(D506,CLIENTES!$A$1:A1037,CLIENTES!$B$1:B1037, "")</f>
        <v>Marcos Roku</v>
      </c>
      <c r="F506" s="264" t="s">
        <v>819</v>
      </c>
      <c r="G506" s="260">
        <v>10.0</v>
      </c>
      <c r="H506" s="302" t="str">
        <f t="array" ref="H506">INDEX('ARTICULOS TECNO'!B:B, MATCH(F506, 'ARTICULOS TECNO'!A:A, 0))</f>
        <v>Apple USB-C to C 2M, 240 w OEM</v>
      </c>
      <c r="I506" s="302" t="str">
        <f t="array" ref="I506">IFERROR(INDEX('ARTICULOS TECNO'!C:C, MATCH(F506, 'ARTICULOS TECNO'!A:A, 0)),"NA")</f>
        <v/>
      </c>
      <c r="J506" s="252">
        <v>569.0</v>
      </c>
      <c r="K506" s="301">
        <v>21.0</v>
      </c>
      <c r="L506" s="210">
        <f t="shared" si="53"/>
        <v>210</v>
      </c>
      <c r="M506" s="250" t="s">
        <v>548</v>
      </c>
      <c r="N506" s="263" t="str">
        <f t="shared" si="29"/>
        <v/>
      </c>
      <c r="O506" s="267">
        <v>16.0</v>
      </c>
      <c r="P506" s="267">
        <f t="shared" si="57"/>
        <v>3</v>
      </c>
      <c r="Q506" s="267">
        <f t="array" ref="Q506">IFERROR((K506-O506-P506)*G506,"")</f>
        <v>20</v>
      </c>
      <c r="R506" s="294">
        <f t="shared" si="55"/>
        <v>0.09523809524</v>
      </c>
      <c r="S506" s="216" t="s">
        <v>770</v>
      </c>
      <c r="T506" s="180"/>
      <c r="U506" s="267">
        <f t="shared" si="56"/>
        <v>160</v>
      </c>
      <c r="V506" s="270">
        <f t="array" ref="V506">IFERROR(INDEX('ARTICULOS TECNO'!G:G, MATCH(F506, 'ARTICULOS TECNO'!A:A, 0)),"")</f>
        <v>0.05</v>
      </c>
      <c r="W506" s="270">
        <f t="shared" si="39"/>
        <v>0.5</v>
      </c>
      <c r="X506" s="289"/>
      <c r="Y506" s="244" t="str">
        <f t="shared" si="51"/>
        <v>06/2025</v>
      </c>
    </row>
    <row r="507">
      <c r="A507" s="219">
        <f t="array" ref="A507">XLOOKUP(B507,CABE_VENTAS!$A$1:A1037,CABE_VENTAS!$D$1:D1037,"N/A")</f>
        <v>45820</v>
      </c>
      <c r="B507" s="180">
        <v>2032.0</v>
      </c>
      <c r="C507" s="180" t="s">
        <v>195</v>
      </c>
      <c r="D507" s="265">
        <f t="array" ref="D507">XLOOKUP(B507,CABE_VENTAS!$A$1:A1037,CABE_VENTAS!$C$1:C1037,"N/A")</f>
        <v>162</v>
      </c>
      <c r="E507" s="337" t="str">
        <f t="array" ref="E507">XLOOKUP(D507,CLIENTES!$A$1:A1037,CLIENTES!$B$1:B1037, "")</f>
        <v>Marcos Roku</v>
      </c>
      <c r="F507" s="264" t="s">
        <v>536</v>
      </c>
      <c r="G507" s="260">
        <v>1.0</v>
      </c>
      <c r="H507" s="302" t="str">
        <f t="array" ref="H507">INDEX('ARTICULOS TECNO'!B:B, MATCH(F507, 'ARTICULOS TECNO'!A:A, 0))</f>
        <v>APPLE PENCIL C</v>
      </c>
      <c r="I507" s="302" t="str">
        <f t="array" ref="I507">IFERROR(INDEX('ARTICULOS TECNO'!C:C, MATCH(F507, 'ARTICULOS TECNO'!A:A, 0)),"NA")</f>
        <v/>
      </c>
      <c r="J507" s="252">
        <v>569.0</v>
      </c>
      <c r="K507" s="301">
        <v>96.0</v>
      </c>
      <c r="L507" s="210">
        <f t="shared" si="53"/>
        <v>96</v>
      </c>
      <c r="M507" s="250" t="s">
        <v>548</v>
      </c>
      <c r="N507" s="263" t="str">
        <f t="shared" si="29"/>
        <v/>
      </c>
      <c r="O507" s="267">
        <v>77.0</v>
      </c>
      <c r="P507" s="267">
        <f t="shared" si="57"/>
        <v>7</v>
      </c>
      <c r="Q507" s="267">
        <f t="array" ref="Q507">IFERROR((K507-O507-P507)*G507,"")</f>
        <v>12</v>
      </c>
      <c r="R507" s="294">
        <f t="shared" si="55"/>
        <v>0.125</v>
      </c>
      <c r="S507" s="216" t="s">
        <v>508</v>
      </c>
      <c r="T507" s="180"/>
      <c r="U507" s="267">
        <f t="shared" si="56"/>
        <v>77</v>
      </c>
      <c r="V507" s="270">
        <f t="array" ref="V507">IFERROR(INDEX('ARTICULOS TECNO'!G:G, MATCH(F507, 'ARTICULOS TECNO'!A:A, 0)),"")</f>
        <v>0.15</v>
      </c>
      <c r="W507" s="270">
        <f t="shared" si="39"/>
        <v>0.15</v>
      </c>
      <c r="X507" s="289"/>
      <c r="Y507" s="244" t="str">
        <f t="shared" si="51"/>
        <v>06/2025</v>
      </c>
    </row>
    <row r="508">
      <c r="A508" s="219">
        <f t="array" ref="A508">XLOOKUP(B508,CABE_VENTAS!$A$1:A1037,CABE_VENTAS!$D$1:D1037,"N/A")</f>
        <v>45820</v>
      </c>
      <c r="B508" s="180">
        <v>2032.0</v>
      </c>
      <c r="C508" s="180" t="s">
        <v>195</v>
      </c>
      <c r="D508" s="265">
        <f t="array" ref="D508">XLOOKUP(B508,CABE_VENTAS!$A$1:A1037,CABE_VENTAS!$C$1:C1037,"N/A")</f>
        <v>162</v>
      </c>
      <c r="E508" s="337" t="str">
        <f t="array" ref="E508">XLOOKUP(D508,CLIENTES!$A$1:A1037,CLIENTES!$B$1:B1037, "")</f>
        <v>Marcos Roku</v>
      </c>
      <c r="F508" s="264" t="s">
        <v>619</v>
      </c>
      <c r="G508" s="260">
        <v>5.0</v>
      </c>
      <c r="H508" s="302" t="str">
        <f t="array" ref="H508">INDEX('ARTICULOS TECNO'!B:B, MATCH(F508, 'ARTICULOS TECNO'!A:A, 0))</f>
        <v>APPLE PENCIL PRO</v>
      </c>
      <c r="I508" s="302" t="str">
        <f t="array" ref="I508">IFERROR(INDEX('ARTICULOS TECNO'!C:C, MATCH(F508, 'ARTICULOS TECNO'!A:A, 0)),"NA")</f>
        <v/>
      </c>
      <c r="J508" s="252">
        <v>569.0</v>
      </c>
      <c r="K508" s="301">
        <v>133.0</v>
      </c>
      <c r="L508" s="210">
        <f t="shared" si="53"/>
        <v>665</v>
      </c>
      <c r="M508" s="250" t="s">
        <v>548</v>
      </c>
      <c r="N508" s="263" t="str">
        <f t="shared" si="29"/>
        <v/>
      </c>
      <c r="O508" s="267">
        <v>105.0</v>
      </c>
      <c r="P508" s="267">
        <f t="shared" si="57"/>
        <v>7</v>
      </c>
      <c r="Q508" s="267">
        <f t="array" ref="Q508">IFERROR((K508-O508-P508)*G508,"")</f>
        <v>105</v>
      </c>
      <c r="R508" s="294">
        <f t="shared" si="55"/>
        <v>0.1578947368</v>
      </c>
      <c r="S508" s="216" t="s">
        <v>770</v>
      </c>
      <c r="T508" s="180"/>
      <c r="U508" s="267">
        <f t="shared" si="56"/>
        <v>525</v>
      </c>
      <c r="V508" s="270">
        <f t="array" ref="V508">IFERROR(INDEX('ARTICULOS TECNO'!G:G, MATCH(F508, 'ARTICULOS TECNO'!A:A, 0)),"")</f>
        <v>0.15</v>
      </c>
      <c r="W508" s="270">
        <f t="shared" si="39"/>
        <v>0.75</v>
      </c>
      <c r="X508" s="289"/>
      <c r="Y508" s="244" t="str">
        <f t="shared" si="51"/>
        <v>06/2025</v>
      </c>
    </row>
    <row r="509">
      <c r="A509" s="219">
        <f t="array" ref="A509">XLOOKUP(B509,CABE_VENTAS!$A$1:A1037,CABE_VENTAS!$D$1:D1037,"N/A")</f>
        <v>45820</v>
      </c>
      <c r="B509" s="180">
        <v>2032.0</v>
      </c>
      <c r="C509" s="180" t="s">
        <v>195</v>
      </c>
      <c r="D509" s="265">
        <f t="array" ref="D509">XLOOKUP(B509,CABE_VENTAS!$A$1:A1037,CABE_VENTAS!$C$1:C1037,"N/A")</f>
        <v>162</v>
      </c>
      <c r="E509" s="337" t="str">
        <f t="array" ref="E509">XLOOKUP(D509,CLIENTES!$A$1:A1037,CLIENTES!$B$1:B1037, "")</f>
        <v>Marcos Roku</v>
      </c>
      <c r="F509" s="264" t="s">
        <v>619</v>
      </c>
      <c r="G509" s="260">
        <v>2.0</v>
      </c>
      <c r="H509" s="302" t="str">
        <f t="array" ref="H509">INDEX('ARTICULOS TECNO'!B:B, MATCH(F509, 'ARTICULOS TECNO'!A:A, 0))</f>
        <v>APPLE PENCIL PRO</v>
      </c>
      <c r="I509" s="302" t="str">
        <f t="array" ref="I509">IFERROR(INDEX('ARTICULOS TECNO'!C:C, MATCH(F509, 'ARTICULOS TECNO'!A:A, 0)),"NA")</f>
        <v/>
      </c>
      <c r="J509" s="252">
        <v>569.0</v>
      </c>
      <c r="K509" s="301">
        <v>133.0</v>
      </c>
      <c r="L509" s="210">
        <f t="shared" si="53"/>
        <v>266</v>
      </c>
      <c r="M509" s="250" t="s">
        <v>548</v>
      </c>
      <c r="N509" s="263" t="str">
        <f t="shared" si="29"/>
        <v/>
      </c>
      <c r="O509" s="267">
        <v>104.0</v>
      </c>
      <c r="P509" s="267">
        <f t="shared" si="57"/>
        <v>7</v>
      </c>
      <c r="Q509" s="267">
        <f t="array" ref="Q509">IFERROR((K509-O509-P509)*G509,"")</f>
        <v>44</v>
      </c>
      <c r="R509" s="294">
        <f t="shared" si="55"/>
        <v>0.1654135338</v>
      </c>
      <c r="S509" s="216" t="s">
        <v>508</v>
      </c>
      <c r="T509" s="180"/>
      <c r="U509" s="267">
        <f t="shared" si="56"/>
        <v>208</v>
      </c>
      <c r="V509" s="270">
        <f t="array" ref="V509">IFERROR(INDEX('ARTICULOS TECNO'!G:G, MATCH(F509, 'ARTICULOS TECNO'!A:A, 0)),"")</f>
        <v>0.15</v>
      </c>
      <c r="W509" s="270">
        <f t="shared" si="39"/>
        <v>0.3</v>
      </c>
      <c r="X509" s="289"/>
      <c r="Y509" s="244" t="str">
        <f t="shared" si="51"/>
        <v>06/2025</v>
      </c>
    </row>
    <row r="510">
      <c r="A510" s="219">
        <f t="array" ref="A510">XLOOKUP(B510,CABE_VENTAS!$A$1:A1037,CABE_VENTAS!$D$1:D1037,"N/A")</f>
        <v>45820</v>
      </c>
      <c r="B510" s="180">
        <v>2032.0</v>
      </c>
      <c r="C510" s="180" t="s">
        <v>195</v>
      </c>
      <c r="D510" s="265">
        <f t="array" ref="D510">XLOOKUP(B510,CABE_VENTAS!$A$1:A1037,CABE_VENTAS!$C$1:C1037,"N/A")</f>
        <v>162</v>
      </c>
      <c r="E510" s="337" t="str">
        <f t="array" ref="E510">XLOOKUP(D510,CLIENTES!$A$1:A1037,CLIENTES!$B$1:B1037, "")</f>
        <v>Marcos Roku</v>
      </c>
      <c r="F510" s="264" t="s">
        <v>618</v>
      </c>
      <c r="G510" s="260">
        <v>26.0</v>
      </c>
      <c r="H510" s="302" t="str">
        <f t="array" ref="H510">INDEX('ARTICULOS TECNO'!B:B, MATCH(F510, 'ARTICULOS TECNO'!A:A, 0))</f>
        <v>APPLE AIRPODS PRO 2ND GEN USB-C</v>
      </c>
      <c r="I510" s="302" t="str">
        <f t="array" ref="I510">IFERROR(INDEX('ARTICULOS TECNO'!C:C, MATCH(F510, 'ARTICULOS TECNO'!A:A, 0)),"NA")</f>
        <v/>
      </c>
      <c r="J510" s="252">
        <v>569.0</v>
      </c>
      <c r="K510" s="301">
        <v>205.0</v>
      </c>
      <c r="L510" s="210">
        <f t="shared" si="53"/>
        <v>5330</v>
      </c>
      <c r="M510" s="250" t="s">
        <v>548</v>
      </c>
      <c r="N510" s="263" t="str">
        <f t="shared" si="29"/>
        <v/>
      </c>
      <c r="O510" s="267">
        <v>175.0</v>
      </c>
      <c r="P510" s="267">
        <f t="shared" si="57"/>
        <v>13</v>
      </c>
      <c r="Q510" s="267">
        <f t="array" ref="Q510">IFERROR((K510-O510-P510)*G510,"")</f>
        <v>442</v>
      </c>
      <c r="R510" s="294">
        <f t="shared" si="55"/>
        <v>0.08292682927</v>
      </c>
      <c r="S510" s="216" t="s">
        <v>569</v>
      </c>
      <c r="T510" s="180">
        <v>18611.0</v>
      </c>
      <c r="U510" s="267">
        <f t="shared" si="56"/>
        <v>4550</v>
      </c>
      <c r="V510" s="270">
        <f t="array" ref="V510">IFERROR(INDEX('ARTICULOS TECNO'!G:G, MATCH(F510, 'ARTICULOS TECNO'!A:A, 0)),"")</f>
        <v>0.27</v>
      </c>
      <c r="W510" s="270">
        <f t="shared" si="39"/>
        <v>7.02</v>
      </c>
      <c r="X510" s="289"/>
      <c r="Y510" s="244" t="str">
        <f t="shared" si="51"/>
        <v>06/2025</v>
      </c>
    </row>
    <row r="511">
      <c r="A511" s="219">
        <f t="array" ref="A511">XLOOKUP(B511,CABE_VENTAS!$A$1:A1037,CABE_VENTAS!$D$1:D1037,"N/A")</f>
        <v>45820</v>
      </c>
      <c r="B511" s="180">
        <v>2032.0</v>
      </c>
      <c r="C511" s="180" t="s">
        <v>195</v>
      </c>
      <c r="D511" s="265">
        <f t="array" ref="D511">XLOOKUP(B511,CABE_VENTAS!$A$1:A1037,CABE_VENTAS!$C$1:C1037,"N/A")</f>
        <v>162</v>
      </c>
      <c r="E511" s="337" t="str">
        <f t="array" ref="E511">XLOOKUP(D511,CLIENTES!$A$1:A1037,CLIENTES!$B$1:B1037, "")</f>
        <v>Marcos Roku</v>
      </c>
      <c r="F511" s="264" t="s">
        <v>536</v>
      </c>
      <c r="G511" s="260">
        <v>3.0</v>
      </c>
      <c r="H511" s="302" t="str">
        <f t="array" ref="H511">INDEX('ARTICULOS TECNO'!B:B, MATCH(F511, 'ARTICULOS TECNO'!A:A, 0))</f>
        <v>APPLE PENCIL C</v>
      </c>
      <c r="I511" s="302" t="str">
        <f t="array" ref="I511">IFERROR(INDEX('ARTICULOS TECNO'!C:C, MATCH(F511, 'ARTICULOS TECNO'!A:A, 0)),"NA")</f>
        <v/>
      </c>
      <c r="J511" s="252">
        <v>565.0</v>
      </c>
      <c r="K511" s="301">
        <v>96.0</v>
      </c>
      <c r="L511" s="210">
        <f t="shared" si="53"/>
        <v>288</v>
      </c>
      <c r="M511" s="250" t="s">
        <v>548</v>
      </c>
      <c r="N511" s="263" t="str">
        <f t="shared" si="29"/>
        <v/>
      </c>
      <c r="O511" s="267">
        <v>69.0</v>
      </c>
      <c r="P511" s="267">
        <f t="shared" si="57"/>
        <v>7</v>
      </c>
      <c r="Q511" s="267">
        <f t="array" ref="Q511">IFERROR((K511-O511-P511)*G511,"")</f>
        <v>60</v>
      </c>
      <c r="R511" s="294">
        <f t="shared" si="55"/>
        <v>0.2083333333</v>
      </c>
      <c r="S511" s="216" t="s">
        <v>523</v>
      </c>
      <c r="T511" s="180"/>
      <c r="U511" s="267">
        <f t="shared" si="56"/>
        <v>207</v>
      </c>
      <c r="V511" s="270">
        <f t="array" ref="V511">IFERROR(INDEX('ARTICULOS TECNO'!G:G, MATCH(F511, 'ARTICULOS TECNO'!A:A, 0)),"")</f>
        <v>0.15</v>
      </c>
      <c r="W511" s="270">
        <f t="shared" si="39"/>
        <v>0.45</v>
      </c>
      <c r="X511" s="289"/>
      <c r="Y511" s="244" t="str">
        <f t="shared" si="51"/>
        <v>06/2025</v>
      </c>
    </row>
    <row r="512">
      <c r="A512" s="219">
        <f t="array" ref="A512">XLOOKUP(B512,CABE_VENTAS!$A$1:A1037,CABE_VENTAS!$D$1:D1037,"N/A")</f>
        <v>45820</v>
      </c>
      <c r="B512" s="180">
        <v>2032.0</v>
      </c>
      <c r="C512" s="180" t="s">
        <v>195</v>
      </c>
      <c r="D512" s="265">
        <f t="array" ref="D512">XLOOKUP(B512,CABE_VENTAS!$A$1:A1037,CABE_VENTAS!$C$1:C1037,"N/A")</f>
        <v>162</v>
      </c>
      <c r="E512" s="337" t="str">
        <f t="array" ref="E512">XLOOKUP(D512,CLIENTES!$A$1:A1037,CLIENTES!$B$1:B1037, "")</f>
        <v>Marcos Roku</v>
      </c>
      <c r="F512" s="264" t="s">
        <v>619</v>
      </c>
      <c r="G512" s="260">
        <v>3.0</v>
      </c>
      <c r="H512" s="302" t="str">
        <f t="array" ref="H512">INDEX('ARTICULOS TECNO'!B:B, MATCH(F512, 'ARTICULOS TECNO'!A:A, 0))</f>
        <v>APPLE PENCIL PRO</v>
      </c>
      <c r="I512" s="302" t="str">
        <f t="array" ref="I512">IFERROR(INDEX('ARTICULOS TECNO'!C:C, MATCH(F512, 'ARTICULOS TECNO'!A:A, 0)),"NA")</f>
        <v/>
      </c>
      <c r="J512" s="252">
        <v>565.0</v>
      </c>
      <c r="K512" s="301">
        <v>133.0</v>
      </c>
      <c r="L512" s="210">
        <f t="shared" si="53"/>
        <v>399</v>
      </c>
      <c r="M512" s="250" t="s">
        <v>548</v>
      </c>
      <c r="N512" s="263" t="str">
        <f t="shared" si="29"/>
        <v/>
      </c>
      <c r="O512" s="267">
        <v>99.0</v>
      </c>
      <c r="P512" s="267">
        <f t="shared" si="57"/>
        <v>7</v>
      </c>
      <c r="Q512" s="267">
        <f t="array" ref="Q512">IFERROR((K512-O512-P512)*G512,"")</f>
        <v>81</v>
      </c>
      <c r="R512" s="294">
        <f t="shared" si="55"/>
        <v>0.2030075188</v>
      </c>
      <c r="S512" s="216" t="s">
        <v>523</v>
      </c>
      <c r="T512" s="180"/>
      <c r="U512" s="267">
        <f t="shared" si="56"/>
        <v>297</v>
      </c>
      <c r="V512" s="270">
        <f t="array" ref="V512">IFERROR(INDEX('ARTICULOS TECNO'!G:G, MATCH(F512, 'ARTICULOS TECNO'!A:A, 0)),"")</f>
        <v>0.15</v>
      </c>
      <c r="W512" s="270">
        <f t="shared" si="39"/>
        <v>0.45</v>
      </c>
      <c r="X512" s="289"/>
      <c r="Y512" s="244" t="str">
        <f t="shared" si="51"/>
        <v>06/2025</v>
      </c>
    </row>
    <row r="513">
      <c r="A513" s="219">
        <f t="array" ref="A513">XLOOKUP(B513,CABE_VENTAS!$A$1:A1037,CABE_VENTAS!$D$1:D1037,"N/A")</f>
        <v>45820</v>
      </c>
      <c r="B513" s="180">
        <v>2032.0</v>
      </c>
      <c r="C513" s="180" t="s">
        <v>195</v>
      </c>
      <c r="D513" s="265">
        <f t="array" ref="D513">XLOOKUP(B513,CABE_VENTAS!$A$1:A1037,CABE_VENTAS!$C$1:C1037,"N/A")</f>
        <v>162</v>
      </c>
      <c r="E513" s="337" t="str">
        <f t="array" ref="E513">XLOOKUP(D513,CLIENTES!$A$1:A1037,CLIENTES!$B$1:B1037, "")</f>
        <v>Marcos Roku</v>
      </c>
      <c r="F513" s="264" t="s">
        <v>618</v>
      </c>
      <c r="G513" s="260">
        <v>2.0</v>
      </c>
      <c r="H513" s="302" t="str">
        <f t="array" ref="H513">INDEX('ARTICULOS TECNO'!B:B, MATCH(F513, 'ARTICULOS TECNO'!A:A, 0))</f>
        <v>APPLE AIRPODS PRO 2ND GEN USB-C</v>
      </c>
      <c r="I513" s="302" t="str">
        <f t="array" ref="I513">IFERROR(INDEX('ARTICULOS TECNO'!C:C, MATCH(F513, 'ARTICULOS TECNO'!A:A, 0)),"NA")</f>
        <v/>
      </c>
      <c r="J513" s="252">
        <v>565.0</v>
      </c>
      <c r="K513" s="301">
        <v>205.0</v>
      </c>
      <c r="L513" s="210">
        <f t="shared" si="53"/>
        <v>410</v>
      </c>
      <c r="M513" s="250" t="s">
        <v>548</v>
      </c>
      <c r="N513" s="263" t="str">
        <f t="shared" si="29"/>
        <v/>
      </c>
      <c r="O513" s="267">
        <v>169.0</v>
      </c>
      <c r="P513" s="267">
        <f t="shared" si="57"/>
        <v>13</v>
      </c>
      <c r="Q513" s="267">
        <f t="array" ref="Q513">IFERROR((K513-O513-P513)*G513,"")</f>
        <v>46</v>
      </c>
      <c r="R513" s="294">
        <f t="shared" si="55"/>
        <v>0.112195122</v>
      </c>
      <c r="S513" s="216" t="s">
        <v>523</v>
      </c>
      <c r="T513" s="180"/>
      <c r="U513" s="267">
        <f t="shared" si="56"/>
        <v>338</v>
      </c>
      <c r="V513" s="270">
        <f t="array" ref="V513">IFERROR(INDEX('ARTICULOS TECNO'!G:G, MATCH(F513, 'ARTICULOS TECNO'!A:A, 0)),"")</f>
        <v>0.27</v>
      </c>
      <c r="W513" s="270">
        <f t="shared" si="39"/>
        <v>0.54</v>
      </c>
      <c r="X513" s="289"/>
      <c r="Y513" s="244" t="str">
        <f t="shared" si="51"/>
        <v>06/2025</v>
      </c>
    </row>
    <row r="514">
      <c r="A514" s="219">
        <f t="array" ref="A514">XLOOKUP(B514,CABE_VENTAS!$A$1:A1037,CABE_VENTAS!$D$1:D1037,"N/A")</f>
        <v>45820</v>
      </c>
      <c r="B514" s="180">
        <v>2032.0</v>
      </c>
      <c r="C514" s="180" t="s">
        <v>195</v>
      </c>
      <c r="D514" s="265">
        <f t="array" ref="D514">XLOOKUP(B514,CABE_VENTAS!$A$1:A1037,CABE_VENTAS!$C$1:C1037,"N/A")</f>
        <v>162</v>
      </c>
      <c r="E514" s="337" t="str">
        <f t="array" ref="E514">XLOOKUP(D514,CLIENTES!$A$1:A1037,CLIENTES!$B$1:B1037, "")</f>
        <v>Marcos Roku</v>
      </c>
      <c r="F514" s="264" t="s">
        <v>618</v>
      </c>
      <c r="G514" s="260">
        <v>1.0</v>
      </c>
      <c r="H514" s="302" t="str">
        <f t="array" ref="H514">INDEX('ARTICULOS TECNO'!B:B, MATCH(F514, 'ARTICULOS TECNO'!A:A, 0))</f>
        <v>APPLE AIRPODS PRO 2ND GEN USB-C</v>
      </c>
      <c r="I514" s="302" t="str">
        <f t="array" ref="I514">IFERROR(INDEX('ARTICULOS TECNO'!C:C, MATCH(F514, 'ARTICULOS TECNO'!A:A, 0)),"NA")</f>
        <v/>
      </c>
      <c r="J514" s="252">
        <v>565.0</v>
      </c>
      <c r="K514" s="301">
        <v>205.0</v>
      </c>
      <c r="L514" s="210">
        <f t="shared" si="53"/>
        <v>205</v>
      </c>
      <c r="M514" s="250" t="s">
        <v>548</v>
      </c>
      <c r="N514" s="263" t="str">
        <f t="shared" si="29"/>
        <v/>
      </c>
      <c r="O514" s="267">
        <v>169.0</v>
      </c>
      <c r="P514" s="267">
        <f t="shared" si="57"/>
        <v>13</v>
      </c>
      <c r="Q514" s="267">
        <f t="array" ref="Q514">IFERROR((K514-O514-P514)*G514,"")</f>
        <v>23</v>
      </c>
      <c r="R514" s="294">
        <f t="shared" si="55"/>
        <v>0.112195122</v>
      </c>
      <c r="S514" s="216" t="s">
        <v>523</v>
      </c>
      <c r="T514" s="180"/>
      <c r="U514" s="267">
        <f t="shared" si="56"/>
        <v>169</v>
      </c>
      <c r="V514" s="270">
        <f t="array" ref="V514">IFERROR(INDEX('ARTICULOS TECNO'!G:G, MATCH(F514, 'ARTICULOS TECNO'!A:A, 0)),"")</f>
        <v>0.27</v>
      </c>
      <c r="W514" s="270">
        <f t="shared" si="39"/>
        <v>0.27</v>
      </c>
      <c r="X514" s="289"/>
      <c r="Y514" s="244" t="str">
        <f t="shared" si="51"/>
        <v>06/2025</v>
      </c>
    </row>
    <row r="515">
      <c r="A515" s="219">
        <f t="array" ref="A515">XLOOKUP(B515,CABE_VENTAS!$A$1:A1037,CABE_VENTAS!$D$1:D1037,"N/A")</f>
        <v>45820</v>
      </c>
      <c r="B515" s="180">
        <v>2032.0</v>
      </c>
      <c r="C515" s="180" t="s">
        <v>195</v>
      </c>
      <c r="D515" s="265">
        <f t="array" ref="D515">XLOOKUP(B515,CABE_VENTAS!$A$1:A1037,CABE_VENTAS!$C$1:C1037,"N/A")</f>
        <v>162</v>
      </c>
      <c r="E515" s="337" t="str">
        <f t="array" ref="E515">XLOOKUP(D515,CLIENTES!$A$1:A1037,CLIENTES!$B$1:B1037, "")</f>
        <v>Marcos Roku</v>
      </c>
      <c r="F515" s="264" t="s">
        <v>820</v>
      </c>
      <c r="G515" s="260">
        <v>2.0</v>
      </c>
      <c r="H515" s="302" t="str">
        <f t="array" ref="H515">INDEX('ARTICULOS TECNO'!B:B, MATCH(F515, 'ARTICULOS TECNO'!A:A, 0))</f>
        <v>APPLE AIRTAG - 4 PACK</v>
      </c>
      <c r="I515" s="302" t="str">
        <f t="array" ref="I515">IFERROR(INDEX('ARTICULOS TECNO'!C:C, MATCH(F515, 'ARTICULOS TECNO'!A:A, 0)),"NA")</f>
        <v/>
      </c>
      <c r="J515" s="252">
        <v>561.0</v>
      </c>
      <c r="K515" s="301">
        <v>92.0</v>
      </c>
      <c r="L515" s="210">
        <f t="shared" si="53"/>
        <v>184</v>
      </c>
      <c r="M515" s="250" t="s">
        <v>548</v>
      </c>
      <c r="N515" s="263" t="str">
        <f t="shared" si="29"/>
        <v/>
      </c>
      <c r="O515" s="267">
        <v>75.0</v>
      </c>
      <c r="P515" s="267">
        <f t="shared" si="57"/>
        <v>5</v>
      </c>
      <c r="Q515" s="267">
        <f t="array" ref="Q515">IFERROR((K515-O515-P515)*G515,"")</f>
        <v>24</v>
      </c>
      <c r="R515" s="294">
        <f t="shared" si="55"/>
        <v>0.1304347826</v>
      </c>
      <c r="S515" s="216" t="s">
        <v>523</v>
      </c>
      <c r="T515" s="180"/>
      <c r="U515" s="267">
        <f t="shared" si="56"/>
        <v>150</v>
      </c>
      <c r="V515" s="270">
        <f t="array" ref="V515">IFERROR(INDEX('ARTICULOS TECNO'!G:G, MATCH(F515, 'ARTICULOS TECNO'!A:A, 0)),"")</f>
        <v>0.1</v>
      </c>
      <c r="W515" s="270">
        <f t="shared" si="39"/>
        <v>0.2</v>
      </c>
      <c r="X515" s="289"/>
      <c r="Y515" s="244" t="str">
        <f t="shared" si="51"/>
        <v>06/2025</v>
      </c>
    </row>
    <row r="516">
      <c r="A516" s="219">
        <f t="array" ref="A516">XLOOKUP(B516,CABE_VENTAS!$A$1:A1037,CABE_VENTAS!$D$1:D1037,"N/A")</f>
        <v>45820</v>
      </c>
      <c r="B516" s="180">
        <v>2032.0</v>
      </c>
      <c r="C516" s="180" t="s">
        <v>195</v>
      </c>
      <c r="D516" s="265">
        <f t="array" ref="D516">XLOOKUP(B516,CABE_VENTAS!$A$1:A1037,CABE_VENTAS!$C$1:C1037,"N/A")</f>
        <v>162</v>
      </c>
      <c r="E516" s="337" t="str">
        <f t="array" ref="E516">XLOOKUP(D516,CLIENTES!$A$1:A1037,CLIENTES!$B$1:B1037, "")</f>
        <v>Marcos Roku</v>
      </c>
      <c r="F516" s="264" t="s">
        <v>618</v>
      </c>
      <c r="G516" s="260">
        <v>1.0</v>
      </c>
      <c r="H516" s="302" t="str">
        <f t="array" ref="H516">INDEX('ARTICULOS TECNO'!B:B, MATCH(F516, 'ARTICULOS TECNO'!A:A, 0))</f>
        <v>APPLE AIRPODS PRO 2ND GEN USB-C</v>
      </c>
      <c r="I516" s="302" t="str">
        <f t="array" ref="I516">IFERROR(INDEX('ARTICULOS TECNO'!C:C, MATCH(F516, 'ARTICULOS TECNO'!A:A, 0)),"NA")</f>
        <v/>
      </c>
      <c r="J516" s="252">
        <v>561.0</v>
      </c>
      <c r="K516" s="301">
        <v>205.0</v>
      </c>
      <c r="L516" s="210">
        <f t="shared" si="53"/>
        <v>205</v>
      </c>
      <c r="M516" s="250" t="s">
        <v>548</v>
      </c>
      <c r="N516" s="263">
        <f t="shared" si="29"/>
        <v>8450</v>
      </c>
      <c r="O516" s="267">
        <v>169.0</v>
      </c>
      <c r="P516" s="267">
        <f t="shared" si="57"/>
        <v>13</v>
      </c>
      <c r="Q516" s="267">
        <f t="array" ref="Q516">IFERROR((K516-O516-P516)*G516,"")</f>
        <v>23</v>
      </c>
      <c r="R516" s="294">
        <f t="shared" si="55"/>
        <v>0.112195122</v>
      </c>
      <c r="S516" s="216" t="s">
        <v>508</v>
      </c>
      <c r="T516" s="180"/>
      <c r="U516" s="267">
        <f t="shared" si="56"/>
        <v>169</v>
      </c>
      <c r="V516" s="270">
        <f t="array" ref="V516">IFERROR(INDEX('ARTICULOS TECNO'!G:G, MATCH(F516, 'ARTICULOS TECNO'!A:A, 0)),"")</f>
        <v>0.27</v>
      </c>
      <c r="W516" s="270">
        <f t="shared" si="39"/>
        <v>0.27</v>
      </c>
      <c r="X516" s="289"/>
      <c r="Y516" s="244" t="str">
        <f t="shared" si="51"/>
        <v>06/2025</v>
      </c>
    </row>
    <row r="517">
      <c r="A517" s="219">
        <f t="array" ref="A517">XLOOKUP(B517,CABE_VENTAS!$A$1:A1037,CABE_VENTAS!$D$1:D1037,"N/A")</f>
        <v>45814</v>
      </c>
      <c r="B517" s="180">
        <v>2027.0</v>
      </c>
      <c r="C517" s="180" t="s">
        <v>191</v>
      </c>
      <c r="D517" s="265">
        <f t="array" ref="D517">XLOOKUP(B517,CABE_VENTAS!$A$1:A1037,CABE_VENTAS!$C$1:C1037,"N/A")</f>
        <v>162</v>
      </c>
      <c r="E517" s="337" t="str">
        <f t="array" ref="E517">XLOOKUP(D517,CLIENTES!$A$1:A1037,CLIENTES!$B$1:B1037, "")</f>
        <v>Marcos Roku</v>
      </c>
      <c r="F517" s="264" t="s">
        <v>821</v>
      </c>
      <c r="G517" s="260">
        <v>2.0</v>
      </c>
      <c r="H517" s="302" t="str">
        <f t="array" ref="H517">INDEX('ARTICULOS TECNO'!B:B, MATCH(F517, 'ARTICULOS TECNO'!A:A, 0))</f>
        <v>iPhone 16e 128GB 🇺🇸</v>
      </c>
      <c r="I517" s="302" t="str">
        <f t="array" ref="I517">IFERROR(INDEX('ARTICULOS TECNO'!C:C, MATCH(F517, 'ARTICULOS TECNO'!A:A, 0)),"NA")</f>
        <v>Black</v>
      </c>
      <c r="J517" s="252">
        <v>558.0</v>
      </c>
      <c r="K517" s="301">
        <v>575.0</v>
      </c>
      <c r="L517" s="210">
        <f t="shared" si="53"/>
        <v>1150</v>
      </c>
      <c r="M517" s="250" t="s">
        <v>548</v>
      </c>
      <c r="N517" s="263" t="str">
        <f t="shared" si="29"/>
        <v/>
      </c>
      <c r="O517" s="267">
        <v>505.0</v>
      </c>
      <c r="P517" s="267">
        <f t="shared" si="57"/>
        <v>30</v>
      </c>
      <c r="Q517" s="267">
        <f t="array" ref="Q517">IFERROR((K517-O517-P517)*G517,"")</f>
        <v>80</v>
      </c>
      <c r="R517" s="294">
        <f t="shared" si="55"/>
        <v>0.06956521739</v>
      </c>
      <c r="S517" s="216" t="s">
        <v>822</v>
      </c>
      <c r="T517" s="180">
        <v>119.0</v>
      </c>
      <c r="U517" s="267">
        <f t="shared" ref="U517:U542" si="58">O517*G517</f>
        <v>1010</v>
      </c>
      <c r="V517" s="270">
        <f t="array" ref="V517">IFERROR(INDEX('ARTICULOS TECNO'!G:G, MATCH(F517, 'ARTICULOS TECNO'!A:A, 0)),"")</f>
        <v>0.35</v>
      </c>
      <c r="W517" s="270">
        <f t="shared" si="39"/>
        <v>0.7</v>
      </c>
      <c r="X517" s="289"/>
      <c r="Y517" s="244" t="str">
        <f t="shared" si="51"/>
        <v>06/2025</v>
      </c>
    </row>
    <row r="518">
      <c r="A518" s="219">
        <f t="array" ref="A518">XLOOKUP(B518,CABE_VENTAS!$A$1:A1037,CABE_VENTAS!$D$1:D1037,"N/A")</f>
        <v>45814</v>
      </c>
      <c r="B518" s="180">
        <v>2027.0</v>
      </c>
      <c r="C518" s="180" t="s">
        <v>191</v>
      </c>
      <c r="D518" s="265">
        <f t="array" ref="D518">XLOOKUP(B518,CABE_VENTAS!$A$1:A1037,CABE_VENTAS!$C$1:C1037,"N/A")</f>
        <v>162</v>
      </c>
      <c r="E518" s="337" t="str">
        <f t="array" ref="E518">XLOOKUP(D518,CLIENTES!$A$1:A1037,CLIENTES!$B$1:B1037, "")</f>
        <v>Marcos Roku</v>
      </c>
      <c r="F518" s="264" t="s">
        <v>823</v>
      </c>
      <c r="G518" s="260">
        <v>1.0</v>
      </c>
      <c r="H518" s="302" t="str">
        <f t="array" ref="H518">INDEX('ARTICULOS TECNO'!B:B, MATCH(F518, 'ARTICULOS TECNO'!A:A, 0))</f>
        <v>iPhone 16e 128GB 🇺🇸</v>
      </c>
      <c r="I518" s="302" t="str">
        <f t="array" ref="I518">IFERROR(INDEX('ARTICULOS TECNO'!C:C, MATCH(F518, 'ARTICULOS TECNO'!A:A, 0)),"NA")</f>
        <v>White</v>
      </c>
      <c r="J518" s="252">
        <v>558.0</v>
      </c>
      <c r="K518" s="301">
        <v>575.0</v>
      </c>
      <c r="L518" s="210">
        <f t="shared" si="53"/>
        <v>575</v>
      </c>
      <c r="M518" s="250" t="s">
        <v>548</v>
      </c>
      <c r="N518" s="263">
        <f t="shared" si="29"/>
        <v>1725</v>
      </c>
      <c r="O518" s="267">
        <v>505.0</v>
      </c>
      <c r="P518" s="267">
        <f t="shared" si="57"/>
        <v>30</v>
      </c>
      <c r="Q518" s="267">
        <f t="array" ref="Q518">IFERROR((K518-O518-P518)*G518,"")</f>
        <v>40</v>
      </c>
      <c r="R518" s="294">
        <f t="shared" si="55"/>
        <v>0.06956521739</v>
      </c>
      <c r="S518" s="216" t="s">
        <v>822</v>
      </c>
      <c r="T518" s="180">
        <v>119.0</v>
      </c>
      <c r="U518" s="267">
        <f t="shared" si="58"/>
        <v>505</v>
      </c>
      <c r="V518" s="270">
        <f t="array" ref="V518">IFERROR(INDEX('ARTICULOS TECNO'!G:G, MATCH(F518, 'ARTICULOS TECNO'!A:A, 0)),"")</f>
        <v>0.35</v>
      </c>
      <c r="W518" s="270">
        <f t="shared" si="39"/>
        <v>0.35</v>
      </c>
      <c r="X518" s="289"/>
      <c r="Y518" s="244" t="str">
        <f t="shared" si="51"/>
        <v>06/2025</v>
      </c>
    </row>
    <row r="519">
      <c r="A519" s="219">
        <f t="array" ref="A519">XLOOKUP(B519,CABE_VENTAS!$A$1:A1037,CABE_VENTAS!$D$1:D1037,"N/A")</f>
        <v>45813</v>
      </c>
      <c r="B519" s="180">
        <v>2026.0</v>
      </c>
      <c r="C519" s="180" t="s">
        <v>505</v>
      </c>
      <c r="D519" s="265">
        <f t="array" ref="D519">XLOOKUP(B519,CABE_VENTAS!$A$1:A1037,CABE_VENTAS!$C$1:C1037,"N/A")</f>
        <v>162</v>
      </c>
      <c r="E519" s="337" t="str">
        <f t="array" ref="E519">XLOOKUP(D519,CLIENTES!$A$1:A1037,CLIENTES!$B$1:B1037, "")</f>
        <v>Marcos Roku</v>
      </c>
      <c r="F519" s="254" t="s">
        <v>667</v>
      </c>
      <c r="G519" s="260">
        <v>2.0</v>
      </c>
      <c r="H519" s="302" t="str">
        <f t="array" ref="H519">PROPER(INDEX('ARTICULOS TECNO'!B:B, MATCH(F519, 'ARTICULOS TECNO'!A:A, 0)))</f>
        <v>Apple Ipad Air 11" M3 128Gb Wi‑Fi</v>
      </c>
      <c r="I519" s="302" t="str">
        <f t="array" ref="I519">IFERROR(INDEX('ARTICULOS TECNO'!C:C, MATCH(F519, 'ARTICULOS TECNO'!A:A, 0)),"NA")</f>
        <v>Starlight</v>
      </c>
      <c r="J519" s="252">
        <v>561.0</v>
      </c>
      <c r="K519" s="301">
        <v>614.0</v>
      </c>
      <c r="L519" s="210">
        <f t="shared" si="53"/>
        <v>1228</v>
      </c>
      <c r="M519" s="250" t="s">
        <v>548</v>
      </c>
      <c r="N519" s="263" t="str">
        <f t="shared" si="29"/>
        <v/>
      </c>
      <c r="O519" s="267">
        <v>509.0</v>
      </c>
      <c r="P519" s="267">
        <f t="shared" si="57"/>
        <v>41</v>
      </c>
      <c r="Q519" s="267">
        <f t="array" ref="Q519">IFERROR((K519-O519-P519)*G519,"")</f>
        <v>128</v>
      </c>
      <c r="R519" s="294">
        <f t="shared" si="55"/>
        <v>0.1042345277</v>
      </c>
      <c r="S519" s="216" t="s">
        <v>824</v>
      </c>
      <c r="T519" s="180">
        <v>84223.0</v>
      </c>
      <c r="U519" s="267">
        <f t="shared" si="58"/>
        <v>1018</v>
      </c>
      <c r="V519" s="270">
        <f t="array" ref="V519">IFERROR(INDEX('ARTICULOS TECNO'!G:G, MATCH(F519, 'ARTICULOS TECNO'!A:A, 0)),"")</f>
        <v>0.9</v>
      </c>
      <c r="W519" s="270">
        <f t="shared" si="39"/>
        <v>1.8</v>
      </c>
      <c r="X519" s="289"/>
      <c r="Y519" s="244" t="str">
        <f t="shared" si="51"/>
        <v>06/2025</v>
      </c>
    </row>
    <row r="520">
      <c r="A520" s="219">
        <f t="array" ref="A520">XLOOKUP(B520,CABE_VENTAS!$A$1:A1037,CABE_VENTAS!$D$1:D1037,"N/A")</f>
        <v>45813</v>
      </c>
      <c r="B520" s="180">
        <v>2026.0</v>
      </c>
      <c r="C520" s="180" t="s">
        <v>505</v>
      </c>
      <c r="D520" s="265">
        <f t="array" ref="D520">XLOOKUP(B520,CABE_VENTAS!$A$1:A1037,CABE_VENTAS!$C$1:C1037,"N/A")</f>
        <v>162</v>
      </c>
      <c r="E520" s="337" t="str">
        <f t="array" ref="E520">XLOOKUP(D520,CLIENTES!$A$1:A1037,CLIENTES!$B$1:B1037, "")</f>
        <v>Marcos Roku</v>
      </c>
      <c r="F520" s="254" t="s">
        <v>515</v>
      </c>
      <c r="G520" s="260">
        <v>1.0</v>
      </c>
      <c r="H520" s="302" t="str">
        <f t="array" ref="H520">PROPER(INDEX('ARTICULOS TECNO'!B:B, MATCH(F520, 'ARTICULOS TECNO'!A:A, 0)))</f>
        <v>Apple Ipad Air 11" M3 128Gb Wi‑Fi</v>
      </c>
      <c r="I520" s="302" t="str">
        <f t="array" ref="I520">IFERROR(INDEX('ARTICULOS TECNO'!C:C, MATCH(F520, 'ARTICULOS TECNO'!A:A, 0)),"NA")</f>
        <v>Space Gray</v>
      </c>
      <c r="J520" s="252">
        <v>561.0</v>
      </c>
      <c r="K520" s="301">
        <v>614.0</v>
      </c>
      <c r="L520" s="210">
        <f t="shared" si="53"/>
        <v>614</v>
      </c>
      <c r="M520" s="250" t="s">
        <v>548</v>
      </c>
      <c r="N520" s="263">
        <f t="shared" si="29"/>
        <v>1842</v>
      </c>
      <c r="O520" s="267">
        <v>509.0</v>
      </c>
      <c r="P520" s="267">
        <f t="shared" si="57"/>
        <v>41</v>
      </c>
      <c r="Q520" s="267">
        <f t="array" ref="Q520">IFERROR((K520-O520-P520)*G520,"")</f>
        <v>64</v>
      </c>
      <c r="R520" s="294">
        <f t="shared" si="55"/>
        <v>0.1042345277</v>
      </c>
      <c r="S520" s="216" t="s">
        <v>824</v>
      </c>
      <c r="T520" s="180">
        <v>84223.0</v>
      </c>
      <c r="U520" s="267">
        <f t="shared" si="58"/>
        <v>509</v>
      </c>
      <c r="V520" s="270">
        <f t="array" ref="V520">IFERROR(INDEX('ARTICULOS TECNO'!G:G, MATCH(F520, 'ARTICULOS TECNO'!A:A, 0)),"")</f>
        <v>0.9</v>
      </c>
      <c r="W520" s="270">
        <f t="shared" si="39"/>
        <v>0.9</v>
      </c>
      <c r="X520" s="289"/>
      <c r="Y520" s="244" t="str">
        <f t="shared" si="51"/>
        <v>06/2025</v>
      </c>
    </row>
    <row r="521">
      <c r="A521" s="219">
        <f t="array" ref="A521">XLOOKUP(B521,CABE_VENTAS!$A$1:A1037,CABE_VENTAS!$D$1:D1037,"N/A")</f>
        <v>45813</v>
      </c>
      <c r="B521" s="180">
        <v>2025.0</v>
      </c>
      <c r="C521" s="180" t="s">
        <v>521</v>
      </c>
      <c r="D521" s="265">
        <f t="array" ref="D521">XLOOKUP(B521,CABE_VENTAS!$A$1:A1037,CABE_VENTAS!$C$1:C1037,"N/A")</f>
        <v>162</v>
      </c>
      <c r="E521" s="337" t="str">
        <f t="array" ref="E521">XLOOKUP(D521,CLIENTES!$A$1:A1037,CLIENTES!$B$1:B1037, "")</f>
        <v>Marcos Roku</v>
      </c>
      <c r="F521" s="264" t="s">
        <v>684</v>
      </c>
      <c r="G521" s="260">
        <v>3.0</v>
      </c>
      <c r="H521" s="207" t="str">
        <f t="array" ref="H521">IFERROR(INDEX('ARTICULOS TECNO'!B:B, MATCH(F521, 'ARTICULOS TECNO'!A:A, 0)),"")</f>
        <v>Apple Watch Se 2Nd Gen 40Mm Gps - SM</v>
      </c>
      <c r="I521" s="302" t="str">
        <f t="array" ref="I521">IFERROR(INDEX('ARTICULOS TECNO'!C:C, MATCH(F521, 'ARTICULOS TECNO'!A:A, 0)),"NA")</f>
        <v>Silver</v>
      </c>
      <c r="J521" s="252">
        <v>560.0</v>
      </c>
      <c r="K521" s="301">
        <v>208.0</v>
      </c>
      <c r="L521" s="210">
        <f t="shared" si="53"/>
        <v>624</v>
      </c>
      <c r="M521" s="250" t="s">
        <v>548</v>
      </c>
      <c r="N521" s="263" t="str">
        <f t="shared" si="29"/>
        <v/>
      </c>
      <c r="O521" s="267">
        <v>170.0</v>
      </c>
      <c r="P521" s="267">
        <f t="shared" si="57"/>
        <v>14</v>
      </c>
      <c r="Q521" s="267">
        <f t="array" ref="Q521">IFERROR((K521-O521-P521)*G521,"")</f>
        <v>72</v>
      </c>
      <c r="R521" s="294">
        <f t="shared" si="55"/>
        <v>0.1153846154</v>
      </c>
      <c r="S521" s="216" t="s">
        <v>824</v>
      </c>
      <c r="T521" s="180">
        <v>84223.0</v>
      </c>
      <c r="U521" s="267">
        <f t="shared" si="58"/>
        <v>510</v>
      </c>
      <c r="V521" s="270">
        <f t="array" ref="V521">IFERROR(INDEX('ARTICULOS TECNO'!G:G, MATCH(F521, 'ARTICULOS TECNO'!A:A, 0)),"")</f>
        <v>0.3</v>
      </c>
      <c r="W521" s="270">
        <f t="shared" si="39"/>
        <v>0.9</v>
      </c>
      <c r="X521" s="289"/>
      <c r="Y521" s="244" t="str">
        <f t="shared" si="51"/>
        <v>06/2025</v>
      </c>
    </row>
    <row r="522">
      <c r="A522" s="219">
        <f t="array" ref="A522">XLOOKUP(B522,CABE_VENTAS!$A$1:A1037,CABE_VENTAS!$D$1:D1037,"N/A")</f>
        <v>45813</v>
      </c>
      <c r="B522" s="180">
        <v>2025.0</v>
      </c>
      <c r="C522" s="180" t="s">
        <v>521</v>
      </c>
      <c r="D522" s="265">
        <f t="array" ref="D522">XLOOKUP(B522,CABE_VENTAS!$A$1:A1037,CABE_VENTAS!$C$1:C1037,"N/A")</f>
        <v>162</v>
      </c>
      <c r="E522" s="337" t="str">
        <f t="array" ref="E522">XLOOKUP(D522,CLIENTES!$A$1:A1037,CLIENTES!$B$1:B1037, "")</f>
        <v>Marcos Roku</v>
      </c>
      <c r="F522" s="254" t="s">
        <v>684</v>
      </c>
      <c r="G522" s="260">
        <v>3.0</v>
      </c>
      <c r="H522" s="207" t="str">
        <f t="array" ref="H522">IFERROR(INDEX('ARTICULOS TECNO'!B:B, MATCH(F522, 'ARTICULOS TECNO'!A:A, 0)),"")</f>
        <v>Apple Watch Se 2Nd Gen 40Mm Gps - SM</v>
      </c>
      <c r="I522" s="302" t="str">
        <f t="array" ref="I522">IFERROR(INDEX('ARTICULOS TECNO'!C:C, MATCH(F522, 'ARTICULOS TECNO'!A:A, 0)),"NA")</f>
        <v>Silver</v>
      </c>
      <c r="J522" s="252">
        <v>560.0</v>
      </c>
      <c r="K522" s="301">
        <v>208.0</v>
      </c>
      <c r="L522" s="210">
        <f t="shared" si="53"/>
        <v>624</v>
      </c>
      <c r="M522" s="250" t="s">
        <v>548</v>
      </c>
      <c r="N522" s="263" t="str">
        <f t="shared" si="29"/>
        <v/>
      </c>
      <c r="O522" s="267">
        <v>170.0</v>
      </c>
      <c r="P522" s="267">
        <f t="shared" si="57"/>
        <v>14</v>
      </c>
      <c r="Q522" s="267">
        <f t="array" ref="Q522">IFERROR((K522-O522-P522)*G522,"")</f>
        <v>72</v>
      </c>
      <c r="R522" s="294">
        <f t="shared" si="55"/>
        <v>0.1153846154</v>
      </c>
      <c r="S522" s="216" t="s">
        <v>824</v>
      </c>
      <c r="T522" s="180">
        <v>84223.0</v>
      </c>
      <c r="U522" s="267">
        <f t="shared" si="58"/>
        <v>510</v>
      </c>
      <c r="V522" s="270">
        <f t="array" ref="V522">IFERROR(INDEX('ARTICULOS TECNO'!G:G, MATCH(F522, 'ARTICULOS TECNO'!A:A, 0)),"")</f>
        <v>0.3</v>
      </c>
      <c r="W522" s="270">
        <f t="shared" si="39"/>
        <v>0.9</v>
      </c>
      <c r="X522" s="289"/>
      <c r="Y522" s="244" t="str">
        <f t="shared" si="51"/>
        <v>06/2025</v>
      </c>
    </row>
    <row r="523">
      <c r="A523" s="219">
        <f t="array" ref="A523">XLOOKUP(B523,CABE_VENTAS!$A$1:A1037,CABE_VENTAS!$D$1:D1037,"N/A")</f>
        <v>45813</v>
      </c>
      <c r="B523" s="180">
        <v>2025.0</v>
      </c>
      <c r="C523" s="180" t="s">
        <v>521</v>
      </c>
      <c r="D523" s="265">
        <f t="array" ref="D523">XLOOKUP(B523,CABE_VENTAS!$A$1:A1037,CABE_VENTAS!$C$1:C1037,"N/A")</f>
        <v>162</v>
      </c>
      <c r="E523" s="337" t="str">
        <f t="array" ref="E523">XLOOKUP(D523,CLIENTES!$A$1:A1037,CLIENTES!$B$1:B1037, "")</f>
        <v>Marcos Roku</v>
      </c>
      <c r="F523" s="264" t="s">
        <v>825</v>
      </c>
      <c r="G523" s="260">
        <v>3.0</v>
      </c>
      <c r="H523" s="207" t="str">
        <f t="array" ref="H523">IFERROR(INDEX('ARTICULOS TECNO'!B:B, MATCH(F523, 'ARTICULOS TECNO'!A:A, 0)),"")</f>
        <v>Apple Watch Se 2Nd Gen 44Mm Gps - ML</v>
      </c>
      <c r="I523" s="302" t="str">
        <f t="array" ref="I523">IFERROR(INDEX('ARTICULOS TECNO'!C:C, MATCH(F523, 'ARTICULOS TECNO'!A:A, 0)),"NA")</f>
        <v>Silver</v>
      </c>
      <c r="J523" s="252">
        <v>560.0</v>
      </c>
      <c r="K523" s="301">
        <v>239.0</v>
      </c>
      <c r="L523" s="210">
        <f t="shared" si="53"/>
        <v>717</v>
      </c>
      <c r="M523" s="250" t="s">
        <v>548</v>
      </c>
      <c r="N523" s="263" t="str">
        <f t="shared" si="29"/>
        <v/>
      </c>
      <c r="O523" s="267">
        <v>200.0</v>
      </c>
      <c r="P523" s="267">
        <f t="shared" si="57"/>
        <v>14</v>
      </c>
      <c r="Q523" s="267">
        <f t="array" ref="Q523">IFERROR((K523-O523-P523)*G523,"")</f>
        <v>75</v>
      </c>
      <c r="R523" s="294">
        <f t="shared" si="55"/>
        <v>0.1046025105</v>
      </c>
      <c r="S523" s="216" t="s">
        <v>824</v>
      </c>
      <c r="T523" s="180">
        <v>84223.0</v>
      </c>
      <c r="U523" s="267">
        <f t="shared" si="58"/>
        <v>600</v>
      </c>
      <c r="V523" s="270">
        <f t="array" ref="V523">IFERROR(INDEX('ARTICULOS TECNO'!G:G, MATCH(F523, 'ARTICULOS TECNO'!A:A, 0)),"")</f>
        <v>0.3</v>
      </c>
      <c r="W523" s="270">
        <f t="shared" si="39"/>
        <v>0.9</v>
      </c>
      <c r="X523" s="289"/>
      <c r="Y523" s="244" t="str">
        <f t="shared" si="51"/>
        <v>06/2025</v>
      </c>
    </row>
    <row r="524">
      <c r="A524" s="219">
        <f t="array" ref="A524">XLOOKUP(B524,CABE_VENTAS!$A$1:A1037,CABE_VENTAS!$D$1:D1037,"N/A")</f>
        <v>45813</v>
      </c>
      <c r="B524" s="180">
        <v>2025.0</v>
      </c>
      <c r="C524" s="180" t="s">
        <v>521</v>
      </c>
      <c r="D524" s="265">
        <f t="array" ref="D524">XLOOKUP(B524,CABE_VENTAS!$A$1:A1037,CABE_VENTAS!$C$1:C1037,"N/A")</f>
        <v>162</v>
      </c>
      <c r="E524" s="337" t="str">
        <f t="array" ref="E524">XLOOKUP(D524,CLIENTES!$A$1:A1037,CLIENTES!$B$1:B1037, "")</f>
        <v>Marcos Roku</v>
      </c>
      <c r="F524" s="264" t="s">
        <v>826</v>
      </c>
      <c r="G524" s="260">
        <v>3.0</v>
      </c>
      <c r="H524" s="207" t="str">
        <f t="array" ref="H524">IFERROR(INDEX('ARTICULOS TECNO'!B:B, MATCH(F524, 'ARTICULOS TECNO'!A:A, 0)),"")</f>
        <v>Apple Watch Se 2Nd Gen 44Mm Gps - SM</v>
      </c>
      <c r="I524" s="302" t="str">
        <f t="array" ref="I524">IFERROR(INDEX('ARTICULOS TECNO'!C:C, MATCH(F524, 'ARTICULOS TECNO'!A:A, 0)),"NA")</f>
        <v>Midnight</v>
      </c>
      <c r="J524" s="252">
        <v>560.0</v>
      </c>
      <c r="K524" s="301">
        <v>239.0</v>
      </c>
      <c r="L524" s="210">
        <f t="shared" si="53"/>
        <v>717</v>
      </c>
      <c r="M524" s="250" t="s">
        <v>548</v>
      </c>
      <c r="N524" s="263" t="str">
        <f t="shared" si="29"/>
        <v/>
      </c>
      <c r="O524" s="267">
        <v>200.0</v>
      </c>
      <c r="P524" s="267">
        <f t="shared" si="57"/>
        <v>14</v>
      </c>
      <c r="Q524" s="267">
        <f t="array" ref="Q524">IFERROR((K524-O524-P524)*G524,"")</f>
        <v>75</v>
      </c>
      <c r="R524" s="294">
        <f t="shared" si="55"/>
        <v>0.1046025105</v>
      </c>
      <c r="S524" s="216" t="s">
        <v>824</v>
      </c>
      <c r="T524" s="180">
        <v>84223.0</v>
      </c>
      <c r="U524" s="267">
        <f t="shared" si="58"/>
        <v>600</v>
      </c>
      <c r="V524" s="270">
        <f t="array" ref="V524">IFERROR(INDEX('ARTICULOS TECNO'!G:G, MATCH(F524, 'ARTICULOS TECNO'!A:A, 0)),"")</f>
        <v>0.3</v>
      </c>
      <c r="W524" s="270">
        <f t="shared" si="39"/>
        <v>0.9</v>
      </c>
      <c r="X524" s="289"/>
      <c r="Y524" s="244" t="str">
        <f t="shared" si="51"/>
        <v>06/2025</v>
      </c>
    </row>
    <row r="525">
      <c r="A525" s="219">
        <f t="array" ref="A525">XLOOKUP(B525,CABE_VENTAS!$A$1:A1037,CABE_VENTAS!$D$1:D1037,"N/A")</f>
        <v>45813</v>
      </c>
      <c r="B525" s="180">
        <v>2025.0</v>
      </c>
      <c r="C525" s="180" t="s">
        <v>521</v>
      </c>
      <c r="D525" s="265">
        <f t="array" ref="D525">XLOOKUP(B525,CABE_VENTAS!$A$1:A1037,CABE_VENTAS!$C$1:C1037,"N/A")</f>
        <v>162</v>
      </c>
      <c r="E525" s="337" t="str">
        <f t="array" ref="E525">XLOOKUP(D525,CLIENTES!$A$1:A1037,CLIENTES!$B$1:B1037, "")</f>
        <v>Marcos Roku</v>
      </c>
      <c r="F525" s="264" t="s">
        <v>827</v>
      </c>
      <c r="G525" s="260">
        <v>1.0</v>
      </c>
      <c r="H525" s="302" t="str">
        <f t="array" ref="H525">PROPER(INDEX('ARTICULOS TECNO'!B:B, MATCH(F525, 'ARTICULOS TECNO'!A:A, 0)))</f>
        <v>Apple Watch Series 10 (Gps+Cell) 42Mm Alum Sb - Ml</v>
      </c>
      <c r="I525" s="302" t="str">
        <f t="array" ref="I525">IFERROR(INDEX('ARTICULOS TECNO'!C:C, MATCH(F525, 'ARTICULOS TECNO'!A:A, 0)),"NA")</f>
        <v>Jet Black</v>
      </c>
      <c r="J525" s="252">
        <v>557.0</v>
      </c>
      <c r="K525" s="301">
        <v>439.0</v>
      </c>
      <c r="L525" s="210">
        <f t="shared" si="53"/>
        <v>439</v>
      </c>
      <c r="M525" s="250" t="s">
        <v>548</v>
      </c>
      <c r="N525" s="263">
        <f t="shared" si="29"/>
        <v>3121</v>
      </c>
      <c r="O525" s="267">
        <v>340.0</v>
      </c>
      <c r="P525" s="267">
        <f t="shared" si="57"/>
        <v>16</v>
      </c>
      <c r="Q525" s="267">
        <f t="array" ref="Q525">IFERROR((K525-O525-P525)*G525,"")</f>
        <v>83</v>
      </c>
      <c r="R525" s="294">
        <f t="shared" si="55"/>
        <v>0.1890660592</v>
      </c>
      <c r="S525" s="216" t="s">
        <v>778</v>
      </c>
      <c r="T525" s="180"/>
      <c r="U525" s="267">
        <f t="shared" si="58"/>
        <v>340</v>
      </c>
      <c r="V525" s="270">
        <f t="array" ref="V525">IFERROR(INDEX('ARTICULOS TECNO'!G:G, MATCH(F525, 'ARTICULOS TECNO'!A:A, 0)),"")</f>
        <v>0.35</v>
      </c>
      <c r="W525" s="270">
        <f t="shared" si="39"/>
        <v>0.35</v>
      </c>
      <c r="X525" s="289"/>
      <c r="Y525" s="244" t="str">
        <f t="shared" si="51"/>
        <v>06/2025</v>
      </c>
    </row>
    <row r="526">
      <c r="A526" s="219">
        <f t="array" ref="A526">XLOOKUP(B526,CABE_VENTAS!$A$1:A1037,CABE_VENTAS!$D$1:D1037,"N/A")</f>
        <v>45812</v>
      </c>
      <c r="B526" s="180">
        <v>2022.0</v>
      </c>
      <c r="C526" s="180" t="s">
        <v>191</v>
      </c>
      <c r="D526" s="265">
        <f t="array" ref="D526">XLOOKUP(B526,CABE_VENTAS!$A$1:A1037,CABE_VENTAS!$C$1:C1037,"N/A")</f>
        <v>162</v>
      </c>
      <c r="E526" s="337" t="str">
        <f t="array" ref="E526">XLOOKUP(D526,CLIENTES!$A$1:A1037,CLIENTES!$B$1:B1037, "")</f>
        <v>Marcos Roku</v>
      </c>
      <c r="F526" s="264" t="s">
        <v>828</v>
      </c>
      <c r="G526" s="260">
        <v>2.0</v>
      </c>
      <c r="H526" s="302" t="str">
        <f t="array" ref="H526">INDEX('ARTICULOS TECNO'!B:B, MATCH(F526, 'ARTICULOS TECNO'!A:A, 0))</f>
        <v>iPhone 16 Pro 128GB 🇺🇸</v>
      </c>
      <c r="I526" s="302" t="str">
        <f t="array" ref="I526">IFERROR(INDEX('ARTICULOS TECNO'!C:C, MATCH(F526, 'ARTICULOS TECNO'!A:A, 0)),"NA")</f>
        <v>Natural Titanium</v>
      </c>
      <c r="J526" s="252">
        <v>558.0</v>
      </c>
      <c r="K526" s="301">
        <v>959.0</v>
      </c>
      <c r="L526" s="210">
        <f t="shared" si="53"/>
        <v>1918</v>
      </c>
      <c r="M526" s="250" t="s">
        <v>548</v>
      </c>
      <c r="N526" s="263" t="str">
        <f t="shared" si="29"/>
        <v/>
      </c>
      <c r="O526" s="267">
        <v>850.0</v>
      </c>
      <c r="P526" s="267">
        <f t="shared" si="57"/>
        <v>39</v>
      </c>
      <c r="Q526" s="267">
        <f t="array" ref="Q526">IFERROR((K526-O526-P526)*G526,"")</f>
        <v>140</v>
      </c>
      <c r="R526" s="294">
        <f t="shared" si="55"/>
        <v>0.07299270073</v>
      </c>
      <c r="S526" s="216" t="s">
        <v>616</v>
      </c>
      <c r="T526" s="180">
        <v>2055.0</v>
      </c>
      <c r="U526" s="267">
        <f t="shared" si="58"/>
        <v>1700</v>
      </c>
      <c r="V526" s="270">
        <f t="array" ref="V526">IFERROR(INDEX('ARTICULOS TECNO'!G:G, MATCH(F526, 'ARTICULOS TECNO'!A:A, 0)),"")</f>
        <v>0.45</v>
      </c>
      <c r="W526" s="270">
        <f t="shared" si="39"/>
        <v>0.9</v>
      </c>
      <c r="X526" s="289"/>
      <c r="Y526" s="244" t="str">
        <f t="shared" si="51"/>
        <v>06/2025</v>
      </c>
    </row>
    <row r="527">
      <c r="A527" s="219">
        <f t="array" ref="A527">XLOOKUP(B527,CABE_VENTAS!$A$1:A1037,CABE_VENTAS!$D$1:D1037,"N/A")</f>
        <v>45812</v>
      </c>
      <c r="B527" s="180">
        <v>2022.0</v>
      </c>
      <c r="C527" s="180" t="s">
        <v>191</v>
      </c>
      <c r="D527" s="265">
        <f t="array" ref="D527">XLOOKUP(B527,CABE_VENTAS!$A$1:A1037,CABE_VENTAS!$C$1:C1037,"N/A")</f>
        <v>162</v>
      </c>
      <c r="E527" s="337" t="str">
        <f t="array" ref="E527">XLOOKUP(D527,CLIENTES!$A$1:A1037,CLIENTES!$B$1:B1037, "")</f>
        <v>Marcos Roku</v>
      </c>
      <c r="F527" s="264" t="s">
        <v>653</v>
      </c>
      <c r="G527" s="260">
        <v>1.0</v>
      </c>
      <c r="H527" s="302" t="str">
        <f t="array" ref="H527">INDEX('ARTICULOS TECNO'!B:B, MATCH(F527, 'ARTICULOS TECNO'!A:A, 0))</f>
        <v>iPhone 16 Pro 128GB 🇺🇸</v>
      </c>
      <c r="I527" s="302" t="str">
        <f t="array" ref="I527">IFERROR(INDEX('ARTICULOS TECNO'!C:C, MATCH(F527, 'ARTICULOS TECNO'!A:A, 0)),"NA")</f>
        <v>Desert Titanium</v>
      </c>
      <c r="J527" s="252">
        <v>558.0</v>
      </c>
      <c r="K527" s="301">
        <v>959.0</v>
      </c>
      <c r="L527" s="210">
        <f t="shared" si="53"/>
        <v>959</v>
      </c>
      <c r="M527" s="250" t="s">
        <v>548</v>
      </c>
      <c r="N527" s="263">
        <f t="shared" si="29"/>
        <v>2877</v>
      </c>
      <c r="O527" s="267">
        <v>845.0</v>
      </c>
      <c r="P527" s="267">
        <f t="shared" si="57"/>
        <v>39</v>
      </c>
      <c r="Q527" s="267">
        <f t="array" ref="Q527">IFERROR((K527-O527-P527)*G527,"")</f>
        <v>75</v>
      </c>
      <c r="R527" s="294">
        <f t="shared" si="55"/>
        <v>0.07820646507</v>
      </c>
      <c r="S527" s="216" t="s">
        <v>822</v>
      </c>
      <c r="T527" s="180">
        <v>119.0</v>
      </c>
      <c r="U527" s="267">
        <f t="shared" si="58"/>
        <v>845</v>
      </c>
      <c r="V527" s="270">
        <f t="array" ref="V527">IFERROR(INDEX('ARTICULOS TECNO'!G:G, MATCH(F527, 'ARTICULOS TECNO'!A:A, 0)),"")</f>
        <v>0.45</v>
      </c>
      <c r="W527" s="270">
        <f t="shared" si="39"/>
        <v>0.45</v>
      </c>
      <c r="X527" s="289"/>
      <c r="Y527" s="244" t="str">
        <f t="shared" si="51"/>
        <v>06/2025</v>
      </c>
    </row>
    <row r="528">
      <c r="A528" s="219">
        <f t="array" ref="A528">XLOOKUP(B528,CABE_VENTAS!$A$1:A1037,CABE_VENTAS!$D$1:D1037,"N/A")</f>
        <v>45812</v>
      </c>
      <c r="B528" s="180">
        <v>2020.0</v>
      </c>
      <c r="C528" s="180" t="s">
        <v>191</v>
      </c>
      <c r="D528" s="265">
        <f t="array" ref="D528">XLOOKUP(B528,CABE_VENTAS!$A$1:A1037,CABE_VENTAS!$C$1:C1037,"N/A")</f>
        <v>257</v>
      </c>
      <c r="E528" s="337" t="str">
        <f t="array" ref="E528">XLOOKUP(D528,CLIENTES!$A$1:A1037,CLIENTES!$B$1:B1037, "")</f>
        <v>Gabriel x Nico Miami</v>
      </c>
      <c r="F528" s="264" t="s">
        <v>652</v>
      </c>
      <c r="G528" s="260">
        <v>1.0</v>
      </c>
      <c r="H528" s="302" t="str">
        <f t="array" ref="H528">INDEX('ARTICULOS TECNO'!B:B, MATCH(F528, 'ARTICULOS TECNO'!A:A, 0))</f>
        <v>iPhone 16 Pro Max 256GB 🇺🇸</v>
      </c>
      <c r="I528" s="302" t="str">
        <f t="array" ref="I528">IFERROR(INDEX('ARTICULOS TECNO'!C:C, MATCH(F528, 'ARTICULOS TECNO'!A:A, 0)),"NA")</f>
        <v>Natural Titanium</v>
      </c>
      <c r="J528" s="252">
        <v>559.0</v>
      </c>
      <c r="K528" s="301">
        <v>1140.0</v>
      </c>
      <c r="L528" s="210">
        <f t="shared" si="53"/>
        <v>1140</v>
      </c>
      <c r="M528" s="250" t="s">
        <v>548</v>
      </c>
      <c r="N528" s="263" t="str">
        <f t="shared" si="29"/>
        <v/>
      </c>
      <c r="O528" s="267">
        <v>1025.0</v>
      </c>
      <c r="P528" s="267">
        <f t="shared" si="57"/>
        <v>43</v>
      </c>
      <c r="Q528" s="267">
        <f t="array" ref="Q528">IFERROR((K528-O528-P528)*G528,"")</f>
        <v>72</v>
      </c>
      <c r="R528" s="294">
        <f t="shared" si="55"/>
        <v>0.06315789474</v>
      </c>
      <c r="S528" s="216" t="s">
        <v>616</v>
      </c>
      <c r="T528" s="180">
        <v>2055.0</v>
      </c>
      <c r="U528" s="267">
        <f t="shared" si="58"/>
        <v>1025</v>
      </c>
      <c r="V528" s="270">
        <f t="array" ref="V528">IFERROR(INDEX('ARTICULOS TECNO'!G:G, MATCH(F528, 'ARTICULOS TECNO'!A:A, 0)),"")</f>
        <v>0.5</v>
      </c>
      <c r="W528" s="270">
        <f t="shared" si="39"/>
        <v>0.5</v>
      </c>
      <c r="X528" s="289" t="s">
        <v>829</v>
      </c>
      <c r="Y528" s="244" t="str">
        <f t="shared" si="51"/>
        <v>06/2025</v>
      </c>
    </row>
    <row r="529">
      <c r="A529" s="219">
        <f t="array" ref="A529">XLOOKUP(B529,CABE_VENTAS!$A$1:A1037,CABE_VENTAS!$D$1:D1037,"N/A")</f>
        <v>45812</v>
      </c>
      <c r="B529" s="180">
        <v>2020.0</v>
      </c>
      <c r="C529" s="180" t="s">
        <v>191</v>
      </c>
      <c r="D529" s="265">
        <f t="array" ref="D529">XLOOKUP(B529,CABE_VENTAS!$A$1:A1037,CABE_VENTAS!$C$1:C1037,"N/A")</f>
        <v>257</v>
      </c>
      <c r="E529" s="337" t="str">
        <f t="array" ref="E529">XLOOKUP(D529,CLIENTES!$A$1:A1037,CLIENTES!$B$1:B1037, "")</f>
        <v>Gabriel x Nico Miami</v>
      </c>
      <c r="F529" s="264" t="s">
        <v>828</v>
      </c>
      <c r="G529" s="260">
        <v>1.0</v>
      </c>
      <c r="H529" s="302" t="str">
        <f t="array" ref="H529">INDEX('ARTICULOS TECNO'!B:B, MATCH(F529, 'ARTICULOS TECNO'!A:A, 0))</f>
        <v>iPhone 16 Pro 128GB 🇺🇸</v>
      </c>
      <c r="I529" s="302" t="str">
        <f t="array" ref="I529">IFERROR(INDEX('ARTICULOS TECNO'!C:C, MATCH(F529, 'ARTICULOS TECNO'!A:A, 0)),"NA")</f>
        <v>Natural Titanium</v>
      </c>
      <c r="J529" s="252">
        <v>559.0</v>
      </c>
      <c r="K529" s="301">
        <v>959.0</v>
      </c>
      <c r="L529" s="210">
        <f t="shared" si="53"/>
        <v>959</v>
      </c>
      <c r="M529" s="250" t="s">
        <v>548</v>
      </c>
      <c r="N529" s="263">
        <f t="shared" si="29"/>
        <v>2099</v>
      </c>
      <c r="O529" s="267">
        <v>845.0</v>
      </c>
      <c r="P529" s="267">
        <f t="shared" si="57"/>
        <v>39</v>
      </c>
      <c r="Q529" s="267">
        <f t="array" ref="Q529">IFERROR((K529-O529-P529)*G529,"")</f>
        <v>75</v>
      </c>
      <c r="R529" s="294">
        <f t="shared" si="55"/>
        <v>0.07820646507</v>
      </c>
      <c r="S529" s="216" t="s">
        <v>822</v>
      </c>
      <c r="T529" s="180">
        <v>119.0</v>
      </c>
      <c r="U529" s="267">
        <f t="shared" si="58"/>
        <v>845</v>
      </c>
      <c r="V529" s="270">
        <f t="array" ref="V529">IFERROR(INDEX('ARTICULOS TECNO'!G:G, MATCH(F529, 'ARTICULOS TECNO'!A:A, 0)),"")</f>
        <v>0.45</v>
      </c>
      <c r="W529" s="270">
        <f t="shared" si="39"/>
        <v>0.45</v>
      </c>
      <c r="X529" s="289" t="s">
        <v>829</v>
      </c>
      <c r="Y529" s="244" t="str">
        <f t="shared" si="51"/>
        <v>06/2025</v>
      </c>
    </row>
    <row r="530">
      <c r="A530" s="219">
        <f t="array" ref="A530">XLOOKUP(B530,CABE_VENTAS!$A$1:A1037,CABE_VENTAS!$D$1:D1037,"N/A")</f>
        <v>45810</v>
      </c>
      <c r="B530" s="180">
        <v>2019.0</v>
      </c>
      <c r="C530" s="180" t="s">
        <v>505</v>
      </c>
      <c r="D530" s="265">
        <f t="array" ref="D530">XLOOKUP(B530,CABE_VENTAS!$A$1:A1037,CABE_VENTAS!$C$1:C1037,"N/A")</f>
        <v>162</v>
      </c>
      <c r="E530" s="337" t="str">
        <f t="array" ref="E530">XLOOKUP(D530,CLIENTES!$A$1:A1037,CLIENTES!$B$1:B1037, "")</f>
        <v>Marcos Roku</v>
      </c>
      <c r="F530" s="254" t="s">
        <v>785</v>
      </c>
      <c r="G530" s="260">
        <v>1.0</v>
      </c>
      <c r="H530" s="302" t="str">
        <f t="array" ref="H530">PROPER(INDEX('ARTICULOS TECNO'!B:B, MATCH(F530, 'ARTICULOS TECNO'!A:A, 0)))</f>
        <v>Apple Ipad Mini A17 256Gb Wifi Only</v>
      </c>
      <c r="I530" s="302" t="str">
        <f t="array" ref="I530">IFERROR(INDEX('ARTICULOS TECNO'!C:C, MATCH(F530, 'ARTICULOS TECNO'!A:A, 0)),"NA")</f>
        <v>Blue</v>
      </c>
      <c r="J530" s="252">
        <v>561.0</v>
      </c>
      <c r="K530" s="301">
        <v>599.0</v>
      </c>
      <c r="L530" s="210">
        <f t="shared" si="53"/>
        <v>599</v>
      </c>
      <c r="M530" s="250" t="s">
        <v>548</v>
      </c>
      <c r="N530" s="263" t="str">
        <f t="shared" si="29"/>
        <v/>
      </c>
      <c r="O530" s="267">
        <v>495.0</v>
      </c>
      <c r="P530" s="267">
        <f t="shared" si="57"/>
        <v>32</v>
      </c>
      <c r="Q530" s="267">
        <f t="array" ref="Q530">IFERROR((K530-O530-P530)*G530,"")</f>
        <v>72</v>
      </c>
      <c r="R530" s="294">
        <f t="shared" si="55"/>
        <v>0.1202003339</v>
      </c>
      <c r="S530" s="216" t="s">
        <v>824</v>
      </c>
      <c r="T530" s="180">
        <v>84107.0</v>
      </c>
      <c r="U530" s="267">
        <f t="shared" si="58"/>
        <v>495</v>
      </c>
      <c r="V530" s="270">
        <f t="array" ref="V530">IFERROR(INDEX('ARTICULOS TECNO'!G:G, MATCH(F530, 'ARTICULOS TECNO'!A:A, 0)),"")</f>
        <v>0.7</v>
      </c>
      <c r="W530" s="270">
        <f t="shared" si="39"/>
        <v>0.7</v>
      </c>
      <c r="X530" s="289"/>
      <c r="Y530" s="244" t="str">
        <f t="shared" si="51"/>
        <v>06/2025</v>
      </c>
    </row>
    <row r="531">
      <c r="A531" s="219">
        <f t="array" ref="A531">XLOOKUP(B531,CABE_VENTAS!$A$1:A1037,CABE_VENTAS!$D$1:D1037,"N/A")</f>
        <v>45810</v>
      </c>
      <c r="B531" s="180">
        <v>2019.0</v>
      </c>
      <c r="C531" s="180" t="s">
        <v>195</v>
      </c>
      <c r="D531" s="265">
        <f t="array" ref="D531">XLOOKUP(B531,CABE_VENTAS!$A$1:A1037,CABE_VENTAS!$C$1:C1037,"N/A")</f>
        <v>162</v>
      </c>
      <c r="E531" s="337" t="str">
        <f t="array" ref="E531">XLOOKUP(D531,CLIENTES!$A$1:A1037,CLIENTES!$B$1:B1037, "")</f>
        <v>Marcos Roku</v>
      </c>
      <c r="F531" s="264" t="s">
        <v>619</v>
      </c>
      <c r="G531" s="260">
        <v>5.0</v>
      </c>
      <c r="H531" s="302" t="s">
        <v>830</v>
      </c>
      <c r="I531" s="302"/>
      <c r="J531" s="252">
        <v>557.0</v>
      </c>
      <c r="K531" s="301">
        <v>133.0</v>
      </c>
      <c r="L531" s="210">
        <f t="shared" si="53"/>
        <v>665</v>
      </c>
      <c r="M531" s="250" t="s">
        <v>548</v>
      </c>
      <c r="N531" s="263" t="str">
        <f t="shared" si="29"/>
        <v/>
      </c>
      <c r="O531" s="267">
        <v>104.0</v>
      </c>
      <c r="P531" s="267">
        <f t="shared" si="57"/>
        <v>7</v>
      </c>
      <c r="Q531" s="267">
        <f t="array" ref="Q531">IFERROR((K531-O531-P531)*G531,"")</f>
        <v>110</v>
      </c>
      <c r="R531" s="294">
        <f t="shared" si="55"/>
        <v>0.1654135338</v>
      </c>
      <c r="S531" s="216" t="s">
        <v>824</v>
      </c>
      <c r="T531" s="180">
        <v>84106.0</v>
      </c>
      <c r="U531" s="267">
        <f t="shared" si="58"/>
        <v>520</v>
      </c>
      <c r="V531" s="270">
        <f t="array" ref="V531">IFERROR(INDEX('ARTICULOS TECNO'!G:G, MATCH(F531, 'ARTICULOS TECNO'!A:A, 0)),"")</f>
        <v>0.15</v>
      </c>
      <c r="W531" s="270">
        <f t="shared" si="39"/>
        <v>0.75</v>
      </c>
      <c r="X531" s="289"/>
      <c r="Y531" s="244" t="str">
        <f t="shared" si="51"/>
        <v>06/2025</v>
      </c>
    </row>
    <row r="532">
      <c r="A532" s="219">
        <f t="array" ref="A532">XLOOKUP(B532,CABE_VENTAS!$A$1:A1037,CABE_VENTAS!$D$1:D1037,"N/A")</f>
        <v>45810</v>
      </c>
      <c r="B532" s="180">
        <v>2019.0</v>
      </c>
      <c r="C532" s="180" t="s">
        <v>505</v>
      </c>
      <c r="D532" s="265">
        <f t="array" ref="D532">XLOOKUP(B532,CABE_VENTAS!$A$1:A1037,CABE_VENTAS!$C$1:C1037,"N/A")</f>
        <v>162</v>
      </c>
      <c r="E532" s="337" t="str">
        <f t="array" ref="E532">XLOOKUP(D532,CLIENTES!$A$1:A1037,CLIENTES!$B$1:B1037, "")</f>
        <v>Marcos Roku</v>
      </c>
      <c r="F532" s="254" t="s">
        <v>506</v>
      </c>
      <c r="G532" s="260">
        <v>3.0</v>
      </c>
      <c r="H532" s="302" t="str">
        <f t="array" ref="H532">PROPER(INDEX('ARTICULOS TECNO'!B:B, MATCH(F532, 'ARTICULOS TECNO'!A:A, 0)))</f>
        <v>Apple Ipad 11Th Gen A16 128Gb Wi-Fi Only</v>
      </c>
      <c r="I532" s="302" t="str">
        <f t="array" ref="I532">IFERROR(INDEX('ARTICULOS TECNO'!C:C, MATCH(F532, 'ARTICULOS TECNO'!A:A, 0)),"NA")</f>
        <v>Blue</v>
      </c>
      <c r="J532" s="252">
        <v>556.0</v>
      </c>
      <c r="K532" s="301">
        <v>415.0</v>
      </c>
      <c r="L532" s="210">
        <f t="shared" si="53"/>
        <v>1245</v>
      </c>
      <c r="M532" s="250" t="s">
        <v>548</v>
      </c>
      <c r="N532" s="263" t="str">
        <f t="shared" si="29"/>
        <v/>
      </c>
      <c r="O532" s="267">
        <v>305.0</v>
      </c>
      <c r="P532" s="267">
        <f t="shared" si="57"/>
        <v>39</v>
      </c>
      <c r="Q532" s="267">
        <f t="array" ref="Q532">IFERROR((K532-O532-P532)*G532,"")</f>
        <v>213</v>
      </c>
      <c r="R532" s="294">
        <f t="shared" si="55"/>
        <v>0.1710843373</v>
      </c>
      <c r="S532" s="216" t="s">
        <v>824</v>
      </c>
      <c r="T532" s="180">
        <v>84106.0</v>
      </c>
      <c r="U532" s="267">
        <f t="shared" si="58"/>
        <v>915</v>
      </c>
      <c r="V532" s="270">
        <f t="array" ref="V532">IFERROR(INDEX('ARTICULOS TECNO'!G:G, MATCH(F532, 'ARTICULOS TECNO'!A:A, 0)),"")</f>
        <v>0.855</v>
      </c>
      <c r="W532" s="270">
        <f t="shared" si="39"/>
        <v>2.565</v>
      </c>
      <c r="X532" s="289"/>
      <c r="Y532" s="244" t="str">
        <f t="shared" si="51"/>
        <v>06/2025</v>
      </c>
    </row>
    <row r="533">
      <c r="A533" s="219">
        <f t="array" ref="A533">XLOOKUP(B533,CABE_VENTAS!$A$1:A1037,CABE_VENTAS!$D$1:D1037,"N/A")</f>
        <v>45810</v>
      </c>
      <c r="B533" s="180">
        <v>2019.0</v>
      </c>
      <c r="C533" s="180" t="s">
        <v>505</v>
      </c>
      <c r="D533" s="265">
        <f t="array" ref="D533">XLOOKUP(B533,CABE_VENTAS!$A$1:A1037,CABE_VENTAS!$C$1:C1037,"N/A")</f>
        <v>162</v>
      </c>
      <c r="E533" s="337" t="str">
        <f t="array" ref="E533">XLOOKUP(D533,CLIENTES!$A$1:A1037,CLIENTES!$B$1:B1037, "")</f>
        <v>Marcos Roku</v>
      </c>
      <c r="F533" s="254" t="s">
        <v>561</v>
      </c>
      <c r="G533" s="260">
        <v>2.0</v>
      </c>
      <c r="H533" s="302" t="str">
        <f t="array" ref="H533">PROPER(INDEX('ARTICULOS TECNO'!B:B, MATCH(F533, 'ARTICULOS TECNO'!A:A, 0)))</f>
        <v>Apple Ipad 11Th Gen A16 128Gb Wi-Fi Only</v>
      </c>
      <c r="I533" s="302" t="str">
        <f t="array" ref="I533">IFERROR(INDEX('ARTICULOS TECNO'!C:C, MATCH(F533, 'ARTICULOS TECNO'!A:A, 0)),"NA")</f>
        <v>Pink</v>
      </c>
      <c r="J533" s="252">
        <v>556.0</v>
      </c>
      <c r="K533" s="301">
        <v>415.0</v>
      </c>
      <c r="L533" s="210">
        <f t="shared" si="53"/>
        <v>830</v>
      </c>
      <c r="M533" s="250" t="s">
        <v>548</v>
      </c>
      <c r="N533" s="263" t="str">
        <f t="shared" si="29"/>
        <v/>
      </c>
      <c r="O533" s="267">
        <v>305.0</v>
      </c>
      <c r="P533" s="267">
        <f t="shared" si="57"/>
        <v>39</v>
      </c>
      <c r="Q533" s="267">
        <f t="array" ref="Q533">IFERROR((K533-O533-P533)*G533,"")</f>
        <v>142</v>
      </c>
      <c r="R533" s="294">
        <f t="shared" si="55"/>
        <v>0.1710843373</v>
      </c>
      <c r="S533" s="216" t="s">
        <v>824</v>
      </c>
      <c r="T533" s="180">
        <v>84106.0</v>
      </c>
      <c r="U533" s="267">
        <f t="shared" si="58"/>
        <v>610</v>
      </c>
      <c r="V533" s="270">
        <f t="array" ref="V533">IFERROR(INDEX('ARTICULOS TECNO'!G:G, MATCH(F533, 'ARTICULOS TECNO'!A:A, 0)),"")</f>
        <v>0.855</v>
      </c>
      <c r="W533" s="270">
        <f t="shared" si="39"/>
        <v>1.71</v>
      </c>
      <c r="X533" s="289"/>
      <c r="Y533" s="244" t="str">
        <f t="shared" si="51"/>
        <v>06/2025</v>
      </c>
    </row>
    <row r="534">
      <c r="A534" s="219">
        <f t="array" ref="A534">XLOOKUP(B534,CABE_VENTAS!$A$1:A1037,CABE_VENTAS!$D$1:D1037,"N/A")</f>
        <v>45810</v>
      </c>
      <c r="B534" s="180">
        <v>2019.0</v>
      </c>
      <c r="C534" s="180" t="s">
        <v>505</v>
      </c>
      <c r="D534" s="265">
        <f t="array" ref="D534">XLOOKUP(B534,CABE_VENTAS!$A$1:A1037,CABE_VENTAS!$C$1:C1037,"N/A")</f>
        <v>162</v>
      </c>
      <c r="E534" s="337" t="str">
        <f t="array" ref="E534">XLOOKUP(D534,CLIENTES!$A$1:A1037,CLIENTES!$B$1:B1037, "")</f>
        <v>Marcos Roku</v>
      </c>
      <c r="F534" s="254" t="s">
        <v>513</v>
      </c>
      <c r="G534" s="260">
        <v>1.0</v>
      </c>
      <c r="H534" s="302" t="str">
        <f t="array" ref="H534">PROPER(INDEX('ARTICULOS TECNO'!B:B, MATCH(F534, 'ARTICULOS TECNO'!A:A, 0)))</f>
        <v>Apple Ipad 11Th Gen A16 256Gb Wi-Fi Only</v>
      </c>
      <c r="I534" s="302" t="str">
        <f t="array" ref="I534">IFERROR(INDEX('ARTICULOS TECNO'!C:C, MATCH(F534, 'ARTICULOS TECNO'!A:A, 0)),"NA")</f>
        <v>Blue</v>
      </c>
      <c r="J534" s="252">
        <v>556.0</v>
      </c>
      <c r="K534" s="301">
        <v>495.0</v>
      </c>
      <c r="L534" s="210">
        <f t="shared" si="53"/>
        <v>495</v>
      </c>
      <c r="M534" s="250" t="s">
        <v>548</v>
      </c>
      <c r="N534" s="263">
        <f t="shared" si="29"/>
        <v>3834</v>
      </c>
      <c r="O534" s="267">
        <v>388.0</v>
      </c>
      <c r="P534" s="267">
        <f t="shared" si="57"/>
        <v>39</v>
      </c>
      <c r="Q534" s="267">
        <f t="array" ref="Q534">IFERROR((K534-O534-P534)*G534,"")</f>
        <v>68</v>
      </c>
      <c r="R534" s="294">
        <f t="shared" si="55"/>
        <v>0.1373737374</v>
      </c>
      <c r="S534" s="216" t="s">
        <v>824</v>
      </c>
      <c r="T534" s="180">
        <v>84106.0</v>
      </c>
      <c r="U534" s="267">
        <f t="shared" si="58"/>
        <v>388</v>
      </c>
      <c r="V534" s="270">
        <f t="array" ref="V534">IFERROR(INDEX('ARTICULOS TECNO'!G:G, MATCH(F534, 'ARTICULOS TECNO'!A:A, 0)),"")</f>
        <v>0.855</v>
      </c>
      <c r="W534" s="270">
        <f t="shared" si="39"/>
        <v>0.855</v>
      </c>
      <c r="X534" s="289"/>
      <c r="Y534" s="244" t="str">
        <f t="shared" si="51"/>
        <v>06/2025</v>
      </c>
    </row>
    <row r="535">
      <c r="A535" s="219">
        <f t="array" ref="A535">XLOOKUP(B535,CABE_VENTAS!$A$1:A1037,CABE_VENTAS!$D$1:D1037,"N/A")</f>
        <v>45810</v>
      </c>
      <c r="B535" s="180">
        <v>2018.0</v>
      </c>
      <c r="C535" s="180" t="s">
        <v>191</v>
      </c>
      <c r="D535" s="265">
        <f t="array" ref="D535">XLOOKUP(B535,CABE_VENTAS!$A$1:A1037,CABE_VENTAS!$C$1:C1037,"N/A")</f>
        <v>162</v>
      </c>
      <c r="E535" s="337" t="str">
        <f t="array" ref="E535">XLOOKUP(D535,CLIENTES!$A$1:A1037,CLIENTES!$B$1:B1037, "")</f>
        <v>Marcos Roku</v>
      </c>
      <c r="F535" s="264" t="s">
        <v>831</v>
      </c>
      <c r="G535" s="260">
        <v>1.0</v>
      </c>
      <c r="H535" s="302" t="str">
        <f t="array" ref="H535">INDEX('ARTICULOS TECNO'!B:B, MATCH(F535, 'ARTICULOS TECNO'!A:A, 0))</f>
        <v>iPhone 16 Pro Max 256GB 🇺🇸</v>
      </c>
      <c r="I535" s="302" t="str">
        <f t="array" ref="I535">IFERROR(INDEX('ARTICULOS TECNO'!C:C, MATCH(F535, 'ARTICULOS TECNO'!A:A, 0)),"NA")</f>
        <v>White Titanium</v>
      </c>
      <c r="J535" s="252">
        <v>545.0</v>
      </c>
      <c r="K535" s="301">
        <v>1100.0</v>
      </c>
      <c r="L535" s="210">
        <f t="shared" si="53"/>
        <v>1100</v>
      </c>
      <c r="M535" s="250" t="s">
        <v>548</v>
      </c>
      <c r="N535" s="263" t="str">
        <f t="shared" si="29"/>
        <v/>
      </c>
      <c r="O535" s="267">
        <v>1037.0</v>
      </c>
      <c r="P535" s="267">
        <f t="shared" si="57"/>
        <v>43</v>
      </c>
      <c r="Q535" s="267">
        <f t="array" ref="Q535">IFERROR((K535-O535-P535)*G535,"")</f>
        <v>20</v>
      </c>
      <c r="R535" s="294">
        <f t="shared" si="55"/>
        <v>0.01818181818</v>
      </c>
      <c r="S535" s="216" t="s">
        <v>738</v>
      </c>
      <c r="T535" s="180">
        <v>8560.0</v>
      </c>
      <c r="U535" s="267">
        <f t="shared" si="58"/>
        <v>1037</v>
      </c>
      <c r="V535" s="270">
        <f t="array" ref="V535">IFERROR(INDEX('ARTICULOS TECNO'!G:G, MATCH(F535, 'ARTICULOS TECNO'!A:A, 0)),"")</f>
        <v>0.5</v>
      </c>
      <c r="W535" s="270">
        <f t="shared" si="39"/>
        <v>0.5</v>
      </c>
      <c r="X535" s="289"/>
      <c r="Y535" s="244" t="str">
        <f t="shared" si="51"/>
        <v>06/2025</v>
      </c>
    </row>
    <row r="536">
      <c r="A536" s="219">
        <f t="array" ref="A536">XLOOKUP(B536,CABE_VENTAS!$A$1:A1037,CABE_VENTAS!$D$1:D1037,"N/A")</f>
        <v>45810</v>
      </c>
      <c r="B536" s="180">
        <v>2018.0</v>
      </c>
      <c r="C536" s="180" t="s">
        <v>191</v>
      </c>
      <c r="D536" s="265">
        <f t="array" ref="D536">XLOOKUP(B536,CABE_VENTAS!$A$1:A1037,CABE_VENTAS!$C$1:C1037,"N/A")</f>
        <v>162</v>
      </c>
      <c r="E536" s="337" t="str">
        <f t="array" ref="E536">XLOOKUP(D536,CLIENTES!$A$1:A1037,CLIENTES!$B$1:B1037, "")</f>
        <v>Marcos Roku</v>
      </c>
      <c r="F536" s="264" t="s">
        <v>649</v>
      </c>
      <c r="G536" s="260">
        <v>2.0</v>
      </c>
      <c r="H536" s="302" t="str">
        <f t="array" ref="H536">INDEX('ARTICULOS TECNO'!B:B, MATCH(F536, 'ARTICULOS TECNO'!A:A, 0))</f>
        <v>iPhone 16 Pro Max 256GB 🇺🇸</v>
      </c>
      <c r="I536" s="302" t="str">
        <f t="array" ref="I536">IFERROR(INDEX('ARTICULOS TECNO'!C:C, MATCH(F536, 'ARTICULOS TECNO'!A:A, 0)),"NA")</f>
        <v>Black Titanium</v>
      </c>
      <c r="J536" s="252">
        <v>545.0</v>
      </c>
      <c r="K536" s="301">
        <v>1100.0</v>
      </c>
      <c r="L536" s="210">
        <f t="shared" si="53"/>
        <v>2200</v>
      </c>
      <c r="M536" s="250" t="s">
        <v>548</v>
      </c>
      <c r="N536" s="263">
        <f t="shared" si="29"/>
        <v>3300</v>
      </c>
      <c r="O536" s="267">
        <v>1037.0</v>
      </c>
      <c r="P536" s="267">
        <f t="shared" si="57"/>
        <v>43</v>
      </c>
      <c r="Q536" s="267">
        <f t="array" ref="Q536">IFERROR((K536-O536-P536)*G536,"")</f>
        <v>40</v>
      </c>
      <c r="R536" s="294">
        <f t="shared" si="55"/>
        <v>0.01818181818</v>
      </c>
      <c r="S536" s="216" t="s">
        <v>738</v>
      </c>
      <c r="T536" s="180">
        <v>8560.0</v>
      </c>
      <c r="U536" s="267">
        <f t="shared" si="58"/>
        <v>2074</v>
      </c>
      <c r="V536" s="270">
        <f t="array" ref="V536">IFERROR(INDEX('ARTICULOS TECNO'!G:G, MATCH(F536, 'ARTICULOS TECNO'!A:A, 0)),"")</f>
        <v>0.5</v>
      </c>
      <c r="W536" s="270">
        <f t="shared" si="39"/>
        <v>1</v>
      </c>
      <c r="X536" s="289"/>
      <c r="Y536" s="244" t="str">
        <f t="shared" si="51"/>
        <v>06/2025</v>
      </c>
    </row>
    <row r="537">
      <c r="A537" s="219">
        <f t="array" ref="A537">XLOOKUP(B537,CABE_VENTAS!$A$1:A1037,CABE_VENTAS!$D$1:D1037,"N/A")</f>
        <v>45812</v>
      </c>
      <c r="B537" s="180">
        <v>2017.0</v>
      </c>
      <c r="C537" s="180" t="s">
        <v>191</v>
      </c>
      <c r="D537" s="265">
        <f t="array" ref="D537">XLOOKUP(B537,CABE_VENTAS!$A$1:A1037,CABE_VENTAS!$C$1:C1037,"N/A")</f>
        <v>257</v>
      </c>
      <c r="E537" s="337" t="str">
        <f t="array" ref="E537">XLOOKUP(D537,CLIENTES!$A$1:A1037,CLIENTES!$B$1:B1037, "")</f>
        <v>Gabriel x Nico Miami</v>
      </c>
      <c r="F537" s="264" t="s">
        <v>832</v>
      </c>
      <c r="G537" s="260">
        <v>1.0</v>
      </c>
      <c r="H537" s="302" t="str">
        <f t="array" ref="H537">INDEX('ARTICULOS TECNO'!B:B, MATCH(F537, 'ARTICULOS TECNO'!A:A, 0))</f>
        <v>iPhone 16 Pro 128GB 🇺🇸</v>
      </c>
      <c r="I537" s="302" t="str">
        <f t="array" ref="I537">IFERROR(INDEX('ARTICULOS TECNO'!C:C, MATCH(F537, 'ARTICULOS TECNO'!A:A, 0)),"NA")</f>
        <v>White Titanium</v>
      </c>
      <c r="J537" s="252">
        <v>559.0</v>
      </c>
      <c r="K537" s="301">
        <v>959.0</v>
      </c>
      <c r="L537" s="210">
        <f t="shared" si="53"/>
        <v>959</v>
      </c>
      <c r="M537" s="250" t="s">
        <v>548</v>
      </c>
      <c r="N537" s="263">
        <f t="shared" si="29"/>
        <v>959</v>
      </c>
      <c r="O537" s="267">
        <v>845.0</v>
      </c>
      <c r="P537" s="267">
        <f t="shared" si="57"/>
        <v>39</v>
      </c>
      <c r="Q537" s="267">
        <f t="array" ref="Q537">IFERROR((K537-O537-P537)*G537,"")</f>
        <v>75</v>
      </c>
      <c r="R537" s="294">
        <f t="shared" si="55"/>
        <v>0.07820646507</v>
      </c>
      <c r="S537" s="216" t="s">
        <v>822</v>
      </c>
      <c r="T537" s="180">
        <v>119.0</v>
      </c>
      <c r="U537" s="267">
        <f t="shared" si="58"/>
        <v>845</v>
      </c>
      <c r="V537" s="270">
        <f t="array" ref="V537">IFERROR(INDEX('ARTICULOS TECNO'!G:G, MATCH(F537, 'ARTICULOS TECNO'!A:A, 0)),"")</f>
        <v>0.45</v>
      </c>
      <c r="W537" s="270">
        <f t="shared" si="39"/>
        <v>0.45</v>
      </c>
      <c r="X537" s="289" t="s">
        <v>833</v>
      </c>
      <c r="Y537" s="244" t="str">
        <f t="shared" si="51"/>
        <v>06/2025</v>
      </c>
    </row>
    <row r="538">
      <c r="A538" s="219">
        <f t="array" ref="A538">XLOOKUP(B538,CABE_VENTAS!$A$1:A1037,CABE_VENTAS!$D$1:D1037,"N/A")</f>
        <v>45806</v>
      </c>
      <c r="B538" s="180">
        <v>2016.0</v>
      </c>
      <c r="C538" s="180" t="s">
        <v>191</v>
      </c>
      <c r="D538" s="265">
        <f t="array" ref="D538">XLOOKUP(B538,CABE_VENTAS!$A$1:A1037,CABE_VENTAS!$C$1:C1037,"N/A")</f>
        <v>162</v>
      </c>
      <c r="E538" s="337" t="str">
        <f t="array" ref="E538">XLOOKUP(D538,CLIENTES!$A$1:A1037,CLIENTES!$B$1:B1037, "")</f>
        <v>Marcos Roku</v>
      </c>
      <c r="F538" s="264" t="s">
        <v>834</v>
      </c>
      <c r="G538" s="260">
        <v>1.0</v>
      </c>
      <c r="H538" s="302" t="str">
        <f t="array" ref="H538">INDEX('ARTICULOS TECNO'!B:B, MATCH(F538, 'ARTICULOS TECNO'!A:A, 0))</f>
        <v>iPhone 14 128GB 🇺🇸</v>
      </c>
      <c r="I538" s="302" t="str">
        <f t="array" ref="I538">IFERROR(INDEX('ARTICULOS TECNO'!C:C, MATCH(F538, 'ARTICULOS TECNO'!A:A, 0)),"NA")</f>
        <v>Midnight</v>
      </c>
      <c r="J538" s="252">
        <v>558.0</v>
      </c>
      <c r="K538" s="301">
        <v>560.0</v>
      </c>
      <c r="L538" s="210">
        <f t="shared" si="53"/>
        <v>560</v>
      </c>
      <c r="M538" s="250" t="s">
        <v>548</v>
      </c>
      <c r="N538" s="263">
        <f t="shared" si="29"/>
        <v>560</v>
      </c>
      <c r="O538" s="267">
        <v>505.0</v>
      </c>
      <c r="P538" s="267">
        <f t="shared" si="57"/>
        <v>30</v>
      </c>
      <c r="Q538" s="267">
        <f t="array" ref="Q538">IFERROR((K538-O538-P538)*G538,"")</f>
        <v>25</v>
      </c>
      <c r="R538" s="294">
        <f t="shared" si="55"/>
        <v>0.04464285714</v>
      </c>
      <c r="S538" s="216" t="s">
        <v>822</v>
      </c>
      <c r="T538" s="180">
        <v>119.0</v>
      </c>
      <c r="U538" s="267">
        <f t="shared" si="58"/>
        <v>505</v>
      </c>
      <c r="V538" s="270">
        <f t="array" ref="V538">IFERROR(INDEX('ARTICULOS TECNO'!G:G, MATCH(F538, 'ARTICULOS TECNO'!A:A, 0)),"")</f>
        <v>0.35</v>
      </c>
      <c r="W538" s="270">
        <f t="shared" si="39"/>
        <v>0.35</v>
      </c>
      <c r="X538" s="289"/>
      <c r="Y538" s="244" t="str">
        <f t="shared" si="51"/>
        <v>05/2025</v>
      </c>
    </row>
    <row r="539">
      <c r="A539" s="219">
        <f t="array" ref="A539">XLOOKUP(B539,CABE_VENTAS!$A$1:A1037,CABE_VENTAS!$D$1:D1037,"N/A")</f>
        <v>45806</v>
      </c>
      <c r="B539" s="180">
        <v>2015.0</v>
      </c>
      <c r="C539" s="180" t="s">
        <v>521</v>
      </c>
      <c r="D539" s="265">
        <f t="array" ref="D539">XLOOKUP(B539,CABE_VENTAS!$A$1:A1037,CABE_VENTAS!$C$1:C1037,"N/A")</f>
        <v>162</v>
      </c>
      <c r="E539" s="337" t="str">
        <f t="array" ref="E539">XLOOKUP(D539,CLIENTES!$A$1:A1037,CLIENTES!$B$1:B1037, "")</f>
        <v>Marcos Roku</v>
      </c>
      <c r="F539" s="264" t="s">
        <v>781</v>
      </c>
      <c r="G539" s="260">
        <v>1.0</v>
      </c>
      <c r="H539" s="302" t="str">
        <f t="array" ref="H539">PROPER(INDEX('ARTICULOS TECNO'!B:B, MATCH(F539, 'ARTICULOS TECNO'!A:A, 0)))</f>
        <v>Apple Watch Series 10 (Gps) 46Mm Alum - Sb - Ml</v>
      </c>
      <c r="I539" s="302" t="str">
        <f t="array" ref="I539">IFERROR(INDEX('ARTICULOS TECNO'!C:C, MATCH(F539, 'ARTICULOS TECNO'!A:A, 0)),"NA")</f>
        <v>Rose Gold</v>
      </c>
      <c r="J539" s="252">
        <v>569.0</v>
      </c>
      <c r="K539" s="301">
        <v>358.0</v>
      </c>
      <c r="L539" s="210">
        <f t="shared" si="53"/>
        <v>358</v>
      </c>
      <c r="M539" s="250" t="s">
        <v>548</v>
      </c>
      <c r="N539" s="263" t="str">
        <f t="shared" si="29"/>
        <v/>
      </c>
      <c r="O539" s="267">
        <v>325.0</v>
      </c>
      <c r="P539" s="267">
        <v>20.0</v>
      </c>
      <c r="Q539" s="267">
        <f t="array" ref="Q539">IFERROR((K539-O539-P539)*G539,"")</f>
        <v>13</v>
      </c>
      <c r="R539" s="294">
        <f t="shared" si="55"/>
        <v>0.03631284916</v>
      </c>
      <c r="S539" s="216" t="s">
        <v>824</v>
      </c>
      <c r="T539" s="180">
        <v>84107.0</v>
      </c>
      <c r="U539" s="267">
        <f t="shared" si="58"/>
        <v>325</v>
      </c>
      <c r="V539" s="270">
        <f t="array" ref="V539">IFERROR(INDEX('ARTICULOS TECNO'!G:G, MATCH(F539, 'ARTICULOS TECNO'!A:A, 0)),"")</f>
        <v>0.35</v>
      </c>
      <c r="W539" s="270">
        <f t="shared" si="39"/>
        <v>0.35</v>
      </c>
      <c r="X539" s="289"/>
      <c r="Y539" s="244" t="str">
        <f t="shared" si="51"/>
        <v>05/2025</v>
      </c>
    </row>
    <row r="540">
      <c r="A540" s="219">
        <f t="array" ref="A540">XLOOKUP(B540,CABE_VENTAS!$A$1:A1037,CABE_VENTAS!$D$1:D1037,"N/A")</f>
        <v>45806</v>
      </c>
      <c r="B540" s="180">
        <v>2015.0</v>
      </c>
      <c r="C540" s="180" t="s">
        <v>521</v>
      </c>
      <c r="D540" s="265">
        <f t="array" ref="D540">XLOOKUP(B540,CABE_VENTAS!$A$1:A1037,CABE_VENTAS!$C$1:C1037,"N/A")</f>
        <v>162</v>
      </c>
      <c r="E540" s="337" t="str">
        <f t="array" ref="E540">XLOOKUP(D540,CLIENTES!$A$1:A1037,CLIENTES!$B$1:B1037, "")</f>
        <v>Marcos Roku</v>
      </c>
      <c r="F540" s="264" t="s">
        <v>781</v>
      </c>
      <c r="G540" s="260">
        <v>4.0</v>
      </c>
      <c r="H540" s="302" t="str">
        <f t="array" ref="H540">PROPER(INDEX('ARTICULOS TECNO'!B:B, MATCH(F540, 'ARTICULOS TECNO'!A:A, 0)))</f>
        <v>Apple Watch Series 10 (Gps) 46Mm Alum - Sb - Ml</v>
      </c>
      <c r="I540" s="302" t="str">
        <f t="array" ref="I540">IFERROR(INDEX('ARTICULOS TECNO'!C:C, MATCH(F540, 'ARTICULOS TECNO'!A:A, 0)),"NA")</f>
        <v>Rose Gold</v>
      </c>
      <c r="J540" s="252">
        <v>557.0</v>
      </c>
      <c r="K540" s="301">
        <v>358.0</v>
      </c>
      <c r="L540" s="210">
        <f t="shared" si="53"/>
        <v>1432</v>
      </c>
      <c r="M540" s="250" t="s">
        <v>548</v>
      </c>
      <c r="N540" s="263" t="str">
        <f t="shared" si="29"/>
        <v/>
      </c>
      <c r="O540" s="267">
        <v>325.0</v>
      </c>
      <c r="P540" s="267">
        <f>ROUNDUP(IF(ISNUMBER(FIND("CELL",UPPER(C540))),85*V540,45*V540),0)</f>
        <v>16</v>
      </c>
      <c r="Q540" s="267">
        <f t="array" ref="Q540">IFERROR((K540-O540-P540)*G540,"")</f>
        <v>68</v>
      </c>
      <c r="R540" s="294">
        <f t="shared" si="55"/>
        <v>0.04748603352</v>
      </c>
      <c r="S540" s="216" t="s">
        <v>824</v>
      </c>
      <c r="T540" s="180">
        <v>84107.0</v>
      </c>
      <c r="U540" s="267">
        <f t="shared" si="58"/>
        <v>1300</v>
      </c>
      <c r="V540" s="270">
        <f t="array" ref="V540">IFERROR(INDEX('ARTICULOS TECNO'!G:G, MATCH(F540, 'ARTICULOS TECNO'!A:A, 0)),"")</f>
        <v>0.35</v>
      </c>
      <c r="W540" s="270">
        <f t="shared" si="39"/>
        <v>1.4</v>
      </c>
      <c r="X540" s="289"/>
      <c r="Y540" s="244" t="str">
        <f t="shared" si="51"/>
        <v>05/2025</v>
      </c>
    </row>
    <row r="541">
      <c r="A541" s="219">
        <f t="array" ref="A541">XLOOKUP(B541,CABE_VENTAS!$A$1:A1037,CABE_VENTAS!$D$1:D1037,"N/A")</f>
        <v>45806</v>
      </c>
      <c r="B541" s="180">
        <v>2015.0</v>
      </c>
      <c r="C541" s="180" t="s">
        <v>521</v>
      </c>
      <c r="D541" s="265">
        <f t="array" ref="D541">XLOOKUP(B541,CABE_VENTAS!$A$1:A1037,CABE_VENTAS!$C$1:C1037,"N/A")</f>
        <v>162</v>
      </c>
      <c r="E541" s="337" t="str">
        <f t="array" ref="E541">XLOOKUP(D541,CLIENTES!$A$1:A1037,CLIENTES!$B$1:B1037, "")</f>
        <v>Marcos Roku</v>
      </c>
      <c r="F541" s="264" t="s">
        <v>682</v>
      </c>
      <c r="G541" s="260">
        <v>5.0</v>
      </c>
      <c r="H541" s="302" t="str">
        <f t="array" ref="H541">PROPER(INDEX('ARTICULOS TECNO'!B:B, MATCH(F541, 'ARTICULOS TECNO'!A:A, 0)))</f>
        <v>Apple Watch Series 10 (Gps) 42Mm Alum Sb - Sm</v>
      </c>
      <c r="I541" s="302" t="str">
        <f t="array" ref="I541">IFERROR(INDEX('ARTICULOS TECNO'!C:C, MATCH(F541, 'ARTICULOS TECNO'!A:A, 0)),"NA")</f>
        <v>Rose Gold</v>
      </c>
      <c r="J541" s="252">
        <v>557.0</v>
      </c>
      <c r="K541" s="301">
        <v>362.0</v>
      </c>
      <c r="L541" s="210">
        <f t="shared" si="53"/>
        <v>1810</v>
      </c>
      <c r="M541" s="250" t="s">
        <v>548</v>
      </c>
      <c r="N541" s="263" t="str">
        <f t="shared" si="29"/>
        <v/>
      </c>
      <c r="O541" s="267">
        <v>308.0</v>
      </c>
      <c r="P541" s="267">
        <v>18.0</v>
      </c>
      <c r="Q541" s="267">
        <f t="array" ref="Q541">IFERROR((K541-O541-P541)*G541,"")</f>
        <v>180</v>
      </c>
      <c r="R541" s="294">
        <f t="shared" si="55"/>
        <v>0.09944751381</v>
      </c>
      <c r="S541" s="261" t="s">
        <v>596</v>
      </c>
      <c r="T541" s="180">
        <v>1988.0</v>
      </c>
      <c r="U541" s="267">
        <f t="shared" si="58"/>
        <v>1540</v>
      </c>
      <c r="V541" s="270">
        <f t="array" ref="V541">IFERROR(INDEX('ARTICULOS TECNO'!G:G, MATCH(F541, 'ARTICULOS TECNO'!A:A, 0)),"")</f>
        <v>0.35</v>
      </c>
      <c r="W541" s="270">
        <f t="shared" si="39"/>
        <v>1.75</v>
      </c>
      <c r="X541" s="289"/>
      <c r="Y541" s="244" t="str">
        <f t="shared" si="51"/>
        <v>05/2025</v>
      </c>
    </row>
    <row r="542">
      <c r="A542" s="219">
        <f t="array" ref="A542">XLOOKUP(B542,CABE_VENTAS!$A$1:A1037,CABE_VENTAS!$D$1:D1037,"N/A")</f>
        <v>45806</v>
      </c>
      <c r="B542" s="180">
        <v>2015.0</v>
      </c>
      <c r="C542" s="180" t="s">
        <v>521</v>
      </c>
      <c r="D542" s="265">
        <f t="array" ref="D542">XLOOKUP(B542,CABE_VENTAS!$A$1:A1037,CABE_VENTAS!$C$1:C1037,"N/A")</f>
        <v>162</v>
      </c>
      <c r="E542" s="337" t="str">
        <f t="array" ref="E542">XLOOKUP(D542,CLIENTES!$A$1:A1037,CLIENTES!$B$1:B1037, "")</f>
        <v>Marcos Roku</v>
      </c>
      <c r="F542" s="264" t="s">
        <v>835</v>
      </c>
      <c r="G542" s="260">
        <v>1.0</v>
      </c>
      <c r="H542" s="302" t="str">
        <f t="array" ref="H542">PROPER(INDEX('ARTICULOS TECNO'!B:B, MATCH(F542, 'ARTICULOS TECNO'!A:A, 0)))</f>
        <v>Apple Watch Series 10 (Gps+Cell) 46Mm Aluminium Sb - Ml</v>
      </c>
      <c r="I542" s="302" t="str">
        <f t="array" ref="I542">IFERROR(INDEX('ARTICULOS TECNO'!C:C, MATCH(F542, 'ARTICULOS TECNO'!A:A, 0)),"NA")</f>
        <v>Jet Black</v>
      </c>
      <c r="J542" s="252">
        <v>557.0</v>
      </c>
      <c r="K542" s="301">
        <v>439.0</v>
      </c>
      <c r="L542" s="210">
        <f t="shared" si="53"/>
        <v>439</v>
      </c>
      <c r="M542" s="250" t="s">
        <v>548</v>
      </c>
      <c r="N542" s="263">
        <f t="shared" si="29"/>
        <v>4039</v>
      </c>
      <c r="O542" s="267">
        <v>340.0</v>
      </c>
      <c r="P542" s="267">
        <v>18.0</v>
      </c>
      <c r="Q542" s="267">
        <f t="array" ref="Q542">IFERROR((K542-O542-P542)*G542,"")</f>
        <v>81</v>
      </c>
      <c r="R542" s="294">
        <f t="shared" si="55"/>
        <v>0.1845102506</v>
      </c>
      <c r="S542" s="216" t="s">
        <v>836</v>
      </c>
      <c r="T542" s="180"/>
      <c r="U542" s="267">
        <f t="shared" si="58"/>
        <v>340</v>
      </c>
      <c r="V542" s="270">
        <f t="array" ref="V542">IFERROR(INDEX('ARTICULOS TECNO'!G:G, MATCH(F542, 'ARTICULOS TECNO'!A:A, 0)),"")</f>
        <v>0.35</v>
      </c>
      <c r="W542" s="270">
        <f t="shared" si="39"/>
        <v>0.35</v>
      </c>
      <c r="X542" s="289"/>
      <c r="Y542" s="244" t="str">
        <f t="shared" si="51"/>
        <v>05/2025</v>
      </c>
    </row>
    <row r="543">
      <c r="A543" s="219">
        <f t="array" ref="A543">XLOOKUP(B543,CABE_VENTAS!$A$1:A1037,CABE_VENTAS!$D$1:D1037,"N/A")</f>
        <v>45789</v>
      </c>
      <c r="B543" s="180">
        <v>2009.0</v>
      </c>
      <c r="C543" s="180" t="s">
        <v>191</v>
      </c>
      <c r="D543" s="265">
        <f t="array" ref="D543">XLOOKUP(B543,CABE_VENTAS!$A$1:A1037,CABE_VENTAS!$C$1:C1037,"N/A")</f>
        <v>162</v>
      </c>
      <c r="E543" s="337" t="str">
        <f t="array" ref="E543">XLOOKUP(D543,CLIENTES!$A$1:A1037,CLIENTES!$B$1:B1037, "")</f>
        <v>Marcos Roku</v>
      </c>
      <c r="F543" s="264" t="s">
        <v>837</v>
      </c>
      <c r="G543" s="260">
        <v>1.0</v>
      </c>
      <c r="H543" s="302" t="str">
        <f t="array" ref="H543">INDEX('ARTICULOS TECNO'!B:B, MATCH(F543, 'ARTICULOS TECNO'!A:A, 0))</f>
        <v>iPhone 15 128GB 🇨🇳</v>
      </c>
      <c r="I543" s="302" t="str">
        <f t="array" ref="I543">IFERROR(INDEX('ARTICULOS TECNO'!C:C, MATCH(F543, 'ARTICULOS TECNO'!A:A, 0)),"NA")</f>
        <v>Black</v>
      </c>
      <c r="J543" s="252">
        <v>548.0</v>
      </c>
      <c r="K543" s="301">
        <v>685.0</v>
      </c>
      <c r="L543" s="210">
        <f t="shared" si="53"/>
        <v>685</v>
      </c>
      <c r="M543" s="250" t="s">
        <v>548</v>
      </c>
      <c r="N543" s="263" t="str">
        <f t="shared" si="29"/>
        <v/>
      </c>
      <c r="O543" s="267">
        <v>619.0</v>
      </c>
      <c r="P543" s="267">
        <v>40.0</v>
      </c>
      <c r="Q543" s="267">
        <f t="array" ref="Q543">IFERROR((K543-O543-P543)*G543,"")</f>
        <v>26</v>
      </c>
      <c r="R543" s="294">
        <f t="shared" si="55"/>
        <v>0.03795620438</v>
      </c>
      <c r="S543" s="216" t="s">
        <v>564</v>
      </c>
      <c r="T543" s="180"/>
      <c r="U543" s="267"/>
      <c r="V543" s="270">
        <f t="array" ref="V543">IFERROR(INDEX('ARTICULOS TECNO'!G:G, MATCH(F543, 'ARTICULOS TECNO'!A:A, 0)),"")</f>
        <v>0.35</v>
      </c>
      <c r="W543" s="270">
        <f t="shared" si="39"/>
        <v>0.35</v>
      </c>
      <c r="X543" s="289"/>
      <c r="Y543" s="244" t="str">
        <f t="shared" si="51"/>
        <v>05/2025</v>
      </c>
    </row>
    <row r="544">
      <c r="A544" s="219">
        <f t="array" ref="A544">XLOOKUP(B544,CABE_VENTAS!$A$1:A1037,CABE_VENTAS!$D$1:D1037,"N/A")</f>
        <v>45789</v>
      </c>
      <c r="B544" s="180">
        <v>2009.0</v>
      </c>
      <c r="C544" s="180" t="s">
        <v>191</v>
      </c>
      <c r="D544" s="265">
        <f t="array" ref="D544">XLOOKUP(B544,CABE_VENTAS!$A$1:A1037,CABE_VENTAS!$C$1:C1037,"N/A")</f>
        <v>162</v>
      </c>
      <c r="E544" s="337" t="str">
        <f t="array" ref="E544">XLOOKUP(D544,CLIENTES!$A$1:A1037,CLIENTES!$B$1:B1037, "")</f>
        <v>Marcos Roku</v>
      </c>
      <c r="F544" s="264" t="s">
        <v>837</v>
      </c>
      <c r="G544" s="260">
        <v>2.0</v>
      </c>
      <c r="H544" s="302" t="str">
        <f t="array" ref="H544">INDEX('ARTICULOS TECNO'!B:B, MATCH(F544, 'ARTICULOS TECNO'!A:A, 0))</f>
        <v>iPhone 15 128GB 🇨🇳</v>
      </c>
      <c r="I544" s="302" t="str">
        <f t="array" ref="I544">IFERROR(INDEX('ARTICULOS TECNO'!C:C, MATCH(F544, 'ARTICULOS TECNO'!A:A, 0)),"NA")</f>
        <v>Black</v>
      </c>
      <c r="J544" s="252">
        <v>548.0</v>
      </c>
      <c r="K544" s="301">
        <v>685.0</v>
      </c>
      <c r="L544" s="210">
        <f t="shared" si="53"/>
        <v>1370</v>
      </c>
      <c r="M544" s="250" t="s">
        <v>548</v>
      </c>
      <c r="N544" s="263" t="str">
        <f t="shared" si="29"/>
        <v/>
      </c>
      <c r="O544" s="267">
        <v>619.0</v>
      </c>
      <c r="P544" s="267">
        <v>40.0</v>
      </c>
      <c r="Q544" s="267">
        <f t="array" ref="Q544">IFERROR((K544-O544-P544)*G544,"")</f>
        <v>52</v>
      </c>
      <c r="R544" s="294">
        <f t="shared" si="55"/>
        <v>0.03795620438</v>
      </c>
      <c r="S544" s="216" t="s">
        <v>564</v>
      </c>
      <c r="T544" s="180"/>
      <c r="U544" s="267"/>
      <c r="V544" s="270">
        <f t="array" ref="V544">IFERROR(INDEX('ARTICULOS TECNO'!G:G, MATCH(F544, 'ARTICULOS TECNO'!A:A, 0)),"")</f>
        <v>0.35</v>
      </c>
      <c r="W544" s="270">
        <f t="shared" si="39"/>
        <v>0.7</v>
      </c>
      <c r="X544" s="289"/>
      <c r="Y544" s="244" t="str">
        <f t="shared" si="51"/>
        <v>05/2025</v>
      </c>
    </row>
    <row r="545">
      <c r="A545" s="219">
        <f t="array" ref="A545">XLOOKUP(B545,CABE_VENTAS!$A$1:A1037,CABE_VENTAS!$D$1:D1037,"N/A")</f>
        <v>45789</v>
      </c>
      <c r="B545" s="180">
        <v>2009.0</v>
      </c>
      <c r="C545" s="180" t="s">
        <v>521</v>
      </c>
      <c r="D545" s="265">
        <f t="array" ref="D545">XLOOKUP(B545,CABE_VENTAS!$A$1:A1037,CABE_VENTAS!$C$1:C1037,"N/A")</f>
        <v>162</v>
      </c>
      <c r="E545" s="337" t="str">
        <f t="array" ref="E545">XLOOKUP(D545,CLIENTES!$A$1:A1037,CLIENTES!$B$1:B1037, "")</f>
        <v>Marcos Roku</v>
      </c>
      <c r="F545" s="264" t="s">
        <v>680</v>
      </c>
      <c r="G545" s="260">
        <v>1.0</v>
      </c>
      <c r="H545" s="302" t="str">
        <f t="array" ref="H545">PROPER(INDEX('ARTICULOS TECNO'!B:B, MATCH(F545, 'ARTICULOS TECNO'!A:A, 0)))</f>
        <v>Apple Watch Se 2Nd Gen 44Mm Gps - Ml</v>
      </c>
      <c r="I545" s="302" t="str">
        <f t="array" ref="I545">IFERROR(INDEX('ARTICULOS TECNO'!C:C, MATCH(F545, 'ARTICULOS TECNO'!A:A, 0)),"NA")</f>
        <v>Midnight</v>
      </c>
      <c r="J545" s="252">
        <v>538.0</v>
      </c>
      <c r="K545" s="301">
        <v>255.0</v>
      </c>
      <c r="L545" s="210">
        <f t="shared" si="53"/>
        <v>255</v>
      </c>
      <c r="M545" s="250" t="s">
        <v>548</v>
      </c>
      <c r="N545" s="263">
        <f t="shared" si="29"/>
        <v>2310</v>
      </c>
      <c r="O545" s="267">
        <v>200.0</v>
      </c>
      <c r="P545" s="267">
        <v>15.0</v>
      </c>
      <c r="Q545" s="267">
        <f t="array" ref="Q545">IFERROR((K545-O545-P545)*G545,"")</f>
        <v>40</v>
      </c>
      <c r="R545" s="294">
        <f t="shared" si="55"/>
        <v>0.1568627451</v>
      </c>
      <c r="S545" s="216"/>
      <c r="T545" s="180"/>
      <c r="U545" s="267"/>
      <c r="V545" s="270">
        <f t="array" ref="V545">IFERROR(INDEX('ARTICULOS TECNO'!G:G, MATCH(F545, 'ARTICULOS TECNO'!A:A, 0)),"")</f>
        <v>0.3</v>
      </c>
      <c r="W545" s="270">
        <f t="shared" si="39"/>
        <v>0.3</v>
      </c>
      <c r="X545" s="289"/>
      <c r="Y545" s="244" t="str">
        <f t="shared" si="51"/>
        <v>05/2025</v>
      </c>
    </row>
    <row r="546">
      <c r="A546" s="219">
        <f t="array" ref="A546">XLOOKUP(B546,CABE_VENTAS!$A$1:A1037,CABE_VENTAS!$D$1:D1037,"N/A")</f>
        <v>45805</v>
      </c>
      <c r="B546" s="180">
        <v>2008.0</v>
      </c>
      <c r="C546" s="180" t="s">
        <v>191</v>
      </c>
      <c r="D546" s="265">
        <f t="array" ref="D546">XLOOKUP(B546,CABE_VENTAS!$A$1:A1037,CABE_VENTAS!$C$1:C1037,"N/A")</f>
        <v>257</v>
      </c>
      <c r="E546" s="337" t="str">
        <f t="array" ref="E546">XLOOKUP(D546,CLIENTES!$A$1:A1037,CLIENTES!$B$1:B1037, "")</f>
        <v>Gabriel x Nico Miami</v>
      </c>
      <c r="F546" s="264" t="s">
        <v>834</v>
      </c>
      <c r="G546" s="260">
        <v>1.0</v>
      </c>
      <c r="H546" s="302" t="str">
        <f t="array" ref="H546">INDEX('ARTICULOS TECNO'!B:B, MATCH(F546, 'ARTICULOS TECNO'!A:A, 0))</f>
        <v>iPhone 14 128GB 🇺🇸</v>
      </c>
      <c r="I546" s="302" t="str">
        <f t="array" ref="I546">IFERROR(INDEX('ARTICULOS TECNO'!C:C, MATCH(F546, 'ARTICULOS TECNO'!A:A, 0)),"NA")</f>
        <v>Midnight</v>
      </c>
      <c r="J546" s="252">
        <v>559.0</v>
      </c>
      <c r="K546" s="301">
        <v>604.0</v>
      </c>
      <c r="L546" s="210">
        <f>609+69</f>
        <v>678</v>
      </c>
      <c r="M546" s="250" t="s">
        <v>548</v>
      </c>
      <c r="N546" s="263">
        <f t="shared" si="29"/>
        <v>678</v>
      </c>
      <c r="O546" s="267">
        <v>505.0</v>
      </c>
      <c r="P546" s="267">
        <v>38.0</v>
      </c>
      <c r="Q546" s="267">
        <f t="array" ref="Q546">IFERROR((K546-O546-P546)*G546,"")</f>
        <v>61</v>
      </c>
      <c r="R546" s="294">
        <f t="shared" si="55"/>
        <v>0.08997050147</v>
      </c>
      <c r="S546" s="216" t="s">
        <v>822</v>
      </c>
      <c r="T546" s="180">
        <v>119.0</v>
      </c>
      <c r="U546" s="267">
        <f>O546*G546</f>
        <v>505</v>
      </c>
      <c r="V546" s="270">
        <f t="array" ref="V546">IFERROR(INDEX('ARTICULOS TECNO'!G:G, MATCH(F546, 'ARTICULOS TECNO'!A:A, 0)),"")</f>
        <v>0.35</v>
      </c>
      <c r="W546" s="270">
        <f t="shared" si="39"/>
        <v>0.35</v>
      </c>
      <c r="X546" s="289" t="s">
        <v>829</v>
      </c>
      <c r="Y546" s="244" t="str">
        <f t="shared" si="51"/>
        <v>05/2025</v>
      </c>
    </row>
    <row r="547">
      <c r="A547" s="219">
        <f t="array" ref="A547">XLOOKUP(B547,CABE_VENTAS!$A$1:A1037,CABE_VENTAS!$D$1:D1037,"N/A")</f>
        <v>45792</v>
      </c>
      <c r="B547" s="180">
        <v>2007.0</v>
      </c>
      <c r="C547" s="180" t="s">
        <v>191</v>
      </c>
      <c r="D547" s="265">
        <f t="array" ref="D547">XLOOKUP(B547,CABE_VENTAS!$A$1:A1037,CABE_VENTAS!$C$1:C1037,"N/A")</f>
        <v>257</v>
      </c>
      <c r="E547" s="337" t="str">
        <f t="array" ref="E547">XLOOKUP(D547,CLIENTES!$A$1:A1037,CLIENTES!$B$1:B1037, "")</f>
        <v>Gabriel x Nico Miami</v>
      </c>
      <c r="F547" s="264" t="s">
        <v>821</v>
      </c>
      <c r="G547" s="260">
        <v>1.0</v>
      </c>
      <c r="H547" s="302" t="str">
        <f t="array" ref="H547">INDEX('ARTICULOS TECNO'!B:B, MATCH(F547, 'ARTICULOS TECNO'!A:A, 0))</f>
        <v>iPhone 16e 128GB 🇺🇸</v>
      </c>
      <c r="I547" s="302" t="str">
        <f t="array" ref="I547">IFERROR(INDEX('ARTICULOS TECNO'!C:C, MATCH(F547, 'ARTICULOS TECNO'!A:A, 0)),"NA")</f>
        <v>Black</v>
      </c>
      <c r="J547" s="252">
        <v>545.0</v>
      </c>
      <c r="K547" s="301">
        <v>598.0</v>
      </c>
      <c r="L547" s="210">
        <f t="shared" ref="L547:L548" si="59">K547*G547</f>
        <v>598</v>
      </c>
      <c r="M547" s="250" t="s">
        <v>548</v>
      </c>
      <c r="N547" s="263" t="str">
        <f t="shared" si="29"/>
        <v/>
      </c>
      <c r="O547" s="267">
        <v>515.0</v>
      </c>
      <c r="P547" s="267">
        <v>40.0</v>
      </c>
      <c r="Q547" s="267">
        <f t="array" ref="Q547">IFERROR((K547-O547-P547)*G547,"")</f>
        <v>43</v>
      </c>
      <c r="R547" s="294">
        <f t="shared" si="55"/>
        <v>0.07190635452</v>
      </c>
      <c r="S547" s="216" t="s">
        <v>616</v>
      </c>
      <c r="T547" s="180"/>
      <c r="U547" s="267"/>
      <c r="V547" s="270">
        <f t="array" ref="V547">IFERROR(INDEX('ARTICULOS TECNO'!G:G, MATCH(F547, 'ARTICULOS TECNO'!A:A, 0)),"")</f>
        <v>0.35</v>
      </c>
      <c r="W547" s="270">
        <f t="shared" si="39"/>
        <v>0.35</v>
      </c>
      <c r="X547" s="289"/>
      <c r="Y547" s="244" t="str">
        <f t="shared" si="51"/>
        <v>05/2025</v>
      </c>
    </row>
    <row r="548">
      <c r="A548" s="219">
        <f t="array" ref="A548">XLOOKUP(B548,CABE_VENTAS!$A$1:A1037,CABE_VENTAS!$D$1:D1037,"N/A")</f>
        <v>45792</v>
      </c>
      <c r="B548" s="180">
        <v>2007.0</v>
      </c>
      <c r="C548" s="180" t="s">
        <v>191</v>
      </c>
      <c r="D548" s="265">
        <f t="array" ref="D548">XLOOKUP(B548,CABE_VENTAS!$A$1:A1037,CABE_VENTAS!$C$1:C1037,"N/A")</f>
        <v>257</v>
      </c>
      <c r="E548" s="337" t="str">
        <f t="array" ref="E548">XLOOKUP(D548,CLIENTES!$A$1:A1037,CLIENTES!$B$1:B1037, "")</f>
        <v>Gabriel x Nico Miami</v>
      </c>
      <c r="F548" s="264" t="s">
        <v>831</v>
      </c>
      <c r="G548" s="260">
        <v>1.0</v>
      </c>
      <c r="H548" s="302" t="str">
        <f t="array" ref="H548">INDEX('ARTICULOS TECNO'!B:B, MATCH(F548, 'ARTICULOS TECNO'!A:A, 0))</f>
        <v>iPhone 16 Pro Max 256GB 🇺🇸</v>
      </c>
      <c r="I548" s="302" t="str">
        <f t="array" ref="I548">IFERROR(INDEX('ARTICULOS TECNO'!C:C, MATCH(F548, 'ARTICULOS TECNO'!A:A, 0)),"NA")</f>
        <v>White Titanium</v>
      </c>
      <c r="J548" s="252">
        <v>545.0</v>
      </c>
      <c r="K548" s="301">
        <v>1152.0</v>
      </c>
      <c r="L548" s="210">
        <f t="shared" si="59"/>
        <v>1152</v>
      </c>
      <c r="M548" s="250" t="s">
        <v>548</v>
      </c>
      <c r="N548" s="263">
        <f t="shared" si="29"/>
        <v>1750</v>
      </c>
      <c r="O548" s="267">
        <v>1037.0</v>
      </c>
      <c r="P548" s="267">
        <v>40.0</v>
      </c>
      <c r="Q548" s="267">
        <f t="array" ref="Q548">IFERROR((K548-O548-P548)*G548,"")</f>
        <v>75</v>
      </c>
      <c r="R548" s="294">
        <f t="shared" si="55"/>
        <v>0.06510416667</v>
      </c>
      <c r="S548" s="216" t="s">
        <v>738</v>
      </c>
      <c r="T548" s="180">
        <v>8560.0</v>
      </c>
      <c r="U548" s="267"/>
      <c r="V548" s="270">
        <f t="array" ref="V548">IFERROR(INDEX('ARTICULOS TECNO'!G:G, MATCH(F548, 'ARTICULOS TECNO'!A:A, 0)),"")</f>
        <v>0.5</v>
      </c>
      <c r="W548" s="270">
        <f t="shared" si="39"/>
        <v>0.5</v>
      </c>
      <c r="X548" s="289"/>
      <c r="Y548" s="244" t="str">
        <f t="shared" si="51"/>
        <v>05/2025</v>
      </c>
    </row>
    <row r="549">
      <c r="A549" s="219">
        <f t="array" ref="A549">XLOOKUP(B549,CABE_VENTAS!$A$1:A1037,CABE_VENTAS!$D$1:D1037,"N/A")</f>
        <v>45792</v>
      </c>
      <c r="B549" s="180">
        <v>2006.0</v>
      </c>
      <c r="C549" s="180" t="s">
        <v>190</v>
      </c>
      <c r="D549" s="265">
        <f t="array" ref="D549">XLOOKUP(B549,CABE_VENTAS!$A$1:A1037,CABE_VENTAS!$C$1:C1037,"N/A")</f>
        <v>178</v>
      </c>
      <c r="E549" s="337" t="str">
        <f t="array" ref="E549">XLOOKUP(D549,CLIENTES!$A$1:A1037,CLIENTES!$B$1:B1037, "")</f>
        <v>Mauro Loredan</v>
      </c>
      <c r="F549" s="347"/>
      <c r="G549" s="260">
        <v>1.0</v>
      </c>
      <c r="H549" s="302" t="s">
        <v>838</v>
      </c>
      <c r="I549" s="302"/>
      <c r="J549" s="252"/>
      <c r="K549" s="301"/>
      <c r="L549" s="210"/>
      <c r="M549" s="250"/>
      <c r="N549" s="263">
        <f t="shared" si="29"/>
        <v>0</v>
      </c>
      <c r="O549" s="267"/>
      <c r="P549" s="267"/>
      <c r="Q549" s="267">
        <f t="array" ref="Q549">IFERROR((K549-O549-P549)*G549,"")</f>
        <v>0</v>
      </c>
      <c r="R549" s="294"/>
      <c r="S549" s="216"/>
      <c r="T549" s="180"/>
      <c r="U549" s="267"/>
      <c r="V549" s="270" t="str">
        <f t="array" ref="V549">IFERROR(INDEX('ARTICULOS TECNO'!G:G, MATCH(F549, 'ARTICULOS TECNO'!A:A, 0)),"")</f>
        <v/>
      </c>
      <c r="W549" s="270">
        <f t="shared" si="39"/>
        <v>0</v>
      </c>
      <c r="X549" s="289"/>
      <c r="Y549" s="244" t="str">
        <f t="shared" si="51"/>
        <v>05/2025</v>
      </c>
    </row>
    <row r="550">
      <c r="A550" s="219">
        <f t="array" ref="A550">XLOOKUP(B550,CABE_VENTAS!$A$1:A1037,CABE_VENTAS!$D$1:D1037,"N/A")</f>
        <v>45789</v>
      </c>
      <c r="B550" s="180">
        <v>2004.0</v>
      </c>
      <c r="C550" s="180" t="s">
        <v>191</v>
      </c>
      <c r="D550" s="265">
        <f t="array" ref="D550">XLOOKUP(B550,CABE_VENTAS!$A$1:A1037,CABE_VENTAS!$C$1:C1037,"N/A")</f>
        <v>162</v>
      </c>
      <c r="E550" s="337" t="str">
        <f t="array" ref="E550">XLOOKUP(D550,CLIENTES!$A$1:A1037,CLIENTES!$B$1:B1037, "")</f>
        <v>Marcos Roku</v>
      </c>
      <c r="F550" s="264" t="s">
        <v>773</v>
      </c>
      <c r="G550" s="260">
        <v>7.0</v>
      </c>
      <c r="H550" s="302" t="str">
        <f t="array" ref="H550">INDEX('ARTICULOS TECNO'!B:B, MATCH(F550, 'ARTICULOS TECNO'!A:A, 0))</f>
        <v>iPhone 16 128GB 🇮🇳</v>
      </c>
      <c r="I550" s="302" t="str">
        <f t="array" ref="I550">IFERROR(INDEX('ARTICULOS TECNO'!C:C, MATCH(F550, 'ARTICULOS TECNO'!A:A, 0)),"NA")</f>
        <v>Black</v>
      </c>
      <c r="J550" s="252">
        <v>551.0</v>
      </c>
      <c r="K550" s="301">
        <v>755.0</v>
      </c>
      <c r="L550" s="210">
        <f t="shared" ref="L550:L576" si="60">K550*G550</f>
        <v>5285</v>
      </c>
      <c r="M550" s="250" t="s">
        <v>548</v>
      </c>
      <c r="N550" s="263" t="str">
        <f t="shared" si="29"/>
        <v/>
      </c>
      <c r="O550" s="267">
        <v>698.0</v>
      </c>
      <c r="P550" s="267">
        <v>42.0</v>
      </c>
      <c r="Q550" s="267">
        <f t="array" ref="Q550">IFERROR((K550-O550-P550)*G550,"")</f>
        <v>105</v>
      </c>
      <c r="R550" s="294">
        <f t="shared" ref="R550:R592" si="61">IFERROR(Q550/L550,0)</f>
        <v>0.01986754967</v>
      </c>
      <c r="S550" s="216" t="s">
        <v>564</v>
      </c>
      <c r="T550" s="180">
        <v>42312.0</v>
      </c>
      <c r="U550" s="267"/>
      <c r="V550" s="270">
        <f t="array" ref="V550">IFERROR(INDEX('ARTICULOS TECNO'!G:G, MATCH(F550, 'ARTICULOS TECNO'!A:A, 0)),"")</f>
        <v>0.35</v>
      </c>
      <c r="W550" s="270">
        <f t="shared" si="39"/>
        <v>2.45</v>
      </c>
      <c r="X550" s="289"/>
      <c r="Y550" s="244" t="str">
        <f t="shared" si="51"/>
        <v>05/2025</v>
      </c>
    </row>
    <row r="551">
      <c r="A551" s="219">
        <f t="array" ref="A551">XLOOKUP(B551,CABE_VENTAS!$A$1:A1037,CABE_VENTAS!$D$1:D1037,"N/A")</f>
        <v>45789</v>
      </c>
      <c r="B551" s="180">
        <v>2004.0</v>
      </c>
      <c r="C551" s="180" t="s">
        <v>191</v>
      </c>
      <c r="D551" s="265">
        <f t="array" ref="D551">XLOOKUP(B551,CABE_VENTAS!$A$1:A1037,CABE_VENTAS!$C$1:C1037,"N/A")</f>
        <v>162</v>
      </c>
      <c r="E551" s="337" t="str">
        <f t="array" ref="E551">XLOOKUP(D551,CLIENTES!$A$1:A1037,CLIENTES!$B$1:B1037, "")</f>
        <v>Marcos Roku</v>
      </c>
      <c r="F551" s="264" t="s">
        <v>612</v>
      </c>
      <c r="G551" s="260">
        <v>32.0</v>
      </c>
      <c r="H551" s="302" t="str">
        <f t="array" ref="H551">INDEX('ARTICULOS TECNO'!B:B, MATCH(F551, 'ARTICULOS TECNO'!A:A, 0))</f>
        <v>iPhone 16 128GB 🇮🇳</v>
      </c>
      <c r="I551" s="302" t="str">
        <f t="array" ref="I551">IFERROR(INDEX('ARTICULOS TECNO'!C:C, MATCH(F551, 'ARTICULOS TECNO'!A:A, 0)),"NA")</f>
        <v>White</v>
      </c>
      <c r="J551" s="252">
        <v>551.0</v>
      </c>
      <c r="K551" s="301">
        <v>755.0</v>
      </c>
      <c r="L551" s="210">
        <f t="shared" si="60"/>
        <v>24160</v>
      </c>
      <c r="M551" s="250" t="s">
        <v>548</v>
      </c>
      <c r="N551" s="263" t="str">
        <f t="shared" si="29"/>
        <v/>
      </c>
      <c r="O551" s="267">
        <v>698.0</v>
      </c>
      <c r="P551" s="267">
        <v>42.0</v>
      </c>
      <c r="Q551" s="267">
        <f t="array" ref="Q551">IFERROR((K551-O551-P551)*G551,"")</f>
        <v>480</v>
      </c>
      <c r="R551" s="294">
        <f t="shared" si="61"/>
        <v>0.01986754967</v>
      </c>
      <c r="S551" s="216" t="s">
        <v>564</v>
      </c>
      <c r="T551" s="180">
        <v>42312.0</v>
      </c>
      <c r="U551" s="267"/>
      <c r="V551" s="270">
        <f t="array" ref="V551">IFERROR(INDEX('ARTICULOS TECNO'!G:G, MATCH(F551, 'ARTICULOS TECNO'!A:A, 0)),"")</f>
        <v>0.35</v>
      </c>
      <c r="W551" s="270">
        <f t="shared" si="39"/>
        <v>11.2</v>
      </c>
      <c r="X551" s="289"/>
      <c r="Y551" s="244" t="str">
        <f t="shared" si="51"/>
        <v>05/2025</v>
      </c>
    </row>
    <row r="552">
      <c r="A552" s="219">
        <f t="array" ref="A552">XLOOKUP(B552,CABE_VENTAS!$A$1:A1037,CABE_VENTAS!$D$1:D1037,"N/A")</f>
        <v>45789</v>
      </c>
      <c r="B552" s="180">
        <v>2004.0</v>
      </c>
      <c r="C552" s="180" t="s">
        <v>191</v>
      </c>
      <c r="D552" s="265">
        <f t="array" ref="D552">XLOOKUP(B552,CABE_VENTAS!$A$1:A1037,CABE_VENTAS!$C$1:C1037,"N/A")</f>
        <v>162</v>
      </c>
      <c r="E552" s="337" t="str">
        <f t="array" ref="E552">XLOOKUP(D552,CLIENTES!$A$1:A1037,CLIENTES!$B$1:B1037, "")</f>
        <v>Marcos Roku</v>
      </c>
      <c r="F552" s="264" t="s">
        <v>613</v>
      </c>
      <c r="G552" s="260">
        <v>8.0</v>
      </c>
      <c r="H552" s="302" t="str">
        <f t="array" ref="H552">INDEX('ARTICULOS TECNO'!B:B, MATCH(F552, 'ARTICULOS TECNO'!A:A, 0))</f>
        <v>iPhone 16 128GB 🇮🇳</v>
      </c>
      <c r="I552" s="302" t="str">
        <f t="array" ref="I552">IFERROR(INDEX('ARTICULOS TECNO'!C:C, MATCH(F552, 'ARTICULOS TECNO'!A:A, 0)),"NA")</f>
        <v>Pink</v>
      </c>
      <c r="J552" s="252">
        <v>551.0</v>
      </c>
      <c r="K552" s="301">
        <v>755.0</v>
      </c>
      <c r="L552" s="210">
        <f t="shared" si="60"/>
        <v>6040</v>
      </c>
      <c r="M552" s="250" t="s">
        <v>548</v>
      </c>
      <c r="N552" s="263" t="str">
        <f t="shared" si="29"/>
        <v/>
      </c>
      <c r="O552" s="267">
        <v>698.0</v>
      </c>
      <c r="P552" s="267">
        <v>42.0</v>
      </c>
      <c r="Q552" s="267">
        <f t="array" ref="Q552">IFERROR((K552-O552-P552)*G552,"")</f>
        <v>120</v>
      </c>
      <c r="R552" s="294">
        <f t="shared" si="61"/>
        <v>0.01986754967</v>
      </c>
      <c r="S552" s="216" t="s">
        <v>564</v>
      </c>
      <c r="T552" s="180">
        <v>42312.0</v>
      </c>
      <c r="U552" s="267"/>
      <c r="V552" s="270">
        <f t="array" ref="V552">IFERROR(INDEX('ARTICULOS TECNO'!G:G, MATCH(F552, 'ARTICULOS TECNO'!A:A, 0)),"")</f>
        <v>0.35</v>
      </c>
      <c r="W552" s="270">
        <f t="shared" si="39"/>
        <v>2.8</v>
      </c>
      <c r="X552" s="289"/>
      <c r="Y552" s="244" t="str">
        <f t="shared" si="51"/>
        <v>05/2025</v>
      </c>
    </row>
    <row r="553">
      <c r="A553" s="219">
        <f t="array" ref="A553">XLOOKUP(B553,CABE_VENTAS!$A$1:A1037,CABE_VENTAS!$D$1:D1037,"N/A")</f>
        <v>45789</v>
      </c>
      <c r="B553" s="180">
        <v>2004.0</v>
      </c>
      <c r="C553" s="180" t="s">
        <v>191</v>
      </c>
      <c r="D553" s="265">
        <f t="array" ref="D553">XLOOKUP(B553,CABE_VENTAS!$A$1:A1037,CABE_VENTAS!$C$1:C1037,"N/A")</f>
        <v>162</v>
      </c>
      <c r="E553" s="337" t="str">
        <f t="array" ref="E553">XLOOKUP(D553,CLIENTES!$A$1:A1037,CLIENTES!$B$1:B1037, "")</f>
        <v>Marcos Roku</v>
      </c>
      <c r="F553" s="264" t="s">
        <v>614</v>
      </c>
      <c r="G553" s="260">
        <v>3.0</v>
      </c>
      <c r="H553" s="302" t="str">
        <f t="array" ref="H553">INDEX('ARTICULOS TECNO'!B:B, MATCH(F553, 'ARTICULOS TECNO'!A:A, 0))</f>
        <v>iPhone 16 128GB 🇮🇳</v>
      </c>
      <c r="I553" s="302" t="str">
        <f t="array" ref="I553">IFERROR(INDEX('ARTICULOS TECNO'!C:C, MATCH(F553, 'ARTICULOS TECNO'!A:A, 0)),"NA")</f>
        <v>Teal</v>
      </c>
      <c r="J553" s="252">
        <v>551.0</v>
      </c>
      <c r="K553" s="301">
        <v>755.0</v>
      </c>
      <c r="L553" s="210">
        <f t="shared" si="60"/>
        <v>2265</v>
      </c>
      <c r="M553" s="250" t="s">
        <v>548</v>
      </c>
      <c r="N553" s="263">
        <f t="shared" si="29"/>
        <v>37750</v>
      </c>
      <c r="O553" s="267">
        <v>698.0</v>
      </c>
      <c r="P553" s="267">
        <v>42.0</v>
      </c>
      <c r="Q553" s="267">
        <f t="array" ref="Q553">IFERROR((K553-O553-P553)*G553,"")</f>
        <v>45</v>
      </c>
      <c r="R553" s="294">
        <f t="shared" si="61"/>
        <v>0.01986754967</v>
      </c>
      <c r="S553" s="216" t="s">
        <v>564</v>
      </c>
      <c r="T553" s="180">
        <v>42311.0</v>
      </c>
      <c r="U553" s="267"/>
      <c r="V553" s="270">
        <f t="array" ref="V553">IFERROR(INDEX('ARTICULOS TECNO'!G:G, MATCH(F553, 'ARTICULOS TECNO'!A:A, 0)),"")</f>
        <v>0.35</v>
      </c>
      <c r="W553" s="270">
        <f t="shared" si="39"/>
        <v>1.05</v>
      </c>
      <c r="X553" s="289"/>
      <c r="Y553" s="244" t="str">
        <f t="shared" si="51"/>
        <v>05/2025</v>
      </c>
    </row>
    <row r="554">
      <c r="A554" s="219">
        <f t="array" ref="A554">XLOOKUP(B554,CABE_VENTAS!$A$1:A1037,CABE_VENTAS!$D$1:D1037,"N/A")</f>
        <v>45786</v>
      </c>
      <c r="B554" s="180">
        <v>2002.0</v>
      </c>
      <c r="C554" s="180" t="s">
        <v>282</v>
      </c>
      <c r="D554" s="265">
        <f t="array" ref="D554">XLOOKUP(B554,CABE_VENTAS!$A$1:A1037,CABE_VENTAS!$C$1:C1037,"N/A")</f>
        <v>151</v>
      </c>
      <c r="E554" s="337" t="str">
        <f t="array" ref="E554">XLOOKUP(D554,CLIENTES!$A$1:A1037,CLIENTES!$B$1:B1037, "")</f>
        <v>Lucas Cly Store</v>
      </c>
      <c r="F554" s="264">
        <v>1.07082130345E11</v>
      </c>
      <c r="G554" s="260">
        <v>1.0</v>
      </c>
      <c r="H554" s="302" t="s">
        <v>839</v>
      </c>
      <c r="I554" s="302"/>
      <c r="J554" s="252">
        <v>550.0</v>
      </c>
      <c r="K554" s="301">
        <f t="shared" ref="K554:K572" si="62">O554*1.1</f>
        <v>7.876</v>
      </c>
      <c r="L554" s="210">
        <f t="shared" si="60"/>
        <v>7.876</v>
      </c>
      <c r="M554" s="250" t="s">
        <v>548</v>
      </c>
      <c r="N554" s="263" t="str">
        <f t="shared" si="29"/>
        <v/>
      </c>
      <c r="O554" s="267">
        <v>7.16</v>
      </c>
      <c r="P554" s="267">
        <v>0.0</v>
      </c>
      <c r="Q554" s="267">
        <f t="array" ref="Q554">IFERROR((K554-O554-P554)*G554,"")</f>
        <v>0.716</v>
      </c>
      <c r="R554" s="294">
        <f t="shared" si="61"/>
        <v>0.09090909091</v>
      </c>
      <c r="S554" s="216" t="s">
        <v>742</v>
      </c>
      <c r="T554" s="180">
        <v>1.0694303E8</v>
      </c>
      <c r="U554" s="267">
        <f t="shared" ref="U554:U587" si="63">G554*O554</f>
        <v>7.16</v>
      </c>
      <c r="V554" s="270" t="str">
        <f t="array" ref="V554">IFERROR(INDEX('ARTICULOS TECNO'!G:G, MATCH(F554, 'ARTICULOS TECNO'!A:A, 0)),"")</f>
        <v/>
      </c>
      <c r="W554" s="270">
        <f t="shared" si="39"/>
        <v>0</v>
      </c>
      <c r="X554" s="289"/>
      <c r="Y554" s="244" t="str">
        <f t="shared" si="51"/>
        <v>05/2025</v>
      </c>
    </row>
    <row r="555">
      <c r="A555" s="219">
        <f t="array" ref="A555">XLOOKUP(B555,CABE_VENTAS!$A$1:A1037,CABE_VENTAS!$D$1:D1037,"N/A")</f>
        <v>45786</v>
      </c>
      <c r="B555" s="180">
        <v>2002.0</v>
      </c>
      <c r="C555" s="180" t="s">
        <v>282</v>
      </c>
      <c r="D555" s="265">
        <f t="array" ref="D555">XLOOKUP(B555,CABE_VENTAS!$A$1:A1037,CABE_VENTAS!$C$1:C1037,"N/A")</f>
        <v>151</v>
      </c>
      <c r="E555" s="337" t="str">
        <f t="array" ref="E555">XLOOKUP(D555,CLIENTES!$A$1:A1037,CLIENTES!$B$1:B1037, "")</f>
        <v>Lucas Cly Store</v>
      </c>
      <c r="F555" s="264">
        <v>1.07082134601E11</v>
      </c>
      <c r="G555" s="260">
        <v>1.0</v>
      </c>
      <c r="H555" s="302" t="s">
        <v>840</v>
      </c>
      <c r="I555" s="302"/>
      <c r="J555" s="252">
        <v>550.0</v>
      </c>
      <c r="K555" s="301">
        <f t="shared" si="62"/>
        <v>118.25</v>
      </c>
      <c r="L555" s="210">
        <f t="shared" si="60"/>
        <v>118.25</v>
      </c>
      <c r="M555" s="250" t="s">
        <v>548</v>
      </c>
      <c r="N555" s="263" t="str">
        <f t="shared" si="29"/>
        <v/>
      </c>
      <c r="O555" s="267">
        <v>107.5</v>
      </c>
      <c r="P555" s="267">
        <v>0.0</v>
      </c>
      <c r="Q555" s="267">
        <f t="array" ref="Q555">IFERROR((K555-O555-P555)*G555,"")</f>
        <v>10.75</v>
      </c>
      <c r="R555" s="294">
        <f t="shared" si="61"/>
        <v>0.09090909091</v>
      </c>
      <c r="S555" s="216" t="s">
        <v>742</v>
      </c>
      <c r="T555" s="180">
        <v>1.0694303E8</v>
      </c>
      <c r="U555" s="267">
        <f t="shared" si="63"/>
        <v>107.5</v>
      </c>
      <c r="V555" s="270" t="str">
        <f t="array" ref="V555">IFERROR(INDEX('ARTICULOS TECNO'!G:G, MATCH(F555, 'ARTICULOS TECNO'!A:A, 0)),"")</f>
        <v/>
      </c>
      <c r="W555" s="270">
        <f t="shared" si="39"/>
        <v>0</v>
      </c>
      <c r="X555" s="289"/>
      <c r="Y555" s="244" t="str">
        <f t="shared" si="51"/>
        <v>05/2025</v>
      </c>
    </row>
    <row r="556">
      <c r="A556" s="219">
        <f t="array" ref="A556">XLOOKUP(B556,CABE_VENTAS!$A$1:A1037,CABE_VENTAS!$D$1:D1037,"N/A")</f>
        <v>45786</v>
      </c>
      <c r="B556" s="180">
        <v>2002.0</v>
      </c>
      <c r="C556" s="180" t="s">
        <v>282</v>
      </c>
      <c r="D556" s="265">
        <f t="array" ref="D556">XLOOKUP(B556,CABE_VENTAS!$A$1:A1037,CABE_VENTAS!$C$1:C1037,"N/A")</f>
        <v>151</v>
      </c>
      <c r="E556" s="337" t="str">
        <f t="array" ref="E556">XLOOKUP(D556,CLIENTES!$A$1:A1037,CLIENTES!$B$1:B1037, "")</f>
        <v>Lucas Cly Store</v>
      </c>
      <c r="F556" s="264">
        <v>1.07082003138E11</v>
      </c>
      <c r="G556" s="260">
        <v>3.0</v>
      </c>
      <c r="H556" s="302" t="s">
        <v>841</v>
      </c>
      <c r="I556" s="302"/>
      <c r="J556" s="252">
        <v>550.0</v>
      </c>
      <c r="K556" s="301">
        <f t="shared" si="62"/>
        <v>14.069</v>
      </c>
      <c r="L556" s="210">
        <f t="shared" si="60"/>
        <v>42.207</v>
      </c>
      <c r="M556" s="250" t="s">
        <v>548</v>
      </c>
      <c r="N556" s="263" t="str">
        <f t="shared" si="29"/>
        <v/>
      </c>
      <c r="O556" s="267">
        <v>12.79</v>
      </c>
      <c r="P556" s="267">
        <v>0.0</v>
      </c>
      <c r="Q556" s="267">
        <f t="array" ref="Q556">IFERROR((K556-O556-P556)*G556,"")</f>
        <v>3.837</v>
      </c>
      <c r="R556" s="294">
        <f t="shared" si="61"/>
        <v>0.09090909091</v>
      </c>
      <c r="S556" s="216" t="s">
        <v>742</v>
      </c>
      <c r="T556" s="180">
        <v>1.0694303E8</v>
      </c>
      <c r="U556" s="267">
        <f t="shared" si="63"/>
        <v>38.37</v>
      </c>
      <c r="V556" s="270" t="str">
        <f t="array" ref="V556">IFERROR(INDEX('ARTICULOS TECNO'!G:G, MATCH(F556, 'ARTICULOS TECNO'!A:A, 0)),"")</f>
        <v/>
      </c>
      <c r="W556" s="270">
        <f t="shared" si="39"/>
        <v>0</v>
      </c>
      <c r="X556" s="289"/>
      <c r="Y556" s="244" t="str">
        <f t="shared" si="51"/>
        <v>05/2025</v>
      </c>
    </row>
    <row r="557">
      <c r="A557" s="219">
        <f t="array" ref="A557">XLOOKUP(B557,CABE_VENTAS!$A$1:A1037,CABE_VENTAS!$D$1:D1037,"N/A")</f>
        <v>45786</v>
      </c>
      <c r="B557" s="180">
        <v>2002.0</v>
      </c>
      <c r="C557" s="180" t="s">
        <v>282</v>
      </c>
      <c r="D557" s="265">
        <f t="array" ref="D557">XLOOKUP(B557,CABE_VENTAS!$A$1:A1037,CABE_VENTAS!$C$1:C1037,"N/A")</f>
        <v>151</v>
      </c>
      <c r="E557" s="337" t="str">
        <f t="array" ref="E557">XLOOKUP(D557,CLIENTES!$A$1:A1037,CLIENTES!$B$1:B1037, "")</f>
        <v>Lucas Cly Store</v>
      </c>
      <c r="F557" s="264">
        <v>1.07082082994E11</v>
      </c>
      <c r="G557" s="260">
        <v>1.0</v>
      </c>
      <c r="H557" s="302" t="s">
        <v>842</v>
      </c>
      <c r="I557" s="302"/>
      <c r="J557" s="252">
        <v>550.0</v>
      </c>
      <c r="K557" s="301">
        <f t="shared" si="62"/>
        <v>48.213</v>
      </c>
      <c r="L557" s="210">
        <f t="shared" si="60"/>
        <v>48.213</v>
      </c>
      <c r="M557" s="250" t="s">
        <v>548</v>
      </c>
      <c r="N557" s="263" t="str">
        <f t="shared" si="29"/>
        <v/>
      </c>
      <c r="O557" s="267">
        <v>43.83</v>
      </c>
      <c r="P557" s="267">
        <v>0.0</v>
      </c>
      <c r="Q557" s="267">
        <f t="array" ref="Q557">IFERROR((K557-O557-P557)*G557,"")</f>
        <v>4.383</v>
      </c>
      <c r="R557" s="294">
        <f t="shared" si="61"/>
        <v>0.09090909091</v>
      </c>
      <c r="S557" s="216" t="s">
        <v>742</v>
      </c>
      <c r="T557" s="180">
        <v>1.0694303E8</v>
      </c>
      <c r="U557" s="267">
        <f t="shared" si="63"/>
        <v>43.83</v>
      </c>
      <c r="V557" s="270" t="str">
        <f t="array" ref="V557">IFERROR(INDEX('ARTICULOS TECNO'!G:G, MATCH(F557, 'ARTICULOS TECNO'!A:A, 0)),"")</f>
        <v/>
      </c>
      <c r="W557" s="270">
        <f t="shared" si="39"/>
        <v>0</v>
      </c>
      <c r="X557" s="289"/>
      <c r="Y557" s="244" t="str">
        <f t="shared" si="51"/>
        <v>05/2025</v>
      </c>
    </row>
    <row r="558">
      <c r="A558" s="219">
        <f t="array" ref="A558">XLOOKUP(B558,CABE_VENTAS!$A$1:A1037,CABE_VENTAS!$D$1:D1037,"N/A")</f>
        <v>45786</v>
      </c>
      <c r="B558" s="180">
        <v>2002.0</v>
      </c>
      <c r="C558" s="180" t="s">
        <v>282</v>
      </c>
      <c r="D558" s="265">
        <f t="array" ref="D558">XLOOKUP(B558,CABE_VENTAS!$A$1:A1037,CABE_VENTAS!$C$1:C1037,"N/A")</f>
        <v>151</v>
      </c>
      <c r="E558" s="337" t="str">
        <f t="array" ref="E558">XLOOKUP(D558,CLIENTES!$A$1:A1037,CLIENTES!$B$1:B1037, "")</f>
        <v>Lucas Cly Store</v>
      </c>
      <c r="F558" s="264">
        <v>1.07082001963E11</v>
      </c>
      <c r="G558" s="260">
        <v>1.0</v>
      </c>
      <c r="H558" s="302" t="s">
        <v>843</v>
      </c>
      <c r="I558" s="302"/>
      <c r="J558" s="252">
        <v>550.0</v>
      </c>
      <c r="K558" s="301">
        <f t="shared" si="62"/>
        <v>66.704</v>
      </c>
      <c r="L558" s="210">
        <f t="shared" si="60"/>
        <v>66.704</v>
      </c>
      <c r="M558" s="250" t="s">
        <v>548</v>
      </c>
      <c r="N558" s="263" t="str">
        <f t="shared" si="29"/>
        <v/>
      </c>
      <c r="O558" s="267">
        <v>60.64</v>
      </c>
      <c r="P558" s="267">
        <v>0.0</v>
      </c>
      <c r="Q558" s="267">
        <f t="array" ref="Q558">IFERROR((K558-O558-P558)*G558,"")</f>
        <v>6.064</v>
      </c>
      <c r="R558" s="294">
        <f t="shared" si="61"/>
        <v>0.09090909091</v>
      </c>
      <c r="S558" s="216" t="s">
        <v>742</v>
      </c>
      <c r="T558" s="180">
        <v>1.0694303E8</v>
      </c>
      <c r="U558" s="267">
        <f t="shared" si="63"/>
        <v>60.64</v>
      </c>
      <c r="V558" s="270" t="str">
        <f t="array" ref="V558">IFERROR(INDEX('ARTICULOS TECNO'!G:G, MATCH(F558, 'ARTICULOS TECNO'!A:A, 0)),"")</f>
        <v/>
      </c>
      <c r="W558" s="270">
        <f t="shared" si="39"/>
        <v>0</v>
      </c>
      <c r="X558" s="289"/>
      <c r="Y558" s="244" t="str">
        <f t="shared" si="51"/>
        <v>05/2025</v>
      </c>
    </row>
    <row r="559">
      <c r="A559" s="219">
        <f t="array" ref="A559">XLOOKUP(B559,CABE_VENTAS!$A$1:A1037,CABE_VENTAS!$D$1:D1037,"N/A")</f>
        <v>45786</v>
      </c>
      <c r="B559" s="180">
        <v>2002.0</v>
      </c>
      <c r="C559" s="180" t="s">
        <v>282</v>
      </c>
      <c r="D559" s="265">
        <f t="array" ref="D559">XLOOKUP(B559,CABE_VENTAS!$A$1:A1037,CABE_VENTAS!$C$1:C1037,"N/A")</f>
        <v>151</v>
      </c>
      <c r="E559" s="337" t="str">
        <f t="array" ref="E559">XLOOKUP(D559,CLIENTES!$A$1:A1037,CLIENTES!$B$1:B1037, "")</f>
        <v>Lucas Cly Store</v>
      </c>
      <c r="F559" s="264">
        <v>1.07082080193E11</v>
      </c>
      <c r="G559" s="260">
        <v>2.0</v>
      </c>
      <c r="H559" s="302" t="s">
        <v>844</v>
      </c>
      <c r="I559" s="302"/>
      <c r="J559" s="252">
        <v>550.0</v>
      </c>
      <c r="K559" s="301">
        <f t="shared" si="62"/>
        <v>9.713</v>
      </c>
      <c r="L559" s="210">
        <f t="shared" si="60"/>
        <v>19.426</v>
      </c>
      <c r="M559" s="250" t="s">
        <v>548</v>
      </c>
      <c r="N559" s="263" t="str">
        <f t="shared" si="29"/>
        <v/>
      </c>
      <c r="O559" s="267">
        <v>8.83</v>
      </c>
      <c r="P559" s="267">
        <v>0.0</v>
      </c>
      <c r="Q559" s="267">
        <f t="array" ref="Q559">IFERROR((K559-O559-P559)*G559,"")</f>
        <v>1.766</v>
      </c>
      <c r="R559" s="294">
        <f t="shared" si="61"/>
        <v>0.09090909091</v>
      </c>
      <c r="S559" s="216" t="s">
        <v>742</v>
      </c>
      <c r="T559" s="180">
        <v>1.0694303E8</v>
      </c>
      <c r="U559" s="267">
        <f t="shared" si="63"/>
        <v>17.66</v>
      </c>
      <c r="V559" s="270" t="str">
        <f t="array" ref="V559">IFERROR(INDEX('ARTICULOS TECNO'!G:G, MATCH(F559, 'ARTICULOS TECNO'!A:A, 0)),"")</f>
        <v/>
      </c>
      <c r="W559" s="270">
        <f t="shared" si="39"/>
        <v>0</v>
      </c>
      <c r="X559" s="289"/>
      <c r="Y559" s="244" t="str">
        <f t="shared" si="51"/>
        <v>05/2025</v>
      </c>
    </row>
    <row r="560">
      <c r="A560" s="219">
        <f t="array" ref="A560">XLOOKUP(B560,CABE_VENTAS!$A$1:A1037,CABE_VENTAS!$D$1:D1037,"N/A")</f>
        <v>45786</v>
      </c>
      <c r="B560" s="180">
        <v>2002.0</v>
      </c>
      <c r="C560" s="180" t="s">
        <v>282</v>
      </c>
      <c r="D560" s="265">
        <f t="array" ref="D560">XLOOKUP(B560,CABE_VENTAS!$A$1:A1037,CABE_VENTAS!$C$1:C1037,"N/A")</f>
        <v>151</v>
      </c>
      <c r="E560" s="337" t="str">
        <f t="array" ref="E560">XLOOKUP(D560,CLIENTES!$A$1:A1037,CLIENTES!$B$1:B1037, "")</f>
        <v>Lucas Cly Store</v>
      </c>
      <c r="F560" s="264">
        <v>1.07082080936E11</v>
      </c>
      <c r="G560" s="260">
        <v>1.0</v>
      </c>
      <c r="H560" s="302" t="s">
        <v>845</v>
      </c>
      <c r="I560" s="302"/>
      <c r="J560" s="252">
        <v>550.0</v>
      </c>
      <c r="K560" s="301">
        <f t="shared" si="62"/>
        <v>75.614</v>
      </c>
      <c r="L560" s="210">
        <f t="shared" si="60"/>
        <v>75.614</v>
      </c>
      <c r="M560" s="250" t="s">
        <v>548</v>
      </c>
      <c r="N560" s="263" t="str">
        <f t="shared" si="29"/>
        <v/>
      </c>
      <c r="O560" s="267">
        <v>68.74</v>
      </c>
      <c r="P560" s="267">
        <v>0.0</v>
      </c>
      <c r="Q560" s="267">
        <f t="array" ref="Q560">IFERROR((K560-O560-P560)*G560,"")</f>
        <v>6.874</v>
      </c>
      <c r="R560" s="294">
        <f t="shared" si="61"/>
        <v>0.09090909091</v>
      </c>
      <c r="S560" s="216" t="s">
        <v>742</v>
      </c>
      <c r="T560" s="180">
        <v>1.0694303E8</v>
      </c>
      <c r="U560" s="267">
        <f t="shared" si="63"/>
        <v>68.74</v>
      </c>
      <c r="V560" s="270" t="str">
        <f t="array" ref="V560">IFERROR(INDEX('ARTICULOS TECNO'!G:G, MATCH(F560, 'ARTICULOS TECNO'!A:A, 0)),"")</f>
        <v/>
      </c>
      <c r="W560" s="270">
        <f t="shared" si="39"/>
        <v>0</v>
      </c>
      <c r="X560" s="289"/>
      <c r="Y560" s="244" t="str">
        <f t="shared" si="51"/>
        <v>05/2025</v>
      </c>
    </row>
    <row r="561">
      <c r="A561" s="219">
        <f t="array" ref="A561">XLOOKUP(B561,CABE_VENTAS!$A$1:A1037,CABE_VENTAS!$D$1:D1037,"N/A")</f>
        <v>45786</v>
      </c>
      <c r="B561" s="180">
        <v>2002.0</v>
      </c>
      <c r="C561" s="180" t="s">
        <v>282</v>
      </c>
      <c r="D561" s="265">
        <f t="array" ref="D561">XLOOKUP(B561,CABE_VENTAS!$A$1:A1037,CABE_VENTAS!$C$1:C1037,"N/A")</f>
        <v>151</v>
      </c>
      <c r="E561" s="337" t="str">
        <f t="array" ref="E561">XLOOKUP(D561,CLIENTES!$A$1:A1037,CLIENTES!$B$1:B1037, "")</f>
        <v>Lucas Cly Store</v>
      </c>
      <c r="F561" s="264">
        <v>1.07082128638E11</v>
      </c>
      <c r="G561" s="260">
        <v>1.0</v>
      </c>
      <c r="H561" s="302" t="s">
        <v>846</v>
      </c>
      <c r="I561" s="302"/>
      <c r="J561" s="252">
        <v>550.0</v>
      </c>
      <c r="K561" s="301">
        <f t="shared" si="62"/>
        <v>53.724</v>
      </c>
      <c r="L561" s="210">
        <f t="shared" si="60"/>
        <v>53.724</v>
      </c>
      <c r="M561" s="250" t="s">
        <v>548</v>
      </c>
      <c r="N561" s="263" t="str">
        <f t="shared" si="29"/>
        <v/>
      </c>
      <c r="O561" s="267">
        <v>48.84</v>
      </c>
      <c r="P561" s="267">
        <v>0.0</v>
      </c>
      <c r="Q561" s="267">
        <f t="array" ref="Q561">IFERROR((K561-O561-P561)*G561,"")</f>
        <v>4.884</v>
      </c>
      <c r="R561" s="294">
        <f t="shared" si="61"/>
        <v>0.09090909091</v>
      </c>
      <c r="S561" s="216" t="s">
        <v>742</v>
      </c>
      <c r="T561" s="180">
        <v>1.0694303E8</v>
      </c>
      <c r="U561" s="267">
        <f t="shared" si="63"/>
        <v>48.84</v>
      </c>
      <c r="V561" s="270" t="str">
        <f t="array" ref="V561">IFERROR(INDEX('ARTICULOS TECNO'!G:G, MATCH(F561, 'ARTICULOS TECNO'!A:A, 0)),"")</f>
        <v/>
      </c>
      <c r="W561" s="270">
        <f t="shared" si="39"/>
        <v>0</v>
      </c>
      <c r="X561" s="289"/>
      <c r="Y561" s="244" t="str">
        <f t="shared" si="51"/>
        <v>05/2025</v>
      </c>
    </row>
    <row r="562">
      <c r="A562" s="219">
        <f t="array" ref="A562">XLOOKUP(B562,CABE_VENTAS!$A$1:A1037,CABE_VENTAS!$D$1:D1037,"N/A")</f>
        <v>45786</v>
      </c>
      <c r="B562" s="180">
        <v>2002.0</v>
      </c>
      <c r="C562" s="180" t="s">
        <v>282</v>
      </c>
      <c r="D562" s="265">
        <f t="array" ref="D562">XLOOKUP(B562,CABE_VENTAS!$A$1:A1037,CABE_VENTAS!$C$1:C1037,"N/A")</f>
        <v>151</v>
      </c>
      <c r="E562" s="337" t="str">
        <f t="array" ref="E562">XLOOKUP(D562,CLIENTES!$A$1:A1037,CLIENTES!$B$1:B1037, "")</f>
        <v>Lucas Cly Store</v>
      </c>
      <c r="F562" s="264">
        <v>1.07082130348E11</v>
      </c>
      <c r="G562" s="260">
        <v>1.0</v>
      </c>
      <c r="H562" s="302" t="s">
        <v>847</v>
      </c>
      <c r="I562" s="302"/>
      <c r="J562" s="252">
        <v>550.0</v>
      </c>
      <c r="K562" s="301">
        <f t="shared" si="62"/>
        <v>55.484</v>
      </c>
      <c r="L562" s="210">
        <f t="shared" si="60"/>
        <v>55.484</v>
      </c>
      <c r="M562" s="250" t="s">
        <v>548</v>
      </c>
      <c r="N562" s="263" t="str">
        <f t="shared" si="29"/>
        <v/>
      </c>
      <c r="O562" s="267">
        <v>50.44</v>
      </c>
      <c r="P562" s="267">
        <v>0.0</v>
      </c>
      <c r="Q562" s="267">
        <f t="array" ref="Q562">IFERROR((K562-O562-P562)*G562,"")</f>
        <v>5.044</v>
      </c>
      <c r="R562" s="294">
        <f t="shared" si="61"/>
        <v>0.09090909091</v>
      </c>
      <c r="S562" s="216" t="s">
        <v>742</v>
      </c>
      <c r="T562" s="180">
        <v>1.0694303E8</v>
      </c>
      <c r="U562" s="267">
        <f t="shared" si="63"/>
        <v>50.44</v>
      </c>
      <c r="V562" s="270" t="str">
        <f t="array" ref="V562">IFERROR(INDEX('ARTICULOS TECNO'!G:G, MATCH(F562, 'ARTICULOS TECNO'!A:A, 0)),"")</f>
        <v/>
      </c>
      <c r="W562" s="270">
        <f t="shared" si="39"/>
        <v>0</v>
      </c>
      <c r="X562" s="289"/>
      <c r="Y562" s="244" t="str">
        <f t="shared" si="51"/>
        <v>05/2025</v>
      </c>
    </row>
    <row r="563">
      <c r="A563" s="219">
        <f t="array" ref="A563">XLOOKUP(B563,CABE_VENTAS!$A$1:A1037,CABE_VENTAS!$D$1:D1037,"N/A")</f>
        <v>45786</v>
      </c>
      <c r="B563" s="180">
        <v>2002.0</v>
      </c>
      <c r="C563" s="180" t="s">
        <v>282</v>
      </c>
      <c r="D563" s="265">
        <f t="array" ref="D563">XLOOKUP(B563,CABE_VENTAS!$A$1:A1037,CABE_VENTAS!$C$1:C1037,"N/A")</f>
        <v>151</v>
      </c>
      <c r="E563" s="337" t="str">
        <f t="array" ref="E563">XLOOKUP(D563,CLIENTES!$A$1:A1037,CLIENTES!$B$1:B1037, "")</f>
        <v>Lucas Cly Store</v>
      </c>
      <c r="F563" s="264">
        <v>1.07082074631E11</v>
      </c>
      <c r="G563" s="260">
        <v>8.0</v>
      </c>
      <c r="H563" s="302" t="str">
        <f t="array" ref="H563">INDEX(
  REP_SENTRIX ,
  MATCH(
    VALUE( F563 ) ,
    VALUE( TRIM( SKU_SENTRIX ) ) ,
    0
  )
)</f>
        <v>Replacement Battery Core Compatible For iPhone 13 (Spot Welding Required) (AmpSentrix Core)</v>
      </c>
      <c r="I563" s="302"/>
      <c r="J563" s="252">
        <v>550.0</v>
      </c>
      <c r="K563" s="301">
        <f t="shared" si="62"/>
        <v>10.659</v>
      </c>
      <c r="L563" s="210">
        <f t="shared" si="60"/>
        <v>85.272</v>
      </c>
      <c r="M563" s="250" t="s">
        <v>548</v>
      </c>
      <c r="N563" s="263" t="str">
        <f t="shared" si="29"/>
        <v/>
      </c>
      <c r="O563" s="267">
        <v>9.69</v>
      </c>
      <c r="P563" s="267">
        <v>0.0</v>
      </c>
      <c r="Q563" s="267">
        <f t="array" ref="Q563">IFERROR((K563-O563-P563)*G563,"")</f>
        <v>7.752</v>
      </c>
      <c r="R563" s="294">
        <f t="shared" si="61"/>
        <v>0.09090909091</v>
      </c>
      <c r="S563" s="216" t="s">
        <v>742</v>
      </c>
      <c r="T563" s="180">
        <v>1.0694303E8</v>
      </c>
      <c r="U563" s="267">
        <f t="shared" si="63"/>
        <v>77.52</v>
      </c>
      <c r="V563" s="270" t="str">
        <f t="array" ref="V563">IFERROR(INDEX('ARTICULOS TECNO'!G:G, MATCH(F563, 'ARTICULOS TECNO'!A:A, 0)),"")</f>
        <v/>
      </c>
      <c r="W563" s="270">
        <f t="shared" si="39"/>
        <v>0</v>
      </c>
      <c r="X563" s="289"/>
      <c r="Y563" s="244" t="str">
        <f t="shared" si="51"/>
        <v>05/2025</v>
      </c>
    </row>
    <row r="564">
      <c r="A564" s="219">
        <f t="array" ref="A564">XLOOKUP(B564,CABE_VENTAS!$A$1:A1037,CABE_VENTAS!$D$1:D1037,"N/A")</f>
        <v>45786</v>
      </c>
      <c r="B564" s="180">
        <v>2002.0</v>
      </c>
      <c r="C564" s="180" t="s">
        <v>282</v>
      </c>
      <c r="D564" s="265">
        <f t="array" ref="D564">XLOOKUP(B564,CABE_VENTAS!$A$1:A1037,CABE_VENTAS!$C$1:C1037,"N/A")</f>
        <v>151</v>
      </c>
      <c r="E564" s="337" t="str">
        <f t="array" ref="E564">XLOOKUP(D564,CLIENTES!$A$1:A1037,CLIENTES!$B$1:B1037, "")</f>
        <v>Lucas Cly Store</v>
      </c>
      <c r="F564" s="264">
        <v>1.07082073363E11</v>
      </c>
      <c r="G564" s="260">
        <v>8.0</v>
      </c>
      <c r="H564" s="302" t="str">
        <f t="array" ref="H564">INDEX(
  REP_SENTRIX ,
  MATCH(
    VALUE( F564 ) ,
    VALUE( TRIM( SKU_SENTRIX ) ) ,
    0
  )
)</f>
        <v>Replacement Battery Core Compatible For iPhone 12 / 12 Pro (Spot Welding Required) (AmpSentrix Core)</v>
      </c>
      <c r="I564" s="302"/>
      <c r="J564" s="252">
        <v>550.0</v>
      </c>
      <c r="K564" s="301">
        <f t="shared" si="62"/>
        <v>9.075</v>
      </c>
      <c r="L564" s="210">
        <f t="shared" si="60"/>
        <v>72.6</v>
      </c>
      <c r="M564" s="250" t="s">
        <v>548</v>
      </c>
      <c r="N564" s="263" t="str">
        <f t="shared" si="29"/>
        <v/>
      </c>
      <c r="O564" s="267">
        <v>8.25</v>
      </c>
      <c r="P564" s="267">
        <v>0.0</v>
      </c>
      <c r="Q564" s="267">
        <f t="array" ref="Q564">IFERROR((K564-O564-P564)*G564,"")</f>
        <v>6.6</v>
      </c>
      <c r="R564" s="294">
        <f t="shared" si="61"/>
        <v>0.09090909091</v>
      </c>
      <c r="S564" s="216" t="s">
        <v>742</v>
      </c>
      <c r="T564" s="180">
        <v>1.0694303E8</v>
      </c>
      <c r="U564" s="267">
        <f t="shared" si="63"/>
        <v>66</v>
      </c>
      <c r="V564" s="270" t="str">
        <f t="array" ref="V564">IFERROR(INDEX('ARTICULOS TECNO'!G:G, MATCH(F564, 'ARTICULOS TECNO'!A:A, 0)),"")</f>
        <v/>
      </c>
      <c r="W564" s="270">
        <f t="shared" si="39"/>
        <v>0</v>
      </c>
      <c r="X564" s="289"/>
      <c r="Y564" s="244" t="str">
        <f t="shared" si="51"/>
        <v>05/2025</v>
      </c>
    </row>
    <row r="565">
      <c r="A565" s="219">
        <f t="array" ref="A565">XLOOKUP(B565,CABE_VENTAS!$A$1:A1037,CABE_VENTAS!$D$1:D1037,"N/A")</f>
        <v>45786</v>
      </c>
      <c r="B565" s="180">
        <v>2002.0</v>
      </c>
      <c r="C565" s="180" t="s">
        <v>282</v>
      </c>
      <c r="D565" s="265">
        <f t="array" ref="D565">XLOOKUP(B565,CABE_VENTAS!$A$1:A1037,CABE_VENTAS!$C$1:C1037,"N/A")</f>
        <v>151</v>
      </c>
      <c r="E565" s="337" t="str">
        <f t="array" ref="E565">XLOOKUP(D565,CLIENTES!$A$1:A1037,CLIENTES!$B$1:B1037, "")</f>
        <v>Lucas Cly Store</v>
      </c>
      <c r="F565" s="264">
        <v>1.07082130354E11</v>
      </c>
      <c r="G565" s="260">
        <v>1.0</v>
      </c>
      <c r="H565" s="302" t="str">
        <f t="array" ref="H565">INDEX(
  REP_SENTRIX ,
  MATCH(
    VALUE( F565 ) ,
    VALUE( TRIM( SKU_SENTRIX ) ) ,
    0
  )
)</f>
        <v>Replacement Battery Compatible For iPhone 15 Pro Max (AmpSentrix Pro)</v>
      </c>
      <c r="I565" s="302"/>
      <c r="J565" s="252">
        <v>550.0</v>
      </c>
      <c r="K565" s="301">
        <f t="shared" si="62"/>
        <v>49.214</v>
      </c>
      <c r="L565" s="210">
        <f t="shared" si="60"/>
        <v>49.214</v>
      </c>
      <c r="M565" s="250" t="s">
        <v>548</v>
      </c>
      <c r="N565" s="263" t="str">
        <f t="shared" si="29"/>
        <v/>
      </c>
      <c r="O565" s="267">
        <v>44.74</v>
      </c>
      <c r="P565" s="267">
        <v>0.0</v>
      </c>
      <c r="Q565" s="267">
        <f t="array" ref="Q565">IFERROR((K565-O565-P565)*G565,"")</f>
        <v>4.474</v>
      </c>
      <c r="R565" s="294">
        <f t="shared" si="61"/>
        <v>0.09090909091</v>
      </c>
      <c r="S565" s="216" t="s">
        <v>742</v>
      </c>
      <c r="T565" s="180">
        <v>1.0694303E8</v>
      </c>
      <c r="U565" s="267">
        <f t="shared" si="63"/>
        <v>44.74</v>
      </c>
      <c r="V565" s="270" t="str">
        <f t="array" ref="V565">IFERROR(INDEX('ARTICULOS TECNO'!G:G, MATCH(F565, 'ARTICULOS TECNO'!A:A, 0)),"")</f>
        <v/>
      </c>
      <c r="W565" s="270">
        <f t="shared" si="39"/>
        <v>0</v>
      </c>
      <c r="X565" s="289"/>
      <c r="Y565" s="244" t="str">
        <f t="shared" si="51"/>
        <v>05/2025</v>
      </c>
    </row>
    <row r="566">
      <c r="A566" s="219">
        <f t="array" ref="A566">XLOOKUP(B566,CABE_VENTAS!$A$1:A1037,CABE_VENTAS!$D$1:D1037,"N/A")</f>
        <v>45786</v>
      </c>
      <c r="B566" s="180">
        <v>2002.0</v>
      </c>
      <c r="C566" s="180" t="s">
        <v>282</v>
      </c>
      <c r="D566" s="265">
        <f t="array" ref="D566">XLOOKUP(B566,CABE_VENTAS!$A$1:A1037,CABE_VENTAS!$C$1:C1037,"N/A")</f>
        <v>151</v>
      </c>
      <c r="E566" s="337" t="str">
        <f t="array" ref="E566">XLOOKUP(D566,CLIENTES!$A$1:A1037,CLIENTES!$B$1:B1037, "")</f>
        <v>Lucas Cly Store</v>
      </c>
      <c r="F566" s="264">
        <v>1.07082073359E11</v>
      </c>
      <c r="G566" s="260">
        <v>8.0</v>
      </c>
      <c r="H566" s="302" t="str">
        <f t="array" ref="H566">INDEX(
  REP_SENTRIX ,
  MATCH(
    VALUE( F566 ) ,
    VALUE( TRIM( SKU_SENTRIX ) ) ,
    0
  )
)</f>
        <v>Replacement Battery Core Compatible For iPhone 11 (Spot Welding Required) (AmpSentrix Core)</v>
      </c>
      <c r="I566" s="302"/>
      <c r="J566" s="252">
        <v>550.0</v>
      </c>
      <c r="K566" s="301">
        <f t="shared" si="62"/>
        <v>9.394</v>
      </c>
      <c r="L566" s="210">
        <f t="shared" si="60"/>
        <v>75.152</v>
      </c>
      <c r="M566" s="250" t="s">
        <v>548</v>
      </c>
      <c r="N566" s="263" t="str">
        <f t="shared" si="29"/>
        <v/>
      </c>
      <c r="O566" s="267">
        <v>8.54</v>
      </c>
      <c r="P566" s="267">
        <v>0.0</v>
      </c>
      <c r="Q566" s="267">
        <f t="array" ref="Q566">IFERROR((K566-O566-P566)*G566,"")</f>
        <v>6.832</v>
      </c>
      <c r="R566" s="294">
        <f t="shared" si="61"/>
        <v>0.09090909091</v>
      </c>
      <c r="S566" s="216" t="s">
        <v>742</v>
      </c>
      <c r="T566" s="180">
        <v>1.0694303E8</v>
      </c>
      <c r="U566" s="267">
        <f t="shared" si="63"/>
        <v>68.32</v>
      </c>
      <c r="V566" s="270" t="str">
        <f t="array" ref="V566">IFERROR(INDEX('ARTICULOS TECNO'!G:G, MATCH(F566, 'ARTICULOS TECNO'!A:A, 0)),"")</f>
        <v/>
      </c>
      <c r="W566" s="270">
        <f t="shared" si="39"/>
        <v>0</v>
      </c>
      <c r="X566" s="289"/>
      <c r="Y566" s="244" t="str">
        <f t="shared" si="51"/>
        <v>05/2025</v>
      </c>
    </row>
    <row r="567">
      <c r="A567" s="219">
        <f t="array" ref="A567">XLOOKUP(B567,CABE_VENTAS!$A$1:A1037,CABE_VENTAS!$D$1:D1037,"N/A")</f>
        <v>45786</v>
      </c>
      <c r="B567" s="180">
        <v>2002.0</v>
      </c>
      <c r="C567" s="180" t="s">
        <v>282</v>
      </c>
      <c r="D567" s="265">
        <f t="array" ref="D567">XLOOKUP(B567,CABE_VENTAS!$A$1:A1037,CABE_VENTAS!$C$1:C1037,"N/A")</f>
        <v>151</v>
      </c>
      <c r="E567" s="337" t="str">
        <f t="array" ref="E567">XLOOKUP(D567,CLIENTES!$A$1:A1037,CLIENTES!$B$1:B1037, "")</f>
        <v>Lucas Cly Store</v>
      </c>
      <c r="F567" s="264">
        <v>1.07082074633E11</v>
      </c>
      <c r="G567" s="260">
        <v>8.0</v>
      </c>
      <c r="H567" s="302" t="str">
        <f t="array" ref="H567">INDEX(
  REP_SENTRIX ,
  MATCH(
    VALUE( F567 ) ,
    VALUE( TRIM( SKU_SENTRIX ) ) ,
    0
  )
)</f>
        <v>Replacement Battery Core Compatible For iPhone 13 Pro (Spot Welding Required) (AmpSentrix Core)</v>
      </c>
      <c r="I567" s="302"/>
      <c r="J567" s="252">
        <v>550.0</v>
      </c>
      <c r="K567" s="301">
        <f t="shared" si="62"/>
        <v>13.673</v>
      </c>
      <c r="L567" s="210">
        <f t="shared" si="60"/>
        <v>109.384</v>
      </c>
      <c r="M567" s="250" t="s">
        <v>548</v>
      </c>
      <c r="N567" s="263" t="str">
        <f t="shared" si="29"/>
        <v/>
      </c>
      <c r="O567" s="267">
        <v>12.43</v>
      </c>
      <c r="P567" s="267">
        <v>0.0</v>
      </c>
      <c r="Q567" s="267">
        <f t="array" ref="Q567">IFERROR((K567-O567-P567)*G567,"")</f>
        <v>9.944</v>
      </c>
      <c r="R567" s="294">
        <f t="shared" si="61"/>
        <v>0.09090909091</v>
      </c>
      <c r="S567" s="216" t="s">
        <v>742</v>
      </c>
      <c r="T567" s="180">
        <v>1.0694303E8</v>
      </c>
      <c r="U567" s="267">
        <f t="shared" si="63"/>
        <v>99.44</v>
      </c>
      <c r="V567" s="270" t="str">
        <f t="array" ref="V567">IFERROR(INDEX('ARTICULOS TECNO'!G:G, MATCH(F567, 'ARTICULOS TECNO'!A:A, 0)),"")</f>
        <v/>
      </c>
      <c r="W567" s="270">
        <f t="shared" si="39"/>
        <v>0</v>
      </c>
      <c r="X567" s="289"/>
      <c r="Y567" s="244" t="str">
        <f t="shared" si="51"/>
        <v>05/2025</v>
      </c>
    </row>
    <row r="568">
      <c r="A568" s="219">
        <f t="array" ref="A568">XLOOKUP(B568,CABE_VENTAS!$A$1:A1037,CABE_VENTAS!$D$1:D1037,"N/A")</f>
        <v>45786</v>
      </c>
      <c r="B568" s="180">
        <v>2002.0</v>
      </c>
      <c r="C568" s="180" t="s">
        <v>282</v>
      </c>
      <c r="D568" s="265">
        <f t="array" ref="D568">XLOOKUP(B568,CABE_VENTAS!$A$1:A1037,CABE_VENTAS!$C$1:C1037,"N/A")</f>
        <v>151</v>
      </c>
      <c r="E568" s="337" t="str">
        <f t="array" ref="E568">XLOOKUP(D568,CLIENTES!$A$1:A1037,CLIENTES!$B$1:B1037, "")</f>
        <v>Lucas Cly Store</v>
      </c>
      <c r="F568" s="264">
        <v>1.0708400137E11</v>
      </c>
      <c r="G568" s="260">
        <v>8.0</v>
      </c>
      <c r="H568" s="302" t="str">
        <f t="array" ref="H568">INDEX(
  REP_SENTRIX ,
  MATCH(
    VALUE( F568 ) ,
    VALUE( TRIM( SKU_SENTRIX ) ) ,
    0
  )
)</f>
        <v>Replacement Battery Core Compatible For iPhone 14 (Spot Welding Required) (AmpSentrix Core)</v>
      </c>
      <c r="I568" s="302"/>
      <c r="J568" s="252">
        <v>550.0</v>
      </c>
      <c r="K568" s="301">
        <f t="shared" si="62"/>
        <v>10.813</v>
      </c>
      <c r="L568" s="210">
        <f t="shared" si="60"/>
        <v>86.504</v>
      </c>
      <c r="M568" s="250" t="s">
        <v>548</v>
      </c>
      <c r="N568" s="263" t="str">
        <f t="shared" si="29"/>
        <v/>
      </c>
      <c r="O568" s="267">
        <v>9.83</v>
      </c>
      <c r="P568" s="267">
        <v>0.0</v>
      </c>
      <c r="Q568" s="267">
        <f t="array" ref="Q568">IFERROR((K568-O568-P568)*G568,"")</f>
        <v>7.864</v>
      </c>
      <c r="R568" s="294">
        <f t="shared" si="61"/>
        <v>0.09090909091</v>
      </c>
      <c r="S568" s="216" t="s">
        <v>742</v>
      </c>
      <c r="T568" s="180">
        <v>1.0694303E8</v>
      </c>
      <c r="U568" s="267">
        <f t="shared" si="63"/>
        <v>78.64</v>
      </c>
      <c r="V568" s="270" t="str">
        <f t="array" ref="V568">IFERROR(INDEX('ARTICULOS TECNO'!G:G, MATCH(F568, 'ARTICULOS TECNO'!A:A, 0)),"")</f>
        <v/>
      </c>
      <c r="W568" s="270">
        <f t="shared" si="39"/>
        <v>0</v>
      </c>
      <c r="X568" s="289"/>
      <c r="Y568" s="244" t="str">
        <f t="shared" si="51"/>
        <v>05/2025</v>
      </c>
    </row>
    <row r="569">
      <c r="A569" s="219">
        <f t="array" ref="A569">XLOOKUP(B569,CABE_VENTAS!$A$1:A1037,CABE_VENTAS!$D$1:D1037,"N/A")</f>
        <v>45786</v>
      </c>
      <c r="B569" s="180">
        <v>2002.0</v>
      </c>
      <c r="C569" s="180" t="s">
        <v>282</v>
      </c>
      <c r="D569" s="265">
        <f t="array" ref="D569">XLOOKUP(B569,CABE_VENTAS!$A$1:A1037,CABE_VENTAS!$C$1:C1037,"N/A")</f>
        <v>151</v>
      </c>
      <c r="E569" s="337" t="str">
        <f t="array" ref="E569">XLOOKUP(D569,CLIENTES!$A$1:A1037,CLIENTES!$B$1:B1037, "")</f>
        <v>Lucas Cly Store</v>
      </c>
      <c r="F569" s="264">
        <v>1.0708207735E11</v>
      </c>
      <c r="G569" s="260">
        <v>8.0</v>
      </c>
      <c r="H569" s="302" t="str">
        <f t="array" ref="H569">INDEX(
  REP_SENTRIX ,
  MATCH(
    VALUE( F569 ) ,
    VALUE( TRIM( SKU_SENTRIX ) ) ,
    0
  )
)</f>
        <v>Replacement Battery Core Compatible For iPhone 15 (Spot Welding Required) (AmpSentrix Core)</v>
      </c>
      <c r="I569" s="302"/>
      <c r="J569" s="252">
        <v>550.0</v>
      </c>
      <c r="K569" s="301">
        <f t="shared" si="62"/>
        <v>12.21</v>
      </c>
      <c r="L569" s="210">
        <f t="shared" si="60"/>
        <v>97.68</v>
      </c>
      <c r="M569" s="250" t="s">
        <v>548</v>
      </c>
      <c r="N569" s="263" t="str">
        <f t="shared" si="29"/>
        <v/>
      </c>
      <c r="O569" s="267">
        <v>11.1</v>
      </c>
      <c r="P569" s="267">
        <v>0.0</v>
      </c>
      <c r="Q569" s="267">
        <f t="array" ref="Q569">IFERROR((K569-O569-P569)*G569,"")</f>
        <v>8.88</v>
      </c>
      <c r="R569" s="294">
        <f t="shared" si="61"/>
        <v>0.09090909091</v>
      </c>
      <c r="S569" s="216" t="s">
        <v>742</v>
      </c>
      <c r="T569" s="180">
        <v>1.0694303E8</v>
      </c>
      <c r="U569" s="267">
        <f t="shared" si="63"/>
        <v>88.8</v>
      </c>
      <c r="V569" s="270" t="str">
        <f t="array" ref="V569">IFERROR(INDEX('ARTICULOS TECNO'!G:G, MATCH(F569, 'ARTICULOS TECNO'!A:A, 0)),"")</f>
        <v/>
      </c>
      <c r="W569" s="270">
        <f t="shared" si="39"/>
        <v>0</v>
      </c>
      <c r="X569" s="289"/>
      <c r="Y569" s="244" t="str">
        <f t="shared" si="51"/>
        <v>05/2025</v>
      </c>
    </row>
    <row r="570">
      <c r="A570" s="219">
        <f t="array" ref="A570">XLOOKUP(B570,CABE_VENTAS!$A$1:A1037,CABE_VENTAS!$D$1:D1037,"N/A")</f>
        <v>45786</v>
      </c>
      <c r="B570" s="180">
        <v>2002.0</v>
      </c>
      <c r="C570" s="180" t="s">
        <v>282</v>
      </c>
      <c r="D570" s="265">
        <f t="array" ref="D570">XLOOKUP(B570,CABE_VENTAS!$A$1:A1037,CABE_VENTAS!$C$1:C1037,"N/A")</f>
        <v>151</v>
      </c>
      <c r="E570" s="337" t="str">
        <f t="array" ref="E570">XLOOKUP(D570,CLIENTES!$A$1:A1037,CLIENTES!$B$1:B1037, "")</f>
        <v>Lucas Cly Store</v>
      </c>
      <c r="F570" s="264">
        <v>1.07082077352E11</v>
      </c>
      <c r="G570" s="260">
        <v>8.0</v>
      </c>
      <c r="H570" s="302" t="str">
        <f t="array" ref="H570">INDEX(
  REP_SENTRIX ,
  MATCH(
    VALUE( F570 ) ,
    VALUE( TRIM( SKU_SENTRIX ) ) ,
    0
  )
)</f>
        <v>Replacement Battery Core Compatible For iPhone 15 Pro (Spot Welding Required) (AmpSentrix Core)</v>
      </c>
      <c r="I570" s="302"/>
      <c r="J570" s="252">
        <v>550.0</v>
      </c>
      <c r="K570" s="301">
        <f t="shared" si="62"/>
        <v>15.95</v>
      </c>
      <c r="L570" s="210">
        <f t="shared" si="60"/>
        <v>127.6</v>
      </c>
      <c r="M570" s="250" t="s">
        <v>548</v>
      </c>
      <c r="N570" s="263" t="str">
        <f t="shared" si="29"/>
        <v/>
      </c>
      <c r="O570" s="267">
        <v>14.5</v>
      </c>
      <c r="P570" s="267">
        <v>0.0</v>
      </c>
      <c r="Q570" s="267">
        <f t="array" ref="Q570">IFERROR((K570-O570-P570)*G570,"")</f>
        <v>11.6</v>
      </c>
      <c r="R570" s="294">
        <f t="shared" si="61"/>
        <v>0.09090909091</v>
      </c>
      <c r="S570" s="216" t="s">
        <v>742</v>
      </c>
      <c r="T570" s="180">
        <v>1.0694303E8</v>
      </c>
      <c r="U570" s="267">
        <f t="shared" si="63"/>
        <v>116</v>
      </c>
      <c r="V570" s="270" t="str">
        <f t="array" ref="V570">IFERROR(INDEX('ARTICULOS TECNO'!G:G, MATCH(F570, 'ARTICULOS TECNO'!A:A, 0)),"")</f>
        <v/>
      </c>
      <c r="W570" s="270">
        <f t="shared" si="39"/>
        <v>0</v>
      </c>
      <c r="X570" s="289"/>
      <c r="Y570" s="244" t="str">
        <f t="shared" si="51"/>
        <v>05/2025</v>
      </c>
    </row>
    <row r="571">
      <c r="A571" s="219">
        <f t="array" ref="A571">XLOOKUP(B571,CABE_VENTAS!$A$1:A1037,CABE_VENTAS!$D$1:D1037,"N/A")</f>
        <v>45786</v>
      </c>
      <c r="B571" s="180">
        <v>2002.0</v>
      </c>
      <c r="C571" s="180" t="s">
        <v>282</v>
      </c>
      <c r="D571" s="265">
        <f t="array" ref="D571">XLOOKUP(B571,CABE_VENTAS!$A$1:A1037,CABE_VENTAS!$C$1:C1037,"N/A")</f>
        <v>151</v>
      </c>
      <c r="E571" s="337" t="str">
        <f t="array" ref="E571">XLOOKUP(D571,CLIENTES!$A$1:A1037,CLIENTES!$B$1:B1037, "")</f>
        <v>Lucas Cly Store</v>
      </c>
      <c r="F571" s="264">
        <v>1.07082077353E11</v>
      </c>
      <c r="G571" s="260">
        <v>8.0</v>
      </c>
      <c r="H571" s="302" t="str">
        <f t="array" ref="H571">INDEX(
  REP_SENTRIX ,
  MATCH(
    VALUE( F571 ) ,
    VALUE( TRIM( SKU_SENTRIX ) ) ,
    0
  )
)</f>
        <v>Replacement Battery Core Compatible For iPhone 15 Pro Max (Spot Welding Required) (AmpSentrix Core)</v>
      </c>
      <c r="I571" s="302"/>
      <c r="J571" s="252">
        <v>550.0</v>
      </c>
      <c r="K571" s="301">
        <f t="shared" si="62"/>
        <v>18.645</v>
      </c>
      <c r="L571" s="210">
        <f t="shared" si="60"/>
        <v>149.16</v>
      </c>
      <c r="M571" s="250" t="s">
        <v>548</v>
      </c>
      <c r="N571" s="263" t="str">
        <f t="shared" si="29"/>
        <v/>
      </c>
      <c r="O571" s="267">
        <v>16.95</v>
      </c>
      <c r="P571" s="267">
        <v>0.0</v>
      </c>
      <c r="Q571" s="267">
        <f t="array" ref="Q571">IFERROR((K571-O571-P571)*G571,"")</f>
        <v>13.56</v>
      </c>
      <c r="R571" s="294">
        <f t="shared" si="61"/>
        <v>0.09090909091</v>
      </c>
      <c r="S571" s="216" t="s">
        <v>742</v>
      </c>
      <c r="T571" s="180">
        <v>1.0694303E8</v>
      </c>
      <c r="U571" s="267">
        <f t="shared" si="63"/>
        <v>135.6</v>
      </c>
      <c r="V571" s="270" t="str">
        <f t="array" ref="V571">IFERROR(INDEX('ARTICULOS TECNO'!G:G, MATCH(F571, 'ARTICULOS TECNO'!A:A, 0)),"")</f>
        <v/>
      </c>
      <c r="W571" s="270">
        <f t="shared" si="39"/>
        <v>0</v>
      </c>
      <c r="X571" s="289"/>
      <c r="Y571" s="244" t="str">
        <f t="shared" si="51"/>
        <v>05/2025</v>
      </c>
    </row>
    <row r="572">
      <c r="A572" s="219">
        <f t="array" ref="A572">XLOOKUP(B572,CABE_VENTAS!$A$1:A1037,CABE_VENTAS!$D$1:D1037,"N/A")</f>
        <v>45786</v>
      </c>
      <c r="B572" s="180">
        <v>2002.0</v>
      </c>
      <c r="C572" s="180" t="s">
        <v>282</v>
      </c>
      <c r="D572" s="265">
        <f t="array" ref="D572">XLOOKUP(B572,CABE_VENTAS!$A$1:A1037,CABE_VENTAS!$C$1:C1037,"N/A")</f>
        <v>151</v>
      </c>
      <c r="E572" s="337" t="str">
        <f t="array" ref="E572">XLOOKUP(D572,CLIENTES!$A$1:A1037,CLIENTES!$B$1:B1037, "")</f>
        <v>Lucas Cly Store</v>
      </c>
      <c r="F572" s="264">
        <v>1.07082073365E11</v>
      </c>
      <c r="G572" s="260">
        <v>1.0</v>
      </c>
      <c r="H572" s="302" t="str">
        <f t="array" ref="H572">INDEX(
  REP_SENTRIX ,
  MATCH(
    VALUE( F572 ) ,
    VALUE( TRIM( SKU_SENTRIX ) ) ,
    0
  )
)</f>
        <v>Replacement Battery Core Compatible For iPhone 12 Pro Max (Spot Welding Required) (AmpSentrix Core)</v>
      </c>
      <c r="I572" s="302"/>
      <c r="J572" s="252">
        <v>550.0</v>
      </c>
      <c r="K572" s="301">
        <f t="shared" si="62"/>
        <v>13.618</v>
      </c>
      <c r="L572" s="210">
        <f t="shared" si="60"/>
        <v>13.618</v>
      </c>
      <c r="M572" s="250" t="s">
        <v>548</v>
      </c>
      <c r="N572" s="263">
        <f t="shared" si="29"/>
        <v>1353.682</v>
      </c>
      <c r="O572" s="267">
        <v>12.38</v>
      </c>
      <c r="P572" s="267">
        <v>0.0</v>
      </c>
      <c r="Q572" s="267">
        <f t="array" ref="Q572">IFERROR((K572-O572-P572)*G572,"")</f>
        <v>1.238</v>
      </c>
      <c r="R572" s="294">
        <f t="shared" si="61"/>
        <v>0.09090909091</v>
      </c>
      <c r="S572" s="216" t="s">
        <v>742</v>
      </c>
      <c r="T572" s="180">
        <v>1.0694303E8</v>
      </c>
      <c r="U572" s="267">
        <f t="shared" si="63"/>
        <v>12.38</v>
      </c>
      <c r="V572" s="270" t="str">
        <f t="array" ref="V572">IFERROR(INDEX('ARTICULOS TECNO'!G:G, MATCH(F572, 'ARTICULOS TECNO'!A:A, 0)),"")</f>
        <v/>
      </c>
      <c r="W572" s="270">
        <f t="shared" si="39"/>
        <v>0</v>
      </c>
      <c r="X572" s="289"/>
      <c r="Y572" s="244" t="str">
        <f t="shared" si="51"/>
        <v>05/2025</v>
      </c>
    </row>
    <row r="573">
      <c r="A573" s="219">
        <f t="array" ref="A573">XLOOKUP(B573,CABE_VENTAS!$A$1:A1037,CABE_VENTAS!$D$1:D1037,"N/A")</f>
        <v>45786</v>
      </c>
      <c r="B573" s="180">
        <v>2001.0</v>
      </c>
      <c r="C573" s="180" t="s">
        <v>191</v>
      </c>
      <c r="D573" s="265">
        <f t="array" ref="D573">XLOOKUP(B573,CABE_VENTAS!$A$1:A1037,CABE_VENTAS!$C$1:C1037,"N/A")</f>
        <v>162</v>
      </c>
      <c r="E573" s="337" t="str">
        <f t="array" ref="E573">XLOOKUP(D573,CLIENTES!$A$1:A1037,CLIENTES!$B$1:B1037, "")</f>
        <v>Marcos Roku</v>
      </c>
      <c r="F573" s="264" t="s">
        <v>837</v>
      </c>
      <c r="G573" s="260">
        <v>15.0</v>
      </c>
      <c r="H573" s="302" t="str">
        <f t="array" ref="H573">INDEX('ARTICULOS TECNO'!B:B, MATCH(F573, 'ARTICULOS TECNO'!A:A, 0))</f>
        <v>iPhone 15 128GB 🇨🇳</v>
      </c>
      <c r="I573" s="302" t="str">
        <f t="array" ref="I573">IFERROR(INDEX('ARTICULOS TECNO'!C:C, MATCH(F573, 'ARTICULOS TECNO'!A:A, 0)),"NA")</f>
        <v>Black</v>
      </c>
      <c r="J573" s="252">
        <v>548.0</v>
      </c>
      <c r="K573" s="301">
        <v>685.0</v>
      </c>
      <c r="L573" s="210">
        <f t="shared" si="60"/>
        <v>10275</v>
      </c>
      <c r="M573" s="250" t="s">
        <v>548</v>
      </c>
      <c r="N573" s="263" t="str">
        <f t="shared" si="29"/>
        <v/>
      </c>
      <c r="O573" s="267">
        <v>619.0</v>
      </c>
      <c r="P573" s="267">
        <v>40.0</v>
      </c>
      <c r="Q573" s="267">
        <f t="array" ref="Q573">IFERROR((K573-O573-P573)*G573,"")</f>
        <v>390</v>
      </c>
      <c r="R573" s="294">
        <f t="shared" si="61"/>
        <v>0.03795620438</v>
      </c>
      <c r="S573" s="216" t="s">
        <v>564</v>
      </c>
      <c r="T573" s="180"/>
      <c r="U573" s="267">
        <f t="shared" si="63"/>
        <v>9285</v>
      </c>
      <c r="V573" s="270">
        <f t="array" ref="V573">IFERROR(INDEX('ARTICULOS TECNO'!G:G, MATCH(F573, 'ARTICULOS TECNO'!A:A, 0)),"")</f>
        <v>0.35</v>
      </c>
      <c r="W573" s="270">
        <f t="shared" si="39"/>
        <v>5.25</v>
      </c>
      <c r="X573" s="289"/>
      <c r="Y573" s="244" t="str">
        <f t="shared" si="51"/>
        <v>05/2025</v>
      </c>
    </row>
    <row r="574">
      <c r="A574" s="219">
        <f t="array" ref="A574">XLOOKUP(B574,CABE_VENTAS!$A$1:A1037,CABE_VENTAS!$D$1:D1037,"N/A")</f>
        <v>45786</v>
      </c>
      <c r="B574" s="180">
        <v>2001.0</v>
      </c>
      <c r="C574" s="180" t="s">
        <v>191</v>
      </c>
      <c r="D574" s="265">
        <f t="array" ref="D574">XLOOKUP(B574,CABE_VENTAS!$A$1:A1037,CABE_VENTAS!$C$1:C1037,"N/A")</f>
        <v>162</v>
      </c>
      <c r="E574" s="337" t="str">
        <f t="array" ref="E574">XLOOKUP(D574,CLIENTES!$A$1:A1037,CLIENTES!$B$1:B1037, "")</f>
        <v>Marcos Roku</v>
      </c>
      <c r="F574" s="264" t="s">
        <v>848</v>
      </c>
      <c r="G574" s="260">
        <v>5.0</v>
      </c>
      <c r="H574" s="302" t="str">
        <f t="array" ref="H574">INDEX('ARTICULOS TECNO'!B:B, MATCH(F574, 'ARTICULOS TECNO'!A:A, 0))</f>
        <v>iPhone 15 128GB 🇨🇳</v>
      </c>
      <c r="I574" s="302" t="str">
        <f t="array" ref="I574">IFERROR(INDEX('ARTICULOS TECNO'!C:C, MATCH(F574, 'ARTICULOS TECNO'!A:A, 0)),"NA")</f>
        <v>Pink</v>
      </c>
      <c r="J574" s="252">
        <v>548.0</v>
      </c>
      <c r="K574" s="301">
        <v>685.0</v>
      </c>
      <c r="L574" s="210">
        <f t="shared" si="60"/>
        <v>3425</v>
      </c>
      <c r="M574" s="250" t="s">
        <v>548</v>
      </c>
      <c r="N574" s="263">
        <f t="shared" si="29"/>
        <v>13700</v>
      </c>
      <c r="O574" s="267">
        <v>619.0</v>
      </c>
      <c r="P574" s="267">
        <v>40.0</v>
      </c>
      <c r="Q574" s="267">
        <f t="array" ref="Q574">IFERROR((K574-O574-P574)*G574,"")</f>
        <v>130</v>
      </c>
      <c r="R574" s="294">
        <f t="shared" si="61"/>
        <v>0.03795620438</v>
      </c>
      <c r="S574" s="216" t="s">
        <v>564</v>
      </c>
      <c r="T574" s="180"/>
      <c r="U574" s="267">
        <f t="shared" si="63"/>
        <v>3095</v>
      </c>
      <c r="V574" s="270">
        <f t="array" ref="V574">IFERROR(INDEX('ARTICULOS TECNO'!G:G, MATCH(F574, 'ARTICULOS TECNO'!A:A, 0)),"")</f>
        <v>0.35</v>
      </c>
      <c r="W574" s="270">
        <f t="shared" si="39"/>
        <v>1.75</v>
      </c>
      <c r="X574" s="289"/>
      <c r="Y574" s="244" t="str">
        <f t="shared" si="51"/>
        <v>05/2025</v>
      </c>
    </row>
    <row r="575">
      <c r="A575" s="219">
        <f t="array" ref="A575">XLOOKUP(B575,CABE_VENTAS!$A$1:A1037,CABE_VENTAS!$D$1:D1037,"N/A")</f>
        <v>45785</v>
      </c>
      <c r="B575" s="180">
        <v>1998.0</v>
      </c>
      <c r="C575" s="180" t="s">
        <v>191</v>
      </c>
      <c r="D575" s="265">
        <f t="array" ref="D575">XLOOKUP(B575,CABE_VENTAS!$A$1:A1037,CABE_VENTAS!$C$1:C1037,"N/A")</f>
        <v>162</v>
      </c>
      <c r="E575" s="337" t="str">
        <f t="array" ref="E575">XLOOKUP(D575,CLIENTES!$A$1:A1037,CLIENTES!$B$1:B1037, "")</f>
        <v>Marcos Roku</v>
      </c>
      <c r="F575" s="264" t="s">
        <v>771</v>
      </c>
      <c r="G575" s="260">
        <v>1.0</v>
      </c>
      <c r="H575" s="302" t="str">
        <f t="array" ref="H575">INDEX('ARTICULOS TECNO'!B:B, MATCH(F575, 'ARTICULOS TECNO'!A:A, 0))</f>
        <v>iPhone 15 128GB 🇮🇳</v>
      </c>
      <c r="I575" s="302" t="str">
        <f t="array" ref="I575">IFERROR(INDEX('ARTICULOS TECNO'!C:C, MATCH(F575, 'ARTICULOS TECNO'!A:A, 0)),"NA")</f>
        <v>Blue</v>
      </c>
      <c r="J575" s="252">
        <v>537.0</v>
      </c>
      <c r="K575" s="301">
        <v>685.0</v>
      </c>
      <c r="L575" s="210">
        <f t="shared" si="60"/>
        <v>685</v>
      </c>
      <c r="M575" s="250" t="s">
        <v>548</v>
      </c>
      <c r="N575" s="263" t="str">
        <f t="shared" si="29"/>
        <v/>
      </c>
      <c r="O575" s="267">
        <v>625.0</v>
      </c>
      <c r="P575" s="267">
        <v>42.0</v>
      </c>
      <c r="Q575" s="267">
        <f t="array" ref="Q575">IFERROR((K575-O575-P575)*G575,"")</f>
        <v>18</v>
      </c>
      <c r="R575" s="294">
        <f t="shared" si="61"/>
        <v>0.02627737226</v>
      </c>
      <c r="S575" s="216" t="s">
        <v>564</v>
      </c>
      <c r="T575" s="180"/>
      <c r="U575" s="267">
        <f t="shared" si="63"/>
        <v>625</v>
      </c>
      <c r="V575" s="270">
        <f t="array" ref="V575">IFERROR(INDEX('ARTICULOS TECNO'!G:G, MATCH(F575, 'ARTICULOS TECNO'!A:A, 0)),"")</f>
        <v>0.35</v>
      </c>
      <c r="W575" s="270">
        <f t="shared" si="39"/>
        <v>0.35</v>
      </c>
      <c r="X575" s="289"/>
      <c r="Y575" s="244" t="str">
        <f t="shared" si="51"/>
        <v>05/2025</v>
      </c>
    </row>
    <row r="576">
      <c r="A576" s="219">
        <f t="array" ref="A576">XLOOKUP(B576,CABE_VENTAS!$A$1:A1037,CABE_VENTAS!$D$1:D1037,"N/A")</f>
        <v>45785</v>
      </c>
      <c r="B576" s="180">
        <v>1998.0</v>
      </c>
      <c r="C576" s="180" t="s">
        <v>191</v>
      </c>
      <c r="D576" s="265">
        <f t="array" ref="D576">XLOOKUP(B576,CABE_VENTAS!$A$1:A1037,CABE_VENTAS!$C$1:C1037,"N/A")</f>
        <v>162</v>
      </c>
      <c r="E576" s="337" t="str">
        <f t="array" ref="E576">XLOOKUP(D576,CLIENTES!$A$1:A1037,CLIENTES!$B$1:B1037, "")</f>
        <v>Marcos Roku</v>
      </c>
      <c r="F576" s="264" t="s">
        <v>600</v>
      </c>
      <c r="G576" s="260">
        <v>2.0</v>
      </c>
      <c r="H576" s="302" t="str">
        <f t="array" ref="H576">INDEX('ARTICULOS TECNO'!B:B, MATCH(F576, 'ARTICULOS TECNO'!A:A, 0))</f>
        <v>iPhone 15 128GB 🇮🇳</v>
      </c>
      <c r="I576" s="302" t="str">
        <f t="array" ref="I576">IFERROR(INDEX('ARTICULOS TECNO'!C:C, MATCH(F576, 'ARTICULOS TECNO'!A:A, 0)),"NA")</f>
        <v>Black</v>
      </c>
      <c r="J576" s="252">
        <v>537.0</v>
      </c>
      <c r="K576" s="301">
        <v>685.0</v>
      </c>
      <c r="L576" s="210">
        <f t="shared" si="60"/>
        <v>1370</v>
      </c>
      <c r="M576" s="250" t="s">
        <v>548</v>
      </c>
      <c r="N576" s="263">
        <f t="shared" si="29"/>
        <v>2055</v>
      </c>
      <c r="O576" s="267">
        <v>625.0</v>
      </c>
      <c r="P576" s="267">
        <v>42.0</v>
      </c>
      <c r="Q576" s="267">
        <f t="array" ref="Q576">IFERROR((K576-O576-P576)*G576,"")</f>
        <v>36</v>
      </c>
      <c r="R576" s="294">
        <f t="shared" si="61"/>
        <v>0.02627737226</v>
      </c>
      <c r="S576" s="216" t="s">
        <v>564</v>
      </c>
      <c r="T576" s="180"/>
      <c r="U576" s="267">
        <f t="shared" si="63"/>
        <v>1250</v>
      </c>
      <c r="V576" s="270">
        <f t="array" ref="V576">IFERROR(INDEX('ARTICULOS TECNO'!G:G, MATCH(F576, 'ARTICULOS TECNO'!A:A, 0)),"")</f>
        <v>0.35</v>
      </c>
      <c r="W576" s="270">
        <f t="shared" si="39"/>
        <v>0.7</v>
      </c>
      <c r="X576" s="289"/>
      <c r="Y576" s="244" t="str">
        <f t="shared" si="51"/>
        <v>05/2025</v>
      </c>
    </row>
    <row r="577">
      <c r="A577" s="219">
        <f t="array" ref="A577">XLOOKUP(B577,CABE_VENTAS!$A$1:A1037,CABE_VENTAS!$D$1:D1037,"N/A")</f>
        <v>45783</v>
      </c>
      <c r="B577" s="180">
        <v>1997.0</v>
      </c>
      <c r="C577" s="180" t="s">
        <v>627</v>
      </c>
      <c r="D577" s="265">
        <f t="array" ref="D577">XLOOKUP(B577,CABE_VENTAS!$A$1:A1037,CABE_VENTAS!$C$1:C1037,"N/A")</f>
        <v>251</v>
      </c>
      <c r="E577" s="337" t="str">
        <f t="array" ref="E577">XLOOKUP(D577,CLIENTES!$A$1:A1037,CLIENTES!$B$1:B1037, "")</f>
        <v>Barbieri Family</v>
      </c>
      <c r="F577" s="254" t="s">
        <v>849</v>
      </c>
      <c r="G577" s="260">
        <v>1.0</v>
      </c>
      <c r="H577" s="302" t="str">
        <f t="array" ref="H577">PROPER(INDEX('ARTICULOS TECNO'!B:B, MATCH(F577, 'ARTICULOS TECNO'!A:A, 0)))</f>
        <v>Apple Macbook Air M3 8-Core 16Gb  256Gb Ssd 13"</v>
      </c>
      <c r="I577" s="302" t="str">
        <f t="array" ref="I577">IFERROR(INDEX('ARTICULOS TECNO'!C:C, MATCH(F577, 'ARTICULOS TECNO'!A:A, 0)),"NA")</f>
        <v>Midnight</v>
      </c>
      <c r="J577" s="252">
        <v>553.0</v>
      </c>
      <c r="K577" s="301">
        <v>910.0</v>
      </c>
      <c r="L577" s="210">
        <v>870.0</v>
      </c>
      <c r="M577" s="250" t="s">
        <v>548</v>
      </c>
      <c r="N577" s="263" t="str">
        <f t="shared" si="29"/>
        <v/>
      </c>
      <c r="O577" s="267">
        <v>829.0</v>
      </c>
      <c r="P577" s="267">
        <v>0.0</v>
      </c>
      <c r="Q577" s="267">
        <f t="array" ref="Q577">IFERROR((K577-O577-P577)*G577,"")</f>
        <v>81</v>
      </c>
      <c r="R577" s="294">
        <f t="shared" si="61"/>
        <v>0.09310344828</v>
      </c>
      <c r="S577" s="216" t="s">
        <v>731</v>
      </c>
      <c r="T577" s="180">
        <v>1.119281952E9</v>
      </c>
      <c r="U577" s="267">
        <f t="shared" si="63"/>
        <v>829</v>
      </c>
      <c r="V577" s="270">
        <f t="array" ref="V577">IFERROR(INDEX('ARTICULOS TECNO'!G:G, MATCH(F577, 'ARTICULOS TECNO'!A:A, 0)),"")</f>
        <v>2.5</v>
      </c>
      <c r="W577" s="270">
        <f t="shared" si="39"/>
        <v>2.5</v>
      </c>
      <c r="X577" s="180" t="s">
        <v>850</v>
      </c>
      <c r="Y577" s="244" t="str">
        <f t="shared" si="51"/>
        <v>05/2025</v>
      </c>
    </row>
    <row r="578">
      <c r="A578" s="219">
        <f t="array" ref="A578">XLOOKUP(B578,CABE_VENTAS!$A$1:A1037,CABE_VENTAS!$D$1:D1037,"N/A")</f>
        <v>45783</v>
      </c>
      <c r="B578" s="180">
        <v>1997.0</v>
      </c>
      <c r="C578" s="180" t="s">
        <v>627</v>
      </c>
      <c r="D578" s="265">
        <f t="array" ref="D578">XLOOKUP(B578,CABE_VENTAS!$A$1:A1037,CABE_VENTAS!$C$1:C1037,"N/A")</f>
        <v>251</v>
      </c>
      <c r="E578" s="337" t="str">
        <f t="array" ref="E578">XLOOKUP(D578,CLIENTES!$A$1:A1037,CLIENTES!$B$1:B1037, "")</f>
        <v>Barbieri Family</v>
      </c>
      <c r="F578" s="254" t="s">
        <v>851</v>
      </c>
      <c r="G578" s="260">
        <v>1.0</v>
      </c>
      <c r="H578" s="302" t="str">
        <f t="array" ref="H578">PROPER(INDEX('ARTICULOS TECNO'!B:B, MATCH(F578, 'ARTICULOS TECNO'!A:A, 0)))</f>
        <v>Apple Macbook Air M4 10 Core 16Gb Ram 512Gb 13"</v>
      </c>
      <c r="I578" s="302" t="str">
        <f t="array" ref="I578">IFERROR(INDEX('ARTICULOS TECNO'!C:C, MATCH(F578, 'ARTICULOS TECNO'!A:A, 0)),"NA")</f>
        <v>Midnight</v>
      </c>
      <c r="J578" s="252">
        <v>550.0</v>
      </c>
      <c r="K578" s="301">
        <v>1150.0</v>
      </c>
      <c r="L578" s="210">
        <f t="shared" ref="L578:L592" si="64">K578*G578</f>
        <v>1150</v>
      </c>
      <c r="M578" s="250" t="s">
        <v>548</v>
      </c>
      <c r="N578" s="263">
        <f t="shared" si="29"/>
        <v>2020</v>
      </c>
      <c r="O578" s="267">
        <v>1049.0</v>
      </c>
      <c r="P578" s="267">
        <v>0.0</v>
      </c>
      <c r="Q578" s="267">
        <f t="array" ref="Q578">IFERROR((K578-O578-P578)*G578,"")</f>
        <v>101</v>
      </c>
      <c r="R578" s="294">
        <f t="shared" si="61"/>
        <v>0.08782608696</v>
      </c>
      <c r="S578" s="216" t="s">
        <v>731</v>
      </c>
      <c r="T578" s="180">
        <v>1.119289108E9</v>
      </c>
      <c r="U578" s="267">
        <f t="shared" si="63"/>
        <v>1049</v>
      </c>
      <c r="V578" s="270">
        <f t="array" ref="V578">IFERROR(INDEX('ARTICULOS TECNO'!G:G, MATCH(F578, 'ARTICULOS TECNO'!A:A, 0)),"")</f>
        <v>2.5</v>
      </c>
      <c r="W578" s="270">
        <f t="shared" si="39"/>
        <v>2.5</v>
      </c>
      <c r="X578" s="180" t="s">
        <v>852</v>
      </c>
      <c r="Y578" s="244" t="str">
        <f t="shared" si="51"/>
        <v>05/2025</v>
      </c>
    </row>
    <row r="579">
      <c r="A579" s="219">
        <f t="array" ref="A579">XLOOKUP(B579,CABE_VENTAS!$A$1:A1037,CABE_VENTAS!$D$1:D1037,"N/A")</f>
        <v>45783</v>
      </c>
      <c r="B579" s="180">
        <v>1996.0</v>
      </c>
      <c r="C579" s="180" t="s">
        <v>191</v>
      </c>
      <c r="D579" s="265">
        <f t="array" ref="D579">XLOOKUP(B579,CABE_VENTAS!$A$1:A1037,CABE_VENTAS!$C$1:C1037,"N/A")</f>
        <v>251</v>
      </c>
      <c r="E579" s="337" t="str">
        <f t="array" ref="E579">XLOOKUP(D579,CLIENTES!$A$1:A1037,CLIENTES!$B$1:B1037, "")</f>
        <v>Barbieri Family</v>
      </c>
      <c r="F579" s="264" t="s">
        <v>773</v>
      </c>
      <c r="G579" s="260">
        <v>2.0</v>
      </c>
      <c r="H579" s="302" t="str">
        <f t="array" ref="H579">INDEX('ARTICULOS TECNO'!B:B, MATCH(F579, 'ARTICULOS TECNO'!A:A, 0))</f>
        <v>iPhone 16 128GB 🇮🇳</v>
      </c>
      <c r="I579" s="302" t="str">
        <f t="array" ref="I579">IFERROR(INDEX('ARTICULOS TECNO'!C:C, MATCH(F579, 'ARTICULOS TECNO'!A:A, 0)),"NA")</f>
        <v>Black</v>
      </c>
      <c r="J579" s="252">
        <v>545.0</v>
      </c>
      <c r="K579" s="301">
        <v>775.0</v>
      </c>
      <c r="L579" s="210">
        <f t="shared" si="64"/>
        <v>1550</v>
      </c>
      <c r="M579" s="250" t="s">
        <v>548</v>
      </c>
      <c r="N579" s="263" t="str">
        <f t="shared" si="29"/>
        <v/>
      </c>
      <c r="O579" s="267">
        <v>705.0</v>
      </c>
      <c r="P579" s="267">
        <v>40.0</v>
      </c>
      <c r="Q579" s="267">
        <f t="array" ref="Q579">IFERROR((K579-O579-P579)*G579,"")</f>
        <v>60</v>
      </c>
      <c r="R579" s="294">
        <f t="shared" si="61"/>
        <v>0.03870967742</v>
      </c>
      <c r="S579" s="216" t="s">
        <v>564</v>
      </c>
      <c r="T579" s="180">
        <v>42312.0</v>
      </c>
      <c r="U579" s="267">
        <f t="shared" si="63"/>
        <v>1410</v>
      </c>
      <c r="V579" s="270">
        <f t="array" ref="V579">IFERROR(INDEX('ARTICULOS TECNO'!G:G, MATCH(F579, 'ARTICULOS TECNO'!A:A, 0)),"")</f>
        <v>0.35</v>
      </c>
      <c r="W579" s="270">
        <f t="shared" si="39"/>
        <v>0.7</v>
      </c>
      <c r="X579" s="180" t="s">
        <v>852</v>
      </c>
      <c r="Y579" s="244" t="str">
        <f t="shared" si="51"/>
        <v>05/2025</v>
      </c>
    </row>
    <row r="580">
      <c r="A580" s="219">
        <f t="array" ref="A580">XLOOKUP(B580,CABE_VENTAS!$A$1:A1037,CABE_VENTAS!$D$1:D1037,"N/A")</f>
        <v>45783</v>
      </c>
      <c r="B580" s="180">
        <v>1996.0</v>
      </c>
      <c r="C580" s="180" t="s">
        <v>191</v>
      </c>
      <c r="D580" s="265">
        <f t="array" ref="D580">XLOOKUP(B580,CABE_VENTAS!$A$1:A1037,CABE_VENTAS!$C$1:C1037,"N/A")</f>
        <v>251</v>
      </c>
      <c r="E580" s="337" t="str">
        <f t="array" ref="E580">XLOOKUP(D580,CLIENTES!$A$1:A1037,CLIENTES!$B$1:B1037, "")</f>
        <v>Barbieri Family</v>
      </c>
      <c r="F580" s="264" t="s">
        <v>649</v>
      </c>
      <c r="G580" s="260">
        <v>2.0</v>
      </c>
      <c r="H580" s="302" t="str">
        <f t="array" ref="H580">INDEX('ARTICULOS TECNO'!B:B, MATCH(F580, 'ARTICULOS TECNO'!A:A, 0))</f>
        <v>iPhone 16 Pro Max 256GB 🇺🇸</v>
      </c>
      <c r="I580" s="302" t="str">
        <f t="array" ref="I580">IFERROR(INDEX('ARTICULOS TECNO'!C:C, MATCH(F580, 'ARTICULOS TECNO'!A:A, 0)),"NA")</f>
        <v>Black Titanium</v>
      </c>
      <c r="J580" s="252">
        <v>545.0</v>
      </c>
      <c r="K580" s="301">
        <v>1112.0</v>
      </c>
      <c r="L580" s="210">
        <f t="shared" si="64"/>
        <v>2224</v>
      </c>
      <c r="M580" s="250" t="s">
        <v>548</v>
      </c>
      <c r="N580" s="263" t="str">
        <f t="shared" si="29"/>
        <v/>
      </c>
      <c r="O580" s="267">
        <v>1037.0</v>
      </c>
      <c r="P580" s="267">
        <v>45.0</v>
      </c>
      <c r="Q580" s="267">
        <f t="array" ref="Q580">IFERROR((K580-O580-P580)*G580,"")</f>
        <v>60</v>
      </c>
      <c r="R580" s="294">
        <f t="shared" si="61"/>
        <v>0.02697841727</v>
      </c>
      <c r="S580" s="216" t="s">
        <v>738</v>
      </c>
      <c r="T580" s="180">
        <v>8560.0</v>
      </c>
      <c r="U580" s="267">
        <f t="shared" si="63"/>
        <v>2074</v>
      </c>
      <c r="V580" s="270">
        <f t="array" ref="V580">IFERROR(INDEX('ARTICULOS TECNO'!G:G, MATCH(F580, 'ARTICULOS TECNO'!A:A, 0)),"")</f>
        <v>0.5</v>
      </c>
      <c r="W580" s="270">
        <f t="shared" si="39"/>
        <v>1</v>
      </c>
      <c r="X580" s="180" t="s">
        <v>852</v>
      </c>
      <c r="Y580" s="244" t="str">
        <f t="shared" si="51"/>
        <v>05/2025</v>
      </c>
    </row>
    <row r="581">
      <c r="A581" s="219">
        <f t="array" ref="A581">XLOOKUP(B581,CABE_VENTAS!$A$1:A1037,CABE_VENTAS!$D$1:D1037,"N/A")</f>
        <v>45783</v>
      </c>
      <c r="B581" s="180">
        <v>1996.0</v>
      </c>
      <c r="C581" s="180" t="s">
        <v>191</v>
      </c>
      <c r="D581" s="265">
        <f t="array" ref="D581">XLOOKUP(B581,CABE_VENTAS!$A$1:A1037,CABE_VENTAS!$C$1:C1037,"N/A")</f>
        <v>251</v>
      </c>
      <c r="E581" s="337" t="str">
        <f t="array" ref="E581">XLOOKUP(D581,CLIENTES!$A$1:A1037,CLIENTES!$B$1:B1037, "")</f>
        <v>Barbieri Family</v>
      </c>
      <c r="F581" s="264" t="s">
        <v>646</v>
      </c>
      <c r="G581" s="260">
        <v>2.0</v>
      </c>
      <c r="H581" s="302" t="str">
        <f t="array" ref="H581">INDEX('ARTICULOS TECNO'!B:B, MATCH(F581, 'ARTICULOS TECNO'!A:A, 0))</f>
        <v>iPhone 16e 256GB 🇺🇸</v>
      </c>
      <c r="I581" s="302" t="str">
        <f t="array" ref="I581">IFERROR(INDEX('ARTICULOS TECNO'!C:C, MATCH(F581, 'ARTICULOS TECNO'!A:A, 0)),"NA")</f>
        <v>Black</v>
      </c>
      <c r="J581" s="252">
        <v>543.0</v>
      </c>
      <c r="K581" s="301">
        <v>655.0</v>
      </c>
      <c r="L581" s="210">
        <f t="shared" si="64"/>
        <v>1310</v>
      </c>
      <c r="M581" s="250" t="s">
        <v>548</v>
      </c>
      <c r="N581" s="263" t="str">
        <f t="shared" si="29"/>
        <v/>
      </c>
      <c r="O581" s="267">
        <v>515.0</v>
      </c>
      <c r="P581" s="267">
        <v>45.0</v>
      </c>
      <c r="Q581" s="267">
        <f t="array" ref="Q581">IFERROR((K581-O581-P581)*G581,"")</f>
        <v>190</v>
      </c>
      <c r="R581" s="294">
        <f t="shared" si="61"/>
        <v>0.1450381679</v>
      </c>
      <c r="S581" s="216" t="s">
        <v>738</v>
      </c>
      <c r="T581" s="180"/>
      <c r="U581" s="267">
        <f t="shared" si="63"/>
        <v>1030</v>
      </c>
      <c r="V581" s="270">
        <f t="array" ref="V581">IFERROR(INDEX('ARTICULOS TECNO'!G:G, MATCH(F581, 'ARTICULOS TECNO'!A:A, 0)),"")</f>
        <v>0.35</v>
      </c>
      <c r="W581" s="270">
        <f t="shared" si="39"/>
        <v>0.7</v>
      </c>
      <c r="X581" s="180" t="s">
        <v>852</v>
      </c>
      <c r="Y581" s="244" t="str">
        <f t="shared" si="51"/>
        <v>05/2025</v>
      </c>
    </row>
    <row r="582">
      <c r="A582" s="219">
        <f t="array" ref="A582">XLOOKUP(B582,CABE_VENTAS!$A$1:A1037,CABE_VENTAS!$D$1:D1037,"N/A")</f>
        <v>45783</v>
      </c>
      <c r="B582" s="180">
        <v>1996.0</v>
      </c>
      <c r="C582" s="180" t="s">
        <v>191</v>
      </c>
      <c r="D582" s="265">
        <f t="array" ref="D582">XLOOKUP(B582,CABE_VENTAS!$A$1:A1037,CABE_VENTAS!$C$1:C1037,"N/A")</f>
        <v>251</v>
      </c>
      <c r="E582" s="337" t="str">
        <f t="array" ref="E582">XLOOKUP(D582,CLIENTES!$A$1:A1037,CLIENTES!$B$1:B1037, "")</f>
        <v>Barbieri Family</v>
      </c>
      <c r="F582" s="264" t="s">
        <v>672</v>
      </c>
      <c r="G582" s="260">
        <v>2.0</v>
      </c>
      <c r="H582" s="302" t="str">
        <f t="array" ref="H582">INDEX('ARTICULOS TECNO'!B:B, MATCH(F582, 'ARTICULOS TECNO'!A:A, 0))</f>
        <v>iPhone 16 Pro 256GB 🇺🇸</v>
      </c>
      <c r="I582" s="302" t="str">
        <f t="array" ref="I582">IFERROR(INDEX('ARTICULOS TECNO'!C:C, MATCH(F582, 'ARTICULOS TECNO'!A:A, 0)),"NA")</f>
        <v>Black Titanium</v>
      </c>
      <c r="J582" s="252">
        <v>543.0</v>
      </c>
      <c r="K582" s="301">
        <v>1037.0</v>
      </c>
      <c r="L582" s="210">
        <f t="shared" si="64"/>
        <v>2074</v>
      </c>
      <c r="M582" s="250" t="s">
        <v>548</v>
      </c>
      <c r="N582" s="263">
        <f t="shared" si="29"/>
        <v>7158</v>
      </c>
      <c r="O582" s="267">
        <v>955.0</v>
      </c>
      <c r="P582" s="267">
        <v>45.0</v>
      </c>
      <c r="Q582" s="267">
        <f t="array" ref="Q582">IFERROR((K582-O582-P582)*G582,"")</f>
        <v>74</v>
      </c>
      <c r="R582" s="294">
        <f t="shared" si="61"/>
        <v>0.03567984571</v>
      </c>
      <c r="S582" s="216" t="s">
        <v>616</v>
      </c>
      <c r="T582" s="180"/>
      <c r="U582" s="267">
        <f t="shared" si="63"/>
        <v>1910</v>
      </c>
      <c r="V582" s="270">
        <f t="array" ref="V582">IFERROR(INDEX('ARTICULOS TECNO'!G:G, MATCH(F582, 'ARTICULOS TECNO'!A:A, 0)),"")</f>
        <v>0.45</v>
      </c>
      <c r="W582" s="270">
        <f t="shared" si="39"/>
        <v>0.9</v>
      </c>
      <c r="X582" s="180" t="s">
        <v>853</v>
      </c>
      <c r="Y582" s="244" t="str">
        <f t="shared" si="51"/>
        <v>05/2025</v>
      </c>
    </row>
    <row r="583">
      <c r="A583" s="219">
        <f t="array" ref="A583">XLOOKUP(B583,CABE_VENTAS!$A$1:A1037,CABE_VENTAS!$D$1:D1037,"N/A")</f>
        <v>45783</v>
      </c>
      <c r="B583" s="180">
        <v>1995.0</v>
      </c>
      <c r="C583" s="180" t="s">
        <v>521</v>
      </c>
      <c r="D583" s="265">
        <f t="array" ref="D583">XLOOKUP(B583,CABE_VENTAS!$A$1:A1037,CABE_VENTAS!$C$1:C1037,"N/A")</f>
        <v>162</v>
      </c>
      <c r="E583" s="337" t="str">
        <f t="array" ref="E583">XLOOKUP(D583,CLIENTES!$A$1:A1037,CLIENTES!$B$1:B1037, "")</f>
        <v>Marcos Roku</v>
      </c>
      <c r="F583" s="264" t="s">
        <v>854</v>
      </c>
      <c r="G583" s="260">
        <v>3.0</v>
      </c>
      <c r="H583" s="302" t="str">
        <f t="array" ref="H583">PROPER(INDEX('ARTICULOS TECNO'!B:B, MATCH(F583, 'ARTICULOS TECNO'!A:A, 0)))</f>
        <v>Apple Watch Series 10 (Gps+Cell) 42Mm Alum Sb - Sm</v>
      </c>
      <c r="I583" s="302" t="str">
        <f t="array" ref="I583">IFERROR(INDEX('ARTICULOS TECNO'!C:C, MATCH(F583, 'ARTICULOS TECNO'!A:A, 0)),"NA")</f>
        <v>Rose Gold</v>
      </c>
      <c r="J583" s="252">
        <v>544.0</v>
      </c>
      <c r="K583" s="301">
        <v>361.0</v>
      </c>
      <c r="L583" s="210">
        <f t="shared" si="64"/>
        <v>1083</v>
      </c>
      <c r="M583" s="250" t="s">
        <v>548</v>
      </c>
      <c r="N583" s="263" t="str">
        <f t="shared" si="29"/>
        <v/>
      </c>
      <c r="O583" s="267">
        <v>339.0</v>
      </c>
      <c r="P583" s="267">
        <v>20.0</v>
      </c>
      <c r="Q583" s="267">
        <f t="array" ref="Q583">IFERROR((K583-O583-P583)*G583,"")</f>
        <v>6</v>
      </c>
      <c r="R583" s="294">
        <f t="shared" si="61"/>
        <v>0.005540166205</v>
      </c>
      <c r="S583" s="216" t="s">
        <v>738</v>
      </c>
      <c r="T583" s="180"/>
      <c r="U583" s="267">
        <f t="shared" si="63"/>
        <v>1017</v>
      </c>
      <c r="V583" s="270">
        <f t="array" ref="V583">IFERROR(INDEX('ARTICULOS TECNO'!G:G, MATCH(F583, 'ARTICULOS TECNO'!A:A, 0)),"")</f>
        <v>0.35</v>
      </c>
      <c r="W583" s="270">
        <f t="shared" si="39"/>
        <v>1.05</v>
      </c>
      <c r="X583" s="289"/>
      <c r="Y583" s="244" t="str">
        <f t="shared" si="51"/>
        <v>05/2025</v>
      </c>
    </row>
    <row r="584">
      <c r="A584" s="219">
        <f t="array" ref="A584">XLOOKUP(B584,CABE_VENTAS!$A$1:A1037,CABE_VENTAS!$D$1:D1037,"N/A")</f>
        <v>45783</v>
      </c>
      <c r="B584" s="180">
        <v>1995.0</v>
      </c>
      <c r="C584" s="180" t="s">
        <v>521</v>
      </c>
      <c r="D584" s="265">
        <f t="array" ref="D584">XLOOKUP(B584,CABE_VENTAS!$A$1:A1037,CABE_VENTAS!$C$1:C1037,"N/A")</f>
        <v>162</v>
      </c>
      <c r="E584" s="337" t="str">
        <f t="array" ref="E584">XLOOKUP(D584,CLIENTES!$A$1:A1037,CLIENTES!$B$1:B1037, "")</f>
        <v>Marcos Roku</v>
      </c>
      <c r="F584" s="264" t="s">
        <v>827</v>
      </c>
      <c r="G584" s="260">
        <v>2.0</v>
      </c>
      <c r="H584" s="302" t="str">
        <f t="array" ref="H584">PROPER(INDEX('ARTICULOS TECNO'!B:B, MATCH(F584, 'ARTICULOS TECNO'!A:A, 0)))</f>
        <v>Apple Watch Series 10 (Gps+Cell) 42Mm Alum Sb - Ml</v>
      </c>
      <c r="I584" s="302" t="str">
        <f t="array" ref="I584">IFERROR(INDEX('ARTICULOS TECNO'!C:C, MATCH(F584, 'ARTICULOS TECNO'!A:A, 0)),"NA")</f>
        <v>Jet Black</v>
      </c>
      <c r="J584" s="252">
        <v>544.0</v>
      </c>
      <c r="K584" s="301">
        <v>361.0</v>
      </c>
      <c r="L584" s="210">
        <f t="shared" si="64"/>
        <v>722</v>
      </c>
      <c r="M584" s="250" t="s">
        <v>548</v>
      </c>
      <c r="N584" s="263" t="str">
        <f t="shared" si="29"/>
        <v/>
      </c>
      <c r="O584" s="267">
        <v>303.0</v>
      </c>
      <c r="P584" s="267">
        <v>20.0</v>
      </c>
      <c r="Q584" s="267">
        <f t="array" ref="Q584">IFERROR((K584-O584-P584)*G584,"")</f>
        <v>76</v>
      </c>
      <c r="R584" s="294">
        <f t="shared" si="61"/>
        <v>0.1052631579</v>
      </c>
      <c r="S584" s="216" t="s">
        <v>738</v>
      </c>
      <c r="T584" s="180"/>
      <c r="U584" s="267">
        <f t="shared" si="63"/>
        <v>606</v>
      </c>
      <c r="V584" s="270">
        <f t="array" ref="V584">IFERROR(INDEX('ARTICULOS TECNO'!G:G, MATCH(F584, 'ARTICULOS TECNO'!A:A, 0)),"")</f>
        <v>0.35</v>
      </c>
      <c r="W584" s="270">
        <f t="shared" si="39"/>
        <v>0.7</v>
      </c>
      <c r="X584" s="289"/>
      <c r="Y584" s="244" t="str">
        <f t="shared" si="51"/>
        <v>05/2025</v>
      </c>
    </row>
    <row r="585">
      <c r="A585" s="219">
        <f t="array" ref="A585">XLOOKUP(B585,CABE_VENTAS!$A$1:A1037,CABE_VENTAS!$D$1:D1037,"N/A")</f>
        <v>45783</v>
      </c>
      <c r="B585" s="180">
        <v>1995.0</v>
      </c>
      <c r="C585" s="180" t="s">
        <v>521</v>
      </c>
      <c r="D585" s="265">
        <f t="array" ref="D585">XLOOKUP(B585,CABE_VENTAS!$A$1:A1037,CABE_VENTAS!$C$1:C1037,"N/A")</f>
        <v>162</v>
      </c>
      <c r="E585" s="337" t="str">
        <f t="array" ref="E585">XLOOKUP(D585,CLIENTES!$A$1:A1037,CLIENTES!$B$1:B1037, "")</f>
        <v>Marcos Roku</v>
      </c>
      <c r="F585" s="264" t="s">
        <v>781</v>
      </c>
      <c r="G585" s="260">
        <v>1.0</v>
      </c>
      <c r="H585" s="302" t="str">
        <f t="array" ref="H585">PROPER(INDEX('ARTICULOS TECNO'!B:B, MATCH(F585, 'ARTICULOS TECNO'!A:A, 0)))</f>
        <v>Apple Watch Series 10 (Gps) 46Mm Alum - Sb - Ml</v>
      </c>
      <c r="I585" s="302" t="str">
        <f t="array" ref="I585">IFERROR(INDEX('ARTICULOS TECNO'!C:C, MATCH(F585, 'ARTICULOS TECNO'!A:A, 0)),"NA")</f>
        <v>Rose Gold</v>
      </c>
      <c r="J585" s="252">
        <v>539.0</v>
      </c>
      <c r="K585" s="301">
        <v>386.0</v>
      </c>
      <c r="L585" s="210">
        <f t="shared" si="64"/>
        <v>386</v>
      </c>
      <c r="M585" s="250" t="s">
        <v>548</v>
      </c>
      <c r="N585" s="263" t="str">
        <f t="shared" si="29"/>
        <v/>
      </c>
      <c r="O585" s="267">
        <v>340.0</v>
      </c>
      <c r="P585" s="267">
        <f t="shared" ref="P585:P587" si="65">0.25*65</f>
        <v>16.25</v>
      </c>
      <c r="Q585" s="267">
        <f t="array" ref="Q585">IFERROR((K585-O585-P585)*G585,"")</f>
        <v>29.75</v>
      </c>
      <c r="R585" s="294">
        <f t="shared" si="61"/>
        <v>0.07707253886</v>
      </c>
      <c r="S585" s="216" t="s">
        <v>764</v>
      </c>
      <c r="T585" s="180"/>
      <c r="U585" s="267">
        <f t="shared" si="63"/>
        <v>340</v>
      </c>
      <c r="V585" s="270">
        <f t="array" ref="V585">IFERROR(INDEX('ARTICULOS TECNO'!G:G, MATCH(F585, 'ARTICULOS TECNO'!A:A, 0)),"")</f>
        <v>0.35</v>
      </c>
      <c r="W585" s="270">
        <f t="shared" si="39"/>
        <v>0.35</v>
      </c>
      <c r="X585" s="289"/>
      <c r="Y585" s="244" t="str">
        <f t="shared" si="51"/>
        <v>05/2025</v>
      </c>
    </row>
    <row r="586">
      <c r="A586" s="219">
        <f t="array" ref="A586">XLOOKUP(B586,CABE_VENTAS!$A$1:A1037,CABE_VENTAS!$D$1:D1037,"N/A")</f>
        <v>45783</v>
      </c>
      <c r="B586" s="180">
        <v>1995.0</v>
      </c>
      <c r="C586" s="180" t="s">
        <v>521</v>
      </c>
      <c r="D586" s="265">
        <f t="array" ref="D586">XLOOKUP(B586,CABE_VENTAS!$A$1:A1037,CABE_VENTAS!$C$1:C1037,"N/A")</f>
        <v>162</v>
      </c>
      <c r="E586" s="337" t="str">
        <f t="array" ref="E586">XLOOKUP(D586,CLIENTES!$A$1:A1037,CLIENTES!$B$1:B1037, "")</f>
        <v>Marcos Roku</v>
      </c>
      <c r="F586" s="264" t="s">
        <v>685</v>
      </c>
      <c r="G586" s="260">
        <v>2.0</v>
      </c>
      <c r="H586" s="302" t="str">
        <f t="array" ref="H586">PROPER(INDEX('ARTICULOS TECNO'!B:B, MATCH(F586, 'ARTICULOS TECNO'!A:A, 0)))</f>
        <v>Apple Watch Series 10 (Gps) 46Mm Alum - Sb - Ml</v>
      </c>
      <c r="I586" s="302" t="str">
        <f t="array" ref="I586">IFERROR(INDEX('ARTICULOS TECNO'!C:C, MATCH(F586, 'ARTICULOS TECNO'!A:A, 0)),"NA")</f>
        <v>Jet Black</v>
      </c>
      <c r="J586" s="252">
        <v>539.0</v>
      </c>
      <c r="K586" s="301">
        <v>394.0</v>
      </c>
      <c r="L586" s="210">
        <f t="shared" si="64"/>
        <v>788</v>
      </c>
      <c r="M586" s="250" t="s">
        <v>548</v>
      </c>
      <c r="N586" s="263" t="str">
        <f t="shared" si="29"/>
        <v/>
      </c>
      <c r="O586" s="267">
        <v>340.0</v>
      </c>
      <c r="P586" s="267">
        <f t="shared" si="65"/>
        <v>16.25</v>
      </c>
      <c r="Q586" s="267">
        <f t="array" ref="Q586">IFERROR((K586-O586-P586)*G586,"")</f>
        <v>75.5</v>
      </c>
      <c r="R586" s="294">
        <f t="shared" si="61"/>
        <v>0.09581218274</v>
      </c>
      <c r="S586" s="216" t="s">
        <v>764</v>
      </c>
      <c r="T586" s="180"/>
      <c r="U586" s="267">
        <f t="shared" si="63"/>
        <v>680</v>
      </c>
      <c r="V586" s="270">
        <f t="array" ref="V586">IFERROR(INDEX('ARTICULOS TECNO'!G:G, MATCH(F586, 'ARTICULOS TECNO'!A:A, 0)),"")</f>
        <v>0.35</v>
      </c>
      <c r="W586" s="270">
        <f t="shared" si="39"/>
        <v>0.7</v>
      </c>
      <c r="X586" s="289"/>
      <c r="Y586" s="244" t="str">
        <f t="shared" si="51"/>
        <v>05/2025</v>
      </c>
    </row>
    <row r="587">
      <c r="A587" s="219">
        <f t="array" ref="A587">XLOOKUP(B587,CABE_VENTAS!$A$1:A1037,CABE_VENTAS!$D$1:D1037,"N/A")</f>
        <v>45783</v>
      </c>
      <c r="B587" s="180">
        <v>1995.0</v>
      </c>
      <c r="C587" s="180" t="s">
        <v>521</v>
      </c>
      <c r="D587" s="265">
        <f t="array" ref="D587">XLOOKUP(B587,CABE_VENTAS!$A$1:A1037,CABE_VENTAS!$C$1:C1037,"N/A")</f>
        <v>162</v>
      </c>
      <c r="E587" s="337" t="str">
        <f t="array" ref="E587">XLOOKUP(D587,CLIENTES!$A$1:A1037,CLIENTES!$B$1:B1037, "")</f>
        <v>Marcos Roku</v>
      </c>
      <c r="F587" s="264" t="s">
        <v>855</v>
      </c>
      <c r="G587" s="260">
        <v>1.0</v>
      </c>
      <c r="H587" s="302" t="str">
        <f t="array" ref="H587">PROPER(INDEX('ARTICULOS TECNO'!B:B, MATCH(F587, 'ARTICULOS TECNO'!A:A, 0)))</f>
        <v>Apple Watch Series 10 (Gps+Cell) 46Mm Aluminium Sb - Sm</v>
      </c>
      <c r="I587" s="302" t="str">
        <f t="array" ref="I587">IFERROR(INDEX('ARTICULOS TECNO'!C:C, MATCH(F587, 'ARTICULOS TECNO'!A:A, 0)),"NA")</f>
        <v>Jet Black</v>
      </c>
      <c r="J587" s="252">
        <v>539.0</v>
      </c>
      <c r="K587" s="301">
        <v>394.0</v>
      </c>
      <c r="L587" s="210">
        <f t="shared" si="64"/>
        <v>394</v>
      </c>
      <c r="M587" s="250" t="s">
        <v>548</v>
      </c>
      <c r="N587" s="263">
        <f t="shared" si="29"/>
        <v>3373</v>
      </c>
      <c r="O587" s="267">
        <v>340.0</v>
      </c>
      <c r="P587" s="267">
        <f t="shared" si="65"/>
        <v>16.25</v>
      </c>
      <c r="Q587" s="267">
        <f t="array" ref="Q587">IFERROR((K587-O587-P587)*G587,"")</f>
        <v>37.75</v>
      </c>
      <c r="R587" s="294">
        <f t="shared" si="61"/>
        <v>0.09581218274</v>
      </c>
      <c r="S587" s="216" t="s">
        <v>764</v>
      </c>
      <c r="T587" s="180"/>
      <c r="U587" s="267">
        <f t="shared" si="63"/>
        <v>340</v>
      </c>
      <c r="V587" s="270">
        <f t="array" ref="V587">IFERROR(INDEX('ARTICULOS TECNO'!G:G, MATCH(F587, 'ARTICULOS TECNO'!A:A, 0)),"")</f>
        <v>0.35</v>
      </c>
      <c r="W587" s="270">
        <f t="shared" si="39"/>
        <v>0.35</v>
      </c>
      <c r="X587" s="289"/>
      <c r="Y587" s="244" t="str">
        <f t="shared" si="51"/>
        <v>05/2025</v>
      </c>
    </row>
    <row r="588">
      <c r="A588" s="219">
        <f t="array" ref="A588">XLOOKUP(B588,CABE_VENTAS!$A$1:A1037,CABE_VENTAS!$D$1:D1037,"N/A")</f>
        <v>45783</v>
      </c>
      <c r="B588" s="180">
        <v>1993.0</v>
      </c>
      <c r="C588" s="180" t="s">
        <v>808</v>
      </c>
      <c r="D588" s="265">
        <f t="array" ref="D588">XLOOKUP(B588,CABE_VENTAS!$A$1:A1037,CABE_VENTAS!$C$1:C1037,"N/A")</f>
        <v>255</v>
      </c>
      <c r="E588" s="337" t="str">
        <f t="array" ref="E588">XLOOKUP(D588,CLIENTES!$A$1:A1037,CLIENTES!$B$1:B1037, "")</f>
        <v>Andres Farall (Ref Igor)</v>
      </c>
      <c r="F588" s="264"/>
      <c r="G588" s="260">
        <v>1.0</v>
      </c>
      <c r="H588" s="302" t="s">
        <v>856</v>
      </c>
      <c r="I588" s="302"/>
      <c r="J588" s="252">
        <v>547.0</v>
      </c>
      <c r="K588" s="301">
        <v>727.0</v>
      </c>
      <c r="L588" s="210">
        <f t="shared" si="64"/>
        <v>727</v>
      </c>
      <c r="M588" s="250" t="s">
        <v>548</v>
      </c>
      <c r="N588" s="263">
        <f t="shared" si="29"/>
        <v>727</v>
      </c>
      <c r="O588" s="267">
        <v>499.0</v>
      </c>
      <c r="P588" s="267">
        <f>60*1.6</f>
        <v>96</v>
      </c>
      <c r="Q588" s="267">
        <f t="array" ref="Q588">IFERROR((K588-O588-P588)*G588,"")</f>
        <v>132</v>
      </c>
      <c r="R588" s="294">
        <f t="shared" si="61"/>
        <v>0.181568088</v>
      </c>
      <c r="S588" s="216" t="s">
        <v>523</v>
      </c>
      <c r="T588" s="180"/>
      <c r="U588" s="267"/>
      <c r="V588" s="270" t="str">
        <f t="array" ref="V588">IFERROR(INDEX('ARTICULOS TECNO'!G:G, MATCH(F588, 'ARTICULOS TECNO'!A:A, 0)),"")</f>
        <v/>
      </c>
      <c r="W588" s="270">
        <f t="shared" si="39"/>
        <v>0</v>
      </c>
      <c r="X588" s="289"/>
      <c r="Y588" s="244" t="str">
        <f t="shared" si="51"/>
        <v>05/2025</v>
      </c>
    </row>
    <row r="589">
      <c r="A589" s="219">
        <f t="array" ref="A589">XLOOKUP(B589,CABE_VENTAS!$A$1:A1037,CABE_VENTAS!$D$1:D1037,"N/A")</f>
        <v>45782</v>
      </c>
      <c r="B589" s="180">
        <v>1992.0</v>
      </c>
      <c r="C589" s="180" t="s">
        <v>191</v>
      </c>
      <c r="D589" s="265">
        <f t="array" ref="D589">XLOOKUP(B589,CABE_VENTAS!$A$1:A1037,CABE_VENTAS!$C$1:C1037,"N/A")</f>
        <v>162</v>
      </c>
      <c r="E589" s="337" t="str">
        <f t="array" ref="E589">XLOOKUP(D589,CLIENTES!$A$1:A1037,CLIENTES!$B$1:B1037, "")</f>
        <v>Marcos Roku</v>
      </c>
      <c r="F589" s="264" t="s">
        <v>774</v>
      </c>
      <c r="G589" s="260">
        <v>5.0</v>
      </c>
      <c r="H589" s="302" t="str">
        <f t="array" ref="H589">INDEX('ARTICULOS TECNO'!B:B, MATCH(F589, 'ARTICULOS TECNO'!A:A, 0))</f>
        <v>iPhone 16 128GB 🇮🇳</v>
      </c>
      <c r="I589" s="302" t="str">
        <f t="array" ref="I589">IFERROR(INDEX('ARTICULOS TECNO'!C:C, MATCH(F589, 'ARTICULOS TECNO'!A:A, 0)),"NA")</f>
        <v>Ultramarine</v>
      </c>
      <c r="J589" s="252">
        <v>548.0</v>
      </c>
      <c r="K589" s="301">
        <v>755.0</v>
      </c>
      <c r="L589" s="210">
        <f t="shared" si="64"/>
        <v>3775</v>
      </c>
      <c r="M589" s="250" t="s">
        <v>548</v>
      </c>
      <c r="N589" s="263" t="str">
        <f t="shared" si="29"/>
        <v/>
      </c>
      <c r="O589" s="267">
        <v>700.0</v>
      </c>
      <c r="P589" s="267">
        <v>40.0</v>
      </c>
      <c r="Q589" s="267">
        <f t="array" ref="Q589">IFERROR((K589-O589-P589)*G589,"")</f>
        <v>75</v>
      </c>
      <c r="R589" s="294">
        <f t="shared" si="61"/>
        <v>0.01986754967</v>
      </c>
      <c r="S589" s="216" t="s">
        <v>564</v>
      </c>
      <c r="T589" s="180">
        <v>20917.0</v>
      </c>
      <c r="U589" s="267">
        <f t="shared" ref="U589:U633" si="66">G589*O589</f>
        <v>3500</v>
      </c>
      <c r="V589" s="270">
        <f t="array" ref="V589">IFERROR(INDEX('ARTICULOS TECNO'!G:G, MATCH(F589, 'ARTICULOS TECNO'!A:A, 0)),"")</f>
        <v>0.35</v>
      </c>
      <c r="W589" s="270">
        <f t="shared" si="39"/>
        <v>1.75</v>
      </c>
      <c r="X589" s="289"/>
      <c r="Y589" s="244" t="str">
        <f t="shared" si="51"/>
        <v>05/2025</v>
      </c>
    </row>
    <row r="590">
      <c r="A590" s="219">
        <f t="array" ref="A590">XLOOKUP(B590,CABE_VENTAS!$A$1:A1037,CABE_VENTAS!$D$1:D1037,"N/A")</f>
        <v>45782</v>
      </c>
      <c r="B590" s="180">
        <v>1992.0</v>
      </c>
      <c r="C590" s="180" t="s">
        <v>191</v>
      </c>
      <c r="D590" s="265">
        <f t="array" ref="D590">XLOOKUP(B590,CABE_VENTAS!$A$1:A1037,CABE_VENTAS!$C$1:C1037,"N/A")</f>
        <v>162</v>
      </c>
      <c r="E590" s="337" t="str">
        <f t="array" ref="E590">XLOOKUP(D590,CLIENTES!$A$1:A1037,CLIENTES!$B$1:B1037, "")</f>
        <v>Marcos Roku</v>
      </c>
      <c r="F590" s="264" t="s">
        <v>823</v>
      </c>
      <c r="G590" s="260">
        <v>2.0</v>
      </c>
      <c r="H590" s="302" t="str">
        <f t="array" ref="H590">INDEX('ARTICULOS TECNO'!B:B, MATCH(F590, 'ARTICULOS TECNO'!A:A, 0))</f>
        <v>iPhone 16e 128GB 🇺🇸</v>
      </c>
      <c r="I590" s="302" t="str">
        <f t="array" ref="I590">IFERROR(INDEX('ARTICULOS TECNO'!C:C, MATCH(F590, 'ARTICULOS TECNO'!A:A, 0)),"NA")</f>
        <v>White</v>
      </c>
      <c r="J590" s="252">
        <v>548.0</v>
      </c>
      <c r="K590" s="301">
        <v>576.0</v>
      </c>
      <c r="L590" s="210">
        <f t="shared" si="64"/>
        <v>1152</v>
      </c>
      <c r="M590" s="250" t="s">
        <v>548</v>
      </c>
      <c r="N590" s="263" t="str">
        <f t="shared" si="29"/>
        <v/>
      </c>
      <c r="O590" s="267">
        <v>515.0</v>
      </c>
      <c r="P590" s="267">
        <v>40.0</v>
      </c>
      <c r="Q590" s="267">
        <f t="array" ref="Q590">IFERROR((K590-O590-P590)*G590,"")</f>
        <v>42</v>
      </c>
      <c r="R590" s="294">
        <f t="shared" si="61"/>
        <v>0.03645833333</v>
      </c>
      <c r="S590" s="216" t="s">
        <v>738</v>
      </c>
      <c r="T590" s="180"/>
      <c r="U590" s="267">
        <f t="shared" si="66"/>
        <v>1030</v>
      </c>
      <c r="V590" s="270">
        <f t="array" ref="V590">IFERROR(INDEX('ARTICULOS TECNO'!G:G, MATCH(F590, 'ARTICULOS TECNO'!A:A, 0)),"")</f>
        <v>0.35</v>
      </c>
      <c r="W590" s="270">
        <f t="shared" si="39"/>
        <v>0.7</v>
      </c>
      <c r="X590" s="289"/>
      <c r="Y590" s="244" t="str">
        <f t="shared" si="51"/>
        <v>05/2025</v>
      </c>
    </row>
    <row r="591">
      <c r="A591" s="219">
        <f t="array" ref="A591">XLOOKUP(B591,CABE_VENTAS!$A$1:A1037,CABE_VENTAS!$D$1:D1037,"N/A")</f>
        <v>45782</v>
      </c>
      <c r="B591" s="180">
        <v>1992.0</v>
      </c>
      <c r="C591" s="180" t="s">
        <v>191</v>
      </c>
      <c r="D591" s="265">
        <f t="array" ref="D591">XLOOKUP(B591,CABE_VENTAS!$A$1:A1037,CABE_VENTAS!$C$1:C1037,"N/A")</f>
        <v>162</v>
      </c>
      <c r="E591" s="337" t="str">
        <f t="array" ref="E591">XLOOKUP(D591,CLIENTES!$A$1:A1037,CLIENTES!$B$1:B1037, "")</f>
        <v>Marcos Roku</v>
      </c>
      <c r="F591" s="264" t="s">
        <v>675</v>
      </c>
      <c r="G591" s="260">
        <v>10.0</v>
      </c>
      <c r="H591" s="302" t="str">
        <f t="array" ref="H591">INDEX('ARTICULOS TECNO'!B:B, MATCH(F591, 'ARTICULOS TECNO'!A:A, 0))</f>
        <v>iPhone 16 Pro 256GB 🇺🇸</v>
      </c>
      <c r="I591" s="302" t="str">
        <f t="array" ref="I591">IFERROR(INDEX('ARTICULOS TECNO'!C:C, MATCH(F591, 'ARTICULOS TECNO'!A:A, 0)),"NA")</f>
        <v>Desert Titanium</v>
      </c>
      <c r="J591" s="252">
        <v>540.0</v>
      </c>
      <c r="K591" s="301">
        <v>1023.0</v>
      </c>
      <c r="L591" s="210">
        <f t="shared" si="64"/>
        <v>10230</v>
      </c>
      <c r="M591" s="250" t="s">
        <v>548</v>
      </c>
      <c r="N591" s="263" t="str">
        <f t="shared" si="29"/>
        <v/>
      </c>
      <c r="O591" s="267">
        <v>953.0</v>
      </c>
      <c r="P591" s="267">
        <v>42.0</v>
      </c>
      <c r="Q591" s="267">
        <f t="array" ref="Q591">IFERROR((K591-O591-P591)*G591,"")</f>
        <v>280</v>
      </c>
      <c r="R591" s="294">
        <f t="shared" si="61"/>
        <v>0.02737047898</v>
      </c>
      <c r="S591" s="216" t="s">
        <v>616</v>
      </c>
      <c r="T591" s="180">
        <v>1500.0</v>
      </c>
      <c r="U591" s="267">
        <f t="shared" si="66"/>
        <v>9530</v>
      </c>
      <c r="V591" s="270">
        <f t="array" ref="V591">IFERROR(INDEX('ARTICULOS TECNO'!G:G, MATCH(F591, 'ARTICULOS TECNO'!A:A, 0)),"")</f>
        <v>0.45</v>
      </c>
      <c r="W591" s="270">
        <f t="shared" si="39"/>
        <v>4.5</v>
      </c>
      <c r="X591" s="289"/>
      <c r="Y591" s="244" t="str">
        <f t="shared" si="51"/>
        <v>05/2025</v>
      </c>
    </row>
    <row r="592">
      <c r="A592" s="219">
        <f t="array" ref="A592">XLOOKUP(B592,CABE_VENTAS!$A$1:A1037,CABE_VENTAS!$D$1:D1037,"N/A")</f>
        <v>45782</v>
      </c>
      <c r="B592" s="180">
        <v>1992.0</v>
      </c>
      <c r="C592" s="180" t="s">
        <v>191</v>
      </c>
      <c r="D592" s="265">
        <f t="array" ref="D592">XLOOKUP(B592,CABE_VENTAS!$A$1:A1037,CABE_VENTAS!$C$1:C1037,"N/A")</f>
        <v>162</v>
      </c>
      <c r="E592" s="337" t="str">
        <f t="array" ref="E592">XLOOKUP(D592,CLIENTES!$A$1:A1037,CLIENTES!$B$1:B1037, "")</f>
        <v>Marcos Roku</v>
      </c>
      <c r="F592" s="264" t="s">
        <v>773</v>
      </c>
      <c r="G592" s="260">
        <v>5.0</v>
      </c>
      <c r="H592" s="302" t="str">
        <f t="array" ref="H592">INDEX('ARTICULOS TECNO'!B:B, MATCH(F592, 'ARTICULOS TECNO'!A:A, 0))</f>
        <v>iPhone 16 128GB 🇮🇳</v>
      </c>
      <c r="I592" s="302" t="str">
        <f t="array" ref="I592">IFERROR(INDEX('ARTICULOS TECNO'!C:C, MATCH(F592, 'ARTICULOS TECNO'!A:A, 0)),"NA")</f>
        <v>Black</v>
      </c>
      <c r="J592" s="252">
        <v>537.0</v>
      </c>
      <c r="K592" s="301">
        <v>755.0</v>
      </c>
      <c r="L592" s="210">
        <f t="shared" si="64"/>
        <v>3775</v>
      </c>
      <c r="M592" s="250" t="s">
        <v>548</v>
      </c>
      <c r="N592" s="263">
        <f t="shared" si="29"/>
        <v>18932</v>
      </c>
      <c r="O592" s="267">
        <v>700.0</v>
      </c>
      <c r="P592" s="267">
        <v>42.0</v>
      </c>
      <c r="Q592" s="267">
        <f t="array" ref="Q592">IFERROR((K592-O592-P592)*G592,"")</f>
        <v>65</v>
      </c>
      <c r="R592" s="294">
        <f t="shared" si="61"/>
        <v>0.01721854305</v>
      </c>
      <c r="S592" s="216" t="s">
        <v>564</v>
      </c>
      <c r="T592" s="180">
        <v>20917.0</v>
      </c>
      <c r="U592" s="267">
        <f t="shared" si="66"/>
        <v>3500</v>
      </c>
      <c r="V592" s="270">
        <f t="array" ref="V592">IFERROR(INDEX('ARTICULOS TECNO'!G:G, MATCH(F592, 'ARTICULOS TECNO'!A:A, 0)),"")</f>
        <v>0.35</v>
      </c>
      <c r="W592" s="270">
        <f t="shared" si="39"/>
        <v>1.75</v>
      </c>
      <c r="X592" s="289"/>
      <c r="Y592" s="244" t="str">
        <f t="shared" si="51"/>
        <v>05/2025</v>
      </c>
    </row>
    <row r="593">
      <c r="A593" s="219">
        <f t="array" ref="A593">XLOOKUP(B593,CABE_VENTAS!$A$1:A1037,CABE_VENTAS!$D$1:D1037,"N/A")</f>
        <v>45778</v>
      </c>
      <c r="B593" s="180">
        <v>1987.0</v>
      </c>
      <c r="C593" s="180" t="s">
        <v>627</v>
      </c>
      <c r="D593" s="265">
        <f t="array" ref="D593">XLOOKUP(B593,CABE_VENTAS!$A$1:A1037,CABE_VENTAS!$C$1:C1037,"N/A")</f>
        <v>251</v>
      </c>
      <c r="E593" s="337" t="str">
        <f t="array" ref="E593">XLOOKUP(D593,CLIENTES!$A$1:A1037,CLIENTES!$B$1:B1037, "")</f>
        <v>Barbieri Family</v>
      </c>
      <c r="F593" s="254"/>
      <c r="G593" s="260">
        <v>1.0</v>
      </c>
      <c r="H593" s="302" t="s">
        <v>857</v>
      </c>
      <c r="I593" s="302"/>
      <c r="J593" s="252">
        <v>539.0</v>
      </c>
      <c r="K593" s="301">
        <v>1655.0</v>
      </c>
      <c r="L593" s="210">
        <v>0.0</v>
      </c>
      <c r="M593" s="250" t="s">
        <v>548</v>
      </c>
      <c r="N593" s="263">
        <f t="shared" si="29"/>
        <v>0</v>
      </c>
      <c r="O593" s="267">
        <v>1499.0</v>
      </c>
      <c r="P593" s="267">
        <f>2.6*60</f>
        <v>156</v>
      </c>
      <c r="Q593" s="267">
        <f t="array" ref="Q593">IFERROR((K593-O593-P593)*G593,"")</f>
        <v>0</v>
      </c>
      <c r="R593" s="345">
        <v>0.0</v>
      </c>
      <c r="S593" s="216" t="s">
        <v>523</v>
      </c>
      <c r="T593" s="180"/>
      <c r="U593" s="267">
        <f t="shared" si="66"/>
        <v>1499</v>
      </c>
      <c r="V593" s="270" t="str">
        <f t="array" ref="V593">IFERROR(INDEX('ARTICULOS TECNO'!G:G, MATCH(F593, 'ARTICULOS TECNO'!A:A, 0)),"")</f>
        <v/>
      </c>
      <c r="W593" s="270">
        <f t="shared" si="39"/>
        <v>0</v>
      </c>
      <c r="X593" s="180" t="s">
        <v>852</v>
      </c>
      <c r="Y593" s="244" t="str">
        <f t="shared" si="51"/>
        <v>05/2025</v>
      </c>
    </row>
    <row r="594">
      <c r="A594" s="219">
        <f t="array" ref="A594">XLOOKUP(B594,CABE_VENTAS!$A$1:A1037,CABE_VENTAS!$D$1:D1037,"N/A")</f>
        <v>45778</v>
      </c>
      <c r="B594" s="180">
        <v>1986.0</v>
      </c>
      <c r="C594" s="180" t="s">
        <v>191</v>
      </c>
      <c r="D594" s="265">
        <f t="array" ref="D594">XLOOKUP(B594,CABE_VENTAS!$A$1:A1037,CABE_VENTAS!$C$1:C1037,"N/A")</f>
        <v>66</v>
      </c>
      <c r="E594" s="337" t="str">
        <f t="array" ref="E594">XLOOKUP(D594,CLIENTES!$A$1:A1037,CLIENTES!$B$1:B1037, "")</f>
        <v>Facu Fabriccini</v>
      </c>
      <c r="F594" s="264" t="s">
        <v>612</v>
      </c>
      <c r="G594" s="260">
        <v>10.0</v>
      </c>
      <c r="H594" s="302" t="str">
        <f t="array" ref="H594">INDEX('ARTICULOS TECNO'!B:B, MATCH(F594, 'ARTICULOS TECNO'!A:A, 0))</f>
        <v>iPhone 16 128GB 🇮🇳</v>
      </c>
      <c r="I594" s="302" t="str">
        <f t="array" ref="I594">IFERROR(INDEX('ARTICULOS TECNO'!C:C, MATCH(F594, 'ARTICULOS TECNO'!A:A, 0)),"NA")</f>
        <v>White</v>
      </c>
      <c r="J594" s="252">
        <v>543.0</v>
      </c>
      <c r="K594" s="346">
        <v>755.0</v>
      </c>
      <c r="L594" s="210">
        <f t="shared" ref="L594:L687" si="67">K594*G594</f>
        <v>7550</v>
      </c>
      <c r="M594" s="250" t="s">
        <v>548</v>
      </c>
      <c r="N594" s="263" t="str">
        <f t="shared" si="29"/>
        <v/>
      </c>
      <c r="O594" s="267">
        <v>700.0</v>
      </c>
      <c r="P594" s="267">
        <v>45.0</v>
      </c>
      <c r="Q594" s="267">
        <f t="array" ref="Q594">IFERROR((K594-O594-P594)*G594,"")</f>
        <v>100</v>
      </c>
      <c r="R594" s="294">
        <f t="shared" ref="R594:R913" si="68">IFERROR(Q594/L594,0)</f>
        <v>0.01324503311</v>
      </c>
      <c r="S594" s="216" t="s">
        <v>564</v>
      </c>
      <c r="T594" s="180">
        <v>20917.0</v>
      </c>
      <c r="U594" s="267">
        <f t="shared" si="66"/>
        <v>7000</v>
      </c>
      <c r="V594" s="270">
        <f t="array" ref="V594">IFERROR(INDEX('ARTICULOS TECNO'!G:G, MATCH(F594, 'ARTICULOS TECNO'!A:A, 0)),"")</f>
        <v>0.35</v>
      </c>
      <c r="W594" s="270">
        <f t="shared" si="39"/>
        <v>3.5</v>
      </c>
      <c r="X594" s="289"/>
      <c r="Y594" s="244" t="str">
        <f t="shared" si="51"/>
        <v>05/2025</v>
      </c>
    </row>
    <row r="595">
      <c r="A595" s="219">
        <f t="array" ref="A595">XLOOKUP(B595,CABE_VENTAS!$A$1:A1037,CABE_VENTAS!$D$1:D1037,"N/A")</f>
        <v>45778</v>
      </c>
      <c r="B595" s="180">
        <v>1986.0</v>
      </c>
      <c r="C595" s="180" t="s">
        <v>191</v>
      </c>
      <c r="D595" s="265">
        <f t="array" ref="D595">XLOOKUP(B595,CABE_VENTAS!$A$1:A1037,CABE_VENTAS!$C$1:C1037,"N/A")</f>
        <v>66</v>
      </c>
      <c r="E595" s="337" t="str">
        <f t="array" ref="E595">XLOOKUP(D595,CLIENTES!$A$1:A1037,CLIENTES!$B$1:B1037, "")</f>
        <v>Facu Fabriccini</v>
      </c>
      <c r="F595" s="264" t="s">
        <v>773</v>
      </c>
      <c r="G595" s="260">
        <v>5.0</v>
      </c>
      <c r="H595" s="302" t="str">
        <f t="array" ref="H595">INDEX('ARTICULOS TECNO'!B:B, MATCH(F595, 'ARTICULOS TECNO'!A:A, 0))</f>
        <v>iPhone 16 128GB 🇮🇳</v>
      </c>
      <c r="I595" s="302" t="str">
        <f t="array" ref="I595">IFERROR(INDEX('ARTICULOS TECNO'!C:C, MATCH(F595, 'ARTICULOS TECNO'!A:A, 0)),"NA")</f>
        <v>Black</v>
      </c>
      <c r="J595" s="252">
        <v>543.0</v>
      </c>
      <c r="K595" s="346">
        <v>755.0</v>
      </c>
      <c r="L595" s="210">
        <f t="shared" si="67"/>
        <v>3775</v>
      </c>
      <c r="M595" s="250" t="s">
        <v>548</v>
      </c>
      <c r="N595" s="263" t="str">
        <f t="shared" si="29"/>
        <v/>
      </c>
      <c r="O595" s="267">
        <v>700.0</v>
      </c>
      <c r="P595" s="267">
        <v>45.0</v>
      </c>
      <c r="Q595" s="267">
        <f t="array" ref="Q595">IFERROR((K595-O595-P595)*G595,"")</f>
        <v>50</v>
      </c>
      <c r="R595" s="294">
        <f t="shared" si="68"/>
        <v>0.01324503311</v>
      </c>
      <c r="S595" s="216" t="s">
        <v>564</v>
      </c>
      <c r="T595" s="180">
        <v>20820.0</v>
      </c>
      <c r="U595" s="267">
        <f t="shared" si="66"/>
        <v>3500</v>
      </c>
      <c r="V595" s="270">
        <f t="array" ref="V595">IFERROR(INDEX('ARTICULOS TECNO'!G:G, MATCH(F595, 'ARTICULOS TECNO'!A:A, 0)),"")</f>
        <v>0.35</v>
      </c>
      <c r="W595" s="270">
        <f t="shared" si="39"/>
        <v>1.75</v>
      </c>
      <c r="X595" s="289"/>
      <c r="Y595" s="244" t="str">
        <f t="shared" si="51"/>
        <v>05/2025</v>
      </c>
    </row>
    <row r="596">
      <c r="A596" s="219">
        <f t="array" ref="A596">XLOOKUP(B596,CABE_VENTAS!$A$1:A1037,CABE_VENTAS!$D$1:D1037,"N/A")</f>
        <v>45778</v>
      </c>
      <c r="B596" s="180">
        <v>1986.0</v>
      </c>
      <c r="C596" s="180" t="s">
        <v>191</v>
      </c>
      <c r="D596" s="265">
        <f t="array" ref="D596">XLOOKUP(B596,CABE_VENTAS!$A$1:A1037,CABE_VENTAS!$C$1:C1037,"N/A")</f>
        <v>66</v>
      </c>
      <c r="E596" s="337" t="str">
        <f t="array" ref="E596">XLOOKUP(D596,CLIENTES!$A$1:A1037,CLIENTES!$B$1:B1037, "")</f>
        <v>Facu Fabriccini</v>
      </c>
      <c r="F596" s="264" t="s">
        <v>652</v>
      </c>
      <c r="G596" s="260">
        <v>10.0</v>
      </c>
      <c r="H596" s="302" t="s">
        <v>858</v>
      </c>
      <c r="I596" s="302" t="str">
        <f t="array" ref="I596">IFERROR(INDEX('ARTICULOS TECNO'!C:C, MATCH(F596, 'ARTICULOS TECNO'!A:A, 0)),"NA")</f>
        <v>Natural Titanium</v>
      </c>
      <c r="J596" s="252">
        <v>543.0</v>
      </c>
      <c r="K596" s="346">
        <v>1090.0</v>
      </c>
      <c r="L596" s="210">
        <f t="shared" si="67"/>
        <v>10900</v>
      </c>
      <c r="M596" s="250" t="s">
        <v>548</v>
      </c>
      <c r="N596" s="263" t="str">
        <f t="shared" si="29"/>
        <v/>
      </c>
      <c r="O596" s="267">
        <v>1010.0</v>
      </c>
      <c r="P596" s="267">
        <v>45.0</v>
      </c>
      <c r="Q596" s="267">
        <f t="array" ref="Q596">IFERROR((K596-O596-P596)*G596,"")</f>
        <v>350</v>
      </c>
      <c r="R596" s="294">
        <f t="shared" si="68"/>
        <v>0.03211009174</v>
      </c>
      <c r="S596" s="216" t="s">
        <v>738</v>
      </c>
      <c r="T596" s="180">
        <v>8170.0</v>
      </c>
      <c r="U596" s="267">
        <f t="shared" si="66"/>
        <v>10100</v>
      </c>
      <c r="V596" s="270">
        <f t="array" ref="V596">IFERROR(INDEX('ARTICULOS TECNO'!G:G, MATCH(F596, 'ARTICULOS TECNO'!A:A, 0)),"")</f>
        <v>0.5</v>
      </c>
      <c r="W596" s="270">
        <f t="shared" si="39"/>
        <v>5</v>
      </c>
      <c r="X596" s="289"/>
      <c r="Y596" s="244" t="str">
        <f t="shared" si="51"/>
        <v>05/2025</v>
      </c>
    </row>
    <row r="597">
      <c r="A597" s="219">
        <f t="array" ref="A597">XLOOKUP(B597,CABE_VENTAS!$A$1:A1037,CABE_VENTAS!$D$1:D1037,"N/A")</f>
        <v>45778</v>
      </c>
      <c r="B597" s="180">
        <v>1986.0</v>
      </c>
      <c r="C597" s="180" t="s">
        <v>191</v>
      </c>
      <c r="D597" s="265">
        <f t="array" ref="D597">XLOOKUP(B597,CABE_VENTAS!$A$1:A1037,CABE_VENTAS!$C$1:C1037,"N/A")</f>
        <v>66</v>
      </c>
      <c r="E597" s="337" t="str">
        <f t="array" ref="E597">XLOOKUP(D597,CLIENTES!$A$1:A1037,CLIENTES!$B$1:B1037, "")</f>
        <v>Facu Fabriccini</v>
      </c>
      <c r="F597" s="264" t="s">
        <v>763</v>
      </c>
      <c r="G597" s="260">
        <v>15.0</v>
      </c>
      <c r="H597" s="302" t="s">
        <v>858</v>
      </c>
      <c r="I597" s="302" t="str">
        <f t="array" ref="I597">IFERROR(INDEX('ARTICULOS TECNO'!C:C, MATCH(F597, 'ARTICULOS TECNO'!A:A, 0)),"NA")</f>
        <v>Desert Titanium</v>
      </c>
      <c r="J597" s="252">
        <v>542.0</v>
      </c>
      <c r="K597" s="346">
        <v>1090.0</v>
      </c>
      <c r="L597" s="210">
        <f t="shared" si="67"/>
        <v>16350</v>
      </c>
      <c r="M597" s="250" t="s">
        <v>548</v>
      </c>
      <c r="N597" s="263" t="str">
        <f t="shared" si="29"/>
        <v/>
      </c>
      <c r="O597" s="267">
        <v>1010.0</v>
      </c>
      <c r="P597" s="267">
        <v>46.0</v>
      </c>
      <c r="Q597" s="267">
        <f t="array" ref="Q597">IFERROR((K597-O597-P597)*G597,"")</f>
        <v>510</v>
      </c>
      <c r="R597" s="294">
        <f t="shared" si="68"/>
        <v>0.03119266055</v>
      </c>
      <c r="S597" s="216" t="s">
        <v>738</v>
      </c>
      <c r="T597" s="180">
        <v>8170.0</v>
      </c>
      <c r="U597" s="267">
        <f t="shared" si="66"/>
        <v>15150</v>
      </c>
      <c r="V597" s="270">
        <f t="array" ref="V597">IFERROR(INDEX('ARTICULOS TECNO'!G:G, MATCH(F597, 'ARTICULOS TECNO'!A:A, 0)),"")</f>
        <v>0.5</v>
      </c>
      <c r="W597" s="270">
        <f t="shared" si="39"/>
        <v>7.5</v>
      </c>
      <c r="X597" s="289"/>
      <c r="Y597" s="244" t="str">
        <f t="shared" si="51"/>
        <v>05/2025</v>
      </c>
    </row>
    <row r="598">
      <c r="A598" s="219">
        <f t="array" ref="A598">XLOOKUP(B598,CABE_VENTAS!$A$1:A1037,CABE_VENTAS!$D$1:D1037,"N/A")</f>
        <v>45778</v>
      </c>
      <c r="B598" s="180">
        <v>1986.0</v>
      </c>
      <c r="C598" s="180" t="s">
        <v>191</v>
      </c>
      <c r="D598" s="265">
        <f t="array" ref="D598">XLOOKUP(B598,CABE_VENTAS!$A$1:A1037,CABE_VENTAS!$C$1:C1037,"N/A")</f>
        <v>66</v>
      </c>
      <c r="E598" s="337" t="str">
        <f t="array" ref="E598">XLOOKUP(D598,CLIENTES!$A$1:A1037,CLIENTES!$B$1:B1037, "")</f>
        <v>Facu Fabriccini</v>
      </c>
      <c r="F598" s="264" t="s">
        <v>649</v>
      </c>
      <c r="G598" s="260">
        <v>20.0</v>
      </c>
      <c r="H598" s="302" t="s">
        <v>858</v>
      </c>
      <c r="I598" s="302" t="str">
        <f t="array" ref="I598">IFERROR(INDEX('ARTICULOS TECNO'!C:C, MATCH(F598, 'ARTICULOS TECNO'!A:A, 0)),"NA")</f>
        <v>Black Titanium</v>
      </c>
      <c r="J598" s="252">
        <v>542.0</v>
      </c>
      <c r="K598" s="346">
        <v>1090.0</v>
      </c>
      <c r="L598" s="210">
        <f t="shared" si="67"/>
        <v>21800</v>
      </c>
      <c r="M598" s="250" t="s">
        <v>548</v>
      </c>
      <c r="N598" s="263" t="str">
        <f t="shared" si="29"/>
        <v/>
      </c>
      <c r="O598" s="267">
        <v>1010.0</v>
      </c>
      <c r="P598" s="267">
        <v>46.0</v>
      </c>
      <c r="Q598" s="267">
        <f t="array" ref="Q598">IFERROR((K598-O598-P598)*G598,"")</f>
        <v>680</v>
      </c>
      <c r="R598" s="294">
        <f t="shared" si="68"/>
        <v>0.03119266055</v>
      </c>
      <c r="S598" s="216" t="s">
        <v>738</v>
      </c>
      <c r="T598" s="180">
        <v>8170.0</v>
      </c>
      <c r="U598" s="267">
        <f t="shared" si="66"/>
        <v>20200</v>
      </c>
      <c r="V598" s="270">
        <f t="array" ref="V598">IFERROR(INDEX('ARTICULOS TECNO'!G:G, MATCH(F598, 'ARTICULOS TECNO'!A:A, 0)),"")</f>
        <v>0.5</v>
      </c>
      <c r="W598" s="270">
        <f t="shared" si="39"/>
        <v>10</v>
      </c>
      <c r="X598" s="289"/>
      <c r="Y598" s="244" t="str">
        <f t="shared" si="51"/>
        <v>05/2025</v>
      </c>
    </row>
    <row r="599">
      <c r="A599" s="219">
        <f t="array" ref="A599">XLOOKUP(B599,CABE_VENTAS!$A$1:A1037,CABE_VENTAS!$D$1:D1037,"N/A")</f>
        <v>45778</v>
      </c>
      <c r="B599" s="180">
        <v>1986.0</v>
      </c>
      <c r="C599" s="180" t="s">
        <v>191</v>
      </c>
      <c r="D599" s="265">
        <f t="array" ref="D599">XLOOKUP(B599,CABE_VENTAS!$A$1:A1037,CABE_VENTAS!$C$1:C1037,"N/A")</f>
        <v>66</v>
      </c>
      <c r="E599" s="337" t="str">
        <f t="array" ref="E599">XLOOKUP(D599,CLIENTES!$A$1:A1037,CLIENTES!$B$1:B1037, "")</f>
        <v>Facu Fabriccini</v>
      </c>
      <c r="F599" s="264" t="s">
        <v>831</v>
      </c>
      <c r="G599" s="260">
        <v>5.0</v>
      </c>
      <c r="H599" s="302" t="s">
        <v>858</v>
      </c>
      <c r="I599" s="302" t="str">
        <f t="array" ref="I599">IFERROR(INDEX('ARTICULOS TECNO'!C:C, MATCH(F599, 'ARTICULOS TECNO'!A:A, 0)),"NA")</f>
        <v>White Titanium</v>
      </c>
      <c r="J599" s="252">
        <v>542.0</v>
      </c>
      <c r="K599" s="346">
        <v>1090.0</v>
      </c>
      <c r="L599" s="210">
        <f t="shared" si="67"/>
        <v>5450</v>
      </c>
      <c r="M599" s="250" t="s">
        <v>548</v>
      </c>
      <c r="N599" s="263" t="str">
        <f t="shared" si="29"/>
        <v/>
      </c>
      <c r="O599" s="267">
        <v>1010.0</v>
      </c>
      <c r="P599" s="267">
        <v>46.0</v>
      </c>
      <c r="Q599" s="267">
        <f t="array" ref="Q599">IFERROR((K599-O599-P599)*G599,"")</f>
        <v>170</v>
      </c>
      <c r="R599" s="294">
        <f t="shared" si="68"/>
        <v>0.03119266055</v>
      </c>
      <c r="S599" s="216" t="s">
        <v>738</v>
      </c>
      <c r="T599" s="180">
        <v>8170.0</v>
      </c>
      <c r="U599" s="267">
        <f t="shared" si="66"/>
        <v>5050</v>
      </c>
      <c r="V599" s="270">
        <f t="array" ref="V599">IFERROR(INDEX('ARTICULOS TECNO'!G:G, MATCH(F599, 'ARTICULOS TECNO'!A:A, 0)),"")</f>
        <v>0.5</v>
      </c>
      <c r="W599" s="270">
        <f t="shared" si="39"/>
        <v>2.5</v>
      </c>
      <c r="X599" s="289"/>
      <c r="Y599" s="244" t="str">
        <f t="shared" si="51"/>
        <v>05/2025</v>
      </c>
    </row>
    <row r="600">
      <c r="A600" s="219">
        <f t="array" ref="A600">XLOOKUP(B600,CABE_VENTAS!$A$1:A1037,CABE_VENTAS!$D$1:D1037,"N/A")</f>
        <v>45778</v>
      </c>
      <c r="B600" s="180">
        <v>1986.0</v>
      </c>
      <c r="C600" s="180" t="s">
        <v>191</v>
      </c>
      <c r="D600" s="265">
        <f t="array" ref="D600">XLOOKUP(B600,CABE_VENTAS!$A$1:A1037,CABE_VENTAS!$C$1:C1037,"N/A")</f>
        <v>66</v>
      </c>
      <c r="E600" s="337" t="str">
        <f t="array" ref="E600">XLOOKUP(D600,CLIENTES!$A$1:A1037,CLIENTES!$B$1:B1037, "")</f>
        <v>Facu Fabriccini</v>
      </c>
      <c r="F600" s="264" t="s">
        <v>612</v>
      </c>
      <c r="G600" s="260">
        <v>10.0</v>
      </c>
      <c r="H600" s="302" t="str">
        <f t="array" ref="H600">INDEX('ARTICULOS TECNO'!B:B, MATCH(F600, 'ARTICULOS TECNO'!A:A, 0))</f>
        <v>iPhone 16 128GB 🇮🇳</v>
      </c>
      <c r="I600" s="302" t="str">
        <f t="array" ref="I600">IFERROR(INDEX('ARTICULOS TECNO'!C:C, MATCH(F600, 'ARTICULOS TECNO'!A:A, 0)),"NA")</f>
        <v>White</v>
      </c>
      <c r="J600" s="252">
        <v>537.0</v>
      </c>
      <c r="K600" s="346">
        <v>755.0</v>
      </c>
      <c r="L600" s="210">
        <f t="shared" si="67"/>
        <v>7550</v>
      </c>
      <c r="M600" s="250" t="s">
        <v>548</v>
      </c>
      <c r="N600" s="263" t="str">
        <f t="shared" si="29"/>
        <v/>
      </c>
      <c r="O600" s="267">
        <v>700.0</v>
      </c>
      <c r="P600" s="267">
        <v>42.0</v>
      </c>
      <c r="Q600" s="267">
        <f t="array" ref="Q600">IFERROR((K600-O600-P600)*G600,"")</f>
        <v>130</v>
      </c>
      <c r="R600" s="294">
        <f t="shared" si="68"/>
        <v>0.01721854305</v>
      </c>
      <c r="S600" s="216" t="s">
        <v>564</v>
      </c>
      <c r="T600" s="180">
        <v>20820.0</v>
      </c>
      <c r="U600" s="267">
        <f t="shared" si="66"/>
        <v>7000</v>
      </c>
      <c r="V600" s="270">
        <f t="array" ref="V600">IFERROR(INDEX('ARTICULOS TECNO'!G:G, MATCH(F600, 'ARTICULOS TECNO'!A:A, 0)),"")</f>
        <v>0.35</v>
      </c>
      <c r="W600" s="270">
        <f t="shared" si="39"/>
        <v>3.5</v>
      </c>
      <c r="X600" s="289"/>
      <c r="Y600" s="244" t="str">
        <f t="shared" si="51"/>
        <v>05/2025</v>
      </c>
    </row>
    <row r="601">
      <c r="A601" s="219">
        <f t="array" ref="A601">XLOOKUP(B601,CABE_VENTAS!$A$1:A1037,CABE_VENTAS!$D$1:D1037,"N/A")</f>
        <v>45778</v>
      </c>
      <c r="B601" s="180">
        <v>1986.0</v>
      </c>
      <c r="C601" s="180" t="s">
        <v>191</v>
      </c>
      <c r="D601" s="265">
        <f t="array" ref="D601">XLOOKUP(B601,CABE_VENTAS!$A$1:A1037,CABE_VENTAS!$C$1:C1037,"N/A")</f>
        <v>66</v>
      </c>
      <c r="E601" s="337" t="str">
        <f t="array" ref="E601">XLOOKUP(D601,CLIENTES!$A$1:A1037,CLIENTES!$B$1:B1037, "")</f>
        <v>Facu Fabriccini</v>
      </c>
      <c r="F601" s="264" t="s">
        <v>773</v>
      </c>
      <c r="G601" s="260">
        <v>5.0</v>
      </c>
      <c r="H601" s="302" t="str">
        <f t="array" ref="H601">INDEX('ARTICULOS TECNO'!B:B, MATCH(F601, 'ARTICULOS TECNO'!A:A, 0))</f>
        <v>iPhone 16 128GB 🇮🇳</v>
      </c>
      <c r="I601" s="302" t="str">
        <f t="array" ref="I601">IFERROR(INDEX('ARTICULOS TECNO'!C:C, MATCH(F601, 'ARTICULOS TECNO'!A:A, 0)),"NA")</f>
        <v>Black</v>
      </c>
      <c r="J601" s="252">
        <v>537.0</v>
      </c>
      <c r="K601" s="346">
        <v>755.0</v>
      </c>
      <c r="L601" s="210">
        <f t="shared" si="67"/>
        <v>3775</v>
      </c>
      <c r="M601" s="250" t="s">
        <v>548</v>
      </c>
      <c r="N601" s="263">
        <f t="shared" si="29"/>
        <v>77150</v>
      </c>
      <c r="O601" s="267">
        <v>700.0</v>
      </c>
      <c r="P601" s="267">
        <v>42.0</v>
      </c>
      <c r="Q601" s="267">
        <f t="array" ref="Q601">IFERROR((K601-O601-P601)*G601,"")</f>
        <v>65</v>
      </c>
      <c r="R601" s="294">
        <f t="shared" si="68"/>
        <v>0.01721854305</v>
      </c>
      <c r="S601" s="216" t="s">
        <v>564</v>
      </c>
      <c r="T601" s="180">
        <v>20820.0</v>
      </c>
      <c r="U601" s="267">
        <f t="shared" si="66"/>
        <v>3500</v>
      </c>
      <c r="V601" s="270">
        <f t="array" ref="V601">IFERROR(INDEX('ARTICULOS TECNO'!G:G, MATCH(F601, 'ARTICULOS TECNO'!A:A, 0)),"")</f>
        <v>0.35</v>
      </c>
      <c r="W601" s="270">
        <f t="shared" si="39"/>
        <v>1.75</v>
      </c>
      <c r="X601" s="289"/>
      <c r="Y601" s="244" t="str">
        <f t="shared" si="51"/>
        <v>05/2025</v>
      </c>
    </row>
    <row r="602">
      <c r="A602" s="219">
        <f t="array" ref="A602">XLOOKUP(B602,CABE_VENTAS!$A$1:A1037,CABE_VENTAS!$D$1:D1037,"N/A")</f>
        <v>45777</v>
      </c>
      <c r="B602" s="180">
        <v>1984.0</v>
      </c>
      <c r="C602" s="180" t="s">
        <v>627</v>
      </c>
      <c r="D602" s="265">
        <f t="array" ref="D602">XLOOKUP(B602,CABE_VENTAS!$A$1:A1037,CABE_VENTAS!$C$1:C1037,"N/A")</f>
        <v>162</v>
      </c>
      <c r="E602" s="337" t="str">
        <f t="array" ref="E602">XLOOKUP(D602,CLIENTES!$A$1:A1037,CLIENTES!$B$1:B1037, "")</f>
        <v>Marcos Roku</v>
      </c>
      <c r="F602" s="254" t="s">
        <v>859</v>
      </c>
      <c r="G602" s="260">
        <v>1.0</v>
      </c>
      <c r="H602" s="302" t="str">
        <f t="array" ref="H602">PROPER(INDEX('ARTICULOS TECNO'!B:B, MATCH(F602, 'ARTICULOS TECNO'!A:A, 0)))</f>
        <v>Apple Macbook Air M4 10 Core 16Gb Ram 256Gb 13"</v>
      </c>
      <c r="I602" s="302" t="str">
        <f t="array" ref="I602">IFERROR(INDEX('ARTICULOS TECNO'!C:C, MATCH(F602, 'ARTICULOS TECNO'!A:A, 0)),"NA")</f>
        <v>Midnight</v>
      </c>
      <c r="J602" s="252">
        <v>544.0</v>
      </c>
      <c r="K602" s="301">
        <v>1140.0</v>
      </c>
      <c r="L602" s="210">
        <f t="shared" si="67"/>
        <v>1140</v>
      </c>
      <c r="M602" s="250" t="s">
        <v>548</v>
      </c>
      <c r="N602" s="263" t="str">
        <f t="shared" si="29"/>
        <v/>
      </c>
      <c r="O602" s="267">
        <v>910.0</v>
      </c>
      <c r="P602" s="267">
        <f>60*2.5</f>
        <v>150</v>
      </c>
      <c r="Q602" s="267">
        <f t="array" ref="Q602">IFERROR((K602-O602-P602)*G602,"")</f>
        <v>80</v>
      </c>
      <c r="R602" s="294">
        <f t="shared" si="68"/>
        <v>0.0701754386</v>
      </c>
      <c r="S602" s="216" t="s">
        <v>731</v>
      </c>
      <c r="T602" s="180"/>
      <c r="U602" s="267">
        <f t="shared" si="66"/>
        <v>910</v>
      </c>
      <c r="V602" s="270">
        <f t="array" ref="V602">IFERROR(INDEX('ARTICULOS TECNO'!G:G, MATCH(F602, 'ARTICULOS TECNO'!A:A, 0)),"")</f>
        <v>2.5</v>
      </c>
      <c r="W602" s="270">
        <f t="shared" si="39"/>
        <v>2.5</v>
      </c>
      <c r="X602" s="289"/>
      <c r="Y602" s="244" t="str">
        <f t="shared" si="51"/>
        <v>04/2025</v>
      </c>
    </row>
    <row r="603">
      <c r="A603" s="219">
        <f t="array" ref="A603">XLOOKUP(B603,CABE_VENTAS!$A$1:A1037,CABE_VENTAS!$D$1:D1037,"N/A")</f>
        <v>45777</v>
      </c>
      <c r="B603" s="180">
        <v>1984.0</v>
      </c>
      <c r="C603" s="180" t="s">
        <v>505</v>
      </c>
      <c r="D603" s="265">
        <f t="array" ref="D603">XLOOKUP(B603,CABE_VENTAS!$A$1:A1037,CABE_VENTAS!$C$1:C1037,"N/A")</f>
        <v>162</v>
      </c>
      <c r="E603" s="337" t="str">
        <f t="array" ref="E603">XLOOKUP(D603,CLIENTES!$A$1:A1037,CLIENTES!$B$1:B1037, "")</f>
        <v>Marcos Roku</v>
      </c>
      <c r="F603" s="264" t="s">
        <v>860</v>
      </c>
      <c r="G603" s="260">
        <v>2.0</v>
      </c>
      <c r="H603" s="302" t="str">
        <f t="array" ref="H603">PROPER(INDEX('ARTICULOS TECNO'!B:B, MATCH(F603, 'ARTICULOS TECNO'!A:A, 0)))</f>
        <v>Apple Ipad 10Th Gen 10.9" 64Gb Wi-Fi</v>
      </c>
      <c r="I603" s="302" t="str">
        <f t="array" ref="I603">IFERROR(INDEX('ARTICULOS TECNO'!C:C, MATCH(F603, 'ARTICULOS TECNO'!A:A, 0)),"NA")</f>
        <v>Blue</v>
      </c>
      <c r="J603" s="252">
        <v>538.0</v>
      </c>
      <c r="K603" s="301">
        <v>394.0</v>
      </c>
      <c r="L603" s="210">
        <f t="shared" si="67"/>
        <v>788</v>
      </c>
      <c r="M603" s="250" t="s">
        <v>548</v>
      </c>
      <c r="N603" s="263">
        <f t="shared" si="29"/>
        <v>1928</v>
      </c>
      <c r="O603" s="267">
        <v>305.0</v>
      </c>
      <c r="P603" s="267">
        <v>55.0</v>
      </c>
      <c r="Q603" s="267">
        <f t="array" ref="Q603">IFERROR((K603-O603-P603)*G603,"")</f>
        <v>68</v>
      </c>
      <c r="R603" s="294">
        <f t="shared" si="68"/>
        <v>0.08629441624</v>
      </c>
      <c r="S603" s="216" t="s">
        <v>764</v>
      </c>
      <c r="T603" s="180"/>
      <c r="U603" s="267">
        <f t="shared" si="66"/>
        <v>610</v>
      </c>
      <c r="V603" s="270">
        <f t="array" ref="V603">IFERROR(INDEX('ARTICULOS TECNO'!G:G, MATCH(F603, 'ARTICULOS TECNO'!A:A, 0)),"")</f>
        <v>0.855</v>
      </c>
      <c r="W603" s="270">
        <f t="shared" si="39"/>
        <v>1.71</v>
      </c>
      <c r="X603" s="289"/>
      <c r="Y603" s="244" t="str">
        <f t="shared" si="51"/>
        <v>04/2025</v>
      </c>
    </row>
    <row r="604">
      <c r="A604" s="219">
        <f t="array" ref="A604">XLOOKUP(B604,CABE_VENTAS!$A$1:A1037,CABE_VENTAS!$D$1:D1037,"N/A")</f>
        <v>45777</v>
      </c>
      <c r="B604" s="180">
        <v>1983.0</v>
      </c>
      <c r="C604" s="180" t="s">
        <v>191</v>
      </c>
      <c r="D604" s="265">
        <f t="array" ref="D604">XLOOKUP(B604,CABE_VENTAS!$A$1:A1037,CABE_VENTAS!$C$1:C1037,"N/A")</f>
        <v>162</v>
      </c>
      <c r="E604" s="337" t="str">
        <f t="array" ref="E604">XLOOKUP(D604,CLIENTES!$A$1:A1037,CLIENTES!$B$1:B1037, "")</f>
        <v>Marcos Roku</v>
      </c>
      <c r="F604" s="264" t="s">
        <v>763</v>
      </c>
      <c r="G604" s="260">
        <v>10.0</v>
      </c>
      <c r="H604" s="302" t="str">
        <f t="array" ref="H604">INDEX('ARTICULOS TECNO'!B:B, MATCH(F604, 'ARTICULOS TECNO'!A:A, 0))</f>
        <v>iPhone 16 Pro Max 256GB 🇺🇸</v>
      </c>
      <c r="I604" s="302" t="str">
        <f t="array" ref="I604">IFERROR(INDEX('ARTICULOS TECNO'!C:C, MATCH(F604, 'ARTICULOS TECNO'!A:A, 0)),"NA")</f>
        <v>Desert Titanium</v>
      </c>
      <c r="J604" s="252">
        <v>537.0</v>
      </c>
      <c r="K604" s="301">
        <v>1090.0</v>
      </c>
      <c r="L604" s="210">
        <f t="shared" si="67"/>
        <v>10900</v>
      </c>
      <c r="M604" s="250" t="s">
        <v>548</v>
      </c>
      <c r="N604" s="263">
        <f t="shared" si="29"/>
        <v>10900</v>
      </c>
      <c r="O604" s="267">
        <v>1016.0</v>
      </c>
      <c r="P604" s="267">
        <v>55.0</v>
      </c>
      <c r="Q604" s="267">
        <f t="array" ref="Q604">IFERROR((K604-O604-P604)*G604,"")</f>
        <v>190</v>
      </c>
      <c r="R604" s="294">
        <f t="shared" si="68"/>
        <v>0.01743119266</v>
      </c>
      <c r="S604" s="216" t="s">
        <v>616</v>
      </c>
      <c r="T604" s="180">
        <v>1473.0</v>
      </c>
      <c r="U604" s="267">
        <f t="shared" si="66"/>
        <v>10160</v>
      </c>
      <c r="V604" s="270">
        <f t="array" ref="V604">IFERROR(INDEX('ARTICULOS TECNO'!G:G, MATCH(F604, 'ARTICULOS TECNO'!A:A, 0)),"")</f>
        <v>0.5</v>
      </c>
      <c r="W604" s="270">
        <f t="shared" si="39"/>
        <v>5</v>
      </c>
      <c r="X604" s="289"/>
      <c r="Y604" s="244" t="str">
        <f t="shared" si="51"/>
        <v>04/2025</v>
      </c>
    </row>
    <row r="605">
      <c r="A605" s="219">
        <f t="array" ref="A605">XLOOKUP(B605,CABE_VENTAS!$A$1:A1037,CABE_VENTAS!$D$1:D1037,"N/A")</f>
        <v>45777</v>
      </c>
      <c r="B605" s="180">
        <v>1982.0</v>
      </c>
      <c r="C605" s="180" t="s">
        <v>505</v>
      </c>
      <c r="D605" s="265">
        <f t="array" ref="D605">XLOOKUP(B605,CABE_VENTAS!$A$1:A1037,CABE_VENTAS!$C$1:C1037,"N/A")</f>
        <v>162</v>
      </c>
      <c r="E605" s="337" t="str">
        <f t="array" ref="E605">XLOOKUP(D605,CLIENTES!$A$1:A1037,CLIENTES!$B$1:B1037, "")</f>
        <v>Marcos Roku</v>
      </c>
      <c r="F605" s="254" t="s">
        <v>506</v>
      </c>
      <c r="G605" s="260">
        <v>1.0</v>
      </c>
      <c r="H605" s="302" t="str">
        <f t="array" ref="H605">PROPER(INDEX('ARTICULOS TECNO'!B:B, MATCH(F605, 'ARTICULOS TECNO'!A:A, 0)))</f>
        <v>Apple Ipad 11Th Gen A16 128Gb Wi-Fi Only</v>
      </c>
      <c r="I605" s="302" t="str">
        <f t="array" ref="I605">IFERROR(INDEX('ARTICULOS TECNO'!C:C, MATCH(F605, 'ARTICULOS TECNO'!A:A, 0)),"NA")</f>
        <v>Blue</v>
      </c>
      <c r="J605" s="252">
        <v>555.0</v>
      </c>
      <c r="K605" s="348">
        <v>419.0</v>
      </c>
      <c r="L605" s="210">
        <f t="shared" si="67"/>
        <v>419</v>
      </c>
      <c r="M605" s="250" t="s">
        <v>548</v>
      </c>
      <c r="N605" s="263" t="str">
        <f t="shared" si="29"/>
        <v/>
      </c>
      <c r="O605" s="267">
        <v>310.0</v>
      </c>
      <c r="P605" s="267">
        <f t="shared" ref="P605:P606" si="69">0.9*60</f>
        <v>54</v>
      </c>
      <c r="Q605" s="267">
        <f t="array" ref="Q605">IFERROR((K605-O605-P605)*G605,"")</f>
        <v>55</v>
      </c>
      <c r="R605" s="294">
        <f t="shared" si="68"/>
        <v>0.1312649165</v>
      </c>
      <c r="S605" s="216"/>
      <c r="T605" s="180"/>
      <c r="U605" s="267">
        <f t="shared" si="66"/>
        <v>310</v>
      </c>
      <c r="V605" s="270">
        <f t="array" ref="V605">IFERROR(INDEX('ARTICULOS TECNO'!G:G, MATCH(F605, 'ARTICULOS TECNO'!A:A, 0)),"")</f>
        <v>0.855</v>
      </c>
      <c r="W605" s="270">
        <f t="shared" si="39"/>
        <v>0.855</v>
      </c>
      <c r="X605" s="289"/>
      <c r="Y605" s="244" t="str">
        <f t="shared" si="51"/>
        <v>04/2025</v>
      </c>
    </row>
    <row r="606">
      <c r="A606" s="219">
        <f t="array" ref="A606">XLOOKUP(B606,CABE_VENTAS!$A$1:A1037,CABE_VENTAS!$D$1:D1037,"N/A")</f>
        <v>45777</v>
      </c>
      <c r="B606" s="180">
        <v>1982.0</v>
      </c>
      <c r="C606" s="180" t="s">
        <v>505</v>
      </c>
      <c r="D606" s="265">
        <f t="array" ref="D606">XLOOKUP(B606,CABE_VENTAS!$A$1:A1037,CABE_VENTAS!$C$1:C1037,"N/A")</f>
        <v>162</v>
      </c>
      <c r="E606" s="337" t="str">
        <f t="array" ref="E606">XLOOKUP(D606,CLIENTES!$A$1:A1037,CLIENTES!$B$1:B1037, "")</f>
        <v>Marcos Roku</v>
      </c>
      <c r="F606" s="254" t="s">
        <v>861</v>
      </c>
      <c r="G606" s="260">
        <v>1.0</v>
      </c>
      <c r="H606" s="302" t="str">
        <f t="array" ref="H606">PROPER(INDEX('ARTICULOS TECNO'!B:B, MATCH(F606, 'ARTICULOS TECNO'!A:A, 0)))</f>
        <v>Apple Ipad 11Th Gen A16 128Gb Wi-Fi Only</v>
      </c>
      <c r="I606" s="302" t="str">
        <f t="array" ref="I606">IFERROR(INDEX('ARTICULOS TECNO'!C:C, MATCH(F606, 'ARTICULOS TECNO'!A:A, 0)),"NA")</f>
        <v>Silver</v>
      </c>
      <c r="J606" s="252">
        <v>555.0</v>
      </c>
      <c r="K606" s="348">
        <v>419.0</v>
      </c>
      <c r="L606" s="210">
        <f t="shared" si="67"/>
        <v>419</v>
      </c>
      <c r="M606" s="250" t="s">
        <v>548</v>
      </c>
      <c r="N606" s="263" t="str">
        <f t="shared" si="29"/>
        <v/>
      </c>
      <c r="O606" s="267">
        <v>310.0</v>
      </c>
      <c r="P606" s="267">
        <f t="shared" si="69"/>
        <v>54</v>
      </c>
      <c r="Q606" s="267">
        <f t="array" ref="Q606">IFERROR((K606-O606-P606)*G606,"")</f>
        <v>55</v>
      </c>
      <c r="R606" s="294">
        <f t="shared" si="68"/>
        <v>0.1312649165</v>
      </c>
      <c r="S606" s="216"/>
      <c r="T606" s="180"/>
      <c r="U606" s="267">
        <f t="shared" si="66"/>
        <v>310</v>
      </c>
      <c r="V606" s="270">
        <f t="array" ref="V606">IFERROR(INDEX('ARTICULOS TECNO'!G:G, MATCH(F606, 'ARTICULOS TECNO'!A:A, 0)),"")</f>
        <v>0.855</v>
      </c>
      <c r="W606" s="270">
        <f t="shared" si="39"/>
        <v>0.855</v>
      </c>
      <c r="X606" s="289"/>
      <c r="Y606" s="244" t="str">
        <f t="shared" si="51"/>
        <v>04/2025</v>
      </c>
    </row>
    <row r="607">
      <c r="A607" s="219">
        <f t="array" ref="A607">XLOOKUP(B607,CABE_VENTAS!$A$1:A1037,CABE_VENTAS!$D$1:D1037,"N/A")</f>
        <v>45777</v>
      </c>
      <c r="B607" s="180">
        <v>1982.0</v>
      </c>
      <c r="C607" s="180" t="s">
        <v>521</v>
      </c>
      <c r="D607" s="265">
        <f t="array" ref="D607">XLOOKUP(B607,CABE_VENTAS!$A$1:A1037,CABE_VENTAS!$C$1:C1037,"N/A")</f>
        <v>162</v>
      </c>
      <c r="E607" s="337" t="str">
        <f t="array" ref="E607">XLOOKUP(D607,CLIENTES!$A$1:A1037,CLIENTES!$B$1:B1037, "")</f>
        <v>Marcos Roku</v>
      </c>
      <c r="F607" s="264" t="s">
        <v>862</v>
      </c>
      <c r="G607" s="260">
        <v>1.0</v>
      </c>
      <c r="H607" s="302" t="str">
        <f t="array" ref="H607">PROPER(INDEX('ARTICULOS TECNO'!B:B, MATCH(F607, 'ARTICULOS TECNO'!A:A, 0)))</f>
        <v>Apple Watch Series 10 (Gps) 42Mm Titanium Sport Band</v>
      </c>
      <c r="I607" s="302" t="str">
        <f t="array" ref="I607">IFERROR(INDEX('ARTICULOS TECNO'!C:C, MATCH(F607, 'ARTICULOS TECNO'!A:A, 0)),"NA")</f>
        <v>Rose Gold</v>
      </c>
      <c r="J607" s="252">
        <v>539.0</v>
      </c>
      <c r="K607" s="301">
        <f>685*1.05</f>
        <v>719.25</v>
      </c>
      <c r="L607" s="210">
        <f t="shared" si="67"/>
        <v>719.25</v>
      </c>
      <c r="M607" s="250" t="s">
        <v>548</v>
      </c>
      <c r="N607" s="263">
        <f t="shared" si="29"/>
        <v>1557.25</v>
      </c>
      <c r="O607" s="267">
        <v>642.0</v>
      </c>
      <c r="P607" s="267">
        <f>0.25*65</f>
        <v>16.25</v>
      </c>
      <c r="Q607" s="267">
        <f t="array" ref="Q607">IFERROR((K607-O607-P607)*G607,"")</f>
        <v>61</v>
      </c>
      <c r="R607" s="294">
        <f t="shared" si="68"/>
        <v>0.08481056656</v>
      </c>
      <c r="S607" s="216" t="s">
        <v>523</v>
      </c>
      <c r="T607" s="180"/>
      <c r="U607" s="267">
        <f t="shared" si="66"/>
        <v>642</v>
      </c>
      <c r="V607" s="270">
        <f t="array" ref="V607">IFERROR(INDEX('ARTICULOS TECNO'!G:G, MATCH(F607, 'ARTICULOS TECNO'!A:A, 0)),"")</f>
        <v>0.35</v>
      </c>
      <c r="W607" s="270">
        <f t="shared" si="39"/>
        <v>0.35</v>
      </c>
      <c r="X607" s="289"/>
      <c r="Y607" s="244" t="str">
        <f t="shared" si="51"/>
        <v>04/2025</v>
      </c>
    </row>
    <row r="608">
      <c r="A608" s="219">
        <f t="array" ref="A608">XLOOKUP(B608,CABE_VENTAS!$A$1:A1037,CABE_VENTAS!$D$1:D1037,"N/A")</f>
        <v>45777</v>
      </c>
      <c r="B608" s="180">
        <v>1980.0</v>
      </c>
      <c r="C608" s="180" t="s">
        <v>195</v>
      </c>
      <c r="D608" s="265">
        <f t="array" ref="D608">XLOOKUP(B608,CABE_VENTAS!$A$1:A1037,CABE_VENTAS!$C$1:C1037,"N/A")</f>
        <v>162</v>
      </c>
      <c r="E608" s="337" t="str">
        <f t="array" ref="E608">XLOOKUP(D608,CLIENTES!$A$1:A1037,CLIENTES!$B$1:B1037, "")</f>
        <v>Marcos Roku</v>
      </c>
      <c r="F608" s="347" t="s">
        <v>736</v>
      </c>
      <c r="G608" s="260">
        <v>1.0</v>
      </c>
      <c r="H608" s="302" t="str">
        <f t="array" ref="H608">PROPER(INDEX('ARTICULOS TECNO'!B:B, MATCH(F608, 'ARTICULOS TECNO'!A:A, 0)))</f>
        <v>Apple Airtag - 1 Pack</v>
      </c>
      <c r="I608" s="302" t="str">
        <f t="array" ref="I608">IFERROR(INDEX('ARTICULOS TECNO'!C:C, MATCH(F608, 'ARTICULOS TECNO'!A:A, 0)),"NA")</f>
        <v/>
      </c>
      <c r="J608" s="252">
        <v>553.0</v>
      </c>
      <c r="K608" s="349">
        <v>30.0</v>
      </c>
      <c r="L608" s="210">
        <f t="shared" si="67"/>
        <v>30</v>
      </c>
      <c r="M608" s="250" t="s">
        <v>548</v>
      </c>
      <c r="N608" s="263" t="str">
        <f t="shared" si="29"/>
        <v/>
      </c>
      <c r="O608" s="267">
        <v>22.0</v>
      </c>
      <c r="P608" s="267">
        <v>5.0</v>
      </c>
      <c r="Q608" s="267">
        <f t="array" ref="Q608">IFERROR((K608-O608-P608)*G608,"")</f>
        <v>3</v>
      </c>
      <c r="R608" s="294">
        <f t="shared" si="68"/>
        <v>0.1</v>
      </c>
      <c r="S608" s="216"/>
      <c r="T608" s="180"/>
      <c r="U608" s="267">
        <f t="shared" si="66"/>
        <v>22</v>
      </c>
      <c r="V608" s="270">
        <f t="array" ref="V608">IFERROR(INDEX('ARTICULOS TECNO'!G:G, MATCH(F608, 'ARTICULOS TECNO'!A:A, 0)),"")</f>
        <v>0.1</v>
      </c>
      <c r="W608" s="270">
        <f t="shared" si="39"/>
        <v>0.1</v>
      </c>
      <c r="X608" s="289"/>
      <c r="Y608" s="244" t="str">
        <f t="shared" si="51"/>
        <v>04/2025</v>
      </c>
    </row>
    <row r="609">
      <c r="A609" s="219">
        <f t="array" ref="A609">XLOOKUP(B609,CABE_VENTAS!$A$1:A1037,CABE_VENTAS!$D$1:D1037,"N/A")</f>
        <v>45777</v>
      </c>
      <c r="B609" s="180">
        <v>1980.0</v>
      </c>
      <c r="C609" s="180" t="s">
        <v>195</v>
      </c>
      <c r="D609" s="265">
        <f t="array" ref="D609">XLOOKUP(B609,CABE_VENTAS!$A$1:A1037,CABE_VENTAS!$C$1:C1037,"N/A")</f>
        <v>162</v>
      </c>
      <c r="E609" s="337" t="str">
        <f t="array" ref="E609">XLOOKUP(D609,CLIENTES!$A$1:A1037,CLIENTES!$B$1:B1037, "")</f>
        <v>Marcos Roku</v>
      </c>
      <c r="F609" s="264" t="s">
        <v>863</v>
      </c>
      <c r="G609" s="260">
        <v>1.0</v>
      </c>
      <c r="H609" s="302" t="str">
        <f t="array" ref="H609">PROPER(INDEX('ARTICULOS TECNO'!B:B, MATCH(F609, 'ARTICULOS TECNO'!A:A, 0)))</f>
        <v>Apple Airpods Max Usb-C</v>
      </c>
      <c r="I609" s="302" t="str">
        <f t="array" ref="I609">IFERROR(INDEX('ARTICULOS TECNO'!C:C, MATCH(F609, 'ARTICULOS TECNO'!A:A, 0)),"NA")</f>
        <v/>
      </c>
      <c r="J609" s="252">
        <v>544.0</v>
      </c>
      <c r="K609" s="349">
        <v>670.0</v>
      </c>
      <c r="L609" s="210">
        <f t="shared" si="67"/>
        <v>670</v>
      </c>
      <c r="M609" s="250" t="s">
        <v>548</v>
      </c>
      <c r="N609" s="263" t="str">
        <f t="shared" si="29"/>
        <v/>
      </c>
      <c r="O609" s="267">
        <v>465.0</v>
      </c>
      <c r="P609" s="267">
        <v>135.0</v>
      </c>
      <c r="Q609" s="267">
        <f t="array" ref="Q609">IFERROR((K609-O609-P609)*G609,"")</f>
        <v>70</v>
      </c>
      <c r="R609" s="294">
        <f t="shared" si="68"/>
        <v>0.1044776119</v>
      </c>
      <c r="S609" s="216" t="s">
        <v>864</v>
      </c>
      <c r="T609" s="180"/>
      <c r="U609" s="267">
        <f t="shared" si="66"/>
        <v>465</v>
      </c>
      <c r="V609" s="270">
        <f t="array" ref="V609">IFERROR(INDEX('ARTICULOS TECNO'!G:G, MATCH(F609, 'ARTICULOS TECNO'!A:A, 0)),"")</f>
        <v>1.7</v>
      </c>
      <c r="W609" s="270">
        <f t="shared" si="39"/>
        <v>1.7</v>
      </c>
      <c r="X609" s="289"/>
      <c r="Y609" s="244" t="str">
        <f t="shared" si="51"/>
        <v>04/2025</v>
      </c>
    </row>
    <row r="610">
      <c r="A610" s="219">
        <f t="array" ref="A610">XLOOKUP(B610,CABE_VENTAS!$A$1:A1037,CABE_VENTAS!$D$1:D1037,"N/A")</f>
        <v>45777</v>
      </c>
      <c r="B610" s="180">
        <v>1980.0</v>
      </c>
      <c r="C610" s="180" t="s">
        <v>195</v>
      </c>
      <c r="D610" s="265">
        <f t="array" ref="D610">XLOOKUP(B610,CABE_VENTAS!$A$1:A1037,CABE_VENTAS!$C$1:C1037,"N/A")</f>
        <v>162</v>
      </c>
      <c r="E610" s="337" t="str">
        <f t="array" ref="E610">XLOOKUP(D610,CLIENTES!$A$1:A1037,CLIENTES!$B$1:B1037, "")</f>
        <v>Marcos Roku</v>
      </c>
      <c r="F610" s="264" t="s">
        <v>863</v>
      </c>
      <c r="G610" s="260">
        <v>1.0</v>
      </c>
      <c r="H610" s="302" t="str">
        <f t="array" ref="H610">PROPER(INDEX('ARTICULOS TECNO'!B:B, MATCH(F610, 'ARTICULOS TECNO'!A:A, 0)))</f>
        <v>Apple Airpods Max Usb-C</v>
      </c>
      <c r="I610" s="302" t="str">
        <f t="array" ref="I610">IFERROR(INDEX('ARTICULOS TECNO'!C:C, MATCH(F610, 'ARTICULOS TECNO'!A:A, 0)),"NA")</f>
        <v/>
      </c>
      <c r="J610" s="252">
        <v>539.0</v>
      </c>
      <c r="K610" s="349">
        <v>670.0</v>
      </c>
      <c r="L610" s="210">
        <f t="shared" si="67"/>
        <v>670</v>
      </c>
      <c r="M610" s="250" t="s">
        <v>548</v>
      </c>
      <c r="N610" s="263" t="str">
        <f t="shared" si="29"/>
        <v/>
      </c>
      <c r="O610" s="267">
        <v>465.0</v>
      </c>
      <c r="P610" s="267">
        <v>135.0</v>
      </c>
      <c r="Q610" s="267">
        <f t="array" ref="Q610">IFERROR((K610-O610-P610)*G610,"")</f>
        <v>70</v>
      </c>
      <c r="R610" s="294">
        <f t="shared" si="68"/>
        <v>0.1044776119</v>
      </c>
      <c r="S610" s="216" t="s">
        <v>764</v>
      </c>
      <c r="T610" s="180"/>
      <c r="U610" s="267">
        <f t="shared" si="66"/>
        <v>465</v>
      </c>
      <c r="V610" s="270">
        <f t="array" ref="V610">IFERROR(INDEX('ARTICULOS TECNO'!G:G, MATCH(F610, 'ARTICULOS TECNO'!A:A, 0)),"")</f>
        <v>1.7</v>
      </c>
      <c r="W610" s="270">
        <f t="shared" si="39"/>
        <v>1.7</v>
      </c>
      <c r="X610" s="289"/>
      <c r="Y610" s="244" t="str">
        <f t="shared" si="51"/>
        <v>04/2025</v>
      </c>
    </row>
    <row r="611">
      <c r="A611" s="219">
        <f t="array" ref="A611">XLOOKUP(B611,CABE_VENTAS!$A$1:A1037,CABE_VENTAS!$D$1:D1037,"N/A")</f>
        <v>45777</v>
      </c>
      <c r="B611" s="180">
        <v>1980.0</v>
      </c>
      <c r="C611" s="180" t="s">
        <v>195</v>
      </c>
      <c r="D611" s="265">
        <f t="array" ref="D611">XLOOKUP(B611,CABE_VENTAS!$A$1:A1037,CABE_VENTAS!$C$1:C1037,"N/A")</f>
        <v>162</v>
      </c>
      <c r="E611" s="337" t="str">
        <f t="array" ref="E611">XLOOKUP(D611,CLIENTES!$A$1:A1037,CLIENTES!$B$1:B1037, "")</f>
        <v>Marcos Roku</v>
      </c>
      <c r="F611" s="264" t="s">
        <v>865</v>
      </c>
      <c r="G611" s="260">
        <v>5.0</v>
      </c>
      <c r="H611" s="302" t="str">
        <f t="array" ref="H611">PROPER(INDEX('ARTICULOS TECNO'!B:B, MATCH(F611, 'ARTICULOS TECNO'!A:A, 0)))</f>
        <v>Apple Airpods 3Th No Nc</v>
      </c>
      <c r="I611" s="302" t="str">
        <f t="array" ref="I611">IFERROR(INDEX('ARTICULOS TECNO'!C:C, MATCH(F611, 'ARTICULOS TECNO'!A:A, 0)),"NA")</f>
        <v/>
      </c>
      <c r="J611" s="252">
        <v>538.0</v>
      </c>
      <c r="K611" s="349">
        <v>123.0</v>
      </c>
      <c r="L611" s="210">
        <f t="shared" si="67"/>
        <v>615</v>
      </c>
      <c r="M611" s="250" t="s">
        <v>548</v>
      </c>
      <c r="N611" s="263" t="str">
        <f t="shared" si="29"/>
        <v/>
      </c>
      <c r="O611" s="267">
        <v>99.0</v>
      </c>
      <c r="P611" s="267">
        <v>13.0</v>
      </c>
      <c r="Q611" s="267">
        <f t="array" ref="Q611">IFERROR((K611-O611-P611)*G611,"")</f>
        <v>55</v>
      </c>
      <c r="R611" s="294">
        <f t="shared" si="68"/>
        <v>0.08943089431</v>
      </c>
      <c r="S611" s="216" t="s">
        <v>770</v>
      </c>
      <c r="T611" s="180"/>
      <c r="U611" s="267">
        <f t="shared" si="66"/>
        <v>495</v>
      </c>
      <c r="V611" s="270">
        <f t="array" ref="V611">IFERROR(INDEX('ARTICULOS TECNO'!G:G, MATCH(F611, 'ARTICULOS TECNO'!A:A, 0)),"")</f>
        <v>0.15</v>
      </c>
      <c r="W611" s="270">
        <f t="shared" si="39"/>
        <v>0.75</v>
      </c>
      <c r="X611" s="289"/>
      <c r="Y611" s="244" t="str">
        <f t="shared" si="51"/>
        <v>04/2025</v>
      </c>
    </row>
    <row r="612">
      <c r="A612" s="219">
        <f t="array" ref="A612">XLOOKUP(B612,CABE_VENTAS!$A$1:A1037,CABE_VENTAS!$D$1:D1037,"N/A")</f>
        <v>45777</v>
      </c>
      <c r="B612" s="180">
        <v>1980.0</v>
      </c>
      <c r="C612" s="180" t="s">
        <v>195</v>
      </c>
      <c r="D612" s="265">
        <f t="array" ref="D612">XLOOKUP(B612,CABE_VENTAS!$A$1:A1037,CABE_VENTAS!$C$1:C1037,"N/A")</f>
        <v>162</v>
      </c>
      <c r="E612" s="337" t="str">
        <f t="array" ref="E612">XLOOKUP(D612,CLIENTES!$A$1:A1037,CLIENTES!$B$1:B1037, "")</f>
        <v>Marcos Roku</v>
      </c>
      <c r="F612" s="264" t="s">
        <v>736</v>
      </c>
      <c r="G612" s="260">
        <v>2.0</v>
      </c>
      <c r="H612" s="302" t="str">
        <f t="array" ref="H612">PROPER(INDEX('ARTICULOS TECNO'!B:B, MATCH(F612, 'ARTICULOS TECNO'!A:A, 0)))</f>
        <v>Apple Airtag - 1 Pack</v>
      </c>
      <c r="I612" s="302" t="str">
        <f t="array" ref="I612">IFERROR(INDEX('ARTICULOS TECNO'!C:C, MATCH(F612, 'ARTICULOS TECNO'!A:A, 0)),"NA")</f>
        <v/>
      </c>
      <c r="J612" s="252">
        <v>538.0</v>
      </c>
      <c r="K612" s="349">
        <v>30.0</v>
      </c>
      <c r="L612" s="210">
        <f t="shared" si="67"/>
        <v>60</v>
      </c>
      <c r="M612" s="250" t="s">
        <v>548</v>
      </c>
      <c r="N612" s="263" t="str">
        <f t="shared" si="29"/>
        <v/>
      </c>
      <c r="O612" s="267">
        <v>22.0</v>
      </c>
      <c r="P612" s="267">
        <v>5.0</v>
      </c>
      <c r="Q612" s="267">
        <f t="array" ref="Q612">IFERROR((K612-O612-P612)*G612,"")</f>
        <v>6</v>
      </c>
      <c r="R612" s="294">
        <f t="shared" si="68"/>
        <v>0.1</v>
      </c>
      <c r="S612" s="216" t="s">
        <v>770</v>
      </c>
      <c r="T612" s="180"/>
      <c r="U612" s="267">
        <f t="shared" si="66"/>
        <v>44</v>
      </c>
      <c r="V612" s="270">
        <f t="array" ref="V612">IFERROR(INDEX('ARTICULOS TECNO'!G:G, MATCH(F612, 'ARTICULOS TECNO'!A:A, 0)),"")</f>
        <v>0.1</v>
      </c>
      <c r="W612" s="270">
        <f t="shared" si="39"/>
        <v>0.2</v>
      </c>
      <c r="X612" s="289"/>
      <c r="Y612" s="244" t="str">
        <f t="shared" si="51"/>
        <v>04/2025</v>
      </c>
    </row>
    <row r="613">
      <c r="A613" s="219">
        <f t="array" ref="A613">XLOOKUP(B613,CABE_VENTAS!$A$1:A1037,CABE_VENTAS!$D$1:D1037,"N/A")</f>
        <v>45777</v>
      </c>
      <c r="B613" s="180">
        <v>1980.0</v>
      </c>
      <c r="C613" s="180" t="s">
        <v>195</v>
      </c>
      <c r="D613" s="265">
        <f t="array" ref="D613">XLOOKUP(B613,CABE_VENTAS!$A$1:A1037,CABE_VENTAS!$C$1:C1037,"N/A")</f>
        <v>162</v>
      </c>
      <c r="E613" s="337" t="str">
        <f t="array" ref="E613">XLOOKUP(D613,CLIENTES!$A$1:A1037,CLIENTES!$B$1:B1037, "")</f>
        <v>Marcos Roku</v>
      </c>
      <c r="F613" s="254" t="s">
        <v>719</v>
      </c>
      <c r="G613" s="260">
        <v>100.0</v>
      </c>
      <c r="H613" s="302" t="str">
        <f t="array" ref="H613">PROPER(INDEX('ARTICULOS TECNO'!B:B, MATCH(F613, 'ARTICULOS TECNO'!A:A, 0)))</f>
        <v>Apple Usb-C To Lightning 1M</v>
      </c>
      <c r="I613" s="302" t="str">
        <f t="array" ref="I613">IFERROR(INDEX('ARTICULOS TECNO'!C:C, MATCH(F613, 'ARTICULOS TECNO'!A:A, 0)),"NA")</f>
        <v/>
      </c>
      <c r="J613" s="252">
        <v>538.0</v>
      </c>
      <c r="K613" s="349">
        <v>18.0</v>
      </c>
      <c r="L613" s="210">
        <f t="shared" si="67"/>
        <v>1800</v>
      </c>
      <c r="M613" s="250" t="s">
        <v>548</v>
      </c>
      <c r="N613" s="263" t="str">
        <f t="shared" si="29"/>
        <v/>
      </c>
      <c r="O613" s="267">
        <v>12.0</v>
      </c>
      <c r="P613" s="267">
        <v>4.0</v>
      </c>
      <c r="Q613" s="267">
        <f t="array" ref="Q613">IFERROR((K613-O613-P613)*G613,"")</f>
        <v>200</v>
      </c>
      <c r="R613" s="294">
        <f t="shared" si="68"/>
        <v>0.1111111111</v>
      </c>
      <c r="S613" s="216" t="s">
        <v>770</v>
      </c>
      <c r="T613" s="180"/>
      <c r="U613" s="267">
        <f t="shared" si="66"/>
        <v>1200</v>
      </c>
      <c r="V613" s="270">
        <f t="array" ref="V613">IFERROR(INDEX('ARTICULOS TECNO'!G:G, MATCH(F613, 'ARTICULOS TECNO'!A:A, 0)),"")</f>
        <v>0.03</v>
      </c>
      <c r="W613" s="270">
        <f t="shared" si="39"/>
        <v>3</v>
      </c>
      <c r="X613" s="289"/>
      <c r="Y613" s="244" t="str">
        <f t="shared" si="51"/>
        <v>04/2025</v>
      </c>
    </row>
    <row r="614">
      <c r="A614" s="219">
        <f t="array" ref="A614">XLOOKUP(B614,CABE_VENTAS!$A$1:A1037,CABE_VENTAS!$D$1:D1037,"N/A")</f>
        <v>45777</v>
      </c>
      <c r="B614" s="180">
        <v>1980.0</v>
      </c>
      <c r="C614" s="180" t="s">
        <v>195</v>
      </c>
      <c r="D614" s="265">
        <f t="array" ref="D614">XLOOKUP(B614,CABE_VENTAS!$A$1:A1037,CABE_VENTAS!$C$1:C1037,"N/A")</f>
        <v>162</v>
      </c>
      <c r="E614" s="337" t="str">
        <f t="array" ref="E614">XLOOKUP(D614,CLIENTES!$A$1:A1037,CLIENTES!$B$1:B1037, "")</f>
        <v>Marcos Roku</v>
      </c>
      <c r="F614" s="264" t="s">
        <v>866</v>
      </c>
      <c r="G614" s="260">
        <v>2.0</v>
      </c>
      <c r="H614" s="302" t="str">
        <f t="array" ref="H614">PROPER(INDEX('ARTICULOS TECNO'!B:B, MATCH(F614, 'ARTICULOS TECNO'!A:A, 0)))</f>
        <v>Apple Pencil C</v>
      </c>
      <c r="I614" s="302" t="str">
        <f t="array" ref="I614">IFERROR(INDEX('ARTICULOS TECNO'!C:C, MATCH(F614, 'ARTICULOS TECNO'!A:A, 0)),"NA")</f>
        <v/>
      </c>
      <c r="J614" s="252">
        <v>538.0</v>
      </c>
      <c r="K614" s="349">
        <v>101.0</v>
      </c>
      <c r="L614" s="210">
        <f t="shared" si="67"/>
        <v>202</v>
      </c>
      <c r="M614" s="250" t="s">
        <v>548</v>
      </c>
      <c r="N614" s="263" t="str">
        <f t="shared" si="29"/>
        <v/>
      </c>
      <c r="O614" s="267">
        <v>79.0</v>
      </c>
      <c r="P614" s="267">
        <v>13.0</v>
      </c>
      <c r="Q614" s="267">
        <f t="array" ref="Q614">IFERROR((K614-O614-P614)*G614,"")</f>
        <v>18</v>
      </c>
      <c r="R614" s="294">
        <f t="shared" si="68"/>
        <v>0.08910891089</v>
      </c>
      <c r="S614" s="216" t="s">
        <v>764</v>
      </c>
      <c r="T614" s="180"/>
      <c r="U614" s="267">
        <f t="shared" si="66"/>
        <v>158</v>
      </c>
      <c r="V614" s="270">
        <f t="array" ref="V614">IFERROR(INDEX('ARTICULOS TECNO'!G:G, MATCH(F614, 'ARTICULOS TECNO'!A:A, 0)),"")</f>
        <v>0.15</v>
      </c>
      <c r="W614" s="270">
        <f t="shared" si="39"/>
        <v>0.3</v>
      </c>
      <c r="X614" s="289"/>
      <c r="Y614" s="244" t="str">
        <f t="shared" si="51"/>
        <v>04/2025</v>
      </c>
    </row>
    <row r="615">
      <c r="A615" s="219">
        <f t="array" ref="A615">XLOOKUP(B615,CABE_VENTAS!$A$1:A1037,CABE_VENTAS!$D$1:D1037,"N/A")</f>
        <v>45777</v>
      </c>
      <c r="B615" s="180">
        <v>1980.0</v>
      </c>
      <c r="C615" s="180" t="s">
        <v>195</v>
      </c>
      <c r="D615" s="265">
        <f t="array" ref="D615">XLOOKUP(B615,CABE_VENTAS!$A$1:A1037,CABE_VENTAS!$C$1:C1037,"N/A")</f>
        <v>162</v>
      </c>
      <c r="E615" s="337" t="str">
        <f t="array" ref="E615">XLOOKUP(D615,CLIENTES!$A$1:A1037,CLIENTES!$B$1:B1037, "")</f>
        <v>Marcos Roku</v>
      </c>
      <c r="F615" s="264" t="s">
        <v>619</v>
      </c>
      <c r="G615" s="260">
        <v>10.0</v>
      </c>
      <c r="H615" s="302" t="str">
        <f t="array" ref="H615">PROPER(INDEX('ARTICULOS TECNO'!B:B, MATCH(F615, 'ARTICULOS TECNO'!A:A, 0)))</f>
        <v>Apple Pencil Pro</v>
      </c>
      <c r="I615" s="302" t="str">
        <f t="array" ref="I615">IFERROR(INDEX('ARTICULOS TECNO'!C:C, MATCH(F615, 'ARTICULOS TECNO'!A:A, 0)),"NA")</f>
        <v/>
      </c>
      <c r="J615" s="252">
        <v>538.0</v>
      </c>
      <c r="K615" s="349">
        <v>133.0</v>
      </c>
      <c r="L615" s="210">
        <f t="shared" si="67"/>
        <v>1330</v>
      </c>
      <c r="M615" s="250" t="s">
        <v>548</v>
      </c>
      <c r="N615" s="263">
        <f t="shared" si="29"/>
        <v>5377</v>
      </c>
      <c r="O615" s="267">
        <v>108.0</v>
      </c>
      <c r="P615" s="267">
        <v>13.0</v>
      </c>
      <c r="Q615" s="267">
        <f t="array" ref="Q615">IFERROR((K615-O615-P615)*G615,"")</f>
        <v>120</v>
      </c>
      <c r="R615" s="294">
        <f t="shared" si="68"/>
        <v>0.09022556391</v>
      </c>
      <c r="S615" s="216" t="s">
        <v>770</v>
      </c>
      <c r="T615" s="180"/>
      <c r="U615" s="267">
        <f t="shared" si="66"/>
        <v>1080</v>
      </c>
      <c r="V615" s="270">
        <f t="array" ref="V615">IFERROR(INDEX('ARTICULOS TECNO'!G:G, MATCH(F615, 'ARTICULOS TECNO'!A:A, 0)),"")</f>
        <v>0.15</v>
      </c>
      <c r="W615" s="270">
        <f t="shared" si="39"/>
        <v>1.5</v>
      </c>
      <c r="X615" s="289"/>
      <c r="Y615" s="244" t="str">
        <f t="shared" si="51"/>
        <v>04/2025</v>
      </c>
    </row>
    <row r="616">
      <c r="A616" s="219">
        <f t="array" ref="A616">XLOOKUP(B616,CABE_VENTAS!$A$1:A1037,CABE_VENTAS!$D$1:D1037,"N/A")</f>
        <v>45771</v>
      </c>
      <c r="B616" s="180">
        <v>1979.0</v>
      </c>
      <c r="C616" s="180" t="s">
        <v>195</v>
      </c>
      <c r="D616" s="265">
        <f t="array" ref="D616">XLOOKUP(B616,CABE_VENTAS!$A$1:A1037,CABE_VENTAS!$C$1:C1037,"N/A")</f>
        <v>251</v>
      </c>
      <c r="E616" s="337" t="str">
        <f t="array" ref="E616">XLOOKUP(D616,CLIENTES!$A$1:A1037,CLIENTES!$B$1:B1037, "")</f>
        <v>Barbieri Family</v>
      </c>
      <c r="F616" s="254" t="s">
        <v>618</v>
      </c>
      <c r="G616" s="260">
        <v>2.0</v>
      </c>
      <c r="H616" s="302" t="str">
        <f t="array" ref="H616">PROPER(INDEX('ARTICULOS TECNO'!B:B, MATCH(F616, 'ARTICULOS TECNO'!A:A, 0)))</f>
        <v>Apple Airpods Pro 2Nd Gen Usb-C</v>
      </c>
      <c r="I616" s="302" t="str">
        <f t="array" ref="I616">IFERROR(INDEX('ARTICULOS TECNO'!C:C, MATCH(F616, 'ARTICULOS TECNO'!A:A, 0)),"NA")</f>
        <v/>
      </c>
      <c r="J616" s="252">
        <v>538.0</v>
      </c>
      <c r="K616" s="301">
        <v>202.0</v>
      </c>
      <c r="L616" s="210">
        <f t="shared" si="67"/>
        <v>404</v>
      </c>
      <c r="M616" s="250" t="s">
        <v>548</v>
      </c>
      <c r="N616" s="263" t="str">
        <f t="shared" si="29"/>
        <v/>
      </c>
      <c r="O616" s="267">
        <v>180.0</v>
      </c>
      <c r="P616" s="267">
        <v>22.0</v>
      </c>
      <c r="Q616" s="267">
        <f t="array" ref="Q616">IFERROR((K616-O616-P616)*G616,"")</f>
        <v>0</v>
      </c>
      <c r="R616" s="294">
        <f t="shared" si="68"/>
        <v>0</v>
      </c>
      <c r="S616" s="216" t="s">
        <v>770</v>
      </c>
      <c r="T616" s="180"/>
      <c r="U616" s="267">
        <f t="shared" si="66"/>
        <v>360</v>
      </c>
      <c r="V616" s="270">
        <f t="array" ref="V616">IFERROR(INDEX('ARTICULOS TECNO'!G:G, MATCH(F616, 'ARTICULOS TECNO'!A:A, 0)),"")</f>
        <v>0.27</v>
      </c>
      <c r="W616" s="270">
        <f t="shared" si="39"/>
        <v>0.54</v>
      </c>
      <c r="X616" s="180" t="s">
        <v>853</v>
      </c>
      <c r="Y616" s="244" t="str">
        <f t="shared" si="51"/>
        <v>04/2025</v>
      </c>
    </row>
    <row r="617">
      <c r="A617" s="219">
        <f t="array" ref="A617">XLOOKUP(B617,CABE_VENTAS!$A$1:A1037,CABE_VENTAS!$D$1:D1037,"N/A")</f>
        <v>45771</v>
      </c>
      <c r="B617" s="180">
        <v>1979.0</v>
      </c>
      <c r="C617" s="180" t="s">
        <v>195</v>
      </c>
      <c r="D617" s="265">
        <f t="array" ref="D617">XLOOKUP(B617,CABE_VENTAS!$A$1:A1037,CABE_VENTAS!$C$1:C1037,"N/A")</f>
        <v>251</v>
      </c>
      <c r="E617" s="337" t="str">
        <f t="array" ref="E617">XLOOKUP(D617,CLIENTES!$A$1:A1037,CLIENTES!$B$1:B1037, "")</f>
        <v>Barbieri Family</v>
      </c>
      <c r="F617" s="254" t="s">
        <v>718</v>
      </c>
      <c r="G617" s="260">
        <v>10.0</v>
      </c>
      <c r="H617" s="302" t="s">
        <v>867</v>
      </c>
      <c r="I617" s="302"/>
      <c r="J617" s="252">
        <v>534.0</v>
      </c>
      <c r="K617" s="301">
        <v>18.0</v>
      </c>
      <c r="L617" s="210">
        <f t="shared" si="67"/>
        <v>180</v>
      </c>
      <c r="M617" s="250" t="s">
        <v>548</v>
      </c>
      <c r="N617" s="263" t="str">
        <f t="shared" si="29"/>
        <v/>
      </c>
      <c r="O617" s="267">
        <v>14.0</v>
      </c>
      <c r="P617" s="267">
        <v>4.0</v>
      </c>
      <c r="Q617" s="267">
        <f t="array" ref="Q617">IFERROR((K617-O617-P617)*G617,"")</f>
        <v>0</v>
      </c>
      <c r="R617" s="294">
        <f t="shared" si="68"/>
        <v>0</v>
      </c>
      <c r="S617" s="216" t="s">
        <v>770</v>
      </c>
      <c r="T617" s="180"/>
      <c r="U617" s="267">
        <f t="shared" si="66"/>
        <v>140</v>
      </c>
      <c r="V617" s="270">
        <f t="array" ref="V617">IFERROR(INDEX('ARTICULOS TECNO'!G:G, MATCH(F617, 'ARTICULOS TECNO'!A:A, 0)),"")</f>
        <v>0.03</v>
      </c>
      <c r="W617" s="270">
        <f t="shared" si="39"/>
        <v>0.3</v>
      </c>
      <c r="X617" s="180" t="s">
        <v>852</v>
      </c>
      <c r="Y617" s="244" t="str">
        <f t="shared" si="51"/>
        <v>04/2025</v>
      </c>
    </row>
    <row r="618">
      <c r="A618" s="219">
        <f t="array" ref="A618">XLOOKUP(B618,CABE_VENTAS!$A$1:A1037,CABE_VENTAS!$D$1:D1037,"N/A")</f>
        <v>45771</v>
      </c>
      <c r="B618" s="180">
        <v>1979.0</v>
      </c>
      <c r="C618" s="180" t="s">
        <v>195</v>
      </c>
      <c r="D618" s="265">
        <f t="array" ref="D618">XLOOKUP(B618,CABE_VENTAS!$A$1:A1037,CABE_VENTAS!$C$1:C1037,"N/A")</f>
        <v>251</v>
      </c>
      <c r="E618" s="337" t="str">
        <f t="array" ref="E618">XLOOKUP(D618,CLIENTES!$A$1:A1037,CLIENTES!$B$1:B1037, "")</f>
        <v>Barbieri Family</v>
      </c>
      <c r="F618" s="254" t="s">
        <v>719</v>
      </c>
      <c r="G618" s="260">
        <v>10.0</v>
      </c>
      <c r="H618" s="302" t="str">
        <f t="array" ref="H618">PROPER(INDEX('ARTICULOS TECNO'!B:B, MATCH(F618, 'ARTICULOS TECNO'!A:A, 0)))</f>
        <v>Apple Usb-C To Lightning 1M</v>
      </c>
      <c r="I618" s="302"/>
      <c r="J618" s="252">
        <v>534.0</v>
      </c>
      <c r="K618" s="301">
        <v>16.0</v>
      </c>
      <c r="L618" s="210">
        <f t="shared" si="67"/>
        <v>160</v>
      </c>
      <c r="M618" s="250" t="s">
        <v>548</v>
      </c>
      <c r="N618" s="263" t="str">
        <f t="shared" si="29"/>
        <v/>
      </c>
      <c r="O618" s="267">
        <v>12.0</v>
      </c>
      <c r="P618" s="267">
        <v>4.0</v>
      </c>
      <c r="Q618" s="267">
        <f t="array" ref="Q618">IFERROR((K618-O618-P618)*G618,"")</f>
        <v>0</v>
      </c>
      <c r="R618" s="294">
        <f t="shared" si="68"/>
        <v>0</v>
      </c>
      <c r="S618" s="216" t="s">
        <v>770</v>
      </c>
      <c r="T618" s="180"/>
      <c r="U618" s="267">
        <f t="shared" si="66"/>
        <v>120</v>
      </c>
      <c r="V618" s="270">
        <f t="array" ref="V618">IFERROR(INDEX('ARTICULOS TECNO'!G:G, MATCH(F618, 'ARTICULOS TECNO'!A:A, 0)),"")</f>
        <v>0.03</v>
      </c>
      <c r="W618" s="270">
        <f t="shared" si="39"/>
        <v>0.3</v>
      </c>
      <c r="X618" s="180" t="s">
        <v>852</v>
      </c>
      <c r="Y618" s="244" t="str">
        <f t="shared" si="51"/>
        <v>04/2025</v>
      </c>
    </row>
    <row r="619">
      <c r="A619" s="219">
        <f t="array" ref="A619">XLOOKUP(B619,CABE_VENTAS!$A$1:A1037,CABE_VENTAS!$D$1:D1037,"N/A")</f>
        <v>45771</v>
      </c>
      <c r="B619" s="180">
        <v>1979.0</v>
      </c>
      <c r="C619" s="180" t="s">
        <v>195</v>
      </c>
      <c r="D619" s="265">
        <f t="array" ref="D619">XLOOKUP(B619,CABE_VENTAS!$A$1:A1037,CABE_VENTAS!$C$1:C1037,"N/A")</f>
        <v>251</v>
      </c>
      <c r="E619" s="337" t="str">
        <f t="array" ref="E619">XLOOKUP(D619,CLIENTES!$A$1:A1037,CLIENTES!$B$1:B1037, "")</f>
        <v>Barbieri Family</v>
      </c>
      <c r="F619" s="254" t="s">
        <v>676</v>
      </c>
      <c r="G619" s="260">
        <v>10.0</v>
      </c>
      <c r="H619" s="302" t="str">
        <f t="array" ref="H619">PROPER(INDEX('ARTICULOS TECNO'!B:B, MATCH(F619, 'ARTICULOS TECNO'!A:A, 0)))</f>
        <v>Apple 20W Power  Adapter Usb-C</v>
      </c>
      <c r="I619" s="302"/>
      <c r="J619" s="252">
        <v>534.0</v>
      </c>
      <c r="K619" s="301">
        <v>24.0</v>
      </c>
      <c r="L619" s="210">
        <f t="shared" si="67"/>
        <v>240</v>
      </c>
      <c r="M619" s="250" t="s">
        <v>548</v>
      </c>
      <c r="N619" s="263" t="str">
        <f t="shared" si="29"/>
        <v/>
      </c>
      <c r="O619" s="267">
        <v>16.0</v>
      </c>
      <c r="P619" s="267">
        <v>8.0</v>
      </c>
      <c r="Q619" s="267">
        <f t="array" ref="Q619">IFERROR((K619-O619-P619)*G619,"")</f>
        <v>0</v>
      </c>
      <c r="R619" s="294">
        <f t="shared" si="68"/>
        <v>0</v>
      </c>
      <c r="S619" s="216" t="s">
        <v>770</v>
      </c>
      <c r="T619" s="180"/>
      <c r="U619" s="267">
        <f t="shared" si="66"/>
        <v>160</v>
      </c>
      <c r="V619" s="270">
        <f t="array" ref="V619">IFERROR(INDEX('ARTICULOS TECNO'!G:G, MATCH(F619, 'ARTICULOS TECNO'!A:A, 0)),"")</f>
        <v>0.1</v>
      </c>
      <c r="W619" s="270">
        <f t="shared" si="39"/>
        <v>1</v>
      </c>
      <c r="X619" s="180" t="s">
        <v>852</v>
      </c>
      <c r="Y619" s="244" t="str">
        <f t="shared" si="51"/>
        <v>04/2025</v>
      </c>
    </row>
    <row r="620">
      <c r="A620" s="219">
        <f t="array" ref="A620">XLOOKUP(B620,CABE_VENTAS!$A$1:A1037,CABE_VENTAS!$D$1:D1037,"N/A")</f>
        <v>45771</v>
      </c>
      <c r="B620" s="180">
        <v>1979.0</v>
      </c>
      <c r="C620" s="180" t="s">
        <v>195</v>
      </c>
      <c r="D620" s="265">
        <f t="array" ref="D620">XLOOKUP(B620,CABE_VENTAS!$A$1:A1037,CABE_VENTAS!$C$1:C1037,"N/A")</f>
        <v>251</v>
      </c>
      <c r="E620" s="337" t="str">
        <f t="array" ref="E620">XLOOKUP(D620,CLIENTES!$A$1:A1037,CLIENTES!$B$1:B1037, "")</f>
        <v>Barbieri Family</v>
      </c>
      <c r="F620" s="254" t="s">
        <v>697</v>
      </c>
      <c r="G620" s="260">
        <v>2.0</v>
      </c>
      <c r="H620" s="302" t="str">
        <f t="array" ref="H620">PROPER(INDEX('ARTICULOS TECNO'!B:B, MATCH(F620, 'ARTICULOS TECNO'!A:A, 0)))</f>
        <v>Apple Airpods 4Th Gen Noise Usb-C Charging Case</v>
      </c>
      <c r="I620" s="302"/>
      <c r="J620" s="252">
        <v>534.0</v>
      </c>
      <c r="K620" s="301">
        <v>163.0</v>
      </c>
      <c r="L620" s="210">
        <f t="shared" si="67"/>
        <v>326</v>
      </c>
      <c r="M620" s="250" t="s">
        <v>548</v>
      </c>
      <c r="N620" s="263">
        <f t="shared" si="29"/>
        <v>1310</v>
      </c>
      <c r="O620" s="267">
        <v>150.0</v>
      </c>
      <c r="P620" s="267">
        <v>13.0</v>
      </c>
      <c r="Q620" s="267">
        <f t="array" ref="Q620">IFERROR((K620-O620-P620)*G620,"")</f>
        <v>0</v>
      </c>
      <c r="R620" s="294">
        <f t="shared" si="68"/>
        <v>0</v>
      </c>
      <c r="S620" s="216" t="s">
        <v>770</v>
      </c>
      <c r="T620" s="180"/>
      <c r="U620" s="267">
        <f t="shared" si="66"/>
        <v>300</v>
      </c>
      <c r="V620" s="270">
        <f t="array" ref="V620">IFERROR(INDEX('ARTICULOS TECNO'!G:G, MATCH(F620, 'ARTICULOS TECNO'!A:A, 0)),"")</f>
        <v>0.15</v>
      </c>
      <c r="W620" s="270">
        <f t="shared" si="39"/>
        <v>0.3</v>
      </c>
      <c r="X620" s="180" t="s">
        <v>852</v>
      </c>
      <c r="Y620" s="244" t="str">
        <f t="shared" si="51"/>
        <v>04/2025</v>
      </c>
    </row>
    <row r="621">
      <c r="A621" s="219">
        <f t="array" ref="A621">XLOOKUP(B621,CABE_VENTAS!$A$1:A1037,CABE_VENTAS!$D$1:D1037,"N/A")</f>
        <v>45771</v>
      </c>
      <c r="B621" s="180">
        <v>1978.0</v>
      </c>
      <c r="C621" s="180" t="s">
        <v>191</v>
      </c>
      <c r="D621" s="265">
        <f t="array" ref="D621">XLOOKUP(B621,CABE_VENTAS!$A$1:A1037,CABE_VENTAS!$C$1:C1037,"N/A")</f>
        <v>146</v>
      </c>
      <c r="E621" s="337" t="str">
        <f t="array" ref="E621">XLOOKUP(D621,CLIENTES!$A$1:A1037,CLIENTES!$B$1:B1037, "")</f>
        <v>Leo X Lucas</v>
      </c>
      <c r="F621" s="254" t="s">
        <v>868</v>
      </c>
      <c r="G621" s="260">
        <v>8.0</v>
      </c>
      <c r="H621" s="302" t="str">
        <f t="array" ref="H621">INDEX('ARTICULOS TECNO'!B:B, MATCH(F621, 'ARTICULOS TECNO'!A:A, 0))</f>
        <v>iPhone 15 128GB 🇮🇳</v>
      </c>
      <c r="I621" s="302" t="str">
        <f t="array" ref="I621">IFERROR(INDEX('ARTICULOS TECNO'!C:C, MATCH(F621, 'ARTICULOS TECNO'!A:A, 0)),"NA")</f>
        <v>Pink</v>
      </c>
      <c r="J621" s="252">
        <v>527.0</v>
      </c>
      <c r="K621" s="301">
        <v>660.0</v>
      </c>
      <c r="L621" s="210">
        <f t="shared" si="67"/>
        <v>5280</v>
      </c>
      <c r="M621" s="250" t="s">
        <v>548</v>
      </c>
      <c r="N621" s="263">
        <f t="shared" si="29"/>
        <v>5280</v>
      </c>
      <c r="O621" s="267">
        <f t="shared" ref="O621:O622" si="70">612-20</f>
        <v>592</v>
      </c>
      <c r="P621" s="267">
        <v>44.0</v>
      </c>
      <c r="Q621" s="267">
        <f t="array" ref="Q621">IFERROR((K621-O621-P621)*G621,"")</f>
        <v>192</v>
      </c>
      <c r="R621" s="294">
        <f t="shared" si="68"/>
        <v>0.03636363636</v>
      </c>
      <c r="S621" s="216" t="s">
        <v>778</v>
      </c>
      <c r="T621" s="180"/>
      <c r="U621" s="267">
        <f t="shared" si="66"/>
        <v>4736</v>
      </c>
      <c r="V621" s="270">
        <f t="array" ref="V621">IFERROR(INDEX('ARTICULOS TECNO'!G:G, MATCH(F621, 'ARTICULOS TECNO'!A:A, 0)),"")</f>
        <v>0.35</v>
      </c>
      <c r="W621" s="270">
        <f t="shared" si="39"/>
        <v>2.8</v>
      </c>
      <c r="X621" s="289"/>
      <c r="Y621" s="244" t="str">
        <f t="shared" si="51"/>
        <v>04/2025</v>
      </c>
    </row>
    <row r="622">
      <c r="A622" s="219">
        <f t="array" ref="A622">XLOOKUP(B622,CABE_VENTAS!$A$1:A1037,CABE_VENTAS!$D$1:D1037,"N/A")</f>
        <v>45771</v>
      </c>
      <c r="B622" s="180">
        <v>1977.0</v>
      </c>
      <c r="C622" s="180" t="s">
        <v>191</v>
      </c>
      <c r="D622" s="265">
        <f t="array" ref="D622">XLOOKUP(B622,CABE_VENTAS!$A$1:A1037,CABE_VENTAS!$C$1:C1037,"N/A")</f>
        <v>66</v>
      </c>
      <c r="E622" s="337" t="str">
        <f t="array" ref="E622">XLOOKUP(D622,CLIENTES!$A$1:A1037,CLIENTES!$B$1:B1037, "")</f>
        <v>Facu Fabriccini</v>
      </c>
      <c r="F622" s="347" t="s">
        <v>772</v>
      </c>
      <c r="G622" s="260">
        <v>26.0</v>
      </c>
      <c r="H622" s="302" t="str">
        <f t="array" ref="H622">INDEX('ARTICULOS TECNO'!B:B, MATCH(F622, 'ARTICULOS TECNO'!A:A, 0))</f>
        <v>iPhone 15 128GB 🇮🇳</v>
      </c>
      <c r="I622" s="302" t="str">
        <f t="array" ref="I622">IFERROR(INDEX('ARTICULOS TECNO'!C:C, MATCH(F622, 'ARTICULOS TECNO'!A:A, 0)),"NA")</f>
        <v>Green</v>
      </c>
      <c r="J622" s="252">
        <v>527.0</v>
      </c>
      <c r="K622" s="346">
        <v>660.0</v>
      </c>
      <c r="L622" s="210">
        <f t="shared" si="67"/>
        <v>17160</v>
      </c>
      <c r="M622" s="250" t="s">
        <v>548</v>
      </c>
      <c r="N622" s="263">
        <f t="shared" si="29"/>
        <v>17160</v>
      </c>
      <c r="O622" s="267">
        <f t="shared" si="70"/>
        <v>592</v>
      </c>
      <c r="P622" s="267">
        <v>44.0</v>
      </c>
      <c r="Q622" s="267">
        <f t="array" ref="Q622">IFERROR((K622-O622-P622)*G622,"")</f>
        <v>624</v>
      </c>
      <c r="R622" s="294">
        <f t="shared" si="68"/>
        <v>0.03636363636</v>
      </c>
      <c r="S622" s="216" t="s">
        <v>778</v>
      </c>
      <c r="T622" s="180"/>
      <c r="U622" s="267">
        <f t="shared" si="66"/>
        <v>15392</v>
      </c>
      <c r="V622" s="270">
        <f t="array" ref="V622">IFERROR(INDEX('ARTICULOS TECNO'!G:G, MATCH(F622, 'ARTICULOS TECNO'!A:A, 0)),"")</f>
        <v>0.35</v>
      </c>
      <c r="W622" s="270">
        <f t="shared" si="39"/>
        <v>9.1</v>
      </c>
      <c r="X622" s="289"/>
      <c r="Y622" s="244" t="str">
        <f t="shared" si="51"/>
        <v>04/2025</v>
      </c>
    </row>
    <row r="623">
      <c r="A623" s="219">
        <f t="array" ref="A623">XLOOKUP(B623,CABE_VENTAS!$A$1:A1037,CABE_VENTAS!$D$1:D1037,"N/A")</f>
        <v>45770</v>
      </c>
      <c r="B623" s="180">
        <v>1976.0</v>
      </c>
      <c r="C623" s="180" t="s">
        <v>198</v>
      </c>
      <c r="D623" s="265">
        <f t="array" ref="D623">XLOOKUP(B623,CABE_VENTAS!$A$1:A1037,CABE_VENTAS!$C$1:C1037,"N/A")</f>
        <v>0</v>
      </c>
      <c r="E623" s="337" t="str">
        <f t="array" ref="E623">XLOOKUP(D623,CLIENTES!$A$1:A1037,CLIENTES!$B$1:B1037, "")</f>
        <v/>
      </c>
      <c r="F623" s="350"/>
      <c r="G623" s="313">
        <v>1.0</v>
      </c>
      <c r="H623" s="351" t="s">
        <v>869</v>
      </c>
      <c r="I623" s="302"/>
      <c r="J623" s="252">
        <v>553.0</v>
      </c>
      <c r="K623" s="352">
        <v>530.0</v>
      </c>
      <c r="L623" s="317">
        <f t="shared" si="67"/>
        <v>530</v>
      </c>
      <c r="M623" s="250" t="s">
        <v>548</v>
      </c>
      <c r="N623" s="263" t="str">
        <f t="shared" si="29"/>
        <v/>
      </c>
      <c r="O623" s="267">
        <v>359.0</v>
      </c>
      <c r="P623" s="267">
        <v>35.0</v>
      </c>
      <c r="Q623" s="267">
        <f t="array" ref="Q623">IFERROR((K623-O623-P623)*G623,"")</f>
        <v>136</v>
      </c>
      <c r="R623" s="294">
        <f t="shared" si="68"/>
        <v>0.2566037736</v>
      </c>
      <c r="S623" s="216" t="s">
        <v>475</v>
      </c>
      <c r="T623" s="180"/>
      <c r="U623" s="267">
        <f t="shared" si="66"/>
        <v>359</v>
      </c>
      <c r="V623" s="270" t="str">
        <f t="array" ref="V623">IFERROR(INDEX('ARTICULOS TECNO'!G:G, MATCH(F623, 'ARTICULOS TECNO'!A:A, 0)),"")</f>
        <v/>
      </c>
      <c r="W623" s="270">
        <f t="shared" si="39"/>
        <v>0</v>
      </c>
      <c r="X623" s="289"/>
      <c r="Y623" s="244" t="str">
        <f t="shared" si="51"/>
        <v>04/2025</v>
      </c>
    </row>
    <row r="624">
      <c r="A624" s="219">
        <f t="array" ref="A624">XLOOKUP(B624,CABE_VENTAS!$A$1:A1037,CABE_VENTAS!$D$1:D1037,"N/A")</f>
        <v>45770</v>
      </c>
      <c r="B624" s="180">
        <v>1976.0</v>
      </c>
      <c r="C624" s="180" t="s">
        <v>198</v>
      </c>
      <c r="D624" s="265">
        <f t="array" ref="D624">XLOOKUP(B624,CABE_VENTAS!$A$1:A1037,CABE_VENTAS!$C$1:C1037,"N/A")</f>
        <v>0</v>
      </c>
      <c r="E624" s="337" t="str">
        <f t="array" ref="E624">XLOOKUP(D624,CLIENTES!$A$1:A1037,CLIENTES!$B$1:B1037, "")</f>
        <v/>
      </c>
      <c r="F624" s="350"/>
      <c r="G624" s="313">
        <v>1.0</v>
      </c>
      <c r="H624" s="351" t="s">
        <v>870</v>
      </c>
      <c r="I624" s="351"/>
      <c r="J624" s="252">
        <v>553.0</v>
      </c>
      <c r="K624" s="352">
        <v>315.0</v>
      </c>
      <c r="L624" s="317">
        <f t="shared" si="67"/>
        <v>315</v>
      </c>
      <c r="M624" s="250" t="s">
        <v>548</v>
      </c>
      <c r="N624" s="263">
        <f t="shared" si="29"/>
        <v>845</v>
      </c>
      <c r="O624" s="267">
        <v>198.0</v>
      </c>
      <c r="P624" s="267">
        <v>35.0</v>
      </c>
      <c r="Q624" s="267">
        <f t="array" ref="Q624">IFERROR((K624-O624-P624)*G624,"")</f>
        <v>82</v>
      </c>
      <c r="R624" s="294">
        <f t="shared" si="68"/>
        <v>0.2603174603</v>
      </c>
      <c r="S624" s="216" t="s">
        <v>731</v>
      </c>
      <c r="T624" s="180"/>
      <c r="U624" s="267">
        <f t="shared" si="66"/>
        <v>198</v>
      </c>
      <c r="V624" s="270" t="str">
        <f t="array" ref="V624">IFERROR(INDEX('ARTICULOS TECNO'!G:G, MATCH(F624, 'ARTICULOS TECNO'!A:A, 0)),"")</f>
        <v/>
      </c>
      <c r="W624" s="270">
        <f t="shared" si="39"/>
        <v>0</v>
      </c>
      <c r="X624" s="289"/>
      <c r="Y624" s="244" t="str">
        <f t="shared" si="51"/>
        <v>04/2025</v>
      </c>
    </row>
    <row r="625">
      <c r="A625" s="219">
        <f t="array" ref="A625">XLOOKUP(B625,CABE_VENTAS!$A$1:A1037,CABE_VENTAS!$D$1:D1037,"N/A")</f>
        <v>45770</v>
      </c>
      <c r="B625" s="180">
        <v>1975.0</v>
      </c>
      <c r="C625" s="180" t="s">
        <v>191</v>
      </c>
      <c r="D625" s="265">
        <f t="array" ref="D625">XLOOKUP(B625,CABE_VENTAS!$A$1:A1037,CABE_VENTAS!$C$1:C1037,"N/A")</f>
        <v>146</v>
      </c>
      <c r="E625" s="337" t="str">
        <f t="array" ref="E625">XLOOKUP(D625,CLIENTES!$A$1:A1037,CLIENTES!$B$1:B1037, "")</f>
        <v>Leo X Lucas</v>
      </c>
      <c r="F625" s="353" t="s">
        <v>605</v>
      </c>
      <c r="G625" s="313">
        <v>2.0</v>
      </c>
      <c r="H625" s="302" t="str">
        <f t="array" ref="H625">INDEX('ARTICULOS TECNO'!B:B, MATCH(F625, 'ARTICULOS TECNO'!A:A, 0))</f>
        <v>iPhone 16 128GB 🇺🇸</v>
      </c>
      <c r="I625" s="302" t="str">
        <f t="array" ref="I625">IFERROR(INDEX('ARTICULOS TECNO'!C:C, MATCH(F625, 'ARTICULOS TECNO'!A:A, 0)),"NA")</f>
        <v>Pink</v>
      </c>
      <c r="J625" s="252">
        <v>536.0</v>
      </c>
      <c r="K625" s="316">
        <v>730.0</v>
      </c>
      <c r="L625" s="317">
        <f t="shared" si="67"/>
        <v>1460</v>
      </c>
      <c r="M625" s="250" t="s">
        <v>548</v>
      </c>
      <c r="N625" s="263">
        <f t="shared" si="29"/>
        <v>1460</v>
      </c>
      <c r="O625" s="267">
        <v>702.0</v>
      </c>
      <c r="P625" s="267">
        <v>0.0</v>
      </c>
      <c r="Q625" s="267">
        <f t="array" ref="Q625">IFERROR((K625-O625-P625)*G625,"")</f>
        <v>56</v>
      </c>
      <c r="R625" s="294">
        <f t="shared" si="68"/>
        <v>0.03835616438</v>
      </c>
      <c r="S625" s="216" t="s">
        <v>220</v>
      </c>
      <c r="T625" s="180">
        <v>693.0</v>
      </c>
      <c r="U625" s="267">
        <f t="shared" si="66"/>
        <v>1404</v>
      </c>
      <c r="V625" s="270">
        <f t="array" ref="V625">IFERROR(INDEX('ARTICULOS TECNO'!G:G, MATCH(F625, 'ARTICULOS TECNO'!A:A, 0)),"")</f>
        <v>0.35</v>
      </c>
      <c r="W625" s="270">
        <f t="shared" si="39"/>
        <v>0.7</v>
      </c>
      <c r="X625" s="289"/>
      <c r="Y625" s="244" t="str">
        <f t="shared" si="51"/>
        <v>04/2025</v>
      </c>
    </row>
    <row r="626">
      <c r="A626" s="219">
        <f t="array" ref="A626">XLOOKUP(B626,CABE_VENTAS!$A$1:A1037,CABE_VENTAS!$D$1:D1037,"N/A")</f>
        <v>45768</v>
      </c>
      <c r="B626" s="180">
        <v>1974.0</v>
      </c>
      <c r="C626" s="180" t="s">
        <v>191</v>
      </c>
      <c r="D626" s="265">
        <f t="array" ref="D626">XLOOKUP(B626,CABE_VENTAS!$A$1:A1037,CABE_VENTAS!$C$1:C1037,"N/A")</f>
        <v>162</v>
      </c>
      <c r="E626" s="337" t="str">
        <f t="array" ref="E626">XLOOKUP(D626,CLIENTES!$A$1:A1037,CLIENTES!$B$1:B1037, "")</f>
        <v>Marcos Roku</v>
      </c>
      <c r="F626" s="254" t="s">
        <v>773</v>
      </c>
      <c r="G626" s="260">
        <v>1.0</v>
      </c>
      <c r="H626" s="302" t="str">
        <f t="array" ref="H626">INDEX('ARTICULOS TECNO'!B:B, MATCH(F626, 'ARTICULOS TECNO'!A:A, 0))</f>
        <v>iPhone 16 128GB 🇮🇳</v>
      </c>
      <c r="I626" s="302" t="str">
        <f t="array" ref="I626">IFERROR(INDEX('ARTICULOS TECNO'!C:C, MATCH(F626, 'ARTICULOS TECNO'!A:A, 0)),"NA")</f>
        <v>Black</v>
      </c>
      <c r="J626" s="252">
        <v>543.0</v>
      </c>
      <c r="K626" s="301">
        <v>765.0</v>
      </c>
      <c r="L626" s="210">
        <f t="shared" si="67"/>
        <v>765</v>
      </c>
      <c r="M626" s="250" t="s">
        <v>548</v>
      </c>
      <c r="N626" s="263" t="str">
        <f t="shared" si="29"/>
        <v/>
      </c>
      <c r="O626" s="267">
        <v>700.0</v>
      </c>
      <c r="P626" s="267">
        <v>45.0</v>
      </c>
      <c r="Q626" s="267">
        <f t="array" ref="Q626">IFERROR((K626-O626-P626)*G626,"")</f>
        <v>20</v>
      </c>
      <c r="R626" s="294">
        <f t="shared" si="68"/>
        <v>0.02614379085</v>
      </c>
      <c r="S626" s="216" t="s">
        <v>564</v>
      </c>
      <c r="T626" s="180">
        <v>20917.0</v>
      </c>
      <c r="U626" s="267">
        <f t="shared" si="66"/>
        <v>700</v>
      </c>
      <c r="V626" s="270">
        <f t="array" ref="V626">IFERROR(INDEX('ARTICULOS TECNO'!G:G, MATCH(F626, 'ARTICULOS TECNO'!A:A, 0)),"")</f>
        <v>0.35</v>
      </c>
      <c r="W626" s="270">
        <f t="shared" si="39"/>
        <v>0.35</v>
      </c>
      <c r="X626" s="289"/>
      <c r="Y626" s="244" t="str">
        <f t="shared" si="51"/>
        <v>04/2025</v>
      </c>
    </row>
    <row r="627">
      <c r="A627" s="219">
        <f t="array" ref="A627">XLOOKUP(B627,CABE_VENTAS!$A$1:A1037,CABE_VENTAS!$D$1:D1037,"N/A")</f>
        <v>45768</v>
      </c>
      <c r="B627" s="180">
        <v>1974.0</v>
      </c>
      <c r="C627" s="180" t="s">
        <v>191</v>
      </c>
      <c r="D627" s="265">
        <f t="array" ref="D627">XLOOKUP(B627,CABE_VENTAS!$A$1:A1037,CABE_VENTAS!$C$1:C1037,"N/A")</f>
        <v>162</v>
      </c>
      <c r="E627" s="337" t="str">
        <f t="array" ref="E627">XLOOKUP(D627,CLIENTES!$A$1:A1037,CLIENTES!$B$1:B1037, "")</f>
        <v>Marcos Roku</v>
      </c>
      <c r="F627" s="254" t="s">
        <v>771</v>
      </c>
      <c r="G627" s="260">
        <v>1.0</v>
      </c>
      <c r="H627" s="302" t="str">
        <f t="array" ref="H627">INDEX('ARTICULOS TECNO'!B:B, MATCH(F627, 'ARTICULOS TECNO'!A:A, 0))</f>
        <v>iPhone 15 128GB 🇮🇳</v>
      </c>
      <c r="I627" s="302" t="str">
        <f t="array" ref="I627">IFERROR(INDEX('ARTICULOS TECNO'!C:C, MATCH(F627, 'ARTICULOS TECNO'!A:A, 0)),"NA")</f>
        <v>Blue</v>
      </c>
      <c r="J627" s="252">
        <v>537.0</v>
      </c>
      <c r="K627" s="301">
        <v>685.0</v>
      </c>
      <c r="L627" s="210">
        <f t="shared" si="67"/>
        <v>685</v>
      </c>
      <c r="M627" s="250" t="s">
        <v>548</v>
      </c>
      <c r="N627" s="263" t="str">
        <f t="shared" si="29"/>
        <v/>
      </c>
      <c r="O627" s="267">
        <v>625.0</v>
      </c>
      <c r="P627" s="267">
        <v>42.0</v>
      </c>
      <c r="Q627" s="267">
        <f t="array" ref="Q627">IFERROR((K627-O627-P627)*G627,"")</f>
        <v>18</v>
      </c>
      <c r="R627" s="294">
        <f t="shared" si="68"/>
        <v>0.02627737226</v>
      </c>
      <c r="S627" s="216" t="s">
        <v>564</v>
      </c>
      <c r="T627" s="180">
        <v>20773.0</v>
      </c>
      <c r="U627" s="267">
        <f t="shared" si="66"/>
        <v>625</v>
      </c>
      <c r="V627" s="270">
        <f t="array" ref="V627">IFERROR(INDEX('ARTICULOS TECNO'!G:G, MATCH(F627, 'ARTICULOS TECNO'!A:A, 0)),"")</f>
        <v>0.35</v>
      </c>
      <c r="W627" s="270">
        <f t="shared" si="39"/>
        <v>0.35</v>
      </c>
      <c r="X627" s="289"/>
      <c r="Y627" s="244" t="str">
        <f t="shared" si="51"/>
        <v>04/2025</v>
      </c>
    </row>
    <row r="628">
      <c r="A628" s="219">
        <f t="array" ref="A628">XLOOKUP(B628,CABE_VENTAS!$A$1:A1037,CABE_VENTAS!$D$1:D1037,"N/A")</f>
        <v>45768</v>
      </c>
      <c r="B628" s="180">
        <v>1974.0</v>
      </c>
      <c r="C628" s="180" t="s">
        <v>191</v>
      </c>
      <c r="D628" s="265">
        <f t="array" ref="D628">XLOOKUP(B628,CABE_VENTAS!$A$1:A1037,CABE_VENTAS!$C$1:C1037,"N/A")</f>
        <v>162</v>
      </c>
      <c r="E628" s="337" t="str">
        <f t="array" ref="E628">XLOOKUP(D628,CLIENTES!$A$1:A1037,CLIENTES!$B$1:B1037, "")</f>
        <v>Marcos Roku</v>
      </c>
      <c r="F628" s="254" t="s">
        <v>868</v>
      </c>
      <c r="G628" s="260">
        <v>8.0</v>
      </c>
      <c r="H628" s="302" t="str">
        <f t="array" ref="H628">INDEX('ARTICULOS TECNO'!B:B, MATCH(F628, 'ARTICULOS TECNO'!A:A, 0))</f>
        <v>iPhone 15 128GB 🇮🇳</v>
      </c>
      <c r="I628" s="302" t="str">
        <f t="array" ref="I628">IFERROR(INDEX('ARTICULOS TECNO'!C:C, MATCH(F628, 'ARTICULOS TECNO'!A:A, 0)),"NA")</f>
        <v>Pink</v>
      </c>
      <c r="J628" s="252">
        <v>537.0</v>
      </c>
      <c r="K628" s="301">
        <v>685.0</v>
      </c>
      <c r="L628" s="210">
        <f t="shared" si="67"/>
        <v>5480</v>
      </c>
      <c r="M628" s="250" t="s">
        <v>548</v>
      </c>
      <c r="N628" s="263" t="str">
        <f t="shared" si="29"/>
        <v/>
      </c>
      <c r="O628" s="267">
        <v>625.0</v>
      </c>
      <c r="P628" s="267">
        <v>42.0</v>
      </c>
      <c r="Q628" s="267">
        <f t="array" ref="Q628">IFERROR((K628-O628-P628)*G628,"")</f>
        <v>144</v>
      </c>
      <c r="R628" s="294">
        <f t="shared" si="68"/>
        <v>0.02627737226</v>
      </c>
      <c r="S628" s="216" t="s">
        <v>564</v>
      </c>
      <c r="T628" s="180">
        <v>20773.0</v>
      </c>
      <c r="U628" s="267">
        <f t="shared" si="66"/>
        <v>5000</v>
      </c>
      <c r="V628" s="270">
        <f t="array" ref="V628">IFERROR(INDEX('ARTICULOS TECNO'!G:G, MATCH(F628, 'ARTICULOS TECNO'!A:A, 0)),"")</f>
        <v>0.35</v>
      </c>
      <c r="W628" s="270">
        <f t="shared" si="39"/>
        <v>2.8</v>
      </c>
      <c r="X628" s="289"/>
      <c r="Y628" s="244" t="str">
        <f t="shared" si="51"/>
        <v>04/2025</v>
      </c>
    </row>
    <row r="629">
      <c r="A629" s="219">
        <f t="array" ref="A629">XLOOKUP(B629,CABE_VENTAS!$A$1:A1037,CABE_VENTAS!$D$1:D1037,"N/A")</f>
        <v>45768</v>
      </c>
      <c r="B629" s="180">
        <v>1974.0</v>
      </c>
      <c r="C629" s="180" t="s">
        <v>191</v>
      </c>
      <c r="D629" s="265">
        <f t="array" ref="D629">XLOOKUP(B629,CABE_VENTAS!$A$1:A1037,CABE_VENTAS!$C$1:C1037,"N/A")</f>
        <v>162</v>
      </c>
      <c r="E629" s="337" t="str">
        <f t="array" ref="E629">XLOOKUP(D629,CLIENTES!$A$1:A1037,CLIENTES!$B$1:B1037, "")</f>
        <v>Marcos Roku</v>
      </c>
      <c r="F629" s="254" t="s">
        <v>605</v>
      </c>
      <c r="G629" s="260">
        <v>4.0</v>
      </c>
      <c r="H629" s="302" t="str">
        <f t="array" ref="H629">INDEX('ARTICULOS TECNO'!B:B, MATCH(F629, 'ARTICULOS TECNO'!A:A, 0))</f>
        <v>iPhone 16 128GB 🇺🇸</v>
      </c>
      <c r="I629" s="302" t="str">
        <f t="array" ref="I629">IFERROR(INDEX('ARTICULOS TECNO'!C:C, MATCH(F629, 'ARTICULOS TECNO'!A:A, 0)),"NA")</f>
        <v>Pink</v>
      </c>
      <c r="J629" s="252">
        <v>536.0</v>
      </c>
      <c r="K629" s="301">
        <v>765.0</v>
      </c>
      <c r="L629" s="210">
        <f t="shared" si="67"/>
        <v>3060</v>
      </c>
      <c r="M629" s="250" t="s">
        <v>548</v>
      </c>
      <c r="N629" s="263" t="str">
        <f t="shared" si="29"/>
        <v/>
      </c>
      <c r="O629" s="267">
        <v>702.0</v>
      </c>
      <c r="P629" s="267">
        <v>42.0</v>
      </c>
      <c r="Q629" s="267">
        <f t="array" ref="Q629">IFERROR((K629-O629-P629)*G629,"")</f>
        <v>84</v>
      </c>
      <c r="R629" s="294">
        <f t="shared" si="68"/>
        <v>0.02745098039</v>
      </c>
      <c r="S629" s="216" t="s">
        <v>220</v>
      </c>
      <c r="T629" s="180">
        <v>693.0</v>
      </c>
      <c r="U629" s="267">
        <f t="shared" si="66"/>
        <v>2808</v>
      </c>
      <c r="V629" s="270">
        <f t="array" ref="V629">IFERROR(INDEX('ARTICULOS TECNO'!G:G, MATCH(F629, 'ARTICULOS TECNO'!A:A, 0)),"")</f>
        <v>0.35</v>
      </c>
      <c r="W629" s="270">
        <f t="shared" si="39"/>
        <v>1.4</v>
      </c>
      <c r="X629" s="289"/>
      <c r="Y629" s="244" t="str">
        <f t="shared" si="51"/>
        <v>04/2025</v>
      </c>
    </row>
    <row r="630">
      <c r="A630" s="219">
        <f t="array" ref="A630">XLOOKUP(B630,CABE_VENTAS!$A$1:A1037,CABE_VENTAS!$D$1:D1037,"N/A")</f>
        <v>45768</v>
      </c>
      <c r="B630" s="180">
        <v>1974.0</v>
      </c>
      <c r="C630" s="180" t="s">
        <v>191</v>
      </c>
      <c r="D630" s="265">
        <f t="array" ref="D630">XLOOKUP(B630,CABE_VENTAS!$A$1:A1037,CABE_VENTAS!$C$1:C1037,"N/A")</f>
        <v>162</v>
      </c>
      <c r="E630" s="337" t="str">
        <f t="array" ref="E630">XLOOKUP(D630,CLIENTES!$A$1:A1037,CLIENTES!$B$1:B1037, "")</f>
        <v>Marcos Roku</v>
      </c>
      <c r="F630" s="264" t="s">
        <v>871</v>
      </c>
      <c r="G630" s="260">
        <v>5.0</v>
      </c>
      <c r="H630" s="302" t="str">
        <f t="array" ref="H630">INDEX('ARTICULOS TECNO'!B:B, MATCH(F630, 'ARTICULOS TECNO'!A:A, 0))</f>
        <v>iPhone 14 128GB 🇨🇳</v>
      </c>
      <c r="I630" s="302" t="str">
        <f t="array" ref="I630">IFERROR(INDEX('ARTICULOS TECNO'!C:C, MATCH(F630, 'ARTICULOS TECNO'!A:A, 0)),"NA")</f>
        <v>Midnight</v>
      </c>
      <c r="J630" s="252">
        <v>535.0</v>
      </c>
      <c r="K630" s="301">
        <v>583.0</v>
      </c>
      <c r="L630" s="210">
        <f t="shared" si="67"/>
        <v>2915</v>
      </c>
      <c r="M630" s="250" t="s">
        <v>548</v>
      </c>
      <c r="N630" s="263" t="str">
        <f t="shared" si="29"/>
        <v/>
      </c>
      <c r="O630" s="267">
        <v>500.0</v>
      </c>
      <c r="P630" s="267">
        <v>41.0</v>
      </c>
      <c r="Q630" s="267">
        <f t="array" ref="Q630">IFERROR((K630-O630-P630)*G630,"")</f>
        <v>210</v>
      </c>
      <c r="R630" s="294">
        <f t="shared" si="68"/>
        <v>0.07204116638</v>
      </c>
      <c r="S630" s="216" t="s">
        <v>564</v>
      </c>
      <c r="T630" s="180">
        <v>20774.0</v>
      </c>
      <c r="U630" s="267">
        <f t="shared" si="66"/>
        <v>2500</v>
      </c>
      <c r="V630" s="270">
        <f t="array" ref="V630">IFERROR(INDEX('ARTICULOS TECNO'!G:G, MATCH(F630, 'ARTICULOS TECNO'!A:A, 0)),"")</f>
        <v>0.35</v>
      </c>
      <c r="W630" s="270">
        <f t="shared" si="39"/>
        <v>1.75</v>
      </c>
      <c r="X630" s="289"/>
      <c r="Y630" s="244" t="str">
        <f t="shared" si="51"/>
        <v>04/2025</v>
      </c>
    </row>
    <row r="631">
      <c r="A631" s="219">
        <f t="array" ref="A631">XLOOKUP(B631,CABE_VENTAS!$A$1:A1037,CABE_VENTAS!$D$1:D1037,"N/A")</f>
        <v>45768</v>
      </c>
      <c r="B631" s="180">
        <v>1974.0</v>
      </c>
      <c r="C631" s="180" t="s">
        <v>191</v>
      </c>
      <c r="D631" s="265">
        <f t="array" ref="D631">XLOOKUP(B631,CABE_VENTAS!$A$1:A1037,CABE_VENTAS!$C$1:C1037,"N/A")</f>
        <v>162</v>
      </c>
      <c r="E631" s="337" t="str">
        <f t="array" ref="E631">XLOOKUP(D631,CLIENTES!$A$1:A1037,CLIENTES!$B$1:B1037, "")</f>
        <v>Marcos Roku</v>
      </c>
      <c r="F631" s="264" t="s">
        <v>872</v>
      </c>
      <c r="G631" s="260">
        <v>5.0</v>
      </c>
      <c r="H631" s="302" t="str">
        <f t="array" ref="H631">INDEX('ARTICULOS TECNO'!B:B, MATCH(F631, 'ARTICULOS TECNO'!A:A, 0))</f>
        <v>iPhone 14 128GB 🇨🇳</v>
      </c>
      <c r="I631" s="302" t="str">
        <f t="array" ref="I631">IFERROR(INDEX('ARTICULOS TECNO'!C:C, MATCH(F631, 'ARTICULOS TECNO'!A:A, 0)),"NA")</f>
        <v>Starlight</v>
      </c>
      <c r="J631" s="252">
        <v>535.0</v>
      </c>
      <c r="K631" s="301">
        <v>583.0</v>
      </c>
      <c r="L631" s="210">
        <f t="shared" si="67"/>
        <v>2915</v>
      </c>
      <c r="M631" s="250" t="s">
        <v>548</v>
      </c>
      <c r="N631" s="263" t="str">
        <f t="shared" si="29"/>
        <v/>
      </c>
      <c r="O631" s="267">
        <v>500.0</v>
      </c>
      <c r="P631" s="267">
        <v>41.0</v>
      </c>
      <c r="Q631" s="267">
        <f t="array" ref="Q631">IFERROR((K631-O631-P631)*G631,"")</f>
        <v>210</v>
      </c>
      <c r="R631" s="294">
        <f t="shared" si="68"/>
        <v>0.07204116638</v>
      </c>
      <c r="S631" s="216" t="s">
        <v>564</v>
      </c>
      <c r="T631" s="180">
        <v>20774.0</v>
      </c>
      <c r="U631" s="267">
        <f t="shared" si="66"/>
        <v>2500</v>
      </c>
      <c r="V631" s="270">
        <f t="array" ref="V631">IFERROR(INDEX('ARTICULOS TECNO'!G:G, MATCH(F631, 'ARTICULOS TECNO'!A:A, 0)),"")</f>
        <v>0.35</v>
      </c>
      <c r="W631" s="270">
        <f t="shared" si="39"/>
        <v>1.75</v>
      </c>
      <c r="X631" s="289"/>
      <c r="Y631" s="244" t="str">
        <f t="shared" si="51"/>
        <v>04/2025</v>
      </c>
    </row>
    <row r="632">
      <c r="A632" s="219">
        <f t="array" ref="A632">XLOOKUP(B632,CABE_VENTAS!$A$1:A1037,CABE_VENTAS!$D$1:D1037,"N/A")</f>
        <v>45768</v>
      </c>
      <c r="B632" s="180">
        <v>1974.0</v>
      </c>
      <c r="C632" s="180" t="s">
        <v>191</v>
      </c>
      <c r="D632" s="265">
        <f t="array" ref="D632">XLOOKUP(B632,CABE_VENTAS!$A$1:A1037,CABE_VENTAS!$C$1:C1037,"N/A")</f>
        <v>162</v>
      </c>
      <c r="E632" s="337" t="str">
        <f t="array" ref="E632">XLOOKUP(D632,CLIENTES!$A$1:A1037,CLIENTES!$B$1:B1037, "")</f>
        <v>Marcos Roku</v>
      </c>
      <c r="F632" s="264" t="s">
        <v>614</v>
      </c>
      <c r="G632" s="260">
        <v>9.0</v>
      </c>
      <c r="H632" s="302" t="str">
        <f t="array" ref="H632">INDEX('ARTICULOS TECNO'!B:B, MATCH(F632, 'ARTICULOS TECNO'!A:A, 0))</f>
        <v>iPhone 16 128GB 🇮🇳</v>
      </c>
      <c r="I632" s="302" t="str">
        <f t="array" ref="I632">IFERROR(INDEX('ARTICULOS TECNO'!C:C, MATCH(F632, 'ARTICULOS TECNO'!A:A, 0)),"NA")</f>
        <v>Teal</v>
      </c>
      <c r="J632" s="252">
        <v>535.0</v>
      </c>
      <c r="K632" s="301">
        <v>782.0</v>
      </c>
      <c r="L632" s="210">
        <f t="shared" si="67"/>
        <v>7038</v>
      </c>
      <c r="M632" s="250" t="s">
        <v>548</v>
      </c>
      <c r="N632" s="263" t="str">
        <f t="shared" si="29"/>
        <v/>
      </c>
      <c r="O632" s="267">
        <v>700.0</v>
      </c>
      <c r="P632" s="267">
        <v>48.0</v>
      </c>
      <c r="Q632" s="267">
        <f t="array" ref="Q632">IFERROR((K632-O632-P632)*G632,"")</f>
        <v>306</v>
      </c>
      <c r="R632" s="294">
        <f t="shared" si="68"/>
        <v>0.04347826087</v>
      </c>
      <c r="S632" s="216" t="s">
        <v>564</v>
      </c>
      <c r="T632" s="180">
        <v>20773.0</v>
      </c>
      <c r="U632" s="267">
        <f t="shared" si="66"/>
        <v>6300</v>
      </c>
      <c r="V632" s="270">
        <f t="array" ref="V632">IFERROR(INDEX('ARTICULOS TECNO'!G:G, MATCH(F632, 'ARTICULOS TECNO'!A:A, 0)),"")</f>
        <v>0.35</v>
      </c>
      <c r="W632" s="270">
        <f t="shared" si="39"/>
        <v>3.15</v>
      </c>
      <c r="X632" s="289"/>
      <c r="Y632" s="244" t="str">
        <f t="shared" si="51"/>
        <v>04/2025</v>
      </c>
    </row>
    <row r="633">
      <c r="A633" s="219">
        <f t="array" ref="A633">XLOOKUP(B633,CABE_VENTAS!$A$1:A1037,CABE_VENTAS!$D$1:D1037,"N/A")</f>
        <v>45768</v>
      </c>
      <c r="B633" s="180">
        <v>1974.0</v>
      </c>
      <c r="C633" s="180" t="s">
        <v>191</v>
      </c>
      <c r="D633" s="265">
        <f t="array" ref="D633">XLOOKUP(B633,CABE_VENTAS!$A$1:A1037,CABE_VENTAS!$C$1:C1037,"N/A")</f>
        <v>162</v>
      </c>
      <c r="E633" s="337" t="str">
        <f t="array" ref="E633">XLOOKUP(D633,CLIENTES!$A$1:A1037,CLIENTES!$B$1:B1037, "")</f>
        <v>Marcos Roku</v>
      </c>
      <c r="F633" s="264" t="s">
        <v>774</v>
      </c>
      <c r="G633" s="260">
        <v>8.0</v>
      </c>
      <c r="H633" s="302" t="str">
        <f t="array" ref="H633">INDEX('ARTICULOS TECNO'!B:B, MATCH(F633, 'ARTICULOS TECNO'!A:A, 0))</f>
        <v>iPhone 16 128GB 🇮🇳</v>
      </c>
      <c r="I633" s="302" t="str">
        <f t="array" ref="I633">IFERROR(INDEX('ARTICULOS TECNO'!C:C, MATCH(F633, 'ARTICULOS TECNO'!A:A, 0)),"NA")</f>
        <v>Ultramarine</v>
      </c>
      <c r="J633" s="252">
        <v>535.0</v>
      </c>
      <c r="K633" s="301">
        <v>782.0</v>
      </c>
      <c r="L633" s="210">
        <f t="shared" si="67"/>
        <v>6256</v>
      </c>
      <c r="M633" s="250" t="s">
        <v>548</v>
      </c>
      <c r="N633" s="263">
        <f t="shared" si="29"/>
        <v>29114</v>
      </c>
      <c r="O633" s="267">
        <v>700.0</v>
      </c>
      <c r="P633" s="267">
        <v>48.0</v>
      </c>
      <c r="Q633" s="267">
        <f t="array" ref="Q633">IFERROR((K633-O633-P633)*G633,"")</f>
        <v>272</v>
      </c>
      <c r="R633" s="294">
        <f t="shared" si="68"/>
        <v>0.04347826087</v>
      </c>
      <c r="S633" s="216" t="s">
        <v>564</v>
      </c>
      <c r="T633" s="180">
        <v>20773.0</v>
      </c>
      <c r="U633" s="267">
        <f t="shared" si="66"/>
        <v>5600</v>
      </c>
      <c r="V633" s="270">
        <f t="array" ref="V633">IFERROR(INDEX('ARTICULOS TECNO'!G:G, MATCH(F633, 'ARTICULOS TECNO'!A:A, 0)),"")</f>
        <v>0.35</v>
      </c>
      <c r="W633" s="270">
        <f t="shared" si="39"/>
        <v>2.8</v>
      </c>
      <c r="X633" s="289"/>
      <c r="Y633" s="244" t="str">
        <f t="shared" si="51"/>
        <v>04/2025</v>
      </c>
    </row>
    <row r="634">
      <c r="A634" s="219">
        <f t="array" ref="A634">XLOOKUP(B634,CABE_VENTAS!$A$1:A1037,CABE_VENTAS!$D$1:D1037,"N/A")</f>
        <v>45775</v>
      </c>
      <c r="B634" s="180">
        <v>1972.0</v>
      </c>
      <c r="C634" s="180" t="s">
        <v>192</v>
      </c>
      <c r="D634" s="265">
        <f t="array" ref="D634">XLOOKUP(B634,CABE_VENTAS!$A$1:A1037,CABE_VENTAS!$C$1:C1037,"N/A")</f>
        <v>162</v>
      </c>
      <c r="E634" s="337" t="str">
        <f t="array" ref="E634">XLOOKUP(D634,CLIENTES!$A$1:A1037,CLIENTES!$B$1:B1037, "")</f>
        <v>Marcos Roku</v>
      </c>
      <c r="F634" s="264"/>
      <c r="G634" s="260">
        <v>3.0</v>
      </c>
      <c r="H634" s="302" t="s">
        <v>873</v>
      </c>
      <c r="I634" s="302" t="str">
        <f t="array" ref="I634">IFERROR(INDEX('ARTICULOS TECNO'!C:C, MATCH(F634, 'ARTICULOS TECNO'!A:A, 0)),"NA")</f>
        <v>NA</v>
      </c>
      <c r="J634" s="252">
        <v>0.0</v>
      </c>
      <c r="K634" s="301">
        <v>316.66</v>
      </c>
      <c r="L634" s="210">
        <f t="shared" si="67"/>
        <v>949.98</v>
      </c>
      <c r="M634" s="250" t="s">
        <v>548</v>
      </c>
      <c r="N634" s="263">
        <f t="shared" si="29"/>
        <v>949.98</v>
      </c>
      <c r="O634" s="267">
        <v>316.66</v>
      </c>
      <c r="P634" s="267">
        <v>0.0</v>
      </c>
      <c r="Q634" s="267">
        <f t="array" ref="Q634">IFERROR((K634-O634-P634)*G634,"")</f>
        <v>0</v>
      </c>
      <c r="R634" s="294">
        <f t="shared" si="68"/>
        <v>0</v>
      </c>
      <c r="S634" s="216" t="s">
        <v>874</v>
      </c>
      <c r="T634" s="180"/>
      <c r="U634" s="267"/>
      <c r="V634" s="270" t="str">
        <f t="array" ref="V634">IFERROR(INDEX('ARTICULOS TECNO'!G:G, MATCH(F634, 'ARTICULOS TECNO'!A:A, 0)),"")</f>
        <v/>
      </c>
      <c r="W634" s="270">
        <f t="shared" si="39"/>
        <v>0</v>
      </c>
      <c r="X634" s="289"/>
      <c r="Y634" s="244" t="str">
        <f t="shared" si="51"/>
        <v>04/2025</v>
      </c>
    </row>
    <row r="635">
      <c r="A635" s="219">
        <f t="array" ref="A635">XLOOKUP(B635,CABE_VENTAS!$A$1:A1037,CABE_VENTAS!$D$1:D1037,"N/A")</f>
        <v>45763</v>
      </c>
      <c r="B635" s="180">
        <v>1971.0</v>
      </c>
      <c r="C635" s="180" t="s">
        <v>191</v>
      </c>
      <c r="D635" s="265">
        <f t="array" ref="D635">XLOOKUP(B635,CABE_VENTAS!$A$1:A1037,CABE_VENTAS!$C$1:C1037,"N/A")</f>
        <v>162</v>
      </c>
      <c r="E635" s="337" t="str">
        <f t="array" ref="E635">XLOOKUP(D635,CLIENTES!$A$1:A1037,CLIENTES!$B$1:B1037, "")</f>
        <v>Marcos Roku</v>
      </c>
      <c r="F635" s="264" t="s">
        <v>773</v>
      </c>
      <c r="G635" s="260">
        <v>10.0</v>
      </c>
      <c r="H635" s="302" t="str">
        <f t="array" ref="H635">INDEX('ARTICULOS TECNO'!B:B, MATCH(F635, 'ARTICULOS TECNO'!A:A, 0))</f>
        <v>iPhone 16 128GB 🇮🇳</v>
      </c>
      <c r="I635" s="302" t="str">
        <f t="array" ref="I635">IFERROR(INDEX('ARTICULOS TECNO'!C:C, MATCH(F635, 'ARTICULOS TECNO'!A:A, 0)),"NA")</f>
        <v>Black</v>
      </c>
      <c r="J635" s="252">
        <v>535.0</v>
      </c>
      <c r="K635" s="301">
        <v>778.0</v>
      </c>
      <c r="L635" s="210">
        <f t="shared" si="67"/>
        <v>7780</v>
      </c>
      <c r="M635" s="250" t="s">
        <v>548</v>
      </c>
      <c r="N635" s="263" t="str">
        <f t="shared" si="29"/>
        <v/>
      </c>
      <c r="O635" s="267">
        <v>702.0</v>
      </c>
      <c r="P635" s="267">
        <v>41.0</v>
      </c>
      <c r="Q635" s="267">
        <f t="array" ref="Q635">IFERROR((K635-O635-P635)*G635,"")</f>
        <v>350</v>
      </c>
      <c r="R635" s="294">
        <f t="shared" si="68"/>
        <v>0.04498714653</v>
      </c>
      <c r="S635" s="216" t="s">
        <v>738</v>
      </c>
      <c r="T635" s="180"/>
      <c r="U635" s="267">
        <f t="shared" ref="U635:U656" si="71">G635*O635</f>
        <v>7020</v>
      </c>
      <c r="V635" s="270">
        <f t="array" ref="V635">IFERROR(INDEX('ARTICULOS TECNO'!G:G, MATCH(F635, 'ARTICULOS TECNO'!A:A, 0)),"")</f>
        <v>0.35</v>
      </c>
      <c r="W635" s="270">
        <f t="shared" si="39"/>
        <v>3.5</v>
      </c>
      <c r="X635" s="289"/>
      <c r="Y635" s="244" t="str">
        <f t="shared" si="51"/>
        <v>04/2025</v>
      </c>
    </row>
    <row r="636">
      <c r="A636" s="219">
        <f t="array" ref="A636">XLOOKUP(B636,CABE_VENTAS!$A$1:A1037,CABE_VENTAS!$D$1:D1037,"N/A")</f>
        <v>45763</v>
      </c>
      <c r="B636" s="180">
        <v>1971.0</v>
      </c>
      <c r="C636" s="180" t="s">
        <v>521</v>
      </c>
      <c r="D636" s="265">
        <f t="array" ref="D636">XLOOKUP(B636,CABE_VENTAS!$A$1:A1037,CABE_VENTAS!$C$1:C1037,"N/A")</f>
        <v>162</v>
      </c>
      <c r="E636" s="337" t="str">
        <f t="array" ref="E636">XLOOKUP(D636,CLIENTES!$A$1:A1037,CLIENTES!$B$1:B1037, "")</f>
        <v>Marcos Roku</v>
      </c>
      <c r="F636" s="264" t="s">
        <v>684</v>
      </c>
      <c r="G636" s="260">
        <v>2.0</v>
      </c>
      <c r="H636" s="302" t="str">
        <f t="array" ref="H636">INDEX('ARTICULOS TECNO'!B:B, MATCH(F636, 'ARTICULOS TECNO'!A:A, 0))</f>
        <v>Apple Watch Se 2Nd Gen 40Mm Gps - SM</v>
      </c>
      <c r="I636" s="302" t="str">
        <f t="array" ref="I636">IFERROR(INDEX('ARTICULOS TECNO'!C:C, MATCH(F636, 'ARTICULOS TECNO'!A:A, 0)),"NA")</f>
        <v>Silver</v>
      </c>
      <c r="J636" s="252">
        <v>534.0</v>
      </c>
      <c r="K636" s="301">
        <v>233.0</v>
      </c>
      <c r="L636" s="210">
        <f t="shared" si="67"/>
        <v>466</v>
      </c>
      <c r="M636" s="250" t="s">
        <v>548</v>
      </c>
      <c r="N636" s="263" t="str">
        <f t="shared" si="29"/>
        <v/>
      </c>
      <c r="O636" s="267">
        <v>170.0</v>
      </c>
      <c r="P636" s="267">
        <v>15.0</v>
      </c>
      <c r="Q636" s="267">
        <f t="array" ref="Q636">IFERROR((K636-O636-P636)*G636,"")</f>
        <v>96</v>
      </c>
      <c r="R636" s="294">
        <f t="shared" si="68"/>
        <v>0.2060085837</v>
      </c>
      <c r="S636" s="216" t="s">
        <v>699</v>
      </c>
      <c r="T636" s="180"/>
      <c r="U636" s="267">
        <f t="shared" si="71"/>
        <v>340</v>
      </c>
      <c r="V636" s="270">
        <f t="array" ref="V636">IFERROR(INDEX('ARTICULOS TECNO'!G:G, MATCH(F636, 'ARTICULOS TECNO'!A:A, 0)),"")</f>
        <v>0.3</v>
      </c>
      <c r="W636" s="270">
        <f t="shared" si="39"/>
        <v>0.6</v>
      </c>
      <c r="X636" s="289"/>
      <c r="Y636" s="244" t="str">
        <f t="shared" si="51"/>
        <v>04/2025</v>
      </c>
    </row>
    <row r="637">
      <c r="A637" s="219">
        <f t="array" ref="A637">XLOOKUP(B637,CABE_VENTAS!$A$1:A1037,CABE_VENTAS!$D$1:D1037,"N/A")</f>
        <v>45763</v>
      </c>
      <c r="B637" s="180">
        <v>1971.0</v>
      </c>
      <c r="C637" s="180" t="s">
        <v>521</v>
      </c>
      <c r="D637" s="265">
        <f t="array" ref="D637">XLOOKUP(B637,CABE_VENTAS!$A$1:A1037,CABE_VENTAS!$C$1:C1037,"N/A")</f>
        <v>162</v>
      </c>
      <c r="E637" s="337" t="str">
        <f t="array" ref="E637">XLOOKUP(D637,CLIENTES!$A$1:A1037,CLIENTES!$B$1:B1037, "")</f>
        <v>Marcos Roku</v>
      </c>
      <c r="F637" s="264" t="s">
        <v>825</v>
      </c>
      <c r="G637" s="260">
        <v>2.0</v>
      </c>
      <c r="H637" s="302" t="str">
        <f t="array" ref="H637">INDEX('ARTICULOS TECNO'!B:B, MATCH(F637, 'ARTICULOS TECNO'!A:A, 0))</f>
        <v>Apple Watch Se 2Nd Gen 44Mm Gps - ML</v>
      </c>
      <c r="I637" s="302" t="str">
        <f t="array" ref="I637">IFERROR(INDEX('ARTICULOS TECNO'!C:C, MATCH(F637, 'ARTICULOS TECNO'!A:A, 0)),"NA")</f>
        <v>Silver</v>
      </c>
      <c r="J637" s="252">
        <v>534.0</v>
      </c>
      <c r="K637" s="301">
        <v>262.0</v>
      </c>
      <c r="L637" s="210">
        <f t="shared" si="67"/>
        <v>524</v>
      </c>
      <c r="M637" s="250" t="s">
        <v>548</v>
      </c>
      <c r="N637" s="263" t="str">
        <f t="shared" si="29"/>
        <v/>
      </c>
      <c r="O637" s="267">
        <v>200.0</v>
      </c>
      <c r="P637" s="267">
        <v>15.0</v>
      </c>
      <c r="Q637" s="267">
        <f t="array" ref="Q637">IFERROR((K637-O637-P637)*G637,"")</f>
        <v>94</v>
      </c>
      <c r="R637" s="294">
        <f t="shared" si="68"/>
        <v>0.179389313</v>
      </c>
      <c r="S637" s="216" t="s">
        <v>699</v>
      </c>
      <c r="T637" s="180"/>
      <c r="U637" s="267">
        <f t="shared" si="71"/>
        <v>400</v>
      </c>
      <c r="V637" s="270">
        <f t="array" ref="V637">IFERROR(INDEX('ARTICULOS TECNO'!G:G, MATCH(F637, 'ARTICULOS TECNO'!A:A, 0)),"")</f>
        <v>0.3</v>
      </c>
      <c r="W637" s="270">
        <f t="shared" si="39"/>
        <v>0.6</v>
      </c>
      <c r="X637" s="289"/>
      <c r="Y637" s="244" t="str">
        <f t="shared" si="51"/>
        <v>04/2025</v>
      </c>
    </row>
    <row r="638">
      <c r="A638" s="219">
        <f t="array" ref="A638">XLOOKUP(B638,CABE_VENTAS!$A$1:A1037,CABE_VENTAS!$D$1:D1037,"N/A")</f>
        <v>45763</v>
      </c>
      <c r="B638" s="180">
        <v>1971.0</v>
      </c>
      <c r="C638" s="180" t="s">
        <v>521</v>
      </c>
      <c r="D638" s="265">
        <f t="array" ref="D638">XLOOKUP(B638,CABE_VENTAS!$A$1:A1037,CABE_VENTAS!$C$1:C1037,"N/A")</f>
        <v>162</v>
      </c>
      <c r="E638" s="337" t="str">
        <f t="array" ref="E638">XLOOKUP(D638,CLIENTES!$A$1:A1037,CLIENTES!$B$1:B1037, "")</f>
        <v>Marcos Roku</v>
      </c>
      <c r="F638" s="264" t="s">
        <v>854</v>
      </c>
      <c r="G638" s="260">
        <v>2.0</v>
      </c>
      <c r="H638" s="302" t="str">
        <f t="array" ref="H638">INDEX('ARTICULOS TECNO'!B:B, MATCH(F638, 'ARTICULOS TECNO'!A:A, 0))</f>
        <v>Apple Watch Series 10 (GPS+CELL) 42mm Alum SB - SM</v>
      </c>
      <c r="I638" s="302" t="s">
        <v>725</v>
      </c>
      <c r="J638" s="252">
        <v>531.0</v>
      </c>
      <c r="K638" s="301">
        <v>370.0</v>
      </c>
      <c r="L638" s="210">
        <f t="shared" si="67"/>
        <v>740</v>
      </c>
      <c r="M638" s="250" t="s">
        <v>548</v>
      </c>
      <c r="N638" s="263" t="str">
        <f t="shared" si="29"/>
        <v/>
      </c>
      <c r="O638" s="267">
        <v>320.0</v>
      </c>
      <c r="P638" s="267">
        <v>28.0</v>
      </c>
      <c r="Q638" s="267">
        <f t="array" ref="Q638">IFERROR((K638-O638-P638)*G638,"")</f>
        <v>44</v>
      </c>
      <c r="R638" s="294">
        <f t="shared" si="68"/>
        <v>0.05945945946</v>
      </c>
      <c r="S638" s="216" t="s">
        <v>738</v>
      </c>
      <c r="T638" s="180"/>
      <c r="U638" s="267">
        <f t="shared" si="71"/>
        <v>640</v>
      </c>
      <c r="V638" s="270">
        <f t="array" ref="V638">IFERROR(INDEX('ARTICULOS TECNO'!G:G, MATCH(F638, 'ARTICULOS TECNO'!A:A, 0)),"")</f>
        <v>0.35</v>
      </c>
      <c r="W638" s="270">
        <f t="shared" si="39"/>
        <v>0.7</v>
      </c>
      <c r="X638" s="289"/>
      <c r="Y638" s="244" t="str">
        <f t="shared" si="51"/>
        <v>04/2025</v>
      </c>
    </row>
    <row r="639">
      <c r="A639" s="219">
        <f t="array" ref="A639">XLOOKUP(B639,CABE_VENTAS!$A$1:A1037,CABE_VENTAS!$D$1:D1037,"N/A")</f>
        <v>45763</v>
      </c>
      <c r="B639" s="180">
        <v>1971.0</v>
      </c>
      <c r="C639" s="180" t="s">
        <v>521</v>
      </c>
      <c r="D639" s="265">
        <f t="array" ref="D639">XLOOKUP(B639,CABE_VENTAS!$A$1:A1037,CABE_VENTAS!$C$1:C1037,"N/A")</f>
        <v>162</v>
      </c>
      <c r="E639" s="337" t="str">
        <f t="array" ref="E639">XLOOKUP(D639,CLIENTES!$A$1:A1037,CLIENTES!$B$1:B1037, "")</f>
        <v>Marcos Roku</v>
      </c>
      <c r="F639" s="264" t="s">
        <v>685</v>
      </c>
      <c r="G639" s="260">
        <v>2.0</v>
      </c>
      <c r="H639" s="302" t="str">
        <f t="array" ref="H639">INDEX('ARTICULOS TECNO'!B:B, MATCH(F639, 'ARTICULOS TECNO'!A:A, 0))</f>
        <v>Apple Watch Series 10 (GPS) 46mm Alum - SB - ML</v>
      </c>
      <c r="I639" s="302" t="s">
        <v>875</v>
      </c>
      <c r="J639" s="252">
        <v>531.0</v>
      </c>
      <c r="K639" s="301">
        <v>397.0</v>
      </c>
      <c r="L639" s="210">
        <f t="shared" si="67"/>
        <v>794</v>
      </c>
      <c r="M639" s="250" t="s">
        <v>548</v>
      </c>
      <c r="N639" s="263">
        <f t="shared" si="29"/>
        <v>10304</v>
      </c>
      <c r="O639" s="267">
        <v>350.0</v>
      </c>
      <c r="P639" s="267">
        <v>28.0</v>
      </c>
      <c r="Q639" s="267">
        <f t="array" ref="Q639">IFERROR((K639-O639-P639)*G639,"")</f>
        <v>38</v>
      </c>
      <c r="R639" s="294">
        <f t="shared" si="68"/>
        <v>0.04785894207</v>
      </c>
      <c r="S639" s="216" t="s">
        <v>738</v>
      </c>
      <c r="T639" s="180"/>
      <c r="U639" s="267">
        <f t="shared" si="71"/>
        <v>700</v>
      </c>
      <c r="V639" s="270">
        <f t="array" ref="V639">IFERROR(INDEX('ARTICULOS TECNO'!G:G, MATCH(F639, 'ARTICULOS TECNO'!A:A, 0)),"")</f>
        <v>0.35</v>
      </c>
      <c r="W639" s="270">
        <f t="shared" si="39"/>
        <v>0.7</v>
      </c>
      <c r="X639" s="289"/>
      <c r="Y639" s="244" t="str">
        <f t="shared" si="51"/>
        <v>04/2025</v>
      </c>
    </row>
    <row r="640">
      <c r="A640" s="219">
        <f t="array" ref="A640">XLOOKUP(B640,CABE_VENTAS!$A$1:A1037,CABE_VENTAS!$D$1:D1037,"N/A")</f>
        <v>45762</v>
      </c>
      <c r="B640" s="180">
        <v>1970.0</v>
      </c>
      <c r="C640" s="180" t="s">
        <v>191</v>
      </c>
      <c r="D640" s="265">
        <f t="array" ref="D640">XLOOKUP(B640,CABE_VENTAS!$A$1:A1037,CABE_VENTAS!$C$1:C1037,"N/A")</f>
        <v>251</v>
      </c>
      <c r="E640" s="337" t="str">
        <f t="array" ref="E640">XLOOKUP(D640,CLIENTES!$A$1:A1037,CLIENTES!$B$1:B1037, "")</f>
        <v>Barbieri Family</v>
      </c>
      <c r="F640" s="254" t="s">
        <v>603</v>
      </c>
      <c r="G640" s="260">
        <v>1.0</v>
      </c>
      <c r="H640" s="302" t="str">
        <f t="array" ref="H640">INDEX('ARTICULOS TECNO'!B:B, MATCH(F640, 'ARTICULOS TECNO'!A:A, 0))</f>
        <v>iPhone 15 128GB 🇺🇸</v>
      </c>
      <c r="I640" s="302" t="str">
        <f t="array" ref="I640">IFERROR(INDEX('ARTICULOS TECNO'!C:C, MATCH(F640, 'ARTICULOS TECNO'!A:A, 0)),"NA")</f>
        <v>Black</v>
      </c>
      <c r="J640" s="252">
        <v>545.0</v>
      </c>
      <c r="K640" s="301">
        <v>688.0</v>
      </c>
      <c r="L640" s="210">
        <f t="shared" si="67"/>
        <v>688</v>
      </c>
      <c r="M640" s="250" t="s">
        <v>548</v>
      </c>
      <c r="N640" s="263" t="str">
        <f t="shared" si="29"/>
        <v/>
      </c>
      <c r="O640" s="267">
        <v>625.0</v>
      </c>
      <c r="P640" s="267">
        <v>40.0</v>
      </c>
      <c r="Q640" s="267">
        <f t="array" ref="Q640">IFERROR((K640-O640-P640)*G640,"")</f>
        <v>23</v>
      </c>
      <c r="R640" s="294">
        <f t="shared" si="68"/>
        <v>0.03343023256</v>
      </c>
      <c r="S640" s="216" t="s">
        <v>564</v>
      </c>
      <c r="T640" s="180" t="s">
        <v>876</v>
      </c>
      <c r="U640" s="267">
        <f t="shared" si="71"/>
        <v>625</v>
      </c>
      <c r="V640" s="270">
        <f t="array" ref="V640">IFERROR(INDEX('ARTICULOS TECNO'!G:G, MATCH(F640, 'ARTICULOS TECNO'!A:A, 0)),"")</f>
        <v>0.35</v>
      </c>
      <c r="W640" s="270">
        <f t="shared" si="39"/>
        <v>0.35</v>
      </c>
      <c r="X640" s="180" t="s">
        <v>852</v>
      </c>
      <c r="Y640" s="244" t="str">
        <f t="shared" si="51"/>
        <v>04/2025</v>
      </c>
    </row>
    <row r="641">
      <c r="A641" s="219">
        <f t="array" ref="A641">XLOOKUP(B641,CABE_VENTAS!$A$1:A1037,CABE_VENTAS!$D$1:D1037,"N/A")</f>
        <v>45762</v>
      </c>
      <c r="B641" s="180">
        <v>1970.0</v>
      </c>
      <c r="C641" s="180" t="s">
        <v>191</v>
      </c>
      <c r="D641" s="265">
        <f t="array" ref="D641">XLOOKUP(B641,CABE_VENTAS!$A$1:A1037,CABE_VENTAS!$C$1:C1037,"N/A")</f>
        <v>251</v>
      </c>
      <c r="E641" s="337" t="str">
        <f t="array" ref="E641">XLOOKUP(D641,CLIENTES!$A$1:A1037,CLIENTES!$B$1:B1037, "")</f>
        <v>Barbieri Family</v>
      </c>
      <c r="F641" s="254" t="s">
        <v>603</v>
      </c>
      <c r="G641" s="260">
        <v>1.0</v>
      </c>
      <c r="H641" s="302" t="str">
        <f t="array" ref="H641">INDEX('ARTICULOS TECNO'!B:B, MATCH(F641, 'ARTICULOS TECNO'!A:A, 0))</f>
        <v>iPhone 15 128GB 🇺🇸</v>
      </c>
      <c r="I641" s="302" t="str">
        <f t="array" ref="I641">IFERROR(INDEX('ARTICULOS TECNO'!C:C, MATCH(F641, 'ARTICULOS TECNO'!A:A, 0)),"NA")</f>
        <v>Black</v>
      </c>
      <c r="J641" s="252">
        <v>537.0</v>
      </c>
      <c r="K641" s="301">
        <v>688.0</v>
      </c>
      <c r="L641" s="210">
        <f t="shared" si="67"/>
        <v>688</v>
      </c>
      <c r="M641" s="250" t="s">
        <v>548</v>
      </c>
      <c r="N641" s="263" t="str">
        <f t="shared" si="29"/>
        <v/>
      </c>
      <c r="O641" s="267">
        <v>625.0</v>
      </c>
      <c r="P641" s="267">
        <v>42.0</v>
      </c>
      <c r="Q641" s="267">
        <f t="array" ref="Q641">IFERROR((K641-O641-P641)*G641,"")</f>
        <v>21</v>
      </c>
      <c r="R641" s="294">
        <f t="shared" si="68"/>
        <v>0.03052325581</v>
      </c>
      <c r="S641" s="216" t="s">
        <v>616</v>
      </c>
      <c r="T641" s="180" t="s">
        <v>876</v>
      </c>
      <c r="U641" s="267">
        <f t="shared" si="71"/>
        <v>625</v>
      </c>
      <c r="V641" s="270">
        <f t="array" ref="V641">IFERROR(INDEX('ARTICULOS TECNO'!G:G, MATCH(F641, 'ARTICULOS TECNO'!A:A, 0)),"")</f>
        <v>0.35</v>
      </c>
      <c r="W641" s="270">
        <f t="shared" si="39"/>
        <v>0.35</v>
      </c>
      <c r="X641" s="180" t="s">
        <v>852</v>
      </c>
      <c r="Y641" s="244" t="str">
        <f t="shared" si="51"/>
        <v>04/2025</v>
      </c>
    </row>
    <row r="642">
      <c r="A642" s="219">
        <f t="array" ref="A642">XLOOKUP(B642,CABE_VENTAS!$A$1:A1037,CABE_VENTAS!$D$1:D1037,"N/A")</f>
        <v>45762</v>
      </c>
      <c r="B642" s="180">
        <v>1970.0</v>
      </c>
      <c r="C642" s="180" t="s">
        <v>191</v>
      </c>
      <c r="D642" s="265">
        <f t="array" ref="D642">XLOOKUP(B642,CABE_VENTAS!$A$1:A1037,CABE_VENTAS!$C$1:C1037,"N/A")</f>
        <v>251</v>
      </c>
      <c r="E642" s="337" t="str">
        <f t="array" ref="E642">XLOOKUP(D642,CLIENTES!$A$1:A1037,CLIENTES!$B$1:B1037, "")</f>
        <v>Barbieri Family</v>
      </c>
      <c r="F642" s="353" t="s">
        <v>605</v>
      </c>
      <c r="G642" s="260">
        <v>3.0</v>
      </c>
      <c r="H642" s="302" t="str">
        <f t="array" ref="H642">INDEX('ARTICULOS TECNO'!B:B, MATCH(F642, 'ARTICULOS TECNO'!A:A, 0))</f>
        <v>iPhone 16 128GB 🇺🇸</v>
      </c>
      <c r="I642" s="302" t="str">
        <f t="array" ref="I642">IFERROR(INDEX('ARTICULOS TECNO'!C:C, MATCH(F642, 'ARTICULOS TECNO'!A:A, 0)),"NA")</f>
        <v>Pink</v>
      </c>
      <c r="J642" s="252">
        <v>536.0</v>
      </c>
      <c r="K642" s="301">
        <v>775.0</v>
      </c>
      <c r="L642" s="210">
        <f t="shared" si="67"/>
        <v>2325</v>
      </c>
      <c r="M642" s="250" t="s">
        <v>548</v>
      </c>
      <c r="N642" s="263" t="str">
        <f t="shared" si="29"/>
        <v/>
      </c>
      <c r="O642" s="267">
        <v>702.0</v>
      </c>
      <c r="P642" s="267">
        <v>50.0</v>
      </c>
      <c r="Q642" s="267">
        <f t="array" ref="Q642">IFERROR((K642-O642-P642)*G642,"")</f>
        <v>69</v>
      </c>
      <c r="R642" s="294">
        <f t="shared" si="68"/>
        <v>0.02967741935</v>
      </c>
      <c r="S642" s="216" t="s">
        <v>220</v>
      </c>
      <c r="T642" s="180"/>
      <c r="U642" s="267">
        <f t="shared" si="71"/>
        <v>2106</v>
      </c>
      <c r="V642" s="270">
        <f t="array" ref="V642">IFERROR(INDEX('ARTICULOS TECNO'!G:G, MATCH(F642, 'ARTICULOS TECNO'!A:A, 0)),"")</f>
        <v>0.35</v>
      </c>
      <c r="W642" s="270">
        <f t="shared" si="39"/>
        <v>1.05</v>
      </c>
      <c r="X642" s="180" t="s">
        <v>877</v>
      </c>
      <c r="Y642" s="244" t="str">
        <f t="shared" si="51"/>
        <v>04/2025</v>
      </c>
    </row>
    <row r="643">
      <c r="A643" s="219">
        <f t="array" ref="A643">XLOOKUP(B643,CABE_VENTAS!$A$1:A1037,CABE_VENTAS!$D$1:D1037,"N/A")</f>
        <v>45762</v>
      </c>
      <c r="B643" s="180">
        <v>1970.0</v>
      </c>
      <c r="C643" s="180" t="s">
        <v>191</v>
      </c>
      <c r="D643" s="265">
        <f t="array" ref="D643">XLOOKUP(B643,CABE_VENTAS!$A$1:A1037,CABE_VENTAS!$C$1:C1037,"N/A")</f>
        <v>251</v>
      </c>
      <c r="E643" s="337" t="str">
        <f t="array" ref="E643">XLOOKUP(D643,CLIENTES!$A$1:A1037,CLIENTES!$B$1:B1037, "")</f>
        <v>Barbieri Family</v>
      </c>
      <c r="F643" s="353" t="s">
        <v>878</v>
      </c>
      <c r="G643" s="260">
        <v>3.0</v>
      </c>
      <c r="H643" s="302" t="str">
        <f t="array" ref="H643">INDEX('ARTICULOS TECNO'!B:B, MATCH(F643, 'ARTICULOS TECNO'!A:A, 0))</f>
        <v>iPhone 16 Pro 256GB 🇺🇸</v>
      </c>
      <c r="I643" s="302" t="str">
        <f t="array" ref="I643">IFERROR(INDEX('ARTICULOS TECNO'!C:C, MATCH(F643, 'ARTICULOS TECNO'!A:A, 0)),"NA")</f>
        <v>White Titanium</v>
      </c>
      <c r="J643" s="252">
        <v>536.0</v>
      </c>
      <c r="K643" s="301">
        <v>1025.0</v>
      </c>
      <c r="L643" s="210">
        <f t="shared" si="67"/>
        <v>3075</v>
      </c>
      <c r="M643" s="250" t="s">
        <v>548</v>
      </c>
      <c r="N643" s="263" t="str">
        <f t="shared" si="29"/>
        <v/>
      </c>
      <c r="O643" s="267">
        <v>955.0</v>
      </c>
      <c r="P643" s="267">
        <v>50.0</v>
      </c>
      <c r="Q643" s="267">
        <f t="array" ref="Q643">IFERROR((K643-O643-P643)*G643,"")</f>
        <v>60</v>
      </c>
      <c r="R643" s="294">
        <f t="shared" si="68"/>
        <v>0.01951219512</v>
      </c>
      <c r="S643" s="216" t="s">
        <v>220</v>
      </c>
      <c r="T643" s="180">
        <v>693.0</v>
      </c>
      <c r="U643" s="267">
        <f t="shared" si="71"/>
        <v>2865</v>
      </c>
      <c r="V643" s="270">
        <f t="array" ref="V643">IFERROR(INDEX('ARTICULOS TECNO'!G:G, MATCH(F643, 'ARTICULOS TECNO'!A:A, 0)),"")</f>
        <v>0.45</v>
      </c>
      <c r="W643" s="270">
        <f t="shared" si="39"/>
        <v>1.35</v>
      </c>
      <c r="X643" s="180" t="s">
        <v>877</v>
      </c>
      <c r="Y643" s="244" t="str">
        <f t="shared" si="51"/>
        <v>04/2025</v>
      </c>
    </row>
    <row r="644">
      <c r="A644" s="219">
        <f t="array" ref="A644">XLOOKUP(B644,CABE_VENTAS!$A$1:A1037,CABE_VENTAS!$D$1:D1037,"N/A")</f>
        <v>45762</v>
      </c>
      <c r="B644" s="180">
        <v>1970.0</v>
      </c>
      <c r="C644" s="180" t="s">
        <v>191</v>
      </c>
      <c r="D644" s="265">
        <f t="array" ref="D644">XLOOKUP(B644,CABE_VENTAS!$A$1:A1037,CABE_VENTAS!$C$1:C1037,"N/A")</f>
        <v>251</v>
      </c>
      <c r="E644" s="337" t="str">
        <f t="array" ref="E644">XLOOKUP(D644,CLIENTES!$A$1:A1037,CLIENTES!$B$1:B1037, "")</f>
        <v>Barbieri Family</v>
      </c>
      <c r="F644" s="347" t="s">
        <v>763</v>
      </c>
      <c r="G644" s="260">
        <v>3.0</v>
      </c>
      <c r="H644" s="302" t="str">
        <f t="array" ref="H644">INDEX('ARTICULOS TECNO'!B:B, MATCH(F644, 'ARTICULOS TECNO'!A:A, 0))</f>
        <v>iPhone 16 Pro Max 256GB 🇺🇸</v>
      </c>
      <c r="I644" s="302" t="str">
        <f t="array" ref="I644">IFERROR(INDEX('ARTICULOS TECNO'!C:C, MATCH(F644, 'ARTICULOS TECNO'!A:A, 0)),"NA")</f>
        <v>Desert Titanium</v>
      </c>
      <c r="J644" s="252">
        <v>535.0</v>
      </c>
      <c r="K644" s="301">
        <v>1092.0</v>
      </c>
      <c r="L644" s="210">
        <f t="shared" si="67"/>
        <v>3276</v>
      </c>
      <c r="M644" s="250" t="s">
        <v>548</v>
      </c>
      <c r="N644" s="263" t="str">
        <f t="shared" si="29"/>
        <v/>
      </c>
      <c r="O644" s="267">
        <v>1020.0</v>
      </c>
      <c r="P644" s="267">
        <v>50.0</v>
      </c>
      <c r="Q644" s="267">
        <f t="array" ref="Q644">IFERROR((K644-O644-P644)*G644,"")</f>
        <v>66</v>
      </c>
      <c r="R644" s="294">
        <f t="shared" si="68"/>
        <v>0.02014652015</v>
      </c>
      <c r="S644" s="216" t="s">
        <v>220</v>
      </c>
      <c r="T644" s="180">
        <v>593.0</v>
      </c>
      <c r="U644" s="267">
        <f t="shared" si="71"/>
        <v>3060</v>
      </c>
      <c r="V644" s="270">
        <f t="array" ref="V644">IFERROR(INDEX('ARTICULOS TECNO'!G:G, MATCH(F644, 'ARTICULOS TECNO'!A:A, 0)),"")</f>
        <v>0.5</v>
      </c>
      <c r="W644" s="270">
        <f t="shared" si="39"/>
        <v>1.5</v>
      </c>
      <c r="X644" s="180" t="s">
        <v>877</v>
      </c>
      <c r="Y644" s="244" t="str">
        <f t="shared" si="51"/>
        <v>04/2025</v>
      </c>
    </row>
    <row r="645">
      <c r="A645" s="219">
        <f t="array" ref="A645">XLOOKUP(B645,CABE_VENTAS!$A$1:A1037,CABE_VENTAS!$D$1:D1037,"N/A")</f>
        <v>45762</v>
      </c>
      <c r="B645" s="180">
        <v>1970.0</v>
      </c>
      <c r="C645" s="180" t="s">
        <v>191</v>
      </c>
      <c r="D645" s="265">
        <f t="array" ref="D645">XLOOKUP(B645,CABE_VENTAS!$A$1:A1037,CABE_VENTAS!$C$1:C1037,"N/A")</f>
        <v>251</v>
      </c>
      <c r="E645" s="337" t="str">
        <f t="array" ref="E645">XLOOKUP(D645,CLIENTES!$A$1:A1037,CLIENTES!$B$1:B1037, "")</f>
        <v>Barbieri Family</v>
      </c>
      <c r="F645" s="254" t="s">
        <v>879</v>
      </c>
      <c r="G645" s="260">
        <v>2.0</v>
      </c>
      <c r="H645" s="302" t="str">
        <f t="array" ref="H645">INDEX('ARTICULOS TECNO'!B:B, MATCH(F645, 'ARTICULOS TECNO'!A:A, 0))</f>
        <v>iPhone 15 128GB 🇺🇸</v>
      </c>
      <c r="I645" s="302" t="str">
        <f t="array" ref="I645">IFERROR(INDEX('ARTICULOS TECNO'!C:C, MATCH(F645, 'ARTICULOS TECNO'!A:A, 0)),"NA")</f>
        <v>Green</v>
      </c>
      <c r="J645" s="252">
        <v>535.0</v>
      </c>
      <c r="K645" s="301">
        <v>688.0</v>
      </c>
      <c r="L645" s="210">
        <f t="shared" si="67"/>
        <v>1376</v>
      </c>
      <c r="M645" s="250" t="s">
        <v>548</v>
      </c>
      <c r="N645" s="263" t="str">
        <f t="shared" si="29"/>
        <v/>
      </c>
      <c r="O645" s="267">
        <v>625.0</v>
      </c>
      <c r="P645" s="267">
        <v>41.0</v>
      </c>
      <c r="Q645" s="267">
        <f t="array" ref="Q645">IFERROR((K645-O645-P645)*G645,"")</f>
        <v>44</v>
      </c>
      <c r="R645" s="294">
        <f t="shared" si="68"/>
        <v>0.03197674419</v>
      </c>
      <c r="S645" s="216" t="s">
        <v>564</v>
      </c>
      <c r="T645" s="180" t="s">
        <v>876</v>
      </c>
      <c r="U645" s="267">
        <f t="shared" si="71"/>
        <v>1250</v>
      </c>
      <c r="V645" s="270">
        <f t="array" ref="V645">IFERROR(INDEX('ARTICULOS TECNO'!G:G, MATCH(F645, 'ARTICULOS TECNO'!A:A, 0)),"")</f>
        <v>0.35</v>
      </c>
      <c r="W645" s="270">
        <f t="shared" si="39"/>
        <v>0.7</v>
      </c>
      <c r="X645" s="180" t="s">
        <v>852</v>
      </c>
      <c r="Y645" s="244" t="str">
        <f t="shared" si="51"/>
        <v>04/2025</v>
      </c>
    </row>
    <row r="646">
      <c r="A646" s="219">
        <f t="array" ref="A646">XLOOKUP(B646,CABE_VENTAS!$A$1:A1037,CABE_VENTAS!$D$1:D1037,"N/A")</f>
        <v>45762</v>
      </c>
      <c r="B646" s="180">
        <v>1970.0</v>
      </c>
      <c r="C646" s="180" t="s">
        <v>191</v>
      </c>
      <c r="D646" s="265">
        <f t="array" ref="D646">XLOOKUP(B646,CABE_VENTAS!$A$1:A1037,CABE_VENTAS!$C$1:C1037,"N/A")</f>
        <v>251</v>
      </c>
      <c r="E646" s="337" t="str">
        <f t="array" ref="E646">XLOOKUP(D646,CLIENTES!$A$1:A1037,CLIENTES!$B$1:B1037, "")</f>
        <v>Barbieri Family</v>
      </c>
      <c r="F646" s="254" t="s">
        <v>880</v>
      </c>
      <c r="G646" s="260">
        <v>3.0</v>
      </c>
      <c r="H646" s="302" t="s">
        <v>881</v>
      </c>
      <c r="I646" s="302" t="str">
        <f t="array" ref="I646">IFERROR(INDEX('ARTICULOS TECNO'!C:C, MATCH(F646, 'ARTICULOS TECNO'!A:A, 0)),"NA")</f>
        <v>Natural Titanium</v>
      </c>
      <c r="J646" s="252">
        <v>534.0</v>
      </c>
      <c r="K646" s="301">
        <v>835.0</v>
      </c>
      <c r="L646" s="210">
        <f t="shared" si="67"/>
        <v>2505</v>
      </c>
      <c r="M646" s="250" t="s">
        <v>548</v>
      </c>
      <c r="N646" s="263" t="str">
        <f t="shared" si="29"/>
        <v/>
      </c>
      <c r="O646" s="267">
        <v>760.0</v>
      </c>
      <c r="P646" s="267">
        <v>30.0</v>
      </c>
      <c r="Q646" s="267">
        <f t="array" ref="Q646">IFERROR((K646-O646-P646)*G646,"")</f>
        <v>135</v>
      </c>
      <c r="R646" s="294">
        <f t="shared" si="68"/>
        <v>0.05389221557</v>
      </c>
      <c r="S646" s="216" t="s">
        <v>778</v>
      </c>
      <c r="T646" s="180"/>
      <c r="U646" s="267">
        <f t="shared" si="71"/>
        <v>2280</v>
      </c>
      <c r="V646" s="270">
        <f t="array" ref="V646">IFERROR(INDEX('ARTICULOS TECNO'!G:G, MATCH(F646, 'ARTICULOS TECNO'!A:A, 0)),"")</f>
        <v>0.5</v>
      </c>
      <c r="W646" s="270">
        <f t="shared" si="39"/>
        <v>1.5</v>
      </c>
      <c r="X646" s="180" t="s">
        <v>852</v>
      </c>
      <c r="Y646" s="244" t="str">
        <f t="shared" si="51"/>
        <v>04/2025</v>
      </c>
    </row>
    <row r="647">
      <c r="A647" s="219">
        <f t="array" ref="A647">XLOOKUP(B647,CABE_VENTAS!$A$1:A1037,CABE_VENTAS!$D$1:D1037,"N/A")</f>
        <v>45762</v>
      </c>
      <c r="B647" s="180">
        <v>1970.0</v>
      </c>
      <c r="C647" s="180" t="s">
        <v>627</v>
      </c>
      <c r="D647" s="265">
        <f t="array" ref="D647">XLOOKUP(B647,CABE_VENTAS!$A$1:A1037,CABE_VENTAS!$C$1:C1037,"N/A")</f>
        <v>251</v>
      </c>
      <c r="E647" s="337" t="str">
        <f t="array" ref="E647">XLOOKUP(D647,CLIENTES!$A$1:A1037,CLIENTES!$B$1:B1037, "")</f>
        <v>Barbieri Family</v>
      </c>
      <c r="F647" s="254" t="s">
        <v>882</v>
      </c>
      <c r="G647" s="260">
        <v>1.0</v>
      </c>
      <c r="H647" s="302" t="s">
        <v>883</v>
      </c>
      <c r="I647" s="302"/>
      <c r="J647" s="252">
        <v>520.0</v>
      </c>
      <c r="K647" s="301">
        <v>970.0</v>
      </c>
      <c r="L647" s="210">
        <f t="shared" si="67"/>
        <v>970</v>
      </c>
      <c r="M647" s="250" t="s">
        <v>548</v>
      </c>
      <c r="N647" s="263">
        <f t="shared" si="29"/>
        <v>14903</v>
      </c>
      <c r="O647" s="267">
        <v>755.0</v>
      </c>
      <c r="P647" s="267">
        <f>77*2.5</f>
        <v>192.5</v>
      </c>
      <c r="Q647" s="267">
        <f t="array" ref="Q647">IFERROR((K647-O647-P647)*G647,"")</f>
        <v>22.5</v>
      </c>
      <c r="R647" s="294">
        <f t="shared" si="68"/>
        <v>0.02319587629</v>
      </c>
      <c r="S647" s="216" t="s">
        <v>770</v>
      </c>
      <c r="T647" s="180">
        <v>100413.0</v>
      </c>
      <c r="U647" s="267">
        <f t="shared" si="71"/>
        <v>755</v>
      </c>
      <c r="V647" s="270">
        <f t="array" ref="V647">IFERROR(INDEX('ARTICULOS TECNO'!G:G, MATCH(F647, 'ARTICULOS TECNO'!A:A, 0)),"")</f>
        <v>2.5</v>
      </c>
      <c r="W647" s="270">
        <f t="shared" si="39"/>
        <v>2.5</v>
      </c>
      <c r="X647" s="180" t="s">
        <v>852</v>
      </c>
      <c r="Y647" s="244" t="str">
        <f t="shared" si="51"/>
        <v>04/2025</v>
      </c>
    </row>
    <row r="648">
      <c r="A648" s="219">
        <f t="array" ref="A648">XLOOKUP(B648,CABE_VENTAS!$A$1:A1037,CABE_VENTAS!$D$1:D1037,"N/A")</f>
        <v>45762</v>
      </c>
      <c r="B648" s="180">
        <v>1969.0</v>
      </c>
      <c r="C648" s="180" t="s">
        <v>505</v>
      </c>
      <c r="D648" s="265">
        <f t="array" ref="D648">XLOOKUP(B648,CABE_VENTAS!$A$1:A1037,CABE_VENTAS!$C$1:C1037,"N/A")</f>
        <v>162</v>
      </c>
      <c r="E648" s="337" t="str">
        <f t="array" ref="E648">XLOOKUP(D648,CLIENTES!$A$1:A1037,CLIENTES!$B$1:B1037, "")</f>
        <v>Marcos Roku</v>
      </c>
      <c r="F648" s="264" t="s">
        <v>860</v>
      </c>
      <c r="G648" s="260">
        <v>2.0</v>
      </c>
      <c r="H648" s="302" t="str">
        <f t="array" ref="H648">INDEX('ARTICULOS TECNO'!B:B, MATCH(F648, 'ARTICULOS TECNO'!A:A, 0))</f>
        <v>Apple iPad 10th Gen 10.9" 64GB Wi-Fi</v>
      </c>
      <c r="I648" s="302" t="str">
        <f t="array" ref="I648">IFERROR(INDEX('ARTICULOS TECNO'!C:C, MATCH(F648, 'ARTICULOS TECNO'!A:A, 0)),"NA")</f>
        <v>Blue</v>
      </c>
      <c r="J648" s="252">
        <v>538.0</v>
      </c>
      <c r="K648" s="301">
        <v>394.0</v>
      </c>
      <c r="L648" s="210">
        <f t="shared" si="67"/>
        <v>788</v>
      </c>
      <c r="M648" s="250" t="s">
        <v>548</v>
      </c>
      <c r="N648" s="263" t="str">
        <f t="shared" si="29"/>
        <v/>
      </c>
      <c r="O648" s="267">
        <v>305.0</v>
      </c>
      <c r="P648" s="267">
        <v>55.0</v>
      </c>
      <c r="Q648" s="267">
        <f t="array" ref="Q648">IFERROR((K648-O648-P648)*G648,"")</f>
        <v>68</v>
      </c>
      <c r="R648" s="294">
        <f t="shared" si="68"/>
        <v>0.08629441624</v>
      </c>
      <c r="S648" s="216" t="s">
        <v>764</v>
      </c>
      <c r="T648" s="180"/>
      <c r="U648" s="267">
        <f t="shared" si="71"/>
        <v>610</v>
      </c>
      <c r="V648" s="270">
        <f t="array" ref="V648">IFERROR(INDEX('ARTICULOS TECNO'!G:G, MATCH(F648, 'ARTICULOS TECNO'!A:A, 0)),"")</f>
        <v>0.855</v>
      </c>
      <c r="W648" s="270">
        <f t="shared" si="39"/>
        <v>1.71</v>
      </c>
      <c r="X648" s="289"/>
      <c r="Y648" s="244" t="str">
        <f t="shared" si="51"/>
        <v>04/2025</v>
      </c>
    </row>
    <row r="649">
      <c r="A649" s="219">
        <f t="array" ref="A649">XLOOKUP(B649,CABE_VENTAS!$A$1:A1037,CABE_VENTAS!$D$1:D1037,"N/A")</f>
        <v>45762</v>
      </c>
      <c r="B649" s="180">
        <v>1969.0</v>
      </c>
      <c r="C649" s="180" t="s">
        <v>505</v>
      </c>
      <c r="D649" s="265">
        <f t="array" ref="D649">XLOOKUP(B649,CABE_VENTAS!$A$1:A1037,CABE_VENTAS!$C$1:C1037,"N/A")</f>
        <v>162</v>
      </c>
      <c r="E649" s="337" t="str">
        <f t="array" ref="E649">XLOOKUP(D649,CLIENTES!$A$1:A1037,CLIENTES!$B$1:B1037, "")</f>
        <v>Marcos Roku</v>
      </c>
      <c r="F649" s="264" t="s">
        <v>667</v>
      </c>
      <c r="G649" s="260">
        <v>2.0</v>
      </c>
      <c r="H649" s="302" t="str">
        <f t="array" ref="H649">INDEX('ARTICULOS TECNO'!B:B, MATCH(F649, 'ARTICULOS TECNO'!A:A, 0))</f>
        <v>Apple iPad Air 11" M3 128GB Wi‑Fi</v>
      </c>
      <c r="I649" s="302" t="str">
        <f t="array" ref="I649">IFERROR(INDEX('ARTICULOS TECNO'!C:C, MATCH(F649, 'ARTICULOS TECNO'!A:A, 0)),"NA")</f>
        <v>Starlight</v>
      </c>
      <c r="J649" s="252">
        <v>534.0</v>
      </c>
      <c r="K649" s="301">
        <v>641.0</v>
      </c>
      <c r="L649" s="210">
        <f t="shared" si="67"/>
        <v>1282</v>
      </c>
      <c r="M649" s="250" t="s">
        <v>548</v>
      </c>
      <c r="N649" s="263">
        <f t="shared" si="29"/>
        <v>2070</v>
      </c>
      <c r="O649" s="267">
        <v>520.0</v>
      </c>
      <c r="P649" s="267">
        <v>55.0</v>
      </c>
      <c r="Q649" s="267">
        <f t="array" ref="Q649">IFERROR((K649-O649-P649)*G649,"")</f>
        <v>132</v>
      </c>
      <c r="R649" s="294">
        <f t="shared" si="68"/>
        <v>0.1029641186</v>
      </c>
      <c r="S649" s="216" t="s">
        <v>616</v>
      </c>
      <c r="T649" s="180"/>
      <c r="U649" s="267">
        <f t="shared" si="71"/>
        <v>1040</v>
      </c>
      <c r="V649" s="270">
        <f t="array" ref="V649">IFERROR(INDEX('ARTICULOS TECNO'!G:G, MATCH(F649, 'ARTICULOS TECNO'!A:A, 0)),"")</f>
        <v>0.9</v>
      </c>
      <c r="W649" s="270">
        <f t="shared" si="39"/>
        <v>1.8</v>
      </c>
      <c r="X649" s="289"/>
      <c r="Y649" s="244" t="str">
        <f t="shared" si="51"/>
        <v>04/2025</v>
      </c>
    </row>
    <row r="650">
      <c r="A650" s="219">
        <f t="array" ref="A650">XLOOKUP(B650,CABE_VENTAS!$A$1:A1037,CABE_VENTAS!$D$1:D1037,"N/A")</f>
        <v>45762</v>
      </c>
      <c r="B650" s="180">
        <v>1968.0</v>
      </c>
      <c r="C650" s="180" t="s">
        <v>191</v>
      </c>
      <c r="D650" s="265">
        <f t="array" ref="D650">XLOOKUP(B650,CABE_VENTAS!$A$1:A1037,CABE_VENTAS!$C$1:C1037,"N/A")</f>
        <v>162</v>
      </c>
      <c r="E650" s="337" t="str">
        <f t="array" ref="E650">XLOOKUP(D650,CLIENTES!$A$1:A1037,CLIENTES!$B$1:B1037, "")</f>
        <v>Marcos Roku</v>
      </c>
      <c r="F650" s="254" t="s">
        <v>773</v>
      </c>
      <c r="G650" s="260">
        <v>6.0</v>
      </c>
      <c r="H650" s="302" t="str">
        <f t="array" ref="H650">INDEX('ARTICULOS TECNO'!B:B, MATCH(F650, 'ARTICULOS TECNO'!A:A, 0))</f>
        <v>iPhone 16 128GB 🇮🇳</v>
      </c>
      <c r="I650" s="302" t="str">
        <f t="array" ref="I650">IFERROR(INDEX('ARTICULOS TECNO'!C:C, MATCH(F650, 'ARTICULOS TECNO'!A:A, 0)),"NA")</f>
        <v>Black</v>
      </c>
      <c r="J650" s="252">
        <v>531.0</v>
      </c>
      <c r="K650" s="301">
        <v>778.0</v>
      </c>
      <c r="L650" s="210">
        <f t="shared" si="67"/>
        <v>4668</v>
      </c>
      <c r="M650" s="250" t="s">
        <v>548</v>
      </c>
      <c r="N650" s="263" t="str">
        <f t="shared" si="29"/>
        <v/>
      </c>
      <c r="O650" s="267">
        <v>702.0</v>
      </c>
      <c r="P650" s="267">
        <v>50.0</v>
      </c>
      <c r="Q650" s="267">
        <f t="array" ref="Q650">IFERROR((K650-O650-P650)*G650,"")</f>
        <v>156</v>
      </c>
      <c r="R650" s="294">
        <f t="shared" si="68"/>
        <v>0.03341902314</v>
      </c>
      <c r="S650" s="216" t="s">
        <v>564</v>
      </c>
      <c r="T650" s="180"/>
      <c r="U650" s="267">
        <f t="shared" si="71"/>
        <v>4212</v>
      </c>
      <c r="V650" s="270">
        <f t="array" ref="V650">IFERROR(INDEX('ARTICULOS TECNO'!G:G, MATCH(F650, 'ARTICULOS TECNO'!A:A, 0)),"")</f>
        <v>0.35</v>
      </c>
      <c r="W650" s="270">
        <f t="shared" si="39"/>
        <v>2.1</v>
      </c>
      <c r="X650" s="289"/>
      <c r="Y650" s="244" t="str">
        <f t="shared" si="51"/>
        <v>04/2025</v>
      </c>
    </row>
    <row r="651">
      <c r="A651" s="219">
        <f t="array" ref="A651">XLOOKUP(B651,CABE_VENTAS!$A$1:A1037,CABE_VENTAS!$D$1:D1037,"N/A")</f>
        <v>45762</v>
      </c>
      <c r="B651" s="180">
        <v>1968.0</v>
      </c>
      <c r="C651" s="180" t="s">
        <v>191</v>
      </c>
      <c r="D651" s="265">
        <f t="array" ref="D651">XLOOKUP(B651,CABE_VENTAS!$A$1:A1037,CABE_VENTAS!$C$1:C1037,"N/A")</f>
        <v>162</v>
      </c>
      <c r="E651" s="337" t="str">
        <f t="array" ref="E651">XLOOKUP(D651,CLIENTES!$A$1:A1037,CLIENTES!$B$1:B1037, "")</f>
        <v>Marcos Roku</v>
      </c>
      <c r="F651" s="254" t="s">
        <v>605</v>
      </c>
      <c r="G651" s="260">
        <v>4.0</v>
      </c>
      <c r="H651" s="302" t="str">
        <f t="array" ref="H651">INDEX('ARTICULOS TECNO'!B:B, MATCH(F651, 'ARTICULOS TECNO'!A:A, 0))</f>
        <v>iPhone 16 128GB 🇺🇸</v>
      </c>
      <c r="I651" s="302" t="str">
        <f t="array" ref="I651">IFERROR(INDEX('ARTICULOS TECNO'!C:C, MATCH(F651, 'ARTICULOS TECNO'!A:A, 0)),"NA")</f>
        <v>Pink</v>
      </c>
      <c r="J651" s="252">
        <v>531.0</v>
      </c>
      <c r="K651" s="301">
        <v>778.0</v>
      </c>
      <c r="L651" s="210">
        <f t="shared" si="67"/>
        <v>3112</v>
      </c>
      <c r="M651" s="250" t="s">
        <v>548</v>
      </c>
      <c r="N651" s="263" t="str">
        <f t="shared" si="29"/>
        <v/>
      </c>
      <c r="O651" s="267">
        <v>703.0</v>
      </c>
      <c r="P651" s="267">
        <v>50.0</v>
      </c>
      <c r="Q651" s="267">
        <f t="array" ref="Q651">IFERROR((K651-O651-P651)*G651,"")</f>
        <v>100</v>
      </c>
      <c r="R651" s="294">
        <f t="shared" si="68"/>
        <v>0.03213367609</v>
      </c>
      <c r="S651" s="216" t="s">
        <v>564</v>
      </c>
      <c r="T651" s="180"/>
      <c r="U651" s="267">
        <f t="shared" si="71"/>
        <v>2812</v>
      </c>
      <c r="V651" s="270">
        <f t="array" ref="V651">IFERROR(INDEX('ARTICULOS TECNO'!G:G, MATCH(F651, 'ARTICULOS TECNO'!A:A, 0)),"")</f>
        <v>0.35</v>
      </c>
      <c r="W651" s="270">
        <f t="shared" si="39"/>
        <v>1.4</v>
      </c>
      <c r="X651" s="289"/>
      <c r="Y651" s="244" t="str">
        <f t="shared" si="51"/>
        <v>04/2025</v>
      </c>
    </row>
    <row r="652">
      <c r="A652" s="219">
        <f t="array" ref="A652">XLOOKUP(B652,CABE_VENTAS!$A$1:A1037,CABE_VENTAS!$D$1:D1037,"N/A")</f>
        <v>45762</v>
      </c>
      <c r="B652" s="180">
        <v>1968.0</v>
      </c>
      <c r="C652" s="180" t="s">
        <v>191</v>
      </c>
      <c r="D652" s="265">
        <f t="array" ref="D652">XLOOKUP(B652,CABE_VENTAS!$A$1:A1037,CABE_VENTAS!$C$1:C1037,"N/A")</f>
        <v>162</v>
      </c>
      <c r="E652" s="337" t="str">
        <f t="array" ref="E652">XLOOKUP(D652,CLIENTES!$A$1:A1037,CLIENTES!$B$1:B1037, "")</f>
        <v>Marcos Roku</v>
      </c>
      <c r="F652" s="353" t="s">
        <v>675</v>
      </c>
      <c r="G652" s="260">
        <v>10.0</v>
      </c>
      <c r="H652" s="302" t="str">
        <f t="array" ref="H652">INDEX('ARTICULOS TECNO'!B:B, MATCH(F652, 'ARTICULOS TECNO'!A:A, 0))</f>
        <v>iPhone 16 Pro 256GB 🇺🇸</v>
      </c>
      <c r="I652" s="302" t="str">
        <f t="array" ref="I652">IFERROR(INDEX('ARTICULOS TECNO'!C:C, MATCH(F652, 'ARTICULOS TECNO'!A:A, 0)),"NA")</f>
        <v>Desert Titanium</v>
      </c>
      <c r="J652" s="252">
        <v>531.0</v>
      </c>
      <c r="K652" s="301">
        <v>1053.0</v>
      </c>
      <c r="L652" s="210">
        <f t="shared" si="67"/>
        <v>10530</v>
      </c>
      <c r="M652" s="250" t="s">
        <v>548</v>
      </c>
      <c r="N652" s="263" t="str">
        <f t="shared" si="29"/>
        <v/>
      </c>
      <c r="O652" s="267">
        <v>955.0</v>
      </c>
      <c r="P652" s="267">
        <v>50.0</v>
      </c>
      <c r="Q652" s="267">
        <f t="array" ref="Q652">IFERROR((K652-O652-P652)*G652,"")</f>
        <v>480</v>
      </c>
      <c r="R652" s="294">
        <f t="shared" si="68"/>
        <v>0.04558404558</v>
      </c>
      <c r="S652" s="216" t="s">
        <v>220</v>
      </c>
      <c r="T652" s="180"/>
      <c r="U652" s="267">
        <f t="shared" si="71"/>
        <v>9550</v>
      </c>
      <c r="V652" s="270">
        <f t="array" ref="V652">IFERROR(INDEX('ARTICULOS TECNO'!G:G, MATCH(F652, 'ARTICULOS TECNO'!A:A, 0)),"")</f>
        <v>0.45</v>
      </c>
      <c r="W652" s="270">
        <f t="shared" si="39"/>
        <v>4.5</v>
      </c>
      <c r="X652" s="289"/>
      <c r="Y652" s="244" t="str">
        <f t="shared" si="51"/>
        <v>04/2025</v>
      </c>
    </row>
    <row r="653">
      <c r="A653" s="219">
        <f t="array" ref="A653">XLOOKUP(B653,CABE_VENTAS!$A$1:A1037,CABE_VENTAS!$D$1:D1037,"N/A")</f>
        <v>45762</v>
      </c>
      <c r="B653" s="180">
        <v>1968.0</v>
      </c>
      <c r="C653" s="180" t="s">
        <v>191</v>
      </c>
      <c r="D653" s="265">
        <f t="array" ref="D653">XLOOKUP(B653,CABE_VENTAS!$A$1:A1037,CABE_VENTAS!$C$1:C1037,"N/A")</f>
        <v>162</v>
      </c>
      <c r="E653" s="337" t="str">
        <f t="array" ref="E653">XLOOKUP(D653,CLIENTES!$A$1:A1037,CLIENTES!$B$1:B1037, "")</f>
        <v>Marcos Roku</v>
      </c>
      <c r="F653" s="347" t="s">
        <v>649</v>
      </c>
      <c r="G653" s="260">
        <v>10.0</v>
      </c>
      <c r="H653" s="302" t="str">
        <f t="array" ref="H653">INDEX('ARTICULOS TECNO'!B:B, MATCH(F653, 'ARTICULOS TECNO'!A:A, 0))</f>
        <v>iPhone 16 Pro Max 256GB 🇺🇸</v>
      </c>
      <c r="I653" s="302" t="str">
        <f t="array" ref="I653">IFERROR(INDEX('ARTICULOS TECNO'!C:C, MATCH(F653, 'ARTICULOS TECNO'!A:A, 0)),"NA")</f>
        <v>Black Titanium</v>
      </c>
      <c r="J653" s="252">
        <v>531.0</v>
      </c>
      <c r="K653" s="301">
        <v>1133.0</v>
      </c>
      <c r="L653" s="210">
        <f t="shared" si="67"/>
        <v>11330</v>
      </c>
      <c r="M653" s="250" t="s">
        <v>548</v>
      </c>
      <c r="N653" s="263">
        <f t="shared" si="29"/>
        <v>29640</v>
      </c>
      <c r="O653" s="267">
        <v>1015.0</v>
      </c>
      <c r="P653" s="267">
        <v>50.0</v>
      </c>
      <c r="Q653" s="267">
        <f t="array" ref="Q653">IFERROR((K653-O653-P653)*G653,"")</f>
        <v>680</v>
      </c>
      <c r="R653" s="294">
        <f t="shared" si="68"/>
        <v>0.06001765225</v>
      </c>
      <c r="S653" s="216" t="s">
        <v>220</v>
      </c>
      <c r="T653" s="180"/>
      <c r="U653" s="267">
        <f t="shared" si="71"/>
        <v>10150</v>
      </c>
      <c r="V653" s="270">
        <f t="array" ref="V653">IFERROR(INDEX('ARTICULOS TECNO'!G:G, MATCH(F653, 'ARTICULOS TECNO'!A:A, 0)),"")</f>
        <v>0.5</v>
      </c>
      <c r="W653" s="270">
        <f t="shared" si="39"/>
        <v>5</v>
      </c>
      <c r="X653" s="289"/>
      <c r="Y653" s="244" t="str">
        <f t="shared" si="51"/>
        <v>04/2025</v>
      </c>
    </row>
    <row r="654">
      <c r="A654" s="219">
        <f t="array" ref="A654">XLOOKUP(B654,CABE_VENTAS!$A$1:A1037,CABE_VENTAS!$D$1:D1037,"N/A")</f>
        <v>45761</v>
      </c>
      <c r="B654" s="180">
        <v>1965.0</v>
      </c>
      <c r="C654" s="180" t="s">
        <v>191</v>
      </c>
      <c r="D654" s="265">
        <f t="array" ref="D654">XLOOKUP(B654,CABE_VENTAS!$A$1:A1037,CABE_VENTAS!$C$1:C1037,"N/A")</f>
        <v>162</v>
      </c>
      <c r="E654" s="337" t="str">
        <f t="array" ref="E654">XLOOKUP(D654,CLIENTES!$A$1:A1037,CLIENTES!$B$1:B1037, "")</f>
        <v>Marcos Roku</v>
      </c>
      <c r="F654" s="353" t="s">
        <v>675</v>
      </c>
      <c r="G654" s="260">
        <v>4.0</v>
      </c>
      <c r="H654" s="302" t="str">
        <f t="array" ref="H654">INDEX('ARTICULOS TECNO'!B:B, MATCH(F654, 'ARTICULOS TECNO'!A:A, 0))</f>
        <v>iPhone 16 Pro 256GB 🇺🇸</v>
      </c>
      <c r="I654" s="302" t="str">
        <f t="array" ref="I654">IFERROR(INDEX('ARTICULOS TECNO'!C:C, MATCH(F654, 'ARTICULOS TECNO'!A:A, 0)),"NA")</f>
        <v>Desert Titanium</v>
      </c>
      <c r="J654" s="252">
        <v>536.0</v>
      </c>
      <c r="K654" s="301">
        <v>1075.0</v>
      </c>
      <c r="L654" s="210">
        <f t="shared" si="67"/>
        <v>4300</v>
      </c>
      <c r="M654" s="250" t="s">
        <v>548</v>
      </c>
      <c r="N654" s="263" t="str">
        <f t="shared" si="29"/>
        <v/>
      </c>
      <c r="O654" s="267">
        <v>955.0</v>
      </c>
      <c r="P654" s="267">
        <v>41.0</v>
      </c>
      <c r="Q654" s="267">
        <f t="array" ref="Q654">IFERROR((K654-O654-P654)*G654,"")</f>
        <v>316</v>
      </c>
      <c r="R654" s="294">
        <f t="shared" si="68"/>
        <v>0.07348837209</v>
      </c>
      <c r="S654" s="216" t="s">
        <v>220</v>
      </c>
      <c r="T654" s="180">
        <v>693.0</v>
      </c>
      <c r="U654" s="267">
        <f t="shared" si="71"/>
        <v>3820</v>
      </c>
      <c r="V654" s="270">
        <f t="array" ref="V654">IFERROR(INDEX('ARTICULOS TECNO'!G:G, MATCH(F654, 'ARTICULOS TECNO'!A:A, 0)),"")</f>
        <v>0.45</v>
      </c>
      <c r="W654" s="270">
        <f t="shared" si="39"/>
        <v>1.8</v>
      </c>
      <c r="X654" s="289"/>
      <c r="Y654" s="244" t="str">
        <f t="shared" si="51"/>
        <v>04/2025</v>
      </c>
    </row>
    <row r="655">
      <c r="A655" s="219">
        <f t="array" ref="A655">XLOOKUP(B655,CABE_VENTAS!$A$1:A1037,CABE_VENTAS!$D$1:D1037,"N/A")</f>
        <v>45761</v>
      </c>
      <c r="B655" s="180">
        <v>1965.0</v>
      </c>
      <c r="C655" s="180" t="s">
        <v>191</v>
      </c>
      <c r="D655" s="265">
        <f t="array" ref="D655">XLOOKUP(B655,CABE_VENTAS!$A$1:A1037,CABE_VENTAS!$C$1:C1037,"N/A")</f>
        <v>162</v>
      </c>
      <c r="E655" s="337" t="str">
        <f t="array" ref="E655">XLOOKUP(D655,CLIENTES!$A$1:A1037,CLIENTES!$B$1:B1037, "")</f>
        <v>Marcos Roku</v>
      </c>
      <c r="F655" s="353" t="s">
        <v>821</v>
      </c>
      <c r="G655" s="260">
        <v>4.0</v>
      </c>
      <c r="H655" s="302" t="str">
        <f t="array" ref="H655">INDEX('ARTICULOS TECNO'!B:B, MATCH(F655, 'ARTICULOS TECNO'!A:A, 0))</f>
        <v>iPhone 16e 128GB 🇺🇸</v>
      </c>
      <c r="I655" s="302" t="str">
        <f t="array" ref="I655">IFERROR(INDEX('ARTICULOS TECNO'!C:C, MATCH(F655, 'ARTICULOS TECNO'!A:A, 0)),"NA")</f>
        <v>Black</v>
      </c>
      <c r="J655" s="252">
        <v>535.0</v>
      </c>
      <c r="K655" s="301">
        <v>585.0</v>
      </c>
      <c r="L655" s="210">
        <f t="shared" si="67"/>
        <v>2340</v>
      </c>
      <c r="M655" s="250" t="s">
        <v>548</v>
      </c>
      <c r="N655" s="263" t="str">
        <f t="shared" si="29"/>
        <v/>
      </c>
      <c r="O655" s="267">
        <v>517.0</v>
      </c>
      <c r="P655" s="267">
        <v>41.0</v>
      </c>
      <c r="Q655" s="267">
        <f t="array" ref="Q655">IFERROR((K655-O655-P655)*G655,"")</f>
        <v>108</v>
      </c>
      <c r="R655" s="294">
        <f t="shared" si="68"/>
        <v>0.04615384615</v>
      </c>
      <c r="S655" s="216" t="s">
        <v>220</v>
      </c>
      <c r="T655" s="180"/>
      <c r="U655" s="267">
        <f t="shared" si="71"/>
        <v>2068</v>
      </c>
      <c r="V655" s="270">
        <f t="array" ref="V655">IFERROR(INDEX('ARTICULOS TECNO'!G:G, MATCH(F655, 'ARTICULOS TECNO'!A:A, 0)),"")</f>
        <v>0.35</v>
      </c>
      <c r="W655" s="270">
        <f t="shared" si="39"/>
        <v>1.4</v>
      </c>
      <c r="X655" s="289"/>
      <c r="Y655" s="244" t="str">
        <f t="shared" si="51"/>
        <v>04/2025</v>
      </c>
    </row>
    <row r="656">
      <c r="A656" s="219">
        <f t="array" ref="A656">XLOOKUP(B656,CABE_VENTAS!$A$1:A1037,CABE_VENTAS!$D$1:D1037,"N/A")</f>
        <v>45761</v>
      </c>
      <c r="B656" s="180">
        <v>1965.0</v>
      </c>
      <c r="C656" s="180" t="s">
        <v>191</v>
      </c>
      <c r="D656" s="265">
        <f t="array" ref="D656">XLOOKUP(B656,CABE_VENTAS!$A$1:A1037,CABE_VENTAS!$C$1:C1037,"N/A")</f>
        <v>162</v>
      </c>
      <c r="E656" s="337" t="str">
        <f t="array" ref="E656">XLOOKUP(D656,CLIENTES!$A$1:A1037,CLIENTES!$B$1:B1037, "")</f>
        <v>Marcos Roku</v>
      </c>
      <c r="F656" s="264" t="s">
        <v>828</v>
      </c>
      <c r="G656" s="260">
        <v>4.0</v>
      </c>
      <c r="H656" s="302" t="str">
        <f t="array" ref="H656">INDEX('ARTICULOS TECNO'!B:B, MATCH(F656, 'ARTICULOS TECNO'!A:A, 0))</f>
        <v>iPhone 16 Pro 128GB 🇺🇸</v>
      </c>
      <c r="I656" s="302" t="str">
        <f t="array" ref="I656">IFERROR(INDEX('ARTICULOS TECNO'!C:C, MATCH(F656, 'ARTICULOS TECNO'!A:A, 0)),"NA")</f>
        <v>Natural Titanium</v>
      </c>
      <c r="J656" s="252">
        <v>531.0</v>
      </c>
      <c r="K656" s="301">
        <v>959.0</v>
      </c>
      <c r="L656" s="210">
        <f t="shared" si="67"/>
        <v>3836</v>
      </c>
      <c r="M656" s="250" t="s">
        <v>548</v>
      </c>
      <c r="N656" s="263">
        <f t="shared" si="29"/>
        <v>10476</v>
      </c>
      <c r="O656" s="267">
        <v>855.0</v>
      </c>
      <c r="P656" s="267">
        <v>50.0</v>
      </c>
      <c r="Q656" s="267">
        <f t="array" ref="Q656">IFERROR((K656-O656-P656)*G656,"")</f>
        <v>216</v>
      </c>
      <c r="R656" s="294">
        <f t="shared" si="68"/>
        <v>0.05630865485</v>
      </c>
      <c r="S656" s="216" t="s">
        <v>738</v>
      </c>
      <c r="T656" s="180"/>
      <c r="U656" s="267">
        <f t="shared" si="71"/>
        <v>3420</v>
      </c>
      <c r="V656" s="270">
        <f t="array" ref="V656">IFERROR(INDEX('ARTICULOS TECNO'!G:G, MATCH(F656, 'ARTICULOS TECNO'!A:A, 0)),"")</f>
        <v>0.45</v>
      </c>
      <c r="W656" s="270">
        <f t="shared" si="39"/>
        <v>1.8</v>
      </c>
      <c r="X656" s="289"/>
      <c r="Y656" s="244" t="str">
        <f t="shared" si="51"/>
        <v>04/2025</v>
      </c>
    </row>
    <row r="657">
      <c r="A657" s="219">
        <f t="array" ref="A657">XLOOKUP(B657,CABE_VENTAS!$A$1:A1037,CABE_VENTAS!$D$1:D1037,"N/A")</f>
        <v>45761</v>
      </c>
      <c r="B657" s="180">
        <v>1964.0</v>
      </c>
      <c r="C657" s="180" t="s">
        <v>627</v>
      </c>
      <c r="D657" s="265">
        <f t="array" ref="D657">XLOOKUP(B657,CABE_VENTAS!$A$1:A1037,CABE_VENTAS!$C$1:C1037,"N/A")</f>
        <v>151</v>
      </c>
      <c r="E657" s="337" t="str">
        <f t="array" ref="E657">XLOOKUP(D657,CLIENTES!$A$1:A1037,CLIENTES!$B$1:B1037, "")</f>
        <v>Lucas Cly Store</v>
      </c>
      <c r="F657" s="254"/>
      <c r="G657" s="260">
        <v>1.0</v>
      </c>
      <c r="H657" s="302" t="s">
        <v>884</v>
      </c>
      <c r="I657" s="302"/>
      <c r="J657" s="252">
        <v>532.0</v>
      </c>
      <c r="K657" s="301">
        <v>1956.0</v>
      </c>
      <c r="L657" s="210">
        <f t="shared" si="67"/>
        <v>1956</v>
      </c>
      <c r="M657" s="250" t="s">
        <v>548</v>
      </c>
      <c r="N657" s="263">
        <f t="shared" si="29"/>
        <v>1956</v>
      </c>
      <c r="O657" s="267">
        <v>1399.0</v>
      </c>
      <c r="P657" s="267">
        <f>55*3</f>
        <v>165</v>
      </c>
      <c r="Q657" s="267">
        <f t="array" ref="Q657">IFERROR((K657-O657-P657)*G657,"")</f>
        <v>392</v>
      </c>
      <c r="R657" s="294">
        <f t="shared" si="68"/>
        <v>0.200408998</v>
      </c>
      <c r="S657" s="216" t="s">
        <v>508</v>
      </c>
      <c r="T657" s="180"/>
      <c r="U657" s="267"/>
      <c r="V657" s="270" t="str">
        <f t="array" ref="V657">IFERROR(INDEX('ARTICULOS TECNO'!G:G, MATCH(F657, 'ARTICULOS TECNO'!A:A, 0)),"")</f>
        <v/>
      </c>
      <c r="W657" s="270">
        <f t="shared" si="39"/>
        <v>0</v>
      </c>
      <c r="X657" s="289"/>
      <c r="Y657" s="244" t="str">
        <f t="shared" si="51"/>
        <v>04/2025</v>
      </c>
    </row>
    <row r="658">
      <c r="A658" s="219">
        <f t="array" ref="A658">XLOOKUP(B658,CABE_VENTAS!$A$1:A1037,CABE_VENTAS!$D$1:D1037,"N/A")</f>
        <v>45757</v>
      </c>
      <c r="B658" s="180">
        <v>1963.0</v>
      </c>
      <c r="C658" s="180" t="s">
        <v>191</v>
      </c>
      <c r="D658" s="265">
        <f t="array" ref="D658">XLOOKUP(B658,CABE_VENTAS!$A$1:A1037,CABE_VENTAS!$C$1:C1037,"N/A")</f>
        <v>162</v>
      </c>
      <c r="E658" s="337" t="str">
        <f t="array" ref="E658">XLOOKUP(D658,CLIENTES!$A$1:A1037,CLIENTES!$B$1:B1037, "")</f>
        <v>Marcos Roku</v>
      </c>
      <c r="F658" s="353" t="s">
        <v>601</v>
      </c>
      <c r="G658" s="260">
        <v>4.0</v>
      </c>
      <c r="H658" s="302" t="str">
        <f t="array" ref="H658">INDEX('ARTICULOS TECNO'!B:B, MATCH(F658, 'ARTICULOS TECNO'!A:A, 0))</f>
        <v>iPhone 16 128GB 🇺🇸</v>
      </c>
      <c r="I658" s="302" t="str">
        <f t="array" ref="I658">IFERROR(INDEX('ARTICULOS TECNO'!C:C, MATCH(F658, 'ARTICULOS TECNO'!A:A, 0)),"NA")</f>
        <v>Black</v>
      </c>
      <c r="J658" s="252">
        <v>531.0</v>
      </c>
      <c r="K658" s="301">
        <v>798.0</v>
      </c>
      <c r="L658" s="210">
        <f t="shared" si="67"/>
        <v>3192</v>
      </c>
      <c r="M658" s="250" t="s">
        <v>548</v>
      </c>
      <c r="N658" s="263" t="str">
        <f t="shared" si="29"/>
        <v/>
      </c>
      <c r="O658" s="267">
        <v>702.0</v>
      </c>
      <c r="P658" s="267">
        <v>50.0</v>
      </c>
      <c r="Q658" s="267">
        <f t="array" ref="Q658">IFERROR((K658-O658-P658)*G658,"")</f>
        <v>184</v>
      </c>
      <c r="R658" s="294">
        <f t="shared" si="68"/>
        <v>0.05764411028</v>
      </c>
      <c r="S658" s="216" t="s">
        <v>220</v>
      </c>
      <c r="T658" s="180"/>
      <c r="U658" s="267">
        <f>G658*O658</f>
        <v>2808</v>
      </c>
      <c r="V658" s="270">
        <f t="array" ref="V658">IFERROR(INDEX('ARTICULOS TECNO'!G:G, MATCH(F658, 'ARTICULOS TECNO'!A:A, 0)),"")</f>
        <v>0.35</v>
      </c>
      <c r="W658" s="270">
        <f t="shared" si="39"/>
        <v>1.4</v>
      </c>
      <c r="X658" s="289"/>
      <c r="Y658" s="244" t="str">
        <f t="shared" si="51"/>
        <v>04/2025</v>
      </c>
    </row>
    <row r="659">
      <c r="A659" s="219">
        <f t="array" ref="A659">XLOOKUP(B659,CABE_VENTAS!$A$1:A1037,CABE_VENTAS!$D$1:D1037,"N/A")</f>
        <v>45757</v>
      </c>
      <c r="B659" s="180">
        <v>1963.0</v>
      </c>
      <c r="C659" s="180" t="s">
        <v>191</v>
      </c>
      <c r="D659" s="265">
        <f t="array" ref="D659">XLOOKUP(B659,CABE_VENTAS!$A$1:A1037,CABE_VENTAS!$C$1:C1037,"N/A")</f>
        <v>162</v>
      </c>
      <c r="E659" s="337" t="str">
        <f t="array" ref="E659">XLOOKUP(D659,CLIENTES!$A$1:A1037,CLIENTES!$B$1:B1037, "")</f>
        <v>Marcos Roku</v>
      </c>
      <c r="F659" s="347" t="s">
        <v>885</v>
      </c>
      <c r="G659" s="260">
        <v>4.0</v>
      </c>
      <c r="H659" s="302" t="str">
        <f t="array" ref="H659">INDEX('ARTICULOS TECNO'!B:B, MATCH(F659, 'ARTICULOS TECNO'!A:A, 0))</f>
        <v>iPhone 16 Pro Max 512GB 🇺🇸</v>
      </c>
      <c r="I659" s="302" t="str">
        <f t="array" ref="I659">IFERROR(INDEX('ARTICULOS TECNO'!C:C, MATCH(F659, 'ARTICULOS TECNO'!A:A, 0)),"NA")</f>
        <v>Black Titanium</v>
      </c>
      <c r="J659" s="252">
        <v>531.0</v>
      </c>
      <c r="K659" s="301">
        <v>1298.0</v>
      </c>
      <c r="L659" s="210">
        <f t="shared" si="67"/>
        <v>5192</v>
      </c>
      <c r="M659" s="250" t="s">
        <v>548</v>
      </c>
      <c r="N659" s="263" t="str">
        <f t="shared" si="29"/>
        <v/>
      </c>
      <c r="O659" s="267">
        <v>1195.0</v>
      </c>
      <c r="P659" s="267">
        <v>50.0</v>
      </c>
      <c r="Q659" s="267">
        <f t="array" ref="Q659">IFERROR((K659-O659-P659)*G659,"")</f>
        <v>212</v>
      </c>
      <c r="R659" s="294">
        <f t="shared" si="68"/>
        <v>0.04083204931</v>
      </c>
      <c r="S659" s="216" t="s">
        <v>778</v>
      </c>
      <c r="T659" s="180"/>
      <c r="U659" s="267"/>
      <c r="V659" s="270">
        <f t="array" ref="V659">IFERROR(INDEX('ARTICULOS TECNO'!G:G, MATCH(F659, 'ARTICULOS TECNO'!A:A, 0)),"")</f>
        <v>0.5</v>
      </c>
      <c r="W659" s="270">
        <f t="shared" si="39"/>
        <v>2</v>
      </c>
      <c r="X659" s="289"/>
      <c r="Y659" s="244" t="str">
        <f t="shared" si="51"/>
        <v>04/2025</v>
      </c>
    </row>
    <row r="660">
      <c r="A660" s="219">
        <f t="array" ref="A660">XLOOKUP(B660,CABE_VENTAS!$A$1:A1037,CABE_VENTAS!$D$1:D1037,"N/A")</f>
        <v>45757</v>
      </c>
      <c r="B660" s="180">
        <v>1963.0</v>
      </c>
      <c r="C660" s="180" t="s">
        <v>191</v>
      </c>
      <c r="D660" s="265">
        <f t="array" ref="D660">XLOOKUP(B660,CABE_VENTAS!$A$1:A1037,CABE_VENTAS!$C$1:C1037,"N/A")</f>
        <v>162</v>
      </c>
      <c r="E660" s="337" t="str">
        <f t="array" ref="E660">XLOOKUP(D660,CLIENTES!$A$1:A1037,CLIENTES!$B$1:B1037, "")</f>
        <v>Marcos Roku</v>
      </c>
      <c r="F660" s="264" t="s">
        <v>763</v>
      </c>
      <c r="G660" s="260">
        <v>10.0</v>
      </c>
      <c r="H660" s="302" t="str">
        <f t="array" ref="H660">INDEX('ARTICULOS TECNO'!B:B, MATCH(F660, 'ARTICULOS TECNO'!A:A, 0))</f>
        <v>iPhone 16 Pro Max 256GB 🇺🇸</v>
      </c>
      <c r="I660" s="302" t="str">
        <f t="array" ref="I660">IFERROR(INDEX('ARTICULOS TECNO'!C:C, MATCH(F660, 'ARTICULOS TECNO'!A:A, 0)),"NA")</f>
        <v>Desert Titanium</v>
      </c>
      <c r="J660" s="252">
        <v>529.0</v>
      </c>
      <c r="K660" s="301">
        <v>1190.0</v>
      </c>
      <c r="L660" s="210">
        <f t="shared" si="67"/>
        <v>11900</v>
      </c>
      <c r="M660" s="250" t="s">
        <v>548</v>
      </c>
      <c r="N660" s="263" t="str">
        <f t="shared" si="29"/>
        <v/>
      </c>
      <c r="O660" s="267">
        <v>1100.0</v>
      </c>
      <c r="P660" s="267">
        <v>56.0</v>
      </c>
      <c r="Q660" s="267">
        <f t="array" ref="Q660">IFERROR((K660-O660-P660)*G660,"")</f>
        <v>340</v>
      </c>
      <c r="R660" s="294">
        <f t="shared" si="68"/>
        <v>0.02857142857</v>
      </c>
      <c r="S660" s="216" t="s">
        <v>616</v>
      </c>
      <c r="T660" s="180"/>
      <c r="U660" s="267"/>
      <c r="V660" s="270">
        <f t="array" ref="V660">IFERROR(INDEX('ARTICULOS TECNO'!G:G, MATCH(F660, 'ARTICULOS TECNO'!A:A, 0)),"")</f>
        <v>0.5</v>
      </c>
      <c r="W660" s="270">
        <f t="shared" si="39"/>
        <v>5</v>
      </c>
      <c r="X660" s="289"/>
      <c r="Y660" s="244" t="str">
        <f t="shared" si="51"/>
        <v>04/2025</v>
      </c>
    </row>
    <row r="661">
      <c r="A661" s="219">
        <f t="array" ref="A661">XLOOKUP(B661,CABE_VENTAS!$A$1:A1037,CABE_VENTAS!$D$1:D1037,"N/A")</f>
        <v>45757</v>
      </c>
      <c r="B661" s="180">
        <v>1963.0</v>
      </c>
      <c r="C661" s="180" t="s">
        <v>191</v>
      </c>
      <c r="D661" s="265">
        <f t="array" ref="D661">XLOOKUP(B661,CABE_VENTAS!$A$1:A1037,CABE_VENTAS!$C$1:C1037,"N/A")</f>
        <v>162</v>
      </c>
      <c r="E661" s="337" t="str">
        <f t="array" ref="E661">XLOOKUP(D661,CLIENTES!$A$1:A1037,CLIENTES!$B$1:B1037, "")</f>
        <v>Marcos Roku</v>
      </c>
      <c r="F661" s="264" t="s">
        <v>652</v>
      </c>
      <c r="G661" s="260">
        <v>4.0</v>
      </c>
      <c r="H661" s="302" t="str">
        <f t="array" ref="H661">INDEX('ARTICULOS TECNO'!B:B, MATCH(F661, 'ARTICULOS TECNO'!A:A, 0))</f>
        <v>iPhone 16 Pro Max 256GB 🇺🇸</v>
      </c>
      <c r="I661" s="302" t="str">
        <f t="array" ref="I661">IFERROR(INDEX('ARTICULOS TECNO'!C:C, MATCH(F661, 'ARTICULOS TECNO'!A:A, 0)),"NA")</f>
        <v>Natural Titanium</v>
      </c>
      <c r="J661" s="252">
        <v>529.0</v>
      </c>
      <c r="K661" s="301">
        <v>1190.0</v>
      </c>
      <c r="L661" s="210">
        <f t="shared" si="67"/>
        <v>4760</v>
      </c>
      <c r="M661" s="250" t="s">
        <v>548</v>
      </c>
      <c r="N661" s="263" t="str">
        <f t="shared" si="29"/>
        <v/>
      </c>
      <c r="O661" s="267">
        <v>1100.0</v>
      </c>
      <c r="P661" s="267">
        <v>56.0</v>
      </c>
      <c r="Q661" s="267">
        <f t="array" ref="Q661">IFERROR((K661-O661-P661)*G661,"")</f>
        <v>136</v>
      </c>
      <c r="R661" s="294">
        <f t="shared" si="68"/>
        <v>0.02857142857</v>
      </c>
      <c r="S661" s="216" t="s">
        <v>616</v>
      </c>
      <c r="T661" s="180"/>
      <c r="U661" s="267"/>
      <c r="V661" s="270">
        <f t="array" ref="V661">IFERROR(INDEX('ARTICULOS TECNO'!G:G, MATCH(F661, 'ARTICULOS TECNO'!A:A, 0)),"")</f>
        <v>0.5</v>
      </c>
      <c r="W661" s="270">
        <f t="shared" si="39"/>
        <v>2</v>
      </c>
      <c r="X661" s="289"/>
      <c r="Y661" s="244" t="str">
        <f t="shared" si="51"/>
        <v>04/2025</v>
      </c>
    </row>
    <row r="662">
      <c r="A662" s="309">
        <f t="array" ref="A662">XLOOKUP(B662,CABE_VENTAS!$A$1:A1037,CABE_VENTAS!$D$1:D1037,"N/A")</f>
        <v>45757</v>
      </c>
      <c r="B662" s="310">
        <v>1963.0</v>
      </c>
      <c r="C662" s="342" t="s">
        <v>191</v>
      </c>
      <c r="D662" s="311">
        <f t="array" ref="D662">XLOOKUP(B662,CABE_VENTAS!$A$1:A1037,CABE_VENTAS!$C$1:C1037,"N/A")</f>
        <v>162</v>
      </c>
      <c r="E662" s="312" t="str">
        <f t="array" ref="E662">XLOOKUP(D662,CLIENTES!$A$1:A1037,CLIENTES!$B$1:B1037, "")</f>
        <v>Marcos Roku</v>
      </c>
      <c r="F662" s="354" t="s">
        <v>831</v>
      </c>
      <c r="G662" s="313">
        <v>3.0</v>
      </c>
      <c r="H662" s="305" t="str">
        <f t="array" ref="H662">INDEX('ARTICULOS TECNO'!B:B, MATCH(F662, 'ARTICULOS TECNO'!A:A, 0))</f>
        <v>iPhone 16 Pro Max 256GB 🇺🇸</v>
      </c>
      <c r="I662" s="305" t="str">
        <f t="array" ref="I662">IFERROR(INDEX('ARTICULOS TECNO'!C:C, MATCH(F662, 'ARTICULOS TECNO'!A:A, 0)),"NA")</f>
        <v>White Titanium</v>
      </c>
      <c r="J662" s="355">
        <v>529.0</v>
      </c>
      <c r="K662" s="316">
        <v>1190.0</v>
      </c>
      <c r="L662" s="317">
        <f t="shared" si="67"/>
        <v>3570</v>
      </c>
      <c r="M662" s="356" t="s">
        <v>548</v>
      </c>
      <c r="N662" s="263" t="str">
        <f t="shared" si="29"/>
        <v/>
      </c>
      <c r="O662" s="246">
        <v>1100.0</v>
      </c>
      <c r="P662" s="246">
        <v>56.0</v>
      </c>
      <c r="Q662" s="246">
        <f t="array" ref="Q662">IFERROR((K662-O662-P662)*G662,"")</f>
        <v>102</v>
      </c>
      <c r="R662" s="247">
        <f t="shared" si="68"/>
        <v>0.02857142857</v>
      </c>
      <c r="S662" s="248" t="s">
        <v>616</v>
      </c>
      <c r="T662" s="114"/>
      <c r="U662" s="357"/>
      <c r="V662" s="249">
        <f t="array" ref="V662">IFERROR(INDEX('ARTICULOS TECNO'!G:G, MATCH(F662, 'ARTICULOS TECNO'!A:A, 0)),"")</f>
        <v>0.5</v>
      </c>
      <c r="W662" s="249">
        <f t="shared" si="39"/>
        <v>1.5</v>
      </c>
      <c r="X662" s="299"/>
      <c r="Y662" s="300" t="str">
        <f t="shared" si="51"/>
        <v>04/2025</v>
      </c>
    </row>
    <row r="663">
      <c r="A663" s="219">
        <f t="array" ref="A663">XLOOKUP(B663,CABE_VENTAS!$A$1:A1037,CABE_VENTAS!$D$1:D1037,"N/A")</f>
        <v>45757</v>
      </c>
      <c r="B663" s="180">
        <v>1963.0</v>
      </c>
      <c r="C663" s="180" t="s">
        <v>191</v>
      </c>
      <c r="D663" s="265">
        <f t="array" ref="D663">XLOOKUP(B663,CABE_VENTAS!$A$1:A1037,CABE_VENTAS!$C$1:C1037,"N/A")</f>
        <v>162</v>
      </c>
      <c r="E663" s="337" t="str">
        <f t="array" ref="E663">XLOOKUP(D663,CLIENTES!$A$1:A1037,CLIENTES!$B$1:B1037, "")</f>
        <v>Marcos Roku</v>
      </c>
      <c r="F663" s="264" t="s">
        <v>649</v>
      </c>
      <c r="G663" s="260">
        <v>3.0</v>
      </c>
      <c r="H663" s="302" t="str">
        <f t="array" ref="H663">INDEX('ARTICULOS TECNO'!B:B, MATCH(F663, 'ARTICULOS TECNO'!A:A, 0))</f>
        <v>iPhone 16 Pro Max 256GB 🇺🇸</v>
      </c>
      <c r="I663" s="302" t="str">
        <f t="array" ref="I663">IFERROR(INDEX('ARTICULOS TECNO'!C:C, MATCH(F663, 'ARTICULOS TECNO'!A:A, 0)),"NA")</f>
        <v>Black Titanium</v>
      </c>
      <c r="J663" s="252">
        <v>529.0</v>
      </c>
      <c r="K663" s="301">
        <v>1190.0</v>
      </c>
      <c r="L663" s="210">
        <f t="shared" si="67"/>
        <v>3570</v>
      </c>
      <c r="M663" s="250" t="s">
        <v>548</v>
      </c>
      <c r="N663" s="263">
        <f t="shared" si="29"/>
        <v>32184</v>
      </c>
      <c r="O663" s="267">
        <v>1100.0</v>
      </c>
      <c r="P663" s="267">
        <v>56.0</v>
      </c>
      <c r="Q663" s="267">
        <f t="array" ref="Q663">IFERROR((K663-O663-P663)*G663,"")</f>
        <v>102</v>
      </c>
      <c r="R663" s="294">
        <f t="shared" si="68"/>
        <v>0.02857142857</v>
      </c>
      <c r="S663" s="216" t="s">
        <v>616</v>
      </c>
      <c r="T663" s="180"/>
      <c r="U663" s="267"/>
      <c r="V663" s="270">
        <f t="array" ref="V663">IFERROR(INDEX('ARTICULOS TECNO'!G:G, MATCH(F663, 'ARTICULOS TECNO'!A:A, 0)),"")</f>
        <v>0.5</v>
      </c>
      <c r="W663" s="270">
        <f t="shared" si="39"/>
        <v>1.5</v>
      </c>
      <c r="X663" s="289"/>
      <c r="Y663" s="244" t="str">
        <f t="shared" si="51"/>
        <v>04/2025</v>
      </c>
    </row>
    <row r="664">
      <c r="A664" s="219">
        <f t="array" ref="A664">XLOOKUP(B664,CABE_VENTAS!$A$1:A1037,CABE_VENTAS!$D$1:D1037,"N/A")</f>
        <v>45754</v>
      </c>
      <c r="B664" s="180">
        <v>1962.0</v>
      </c>
      <c r="C664" s="180" t="s">
        <v>191</v>
      </c>
      <c r="D664" s="265">
        <f t="array" ref="D664">XLOOKUP(B664,CABE_VENTAS!$A$1:A1037,CABE_VENTAS!$C$1:C1037,"N/A")</f>
        <v>146</v>
      </c>
      <c r="E664" s="337" t="str">
        <f t="array" ref="E664">XLOOKUP(D664,CLIENTES!$A$1:A1037,CLIENTES!$B$1:B1037, "")</f>
        <v>Leo X Lucas</v>
      </c>
      <c r="F664" s="353" t="s">
        <v>886</v>
      </c>
      <c r="G664" s="260">
        <v>2.0</v>
      </c>
      <c r="H664" s="302" t="str">
        <f t="array" ref="H664">INDEX('ARTICULOS TECNO'!B:B, MATCH(F664, 'ARTICULOS TECNO'!A:A, 0))</f>
        <v>iPhone 16 128GB 🇺🇸</v>
      </c>
      <c r="I664" s="302" t="str">
        <f t="array" ref="I664">IFERROR(INDEX('ARTICULOS TECNO'!C:C, MATCH(F664, 'ARTICULOS TECNO'!A:A, 0)),"NA")</f>
        <v>White</v>
      </c>
      <c r="J664" s="252">
        <v>531.0</v>
      </c>
      <c r="K664" s="301">
        <v>730.0</v>
      </c>
      <c r="L664" s="210">
        <f t="shared" si="67"/>
        <v>1460</v>
      </c>
      <c r="M664" s="250" t="s">
        <v>548</v>
      </c>
      <c r="N664" s="263" t="str">
        <f t="shared" si="29"/>
        <v/>
      </c>
      <c r="O664" s="267">
        <v>702.0</v>
      </c>
      <c r="P664" s="267">
        <v>0.0</v>
      </c>
      <c r="Q664" s="267">
        <f t="array" ref="Q664">IFERROR((K664-O664-P664)*G664,"")</f>
        <v>56</v>
      </c>
      <c r="R664" s="294">
        <f t="shared" si="68"/>
        <v>0.03835616438</v>
      </c>
      <c r="S664" s="216" t="s">
        <v>564</v>
      </c>
      <c r="T664" s="180"/>
      <c r="U664" s="267"/>
      <c r="V664" s="270">
        <f t="array" ref="V664">IFERROR(INDEX('ARTICULOS TECNO'!G:G, MATCH(F664, 'ARTICULOS TECNO'!A:A, 0)),"")</f>
        <v>0.35</v>
      </c>
      <c r="W664" s="270">
        <f t="shared" si="39"/>
        <v>0.7</v>
      </c>
      <c r="X664" s="289"/>
      <c r="Y664" s="244" t="str">
        <f t="shared" si="51"/>
        <v>04/2025</v>
      </c>
    </row>
    <row r="665">
      <c r="A665" s="219">
        <f t="array" ref="A665">XLOOKUP(B665,CABE_VENTAS!$A$1:A1037,CABE_VENTAS!$D$1:D1037,"N/A")</f>
        <v>45754</v>
      </c>
      <c r="B665" s="180">
        <v>1962.0</v>
      </c>
      <c r="C665" s="180" t="s">
        <v>191</v>
      </c>
      <c r="D665" s="265">
        <f t="array" ref="D665">XLOOKUP(B665,CABE_VENTAS!$A$1:A1037,CABE_VENTAS!$C$1:C1037,"N/A")</f>
        <v>146</v>
      </c>
      <c r="E665" s="337" t="str">
        <f t="array" ref="E665">XLOOKUP(D665,CLIENTES!$A$1:A1037,CLIENTES!$B$1:B1037, "")</f>
        <v>Leo X Lucas</v>
      </c>
      <c r="F665" s="353" t="s">
        <v>605</v>
      </c>
      <c r="G665" s="260">
        <v>2.0</v>
      </c>
      <c r="H665" s="302" t="str">
        <f t="array" ref="H665">INDEX('ARTICULOS TECNO'!B:B, MATCH(F665, 'ARTICULOS TECNO'!A:A, 0))</f>
        <v>iPhone 16 128GB 🇺🇸</v>
      </c>
      <c r="I665" s="302" t="str">
        <f t="array" ref="I665">IFERROR(INDEX('ARTICULOS TECNO'!C:C, MATCH(F665, 'ARTICULOS TECNO'!A:A, 0)),"NA")</f>
        <v>Pink</v>
      </c>
      <c r="J665" s="252">
        <v>531.0</v>
      </c>
      <c r="K665" s="301">
        <v>730.0</v>
      </c>
      <c r="L665" s="210">
        <f t="shared" si="67"/>
        <v>1460</v>
      </c>
      <c r="M665" s="250" t="s">
        <v>548</v>
      </c>
      <c r="N665" s="263" t="str">
        <f t="shared" si="29"/>
        <v/>
      </c>
      <c r="O665" s="267">
        <v>702.0</v>
      </c>
      <c r="P665" s="267">
        <v>0.0</v>
      </c>
      <c r="Q665" s="267">
        <f t="array" ref="Q665">IFERROR((K665-O665-P665)*G665,"")</f>
        <v>56</v>
      </c>
      <c r="R665" s="294">
        <f t="shared" si="68"/>
        <v>0.03835616438</v>
      </c>
      <c r="S665" s="216" t="s">
        <v>564</v>
      </c>
      <c r="T665" s="180"/>
      <c r="U665" s="267"/>
      <c r="V665" s="270">
        <f t="array" ref="V665">IFERROR(INDEX('ARTICULOS TECNO'!G:G, MATCH(F665, 'ARTICULOS TECNO'!A:A, 0)),"")</f>
        <v>0.35</v>
      </c>
      <c r="W665" s="270">
        <f t="shared" si="39"/>
        <v>0.7</v>
      </c>
      <c r="X665" s="289"/>
      <c r="Y665" s="244" t="str">
        <f t="shared" si="51"/>
        <v>04/2025</v>
      </c>
    </row>
    <row r="666">
      <c r="A666" s="219">
        <f t="array" ref="A666">XLOOKUP(B666,CABE_VENTAS!$A$1:A1037,CABE_VENTAS!$D$1:D1037,"N/A")</f>
        <v>45754</v>
      </c>
      <c r="B666" s="180">
        <v>1962.0</v>
      </c>
      <c r="C666" s="180" t="s">
        <v>191</v>
      </c>
      <c r="D666" s="265">
        <f t="array" ref="D666">XLOOKUP(B666,CABE_VENTAS!$A$1:A1037,CABE_VENTAS!$C$1:C1037,"N/A")</f>
        <v>146</v>
      </c>
      <c r="E666" s="337" t="str">
        <f t="array" ref="E666">XLOOKUP(D666,CLIENTES!$A$1:A1037,CLIENTES!$B$1:B1037, "")</f>
        <v>Leo X Lucas</v>
      </c>
      <c r="F666" s="353" t="s">
        <v>605</v>
      </c>
      <c r="G666" s="260">
        <v>2.0</v>
      </c>
      <c r="H666" s="302" t="str">
        <f t="array" ref="H666">INDEX('ARTICULOS TECNO'!B:B, MATCH(F666, 'ARTICULOS TECNO'!A:A, 0))</f>
        <v>iPhone 16 128GB 🇺🇸</v>
      </c>
      <c r="I666" s="302" t="str">
        <f t="array" ref="I666">IFERROR(INDEX('ARTICULOS TECNO'!C:C, MATCH(F666, 'ARTICULOS TECNO'!A:A, 0)),"NA")</f>
        <v>Pink</v>
      </c>
      <c r="J666" s="252">
        <v>531.0</v>
      </c>
      <c r="K666" s="301">
        <v>730.0</v>
      </c>
      <c r="L666" s="210">
        <f t="shared" si="67"/>
        <v>1460</v>
      </c>
      <c r="M666" s="250" t="s">
        <v>548</v>
      </c>
      <c r="N666" s="263">
        <f t="shared" si="29"/>
        <v>4380</v>
      </c>
      <c r="O666" s="267">
        <v>702.0</v>
      </c>
      <c r="P666" s="267">
        <v>0.0</v>
      </c>
      <c r="Q666" s="267">
        <f t="array" ref="Q666">IFERROR((K666-O666-P666)*G666,"")</f>
        <v>56</v>
      </c>
      <c r="R666" s="294">
        <f t="shared" si="68"/>
        <v>0.03835616438</v>
      </c>
      <c r="S666" s="216" t="s">
        <v>564</v>
      </c>
      <c r="T666" s="180"/>
      <c r="U666" s="267"/>
      <c r="V666" s="270">
        <f t="array" ref="V666">IFERROR(INDEX('ARTICULOS TECNO'!G:G, MATCH(F666, 'ARTICULOS TECNO'!A:A, 0)),"")</f>
        <v>0.35</v>
      </c>
      <c r="W666" s="270">
        <f t="shared" si="39"/>
        <v>0.7</v>
      </c>
      <c r="X666" s="289"/>
      <c r="Y666" s="244" t="str">
        <f t="shared" si="51"/>
        <v>04/2025</v>
      </c>
    </row>
    <row r="667">
      <c r="A667" s="219">
        <f t="array" ref="A667">XLOOKUP(B667,CABE_VENTAS!$A$1:A1037,CABE_VENTAS!$D$1:D1037,"N/A")</f>
        <v>45754</v>
      </c>
      <c r="B667" s="180">
        <v>1958.0</v>
      </c>
      <c r="C667" s="180" t="s">
        <v>191</v>
      </c>
      <c r="D667" s="265">
        <f t="array" ref="D667">XLOOKUP(B667,CABE_VENTAS!$A$1:A1037,CABE_VENTAS!$C$1:C1037,"N/A")</f>
        <v>162</v>
      </c>
      <c r="E667" s="337" t="str">
        <f t="array" ref="E667">XLOOKUP(D667,CLIENTES!$A$1:A1037,CLIENTES!$B$1:B1037, "")</f>
        <v>Marcos Roku</v>
      </c>
      <c r="F667" s="254" t="s">
        <v>614</v>
      </c>
      <c r="G667" s="260">
        <v>2.0</v>
      </c>
      <c r="H667" s="302" t="str">
        <f t="array" ref="H667">INDEX('ARTICULOS TECNO'!B:B, MATCH(F667, 'ARTICULOS TECNO'!A:A, 0))</f>
        <v>iPhone 16 128GB 🇮🇳</v>
      </c>
      <c r="I667" s="302" t="str">
        <f t="array" ref="I667">IFERROR(INDEX('ARTICULOS TECNO'!C:C, MATCH(F667, 'ARTICULOS TECNO'!A:A, 0)),"NA")</f>
        <v>Teal</v>
      </c>
      <c r="J667" s="252">
        <v>527.0</v>
      </c>
      <c r="K667" s="301">
        <v>765.0</v>
      </c>
      <c r="L667" s="210">
        <f t="shared" si="67"/>
        <v>1530</v>
      </c>
      <c r="M667" s="250" t="s">
        <v>548</v>
      </c>
      <c r="N667" s="263" t="str">
        <f t="shared" si="29"/>
        <v/>
      </c>
      <c r="O667" s="267">
        <v>705.0</v>
      </c>
      <c r="P667" s="267">
        <v>44.0</v>
      </c>
      <c r="Q667" s="267">
        <f t="array" ref="Q667">IFERROR((K667-O667-P667)*G667,"")</f>
        <v>32</v>
      </c>
      <c r="R667" s="294">
        <f t="shared" si="68"/>
        <v>0.02091503268</v>
      </c>
      <c r="S667" s="216" t="s">
        <v>564</v>
      </c>
      <c r="T667" s="180"/>
      <c r="U667" s="267"/>
      <c r="V667" s="270">
        <f t="array" ref="V667">IFERROR(INDEX('ARTICULOS TECNO'!G:G, MATCH(F667, 'ARTICULOS TECNO'!A:A, 0)),"")</f>
        <v>0.35</v>
      </c>
      <c r="W667" s="270">
        <f t="shared" si="39"/>
        <v>0.7</v>
      </c>
      <c r="X667" s="289"/>
      <c r="Y667" s="244" t="str">
        <f t="shared" si="51"/>
        <v>04/2025</v>
      </c>
    </row>
    <row r="668">
      <c r="A668" s="219">
        <f t="array" ref="A668">XLOOKUP(B668,CABE_VENTAS!$A$1:A1037,CABE_VENTAS!$D$1:D1037,"N/A")</f>
        <v>45754</v>
      </c>
      <c r="B668" s="180">
        <v>1958.0</v>
      </c>
      <c r="C668" s="180" t="s">
        <v>191</v>
      </c>
      <c r="D668" s="265">
        <f t="array" ref="D668">XLOOKUP(B668,CABE_VENTAS!$A$1:A1037,CABE_VENTAS!$C$1:C1037,"N/A")</f>
        <v>162</v>
      </c>
      <c r="E668" s="337" t="str">
        <f t="array" ref="E668">XLOOKUP(D668,CLIENTES!$A$1:A1037,CLIENTES!$B$1:B1037, "")</f>
        <v>Marcos Roku</v>
      </c>
      <c r="F668" s="254" t="s">
        <v>612</v>
      </c>
      <c r="G668" s="260">
        <v>2.0</v>
      </c>
      <c r="H668" s="302" t="str">
        <f t="array" ref="H668">INDEX('ARTICULOS TECNO'!B:B, MATCH(F668, 'ARTICULOS TECNO'!A:A, 0))</f>
        <v>iPhone 16 128GB 🇮🇳</v>
      </c>
      <c r="I668" s="302" t="str">
        <f t="array" ref="I668">IFERROR(INDEX('ARTICULOS TECNO'!C:C, MATCH(F668, 'ARTICULOS TECNO'!A:A, 0)),"NA")</f>
        <v>White</v>
      </c>
      <c r="J668" s="252">
        <v>527.0</v>
      </c>
      <c r="K668" s="301">
        <v>765.0</v>
      </c>
      <c r="L668" s="210">
        <f t="shared" si="67"/>
        <v>1530</v>
      </c>
      <c r="M668" s="250" t="s">
        <v>548</v>
      </c>
      <c r="N668" s="263">
        <f t="shared" si="29"/>
        <v>3060</v>
      </c>
      <c r="O668" s="267">
        <v>705.0</v>
      </c>
      <c r="P668" s="267">
        <v>44.0</v>
      </c>
      <c r="Q668" s="267">
        <f t="array" ref="Q668">IFERROR((K668-O668-P668)*G668,"")</f>
        <v>32</v>
      </c>
      <c r="R668" s="294">
        <f t="shared" si="68"/>
        <v>0.02091503268</v>
      </c>
      <c r="S668" s="216" t="s">
        <v>564</v>
      </c>
      <c r="T668" s="180"/>
      <c r="U668" s="267"/>
      <c r="V668" s="270">
        <f t="array" ref="V668">IFERROR(INDEX('ARTICULOS TECNO'!G:G, MATCH(F668, 'ARTICULOS TECNO'!A:A, 0)),"")</f>
        <v>0.35</v>
      </c>
      <c r="W668" s="270">
        <f t="shared" si="39"/>
        <v>0.7</v>
      </c>
      <c r="X668" s="289"/>
      <c r="Y668" s="244" t="str">
        <f t="shared" si="51"/>
        <v>04/2025</v>
      </c>
    </row>
    <row r="669">
      <c r="A669" s="219">
        <f t="array" ref="A669">XLOOKUP(B669,CABE_VENTAS!$A$1:A1037,CABE_VENTAS!$D$1:D1037,"N/A")</f>
        <v>45750</v>
      </c>
      <c r="B669" s="180">
        <v>1956.0</v>
      </c>
      <c r="C669" s="180" t="s">
        <v>191</v>
      </c>
      <c r="D669" s="265">
        <f t="array" ref="D669">XLOOKUP(B669,CABE_VENTAS!$A$1:A1037,CABE_VENTAS!$C$1:C1037,"N/A")</f>
        <v>162</v>
      </c>
      <c r="E669" s="337" t="str">
        <f t="array" ref="E669">XLOOKUP(D669,CLIENTES!$A$1:A1037,CLIENTES!$B$1:B1037, "")</f>
        <v>Marcos Roku</v>
      </c>
      <c r="F669" s="353" t="s">
        <v>887</v>
      </c>
      <c r="G669" s="260">
        <v>45.0</v>
      </c>
      <c r="H669" s="302" t="s">
        <v>888</v>
      </c>
      <c r="I669" s="302" t="str">
        <f t="array" ref="I669">IFERROR(INDEX('ARTICULOS TECNO'!C:C, MATCH(F669, 'ARTICULOS TECNO'!A:A, 0)),"NA")</f>
        <v>Blue</v>
      </c>
      <c r="J669" s="252">
        <v>527.0</v>
      </c>
      <c r="K669" s="301">
        <v>509.0</v>
      </c>
      <c r="L669" s="210">
        <f t="shared" si="67"/>
        <v>22905</v>
      </c>
      <c r="M669" s="250" t="s">
        <v>548</v>
      </c>
      <c r="N669" s="263" t="str">
        <f t="shared" si="29"/>
        <v/>
      </c>
      <c r="O669" s="267">
        <v>447.0</v>
      </c>
      <c r="P669" s="267">
        <v>44.0</v>
      </c>
      <c r="Q669" s="267">
        <f t="array" ref="Q669">IFERROR((K669-O669-P669)*G669,"")</f>
        <v>810</v>
      </c>
      <c r="R669" s="294">
        <f t="shared" si="68"/>
        <v>0.03536345776</v>
      </c>
      <c r="S669" s="216" t="s">
        <v>778</v>
      </c>
      <c r="T669" s="180"/>
      <c r="U669" s="267"/>
      <c r="V669" s="270">
        <f t="array" ref="V669">IFERROR(INDEX('ARTICULOS TECNO'!G:G, MATCH(F669, 'ARTICULOS TECNO'!A:A, 0)),"")</f>
        <v>0.35</v>
      </c>
      <c r="W669" s="270">
        <f t="shared" si="39"/>
        <v>15.75</v>
      </c>
      <c r="X669" s="289"/>
      <c r="Y669" s="244" t="str">
        <f t="shared" si="51"/>
        <v>04/2025</v>
      </c>
    </row>
    <row r="670">
      <c r="A670" s="219">
        <f t="array" ref="A670">XLOOKUP(B670,CABE_VENTAS!$A$1:A1037,CABE_VENTAS!$D$1:D1037,"N/A")</f>
        <v>45750</v>
      </c>
      <c r="B670" s="180">
        <v>1956.0</v>
      </c>
      <c r="C670" s="180" t="s">
        <v>191</v>
      </c>
      <c r="D670" s="265">
        <f t="array" ref="D670">XLOOKUP(B670,CABE_VENTAS!$A$1:A1037,CABE_VENTAS!$C$1:C1037,"N/A")</f>
        <v>162</v>
      </c>
      <c r="E670" s="337" t="str">
        <f t="array" ref="E670">XLOOKUP(D670,CLIENTES!$A$1:A1037,CLIENTES!$B$1:B1037, "")</f>
        <v>Marcos Roku</v>
      </c>
      <c r="F670" s="347" t="s">
        <v>772</v>
      </c>
      <c r="G670" s="260">
        <v>3.0</v>
      </c>
      <c r="H670" s="302" t="str">
        <f t="array" ref="H670">INDEX('ARTICULOS TECNO'!B:B, MATCH(F670, 'ARTICULOS TECNO'!A:A, 0))</f>
        <v>iPhone 15 128GB 🇮🇳</v>
      </c>
      <c r="I670" s="302" t="str">
        <f t="array" ref="I670">IFERROR(INDEX('ARTICULOS TECNO'!C:C, MATCH(F670, 'ARTICULOS TECNO'!A:A, 0)),"NA")</f>
        <v>Green</v>
      </c>
      <c r="J670" s="252">
        <v>527.0</v>
      </c>
      <c r="K670" s="301">
        <v>688.0</v>
      </c>
      <c r="L670" s="210">
        <f t="shared" si="67"/>
        <v>2064</v>
      </c>
      <c r="M670" s="250" t="s">
        <v>548</v>
      </c>
      <c r="N670" s="263">
        <f t="shared" si="29"/>
        <v>24969</v>
      </c>
      <c r="O670" s="267">
        <v>612.0</v>
      </c>
      <c r="P670" s="267">
        <v>44.0</v>
      </c>
      <c r="Q670" s="267">
        <f t="array" ref="Q670">IFERROR((K670-O670-P670)*G670,"")</f>
        <v>96</v>
      </c>
      <c r="R670" s="294">
        <f t="shared" si="68"/>
        <v>0.04651162791</v>
      </c>
      <c r="S670" s="216" t="s">
        <v>778</v>
      </c>
      <c r="T670" s="180"/>
      <c r="U670" s="267"/>
      <c r="V670" s="270">
        <f t="array" ref="V670">IFERROR(INDEX('ARTICULOS TECNO'!G:G, MATCH(F670, 'ARTICULOS TECNO'!A:A, 0)),"")</f>
        <v>0.35</v>
      </c>
      <c r="W670" s="270">
        <f t="shared" si="39"/>
        <v>1.05</v>
      </c>
      <c r="X670" s="289"/>
      <c r="Y670" s="244" t="str">
        <f t="shared" si="51"/>
        <v>04/2025</v>
      </c>
    </row>
    <row r="671">
      <c r="A671" s="219">
        <f t="array" ref="A671">XLOOKUP(B671,CABE_VENTAS!$A$1:A1037,CABE_VENTAS!$D$1:D1037,"N/A")</f>
        <v>45733</v>
      </c>
      <c r="B671" s="180">
        <v>1950.0</v>
      </c>
      <c r="C671" s="180" t="s">
        <v>808</v>
      </c>
      <c r="D671" s="265">
        <f t="array" ref="D671">XLOOKUP(B671,CABE_VENTAS!$A$1:A1037,CABE_VENTAS!$C$1:C1037,"N/A")</f>
        <v>250</v>
      </c>
      <c r="E671" s="337" t="str">
        <f t="array" ref="E671">XLOOKUP(D671,CLIENTES!$A$1:A1037,CLIENTES!$B$1:B1037, "")</f>
        <v>Franco Valve</v>
      </c>
      <c r="F671" s="254"/>
      <c r="G671" s="260">
        <v>1.0</v>
      </c>
      <c r="H671" s="302" t="s">
        <v>889</v>
      </c>
      <c r="I671" s="302"/>
      <c r="J671" s="252">
        <v>526.0</v>
      </c>
      <c r="K671" s="301">
        <v>780.0</v>
      </c>
      <c r="L671" s="210">
        <f t="shared" si="67"/>
        <v>780</v>
      </c>
      <c r="M671" s="250" t="s">
        <v>548</v>
      </c>
      <c r="N671" s="263">
        <f t="shared" si="29"/>
        <v>780</v>
      </c>
      <c r="O671" s="267">
        <v>470.0</v>
      </c>
      <c r="P671" s="267">
        <v>100.0</v>
      </c>
      <c r="Q671" s="267">
        <f t="array" ref="Q671">IFERROR((K671-O671-P671)*G671,"")</f>
        <v>210</v>
      </c>
      <c r="R671" s="294">
        <f t="shared" si="68"/>
        <v>0.2692307692</v>
      </c>
      <c r="S671" s="216" t="s">
        <v>481</v>
      </c>
      <c r="T671" s="180"/>
      <c r="U671" s="267"/>
      <c r="V671" s="270" t="str">
        <f t="array" ref="V671">IFERROR(INDEX('ARTICULOS TECNO'!G:G, MATCH(F671, 'ARTICULOS TECNO'!A:A, 0)),"")</f>
        <v/>
      </c>
      <c r="W671" s="270">
        <f t="shared" si="39"/>
        <v>0</v>
      </c>
      <c r="X671" s="289"/>
      <c r="Y671" s="244" t="str">
        <f t="shared" si="51"/>
        <v>03/2025</v>
      </c>
    </row>
    <row r="672">
      <c r="A672" s="219">
        <f t="array" ref="A672">XLOOKUP(B672,CABE_VENTAS!$A$1:A1037,CABE_VENTAS!$D$1:D1037,"N/A")</f>
        <v>45733</v>
      </c>
      <c r="B672" s="180">
        <v>1949.0</v>
      </c>
      <c r="C672" s="180" t="s">
        <v>195</v>
      </c>
      <c r="D672" s="265">
        <f t="array" ref="D672">XLOOKUP(B672,CABE_VENTAS!$A$1:A1037,CABE_VENTAS!$C$1:C1037,"N/A")</f>
        <v>48</v>
      </c>
      <c r="E672" s="337" t="str">
        <f t="array" ref="E672">XLOOKUP(D672,CLIENTES!$A$1:A1037,CLIENTES!$B$1:B1037, "")</f>
        <v>Diego Frazer</v>
      </c>
      <c r="F672" s="254"/>
      <c r="G672" s="260">
        <v>1.0</v>
      </c>
      <c r="H672" s="302" t="s">
        <v>890</v>
      </c>
      <c r="I672" s="302"/>
      <c r="J672" s="252">
        <v>524.0</v>
      </c>
      <c r="K672" s="301">
        <v>118.0</v>
      </c>
      <c r="L672" s="210">
        <f t="shared" si="67"/>
        <v>118</v>
      </c>
      <c r="M672" s="250" t="s">
        <v>548</v>
      </c>
      <c r="N672" s="263" t="str">
        <f t="shared" si="29"/>
        <v/>
      </c>
      <c r="O672" s="267">
        <v>79.0</v>
      </c>
      <c r="P672" s="267">
        <v>17.0</v>
      </c>
      <c r="Q672" s="267">
        <f t="array" ref="Q672">IFERROR((K672-O672-P672)*G672,"")</f>
        <v>22</v>
      </c>
      <c r="R672" s="294">
        <f t="shared" si="68"/>
        <v>0.186440678</v>
      </c>
      <c r="S672" s="216" t="s">
        <v>523</v>
      </c>
      <c r="T672" s="180"/>
      <c r="U672" s="267"/>
      <c r="V672" s="270" t="str">
        <f t="array" ref="V672">IFERROR(INDEX('ARTICULOS TECNO'!G:G, MATCH(F672, 'ARTICULOS TECNO'!A:A, 0)),"")</f>
        <v/>
      </c>
      <c r="W672" s="270">
        <f t="shared" si="39"/>
        <v>0</v>
      </c>
      <c r="X672" s="289"/>
      <c r="Y672" s="244" t="str">
        <f t="shared" si="51"/>
        <v>03/2025</v>
      </c>
    </row>
    <row r="673">
      <c r="A673" s="219">
        <f t="array" ref="A673">XLOOKUP(B673,CABE_VENTAS!$A$1:A1037,CABE_VENTAS!$D$1:D1037,"N/A")</f>
        <v>45733</v>
      </c>
      <c r="B673" s="180">
        <v>1949.0</v>
      </c>
      <c r="C673" s="180" t="s">
        <v>505</v>
      </c>
      <c r="D673" s="265">
        <f t="array" ref="D673">XLOOKUP(B673,CABE_VENTAS!$A$1:A1037,CABE_VENTAS!$C$1:C1037,"N/A")</f>
        <v>48</v>
      </c>
      <c r="E673" s="337" t="str">
        <f t="array" ref="E673">XLOOKUP(D673,CLIENTES!$A$1:A1037,CLIENTES!$B$1:B1037, "")</f>
        <v>Diego Frazer</v>
      </c>
      <c r="F673" s="254"/>
      <c r="G673" s="260">
        <v>1.0</v>
      </c>
      <c r="H673" s="302" t="s">
        <v>891</v>
      </c>
      <c r="I673" s="302"/>
      <c r="J673" s="252">
        <v>524.0</v>
      </c>
      <c r="K673" s="301">
        <v>420.0</v>
      </c>
      <c r="L673" s="210">
        <f t="shared" si="67"/>
        <v>420</v>
      </c>
      <c r="M673" s="250" t="s">
        <v>548</v>
      </c>
      <c r="N673" s="263">
        <f t="shared" si="29"/>
        <v>538</v>
      </c>
      <c r="O673" s="267">
        <v>283.0</v>
      </c>
      <c r="P673" s="267">
        <v>50.0</v>
      </c>
      <c r="Q673" s="267">
        <f t="array" ref="Q673">IFERROR((K673-O673-P673)*G673,"")</f>
        <v>87</v>
      </c>
      <c r="R673" s="294">
        <f t="shared" si="68"/>
        <v>0.2071428571</v>
      </c>
      <c r="S673" s="216" t="s">
        <v>523</v>
      </c>
      <c r="T673" s="180"/>
      <c r="U673" s="267"/>
      <c r="V673" s="270" t="str">
        <f t="array" ref="V673">IFERROR(INDEX('ARTICULOS TECNO'!G:G, MATCH(F673, 'ARTICULOS TECNO'!A:A, 0)),"")</f>
        <v/>
      </c>
      <c r="W673" s="270">
        <f t="shared" si="39"/>
        <v>0</v>
      </c>
      <c r="X673" s="289"/>
      <c r="Y673" s="244" t="str">
        <f t="shared" si="51"/>
        <v>03/2025</v>
      </c>
    </row>
    <row r="674">
      <c r="A674" s="219">
        <f t="array" ref="A674">XLOOKUP(B674,CABE_VENTAS!$A$1:A1037,CABE_VENTAS!$D$1:D1037,"N/A")</f>
        <v>45737</v>
      </c>
      <c r="B674" s="180">
        <v>1945.0</v>
      </c>
      <c r="C674" s="180" t="s">
        <v>282</v>
      </c>
      <c r="D674" s="265">
        <f t="array" ref="D674">XLOOKUP(B674,CABE_VENTAS!$A$1:A1037,CABE_VENTAS!$C$1:C1037,"N/A")</f>
        <v>23</v>
      </c>
      <c r="E674" s="337" t="str">
        <f t="array" ref="E674">XLOOKUP(D674,CLIENTES!$A$1:A1037,CLIENTES!$B$1:B1037, "")</f>
        <v>Bernard Parado</v>
      </c>
      <c r="F674" s="254" t="s">
        <v>892</v>
      </c>
      <c r="G674" s="260">
        <v>1.0</v>
      </c>
      <c r="H674" s="358" t="str">
        <f>IFERROR(__xludf.DUMMYFUNCTION("XLOOKUP(F674, ARRAYFORMULA(IMPORTRANGE(#REF!,#REF!)), ARRAYFORMULA(IMPORTRANGE(#REF!,#REF!)))"),"#REF!")</f>
        <v>#REF!</v>
      </c>
      <c r="I674" s="359"/>
      <c r="J674" s="252">
        <v>0.0</v>
      </c>
      <c r="K674" s="360">
        <v>64.35</v>
      </c>
      <c r="L674" s="210">
        <f t="shared" si="67"/>
        <v>64.35</v>
      </c>
      <c r="M674" s="250" t="s">
        <v>548</v>
      </c>
      <c r="N674" s="263" t="str">
        <f t="shared" si="29"/>
        <v/>
      </c>
      <c r="O674" s="267">
        <v>51.48</v>
      </c>
      <c r="P674" s="267">
        <v>0.0</v>
      </c>
      <c r="Q674" s="267">
        <f t="array" ref="Q674">IFERROR((K674-O674-P674)*G674,"")</f>
        <v>12.87</v>
      </c>
      <c r="R674" s="294">
        <f t="shared" si="68"/>
        <v>0.2</v>
      </c>
      <c r="S674" s="216" t="s">
        <v>742</v>
      </c>
      <c r="T674" s="180" t="s">
        <v>893</v>
      </c>
      <c r="U674" s="267"/>
      <c r="V674" s="270" t="str">
        <f t="array" ref="V674">IFERROR(INDEX('ARTICULOS TECNO'!G:G, MATCH(F674, 'ARTICULOS TECNO'!A:A, 0)),"")</f>
        <v/>
      </c>
      <c r="W674" s="270">
        <f t="shared" si="39"/>
        <v>0</v>
      </c>
      <c r="X674" s="289"/>
      <c r="Y674" s="244" t="str">
        <f t="shared" si="51"/>
        <v>03/2025</v>
      </c>
    </row>
    <row r="675">
      <c r="A675" s="219">
        <f t="array" ref="A675">XLOOKUP(B675,CABE_VENTAS!$A$1:A1037,CABE_VENTAS!$D$1:D1037,"N/A")</f>
        <v>45737</v>
      </c>
      <c r="B675" s="180">
        <v>1945.0</v>
      </c>
      <c r="C675" s="180" t="s">
        <v>282</v>
      </c>
      <c r="D675" s="265">
        <f t="array" ref="D675">XLOOKUP(B675,CABE_VENTAS!$A$1:A1037,CABE_VENTAS!$C$1:C1037,"N/A")</f>
        <v>23</v>
      </c>
      <c r="E675" s="337" t="str">
        <f t="array" ref="E675">XLOOKUP(D675,CLIENTES!$A$1:A1037,CLIENTES!$B$1:B1037, "")</f>
        <v>Bernard Parado</v>
      </c>
      <c r="F675" s="254" t="s">
        <v>894</v>
      </c>
      <c r="G675" s="260">
        <v>1.0</v>
      </c>
      <c r="H675" s="358" t="str">
        <f>IFERROR(__xludf.DUMMYFUNCTION("XLOOKUP(F675, ARRAYFORMULA(IMPORTRANGE(#REF!,#REF!)), ARRAYFORMULA(IMPORTRANGE(#REF!,#REF!)))"),"#REF!")</f>
        <v>#REF!</v>
      </c>
      <c r="I675" s="359"/>
      <c r="J675" s="252">
        <v>0.0</v>
      </c>
      <c r="K675" s="360">
        <v>64.35</v>
      </c>
      <c r="L675" s="210">
        <f t="shared" si="67"/>
        <v>64.35</v>
      </c>
      <c r="M675" s="250" t="s">
        <v>548</v>
      </c>
      <c r="N675" s="263" t="str">
        <f t="shared" si="29"/>
        <v/>
      </c>
      <c r="O675" s="267">
        <v>51.48</v>
      </c>
      <c r="P675" s="267">
        <v>0.0</v>
      </c>
      <c r="Q675" s="267">
        <f t="array" ref="Q675">IFERROR((K675-O675-P675)*G675,"")</f>
        <v>12.87</v>
      </c>
      <c r="R675" s="294">
        <f t="shared" si="68"/>
        <v>0.2</v>
      </c>
      <c r="S675" s="216" t="s">
        <v>742</v>
      </c>
      <c r="T675" s="180" t="s">
        <v>893</v>
      </c>
      <c r="U675" s="267"/>
      <c r="V675" s="270" t="str">
        <f t="array" ref="V675">IFERROR(INDEX('ARTICULOS TECNO'!G:G, MATCH(F675, 'ARTICULOS TECNO'!A:A, 0)),"")</f>
        <v/>
      </c>
      <c r="W675" s="270">
        <f t="shared" si="39"/>
        <v>0</v>
      </c>
      <c r="X675" s="289"/>
      <c r="Y675" s="244" t="str">
        <f t="shared" si="51"/>
        <v>03/2025</v>
      </c>
    </row>
    <row r="676">
      <c r="A676" s="219">
        <f t="array" ref="A676">XLOOKUP(B676,CABE_VENTAS!$A$1:A1037,CABE_VENTAS!$D$1:D1037,"N/A")</f>
        <v>45737</v>
      </c>
      <c r="B676" s="180">
        <v>1945.0</v>
      </c>
      <c r="C676" s="180" t="s">
        <v>282</v>
      </c>
      <c r="D676" s="265">
        <f t="array" ref="D676">XLOOKUP(B676,CABE_VENTAS!$A$1:A1037,CABE_VENTAS!$C$1:C1037,"N/A")</f>
        <v>23</v>
      </c>
      <c r="E676" s="337" t="str">
        <f t="array" ref="E676">XLOOKUP(D676,CLIENTES!$A$1:A1037,CLIENTES!$B$1:B1037, "")</f>
        <v>Bernard Parado</v>
      </c>
      <c r="F676" s="254" t="s">
        <v>895</v>
      </c>
      <c r="G676" s="260">
        <v>1.0</v>
      </c>
      <c r="H676" s="358" t="str">
        <f>IFERROR(__xludf.DUMMYFUNCTION("XLOOKUP(F676, ARRAYFORMULA(IMPORTRANGE(#REF!,#REF!)), ARRAYFORMULA(IMPORTRANGE(#REF!,#REF!)))"),"#REF!")</f>
        <v>#REF!</v>
      </c>
      <c r="I676" s="359"/>
      <c r="J676" s="252">
        <v>0.0</v>
      </c>
      <c r="K676" s="360">
        <v>77.35000000000001</v>
      </c>
      <c r="L676" s="210">
        <f t="shared" si="67"/>
        <v>77.35</v>
      </c>
      <c r="M676" s="250" t="s">
        <v>548</v>
      </c>
      <c r="N676" s="263">
        <f t="shared" si="29"/>
        <v>206.05</v>
      </c>
      <c r="O676" s="267">
        <v>61.88</v>
      </c>
      <c r="P676" s="267">
        <v>0.0</v>
      </c>
      <c r="Q676" s="267">
        <f t="array" ref="Q676">IFERROR((K676-O676-P676)*G676,"")</f>
        <v>15.47</v>
      </c>
      <c r="R676" s="294">
        <f t="shared" si="68"/>
        <v>0.2</v>
      </c>
      <c r="S676" s="216" t="s">
        <v>742</v>
      </c>
      <c r="T676" s="180" t="s">
        <v>893</v>
      </c>
      <c r="U676" s="267"/>
      <c r="V676" s="270" t="str">
        <f t="array" ref="V676">IFERROR(INDEX('ARTICULOS TECNO'!G:G, MATCH(F676, 'ARTICULOS TECNO'!A:A, 0)),"")</f>
        <v/>
      </c>
      <c r="W676" s="270">
        <f t="shared" si="39"/>
        <v>0</v>
      </c>
      <c r="X676" s="289"/>
      <c r="Y676" s="244" t="str">
        <f t="shared" si="51"/>
        <v>03/2025</v>
      </c>
    </row>
    <row r="677">
      <c r="A677" s="219">
        <f t="array" ref="A677">XLOOKUP(B677,CABE_VENTAS!$A$1:A1037,CABE_VENTAS!$D$1:D1037,"N/A")</f>
        <v>45736</v>
      </c>
      <c r="B677" s="180">
        <v>1943.0</v>
      </c>
      <c r="C677" s="180" t="s">
        <v>191</v>
      </c>
      <c r="D677" s="265">
        <f t="array" ref="D677">XLOOKUP(B677,CABE_VENTAS!$A$1:A1037,CABE_VENTAS!$C$1:C1037,"N/A")</f>
        <v>249</v>
      </c>
      <c r="E677" s="337" t="str">
        <f t="array" ref="E677">XLOOKUP(D677,CLIENTES!$A$1:A1037,CLIENTES!$B$1:B1037, "")</f>
        <v>Fernando Lanzarotti</v>
      </c>
      <c r="F677" s="254"/>
      <c r="G677" s="260">
        <v>2.0</v>
      </c>
      <c r="H677" s="302" t="s">
        <v>896</v>
      </c>
      <c r="I677" s="302"/>
      <c r="J677" s="252"/>
      <c r="K677" s="301">
        <v>560.0</v>
      </c>
      <c r="L677" s="210">
        <f t="shared" si="67"/>
        <v>1120</v>
      </c>
      <c r="M677" s="250" t="s">
        <v>548</v>
      </c>
      <c r="N677" s="263">
        <f t="shared" si="29"/>
        <v>1120</v>
      </c>
      <c r="O677" s="267">
        <v>465.0</v>
      </c>
      <c r="P677" s="267">
        <v>23.0</v>
      </c>
      <c r="Q677" s="267">
        <f t="array" ref="Q677">IFERROR((K677-O677-P677)*G677,"")</f>
        <v>144</v>
      </c>
      <c r="R677" s="294">
        <f t="shared" si="68"/>
        <v>0.1285714286</v>
      </c>
      <c r="S677" s="216" t="s">
        <v>874</v>
      </c>
      <c r="T677" s="180"/>
      <c r="U677" s="267"/>
      <c r="V677" s="270" t="str">
        <f t="array" ref="V677">IFERROR(INDEX('ARTICULOS TECNO'!G:G, MATCH(F677, 'ARTICULOS TECNO'!A:A, 0)),"")</f>
        <v/>
      </c>
      <c r="W677" s="270">
        <f t="shared" si="39"/>
        <v>0</v>
      </c>
      <c r="X677" s="289"/>
      <c r="Y677" s="244" t="str">
        <f t="shared" si="51"/>
        <v>03/2025</v>
      </c>
    </row>
    <row r="678">
      <c r="A678" s="219">
        <f t="array" ref="A678">XLOOKUP(B678,CABE_VENTAS!$A$1:A1037,CABE_VENTAS!$D$1:D1037,"N/A")</f>
        <v>45734</v>
      </c>
      <c r="B678" s="180">
        <v>1942.0</v>
      </c>
      <c r="C678" s="180" t="s">
        <v>191</v>
      </c>
      <c r="D678" s="265">
        <f t="array" ref="D678">XLOOKUP(B678,CABE_VENTAS!$A$1:A1037,CABE_VENTAS!$C$1:C1037,"N/A")</f>
        <v>162</v>
      </c>
      <c r="E678" s="337" t="str">
        <f t="array" ref="E678">XLOOKUP(D678,CLIENTES!$A$1:A1037,CLIENTES!$B$1:B1037, "")</f>
        <v>Marcos Roku</v>
      </c>
      <c r="F678" s="347" t="s">
        <v>868</v>
      </c>
      <c r="G678" s="260">
        <v>10.0</v>
      </c>
      <c r="H678" s="302" t="str">
        <f t="array" ref="H678">INDEX('ARTICULOS TECNO'!B:B, MATCH(F678, 'ARTICULOS TECNO'!A:A, 0))</f>
        <v>iPhone 15 128GB 🇮🇳</v>
      </c>
      <c r="I678" s="302" t="str">
        <f t="array" ref="I678">IFERROR(INDEX('ARTICULOS TECNO'!C:C, MATCH(F678, 'ARTICULOS TECNO'!A:A, 0)),"NA")</f>
        <v>Pink</v>
      </c>
      <c r="J678" s="252">
        <v>523.0</v>
      </c>
      <c r="K678" s="301">
        <v>689.0</v>
      </c>
      <c r="L678" s="210">
        <f t="shared" si="67"/>
        <v>6890</v>
      </c>
      <c r="M678" s="250" t="s">
        <v>548</v>
      </c>
      <c r="N678" s="263" t="str">
        <f t="shared" si="29"/>
        <v/>
      </c>
      <c r="O678" s="267">
        <v>620.0</v>
      </c>
      <c r="P678" s="267">
        <v>44.0</v>
      </c>
      <c r="Q678" s="267">
        <f t="array" ref="Q678">IFERROR((K678-O678-P678)*G678,"")</f>
        <v>250</v>
      </c>
      <c r="R678" s="294">
        <f t="shared" si="68"/>
        <v>0.03628447025</v>
      </c>
      <c r="S678" s="216" t="s">
        <v>778</v>
      </c>
      <c r="T678" s="180"/>
      <c r="U678" s="267"/>
      <c r="V678" s="270">
        <f t="array" ref="V678">IFERROR(INDEX('ARTICULOS TECNO'!G:G, MATCH(F678, 'ARTICULOS TECNO'!A:A, 0)),"")</f>
        <v>0.35</v>
      </c>
      <c r="W678" s="270">
        <f t="shared" si="39"/>
        <v>3.5</v>
      </c>
      <c r="X678" s="289"/>
      <c r="Y678" s="244" t="str">
        <f t="shared" si="51"/>
        <v>03/2025</v>
      </c>
    </row>
    <row r="679">
      <c r="A679" s="219">
        <f t="array" ref="A679">XLOOKUP(B679,CABE_VENTAS!$A$1:A1037,CABE_VENTAS!$D$1:D1037,"N/A")</f>
        <v>45734</v>
      </c>
      <c r="B679" s="180">
        <v>1942.0</v>
      </c>
      <c r="C679" s="180" t="s">
        <v>191</v>
      </c>
      <c r="D679" s="265">
        <f t="array" ref="D679">XLOOKUP(B679,CABE_VENTAS!$A$1:A1037,CABE_VENTAS!$C$1:C1037,"N/A")</f>
        <v>162</v>
      </c>
      <c r="E679" s="337" t="str">
        <f t="array" ref="E679">XLOOKUP(D679,CLIENTES!$A$1:A1037,CLIENTES!$B$1:B1037, "")</f>
        <v>Marcos Roku</v>
      </c>
      <c r="F679" s="353" t="s">
        <v>613</v>
      </c>
      <c r="G679" s="260">
        <v>10.0</v>
      </c>
      <c r="H679" s="302" t="str">
        <f t="array" ref="H679">INDEX('ARTICULOS TECNO'!B:B, MATCH(F679, 'ARTICULOS TECNO'!A:A, 0))</f>
        <v>iPhone 16 128GB 🇮🇳</v>
      </c>
      <c r="I679" s="302" t="str">
        <f t="array" ref="I679">IFERROR(INDEX('ARTICULOS TECNO'!C:C, MATCH(F679, 'ARTICULOS TECNO'!A:A, 0)),"NA")</f>
        <v>Pink</v>
      </c>
      <c r="J679" s="252">
        <v>522.0</v>
      </c>
      <c r="K679" s="301">
        <v>758.0</v>
      </c>
      <c r="L679" s="210">
        <f t="shared" si="67"/>
        <v>7580</v>
      </c>
      <c r="M679" s="250" t="s">
        <v>548</v>
      </c>
      <c r="N679" s="263" t="str">
        <f t="shared" si="29"/>
        <v/>
      </c>
      <c r="O679" s="267">
        <v>690.0</v>
      </c>
      <c r="P679" s="267">
        <v>44.0</v>
      </c>
      <c r="Q679" s="267">
        <f t="array" ref="Q679">IFERROR((K679-O679-P679)*G679,"")</f>
        <v>240</v>
      </c>
      <c r="R679" s="294">
        <f t="shared" si="68"/>
        <v>0.03166226913</v>
      </c>
      <c r="S679" s="216" t="s">
        <v>778</v>
      </c>
      <c r="T679" s="180"/>
      <c r="U679" s="267"/>
      <c r="V679" s="270">
        <f t="array" ref="V679">IFERROR(INDEX('ARTICULOS TECNO'!G:G, MATCH(F679, 'ARTICULOS TECNO'!A:A, 0)),"")</f>
        <v>0.35</v>
      </c>
      <c r="W679" s="270">
        <f t="shared" si="39"/>
        <v>3.5</v>
      </c>
      <c r="X679" s="289"/>
      <c r="Y679" s="244" t="str">
        <f t="shared" si="51"/>
        <v>03/2025</v>
      </c>
    </row>
    <row r="680">
      <c r="A680" s="219">
        <f t="array" ref="A680">XLOOKUP(B680,CABE_VENTAS!$A$1:A1037,CABE_VENTAS!$D$1:D1037,"N/A")</f>
        <v>45734</v>
      </c>
      <c r="B680" s="180">
        <v>1942.0</v>
      </c>
      <c r="C680" s="180" t="s">
        <v>191</v>
      </c>
      <c r="D680" s="265">
        <f t="array" ref="D680">XLOOKUP(B680,CABE_VENTAS!$A$1:A1037,CABE_VENTAS!$C$1:C1037,"N/A")</f>
        <v>162</v>
      </c>
      <c r="E680" s="337" t="str">
        <f t="array" ref="E680">XLOOKUP(D680,CLIENTES!$A$1:A1037,CLIENTES!$B$1:B1037, "")</f>
        <v>Marcos Roku</v>
      </c>
      <c r="F680" s="347" t="s">
        <v>885</v>
      </c>
      <c r="G680" s="260">
        <v>4.0</v>
      </c>
      <c r="H680" s="302" t="str">
        <f t="array" ref="H680">INDEX('ARTICULOS TECNO'!B:B, MATCH(F680, 'ARTICULOS TECNO'!A:A, 0))</f>
        <v>iPhone 16 Pro Max 512GB 🇺🇸</v>
      </c>
      <c r="I680" s="302" t="str">
        <f t="array" ref="I680">IFERROR(INDEX('ARTICULOS TECNO'!C:C, MATCH(F680, 'ARTICULOS TECNO'!A:A, 0)),"NA")</f>
        <v>Black Titanium</v>
      </c>
      <c r="J680" s="252">
        <v>521.0</v>
      </c>
      <c r="K680" s="301">
        <v>1323.0</v>
      </c>
      <c r="L680" s="210">
        <f t="shared" si="67"/>
        <v>5292</v>
      </c>
      <c r="M680" s="250" t="s">
        <v>548</v>
      </c>
      <c r="N680" s="263">
        <f t="shared" si="29"/>
        <v>19762</v>
      </c>
      <c r="O680" s="267">
        <v>1185.0</v>
      </c>
      <c r="P680" s="267">
        <v>57.0</v>
      </c>
      <c r="Q680" s="267">
        <f t="array" ref="Q680">IFERROR((K680-O680-P680)*G680,"")</f>
        <v>324</v>
      </c>
      <c r="R680" s="294">
        <f t="shared" si="68"/>
        <v>0.0612244898</v>
      </c>
      <c r="S680" s="216" t="s">
        <v>778</v>
      </c>
      <c r="T680" s="180"/>
      <c r="U680" s="267"/>
      <c r="V680" s="270">
        <f t="array" ref="V680">IFERROR(INDEX('ARTICULOS TECNO'!G:G, MATCH(F680, 'ARTICULOS TECNO'!A:A, 0)),"")</f>
        <v>0.5</v>
      </c>
      <c r="W680" s="270">
        <f t="shared" si="39"/>
        <v>2</v>
      </c>
      <c r="X680" s="289"/>
      <c r="Y680" s="244" t="str">
        <f t="shared" si="51"/>
        <v>03/2025</v>
      </c>
    </row>
    <row r="681">
      <c r="A681" s="219">
        <f t="array" ref="A681">XLOOKUP(B681,CABE_VENTAS!$A$1:A1037,CABE_VENTAS!$D$1:D1037,"N/A")</f>
        <v>45734</v>
      </c>
      <c r="B681" s="180">
        <v>1941.0</v>
      </c>
      <c r="C681" s="180" t="s">
        <v>195</v>
      </c>
      <c r="D681" s="265">
        <f t="array" ref="D681">XLOOKUP(B681,CABE_VENTAS!$A$1:A1037,CABE_VENTAS!$C$1:C1037,"N/A")</f>
        <v>23</v>
      </c>
      <c r="E681" s="337" t="str">
        <f t="array" ref="E681">XLOOKUP(D681,CLIENTES!$A$1:A1037,CLIENTES!$B$1:B1037, "")</f>
        <v>Bernard Parado</v>
      </c>
      <c r="F681" s="254"/>
      <c r="G681" s="260">
        <v>20.0</v>
      </c>
      <c r="H681" s="302" t="s">
        <v>897</v>
      </c>
      <c r="I681" s="302"/>
      <c r="J681" s="252">
        <v>0.0</v>
      </c>
      <c r="K681" s="301">
        <v>18.0</v>
      </c>
      <c r="L681" s="210">
        <f t="shared" si="67"/>
        <v>360</v>
      </c>
      <c r="M681" s="250" t="s">
        <v>548</v>
      </c>
      <c r="N681" s="263" t="str">
        <f t="shared" si="29"/>
        <v/>
      </c>
      <c r="O681" s="267">
        <v>15.5</v>
      </c>
      <c r="P681" s="267">
        <v>0.0</v>
      </c>
      <c r="Q681" s="267">
        <f t="array" ref="Q681">IFERROR((K681-O681-P681)*G681,"")</f>
        <v>50</v>
      </c>
      <c r="R681" s="294">
        <f t="shared" si="68"/>
        <v>0.1388888889</v>
      </c>
      <c r="S681" s="216" t="s">
        <v>770</v>
      </c>
      <c r="T681" s="180"/>
      <c r="U681" s="267"/>
      <c r="V681" s="270" t="str">
        <f t="array" ref="V681">IFERROR(INDEX('ARTICULOS TECNO'!G:G, MATCH(F681, 'ARTICULOS TECNO'!A:A, 0)),"")</f>
        <v/>
      </c>
      <c r="W681" s="270">
        <f t="shared" si="39"/>
        <v>0</v>
      </c>
      <c r="X681" s="289"/>
      <c r="Y681" s="244" t="str">
        <f t="shared" si="51"/>
        <v>03/2025</v>
      </c>
    </row>
    <row r="682">
      <c r="A682" s="219">
        <f t="array" ref="A682">XLOOKUP(B682,CABE_VENTAS!$A$1:A1037,CABE_VENTAS!$D$1:D1037,"N/A")</f>
        <v>45734</v>
      </c>
      <c r="B682" s="180">
        <v>1941.0</v>
      </c>
      <c r="C682" s="180" t="s">
        <v>195</v>
      </c>
      <c r="D682" s="265">
        <f t="array" ref="D682">XLOOKUP(B682,CABE_VENTAS!$A$1:A1037,CABE_VENTAS!$C$1:C1037,"N/A")</f>
        <v>23</v>
      </c>
      <c r="E682" s="337" t="str">
        <f t="array" ref="E682">XLOOKUP(D682,CLIENTES!$A$1:A1037,CLIENTES!$B$1:B1037, "")</f>
        <v>Bernard Parado</v>
      </c>
      <c r="F682" s="254" t="s">
        <v>718</v>
      </c>
      <c r="G682" s="260">
        <v>20.0</v>
      </c>
      <c r="H682" s="302" t="s">
        <v>898</v>
      </c>
      <c r="I682" s="302"/>
      <c r="J682" s="252">
        <v>0.0</v>
      </c>
      <c r="K682" s="301">
        <v>16.0</v>
      </c>
      <c r="L682" s="210">
        <f t="shared" si="67"/>
        <v>320</v>
      </c>
      <c r="M682" s="250" t="s">
        <v>548</v>
      </c>
      <c r="N682" s="263" t="str">
        <f t="shared" si="29"/>
        <v/>
      </c>
      <c r="O682" s="267">
        <v>14.0</v>
      </c>
      <c r="P682" s="267">
        <v>0.0</v>
      </c>
      <c r="Q682" s="267">
        <f t="array" ref="Q682">IFERROR((K682-O682-P682)*G682,"")</f>
        <v>40</v>
      </c>
      <c r="R682" s="294">
        <f t="shared" si="68"/>
        <v>0.125</v>
      </c>
      <c r="S682" s="216" t="s">
        <v>770</v>
      </c>
      <c r="T682" s="180"/>
      <c r="U682" s="267"/>
      <c r="V682" s="270">
        <f t="array" ref="V682">IFERROR(INDEX('ARTICULOS TECNO'!G:G, MATCH(F682, 'ARTICULOS TECNO'!A:A, 0)),"")</f>
        <v>0.03</v>
      </c>
      <c r="W682" s="270">
        <f t="shared" si="39"/>
        <v>0.6</v>
      </c>
      <c r="X682" s="289"/>
      <c r="Y682" s="244" t="str">
        <f t="shared" si="51"/>
        <v>03/2025</v>
      </c>
    </row>
    <row r="683">
      <c r="A683" s="219">
        <f t="array" ref="A683">XLOOKUP(B683,CABE_VENTAS!$A$1:A1037,CABE_VENTAS!$D$1:D1037,"N/A")</f>
        <v>45734</v>
      </c>
      <c r="B683" s="180">
        <v>1941.0</v>
      </c>
      <c r="C683" s="180" t="s">
        <v>195</v>
      </c>
      <c r="D683" s="265">
        <f t="array" ref="D683">XLOOKUP(B683,CABE_VENTAS!$A$1:A1037,CABE_VENTAS!$C$1:C1037,"N/A")</f>
        <v>23</v>
      </c>
      <c r="E683" s="337" t="str">
        <f t="array" ref="E683">XLOOKUP(D683,CLIENTES!$A$1:A1037,CLIENTES!$B$1:B1037, "")</f>
        <v>Bernard Parado</v>
      </c>
      <c r="F683" s="254" t="s">
        <v>719</v>
      </c>
      <c r="G683" s="260">
        <v>10.0</v>
      </c>
      <c r="H683" s="302" t="s">
        <v>899</v>
      </c>
      <c r="I683" s="302"/>
      <c r="J683" s="252">
        <v>0.0</v>
      </c>
      <c r="K683" s="301">
        <v>14.0</v>
      </c>
      <c r="L683" s="210">
        <f t="shared" si="67"/>
        <v>140</v>
      </c>
      <c r="M683" s="250" t="s">
        <v>548</v>
      </c>
      <c r="N683" s="263">
        <f t="shared" si="29"/>
        <v>820</v>
      </c>
      <c r="O683" s="267">
        <v>12.0</v>
      </c>
      <c r="P683" s="267">
        <v>0.0</v>
      </c>
      <c r="Q683" s="267">
        <f t="array" ref="Q683">IFERROR((K683-O683-P683)*G683,"")</f>
        <v>20</v>
      </c>
      <c r="R683" s="294">
        <f t="shared" si="68"/>
        <v>0.1428571429</v>
      </c>
      <c r="S683" s="216" t="s">
        <v>770</v>
      </c>
      <c r="T683" s="180"/>
      <c r="U683" s="267"/>
      <c r="V683" s="270">
        <f t="array" ref="V683">IFERROR(INDEX('ARTICULOS TECNO'!G:G, MATCH(F683, 'ARTICULOS TECNO'!A:A, 0)),"")</f>
        <v>0.03</v>
      </c>
      <c r="W683" s="270">
        <f t="shared" si="39"/>
        <v>0.3</v>
      </c>
      <c r="X683" s="289"/>
      <c r="Y683" s="244" t="str">
        <f t="shared" si="51"/>
        <v>03/2025</v>
      </c>
    </row>
    <row r="684">
      <c r="A684" s="219">
        <f t="array" ref="A684">XLOOKUP(B684,CABE_VENTAS!$A$1:A1037,CABE_VENTAS!$D$1:D1037,"N/A")</f>
        <v>45734</v>
      </c>
      <c r="B684" s="180">
        <v>1940.0</v>
      </c>
      <c r="C684" s="180" t="s">
        <v>192</v>
      </c>
      <c r="D684" s="265">
        <f t="array" ref="D684">XLOOKUP(B684,CABE_VENTAS!$A$1:A1037,CABE_VENTAS!$C$1:C1037,"N/A")</f>
        <v>23</v>
      </c>
      <c r="E684" s="337" t="str">
        <f t="array" ref="E684">XLOOKUP(D684,CLIENTES!$A$1:A1037,CLIENTES!$B$1:B1037, "")</f>
        <v>Bernard Parado</v>
      </c>
      <c r="F684" s="353" t="s">
        <v>625</v>
      </c>
      <c r="G684" s="260">
        <v>1.0</v>
      </c>
      <c r="H684" s="302" t="s">
        <v>900</v>
      </c>
      <c r="I684" s="302"/>
      <c r="J684" s="252">
        <v>0.0</v>
      </c>
      <c r="K684" s="301">
        <v>228.0</v>
      </c>
      <c r="L684" s="210">
        <f t="shared" si="67"/>
        <v>228</v>
      </c>
      <c r="M684" s="250" t="s">
        <v>548</v>
      </c>
      <c r="N684" s="263" t="str">
        <f t="shared" si="29"/>
        <v/>
      </c>
      <c r="O684" s="267">
        <v>205.0</v>
      </c>
      <c r="P684" s="267">
        <v>0.0</v>
      </c>
      <c r="Q684" s="267">
        <f t="array" ref="Q684">IFERROR((K684-O684-P684)*G684,"")</f>
        <v>23</v>
      </c>
      <c r="R684" s="294">
        <f t="shared" si="68"/>
        <v>0.100877193</v>
      </c>
      <c r="S684" s="216"/>
      <c r="T684" s="180"/>
      <c r="U684" s="267"/>
      <c r="V684" s="270" t="str">
        <f t="array" ref="V684">IFERROR(INDEX('ARTICULOS TECNO'!G:G, MATCH(F684, 'ARTICULOS TECNO'!A:A, 0)),"")</f>
        <v/>
      </c>
      <c r="W684" s="270">
        <f t="shared" si="39"/>
        <v>0</v>
      </c>
      <c r="X684" s="289"/>
      <c r="Y684" s="244" t="str">
        <f t="shared" si="51"/>
        <v>03/2025</v>
      </c>
    </row>
    <row r="685">
      <c r="A685" s="219">
        <f t="array" ref="A685">XLOOKUP(B685,CABE_VENTAS!$A$1:A1037,CABE_VENTAS!$D$1:D1037,"N/A")</f>
        <v>45734</v>
      </c>
      <c r="B685" s="180">
        <v>1940.0</v>
      </c>
      <c r="C685" s="180" t="s">
        <v>192</v>
      </c>
      <c r="D685" s="265">
        <f t="array" ref="D685">XLOOKUP(B685,CABE_VENTAS!$A$1:A1037,CABE_VENTAS!$C$1:C1037,"N/A")</f>
        <v>23</v>
      </c>
      <c r="E685" s="337" t="str">
        <f t="array" ref="E685">XLOOKUP(D685,CLIENTES!$A$1:A1037,CLIENTES!$B$1:B1037, "")</f>
        <v>Bernard Parado</v>
      </c>
      <c r="F685" s="353" t="s">
        <v>625</v>
      </c>
      <c r="G685" s="260">
        <v>1.0</v>
      </c>
      <c r="H685" s="302" t="s">
        <v>901</v>
      </c>
      <c r="I685" s="302"/>
      <c r="J685" s="252">
        <v>0.0</v>
      </c>
      <c r="K685" s="301">
        <v>276.0</v>
      </c>
      <c r="L685" s="210">
        <f t="shared" si="67"/>
        <v>276</v>
      </c>
      <c r="M685" s="250" t="s">
        <v>548</v>
      </c>
      <c r="N685" s="263" t="str">
        <f t="shared" si="29"/>
        <v/>
      </c>
      <c r="O685" s="267">
        <v>250.0</v>
      </c>
      <c r="P685" s="267">
        <v>0.0</v>
      </c>
      <c r="Q685" s="267">
        <f t="array" ref="Q685">IFERROR((K685-O685-P685)*G685,"")</f>
        <v>26</v>
      </c>
      <c r="R685" s="294">
        <f t="shared" si="68"/>
        <v>0.09420289855</v>
      </c>
      <c r="S685" s="216"/>
      <c r="T685" s="180"/>
      <c r="U685" s="267"/>
      <c r="V685" s="270" t="str">
        <f t="array" ref="V685">IFERROR(INDEX('ARTICULOS TECNO'!G:G, MATCH(F685, 'ARTICULOS TECNO'!A:A, 0)),"")</f>
        <v/>
      </c>
      <c r="W685" s="270">
        <f t="shared" si="39"/>
        <v>0</v>
      </c>
      <c r="X685" s="289"/>
      <c r="Y685" s="244" t="str">
        <f t="shared" si="51"/>
        <v>03/2025</v>
      </c>
    </row>
    <row r="686">
      <c r="A686" s="219">
        <f t="array" ref="A686">XLOOKUP(B686,CABE_VENTAS!$A$1:A1037,CABE_VENTAS!$D$1:D1037,"N/A")</f>
        <v>45734</v>
      </c>
      <c r="B686" s="180">
        <v>1940.0</v>
      </c>
      <c r="C686" s="180" t="s">
        <v>192</v>
      </c>
      <c r="D686" s="265">
        <f t="array" ref="D686">XLOOKUP(B686,CABE_VENTAS!$A$1:A1037,CABE_VENTAS!$C$1:C1037,"N/A")</f>
        <v>23</v>
      </c>
      <c r="E686" s="337" t="str">
        <f t="array" ref="E686">XLOOKUP(D686,CLIENTES!$A$1:A1037,CLIENTES!$B$1:B1037, "")</f>
        <v>Bernard Parado</v>
      </c>
      <c r="F686" s="353" t="s">
        <v>625</v>
      </c>
      <c r="G686" s="260">
        <v>1.0</v>
      </c>
      <c r="H686" s="302" t="s">
        <v>902</v>
      </c>
      <c r="I686" s="302"/>
      <c r="J686" s="252">
        <v>0.0</v>
      </c>
      <c r="K686" s="301">
        <v>471.0</v>
      </c>
      <c r="L686" s="210">
        <f t="shared" si="67"/>
        <v>471</v>
      </c>
      <c r="M686" s="250" t="s">
        <v>548</v>
      </c>
      <c r="N686" s="263" t="str">
        <f t="shared" si="29"/>
        <v/>
      </c>
      <c r="O686" s="267">
        <v>445.0</v>
      </c>
      <c r="P686" s="267">
        <v>0.0</v>
      </c>
      <c r="Q686" s="267">
        <f t="array" ref="Q686">IFERROR((K686-O686-P686)*G686,"")</f>
        <v>26</v>
      </c>
      <c r="R686" s="294">
        <f t="shared" si="68"/>
        <v>0.05520169851</v>
      </c>
      <c r="S686" s="216"/>
      <c r="T686" s="180"/>
      <c r="U686" s="267"/>
      <c r="V686" s="270" t="str">
        <f t="array" ref="V686">IFERROR(INDEX('ARTICULOS TECNO'!G:G, MATCH(F686, 'ARTICULOS TECNO'!A:A, 0)),"")</f>
        <v/>
      </c>
      <c r="W686" s="270">
        <f t="shared" si="39"/>
        <v>0</v>
      </c>
      <c r="X686" s="289"/>
      <c r="Y686" s="244" t="str">
        <f t="shared" si="51"/>
        <v>03/2025</v>
      </c>
    </row>
    <row r="687">
      <c r="A687" s="219">
        <f t="array" ref="A687">XLOOKUP(B687,CABE_VENTAS!$A$1:A1037,CABE_VENTAS!$D$1:D1037,"N/A")</f>
        <v>45734</v>
      </c>
      <c r="B687" s="180">
        <v>1940.0</v>
      </c>
      <c r="C687" s="180" t="s">
        <v>192</v>
      </c>
      <c r="D687" s="265">
        <f t="array" ref="D687">XLOOKUP(B687,CABE_VENTAS!$A$1:A1037,CABE_VENTAS!$C$1:C1037,"N/A")</f>
        <v>23</v>
      </c>
      <c r="E687" s="337" t="str">
        <f t="array" ref="E687">XLOOKUP(D687,CLIENTES!$A$1:A1037,CLIENTES!$B$1:B1037, "")</f>
        <v>Bernard Parado</v>
      </c>
      <c r="F687" s="353"/>
      <c r="G687" s="260">
        <v>1.0</v>
      </c>
      <c r="H687" s="302" t="s">
        <v>903</v>
      </c>
      <c r="I687" s="302"/>
      <c r="J687" s="252">
        <v>0.0</v>
      </c>
      <c r="K687" s="301">
        <v>754.0</v>
      </c>
      <c r="L687" s="210">
        <f t="shared" si="67"/>
        <v>754</v>
      </c>
      <c r="M687" s="250" t="s">
        <v>548</v>
      </c>
      <c r="N687" s="263" t="str">
        <f t="shared" si="29"/>
        <v/>
      </c>
      <c r="O687" s="267">
        <v>690.0</v>
      </c>
      <c r="P687" s="267">
        <v>0.0</v>
      </c>
      <c r="Q687" s="267">
        <f t="array" ref="Q687">IFERROR((K687-O687-P687)*G687,"")</f>
        <v>64</v>
      </c>
      <c r="R687" s="294">
        <f t="shared" si="68"/>
        <v>0.0848806366</v>
      </c>
      <c r="S687" s="216"/>
      <c r="T687" s="180"/>
      <c r="U687" s="267"/>
      <c r="V687" s="270" t="str">
        <f t="array" ref="V687">IFERROR(INDEX('ARTICULOS TECNO'!G:G, MATCH(F687, 'ARTICULOS TECNO'!A:A, 0)),"")</f>
        <v/>
      </c>
      <c r="W687" s="270">
        <f t="shared" si="39"/>
        <v>0</v>
      </c>
      <c r="X687" s="289"/>
      <c r="Y687" s="244" t="str">
        <f t="shared" si="51"/>
        <v>03/2025</v>
      </c>
    </row>
    <row r="688">
      <c r="A688" s="219">
        <f t="array" ref="A688">XLOOKUP(B688,CABE_VENTAS!$A$1:A1037,CABE_VENTAS!$D$1:D1037,"N/A")</f>
        <v>45734</v>
      </c>
      <c r="B688" s="180">
        <v>1940.0</v>
      </c>
      <c r="C688" s="180" t="s">
        <v>192</v>
      </c>
      <c r="D688" s="265">
        <f t="array" ref="D688">XLOOKUP(B688,CABE_VENTAS!$A$1:A1037,CABE_VENTAS!$C$1:C1037,"N/A")</f>
        <v>23</v>
      </c>
      <c r="E688" s="337" t="str">
        <f t="array" ref="E688">XLOOKUP(D688,CLIENTES!$A$1:A1037,CLIENTES!$B$1:B1037, "")</f>
        <v>Bernard Parado</v>
      </c>
      <c r="F688" s="353" t="s">
        <v>904</v>
      </c>
      <c r="G688" s="260">
        <v>1.0</v>
      </c>
      <c r="H688" s="302" t="str">
        <f t="array" ref="H688">INDEX('ARTICULOS TECNO'!B:B, MATCH(F688, 'ARTICULOS TECNO'!A:A, 0))</f>
        <v>iPhone 16 Pro 128GB 🇨🇦</v>
      </c>
      <c r="I688" s="302" t="str">
        <f t="array" ref="I688">IFERROR(INDEX('ARTICULOS TECNO'!C:C, MATCH(F688, 'ARTICULOS TECNO'!A:A, 0)),"NA")</f>
        <v>Desert Titanium</v>
      </c>
      <c r="J688" s="252">
        <v>0.0</v>
      </c>
      <c r="K688" s="301">
        <v>1047.0</v>
      </c>
      <c r="L688" s="210">
        <v>1047.0</v>
      </c>
      <c r="M688" s="250" t="s">
        <v>548</v>
      </c>
      <c r="N688" s="263" t="str">
        <f t="shared" si="29"/>
        <v/>
      </c>
      <c r="O688" s="267">
        <v>975.0</v>
      </c>
      <c r="P688" s="267">
        <v>0.0</v>
      </c>
      <c r="Q688" s="267">
        <f t="array" ref="Q688">IFERROR((K688-O688-P688)*G688,"")</f>
        <v>72</v>
      </c>
      <c r="R688" s="294">
        <f t="shared" si="68"/>
        <v>0.06876790831</v>
      </c>
      <c r="S688" s="216"/>
      <c r="T688" s="180"/>
      <c r="U688" s="267"/>
      <c r="V688" s="270">
        <f t="array" ref="V688">IFERROR(INDEX('ARTICULOS TECNO'!G:G, MATCH(F688, 'ARTICULOS TECNO'!A:A, 0)),"")</f>
        <v>0.4</v>
      </c>
      <c r="W688" s="270">
        <f t="shared" si="39"/>
        <v>0.4</v>
      </c>
      <c r="X688" s="289"/>
      <c r="Y688" s="244" t="str">
        <f t="shared" si="51"/>
        <v>03/2025</v>
      </c>
    </row>
    <row r="689">
      <c r="A689" s="219">
        <f t="array" ref="A689">XLOOKUP(B689,CABE_VENTAS!$A$1:A1037,CABE_VENTAS!$D$1:D1037,"N/A")</f>
        <v>45734</v>
      </c>
      <c r="B689" s="180">
        <v>1940.0</v>
      </c>
      <c r="C689" s="180" t="s">
        <v>192</v>
      </c>
      <c r="D689" s="265">
        <f t="array" ref="D689">XLOOKUP(B689,CABE_VENTAS!$A$1:A1037,CABE_VENTAS!$C$1:C1037,"N/A")</f>
        <v>23</v>
      </c>
      <c r="E689" s="337" t="str">
        <f t="array" ref="E689">XLOOKUP(D689,CLIENTES!$A$1:A1037,CLIENTES!$B$1:B1037, "")</f>
        <v>Bernard Parado</v>
      </c>
      <c r="F689" s="347" t="s">
        <v>905</v>
      </c>
      <c r="G689" s="260">
        <v>1.0</v>
      </c>
      <c r="H689" s="302" t="str">
        <f t="array" ref="H689">INDEX('ARTICULOS TECNO'!B:B, MATCH(F689, 'ARTICULOS TECNO'!A:A, 0))</f>
        <v>iPhone 16 Pro Max 256GB 🇨🇦</v>
      </c>
      <c r="I689" s="302" t="str">
        <f t="array" ref="I689">IFERROR(INDEX('ARTICULOS TECNO'!C:C, MATCH(F689, 'ARTICULOS TECNO'!A:A, 0)),"NA")</f>
        <v>Black Titanium</v>
      </c>
      <c r="J689" s="252">
        <v>0.0</v>
      </c>
      <c r="K689" s="301">
        <v>1219.0</v>
      </c>
      <c r="L689" s="210">
        <f t="shared" ref="L689:L700" si="72">K689*G689</f>
        <v>1219</v>
      </c>
      <c r="M689" s="250" t="s">
        <v>548</v>
      </c>
      <c r="N689" s="263">
        <f t="shared" si="29"/>
        <v>3995</v>
      </c>
      <c r="O689" s="267">
        <v>1165.0</v>
      </c>
      <c r="P689" s="267">
        <v>0.0</v>
      </c>
      <c r="Q689" s="267">
        <f t="array" ref="Q689">IFERROR((K689-O689-P689)*G689,"")</f>
        <v>54</v>
      </c>
      <c r="R689" s="294">
        <f t="shared" si="68"/>
        <v>0.04429860541</v>
      </c>
      <c r="S689" s="216"/>
      <c r="T689" s="180"/>
      <c r="U689" s="267"/>
      <c r="V689" s="270">
        <f t="array" ref="V689">IFERROR(INDEX('ARTICULOS TECNO'!G:G, MATCH(F689, 'ARTICULOS TECNO'!A:A, 0)),"")</f>
        <v>0.5</v>
      </c>
      <c r="W689" s="270">
        <f t="shared" si="39"/>
        <v>0.5</v>
      </c>
      <c r="X689" s="289"/>
      <c r="Y689" s="244" t="str">
        <f t="shared" si="51"/>
        <v>03/2025</v>
      </c>
    </row>
    <row r="690">
      <c r="A690" s="219">
        <f t="array" ref="A690">XLOOKUP(B690,CABE_VENTAS!$A$1:A1037,CABE_VENTAS!$D$1:D1037,"N/A")</f>
        <v>45733</v>
      </c>
      <c r="B690" s="180">
        <v>1939.0</v>
      </c>
      <c r="C690" s="180" t="s">
        <v>192</v>
      </c>
      <c r="D690" s="265">
        <f t="array" ref="D690">XLOOKUP(B690,CABE_VENTAS!$A$1:A1037,CABE_VENTAS!$C$1:C1037,"N/A")</f>
        <v>180</v>
      </c>
      <c r="E690" s="337" t="str">
        <f t="array" ref="E690">XLOOKUP(D690,CLIENTES!$A$1:A1037,CLIENTES!$B$1:B1037, "")</f>
        <v>Mauro Ramos</v>
      </c>
      <c r="F690" s="254"/>
      <c r="G690" s="260">
        <v>1.0</v>
      </c>
      <c r="H690" s="302" t="s">
        <v>896</v>
      </c>
      <c r="I690" s="302"/>
      <c r="J690" s="252">
        <v>513.0</v>
      </c>
      <c r="K690" s="301">
        <v>465.0</v>
      </c>
      <c r="L690" s="210">
        <f t="shared" si="72"/>
        <v>465</v>
      </c>
      <c r="M690" s="250" t="s">
        <v>548</v>
      </c>
      <c r="N690" s="263">
        <f t="shared" si="29"/>
        <v>465</v>
      </c>
      <c r="O690" s="267">
        <v>395.0</v>
      </c>
      <c r="P690" s="267">
        <v>23.0</v>
      </c>
      <c r="Q690" s="267">
        <f t="array" ref="Q690">IFERROR((K690-O690-P690)*G690,"")</f>
        <v>47</v>
      </c>
      <c r="R690" s="294">
        <f t="shared" si="68"/>
        <v>0.1010752688</v>
      </c>
      <c r="S690" s="216" t="s">
        <v>874</v>
      </c>
      <c r="T690" s="180"/>
      <c r="U690" s="267"/>
      <c r="V690" s="270" t="str">
        <f t="array" ref="V690">IFERROR(INDEX('ARTICULOS TECNO'!G:G, MATCH(F690, 'ARTICULOS TECNO'!A:A, 0)),"")</f>
        <v/>
      </c>
      <c r="W690" s="270">
        <f t="shared" si="39"/>
        <v>0</v>
      </c>
      <c r="X690" s="289"/>
      <c r="Y690" s="244" t="str">
        <f t="shared" si="51"/>
        <v>03/2025</v>
      </c>
    </row>
    <row r="691">
      <c r="A691" s="219">
        <f t="array" ref="A691">XLOOKUP(B691,CABE_VENTAS!$A$1:A1037,CABE_VENTAS!$D$1:D1037,"N/A")</f>
        <v>45733</v>
      </c>
      <c r="B691" s="180">
        <v>1938.0</v>
      </c>
      <c r="C691" s="180" t="s">
        <v>627</v>
      </c>
      <c r="D691" s="265">
        <f t="array" ref="D691">XLOOKUP(B691,CABE_VENTAS!$A$1:A1037,CABE_VENTAS!$C$1:C1037,"N/A")</f>
        <v>48</v>
      </c>
      <c r="E691" s="337" t="str">
        <f t="array" ref="E691">XLOOKUP(D691,CLIENTES!$A$1:A1037,CLIENTES!$B$1:B1037, "")</f>
        <v>Diego Frazer</v>
      </c>
      <c r="F691" s="254" t="s">
        <v>882</v>
      </c>
      <c r="G691" s="260">
        <v>1.0</v>
      </c>
      <c r="H691" s="302" t="s">
        <v>883</v>
      </c>
      <c r="I691" s="302"/>
      <c r="J691" s="252">
        <v>520.0</v>
      </c>
      <c r="K691" s="301">
        <v>1100.0</v>
      </c>
      <c r="L691" s="210">
        <f t="shared" si="72"/>
        <v>1100</v>
      </c>
      <c r="M691" s="250" t="s">
        <v>548</v>
      </c>
      <c r="N691" s="263" t="str">
        <f t="shared" si="29"/>
        <v/>
      </c>
      <c r="O691" s="267">
        <v>755.0</v>
      </c>
      <c r="P691" s="267">
        <f>77*2.5</f>
        <v>192.5</v>
      </c>
      <c r="Q691" s="267">
        <f t="array" ref="Q691">IFERROR((K691-O691-P691)*G691,"")</f>
        <v>152.5</v>
      </c>
      <c r="R691" s="294">
        <f t="shared" si="68"/>
        <v>0.1386363636</v>
      </c>
      <c r="S691" s="216" t="s">
        <v>770</v>
      </c>
      <c r="T691" s="180">
        <v>100413.0</v>
      </c>
      <c r="U691" s="267"/>
      <c r="V691" s="270">
        <f t="array" ref="V691">IFERROR(INDEX('ARTICULOS TECNO'!G:G, MATCH(F691, 'ARTICULOS TECNO'!A:A, 0)),"")</f>
        <v>2.5</v>
      </c>
      <c r="W691" s="270">
        <f t="shared" si="39"/>
        <v>2.5</v>
      </c>
      <c r="X691" s="289"/>
      <c r="Y691" s="244" t="str">
        <f t="shared" si="51"/>
        <v>03/2025</v>
      </c>
    </row>
    <row r="692">
      <c r="A692" s="219">
        <f t="array" ref="A692">XLOOKUP(B692,CABE_VENTAS!$A$1:A1037,CABE_VENTAS!$D$1:D1037,"N/A")</f>
        <v>45733</v>
      </c>
      <c r="B692" s="180">
        <v>1938.0</v>
      </c>
      <c r="C692" s="180" t="s">
        <v>191</v>
      </c>
      <c r="D692" s="265">
        <f t="array" ref="D692">XLOOKUP(B692,CABE_VENTAS!$A$1:A1037,CABE_VENTAS!$C$1:C1037,"N/A")</f>
        <v>48</v>
      </c>
      <c r="E692" s="337" t="str">
        <f t="array" ref="E692">XLOOKUP(D692,CLIENTES!$A$1:A1037,CLIENTES!$B$1:B1037, "")</f>
        <v>Diego Frazer</v>
      </c>
      <c r="F692" s="254"/>
      <c r="G692" s="260">
        <v>1.0</v>
      </c>
      <c r="H692" s="302" t="s">
        <v>906</v>
      </c>
      <c r="I692" s="302"/>
      <c r="J692" s="252">
        <v>519.0</v>
      </c>
      <c r="K692" s="301">
        <v>360.0</v>
      </c>
      <c r="L692" s="210">
        <f t="shared" si="72"/>
        <v>360</v>
      </c>
      <c r="M692" s="250" t="s">
        <v>548</v>
      </c>
      <c r="N692" s="263">
        <f t="shared" si="29"/>
        <v>1460</v>
      </c>
      <c r="O692" s="267">
        <v>251.0</v>
      </c>
      <c r="P692" s="267">
        <v>36.0</v>
      </c>
      <c r="Q692" s="267">
        <f t="array" ref="Q692">IFERROR((K692-O692-P692)*G692,"")</f>
        <v>73</v>
      </c>
      <c r="R692" s="294">
        <f t="shared" si="68"/>
        <v>0.2027777778</v>
      </c>
      <c r="S692" s="216" t="s">
        <v>770</v>
      </c>
      <c r="T692" s="180">
        <v>10156.0</v>
      </c>
      <c r="U692" s="267"/>
      <c r="V692" s="270" t="str">
        <f t="array" ref="V692">IFERROR(INDEX('ARTICULOS TECNO'!G:G, MATCH(F692, 'ARTICULOS TECNO'!A:A, 0)),"")</f>
        <v/>
      </c>
      <c r="W692" s="270">
        <f t="shared" si="39"/>
        <v>0</v>
      </c>
      <c r="X692" s="289"/>
      <c r="Y692" s="244" t="str">
        <f t="shared" si="51"/>
        <v>03/2025</v>
      </c>
    </row>
    <row r="693">
      <c r="A693" s="219">
        <f t="array" ref="A693">XLOOKUP(B693,CABE_VENTAS!$A$1:A1037,CABE_VENTAS!$D$1:D1037,"N/A")</f>
        <v>45721</v>
      </c>
      <c r="B693" s="180">
        <v>1937.0</v>
      </c>
      <c r="C693" s="180" t="s">
        <v>191</v>
      </c>
      <c r="D693" s="265">
        <f t="array" ref="D693">XLOOKUP(B693,CABE_VENTAS!$A$1:A1037,CABE_VENTAS!$C$1:C1037,"N/A")</f>
        <v>66</v>
      </c>
      <c r="E693" s="337" t="str">
        <f t="array" ref="E693">XLOOKUP(D693,CLIENTES!$A$1:A1037,CLIENTES!$B$1:B1037, "")</f>
        <v>Facu Fabriccini</v>
      </c>
      <c r="F693" s="347" t="s">
        <v>763</v>
      </c>
      <c r="G693" s="260">
        <v>8.0</v>
      </c>
      <c r="H693" s="302" t="str">
        <f t="array" ref="H693">INDEX('ARTICULOS TECNO'!B:B, MATCH(F693, 'ARTICULOS TECNO'!A:A, 0))</f>
        <v>iPhone 16 Pro Max 256GB 🇺🇸</v>
      </c>
      <c r="I693" s="302" t="str">
        <f t="array" ref="I693">IFERROR(INDEX('ARTICULOS TECNO'!C:C, MATCH(F693, 'ARTICULOS TECNO'!A:A, 0)),"NA")</f>
        <v>Desert Titanium</v>
      </c>
      <c r="J693" s="252">
        <v>521.0</v>
      </c>
      <c r="K693" s="346">
        <v>1137.0</v>
      </c>
      <c r="L693" s="210">
        <f t="shared" si="72"/>
        <v>9096</v>
      </c>
      <c r="M693" s="250" t="s">
        <v>548</v>
      </c>
      <c r="N693" s="263" t="str">
        <f t="shared" si="29"/>
        <v/>
      </c>
      <c r="O693" s="267">
        <v>1010.0</v>
      </c>
      <c r="P693" s="267">
        <v>57.0</v>
      </c>
      <c r="Q693" s="267">
        <f t="array" ref="Q693">IFERROR((K693-O693-P693)*G693,"")</f>
        <v>560</v>
      </c>
      <c r="R693" s="294">
        <f t="shared" si="68"/>
        <v>0.06156552331</v>
      </c>
      <c r="S693" s="216" t="s">
        <v>907</v>
      </c>
      <c r="T693" s="180"/>
      <c r="U693" s="267"/>
      <c r="V693" s="270">
        <f t="array" ref="V693">IFERROR(INDEX('ARTICULOS TECNO'!G:G, MATCH(F693, 'ARTICULOS TECNO'!A:A, 0)),"")</f>
        <v>0.5</v>
      </c>
      <c r="W693" s="270">
        <f t="shared" si="39"/>
        <v>4</v>
      </c>
      <c r="X693" s="289"/>
      <c r="Y693" s="244" t="str">
        <f t="shared" si="51"/>
        <v>03/2025</v>
      </c>
    </row>
    <row r="694">
      <c r="A694" s="219">
        <f t="array" ref="A694">XLOOKUP(B694,CABE_VENTAS!$A$1:A1037,CABE_VENTAS!$D$1:D1037,"N/A")</f>
        <v>45721</v>
      </c>
      <c r="B694" s="180">
        <v>1937.0</v>
      </c>
      <c r="C694" s="180" t="s">
        <v>191</v>
      </c>
      <c r="D694" s="265">
        <f t="array" ref="D694">XLOOKUP(B694,CABE_VENTAS!$A$1:A1037,CABE_VENTAS!$C$1:C1037,"N/A")</f>
        <v>66</v>
      </c>
      <c r="E694" s="337" t="str">
        <f t="array" ref="E694">XLOOKUP(D694,CLIENTES!$A$1:A1037,CLIENTES!$B$1:B1037, "")</f>
        <v>Facu Fabriccini</v>
      </c>
      <c r="F694" s="353" t="s">
        <v>773</v>
      </c>
      <c r="G694" s="260">
        <v>4.0</v>
      </c>
      <c r="H694" s="302" t="str">
        <f t="array" ref="H694">INDEX('ARTICULOS TECNO'!B:B, MATCH(F694, 'ARTICULOS TECNO'!A:A, 0))</f>
        <v>iPhone 16 128GB 🇮🇳</v>
      </c>
      <c r="I694" s="302" t="str">
        <f t="array" ref="I694">IFERROR(INDEX('ARTICULOS TECNO'!C:C, MATCH(F694, 'ARTICULOS TECNO'!A:A, 0)),"NA")</f>
        <v>Black</v>
      </c>
      <c r="J694" s="252">
        <v>519.0</v>
      </c>
      <c r="K694" s="346">
        <v>759.0</v>
      </c>
      <c r="L694" s="210">
        <f t="shared" si="72"/>
        <v>3036</v>
      </c>
      <c r="M694" s="250" t="s">
        <v>548</v>
      </c>
      <c r="N694" s="263" t="str">
        <f t="shared" si="29"/>
        <v/>
      </c>
      <c r="O694" s="267">
        <v>685.0</v>
      </c>
      <c r="P694" s="267">
        <v>50.0</v>
      </c>
      <c r="Q694" s="267">
        <f t="array" ref="Q694">IFERROR((K694-O694-P694)*G694,"")</f>
        <v>96</v>
      </c>
      <c r="R694" s="294">
        <f t="shared" si="68"/>
        <v>0.03162055336</v>
      </c>
      <c r="S694" s="216" t="s">
        <v>907</v>
      </c>
      <c r="T694" s="180"/>
      <c r="U694" s="267"/>
      <c r="V694" s="270">
        <f t="array" ref="V694">IFERROR(INDEX('ARTICULOS TECNO'!G:G, MATCH(F694, 'ARTICULOS TECNO'!A:A, 0)),"")</f>
        <v>0.35</v>
      </c>
      <c r="W694" s="270">
        <f t="shared" si="39"/>
        <v>1.4</v>
      </c>
      <c r="X694" s="289"/>
      <c r="Y694" s="244" t="str">
        <f t="shared" si="51"/>
        <v>03/2025</v>
      </c>
    </row>
    <row r="695">
      <c r="A695" s="219">
        <f t="array" ref="A695">XLOOKUP(B695,CABE_VENTAS!$A$1:A1037,CABE_VENTAS!$D$1:D1037,"N/A")</f>
        <v>45721</v>
      </c>
      <c r="B695" s="180">
        <v>1937.0</v>
      </c>
      <c r="C695" s="180" t="s">
        <v>191</v>
      </c>
      <c r="D695" s="265">
        <f t="array" ref="D695">XLOOKUP(B695,CABE_VENTAS!$A$1:A1037,CABE_VENTAS!$C$1:C1037,"N/A")</f>
        <v>66</v>
      </c>
      <c r="E695" s="337" t="str">
        <f t="array" ref="E695">XLOOKUP(D695,CLIENTES!$A$1:A1037,CLIENTES!$B$1:B1037, "")</f>
        <v>Facu Fabriccini</v>
      </c>
      <c r="F695" s="353" t="s">
        <v>821</v>
      </c>
      <c r="G695" s="260">
        <v>5.0</v>
      </c>
      <c r="H695" s="302" t="str">
        <f t="array" ref="H695">INDEX('ARTICULOS TECNO'!B:B, MATCH(F695, 'ARTICULOS TECNO'!A:A, 0))</f>
        <v>iPhone 16e 128GB 🇺🇸</v>
      </c>
      <c r="I695" s="302" t="str">
        <f t="array" ref="I695">IFERROR(INDEX('ARTICULOS TECNO'!C:C, MATCH(F695, 'ARTICULOS TECNO'!A:A, 0)),"NA")</f>
        <v>Black</v>
      </c>
      <c r="J695" s="252">
        <v>519.0</v>
      </c>
      <c r="K695" s="346">
        <v>640.0</v>
      </c>
      <c r="L695" s="210">
        <f t="shared" si="72"/>
        <v>3200</v>
      </c>
      <c r="M695" s="250" t="s">
        <v>548</v>
      </c>
      <c r="N695" s="263" t="str">
        <f t="shared" si="29"/>
        <v/>
      </c>
      <c r="O695" s="267">
        <v>530.0</v>
      </c>
      <c r="P695" s="267">
        <v>50.0</v>
      </c>
      <c r="Q695" s="267">
        <f t="array" ref="Q695">IFERROR((K695-O695-P695)*G695,"")</f>
        <v>300</v>
      </c>
      <c r="R695" s="294">
        <f t="shared" si="68"/>
        <v>0.09375</v>
      </c>
      <c r="S695" s="216" t="s">
        <v>907</v>
      </c>
      <c r="T695" s="180"/>
      <c r="U695" s="267"/>
      <c r="V695" s="270">
        <f t="array" ref="V695">IFERROR(INDEX('ARTICULOS TECNO'!G:G, MATCH(F695, 'ARTICULOS TECNO'!A:A, 0)),"")</f>
        <v>0.35</v>
      </c>
      <c r="W695" s="270">
        <f t="shared" si="39"/>
        <v>1.75</v>
      </c>
      <c r="X695" s="289"/>
      <c r="Y695" s="244" t="str">
        <f t="shared" si="51"/>
        <v>03/2025</v>
      </c>
    </row>
    <row r="696">
      <c r="A696" s="219">
        <f t="array" ref="A696">XLOOKUP(B696,CABE_VENTAS!$A$1:A1037,CABE_VENTAS!$D$1:D1037,"N/A")</f>
        <v>45721</v>
      </c>
      <c r="B696" s="180">
        <v>1937.0</v>
      </c>
      <c r="C696" s="180" t="s">
        <v>191</v>
      </c>
      <c r="D696" s="265">
        <f t="array" ref="D696">XLOOKUP(B696,CABE_VENTAS!$A$1:A1037,CABE_VENTAS!$C$1:C1037,"N/A")</f>
        <v>66</v>
      </c>
      <c r="E696" s="337" t="str">
        <f t="array" ref="E696">XLOOKUP(D696,CLIENTES!$A$1:A1037,CLIENTES!$B$1:B1037, "")</f>
        <v>Facu Fabriccini</v>
      </c>
      <c r="F696" s="353" t="s">
        <v>653</v>
      </c>
      <c r="G696" s="260">
        <v>10.0</v>
      </c>
      <c r="H696" s="302" t="str">
        <f t="array" ref="H696">INDEX('ARTICULOS TECNO'!B:B, MATCH(F696, 'ARTICULOS TECNO'!A:A, 0))</f>
        <v>iPhone 16 Pro 128GB 🇺🇸</v>
      </c>
      <c r="I696" s="302" t="str">
        <f t="array" ref="I696">IFERROR(INDEX('ARTICULOS TECNO'!C:C, MATCH(F696, 'ARTICULOS TECNO'!A:A, 0)),"NA")</f>
        <v>Desert Titanium</v>
      </c>
      <c r="J696" s="252">
        <v>519.0</v>
      </c>
      <c r="K696" s="346">
        <v>943.0</v>
      </c>
      <c r="L696" s="210">
        <f t="shared" si="72"/>
        <v>9430</v>
      </c>
      <c r="M696" s="250" t="s">
        <v>548</v>
      </c>
      <c r="N696" s="263">
        <f t="shared" si="29"/>
        <v>24762</v>
      </c>
      <c r="O696" s="267">
        <v>855.0</v>
      </c>
      <c r="P696" s="267">
        <v>63.0</v>
      </c>
      <c r="Q696" s="267">
        <f t="array" ref="Q696">IFERROR((K696-O696-P696)*G696,"")</f>
        <v>250</v>
      </c>
      <c r="R696" s="294">
        <f t="shared" si="68"/>
        <v>0.02651113468</v>
      </c>
      <c r="S696" s="216" t="s">
        <v>907</v>
      </c>
      <c r="T696" s="180"/>
      <c r="U696" s="267"/>
      <c r="V696" s="270">
        <f t="array" ref="V696">IFERROR(INDEX('ARTICULOS TECNO'!G:G, MATCH(F696, 'ARTICULOS TECNO'!A:A, 0)),"")</f>
        <v>0.45</v>
      </c>
      <c r="W696" s="270">
        <f t="shared" si="39"/>
        <v>4.5</v>
      </c>
      <c r="X696" s="289"/>
      <c r="Y696" s="244" t="str">
        <f t="shared" si="51"/>
        <v>03/2025</v>
      </c>
    </row>
    <row r="697">
      <c r="A697" s="219">
        <f t="array" ref="A697">XLOOKUP(B697,CABE_VENTAS!$A$1:A1037,CABE_VENTAS!$D$1:D1037,"N/A")</f>
        <v>45721</v>
      </c>
      <c r="B697" s="180">
        <v>1936.0</v>
      </c>
      <c r="C697" s="180" t="s">
        <v>191</v>
      </c>
      <c r="D697" s="265">
        <f t="array" ref="D697">XLOOKUP(B697,CABE_VENTAS!$A$1:A1037,CABE_VENTAS!$C$1:C1037,"N/A")</f>
        <v>162</v>
      </c>
      <c r="E697" s="337" t="str">
        <f t="array" ref="E697">XLOOKUP(D697,CLIENTES!$A$1:A1037,CLIENTES!$B$1:B1037, "")</f>
        <v>Marcos Roku</v>
      </c>
      <c r="F697" s="353" t="s">
        <v>773</v>
      </c>
      <c r="G697" s="260">
        <v>5.0</v>
      </c>
      <c r="H697" s="302" t="str">
        <f t="array" ref="H697">INDEX('ARTICULOS TECNO'!B:B, MATCH(F697, 'ARTICULOS TECNO'!A:A, 0))</f>
        <v>iPhone 16 128GB 🇮🇳</v>
      </c>
      <c r="I697" s="302" t="str">
        <f t="array" ref="I697">IFERROR(INDEX('ARTICULOS TECNO'!C:C, MATCH(F697, 'ARTICULOS TECNO'!A:A, 0)),"NA")</f>
        <v>Black</v>
      </c>
      <c r="J697" s="252">
        <v>519.0</v>
      </c>
      <c r="K697" s="301">
        <v>759.0</v>
      </c>
      <c r="L697" s="210">
        <f t="shared" si="72"/>
        <v>3795</v>
      </c>
      <c r="M697" s="250" t="s">
        <v>548</v>
      </c>
      <c r="N697" s="263" t="str">
        <f t="shared" si="29"/>
        <v/>
      </c>
      <c r="O697" s="267">
        <v>685.0</v>
      </c>
      <c r="P697" s="267">
        <v>50.0</v>
      </c>
      <c r="Q697" s="267">
        <f t="array" ref="Q697">IFERROR((K697-O697-P697)*G697,"")</f>
        <v>120</v>
      </c>
      <c r="R697" s="294">
        <f t="shared" si="68"/>
        <v>0.03162055336</v>
      </c>
      <c r="S697" s="216" t="s">
        <v>778</v>
      </c>
      <c r="T697" s="180"/>
      <c r="U697" s="267"/>
      <c r="V697" s="270">
        <f t="array" ref="V697">IFERROR(INDEX('ARTICULOS TECNO'!G:G, MATCH(F697, 'ARTICULOS TECNO'!A:A, 0)),"")</f>
        <v>0.35</v>
      </c>
      <c r="W697" s="270">
        <f t="shared" si="39"/>
        <v>1.75</v>
      </c>
      <c r="X697" s="289"/>
      <c r="Y697" s="244" t="str">
        <f t="shared" si="51"/>
        <v>03/2025</v>
      </c>
    </row>
    <row r="698">
      <c r="A698" s="219">
        <f t="array" ref="A698">XLOOKUP(B698,CABE_VENTAS!$A$1:A1037,CABE_VENTAS!$D$1:D1037,"N/A")</f>
        <v>45721</v>
      </c>
      <c r="B698" s="180">
        <v>1936.0</v>
      </c>
      <c r="C698" s="180" t="s">
        <v>191</v>
      </c>
      <c r="D698" s="265">
        <f t="array" ref="D698">XLOOKUP(B698,CABE_VENTAS!$A$1:A1037,CABE_VENTAS!$C$1:C1037,"N/A")</f>
        <v>162</v>
      </c>
      <c r="E698" s="337" t="str">
        <f t="array" ref="E698">XLOOKUP(D698,CLIENTES!$A$1:A1037,CLIENTES!$B$1:B1037, "")</f>
        <v>Marcos Roku</v>
      </c>
      <c r="F698" s="353" t="s">
        <v>832</v>
      </c>
      <c r="G698" s="260">
        <v>15.0</v>
      </c>
      <c r="H698" s="302" t="str">
        <f t="array" ref="H698">INDEX('ARTICULOS TECNO'!B:B, MATCH(F698, 'ARTICULOS TECNO'!A:A, 0))</f>
        <v>iPhone 16 Pro 128GB 🇺🇸</v>
      </c>
      <c r="I698" s="302" t="str">
        <f t="array" ref="I698">IFERROR(INDEX('ARTICULOS TECNO'!C:C, MATCH(F698, 'ARTICULOS TECNO'!A:A, 0)),"NA")</f>
        <v>White Titanium</v>
      </c>
      <c r="J698" s="252">
        <v>519.0</v>
      </c>
      <c r="K698" s="301">
        <v>943.0</v>
      </c>
      <c r="L698" s="210">
        <f t="shared" si="72"/>
        <v>14145</v>
      </c>
      <c r="M698" s="250" t="s">
        <v>548</v>
      </c>
      <c r="N698" s="263" t="str">
        <f t="shared" si="29"/>
        <v/>
      </c>
      <c r="O698" s="267">
        <v>855.0</v>
      </c>
      <c r="P698" s="267">
        <v>63.0</v>
      </c>
      <c r="Q698" s="267">
        <f t="array" ref="Q698">IFERROR((K698-O698-P698)*G698,"")</f>
        <v>375</v>
      </c>
      <c r="R698" s="294">
        <f t="shared" si="68"/>
        <v>0.02651113468</v>
      </c>
      <c r="S698" s="216" t="s">
        <v>778</v>
      </c>
      <c r="T698" s="180"/>
      <c r="U698" s="267"/>
      <c r="V698" s="270">
        <f t="array" ref="V698">IFERROR(INDEX('ARTICULOS TECNO'!G:G, MATCH(F698, 'ARTICULOS TECNO'!A:A, 0)),"")</f>
        <v>0.45</v>
      </c>
      <c r="W698" s="270">
        <f t="shared" si="39"/>
        <v>6.75</v>
      </c>
      <c r="X698" s="289"/>
      <c r="Y698" s="244" t="str">
        <f t="shared" si="51"/>
        <v>03/2025</v>
      </c>
    </row>
    <row r="699">
      <c r="A699" s="219">
        <f t="array" ref="A699">XLOOKUP(B699,CABE_VENTAS!$A$1:A1037,CABE_VENTAS!$D$1:D1037,"N/A")</f>
        <v>45721</v>
      </c>
      <c r="B699" s="180">
        <v>1936.0</v>
      </c>
      <c r="C699" s="180" t="s">
        <v>191</v>
      </c>
      <c r="D699" s="265">
        <f t="array" ref="D699">XLOOKUP(B699,CABE_VENTAS!$A$1:A1037,CABE_VENTAS!$C$1:C1037,"N/A")</f>
        <v>162</v>
      </c>
      <c r="E699" s="337" t="str">
        <f t="array" ref="E699">XLOOKUP(D699,CLIENTES!$A$1:A1037,CLIENTES!$B$1:B1037, "")</f>
        <v>Marcos Roku</v>
      </c>
      <c r="F699" s="347" t="s">
        <v>763</v>
      </c>
      <c r="G699" s="260">
        <v>10.0</v>
      </c>
      <c r="H699" s="302" t="str">
        <f t="array" ref="H699">INDEX('ARTICULOS TECNO'!B:B, MATCH(F699, 'ARTICULOS TECNO'!A:A, 0))</f>
        <v>iPhone 16 Pro Max 256GB 🇺🇸</v>
      </c>
      <c r="I699" s="302" t="str">
        <f t="array" ref="I699">IFERROR(INDEX('ARTICULOS TECNO'!C:C, MATCH(F699, 'ARTICULOS TECNO'!A:A, 0)),"NA")</f>
        <v>Desert Titanium</v>
      </c>
      <c r="J699" s="252">
        <v>519.0</v>
      </c>
      <c r="K699" s="301">
        <v>1137.0</v>
      </c>
      <c r="L699" s="210">
        <f t="shared" si="72"/>
        <v>11370</v>
      </c>
      <c r="M699" s="250" t="s">
        <v>548</v>
      </c>
      <c r="N699" s="263" t="str">
        <f t="shared" si="29"/>
        <v/>
      </c>
      <c r="O699" s="267">
        <v>1010.0</v>
      </c>
      <c r="P699" s="267">
        <v>63.0</v>
      </c>
      <c r="Q699" s="267">
        <f t="array" ref="Q699">IFERROR((K699-O699-P699)*G699,"")</f>
        <v>640</v>
      </c>
      <c r="R699" s="294">
        <f t="shared" si="68"/>
        <v>0.05628847845</v>
      </c>
      <c r="S699" s="216" t="s">
        <v>778</v>
      </c>
      <c r="T699" s="180"/>
      <c r="U699" s="267"/>
      <c r="V699" s="270">
        <f t="array" ref="V699">IFERROR(INDEX('ARTICULOS TECNO'!G:G, MATCH(F699, 'ARTICULOS TECNO'!A:A, 0)),"")</f>
        <v>0.5</v>
      </c>
      <c r="W699" s="270">
        <f t="shared" si="39"/>
        <v>5</v>
      </c>
      <c r="X699" s="289"/>
      <c r="Y699" s="244" t="str">
        <f t="shared" si="51"/>
        <v>03/2025</v>
      </c>
    </row>
    <row r="700">
      <c r="A700" s="219">
        <f t="array" ref="A700">XLOOKUP(B700,CABE_VENTAS!$A$1:A1037,CABE_VENTAS!$D$1:D1037,"N/A")</f>
        <v>45721</v>
      </c>
      <c r="B700" s="180">
        <v>1936.0</v>
      </c>
      <c r="C700" s="180" t="s">
        <v>191</v>
      </c>
      <c r="D700" s="265">
        <f t="array" ref="D700">XLOOKUP(B700,CABE_VENTAS!$A$1:A1037,CABE_VENTAS!$C$1:C1037,"N/A")</f>
        <v>162</v>
      </c>
      <c r="E700" s="337" t="str">
        <f t="array" ref="E700">XLOOKUP(D700,CLIENTES!$A$1:A1037,CLIENTES!$B$1:B1037, "")</f>
        <v>Marcos Roku</v>
      </c>
      <c r="F700" s="353" t="s">
        <v>823</v>
      </c>
      <c r="G700" s="260">
        <v>2.0</v>
      </c>
      <c r="H700" s="302" t="str">
        <f t="array" ref="H700">INDEX('ARTICULOS TECNO'!B:B, MATCH(F700, 'ARTICULOS TECNO'!A:A, 0))</f>
        <v>iPhone 16e 128GB 🇺🇸</v>
      </c>
      <c r="I700" s="302" t="str">
        <f t="array" ref="I700">IFERROR(INDEX('ARTICULOS TECNO'!C:C, MATCH(F700, 'ARTICULOS TECNO'!A:A, 0)),"NA")</f>
        <v>White</v>
      </c>
      <c r="J700" s="252">
        <v>519.0</v>
      </c>
      <c r="K700" s="301">
        <v>640.0</v>
      </c>
      <c r="L700" s="210">
        <f t="shared" si="72"/>
        <v>1280</v>
      </c>
      <c r="M700" s="250" t="s">
        <v>548</v>
      </c>
      <c r="N700" s="263">
        <f t="shared" si="29"/>
        <v>30590</v>
      </c>
      <c r="O700" s="267">
        <v>530.0</v>
      </c>
      <c r="P700" s="267">
        <v>50.0</v>
      </c>
      <c r="Q700" s="267">
        <f t="array" ref="Q700">IFERROR((K700-O700-P700)*G700,"")</f>
        <v>120</v>
      </c>
      <c r="R700" s="294">
        <f t="shared" si="68"/>
        <v>0.09375</v>
      </c>
      <c r="S700" s="216" t="s">
        <v>778</v>
      </c>
      <c r="T700" s="180"/>
      <c r="U700" s="267"/>
      <c r="V700" s="270">
        <f t="array" ref="V700">IFERROR(INDEX('ARTICULOS TECNO'!G:G, MATCH(F700, 'ARTICULOS TECNO'!A:A, 0)),"")</f>
        <v>0.35</v>
      </c>
      <c r="W700" s="270">
        <f t="shared" si="39"/>
        <v>0.7</v>
      </c>
      <c r="X700" s="289"/>
      <c r="Y700" s="244" t="str">
        <f t="shared" si="51"/>
        <v>03/2025</v>
      </c>
    </row>
    <row r="701">
      <c r="A701" s="219" t="str">
        <f t="array" ref="A701">XLOOKUP(B701,CABE_VENTAS!$A$1:A1037,CABE_VENTAS!$D$1:D1037,"N/A")</f>
        <v/>
      </c>
      <c r="B701" s="180">
        <v>1935.0</v>
      </c>
      <c r="C701" s="180" t="s">
        <v>192</v>
      </c>
      <c r="D701" s="265">
        <f t="array" ref="D701">XLOOKUP(B701,CABE_VENTAS!$A$1:A1037,CABE_VENTAS!$C$1:C1037,"N/A")</f>
        <v>51</v>
      </c>
      <c r="E701" s="337" t="str">
        <f t="array" ref="E701">XLOOKUP(D701,CLIENTES!$A$1:A1037,CLIENTES!$B$1:B1037, "")</f>
        <v>Disponible Vta</v>
      </c>
      <c r="F701" s="353"/>
      <c r="G701" s="260"/>
      <c r="H701" s="302" t="s">
        <v>908</v>
      </c>
      <c r="I701" s="302"/>
      <c r="J701" s="252"/>
      <c r="K701" s="301"/>
      <c r="L701" s="210"/>
      <c r="M701" s="250" t="s">
        <v>548</v>
      </c>
      <c r="N701" s="263">
        <f t="shared" si="29"/>
        <v>0</v>
      </c>
      <c r="O701" s="267">
        <v>375.0</v>
      </c>
      <c r="P701" s="267">
        <v>25.0</v>
      </c>
      <c r="Q701" s="267">
        <f t="array" ref="Q701">IFERROR((K701-O701-P701)*G701,"")</f>
        <v>0</v>
      </c>
      <c r="R701" s="294">
        <f t="shared" si="68"/>
        <v>0</v>
      </c>
      <c r="S701" s="216" t="s">
        <v>907</v>
      </c>
      <c r="T701" s="180">
        <v>1.0</v>
      </c>
      <c r="U701" s="267"/>
      <c r="V701" s="270" t="str">
        <f t="array" ref="V701">IFERROR(INDEX('ARTICULOS TECNO'!G:G, MATCH(F701, 'ARTICULOS TECNO'!A:A, 0)),"")</f>
        <v/>
      </c>
      <c r="W701" s="270">
        <f t="shared" si="39"/>
        <v>0</v>
      </c>
      <c r="X701" s="289"/>
      <c r="Y701" s="244" t="str">
        <f t="shared" si="51"/>
        <v>12/1899</v>
      </c>
    </row>
    <row r="702">
      <c r="A702" s="219">
        <f t="array" ref="A702">XLOOKUP(B702,CABE_VENTAS!$A$1:A1037,CABE_VENTAS!$D$1:D1037,"N/A")</f>
        <v>45714</v>
      </c>
      <c r="B702" s="180">
        <v>1934.0</v>
      </c>
      <c r="C702" s="180" t="s">
        <v>192</v>
      </c>
      <c r="D702" s="265">
        <f t="array" ref="D702">XLOOKUP(B702,CABE_VENTAS!$A$1:A1037,CABE_VENTAS!$C$1:C1037,"N/A")</f>
        <v>166</v>
      </c>
      <c r="E702" s="337" t="str">
        <f t="array" ref="E702">XLOOKUP(D702,CLIENTES!$A$1:A1037,CLIENTES!$B$1:B1037, "")</f>
        <v>Martin Aquino</v>
      </c>
      <c r="F702" s="353"/>
      <c r="G702" s="260">
        <v>2.0</v>
      </c>
      <c r="H702" s="302" t="s">
        <v>909</v>
      </c>
      <c r="I702" s="302"/>
      <c r="J702" s="252">
        <v>519.0</v>
      </c>
      <c r="K702" s="301">
        <v>555.0</v>
      </c>
      <c r="L702" s="210">
        <f t="shared" ref="L702:L711" si="73">K702*G702</f>
        <v>1110</v>
      </c>
      <c r="M702" s="250" t="s">
        <v>548</v>
      </c>
      <c r="N702" s="263">
        <f t="shared" si="29"/>
        <v>1110</v>
      </c>
      <c r="O702" s="267">
        <v>495.0</v>
      </c>
      <c r="P702" s="267">
        <v>45.0</v>
      </c>
      <c r="Q702" s="267">
        <f t="array" ref="Q702">IFERROR((K702-O702-P702)*G702,"")</f>
        <v>30</v>
      </c>
      <c r="R702" s="294">
        <f t="shared" si="68"/>
        <v>0.02702702703</v>
      </c>
      <c r="S702" s="216" t="s">
        <v>907</v>
      </c>
      <c r="T702" s="180">
        <v>1.0</v>
      </c>
      <c r="U702" s="267"/>
      <c r="V702" s="270" t="str">
        <f t="array" ref="V702">IFERROR(INDEX('ARTICULOS TECNO'!G:G, MATCH(F702, 'ARTICULOS TECNO'!A:A, 0)),"")</f>
        <v/>
      </c>
      <c r="W702" s="270">
        <f t="shared" si="39"/>
        <v>0</v>
      </c>
      <c r="X702" s="289"/>
      <c r="Y702" s="244" t="str">
        <f t="shared" si="51"/>
        <v>02/2025</v>
      </c>
    </row>
    <row r="703">
      <c r="A703" s="219">
        <f t="array" ref="A703">XLOOKUP(B703,CABE_VENTAS!$A$1:A1037,CABE_VENTAS!$D$1:D1037,"N/A")</f>
        <v>45714</v>
      </c>
      <c r="B703" s="180">
        <v>1933.0</v>
      </c>
      <c r="C703" s="180" t="s">
        <v>192</v>
      </c>
      <c r="D703" s="265">
        <f t="array" ref="D703">XLOOKUP(B703,CABE_VENTAS!$A$1:A1037,CABE_VENTAS!$C$1:C1037,"N/A")</f>
        <v>180</v>
      </c>
      <c r="E703" s="337" t="str">
        <f t="array" ref="E703">XLOOKUP(D703,CLIENTES!$A$1:A1037,CLIENTES!$B$1:B1037, "")</f>
        <v>Mauro Ramos</v>
      </c>
      <c r="F703" s="254"/>
      <c r="G703" s="260">
        <v>1.0</v>
      </c>
      <c r="H703" s="302" t="s">
        <v>910</v>
      </c>
      <c r="I703" s="302"/>
      <c r="J703" s="252"/>
      <c r="K703" s="301">
        <v>266.0</v>
      </c>
      <c r="L703" s="210">
        <f t="shared" si="73"/>
        <v>266</v>
      </c>
      <c r="M703" s="250" t="s">
        <v>548</v>
      </c>
      <c r="N703" s="263" t="str">
        <f t="shared" si="29"/>
        <v/>
      </c>
      <c r="O703" s="267">
        <v>215.0</v>
      </c>
      <c r="P703" s="267">
        <v>23.0</v>
      </c>
      <c r="Q703" s="267">
        <f t="array" ref="Q703">IFERROR((K703-O703-P703)*G703,"")</f>
        <v>28</v>
      </c>
      <c r="R703" s="294">
        <f t="shared" si="68"/>
        <v>0.1052631579</v>
      </c>
      <c r="S703" s="216" t="s">
        <v>874</v>
      </c>
      <c r="T703" s="180"/>
      <c r="U703" s="267"/>
      <c r="V703" s="270" t="str">
        <f t="array" ref="V703">IFERROR(INDEX('ARTICULOS TECNO'!G:G, MATCH(F703, 'ARTICULOS TECNO'!A:A, 0)),"")</f>
        <v/>
      </c>
      <c r="W703" s="270">
        <f t="shared" si="39"/>
        <v>0</v>
      </c>
      <c r="X703" s="289"/>
      <c r="Y703" s="244" t="str">
        <f t="shared" si="51"/>
        <v>02/2025</v>
      </c>
    </row>
    <row r="704">
      <c r="A704" s="219">
        <f t="array" ref="A704">XLOOKUP(B704,CABE_VENTAS!$A$1:A1037,CABE_VENTAS!$D$1:D1037,"N/A")</f>
        <v>45714</v>
      </c>
      <c r="B704" s="180">
        <v>1933.0</v>
      </c>
      <c r="C704" s="180" t="s">
        <v>192</v>
      </c>
      <c r="D704" s="265">
        <f t="array" ref="D704">XLOOKUP(B704,CABE_VENTAS!$A$1:A1037,CABE_VENTAS!$C$1:C1037,"N/A")</f>
        <v>180</v>
      </c>
      <c r="E704" s="337" t="str">
        <f t="array" ref="E704">XLOOKUP(D704,CLIENTES!$A$1:A1037,CLIENTES!$B$1:B1037, "")</f>
        <v>Mauro Ramos</v>
      </c>
      <c r="F704" s="254"/>
      <c r="G704" s="260">
        <v>1.0</v>
      </c>
      <c r="H704" s="302" t="s">
        <v>911</v>
      </c>
      <c r="I704" s="302"/>
      <c r="J704" s="252"/>
      <c r="K704" s="301">
        <v>555.0</v>
      </c>
      <c r="L704" s="210">
        <f t="shared" si="73"/>
        <v>555</v>
      </c>
      <c r="M704" s="250" t="s">
        <v>548</v>
      </c>
      <c r="N704" s="263">
        <f t="shared" si="29"/>
        <v>821</v>
      </c>
      <c r="O704" s="267">
        <v>475.0</v>
      </c>
      <c r="P704" s="267">
        <v>23.0</v>
      </c>
      <c r="Q704" s="267">
        <f t="array" ref="Q704">IFERROR((K704-O704-P704)*G704,"")</f>
        <v>57</v>
      </c>
      <c r="R704" s="294">
        <f t="shared" si="68"/>
        <v>0.1027027027</v>
      </c>
      <c r="S704" s="216" t="s">
        <v>874</v>
      </c>
      <c r="T704" s="180"/>
      <c r="U704" s="267"/>
      <c r="V704" s="270" t="str">
        <f t="array" ref="V704">IFERROR(INDEX('ARTICULOS TECNO'!G:G, MATCH(F704, 'ARTICULOS TECNO'!A:A, 0)),"")</f>
        <v/>
      </c>
      <c r="W704" s="270">
        <f t="shared" si="39"/>
        <v>0</v>
      </c>
      <c r="X704" s="289"/>
      <c r="Y704" s="244" t="str">
        <f t="shared" si="51"/>
        <v>02/2025</v>
      </c>
    </row>
    <row r="705">
      <c r="A705" s="219">
        <f t="array" ref="A705">XLOOKUP(B705,CABE_VENTAS!$A$1:A1037,CABE_VENTAS!$D$1:D1037,"N/A")</f>
        <v>45713</v>
      </c>
      <c r="B705" s="180">
        <v>1932.0</v>
      </c>
      <c r="C705" s="180" t="s">
        <v>282</v>
      </c>
      <c r="D705" s="265">
        <f t="array" ref="D705">XLOOKUP(B705,CABE_VENTAS!$A$1:A1037,CABE_VENTAS!$C$1:C1037,"N/A")</f>
        <v>23</v>
      </c>
      <c r="E705" s="337" t="str">
        <f t="array" ref="E705">XLOOKUP(D705,CLIENTES!$A$1:A1037,CLIENTES!$B$1:B1037, "")</f>
        <v>Bernard Parado</v>
      </c>
      <c r="F705" s="254" t="s">
        <v>912</v>
      </c>
      <c r="G705" s="260">
        <v>1.0</v>
      </c>
      <c r="H705" s="358" t="str">
        <f>IFERROR(__xludf.DUMMYFUNCTION("XLOOKUP(F705, ARRAYFORMULA(IMPORTRANGE(#REF!,#REF!)), ARRAYFORMULA(IMPORTRANGE(#REF!,#REF!)))"),"#REF!")</f>
        <v>#REF!</v>
      </c>
      <c r="I705" s="359"/>
      <c r="J705" s="252">
        <v>0.0</v>
      </c>
      <c r="K705" s="301">
        <v>64.35</v>
      </c>
      <c r="L705" s="210">
        <f t="shared" si="73"/>
        <v>64.35</v>
      </c>
      <c r="M705" s="250" t="s">
        <v>548</v>
      </c>
      <c r="N705" s="263" t="str">
        <f t="shared" si="29"/>
        <v/>
      </c>
      <c r="O705" s="267">
        <v>46.28</v>
      </c>
      <c r="P705" s="267">
        <v>0.0</v>
      </c>
      <c r="Q705" s="267">
        <f t="array" ref="Q705">IFERROR((K705-O705-P705)*G705,"")</f>
        <v>18.07</v>
      </c>
      <c r="R705" s="294">
        <f t="shared" si="68"/>
        <v>0.2808080808</v>
      </c>
      <c r="S705" s="216" t="s">
        <v>742</v>
      </c>
      <c r="T705" s="180"/>
      <c r="U705" s="267"/>
      <c r="V705" s="270" t="str">
        <f t="array" ref="V705">IFERROR(INDEX('ARTICULOS TECNO'!G:G, MATCH(F705, 'ARTICULOS TECNO'!A:A, 0)),"")</f>
        <v/>
      </c>
      <c r="W705" s="270">
        <f t="shared" si="39"/>
        <v>0</v>
      </c>
      <c r="X705" s="289"/>
      <c r="Y705" s="244" t="str">
        <f t="shared" si="51"/>
        <v>02/2025</v>
      </c>
    </row>
    <row r="706">
      <c r="A706" s="219">
        <f t="array" ref="A706">XLOOKUP(B706,CABE_VENTAS!$A$1:A1037,CABE_VENTAS!$D$1:D1037,"N/A")</f>
        <v>45713</v>
      </c>
      <c r="B706" s="180">
        <v>1932.0</v>
      </c>
      <c r="C706" s="180" t="s">
        <v>282</v>
      </c>
      <c r="D706" s="265">
        <f t="array" ref="D706">XLOOKUP(B706,CABE_VENTAS!$A$1:A1037,CABE_VENTAS!$C$1:C1037,"N/A")</f>
        <v>23</v>
      </c>
      <c r="E706" s="337" t="str">
        <f t="array" ref="E706">XLOOKUP(D706,CLIENTES!$A$1:A1037,CLIENTES!$B$1:B1037, "")</f>
        <v>Bernard Parado</v>
      </c>
      <c r="F706" s="254" t="s">
        <v>913</v>
      </c>
      <c r="G706" s="260">
        <v>1.0</v>
      </c>
      <c r="H706" s="358" t="str">
        <f>IFERROR(__xludf.DUMMYFUNCTION("XLOOKUP(F706, ARRAYFORMULA(IMPORTRANGE(#REF!,#REF!)), ARRAYFORMULA(IMPORTRANGE(#REF!,#REF!)))"),"#REF!")</f>
        <v>#REF!</v>
      </c>
      <c r="I706" s="358"/>
      <c r="J706" s="252">
        <v>0.0</v>
      </c>
      <c r="K706" s="361">
        <v>24.58</v>
      </c>
      <c r="L706" s="210">
        <f t="shared" si="73"/>
        <v>24.58</v>
      </c>
      <c r="M706" s="250" t="s">
        <v>548</v>
      </c>
      <c r="N706" s="263" t="str">
        <f t="shared" si="29"/>
        <v/>
      </c>
      <c r="O706" s="267">
        <v>15.1</v>
      </c>
      <c r="P706" s="267">
        <v>0.0</v>
      </c>
      <c r="Q706" s="267">
        <f t="array" ref="Q706">IFERROR((K706-O706-P706)*G706,"")</f>
        <v>9.48</v>
      </c>
      <c r="R706" s="294">
        <f t="shared" si="68"/>
        <v>0.3856794142</v>
      </c>
      <c r="S706" s="216" t="s">
        <v>742</v>
      </c>
      <c r="T706" s="180"/>
      <c r="U706" s="267"/>
      <c r="V706" s="270" t="str">
        <f t="array" ref="V706">IFERROR(INDEX('ARTICULOS TECNO'!G:G, MATCH(F706, 'ARTICULOS TECNO'!A:A, 0)),"")</f>
        <v/>
      </c>
      <c r="W706" s="270">
        <f t="shared" si="39"/>
        <v>0</v>
      </c>
      <c r="X706" s="289"/>
      <c r="Y706" s="244" t="str">
        <f t="shared" si="51"/>
        <v>02/2025</v>
      </c>
    </row>
    <row r="707">
      <c r="A707" s="219">
        <f t="array" ref="A707">XLOOKUP(B707,CABE_VENTAS!$A$1:A1037,CABE_VENTAS!$D$1:D1037,"N/A")</f>
        <v>45713</v>
      </c>
      <c r="B707" s="180">
        <v>1932.0</v>
      </c>
      <c r="C707" s="180" t="s">
        <v>282</v>
      </c>
      <c r="D707" s="265">
        <f t="array" ref="D707">XLOOKUP(B707,CABE_VENTAS!$A$1:A1037,CABE_VENTAS!$C$1:C1037,"N/A")</f>
        <v>23</v>
      </c>
      <c r="E707" s="337" t="str">
        <f t="array" ref="E707">XLOOKUP(D707,CLIENTES!$A$1:A1037,CLIENTES!$B$1:B1037, "")</f>
        <v>Bernard Parado</v>
      </c>
      <c r="F707" s="254" t="s">
        <v>914</v>
      </c>
      <c r="G707" s="260">
        <v>1.0</v>
      </c>
      <c r="H707" s="358" t="str">
        <f>IFERROR(__xludf.DUMMYFUNCTION("XLOOKUP(F707, ARRAYFORMULA(IMPORTRANGE(#REF!,#REF!)), ARRAYFORMULA(IMPORTRANGE(#REF!,#REF!)))"),"#REF!")</f>
        <v>#REF!</v>
      </c>
      <c r="I707" s="358"/>
      <c r="J707" s="252">
        <v>0.0</v>
      </c>
      <c r="K707" s="361">
        <v>4.65</v>
      </c>
      <c r="L707" s="210">
        <f t="shared" si="73"/>
        <v>4.65</v>
      </c>
      <c r="M707" s="250" t="s">
        <v>548</v>
      </c>
      <c r="N707" s="263" t="str">
        <f t="shared" si="29"/>
        <v/>
      </c>
      <c r="O707" s="267">
        <v>3.14</v>
      </c>
      <c r="P707" s="267">
        <v>0.0</v>
      </c>
      <c r="Q707" s="267">
        <f t="array" ref="Q707">IFERROR((K707-O707-P707)*G707,"")</f>
        <v>1.51</v>
      </c>
      <c r="R707" s="294">
        <f t="shared" si="68"/>
        <v>0.3247311828</v>
      </c>
      <c r="S707" s="216" t="s">
        <v>742</v>
      </c>
      <c r="T707" s="180"/>
      <c r="U707" s="267"/>
      <c r="V707" s="270" t="str">
        <f t="array" ref="V707">IFERROR(INDEX('ARTICULOS TECNO'!G:G, MATCH(F707, 'ARTICULOS TECNO'!A:A, 0)),"")</f>
        <v/>
      </c>
      <c r="W707" s="270">
        <f t="shared" si="39"/>
        <v>0</v>
      </c>
      <c r="X707" s="289"/>
      <c r="Y707" s="244" t="str">
        <f t="shared" si="51"/>
        <v>02/2025</v>
      </c>
    </row>
    <row r="708">
      <c r="A708" s="219">
        <f t="array" ref="A708">XLOOKUP(B708,CABE_VENTAS!$A$1:A1037,CABE_VENTAS!$D$1:D1037,"N/A")</f>
        <v>45713</v>
      </c>
      <c r="B708" s="180">
        <v>1932.0</v>
      </c>
      <c r="C708" s="180" t="s">
        <v>282</v>
      </c>
      <c r="D708" s="265">
        <f t="array" ref="D708">XLOOKUP(B708,CABE_VENTAS!$A$1:A1037,CABE_VENTAS!$C$1:C1037,"N/A")</f>
        <v>23</v>
      </c>
      <c r="E708" s="337" t="str">
        <f t="array" ref="E708">XLOOKUP(D708,CLIENTES!$A$1:A1037,CLIENTES!$B$1:B1037, "")</f>
        <v>Bernard Parado</v>
      </c>
      <c r="F708" s="254" t="s">
        <v>915</v>
      </c>
      <c r="G708" s="260">
        <v>1.0</v>
      </c>
      <c r="H708" s="358" t="str">
        <f>IFERROR(__xludf.DUMMYFUNCTION("XLOOKUP(F708, ARRAYFORMULA(IMPORTRANGE(#REF!,#REF!)), ARRAYFORMULA(IMPORTRANGE(#REF!,#REF!)))"),"#REF!")</f>
        <v>#REF!</v>
      </c>
      <c r="I708" s="358"/>
      <c r="J708" s="252">
        <v>0.0</v>
      </c>
      <c r="K708" s="361">
        <v>21.72</v>
      </c>
      <c r="L708" s="210">
        <f t="shared" si="73"/>
        <v>21.72</v>
      </c>
      <c r="M708" s="250" t="s">
        <v>548</v>
      </c>
      <c r="N708" s="263" t="str">
        <f t="shared" si="29"/>
        <v/>
      </c>
      <c r="O708" s="267">
        <v>14.76</v>
      </c>
      <c r="P708" s="267">
        <v>0.0</v>
      </c>
      <c r="Q708" s="267">
        <f t="array" ref="Q708">IFERROR((K708-O708-P708)*G708,"")</f>
        <v>6.96</v>
      </c>
      <c r="R708" s="294">
        <f t="shared" si="68"/>
        <v>0.320441989</v>
      </c>
      <c r="S708" s="216" t="s">
        <v>742</v>
      </c>
      <c r="T708" s="180"/>
      <c r="U708" s="267"/>
      <c r="V708" s="270" t="str">
        <f t="array" ref="V708">IFERROR(INDEX('ARTICULOS TECNO'!G:G, MATCH(F708, 'ARTICULOS TECNO'!A:A, 0)),"")</f>
        <v/>
      </c>
      <c r="W708" s="270">
        <f t="shared" si="39"/>
        <v>0</v>
      </c>
      <c r="X708" s="289"/>
      <c r="Y708" s="244" t="str">
        <f t="shared" si="51"/>
        <v>02/2025</v>
      </c>
    </row>
    <row r="709">
      <c r="A709" s="219">
        <f t="array" ref="A709">XLOOKUP(B709,CABE_VENTAS!$A$1:A1037,CABE_VENTAS!$D$1:D1037,"N/A")</f>
        <v>45713</v>
      </c>
      <c r="B709" s="180">
        <v>1932.0</v>
      </c>
      <c r="C709" s="180" t="s">
        <v>282</v>
      </c>
      <c r="D709" s="265">
        <f t="array" ref="D709">XLOOKUP(B709,CABE_VENTAS!$A$1:A1037,CABE_VENTAS!$C$1:C1037,"N/A")</f>
        <v>23</v>
      </c>
      <c r="E709" s="337" t="str">
        <f t="array" ref="E709">XLOOKUP(D709,CLIENTES!$A$1:A1037,CLIENTES!$B$1:B1037, "")</f>
        <v>Bernard Parado</v>
      </c>
      <c r="F709" s="254" t="s">
        <v>916</v>
      </c>
      <c r="G709" s="260">
        <v>1.0</v>
      </c>
      <c r="H709" s="358" t="str">
        <f>IFERROR(__xludf.DUMMYFUNCTION("XLOOKUP(F709, ARRAYFORMULA(IMPORTRANGE(#REF!,#REF!)), ARRAYFORMULA(IMPORTRANGE(#REF!,#REF!)))"),"#REF!")</f>
        <v>#REF!</v>
      </c>
      <c r="I709" s="358"/>
      <c r="J709" s="252">
        <v>0.0</v>
      </c>
      <c r="K709" s="361">
        <v>4.55</v>
      </c>
      <c r="L709" s="210">
        <f t="shared" si="73"/>
        <v>4.55</v>
      </c>
      <c r="M709" s="250" t="s">
        <v>548</v>
      </c>
      <c r="N709" s="263" t="str">
        <f t="shared" si="29"/>
        <v/>
      </c>
      <c r="O709" s="267">
        <v>3.35</v>
      </c>
      <c r="P709" s="267">
        <v>0.0</v>
      </c>
      <c r="Q709" s="267">
        <f t="array" ref="Q709">IFERROR((K709-O709-P709)*G709,"")</f>
        <v>1.2</v>
      </c>
      <c r="R709" s="294">
        <f t="shared" si="68"/>
        <v>0.2637362637</v>
      </c>
      <c r="S709" s="216" t="s">
        <v>742</v>
      </c>
      <c r="T709" s="180"/>
      <c r="U709" s="267"/>
      <c r="V709" s="270" t="str">
        <f t="array" ref="V709">IFERROR(INDEX('ARTICULOS TECNO'!G:G, MATCH(F709, 'ARTICULOS TECNO'!A:A, 0)),"")</f>
        <v/>
      </c>
      <c r="W709" s="270">
        <f t="shared" si="39"/>
        <v>0</v>
      </c>
      <c r="X709" s="289"/>
      <c r="Y709" s="244" t="str">
        <f t="shared" si="51"/>
        <v>02/2025</v>
      </c>
    </row>
    <row r="710">
      <c r="A710" s="219">
        <f t="array" ref="A710">XLOOKUP(B710,CABE_VENTAS!$A$1:A1037,CABE_VENTAS!$D$1:D1037,"N/A")</f>
        <v>45713</v>
      </c>
      <c r="B710" s="180">
        <v>1932.0</v>
      </c>
      <c r="C710" s="180" t="s">
        <v>282</v>
      </c>
      <c r="D710" s="265">
        <f t="array" ref="D710">XLOOKUP(B710,CABE_VENTAS!$A$1:A1037,CABE_VENTAS!$C$1:C1037,"N/A")</f>
        <v>23</v>
      </c>
      <c r="E710" s="337" t="str">
        <f t="array" ref="E710">XLOOKUP(D710,CLIENTES!$A$1:A1037,CLIENTES!$B$1:B1037, "")</f>
        <v>Bernard Parado</v>
      </c>
      <c r="F710" s="254" t="s">
        <v>892</v>
      </c>
      <c r="G710" s="260">
        <v>1.0</v>
      </c>
      <c r="H710" s="358" t="str">
        <f>IFERROR(__xludf.DUMMYFUNCTION("XLOOKUP(F710, ARRAYFORMULA(IMPORTRANGE(#REF!,#REF!)), ARRAYFORMULA(IMPORTRANGE(#REF!,#REF!)))"),"#REF!")</f>
        <v>#REF!</v>
      </c>
      <c r="I710" s="359"/>
      <c r="J710" s="252">
        <v>0.0</v>
      </c>
      <c r="K710" s="360">
        <v>64.35</v>
      </c>
      <c r="L710" s="210">
        <f t="shared" si="73"/>
        <v>64.35</v>
      </c>
      <c r="M710" s="250" t="s">
        <v>548</v>
      </c>
      <c r="N710" s="263" t="str">
        <f t="shared" si="29"/>
        <v/>
      </c>
      <c r="O710" s="267">
        <v>51.48</v>
      </c>
      <c r="P710" s="267">
        <v>0.0</v>
      </c>
      <c r="Q710" s="267">
        <f t="array" ref="Q710">IFERROR((K710-O710-P710)*G710,"")</f>
        <v>12.87</v>
      </c>
      <c r="R710" s="294">
        <f t="shared" si="68"/>
        <v>0.2</v>
      </c>
      <c r="S710" s="216" t="s">
        <v>742</v>
      </c>
      <c r="T710" s="180"/>
      <c r="U710" s="267"/>
      <c r="V710" s="270" t="str">
        <f t="array" ref="V710">IFERROR(INDEX('ARTICULOS TECNO'!G:G, MATCH(F710, 'ARTICULOS TECNO'!A:A, 0)),"")</f>
        <v/>
      </c>
      <c r="W710" s="270">
        <f t="shared" si="39"/>
        <v>0</v>
      </c>
      <c r="X710" s="289"/>
      <c r="Y710" s="244" t="str">
        <f t="shared" si="51"/>
        <v>02/2025</v>
      </c>
    </row>
    <row r="711">
      <c r="A711" s="219">
        <f t="array" ref="A711">XLOOKUP(B711,CABE_VENTAS!$A$1:A1037,CABE_VENTAS!$D$1:D1037,"N/A")</f>
        <v>45713</v>
      </c>
      <c r="B711" s="180">
        <v>1932.0</v>
      </c>
      <c r="C711" s="180" t="s">
        <v>282</v>
      </c>
      <c r="D711" s="265">
        <f t="array" ref="D711">XLOOKUP(B711,CABE_VENTAS!$A$1:A1037,CABE_VENTAS!$C$1:C1037,"N/A")</f>
        <v>23</v>
      </c>
      <c r="E711" s="337" t="str">
        <f t="array" ref="E711">XLOOKUP(D711,CLIENTES!$A$1:A1037,CLIENTES!$B$1:B1037, "")</f>
        <v>Bernard Parado</v>
      </c>
      <c r="F711" s="254" t="s">
        <v>894</v>
      </c>
      <c r="G711" s="260">
        <v>1.0</v>
      </c>
      <c r="H711" s="358" t="str">
        <f>IFERROR(__xludf.DUMMYFUNCTION("XLOOKUP(F711, ARRAYFORMULA(IMPORTRANGE(#REF!,#REF!)), ARRAYFORMULA(IMPORTRANGE(#REF!,#REF!)))"),"#REF!")</f>
        <v>#REF!</v>
      </c>
      <c r="I711" s="359"/>
      <c r="J711" s="252">
        <v>0.0</v>
      </c>
      <c r="K711" s="360">
        <v>64.35</v>
      </c>
      <c r="L711" s="210">
        <f t="shared" si="73"/>
        <v>64.35</v>
      </c>
      <c r="M711" s="250" t="s">
        <v>548</v>
      </c>
      <c r="N711" s="263">
        <f t="shared" si="29"/>
        <v>248.55</v>
      </c>
      <c r="O711" s="267">
        <v>51.48</v>
      </c>
      <c r="P711" s="267">
        <v>0.0</v>
      </c>
      <c r="Q711" s="267">
        <f t="array" ref="Q711">IFERROR((K711-O711-P711)*G711,"")</f>
        <v>12.87</v>
      </c>
      <c r="R711" s="294">
        <f t="shared" si="68"/>
        <v>0.2</v>
      </c>
      <c r="S711" s="216" t="s">
        <v>742</v>
      </c>
      <c r="T711" s="180"/>
      <c r="U711" s="267"/>
      <c r="V711" s="270" t="str">
        <f t="array" ref="V711">IFERROR(INDEX('ARTICULOS TECNO'!G:G, MATCH(F711, 'ARTICULOS TECNO'!A:A, 0)),"")</f>
        <v/>
      </c>
      <c r="W711" s="270">
        <f t="shared" si="39"/>
        <v>0</v>
      </c>
      <c r="X711" s="289"/>
      <c r="Y711" s="244" t="str">
        <f t="shared" si="51"/>
        <v>02/2025</v>
      </c>
    </row>
    <row r="712">
      <c r="A712" s="219">
        <f t="array" ref="A712">XLOOKUP(B712,CABE_VENTAS!$A$1:A1037,CABE_VENTAS!$D$1:D1037,"N/A")</f>
        <v>45709</v>
      </c>
      <c r="B712" s="180">
        <v>1931.0</v>
      </c>
      <c r="C712" s="180" t="s">
        <v>192</v>
      </c>
      <c r="D712" s="265">
        <f t="array" ref="D712">XLOOKUP(B712,CABE_VENTAS!$A$1:A1037,CABE_VENTAS!$C$1:C1037,"N/A")</f>
        <v>69</v>
      </c>
      <c r="E712" s="337" t="str">
        <f t="array" ref="E712">XLOOKUP(D712,CLIENTES!$A$1:A1037,CLIENTES!$B$1:B1037, "")</f>
        <v>Facundo Madeira</v>
      </c>
      <c r="F712" s="254"/>
      <c r="G712" s="260">
        <v>4.0</v>
      </c>
      <c r="H712" s="359" t="s">
        <v>917</v>
      </c>
      <c r="I712" s="359"/>
      <c r="J712" s="252">
        <v>513.0</v>
      </c>
      <c r="K712" s="301">
        <f>L712/G712</f>
        <v>520</v>
      </c>
      <c r="L712" s="210">
        <v>2080.0</v>
      </c>
      <c r="M712" s="250" t="s">
        <v>548</v>
      </c>
      <c r="N712" s="263">
        <f t="shared" si="29"/>
        <v>2080</v>
      </c>
      <c r="O712" s="267">
        <v>395.0</v>
      </c>
      <c r="P712" s="267">
        <v>23.0</v>
      </c>
      <c r="Q712" s="267">
        <f t="array" ref="Q712">IFERROR((K712-O712-P712)*G712,"")</f>
        <v>408</v>
      </c>
      <c r="R712" s="294">
        <f t="shared" si="68"/>
        <v>0.1961538462</v>
      </c>
      <c r="S712" s="216" t="s">
        <v>874</v>
      </c>
      <c r="T712" s="180"/>
      <c r="U712" s="267"/>
      <c r="V712" s="270" t="str">
        <f t="array" ref="V712">IFERROR(INDEX('ARTICULOS TECNO'!G:G, MATCH(F712, 'ARTICULOS TECNO'!A:A, 0)),"")</f>
        <v/>
      </c>
      <c r="W712" s="270">
        <f t="shared" si="39"/>
        <v>0</v>
      </c>
      <c r="X712" s="289"/>
      <c r="Y712" s="244" t="str">
        <f t="shared" si="51"/>
        <v>02/2025</v>
      </c>
    </row>
    <row r="713">
      <c r="A713" s="219">
        <f t="array" ref="A713">XLOOKUP(B713,CABE_VENTAS!$A$1:A1037,CABE_VENTAS!$D$1:D1037,"N/A")</f>
        <v>45709</v>
      </c>
      <c r="B713" s="180">
        <v>1930.0</v>
      </c>
      <c r="C713" s="180" t="s">
        <v>918</v>
      </c>
      <c r="D713" s="265">
        <f t="array" ref="D713">XLOOKUP(B713,CABE_VENTAS!$A$1:A1037,CABE_VENTAS!$C$1:C1037,"N/A")</f>
        <v>142</v>
      </c>
      <c r="E713" s="337" t="str">
        <f t="array" ref="E713">XLOOKUP(D713,CLIENTES!$A$1:A1037,CLIENTES!$B$1:B1037, "")</f>
        <v>Juano Juan</v>
      </c>
      <c r="F713" s="254"/>
      <c r="G713" s="260">
        <v>1.0</v>
      </c>
      <c r="H713" s="302" t="s">
        <v>919</v>
      </c>
      <c r="I713" s="302"/>
      <c r="J713" s="252">
        <v>518.0</v>
      </c>
      <c r="K713" s="301">
        <v>362.0</v>
      </c>
      <c r="L713" s="210">
        <f t="shared" ref="L713:L787" si="74">K713*G713</f>
        <v>362</v>
      </c>
      <c r="M713" s="250" t="s">
        <v>548</v>
      </c>
      <c r="N713" s="263">
        <f t="shared" si="29"/>
        <v>362</v>
      </c>
      <c r="O713" s="267">
        <v>239.0</v>
      </c>
      <c r="P713" s="267">
        <v>30.0</v>
      </c>
      <c r="Q713" s="267">
        <f t="array" ref="Q713">IFERROR((K713-O713-P713)*G713,"")</f>
        <v>93</v>
      </c>
      <c r="R713" s="294">
        <f t="shared" si="68"/>
        <v>0.2569060773</v>
      </c>
      <c r="S713" s="216" t="s">
        <v>920</v>
      </c>
      <c r="T713" s="180"/>
      <c r="U713" s="267"/>
      <c r="V713" s="270" t="str">
        <f t="array" ref="V713">IFERROR(INDEX('ARTICULOS TECNO'!G:G, MATCH(F713, 'ARTICULOS TECNO'!A:A, 0)),"")</f>
        <v/>
      </c>
      <c r="W713" s="270">
        <f t="shared" si="39"/>
        <v>0</v>
      </c>
      <c r="X713" s="289"/>
      <c r="Y713" s="244" t="str">
        <f t="shared" si="51"/>
        <v>02/2025</v>
      </c>
    </row>
    <row r="714">
      <c r="A714" s="219">
        <f t="array" ref="A714">XLOOKUP(B714,CABE_VENTAS!$A$1:A1037,CABE_VENTAS!$D$1:D1037,"N/A")</f>
        <v>45707</v>
      </c>
      <c r="B714" s="180">
        <v>1929.0</v>
      </c>
      <c r="C714" s="180" t="s">
        <v>192</v>
      </c>
      <c r="D714" s="265">
        <f t="array" ref="D714">XLOOKUP(B714,CABE_VENTAS!$A$1:A1037,CABE_VENTAS!$C$1:C1037,"N/A")</f>
        <v>173</v>
      </c>
      <c r="E714" s="337" t="str">
        <f t="array" ref="E714">XLOOKUP(D714,CLIENTES!$A$1:A1037,CLIENTES!$B$1:B1037, "")</f>
        <v>Matheus Vinicius</v>
      </c>
      <c r="F714" s="254" t="s">
        <v>921</v>
      </c>
      <c r="G714" s="260">
        <v>10.0</v>
      </c>
      <c r="H714" s="302" t="s">
        <v>922</v>
      </c>
      <c r="I714" s="302"/>
      <c r="J714" s="252">
        <v>517.0</v>
      </c>
      <c r="K714" s="301">
        <v>380.0</v>
      </c>
      <c r="L714" s="210">
        <f t="shared" si="74"/>
        <v>3800</v>
      </c>
      <c r="M714" s="250" t="s">
        <v>548</v>
      </c>
      <c r="N714" s="263" t="str">
        <f t="shared" si="29"/>
        <v/>
      </c>
      <c r="O714" s="267">
        <v>295.0</v>
      </c>
      <c r="P714" s="267">
        <v>25.0</v>
      </c>
      <c r="Q714" s="267">
        <f t="array" ref="Q714">IFERROR((K714-O714-P714)*G714,"")</f>
        <v>600</v>
      </c>
      <c r="R714" s="294">
        <f t="shared" si="68"/>
        <v>0.1578947368</v>
      </c>
      <c r="S714" s="216" t="s">
        <v>874</v>
      </c>
      <c r="T714" s="180">
        <v>2218.0</v>
      </c>
      <c r="U714" s="267"/>
      <c r="V714" s="270" t="str">
        <f t="array" ref="V714">IFERROR(INDEX('ARTICULOS TECNO'!G:G, MATCH(F714, 'ARTICULOS TECNO'!A:A, 0)),"")</f>
        <v/>
      </c>
      <c r="W714" s="270">
        <f t="shared" si="39"/>
        <v>0</v>
      </c>
      <c r="X714" s="289"/>
      <c r="Y714" s="244" t="str">
        <f t="shared" si="51"/>
        <v>02/2025</v>
      </c>
    </row>
    <row r="715">
      <c r="A715" s="219">
        <f t="array" ref="A715">XLOOKUP(B715,CABE_VENTAS!$A$1:A1037,CABE_VENTAS!$D$1:D1037,"N/A")</f>
        <v>45707</v>
      </c>
      <c r="B715" s="180">
        <v>1929.0</v>
      </c>
      <c r="C715" s="180" t="s">
        <v>192</v>
      </c>
      <c r="D715" s="265">
        <f t="array" ref="D715">XLOOKUP(B715,CABE_VENTAS!$A$1:A1037,CABE_VENTAS!$C$1:C1037,"N/A")</f>
        <v>173</v>
      </c>
      <c r="E715" s="337" t="str">
        <f t="array" ref="E715">XLOOKUP(D715,CLIENTES!$A$1:A1037,CLIENTES!$B$1:B1037, "")</f>
        <v>Matheus Vinicius</v>
      </c>
      <c r="F715" s="254" t="s">
        <v>921</v>
      </c>
      <c r="G715" s="260">
        <v>6.0</v>
      </c>
      <c r="H715" s="302" t="s">
        <v>923</v>
      </c>
      <c r="I715" s="302"/>
      <c r="J715" s="252">
        <v>517.0</v>
      </c>
      <c r="K715" s="301">
        <v>610.0</v>
      </c>
      <c r="L715" s="210">
        <f t="shared" si="74"/>
        <v>3660</v>
      </c>
      <c r="M715" s="250" t="s">
        <v>548</v>
      </c>
      <c r="N715" s="263">
        <f t="shared" si="29"/>
        <v>7460</v>
      </c>
      <c r="O715" s="267">
        <v>510.0</v>
      </c>
      <c r="P715" s="267">
        <v>25.0</v>
      </c>
      <c r="Q715" s="267">
        <f t="array" ref="Q715">IFERROR((K715-O715-P715)*G715,"")</f>
        <v>450</v>
      </c>
      <c r="R715" s="294">
        <f t="shared" si="68"/>
        <v>0.1229508197</v>
      </c>
      <c r="S715" s="216" t="s">
        <v>874</v>
      </c>
      <c r="T715" s="180">
        <v>2218.0</v>
      </c>
      <c r="U715" s="267"/>
      <c r="V715" s="270" t="str">
        <f t="array" ref="V715">IFERROR(INDEX('ARTICULOS TECNO'!G:G, MATCH(F715, 'ARTICULOS TECNO'!A:A, 0)),"")</f>
        <v/>
      </c>
      <c r="W715" s="270">
        <f t="shared" si="39"/>
        <v>0</v>
      </c>
      <c r="X715" s="289"/>
      <c r="Y715" s="244" t="str">
        <f t="shared" si="51"/>
        <v>02/2025</v>
      </c>
    </row>
    <row r="716">
      <c r="A716" s="219">
        <f t="array" ref="A716">XLOOKUP(B716,CABE_VENTAS!$A$1:A1037,CABE_VENTAS!$D$1:D1037,"N/A")</f>
        <v>45707</v>
      </c>
      <c r="B716" s="180">
        <v>1928.0</v>
      </c>
      <c r="C716" s="180" t="s">
        <v>192</v>
      </c>
      <c r="D716" s="265">
        <f t="array" ref="D716">XLOOKUP(B716,CABE_VENTAS!$A$1:A1037,CABE_VENTAS!$C$1:C1037,"N/A")</f>
        <v>85</v>
      </c>
      <c r="E716" s="337" t="str">
        <f t="array" ref="E716">XLOOKUP(D716,CLIENTES!$A$1:A1037,CLIENTES!$B$1:B1037, "")</f>
        <v>Franco Visciarelli</v>
      </c>
      <c r="F716" s="254"/>
      <c r="G716" s="260">
        <v>3.0</v>
      </c>
      <c r="H716" s="302" t="s">
        <v>922</v>
      </c>
      <c r="I716" s="302"/>
      <c r="J716" s="252">
        <v>517.0</v>
      </c>
      <c r="K716" s="301">
        <v>380.0</v>
      </c>
      <c r="L716" s="210">
        <f t="shared" si="74"/>
        <v>1140</v>
      </c>
      <c r="M716" s="250" t="s">
        <v>548</v>
      </c>
      <c r="N716" s="263" t="str">
        <f t="shared" si="29"/>
        <v/>
      </c>
      <c r="O716" s="267">
        <v>300.0</v>
      </c>
      <c r="P716" s="267">
        <v>25.0</v>
      </c>
      <c r="Q716" s="267">
        <f t="array" ref="Q716">IFERROR((K716-O716-P716)*G716,"")</f>
        <v>165</v>
      </c>
      <c r="R716" s="294">
        <f t="shared" si="68"/>
        <v>0.1447368421</v>
      </c>
      <c r="S716" s="216" t="s">
        <v>874</v>
      </c>
      <c r="T716" s="180">
        <v>2218.0</v>
      </c>
      <c r="U716" s="267"/>
      <c r="V716" s="270" t="str">
        <f t="array" ref="V716">IFERROR(INDEX('ARTICULOS TECNO'!G:G, MATCH(F716, 'ARTICULOS TECNO'!A:A, 0)),"")</f>
        <v/>
      </c>
      <c r="W716" s="270">
        <f t="shared" si="39"/>
        <v>0</v>
      </c>
      <c r="X716" s="289"/>
      <c r="Y716" s="244" t="str">
        <f t="shared" si="51"/>
        <v>02/2025</v>
      </c>
    </row>
    <row r="717">
      <c r="A717" s="219">
        <f t="array" ref="A717">XLOOKUP(B717,CABE_VENTAS!$A$1:A1037,CABE_VENTAS!$D$1:D1037,"N/A")</f>
        <v>45707</v>
      </c>
      <c r="B717" s="180">
        <v>1928.0</v>
      </c>
      <c r="C717" s="180" t="s">
        <v>192</v>
      </c>
      <c r="D717" s="265">
        <f t="array" ref="D717">XLOOKUP(B717,CABE_VENTAS!$A$1:A1037,CABE_VENTAS!$C$1:C1037,"N/A")</f>
        <v>85</v>
      </c>
      <c r="E717" s="337" t="str">
        <f t="array" ref="E717">XLOOKUP(D717,CLIENTES!$A$1:A1037,CLIENTES!$B$1:B1037, "")</f>
        <v>Franco Visciarelli</v>
      </c>
      <c r="F717" s="254"/>
      <c r="G717" s="260">
        <v>1.0</v>
      </c>
      <c r="H717" s="302" t="s">
        <v>923</v>
      </c>
      <c r="I717" s="302"/>
      <c r="J717" s="252">
        <v>517.0</v>
      </c>
      <c r="K717" s="301">
        <v>610.0</v>
      </c>
      <c r="L717" s="210">
        <f t="shared" si="74"/>
        <v>610</v>
      </c>
      <c r="M717" s="250" t="s">
        <v>548</v>
      </c>
      <c r="N717" s="263">
        <f t="shared" si="29"/>
        <v>1750</v>
      </c>
      <c r="O717" s="267">
        <v>510.0</v>
      </c>
      <c r="P717" s="267">
        <v>25.0</v>
      </c>
      <c r="Q717" s="267">
        <f t="array" ref="Q717">IFERROR((K717-O717-P717)*G717,"")</f>
        <v>75</v>
      </c>
      <c r="R717" s="294">
        <f t="shared" si="68"/>
        <v>0.1229508197</v>
      </c>
      <c r="S717" s="216" t="s">
        <v>874</v>
      </c>
      <c r="T717" s="180">
        <v>2218.0</v>
      </c>
      <c r="U717" s="267"/>
      <c r="V717" s="270" t="str">
        <f t="array" ref="V717">IFERROR(INDEX('ARTICULOS TECNO'!G:G, MATCH(F717, 'ARTICULOS TECNO'!A:A, 0)),"")</f>
        <v/>
      </c>
      <c r="W717" s="270">
        <f t="shared" si="39"/>
        <v>0</v>
      </c>
      <c r="X717" s="289"/>
      <c r="Y717" s="244" t="str">
        <f t="shared" si="51"/>
        <v>02/2025</v>
      </c>
    </row>
    <row r="718">
      <c r="A718" s="219">
        <f t="array" ref="A718">XLOOKUP(B718,CABE_VENTAS!$A$1:A1037,CABE_VENTAS!$D$1:D1037,"N/A")</f>
        <v>45689</v>
      </c>
      <c r="B718" s="180">
        <v>1927.0</v>
      </c>
      <c r="C718" s="180" t="s">
        <v>192</v>
      </c>
      <c r="D718" s="362">
        <f t="array" ref="D718">XLOOKUP(B718,CABE_VENTAS!$A$1:A1037,CABE_VENTAS!$C$1:C1037,"N/A")</f>
        <v>173</v>
      </c>
      <c r="E718" s="363" t="str">
        <f t="array" ref="E718">XLOOKUP(D718,CLIENTES!$A$1:A1037,CLIENTES!$B$1:B1037, "")</f>
        <v>Matheus Vinicius</v>
      </c>
      <c r="F718" s="254" t="s">
        <v>921</v>
      </c>
      <c r="G718" s="180">
        <v>1.0</v>
      </c>
      <c r="H718" s="302" t="s">
        <v>911</v>
      </c>
      <c r="I718" s="302"/>
      <c r="J718" s="252">
        <v>513.0</v>
      </c>
      <c r="K718" s="301">
        <v>515.0</v>
      </c>
      <c r="L718" s="210">
        <f t="shared" si="74"/>
        <v>515</v>
      </c>
      <c r="M718" s="250" t="s">
        <v>548</v>
      </c>
      <c r="N718" s="263" t="str">
        <f t="shared" si="29"/>
        <v/>
      </c>
      <c r="O718" s="267">
        <v>475.0</v>
      </c>
      <c r="P718" s="267">
        <v>23.0</v>
      </c>
      <c r="Q718" s="267">
        <f t="array" ref="Q718">IFERROR((K718-O718-P718)*G718,"")</f>
        <v>17</v>
      </c>
      <c r="R718" s="294">
        <f t="shared" si="68"/>
        <v>0.03300970874</v>
      </c>
      <c r="S718" s="216" t="s">
        <v>874</v>
      </c>
      <c r="T718" s="180"/>
      <c r="U718" s="267"/>
      <c r="V718" s="270" t="str">
        <f t="array" ref="V718">IFERROR(INDEX('ARTICULOS TECNO'!G:G, MATCH(F718, 'ARTICULOS TECNO'!A:A, 0)),"")</f>
        <v/>
      </c>
      <c r="W718" s="270">
        <f t="shared" si="39"/>
        <v>0</v>
      </c>
      <c r="X718" s="270"/>
      <c r="Y718" s="364" t="str">
        <f t="shared" si="51"/>
        <v>02/2025</v>
      </c>
    </row>
    <row r="719">
      <c r="A719" s="219">
        <f t="array" ref="A719">XLOOKUP(B719,CABE_VENTAS!$A$1:A1037,CABE_VENTAS!$D$1:D1037,"N/A")</f>
        <v>45689</v>
      </c>
      <c r="B719" s="180">
        <v>1927.0</v>
      </c>
      <c r="C719" s="180" t="s">
        <v>192</v>
      </c>
      <c r="D719" s="362">
        <f t="array" ref="D719">XLOOKUP(B719,CABE_VENTAS!$A$1:A1037,CABE_VENTAS!$C$1:C1037,"N/A")</f>
        <v>173</v>
      </c>
      <c r="E719" s="363" t="str">
        <f t="array" ref="E719">XLOOKUP(D719,CLIENTES!$A$1:A1037,CLIENTES!$B$1:B1037, "")</f>
        <v>Matheus Vinicius</v>
      </c>
      <c r="F719" s="254" t="s">
        <v>921</v>
      </c>
      <c r="G719" s="260">
        <v>1.0</v>
      </c>
      <c r="H719" s="302" t="s">
        <v>922</v>
      </c>
      <c r="I719" s="302"/>
      <c r="J719" s="252">
        <v>501.0</v>
      </c>
      <c r="K719" s="301">
        <v>400.0</v>
      </c>
      <c r="L719" s="210">
        <f t="shared" si="74"/>
        <v>400</v>
      </c>
      <c r="M719" s="250" t="s">
        <v>548</v>
      </c>
      <c r="N719" s="263" t="str">
        <f t="shared" si="29"/>
        <v/>
      </c>
      <c r="O719" s="267">
        <v>325.0</v>
      </c>
      <c r="P719" s="267">
        <v>16.0</v>
      </c>
      <c r="Q719" s="267">
        <f t="array" ref="Q719">IFERROR((K719-O719-P719)*G719,"")</f>
        <v>59</v>
      </c>
      <c r="R719" s="294">
        <f t="shared" si="68"/>
        <v>0.1475</v>
      </c>
      <c r="S719" s="216" t="s">
        <v>874</v>
      </c>
      <c r="T719" s="180"/>
      <c r="U719" s="267"/>
      <c r="V719" s="270" t="str">
        <f t="array" ref="V719">IFERROR(INDEX('ARTICULOS TECNO'!G:G, MATCH(F719, 'ARTICULOS TECNO'!A:A, 0)),"")</f>
        <v/>
      </c>
      <c r="W719" s="270">
        <f t="shared" si="39"/>
        <v>0</v>
      </c>
      <c r="X719" s="270"/>
      <c r="Y719" s="364" t="str">
        <f t="shared" si="51"/>
        <v>02/2025</v>
      </c>
    </row>
    <row r="720">
      <c r="A720" s="219">
        <f t="array" ref="A720">XLOOKUP(B720,CABE_VENTAS!$A$1:A1037,CABE_VENTAS!$D$1:D1037,"N/A")</f>
        <v>45689</v>
      </c>
      <c r="B720" s="180">
        <v>1927.0</v>
      </c>
      <c r="C720" s="180" t="s">
        <v>192</v>
      </c>
      <c r="D720" s="265">
        <f t="array" ref="D720">XLOOKUP(B720,CABE_VENTAS!$A$1:A1037,CABE_VENTAS!$C$1:C1037,"N/A")</f>
        <v>173</v>
      </c>
      <c r="E720" s="337" t="str">
        <f t="array" ref="E720">XLOOKUP(D720,CLIENTES!$A$1:A1037,CLIENTES!$B$1:B1037, "")</f>
        <v>Matheus Vinicius</v>
      </c>
      <c r="F720" s="254" t="s">
        <v>921</v>
      </c>
      <c r="G720" s="180">
        <v>2.0</v>
      </c>
      <c r="H720" s="302" t="s">
        <v>924</v>
      </c>
      <c r="I720" s="302"/>
      <c r="J720" s="252">
        <v>501.0</v>
      </c>
      <c r="K720" s="301">
        <v>535.0</v>
      </c>
      <c r="L720" s="210">
        <f t="shared" si="74"/>
        <v>1070</v>
      </c>
      <c r="M720" s="250" t="s">
        <v>548</v>
      </c>
      <c r="N720" s="263">
        <f t="shared" si="29"/>
        <v>1985</v>
      </c>
      <c r="O720" s="267">
        <v>470.0</v>
      </c>
      <c r="P720" s="267">
        <v>26.0</v>
      </c>
      <c r="Q720" s="267">
        <f t="array" ref="Q720">IFERROR((K720-O720-P720)*G720,"")</f>
        <v>78</v>
      </c>
      <c r="R720" s="294">
        <f t="shared" si="68"/>
        <v>0.07289719626</v>
      </c>
      <c r="S720" s="216" t="s">
        <v>874</v>
      </c>
      <c r="T720" s="180"/>
      <c r="U720" s="267"/>
      <c r="V720" s="270" t="str">
        <f t="array" ref="V720">IFERROR(INDEX('ARTICULOS TECNO'!G:G, MATCH(F720, 'ARTICULOS TECNO'!A:A, 0)),"")</f>
        <v/>
      </c>
      <c r="W720" s="270">
        <f t="shared" si="39"/>
        <v>0</v>
      </c>
      <c r="X720" s="289"/>
      <c r="Y720" s="244" t="str">
        <f t="shared" si="51"/>
        <v>02/2025</v>
      </c>
    </row>
    <row r="721" collapsed="1">
      <c r="A721" s="219">
        <f t="array" ref="A721">XLOOKUP(B721,CABE_VENTAS!$A$1:A1037,CABE_VENTAS!$D$1:D1037,"N/A")</f>
        <v>45700</v>
      </c>
      <c r="B721" s="180">
        <v>1926.0</v>
      </c>
      <c r="C721" s="180" t="s">
        <v>191</v>
      </c>
      <c r="D721" s="362">
        <f t="array" ref="D721">XLOOKUP(B721,CABE_VENTAS!$A$1:A1037,CABE_VENTAS!$C$1:C1037,"N/A")</f>
        <v>173</v>
      </c>
      <c r="E721" s="363" t="str">
        <f t="array" ref="E721">XLOOKUP(D721,CLIENTES!$A$1:A1037,CLIENTES!$B$1:B1037, "")</f>
        <v>Matheus Vinicius</v>
      </c>
      <c r="F721" s="254"/>
      <c r="G721" s="180">
        <v>1.0</v>
      </c>
      <c r="H721" s="302" t="s">
        <v>925</v>
      </c>
      <c r="I721" s="302"/>
      <c r="J721" s="252">
        <v>516.0</v>
      </c>
      <c r="K721" s="301">
        <f>908+72</f>
        <v>980</v>
      </c>
      <c r="L721" s="210">
        <f t="shared" si="74"/>
        <v>980</v>
      </c>
      <c r="M721" s="250" t="s">
        <v>548</v>
      </c>
      <c r="N721" s="263" t="str">
        <f t="shared" si="29"/>
        <v/>
      </c>
      <c r="O721" s="267">
        <v>865.0</v>
      </c>
      <c r="P721" s="267">
        <v>56.0</v>
      </c>
      <c r="Q721" s="267">
        <f t="array" ref="Q721">IFERROR((K721-O721-P721)*G721,"")</f>
        <v>59</v>
      </c>
      <c r="R721" s="294">
        <f t="shared" si="68"/>
        <v>0.06020408163</v>
      </c>
      <c r="S721" s="216" t="s">
        <v>518</v>
      </c>
      <c r="T721" s="180"/>
      <c r="U721" s="267"/>
      <c r="V721" s="270" t="str">
        <f t="array" ref="V721">IFERROR(INDEX('ARTICULOS TECNO'!G:G, MATCH(F721, 'ARTICULOS TECNO'!A:A, 0)),"")</f>
        <v/>
      </c>
      <c r="W721" s="270">
        <f t="shared" si="39"/>
        <v>0</v>
      </c>
      <c r="X721" s="289" t="s">
        <v>926</v>
      </c>
      <c r="Y721" s="244" t="str">
        <f t="shared" si="51"/>
        <v>02/2025</v>
      </c>
    </row>
    <row r="722" hidden="1" outlineLevel="1">
      <c r="A722" s="219" t="str">
        <f t="array" ref="A722">XLOOKUP(B722,CABE_VENTAS!$A$1:A1037,CABE_VENTAS!$D$1:D1037,"N/A")</f>
        <v>N/A</v>
      </c>
      <c r="B722" s="180"/>
      <c r="C722" s="180" t="s">
        <v>192</v>
      </c>
      <c r="D722" s="180" t="str">
        <f t="array" ref="D722">XLOOKUP(B722,CABE_VENTAS!$A$1:A1037,CABE_VENTAS!$C$1:C1037,"N/A")</f>
        <v>N/A</v>
      </c>
      <c r="E722" s="363" t="str">
        <f t="array" ref="E722">XLOOKUP(D722,CLIENTES!$A$1:A1037,CLIENTES!$B$1:B1037, "")</f>
        <v/>
      </c>
      <c r="F722" s="254" t="s">
        <v>927</v>
      </c>
      <c r="G722" s="260">
        <v>7.0</v>
      </c>
      <c r="H722" s="302" t="s">
        <v>922</v>
      </c>
      <c r="I722" s="302"/>
      <c r="J722" s="252">
        <v>0.0</v>
      </c>
      <c r="K722" s="301">
        <v>399.38</v>
      </c>
      <c r="L722" s="210">
        <f t="shared" si="74"/>
        <v>2795.66</v>
      </c>
      <c r="M722" s="250" t="s">
        <v>517</v>
      </c>
      <c r="N722" s="263" t="str">
        <f t="shared" si="29"/>
        <v/>
      </c>
      <c r="O722" s="267">
        <v>325.0</v>
      </c>
      <c r="P722" s="267">
        <v>20.0</v>
      </c>
      <c r="Q722" s="267">
        <f t="array" ref="Q722">IFERROR((K722-O722-P722)*G722,"")</f>
        <v>380.66</v>
      </c>
      <c r="R722" s="294">
        <f t="shared" si="68"/>
        <v>0.1361610496</v>
      </c>
      <c r="S722" s="216" t="s">
        <v>874</v>
      </c>
      <c r="T722" s="180"/>
      <c r="U722" s="267"/>
      <c r="V722" s="270" t="str">
        <f t="array" ref="V722">IFERROR(INDEX('ARTICULOS TECNO'!G:G, MATCH(F722, 'ARTICULOS TECNO'!A:A, 0)),"")</f>
        <v/>
      </c>
      <c r="W722" s="270">
        <f t="shared" si="39"/>
        <v>0</v>
      </c>
      <c r="X722" s="270"/>
      <c r="Y722" s="364" t="str">
        <f t="shared" si="51"/>
        <v>N/A</v>
      </c>
    </row>
    <row r="723" hidden="1" outlineLevel="1">
      <c r="A723" s="219" t="str">
        <f t="array" ref="A723">XLOOKUP(B723,CABE_VENTAS!$A$1:A1037,CABE_VENTAS!$D$1:D1037,"N/A")</f>
        <v>N/A</v>
      </c>
      <c r="B723" s="180"/>
      <c r="C723" s="180" t="s">
        <v>192</v>
      </c>
      <c r="D723" s="180" t="str">
        <f t="array" ref="D723">XLOOKUP(B723,CABE_VENTAS!$A$1:A1037,CABE_VENTAS!$C$1:C1037,"N/A")</f>
        <v>N/A</v>
      </c>
      <c r="E723" s="363" t="str">
        <f t="array" ref="E723">XLOOKUP(D723,CLIENTES!$A$1:A1037,CLIENTES!$B$1:B1037, "")</f>
        <v/>
      </c>
      <c r="F723" s="254" t="s">
        <v>927</v>
      </c>
      <c r="G723" s="260">
        <v>2.0</v>
      </c>
      <c r="H723" s="302" t="s">
        <v>928</v>
      </c>
      <c r="I723" s="302"/>
      <c r="J723" s="252">
        <v>0.0</v>
      </c>
      <c r="K723" s="301">
        <v>559.35</v>
      </c>
      <c r="L723" s="210">
        <f t="shared" si="74"/>
        <v>1118.7</v>
      </c>
      <c r="M723" s="250" t="s">
        <v>517</v>
      </c>
      <c r="N723" s="263" t="str">
        <f t="shared" si="29"/>
        <v/>
      </c>
      <c r="O723" s="267">
        <v>465.0</v>
      </c>
      <c r="P723" s="267">
        <v>20.0</v>
      </c>
      <c r="Q723" s="267">
        <f t="array" ref="Q723">IFERROR((K723-O723-P723)*G723,"")</f>
        <v>148.7</v>
      </c>
      <c r="R723" s="294">
        <f t="shared" si="68"/>
        <v>0.1329221418</v>
      </c>
      <c r="S723" s="216" t="s">
        <v>874</v>
      </c>
      <c r="T723" s="180"/>
      <c r="U723" s="267"/>
      <c r="V723" s="270" t="str">
        <f t="array" ref="V723">IFERROR(INDEX('ARTICULOS TECNO'!G:G, MATCH(F723, 'ARTICULOS TECNO'!A:A, 0)),"")</f>
        <v/>
      </c>
      <c r="W723" s="270">
        <f t="shared" si="39"/>
        <v>0</v>
      </c>
      <c r="X723" s="270"/>
      <c r="Y723" s="364" t="str">
        <f t="shared" si="51"/>
        <v>N/A</v>
      </c>
    </row>
    <row r="724" hidden="1" outlineLevel="1">
      <c r="A724" s="219" t="str">
        <f t="array" ref="A724">XLOOKUP(B724,CABE_VENTAS!$A$1:A1037,CABE_VENTAS!$D$1:D1037,"N/A")</f>
        <v>N/A</v>
      </c>
      <c r="B724" s="180"/>
      <c r="C724" s="180" t="s">
        <v>192</v>
      </c>
      <c r="D724" s="180" t="str">
        <f t="array" ref="D724">XLOOKUP(B724,CABE_VENTAS!$A$1:A1037,CABE_VENTAS!$C$1:C1037,"N/A")</f>
        <v>N/A</v>
      </c>
      <c r="E724" s="363" t="str">
        <f t="array" ref="E724">XLOOKUP(D724,CLIENTES!$A$1:A1037,CLIENTES!$B$1:B1037, "")</f>
        <v/>
      </c>
      <c r="F724" s="254" t="s">
        <v>927</v>
      </c>
      <c r="G724" s="260">
        <v>3.0</v>
      </c>
      <c r="H724" s="302" t="s">
        <v>929</v>
      </c>
      <c r="I724" s="302"/>
      <c r="J724" s="252">
        <v>0.0</v>
      </c>
      <c r="K724" s="301">
        <v>464.8</v>
      </c>
      <c r="L724" s="210">
        <f t="shared" si="74"/>
        <v>1394.4</v>
      </c>
      <c r="M724" s="250" t="s">
        <v>517</v>
      </c>
      <c r="N724" s="263" t="str">
        <f t="shared" si="29"/>
        <v/>
      </c>
      <c r="O724" s="267">
        <v>385.0</v>
      </c>
      <c r="P724" s="267">
        <v>20.0</v>
      </c>
      <c r="Q724" s="267">
        <f t="array" ref="Q724">IFERROR((K724-O724-P724)*G724,"")</f>
        <v>179.4</v>
      </c>
      <c r="R724" s="294">
        <f t="shared" si="68"/>
        <v>0.1286574871</v>
      </c>
      <c r="S724" s="216" t="s">
        <v>874</v>
      </c>
      <c r="T724" s="180"/>
      <c r="U724" s="267"/>
      <c r="V724" s="270" t="str">
        <f t="array" ref="V724">IFERROR(INDEX('ARTICULOS TECNO'!G:G, MATCH(F724, 'ARTICULOS TECNO'!A:A, 0)),"")</f>
        <v/>
      </c>
      <c r="W724" s="270">
        <f t="shared" si="39"/>
        <v>0</v>
      </c>
      <c r="X724" s="270"/>
      <c r="Y724" s="364" t="str">
        <f t="shared" si="51"/>
        <v>N/A</v>
      </c>
    </row>
    <row r="725" hidden="1" outlineLevel="1">
      <c r="A725" s="219" t="str">
        <f t="array" ref="A725">XLOOKUP(B725,CABE_VENTAS!$A$1:A1037,CABE_VENTAS!$D$1:D1037,"N/A")</f>
        <v>N/A</v>
      </c>
      <c r="B725" s="180"/>
      <c r="C725" s="180" t="s">
        <v>192</v>
      </c>
      <c r="D725" s="180" t="str">
        <f t="array" ref="D725">XLOOKUP(B725,CABE_VENTAS!$A$1:A1037,CABE_VENTAS!$C$1:C1037,"N/A")</f>
        <v>N/A</v>
      </c>
      <c r="E725" s="363" t="str">
        <f t="array" ref="E725">XLOOKUP(D725,CLIENTES!$A$1:A1037,CLIENTES!$B$1:B1037, "")</f>
        <v/>
      </c>
      <c r="F725" s="254" t="s">
        <v>927</v>
      </c>
      <c r="G725" s="260">
        <v>3.0</v>
      </c>
      <c r="H725" s="302" t="s">
        <v>911</v>
      </c>
      <c r="I725" s="302"/>
      <c r="J725" s="252">
        <v>0.0</v>
      </c>
      <c r="K725" s="301">
        <v>570.65</v>
      </c>
      <c r="L725" s="210">
        <f t="shared" si="74"/>
        <v>1711.95</v>
      </c>
      <c r="M725" s="250" t="s">
        <v>517</v>
      </c>
      <c r="N725" s="263" t="str">
        <f t="shared" si="29"/>
        <v/>
      </c>
      <c r="O725" s="267">
        <v>475.0</v>
      </c>
      <c r="P725" s="267">
        <v>20.0</v>
      </c>
      <c r="Q725" s="267">
        <f t="array" ref="Q725">IFERROR((K725-O725-P725)*G725,"")</f>
        <v>226.95</v>
      </c>
      <c r="R725" s="294">
        <f t="shared" si="68"/>
        <v>0.1325681241</v>
      </c>
      <c r="S725" s="216" t="s">
        <v>874</v>
      </c>
      <c r="T725" s="180"/>
      <c r="U725" s="267"/>
      <c r="V725" s="270" t="str">
        <f t="array" ref="V725">IFERROR(INDEX('ARTICULOS TECNO'!G:G, MATCH(F725, 'ARTICULOS TECNO'!A:A, 0)),"")</f>
        <v/>
      </c>
      <c r="W725" s="270">
        <f t="shared" si="39"/>
        <v>0</v>
      </c>
      <c r="X725" s="270"/>
      <c r="Y725" s="364" t="str">
        <f t="shared" si="51"/>
        <v>N/A</v>
      </c>
    </row>
    <row r="726" hidden="1" outlineLevel="1">
      <c r="A726" s="219" t="str">
        <f t="array" ref="A726">XLOOKUP(B726,CABE_VENTAS!$A$1:A1037,CABE_VENTAS!$D$1:D1037,"N/A")</f>
        <v>N/A</v>
      </c>
      <c r="B726" s="180"/>
      <c r="C726" s="180" t="s">
        <v>192</v>
      </c>
      <c r="D726" s="180" t="str">
        <f t="array" ref="D726">XLOOKUP(B726,CABE_VENTAS!$A$1:A1037,CABE_VENTAS!$C$1:C1037,"N/A")</f>
        <v>N/A</v>
      </c>
      <c r="E726" s="363" t="str">
        <f t="array" ref="E726">XLOOKUP(D726,CLIENTES!$A$1:A1037,CLIENTES!$B$1:B1037, "")</f>
        <v/>
      </c>
      <c r="F726" s="254" t="s">
        <v>930</v>
      </c>
      <c r="G726" s="260">
        <v>1.0</v>
      </c>
      <c r="H726" s="302" t="s">
        <v>928</v>
      </c>
      <c r="I726" s="302"/>
      <c r="J726" s="252">
        <v>0.0</v>
      </c>
      <c r="K726" s="301">
        <v>559.35</v>
      </c>
      <c r="L726" s="210">
        <f t="shared" si="74"/>
        <v>559.35</v>
      </c>
      <c r="M726" s="250" t="s">
        <v>517</v>
      </c>
      <c r="N726" s="263" t="str">
        <f t="shared" si="29"/>
        <v/>
      </c>
      <c r="O726" s="267">
        <v>465.0</v>
      </c>
      <c r="P726" s="267">
        <v>20.0</v>
      </c>
      <c r="Q726" s="267">
        <f t="array" ref="Q726">IFERROR((K726-O726-P726)*G726,"")</f>
        <v>74.35</v>
      </c>
      <c r="R726" s="294">
        <f t="shared" si="68"/>
        <v>0.1329221418</v>
      </c>
      <c r="S726" s="216" t="s">
        <v>874</v>
      </c>
      <c r="T726" s="180"/>
      <c r="U726" s="267"/>
      <c r="V726" s="270" t="str">
        <f t="array" ref="V726">IFERROR(INDEX('ARTICULOS TECNO'!G:G, MATCH(F726, 'ARTICULOS TECNO'!A:A, 0)),"")</f>
        <v/>
      </c>
      <c r="W726" s="270">
        <f t="shared" si="39"/>
        <v>0</v>
      </c>
      <c r="X726" s="270"/>
      <c r="Y726" s="364" t="str">
        <f t="shared" si="51"/>
        <v>N/A</v>
      </c>
    </row>
    <row r="727" hidden="1" outlineLevel="1">
      <c r="A727" s="219" t="str">
        <f t="array" ref="A727">XLOOKUP(B727,CABE_VENTAS!$A$1:A1037,CABE_VENTAS!$D$1:D1037,"N/A")</f>
        <v>N/A</v>
      </c>
      <c r="B727" s="180"/>
      <c r="C727" s="180" t="s">
        <v>192</v>
      </c>
      <c r="D727" s="180" t="str">
        <f t="array" ref="D727">XLOOKUP(B727,CABE_VENTAS!$A$1:A1037,CABE_VENTAS!$C$1:C1037,"N/A")</f>
        <v>N/A</v>
      </c>
      <c r="E727" s="363" t="str">
        <f t="array" ref="E727">XLOOKUP(D727,CLIENTES!$A$1:A1037,CLIENTES!$B$1:B1037, "")</f>
        <v/>
      </c>
      <c r="F727" s="254" t="s">
        <v>930</v>
      </c>
      <c r="G727" s="260">
        <v>5.0</v>
      </c>
      <c r="H727" s="302" t="s">
        <v>929</v>
      </c>
      <c r="I727" s="302"/>
      <c r="J727" s="252">
        <v>0.0</v>
      </c>
      <c r="K727" s="301">
        <v>464.8</v>
      </c>
      <c r="L727" s="210">
        <f t="shared" si="74"/>
        <v>2324</v>
      </c>
      <c r="M727" s="250" t="s">
        <v>517</v>
      </c>
      <c r="N727" s="263" t="str">
        <f t="shared" si="29"/>
        <v/>
      </c>
      <c r="O727" s="267">
        <v>385.0</v>
      </c>
      <c r="P727" s="267">
        <v>20.0</v>
      </c>
      <c r="Q727" s="267">
        <f t="array" ref="Q727">IFERROR((K727-O727-P727)*G727,"")</f>
        <v>299</v>
      </c>
      <c r="R727" s="294">
        <f t="shared" si="68"/>
        <v>0.1286574871</v>
      </c>
      <c r="S727" s="216" t="s">
        <v>874</v>
      </c>
      <c r="T727" s="180"/>
      <c r="U727" s="267"/>
      <c r="V727" s="270" t="str">
        <f t="array" ref="V727">IFERROR(INDEX('ARTICULOS TECNO'!G:G, MATCH(F727, 'ARTICULOS TECNO'!A:A, 0)),"")</f>
        <v/>
      </c>
      <c r="W727" s="270">
        <f t="shared" si="39"/>
        <v>0</v>
      </c>
      <c r="X727" s="270"/>
      <c r="Y727" s="364" t="str">
        <f t="shared" si="51"/>
        <v>N/A</v>
      </c>
    </row>
    <row r="728" hidden="1" outlineLevel="1">
      <c r="A728" s="219" t="str">
        <f t="array" ref="A728">XLOOKUP(B728,CABE_VENTAS!$A$1:A1037,CABE_VENTAS!$D$1:D1037,"N/A")</f>
        <v>N/A</v>
      </c>
      <c r="B728" s="180"/>
      <c r="C728" s="180" t="s">
        <v>192</v>
      </c>
      <c r="D728" s="180" t="str">
        <f t="array" ref="D728">XLOOKUP(B728,CABE_VENTAS!$A$1:A1037,CABE_VENTAS!$C$1:C1037,"N/A")</f>
        <v>N/A</v>
      </c>
      <c r="E728" s="363" t="str">
        <f t="array" ref="E728">XLOOKUP(D728,CLIENTES!$A$1:A1037,CLIENTES!$B$1:B1037, "")</f>
        <v/>
      </c>
      <c r="F728" s="254" t="s">
        <v>930</v>
      </c>
      <c r="G728" s="260">
        <v>2.0</v>
      </c>
      <c r="H728" s="302" t="s">
        <v>911</v>
      </c>
      <c r="I728" s="302"/>
      <c r="J728" s="252">
        <v>0.0</v>
      </c>
      <c r="K728" s="301">
        <v>570.65</v>
      </c>
      <c r="L728" s="210">
        <f t="shared" si="74"/>
        <v>1141.3</v>
      </c>
      <c r="M728" s="250" t="s">
        <v>517</v>
      </c>
      <c r="N728" s="263" t="str">
        <f t="shared" si="29"/>
        <v/>
      </c>
      <c r="O728" s="267">
        <v>475.0</v>
      </c>
      <c r="P728" s="267">
        <v>20.0</v>
      </c>
      <c r="Q728" s="267">
        <f t="array" ref="Q728">IFERROR((K728-O728-P728)*G728,"")</f>
        <v>151.3</v>
      </c>
      <c r="R728" s="294">
        <f t="shared" si="68"/>
        <v>0.1325681241</v>
      </c>
      <c r="S728" s="216" t="s">
        <v>874</v>
      </c>
      <c r="T728" s="180"/>
      <c r="U728" s="267"/>
      <c r="V728" s="270" t="str">
        <f t="array" ref="V728">IFERROR(INDEX('ARTICULOS TECNO'!G:G, MATCH(F728, 'ARTICULOS TECNO'!A:A, 0)),"")</f>
        <v/>
      </c>
      <c r="W728" s="270">
        <f t="shared" si="39"/>
        <v>0</v>
      </c>
      <c r="X728" s="270"/>
      <c r="Y728" s="364" t="str">
        <f t="shared" si="51"/>
        <v>N/A</v>
      </c>
    </row>
    <row r="729">
      <c r="A729" s="219">
        <f t="array" ref="A729">XLOOKUP(B729,CABE_VENTAS!$A$1:A1037,CABE_VENTAS!$D$1:D1037,"N/A")</f>
        <v>45700</v>
      </c>
      <c r="B729" s="180">
        <v>1926.0</v>
      </c>
      <c r="C729" s="180" t="s">
        <v>191</v>
      </c>
      <c r="D729" s="362">
        <f t="array" ref="D729">XLOOKUP(B729,CABE_VENTAS!$A$1:A1037,CABE_VENTAS!$C$1:C1037,"N/A")</f>
        <v>173</v>
      </c>
      <c r="E729" s="363" t="str">
        <f t="array" ref="E729">XLOOKUP(D729,CLIENTES!$A$1:A1037,CLIENTES!$B$1:B1037, "")</f>
        <v>Matheus Vinicius</v>
      </c>
      <c r="F729" s="254"/>
      <c r="G729" s="180">
        <v>2.0</v>
      </c>
      <c r="H729" s="302" t="s">
        <v>931</v>
      </c>
      <c r="I729" s="302"/>
      <c r="J729" s="252">
        <v>516.0</v>
      </c>
      <c r="K729" s="301">
        <f>1013+72</f>
        <v>1085</v>
      </c>
      <c r="L729" s="210">
        <f t="shared" si="74"/>
        <v>2170</v>
      </c>
      <c r="M729" s="250" t="s">
        <v>548</v>
      </c>
      <c r="N729" s="263" t="str">
        <f t="shared" si="29"/>
        <v/>
      </c>
      <c r="O729" s="267">
        <v>960.0</v>
      </c>
      <c r="P729" s="267">
        <v>56.0</v>
      </c>
      <c r="Q729" s="267">
        <f t="array" ref="Q729">IFERROR((K729-O729-P729)*G729,"")</f>
        <v>138</v>
      </c>
      <c r="R729" s="294">
        <f t="shared" si="68"/>
        <v>0.06359447005</v>
      </c>
      <c r="S729" s="216" t="s">
        <v>518</v>
      </c>
      <c r="T729" s="180"/>
      <c r="U729" s="267"/>
      <c r="V729" s="270" t="str">
        <f t="array" ref="V729">IFERROR(INDEX('ARTICULOS TECNO'!G:G, MATCH(F729, 'ARTICULOS TECNO'!A:A, 0)),"")</f>
        <v/>
      </c>
      <c r="W729" s="270">
        <f t="shared" si="39"/>
        <v>0</v>
      </c>
      <c r="X729" s="289" t="s">
        <v>926</v>
      </c>
      <c r="Y729" s="244" t="str">
        <f t="shared" si="51"/>
        <v>02/2025</v>
      </c>
    </row>
    <row r="730">
      <c r="A730" s="219">
        <f t="array" ref="A730">XLOOKUP(B730,CABE_VENTAS!$A$1:A1037,CABE_VENTAS!$D$1:D1037,"N/A")</f>
        <v>45700</v>
      </c>
      <c r="B730" s="180">
        <v>1926.0</v>
      </c>
      <c r="C730" s="180" t="s">
        <v>191</v>
      </c>
      <c r="D730" s="362">
        <f t="array" ref="D730">XLOOKUP(B730,CABE_VENTAS!$A$1:A1037,CABE_VENTAS!$C$1:C1037,"N/A")</f>
        <v>173</v>
      </c>
      <c r="E730" s="363" t="str">
        <f t="array" ref="E730">XLOOKUP(D730,CLIENTES!$A$1:A1037,CLIENTES!$B$1:B1037, "")</f>
        <v>Matheus Vinicius</v>
      </c>
      <c r="F730" s="254"/>
      <c r="G730" s="180">
        <v>2.0</v>
      </c>
      <c r="H730" s="302" t="s">
        <v>932</v>
      </c>
      <c r="I730" s="302"/>
      <c r="J730" s="252">
        <v>516.0</v>
      </c>
      <c r="K730" s="301">
        <f>1066+90</f>
        <v>1156</v>
      </c>
      <c r="L730" s="210">
        <f t="shared" si="74"/>
        <v>2312</v>
      </c>
      <c r="M730" s="250" t="s">
        <v>548</v>
      </c>
      <c r="N730" s="263">
        <f t="shared" si="29"/>
        <v>5462</v>
      </c>
      <c r="O730" s="267">
        <v>1015.0</v>
      </c>
      <c r="P730" s="267">
        <v>70.0</v>
      </c>
      <c r="Q730" s="267">
        <f t="array" ref="Q730">IFERROR((K730-O730-P730)*G730,"")</f>
        <v>142</v>
      </c>
      <c r="R730" s="294">
        <f t="shared" si="68"/>
        <v>0.06141868512</v>
      </c>
      <c r="S730" s="216" t="s">
        <v>518</v>
      </c>
      <c r="T730" s="180"/>
      <c r="U730" s="267"/>
      <c r="V730" s="270" t="str">
        <f t="array" ref="V730">IFERROR(INDEX('ARTICULOS TECNO'!G:G, MATCH(F730, 'ARTICULOS TECNO'!A:A, 0)),"")</f>
        <v/>
      </c>
      <c r="W730" s="270">
        <f t="shared" si="39"/>
        <v>0</v>
      </c>
      <c r="X730" s="289" t="s">
        <v>926</v>
      </c>
      <c r="Y730" s="244" t="str">
        <f t="shared" si="51"/>
        <v>02/2025</v>
      </c>
    </row>
    <row r="731">
      <c r="A731" s="219">
        <f t="array" ref="A731">XLOOKUP(B731,CABE_VENTAS!$A$1:A1037,CABE_VENTAS!$D$1:D1037,"N/A")</f>
        <v>45698</v>
      </c>
      <c r="B731" s="180">
        <v>1925.0</v>
      </c>
      <c r="C731" s="180" t="s">
        <v>191</v>
      </c>
      <c r="D731" s="362">
        <f t="array" ref="D731">XLOOKUP(B731,CABE_VENTAS!$A$1:A1037,CABE_VENTAS!$C$1:C1037,"N/A")</f>
        <v>162</v>
      </c>
      <c r="E731" s="363" t="str">
        <f t="array" ref="E731">XLOOKUP(D731,CLIENTES!$A$1:A1037,CLIENTES!$B$1:B1037, "")</f>
        <v>Marcos Roku</v>
      </c>
      <c r="F731" s="254" t="s">
        <v>653</v>
      </c>
      <c r="G731" s="180">
        <v>8.0</v>
      </c>
      <c r="H731" s="302" t="str">
        <f t="array" ref="H731">INDEX('ARTICULOS TECNO'!B:B, MATCH(F731, 'ARTICULOS TECNO'!A:A, 0))</f>
        <v>iPhone 16 Pro 128GB 🇺🇸</v>
      </c>
      <c r="I731" s="302" t="str">
        <f t="array" ref="I731">IFERROR(INDEX('ARTICULOS TECNO'!C:C, MATCH(F731, 'ARTICULOS TECNO'!A:A, 0)),"NA")</f>
        <v>Desert Titanium</v>
      </c>
      <c r="J731" s="252">
        <v>516.0</v>
      </c>
      <c r="K731" s="301">
        <v>908.0</v>
      </c>
      <c r="L731" s="210">
        <f t="shared" si="74"/>
        <v>7264</v>
      </c>
      <c r="M731" s="250" t="s">
        <v>548</v>
      </c>
      <c r="N731" s="263" t="str">
        <f t="shared" si="29"/>
        <v/>
      </c>
      <c r="O731" s="267">
        <v>865.0</v>
      </c>
      <c r="P731" s="267">
        <v>0.0</v>
      </c>
      <c r="Q731" s="267">
        <f t="array" ref="Q731">IFERROR((K731-O731-P731)*G731,"")</f>
        <v>344</v>
      </c>
      <c r="R731" s="294">
        <f t="shared" si="68"/>
        <v>0.04735682819</v>
      </c>
      <c r="S731" s="216" t="s">
        <v>518</v>
      </c>
      <c r="T731" s="180"/>
      <c r="U731" s="267"/>
      <c r="V731" s="270">
        <f t="array" ref="V731">IFERROR(INDEX('ARTICULOS TECNO'!G:G, MATCH(F731, 'ARTICULOS TECNO'!A:A, 0)),"")</f>
        <v>0.45</v>
      </c>
      <c r="W731" s="270">
        <f t="shared" si="39"/>
        <v>3.6</v>
      </c>
      <c r="X731" s="289" t="s">
        <v>933</v>
      </c>
      <c r="Y731" s="244" t="str">
        <f t="shared" si="51"/>
        <v>02/2025</v>
      </c>
    </row>
    <row r="732">
      <c r="A732" s="219">
        <f t="array" ref="A732">XLOOKUP(B732,CABE_VENTAS!$A$1:A1037,CABE_VENTAS!$D$1:D1037,"N/A")</f>
        <v>45698</v>
      </c>
      <c r="B732" s="180">
        <v>1925.0</v>
      </c>
      <c r="C732" s="180" t="s">
        <v>191</v>
      </c>
      <c r="D732" s="362">
        <f t="array" ref="D732">XLOOKUP(B732,CABE_VENTAS!$A$1:A1037,CABE_VENTAS!$C$1:C1037,"N/A")</f>
        <v>162</v>
      </c>
      <c r="E732" s="363" t="str">
        <f t="array" ref="E732">XLOOKUP(D732,CLIENTES!$A$1:A1037,CLIENTES!$B$1:B1037, "")</f>
        <v>Marcos Roku</v>
      </c>
      <c r="F732" s="254" t="s">
        <v>675</v>
      </c>
      <c r="G732" s="180">
        <v>5.0</v>
      </c>
      <c r="H732" s="302" t="str">
        <f t="array" ref="H732">INDEX('ARTICULOS TECNO'!B:B, MATCH(F732, 'ARTICULOS TECNO'!A:A, 0))</f>
        <v>iPhone 16 Pro 256GB 🇺🇸</v>
      </c>
      <c r="I732" s="302" t="str">
        <f t="array" ref="I732">IFERROR(INDEX('ARTICULOS TECNO'!C:C, MATCH(F732, 'ARTICULOS TECNO'!A:A, 0)),"NA")</f>
        <v>Desert Titanium</v>
      </c>
      <c r="J732" s="252">
        <v>516.0</v>
      </c>
      <c r="K732" s="301">
        <v>1013.0</v>
      </c>
      <c r="L732" s="210">
        <f t="shared" si="74"/>
        <v>5065</v>
      </c>
      <c r="M732" s="250" t="s">
        <v>548</v>
      </c>
      <c r="N732" s="263" t="str">
        <f t="shared" si="29"/>
        <v/>
      </c>
      <c r="O732" s="267">
        <v>965.0</v>
      </c>
      <c r="P732" s="267">
        <v>0.0</v>
      </c>
      <c r="Q732" s="267">
        <f t="array" ref="Q732">IFERROR((K732-O732-P732)*G732,"")</f>
        <v>240</v>
      </c>
      <c r="R732" s="294">
        <f t="shared" si="68"/>
        <v>0.0473840079</v>
      </c>
      <c r="S732" s="216" t="s">
        <v>518</v>
      </c>
      <c r="T732" s="180"/>
      <c r="U732" s="267"/>
      <c r="V732" s="270">
        <f t="array" ref="V732">IFERROR(INDEX('ARTICULOS TECNO'!G:G, MATCH(F732, 'ARTICULOS TECNO'!A:A, 0)),"")</f>
        <v>0.45</v>
      </c>
      <c r="W732" s="270">
        <f t="shared" si="39"/>
        <v>2.25</v>
      </c>
      <c r="X732" s="289" t="s">
        <v>933</v>
      </c>
      <c r="Y732" s="244" t="str">
        <f t="shared" si="51"/>
        <v>02/2025</v>
      </c>
    </row>
    <row r="733">
      <c r="A733" s="219">
        <f t="array" ref="A733">XLOOKUP(B733,CABE_VENTAS!$A$1:A1037,CABE_VENTAS!$D$1:D1037,"N/A")</f>
        <v>45698</v>
      </c>
      <c r="B733" s="180">
        <v>1925.0</v>
      </c>
      <c r="C733" s="180" t="s">
        <v>191</v>
      </c>
      <c r="D733" s="362">
        <f t="array" ref="D733">XLOOKUP(B733,CABE_VENTAS!$A$1:A1037,CABE_VENTAS!$C$1:C1037,"N/A")</f>
        <v>162</v>
      </c>
      <c r="E733" s="363" t="str">
        <f t="array" ref="E733">XLOOKUP(D733,CLIENTES!$A$1:A1037,CLIENTES!$B$1:B1037, "")</f>
        <v>Marcos Roku</v>
      </c>
      <c r="F733" s="264" t="s">
        <v>649</v>
      </c>
      <c r="G733" s="180">
        <v>6.0</v>
      </c>
      <c r="H733" s="302" t="str">
        <f t="array" ref="H733">INDEX('ARTICULOS TECNO'!B:B, MATCH(F733, 'ARTICULOS TECNO'!A:A, 0))</f>
        <v>iPhone 16 Pro Max 256GB 🇺🇸</v>
      </c>
      <c r="I733" s="302" t="str">
        <f t="array" ref="I733">IFERROR(INDEX('ARTICULOS TECNO'!C:C, MATCH(F733, 'ARTICULOS TECNO'!A:A, 0)),"NA")</f>
        <v>Black Titanium</v>
      </c>
      <c r="J733" s="252">
        <v>516.0</v>
      </c>
      <c r="K733" s="301">
        <v>1066.0</v>
      </c>
      <c r="L733" s="210">
        <f t="shared" si="74"/>
        <v>6396</v>
      </c>
      <c r="M733" s="250" t="s">
        <v>548</v>
      </c>
      <c r="N733" s="263">
        <f t="shared" si="29"/>
        <v>18725</v>
      </c>
      <c r="O733" s="267">
        <v>1020.0</v>
      </c>
      <c r="P733" s="267">
        <v>0.0</v>
      </c>
      <c r="Q733" s="267">
        <f t="array" ref="Q733">IFERROR((K733-O733-P733)*G733,"")</f>
        <v>276</v>
      </c>
      <c r="R733" s="294">
        <f t="shared" si="68"/>
        <v>0.04315196998</v>
      </c>
      <c r="S733" s="216" t="s">
        <v>518</v>
      </c>
      <c r="T733" s="180"/>
      <c r="U733" s="267"/>
      <c r="V733" s="270">
        <f t="array" ref="V733">IFERROR(INDEX('ARTICULOS TECNO'!G:G, MATCH(F733, 'ARTICULOS TECNO'!A:A, 0)),"")</f>
        <v>0.5</v>
      </c>
      <c r="W733" s="270">
        <f t="shared" si="39"/>
        <v>3</v>
      </c>
      <c r="X733" s="289" t="s">
        <v>933</v>
      </c>
      <c r="Y733" s="244" t="str">
        <f t="shared" si="51"/>
        <v>02/2025</v>
      </c>
    </row>
    <row r="734">
      <c r="A734" s="219">
        <f t="array" ref="A734">XLOOKUP(B734,CABE_VENTAS!$A$1:A1037,CABE_VENTAS!$D$1:D1037,"N/A")</f>
        <v>45698</v>
      </c>
      <c r="B734" s="180">
        <v>1924.0</v>
      </c>
      <c r="C734" s="180" t="s">
        <v>192</v>
      </c>
      <c r="D734" s="362">
        <f t="array" ref="D734">XLOOKUP(B734,CABE_VENTAS!$A$1:A1037,CABE_VENTAS!$C$1:C1037,"N/A")</f>
        <v>173</v>
      </c>
      <c r="E734" s="363" t="str">
        <f t="array" ref="E734">XLOOKUP(D734,CLIENTES!$A$1:A1037,CLIENTES!$B$1:B1037, "")</f>
        <v>Matheus Vinicius</v>
      </c>
      <c r="F734" s="254" t="s">
        <v>921</v>
      </c>
      <c r="G734" s="180">
        <v>2.0</v>
      </c>
      <c r="H734" s="302" t="s">
        <v>896</v>
      </c>
      <c r="I734" s="302"/>
      <c r="J734" s="252">
        <v>513.0</v>
      </c>
      <c r="K734" s="301">
        <v>511.0</v>
      </c>
      <c r="L734" s="210">
        <f t="shared" si="74"/>
        <v>1022</v>
      </c>
      <c r="M734" s="250" t="s">
        <v>548</v>
      </c>
      <c r="N734" s="263" t="str">
        <f t="shared" si="29"/>
        <v/>
      </c>
      <c r="O734" s="267">
        <v>395.0</v>
      </c>
      <c r="P734" s="267">
        <v>23.0</v>
      </c>
      <c r="Q734" s="267">
        <f t="array" ref="Q734">IFERROR((K734-O734-P734)*G734,"")</f>
        <v>186</v>
      </c>
      <c r="R734" s="294">
        <f t="shared" si="68"/>
        <v>0.1819960861</v>
      </c>
      <c r="S734" s="216" t="s">
        <v>874</v>
      </c>
      <c r="T734" s="180"/>
      <c r="U734" s="267"/>
      <c r="V734" s="270" t="str">
        <f t="array" ref="V734">IFERROR(INDEX('ARTICULOS TECNO'!G:G, MATCH(F734, 'ARTICULOS TECNO'!A:A, 0)),"")</f>
        <v/>
      </c>
      <c r="W734" s="270">
        <f t="shared" si="39"/>
        <v>0</v>
      </c>
      <c r="X734" s="270"/>
      <c r="Y734" s="364" t="str">
        <f t="shared" si="51"/>
        <v>02/2025</v>
      </c>
    </row>
    <row r="735">
      <c r="A735" s="219">
        <f t="array" ref="A735">XLOOKUP(B735,CABE_VENTAS!$A$1:A1037,CABE_VENTAS!$D$1:D1037,"N/A")</f>
        <v>45698</v>
      </c>
      <c r="B735" s="365">
        <v>1924.0</v>
      </c>
      <c r="C735" s="365" t="s">
        <v>192</v>
      </c>
      <c r="D735" s="265">
        <f t="array" ref="D735">XLOOKUP(B735,CABE_VENTAS!$A$1:A1037,CABE_VENTAS!$C$1:C1037,"N/A")</f>
        <v>173</v>
      </c>
      <c r="E735" s="337" t="str">
        <f t="array" ref="E735">XLOOKUP(D735,CLIENTES!$A$1:A1037,CLIENTES!$B$1:B1037, "")</f>
        <v>Matheus Vinicius</v>
      </c>
      <c r="F735" s="366" t="s">
        <v>921</v>
      </c>
      <c r="G735" s="367">
        <v>1.0</v>
      </c>
      <c r="H735" s="287" t="s">
        <v>922</v>
      </c>
      <c r="I735" s="287"/>
      <c r="J735" s="368">
        <v>506.0</v>
      </c>
      <c r="K735" s="361">
        <v>400.0</v>
      </c>
      <c r="L735" s="369">
        <f t="shared" si="74"/>
        <v>400</v>
      </c>
      <c r="M735" s="370" t="s">
        <v>548</v>
      </c>
      <c r="N735" s="263" t="str">
        <f t="shared" si="29"/>
        <v/>
      </c>
      <c r="O735" s="371">
        <v>325.0</v>
      </c>
      <c r="P735" s="371">
        <v>16.0</v>
      </c>
      <c r="Q735" s="371">
        <f t="array" ref="Q735">IFERROR((K735-O735-P735)*G735,"")</f>
        <v>59</v>
      </c>
      <c r="R735" s="294">
        <f t="shared" si="68"/>
        <v>0.1475</v>
      </c>
      <c r="S735" s="372" t="s">
        <v>874</v>
      </c>
      <c r="T735" s="373"/>
      <c r="U735" s="374"/>
      <c r="V735" s="270" t="str">
        <f t="array" ref="V735">IFERROR(INDEX('ARTICULOS TECNO'!G:G, MATCH(F735, 'ARTICULOS TECNO'!A:A, 0)),"")</f>
        <v/>
      </c>
      <c r="W735" s="270">
        <f t="shared" si="39"/>
        <v>0</v>
      </c>
      <c r="X735" s="375"/>
      <c r="Y735" s="376" t="str">
        <f t="shared" si="51"/>
        <v>02/2025</v>
      </c>
    </row>
    <row r="736">
      <c r="A736" s="219">
        <f t="array" ref="A736">XLOOKUP(B736,CABE_VENTAS!$A$1:A1037,CABE_VENTAS!$D$1:D1037,"N/A")</f>
        <v>45698</v>
      </c>
      <c r="B736" s="180">
        <v>1924.0</v>
      </c>
      <c r="C736" s="180" t="s">
        <v>192</v>
      </c>
      <c r="D736" s="362">
        <f t="array" ref="D736">XLOOKUP(B736,CABE_VENTAS!$A$1:A1037,CABE_VENTAS!$C$1:C1037,"N/A")</f>
        <v>173</v>
      </c>
      <c r="E736" s="363" t="str">
        <f t="array" ref="E736">XLOOKUP(D736,CLIENTES!$A$1:A1037,CLIENTES!$B$1:B1037, "")</f>
        <v>Matheus Vinicius</v>
      </c>
      <c r="F736" s="254" t="s">
        <v>921</v>
      </c>
      <c r="G736" s="180">
        <v>3.0</v>
      </c>
      <c r="H736" s="302" t="s">
        <v>924</v>
      </c>
      <c r="I736" s="302"/>
      <c r="J736" s="252">
        <v>506.0</v>
      </c>
      <c r="K736" s="301">
        <v>560.0</v>
      </c>
      <c r="L736" s="210">
        <f t="shared" si="74"/>
        <v>1680</v>
      </c>
      <c r="M736" s="250" t="s">
        <v>548</v>
      </c>
      <c r="N736" s="263" t="str">
        <f t="shared" si="29"/>
        <v/>
      </c>
      <c r="O736" s="267">
        <v>465.0</v>
      </c>
      <c r="P736" s="267">
        <v>26.0</v>
      </c>
      <c r="Q736" s="267">
        <f t="array" ref="Q736">IFERROR((K736-O736-P736)*G736,"")</f>
        <v>207</v>
      </c>
      <c r="R736" s="294">
        <f t="shared" si="68"/>
        <v>0.1232142857</v>
      </c>
      <c r="S736" s="216" t="s">
        <v>874</v>
      </c>
      <c r="T736" s="180"/>
      <c r="U736" s="267"/>
      <c r="V736" s="270" t="str">
        <f t="array" ref="V736">IFERROR(INDEX('ARTICULOS TECNO'!G:G, MATCH(F736, 'ARTICULOS TECNO'!A:A, 0)),"")</f>
        <v/>
      </c>
      <c r="W736" s="270">
        <f t="shared" si="39"/>
        <v>0</v>
      </c>
      <c r="X736" s="270"/>
      <c r="Y736" s="364" t="str">
        <f t="shared" si="51"/>
        <v>02/2025</v>
      </c>
    </row>
    <row r="737">
      <c r="A737" s="219">
        <f t="array" ref="A737">XLOOKUP(B737,CABE_VENTAS!$A$1:A1037,CABE_VENTAS!$D$1:D1037,"N/A")</f>
        <v>45698</v>
      </c>
      <c r="B737" s="180">
        <v>1924.0</v>
      </c>
      <c r="C737" s="180" t="s">
        <v>192</v>
      </c>
      <c r="D737" s="362">
        <f t="array" ref="D737">XLOOKUP(B737,CABE_VENTAS!$A$1:A1037,CABE_VENTAS!$C$1:C1037,"N/A")</f>
        <v>173</v>
      </c>
      <c r="E737" s="363" t="str">
        <f t="array" ref="E737">XLOOKUP(D737,CLIENTES!$A$1:A1037,CLIENTES!$B$1:B1037, "")</f>
        <v>Matheus Vinicius</v>
      </c>
      <c r="F737" s="254" t="s">
        <v>921</v>
      </c>
      <c r="G737" s="260">
        <v>2.0</v>
      </c>
      <c r="H737" s="302" t="s">
        <v>922</v>
      </c>
      <c r="I737" s="302"/>
      <c r="J737" s="252">
        <v>506.0</v>
      </c>
      <c r="K737" s="301">
        <v>428.0</v>
      </c>
      <c r="L737" s="210">
        <f t="shared" si="74"/>
        <v>856</v>
      </c>
      <c r="M737" s="250" t="s">
        <v>548</v>
      </c>
      <c r="N737" s="263" t="str">
        <f t="shared" si="29"/>
        <v/>
      </c>
      <c r="O737" s="267">
        <v>325.0</v>
      </c>
      <c r="P737" s="267">
        <v>16.0</v>
      </c>
      <c r="Q737" s="267">
        <f t="array" ref="Q737">IFERROR((K737-O737-P737)*G737,"")</f>
        <v>174</v>
      </c>
      <c r="R737" s="294">
        <f t="shared" si="68"/>
        <v>0.203271028</v>
      </c>
      <c r="S737" s="216" t="s">
        <v>874</v>
      </c>
      <c r="T737" s="180"/>
      <c r="U737" s="267"/>
      <c r="V737" s="270" t="str">
        <f t="array" ref="V737">IFERROR(INDEX('ARTICULOS TECNO'!G:G, MATCH(F737, 'ARTICULOS TECNO'!A:A, 0)),"")</f>
        <v/>
      </c>
      <c r="W737" s="270">
        <f t="shared" si="39"/>
        <v>0</v>
      </c>
      <c r="X737" s="270"/>
      <c r="Y737" s="364" t="str">
        <f t="shared" si="51"/>
        <v>02/2025</v>
      </c>
    </row>
    <row r="738">
      <c r="A738" s="219">
        <f t="array" ref="A738">XLOOKUP(B738,CABE_VENTAS!$A$1:A1037,CABE_VENTAS!$D$1:D1037,"N/A")</f>
        <v>45698</v>
      </c>
      <c r="B738" s="180">
        <v>1924.0</v>
      </c>
      <c r="C738" s="180" t="s">
        <v>192</v>
      </c>
      <c r="D738" s="362">
        <f t="array" ref="D738">XLOOKUP(B738,CABE_VENTAS!$A$1:A1037,CABE_VENTAS!$C$1:C1037,"N/A")</f>
        <v>173</v>
      </c>
      <c r="E738" s="363" t="str">
        <f t="array" ref="E738">XLOOKUP(D738,CLIENTES!$A$1:A1037,CLIENTES!$B$1:B1037, "")</f>
        <v>Matheus Vinicius</v>
      </c>
      <c r="F738" s="254" t="s">
        <v>921</v>
      </c>
      <c r="G738" s="260">
        <v>10.0</v>
      </c>
      <c r="H738" s="302" t="s">
        <v>934</v>
      </c>
      <c r="I738" s="302"/>
      <c r="J738" s="252">
        <v>506.0</v>
      </c>
      <c r="K738" s="301">
        <v>465.0</v>
      </c>
      <c r="L738" s="210">
        <f t="shared" si="74"/>
        <v>4650</v>
      </c>
      <c r="M738" s="250" t="s">
        <v>548</v>
      </c>
      <c r="N738" s="263">
        <f t="shared" si="29"/>
        <v>8608</v>
      </c>
      <c r="O738" s="267">
        <v>385.0</v>
      </c>
      <c r="P738" s="267">
        <v>16.0</v>
      </c>
      <c r="Q738" s="267">
        <f t="array" ref="Q738">IFERROR((K738-O738-P738)*G738,"")</f>
        <v>640</v>
      </c>
      <c r="R738" s="294">
        <f t="shared" si="68"/>
        <v>0.1376344086</v>
      </c>
      <c r="S738" s="216" t="s">
        <v>874</v>
      </c>
      <c r="T738" s="180"/>
      <c r="U738" s="267"/>
      <c r="V738" s="270" t="str">
        <f t="array" ref="V738">IFERROR(INDEX('ARTICULOS TECNO'!G:G, MATCH(F738, 'ARTICULOS TECNO'!A:A, 0)),"")</f>
        <v/>
      </c>
      <c r="W738" s="270">
        <f t="shared" si="39"/>
        <v>0</v>
      </c>
      <c r="X738" s="270"/>
      <c r="Y738" s="364" t="str">
        <f t="shared" si="51"/>
        <v>02/2025</v>
      </c>
    </row>
    <row r="739">
      <c r="A739" s="219">
        <f t="array" ref="A739">XLOOKUP(B739,CABE_VENTAS!$A$1:A1037,CABE_VENTAS!$D$1:D1037,"N/A")</f>
        <v>45694</v>
      </c>
      <c r="B739" s="180">
        <v>1923.0</v>
      </c>
      <c r="C739" s="180" t="s">
        <v>521</v>
      </c>
      <c r="D739" s="362">
        <f t="array" ref="D739">XLOOKUP(B739,CABE_VENTAS!$A$1:A1037,CABE_VENTAS!$C$1:C1037,"N/A")</f>
        <v>2</v>
      </c>
      <c r="E739" s="363" t="str">
        <f t="array" ref="E739">XLOOKUP(D739,CLIENTES!$A$1:A1037,CLIENTES!$B$1:B1037, "")</f>
        <v>Adrian Adroza</v>
      </c>
      <c r="F739" s="254"/>
      <c r="G739" s="180">
        <v>2.0</v>
      </c>
      <c r="H739" s="302" t="s">
        <v>935</v>
      </c>
      <c r="I739" s="302" t="str">
        <f t="array" ref="I739">IFERROR(INDEX('ARTICULOS TECNO'!C:C, MATCH(F739, 'ARTICULOS TECNO'!A:A, 0)),"NA")</f>
        <v>NA</v>
      </c>
      <c r="J739" s="252">
        <v>514.0</v>
      </c>
      <c r="K739" s="301">
        <v>175.0</v>
      </c>
      <c r="L739" s="210">
        <f t="shared" si="74"/>
        <v>350</v>
      </c>
      <c r="M739" s="250" t="s">
        <v>548</v>
      </c>
      <c r="N739" s="263" t="str">
        <f t="shared" si="29"/>
        <v/>
      </c>
      <c r="O739" s="267">
        <v>120.0</v>
      </c>
      <c r="P739" s="267">
        <v>30.0</v>
      </c>
      <c r="Q739" s="267">
        <f t="array" ref="Q739">IFERROR((K739-O739-P739)*G739,"")</f>
        <v>50</v>
      </c>
      <c r="R739" s="294">
        <f t="shared" si="68"/>
        <v>0.1428571429</v>
      </c>
      <c r="S739" s="216" t="s">
        <v>742</v>
      </c>
      <c r="T739" s="180"/>
      <c r="U739" s="267"/>
      <c r="V739" s="270" t="str">
        <f t="array" ref="V739">IFERROR(INDEX('ARTICULOS TECNO'!G:G, MATCH(F739, 'ARTICULOS TECNO'!A:A, 0)),"")</f>
        <v/>
      </c>
      <c r="W739" s="270">
        <f t="shared" si="39"/>
        <v>0</v>
      </c>
      <c r="X739" s="270"/>
      <c r="Y739" s="364" t="str">
        <f t="shared" si="51"/>
        <v>02/2025</v>
      </c>
    </row>
    <row r="740">
      <c r="A740" s="219">
        <f t="array" ref="A740">XLOOKUP(B740,CABE_VENTAS!$A$1:A1037,CABE_VENTAS!$D$1:D1037,"N/A")</f>
        <v>45694</v>
      </c>
      <c r="B740" s="180">
        <v>1923.0</v>
      </c>
      <c r="C740" s="180" t="s">
        <v>521</v>
      </c>
      <c r="D740" s="362">
        <f t="array" ref="D740">XLOOKUP(B740,CABE_VENTAS!$A$1:A1037,CABE_VENTAS!$C$1:C1037,"N/A")</f>
        <v>2</v>
      </c>
      <c r="E740" s="363" t="str">
        <f t="array" ref="E740">XLOOKUP(D740,CLIENTES!$A$1:A1037,CLIENTES!$B$1:B1037, "")</f>
        <v>Adrian Adroza</v>
      </c>
      <c r="F740" s="254"/>
      <c r="G740" s="180">
        <v>2.0</v>
      </c>
      <c r="H740" s="302" t="s">
        <v>936</v>
      </c>
      <c r="I740" s="302" t="str">
        <f t="array" ref="I740">IFERROR(INDEX('ARTICULOS TECNO'!C:C, MATCH(F740, 'ARTICULOS TECNO'!A:A, 0)),"NA")</f>
        <v>NA</v>
      </c>
      <c r="J740" s="252">
        <v>514.0</v>
      </c>
      <c r="K740" s="301">
        <v>20.0</v>
      </c>
      <c r="L740" s="210">
        <f t="shared" si="74"/>
        <v>40</v>
      </c>
      <c r="M740" s="250" t="s">
        <v>548</v>
      </c>
      <c r="N740" s="263">
        <f t="shared" si="29"/>
        <v>390</v>
      </c>
      <c r="O740" s="267">
        <v>6.0</v>
      </c>
      <c r="P740" s="267">
        <v>0.0</v>
      </c>
      <c r="Q740" s="267">
        <f t="array" ref="Q740">IFERROR((K740-O740-P740)*G740,"")</f>
        <v>28</v>
      </c>
      <c r="R740" s="294">
        <f t="shared" si="68"/>
        <v>0.7</v>
      </c>
      <c r="S740" s="216" t="s">
        <v>523</v>
      </c>
      <c r="T740" s="180"/>
      <c r="U740" s="267"/>
      <c r="V740" s="270" t="str">
        <f t="array" ref="V740">IFERROR(INDEX('ARTICULOS TECNO'!G:G, MATCH(F740, 'ARTICULOS TECNO'!A:A, 0)),"")</f>
        <v/>
      </c>
      <c r="W740" s="270">
        <f t="shared" si="39"/>
        <v>0</v>
      </c>
      <c r="X740" s="270"/>
      <c r="Y740" s="364" t="str">
        <f t="shared" si="51"/>
        <v>02/2025</v>
      </c>
    </row>
    <row r="741">
      <c r="A741" s="219">
        <f t="array" ref="A741">XLOOKUP(B741,CABE_VENTAS!$A$1:A1037,CABE_VENTAS!$D$1:D1037,"N/A")</f>
        <v>45694</v>
      </c>
      <c r="B741" s="180">
        <v>1922.0</v>
      </c>
      <c r="C741" s="180" t="s">
        <v>192</v>
      </c>
      <c r="D741" s="362">
        <f t="array" ref="D741">XLOOKUP(B741,CABE_VENTAS!$A$1:A1037,CABE_VENTAS!$C$1:C1037,"N/A")</f>
        <v>0</v>
      </c>
      <c r="E741" s="363" t="str">
        <f t="array" ref="E741">XLOOKUP(D741,CLIENTES!$A$1:A1037,CLIENTES!$B$1:B1037, "")</f>
        <v/>
      </c>
      <c r="F741" s="254"/>
      <c r="G741" s="180">
        <v>5.0</v>
      </c>
      <c r="H741" s="302" t="s">
        <v>896</v>
      </c>
      <c r="I741" s="302"/>
      <c r="J741" s="252">
        <v>513.0</v>
      </c>
      <c r="K741" s="301">
        <v>480.0</v>
      </c>
      <c r="L741" s="210">
        <f t="shared" si="74"/>
        <v>2400</v>
      </c>
      <c r="M741" s="250" t="s">
        <v>548</v>
      </c>
      <c r="N741" s="263" t="str">
        <f t="shared" si="29"/>
        <v/>
      </c>
      <c r="O741" s="267">
        <v>395.0</v>
      </c>
      <c r="P741" s="267">
        <v>16.0</v>
      </c>
      <c r="Q741" s="267">
        <f t="array" ref="Q741">IFERROR((K741-O741-P741)*G741,"")</f>
        <v>345</v>
      </c>
      <c r="R741" s="294">
        <f t="shared" si="68"/>
        <v>0.14375</v>
      </c>
      <c r="S741" s="216" t="s">
        <v>874</v>
      </c>
      <c r="T741" s="180"/>
      <c r="U741" s="267"/>
      <c r="V741" s="270" t="str">
        <f t="array" ref="V741">IFERROR(INDEX('ARTICULOS TECNO'!G:G, MATCH(F741, 'ARTICULOS TECNO'!A:A, 0)),"")</f>
        <v/>
      </c>
      <c r="W741" s="270">
        <f t="shared" si="39"/>
        <v>0</v>
      </c>
      <c r="X741" s="270"/>
      <c r="Y741" s="364" t="str">
        <f t="shared" si="51"/>
        <v>02/2025</v>
      </c>
    </row>
    <row r="742">
      <c r="A742" s="219">
        <f t="array" ref="A742">XLOOKUP(B742,CABE_VENTAS!$A$1:A1037,CABE_VENTAS!$D$1:D1037,"N/A")</f>
        <v>45694</v>
      </c>
      <c r="B742" s="180">
        <v>1922.0</v>
      </c>
      <c r="C742" s="180" t="s">
        <v>192</v>
      </c>
      <c r="D742" s="362">
        <f t="array" ref="D742">XLOOKUP(B742,CABE_VENTAS!$A$1:A1037,CABE_VENTAS!$C$1:C1037,"N/A")</f>
        <v>0</v>
      </c>
      <c r="E742" s="363" t="str">
        <f t="array" ref="E742">XLOOKUP(D742,CLIENTES!$A$1:A1037,CLIENTES!$B$1:B1037, "")</f>
        <v/>
      </c>
      <c r="F742" s="254"/>
      <c r="G742" s="180">
        <v>5.0</v>
      </c>
      <c r="H742" s="302" t="s">
        <v>937</v>
      </c>
      <c r="I742" s="302"/>
      <c r="J742" s="252">
        <v>513.0</v>
      </c>
      <c r="K742" s="301">
        <v>351.0</v>
      </c>
      <c r="L742" s="210">
        <f t="shared" si="74"/>
        <v>1755</v>
      </c>
      <c r="M742" s="250" t="s">
        <v>548</v>
      </c>
      <c r="N742" s="263">
        <f t="shared" si="29"/>
        <v>4155</v>
      </c>
      <c r="O742" s="267">
        <v>275.0</v>
      </c>
      <c r="P742" s="267">
        <v>16.0</v>
      </c>
      <c r="Q742" s="267">
        <f t="array" ref="Q742">IFERROR((K742-O742-P742)*G742,"")</f>
        <v>300</v>
      </c>
      <c r="R742" s="294">
        <f t="shared" si="68"/>
        <v>0.1709401709</v>
      </c>
      <c r="S742" s="216" t="s">
        <v>874</v>
      </c>
      <c r="T742" s="180"/>
      <c r="U742" s="267"/>
      <c r="V742" s="270" t="str">
        <f t="array" ref="V742">IFERROR(INDEX('ARTICULOS TECNO'!G:G, MATCH(F742, 'ARTICULOS TECNO'!A:A, 0)),"")</f>
        <v/>
      </c>
      <c r="W742" s="270">
        <f t="shared" si="39"/>
        <v>0</v>
      </c>
      <c r="X742" s="270"/>
      <c r="Y742" s="364" t="str">
        <f t="shared" si="51"/>
        <v>02/2025</v>
      </c>
    </row>
    <row r="743">
      <c r="A743" s="219">
        <f t="array" ref="A743">XLOOKUP(B743,CABE_VENTAS!$A$1:A1037,CABE_VENTAS!$D$1:D1037,"N/A")</f>
        <v>45694</v>
      </c>
      <c r="B743" s="180">
        <v>1921.0</v>
      </c>
      <c r="C743" s="180" t="s">
        <v>191</v>
      </c>
      <c r="D743" s="362">
        <f t="array" ref="D743">XLOOKUP(B743,CABE_VENTAS!$A$1:A1037,CABE_VENTAS!$C$1:C1037,"N/A")</f>
        <v>173</v>
      </c>
      <c r="E743" s="363" t="str">
        <f t="array" ref="E743">XLOOKUP(D743,CLIENTES!$A$1:A1037,CLIENTES!$B$1:B1037, "")</f>
        <v>Matheus Vinicius</v>
      </c>
      <c r="F743" s="254"/>
      <c r="G743" s="180">
        <v>2.0</v>
      </c>
      <c r="H743" s="302" t="s">
        <v>938</v>
      </c>
      <c r="I743" s="302"/>
      <c r="J743" s="252">
        <v>515.0</v>
      </c>
      <c r="K743" s="301">
        <v>802.5</v>
      </c>
      <c r="L743" s="210">
        <f t="shared" si="74"/>
        <v>1605</v>
      </c>
      <c r="M743" s="250" t="s">
        <v>548</v>
      </c>
      <c r="N743" s="263" t="str">
        <f t="shared" si="29"/>
        <v/>
      </c>
      <c r="O743" s="267">
        <v>698.0</v>
      </c>
      <c r="P743" s="267">
        <v>37.5</v>
      </c>
      <c r="Q743" s="267">
        <f t="array" ref="Q743">IFERROR((K743-O743-P743)*G743,"")</f>
        <v>134</v>
      </c>
      <c r="R743" s="294">
        <f t="shared" si="68"/>
        <v>0.08348909657</v>
      </c>
      <c r="S743" s="216" t="s">
        <v>518</v>
      </c>
      <c r="T743" s="180"/>
      <c r="U743" s="267"/>
      <c r="V743" s="270" t="str">
        <f t="array" ref="V743">IFERROR(INDEX('ARTICULOS TECNO'!G:G, MATCH(F743, 'ARTICULOS TECNO'!A:A, 0)),"")</f>
        <v/>
      </c>
      <c r="W743" s="270">
        <f t="shared" si="39"/>
        <v>0</v>
      </c>
      <c r="X743" s="289" t="s">
        <v>939</v>
      </c>
      <c r="Y743" s="244" t="str">
        <f t="shared" si="51"/>
        <v>02/2025</v>
      </c>
    </row>
    <row r="744">
      <c r="A744" s="219">
        <f t="array" ref="A744">XLOOKUP(B744,CABE_VENTAS!$A$1:A1037,CABE_VENTAS!$D$1:D1037,"N/A")</f>
        <v>45694</v>
      </c>
      <c r="B744" s="180">
        <v>1921.0</v>
      </c>
      <c r="C744" s="180" t="s">
        <v>191</v>
      </c>
      <c r="D744" s="362">
        <f t="array" ref="D744">XLOOKUP(B744,CABE_VENTAS!$A$1:A1037,CABE_VENTAS!$C$1:C1037,"N/A")</f>
        <v>173</v>
      </c>
      <c r="E744" s="363" t="str">
        <f t="array" ref="E744">XLOOKUP(D744,CLIENTES!$A$1:A1037,CLIENTES!$B$1:B1037, "")</f>
        <v>Matheus Vinicius</v>
      </c>
      <c r="F744" s="254"/>
      <c r="G744" s="180">
        <v>2.0</v>
      </c>
      <c r="H744" s="302" t="s">
        <v>925</v>
      </c>
      <c r="I744" s="302"/>
      <c r="J744" s="252">
        <v>515.0</v>
      </c>
      <c r="K744" s="301">
        <v>969.5</v>
      </c>
      <c r="L744" s="210">
        <f t="shared" si="74"/>
        <v>1939</v>
      </c>
      <c r="M744" s="250" t="s">
        <v>548</v>
      </c>
      <c r="N744" s="263" t="str">
        <f t="shared" si="29"/>
        <v/>
      </c>
      <c r="O744" s="267">
        <v>885.0</v>
      </c>
      <c r="P744" s="267">
        <v>37.5</v>
      </c>
      <c r="Q744" s="267">
        <f t="array" ref="Q744">IFERROR((K744-O744-P744)*G744,"")</f>
        <v>94</v>
      </c>
      <c r="R744" s="294">
        <f t="shared" si="68"/>
        <v>0.04847859722</v>
      </c>
      <c r="S744" s="216" t="s">
        <v>518</v>
      </c>
      <c r="T744" s="180"/>
      <c r="U744" s="267"/>
      <c r="V744" s="270" t="str">
        <f t="array" ref="V744">IFERROR(INDEX('ARTICULOS TECNO'!G:G, MATCH(F744, 'ARTICULOS TECNO'!A:A, 0)),"")</f>
        <v/>
      </c>
      <c r="W744" s="270">
        <f t="shared" si="39"/>
        <v>0</v>
      </c>
      <c r="X744" s="289" t="s">
        <v>940</v>
      </c>
      <c r="Y744" s="244" t="str">
        <f t="shared" si="51"/>
        <v>02/2025</v>
      </c>
    </row>
    <row r="745">
      <c r="A745" s="219">
        <f t="array" ref="A745">XLOOKUP(B745,CABE_VENTAS!$A$1:A1037,CABE_VENTAS!$D$1:D1037,"N/A")</f>
        <v>45694</v>
      </c>
      <c r="B745" s="180">
        <v>1921.0</v>
      </c>
      <c r="C745" s="180" t="s">
        <v>191</v>
      </c>
      <c r="D745" s="362">
        <f t="array" ref="D745">XLOOKUP(B745,CABE_VENTAS!$A$1:A1037,CABE_VENTAS!$C$1:C1037,"N/A")</f>
        <v>173</v>
      </c>
      <c r="E745" s="363" t="str">
        <f t="array" ref="E745">XLOOKUP(D745,CLIENTES!$A$1:A1037,CLIENTES!$B$1:B1037, "")</f>
        <v>Matheus Vinicius</v>
      </c>
      <c r="F745" s="254"/>
      <c r="G745" s="180">
        <v>2.0</v>
      </c>
      <c r="H745" s="302" t="s">
        <v>932</v>
      </c>
      <c r="I745" s="302"/>
      <c r="J745" s="252">
        <v>515.0</v>
      </c>
      <c r="K745" s="301">
        <v>1139.5</v>
      </c>
      <c r="L745" s="210">
        <f t="shared" si="74"/>
        <v>2279</v>
      </c>
      <c r="M745" s="250" t="s">
        <v>548</v>
      </c>
      <c r="N745" s="263">
        <f t="shared" si="29"/>
        <v>5823</v>
      </c>
      <c r="O745" s="267">
        <v>1030.0</v>
      </c>
      <c r="P745" s="267">
        <v>37.5</v>
      </c>
      <c r="Q745" s="267">
        <f t="array" ref="Q745">IFERROR((K745-O745-P745)*G745,"")</f>
        <v>144</v>
      </c>
      <c r="R745" s="294">
        <f t="shared" si="68"/>
        <v>0.06318560772</v>
      </c>
      <c r="S745" s="216" t="s">
        <v>518</v>
      </c>
      <c r="T745" s="180"/>
      <c r="U745" s="267"/>
      <c r="V745" s="270" t="str">
        <f t="array" ref="V745">IFERROR(INDEX('ARTICULOS TECNO'!G:G, MATCH(F745, 'ARTICULOS TECNO'!A:A, 0)),"")</f>
        <v/>
      </c>
      <c r="W745" s="270">
        <f t="shared" si="39"/>
        <v>0</v>
      </c>
      <c r="X745" s="289" t="s">
        <v>941</v>
      </c>
      <c r="Y745" s="244" t="str">
        <f t="shared" si="51"/>
        <v>02/2025</v>
      </c>
    </row>
    <row r="746">
      <c r="A746" s="219">
        <f t="array" ref="A746">XLOOKUP(B746,CABE_VENTAS!$A$1:A1037,CABE_VENTAS!$D$1:D1037,"N/A")</f>
        <v>45694</v>
      </c>
      <c r="B746" s="180">
        <v>1920.0</v>
      </c>
      <c r="C746" s="180" t="s">
        <v>192</v>
      </c>
      <c r="D746" s="362">
        <f t="array" ref="D746">XLOOKUP(B746,CABE_VENTAS!$A$1:A1037,CABE_VENTAS!$C$1:C1037,"N/A")</f>
        <v>146</v>
      </c>
      <c r="E746" s="363" t="str">
        <f t="array" ref="E746">XLOOKUP(D746,CLIENTES!$A$1:A1037,CLIENTES!$B$1:B1037, "")</f>
        <v>Leo X Lucas</v>
      </c>
      <c r="F746" s="254"/>
      <c r="G746" s="180">
        <v>18.0</v>
      </c>
      <c r="H746" s="302" t="s">
        <v>922</v>
      </c>
      <c r="I746" s="302"/>
      <c r="J746" s="252">
        <v>517.0</v>
      </c>
      <c r="K746" s="301">
        <v>380.0</v>
      </c>
      <c r="L746" s="210">
        <f t="shared" si="74"/>
        <v>6840</v>
      </c>
      <c r="M746" s="250" t="s">
        <v>548</v>
      </c>
      <c r="N746" s="263">
        <f t="shared" si="29"/>
        <v>6840</v>
      </c>
      <c r="O746" s="267">
        <v>300.0</v>
      </c>
      <c r="P746" s="267">
        <v>37.0</v>
      </c>
      <c r="Q746" s="267">
        <f t="array" ref="Q746">IFERROR((K746-O746-P746)*G746,"")</f>
        <v>774</v>
      </c>
      <c r="R746" s="294">
        <f t="shared" si="68"/>
        <v>0.1131578947</v>
      </c>
      <c r="S746" s="216" t="s">
        <v>874</v>
      </c>
      <c r="T746" s="180"/>
      <c r="U746" s="267"/>
      <c r="V746" s="270" t="str">
        <f t="array" ref="V746">IFERROR(INDEX('ARTICULOS TECNO'!G:G, MATCH(F746, 'ARTICULOS TECNO'!A:A, 0)),"")</f>
        <v/>
      </c>
      <c r="W746" s="270">
        <f t="shared" si="39"/>
        <v>0</v>
      </c>
      <c r="X746" s="270"/>
      <c r="Y746" s="364" t="str">
        <f t="shared" si="51"/>
        <v>02/2025</v>
      </c>
    </row>
    <row r="747">
      <c r="A747" s="219">
        <f t="array" ref="A747">XLOOKUP(B747,CABE_VENTAS!$A$1:A1037,CABE_VENTAS!$D$1:D1037,"N/A")</f>
        <v>45691</v>
      </c>
      <c r="B747" s="180">
        <v>1919.0</v>
      </c>
      <c r="C747" s="180" t="s">
        <v>191</v>
      </c>
      <c r="D747" s="362">
        <f t="array" ref="D747">XLOOKUP(B747,CABE_VENTAS!$A$1:A1037,CABE_VENTAS!$C$1:C1037,"N/A")</f>
        <v>173</v>
      </c>
      <c r="E747" s="363" t="str">
        <f t="array" ref="E747">XLOOKUP(D747,CLIENTES!$A$1:A1037,CLIENTES!$B$1:B1037, "")</f>
        <v>Matheus Vinicius</v>
      </c>
      <c r="F747" s="254"/>
      <c r="G747" s="180">
        <v>1.0</v>
      </c>
      <c r="H747" s="302" t="s">
        <v>942</v>
      </c>
      <c r="I747" s="302"/>
      <c r="J747" s="252">
        <v>515.0</v>
      </c>
      <c r="K747" s="301">
        <v>1053.0</v>
      </c>
      <c r="L747" s="210">
        <f t="shared" si="74"/>
        <v>1053</v>
      </c>
      <c r="M747" s="250" t="s">
        <v>548</v>
      </c>
      <c r="N747" s="263">
        <f t="shared" si="29"/>
        <v>1053</v>
      </c>
      <c r="O747" s="267">
        <v>875.0</v>
      </c>
      <c r="P747" s="267">
        <v>70.0</v>
      </c>
      <c r="Q747" s="267">
        <f t="array" ref="Q747">IFERROR((K747-O747-P747)*G747,"")</f>
        <v>108</v>
      </c>
      <c r="R747" s="294">
        <f t="shared" si="68"/>
        <v>0.1025641026</v>
      </c>
      <c r="S747" s="216" t="s">
        <v>770</v>
      </c>
      <c r="T747" s="180"/>
      <c r="U747" s="267"/>
      <c r="V747" s="270" t="str">
        <f t="array" ref="V747">IFERROR(INDEX('ARTICULOS TECNO'!G:G, MATCH(F747, 'ARTICULOS TECNO'!A:A, 0)),"")</f>
        <v/>
      </c>
      <c r="W747" s="270">
        <f t="shared" si="39"/>
        <v>0</v>
      </c>
      <c r="X747" s="270"/>
      <c r="Y747" s="364" t="str">
        <f t="shared" si="51"/>
        <v>02/2025</v>
      </c>
    </row>
    <row r="748">
      <c r="A748" s="219">
        <f t="array" ref="A748">XLOOKUP(B748,CABE_VENTAS!$A$1:A1037,CABE_VENTAS!$D$1:D1037,"N/A")</f>
        <v>45691</v>
      </c>
      <c r="B748" s="180">
        <v>1918.0</v>
      </c>
      <c r="C748" s="180" t="s">
        <v>191</v>
      </c>
      <c r="D748" s="362">
        <f t="array" ref="D748">XLOOKUP(B748,CABE_VENTAS!$A$1:A1037,CABE_VENTAS!$C$1:C1037,"N/A")</f>
        <v>48</v>
      </c>
      <c r="E748" s="363" t="str">
        <f t="array" ref="E748">XLOOKUP(D748,CLIENTES!$A$1:A1037,CLIENTES!$B$1:B1037, "")</f>
        <v>Diego Frazer</v>
      </c>
      <c r="F748" s="254"/>
      <c r="G748" s="180">
        <v>1.0</v>
      </c>
      <c r="H748" s="302" t="s">
        <v>943</v>
      </c>
      <c r="I748" s="302"/>
      <c r="J748" s="252">
        <v>516.0</v>
      </c>
      <c r="K748" s="301">
        <v>1459.0</v>
      </c>
      <c r="L748" s="210">
        <f t="shared" si="74"/>
        <v>1459</v>
      </c>
      <c r="M748" s="250" t="s">
        <v>548</v>
      </c>
      <c r="N748" s="263">
        <f t="shared" si="29"/>
        <v>1459</v>
      </c>
      <c r="O748" s="267">
        <v>1200.0</v>
      </c>
      <c r="P748" s="267">
        <v>80.0</v>
      </c>
      <c r="Q748" s="267">
        <f t="array" ref="Q748">IFERROR((K748-O748-P748)*G748,"")</f>
        <v>179</v>
      </c>
      <c r="R748" s="294">
        <f t="shared" si="68"/>
        <v>0.1226867718</v>
      </c>
      <c r="S748" s="216" t="s">
        <v>770</v>
      </c>
      <c r="T748" s="180"/>
      <c r="U748" s="267"/>
      <c r="V748" s="270" t="str">
        <f t="array" ref="V748">IFERROR(INDEX('ARTICULOS TECNO'!G:G, MATCH(F748, 'ARTICULOS TECNO'!A:A, 0)),"")</f>
        <v/>
      </c>
      <c r="W748" s="270">
        <f t="shared" si="39"/>
        <v>0</v>
      </c>
      <c r="X748" s="270"/>
      <c r="Y748" s="364" t="str">
        <f t="shared" si="51"/>
        <v>02/2025</v>
      </c>
    </row>
    <row r="749">
      <c r="A749" s="219">
        <f t="array" ref="A749">XLOOKUP(B749,CABE_VENTAS!$A$1:A1037,CABE_VENTAS!$D$1:D1037,"N/A")</f>
        <v>45691</v>
      </c>
      <c r="B749" s="180">
        <v>1917.0</v>
      </c>
      <c r="C749" s="180" t="s">
        <v>282</v>
      </c>
      <c r="D749" s="362">
        <f t="array" ref="D749">XLOOKUP(B749,CABE_VENTAS!$A$1:A1037,CABE_VENTAS!$C$1:C1037,"N/A")</f>
        <v>23</v>
      </c>
      <c r="E749" s="363" t="str">
        <f t="array" ref="E749">XLOOKUP(D749,CLIENTES!$A$1:A1037,CLIENTES!$B$1:B1037, "")</f>
        <v>Bernard Parado</v>
      </c>
      <c r="F749" s="254" t="s">
        <v>944</v>
      </c>
      <c r="G749" s="180">
        <v>2.0</v>
      </c>
      <c r="H749" s="358" t="str">
        <f>IFERROR(__xludf.DUMMYFUNCTION("XLOOKUP(F749, ARRAYFORMULA(IMPORTRANGE(#REF!,#REF!)), ARRAYFORMULA(IMPORTRANGE(#REF!,#REF!)))"),"#REF!")</f>
        <v>#REF!</v>
      </c>
      <c r="I749" s="358"/>
      <c r="J749" s="252">
        <v>0.0</v>
      </c>
      <c r="K749" s="360">
        <v>13.25</v>
      </c>
      <c r="L749" s="210">
        <f t="shared" si="74"/>
        <v>26.5</v>
      </c>
      <c r="M749" s="250" t="s">
        <v>548</v>
      </c>
      <c r="N749" s="263" t="str">
        <f t="shared" si="29"/>
        <v/>
      </c>
      <c r="O749" s="267">
        <v>10.67</v>
      </c>
      <c r="P749" s="267">
        <v>0.0</v>
      </c>
      <c r="Q749" s="267">
        <f t="array" ref="Q749">IFERROR((K749-O749-P749)*G749,"")</f>
        <v>5.16</v>
      </c>
      <c r="R749" s="294">
        <f t="shared" si="68"/>
        <v>0.1947169811</v>
      </c>
      <c r="S749" s="216" t="s">
        <v>742</v>
      </c>
      <c r="T749" s="180"/>
      <c r="U749" s="267"/>
      <c r="V749" s="270" t="str">
        <f t="array" ref="V749">IFERROR(INDEX('ARTICULOS TECNO'!G:G, MATCH(F749, 'ARTICULOS TECNO'!A:A, 0)),"")</f>
        <v/>
      </c>
      <c r="W749" s="270">
        <f t="shared" si="39"/>
        <v>0</v>
      </c>
      <c r="X749" s="270"/>
      <c r="Y749" s="364" t="str">
        <f t="shared" si="51"/>
        <v>02/2025</v>
      </c>
    </row>
    <row r="750">
      <c r="A750" s="219">
        <f t="array" ref="A750">XLOOKUP(B750,CABE_VENTAS!$A$1:A1037,CABE_VENTAS!$D$1:D1037,"N/A")</f>
        <v>45691</v>
      </c>
      <c r="B750" s="180">
        <v>1917.0</v>
      </c>
      <c r="C750" s="180" t="s">
        <v>282</v>
      </c>
      <c r="D750" s="362">
        <f t="array" ref="D750">XLOOKUP(B750,CABE_VENTAS!$A$1:A1037,CABE_VENTAS!$C$1:C1037,"N/A")</f>
        <v>23</v>
      </c>
      <c r="E750" s="363" t="str">
        <f t="array" ref="E750">XLOOKUP(D750,CLIENTES!$A$1:A1037,CLIENTES!$B$1:B1037, "")</f>
        <v>Bernard Parado</v>
      </c>
      <c r="F750" s="254" t="s">
        <v>945</v>
      </c>
      <c r="G750" s="180">
        <v>1.0</v>
      </c>
      <c r="H750" s="358" t="str">
        <f>IFERROR(__xludf.DUMMYFUNCTION("XLOOKUP(F750, ARRAYFORMULA(IMPORTRANGE(#REF!,#REF!)), ARRAYFORMULA(IMPORTRANGE(#REF!,#REF!)))"),"#REF!")</f>
        <v>#REF!</v>
      </c>
      <c r="I750" s="358"/>
      <c r="J750" s="252">
        <v>0.0</v>
      </c>
      <c r="K750" s="360">
        <v>57.85</v>
      </c>
      <c r="L750" s="210">
        <f t="shared" si="74"/>
        <v>57.85</v>
      </c>
      <c r="M750" s="250" t="s">
        <v>548</v>
      </c>
      <c r="N750" s="263" t="str">
        <f t="shared" si="29"/>
        <v/>
      </c>
      <c r="O750" s="267">
        <v>46.28</v>
      </c>
      <c r="P750" s="267">
        <v>0.0</v>
      </c>
      <c r="Q750" s="267">
        <f t="array" ref="Q750">IFERROR((K750-O750-P750)*G750,"")</f>
        <v>11.57</v>
      </c>
      <c r="R750" s="294">
        <f t="shared" si="68"/>
        <v>0.2</v>
      </c>
      <c r="S750" s="216" t="s">
        <v>742</v>
      </c>
      <c r="T750" s="180"/>
      <c r="U750" s="267"/>
      <c r="V750" s="270" t="str">
        <f t="array" ref="V750">IFERROR(INDEX('ARTICULOS TECNO'!G:G, MATCH(F750, 'ARTICULOS TECNO'!A:A, 0)),"")</f>
        <v/>
      </c>
      <c r="W750" s="270">
        <f t="shared" si="39"/>
        <v>0</v>
      </c>
      <c r="X750" s="270"/>
      <c r="Y750" s="364" t="str">
        <f t="shared" si="51"/>
        <v>02/2025</v>
      </c>
    </row>
    <row r="751">
      <c r="A751" s="219">
        <f t="array" ref="A751">XLOOKUP(B751,CABE_VENTAS!$A$1:A1037,CABE_VENTAS!$D$1:D1037,"N/A")</f>
        <v>45691</v>
      </c>
      <c r="B751" s="180">
        <v>1917.0</v>
      </c>
      <c r="C751" s="180" t="s">
        <v>282</v>
      </c>
      <c r="D751" s="362">
        <f t="array" ref="D751">XLOOKUP(B751,CABE_VENTAS!$A$1:A1037,CABE_VENTAS!$C$1:C1037,"N/A")</f>
        <v>23</v>
      </c>
      <c r="E751" s="363" t="str">
        <f t="array" ref="E751">XLOOKUP(D751,CLIENTES!$A$1:A1037,CLIENTES!$B$1:B1037, "")</f>
        <v>Bernard Parado</v>
      </c>
      <c r="F751" s="254" t="s">
        <v>946</v>
      </c>
      <c r="G751" s="180">
        <v>1.0</v>
      </c>
      <c r="H751" s="358" t="str">
        <f>IFERROR(__xludf.DUMMYFUNCTION("XLOOKUP(F751, ARRAYFORMULA(IMPORTRANGE(#REF!,#REF!)), ARRAYFORMULA(IMPORTRANGE(#REF!,#REF!)))"),"#REF!")</f>
        <v>#REF!</v>
      </c>
      <c r="I751" s="358"/>
      <c r="J751" s="252">
        <v>0.0</v>
      </c>
      <c r="K751" s="360">
        <v>57.85</v>
      </c>
      <c r="L751" s="210">
        <f t="shared" si="74"/>
        <v>57.85</v>
      </c>
      <c r="M751" s="250" t="s">
        <v>548</v>
      </c>
      <c r="N751" s="263" t="str">
        <f t="shared" si="29"/>
        <v/>
      </c>
      <c r="O751" s="267">
        <v>46.28</v>
      </c>
      <c r="P751" s="267">
        <v>0.0</v>
      </c>
      <c r="Q751" s="267">
        <f t="array" ref="Q751">IFERROR((K751-O751-P751)*G751,"")</f>
        <v>11.57</v>
      </c>
      <c r="R751" s="294">
        <f t="shared" si="68"/>
        <v>0.2</v>
      </c>
      <c r="S751" s="216" t="s">
        <v>742</v>
      </c>
      <c r="T751" s="180"/>
      <c r="U751" s="267"/>
      <c r="V751" s="270" t="str">
        <f t="array" ref="V751">IFERROR(INDEX('ARTICULOS TECNO'!G:G, MATCH(F751, 'ARTICULOS TECNO'!A:A, 0)),"")</f>
        <v/>
      </c>
      <c r="W751" s="270">
        <f t="shared" si="39"/>
        <v>0</v>
      </c>
      <c r="X751" s="270"/>
      <c r="Y751" s="364" t="str">
        <f t="shared" si="51"/>
        <v>02/2025</v>
      </c>
    </row>
    <row r="752">
      <c r="A752" s="219">
        <f t="array" ref="A752">XLOOKUP(B752,CABE_VENTAS!$A$1:A1037,CABE_VENTAS!$D$1:D1037,"N/A")</f>
        <v>45691</v>
      </c>
      <c r="B752" s="180">
        <v>1917.0</v>
      </c>
      <c r="C752" s="180" t="s">
        <v>282</v>
      </c>
      <c r="D752" s="362">
        <f t="array" ref="D752">XLOOKUP(B752,CABE_VENTAS!$A$1:A1037,CABE_VENTAS!$C$1:C1037,"N/A")</f>
        <v>23</v>
      </c>
      <c r="E752" s="363" t="str">
        <f t="array" ref="E752">XLOOKUP(D752,CLIENTES!$A$1:A1037,CLIENTES!$B$1:B1037, "")</f>
        <v>Bernard Parado</v>
      </c>
      <c r="F752" s="254" t="s">
        <v>947</v>
      </c>
      <c r="G752" s="180">
        <v>2.0</v>
      </c>
      <c r="H752" s="358" t="str">
        <f>IFERROR(__xludf.DUMMYFUNCTION("XLOOKUP(F752, ARRAYFORMULA(IMPORTRANGE(#REF!,#REF!)), ARRAYFORMULA(IMPORTRANGE(#REF!,#REF!)))"),"#REF!")</f>
        <v>#REF!</v>
      </c>
      <c r="I752" s="358"/>
      <c r="J752" s="252">
        <v>0.0</v>
      </c>
      <c r="K752" s="360">
        <v>57.85</v>
      </c>
      <c r="L752" s="210">
        <f t="shared" si="74"/>
        <v>115.7</v>
      </c>
      <c r="M752" s="250" t="s">
        <v>548</v>
      </c>
      <c r="N752" s="263" t="str">
        <f t="shared" si="29"/>
        <v/>
      </c>
      <c r="O752" s="267">
        <v>46.28</v>
      </c>
      <c r="P752" s="267">
        <v>0.0</v>
      </c>
      <c r="Q752" s="267">
        <f t="array" ref="Q752">IFERROR((K752-O752-P752)*G752,"")</f>
        <v>23.14</v>
      </c>
      <c r="R752" s="294">
        <f t="shared" si="68"/>
        <v>0.2</v>
      </c>
      <c r="S752" s="216" t="s">
        <v>742</v>
      </c>
      <c r="T752" s="180"/>
      <c r="U752" s="267"/>
      <c r="V752" s="270" t="str">
        <f t="array" ref="V752">IFERROR(INDEX('ARTICULOS TECNO'!G:G, MATCH(F752, 'ARTICULOS TECNO'!A:A, 0)),"")</f>
        <v/>
      </c>
      <c r="W752" s="270">
        <f t="shared" si="39"/>
        <v>0</v>
      </c>
      <c r="X752" s="270"/>
      <c r="Y752" s="364" t="str">
        <f t="shared" si="51"/>
        <v>02/2025</v>
      </c>
    </row>
    <row r="753">
      <c r="A753" s="219">
        <f t="array" ref="A753">XLOOKUP(B753,CABE_VENTAS!$A$1:A1037,CABE_VENTAS!$D$1:D1037,"N/A")</f>
        <v>45691</v>
      </c>
      <c r="B753" s="180">
        <v>1917.0</v>
      </c>
      <c r="C753" s="180" t="s">
        <v>282</v>
      </c>
      <c r="D753" s="362">
        <f t="array" ref="D753">XLOOKUP(B753,CABE_VENTAS!$A$1:A1037,CABE_VENTAS!$C$1:C1037,"N/A")</f>
        <v>23</v>
      </c>
      <c r="E753" s="363" t="str">
        <f t="array" ref="E753">XLOOKUP(D753,CLIENTES!$A$1:A1037,CLIENTES!$B$1:B1037, "")</f>
        <v>Bernard Parado</v>
      </c>
      <c r="F753" s="254" t="s">
        <v>912</v>
      </c>
      <c r="G753" s="180">
        <v>1.0</v>
      </c>
      <c r="H753" s="289" t="s">
        <v>948</v>
      </c>
      <c r="I753" s="289"/>
      <c r="J753" s="252">
        <v>0.0</v>
      </c>
      <c r="K753" s="360">
        <v>57.85</v>
      </c>
      <c r="L753" s="210">
        <f t="shared" si="74"/>
        <v>57.85</v>
      </c>
      <c r="M753" s="250" t="s">
        <v>548</v>
      </c>
      <c r="N753" s="263" t="str">
        <f t="shared" si="29"/>
        <v/>
      </c>
      <c r="O753" s="267">
        <v>46.28</v>
      </c>
      <c r="P753" s="267">
        <v>0.0</v>
      </c>
      <c r="Q753" s="267">
        <f t="array" ref="Q753">IFERROR((K753-O753-P753)*G753,"")</f>
        <v>11.57</v>
      </c>
      <c r="R753" s="294">
        <f t="shared" si="68"/>
        <v>0.2</v>
      </c>
      <c r="S753" s="216" t="s">
        <v>742</v>
      </c>
      <c r="T753" s="180"/>
      <c r="U753" s="267"/>
      <c r="V753" s="270" t="str">
        <f t="array" ref="V753">IFERROR(INDEX('ARTICULOS TECNO'!G:G, MATCH(F753, 'ARTICULOS TECNO'!A:A, 0)),"")</f>
        <v/>
      </c>
      <c r="W753" s="270">
        <f t="shared" si="39"/>
        <v>0</v>
      </c>
      <c r="X753" s="270"/>
      <c r="Y753" s="364" t="str">
        <f t="shared" si="51"/>
        <v>02/2025</v>
      </c>
    </row>
    <row r="754">
      <c r="A754" s="219">
        <f t="array" ref="A754">XLOOKUP(B754,CABE_VENTAS!$A$1:A1037,CABE_VENTAS!$D$1:D1037,"N/A")</f>
        <v>45691</v>
      </c>
      <c r="B754" s="180">
        <v>1917.0</v>
      </c>
      <c r="C754" s="180" t="s">
        <v>282</v>
      </c>
      <c r="D754" s="362">
        <f t="array" ref="D754">XLOOKUP(B754,CABE_VENTAS!$A$1:A1037,CABE_VENTAS!$C$1:C1037,"N/A")</f>
        <v>23</v>
      </c>
      <c r="E754" s="363" t="str">
        <f t="array" ref="E754">XLOOKUP(D754,CLIENTES!$A$1:A1037,CLIENTES!$B$1:B1037, "")</f>
        <v>Bernard Parado</v>
      </c>
      <c r="F754" s="254" t="s">
        <v>912</v>
      </c>
      <c r="G754" s="180">
        <v>1.0</v>
      </c>
      <c r="H754" s="358" t="str">
        <f>IFERROR(__xludf.DUMMYFUNCTION("XLOOKUP(F754, ARRAYFORMULA(IMPORTRANGE(#REF!,#REF!)), ARRAYFORMULA(IMPORTRANGE(#REF!,#REF!)))"),"#REF!")</f>
        <v>#REF!</v>
      </c>
      <c r="I754" s="358"/>
      <c r="J754" s="252">
        <v>0.0</v>
      </c>
      <c r="K754" s="360">
        <v>57.85</v>
      </c>
      <c r="L754" s="210">
        <f t="shared" si="74"/>
        <v>57.85</v>
      </c>
      <c r="M754" s="250" t="s">
        <v>548</v>
      </c>
      <c r="N754" s="263" t="str">
        <f t="shared" si="29"/>
        <v/>
      </c>
      <c r="O754" s="267">
        <v>46.28</v>
      </c>
      <c r="P754" s="267">
        <v>0.0</v>
      </c>
      <c r="Q754" s="267">
        <f t="array" ref="Q754">IFERROR((K754-O754-P754)*G754,"")</f>
        <v>11.57</v>
      </c>
      <c r="R754" s="294">
        <f t="shared" si="68"/>
        <v>0.2</v>
      </c>
      <c r="S754" s="216" t="s">
        <v>742</v>
      </c>
      <c r="T754" s="180"/>
      <c r="U754" s="267"/>
      <c r="V754" s="270" t="str">
        <f t="array" ref="V754">IFERROR(INDEX('ARTICULOS TECNO'!G:G, MATCH(F754, 'ARTICULOS TECNO'!A:A, 0)),"")</f>
        <v/>
      </c>
      <c r="W754" s="270">
        <f t="shared" si="39"/>
        <v>0</v>
      </c>
      <c r="X754" s="270"/>
      <c r="Y754" s="364" t="str">
        <f t="shared" si="51"/>
        <v>02/2025</v>
      </c>
    </row>
    <row r="755">
      <c r="A755" s="219">
        <f t="array" ref="A755">XLOOKUP(B755,CABE_VENTAS!$A$1:A1037,CABE_VENTAS!$D$1:D1037,"N/A")</f>
        <v>45691</v>
      </c>
      <c r="B755" s="180">
        <v>1917.0</v>
      </c>
      <c r="C755" s="180" t="s">
        <v>282</v>
      </c>
      <c r="D755" s="362">
        <f t="array" ref="D755">XLOOKUP(B755,CABE_VENTAS!$A$1:A1037,CABE_VENTAS!$C$1:C1037,"N/A")</f>
        <v>23</v>
      </c>
      <c r="E755" s="363" t="str">
        <f t="array" ref="E755">XLOOKUP(D755,CLIENTES!$A$1:A1037,CLIENTES!$B$1:B1037, "")</f>
        <v>Bernard Parado</v>
      </c>
      <c r="F755" s="254" t="s">
        <v>949</v>
      </c>
      <c r="G755" s="180">
        <v>1.0</v>
      </c>
      <c r="H755" s="289" t="s">
        <v>950</v>
      </c>
      <c r="I755" s="289"/>
      <c r="J755" s="252">
        <v>0.0</v>
      </c>
      <c r="K755" s="360">
        <v>64.35</v>
      </c>
      <c r="L755" s="210">
        <f t="shared" si="74"/>
        <v>64.35</v>
      </c>
      <c r="M755" s="250" t="s">
        <v>548</v>
      </c>
      <c r="N755" s="263" t="str">
        <f t="shared" si="29"/>
        <v/>
      </c>
      <c r="O755" s="267">
        <v>51.48</v>
      </c>
      <c r="P755" s="267">
        <v>0.0</v>
      </c>
      <c r="Q755" s="267">
        <f t="array" ref="Q755">IFERROR((K755-O755-P755)*G755,"")</f>
        <v>12.87</v>
      </c>
      <c r="R755" s="294">
        <f t="shared" si="68"/>
        <v>0.2</v>
      </c>
      <c r="S755" s="216" t="s">
        <v>742</v>
      </c>
      <c r="T755" s="180"/>
      <c r="U755" s="267"/>
      <c r="V755" s="270" t="str">
        <f t="array" ref="V755">IFERROR(INDEX('ARTICULOS TECNO'!G:G, MATCH(F755, 'ARTICULOS TECNO'!A:A, 0)),"")</f>
        <v/>
      </c>
      <c r="W755" s="270">
        <f t="shared" si="39"/>
        <v>0</v>
      </c>
      <c r="X755" s="270"/>
      <c r="Y755" s="364" t="str">
        <f t="shared" si="51"/>
        <v>02/2025</v>
      </c>
    </row>
    <row r="756">
      <c r="A756" s="219">
        <f t="array" ref="A756">XLOOKUP(B756,CABE_VENTAS!$A$1:A1037,CABE_VENTAS!$D$1:D1037,"N/A")</f>
        <v>45691</v>
      </c>
      <c r="B756" s="180">
        <v>1917.0</v>
      </c>
      <c r="C756" s="180" t="s">
        <v>282</v>
      </c>
      <c r="D756" s="362">
        <f t="array" ref="D756">XLOOKUP(B756,CABE_VENTAS!$A$1:A1037,CABE_VENTAS!$C$1:C1037,"N/A")</f>
        <v>23</v>
      </c>
      <c r="E756" s="363" t="str">
        <f t="array" ref="E756">XLOOKUP(D756,CLIENTES!$A$1:A1037,CLIENTES!$B$1:B1037, "")</f>
        <v>Bernard Parado</v>
      </c>
      <c r="F756" s="254" t="s">
        <v>951</v>
      </c>
      <c r="G756" s="180">
        <v>1.0</v>
      </c>
      <c r="H756" s="289" t="s">
        <v>952</v>
      </c>
      <c r="I756" s="289"/>
      <c r="J756" s="252">
        <v>0.0</v>
      </c>
      <c r="K756" s="360">
        <v>64.35</v>
      </c>
      <c r="L756" s="210">
        <f t="shared" si="74"/>
        <v>64.35</v>
      </c>
      <c r="M756" s="250" t="s">
        <v>548</v>
      </c>
      <c r="N756" s="263" t="str">
        <f t="shared" si="29"/>
        <v/>
      </c>
      <c r="O756" s="267">
        <v>51.48</v>
      </c>
      <c r="P756" s="267">
        <v>0.0</v>
      </c>
      <c r="Q756" s="267">
        <f t="array" ref="Q756">IFERROR((K756-O756-P756)*G756,"")</f>
        <v>12.87</v>
      </c>
      <c r="R756" s="294">
        <f t="shared" si="68"/>
        <v>0.2</v>
      </c>
      <c r="S756" s="216" t="s">
        <v>742</v>
      </c>
      <c r="T756" s="180"/>
      <c r="U756" s="267"/>
      <c r="V756" s="270" t="str">
        <f t="array" ref="V756">IFERROR(INDEX('ARTICULOS TECNO'!G:G, MATCH(F756, 'ARTICULOS TECNO'!A:A, 0)),"")</f>
        <v/>
      </c>
      <c r="W756" s="270">
        <f t="shared" si="39"/>
        <v>0</v>
      </c>
      <c r="X756" s="270"/>
      <c r="Y756" s="364" t="str">
        <f t="shared" si="51"/>
        <v>02/2025</v>
      </c>
    </row>
    <row r="757">
      <c r="A757" s="219">
        <f t="array" ref="A757">XLOOKUP(B757,CABE_VENTAS!$A$1:A1037,CABE_VENTAS!$D$1:D1037,"N/A")</f>
        <v>45691</v>
      </c>
      <c r="B757" s="180">
        <v>1917.0</v>
      </c>
      <c r="C757" s="180" t="s">
        <v>282</v>
      </c>
      <c r="D757" s="362">
        <f t="array" ref="D757">XLOOKUP(B757,CABE_VENTAS!$A$1:A1037,CABE_VENTAS!$C$1:C1037,"N/A")</f>
        <v>23</v>
      </c>
      <c r="E757" s="363" t="str">
        <f t="array" ref="E757">XLOOKUP(D757,CLIENTES!$A$1:A1037,CLIENTES!$B$1:B1037, "")</f>
        <v>Bernard Parado</v>
      </c>
      <c r="F757" s="254" t="s">
        <v>953</v>
      </c>
      <c r="G757" s="180">
        <v>1.0</v>
      </c>
      <c r="H757" s="289" t="s">
        <v>954</v>
      </c>
      <c r="I757" s="289"/>
      <c r="J757" s="252">
        <v>0.0</v>
      </c>
      <c r="K757" s="360">
        <v>64.35</v>
      </c>
      <c r="L757" s="210">
        <f t="shared" si="74"/>
        <v>64.35</v>
      </c>
      <c r="M757" s="250" t="s">
        <v>548</v>
      </c>
      <c r="N757" s="263" t="str">
        <f t="shared" si="29"/>
        <v/>
      </c>
      <c r="O757" s="267">
        <v>51.48</v>
      </c>
      <c r="P757" s="267">
        <v>0.0</v>
      </c>
      <c r="Q757" s="267">
        <f t="array" ref="Q757">IFERROR((K757-O757-P757)*G757,"")</f>
        <v>12.87</v>
      </c>
      <c r="R757" s="294">
        <f t="shared" si="68"/>
        <v>0.2</v>
      </c>
      <c r="S757" s="216" t="s">
        <v>742</v>
      </c>
      <c r="T757" s="180"/>
      <c r="U757" s="267"/>
      <c r="V757" s="270" t="str">
        <f t="array" ref="V757">IFERROR(INDEX('ARTICULOS TECNO'!G:G, MATCH(F757, 'ARTICULOS TECNO'!A:A, 0)),"")</f>
        <v/>
      </c>
      <c r="W757" s="270">
        <f t="shared" si="39"/>
        <v>0</v>
      </c>
      <c r="X757" s="289" t="s">
        <v>955</v>
      </c>
      <c r="Y757" s="244" t="str">
        <f t="shared" si="51"/>
        <v>02/2025</v>
      </c>
    </row>
    <row r="758">
      <c r="A758" s="219">
        <f t="array" ref="A758">XLOOKUP(B758,CABE_VENTAS!$A$1:A1037,CABE_VENTAS!$D$1:D1037,"N/A")</f>
        <v>45691</v>
      </c>
      <c r="B758" s="180">
        <v>1917.0</v>
      </c>
      <c r="C758" s="180" t="s">
        <v>282</v>
      </c>
      <c r="D758" s="362">
        <f t="array" ref="D758">XLOOKUP(B758,CABE_VENTAS!$A$1:A1037,CABE_VENTAS!$C$1:C1037,"N/A")</f>
        <v>23</v>
      </c>
      <c r="E758" s="363" t="str">
        <f t="array" ref="E758">XLOOKUP(D758,CLIENTES!$A$1:A1037,CLIENTES!$B$1:B1037, "")</f>
        <v>Bernard Parado</v>
      </c>
      <c r="F758" s="254" t="s">
        <v>956</v>
      </c>
      <c r="G758" s="180">
        <v>1.0</v>
      </c>
      <c r="H758" s="289" t="s">
        <v>957</v>
      </c>
      <c r="I758" s="289"/>
      <c r="J758" s="252">
        <v>0.0</v>
      </c>
      <c r="K758" s="360">
        <v>64.35</v>
      </c>
      <c r="L758" s="210">
        <f t="shared" si="74"/>
        <v>64.35</v>
      </c>
      <c r="M758" s="250" t="s">
        <v>548</v>
      </c>
      <c r="N758" s="263" t="str">
        <f t="shared" si="29"/>
        <v/>
      </c>
      <c r="O758" s="267">
        <v>51.48</v>
      </c>
      <c r="P758" s="267">
        <v>0.0</v>
      </c>
      <c r="Q758" s="267">
        <f t="array" ref="Q758">IFERROR((K758-O758-P758)*G758,"")</f>
        <v>12.87</v>
      </c>
      <c r="R758" s="294">
        <f t="shared" si="68"/>
        <v>0.2</v>
      </c>
      <c r="S758" s="216" t="s">
        <v>742</v>
      </c>
      <c r="T758" s="180"/>
      <c r="U758" s="267"/>
      <c r="V758" s="270" t="str">
        <f t="array" ref="V758">IFERROR(INDEX('ARTICULOS TECNO'!G:G, MATCH(F758, 'ARTICULOS TECNO'!A:A, 0)),"")</f>
        <v/>
      </c>
      <c r="W758" s="270">
        <f t="shared" si="39"/>
        <v>0</v>
      </c>
      <c r="X758" s="270"/>
      <c r="Y758" s="364" t="str">
        <f t="shared" si="51"/>
        <v>02/2025</v>
      </c>
    </row>
    <row r="759">
      <c r="A759" s="219">
        <f t="array" ref="A759">XLOOKUP(B759,CABE_VENTAS!$A$1:A1037,CABE_VENTAS!$D$1:D1037,"N/A")</f>
        <v>45691</v>
      </c>
      <c r="B759" s="180">
        <v>1917.0</v>
      </c>
      <c r="C759" s="180" t="s">
        <v>282</v>
      </c>
      <c r="D759" s="362">
        <f t="array" ref="D759">XLOOKUP(B759,CABE_VENTAS!$A$1:A1037,CABE_VENTAS!$C$1:C1037,"N/A")</f>
        <v>23</v>
      </c>
      <c r="E759" s="363" t="str">
        <f t="array" ref="E759">XLOOKUP(D759,CLIENTES!$A$1:A1037,CLIENTES!$B$1:B1037, "")</f>
        <v>Bernard Parado</v>
      </c>
      <c r="F759" s="254" t="s">
        <v>892</v>
      </c>
      <c r="G759" s="180">
        <v>1.0</v>
      </c>
      <c r="H759" s="289" t="s">
        <v>958</v>
      </c>
      <c r="I759" s="289"/>
      <c r="J759" s="252">
        <v>0.0</v>
      </c>
      <c r="K759" s="360">
        <v>64.35</v>
      </c>
      <c r="L759" s="210">
        <f t="shared" si="74"/>
        <v>64.35</v>
      </c>
      <c r="M759" s="250" t="s">
        <v>548</v>
      </c>
      <c r="N759" s="263" t="str">
        <f t="shared" si="29"/>
        <v/>
      </c>
      <c r="O759" s="267">
        <v>51.48</v>
      </c>
      <c r="P759" s="267">
        <v>0.0</v>
      </c>
      <c r="Q759" s="267">
        <f t="array" ref="Q759">IFERROR((K759-O759-P759)*G759,"")</f>
        <v>12.87</v>
      </c>
      <c r="R759" s="294">
        <f t="shared" si="68"/>
        <v>0.2</v>
      </c>
      <c r="S759" s="216" t="s">
        <v>742</v>
      </c>
      <c r="T759" s="180"/>
      <c r="U759" s="267"/>
      <c r="V759" s="270" t="str">
        <f t="array" ref="V759">IFERROR(INDEX('ARTICULOS TECNO'!G:G, MATCH(F759, 'ARTICULOS TECNO'!A:A, 0)),"")</f>
        <v/>
      </c>
      <c r="W759" s="270">
        <f t="shared" si="39"/>
        <v>0</v>
      </c>
      <c r="X759" s="270"/>
      <c r="Y759" s="364" t="str">
        <f t="shared" si="51"/>
        <v>02/2025</v>
      </c>
    </row>
    <row r="760">
      <c r="A760" s="219">
        <f t="array" ref="A760">XLOOKUP(B760,CABE_VENTAS!$A$1:A1037,CABE_VENTAS!$D$1:D1037,"N/A")</f>
        <v>45691</v>
      </c>
      <c r="B760" s="180">
        <v>1917.0</v>
      </c>
      <c r="C760" s="180" t="s">
        <v>282</v>
      </c>
      <c r="D760" s="362">
        <f t="array" ref="D760">XLOOKUP(B760,CABE_VENTAS!$A$1:A1037,CABE_VENTAS!$C$1:C1037,"N/A")</f>
        <v>23</v>
      </c>
      <c r="E760" s="363" t="str">
        <f t="array" ref="E760">XLOOKUP(D760,CLIENTES!$A$1:A1037,CLIENTES!$B$1:B1037, "")</f>
        <v>Bernard Parado</v>
      </c>
      <c r="F760" s="254" t="s">
        <v>894</v>
      </c>
      <c r="G760" s="180">
        <v>1.0</v>
      </c>
      <c r="H760" s="289" t="s">
        <v>959</v>
      </c>
      <c r="I760" s="289"/>
      <c r="J760" s="252">
        <v>0.0</v>
      </c>
      <c r="K760" s="360">
        <v>64.35</v>
      </c>
      <c r="L760" s="210">
        <f t="shared" si="74"/>
        <v>64.35</v>
      </c>
      <c r="M760" s="250" t="s">
        <v>548</v>
      </c>
      <c r="N760" s="263">
        <f t="shared" si="29"/>
        <v>759.7</v>
      </c>
      <c r="O760" s="267">
        <v>51.48</v>
      </c>
      <c r="P760" s="267">
        <v>0.0</v>
      </c>
      <c r="Q760" s="267">
        <f t="array" ref="Q760">IFERROR((K760-O760-P760)*G760,"")</f>
        <v>12.87</v>
      </c>
      <c r="R760" s="294">
        <f t="shared" si="68"/>
        <v>0.2</v>
      </c>
      <c r="S760" s="216" t="s">
        <v>742</v>
      </c>
      <c r="T760" s="180"/>
      <c r="U760" s="267"/>
      <c r="V760" s="270" t="str">
        <f t="array" ref="V760">IFERROR(INDEX('ARTICULOS TECNO'!G:G, MATCH(F760, 'ARTICULOS TECNO'!A:A, 0)),"")</f>
        <v/>
      </c>
      <c r="W760" s="270">
        <f t="shared" si="39"/>
        <v>0</v>
      </c>
      <c r="X760" s="270"/>
      <c r="Y760" s="364" t="str">
        <f t="shared" si="51"/>
        <v>02/2025</v>
      </c>
    </row>
    <row r="761">
      <c r="A761" s="219">
        <f t="array" ref="A761">XLOOKUP(B761,CABE_VENTAS!$A$1:A1037,CABE_VENTAS!$D$1:D1037,"N/A")</f>
        <v>45685</v>
      </c>
      <c r="B761" s="180">
        <v>1916.0</v>
      </c>
      <c r="C761" s="180" t="s">
        <v>191</v>
      </c>
      <c r="D761" s="362">
        <f t="array" ref="D761">XLOOKUP(B761,CABE_VENTAS!$A$1:A1037,CABE_VENTAS!$C$1:C1037,"N/A")</f>
        <v>221</v>
      </c>
      <c r="E761" s="363" t="str">
        <f t="array" ref="E761">XLOOKUP(D761,CLIENTES!$A$1:A1037,CLIENTES!$B$1:B1037, "")</f>
        <v>Roly</v>
      </c>
      <c r="F761" s="254"/>
      <c r="G761" s="180">
        <v>3.0</v>
      </c>
      <c r="H761" s="289" t="s">
        <v>960</v>
      </c>
      <c r="I761" s="289"/>
      <c r="J761" s="252">
        <v>515.0</v>
      </c>
      <c r="K761" s="301">
        <v>1216.0</v>
      </c>
      <c r="L761" s="210">
        <f t="shared" si="74"/>
        <v>3648</v>
      </c>
      <c r="M761" s="250" t="s">
        <v>548</v>
      </c>
      <c r="N761" s="263">
        <f t="shared" si="29"/>
        <v>3648</v>
      </c>
      <c r="O761" s="267">
        <v>980.0</v>
      </c>
      <c r="P761" s="267">
        <v>50.0</v>
      </c>
      <c r="Q761" s="267">
        <f t="array" ref="Q761">IFERROR((K761-O761-P761)*G761,"")</f>
        <v>558</v>
      </c>
      <c r="R761" s="294">
        <f t="shared" si="68"/>
        <v>0.1529605263</v>
      </c>
      <c r="S761" s="216" t="s">
        <v>518</v>
      </c>
      <c r="T761" s="180"/>
      <c r="U761" s="267"/>
      <c r="V761" s="270" t="str">
        <f t="array" ref="V761">IFERROR(INDEX('ARTICULOS TECNO'!G:G, MATCH(F761, 'ARTICULOS TECNO'!A:A, 0)),"")</f>
        <v/>
      </c>
      <c r="W761" s="270">
        <f t="shared" si="39"/>
        <v>0</v>
      </c>
      <c r="X761" s="270"/>
      <c r="Y761" s="364" t="str">
        <f t="shared" si="51"/>
        <v>01/2025</v>
      </c>
    </row>
    <row r="762">
      <c r="A762" s="219">
        <f t="array" ref="A762">XLOOKUP(B762,CABE_VENTAS!$A$1:A1037,CABE_VENTAS!$D$1:D1037,"N/A")</f>
        <v>45687</v>
      </c>
      <c r="B762" s="180">
        <v>1915.0</v>
      </c>
      <c r="C762" s="180" t="s">
        <v>192</v>
      </c>
      <c r="D762" s="362">
        <f t="array" ref="D762">XLOOKUP(B762,CABE_VENTAS!$A$1:A1037,CABE_VENTAS!$C$1:C1037,"N/A")</f>
        <v>188</v>
      </c>
      <c r="E762" s="363" t="str">
        <f t="array" ref="E762">XLOOKUP(D762,CLIENTES!$A$1:A1037,CLIENTES!$B$1:B1037, "")</f>
        <v>Nahuel Horrach</v>
      </c>
      <c r="F762" s="254"/>
      <c r="G762" s="260">
        <v>8.0</v>
      </c>
      <c r="H762" s="302" t="s">
        <v>929</v>
      </c>
      <c r="I762" s="302"/>
      <c r="J762" s="252">
        <v>506.0</v>
      </c>
      <c r="K762" s="301">
        <v>464.8</v>
      </c>
      <c r="L762" s="210">
        <f t="shared" si="74"/>
        <v>3718.4</v>
      </c>
      <c r="M762" s="250" t="s">
        <v>548</v>
      </c>
      <c r="N762" s="263" t="str">
        <f t="shared" si="29"/>
        <v/>
      </c>
      <c r="O762" s="267">
        <v>385.0</v>
      </c>
      <c r="P762" s="267">
        <v>20.0</v>
      </c>
      <c r="Q762" s="267">
        <f t="array" ref="Q762">IFERROR((K762-O762-P762)*G762,"")</f>
        <v>478.4</v>
      </c>
      <c r="R762" s="294">
        <f t="shared" si="68"/>
        <v>0.1286574871</v>
      </c>
      <c r="S762" s="216" t="s">
        <v>874</v>
      </c>
      <c r="T762" s="180"/>
      <c r="U762" s="267"/>
      <c r="V762" s="270" t="str">
        <f t="array" ref="V762">IFERROR(INDEX('ARTICULOS TECNO'!G:G, MATCH(F762, 'ARTICULOS TECNO'!A:A, 0)),"")</f>
        <v/>
      </c>
      <c r="W762" s="270">
        <f t="shared" si="39"/>
        <v>0</v>
      </c>
      <c r="X762" s="270"/>
      <c r="Y762" s="364" t="str">
        <f t="shared" si="51"/>
        <v>01/2025</v>
      </c>
    </row>
    <row r="763">
      <c r="A763" s="219">
        <f t="array" ref="A763">XLOOKUP(B763,CABE_VENTAS!$A$1:A1037,CABE_VENTAS!$D$1:D1037,"N/A")</f>
        <v>45687</v>
      </c>
      <c r="B763" s="180">
        <v>1915.0</v>
      </c>
      <c r="C763" s="180" t="s">
        <v>192</v>
      </c>
      <c r="D763" s="362">
        <f t="array" ref="D763">XLOOKUP(B763,CABE_VENTAS!$A$1:A1037,CABE_VENTAS!$C$1:C1037,"N/A")</f>
        <v>188</v>
      </c>
      <c r="E763" s="363" t="str">
        <f t="array" ref="E763">XLOOKUP(D763,CLIENTES!$A$1:A1037,CLIENTES!$B$1:B1037, "")</f>
        <v>Nahuel Horrach</v>
      </c>
      <c r="F763" s="254"/>
      <c r="G763" s="260">
        <v>8.0</v>
      </c>
      <c r="H763" s="302" t="s">
        <v>922</v>
      </c>
      <c r="I763" s="302"/>
      <c r="J763" s="252">
        <v>506.0</v>
      </c>
      <c r="K763" s="301">
        <v>399.38</v>
      </c>
      <c r="L763" s="210">
        <f t="shared" si="74"/>
        <v>3195.04</v>
      </c>
      <c r="M763" s="250" t="s">
        <v>548</v>
      </c>
      <c r="N763" s="263">
        <f t="shared" si="29"/>
        <v>6913.44</v>
      </c>
      <c r="O763" s="267">
        <v>325.0</v>
      </c>
      <c r="P763" s="267">
        <v>20.0</v>
      </c>
      <c r="Q763" s="267">
        <f t="array" ref="Q763">IFERROR((K763-O763-P763)*G763,"")</f>
        <v>435.04</v>
      </c>
      <c r="R763" s="294">
        <f t="shared" si="68"/>
        <v>0.1361610496</v>
      </c>
      <c r="S763" s="216" t="s">
        <v>874</v>
      </c>
      <c r="T763" s="180"/>
      <c r="U763" s="267"/>
      <c r="V763" s="270" t="str">
        <f t="array" ref="V763">IFERROR(INDEX('ARTICULOS TECNO'!G:G, MATCH(F763, 'ARTICULOS TECNO'!A:A, 0)),"")</f>
        <v/>
      </c>
      <c r="W763" s="270">
        <f t="shared" si="39"/>
        <v>0</v>
      </c>
      <c r="X763" s="270"/>
      <c r="Y763" s="364" t="str">
        <f t="shared" si="51"/>
        <v>01/2025</v>
      </c>
    </row>
    <row r="764">
      <c r="A764" s="219">
        <f t="array" ref="A764">XLOOKUP(B764,CABE_VENTAS!$A$1:A1037,CABE_VENTAS!$D$1:D1037,"N/A")</f>
        <v>45680</v>
      </c>
      <c r="B764" s="180">
        <v>1914.0</v>
      </c>
      <c r="C764" s="180" t="s">
        <v>192</v>
      </c>
      <c r="D764" s="362">
        <f t="array" ref="D764">XLOOKUP(B764,CABE_VENTAS!$A$1:A1037,CABE_VENTAS!$C$1:C1037,"N/A")</f>
        <v>23</v>
      </c>
      <c r="E764" s="363" t="str">
        <f t="array" ref="E764">XLOOKUP(D764,CLIENTES!$A$1:A1037,CLIENTES!$B$1:B1037, "")</f>
        <v>Bernard Parado</v>
      </c>
      <c r="F764" s="254" t="s">
        <v>921</v>
      </c>
      <c r="G764" s="260">
        <v>1.0</v>
      </c>
      <c r="H764" s="302" t="s">
        <v>961</v>
      </c>
      <c r="I764" s="302"/>
      <c r="J764" s="252">
        <v>0.0</v>
      </c>
      <c r="K764" s="301">
        <v>204.38</v>
      </c>
      <c r="L764" s="210">
        <f t="shared" si="74"/>
        <v>204.38</v>
      </c>
      <c r="M764" s="250" t="s">
        <v>548</v>
      </c>
      <c r="N764" s="263" t="str">
        <f t="shared" si="29"/>
        <v/>
      </c>
      <c r="O764" s="267">
        <v>215.0</v>
      </c>
      <c r="P764" s="267">
        <v>0.0</v>
      </c>
      <c r="Q764" s="267">
        <f t="array" ref="Q764">IFERROR((K764-O764-P764)*G764,"")</f>
        <v>-10.62</v>
      </c>
      <c r="R764" s="294">
        <f t="shared" si="68"/>
        <v>-0.05196203151</v>
      </c>
      <c r="S764" s="216" t="s">
        <v>874</v>
      </c>
      <c r="T764" s="180"/>
      <c r="U764" s="267"/>
      <c r="V764" s="270" t="str">
        <f t="array" ref="V764">IFERROR(INDEX('ARTICULOS TECNO'!G:G, MATCH(F764, 'ARTICULOS TECNO'!A:A, 0)),"")</f>
        <v/>
      </c>
      <c r="W764" s="270">
        <f t="shared" si="39"/>
        <v>0</v>
      </c>
      <c r="X764" s="270"/>
      <c r="Y764" s="364" t="str">
        <f t="shared" si="51"/>
        <v>01/2025</v>
      </c>
    </row>
    <row r="765">
      <c r="A765" s="219">
        <f t="array" ref="A765">XLOOKUP(B765,CABE_VENTAS!$A$1:A1037,CABE_VENTAS!$D$1:D1037,"N/A")</f>
        <v>45680</v>
      </c>
      <c r="B765" s="180">
        <v>1914.0</v>
      </c>
      <c r="C765" s="180" t="s">
        <v>192</v>
      </c>
      <c r="D765" s="362">
        <f t="array" ref="D765">XLOOKUP(B765,CABE_VENTAS!$A$1:A1037,CABE_VENTAS!$C$1:C1037,"N/A")</f>
        <v>23</v>
      </c>
      <c r="E765" s="363" t="str">
        <f t="array" ref="E765">XLOOKUP(D765,CLIENTES!$A$1:A1037,CLIENTES!$B$1:B1037, "")</f>
        <v>Bernard Parado</v>
      </c>
      <c r="F765" s="254" t="s">
        <v>921</v>
      </c>
      <c r="G765" s="260">
        <v>1.0</v>
      </c>
      <c r="H765" s="302" t="s">
        <v>962</v>
      </c>
      <c r="I765" s="302"/>
      <c r="J765" s="252">
        <v>0.0</v>
      </c>
      <c r="K765" s="301">
        <v>316.67</v>
      </c>
      <c r="L765" s="210">
        <f t="shared" si="74"/>
        <v>316.67</v>
      </c>
      <c r="M765" s="250" t="s">
        <v>548</v>
      </c>
      <c r="N765" s="263" t="str">
        <f t="shared" si="29"/>
        <v/>
      </c>
      <c r="O765" s="267">
        <v>285.0</v>
      </c>
      <c r="P765" s="267">
        <v>0.0</v>
      </c>
      <c r="Q765" s="267">
        <f t="array" ref="Q765">IFERROR((K765-O765-P765)*G765,"")</f>
        <v>31.67</v>
      </c>
      <c r="R765" s="294">
        <f t="shared" si="68"/>
        <v>0.1000094736</v>
      </c>
      <c r="S765" s="216" t="s">
        <v>874</v>
      </c>
      <c r="T765" s="180"/>
      <c r="U765" s="267"/>
      <c r="V765" s="270" t="str">
        <f t="array" ref="V765">IFERROR(INDEX('ARTICULOS TECNO'!G:G, MATCH(F765, 'ARTICULOS TECNO'!A:A, 0)),"")</f>
        <v/>
      </c>
      <c r="W765" s="270">
        <f t="shared" si="39"/>
        <v>0</v>
      </c>
      <c r="X765" s="270"/>
      <c r="Y765" s="364" t="str">
        <f t="shared" si="51"/>
        <v>01/2025</v>
      </c>
    </row>
    <row r="766">
      <c r="A766" s="219">
        <f t="array" ref="A766">XLOOKUP(B766,CABE_VENTAS!$A$1:A1037,CABE_VENTAS!$D$1:D1037,"N/A")</f>
        <v>45680</v>
      </c>
      <c r="B766" s="180">
        <v>1914.0</v>
      </c>
      <c r="C766" s="180" t="s">
        <v>192</v>
      </c>
      <c r="D766" s="362">
        <f t="array" ref="D766">XLOOKUP(B766,CABE_VENTAS!$A$1:A1037,CABE_VENTAS!$C$1:C1037,"N/A")</f>
        <v>23</v>
      </c>
      <c r="E766" s="363" t="str">
        <f t="array" ref="E766">XLOOKUP(D766,CLIENTES!$A$1:A1037,CLIENTES!$B$1:B1037, "")</f>
        <v>Bernard Parado</v>
      </c>
      <c r="F766" s="254" t="s">
        <v>921</v>
      </c>
      <c r="G766" s="260">
        <v>1.0</v>
      </c>
      <c r="H766" s="302" t="s">
        <v>963</v>
      </c>
      <c r="I766" s="302"/>
      <c r="J766" s="252">
        <v>0.0</v>
      </c>
      <c r="K766" s="301">
        <v>271.25</v>
      </c>
      <c r="L766" s="210">
        <f t="shared" si="74"/>
        <v>271.25</v>
      </c>
      <c r="M766" s="250" t="s">
        <v>548</v>
      </c>
      <c r="N766" s="263" t="str">
        <f t="shared" si="29"/>
        <v/>
      </c>
      <c r="O766" s="267">
        <v>250.0</v>
      </c>
      <c r="P766" s="267">
        <v>0.0</v>
      </c>
      <c r="Q766" s="267">
        <f t="array" ref="Q766">IFERROR((K766-O766-P766)*G766,"")</f>
        <v>21.25</v>
      </c>
      <c r="R766" s="294">
        <f t="shared" si="68"/>
        <v>0.07834101382</v>
      </c>
      <c r="S766" s="216" t="s">
        <v>874</v>
      </c>
      <c r="T766" s="180"/>
      <c r="U766" s="267"/>
      <c r="V766" s="270" t="str">
        <f t="array" ref="V766">IFERROR(INDEX('ARTICULOS TECNO'!G:G, MATCH(F766, 'ARTICULOS TECNO'!A:A, 0)),"")</f>
        <v/>
      </c>
      <c r="W766" s="270">
        <f t="shared" si="39"/>
        <v>0</v>
      </c>
      <c r="X766" s="270"/>
      <c r="Y766" s="364" t="str">
        <f t="shared" si="51"/>
        <v>01/2025</v>
      </c>
    </row>
    <row r="767">
      <c r="A767" s="219">
        <f t="array" ref="A767">XLOOKUP(B767,CABE_VENTAS!$A$1:A1037,CABE_VENTAS!$D$1:D1037,"N/A")</f>
        <v>45680</v>
      </c>
      <c r="B767" s="180">
        <v>1914.0</v>
      </c>
      <c r="C767" s="180" t="s">
        <v>192</v>
      </c>
      <c r="D767" s="362">
        <f t="array" ref="D767">XLOOKUP(B767,CABE_VENTAS!$A$1:A1037,CABE_VENTAS!$C$1:C1037,"N/A")</f>
        <v>23</v>
      </c>
      <c r="E767" s="363" t="str">
        <f t="array" ref="E767">XLOOKUP(D767,CLIENTES!$A$1:A1037,CLIENTES!$B$1:B1037, "")</f>
        <v>Bernard Parado</v>
      </c>
      <c r="F767" s="254" t="s">
        <v>921</v>
      </c>
      <c r="G767" s="260">
        <v>1.0</v>
      </c>
      <c r="H767" s="302" t="s">
        <v>964</v>
      </c>
      <c r="I767" s="302"/>
      <c r="J767" s="252">
        <v>0.0</v>
      </c>
      <c r="K767" s="301">
        <v>320.0</v>
      </c>
      <c r="L767" s="210">
        <f t="shared" si="74"/>
        <v>320</v>
      </c>
      <c r="M767" s="250" t="s">
        <v>548</v>
      </c>
      <c r="N767" s="263" t="str">
        <f t="shared" si="29"/>
        <v/>
      </c>
      <c r="O767" s="267">
        <v>290.0</v>
      </c>
      <c r="P767" s="267">
        <v>0.0</v>
      </c>
      <c r="Q767" s="267">
        <f t="array" ref="Q767">IFERROR((K767-O767-P767)*G767,"")</f>
        <v>30</v>
      </c>
      <c r="R767" s="294">
        <f t="shared" si="68"/>
        <v>0.09375</v>
      </c>
      <c r="S767" s="216" t="s">
        <v>874</v>
      </c>
      <c r="T767" s="180"/>
      <c r="U767" s="267"/>
      <c r="V767" s="270" t="str">
        <f t="array" ref="V767">IFERROR(INDEX('ARTICULOS TECNO'!G:G, MATCH(F767, 'ARTICULOS TECNO'!A:A, 0)),"")</f>
        <v/>
      </c>
      <c r="W767" s="270">
        <f t="shared" si="39"/>
        <v>0</v>
      </c>
      <c r="X767" s="270"/>
      <c r="Y767" s="364" t="str">
        <f t="shared" si="51"/>
        <v>01/2025</v>
      </c>
    </row>
    <row r="768">
      <c r="A768" s="219">
        <f t="array" ref="A768">XLOOKUP(B768,CABE_VENTAS!$A$1:A1037,CABE_VENTAS!$D$1:D1037,"N/A")</f>
        <v>45680</v>
      </c>
      <c r="B768" s="180">
        <v>1914.0</v>
      </c>
      <c r="C768" s="180" t="s">
        <v>192</v>
      </c>
      <c r="D768" s="362">
        <f t="array" ref="D768">XLOOKUP(B768,CABE_VENTAS!$A$1:A1037,CABE_VENTAS!$C$1:C1037,"N/A")</f>
        <v>23</v>
      </c>
      <c r="E768" s="363" t="str">
        <f t="array" ref="E768">XLOOKUP(D768,CLIENTES!$A$1:A1037,CLIENTES!$B$1:B1037, "")</f>
        <v>Bernard Parado</v>
      </c>
      <c r="F768" s="254" t="s">
        <v>921</v>
      </c>
      <c r="G768" s="260">
        <v>1.0</v>
      </c>
      <c r="H768" s="302" t="s">
        <v>908</v>
      </c>
      <c r="I768" s="302"/>
      <c r="J768" s="252">
        <v>0.0</v>
      </c>
      <c r="K768" s="301">
        <v>435.0</v>
      </c>
      <c r="L768" s="210">
        <f t="shared" si="74"/>
        <v>435</v>
      </c>
      <c r="M768" s="250" t="s">
        <v>548</v>
      </c>
      <c r="N768" s="263" t="str">
        <f t="shared" si="29"/>
        <v/>
      </c>
      <c r="O768" s="267">
        <v>375.0</v>
      </c>
      <c r="P768" s="267">
        <v>0.0</v>
      </c>
      <c r="Q768" s="267">
        <f t="array" ref="Q768">IFERROR((K768-O768-P768)*G768,"")</f>
        <v>60</v>
      </c>
      <c r="R768" s="294">
        <f t="shared" si="68"/>
        <v>0.1379310345</v>
      </c>
      <c r="S768" s="216" t="s">
        <v>965</v>
      </c>
      <c r="T768" s="180">
        <v>1000.0</v>
      </c>
      <c r="U768" s="267"/>
      <c r="V768" s="270" t="str">
        <f t="array" ref="V768">IFERROR(INDEX('ARTICULOS TECNO'!G:G, MATCH(F768, 'ARTICULOS TECNO'!A:A, 0)),"")</f>
        <v/>
      </c>
      <c r="W768" s="270">
        <f t="shared" si="39"/>
        <v>0</v>
      </c>
      <c r="X768" s="270"/>
      <c r="Y768" s="364" t="str">
        <f t="shared" si="51"/>
        <v>01/2025</v>
      </c>
    </row>
    <row r="769">
      <c r="A769" s="219">
        <f t="array" ref="A769">XLOOKUP(B769,CABE_VENTAS!$A$1:A1037,CABE_VENTAS!$D$1:D1037,"N/A")</f>
        <v>45680</v>
      </c>
      <c r="B769" s="180">
        <v>1914.0</v>
      </c>
      <c r="C769" s="180" t="s">
        <v>192</v>
      </c>
      <c r="D769" s="362">
        <f t="array" ref="D769">XLOOKUP(B769,CABE_VENTAS!$A$1:A1037,CABE_VENTAS!$C$1:C1037,"N/A")</f>
        <v>23</v>
      </c>
      <c r="E769" s="363" t="str">
        <f t="array" ref="E769">XLOOKUP(D769,CLIENTES!$A$1:A1037,CLIENTES!$B$1:B1037, "")</f>
        <v>Bernard Parado</v>
      </c>
      <c r="F769" s="254" t="s">
        <v>921</v>
      </c>
      <c r="G769" s="260">
        <v>1.0</v>
      </c>
      <c r="H769" s="302" t="s">
        <v>966</v>
      </c>
      <c r="I769" s="302"/>
      <c r="J769" s="252">
        <v>0.0</v>
      </c>
      <c r="K769" s="301">
        <v>340.83</v>
      </c>
      <c r="L769" s="210">
        <f t="shared" si="74"/>
        <v>340.83</v>
      </c>
      <c r="M769" s="250" t="s">
        <v>548</v>
      </c>
      <c r="N769" s="263" t="str">
        <f t="shared" si="29"/>
        <v/>
      </c>
      <c r="O769" s="267">
        <v>300.0</v>
      </c>
      <c r="P769" s="267">
        <v>0.0</v>
      </c>
      <c r="Q769" s="267">
        <f t="array" ref="Q769">IFERROR((K769-O769-P769)*G769,"")</f>
        <v>40.83</v>
      </c>
      <c r="R769" s="294">
        <f t="shared" si="68"/>
        <v>0.1197957926</v>
      </c>
      <c r="S769" s="216" t="s">
        <v>874</v>
      </c>
      <c r="T769" s="180"/>
      <c r="U769" s="267"/>
      <c r="V769" s="270" t="str">
        <f t="array" ref="V769">IFERROR(INDEX('ARTICULOS TECNO'!G:G, MATCH(F769, 'ARTICULOS TECNO'!A:A, 0)),"")</f>
        <v/>
      </c>
      <c r="W769" s="270">
        <f t="shared" si="39"/>
        <v>0</v>
      </c>
      <c r="X769" s="270"/>
      <c r="Y769" s="364" t="str">
        <f t="shared" si="51"/>
        <v>01/2025</v>
      </c>
    </row>
    <row r="770">
      <c r="A770" s="219">
        <f t="array" ref="A770">XLOOKUP(B770,CABE_VENTAS!$A$1:A1037,CABE_VENTAS!$D$1:D1037,"N/A")</f>
        <v>45680</v>
      </c>
      <c r="B770" s="180">
        <v>1914.0</v>
      </c>
      <c r="C770" s="180" t="s">
        <v>192</v>
      </c>
      <c r="D770" s="362">
        <f t="array" ref="D770">XLOOKUP(B770,CABE_VENTAS!$A$1:A1037,CABE_VENTAS!$C$1:C1037,"N/A")</f>
        <v>23</v>
      </c>
      <c r="E770" s="363" t="str">
        <f t="array" ref="E770">XLOOKUP(D770,CLIENTES!$A$1:A1037,CLIENTES!$B$1:B1037, "")</f>
        <v>Bernard Parado</v>
      </c>
      <c r="F770" s="254" t="s">
        <v>921</v>
      </c>
      <c r="G770" s="260">
        <v>1.0</v>
      </c>
      <c r="H770" s="302" t="s">
        <v>967</v>
      </c>
      <c r="I770" s="302"/>
      <c r="J770" s="252">
        <v>0.0</v>
      </c>
      <c r="K770" s="301">
        <v>455.0</v>
      </c>
      <c r="L770" s="210">
        <f t="shared" si="74"/>
        <v>455</v>
      </c>
      <c r="M770" s="250" t="s">
        <v>548</v>
      </c>
      <c r="N770" s="263" t="str">
        <f t="shared" si="29"/>
        <v/>
      </c>
      <c r="O770" s="267">
        <v>420.0</v>
      </c>
      <c r="P770" s="267">
        <v>0.0</v>
      </c>
      <c r="Q770" s="267">
        <f t="array" ref="Q770">IFERROR((K770-O770-P770)*G770,"")</f>
        <v>35</v>
      </c>
      <c r="R770" s="294">
        <f t="shared" si="68"/>
        <v>0.07692307692</v>
      </c>
      <c r="S770" s="216" t="s">
        <v>874</v>
      </c>
      <c r="T770" s="180"/>
      <c r="U770" s="267"/>
      <c r="V770" s="270" t="str">
        <f t="array" ref="V770">IFERROR(INDEX('ARTICULOS TECNO'!G:G, MATCH(F770, 'ARTICULOS TECNO'!A:A, 0)),"")</f>
        <v/>
      </c>
      <c r="W770" s="270">
        <f t="shared" si="39"/>
        <v>0</v>
      </c>
      <c r="X770" s="270"/>
      <c r="Y770" s="364" t="str">
        <f t="shared" si="51"/>
        <v>01/2025</v>
      </c>
    </row>
    <row r="771">
      <c r="A771" s="219">
        <f t="array" ref="A771">XLOOKUP(B771,CABE_VENTAS!$A$1:A1037,CABE_VENTAS!$D$1:D1037,"N/A")</f>
        <v>45680</v>
      </c>
      <c r="B771" s="180">
        <v>1914.0</v>
      </c>
      <c r="C771" s="180" t="s">
        <v>192</v>
      </c>
      <c r="D771" s="362">
        <f t="array" ref="D771">XLOOKUP(B771,CABE_VENTAS!$A$1:A1037,CABE_VENTAS!$C$1:C1037,"N/A")</f>
        <v>23</v>
      </c>
      <c r="E771" s="363" t="str">
        <f t="array" ref="E771">XLOOKUP(D771,CLIENTES!$A$1:A1037,CLIENTES!$B$1:B1037, "")</f>
        <v>Bernard Parado</v>
      </c>
      <c r="F771" s="254" t="s">
        <v>921</v>
      </c>
      <c r="G771" s="260">
        <v>1.0</v>
      </c>
      <c r="H771" s="302" t="s">
        <v>924</v>
      </c>
      <c r="I771" s="302"/>
      <c r="J771" s="252">
        <v>0.0</v>
      </c>
      <c r="K771" s="301">
        <v>470.83</v>
      </c>
      <c r="L771" s="210">
        <f t="shared" si="74"/>
        <v>470.83</v>
      </c>
      <c r="M771" s="250" t="s">
        <v>548</v>
      </c>
      <c r="N771" s="263">
        <f t="shared" si="29"/>
        <v>2813.96</v>
      </c>
      <c r="O771" s="267">
        <v>445.0</v>
      </c>
      <c r="P771" s="267">
        <v>0.0</v>
      </c>
      <c r="Q771" s="267">
        <f t="array" ref="Q771">IFERROR((K771-O771-P771)*G771,"")</f>
        <v>25.83</v>
      </c>
      <c r="R771" s="294">
        <f t="shared" si="68"/>
        <v>0.05486056538</v>
      </c>
      <c r="S771" s="216" t="s">
        <v>965</v>
      </c>
      <c r="T771" s="180">
        <v>1000.0</v>
      </c>
      <c r="U771" s="267"/>
      <c r="V771" s="270" t="str">
        <f t="array" ref="V771">IFERROR(INDEX('ARTICULOS TECNO'!G:G, MATCH(F771, 'ARTICULOS TECNO'!A:A, 0)),"")</f>
        <v/>
      </c>
      <c r="W771" s="270">
        <f t="shared" si="39"/>
        <v>0</v>
      </c>
      <c r="X771" s="270"/>
      <c r="Y771" s="364" t="str">
        <f t="shared" si="51"/>
        <v>01/2025</v>
      </c>
    </row>
    <row r="772">
      <c r="A772" s="219">
        <f t="array" ref="A772">XLOOKUP(B772,CABE_VENTAS!$A$1:A1037,CABE_VENTAS!$D$1:D1037,"N/A")</f>
        <v>45680</v>
      </c>
      <c r="B772" s="180">
        <v>1913.0</v>
      </c>
      <c r="C772" s="180" t="s">
        <v>282</v>
      </c>
      <c r="D772" s="362">
        <f t="array" ref="D772">XLOOKUP(B772,CABE_VENTAS!$A$1:A1037,CABE_VENTAS!$C$1:C1037,"N/A")</f>
        <v>173</v>
      </c>
      <c r="E772" s="363" t="str">
        <f t="array" ref="E772">XLOOKUP(D772,CLIENTES!$A$1:A1037,CLIENTES!$B$1:B1037, "")</f>
        <v>Matheus Vinicius</v>
      </c>
      <c r="F772" s="254"/>
      <c r="G772" s="260">
        <v>1.0</v>
      </c>
      <c r="H772" s="302" t="s">
        <v>968</v>
      </c>
      <c r="I772" s="302"/>
      <c r="J772" s="252">
        <v>514.0</v>
      </c>
      <c r="K772" s="301">
        <v>38.0</v>
      </c>
      <c r="L772" s="210">
        <f t="shared" si="74"/>
        <v>38</v>
      </c>
      <c r="M772" s="250" t="s">
        <v>548</v>
      </c>
      <c r="N772" s="263">
        <f t="shared" si="29"/>
        <v>38</v>
      </c>
      <c r="O772" s="267">
        <v>0.0</v>
      </c>
      <c r="P772" s="267">
        <v>20.0</v>
      </c>
      <c r="Q772" s="267">
        <f t="array" ref="Q772">IFERROR((K772-O772-P772)*G772,"")</f>
        <v>18</v>
      </c>
      <c r="R772" s="294">
        <f t="shared" si="68"/>
        <v>0.4736842105</v>
      </c>
      <c r="S772" s="216" t="s">
        <v>874</v>
      </c>
      <c r="T772" s="180"/>
      <c r="U772" s="267"/>
      <c r="V772" s="270" t="str">
        <f t="array" ref="V772">IFERROR(INDEX('ARTICULOS TECNO'!G:G, MATCH(F772, 'ARTICULOS TECNO'!A:A, 0)),"")</f>
        <v/>
      </c>
      <c r="W772" s="270">
        <f t="shared" si="39"/>
        <v>0</v>
      </c>
      <c r="X772" s="270"/>
      <c r="Y772" s="364" t="str">
        <f t="shared" si="51"/>
        <v>01/2025</v>
      </c>
    </row>
    <row r="773">
      <c r="A773" s="219">
        <f t="array" ref="A773">XLOOKUP(B773,CABE_VENTAS!$A$1:A1037,CABE_VENTAS!$D$1:D1037,"N/A")</f>
        <v>45678</v>
      </c>
      <c r="B773" s="180">
        <v>1912.0</v>
      </c>
      <c r="C773" s="180" t="s">
        <v>191</v>
      </c>
      <c r="D773" s="362">
        <f t="array" ref="D773">XLOOKUP(B773,CABE_VENTAS!$A$1:A1037,CABE_VENTAS!$C$1:C1037,"N/A")</f>
        <v>130</v>
      </c>
      <c r="E773" s="363" t="str">
        <f t="array" ref="E773">XLOOKUP(D773,CLIENTES!$A$1:A1037,CLIENTES!$B$1:B1037, "")</f>
        <v>Jorge Ledec</v>
      </c>
      <c r="F773" s="254"/>
      <c r="G773" s="260">
        <v>1.0</v>
      </c>
      <c r="H773" s="302" t="s">
        <v>969</v>
      </c>
      <c r="I773" s="302"/>
      <c r="J773" s="252">
        <v>515.0</v>
      </c>
      <c r="K773" s="301">
        <v>946.0</v>
      </c>
      <c r="L773" s="210">
        <f t="shared" si="74"/>
        <v>946</v>
      </c>
      <c r="M773" s="250" t="s">
        <v>548</v>
      </c>
      <c r="N773" s="263">
        <f t="shared" si="29"/>
        <v>946</v>
      </c>
      <c r="O773" s="267">
        <v>725.0</v>
      </c>
      <c r="P773" s="267">
        <v>70.0</v>
      </c>
      <c r="Q773" s="267">
        <f t="array" ref="Q773">IFERROR((K773-O773-P773)*G773,"")</f>
        <v>151</v>
      </c>
      <c r="R773" s="294">
        <f t="shared" si="68"/>
        <v>0.1596194503</v>
      </c>
      <c r="S773" s="216" t="s">
        <v>770</v>
      </c>
      <c r="T773" s="180"/>
      <c r="U773" s="267"/>
      <c r="V773" s="270" t="str">
        <f t="array" ref="V773">IFERROR(INDEX('ARTICULOS TECNO'!G:G, MATCH(F773, 'ARTICULOS TECNO'!A:A, 0)),"")</f>
        <v/>
      </c>
      <c r="W773" s="270">
        <f t="shared" si="39"/>
        <v>0</v>
      </c>
      <c r="X773" s="270"/>
      <c r="Y773" s="364" t="str">
        <f t="shared" si="51"/>
        <v>01/2025</v>
      </c>
    </row>
    <row r="774">
      <c r="A774" s="219">
        <f t="array" ref="A774">XLOOKUP(B774,CABE_VENTAS!$A$1:A1037,CABE_VENTAS!$D$1:D1037,"N/A")</f>
        <v>45678</v>
      </c>
      <c r="B774" s="180">
        <v>1911.0</v>
      </c>
      <c r="C774" s="180" t="s">
        <v>192</v>
      </c>
      <c r="D774" s="362">
        <f t="array" ref="D774">XLOOKUP(B774,CABE_VENTAS!$A$1:A1037,CABE_VENTAS!$C$1:C1037,"N/A")</f>
        <v>35</v>
      </c>
      <c r="E774" s="363" t="str">
        <f t="array" ref="E774">XLOOKUP(D774,CLIENTES!$A$1:A1037,CLIENTES!$B$1:B1037, "")</f>
        <v>Cioffis</v>
      </c>
      <c r="F774" s="254"/>
      <c r="G774" s="260">
        <v>1.0</v>
      </c>
      <c r="H774" s="302" t="s">
        <v>922</v>
      </c>
      <c r="I774" s="302"/>
      <c r="J774" s="252">
        <v>0.0</v>
      </c>
      <c r="K774" s="301">
        <v>380.0</v>
      </c>
      <c r="L774" s="210">
        <f t="shared" si="74"/>
        <v>380</v>
      </c>
      <c r="M774" s="250" t="s">
        <v>548</v>
      </c>
      <c r="N774" s="263" t="str">
        <f t="shared" si="29"/>
        <v/>
      </c>
      <c r="O774" s="267">
        <v>325.0</v>
      </c>
      <c r="P774" s="267">
        <v>0.0</v>
      </c>
      <c r="Q774" s="267">
        <f t="array" ref="Q774">IFERROR((K774-O774-P774)*G774,"")</f>
        <v>55</v>
      </c>
      <c r="R774" s="294">
        <f t="shared" si="68"/>
        <v>0.1447368421</v>
      </c>
      <c r="S774" s="216" t="s">
        <v>874</v>
      </c>
      <c r="T774" s="180"/>
      <c r="U774" s="267"/>
      <c r="V774" s="270" t="str">
        <f t="array" ref="V774">IFERROR(INDEX('ARTICULOS TECNO'!G:G, MATCH(F774, 'ARTICULOS TECNO'!A:A, 0)),"")</f>
        <v/>
      </c>
      <c r="W774" s="270">
        <f t="shared" si="39"/>
        <v>0</v>
      </c>
      <c r="X774" s="270"/>
      <c r="Y774" s="364" t="str">
        <f t="shared" si="51"/>
        <v>01/2025</v>
      </c>
    </row>
    <row r="775">
      <c r="A775" s="219">
        <f t="array" ref="A775">XLOOKUP(B775,CABE_VENTAS!$A$1:A1037,CABE_VENTAS!$D$1:D1037,"N/A")</f>
        <v>45678</v>
      </c>
      <c r="B775" s="180">
        <v>1911.0</v>
      </c>
      <c r="C775" s="180" t="s">
        <v>192</v>
      </c>
      <c r="D775" s="362">
        <f t="array" ref="D775">XLOOKUP(B775,CABE_VENTAS!$A$1:A1037,CABE_VENTAS!$C$1:C1037,"N/A")</f>
        <v>35</v>
      </c>
      <c r="E775" s="363" t="str">
        <f t="array" ref="E775">XLOOKUP(D775,CLIENTES!$A$1:A1037,CLIENTES!$B$1:B1037, "")</f>
        <v>Cioffis</v>
      </c>
      <c r="F775" s="254"/>
      <c r="G775" s="260">
        <v>2.0</v>
      </c>
      <c r="H775" s="302" t="s">
        <v>896</v>
      </c>
      <c r="I775" s="302"/>
      <c r="J775" s="252">
        <v>0.0</v>
      </c>
      <c r="K775" s="301">
        <v>470.0</v>
      </c>
      <c r="L775" s="210">
        <f t="shared" si="74"/>
        <v>940</v>
      </c>
      <c r="M775" s="250" t="s">
        <v>548</v>
      </c>
      <c r="N775" s="263">
        <f t="shared" si="29"/>
        <v>1320</v>
      </c>
      <c r="O775" s="267">
        <v>395.0</v>
      </c>
      <c r="P775" s="267">
        <v>0.0</v>
      </c>
      <c r="Q775" s="267">
        <f t="array" ref="Q775">IFERROR((K775-O775-P775)*G775,"")</f>
        <v>150</v>
      </c>
      <c r="R775" s="294">
        <f t="shared" si="68"/>
        <v>0.1595744681</v>
      </c>
      <c r="S775" s="216" t="s">
        <v>874</v>
      </c>
      <c r="T775" s="180"/>
      <c r="U775" s="267"/>
      <c r="V775" s="270" t="str">
        <f t="array" ref="V775">IFERROR(INDEX('ARTICULOS TECNO'!G:G, MATCH(F775, 'ARTICULOS TECNO'!A:A, 0)),"")</f>
        <v/>
      </c>
      <c r="W775" s="270">
        <f t="shared" si="39"/>
        <v>0</v>
      </c>
      <c r="X775" s="270"/>
      <c r="Y775" s="364" t="str">
        <f t="shared" si="51"/>
        <v>01/2025</v>
      </c>
    </row>
    <row r="776">
      <c r="A776" s="219">
        <f t="array" ref="A776">XLOOKUP(B776,CABE_VENTAS!$A$1:A1037,CABE_VENTAS!$D$1:D1037,"N/A")</f>
        <v>45678</v>
      </c>
      <c r="B776" s="180">
        <v>1910.0</v>
      </c>
      <c r="C776" s="180" t="s">
        <v>192</v>
      </c>
      <c r="D776" s="362">
        <f t="array" ref="D776">XLOOKUP(B776,CABE_VENTAS!$A$1:A1037,CABE_VENTAS!$C$1:C1037,"N/A")</f>
        <v>173</v>
      </c>
      <c r="E776" s="363" t="str">
        <f t="array" ref="E776">XLOOKUP(D776,CLIENTES!$A$1:A1037,CLIENTES!$B$1:B1037, "")</f>
        <v>Matheus Vinicius</v>
      </c>
      <c r="F776" s="254" t="s">
        <v>921</v>
      </c>
      <c r="G776" s="260">
        <v>2.0</v>
      </c>
      <c r="H776" s="302" t="s">
        <v>934</v>
      </c>
      <c r="I776" s="302"/>
      <c r="J776" s="252">
        <v>506.0</v>
      </c>
      <c r="K776" s="301">
        <v>494.0</v>
      </c>
      <c r="L776" s="210">
        <f t="shared" si="74"/>
        <v>988</v>
      </c>
      <c r="M776" s="250" t="s">
        <v>548</v>
      </c>
      <c r="N776" s="263" t="str">
        <f t="shared" si="29"/>
        <v/>
      </c>
      <c r="O776" s="267">
        <v>385.0</v>
      </c>
      <c r="P776" s="267">
        <v>16.0</v>
      </c>
      <c r="Q776" s="267">
        <f t="array" ref="Q776">IFERROR((K776-O776-P776)*G776,"")</f>
        <v>186</v>
      </c>
      <c r="R776" s="294">
        <f t="shared" si="68"/>
        <v>0.1882591093</v>
      </c>
      <c r="S776" s="216" t="s">
        <v>874</v>
      </c>
      <c r="T776" s="180"/>
      <c r="U776" s="267"/>
      <c r="V776" s="270" t="str">
        <f t="array" ref="V776">IFERROR(INDEX('ARTICULOS TECNO'!G:G, MATCH(F776, 'ARTICULOS TECNO'!A:A, 0)),"")</f>
        <v/>
      </c>
      <c r="W776" s="270">
        <f t="shared" si="39"/>
        <v>0</v>
      </c>
      <c r="X776" s="270"/>
      <c r="Y776" s="364" t="str">
        <f t="shared" si="51"/>
        <v>01/2025</v>
      </c>
    </row>
    <row r="777">
      <c r="A777" s="219">
        <f t="array" ref="A777">XLOOKUP(B777,CABE_VENTAS!$A$1:A1037,CABE_VENTAS!$D$1:D1037,"N/A")</f>
        <v>45678</v>
      </c>
      <c r="B777" s="180">
        <v>1910.0</v>
      </c>
      <c r="C777" s="180" t="s">
        <v>192</v>
      </c>
      <c r="D777" s="362">
        <f t="array" ref="D777">XLOOKUP(B777,CABE_VENTAS!$A$1:A1037,CABE_VENTAS!$C$1:C1037,"N/A")</f>
        <v>173</v>
      </c>
      <c r="E777" s="363" t="str">
        <f t="array" ref="E777">XLOOKUP(D777,CLIENTES!$A$1:A1037,CLIENTES!$B$1:B1037, "")</f>
        <v>Matheus Vinicius</v>
      </c>
      <c r="F777" s="254" t="s">
        <v>921</v>
      </c>
      <c r="G777" s="260">
        <v>1.0</v>
      </c>
      <c r="H777" s="302" t="s">
        <v>970</v>
      </c>
      <c r="I777" s="302"/>
      <c r="J777" s="252">
        <v>504.0</v>
      </c>
      <c r="K777" s="301">
        <v>520.0</v>
      </c>
      <c r="L777" s="377">
        <f t="shared" si="74"/>
        <v>520</v>
      </c>
      <c r="M777" s="250" t="s">
        <v>548</v>
      </c>
      <c r="N777" s="263" t="str">
        <f t="shared" si="29"/>
        <v/>
      </c>
      <c r="O777" s="267">
        <v>415.0</v>
      </c>
      <c r="P777" s="267">
        <v>20.0</v>
      </c>
      <c r="Q777" s="267">
        <f t="array" ref="Q777">IFERROR((K777-O777-P777)*G777,"")</f>
        <v>85</v>
      </c>
      <c r="R777" s="294">
        <f t="shared" si="68"/>
        <v>0.1634615385</v>
      </c>
      <c r="S777" s="216" t="s">
        <v>874</v>
      </c>
      <c r="T777" s="180"/>
      <c r="U777" s="267"/>
      <c r="V777" s="270" t="str">
        <f t="array" ref="V777">IFERROR(INDEX('ARTICULOS TECNO'!G:G, MATCH(F777, 'ARTICULOS TECNO'!A:A, 0)),"")</f>
        <v/>
      </c>
      <c r="W777" s="270">
        <f t="shared" si="39"/>
        <v>0</v>
      </c>
      <c r="X777" s="270"/>
      <c r="Y777" s="364" t="str">
        <f t="shared" si="51"/>
        <v>01/2025</v>
      </c>
    </row>
    <row r="778">
      <c r="A778" s="219">
        <f t="array" ref="A778">XLOOKUP(B778,CABE_VENTAS!$A$1:A1037,CABE_VENTAS!$D$1:D1037,"N/A")</f>
        <v>45678</v>
      </c>
      <c r="B778" s="180">
        <v>1910.0</v>
      </c>
      <c r="C778" s="180" t="s">
        <v>192</v>
      </c>
      <c r="D778" s="362">
        <f t="array" ref="D778">XLOOKUP(B778,CABE_VENTAS!$A$1:A1037,CABE_VENTAS!$C$1:C1037,"N/A")</f>
        <v>173</v>
      </c>
      <c r="E778" s="363" t="str">
        <f t="array" ref="E778">XLOOKUP(D778,CLIENTES!$A$1:A1037,CLIENTES!$B$1:B1037, "")</f>
        <v>Matheus Vinicius</v>
      </c>
      <c r="F778" s="254" t="s">
        <v>921</v>
      </c>
      <c r="G778" s="260">
        <v>8.0</v>
      </c>
      <c r="H778" s="302" t="s">
        <v>922</v>
      </c>
      <c r="I778" s="302"/>
      <c r="J778" s="252">
        <v>501.0</v>
      </c>
      <c r="K778" s="301">
        <v>387.0</v>
      </c>
      <c r="L778" s="210">
        <f t="shared" si="74"/>
        <v>3096</v>
      </c>
      <c r="M778" s="250" t="s">
        <v>548</v>
      </c>
      <c r="N778" s="263">
        <f t="shared" si="29"/>
        <v>4604</v>
      </c>
      <c r="O778" s="267">
        <v>325.0</v>
      </c>
      <c r="P778" s="267">
        <v>26.0</v>
      </c>
      <c r="Q778" s="267">
        <f t="array" ref="Q778">IFERROR((K778-O778-P778)*G778,"")</f>
        <v>288</v>
      </c>
      <c r="R778" s="294">
        <f t="shared" si="68"/>
        <v>0.09302325581</v>
      </c>
      <c r="S778" s="216" t="s">
        <v>874</v>
      </c>
      <c r="T778" s="180"/>
      <c r="U778" s="267"/>
      <c r="V778" s="270" t="str">
        <f t="array" ref="V778">IFERROR(INDEX('ARTICULOS TECNO'!G:G, MATCH(F778, 'ARTICULOS TECNO'!A:A, 0)),"")</f>
        <v/>
      </c>
      <c r="W778" s="270">
        <f t="shared" si="39"/>
        <v>0</v>
      </c>
      <c r="X778" s="270"/>
      <c r="Y778" s="364" t="str">
        <f t="shared" si="51"/>
        <v>01/2025</v>
      </c>
    </row>
    <row r="779">
      <c r="A779" s="219">
        <f t="array" ref="A779">XLOOKUP(B779,CABE_VENTAS!$A$1:A1037,CABE_VENTAS!$D$1:D1037,"N/A")</f>
        <v>45674</v>
      </c>
      <c r="B779" s="180">
        <v>1909.0</v>
      </c>
      <c r="C779" s="180" t="s">
        <v>192</v>
      </c>
      <c r="D779" s="362">
        <f t="array" ref="D779">XLOOKUP(B779,CABE_VENTAS!$A$1:A1037,CABE_VENTAS!$C$1:C1037,"N/A")</f>
        <v>51</v>
      </c>
      <c r="E779" s="363" t="str">
        <f t="array" ref="E779">XLOOKUP(D779,CLIENTES!$A$1:A1037,CLIENTES!$B$1:B1037, "")</f>
        <v>Disponible Vta</v>
      </c>
      <c r="F779" s="254"/>
      <c r="G779" s="378">
        <v>0.0</v>
      </c>
      <c r="H779" s="379" t="s">
        <v>971</v>
      </c>
      <c r="I779" s="379"/>
      <c r="J779" s="252"/>
      <c r="K779" s="301">
        <v>0.0</v>
      </c>
      <c r="L779" s="210">
        <f t="shared" si="74"/>
        <v>0</v>
      </c>
      <c r="M779" s="250" t="s">
        <v>553</v>
      </c>
      <c r="N779" s="263" t="str">
        <f t="shared" si="29"/>
        <v/>
      </c>
      <c r="O779" s="267">
        <v>205.0</v>
      </c>
      <c r="P779" s="267">
        <v>16.0</v>
      </c>
      <c r="Q779" s="267">
        <f t="array" ref="Q779">IFERROR((K779-O779-P779)*G779,"")</f>
        <v>0</v>
      </c>
      <c r="R779" s="294">
        <f t="shared" si="68"/>
        <v>0</v>
      </c>
      <c r="S779" s="216" t="s">
        <v>874</v>
      </c>
      <c r="T779" s="180"/>
      <c r="U779" s="267"/>
      <c r="V779" s="270" t="str">
        <f t="array" ref="V779">IFERROR(INDEX('ARTICULOS TECNO'!G:G, MATCH(F779, 'ARTICULOS TECNO'!A:A, 0)),"")</f>
        <v/>
      </c>
      <c r="W779" s="270">
        <f t="shared" si="39"/>
        <v>0</v>
      </c>
      <c r="X779" s="270"/>
      <c r="Y779" s="380"/>
    </row>
    <row r="780">
      <c r="A780" s="219">
        <f t="array" ref="A780">XLOOKUP(B780,CABE_VENTAS!$A$1:A1037,CABE_VENTAS!$D$1:D1037,"N/A")</f>
        <v>45674</v>
      </c>
      <c r="B780" s="180">
        <v>1909.0</v>
      </c>
      <c r="C780" s="180" t="s">
        <v>192</v>
      </c>
      <c r="D780" s="362">
        <f t="array" ref="D780">XLOOKUP(B780,CABE_VENTAS!$A$1:A1037,CABE_VENTAS!$C$1:C1037,"N/A")</f>
        <v>51</v>
      </c>
      <c r="E780" s="363" t="str">
        <f t="array" ref="E780">XLOOKUP(D780,CLIENTES!$A$1:A1037,CLIENTES!$B$1:B1037, "")</f>
        <v>Disponible Vta</v>
      </c>
      <c r="F780" s="254"/>
      <c r="G780" s="378">
        <v>0.0</v>
      </c>
      <c r="H780" s="379" t="s">
        <v>972</v>
      </c>
      <c r="I780" s="379"/>
      <c r="J780" s="252"/>
      <c r="K780" s="301">
        <v>0.0</v>
      </c>
      <c r="L780" s="210">
        <f t="shared" si="74"/>
        <v>0</v>
      </c>
      <c r="M780" s="250" t="s">
        <v>553</v>
      </c>
      <c r="N780" s="263" t="str">
        <f t="shared" si="29"/>
        <v/>
      </c>
      <c r="O780" s="267">
        <v>300.0</v>
      </c>
      <c r="P780" s="267">
        <v>16.0</v>
      </c>
      <c r="Q780" s="267">
        <f t="array" ref="Q780">IFERROR((K780-O780-P780)*G780,"")</f>
        <v>0</v>
      </c>
      <c r="R780" s="294">
        <f t="shared" si="68"/>
        <v>0</v>
      </c>
      <c r="S780" s="216" t="s">
        <v>874</v>
      </c>
      <c r="T780" s="180"/>
      <c r="U780" s="267"/>
      <c r="V780" s="270" t="str">
        <f t="array" ref="V780">IFERROR(INDEX('ARTICULOS TECNO'!G:G, MATCH(F780, 'ARTICULOS TECNO'!A:A, 0)),"")</f>
        <v/>
      </c>
      <c r="W780" s="270">
        <f t="shared" si="39"/>
        <v>0</v>
      </c>
      <c r="X780" s="270"/>
      <c r="Y780" s="380"/>
    </row>
    <row r="781">
      <c r="A781" s="219">
        <f t="array" ref="A781">XLOOKUP(B781,CABE_VENTAS!$A$1:A1037,CABE_VENTAS!$D$1:D1037,"N/A")</f>
        <v>45674</v>
      </c>
      <c r="B781" s="180">
        <v>1909.0</v>
      </c>
      <c r="C781" s="180" t="s">
        <v>192</v>
      </c>
      <c r="D781" s="362">
        <f t="array" ref="D781">XLOOKUP(B781,CABE_VENTAS!$A$1:A1037,CABE_VENTAS!$C$1:C1037,"N/A")</f>
        <v>51</v>
      </c>
      <c r="E781" s="363" t="str">
        <f t="array" ref="E781">XLOOKUP(D781,CLIENTES!$A$1:A1037,CLIENTES!$B$1:B1037, "")</f>
        <v>Disponible Vta</v>
      </c>
      <c r="F781" s="254"/>
      <c r="G781" s="260">
        <v>0.0</v>
      </c>
      <c r="H781" s="302" t="s">
        <v>922</v>
      </c>
      <c r="I781" s="302"/>
      <c r="J781" s="252"/>
      <c r="K781" s="301">
        <v>427.0</v>
      </c>
      <c r="L781" s="210">
        <f t="shared" si="74"/>
        <v>0</v>
      </c>
      <c r="M781" s="250" t="s">
        <v>553</v>
      </c>
      <c r="N781" s="263" t="str">
        <f t="shared" si="29"/>
        <v/>
      </c>
      <c r="O781" s="267">
        <v>325.0</v>
      </c>
      <c r="P781" s="267">
        <v>29.0</v>
      </c>
      <c r="Q781" s="267">
        <f t="array" ref="Q781">IFERROR((K781-O781-P781)*G781,"")</f>
        <v>0</v>
      </c>
      <c r="R781" s="294">
        <f t="shared" si="68"/>
        <v>0</v>
      </c>
      <c r="S781" s="216" t="s">
        <v>874</v>
      </c>
      <c r="T781" s="180"/>
      <c r="U781" s="267"/>
      <c r="V781" s="270" t="str">
        <f t="array" ref="V781">IFERROR(INDEX('ARTICULOS TECNO'!G:G, MATCH(F781, 'ARTICULOS TECNO'!A:A, 0)),"")</f>
        <v/>
      </c>
      <c r="W781" s="270">
        <f t="shared" si="39"/>
        <v>0</v>
      </c>
      <c r="X781" s="270"/>
      <c r="Y781" s="380"/>
    </row>
    <row r="782">
      <c r="A782" s="219">
        <f t="array" ref="A782">XLOOKUP(B782,CABE_VENTAS!$A$1:A1037,CABE_VENTAS!$D$1:D1037,"N/A")</f>
        <v>45674</v>
      </c>
      <c r="B782" s="180">
        <v>1909.0</v>
      </c>
      <c r="C782" s="180" t="s">
        <v>192</v>
      </c>
      <c r="D782" s="362">
        <f t="array" ref="D782">XLOOKUP(B782,CABE_VENTAS!$A$1:A1037,CABE_VENTAS!$C$1:C1037,"N/A")</f>
        <v>51</v>
      </c>
      <c r="E782" s="363" t="str">
        <f t="array" ref="E782">XLOOKUP(D782,CLIENTES!$A$1:A1037,CLIENTES!$B$1:B1037, "")</f>
        <v>Disponible Vta</v>
      </c>
      <c r="F782" s="254"/>
      <c r="G782" s="260">
        <v>0.0</v>
      </c>
      <c r="H782" s="302" t="s">
        <v>896</v>
      </c>
      <c r="I782" s="302"/>
      <c r="J782" s="252"/>
      <c r="K782" s="301">
        <v>515.0</v>
      </c>
      <c r="L782" s="210">
        <f t="shared" si="74"/>
        <v>0</v>
      </c>
      <c r="M782" s="250" t="s">
        <v>553</v>
      </c>
      <c r="N782" s="263" t="str">
        <f t="shared" si="29"/>
        <v/>
      </c>
      <c r="O782" s="267">
        <v>395.0</v>
      </c>
      <c r="P782" s="267">
        <v>29.0</v>
      </c>
      <c r="Q782" s="267">
        <f t="array" ref="Q782">IFERROR((K782-O782-P782)*G782,"")</f>
        <v>0</v>
      </c>
      <c r="R782" s="294">
        <f t="shared" si="68"/>
        <v>0</v>
      </c>
      <c r="S782" s="216" t="s">
        <v>874</v>
      </c>
      <c r="T782" s="180"/>
      <c r="U782" s="267"/>
      <c r="V782" s="270" t="str">
        <f t="array" ref="V782">IFERROR(INDEX('ARTICULOS TECNO'!G:G, MATCH(F782, 'ARTICULOS TECNO'!A:A, 0)),"")</f>
        <v/>
      </c>
      <c r="W782" s="270">
        <f t="shared" si="39"/>
        <v>0</v>
      </c>
      <c r="X782" s="270"/>
      <c r="Y782" s="380"/>
    </row>
    <row r="783">
      <c r="A783" s="219">
        <f t="array" ref="A783">XLOOKUP(B783,CABE_VENTAS!$A$1:A1037,CABE_VENTAS!$D$1:D1037,"N/A")</f>
        <v>45674</v>
      </c>
      <c r="B783" s="180">
        <v>1909.0</v>
      </c>
      <c r="C783" s="180" t="s">
        <v>192</v>
      </c>
      <c r="D783" s="362">
        <f t="array" ref="D783">XLOOKUP(B783,CABE_VENTAS!$A$1:A1037,CABE_VENTAS!$C$1:C1037,"N/A")</f>
        <v>51</v>
      </c>
      <c r="E783" s="363" t="str">
        <f t="array" ref="E783">XLOOKUP(D783,CLIENTES!$A$1:A1037,CLIENTES!$B$1:B1037, "")</f>
        <v>Disponible Vta</v>
      </c>
      <c r="F783" s="254"/>
      <c r="G783" s="260">
        <v>0.0</v>
      </c>
      <c r="H783" s="302" t="s">
        <v>973</v>
      </c>
      <c r="I783" s="302"/>
      <c r="J783" s="252"/>
      <c r="K783" s="301">
        <v>594.0</v>
      </c>
      <c r="L783" s="210">
        <f t="shared" si="74"/>
        <v>0</v>
      </c>
      <c r="M783" s="250" t="s">
        <v>553</v>
      </c>
      <c r="N783" s="263" t="str">
        <f t="shared" si="29"/>
        <v/>
      </c>
      <c r="O783" s="267">
        <v>465.0</v>
      </c>
      <c r="P783" s="267">
        <v>29.0</v>
      </c>
      <c r="Q783" s="267">
        <f t="array" ref="Q783">IFERROR((K783-O783-P783)*G783,"")</f>
        <v>0</v>
      </c>
      <c r="R783" s="294">
        <f t="shared" si="68"/>
        <v>0</v>
      </c>
      <c r="S783" s="216" t="s">
        <v>874</v>
      </c>
      <c r="T783" s="180"/>
      <c r="U783" s="267"/>
      <c r="V783" s="270" t="str">
        <f t="array" ref="V783">IFERROR(INDEX('ARTICULOS TECNO'!G:G, MATCH(F783, 'ARTICULOS TECNO'!A:A, 0)),"")</f>
        <v/>
      </c>
      <c r="W783" s="270">
        <f t="shared" si="39"/>
        <v>0</v>
      </c>
      <c r="X783" s="270"/>
      <c r="Y783" s="380"/>
    </row>
    <row r="784">
      <c r="A784" s="219">
        <f t="array" ref="A784">XLOOKUP(B784,CABE_VENTAS!$A$1:A1037,CABE_VENTAS!$D$1:D1037,"N/A")</f>
        <v>45674</v>
      </c>
      <c r="B784" s="180">
        <v>1909.0</v>
      </c>
      <c r="C784" s="180" t="s">
        <v>192</v>
      </c>
      <c r="D784" s="362">
        <f t="array" ref="D784">XLOOKUP(B784,CABE_VENTAS!$A$1:A1037,CABE_VENTAS!$C$1:C1037,"N/A")</f>
        <v>51</v>
      </c>
      <c r="E784" s="363" t="str">
        <f t="array" ref="E784">XLOOKUP(D784,CLIENTES!$A$1:A1037,CLIENTES!$B$1:B1037, "")</f>
        <v>Disponible Vta</v>
      </c>
      <c r="F784" s="254"/>
      <c r="G784" s="260">
        <v>0.0</v>
      </c>
      <c r="H784" s="302" t="s">
        <v>911</v>
      </c>
      <c r="I784" s="302"/>
      <c r="J784" s="252"/>
      <c r="K784" s="301"/>
      <c r="L784" s="210">
        <f t="shared" si="74"/>
        <v>0</v>
      </c>
      <c r="M784" s="250" t="s">
        <v>553</v>
      </c>
      <c r="N784" s="263">
        <f t="shared" si="29"/>
        <v>0</v>
      </c>
      <c r="O784" s="267">
        <v>475.0</v>
      </c>
      <c r="P784" s="267">
        <v>29.0</v>
      </c>
      <c r="Q784" s="267">
        <f t="array" ref="Q784">IFERROR((K784-O784-P784)*G784,"")</f>
        <v>0</v>
      </c>
      <c r="R784" s="294">
        <f t="shared" si="68"/>
        <v>0</v>
      </c>
      <c r="S784" s="216" t="s">
        <v>874</v>
      </c>
      <c r="T784" s="180"/>
      <c r="U784" s="267"/>
      <c r="V784" s="270" t="str">
        <f t="array" ref="V784">IFERROR(INDEX('ARTICULOS TECNO'!G:G, MATCH(F784, 'ARTICULOS TECNO'!A:A, 0)),"")</f>
        <v/>
      </c>
      <c r="W784" s="270">
        <f t="shared" si="39"/>
        <v>0</v>
      </c>
      <c r="X784" s="270"/>
      <c r="Y784" s="380"/>
    </row>
    <row r="785">
      <c r="A785" s="219">
        <f t="array" ref="A785">XLOOKUP(B785,CABE_VENTAS!$A$1:A1037,CABE_VENTAS!$D$1:D1037,"N/A")</f>
        <v>45674</v>
      </c>
      <c r="B785" s="180">
        <v>1907.0</v>
      </c>
      <c r="C785" s="180" t="s">
        <v>192</v>
      </c>
      <c r="D785" s="362">
        <f t="array" ref="D785">XLOOKUP(B785,CABE_VENTAS!$A$1:A1037,CABE_VENTAS!$C$1:C1037,"N/A")</f>
        <v>51</v>
      </c>
      <c r="E785" s="363" t="str">
        <f t="array" ref="E785">XLOOKUP(D785,CLIENTES!$A$1:A1037,CLIENTES!$B$1:B1037, "")</f>
        <v>Disponible Vta</v>
      </c>
      <c r="F785" s="254"/>
      <c r="G785" s="180">
        <v>0.0</v>
      </c>
      <c r="H785" s="358" t="s">
        <v>929</v>
      </c>
      <c r="I785" s="358"/>
      <c r="J785" s="252"/>
      <c r="K785" s="301">
        <v>495.0</v>
      </c>
      <c r="L785" s="210">
        <f t="shared" si="74"/>
        <v>0</v>
      </c>
      <c r="M785" s="250" t="s">
        <v>553</v>
      </c>
      <c r="N785" s="263" t="str">
        <f t="shared" si="29"/>
        <v/>
      </c>
      <c r="O785" s="267">
        <v>0.0</v>
      </c>
      <c r="P785" s="267">
        <v>0.0</v>
      </c>
      <c r="Q785" s="267">
        <f t="array" ref="Q785">IFERROR((K785-O785-P785)*G785,"")</f>
        <v>0</v>
      </c>
      <c r="R785" s="294">
        <f t="shared" si="68"/>
        <v>0</v>
      </c>
      <c r="S785" s="216" t="s">
        <v>874</v>
      </c>
      <c r="T785" s="180"/>
      <c r="U785" s="267"/>
      <c r="V785" s="270" t="str">
        <f t="array" ref="V785">IFERROR(INDEX('ARTICULOS TECNO'!G:G, MATCH(F785, 'ARTICULOS TECNO'!A:A, 0)),"")</f>
        <v/>
      </c>
      <c r="W785" s="270">
        <f t="shared" si="39"/>
        <v>0</v>
      </c>
      <c r="X785" s="270"/>
      <c r="Y785" s="380"/>
    </row>
    <row r="786">
      <c r="A786" s="219">
        <f t="array" ref="A786">XLOOKUP(B786,CABE_VENTAS!$A$1:A1037,CABE_VENTAS!$D$1:D1037,"N/A")</f>
        <v>45674</v>
      </c>
      <c r="B786" s="180">
        <v>1907.0</v>
      </c>
      <c r="C786" s="180" t="s">
        <v>192</v>
      </c>
      <c r="D786" s="362">
        <f t="array" ref="D786">XLOOKUP(B786,CABE_VENTAS!$A$1:A1037,CABE_VENTAS!$C$1:C1037,"N/A")</f>
        <v>51</v>
      </c>
      <c r="E786" s="363" t="str">
        <f t="array" ref="E786">XLOOKUP(D786,CLIENTES!$A$1:A1037,CLIENTES!$B$1:B1037, "")</f>
        <v>Disponible Vta</v>
      </c>
      <c r="F786" s="254"/>
      <c r="G786" s="378">
        <v>0.0</v>
      </c>
      <c r="H786" s="379" t="s">
        <v>974</v>
      </c>
      <c r="I786" s="379"/>
      <c r="J786" s="252"/>
      <c r="K786" s="301">
        <v>0.0</v>
      </c>
      <c r="L786" s="210">
        <f t="shared" si="74"/>
        <v>0</v>
      </c>
      <c r="M786" s="250" t="s">
        <v>553</v>
      </c>
      <c r="N786" s="263" t="str">
        <f t="shared" si="29"/>
        <v/>
      </c>
      <c r="O786" s="267">
        <v>0.0</v>
      </c>
      <c r="P786" s="267">
        <v>0.0</v>
      </c>
      <c r="Q786" s="267">
        <f t="array" ref="Q786">IFERROR((K786-O786-P786)*G786,"")</f>
        <v>0</v>
      </c>
      <c r="R786" s="294">
        <f t="shared" si="68"/>
        <v>0</v>
      </c>
      <c r="S786" s="216" t="s">
        <v>874</v>
      </c>
      <c r="T786" s="180"/>
      <c r="U786" s="267"/>
      <c r="V786" s="270" t="str">
        <f t="array" ref="V786">IFERROR(INDEX('ARTICULOS TECNO'!G:G, MATCH(F786, 'ARTICULOS TECNO'!A:A, 0)),"")</f>
        <v/>
      </c>
      <c r="W786" s="270">
        <f t="shared" si="39"/>
        <v>0</v>
      </c>
      <c r="X786" s="270"/>
      <c r="Y786" s="380"/>
    </row>
    <row r="787">
      <c r="A787" s="219">
        <f t="array" ref="A787">XLOOKUP(B787,CABE_VENTAS!$A$1:A1037,CABE_VENTAS!$D$1:D1037,"N/A")</f>
        <v>45674</v>
      </c>
      <c r="B787" s="180">
        <v>1907.0</v>
      </c>
      <c r="C787" s="180" t="s">
        <v>192</v>
      </c>
      <c r="D787" s="362">
        <f t="array" ref="D787">XLOOKUP(B787,CABE_VENTAS!$A$1:A1037,CABE_VENTAS!$C$1:C1037,"N/A")</f>
        <v>51</v>
      </c>
      <c r="E787" s="363" t="str">
        <f t="array" ref="E787">XLOOKUP(D787,CLIENTES!$A$1:A1037,CLIENTES!$B$1:B1037, "")</f>
        <v>Disponible Vta</v>
      </c>
      <c r="F787" s="254"/>
      <c r="G787" s="180">
        <v>0.0</v>
      </c>
      <c r="H787" s="358" t="s">
        <v>975</v>
      </c>
      <c r="I787" s="358"/>
      <c r="J787" s="252"/>
      <c r="K787" s="301">
        <v>374.0</v>
      </c>
      <c r="L787" s="210">
        <f t="shared" si="74"/>
        <v>0</v>
      </c>
      <c r="M787" s="250" t="s">
        <v>553</v>
      </c>
      <c r="N787" s="263" t="str">
        <f t="shared" si="29"/>
        <v/>
      </c>
      <c r="O787" s="267">
        <v>0.0</v>
      </c>
      <c r="P787" s="267">
        <v>0.0</v>
      </c>
      <c r="Q787" s="267">
        <f t="array" ref="Q787">IFERROR((K787-O787-P787)*G787,"")</f>
        <v>0</v>
      </c>
      <c r="R787" s="294">
        <f t="shared" si="68"/>
        <v>0</v>
      </c>
      <c r="S787" s="216" t="s">
        <v>874</v>
      </c>
      <c r="T787" s="180"/>
      <c r="U787" s="267"/>
      <c r="V787" s="270" t="str">
        <f t="array" ref="V787">IFERROR(INDEX('ARTICULOS TECNO'!G:G, MATCH(F787, 'ARTICULOS TECNO'!A:A, 0)),"")</f>
        <v/>
      </c>
      <c r="W787" s="270">
        <f t="shared" si="39"/>
        <v>0</v>
      </c>
      <c r="X787" s="270"/>
      <c r="Y787" s="380"/>
    </row>
    <row r="788">
      <c r="A788" s="219">
        <f t="array" ref="A788">XLOOKUP(B788,CABE_VENTAS!$A$1:A1037,CABE_VENTAS!$D$1:D1037,"N/A")</f>
        <v>45674</v>
      </c>
      <c r="B788" s="180">
        <v>1907.0</v>
      </c>
      <c r="C788" s="180" t="s">
        <v>192</v>
      </c>
      <c r="D788" s="362">
        <f t="array" ref="D788">XLOOKUP(B788,CABE_VENTAS!$A$1:A1037,CABE_VENTAS!$C$1:C1037,"N/A")</f>
        <v>51</v>
      </c>
      <c r="E788" s="363" t="str">
        <f t="array" ref="E788">XLOOKUP(D788,CLIENTES!$A$1:A1037,CLIENTES!$B$1:B1037, "")</f>
        <v>Disponible Vta</v>
      </c>
      <c r="F788" s="254"/>
      <c r="G788" s="260">
        <v>5.0</v>
      </c>
      <c r="H788" s="302" t="s">
        <v>976</v>
      </c>
      <c r="I788" s="302"/>
      <c r="J788" s="252"/>
      <c r="K788" s="301">
        <v>594.0</v>
      </c>
      <c r="L788" s="210">
        <v>0.0</v>
      </c>
      <c r="M788" s="250" t="s">
        <v>553</v>
      </c>
      <c r="N788" s="263">
        <f t="shared" si="29"/>
        <v>0</v>
      </c>
      <c r="O788" s="267">
        <v>0.0</v>
      </c>
      <c r="P788" s="267">
        <v>0.0</v>
      </c>
      <c r="Q788" s="267">
        <f t="array" ref="Q788">IFERROR((K788-O788-P788)*G788,"")</f>
        <v>2970</v>
      </c>
      <c r="R788" s="294">
        <f t="shared" si="68"/>
        <v>0</v>
      </c>
      <c r="S788" s="216" t="s">
        <v>874</v>
      </c>
      <c r="T788" s="180"/>
      <c r="U788" s="267"/>
      <c r="V788" s="270" t="str">
        <f t="array" ref="V788">IFERROR(INDEX('ARTICULOS TECNO'!G:G, MATCH(F788, 'ARTICULOS TECNO'!A:A, 0)),"")</f>
        <v/>
      </c>
      <c r="W788" s="270">
        <f t="shared" si="39"/>
        <v>0</v>
      </c>
      <c r="X788" s="270"/>
      <c r="Y788" s="380"/>
    </row>
    <row r="789">
      <c r="A789" s="219">
        <f t="array" ref="A789">XLOOKUP(B789,CABE_VENTAS!$A$1:A1037,CABE_VENTAS!$D$1:D1037,"N/A")</f>
        <v>45664</v>
      </c>
      <c r="B789" s="180">
        <v>1906.0</v>
      </c>
      <c r="C789" s="180" t="s">
        <v>192</v>
      </c>
      <c r="D789" s="362">
        <f t="array" ref="D789">XLOOKUP(B789,CABE_VENTAS!$A$1:A1037,CABE_VENTAS!$C$1:C1037,"N/A")</f>
        <v>69</v>
      </c>
      <c r="E789" s="363" t="str">
        <f t="array" ref="E789">XLOOKUP(D789,CLIENTES!$A$1:A1037,CLIENTES!$B$1:B1037, "")</f>
        <v>Facundo Madeira</v>
      </c>
      <c r="F789" s="254"/>
      <c r="G789" s="260">
        <v>10.0</v>
      </c>
      <c r="H789" s="359" t="s">
        <v>971</v>
      </c>
      <c r="I789" s="359"/>
      <c r="J789" s="252"/>
      <c r="K789" s="381">
        <v>205.0</v>
      </c>
      <c r="L789" s="382">
        <f t="shared" ref="L789:L795" si="75">K789*G789</f>
        <v>2050</v>
      </c>
      <c r="M789" s="260" t="s">
        <v>548</v>
      </c>
      <c r="N789" s="263" t="str">
        <f t="shared" si="29"/>
        <v/>
      </c>
      <c r="O789" s="267">
        <v>205.0</v>
      </c>
      <c r="P789" s="267">
        <v>0.0</v>
      </c>
      <c r="Q789" s="267">
        <f t="array" ref="Q789">IFERROR((K789-O789-P789)*G789,"")</f>
        <v>0</v>
      </c>
      <c r="R789" s="294">
        <f t="shared" si="68"/>
        <v>0</v>
      </c>
      <c r="S789" s="216" t="s">
        <v>874</v>
      </c>
      <c r="T789" s="180" t="s">
        <v>977</v>
      </c>
      <c r="U789" s="267"/>
      <c r="V789" s="270" t="str">
        <f t="array" ref="V789">IFERROR(INDEX('ARTICULOS TECNO'!G:G, MATCH(F789, 'ARTICULOS TECNO'!A:A, 0)),"")</f>
        <v/>
      </c>
      <c r="W789" s="270">
        <f t="shared" si="39"/>
        <v>0</v>
      </c>
      <c r="X789" s="270"/>
      <c r="Y789" s="364" t="str">
        <f t="shared" ref="Y789:Y795" si="76">TEXT(A789, "MM/YYYY")</f>
        <v>01/2025</v>
      </c>
    </row>
    <row r="790">
      <c r="A790" s="219">
        <f t="array" ref="A790">XLOOKUP(B790,CABE_VENTAS!$A$1:A1037,CABE_VENTAS!$D$1:D1037,"N/A")</f>
        <v>45664</v>
      </c>
      <c r="B790" s="180">
        <v>1906.0</v>
      </c>
      <c r="C790" s="180" t="s">
        <v>192</v>
      </c>
      <c r="D790" s="362">
        <f t="array" ref="D790">XLOOKUP(B790,CABE_VENTAS!$A$1:A1037,CABE_VENTAS!$C$1:C1037,"N/A")</f>
        <v>69</v>
      </c>
      <c r="E790" s="363" t="str">
        <f t="array" ref="E790">XLOOKUP(D790,CLIENTES!$A$1:A1037,CLIENTES!$B$1:B1037, "")</f>
        <v>Facundo Madeira</v>
      </c>
      <c r="F790" s="254"/>
      <c r="G790" s="383">
        <v>24.0</v>
      </c>
      <c r="H790" s="359" t="s">
        <v>972</v>
      </c>
      <c r="I790" s="359"/>
      <c r="J790" s="252"/>
      <c r="K790" s="384">
        <v>325.0</v>
      </c>
      <c r="L790" s="385">
        <f t="shared" si="75"/>
        <v>7800</v>
      </c>
      <c r="M790" s="386" t="s">
        <v>548</v>
      </c>
      <c r="N790" s="263" t="str">
        <f t="shared" si="29"/>
        <v/>
      </c>
      <c r="O790" s="267">
        <v>300.0</v>
      </c>
      <c r="P790" s="267">
        <v>16.0</v>
      </c>
      <c r="Q790" s="267">
        <f t="array" ref="Q790">IFERROR((K790-O790-P790)*G790,"")</f>
        <v>216</v>
      </c>
      <c r="R790" s="294">
        <f t="shared" si="68"/>
        <v>0.02769230769</v>
      </c>
      <c r="S790" s="216" t="s">
        <v>874</v>
      </c>
      <c r="T790" s="180" t="s">
        <v>978</v>
      </c>
      <c r="U790" s="267"/>
      <c r="V790" s="270" t="str">
        <f t="array" ref="V790">IFERROR(INDEX('ARTICULOS TECNO'!G:G, MATCH(F790, 'ARTICULOS TECNO'!A:A, 0)),"")</f>
        <v/>
      </c>
      <c r="W790" s="270">
        <f t="shared" si="39"/>
        <v>0</v>
      </c>
      <c r="X790" s="270"/>
      <c r="Y790" s="364" t="str">
        <f t="shared" si="76"/>
        <v>01/2025</v>
      </c>
    </row>
    <row r="791">
      <c r="A791" s="219">
        <f t="array" ref="A791">XLOOKUP(B791,CABE_VENTAS!$A$1:A1037,CABE_VENTAS!$D$1:D1037,"N/A")</f>
        <v>45664</v>
      </c>
      <c r="B791" s="180">
        <v>1906.0</v>
      </c>
      <c r="C791" s="180" t="s">
        <v>192</v>
      </c>
      <c r="D791" s="362">
        <f t="array" ref="D791">XLOOKUP(B791,CABE_VENTAS!$A$1:A1037,CABE_VENTAS!$C$1:C1037,"N/A")</f>
        <v>69</v>
      </c>
      <c r="E791" s="363" t="str">
        <f t="array" ref="E791">XLOOKUP(D791,CLIENTES!$A$1:A1037,CLIENTES!$B$1:B1037, "")</f>
        <v>Facundo Madeira</v>
      </c>
      <c r="F791" s="254"/>
      <c r="G791" s="260">
        <v>20.0</v>
      </c>
      <c r="H791" s="359" t="s">
        <v>922</v>
      </c>
      <c r="I791" s="359"/>
      <c r="J791" s="252"/>
      <c r="K791" s="381">
        <v>339.0</v>
      </c>
      <c r="L791" s="382">
        <f t="shared" si="75"/>
        <v>6780</v>
      </c>
      <c r="M791" s="250" t="s">
        <v>548</v>
      </c>
      <c r="N791" s="263" t="str">
        <f t="shared" si="29"/>
        <v/>
      </c>
      <c r="O791" s="267">
        <v>325.0</v>
      </c>
      <c r="P791" s="267">
        <v>16.0</v>
      </c>
      <c r="Q791" s="267">
        <f t="array" ref="Q791">IFERROR((K791-O791-P791)*G791,"")</f>
        <v>-40</v>
      </c>
      <c r="R791" s="294">
        <f t="shared" si="68"/>
        <v>-0.005899705015</v>
      </c>
      <c r="S791" s="216" t="s">
        <v>874</v>
      </c>
      <c r="T791" s="180" t="s">
        <v>979</v>
      </c>
      <c r="U791" s="267"/>
      <c r="V791" s="270" t="str">
        <f t="array" ref="V791">IFERROR(INDEX('ARTICULOS TECNO'!G:G, MATCH(F791, 'ARTICULOS TECNO'!A:A, 0)),"")</f>
        <v/>
      </c>
      <c r="W791" s="270">
        <f t="shared" si="39"/>
        <v>0</v>
      </c>
      <c r="X791" s="270"/>
      <c r="Y791" s="364" t="str">
        <f t="shared" si="76"/>
        <v>01/2025</v>
      </c>
    </row>
    <row r="792">
      <c r="A792" s="219">
        <f t="array" ref="A792">XLOOKUP(B792,CABE_VENTAS!$A$1:A1037,CABE_VENTAS!$D$1:D1037,"N/A")</f>
        <v>45664</v>
      </c>
      <c r="B792" s="180">
        <v>1906.0</v>
      </c>
      <c r="C792" s="180" t="s">
        <v>192</v>
      </c>
      <c r="D792" s="362">
        <f t="array" ref="D792">XLOOKUP(B792,CABE_VENTAS!$A$1:A1037,CABE_VENTAS!$C$1:C1037,"N/A")</f>
        <v>69</v>
      </c>
      <c r="E792" s="363" t="str">
        <f t="array" ref="E792">XLOOKUP(D792,CLIENTES!$A$1:A1037,CLIENTES!$B$1:B1037, "")</f>
        <v>Facundo Madeira</v>
      </c>
      <c r="F792" s="254"/>
      <c r="G792" s="260">
        <v>15.0</v>
      </c>
      <c r="H792" s="359" t="s">
        <v>973</v>
      </c>
      <c r="I792" s="359"/>
      <c r="J792" s="252"/>
      <c r="K792" s="381">
        <v>492.0</v>
      </c>
      <c r="L792" s="382">
        <f t="shared" si="75"/>
        <v>7380</v>
      </c>
      <c r="M792" s="250" t="s">
        <v>548</v>
      </c>
      <c r="N792" s="263">
        <f t="shared" si="29"/>
        <v>24010</v>
      </c>
      <c r="O792" s="267">
        <v>465.0</v>
      </c>
      <c r="P792" s="267">
        <v>16.0</v>
      </c>
      <c r="Q792" s="267">
        <f t="array" ref="Q792">IFERROR((K792-O792-P792)*G792,"")</f>
        <v>165</v>
      </c>
      <c r="R792" s="294">
        <f t="shared" si="68"/>
        <v>0.02235772358</v>
      </c>
      <c r="S792" s="216" t="s">
        <v>874</v>
      </c>
      <c r="T792" s="180" t="s">
        <v>979</v>
      </c>
      <c r="U792" s="267"/>
      <c r="V792" s="270" t="str">
        <f t="array" ref="V792">IFERROR(INDEX('ARTICULOS TECNO'!G:G, MATCH(F792, 'ARTICULOS TECNO'!A:A, 0)),"")</f>
        <v/>
      </c>
      <c r="W792" s="270">
        <f t="shared" si="39"/>
        <v>0</v>
      </c>
      <c r="X792" s="270"/>
      <c r="Y792" s="364" t="str">
        <f t="shared" si="76"/>
        <v>01/2025</v>
      </c>
    </row>
    <row r="793">
      <c r="A793" s="219">
        <f t="array" ref="A793">XLOOKUP(B793,CABE_VENTAS!$A$1:A1037,CABE_VENTAS!$D$1:D1037,"N/A")</f>
        <v>45664</v>
      </c>
      <c r="B793" s="180">
        <v>1905.0</v>
      </c>
      <c r="C793" s="180" t="s">
        <v>192</v>
      </c>
      <c r="D793" s="387">
        <f t="array" ref="D793">XLOOKUP(B793,CABE_VENTAS!$A$1:A1037,CABE_VENTAS!$C$1:C1037,"N/A")</f>
        <v>0</v>
      </c>
      <c r="E793" s="388" t="str">
        <f t="array" ref="E793">XLOOKUP(D793,CLIENTES!$A$1:A1037,CLIENTES!$B$1:B1037, "")</f>
        <v/>
      </c>
      <c r="F793" s="389"/>
      <c r="G793" s="390">
        <v>15.0</v>
      </c>
      <c r="H793" s="388" t="s">
        <v>972</v>
      </c>
      <c r="I793" s="388"/>
      <c r="J793" s="252">
        <v>503.0</v>
      </c>
      <c r="K793" s="301">
        <v>384.0</v>
      </c>
      <c r="L793" s="210">
        <f t="shared" si="75"/>
        <v>5760</v>
      </c>
      <c r="M793" s="250" t="s">
        <v>548</v>
      </c>
      <c r="N793" s="263" t="str">
        <f t="shared" si="29"/>
        <v/>
      </c>
      <c r="O793" s="267">
        <v>310.0</v>
      </c>
      <c r="P793" s="267">
        <v>26.0</v>
      </c>
      <c r="Q793" s="267">
        <f t="array" ref="Q793">IFERROR((K793-O793-P793)*G793,"")</f>
        <v>720</v>
      </c>
      <c r="R793" s="294">
        <f t="shared" si="68"/>
        <v>0.125</v>
      </c>
      <c r="S793" s="216" t="s">
        <v>874</v>
      </c>
      <c r="T793" s="180"/>
      <c r="U793" s="267"/>
      <c r="V793" s="270" t="str">
        <f t="array" ref="V793">IFERROR(INDEX('ARTICULOS TECNO'!G:G, MATCH(F793, 'ARTICULOS TECNO'!A:A, 0)),"")</f>
        <v/>
      </c>
      <c r="W793" s="270">
        <f t="shared" si="39"/>
        <v>0</v>
      </c>
      <c r="X793" s="270"/>
      <c r="Y793" s="364" t="str">
        <f t="shared" si="76"/>
        <v>01/2025</v>
      </c>
    </row>
    <row r="794">
      <c r="A794" s="219">
        <f t="array" ref="A794">XLOOKUP(B794,CABE_VENTAS!$A$1:A1037,CABE_VENTAS!$D$1:D1037,"N/A")</f>
        <v>45664</v>
      </c>
      <c r="B794" s="180">
        <v>1905.0</v>
      </c>
      <c r="C794" s="180" t="s">
        <v>192</v>
      </c>
      <c r="D794" s="387">
        <f t="array" ref="D794">XLOOKUP(B794,CABE_VENTAS!$A$1:A1037,CABE_VENTAS!$C$1:C1037,"N/A")</f>
        <v>0</v>
      </c>
      <c r="E794" s="388" t="str">
        <f t="array" ref="E794">XLOOKUP(D794,CLIENTES!$A$1:A1037,CLIENTES!$B$1:B1037, "")</f>
        <v/>
      </c>
      <c r="F794" s="389"/>
      <c r="G794" s="390">
        <v>20.0</v>
      </c>
      <c r="H794" s="388" t="s">
        <v>922</v>
      </c>
      <c r="I794" s="388"/>
      <c r="J794" s="252">
        <v>503.0</v>
      </c>
      <c r="K794" s="301">
        <v>400.0</v>
      </c>
      <c r="L794" s="210">
        <f t="shared" si="75"/>
        <v>8000</v>
      </c>
      <c r="M794" s="250" t="s">
        <v>548</v>
      </c>
      <c r="N794" s="263" t="str">
        <f t="shared" si="29"/>
        <v/>
      </c>
      <c r="O794" s="267">
        <v>325.0</v>
      </c>
      <c r="P794" s="267">
        <v>26.0</v>
      </c>
      <c r="Q794" s="267">
        <f t="array" ref="Q794">IFERROR((K794-O794-P794)*G794,"")</f>
        <v>980</v>
      </c>
      <c r="R794" s="294">
        <f t="shared" si="68"/>
        <v>0.1225</v>
      </c>
      <c r="S794" s="216" t="s">
        <v>874</v>
      </c>
      <c r="T794" s="180"/>
      <c r="U794" s="267"/>
      <c r="V794" s="270" t="str">
        <f t="array" ref="V794">IFERROR(INDEX('ARTICULOS TECNO'!G:G, MATCH(F794, 'ARTICULOS TECNO'!A:A, 0)),"")</f>
        <v/>
      </c>
      <c r="W794" s="270">
        <f t="shared" si="39"/>
        <v>0</v>
      </c>
      <c r="X794" s="270"/>
      <c r="Y794" s="364" t="str">
        <f t="shared" si="76"/>
        <v>01/2025</v>
      </c>
    </row>
    <row r="795">
      <c r="A795" s="219">
        <f t="array" ref="A795">XLOOKUP(B795,CABE_VENTAS!$A$1:A1037,CABE_VENTAS!$D$1:D1037,"N/A")</f>
        <v>45664</v>
      </c>
      <c r="B795" s="180">
        <v>1905.0</v>
      </c>
      <c r="C795" s="180" t="s">
        <v>192</v>
      </c>
      <c r="D795" s="387">
        <f t="array" ref="D795">XLOOKUP(B795,CABE_VENTAS!$A$1:A1037,CABE_VENTAS!$C$1:C1037,"N/A")</f>
        <v>0</v>
      </c>
      <c r="E795" s="388" t="str">
        <f t="array" ref="E795">XLOOKUP(D795,CLIENTES!$A$1:A1037,CLIENTES!$B$1:B1037, "")</f>
        <v/>
      </c>
      <c r="F795" s="389"/>
      <c r="G795" s="390">
        <v>14.0</v>
      </c>
      <c r="H795" s="388" t="s">
        <v>973</v>
      </c>
      <c r="I795" s="388"/>
      <c r="J795" s="252">
        <v>502.0</v>
      </c>
      <c r="K795" s="301">
        <v>558.0</v>
      </c>
      <c r="L795" s="210">
        <f t="shared" si="75"/>
        <v>7812</v>
      </c>
      <c r="M795" s="250" t="s">
        <v>548</v>
      </c>
      <c r="N795" s="263">
        <f t="shared" si="29"/>
        <v>21572</v>
      </c>
      <c r="O795" s="267">
        <v>465.0</v>
      </c>
      <c r="P795" s="267">
        <v>26.0</v>
      </c>
      <c r="Q795" s="267">
        <f t="array" ref="Q795">IFERROR((K795-O795-P795)*G795,"")</f>
        <v>938</v>
      </c>
      <c r="R795" s="294">
        <f t="shared" si="68"/>
        <v>0.1200716846</v>
      </c>
      <c r="S795" s="216" t="s">
        <v>980</v>
      </c>
      <c r="T795" s="180"/>
      <c r="U795" s="267"/>
      <c r="V795" s="270" t="str">
        <f t="array" ref="V795">IFERROR(INDEX('ARTICULOS TECNO'!G:G, MATCH(F795, 'ARTICULOS TECNO'!A:A, 0)),"")</f>
        <v/>
      </c>
      <c r="W795" s="270">
        <f t="shared" si="39"/>
        <v>0</v>
      </c>
      <c r="X795" s="270"/>
      <c r="Y795" s="364" t="str">
        <f t="shared" si="76"/>
        <v>01/2025</v>
      </c>
    </row>
    <row r="796">
      <c r="A796" s="219">
        <f t="array" ref="A796">XLOOKUP(B796,CABE_VENTAS!$A$1:A1037,CABE_VENTAS!$D$1:D1037,"N/A")</f>
        <v>45664</v>
      </c>
      <c r="B796" s="180">
        <v>1904.0</v>
      </c>
      <c r="C796" s="180" t="s">
        <v>191</v>
      </c>
      <c r="D796" s="362">
        <f t="array" ref="D796">XLOOKUP(B796,CABE_VENTAS!$A$1:A1037,CABE_VENTAS!$C$1:C1037,"N/A")</f>
        <v>69</v>
      </c>
      <c r="E796" s="363" t="str">
        <f t="array" ref="E796">XLOOKUP(D796,CLIENTES!$A$1:A1037,CLIENTES!$B$1:B1037, "")</f>
        <v>Facundo Madeira</v>
      </c>
      <c r="F796" s="254"/>
      <c r="G796" s="180">
        <v>1.0</v>
      </c>
      <c r="H796" s="289" t="s">
        <v>981</v>
      </c>
      <c r="I796" s="289"/>
      <c r="J796" s="252"/>
      <c r="K796" s="301">
        <v>922.0</v>
      </c>
      <c r="L796" s="210">
        <v>0.0</v>
      </c>
      <c r="M796" s="250" t="s">
        <v>553</v>
      </c>
      <c r="N796" s="263" t="str">
        <f t="shared" si="29"/>
        <v/>
      </c>
      <c r="O796" s="267">
        <v>0.0</v>
      </c>
      <c r="P796" s="267">
        <v>0.0</v>
      </c>
      <c r="Q796" s="267">
        <f t="array" ref="Q796">IFERROR((K796-O796-P796)*G796,"")</f>
        <v>922</v>
      </c>
      <c r="R796" s="294">
        <f t="shared" si="68"/>
        <v>0</v>
      </c>
      <c r="S796" s="216" t="s">
        <v>518</v>
      </c>
      <c r="T796" s="180"/>
      <c r="U796" s="267"/>
      <c r="V796" s="270" t="str">
        <f t="array" ref="V796">IFERROR(INDEX('ARTICULOS TECNO'!G:G, MATCH(F796, 'ARTICULOS TECNO'!A:A, 0)),"")</f>
        <v/>
      </c>
      <c r="W796" s="270">
        <f t="shared" si="39"/>
        <v>0</v>
      </c>
      <c r="X796" s="270"/>
      <c r="Y796" s="380"/>
    </row>
    <row r="797">
      <c r="A797" s="219">
        <f t="array" ref="A797">XLOOKUP(B797,CABE_VENTAS!$A$1:A1037,CABE_VENTAS!$D$1:D1037,"N/A")</f>
        <v>45664</v>
      </c>
      <c r="B797" s="180">
        <v>1904.0</v>
      </c>
      <c r="C797" s="180" t="s">
        <v>191</v>
      </c>
      <c r="D797" s="362">
        <f t="array" ref="D797">XLOOKUP(B797,CABE_VENTAS!$A$1:A1037,CABE_VENTAS!$C$1:C1037,"N/A")</f>
        <v>69</v>
      </c>
      <c r="E797" s="363" t="str">
        <f t="array" ref="E797">XLOOKUP(D797,CLIENTES!$A$1:A1037,CLIENTES!$B$1:B1037, "")</f>
        <v>Facundo Madeira</v>
      </c>
      <c r="F797" s="254"/>
      <c r="G797" s="180">
        <v>5.0</v>
      </c>
      <c r="H797" s="289" t="s">
        <v>982</v>
      </c>
      <c r="I797" s="289"/>
      <c r="J797" s="252"/>
      <c r="K797" s="301">
        <v>1052.0</v>
      </c>
      <c r="L797" s="210">
        <f t="shared" ref="L797:L848" si="77">K797*G797</f>
        <v>5260</v>
      </c>
      <c r="M797" s="250" t="s">
        <v>548</v>
      </c>
      <c r="N797" s="263" t="str">
        <f t="shared" si="29"/>
        <v/>
      </c>
      <c r="O797" s="267">
        <v>855.0</v>
      </c>
      <c r="P797" s="267">
        <v>52.0</v>
      </c>
      <c r="Q797" s="267">
        <f t="array" ref="Q797">IFERROR((K797-O797-P797)*G797,"")</f>
        <v>725</v>
      </c>
      <c r="R797" s="294">
        <f t="shared" si="68"/>
        <v>0.1378326996</v>
      </c>
      <c r="S797" s="216" t="s">
        <v>518</v>
      </c>
      <c r="T797" s="180"/>
      <c r="U797" s="267"/>
      <c r="V797" s="270" t="str">
        <f t="array" ref="V797">IFERROR(INDEX('ARTICULOS TECNO'!G:G, MATCH(F797, 'ARTICULOS TECNO'!A:A, 0)),"")</f>
        <v/>
      </c>
      <c r="W797" s="270">
        <f t="shared" si="39"/>
        <v>0</v>
      </c>
      <c r="X797" s="270"/>
      <c r="Y797" s="364" t="str">
        <f t="shared" ref="Y797:Y848" si="78">TEXT(A797, "MM/YYYY")</f>
        <v>01/2025</v>
      </c>
    </row>
    <row r="798">
      <c r="A798" s="219">
        <f t="array" ref="A798">XLOOKUP(B798,CABE_VENTAS!$A$1:A1037,CABE_VENTAS!$D$1:D1037,"N/A")</f>
        <v>45664</v>
      </c>
      <c r="B798" s="180">
        <v>1904.0</v>
      </c>
      <c r="C798" s="180" t="s">
        <v>191</v>
      </c>
      <c r="D798" s="362">
        <f t="array" ref="D798">XLOOKUP(B798,CABE_VENTAS!$A$1:A1037,CABE_VENTAS!$C$1:C1037,"N/A")</f>
        <v>69</v>
      </c>
      <c r="E798" s="363" t="str">
        <f t="array" ref="E798">XLOOKUP(D798,CLIENTES!$A$1:A1037,CLIENTES!$B$1:B1037, "")</f>
        <v>Facundo Madeira</v>
      </c>
      <c r="F798" s="254"/>
      <c r="G798" s="180">
        <v>5.0</v>
      </c>
      <c r="H798" s="289" t="s">
        <v>983</v>
      </c>
      <c r="I798" s="289"/>
      <c r="J798" s="252"/>
      <c r="K798" s="301">
        <v>1163.0</v>
      </c>
      <c r="L798" s="210">
        <f t="shared" si="77"/>
        <v>5815</v>
      </c>
      <c r="M798" s="250" t="s">
        <v>548</v>
      </c>
      <c r="N798" s="263" t="str">
        <f t="shared" si="29"/>
        <v/>
      </c>
      <c r="O798" s="267">
        <v>955.0</v>
      </c>
      <c r="P798" s="267">
        <v>40.0</v>
      </c>
      <c r="Q798" s="267">
        <f t="array" ref="Q798">IFERROR((K798-O798-P798)*G798,"")</f>
        <v>840</v>
      </c>
      <c r="R798" s="294">
        <f t="shared" si="68"/>
        <v>0.1444539983</v>
      </c>
      <c r="S798" s="216" t="s">
        <v>518</v>
      </c>
      <c r="T798" s="180"/>
      <c r="U798" s="267"/>
      <c r="V798" s="270" t="str">
        <f t="array" ref="V798">IFERROR(INDEX('ARTICULOS TECNO'!G:G, MATCH(F798, 'ARTICULOS TECNO'!A:A, 0)),"")</f>
        <v/>
      </c>
      <c r="W798" s="270">
        <f t="shared" si="39"/>
        <v>0</v>
      </c>
      <c r="X798" s="270"/>
      <c r="Y798" s="364" t="str">
        <f t="shared" si="78"/>
        <v>01/2025</v>
      </c>
    </row>
    <row r="799">
      <c r="A799" s="219">
        <f t="array" ref="A799">XLOOKUP(B799,CABE_VENTAS!$A$1:A1037,CABE_VENTAS!$D$1:D1037,"N/A")</f>
        <v>45664</v>
      </c>
      <c r="B799" s="180">
        <v>1904.0</v>
      </c>
      <c r="C799" s="180" t="s">
        <v>191</v>
      </c>
      <c r="D799" s="362">
        <f t="array" ref="D799">XLOOKUP(B799,CABE_VENTAS!$A$1:A1037,CABE_VENTAS!$C$1:C1037,"N/A")</f>
        <v>69</v>
      </c>
      <c r="E799" s="363" t="str">
        <f t="array" ref="E799">XLOOKUP(D799,CLIENTES!$A$1:A1037,CLIENTES!$B$1:B1037, "")</f>
        <v>Facundo Madeira</v>
      </c>
      <c r="F799" s="264" t="s">
        <v>831</v>
      </c>
      <c r="G799" s="180">
        <v>5.0</v>
      </c>
      <c r="H799" s="302" t="str">
        <f t="array" ref="H799">INDEX('ARTICULOS TECNO'!B:B, MATCH(F799, 'ARTICULOS TECNO'!A:A, 0))</f>
        <v>iPhone 16 Pro Max 256GB 🇺🇸</v>
      </c>
      <c r="I799" s="302" t="str">
        <f t="array" ref="I799">IFERROR(INDEX('ARTICULOS TECNO'!C:C, MATCH(F799, 'ARTICULOS TECNO'!A:A, 0)),"NA")</f>
        <v>White Titanium</v>
      </c>
      <c r="J799" s="252"/>
      <c r="K799" s="301">
        <v>1288.0</v>
      </c>
      <c r="L799" s="210">
        <f t="shared" si="77"/>
        <v>6440</v>
      </c>
      <c r="M799" s="250" t="s">
        <v>548</v>
      </c>
      <c r="N799" s="263">
        <f t="shared" si="29"/>
        <v>17515</v>
      </c>
      <c r="O799" s="267">
        <v>1055.0</v>
      </c>
      <c r="P799" s="267">
        <v>40.0</v>
      </c>
      <c r="Q799" s="267">
        <f t="array" ref="Q799">IFERROR((K799-O799-P799)*G799,"")</f>
        <v>965</v>
      </c>
      <c r="R799" s="294">
        <f t="shared" si="68"/>
        <v>0.1498447205</v>
      </c>
      <c r="S799" s="216" t="s">
        <v>518</v>
      </c>
      <c r="T799" s="180"/>
      <c r="U799" s="267"/>
      <c r="V799" s="270">
        <f t="array" ref="V799">IFERROR(INDEX('ARTICULOS TECNO'!G:G, MATCH(F799, 'ARTICULOS TECNO'!A:A, 0)),"")</f>
        <v>0.5</v>
      </c>
      <c r="W799" s="270">
        <f t="shared" si="39"/>
        <v>2.5</v>
      </c>
      <c r="X799" s="270"/>
      <c r="Y799" s="364" t="str">
        <f t="shared" si="78"/>
        <v>01/2025</v>
      </c>
    </row>
    <row r="800">
      <c r="A800" s="219">
        <f t="array" ref="A800">XLOOKUP(B800,CABE_VENTAS!$A$1:A1037,CABE_VENTAS!$D$1:D1037,"N/A")</f>
        <v>45660</v>
      </c>
      <c r="B800" s="180">
        <v>1903.0</v>
      </c>
      <c r="C800" s="180" t="s">
        <v>192</v>
      </c>
      <c r="D800" s="362">
        <f t="array" ref="D800">XLOOKUP(B800,CABE_VENTAS!$A$1:A1037,CABE_VENTAS!$C$1:C1037,"N/A")</f>
        <v>0</v>
      </c>
      <c r="E800" s="363" t="str">
        <f t="array" ref="E800">XLOOKUP(D800,CLIENTES!$A$1:A1037,CLIENTES!$B$1:B1037, "")</f>
        <v/>
      </c>
      <c r="F800" s="254"/>
      <c r="G800" s="180">
        <v>1.0</v>
      </c>
      <c r="H800" s="358" t="s">
        <v>984</v>
      </c>
      <c r="I800" s="358"/>
      <c r="J800" s="252"/>
      <c r="K800" s="301">
        <v>540.0</v>
      </c>
      <c r="L800" s="377">
        <f t="shared" si="77"/>
        <v>540</v>
      </c>
      <c r="M800" s="250" t="s">
        <v>548</v>
      </c>
      <c r="N800" s="263">
        <f t="shared" si="29"/>
        <v>540</v>
      </c>
      <c r="O800" s="267">
        <v>415.0</v>
      </c>
      <c r="P800" s="267">
        <v>20.0</v>
      </c>
      <c r="Q800" s="267">
        <f t="array" ref="Q800">IFERROR((K800-O800-P800)*G800,"")</f>
        <v>105</v>
      </c>
      <c r="R800" s="294">
        <f t="shared" si="68"/>
        <v>0.1944444444</v>
      </c>
      <c r="S800" s="216" t="s">
        <v>874</v>
      </c>
      <c r="T800" s="180"/>
      <c r="U800" s="267"/>
      <c r="V800" s="270" t="str">
        <f t="array" ref="V800">IFERROR(INDEX('ARTICULOS TECNO'!G:G, MATCH(F800, 'ARTICULOS TECNO'!A:A, 0)),"")</f>
        <v/>
      </c>
      <c r="W800" s="270">
        <f t="shared" si="39"/>
        <v>0</v>
      </c>
      <c r="X800" s="270"/>
      <c r="Y800" s="364" t="str">
        <f t="shared" si="78"/>
        <v>01/2025</v>
      </c>
    </row>
    <row r="801">
      <c r="A801" s="219">
        <f t="array" ref="A801">XLOOKUP(B801,CABE_VENTAS!$A$1:A1037,CABE_VENTAS!$D$1:D1037,"N/A")</f>
        <v>45659</v>
      </c>
      <c r="B801" s="180">
        <v>1902.0</v>
      </c>
      <c r="C801" s="180" t="s">
        <v>192</v>
      </c>
      <c r="D801" s="362">
        <f t="array" ref="D801">XLOOKUP(B801,CABE_VENTAS!$A$1:A1037,CABE_VENTAS!$C$1:C1037,"N/A")</f>
        <v>173</v>
      </c>
      <c r="E801" s="363" t="str">
        <f t="array" ref="E801">XLOOKUP(D801,CLIENTES!$A$1:A1037,CLIENTES!$B$1:B1037, "")</f>
        <v>Matheus Vinicius</v>
      </c>
      <c r="F801" s="254" t="s">
        <v>921</v>
      </c>
      <c r="G801" s="180">
        <v>2.0</v>
      </c>
      <c r="H801" s="302" t="s">
        <v>985</v>
      </c>
      <c r="I801" s="302"/>
      <c r="J801" s="252">
        <v>501.0</v>
      </c>
      <c r="K801" s="301">
        <v>318.5</v>
      </c>
      <c r="L801" s="377">
        <f t="shared" si="77"/>
        <v>637</v>
      </c>
      <c r="M801" s="250" t="s">
        <v>548</v>
      </c>
      <c r="N801" s="263">
        <f t="shared" si="29"/>
        <v>637</v>
      </c>
      <c r="O801" s="267">
        <v>260.0</v>
      </c>
      <c r="P801" s="267">
        <v>26.0</v>
      </c>
      <c r="Q801" s="267">
        <f t="array" ref="Q801">IFERROR((K801-O801-P801)*G801,"")</f>
        <v>65</v>
      </c>
      <c r="R801" s="294">
        <f t="shared" si="68"/>
        <v>0.1020408163</v>
      </c>
      <c r="S801" s="216" t="s">
        <v>874</v>
      </c>
      <c r="T801" s="180"/>
      <c r="U801" s="267"/>
      <c r="V801" s="270" t="str">
        <f t="array" ref="V801">IFERROR(INDEX('ARTICULOS TECNO'!G:G, MATCH(F801, 'ARTICULOS TECNO'!A:A, 0)),"")</f>
        <v/>
      </c>
      <c r="W801" s="270">
        <f t="shared" si="39"/>
        <v>0</v>
      </c>
      <c r="X801" s="270"/>
      <c r="Y801" s="364" t="str">
        <f t="shared" si="78"/>
        <v>01/2025</v>
      </c>
    </row>
    <row r="802">
      <c r="A802" s="219">
        <f t="array" ref="A802">XLOOKUP(B802,CABE_VENTAS!$A$1:A1037,CABE_VENTAS!$D$1:D1037,"N/A")</f>
        <v>45649</v>
      </c>
      <c r="B802" s="180">
        <v>1898.0</v>
      </c>
      <c r="C802" s="180" t="s">
        <v>191</v>
      </c>
      <c r="D802" s="362">
        <f t="array" ref="D802">XLOOKUP(B802,CABE_VENTAS!$A$1:A1037,CABE_VENTAS!$C$1:C1037,"N/A")</f>
        <v>140</v>
      </c>
      <c r="E802" s="363" t="s">
        <v>387</v>
      </c>
      <c r="F802" s="254"/>
      <c r="G802" s="180">
        <v>1.0</v>
      </c>
      <c r="H802" s="289" t="s">
        <v>986</v>
      </c>
      <c r="I802" s="289"/>
      <c r="J802" s="252"/>
      <c r="K802" s="301">
        <v>1106.0</v>
      </c>
      <c r="L802" s="377">
        <f t="shared" si="77"/>
        <v>1106</v>
      </c>
      <c r="M802" s="250" t="s">
        <v>548</v>
      </c>
      <c r="N802" s="263">
        <f t="shared" si="29"/>
        <v>1106</v>
      </c>
      <c r="O802" s="267">
        <v>955.0</v>
      </c>
      <c r="P802" s="267">
        <v>52.0</v>
      </c>
      <c r="Q802" s="267">
        <f t="array" ref="Q802">IFERROR((K802-O802-P802)*G802,"")</f>
        <v>99</v>
      </c>
      <c r="R802" s="294">
        <f t="shared" si="68"/>
        <v>0.08951175407</v>
      </c>
      <c r="S802" s="216" t="s">
        <v>518</v>
      </c>
      <c r="T802" s="180"/>
      <c r="U802" s="267"/>
      <c r="V802" s="270" t="str">
        <f t="array" ref="V802">IFERROR(INDEX('ARTICULOS TECNO'!G:G, MATCH(F802, 'ARTICULOS TECNO'!A:A, 0)),"")</f>
        <v/>
      </c>
      <c r="W802" s="270">
        <f t="shared" si="39"/>
        <v>0</v>
      </c>
      <c r="X802" s="270"/>
      <c r="Y802" s="364" t="str">
        <f t="shared" si="78"/>
        <v>12/2024</v>
      </c>
    </row>
    <row r="803">
      <c r="A803" s="219">
        <f t="array" ref="A803">XLOOKUP(B803,CABE_VENTAS!$A$1:A1037,CABE_VENTAS!$D$1:D1037,"N/A")</f>
        <v>45638</v>
      </c>
      <c r="B803" s="180">
        <v>1897.0</v>
      </c>
      <c r="C803" s="180" t="s">
        <v>192</v>
      </c>
      <c r="D803" s="362">
        <f t="array" ref="D803">XLOOKUP(B803,CABE_VENTAS!$A$1:A1037,CABE_VENTAS!$C$1:C1037,"N/A")</f>
        <v>0</v>
      </c>
      <c r="E803" s="363" t="str">
        <f t="array" ref="E803">XLOOKUP(D803,CLIENTES!$A$1:A1037,CLIENTES!$B$1:B1037, "")</f>
        <v/>
      </c>
      <c r="F803" s="254"/>
      <c r="G803" s="180">
        <v>30.0</v>
      </c>
      <c r="H803" s="358" t="s">
        <v>984</v>
      </c>
      <c r="I803" s="358"/>
      <c r="J803" s="252">
        <v>503.0</v>
      </c>
      <c r="K803" s="301">
        <v>510.0</v>
      </c>
      <c r="L803" s="210">
        <f t="shared" si="77"/>
        <v>15300</v>
      </c>
      <c r="M803" s="250" t="s">
        <v>548</v>
      </c>
      <c r="N803" s="263">
        <f t="shared" si="29"/>
        <v>15300</v>
      </c>
      <c r="O803" s="267">
        <v>415.0</v>
      </c>
      <c r="P803" s="267">
        <v>24.0</v>
      </c>
      <c r="Q803" s="267">
        <f t="array" ref="Q803">IFERROR((K803-O803-P803)*G803,"")</f>
        <v>2130</v>
      </c>
      <c r="R803" s="294">
        <f t="shared" si="68"/>
        <v>0.1392156863</v>
      </c>
      <c r="S803" s="216" t="s">
        <v>874</v>
      </c>
      <c r="T803" s="180"/>
      <c r="U803" s="267"/>
      <c r="V803" s="270" t="str">
        <f t="array" ref="V803">IFERROR(INDEX('ARTICULOS TECNO'!G:G, MATCH(F803, 'ARTICULOS TECNO'!A:A, 0)),"")</f>
        <v/>
      </c>
      <c r="W803" s="270">
        <f t="shared" si="39"/>
        <v>0</v>
      </c>
      <c r="X803" s="270"/>
      <c r="Y803" s="364" t="str">
        <f t="shared" si="78"/>
        <v>12/2024</v>
      </c>
    </row>
    <row r="804">
      <c r="A804" s="219">
        <f t="array" ref="A804">XLOOKUP(B804,CABE_VENTAS!$A$1:A1037,CABE_VENTAS!$D$1:D1037,"N/A")</f>
        <v>45638</v>
      </c>
      <c r="B804" s="180">
        <v>1896.0</v>
      </c>
      <c r="C804" s="180" t="s">
        <v>192</v>
      </c>
      <c r="D804" s="362">
        <f t="array" ref="D804">XLOOKUP(B804,CABE_VENTAS!$A$1:A1037,CABE_VENTAS!$C$1:C1037,"N/A")</f>
        <v>181</v>
      </c>
      <c r="E804" s="363" t="str">
        <f t="array" ref="E804">XLOOKUP(D804,CLIENTES!$A$1:A1037,CLIENTES!$B$1:B1037, "")</f>
        <v>Maxi Aguirre</v>
      </c>
      <c r="F804" s="254"/>
      <c r="G804" s="180">
        <v>10.0</v>
      </c>
      <c r="H804" s="358" t="s">
        <v>987</v>
      </c>
      <c r="I804" s="358"/>
      <c r="J804" s="252">
        <v>502.0</v>
      </c>
      <c r="K804" s="301">
        <v>394.0</v>
      </c>
      <c r="L804" s="210">
        <f t="shared" si="77"/>
        <v>3940</v>
      </c>
      <c r="M804" s="250" t="s">
        <v>548</v>
      </c>
      <c r="N804" s="263" t="str">
        <f t="shared" si="29"/>
        <v/>
      </c>
      <c r="O804" s="267">
        <v>310.0</v>
      </c>
      <c r="P804" s="267">
        <v>20.0</v>
      </c>
      <c r="Q804" s="267">
        <f t="array" ref="Q804">IFERROR((K804-O804-P804)*G804,"")</f>
        <v>640</v>
      </c>
      <c r="R804" s="294">
        <f t="shared" si="68"/>
        <v>0.1624365482</v>
      </c>
      <c r="S804" s="216" t="s">
        <v>874</v>
      </c>
      <c r="T804" s="180"/>
      <c r="U804" s="267"/>
      <c r="V804" s="270" t="str">
        <f t="array" ref="V804">IFERROR(INDEX('ARTICULOS TECNO'!G:G, MATCH(F804, 'ARTICULOS TECNO'!A:A, 0)),"")</f>
        <v/>
      </c>
      <c r="W804" s="270">
        <f t="shared" si="39"/>
        <v>0</v>
      </c>
      <c r="X804" s="270"/>
      <c r="Y804" s="364" t="str">
        <f t="shared" si="78"/>
        <v>12/2024</v>
      </c>
    </row>
    <row r="805">
      <c r="A805" s="219">
        <f t="array" ref="A805">XLOOKUP(B805,CABE_VENTAS!$A$1:A1037,CABE_VENTAS!$D$1:D1037,"N/A")</f>
        <v>45638</v>
      </c>
      <c r="B805" s="180">
        <v>1896.0</v>
      </c>
      <c r="C805" s="180" t="s">
        <v>192</v>
      </c>
      <c r="D805" s="362">
        <f t="array" ref="D805">XLOOKUP(B805,CABE_VENTAS!$A$1:A1037,CABE_VENTAS!$C$1:C1037,"N/A")</f>
        <v>181</v>
      </c>
      <c r="E805" s="363" t="str">
        <f t="array" ref="E805">XLOOKUP(D805,CLIENTES!$A$1:A1037,CLIENTES!$B$1:B1037, "")</f>
        <v>Maxi Aguirre</v>
      </c>
      <c r="F805" s="254"/>
      <c r="G805" s="180">
        <v>10.0</v>
      </c>
      <c r="H805" s="358" t="s">
        <v>988</v>
      </c>
      <c r="I805" s="358"/>
      <c r="J805" s="252">
        <v>502.0</v>
      </c>
      <c r="K805" s="301">
        <v>258.0</v>
      </c>
      <c r="L805" s="210">
        <f t="shared" si="77"/>
        <v>2580</v>
      </c>
      <c r="M805" s="250" t="s">
        <v>548</v>
      </c>
      <c r="N805" s="263">
        <f t="shared" si="29"/>
        <v>6520</v>
      </c>
      <c r="O805" s="267">
        <v>195.0</v>
      </c>
      <c r="P805" s="267">
        <v>20.0</v>
      </c>
      <c r="Q805" s="267">
        <f t="array" ref="Q805">IFERROR((K805-O805-P805)*G805,"")</f>
        <v>430</v>
      </c>
      <c r="R805" s="294">
        <f t="shared" si="68"/>
        <v>0.1666666667</v>
      </c>
      <c r="S805" s="216" t="s">
        <v>874</v>
      </c>
      <c r="T805" s="180"/>
      <c r="U805" s="267"/>
      <c r="V805" s="270" t="str">
        <f t="array" ref="V805">IFERROR(INDEX('ARTICULOS TECNO'!G:G, MATCH(F805, 'ARTICULOS TECNO'!A:A, 0)),"")</f>
        <v/>
      </c>
      <c r="W805" s="270">
        <f t="shared" si="39"/>
        <v>0</v>
      </c>
      <c r="X805" s="270"/>
      <c r="Y805" s="364" t="str">
        <f t="shared" si="78"/>
        <v>12/2024</v>
      </c>
    </row>
    <row r="806">
      <c r="A806" s="219">
        <f t="array" ref="A806">XLOOKUP(B806,CABE_VENTAS!$A$1:A1037,CABE_VENTAS!$D$1:D1037,"N/A")</f>
        <v>45636</v>
      </c>
      <c r="B806" s="180">
        <v>1894.0</v>
      </c>
      <c r="C806" s="180" t="s">
        <v>282</v>
      </c>
      <c r="D806" s="362">
        <f t="array" ref="D806">XLOOKUP(B806,CABE_VENTAS!$A$1:A1037,CABE_VENTAS!$C$1:C1037,"N/A")</f>
        <v>23</v>
      </c>
      <c r="E806" s="363" t="str">
        <f t="array" ref="E806">XLOOKUP(D806,CLIENTES!$A$1:A1037,CLIENTES!$B$1:B1037, "")</f>
        <v>Bernard Parado</v>
      </c>
      <c r="F806" s="254" t="s">
        <v>989</v>
      </c>
      <c r="G806" s="180">
        <v>2.0</v>
      </c>
      <c r="H806" s="289" t="s">
        <v>990</v>
      </c>
      <c r="I806" s="289"/>
      <c r="J806" s="252"/>
      <c r="K806" s="301">
        <v>20.83</v>
      </c>
      <c r="L806" s="377">
        <f t="shared" si="77"/>
        <v>41.66</v>
      </c>
      <c r="M806" s="250" t="s">
        <v>548</v>
      </c>
      <c r="N806" s="263" t="str">
        <f t="shared" si="29"/>
        <v/>
      </c>
      <c r="O806" s="267">
        <v>11.1</v>
      </c>
      <c r="P806" s="267">
        <v>0.0</v>
      </c>
      <c r="Q806" s="267">
        <f t="array" ref="Q806">IFERROR((K806-O806-P806)*G806,"")</f>
        <v>19.46</v>
      </c>
      <c r="R806" s="294">
        <f t="shared" si="68"/>
        <v>0.4671147384</v>
      </c>
      <c r="S806" s="216" t="s">
        <v>742</v>
      </c>
      <c r="T806" s="180"/>
      <c r="U806" s="267"/>
      <c r="V806" s="270" t="str">
        <f t="array" ref="V806">IFERROR(INDEX('ARTICULOS TECNO'!G:G, MATCH(F806, 'ARTICULOS TECNO'!A:A, 0)),"")</f>
        <v/>
      </c>
      <c r="W806" s="270">
        <f t="shared" si="39"/>
        <v>0</v>
      </c>
      <c r="X806" s="270"/>
      <c r="Y806" s="364" t="str">
        <f t="shared" si="78"/>
        <v>12/2024</v>
      </c>
    </row>
    <row r="807">
      <c r="A807" s="219">
        <f t="array" ref="A807">XLOOKUP(B807,CABE_VENTAS!$A$1:A1037,CABE_VENTAS!$D$1:D1037,"N/A")</f>
        <v>45636</v>
      </c>
      <c r="B807" s="180">
        <v>1894.0</v>
      </c>
      <c r="C807" s="180" t="s">
        <v>282</v>
      </c>
      <c r="D807" s="362">
        <f t="array" ref="D807">XLOOKUP(B807,CABE_VENTAS!$A$1:A1037,CABE_VENTAS!$C$1:C1037,"N/A")</f>
        <v>23</v>
      </c>
      <c r="E807" s="363" t="str">
        <f t="array" ref="E807">XLOOKUP(D807,CLIENTES!$A$1:A1037,CLIENTES!$B$1:B1037, "")</f>
        <v>Bernard Parado</v>
      </c>
      <c r="F807" s="254" t="s">
        <v>991</v>
      </c>
      <c r="G807" s="180">
        <v>2.0</v>
      </c>
      <c r="H807" s="289" t="s">
        <v>992</v>
      </c>
      <c r="I807" s="289"/>
      <c r="J807" s="252"/>
      <c r="K807" s="301">
        <v>26.98</v>
      </c>
      <c r="L807" s="377">
        <f t="shared" si="77"/>
        <v>53.96</v>
      </c>
      <c r="M807" s="250" t="s">
        <v>548</v>
      </c>
      <c r="N807" s="263" t="str">
        <f t="shared" si="29"/>
        <v/>
      </c>
      <c r="O807" s="267">
        <v>14.5</v>
      </c>
      <c r="P807" s="267">
        <v>0.0</v>
      </c>
      <c r="Q807" s="267">
        <f t="array" ref="Q807">IFERROR((K807-O807-P807)*G807,"")</f>
        <v>24.96</v>
      </c>
      <c r="R807" s="294">
        <f t="shared" si="68"/>
        <v>0.4625648629</v>
      </c>
      <c r="S807" s="216" t="s">
        <v>742</v>
      </c>
      <c r="T807" s="180"/>
      <c r="U807" s="267"/>
      <c r="V807" s="270" t="str">
        <f t="array" ref="V807">IFERROR(INDEX('ARTICULOS TECNO'!G:G, MATCH(F807, 'ARTICULOS TECNO'!A:A, 0)),"")</f>
        <v/>
      </c>
      <c r="W807" s="270">
        <f t="shared" si="39"/>
        <v>0</v>
      </c>
      <c r="X807" s="270"/>
      <c r="Y807" s="364" t="str">
        <f t="shared" si="78"/>
        <v>12/2024</v>
      </c>
    </row>
    <row r="808">
      <c r="A808" s="219">
        <f t="array" ref="A808">XLOOKUP(B808,CABE_VENTAS!$A$1:A1037,CABE_VENTAS!$D$1:D1037,"N/A")</f>
        <v>45636</v>
      </c>
      <c r="B808" s="180">
        <v>1894.0</v>
      </c>
      <c r="C808" s="180" t="s">
        <v>282</v>
      </c>
      <c r="D808" s="362">
        <f t="array" ref="D808">XLOOKUP(B808,CABE_VENTAS!$A$1:A1037,CABE_VENTAS!$C$1:C1037,"N/A")</f>
        <v>23</v>
      </c>
      <c r="E808" s="363" t="str">
        <f t="array" ref="E808">XLOOKUP(D808,CLIENTES!$A$1:A1037,CLIENTES!$B$1:B1037, "")</f>
        <v>Bernard Parado</v>
      </c>
      <c r="F808" s="254" t="s">
        <v>993</v>
      </c>
      <c r="G808" s="180">
        <v>2.0</v>
      </c>
      <c r="H808" s="289" t="s">
        <v>994</v>
      </c>
      <c r="I808" s="289"/>
      <c r="J808" s="252"/>
      <c r="K808" s="301">
        <v>31.9</v>
      </c>
      <c r="L808" s="377">
        <f t="shared" si="77"/>
        <v>63.8</v>
      </c>
      <c r="M808" s="250" t="s">
        <v>548</v>
      </c>
      <c r="N808" s="263" t="str">
        <f t="shared" si="29"/>
        <v/>
      </c>
      <c r="O808" s="267">
        <v>16.95</v>
      </c>
      <c r="P808" s="267">
        <v>0.0</v>
      </c>
      <c r="Q808" s="267">
        <f t="array" ref="Q808">IFERROR((K808-O808-P808)*G808,"")</f>
        <v>29.9</v>
      </c>
      <c r="R808" s="294">
        <f t="shared" si="68"/>
        <v>0.4686520376</v>
      </c>
      <c r="S808" s="216" t="s">
        <v>742</v>
      </c>
      <c r="T808" s="180"/>
      <c r="U808" s="267"/>
      <c r="V808" s="270" t="str">
        <f t="array" ref="V808">IFERROR(INDEX('ARTICULOS TECNO'!G:G, MATCH(F808, 'ARTICULOS TECNO'!A:A, 0)),"")</f>
        <v/>
      </c>
      <c r="W808" s="270">
        <f t="shared" si="39"/>
        <v>0</v>
      </c>
      <c r="X808" s="270"/>
      <c r="Y808" s="364" t="str">
        <f t="shared" si="78"/>
        <v>12/2024</v>
      </c>
    </row>
    <row r="809">
      <c r="A809" s="219">
        <f t="array" ref="A809">XLOOKUP(B809,CABE_VENTAS!$A$1:A1037,CABE_VENTAS!$D$1:D1037,"N/A")</f>
        <v>45636</v>
      </c>
      <c r="B809" s="180">
        <v>1894.0</v>
      </c>
      <c r="C809" s="180" t="s">
        <v>282</v>
      </c>
      <c r="D809" s="362">
        <f t="array" ref="D809">XLOOKUP(B809,CABE_VENTAS!$A$1:A1037,CABE_VENTAS!$C$1:C1037,"N/A")</f>
        <v>23</v>
      </c>
      <c r="E809" s="363" t="str">
        <f t="array" ref="E809">XLOOKUP(D809,CLIENTES!$A$1:A1037,CLIENTES!$B$1:B1037, "")</f>
        <v>Bernard Parado</v>
      </c>
      <c r="F809" s="254" t="s">
        <v>995</v>
      </c>
      <c r="G809" s="180">
        <v>2.0</v>
      </c>
      <c r="H809" s="289" t="s">
        <v>996</v>
      </c>
      <c r="I809" s="289"/>
      <c r="J809" s="252"/>
      <c r="K809" s="301">
        <v>21.94</v>
      </c>
      <c r="L809" s="377">
        <f t="shared" si="77"/>
        <v>43.88</v>
      </c>
      <c r="M809" s="250" t="s">
        <v>548</v>
      </c>
      <c r="N809" s="263" t="str">
        <f t="shared" si="29"/>
        <v/>
      </c>
      <c r="O809" s="267">
        <v>14.21</v>
      </c>
      <c r="P809" s="267">
        <v>0.0</v>
      </c>
      <c r="Q809" s="267">
        <f t="array" ref="Q809">IFERROR((K809-O809-P809)*G809,"")</f>
        <v>15.46</v>
      </c>
      <c r="R809" s="294">
        <f t="shared" si="68"/>
        <v>0.3523245214</v>
      </c>
      <c r="S809" s="216" t="s">
        <v>742</v>
      </c>
      <c r="T809" s="180"/>
      <c r="U809" s="267"/>
      <c r="V809" s="270" t="str">
        <f t="array" ref="V809">IFERROR(INDEX('ARTICULOS TECNO'!G:G, MATCH(F809, 'ARTICULOS TECNO'!A:A, 0)),"")</f>
        <v/>
      </c>
      <c r="W809" s="270">
        <f t="shared" si="39"/>
        <v>0</v>
      </c>
      <c r="X809" s="270"/>
      <c r="Y809" s="364" t="str">
        <f t="shared" si="78"/>
        <v>12/2024</v>
      </c>
    </row>
    <row r="810">
      <c r="A810" s="219">
        <f t="array" ref="A810">XLOOKUP(B810,CABE_VENTAS!$A$1:A1037,CABE_VENTAS!$D$1:D1037,"N/A")</f>
        <v>45636</v>
      </c>
      <c r="B810" s="180">
        <v>1894.0</v>
      </c>
      <c r="C810" s="180" t="s">
        <v>282</v>
      </c>
      <c r="D810" s="362">
        <f t="array" ref="D810">XLOOKUP(B810,CABE_VENTAS!$A$1:A1037,CABE_VENTAS!$C$1:C1037,"N/A")</f>
        <v>23</v>
      </c>
      <c r="E810" s="363" t="str">
        <f t="array" ref="E810">XLOOKUP(D810,CLIENTES!$A$1:A1037,CLIENTES!$B$1:B1037, "")</f>
        <v>Bernard Parado</v>
      </c>
      <c r="F810" s="254" t="s">
        <v>997</v>
      </c>
      <c r="G810" s="180">
        <v>1.0</v>
      </c>
      <c r="H810" s="289" t="s">
        <v>998</v>
      </c>
      <c r="I810" s="289"/>
      <c r="J810" s="252"/>
      <c r="K810" s="301">
        <v>19.89</v>
      </c>
      <c r="L810" s="377">
        <f t="shared" si="77"/>
        <v>19.89</v>
      </c>
      <c r="M810" s="250" t="s">
        <v>548</v>
      </c>
      <c r="N810" s="263" t="str">
        <f t="shared" si="29"/>
        <v/>
      </c>
      <c r="O810" s="267">
        <v>11.15</v>
      </c>
      <c r="P810" s="267">
        <v>0.0</v>
      </c>
      <c r="Q810" s="267">
        <f t="array" ref="Q810">IFERROR((K810-O810-P810)*G810,"")</f>
        <v>8.74</v>
      </c>
      <c r="R810" s="294">
        <f t="shared" si="68"/>
        <v>0.4394167924</v>
      </c>
      <c r="S810" s="216" t="s">
        <v>742</v>
      </c>
      <c r="T810" s="180"/>
      <c r="U810" s="267"/>
      <c r="V810" s="270" t="str">
        <f t="array" ref="V810">IFERROR(INDEX('ARTICULOS TECNO'!G:G, MATCH(F810, 'ARTICULOS TECNO'!A:A, 0)),"")</f>
        <v/>
      </c>
      <c r="W810" s="270">
        <f t="shared" si="39"/>
        <v>0</v>
      </c>
      <c r="X810" s="270"/>
      <c r="Y810" s="364" t="str">
        <f t="shared" si="78"/>
        <v>12/2024</v>
      </c>
    </row>
    <row r="811">
      <c r="A811" s="219">
        <f t="array" ref="A811">XLOOKUP(B811,CABE_VENTAS!$A$1:A1037,CABE_VENTAS!$D$1:D1037,"N/A")</f>
        <v>45636</v>
      </c>
      <c r="B811" s="180">
        <v>1894.0</v>
      </c>
      <c r="C811" s="180" t="s">
        <v>282</v>
      </c>
      <c r="D811" s="362">
        <f t="array" ref="D811">XLOOKUP(B811,CABE_VENTAS!$A$1:A1037,CABE_VENTAS!$C$1:C1037,"N/A")</f>
        <v>23</v>
      </c>
      <c r="E811" s="363" t="str">
        <f t="array" ref="E811">XLOOKUP(D811,CLIENTES!$A$1:A1037,CLIENTES!$B$1:B1037, "")</f>
        <v>Bernard Parado</v>
      </c>
      <c r="F811" s="254" t="s">
        <v>999</v>
      </c>
      <c r="G811" s="180">
        <v>3.0</v>
      </c>
      <c r="H811" s="289" t="s">
        <v>1000</v>
      </c>
      <c r="I811" s="289"/>
      <c r="J811" s="252"/>
      <c r="K811" s="301">
        <v>26.81</v>
      </c>
      <c r="L811" s="377">
        <f t="shared" si="77"/>
        <v>80.43</v>
      </c>
      <c r="M811" s="250" t="s">
        <v>548</v>
      </c>
      <c r="N811" s="263" t="str">
        <f t="shared" si="29"/>
        <v/>
      </c>
      <c r="O811" s="267">
        <v>14.2</v>
      </c>
      <c r="P811" s="267">
        <v>0.0</v>
      </c>
      <c r="Q811" s="267">
        <f t="array" ref="Q811">IFERROR((K811-O811-P811)*G811,"")</f>
        <v>37.83</v>
      </c>
      <c r="R811" s="294">
        <f t="shared" si="68"/>
        <v>0.4703468855</v>
      </c>
      <c r="S811" s="216" t="s">
        <v>742</v>
      </c>
      <c r="T811" s="180"/>
      <c r="U811" s="267"/>
      <c r="V811" s="270" t="str">
        <f t="array" ref="V811">IFERROR(INDEX('ARTICULOS TECNO'!G:G, MATCH(F811, 'ARTICULOS TECNO'!A:A, 0)),"")</f>
        <v/>
      </c>
      <c r="W811" s="270">
        <f t="shared" si="39"/>
        <v>0</v>
      </c>
      <c r="X811" s="270"/>
      <c r="Y811" s="364" t="str">
        <f t="shared" si="78"/>
        <v>12/2024</v>
      </c>
    </row>
    <row r="812">
      <c r="A812" s="219">
        <f t="array" ref="A812">XLOOKUP(B812,CABE_VENTAS!$A$1:A1037,CABE_VENTAS!$D$1:D1037,"N/A")</f>
        <v>45636</v>
      </c>
      <c r="B812" s="180">
        <v>1894.0</v>
      </c>
      <c r="C812" s="180" t="s">
        <v>282</v>
      </c>
      <c r="D812" s="362">
        <f t="array" ref="D812">XLOOKUP(B812,CABE_VENTAS!$A$1:A1037,CABE_VENTAS!$C$1:C1037,"N/A")</f>
        <v>23</v>
      </c>
      <c r="E812" s="363" t="str">
        <f t="array" ref="E812">XLOOKUP(D812,CLIENTES!$A$1:A1037,CLIENTES!$B$1:B1037, "")</f>
        <v>Bernard Parado</v>
      </c>
      <c r="F812" s="254" t="s">
        <v>1001</v>
      </c>
      <c r="G812" s="180">
        <v>2.0</v>
      </c>
      <c r="H812" s="289" t="s">
        <v>1002</v>
      </c>
      <c r="I812" s="289"/>
      <c r="J812" s="252"/>
      <c r="K812" s="301">
        <v>17.55</v>
      </c>
      <c r="L812" s="377">
        <f t="shared" si="77"/>
        <v>35.1</v>
      </c>
      <c r="M812" s="250" t="s">
        <v>548</v>
      </c>
      <c r="N812" s="263" t="str">
        <f t="shared" si="29"/>
        <v/>
      </c>
      <c r="O812" s="267">
        <v>10.55</v>
      </c>
      <c r="P812" s="267">
        <v>0.0</v>
      </c>
      <c r="Q812" s="267">
        <f t="array" ref="Q812">IFERROR((K812-O812-P812)*G812,"")</f>
        <v>14</v>
      </c>
      <c r="R812" s="294">
        <f t="shared" si="68"/>
        <v>0.3988603989</v>
      </c>
      <c r="S812" s="216" t="s">
        <v>742</v>
      </c>
      <c r="T812" s="180"/>
      <c r="U812" s="267"/>
      <c r="V812" s="270" t="str">
        <f t="array" ref="V812">IFERROR(INDEX('ARTICULOS TECNO'!G:G, MATCH(F812, 'ARTICULOS TECNO'!A:A, 0)),"")</f>
        <v/>
      </c>
      <c r="W812" s="270">
        <f t="shared" si="39"/>
        <v>0</v>
      </c>
      <c r="X812" s="270"/>
      <c r="Y812" s="364" t="str">
        <f t="shared" si="78"/>
        <v>12/2024</v>
      </c>
    </row>
    <row r="813">
      <c r="A813" s="219">
        <f t="array" ref="A813">XLOOKUP(B813,CABE_VENTAS!$A$1:A1037,CABE_VENTAS!$D$1:D1037,"N/A")</f>
        <v>45636</v>
      </c>
      <c r="B813" s="180">
        <v>1894.0</v>
      </c>
      <c r="C813" s="180" t="s">
        <v>282</v>
      </c>
      <c r="D813" s="362">
        <f t="array" ref="D813">XLOOKUP(B813,CABE_VENTAS!$A$1:A1037,CABE_VENTAS!$C$1:C1037,"N/A")</f>
        <v>23</v>
      </c>
      <c r="E813" s="363" t="str">
        <f t="array" ref="E813">XLOOKUP(D813,CLIENTES!$A$1:A1037,CLIENTES!$B$1:B1037, "")</f>
        <v>Bernard Parado</v>
      </c>
      <c r="F813" s="254" t="s">
        <v>1003</v>
      </c>
      <c r="G813" s="180">
        <v>2.0</v>
      </c>
      <c r="H813" s="289" t="s">
        <v>1004</v>
      </c>
      <c r="I813" s="289"/>
      <c r="J813" s="252"/>
      <c r="K813" s="301">
        <v>28.62</v>
      </c>
      <c r="L813" s="377">
        <f t="shared" si="77"/>
        <v>57.24</v>
      </c>
      <c r="M813" s="250" t="s">
        <v>548</v>
      </c>
      <c r="N813" s="263" t="str">
        <f t="shared" si="29"/>
        <v/>
      </c>
      <c r="O813" s="267">
        <v>13.29</v>
      </c>
      <c r="P813" s="267">
        <v>0.0</v>
      </c>
      <c r="Q813" s="267">
        <f t="array" ref="Q813">IFERROR((K813-O813-P813)*G813,"")</f>
        <v>30.66</v>
      </c>
      <c r="R813" s="294">
        <f t="shared" si="68"/>
        <v>0.535639413</v>
      </c>
      <c r="S813" s="216" t="s">
        <v>742</v>
      </c>
      <c r="T813" s="180"/>
      <c r="U813" s="267"/>
      <c r="V813" s="270" t="str">
        <f t="array" ref="V813">IFERROR(INDEX('ARTICULOS TECNO'!G:G, MATCH(F813, 'ARTICULOS TECNO'!A:A, 0)),"")</f>
        <v/>
      </c>
      <c r="W813" s="270">
        <f t="shared" si="39"/>
        <v>0</v>
      </c>
      <c r="X813" s="270"/>
      <c r="Y813" s="364" t="str">
        <f t="shared" si="78"/>
        <v>12/2024</v>
      </c>
    </row>
    <row r="814">
      <c r="A814" s="219">
        <f t="array" ref="A814">XLOOKUP(B814,CABE_VENTAS!$A$1:A1037,CABE_VENTAS!$D$1:D1037,"N/A")</f>
        <v>45636</v>
      </c>
      <c r="B814" s="180">
        <v>1894.0</v>
      </c>
      <c r="C814" s="180" t="s">
        <v>282</v>
      </c>
      <c r="D814" s="362">
        <f t="array" ref="D814">XLOOKUP(B814,CABE_VENTAS!$A$1:A1037,CABE_VENTAS!$C$1:C1037,"N/A")</f>
        <v>23</v>
      </c>
      <c r="E814" s="363" t="str">
        <f t="array" ref="E814">XLOOKUP(D814,CLIENTES!$A$1:A1037,CLIENTES!$B$1:B1037, "")</f>
        <v>Bernard Parado</v>
      </c>
      <c r="F814" s="254" t="s">
        <v>944</v>
      </c>
      <c r="G814" s="180">
        <v>1.0</v>
      </c>
      <c r="H814" s="289" t="s">
        <v>1005</v>
      </c>
      <c r="I814" s="289"/>
      <c r="J814" s="252"/>
      <c r="K814" s="301">
        <v>17.58</v>
      </c>
      <c r="L814" s="377">
        <f t="shared" si="77"/>
        <v>17.58</v>
      </c>
      <c r="M814" s="250" t="s">
        <v>548</v>
      </c>
      <c r="N814" s="263" t="str">
        <f t="shared" si="29"/>
        <v/>
      </c>
      <c r="O814" s="267">
        <v>3.04</v>
      </c>
      <c r="P814" s="267">
        <v>0.0</v>
      </c>
      <c r="Q814" s="267">
        <f t="array" ref="Q814">IFERROR((K814-O814-P814)*G814,"")</f>
        <v>14.54</v>
      </c>
      <c r="R814" s="294">
        <f t="shared" si="68"/>
        <v>0.827076223</v>
      </c>
      <c r="S814" s="216" t="s">
        <v>742</v>
      </c>
      <c r="T814" s="180"/>
      <c r="U814" s="267"/>
      <c r="V814" s="270" t="str">
        <f t="array" ref="V814">IFERROR(INDEX('ARTICULOS TECNO'!G:G, MATCH(F814, 'ARTICULOS TECNO'!A:A, 0)),"")</f>
        <v/>
      </c>
      <c r="W814" s="270">
        <f t="shared" si="39"/>
        <v>0</v>
      </c>
      <c r="X814" s="270"/>
      <c r="Y814" s="364" t="str">
        <f t="shared" si="78"/>
        <v>12/2024</v>
      </c>
    </row>
    <row r="815">
      <c r="A815" s="219">
        <f t="array" ref="A815">XLOOKUP(B815,CABE_VENTAS!$A$1:A1037,CABE_VENTAS!$D$1:D1037,"N/A")</f>
        <v>45636</v>
      </c>
      <c r="B815" s="180">
        <v>1894.0</v>
      </c>
      <c r="C815" s="180" t="s">
        <v>282</v>
      </c>
      <c r="D815" s="362">
        <f t="array" ref="D815">XLOOKUP(B815,CABE_VENTAS!$A$1:A1037,CABE_VENTAS!$C$1:C1037,"N/A")</f>
        <v>23</v>
      </c>
      <c r="E815" s="363" t="str">
        <f t="array" ref="E815">XLOOKUP(D815,CLIENTES!$A$1:A1037,CLIENTES!$B$1:B1037, "")</f>
        <v>Bernard Parado</v>
      </c>
      <c r="F815" s="254" t="s">
        <v>1006</v>
      </c>
      <c r="G815" s="180">
        <v>1.0</v>
      </c>
      <c r="H815" s="289" t="s">
        <v>1007</v>
      </c>
      <c r="I815" s="289"/>
      <c r="J815" s="252"/>
      <c r="K815" s="301">
        <v>19.63</v>
      </c>
      <c r="L815" s="377">
        <f t="shared" si="77"/>
        <v>19.63</v>
      </c>
      <c r="M815" s="250" t="s">
        <v>548</v>
      </c>
      <c r="N815" s="263" t="str">
        <f t="shared" si="29"/>
        <v/>
      </c>
      <c r="O815" s="267">
        <v>2.75</v>
      </c>
      <c r="P815" s="267">
        <v>0.0</v>
      </c>
      <c r="Q815" s="267">
        <f t="array" ref="Q815">IFERROR((K815-O815-P815)*G815,"")</f>
        <v>16.88</v>
      </c>
      <c r="R815" s="294">
        <f t="shared" si="68"/>
        <v>0.8599083036</v>
      </c>
      <c r="S815" s="216" t="s">
        <v>742</v>
      </c>
      <c r="T815" s="180"/>
      <c r="U815" s="267"/>
      <c r="V815" s="270" t="str">
        <f t="array" ref="V815">IFERROR(INDEX('ARTICULOS TECNO'!G:G, MATCH(F815, 'ARTICULOS TECNO'!A:A, 0)),"")</f>
        <v/>
      </c>
      <c r="W815" s="270">
        <f t="shared" si="39"/>
        <v>0</v>
      </c>
      <c r="X815" s="270"/>
      <c r="Y815" s="364" t="str">
        <f t="shared" si="78"/>
        <v>12/2024</v>
      </c>
    </row>
    <row r="816">
      <c r="A816" s="219">
        <f t="array" ref="A816">XLOOKUP(B816,CABE_VENTAS!$A$1:A1037,CABE_VENTAS!$D$1:D1037,"N/A")</f>
        <v>45636</v>
      </c>
      <c r="B816" s="180">
        <v>1894.0</v>
      </c>
      <c r="C816" s="180" t="s">
        <v>282</v>
      </c>
      <c r="D816" s="362">
        <f t="array" ref="D816">XLOOKUP(B816,CABE_VENTAS!$A$1:A1037,CABE_VENTAS!$C$1:C1037,"N/A")</f>
        <v>23</v>
      </c>
      <c r="E816" s="363" t="str">
        <f t="array" ref="E816">XLOOKUP(D816,CLIENTES!$A$1:A1037,CLIENTES!$B$1:B1037, "")</f>
        <v>Bernard Parado</v>
      </c>
      <c r="F816" s="254" t="s">
        <v>1008</v>
      </c>
      <c r="G816" s="180">
        <v>1.0</v>
      </c>
      <c r="H816" s="289" t="s">
        <v>1009</v>
      </c>
      <c r="I816" s="289"/>
      <c r="J816" s="252"/>
      <c r="K816" s="301">
        <v>21.79</v>
      </c>
      <c r="L816" s="377">
        <f t="shared" si="77"/>
        <v>21.79</v>
      </c>
      <c r="M816" s="250" t="s">
        <v>548</v>
      </c>
      <c r="N816" s="263" t="str">
        <f t="shared" si="29"/>
        <v/>
      </c>
      <c r="O816" s="267">
        <v>13.71</v>
      </c>
      <c r="P816" s="267">
        <v>0.0</v>
      </c>
      <c r="Q816" s="267">
        <f t="array" ref="Q816">IFERROR((K816-O816-P816)*G816,"")</f>
        <v>8.08</v>
      </c>
      <c r="R816" s="294">
        <f t="shared" si="68"/>
        <v>0.3708122992</v>
      </c>
      <c r="S816" s="216" t="s">
        <v>742</v>
      </c>
      <c r="T816" s="180"/>
      <c r="U816" s="267"/>
      <c r="V816" s="270" t="str">
        <f t="array" ref="V816">IFERROR(INDEX('ARTICULOS TECNO'!G:G, MATCH(F816, 'ARTICULOS TECNO'!A:A, 0)),"")</f>
        <v/>
      </c>
      <c r="W816" s="270">
        <f t="shared" si="39"/>
        <v>0</v>
      </c>
      <c r="X816" s="270"/>
      <c r="Y816" s="364" t="str">
        <f t="shared" si="78"/>
        <v>12/2024</v>
      </c>
    </row>
    <row r="817">
      <c r="A817" s="219">
        <f t="array" ref="A817">XLOOKUP(B817,CABE_VENTAS!$A$1:A1037,CABE_VENTAS!$D$1:D1037,"N/A")</f>
        <v>45636</v>
      </c>
      <c r="B817" s="180">
        <v>1894.0</v>
      </c>
      <c r="C817" s="180" t="s">
        <v>282</v>
      </c>
      <c r="D817" s="362">
        <f t="array" ref="D817">XLOOKUP(B817,CABE_VENTAS!$A$1:A1037,CABE_VENTAS!$C$1:C1037,"N/A")</f>
        <v>23</v>
      </c>
      <c r="E817" s="363" t="str">
        <f t="array" ref="E817">XLOOKUP(D817,CLIENTES!$A$1:A1037,CLIENTES!$B$1:B1037, "")</f>
        <v>Bernard Parado</v>
      </c>
      <c r="F817" s="254" t="s">
        <v>1010</v>
      </c>
      <c r="G817" s="180">
        <v>1.0</v>
      </c>
      <c r="H817" s="289" t="s">
        <v>1011</v>
      </c>
      <c r="I817" s="289"/>
      <c r="J817" s="252"/>
      <c r="K817" s="301">
        <v>17.59</v>
      </c>
      <c r="L817" s="377">
        <f t="shared" si="77"/>
        <v>17.59</v>
      </c>
      <c r="M817" s="250" t="s">
        <v>548</v>
      </c>
      <c r="N817" s="263" t="str">
        <f t="shared" si="29"/>
        <v/>
      </c>
      <c r="O817" s="267">
        <v>1.88</v>
      </c>
      <c r="P817" s="267">
        <v>0.0</v>
      </c>
      <c r="Q817" s="267">
        <f t="array" ref="Q817">IFERROR((K817-O817-P817)*G817,"")</f>
        <v>15.71</v>
      </c>
      <c r="R817" s="294">
        <f t="shared" si="68"/>
        <v>0.8931210915</v>
      </c>
      <c r="S817" s="216" t="s">
        <v>742</v>
      </c>
      <c r="T817" s="180"/>
      <c r="U817" s="267"/>
      <c r="V817" s="270" t="str">
        <f t="array" ref="V817">IFERROR(INDEX('ARTICULOS TECNO'!G:G, MATCH(F817, 'ARTICULOS TECNO'!A:A, 0)),"")</f>
        <v/>
      </c>
      <c r="W817" s="270">
        <f t="shared" si="39"/>
        <v>0</v>
      </c>
      <c r="X817" s="270"/>
      <c r="Y817" s="364" t="str">
        <f t="shared" si="78"/>
        <v>12/2024</v>
      </c>
    </row>
    <row r="818">
      <c r="A818" s="219">
        <f t="array" ref="A818">XLOOKUP(B818,CABE_VENTAS!$A$1:A1037,CABE_VENTAS!$D$1:D1037,"N/A")</f>
        <v>45636</v>
      </c>
      <c r="B818" s="180">
        <v>1894.0</v>
      </c>
      <c r="C818" s="180" t="s">
        <v>282</v>
      </c>
      <c r="D818" s="362">
        <f t="array" ref="D818">XLOOKUP(B818,CABE_VENTAS!$A$1:A1037,CABE_VENTAS!$C$1:C1037,"N/A")</f>
        <v>23</v>
      </c>
      <c r="E818" s="363" t="str">
        <f t="array" ref="E818">XLOOKUP(D818,CLIENTES!$A$1:A1037,CLIENTES!$B$1:B1037, "")</f>
        <v>Bernard Parado</v>
      </c>
      <c r="F818" s="254" t="s">
        <v>1012</v>
      </c>
      <c r="G818" s="180">
        <v>2.0</v>
      </c>
      <c r="H818" s="289" t="s">
        <v>1013</v>
      </c>
      <c r="I818" s="289"/>
      <c r="J818" s="252"/>
      <c r="K818" s="301">
        <v>18.03</v>
      </c>
      <c r="L818" s="377">
        <f t="shared" si="77"/>
        <v>36.06</v>
      </c>
      <c r="M818" s="250" t="s">
        <v>548</v>
      </c>
      <c r="N818" s="263" t="str">
        <f t="shared" si="29"/>
        <v/>
      </c>
      <c r="O818" s="267">
        <v>3.42</v>
      </c>
      <c r="P818" s="267">
        <v>0.0</v>
      </c>
      <c r="Q818" s="267">
        <f t="array" ref="Q818">IFERROR((K818-O818-P818)*G818,"")</f>
        <v>29.22</v>
      </c>
      <c r="R818" s="294">
        <f t="shared" si="68"/>
        <v>0.8103161398</v>
      </c>
      <c r="S818" s="216" t="s">
        <v>742</v>
      </c>
      <c r="T818" s="180"/>
      <c r="U818" s="267"/>
      <c r="V818" s="270" t="str">
        <f t="array" ref="V818">IFERROR(INDEX('ARTICULOS TECNO'!G:G, MATCH(F818, 'ARTICULOS TECNO'!A:A, 0)),"")</f>
        <v/>
      </c>
      <c r="W818" s="270">
        <f t="shared" si="39"/>
        <v>0</v>
      </c>
      <c r="X818" s="270"/>
      <c r="Y818" s="364" t="str">
        <f t="shared" si="78"/>
        <v>12/2024</v>
      </c>
    </row>
    <row r="819">
      <c r="A819" s="219">
        <f t="array" ref="A819">XLOOKUP(B819,CABE_VENTAS!$A$1:A1037,CABE_VENTAS!$D$1:D1037,"N/A")</f>
        <v>45636</v>
      </c>
      <c r="B819" s="180">
        <v>1894.0</v>
      </c>
      <c r="C819" s="180" t="s">
        <v>282</v>
      </c>
      <c r="D819" s="362">
        <f t="array" ref="D819">XLOOKUP(B819,CABE_VENTAS!$A$1:A1037,CABE_VENTAS!$C$1:C1037,"N/A")</f>
        <v>23</v>
      </c>
      <c r="E819" s="363" t="str">
        <f t="array" ref="E819">XLOOKUP(D819,CLIENTES!$A$1:A1037,CLIENTES!$B$1:B1037, "")</f>
        <v>Bernard Parado</v>
      </c>
      <c r="F819" s="254" t="s">
        <v>1014</v>
      </c>
      <c r="G819" s="180">
        <v>2.0</v>
      </c>
      <c r="H819" s="289" t="s">
        <v>1015</v>
      </c>
      <c r="I819" s="289"/>
      <c r="J819" s="252"/>
      <c r="K819" s="301">
        <v>16.8</v>
      </c>
      <c r="L819" s="377">
        <f t="shared" si="77"/>
        <v>33.6</v>
      </c>
      <c r="M819" s="250" t="s">
        <v>548</v>
      </c>
      <c r="N819" s="263" t="str">
        <f t="shared" si="29"/>
        <v/>
      </c>
      <c r="O819" s="267">
        <v>3.42</v>
      </c>
      <c r="P819" s="267">
        <v>0.0</v>
      </c>
      <c r="Q819" s="267">
        <f t="array" ref="Q819">IFERROR((K819-O819-P819)*G819,"")</f>
        <v>26.76</v>
      </c>
      <c r="R819" s="294">
        <f t="shared" si="68"/>
        <v>0.7964285714</v>
      </c>
      <c r="S819" s="216" t="s">
        <v>742</v>
      </c>
      <c r="T819" s="180"/>
      <c r="U819" s="267"/>
      <c r="V819" s="270" t="str">
        <f t="array" ref="V819">IFERROR(INDEX('ARTICULOS TECNO'!G:G, MATCH(F819, 'ARTICULOS TECNO'!A:A, 0)),"")</f>
        <v/>
      </c>
      <c r="W819" s="270">
        <f t="shared" si="39"/>
        <v>0</v>
      </c>
      <c r="X819" s="270"/>
      <c r="Y819" s="364" t="str">
        <f t="shared" si="78"/>
        <v>12/2024</v>
      </c>
    </row>
    <row r="820">
      <c r="A820" s="219">
        <f t="array" ref="A820">XLOOKUP(B820,CABE_VENTAS!$A$1:A1037,CABE_VENTAS!$D$1:D1037,"N/A")</f>
        <v>45636</v>
      </c>
      <c r="B820" s="180">
        <v>1894.0</v>
      </c>
      <c r="C820" s="180" t="s">
        <v>282</v>
      </c>
      <c r="D820" s="362">
        <f t="array" ref="D820">XLOOKUP(B820,CABE_VENTAS!$A$1:A1037,CABE_VENTAS!$C$1:C1037,"N/A")</f>
        <v>23</v>
      </c>
      <c r="E820" s="363" t="str">
        <f t="array" ref="E820">XLOOKUP(D820,CLIENTES!$A$1:A1037,CLIENTES!$B$1:B1037, "")</f>
        <v>Bernard Parado</v>
      </c>
      <c r="F820" s="254" t="s">
        <v>1016</v>
      </c>
      <c r="G820" s="180">
        <v>2.0</v>
      </c>
      <c r="H820" s="289" t="s">
        <v>1017</v>
      </c>
      <c r="I820" s="289"/>
      <c r="J820" s="252"/>
      <c r="K820" s="301">
        <v>30.26</v>
      </c>
      <c r="L820" s="377">
        <f t="shared" si="77"/>
        <v>60.52</v>
      </c>
      <c r="M820" s="250" t="s">
        <v>548</v>
      </c>
      <c r="N820" s="263" t="str">
        <f t="shared" si="29"/>
        <v/>
      </c>
      <c r="O820" s="267">
        <v>3.28</v>
      </c>
      <c r="P820" s="267">
        <v>0.0</v>
      </c>
      <c r="Q820" s="267">
        <f t="array" ref="Q820">IFERROR((K820-O820-P820)*G820,"")</f>
        <v>53.96</v>
      </c>
      <c r="R820" s="294">
        <f t="shared" si="68"/>
        <v>0.8916060806</v>
      </c>
      <c r="S820" s="216" t="s">
        <v>742</v>
      </c>
      <c r="T820" s="180"/>
      <c r="U820" s="267"/>
      <c r="V820" s="270" t="str">
        <f t="array" ref="V820">IFERROR(INDEX('ARTICULOS TECNO'!G:G, MATCH(F820, 'ARTICULOS TECNO'!A:A, 0)),"")</f>
        <v/>
      </c>
      <c r="W820" s="270">
        <f t="shared" si="39"/>
        <v>0</v>
      </c>
      <c r="X820" s="270"/>
      <c r="Y820" s="364" t="str">
        <f t="shared" si="78"/>
        <v>12/2024</v>
      </c>
    </row>
    <row r="821">
      <c r="A821" s="219">
        <f t="array" ref="A821">XLOOKUP(B821,CABE_VENTAS!$A$1:A1037,CABE_VENTAS!$D$1:D1037,"N/A")</f>
        <v>45636</v>
      </c>
      <c r="B821" s="180">
        <v>1894.0</v>
      </c>
      <c r="C821" s="180" t="s">
        <v>282</v>
      </c>
      <c r="D821" s="362">
        <f t="array" ref="D821">XLOOKUP(B821,CABE_VENTAS!$A$1:A1037,CABE_VENTAS!$C$1:C1037,"N/A")</f>
        <v>23</v>
      </c>
      <c r="E821" s="363" t="str">
        <f t="array" ref="E821">XLOOKUP(D821,CLIENTES!$A$1:A1037,CLIENTES!$B$1:B1037, "")</f>
        <v>Bernard Parado</v>
      </c>
      <c r="F821" s="254" t="s">
        <v>1018</v>
      </c>
      <c r="G821" s="180">
        <v>4.0</v>
      </c>
      <c r="H821" s="289" t="s">
        <v>1019</v>
      </c>
      <c r="I821" s="289"/>
      <c r="J821" s="252"/>
      <c r="K821" s="301">
        <v>9.83</v>
      </c>
      <c r="L821" s="377">
        <f t="shared" si="77"/>
        <v>39.32</v>
      </c>
      <c r="M821" s="250" t="s">
        <v>548</v>
      </c>
      <c r="N821" s="263" t="str">
        <f t="shared" si="29"/>
        <v/>
      </c>
      <c r="O821" s="267">
        <v>1.88</v>
      </c>
      <c r="P821" s="267">
        <v>0.0</v>
      </c>
      <c r="Q821" s="267">
        <f t="array" ref="Q821">IFERROR((K821-O821-P821)*G821,"")</f>
        <v>31.8</v>
      </c>
      <c r="R821" s="294">
        <f t="shared" si="68"/>
        <v>0.8087487284</v>
      </c>
      <c r="S821" s="216" t="s">
        <v>742</v>
      </c>
      <c r="T821" s="180"/>
      <c r="U821" s="267"/>
      <c r="V821" s="270" t="str">
        <f t="array" ref="V821">IFERROR(INDEX('ARTICULOS TECNO'!G:G, MATCH(F821, 'ARTICULOS TECNO'!A:A, 0)),"")</f>
        <v/>
      </c>
      <c r="W821" s="270">
        <f t="shared" si="39"/>
        <v>0</v>
      </c>
      <c r="X821" s="270"/>
      <c r="Y821" s="364" t="str">
        <f t="shared" si="78"/>
        <v>12/2024</v>
      </c>
    </row>
    <row r="822">
      <c r="A822" s="219">
        <f t="array" ref="A822">XLOOKUP(B822,CABE_VENTAS!$A$1:A1037,CABE_VENTAS!$D$1:D1037,"N/A")</f>
        <v>45636</v>
      </c>
      <c r="B822" s="180">
        <v>1894.0</v>
      </c>
      <c r="C822" s="180" t="s">
        <v>282</v>
      </c>
      <c r="D822" s="362">
        <f t="array" ref="D822">XLOOKUP(B822,CABE_VENTAS!$A$1:A1037,CABE_VENTAS!$C$1:C1037,"N/A")</f>
        <v>23</v>
      </c>
      <c r="E822" s="363" t="str">
        <f t="array" ref="E822">XLOOKUP(D822,CLIENTES!$A$1:A1037,CLIENTES!$B$1:B1037, "")</f>
        <v>Bernard Parado</v>
      </c>
      <c r="F822" s="254" t="s">
        <v>914</v>
      </c>
      <c r="G822" s="180">
        <v>4.0</v>
      </c>
      <c r="H822" s="289" t="s">
        <v>1020</v>
      </c>
      <c r="I822" s="289"/>
      <c r="J822" s="252"/>
      <c r="K822" s="301">
        <v>10.23</v>
      </c>
      <c r="L822" s="377">
        <f t="shared" si="77"/>
        <v>40.92</v>
      </c>
      <c r="M822" s="250" t="s">
        <v>548</v>
      </c>
      <c r="N822" s="263" t="str">
        <f t="shared" si="29"/>
        <v/>
      </c>
      <c r="O822" s="267">
        <v>3.04</v>
      </c>
      <c r="P822" s="267">
        <v>0.0</v>
      </c>
      <c r="Q822" s="267">
        <f t="array" ref="Q822">IFERROR((K822-O822-P822)*G822,"")</f>
        <v>28.76</v>
      </c>
      <c r="R822" s="294">
        <f t="shared" si="68"/>
        <v>0.7028347996</v>
      </c>
      <c r="S822" s="216" t="s">
        <v>742</v>
      </c>
      <c r="T822" s="180"/>
      <c r="U822" s="267"/>
      <c r="V822" s="270" t="str">
        <f t="array" ref="V822">IFERROR(INDEX('ARTICULOS TECNO'!G:G, MATCH(F822, 'ARTICULOS TECNO'!A:A, 0)),"")</f>
        <v/>
      </c>
      <c r="W822" s="270">
        <f t="shared" si="39"/>
        <v>0</v>
      </c>
      <c r="X822" s="270"/>
      <c r="Y822" s="364" t="str">
        <f t="shared" si="78"/>
        <v>12/2024</v>
      </c>
    </row>
    <row r="823">
      <c r="A823" s="219">
        <f t="array" ref="A823">XLOOKUP(B823,CABE_VENTAS!$A$1:A1037,CABE_VENTAS!$D$1:D1037,"N/A")</f>
        <v>45636</v>
      </c>
      <c r="B823" s="180">
        <v>1894.0</v>
      </c>
      <c r="C823" s="180" t="s">
        <v>282</v>
      </c>
      <c r="D823" s="362">
        <f t="array" ref="D823">XLOOKUP(B823,CABE_VENTAS!$A$1:A1037,CABE_VENTAS!$C$1:C1037,"N/A")</f>
        <v>23</v>
      </c>
      <c r="E823" s="363" t="str">
        <f t="array" ref="E823">XLOOKUP(D823,CLIENTES!$A$1:A1037,CLIENTES!$B$1:B1037, "")</f>
        <v>Bernard Parado</v>
      </c>
      <c r="F823" s="254" t="s">
        <v>1021</v>
      </c>
      <c r="G823" s="180">
        <v>4.0</v>
      </c>
      <c r="H823" s="289" t="s">
        <v>1022</v>
      </c>
      <c r="I823" s="289"/>
      <c r="J823" s="252"/>
      <c r="K823" s="301">
        <v>11.97</v>
      </c>
      <c r="L823" s="377">
        <f t="shared" si="77"/>
        <v>47.88</v>
      </c>
      <c r="M823" s="250" t="s">
        <v>548</v>
      </c>
      <c r="N823" s="263" t="str">
        <f t="shared" si="29"/>
        <v/>
      </c>
      <c r="O823" s="267">
        <v>3.42</v>
      </c>
      <c r="P823" s="267">
        <v>0.0</v>
      </c>
      <c r="Q823" s="267">
        <f t="array" ref="Q823">IFERROR((K823-O823-P823)*G823,"")</f>
        <v>34.2</v>
      </c>
      <c r="R823" s="294">
        <f t="shared" si="68"/>
        <v>0.7142857143</v>
      </c>
      <c r="S823" s="216" t="s">
        <v>742</v>
      </c>
      <c r="T823" s="180"/>
      <c r="U823" s="267"/>
      <c r="V823" s="270" t="str">
        <f t="array" ref="V823">IFERROR(INDEX('ARTICULOS TECNO'!G:G, MATCH(F823, 'ARTICULOS TECNO'!A:A, 0)),"")</f>
        <v/>
      </c>
      <c r="W823" s="270">
        <f t="shared" si="39"/>
        <v>0</v>
      </c>
      <c r="X823" s="270"/>
      <c r="Y823" s="364" t="str">
        <f t="shared" si="78"/>
        <v>12/2024</v>
      </c>
    </row>
    <row r="824">
      <c r="A824" s="219">
        <f t="array" ref="A824">XLOOKUP(B824,CABE_VENTAS!$A$1:A1037,CABE_VENTAS!$D$1:D1037,"N/A")</f>
        <v>45636</v>
      </c>
      <c r="B824" s="180">
        <v>1894.0</v>
      </c>
      <c r="C824" s="180" t="s">
        <v>282</v>
      </c>
      <c r="D824" s="362">
        <f t="array" ref="D824">XLOOKUP(B824,CABE_VENTAS!$A$1:A1037,CABE_VENTAS!$C$1:C1037,"N/A")</f>
        <v>23</v>
      </c>
      <c r="E824" s="363" t="str">
        <f t="array" ref="E824">XLOOKUP(D824,CLIENTES!$A$1:A1037,CLIENTES!$B$1:B1037, "")</f>
        <v>Bernard Parado</v>
      </c>
      <c r="F824" s="254" t="s">
        <v>1023</v>
      </c>
      <c r="G824" s="180">
        <v>2.0</v>
      </c>
      <c r="H824" s="289" t="s">
        <v>1024</v>
      </c>
      <c r="I824" s="289"/>
      <c r="J824" s="252"/>
      <c r="K824" s="301">
        <v>18.78</v>
      </c>
      <c r="L824" s="377">
        <f t="shared" si="77"/>
        <v>37.56</v>
      </c>
      <c r="M824" s="250" t="s">
        <v>548</v>
      </c>
      <c r="N824" s="263" t="str">
        <f t="shared" si="29"/>
        <v/>
      </c>
      <c r="O824" s="267">
        <v>9.5</v>
      </c>
      <c r="P824" s="267">
        <v>0.0</v>
      </c>
      <c r="Q824" s="267">
        <f t="array" ref="Q824">IFERROR((K824-O824-P824)*G824,"")</f>
        <v>18.56</v>
      </c>
      <c r="R824" s="294">
        <f t="shared" si="68"/>
        <v>0.494142705</v>
      </c>
      <c r="S824" s="216" t="s">
        <v>742</v>
      </c>
      <c r="T824" s="180"/>
      <c r="U824" s="267"/>
      <c r="V824" s="270" t="str">
        <f t="array" ref="V824">IFERROR(INDEX('ARTICULOS TECNO'!G:G, MATCH(F824, 'ARTICULOS TECNO'!A:A, 0)),"")</f>
        <v/>
      </c>
      <c r="W824" s="270">
        <f t="shared" si="39"/>
        <v>0</v>
      </c>
      <c r="X824" s="270"/>
      <c r="Y824" s="364" t="str">
        <f t="shared" si="78"/>
        <v>12/2024</v>
      </c>
    </row>
    <row r="825">
      <c r="A825" s="219">
        <f t="array" ref="A825">XLOOKUP(B825,CABE_VENTAS!$A$1:A1037,CABE_VENTAS!$D$1:D1037,"N/A")</f>
        <v>45636</v>
      </c>
      <c r="B825" s="180">
        <v>1894.0</v>
      </c>
      <c r="C825" s="180" t="s">
        <v>282</v>
      </c>
      <c r="D825" s="362">
        <f t="array" ref="D825">XLOOKUP(B825,CABE_VENTAS!$A$1:A1037,CABE_VENTAS!$C$1:C1037,"N/A")</f>
        <v>23</v>
      </c>
      <c r="E825" s="363" t="str">
        <f t="array" ref="E825">XLOOKUP(D825,CLIENTES!$A$1:A1037,CLIENTES!$B$1:B1037, "")</f>
        <v>Bernard Parado</v>
      </c>
      <c r="F825" s="254" t="s">
        <v>1025</v>
      </c>
      <c r="G825" s="180">
        <v>2.0</v>
      </c>
      <c r="H825" s="289" t="s">
        <v>1026</v>
      </c>
      <c r="I825" s="289"/>
      <c r="J825" s="252"/>
      <c r="K825" s="301">
        <v>22.65</v>
      </c>
      <c r="L825" s="377">
        <f t="shared" si="77"/>
        <v>45.3</v>
      </c>
      <c r="M825" s="250" t="s">
        <v>548</v>
      </c>
      <c r="N825" s="263" t="str">
        <f t="shared" si="29"/>
        <v/>
      </c>
      <c r="O825" s="267">
        <v>12.8</v>
      </c>
      <c r="P825" s="267">
        <v>0.0</v>
      </c>
      <c r="Q825" s="267">
        <f t="array" ref="Q825">IFERROR((K825-O825-P825)*G825,"")</f>
        <v>19.7</v>
      </c>
      <c r="R825" s="294">
        <f t="shared" si="68"/>
        <v>0.4348785872</v>
      </c>
      <c r="S825" s="216" t="s">
        <v>742</v>
      </c>
      <c r="T825" s="180"/>
      <c r="U825" s="267"/>
      <c r="V825" s="270" t="str">
        <f t="array" ref="V825">IFERROR(INDEX('ARTICULOS TECNO'!G:G, MATCH(F825, 'ARTICULOS TECNO'!A:A, 0)),"")</f>
        <v/>
      </c>
      <c r="W825" s="270">
        <f t="shared" si="39"/>
        <v>0</v>
      </c>
      <c r="X825" s="270"/>
      <c r="Y825" s="364" t="str">
        <f t="shared" si="78"/>
        <v>12/2024</v>
      </c>
    </row>
    <row r="826">
      <c r="A826" s="219">
        <f t="array" ref="A826">XLOOKUP(B826,CABE_VENTAS!$A$1:A1037,CABE_VENTAS!$D$1:D1037,"N/A")</f>
        <v>45636</v>
      </c>
      <c r="B826" s="180">
        <v>1894.0</v>
      </c>
      <c r="C826" s="180" t="s">
        <v>282</v>
      </c>
      <c r="D826" s="362">
        <f t="array" ref="D826">XLOOKUP(B826,CABE_VENTAS!$A$1:A1037,CABE_VENTAS!$C$1:C1037,"N/A")</f>
        <v>23</v>
      </c>
      <c r="E826" s="363" t="str">
        <f t="array" ref="E826">XLOOKUP(D826,CLIENTES!$A$1:A1037,CLIENTES!$B$1:B1037, "")</f>
        <v>Bernard Parado</v>
      </c>
      <c r="F826" s="254" t="s">
        <v>913</v>
      </c>
      <c r="G826" s="180">
        <v>2.0</v>
      </c>
      <c r="H826" s="289" t="s">
        <v>1027</v>
      </c>
      <c r="I826" s="289"/>
      <c r="J826" s="252"/>
      <c r="K826" s="301">
        <v>28.04</v>
      </c>
      <c r="L826" s="377">
        <f t="shared" si="77"/>
        <v>56.08</v>
      </c>
      <c r="M826" s="250" t="s">
        <v>548</v>
      </c>
      <c r="N826" s="263" t="str">
        <f t="shared" si="29"/>
        <v/>
      </c>
      <c r="O826" s="267">
        <v>3.28</v>
      </c>
      <c r="P826" s="267">
        <v>0.0</v>
      </c>
      <c r="Q826" s="267">
        <f t="array" ref="Q826">IFERROR((K826-O826-P826)*G826,"")</f>
        <v>49.52</v>
      </c>
      <c r="R826" s="294">
        <f t="shared" si="68"/>
        <v>0.8830242511</v>
      </c>
      <c r="S826" s="216" t="s">
        <v>742</v>
      </c>
      <c r="T826" s="180"/>
      <c r="U826" s="267"/>
      <c r="V826" s="270" t="str">
        <f t="array" ref="V826">IFERROR(INDEX('ARTICULOS TECNO'!G:G, MATCH(F826, 'ARTICULOS TECNO'!A:A, 0)),"")</f>
        <v/>
      </c>
      <c r="W826" s="270">
        <f t="shared" si="39"/>
        <v>0</v>
      </c>
      <c r="X826" s="270"/>
      <c r="Y826" s="364" t="str">
        <f t="shared" si="78"/>
        <v>12/2024</v>
      </c>
    </row>
    <row r="827">
      <c r="A827" s="219">
        <f t="array" ref="A827">XLOOKUP(B827,CABE_VENTAS!$A$1:A1037,CABE_VENTAS!$D$1:D1037,"N/A")</f>
        <v>45636</v>
      </c>
      <c r="B827" s="180">
        <v>1894.0</v>
      </c>
      <c r="C827" s="180" t="s">
        <v>282</v>
      </c>
      <c r="D827" s="362">
        <f t="array" ref="D827">XLOOKUP(B827,CABE_VENTAS!$A$1:A1037,CABE_VENTAS!$C$1:C1037,"N/A")</f>
        <v>23</v>
      </c>
      <c r="E827" s="363" t="str">
        <f t="array" ref="E827">XLOOKUP(D827,CLIENTES!$A$1:A1037,CLIENTES!$B$1:B1037, "")</f>
        <v>Bernard Parado</v>
      </c>
      <c r="F827" s="254" t="s">
        <v>915</v>
      </c>
      <c r="G827" s="180">
        <v>2.0</v>
      </c>
      <c r="H827" s="289" t="s">
        <v>1028</v>
      </c>
      <c r="I827" s="289"/>
      <c r="J827" s="252"/>
      <c r="K827" s="301">
        <v>11.19</v>
      </c>
      <c r="L827" s="377">
        <f t="shared" si="77"/>
        <v>22.38</v>
      </c>
      <c r="M827" s="250" t="s">
        <v>548</v>
      </c>
      <c r="N827" s="263">
        <f t="shared" si="29"/>
        <v>892.17</v>
      </c>
      <c r="O827" s="267">
        <v>3.28</v>
      </c>
      <c r="P827" s="267">
        <v>0.0</v>
      </c>
      <c r="Q827" s="267">
        <f t="array" ref="Q827">IFERROR((K827-O827-P827)*G827,"")</f>
        <v>15.82</v>
      </c>
      <c r="R827" s="294">
        <f t="shared" si="68"/>
        <v>0.7068811439</v>
      </c>
      <c r="S827" s="216" t="s">
        <v>742</v>
      </c>
      <c r="T827" s="180"/>
      <c r="U827" s="267"/>
      <c r="V827" s="270" t="str">
        <f t="array" ref="V827">IFERROR(INDEX('ARTICULOS TECNO'!G:G, MATCH(F827, 'ARTICULOS TECNO'!A:A, 0)),"")</f>
        <v/>
      </c>
      <c r="W827" s="270">
        <f t="shared" si="39"/>
        <v>0</v>
      </c>
      <c r="X827" s="270"/>
      <c r="Y827" s="364" t="str">
        <f t="shared" si="78"/>
        <v>12/2024</v>
      </c>
    </row>
    <row r="828">
      <c r="A828" s="219">
        <f t="array" ref="A828">XLOOKUP(B828,CABE_VENTAS!$A$1:A1037,CABE_VENTAS!$D$1:D1037,"N/A")</f>
        <v>45636</v>
      </c>
      <c r="B828" s="180">
        <v>1893.0</v>
      </c>
      <c r="C828" s="180" t="s">
        <v>282</v>
      </c>
      <c r="D828" s="362">
        <f t="array" ref="D828">XLOOKUP(B828,CABE_VENTAS!$A$1:A1037,CABE_VENTAS!$C$1:C1037,"N/A")</f>
        <v>117</v>
      </c>
      <c r="E828" s="363" t="str">
        <f t="array" ref="E828">XLOOKUP(D828,CLIENTES!$A$1:A1037,CLIENTES!$B$1:B1037, "")</f>
        <v>Javier Bolivia</v>
      </c>
      <c r="F828" s="254" t="s">
        <v>1021</v>
      </c>
      <c r="G828" s="180">
        <v>1.0</v>
      </c>
      <c r="H828" s="289" t="s">
        <v>1022</v>
      </c>
      <c r="I828" s="289"/>
      <c r="J828" s="252"/>
      <c r="K828" s="301">
        <v>12.22</v>
      </c>
      <c r="L828" s="377">
        <f t="shared" si="77"/>
        <v>12.22</v>
      </c>
      <c r="M828" s="250" t="s">
        <v>548</v>
      </c>
      <c r="N828" s="263" t="str">
        <f t="shared" si="29"/>
        <v/>
      </c>
      <c r="O828" s="267">
        <v>3.42</v>
      </c>
      <c r="P828" s="267">
        <v>0.0</v>
      </c>
      <c r="Q828" s="267">
        <f t="array" ref="Q828">IFERROR((K828-O828-P828)*G828,"")</f>
        <v>8.8</v>
      </c>
      <c r="R828" s="294">
        <f t="shared" si="68"/>
        <v>0.7201309329</v>
      </c>
      <c r="S828" s="216" t="s">
        <v>742</v>
      </c>
      <c r="T828" s="180"/>
      <c r="U828" s="267"/>
      <c r="V828" s="270" t="str">
        <f t="array" ref="V828">IFERROR(INDEX('ARTICULOS TECNO'!G:G, MATCH(F828, 'ARTICULOS TECNO'!A:A, 0)),"")</f>
        <v/>
      </c>
      <c r="W828" s="270">
        <f t="shared" si="39"/>
        <v>0</v>
      </c>
      <c r="X828" s="270"/>
      <c r="Y828" s="364" t="str">
        <f t="shared" si="78"/>
        <v>12/2024</v>
      </c>
    </row>
    <row r="829">
      <c r="A829" s="219">
        <f t="array" ref="A829">XLOOKUP(B829,CABE_VENTAS!$A$1:A1037,CABE_VENTAS!$D$1:D1037,"N/A")</f>
        <v>45636</v>
      </c>
      <c r="B829" s="180">
        <v>1893.0</v>
      </c>
      <c r="C829" s="180" t="s">
        <v>282</v>
      </c>
      <c r="D829" s="362">
        <f t="array" ref="D829">XLOOKUP(B829,CABE_VENTAS!$A$1:A1037,CABE_VENTAS!$C$1:C1037,"N/A")</f>
        <v>117</v>
      </c>
      <c r="E829" s="363" t="str">
        <f t="array" ref="E829">XLOOKUP(D829,CLIENTES!$A$1:A1037,CLIENTES!$B$1:B1037, "")</f>
        <v>Javier Bolivia</v>
      </c>
      <c r="F829" s="254" t="s">
        <v>1029</v>
      </c>
      <c r="G829" s="180">
        <v>1.0</v>
      </c>
      <c r="H829" s="289" t="s">
        <v>1030</v>
      </c>
      <c r="I829" s="289"/>
      <c r="J829" s="252"/>
      <c r="K829" s="301">
        <v>11.87</v>
      </c>
      <c r="L829" s="377">
        <f t="shared" si="77"/>
        <v>11.87</v>
      </c>
      <c r="M829" s="250" t="s">
        <v>548</v>
      </c>
      <c r="N829" s="263" t="str">
        <f t="shared" si="29"/>
        <v/>
      </c>
      <c r="O829" s="267">
        <v>3.26</v>
      </c>
      <c r="P829" s="267">
        <v>0.0</v>
      </c>
      <c r="Q829" s="267">
        <f t="array" ref="Q829">IFERROR((K829-O829-P829)*G829,"")</f>
        <v>8.61</v>
      </c>
      <c r="R829" s="294">
        <f t="shared" si="68"/>
        <v>0.7253580455</v>
      </c>
      <c r="S829" s="216" t="s">
        <v>742</v>
      </c>
      <c r="T829" s="180"/>
      <c r="U829" s="267"/>
      <c r="V829" s="270" t="str">
        <f t="array" ref="V829">IFERROR(INDEX('ARTICULOS TECNO'!G:G, MATCH(F829, 'ARTICULOS TECNO'!A:A, 0)),"")</f>
        <v/>
      </c>
      <c r="W829" s="270">
        <f t="shared" si="39"/>
        <v>0</v>
      </c>
      <c r="X829" s="270"/>
      <c r="Y829" s="364" t="str">
        <f t="shared" si="78"/>
        <v>12/2024</v>
      </c>
    </row>
    <row r="830">
      <c r="A830" s="219">
        <f t="array" ref="A830">XLOOKUP(B830,CABE_VENTAS!$A$1:A1037,CABE_VENTAS!$D$1:D1037,"N/A")</f>
        <v>45636</v>
      </c>
      <c r="B830" s="180">
        <v>1893.0</v>
      </c>
      <c r="C830" s="180" t="s">
        <v>282</v>
      </c>
      <c r="D830" s="362">
        <f t="array" ref="D830">XLOOKUP(B830,CABE_VENTAS!$A$1:A1037,CABE_VENTAS!$C$1:C1037,"N/A")</f>
        <v>117</v>
      </c>
      <c r="E830" s="363" t="str">
        <f t="array" ref="E830">XLOOKUP(D830,CLIENTES!$A$1:A1037,CLIENTES!$B$1:B1037, "")</f>
        <v>Javier Bolivia</v>
      </c>
      <c r="F830" s="254" t="s">
        <v>1031</v>
      </c>
      <c r="G830" s="180">
        <v>1.0</v>
      </c>
      <c r="H830" s="289" t="s">
        <v>1032</v>
      </c>
      <c r="I830" s="289"/>
      <c r="J830" s="252"/>
      <c r="K830" s="301">
        <v>41.22</v>
      </c>
      <c r="L830" s="377">
        <f t="shared" si="77"/>
        <v>41.22</v>
      </c>
      <c r="M830" s="250" t="s">
        <v>548</v>
      </c>
      <c r="N830" s="263">
        <f t="shared" si="29"/>
        <v>65.31</v>
      </c>
      <c r="O830" s="267">
        <v>16.06</v>
      </c>
      <c r="P830" s="267">
        <v>0.0</v>
      </c>
      <c r="Q830" s="267">
        <f t="array" ref="Q830">IFERROR((K830-O830-P830)*G830,"")</f>
        <v>25.16</v>
      </c>
      <c r="R830" s="294">
        <f t="shared" si="68"/>
        <v>0.6103833091</v>
      </c>
      <c r="S830" s="216" t="s">
        <v>742</v>
      </c>
      <c r="T830" s="180"/>
      <c r="U830" s="267"/>
      <c r="V830" s="270" t="str">
        <f t="array" ref="V830">IFERROR(INDEX('ARTICULOS TECNO'!G:G, MATCH(F830, 'ARTICULOS TECNO'!A:A, 0)),"")</f>
        <v/>
      </c>
      <c r="W830" s="270">
        <f t="shared" si="39"/>
        <v>0</v>
      </c>
      <c r="X830" s="270"/>
      <c r="Y830" s="364" t="str">
        <f t="shared" si="78"/>
        <v>12/2024</v>
      </c>
    </row>
    <row r="831">
      <c r="A831" s="219">
        <f t="array" ref="A831">XLOOKUP(B831,CABE_VENTAS!$A$1:A1037,CABE_VENTAS!$D$1:D1037,"N/A")</f>
        <v>45638</v>
      </c>
      <c r="B831" s="180">
        <v>1892.0</v>
      </c>
      <c r="C831" s="180" t="s">
        <v>192</v>
      </c>
      <c r="D831" s="362">
        <f t="array" ref="D831">XLOOKUP(B831,CABE_VENTAS!$A$1:A1037,CABE_VENTAS!$C$1:C1037,"N/A")</f>
        <v>0</v>
      </c>
      <c r="E831" s="363" t="str">
        <f t="array" ref="E831">XLOOKUP(D831,CLIENTES!$A$1:A1037,CLIENTES!$B$1:B1037, "")</f>
        <v/>
      </c>
      <c r="F831" s="254"/>
      <c r="G831" s="180">
        <v>7.0</v>
      </c>
      <c r="H831" s="289" t="s">
        <v>1033</v>
      </c>
      <c r="I831" s="289"/>
      <c r="J831" s="252">
        <v>499.0</v>
      </c>
      <c r="K831" s="301">
        <v>503.0</v>
      </c>
      <c r="L831" s="377">
        <f t="shared" si="77"/>
        <v>3521</v>
      </c>
      <c r="M831" s="250" t="s">
        <v>548</v>
      </c>
      <c r="N831" s="263" t="str">
        <f t="shared" si="29"/>
        <v/>
      </c>
      <c r="O831" s="267">
        <v>415.0</v>
      </c>
      <c r="P831" s="267">
        <v>26.0</v>
      </c>
      <c r="Q831" s="267">
        <f t="array" ref="Q831">IFERROR((K831-O831-P831)*G831,"")</f>
        <v>434</v>
      </c>
      <c r="R831" s="294">
        <f t="shared" si="68"/>
        <v>0.1232604374</v>
      </c>
      <c r="S831" s="216" t="s">
        <v>874</v>
      </c>
      <c r="T831" s="180"/>
      <c r="U831" s="267"/>
      <c r="V831" s="270" t="str">
        <f t="array" ref="V831">IFERROR(INDEX('ARTICULOS TECNO'!G:G, MATCH(F831, 'ARTICULOS TECNO'!A:A, 0)),"")</f>
        <v/>
      </c>
      <c r="W831" s="270">
        <f t="shared" si="39"/>
        <v>0</v>
      </c>
      <c r="X831" s="270"/>
      <c r="Y831" s="364" t="str">
        <f t="shared" si="78"/>
        <v>12/2024</v>
      </c>
    </row>
    <row r="832">
      <c r="A832" s="219">
        <f t="array" ref="A832">XLOOKUP(B832,CABE_VENTAS!$A$1:A1037,CABE_VENTAS!$D$1:D1037,"N/A")</f>
        <v>45638</v>
      </c>
      <c r="B832" s="180">
        <v>1892.0</v>
      </c>
      <c r="C832" s="180" t="s">
        <v>192</v>
      </c>
      <c r="D832" s="362">
        <f t="array" ref="D832">XLOOKUP(B832,CABE_VENTAS!$A$1:A1037,CABE_VENTAS!$C$1:C1037,"N/A")</f>
        <v>0</v>
      </c>
      <c r="E832" s="363" t="str">
        <f t="array" ref="E832">XLOOKUP(D832,CLIENTES!$A$1:A1037,CLIENTES!$B$1:B1037, "")</f>
        <v/>
      </c>
      <c r="F832" s="254"/>
      <c r="G832" s="180">
        <v>7.0</v>
      </c>
      <c r="H832" s="289" t="s">
        <v>1034</v>
      </c>
      <c r="I832" s="289"/>
      <c r="J832" s="252">
        <v>499.0</v>
      </c>
      <c r="K832" s="301">
        <v>537.0</v>
      </c>
      <c r="L832" s="377">
        <f t="shared" si="77"/>
        <v>3759</v>
      </c>
      <c r="M832" s="250" t="s">
        <v>548</v>
      </c>
      <c r="N832" s="263">
        <f t="shared" si="29"/>
        <v>7280</v>
      </c>
      <c r="O832" s="267">
        <v>445.0</v>
      </c>
      <c r="P832" s="267">
        <v>26.0</v>
      </c>
      <c r="Q832" s="267">
        <f t="array" ref="Q832">IFERROR((K832-O832-P832)*G832,"")</f>
        <v>462</v>
      </c>
      <c r="R832" s="294">
        <f t="shared" si="68"/>
        <v>0.1229050279</v>
      </c>
      <c r="S832" s="216" t="s">
        <v>874</v>
      </c>
      <c r="T832" s="180"/>
      <c r="U832" s="267"/>
      <c r="V832" s="270" t="str">
        <f t="array" ref="V832">IFERROR(INDEX('ARTICULOS TECNO'!G:G, MATCH(F832, 'ARTICULOS TECNO'!A:A, 0)),"")</f>
        <v/>
      </c>
      <c r="W832" s="270">
        <f t="shared" si="39"/>
        <v>0</v>
      </c>
      <c r="X832" s="270"/>
      <c r="Y832" s="364" t="str">
        <f t="shared" si="78"/>
        <v>12/2024</v>
      </c>
    </row>
    <row r="833">
      <c r="A833" s="219">
        <f t="array" ref="A833">XLOOKUP(B833,CABE_VENTAS!$A$1:A1037,CABE_VENTAS!$D$1:D1037,"N/A")</f>
        <v>45635</v>
      </c>
      <c r="B833" s="180">
        <v>1891.0</v>
      </c>
      <c r="C833" s="180" t="s">
        <v>192</v>
      </c>
      <c r="D833" s="362">
        <f t="array" ref="D833">XLOOKUP(B833,CABE_VENTAS!$A$1:A1037,CABE_VENTAS!$C$1:C1037,"N/A")</f>
        <v>0</v>
      </c>
      <c r="E833" s="363" t="str">
        <f t="array" ref="E833">XLOOKUP(D833,CLIENTES!$A$1:A1037,CLIENTES!$B$1:B1037, "")</f>
        <v/>
      </c>
      <c r="F833" s="254"/>
      <c r="G833" s="180">
        <v>15.0</v>
      </c>
      <c r="H833" s="289" t="s">
        <v>1033</v>
      </c>
      <c r="I833" s="289"/>
      <c r="J833" s="252">
        <v>499.0</v>
      </c>
      <c r="K833" s="301">
        <v>503.0</v>
      </c>
      <c r="L833" s="377">
        <f t="shared" si="77"/>
        <v>7545</v>
      </c>
      <c r="M833" s="250" t="s">
        <v>548</v>
      </c>
      <c r="N833" s="263">
        <f t="shared" si="29"/>
        <v>7545</v>
      </c>
      <c r="O833" s="267">
        <v>415.0</v>
      </c>
      <c r="P833" s="267">
        <v>26.0</v>
      </c>
      <c r="Q833" s="267">
        <f t="array" ref="Q833">IFERROR((K833-O833-P833)*G833,"")</f>
        <v>930</v>
      </c>
      <c r="R833" s="294">
        <f t="shared" si="68"/>
        <v>0.1232604374</v>
      </c>
      <c r="S833" s="216" t="s">
        <v>874</v>
      </c>
      <c r="T833" s="180"/>
      <c r="U833" s="267"/>
      <c r="V833" s="270" t="str">
        <f t="array" ref="V833">IFERROR(INDEX('ARTICULOS TECNO'!G:G, MATCH(F833, 'ARTICULOS TECNO'!A:A, 0)),"")</f>
        <v/>
      </c>
      <c r="W833" s="270">
        <f t="shared" si="39"/>
        <v>0</v>
      </c>
      <c r="X833" s="270"/>
      <c r="Y833" s="364" t="str">
        <f t="shared" si="78"/>
        <v>12/2024</v>
      </c>
    </row>
    <row r="834">
      <c r="A834" s="219">
        <f t="array" ref="A834">XLOOKUP(B834,CABE_VENTAS!$A$1:A1037,CABE_VENTAS!$D$1:D1037,"N/A")</f>
        <v>45630</v>
      </c>
      <c r="B834" s="180">
        <v>1890.0</v>
      </c>
      <c r="C834" s="180" t="s">
        <v>192</v>
      </c>
      <c r="D834" s="362">
        <f t="array" ref="D834">XLOOKUP(B834,CABE_VENTAS!$A$1:A1037,CABE_VENTAS!$C$1:C1037,"N/A")</f>
        <v>173</v>
      </c>
      <c r="E834" s="363" t="str">
        <f t="array" ref="E834">XLOOKUP(D834,CLIENTES!$A$1:A1037,CLIENTES!$B$1:B1037, "")</f>
        <v>Matheus Vinicius</v>
      </c>
      <c r="F834" s="254" t="s">
        <v>921</v>
      </c>
      <c r="G834" s="180">
        <v>4.0</v>
      </c>
      <c r="H834" s="289" t="s">
        <v>1033</v>
      </c>
      <c r="I834" s="289"/>
      <c r="J834" s="252">
        <v>499.0</v>
      </c>
      <c r="K834" s="301">
        <v>479.0</v>
      </c>
      <c r="L834" s="377">
        <f t="shared" si="77"/>
        <v>1916</v>
      </c>
      <c r="M834" s="250" t="s">
        <v>548</v>
      </c>
      <c r="N834" s="263" t="str">
        <f t="shared" si="29"/>
        <v/>
      </c>
      <c r="O834" s="267">
        <v>415.0</v>
      </c>
      <c r="P834" s="267">
        <v>26.0</v>
      </c>
      <c r="Q834" s="267">
        <f t="array" ref="Q834">IFERROR((K834-O834-P834)*G834,"")</f>
        <v>152</v>
      </c>
      <c r="R834" s="294">
        <f t="shared" si="68"/>
        <v>0.07933194154</v>
      </c>
      <c r="S834" s="216" t="s">
        <v>874</v>
      </c>
      <c r="T834" s="180"/>
      <c r="U834" s="267"/>
      <c r="V834" s="270" t="str">
        <f t="array" ref="V834">IFERROR(INDEX('ARTICULOS TECNO'!G:G, MATCH(F834, 'ARTICULOS TECNO'!A:A, 0)),"")</f>
        <v/>
      </c>
      <c r="W834" s="270">
        <f t="shared" si="39"/>
        <v>0</v>
      </c>
      <c r="X834" s="270"/>
      <c r="Y834" s="364" t="str">
        <f t="shared" si="78"/>
        <v>12/2024</v>
      </c>
    </row>
    <row r="835">
      <c r="A835" s="219">
        <f t="array" ref="A835">XLOOKUP(B835,CABE_VENTAS!$A$1:A1037,CABE_VENTAS!$D$1:D1037,"N/A")</f>
        <v>45630</v>
      </c>
      <c r="B835" s="180">
        <v>1890.0</v>
      </c>
      <c r="C835" s="180" t="s">
        <v>192</v>
      </c>
      <c r="D835" s="362">
        <f t="array" ref="D835">XLOOKUP(B835,CABE_VENTAS!$A$1:A1037,CABE_VENTAS!$C$1:C1037,"N/A")</f>
        <v>173</v>
      </c>
      <c r="E835" s="363" t="str">
        <f t="array" ref="E835">XLOOKUP(D835,CLIENTES!$A$1:A1037,CLIENTES!$B$1:B1037, "")</f>
        <v>Matheus Vinicius</v>
      </c>
      <c r="F835" s="254" t="s">
        <v>921</v>
      </c>
      <c r="G835" s="180">
        <v>6.0</v>
      </c>
      <c r="H835" s="289" t="s">
        <v>1034</v>
      </c>
      <c r="I835" s="289"/>
      <c r="J835" s="252">
        <v>499.0</v>
      </c>
      <c r="K835" s="301">
        <v>505.0</v>
      </c>
      <c r="L835" s="377">
        <f t="shared" si="77"/>
        <v>3030</v>
      </c>
      <c r="M835" s="250" t="s">
        <v>548</v>
      </c>
      <c r="N835" s="263">
        <f t="shared" si="29"/>
        <v>4946</v>
      </c>
      <c r="O835" s="267">
        <v>445.0</v>
      </c>
      <c r="P835" s="267">
        <v>26.0</v>
      </c>
      <c r="Q835" s="267">
        <f t="array" ref="Q835">IFERROR((K835-O835-P835)*G835,"")</f>
        <v>204</v>
      </c>
      <c r="R835" s="294">
        <f t="shared" si="68"/>
        <v>0.06732673267</v>
      </c>
      <c r="S835" s="216" t="s">
        <v>874</v>
      </c>
      <c r="T835" s="180"/>
      <c r="U835" s="267"/>
      <c r="V835" s="270" t="str">
        <f t="array" ref="V835">IFERROR(INDEX('ARTICULOS TECNO'!G:G, MATCH(F835, 'ARTICULOS TECNO'!A:A, 0)),"")</f>
        <v/>
      </c>
      <c r="W835" s="270">
        <f t="shared" si="39"/>
        <v>0</v>
      </c>
      <c r="X835" s="270"/>
      <c r="Y835" s="364" t="str">
        <f t="shared" si="78"/>
        <v>12/2024</v>
      </c>
    </row>
    <row r="836">
      <c r="A836" s="219">
        <f t="array" ref="A836">XLOOKUP(B836,CABE_VENTAS!$A$1:A1037,CABE_VENTAS!$D$1:D1037,"N/A")</f>
        <v>45623</v>
      </c>
      <c r="B836" s="180">
        <v>1889.0</v>
      </c>
      <c r="C836" s="180" t="s">
        <v>192</v>
      </c>
      <c r="D836" s="362">
        <f t="array" ref="D836">XLOOKUP(B836,CABE_VENTAS!$A$1:A1037,CABE_VENTAS!$C$1:C1037,"N/A")</f>
        <v>181</v>
      </c>
      <c r="E836" s="363" t="str">
        <f t="array" ref="E836">XLOOKUP(D836,CLIENTES!$A$1:A1037,CLIENTES!$B$1:B1037, "")</f>
        <v>Maxi Aguirre</v>
      </c>
      <c r="F836" s="254"/>
      <c r="G836" s="180">
        <v>15.0</v>
      </c>
      <c r="H836" s="289" t="s">
        <v>1033</v>
      </c>
      <c r="I836" s="289"/>
      <c r="J836" s="252"/>
      <c r="K836" s="301">
        <v>479.0</v>
      </c>
      <c r="L836" s="377">
        <f t="shared" si="77"/>
        <v>7185</v>
      </c>
      <c r="M836" s="250" t="s">
        <v>548</v>
      </c>
      <c r="N836" s="263" t="str">
        <f t="shared" si="29"/>
        <v/>
      </c>
      <c r="O836" s="267">
        <v>415.0</v>
      </c>
      <c r="P836" s="267">
        <v>26.0</v>
      </c>
      <c r="Q836" s="267">
        <f t="array" ref="Q836">IFERROR((K836-O836-P836)*G836,"")</f>
        <v>570</v>
      </c>
      <c r="R836" s="294">
        <f t="shared" si="68"/>
        <v>0.07933194154</v>
      </c>
      <c r="S836" s="216" t="s">
        <v>874</v>
      </c>
      <c r="T836" s="180"/>
      <c r="U836" s="267"/>
      <c r="V836" s="270" t="str">
        <f t="array" ref="V836">IFERROR(INDEX('ARTICULOS TECNO'!G:G, MATCH(F836, 'ARTICULOS TECNO'!A:A, 0)),"")</f>
        <v/>
      </c>
      <c r="W836" s="270">
        <f t="shared" si="39"/>
        <v>0</v>
      </c>
      <c r="X836" s="270"/>
      <c r="Y836" s="364" t="str">
        <f t="shared" si="78"/>
        <v>11/2024</v>
      </c>
    </row>
    <row r="837">
      <c r="A837" s="219">
        <f t="array" ref="A837">XLOOKUP(B837,CABE_VENTAS!$A$1:A1037,CABE_VENTAS!$D$1:D1037,"N/A")</f>
        <v>45623</v>
      </c>
      <c r="B837" s="180">
        <v>1889.0</v>
      </c>
      <c r="C837" s="180" t="s">
        <v>192</v>
      </c>
      <c r="D837" s="362">
        <f t="array" ref="D837">XLOOKUP(B837,CABE_VENTAS!$A$1:A1037,CABE_VENTAS!$C$1:C1037,"N/A")</f>
        <v>181</v>
      </c>
      <c r="E837" s="363" t="str">
        <f t="array" ref="E837">XLOOKUP(D837,CLIENTES!$A$1:A1037,CLIENTES!$B$1:B1037, "")</f>
        <v>Maxi Aguirre</v>
      </c>
      <c r="F837" s="254"/>
      <c r="G837" s="180">
        <v>15.0</v>
      </c>
      <c r="H837" s="289" t="s">
        <v>1034</v>
      </c>
      <c r="I837" s="289"/>
      <c r="J837" s="252"/>
      <c r="K837" s="301">
        <v>505.0</v>
      </c>
      <c r="L837" s="377">
        <f t="shared" si="77"/>
        <v>7575</v>
      </c>
      <c r="M837" s="250" t="s">
        <v>548</v>
      </c>
      <c r="N837" s="263">
        <f t="shared" si="29"/>
        <v>14760</v>
      </c>
      <c r="O837" s="267">
        <v>445.0</v>
      </c>
      <c r="P837" s="267">
        <v>26.0</v>
      </c>
      <c r="Q837" s="267">
        <f t="array" ref="Q837">IFERROR((K837-O837-P837)*G837,"")</f>
        <v>510</v>
      </c>
      <c r="R837" s="294">
        <f t="shared" si="68"/>
        <v>0.06732673267</v>
      </c>
      <c r="S837" s="216" t="s">
        <v>874</v>
      </c>
      <c r="T837" s="180"/>
      <c r="U837" s="267"/>
      <c r="V837" s="270" t="str">
        <f t="array" ref="V837">IFERROR(INDEX('ARTICULOS TECNO'!G:G, MATCH(F837, 'ARTICULOS TECNO'!A:A, 0)),"")</f>
        <v/>
      </c>
      <c r="W837" s="270">
        <f t="shared" si="39"/>
        <v>0</v>
      </c>
      <c r="X837" s="270"/>
      <c r="Y837" s="364" t="str">
        <f t="shared" si="78"/>
        <v>11/2024</v>
      </c>
    </row>
    <row r="838">
      <c r="A838" s="219">
        <f t="array" ref="A838">XLOOKUP(B838,CABE_VENTAS!$A$1:A1037,CABE_VENTAS!$D$1:D1037,"N/A")</f>
        <v>45649</v>
      </c>
      <c r="B838" s="180">
        <v>1888.0</v>
      </c>
      <c r="C838" s="180" t="s">
        <v>191</v>
      </c>
      <c r="D838" s="362">
        <f t="array" ref="D838">XLOOKUP(B838,CABE_VENTAS!$A$1:A1037,CABE_VENTAS!$C$1:C1037,"N/A")</f>
        <v>85</v>
      </c>
      <c r="E838" s="363" t="str">
        <f t="array" ref="E838">XLOOKUP(D838,CLIENTES!$A$1:A1037,CLIENTES!$B$1:B1037, "")</f>
        <v>Franco Visciarelli</v>
      </c>
      <c r="F838" s="254"/>
      <c r="G838" s="180">
        <v>1.0</v>
      </c>
      <c r="H838" s="289" t="s">
        <v>986</v>
      </c>
      <c r="I838" s="289"/>
      <c r="J838" s="252">
        <v>500.0</v>
      </c>
      <c r="K838" s="301">
        <v>1216.0</v>
      </c>
      <c r="L838" s="377">
        <f t="shared" si="77"/>
        <v>1216</v>
      </c>
      <c r="M838" s="250" t="s">
        <v>548</v>
      </c>
      <c r="N838" s="263" t="str">
        <f t="shared" si="29"/>
        <v/>
      </c>
      <c r="O838" s="267">
        <v>955.0</v>
      </c>
      <c r="P838" s="267">
        <v>52.0</v>
      </c>
      <c r="Q838" s="267">
        <f t="array" ref="Q838">IFERROR((K838-O838-P838)*G838,"")</f>
        <v>209</v>
      </c>
      <c r="R838" s="294">
        <f t="shared" si="68"/>
        <v>0.171875</v>
      </c>
      <c r="S838" s="216" t="s">
        <v>518</v>
      </c>
      <c r="T838" s="180"/>
      <c r="U838" s="267"/>
      <c r="V838" s="270" t="str">
        <f t="array" ref="V838">IFERROR(INDEX('ARTICULOS TECNO'!G:G, MATCH(F838, 'ARTICULOS TECNO'!A:A, 0)),"")</f>
        <v/>
      </c>
      <c r="W838" s="270">
        <f t="shared" si="39"/>
        <v>0</v>
      </c>
      <c r="X838" s="270"/>
      <c r="Y838" s="364" t="str">
        <f t="shared" si="78"/>
        <v>12/2024</v>
      </c>
    </row>
    <row r="839">
      <c r="A839" s="219">
        <f t="array" ref="A839">XLOOKUP(B839,CABE_VENTAS!$A$1:A1037,CABE_VENTAS!$D$1:D1037,"N/A")</f>
        <v>45649</v>
      </c>
      <c r="B839" s="180">
        <v>1888.0</v>
      </c>
      <c r="C839" s="180" t="s">
        <v>191</v>
      </c>
      <c r="D839" s="362">
        <f t="array" ref="D839">XLOOKUP(B839,CABE_VENTAS!$A$1:A1037,CABE_VENTAS!$C$1:C1037,"N/A")</f>
        <v>85</v>
      </c>
      <c r="E839" s="363" t="str">
        <f t="array" ref="E839">XLOOKUP(D839,CLIENTES!$A$1:A1037,CLIENTES!$B$1:B1037, "")</f>
        <v>Franco Visciarelli</v>
      </c>
      <c r="F839" s="264" t="s">
        <v>831</v>
      </c>
      <c r="G839" s="180">
        <v>1.0</v>
      </c>
      <c r="H839" s="302" t="str">
        <f t="array" ref="H839">INDEX('ARTICULOS TECNO'!B:B, MATCH(F839, 'ARTICULOS TECNO'!A:A, 0))</f>
        <v>iPhone 16 Pro Max 256GB 🇺🇸</v>
      </c>
      <c r="I839" s="302" t="str">
        <f t="array" ref="I839">IFERROR(INDEX('ARTICULOS TECNO'!C:C, MATCH(F839, 'ARTICULOS TECNO'!A:A, 0)),"NA")</f>
        <v>White Titanium</v>
      </c>
      <c r="J839" s="252">
        <v>500.0</v>
      </c>
      <c r="K839" s="301">
        <v>1293.0</v>
      </c>
      <c r="L839" s="377">
        <f t="shared" si="77"/>
        <v>1293</v>
      </c>
      <c r="M839" s="250" t="s">
        <v>548</v>
      </c>
      <c r="N839" s="263" t="str">
        <f t="shared" si="29"/>
        <v/>
      </c>
      <c r="O839" s="267">
        <v>1125.0</v>
      </c>
      <c r="P839" s="267">
        <v>52.0</v>
      </c>
      <c r="Q839" s="267">
        <f t="array" ref="Q839">IFERROR((K839-O839-P839)*G839,"")</f>
        <v>116</v>
      </c>
      <c r="R839" s="294">
        <f t="shared" si="68"/>
        <v>0.08971384377</v>
      </c>
      <c r="S839" s="216" t="s">
        <v>518</v>
      </c>
      <c r="T839" s="180"/>
      <c r="U839" s="267"/>
      <c r="V839" s="270">
        <f t="array" ref="V839">IFERROR(INDEX('ARTICULOS TECNO'!G:G, MATCH(F839, 'ARTICULOS TECNO'!A:A, 0)),"")</f>
        <v>0.5</v>
      </c>
      <c r="W839" s="270">
        <f t="shared" si="39"/>
        <v>0.5</v>
      </c>
      <c r="X839" s="270"/>
      <c r="Y839" s="364" t="str">
        <f t="shared" si="78"/>
        <v>12/2024</v>
      </c>
    </row>
    <row r="840">
      <c r="A840" s="219">
        <f t="array" ref="A840">XLOOKUP(B840,CABE_VENTAS!$A$1:A1037,CABE_VENTAS!$D$1:D1037,"N/A")</f>
        <v>45649</v>
      </c>
      <c r="B840" s="180">
        <v>1888.0</v>
      </c>
      <c r="C840" s="180" t="s">
        <v>192</v>
      </c>
      <c r="D840" s="362">
        <f t="array" ref="D840">XLOOKUP(B840,CABE_VENTAS!$A$1:A1037,CABE_VENTAS!$C$1:C1037,"N/A")</f>
        <v>85</v>
      </c>
      <c r="E840" s="363" t="str">
        <f t="array" ref="E840">XLOOKUP(D840,CLIENTES!$A$1:A1037,CLIENTES!$B$1:B1037, "")</f>
        <v>Franco Visciarelli</v>
      </c>
      <c r="F840" s="254" t="s">
        <v>921</v>
      </c>
      <c r="G840" s="180">
        <v>4.0</v>
      </c>
      <c r="H840" s="289" t="s">
        <v>1034</v>
      </c>
      <c r="I840" s="289"/>
      <c r="J840" s="252">
        <v>499.0</v>
      </c>
      <c r="K840" s="301">
        <v>546.0</v>
      </c>
      <c r="L840" s="377">
        <f t="shared" si="77"/>
        <v>2184</v>
      </c>
      <c r="M840" s="250" t="s">
        <v>548</v>
      </c>
      <c r="N840" s="263" t="str">
        <f t="shared" si="29"/>
        <v/>
      </c>
      <c r="O840" s="267">
        <v>445.0</v>
      </c>
      <c r="P840" s="267">
        <v>26.0</v>
      </c>
      <c r="Q840" s="267">
        <f t="array" ref="Q840">IFERROR((K840-O840-P840)*G840,"")</f>
        <v>300</v>
      </c>
      <c r="R840" s="294">
        <f t="shared" si="68"/>
        <v>0.1373626374</v>
      </c>
      <c r="S840" s="216" t="s">
        <v>874</v>
      </c>
      <c r="T840" s="180"/>
      <c r="U840" s="267"/>
      <c r="V840" s="270" t="str">
        <f t="array" ref="V840">IFERROR(INDEX('ARTICULOS TECNO'!G:G, MATCH(F840, 'ARTICULOS TECNO'!A:A, 0)),"")</f>
        <v/>
      </c>
      <c r="W840" s="270">
        <f t="shared" si="39"/>
        <v>0</v>
      </c>
      <c r="X840" s="270"/>
      <c r="Y840" s="364" t="str">
        <f t="shared" si="78"/>
        <v>12/2024</v>
      </c>
    </row>
    <row r="841">
      <c r="A841" s="219">
        <f t="array" ref="A841">XLOOKUP(B841,CABE_VENTAS!$A$1:A1037,CABE_VENTAS!$D$1:D1037,"N/A")</f>
        <v>45649</v>
      </c>
      <c r="B841" s="180">
        <v>1888.0</v>
      </c>
      <c r="C841" s="180" t="s">
        <v>192</v>
      </c>
      <c r="D841" s="362">
        <f t="array" ref="D841">XLOOKUP(B841,CABE_VENTAS!$A$1:A1037,CABE_VENTAS!$C$1:C1037,"N/A")</f>
        <v>85</v>
      </c>
      <c r="E841" s="363" t="str">
        <f t="array" ref="E841">XLOOKUP(D841,CLIENTES!$A$1:A1037,CLIENTES!$B$1:B1037, "")</f>
        <v>Franco Visciarelli</v>
      </c>
      <c r="F841" s="254" t="s">
        <v>921</v>
      </c>
      <c r="G841" s="180">
        <v>6.0</v>
      </c>
      <c r="H841" s="289" t="s">
        <v>1033</v>
      </c>
      <c r="I841" s="289"/>
      <c r="J841" s="252">
        <v>499.0</v>
      </c>
      <c r="K841" s="301">
        <v>513.0</v>
      </c>
      <c r="L841" s="377">
        <f t="shared" si="77"/>
        <v>3078</v>
      </c>
      <c r="M841" s="250" t="s">
        <v>548</v>
      </c>
      <c r="N841" s="263">
        <f t="shared" si="29"/>
        <v>7771</v>
      </c>
      <c r="O841" s="267">
        <v>415.0</v>
      </c>
      <c r="P841" s="267">
        <v>26.0</v>
      </c>
      <c r="Q841" s="267">
        <f t="array" ref="Q841">IFERROR((K841-O841-P841)*G841,"")</f>
        <v>432</v>
      </c>
      <c r="R841" s="294">
        <f t="shared" si="68"/>
        <v>0.1403508772</v>
      </c>
      <c r="S841" s="216" t="s">
        <v>874</v>
      </c>
      <c r="T841" s="180"/>
      <c r="U841" s="267"/>
      <c r="V841" s="270" t="str">
        <f t="array" ref="V841">IFERROR(INDEX('ARTICULOS TECNO'!G:G, MATCH(F841, 'ARTICULOS TECNO'!A:A, 0)),"")</f>
        <v/>
      </c>
      <c r="W841" s="270">
        <f t="shared" si="39"/>
        <v>0</v>
      </c>
      <c r="X841" s="270"/>
      <c r="Y841" s="364" t="str">
        <f t="shared" si="78"/>
        <v>12/2024</v>
      </c>
    </row>
    <row r="842">
      <c r="A842" s="219">
        <f t="array" ref="A842">XLOOKUP(B842,CABE_VENTAS!$A$1:A1037,CABE_VENTAS!$D$1:D1037,"N/A")</f>
        <v>45623</v>
      </c>
      <c r="B842" s="180">
        <v>1887.0</v>
      </c>
      <c r="C842" s="180" t="s">
        <v>192</v>
      </c>
      <c r="D842" s="362">
        <f t="array" ref="D842">XLOOKUP(B842,CABE_VENTAS!$A$1:A1037,CABE_VENTAS!$C$1:C1037,"N/A")</f>
        <v>146</v>
      </c>
      <c r="E842" s="363" t="str">
        <f t="array" ref="E842">XLOOKUP(D842,CLIENTES!$A$1:A1037,CLIENTES!$B$1:B1037, "")</f>
        <v>Leo X Lucas</v>
      </c>
      <c r="F842" s="254"/>
      <c r="G842" s="180">
        <v>20.0</v>
      </c>
      <c r="H842" s="289" t="s">
        <v>1033</v>
      </c>
      <c r="I842" s="289"/>
      <c r="J842" s="252"/>
      <c r="K842" s="301">
        <v>495.0</v>
      </c>
      <c r="L842" s="377">
        <f t="shared" si="77"/>
        <v>9900</v>
      </c>
      <c r="M842" s="250" t="s">
        <v>548</v>
      </c>
      <c r="N842" s="263">
        <f t="shared" si="29"/>
        <v>9900</v>
      </c>
      <c r="O842" s="267">
        <v>415.0</v>
      </c>
      <c r="P842" s="267">
        <v>26.0</v>
      </c>
      <c r="Q842" s="267">
        <f t="array" ref="Q842">IFERROR((K842-O842-P842)*G842,"")</f>
        <v>1080</v>
      </c>
      <c r="R842" s="294">
        <f t="shared" si="68"/>
        <v>0.1090909091</v>
      </c>
      <c r="S842" s="216" t="s">
        <v>874</v>
      </c>
      <c r="T842" s="180"/>
      <c r="U842" s="267"/>
      <c r="V842" s="270" t="str">
        <f t="array" ref="V842">IFERROR(INDEX('ARTICULOS TECNO'!G:G, MATCH(F842, 'ARTICULOS TECNO'!A:A, 0)),"")</f>
        <v/>
      </c>
      <c r="W842" s="270">
        <f t="shared" si="39"/>
        <v>0</v>
      </c>
      <c r="X842" s="270"/>
      <c r="Y842" s="364" t="str">
        <f t="shared" si="78"/>
        <v>11/2024</v>
      </c>
    </row>
    <row r="843">
      <c r="A843" s="219">
        <f t="array" ref="A843">XLOOKUP(B843,CABE_VENTAS!$A$1:A1037,CABE_VENTAS!$D$1:D1037,"N/A")</f>
        <v>45623</v>
      </c>
      <c r="B843" s="180">
        <v>1886.0</v>
      </c>
      <c r="C843" s="180" t="s">
        <v>191</v>
      </c>
      <c r="D843" s="362">
        <f t="array" ref="D843">XLOOKUP(B843,CABE_VENTAS!$A$1:A1037,CABE_VENTAS!$C$1:C1037,"N/A")</f>
        <v>173</v>
      </c>
      <c r="E843" s="363" t="str">
        <f t="array" ref="E843">XLOOKUP(D843,CLIENTES!$A$1:A1037,CLIENTES!$B$1:B1037, "")</f>
        <v>Matheus Vinicius</v>
      </c>
      <c r="F843" s="254"/>
      <c r="G843" s="180">
        <v>1.0</v>
      </c>
      <c r="H843" s="289" t="s">
        <v>1035</v>
      </c>
      <c r="I843" s="289"/>
      <c r="J843" s="252">
        <v>500.0</v>
      </c>
      <c r="K843" s="301">
        <v>977.0</v>
      </c>
      <c r="L843" s="377">
        <f t="shared" si="77"/>
        <v>977</v>
      </c>
      <c r="M843" s="250" t="s">
        <v>548</v>
      </c>
      <c r="N843" s="263" t="str">
        <f t="shared" si="29"/>
        <v/>
      </c>
      <c r="O843" s="267">
        <v>855.0</v>
      </c>
      <c r="P843" s="267">
        <v>52.0</v>
      </c>
      <c r="Q843" s="267">
        <f t="array" ref="Q843">IFERROR((K843-O843-P843)*G843,"")</f>
        <v>70</v>
      </c>
      <c r="R843" s="294">
        <f t="shared" si="68"/>
        <v>0.07164790174</v>
      </c>
      <c r="S843" s="216" t="s">
        <v>518</v>
      </c>
      <c r="T843" s="180"/>
      <c r="U843" s="267"/>
      <c r="V843" s="270" t="str">
        <f t="array" ref="V843">IFERROR(INDEX('ARTICULOS TECNO'!G:G, MATCH(F843, 'ARTICULOS TECNO'!A:A, 0)),"")</f>
        <v/>
      </c>
      <c r="W843" s="270">
        <f t="shared" si="39"/>
        <v>0</v>
      </c>
      <c r="X843" s="270"/>
      <c r="Y843" s="364" t="str">
        <f t="shared" si="78"/>
        <v>11/2024</v>
      </c>
    </row>
    <row r="844">
      <c r="A844" s="219">
        <f t="array" ref="A844">XLOOKUP(B844,CABE_VENTAS!$A$1:A1037,CABE_VENTAS!$D$1:D1037,"N/A")</f>
        <v>45623</v>
      </c>
      <c r="B844" s="180">
        <v>1886.0</v>
      </c>
      <c r="C844" s="180" t="s">
        <v>191</v>
      </c>
      <c r="D844" s="362">
        <f t="array" ref="D844">XLOOKUP(B844,CABE_VENTAS!$A$1:A1037,CABE_VENTAS!$C$1:C1037,"N/A")</f>
        <v>173</v>
      </c>
      <c r="E844" s="363" t="str">
        <f t="array" ref="E844">XLOOKUP(D844,CLIENTES!$A$1:A1037,CLIENTES!$B$1:B1037, "")</f>
        <v>Matheus Vinicius</v>
      </c>
      <c r="F844" s="254"/>
      <c r="G844" s="180">
        <v>2.0</v>
      </c>
      <c r="H844" s="289" t="s">
        <v>1036</v>
      </c>
      <c r="I844" s="289"/>
      <c r="J844" s="252"/>
      <c r="K844" s="301">
        <v>1106.0</v>
      </c>
      <c r="L844" s="377">
        <f t="shared" si="77"/>
        <v>2212</v>
      </c>
      <c r="M844" s="250" t="s">
        <v>548</v>
      </c>
      <c r="N844" s="263" t="str">
        <f t="shared" si="29"/>
        <v/>
      </c>
      <c r="O844" s="267">
        <v>955.0</v>
      </c>
      <c r="P844" s="267">
        <v>52.0</v>
      </c>
      <c r="Q844" s="267">
        <f t="array" ref="Q844">IFERROR((K844-O844-P844)*G844,"")</f>
        <v>198</v>
      </c>
      <c r="R844" s="294">
        <f t="shared" si="68"/>
        <v>0.08951175407</v>
      </c>
      <c r="S844" s="216" t="s">
        <v>518</v>
      </c>
      <c r="T844" s="180"/>
      <c r="U844" s="267"/>
      <c r="V844" s="270" t="str">
        <f t="array" ref="V844">IFERROR(INDEX('ARTICULOS TECNO'!G:G, MATCH(F844, 'ARTICULOS TECNO'!A:A, 0)),"")</f>
        <v/>
      </c>
      <c r="W844" s="270">
        <f t="shared" si="39"/>
        <v>0</v>
      </c>
      <c r="X844" s="270"/>
      <c r="Y844" s="364" t="str">
        <f t="shared" si="78"/>
        <v>11/2024</v>
      </c>
    </row>
    <row r="845">
      <c r="A845" s="219">
        <f t="array" ref="A845">XLOOKUP(B845,CABE_VENTAS!$A$1:A1037,CABE_VENTAS!$D$1:D1037,"N/A")</f>
        <v>45623</v>
      </c>
      <c r="B845" s="180">
        <v>1886.0</v>
      </c>
      <c r="C845" s="180" t="s">
        <v>191</v>
      </c>
      <c r="D845" s="362">
        <f t="array" ref="D845">XLOOKUP(B845,CABE_VENTAS!$A$1:A1037,CABE_VENTAS!$C$1:C1037,"N/A")</f>
        <v>173</v>
      </c>
      <c r="E845" s="363" t="str">
        <f t="array" ref="E845">XLOOKUP(D845,CLIENTES!$A$1:A1037,CLIENTES!$B$1:B1037, "")</f>
        <v>Matheus Vinicius</v>
      </c>
      <c r="F845" s="254"/>
      <c r="G845" s="180">
        <v>2.0</v>
      </c>
      <c r="H845" s="289" t="s">
        <v>1037</v>
      </c>
      <c r="I845" s="289"/>
      <c r="J845" s="252"/>
      <c r="K845" s="301">
        <v>1216.0</v>
      </c>
      <c r="L845" s="377">
        <f t="shared" si="77"/>
        <v>2432</v>
      </c>
      <c r="M845" s="250" t="s">
        <v>548</v>
      </c>
      <c r="N845" s="263" t="str">
        <f t="shared" si="29"/>
        <v/>
      </c>
      <c r="O845" s="267">
        <v>1055.0</v>
      </c>
      <c r="P845" s="267">
        <v>52.0</v>
      </c>
      <c r="Q845" s="267">
        <f t="array" ref="Q845">IFERROR((K845-O845-P845)*G845,"")</f>
        <v>218</v>
      </c>
      <c r="R845" s="294">
        <f t="shared" si="68"/>
        <v>0.08963815789</v>
      </c>
      <c r="S845" s="216" t="s">
        <v>518</v>
      </c>
      <c r="T845" s="180"/>
      <c r="U845" s="267"/>
      <c r="V845" s="270" t="str">
        <f t="array" ref="V845">IFERROR(INDEX('ARTICULOS TECNO'!G:G, MATCH(F845, 'ARTICULOS TECNO'!A:A, 0)),"")</f>
        <v/>
      </c>
      <c r="W845" s="270">
        <f t="shared" si="39"/>
        <v>0</v>
      </c>
      <c r="X845" s="270"/>
      <c r="Y845" s="364" t="str">
        <f t="shared" si="78"/>
        <v>11/2024</v>
      </c>
    </row>
    <row r="846">
      <c r="A846" s="219">
        <f t="array" ref="A846">XLOOKUP(B846,CABE_VENTAS!$A$1:A1037,CABE_VENTAS!$D$1:D1037,"N/A")</f>
        <v>45623</v>
      </c>
      <c r="B846" s="180">
        <v>1886.0</v>
      </c>
      <c r="C846" s="180" t="s">
        <v>191</v>
      </c>
      <c r="D846" s="362">
        <f t="array" ref="D846">XLOOKUP(B846,CABE_VENTAS!$A$1:A1037,CABE_VENTAS!$C$1:C1037,"N/A")</f>
        <v>173</v>
      </c>
      <c r="E846" s="363" t="str">
        <f t="array" ref="E846">XLOOKUP(D846,CLIENTES!$A$1:A1037,CLIENTES!$B$1:B1037, "")</f>
        <v>Matheus Vinicius</v>
      </c>
      <c r="F846" s="264" t="s">
        <v>831</v>
      </c>
      <c r="G846" s="180">
        <v>4.0</v>
      </c>
      <c r="H846" s="302" t="str">
        <f t="array" ref="H846">INDEX('ARTICULOS TECNO'!B:B, MATCH(F846, 'ARTICULOS TECNO'!A:A, 0))</f>
        <v>iPhone 16 Pro Max 256GB 🇺🇸</v>
      </c>
      <c r="I846" s="302" t="str">
        <f t="array" ref="I846">IFERROR(INDEX('ARTICULOS TECNO'!C:C, MATCH(F846, 'ARTICULOS TECNO'!A:A, 0)),"NA")</f>
        <v>White Titanium</v>
      </c>
      <c r="J846" s="252"/>
      <c r="K846" s="301">
        <v>1293.0</v>
      </c>
      <c r="L846" s="377">
        <f t="shared" si="77"/>
        <v>5172</v>
      </c>
      <c r="M846" s="250" t="s">
        <v>548</v>
      </c>
      <c r="N846" s="263" t="str">
        <f t="shared" si="29"/>
        <v/>
      </c>
      <c r="O846" s="267">
        <v>1125.0</v>
      </c>
      <c r="P846" s="267">
        <v>52.0</v>
      </c>
      <c r="Q846" s="267">
        <f t="array" ref="Q846">IFERROR((K846-O846-P846)*G846,"")</f>
        <v>464</v>
      </c>
      <c r="R846" s="294">
        <f t="shared" si="68"/>
        <v>0.08971384377</v>
      </c>
      <c r="S846" s="216" t="s">
        <v>518</v>
      </c>
      <c r="T846" s="180"/>
      <c r="U846" s="267"/>
      <c r="V846" s="270">
        <f t="array" ref="V846">IFERROR(INDEX('ARTICULOS TECNO'!G:G, MATCH(F846, 'ARTICULOS TECNO'!A:A, 0)),"")</f>
        <v>0.5</v>
      </c>
      <c r="W846" s="270">
        <f t="shared" si="39"/>
        <v>2</v>
      </c>
      <c r="X846" s="270"/>
      <c r="Y846" s="364" t="str">
        <f t="shared" si="78"/>
        <v>11/2024</v>
      </c>
    </row>
    <row r="847">
      <c r="A847" s="219">
        <f t="array" ref="A847">XLOOKUP(B847,CABE_VENTAS!$A$1:A1037,CABE_VENTAS!$D$1:D1037,"N/A")</f>
        <v>45623</v>
      </c>
      <c r="B847" s="180">
        <v>1886.0</v>
      </c>
      <c r="C847" s="180" t="s">
        <v>191</v>
      </c>
      <c r="D847" s="362">
        <f t="array" ref="D847">XLOOKUP(B847,CABE_VENTAS!$A$1:A1037,CABE_VENTAS!$C$1:C1037,"N/A")</f>
        <v>173</v>
      </c>
      <c r="E847" s="363" t="str">
        <f t="array" ref="E847">XLOOKUP(D847,CLIENTES!$A$1:A1037,CLIENTES!$B$1:B1037, "")</f>
        <v>Matheus Vinicius</v>
      </c>
      <c r="F847" s="254"/>
      <c r="G847" s="180">
        <v>2.0</v>
      </c>
      <c r="H847" s="289" t="s">
        <v>1036</v>
      </c>
      <c r="I847" s="289"/>
      <c r="J847" s="252"/>
      <c r="K847" s="301">
        <v>1106.0</v>
      </c>
      <c r="L847" s="377">
        <f t="shared" si="77"/>
        <v>2212</v>
      </c>
      <c r="M847" s="250" t="s">
        <v>548</v>
      </c>
      <c r="N847" s="263" t="str">
        <f t="shared" si="29"/>
        <v/>
      </c>
      <c r="O847" s="267">
        <v>955.0</v>
      </c>
      <c r="P847" s="267">
        <v>52.0</v>
      </c>
      <c r="Q847" s="267">
        <f t="array" ref="Q847">IFERROR((K847-O847-P847)*G847,"")</f>
        <v>198</v>
      </c>
      <c r="R847" s="294">
        <f t="shared" si="68"/>
        <v>0.08951175407</v>
      </c>
      <c r="S847" s="216" t="s">
        <v>518</v>
      </c>
      <c r="T847" s="180"/>
      <c r="U847" s="267"/>
      <c r="V847" s="270" t="str">
        <f t="array" ref="V847">IFERROR(INDEX('ARTICULOS TECNO'!G:G, MATCH(F847, 'ARTICULOS TECNO'!A:A, 0)),"")</f>
        <v/>
      </c>
      <c r="W847" s="270">
        <f t="shared" si="39"/>
        <v>0</v>
      </c>
      <c r="X847" s="270"/>
      <c r="Y847" s="364" t="str">
        <f t="shared" si="78"/>
        <v>11/2024</v>
      </c>
    </row>
    <row r="848">
      <c r="A848" s="219">
        <f t="array" ref="A848">XLOOKUP(B848,CABE_VENTAS!$A$1:A1037,CABE_VENTAS!$D$1:D1037,"N/A")</f>
        <v>45623</v>
      </c>
      <c r="B848" s="180">
        <v>1886.0</v>
      </c>
      <c r="C848" s="180" t="s">
        <v>191</v>
      </c>
      <c r="D848" s="362">
        <f t="array" ref="D848">XLOOKUP(B848,CABE_VENTAS!$A$1:A1037,CABE_VENTAS!$C$1:C1037,"N/A")</f>
        <v>173</v>
      </c>
      <c r="E848" s="363" t="str">
        <f t="array" ref="E848">XLOOKUP(D848,CLIENTES!$A$1:A1037,CLIENTES!$B$1:B1037, "")</f>
        <v>Matheus Vinicius</v>
      </c>
      <c r="F848" s="254"/>
      <c r="G848" s="180">
        <v>2.0</v>
      </c>
      <c r="H848" s="289" t="s">
        <v>1037</v>
      </c>
      <c r="I848" s="289"/>
      <c r="J848" s="252"/>
      <c r="K848" s="301">
        <v>1216.0</v>
      </c>
      <c r="L848" s="377">
        <f t="shared" si="77"/>
        <v>2432</v>
      </c>
      <c r="M848" s="250" t="s">
        <v>548</v>
      </c>
      <c r="N848" s="263" t="str">
        <f t="shared" si="29"/>
        <v/>
      </c>
      <c r="O848" s="267">
        <v>1055.0</v>
      </c>
      <c r="P848" s="267">
        <v>52.0</v>
      </c>
      <c r="Q848" s="267">
        <f t="array" ref="Q848">IFERROR((K848-O848-P848)*G848,"")</f>
        <v>218</v>
      </c>
      <c r="R848" s="294">
        <f t="shared" si="68"/>
        <v>0.08963815789</v>
      </c>
      <c r="S848" s="216" t="s">
        <v>518</v>
      </c>
      <c r="T848" s="180"/>
      <c r="U848" s="267"/>
      <c r="V848" s="270" t="str">
        <f t="array" ref="V848">IFERROR(INDEX('ARTICULOS TECNO'!G:G, MATCH(F848, 'ARTICULOS TECNO'!A:A, 0)),"")</f>
        <v/>
      </c>
      <c r="W848" s="270">
        <f t="shared" si="39"/>
        <v>0</v>
      </c>
      <c r="X848" s="270"/>
      <c r="Y848" s="364" t="str">
        <f t="shared" si="78"/>
        <v>11/2024</v>
      </c>
    </row>
    <row r="849">
      <c r="A849" s="219">
        <f t="array" ref="A849">XLOOKUP(B849,CABE_VENTAS!$A$1:A1037,CABE_VENTAS!$D$1:D1037,"N/A")</f>
        <v>45623</v>
      </c>
      <c r="B849" s="180">
        <v>1886.0</v>
      </c>
      <c r="C849" s="180" t="s">
        <v>191</v>
      </c>
      <c r="D849" s="362">
        <f t="array" ref="D849">XLOOKUP(B849,CABE_VENTAS!$A$1:A1037,CABE_VENTAS!$C$1:C1037,"N/A")</f>
        <v>173</v>
      </c>
      <c r="E849" s="363" t="str">
        <f t="array" ref="E849">XLOOKUP(D849,CLIENTES!$A$1:A1037,CLIENTES!$B$1:B1037, "")</f>
        <v>Matheus Vinicius</v>
      </c>
      <c r="F849" s="254"/>
      <c r="G849" s="180">
        <v>0.0</v>
      </c>
      <c r="H849" s="289" t="s">
        <v>986</v>
      </c>
      <c r="I849" s="289"/>
      <c r="J849" s="252"/>
      <c r="K849" s="301"/>
      <c r="L849" s="377"/>
      <c r="M849" s="250" t="s">
        <v>553</v>
      </c>
      <c r="N849" s="263" t="str">
        <f t="shared" si="29"/>
        <v/>
      </c>
      <c r="O849" s="267">
        <v>955.0</v>
      </c>
      <c r="P849" s="267">
        <v>52.0</v>
      </c>
      <c r="Q849" s="267">
        <f t="array" ref="Q849">IFERROR((K849-O849-P849)*G849,"")</f>
        <v>0</v>
      </c>
      <c r="R849" s="294">
        <f t="shared" si="68"/>
        <v>0</v>
      </c>
      <c r="S849" s="216" t="s">
        <v>518</v>
      </c>
      <c r="T849" s="180"/>
      <c r="U849" s="267"/>
      <c r="V849" s="270" t="str">
        <f t="array" ref="V849">IFERROR(INDEX('ARTICULOS TECNO'!G:G, MATCH(F849, 'ARTICULOS TECNO'!A:A, 0)),"")</f>
        <v/>
      </c>
      <c r="W849" s="270">
        <f t="shared" si="39"/>
        <v>0</v>
      </c>
      <c r="X849" s="270"/>
      <c r="Y849" s="380"/>
    </row>
    <row r="850">
      <c r="A850" s="219">
        <f t="array" ref="A850">XLOOKUP(B850,CABE_VENTAS!$A$1:A1037,CABE_VENTAS!$D$1:D1037,"N/A")</f>
        <v>45623</v>
      </c>
      <c r="B850" s="180">
        <v>1886.0</v>
      </c>
      <c r="C850" s="180" t="s">
        <v>191</v>
      </c>
      <c r="D850" s="362">
        <f t="array" ref="D850">XLOOKUP(B850,CABE_VENTAS!$A$1:A1037,CABE_VENTAS!$C$1:C1037,"N/A")</f>
        <v>173</v>
      </c>
      <c r="E850" s="363" t="str">
        <f t="array" ref="E850">XLOOKUP(D850,CLIENTES!$A$1:A1037,CLIENTES!$B$1:B1037, "")</f>
        <v>Matheus Vinicius</v>
      </c>
      <c r="F850" s="254"/>
      <c r="G850" s="180">
        <v>0.0</v>
      </c>
      <c r="H850" s="289" t="s">
        <v>983</v>
      </c>
      <c r="I850" s="289"/>
      <c r="J850" s="252"/>
      <c r="K850" s="301"/>
      <c r="L850" s="377"/>
      <c r="M850" s="250" t="s">
        <v>553</v>
      </c>
      <c r="N850" s="263" t="str">
        <f t="shared" si="29"/>
        <v/>
      </c>
      <c r="O850" s="267">
        <v>1055.0</v>
      </c>
      <c r="P850" s="267">
        <v>52.0</v>
      </c>
      <c r="Q850" s="267">
        <f t="array" ref="Q850">IFERROR((K850-O850-P850)*G850,"")</f>
        <v>0</v>
      </c>
      <c r="R850" s="294">
        <f t="shared" si="68"/>
        <v>0</v>
      </c>
      <c r="S850" s="216" t="s">
        <v>518</v>
      </c>
      <c r="T850" s="180"/>
      <c r="U850" s="267"/>
      <c r="V850" s="270" t="str">
        <f t="array" ref="V850">IFERROR(INDEX('ARTICULOS TECNO'!G:G, MATCH(F850, 'ARTICULOS TECNO'!A:A, 0)),"")</f>
        <v/>
      </c>
      <c r="W850" s="270">
        <f t="shared" si="39"/>
        <v>0</v>
      </c>
      <c r="X850" s="270"/>
      <c r="Y850" s="380"/>
    </row>
    <row r="851">
      <c r="A851" s="219">
        <f t="array" ref="A851">XLOOKUP(B851,CABE_VENTAS!$A$1:A1037,CABE_VENTAS!$D$1:D1037,"N/A")</f>
        <v>45623</v>
      </c>
      <c r="B851" s="180">
        <v>1886.0</v>
      </c>
      <c r="C851" s="180" t="s">
        <v>191</v>
      </c>
      <c r="D851" s="362">
        <f t="array" ref="D851">XLOOKUP(B851,CABE_VENTAS!$A$1:A1037,CABE_VENTAS!$C$1:C1037,"N/A")</f>
        <v>173</v>
      </c>
      <c r="E851" s="363" t="str">
        <f t="array" ref="E851">XLOOKUP(D851,CLIENTES!$A$1:A1037,CLIENTES!$B$1:B1037, "")</f>
        <v>Matheus Vinicius</v>
      </c>
      <c r="F851" s="254"/>
      <c r="G851" s="180">
        <v>0.0</v>
      </c>
      <c r="H851" s="289" t="s">
        <v>1038</v>
      </c>
      <c r="I851" s="289"/>
      <c r="J851" s="252"/>
      <c r="K851" s="301"/>
      <c r="L851" s="377"/>
      <c r="M851" s="250" t="s">
        <v>553</v>
      </c>
      <c r="N851" s="263">
        <f t="shared" si="29"/>
        <v>15437</v>
      </c>
      <c r="O851" s="267">
        <v>1125.0</v>
      </c>
      <c r="P851" s="267">
        <v>52.0</v>
      </c>
      <c r="Q851" s="267">
        <f t="array" ref="Q851">IFERROR((K851-O851-P851)*G851,"")</f>
        <v>0</v>
      </c>
      <c r="R851" s="294">
        <f t="shared" si="68"/>
        <v>0</v>
      </c>
      <c r="S851" s="216" t="s">
        <v>518</v>
      </c>
      <c r="T851" s="180"/>
      <c r="U851" s="267"/>
      <c r="V851" s="270" t="str">
        <f t="array" ref="V851">IFERROR(INDEX('ARTICULOS TECNO'!G:G, MATCH(F851, 'ARTICULOS TECNO'!A:A, 0)),"")</f>
        <v/>
      </c>
      <c r="W851" s="270">
        <f t="shared" si="39"/>
        <v>0</v>
      </c>
      <c r="X851" s="270"/>
      <c r="Y851" s="380"/>
    </row>
    <row r="852">
      <c r="A852" s="219">
        <f t="array" ref="A852">XLOOKUP(B852,CABE_VENTAS!$A$1:A1037,CABE_VENTAS!$D$1:D1037,"N/A")</f>
        <v>45597</v>
      </c>
      <c r="B852" s="180">
        <v>1885.0</v>
      </c>
      <c r="C852" s="180" t="s">
        <v>198</v>
      </c>
      <c r="D852" s="362">
        <f t="array" ref="D852">XLOOKUP(B852,CABE_VENTAS!$A$1:A1037,CABE_VENTAS!$C$1:C1037,"N/A")</f>
        <v>6</v>
      </c>
      <c r="E852" s="363" t="str">
        <f t="array" ref="E852">XLOOKUP(D852,CLIENTES!$A$1:A1037,CLIENTES!$B$1:B1037, "")</f>
        <v>Alberto Rebecchi</v>
      </c>
      <c r="F852" s="353"/>
      <c r="G852" s="180">
        <v>1.0</v>
      </c>
      <c r="H852" s="289" t="s">
        <v>1039</v>
      </c>
      <c r="I852" s="289"/>
      <c r="J852" s="252"/>
      <c r="K852" s="301">
        <v>1134.0</v>
      </c>
      <c r="L852" s="377">
        <f t="shared" ref="L852:L854" si="79">K852</f>
        <v>1134</v>
      </c>
      <c r="M852" s="250" t="s">
        <v>1040</v>
      </c>
      <c r="N852" s="263">
        <f t="shared" si="29"/>
        <v>1134</v>
      </c>
      <c r="O852" s="267">
        <v>897.0</v>
      </c>
      <c r="P852" s="267">
        <f>85*0.7</f>
        <v>59.5</v>
      </c>
      <c r="Q852" s="267">
        <f t="array" ref="Q852">IFERROR((K852-O852-P852)*G852,"")</f>
        <v>177.5</v>
      </c>
      <c r="R852" s="294">
        <f t="shared" si="68"/>
        <v>0.1565255732</v>
      </c>
      <c r="S852" s="267"/>
      <c r="T852" s="180"/>
      <c r="U852" s="267"/>
      <c r="V852" s="270" t="str">
        <f t="array" ref="V852">IFERROR(INDEX('ARTICULOS TECNO'!G:G, MATCH(F852, 'ARTICULOS TECNO'!A:A, 0)),"")</f>
        <v/>
      </c>
      <c r="W852" s="270">
        <f t="shared" si="39"/>
        <v>0</v>
      </c>
      <c r="X852" s="270"/>
      <c r="Y852" s="364" t="str">
        <f t="shared" ref="Y852:Y875" si="80">TEXT(A852, "MM/YYYY")</f>
        <v>11/2024</v>
      </c>
    </row>
    <row r="853">
      <c r="A853" s="219">
        <f t="array" ref="A853">XLOOKUP(B853,CABE_VENTAS!$A$1:A1037,CABE_VENTAS!$D$1:D1037,"N/A")</f>
        <v>45597</v>
      </c>
      <c r="B853" s="180">
        <v>1884.0</v>
      </c>
      <c r="C853" s="180" t="s">
        <v>190</v>
      </c>
      <c r="D853" s="362">
        <f t="array" ref="D853">XLOOKUP(B853,CABE_VENTAS!$A$1:A1037,CABE_VENTAS!$C$1:C1037,"N/A")</f>
        <v>211</v>
      </c>
      <c r="E853" s="363" t="str">
        <f t="array" ref="E853">XLOOKUP(D853,CLIENTES!$A$1:A1037,CLIENTES!$B$1:B1037, "")</f>
        <v>Patricio X Igor</v>
      </c>
      <c r="F853" s="353"/>
      <c r="G853" s="180">
        <v>1.0</v>
      </c>
      <c r="H853" s="289" t="s">
        <v>1041</v>
      </c>
      <c r="I853" s="289"/>
      <c r="J853" s="252"/>
      <c r="K853" s="301">
        <v>65.0</v>
      </c>
      <c r="L853" s="377">
        <f t="shared" si="79"/>
        <v>65</v>
      </c>
      <c r="M853" s="250" t="s">
        <v>548</v>
      </c>
      <c r="N853" s="263">
        <f t="shared" si="29"/>
        <v>65</v>
      </c>
      <c r="O853" s="267">
        <v>21.0</v>
      </c>
      <c r="P853" s="267">
        <v>22.0</v>
      </c>
      <c r="Q853" s="267">
        <f t="array" ref="Q853">IFERROR((K853-O853-P853)*G853,"")</f>
        <v>22</v>
      </c>
      <c r="R853" s="294">
        <f t="shared" si="68"/>
        <v>0.3384615385</v>
      </c>
      <c r="S853" s="267"/>
      <c r="T853" s="180"/>
      <c r="U853" s="267"/>
      <c r="V853" s="270" t="str">
        <f t="array" ref="V853">IFERROR(INDEX('ARTICULOS TECNO'!G:G, MATCH(F853, 'ARTICULOS TECNO'!A:A, 0)),"")</f>
        <v/>
      </c>
      <c r="W853" s="270">
        <f t="shared" si="39"/>
        <v>0</v>
      </c>
      <c r="X853" s="270"/>
      <c r="Y853" s="364" t="str">
        <f t="shared" si="80"/>
        <v>11/2024</v>
      </c>
    </row>
    <row r="854">
      <c r="A854" s="219">
        <f t="array" ref="A854">XLOOKUP(B854,CABE_VENTAS!$A$1:A1037,CABE_VENTAS!$D$1:D1037,"N/A")</f>
        <v>45597</v>
      </c>
      <c r="B854" s="180">
        <v>1883.0</v>
      </c>
      <c r="C854" s="180" t="s">
        <v>190</v>
      </c>
      <c r="D854" s="362">
        <f t="array" ref="D854">XLOOKUP(B854,CABE_VENTAS!$A$1:A1037,CABE_VENTAS!$C$1:C1037,"N/A")</f>
        <v>211</v>
      </c>
      <c r="E854" s="363" t="str">
        <f t="array" ref="E854">XLOOKUP(D854,CLIENTES!$A$1:A1037,CLIENTES!$B$1:B1037, "")</f>
        <v>Patricio X Igor</v>
      </c>
      <c r="F854" s="353"/>
      <c r="G854" s="180">
        <v>1.0</v>
      </c>
      <c r="H854" s="289" t="s">
        <v>1042</v>
      </c>
      <c r="I854" s="289"/>
      <c r="J854" s="252"/>
      <c r="K854" s="301">
        <v>215.0</v>
      </c>
      <c r="L854" s="377">
        <f t="shared" si="79"/>
        <v>215</v>
      </c>
      <c r="M854" s="250" t="s">
        <v>548</v>
      </c>
      <c r="N854" s="263">
        <f t="shared" si="29"/>
        <v>215</v>
      </c>
      <c r="O854" s="267">
        <v>106.0</v>
      </c>
      <c r="P854" s="267">
        <v>20.0</v>
      </c>
      <c r="Q854" s="267">
        <f t="array" ref="Q854">IFERROR((K854-O854-P854)*G854,"")</f>
        <v>89</v>
      </c>
      <c r="R854" s="294">
        <f t="shared" si="68"/>
        <v>0.4139534884</v>
      </c>
      <c r="S854" s="267"/>
      <c r="T854" s="180"/>
      <c r="U854" s="267"/>
      <c r="V854" s="270" t="str">
        <f t="array" ref="V854">IFERROR(INDEX('ARTICULOS TECNO'!G:G, MATCH(F854, 'ARTICULOS TECNO'!A:A, 0)),"")</f>
        <v/>
      </c>
      <c r="W854" s="270">
        <f t="shared" si="39"/>
        <v>0</v>
      </c>
      <c r="X854" s="270"/>
      <c r="Y854" s="364" t="str">
        <f t="shared" si="80"/>
        <v>11/2024</v>
      </c>
    </row>
    <row r="855">
      <c r="A855" s="219">
        <f t="array" ref="A855">XLOOKUP(B855,CABE_VENTAS!$A$1:A1037,CABE_VENTAS!$D$1:D1037,"N/A")</f>
        <v>45621</v>
      </c>
      <c r="B855" s="180">
        <v>1882.0</v>
      </c>
      <c r="C855" s="180" t="s">
        <v>191</v>
      </c>
      <c r="D855" s="362">
        <f t="array" ref="D855">XLOOKUP(B855,CABE_VENTAS!$A$1:A1037,CABE_VENTAS!$C$1:C1037,"N/A")</f>
        <v>69</v>
      </c>
      <c r="E855" s="363" t="str">
        <f t="array" ref="E855">XLOOKUP(D855,CLIENTES!$A$1:A1037,CLIENTES!$B$1:B1037, "")</f>
        <v>Facundo Madeira</v>
      </c>
      <c r="F855" s="254"/>
      <c r="G855" s="180">
        <v>15.0</v>
      </c>
      <c r="H855" s="289" t="s">
        <v>1043</v>
      </c>
      <c r="I855" s="289"/>
      <c r="J855" s="252"/>
      <c r="K855" s="301">
        <v>1050.0</v>
      </c>
      <c r="L855" s="377">
        <f t="shared" ref="L855:L861" si="81">G855*K855</f>
        <v>15750</v>
      </c>
      <c r="M855" s="250" t="s">
        <v>548</v>
      </c>
      <c r="N855" s="263">
        <f t="shared" si="29"/>
        <v>15750</v>
      </c>
      <c r="O855" s="267">
        <v>920.0</v>
      </c>
      <c r="P855" s="267">
        <v>53.0</v>
      </c>
      <c r="Q855" s="267">
        <f t="array" ref="Q855">IFERROR((K855-O855-P855)*G855,"")</f>
        <v>1155</v>
      </c>
      <c r="R855" s="294">
        <f t="shared" si="68"/>
        <v>0.07333333333</v>
      </c>
      <c r="S855" s="216" t="s">
        <v>518</v>
      </c>
      <c r="T855" s="180"/>
      <c r="U855" s="267"/>
      <c r="V855" s="270" t="str">
        <f t="array" ref="V855">IFERROR(INDEX('ARTICULOS TECNO'!G:G, MATCH(F855, 'ARTICULOS TECNO'!A:A, 0)),"")</f>
        <v/>
      </c>
      <c r="W855" s="270">
        <f t="shared" si="39"/>
        <v>0</v>
      </c>
      <c r="X855" s="270"/>
      <c r="Y855" s="364" t="str">
        <f t="shared" si="80"/>
        <v>11/2024</v>
      </c>
    </row>
    <row r="856">
      <c r="A856" s="219">
        <f t="array" ref="A856">XLOOKUP(B856,CABE_VENTAS!$A$1:A1037,CABE_VENTAS!$D$1:D1037,"N/A")</f>
        <v>45591</v>
      </c>
      <c r="B856" s="180">
        <v>1881.0</v>
      </c>
      <c r="C856" s="180" t="s">
        <v>192</v>
      </c>
      <c r="D856" s="362">
        <f t="array" ref="D856">XLOOKUP(B856,CABE_VENTAS!$A$1:A1037,CABE_VENTAS!$C$1:C1037,"N/A")</f>
        <v>69</v>
      </c>
      <c r="E856" s="363" t="str">
        <f t="array" ref="E856">XLOOKUP(D856,CLIENTES!$A$1:A1037,CLIENTES!$B$1:B1037, "")</f>
        <v>Facundo Madeira</v>
      </c>
      <c r="F856" s="254"/>
      <c r="G856" s="180">
        <v>5.0</v>
      </c>
      <c r="H856" s="358" t="s">
        <v>988</v>
      </c>
      <c r="I856" s="358"/>
      <c r="J856" s="252">
        <v>495.0</v>
      </c>
      <c r="K856" s="301">
        <v>210.0</v>
      </c>
      <c r="L856" s="377">
        <f t="shared" si="81"/>
        <v>1050</v>
      </c>
      <c r="M856" s="250" t="s">
        <v>548</v>
      </c>
      <c r="N856" s="263" t="str">
        <f t="shared" si="29"/>
        <v/>
      </c>
      <c r="O856" s="267">
        <v>200.0</v>
      </c>
      <c r="P856" s="267">
        <v>0.0</v>
      </c>
      <c r="Q856" s="267">
        <f t="array" ref="Q856">IFERROR((K856-O856-P856)*G856,"")</f>
        <v>50</v>
      </c>
      <c r="R856" s="294">
        <f t="shared" si="68"/>
        <v>0.04761904762</v>
      </c>
      <c r="S856" s="216" t="s">
        <v>980</v>
      </c>
      <c r="T856" s="363" t="s">
        <v>1044</v>
      </c>
      <c r="U856" s="267"/>
      <c r="V856" s="270" t="str">
        <f t="array" ref="V856">IFERROR(INDEX('ARTICULOS TECNO'!G:G, MATCH(F856, 'ARTICULOS TECNO'!A:A, 0)),"")</f>
        <v/>
      </c>
      <c r="W856" s="270">
        <f t="shared" si="39"/>
        <v>0</v>
      </c>
      <c r="X856" s="270"/>
      <c r="Y856" s="364" t="str">
        <f t="shared" si="80"/>
        <v>10/2024</v>
      </c>
    </row>
    <row r="857">
      <c r="A857" s="219">
        <f t="array" ref="A857">XLOOKUP(B857,CABE_VENTAS!$A$1:A1037,CABE_VENTAS!$D$1:D1037,"N/A")</f>
        <v>45591</v>
      </c>
      <c r="B857" s="180">
        <v>1881.0</v>
      </c>
      <c r="C857" s="180" t="s">
        <v>192</v>
      </c>
      <c r="D857" s="362">
        <f t="array" ref="D857">XLOOKUP(B857,CABE_VENTAS!$A$1:A1037,CABE_VENTAS!$C$1:C1037,"N/A")</f>
        <v>69</v>
      </c>
      <c r="E857" s="363" t="str">
        <f t="array" ref="E857">XLOOKUP(D857,CLIENTES!$A$1:A1037,CLIENTES!$B$1:B1037, "")</f>
        <v>Facundo Madeira</v>
      </c>
      <c r="F857" s="254"/>
      <c r="G857" s="180">
        <v>10.0</v>
      </c>
      <c r="H857" s="359" t="s">
        <v>972</v>
      </c>
      <c r="I857" s="359"/>
      <c r="J857" s="252">
        <v>495.0</v>
      </c>
      <c r="K857" s="301">
        <v>357.0</v>
      </c>
      <c r="L857" s="377">
        <f t="shared" si="81"/>
        <v>3570</v>
      </c>
      <c r="M857" s="250" t="s">
        <v>548</v>
      </c>
      <c r="N857" s="263" t="str">
        <f t="shared" si="29"/>
        <v/>
      </c>
      <c r="O857" s="267">
        <v>345.0</v>
      </c>
      <c r="P857" s="267">
        <v>0.0</v>
      </c>
      <c r="Q857" s="267">
        <f t="array" ref="Q857">IFERROR((K857-O857-P857)*G857,"")</f>
        <v>120</v>
      </c>
      <c r="R857" s="294">
        <f t="shared" si="68"/>
        <v>0.03361344538</v>
      </c>
      <c r="S857" s="216" t="s">
        <v>980</v>
      </c>
      <c r="T857" s="363" t="s">
        <v>1044</v>
      </c>
      <c r="U857" s="267"/>
      <c r="V857" s="270" t="str">
        <f t="array" ref="V857">IFERROR(INDEX('ARTICULOS TECNO'!G:G, MATCH(F857, 'ARTICULOS TECNO'!A:A, 0)),"")</f>
        <v/>
      </c>
      <c r="W857" s="270">
        <f t="shared" si="39"/>
        <v>0</v>
      </c>
      <c r="X857" s="270"/>
      <c r="Y857" s="364" t="str">
        <f t="shared" si="80"/>
        <v>10/2024</v>
      </c>
    </row>
    <row r="858">
      <c r="A858" s="219">
        <f t="array" ref="A858">XLOOKUP(B858,CABE_VENTAS!$A$1:A1037,CABE_VENTAS!$D$1:D1037,"N/A")</f>
        <v>45591</v>
      </c>
      <c r="B858" s="180">
        <v>1881.0</v>
      </c>
      <c r="C858" s="180" t="s">
        <v>192</v>
      </c>
      <c r="D858" s="362">
        <f t="array" ref="D858">XLOOKUP(B858,CABE_VENTAS!$A$1:A1037,CABE_VENTAS!$C$1:C1037,"N/A")</f>
        <v>69</v>
      </c>
      <c r="E858" s="363" t="str">
        <f t="array" ref="E858">XLOOKUP(D858,CLIENTES!$A$1:A1037,CLIENTES!$B$1:B1037, "")</f>
        <v>Facundo Madeira</v>
      </c>
      <c r="F858" s="254"/>
      <c r="G858" s="180">
        <v>15.0</v>
      </c>
      <c r="H858" s="359" t="s">
        <v>922</v>
      </c>
      <c r="I858" s="359"/>
      <c r="J858" s="252">
        <v>495.0</v>
      </c>
      <c r="K858" s="301">
        <v>378.0</v>
      </c>
      <c r="L858" s="377">
        <f t="shared" si="81"/>
        <v>5670</v>
      </c>
      <c r="M858" s="250" t="s">
        <v>548</v>
      </c>
      <c r="N858" s="263" t="str">
        <f t="shared" si="29"/>
        <v/>
      </c>
      <c r="O858" s="267">
        <v>365.0</v>
      </c>
      <c r="P858" s="267">
        <v>0.0</v>
      </c>
      <c r="Q858" s="267">
        <f t="array" ref="Q858">IFERROR((K858-O858-P858)*G858,"")</f>
        <v>195</v>
      </c>
      <c r="R858" s="294">
        <f t="shared" si="68"/>
        <v>0.03439153439</v>
      </c>
      <c r="S858" s="216" t="s">
        <v>980</v>
      </c>
      <c r="T858" s="363" t="s">
        <v>1044</v>
      </c>
      <c r="U858" s="267"/>
      <c r="V858" s="270" t="str">
        <f t="array" ref="V858">IFERROR(INDEX('ARTICULOS TECNO'!G:G, MATCH(F858, 'ARTICULOS TECNO'!A:A, 0)),"")</f>
        <v/>
      </c>
      <c r="W858" s="270">
        <f t="shared" si="39"/>
        <v>0</v>
      </c>
      <c r="X858" s="270"/>
      <c r="Y858" s="364" t="str">
        <f t="shared" si="80"/>
        <v>10/2024</v>
      </c>
    </row>
    <row r="859">
      <c r="A859" s="219">
        <f t="array" ref="A859">XLOOKUP(B859,CABE_VENTAS!$A$1:A1037,CABE_VENTAS!$D$1:D1037,"N/A")</f>
        <v>45591</v>
      </c>
      <c r="B859" s="180">
        <v>1881.0</v>
      </c>
      <c r="C859" s="180" t="s">
        <v>192</v>
      </c>
      <c r="D859" s="362">
        <f t="array" ref="D859">XLOOKUP(B859,CABE_VENTAS!$A$1:A1037,CABE_VENTAS!$C$1:C1037,"N/A")</f>
        <v>69</v>
      </c>
      <c r="E859" s="363" t="str">
        <f t="array" ref="E859">XLOOKUP(D859,CLIENTES!$A$1:A1037,CLIENTES!$B$1:B1037, "")</f>
        <v>Facundo Madeira</v>
      </c>
      <c r="F859" s="254"/>
      <c r="G859" s="180">
        <v>10.0</v>
      </c>
      <c r="H859" s="359" t="s">
        <v>973</v>
      </c>
      <c r="I859" s="359"/>
      <c r="J859" s="252">
        <v>495.0</v>
      </c>
      <c r="K859" s="301">
        <v>488.0</v>
      </c>
      <c r="L859" s="377">
        <f t="shared" si="81"/>
        <v>4880</v>
      </c>
      <c r="M859" s="250" t="s">
        <v>548</v>
      </c>
      <c r="N859" s="263" t="str">
        <f t="shared" si="29"/>
        <v/>
      </c>
      <c r="O859" s="267">
        <v>470.0</v>
      </c>
      <c r="P859" s="267">
        <v>0.0</v>
      </c>
      <c r="Q859" s="267">
        <f t="array" ref="Q859">IFERROR((K859-O859-P859)*G859,"")</f>
        <v>180</v>
      </c>
      <c r="R859" s="294">
        <f t="shared" si="68"/>
        <v>0.0368852459</v>
      </c>
      <c r="S859" s="216" t="s">
        <v>980</v>
      </c>
      <c r="T859" s="363" t="s">
        <v>1044</v>
      </c>
      <c r="U859" s="267"/>
      <c r="V859" s="270" t="str">
        <f t="array" ref="V859">IFERROR(INDEX('ARTICULOS TECNO'!G:G, MATCH(F859, 'ARTICULOS TECNO'!A:A, 0)),"")</f>
        <v/>
      </c>
      <c r="W859" s="270">
        <f t="shared" si="39"/>
        <v>0</v>
      </c>
      <c r="X859" s="270"/>
      <c r="Y859" s="364" t="str">
        <f t="shared" si="80"/>
        <v>10/2024</v>
      </c>
    </row>
    <row r="860">
      <c r="A860" s="219">
        <f t="array" ref="A860">XLOOKUP(B860,CABE_VENTAS!$A$1:A1037,CABE_VENTAS!$D$1:D1037,"N/A")</f>
        <v>45591</v>
      </c>
      <c r="B860" s="180">
        <v>1881.0</v>
      </c>
      <c r="C860" s="180" t="s">
        <v>192</v>
      </c>
      <c r="D860" s="362">
        <f t="array" ref="D860">XLOOKUP(B860,CABE_VENTAS!$A$1:A1037,CABE_VENTAS!$C$1:C1037,"N/A")</f>
        <v>69</v>
      </c>
      <c r="E860" s="363" t="str">
        <f t="array" ref="E860">XLOOKUP(D860,CLIENTES!$A$1:A1037,CLIENTES!$B$1:B1037, "")</f>
        <v>Facundo Madeira</v>
      </c>
      <c r="F860" s="254"/>
      <c r="G860" s="180">
        <v>10.0</v>
      </c>
      <c r="H860" s="302" t="s">
        <v>934</v>
      </c>
      <c r="I860" s="302"/>
      <c r="J860" s="252">
        <v>495.0</v>
      </c>
      <c r="K860" s="301">
        <v>462.0</v>
      </c>
      <c r="L860" s="377">
        <f t="shared" si="81"/>
        <v>4620</v>
      </c>
      <c r="M860" s="250" t="s">
        <v>548</v>
      </c>
      <c r="N860" s="263" t="str">
        <f t="shared" si="29"/>
        <v/>
      </c>
      <c r="O860" s="267">
        <v>435.0</v>
      </c>
      <c r="P860" s="267">
        <v>0.0</v>
      </c>
      <c r="Q860" s="267">
        <f t="array" ref="Q860">IFERROR((K860-O860-P860)*G860,"")</f>
        <v>270</v>
      </c>
      <c r="R860" s="294">
        <f t="shared" si="68"/>
        <v>0.05844155844</v>
      </c>
      <c r="S860" s="216" t="s">
        <v>980</v>
      </c>
      <c r="T860" s="363" t="s">
        <v>1044</v>
      </c>
      <c r="U860" s="267"/>
      <c r="V860" s="270" t="str">
        <f t="array" ref="V860">IFERROR(INDEX('ARTICULOS TECNO'!G:G, MATCH(F860, 'ARTICULOS TECNO'!A:A, 0)),"")</f>
        <v/>
      </c>
      <c r="W860" s="270">
        <f t="shared" si="39"/>
        <v>0</v>
      </c>
      <c r="X860" s="270"/>
      <c r="Y860" s="364" t="str">
        <f t="shared" si="80"/>
        <v>10/2024</v>
      </c>
    </row>
    <row r="861">
      <c r="A861" s="219">
        <f t="array" ref="A861">XLOOKUP(B861,CABE_VENTAS!$A$1:A1037,CABE_VENTAS!$D$1:D1037,"N/A")</f>
        <v>45591</v>
      </c>
      <c r="B861" s="180">
        <v>1881.0</v>
      </c>
      <c r="C861" s="180" t="s">
        <v>192</v>
      </c>
      <c r="D861" s="362">
        <f t="array" ref="D861">XLOOKUP(B861,CABE_VENTAS!$A$1:A1037,CABE_VENTAS!$C$1:C1037,"N/A")</f>
        <v>69</v>
      </c>
      <c r="E861" s="363" t="str">
        <f t="array" ref="E861">XLOOKUP(D861,CLIENTES!$A$1:A1037,CLIENTES!$B$1:B1037, "")</f>
        <v>Facundo Madeira</v>
      </c>
      <c r="F861" s="254"/>
      <c r="G861" s="180">
        <v>5.0</v>
      </c>
      <c r="H861" s="302" t="s">
        <v>911</v>
      </c>
      <c r="I861" s="302"/>
      <c r="J861" s="252">
        <v>495.0</v>
      </c>
      <c r="K861" s="301">
        <v>640.0</v>
      </c>
      <c r="L861" s="377">
        <f t="shared" si="81"/>
        <v>3200</v>
      </c>
      <c r="M861" s="250" t="s">
        <v>548</v>
      </c>
      <c r="N861" s="263">
        <f t="shared" si="29"/>
        <v>22990</v>
      </c>
      <c r="O861" s="267">
        <v>615.0</v>
      </c>
      <c r="P861" s="267">
        <v>0.0</v>
      </c>
      <c r="Q861" s="267">
        <f t="array" ref="Q861">IFERROR((K861-O861-P861)*G861,"")</f>
        <v>125</v>
      </c>
      <c r="R861" s="294">
        <f t="shared" si="68"/>
        <v>0.0390625</v>
      </c>
      <c r="S861" s="216" t="s">
        <v>980</v>
      </c>
      <c r="T861" s="363" t="s">
        <v>1044</v>
      </c>
      <c r="U861" s="267"/>
      <c r="V861" s="270" t="str">
        <f t="array" ref="V861">IFERROR(INDEX('ARTICULOS TECNO'!G:G, MATCH(F861, 'ARTICULOS TECNO'!A:A, 0)),"")</f>
        <v/>
      </c>
      <c r="W861" s="270">
        <f t="shared" si="39"/>
        <v>0</v>
      </c>
      <c r="X861" s="270"/>
      <c r="Y861" s="364" t="str">
        <f t="shared" si="80"/>
        <v>10/2024</v>
      </c>
    </row>
    <row r="862">
      <c r="A862" s="219">
        <f t="array" ref="A862">XLOOKUP(B862,CABE_VENTAS!$A$1:A1037,CABE_VENTAS!$D$1:D1037,"N/A")</f>
        <v>45505</v>
      </c>
      <c r="B862" s="180">
        <v>1880.0</v>
      </c>
      <c r="C862" s="180" t="s">
        <v>282</v>
      </c>
      <c r="D862" s="362">
        <f t="array" ref="D862">XLOOKUP(B862,CABE_VENTAS!$A$1:A1037,CABE_VENTAS!$C$1:C1037,"N/A")</f>
        <v>173</v>
      </c>
      <c r="E862" s="363" t="str">
        <f t="array" ref="E862">XLOOKUP(D862,CLIENTES!$A$1:A1037,CLIENTES!$B$1:B1037, "")</f>
        <v>Matheus Vinicius</v>
      </c>
      <c r="F862" s="353" t="s">
        <v>1045</v>
      </c>
      <c r="G862" s="180">
        <v>1.0</v>
      </c>
      <c r="H862" s="289" t="s">
        <v>1046</v>
      </c>
      <c r="I862" s="289"/>
      <c r="J862" s="252"/>
      <c r="K862" s="301">
        <f>O862*1.3</f>
        <v>19.565</v>
      </c>
      <c r="L862" s="377">
        <f>K862*G862</f>
        <v>19.565</v>
      </c>
      <c r="M862" s="250" t="s">
        <v>548</v>
      </c>
      <c r="N862" s="263">
        <f t="shared" si="29"/>
        <v>19.565</v>
      </c>
      <c r="O862" s="301">
        <v>15.05</v>
      </c>
      <c r="P862" s="267">
        <v>2.0</v>
      </c>
      <c r="Q862" s="267">
        <f t="array" ref="Q862">IFERROR((K862-O862-P862)*G862,"")</f>
        <v>2.515</v>
      </c>
      <c r="R862" s="294">
        <f t="shared" si="68"/>
        <v>0.1285458727</v>
      </c>
      <c r="S862" s="267" t="s">
        <v>742</v>
      </c>
      <c r="T862" s="180"/>
      <c r="U862" s="267"/>
      <c r="V862" s="270" t="str">
        <f t="array" ref="V862">IFERROR(INDEX('ARTICULOS TECNO'!G:G, MATCH(F862, 'ARTICULOS TECNO'!A:A, 0)),"")</f>
        <v/>
      </c>
      <c r="W862" s="270">
        <f t="shared" si="39"/>
        <v>0</v>
      </c>
      <c r="X862" s="270"/>
      <c r="Y862" s="364" t="str">
        <f t="shared" si="80"/>
        <v>08/2024</v>
      </c>
    </row>
    <row r="863">
      <c r="A863" s="219">
        <f t="array" ref="A863">XLOOKUP(B863,CABE_VENTAS!$A$1:A1037,CABE_VENTAS!$D$1:D1037,"N/A")</f>
        <v>45505</v>
      </c>
      <c r="B863" s="180">
        <v>1879.0</v>
      </c>
      <c r="C863" s="180" t="s">
        <v>198</v>
      </c>
      <c r="D863" s="362">
        <f t="array" ref="D863">XLOOKUP(B863,CABE_VENTAS!$A$1:A1037,CABE_VENTAS!$C$1:C1037,"N/A")</f>
        <v>6</v>
      </c>
      <c r="E863" s="363" t="s">
        <v>263</v>
      </c>
      <c r="F863" s="254"/>
      <c r="G863" s="180">
        <v>1.0</v>
      </c>
      <c r="H863" s="289" t="s">
        <v>1047</v>
      </c>
      <c r="I863" s="289"/>
      <c r="J863" s="252"/>
      <c r="K863" s="301">
        <v>604.0</v>
      </c>
      <c r="L863" s="377">
        <f t="shared" ref="L863:L875" si="82">G863*K863</f>
        <v>604</v>
      </c>
      <c r="M863" s="250" t="s">
        <v>548</v>
      </c>
      <c r="N863" s="263">
        <f t="shared" si="29"/>
        <v>604</v>
      </c>
      <c r="O863" s="267">
        <v>319.0</v>
      </c>
      <c r="P863" s="267">
        <f>3.5*45</f>
        <v>157.5</v>
      </c>
      <c r="Q863" s="267">
        <f t="array" ref="Q863">IFERROR((K863-O863-P863)*G863,"")</f>
        <v>127.5</v>
      </c>
      <c r="R863" s="294">
        <f t="shared" si="68"/>
        <v>0.2110927152</v>
      </c>
      <c r="S863" s="216" t="s">
        <v>1048</v>
      </c>
      <c r="T863" s="180" t="s">
        <v>1049</v>
      </c>
      <c r="U863" s="267">
        <v>1186.0</v>
      </c>
      <c r="V863" s="270" t="str">
        <f t="array" ref="V863">IFERROR(INDEX('ARTICULOS TECNO'!G:G, MATCH(F863, 'ARTICULOS TECNO'!A:A, 0)),"")</f>
        <v/>
      </c>
      <c r="W863" s="270">
        <f t="shared" si="39"/>
        <v>0</v>
      </c>
      <c r="X863" s="270"/>
      <c r="Y863" s="364" t="str">
        <f t="shared" si="80"/>
        <v>08/2024</v>
      </c>
    </row>
    <row r="864">
      <c r="A864" s="219">
        <f t="array" ref="A864">XLOOKUP(B864,CABE_VENTAS!$A$1:A1037,CABE_VENTAS!$D$1:D1037,"N/A")</f>
        <v>45500</v>
      </c>
      <c r="B864" s="180">
        <v>1878.0</v>
      </c>
      <c r="C864" s="180" t="s">
        <v>198</v>
      </c>
      <c r="D864" s="362">
        <f t="array" ref="D864">XLOOKUP(B864,CABE_VENTAS!$A$1:A1037,CABE_VENTAS!$C$1:C1037,"N/A")</f>
        <v>0</v>
      </c>
      <c r="E864" s="363" t="str">
        <f t="array" ref="E864">XLOOKUP(D864,CLIENTES!$A$1:A1037,CLIENTES!$B$1:B1037, "")</f>
        <v/>
      </c>
      <c r="F864" s="353"/>
      <c r="G864" s="180">
        <v>1.0</v>
      </c>
      <c r="H864" s="289" t="s">
        <v>1050</v>
      </c>
      <c r="I864" s="289"/>
      <c r="J864" s="391"/>
      <c r="K864" s="301">
        <v>1992.0</v>
      </c>
      <c r="L864" s="377">
        <f t="shared" si="82"/>
        <v>1992</v>
      </c>
      <c r="M864" s="250" t="s">
        <v>548</v>
      </c>
      <c r="N864" s="263">
        <f t="shared" si="29"/>
        <v>1992</v>
      </c>
      <c r="O864" s="267">
        <v>1499.0</v>
      </c>
      <c r="P864" s="267">
        <f>45*1.5</f>
        <v>67.5</v>
      </c>
      <c r="Q864" s="267">
        <f t="array" ref="Q864">IFERROR((K864-O864-P864)*G864,"")</f>
        <v>425.5</v>
      </c>
      <c r="R864" s="294">
        <f t="shared" si="68"/>
        <v>0.2136044177</v>
      </c>
      <c r="S864" s="392"/>
      <c r="T864" s="393"/>
      <c r="U864" s="392"/>
      <c r="V864" s="270" t="str">
        <f t="array" ref="V864">IFERROR(INDEX('ARTICULOS TECNO'!G:G, MATCH(F864, 'ARTICULOS TECNO'!A:A, 0)),"")</f>
        <v/>
      </c>
      <c r="W864" s="270">
        <f t="shared" si="39"/>
        <v>0</v>
      </c>
      <c r="X864" s="270"/>
      <c r="Y864" s="364" t="str">
        <f t="shared" si="80"/>
        <v>07/2024</v>
      </c>
    </row>
    <row r="865">
      <c r="A865" s="219">
        <f t="array" ref="A865">XLOOKUP(B865,CABE_VENTAS!$A$1:A1037,CABE_VENTAS!$D$1:D1037,"N/A")</f>
        <v>45500</v>
      </c>
      <c r="B865" s="180">
        <v>1877.0</v>
      </c>
      <c r="C865" s="180" t="s">
        <v>198</v>
      </c>
      <c r="D865" s="362">
        <f t="array" ref="D865">XLOOKUP(B865,CABE_VENTAS!$A$1:A1037,CABE_VENTAS!$C$1:C1037,"N/A")</f>
        <v>0</v>
      </c>
      <c r="E865" s="363" t="str">
        <f t="array" ref="E865">XLOOKUP(D865,CLIENTES!$A$1:A1037,CLIENTES!$B$1:B1037, "")</f>
        <v/>
      </c>
      <c r="F865" s="353"/>
      <c r="G865" s="180">
        <v>1.0</v>
      </c>
      <c r="H865" s="289" t="s">
        <v>1051</v>
      </c>
      <c r="I865" s="289"/>
      <c r="J865" s="391"/>
      <c r="K865" s="301">
        <v>1022.0</v>
      </c>
      <c r="L865" s="377">
        <f t="shared" si="82"/>
        <v>1022</v>
      </c>
      <c r="M865" s="250" t="s">
        <v>548</v>
      </c>
      <c r="N865" s="263">
        <f t="shared" si="29"/>
        <v>1022</v>
      </c>
      <c r="O865" s="267">
        <v>799.0</v>
      </c>
      <c r="P865" s="267">
        <v>48.0</v>
      </c>
      <c r="Q865" s="267">
        <f t="array" ref="Q865">IFERROR((K865-O865-P865)*G865,"")</f>
        <v>175</v>
      </c>
      <c r="R865" s="294">
        <f t="shared" si="68"/>
        <v>0.1712328767</v>
      </c>
      <c r="S865" s="392"/>
      <c r="T865" s="393"/>
      <c r="U865" s="392"/>
      <c r="V865" s="270" t="str">
        <f t="array" ref="V865">IFERROR(INDEX('ARTICULOS TECNO'!G:G, MATCH(F865, 'ARTICULOS TECNO'!A:A, 0)),"")</f>
        <v/>
      </c>
      <c r="W865" s="270">
        <f t="shared" si="39"/>
        <v>0</v>
      </c>
      <c r="X865" s="270"/>
      <c r="Y865" s="364" t="str">
        <f t="shared" si="80"/>
        <v>07/2024</v>
      </c>
    </row>
    <row r="866">
      <c r="A866" s="219">
        <f t="array" ref="A866">XLOOKUP(B866,CABE_VENTAS!$A$1:A1037,CABE_VENTAS!$D$1:D1037,"N/A")</f>
        <v>45499</v>
      </c>
      <c r="B866" s="180">
        <v>1876.0</v>
      </c>
      <c r="C866" s="180" t="s">
        <v>198</v>
      </c>
      <c r="D866" s="362">
        <f t="array" ref="D866">XLOOKUP(B866,CABE_VENTAS!$A$1:A1037,CABE_VENTAS!$C$1:C1037,"N/A")</f>
        <v>134</v>
      </c>
      <c r="E866" s="363" t="s">
        <v>390</v>
      </c>
      <c r="F866" s="353"/>
      <c r="G866" s="180">
        <v>1.0</v>
      </c>
      <c r="H866" s="289" t="s">
        <v>1052</v>
      </c>
      <c r="I866" s="289"/>
      <c r="J866" s="391"/>
      <c r="K866" s="301">
        <v>98.0</v>
      </c>
      <c r="L866" s="377">
        <f t="shared" si="82"/>
        <v>98</v>
      </c>
      <c r="M866" s="250" t="s">
        <v>548</v>
      </c>
      <c r="N866" s="263" t="str">
        <f t="shared" si="29"/>
        <v/>
      </c>
      <c r="O866" s="267">
        <v>65.5</v>
      </c>
      <c r="P866" s="267">
        <v>12.0</v>
      </c>
      <c r="Q866" s="267">
        <f t="array" ref="Q866">IFERROR((K866-O866-P866)*G866,"")</f>
        <v>20.5</v>
      </c>
      <c r="R866" s="294">
        <f t="shared" si="68"/>
        <v>0.2091836735</v>
      </c>
      <c r="S866" s="392"/>
      <c r="T866" s="393"/>
      <c r="U866" s="392"/>
      <c r="V866" s="270" t="str">
        <f t="array" ref="V866">IFERROR(INDEX('ARTICULOS TECNO'!G:G, MATCH(F866, 'ARTICULOS TECNO'!A:A, 0)),"")</f>
        <v/>
      </c>
      <c r="W866" s="270">
        <f t="shared" si="39"/>
        <v>0</v>
      </c>
      <c r="X866" s="270"/>
      <c r="Y866" s="364" t="str">
        <f t="shared" si="80"/>
        <v>07/2024</v>
      </c>
    </row>
    <row r="867">
      <c r="A867" s="219">
        <f t="array" ref="A867">XLOOKUP(B867,CABE_VENTAS!$A$1:A1037,CABE_VENTAS!$D$1:D1037,"N/A")</f>
        <v>45499</v>
      </c>
      <c r="B867" s="180">
        <v>1876.0</v>
      </c>
      <c r="C867" s="180" t="s">
        <v>198</v>
      </c>
      <c r="D867" s="362">
        <f t="array" ref="D867">XLOOKUP(B867,CABE_VENTAS!$A$1:A1037,CABE_VENTAS!$C$1:C1037,"N/A")</f>
        <v>134</v>
      </c>
      <c r="E867" s="363" t="s">
        <v>390</v>
      </c>
      <c r="F867" s="353"/>
      <c r="G867" s="180">
        <v>1.0</v>
      </c>
      <c r="H867" s="289" t="s">
        <v>1053</v>
      </c>
      <c r="I867" s="289"/>
      <c r="J867" s="391"/>
      <c r="K867" s="301">
        <v>83.0</v>
      </c>
      <c r="L867" s="377">
        <f t="shared" si="82"/>
        <v>83</v>
      </c>
      <c r="M867" s="250" t="s">
        <v>548</v>
      </c>
      <c r="N867" s="263" t="str">
        <f t="shared" si="29"/>
        <v/>
      </c>
      <c r="O867" s="267">
        <v>47.0</v>
      </c>
      <c r="P867" s="267">
        <v>15.0</v>
      </c>
      <c r="Q867" s="267">
        <f t="array" ref="Q867">IFERROR((K867-O867-P867)*G867,"")</f>
        <v>21</v>
      </c>
      <c r="R867" s="294">
        <f t="shared" si="68"/>
        <v>0.2530120482</v>
      </c>
      <c r="S867" s="392"/>
      <c r="T867" s="393"/>
      <c r="U867" s="392"/>
      <c r="V867" s="270" t="str">
        <f t="array" ref="V867">IFERROR(INDEX('ARTICULOS TECNO'!G:G, MATCH(F867, 'ARTICULOS TECNO'!A:A, 0)),"")</f>
        <v/>
      </c>
      <c r="W867" s="270">
        <f t="shared" si="39"/>
        <v>0</v>
      </c>
      <c r="X867" s="270"/>
      <c r="Y867" s="364" t="str">
        <f t="shared" si="80"/>
        <v>07/2024</v>
      </c>
    </row>
    <row r="868">
      <c r="A868" s="219">
        <f t="array" ref="A868">XLOOKUP(B868,CABE_VENTAS!$A$1:A1037,CABE_VENTAS!$D$1:D1037,"N/A")</f>
        <v>45499</v>
      </c>
      <c r="B868" s="180">
        <v>1876.0</v>
      </c>
      <c r="C868" s="180" t="s">
        <v>198</v>
      </c>
      <c r="D868" s="362">
        <f t="array" ref="D868">XLOOKUP(B868,CABE_VENTAS!$A$1:A1037,CABE_VENTAS!$C$1:C1037,"N/A")</f>
        <v>134</v>
      </c>
      <c r="E868" s="363" t="s">
        <v>390</v>
      </c>
      <c r="F868" s="353"/>
      <c r="G868" s="180">
        <v>1.0</v>
      </c>
      <c r="H868" s="289" t="s">
        <v>1054</v>
      </c>
      <c r="I868" s="289"/>
      <c r="J868" s="391"/>
      <c r="K868" s="301">
        <v>957.0</v>
      </c>
      <c r="L868" s="377">
        <f t="shared" si="82"/>
        <v>957</v>
      </c>
      <c r="M868" s="250" t="s">
        <v>548</v>
      </c>
      <c r="N868" s="263">
        <f t="shared" si="29"/>
        <v>1138</v>
      </c>
      <c r="O868" s="267">
        <v>765.0</v>
      </c>
      <c r="P868" s="267">
        <v>40.0</v>
      </c>
      <c r="Q868" s="267">
        <f t="array" ref="Q868">IFERROR((K868-O868-P868)*G868,"")</f>
        <v>152</v>
      </c>
      <c r="R868" s="294">
        <f t="shared" si="68"/>
        <v>0.1588296761</v>
      </c>
      <c r="S868" s="392"/>
      <c r="T868" s="393"/>
      <c r="U868" s="392"/>
      <c r="V868" s="270" t="str">
        <f t="array" ref="V868">IFERROR(INDEX('ARTICULOS TECNO'!G:G, MATCH(F868, 'ARTICULOS TECNO'!A:A, 0)),"")</f>
        <v/>
      </c>
      <c r="W868" s="270">
        <f t="shared" si="39"/>
        <v>0</v>
      </c>
      <c r="X868" s="270"/>
      <c r="Y868" s="364" t="str">
        <f t="shared" si="80"/>
        <v>07/2024</v>
      </c>
    </row>
    <row r="869">
      <c r="A869" s="219">
        <f t="array" ref="A869">XLOOKUP(B869,CABE_VENTAS!$A$1:A1037,CABE_VENTAS!$D$1:D1037,"N/A")</f>
        <v>45490</v>
      </c>
      <c r="B869" s="180">
        <v>1875.0</v>
      </c>
      <c r="C869" s="180" t="s">
        <v>198</v>
      </c>
      <c r="D869" s="362">
        <f t="array" ref="D869">XLOOKUP(B869,CABE_VENTAS!$A$1:A1037,CABE_VENTAS!$C$1:C1037,"N/A")</f>
        <v>170</v>
      </c>
      <c r="E869" s="363" t="s">
        <v>391</v>
      </c>
      <c r="F869" s="353"/>
      <c r="G869" s="180">
        <v>1.0</v>
      </c>
      <c r="H869" s="289" t="s">
        <v>1055</v>
      </c>
      <c r="I869" s="289"/>
      <c r="J869" s="391"/>
      <c r="K869" s="301">
        <v>2700.0</v>
      </c>
      <c r="L869" s="377">
        <f t="shared" si="82"/>
        <v>2700</v>
      </c>
      <c r="M869" s="250" t="s">
        <v>548</v>
      </c>
      <c r="N869" s="263">
        <f t="shared" si="29"/>
        <v>2700</v>
      </c>
      <c r="O869" s="267">
        <v>2000.0</v>
      </c>
      <c r="P869" s="267">
        <v>120.0</v>
      </c>
      <c r="Q869" s="267">
        <f t="array" ref="Q869">IFERROR((K869-O869-P869)*G869,"")</f>
        <v>580</v>
      </c>
      <c r="R869" s="294">
        <f t="shared" si="68"/>
        <v>0.2148148148</v>
      </c>
      <c r="S869" s="392"/>
      <c r="T869" s="393"/>
      <c r="U869" s="392"/>
      <c r="V869" s="270" t="str">
        <f t="array" ref="V869">IFERROR(INDEX('ARTICULOS TECNO'!G:G, MATCH(F869, 'ARTICULOS TECNO'!A:A, 0)),"")</f>
        <v/>
      </c>
      <c r="W869" s="270">
        <f t="shared" si="39"/>
        <v>0</v>
      </c>
      <c r="X869" s="270"/>
      <c r="Y869" s="364" t="str">
        <f t="shared" si="80"/>
        <v>07/2024</v>
      </c>
    </row>
    <row r="870">
      <c r="A870" s="219">
        <f t="array" ref="A870">XLOOKUP(B870,CABE_VENTAS!$A$1:A1037,CABE_VENTAS!$D$1:D1037,"N/A")</f>
        <v>45483</v>
      </c>
      <c r="B870" s="180">
        <v>1874.0</v>
      </c>
      <c r="C870" s="180" t="s">
        <v>1056</v>
      </c>
      <c r="D870" s="362">
        <f t="array" ref="D870">XLOOKUP(B870,CABE_VENTAS!$A$1:A1037,CABE_VENTAS!$C$1:C1037,"N/A")</f>
        <v>8</v>
      </c>
      <c r="E870" s="363" t="str">
        <f t="array" ref="E870">XLOOKUP(D870,CLIENTES!$A$1:A1037,CLIENTES!$B$1:B1037, "")</f>
        <v>Alejandro Dellasta</v>
      </c>
      <c r="F870" s="353"/>
      <c r="G870" s="180">
        <v>1.0</v>
      </c>
      <c r="H870" s="289" t="s">
        <v>1057</v>
      </c>
      <c r="I870" s="289"/>
      <c r="J870" s="391"/>
      <c r="K870" s="301">
        <v>13180.0</v>
      </c>
      <c r="L870" s="377">
        <f t="shared" si="82"/>
        <v>13180</v>
      </c>
      <c r="M870" s="250" t="s">
        <v>548</v>
      </c>
      <c r="N870" s="263" t="str">
        <f t="shared" si="29"/>
        <v/>
      </c>
      <c r="O870" s="267">
        <f t="shared" ref="O870:O871" si="83">L870-Q870</f>
        <v>13180</v>
      </c>
      <c r="P870" s="267">
        <v>0.0</v>
      </c>
      <c r="Q870" s="267">
        <f t="array" ref="Q870">IFERROR((K870-O870-P870)*G870,"")</f>
        <v>0</v>
      </c>
      <c r="R870" s="294">
        <f t="shared" si="68"/>
        <v>0</v>
      </c>
      <c r="S870" s="392"/>
      <c r="T870" s="393"/>
      <c r="U870" s="392"/>
      <c r="V870" s="270" t="str">
        <f t="array" ref="V870">IFERROR(INDEX('ARTICULOS TECNO'!G:G, MATCH(F870, 'ARTICULOS TECNO'!A:A, 0)),"")</f>
        <v/>
      </c>
      <c r="W870" s="270">
        <f t="shared" si="39"/>
        <v>0</v>
      </c>
      <c r="X870" s="270"/>
      <c r="Y870" s="364" t="str">
        <f t="shared" si="80"/>
        <v>07/2024</v>
      </c>
    </row>
    <row r="871">
      <c r="A871" s="219">
        <f t="array" ref="A871">XLOOKUP(B871,CABE_VENTAS!$A$1:A1037,CABE_VENTAS!$D$1:D1037,"N/A")</f>
        <v>45483</v>
      </c>
      <c r="B871" s="180">
        <v>1874.0</v>
      </c>
      <c r="C871" s="180" t="s">
        <v>1056</v>
      </c>
      <c r="D871" s="362">
        <f t="array" ref="D871">XLOOKUP(B871,CABE_VENTAS!$A$1:A1037,CABE_VENTAS!$C$1:C1037,"N/A")</f>
        <v>8</v>
      </c>
      <c r="E871" s="363" t="str">
        <f t="array" ref="E871">XLOOKUP(D871,CLIENTES!$A$1:A1037,CLIENTES!$B$1:B1037, "")</f>
        <v>Alejandro Dellasta</v>
      </c>
      <c r="F871" s="353"/>
      <c r="G871" s="180">
        <v>1.0</v>
      </c>
      <c r="H871" s="289" t="s">
        <v>1058</v>
      </c>
      <c r="I871" s="289"/>
      <c r="J871" s="391"/>
      <c r="K871" s="301">
        <v>51480.0</v>
      </c>
      <c r="L871" s="377">
        <f t="shared" si="82"/>
        <v>51480</v>
      </c>
      <c r="M871" s="250" t="s">
        <v>548</v>
      </c>
      <c r="N871" s="263">
        <f t="shared" si="29"/>
        <v>64660</v>
      </c>
      <c r="O871" s="267">
        <f t="shared" si="83"/>
        <v>51480</v>
      </c>
      <c r="P871" s="267">
        <v>0.0</v>
      </c>
      <c r="Q871" s="267">
        <f t="array" ref="Q871">IFERROR((K871-O871-P871)*G871,"")</f>
        <v>0</v>
      </c>
      <c r="R871" s="294">
        <f t="shared" si="68"/>
        <v>0</v>
      </c>
      <c r="S871" s="392"/>
      <c r="T871" s="393"/>
      <c r="U871" s="392"/>
      <c r="V871" s="270" t="str">
        <f t="array" ref="V871">IFERROR(INDEX('ARTICULOS TECNO'!G:G, MATCH(F871, 'ARTICULOS TECNO'!A:A, 0)),"")</f>
        <v/>
      </c>
      <c r="W871" s="270">
        <f t="shared" si="39"/>
        <v>0</v>
      </c>
      <c r="X871" s="270"/>
      <c r="Y871" s="364" t="str">
        <f t="shared" si="80"/>
        <v>07/2024</v>
      </c>
    </row>
    <row r="872">
      <c r="A872" s="219">
        <f t="array" ref="A872">XLOOKUP(B872,CABE_VENTAS!$A$1:A1037,CABE_VENTAS!$D$1:D1037,"N/A")</f>
        <v>45483</v>
      </c>
      <c r="B872" s="180">
        <v>1873.0</v>
      </c>
      <c r="C872" s="180" t="s">
        <v>198</v>
      </c>
      <c r="D872" s="362">
        <f t="array" ref="D872">XLOOKUP(B872,CABE_VENTAS!$A$1:A1037,CABE_VENTAS!$C$1:C1037,"N/A")</f>
        <v>6</v>
      </c>
      <c r="E872" s="363" t="s">
        <v>263</v>
      </c>
      <c r="F872" s="353"/>
      <c r="G872" s="180">
        <v>1.0</v>
      </c>
      <c r="H872" s="289" t="s">
        <v>1059</v>
      </c>
      <c r="I872" s="289"/>
      <c r="J872" s="391"/>
      <c r="K872" s="301">
        <v>2322.0</v>
      </c>
      <c r="L872" s="377">
        <f t="shared" si="82"/>
        <v>2322</v>
      </c>
      <c r="M872" s="250" t="s">
        <v>548</v>
      </c>
      <c r="N872" s="263" t="str">
        <f t="shared" si="29"/>
        <v/>
      </c>
      <c r="O872" s="267">
        <v>1705.0</v>
      </c>
      <c r="P872" s="267">
        <v>60.0</v>
      </c>
      <c r="Q872" s="267">
        <f t="array" ref="Q872">IFERROR((K872-O872-P872)*G872,"")</f>
        <v>557</v>
      </c>
      <c r="R872" s="294">
        <f t="shared" si="68"/>
        <v>0.2398794143</v>
      </c>
      <c r="S872" s="392"/>
      <c r="T872" s="393"/>
      <c r="U872" s="392"/>
      <c r="V872" s="270" t="str">
        <f t="array" ref="V872">IFERROR(INDEX('ARTICULOS TECNO'!G:G, MATCH(F872, 'ARTICULOS TECNO'!A:A, 0)),"")</f>
        <v/>
      </c>
      <c r="W872" s="270">
        <f t="shared" si="39"/>
        <v>0</v>
      </c>
      <c r="X872" s="270"/>
      <c r="Y872" s="364" t="str">
        <f t="shared" si="80"/>
        <v>07/2024</v>
      </c>
    </row>
    <row r="873">
      <c r="A873" s="219">
        <f t="array" ref="A873">XLOOKUP(B873,CABE_VENTAS!$A$1:A1037,CABE_VENTAS!$D$1:D1037,"N/A")</f>
        <v>45483</v>
      </c>
      <c r="B873" s="180">
        <v>1873.0</v>
      </c>
      <c r="C873" s="180" t="s">
        <v>198</v>
      </c>
      <c r="D873" s="362">
        <f t="array" ref="D873">XLOOKUP(B873,CABE_VENTAS!$A$1:A1037,CABE_VENTAS!$C$1:C1037,"N/A")</f>
        <v>6</v>
      </c>
      <c r="E873" s="363" t="s">
        <v>263</v>
      </c>
      <c r="F873" s="353"/>
      <c r="G873" s="180">
        <v>1.0</v>
      </c>
      <c r="H873" s="289" t="s">
        <v>1060</v>
      </c>
      <c r="I873" s="289"/>
      <c r="J873" s="391"/>
      <c r="K873" s="301">
        <v>78.0</v>
      </c>
      <c r="L873" s="377">
        <f t="shared" si="82"/>
        <v>78</v>
      </c>
      <c r="M873" s="250" t="s">
        <v>548</v>
      </c>
      <c r="N873" s="263" t="str">
        <f t="shared" si="29"/>
        <v/>
      </c>
      <c r="O873" s="267">
        <v>30.4</v>
      </c>
      <c r="P873" s="267">
        <v>30.0</v>
      </c>
      <c r="Q873" s="267">
        <f t="array" ref="Q873">IFERROR((K873-O873-P873)*G873,"")</f>
        <v>17.6</v>
      </c>
      <c r="R873" s="294">
        <f t="shared" si="68"/>
        <v>0.2256410256</v>
      </c>
      <c r="S873" s="392"/>
      <c r="T873" s="393"/>
      <c r="U873" s="392"/>
      <c r="V873" s="270" t="str">
        <f t="array" ref="V873">IFERROR(INDEX('ARTICULOS TECNO'!G:G, MATCH(F873, 'ARTICULOS TECNO'!A:A, 0)),"")</f>
        <v/>
      </c>
      <c r="W873" s="270">
        <f t="shared" si="39"/>
        <v>0</v>
      </c>
      <c r="X873" s="270"/>
      <c r="Y873" s="364" t="str">
        <f t="shared" si="80"/>
        <v>07/2024</v>
      </c>
    </row>
    <row r="874">
      <c r="A874" s="219">
        <f t="array" ref="A874">XLOOKUP(B874,CABE_VENTAS!$A$1:A1037,CABE_VENTAS!$D$1:D1037,"N/A")</f>
        <v>45483</v>
      </c>
      <c r="B874" s="180">
        <v>1873.0</v>
      </c>
      <c r="C874" s="180" t="s">
        <v>198</v>
      </c>
      <c r="D874" s="362">
        <f t="array" ref="D874">XLOOKUP(B874,CABE_VENTAS!$A$1:A1037,CABE_VENTAS!$C$1:C1037,"N/A")</f>
        <v>6</v>
      </c>
      <c r="E874" s="363" t="s">
        <v>263</v>
      </c>
      <c r="F874" s="353"/>
      <c r="G874" s="180">
        <v>1.0</v>
      </c>
      <c r="H874" s="289" t="s">
        <v>1061</v>
      </c>
      <c r="I874" s="289"/>
      <c r="J874" s="391"/>
      <c r="K874" s="301">
        <v>62.0</v>
      </c>
      <c r="L874" s="377">
        <f t="shared" si="82"/>
        <v>62</v>
      </c>
      <c r="M874" s="250" t="s">
        <v>548</v>
      </c>
      <c r="N874" s="263">
        <f t="shared" si="29"/>
        <v>2462</v>
      </c>
      <c r="O874" s="267">
        <v>32.0</v>
      </c>
      <c r="P874" s="267">
        <v>0.0</v>
      </c>
      <c r="Q874" s="267">
        <f t="array" ref="Q874">IFERROR((K874-O874-P874)*G874,"")</f>
        <v>30</v>
      </c>
      <c r="R874" s="294">
        <f t="shared" si="68"/>
        <v>0.4838709677</v>
      </c>
      <c r="S874" s="392"/>
      <c r="T874" s="393"/>
      <c r="U874" s="392"/>
      <c r="V874" s="270" t="str">
        <f t="array" ref="V874">IFERROR(INDEX('ARTICULOS TECNO'!G:G, MATCH(F874, 'ARTICULOS TECNO'!A:A, 0)),"")</f>
        <v/>
      </c>
      <c r="W874" s="270">
        <f t="shared" si="39"/>
        <v>0</v>
      </c>
      <c r="X874" s="270"/>
      <c r="Y874" s="364" t="str">
        <f t="shared" si="80"/>
        <v>07/2024</v>
      </c>
    </row>
    <row r="875">
      <c r="A875" s="219">
        <f t="array" ref="A875">XLOOKUP(B875,CABE_VENTAS!$A$1:A1037,CABE_VENTAS!$D$1:D1037,"N/A")</f>
        <v>45455</v>
      </c>
      <c r="B875" s="180">
        <v>1870.0</v>
      </c>
      <c r="C875" s="180" t="s">
        <v>198</v>
      </c>
      <c r="D875" s="362">
        <f t="array" ref="D875">XLOOKUP(B875,CABE_VENTAS!$A$1:A1037,CABE_VENTAS!$C$1:C1037,"N/A")</f>
        <v>0</v>
      </c>
      <c r="E875" s="363" t="s">
        <v>1062</v>
      </c>
      <c r="F875" s="353"/>
      <c r="G875" s="180">
        <v>1.0</v>
      </c>
      <c r="H875" s="289" t="s">
        <v>1063</v>
      </c>
      <c r="I875" s="289"/>
      <c r="J875" s="391"/>
      <c r="K875" s="301">
        <v>356.0</v>
      </c>
      <c r="L875" s="377">
        <f t="shared" si="82"/>
        <v>356</v>
      </c>
      <c r="M875" s="250" t="s">
        <v>548</v>
      </c>
      <c r="N875" s="263">
        <f t="shared" si="29"/>
        <v>356</v>
      </c>
      <c r="O875" s="267">
        <v>270.0</v>
      </c>
      <c r="P875" s="267">
        <v>23.0</v>
      </c>
      <c r="Q875" s="267">
        <f t="array" ref="Q875">IFERROR((K875-O875-P875)*G875,"")</f>
        <v>63</v>
      </c>
      <c r="R875" s="294">
        <f t="shared" si="68"/>
        <v>0.1769662921</v>
      </c>
      <c r="S875" s="392"/>
      <c r="T875" s="393"/>
      <c r="U875" s="392"/>
      <c r="V875" s="270" t="str">
        <f t="array" ref="V875">IFERROR(INDEX('ARTICULOS TECNO'!G:G, MATCH(F875, 'ARTICULOS TECNO'!A:A, 0)),"")</f>
        <v/>
      </c>
      <c r="W875" s="270">
        <f t="shared" si="39"/>
        <v>0</v>
      </c>
      <c r="X875" s="270"/>
      <c r="Y875" s="364" t="str">
        <f t="shared" si="80"/>
        <v>06/2024</v>
      </c>
    </row>
    <row r="876">
      <c r="A876" s="219">
        <f t="array" ref="A876">XLOOKUP(B876,CABE_VENTAS!$A$1:A1037,CABE_VENTAS!$D$1:D1037,"N/A")</f>
        <v>45427</v>
      </c>
      <c r="B876" s="180">
        <v>1850.0</v>
      </c>
      <c r="C876" s="180" t="s">
        <v>195</v>
      </c>
      <c r="D876" s="180">
        <v>9.0</v>
      </c>
      <c r="E876" s="363" t="s">
        <v>1064</v>
      </c>
      <c r="F876" s="353"/>
      <c r="G876" s="180">
        <v>1.0</v>
      </c>
      <c r="H876" s="289" t="s">
        <v>1065</v>
      </c>
      <c r="I876" s="289"/>
      <c r="J876" s="391"/>
      <c r="K876" s="301"/>
      <c r="L876" s="377"/>
      <c r="M876" s="250" t="s">
        <v>553</v>
      </c>
      <c r="N876" s="263">
        <f t="shared" ref="N876:N978" si="84">IF(AND(B876&lt;&gt;"",COUNTIF($B$276:B875,B876)=0),SUMIF($B$276:$B$1212,B876,$L$276:$L$1212),"")</f>
        <v>0</v>
      </c>
      <c r="O876" s="392"/>
      <c r="P876" s="267"/>
      <c r="Q876" s="267">
        <f t="array" ref="Q876">IFERROR((K876-O876-P876)*G876,"")</f>
        <v>0</v>
      </c>
      <c r="R876" s="294">
        <f t="shared" si="68"/>
        <v>0</v>
      </c>
      <c r="S876" s="267" t="s">
        <v>742</v>
      </c>
      <c r="T876" s="394"/>
      <c r="U876" s="392"/>
      <c r="V876" s="270" t="str">
        <f t="array" ref="V876">IFERROR(INDEX('ARTICULOS TECNO'!G:G, MATCH(F876, 'ARTICULOS TECNO'!A:A, 0)),"")</f>
        <v/>
      </c>
      <c r="W876" s="270">
        <f t="shared" si="39"/>
        <v>0</v>
      </c>
      <c r="X876" s="270"/>
      <c r="Y876" s="380"/>
    </row>
    <row r="877">
      <c r="A877" s="219">
        <f t="array" ref="A877">XLOOKUP(B877,CABE_VENTAS!$A$1:A1037,CABE_VENTAS!$D$1:D1037,"N/A")</f>
        <v>45418</v>
      </c>
      <c r="B877" s="180">
        <v>1844.0</v>
      </c>
      <c r="C877" s="180" t="s">
        <v>198</v>
      </c>
      <c r="D877" s="362">
        <f t="array" ref="D877">XLOOKUP(B877,CABE_VENTAS!$A$1:A1037,CABE_VENTAS!$C$1:C1037,"N/A")</f>
        <v>0</v>
      </c>
      <c r="E877" s="363" t="s">
        <v>414</v>
      </c>
      <c r="F877" s="353"/>
      <c r="G877" s="180">
        <v>1.0</v>
      </c>
      <c r="H877" s="289" t="s">
        <v>1066</v>
      </c>
      <c r="I877" s="289"/>
      <c r="J877" s="391"/>
      <c r="K877" s="301">
        <v>275.0</v>
      </c>
      <c r="L877" s="377">
        <f t="shared" ref="L877:L891" si="85">G877*K877</f>
        <v>275</v>
      </c>
      <c r="M877" s="250" t="s">
        <v>548</v>
      </c>
      <c r="N877" s="263">
        <f t="shared" si="84"/>
        <v>875</v>
      </c>
      <c r="O877" s="267">
        <v>219.0</v>
      </c>
      <c r="P877" s="267">
        <v>2.0</v>
      </c>
      <c r="Q877" s="267">
        <f t="array" ref="Q877">IFERROR((K877-O877-P877)*G877,"")</f>
        <v>54</v>
      </c>
      <c r="R877" s="294">
        <f t="shared" si="68"/>
        <v>0.1963636364</v>
      </c>
      <c r="S877" s="267" t="s">
        <v>742</v>
      </c>
      <c r="T877" s="394"/>
      <c r="U877" s="392"/>
      <c r="V877" s="270" t="str">
        <f t="array" ref="V877">IFERROR(INDEX('ARTICULOS TECNO'!G:G, MATCH(F877, 'ARTICULOS TECNO'!A:A, 0)),"")</f>
        <v/>
      </c>
      <c r="W877" s="270">
        <f t="shared" si="39"/>
        <v>0</v>
      </c>
      <c r="X877" s="270"/>
      <c r="Y877" s="364" t="str">
        <f t="shared" ref="Y877:Y926" si="86">TEXT(A877, "MM/YYYY")</f>
        <v>05/2024</v>
      </c>
    </row>
    <row r="878">
      <c r="A878" s="219">
        <f t="array" ref="A878">XLOOKUP(B878,CABE_VENTAS!$A$1:A1037,CABE_VENTAS!$D$1:D1037,"N/A")</f>
        <v>45418</v>
      </c>
      <c r="B878" s="180">
        <v>1844.0</v>
      </c>
      <c r="C878" s="180" t="s">
        <v>282</v>
      </c>
      <c r="D878" s="362">
        <f t="array" ref="D878">XLOOKUP(B878,CABE_VENTAS!$A$1:A1037,CABE_VENTAS!$C$1:C1037,"N/A")</f>
        <v>0</v>
      </c>
      <c r="E878" s="363" t="str">
        <f t="array" ref="E878">XLOOKUP(D878,CLIENTES!$A$1:A1037,CLIENTES!$B$1:B1037, "")</f>
        <v/>
      </c>
      <c r="F878" s="353" t="s">
        <v>1067</v>
      </c>
      <c r="G878" s="180">
        <v>1.0</v>
      </c>
      <c r="H878" s="289" t="s">
        <v>1068</v>
      </c>
      <c r="I878" s="289"/>
      <c r="J878" s="391"/>
      <c r="K878" s="301">
        <v>305.0</v>
      </c>
      <c r="L878" s="377">
        <f t="shared" si="85"/>
        <v>305</v>
      </c>
      <c r="M878" s="250" t="s">
        <v>548</v>
      </c>
      <c r="N878" s="263" t="str">
        <f t="shared" si="84"/>
        <v/>
      </c>
      <c r="O878" s="267">
        <v>192.0</v>
      </c>
      <c r="P878" s="267">
        <v>30.0</v>
      </c>
      <c r="Q878" s="267">
        <f t="array" ref="Q878">IFERROR((K878-O878-P878)*G878,"")</f>
        <v>83</v>
      </c>
      <c r="R878" s="294">
        <f t="shared" si="68"/>
        <v>0.2721311475</v>
      </c>
      <c r="S878" s="267" t="s">
        <v>742</v>
      </c>
      <c r="T878" s="394"/>
      <c r="U878" s="392"/>
      <c r="V878" s="270" t="str">
        <f t="array" ref="V878">IFERROR(INDEX('ARTICULOS TECNO'!G:G, MATCH(F878, 'ARTICULOS TECNO'!A:A, 0)),"")</f>
        <v/>
      </c>
      <c r="W878" s="270">
        <f t="shared" si="39"/>
        <v>0</v>
      </c>
      <c r="X878" s="270"/>
      <c r="Y878" s="364" t="str">
        <f t="shared" si="86"/>
        <v>05/2024</v>
      </c>
    </row>
    <row r="879">
      <c r="A879" s="219">
        <f t="array" ref="A879">XLOOKUP(B879,CABE_VENTAS!$A$1:A1037,CABE_VENTAS!$D$1:D1037,"N/A")</f>
        <v>45418</v>
      </c>
      <c r="B879" s="180">
        <v>1844.0</v>
      </c>
      <c r="C879" s="180" t="s">
        <v>282</v>
      </c>
      <c r="D879" s="362">
        <f t="array" ref="D879">XLOOKUP(B879,CABE_VENTAS!$A$1:A1037,CABE_VENTAS!$C$1:C1037,"N/A")</f>
        <v>0</v>
      </c>
      <c r="E879" s="363" t="str">
        <f t="array" ref="E879">XLOOKUP(D879,CLIENTES!$A$1:A1037,CLIENTES!$B$1:B1037, "")</f>
        <v/>
      </c>
      <c r="F879" s="353" t="s">
        <v>1069</v>
      </c>
      <c r="G879" s="180">
        <v>1.0</v>
      </c>
      <c r="H879" s="270" t="s">
        <v>1070</v>
      </c>
      <c r="I879" s="270"/>
      <c r="J879" s="391"/>
      <c r="K879" s="301">
        <v>295.0</v>
      </c>
      <c r="L879" s="377">
        <f t="shared" si="85"/>
        <v>295</v>
      </c>
      <c r="M879" s="250" t="s">
        <v>548</v>
      </c>
      <c r="N879" s="263" t="str">
        <f t="shared" si="84"/>
        <v/>
      </c>
      <c r="O879" s="267">
        <v>182.0</v>
      </c>
      <c r="P879" s="267">
        <v>25.0</v>
      </c>
      <c r="Q879" s="267">
        <f t="array" ref="Q879">IFERROR((K879-O879-P879)*G879,"")</f>
        <v>88</v>
      </c>
      <c r="R879" s="294">
        <f t="shared" si="68"/>
        <v>0.2983050847</v>
      </c>
      <c r="S879" s="267" t="s">
        <v>742</v>
      </c>
      <c r="T879" s="394"/>
      <c r="U879" s="392"/>
      <c r="V879" s="270" t="str">
        <f t="array" ref="V879">IFERROR(INDEX('ARTICULOS TECNO'!G:G, MATCH(F879, 'ARTICULOS TECNO'!A:A, 0)),"")</f>
        <v/>
      </c>
      <c r="W879" s="270">
        <f t="shared" si="39"/>
        <v>0</v>
      </c>
      <c r="X879" s="270"/>
      <c r="Y879" s="364" t="str">
        <f t="shared" si="86"/>
        <v>05/2024</v>
      </c>
    </row>
    <row r="880">
      <c r="A880" s="219">
        <f t="array" ref="A880">XLOOKUP(B880,CABE_VENTAS!$A$1:A1037,CABE_VENTAS!$D$1:D1037,"N/A")</f>
        <v>45418</v>
      </c>
      <c r="B880" s="180">
        <v>1843.0</v>
      </c>
      <c r="C880" s="180" t="s">
        <v>198</v>
      </c>
      <c r="D880" s="362">
        <f t="array" ref="D880">XLOOKUP(B880,CABE_VENTAS!$A$1:A1037,CABE_VENTAS!$C$1:C1037,"N/A")</f>
        <v>42</v>
      </c>
      <c r="E880" s="363" t="str">
        <f t="array" ref="E880">XLOOKUP(D880,CLIENTES!$A$1:A1037,CLIENTES!$B$1:B1037, "")</f>
        <v>Dario X Franky</v>
      </c>
      <c r="F880" s="353"/>
      <c r="G880" s="180">
        <v>1.0</v>
      </c>
      <c r="H880" s="289" t="s">
        <v>1071</v>
      </c>
      <c r="I880" s="289"/>
      <c r="J880" s="391"/>
      <c r="K880" s="301">
        <v>713.0</v>
      </c>
      <c r="L880" s="377">
        <f t="shared" si="85"/>
        <v>713</v>
      </c>
      <c r="M880" s="250" t="s">
        <v>548</v>
      </c>
      <c r="N880" s="263">
        <f t="shared" si="84"/>
        <v>1810</v>
      </c>
      <c r="O880" s="267">
        <v>545.0</v>
      </c>
      <c r="P880" s="267">
        <f>(2.6*0.45)*45</f>
        <v>52.65</v>
      </c>
      <c r="Q880" s="267">
        <f t="array" ref="Q880">IFERROR((K880-O880-P880)*G880,"")</f>
        <v>115.35</v>
      </c>
      <c r="R880" s="294">
        <f t="shared" si="68"/>
        <v>0.1617812062</v>
      </c>
      <c r="S880" s="289"/>
      <c r="T880" s="394"/>
      <c r="U880" s="392"/>
      <c r="V880" s="270" t="str">
        <f t="array" ref="V880">IFERROR(INDEX('ARTICULOS TECNO'!G:G, MATCH(F880, 'ARTICULOS TECNO'!A:A, 0)),"")</f>
        <v/>
      </c>
      <c r="W880" s="270">
        <f t="shared" si="39"/>
        <v>0</v>
      </c>
      <c r="X880" s="270"/>
      <c r="Y880" s="364" t="str">
        <f t="shared" si="86"/>
        <v>05/2024</v>
      </c>
    </row>
    <row r="881">
      <c r="A881" s="219">
        <f t="array" ref="A881">XLOOKUP(B881,CABE_VENTAS!$A$1:A1037,CABE_VENTAS!$D$1:D1037,"N/A")</f>
        <v>45418</v>
      </c>
      <c r="B881" s="180">
        <v>1843.0</v>
      </c>
      <c r="C881" s="180" t="s">
        <v>198</v>
      </c>
      <c r="D881" s="362">
        <f t="array" ref="D881">XLOOKUP(B881,CABE_VENTAS!$A$1:A1037,CABE_VENTAS!$C$1:C1037,"N/A")</f>
        <v>42</v>
      </c>
      <c r="E881" s="363" t="str">
        <f t="array" ref="E881">XLOOKUP(D881,CLIENTES!$A$1:A1037,CLIENTES!$B$1:B1037, "")</f>
        <v>Dario X Franky</v>
      </c>
      <c r="F881" s="353"/>
      <c r="G881" s="180">
        <v>1.0</v>
      </c>
      <c r="H881" s="289" t="s">
        <v>1072</v>
      </c>
      <c r="I881" s="289"/>
      <c r="J881" s="391"/>
      <c r="K881" s="301">
        <v>968.0</v>
      </c>
      <c r="L881" s="377">
        <f t="shared" si="85"/>
        <v>968</v>
      </c>
      <c r="M881" s="250" t="s">
        <v>548</v>
      </c>
      <c r="N881" s="263" t="str">
        <f t="shared" si="84"/>
        <v/>
      </c>
      <c r="O881" s="267">
        <v>799.0</v>
      </c>
      <c r="P881" s="267">
        <f>(1.6*0.45)*45</f>
        <v>32.4</v>
      </c>
      <c r="Q881" s="267">
        <f t="array" ref="Q881">IFERROR((K881-O881-P881)*G881,"")</f>
        <v>136.6</v>
      </c>
      <c r="R881" s="294">
        <f t="shared" si="68"/>
        <v>0.1411157025</v>
      </c>
      <c r="S881" s="289"/>
      <c r="T881" s="394"/>
      <c r="U881" s="392"/>
      <c r="V881" s="270" t="str">
        <f t="array" ref="V881">IFERROR(INDEX('ARTICULOS TECNO'!G:G, MATCH(F881, 'ARTICULOS TECNO'!A:A, 0)),"")</f>
        <v/>
      </c>
      <c r="W881" s="270">
        <f t="shared" si="39"/>
        <v>0</v>
      </c>
      <c r="X881" s="270"/>
      <c r="Y881" s="364" t="str">
        <f t="shared" si="86"/>
        <v>05/2024</v>
      </c>
    </row>
    <row r="882">
      <c r="A882" s="219">
        <f t="array" ref="A882">XLOOKUP(B882,CABE_VENTAS!$A$1:A1037,CABE_VENTAS!$D$1:D1037,"N/A")</f>
        <v>45418</v>
      </c>
      <c r="B882" s="180">
        <v>1843.0</v>
      </c>
      <c r="C882" s="180" t="s">
        <v>198</v>
      </c>
      <c r="D882" s="362">
        <f t="array" ref="D882">XLOOKUP(B882,CABE_VENTAS!$A$1:A1037,CABE_VENTAS!$C$1:C1037,"N/A")</f>
        <v>42</v>
      </c>
      <c r="E882" s="363" t="str">
        <f t="array" ref="E882">XLOOKUP(D882,CLIENTES!$A$1:A1037,CLIENTES!$B$1:B1037, "")</f>
        <v>Dario X Franky</v>
      </c>
      <c r="F882" s="353"/>
      <c r="G882" s="180">
        <v>1.0</v>
      </c>
      <c r="H882" s="289" t="s">
        <v>1073</v>
      </c>
      <c r="I882" s="289"/>
      <c r="J882" s="391"/>
      <c r="K882" s="301">
        <v>129.0</v>
      </c>
      <c r="L882" s="377">
        <f t="shared" si="85"/>
        <v>129</v>
      </c>
      <c r="M882" s="250" t="s">
        <v>548</v>
      </c>
      <c r="N882" s="263" t="str">
        <f t="shared" si="84"/>
        <v/>
      </c>
      <c r="O882" s="267">
        <v>79.0</v>
      </c>
      <c r="P882" s="267">
        <v>20.0</v>
      </c>
      <c r="Q882" s="267">
        <f t="array" ref="Q882">IFERROR((K882-O882-P882)*G882,"")</f>
        <v>30</v>
      </c>
      <c r="R882" s="294">
        <f t="shared" si="68"/>
        <v>0.2325581395</v>
      </c>
      <c r="S882" s="289"/>
      <c r="T882" s="394"/>
      <c r="U882" s="392"/>
      <c r="V882" s="270" t="str">
        <f t="array" ref="V882">IFERROR(INDEX('ARTICULOS TECNO'!G:G, MATCH(F882, 'ARTICULOS TECNO'!A:A, 0)),"")</f>
        <v/>
      </c>
      <c r="W882" s="270">
        <f t="shared" si="39"/>
        <v>0</v>
      </c>
      <c r="X882" s="270"/>
      <c r="Y882" s="364" t="str">
        <f t="shared" si="86"/>
        <v>05/2024</v>
      </c>
    </row>
    <row r="883">
      <c r="A883" s="219">
        <f t="array" ref="A883">XLOOKUP(B883,CABE_VENTAS!$A$1:A1037,CABE_VENTAS!$D$1:D1037,"N/A")</f>
        <v>45392</v>
      </c>
      <c r="B883" s="180">
        <v>1835.0</v>
      </c>
      <c r="C883" s="180" t="s">
        <v>198</v>
      </c>
      <c r="D883" s="362">
        <f t="array" ref="D883">XLOOKUP(B883,CABE_VENTAS!$A$1:A1037,CABE_VENTAS!$C$1:C1037,"N/A")</f>
        <v>165</v>
      </c>
      <c r="E883" s="363" t="str">
        <f t="array" ref="E883">XLOOKUP(D883,CLIENTES!$A$1:A1037,CLIENTES!$B$1:B1037, "")</f>
        <v>Mariano Sanchez</v>
      </c>
      <c r="F883" s="353"/>
      <c r="G883" s="180">
        <v>1.0</v>
      </c>
      <c r="H883" s="289" t="s">
        <v>1074</v>
      </c>
      <c r="I883" s="289"/>
      <c r="J883" s="391"/>
      <c r="K883" s="301">
        <v>1297.0</v>
      </c>
      <c r="L883" s="377">
        <f t="shared" si="85"/>
        <v>1297</v>
      </c>
      <c r="M883" s="250" t="s">
        <v>548</v>
      </c>
      <c r="N883" s="263">
        <f t="shared" si="84"/>
        <v>1947</v>
      </c>
      <c r="O883" s="267">
        <v>999.0</v>
      </c>
      <c r="P883" s="267">
        <v>30.0</v>
      </c>
      <c r="Q883" s="267">
        <f t="array" ref="Q883">IFERROR((K883-O883-P883)*G883,"")</f>
        <v>268</v>
      </c>
      <c r="R883" s="294">
        <f t="shared" si="68"/>
        <v>0.2066306862</v>
      </c>
      <c r="S883" s="267"/>
      <c r="T883" s="394"/>
      <c r="U883" s="392"/>
      <c r="V883" s="270" t="str">
        <f t="array" ref="V883">IFERROR(INDEX('ARTICULOS TECNO'!G:G, MATCH(F883, 'ARTICULOS TECNO'!A:A, 0)),"")</f>
        <v/>
      </c>
      <c r="W883" s="270">
        <f t="shared" si="39"/>
        <v>0</v>
      </c>
      <c r="X883" s="270"/>
      <c r="Y883" s="364" t="str">
        <f t="shared" si="86"/>
        <v>04/2024</v>
      </c>
    </row>
    <row r="884">
      <c r="A884" s="219">
        <f t="array" ref="A884">XLOOKUP(B884,CABE_VENTAS!$A$1:A1037,CABE_VENTAS!$D$1:D1037,"N/A")</f>
        <v>45392</v>
      </c>
      <c r="B884" s="180">
        <v>1835.0</v>
      </c>
      <c r="C884" s="180" t="s">
        <v>198</v>
      </c>
      <c r="D884" s="362">
        <f t="array" ref="D884">XLOOKUP(B884,CABE_VENTAS!$A$1:A1037,CABE_VENTAS!$C$1:C1037,"N/A")</f>
        <v>165</v>
      </c>
      <c r="E884" s="363" t="str">
        <f t="array" ref="E884">XLOOKUP(D884,CLIENTES!$A$1:A1037,CLIENTES!$B$1:B1037, "")</f>
        <v>Mariano Sanchez</v>
      </c>
      <c r="F884" s="353"/>
      <c r="G884" s="180">
        <v>1.0</v>
      </c>
      <c r="H884" s="289" t="s">
        <v>1075</v>
      </c>
      <c r="I884" s="289"/>
      <c r="J884" s="391"/>
      <c r="K884" s="301">
        <v>313.0</v>
      </c>
      <c r="L884" s="377">
        <f t="shared" si="85"/>
        <v>313</v>
      </c>
      <c r="M884" s="250" t="s">
        <v>548</v>
      </c>
      <c r="N884" s="263" t="str">
        <f t="shared" si="84"/>
        <v/>
      </c>
      <c r="O884" s="267">
        <v>158.0</v>
      </c>
      <c r="P884" s="267">
        <v>30.0</v>
      </c>
      <c r="Q884" s="267">
        <f t="array" ref="Q884">IFERROR((K884-O884-P884)*G884,"")</f>
        <v>125</v>
      </c>
      <c r="R884" s="294">
        <f t="shared" si="68"/>
        <v>0.3993610224</v>
      </c>
      <c r="S884" s="289"/>
      <c r="T884" s="394"/>
      <c r="U884" s="392"/>
      <c r="V884" s="270" t="str">
        <f t="array" ref="V884">IFERROR(INDEX('ARTICULOS TECNO'!G:G, MATCH(F884, 'ARTICULOS TECNO'!A:A, 0)),"")</f>
        <v/>
      </c>
      <c r="W884" s="270">
        <f t="shared" si="39"/>
        <v>0</v>
      </c>
      <c r="X884" s="270"/>
      <c r="Y884" s="364" t="str">
        <f t="shared" si="86"/>
        <v>04/2024</v>
      </c>
    </row>
    <row r="885">
      <c r="A885" s="219">
        <f t="array" ref="A885">XLOOKUP(B885,CABE_VENTAS!$A$1:A1037,CABE_VENTAS!$D$1:D1037,"N/A")</f>
        <v>45392</v>
      </c>
      <c r="B885" s="180">
        <v>1835.0</v>
      </c>
      <c r="C885" s="180" t="s">
        <v>198</v>
      </c>
      <c r="D885" s="362">
        <f t="array" ref="D885">XLOOKUP(B885,CABE_VENTAS!$A$1:A1037,CABE_VENTAS!$C$1:C1037,"N/A")</f>
        <v>165</v>
      </c>
      <c r="E885" s="363" t="str">
        <f t="array" ref="E885">XLOOKUP(D885,CLIENTES!$A$1:A1037,CLIENTES!$B$1:B1037, "")</f>
        <v>Mariano Sanchez</v>
      </c>
      <c r="F885" s="353"/>
      <c r="G885" s="180">
        <v>1.0</v>
      </c>
      <c r="H885" s="289" t="s">
        <v>1076</v>
      </c>
      <c r="I885" s="289"/>
      <c r="J885" s="391"/>
      <c r="K885" s="301">
        <v>337.0</v>
      </c>
      <c r="L885" s="377">
        <f t="shared" si="85"/>
        <v>337</v>
      </c>
      <c r="M885" s="250" t="s">
        <v>548</v>
      </c>
      <c r="N885" s="263" t="str">
        <f t="shared" si="84"/>
        <v/>
      </c>
      <c r="O885" s="267">
        <v>239.5</v>
      </c>
      <c r="P885" s="267">
        <v>23.0</v>
      </c>
      <c r="Q885" s="267">
        <f t="array" ref="Q885">IFERROR((K885-O885-P885)*G885,"")</f>
        <v>74.5</v>
      </c>
      <c r="R885" s="294">
        <f t="shared" si="68"/>
        <v>0.2210682493</v>
      </c>
      <c r="S885" s="289"/>
      <c r="T885" s="394"/>
      <c r="U885" s="392"/>
      <c r="V885" s="270" t="str">
        <f t="array" ref="V885">IFERROR(INDEX('ARTICULOS TECNO'!G:G, MATCH(F885, 'ARTICULOS TECNO'!A:A, 0)),"")</f>
        <v/>
      </c>
      <c r="W885" s="270">
        <f t="shared" si="39"/>
        <v>0</v>
      </c>
      <c r="X885" s="289" t="s">
        <v>1077</v>
      </c>
      <c r="Y885" s="244" t="str">
        <f t="shared" si="86"/>
        <v>04/2024</v>
      </c>
    </row>
    <row r="886">
      <c r="A886" s="219">
        <f t="array" ref="A886">XLOOKUP(B886,CABE_VENTAS!$A$1:A1037,CABE_VENTAS!$D$1:D1037,"N/A")</f>
        <v>45376</v>
      </c>
      <c r="B886" s="180">
        <v>1824.0</v>
      </c>
      <c r="C886" s="180" t="s">
        <v>198</v>
      </c>
      <c r="D886" s="362">
        <f t="array" ref="D886">XLOOKUP(B886,CABE_VENTAS!$A$1:A1037,CABE_VENTAS!$C$1:C1037,"N/A")</f>
        <v>6</v>
      </c>
      <c r="E886" s="363" t="str">
        <f t="array" ref="E886">XLOOKUP(D886,CLIENTES!$A$1:A1037,CLIENTES!$B$1:B1037, "")</f>
        <v>Alberto Rebecchi</v>
      </c>
      <c r="F886" s="353"/>
      <c r="G886" s="180">
        <v>1.0</v>
      </c>
      <c r="H886" s="289" t="s">
        <v>1078</v>
      </c>
      <c r="I886" s="289"/>
      <c r="J886" s="391"/>
      <c r="K886" s="301">
        <v>1374.0</v>
      </c>
      <c r="L886" s="377">
        <f t="shared" si="85"/>
        <v>1374</v>
      </c>
      <c r="M886" s="395">
        <v>2023.0</v>
      </c>
      <c r="N886" s="263">
        <f t="shared" si="84"/>
        <v>1374</v>
      </c>
      <c r="O886" s="267">
        <v>999.0</v>
      </c>
      <c r="P886" s="267">
        <f>45*2.5</f>
        <v>112.5</v>
      </c>
      <c r="Q886" s="267">
        <f t="array" ref="Q886">IFERROR((K886-O886-P886)*G886,"")</f>
        <v>262.5</v>
      </c>
      <c r="R886" s="294">
        <f t="shared" si="68"/>
        <v>0.1910480349</v>
      </c>
      <c r="S886" s="289"/>
      <c r="T886" s="394"/>
      <c r="U886" s="392"/>
      <c r="V886" s="270" t="str">
        <f t="array" ref="V886">IFERROR(INDEX('ARTICULOS TECNO'!G:G, MATCH(F886, 'ARTICULOS TECNO'!A:A, 0)),"")</f>
        <v/>
      </c>
      <c r="W886" s="270">
        <f t="shared" si="39"/>
        <v>0</v>
      </c>
      <c r="X886" s="270"/>
      <c r="Y886" s="364" t="str">
        <f t="shared" si="86"/>
        <v>03/2024</v>
      </c>
    </row>
    <row r="887">
      <c r="A887" s="219">
        <f t="array" ref="A887">XLOOKUP(B887,CABE_VENTAS!$A$1:A1037,CABE_VENTAS!$D$1:D1037,"N/A")</f>
        <v>45376</v>
      </c>
      <c r="B887" s="180">
        <v>1823.0</v>
      </c>
      <c r="C887" s="180" t="s">
        <v>282</v>
      </c>
      <c r="D887" s="362">
        <f t="array" ref="D887">XLOOKUP(B887,CABE_VENTAS!$A$1:A1037,CABE_VENTAS!$C$1:C1037,"N/A")</f>
        <v>0</v>
      </c>
      <c r="E887" s="363" t="str">
        <f t="array" ref="E887">XLOOKUP(D887,CLIENTES!$A$1:A1037,CLIENTES!$B$1:B1037, "")</f>
        <v/>
      </c>
      <c r="F887" s="353" t="s">
        <v>1067</v>
      </c>
      <c r="G887" s="180">
        <v>1.0</v>
      </c>
      <c r="H887" s="396" t="s">
        <v>1068</v>
      </c>
      <c r="I887" s="396"/>
      <c r="J887" s="391"/>
      <c r="K887" s="301">
        <v>315.0</v>
      </c>
      <c r="L887" s="377">
        <f t="shared" si="85"/>
        <v>315</v>
      </c>
      <c r="M887" s="250" t="s">
        <v>548</v>
      </c>
      <c r="N887" s="263">
        <f t="shared" si="84"/>
        <v>585</v>
      </c>
      <c r="O887" s="392" t="str">
        <f>IFERROR(__xludf.DUMMYFUNCTION("INDEX(QUERY(IMPORTRANGE(COMPRAS,""COMPRAS!C2:G""),""select Col1, Col4 where Col1 = '""&amp;F887&amp;""' ""), COUNTA(QUERY(IMPORTRANGE(Repuestos, Rango_Repu),""select Col1 where Col1 = '""&amp;F887&amp;""' "")),2)"),"#REF!")</f>
        <v>#REF!</v>
      </c>
      <c r="P887" s="267">
        <v>25.0</v>
      </c>
      <c r="Q887" s="267" t="str">
        <f t="array" ref="Q887">IFERROR((K887-O887-P887)*G887,"")</f>
        <v/>
      </c>
      <c r="R887" s="294">
        <f t="shared" si="68"/>
        <v>0</v>
      </c>
      <c r="S887" s="289"/>
      <c r="T887" s="394"/>
      <c r="U887" s="392"/>
      <c r="V887" s="270" t="str">
        <f t="array" ref="V887">IFERROR(INDEX('ARTICULOS TECNO'!G:G, MATCH(F887, 'ARTICULOS TECNO'!A:A, 0)),"")</f>
        <v/>
      </c>
      <c r="W887" s="270">
        <f t="shared" si="39"/>
        <v>0</v>
      </c>
      <c r="X887" s="270"/>
      <c r="Y887" s="364" t="str">
        <f t="shared" si="86"/>
        <v>03/2024</v>
      </c>
    </row>
    <row r="888">
      <c r="A888" s="219">
        <f t="array" ref="A888">XLOOKUP(B888,CABE_VENTAS!$A$1:A1037,CABE_VENTAS!$D$1:D1037,"N/A")</f>
        <v>45376</v>
      </c>
      <c r="B888" s="180">
        <v>1823.0</v>
      </c>
      <c r="C888" s="180" t="s">
        <v>282</v>
      </c>
      <c r="D888" s="362">
        <f t="array" ref="D888">XLOOKUP(B888,CABE_VENTAS!$A$1:A1037,CABE_VENTAS!$C$1:C1037,"N/A")</f>
        <v>0</v>
      </c>
      <c r="E888" s="363" t="str">
        <f t="array" ref="E888">XLOOKUP(D888,CLIENTES!$A$1:A1037,CLIENTES!$B$1:B1037, "")</f>
        <v/>
      </c>
      <c r="F888" s="353" t="s">
        <v>1079</v>
      </c>
      <c r="G888" s="180">
        <v>1.0</v>
      </c>
      <c r="H888" s="396" t="s">
        <v>1080</v>
      </c>
      <c r="I888" s="396"/>
      <c r="J888" s="391"/>
      <c r="K888" s="301">
        <v>270.0</v>
      </c>
      <c r="L888" s="377">
        <f t="shared" si="85"/>
        <v>270</v>
      </c>
      <c r="M888" s="250" t="s">
        <v>548</v>
      </c>
      <c r="N888" s="263" t="str">
        <f t="shared" si="84"/>
        <v/>
      </c>
      <c r="O888" s="392" t="str">
        <f>IFERROR(__xludf.DUMMYFUNCTION("INDEX(QUERY(IMPORTRANGE(COMPRAS,""COMPRAS!C2:G""),""select Col1, Col4 where Col1 = '""&amp;F888&amp;""' ""), COUNTA(QUERY(IMPORTRANGE(Repuestos, Rango_Repu),""select Col1 where Col1 = '""&amp;F888&amp;""' "")),2)"),"#REF!")</f>
        <v>#REF!</v>
      </c>
      <c r="P888" s="267">
        <v>20.0</v>
      </c>
      <c r="Q888" s="267" t="str">
        <f t="array" ref="Q888">IFERROR((K888-O888-P888)*G888,"")</f>
        <v/>
      </c>
      <c r="R888" s="294">
        <f t="shared" si="68"/>
        <v>0</v>
      </c>
      <c r="S888" s="289"/>
      <c r="T888" s="394"/>
      <c r="U888" s="392"/>
      <c r="V888" s="270" t="str">
        <f t="array" ref="V888">IFERROR(INDEX('ARTICULOS TECNO'!G:G, MATCH(F888, 'ARTICULOS TECNO'!A:A, 0)),"")</f>
        <v/>
      </c>
      <c r="W888" s="270">
        <f t="shared" si="39"/>
        <v>0</v>
      </c>
      <c r="X888" s="270"/>
      <c r="Y888" s="364" t="str">
        <f t="shared" si="86"/>
        <v>03/2024</v>
      </c>
    </row>
    <row r="889">
      <c r="A889" s="219">
        <f t="array" ref="A889">XLOOKUP(B889,CABE_VENTAS!$A$1:A1037,CABE_VENTAS!$D$1:D1037,"N/A")</f>
        <v>45377</v>
      </c>
      <c r="B889" s="180">
        <v>1822.0</v>
      </c>
      <c r="C889" s="180" t="s">
        <v>190</v>
      </c>
      <c r="D889" s="362">
        <f t="array" ref="D889">XLOOKUP(B889,CABE_VENTAS!$A$1:A1037,CABE_VENTAS!$C$1:C1037,"N/A")</f>
        <v>2</v>
      </c>
      <c r="E889" s="363" t="str">
        <f t="array" ref="E889">XLOOKUP(D889,CLIENTES!$A$1:A1037,CLIENTES!$B$1:B1037, "")</f>
        <v>Adrian Adroza</v>
      </c>
      <c r="F889" s="353"/>
      <c r="G889" s="180">
        <v>1.0</v>
      </c>
      <c r="H889" s="396" t="s">
        <v>1081</v>
      </c>
      <c r="I889" s="396"/>
      <c r="J889" s="391"/>
      <c r="K889" s="301">
        <v>60.0</v>
      </c>
      <c r="L889" s="377">
        <f t="shared" si="85"/>
        <v>60</v>
      </c>
      <c r="M889" s="250" t="s">
        <v>548</v>
      </c>
      <c r="N889" s="263">
        <f t="shared" si="84"/>
        <v>120</v>
      </c>
      <c r="O889" s="267">
        <v>55.0</v>
      </c>
      <c r="P889" s="267">
        <v>0.0</v>
      </c>
      <c r="Q889" s="267">
        <f t="array" ref="Q889">IFERROR((K889-O889-P889)*G889,"")</f>
        <v>5</v>
      </c>
      <c r="R889" s="294">
        <f t="shared" si="68"/>
        <v>0.08333333333</v>
      </c>
      <c r="S889" s="289"/>
      <c r="T889" s="394"/>
      <c r="U889" s="392"/>
      <c r="V889" s="270" t="str">
        <f t="array" ref="V889">IFERROR(INDEX('ARTICULOS TECNO'!G:G, MATCH(F889, 'ARTICULOS TECNO'!A:A, 0)),"")</f>
        <v/>
      </c>
      <c r="W889" s="270">
        <f t="shared" si="39"/>
        <v>0</v>
      </c>
      <c r="X889" s="270"/>
      <c r="Y889" s="364" t="str">
        <f t="shared" si="86"/>
        <v>03/2024</v>
      </c>
    </row>
    <row r="890">
      <c r="A890" s="219">
        <f t="array" ref="A890">XLOOKUP(B890,CABE_VENTAS!$A$1:A1037,CABE_VENTAS!$D$1:D1037,"N/A")</f>
        <v>45377</v>
      </c>
      <c r="B890" s="180">
        <v>1822.0</v>
      </c>
      <c r="C890" s="180" t="s">
        <v>190</v>
      </c>
      <c r="D890" s="362">
        <f t="array" ref="D890">XLOOKUP(B890,CABE_VENTAS!$A$1:A1037,CABE_VENTAS!$C$1:C1037,"N/A")</f>
        <v>2</v>
      </c>
      <c r="E890" s="363" t="str">
        <f t="array" ref="E890">XLOOKUP(D890,CLIENTES!$A$1:A1037,CLIENTES!$B$1:B1037, "")</f>
        <v>Adrian Adroza</v>
      </c>
      <c r="F890" s="353"/>
      <c r="G890" s="180">
        <v>1.0</v>
      </c>
      <c r="H890" s="396" t="s">
        <v>1082</v>
      </c>
      <c r="I890" s="396"/>
      <c r="J890" s="391"/>
      <c r="K890" s="301">
        <v>60.0</v>
      </c>
      <c r="L890" s="377">
        <f t="shared" si="85"/>
        <v>60</v>
      </c>
      <c r="M890" s="250" t="s">
        <v>548</v>
      </c>
      <c r="N890" s="263" t="str">
        <f t="shared" si="84"/>
        <v/>
      </c>
      <c r="O890" s="267">
        <v>30.0</v>
      </c>
      <c r="P890" s="267">
        <v>0.0</v>
      </c>
      <c r="Q890" s="267">
        <f t="array" ref="Q890">IFERROR((K890-O890-P890)*G890,"")</f>
        <v>30</v>
      </c>
      <c r="R890" s="294">
        <f t="shared" si="68"/>
        <v>0.5</v>
      </c>
      <c r="S890" s="289"/>
      <c r="T890" s="394"/>
      <c r="U890" s="392"/>
      <c r="V890" s="270" t="str">
        <f t="array" ref="V890">IFERROR(INDEX('ARTICULOS TECNO'!G:G, MATCH(F890, 'ARTICULOS TECNO'!A:A, 0)),"")</f>
        <v/>
      </c>
      <c r="W890" s="270">
        <f t="shared" si="39"/>
        <v>0</v>
      </c>
      <c r="X890" s="270"/>
      <c r="Y890" s="364" t="str">
        <f t="shared" si="86"/>
        <v>03/2024</v>
      </c>
    </row>
    <row r="891">
      <c r="A891" s="219">
        <f t="array" ref="A891">XLOOKUP(B891,CABE_VENTAS!$A$1:A1037,CABE_VENTAS!$D$1:D1037,"N/A")</f>
        <v>45380</v>
      </c>
      <c r="B891" s="180">
        <v>1821.0</v>
      </c>
      <c r="C891" s="180" t="s">
        <v>198</v>
      </c>
      <c r="D891" s="362">
        <f t="array" ref="D891">XLOOKUP(B891,CABE_VENTAS!$A$1:A1037,CABE_VENTAS!$C$1:C1037,"N/A")</f>
        <v>134</v>
      </c>
      <c r="E891" s="363" t="str">
        <f t="array" ref="E891">XLOOKUP(D891,CLIENTES!$A$1:A1037,CLIENTES!$B$1:B1037, "")</f>
        <v>Jose Urquiola</v>
      </c>
      <c r="F891" s="353"/>
      <c r="G891" s="180">
        <v>1.0</v>
      </c>
      <c r="H891" s="396" t="s">
        <v>1083</v>
      </c>
      <c r="I891" s="396"/>
      <c r="J891" s="391"/>
      <c r="K891" s="301">
        <v>264.0</v>
      </c>
      <c r="L891" s="377">
        <f t="shared" si="85"/>
        <v>264</v>
      </c>
      <c r="M891" s="395">
        <v>2023.0</v>
      </c>
      <c r="N891" s="263">
        <f t="shared" si="84"/>
        <v>264</v>
      </c>
      <c r="O891" s="267">
        <v>152.0</v>
      </c>
      <c r="P891" s="267">
        <v>45.0</v>
      </c>
      <c r="Q891" s="267">
        <f t="array" ref="Q891">IFERROR((K891-O891-P891)*G891,"")</f>
        <v>67</v>
      </c>
      <c r="R891" s="294">
        <f t="shared" si="68"/>
        <v>0.2537878788</v>
      </c>
      <c r="S891" s="289"/>
      <c r="T891" s="394"/>
      <c r="U891" s="392"/>
      <c r="V891" s="270" t="str">
        <f t="array" ref="V891">IFERROR(INDEX('ARTICULOS TECNO'!G:G, MATCH(F891, 'ARTICULOS TECNO'!A:A, 0)),"")</f>
        <v/>
      </c>
      <c r="W891" s="270">
        <f t="shared" si="39"/>
        <v>0</v>
      </c>
      <c r="X891" s="270"/>
      <c r="Y891" s="364" t="str">
        <f t="shared" si="86"/>
        <v>03/2024</v>
      </c>
    </row>
    <row r="892">
      <c r="A892" s="219">
        <f t="array" ref="A892">XLOOKUP(B892,CABE_VENTAS!$A$1:A1037,CABE_VENTAS!$D$1:D1037,"N/A")</f>
        <v>45372</v>
      </c>
      <c r="B892" s="180">
        <v>1802.0</v>
      </c>
      <c r="C892" s="180" t="s">
        <v>282</v>
      </c>
      <c r="D892" s="362">
        <f t="array" ref="D892">XLOOKUP(B892,CABE_VENTAS!$A$1:A1037,CABE_VENTAS!$C$1:C1037,"N/A")</f>
        <v>136</v>
      </c>
      <c r="E892" s="363" t="str">
        <f t="array" ref="E892">XLOOKUP(D892,CLIENTES!$A$1:A1037,CLIENTES!$B$1:B1037, "")</f>
        <v>Juan Cruz Nahuel Lopez</v>
      </c>
      <c r="F892" s="353"/>
      <c r="G892" s="180"/>
      <c r="H892" s="270"/>
      <c r="I892" s="270"/>
      <c r="J892" s="391"/>
      <c r="K892" s="301"/>
      <c r="L892" s="377"/>
      <c r="M892" s="395">
        <v>2023.0</v>
      </c>
      <c r="N892" s="263">
        <f t="shared" si="84"/>
        <v>0</v>
      </c>
      <c r="O892" s="392"/>
      <c r="P892" s="267"/>
      <c r="Q892" s="267">
        <f t="array" ref="Q892">IFERROR((K892-O892-P892)*G892,"")</f>
        <v>0</v>
      </c>
      <c r="R892" s="294">
        <f t="shared" si="68"/>
        <v>0</v>
      </c>
      <c r="S892" s="289"/>
      <c r="T892" s="394"/>
      <c r="U892" s="392"/>
      <c r="V892" s="270" t="str">
        <f t="array" ref="V892">IFERROR(INDEX('ARTICULOS TECNO'!G:G, MATCH(F892, 'ARTICULOS TECNO'!A:A, 0)),"")</f>
        <v/>
      </c>
      <c r="W892" s="270">
        <f t="shared" si="39"/>
        <v>0</v>
      </c>
      <c r="X892" s="270"/>
      <c r="Y892" s="364" t="str">
        <f t="shared" si="86"/>
        <v>03/2024</v>
      </c>
    </row>
    <row r="893">
      <c r="A893" s="219">
        <f t="array" ref="A893">XLOOKUP(B893,CABE_VENTAS!$A$1:A1037,CABE_VENTAS!$D$1:D1037,"N/A")</f>
        <v>45363</v>
      </c>
      <c r="B893" s="180">
        <v>1801.0</v>
      </c>
      <c r="C893" s="180" t="s">
        <v>521</v>
      </c>
      <c r="D893" s="362">
        <f t="array" ref="D893">XLOOKUP(B893,CABE_VENTAS!$A$1:A1037,CABE_VENTAS!$C$1:C1037,"N/A")</f>
        <v>105</v>
      </c>
      <c r="E893" s="363" t="str">
        <f t="array" ref="E893">XLOOKUP(D893,CLIENTES!$A$1:A1037,CLIENTES!$B$1:B1037, "")</f>
        <v>Gustavo Mesa</v>
      </c>
      <c r="F893" s="353"/>
      <c r="G893" s="180">
        <v>1.0</v>
      </c>
      <c r="H893" s="289" t="s">
        <v>1084</v>
      </c>
      <c r="I893" s="289"/>
      <c r="J893" s="391"/>
      <c r="K893" s="301">
        <v>100.0</v>
      </c>
      <c r="L893" s="377">
        <f t="shared" ref="L893:L911" si="87">G893*K893</f>
        <v>100</v>
      </c>
      <c r="M893" s="250" t="s">
        <v>548</v>
      </c>
      <c r="N893" s="263">
        <f t="shared" si="84"/>
        <v>100</v>
      </c>
      <c r="O893" s="267">
        <v>27.0</v>
      </c>
      <c r="P893" s="267">
        <v>10.0</v>
      </c>
      <c r="Q893" s="267">
        <f t="array" ref="Q893">IFERROR((K893-O893-P893)*G893,"")</f>
        <v>63</v>
      </c>
      <c r="R893" s="294">
        <f t="shared" si="68"/>
        <v>0.63</v>
      </c>
      <c r="S893" s="289"/>
      <c r="T893" s="394"/>
      <c r="U893" s="392"/>
      <c r="V893" s="270" t="str">
        <f t="array" ref="V893">IFERROR(INDEX('ARTICULOS TECNO'!G:G, MATCH(F893, 'ARTICULOS TECNO'!A:A, 0)),"")</f>
        <v/>
      </c>
      <c r="W893" s="270">
        <f t="shared" si="39"/>
        <v>0</v>
      </c>
      <c r="X893" s="270"/>
      <c r="Y893" s="364" t="str">
        <f t="shared" si="86"/>
        <v>03/2024</v>
      </c>
    </row>
    <row r="894">
      <c r="A894" s="219">
        <f t="array" ref="A894">XLOOKUP(B894,CABE_VENTAS!$A$1:A1037,CABE_VENTAS!$D$1:D1037,"N/A")</f>
        <v>45365</v>
      </c>
      <c r="B894" s="180">
        <v>1800.0</v>
      </c>
      <c r="C894" s="180" t="s">
        <v>195</v>
      </c>
      <c r="D894" s="362">
        <f t="array" ref="D894">XLOOKUP(B894,CABE_VENTAS!$A$1:A1037,CABE_VENTAS!$C$1:C1037,"N/A")</f>
        <v>0</v>
      </c>
      <c r="E894" s="363" t="str">
        <f t="array" ref="E894">XLOOKUP(D894,CLIENTES!$A$1:A1037,CLIENTES!$B$1:B1037, "")</f>
        <v/>
      </c>
      <c r="F894" s="353"/>
      <c r="G894" s="180">
        <v>10.0</v>
      </c>
      <c r="H894" s="289" t="s">
        <v>1085</v>
      </c>
      <c r="I894" s="289"/>
      <c r="J894" s="391"/>
      <c r="K894" s="301">
        <v>200.0</v>
      </c>
      <c r="L894" s="377">
        <f t="shared" si="87"/>
        <v>2000</v>
      </c>
      <c r="M894" s="250" t="s">
        <v>548</v>
      </c>
      <c r="N894" s="263">
        <f t="shared" si="84"/>
        <v>2000</v>
      </c>
      <c r="O894" s="267">
        <v>145.0</v>
      </c>
      <c r="P894" s="267">
        <f>0.45*45</f>
        <v>20.25</v>
      </c>
      <c r="Q894" s="267">
        <f t="array" ref="Q894">IFERROR((K894-O894-P894)*G894,"")</f>
        <v>347.5</v>
      </c>
      <c r="R894" s="294">
        <f t="shared" si="68"/>
        <v>0.17375</v>
      </c>
      <c r="S894" s="289"/>
      <c r="T894" s="394"/>
      <c r="U894" s="392"/>
      <c r="V894" s="270" t="str">
        <f t="array" ref="V894">IFERROR(INDEX('ARTICULOS TECNO'!G:G, MATCH(F894, 'ARTICULOS TECNO'!A:A, 0)),"")</f>
        <v/>
      </c>
      <c r="W894" s="270">
        <f t="shared" si="39"/>
        <v>0</v>
      </c>
      <c r="X894" s="270"/>
      <c r="Y894" s="364" t="str">
        <f t="shared" si="86"/>
        <v>03/2024</v>
      </c>
    </row>
    <row r="895">
      <c r="A895" s="219">
        <f t="array" ref="A895">XLOOKUP(B895,CABE_VENTAS!$A$1:A1037,CABE_VENTAS!$D$1:D1037,"N/A")</f>
        <v>45357</v>
      </c>
      <c r="B895" s="180">
        <v>1799.0</v>
      </c>
      <c r="C895" s="180" t="s">
        <v>190</v>
      </c>
      <c r="D895" s="362">
        <f t="array" ref="D895">XLOOKUP(B895,CABE_VENTAS!$A$1:A1037,CABE_VENTAS!$C$1:C1037,"N/A")</f>
        <v>2</v>
      </c>
      <c r="E895" s="363" t="str">
        <f t="array" ref="E895">XLOOKUP(D895,CLIENTES!$A$1:A1037,CLIENTES!$B$1:B1037, "")</f>
        <v>Adrian Adroza</v>
      </c>
      <c r="F895" s="353" t="s">
        <v>1086</v>
      </c>
      <c r="G895" s="180">
        <v>1.0</v>
      </c>
      <c r="H895" s="289" t="s">
        <v>1087</v>
      </c>
      <c r="I895" s="289"/>
      <c r="J895" s="391"/>
      <c r="K895" s="301">
        <v>300.0</v>
      </c>
      <c r="L895" s="377">
        <f t="shared" si="87"/>
        <v>300</v>
      </c>
      <c r="M895" s="250" t="s">
        <v>548</v>
      </c>
      <c r="N895" s="263">
        <f t="shared" si="84"/>
        <v>300</v>
      </c>
      <c r="O895" s="267">
        <v>133.0</v>
      </c>
      <c r="P895" s="267">
        <f>2.5*45</f>
        <v>112.5</v>
      </c>
      <c r="Q895" s="267">
        <f t="array" ref="Q895">IFERROR((K895-O895-P895)*G895,"")</f>
        <v>54.5</v>
      </c>
      <c r="R895" s="294">
        <f t="shared" si="68"/>
        <v>0.1816666667</v>
      </c>
      <c r="S895" s="289"/>
      <c r="T895" s="394"/>
      <c r="U895" s="392"/>
      <c r="V895" s="270" t="str">
        <f t="array" ref="V895">IFERROR(INDEX('ARTICULOS TECNO'!G:G, MATCH(F895, 'ARTICULOS TECNO'!A:A, 0)),"")</f>
        <v/>
      </c>
      <c r="W895" s="270">
        <f t="shared" si="39"/>
        <v>0</v>
      </c>
      <c r="X895" s="270"/>
      <c r="Y895" s="364" t="str">
        <f t="shared" si="86"/>
        <v>03/2024</v>
      </c>
    </row>
    <row r="896">
      <c r="A896" s="219">
        <f t="array" ref="A896">XLOOKUP(B896,CABE_VENTAS!$A$1:A1037,CABE_VENTAS!$D$1:D1037,"N/A")</f>
        <v>45352</v>
      </c>
      <c r="B896" s="180">
        <v>1798.0</v>
      </c>
      <c r="C896" s="180" t="s">
        <v>282</v>
      </c>
      <c r="D896" s="362">
        <f t="array" ref="D896">XLOOKUP(B896,CABE_VENTAS!$A$1:A1037,CABE_VENTAS!$C$1:C1037,"N/A")</f>
        <v>0</v>
      </c>
      <c r="E896" s="363" t="str">
        <f t="array" ref="E896">XLOOKUP(D896,CLIENTES!$A$1:A1037,CLIENTES!$B$1:B1037, "")</f>
        <v/>
      </c>
      <c r="F896" s="353" t="s">
        <v>1088</v>
      </c>
      <c r="G896" s="180">
        <v>1.0</v>
      </c>
      <c r="H896" s="289" t="s">
        <v>1089</v>
      </c>
      <c r="I896" s="289"/>
      <c r="J896" s="391"/>
      <c r="K896" s="301">
        <v>212.0</v>
      </c>
      <c r="L896" s="377">
        <f t="shared" si="87"/>
        <v>212</v>
      </c>
      <c r="M896" s="250" t="s">
        <v>548</v>
      </c>
      <c r="N896" s="263">
        <f t="shared" si="84"/>
        <v>282</v>
      </c>
      <c r="O896" s="267">
        <v>165.0</v>
      </c>
      <c r="P896" s="267">
        <v>9.0</v>
      </c>
      <c r="Q896" s="267">
        <f t="array" ref="Q896">IFERROR((K896-O896-P896)*G896,"")</f>
        <v>38</v>
      </c>
      <c r="R896" s="294">
        <f t="shared" si="68"/>
        <v>0.179245283</v>
      </c>
      <c r="S896" s="289"/>
      <c r="T896" s="394"/>
      <c r="U896" s="392"/>
      <c r="V896" s="270" t="str">
        <f t="array" ref="V896">IFERROR(INDEX('ARTICULOS TECNO'!G:G, MATCH(F896, 'ARTICULOS TECNO'!A:A, 0)),"")</f>
        <v/>
      </c>
      <c r="W896" s="270">
        <f t="shared" si="39"/>
        <v>0</v>
      </c>
      <c r="X896" s="270"/>
      <c r="Y896" s="364" t="str">
        <f t="shared" si="86"/>
        <v>03/2024</v>
      </c>
    </row>
    <row r="897">
      <c r="A897" s="219">
        <f t="array" ref="A897">XLOOKUP(B897,CABE_VENTAS!$A$1:A1037,CABE_VENTAS!$D$1:D1037,"N/A")</f>
        <v>45352</v>
      </c>
      <c r="B897" s="180">
        <v>1798.0</v>
      </c>
      <c r="C897" s="180" t="s">
        <v>282</v>
      </c>
      <c r="D897" s="362">
        <f t="array" ref="D897">XLOOKUP(B897,CABE_VENTAS!$A$1:A1037,CABE_VENTAS!$C$1:C1037,"N/A")</f>
        <v>0</v>
      </c>
      <c r="E897" s="363" t="str">
        <f t="array" ref="E897">XLOOKUP(D897,CLIENTES!$A$1:A1037,CLIENTES!$B$1:B1037, "")</f>
        <v/>
      </c>
      <c r="F897" s="353" t="s">
        <v>1090</v>
      </c>
      <c r="G897" s="180">
        <v>2.0</v>
      </c>
      <c r="H897" s="289" t="s">
        <v>1091</v>
      </c>
      <c r="I897" s="289"/>
      <c r="J897" s="391"/>
      <c r="K897" s="301">
        <v>35.0</v>
      </c>
      <c r="L897" s="377">
        <f t="shared" si="87"/>
        <v>70</v>
      </c>
      <c r="M897" s="250" t="s">
        <v>548</v>
      </c>
      <c r="N897" s="263" t="str">
        <f t="shared" si="84"/>
        <v/>
      </c>
      <c r="O897" s="267">
        <v>26.5</v>
      </c>
      <c r="P897" s="267">
        <v>3.0</v>
      </c>
      <c r="Q897" s="267">
        <f t="array" ref="Q897">IFERROR((K897-O897-P897)*G897,"")</f>
        <v>11</v>
      </c>
      <c r="R897" s="294">
        <f t="shared" si="68"/>
        <v>0.1571428571</v>
      </c>
      <c r="S897" s="289"/>
      <c r="T897" s="394"/>
      <c r="U897" s="392"/>
      <c r="V897" s="270" t="str">
        <f t="array" ref="V897">IFERROR(INDEX('ARTICULOS TECNO'!G:G, MATCH(F897, 'ARTICULOS TECNO'!A:A, 0)),"")</f>
        <v/>
      </c>
      <c r="W897" s="270">
        <f t="shared" si="39"/>
        <v>0</v>
      </c>
      <c r="X897" s="270"/>
      <c r="Y897" s="364" t="str">
        <f t="shared" si="86"/>
        <v>03/2024</v>
      </c>
    </row>
    <row r="898">
      <c r="A898" s="219">
        <f t="array" ref="A898">XLOOKUP(B898,CABE_VENTAS!$A$1:A1037,CABE_VENTAS!$D$1:D1037,"N/A")</f>
        <v>45358</v>
      </c>
      <c r="B898" s="180">
        <v>1796.0</v>
      </c>
      <c r="C898" s="180" t="s">
        <v>198</v>
      </c>
      <c r="D898" s="362">
        <f t="array" ref="D898">XLOOKUP(B898,CABE_VENTAS!$A$1:A1037,CABE_VENTAS!$C$1:C1037,"N/A")</f>
        <v>6</v>
      </c>
      <c r="E898" s="363" t="str">
        <f t="array" ref="E898">XLOOKUP(D898,CLIENTES!$A$1:A1037,CLIENTES!$B$1:B1037, "")</f>
        <v>Alberto Rebecchi</v>
      </c>
      <c r="F898" s="353"/>
      <c r="G898" s="180">
        <v>1.0</v>
      </c>
      <c r="H898" s="289" t="s">
        <v>1092</v>
      </c>
      <c r="I898" s="289"/>
      <c r="J898" s="391"/>
      <c r="K898" s="301">
        <v>430.0</v>
      </c>
      <c r="L898" s="377">
        <f t="shared" si="87"/>
        <v>430</v>
      </c>
      <c r="M898" s="250" t="s">
        <v>548</v>
      </c>
      <c r="N898" s="263">
        <f t="shared" si="84"/>
        <v>430</v>
      </c>
      <c r="O898" s="267">
        <v>299.0</v>
      </c>
      <c r="P898" s="267">
        <v>45.0</v>
      </c>
      <c r="Q898" s="267">
        <f t="array" ref="Q898">IFERROR((K898-O898-P898)*G898,"")</f>
        <v>86</v>
      </c>
      <c r="R898" s="294">
        <f t="shared" si="68"/>
        <v>0.2</v>
      </c>
      <c r="S898" s="289"/>
      <c r="T898" s="394"/>
      <c r="U898" s="392"/>
      <c r="V898" s="270" t="str">
        <f t="array" ref="V898">IFERROR(INDEX('ARTICULOS TECNO'!G:G, MATCH(F898, 'ARTICULOS TECNO'!A:A, 0)),"")</f>
        <v/>
      </c>
      <c r="W898" s="270">
        <f t="shared" si="39"/>
        <v>0</v>
      </c>
      <c r="X898" s="270"/>
      <c r="Y898" s="364" t="str">
        <f t="shared" si="86"/>
        <v>03/2024</v>
      </c>
    </row>
    <row r="899">
      <c r="A899" s="219">
        <f t="array" ref="A899">XLOOKUP(B899,CABE_VENTAS!$A$1:A1037,CABE_VENTAS!$D$1:D1037,"N/A")</f>
        <v>45327</v>
      </c>
      <c r="B899" s="180">
        <v>1779.0</v>
      </c>
      <c r="C899" s="180" t="s">
        <v>198</v>
      </c>
      <c r="D899" s="362">
        <f t="array" ref="D899">XLOOKUP(B899,CABE_VENTAS!$A$352:A511,CABE_VENTAS!$C$352:C511,"N/A")</f>
        <v>220</v>
      </c>
      <c r="E899" s="363" t="str">
        <f t="array" ref="E899">XLOOKUP(D899,CLIENTES!$A$1:A1037,CLIENTES!$B$1:B1037, "")</f>
        <v>Rodrigo Osses</v>
      </c>
      <c r="F899" s="353"/>
      <c r="G899" s="180">
        <v>2.0</v>
      </c>
      <c r="H899" s="289" t="s">
        <v>1093</v>
      </c>
      <c r="I899" s="289"/>
      <c r="J899" s="391"/>
      <c r="K899" s="301">
        <v>72.0</v>
      </c>
      <c r="L899" s="377">
        <f t="shared" si="87"/>
        <v>144</v>
      </c>
      <c r="M899" s="395">
        <v>2023.0</v>
      </c>
      <c r="N899" s="263">
        <f t="shared" si="84"/>
        <v>510.5</v>
      </c>
      <c r="O899" s="267">
        <v>25.67</v>
      </c>
      <c r="P899" s="267">
        <v>14.0</v>
      </c>
      <c r="Q899" s="267">
        <f t="array" ref="Q899">IFERROR((K899-O899-P899)*G899,"")</f>
        <v>64.66</v>
      </c>
      <c r="R899" s="294">
        <f t="shared" si="68"/>
        <v>0.4490277778</v>
      </c>
      <c r="S899" s="289"/>
      <c r="T899" s="394"/>
      <c r="U899" s="392"/>
      <c r="V899" s="270" t="str">
        <f t="array" ref="V899">IFERROR(INDEX('ARTICULOS TECNO'!G:G, MATCH(F899, 'ARTICULOS TECNO'!A:A, 0)),"")</f>
        <v/>
      </c>
      <c r="W899" s="270">
        <f t="shared" si="39"/>
        <v>0</v>
      </c>
      <c r="X899" s="270"/>
      <c r="Y899" s="364" t="str">
        <f t="shared" si="86"/>
        <v>02/2024</v>
      </c>
    </row>
    <row r="900">
      <c r="A900" s="219">
        <f t="array" ref="A900">XLOOKUP(B900,CABE_VENTAS!$A$1:A1037,CABE_VENTAS!$D$1:D1037,"N/A")</f>
        <v>45327</v>
      </c>
      <c r="B900" s="180">
        <v>1779.0</v>
      </c>
      <c r="C900" s="180" t="s">
        <v>198</v>
      </c>
      <c r="D900" s="362">
        <f t="array" ref="D900">XLOOKUP(B900,CABE_VENTAS!$A$352:A511,CABE_VENTAS!$C$352:C511,"N/A")</f>
        <v>220</v>
      </c>
      <c r="E900" s="363" t="str">
        <f t="array" ref="E900">XLOOKUP(D900,CLIENTES!$A$1:A1037,CLIENTES!$B$1:B1037, "")</f>
        <v>Rodrigo Osses</v>
      </c>
      <c r="F900" s="397"/>
      <c r="G900" s="84">
        <v>1.0</v>
      </c>
      <c r="H900" s="130" t="s">
        <v>1094</v>
      </c>
      <c r="I900" s="130"/>
      <c r="J900" s="398"/>
      <c r="K900" s="301">
        <v>269.0</v>
      </c>
      <c r="L900" s="377">
        <f t="shared" si="87"/>
        <v>269</v>
      </c>
      <c r="M900" s="395">
        <v>2023.0</v>
      </c>
      <c r="N900" s="263" t="str">
        <f t="shared" si="84"/>
        <v/>
      </c>
      <c r="O900" s="392">
        <v>142.0</v>
      </c>
      <c r="P900" s="267">
        <f>1.3*45</f>
        <v>58.5</v>
      </c>
      <c r="Q900" s="267">
        <f t="array" ref="Q900">IFERROR((K900-O900-P900)*G900,"")</f>
        <v>68.5</v>
      </c>
      <c r="R900" s="294">
        <f t="shared" si="68"/>
        <v>0.2546468401</v>
      </c>
      <c r="S900" s="399"/>
      <c r="T900" s="400"/>
      <c r="U900" s="401"/>
      <c r="V900" s="270" t="str">
        <f t="array" ref="V900">IFERROR(INDEX('ARTICULOS TECNO'!G:G, MATCH(F900, 'ARTICULOS TECNO'!A:A, 0)),"")</f>
        <v/>
      </c>
      <c r="W900" s="270">
        <f t="shared" si="39"/>
        <v>0</v>
      </c>
      <c r="X900" s="270"/>
      <c r="Y900" s="364" t="str">
        <f t="shared" si="86"/>
        <v>02/2024</v>
      </c>
    </row>
    <row r="901">
      <c r="A901" s="219">
        <f t="array" ref="A901">XLOOKUP(B901,CABE_VENTAS!$A$1:A1037,CABE_VENTAS!$D$1:D1037,"N/A")</f>
        <v>45327</v>
      </c>
      <c r="B901" s="180">
        <v>1779.0</v>
      </c>
      <c r="C901" s="180" t="s">
        <v>198</v>
      </c>
      <c r="D901" s="362">
        <f t="array" ref="D901">XLOOKUP(B901,CABE_VENTAS!$A$352:A511,CABE_VENTAS!$C$352:C511,"N/A")</f>
        <v>220</v>
      </c>
      <c r="E901" s="363" t="str">
        <f t="array" ref="E901">XLOOKUP(D901,CLIENTES!$A$1:A1037,CLIENTES!$B$1:B1037, "")</f>
        <v>Rodrigo Osses</v>
      </c>
      <c r="F901" s="353"/>
      <c r="G901" s="180">
        <v>5.0</v>
      </c>
      <c r="H901" s="289" t="s">
        <v>1095</v>
      </c>
      <c r="I901" s="289"/>
      <c r="J901" s="391"/>
      <c r="K901" s="301">
        <v>19.5</v>
      </c>
      <c r="L901" s="377">
        <f t="shared" si="87"/>
        <v>97.5</v>
      </c>
      <c r="M901" s="395">
        <v>2023.0</v>
      </c>
      <c r="N901" s="263" t="str">
        <f t="shared" si="84"/>
        <v/>
      </c>
      <c r="O901" s="267">
        <v>12.62</v>
      </c>
      <c r="P901" s="267">
        <v>0.0</v>
      </c>
      <c r="Q901" s="267">
        <f t="array" ref="Q901">IFERROR((K901-O901-P901)*G901,"")</f>
        <v>34.4</v>
      </c>
      <c r="R901" s="294">
        <f t="shared" si="68"/>
        <v>0.3528205128</v>
      </c>
      <c r="S901" s="289"/>
      <c r="T901" s="394"/>
      <c r="U901" s="392"/>
      <c r="V901" s="270" t="str">
        <f t="array" ref="V901">IFERROR(INDEX('ARTICULOS TECNO'!G:G, MATCH(F901, 'ARTICULOS TECNO'!A:A, 0)),"")</f>
        <v/>
      </c>
      <c r="W901" s="270">
        <f t="shared" si="39"/>
        <v>0</v>
      </c>
      <c r="X901" s="270"/>
      <c r="Y901" s="364" t="str">
        <f t="shared" si="86"/>
        <v>02/2024</v>
      </c>
    </row>
    <row r="902">
      <c r="A902" s="219">
        <f t="array" ref="A902">XLOOKUP(B902,CABE_VENTAS!$A$1:A1037,CABE_VENTAS!$D$1:D1037,"N/A")</f>
        <v>45322</v>
      </c>
      <c r="B902" s="180">
        <v>1773.0</v>
      </c>
      <c r="C902" s="180" t="s">
        <v>282</v>
      </c>
      <c r="D902" s="362">
        <f t="array" ref="D902">XLOOKUP(B902,CABE_VENTAS!$A$352:A511,CABE_VENTAS!$C$352:C511,"N/A")</f>
        <v>145</v>
      </c>
      <c r="E902" s="363" t="str">
        <f t="array" ref="E902">XLOOKUP(D902,CLIENTES!$A$1:A1037,CLIENTES!$B$1:B1037, "")</f>
        <v>Lautaro Cicka</v>
      </c>
      <c r="F902" s="353" t="s">
        <v>1096</v>
      </c>
      <c r="G902" s="180">
        <v>1.0</v>
      </c>
      <c r="H902" s="289" t="s">
        <v>1097</v>
      </c>
      <c r="I902" s="289"/>
      <c r="J902" s="391"/>
      <c r="K902" s="301">
        <v>45.0</v>
      </c>
      <c r="L902" s="377">
        <f t="shared" si="87"/>
        <v>45</v>
      </c>
      <c r="M902" s="250" t="s">
        <v>548</v>
      </c>
      <c r="N902" s="263">
        <f t="shared" si="84"/>
        <v>45</v>
      </c>
      <c r="O902" s="392" t="str">
        <f>IFERROR(__xludf.DUMMYFUNCTION("INDEX(QUERY(IMPORTRANGE(COMPRAS,""COMPRAS!C2:G""),""select Col1, Col4 where Col1 = '""&amp;F902&amp;""' ""), COUNTA(QUERY(IMPORTRANGE(Repuestos, Rango_Repu),""select Col1 where Col1 = '""&amp;F902&amp;""' "")),2)"),"#REF!")</f>
        <v>#REF!</v>
      </c>
      <c r="P902" s="267">
        <v>5.0</v>
      </c>
      <c r="Q902" s="267" t="str">
        <f t="array" ref="Q902">IFERROR((K902-O902-P902)*G902,"")</f>
        <v/>
      </c>
      <c r="R902" s="294">
        <f t="shared" si="68"/>
        <v>0</v>
      </c>
      <c r="S902" s="289"/>
      <c r="T902" s="394"/>
      <c r="U902" s="392"/>
      <c r="V902" s="270" t="str">
        <f t="array" ref="V902">IFERROR(INDEX('ARTICULOS TECNO'!G:G, MATCH(F902, 'ARTICULOS TECNO'!A:A, 0)),"")</f>
        <v/>
      </c>
      <c r="W902" s="270">
        <f t="shared" si="39"/>
        <v>0</v>
      </c>
      <c r="X902" s="270"/>
      <c r="Y902" s="364" t="str">
        <f t="shared" si="86"/>
        <v>01/2024</v>
      </c>
    </row>
    <row r="903">
      <c r="A903" s="219">
        <f t="array" ref="A903">XLOOKUP(B903,CABE_VENTAS!$A$1:A1037,CABE_VENTAS!$D$1:D1037,"N/A")</f>
        <v>45319</v>
      </c>
      <c r="B903" s="180">
        <v>1772.0</v>
      </c>
      <c r="C903" s="180" t="s">
        <v>192</v>
      </c>
      <c r="D903" s="362">
        <f t="array" ref="D903">XLOOKUP(B903,CABE_VENTAS!$A$352:A511,CABE_VENTAS!$C$352:C511,"N/A")</f>
        <v>184</v>
      </c>
      <c r="E903" s="363" t="str">
        <f t="array" ref="E903">XLOOKUP(D903,CLIENTES!$A$1:A1037,CLIENTES!$B$1:B1037, "")</f>
        <v>Miguel Vanadia</v>
      </c>
      <c r="F903" s="353"/>
      <c r="G903" s="180">
        <v>1.0</v>
      </c>
      <c r="H903" s="289" t="s">
        <v>1098</v>
      </c>
      <c r="I903" s="289"/>
      <c r="J903" s="391"/>
      <c r="K903" s="301">
        <v>425.0</v>
      </c>
      <c r="L903" s="377">
        <f t="shared" si="87"/>
        <v>425</v>
      </c>
      <c r="M903" s="250" t="s">
        <v>548</v>
      </c>
      <c r="N903" s="263">
        <f t="shared" si="84"/>
        <v>425</v>
      </c>
      <c r="O903" s="267">
        <v>250.0</v>
      </c>
      <c r="P903" s="267">
        <v>25.0</v>
      </c>
      <c r="Q903" s="267">
        <f t="array" ref="Q903">IFERROR((K903-O903-P903)*G903,"")</f>
        <v>150</v>
      </c>
      <c r="R903" s="294">
        <f t="shared" si="68"/>
        <v>0.3529411765</v>
      </c>
      <c r="S903" s="289"/>
      <c r="T903" s="394"/>
      <c r="U903" s="392"/>
      <c r="V903" s="270" t="str">
        <f t="array" ref="V903">IFERROR(INDEX('ARTICULOS TECNO'!G:G, MATCH(F903, 'ARTICULOS TECNO'!A:A, 0)),"")</f>
        <v/>
      </c>
      <c r="W903" s="270">
        <f t="shared" si="39"/>
        <v>0</v>
      </c>
      <c r="X903" s="270"/>
      <c r="Y903" s="364" t="str">
        <f t="shared" si="86"/>
        <v>01/2024</v>
      </c>
    </row>
    <row r="904">
      <c r="A904" s="219">
        <f t="array" ref="A904">XLOOKUP(B904,CABE_VENTAS!$A$1:A1037,CABE_VENTAS!$D$1:D1037,"N/A")</f>
        <v>45316</v>
      </c>
      <c r="B904" s="180">
        <v>1771.0</v>
      </c>
      <c r="C904" s="180" t="s">
        <v>521</v>
      </c>
      <c r="D904" s="362">
        <f t="array" ref="D904">XLOOKUP(B904,CABE_VENTAS!$A$352:A511,CABE_VENTAS!$C$352:C511,"N/A")</f>
        <v>2</v>
      </c>
      <c r="E904" s="363" t="str">
        <f t="array" ref="E904">XLOOKUP(D904,CLIENTES!$A$1:A1037,CLIENTES!$B$1:B1037, "")</f>
        <v>Adrian Adroza</v>
      </c>
      <c r="F904" s="353" t="s">
        <v>1099</v>
      </c>
      <c r="G904" s="180">
        <v>1.0</v>
      </c>
      <c r="H904" s="289" t="s">
        <v>1100</v>
      </c>
      <c r="I904" s="289"/>
      <c r="J904" s="391"/>
      <c r="K904" s="301">
        <v>100.0</v>
      </c>
      <c r="L904" s="377">
        <f t="shared" si="87"/>
        <v>100</v>
      </c>
      <c r="M904" s="250" t="s">
        <v>548</v>
      </c>
      <c r="N904" s="263">
        <f t="shared" si="84"/>
        <v>100</v>
      </c>
      <c r="O904" s="267">
        <v>28.0</v>
      </c>
      <c r="P904" s="267">
        <v>10.0</v>
      </c>
      <c r="Q904" s="267">
        <f t="array" ref="Q904">IFERROR((K904-O904-P904)*G904,"")</f>
        <v>62</v>
      </c>
      <c r="R904" s="294">
        <f t="shared" si="68"/>
        <v>0.62</v>
      </c>
      <c r="S904" s="289"/>
      <c r="T904" s="394"/>
      <c r="U904" s="392"/>
      <c r="V904" s="270" t="str">
        <f t="array" ref="V904">IFERROR(INDEX('ARTICULOS TECNO'!G:G, MATCH(F904, 'ARTICULOS TECNO'!A:A, 0)),"")</f>
        <v/>
      </c>
      <c r="W904" s="270">
        <f t="shared" si="39"/>
        <v>0</v>
      </c>
      <c r="X904" s="270"/>
      <c r="Y904" s="364" t="str">
        <f t="shared" si="86"/>
        <v>01/2024</v>
      </c>
    </row>
    <row r="905">
      <c r="A905" s="219">
        <f t="array" ref="A905">XLOOKUP(B905,CABE_VENTAS!$A$1:A1037,CABE_VENTAS!$D$1:D1037,"N/A")</f>
        <v>45307</v>
      </c>
      <c r="B905" s="180">
        <v>1770.0</v>
      </c>
      <c r="C905" s="180" t="s">
        <v>198</v>
      </c>
      <c r="D905" s="362">
        <f t="array" ref="D905">XLOOKUP(B905,CABE_VENTAS!$A$352:A511,CABE_VENTAS!$C$352:C511,"N/A")</f>
        <v>165</v>
      </c>
      <c r="E905" s="363" t="str">
        <f t="array" ref="E905">XLOOKUP(D905,CLIENTES!$A$1:A1037,CLIENTES!$B$1:B1037, "")</f>
        <v>Mariano Sanchez</v>
      </c>
      <c r="F905" s="353" t="s">
        <v>1101</v>
      </c>
      <c r="G905" s="180">
        <v>1.0</v>
      </c>
      <c r="H905" s="289" t="s">
        <v>1102</v>
      </c>
      <c r="I905" s="289"/>
      <c r="J905" s="391"/>
      <c r="K905" s="301">
        <v>887.0</v>
      </c>
      <c r="L905" s="377">
        <f t="shared" si="87"/>
        <v>887</v>
      </c>
      <c r="M905" s="395">
        <v>2023.0</v>
      </c>
      <c r="N905" s="263">
        <f t="shared" si="84"/>
        <v>887</v>
      </c>
      <c r="O905" s="267">
        <v>650.0</v>
      </c>
      <c r="P905" s="267">
        <v>45.0</v>
      </c>
      <c r="Q905" s="267">
        <f t="array" ref="Q905">IFERROR((K905-O905-P905)*G905,"")</f>
        <v>192</v>
      </c>
      <c r="R905" s="294">
        <f t="shared" si="68"/>
        <v>0.2164599775</v>
      </c>
      <c r="S905" s="289"/>
      <c r="T905" s="394"/>
      <c r="U905" s="392"/>
      <c r="V905" s="270" t="str">
        <f t="array" ref="V905">IFERROR(INDEX('ARTICULOS TECNO'!G:G, MATCH(F905, 'ARTICULOS TECNO'!A:A, 0)),"")</f>
        <v/>
      </c>
      <c r="W905" s="270">
        <f t="shared" si="39"/>
        <v>0</v>
      </c>
      <c r="X905" s="270"/>
      <c r="Y905" s="364" t="str">
        <f t="shared" si="86"/>
        <v>01/2024</v>
      </c>
    </row>
    <row r="906">
      <c r="A906" s="219">
        <f t="array" ref="A906">XLOOKUP(B906,CABE_VENTAS!$A$1:A1037,CABE_VENTAS!$D$1:D1037,"N/A")</f>
        <v>45295</v>
      </c>
      <c r="B906" s="180">
        <v>1769.0</v>
      </c>
      <c r="C906" s="180" t="s">
        <v>282</v>
      </c>
      <c r="D906" s="362">
        <f t="array" ref="D906">XLOOKUP(B906,CABE_VENTAS!$A$352:A511,CABE_VENTAS!$C$352:C511,"N/A")</f>
        <v>67</v>
      </c>
      <c r="E906" s="363" t="str">
        <f t="array" ref="E906">XLOOKUP(D906,CLIENTES!$A$1:A1037,CLIENTES!$B$1:B1037, "")</f>
        <v>Facundo Andriach</v>
      </c>
      <c r="F906" s="353" t="s">
        <v>1103</v>
      </c>
      <c r="G906" s="180">
        <v>1.0</v>
      </c>
      <c r="H906" s="289" t="s">
        <v>1104</v>
      </c>
      <c r="I906" s="289"/>
      <c r="J906" s="391"/>
      <c r="K906" s="301">
        <v>30.0</v>
      </c>
      <c r="L906" s="377">
        <f t="shared" si="87"/>
        <v>30</v>
      </c>
      <c r="M906" s="250" t="s">
        <v>548</v>
      </c>
      <c r="N906" s="263">
        <f t="shared" si="84"/>
        <v>30</v>
      </c>
      <c r="O906" s="267">
        <v>20.0</v>
      </c>
      <c r="P906" s="267">
        <v>45.0</v>
      </c>
      <c r="Q906" s="267">
        <f t="array" ref="Q906">IFERROR((K906-O906-P906)*G906,"")</f>
        <v>-35</v>
      </c>
      <c r="R906" s="294">
        <f t="shared" si="68"/>
        <v>-1.166666667</v>
      </c>
      <c r="S906" s="289"/>
      <c r="T906" s="394"/>
      <c r="U906" s="392"/>
      <c r="V906" s="270" t="str">
        <f t="array" ref="V906">IFERROR(INDEX('ARTICULOS TECNO'!G:G, MATCH(F906, 'ARTICULOS TECNO'!A:A, 0)),"")</f>
        <v/>
      </c>
      <c r="W906" s="270">
        <f t="shared" si="39"/>
        <v>0</v>
      </c>
      <c r="X906" s="270"/>
      <c r="Y906" s="364" t="str">
        <f t="shared" si="86"/>
        <v>01/2024</v>
      </c>
    </row>
    <row r="907">
      <c r="A907" s="219">
        <f t="array" ref="A907">XLOOKUP(B907,CABE_VENTAS!$A$1:A1037,CABE_VENTAS!$D$1:D1037,"N/A")</f>
        <v>45286</v>
      </c>
      <c r="B907" s="180">
        <v>1768.0</v>
      </c>
      <c r="C907" s="180" t="s">
        <v>198</v>
      </c>
      <c r="D907" s="362">
        <f t="array" ref="D907">XLOOKUP(B907,CABE_VENTAS!$A$352:A511,CABE_VENTAS!$C$352:C511,"N/A")</f>
        <v>6</v>
      </c>
      <c r="E907" s="363" t="str">
        <f t="array" ref="E907">XLOOKUP(D907,CLIENTES!$A$1:A1037,CLIENTES!$B$1:B1037, "")</f>
        <v>Alberto Rebecchi</v>
      </c>
      <c r="F907" s="353"/>
      <c r="G907" s="180">
        <v>1.0</v>
      </c>
      <c r="H907" s="289" t="s">
        <v>1105</v>
      </c>
      <c r="I907" s="289"/>
      <c r="J907" s="391"/>
      <c r="K907" s="301">
        <v>831.0</v>
      </c>
      <c r="L907" s="377">
        <f t="shared" si="87"/>
        <v>831</v>
      </c>
      <c r="M907" s="395">
        <v>2023.0</v>
      </c>
      <c r="N907" s="263">
        <f t="shared" si="84"/>
        <v>1837</v>
      </c>
      <c r="O907" s="267">
        <v>499.0</v>
      </c>
      <c r="P907" s="267">
        <v>75.0</v>
      </c>
      <c r="Q907" s="267">
        <f t="array" ref="Q907">IFERROR((K907-O907-P907)*G907,"")</f>
        <v>257</v>
      </c>
      <c r="R907" s="294">
        <f t="shared" si="68"/>
        <v>0.3092659446</v>
      </c>
      <c r="S907" s="289"/>
      <c r="T907" s="394"/>
      <c r="U907" s="392"/>
      <c r="V907" s="270" t="str">
        <f t="array" ref="V907">IFERROR(INDEX('ARTICULOS TECNO'!G:G, MATCH(F907, 'ARTICULOS TECNO'!A:A, 0)),"")</f>
        <v/>
      </c>
      <c r="W907" s="270">
        <f t="shared" si="39"/>
        <v>0</v>
      </c>
      <c r="X907" s="270"/>
      <c r="Y907" s="364" t="str">
        <f t="shared" si="86"/>
        <v>12/2023</v>
      </c>
    </row>
    <row r="908">
      <c r="A908" s="219">
        <f t="array" ref="A908">XLOOKUP(B908,CABE_VENTAS!$A$1:A1037,CABE_VENTAS!$D$1:D1037,"N/A")</f>
        <v>45286</v>
      </c>
      <c r="B908" s="180">
        <v>1768.0</v>
      </c>
      <c r="C908" s="180" t="s">
        <v>198</v>
      </c>
      <c r="D908" s="362">
        <f t="array" ref="D908">XLOOKUP(B908,CABE_VENTAS!$A$352:A511,CABE_VENTAS!$C$352:C511,"N/A")</f>
        <v>6</v>
      </c>
      <c r="E908" s="363" t="str">
        <f t="array" ref="E908">XLOOKUP(D908,CLIENTES!$A$1:A1037,CLIENTES!$B$1:B1037, "")</f>
        <v>Alberto Rebecchi</v>
      </c>
      <c r="F908" s="353"/>
      <c r="G908" s="180">
        <v>1.0</v>
      </c>
      <c r="H908" s="289" t="s">
        <v>1106</v>
      </c>
      <c r="I908" s="289"/>
      <c r="J908" s="391"/>
      <c r="K908" s="301">
        <v>20.0</v>
      </c>
      <c r="L908" s="377">
        <f t="shared" si="87"/>
        <v>20</v>
      </c>
      <c r="M908" s="395">
        <v>2023.0</v>
      </c>
      <c r="N908" s="263" t="str">
        <f t="shared" si="84"/>
        <v/>
      </c>
      <c r="O908" s="267">
        <v>9.99</v>
      </c>
      <c r="P908" s="267">
        <v>10.0</v>
      </c>
      <c r="Q908" s="267">
        <f t="array" ref="Q908">IFERROR((K908-O908-P908)*G908,"")</f>
        <v>0.01</v>
      </c>
      <c r="R908" s="294">
        <f t="shared" si="68"/>
        <v>0.0005</v>
      </c>
      <c r="S908" s="289"/>
      <c r="T908" s="394"/>
      <c r="U908" s="392"/>
      <c r="V908" s="270" t="str">
        <f t="array" ref="V908">IFERROR(INDEX('ARTICULOS TECNO'!G:G, MATCH(F908, 'ARTICULOS TECNO'!A:A, 0)),"")</f>
        <v/>
      </c>
      <c r="W908" s="270">
        <f t="shared" si="39"/>
        <v>0</v>
      </c>
      <c r="X908" s="270"/>
      <c r="Y908" s="364" t="str">
        <f t="shared" si="86"/>
        <v>12/2023</v>
      </c>
    </row>
    <row r="909">
      <c r="A909" s="219">
        <f t="array" ref="A909">XLOOKUP(B909,CABE_VENTAS!$A$1:A1037,CABE_VENTAS!$D$1:D1037,"N/A")</f>
        <v>45286</v>
      </c>
      <c r="B909" s="180">
        <v>1768.0</v>
      </c>
      <c r="C909" s="180" t="s">
        <v>198</v>
      </c>
      <c r="D909" s="362">
        <f t="array" ref="D909">XLOOKUP(B909,CABE_VENTAS!$A$352:A511,CABE_VENTAS!$C$352:C511,"N/A")</f>
        <v>6</v>
      </c>
      <c r="E909" s="363" t="str">
        <f t="array" ref="E909">XLOOKUP(D909,CLIENTES!$A$1:A1037,CLIENTES!$B$1:B1037, "")</f>
        <v>Alberto Rebecchi</v>
      </c>
      <c r="F909" s="353"/>
      <c r="G909" s="180">
        <v>1.0</v>
      </c>
      <c r="H909" s="289" t="s">
        <v>1107</v>
      </c>
      <c r="I909" s="289"/>
      <c r="J909" s="391"/>
      <c r="K909" s="301">
        <v>40.0</v>
      </c>
      <c r="L909" s="377">
        <f t="shared" si="87"/>
        <v>40</v>
      </c>
      <c r="M909" s="395">
        <v>2023.0</v>
      </c>
      <c r="N909" s="263" t="str">
        <f t="shared" si="84"/>
        <v/>
      </c>
      <c r="O909" s="267">
        <v>25.0</v>
      </c>
      <c r="P909" s="267">
        <v>10.0</v>
      </c>
      <c r="Q909" s="267">
        <f t="array" ref="Q909">IFERROR((K909-O909-P909)*G909,"")</f>
        <v>5</v>
      </c>
      <c r="R909" s="294">
        <f t="shared" si="68"/>
        <v>0.125</v>
      </c>
      <c r="S909" s="289"/>
      <c r="T909" s="394"/>
      <c r="U909" s="392"/>
      <c r="V909" s="270" t="str">
        <f t="array" ref="V909">IFERROR(INDEX('ARTICULOS TECNO'!G:G, MATCH(F909, 'ARTICULOS TECNO'!A:A, 0)),"")</f>
        <v/>
      </c>
      <c r="W909" s="270">
        <f t="shared" si="39"/>
        <v>0</v>
      </c>
      <c r="X909" s="270"/>
      <c r="Y909" s="364" t="str">
        <f t="shared" si="86"/>
        <v>12/2023</v>
      </c>
    </row>
    <row r="910">
      <c r="A910" s="219">
        <f t="array" ref="A910">XLOOKUP(B910,CABE_VENTAS!$A$1:A1037,CABE_VENTAS!$D$1:D1037,"N/A")</f>
        <v>45286</v>
      </c>
      <c r="B910" s="180">
        <v>1768.0</v>
      </c>
      <c r="C910" s="180" t="s">
        <v>198</v>
      </c>
      <c r="D910" s="362">
        <f t="array" ref="D910">XLOOKUP(B910,CABE_VENTAS!$A$352:A511,CABE_VENTAS!$C$352:C511,"N/A")</f>
        <v>6</v>
      </c>
      <c r="E910" s="363" t="str">
        <f t="array" ref="E910">XLOOKUP(D910,CLIENTES!$A$1:A1037,CLIENTES!$B$1:B1037, "")</f>
        <v>Alberto Rebecchi</v>
      </c>
      <c r="F910" s="353"/>
      <c r="G910" s="180">
        <v>1.0</v>
      </c>
      <c r="H910" s="289" t="s">
        <v>1108</v>
      </c>
      <c r="I910" s="289"/>
      <c r="J910" s="391"/>
      <c r="K910" s="301">
        <v>25.0</v>
      </c>
      <c r="L910" s="377">
        <f t="shared" si="87"/>
        <v>25</v>
      </c>
      <c r="M910" s="395">
        <v>2023.0</v>
      </c>
      <c r="N910" s="263" t="str">
        <f t="shared" si="84"/>
        <v/>
      </c>
      <c r="O910" s="267">
        <v>25.0</v>
      </c>
      <c r="P910" s="267">
        <v>0.0</v>
      </c>
      <c r="Q910" s="267">
        <f t="array" ref="Q910">IFERROR((K910-O910-P910)*G910,"")</f>
        <v>0</v>
      </c>
      <c r="R910" s="294">
        <f t="shared" si="68"/>
        <v>0</v>
      </c>
      <c r="S910" s="289"/>
      <c r="T910" s="394"/>
      <c r="U910" s="392"/>
      <c r="V910" s="270" t="str">
        <f t="array" ref="V910">IFERROR(INDEX('ARTICULOS TECNO'!G:G, MATCH(F910, 'ARTICULOS TECNO'!A:A, 0)),"")</f>
        <v/>
      </c>
      <c r="W910" s="270">
        <f t="shared" si="39"/>
        <v>0</v>
      </c>
      <c r="X910" s="270"/>
      <c r="Y910" s="364" t="str">
        <f t="shared" si="86"/>
        <v>12/2023</v>
      </c>
    </row>
    <row r="911">
      <c r="A911" s="219">
        <f t="array" ref="A911">XLOOKUP(B911,CABE_VENTAS!$A$1:A1037,CABE_VENTAS!$D$1:D1037,"N/A")</f>
        <v>45286</v>
      </c>
      <c r="B911" s="180">
        <v>1768.0</v>
      </c>
      <c r="C911" s="180" t="s">
        <v>198</v>
      </c>
      <c r="D911" s="362">
        <f t="array" ref="D911">XLOOKUP(B911,CABE_VENTAS!$A$352:A511,CABE_VENTAS!$C$352:C511,"N/A")</f>
        <v>6</v>
      </c>
      <c r="E911" s="363" t="str">
        <f t="array" ref="E911">XLOOKUP(D911,CLIENTES!$A$1:A1037,CLIENTES!$B$1:B1037, "")</f>
        <v>Alberto Rebecchi</v>
      </c>
      <c r="F911" s="353"/>
      <c r="G911" s="180">
        <v>1.0</v>
      </c>
      <c r="H911" s="289" t="s">
        <v>1109</v>
      </c>
      <c r="I911" s="289"/>
      <c r="J911" s="391"/>
      <c r="K911" s="301">
        <v>921.0</v>
      </c>
      <c r="L911" s="377">
        <f t="shared" si="87"/>
        <v>921</v>
      </c>
      <c r="M911" s="395">
        <v>2023.0</v>
      </c>
      <c r="N911" s="263" t="str">
        <f t="shared" si="84"/>
        <v/>
      </c>
      <c r="O911" s="267">
        <v>566.0</v>
      </c>
      <c r="P911" s="267">
        <v>135.0</v>
      </c>
      <c r="Q911" s="267">
        <f t="array" ref="Q911">IFERROR((K911-O911-P911)*G911,"")</f>
        <v>220</v>
      </c>
      <c r="R911" s="294">
        <f t="shared" si="68"/>
        <v>0.2388707926</v>
      </c>
      <c r="S911" s="289"/>
      <c r="T911" s="394"/>
      <c r="U911" s="392"/>
      <c r="V911" s="270" t="str">
        <f t="array" ref="V911">IFERROR(INDEX('ARTICULOS TECNO'!G:G, MATCH(F911, 'ARTICULOS TECNO'!A:A, 0)),"")</f>
        <v/>
      </c>
      <c r="W911" s="270">
        <f t="shared" si="39"/>
        <v>0</v>
      </c>
      <c r="X911" s="270"/>
      <c r="Y911" s="364" t="str">
        <f t="shared" si="86"/>
        <v>12/2023</v>
      </c>
    </row>
    <row r="912">
      <c r="A912" s="219">
        <f t="array" ref="A912">XLOOKUP(B912,CABE_VENTAS!$A$1:A1037,CABE_VENTAS!$D$1:D1037,"N/A")</f>
        <v>45211</v>
      </c>
      <c r="B912" s="180">
        <v>1730.0</v>
      </c>
      <c r="C912" s="180" t="s">
        <v>505</v>
      </c>
      <c r="D912" s="362">
        <f t="array" ref="D912">XLOOKUP(B912,CABE_VENTAS!$A$352:A511,CABE_VENTAS!$C$352:C511,"N/A")</f>
        <v>206</v>
      </c>
      <c r="E912" s="363" t="str">
        <f t="array" ref="E912">XLOOKUP(D912,CLIENTES!$A$1:A1037,CLIENTES!$B$1:B1037, "")</f>
        <v>Pablo Rufino</v>
      </c>
      <c r="F912" s="402"/>
      <c r="G912" s="180">
        <v>1.0</v>
      </c>
      <c r="H912" s="289" t="s">
        <v>1110</v>
      </c>
      <c r="I912" s="289"/>
      <c r="J912" s="391"/>
      <c r="K912" s="301">
        <v>1848.0</v>
      </c>
      <c r="L912" s="377">
        <f>K912</f>
        <v>1848</v>
      </c>
      <c r="M912" s="250" t="s">
        <v>548</v>
      </c>
      <c r="N912" s="263">
        <f t="shared" si="84"/>
        <v>1848</v>
      </c>
      <c r="O912" s="267">
        <v>1557.0</v>
      </c>
      <c r="P912" s="267">
        <v>90.0</v>
      </c>
      <c r="Q912" s="267">
        <f t="array" ref="Q912">IFERROR((K912-O912-P912)*G912,"")</f>
        <v>201</v>
      </c>
      <c r="R912" s="294">
        <f t="shared" si="68"/>
        <v>0.1087662338</v>
      </c>
      <c r="S912" s="270"/>
      <c r="T912" s="394"/>
      <c r="U912" s="392"/>
      <c r="V912" s="270" t="str">
        <f t="array" ref="V912">IFERROR(INDEX('ARTICULOS TECNO'!G:G, MATCH(F912, 'ARTICULOS TECNO'!A:A, 0)),"")</f>
        <v/>
      </c>
      <c r="W912" s="270">
        <f t="shared" si="39"/>
        <v>0</v>
      </c>
      <c r="X912" s="270"/>
      <c r="Y912" s="364" t="str">
        <f t="shared" si="86"/>
        <v>10/2023</v>
      </c>
    </row>
    <row r="913">
      <c r="A913" s="219">
        <f t="array" ref="A913">XLOOKUP(B913,CABE_VENTAS!$A$1:A1037,CABE_VENTAS!$D$1:D1037,"N/A")</f>
        <v>45202</v>
      </c>
      <c r="B913" s="180">
        <v>1727.0</v>
      </c>
      <c r="C913" s="180" t="s">
        <v>191</v>
      </c>
      <c r="D913" s="362">
        <f t="array" ref="D913">XLOOKUP(B913,CABE_VENTAS!$A$352:A511,CABE_VENTAS!$C$352:C511,"N/A")</f>
        <v>213</v>
      </c>
      <c r="E913" s="363" t="str">
        <f t="array" ref="E913">XLOOKUP(D913,CLIENTES!$A$1:A1037,CLIENTES!$B$1:B1037, "")</f>
        <v>Raul Goni</v>
      </c>
      <c r="F913" s="353"/>
      <c r="G913" s="180">
        <v>1.0</v>
      </c>
      <c r="H913" s="289" t="s">
        <v>1111</v>
      </c>
      <c r="I913" s="289"/>
      <c r="J913" s="391"/>
      <c r="K913" s="301">
        <v>1380.0</v>
      </c>
      <c r="L913" s="377">
        <f t="shared" ref="L913:L924" si="88">G913*K913</f>
        <v>1380</v>
      </c>
      <c r="M913" s="250" t="s">
        <v>1112</v>
      </c>
      <c r="N913" s="263">
        <f t="shared" si="84"/>
        <v>7758</v>
      </c>
      <c r="O913" s="267">
        <v>1176.0</v>
      </c>
      <c r="P913" s="267">
        <v>80.0</v>
      </c>
      <c r="Q913" s="267">
        <f t="array" ref="Q913">IFERROR((K913-O913-P913)*G913,"")</f>
        <v>124</v>
      </c>
      <c r="R913" s="294">
        <f t="shared" si="68"/>
        <v>0.08985507246</v>
      </c>
      <c r="S913" s="270"/>
      <c r="T913" s="394"/>
      <c r="U913" s="392"/>
      <c r="V913" s="270" t="str">
        <f t="array" ref="V913">IFERROR(INDEX('ARTICULOS TECNO'!G:G, MATCH(F913, 'ARTICULOS TECNO'!A:A, 0)),"")</f>
        <v/>
      </c>
      <c r="W913" s="270">
        <f t="shared" si="39"/>
        <v>0</v>
      </c>
      <c r="X913" s="270"/>
      <c r="Y913" s="364" t="str">
        <f t="shared" si="86"/>
        <v>10/2023</v>
      </c>
    </row>
    <row r="914">
      <c r="A914" s="219">
        <f t="array" ref="A914">XLOOKUP(B914,CABE_VENTAS!$A$1:A1037,CABE_VENTAS!$D$1:D1037,"N/A")</f>
        <v>45202</v>
      </c>
      <c r="B914" s="180">
        <v>1727.0</v>
      </c>
      <c r="C914" s="180" t="s">
        <v>191</v>
      </c>
      <c r="D914" s="362">
        <f t="array" ref="D914">XLOOKUP(B914,CABE_VENTAS!$A$352:A511,CABE_VENTAS!$C$352:C511,"N/A")</f>
        <v>213</v>
      </c>
      <c r="E914" s="363" t="str">
        <f t="array" ref="E914">XLOOKUP(D914,CLIENTES!$A$1:A1037,CLIENTES!$B$1:B1037, "")</f>
        <v>Raul Goni</v>
      </c>
      <c r="F914" s="353"/>
      <c r="G914" s="180">
        <v>2.0</v>
      </c>
      <c r="H914" s="289" t="s">
        <v>1113</v>
      </c>
      <c r="I914" s="289"/>
      <c r="J914" s="391"/>
      <c r="K914" s="301">
        <v>1490.0</v>
      </c>
      <c r="L914" s="377">
        <f t="shared" si="88"/>
        <v>2980</v>
      </c>
      <c r="M914" s="250" t="s">
        <v>1112</v>
      </c>
      <c r="N914" s="263" t="str">
        <f t="shared" si="84"/>
        <v/>
      </c>
      <c r="O914" s="267">
        <v>1283.0</v>
      </c>
      <c r="P914" s="267">
        <v>80.0</v>
      </c>
      <c r="Q914" s="267">
        <f t="array" ref="Q914">IFERROR((K914-O914-P914)*G914,"")</f>
        <v>254</v>
      </c>
      <c r="R914" s="403">
        <f t="shared" ref="R914:R920" si="89">Q914/((O914+P914)*G914)</f>
        <v>0.09317681585</v>
      </c>
      <c r="S914" s="270"/>
      <c r="T914" s="394"/>
      <c r="U914" s="392"/>
      <c r="V914" s="270" t="str">
        <f t="array" ref="V914">IFERROR(INDEX('ARTICULOS TECNO'!G:G, MATCH(F914, 'ARTICULOS TECNO'!A:A, 0)),"")</f>
        <v/>
      </c>
      <c r="W914" s="270">
        <f t="shared" si="39"/>
        <v>0</v>
      </c>
      <c r="X914" s="270"/>
      <c r="Y914" s="364" t="str">
        <f t="shared" si="86"/>
        <v>10/2023</v>
      </c>
    </row>
    <row r="915">
      <c r="A915" s="219">
        <f t="array" ref="A915">XLOOKUP(B915,CABE_VENTAS!$A$1:A1037,CABE_VENTAS!$D$1:D1037,"N/A")</f>
        <v>45202</v>
      </c>
      <c r="B915" s="180">
        <v>1727.0</v>
      </c>
      <c r="C915" s="180" t="s">
        <v>191</v>
      </c>
      <c r="D915" s="362">
        <f t="array" ref="D915">XLOOKUP(B915,CABE_VENTAS!$A$352:A511,CABE_VENTAS!$C$352:C511,"N/A")</f>
        <v>213</v>
      </c>
      <c r="E915" s="363" t="str">
        <f t="array" ref="E915">XLOOKUP(D915,CLIENTES!$A$1:A1037,CLIENTES!$B$1:B1037, "")</f>
        <v>Raul Goni</v>
      </c>
      <c r="F915" s="353"/>
      <c r="G915" s="180">
        <v>1.0</v>
      </c>
      <c r="H915" s="289" t="s">
        <v>1114</v>
      </c>
      <c r="I915" s="289"/>
      <c r="J915" s="391"/>
      <c r="K915" s="301">
        <v>1699.0</v>
      </c>
      <c r="L915" s="377">
        <f t="shared" si="88"/>
        <v>1699</v>
      </c>
      <c r="M915" s="250" t="s">
        <v>1112</v>
      </c>
      <c r="N915" s="263" t="str">
        <f t="shared" si="84"/>
        <v/>
      </c>
      <c r="O915" s="267">
        <v>1497.0</v>
      </c>
      <c r="P915" s="267">
        <v>80.0</v>
      </c>
      <c r="Q915" s="267">
        <f t="array" ref="Q915">IFERROR((K915-O915-P915)*G915,"")</f>
        <v>122</v>
      </c>
      <c r="R915" s="403">
        <f t="shared" si="89"/>
        <v>0.0773620799</v>
      </c>
      <c r="S915" s="394"/>
      <c r="T915" s="394"/>
      <c r="U915" s="392"/>
      <c r="V915" s="270" t="str">
        <f t="array" ref="V915">IFERROR(INDEX('ARTICULOS TECNO'!G:G, MATCH(F915, 'ARTICULOS TECNO'!A:A, 0)),"")</f>
        <v/>
      </c>
      <c r="W915" s="270">
        <f t="shared" si="39"/>
        <v>0</v>
      </c>
      <c r="X915" s="270"/>
      <c r="Y915" s="364" t="str">
        <f t="shared" si="86"/>
        <v>10/2023</v>
      </c>
    </row>
    <row r="916">
      <c r="A916" s="219">
        <f t="array" ref="A916">XLOOKUP(B916,CABE_VENTAS!$A$1:A1037,CABE_VENTAS!$D$1:D1037,"N/A")</f>
        <v>45202</v>
      </c>
      <c r="B916" s="180">
        <v>1727.0</v>
      </c>
      <c r="C916" s="180" t="s">
        <v>191</v>
      </c>
      <c r="D916" s="362">
        <f t="array" ref="D916">XLOOKUP(B916,CABE_VENTAS!$A$352:A511,CABE_VENTAS!$C$352:C511,"N/A")</f>
        <v>213</v>
      </c>
      <c r="E916" s="363" t="str">
        <f t="array" ref="E916">XLOOKUP(D916,CLIENTES!$A$1:A1037,CLIENTES!$B$1:B1037, "")</f>
        <v>Raul Goni</v>
      </c>
      <c r="F916" s="353"/>
      <c r="G916" s="180">
        <v>1.0</v>
      </c>
      <c r="H916" s="289" t="s">
        <v>1115</v>
      </c>
      <c r="I916" s="289"/>
      <c r="J916" s="391"/>
      <c r="K916" s="301">
        <v>1699.0</v>
      </c>
      <c r="L916" s="377">
        <f t="shared" si="88"/>
        <v>1699</v>
      </c>
      <c r="M916" s="250" t="s">
        <v>1112</v>
      </c>
      <c r="N916" s="263" t="str">
        <f t="shared" si="84"/>
        <v/>
      </c>
      <c r="O916" s="267">
        <v>1497.0</v>
      </c>
      <c r="P916" s="267">
        <v>80.0</v>
      </c>
      <c r="Q916" s="267">
        <f t="array" ref="Q916">IFERROR((K916-O916-P916)*G916,"")</f>
        <v>122</v>
      </c>
      <c r="R916" s="403">
        <f t="shared" si="89"/>
        <v>0.0773620799</v>
      </c>
      <c r="S916" s="394"/>
      <c r="T916" s="394"/>
      <c r="U916" s="392"/>
      <c r="V916" s="270" t="str">
        <f t="array" ref="V916">IFERROR(INDEX('ARTICULOS TECNO'!G:G, MATCH(F916, 'ARTICULOS TECNO'!A:A, 0)),"")</f>
        <v/>
      </c>
      <c r="W916" s="270">
        <f t="shared" si="39"/>
        <v>0</v>
      </c>
      <c r="X916" s="270"/>
      <c r="Y916" s="364" t="str">
        <f t="shared" si="86"/>
        <v>10/2023</v>
      </c>
    </row>
    <row r="917">
      <c r="A917" s="219">
        <f t="array" ref="A917">XLOOKUP(B917,CABE_VENTAS!$A$1:A1037,CABE_VENTAS!$D$1:D1037,"N/A")</f>
        <v>45202</v>
      </c>
      <c r="B917" s="180">
        <v>1726.0</v>
      </c>
      <c r="C917" s="180" t="s">
        <v>191</v>
      </c>
      <c r="D917" s="362">
        <f t="array" ref="D917">XLOOKUP(B917,CABE_VENTAS!$A$352:A511,CABE_VENTAS!$C$352:C511,"N/A")</f>
        <v>85</v>
      </c>
      <c r="E917" s="363" t="str">
        <f t="array" ref="E917">XLOOKUP(D917,CLIENTES!$A$1:A1037,CLIENTES!$B$1:B1037, "")</f>
        <v>Franco Visciarelli</v>
      </c>
      <c r="F917" s="254"/>
      <c r="G917" s="180">
        <v>1.0</v>
      </c>
      <c r="H917" s="289" t="s">
        <v>1116</v>
      </c>
      <c r="I917" s="289"/>
      <c r="J917" s="391"/>
      <c r="K917" s="301">
        <v>1269.0</v>
      </c>
      <c r="L917" s="377">
        <f t="shared" si="88"/>
        <v>1269</v>
      </c>
      <c r="M917" s="250" t="s">
        <v>548</v>
      </c>
      <c r="N917" s="263">
        <f t="shared" si="84"/>
        <v>1269</v>
      </c>
      <c r="O917" s="267">
        <v>1069.0</v>
      </c>
      <c r="P917" s="267">
        <v>80.0</v>
      </c>
      <c r="Q917" s="267">
        <f t="array" ref="Q917">IFERROR((K917-O917-P917)*G917,"")</f>
        <v>120</v>
      </c>
      <c r="R917" s="403">
        <f t="shared" si="89"/>
        <v>0.1044386423</v>
      </c>
      <c r="S917" s="37" t="s">
        <v>581</v>
      </c>
      <c r="T917" s="404" t="s">
        <v>1117</v>
      </c>
      <c r="U917" s="392"/>
      <c r="V917" s="270" t="str">
        <f t="array" ref="V917">IFERROR(INDEX('ARTICULOS TECNO'!G:G, MATCH(F917, 'ARTICULOS TECNO'!A:A, 0)),"")</f>
        <v/>
      </c>
      <c r="W917" s="270">
        <f t="shared" si="39"/>
        <v>0</v>
      </c>
      <c r="X917" s="405" t="s">
        <v>1118</v>
      </c>
      <c r="Y917" s="406" t="str">
        <f t="shared" si="86"/>
        <v>10/2023</v>
      </c>
    </row>
    <row r="918">
      <c r="A918" s="219">
        <f t="array" ref="A918">XLOOKUP(B918,CABE_VENTAS!$A$1:A1037,CABE_VENTAS!$D$1:D1037,"N/A")</f>
        <v>45202</v>
      </c>
      <c r="B918" s="180">
        <v>1725.0</v>
      </c>
      <c r="C918" s="180" t="s">
        <v>191</v>
      </c>
      <c r="D918" s="362">
        <f t="array" ref="D918">XLOOKUP(B918,CABE_VENTAS!$A$352:A511,CABE_VENTAS!$C$352:C511,"N/A")</f>
        <v>0</v>
      </c>
      <c r="E918" s="363" t="str">
        <f t="array" ref="E918">XLOOKUP(D918,CLIENTES!$A$1:A1037,CLIENTES!$B$1:B1037, "")</f>
        <v/>
      </c>
      <c r="F918" s="254"/>
      <c r="G918" s="180">
        <v>1.0</v>
      </c>
      <c r="H918" s="289" t="s">
        <v>1119</v>
      </c>
      <c r="I918" s="289"/>
      <c r="J918" s="391"/>
      <c r="K918" s="301">
        <v>1490.0</v>
      </c>
      <c r="L918" s="377">
        <f t="shared" si="88"/>
        <v>1490</v>
      </c>
      <c r="M918" s="250" t="s">
        <v>548</v>
      </c>
      <c r="N918" s="263">
        <f t="shared" si="84"/>
        <v>1490</v>
      </c>
      <c r="O918" s="267">
        <v>1283.0</v>
      </c>
      <c r="P918" s="267">
        <v>80.0</v>
      </c>
      <c r="Q918" s="267">
        <f t="array" ref="Q918">IFERROR((K918-O918-P918)*G918,"")</f>
        <v>127</v>
      </c>
      <c r="R918" s="403">
        <f t="shared" si="89"/>
        <v>0.09317681585</v>
      </c>
      <c r="S918" s="37" t="s">
        <v>581</v>
      </c>
      <c r="T918" s="404" t="s">
        <v>1120</v>
      </c>
      <c r="U918" s="392"/>
      <c r="V918" s="270" t="str">
        <f t="array" ref="V918">IFERROR(INDEX('ARTICULOS TECNO'!G:G, MATCH(F918, 'ARTICULOS TECNO'!A:A, 0)),"")</f>
        <v/>
      </c>
      <c r="W918" s="270">
        <f t="shared" si="39"/>
        <v>0</v>
      </c>
      <c r="X918" s="405" t="s">
        <v>1121</v>
      </c>
      <c r="Y918" s="406" t="str">
        <f t="shared" si="86"/>
        <v>10/2023</v>
      </c>
    </row>
    <row r="919">
      <c r="A919" s="219">
        <f t="array" ref="A919">XLOOKUP(B919,CABE_VENTAS!$A$1:A1037,CABE_VENTAS!$D$1:D1037,"N/A")</f>
        <v>45202</v>
      </c>
      <c r="B919" s="180">
        <v>1724.0</v>
      </c>
      <c r="C919" s="180" t="s">
        <v>191</v>
      </c>
      <c r="D919" s="362">
        <f t="array" ref="D919">XLOOKUP(B919,CABE_VENTAS!$A$352:A511,CABE_VENTAS!$C$352:C511,"N/A")</f>
        <v>187</v>
      </c>
      <c r="E919" s="363" t="str">
        <f t="array" ref="E919">XLOOKUP(D919,CLIENTES!$A$1:A1037,CLIENTES!$B$1:B1037, "")</f>
        <v>Nahuel Cabildo</v>
      </c>
      <c r="F919" s="254"/>
      <c r="G919" s="180">
        <v>1.0</v>
      </c>
      <c r="H919" s="289" t="s">
        <v>1122</v>
      </c>
      <c r="I919" s="289"/>
      <c r="J919" s="391"/>
      <c r="K919" s="301">
        <v>1590.0</v>
      </c>
      <c r="L919" s="377">
        <f t="shared" si="88"/>
        <v>1590</v>
      </c>
      <c r="M919" s="250" t="s">
        <v>548</v>
      </c>
      <c r="N919" s="263">
        <f t="shared" si="84"/>
        <v>3289</v>
      </c>
      <c r="O919" s="267">
        <v>1390.0</v>
      </c>
      <c r="P919" s="267">
        <v>80.0</v>
      </c>
      <c r="Q919" s="267">
        <f t="array" ref="Q919">IFERROR((K919-O919-P919)*G919,"")</f>
        <v>120</v>
      </c>
      <c r="R919" s="403">
        <f t="shared" si="89"/>
        <v>0.08163265306</v>
      </c>
      <c r="S919" s="37" t="s">
        <v>581</v>
      </c>
      <c r="T919" s="404" t="s">
        <v>1117</v>
      </c>
      <c r="U919" s="392"/>
      <c r="V919" s="270" t="str">
        <f t="array" ref="V919">IFERROR(INDEX('ARTICULOS TECNO'!G:G, MATCH(F919, 'ARTICULOS TECNO'!A:A, 0)),"")</f>
        <v/>
      </c>
      <c r="W919" s="270">
        <f t="shared" si="39"/>
        <v>0</v>
      </c>
      <c r="X919" s="405" t="s">
        <v>1118</v>
      </c>
      <c r="Y919" s="406" t="str">
        <f t="shared" si="86"/>
        <v>10/2023</v>
      </c>
    </row>
    <row r="920">
      <c r="A920" s="219">
        <f t="array" ref="A920">XLOOKUP(B920,CABE_VENTAS!$A$1:A1037,CABE_VENTAS!$D$1:D1037,"N/A")</f>
        <v>45202</v>
      </c>
      <c r="B920" s="180">
        <v>1724.0</v>
      </c>
      <c r="C920" s="180" t="s">
        <v>191</v>
      </c>
      <c r="D920" s="362">
        <f t="array" ref="D920">XLOOKUP(B920,CABE_VENTAS!$A$352:A511,CABE_VENTAS!$C$352:C511,"N/A")</f>
        <v>187</v>
      </c>
      <c r="E920" s="363" t="str">
        <f t="array" ref="E920">XLOOKUP(D920,CLIENTES!$A$1:A1037,CLIENTES!$B$1:B1037, "")</f>
        <v>Nahuel Cabildo</v>
      </c>
      <c r="F920" s="353"/>
      <c r="G920" s="180">
        <v>1.0</v>
      </c>
      <c r="H920" s="289" t="s">
        <v>1123</v>
      </c>
      <c r="I920" s="289"/>
      <c r="J920" s="391"/>
      <c r="K920" s="301">
        <v>1699.0</v>
      </c>
      <c r="L920" s="377">
        <f t="shared" si="88"/>
        <v>1699</v>
      </c>
      <c r="M920" s="250" t="s">
        <v>548</v>
      </c>
      <c r="N920" s="263" t="str">
        <f t="shared" si="84"/>
        <v/>
      </c>
      <c r="O920" s="267">
        <v>1497.0</v>
      </c>
      <c r="P920" s="267">
        <v>80.0</v>
      </c>
      <c r="Q920" s="267">
        <f t="array" ref="Q920">IFERROR((K920-O920-P920)*G920,"")</f>
        <v>122</v>
      </c>
      <c r="R920" s="403">
        <f t="shared" si="89"/>
        <v>0.0773620799</v>
      </c>
      <c r="S920" s="407"/>
      <c r="T920" s="404" t="s">
        <v>1124</v>
      </c>
      <c r="U920" s="392"/>
      <c r="V920" s="270" t="str">
        <f t="array" ref="V920">IFERROR(INDEX('ARTICULOS TECNO'!G:G, MATCH(F920, 'ARTICULOS TECNO'!A:A, 0)),"")</f>
        <v/>
      </c>
      <c r="W920" s="270">
        <f t="shared" si="39"/>
        <v>0</v>
      </c>
      <c r="X920" s="270"/>
      <c r="Y920" s="364" t="str">
        <f t="shared" si="86"/>
        <v>10/2023</v>
      </c>
    </row>
    <row r="921">
      <c r="A921" s="219">
        <f t="array" ref="A921">XLOOKUP(B921,CABE_VENTAS!$A$1:A1037,CABE_VENTAS!$D$1:D1037,"N/A")</f>
        <v>45194</v>
      </c>
      <c r="B921" s="180">
        <v>1723.0</v>
      </c>
      <c r="C921" s="180" t="s">
        <v>191</v>
      </c>
      <c r="D921" s="362">
        <f t="array" ref="D921">XLOOKUP(B921,CABE_VENTAS!$A$352:A511,CABE_VENTAS!$C$352:C511,"N/A")</f>
        <v>67</v>
      </c>
      <c r="E921" s="363" t="str">
        <f t="array" ref="E921">XLOOKUP(D921,CLIENTES!$A$1:A1037,CLIENTES!$B$1:B1037, "")</f>
        <v>Facundo Andriach</v>
      </c>
      <c r="F921" s="353"/>
      <c r="G921" s="180">
        <v>1.0</v>
      </c>
      <c r="H921" s="289" t="s">
        <v>1125</v>
      </c>
      <c r="I921" s="289"/>
      <c r="J921" s="391"/>
      <c r="K921" s="301">
        <v>1300.0</v>
      </c>
      <c r="L921" s="377">
        <f t="shared" si="88"/>
        <v>1300</v>
      </c>
      <c r="M921" s="250" t="s">
        <v>548</v>
      </c>
      <c r="N921" s="263">
        <f t="shared" si="84"/>
        <v>1300</v>
      </c>
      <c r="O921" s="267">
        <v>1250.0</v>
      </c>
      <c r="P921" s="267">
        <v>0.0</v>
      </c>
      <c r="Q921" s="267">
        <f t="array" ref="Q921">IFERROR((K921-O921-P921)*G921,"")</f>
        <v>50</v>
      </c>
      <c r="R921" s="294">
        <f t="shared" ref="R921:R1037" si="90">IFERROR(Q921/L921,0)</f>
        <v>0.03846153846</v>
      </c>
      <c r="S921" s="394"/>
      <c r="T921" s="180" t="s">
        <v>1126</v>
      </c>
      <c r="U921" s="392"/>
      <c r="V921" s="270" t="str">
        <f t="array" ref="V921">IFERROR(INDEX('ARTICULOS TECNO'!G:G, MATCH(F921, 'ARTICULOS TECNO'!A:A, 0)),"")</f>
        <v/>
      </c>
      <c r="W921" s="270">
        <f t="shared" si="39"/>
        <v>0</v>
      </c>
      <c r="X921" s="270"/>
      <c r="Y921" s="364" t="str">
        <f t="shared" si="86"/>
        <v>09/2023</v>
      </c>
    </row>
    <row r="922">
      <c r="A922" s="219">
        <f t="array" ref="A922">XLOOKUP(B922,CABE_VENTAS!$A$1:A1037,CABE_VENTAS!$D$1:D1037,"N/A")</f>
        <v>45171</v>
      </c>
      <c r="B922" s="180">
        <v>1716.0</v>
      </c>
      <c r="C922" s="180" t="s">
        <v>192</v>
      </c>
      <c r="D922" s="362">
        <f t="array" ref="D922">XLOOKUP(B922,CABE_VENTAS!$A$352:A511,CABE_VENTAS!$C$352:C511,"N/A")</f>
        <v>157</v>
      </c>
      <c r="E922" s="363" t="str">
        <f t="array" ref="E922">XLOOKUP(D922,CLIENTES!$A$1:A1037,CLIENTES!$B$1:B1037, "")</f>
        <v>Luis Favilla</v>
      </c>
      <c r="F922" s="353"/>
      <c r="G922" s="180">
        <v>3.0</v>
      </c>
      <c r="H922" s="408" t="s">
        <v>1127</v>
      </c>
      <c r="I922" s="408"/>
      <c r="J922" s="391"/>
      <c r="K922" s="301"/>
      <c r="L922" s="377">
        <f t="shared" si="88"/>
        <v>0</v>
      </c>
      <c r="M922" s="250" t="s">
        <v>548</v>
      </c>
      <c r="N922" s="263">
        <f t="shared" si="84"/>
        <v>0</v>
      </c>
      <c r="O922" s="392"/>
      <c r="P922" s="267"/>
      <c r="Q922" s="267">
        <f t="array" ref="Q922">IFERROR((K922-O922-P922)*G922,"")</f>
        <v>0</v>
      </c>
      <c r="R922" s="294">
        <f t="shared" si="90"/>
        <v>0</v>
      </c>
      <c r="S922" s="270"/>
      <c r="T922" s="394"/>
      <c r="U922" s="392"/>
      <c r="V922" s="270" t="str">
        <f t="array" ref="V922">IFERROR(INDEX('ARTICULOS TECNO'!G:G, MATCH(F922, 'ARTICULOS TECNO'!A:A, 0)),"")</f>
        <v/>
      </c>
      <c r="W922" s="270">
        <f t="shared" si="39"/>
        <v>0</v>
      </c>
      <c r="X922" s="270"/>
      <c r="Y922" s="364" t="str">
        <f t="shared" si="86"/>
        <v>09/2023</v>
      </c>
    </row>
    <row r="923">
      <c r="A923" s="219">
        <f t="array" ref="A923">XLOOKUP(B923,CABE_VENTAS!$A$1:A1037,CABE_VENTAS!$D$1:D1037,"N/A")</f>
        <v>45171</v>
      </c>
      <c r="B923" s="180">
        <v>1716.0</v>
      </c>
      <c r="C923" s="180" t="s">
        <v>192</v>
      </c>
      <c r="D923" s="362">
        <f t="array" ref="D923">XLOOKUP(B923,CABE_VENTAS!$A$352:A511,CABE_VENTAS!$C$352:C511,"N/A")</f>
        <v>157</v>
      </c>
      <c r="E923" s="363" t="str">
        <f t="array" ref="E923">XLOOKUP(D923,CLIENTES!$A$1:A1037,CLIENTES!$B$1:B1037, "")</f>
        <v>Luis Favilla</v>
      </c>
      <c r="F923" s="353"/>
      <c r="G923" s="180">
        <v>1.0</v>
      </c>
      <c r="H923" s="408" t="s">
        <v>1128</v>
      </c>
      <c r="I923" s="408"/>
      <c r="J923" s="391"/>
      <c r="K923" s="301"/>
      <c r="L923" s="377">
        <f t="shared" si="88"/>
        <v>0</v>
      </c>
      <c r="M923" s="250" t="s">
        <v>548</v>
      </c>
      <c r="N923" s="263" t="str">
        <f t="shared" si="84"/>
        <v/>
      </c>
      <c r="O923" s="392"/>
      <c r="P923" s="267"/>
      <c r="Q923" s="267">
        <f t="array" ref="Q923">IFERROR((K923-O923-P923)*G923,"")</f>
        <v>0</v>
      </c>
      <c r="R923" s="294">
        <f t="shared" si="90"/>
        <v>0</v>
      </c>
      <c r="S923" s="270"/>
      <c r="T923" s="394"/>
      <c r="U923" s="392"/>
      <c r="V923" s="270" t="str">
        <f t="array" ref="V923">IFERROR(INDEX('ARTICULOS TECNO'!G:G, MATCH(F923, 'ARTICULOS TECNO'!A:A, 0)),"")</f>
        <v/>
      </c>
      <c r="W923" s="270">
        <f t="shared" si="39"/>
        <v>0</v>
      </c>
      <c r="X923" s="270"/>
      <c r="Y923" s="364" t="str">
        <f t="shared" si="86"/>
        <v>09/2023</v>
      </c>
    </row>
    <row r="924">
      <c r="A924" s="219">
        <f t="array" ref="A924">XLOOKUP(B924,CABE_VENTAS!$A$1:A1037,CABE_VENTAS!$D$1:D1037,"N/A")</f>
        <v>45170</v>
      </c>
      <c r="B924" s="180">
        <v>1714.0</v>
      </c>
      <c r="C924" s="180" t="s">
        <v>627</v>
      </c>
      <c r="D924" s="362">
        <f t="array" ref="D924">XLOOKUP(B924,CABE_VENTAS!$A$352:A511,CABE_VENTAS!$C$352:C511,"N/A")</f>
        <v>17</v>
      </c>
      <c r="E924" s="363" t="str">
        <f t="array" ref="E924">XLOOKUP(D924,CLIENTES!$A$1:A1037,CLIENTES!$B$1:B1037, "")</f>
        <v>Anibal Muzzin</v>
      </c>
      <c r="F924" s="353"/>
      <c r="G924" s="180">
        <v>1.0</v>
      </c>
      <c r="H924" s="408" t="s">
        <v>1129</v>
      </c>
      <c r="I924" s="408"/>
      <c r="J924" s="391"/>
      <c r="K924" s="301">
        <v>1650.0</v>
      </c>
      <c r="L924" s="377">
        <f t="shared" si="88"/>
        <v>1650</v>
      </c>
      <c r="M924" s="250" t="s">
        <v>548</v>
      </c>
      <c r="N924" s="263">
        <f t="shared" si="84"/>
        <v>2050</v>
      </c>
      <c r="O924" s="267">
        <v>1099.0</v>
      </c>
      <c r="P924" s="267">
        <f>2.5*45</f>
        <v>112.5</v>
      </c>
      <c r="Q924" s="267">
        <f t="array" ref="Q924">IFERROR((K924-O924-P924)*G924,"")</f>
        <v>438.5</v>
      </c>
      <c r="R924" s="294">
        <f t="shared" si="90"/>
        <v>0.2657575758</v>
      </c>
      <c r="S924" s="270"/>
      <c r="T924" s="394" t="str">
        <f t="shared" ref="T924:U924" si="91">SUM(#REF!)</f>
        <v>#REF!</v>
      </c>
      <c r="U924" s="392" t="str">
        <f t="shared" si="91"/>
        <v>#REF!</v>
      </c>
      <c r="V924" s="270" t="str">
        <f t="array" ref="V924">IFERROR(INDEX('ARTICULOS TECNO'!G:G, MATCH(F924, 'ARTICULOS TECNO'!A:A, 0)),"")</f>
        <v/>
      </c>
      <c r="W924" s="270">
        <f t="shared" si="39"/>
        <v>0</v>
      </c>
      <c r="X924" s="270"/>
      <c r="Y924" s="364" t="str">
        <f t="shared" si="86"/>
        <v>09/2023</v>
      </c>
    </row>
    <row r="925">
      <c r="A925" s="219">
        <f t="array" ref="A925">XLOOKUP(B925,CABE_VENTAS!$A$1:A1037,CABE_VENTAS!$D$1:D1037,"N/A")</f>
        <v>45170</v>
      </c>
      <c r="B925" s="180">
        <v>1714.0</v>
      </c>
      <c r="C925" s="180" t="s">
        <v>195</v>
      </c>
      <c r="D925" s="362">
        <f t="array" ref="D925">XLOOKUP(B925,CABE_VENTAS!$A$352:A511,CABE_VENTAS!$C$352:C511,"N/A")</f>
        <v>17</v>
      </c>
      <c r="E925" s="363" t="str">
        <f t="array" ref="E925">XLOOKUP(D925,CLIENTES!$A$1:A1037,CLIENTES!$B$1:B1037, "")</f>
        <v>Anibal Muzzin</v>
      </c>
      <c r="F925" s="353"/>
      <c r="G925" s="180">
        <v>1.0</v>
      </c>
      <c r="H925" s="408" t="s">
        <v>1130</v>
      </c>
      <c r="I925" s="408"/>
      <c r="J925" s="391"/>
      <c r="K925" s="301">
        <v>145.0</v>
      </c>
      <c r="L925" s="377">
        <f t="shared" ref="L925:L926" si="92">K925</f>
        <v>145</v>
      </c>
      <c r="M925" s="250" t="s">
        <v>548</v>
      </c>
      <c r="N925" s="263" t="str">
        <f t="shared" si="84"/>
        <v/>
      </c>
      <c r="O925" s="267">
        <v>99.0</v>
      </c>
      <c r="P925" s="267">
        <f>0.35*45</f>
        <v>15.75</v>
      </c>
      <c r="Q925" s="267">
        <f t="array" ref="Q925">IFERROR((K925-O925-P925)*G925,"")</f>
        <v>30.25</v>
      </c>
      <c r="R925" s="294">
        <f t="shared" si="90"/>
        <v>0.2086206897</v>
      </c>
      <c r="S925" s="270"/>
      <c r="T925" s="393" t="str">
        <f>U924/T924</f>
        <v>#REF!</v>
      </c>
      <c r="U925" s="392"/>
      <c r="V925" s="270" t="str">
        <f t="array" ref="V925">IFERROR(INDEX('ARTICULOS TECNO'!G:G, MATCH(F925, 'ARTICULOS TECNO'!A:A, 0)),"")</f>
        <v/>
      </c>
      <c r="W925" s="270">
        <f t="shared" si="39"/>
        <v>0</v>
      </c>
      <c r="X925" s="270"/>
      <c r="Y925" s="364" t="str">
        <f t="shared" si="86"/>
        <v>09/2023</v>
      </c>
    </row>
    <row r="926">
      <c r="A926" s="219">
        <f t="array" ref="A926">XLOOKUP(B926,CABE_VENTAS!$A$1:A1037,CABE_VENTAS!$D$1:D1037,"N/A")</f>
        <v>45170</v>
      </c>
      <c r="B926" s="180">
        <v>1714.0</v>
      </c>
      <c r="C926" s="180" t="s">
        <v>195</v>
      </c>
      <c r="D926" s="362">
        <f t="array" ref="D926">XLOOKUP(B926,CABE_VENTAS!$A$352:A511,CABE_VENTAS!$C$352:C511,"N/A")</f>
        <v>17</v>
      </c>
      <c r="E926" s="363" t="str">
        <f t="array" ref="E926">XLOOKUP(D926,CLIENTES!$A$1:A1037,CLIENTES!$B$1:B1037, "")</f>
        <v>Anibal Muzzin</v>
      </c>
      <c r="F926" s="353"/>
      <c r="G926" s="180">
        <v>1.0</v>
      </c>
      <c r="H926" s="408" t="s">
        <v>1131</v>
      </c>
      <c r="I926" s="408"/>
      <c r="J926" s="391"/>
      <c r="K926" s="301">
        <v>255.0</v>
      </c>
      <c r="L926" s="377">
        <f t="shared" si="92"/>
        <v>255</v>
      </c>
      <c r="M926" s="250" t="s">
        <v>548</v>
      </c>
      <c r="N926" s="263" t="str">
        <f t="shared" si="84"/>
        <v/>
      </c>
      <c r="O926" s="267">
        <v>173.0</v>
      </c>
      <c r="P926" s="267">
        <f>0.7*45</f>
        <v>31.5</v>
      </c>
      <c r="Q926" s="267">
        <f t="array" ref="Q926">IFERROR((K926-O926-P926)*G926,"")</f>
        <v>50.5</v>
      </c>
      <c r="R926" s="294">
        <f t="shared" si="90"/>
        <v>0.1980392157</v>
      </c>
      <c r="S926" s="270"/>
      <c r="T926" s="394"/>
      <c r="U926" s="392"/>
      <c r="V926" s="270" t="str">
        <f t="array" ref="V926">IFERROR(INDEX('ARTICULOS TECNO'!G:G, MATCH(F926, 'ARTICULOS TECNO'!A:A, 0)),"")</f>
        <v/>
      </c>
      <c r="W926" s="270">
        <f t="shared" si="39"/>
        <v>0</v>
      </c>
      <c r="X926" s="270"/>
      <c r="Y926" s="364" t="str">
        <f t="shared" si="86"/>
        <v>09/2023</v>
      </c>
    </row>
    <row r="927">
      <c r="A927" s="219">
        <f t="array" ref="A927">XLOOKUP(B927,CABE_VENTAS!$A$1:A1037,CABE_VENTAS!$D$1:D1037,"N/A")</f>
        <v>45170</v>
      </c>
      <c r="B927" s="180">
        <v>1713.0</v>
      </c>
      <c r="C927" s="180" t="s">
        <v>198</v>
      </c>
      <c r="D927" s="362">
        <f t="array" ref="D927">XLOOKUP(B927,CABE_VENTAS!$A$352:A511,CABE_VENTAS!$C$352:C511,"N/A")</f>
        <v>0</v>
      </c>
      <c r="E927" s="363" t="str">
        <f t="array" ref="E927">XLOOKUP(D927,CLIENTES!$A$1:A1037,CLIENTES!$B$1:B1037, "")</f>
        <v/>
      </c>
      <c r="F927" s="353"/>
      <c r="G927" s="180">
        <v>1.0</v>
      </c>
      <c r="H927" s="408" t="s">
        <v>1132</v>
      </c>
      <c r="I927" s="408"/>
      <c r="J927" s="391"/>
      <c r="K927" s="301">
        <v>4323.0</v>
      </c>
      <c r="L927" s="377">
        <f t="shared" ref="L927:L949" si="93">G927*K927</f>
        <v>4323</v>
      </c>
      <c r="M927" s="180" t="s">
        <v>553</v>
      </c>
      <c r="N927" s="263">
        <f t="shared" si="84"/>
        <v>5480</v>
      </c>
      <c r="O927" s="267">
        <v>3699.0</v>
      </c>
      <c r="P927" s="267">
        <v>100.0</v>
      </c>
      <c r="Q927" s="267">
        <f t="array" ref="Q927">IFERROR((K927-O927-P927)*G927,"")</f>
        <v>524</v>
      </c>
      <c r="R927" s="294">
        <f t="shared" si="90"/>
        <v>0.1212121212</v>
      </c>
      <c r="S927" s="270"/>
      <c r="T927" s="394"/>
      <c r="U927" s="392"/>
      <c r="V927" s="270" t="str">
        <f t="array" ref="V927">IFERROR(INDEX('ARTICULOS TECNO'!G:G, MATCH(F927, 'ARTICULOS TECNO'!A:A, 0)),"")</f>
        <v/>
      </c>
      <c r="W927" s="270">
        <f t="shared" si="39"/>
        <v>0</v>
      </c>
      <c r="X927" s="270"/>
      <c r="Y927" s="380"/>
    </row>
    <row r="928">
      <c r="A928" s="219">
        <f t="array" ref="A928">XLOOKUP(B928,CABE_VENTAS!$A$1:A1037,CABE_VENTAS!$D$1:D1037,"N/A")</f>
        <v>45170</v>
      </c>
      <c r="B928" s="180">
        <v>1713.0</v>
      </c>
      <c r="C928" s="180" t="s">
        <v>198</v>
      </c>
      <c r="D928" s="362">
        <f t="array" ref="D928">XLOOKUP(B928,CABE_VENTAS!$A$352:A511,CABE_VENTAS!$C$352:C511,"N/A")</f>
        <v>0</v>
      </c>
      <c r="E928" s="363" t="str">
        <f t="array" ref="E928">XLOOKUP(D928,CLIENTES!$A$1:A1037,CLIENTES!$B$1:B1037, "")</f>
        <v/>
      </c>
      <c r="F928" s="353"/>
      <c r="G928" s="180">
        <v>1.0</v>
      </c>
      <c r="H928" s="408" t="s">
        <v>1133</v>
      </c>
      <c r="I928" s="408"/>
      <c r="J928" s="391"/>
      <c r="K928" s="301">
        <v>1157.0</v>
      </c>
      <c r="L928" s="377">
        <f t="shared" si="93"/>
        <v>1157</v>
      </c>
      <c r="M928" s="180" t="s">
        <v>553</v>
      </c>
      <c r="N928" s="263" t="str">
        <f t="shared" si="84"/>
        <v/>
      </c>
      <c r="O928" s="267">
        <v>810.0</v>
      </c>
      <c r="P928" s="267">
        <v>50.0</v>
      </c>
      <c r="Q928" s="267">
        <f t="array" ref="Q928">IFERROR((K928-O928-P928)*G928,"")</f>
        <v>297</v>
      </c>
      <c r="R928" s="294">
        <f t="shared" si="90"/>
        <v>0.2566983578</v>
      </c>
      <c r="S928" s="270"/>
      <c r="T928" s="394"/>
      <c r="U928" s="392"/>
      <c r="V928" s="270" t="str">
        <f t="array" ref="V928">IFERROR(INDEX('ARTICULOS TECNO'!G:G, MATCH(F928, 'ARTICULOS TECNO'!A:A, 0)),"")</f>
        <v/>
      </c>
      <c r="W928" s="270">
        <f t="shared" si="39"/>
        <v>0</v>
      </c>
      <c r="X928" s="270"/>
      <c r="Y928" s="380"/>
    </row>
    <row r="929">
      <c r="A929" s="219">
        <f t="array" ref="A929">XLOOKUP(B929,CABE_VENTAS!$A$1:A1037,CABE_VENTAS!$D$1:D1037,"N/A")</f>
        <v>45169</v>
      </c>
      <c r="B929" s="180">
        <v>1711.0</v>
      </c>
      <c r="C929" s="180" t="s">
        <v>192</v>
      </c>
      <c r="D929" s="362">
        <f t="array" ref="D929">XLOOKUP(B929,CABE_VENTAS!$A$352:A511,CABE_VENTAS!$C$352:C511,"N/A")</f>
        <v>0</v>
      </c>
      <c r="E929" s="363" t="str">
        <f t="array" ref="E929">XLOOKUP(D929,CLIENTES!$A$1:A1037,CLIENTES!$B$1:B1037, "")</f>
        <v/>
      </c>
      <c r="F929" s="353"/>
      <c r="G929" s="180">
        <v>1.0</v>
      </c>
      <c r="H929" s="289" t="s">
        <v>1134</v>
      </c>
      <c r="I929" s="289"/>
      <c r="J929" s="391"/>
      <c r="K929" s="346">
        <v>335.0</v>
      </c>
      <c r="L929" s="377">
        <f t="shared" si="93"/>
        <v>335</v>
      </c>
      <c r="M929" s="250" t="s">
        <v>548</v>
      </c>
      <c r="N929" s="263">
        <f t="shared" si="84"/>
        <v>335</v>
      </c>
      <c r="O929" s="267">
        <v>280.0</v>
      </c>
      <c r="P929" s="267">
        <v>20.0</v>
      </c>
      <c r="Q929" s="267">
        <f t="array" ref="Q929">IFERROR((K929-O929-P929)*G929,"")</f>
        <v>35</v>
      </c>
      <c r="R929" s="294">
        <f t="shared" si="90"/>
        <v>0.1044776119</v>
      </c>
      <c r="S929" s="270"/>
      <c r="T929" s="394"/>
      <c r="U929" s="392"/>
      <c r="V929" s="270" t="str">
        <f t="array" ref="V929">IFERROR(INDEX('ARTICULOS TECNO'!G:G, MATCH(F929, 'ARTICULOS TECNO'!A:A, 0)),"")</f>
        <v/>
      </c>
      <c r="W929" s="270">
        <f t="shared" si="39"/>
        <v>0</v>
      </c>
      <c r="X929" s="270"/>
      <c r="Y929" s="364" t="str">
        <f t="shared" ref="Y929:Y1008" si="94">TEXT(A929, "MM/YYYY")</f>
        <v>08/2023</v>
      </c>
    </row>
    <row r="930">
      <c r="A930" s="219">
        <f t="array" ref="A930">XLOOKUP(B930,CABE_VENTAS!$A$1:A1037,CABE_VENTAS!$D$1:D1037,"N/A")</f>
        <v>45156</v>
      </c>
      <c r="B930" s="180">
        <v>1708.0</v>
      </c>
      <c r="C930" s="180" t="s">
        <v>190</v>
      </c>
      <c r="D930" s="362">
        <f t="array" ref="D930">XLOOKUP(B930,CABE_VENTAS!$A$352:A511,CABE_VENTAS!$C$352:C511,"N/A")</f>
        <v>17</v>
      </c>
      <c r="E930" s="363" t="str">
        <f t="array" ref="E930">XLOOKUP(D930,CLIENTES!$A$1:A1037,CLIENTES!$B$1:B1037, "")</f>
        <v>Anibal Muzzin</v>
      </c>
      <c r="F930" s="353" t="s">
        <v>1135</v>
      </c>
      <c r="G930" s="180">
        <v>1.0</v>
      </c>
      <c r="H930" s="270"/>
      <c r="I930" s="270"/>
      <c r="J930" s="391"/>
      <c r="K930" s="346">
        <v>820.0</v>
      </c>
      <c r="L930" s="377">
        <f t="shared" si="93"/>
        <v>820</v>
      </c>
      <c r="M930" s="250" t="s">
        <v>548</v>
      </c>
      <c r="N930" s="263">
        <f t="shared" si="84"/>
        <v>820</v>
      </c>
      <c r="O930" s="267">
        <v>599.0</v>
      </c>
      <c r="P930" s="267">
        <v>30.0</v>
      </c>
      <c r="Q930" s="267">
        <f t="array" ref="Q930">IFERROR((K930-O930-P930)*G930,"")</f>
        <v>191</v>
      </c>
      <c r="R930" s="294">
        <f t="shared" si="90"/>
        <v>0.2329268293</v>
      </c>
      <c r="S930" s="270"/>
      <c r="T930" s="394"/>
      <c r="U930" s="392"/>
      <c r="V930" s="270" t="str">
        <f t="array" ref="V930">IFERROR(INDEX('ARTICULOS TECNO'!G:G, MATCH(F930, 'ARTICULOS TECNO'!A:A, 0)),"")</f>
        <v/>
      </c>
      <c r="W930" s="270">
        <f t="shared" si="39"/>
        <v>0</v>
      </c>
      <c r="X930" s="270"/>
      <c r="Y930" s="364" t="str">
        <f t="shared" si="94"/>
        <v>08/2023</v>
      </c>
    </row>
    <row r="931">
      <c r="A931" s="219">
        <f t="array" ref="A931">XLOOKUP(B931,CABE_VENTAS!$A$1:A1037,CABE_VENTAS!$D$1:D1037,"N/A")</f>
        <v>45136</v>
      </c>
      <c r="B931" s="180">
        <v>1706.0</v>
      </c>
      <c r="C931" s="180" t="s">
        <v>282</v>
      </c>
      <c r="D931" s="362">
        <f t="array" ref="D931">XLOOKUP(B931,CABE_VENTAS!$A$352:A511,CABE_VENTAS!$C$352:C511,"N/A")</f>
        <v>0</v>
      </c>
      <c r="E931" s="363" t="str">
        <f t="array" ref="E931">XLOOKUP(D931,CLIENTES!$A$1:A1037,CLIENTES!$B$1:B1037, "")</f>
        <v/>
      </c>
      <c r="F931" s="409" t="s">
        <v>1136</v>
      </c>
      <c r="G931" s="365">
        <v>10.0</v>
      </c>
      <c r="H931" s="410" t="s">
        <v>1137</v>
      </c>
      <c r="I931" s="410"/>
      <c r="J931" s="391"/>
      <c r="K931" s="346">
        <v>14.33</v>
      </c>
      <c r="L931" s="377">
        <f t="shared" si="93"/>
        <v>143.3</v>
      </c>
      <c r="M931" s="250" t="s">
        <v>548</v>
      </c>
      <c r="N931" s="263">
        <f t="shared" si="84"/>
        <v>269.6</v>
      </c>
      <c r="O931" s="392" t="str">
        <f>IFERROR(__xludf.DUMMYFUNCTION("INDEX(QUERY(IMPORTRANGE(COMPRAS,""COMPRAS!C2:G""),""select Col1, Col4 where Col1 = '""&amp;F931&amp;""' ""), COUNTA(QUERY(IMPORTRANGE(Repuestos, Rango_Repu),""select Col1 where Col1 = '""&amp;F931&amp;""' "")),2)"),"#REF!")</f>
        <v>#REF!</v>
      </c>
      <c r="P931" s="267">
        <v>3.0</v>
      </c>
      <c r="Q931" s="267" t="str">
        <f t="array" ref="Q931">IFERROR((K931-O931-P931)*G931,"")</f>
        <v/>
      </c>
      <c r="R931" s="294">
        <f t="shared" si="90"/>
        <v>0</v>
      </c>
      <c r="S931" s="270"/>
      <c r="T931" s="394"/>
      <c r="U931" s="392"/>
      <c r="V931" s="270" t="str">
        <f t="array" ref="V931">IFERROR(INDEX('ARTICULOS TECNO'!G:G, MATCH(F931, 'ARTICULOS TECNO'!A:A, 0)),"")</f>
        <v/>
      </c>
      <c r="W931" s="270">
        <f t="shared" si="39"/>
        <v>0</v>
      </c>
      <c r="X931" s="270"/>
      <c r="Y931" s="364" t="str">
        <f t="shared" si="94"/>
        <v>07/2023</v>
      </c>
    </row>
    <row r="932">
      <c r="A932" s="219">
        <f t="array" ref="A932">XLOOKUP(B932,CABE_VENTAS!$A$1:A1037,CABE_VENTAS!$D$1:D1037,"N/A")</f>
        <v>45136</v>
      </c>
      <c r="B932" s="180">
        <v>1706.0</v>
      </c>
      <c r="C932" s="180" t="s">
        <v>282</v>
      </c>
      <c r="D932" s="362">
        <f t="array" ref="D932">XLOOKUP(B932,CABE_VENTAS!$A$352:A511,CABE_VENTAS!$C$352:C511,"N/A")</f>
        <v>0</v>
      </c>
      <c r="E932" s="363" t="str">
        <f t="array" ref="E932">XLOOKUP(D932,CLIENTES!$A$1:A1037,CLIENTES!$B$1:B1037, "")</f>
        <v/>
      </c>
      <c r="F932" s="402" t="s">
        <v>1138</v>
      </c>
      <c r="G932" s="180">
        <v>10.0</v>
      </c>
      <c r="H932" s="289" t="s">
        <v>1139</v>
      </c>
      <c r="I932" s="289"/>
      <c r="J932" s="391"/>
      <c r="K932" s="346">
        <v>12.63</v>
      </c>
      <c r="L932" s="377">
        <f t="shared" si="93"/>
        <v>126.3</v>
      </c>
      <c r="M932" s="250" t="s">
        <v>548</v>
      </c>
      <c r="N932" s="263" t="str">
        <f t="shared" si="84"/>
        <v/>
      </c>
      <c r="O932" s="392" t="str">
        <f>IFERROR(__xludf.DUMMYFUNCTION("INDEX(QUERY(IMPORTRANGE(COMPRAS,""COMPRAS!C2:G""),""select Col1, Col4 where Col1 = '""&amp;F932&amp;""' ""), COUNTA(QUERY(IMPORTRANGE(Repuestos, Rango_Repu),""select Col1 where Col1 = '""&amp;F932&amp;""' "")),2)"),"#REF!")</f>
        <v>#REF!</v>
      </c>
      <c r="P932" s="267">
        <v>3.0</v>
      </c>
      <c r="Q932" s="267" t="str">
        <f t="array" ref="Q932">IFERROR((K932-O932-P932)*G932,"")</f>
        <v/>
      </c>
      <c r="R932" s="294">
        <f t="shared" si="90"/>
        <v>0</v>
      </c>
      <c r="S932" s="270"/>
      <c r="T932" s="394"/>
      <c r="U932" s="392"/>
      <c r="V932" s="270" t="str">
        <f t="array" ref="V932">IFERROR(INDEX('ARTICULOS TECNO'!G:G, MATCH(F932, 'ARTICULOS TECNO'!A:A, 0)),"")</f>
        <v/>
      </c>
      <c r="W932" s="270">
        <f t="shared" si="39"/>
        <v>0</v>
      </c>
      <c r="X932" s="270"/>
      <c r="Y932" s="364" t="str">
        <f t="shared" si="94"/>
        <v>07/2023</v>
      </c>
    </row>
    <row r="933">
      <c r="A933" s="219">
        <f t="array" ref="A933">XLOOKUP(B933,CABE_VENTAS!$A$1:A1037,CABE_VENTAS!$D$1:D1037,"N/A")</f>
        <v>45122</v>
      </c>
      <c r="B933" s="180">
        <v>1704.0</v>
      </c>
      <c r="C933" s="180" t="s">
        <v>190</v>
      </c>
      <c r="D933" s="362">
        <f t="array" ref="D933">XLOOKUP(B933,CABE_VENTAS!$A$352:A511,CABE_VENTAS!$C$352:C511,"N/A")</f>
        <v>67</v>
      </c>
      <c r="E933" s="363" t="str">
        <f t="array" ref="E933">XLOOKUP(D933,CLIENTES!$A$1:A1037,CLIENTES!$B$1:B1037, "")</f>
        <v>Facundo Andriach</v>
      </c>
      <c r="F933" s="409" t="s">
        <v>1140</v>
      </c>
      <c r="G933" s="365">
        <v>2.0</v>
      </c>
      <c r="H933" s="408" t="s">
        <v>1141</v>
      </c>
      <c r="I933" s="408"/>
      <c r="J933" s="391"/>
      <c r="K933" s="360">
        <f>40*1.2+10</f>
        <v>58</v>
      </c>
      <c r="L933" s="377">
        <f t="shared" si="93"/>
        <v>116</v>
      </c>
      <c r="M933" s="250" t="s">
        <v>548</v>
      </c>
      <c r="N933" s="263">
        <f t="shared" si="84"/>
        <v>116</v>
      </c>
      <c r="O933" s="411">
        <v>40.0</v>
      </c>
      <c r="P933" s="267">
        <v>10.0</v>
      </c>
      <c r="Q933" s="267">
        <f t="array" ref="Q933">IFERROR((K933-O933-P933)*G933,"")</f>
        <v>16</v>
      </c>
      <c r="R933" s="294">
        <f t="shared" si="90"/>
        <v>0.1379310345</v>
      </c>
      <c r="S933" s="270"/>
      <c r="T933" s="394"/>
      <c r="U933" s="392"/>
      <c r="V933" s="270" t="str">
        <f t="array" ref="V933">IFERROR(INDEX('ARTICULOS TECNO'!G:G, MATCH(F933, 'ARTICULOS TECNO'!A:A, 0)),"")</f>
        <v/>
      </c>
      <c r="W933" s="270">
        <f t="shared" si="39"/>
        <v>0</v>
      </c>
      <c r="X933" s="270"/>
      <c r="Y933" s="364" t="str">
        <f t="shared" si="94"/>
        <v>07/2023</v>
      </c>
    </row>
    <row r="934">
      <c r="A934" s="219">
        <f t="array" ref="A934">XLOOKUP(B934,CABE_VENTAS!$A$1:A1037,CABE_VENTAS!$D$1:D1037,"N/A")</f>
        <v>45122</v>
      </c>
      <c r="B934" s="180">
        <v>1703.0</v>
      </c>
      <c r="C934" s="180" t="s">
        <v>198</v>
      </c>
      <c r="D934" s="362">
        <f t="array" ref="D934">XLOOKUP(B934,CABE_VENTAS!$A$352:A511,CABE_VENTAS!$C$352:C511,"N/A")</f>
        <v>0</v>
      </c>
      <c r="E934" s="363" t="str">
        <f t="array" ref="E934">XLOOKUP(D934,CLIENTES!$A$1:A1037,CLIENTES!$B$1:B1037, "")</f>
        <v/>
      </c>
      <c r="F934" s="409" t="s">
        <v>1142</v>
      </c>
      <c r="G934" s="365">
        <v>1.0</v>
      </c>
      <c r="H934" s="408" t="s">
        <v>1143</v>
      </c>
      <c r="I934" s="408"/>
      <c r="J934" s="391"/>
      <c r="K934" s="301">
        <v>857.0</v>
      </c>
      <c r="L934" s="377">
        <f t="shared" si="93"/>
        <v>857</v>
      </c>
      <c r="M934" s="250" t="s">
        <v>548</v>
      </c>
      <c r="N934" s="263">
        <f t="shared" si="84"/>
        <v>857</v>
      </c>
      <c r="O934" s="411">
        <v>649.0</v>
      </c>
      <c r="P934" s="267">
        <v>50.0</v>
      </c>
      <c r="Q934" s="267">
        <f t="array" ref="Q934">IFERROR((K934-O934-P934)*G934,"")</f>
        <v>158</v>
      </c>
      <c r="R934" s="294">
        <f t="shared" si="90"/>
        <v>0.1843640607</v>
      </c>
      <c r="S934" s="270"/>
      <c r="T934" s="394"/>
      <c r="U934" s="392"/>
      <c r="V934" s="270" t="str">
        <f t="array" ref="V934">IFERROR(INDEX('ARTICULOS TECNO'!G:G, MATCH(F934, 'ARTICULOS TECNO'!A:A, 0)),"")</f>
        <v/>
      </c>
      <c r="W934" s="270">
        <f t="shared" si="39"/>
        <v>0</v>
      </c>
      <c r="X934" s="270"/>
      <c r="Y934" s="364" t="str">
        <f t="shared" si="94"/>
        <v>07/2023</v>
      </c>
    </row>
    <row r="935">
      <c r="A935" s="219">
        <f t="array" ref="A935">XLOOKUP(B935,CABE_VENTAS!$A$1:A1037,CABE_VENTAS!$D$1:D1037,"N/A")</f>
        <v>45105</v>
      </c>
      <c r="B935" s="180">
        <v>1698.0</v>
      </c>
      <c r="C935" s="180" t="s">
        <v>192</v>
      </c>
      <c r="D935" s="362">
        <f t="array" ref="D935">XLOOKUP(B935,CABE_VENTAS!$A$352:A511,CABE_VENTAS!$C$352:C511,"N/A")</f>
        <v>173</v>
      </c>
      <c r="E935" s="363" t="str">
        <f t="array" ref="E935">XLOOKUP(D935,CLIENTES!$A$1:A1037,CLIENTES!$B$1:B1037, "")</f>
        <v>Matheus Vinicius</v>
      </c>
      <c r="F935" s="353" t="s">
        <v>1144</v>
      </c>
      <c r="G935" s="180">
        <v>1.0</v>
      </c>
      <c r="H935" s="289" t="s">
        <v>1145</v>
      </c>
      <c r="I935" s="289"/>
      <c r="J935" s="391"/>
      <c r="K935" s="412">
        <v>350.0</v>
      </c>
      <c r="L935" s="377">
        <f t="shared" si="93"/>
        <v>350</v>
      </c>
      <c r="M935" s="250" t="s">
        <v>548</v>
      </c>
      <c r="N935" s="263">
        <f t="shared" si="84"/>
        <v>2529</v>
      </c>
      <c r="O935" s="392"/>
      <c r="P935" s="392"/>
      <c r="Q935" s="392">
        <f t="array" ref="Q935">IFERROR((K935-O935-P935)*G935,"")</f>
        <v>350</v>
      </c>
      <c r="R935" s="294">
        <f t="shared" si="90"/>
        <v>1</v>
      </c>
      <c r="S935" s="270"/>
      <c r="T935" s="394"/>
      <c r="U935" s="392"/>
      <c r="V935" s="270" t="str">
        <f t="array" ref="V935">IFERROR(INDEX('ARTICULOS TECNO'!G:G, MATCH(F935, 'ARTICULOS TECNO'!A:A, 0)),"")</f>
        <v/>
      </c>
      <c r="W935" s="270">
        <f t="shared" si="39"/>
        <v>0</v>
      </c>
      <c r="X935" s="270"/>
      <c r="Y935" s="364" t="str">
        <f t="shared" si="94"/>
        <v>06/2023</v>
      </c>
    </row>
    <row r="936">
      <c r="A936" s="219">
        <f t="array" ref="A936">XLOOKUP(B936,CABE_VENTAS!$A$1:A1037,CABE_VENTAS!$D$1:D1037,"N/A")</f>
        <v>45105</v>
      </c>
      <c r="B936" s="180">
        <v>1698.0</v>
      </c>
      <c r="C936" s="180" t="s">
        <v>192</v>
      </c>
      <c r="D936" s="362">
        <f t="array" ref="D936">XLOOKUP(B936,CABE_VENTAS!$A$352:A511,CABE_VENTAS!$C$352:C511,"N/A")</f>
        <v>173</v>
      </c>
      <c r="E936" s="363" t="str">
        <f t="array" ref="E936">XLOOKUP(D936,CLIENTES!$A$1:A1037,CLIENTES!$B$1:B1037, "")</f>
        <v>Matheus Vinicius</v>
      </c>
      <c r="F936" s="353" t="s">
        <v>1146</v>
      </c>
      <c r="G936" s="180">
        <v>1.0</v>
      </c>
      <c r="H936" s="289" t="s">
        <v>1147</v>
      </c>
      <c r="I936" s="289"/>
      <c r="J936" s="391"/>
      <c r="K936" s="412">
        <v>415.0</v>
      </c>
      <c r="L936" s="377">
        <f t="shared" si="93"/>
        <v>415</v>
      </c>
      <c r="M936" s="250" t="s">
        <v>548</v>
      </c>
      <c r="N936" s="263" t="str">
        <f t="shared" si="84"/>
        <v/>
      </c>
      <c r="O936" s="392"/>
      <c r="P936" s="392"/>
      <c r="Q936" s="392">
        <f t="array" ref="Q936">IFERROR((K936-O936-P936)*G936,"")</f>
        <v>415</v>
      </c>
      <c r="R936" s="294">
        <f t="shared" si="90"/>
        <v>1</v>
      </c>
      <c r="S936" s="270"/>
      <c r="T936" s="394"/>
      <c r="U936" s="392"/>
      <c r="V936" s="270" t="str">
        <f t="array" ref="V936">IFERROR(INDEX('ARTICULOS TECNO'!G:G, MATCH(F936, 'ARTICULOS TECNO'!A:A, 0)),"")</f>
        <v/>
      </c>
      <c r="W936" s="270">
        <f t="shared" si="39"/>
        <v>0</v>
      </c>
      <c r="X936" s="270"/>
      <c r="Y936" s="364" t="str">
        <f t="shared" si="94"/>
        <v>06/2023</v>
      </c>
    </row>
    <row r="937">
      <c r="A937" s="219">
        <f t="array" ref="A937">XLOOKUP(B937,CABE_VENTAS!$A$1:A1037,CABE_VENTAS!$D$1:D1037,"N/A")</f>
        <v>45105</v>
      </c>
      <c r="B937" s="180">
        <v>1698.0</v>
      </c>
      <c r="C937" s="180" t="s">
        <v>192</v>
      </c>
      <c r="D937" s="362">
        <f t="array" ref="D937">XLOOKUP(B937,CABE_VENTAS!$A$352:A511,CABE_VENTAS!$C$352:C511,"N/A")</f>
        <v>173</v>
      </c>
      <c r="E937" s="363" t="str">
        <f t="array" ref="E937">XLOOKUP(D937,CLIENTES!$A$1:A1037,CLIENTES!$B$1:B1037, "")</f>
        <v>Matheus Vinicius</v>
      </c>
      <c r="F937" s="353" t="s">
        <v>1148</v>
      </c>
      <c r="G937" s="180">
        <v>1.0</v>
      </c>
      <c r="H937" s="289" t="s">
        <v>1149</v>
      </c>
      <c r="I937" s="289"/>
      <c r="J937" s="391"/>
      <c r="K937" s="412">
        <v>495.0</v>
      </c>
      <c r="L937" s="377">
        <f t="shared" si="93"/>
        <v>495</v>
      </c>
      <c r="M937" s="250" t="s">
        <v>548</v>
      </c>
      <c r="N937" s="263" t="str">
        <f t="shared" si="84"/>
        <v/>
      </c>
      <c r="O937" s="392"/>
      <c r="P937" s="392"/>
      <c r="Q937" s="392">
        <f t="array" ref="Q937">IFERROR((K937-O937-P937)*G937,"")</f>
        <v>495</v>
      </c>
      <c r="R937" s="294">
        <f t="shared" si="90"/>
        <v>1</v>
      </c>
      <c r="S937" s="270"/>
      <c r="T937" s="394"/>
      <c r="U937" s="392"/>
      <c r="V937" s="270" t="str">
        <f t="array" ref="V937">IFERROR(INDEX('ARTICULOS TECNO'!G:G, MATCH(F937, 'ARTICULOS TECNO'!A:A, 0)),"")</f>
        <v/>
      </c>
      <c r="W937" s="270">
        <f t="shared" si="39"/>
        <v>0</v>
      </c>
      <c r="X937" s="270"/>
      <c r="Y937" s="364" t="str">
        <f t="shared" si="94"/>
        <v>06/2023</v>
      </c>
    </row>
    <row r="938">
      <c r="A938" s="219">
        <f t="array" ref="A938">XLOOKUP(B938,CABE_VENTAS!$A$1:A1037,CABE_VENTAS!$D$1:D1037,"N/A")</f>
        <v>45105</v>
      </c>
      <c r="B938" s="180">
        <v>1698.0</v>
      </c>
      <c r="C938" s="180" t="s">
        <v>192</v>
      </c>
      <c r="D938" s="362">
        <f t="array" ref="D938">XLOOKUP(B938,CABE_VENTAS!$A$352:A511,CABE_VENTAS!$C$352:C511,"N/A")</f>
        <v>173</v>
      </c>
      <c r="E938" s="363" t="str">
        <f t="array" ref="E938">XLOOKUP(D938,CLIENTES!$A$1:A1037,CLIENTES!$B$1:B1037, "")</f>
        <v>Matheus Vinicius</v>
      </c>
      <c r="F938" s="353" t="s">
        <v>1150</v>
      </c>
      <c r="G938" s="413">
        <v>1.0</v>
      </c>
      <c r="H938" s="289" t="s">
        <v>1147</v>
      </c>
      <c r="I938" s="289"/>
      <c r="J938" s="391"/>
      <c r="K938" s="301">
        <v>390.0</v>
      </c>
      <c r="L938" s="377">
        <f t="shared" si="93"/>
        <v>390</v>
      </c>
      <c r="M938" s="250" t="s">
        <v>548</v>
      </c>
      <c r="N938" s="263" t="str">
        <f t="shared" si="84"/>
        <v/>
      </c>
      <c r="O938" s="392"/>
      <c r="P938" s="392"/>
      <c r="Q938" s="392">
        <f t="array" ref="Q938">IFERROR((K938-O938-P938)*G938,"")</f>
        <v>390</v>
      </c>
      <c r="R938" s="294">
        <f t="shared" si="90"/>
        <v>1</v>
      </c>
      <c r="S938" s="270"/>
      <c r="T938" s="394"/>
      <c r="U938" s="392"/>
      <c r="V938" s="270" t="str">
        <f t="array" ref="V938">IFERROR(INDEX('ARTICULOS TECNO'!G:G, MATCH(F938, 'ARTICULOS TECNO'!A:A, 0)),"")</f>
        <v/>
      </c>
      <c r="W938" s="270">
        <f t="shared" si="39"/>
        <v>0</v>
      </c>
      <c r="X938" s="270"/>
      <c r="Y938" s="364" t="str">
        <f t="shared" si="94"/>
        <v>06/2023</v>
      </c>
    </row>
    <row r="939">
      <c r="A939" s="219">
        <f t="array" ref="A939">XLOOKUP(B939,CABE_VENTAS!$A$1:A1037,CABE_VENTAS!$D$1:D1037,"N/A")</f>
        <v>45105</v>
      </c>
      <c r="B939" s="180">
        <v>1698.0</v>
      </c>
      <c r="C939" s="180" t="s">
        <v>192</v>
      </c>
      <c r="D939" s="362">
        <f t="array" ref="D939">XLOOKUP(B939,CABE_VENTAS!$A$352:A511,CABE_VENTAS!$C$352:C511,"N/A")</f>
        <v>173</v>
      </c>
      <c r="E939" s="363" t="str">
        <f t="array" ref="E939">XLOOKUP(D939,CLIENTES!$A$1:A1037,CLIENTES!$B$1:B1037, "")</f>
        <v>Matheus Vinicius</v>
      </c>
      <c r="F939" s="353" t="s">
        <v>1151</v>
      </c>
      <c r="G939" s="413">
        <v>1.0</v>
      </c>
      <c r="H939" s="289" t="s">
        <v>1152</v>
      </c>
      <c r="I939" s="289"/>
      <c r="J939" s="391"/>
      <c r="K939" s="301">
        <v>415.0</v>
      </c>
      <c r="L939" s="377">
        <f t="shared" si="93"/>
        <v>415</v>
      </c>
      <c r="M939" s="250" t="s">
        <v>548</v>
      </c>
      <c r="N939" s="263" t="str">
        <f t="shared" si="84"/>
        <v/>
      </c>
      <c r="O939" s="392"/>
      <c r="P939" s="392"/>
      <c r="Q939" s="392">
        <f t="array" ref="Q939">IFERROR((K939-O939-P939)*G939,"")</f>
        <v>415</v>
      </c>
      <c r="R939" s="294">
        <f t="shared" si="90"/>
        <v>1</v>
      </c>
      <c r="S939" s="270"/>
      <c r="T939" s="394"/>
      <c r="U939" s="392"/>
      <c r="V939" s="270" t="str">
        <f t="array" ref="V939">IFERROR(INDEX('ARTICULOS TECNO'!G:G, MATCH(F939, 'ARTICULOS TECNO'!A:A, 0)),"")</f>
        <v/>
      </c>
      <c r="W939" s="270">
        <f t="shared" si="39"/>
        <v>0</v>
      </c>
      <c r="X939" s="270"/>
      <c r="Y939" s="364" t="str">
        <f t="shared" si="94"/>
        <v>06/2023</v>
      </c>
    </row>
    <row r="940">
      <c r="A940" s="219">
        <f t="array" ref="A940">XLOOKUP(B940,CABE_VENTAS!$A$1:A1037,CABE_VENTAS!$D$1:D1037,"N/A")</f>
        <v>45105</v>
      </c>
      <c r="B940" s="180">
        <v>1698.0</v>
      </c>
      <c r="C940" s="180" t="s">
        <v>192</v>
      </c>
      <c r="D940" s="362">
        <f t="array" ref="D940">XLOOKUP(B940,CABE_VENTAS!$A$352:A511,CABE_VENTAS!$C$352:C511,"N/A")</f>
        <v>173</v>
      </c>
      <c r="E940" s="363" t="str">
        <f t="array" ref="E940">XLOOKUP(D940,CLIENTES!$A$1:A1037,CLIENTES!$B$1:B1037, "")</f>
        <v>Matheus Vinicius</v>
      </c>
      <c r="F940" s="353" t="s">
        <v>1153</v>
      </c>
      <c r="G940" s="413">
        <v>1.0</v>
      </c>
      <c r="H940" s="289" t="s">
        <v>1154</v>
      </c>
      <c r="I940" s="289"/>
      <c r="J940" s="391"/>
      <c r="K940" s="301">
        <v>464.0</v>
      </c>
      <c r="L940" s="377">
        <f t="shared" si="93"/>
        <v>464</v>
      </c>
      <c r="M940" s="250" t="s">
        <v>548</v>
      </c>
      <c r="N940" s="263" t="str">
        <f t="shared" si="84"/>
        <v/>
      </c>
      <c r="O940" s="392"/>
      <c r="P940" s="392"/>
      <c r="Q940" s="392">
        <f t="array" ref="Q940">IFERROR((K940-O940-P940)*G940,"")</f>
        <v>464</v>
      </c>
      <c r="R940" s="294">
        <f t="shared" si="90"/>
        <v>1</v>
      </c>
      <c r="S940" s="270"/>
      <c r="T940" s="394"/>
      <c r="U940" s="392"/>
      <c r="V940" s="270" t="str">
        <f t="array" ref="V940">IFERROR(INDEX('ARTICULOS TECNO'!G:G, MATCH(F940, 'ARTICULOS TECNO'!A:A, 0)),"")</f>
        <v/>
      </c>
      <c r="W940" s="270">
        <f t="shared" si="39"/>
        <v>0</v>
      </c>
      <c r="X940" s="270"/>
      <c r="Y940" s="364" t="str">
        <f t="shared" si="94"/>
        <v>06/2023</v>
      </c>
    </row>
    <row r="941">
      <c r="A941" s="219">
        <f t="array" ref="A941">XLOOKUP(B941,CABE_VENTAS!$A$1:A1037,CABE_VENTAS!$D$1:D1037,"N/A")</f>
        <v>45082</v>
      </c>
      <c r="B941" s="180">
        <v>1689.0</v>
      </c>
      <c r="C941" s="180" t="s">
        <v>192</v>
      </c>
      <c r="D941" s="362">
        <f t="array" ref="D941">XLOOKUP(B941,CABE_VENTAS!$A$352:A511,CABE_VENTAS!$C$352:C511,"N/A")</f>
        <v>157</v>
      </c>
      <c r="E941" s="363" t="str">
        <f t="array" ref="E941">XLOOKUP(D941,CLIENTES!$A$1:A1037,CLIENTES!$B$1:B1037, "")</f>
        <v>Luis Favilla</v>
      </c>
      <c r="F941" s="414" t="s">
        <v>1155</v>
      </c>
      <c r="G941" s="180">
        <v>1.0</v>
      </c>
      <c r="H941" s="289" t="s">
        <v>1156</v>
      </c>
      <c r="I941" s="289"/>
      <c r="J941" s="391"/>
      <c r="K941" s="412">
        <v>535.0</v>
      </c>
      <c r="L941" s="377">
        <f t="shared" si="93"/>
        <v>535</v>
      </c>
      <c r="M941" s="250" t="s">
        <v>548</v>
      </c>
      <c r="N941" s="263">
        <f t="shared" si="84"/>
        <v>2935</v>
      </c>
      <c r="O941" s="392"/>
      <c r="P941" s="267"/>
      <c r="Q941" s="267">
        <f t="array" ref="Q941">IFERROR((K941-O941-P941)*G941,"")</f>
        <v>535</v>
      </c>
      <c r="R941" s="294">
        <f t="shared" si="90"/>
        <v>1</v>
      </c>
      <c r="S941" s="270"/>
      <c r="T941" s="394"/>
      <c r="U941" s="392"/>
      <c r="V941" s="270" t="str">
        <f t="array" ref="V941">IFERROR(INDEX('ARTICULOS TECNO'!G:G, MATCH(F941, 'ARTICULOS TECNO'!A:A, 0)),"")</f>
        <v/>
      </c>
      <c r="W941" s="270">
        <f t="shared" si="39"/>
        <v>0</v>
      </c>
      <c r="X941" s="270"/>
      <c r="Y941" s="364" t="str">
        <f t="shared" si="94"/>
        <v>06/2023</v>
      </c>
    </row>
    <row r="942">
      <c r="A942" s="219">
        <f t="array" ref="A942">XLOOKUP(B942,CABE_VENTAS!$A$1:A1037,CABE_VENTAS!$D$1:D1037,"N/A")</f>
        <v>45082</v>
      </c>
      <c r="B942" s="180">
        <v>1689.0</v>
      </c>
      <c r="C942" s="180" t="s">
        <v>192</v>
      </c>
      <c r="D942" s="362">
        <f t="array" ref="D942">XLOOKUP(B942,CABE_VENTAS!$A$352:A511,CABE_VENTAS!$C$352:C511,"N/A")</f>
        <v>157</v>
      </c>
      <c r="E942" s="363" t="str">
        <f t="array" ref="E942">XLOOKUP(D942,CLIENTES!$A$1:A1037,CLIENTES!$B$1:B1037, "")</f>
        <v>Luis Favilla</v>
      </c>
      <c r="F942" s="353" t="s">
        <v>1157</v>
      </c>
      <c r="G942" s="180">
        <v>1.0</v>
      </c>
      <c r="H942" s="289" t="s">
        <v>1158</v>
      </c>
      <c r="I942" s="289"/>
      <c r="J942" s="391"/>
      <c r="K942" s="412">
        <v>290.0</v>
      </c>
      <c r="L942" s="377">
        <f t="shared" si="93"/>
        <v>290</v>
      </c>
      <c r="M942" s="250" t="s">
        <v>548</v>
      </c>
      <c r="N942" s="263" t="str">
        <f t="shared" si="84"/>
        <v/>
      </c>
      <c r="O942" s="392"/>
      <c r="P942" s="392"/>
      <c r="Q942" s="392">
        <f t="array" ref="Q942">IFERROR((K942-O942-P942)*G942,"")</f>
        <v>290</v>
      </c>
      <c r="R942" s="294">
        <f t="shared" si="90"/>
        <v>1</v>
      </c>
      <c r="S942" s="270"/>
      <c r="T942" s="394"/>
      <c r="U942" s="392"/>
      <c r="V942" s="270" t="str">
        <f t="array" ref="V942">IFERROR(INDEX('ARTICULOS TECNO'!G:G, MATCH(F942, 'ARTICULOS TECNO'!A:A, 0)),"")</f>
        <v/>
      </c>
      <c r="W942" s="270">
        <f t="shared" si="39"/>
        <v>0</v>
      </c>
      <c r="X942" s="270"/>
      <c r="Y942" s="364" t="str">
        <f t="shared" si="94"/>
        <v>06/2023</v>
      </c>
    </row>
    <row r="943">
      <c r="A943" s="219">
        <f t="array" ref="A943">XLOOKUP(B943,CABE_VENTAS!$A$1:A1037,CABE_VENTAS!$D$1:D1037,"N/A")</f>
        <v>45082</v>
      </c>
      <c r="B943" s="180">
        <v>1689.0</v>
      </c>
      <c r="C943" s="180" t="s">
        <v>192</v>
      </c>
      <c r="D943" s="362">
        <f t="array" ref="D943">XLOOKUP(B943,CABE_VENTAS!$A$352:A511,CABE_VENTAS!$C$352:C511,"N/A")</f>
        <v>157</v>
      </c>
      <c r="E943" s="363" t="str">
        <f t="array" ref="E943">XLOOKUP(D943,CLIENTES!$A$1:A1037,CLIENTES!$B$1:B1037, "")</f>
        <v>Luis Favilla</v>
      </c>
      <c r="F943" s="353" t="s">
        <v>1159</v>
      </c>
      <c r="G943" s="180">
        <v>1.0</v>
      </c>
      <c r="H943" s="289" t="s">
        <v>1158</v>
      </c>
      <c r="I943" s="289"/>
      <c r="J943" s="391"/>
      <c r="K943" s="412">
        <v>290.0</v>
      </c>
      <c r="L943" s="377">
        <f t="shared" si="93"/>
        <v>290</v>
      </c>
      <c r="M943" s="250" t="s">
        <v>548</v>
      </c>
      <c r="N943" s="263" t="str">
        <f t="shared" si="84"/>
        <v/>
      </c>
      <c r="O943" s="392"/>
      <c r="P943" s="392"/>
      <c r="Q943" s="392">
        <f t="array" ref="Q943">IFERROR((K943-O943-P943)*G943,"")</f>
        <v>290</v>
      </c>
      <c r="R943" s="294">
        <f t="shared" si="90"/>
        <v>1</v>
      </c>
      <c r="S943" s="270"/>
      <c r="T943" s="394"/>
      <c r="U943" s="392"/>
      <c r="V943" s="270" t="str">
        <f t="array" ref="V943">IFERROR(INDEX('ARTICULOS TECNO'!G:G, MATCH(F943, 'ARTICULOS TECNO'!A:A, 0)),"")</f>
        <v/>
      </c>
      <c r="W943" s="270">
        <f t="shared" si="39"/>
        <v>0</v>
      </c>
      <c r="X943" s="270"/>
      <c r="Y943" s="364" t="str">
        <f t="shared" si="94"/>
        <v>06/2023</v>
      </c>
    </row>
    <row r="944">
      <c r="A944" s="219">
        <f t="array" ref="A944">XLOOKUP(B944,CABE_VENTAS!$A$1:A1037,CABE_VENTAS!$D$1:D1037,"N/A")</f>
        <v>45082</v>
      </c>
      <c r="B944" s="180">
        <v>1689.0</v>
      </c>
      <c r="C944" s="180" t="s">
        <v>192</v>
      </c>
      <c r="D944" s="362">
        <f t="array" ref="D944">XLOOKUP(B944,CABE_VENTAS!$A$352:A511,CABE_VENTAS!$C$352:C511,"N/A")</f>
        <v>157</v>
      </c>
      <c r="E944" s="363" t="str">
        <f t="array" ref="E944">XLOOKUP(D944,CLIENTES!$A$1:A1037,CLIENTES!$B$1:B1037, "")</f>
        <v>Luis Favilla</v>
      </c>
      <c r="F944" s="353" t="s">
        <v>1160</v>
      </c>
      <c r="G944" s="180">
        <v>1.0</v>
      </c>
      <c r="H944" s="289" t="s">
        <v>1158</v>
      </c>
      <c r="I944" s="289"/>
      <c r="J944" s="391"/>
      <c r="K944" s="412">
        <v>290.0</v>
      </c>
      <c r="L944" s="377">
        <f t="shared" si="93"/>
        <v>290</v>
      </c>
      <c r="M944" s="250" t="s">
        <v>548</v>
      </c>
      <c r="N944" s="263" t="str">
        <f t="shared" si="84"/>
        <v/>
      </c>
      <c r="O944" s="392"/>
      <c r="P944" s="392"/>
      <c r="Q944" s="392">
        <f t="array" ref="Q944">IFERROR((K944-O944-P944)*G944,"")</f>
        <v>290</v>
      </c>
      <c r="R944" s="294">
        <f t="shared" si="90"/>
        <v>1</v>
      </c>
      <c r="S944" s="270"/>
      <c r="T944" s="394"/>
      <c r="U944" s="392"/>
      <c r="V944" s="270" t="str">
        <f t="array" ref="V944">IFERROR(INDEX('ARTICULOS TECNO'!G:G, MATCH(F944, 'ARTICULOS TECNO'!A:A, 0)),"")</f>
        <v/>
      </c>
      <c r="W944" s="270">
        <f t="shared" si="39"/>
        <v>0</v>
      </c>
      <c r="X944" s="270"/>
      <c r="Y944" s="364" t="str">
        <f t="shared" si="94"/>
        <v>06/2023</v>
      </c>
    </row>
    <row r="945">
      <c r="A945" s="219">
        <f t="array" ref="A945">XLOOKUP(B945,CABE_VENTAS!$A$1:A1037,CABE_VENTAS!$D$1:D1037,"N/A")</f>
        <v>45082</v>
      </c>
      <c r="B945" s="180">
        <v>1689.0</v>
      </c>
      <c r="C945" s="180" t="s">
        <v>192</v>
      </c>
      <c r="D945" s="362">
        <f t="array" ref="D945">XLOOKUP(B945,CABE_VENTAS!$A$352:A511,CABE_VENTAS!$C$352:C511,"N/A")</f>
        <v>157</v>
      </c>
      <c r="E945" s="363" t="str">
        <f t="array" ref="E945">XLOOKUP(D945,CLIENTES!$A$1:A1037,CLIENTES!$B$1:B1037, "")</f>
        <v>Luis Favilla</v>
      </c>
      <c r="F945" s="353" t="s">
        <v>1161</v>
      </c>
      <c r="G945" s="180">
        <v>1.0</v>
      </c>
      <c r="H945" s="289" t="s">
        <v>1158</v>
      </c>
      <c r="I945" s="289"/>
      <c r="J945" s="391"/>
      <c r="K945" s="412">
        <v>290.0</v>
      </c>
      <c r="L945" s="377">
        <f t="shared" si="93"/>
        <v>290</v>
      </c>
      <c r="M945" s="250" t="s">
        <v>548</v>
      </c>
      <c r="N945" s="263" t="str">
        <f t="shared" si="84"/>
        <v/>
      </c>
      <c r="O945" s="392"/>
      <c r="P945" s="392"/>
      <c r="Q945" s="392">
        <f t="array" ref="Q945">IFERROR((K945-O945-P945)*G945,"")</f>
        <v>290</v>
      </c>
      <c r="R945" s="294">
        <f t="shared" si="90"/>
        <v>1</v>
      </c>
      <c r="S945" s="270"/>
      <c r="T945" s="394"/>
      <c r="U945" s="392"/>
      <c r="V945" s="270" t="str">
        <f t="array" ref="V945">IFERROR(INDEX('ARTICULOS TECNO'!G:G, MATCH(F945, 'ARTICULOS TECNO'!A:A, 0)),"")</f>
        <v/>
      </c>
      <c r="W945" s="270">
        <f t="shared" si="39"/>
        <v>0</v>
      </c>
      <c r="X945" s="270"/>
      <c r="Y945" s="364" t="str">
        <f t="shared" si="94"/>
        <v>06/2023</v>
      </c>
    </row>
    <row r="946">
      <c r="A946" s="219">
        <f t="array" ref="A946">XLOOKUP(B946,CABE_VENTAS!$A$1:A1037,CABE_VENTAS!$D$1:D1037,"N/A")</f>
        <v>45082</v>
      </c>
      <c r="B946" s="180">
        <v>1689.0</v>
      </c>
      <c r="C946" s="180" t="s">
        <v>192</v>
      </c>
      <c r="D946" s="362">
        <f t="array" ref="D946">XLOOKUP(B946,CABE_VENTAS!$A$352:A511,CABE_VENTAS!$C$352:C511,"N/A")</f>
        <v>157</v>
      </c>
      <c r="E946" s="363" t="str">
        <f t="array" ref="E946">XLOOKUP(D946,CLIENTES!$A$1:A1037,CLIENTES!$B$1:B1037, "")</f>
        <v>Luis Favilla</v>
      </c>
      <c r="F946" s="353" t="s">
        <v>1162</v>
      </c>
      <c r="G946" s="180">
        <v>1.0</v>
      </c>
      <c r="H946" s="289" t="s">
        <v>1163</v>
      </c>
      <c r="I946" s="289"/>
      <c r="J946" s="391"/>
      <c r="K946" s="412">
        <v>310.0</v>
      </c>
      <c r="L946" s="377">
        <f t="shared" si="93"/>
        <v>310</v>
      </c>
      <c r="M946" s="250" t="s">
        <v>548</v>
      </c>
      <c r="N946" s="263" t="str">
        <f t="shared" si="84"/>
        <v/>
      </c>
      <c r="O946" s="392"/>
      <c r="P946" s="392"/>
      <c r="Q946" s="392">
        <f t="array" ref="Q946">IFERROR((K946-O946-P946)*G946,"")</f>
        <v>310</v>
      </c>
      <c r="R946" s="294">
        <f t="shared" si="90"/>
        <v>1</v>
      </c>
      <c r="S946" s="270"/>
      <c r="T946" s="394"/>
      <c r="U946" s="392"/>
      <c r="V946" s="270" t="str">
        <f t="array" ref="V946">IFERROR(INDEX('ARTICULOS TECNO'!G:G, MATCH(F946, 'ARTICULOS TECNO'!A:A, 0)),"")</f>
        <v/>
      </c>
      <c r="W946" s="270">
        <f t="shared" si="39"/>
        <v>0</v>
      </c>
      <c r="X946" s="270"/>
      <c r="Y946" s="364" t="str">
        <f t="shared" si="94"/>
        <v>06/2023</v>
      </c>
    </row>
    <row r="947">
      <c r="A947" s="219">
        <f t="array" ref="A947">XLOOKUP(B947,CABE_VENTAS!$A$1:A1037,CABE_VENTAS!$D$1:D1037,"N/A")</f>
        <v>45082</v>
      </c>
      <c r="B947" s="180">
        <v>1689.0</v>
      </c>
      <c r="C947" s="180" t="s">
        <v>192</v>
      </c>
      <c r="D947" s="362">
        <f t="array" ref="D947">XLOOKUP(B947,CABE_VENTAS!$A$352:A511,CABE_VENTAS!$C$352:C511,"N/A")</f>
        <v>157</v>
      </c>
      <c r="E947" s="363" t="str">
        <f t="array" ref="E947">XLOOKUP(D947,CLIENTES!$A$1:A1037,CLIENTES!$B$1:B1037, "")</f>
        <v>Luis Favilla</v>
      </c>
      <c r="F947" s="353" t="s">
        <v>1164</v>
      </c>
      <c r="G947" s="180">
        <v>1.0</v>
      </c>
      <c r="H947" s="289" t="s">
        <v>1163</v>
      </c>
      <c r="I947" s="289"/>
      <c r="J947" s="391"/>
      <c r="K947" s="412">
        <v>310.0</v>
      </c>
      <c r="L947" s="377">
        <f t="shared" si="93"/>
        <v>310</v>
      </c>
      <c r="M947" s="250" t="s">
        <v>548</v>
      </c>
      <c r="N947" s="263" t="str">
        <f t="shared" si="84"/>
        <v/>
      </c>
      <c r="O947" s="392"/>
      <c r="P947" s="392"/>
      <c r="Q947" s="392">
        <f t="array" ref="Q947">IFERROR((K947-O947-P947)*G947,"")</f>
        <v>310</v>
      </c>
      <c r="R947" s="294">
        <f t="shared" si="90"/>
        <v>1</v>
      </c>
      <c r="S947" s="270"/>
      <c r="T947" s="394"/>
      <c r="U947" s="392"/>
      <c r="V947" s="270" t="str">
        <f t="array" ref="V947">IFERROR(INDEX('ARTICULOS TECNO'!G:G, MATCH(F947, 'ARTICULOS TECNO'!A:A, 0)),"")</f>
        <v/>
      </c>
      <c r="W947" s="270">
        <f t="shared" si="39"/>
        <v>0</v>
      </c>
      <c r="X947" s="270"/>
      <c r="Y947" s="364" t="str">
        <f t="shared" si="94"/>
        <v>06/2023</v>
      </c>
    </row>
    <row r="948">
      <c r="A948" s="219">
        <f t="array" ref="A948">XLOOKUP(B948,CABE_VENTAS!$A$1:A1037,CABE_VENTAS!$D$1:D1037,"N/A")</f>
        <v>45082</v>
      </c>
      <c r="B948" s="180">
        <v>1689.0</v>
      </c>
      <c r="C948" s="180" t="s">
        <v>192</v>
      </c>
      <c r="D948" s="362">
        <f t="array" ref="D948">XLOOKUP(B948,CABE_VENTAS!$A$352:A511,CABE_VENTAS!$C$352:C511,"N/A")</f>
        <v>157</v>
      </c>
      <c r="E948" s="363" t="str">
        <f t="array" ref="E948">XLOOKUP(D948,CLIENTES!$A$1:A1037,CLIENTES!$B$1:B1037, "")</f>
        <v>Luis Favilla</v>
      </c>
      <c r="F948" s="353" t="s">
        <v>1165</v>
      </c>
      <c r="G948" s="180">
        <v>1.0</v>
      </c>
      <c r="H948" s="289" t="s">
        <v>1163</v>
      </c>
      <c r="I948" s="289"/>
      <c r="J948" s="391"/>
      <c r="K948" s="412">
        <v>310.0</v>
      </c>
      <c r="L948" s="377">
        <f t="shared" si="93"/>
        <v>310</v>
      </c>
      <c r="M948" s="250" t="s">
        <v>548</v>
      </c>
      <c r="N948" s="263" t="str">
        <f t="shared" si="84"/>
        <v/>
      </c>
      <c r="O948" s="392"/>
      <c r="P948" s="392"/>
      <c r="Q948" s="392">
        <f t="array" ref="Q948">IFERROR((K948-O948-P948)*G948,"")</f>
        <v>310</v>
      </c>
      <c r="R948" s="294">
        <f t="shared" si="90"/>
        <v>1</v>
      </c>
      <c r="S948" s="270"/>
      <c r="T948" s="394"/>
      <c r="U948" s="392"/>
      <c r="V948" s="270" t="str">
        <f t="array" ref="V948">IFERROR(INDEX('ARTICULOS TECNO'!G:G, MATCH(F948, 'ARTICULOS TECNO'!A:A, 0)),"")</f>
        <v/>
      </c>
      <c r="W948" s="270">
        <f t="shared" si="39"/>
        <v>0</v>
      </c>
      <c r="X948" s="270"/>
      <c r="Y948" s="364" t="str">
        <f t="shared" si="94"/>
        <v>06/2023</v>
      </c>
    </row>
    <row r="949">
      <c r="A949" s="219">
        <f t="array" ref="A949">XLOOKUP(B949,CABE_VENTAS!$A$1:A1037,CABE_VENTAS!$D$1:D1037,"N/A")</f>
        <v>45082</v>
      </c>
      <c r="B949" s="180">
        <v>1689.0</v>
      </c>
      <c r="C949" s="180" t="s">
        <v>192</v>
      </c>
      <c r="D949" s="362">
        <f t="array" ref="D949">XLOOKUP(B949,CABE_VENTAS!$A$352:A511,CABE_VENTAS!$C$352:C511,"N/A")</f>
        <v>157</v>
      </c>
      <c r="E949" s="363" t="str">
        <f t="array" ref="E949">XLOOKUP(D949,CLIENTES!$A$1:A1037,CLIENTES!$B$1:B1037, "")</f>
        <v>Luis Favilla</v>
      </c>
      <c r="F949" s="353" t="s">
        <v>1166</v>
      </c>
      <c r="G949" s="180">
        <v>1.0</v>
      </c>
      <c r="H949" s="289" t="s">
        <v>1163</v>
      </c>
      <c r="I949" s="289"/>
      <c r="J949" s="391"/>
      <c r="K949" s="412">
        <v>310.0</v>
      </c>
      <c r="L949" s="377">
        <f t="shared" si="93"/>
        <v>310</v>
      </c>
      <c r="M949" s="250" t="s">
        <v>548</v>
      </c>
      <c r="N949" s="263" t="str">
        <f t="shared" si="84"/>
        <v/>
      </c>
      <c r="O949" s="392"/>
      <c r="P949" s="392"/>
      <c r="Q949" s="392">
        <f t="array" ref="Q949">IFERROR((K949-O949-P949)*G949,"")</f>
        <v>310</v>
      </c>
      <c r="R949" s="294">
        <f t="shared" si="90"/>
        <v>1</v>
      </c>
      <c r="S949" s="270"/>
      <c r="T949" s="394"/>
      <c r="U949" s="392"/>
      <c r="V949" s="270" t="str">
        <f t="array" ref="V949">IFERROR(INDEX('ARTICULOS TECNO'!G:G, MATCH(F949, 'ARTICULOS TECNO'!A:A, 0)),"")</f>
        <v/>
      </c>
      <c r="W949" s="270">
        <f t="shared" si="39"/>
        <v>0</v>
      </c>
      <c r="X949" s="270"/>
      <c r="Y949" s="364" t="str">
        <f t="shared" si="94"/>
        <v>06/2023</v>
      </c>
    </row>
    <row r="950">
      <c r="A950" s="219">
        <f t="array" ref="A950">XLOOKUP(B950,CABE_VENTAS!$A$1:A1037,CABE_VENTAS!$D$1:D1037,"N/A")</f>
        <v>45047</v>
      </c>
      <c r="B950" s="180">
        <v>1678.0</v>
      </c>
      <c r="C950" s="180" t="s">
        <v>192</v>
      </c>
      <c r="D950" s="362">
        <f t="array" ref="D950">XLOOKUP(B950,CABE_VENTAS!$A$352:A511,CABE_VENTAS!$C$352:C511,"N/A")</f>
        <v>157</v>
      </c>
      <c r="E950" s="363" t="str">
        <f t="array" ref="E950">XLOOKUP(D950,CLIENTES!$A$1:A1037,CLIENTES!$B$1:B1037, "")</f>
        <v>Luis Favilla</v>
      </c>
      <c r="F950" s="353" t="s">
        <v>1144</v>
      </c>
      <c r="G950" s="180">
        <v>1.0</v>
      </c>
      <c r="H950" s="289" t="s">
        <v>1145</v>
      </c>
      <c r="I950" s="289"/>
      <c r="J950" s="391"/>
      <c r="K950" s="412">
        <v>399.0</v>
      </c>
      <c r="L950" s="377">
        <f t="shared" ref="L950:L952" si="95">K950</f>
        <v>399</v>
      </c>
      <c r="M950" s="250" t="s">
        <v>548</v>
      </c>
      <c r="N950" s="263">
        <f t="shared" si="84"/>
        <v>1586</v>
      </c>
      <c r="O950" s="392"/>
      <c r="P950" s="415"/>
      <c r="Q950" s="415">
        <f t="array" ref="Q950">IFERROR((K950-O950-P950)*G950,"")</f>
        <v>399</v>
      </c>
      <c r="R950" s="294">
        <f t="shared" si="90"/>
        <v>1</v>
      </c>
      <c r="S950" s="270"/>
      <c r="T950" s="394"/>
      <c r="U950" s="392"/>
      <c r="V950" s="270" t="str">
        <f t="array" ref="V950">IFERROR(INDEX('ARTICULOS TECNO'!G:G, MATCH(F950, 'ARTICULOS TECNO'!A:A, 0)),"")</f>
        <v/>
      </c>
      <c r="W950" s="270">
        <f t="shared" si="39"/>
        <v>0</v>
      </c>
      <c r="X950" s="270"/>
      <c r="Y950" s="364" t="str">
        <f t="shared" si="94"/>
        <v>05/2023</v>
      </c>
    </row>
    <row r="951">
      <c r="A951" s="219">
        <f t="array" ref="A951">XLOOKUP(B951,CABE_VENTAS!$A$1:A1037,CABE_VENTAS!$D$1:D1037,"N/A")</f>
        <v>45047</v>
      </c>
      <c r="B951" s="180">
        <v>1678.0</v>
      </c>
      <c r="C951" s="180" t="s">
        <v>192</v>
      </c>
      <c r="D951" s="362">
        <f t="array" ref="D951">XLOOKUP(B951,CABE_VENTAS!$A$352:A511,CABE_VENTAS!$C$352:C511,"N/A")</f>
        <v>157</v>
      </c>
      <c r="E951" s="363" t="str">
        <f t="array" ref="E951">XLOOKUP(D951,CLIENTES!$A$1:A1037,CLIENTES!$B$1:B1037, "")</f>
        <v>Luis Favilla</v>
      </c>
      <c r="F951" s="353" t="s">
        <v>1167</v>
      </c>
      <c r="G951" s="180">
        <v>1.0</v>
      </c>
      <c r="H951" s="289" t="s">
        <v>1147</v>
      </c>
      <c r="I951" s="289"/>
      <c r="J951" s="391"/>
      <c r="K951" s="412">
        <v>437.0</v>
      </c>
      <c r="L951" s="377">
        <f t="shared" si="95"/>
        <v>437</v>
      </c>
      <c r="M951" s="250" t="s">
        <v>548</v>
      </c>
      <c r="N951" s="263" t="str">
        <f t="shared" si="84"/>
        <v/>
      </c>
      <c r="O951" s="392"/>
      <c r="P951" s="415"/>
      <c r="Q951" s="415">
        <f t="array" ref="Q951">IFERROR((K951-O951-P951)*G951,"")</f>
        <v>437</v>
      </c>
      <c r="R951" s="294">
        <f t="shared" si="90"/>
        <v>1</v>
      </c>
      <c r="S951" s="270"/>
      <c r="T951" s="394"/>
      <c r="U951" s="392"/>
      <c r="V951" s="270" t="str">
        <f t="array" ref="V951">IFERROR(INDEX('ARTICULOS TECNO'!G:G, MATCH(F951, 'ARTICULOS TECNO'!A:A, 0)),"")</f>
        <v/>
      </c>
      <c r="W951" s="270">
        <f t="shared" si="39"/>
        <v>0</v>
      </c>
      <c r="X951" s="270"/>
      <c r="Y951" s="364" t="str">
        <f t="shared" si="94"/>
        <v>05/2023</v>
      </c>
    </row>
    <row r="952">
      <c r="A952" s="219">
        <f t="array" ref="A952">XLOOKUP(B952,CABE_VENTAS!$A$1:A1037,CABE_VENTAS!$D$1:D1037,"N/A")</f>
        <v>45047</v>
      </c>
      <c r="B952" s="180">
        <v>1678.0</v>
      </c>
      <c r="C952" s="180" t="s">
        <v>192</v>
      </c>
      <c r="D952" s="362">
        <f t="array" ref="D952">XLOOKUP(B952,CABE_VENTAS!$A$352:A511,CABE_VENTAS!$C$352:C511,"N/A")</f>
        <v>157</v>
      </c>
      <c r="E952" s="363" t="str">
        <f t="array" ref="E952">XLOOKUP(D952,CLIENTES!$A$1:A1037,CLIENTES!$B$1:B1037, "")</f>
        <v>Luis Favilla</v>
      </c>
      <c r="F952" s="353" t="s">
        <v>1168</v>
      </c>
      <c r="G952" s="180">
        <v>1.0</v>
      </c>
      <c r="H952" s="289" t="s">
        <v>1149</v>
      </c>
      <c r="I952" s="289"/>
      <c r="J952" s="391"/>
      <c r="K952" s="412">
        <v>750.0</v>
      </c>
      <c r="L952" s="377">
        <f t="shared" si="95"/>
        <v>750</v>
      </c>
      <c r="M952" s="250" t="s">
        <v>548</v>
      </c>
      <c r="N952" s="263" t="str">
        <f t="shared" si="84"/>
        <v/>
      </c>
      <c r="O952" s="392"/>
      <c r="P952" s="415"/>
      <c r="Q952" s="415">
        <f t="array" ref="Q952">IFERROR((K952-O952-P952)*G952,"")</f>
        <v>750</v>
      </c>
      <c r="R952" s="294">
        <f t="shared" si="90"/>
        <v>1</v>
      </c>
      <c r="S952" s="270"/>
      <c r="T952" s="394"/>
      <c r="U952" s="392"/>
      <c r="V952" s="270" t="str">
        <f t="array" ref="V952">IFERROR(INDEX('ARTICULOS TECNO'!G:G, MATCH(F952, 'ARTICULOS TECNO'!A:A, 0)),"")</f>
        <v/>
      </c>
      <c r="W952" s="270">
        <f t="shared" si="39"/>
        <v>0</v>
      </c>
      <c r="X952" s="270"/>
      <c r="Y952" s="364" t="str">
        <f t="shared" si="94"/>
        <v>05/2023</v>
      </c>
    </row>
    <row r="953">
      <c r="A953" s="219">
        <f t="array" ref="A953">XLOOKUP(B953,CABE_VENTAS!$A$1:A1037,CABE_VENTAS!$D$1:D1037,"N/A")</f>
        <v>45047</v>
      </c>
      <c r="B953" s="180">
        <v>1677.0</v>
      </c>
      <c r="C953" s="180" t="s">
        <v>192</v>
      </c>
      <c r="D953" s="362">
        <f t="array" ref="D953">XLOOKUP(B953,CABE_VENTAS!$A$352:A511,CABE_VENTAS!$C$352:C511,"N/A")</f>
        <v>0</v>
      </c>
      <c r="E953" s="363" t="str">
        <f t="array" ref="E953">XLOOKUP(D953,CLIENTES!$A$1:A1037,CLIENTES!$B$1:B1037, "")</f>
        <v/>
      </c>
      <c r="F953" s="353"/>
      <c r="G953" s="180"/>
      <c r="H953" s="289" t="s">
        <v>1147</v>
      </c>
      <c r="I953" s="289"/>
      <c r="J953" s="391"/>
      <c r="K953" s="412"/>
      <c r="L953" s="377">
        <f t="shared" ref="L953:L1037" si="96">G953*K953</f>
        <v>0</v>
      </c>
      <c r="M953" s="250" t="s">
        <v>548</v>
      </c>
      <c r="N953" s="263">
        <f t="shared" si="84"/>
        <v>0</v>
      </c>
      <c r="O953" s="416"/>
      <c r="P953" s="415"/>
      <c r="Q953" s="415">
        <f t="array" ref="Q953">IFERROR((K953-O953-P953)*G953,"")</f>
        <v>0</v>
      </c>
      <c r="R953" s="294">
        <f t="shared" si="90"/>
        <v>0</v>
      </c>
      <c r="S953" s="270"/>
      <c r="T953" s="394"/>
      <c r="U953" s="392"/>
      <c r="V953" s="270" t="str">
        <f t="array" ref="V953">IFERROR(INDEX('ARTICULOS TECNO'!G:G, MATCH(F953, 'ARTICULOS TECNO'!A:A, 0)),"")</f>
        <v/>
      </c>
      <c r="W953" s="270">
        <f t="shared" si="39"/>
        <v>0</v>
      </c>
      <c r="X953" s="270"/>
      <c r="Y953" s="364" t="str">
        <f t="shared" si="94"/>
        <v>05/2023</v>
      </c>
    </row>
    <row r="954">
      <c r="A954" s="219">
        <f t="array" ref="A954">XLOOKUP(B954,CABE_VENTAS!$A$1:A1037,CABE_VENTAS!$D$1:D1037,"N/A")</f>
        <v>45051</v>
      </c>
      <c r="B954" s="180">
        <v>1676.0</v>
      </c>
      <c r="C954" s="180" t="s">
        <v>190</v>
      </c>
      <c r="D954" s="362">
        <f t="array" ref="D954">XLOOKUP(B954,CABE_VENTAS!$A$352:A511,CABE_VENTAS!$C$352:C511,"N/A")</f>
        <v>187</v>
      </c>
      <c r="E954" s="363" t="str">
        <f t="array" ref="E954">XLOOKUP(D954,CLIENTES!$A$1:A1037,CLIENTES!$B$1:B1037, "")</f>
        <v>Nahuel Cabildo</v>
      </c>
      <c r="F954" s="353"/>
      <c r="G954" s="180">
        <v>1.0</v>
      </c>
      <c r="H954" s="289" t="s">
        <v>1169</v>
      </c>
      <c r="I954" s="289"/>
      <c r="J954" s="391"/>
      <c r="K954" s="412">
        <v>100.0</v>
      </c>
      <c r="L954" s="377">
        <f t="shared" si="96"/>
        <v>100</v>
      </c>
      <c r="M954" s="250" t="s">
        <v>548</v>
      </c>
      <c r="N954" s="263">
        <f t="shared" si="84"/>
        <v>100</v>
      </c>
      <c r="O954" s="416">
        <v>0.0</v>
      </c>
      <c r="P954" s="415">
        <v>35.0</v>
      </c>
      <c r="Q954" s="415">
        <f t="array" ref="Q954">IFERROR((K954-O954-P954)*G954,"")</f>
        <v>65</v>
      </c>
      <c r="R954" s="294">
        <f t="shared" si="90"/>
        <v>0.65</v>
      </c>
      <c r="S954" s="270"/>
      <c r="T954" s="394"/>
      <c r="U954" s="392"/>
      <c r="V954" s="270" t="str">
        <f t="array" ref="V954">IFERROR(INDEX('ARTICULOS TECNO'!G:G, MATCH(F954, 'ARTICULOS TECNO'!A:A, 0)),"")</f>
        <v/>
      </c>
      <c r="W954" s="270">
        <f t="shared" si="39"/>
        <v>0</v>
      </c>
      <c r="X954" s="270"/>
      <c r="Y954" s="364" t="str">
        <f t="shared" si="94"/>
        <v>05/2023</v>
      </c>
    </row>
    <row r="955">
      <c r="A955" s="219">
        <f t="array" ref="A955">XLOOKUP(B955,CABE_VENTAS!$A$1:A1037,CABE_VENTAS!$D$1:D1037,"N/A")</f>
        <v>45049</v>
      </c>
      <c r="B955" s="180">
        <v>1675.0</v>
      </c>
      <c r="C955" s="180" t="s">
        <v>198</v>
      </c>
      <c r="D955" s="362">
        <f t="array" ref="D955">XLOOKUP(B955,CABE_VENTAS!$A$352:A511,CABE_VENTAS!$C$352:C511,"N/A")</f>
        <v>208</v>
      </c>
      <c r="E955" s="363" t="str">
        <f t="array" ref="E955">XLOOKUP(D955,CLIENTES!$A$1:A1037,CLIENTES!$B$1:B1037, "")</f>
        <v>Pato Rey</v>
      </c>
      <c r="F955" s="353"/>
      <c r="G955" s="180">
        <v>3.0</v>
      </c>
      <c r="H955" s="289" t="s">
        <v>1170</v>
      </c>
      <c r="I955" s="289"/>
      <c r="J955" s="391"/>
      <c r="K955" s="412">
        <v>53.0</v>
      </c>
      <c r="L955" s="377">
        <f t="shared" si="96"/>
        <v>159</v>
      </c>
      <c r="M955" s="395">
        <v>2023.0</v>
      </c>
      <c r="N955" s="263">
        <f t="shared" si="84"/>
        <v>575</v>
      </c>
      <c r="O955" s="267">
        <f>63/3</f>
        <v>21</v>
      </c>
      <c r="P955" s="267">
        <v>12.0</v>
      </c>
      <c r="Q955" s="267">
        <f t="array" ref="Q955">IFERROR((K955-O955-P955)*G955,"")</f>
        <v>60</v>
      </c>
      <c r="R955" s="294">
        <f t="shared" si="90"/>
        <v>0.3773584906</v>
      </c>
      <c r="S955" s="270"/>
      <c r="T955" s="394"/>
      <c r="U955" s="392"/>
      <c r="V955" s="270" t="str">
        <f t="array" ref="V955">IFERROR(INDEX('ARTICULOS TECNO'!G:G, MATCH(F955, 'ARTICULOS TECNO'!A:A, 0)),"")</f>
        <v/>
      </c>
      <c r="W955" s="270">
        <f t="shared" si="39"/>
        <v>0</v>
      </c>
      <c r="X955" s="270"/>
      <c r="Y955" s="364" t="str">
        <f t="shared" si="94"/>
        <v>05/2023</v>
      </c>
    </row>
    <row r="956">
      <c r="A956" s="219">
        <f t="array" ref="A956">XLOOKUP(B956,CABE_VENTAS!$A$1:A1037,CABE_VENTAS!$D$1:D1037,"N/A")</f>
        <v>45049</v>
      </c>
      <c r="B956" s="180">
        <v>1675.0</v>
      </c>
      <c r="C956" s="180" t="s">
        <v>198</v>
      </c>
      <c r="D956" s="362">
        <f t="array" ref="D956">XLOOKUP(B956,CABE_VENTAS!$A$352:A511,CABE_VENTAS!$C$352:C511,"N/A")</f>
        <v>208</v>
      </c>
      <c r="E956" s="363" t="str">
        <f t="array" ref="E956">XLOOKUP(D956,CLIENTES!$A$1:A1037,CLIENTES!$B$1:B1037, "")</f>
        <v>Pato Rey</v>
      </c>
      <c r="F956" s="353"/>
      <c r="G956" s="180">
        <v>1.0</v>
      </c>
      <c r="H956" s="289" t="s">
        <v>1171</v>
      </c>
      <c r="I956" s="289"/>
      <c r="J956" s="391"/>
      <c r="K956" s="412">
        <v>416.0</v>
      </c>
      <c r="L956" s="377">
        <f t="shared" si="96"/>
        <v>416</v>
      </c>
      <c r="M956" s="395">
        <v>2023.0</v>
      </c>
      <c r="N956" s="263" t="str">
        <f t="shared" si="84"/>
        <v/>
      </c>
      <c r="O956" s="416">
        <v>277.0</v>
      </c>
      <c r="P956" s="415">
        <v>25.0</v>
      </c>
      <c r="Q956" s="415">
        <f t="array" ref="Q956">IFERROR((K956-O956-P956)*G956,"")</f>
        <v>114</v>
      </c>
      <c r="R956" s="294">
        <f t="shared" si="90"/>
        <v>0.2740384615</v>
      </c>
      <c r="S956" s="270"/>
      <c r="T956" s="394"/>
      <c r="U956" s="392"/>
      <c r="V956" s="270" t="str">
        <f t="array" ref="V956">IFERROR(INDEX('ARTICULOS TECNO'!G:G, MATCH(F956, 'ARTICULOS TECNO'!A:A, 0)),"")</f>
        <v/>
      </c>
      <c r="W956" s="270">
        <f t="shared" si="39"/>
        <v>0</v>
      </c>
      <c r="X956" s="270"/>
      <c r="Y956" s="364" t="str">
        <f t="shared" si="94"/>
        <v>05/2023</v>
      </c>
    </row>
    <row r="957">
      <c r="A957" s="219">
        <f t="array" ref="A957">XLOOKUP(B957,CABE_VENTAS!$A$1:A1037,CABE_VENTAS!$D$1:D1037,"N/A")</f>
        <v>45046</v>
      </c>
      <c r="B957" s="180">
        <v>1673.0</v>
      </c>
      <c r="C957" s="417" t="s">
        <v>195</v>
      </c>
      <c r="D957" s="362">
        <f t="array" ref="D957">XLOOKUP(B957,CABE_VENTAS!$A$352:A511,CABE_VENTAS!$C$352:C511,"N/A")</f>
        <v>183</v>
      </c>
      <c r="E957" s="363" t="str">
        <f t="array" ref="E957">XLOOKUP(D957,CLIENTES!$A$1:A1037,CLIENTES!$B$1:B1037, "")</f>
        <v>Mercadolibre</v>
      </c>
      <c r="F957" s="254" t="s">
        <v>1172</v>
      </c>
      <c r="G957" s="180">
        <v>1.0</v>
      </c>
      <c r="H957" s="289" t="s">
        <v>1173</v>
      </c>
      <c r="I957" s="289"/>
      <c r="J957" s="391"/>
      <c r="K957" s="418">
        <f t="shared" ref="K957:K959" si="97">70724/400</f>
        <v>176.81</v>
      </c>
      <c r="L957" s="377">
        <f t="shared" si="96"/>
        <v>176.81</v>
      </c>
      <c r="M957" s="395">
        <v>2023.0</v>
      </c>
      <c r="N957" s="263">
        <f t="shared" si="84"/>
        <v>530.43</v>
      </c>
      <c r="O957" s="267">
        <v>18.06</v>
      </c>
      <c r="P957" s="267">
        <v>7.99</v>
      </c>
      <c r="Q957" s="267">
        <f t="array" ref="Q957">IFERROR((K957-O957-P957)*G957,"")</f>
        <v>150.76</v>
      </c>
      <c r="R957" s="294">
        <f t="shared" si="90"/>
        <v>0.8526667044</v>
      </c>
      <c r="S957" s="180" t="s">
        <v>1174</v>
      </c>
      <c r="T957" s="394"/>
      <c r="U957" s="392"/>
      <c r="V957" s="270" t="str">
        <f t="array" ref="V957">IFERROR(INDEX('ARTICULOS TECNO'!G:G, MATCH(F957, 'ARTICULOS TECNO'!A:A, 0)),"")</f>
        <v/>
      </c>
      <c r="W957" s="270">
        <f t="shared" si="39"/>
        <v>0</v>
      </c>
      <c r="X957" s="270"/>
      <c r="Y957" s="364" t="str">
        <f t="shared" si="94"/>
        <v>04/2023</v>
      </c>
    </row>
    <row r="958">
      <c r="A958" s="219">
        <f t="array" ref="A958">XLOOKUP(B958,CABE_VENTAS!$A$1:A1037,CABE_VENTAS!$D$1:D1037,"N/A")</f>
        <v>45046</v>
      </c>
      <c r="B958" s="180">
        <v>1673.0</v>
      </c>
      <c r="C958" s="417" t="s">
        <v>195</v>
      </c>
      <c r="D958" s="362">
        <f t="array" ref="D958">XLOOKUP(B958,CABE_VENTAS!$A$352:A511,CABE_VENTAS!$C$352:C511,"N/A")</f>
        <v>183</v>
      </c>
      <c r="E958" s="363" t="str">
        <f t="array" ref="E958">XLOOKUP(D958,CLIENTES!$A$1:A1037,CLIENTES!$B$1:B1037, "")</f>
        <v>Mercadolibre</v>
      </c>
      <c r="F958" s="254" t="s">
        <v>1172</v>
      </c>
      <c r="G958" s="180">
        <v>1.0</v>
      </c>
      <c r="H958" s="289" t="s">
        <v>1173</v>
      </c>
      <c r="I958" s="289"/>
      <c r="J958" s="391"/>
      <c r="K958" s="418">
        <f t="shared" si="97"/>
        <v>176.81</v>
      </c>
      <c r="L958" s="377">
        <f t="shared" si="96"/>
        <v>176.81</v>
      </c>
      <c r="M958" s="395">
        <v>2023.0</v>
      </c>
      <c r="N958" s="263" t="str">
        <f t="shared" si="84"/>
        <v/>
      </c>
      <c r="O958" s="267">
        <v>18.06</v>
      </c>
      <c r="P958" s="267">
        <v>7.99</v>
      </c>
      <c r="Q958" s="267">
        <f t="array" ref="Q958">IFERROR((K958-O958-P958)*G958,"")</f>
        <v>150.76</v>
      </c>
      <c r="R958" s="294">
        <f t="shared" si="90"/>
        <v>0.8526667044</v>
      </c>
      <c r="S958" s="180" t="s">
        <v>1174</v>
      </c>
      <c r="T958" s="394"/>
      <c r="U958" s="392"/>
      <c r="V958" s="270" t="str">
        <f t="array" ref="V958">IFERROR(INDEX('ARTICULOS TECNO'!G:G, MATCH(F958, 'ARTICULOS TECNO'!A:A, 0)),"")</f>
        <v/>
      </c>
      <c r="W958" s="270">
        <f t="shared" si="39"/>
        <v>0</v>
      </c>
      <c r="X958" s="270"/>
      <c r="Y958" s="364" t="str">
        <f t="shared" si="94"/>
        <v>04/2023</v>
      </c>
    </row>
    <row r="959">
      <c r="A959" s="219">
        <f t="array" ref="A959">XLOOKUP(B959,CABE_VENTAS!$A$1:A1037,CABE_VENTAS!$D$1:D1037,"N/A")</f>
        <v>45046</v>
      </c>
      <c r="B959" s="180">
        <v>1673.0</v>
      </c>
      <c r="C959" s="417" t="s">
        <v>195</v>
      </c>
      <c r="D959" s="362">
        <f t="array" ref="D959">XLOOKUP(B959,CABE_VENTAS!$A$352:A511,CABE_VENTAS!$C$352:C511,"N/A")</f>
        <v>183</v>
      </c>
      <c r="E959" s="363" t="str">
        <f t="array" ref="E959">XLOOKUP(D959,CLIENTES!$A$1:A1037,CLIENTES!$B$1:B1037, "")</f>
        <v>Mercadolibre</v>
      </c>
      <c r="F959" s="254" t="s">
        <v>1172</v>
      </c>
      <c r="G959" s="180">
        <v>1.0</v>
      </c>
      <c r="H959" s="289" t="s">
        <v>1173</v>
      </c>
      <c r="I959" s="289"/>
      <c r="J959" s="391"/>
      <c r="K959" s="418">
        <f t="shared" si="97"/>
        <v>176.81</v>
      </c>
      <c r="L959" s="377">
        <f t="shared" si="96"/>
        <v>176.81</v>
      </c>
      <c r="M959" s="395">
        <v>2023.0</v>
      </c>
      <c r="N959" s="263" t="str">
        <f t="shared" si="84"/>
        <v/>
      </c>
      <c r="O959" s="267">
        <v>18.06</v>
      </c>
      <c r="P959" s="267">
        <v>7.99</v>
      </c>
      <c r="Q959" s="267">
        <f t="array" ref="Q959">IFERROR((K959-O959-P959)*G959,"")</f>
        <v>150.76</v>
      </c>
      <c r="R959" s="294">
        <f t="shared" si="90"/>
        <v>0.8526667044</v>
      </c>
      <c r="S959" s="180" t="s">
        <v>1174</v>
      </c>
      <c r="T959" s="394"/>
      <c r="U959" s="392"/>
      <c r="V959" s="270" t="str">
        <f t="array" ref="V959">IFERROR(INDEX('ARTICULOS TECNO'!G:G, MATCH(F959, 'ARTICULOS TECNO'!A:A, 0)),"")</f>
        <v/>
      </c>
      <c r="W959" s="270">
        <f t="shared" si="39"/>
        <v>0</v>
      </c>
      <c r="X959" s="270"/>
      <c r="Y959" s="364" t="str">
        <f t="shared" si="94"/>
        <v>04/2023</v>
      </c>
    </row>
    <row r="960">
      <c r="A960" s="219">
        <f t="array" ref="A960">XLOOKUP(B960,CABE_VENTAS!$A$1:A1037,CABE_VENTAS!$D$1:D1037,"N/A")</f>
        <v>45041</v>
      </c>
      <c r="B960" s="180">
        <v>1672.0</v>
      </c>
      <c r="C960" s="180" t="s">
        <v>627</v>
      </c>
      <c r="D960" s="362">
        <f t="array" ref="D960">XLOOKUP(B960,CABE_VENTAS!$A$352:A511,CABE_VENTAS!$C$352:C511,"N/A")</f>
        <v>102</v>
      </c>
      <c r="E960" s="363" t="str">
        <f t="array" ref="E960">XLOOKUP(D960,CLIENTES!$A$1:A1037,CLIENTES!$B$1:B1037, "")</f>
        <v>Guillermo Lacopi</v>
      </c>
      <c r="F960" s="353" t="s">
        <v>1175</v>
      </c>
      <c r="G960" s="180">
        <v>1.0</v>
      </c>
      <c r="H960" s="289" t="s">
        <v>1176</v>
      </c>
      <c r="I960" s="289"/>
      <c r="J960" s="391"/>
      <c r="K960" s="418"/>
      <c r="L960" s="377">
        <f t="shared" si="96"/>
        <v>0</v>
      </c>
      <c r="M960" s="395">
        <v>2023.0</v>
      </c>
      <c r="N960" s="263">
        <f t="shared" si="84"/>
        <v>0</v>
      </c>
      <c r="O960" s="392"/>
      <c r="P960" s="392"/>
      <c r="Q960" s="392">
        <f t="array" ref="Q960">IFERROR((K960-O960-P960)*G960,"")</f>
        <v>0</v>
      </c>
      <c r="R960" s="294">
        <f t="shared" si="90"/>
        <v>0</v>
      </c>
      <c r="S960" s="270"/>
      <c r="T960" s="394"/>
      <c r="U960" s="392"/>
      <c r="V960" s="270" t="str">
        <f t="array" ref="V960">IFERROR(INDEX('ARTICULOS TECNO'!G:G, MATCH(F960, 'ARTICULOS TECNO'!A:A, 0)),"")</f>
        <v/>
      </c>
      <c r="W960" s="270">
        <f t="shared" si="39"/>
        <v>0</v>
      </c>
      <c r="X960" s="270"/>
      <c r="Y960" s="364" t="str">
        <f t="shared" si="94"/>
        <v>04/2023</v>
      </c>
    </row>
    <row r="961">
      <c r="A961" s="219">
        <f t="array" ref="A961">XLOOKUP(B961,CABE_VENTAS!$A$1:A1037,CABE_VENTAS!$D$1:D1037,"N/A")</f>
        <v>45041</v>
      </c>
      <c r="B961" s="180">
        <v>1671.0</v>
      </c>
      <c r="C961" s="180" t="s">
        <v>282</v>
      </c>
      <c r="D961" s="362">
        <f t="array" ref="D961">XLOOKUP(B961,CABE_VENTAS!$A$352:A511,CABE_VENTAS!$C$352:C511,"N/A")</f>
        <v>67</v>
      </c>
      <c r="E961" s="363" t="str">
        <f t="array" ref="E961">XLOOKUP(D961,CLIENTES!$A$1:A1037,CLIENTES!$B$1:B1037, "")</f>
        <v>Facundo Andriach</v>
      </c>
      <c r="F961" s="402"/>
      <c r="G961" s="180">
        <v>1.0</v>
      </c>
      <c r="H961" s="289" t="s">
        <v>1177</v>
      </c>
      <c r="I961" s="289"/>
      <c r="J961" s="391"/>
      <c r="K961" s="412">
        <v>3495.0</v>
      </c>
      <c r="L961" s="377">
        <f t="shared" si="96"/>
        <v>3495</v>
      </c>
      <c r="M961" s="395">
        <v>2023.0</v>
      </c>
      <c r="N961" s="263">
        <f t="shared" si="84"/>
        <v>3495</v>
      </c>
      <c r="O961" s="267">
        <v>2787.0</v>
      </c>
      <c r="P961" s="267">
        <v>150.0</v>
      </c>
      <c r="Q961" s="267">
        <f t="array" ref="Q961">IFERROR((K961-O961-P961)*G961,"")</f>
        <v>558</v>
      </c>
      <c r="R961" s="294">
        <f t="shared" si="90"/>
        <v>0.1596566524</v>
      </c>
      <c r="S961" s="270"/>
      <c r="T961" s="394"/>
      <c r="U961" s="392"/>
      <c r="V961" s="270" t="str">
        <f t="array" ref="V961">IFERROR(INDEX('ARTICULOS TECNO'!G:G, MATCH(F961, 'ARTICULOS TECNO'!A:A, 0)),"")</f>
        <v/>
      </c>
      <c r="W961" s="270">
        <f t="shared" si="39"/>
        <v>0</v>
      </c>
      <c r="X961" s="270"/>
      <c r="Y961" s="364" t="str">
        <f t="shared" si="94"/>
        <v>04/2023</v>
      </c>
    </row>
    <row r="962">
      <c r="A962" s="219">
        <f t="array" ref="A962">XLOOKUP(B962,CABE_VENTAS!$A$1:A1037,CABE_VENTAS!$D$1:D1037,"N/A")</f>
        <v>45041</v>
      </c>
      <c r="B962" s="180">
        <v>1670.0</v>
      </c>
      <c r="C962" s="180" t="s">
        <v>192</v>
      </c>
      <c r="D962" s="362">
        <f t="array" ref="D962">XLOOKUP(B962,CABE_VENTAS!$A$352:A511,CABE_VENTAS!$C$352:C511,"N/A")</f>
        <v>157</v>
      </c>
      <c r="E962" s="363" t="str">
        <f t="array" ref="E962">XLOOKUP(D962,CLIENTES!$A$1:A1037,CLIENTES!$B$1:B1037, "")</f>
        <v>Luis Favilla</v>
      </c>
      <c r="F962" s="353" t="s">
        <v>1178</v>
      </c>
      <c r="G962" s="180">
        <v>1.0</v>
      </c>
      <c r="H962" s="289" t="s">
        <v>1179</v>
      </c>
      <c r="I962" s="289"/>
      <c r="J962" s="391"/>
      <c r="K962" s="412">
        <v>555.0</v>
      </c>
      <c r="L962" s="377">
        <f t="shared" si="96"/>
        <v>555</v>
      </c>
      <c r="M962" s="250" t="s">
        <v>548</v>
      </c>
      <c r="N962" s="263">
        <f t="shared" si="84"/>
        <v>3330</v>
      </c>
      <c r="O962" s="416">
        <v>555.0</v>
      </c>
      <c r="P962" s="415" t="str">
        <f t="shared" ref="P962:P967" si="98">#REF!*O962</f>
        <v>#REF!</v>
      </c>
      <c r="Q962" s="415" t="str">
        <f t="array" ref="Q962">IFERROR((K962-O962-P962)*G962,"")</f>
        <v/>
      </c>
      <c r="R962" s="294">
        <f t="shared" si="90"/>
        <v>0</v>
      </c>
      <c r="S962" s="270"/>
      <c r="T962" s="394"/>
      <c r="U962" s="392"/>
      <c r="V962" s="270" t="str">
        <f t="array" ref="V962">IFERROR(INDEX('ARTICULOS TECNO'!G:G, MATCH(F962, 'ARTICULOS TECNO'!A:A, 0)),"")</f>
        <v/>
      </c>
      <c r="W962" s="270">
        <f t="shared" si="39"/>
        <v>0</v>
      </c>
      <c r="X962" s="270"/>
      <c r="Y962" s="364" t="str">
        <f t="shared" si="94"/>
        <v>04/2023</v>
      </c>
    </row>
    <row r="963">
      <c r="A963" s="219">
        <f t="array" ref="A963">XLOOKUP(B963,CABE_VENTAS!$A$1:A1037,CABE_VENTAS!$D$1:D1037,"N/A")</f>
        <v>45041</v>
      </c>
      <c r="B963" s="180">
        <v>1670.0</v>
      </c>
      <c r="C963" s="180" t="s">
        <v>192</v>
      </c>
      <c r="D963" s="362">
        <f t="array" ref="D963">XLOOKUP(B963,CABE_VENTAS!$A$352:A511,CABE_VENTAS!$C$352:C511,"N/A")</f>
        <v>157</v>
      </c>
      <c r="E963" s="363" t="str">
        <f t="array" ref="E963">XLOOKUP(D963,CLIENTES!$A$1:A1037,CLIENTES!$B$1:B1037, "")</f>
        <v>Luis Favilla</v>
      </c>
      <c r="F963" s="353" t="s">
        <v>1180</v>
      </c>
      <c r="G963" s="180">
        <v>1.0</v>
      </c>
      <c r="H963" s="289" t="s">
        <v>1179</v>
      </c>
      <c r="I963" s="289"/>
      <c r="J963" s="391"/>
      <c r="K963" s="412">
        <v>555.0</v>
      </c>
      <c r="L963" s="377">
        <f t="shared" si="96"/>
        <v>555</v>
      </c>
      <c r="M963" s="250" t="s">
        <v>548</v>
      </c>
      <c r="N963" s="263" t="str">
        <f t="shared" si="84"/>
        <v/>
      </c>
      <c r="O963" s="416">
        <v>555.0</v>
      </c>
      <c r="P963" s="415" t="str">
        <f t="shared" si="98"/>
        <v>#REF!</v>
      </c>
      <c r="Q963" s="415" t="str">
        <f t="array" ref="Q963">IFERROR((K963-O963-P963)*G963,"")</f>
        <v/>
      </c>
      <c r="R963" s="294">
        <f t="shared" si="90"/>
        <v>0</v>
      </c>
      <c r="S963" s="270"/>
      <c r="T963" s="394"/>
      <c r="U963" s="392"/>
      <c r="V963" s="270" t="str">
        <f t="array" ref="V963">IFERROR(INDEX('ARTICULOS TECNO'!G:G, MATCH(F963, 'ARTICULOS TECNO'!A:A, 0)),"")</f>
        <v/>
      </c>
      <c r="W963" s="270">
        <f t="shared" si="39"/>
        <v>0</v>
      </c>
      <c r="X963" s="270"/>
      <c r="Y963" s="364" t="str">
        <f t="shared" si="94"/>
        <v>04/2023</v>
      </c>
    </row>
    <row r="964">
      <c r="A964" s="219">
        <f t="array" ref="A964">XLOOKUP(B964,CABE_VENTAS!$A$1:A1037,CABE_VENTAS!$D$1:D1037,"N/A")</f>
        <v>45041</v>
      </c>
      <c r="B964" s="180">
        <v>1670.0</v>
      </c>
      <c r="C964" s="180" t="s">
        <v>192</v>
      </c>
      <c r="D964" s="362">
        <f t="array" ref="D964">XLOOKUP(B964,CABE_VENTAS!$A$352:A511,CABE_VENTAS!$C$352:C511,"N/A")</f>
        <v>157</v>
      </c>
      <c r="E964" s="363" t="str">
        <f t="array" ref="E964">XLOOKUP(D964,CLIENTES!$A$1:A1037,CLIENTES!$B$1:B1037, "")</f>
        <v>Luis Favilla</v>
      </c>
      <c r="F964" s="353" t="s">
        <v>1181</v>
      </c>
      <c r="G964" s="180">
        <v>1.0</v>
      </c>
      <c r="H964" s="289" t="s">
        <v>1179</v>
      </c>
      <c r="I964" s="289"/>
      <c r="J964" s="391"/>
      <c r="K964" s="412">
        <v>555.0</v>
      </c>
      <c r="L964" s="377">
        <f t="shared" si="96"/>
        <v>555</v>
      </c>
      <c r="M964" s="250" t="s">
        <v>548</v>
      </c>
      <c r="N964" s="263" t="str">
        <f t="shared" si="84"/>
        <v/>
      </c>
      <c r="O964" s="416">
        <v>555.0</v>
      </c>
      <c r="P964" s="415" t="str">
        <f t="shared" si="98"/>
        <v>#REF!</v>
      </c>
      <c r="Q964" s="415" t="str">
        <f t="array" ref="Q964">IFERROR((K964-O964-P964)*G964,"")</f>
        <v/>
      </c>
      <c r="R964" s="294">
        <f t="shared" si="90"/>
        <v>0</v>
      </c>
      <c r="S964" s="270"/>
      <c r="T964" s="394"/>
      <c r="U964" s="392"/>
      <c r="V964" s="270" t="str">
        <f t="array" ref="V964">IFERROR(INDEX('ARTICULOS TECNO'!G:G, MATCH(F964, 'ARTICULOS TECNO'!A:A, 0)),"")</f>
        <v/>
      </c>
      <c r="W964" s="270">
        <f t="shared" si="39"/>
        <v>0</v>
      </c>
      <c r="X964" s="270"/>
      <c r="Y964" s="364" t="str">
        <f t="shared" si="94"/>
        <v>04/2023</v>
      </c>
    </row>
    <row r="965">
      <c r="A965" s="219">
        <f t="array" ref="A965">XLOOKUP(B965,CABE_VENTAS!$A$1:A1037,CABE_VENTAS!$D$1:D1037,"N/A")</f>
        <v>45041</v>
      </c>
      <c r="B965" s="180">
        <v>1670.0</v>
      </c>
      <c r="C965" s="180" t="s">
        <v>192</v>
      </c>
      <c r="D965" s="362">
        <f t="array" ref="D965">XLOOKUP(B965,CABE_VENTAS!$A$352:A511,CABE_VENTAS!$C$352:C511,"N/A")</f>
        <v>157</v>
      </c>
      <c r="E965" s="363" t="str">
        <f t="array" ref="E965">XLOOKUP(D965,CLIENTES!$A$1:A1037,CLIENTES!$B$1:B1037, "")</f>
        <v>Luis Favilla</v>
      </c>
      <c r="F965" s="353" t="s">
        <v>1182</v>
      </c>
      <c r="G965" s="180">
        <v>1.0</v>
      </c>
      <c r="H965" s="289" t="s">
        <v>1179</v>
      </c>
      <c r="I965" s="289"/>
      <c r="J965" s="391"/>
      <c r="K965" s="412">
        <v>555.0</v>
      </c>
      <c r="L965" s="377">
        <f t="shared" si="96"/>
        <v>555</v>
      </c>
      <c r="M965" s="250" t="s">
        <v>548</v>
      </c>
      <c r="N965" s="263" t="str">
        <f t="shared" si="84"/>
        <v/>
      </c>
      <c r="O965" s="416">
        <v>555.0</v>
      </c>
      <c r="P965" s="415" t="str">
        <f t="shared" si="98"/>
        <v>#REF!</v>
      </c>
      <c r="Q965" s="415" t="str">
        <f t="array" ref="Q965">IFERROR((K965-O965-P965)*G965,"")</f>
        <v/>
      </c>
      <c r="R965" s="294">
        <f t="shared" si="90"/>
        <v>0</v>
      </c>
      <c r="S965" s="270"/>
      <c r="T965" s="394"/>
      <c r="U965" s="392"/>
      <c r="V965" s="270" t="str">
        <f t="array" ref="V965">IFERROR(INDEX('ARTICULOS TECNO'!G:G, MATCH(F965, 'ARTICULOS TECNO'!A:A, 0)),"")</f>
        <v/>
      </c>
      <c r="W965" s="270">
        <f t="shared" si="39"/>
        <v>0</v>
      </c>
      <c r="X965" s="270"/>
      <c r="Y965" s="364" t="str">
        <f t="shared" si="94"/>
        <v>04/2023</v>
      </c>
    </row>
    <row r="966">
      <c r="A966" s="219">
        <f t="array" ref="A966">XLOOKUP(B966,CABE_VENTAS!$A$1:A1037,CABE_VENTAS!$D$1:D1037,"N/A")</f>
        <v>45041</v>
      </c>
      <c r="B966" s="180">
        <v>1670.0</v>
      </c>
      <c r="C966" s="180" t="s">
        <v>192</v>
      </c>
      <c r="D966" s="362">
        <f t="array" ref="D966">XLOOKUP(B966,CABE_VENTAS!$A$352:A511,CABE_VENTAS!$C$352:C511,"N/A")</f>
        <v>157</v>
      </c>
      <c r="E966" s="363" t="str">
        <f t="array" ref="E966">XLOOKUP(D966,CLIENTES!$A$1:A1037,CLIENTES!$B$1:B1037, "")</f>
        <v>Luis Favilla</v>
      </c>
      <c r="F966" s="353" t="s">
        <v>1183</v>
      </c>
      <c r="G966" s="180">
        <v>1.0</v>
      </c>
      <c r="H966" s="289" t="s">
        <v>1179</v>
      </c>
      <c r="I966" s="289"/>
      <c r="J966" s="391"/>
      <c r="K966" s="412">
        <v>555.0</v>
      </c>
      <c r="L966" s="377">
        <f t="shared" si="96"/>
        <v>555</v>
      </c>
      <c r="M966" s="250" t="s">
        <v>548</v>
      </c>
      <c r="N966" s="263" t="str">
        <f t="shared" si="84"/>
        <v/>
      </c>
      <c r="O966" s="416">
        <v>555.0</v>
      </c>
      <c r="P966" s="415" t="str">
        <f t="shared" si="98"/>
        <v>#REF!</v>
      </c>
      <c r="Q966" s="415" t="str">
        <f t="array" ref="Q966">IFERROR((K966-O966-P966)*G966,"")</f>
        <v/>
      </c>
      <c r="R966" s="294">
        <f t="shared" si="90"/>
        <v>0</v>
      </c>
      <c r="S966" s="270"/>
      <c r="T966" s="394"/>
      <c r="U966" s="392"/>
      <c r="V966" s="270" t="str">
        <f t="array" ref="V966">IFERROR(INDEX('ARTICULOS TECNO'!G:G, MATCH(F966, 'ARTICULOS TECNO'!A:A, 0)),"")</f>
        <v/>
      </c>
      <c r="W966" s="270">
        <f t="shared" si="39"/>
        <v>0</v>
      </c>
      <c r="X966" s="270"/>
      <c r="Y966" s="364" t="str">
        <f t="shared" si="94"/>
        <v>04/2023</v>
      </c>
    </row>
    <row r="967">
      <c r="A967" s="219">
        <f t="array" ref="A967">XLOOKUP(B967,CABE_VENTAS!$A$1:A1037,CABE_VENTAS!$D$1:D1037,"N/A")</f>
        <v>45041</v>
      </c>
      <c r="B967" s="180">
        <v>1670.0</v>
      </c>
      <c r="C967" s="180" t="s">
        <v>192</v>
      </c>
      <c r="D967" s="362">
        <f t="array" ref="D967">XLOOKUP(B967,CABE_VENTAS!$A$352:A511,CABE_VENTAS!$C$352:C511,"N/A")</f>
        <v>157</v>
      </c>
      <c r="E967" s="363" t="str">
        <f t="array" ref="E967">XLOOKUP(D967,CLIENTES!$A$1:A1037,CLIENTES!$B$1:B1037, "")</f>
        <v>Luis Favilla</v>
      </c>
      <c r="F967" s="353" t="s">
        <v>1184</v>
      </c>
      <c r="G967" s="180">
        <v>1.0</v>
      </c>
      <c r="H967" s="289" t="s">
        <v>1179</v>
      </c>
      <c r="I967" s="289"/>
      <c r="J967" s="391"/>
      <c r="K967" s="412">
        <v>555.0</v>
      </c>
      <c r="L967" s="377">
        <f t="shared" si="96"/>
        <v>555</v>
      </c>
      <c r="M967" s="250" t="s">
        <v>548</v>
      </c>
      <c r="N967" s="263" t="str">
        <f t="shared" si="84"/>
        <v/>
      </c>
      <c r="O967" s="416">
        <v>555.0</v>
      </c>
      <c r="P967" s="415" t="str">
        <f t="shared" si="98"/>
        <v>#REF!</v>
      </c>
      <c r="Q967" s="415" t="str">
        <f t="array" ref="Q967">IFERROR((K967-O967-P967)*G967,"")</f>
        <v/>
      </c>
      <c r="R967" s="294">
        <f t="shared" si="90"/>
        <v>0</v>
      </c>
      <c r="S967" s="270"/>
      <c r="T967" s="394"/>
      <c r="U967" s="392"/>
      <c r="V967" s="270" t="str">
        <f t="array" ref="V967">IFERROR(INDEX('ARTICULOS TECNO'!G:G, MATCH(F967, 'ARTICULOS TECNO'!A:A, 0)),"")</f>
        <v/>
      </c>
      <c r="W967" s="270">
        <f t="shared" si="39"/>
        <v>0</v>
      </c>
      <c r="X967" s="270"/>
      <c r="Y967" s="364" t="str">
        <f t="shared" si="94"/>
        <v>04/2023</v>
      </c>
    </row>
    <row r="968">
      <c r="A968" s="219">
        <f t="array" ref="A968">XLOOKUP(B968,CABE_VENTAS!$A$1:A1037,CABE_VENTAS!$D$1:D1037,"N/A")</f>
        <v>45020</v>
      </c>
      <c r="B968" s="180">
        <v>1669.0</v>
      </c>
      <c r="C968" s="180" t="s">
        <v>192</v>
      </c>
      <c r="D968" s="362">
        <f t="array" ref="D968">XLOOKUP(B968,CABE_VENTAS!$A$352:A511,CABE_VENTAS!$C$352:C511,"N/A")</f>
        <v>187</v>
      </c>
      <c r="E968" s="363" t="str">
        <f t="array" ref="E968">XLOOKUP(D968,CLIENTES!$A$1:A1037,CLIENTES!$B$1:B1037, "")</f>
        <v>Nahuel Cabildo</v>
      </c>
      <c r="F968" s="402"/>
      <c r="G968" s="180">
        <v>1.0</v>
      </c>
      <c r="H968" s="289" t="s">
        <v>1185</v>
      </c>
      <c r="I968" s="289"/>
      <c r="J968" s="391"/>
      <c r="K968" s="418"/>
      <c r="L968" s="377">
        <f t="shared" si="96"/>
        <v>0</v>
      </c>
      <c r="M968" s="250" t="s">
        <v>548</v>
      </c>
      <c r="N968" s="263">
        <f t="shared" si="84"/>
        <v>0</v>
      </c>
      <c r="O968" s="392"/>
      <c r="P968" s="392"/>
      <c r="Q968" s="392">
        <f t="array" ref="Q968">IFERROR((K968-O968-P968)*G968,"")</f>
        <v>0</v>
      </c>
      <c r="R968" s="294">
        <f t="shared" si="90"/>
        <v>0</v>
      </c>
      <c r="S968" s="270"/>
      <c r="T968" s="394"/>
      <c r="U968" s="392"/>
      <c r="V968" s="270" t="str">
        <f t="array" ref="V968">IFERROR(INDEX('ARTICULOS TECNO'!G:G, MATCH(F968, 'ARTICULOS TECNO'!A:A, 0)),"")</f>
        <v/>
      </c>
      <c r="W968" s="270">
        <f t="shared" si="39"/>
        <v>0</v>
      </c>
      <c r="X968" s="270"/>
      <c r="Y968" s="364" t="str">
        <f t="shared" si="94"/>
        <v>04/2023</v>
      </c>
    </row>
    <row r="969">
      <c r="A969" s="219">
        <f t="array" ref="A969">XLOOKUP(B969,CABE_VENTAS!$A$1:A1037,CABE_VENTAS!$D$1:D1037,"N/A")</f>
        <v>45037</v>
      </c>
      <c r="B969" s="180">
        <v>1668.0</v>
      </c>
      <c r="C969" s="180" t="s">
        <v>192</v>
      </c>
      <c r="D969" s="362">
        <f t="array" ref="D969">XLOOKUP(B969,CABE_VENTAS!$A$352:A511,CABE_VENTAS!$C$352:C511,"N/A")</f>
        <v>173</v>
      </c>
      <c r="E969" s="363" t="str">
        <f t="array" ref="E969">XLOOKUP(D969,CLIENTES!$A$1:A1037,CLIENTES!$B$1:B1037, "")</f>
        <v>Matheus Vinicius</v>
      </c>
      <c r="F969" s="353" t="s">
        <v>1186</v>
      </c>
      <c r="G969" s="180">
        <v>1.0</v>
      </c>
      <c r="H969" s="289" t="s">
        <v>1187</v>
      </c>
      <c r="I969" s="289"/>
      <c r="J969" s="391"/>
      <c r="K969" s="412">
        <v>499.0</v>
      </c>
      <c r="L969" s="377">
        <f t="shared" si="96"/>
        <v>499</v>
      </c>
      <c r="M969" s="250" t="s">
        <v>548</v>
      </c>
      <c r="N969" s="263">
        <f t="shared" si="84"/>
        <v>2017</v>
      </c>
      <c r="O969" s="416">
        <v>555.0</v>
      </c>
      <c r="P969" s="415" t="str">
        <f t="shared" ref="P969:P972" si="99">#REF!*O969</f>
        <v>#REF!</v>
      </c>
      <c r="Q969" s="415" t="str">
        <f t="array" ref="Q969">IFERROR((K969-O969-P969)*G969,"")</f>
        <v/>
      </c>
      <c r="R969" s="294">
        <f t="shared" si="90"/>
        <v>0</v>
      </c>
      <c r="S969" s="270"/>
      <c r="T969" s="394"/>
      <c r="U969" s="392"/>
      <c r="V969" s="270" t="str">
        <f t="array" ref="V969">IFERROR(INDEX('ARTICULOS TECNO'!G:G, MATCH(F969, 'ARTICULOS TECNO'!A:A, 0)),"")</f>
        <v/>
      </c>
      <c r="W969" s="270">
        <f t="shared" si="39"/>
        <v>0</v>
      </c>
      <c r="X969" s="270"/>
      <c r="Y969" s="364" t="str">
        <f t="shared" si="94"/>
        <v>04/2023</v>
      </c>
    </row>
    <row r="970">
      <c r="A970" s="219">
        <f t="array" ref="A970">XLOOKUP(B970,CABE_VENTAS!$A$1:A1037,CABE_VENTAS!$D$1:D1037,"N/A")</f>
        <v>45037</v>
      </c>
      <c r="B970" s="180">
        <v>1668.0</v>
      </c>
      <c r="C970" s="180" t="s">
        <v>192</v>
      </c>
      <c r="D970" s="362">
        <f t="array" ref="D970">XLOOKUP(B970,CABE_VENTAS!$A$352:A511,CABE_VENTAS!$C$352:C511,"N/A")</f>
        <v>173</v>
      </c>
      <c r="E970" s="363" t="str">
        <f t="array" ref="E970">XLOOKUP(D970,CLIENTES!$A$1:A1037,CLIENTES!$B$1:B1037, "")</f>
        <v>Matheus Vinicius</v>
      </c>
      <c r="F970" s="353" t="s">
        <v>1188</v>
      </c>
      <c r="G970" s="180">
        <v>1.0</v>
      </c>
      <c r="H970" s="289" t="s">
        <v>1185</v>
      </c>
      <c r="I970" s="289"/>
      <c r="J970" s="391"/>
      <c r="K970" s="412">
        <v>520.0</v>
      </c>
      <c r="L970" s="377">
        <f t="shared" si="96"/>
        <v>520</v>
      </c>
      <c r="M970" s="250" t="s">
        <v>548</v>
      </c>
      <c r="N970" s="263" t="str">
        <f t="shared" si="84"/>
        <v/>
      </c>
      <c r="O970" s="416">
        <v>555.0</v>
      </c>
      <c r="P970" s="415" t="str">
        <f t="shared" si="99"/>
        <v>#REF!</v>
      </c>
      <c r="Q970" s="415" t="str">
        <f t="array" ref="Q970">IFERROR((K970-O970-P970)*G970,"")</f>
        <v/>
      </c>
      <c r="R970" s="294">
        <f t="shared" si="90"/>
        <v>0</v>
      </c>
      <c r="S970" s="270"/>
      <c r="T970" s="394"/>
      <c r="U970" s="392"/>
      <c r="V970" s="270" t="str">
        <f t="array" ref="V970">IFERROR(INDEX('ARTICULOS TECNO'!G:G, MATCH(F970, 'ARTICULOS TECNO'!A:A, 0)),"")</f>
        <v/>
      </c>
      <c r="W970" s="270">
        <f t="shared" si="39"/>
        <v>0</v>
      </c>
      <c r="X970" s="270"/>
      <c r="Y970" s="364" t="str">
        <f t="shared" si="94"/>
        <v>04/2023</v>
      </c>
    </row>
    <row r="971">
      <c r="A971" s="219">
        <f t="array" ref="A971">XLOOKUP(B971,CABE_VENTAS!$A$1:A1037,CABE_VENTAS!$D$1:D1037,"N/A")</f>
        <v>45037</v>
      </c>
      <c r="B971" s="180">
        <v>1668.0</v>
      </c>
      <c r="C971" s="180" t="s">
        <v>192</v>
      </c>
      <c r="D971" s="362">
        <f t="array" ref="D971">XLOOKUP(B971,CABE_VENTAS!$A$352:A511,CABE_VENTAS!$C$352:C511,"N/A")</f>
        <v>173</v>
      </c>
      <c r="E971" s="363" t="str">
        <f t="array" ref="E971">XLOOKUP(D971,CLIENTES!$A$1:A1037,CLIENTES!$B$1:B1037, "")</f>
        <v>Matheus Vinicius</v>
      </c>
      <c r="F971" s="353" t="s">
        <v>1189</v>
      </c>
      <c r="G971" s="180">
        <v>1.0</v>
      </c>
      <c r="H971" s="289" t="s">
        <v>1187</v>
      </c>
      <c r="I971" s="289"/>
      <c r="J971" s="391"/>
      <c r="K971" s="412">
        <v>499.0</v>
      </c>
      <c r="L971" s="377">
        <f t="shared" si="96"/>
        <v>499</v>
      </c>
      <c r="M971" s="250" t="s">
        <v>548</v>
      </c>
      <c r="N971" s="263" t="str">
        <f t="shared" si="84"/>
        <v/>
      </c>
      <c r="O971" s="416">
        <v>555.0</v>
      </c>
      <c r="P971" s="415" t="str">
        <f t="shared" si="99"/>
        <v>#REF!</v>
      </c>
      <c r="Q971" s="415" t="str">
        <f t="array" ref="Q971">IFERROR((K971-O971-P971)*G971,"")</f>
        <v/>
      </c>
      <c r="R971" s="294">
        <f t="shared" si="90"/>
        <v>0</v>
      </c>
      <c r="S971" s="270"/>
      <c r="T971" s="394"/>
      <c r="U971" s="392"/>
      <c r="V971" s="270" t="str">
        <f t="array" ref="V971">IFERROR(INDEX('ARTICULOS TECNO'!G:G, MATCH(F971, 'ARTICULOS TECNO'!A:A, 0)),"")</f>
        <v/>
      </c>
      <c r="W971" s="270">
        <f t="shared" si="39"/>
        <v>0</v>
      </c>
      <c r="X971" s="270"/>
      <c r="Y971" s="364" t="str">
        <f t="shared" si="94"/>
        <v>04/2023</v>
      </c>
    </row>
    <row r="972">
      <c r="A972" s="219">
        <f t="array" ref="A972">XLOOKUP(B972,CABE_VENTAS!$A$1:A1037,CABE_VENTAS!$D$1:D1037,"N/A")</f>
        <v>45037</v>
      </c>
      <c r="B972" s="180">
        <v>1668.0</v>
      </c>
      <c r="C972" s="180" t="s">
        <v>192</v>
      </c>
      <c r="D972" s="362">
        <f t="array" ref="D972">XLOOKUP(B972,CABE_VENTAS!$A$352:A511,CABE_VENTAS!$C$352:C511,"N/A")</f>
        <v>173</v>
      </c>
      <c r="E972" s="363" t="str">
        <f t="array" ref="E972">XLOOKUP(D972,CLIENTES!$A$1:A1037,CLIENTES!$B$1:B1037, "")</f>
        <v>Matheus Vinicius</v>
      </c>
      <c r="F972" s="353" t="s">
        <v>1190</v>
      </c>
      <c r="G972" s="180">
        <v>1.0</v>
      </c>
      <c r="H972" s="289" t="s">
        <v>1187</v>
      </c>
      <c r="I972" s="289"/>
      <c r="J972" s="391"/>
      <c r="K972" s="412">
        <v>499.0</v>
      </c>
      <c r="L972" s="377">
        <f t="shared" si="96"/>
        <v>499</v>
      </c>
      <c r="M972" s="250" t="s">
        <v>548</v>
      </c>
      <c r="N972" s="263" t="str">
        <f t="shared" si="84"/>
        <v/>
      </c>
      <c r="O972" s="416">
        <v>555.0</v>
      </c>
      <c r="P972" s="415" t="str">
        <f t="shared" si="99"/>
        <v>#REF!</v>
      </c>
      <c r="Q972" s="415" t="str">
        <f t="array" ref="Q972">IFERROR((K972-O972-P972)*G972,"")</f>
        <v/>
      </c>
      <c r="R972" s="294">
        <f t="shared" si="90"/>
        <v>0</v>
      </c>
      <c r="S972" s="270"/>
      <c r="T972" s="394"/>
      <c r="U972" s="392"/>
      <c r="V972" s="270" t="str">
        <f t="array" ref="V972">IFERROR(INDEX('ARTICULOS TECNO'!G:G, MATCH(F972, 'ARTICULOS TECNO'!A:A, 0)),"")</f>
        <v/>
      </c>
      <c r="W972" s="270">
        <f t="shared" si="39"/>
        <v>0</v>
      </c>
      <c r="X972" s="270"/>
      <c r="Y972" s="364" t="str">
        <f t="shared" si="94"/>
        <v>04/2023</v>
      </c>
    </row>
    <row r="973">
      <c r="A973" s="219">
        <f t="array" ref="A973">XLOOKUP(B973,CABE_VENTAS!$A$1:A1037,CABE_VENTAS!$D$1:D1037,"N/A")</f>
        <v>45033</v>
      </c>
      <c r="B973" s="180">
        <v>1667.0</v>
      </c>
      <c r="C973" s="180" t="s">
        <v>198</v>
      </c>
      <c r="D973" s="362">
        <f t="array" ref="D973">XLOOKUP(B973,CABE_VENTAS!$A$352:A511,CABE_VENTAS!$C$352:C511,"N/A")</f>
        <v>208</v>
      </c>
      <c r="E973" s="363" t="str">
        <f t="array" ref="E973">XLOOKUP(D973,CLIENTES!$A$1:A1037,CLIENTES!$B$1:B1037, "")</f>
        <v>Pato Rey</v>
      </c>
      <c r="F973" s="353" t="s">
        <v>1191</v>
      </c>
      <c r="G973" s="180">
        <v>1.0</v>
      </c>
      <c r="H973" s="289" t="s">
        <v>1192</v>
      </c>
      <c r="I973" s="289"/>
      <c r="J973" s="391"/>
      <c r="K973" s="412">
        <v>416.0</v>
      </c>
      <c r="L973" s="377">
        <f t="shared" si="96"/>
        <v>416</v>
      </c>
      <c r="M973" s="395">
        <v>2023.0</v>
      </c>
      <c r="N973" s="263">
        <f t="shared" si="84"/>
        <v>1369</v>
      </c>
      <c r="O973" s="392">
        <v>270.0</v>
      </c>
      <c r="P973" s="392">
        <v>25.0</v>
      </c>
      <c r="Q973" s="392">
        <f t="array" ref="Q973">IFERROR((K973-O973-P973)*G973,"")</f>
        <v>121</v>
      </c>
      <c r="R973" s="294">
        <f t="shared" si="90"/>
        <v>0.2908653846</v>
      </c>
      <c r="S973" s="270"/>
      <c r="T973" s="394"/>
      <c r="U973" s="392"/>
      <c r="V973" s="270" t="str">
        <f t="array" ref="V973">IFERROR(INDEX('ARTICULOS TECNO'!G:G, MATCH(F973, 'ARTICULOS TECNO'!A:A, 0)),"")</f>
        <v/>
      </c>
      <c r="W973" s="270">
        <f t="shared" si="39"/>
        <v>0</v>
      </c>
      <c r="X973" s="270"/>
      <c r="Y973" s="364" t="str">
        <f t="shared" si="94"/>
        <v>04/2023</v>
      </c>
    </row>
    <row r="974">
      <c r="A974" s="219">
        <f t="array" ref="A974">XLOOKUP(B974,CABE_VENTAS!$A$1:A1037,CABE_VENTAS!$D$1:D1037,"N/A")</f>
        <v>45033</v>
      </c>
      <c r="B974" s="180">
        <v>1667.0</v>
      </c>
      <c r="C974" s="180" t="s">
        <v>198</v>
      </c>
      <c r="D974" s="362">
        <f t="array" ref="D974">XLOOKUP(B974,CABE_VENTAS!$A$352:A511,CABE_VENTAS!$C$352:C511,"N/A")</f>
        <v>208</v>
      </c>
      <c r="E974" s="363" t="str">
        <f t="array" ref="E974">XLOOKUP(D974,CLIENTES!$A$1:A1037,CLIENTES!$B$1:B1037, "")</f>
        <v>Pato Rey</v>
      </c>
      <c r="F974" s="402"/>
      <c r="G974" s="180">
        <v>1.0</v>
      </c>
      <c r="H974" s="289" t="s">
        <v>1143</v>
      </c>
      <c r="I974" s="289"/>
      <c r="J974" s="391"/>
      <c r="K974" s="412">
        <v>953.0</v>
      </c>
      <c r="L974" s="377">
        <f t="shared" si="96"/>
        <v>953</v>
      </c>
      <c r="M974" s="395">
        <v>2023.0</v>
      </c>
      <c r="N974" s="263" t="str">
        <f t="shared" si="84"/>
        <v/>
      </c>
      <c r="O974" s="392">
        <v>680.0</v>
      </c>
      <c r="P974" s="392">
        <v>47.0</v>
      </c>
      <c r="Q974" s="392">
        <f t="array" ref="Q974">IFERROR((K974-O974-P974)*G974,"")</f>
        <v>226</v>
      </c>
      <c r="R974" s="294">
        <f t="shared" si="90"/>
        <v>0.2371458552</v>
      </c>
      <c r="S974" s="270"/>
      <c r="T974" s="394"/>
      <c r="U974" s="392"/>
      <c r="V974" s="270" t="str">
        <f t="array" ref="V974">IFERROR(INDEX('ARTICULOS TECNO'!G:G, MATCH(F974, 'ARTICULOS TECNO'!A:A, 0)),"")</f>
        <v/>
      </c>
      <c r="W974" s="270">
        <f t="shared" si="39"/>
        <v>0</v>
      </c>
      <c r="X974" s="270"/>
      <c r="Y974" s="364" t="str">
        <f t="shared" si="94"/>
        <v>04/2023</v>
      </c>
    </row>
    <row r="975">
      <c r="A975" s="219">
        <f t="array" ref="A975">XLOOKUP(B975,CABE_VENTAS!$A$1:A1037,CABE_VENTAS!$D$1:D1037,"N/A")</f>
        <v>45037</v>
      </c>
      <c r="B975" s="180">
        <v>1665.0</v>
      </c>
      <c r="C975" s="180" t="s">
        <v>195</v>
      </c>
      <c r="D975" s="362">
        <f t="array" ref="D975">XLOOKUP(B975,CABE_VENTAS!$A$352:A511,CABE_VENTAS!$C$352:C511,"N/A")</f>
        <v>173</v>
      </c>
      <c r="E975" s="363" t="str">
        <f t="array" ref="E975">XLOOKUP(D975,CLIENTES!$A$1:A1037,CLIENTES!$B$1:B1037, "")</f>
        <v>Matheus Vinicius</v>
      </c>
      <c r="F975" s="353" t="s">
        <v>1193</v>
      </c>
      <c r="G975" s="180">
        <v>1.0</v>
      </c>
      <c r="H975" s="289" t="s">
        <v>1194</v>
      </c>
      <c r="I975" s="289"/>
      <c r="J975" s="391"/>
      <c r="K975" s="412">
        <v>8.0</v>
      </c>
      <c r="L975" s="377">
        <f t="shared" si="96"/>
        <v>8</v>
      </c>
      <c r="M975" s="250" t="s">
        <v>548</v>
      </c>
      <c r="N975" s="263">
        <f t="shared" si="84"/>
        <v>81.5</v>
      </c>
      <c r="O975" s="267">
        <v>2.0</v>
      </c>
      <c r="P975" s="267">
        <v>2.0</v>
      </c>
      <c r="Q975" s="267">
        <f t="array" ref="Q975">IFERROR((K975-O975-P975)*G975,"")</f>
        <v>4</v>
      </c>
      <c r="R975" s="294">
        <f t="shared" si="90"/>
        <v>0.5</v>
      </c>
      <c r="S975" s="270"/>
      <c r="T975" s="394"/>
      <c r="U975" s="392"/>
      <c r="V975" s="270" t="str">
        <f t="array" ref="V975">IFERROR(INDEX('ARTICULOS TECNO'!G:G, MATCH(F975, 'ARTICULOS TECNO'!A:A, 0)),"")</f>
        <v/>
      </c>
      <c r="W975" s="270">
        <f t="shared" si="39"/>
        <v>0</v>
      </c>
      <c r="X975" s="270"/>
      <c r="Y975" s="364" t="str">
        <f t="shared" si="94"/>
        <v>04/2023</v>
      </c>
    </row>
    <row r="976">
      <c r="A976" s="219">
        <f t="array" ref="A976">XLOOKUP(B976,CABE_VENTAS!$A$1:A1037,CABE_VENTAS!$D$1:D1037,"N/A")</f>
        <v>45037</v>
      </c>
      <c r="B976" s="180">
        <v>1665.0</v>
      </c>
      <c r="C976" s="180" t="s">
        <v>195</v>
      </c>
      <c r="D976" s="362">
        <f t="array" ref="D976">XLOOKUP(B976,CABE_VENTAS!$A$352:A511,CABE_VENTAS!$C$352:C511,"N/A")</f>
        <v>173</v>
      </c>
      <c r="E976" s="363" t="str">
        <f t="array" ref="E976">XLOOKUP(D976,CLIENTES!$A$1:A1037,CLIENTES!$B$1:B1037, "")</f>
        <v>Matheus Vinicius</v>
      </c>
      <c r="F976" s="353" t="s">
        <v>1195</v>
      </c>
      <c r="G976" s="180">
        <v>1.0</v>
      </c>
      <c r="H976" s="130" t="s">
        <v>1196</v>
      </c>
      <c r="I976" s="130"/>
      <c r="J976" s="391"/>
      <c r="K976" s="412">
        <v>15.0</v>
      </c>
      <c r="L976" s="377">
        <f t="shared" si="96"/>
        <v>15</v>
      </c>
      <c r="M976" s="250" t="s">
        <v>548</v>
      </c>
      <c r="N976" s="263" t="str">
        <f t="shared" si="84"/>
        <v/>
      </c>
      <c r="O976" s="267">
        <v>5.0</v>
      </c>
      <c r="P976" s="267">
        <v>2.0</v>
      </c>
      <c r="Q976" s="267">
        <f t="array" ref="Q976">IFERROR((K976-O976-P976)*G976,"")</f>
        <v>8</v>
      </c>
      <c r="R976" s="294">
        <f t="shared" si="90"/>
        <v>0.5333333333</v>
      </c>
      <c r="S976" s="270"/>
      <c r="T976" s="394"/>
      <c r="U976" s="392"/>
      <c r="V976" s="270" t="str">
        <f t="array" ref="V976">IFERROR(INDEX('ARTICULOS TECNO'!G:G, MATCH(F976, 'ARTICULOS TECNO'!A:A, 0)),"")</f>
        <v/>
      </c>
      <c r="W976" s="270">
        <f t="shared" si="39"/>
        <v>0</v>
      </c>
      <c r="X976" s="270"/>
      <c r="Y976" s="364" t="str">
        <f t="shared" si="94"/>
        <v>04/2023</v>
      </c>
    </row>
    <row r="977">
      <c r="A977" s="219">
        <f t="array" ref="A977">XLOOKUP(B977,CABE_VENTAS!$A$1:A1037,CABE_VENTAS!$D$1:D1037,"N/A")</f>
        <v>45037</v>
      </c>
      <c r="B977" s="180">
        <v>1665.0</v>
      </c>
      <c r="C977" s="180" t="s">
        <v>195</v>
      </c>
      <c r="D977" s="362">
        <f t="array" ref="D977">XLOOKUP(B977,CABE_VENTAS!$A$352:A511,CABE_VENTAS!$C$352:C511,"N/A")</f>
        <v>173</v>
      </c>
      <c r="E977" s="363" t="str">
        <f t="array" ref="E977">XLOOKUP(D977,CLIENTES!$A$1:A1037,CLIENTES!$B$1:B1037, "")</f>
        <v>Matheus Vinicius</v>
      </c>
      <c r="F977" s="353" t="s">
        <v>1197</v>
      </c>
      <c r="G977" s="180">
        <v>1.0</v>
      </c>
      <c r="H977" s="289" t="s">
        <v>1198</v>
      </c>
      <c r="I977" s="289"/>
      <c r="J977" s="391"/>
      <c r="K977" s="412">
        <v>12.0</v>
      </c>
      <c r="L977" s="377">
        <f t="shared" si="96"/>
        <v>12</v>
      </c>
      <c r="M977" s="250" t="s">
        <v>548</v>
      </c>
      <c r="N977" s="263" t="str">
        <f t="shared" si="84"/>
        <v/>
      </c>
      <c r="O977" s="267">
        <v>3.0</v>
      </c>
      <c r="P977" s="267">
        <v>2.0</v>
      </c>
      <c r="Q977" s="267">
        <f t="array" ref="Q977">IFERROR((K977-O977-P977)*G977,"")</f>
        <v>7</v>
      </c>
      <c r="R977" s="294">
        <f t="shared" si="90"/>
        <v>0.5833333333</v>
      </c>
      <c r="S977" s="270"/>
      <c r="T977" s="394"/>
      <c r="U977" s="392"/>
      <c r="V977" s="270" t="str">
        <f t="array" ref="V977">IFERROR(INDEX('ARTICULOS TECNO'!G:G, MATCH(F977, 'ARTICULOS TECNO'!A:A, 0)),"")</f>
        <v/>
      </c>
      <c r="W977" s="270">
        <f t="shared" si="39"/>
        <v>0</v>
      </c>
      <c r="X977" s="270"/>
      <c r="Y977" s="364" t="str">
        <f t="shared" si="94"/>
        <v>04/2023</v>
      </c>
    </row>
    <row r="978">
      <c r="A978" s="219">
        <f t="array" ref="A978">XLOOKUP(B978,CABE_VENTAS!$A$1:A1037,CABE_VENTAS!$D$1:D1037,"N/A")</f>
        <v>45037</v>
      </c>
      <c r="B978" s="180">
        <v>1665.0</v>
      </c>
      <c r="C978" s="180" t="s">
        <v>195</v>
      </c>
      <c r="D978" s="362">
        <f t="array" ref="D978">XLOOKUP(B978,CABE_VENTAS!$A$352:A511,CABE_VENTAS!$C$352:C511,"N/A")</f>
        <v>173</v>
      </c>
      <c r="E978" s="363" t="str">
        <f t="array" ref="E978">XLOOKUP(D978,CLIENTES!$A$1:A1037,CLIENTES!$B$1:B1037, "")</f>
        <v>Matheus Vinicius</v>
      </c>
      <c r="F978" s="353" t="s">
        <v>1199</v>
      </c>
      <c r="G978" s="180">
        <v>2.0</v>
      </c>
      <c r="H978" s="289" t="s">
        <v>1200</v>
      </c>
      <c r="I978" s="289"/>
      <c r="J978" s="391"/>
      <c r="K978" s="412">
        <v>13.5</v>
      </c>
      <c r="L978" s="377">
        <f t="shared" si="96"/>
        <v>27</v>
      </c>
      <c r="M978" s="250" t="s">
        <v>548</v>
      </c>
      <c r="N978" s="263" t="str">
        <f t="shared" si="84"/>
        <v/>
      </c>
      <c r="O978" s="267">
        <v>8.9</v>
      </c>
      <c r="P978" s="267">
        <v>2.35</v>
      </c>
      <c r="Q978" s="267">
        <f t="array" ref="Q978">IFERROR((K978-O978-P978)*G978,"")</f>
        <v>4.5</v>
      </c>
      <c r="R978" s="294">
        <f t="shared" si="90"/>
        <v>0.1666666667</v>
      </c>
      <c r="S978" s="270"/>
      <c r="T978" s="394"/>
      <c r="U978" s="392"/>
      <c r="V978" s="270" t="str">
        <f t="array" ref="V978">IFERROR(INDEX('ARTICULOS TECNO'!G:G, MATCH(F978, 'ARTICULOS TECNO'!A:A, 0)),"")</f>
        <v/>
      </c>
      <c r="W978" s="270">
        <f t="shared" si="39"/>
        <v>0</v>
      </c>
      <c r="X978" s="270"/>
      <c r="Y978" s="364" t="str">
        <f t="shared" si="94"/>
        <v>04/2023</v>
      </c>
    </row>
    <row r="979">
      <c r="A979" s="219">
        <f t="array" ref="A979">XLOOKUP(B979,CABE_VENTAS!$A$1:A1037,CABE_VENTAS!$D$1:D1037,"N/A")</f>
        <v>45037</v>
      </c>
      <c r="B979" s="180">
        <v>1665.0</v>
      </c>
      <c r="C979" s="180" t="s">
        <v>195</v>
      </c>
      <c r="D979" s="362">
        <f t="array" ref="D979">XLOOKUP(B979,CABE_VENTAS!$A$352:A511,CABE_VENTAS!$C$352:C511,"N/A")</f>
        <v>173</v>
      </c>
      <c r="E979" s="363" t="str">
        <f t="array" ref="E979">XLOOKUP(D979,CLIENTES!$A$1:A1037,CLIENTES!$B$1:B1037, "")</f>
        <v>Matheus Vinicius</v>
      </c>
      <c r="F979" s="414" t="s">
        <v>1201</v>
      </c>
      <c r="G979" s="180">
        <v>1.0</v>
      </c>
      <c r="H979" s="289" t="s">
        <v>1202</v>
      </c>
      <c r="I979" s="289"/>
      <c r="J979" s="391"/>
      <c r="K979" s="412">
        <v>19.5</v>
      </c>
      <c r="L979" s="377">
        <f t="shared" si="96"/>
        <v>19.5</v>
      </c>
      <c r="M979" s="250" t="s">
        <v>548</v>
      </c>
      <c r="N979" s="263" t="str">
        <f t="shared" ref="N979:N980" si="100">IF(AND(B979&lt;&gt;"",COUNTIF($B$150:$B$1037,B979)=1),SUMIF($B$150:$B$1037,B979,$L$150:$L$1037),"")</f>
        <v/>
      </c>
      <c r="O979" s="419">
        <v>7.15</v>
      </c>
      <c r="P979" s="420">
        <v>4.7</v>
      </c>
      <c r="Q979" s="420">
        <f t="array" ref="Q979">IFERROR((K979-O979-P979)*G979,"")</f>
        <v>7.65</v>
      </c>
      <c r="R979" s="294">
        <f t="shared" si="90"/>
        <v>0.3923076923</v>
      </c>
      <c r="S979" s="270"/>
      <c r="T979" s="394"/>
      <c r="U979" s="392"/>
      <c r="V979" s="270" t="str">
        <f t="array" ref="V979">IFERROR(INDEX('ARTICULOS TECNO'!G:G, MATCH(F979, 'ARTICULOS TECNO'!A:A, 0)),"")</f>
        <v/>
      </c>
      <c r="W979" s="270">
        <f t="shared" si="39"/>
        <v>0</v>
      </c>
      <c r="X979" s="270"/>
      <c r="Y979" s="364" t="str">
        <f t="shared" si="94"/>
        <v>04/2023</v>
      </c>
    </row>
    <row r="980">
      <c r="A980" s="219">
        <f t="array" ref="A980">XLOOKUP(B980,CABE_VENTAS!$A$1:A1037,CABE_VENTAS!$D$1:D1037,"N/A")</f>
        <v>45037</v>
      </c>
      <c r="B980" s="180">
        <v>1664.0</v>
      </c>
      <c r="C980" s="180" t="s">
        <v>282</v>
      </c>
      <c r="D980" s="362">
        <f t="array" ref="D980">XLOOKUP(B980,CABE_VENTAS!$A$352:A511,CABE_VENTAS!$C$352:C511,"N/A")</f>
        <v>149</v>
      </c>
      <c r="E980" s="363" t="str">
        <f t="array" ref="E980">XLOOKUP(D980,CLIENTES!$A$1:A1037,CLIENTES!$B$1:B1037, "")</f>
        <v>Lucas</v>
      </c>
      <c r="F980" s="353" t="s">
        <v>1203</v>
      </c>
      <c r="G980" s="180">
        <v>17.0</v>
      </c>
      <c r="H980" s="289" t="s">
        <v>1204</v>
      </c>
      <c r="I980" s="289"/>
      <c r="J980" s="391"/>
      <c r="K980" s="412">
        <v>7.0</v>
      </c>
      <c r="L980" s="377">
        <f t="shared" si="96"/>
        <v>119</v>
      </c>
      <c r="M980" s="395">
        <v>2023.0</v>
      </c>
      <c r="N980" s="263">
        <f t="shared" si="100"/>
        <v>119</v>
      </c>
      <c r="O980" s="267">
        <v>7.0</v>
      </c>
      <c r="P980" s="392"/>
      <c r="Q980" s="392">
        <f t="array" ref="Q980">IFERROR((K980-O980-P980)*G980,"")</f>
        <v>0</v>
      </c>
      <c r="R980" s="294">
        <f t="shared" si="90"/>
        <v>0</v>
      </c>
      <c r="S980" s="270"/>
      <c r="T980" s="394"/>
      <c r="U980" s="392"/>
      <c r="V980" s="270" t="str">
        <f t="array" ref="V980">IFERROR(INDEX('ARTICULOS TECNO'!G:G, MATCH(F980, 'ARTICULOS TECNO'!A:A, 0)),"")</f>
        <v/>
      </c>
      <c r="W980" s="270">
        <f t="shared" si="39"/>
        <v>0</v>
      </c>
      <c r="X980" s="270"/>
      <c r="Y980" s="364" t="str">
        <f t="shared" si="94"/>
        <v>04/2023</v>
      </c>
    </row>
    <row r="981">
      <c r="A981" s="219">
        <f t="array" ref="A981">XLOOKUP(B981,CABE_VENTAS!$A$1:A1037,CABE_VENTAS!$D$1:D1037,"N/A")</f>
        <v>45047</v>
      </c>
      <c r="B981" s="180">
        <v>1663.0</v>
      </c>
      <c r="C981" s="180" t="s">
        <v>282</v>
      </c>
      <c r="D981" s="362">
        <f t="array" ref="D981">XLOOKUP(B981,CABE_VENTAS!$A$352:A511,CABE_VENTAS!$C$352:C511,"N/A")</f>
        <v>25</v>
      </c>
      <c r="E981" s="363" t="str">
        <f t="array" ref="E981">XLOOKUP(D981,CLIENTES!$A$1:A1037,CLIENTES!$B$1:B1037, "")</f>
        <v>Bruno Cattaneo</v>
      </c>
      <c r="F981" s="353" t="s">
        <v>1203</v>
      </c>
      <c r="G981" s="180">
        <v>17.0</v>
      </c>
      <c r="H981" s="289" t="s">
        <v>1204</v>
      </c>
      <c r="I981" s="289"/>
      <c r="J981" s="391"/>
      <c r="K981" s="412">
        <v>7.0</v>
      </c>
      <c r="L981" s="377">
        <f t="shared" si="96"/>
        <v>119</v>
      </c>
      <c r="M981" s="395">
        <v>2023.0</v>
      </c>
      <c r="N981" s="263">
        <f t="shared" ref="N981:N1037" si="101">IF(AND(B981&lt;&gt;"",COUNTIF($B$276:B980,B981)=0),SUMIF($B$276:$B$1212,B981,$L$276:$L$1212),"")</f>
        <v>119</v>
      </c>
      <c r="O981" s="267">
        <v>7.0</v>
      </c>
      <c r="P981" s="392"/>
      <c r="Q981" s="392">
        <f t="array" ref="Q981">IFERROR((K981-O981-P981)*G981,"")</f>
        <v>0</v>
      </c>
      <c r="R981" s="294">
        <f t="shared" si="90"/>
        <v>0</v>
      </c>
      <c r="S981" s="270"/>
      <c r="T981" s="394"/>
      <c r="U981" s="392"/>
      <c r="V981" s="270" t="str">
        <f t="array" ref="V981">IFERROR(INDEX('ARTICULOS TECNO'!G:G, MATCH(F981, 'ARTICULOS TECNO'!A:A, 0)),"")</f>
        <v/>
      </c>
      <c r="W981" s="270">
        <f t="shared" si="39"/>
        <v>0</v>
      </c>
      <c r="X981" s="270"/>
      <c r="Y981" s="364" t="str">
        <f t="shared" si="94"/>
        <v>05/2023</v>
      </c>
    </row>
    <row r="982">
      <c r="A982" s="219">
        <f t="array" ref="A982">XLOOKUP(B982,CABE_VENTAS!$A$1:A1037,CABE_VENTAS!$D$1:D1037,"N/A")</f>
        <v>45023</v>
      </c>
      <c r="B982" s="180">
        <v>1656.0</v>
      </c>
      <c r="C982" s="180" t="s">
        <v>195</v>
      </c>
      <c r="D982" s="362">
        <f t="array" ref="D982">XLOOKUP(B982,CABE_VENTAS!$A$352:A511,CABE_VENTAS!$C$352:C511,"N/A")</f>
        <v>173</v>
      </c>
      <c r="E982" s="363" t="str">
        <f t="array" ref="E982">XLOOKUP(D982,CLIENTES!$A$1:A1037,CLIENTES!$B$1:B1037, "")</f>
        <v>Matheus Vinicius</v>
      </c>
      <c r="F982" s="402"/>
      <c r="G982" s="421">
        <v>2.0</v>
      </c>
      <c r="H982" s="408" t="s">
        <v>1205</v>
      </c>
      <c r="I982" s="408"/>
      <c r="J982" s="391"/>
      <c r="K982" s="422">
        <f>2756/385</f>
        <v>7.158441558</v>
      </c>
      <c r="L982" s="377">
        <f t="shared" si="96"/>
        <v>14.31688312</v>
      </c>
      <c r="M982" s="395">
        <v>2023.0</v>
      </c>
      <c r="N982" s="263">
        <f t="shared" si="101"/>
        <v>98.5063568</v>
      </c>
      <c r="O982" s="268">
        <v>2.0</v>
      </c>
      <c r="P982" s="371"/>
      <c r="Q982" s="371">
        <f t="array" ref="Q982">IFERROR((K982-O982-P982)*G982,"")</f>
        <v>10.31688312</v>
      </c>
      <c r="R982" s="294">
        <f t="shared" si="90"/>
        <v>0.7206095791</v>
      </c>
      <c r="S982" s="270"/>
      <c r="T982" s="394"/>
      <c r="U982" s="392"/>
      <c r="V982" s="270" t="str">
        <f t="array" ref="V982">IFERROR(INDEX('ARTICULOS TECNO'!G:G, MATCH(F982, 'ARTICULOS TECNO'!A:A, 0)),"")</f>
        <v/>
      </c>
      <c r="W982" s="270">
        <f t="shared" si="39"/>
        <v>0</v>
      </c>
      <c r="X982" s="270"/>
      <c r="Y982" s="364" t="str">
        <f t="shared" si="94"/>
        <v>04/2023</v>
      </c>
    </row>
    <row r="983">
      <c r="A983" s="219">
        <f t="array" ref="A983">XLOOKUP(B983,CABE_VENTAS!$A$1:A1037,CABE_VENTAS!$D$1:D1037,"N/A")</f>
        <v>45023</v>
      </c>
      <c r="B983" s="180">
        <v>1656.0</v>
      </c>
      <c r="C983" s="180" t="s">
        <v>195</v>
      </c>
      <c r="D983" s="362">
        <f t="array" ref="D983">XLOOKUP(B983,CABE_VENTAS!$A$352:A511,CABE_VENTAS!$C$352:C511,"N/A")</f>
        <v>173</v>
      </c>
      <c r="E983" s="363" t="str">
        <f t="array" ref="E983">XLOOKUP(D983,CLIENTES!$A$1:A1037,CLIENTES!$B$1:B1037, "")</f>
        <v>Matheus Vinicius</v>
      </c>
      <c r="F983" s="402"/>
      <c r="G983" s="421">
        <v>2.0</v>
      </c>
      <c r="H983" s="408" t="s">
        <v>1206</v>
      </c>
      <c r="I983" s="408"/>
      <c r="J983" s="391"/>
      <c r="K983" s="422">
        <f>3542/380</f>
        <v>9.321052632</v>
      </c>
      <c r="L983" s="377">
        <f t="shared" si="96"/>
        <v>18.64210526</v>
      </c>
      <c r="M983" s="395">
        <v>2023.0</v>
      </c>
      <c r="N983" s="263" t="str">
        <f t="shared" si="101"/>
        <v/>
      </c>
      <c r="O983" s="268">
        <v>2.0</v>
      </c>
      <c r="P983" s="371"/>
      <c r="Q983" s="371">
        <f t="array" ref="Q983">IFERROR((K983-O983-P983)*G983,"")</f>
        <v>14.64210526</v>
      </c>
      <c r="R983" s="294">
        <f t="shared" si="90"/>
        <v>0.7854319593</v>
      </c>
      <c r="S983" s="270"/>
      <c r="T983" s="394"/>
      <c r="U983" s="392"/>
      <c r="V983" s="270" t="str">
        <f t="array" ref="V983">IFERROR(INDEX('ARTICULOS TECNO'!G:G, MATCH(F983, 'ARTICULOS TECNO'!A:A, 0)),"")</f>
        <v/>
      </c>
      <c r="W983" s="270">
        <f t="shared" si="39"/>
        <v>0</v>
      </c>
      <c r="X983" s="270"/>
      <c r="Y983" s="364" t="str">
        <f t="shared" si="94"/>
        <v>04/2023</v>
      </c>
    </row>
    <row r="984">
      <c r="A984" s="219">
        <f t="array" ref="A984">XLOOKUP(B984,CABE_VENTAS!$A$1:A1037,CABE_VENTAS!$D$1:D1037,"N/A")</f>
        <v>45023</v>
      </c>
      <c r="B984" s="180">
        <v>1656.0</v>
      </c>
      <c r="C984" s="180" t="s">
        <v>195</v>
      </c>
      <c r="D984" s="362">
        <f t="array" ref="D984">XLOOKUP(B984,CABE_VENTAS!$A$352:A511,CABE_VENTAS!$C$352:C511,"N/A")</f>
        <v>173</v>
      </c>
      <c r="E984" s="363" t="str">
        <f t="array" ref="E984">XLOOKUP(D984,CLIENTES!$A$1:A1037,CLIENTES!$B$1:B1037, "")</f>
        <v>Matheus Vinicius</v>
      </c>
      <c r="F984" s="402"/>
      <c r="G984" s="421">
        <v>2.0</v>
      </c>
      <c r="H984" s="408" t="s">
        <v>1196</v>
      </c>
      <c r="I984" s="408"/>
      <c r="J984" s="391"/>
      <c r="K984" s="422">
        <v>5.8</v>
      </c>
      <c r="L984" s="377">
        <f t="shared" si="96"/>
        <v>11.6</v>
      </c>
      <c r="M984" s="395">
        <v>2023.0</v>
      </c>
      <c r="N984" s="263" t="str">
        <f t="shared" si="101"/>
        <v/>
      </c>
      <c r="O984" s="371"/>
      <c r="P984" s="371"/>
      <c r="Q984" s="371">
        <f t="array" ref="Q984">IFERROR((K984-O984-P984)*G984,"")</f>
        <v>11.6</v>
      </c>
      <c r="R984" s="294">
        <f t="shared" si="90"/>
        <v>1</v>
      </c>
      <c r="S984" s="270"/>
      <c r="T984" s="394"/>
      <c r="U984" s="392"/>
      <c r="V984" s="270" t="str">
        <f t="array" ref="V984">IFERROR(INDEX('ARTICULOS TECNO'!G:G, MATCH(F984, 'ARTICULOS TECNO'!A:A, 0)),"")</f>
        <v/>
      </c>
      <c r="W984" s="270">
        <f t="shared" si="39"/>
        <v>0</v>
      </c>
      <c r="X984" s="270"/>
      <c r="Y984" s="364" t="str">
        <f t="shared" si="94"/>
        <v>04/2023</v>
      </c>
    </row>
    <row r="985">
      <c r="A985" s="219">
        <f t="array" ref="A985">XLOOKUP(B985,CABE_VENTAS!$A$1:A1037,CABE_VENTAS!$D$1:D1037,"N/A")</f>
        <v>45023</v>
      </c>
      <c r="B985" s="180">
        <v>1656.0</v>
      </c>
      <c r="C985" s="180" t="s">
        <v>195</v>
      </c>
      <c r="D985" s="362">
        <f t="array" ref="D985">XLOOKUP(B985,CABE_VENTAS!$A$352:A511,CABE_VENTAS!$C$352:C511,"N/A")</f>
        <v>173</v>
      </c>
      <c r="E985" s="363" t="str">
        <f t="array" ref="E985">XLOOKUP(D985,CLIENTES!$A$1:A1037,CLIENTES!$B$1:B1037, "")</f>
        <v>Matheus Vinicius</v>
      </c>
      <c r="F985" s="402"/>
      <c r="G985" s="421">
        <v>2.0</v>
      </c>
      <c r="H985" s="410" t="s">
        <v>1207</v>
      </c>
      <c r="I985" s="410"/>
      <c r="J985" s="391"/>
      <c r="K985" s="422">
        <f>4970/380</f>
        <v>13.07894737</v>
      </c>
      <c r="L985" s="377">
        <f t="shared" si="96"/>
        <v>26.15789474</v>
      </c>
      <c r="M985" s="395">
        <v>2023.0</v>
      </c>
      <c r="N985" s="263" t="str">
        <f t="shared" si="101"/>
        <v/>
      </c>
      <c r="O985" s="371"/>
      <c r="P985" s="371"/>
      <c r="Q985" s="371">
        <f t="array" ref="Q985">IFERROR((K985-O985-P985)*G985,"")</f>
        <v>26.15789474</v>
      </c>
      <c r="R985" s="294">
        <f t="shared" si="90"/>
        <v>1</v>
      </c>
      <c r="S985" s="270"/>
      <c r="T985" s="394"/>
      <c r="U985" s="392"/>
      <c r="V985" s="270" t="str">
        <f t="array" ref="V985">IFERROR(INDEX('ARTICULOS TECNO'!G:G, MATCH(F985, 'ARTICULOS TECNO'!A:A, 0)),"")</f>
        <v/>
      </c>
      <c r="W985" s="270">
        <f t="shared" si="39"/>
        <v>0</v>
      </c>
      <c r="X985" s="270"/>
      <c r="Y985" s="364" t="str">
        <f t="shared" si="94"/>
        <v>04/2023</v>
      </c>
    </row>
    <row r="986">
      <c r="A986" s="219">
        <f t="array" ref="A986">XLOOKUP(B986,CABE_VENTAS!$A$1:A1037,CABE_VENTAS!$D$1:D1037,"N/A")</f>
        <v>45023</v>
      </c>
      <c r="B986" s="180">
        <v>1656.0</v>
      </c>
      <c r="C986" s="180" t="s">
        <v>195</v>
      </c>
      <c r="D986" s="362">
        <f t="array" ref="D986">XLOOKUP(B986,CABE_VENTAS!$A$352:A511,CABE_VENTAS!$C$352:C511,"N/A")</f>
        <v>173</v>
      </c>
      <c r="E986" s="363" t="str">
        <f t="array" ref="E986">XLOOKUP(D986,CLIENTES!$A$1:A1037,CLIENTES!$B$1:B1037, "")</f>
        <v>Matheus Vinicius</v>
      </c>
      <c r="F986" s="402"/>
      <c r="G986" s="421">
        <v>2.0</v>
      </c>
      <c r="H986" s="408" t="s">
        <v>1198</v>
      </c>
      <c r="I986" s="408"/>
      <c r="J986" s="391"/>
      <c r="K986" s="422">
        <f>5280/380</f>
        <v>13.89473684</v>
      </c>
      <c r="L986" s="377">
        <f t="shared" si="96"/>
        <v>27.78947368</v>
      </c>
      <c r="M986" s="395">
        <v>2023.0</v>
      </c>
      <c r="N986" s="263" t="str">
        <f t="shared" si="101"/>
        <v/>
      </c>
      <c r="O986" s="371"/>
      <c r="P986" s="371"/>
      <c r="Q986" s="371">
        <f t="array" ref="Q986">IFERROR((K986-O986-P986)*G986,"")</f>
        <v>27.78947368</v>
      </c>
      <c r="R986" s="294">
        <f t="shared" si="90"/>
        <v>1</v>
      </c>
      <c r="S986" s="270"/>
      <c r="T986" s="394"/>
      <c r="U986" s="392"/>
      <c r="V986" s="270" t="str">
        <f t="array" ref="V986">IFERROR(INDEX('ARTICULOS TECNO'!G:G, MATCH(F986, 'ARTICULOS TECNO'!A:A, 0)),"")</f>
        <v/>
      </c>
      <c r="W986" s="270">
        <f t="shared" si="39"/>
        <v>0</v>
      </c>
      <c r="X986" s="270"/>
      <c r="Y986" s="364" t="str">
        <f t="shared" si="94"/>
        <v>04/2023</v>
      </c>
    </row>
    <row r="987">
      <c r="A987" s="219">
        <f t="array" ref="A987">XLOOKUP(B987,CABE_VENTAS!$A$1:A1037,CABE_VENTAS!$D$1:D1037,"N/A")</f>
        <v>45023</v>
      </c>
      <c r="B987" s="180">
        <v>1655.0</v>
      </c>
      <c r="C987" s="180" t="s">
        <v>195</v>
      </c>
      <c r="D987" s="362">
        <f t="array" ref="D987">XLOOKUP(B987,CABE_VENTAS!$A$352:A511,CABE_VENTAS!$C$352:C511,"N/A")</f>
        <v>213</v>
      </c>
      <c r="E987" s="363" t="str">
        <f t="array" ref="E987">XLOOKUP(D987,CLIENTES!$A$1:A1037,CLIENTES!$B$1:B1037, "")</f>
        <v>Raul Goni</v>
      </c>
      <c r="F987" s="254" t="s">
        <v>1208</v>
      </c>
      <c r="G987" s="421">
        <v>1.0</v>
      </c>
      <c r="H987" s="410" t="s">
        <v>1209</v>
      </c>
      <c r="I987" s="410"/>
      <c r="J987" s="391"/>
      <c r="K987" s="422">
        <v>161.0</v>
      </c>
      <c r="L987" s="377">
        <f t="shared" si="96"/>
        <v>161</v>
      </c>
      <c r="M987" s="395">
        <v>2023.0</v>
      </c>
      <c r="N987" s="263">
        <f t="shared" si="101"/>
        <v>161</v>
      </c>
      <c r="O987" s="268">
        <v>75.0</v>
      </c>
      <c r="P987" s="268">
        <v>20.0</v>
      </c>
      <c r="Q987" s="268">
        <f t="array" ref="Q987">IFERROR((K987-O987-P987)*G987,"")</f>
        <v>66</v>
      </c>
      <c r="R987" s="294">
        <f t="shared" si="90"/>
        <v>0.4099378882</v>
      </c>
      <c r="S987" s="180" t="s">
        <v>1174</v>
      </c>
      <c r="T987" s="394"/>
      <c r="U987" s="392"/>
      <c r="V987" s="270" t="str">
        <f t="array" ref="V987">IFERROR(INDEX('ARTICULOS TECNO'!G:G, MATCH(F987, 'ARTICULOS TECNO'!A:A, 0)),"")</f>
        <v/>
      </c>
      <c r="W987" s="270">
        <f t="shared" si="39"/>
        <v>0</v>
      </c>
      <c r="X987" s="270"/>
      <c r="Y987" s="364" t="str">
        <f t="shared" si="94"/>
        <v>04/2023</v>
      </c>
    </row>
    <row r="988">
      <c r="A988" s="219">
        <f t="array" ref="A988">XLOOKUP(B988,CABE_VENTAS!$A$1:A1037,CABE_VENTAS!$D$1:D1037,"N/A")</f>
        <v>45023</v>
      </c>
      <c r="B988" s="180">
        <v>1653.0</v>
      </c>
      <c r="C988" s="417" t="s">
        <v>282</v>
      </c>
      <c r="D988" s="362">
        <f t="array" ref="D988">XLOOKUP(B988,CABE_VENTAS!$A$352:A511,CABE_VENTAS!$C$352:C511,"N/A")</f>
        <v>183</v>
      </c>
      <c r="E988" s="363" t="str">
        <f t="array" ref="E988">XLOOKUP(D988,CLIENTES!$A$1:A1037,CLIENTES!$B$1:B1037, "")</f>
        <v>Mercadolibre</v>
      </c>
      <c r="F988" s="402"/>
      <c r="G988" s="180">
        <v>1.0</v>
      </c>
      <c r="H988" s="289" t="s">
        <v>1210</v>
      </c>
      <c r="I988" s="289"/>
      <c r="J988" s="391"/>
      <c r="K988" s="418"/>
      <c r="L988" s="377">
        <f t="shared" si="96"/>
        <v>0</v>
      </c>
      <c r="M988" s="395">
        <v>2023.0</v>
      </c>
      <c r="N988" s="263">
        <f t="shared" si="101"/>
        <v>28</v>
      </c>
      <c r="O988" s="392"/>
      <c r="P988" s="392"/>
      <c r="Q988" s="392">
        <f t="array" ref="Q988">IFERROR((K988-O988-P988)*G988,"")</f>
        <v>0</v>
      </c>
      <c r="R988" s="294">
        <f t="shared" si="90"/>
        <v>0</v>
      </c>
      <c r="S988" s="270"/>
      <c r="T988" s="394"/>
      <c r="U988" s="392"/>
      <c r="V988" s="270" t="str">
        <f t="array" ref="V988">IFERROR(INDEX('ARTICULOS TECNO'!G:G, MATCH(F988, 'ARTICULOS TECNO'!A:A, 0)),"")</f>
        <v/>
      </c>
      <c r="W988" s="270">
        <f t="shared" si="39"/>
        <v>0</v>
      </c>
      <c r="X988" s="270"/>
      <c r="Y988" s="364" t="str">
        <f t="shared" si="94"/>
        <v>04/2023</v>
      </c>
    </row>
    <row r="989">
      <c r="A989" s="219">
        <f t="array" ref="A989">XLOOKUP(B989,CABE_VENTAS!$A$1:A1037,CABE_VENTAS!$D$1:D1037,"N/A")</f>
        <v>45023</v>
      </c>
      <c r="B989" s="180">
        <v>1653.0</v>
      </c>
      <c r="C989" s="417" t="s">
        <v>195</v>
      </c>
      <c r="D989" s="362">
        <f t="array" ref="D989">XLOOKUP(B989,CABE_VENTAS!$A$352:A511,CABE_VENTAS!$C$352:C511,"N/A")</f>
        <v>183</v>
      </c>
      <c r="E989" s="363" t="str">
        <f t="array" ref="E989">XLOOKUP(D989,CLIENTES!$A$1:A1037,CLIENTES!$B$1:B1037, "")</f>
        <v>Mercadolibre</v>
      </c>
      <c r="F989" s="402"/>
      <c r="G989" s="180">
        <v>2.0</v>
      </c>
      <c r="H989" s="408" t="s">
        <v>1198</v>
      </c>
      <c r="I989" s="408"/>
      <c r="J989" s="391"/>
      <c r="K989" s="412">
        <v>14.0</v>
      </c>
      <c r="L989" s="377">
        <f t="shared" si="96"/>
        <v>28</v>
      </c>
      <c r="M989" s="395">
        <v>2023.0</v>
      </c>
      <c r="N989" s="263" t="str">
        <f t="shared" si="101"/>
        <v/>
      </c>
      <c r="O989" s="268">
        <v>5.0</v>
      </c>
      <c r="P989" s="268">
        <v>3.0</v>
      </c>
      <c r="Q989" s="268">
        <f t="array" ref="Q989">IFERROR((K989-O989-P989)*G989,"")</f>
        <v>12</v>
      </c>
      <c r="R989" s="294">
        <f t="shared" si="90"/>
        <v>0.4285714286</v>
      </c>
      <c r="S989" s="270"/>
      <c r="T989" s="394"/>
      <c r="U989" s="392"/>
      <c r="V989" s="270" t="str">
        <f t="array" ref="V989">IFERROR(INDEX('ARTICULOS TECNO'!G:G, MATCH(F989, 'ARTICULOS TECNO'!A:A, 0)),"")</f>
        <v/>
      </c>
      <c r="W989" s="270">
        <f t="shared" si="39"/>
        <v>0</v>
      </c>
      <c r="X989" s="270"/>
      <c r="Y989" s="364" t="str">
        <f t="shared" si="94"/>
        <v>04/2023</v>
      </c>
    </row>
    <row r="990">
      <c r="A990" s="219">
        <f t="array" ref="A990">XLOOKUP(B990,CABE_VENTAS!$A$1:A1037,CABE_VENTAS!$D$1:D1037,"N/A")</f>
        <v>44992</v>
      </c>
      <c r="B990" s="180">
        <v>1638.0</v>
      </c>
      <c r="C990" s="180" t="s">
        <v>195</v>
      </c>
      <c r="D990" s="362">
        <f t="array" ref="D990">XLOOKUP(B990,CABE_VENTAS!$A$352:A511,CABE_VENTAS!$C$352:C511,"N/A")</f>
        <v>0</v>
      </c>
      <c r="E990" s="363" t="str">
        <f t="array" ref="E990">XLOOKUP(D990,CLIENTES!$A$1:A1037,CLIENTES!$B$1:B1037, "")</f>
        <v/>
      </c>
      <c r="F990" s="353" t="s">
        <v>1211</v>
      </c>
      <c r="G990" s="180">
        <v>3.0</v>
      </c>
      <c r="H990" s="289" t="s">
        <v>1198</v>
      </c>
      <c r="I990" s="289"/>
      <c r="J990" s="391"/>
      <c r="K990" s="418"/>
      <c r="L990" s="377">
        <f t="shared" si="96"/>
        <v>0</v>
      </c>
      <c r="M990" s="395">
        <v>2023.0</v>
      </c>
      <c r="N990" s="263">
        <f t="shared" si="101"/>
        <v>0</v>
      </c>
      <c r="O990" s="392"/>
      <c r="P990" s="392"/>
      <c r="Q990" s="392">
        <f t="array" ref="Q990">IFERROR((K990-O990-P990)*G990,"")</f>
        <v>0</v>
      </c>
      <c r="R990" s="294">
        <f t="shared" si="90"/>
        <v>0</v>
      </c>
      <c r="S990" s="270"/>
      <c r="T990" s="394"/>
      <c r="U990" s="392"/>
      <c r="V990" s="270" t="str">
        <f t="array" ref="V990">IFERROR(INDEX('ARTICULOS TECNO'!G:G, MATCH(F990, 'ARTICULOS TECNO'!A:A, 0)),"")</f>
        <v/>
      </c>
      <c r="W990" s="270">
        <f t="shared" si="39"/>
        <v>0</v>
      </c>
      <c r="X990" s="270"/>
      <c r="Y990" s="364" t="str">
        <f t="shared" si="94"/>
        <v>03/2023</v>
      </c>
    </row>
    <row r="991">
      <c r="A991" s="219">
        <f t="array" ref="A991">XLOOKUP(B991,CABE_VENTAS!$A$1:A1037,CABE_VENTAS!$D$1:D1037,"N/A")</f>
        <v>45015</v>
      </c>
      <c r="B991" s="180">
        <v>1634.0</v>
      </c>
      <c r="C991" s="180" t="s">
        <v>192</v>
      </c>
      <c r="D991" s="362">
        <f t="array" ref="D991">XLOOKUP(B991,CABE_VENTAS!$A$352:A511,CABE_VENTAS!$C$352:C511,"N/A")</f>
        <v>53</v>
      </c>
      <c r="E991" s="363" t="str">
        <f t="array" ref="E991">XLOOKUP(D991,CLIENTES!$A$1:A1037,CLIENTES!$B$1:B1037, "")</f>
        <v>Ebay</v>
      </c>
      <c r="F991" s="353"/>
      <c r="G991" s="417">
        <v>1.0</v>
      </c>
      <c r="H991" s="289" t="s">
        <v>1152</v>
      </c>
      <c r="I991" s="289"/>
      <c r="J991" s="391"/>
      <c r="K991" s="423">
        <v>21.99</v>
      </c>
      <c r="L991" s="377">
        <f t="shared" si="96"/>
        <v>21.99</v>
      </c>
      <c r="M991" s="395">
        <v>2023.0</v>
      </c>
      <c r="N991" s="263">
        <f t="shared" si="101"/>
        <v>996.18</v>
      </c>
      <c r="O991" s="420">
        <v>7.0</v>
      </c>
      <c r="P991" s="267">
        <v>0.0</v>
      </c>
      <c r="Q991" s="267">
        <f t="array" ref="Q991">IFERROR((K991-O991-P991)*G991,"")</f>
        <v>14.99</v>
      </c>
      <c r="R991" s="294">
        <f t="shared" si="90"/>
        <v>0.6816734879</v>
      </c>
      <c r="S991" s="270"/>
      <c r="T991" s="394"/>
      <c r="U991" s="392"/>
      <c r="V991" s="270" t="str">
        <f t="array" ref="V991">IFERROR(INDEX('ARTICULOS TECNO'!G:G, MATCH(F991, 'ARTICULOS TECNO'!A:A, 0)),"")</f>
        <v/>
      </c>
      <c r="W991" s="270">
        <f t="shared" si="39"/>
        <v>0</v>
      </c>
      <c r="X991" s="270"/>
      <c r="Y991" s="364" t="str">
        <f t="shared" si="94"/>
        <v>03/2023</v>
      </c>
    </row>
    <row r="992">
      <c r="A992" s="219">
        <f t="array" ref="A992">XLOOKUP(B992,CABE_VENTAS!$A$1:A1037,CABE_VENTAS!$D$1:D1037,"N/A")</f>
        <v>45015</v>
      </c>
      <c r="B992" s="180">
        <v>1634.0</v>
      </c>
      <c r="C992" s="180" t="s">
        <v>192</v>
      </c>
      <c r="D992" s="362">
        <f t="array" ref="D992">XLOOKUP(B992,CABE_VENTAS!$A$352:A511,CABE_VENTAS!$C$352:C511,"N/A")</f>
        <v>53</v>
      </c>
      <c r="E992" s="363" t="str">
        <f t="array" ref="E992">XLOOKUP(D992,CLIENTES!$A$1:A1037,CLIENTES!$B$1:B1037, "")</f>
        <v>Ebay</v>
      </c>
      <c r="F992" s="353"/>
      <c r="G992" s="417">
        <v>1.0</v>
      </c>
      <c r="H992" s="289" t="s">
        <v>1154</v>
      </c>
      <c r="I992" s="289"/>
      <c r="J992" s="391"/>
      <c r="K992" s="423">
        <v>91.8</v>
      </c>
      <c r="L992" s="377">
        <f t="shared" si="96"/>
        <v>91.8</v>
      </c>
      <c r="M992" s="395">
        <v>2023.0</v>
      </c>
      <c r="N992" s="263" t="str">
        <f t="shared" si="101"/>
        <v/>
      </c>
      <c r="O992" s="420">
        <v>35.0</v>
      </c>
      <c r="P992" s="267">
        <v>0.0</v>
      </c>
      <c r="Q992" s="267">
        <f t="array" ref="Q992">IFERROR((K992-O992-P992)*G992,"")</f>
        <v>56.8</v>
      </c>
      <c r="R992" s="294">
        <f t="shared" si="90"/>
        <v>0.6187363834</v>
      </c>
      <c r="S992" s="270"/>
      <c r="T992" s="394"/>
      <c r="U992" s="392"/>
      <c r="V992" s="270" t="str">
        <f t="array" ref="V992">IFERROR(INDEX('ARTICULOS TECNO'!G:G, MATCH(F992, 'ARTICULOS TECNO'!A:A, 0)),"")</f>
        <v/>
      </c>
      <c r="W992" s="270">
        <f t="shared" si="39"/>
        <v>0</v>
      </c>
      <c r="X992" s="270"/>
      <c r="Y992" s="364" t="str">
        <f t="shared" si="94"/>
        <v>03/2023</v>
      </c>
    </row>
    <row r="993">
      <c r="A993" s="219">
        <f t="array" ref="A993">XLOOKUP(B993,CABE_VENTAS!$A$1:A1037,CABE_VENTAS!$D$1:D1037,"N/A")</f>
        <v>45015</v>
      </c>
      <c r="B993" s="180">
        <v>1634.0</v>
      </c>
      <c r="C993" s="180" t="s">
        <v>192</v>
      </c>
      <c r="D993" s="362">
        <f t="array" ref="D993">XLOOKUP(B993,CABE_VENTAS!$A$352:A511,CABE_VENTAS!$C$352:C511,"N/A")</f>
        <v>53</v>
      </c>
      <c r="E993" s="363" t="str">
        <f t="array" ref="E993">XLOOKUP(D993,CLIENTES!$A$1:A1037,CLIENTES!$B$1:B1037, "")</f>
        <v>Ebay</v>
      </c>
      <c r="F993" s="353"/>
      <c r="G993" s="417">
        <v>1.0</v>
      </c>
      <c r="H993" s="289" t="s">
        <v>1156</v>
      </c>
      <c r="I993" s="289"/>
      <c r="J993" s="391"/>
      <c r="K993" s="423">
        <v>85.0</v>
      </c>
      <c r="L993" s="377">
        <f t="shared" si="96"/>
        <v>85</v>
      </c>
      <c r="M993" s="395">
        <v>2023.0</v>
      </c>
      <c r="N993" s="263" t="str">
        <f t="shared" si="101"/>
        <v/>
      </c>
      <c r="O993" s="420">
        <v>35.0</v>
      </c>
      <c r="P993" s="267">
        <v>0.0</v>
      </c>
      <c r="Q993" s="267">
        <f t="array" ref="Q993">IFERROR((K993-O993-P993)*G993,"")</f>
        <v>50</v>
      </c>
      <c r="R993" s="294">
        <f t="shared" si="90"/>
        <v>0.5882352941</v>
      </c>
      <c r="S993" s="270"/>
      <c r="T993" s="394"/>
      <c r="U993" s="392"/>
      <c r="V993" s="270" t="str">
        <f t="array" ref="V993">IFERROR(INDEX('ARTICULOS TECNO'!G:G, MATCH(F993, 'ARTICULOS TECNO'!A:A, 0)),"")</f>
        <v/>
      </c>
      <c r="W993" s="270">
        <f t="shared" si="39"/>
        <v>0</v>
      </c>
      <c r="X993" s="270"/>
      <c r="Y993" s="364" t="str">
        <f t="shared" si="94"/>
        <v>03/2023</v>
      </c>
    </row>
    <row r="994">
      <c r="A994" s="219">
        <f t="array" ref="A994">XLOOKUP(B994,CABE_VENTAS!$A$1:A1037,CABE_VENTAS!$D$1:D1037,"N/A")</f>
        <v>45015</v>
      </c>
      <c r="B994" s="180">
        <v>1634.0</v>
      </c>
      <c r="C994" s="180" t="s">
        <v>192</v>
      </c>
      <c r="D994" s="362">
        <f t="array" ref="D994">XLOOKUP(B994,CABE_VENTAS!$A$352:A511,CABE_VENTAS!$C$352:C511,"N/A")</f>
        <v>53</v>
      </c>
      <c r="E994" s="363" t="str">
        <f t="array" ref="E994">XLOOKUP(D994,CLIENTES!$A$1:A1037,CLIENTES!$B$1:B1037, "")</f>
        <v>Ebay</v>
      </c>
      <c r="F994" s="353"/>
      <c r="G994" s="417">
        <v>1.0</v>
      </c>
      <c r="H994" s="289" t="s">
        <v>1158</v>
      </c>
      <c r="I994" s="289"/>
      <c r="J994" s="391"/>
      <c r="K994" s="423">
        <v>85.0</v>
      </c>
      <c r="L994" s="377">
        <f t="shared" si="96"/>
        <v>85</v>
      </c>
      <c r="M994" s="395">
        <v>2023.0</v>
      </c>
      <c r="N994" s="263" t="str">
        <f t="shared" si="101"/>
        <v/>
      </c>
      <c r="O994" s="420">
        <v>35.0</v>
      </c>
      <c r="P994" s="267">
        <v>0.0</v>
      </c>
      <c r="Q994" s="267">
        <f t="array" ref="Q994">IFERROR((K994-O994-P994)*G994,"")</f>
        <v>50</v>
      </c>
      <c r="R994" s="294">
        <f t="shared" si="90"/>
        <v>0.5882352941</v>
      </c>
      <c r="S994" s="270"/>
      <c r="T994" s="394"/>
      <c r="U994" s="392"/>
      <c r="V994" s="270" t="str">
        <f t="array" ref="V994">IFERROR(INDEX('ARTICULOS TECNO'!G:G, MATCH(F994, 'ARTICULOS TECNO'!A:A, 0)),"")</f>
        <v/>
      </c>
      <c r="W994" s="270">
        <f t="shared" si="39"/>
        <v>0</v>
      </c>
      <c r="X994" s="270"/>
      <c r="Y994" s="364" t="str">
        <f t="shared" si="94"/>
        <v>03/2023</v>
      </c>
    </row>
    <row r="995">
      <c r="A995" s="219">
        <f t="array" ref="A995">XLOOKUP(B995,CABE_VENTAS!$A$1:A1037,CABE_VENTAS!$D$1:D1037,"N/A")</f>
        <v>45015</v>
      </c>
      <c r="B995" s="180">
        <v>1634.0</v>
      </c>
      <c r="C995" s="180" t="s">
        <v>192</v>
      </c>
      <c r="D995" s="362">
        <f t="array" ref="D995">XLOOKUP(B995,CABE_VENTAS!$A$352:A511,CABE_VENTAS!$C$352:C511,"N/A")</f>
        <v>53</v>
      </c>
      <c r="E995" s="363" t="str">
        <f t="array" ref="E995">XLOOKUP(D995,CLIENTES!$A$1:A1037,CLIENTES!$B$1:B1037, "")</f>
        <v>Ebay</v>
      </c>
      <c r="F995" s="353"/>
      <c r="G995" s="417">
        <v>1.0</v>
      </c>
      <c r="H995" s="289" t="s">
        <v>1158</v>
      </c>
      <c r="I995" s="289"/>
      <c r="J995" s="391"/>
      <c r="K995" s="423">
        <v>85.0</v>
      </c>
      <c r="L995" s="377">
        <f t="shared" si="96"/>
        <v>85</v>
      </c>
      <c r="M995" s="395">
        <v>2023.0</v>
      </c>
      <c r="N995" s="263" t="str">
        <f t="shared" si="101"/>
        <v/>
      </c>
      <c r="O995" s="420">
        <v>35.0</v>
      </c>
      <c r="P995" s="267">
        <v>0.0</v>
      </c>
      <c r="Q995" s="267">
        <f t="array" ref="Q995">IFERROR((K995-O995-P995)*G995,"")</f>
        <v>50</v>
      </c>
      <c r="R995" s="294">
        <f t="shared" si="90"/>
        <v>0.5882352941</v>
      </c>
      <c r="S995" s="270"/>
      <c r="T995" s="394"/>
      <c r="U995" s="392"/>
      <c r="V995" s="270" t="str">
        <f t="array" ref="V995">IFERROR(INDEX('ARTICULOS TECNO'!G:G, MATCH(F995, 'ARTICULOS TECNO'!A:A, 0)),"")</f>
        <v/>
      </c>
      <c r="W995" s="270">
        <f t="shared" si="39"/>
        <v>0</v>
      </c>
      <c r="X995" s="270"/>
      <c r="Y995" s="364" t="str">
        <f t="shared" si="94"/>
        <v>03/2023</v>
      </c>
    </row>
    <row r="996">
      <c r="A996" s="219">
        <f t="array" ref="A996">XLOOKUP(B996,CABE_VENTAS!$A$1:A1037,CABE_VENTAS!$D$1:D1037,"N/A")</f>
        <v>45015</v>
      </c>
      <c r="B996" s="180">
        <v>1634.0</v>
      </c>
      <c r="C996" s="180" t="s">
        <v>192</v>
      </c>
      <c r="D996" s="362">
        <f t="array" ref="D996">XLOOKUP(B996,CABE_VENTAS!$A$352:A511,CABE_VENTAS!$C$352:C511,"N/A")</f>
        <v>53</v>
      </c>
      <c r="E996" s="363" t="str">
        <f t="array" ref="E996">XLOOKUP(D996,CLIENTES!$A$1:A1037,CLIENTES!$B$1:B1037, "")</f>
        <v>Ebay</v>
      </c>
      <c r="F996" s="353"/>
      <c r="G996" s="417">
        <v>1.0</v>
      </c>
      <c r="H996" s="289" t="s">
        <v>1158</v>
      </c>
      <c r="I996" s="289"/>
      <c r="J996" s="391"/>
      <c r="K996" s="423">
        <v>13.99</v>
      </c>
      <c r="L996" s="377">
        <f t="shared" si="96"/>
        <v>13.99</v>
      </c>
      <c r="M996" s="395">
        <v>2023.0</v>
      </c>
      <c r="N996" s="263" t="str">
        <f t="shared" si="101"/>
        <v/>
      </c>
      <c r="O996" s="420">
        <v>5.0</v>
      </c>
      <c r="P996" s="267">
        <v>0.0</v>
      </c>
      <c r="Q996" s="267">
        <f t="array" ref="Q996">IFERROR((K996-O996-P996)*G996,"")</f>
        <v>8.99</v>
      </c>
      <c r="R996" s="294">
        <f t="shared" si="90"/>
        <v>0.6426018585</v>
      </c>
      <c r="S996" s="270"/>
      <c r="T996" s="394"/>
      <c r="U996" s="392"/>
      <c r="V996" s="270" t="str">
        <f t="array" ref="V996">IFERROR(INDEX('ARTICULOS TECNO'!G:G, MATCH(F996, 'ARTICULOS TECNO'!A:A, 0)),"")</f>
        <v/>
      </c>
      <c r="W996" s="270">
        <f t="shared" si="39"/>
        <v>0</v>
      </c>
      <c r="X996" s="270"/>
      <c r="Y996" s="364" t="str">
        <f t="shared" si="94"/>
        <v>03/2023</v>
      </c>
    </row>
    <row r="997">
      <c r="A997" s="219">
        <f t="array" ref="A997">XLOOKUP(B997,CABE_VENTAS!$A$1:A1037,CABE_VENTAS!$D$1:D1037,"N/A")</f>
        <v>45015</v>
      </c>
      <c r="B997" s="180">
        <v>1634.0</v>
      </c>
      <c r="C997" s="180" t="s">
        <v>192</v>
      </c>
      <c r="D997" s="362">
        <f t="array" ref="D997">XLOOKUP(B997,CABE_VENTAS!$A$352:A511,CABE_VENTAS!$C$352:C511,"N/A")</f>
        <v>53</v>
      </c>
      <c r="E997" s="363" t="str">
        <f t="array" ref="E997">XLOOKUP(D997,CLIENTES!$A$1:A1037,CLIENTES!$B$1:B1037, "")</f>
        <v>Ebay</v>
      </c>
      <c r="F997" s="353"/>
      <c r="G997" s="417">
        <v>1.0</v>
      </c>
      <c r="H997" s="289" t="s">
        <v>1158</v>
      </c>
      <c r="I997" s="289"/>
      <c r="J997" s="391"/>
      <c r="K997" s="423">
        <v>19.99</v>
      </c>
      <c r="L997" s="377">
        <f t="shared" si="96"/>
        <v>19.99</v>
      </c>
      <c r="M997" s="395">
        <v>2023.0</v>
      </c>
      <c r="N997" s="263" t="str">
        <f t="shared" si="101"/>
        <v/>
      </c>
      <c r="O997" s="420">
        <v>5.0</v>
      </c>
      <c r="P997" s="267">
        <v>0.0</v>
      </c>
      <c r="Q997" s="267">
        <f t="array" ref="Q997">IFERROR((K997-O997-P997)*G997,"")</f>
        <v>14.99</v>
      </c>
      <c r="R997" s="294">
        <f t="shared" si="90"/>
        <v>0.7498749375</v>
      </c>
      <c r="S997" s="270"/>
      <c r="T997" s="394"/>
      <c r="U997" s="392"/>
      <c r="V997" s="270" t="str">
        <f t="array" ref="V997">IFERROR(INDEX('ARTICULOS TECNO'!G:G, MATCH(F997, 'ARTICULOS TECNO'!A:A, 0)),"")</f>
        <v/>
      </c>
      <c r="W997" s="270">
        <f t="shared" si="39"/>
        <v>0</v>
      </c>
      <c r="X997" s="270"/>
      <c r="Y997" s="364" t="str">
        <f t="shared" si="94"/>
        <v>03/2023</v>
      </c>
    </row>
    <row r="998">
      <c r="A998" s="219">
        <f t="array" ref="A998">XLOOKUP(B998,CABE_VENTAS!$A$1:A1037,CABE_VENTAS!$D$1:D1037,"N/A")</f>
        <v>45015</v>
      </c>
      <c r="B998" s="180">
        <v>1634.0</v>
      </c>
      <c r="C998" s="180" t="s">
        <v>192</v>
      </c>
      <c r="D998" s="362">
        <f t="array" ref="D998">XLOOKUP(B998,CABE_VENTAS!$A$352:A511,CABE_VENTAS!$C$352:C511,"N/A")</f>
        <v>53</v>
      </c>
      <c r="E998" s="363" t="str">
        <f t="array" ref="E998">XLOOKUP(D998,CLIENTES!$A$1:A1037,CLIENTES!$B$1:B1037, "")</f>
        <v>Ebay</v>
      </c>
      <c r="F998" s="353"/>
      <c r="G998" s="417">
        <v>1.0</v>
      </c>
      <c r="H998" s="289" t="s">
        <v>1163</v>
      </c>
      <c r="I998" s="289"/>
      <c r="J998" s="391"/>
      <c r="K998" s="423">
        <v>22.99</v>
      </c>
      <c r="L998" s="377">
        <f t="shared" si="96"/>
        <v>22.99</v>
      </c>
      <c r="M998" s="395">
        <v>2023.0</v>
      </c>
      <c r="N998" s="263" t="str">
        <f t="shared" si="101"/>
        <v/>
      </c>
      <c r="O998" s="420">
        <v>5.0</v>
      </c>
      <c r="P998" s="267">
        <v>0.0</v>
      </c>
      <c r="Q998" s="267">
        <f t="array" ref="Q998">IFERROR((K998-O998-P998)*G998,"")</f>
        <v>17.99</v>
      </c>
      <c r="R998" s="294">
        <f t="shared" si="90"/>
        <v>0.7825141366</v>
      </c>
      <c r="S998" s="270"/>
      <c r="T998" s="394"/>
      <c r="U998" s="392"/>
      <c r="V998" s="270" t="str">
        <f t="array" ref="V998">IFERROR(INDEX('ARTICULOS TECNO'!G:G, MATCH(F998, 'ARTICULOS TECNO'!A:A, 0)),"")</f>
        <v/>
      </c>
      <c r="W998" s="270">
        <f t="shared" si="39"/>
        <v>0</v>
      </c>
      <c r="X998" s="270"/>
      <c r="Y998" s="364" t="str">
        <f t="shared" si="94"/>
        <v>03/2023</v>
      </c>
    </row>
    <row r="999">
      <c r="A999" s="219">
        <f t="array" ref="A999">XLOOKUP(B999,CABE_VENTAS!$A$1:A1037,CABE_VENTAS!$D$1:D1037,"N/A")</f>
        <v>45015</v>
      </c>
      <c r="B999" s="180">
        <v>1634.0</v>
      </c>
      <c r="C999" s="180" t="s">
        <v>192</v>
      </c>
      <c r="D999" s="362">
        <f t="array" ref="D999">XLOOKUP(B999,CABE_VENTAS!$A$352:A511,CABE_VENTAS!$C$352:C511,"N/A")</f>
        <v>53</v>
      </c>
      <c r="E999" s="363" t="str">
        <f t="array" ref="E999">XLOOKUP(D999,CLIENTES!$A$1:A1037,CLIENTES!$B$1:B1037, "")</f>
        <v>Ebay</v>
      </c>
      <c r="F999" s="353"/>
      <c r="G999" s="417">
        <v>1.0</v>
      </c>
      <c r="H999" s="289" t="s">
        <v>1163</v>
      </c>
      <c r="I999" s="289"/>
      <c r="J999" s="391"/>
      <c r="K999" s="423">
        <v>29.99</v>
      </c>
      <c r="L999" s="377">
        <f t="shared" si="96"/>
        <v>29.99</v>
      </c>
      <c r="M999" s="395">
        <v>2023.0</v>
      </c>
      <c r="N999" s="263" t="str">
        <f t="shared" si="101"/>
        <v/>
      </c>
      <c r="O999" s="420">
        <v>5.0</v>
      </c>
      <c r="P999" s="267">
        <v>0.0</v>
      </c>
      <c r="Q999" s="267">
        <f t="array" ref="Q999">IFERROR((K999-O999-P999)*G999,"")</f>
        <v>24.99</v>
      </c>
      <c r="R999" s="294">
        <f t="shared" si="90"/>
        <v>0.8332777593</v>
      </c>
      <c r="S999" s="270"/>
      <c r="T999" s="394"/>
      <c r="U999" s="392"/>
      <c r="V999" s="270" t="str">
        <f t="array" ref="V999">IFERROR(INDEX('ARTICULOS TECNO'!G:G, MATCH(F999, 'ARTICULOS TECNO'!A:A, 0)),"")</f>
        <v/>
      </c>
      <c r="W999" s="270">
        <f t="shared" si="39"/>
        <v>0</v>
      </c>
      <c r="X999" s="270"/>
      <c r="Y999" s="364" t="str">
        <f t="shared" si="94"/>
        <v>03/2023</v>
      </c>
    </row>
    <row r="1000">
      <c r="A1000" s="219">
        <f t="array" ref="A1000">XLOOKUP(B1000,CABE_VENTAS!$A$1:A1037,CABE_VENTAS!$D$1:D1037,"N/A")</f>
        <v>45015</v>
      </c>
      <c r="B1000" s="180">
        <v>1634.0</v>
      </c>
      <c r="C1000" s="180" t="s">
        <v>192</v>
      </c>
      <c r="D1000" s="362">
        <f t="array" ref="D1000">XLOOKUP(B1000,CABE_VENTAS!$A$352:A511,CABE_VENTAS!$C$352:C511,"N/A")</f>
        <v>53</v>
      </c>
      <c r="E1000" s="363" t="str">
        <f t="array" ref="E1000">XLOOKUP(D1000,CLIENTES!$A$1:A1037,CLIENTES!$B$1:B1037, "")</f>
        <v>Ebay</v>
      </c>
      <c r="F1000" s="353"/>
      <c r="G1000" s="417">
        <v>1.0</v>
      </c>
      <c r="H1000" s="289" t="s">
        <v>1163</v>
      </c>
      <c r="I1000" s="289"/>
      <c r="J1000" s="391"/>
      <c r="K1000" s="423">
        <v>87.5</v>
      </c>
      <c r="L1000" s="377">
        <f t="shared" si="96"/>
        <v>87.5</v>
      </c>
      <c r="M1000" s="395">
        <v>2023.0</v>
      </c>
      <c r="N1000" s="263" t="str">
        <f t="shared" si="101"/>
        <v/>
      </c>
      <c r="O1000" s="420">
        <v>35.0</v>
      </c>
      <c r="P1000" s="267">
        <v>0.0</v>
      </c>
      <c r="Q1000" s="267">
        <f t="array" ref="Q1000">IFERROR((K1000-O1000-P1000)*G1000,"")</f>
        <v>52.5</v>
      </c>
      <c r="R1000" s="294">
        <f t="shared" si="90"/>
        <v>0.6</v>
      </c>
      <c r="S1000" s="270"/>
      <c r="T1000" s="394"/>
      <c r="U1000" s="392"/>
      <c r="V1000" s="270" t="str">
        <f t="array" ref="V1000">IFERROR(INDEX('ARTICULOS TECNO'!G:G, MATCH(F1000, 'ARTICULOS TECNO'!A:A, 0)),"")</f>
        <v/>
      </c>
      <c r="W1000" s="270">
        <f t="shared" si="39"/>
        <v>0</v>
      </c>
      <c r="X1000" s="270"/>
      <c r="Y1000" s="364" t="str">
        <f t="shared" si="94"/>
        <v>03/2023</v>
      </c>
    </row>
    <row r="1001">
      <c r="A1001" s="219">
        <f t="array" ref="A1001">XLOOKUP(B1001,CABE_VENTAS!$A$1:A1037,CABE_VENTAS!$D$1:D1037,"N/A")</f>
        <v>45015</v>
      </c>
      <c r="B1001" s="180">
        <v>1634.0</v>
      </c>
      <c r="C1001" s="180" t="s">
        <v>192</v>
      </c>
      <c r="D1001" s="362">
        <f t="array" ref="D1001">XLOOKUP(B1001,CABE_VENTAS!$A$352:A511,CABE_VENTAS!$C$352:C511,"N/A")</f>
        <v>53</v>
      </c>
      <c r="E1001" s="363" t="str">
        <f t="array" ref="E1001">XLOOKUP(D1001,CLIENTES!$A$1:A1037,CLIENTES!$B$1:B1037, "")</f>
        <v>Ebay</v>
      </c>
      <c r="F1001" s="353"/>
      <c r="G1001" s="417">
        <v>1.0</v>
      </c>
      <c r="H1001" s="289" t="s">
        <v>1163</v>
      </c>
      <c r="I1001" s="289"/>
      <c r="J1001" s="391"/>
      <c r="K1001" s="423">
        <v>87.5</v>
      </c>
      <c r="L1001" s="377">
        <f t="shared" si="96"/>
        <v>87.5</v>
      </c>
      <c r="M1001" s="395">
        <v>2023.0</v>
      </c>
      <c r="N1001" s="263" t="str">
        <f t="shared" si="101"/>
        <v/>
      </c>
      <c r="O1001" s="420">
        <v>35.0</v>
      </c>
      <c r="P1001" s="267">
        <v>0.0</v>
      </c>
      <c r="Q1001" s="267">
        <f t="array" ref="Q1001">IFERROR((K1001-O1001-P1001)*G1001,"")</f>
        <v>52.5</v>
      </c>
      <c r="R1001" s="294">
        <f t="shared" si="90"/>
        <v>0.6</v>
      </c>
      <c r="S1001" s="270"/>
      <c r="T1001" s="394"/>
      <c r="U1001" s="392"/>
      <c r="V1001" s="270" t="str">
        <f t="array" ref="V1001">IFERROR(INDEX('ARTICULOS TECNO'!G:G, MATCH(F1001, 'ARTICULOS TECNO'!A:A, 0)),"")</f>
        <v/>
      </c>
      <c r="W1001" s="270">
        <f t="shared" si="39"/>
        <v>0</v>
      </c>
      <c r="X1001" s="270"/>
      <c r="Y1001" s="364" t="str">
        <f t="shared" si="94"/>
        <v>03/2023</v>
      </c>
    </row>
    <row r="1002">
      <c r="A1002" s="219">
        <f t="array" ref="A1002">XLOOKUP(B1002,CABE_VENTAS!$A$1:A1037,CABE_VENTAS!$D$1:D1037,"N/A")</f>
        <v>45015</v>
      </c>
      <c r="B1002" s="180">
        <v>1634.0</v>
      </c>
      <c r="C1002" s="417" t="s">
        <v>282</v>
      </c>
      <c r="D1002" s="362">
        <f t="array" ref="D1002">XLOOKUP(B1002,CABE_VENTAS!$A$352:A511,CABE_VENTAS!$C$352:C511,"N/A")</f>
        <v>53</v>
      </c>
      <c r="E1002" s="363" t="str">
        <f t="array" ref="E1002">XLOOKUP(D1002,CLIENTES!$A$1:A1037,CLIENTES!$B$1:B1037, "")</f>
        <v>Ebay</v>
      </c>
      <c r="F1002" s="353"/>
      <c r="G1002" s="417">
        <v>1.0</v>
      </c>
      <c r="H1002" s="289"/>
      <c r="I1002" s="289"/>
      <c r="J1002" s="391"/>
      <c r="K1002" s="423">
        <v>85.96</v>
      </c>
      <c r="L1002" s="377">
        <f t="shared" si="96"/>
        <v>85.96</v>
      </c>
      <c r="M1002" s="395">
        <v>2023.0</v>
      </c>
      <c r="N1002" s="263" t="str">
        <f t="shared" si="101"/>
        <v/>
      </c>
      <c r="O1002" s="420">
        <v>35.0</v>
      </c>
      <c r="P1002" s="267">
        <v>0.0</v>
      </c>
      <c r="Q1002" s="267">
        <f t="array" ref="Q1002">IFERROR((K1002-O1002-P1002)*G1002,"")</f>
        <v>50.96</v>
      </c>
      <c r="R1002" s="294">
        <f t="shared" si="90"/>
        <v>0.5928338762</v>
      </c>
      <c r="S1002" s="270"/>
      <c r="T1002" s="394"/>
      <c r="U1002" s="392"/>
      <c r="V1002" s="270" t="str">
        <f t="array" ref="V1002">IFERROR(INDEX('ARTICULOS TECNO'!G:G, MATCH(F1002, 'ARTICULOS TECNO'!A:A, 0)),"")</f>
        <v/>
      </c>
      <c r="W1002" s="270">
        <f t="shared" si="39"/>
        <v>0</v>
      </c>
      <c r="X1002" s="270"/>
      <c r="Y1002" s="364" t="str">
        <f t="shared" si="94"/>
        <v>03/2023</v>
      </c>
    </row>
    <row r="1003">
      <c r="A1003" s="219">
        <f t="array" ref="A1003">XLOOKUP(B1003,CABE_VENTAS!$A$1:A1037,CABE_VENTAS!$D$1:D1037,"N/A")</f>
        <v>45015</v>
      </c>
      <c r="B1003" s="180">
        <v>1634.0</v>
      </c>
      <c r="C1003" s="417" t="s">
        <v>282</v>
      </c>
      <c r="D1003" s="362">
        <f t="array" ref="D1003">XLOOKUP(B1003,CABE_VENTAS!$A$352:A511,CABE_VENTAS!$C$352:C511,"N/A")</f>
        <v>53</v>
      </c>
      <c r="E1003" s="363" t="str">
        <f t="array" ref="E1003">XLOOKUP(D1003,CLIENTES!$A$1:A1037,CLIENTES!$B$1:B1037, "")</f>
        <v>Ebay</v>
      </c>
      <c r="F1003" s="353"/>
      <c r="G1003" s="417">
        <v>1.0</v>
      </c>
      <c r="H1003" s="289"/>
      <c r="I1003" s="289"/>
      <c r="J1003" s="391"/>
      <c r="K1003" s="423">
        <v>87.5</v>
      </c>
      <c r="L1003" s="377">
        <f t="shared" si="96"/>
        <v>87.5</v>
      </c>
      <c r="M1003" s="395">
        <v>2023.0</v>
      </c>
      <c r="N1003" s="263" t="str">
        <f t="shared" si="101"/>
        <v/>
      </c>
      <c r="O1003" s="420">
        <v>35.0</v>
      </c>
      <c r="P1003" s="267">
        <v>0.0</v>
      </c>
      <c r="Q1003" s="267">
        <f t="array" ref="Q1003">IFERROR((K1003-O1003-P1003)*G1003,"")</f>
        <v>52.5</v>
      </c>
      <c r="R1003" s="294">
        <f t="shared" si="90"/>
        <v>0.6</v>
      </c>
      <c r="S1003" s="270"/>
      <c r="T1003" s="394"/>
      <c r="U1003" s="392"/>
      <c r="V1003" s="270" t="str">
        <f t="array" ref="V1003">IFERROR(INDEX('ARTICULOS TECNO'!G:G, MATCH(F1003, 'ARTICULOS TECNO'!A:A, 0)),"")</f>
        <v/>
      </c>
      <c r="W1003" s="270">
        <f t="shared" si="39"/>
        <v>0</v>
      </c>
      <c r="X1003" s="270"/>
      <c r="Y1003" s="364" t="str">
        <f t="shared" si="94"/>
        <v>03/2023</v>
      </c>
    </row>
    <row r="1004">
      <c r="A1004" s="219">
        <f t="array" ref="A1004">XLOOKUP(B1004,CABE_VENTAS!$A$1:A1037,CABE_VENTAS!$D$1:D1037,"N/A")</f>
        <v>45015</v>
      </c>
      <c r="B1004" s="180">
        <v>1634.0</v>
      </c>
      <c r="C1004" s="417" t="s">
        <v>282</v>
      </c>
      <c r="D1004" s="362">
        <f t="array" ref="D1004">XLOOKUP(B1004,CABE_VENTAS!$A$352:A511,CABE_VENTAS!$C$352:C511,"N/A")</f>
        <v>53</v>
      </c>
      <c r="E1004" s="363" t="str">
        <f t="array" ref="E1004">XLOOKUP(D1004,CLIENTES!$A$1:A1037,CLIENTES!$B$1:B1037, "")</f>
        <v>Ebay</v>
      </c>
      <c r="F1004" s="353"/>
      <c r="G1004" s="417">
        <v>1.0</v>
      </c>
      <c r="H1004" s="289"/>
      <c r="I1004" s="289"/>
      <c r="J1004" s="391"/>
      <c r="K1004" s="423">
        <v>87.5</v>
      </c>
      <c r="L1004" s="377">
        <f t="shared" si="96"/>
        <v>87.5</v>
      </c>
      <c r="M1004" s="395">
        <v>2023.0</v>
      </c>
      <c r="N1004" s="263" t="str">
        <f t="shared" si="101"/>
        <v/>
      </c>
      <c r="O1004" s="420">
        <v>35.0</v>
      </c>
      <c r="P1004" s="267">
        <v>0.0</v>
      </c>
      <c r="Q1004" s="267">
        <f t="array" ref="Q1004">IFERROR((K1004-O1004-P1004)*G1004,"")</f>
        <v>52.5</v>
      </c>
      <c r="R1004" s="294">
        <f t="shared" si="90"/>
        <v>0.6</v>
      </c>
      <c r="S1004" s="270"/>
      <c r="T1004" s="394"/>
      <c r="U1004" s="392"/>
      <c r="V1004" s="270" t="str">
        <f t="array" ref="V1004">IFERROR(INDEX('ARTICULOS TECNO'!G:G, MATCH(F1004, 'ARTICULOS TECNO'!A:A, 0)),"")</f>
        <v/>
      </c>
      <c r="W1004" s="270">
        <f t="shared" si="39"/>
        <v>0</v>
      </c>
      <c r="X1004" s="270"/>
      <c r="Y1004" s="364" t="str">
        <f t="shared" si="94"/>
        <v>03/2023</v>
      </c>
    </row>
    <row r="1005">
      <c r="A1005" s="219">
        <f t="array" ref="A1005">XLOOKUP(B1005,CABE_VENTAS!$A$1:A1037,CABE_VENTAS!$D$1:D1037,"N/A")</f>
        <v>45015</v>
      </c>
      <c r="B1005" s="180">
        <v>1634.0</v>
      </c>
      <c r="C1005" s="417" t="s">
        <v>282</v>
      </c>
      <c r="D1005" s="362">
        <f t="array" ref="D1005">XLOOKUP(B1005,CABE_VENTAS!$A$352:A511,CABE_VENTAS!$C$352:C511,"N/A")</f>
        <v>53</v>
      </c>
      <c r="E1005" s="363" t="str">
        <f t="array" ref="E1005">XLOOKUP(D1005,CLIENTES!$A$1:A1037,CLIENTES!$B$1:B1037, "")</f>
        <v>Ebay</v>
      </c>
      <c r="F1005" s="353"/>
      <c r="G1005" s="417">
        <v>1.0</v>
      </c>
      <c r="H1005" s="289"/>
      <c r="I1005" s="289"/>
      <c r="J1005" s="391"/>
      <c r="K1005" s="423">
        <v>24.5</v>
      </c>
      <c r="L1005" s="377">
        <f t="shared" si="96"/>
        <v>24.5</v>
      </c>
      <c r="M1005" s="395">
        <v>2023.0</v>
      </c>
      <c r="N1005" s="263" t="str">
        <f t="shared" si="101"/>
        <v/>
      </c>
      <c r="O1005" s="420">
        <v>5.0</v>
      </c>
      <c r="P1005" s="267">
        <v>0.0</v>
      </c>
      <c r="Q1005" s="267">
        <f t="array" ref="Q1005">IFERROR((K1005-O1005-P1005)*G1005,"")</f>
        <v>19.5</v>
      </c>
      <c r="R1005" s="294">
        <f t="shared" si="90"/>
        <v>0.7959183673</v>
      </c>
      <c r="S1005" s="270"/>
      <c r="T1005" s="394"/>
      <c r="U1005" s="392"/>
      <c r="V1005" s="270" t="str">
        <f t="array" ref="V1005">IFERROR(INDEX('ARTICULOS TECNO'!G:G, MATCH(F1005, 'ARTICULOS TECNO'!A:A, 0)),"")</f>
        <v/>
      </c>
      <c r="W1005" s="270">
        <f t="shared" si="39"/>
        <v>0</v>
      </c>
      <c r="X1005" s="270"/>
      <c r="Y1005" s="364" t="str">
        <f t="shared" si="94"/>
        <v>03/2023</v>
      </c>
    </row>
    <row r="1006">
      <c r="A1006" s="219">
        <f t="array" ref="A1006">XLOOKUP(B1006,CABE_VENTAS!$A$1:A1037,CABE_VENTAS!$D$1:D1037,"N/A")</f>
        <v>45015</v>
      </c>
      <c r="B1006" s="180">
        <v>1634.0</v>
      </c>
      <c r="C1006" s="417" t="s">
        <v>282</v>
      </c>
      <c r="D1006" s="362">
        <f t="array" ref="D1006">XLOOKUP(B1006,CABE_VENTAS!$A$352:A511,CABE_VENTAS!$C$352:C511,"N/A")</f>
        <v>53</v>
      </c>
      <c r="E1006" s="363" t="str">
        <f t="array" ref="E1006">XLOOKUP(D1006,CLIENTES!$A$1:A1037,CLIENTES!$B$1:B1037, "")</f>
        <v>Ebay</v>
      </c>
      <c r="F1006" s="353"/>
      <c r="G1006" s="417">
        <v>1.0</v>
      </c>
      <c r="H1006" s="289"/>
      <c r="I1006" s="289"/>
      <c r="J1006" s="391"/>
      <c r="K1006" s="423">
        <v>27.99</v>
      </c>
      <c r="L1006" s="377">
        <f t="shared" si="96"/>
        <v>27.99</v>
      </c>
      <c r="M1006" s="395">
        <v>2023.0</v>
      </c>
      <c r="N1006" s="263" t="str">
        <f t="shared" si="101"/>
        <v/>
      </c>
      <c r="O1006" s="420">
        <v>7.0</v>
      </c>
      <c r="P1006" s="267">
        <v>0.0</v>
      </c>
      <c r="Q1006" s="267">
        <f t="array" ref="Q1006">IFERROR((K1006-O1006-P1006)*G1006,"")</f>
        <v>20.99</v>
      </c>
      <c r="R1006" s="294">
        <f t="shared" si="90"/>
        <v>0.7499106824</v>
      </c>
      <c r="S1006" s="270"/>
      <c r="T1006" s="394"/>
      <c r="U1006" s="392"/>
      <c r="V1006" s="270" t="str">
        <f t="array" ref="V1006">IFERROR(INDEX('ARTICULOS TECNO'!G:G, MATCH(F1006, 'ARTICULOS TECNO'!A:A, 0)),"")</f>
        <v/>
      </c>
      <c r="W1006" s="270">
        <f t="shared" si="39"/>
        <v>0</v>
      </c>
      <c r="X1006" s="270"/>
      <c r="Y1006" s="364" t="str">
        <f t="shared" si="94"/>
        <v>03/2023</v>
      </c>
    </row>
    <row r="1007">
      <c r="A1007" s="219">
        <f t="array" ref="A1007">XLOOKUP(B1007,CABE_VENTAS!$A$1:A1037,CABE_VENTAS!$D$1:D1037,"N/A")</f>
        <v>45015</v>
      </c>
      <c r="B1007" s="180">
        <v>1634.0</v>
      </c>
      <c r="C1007" s="417" t="s">
        <v>282</v>
      </c>
      <c r="D1007" s="362">
        <f t="array" ref="D1007">XLOOKUP(B1007,CABE_VENTAS!$A$352:A511,CABE_VENTAS!$C$352:C511,"N/A")</f>
        <v>53</v>
      </c>
      <c r="E1007" s="363" t="str">
        <f t="array" ref="E1007">XLOOKUP(D1007,CLIENTES!$A$1:A1037,CLIENTES!$B$1:B1037, "")</f>
        <v>Ebay</v>
      </c>
      <c r="F1007" s="353"/>
      <c r="G1007" s="417">
        <v>1.0</v>
      </c>
      <c r="H1007" s="289"/>
      <c r="I1007" s="289"/>
      <c r="J1007" s="391"/>
      <c r="K1007" s="423">
        <v>21.99</v>
      </c>
      <c r="L1007" s="377">
        <f t="shared" si="96"/>
        <v>21.99</v>
      </c>
      <c r="M1007" s="395">
        <v>2023.0</v>
      </c>
      <c r="N1007" s="263" t="str">
        <f t="shared" si="101"/>
        <v/>
      </c>
      <c r="O1007" s="420">
        <v>5.0</v>
      </c>
      <c r="P1007" s="267">
        <v>0.0</v>
      </c>
      <c r="Q1007" s="267">
        <f t="array" ref="Q1007">IFERROR((K1007-O1007-P1007)*G1007,"")</f>
        <v>16.99</v>
      </c>
      <c r="R1007" s="294">
        <f t="shared" si="90"/>
        <v>0.77262392</v>
      </c>
      <c r="S1007" s="270"/>
      <c r="T1007" s="394"/>
      <c r="U1007" s="392"/>
      <c r="V1007" s="270" t="str">
        <f t="array" ref="V1007">IFERROR(INDEX('ARTICULOS TECNO'!G:G, MATCH(F1007, 'ARTICULOS TECNO'!A:A, 0)),"")</f>
        <v/>
      </c>
      <c r="W1007" s="270">
        <f t="shared" si="39"/>
        <v>0</v>
      </c>
      <c r="X1007" s="270"/>
      <c r="Y1007" s="364" t="str">
        <f t="shared" si="94"/>
        <v>03/2023</v>
      </c>
    </row>
    <row r="1008">
      <c r="A1008" s="219">
        <f t="array" ref="A1008">XLOOKUP(B1008,CABE_VENTAS!$A$1:A1037,CABE_VENTAS!$D$1:D1037,"N/A")</f>
        <v>45015</v>
      </c>
      <c r="B1008" s="180">
        <v>1634.0</v>
      </c>
      <c r="C1008" s="417" t="s">
        <v>282</v>
      </c>
      <c r="D1008" s="362">
        <f t="array" ref="D1008">XLOOKUP(B1008,CABE_VENTAS!$A$352:A511,CABE_VENTAS!$C$352:C511,"N/A")</f>
        <v>53</v>
      </c>
      <c r="E1008" s="363" t="str">
        <f t="array" ref="E1008">XLOOKUP(D1008,CLIENTES!$A$1:A1037,CLIENTES!$B$1:B1037, "")</f>
        <v>Ebay</v>
      </c>
      <c r="F1008" s="353"/>
      <c r="G1008" s="417">
        <v>1.0</v>
      </c>
      <c r="H1008" s="289"/>
      <c r="I1008" s="289"/>
      <c r="J1008" s="391"/>
      <c r="K1008" s="423">
        <v>29.99</v>
      </c>
      <c r="L1008" s="377">
        <f t="shared" si="96"/>
        <v>29.99</v>
      </c>
      <c r="M1008" s="395">
        <v>2023.0</v>
      </c>
      <c r="N1008" s="263" t="str">
        <f t="shared" si="101"/>
        <v/>
      </c>
      <c r="O1008" s="420">
        <v>5.0</v>
      </c>
      <c r="P1008" s="267">
        <v>0.0</v>
      </c>
      <c r="Q1008" s="267">
        <f t="array" ref="Q1008">IFERROR((K1008-O1008-P1008)*G1008,"")</f>
        <v>24.99</v>
      </c>
      <c r="R1008" s="294">
        <f t="shared" si="90"/>
        <v>0.8332777593</v>
      </c>
      <c r="S1008" s="270"/>
      <c r="T1008" s="394"/>
      <c r="U1008" s="392"/>
      <c r="V1008" s="270" t="str">
        <f t="array" ref="V1008">IFERROR(INDEX('ARTICULOS TECNO'!G:G, MATCH(F1008, 'ARTICULOS TECNO'!A:A, 0)),"")</f>
        <v/>
      </c>
      <c r="W1008" s="270">
        <f t="shared" si="39"/>
        <v>0</v>
      </c>
      <c r="X1008" s="270"/>
      <c r="Y1008" s="364" t="str">
        <f t="shared" si="94"/>
        <v>03/2023</v>
      </c>
    </row>
    <row r="1009">
      <c r="A1009" s="219">
        <f t="array" ref="A1009">XLOOKUP(B1009,CABE_VENTAS!$A$1:A1037,CABE_VENTAS!$D$1:D1037,"N/A")</f>
        <v>45015</v>
      </c>
      <c r="B1009" s="180">
        <v>1633.0</v>
      </c>
      <c r="C1009" s="417" t="s">
        <v>282</v>
      </c>
      <c r="D1009" s="362">
        <f t="array" ref="D1009">XLOOKUP(B1009,CABE_VENTAS!$A$352:A511,CABE_VENTAS!$C$352:C511,"N/A")</f>
        <v>183</v>
      </c>
      <c r="E1009" s="363" t="str">
        <f t="array" ref="E1009">XLOOKUP(D1009,CLIENTES!$A$1:A1037,CLIENTES!$B$1:B1037, "")</f>
        <v>Mercadolibre</v>
      </c>
      <c r="F1009" s="353"/>
      <c r="G1009" s="417">
        <v>1.0</v>
      </c>
      <c r="H1009" s="289"/>
      <c r="I1009" s="289"/>
      <c r="J1009" s="391"/>
      <c r="K1009" s="377">
        <f t="shared" ref="K1009:K1018" si="102">1/400</f>
        <v>0.0025</v>
      </c>
      <c r="L1009" s="377">
        <f t="shared" si="96"/>
        <v>0.0025</v>
      </c>
      <c r="M1009" s="395" t="s">
        <v>553</v>
      </c>
      <c r="N1009" s="263">
        <f t="shared" si="101"/>
        <v>0.055</v>
      </c>
      <c r="O1009" s="424"/>
      <c r="P1009" s="392"/>
      <c r="Q1009" s="392">
        <f t="array" ref="Q1009">IFERROR((K1009-O1009-P1009)*G1009,"")</f>
        <v>0.0025</v>
      </c>
      <c r="R1009" s="294">
        <f t="shared" si="90"/>
        <v>1</v>
      </c>
      <c r="S1009" s="270"/>
      <c r="T1009" s="394"/>
      <c r="U1009" s="392"/>
      <c r="V1009" s="270" t="str">
        <f t="array" ref="V1009">IFERROR(INDEX('ARTICULOS TECNO'!G:G, MATCH(F1009, 'ARTICULOS TECNO'!A:A, 0)),"")</f>
        <v/>
      </c>
      <c r="W1009" s="270">
        <f t="shared" si="39"/>
        <v>0</v>
      </c>
      <c r="X1009" s="270"/>
      <c r="Y1009" s="380"/>
    </row>
    <row r="1010">
      <c r="A1010" s="219">
        <f t="array" ref="A1010">XLOOKUP(B1010,CABE_VENTAS!$A$1:A1037,CABE_VENTAS!$D$1:D1037,"N/A")</f>
        <v>45015</v>
      </c>
      <c r="B1010" s="180">
        <v>1633.0</v>
      </c>
      <c r="C1010" s="417" t="s">
        <v>282</v>
      </c>
      <c r="D1010" s="362">
        <f t="array" ref="D1010">XLOOKUP(B1010,CABE_VENTAS!$A$352:A511,CABE_VENTAS!$C$352:C511,"N/A")</f>
        <v>183</v>
      </c>
      <c r="E1010" s="363" t="str">
        <f t="array" ref="E1010">XLOOKUP(D1010,CLIENTES!$A$1:A1037,CLIENTES!$B$1:B1037, "")</f>
        <v>Mercadolibre</v>
      </c>
      <c r="F1010" s="353"/>
      <c r="G1010" s="417">
        <v>1.0</v>
      </c>
      <c r="H1010" s="289"/>
      <c r="I1010" s="289"/>
      <c r="J1010" s="391"/>
      <c r="K1010" s="377">
        <f t="shared" si="102"/>
        <v>0.0025</v>
      </c>
      <c r="L1010" s="377">
        <f t="shared" si="96"/>
        <v>0.0025</v>
      </c>
      <c r="M1010" s="395" t="s">
        <v>553</v>
      </c>
      <c r="N1010" s="263" t="str">
        <f t="shared" si="101"/>
        <v/>
      </c>
      <c r="O1010" s="424"/>
      <c r="P1010" s="392"/>
      <c r="Q1010" s="392">
        <f t="array" ref="Q1010">IFERROR((K1010-O1010-P1010)*G1010,"")</f>
        <v>0.0025</v>
      </c>
      <c r="R1010" s="294">
        <f t="shared" si="90"/>
        <v>1</v>
      </c>
      <c r="S1010" s="270"/>
      <c r="T1010" s="394"/>
      <c r="U1010" s="392"/>
      <c r="V1010" s="270" t="str">
        <f t="array" ref="V1010">IFERROR(INDEX('ARTICULOS TECNO'!G:G, MATCH(F1010, 'ARTICULOS TECNO'!A:A, 0)),"")</f>
        <v/>
      </c>
      <c r="W1010" s="270">
        <f t="shared" si="39"/>
        <v>0</v>
      </c>
      <c r="X1010" s="270"/>
      <c r="Y1010" s="380"/>
    </row>
    <row r="1011">
      <c r="A1011" s="219">
        <f t="array" ref="A1011">XLOOKUP(B1011,CABE_VENTAS!$A$1:A1037,CABE_VENTAS!$D$1:D1037,"N/A")</f>
        <v>45015</v>
      </c>
      <c r="B1011" s="180">
        <v>1633.0</v>
      </c>
      <c r="C1011" s="417" t="s">
        <v>282</v>
      </c>
      <c r="D1011" s="362">
        <f t="array" ref="D1011">XLOOKUP(B1011,CABE_VENTAS!$A$352:A511,CABE_VENTAS!$C$352:C511,"N/A")</f>
        <v>183</v>
      </c>
      <c r="E1011" s="363" t="str">
        <f t="array" ref="E1011">XLOOKUP(D1011,CLIENTES!$A$1:A1037,CLIENTES!$B$1:B1037, "")</f>
        <v>Mercadolibre</v>
      </c>
      <c r="F1011" s="353"/>
      <c r="G1011" s="417">
        <v>1.0</v>
      </c>
      <c r="H1011" s="289"/>
      <c r="I1011" s="289"/>
      <c r="J1011" s="391"/>
      <c r="K1011" s="377">
        <f t="shared" si="102"/>
        <v>0.0025</v>
      </c>
      <c r="L1011" s="377">
        <f t="shared" si="96"/>
        <v>0.0025</v>
      </c>
      <c r="M1011" s="395" t="s">
        <v>553</v>
      </c>
      <c r="N1011" s="263" t="str">
        <f t="shared" si="101"/>
        <v/>
      </c>
      <c r="O1011" s="424"/>
      <c r="P1011" s="392"/>
      <c r="Q1011" s="392">
        <f t="array" ref="Q1011">IFERROR((K1011-O1011-P1011)*G1011,"")</f>
        <v>0.0025</v>
      </c>
      <c r="R1011" s="294">
        <f t="shared" si="90"/>
        <v>1</v>
      </c>
      <c r="S1011" s="270"/>
      <c r="T1011" s="394"/>
      <c r="U1011" s="392"/>
      <c r="V1011" s="270" t="str">
        <f t="array" ref="V1011">IFERROR(INDEX('ARTICULOS TECNO'!G:G, MATCH(F1011, 'ARTICULOS TECNO'!A:A, 0)),"")</f>
        <v/>
      </c>
      <c r="W1011" s="270">
        <f t="shared" si="39"/>
        <v>0</v>
      </c>
      <c r="X1011" s="270"/>
      <c r="Y1011" s="380"/>
    </row>
    <row r="1012">
      <c r="A1012" s="219">
        <f t="array" ref="A1012">XLOOKUP(B1012,CABE_VENTAS!$A$1:A1037,CABE_VENTAS!$D$1:D1037,"N/A")</f>
        <v>45015</v>
      </c>
      <c r="B1012" s="180">
        <v>1633.0</v>
      </c>
      <c r="C1012" s="417" t="s">
        <v>282</v>
      </c>
      <c r="D1012" s="362">
        <f t="array" ref="D1012">XLOOKUP(B1012,CABE_VENTAS!$A$352:A511,CABE_VENTAS!$C$352:C511,"N/A")</f>
        <v>183</v>
      </c>
      <c r="E1012" s="363" t="str">
        <f t="array" ref="E1012">XLOOKUP(D1012,CLIENTES!$A$1:A1037,CLIENTES!$B$1:B1037, "")</f>
        <v>Mercadolibre</v>
      </c>
      <c r="F1012" s="353"/>
      <c r="G1012" s="417">
        <v>1.0</v>
      </c>
      <c r="H1012" s="289"/>
      <c r="I1012" s="289"/>
      <c r="J1012" s="391"/>
      <c r="K1012" s="377">
        <f t="shared" si="102"/>
        <v>0.0025</v>
      </c>
      <c r="L1012" s="377">
        <f t="shared" si="96"/>
        <v>0.0025</v>
      </c>
      <c r="M1012" s="395" t="s">
        <v>553</v>
      </c>
      <c r="N1012" s="263" t="str">
        <f t="shared" si="101"/>
        <v/>
      </c>
      <c r="O1012" s="424"/>
      <c r="P1012" s="392"/>
      <c r="Q1012" s="392">
        <f t="array" ref="Q1012">IFERROR((K1012-O1012-P1012)*G1012,"")</f>
        <v>0.0025</v>
      </c>
      <c r="R1012" s="294">
        <f t="shared" si="90"/>
        <v>1</v>
      </c>
      <c r="S1012" s="270"/>
      <c r="T1012" s="394"/>
      <c r="U1012" s="392"/>
      <c r="V1012" s="270" t="str">
        <f t="array" ref="V1012">IFERROR(INDEX('ARTICULOS TECNO'!G:G, MATCH(F1012, 'ARTICULOS TECNO'!A:A, 0)),"")</f>
        <v/>
      </c>
      <c r="W1012" s="270">
        <f t="shared" si="39"/>
        <v>0</v>
      </c>
      <c r="X1012" s="270"/>
      <c r="Y1012" s="380"/>
    </row>
    <row r="1013">
      <c r="A1013" s="219">
        <f t="array" ref="A1013">XLOOKUP(B1013,CABE_VENTAS!$A$1:A1037,CABE_VENTAS!$D$1:D1037,"N/A")</f>
        <v>45015</v>
      </c>
      <c r="B1013" s="180">
        <v>1633.0</v>
      </c>
      <c r="C1013" s="417" t="s">
        <v>282</v>
      </c>
      <c r="D1013" s="362">
        <f t="array" ref="D1013">XLOOKUP(B1013,CABE_VENTAS!$A$352:A511,CABE_VENTAS!$C$352:C511,"N/A")</f>
        <v>183</v>
      </c>
      <c r="E1013" s="363" t="str">
        <f t="array" ref="E1013">XLOOKUP(D1013,CLIENTES!$A$1:A1037,CLIENTES!$B$1:B1037, "")</f>
        <v>Mercadolibre</v>
      </c>
      <c r="F1013" s="353"/>
      <c r="G1013" s="417">
        <v>1.0</v>
      </c>
      <c r="H1013" s="289"/>
      <c r="I1013" s="289"/>
      <c r="J1013" s="391"/>
      <c r="K1013" s="377">
        <f t="shared" si="102"/>
        <v>0.0025</v>
      </c>
      <c r="L1013" s="377">
        <f t="shared" si="96"/>
        <v>0.0025</v>
      </c>
      <c r="M1013" s="395" t="s">
        <v>553</v>
      </c>
      <c r="N1013" s="263" t="str">
        <f t="shared" si="101"/>
        <v/>
      </c>
      <c r="O1013" s="424"/>
      <c r="P1013" s="392"/>
      <c r="Q1013" s="392">
        <f t="array" ref="Q1013">IFERROR((K1013-O1013-P1013)*G1013,"")</f>
        <v>0.0025</v>
      </c>
      <c r="R1013" s="294">
        <f t="shared" si="90"/>
        <v>1</v>
      </c>
      <c r="S1013" s="270"/>
      <c r="T1013" s="394"/>
      <c r="U1013" s="392"/>
      <c r="V1013" s="270" t="str">
        <f t="array" ref="V1013">IFERROR(INDEX('ARTICULOS TECNO'!G:G, MATCH(F1013, 'ARTICULOS TECNO'!A:A, 0)),"")</f>
        <v/>
      </c>
      <c r="W1013" s="270">
        <f t="shared" si="39"/>
        <v>0</v>
      </c>
      <c r="X1013" s="270"/>
      <c r="Y1013" s="380"/>
    </row>
    <row r="1014">
      <c r="A1014" s="219">
        <f t="array" ref="A1014">XLOOKUP(B1014,CABE_VENTAS!$A$1:A1037,CABE_VENTAS!$D$1:D1037,"N/A")</f>
        <v>45015</v>
      </c>
      <c r="B1014" s="180">
        <v>1633.0</v>
      </c>
      <c r="C1014" s="417" t="s">
        <v>282</v>
      </c>
      <c r="D1014" s="362">
        <f t="array" ref="D1014">XLOOKUP(B1014,CABE_VENTAS!$A$352:A511,CABE_VENTAS!$C$352:C511,"N/A")</f>
        <v>183</v>
      </c>
      <c r="E1014" s="363" t="str">
        <f t="array" ref="E1014">XLOOKUP(D1014,CLIENTES!$A$1:A1037,CLIENTES!$B$1:B1037, "")</f>
        <v>Mercadolibre</v>
      </c>
      <c r="F1014" s="353"/>
      <c r="G1014" s="417">
        <v>1.0</v>
      </c>
      <c r="H1014" s="289"/>
      <c r="I1014" s="289"/>
      <c r="J1014" s="391"/>
      <c r="K1014" s="377">
        <f t="shared" si="102"/>
        <v>0.0025</v>
      </c>
      <c r="L1014" s="377">
        <f t="shared" si="96"/>
        <v>0.0025</v>
      </c>
      <c r="M1014" s="395" t="s">
        <v>553</v>
      </c>
      <c r="N1014" s="263" t="str">
        <f t="shared" si="101"/>
        <v/>
      </c>
      <c r="O1014" s="424"/>
      <c r="P1014" s="392"/>
      <c r="Q1014" s="392">
        <f t="array" ref="Q1014">IFERROR((K1014-O1014-P1014)*G1014,"")</f>
        <v>0.0025</v>
      </c>
      <c r="R1014" s="294">
        <f t="shared" si="90"/>
        <v>1</v>
      </c>
      <c r="S1014" s="270"/>
      <c r="T1014" s="394"/>
      <c r="U1014" s="392"/>
      <c r="V1014" s="270" t="str">
        <f t="array" ref="V1014">IFERROR(INDEX('ARTICULOS TECNO'!G:G, MATCH(F1014, 'ARTICULOS TECNO'!A:A, 0)),"")</f>
        <v/>
      </c>
      <c r="W1014" s="270">
        <f t="shared" si="39"/>
        <v>0</v>
      </c>
      <c r="X1014" s="270"/>
      <c r="Y1014" s="380"/>
    </row>
    <row r="1015">
      <c r="A1015" s="219">
        <f t="array" ref="A1015">XLOOKUP(B1015,CABE_VENTAS!$A$1:A1037,CABE_VENTAS!$D$1:D1037,"N/A")</f>
        <v>45015</v>
      </c>
      <c r="B1015" s="180">
        <v>1633.0</v>
      </c>
      <c r="C1015" s="417" t="s">
        <v>282</v>
      </c>
      <c r="D1015" s="362">
        <f t="array" ref="D1015">XLOOKUP(B1015,CABE_VENTAS!$A$352:A511,CABE_VENTAS!$C$352:C511,"N/A")</f>
        <v>183</v>
      </c>
      <c r="E1015" s="363" t="str">
        <f t="array" ref="E1015">XLOOKUP(D1015,CLIENTES!$A$1:A1037,CLIENTES!$B$1:B1037, "")</f>
        <v>Mercadolibre</v>
      </c>
      <c r="F1015" s="353"/>
      <c r="G1015" s="417">
        <v>1.0</v>
      </c>
      <c r="H1015" s="289"/>
      <c r="I1015" s="289"/>
      <c r="J1015" s="391"/>
      <c r="K1015" s="377">
        <f t="shared" si="102"/>
        <v>0.0025</v>
      </c>
      <c r="L1015" s="377">
        <f t="shared" si="96"/>
        <v>0.0025</v>
      </c>
      <c r="M1015" s="395" t="s">
        <v>553</v>
      </c>
      <c r="N1015" s="263" t="str">
        <f t="shared" si="101"/>
        <v/>
      </c>
      <c r="O1015" s="424"/>
      <c r="P1015" s="392"/>
      <c r="Q1015" s="392">
        <f t="array" ref="Q1015">IFERROR((K1015-O1015-P1015)*G1015,"")</f>
        <v>0.0025</v>
      </c>
      <c r="R1015" s="294">
        <f t="shared" si="90"/>
        <v>1</v>
      </c>
      <c r="S1015" s="270"/>
      <c r="T1015" s="394"/>
      <c r="U1015" s="392"/>
      <c r="V1015" s="270" t="str">
        <f t="array" ref="V1015">IFERROR(INDEX('ARTICULOS TECNO'!G:G, MATCH(F1015, 'ARTICULOS TECNO'!A:A, 0)),"")</f>
        <v/>
      </c>
      <c r="W1015" s="270">
        <f t="shared" si="39"/>
        <v>0</v>
      </c>
      <c r="X1015" s="270"/>
      <c r="Y1015" s="380"/>
    </row>
    <row r="1016">
      <c r="A1016" s="219">
        <f t="array" ref="A1016">XLOOKUP(B1016,CABE_VENTAS!$A$1:A1037,CABE_VENTAS!$D$1:D1037,"N/A")</f>
        <v>45015</v>
      </c>
      <c r="B1016" s="180">
        <v>1633.0</v>
      </c>
      <c r="C1016" s="417" t="s">
        <v>282</v>
      </c>
      <c r="D1016" s="362">
        <f t="array" ref="D1016">XLOOKUP(B1016,CABE_VENTAS!$A$352:A511,CABE_VENTAS!$C$352:C511,"N/A")</f>
        <v>183</v>
      </c>
      <c r="E1016" s="363" t="str">
        <f t="array" ref="E1016">XLOOKUP(D1016,CLIENTES!$A$1:A1037,CLIENTES!$B$1:B1037, "")</f>
        <v>Mercadolibre</v>
      </c>
      <c r="F1016" s="353"/>
      <c r="G1016" s="417">
        <v>1.0</v>
      </c>
      <c r="H1016" s="289"/>
      <c r="I1016" s="289"/>
      <c r="J1016" s="391"/>
      <c r="K1016" s="377">
        <f t="shared" si="102"/>
        <v>0.0025</v>
      </c>
      <c r="L1016" s="377">
        <f t="shared" si="96"/>
        <v>0.0025</v>
      </c>
      <c r="M1016" s="395" t="s">
        <v>553</v>
      </c>
      <c r="N1016" s="263" t="str">
        <f t="shared" si="101"/>
        <v/>
      </c>
      <c r="O1016" s="424"/>
      <c r="P1016" s="392"/>
      <c r="Q1016" s="392">
        <f t="array" ref="Q1016">IFERROR((K1016-O1016-P1016)*G1016,"")</f>
        <v>0.0025</v>
      </c>
      <c r="R1016" s="294">
        <f t="shared" si="90"/>
        <v>1</v>
      </c>
      <c r="S1016" s="270"/>
      <c r="T1016" s="394"/>
      <c r="U1016" s="392"/>
      <c r="V1016" s="270" t="str">
        <f t="array" ref="V1016">IFERROR(INDEX('ARTICULOS TECNO'!G:G, MATCH(F1016, 'ARTICULOS TECNO'!A:A, 0)),"")</f>
        <v/>
      </c>
      <c r="W1016" s="270">
        <f t="shared" si="39"/>
        <v>0</v>
      </c>
      <c r="X1016" s="270"/>
      <c r="Y1016" s="380"/>
    </row>
    <row r="1017">
      <c r="A1017" s="219">
        <f t="array" ref="A1017">XLOOKUP(B1017,CABE_VENTAS!$A$1:A1037,CABE_VENTAS!$D$1:D1037,"N/A")</f>
        <v>45015</v>
      </c>
      <c r="B1017" s="180">
        <v>1633.0</v>
      </c>
      <c r="C1017" s="417" t="s">
        <v>282</v>
      </c>
      <c r="D1017" s="362">
        <f t="array" ref="D1017">XLOOKUP(B1017,CABE_VENTAS!$A$352:A511,CABE_VENTAS!$C$352:C511,"N/A")</f>
        <v>183</v>
      </c>
      <c r="E1017" s="363" t="str">
        <f t="array" ref="E1017">XLOOKUP(D1017,CLIENTES!$A$1:A1037,CLIENTES!$B$1:B1037, "")</f>
        <v>Mercadolibre</v>
      </c>
      <c r="F1017" s="353"/>
      <c r="G1017" s="417">
        <v>1.0</v>
      </c>
      <c r="H1017" s="289"/>
      <c r="I1017" s="289"/>
      <c r="J1017" s="391"/>
      <c r="K1017" s="377">
        <f t="shared" si="102"/>
        <v>0.0025</v>
      </c>
      <c r="L1017" s="377">
        <f t="shared" si="96"/>
        <v>0.0025</v>
      </c>
      <c r="M1017" s="395" t="s">
        <v>553</v>
      </c>
      <c r="N1017" s="263" t="str">
        <f t="shared" si="101"/>
        <v/>
      </c>
      <c r="O1017" s="424"/>
      <c r="P1017" s="392"/>
      <c r="Q1017" s="392">
        <f t="array" ref="Q1017">IFERROR((K1017-O1017-P1017)*G1017,"")</f>
        <v>0.0025</v>
      </c>
      <c r="R1017" s="294">
        <f t="shared" si="90"/>
        <v>1</v>
      </c>
      <c r="S1017" s="270"/>
      <c r="T1017" s="394"/>
      <c r="U1017" s="392"/>
      <c r="V1017" s="270" t="str">
        <f t="array" ref="V1017">IFERROR(INDEX('ARTICULOS TECNO'!G:G, MATCH(F1017, 'ARTICULOS TECNO'!A:A, 0)),"")</f>
        <v/>
      </c>
      <c r="W1017" s="270">
        <f t="shared" si="39"/>
        <v>0</v>
      </c>
      <c r="X1017" s="270"/>
      <c r="Y1017" s="380"/>
    </row>
    <row r="1018">
      <c r="A1018" s="219">
        <f t="array" ref="A1018">XLOOKUP(B1018,CABE_VENTAS!$A$1:A1037,CABE_VENTAS!$D$1:D1037,"N/A")</f>
        <v>45015</v>
      </c>
      <c r="B1018" s="180">
        <v>1633.0</v>
      </c>
      <c r="C1018" s="417" t="s">
        <v>282</v>
      </c>
      <c r="D1018" s="362">
        <f t="array" ref="D1018">XLOOKUP(B1018,CABE_VENTAS!$A$352:A511,CABE_VENTAS!$C$352:C511,"N/A")</f>
        <v>183</v>
      </c>
      <c r="E1018" s="363" t="str">
        <f t="array" ref="E1018">XLOOKUP(D1018,CLIENTES!$A$1:A1037,CLIENTES!$B$1:B1037, "")</f>
        <v>Mercadolibre</v>
      </c>
      <c r="F1018" s="353"/>
      <c r="G1018" s="417">
        <v>1.0</v>
      </c>
      <c r="H1018" s="289"/>
      <c r="I1018" s="289"/>
      <c r="J1018" s="391"/>
      <c r="K1018" s="377">
        <f t="shared" si="102"/>
        <v>0.0025</v>
      </c>
      <c r="L1018" s="377">
        <f t="shared" si="96"/>
        <v>0.0025</v>
      </c>
      <c r="M1018" s="395" t="s">
        <v>553</v>
      </c>
      <c r="N1018" s="263" t="str">
        <f t="shared" si="101"/>
        <v/>
      </c>
      <c r="O1018" s="424"/>
      <c r="P1018" s="392"/>
      <c r="Q1018" s="392">
        <f t="array" ref="Q1018">IFERROR((K1018-O1018-P1018)*G1018,"")</f>
        <v>0.0025</v>
      </c>
      <c r="R1018" s="294">
        <f t="shared" si="90"/>
        <v>1</v>
      </c>
      <c r="S1018" s="270"/>
      <c r="T1018" s="394"/>
      <c r="U1018" s="392"/>
      <c r="V1018" s="270" t="str">
        <f t="array" ref="V1018">IFERROR(INDEX('ARTICULOS TECNO'!G:G, MATCH(F1018, 'ARTICULOS TECNO'!A:A, 0)),"")</f>
        <v/>
      </c>
      <c r="W1018" s="270">
        <f t="shared" si="39"/>
        <v>0</v>
      </c>
      <c r="X1018" s="270"/>
      <c r="Y1018" s="380"/>
    </row>
    <row r="1019">
      <c r="A1019" s="219">
        <f t="array" ref="A1019">XLOOKUP(B1019,CABE_VENTAS!$A$1:A1037,CABE_VENTAS!$D$1:D1037,"N/A")</f>
        <v>45015</v>
      </c>
      <c r="B1019" s="180">
        <v>1633.0</v>
      </c>
      <c r="C1019" s="417" t="s">
        <v>282</v>
      </c>
      <c r="D1019" s="362">
        <f t="array" ref="D1019">XLOOKUP(B1019,CABE_VENTAS!$A$352:A511,CABE_VENTAS!$C$352:C511,"N/A")</f>
        <v>183</v>
      </c>
      <c r="E1019" s="363" t="str">
        <f t="array" ref="E1019">XLOOKUP(D1019,CLIENTES!$A$1:A1037,CLIENTES!$B$1:B1037, "")</f>
        <v>Mercadolibre</v>
      </c>
      <c r="F1019" s="353"/>
      <c r="G1019" s="417">
        <v>1.0</v>
      </c>
      <c r="H1019" s="289"/>
      <c r="I1019" s="289"/>
      <c r="J1019" s="391"/>
      <c r="K1019" s="377">
        <f>1/400</f>
        <v>0.0025</v>
      </c>
      <c r="L1019" s="377">
        <f t="shared" si="96"/>
        <v>0.0025</v>
      </c>
      <c r="M1019" s="395" t="s">
        <v>553</v>
      </c>
      <c r="N1019" s="263" t="str">
        <f t="shared" si="101"/>
        <v/>
      </c>
      <c r="O1019" s="424"/>
      <c r="P1019" s="392"/>
      <c r="Q1019" s="392">
        <f t="array" ref="Q1019">IFERROR((K1019-O1019-P1019)*G1019,"")</f>
        <v>0.0025</v>
      </c>
      <c r="R1019" s="294">
        <f t="shared" si="90"/>
        <v>1</v>
      </c>
      <c r="S1019" s="270"/>
      <c r="T1019" s="394"/>
      <c r="U1019" s="392"/>
      <c r="V1019" s="270" t="str">
        <f t="array" ref="V1019">IFERROR(INDEX('ARTICULOS TECNO'!G:G, MATCH(F1019, 'ARTICULOS TECNO'!A:A, 0)),"")</f>
        <v/>
      </c>
      <c r="W1019" s="270">
        <f t="shared" si="39"/>
        <v>0</v>
      </c>
      <c r="X1019" s="270"/>
      <c r="Y1019" s="380"/>
    </row>
    <row r="1020">
      <c r="A1020" s="219">
        <f t="array" ref="A1020">XLOOKUP(B1020,CABE_VENTAS!$A$1:A1037,CABE_VENTAS!$D$1:D1037,"N/A")</f>
        <v>45015</v>
      </c>
      <c r="B1020" s="180">
        <v>1633.0</v>
      </c>
      <c r="C1020" s="417" t="s">
        <v>282</v>
      </c>
      <c r="D1020" s="362">
        <f t="array" ref="D1020">XLOOKUP(B1020,CABE_VENTAS!$A$352:A511,CABE_VENTAS!$C$352:C511,"N/A")</f>
        <v>183</v>
      </c>
      <c r="E1020" s="363" t="str">
        <f t="array" ref="E1020">XLOOKUP(D1020,CLIENTES!$A$1:A1037,CLIENTES!$B$1:B1037, "")</f>
        <v>Mercadolibre</v>
      </c>
      <c r="F1020" s="353"/>
      <c r="G1020" s="417">
        <v>1.0</v>
      </c>
      <c r="H1020" s="289"/>
      <c r="I1020" s="289"/>
      <c r="J1020" s="391"/>
      <c r="K1020" s="377">
        <f t="shared" ref="K1020:K1030" si="103">1/400</f>
        <v>0.0025</v>
      </c>
      <c r="L1020" s="377">
        <f t="shared" si="96"/>
        <v>0.0025</v>
      </c>
      <c r="M1020" s="395" t="s">
        <v>553</v>
      </c>
      <c r="N1020" s="263" t="str">
        <f t="shared" si="101"/>
        <v/>
      </c>
      <c r="O1020" s="424"/>
      <c r="P1020" s="392"/>
      <c r="Q1020" s="392">
        <f t="array" ref="Q1020">IFERROR((K1020-O1020-P1020)*G1020,"")</f>
        <v>0.0025</v>
      </c>
      <c r="R1020" s="294">
        <f t="shared" si="90"/>
        <v>1</v>
      </c>
      <c r="S1020" s="270"/>
      <c r="T1020" s="394"/>
      <c r="U1020" s="392"/>
      <c r="V1020" s="270" t="str">
        <f t="array" ref="V1020">IFERROR(INDEX('ARTICULOS TECNO'!G:G, MATCH(F1020, 'ARTICULOS TECNO'!A:A, 0)),"")</f>
        <v/>
      </c>
      <c r="W1020" s="270">
        <f t="shared" si="39"/>
        <v>0</v>
      </c>
      <c r="X1020" s="270"/>
      <c r="Y1020" s="380"/>
    </row>
    <row r="1021">
      <c r="A1021" s="219">
        <f t="array" ref="A1021">XLOOKUP(B1021,CABE_VENTAS!$A$1:A1037,CABE_VENTAS!$D$1:D1037,"N/A")</f>
        <v>45015</v>
      </c>
      <c r="B1021" s="180">
        <v>1633.0</v>
      </c>
      <c r="C1021" s="417" t="s">
        <v>282</v>
      </c>
      <c r="D1021" s="362">
        <f t="array" ref="D1021">XLOOKUP(B1021,CABE_VENTAS!$A$352:A511,CABE_VENTAS!$C$352:C511,"N/A")</f>
        <v>183</v>
      </c>
      <c r="E1021" s="363" t="str">
        <f t="array" ref="E1021">XLOOKUP(D1021,CLIENTES!$A$1:A1037,CLIENTES!$B$1:B1037, "")</f>
        <v>Mercadolibre</v>
      </c>
      <c r="F1021" s="353"/>
      <c r="G1021" s="417">
        <v>1.0</v>
      </c>
      <c r="H1021" s="289"/>
      <c r="I1021" s="289"/>
      <c r="J1021" s="391"/>
      <c r="K1021" s="377">
        <f t="shared" si="103"/>
        <v>0.0025</v>
      </c>
      <c r="L1021" s="377">
        <f t="shared" si="96"/>
        <v>0.0025</v>
      </c>
      <c r="M1021" s="395" t="s">
        <v>553</v>
      </c>
      <c r="N1021" s="263" t="str">
        <f t="shared" si="101"/>
        <v/>
      </c>
      <c r="O1021" s="424"/>
      <c r="P1021" s="392"/>
      <c r="Q1021" s="392">
        <f t="array" ref="Q1021">IFERROR((K1021-O1021-P1021)*G1021,"")</f>
        <v>0.0025</v>
      </c>
      <c r="R1021" s="294">
        <f t="shared" si="90"/>
        <v>1</v>
      </c>
      <c r="S1021" s="270"/>
      <c r="T1021" s="394"/>
      <c r="U1021" s="392"/>
      <c r="V1021" s="270" t="str">
        <f t="array" ref="V1021">IFERROR(INDEX('ARTICULOS TECNO'!G:G, MATCH(F1021, 'ARTICULOS TECNO'!A:A, 0)),"")</f>
        <v/>
      </c>
      <c r="W1021" s="270">
        <f t="shared" si="39"/>
        <v>0</v>
      </c>
      <c r="X1021" s="270"/>
      <c r="Y1021" s="380"/>
    </row>
    <row r="1022">
      <c r="A1022" s="219">
        <f t="array" ref="A1022">XLOOKUP(B1022,CABE_VENTAS!$A$1:A1037,CABE_VENTAS!$D$1:D1037,"N/A")</f>
        <v>45015</v>
      </c>
      <c r="B1022" s="180">
        <v>1633.0</v>
      </c>
      <c r="C1022" s="417" t="s">
        <v>282</v>
      </c>
      <c r="D1022" s="362">
        <f t="array" ref="D1022">XLOOKUP(B1022,CABE_VENTAS!$A$352:A511,CABE_VENTAS!$C$352:C511,"N/A")</f>
        <v>183</v>
      </c>
      <c r="E1022" s="363" t="str">
        <f t="array" ref="E1022">XLOOKUP(D1022,CLIENTES!$A$1:A1037,CLIENTES!$B$1:B1037, "")</f>
        <v>Mercadolibre</v>
      </c>
      <c r="F1022" s="353"/>
      <c r="G1022" s="417">
        <v>1.0</v>
      </c>
      <c r="H1022" s="289"/>
      <c r="I1022" s="289"/>
      <c r="J1022" s="391"/>
      <c r="K1022" s="377">
        <f t="shared" si="103"/>
        <v>0.0025</v>
      </c>
      <c r="L1022" s="377">
        <f t="shared" si="96"/>
        <v>0.0025</v>
      </c>
      <c r="M1022" s="395" t="s">
        <v>553</v>
      </c>
      <c r="N1022" s="263" t="str">
        <f t="shared" si="101"/>
        <v/>
      </c>
      <c r="O1022" s="424"/>
      <c r="P1022" s="392"/>
      <c r="Q1022" s="392">
        <f t="array" ref="Q1022">IFERROR((K1022-O1022-P1022)*G1022,"")</f>
        <v>0.0025</v>
      </c>
      <c r="R1022" s="294">
        <f t="shared" si="90"/>
        <v>1</v>
      </c>
      <c r="S1022" s="270"/>
      <c r="T1022" s="394"/>
      <c r="U1022" s="392"/>
      <c r="V1022" s="270" t="str">
        <f t="array" ref="V1022">IFERROR(INDEX('ARTICULOS TECNO'!G:G, MATCH(F1022, 'ARTICULOS TECNO'!A:A, 0)),"")</f>
        <v/>
      </c>
      <c r="W1022" s="270">
        <f t="shared" si="39"/>
        <v>0</v>
      </c>
      <c r="X1022" s="270"/>
      <c r="Y1022" s="380"/>
    </row>
    <row r="1023">
      <c r="A1023" s="219">
        <f t="array" ref="A1023">XLOOKUP(B1023,CABE_VENTAS!$A$1:A1037,CABE_VENTAS!$D$1:D1037,"N/A")</f>
        <v>45015</v>
      </c>
      <c r="B1023" s="180">
        <v>1633.0</v>
      </c>
      <c r="C1023" s="417" t="s">
        <v>282</v>
      </c>
      <c r="D1023" s="362">
        <f t="array" ref="D1023">XLOOKUP(B1023,CABE_VENTAS!$A$352:A511,CABE_VENTAS!$C$352:C511,"N/A")</f>
        <v>183</v>
      </c>
      <c r="E1023" s="363" t="str">
        <f t="array" ref="E1023">XLOOKUP(D1023,CLIENTES!$A$1:A1037,CLIENTES!$B$1:B1037, "")</f>
        <v>Mercadolibre</v>
      </c>
      <c r="F1023" s="353"/>
      <c r="G1023" s="417">
        <v>1.0</v>
      </c>
      <c r="H1023" s="289"/>
      <c r="I1023" s="289"/>
      <c r="J1023" s="391"/>
      <c r="K1023" s="377">
        <f t="shared" si="103"/>
        <v>0.0025</v>
      </c>
      <c r="L1023" s="377">
        <f t="shared" si="96"/>
        <v>0.0025</v>
      </c>
      <c r="M1023" s="395" t="s">
        <v>553</v>
      </c>
      <c r="N1023" s="263" t="str">
        <f t="shared" si="101"/>
        <v/>
      </c>
      <c r="O1023" s="424"/>
      <c r="P1023" s="392"/>
      <c r="Q1023" s="392">
        <f t="array" ref="Q1023">IFERROR((K1023-O1023-P1023)*G1023,"")</f>
        <v>0.0025</v>
      </c>
      <c r="R1023" s="294">
        <f t="shared" si="90"/>
        <v>1</v>
      </c>
      <c r="S1023" s="270"/>
      <c r="T1023" s="394"/>
      <c r="U1023" s="392"/>
      <c r="V1023" s="270" t="str">
        <f t="array" ref="V1023">IFERROR(INDEX('ARTICULOS TECNO'!G:G, MATCH(F1023, 'ARTICULOS TECNO'!A:A, 0)),"")</f>
        <v/>
      </c>
      <c r="W1023" s="270">
        <f t="shared" si="39"/>
        <v>0</v>
      </c>
      <c r="X1023" s="270"/>
      <c r="Y1023" s="380"/>
    </row>
    <row r="1024">
      <c r="A1024" s="219">
        <f t="array" ref="A1024">XLOOKUP(B1024,CABE_VENTAS!$A$1:A1037,CABE_VENTAS!$D$1:D1037,"N/A")</f>
        <v>45015</v>
      </c>
      <c r="B1024" s="180">
        <v>1633.0</v>
      </c>
      <c r="C1024" s="417" t="s">
        <v>282</v>
      </c>
      <c r="D1024" s="362">
        <f t="array" ref="D1024">XLOOKUP(B1024,CABE_VENTAS!$A$352:A511,CABE_VENTAS!$C$352:C511,"N/A")</f>
        <v>183</v>
      </c>
      <c r="E1024" s="363" t="str">
        <f t="array" ref="E1024">XLOOKUP(D1024,CLIENTES!$A$1:A1037,CLIENTES!$B$1:B1037, "")</f>
        <v>Mercadolibre</v>
      </c>
      <c r="F1024" s="353"/>
      <c r="G1024" s="417">
        <v>1.0</v>
      </c>
      <c r="H1024" s="289"/>
      <c r="I1024" s="289"/>
      <c r="J1024" s="391"/>
      <c r="K1024" s="377">
        <f t="shared" si="103"/>
        <v>0.0025</v>
      </c>
      <c r="L1024" s="377">
        <f t="shared" si="96"/>
        <v>0.0025</v>
      </c>
      <c r="M1024" s="395" t="s">
        <v>553</v>
      </c>
      <c r="N1024" s="263" t="str">
        <f t="shared" si="101"/>
        <v/>
      </c>
      <c r="O1024" s="424"/>
      <c r="P1024" s="392"/>
      <c r="Q1024" s="392">
        <f t="array" ref="Q1024">IFERROR((K1024-O1024-P1024)*G1024,"")</f>
        <v>0.0025</v>
      </c>
      <c r="R1024" s="294">
        <f t="shared" si="90"/>
        <v>1</v>
      </c>
      <c r="S1024" s="270"/>
      <c r="T1024" s="394"/>
      <c r="U1024" s="392"/>
      <c r="V1024" s="270" t="str">
        <f t="array" ref="V1024">IFERROR(INDEX('ARTICULOS TECNO'!G:G, MATCH(F1024, 'ARTICULOS TECNO'!A:A, 0)),"")</f>
        <v/>
      </c>
      <c r="W1024" s="270">
        <f t="shared" si="39"/>
        <v>0</v>
      </c>
      <c r="X1024" s="270"/>
      <c r="Y1024" s="380"/>
    </row>
    <row r="1025">
      <c r="A1025" s="219">
        <f t="array" ref="A1025">XLOOKUP(B1025,CABE_VENTAS!$A$1:A1037,CABE_VENTAS!$D$1:D1037,"N/A")</f>
        <v>45015</v>
      </c>
      <c r="B1025" s="180">
        <v>1633.0</v>
      </c>
      <c r="C1025" s="417" t="s">
        <v>282</v>
      </c>
      <c r="D1025" s="362">
        <f t="array" ref="D1025">XLOOKUP(B1025,CABE_VENTAS!$A$352:A511,CABE_VENTAS!$C$352:C511,"N/A")</f>
        <v>183</v>
      </c>
      <c r="E1025" s="363" t="str">
        <f t="array" ref="E1025">XLOOKUP(D1025,CLIENTES!$A$1:A1037,CLIENTES!$B$1:B1037, "")</f>
        <v>Mercadolibre</v>
      </c>
      <c r="F1025" s="353"/>
      <c r="G1025" s="417">
        <v>1.0</v>
      </c>
      <c r="H1025" s="289"/>
      <c r="I1025" s="289"/>
      <c r="J1025" s="391"/>
      <c r="K1025" s="377">
        <f t="shared" si="103"/>
        <v>0.0025</v>
      </c>
      <c r="L1025" s="377">
        <f t="shared" si="96"/>
        <v>0.0025</v>
      </c>
      <c r="M1025" s="395" t="s">
        <v>553</v>
      </c>
      <c r="N1025" s="263" t="str">
        <f t="shared" si="101"/>
        <v/>
      </c>
      <c r="O1025" s="424"/>
      <c r="P1025" s="392"/>
      <c r="Q1025" s="392">
        <f t="array" ref="Q1025">IFERROR((K1025-O1025-P1025)*G1025,"")</f>
        <v>0.0025</v>
      </c>
      <c r="R1025" s="294">
        <f t="shared" si="90"/>
        <v>1</v>
      </c>
      <c r="S1025" s="270"/>
      <c r="T1025" s="394"/>
      <c r="U1025" s="392"/>
      <c r="V1025" s="270" t="str">
        <f t="array" ref="V1025">IFERROR(INDEX('ARTICULOS TECNO'!G:G, MATCH(F1025, 'ARTICULOS TECNO'!A:A, 0)),"")</f>
        <v/>
      </c>
      <c r="W1025" s="270">
        <f t="shared" si="39"/>
        <v>0</v>
      </c>
      <c r="X1025" s="270"/>
      <c r="Y1025" s="380"/>
    </row>
    <row r="1026">
      <c r="A1026" s="219">
        <f t="array" ref="A1026">XLOOKUP(B1026,CABE_VENTAS!$A$1:A1037,CABE_VENTAS!$D$1:D1037,"N/A")</f>
        <v>45015</v>
      </c>
      <c r="B1026" s="180">
        <v>1633.0</v>
      </c>
      <c r="C1026" s="417" t="s">
        <v>282</v>
      </c>
      <c r="D1026" s="362">
        <f t="array" ref="D1026">XLOOKUP(B1026,CABE_VENTAS!$A$352:A511,CABE_VENTAS!$C$352:C511,"N/A")</f>
        <v>183</v>
      </c>
      <c r="E1026" s="363" t="str">
        <f t="array" ref="E1026">XLOOKUP(D1026,CLIENTES!$A$1:A1037,CLIENTES!$B$1:B1037, "")</f>
        <v>Mercadolibre</v>
      </c>
      <c r="F1026" s="353"/>
      <c r="G1026" s="417">
        <v>1.0</v>
      </c>
      <c r="H1026" s="289"/>
      <c r="I1026" s="289"/>
      <c r="J1026" s="391"/>
      <c r="K1026" s="377">
        <f t="shared" si="103"/>
        <v>0.0025</v>
      </c>
      <c r="L1026" s="377">
        <f t="shared" si="96"/>
        <v>0.0025</v>
      </c>
      <c r="M1026" s="395" t="s">
        <v>553</v>
      </c>
      <c r="N1026" s="263" t="str">
        <f t="shared" si="101"/>
        <v/>
      </c>
      <c r="O1026" s="424"/>
      <c r="P1026" s="392"/>
      <c r="Q1026" s="392">
        <f t="array" ref="Q1026">IFERROR((K1026-O1026-P1026)*G1026,"")</f>
        <v>0.0025</v>
      </c>
      <c r="R1026" s="294">
        <f t="shared" si="90"/>
        <v>1</v>
      </c>
      <c r="S1026" s="270"/>
      <c r="T1026" s="394"/>
      <c r="U1026" s="392"/>
      <c r="V1026" s="270" t="str">
        <f t="array" ref="V1026">IFERROR(INDEX('ARTICULOS TECNO'!G:G, MATCH(F1026, 'ARTICULOS TECNO'!A:A, 0)),"")</f>
        <v/>
      </c>
      <c r="W1026" s="270">
        <f t="shared" si="39"/>
        <v>0</v>
      </c>
      <c r="X1026" s="270"/>
      <c r="Y1026" s="380"/>
    </row>
    <row r="1027">
      <c r="A1027" s="219">
        <f t="array" ref="A1027">XLOOKUP(B1027,CABE_VENTAS!$A$1:A1037,CABE_VENTAS!$D$1:D1037,"N/A")</f>
        <v>45015</v>
      </c>
      <c r="B1027" s="180">
        <v>1633.0</v>
      </c>
      <c r="C1027" s="417" t="s">
        <v>282</v>
      </c>
      <c r="D1027" s="362">
        <f t="array" ref="D1027">XLOOKUP(B1027,CABE_VENTAS!$A$352:A511,CABE_VENTAS!$C$352:C511,"N/A")</f>
        <v>183</v>
      </c>
      <c r="E1027" s="363" t="str">
        <f t="array" ref="E1027">XLOOKUP(D1027,CLIENTES!$A$1:A1037,CLIENTES!$B$1:B1037, "")</f>
        <v>Mercadolibre</v>
      </c>
      <c r="F1027" s="353"/>
      <c r="G1027" s="417">
        <v>1.0</v>
      </c>
      <c r="H1027" s="289"/>
      <c r="I1027" s="289"/>
      <c r="J1027" s="391"/>
      <c r="K1027" s="377">
        <f t="shared" si="103"/>
        <v>0.0025</v>
      </c>
      <c r="L1027" s="377">
        <f t="shared" si="96"/>
        <v>0.0025</v>
      </c>
      <c r="M1027" s="395" t="s">
        <v>553</v>
      </c>
      <c r="N1027" s="263" t="str">
        <f t="shared" si="101"/>
        <v/>
      </c>
      <c r="O1027" s="424"/>
      <c r="P1027" s="392"/>
      <c r="Q1027" s="392">
        <f t="array" ref="Q1027">IFERROR((K1027-O1027-P1027)*G1027,"")</f>
        <v>0.0025</v>
      </c>
      <c r="R1027" s="294">
        <f t="shared" si="90"/>
        <v>1</v>
      </c>
      <c r="S1027" s="270"/>
      <c r="T1027" s="394"/>
      <c r="U1027" s="392"/>
      <c r="V1027" s="270" t="str">
        <f t="array" ref="V1027">IFERROR(INDEX('ARTICULOS TECNO'!G:G, MATCH(F1027, 'ARTICULOS TECNO'!A:A, 0)),"")</f>
        <v/>
      </c>
      <c r="W1027" s="270">
        <f t="shared" si="39"/>
        <v>0</v>
      </c>
      <c r="X1027" s="270"/>
      <c r="Y1027" s="380"/>
    </row>
    <row r="1028">
      <c r="A1028" s="219">
        <f t="array" ref="A1028">XLOOKUP(B1028,CABE_VENTAS!$A$1:A1037,CABE_VENTAS!$D$1:D1037,"N/A")</f>
        <v>45015</v>
      </c>
      <c r="B1028" s="180">
        <v>1633.0</v>
      </c>
      <c r="C1028" s="417" t="s">
        <v>282</v>
      </c>
      <c r="D1028" s="362">
        <f t="array" ref="D1028">XLOOKUP(B1028,CABE_VENTAS!$A$352:A511,CABE_VENTAS!$C$352:C511,"N/A")</f>
        <v>183</v>
      </c>
      <c r="E1028" s="363" t="str">
        <f t="array" ref="E1028">XLOOKUP(D1028,CLIENTES!$A$1:A1037,CLIENTES!$B$1:B1037, "")</f>
        <v>Mercadolibre</v>
      </c>
      <c r="F1028" s="353"/>
      <c r="G1028" s="417">
        <v>1.0</v>
      </c>
      <c r="H1028" s="289"/>
      <c r="I1028" s="289"/>
      <c r="J1028" s="391"/>
      <c r="K1028" s="377">
        <f t="shared" si="103"/>
        <v>0.0025</v>
      </c>
      <c r="L1028" s="377">
        <f t="shared" si="96"/>
        <v>0.0025</v>
      </c>
      <c r="M1028" s="395" t="s">
        <v>553</v>
      </c>
      <c r="N1028" s="263" t="str">
        <f t="shared" si="101"/>
        <v/>
      </c>
      <c r="O1028" s="424"/>
      <c r="P1028" s="392"/>
      <c r="Q1028" s="392">
        <f t="array" ref="Q1028">IFERROR((K1028-O1028-P1028)*G1028,"")</f>
        <v>0.0025</v>
      </c>
      <c r="R1028" s="294">
        <f t="shared" si="90"/>
        <v>1</v>
      </c>
      <c r="S1028" s="270"/>
      <c r="T1028" s="394"/>
      <c r="U1028" s="392"/>
      <c r="V1028" s="270" t="str">
        <f t="array" ref="V1028">IFERROR(INDEX('ARTICULOS TECNO'!G:G, MATCH(F1028, 'ARTICULOS TECNO'!A:A, 0)),"")</f>
        <v/>
      </c>
      <c r="W1028" s="270">
        <f t="shared" si="39"/>
        <v>0</v>
      </c>
      <c r="X1028" s="270"/>
      <c r="Y1028" s="380"/>
    </row>
    <row r="1029">
      <c r="A1029" s="219">
        <f t="array" ref="A1029">XLOOKUP(B1029,CABE_VENTAS!$A$1:A1037,CABE_VENTAS!$D$1:D1037,"N/A")</f>
        <v>45015</v>
      </c>
      <c r="B1029" s="180">
        <v>1633.0</v>
      </c>
      <c r="C1029" s="417" t="s">
        <v>282</v>
      </c>
      <c r="D1029" s="362">
        <f t="array" ref="D1029">XLOOKUP(B1029,CABE_VENTAS!$A$352:A511,CABE_VENTAS!$C$352:C511,"N/A")</f>
        <v>183</v>
      </c>
      <c r="E1029" s="363" t="str">
        <f t="array" ref="E1029">XLOOKUP(D1029,CLIENTES!$A$1:A1037,CLIENTES!$B$1:B1037, "")</f>
        <v>Mercadolibre</v>
      </c>
      <c r="F1029" s="353"/>
      <c r="G1029" s="417">
        <v>1.0</v>
      </c>
      <c r="H1029" s="289"/>
      <c r="I1029" s="289"/>
      <c r="J1029" s="391"/>
      <c r="K1029" s="377">
        <f t="shared" si="103"/>
        <v>0.0025</v>
      </c>
      <c r="L1029" s="377">
        <f t="shared" si="96"/>
        <v>0.0025</v>
      </c>
      <c r="M1029" s="395" t="s">
        <v>553</v>
      </c>
      <c r="N1029" s="263" t="str">
        <f t="shared" si="101"/>
        <v/>
      </c>
      <c r="O1029" s="424"/>
      <c r="P1029" s="392"/>
      <c r="Q1029" s="392">
        <f t="array" ref="Q1029">IFERROR((K1029-O1029-P1029)*G1029,"")</f>
        <v>0.0025</v>
      </c>
      <c r="R1029" s="294">
        <f t="shared" si="90"/>
        <v>1</v>
      </c>
      <c r="S1029" s="270"/>
      <c r="T1029" s="394"/>
      <c r="U1029" s="392"/>
      <c r="V1029" s="270" t="str">
        <f t="array" ref="V1029">IFERROR(INDEX('ARTICULOS TECNO'!G:G, MATCH(F1029, 'ARTICULOS TECNO'!A:A, 0)),"")</f>
        <v/>
      </c>
      <c r="W1029" s="270">
        <f t="shared" si="39"/>
        <v>0</v>
      </c>
      <c r="X1029" s="270"/>
      <c r="Y1029" s="380"/>
    </row>
    <row r="1030">
      <c r="A1030" s="219">
        <f t="array" ref="A1030">XLOOKUP(B1030,CABE_VENTAS!$A$1:A1037,CABE_VENTAS!$D$1:D1037,"N/A")</f>
        <v>45015</v>
      </c>
      <c r="B1030" s="180">
        <v>1633.0</v>
      </c>
      <c r="C1030" s="417" t="s">
        <v>282</v>
      </c>
      <c r="D1030" s="362">
        <f t="array" ref="D1030">XLOOKUP(B1030,CABE_VENTAS!$A$352:A511,CABE_VENTAS!$C$352:C511,"N/A")</f>
        <v>183</v>
      </c>
      <c r="E1030" s="363" t="str">
        <f t="array" ref="E1030">XLOOKUP(D1030,CLIENTES!$A$1:A1037,CLIENTES!$B$1:B1037, "")</f>
        <v>Mercadolibre</v>
      </c>
      <c r="F1030" s="353"/>
      <c r="G1030" s="417">
        <v>1.0</v>
      </c>
      <c r="H1030" s="289"/>
      <c r="I1030" s="289"/>
      <c r="J1030" s="391"/>
      <c r="K1030" s="377">
        <f t="shared" si="103"/>
        <v>0.0025</v>
      </c>
      <c r="L1030" s="377">
        <f t="shared" si="96"/>
        <v>0.0025</v>
      </c>
      <c r="M1030" s="395" t="s">
        <v>553</v>
      </c>
      <c r="N1030" s="263" t="str">
        <f t="shared" si="101"/>
        <v/>
      </c>
      <c r="O1030" s="424"/>
      <c r="P1030" s="392"/>
      <c r="Q1030" s="392">
        <f t="array" ref="Q1030">IFERROR((K1030-O1030-P1030)*G1030,"")</f>
        <v>0.0025</v>
      </c>
      <c r="R1030" s="294">
        <f t="shared" si="90"/>
        <v>1</v>
      </c>
      <c r="S1030" s="270"/>
      <c r="T1030" s="394"/>
      <c r="U1030" s="392"/>
      <c r="V1030" s="270" t="str">
        <f t="array" ref="V1030">IFERROR(INDEX('ARTICULOS TECNO'!G:G, MATCH(F1030, 'ARTICULOS TECNO'!A:A, 0)),"")</f>
        <v/>
      </c>
      <c r="W1030" s="270">
        <f t="shared" si="39"/>
        <v>0</v>
      </c>
      <c r="X1030" s="270"/>
      <c r="Y1030" s="380"/>
    </row>
    <row r="1031">
      <c r="A1031" s="219">
        <f t="array" ref="A1031">XLOOKUP(B1031,CABE_VENTAS!$A$1:A1037,CABE_VENTAS!$D$1:D1037,"N/A")</f>
        <v>44985</v>
      </c>
      <c r="B1031" s="417">
        <v>1623.0</v>
      </c>
      <c r="C1031" s="417" t="s">
        <v>195</v>
      </c>
      <c r="D1031" s="362">
        <f t="array" ref="D1031">XLOOKUP(B1031,CABE_VENTAS!$A$352:A511,CABE_VENTAS!$C$352:C511,"N/A")</f>
        <v>183</v>
      </c>
      <c r="E1031" s="363" t="str">
        <f t="array" ref="E1031">XLOOKUP(D1031,CLIENTES!$A$1:A1037,CLIENTES!$B$1:B1037, "")</f>
        <v>Mercadolibre</v>
      </c>
      <c r="F1031" s="425" t="s">
        <v>1212</v>
      </c>
      <c r="G1031" s="417">
        <v>1.0</v>
      </c>
      <c r="H1031" s="289"/>
      <c r="I1031" s="289"/>
      <c r="J1031" s="368"/>
      <c r="K1031" s="377">
        <f t="shared" ref="K1031:K1037" si="104">4529/380</f>
        <v>11.91842105</v>
      </c>
      <c r="L1031" s="377">
        <f t="shared" si="96"/>
        <v>11.91842105</v>
      </c>
      <c r="M1031" s="395">
        <v>2023.0</v>
      </c>
      <c r="N1031" s="263">
        <f t="shared" si="101"/>
        <v>83.42894737</v>
      </c>
      <c r="O1031" s="267">
        <v>8.9</v>
      </c>
      <c r="P1031" s="267">
        <v>2.35</v>
      </c>
      <c r="Q1031" s="267">
        <f t="array" ref="Q1031">IFERROR((K1031-O1031-P1031)*G1031,"")</f>
        <v>0.6684210526</v>
      </c>
      <c r="R1031" s="294">
        <f t="shared" si="90"/>
        <v>0.05608302053</v>
      </c>
      <c r="S1031" s="408"/>
      <c r="T1031" s="421"/>
      <c r="U1031" s="426"/>
      <c r="V1031" s="270" t="str">
        <f t="array" ref="V1031">IFERROR(INDEX('ARTICULOS TECNO'!G:G, MATCH(F1031, 'ARTICULOS TECNO'!A:A, 0)),"")</f>
        <v/>
      </c>
      <c r="W1031" s="270">
        <f t="shared" si="39"/>
        <v>0</v>
      </c>
      <c r="X1031" s="408"/>
      <c r="Y1031" s="219" t="str">
        <f t="shared" ref="Y1031:Y1037" si="105">TEXT(A1031, "MM/YYYY")</f>
        <v>02/2023</v>
      </c>
    </row>
    <row r="1032">
      <c r="A1032" s="219">
        <f t="array" ref="A1032">XLOOKUP(B1032,CABE_VENTAS!$A$1:A1037,CABE_VENTAS!$D$1:D1037,"N/A")</f>
        <v>44985</v>
      </c>
      <c r="B1032" s="417">
        <v>1623.0</v>
      </c>
      <c r="C1032" s="417" t="s">
        <v>195</v>
      </c>
      <c r="D1032" s="362">
        <f t="array" ref="D1032">XLOOKUP(B1032,CABE_VENTAS!$A$352:A511,CABE_VENTAS!$C$352:C511,"N/A")</f>
        <v>183</v>
      </c>
      <c r="E1032" s="363" t="str">
        <f t="array" ref="E1032">XLOOKUP(D1032,CLIENTES!$A$1:A1037,CLIENTES!$B$1:B1037, "")</f>
        <v>Mercadolibre</v>
      </c>
      <c r="F1032" s="425" t="s">
        <v>1212</v>
      </c>
      <c r="G1032" s="417">
        <v>1.0</v>
      </c>
      <c r="H1032" s="410" t="s">
        <v>1200</v>
      </c>
      <c r="I1032" s="410"/>
      <c r="J1032" s="368"/>
      <c r="K1032" s="377">
        <f t="shared" si="104"/>
        <v>11.91842105</v>
      </c>
      <c r="L1032" s="377">
        <f t="shared" si="96"/>
        <v>11.91842105</v>
      </c>
      <c r="M1032" s="395">
        <v>2023.0</v>
      </c>
      <c r="N1032" s="263" t="str">
        <f t="shared" si="101"/>
        <v/>
      </c>
      <c r="O1032" s="267">
        <v>8.9</v>
      </c>
      <c r="P1032" s="267">
        <v>2.35</v>
      </c>
      <c r="Q1032" s="267">
        <f t="array" ref="Q1032">IFERROR((K1032-O1032-P1032)*G1032,"")</f>
        <v>0.6684210526</v>
      </c>
      <c r="R1032" s="294">
        <f t="shared" si="90"/>
        <v>0.05608302053</v>
      </c>
      <c r="S1032" s="408"/>
      <c r="T1032" s="421"/>
      <c r="U1032" s="426"/>
      <c r="V1032" s="270" t="str">
        <f t="array" ref="V1032">IFERROR(INDEX('ARTICULOS TECNO'!G:G, MATCH(F1032, 'ARTICULOS TECNO'!A:A, 0)),"")</f>
        <v/>
      </c>
      <c r="W1032" s="270">
        <f t="shared" si="39"/>
        <v>0</v>
      </c>
      <c r="X1032" s="408"/>
      <c r="Y1032" s="219" t="str">
        <f t="shared" si="105"/>
        <v>02/2023</v>
      </c>
    </row>
    <row r="1033">
      <c r="A1033" s="219">
        <f t="array" ref="A1033">XLOOKUP(B1033,CABE_VENTAS!$A$1:A1037,CABE_VENTAS!$D$1:D1037,"N/A")</f>
        <v>44985</v>
      </c>
      <c r="B1033" s="417">
        <v>1623.0</v>
      </c>
      <c r="C1033" s="417" t="s">
        <v>195</v>
      </c>
      <c r="D1033" s="362">
        <f t="array" ref="D1033">XLOOKUP(B1033,CABE_VENTAS!$A$352:A511,CABE_VENTAS!$C$352:C511,"N/A")</f>
        <v>183</v>
      </c>
      <c r="E1033" s="363" t="str">
        <f t="array" ref="E1033">XLOOKUP(D1033,CLIENTES!$A$1:A1037,CLIENTES!$B$1:B1037, "")</f>
        <v>Mercadolibre</v>
      </c>
      <c r="F1033" s="425" t="s">
        <v>1212</v>
      </c>
      <c r="G1033" s="417">
        <v>1.0</v>
      </c>
      <c r="H1033" s="410" t="s">
        <v>1200</v>
      </c>
      <c r="I1033" s="410"/>
      <c r="J1033" s="368"/>
      <c r="K1033" s="377">
        <f t="shared" si="104"/>
        <v>11.91842105</v>
      </c>
      <c r="L1033" s="377">
        <f t="shared" si="96"/>
        <v>11.91842105</v>
      </c>
      <c r="M1033" s="395">
        <v>2023.0</v>
      </c>
      <c r="N1033" s="263" t="str">
        <f t="shared" si="101"/>
        <v/>
      </c>
      <c r="O1033" s="267">
        <v>8.9</v>
      </c>
      <c r="P1033" s="267">
        <v>2.35</v>
      </c>
      <c r="Q1033" s="267">
        <f t="array" ref="Q1033">IFERROR((K1033-O1033-P1033)*G1033,"")</f>
        <v>0.6684210526</v>
      </c>
      <c r="R1033" s="294">
        <f t="shared" si="90"/>
        <v>0.05608302053</v>
      </c>
      <c r="S1033" s="408"/>
      <c r="T1033" s="421"/>
      <c r="U1033" s="426"/>
      <c r="V1033" s="270" t="str">
        <f t="array" ref="V1033">IFERROR(INDEX('ARTICULOS TECNO'!G:G, MATCH(F1033, 'ARTICULOS TECNO'!A:A, 0)),"")</f>
        <v/>
      </c>
      <c r="W1033" s="270">
        <f t="shared" si="39"/>
        <v>0</v>
      </c>
      <c r="X1033" s="408"/>
      <c r="Y1033" s="219" t="str">
        <f t="shared" si="105"/>
        <v>02/2023</v>
      </c>
    </row>
    <row r="1034">
      <c r="A1034" s="219">
        <f t="array" ref="A1034">XLOOKUP(B1034,CABE_VENTAS!$A$1:A1037,CABE_VENTAS!$D$1:D1037,"N/A")</f>
        <v>44985</v>
      </c>
      <c r="B1034" s="417">
        <v>1623.0</v>
      </c>
      <c r="C1034" s="417" t="s">
        <v>195</v>
      </c>
      <c r="D1034" s="362">
        <f t="array" ref="D1034">XLOOKUP(B1034,CABE_VENTAS!$A$352:A511,CABE_VENTAS!$C$352:C511,"N/A")</f>
        <v>183</v>
      </c>
      <c r="E1034" s="363" t="str">
        <f t="array" ref="E1034">XLOOKUP(D1034,CLIENTES!$A$1:A1037,CLIENTES!$B$1:B1037, "")</f>
        <v>Mercadolibre</v>
      </c>
      <c r="F1034" s="425" t="s">
        <v>1212</v>
      </c>
      <c r="G1034" s="417">
        <v>1.0</v>
      </c>
      <c r="H1034" s="410" t="s">
        <v>1200</v>
      </c>
      <c r="I1034" s="410"/>
      <c r="J1034" s="368"/>
      <c r="K1034" s="377">
        <f t="shared" si="104"/>
        <v>11.91842105</v>
      </c>
      <c r="L1034" s="377">
        <f t="shared" si="96"/>
        <v>11.91842105</v>
      </c>
      <c r="M1034" s="395">
        <v>2023.0</v>
      </c>
      <c r="N1034" s="263" t="str">
        <f t="shared" si="101"/>
        <v/>
      </c>
      <c r="O1034" s="267">
        <v>8.9</v>
      </c>
      <c r="P1034" s="267">
        <v>2.35</v>
      </c>
      <c r="Q1034" s="267">
        <f t="array" ref="Q1034">IFERROR((K1034-O1034-P1034)*G1034,"")</f>
        <v>0.6684210526</v>
      </c>
      <c r="R1034" s="294">
        <f t="shared" si="90"/>
        <v>0.05608302053</v>
      </c>
      <c r="S1034" s="408"/>
      <c r="T1034" s="421"/>
      <c r="U1034" s="426"/>
      <c r="V1034" s="270" t="str">
        <f t="array" ref="V1034">IFERROR(INDEX('ARTICULOS TECNO'!G:G, MATCH(F1034, 'ARTICULOS TECNO'!A:A, 0)),"")</f>
        <v/>
      </c>
      <c r="W1034" s="270">
        <f t="shared" si="39"/>
        <v>0</v>
      </c>
      <c r="X1034" s="408"/>
      <c r="Y1034" s="219" t="str">
        <f t="shared" si="105"/>
        <v>02/2023</v>
      </c>
    </row>
    <row r="1035">
      <c r="A1035" s="219">
        <f t="array" ref="A1035">XLOOKUP(B1035,CABE_VENTAS!$A$1:A1037,CABE_VENTAS!$D$1:D1037,"N/A")</f>
        <v>44985</v>
      </c>
      <c r="B1035" s="417">
        <v>1623.0</v>
      </c>
      <c r="C1035" s="417" t="s">
        <v>195</v>
      </c>
      <c r="D1035" s="362">
        <f t="array" ref="D1035">XLOOKUP(B1035,CABE_VENTAS!$A$352:A511,CABE_VENTAS!$C$352:C511,"N/A")</f>
        <v>183</v>
      </c>
      <c r="E1035" s="363" t="str">
        <f t="array" ref="E1035">XLOOKUP(D1035,CLIENTES!$A$1:A1037,CLIENTES!$B$1:B1037, "")</f>
        <v>Mercadolibre</v>
      </c>
      <c r="F1035" s="425" t="s">
        <v>1212</v>
      </c>
      <c r="G1035" s="417">
        <v>1.0</v>
      </c>
      <c r="H1035" s="410" t="s">
        <v>1200</v>
      </c>
      <c r="I1035" s="410"/>
      <c r="J1035" s="368"/>
      <c r="K1035" s="377">
        <f t="shared" si="104"/>
        <v>11.91842105</v>
      </c>
      <c r="L1035" s="377">
        <f t="shared" si="96"/>
        <v>11.91842105</v>
      </c>
      <c r="M1035" s="395">
        <v>2023.0</v>
      </c>
      <c r="N1035" s="263" t="str">
        <f t="shared" si="101"/>
        <v/>
      </c>
      <c r="O1035" s="267">
        <v>8.9</v>
      </c>
      <c r="P1035" s="267">
        <v>2.35</v>
      </c>
      <c r="Q1035" s="267">
        <f t="array" ref="Q1035">IFERROR((K1035-O1035-P1035)*G1035,"")</f>
        <v>0.6684210526</v>
      </c>
      <c r="R1035" s="294">
        <f t="shared" si="90"/>
        <v>0.05608302053</v>
      </c>
      <c r="S1035" s="408"/>
      <c r="T1035" s="421"/>
      <c r="U1035" s="426"/>
      <c r="V1035" s="270" t="str">
        <f t="array" ref="V1035">IFERROR(INDEX('ARTICULOS TECNO'!G:G, MATCH(F1035, 'ARTICULOS TECNO'!A:A, 0)),"")</f>
        <v/>
      </c>
      <c r="W1035" s="270">
        <f t="shared" si="39"/>
        <v>0</v>
      </c>
      <c r="X1035" s="408"/>
      <c r="Y1035" s="219" t="str">
        <f t="shared" si="105"/>
        <v>02/2023</v>
      </c>
    </row>
    <row r="1036">
      <c r="A1036" s="219">
        <f t="array" ref="A1036">XLOOKUP(B1036,CABE_VENTAS!$A$1:A1037,CABE_VENTAS!$D$1:D1037,"N/A")</f>
        <v>44985</v>
      </c>
      <c r="B1036" s="417">
        <v>1623.0</v>
      </c>
      <c r="C1036" s="417" t="s">
        <v>195</v>
      </c>
      <c r="D1036" s="362">
        <f t="array" ref="D1036">XLOOKUP(B1036,CABE_VENTAS!$A$352:A511,CABE_VENTAS!$C$352:C511,"N/A")</f>
        <v>183</v>
      </c>
      <c r="E1036" s="363" t="str">
        <f t="array" ref="E1036">XLOOKUP(D1036,CLIENTES!$A$1:A1037,CLIENTES!$B$1:B1037, "")</f>
        <v>Mercadolibre</v>
      </c>
      <c r="F1036" s="425" t="s">
        <v>1212</v>
      </c>
      <c r="G1036" s="417">
        <v>1.0</v>
      </c>
      <c r="H1036" s="410" t="s">
        <v>1200</v>
      </c>
      <c r="I1036" s="410"/>
      <c r="J1036" s="368"/>
      <c r="K1036" s="377">
        <f t="shared" si="104"/>
        <v>11.91842105</v>
      </c>
      <c r="L1036" s="377">
        <f t="shared" si="96"/>
        <v>11.91842105</v>
      </c>
      <c r="M1036" s="395">
        <v>2023.0</v>
      </c>
      <c r="N1036" s="263" t="str">
        <f t="shared" si="101"/>
        <v/>
      </c>
      <c r="O1036" s="267">
        <v>8.9</v>
      </c>
      <c r="P1036" s="267">
        <v>2.35</v>
      </c>
      <c r="Q1036" s="267">
        <f t="array" ref="Q1036">IFERROR((K1036-O1036-P1036)*G1036,"")</f>
        <v>0.6684210526</v>
      </c>
      <c r="R1036" s="294">
        <f t="shared" si="90"/>
        <v>0.05608302053</v>
      </c>
      <c r="S1036" s="408"/>
      <c r="T1036" s="421"/>
      <c r="U1036" s="426"/>
      <c r="V1036" s="270" t="str">
        <f t="array" ref="V1036">IFERROR(INDEX('ARTICULOS TECNO'!G:G, MATCH(F1036, 'ARTICULOS TECNO'!A:A, 0)),"")</f>
        <v/>
      </c>
      <c r="W1036" s="270">
        <f t="shared" si="39"/>
        <v>0</v>
      </c>
      <c r="X1036" s="408"/>
      <c r="Y1036" s="219" t="str">
        <f t="shared" si="105"/>
        <v>02/2023</v>
      </c>
    </row>
    <row r="1037">
      <c r="A1037" s="219">
        <f t="array" ref="A1037">XLOOKUP(B1037,CABE_VENTAS!$A$1:A1037,CABE_VENTAS!$D$1:D1037,"N/A")</f>
        <v>44985</v>
      </c>
      <c r="B1037" s="417">
        <v>1623.0</v>
      </c>
      <c r="C1037" s="417" t="s">
        <v>195</v>
      </c>
      <c r="D1037" s="362">
        <f t="array" ref="D1037">XLOOKUP(B1037,CABE_VENTAS!$A$352:A511,CABE_VENTAS!$C$352:C511,"N/A")</f>
        <v>183</v>
      </c>
      <c r="E1037" s="363" t="str">
        <f t="array" ref="E1037">XLOOKUP(D1037,CLIENTES!$A$1:A1037,CLIENTES!$B$1:B1037, "")</f>
        <v>Mercadolibre</v>
      </c>
      <c r="F1037" s="425" t="s">
        <v>1212</v>
      </c>
      <c r="G1037" s="417">
        <v>1.0</v>
      </c>
      <c r="H1037" s="410" t="s">
        <v>1200</v>
      </c>
      <c r="I1037" s="410"/>
      <c r="J1037" s="368"/>
      <c r="K1037" s="377">
        <f t="shared" si="104"/>
        <v>11.91842105</v>
      </c>
      <c r="L1037" s="377">
        <f t="shared" si="96"/>
        <v>11.91842105</v>
      </c>
      <c r="M1037" s="395">
        <v>2023.0</v>
      </c>
      <c r="N1037" s="263" t="str">
        <f t="shared" si="101"/>
        <v/>
      </c>
      <c r="O1037" s="267">
        <v>8.9</v>
      </c>
      <c r="P1037" s="267">
        <v>2.35</v>
      </c>
      <c r="Q1037" s="267">
        <f t="array" ref="Q1037">IFERROR((K1037-O1037-P1037)*G1037,"")</f>
        <v>0.6684210526</v>
      </c>
      <c r="R1037" s="294">
        <f t="shared" si="90"/>
        <v>0.05608302053</v>
      </c>
      <c r="S1037" s="408"/>
      <c r="T1037" s="421"/>
      <c r="U1037" s="426"/>
      <c r="V1037" s="270" t="str">
        <f t="array" ref="V1037">IFERROR(INDEX('ARTICULOS TECNO'!G:G, MATCH(F1037, 'ARTICULOS TECNO'!A:A, 0)),"")</f>
        <v/>
      </c>
      <c r="W1037" s="270">
        <f t="shared" si="39"/>
        <v>0</v>
      </c>
      <c r="X1037" s="408"/>
      <c r="Y1037" s="219" t="str">
        <f t="shared" si="105"/>
        <v>02/2023</v>
      </c>
    </row>
  </sheetData>
  <autoFilter ref="$A$1:$Y$1037">
    <sortState ref="A1:Y1037">
      <sortCondition descending="1" ref="B1:B1037"/>
    </sortState>
  </autoFilter>
  <conditionalFormatting sqref="A2:Y1037">
    <cfRule type="expression" dxfId="4" priority="1">
      <formula>$M:$M="VENDIDO"</formula>
    </cfRule>
  </conditionalFormatting>
  <conditionalFormatting sqref="A2:Y1037">
    <cfRule type="expression" dxfId="3" priority="2">
      <formula>$M:$M="ENCARGADO"</formula>
    </cfRule>
  </conditionalFormatting>
  <conditionalFormatting sqref="A2:Y1037">
    <cfRule type="expression" dxfId="1" priority="3">
      <formula>$M:$M="ENTREGADO"</formula>
    </cfRule>
  </conditionalFormatting>
  <conditionalFormatting sqref="A2:Y1037">
    <cfRule type="expression" dxfId="10" priority="4">
      <formula>$M:$M="COMPRAR"</formula>
    </cfRule>
  </conditionalFormatting>
  <conditionalFormatting sqref="A2:Y1037">
    <cfRule type="expression" dxfId="11" priority="5">
      <formula>$M:$M="LLEGANDO"</formula>
    </cfRule>
  </conditionalFormatting>
  <conditionalFormatting sqref="A2:Y1037">
    <cfRule type="expression" dxfId="7" priority="6">
      <formula>$M:$M="SALIENDO"</formula>
    </cfRule>
  </conditionalFormatting>
  <conditionalFormatting sqref="A2:Y1037">
    <cfRule type="expression" dxfId="4" priority="7">
      <formula>$M:$M="EN 🇦🇷"</formula>
    </cfRule>
  </conditionalFormatting>
  <conditionalFormatting sqref="A2:Y1037">
    <cfRule type="expression" dxfId="12" priority="8">
      <formula>$M:$M="RESERVADO"</formula>
    </cfRule>
  </conditionalFormatting>
  <conditionalFormatting sqref="A2:Y1037">
    <cfRule type="expression" dxfId="13" priority="9">
      <formula>$M:$M="CANCELADO"</formula>
    </cfRule>
  </conditionalFormatting>
  <dataValidations>
    <dataValidation type="list" allowBlank="1" showErrorMessage="1" sqref="C2:C379 C382:C385 C418:C420 C470">
      <formula1>"ENVIOS,REPUESTOS,SMARTWATCH,FOTOGRAFIA,USED-CELL,CELL-NEW,VARIOS,FINANZAS,ACCESORIOS,NOTE/MAC,TABLET/IPADS,GAMERS,GADGETS,ASIS-CELL,CPO-SELL"</formula1>
    </dataValidation>
    <dataValidation type="list" allowBlank="1" sqref="F284 F287 F329:F331 F355:F357 F359 F382:F384 F504 F586">
      <formula1>Lista_SKUs</formula1>
    </dataValidation>
    <dataValidation type="list" allowBlank="1" showErrorMessage="1" sqref="S346:S353 S355:S358 S382:S385">
      <formula1>PROVEEDORES!$B$2:$B$97</formula1>
    </dataValidation>
    <dataValidation type="list" allowBlank="1" sqref="F2:F283 F285:F286 F288:F328 F332:F354 F358 F360:F381 F385:F503 F505:F585 F587:F1037">
      <formula1>Lista_SKUs</formula1>
    </dataValidation>
    <dataValidation type="list" allowBlank="1" showErrorMessage="1" sqref="C380:C381 C386:C417 C421:C469 C471:C1037">
      <formula1>"ENVIOS,REPUESTOS,SMARTWATCH,FOTOGRAFIA,USED-CELL,CELL-NEW,VARIOS,FINANZAS,ACCESORIOS,NOTE/MAC,TABLET/IPADS,GAMERS,GADGETS"</formula1>
    </dataValidation>
    <dataValidation type="list" allowBlank="1" showErrorMessage="1" sqref="M2:M1037">
      <formula1>"COMPRAR,ENCARGADO,ENTREGADO,LLEGANDO,RESERVADO,SALIENDO,VENDIDO,CANCELADO,EN 🇦🇷,2023,PARCIAL,STOCK 🇦🇷,CONCESION,MIAMI"</formula1>
    </dataValidation>
    <dataValidation type="list" allowBlank="1" showErrorMessage="1" sqref="S2:S345 S354 S359:S381 S386:S1037">
      <formula1>PROVEEDORES!$B$2:$B$97</formula1>
    </dataValidation>
  </dataValidations>
  <hyperlinks>
    <hyperlink r:id="rId2" ref="T917"/>
    <hyperlink r:id="rId3" ref="T918"/>
    <hyperlink r:id="rId4" ref="T919"/>
    <hyperlink r:id="rId5" ref="T920"/>
  </hyperlinks>
  <drawing r:id="rId6"/>
  <legacyDrawing r:id="rId7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2.75"/>
    <col customWidth="1" min="2" max="2" width="55.13"/>
    <col customWidth="1" min="3" max="3" width="17.0"/>
    <col customWidth="1" min="4" max="4" width="22.13"/>
    <col customWidth="1" min="5" max="5" width="20.13"/>
  </cols>
  <sheetData>
    <row r="1">
      <c r="A1" s="427" t="s">
        <v>485</v>
      </c>
      <c r="B1" s="176" t="s">
        <v>1213</v>
      </c>
      <c r="C1" s="36" t="s">
        <v>1214</v>
      </c>
      <c r="D1" s="428" t="s">
        <v>19</v>
      </c>
      <c r="E1" s="36" t="s">
        <v>1215</v>
      </c>
      <c r="F1" s="134" t="s">
        <v>1216</v>
      </c>
      <c r="G1" s="429" t="s">
        <v>1217</v>
      </c>
      <c r="H1" s="176" t="s">
        <v>1218</v>
      </c>
      <c r="I1" s="176" t="s">
        <v>1219</v>
      </c>
      <c r="J1" s="176" t="s">
        <v>492</v>
      </c>
      <c r="K1" s="176" t="s">
        <v>1220</v>
      </c>
      <c r="L1" s="176" t="s">
        <v>1221</v>
      </c>
      <c r="M1" s="176" t="s">
        <v>1222</v>
      </c>
      <c r="N1" s="176" t="s">
        <v>1223</v>
      </c>
      <c r="O1" s="176" t="s">
        <v>1224</v>
      </c>
      <c r="P1" s="176" t="s">
        <v>1225</v>
      </c>
      <c r="Q1" s="430"/>
      <c r="R1" s="430"/>
      <c r="S1" s="430"/>
      <c r="T1" s="430"/>
      <c r="U1" s="430"/>
      <c r="V1" s="430"/>
      <c r="W1" s="430"/>
      <c r="X1" s="430"/>
      <c r="Y1" s="430"/>
      <c r="Z1" s="430"/>
    </row>
    <row r="2">
      <c r="A2" s="427" t="s">
        <v>1226</v>
      </c>
      <c r="B2" s="176" t="s">
        <v>1227</v>
      </c>
      <c r="C2" s="36" t="s">
        <v>1228</v>
      </c>
      <c r="D2" s="428" t="s">
        <v>650</v>
      </c>
      <c r="E2" s="36" t="s">
        <v>1229</v>
      </c>
      <c r="F2" s="134" t="s">
        <v>581</v>
      </c>
      <c r="G2" s="429">
        <v>0.2</v>
      </c>
      <c r="H2" s="176"/>
      <c r="I2" s="176"/>
      <c r="J2" s="176"/>
      <c r="K2" s="176"/>
      <c r="L2" s="176"/>
      <c r="M2" s="176"/>
      <c r="N2" s="176"/>
      <c r="O2" s="176"/>
      <c r="P2" s="176"/>
      <c r="Q2" s="430"/>
      <c r="R2" s="430"/>
      <c r="S2" s="430"/>
      <c r="T2" s="430"/>
      <c r="U2" s="430"/>
      <c r="V2" s="430"/>
      <c r="W2" s="430"/>
      <c r="X2" s="430"/>
      <c r="Y2" s="430"/>
      <c r="Z2" s="430"/>
    </row>
    <row r="3">
      <c r="A3" s="427" t="s">
        <v>1230</v>
      </c>
      <c r="B3" s="176" t="s">
        <v>1231</v>
      </c>
      <c r="C3" s="36" t="s">
        <v>1228</v>
      </c>
      <c r="D3" s="428" t="s">
        <v>650</v>
      </c>
      <c r="E3" s="36" t="s">
        <v>70</v>
      </c>
      <c r="F3" s="134" t="s">
        <v>581</v>
      </c>
      <c r="G3" s="429">
        <v>0.2</v>
      </c>
      <c r="H3" s="176"/>
      <c r="I3" s="176"/>
      <c r="J3" s="176"/>
      <c r="K3" s="176"/>
      <c r="L3" s="176"/>
      <c r="M3" s="176"/>
      <c r="N3" s="176"/>
      <c r="O3" s="176"/>
      <c r="P3" s="176"/>
      <c r="Q3" s="430"/>
      <c r="R3" s="430"/>
      <c r="S3" s="430"/>
      <c r="T3" s="430"/>
      <c r="U3" s="430"/>
      <c r="V3" s="430"/>
      <c r="W3" s="430"/>
      <c r="X3" s="430"/>
      <c r="Y3" s="430"/>
      <c r="Z3" s="430"/>
    </row>
    <row r="4">
      <c r="A4" s="427" t="s">
        <v>1232</v>
      </c>
      <c r="B4" s="176" t="s">
        <v>1233</v>
      </c>
      <c r="C4" s="36" t="s">
        <v>1228</v>
      </c>
      <c r="D4" s="428" t="s">
        <v>650</v>
      </c>
      <c r="E4" s="36" t="s">
        <v>70</v>
      </c>
      <c r="F4" s="134" t="s">
        <v>581</v>
      </c>
      <c r="G4" s="429">
        <v>0.2</v>
      </c>
      <c r="H4" s="176"/>
      <c r="I4" s="176"/>
      <c r="J4" s="176"/>
      <c r="K4" s="176"/>
      <c r="L4" s="176"/>
      <c r="M4" s="176"/>
      <c r="N4" s="176"/>
      <c r="O4" s="176"/>
      <c r="P4" s="176"/>
      <c r="Q4" s="430"/>
      <c r="R4" s="430"/>
      <c r="S4" s="430"/>
      <c r="T4" s="430"/>
      <c r="U4" s="430"/>
      <c r="V4" s="430"/>
      <c r="W4" s="430"/>
      <c r="X4" s="430"/>
      <c r="Y4" s="430"/>
      <c r="Z4" s="430"/>
    </row>
    <row r="5">
      <c r="A5" s="427" t="s">
        <v>1234</v>
      </c>
      <c r="B5" s="176" t="s">
        <v>1235</v>
      </c>
      <c r="C5" s="36" t="s">
        <v>1228</v>
      </c>
      <c r="D5" s="428" t="s">
        <v>650</v>
      </c>
      <c r="E5" s="36" t="s">
        <v>70</v>
      </c>
      <c r="F5" s="134" t="s">
        <v>581</v>
      </c>
      <c r="G5" s="429">
        <v>0.2</v>
      </c>
      <c r="H5" s="176"/>
      <c r="I5" s="176"/>
      <c r="J5" s="176"/>
      <c r="K5" s="176"/>
      <c r="L5" s="176"/>
      <c r="M5" s="176"/>
      <c r="N5" s="176"/>
      <c r="O5" s="176"/>
      <c r="P5" s="176"/>
      <c r="Q5" s="430"/>
      <c r="R5" s="430"/>
      <c r="S5" s="430"/>
      <c r="T5" s="430"/>
      <c r="U5" s="430"/>
      <c r="V5" s="430"/>
      <c r="W5" s="430"/>
      <c r="X5" s="430"/>
      <c r="Y5" s="430"/>
      <c r="Z5" s="430"/>
    </row>
    <row r="6">
      <c r="A6" s="427" t="s">
        <v>1236</v>
      </c>
      <c r="B6" s="176" t="s">
        <v>1237</v>
      </c>
      <c r="C6" s="36" t="s">
        <v>1228</v>
      </c>
      <c r="D6" s="428" t="s">
        <v>650</v>
      </c>
      <c r="E6" s="36" t="s">
        <v>1238</v>
      </c>
      <c r="F6" s="134" t="s">
        <v>581</v>
      </c>
      <c r="G6" s="429">
        <v>0.2</v>
      </c>
      <c r="H6" s="176"/>
      <c r="I6" s="176"/>
      <c r="J6" s="176"/>
      <c r="K6" s="176"/>
      <c r="L6" s="176"/>
      <c r="M6" s="176"/>
      <c r="N6" s="176"/>
      <c r="O6" s="176"/>
      <c r="P6" s="176"/>
      <c r="Q6" s="430"/>
      <c r="R6" s="430"/>
      <c r="S6" s="430"/>
      <c r="T6" s="430"/>
      <c r="U6" s="430"/>
      <c r="V6" s="430"/>
      <c r="W6" s="430"/>
      <c r="X6" s="430"/>
      <c r="Y6" s="430"/>
      <c r="Z6" s="430"/>
    </row>
    <row r="7">
      <c r="A7" s="427" t="s">
        <v>1239</v>
      </c>
      <c r="B7" s="176" t="s">
        <v>1240</v>
      </c>
      <c r="C7" s="36" t="s">
        <v>1228</v>
      </c>
      <c r="D7" s="428" t="s">
        <v>650</v>
      </c>
      <c r="E7" s="36" t="s">
        <v>1238</v>
      </c>
      <c r="F7" s="134" t="s">
        <v>581</v>
      </c>
      <c r="G7" s="429">
        <v>0.2</v>
      </c>
      <c r="H7" s="176"/>
      <c r="I7" s="176"/>
      <c r="J7" s="176"/>
      <c r="K7" s="176"/>
      <c r="L7" s="176"/>
      <c r="M7" s="176"/>
      <c r="N7" s="176"/>
      <c r="O7" s="176"/>
      <c r="P7" s="176"/>
      <c r="Q7" s="430"/>
      <c r="R7" s="430"/>
      <c r="S7" s="430"/>
      <c r="T7" s="430"/>
      <c r="U7" s="430"/>
      <c r="V7" s="430"/>
      <c r="W7" s="430"/>
      <c r="X7" s="430"/>
      <c r="Y7" s="430"/>
      <c r="Z7" s="430"/>
    </row>
    <row r="8">
      <c r="A8" s="427" t="s">
        <v>1241</v>
      </c>
      <c r="B8" s="176" t="s">
        <v>1242</v>
      </c>
      <c r="C8" s="36" t="s">
        <v>1228</v>
      </c>
      <c r="D8" s="428" t="s">
        <v>650</v>
      </c>
      <c r="E8" s="36" t="s">
        <v>1238</v>
      </c>
      <c r="F8" s="134" t="s">
        <v>581</v>
      </c>
      <c r="G8" s="429">
        <v>0.2</v>
      </c>
      <c r="H8" s="176"/>
      <c r="I8" s="176"/>
      <c r="J8" s="176"/>
      <c r="K8" s="176"/>
      <c r="L8" s="176"/>
      <c r="M8" s="176"/>
      <c r="N8" s="176"/>
      <c r="O8" s="176"/>
      <c r="P8" s="176"/>
      <c r="Q8" s="430"/>
      <c r="R8" s="430"/>
      <c r="S8" s="430"/>
      <c r="T8" s="430"/>
      <c r="U8" s="430"/>
      <c r="V8" s="430"/>
      <c r="W8" s="430"/>
      <c r="X8" s="430"/>
      <c r="Y8" s="430"/>
      <c r="Z8" s="430"/>
    </row>
    <row r="9">
      <c r="A9" s="427" t="s">
        <v>740</v>
      </c>
      <c r="B9" s="176" t="s">
        <v>1243</v>
      </c>
      <c r="C9" s="36" t="s">
        <v>1228</v>
      </c>
      <c r="D9" s="428" t="s">
        <v>650</v>
      </c>
      <c r="E9" s="36" t="s">
        <v>1244</v>
      </c>
      <c r="F9" s="134" t="s">
        <v>581</v>
      </c>
      <c r="G9" s="429">
        <v>0.2</v>
      </c>
      <c r="H9" s="176"/>
      <c r="I9" s="176"/>
      <c r="J9" s="176"/>
      <c r="K9" s="176"/>
      <c r="L9" s="176"/>
      <c r="M9" s="176"/>
      <c r="N9" s="176"/>
      <c r="O9" s="176"/>
      <c r="P9" s="176"/>
      <c r="Q9" s="430"/>
      <c r="R9" s="430"/>
      <c r="S9" s="430"/>
      <c r="T9" s="430"/>
      <c r="U9" s="430"/>
      <c r="V9" s="430"/>
      <c r="W9" s="430"/>
      <c r="X9" s="430"/>
      <c r="Y9" s="430"/>
      <c r="Z9" s="430"/>
    </row>
    <row r="10">
      <c r="A10" s="427" t="s">
        <v>780</v>
      </c>
      <c r="B10" s="176" t="s">
        <v>1245</v>
      </c>
      <c r="C10" s="36" t="s">
        <v>1228</v>
      </c>
      <c r="D10" s="428" t="s">
        <v>650</v>
      </c>
      <c r="E10" s="36" t="s">
        <v>1244</v>
      </c>
      <c r="F10" s="134" t="s">
        <v>581</v>
      </c>
      <c r="G10" s="429">
        <v>0.2</v>
      </c>
      <c r="H10" s="176"/>
      <c r="I10" s="176"/>
      <c r="J10" s="176"/>
      <c r="K10" s="176"/>
      <c r="L10" s="176"/>
      <c r="M10" s="176"/>
      <c r="N10" s="176"/>
      <c r="O10" s="176"/>
      <c r="P10" s="176"/>
      <c r="Q10" s="430"/>
      <c r="R10" s="430"/>
      <c r="S10" s="430"/>
      <c r="T10" s="430"/>
      <c r="U10" s="430"/>
      <c r="V10" s="430"/>
      <c r="W10" s="430"/>
      <c r="X10" s="430"/>
      <c r="Y10" s="430"/>
      <c r="Z10" s="430"/>
    </row>
    <row r="11">
      <c r="A11" s="427" t="s">
        <v>1246</v>
      </c>
      <c r="B11" s="176" t="s">
        <v>1247</v>
      </c>
      <c r="C11" s="36" t="s">
        <v>1228</v>
      </c>
      <c r="D11" s="428" t="s">
        <v>650</v>
      </c>
      <c r="E11" s="36" t="s">
        <v>1244</v>
      </c>
      <c r="F11" s="134" t="s">
        <v>581</v>
      </c>
      <c r="G11" s="429">
        <v>0.2</v>
      </c>
      <c r="H11" s="176"/>
      <c r="I11" s="176"/>
      <c r="J11" s="176"/>
      <c r="K11" s="176"/>
      <c r="L11" s="176"/>
      <c r="M11" s="176"/>
      <c r="N11" s="176"/>
      <c r="O11" s="176"/>
      <c r="P11" s="176"/>
      <c r="Q11" s="430"/>
      <c r="R11" s="430"/>
      <c r="S11" s="430"/>
      <c r="T11" s="430"/>
      <c r="U11" s="430"/>
      <c r="V11" s="430"/>
      <c r="W11" s="430"/>
      <c r="X11" s="430"/>
      <c r="Y11" s="430"/>
      <c r="Z11" s="430"/>
    </row>
    <row r="12">
      <c r="A12" s="427" t="s">
        <v>1248</v>
      </c>
      <c r="B12" s="176" t="s">
        <v>1249</v>
      </c>
      <c r="C12" s="36" t="s">
        <v>1228</v>
      </c>
      <c r="D12" s="428" t="s">
        <v>650</v>
      </c>
      <c r="E12" s="36" t="s">
        <v>1250</v>
      </c>
      <c r="F12" s="134" t="s">
        <v>581</v>
      </c>
      <c r="G12" s="429">
        <v>0.2</v>
      </c>
      <c r="H12" s="176"/>
      <c r="I12" s="176"/>
      <c r="J12" s="176"/>
      <c r="K12" s="176"/>
      <c r="L12" s="176"/>
      <c r="M12" s="176"/>
      <c r="N12" s="176"/>
      <c r="O12" s="176"/>
      <c r="P12" s="176"/>
      <c r="Q12" s="430"/>
      <c r="R12" s="430"/>
      <c r="S12" s="430"/>
      <c r="T12" s="430"/>
      <c r="U12" s="430"/>
      <c r="V12" s="430"/>
      <c r="W12" s="430"/>
      <c r="X12" s="430"/>
      <c r="Y12" s="430"/>
      <c r="Z12" s="430"/>
    </row>
    <row r="13">
      <c r="A13" s="427" t="s">
        <v>1251</v>
      </c>
      <c r="B13" s="176" t="s">
        <v>1252</v>
      </c>
      <c r="C13" s="36" t="s">
        <v>1228</v>
      </c>
      <c r="D13" s="428" t="s">
        <v>650</v>
      </c>
      <c r="E13" s="36" t="s">
        <v>1250</v>
      </c>
      <c r="F13" s="134" t="s">
        <v>581</v>
      </c>
      <c r="G13" s="429">
        <v>0.2</v>
      </c>
      <c r="H13" s="176"/>
      <c r="I13" s="176"/>
      <c r="J13" s="176"/>
      <c r="K13" s="176"/>
      <c r="L13" s="176"/>
      <c r="M13" s="176"/>
      <c r="N13" s="176"/>
      <c r="O13" s="176"/>
      <c r="P13" s="176"/>
      <c r="Q13" s="430"/>
      <c r="R13" s="430"/>
      <c r="S13" s="430"/>
      <c r="T13" s="430"/>
      <c r="U13" s="430"/>
      <c r="V13" s="430"/>
      <c r="W13" s="430"/>
      <c r="X13" s="430"/>
      <c r="Y13" s="430"/>
      <c r="Z13" s="430"/>
    </row>
    <row r="14">
      <c r="A14" s="427" t="s">
        <v>1253</v>
      </c>
      <c r="B14" s="176" t="s">
        <v>1254</v>
      </c>
      <c r="C14" s="36" t="s">
        <v>1228</v>
      </c>
      <c r="D14" s="428" t="s">
        <v>650</v>
      </c>
      <c r="E14" s="36" t="s">
        <v>1250</v>
      </c>
      <c r="F14" s="134" t="s">
        <v>581</v>
      </c>
      <c r="G14" s="429">
        <v>0.2</v>
      </c>
      <c r="H14" s="176"/>
      <c r="I14" s="176"/>
      <c r="J14" s="176"/>
      <c r="K14" s="176"/>
      <c r="L14" s="176"/>
      <c r="M14" s="176"/>
      <c r="N14" s="176"/>
      <c r="O14" s="176"/>
      <c r="P14" s="176"/>
      <c r="Q14" s="430"/>
      <c r="R14" s="430"/>
      <c r="S14" s="430"/>
      <c r="T14" s="430"/>
      <c r="U14" s="430"/>
      <c r="V14" s="430"/>
      <c r="W14" s="430"/>
      <c r="X14" s="430"/>
      <c r="Y14" s="430"/>
      <c r="Z14" s="430"/>
    </row>
    <row r="15">
      <c r="A15" s="427" t="s">
        <v>1255</v>
      </c>
      <c r="B15" s="176" t="s">
        <v>1256</v>
      </c>
      <c r="C15" s="36" t="s">
        <v>1228</v>
      </c>
      <c r="D15" s="428" t="s">
        <v>650</v>
      </c>
      <c r="E15" s="36" t="s">
        <v>1257</v>
      </c>
      <c r="F15" s="134" t="s">
        <v>581</v>
      </c>
      <c r="G15" s="429">
        <v>0.2</v>
      </c>
      <c r="H15" s="176"/>
      <c r="I15" s="176"/>
      <c r="J15" s="176"/>
      <c r="K15" s="176"/>
      <c r="L15" s="176"/>
      <c r="M15" s="176"/>
      <c r="N15" s="176"/>
      <c r="O15" s="176"/>
      <c r="P15" s="176"/>
      <c r="Q15" s="430"/>
      <c r="R15" s="430"/>
      <c r="S15" s="430"/>
      <c r="T15" s="430"/>
      <c r="U15" s="430"/>
      <c r="V15" s="430"/>
      <c r="W15" s="430"/>
      <c r="X15" s="430"/>
      <c r="Y15" s="430"/>
      <c r="Z15" s="430"/>
    </row>
    <row r="16">
      <c r="A16" s="427" t="s">
        <v>651</v>
      </c>
      <c r="B16" s="176" t="s">
        <v>1258</v>
      </c>
      <c r="C16" s="36" t="s">
        <v>1228</v>
      </c>
      <c r="D16" s="428" t="s">
        <v>650</v>
      </c>
      <c r="E16" s="36" t="s">
        <v>1259</v>
      </c>
      <c r="F16" s="134" t="s">
        <v>581</v>
      </c>
      <c r="G16" s="429">
        <v>0.2</v>
      </c>
      <c r="H16" s="176"/>
      <c r="I16" s="176"/>
      <c r="J16" s="176"/>
      <c r="K16" s="176"/>
      <c r="L16" s="176"/>
      <c r="M16" s="176"/>
      <c r="N16" s="176"/>
      <c r="O16" s="176"/>
      <c r="P16" s="176"/>
      <c r="Q16" s="430"/>
      <c r="R16" s="430"/>
      <c r="S16" s="430"/>
      <c r="T16" s="430"/>
      <c r="U16" s="430"/>
      <c r="V16" s="430"/>
      <c r="W16" s="430"/>
      <c r="X16" s="430"/>
      <c r="Y16" s="430"/>
      <c r="Z16" s="430"/>
    </row>
    <row r="17">
      <c r="A17" s="427" t="s">
        <v>1260</v>
      </c>
      <c r="B17" s="176" t="s">
        <v>1261</v>
      </c>
      <c r="C17" s="36" t="s">
        <v>1228</v>
      </c>
      <c r="D17" s="428" t="s">
        <v>650</v>
      </c>
      <c r="E17" s="36" t="s">
        <v>1259</v>
      </c>
      <c r="F17" s="134" t="s">
        <v>581</v>
      </c>
      <c r="G17" s="429">
        <v>0.2</v>
      </c>
      <c r="H17" s="176"/>
      <c r="I17" s="176"/>
      <c r="J17" s="176"/>
      <c r="K17" s="176"/>
      <c r="L17" s="176"/>
      <c r="M17" s="176"/>
      <c r="N17" s="176"/>
      <c r="O17" s="176"/>
      <c r="P17" s="176"/>
      <c r="Q17" s="430"/>
      <c r="R17" s="430"/>
      <c r="S17" s="430"/>
      <c r="T17" s="430"/>
      <c r="U17" s="430"/>
      <c r="V17" s="430"/>
      <c r="W17" s="430"/>
      <c r="X17" s="430"/>
      <c r="Y17" s="430"/>
      <c r="Z17" s="430"/>
    </row>
    <row r="18">
      <c r="A18" s="427" t="s">
        <v>1262</v>
      </c>
      <c r="B18" s="176" t="s">
        <v>1263</v>
      </c>
      <c r="C18" s="36" t="s">
        <v>1228</v>
      </c>
      <c r="D18" s="428" t="s">
        <v>650</v>
      </c>
      <c r="E18" s="36" t="s">
        <v>1259</v>
      </c>
      <c r="F18" s="134" t="s">
        <v>581</v>
      </c>
      <c r="G18" s="429">
        <v>0.2</v>
      </c>
      <c r="H18" s="176"/>
      <c r="I18" s="176"/>
      <c r="J18" s="176"/>
      <c r="K18" s="176"/>
      <c r="L18" s="176"/>
      <c r="M18" s="176"/>
      <c r="N18" s="176"/>
      <c r="O18" s="176"/>
      <c r="P18" s="176"/>
      <c r="Q18" s="430"/>
      <c r="R18" s="430"/>
      <c r="S18" s="430"/>
      <c r="T18" s="430"/>
      <c r="U18" s="430"/>
      <c r="V18" s="430"/>
      <c r="W18" s="430"/>
      <c r="X18" s="430"/>
      <c r="Y18" s="430"/>
      <c r="Z18" s="430"/>
    </row>
    <row r="19">
      <c r="A19" s="427" t="s">
        <v>1264</v>
      </c>
      <c r="B19" s="176" t="s">
        <v>1265</v>
      </c>
      <c r="C19" s="36" t="s">
        <v>1266</v>
      </c>
      <c r="D19" s="428" t="s">
        <v>191</v>
      </c>
      <c r="E19" s="36" t="s">
        <v>1267</v>
      </c>
      <c r="F19" s="134" t="s">
        <v>581</v>
      </c>
      <c r="G19" s="429">
        <f>IFERROR(__xludf.DUMMYFUNCTION("IF(D19=""CELL-NEW"", IF(REGEXMATCH(E19, ""Pro Max""), 0.5, IF(REGEXMATCH(E19, ""Pro""), 0.4, 0.35)), """")"),0.35)</f>
        <v>0.35</v>
      </c>
      <c r="H19" s="176"/>
      <c r="I19" s="176"/>
      <c r="J19" s="176"/>
      <c r="K19" s="176"/>
      <c r="L19" s="176"/>
      <c r="M19" s="176"/>
      <c r="N19" s="176"/>
      <c r="O19" s="176"/>
      <c r="P19" s="176"/>
      <c r="Q19" s="430"/>
      <c r="R19" s="430"/>
      <c r="S19" s="430"/>
      <c r="T19" s="430"/>
      <c r="U19" s="430"/>
      <c r="V19" s="430"/>
      <c r="W19" s="430"/>
      <c r="X19" s="430"/>
      <c r="Y19" s="430"/>
      <c r="Z19" s="430"/>
    </row>
    <row r="20">
      <c r="A20" s="427" t="s">
        <v>1268</v>
      </c>
      <c r="B20" s="176" t="s">
        <v>1269</v>
      </c>
      <c r="C20" s="36" t="s">
        <v>1266</v>
      </c>
      <c r="D20" s="428" t="s">
        <v>191</v>
      </c>
      <c r="E20" s="36" t="s">
        <v>1267</v>
      </c>
      <c r="F20" s="134" t="s">
        <v>581</v>
      </c>
      <c r="G20" s="429">
        <f>IFERROR(__xludf.DUMMYFUNCTION("IF(D20=""CELL-NEW"", IF(REGEXMATCH(E20, ""Pro Max""), 0.5, IF(REGEXMATCH(E20, ""Pro""), 0.4, 0.35)), """")"),0.35)</f>
        <v>0.35</v>
      </c>
      <c r="H20" s="176"/>
      <c r="I20" s="176"/>
      <c r="J20" s="176"/>
      <c r="K20" s="176"/>
      <c r="L20" s="176"/>
      <c r="M20" s="176"/>
      <c r="N20" s="176" t="s">
        <v>1270</v>
      </c>
      <c r="O20" s="176"/>
      <c r="P20" s="176"/>
      <c r="Q20" s="430"/>
      <c r="R20" s="430"/>
      <c r="S20" s="430"/>
      <c r="T20" s="430"/>
      <c r="U20" s="430"/>
      <c r="V20" s="430"/>
      <c r="W20" s="430"/>
      <c r="X20" s="430"/>
      <c r="Y20" s="430"/>
      <c r="Z20" s="430"/>
    </row>
    <row r="21">
      <c r="A21" s="427" t="s">
        <v>594</v>
      </c>
      <c r="B21" s="176" t="s">
        <v>1271</v>
      </c>
      <c r="C21" s="36" t="s">
        <v>1266</v>
      </c>
      <c r="D21" s="428" t="s">
        <v>191</v>
      </c>
      <c r="E21" s="36" t="s">
        <v>1267</v>
      </c>
      <c r="F21" s="134" t="s">
        <v>581</v>
      </c>
      <c r="G21" s="429">
        <f>IFERROR(__xludf.DUMMYFUNCTION("IF(D21=""CELL-NEW"", IF(REGEXMATCH(E21, ""Pro Max""), 0.5, IF(REGEXMATCH(E21, ""Pro""), 0.4, 0.35)), """")"),0.35)</f>
        <v>0.35</v>
      </c>
      <c r="H21" s="176"/>
      <c r="I21" s="176"/>
      <c r="J21" s="176"/>
      <c r="K21" s="176"/>
      <c r="L21" s="176"/>
      <c r="M21" s="176"/>
      <c r="N21" s="176"/>
      <c r="O21" s="176"/>
      <c r="P21" s="176"/>
      <c r="Q21" s="430"/>
      <c r="R21" s="430"/>
      <c r="S21" s="430"/>
      <c r="T21" s="430"/>
      <c r="U21" s="430"/>
      <c r="V21" s="430"/>
      <c r="W21" s="430"/>
      <c r="X21" s="430"/>
      <c r="Y21" s="430"/>
      <c r="Z21" s="430"/>
    </row>
    <row r="22">
      <c r="A22" s="427" t="s">
        <v>783</v>
      </c>
      <c r="B22" s="176" t="s">
        <v>1265</v>
      </c>
      <c r="C22" s="36" t="s">
        <v>790</v>
      </c>
      <c r="D22" s="428" t="s">
        <v>191</v>
      </c>
      <c r="E22" s="36" t="s">
        <v>1267</v>
      </c>
      <c r="F22" s="134" t="s">
        <v>581</v>
      </c>
      <c r="G22" s="429">
        <f>IFERROR(__xludf.DUMMYFUNCTION("IF(D22=""CELL-NEW"", IF(REGEXMATCH(E22, ""Pro Max""), 0.5, IF(REGEXMATCH(E22, ""Pro""), 0.4, 0.35)), """")"),0.35)</f>
        <v>0.35</v>
      </c>
      <c r="H22" s="176"/>
      <c r="I22" s="176"/>
      <c r="J22" s="176"/>
      <c r="K22" s="176"/>
      <c r="L22" s="176"/>
      <c r="M22" s="176"/>
      <c r="N22" s="176"/>
      <c r="O22" s="176"/>
      <c r="P22" s="176"/>
      <c r="Q22" s="430"/>
      <c r="R22" s="430"/>
      <c r="S22" s="430"/>
      <c r="T22" s="430"/>
      <c r="U22" s="430"/>
      <c r="V22" s="430"/>
      <c r="W22" s="430"/>
      <c r="X22" s="430"/>
      <c r="Y22" s="430"/>
      <c r="Z22" s="430"/>
    </row>
    <row r="23">
      <c r="A23" s="427" t="s">
        <v>1272</v>
      </c>
      <c r="B23" s="176" t="s">
        <v>1269</v>
      </c>
      <c r="C23" s="36" t="s">
        <v>790</v>
      </c>
      <c r="D23" s="428" t="s">
        <v>191</v>
      </c>
      <c r="E23" s="36" t="s">
        <v>1267</v>
      </c>
      <c r="F23" s="134" t="s">
        <v>581</v>
      </c>
      <c r="G23" s="429">
        <f>IFERROR(__xludf.DUMMYFUNCTION("IF(D23=""CELL-NEW"", IF(REGEXMATCH(E23, ""Pro Max""), 0.5, IF(REGEXMATCH(E23, ""Pro""), 0.4, 0.35)), """")"),0.35)</f>
        <v>0.35</v>
      </c>
      <c r="H23" s="176"/>
      <c r="I23" s="176"/>
      <c r="J23" s="176"/>
      <c r="K23" s="176"/>
      <c r="L23" s="176"/>
      <c r="M23" s="176"/>
      <c r="N23" s="176"/>
      <c r="O23" s="176"/>
      <c r="P23" s="176"/>
      <c r="Q23" s="430"/>
      <c r="R23" s="430"/>
      <c r="S23" s="430"/>
      <c r="T23" s="430"/>
      <c r="U23" s="430"/>
      <c r="V23" s="430"/>
      <c r="W23" s="430"/>
      <c r="X23" s="430"/>
      <c r="Y23" s="430"/>
      <c r="Z23" s="430"/>
    </row>
    <row r="24">
      <c r="A24" s="427" t="s">
        <v>1273</v>
      </c>
      <c r="B24" s="176" t="s">
        <v>1271</v>
      </c>
      <c r="C24" s="36" t="s">
        <v>1274</v>
      </c>
      <c r="D24" s="428" t="s">
        <v>191</v>
      </c>
      <c r="E24" s="36" t="s">
        <v>1267</v>
      </c>
      <c r="F24" s="134" t="s">
        <v>581</v>
      </c>
      <c r="G24" s="429">
        <f>IFERROR(__xludf.DUMMYFUNCTION("IF(D24=""CELL-NEW"", IF(REGEXMATCH(E24, ""Pro Max""), 0.5, IF(REGEXMATCH(E24, ""Pro""), 0.4, 0.35)), """")"),0.35)</f>
        <v>0.35</v>
      </c>
      <c r="H24" s="176"/>
      <c r="I24" s="176"/>
      <c r="J24" s="176"/>
      <c r="K24" s="176"/>
      <c r="L24" s="176"/>
      <c r="M24" s="176"/>
      <c r="N24" s="176"/>
      <c r="O24" s="176"/>
      <c r="P24" s="176"/>
      <c r="Q24" s="430"/>
      <c r="R24" s="430"/>
      <c r="S24" s="430"/>
      <c r="T24" s="430"/>
      <c r="U24" s="430"/>
      <c r="V24" s="430"/>
      <c r="W24" s="430"/>
      <c r="X24" s="430"/>
      <c r="Y24" s="430"/>
      <c r="Z24" s="430"/>
    </row>
    <row r="25">
      <c r="A25" s="427" t="s">
        <v>1275</v>
      </c>
      <c r="B25" s="176" t="s">
        <v>1265</v>
      </c>
      <c r="C25" s="36" t="s">
        <v>575</v>
      </c>
      <c r="D25" s="428" t="s">
        <v>191</v>
      </c>
      <c r="E25" s="36" t="s">
        <v>1267</v>
      </c>
      <c r="F25" s="134" t="s">
        <v>581</v>
      </c>
      <c r="G25" s="429">
        <f>IFERROR(__xludf.DUMMYFUNCTION("IF(D25=""CELL-NEW"", IF(REGEXMATCH(E25, ""Pro Max""), 0.5, IF(REGEXMATCH(E25, ""Pro""), 0.4, 0.35)), """")"),0.35)</f>
        <v>0.35</v>
      </c>
      <c r="H25" s="176"/>
      <c r="I25" s="176"/>
      <c r="J25" s="176"/>
      <c r="K25" s="176"/>
      <c r="L25" s="176"/>
      <c r="M25" s="176"/>
      <c r="N25" s="176"/>
      <c r="O25" s="176"/>
      <c r="P25" s="176"/>
      <c r="Q25" s="430"/>
      <c r="R25" s="430"/>
      <c r="S25" s="430"/>
      <c r="T25" s="430"/>
      <c r="U25" s="430"/>
      <c r="V25" s="430"/>
      <c r="W25" s="430"/>
      <c r="X25" s="430"/>
      <c r="Y25" s="430"/>
      <c r="Z25" s="430"/>
    </row>
    <row r="26">
      <c r="A26" s="427" t="s">
        <v>887</v>
      </c>
      <c r="B26" s="176" t="s">
        <v>1269</v>
      </c>
      <c r="C26" s="36" t="s">
        <v>575</v>
      </c>
      <c r="D26" s="428" t="s">
        <v>191</v>
      </c>
      <c r="E26" s="36" t="s">
        <v>1267</v>
      </c>
      <c r="F26" s="134" t="s">
        <v>581</v>
      </c>
      <c r="G26" s="429">
        <f>IFERROR(__xludf.DUMMYFUNCTION("IF(D26=""CELL-NEW"", IF(REGEXMATCH(E26, ""Pro Max""), 0.5, IF(REGEXMATCH(E26, ""Pro""), 0.4, 0.35)), """")"),0.35)</f>
        <v>0.35</v>
      </c>
      <c r="H26" s="176"/>
      <c r="I26" s="176"/>
      <c r="J26" s="176"/>
      <c r="K26" s="176"/>
      <c r="L26" s="176"/>
      <c r="M26" s="176"/>
      <c r="N26" s="176"/>
      <c r="O26" s="176"/>
      <c r="P26" s="176"/>
      <c r="Q26" s="430"/>
      <c r="R26" s="430"/>
      <c r="S26" s="430"/>
      <c r="T26" s="430"/>
      <c r="U26" s="430"/>
      <c r="V26" s="430"/>
      <c r="W26" s="430"/>
      <c r="X26" s="430"/>
      <c r="Y26" s="430"/>
      <c r="Z26" s="430"/>
    </row>
    <row r="27">
      <c r="A27" s="427" t="s">
        <v>1276</v>
      </c>
      <c r="B27" s="176" t="s">
        <v>1271</v>
      </c>
      <c r="C27" s="36" t="s">
        <v>575</v>
      </c>
      <c r="D27" s="428" t="s">
        <v>191</v>
      </c>
      <c r="E27" s="36" t="s">
        <v>1267</v>
      </c>
      <c r="F27" s="134" t="s">
        <v>581</v>
      </c>
      <c r="G27" s="429">
        <f>IFERROR(__xludf.DUMMYFUNCTION("IF(D27=""CELL-NEW"", IF(REGEXMATCH(E27, ""Pro Max""), 0.5, IF(REGEXMATCH(E27, ""Pro""), 0.4, 0.35)), """")"),0.35)</f>
        <v>0.35</v>
      </c>
      <c r="H27" s="176"/>
      <c r="I27" s="176"/>
      <c r="J27" s="176"/>
      <c r="K27" s="176"/>
      <c r="L27" s="176"/>
      <c r="M27" s="176"/>
      <c r="N27" s="176"/>
      <c r="O27" s="176"/>
      <c r="P27" s="176"/>
      <c r="Q27" s="430"/>
      <c r="R27" s="430"/>
      <c r="S27" s="430"/>
      <c r="T27" s="430"/>
      <c r="U27" s="430"/>
      <c r="V27" s="430"/>
      <c r="W27" s="430"/>
      <c r="X27" s="430"/>
      <c r="Y27" s="430"/>
      <c r="Z27" s="430"/>
    </row>
    <row r="28">
      <c r="A28" s="427" t="s">
        <v>1277</v>
      </c>
      <c r="B28" s="176" t="s">
        <v>1265</v>
      </c>
      <c r="C28" s="36" t="s">
        <v>1278</v>
      </c>
      <c r="D28" s="428" t="s">
        <v>191</v>
      </c>
      <c r="E28" s="36" t="s">
        <v>1267</v>
      </c>
      <c r="F28" s="134" t="s">
        <v>581</v>
      </c>
      <c r="G28" s="429">
        <f>IFERROR(__xludf.DUMMYFUNCTION("IF(D28=""CELL-NEW"", IF(REGEXMATCH(E28, ""Pro Max""), 0.5, IF(REGEXMATCH(E28, ""Pro""), 0.4, 0.35)), """")"),0.35)</f>
        <v>0.35</v>
      </c>
      <c r="H28" s="176"/>
      <c r="I28" s="176"/>
      <c r="J28" s="176"/>
      <c r="K28" s="176"/>
      <c r="L28" s="176"/>
      <c r="M28" s="176"/>
      <c r="N28" s="176"/>
      <c r="O28" s="176"/>
      <c r="P28" s="176"/>
      <c r="Q28" s="430"/>
      <c r="R28" s="430"/>
      <c r="S28" s="430"/>
      <c r="T28" s="430"/>
      <c r="U28" s="430"/>
      <c r="V28" s="430"/>
      <c r="W28" s="430"/>
      <c r="X28" s="430"/>
      <c r="Y28" s="430"/>
      <c r="Z28" s="430"/>
    </row>
    <row r="29">
      <c r="A29" s="427" t="s">
        <v>1279</v>
      </c>
      <c r="B29" s="176" t="s">
        <v>1269</v>
      </c>
      <c r="C29" s="36" t="s">
        <v>1278</v>
      </c>
      <c r="D29" s="428" t="s">
        <v>191</v>
      </c>
      <c r="E29" s="36" t="s">
        <v>1267</v>
      </c>
      <c r="F29" s="134" t="s">
        <v>581</v>
      </c>
      <c r="G29" s="429">
        <f>IFERROR(__xludf.DUMMYFUNCTION("IF(D29=""CELL-NEW"", IF(REGEXMATCH(E29, ""Pro Max""), 0.5, IF(REGEXMATCH(E29, ""Pro""), 0.4, 0.35)), """")"),0.35)</f>
        <v>0.35</v>
      </c>
      <c r="H29" s="176"/>
      <c r="I29" s="176"/>
      <c r="J29" s="176"/>
      <c r="K29" s="176"/>
      <c r="L29" s="176"/>
      <c r="M29" s="176"/>
      <c r="N29" s="176"/>
      <c r="O29" s="176"/>
      <c r="P29" s="176"/>
      <c r="Q29" s="430"/>
      <c r="R29" s="430"/>
      <c r="S29" s="430"/>
      <c r="T29" s="430"/>
      <c r="U29" s="430"/>
      <c r="V29" s="430"/>
      <c r="W29" s="430"/>
      <c r="X29" s="430"/>
      <c r="Y29" s="430"/>
      <c r="Z29" s="430"/>
    </row>
    <row r="30">
      <c r="A30" s="427" t="s">
        <v>1280</v>
      </c>
      <c r="B30" s="176" t="s">
        <v>1271</v>
      </c>
      <c r="C30" s="36" t="s">
        <v>1278</v>
      </c>
      <c r="D30" s="428" t="s">
        <v>191</v>
      </c>
      <c r="E30" s="36" t="s">
        <v>1267</v>
      </c>
      <c r="F30" s="134" t="s">
        <v>581</v>
      </c>
      <c r="G30" s="429">
        <f>IFERROR(__xludf.DUMMYFUNCTION("IF(D30=""CELL-NEW"", IF(REGEXMATCH(E30, ""Pro Max""), 0.5, IF(REGEXMATCH(E30, ""Pro""), 0.4, 0.35)), """")"),0.35)</f>
        <v>0.35</v>
      </c>
      <c r="H30" s="176"/>
      <c r="I30" s="176"/>
      <c r="J30" s="176"/>
      <c r="K30" s="176"/>
      <c r="L30" s="176"/>
      <c r="M30" s="176"/>
      <c r="N30" s="176"/>
      <c r="O30" s="176"/>
      <c r="P30" s="176"/>
      <c r="Q30" s="430"/>
      <c r="R30" s="430"/>
      <c r="S30" s="430"/>
      <c r="T30" s="430"/>
      <c r="U30" s="430"/>
      <c r="V30" s="430"/>
      <c r="W30" s="430"/>
      <c r="X30" s="430"/>
      <c r="Y30" s="430"/>
      <c r="Z30" s="430"/>
    </row>
    <row r="31">
      <c r="A31" s="427" t="s">
        <v>1281</v>
      </c>
      <c r="B31" s="176" t="s">
        <v>1265</v>
      </c>
      <c r="C31" s="36" t="s">
        <v>1282</v>
      </c>
      <c r="D31" s="428" t="s">
        <v>191</v>
      </c>
      <c r="E31" s="36" t="s">
        <v>1267</v>
      </c>
      <c r="F31" s="134" t="s">
        <v>581</v>
      </c>
      <c r="G31" s="429">
        <f>IFERROR(__xludf.DUMMYFUNCTION("IF(D31=""CELL-NEW"", IF(REGEXMATCH(E31, ""Pro Max""), 0.5, IF(REGEXMATCH(E31, ""Pro""), 0.4, 0.35)), """")"),0.35)</f>
        <v>0.35</v>
      </c>
      <c r="H31" s="176"/>
      <c r="I31" s="176" t="s">
        <v>1283</v>
      </c>
      <c r="J31" s="176"/>
      <c r="K31" s="176"/>
      <c r="L31" s="176"/>
      <c r="M31" s="176"/>
      <c r="N31" s="176"/>
      <c r="O31" s="176"/>
      <c r="P31" s="176"/>
      <c r="Q31" s="430"/>
      <c r="R31" s="430"/>
      <c r="S31" s="430"/>
      <c r="T31" s="430"/>
      <c r="U31" s="430"/>
      <c r="V31" s="430"/>
      <c r="W31" s="430"/>
      <c r="X31" s="430"/>
      <c r="Y31" s="430"/>
      <c r="Z31" s="430"/>
    </row>
    <row r="32">
      <c r="A32" s="427" t="s">
        <v>1284</v>
      </c>
      <c r="B32" s="176" t="s">
        <v>1269</v>
      </c>
      <c r="C32" s="36" t="s">
        <v>1282</v>
      </c>
      <c r="D32" s="428" t="s">
        <v>191</v>
      </c>
      <c r="E32" s="36" t="s">
        <v>1267</v>
      </c>
      <c r="F32" s="134" t="s">
        <v>581</v>
      </c>
      <c r="G32" s="429">
        <f>IFERROR(__xludf.DUMMYFUNCTION("IF(D32=""CELL-NEW"", IF(REGEXMATCH(E32, ""Pro Max""), 0.5, IF(REGEXMATCH(E32, ""Pro""), 0.4, 0.35)), """")"),0.35)</f>
        <v>0.35</v>
      </c>
      <c r="H32" s="176"/>
      <c r="I32" s="176"/>
      <c r="J32" s="176"/>
      <c r="K32" s="176"/>
      <c r="L32" s="176"/>
      <c r="M32" s="176"/>
      <c r="N32" s="176"/>
      <c r="O32" s="176"/>
      <c r="P32" s="176"/>
      <c r="Q32" s="430"/>
      <c r="R32" s="430"/>
      <c r="S32" s="430"/>
      <c r="T32" s="430"/>
      <c r="U32" s="430"/>
      <c r="V32" s="430"/>
      <c r="W32" s="430"/>
      <c r="X32" s="430"/>
      <c r="Y32" s="430"/>
      <c r="Z32" s="430"/>
    </row>
    <row r="33">
      <c r="A33" s="427" t="s">
        <v>1285</v>
      </c>
      <c r="B33" s="176" t="s">
        <v>1271</v>
      </c>
      <c r="C33" s="36" t="s">
        <v>1282</v>
      </c>
      <c r="D33" s="428" t="s">
        <v>191</v>
      </c>
      <c r="E33" s="36" t="s">
        <v>1267</v>
      </c>
      <c r="F33" s="134" t="s">
        <v>581</v>
      </c>
      <c r="G33" s="429">
        <f>IFERROR(__xludf.DUMMYFUNCTION("IF(D33=""CELL-NEW"", IF(REGEXMATCH(E33, ""Pro Max""), 0.5, IF(REGEXMATCH(E33, ""Pro""), 0.4, 0.35)), """")"),0.35)</f>
        <v>0.35</v>
      </c>
      <c r="H33" s="176"/>
      <c r="I33" s="176"/>
      <c r="J33" s="176"/>
      <c r="K33" s="176"/>
      <c r="L33" s="176"/>
      <c r="M33" s="176"/>
      <c r="N33" s="176"/>
      <c r="O33" s="176"/>
      <c r="P33" s="176"/>
      <c r="Q33" s="430"/>
      <c r="R33" s="430"/>
      <c r="S33" s="430"/>
      <c r="T33" s="430"/>
      <c r="U33" s="430"/>
      <c r="V33" s="430"/>
      <c r="W33" s="430"/>
      <c r="X33" s="430"/>
      <c r="Y33" s="430"/>
      <c r="Z33" s="430"/>
    </row>
    <row r="34">
      <c r="A34" s="427" t="s">
        <v>1286</v>
      </c>
      <c r="B34" s="176" t="s">
        <v>1265</v>
      </c>
      <c r="C34" s="36" t="s">
        <v>1287</v>
      </c>
      <c r="D34" s="428" t="s">
        <v>191</v>
      </c>
      <c r="E34" s="36" t="s">
        <v>1267</v>
      </c>
      <c r="F34" s="134" t="s">
        <v>581</v>
      </c>
      <c r="G34" s="429">
        <f>IFERROR(__xludf.DUMMYFUNCTION("IF(D34=""CELL-NEW"", IF(REGEXMATCH(E34, ""Pro Max""), 0.5, IF(REGEXMATCH(E34, ""Pro""), 0.4, 0.35)), """")"),0.35)</f>
        <v>0.35</v>
      </c>
      <c r="H34" s="176"/>
      <c r="I34" s="176"/>
      <c r="J34" s="176"/>
      <c r="K34" s="176"/>
      <c r="L34" s="176"/>
      <c r="M34" s="176"/>
      <c r="N34" s="176"/>
      <c r="O34" s="176"/>
      <c r="P34" s="176"/>
      <c r="Q34" s="430"/>
      <c r="R34" s="430"/>
      <c r="S34" s="430"/>
      <c r="T34" s="430"/>
      <c r="U34" s="430"/>
      <c r="V34" s="430"/>
      <c r="W34" s="430"/>
      <c r="X34" s="430"/>
      <c r="Y34" s="430"/>
      <c r="Z34" s="430"/>
    </row>
    <row r="35">
      <c r="A35" s="427" t="s">
        <v>1286</v>
      </c>
      <c r="B35" s="176" t="s">
        <v>1269</v>
      </c>
      <c r="C35" s="36" t="s">
        <v>1287</v>
      </c>
      <c r="D35" s="428" t="s">
        <v>191</v>
      </c>
      <c r="E35" s="36" t="s">
        <v>1267</v>
      </c>
      <c r="F35" s="134" t="s">
        <v>581</v>
      </c>
      <c r="G35" s="429">
        <f>IFERROR(__xludf.DUMMYFUNCTION("IF(D35=""CELL-NEW"", IF(REGEXMATCH(E35, ""Pro Max""), 0.5, IF(REGEXMATCH(E35, ""Pro""), 0.4, 0.35)), """")"),0.35)</f>
        <v>0.35</v>
      </c>
      <c r="H35" s="176"/>
      <c r="I35" s="176"/>
      <c r="J35" s="176"/>
      <c r="K35" s="176"/>
      <c r="L35" s="176"/>
      <c r="M35" s="176"/>
      <c r="N35" s="176"/>
      <c r="O35" s="176"/>
      <c r="P35" s="176"/>
      <c r="Q35" s="430"/>
      <c r="R35" s="430"/>
      <c r="S35" s="430"/>
      <c r="T35" s="430"/>
      <c r="U35" s="430"/>
      <c r="V35" s="430"/>
      <c r="W35" s="430"/>
      <c r="X35" s="430"/>
      <c r="Y35" s="430"/>
      <c r="Z35" s="430"/>
    </row>
    <row r="36">
      <c r="A36" s="427" t="s">
        <v>1286</v>
      </c>
      <c r="B36" s="176" t="s">
        <v>1271</v>
      </c>
      <c r="C36" s="36" t="s">
        <v>1287</v>
      </c>
      <c r="D36" s="428" t="s">
        <v>191</v>
      </c>
      <c r="E36" s="36" t="s">
        <v>1267</v>
      </c>
      <c r="F36" s="134" t="s">
        <v>581</v>
      </c>
      <c r="G36" s="429">
        <f>IFERROR(__xludf.DUMMYFUNCTION("IF(D36=""CELL-NEW"", IF(REGEXMATCH(E36, ""Pro Max""), 0.5, IF(REGEXMATCH(E36, ""Pro""), 0.4, 0.35)), """")"),0.35)</f>
        <v>0.35</v>
      </c>
      <c r="H36" s="176"/>
      <c r="I36" s="176"/>
      <c r="J36" s="176"/>
      <c r="K36" s="176"/>
      <c r="L36" s="176"/>
      <c r="M36" s="176"/>
      <c r="N36" s="176"/>
      <c r="O36" s="176"/>
      <c r="P36" s="176"/>
      <c r="Q36" s="430"/>
      <c r="R36" s="430"/>
      <c r="S36" s="430"/>
      <c r="T36" s="430"/>
      <c r="U36" s="430"/>
      <c r="V36" s="430"/>
      <c r="W36" s="430"/>
      <c r="X36" s="430"/>
      <c r="Y36" s="430"/>
      <c r="Z36" s="430"/>
    </row>
    <row r="37">
      <c r="A37" s="427" t="s">
        <v>1288</v>
      </c>
      <c r="B37" s="176" t="s">
        <v>1289</v>
      </c>
      <c r="C37" s="36" t="s">
        <v>1290</v>
      </c>
      <c r="D37" s="428" t="s">
        <v>191</v>
      </c>
      <c r="E37" s="36" t="s">
        <v>1291</v>
      </c>
      <c r="F37" s="134" t="s">
        <v>581</v>
      </c>
      <c r="G37" s="429">
        <f>IFERROR(__xludf.DUMMYFUNCTION("IF(D37=""CELL-NEW"", IF(REGEXMATCH(E37, ""Pro Max""), 0.5, IF(REGEXMATCH(E37, ""Pro""), 0.4, 0.35)), """")"),0.4)</f>
        <v>0.4</v>
      </c>
      <c r="H37" s="176"/>
      <c r="I37" s="176"/>
      <c r="J37" s="176"/>
      <c r="K37" s="176"/>
      <c r="L37" s="176"/>
      <c r="M37" s="176"/>
      <c r="N37" s="176"/>
      <c r="O37" s="176"/>
      <c r="P37" s="176"/>
      <c r="Q37" s="430"/>
      <c r="R37" s="430"/>
      <c r="S37" s="430"/>
      <c r="T37" s="430"/>
      <c r="U37" s="430"/>
      <c r="V37" s="430"/>
      <c r="W37" s="430"/>
      <c r="X37" s="430"/>
      <c r="Y37" s="430"/>
      <c r="Z37" s="430"/>
    </row>
    <row r="38">
      <c r="A38" s="427" t="s">
        <v>1292</v>
      </c>
      <c r="B38" s="176" t="s">
        <v>1293</v>
      </c>
      <c r="C38" s="36" t="s">
        <v>1290</v>
      </c>
      <c r="D38" s="428" t="s">
        <v>191</v>
      </c>
      <c r="E38" s="36" t="s">
        <v>1291</v>
      </c>
      <c r="F38" s="134" t="s">
        <v>581</v>
      </c>
      <c r="G38" s="429">
        <f>IFERROR(__xludf.DUMMYFUNCTION("IF(D38=""CELL-NEW"", IF(REGEXMATCH(E38, ""Pro Max""), 0.5, IF(REGEXMATCH(E38, ""Pro""), 0.4, 0.35)), """")"),0.4)</f>
        <v>0.4</v>
      </c>
      <c r="H38" s="176"/>
      <c r="I38" s="176"/>
      <c r="J38" s="176"/>
      <c r="K38" s="176"/>
      <c r="L38" s="176"/>
      <c r="M38" s="176"/>
      <c r="N38" s="176"/>
      <c r="O38" s="176"/>
      <c r="P38" s="176"/>
      <c r="Q38" s="430"/>
      <c r="R38" s="430"/>
      <c r="S38" s="430"/>
      <c r="T38" s="430"/>
      <c r="U38" s="430"/>
      <c r="V38" s="430"/>
      <c r="W38" s="430"/>
      <c r="X38" s="430"/>
      <c r="Y38" s="430"/>
      <c r="Z38" s="430"/>
    </row>
    <row r="39">
      <c r="A39" s="427" t="s">
        <v>1294</v>
      </c>
      <c r="B39" s="176" t="s">
        <v>1295</v>
      </c>
      <c r="C39" s="36" t="s">
        <v>1290</v>
      </c>
      <c r="D39" s="428" t="s">
        <v>191</v>
      </c>
      <c r="E39" s="36" t="s">
        <v>1291</v>
      </c>
      <c r="F39" s="134" t="s">
        <v>581</v>
      </c>
      <c r="G39" s="429">
        <f>IFERROR(__xludf.DUMMYFUNCTION("IF(D39=""CELL-NEW"", IF(REGEXMATCH(E39, ""Pro Max""), 0.5, IF(REGEXMATCH(E39, ""Pro""), 0.4, 0.35)), """")"),0.4)</f>
        <v>0.4</v>
      </c>
      <c r="H39" s="176"/>
      <c r="I39" s="176"/>
      <c r="J39" s="176"/>
      <c r="K39" s="176"/>
      <c r="L39" s="176"/>
      <c r="M39" s="176"/>
      <c r="N39" s="176"/>
      <c r="O39" s="176"/>
      <c r="P39" s="176"/>
      <c r="Q39" s="430"/>
      <c r="R39" s="430"/>
      <c r="S39" s="430"/>
      <c r="T39" s="430"/>
      <c r="U39" s="430"/>
      <c r="V39" s="430"/>
      <c r="W39" s="430"/>
      <c r="X39" s="430"/>
      <c r="Y39" s="430"/>
      <c r="Z39" s="430"/>
    </row>
    <row r="40">
      <c r="A40" s="427" t="s">
        <v>1296</v>
      </c>
      <c r="B40" s="176" t="s">
        <v>1289</v>
      </c>
      <c r="C40" s="36" t="s">
        <v>641</v>
      </c>
      <c r="D40" s="428" t="s">
        <v>191</v>
      </c>
      <c r="E40" s="36" t="s">
        <v>1291</v>
      </c>
      <c r="F40" s="134" t="s">
        <v>581</v>
      </c>
      <c r="G40" s="429">
        <f>IFERROR(__xludf.DUMMYFUNCTION("IF(D40=""CELL-NEW"", IF(REGEXMATCH(E40, ""Pro Max""), 0.5, IF(REGEXMATCH(E40, ""Pro""), 0.4, 0.35)), """")"),0.4)</f>
        <v>0.4</v>
      </c>
      <c r="H40" s="176"/>
      <c r="I40" s="176"/>
      <c r="J40" s="176"/>
      <c r="K40" s="176"/>
      <c r="L40" s="176"/>
      <c r="M40" s="176"/>
      <c r="N40" s="176"/>
      <c r="O40" s="176"/>
      <c r="P40" s="176"/>
      <c r="Q40" s="430"/>
      <c r="R40" s="430"/>
      <c r="S40" s="430"/>
      <c r="T40" s="430"/>
      <c r="U40" s="430"/>
      <c r="V40" s="430"/>
      <c r="W40" s="430"/>
      <c r="X40" s="430"/>
      <c r="Y40" s="430"/>
      <c r="Z40" s="430"/>
    </row>
    <row r="41">
      <c r="A41" s="427" t="s">
        <v>1296</v>
      </c>
      <c r="B41" s="176" t="s">
        <v>1293</v>
      </c>
      <c r="C41" s="36" t="s">
        <v>641</v>
      </c>
      <c r="D41" s="428" t="s">
        <v>191</v>
      </c>
      <c r="E41" s="36" t="s">
        <v>1291</v>
      </c>
      <c r="F41" s="134" t="s">
        <v>581</v>
      </c>
      <c r="G41" s="429">
        <f>IFERROR(__xludf.DUMMYFUNCTION("IF(D41=""CELL-NEW"", IF(REGEXMATCH(E41, ""Pro Max""), 0.5, IF(REGEXMATCH(E41, ""Pro""), 0.4, 0.35)), """")"),0.4)</f>
        <v>0.4</v>
      </c>
      <c r="H41" s="176"/>
      <c r="I41" s="176"/>
      <c r="J41" s="176"/>
      <c r="K41" s="176"/>
      <c r="L41" s="176"/>
      <c r="M41" s="176"/>
      <c r="N41" s="176"/>
      <c r="O41" s="176"/>
      <c r="P41" s="176"/>
      <c r="Q41" s="430"/>
      <c r="R41" s="430"/>
      <c r="S41" s="430"/>
      <c r="T41" s="430"/>
      <c r="U41" s="430"/>
      <c r="V41" s="430"/>
      <c r="W41" s="430"/>
      <c r="X41" s="430"/>
      <c r="Y41" s="430"/>
      <c r="Z41" s="430"/>
    </row>
    <row r="42">
      <c r="A42" s="427" t="s">
        <v>1296</v>
      </c>
      <c r="B42" s="176" t="s">
        <v>1295</v>
      </c>
      <c r="C42" s="36" t="s">
        <v>641</v>
      </c>
      <c r="D42" s="428" t="s">
        <v>191</v>
      </c>
      <c r="E42" s="36" t="s">
        <v>1291</v>
      </c>
      <c r="F42" s="134" t="s">
        <v>581</v>
      </c>
      <c r="G42" s="429">
        <f>IFERROR(__xludf.DUMMYFUNCTION("IF(D42=""CELL-NEW"", IF(REGEXMATCH(E42, ""Pro Max""), 0.5, IF(REGEXMATCH(E42, ""Pro""), 0.4, 0.35)), """")"),0.4)</f>
        <v>0.4</v>
      </c>
      <c r="H42" s="176"/>
      <c r="I42" s="176"/>
      <c r="J42" s="176"/>
      <c r="K42" s="176"/>
      <c r="L42" s="176"/>
      <c r="M42" s="176"/>
      <c r="N42" s="176"/>
      <c r="O42" s="176"/>
      <c r="P42" s="176"/>
      <c r="Q42" s="430"/>
      <c r="R42" s="430"/>
      <c r="S42" s="430"/>
      <c r="T42" s="430"/>
      <c r="U42" s="430"/>
      <c r="V42" s="430"/>
      <c r="W42" s="430"/>
      <c r="X42" s="430"/>
      <c r="Y42" s="430"/>
      <c r="Z42" s="430"/>
    </row>
    <row r="43">
      <c r="A43" s="427" t="s">
        <v>1297</v>
      </c>
      <c r="B43" s="176" t="s">
        <v>1289</v>
      </c>
      <c r="C43" s="36" t="s">
        <v>725</v>
      </c>
      <c r="D43" s="428" t="s">
        <v>191</v>
      </c>
      <c r="E43" s="36" t="s">
        <v>1291</v>
      </c>
      <c r="F43" s="134" t="s">
        <v>581</v>
      </c>
      <c r="G43" s="429">
        <f>IFERROR(__xludf.DUMMYFUNCTION("IF(D43=""CELL-NEW"", IF(REGEXMATCH(E43, ""Pro Max""), 0.5, IF(REGEXMATCH(E43, ""Pro""), 0.4, 0.35)), """")"),0.4)</f>
        <v>0.4</v>
      </c>
      <c r="H43" s="176"/>
      <c r="I43" s="176"/>
      <c r="J43" s="176"/>
      <c r="K43" s="176"/>
      <c r="L43" s="176"/>
      <c r="M43" s="176"/>
      <c r="N43" s="176"/>
      <c r="O43" s="176"/>
      <c r="P43" s="176"/>
      <c r="Q43" s="430"/>
      <c r="R43" s="430"/>
      <c r="S43" s="430"/>
      <c r="T43" s="430"/>
      <c r="U43" s="430"/>
      <c r="V43" s="430"/>
      <c r="W43" s="430"/>
      <c r="X43" s="430"/>
      <c r="Y43" s="430"/>
      <c r="Z43" s="430"/>
    </row>
    <row r="44">
      <c r="A44" s="427" t="s">
        <v>1298</v>
      </c>
      <c r="B44" s="176" t="s">
        <v>1293</v>
      </c>
      <c r="C44" s="36" t="s">
        <v>725</v>
      </c>
      <c r="D44" s="428" t="s">
        <v>191</v>
      </c>
      <c r="E44" s="36" t="s">
        <v>1291</v>
      </c>
      <c r="F44" s="134" t="s">
        <v>581</v>
      </c>
      <c r="G44" s="429">
        <f>IFERROR(__xludf.DUMMYFUNCTION("IF(D44=""CELL-NEW"", IF(REGEXMATCH(E44, ""Pro Max""), 0.5, IF(REGEXMATCH(E44, ""Pro""), 0.4, 0.35)), """")"),0.4)</f>
        <v>0.4</v>
      </c>
      <c r="H44" s="176"/>
      <c r="I44" s="176"/>
      <c r="J44" s="176"/>
      <c r="K44" s="176"/>
      <c r="L44" s="176"/>
      <c r="M44" s="176"/>
      <c r="N44" s="176"/>
      <c r="O44" s="176"/>
      <c r="P44" s="176"/>
      <c r="Q44" s="430"/>
      <c r="R44" s="430"/>
      <c r="S44" s="430"/>
      <c r="T44" s="430"/>
      <c r="U44" s="430"/>
      <c r="V44" s="430"/>
      <c r="W44" s="430"/>
      <c r="X44" s="430"/>
      <c r="Y44" s="430"/>
      <c r="Z44" s="430"/>
    </row>
    <row r="45">
      <c r="A45" s="427" t="s">
        <v>1299</v>
      </c>
      <c r="B45" s="176" t="s">
        <v>1295</v>
      </c>
      <c r="C45" s="36" t="s">
        <v>725</v>
      </c>
      <c r="D45" s="428" t="s">
        <v>191</v>
      </c>
      <c r="E45" s="36" t="s">
        <v>1291</v>
      </c>
      <c r="F45" s="134" t="s">
        <v>581</v>
      </c>
      <c r="G45" s="429">
        <f>IFERROR(__xludf.DUMMYFUNCTION("IF(D45=""CELL-NEW"", IF(REGEXMATCH(E45, ""Pro Max""), 0.5, IF(REGEXMATCH(E45, ""Pro""), 0.4, 0.35)), """")"),0.4)</f>
        <v>0.4</v>
      </c>
      <c r="H45" s="176"/>
      <c r="I45" s="176"/>
      <c r="J45" s="176"/>
      <c r="K45" s="176"/>
      <c r="L45" s="176"/>
      <c r="M45" s="176"/>
      <c r="N45" s="176"/>
      <c r="O45" s="176"/>
      <c r="P45" s="176"/>
      <c r="Q45" s="430"/>
      <c r="R45" s="430"/>
      <c r="S45" s="430"/>
      <c r="T45" s="430"/>
      <c r="U45" s="430"/>
      <c r="V45" s="430"/>
      <c r="W45" s="430"/>
      <c r="X45" s="430"/>
      <c r="Y45" s="430"/>
      <c r="Z45" s="430"/>
    </row>
    <row r="46">
      <c r="A46" s="427" t="s">
        <v>1300</v>
      </c>
      <c r="B46" s="176" t="s">
        <v>1289</v>
      </c>
      <c r="C46" s="36" t="s">
        <v>1301</v>
      </c>
      <c r="D46" s="428" t="s">
        <v>191</v>
      </c>
      <c r="E46" s="36" t="s">
        <v>1291</v>
      </c>
      <c r="F46" s="134" t="s">
        <v>581</v>
      </c>
      <c r="G46" s="429">
        <f>IFERROR(__xludf.DUMMYFUNCTION("IF(D46=""CELL-NEW"", IF(REGEXMATCH(E46, ""Pro Max""), 0.5, IF(REGEXMATCH(E46, ""Pro""), 0.4, 0.35)), """")"),0.4)</f>
        <v>0.4</v>
      </c>
      <c r="H46" s="176"/>
      <c r="I46" s="176"/>
      <c r="J46" s="176"/>
      <c r="K46" s="176"/>
      <c r="L46" s="176"/>
      <c r="M46" s="176"/>
      <c r="N46" s="176"/>
      <c r="O46" s="176"/>
      <c r="P46" s="176"/>
      <c r="Q46" s="430"/>
      <c r="R46" s="430"/>
      <c r="S46" s="430"/>
      <c r="T46" s="430"/>
      <c r="U46" s="430"/>
      <c r="V46" s="430"/>
      <c r="W46" s="430"/>
      <c r="X46" s="430"/>
      <c r="Y46" s="430"/>
      <c r="Z46" s="430"/>
    </row>
    <row r="47">
      <c r="A47" s="427" t="s">
        <v>1302</v>
      </c>
      <c r="B47" s="176" t="s">
        <v>1293</v>
      </c>
      <c r="C47" s="36" t="s">
        <v>1301</v>
      </c>
      <c r="D47" s="428" t="s">
        <v>191</v>
      </c>
      <c r="E47" s="36" t="s">
        <v>1291</v>
      </c>
      <c r="F47" s="134" t="s">
        <v>581</v>
      </c>
      <c r="G47" s="429">
        <f>IFERROR(__xludf.DUMMYFUNCTION("IF(D47=""CELL-NEW"", IF(REGEXMATCH(E47, ""Pro Max""), 0.5, IF(REGEXMATCH(E47, ""Pro""), 0.4, 0.35)), """")"),0.4)</f>
        <v>0.4</v>
      </c>
      <c r="H47" s="176"/>
      <c r="I47" s="176"/>
      <c r="J47" s="176"/>
      <c r="K47" s="176"/>
      <c r="L47" s="176"/>
      <c r="M47" s="176"/>
      <c r="N47" s="176"/>
      <c r="O47" s="176"/>
      <c r="P47" s="176"/>
      <c r="Q47" s="430"/>
      <c r="R47" s="430"/>
      <c r="S47" s="430"/>
      <c r="T47" s="430"/>
      <c r="U47" s="430"/>
      <c r="V47" s="430"/>
      <c r="W47" s="430"/>
      <c r="X47" s="430"/>
      <c r="Y47" s="430"/>
      <c r="Z47" s="430"/>
    </row>
    <row r="48">
      <c r="A48" s="427" t="s">
        <v>1303</v>
      </c>
      <c r="B48" s="176" t="s">
        <v>1295</v>
      </c>
      <c r="C48" s="36" t="s">
        <v>1301</v>
      </c>
      <c r="D48" s="428" t="s">
        <v>191</v>
      </c>
      <c r="E48" s="36" t="s">
        <v>1291</v>
      </c>
      <c r="F48" s="134" t="s">
        <v>581</v>
      </c>
      <c r="G48" s="429">
        <f>IFERROR(__xludf.DUMMYFUNCTION("IF(D48=""CELL-NEW"", IF(REGEXMATCH(E48, ""Pro Max""), 0.5, IF(REGEXMATCH(E48, ""Pro""), 0.4, 0.35)), """")"),0.4)</f>
        <v>0.4</v>
      </c>
      <c r="H48" s="176"/>
      <c r="I48" s="176"/>
      <c r="J48" s="176"/>
      <c r="K48" s="176"/>
      <c r="L48" s="176"/>
      <c r="M48" s="176"/>
      <c r="N48" s="176"/>
      <c r="O48" s="176"/>
      <c r="P48" s="176"/>
      <c r="Q48" s="430"/>
      <c r="R48" s="430"/>
      <c r="S48" s="430"/>
      <c r="T48" s="430"/>
      <c r="U48" s="430"/>
      <c r="V48" s="430"/>
      <c r="W48" s="430"/>
      <c r="X48" s="430"/>
      <c r="Y48" s="430"/>
      <c r="Z48" s="430"/>
    </row>
    <row r="49">
      <c r="A49" s="427" t="s">
        <v>1304</v>
      </c>
      <c r="B49" s="176" t="s">
        <v>1305</v>
      </c>
      <c r="C49" s="36" t="s">
        <v>1290</v>
      </c>
      <c r="D49" s="428" t="s">
        <v>191</v>
      </c>
      <c r="E49" s="36" t="s">
        <v>1306</v>
      </c>
      <c r="F49" s="134" t="s">
        <v>581</v>
      </c>
      <c r="G49" s="429">
        <f>IFERROR(__xludf.DUMMYFUNCTION("IF(D49=""CELL-NEW"", IF(REGEXMATCH(E49, ""Pro Max""), 0.5, IF(REGEXMATCH(E49, ""Pro""), 0.4, 0.35)), """")"),0.5)</f>
        <v>0.5</v>
      </c>
      <c r="H49" s="176"/>
      <c r="I49" s="176"/>
      <c r="J49" s="176"/>
      <c r="K49" s="176"/>
      <c r="L49" s="176"/>
      <c r="M49" s="176"/>
      <c r="N49" s="176"/>
      <c r="O49" s="176"/>
      <c r="P49" s="176"/>
      <c r="Q49" s="430"/>
      <c r="R49" s="430"/>
      <c r="S49" s="430"/>
      <c r="T49" s="430"/>
      <c r="U49" s="430"/>
      <c r="V49" s="430"/>
      <c r="W49" s="430"/>
      <c r="X49" s="430"/>
      <c r="Y49" s="430"/>
      <c r="Z49" s="430"/>
    </row>
    <row r="50">
      <c r="A50" s="427" t="s">
        <v>1307</v>
      </c>
      <c r="B50" s="176" t="s">
        <v>1308</v>
      </c>
      <c r="C50" s="36" t="s">
        <v>1290</v>
      </c>
      <c r="D50" s="428" t="s">
        <v>191</v>
      </c>
      <c r="E50" s="36" t="s">
        <v>1306</v>
      </c>
      <c r="F50" s="134" t="s">
        <v>581</v>
      </c>
      <c r="G50" s="429">
        <f>IFERROR(__xludf.DUMMYFUNCTION("IF(D50=""CELL-NEW"", IF(REGEXMATCH(E50, ""Pro Max""), 0.5, IF(REGEXMATCH(E50, ""Pro""), 0.4, 0.35)), """")"),0.5)</f>
        <v>0.5</v>
      </c>
      <c r="H50" s="176"/>
      <c r="I50" s="176"/>
      <c r="J50" s="176"/>
      <c r="K50" s="176"/>
      <c r="L50" s="176"/>
      <c r="M50" s="176"/>
      <c r="N50" s="176"/>
      <c r="O50" s="176"/>
      <c r="P50" s="176"/>
      <c r="Q50" s="430"/>
      <c r="R50" s="430"/>
      <c r="S50" s="430"/>
      <c r="T50" s="430"/>
      <c r="U50" s="430"/>
      <c r="V50" s="430"/>
      <c r="W50" s="430"/>
      <c r="X50" s="430"/>
      <c r="Y50" s="430"/>
      <c r="Z50" s="430"/>
    </row>
    <row r="51">
      <c r="A51" s="427" t="s">
        <v>1309</v>
      </c>
      <c r="B51" s="176" t="s">
        <v>1305</v>
      </c>
      <c r="C51" s="36" t="s">
        <v>641</v>
      </c>
      <c r="D51" s="428" t="s">
        <v>191</v>
      </c>
      <c r="E51" s="36" t="s">
        <v>1306</v>
      </c>
      <c r="F51" s="134" t="s">
        <v>581</v>
      </c>
      <c r="G51" s="429">
        <f>IFERROR(__xludf.DUMMYFUNCTION("IF(D51=""CELL-NEW"", IF(REGEXMATCH(E51, ""Pro Max""), 0.5, IF(REGEXMATCH(E51, ""Pro""), 0.4, 0.35)), """")"),0.5)</f>
        <v>0.5</v>
      </c>
      <c r="H51" s="176"/>
      <c r="I51" s="176"/>
      <c r="J51" s="176"/>
      <c r="K51" s="176"/>
      <c r="L51" s="176"/>
      <c r="M51" s="176"/>
      <c r="N51" s="176"/>
      <c r="O51" s="176"/>
      <c r="P51" s="176"/>
      <c r="Q51" s="430"/>
      <c r="R51" s="430"/>
      <c r="S51" s="430"/>
      <c r="T51" s="430"/>
      <c r="U51" s="430"/>
      <c r="V51" s="430"/>
      <c r="W51" s="430"/>
      <c r="X51" s="430"/>
      <c r="Y51" s="430"/>
      <c r="Z51" s="430"/>
    </row>
    <row r="52">
      <c r="A52" s="427" t="s">
        <v>1310</v>
      </c>
      <c r="B52" s="176" t="s">
        <v>1308</v>
      </c>
      <c r="C52" s="36" t="s">
        <v>641</v>
      </c>
      <c r="D52" s="428" t="s">
        <v>191</v>
      </c>
      <c r="E52" s="36" t="s">
        <v>1306</v>
      </c>
      <c r="F52" s="134" t="s">
        <v>581</v>
      </c>
      <c r="G52" s="429">
        <f>IFERROR(__xludf.DUMMYFUNCTION("IF(D52=""CELL-NEW"", IF(REGEXMATCH(E52, ""Pro Max""), 0.5, IF(REGEXMATCH(E52, ""Pro""), 0.4, 0.35)), """")"),0.5)</f>
        <v>0.5</v>
      </c>
      <c r="H52" s="176"/>
      <c r="I52" s="176"/>
      <c r="J52" s="176"/>
      <c r="K52" s="176"/>
      <c r="L52" s="176"/>
      <c r="M52" s="176"/>
      <c r="N52" s="176"/>
      <c r="O52" s="176"/>
      <c r="P52" s="176"/>
      <c r="Q52" s="430"/>
      <c r="R52" s="430"/>
      <c r="S52" s="430"/>
      <c r="T52" s="430"/>
      <c r="U52" s="430"/>
      <c r="V52" s="430"/>
      <c r="W52" s="430"/>
      <c r="X52" s="430"/>
      <c r="Y52" s="430"/>
      <c r="Z52" s="430"/>
    </row>
    <row r="53">
      <c r="A53" s="427" t="s">
        <v>1311</v>
      </c>
      <c r="B53" s="176" t="s">
        <v>1305</v>
      </c>
      <c r="C53" s="36" t="s">
        <v>725</v>
      </c>
      <c r="D53" s="428" t="s">
        <v>191</v>
      </c>
      <c r="E53" s="36" t="s">
        <v>1306</v>
      </c>
      <c r="F53" s="134" t="s">
        <v>581</v>
      </c>
      <c r="G53" s="429">
        <f>IFERROR(__xludf.DUMMYFUNCTION("IF(D53=""CELL-NEW"", IF(REGEXMATCH(E53, ""Pro Max""), 0.5, IF(REGEXMATCH(E53, ""Pro""), 0.4, 0.35)), """")"),0.5)</f>
        <v>0.5</v>
      </c>
      <c r="H53" s="176"/>
      <c r="I53" s="176"/>
      <c r="J53" s="176"/>
      <c r="K53" s="176"/>
      <c r="L53" s="176"/>
      <c r="M53" s="176"/>
      <c r="N53" s="176"/>
      <c r="O53" s="176"/>
      <c r="P53" s="176"/>
      <c r="Q53" s="430"/>
      <c r="R53" s="430"/>
      <c r="S53" s="430"/>
      <c r="T53" s="430"/>
      <c r="U53" s="430"/>
      <c r="V53" s="430"/>
      <c r="W53" s="430"/>
      <c r="X53" s="430"/>
      <c r="Y53" s="430"/>
      <c r="Z53" s="430"/>
    </row>
    <row r="54">
      <c r="A54" s="427" t="s">
        <v>1312</v>
      </c>
      <c r="B54" s="176" t="s">
        <v>1308</v>
      </c>
      <c r="C54" s="36" t="s">
        <v>725</v>
      </c>
      <c r="D54" s="428" t="s">
        <v>191</v>
      </c>
      <c r="E54" s="36" t="s">
        <v>1306</v>
      </c>
      <c r="F54" s="134" t="s">
        <v>581</v>
      </c>
      <c r="G54" s="429">
        <f>IFERROR(__xludf.DUMMYFUNCTION("IF(D54=""CELL-NEW"", IF(REGEXMATCH(E54, ""Pro Max""), 0.5, IF(REGEXMATCH(E54, ""Pro""), 0.4, 0.35)), """")"),0.5)</f>
        <v>0.5</v>
      </c>
      <c r="H54" s="176"/>
      <c r="I54" s="176"/>
      <c r="J54" s="176"/>
      <c r="K54" s="176"/>
      <c r="L54" s="176"/>
      <c r="M54" s="176"/>
      <c r="N54" s="176"/>
      <c r="O54" s="176"/>
      <c r="P54" s="176"/>
      <c r="Q54" s="430"/>
      <c r="R54" s="430"/>
      <c r="S54" s="430"/>
      <c r="T54" s="430"/>
      <c r="U54" s="430"/>
      <c r="V54" s="430"/>
      <c r="W54" s="430"/>
      <c r="X54" s="430"/>
      <c r="Y54" s="430"/>
      <c r="Z54" s="430"/>
    </row>
    <row r="55">
      <c r="A55" s="427" t="s">
        <v>1313</v>
      </c>
      <c r="B55" s="176" t="s">
        <v>1305</v>
      </c>
      <c r="C55" s="36" t="s">
        <v>1301</v>
      </c>
      <c r="D55" s="428" t="s">
        <v>191</v>
      </c>
      <c r="E55" s="36" t="s">
        <v>1306</v>
      </c>
      <c r="F55" s="134" t="s">
        <v>581</v>
      </c>
      <c r="G55" s="429">
        <f>IFERROR(__xludf.DUMMYFUNCTION("IF(D55=""CELL-NEW"", IF(REGEXMATCH(E55, ""Pro Max""), 0.5, IF(REGEXMATCH(E55, ""Pro""), 0.4, 0.35)), """")"),0.5)</f>
        <v>0.5</v>
      </c>
      <c r="H55" s="176"/>
      <c r="I55" s="176"/>
      <c r="J55" s="176"/>
      <c r="K55" s="176"/>
      <c r="L55" s="176"/>
      <c r="M55" s="176"/>
      <c r="N55" s="176"/>
      <c r="O55" s="176"/>
      <c r="P55" s="176"/>
      <c r="Q55" s="430"/>
      <c r="R55" s="430"/>
      <c r="S55" s="430"/>
      <c r="T55" s="430"/>
      <c r="U55" s="430"/>
      <c r="V55" s="430"/>
      <c r="W55" s="430"/>
      <c r="X55" s="430"/>
      <c r="Y55" s="430"/>
      <c r="Z55" s="430"/>
    </row>
    <row r="56">
      <c r="A56" s="427" t="s">
        <v>1314</v>
      </c>
      <c r="B56" s="176" t="s">
        <v>1308</v>
      </c>
      <c r="C56" s="36" t="s">
        <v>1301</v>
      </c>
      <c r="D56" s="428" t="s">
        <v>191</v>
      </c>
      <c r="E56" s="36" t="s">
        <v>1306</v>
      </c>
      <c r="F56" s="134" t="s">
        <v>581</v>
      </c>
      <c r="G56" s="429">
        <f>IFERROR(__xludf.DUMMYFUNCTION("IF(D56=""CELL-NEW"", IF(REGEXMATCH(E56, ""Pro Max""), 0.5, IF(REGEXMATCH(E56, ""Pro""), 0.4, 0.35)), """")"),0.5)</f>
        <v>0.5</v>
      </c>
      <c r="H56" s="176"/>
      <c r="I56" s="176"/>
      <c r="J56" s="176"/>
      <c r="K56" s="176"/>
      <c r="L56" s="176"/>
      <c r="M56" s="176"/>
      <c r="N56" s="176"/>
      <c r="O56" s="176"/>
      <c r="P56" s="176"/>
      <c r="Q56" s="430"/>
      <c r="R56" s="430"/>
      <c r="S56" s="430"/>
      <c r="T56" s="430"/>
      <c r="U56" s="430"/>
      <c r="V56" s="430"/>
      <c r="W56" s="430"/>
      <c r="X56" s="430"/>
      <c r="Y56" s="430"/>
      <c r="Z56" s="430"/>
    </row>
    <row r="57">
      <c r="A57" s="427" t="s">
        <v>834</v>
      </c>
      <c r="B57" s="176" t="s">
        <v>1315</v>
      </c>
      <c r="C57" s="36" t="s">
        <v>1266</v>
      </c>
      <c r="D57" s="428" t="s">
        <v>191</v>
      </c>
      <c r="E57" s="36" t="s">
        <v>70</v>
      </c>
      <c r="F57" s="134" t="s">
        <v>581</v>
      </c>
      <c r="G57" s="429">
        <f>IFERROR(__xludf.DUMMYFUNCTION("IF(D57=""CELL-NEW"", IF(REGEXMATCH(E57, ""Pro Max""), 0.5, IF(REGEXMATCH(E57, ""Pro""), 0.4, 0.35)), """")"),0.35)</f>
        <v>0.35</v>
      </c>
      <c r="H57" s="176"/>
      <c r="I57" s="176"/>
      <c r="J57" s="176"/>
      <c r="K57" s="176"/>
      <c r="L57" s="176"/>
      <c r="M57" s="176"/>
      <c r="N57" s="176"/>
      <c r="O57" s="176"/>
      <c r="P57" s="176"/>
      <c r="Q57" s="430"/>
      <c r="R57" s="430"/>
      <c r="S57" s="430"/>
      <c r="T57" s="430"/>
      <c r="U57" s="430"/>
      <c r="V57" s="430"/>
      <c r="W57" s="430"/>
      <c r="X57" s="430"/>
      <c r="Y57" s="430"/>
      <c r="Z57" s="430"/>
    </row>
    <row r="58">
      <c r="A58" s="427" t="s">
        <v>871</v>
      </c>
      <c r="B58" s="176" t="s">
        <v>1316</v>
      </c>
      <c r="C58" s="36" t="s">
        <v>1266</v>
      </c>
      <c r="D58" s="428" t="s">
        <v>191</v>
      </c>
      <c r="E58" s="36" t="s">
        <v>70</v>
      </c>
      <c r="F58" s="134" t="s">
        <v>581</v>
      </c>
      <c r="G58" s="429">
        <f>IFERROR(__xludf.DUMMYFUNCTION("IF(D58=""CELL-NEW"", IF(REGEXMATCH(E58, ""Pro Max""), 0.5, IF(REGEXMATCH(E58, ""Pro""), 0.4, 0.35)), """")"),0.35)</f>
        <v>0.35</v>
      </c>
      <c r="H58" s="176"/>
      <c r="I58" s="176"/>
      <c r="J58" s="176"/>
      <c r="K58" s="176"/>
      <c r="L58" s="176"/>
      <c r="M58" s="176"/>
      <c r="N58" s="176"/>
      <c r="O58" s="176"/>
      <c r="P58" s="176"/>
      <c r="Q58" s="430"/>
      <c r="R58" s="430"/>
      <c r="S58" s="430"/>
      <c r="T58" s="430"/>
      <c r="U58" s="430"/>
      <c r="V58" s="430"/>
      <c r="W58" s="430"/>
      <c r="X58" s="430"/>
      <c r="Y58" s="430"/>
      <c r="Z58" s="430"/>
    </row>
    <row r="59">
      <c r="A59" s="427" t="s">
        <v>582</v>
      </c>
      <c r="B59" s="176" t="s">
        <v>1317</v>
      </c>
      <c r="C59" s="36" t="s">
        <v>1266</v>
      </c>
      <c r="D59" s="428" t="s">
        <v>191</v>
      </c>
      <c r="E59" s="36" t="s">
        <v>70</v>
      </c>
      <c r="F59" s="134" t="s">
        <v>581</v>
      </c>
      <c r="G59" s="429">
        <f>IFERROR(__xludf.DUMMYFUNCTION("IF(D59=""CELL-NEW"", IF(REGEXMATCH(E59, ""Pro Max""), 0.5, IF(REGEXMATCH(E59, ""Pro""), 0.4, 0.35)), """")"),0.35)</f>
        <v>0.35</v>
      </c>
      <c r="H59" s="176"/>
      <c r="I59" s="176"/>
      <c r="J59" s="176"/>
      <c r="K59" s="176"/>
      <c r="L59" s="176"/>
      <c r="M59" s="176"/>
      <c r="N59" s="176"/>
      <c r="O59" s="176"/>
      <c r="P59" s="176"/>
      <c r="Q59" s="430"/>
      <c r="R59" s="430"/>
      <c r="S59" s="430"/>
      <c r="T59" s="430"/>
      <c r="U59" s="430"/>
      <c r="V59" s="430"/>
      <c r="W59" s="430"/>
      <c r="X59" s="430"/>
      <c r="Y59" s="430"/>
      <c r="Z59" s="430"/>
    </row>
    <row r="60">
      <c r="A60" s="427" t="s">
        <v>1318</v>
      </c>
      <c r="B60" s="176" t="s">
        <v>1319</v>
      </c>
      <c r="C60" s="36" t="s">
        <v>1266</v>
      </c>
      <c r="D60" s="428" t="s">
        <v>191</v>
      </c>
      <c r="E60" s="36" t="s">
        <v>70</v>
      </c>
      <c r="F60" s="134" t="s">
        <v>581</v>
      </c>
      <c r="G60" s="429">
        <f>IFERROR(__xludf.DUMMYFUNCTION("IF(D60=""CELL-NEW"", IF(REGEXMATCH(E60, ""Pro Max""), 0.5, IF(REGEXMATCH(E60, ""Pro""), 0.4, 0.35)), """")"),0.35)</f>
        <v>0.35</v>
      </c>
      <c r="H60" s="176"/>
      <c r="I60" s="176"/>
      <c r="J60" s="176"/>
      <c r="K60" s="176"/>
      <c r="L60" s="176"/>
      <c r="M60" s="176"/>
      <c r="N60" s="176"/>
      <c r="O60" s="176"/>
      <c r="P60" s="176"/>
      <c r="Q60" s="430"/>
      <c r="R60" s="430"/>
      <c r="S60" s="430"/>
      <c r="T60" s="430"/>
      <c r="U60" s="430"/>
      <c r="V60" s="430"/>
      <c r="W60" s="430"/>
      <c r="X60" s="430"/>
      <c r="Y60" s="430"/>
      <c r="Z60" s="430"/>
    </row>
    <row r="61">
      <c r="A61" s="427" t="s">
        <v>1320</v>
      </c>
      <c r="B61" s="176" t="s">
        <v>1321</v>
      </c>
      <c r="C61" s="36" t="s">
        <v>1266</v>
      </c>
      <c r="D61" s="428" t="s">
        <v>191</v>
      </c>
      <c r="E61" s="36" t="s">
        <v>70</v>
      </c>
      <c r="F61" s="134" t="s">
        <v>581</v>
      </c>
      <c r="G61" s="429">
        <f>IFERROR(__xludf.DUMMYFUNCTION("IF(D61=""CELL-NEW"", IF(REGEXMATCH(E61, ""Pro Max""), 0.5, IF(REGEXMATCH(E61, ""Pro""), 0.4, 0.35)), """")"),0.35)</f>
        <v>0.35</v>
      </c>
      <c r="H61" s="176"/>
      <c r="I61" s="176"/>
      <c r="J61" s="176"/>
      <c r="K61" s="176"/>
      <c r="L61" s="176"/>
      <c r="M61" s="176"/>
      <c r="N61" s="176"/>
      <c r="O61" s="176"/>
      <c r="P61" s="176"/>
      <c r="Q61" s="430"/>
      <c r="R61" s="430"/>
      <c r="S61" s="430"/>
      <c r="T61" s="430"/>
      <c r="U61" s="430"/>
      <c r="V61" s="430"/>
      <c r="W61" s="430"/>
      <c r="X61" s="430"/>
      <c r="Y61" s="430"/>
      <c r="Z61" s="430"/>
    </row>
    <row r="62">
      <c r="A62" s="427" t="s">
        <v>1322</v>
      </c>
      <c r="B62" s="176" t="s">
        <v>1323</v>
      </c>
      <c r="C62" s="36" t="s">
        <v>1266</v>
      </c>
      <c r="D62" s="428" t="s">
        <v>191</v>
      </c>
      <c r="E62" s="36" t="s">
        <v>70</v>
      </c>
      <c r="F62" s="134" t="s">
        <v>581</v>
      </c>
      <c r="G62" s="429">
        <f>IFERROR(__xludf.DUMMYFUNCTION("IF(D62=""CELL-NEW"", IF(REGEXMATCH(E62, ""Pro Max""), 0.5, IF(REGEXMATCH(E62, ""Pro""), 0.4, 0.35)), """")"),0.35)</f>
        <v>0.35</v>
      </c>
      <c r="H62" s="176"/>
      <c r="I62" s="176"/>
      <c r="J62" s="176"/>
      <c r="K62" s="176"/>
      <c r="L62" s="176"/>
      <c r="M62" s="176"/>
      <c r="N62" s="176"/>
      <c r="O62" s="176"/>
      <c r="P62" s="176"/>
      <c r="Q62" s="430"/>
      <c r="R62" s="430"/>
      <c r="S62" s="430"/>
      <c r="T62" s="430"/>
      <c r="U62" s="430"/>
      <c r="V62" s="430"/>
      <c r="W62" s="430"/>
      <c r="X62" s="430"/>
      <c r="Y62" s="430"/>
      <c r="Z62" s="430"/>
    </row>
    <row r="63">
      <c r="A63" s="427" t="s">
        <v>1324</v>
      </c>
      <c r="B63" s="176" t="s">
        <v>1315</v>
      </c>
      <c r="C63" s="36" t="s">
        <v>1274</v>
      </c>
      <c r="D63" s="428" t="s">
        <v>191</v>
      </c>
      <c r="E63" s="36" t="s">
        <v>70</v>
      </c>
      <c r="F63" s="134" t="s">
        <v>581</v>
      </c>
      <c r="G63" s="429">
        <f>IFERROR(__xludf.DUMMYFUNCTION("IF(D63=""CELL-NEW"", IF(REGEXMATCH(E63, ""Pro Max""), 0.5, IF(REGEXMATCH(E63, ""Pro""), 0.4, 0.35)), """")"),0.35)</f>
        <v>0.35</v>
      </c>
      <c r="H63" s="176"/>
      <c r="I63" s="176"/>
      <c r="J63" s="176"/>
      <c r="K63" s="176"/>
      <c r="L63" s="176"/>
      <c r="M63" s="176"/>
      <c r="N63" s="176"/>
      <c r="O63" s="176"/>
      <c r="P63" s="176"/>
      <c r="Q63" s="430"/>
      <c r="R63" s="430"/>
      <c r="S63" s="430"/>
      <c r="T63" s="430"/>
      <c r="U63" s="430"/>
      <c r="V63" s="430"/>
      <c r="W63" s="430"/>
      <c r="X63" s="430"/>
      <c r="Y63" s="430"/>
      <c r="Z63" s="430"/>
    </row>
    <row r="64">
      <c r="A64" s="427" t="s">
        <v>737</v>
      </c>
      <c r="B64" s="176" t="s">
        <v>1317</v>
      </c>
      <c r="C64" s="36" t="s">
        <v>1274</v>
      </c>
      <c r="D64" s="428" t="s">
        <v>191</v>
      </c>
      <c r="E64" s="36" t="s">
        <v>70</v>
      </c>
      <c r="F64" s="134" t="s">
        <v>581</v>
      </c>
      <c r="G64" s="429">
        <f>IFERROR(__xludf.DUMMYFUNCTION("IF(D64=""CELL-NEW"", IF(REGEXMATCH(E64, ""Pro Max""), 0.5, IF(REGEXMATCH(E64, ""Pro""), 0.4, 0.35)), """")"),0.35)</f>
        <v>0.35</v>
      </c>
      <c r="H64" s="176"/>
      <c r="I64" s="176"/>
      <c r="J64" s="176"/>
      <c r="K64" s="176"/>
      <c r="L64" s="176"/>
      <c r="M64" s="176"/>
      <c r="N64" s="176"/>
      <c r="O64" s="176"/>
      <c r="P64" s="176"/>
      <c r="Q64" s="430"/>
      <c r="R64" s="430"/>
      <c r="S64" s="430"/>
      <c r="T64" s="430"/>
      <c r="U64" s="430"/>
      <c r="V64" s="430"/>
      <c r="W64" s="430"/>
      <c r="X64" s="430"/>
      <c r="Y64" s="430"/>
      <c r="Z64" s="430"/>
    </row>
    <row r="65">
      <c r="A65" s="427" t="s">
        <v>872</v>
      </c>
      <c r="B65" s="176" t="s">
        <v>1316</v>
      </c>
      <c r="C65" s="36" t="s">
        <v>1274</v>
      </c>
      <c r="D65" s="428" t="s">
        <v>191</v>
      </c>
      <c r="E65" s="36" t="s">
        <v>70</v>
      </c>
      <c r="F65" s="134" t="s">
        <v>581</v>
      </c>
      <c r="G65" s="429">
        <f>IFERROR(__xludf.DUMMYFUNCTION("IF(D65=""CELL-NEW"", IF(REGEXMATCH(E65, ""Pro Max""), 0.5, IF(REGEXMATCH(E65, ""Pro""), 0.4, 0.35)), """")"),0.35)</f>
        <v>0.35</v>
      </c>
      <c r="H65" s="176"/>
      <c r="I65" s="176"/>
      <c r="J65" s="176"/>
      <c r="K65" s="176"/>
      <c r="L65" s="176"/>
      <c r="M65" s="176"/>
      <c r="N65" s="176"/>
      <c r="O65" s="176"/>
      <c r="P65" s="176"/>
      <c r="Q65" s="430"/>
      <c r="R65" s="430"/>
      <c r="S65" s="430"/>
      <c r="T65" s="430"/>
      <c r="U65" s="430"/>
      <c r="V65" s="430"/>
      <c r="W65" s="430"/>
      <c r="X65" s="430"/>
      <c r="Y65" s="430"/>
      <c r="Z65" s="430"/>
    </row>
    <row r="66">
      <c r="A66" s="427" t="s">
        <v>1325</v>
      </c>
      <c r="B66" s="176" t="s">
        <v>1319</v>
      </c>
      <c r="C66" s="36" t="s">
        <v>1274</v>
      </c>
      <c r="D66" s="428" t="s">
        <v>191</v>
      </c>
      <c r="E66" s="36" t="s">
        <v>70</v>
      </c>
      <c r="F66" s="134" t="s">
        <v>581</v>
      </c>
      <c r="G66" s="429">
        <f>IFERROR(__xludf.DUMMYFUNCTION("IF(D66=""CELL-NEW"", IF(REGEXMATCH(E66, ""Pro Max""), 0.5, IF(REGEXMATCH(E66, ""Pro""), 0.4, 0.35)), """")"),0.35)</f>
        <v>0.35</v>
      </c>
      <c r="H66" s="176"/>
      <c r="I66" s="176"/>
      <c r="J66" s="176"/>
      <c r="K66" s="176"/>
      <c r="L66" s="176"/>
      <c r="M66" s="176"/>
      <c r="N66" s="176"/>
      <c r="O66" s="176"/>
      <c r="P66" s="176"/>
      <c r="Q66" s="430"/>
      <c r="R66" s="430"/>
      <c r="S66" s="430"/>
      <c r="T66" s="430"/>
      <c r="U66" s="430"/>
      <c r="V66" s="430"/>
      <c r="W66" s="430"/>
      <c r="X66" s="430"/>
      <c r="Y66" s="430"/>
      <c r="Z66" s="430"/>
    </row>
    <row r="67">
      <c r="A67" s="427" t="s">
        <v>1326</v>
      </c>
      <c r="B67" s="176" t="s">
        <v>1321</v>
      </c>
      <c r="C67" s="36" t="s">
        <v>1274</v>
      </c>
      <c r="D67" s="428" t="s">
        <v>191</v>
      </c>
      <c r="E67" s="36" t="s">
        <v>70</v>
      </c>
      <c r="F67" s="134" t="s">
        <v>581</v>
      </c>
      <c r="G67" s="429">
        <f>IFERROR(__xludf.DUMMYFUNCTION("IF(D67=""CELL-NEW"", IF(REGEXMATCH(E67, ""Pro Max""), 0.5, IF(REGEXMATCH(E67, ""Pro""), 0.4, 0.35)), """")"),0.35)</f>
        <v>0.35</v>
      </c>
      <c r="H67" s="176"/>
      <c r="I67" s="176"/>
      <c r="J67" s="176"/>
      <c r="K67" s="176"/>
      <c r="L67" s="176"/>
      <c r="M67" s="176"/>
      <c r="N67" s="176"/>
      <c r="O67" s="176"/>
      <c r="P67" s="176"/>
      <c r="Q67" s="430"/>
      <c r="R67" s="430"/>
      <c r="S67" s="430"/>
      <c r="T67" s="430"/>
      <c r="U67" s="430"/>
      <c r="V67" s="430"/>
      <c r="W67" s="430"/>
      <c r="X67" s="430"/>
      <c r="Y67" s="430"/>
      <c r="Z67" s="430"/>
    </row>
    <row r="68">
      <c r="A68" s="427" t="s">
        <v>1327</v>
      </c>
      <c r="B68" s="176" t="s">
        <v>1323</v>
      </c>
      <c r="C68" s="36" t="s">
        <v>1274</v>
      </c>
      <c r="D68" s="428" t="s">
        <v>191</v>
      </c>
      <c r="E68" s="36" t="s">
        <v>70</v>
      </c>
      <c r="F68" s="134" t="s">
        <v>581</v>
      </c>
      <c r="G68" s="429">
        <f>IFERROR(__xludf.DUMMYFUNCTION("IF(D68=""CELL-NEW"", IF(REGEXMATCH(E68, ""Pro Max""), 0.5, IF(REGEXMATCH(E68, ""Pro""), 0.4, 0.35)), """")"),0.35)</f>
        <v>0.35</v>
      </c>
      <c r="H68" s="176"/>
      <c r="I68" s="176"/>
      <c r="J68" s="176"/>
      <c r="K68" s="176"/>
      <c r="L68" s="176"/>
      <c r="M68" s="176"/>
      <c r="N68" s="176"/>
      <c r="O68" s="176"/>
      <c r="P68" s="176"/>
      <c r="Q68" s="430"/>
      <c r="R68" s="430"/>
      <c r="S68" s="430"/>
      <c r="T68" s="430"/>
      <c r="U68" s="430"/>
      <c r="V68" s="430"/>
      <c r="W68" s="430"/>
      <c r="X68" s="430"/>
      <c r="Y68" s="430"/>
      <c r="Z68" s="430"/>
    </row>
    <row r="69">
      <c r="A69" s="427" t="s">
        <v>1328</v>
      </c>
      <c r="B69" s="176" t="s">
        <v>1315</v>
      </c>
      <c r="C69" s="36" t="s">
        <v>575</v>
      </c>
      <c r="D69" s="428" t="s">
        <v>191</v>
      </c>
      <c r="E69" s="36" t="s">
        <v>70</v>
      </c>
      <c r="F69" s="134" t="s">
        <v>581</v>
      </c>
      <c r="G69" s="429">
        <f>IFERROR(__xludf.DUMMYFUNCTION("IF(D69=""CELL-NEW"", IF(REGEXMATCH(E69, ""Pro Max""), 0.5, IF(REGEXMATCH(E69, ""Pro""), 0.4, 0.35)), """")"),0.35)</f>
        <v>0.35</v>
      </c>
      <c r="H69" s="176"/>
      <c r="I69" s="176"/>
      <c r="J69" s="176"/>
      <c r="K69" s="176"/>
      <c r="L69" s="176"/>
      <c r="M69" s="176"/>
      <c r="N69" s="176"/>
      <c r="O69" s="176"/>
      <c r="P69" s="176"/>
      <c r="Q69" s="430"/>
      <c r="R69" s="430"/>
      <c r="S69" s="430"/>
      <c r="T69" s="430"/>
      <c r="U69" s="430"/>
      <c r="V69" s="430"/>
      <c r="W69" s="430"/>
      <c r="X69" s="430"/>
      <c r="Y69" s="430"/>
      <c r="Z69" s="430"/>
    </row>
    <row r="70">
      <c r="A70" s="427" t="s">
        <v>1329</v>
      </c>
      <c r="B70" s="176" t="s">
        <v>1317</v>
      </c>
      <c r="C70" s="36" t="s">
        <v>575</v>
      </c>
      <c r="D70" s="428" t="s">
        <v>191</v>
      </c>
      <c r="E70" s="36" t="s">
        <v>70</v>
      </c>
      <c r="F70" s="134" t="s">
        <v>581</v>
      </c>
      <c r="G70" s="429">
        <f>IFERROR(__xludf.DUMMYFUNCTION("IF(D70=""CELL-NEW"", IF(REGEXMATCH(E70, ""Pro Max""), 0.5, IF(REGEXMATCH(E70, ""Pro""), 0.4, 0.35)), """")"),0.35)</f>
        <v>0.35</v>
      </c>
      <c r="H70" s="176"/>
      <c r="I70" s="176"/>
      <c r="J70" s="176"/>
      <c r="K70" s="176"/>
      <c r="L70" s="176"/>
      <c r="M70" s="176"/>
      <c r="N70" s="176"/>
      <c r="O70" s="176"/>
      <c r="P70" s="176"/>
      <c r="Q70" s="430"/>
      <c r="R70" s="430"/>
      <c r="S70" s="430"/>
      <c r="T70" s="430"/>
      <c r="U70" s="430"/>
      <c r="V70" s="430"/>
      <c r="W70" s="430"/>
      <c r="X70" s="430"/>
      <c r="Y70" s="430"/>
      <c r="Z70" s="430"/>
    </row>
    <row r="71">
      <c r="A71" s="427" t="s">
        <v>1330</v>
      </c>
      <c r="B71" s="176" t="s">
        <v>1319</v>
      </c>
      <c r="C71" s="36" t="s">
        <v>575</v>
      </c>
      <c r="D71" s="428" t="s">
        <v>191</v>
      </c>
      <c r="E71" s="36" t="s">
        <v>70</v>
      </c>
      <c r="F71" s="134" t="s">
        <v>581</v>
      </c>
      <c r="G71" s="429">
        <f>IFERROR(__xludf.DUMMYFUNCTION("IF(D71=""CELL-NEW"", IF(REGEXMATCH(E71, ""Pro Max""), 0.5, IF(REGEXMATCH(E71, ""Pro""), 0.4, 0.35)), """")"),0.35)</f>
        <v>0.35</v>
      </c>
      <c r="H71" s="176"/>
      <c r="I71" s="176"/>
      <c r="J71" s="176"/>
      <c r="K71" s="176"/>
      <c r="L71" s="176"/>
      <c r="M71" s="176"/>
      <c r="N71" s="176"/>
      <c r="O71" s="176"/>
      <c r="P71" s="176"/>
      <c r="Q71" s="430"/>
      <c r="R71" s="430"/>
      <c r="S71" s="430"/>
      <c r="T71" s="430"/>
      <c r="U71" s="430"/>
      <c r="V71" s="430"/>
      <c r="W71" s="430"/>
      <c r="X71" s="430"/>
      <c r="Y71" s="430"/>
      <c r="Z71" s="430"/>
    </row>
    <row r="72">
      <c r="A72" s="427" t="s">
        <v>1331</v>
      </c>
      <c r="B72" s="176" t="s">
        <v>1321</v>
      </c>
      <c r="C72" s="36" t="s">
        <v>575</v>
      </c>
      <c r="D72" s="428" t="s">
        <v>191</v>
      </c>
      <c r="E72" s="36" t="s">
        <v>70</v>
      </c>
      <c r="F72" s="134" t="s">
        <v>581</v>
      </c>
      <c r="G72" s="429">
        <f>IFERROR(__xludf.DUMMYFUNCTION("IF(D72=""CELL-NEW"", IF(REGEXMATCH(E72, ""Pro Max""), 0.5, IF(REGEXMATCH(E72, ""Pro""), 0.4, 0.35)), """")"),0.35)</f>
        <v>0.35</v>
      </c>
      <c r="H72" s="176"/>
      <c r="I72" s="176"/>
      <c r="J72" s="176"/>
      <c r="K72" s="176"/>
      <c r="L72" s="176"/>
      <c r="M72" s="176"/>
      <c r="N72" s="176"/>
      <c r="O72" s="176"/>
      <c r="P72" s="176"/>
      <c r="Q72" s="430"/>
      <c r="R72" s="430"/>
      <c r="S72" s="430"/>
      <c r="T72" s="430"/>
      <c r="U72" s="430"/>
      <c r="V72" s="430"/>
      <c r="W72" s="430"/>
      <c r="X72" s="430"/>
      <c r="Y72" s="430"/>
      <c r="Z72" s="430"/>
    </row>
    <row r="73">
      <c r="A73" s="427" t="s">
        <v>1332</v>
      </c>
      <c r="B73" s="176" t="s">
        <v>1323</v>
      </c>
      <c r="C73" s="36" t="s">
        <v>575</v>
      </c>
      <c r="D73" s="428" t="s">
        <v>191</v>
      </c>
      <c r="E73" s="36" t="s">
        <v>70</v>
      </c>
      <c r="F73" s="134" t="s">
        <v>581</v>
      </c>
      <c r="G73" s="429">
        <f>IFERROR(__xludf.DUMMYFUNCTION("IF(D73=""CELL-NEW"", IF(REGEXMATCH(E73, ""Pro Max""), 0.5, IF(REGEXMATCH(E73, ""Pro""), 0.4, 0.35)), """")"),0.35)</f>
        <v>0.35</v>
      </c>
      <c r="H73" s="176"/>
      <c r="I73" s="176"/>
      <c r="J73" s="176"/>
      <c r="K73" s="176"/>
      <c r="L73" s="176"/>
      <c r="M73" s="176"/>
      <c r="N73" s="176"/>
      <c r="O73" s="176"/>
      <c r="P73" s="176"/>
      <c r="Q73" s="430"/>
      <c r="R73" s="430"/>
      <c r="S73" s="430"/>
      <c r="T73" s="430"/>
      <c r="U73" s="430"/>
      <c r="V73" s="430"/>
      <c r="W73" s="430"/>
      <c r="X73" s="430"/>
      <c r="Y73" s="430"/>
      <c r="Z73" s="430"/>
    </row>
    <row r="74">
      <c r="A74" s="427" t="s">
        <v>1333</v>
      </c>
      <c r="B74" s="176" t="s">
        <v>1315</v>
      </c>
      <c r="C74" s="36" t="s">
        <v>1334</v>
      </c>
      <c r="D74" s="428" t="s">
        <v>191</v>
      </c>
      <c r="E74" s="36" t="s">
        <v>70</v>
      </c>
      <c r="F74" s="134" t="s">
        <v>581</v>
      </c>
      <c r="G74" s="429">
        <f>IFERROR(__xludf.DUMMYFUNCTION("IF(D74=""CELL-NEW"", IF(REGEXMATCH(E74, ""Pro Max""), 0.5, IF(REGEXMATCH(E74, ""Pro""), 0.4, 0.35)), """")"),0.35)</f>
        <v>0.35</v>
      </c>
      <c r="H74" s="176"/>
      <c r="I74" s="176"/>
      <c r="J74" s="176"/>
      <c r="K74" s="176"/>
      <c r="L74" s="176"/>
      <c r="M74" s="176"/>
      <c r="N74" s="176"/>
      <c r="O74" s="176"/>
      <c r="P74" s="176"/>
      <c r="Q74" s="430"/>
      <c r="R74" s="430"/>
      <c r="S74" s="430"/>
      <c r="T74" s="430"/>
      <c r="U74" s="430"/>
      <c r="V74" s="430"/>
      <c r="W74" s="430"/>
      <c r="X74" s="430"/>
      <c r="Y74" s="430"/>
      <c r="Z74" s="430"/>
    </row>
    <row r="75">
      <c r="A75" s="427" t="s">
        <v>1335</v>
      </c>
      <c r="B75" s="176" t="s">
        <v>1317</v>
      </c>
      <c r="C75" s="36" t="s">
        <v>1334</v>
      </c>
      <c r="D75" s="428" t="s">
        <v>191</v>
      </c>
      <c r="E75" s="36" t="s">
        <v>70</v>
      </c>
      <c r="F75" s="134" t="s">
        <v>581</v>
      </c>
      <c r="G75" s="429">
        <f>IFERROR(__xludf.DUMMYFUNCTION("IF(D75=""CELL-NEW"", IF(REGEXMATCH(E75, ""Pro Max""), 0.5, IF(REGEXMATCH(E75, ""Pro""), 0.4, 0.35)), """")"),0.35)</f>
        <v>0.35</v>
      </c>
      <c r="H75" s="176"/>
      <c r="I75" s="176"/>
      <c r="J75" s="176"/>
      <c r="K75" s="176"/>
      <c r="L75" s="176"/>
      <c r="M75" s="176"/>
      <c r="N75" s="176"/>
      <c r="O75" s="176"/>
      <c r="P75" s="176"/>
      <c r="Q75" s="430"/>
      <c r="R75" s="430"/>
      <c r="S75" s="430"/>
      <c r="T75" s="430"/>
      <c r="U75" s="430"/>
      <c r="V75" s="430"/>
      <c r="W75" s="430"/>
      <c r="X75" s="430"/>
      <c r="Y75" s="430"/>
      <c r="Z75" s="430"/>
    </row>
    <row r="76">
      <c r="A76" s="427" t="s">
        <v>1336</v>
      </c>
      <c r="B76" s="176" t="s">
        <v>1319</v>
      </c>
      <c r="C76" s="36" t="s">
        <v>1334</v>
      </c>
      <c r="D76" s="428" t="s">
        <v>191</v>
      </c>
      <c r="E76" s="36" t="s">
        <v>70</v>
      </c>
      <c r="F76" s="134" t="s">
        <v>581</v>
      </c>
      <c r="G76" s="429">
        <f>IFERROR(__xludf.DUMMYFUNCTION("IF(D76=""CELL-NEW"", IF(REGEXMATCH(E76, ""Pro Max""), 0.5, IF(REGEXMATCH(E76, ""Pro""), 0.4, 0.35)), """")"),0.35)</f>
        <v>0.35</v>
      </c>
      <c r="H76" s="176"/>
      <c r="I76" s="176"/>
      <c r="J76" s="176"/>
      <c r="K76" s="176"/>
      <c r="L76" s="176"/>
      <c r="M76" s="176"/>
      <c r="N76" s="176"/>
      <c r="O76" s="176"/>
      <c r="P76" s="176"/>
      <c r="Q76" s="430"/>
      <c r="R76" s="430"/>
      <c r="S76" s="430"/>
      <c r="T76" s="430"/>
      <c r="U76" s="430"/>
      <c r="V76" s="430"/>
      <c r="W76" s="430"/>
      <c r="X76" s="430"/>
      <c r="Y76" s="430"/>
      <c r="Z76" s="430"/>
    </row>
    <row r="77">
      <c r="A77" s="427" t="s">
        <v>1337</v>
      </c>
      <c r="B77" s="176" t="s">
        <v>1321</v>
      </c>
      <c r="C77" s="36" t="s">
        <v>1334</v>
      </c>
      <c r="D77" s="428" t="s">
        <v>191</v>
      </c>
      <c r="E77" s="36" t="s">
        <v>70</v>
      </c>
      <c r="F77" s="134" t="s">
        <v>581</v>
      </c>
      <c r="G77" s="429">
        <f>IFERROR(__xludf.DUMMYFUNCTION("IF(D77=""CELL-NEW"", IF(REGEXMATCH(E77, ""Pro Max""), 0.5, IF(REGEXMATCH(E77, ""Pro""), 0.4, 0.35)), """")"),0.35)</f>
        <v>0.35</v>
      </c>
      <c r="H77" s="176"/>
      <c r="I77" s="176"/>
      <c r="J77" s="176"/>
      <c r="K77" s="176"/>
      <c r="L77" s="176"/>
      <c r="M77" s="176"/>
      <c r="N77" s="176"/>
      <c r="O77" s="176"/>
      <c r="P77" s="176"/>
      <c r="Q77" s="430"/>
      <c r="R77" s="430"/>
      <c r="S77" s="430"/>
      <c r="T77" s="430"/>
      <c r="U77" s="430"/>
      <c r="V77" s="430"/>
      <c r="W77" s="430"/>
      <c r="X77" s="430"/>
      <c r="Y77" s="430"/>
      <c r="Z77" s="430"/>
    </row>
    <row r="78">
      <c r="A78" s="427" t="s">
        <v>1338</v>
      </c>
      <c r="B78" s="176" t="s">
        <v>1323</v>
      </c>
      <c r="C78" s="36" t="s">
        <v>1334</v>
      </c>
      <c r="D78" s="428" t="s">
        <v>191</v>
      </c>
      <c r="E78" s="36" t="s">
        <v>70</v>
      </c>
      <c r="F78" s="134" t="s">
        <v>581</v>
      </c>
      <c r="G78" s="429">
        <f>IFERROR(__xludf.DUMMYFUNCTION("IF(D78=""CELL-NEW"", IF(REGEXMATCH(E78, ""Pro Max""), 0.5, IF(REGEXMATCH(E78, ""Pro""), 0.4, 0.35)), """")"),0.35)</f>
        <v>0.35</v>
      </c>
      <c r="H78" s="176"/>
      <c r="I78" s="176"/>
      <c r="J78" s="176"/>
      <c r="K78" s="176"/>
      <c r="L78" s="176"/>
      <c r="M78" s="176"/>
      <c r="N78" s="176"/>
      <c r="O78" s="176"/>
      <c r="P78" s="176"/>
      <c r="Q78" s="430"/>
      <c r="R78" s="430"/>
      <c r="S78" s="430"/>
      <c r="T78" s="430"/>
      <c r="U78" s="430"/>
      <c r="V78" s="430"/>
      <c r="W78" s="430"/>
      <c r="X78" s="430"/>
      <c r="Y78" s="430"/>
      <c r="Z78" s="430"/>
    </row>
    <row r="79">
      <c r="A79" s="427" t="s">
        <v>655</v>
      </c>
      <c r="B79" s="176" t="s">
        <v>1315</v>
      </c>
      <c r="C79" s="36" t="s">
        <v>1339</v>
      </c>
      <c r="D79" s="428" t="s">
        <v>191</v>
      </c>
      <c r="E79" s="36" t="s">
        <v>70</v>
      </c>
      <c r="F79" s="134" t="s">
        <v>581</v>
      </c>
      <c r="G79" s="429">
        <f>IFERROR(__xludf.DUMMYFUNCTION("IF(D79=""CELL-NEW"", IF(REGEXMATCH(E79, ""Pro Max""), 0.5, IF(REGEXMATCH(E79, ""Pro""), 0.4, 0.35)), """")"),0.35)</f>
        <v>0.35</v>
      </c>
      <c r="H79" s="176"/>
      <c r="I79" s="176"/>
      <c r="J79" s="176"/>
      <c r="K79" s="176"/>
      <c r="L79" s="176"/>
      <c r="M79" s="176"/>
      <c r="N79" s="176"/>
      <c r="O79" s="176"/>
      <c r="P79" s="176"/>
      <c r="Q79" s="430"/>
      <c r="R79" s="430"/>
      <c r="S79" s="430"/>
      <c r="T79" s="430"/>
      <c r="U79" s="430"/>
      <c r="V79" s="430"/>
      <c r="W79" s="430"/>
      <c r="X79" s="430"/>
      <c r="Y79" s="430"/>
      <c r="Z79" s="430"/>
    </row>
    <row r="80">
      <c r="A80" s="427" t="s">
        <v>617</v>
      </c>
      <c r="B80" s="176" t="s">
        <v>1317</v>
      </c>
      <c r="C80" s="36" t="s">
        <v>1339</v>
      </c>
      <c r="D80" s="428" t="s">
        <v>191</v>
      </c>
      <c r="E80" s="36" t="s">
        <v>70</v>
      </c>
      <c r="F80" s="134" t="s">
        <v>581</v>
      </c>
      <c r="G80" s="429">
        <f>IFERROR(__xludf.DUMMYFUNCTION("IF(D80=""CELL-NEW"", IF(REGEXMATCH(E80, ""Pro Max""), 0.5, IF(REGEXMATCH(E80, ""Pro""), 0.4, 0.35)), """")"),0.35)</f>
        <v>0.35</v>
      </c>
      <c r="H80" s="176"/>
      <c r="I80" s="176"/>
      <c r="J80" s="176"/>
      <c r="K80" s="176"/>
      <c r="L80" s="176"/>
      <c r="M80" s="176"/>
      <c r="N80" s="176"/>
      <c r="O80" s="176"/>
      <c r="P80" s="176"/>
      <c r="Q80" s="430"/>
      <c r="R80" s="430"/>
      <c r="S80" s="430"/>
      <c r="T80" s="430"/>
      <c r="U80" s="430"/>
      <c r="V80" s="430"/>
      <c r="W80" s="430"/>
      <c r="X80" s="430"/>
      <c r="Y80" s="430"/>
      <c r="Z80" s="430"/>
    </row>
    <row r="81">
      <c r="A81" s="427" t="s">
        <v>1340</v>
      </c>
      <c r="B81" s="176" t="s">
        <v>1319</v>
      </c>
      <c r="C81" s="36" t="s">
        <v>1339</v>
      </c>
      <c r="D81" s="428" t="s">
        <v>191</v>
      </c>
      <c r="E81" s="36" t="s">
        <v>70</v>
      </c>
      <c r="F81" s="134" t="s">
        <v>581</v>
      </c>
      <c r="G81" s="429">
        <f>IFERROR(__xludf.DUMMYFUNCTION("IF(D81=""CELL-NEW"", IF(REGEXMATCH(E81, ""Pro Max""), 0.5, IF(REGEXMATCH(E81, ""Pro""), 0.4, 0.35)), """")"),0.35)</f>
        <v>0.35</v>
      </c>
      <c r="H81" s="176"/>
      <c r="I81" s="176"/>
      <c r="J81" s="176"/>
      <c r="K81" s="176"/>
      <c r="L81" s="176"/>
      <c r="M81" s="176"/>
      <c r="N81" s="176"/>
      <c r="O81" s="176"/>
      <c r="P81" s="176"/>
      <c r="Q81" s="430"/>
      <c r="R81" s="430"/>
      <c r="S81" s="430"/>
      <c r="T81" s="430"/>
      <c r="U81" s="430"/>
      <c r="V81" s="430"/>
      <c r="W81" s="430"/>
      <c r="X81" s="430"/>
      <c r="Y81" s="430"/>
      <c r="Z81" s="430"/>
    </row>
    <row r="82">
      <c r="A82" s="427" t="s">
        <v>1341</v>
      </c>
      <c r="B82" s="176" t="s">
        <v>1321</v>
      </c>
      <c r="C82" s="36" t="s">
        <v>1339</v>
      </c>
      <c r="D82" s="428" t="s">
        <v>191</v>
      </c>
      <c r="E82" s="36" t="s">
        <v>70</v>
      </c>
      <c r="F82" s="134" t="s">
        <v>581</v>
      </c>
      <c r="G82" s="429">
        <f>IFERROR(__xludf.DUMMYFUNCTION("IF(D82=""CELL-NEW"", IF(REGEXMATCH(E82, ""Pro Max""), 0.5, IF(REGEXMATCH(E82, ""Pro""), 0.4, 0.35)), """")"),0.35)</f>
        <v>0.35</v>
      </c>
      <c r="H82" s="176"/>
      <c r="I82" s="176"/>
      <c r="J82" s="176"/>
      <c r="K82" s="176"/>
      <c r="L82" s="176"/>
      <c r="M82" s="176"/>
      <c r="N82" s="176"/>
      <c r="O82" s="176"/>
      <c r="P82" s="176"/>
      <c r="Q82" s="430"/>
      <c r="R82" s="430"/>
      <c r="S82" s="430"/>
      <c r="T82" s="430"/>
      <c r="U82" s="430"/>
      <c r="V82" s="430"/>
      <c r="W82" s="430"/>
      <c r="X82" s="430"/>
      <c r="Y82" s="430"/>
      <c r="Z82" s="430"/>
    </row>
    <row r="83">
      <c r="A83" s="427" t="s">
        <v>1342</v>
      </c>
      <c r="B83" s="176" t="s">
        <v>1323</v>
      </c>
      <c r="C83" s="36" t="s">
        <v>1339</v>
      </c>
      <c r="D83" s="428" t="s">
        <v>191</v>
      </c>
      <c r="E83" s="36" t="s">
        <v>70</v>
      </c>
      <c r="F83" s="134" t="s">
        <v>581</v>
      </c>
      <c r="G83" s="429">
        <f>IFERROR(__xludf.DUMMYFUNCTION("IF(D83=""CELL-NEW"", IF(REGEXMATCH(E83, ""Pro Max""), 0.5, IF(REGEXMATCH(E83, ""Pro""), 0.4, 0.35)), """")"),0.35)</f>
        <v>0.35</v>
      </c>
      <c r="H83" s="176"/>
      <c r="I83" s="176"/>
      <c r="J83" s="176"/>
      <c r="K83" s="176"/>
      <c r="L83" s="176"/>
      <c r="M83" s="176"/>
      <c r="N83" s="176"/>
      <c r="O83" s="176"/>
      <c r="P83" s="176"/>
      <c r="Q83" s="430"/>
      <c r="R83" s="430"/>
      <c r="S83" s="430"/>
      <c r="T83" s="430"/>
      <c r="U83" s="430"/>
      <c r="V83" s="430"/>
      <c r="W83" s="430"/>
      <c r="X83" s="430"/>
      <c r="Y83" s="430"/>
      <c r="Z83" s="430"/>
    </row>
    <row r="84">
      <c r="A84" s="427" t="s">
        <v>1343</v>
      </c>
      <c r="B84" s="176" t="s">
        <v>1315</v>
      </c>
      <c r="C84" s="36" t="s">
        <v>1287</v>
      </c>
      <c r="D84" s="428" t="s">
        <v>191</v>
      </c>
      <c r="E84" s="36" t="s">
        <v>70</v>
      </c>
      <c r="F84" s="134" t="s">
        <v>581</v>
      </c>
      <c r="G84" s="429">
        <f>IFERROR(__xludf.DUMMYFUNCTION("IF(D84=""CELL-NEW"", IF(REGEXMATCH(E84, ""Pro Max""), 0.5, IF(REGEXMATCH(E84, ""Pro""), 0.4, 0.35)), """")"),0.35)</f>
        <v>0.35</v>
      </c>
      <c r="H84" s="176"/>
      <c r="I84" s="176"/>
      <c r="J84" s="176"/>
      <c r="K84" s="176"/>
      <c r="L84" s="176"/>
      <c r="M84" s="176"/>
      <c r="N84" s="176"/>
      <c r="O84" s="176"/>
      <c r="P84" s="176"/>
      <c r="Q84" s="430"/>
      <c r="R84" s="430"/>
      <c r="S84" s="430"/>
      <c r="T84" s="430"/>
      <c r="U84" s="430"/>
      <c r="V84" s="430"/>
      <c r="W84" s="430"/>
      <c r="X84" s="430"/>
      <c r="Y84" s="430"/>
      <c r="Z84" s="430"/>
    </row>
    <row r="85">
      <c r="A85" s="427" t="s">
        <v>1344</v>
      </c>
      <c r="B85" s="176" t="s">
        <v>1317</v>
      </c>
      <c r="C85" s="36" t="s">
        <v>1287</v>
      </c>
      <c r="D85" s="428" t="s">
        <v>191</v>
      </c>
      <c r="E85" s="36" t="s">
        <v>70</v>
      </c>
      <c r="F85" s="134" t="s">
        <v>581</v>
      </c>
      <c r="G85" s="429">
        <f>IFERROR(__xludf.DUMMYFUNCTION("IF(D85=""CELL-NEW"", IF(REGEXMATCH(E85, ""Pro Max""), 0.5, IF(REGEXMATCH(E85, ""Pro""), 0.4, 0.35)), """")"),0.35)</f>
        <v>0.35</v>
      </c>
      <c r="H85" s="176"/>
      <c r="I85" s="176"/>
      <c r="J85" s="176"/>
      <c r="K85" s="176"/>
      <c r="L85" s="176"/>
      <c r="M85" s="176"/>
      <c r="N85" s="176"/>
      <c r="O85" s="176"/>
      <c r="P85" s="176"/>
      <c r="Q85" s="430"/>
      <c r="R85" s="430"/>
      <c r="S85" s="430"/>
      <c r="T85" s="430"/>
      <c r="U85" s="430"/>
      <c r="V85" s="430"/>
      <c r="W85" s="430"/>
      <c r="X85" s="430"/>
      <c r="Y85" s="430"/>
      <c r="Z85" s="430"/>
    </row>
    <row r="86">
      <c r="A86" s="427" t="s">
        <v>1345</v>
      </c>
      <c r="B86" s="176" t="s">
        <v>1319</v>
      </c>
      <c r="C86" s="36" t="s">
        <v>1287</v>
      </c>
      <c r="D86" s="428" t="s">
        <v>191</v>
      </c>
      <c r="E86" s="36" t="s">
        <v>70</v>
      </c>
      <c r="F86" s="134" t="s">
        <v>581</v>
      </c>
      <c r="G86" s="429">
        <f>IFERROR(__xludf.DUMMYFUNCTION("IF(D86=""CELL-NEW"", IF(REGEXMATCH(E86, ""Pro Max""), 0.5, IF(REGEXMATCH(E86, ""Pro""), 0.4, 0.35)), """")"),0.35)</f>
        <v>0.35</v>
      </c>
      <c r="H86" s="176"/>
      <c r="I86" s="176"/>
      <c r="J86" s="176"/>
      <c r="K86" s="176"/>
      <c r="L86" s="176"/>
      <c r="M86" s="176"/>
      <c r="N86" s="176"/>
      <c r="O86" s="176"/>
      <c r="P86" s="176"/>
      <c r="Q86" s="430"/>
      <c r="R86" s="430"/>
      <c r="S86" s="430"/>
      <c r="T86" s="430"/>
      <c r="U86" s="430"/>
      <c r="V86" s="430"/>
      <c r="W86" s="430"/>
      <c r="X86" s="430"/>
      <c r="Y86" s="430"/>
      <c r="Z86" s="430"/>
    </row>
    <row r="87">
      <c r="A87" s="427" t="s">
        <v>1346</v>
      </c>
      <c r="B87" s="176" t="s">
        <v>1321</v>
      </c>
      <c r="C87" s="36" t="s">
        <v>1287</v>
      </c>
      <c r="D87" s="428" t="s">
        <v>191</v>
      </c>
      <c r="E87" s="36" t="s">
        <v>70</v>
      </c>
      <c r="F87" s="134" t="s">
        <v>581</v>
      </c>
      <c r="G87" s="429">
        <f>IFERROR(__xludf.DUMMYFUNCTION("IF(D87=""CELL-NEW"", IF(REGEXMATCH(E87, ""Pro Max""), 0.5, IF(REGEXMATCH(E87, ""Pro""), 0.4, 0.35)), """")"),0.35)</f>
        <v>0.35</v>
      </c>
      <c r="H87" s="176"/>
      <c r="I87" s="176"/>
      <c r="J87" s="176"/>
      <c r="K87" s="176"/>
      <c r="L87" s="176"/>
      <c r="M87" s="176"/>
      <c r="N87" s="176"/>
      <c r="O87" s="176"/>
      <c r="P87" s="176"/>
      <c r="Q87" s="430"/>
      <c r="R87" s="430"/>
      <c r="S87" s="430"/>
      <c r="T87" s="430"/>
      <c r="U87" s="430"/>
      <c r="V87" s="430"/>
      <c r="W87" s="430"/>
      <c r="X87" s="430"/>
      <c r="Y87" s="430"/>
      <c r="Z87" s="430"/>
    </row>
    <row r="88">
      <c r="A88" s="427" t="s">
        <v>1347</v>
      </c>
      <c r="B88" s="176" t="s">
        <v>1323</v>
      </c>
      <c r="C88" s="36" t="s">
        <v>1287</v>
      </c>
      <c r="D88" s="428" t="s">
        <v>191</v>
      </c>
      <c r="E88" s="36" t="s">
        <v>70</v>
      </c>
      <c r="F88" s="134" t="s">
        <v>581</v>
      </c>
      <c r="G88" s="429">
        <f>IFERROR(__xludf.DUMMYFUNCTION("IF(D88=""CELL-NEW"", IF(REGEXMATCH(E88, ""Pro Max""), 0.5, IF(REGEXMATCH(E88, ""Pro""), 0.4, 0.35)), """")"),0.35)</f>
        <v>0.35</v>
      </c>
      <c r="H88" s="176"/>
      <c r="I88" s="176"/>
      <c r="J88" s="176"/>
      <c r="K88" s="176"/>
      <c r="L88" s="176"/>
      <c r="M88" s="176"/>
      <c r="N88" s="176"/>
      <c r="O88" s="176"/>
      <c r="P88" s="176"/>
      <c r="Q88" s="430"/>
      <c r="R88" s="430"/>
      <c r="S88" s="430"/>
      <c r="T88" s="430"/>
      <c r="U88" s="430"/>
      <c r="V88" s="430"/>
      <c r="W88" s="430"/>
      <c r="X88" s="430"/>
      <c r="Y88" s="430"/>
      <c r="Z88" s="430"/>
    </row>
    <row r="89">
      <c r="A89" s="427" t="s">
        <v>1348</v>
      </c>
      <c r="B89" s="176" t="s">
        <v>1349</v>
      </c>
      <c r="C89" s="36" t="s">
        <v>1266</v>
      </c>
      <c r="D89" s="428" t="s">
        <v>191</v>
      </c>
      <c r="E89" s="36" t="s">
        <v>1350</v>
      </c>
      <c r="F89" s="134" t="s">
        <v>581</v>
      </c>
      <c r="G89" s="429">
        <f>IFERROR(__xludf.DUMMYFUNCTION("IF(D89=""CELL-NEW"", IF(REGEXMATCH(E89, ""Pro Max""), 0.5, IF(REGEXMATCH(E89, ""Pro""), 0.4, 0.35)), """")"),0.35)</f>
        <v>0.35</v>
      </c>
      <c r="H89" s="176"/>
      <c r="I89" s="176"/>
      <c r="J89" s="176"/>
      <c r="K89" s="176"/>
      <c r="L89" s="176"/>
      <c r="M89" s="176"/>
      <c r="N89" s="176"/>
      <c r="O89" s="176"/>
      <c r="P89" s="176"/>
      <c r="Q89" s="430"/>
      <c r="R89" s="430"/>
      <c r="S89" s="430"/>
      <c r="T89" s="430"/>
      <c r="U89" s="430"/>
      <c r="V89" s="430"/>
      <c r="W89" s="430"/>
      <c r="X89" s="430"/>
      <c r="Y89" s="430"/>
      <c r="Z89" s="430"/>
    </row>
    <row r="90">
      <c r="A90" s="427" t="s">
        <v>1351</v>
      </c>
      <c r="B90" s="176" t="s">
        <v>1349</v>
      </c>
      <c r="C90" s="36" t="s">
        <v>1274</v>
      </c>
      <c r="D90" s="428" t="s">
        <v>191</v>
      </c>
      <c r="E90" s="36" t="s">
        <v>1350</v>
      </c>
      <c r="F90" s="134" t="s">
        <v>581</v>
      </c>
      <c r="G90" s="429">
        <f>IFERROR(__xludf.DUMMYFUNCTION("IF(D90=""CELL-NEW"", IF(REGEXMATCH(E90, ""Pro Max""), 0.5, IF(REGEXMATCH(E90, ""Pro""), 0.4, 0.35)), """")"),0.35)</f>
        <v>0.35</v>
      </c>
      <c r="H90" s="176"/>
      <c r="I90" s="176"/>
      <c r="J90" s="176"/>
      <c r="K90" s="176"/>
      <c r="L90" s="176"/>
      <c r="M90" s="176"/>
      <c r="N90" s="176"/>
      <c r="O90" s="176"/>
      <c r="P90" s="176"/>
      <c r="Q90" s="430"/>
      <c r="R90" s="430"/>
      <c r="S90" s="430"/>
      <c r="T90" s="430"/>
      <c r="U90" s="430"/>
      <c r="V90" s="430"/>
      <c r="W90" s="430"/>
      <c r="X90" s="430"/>
      <c r="Y90" s="430"/>
      <c r="Z90" s="430"/>
    </row>
    <row r="91">
      <c r="A91" s="427" t="s">
        <v>1352</v>
      </c>
      <c r="B91" s="176" t="s">
        <v>1349</v>
      </c>
      <c r="C91" s="36" t="s">
        <v>575</v>
      </c>
      <c r="D91" s="428" t="s">
        <v>191</v>
      </c>
      <c r="E91" s="36" t="s">
        <v>1350</v>
      </c>
      <c r="F91" s="134" t="s">
        <v>581</v>
      </c>
      <c r="G91" s="429">
        <f>IFERROR(__xludf.DUMMYFUNCTION("IF(D91=""CELL-NEW"", IF(REGEXMATCH(E91, ""Pro Max""), 0.5, IF(REGEXMATCH(E91, ""Pro""), 0.4, 0.35)), """")"),0.35)</f>
        <v>0.35</v>
      </c>
      <c r="H91" s="176"/>
      <c r="I91" s="176"/>
      <c r="J91" s="176"/>
      <c r="K91" s="176"/>
      <c r="L91" s="176"/>
      <c r="M91" s="176"/>
      <c r="N91" s="176"/>
      <c r="O91" s="176"/>
      <c r="P91" s="176"/>
      <c r="Q91" s="430"/>
      <c r="R91" s="430"/>
      <c r="S91" s="430"/>
      <c r="T91" s="430"/>
      <c r="U91" s="430"/>
      <c r="V91" s="430"/>
      <c r="W91" s="430"/>
      <c r="X91" s="430"/>
      <c r="Y91" s="430"/>
      <c r="Z91" s="430"/>
    </row>
    <row r="92">
      <c r="A92" s="427" t="s">
        <v>1353</v>
      </c>
      <c r="B92" s="176" t="s">
        <v>1349</v>
      </c>
      <c r="C92" s="36" t="s">
        <v>1334</v>
      </c>
      <c r="D92" s="428" t="s">
        <v>191</v>
      </c>
      <c r="E92" s="36" t="s">
        <v>1350</v>
      </c>
      <c r="F92" s="134" t="s">
        <v>581</v>
      </c>
      <c r="G92" s="429">
        <f>IFERROR(__xludf.DUMMYFUNCTION("IF(D92=""CELL-NEW"", IF(REGEXMATCH(E92, ""Pro Max""), 0.5, IF(REGEXMATCH(E92, ""Pro""), 0.4, 0.35)), """")"),0.35)</f>
        <v>0.35</v>
      </c>
      <c r="H92" s="176"/>
      <c r="I92" s="176"/>
      <c r="J92" s="176"/>
      <c r="K92" s="176"/>
      <c r="L92" s="176"/>
      <c r="M92" s="176"/>
      <c r="N92" s="176"/>
      <c r="O92" s="176"/>
      <c r="P92" s="176"/>
      <c r="Q92" s="430"/>
      <c r="R92" s="430"/>
      <c r="S92" s="430"/>
      <c r="T92" s="430"/>
      <c r="U92" s="430"/>
      <c r="V92" s="430"/>
      <c r="W92" s="430"/>
      <c r="X92" s="430"/>
      <c r="Y92" s="430"/>
      <c r="Z92" s="430"/>
    </row>
    <row r="93">
      <c r="A93" s="427" t="s">
        <v>1354</v>
      </c>
      <c r="B93" s="176" t="s">
        <v>1349</v>
      </c>
      <c r="C93" s="36" t="s">
        <v>1339</v>
      </c>
      <c r="D93" s="428" t="s">
        <v>191</v>
      </c>
      <c r="E93" s="36" t="s">
        <v>1350</v>
      </c>
      <c r="F93" s="134" t="s">
        <v>581</v>
      </c>
      <c r="G93" s="429">
        <f>IFERROR(__xludf.DUMMYFUNCTION("IF(D93=""CELL-NEW"", IF(REGEXMATCH(E93, ""Pro Max""), 0.5, IF(REGEXMATCH(E93, ""Pro""), 0.4, 0.35)), """")"),0.35)</f>
        <v>0.35</v>
      </c>
      <c r="H93" s="176"/>
      <c r="I93" s="176"/>
      <c r="J93" s="176"/>
      <c r="K93" s="176"/>
      <c r="L93" s="176"/>
      <c r="M93" s="176"/>
      <c r="N93" s="176"/>
      <c r="O93" s="176"/>
      <c r="P93" s="176"/>
      <c r="Q93" s="430"/>
      <c r="R93" s="430"/>
      <c r="S93" s="430"/>
      <c r="T93" s="430"/>
      <c r="U93" s="430"/>
      <c r="V93" s="430"/>
      <c r="W93" s="430"/>
      <c r="X93" s="430"/>
      <c r="Y93" s="430"/>
      <c r="Z93" s="430"/>
    </row>
    <row r="94">
      <c r="A94" s="427" t="s">
        <v>1355</v>
      </c>
      <c r="B94" s="176" t="s">
        <v>1349</v>
      </c>
      <c r="C94" s="36" t="s">
        <v>1287</v>
      </c>
      <c r="D94" s="428" t="s">
        <v>191</v>
      </c>
      <c r="E94" s="36" t="s">
        <v>1350</v>
      </c>
      <c r="F94" s="134" t="s">
        <v>581</v>
      </c>
      <c r="G94" s="429">
        <f>IFERROR(__xludf.DUMMYFUNCTION("IF(D94=""CELL-NEW"", IF(REGEXMATCH(E94, ""Pro Max""), 0.5, IF(REGEXMATCH(E94, ""Pro""), 0.4, 0.35)), """")"),0.35)</f>
        <v>0.35</v>
      </c>
      <c r="H94" s="176"/>
      <c r="I94" s="176"/>
      <c r="J94" s="176"/>
      <c r="K94" s="176"/>
      <c r="L94" s="176"/>
      <c r="M94" s="176"/>
      <c r="N94" s="176"/>
      <c r="O94" s="176"/>
      <c r="P94" s="176"/>
      <c r="Q94" s="430"/>
      <c r="R94" s="430"/>
      <c r="S94" s="430"/>
      <c r="T94" s="430"/>
      <c r="U94" s="430"/>
      <c r="V94" s="430"/>
      <c r="W94" s="430"/>
      <c r="X94" s="430"/>
      <c r="Y94" s="430"/>
      <c r="Z94" s="430"/>
    </row>
    <row r="95">
      <c r="A95" s="427" t="s">
        <v>1356</v>
      </c>
      <c r="B95" s="176" t="s">
        <v>1357</v>
      </c>
      <c r="C95" s="36" t="s">
        <v>1358</v>
      </c>
      <c r="D95" s="428" t="s">
        <v>191</v>
      </c>
      <c r="E95" s="36" t="s">
        <v>1359</v>
      </c>
      <c r="F95" s="134" t="s">
        <v>581</v>
      </c>
      <c r="G95" s="429">
        <f>IFERROR(__xludf.DUMMYFUNCTION("IF(D95=""CELL-NEW"", IF(REGEXMATCH(E95, ""Pro Max""), 0.5, IF(REGEXMATCH(E95, ""Pro""), 0.4, 0.35)), """")"),0.4)</f>
        <v>0.4</v>
      </c>
      <c r="H95" s="176"/>
      <c r="I95" s="176"/>
      <c r="J95" s="176"/>
      <c r="K95" s="176"/>
      <c r="L95" s="176"/>
      <c r="M95" s="176"/>
      <c r="N95" s="176"/>
      <c r="O95" s="176"/>
      <c r="P95" s="176"/>
      <c r="Q95" s="430"/>
      <c r="R95" s="430"/>
      <c r="S95" s="430"/>
      <c r="T95" s="430"/>
      <c r="U95" s="430"/>
      <c r="V95" s="430"/>
      <c r="W95" s="430"/>
      <c r="X95" s="430"/>
      <c r="Y95" s="430"/>
      <c r="Z95" s="430"/>
    </row>
    <row r="96">
      <c r="A96" s="427" t="s">
        <v>1360</v>
      </c>
      <c r="B96" s="176" t="s">
        <v>1361</v>
      </c>
      <c r="C96" s="36" t="s">
        <v>1358</v>
      </c>
      <c r="D96" s="428" t="s">
        <v>191</v>
      </c>
      <c r="E96" s="36" t="s">
        <v>1359</v>
      </c>
      <c r="F96" s="134" t="s">
        <v>581</v>
      </c>
      <c r="G96" s="429">
        <f>IFERROR(__xludf.DUMMYFUNCTION("IF(D96=""CELL-NEW"", IF(REGEXMATCH(E96, ""Pro Max""), 0.5, IF(REGEXMATCH(E96, ""Pro""), 0.4, 0.35)), """")"),0.4)</f>
        <v>0.4</v>
      </c>
      <c r="H96" s="176"/>
      <c r="I96" s="176"/>
      <c r="J96" s="176"/>
      <c r="K96" s="176"/>
      <c r="L96" s="176"/>
      <c r="M96" s="176"/>
      <c r="N96" s="176"/>
      <c r="O96" s="176"/>
      <c r="P96" s="176"/>
      <c r="Q96" s="430"/>
      <c r="R96" s="430"/>
      <c r="S96" s="430"/>
      <c r="T96" s="430"/>
      <c r="U96" s="430"/>
      <c r="V96" s="430"/>
      <c r="W96" s="430"/>
      <c r="X96" s="430"/>
      <c r="Y96" s="430"/>
      <c r="Z96" s="430"/>
    </row>
    <row r="97">
      <c r="A97" s="427" t="s">
        <v>1362</v>
      </c>
      <c r="B97" s="176" t="s">
        <v>1363</v>
      </c>
      <c r="C97" s="36" t="s">
        <v>1358</v>
      </c>
      <c r="D97" s="428" t="s">
        <v>191</v>
      </c>
      <c r="E97" s="36" t="s">
        <v>1359</v>
      </c>
      <c r="F97" s="134" t="s">
        <v>581</v>
      </c>
      <c r="G97" s="429">
        <f>IFERROR(__xludf.DUMMYFUNCTION("IF(D97=""CELL-NEW"", IF(REGEXMATCH(E97, ""Pro Max""), 0.5, IF(REGEXMATCH(E97, ""Pro""), 0.4, 0.35)), """")"),0.4)</f>
        <v>0.4</v>
      </c>
      <c r="H97" s="176"/>
      <c r="I97" s="176"/>
      <c r="J97" s="176"/>
      <c r="K97" s="176"/>
      <c r="L97" s="176"/>
      <c r="M97" s="176"/>
      <c r="N97" s="176"/>
      <c r="O97" s="176"/>
      <c r="P97" s="176"/>
      <c r="Q97" s="430"/>
      <c r="R97" s="430"/>
      <c r="S97" s="430"/>
      <c r="T97" s="430"/>
      <c r="U97" s="430"/>
      <c r="V97" s="430"/>
      <c r="W97" s="430"/>
      <c r="X97" s="430"/>
      <c r="Y97" s="430"/>
      <c r="Z97" s="430"/>
    </row>
    <row r="98">
      <c r="A98" s="427" t="s">
        <v>1364</v>
      </c>
      <c r="B98" s="176" t="s">
        <v>1357</v>
      </c>
      <c r="C98" s="36" t="s">
        <v>725</v>
      </c>
      <c r="D98" s="428" t="s">
        <v>191</v>
      </c>
      <c r="E98" s="36" t="s">
        <v>1359</v>
      </c>
      <c r="F98" s="134" t="s">
        <v>581</v>
      </c>
      <c r="G98" s="429">
        <f>IFERROR(__xludf.DUMMYFUNCTION("IF(D98=""CELL-NEW"", IF(REGEXMATCH(E98, ""Pro Max""), 0.5, IF(REGEXMATCH(E98, ""Pro""), 0.4, 0.35)), """")"),0.4)</f>
        <v>0.4</v>
      </c>
      <c r="H98" s="176"/>
      <c r="I98" s="176"/>
      <c r="J98" s="176"/>
      <c r="K98" s="176"/>
      <c r="L98" s="176"/>
      <c r="M98" s="176"/>
      <c r="N98" s="176"/>
      <c r="O98" s="176"/>
      <c r="P98" s="176"/>
      <c r="Q98" s="430"/>
      <c r="R98" s="430"/>
      <c r="S98" s="430"/>
      <c r="T98" s="430"/>
      <c r="U98" s="430"/>
      <c r="V98" s="430"/>
      <c r="W98" s="430"/>
      <c r="X98" s="430"/>
      <c r="Y98" s="430"/>
      <c r="Z98" s="430"/>
    </row>
    <row r="99">
      <c r="A99" s="427" t="s">
        <v>1365</v>
      </c>
      <c r="B99" s="176" t="s">
        <v>1361</v>
      </c>
      <c r="C99" s="36" t="s">
        <v>725</v>
      </c>
      <c r="D99" s="428" t="s">
        <v>191</v>
      </c>
      <c r="E99" s="36" t="s">
        <v>1359</v>
      </c>
      <c r="F99" s="134" t="s">
        <v>581</v>
      </c>
      <c r="G99" s="429">
        <f>IFERROR(__xludf.DUMMYFUNCTION("IF(D99=""CELL-NEW"", IF(REGEXMATCH(E99, ""Pro Max""), 0.5, IF(REGEXMATCH(E99, ""Pro""), 0.4, 0.35)), """")"),0.4)</f>
        <v>0.4</v>
      </c>
      <c r="H99" s="176"/>
      <c r="I99" s="176"/>
      <c r="J99" s="176"/>
      <c r="K99" s="176"/>
      <c r="L99" s="176"/>
      <c r="M99" s="176"/>
      <c r="N99" s="176"/>
      <c r="O99" s="176"/>
      <c r="P99" s="176"/>
      <c r="Q99" s="430"/>
      <c r="R99" s="430"/>
      <c r="S99" s="430"/>
      <c r="T99" s="430"/>
      <c r="U99" s="430"/>
      <c r="V99" s="430"/>
      <c r="W99" s="430"/>
      <c r="X99" s="430"/>
      <c r="Y99" s="430"/>
      <c r="Z99" s="430"/>
    </row>
    <row r="100">
      <c r="A100" s="427" t="s">
        <v>1366</v>
      </c>
      <c r="B100" s="176" t="s">
        <v>1363</v>
      </c>
      <c r="C100" s="36" t="s">
        <v>725</v>
      </c>
      <c r="D100" s="428" t="s">
        <v>191</v>
      </c>
      <c r="E100" s="36" t="s">
        <v>1359</v>
      </c>
      <c r="F100" s="134" t="s">
        <v>581</v>
      </c>
      <c r="G100" s="429">
        <f>IFERROR(__xludf.DUMMYFUNCTION("IF(D100=""CELL-NEW"", IF(REGEXMATCH(E100, ""Pro Max""), 0.5, IF(REGEXMATCH(E100, ""Pro""), 0.4, 0.35)), """")"),0.4)</f>
        <v>0.4</v>
      </c>
      <c r="H100" s="176"/>
      <c r="I100" s="176"/>
      <c r="J100" s="176"/>
      <c r="K100" s="176"/>
      <c r="L100" s="176"/>
      <c r="M100" s="176"/>
      <c r="N100" s="176"/>
      <c r="O100" s="176"/>
      <c r="P100" s="176"/>
      <c r="Q100" s="430"/>
      <c r="R100" s="430"/>
      <c r="S100" s="430"/>
      <c r="T100" s="430"/>
      <c r="U100" s="430"/>
      <c r="V100" s="430"/>
      <c r="W100" s="430"/>
      <c r="X100" s="430"/>
      <c r="Y100" s="430"/>
      <c r="Z100" s="430"/>
    </row>
    <row r="101">
      <c r="A101" s="427" t="s">
        <v>1367</v>
      </c>
      <c r="B101" s="176" t="s">
        <v>1357</v>
      </c>
      <c r="C101" s="36" t="s">
        <v>641</v>
      </c>
      <c r="D101" s="428" t="s">
        <v>191</v>
      </c>
      <c r="E101" s="36" t="s">
        <v>1359</v>
      </c>
      <c r="F101" s="134" t="s">
        <v>581</v>
      </c>
      <c r="G101" s="429">
        <f>IFERROR(__xludf.DUMMYFUNCTION("IF(D101=""CELL-NEW"", IF(REGEXMATCH(E101, ""Pro Max""), 0.5, IF(REGEXMATCH(E101, ""Pro""), 0.4, 0.35)), """")"),0.4)</f>
        <v>0.4</v>
      </c>
      <c r="H101" s="176"/>
      <c r="I101" s="176"/>
      <c r="J101" s="176"/>
      <c r="K101" s="176"/>
      <c r="L101" s="176"/>
      <c r="M101" s="176"/>
      <c r="N101" s="176"/>
      <c r="O101" s="176"/>
      <c r="P101" s="176"/>
      <c r="Q101" s="430"/>
      <c r="R101" s="430"/>
      <c r="S101" s="430"/>
      <c r="T101" s="430"/>
      <c r="U101" s="430"/>
      <c r="V101" s="430"/>
      <c r="W101" s="430"/>
      <c r="X101" s="430"/>
      <c r="Y101" s="430"/>
      <c r="Z101" s="430"/>
    </row>
    <row r="102">
      <c r="A102" s="427" t="s">
        <v>1368</v>
      </c>
      <c r="B102" s="176" t="s">
        <v>1361</v>
      </c>
      <c r="C102" s="36" t="s">
        <v>641</v>
      </c>
      <c r="D102" s="428" t="s">
        <v>191</v>
      </c>
      <c r="E102" s="36" t="s">
        <v>1359</v>
      </c>
      <c r="F102" s="134" t="s">
        <v>581</v>
      </c>
      <c r="G102" s="429">
        <f>IFERROR(__xludf.DUMMYFUNCTION("IF(D102=""CELL-NEW"", IF(REGEXMATCH(E102, ""Pro Max""), 0.5, IF(REGEXMATCH(E102, ""Pro""), 0.4, 0.35)), """")"),0.4)</f>
        <v>0.4</v>
      </c>
      <c r="H102" s="176"/>
      <c r="I102" s="176"/>
      <c r="J102" s="176"/>
      <c r="K102" s="176"/>
      <c r="L102" s="176"/>
      <c r="M102" s="176"/>
      <c r="N102" s="176"/>
      <c r="O102" s="176"/>
      <c r="P102" s="176"/>
      <c r="Q102" s="430"/>
      <c r="R102" s="430"/>
      <c r="S102" s="430"/>
      <c r="T102" s="430"/>
      <c r="U102" s="430"/>
      <c r="V102" s="430"/>
      <c r="W102" s="430"/>
      <c r="X102" s="430"/>
      <c r="Y102" s="430"/>
      <c r="Z102" s="430"/>
    </row>
    <row r="103">
      <c r="A103" s="427" t="s">
        <v>1369</v>
      </c>
      <c r="B103" s="176" t="s">
        <v>1363</v>
      </c>
      <c r="C103" s="36" t="s">
        <v>641</v>
      </c>
      <c r="D103" s="428" t="s">
        <v>191</v>
      </c>
      <c r="E103" s="36" t="s">
        <v>1359</v>
      </c>
      <c r="F103" s="134" t="s">
        <v>581</v>
      </c>
      <c r="G103" s="429">
        <f>IFERROR(__xludf.DUMMYFUNCTION("IF(D103=""CELL-NEW"", IF(REGEXMATCH(E103, ""Pro Max""), 0.5, IF(REGEXMATCH(E103, ""Pro""), 0.4, 0.35)), """")"),0.4)</f>
        <v>0.4</v>
      </c>
      <c r="H103" s="176"/>
      <c r="I103" s="176"/>
      <c r="J103" s="176"/>
      <c r="K103" s="176"/>
      <c r="L103" s="176"/>
      <c r="M103" s="176"/>
      <c r="N103" s="176"/>
      <c r="O103" s="176"/>
      <c r="P103" s="176"/>
      <c r="Q103" s="430"/>
      <c r="R103" s="430"/>
      <c r="S103" s="430"/>
      <c r="T103" s="430"/>
      <c r="U103" s="430"/>
      <c r="V103" s="430"/>
      <c r="W103" s="430"/>
      <c r="X103" s="430"/>
      <c r="Y103" s="430"/>
      <c r="Z103" s="430"/>
    </row>
    <row r="104">
      <c r="A104" s="427" t="s">
        <v>1370</v>
      </c>
      <c r="B104" s="176" t="s">
        <v>1357</v>
      </c>
      <c r="C104" s="36" t="s">
        <v>1371</v>
      </c>
      <c r="D104" s="428" t="s">
        <v>191</v>
      </c>
      <c r="E104" s="36" t="s">
        <v>1359</v>
      </c>
      <c r="F104" s="134" t="s">
        <v>581</v>
      </c>
      <c r="G104" s="429">
        <f>IFERROR(__xludf.DUMMYFUNCTION("IF(D104=""CELL-NEW"", IF(REGEXMATCH(E104, ""Pro Max""), 0.5, IF(REGEXMATCH(E104, ""Pro""), 0.4, 0.35)), """")"),0.4)</f>
        <v>0.4</v>
      </c>
      <c r="H104" s="176"/>
      <c r="I104" s="176"/>
      <c r="J104" s="176"/>
      <c r="K104" s="176"/>
      <c r="L104" s="176"/>
      <c r="M104" s="176"/>
      <c r="N104" s="176"/>
      <c r="O104" s="176"/>
      <c r="P104" s="176"/>
      <c r="Q104" s="430"/>
      <c r="R104" s="430"/>
      <c r="S104" s="430"/>
      <c r="T104" s="430"/>
      <c r="U104" s="430"/>
      <c r="V104" s="430"/>
      <c r="W104" s="430"/>
      <c r="X104" s="430"/>
      <c r="Y104" s="430"/>
      <c r="Z104" s="430"/>
    </row>
    <row r="105">
      <c r="A105" s="427" t="s">
        <v>1372</v>
      </c>
      <c r="B105" s="176" t="s">
        <v>1361</v>
      </c>
      <c r="C105" s="36" t="s">
        <v>1371</v>
      </c>
      <c r="D105" s="428" t="s">
        <v>191</v>
      </c>
      <c r="E105" s="36" t="s">
        <v>1359</v>
      </c>
      <c r="F105" s="134" t="s">
        <v>581</v>
      </c>
      <c r="G105" s="429">
        <f>IFERROR(__xludf.DUMMYFUNCTION("IF(D105=""CELL-NEW"", IF(REGEXMATCH(E105, ""Pro Max""), 0.5, IF(REGEXMATCH(E105, ""Pro""), 0.4, 0.35)), """")"),0.4)</f>
        <v>0.4</v>
      </c>
      <c r="H105" s="176"/>
      <c r="I105" s="176"/>
      <c r="J105" s="176"/>
      <c r="K105" s="176"/>
      <c r="L105" s="176"/>
      <c r="M105" s="176"/>
      <c r="N105" s="176"/>
      <c r="O105" s="176"/>
      <c r="P105" s="176"/>
      <c r="Q105" s="430"/>
      <c r="R105" s="430"/>
      <c r="S105" s="430"/>
      <c r="T105" s="430"/>
      <c r="U105" s="430"/>
      <c r="V105" s="430"/>
      <c r="W105" s="430"/>
      <c r="X105" s="430"/>
      <c r="Y105" s="430"/>
      <c r="Z105" s="430"/>
    </row>
    <row r="106">
      <c r="A106" s="427" t="s">
        <v>1373</v>
      </c>
      <c r="B106" s="176" t="s">
        <v>1363</v>
      </c>
      <c r="C106" s="36" t="s">
        <v>1371</v>
      </c>
      <c r="D106" s="428" t="s">
        <v>191</v>
      </c>
      <c r="E106" s="36" t="s">
        <v>1359</v>
      </c>
      <c r="F106" s="134" t="s">
        <v>581</v>
      </c>
      <c r="G106" s="429">
        <f>IFERROR(__xludf.DUMMYFUNCTION("IF(D106=""CELL-NEW"", IF(REGEXMATCH(E106, ""Pro Max""), 0.5, IF(REGEXMATCH(E106, ""Pro""), 0.4, 0.35)), """")"),0.4)</f>
        <v>0.4</v>
      </c>
      <c r="H106" s="176"/>
      <c r="I106" s="176"/>
      <c r="J106" s="176"/>
      <c r="K106" s="176"/>
      <c r="L106" s="176"/>
      <c r="M106" s="176"/>
      <c r="N106" s="176"/>
      <c r="O106" s="176"/>
      <c r="P106" s="176"/>
      <c r="Q106" s="430"/>
      <c r="R106" s="430"/>
      <c r="S106" s="430"/>
      <c r="T106" s="430"/>
      <c r="U106" s="430"/>
      <c r="V106" s="430"/>
      <c r="W106" s="430"/>
      <c r="X106" s="430"/>
      <c r="Y106" s="430"/>
      <c r="Z106" s="430"/>
    </row>
    <row r="107">
      <c r="A107" s="427" t="s">
        <v>1374</v>
      </c>
      <c r="B107" s="176" t="s">
        <v>1375</v>
      </c>
      <c r="C107" s="36" t="s">
        <v>1358</v>
      </c>
      <c r="D107" s="428" t="s">
        <v>191</v>
      </c>
      <c r="E107" s="36" t="s">
        <v>1238</v>
      </c>
      <c r="F107" s="134" t="s">
        <v>581</v>
      </c>
      <c r="G107" s="429">
        <f>IFERROR(__xludf.DUMMYFUNCTION("IF(D107=""CELL-NEW"", IF(REGEXMATCH(E107, ""Pro Max""), 0.5, IF(REGEXMATCH(E107, ""Pro""), 0.4, 0.35)), """")"),0.5)</f>
        <v>0.5</v>
      </c>
      <c r="H107" s="176"/>
      <c r="I107" s="176"/>
      <c r="J107" s="176"/>
      <c r="K107" s="176"/>
      <c r="L107" s="176"/>
      <c r="M107" s="176"/>
      <c r="N107" s="176"/>
      <c r="O107" s="176"/>
      <c r="P107" s="176"/>
      <c r="Q107" s="430"/>
      <c r="R107" s="430"/>
      <c r="S107" s="430"/>
      <c r="T107" s="430"/>
      <c r="U107" s="430"/>
      <c r="V107" s="430"/>
      <c r="W107" s="430"/>
      <c r="X107" s="430"/>
      <c r="Y107" s="430"/>
      <c r="Z107" s="430"/>
    </row>
    <row r="108">
      <c r="A108" s="427" t="s">
        <v>1376</v>
      </c>
      <c r="B108" s="176" t="s">
        <v>1375</v>
      </c>
      <c r="C108" s="36" t="s">
        <v>725</v>
      </c>
      <c r="D108" s="428" t="s">
        <v>191</v>
      </c>
      <c r="E108" s="36" t="s">
        <v>1238</v>
      </c>
      <c r="F108" s="134" t="s">
        <v>581</v>
      </c>
      <c r="G108" s="429">
        <f>IFERROR(__xludf.DUMMYFUNCTION("IF(D108=""CELL-NEW"", IF(REGEXMATCH(E108, ""Pro Max""), 0.5, IF(REGEXMATCH(E108, ""Pro""), 0.4, 0.35)), """")"),0.5)</f>
        <v>0.5</v>
      </c>
      <c r="H108" s="176"/>
      <c r="I108" s="176"/>
      <c r="J108" s="176"/>
      <c r="K108" s="176"/>
      <c r="L108" s="176"/>
      <c r="M108" s="176"/>
      <c r="N108" s="176"/>
      <c r="O108" s="176"/>
      <c r="P108" s="176"/>
      <c r="Q108" s="430"/>
      <c r="R108" s="430"/>
      <c r="S108" s="430"/>
      <c r="T108" s="430"/>
      <c r="U108" s="430"/>
      <c r="V108" s="430"/>
      <c r="W108" s="430"/>
      <c r="X108" s="430"/>
      <c r="Y108" s="430"/>
      <c r="Z108" s="430"/>
    </row>
    <row r="109">
      <c r="A109" s="427" t="s">
        <v>1377</v>
      </c>
      <c r="B109" s="176" t="s">
        <v>1375</v>
      </c>
      <c r="C109" s="36" t="s">
        <v>641</v>
      </c>
      <c r="D109" s="428" t="s">
        <v>191</v>
      </c>
      <c r="E109" s="36" t="s">
        <v>1238</v>
      </c>
      <c r="F109" s="134" t="s">
        <v>581</v>
      </c>
      <c r="G109" s="429">
        <f>IFERROR(__xludf.DUMMYFUNCTION("IF(D109=""CELL-NEW"", IF(REGEXMATCH(E109, ""Pro Max""), 0.5, IF(REGEXMATCH(E109, ""Pro""), 0.4, 0.35)), """")"),0.5)</f>
        <v>0.5</v>
      </c>
      <c r="H109" s="176"/>
      <c r="I109" s="176"/>
      <c r="J109" s="176"/>
      <c r="K109" s="176"/>
      <c r="L109" s="176"/>
      <c r="M109" s="176"/>
      <c r="N109" s="176"/>
      <c r="O109" s="176"/>
      <c r="P109" s="176"/>
      <c r="Q109" s="430"/>
      <c r="R109" s="430"/>
      <c r="S109" s="430"/>
      <c r="T109" s="430"/>
      <c r="U109" s="430"/>
      <c r="V109" s="430"/>
      <c r="W109" s="430"/>
      <c r="X109" s="430"/>
      <c r="Y109" s="430"/>
      <c r="Z109" s="430"/>
    </row>
    <row r="110">
      <c r="A110" s="427" t="s">
        <v>1378</v>
      </c>
      <c r="B110" s="176" t="s">
        <v>1375</v>
      </c>
      <c r="C110" s="36" t="s">
        <v>1371</v>
      </c>
      <c r="D110" s="428" t="s">
        <v>191</v>
      </c>
      <c r="E110" s="36" t="s">
        <v>1238</v>
      </c>
      <c r="F110" s="134" t="s">
        <v>581</v>
      </c>
      <c r="G110" s="429">
        <f>IFERROR(__xludf.DUMMYFUNCTION("IF(D110=""CELL-NEW"", IF(REGEXMATCH(E110, ""Pro Max""), 0.5, IF(REGEXMATCH(E110, ""Pro""), 0.4, 0.35)), """")"),0.5)</f>
        <v>0.5</v>
      </c>
      <c r="H110" s="176"/>
      <c r="I110" s="176"/>
      <c r="J110" s="176"/>
      <c r="K110" s="176"/>
      <c r="L110" s="176"/>
      <c r="M110" s="176"/>
      <c r="N110" s="176"/>
      <c r="O110" s="176"/>
      <c r="P110" s="176"/>
      <c r="Q110" s="430"/>
      <c r="R110" s="430"/>
      <c r="S110" s="430"/>
      <c r="T110" s="430"/>
      <c r="U110" s="430"/>
      <c r="V110" s="430"/>
      <c r="W110" s="430"/>
      <c r="X110" s="430"/>
      <c r="Y110" s="430"/>
      <c r="Z110" s="430"/>
    </row>
    <row r="111">
      <c r="A111" s="427" t="s">
        <v>603</v>
      </c>
      <c r="B111" s="176" t="s">
        <v>1379</v>
      </c>
      <c r="C111" s="36" t="s">
        <v>728</v>
      </c>
      <c r="D111" s="428" t="s">
        <v>191</v>
      </c>
      <c r="E111" s="36" t="s">
        <v>1244</v>
      </c>
      <c r="F111" s="134" t="s">
        <v>581</v>
      </c>
      <c r="G111" s="429">
        <f>IFERROR(__xludf.DUMMYFUNCTION("IF(D111=""CELL-NEW"", IF(REGEXMATCH(E111, ""Pro Max""), 0.5, IF(REGEXMATCH(E111, ""Pro""), 0.4, 0.35)), """")"),0.35)</f>
        <v>0.35</v>
      </c>
      <c r="H111" s="176"/>
      <c r="I111" s="176"/>
      <c r="J111" s="176"/>
      <c r="K111" s="176"/>
      <c r="L111" s="176"/>
      <c r="M111" s="176"/>
      <c r="N111" s="176"/>
      <c r="O111" s="176"/>
      <c r="P111" s="176"/>
      <c r="Q111" s="430"/>
      <c r="R111" s="430"/>
      <c r="S111" s="430"/>
      <c r="T111" s="430"/>
      <c r="U111" s="430"/>
      <c r="V111" s="430"/>
      <c r="W111" s="430"/>
      <c r="X111" s="430"/>
      <c r="Y111" s="430"/>
      <c r="Z111" s="430"/>
    </row>
    <row r="112">
      <c r="A112" s="427" t="s">
        <v>600</v>
      </c>
      <c r="B112" s="176" t="s">
        <v>1380</v>
      </c>
      <c r="C112" s="36" t="s">
        <v>728</v>
      </c>
      <c r="D112" s="428" t="s">
        <v>191</v>
      </c>
      <c r="E112" s="36" t="s">
        <v>1244</v>
      </c>
      <c r="F112" s="134" t="s">
        <v>581</v>
      </c>
      <c r="G112" s="429">
        <f>IFERROR(__xludf.DUMMYFUNCTION("IF(D112=""CELL-NEW"", IF(REGEXMATCH(E112, ""Pro Max""), 0.5, IF(REGEXMATCH(E112, ""Pro""), 0.4, 0.35)), """")"),0.35)</f>
        <v>0.35</v>
      </c>
      <c r="H112" s="176"/>
      <c r="I112" s="176"/>
      <c r="J112" s="176"/>
      <c r="K112" s="176"/>
      <c r="L112" s="176"/>
      <c r="M112" s="176"/>
      <c r="N112" s="176"/>
      <c r="O112" s="176"/>
      <c r="P112" s="176"/>
      <c r="Q112" s="430"/>
      <c r="R112" s="430"/>
      <c r="S112" s="430"/>
      <c r="T112" s="430"/>
      <c r="U112" s="430"/>
      <c r="V112" s="430"/>
      <c r="W112" s="430"/>
      <c r="X112" s="430"/>
      <c r="Y112" s="430"/>
      <c r="Z112" s="430"/>
    </row>
    <row r="113">
      <c r="A113" s="427" t="s">
        <v>837</v>
      </c>
      <c r="B113" s="176" t="s">
        <v>1381</v>
      </c>
      <c r="C113" s="36" t="s">
        <v>728</v>
      </c>
      <c r="D113" s="428" t="s">
        <v>191</v>
      </c>
      <c r="E113" s="36" t="s">
        <v>1244</v>
      </c>
      <c r="F113" s="134" t="s">
        <v>581</v>
      </c>
      <c r="G113" s="429">
        <f>IFERROR(__xludf.DUMMYFUNCTION("IF(D113=""CELL-NEW"", IF(REGEXMATCH(E113, ""Pro Max""), 0.5, IF(REGEXMATCH(E113, ""Pro""), 0.4, 0.35)), """")"),0.35)</f>
        <v>0.35</v>
      </c>
      <c r="H113" s="176"/>
      <c r="I113" s="176"/>
      <c r="J113" s="176"/>
      <c r="K113" s="176"/>
      <c r="L113" s="176"/>
      <c r="M113" s="176"/>
      <c r="N113" s="176"/>
      <c r="O113" s="176"/>
      <c r="P113" s="176"/>
      <c r="Q113" s="430"/>
      <c r="R113" s="430"/>
      <c r="S113" s="430"/>
      <c r="T113" s="430"/>
      <c r="U113" s="430"/>
      <c r="V113" s="430"/>
      <c r="W113" s="430"/>
      <c r="X113" s="430"/>
      <c r="Y113" s="430"/>
      <c r="Z113" s="430"/>
    </row>
    <row r="114">
      <c r="A114" s="427" t="s">
        <v>1382</v>
      </c>
      <c r="B114" s="176" t="s">
        <v>1383</v>
      </c>
      <c r="C114" s="36" t="s">
        <v>728</v>
      </c>
      <c r="D114" s="428" t="s">
        <v>191</v>
      </c>
      <c r="E114" s="36" t="s">
        <v>1244</v>
      </c>
      <c r="F114" s="134" t="s">
        <v>581</v>
      </c>
      <c r="G114" s="429">
        <f>IFERROR(__xludf.DUMMYFUNCTION("IF(D114=""CELL-NEW"", IF(REGEXMATCH(E114, ""Pro Max""), 0.5, IF(REGEXMATCH(E114, ""Pro""), 0.4, 0.35)), """")"),0.35)</f>
        <v>0.35</v>
      </c>
      <c r="H114" s="176"/>
      <c r="I114" s="176"/>
      <c r="J114" s="176"/>
      <c r="K114" s="176"/>
      <c r="L114" s="176"/>
      <c r="M114" s="176"/>
      <c r="N114" s="176"/>
      <c r="O114" s="176"/>
      <c r="P114" s="176"/>
      <c r="Q114" s="430"/>
      <c r="R114" s="430"/>
      <c r="S114" s="430"/>
      <c r="T114" s="430"/>
      <c r="U114" s="430"/>
      <c r="V114" s="430"/>
      <c r="W114" s="430"/>
      <c r="X114" s="430"/>
      <c r="Y114" s="430"/>
      <c r="Z114" s="430"/>
    </row>
    <row r="115">
      <c r="A115" s="427" t="s">
        <v>610</v>
      </c>
      <c r="B115" s="176" t="s">
        <v>1384</v>
      </c>
      <c r="C115" s="36" t="s">
        <v>728</v>
      </c>
      <c r="D115" s="428" t="s">
        <v>191</v>
      </c>
      <c r="E115" s="36" t="s">
        <v>1244</v>
      </c>
      <c r="F115" s="134" t="s">
        <v>581</v>
      </c>
      <c r="G115" s="429">
        <f>IFERROR(__xludf.DUMMYFUNCTION("IF(D115=""CELL-NEW"", IF(REGEXMATCH(E115, ""Pro Max""), 0.5, IF(REGEXMATCH(E115, ""Pro""), 0.4, 0.35)), """")"),0.35)</f>
        <v>0.35</v>
      </c>
      <c r="H115" s="176"/>
      <c r="I115" s="176"/>
      <c r="J115" s="176"/>
      <c r="K115" s="176"/>
      <c r="L115" s="176"/>
      <c r="M115" s="176"/>
      <c r="N115" s="176"/>
      <c r="O115" s="176"/>
      <c r="P115" s="176"/>
      <c r="Q115" s="430"/>
      <c r="R115" s="430"/>
      <c r="S115" s="430"/>
      <c r="T115" s="430"/>
      <c r="U115" s="430"/>
      <c r="V115" s="430"/>
      <c r="W115" s="430"/>
      <c r="X115" s="430"/>
      <c r="Y115" s="430"/>
      <c r="Z115" s="430"/>
    </row>
    <row r="116">
      <c r="A116" s="427" t="s">
        <v>1385</v>
      </c>
      <c r="B116" s="176" t="s">
        <v>1386</v>
      </c>
      <c r="C116" s="36" t="s">
        <v>728</v>
      </c>
      <c r="D116" s="428" t="s">
        <v>191</v>
      </c>
      <c r="E116" s="36" t="s">
        <v>1244</v>
      </c>
      <c r="F116" s="134" t="s">
        <v>581</v>
      </c>
      <c r="G116" s="429">
        <f>IFERROR(__xludf.DUMMYFUNCTION("IF(D116=""CELL-NEW"", IF(REGEXMATCH(E116, ""Pro Max""), 0.5, IF(REGEXMATCH(E116, ""Pro""), 0.4, 0.35)), """")"),0.35)</f>
        <v>0.35</v>
      </c>
      <c r="H116" s="176"/>
      <c r="I116" s="176"/>
      <c r="J116" s="176"/>
      <c r="K116" s="176"/>
      <c r="L116" s="176"/>
      <c r="M116" s="176"/>
      <c r="N116" s="176"/>
      <c r="O116" s="176"/>
      <c r="P116" s="176"/>
      <c r="Q116" s="430"/>
      <c r="R116" s="430"/>
      <c r="S116" s="430"/>
      <c r="T116" s="430"/>
      <c r="U116" s="430"/>
      <c r="V116" s="430"/>
      <c r="W116" s="430"/>
      <c r="X116" s="430"/>
      <c r="Y116" s="430"/>
      <c r="Z116" s="430"/>
    </row>
    <row r="117">
      <c r="A117" s="427" t="s">
        <v>1387</v>
      </c>
      <c r="B117" s="176" t="s">
        <v>1379</v>
      </c>
      <c r="C117" s="36" t="s">
        <v>1278</v>
      </c>
      <c r="D117" s="428" t="s">
        <v>191</v>
      </c>
      <c r="E117" s="36" t="s">
        <v>1244</v>
      </c>
      <c r="F117" s="134" t="s">
        <v>581</v>
      </c>
      <c r="G117" s="429">
        <f>IFERROR(__xludf.DUMMYFUNCTION("IF(D117=""CELL-NEW"", IF(REGEXMATCH(E117, ""Pro Max""), 0.5, IF(REGEXMATCH(E117, ""Pro""), 0.4, 0.35)), """")"),0.35)</f>
        <v>0.35</v>
      </c>
      <c r="H117" s="176"/>
      <c r="I117" s="176"/>
      <c r="J117" s="176"/>
      <c r="K117" s="176"/>
      <c r="L117" s="176"/>
      <c r="M117" s="176"/>
      <c r="N117" s="176"/>
      <c r="O117" s="176"/>
      <c r="P117" s="176"/>
      <c r="Q117" s="430"/>
      <c r="R117" s="430"/>
      <c r="S117" s="430"/>
      <c r="T117" s="430"/>
      <c r="U117" s="430"/>
      <c r="V117" s="430"/>
      <c r="W117" s="430"/>
      <c r="X117" s="430"/>
      <c r="Y117" s="430"/>
      <c r="Z117" s="430"/>
    </row>
    <row r="118">
      <c r="A118" s="427" t="s">
        <v>868</v>
      </c>
      <c r="B118" s="176" t="s">
        <v>1380</v>
      </c>
      <c r="C118" s="36" t="s">
        <v>1278</v>
      </c>
      <c r="D118" s="428" t="s">
        <v>191</v>
      </c>
      <c r="E118" s="36" t="s">
        <v>1244</v>
      </c>
      <c r="F118" s="134" t="s">
        <v>581</v>
      </c>
      <c r="G118" s="429">
        <f>IFERROR(__xludf.DUMMYFUNCTION("IF(D118=""CELL-NEW"", IF(REGEXMATCH(E118, ""Pro Max""), 0.5, IF(REGEXMATCH(E118, ""Pro""), 0.4, 0.35)), """")"),0.35)</f>
        <v>0.35</v>
      </c>
      <c r="H118" s="176"/>
      <c r="I118" s="176"/>
      <c r="J118" s="176"/>
      <c r="K118" s="176"/>
      <c r="L118" s="176"/>
      <c r="M118" s="176"/>
      <c r="N118" s="176"/>
      <c r="O118" s="176"/>
      <c r="P118" s="176"/>
      <c r="Q118" s="430"/>
      <c r="R118" s="430"/>
      <c r="S118" s="430"/>
      <c r="T118" s="430"/>
      <c r="U118" s="430"/>
      <c r="V118" s="430"/>
      <c r="W118" s="430"/>
      <c r="X118" s="430"/>
      <c r="Y118" s="430"/>
      <c r="Z118" s="430"/>
    </row>
    <row r="119">
      <c r="A119" s="427" t="s">
        <v>848</v>
      </c>
      <c r="B119" s="176" t="s">
        <v>1381</v>
      </c>
      <c r="C119" s="36" t="s">
        <v>1278</v>
      </c>
      <c r="D119" s="428" t="s">
        <v>191</v>
      </c>
      <c r="E119" s="36" t="s">
        <v>1244</v>
      </c>
      <c r="F119" s="134" t="s">
        <v>581</v>
      </c>
      <c r="G119" s="429">
        <f>IFERROR(__xludf.DUMMYFUNCTION("IF(D119=""CELL-NEW"", IF(REGEXMATCH(E119, ""Pro Max""), 0.5, IF(REGEXMATCH(E119, ""Pro""), 0.4, 0.35)), """")"),0.35)</f>
        <v>0.35</v>
      </c>
      <c r="H119" s="176"/>
      <c r="I119" s="176"/>
      <c r="J119" s="176"/>
      <c r="K119" s="176"/>
      <c r="L119" s="176"/>
      <c r="M119" s="176"/>
      <c r="N119" s="176"/>
      <c r="O119" s="176"/>
      <c r="P119" s="176"/>
      <c r="Q119" s="430"/>
      <c r="R119" s="430"/>
      <c r="S119" s="430"/>
      <c r="T119" s="430"/>
      <c r="U119" s="430"/>
      <c r="V119" s="430"/>
      <c r="W119" s="430"/>
      <c r="X119" s="430"/>
      <c r="Y119" s="430"/>
      <c r="Z119" s="430"/>
    </row>
    <row r="120">
      <c r="A120" s="427" t="s">
        <v>1388</v>
      </c>
      <c r="B120" s="176" t="s">
        <v>1383</v>
      </c>
      <c r="C120" s="36" t="s">
        <v>1278</v>
      </c>
      <c r="D120" s="428" t="s">
        <v>191</v>
      </c>
      <c r="E120" s="36" t="s">
        <v>1244</v>
      </c>
      <c r="F120" s="134" t="s">
        <v>581</v>
      </c>
      <c r="G120" s="429">
        <f>IFERROR(__xludf.DUMMYFUNCTION("IF(D120=""CELL-NEW"", IF(REGEXMATCH(E120, ""Pro Max""), 0.5, IF(REGEXMATCH(E120, ""Pro""), 0.4, 0.35)), """")"),0.35)</f>
        <v>0.35</v>
      </c>
      <c r="H120" s="176"/>
      <c r="I120" s="176"/>
      <c r="J120" s="176"/>
      <c r="K120" s="176"/>
      <c r="L120" s="176"/>
      <c r="M120" s="176"/>
      <c r="N120" s="176"/>
      <c r="O120" s="176"/>
      <c r="P120" s="176"/>
      <c r="Q120" s="430"/>
      <c r="R120" s="430"/>
      <c r="S120" s="430"/>
      <c r="T120" s="430"/>
      <c r="U120" s="430"/>
      <c r="V120" s="430"/>
      <c r="W120" s="430"/>
      <c r="X120" s="430"/>
      <c r="Y120" s="430"/>
      <c r="Z120" s="430"/>
    </row>
    <row r="121">
      <c r="A121" s="427" t="s">
        <v>1389</v>
      </c>
      <c r="B121" s="176" t="s">
        <v>1384</v>
      </c>
      <c r="C121" s="36" t="s">
        <v>1278</v>
      </c>
      <c r="D121" s="428" t="s">
        <v>191</v>
      </c>
      <c r="E121" s="36" t="s">
        <v>1244</v>
      </c>
      <c r="F121" s="134" t="s">
        <v>581</v>
      </c>
      <c r="G121" s="429">
        <f>IFERROR(__xludf.DUMMYFUNCTION("IF(D121=""CELL-NEW"", IF(REGEXMATCH(E121, ""Pro Max""), 0.5, IF(REGEXMATCH(E121, ""Pro""), 0.4, 0.35)), """")"),0.35)</f>
        <v>0.35</v>
      </c>
      <c r="H121" s="176"/>
      <c r="I121" s="176"/>
      <c r="J121" s="176"/>
      <c r="K121" s="176"/>
      <c r="L121" s="176"/>
      <c r="M121" s="176"/>
      <c r="N121" s="176"/>
      <c r="O121" s="176"/>
      <c r="P121" s="176"/>
      <c r="Q121" s="430"/>
      <c r="R121" s="430"/>
      <c r="S121" s="430"/>
      <c r="T121" s="430"/>
      <c r="U121" s="430"/>
      <c r="V121" s="430"/>
      <c r="W121" s="430"/>
      <c r="X121" s="430"/>
      <c r="Y121" s="430"/>
      <c r="Z121" s="430"/>
    </row>
    <row r="122">
      <c r="A122" s="427" t="s">
        <v>1390</v>
      </c>
      <c r="B122" s="176" t="s">
        <v>1386</v>
      </c>
      <c r="C122" s="36" t="s">
        <v>1278</v>
      </c>
      <c r="D122" s="428" t="s">
        <v>191</v>
      </c>
      <c r="E122" s="36" t="s">
        <v>1244</v>
      </c>
      <c r="F122" s="134" t="s">
        <v>581</v>
      </c>
      <c r="G122" s="429">
        <f>IFERROR(__xludf.DUMMYFUNCTION("IF(D122=""CELL-NEW"", IF(REGEXMATCH(E122, ""Pro Max""), 0.5, IF(REGEXMATCH(E122, ""Pro""), 0.4, 0.35)), """")"),0.35)</f>
        <v>0.35</v>
      </c>
      <c r="H122" s="176"/>
      <c r="I122" s="176"/>
      <c r="J122" s="176"/>
      <c r="K122" s="176"/>
      <c r="L122" s="176"/>
      <c r="M122" s="176"/>
      <c r="N122" s="176"/>
      <c r="O122" s="176"/>
      <c r="P122" s="176"/>
      <c r="Q122" s="430"/>
      <c r="R122" s="430"/>
      <c r="S122" s="430"/>
      <c r="T122" s="430"/>
      <c r="U122" s="430"/>
      <c r="V122" s="430"/>
      <c r="W122" s="430"/>
      <c r="X122" s="430"/>
      <c r="Y122" s="430"/>
      <c r="Z122" s="430"/>
    </row>
    <row r="123">
      <c r="A123" s="427" t="s">
        <v>1391</v>
      </c>
      <c r="B123" s="176" t="s">
        <v>1379</v>
      </c>
      <c r="C123" s="36" t="s">
        <v>1339</v>
      </c>
      <c r="D123" s="428" t="s">
        <v>191</v>
      </c>
      <c r="E123" s="36" t="s">
        <v>1244</v>
      </c>
      <c r="F123" s="134" t="s">
        <v>581</v>
      </c>
      <c r="G123" s="429">
        <f>IFERROR(__xludf.DUMMYFUNCTION("IF(D123=""CELL-NEW"", IF(REGEXMATCH(E123, ""Pro Max""), 0.5, IF(REGEXMATCH(E123, ""Pro""), 0.4, 0.35)), """")"),0.35)</f>
        <v>0.35</v>
      </c>
      <c r="H123" s="176"/>
      <c r="I123" s="176"/>
      <c r="J123" s="176"/>
      <c r="K123" s="176"/>
      <c r="L123" s="176"/>
      <c r="M123" s="176"/>
      <c r="N123" s="176"/>
      <c r="O123" s="176"/>
      <c r="P123" s="176"/>
      <c r="Q123" s="430"/>
      <c r="R123" s="430"/>
      <c r="S123" s="430"/>
      <c r="T123" s="430"/>
      <c r="U123" s="430"/>
      <c r="V123" s="430"/>
      <c r="W123" s="430"/>
      <c r="X123" s="430"/>
      <c r="Y123" s="430"/>
      <c r="Z123" s="430"/>
    </row>
    <row r="124">
      <c r="A124" s="427" t="s">
        <v>1392</v>
      </c>
      <c r="B124" s="176" t="s">
        <v>1380</v>
      </c>
      <c r="C124" s="36" t="s">
        <v>1339</v>
      </c>
      <c r="D124" s="428" t="s">
        <v>191</v>
      </c>
      <c r="E124" s="36" t="s">
        <v>1244</v>
      </c>
      <c r="F124" s="134" t="s">
        <v>581</v>
      </c>
      <c r="G124" s="429">
        <f>IFERROR(__xludf.DUMMYFUNCTION("IF(D124=""CELL-NEW"", IF(REGEXMATCH(E124, ""Pro Max""), 0.5, IF(REGEXMATCH(E124, ""Pro""), 0.4, 0.35)), """")"),0.35)</f>
        <v>0.35</v>
      </c>
      <c r="H124" s="176"/>
      <c r="I124" s="176"/>
      <c r="J124" s="176"/>
      <c r="K124" s="176"/>
      <c r="L124" s="176"/>
      <c r="M124" s="176"/>
      <c r="N124" s="176"/>
      <c r="O124" s="176"/>
      <c r="P124" s="176"/>
      <c r="Q124" s="430"/>
      <c r="R124" s="430"/>
      <c r="S124" s="430"/>
      <c r="T124" s="430"/>
      <c r="U124" s="430"/>
      <c r="V124" s="430"/>
      <c r="W124" s="430"/>
      <c r="X124" s="430"/>
      <c r="Y124" s="430"/>
      <c r="Z124" s="430"/>
    </row>
    <row r="125">
      <c r="A125" s="427" t="s">
        <v>1393</v>
      </c>
      <c r="B125" s="176" t="s">
        <v>1381</v>
      </c>
      <c r="C125" s="36" t="s">
        <v>1339</v>
      </c>
      <c r="D125" s="428" t="s">
        <v>191</v>
      </c>
      <c r="E125" s="36" t="s">
        <v>1244</v>
      </c>
      <c r="F125" s="134" t="s">
        <v>581</v>
      </c>
      <c r="G125" s="429">
        <f>IFERROR(__xludf.DUMMYFUNCTION("IF(D125=""CELL-NEW"", IF(REGEXMATCH(E125, ""Pro Max""), 0.5, IF(REGEXMATCH(E125, ""Pro""), 0.4, 0.35)), """")"),0.35)</f>
        <v>0.35</v>
      </c>
      <c r="H125" s="176"/>
      <c r="I125" s="176"/>
      <c r="J125" s="176"/>
      <c r="K125" s="176"/>
      <c r="L125" s="176"/>
      <c r="M125" s="176"/>
      <c r="N125" s="176"/>
      <c r="O125" s="176"/>
      <c r="P125" s="176"/>
      <c r="Q125" s="430"/>
      <c r="R125" s="430"/>
      <c r="S125" s="430"/>
      <c r="T125" s="430"/>
      <c r="U125" s="430"/>
      <c r="V125" s="430"/>
      <c r="W125" s="430"/>
      <c r="X125" s="430"/>
      <c r="Y125" s="430"/>
      <c r="Z125" s="430"/>
    </row>
    <row r="126">
      <c r="A126" s="427" t="s">
        <v>1394</v>
      </c>
      <c r="B126" s="176" t="s">
        <v>1383</v>
      </c>
      <c r="C126" s="36" t="s">
        <v>1339</v>
      </c>
      <c r="D126" s="428" t="s">
        <v>191</v>
      </c>
      <c r="E126" s="36" t="s">
        <v>1244</v>
      </c>
      <c r="F126" s="134" t="s">
        <v>581</v>
      </c>
      <c r="G126" s="429">
        <f>IFERROR(__xludf.DUMMYFUNCTION("IF(D126=""CELL-NEW"", IF(REGEXMATCH(E126, ""Pro Max""), 0.5, IF(REGEXMATCH(E126, ""Pro""), 0.4, 0.35)), """")"),0.35)</f>
        <v>0.35</v>
      </c>
      <c r="H126" s="176"/>
      <c r="I126" s="176"/>
      <c r="J126" s="176"/>
      <c r="K126" s="176"/>
      <c r="L126" s="176"/>
      <c r="M126" s="176"/>
      <c r="N126" s="176"/>
      <c r="O126" s="176"/>
      <c r="P126" s="176"/>
      <c r="Q126" s="430"/>
      <c r="R126" s="430"/>
      <c r="S126" s="430"/>
      <c r="T126" s="430"/>
      <c r="U126" s="430"/>
      <c r="V126" s="430"/>
      <c r="W126" s="430"/>
      <c r="X126" s="430"/>
      <c r="Y126" s="430"/>
      <c r="Z126" s="430"/>
    </row>
    <row r="127">
      <c r="A127" s="427" t="s">
        <v>1395</v>
      </c>
      <c r="B127" s="176" t="s">
        <v>1384</v>
      </c>
      <c r="C127" s="36" t="s">
        <v>1339</v>
      </c>
      <c r="D127" s="428" t="s">
        <v>191</v>
      </c>
      <c r="E127" s="36" t="s">
        <v>1244</v>
      </c>
      <c r="F127" s="134" t="s">
        <v>581</v>
      </c>
      <c r="G127" s="429">
        <f>IFERROR(__xludf.DUMMYFUNCTION("IF(D127=""CELL-NEW"", IF(REGEXMATCH(E127, ""Pro Max""), 0.5, IF(REGEXMATCH(E127, ""Pro""), 0.4, 0.35)), """")"),0.35)</f>
        <v>0.35</v>
      </c>
      <c r="H127" s="176"/>
      <c r="I127" s="176"/>
      <c r="J127" s="176"/>
      <c r="K127" s="176"/>
      <c r="L127" s="176"/>
      <c r="M127" s="176"/>
      <c r="N127" s="176"/>
      <c r="O127" s="176"/>
      <c r="P127" s="176"/>
      <c r="Q127" s="430"/>
      <c r="R127" s="430"/>
      <c r="S127" s="430"/>
      <c r="T127" s="430"/>
      <c r="U127" s="430"/>
      <c r="V127" s="430"/>
      <c r="W127" s="430"/>
      <c r="X127" s="430"/>
      <c r="Y127" s="430"/>
      <c r="Z127" s="430"/>
    </row>
    <row r="128">
      <c r="A128" s="427" t="s">
        <v>1396</v>
      </c>
      <c r="B128" s="176" t="s">
        <v>1386</v>
      </c>
      <c r="C128" s="36" t="s">
        <v>1339</v>
      </c>
      <c r="D128" s="428" t="s">
        <v>191</v>
      </c>
      <c r="E128" s="36" t="s">
        <v>1244</v>
      </c>
      <c r="F128" s="134" t="s">
        <v>581</v>
      </c>
      <c r="G128" s="429">
        <f>IFERROR(__xludf.DUMMYFUNCTION("IF(D128=""CELL-NEW"", IF(REGEXMATCH(E128, ""Pro Max""), 0.5, IF(REGEXMATCH(E128, ""Pro""), 0.4, 0.35)), """")"),0.35)</f>
        <v>0.35</v>
      </c>
      <c r="H128" s="176"/>
      <c r="I128" s="176"/>
      <c r="J128" s="176"/>
      <c r="K128" s="176"/>
      <c r="L128" s="176"/>
      <c r="M128" s="176"/>
      <c r="N128" s="176"/>
      <c r="O128" s="176"/>
      <c r="P128" s="176"/>
      <c r="Q128" s="430"/>
      <c r="R128" s="430"/>
      <c r="S128" s="430"/>
      <c r="T128" s="430"/>
      <c r="U128" s="430"/>
      <c r="V128" s="430"/>
      <c r="W128" s="430"/>
      <c r="X128" s="430"/>
      <c r="Y128" s="430"/>
      <c r="Z128" s="430"/>
    </row>
    <row r="129">
      <c r="A129" s="427" t="s">
        <v>879</v>
      </c>
      <c r="B129" s="176" t="s">
        <v>1379</v>
      </c>
      <c r="C129" s="36" t="s">
        <v>1282</v>
      </c>
      <c r="D129" s="428" t="s">
        <v>191</v>
      </c>
      <c r="E129" s="36" t="s">
        <v>1244</v>
      </c>
      <c r="F129" s="134" t="s">
        <v>581</v>
      </c>
      <c r="G129" s="429">
        <f>IFERROR(__xludf.DUMMYFUNCTION("IF(D129=""CELL-NEW"", IF(REGEXMATCH(E129, ""Pro Max""), 0.5, IF(REGEXMATCH(E129, ""Pro""), 0.4, 0.35)), """")"),0.35)</f>
        <v>0.35</v>
      </c>
      <c r="H129" s="176"/>
      <c r="I129" s="176"/>
      <c r="J129" s="176"/>
      <c r="K129" s="176"/>
      <c r="L129" s="176"/>
      <c r="M129" s="176"/>
      <c r="N129" s="176"/>
      <c r="O129" s="176"/>
      <c r="P129" s="176"/>
      <c r="Q129" s="430"/>
      <c r="R129" s="430"/>
      <c r="S129" s="430"/>
      <c r="T129" s="430"/>
      <c r="U129" s="430"/>
      <c r="V129" s="430"/>
      <c r="W129" s="430"/>
      <c r="X129" s="430"/>
      <c r="Y129" s="430"/>
      <c r="Z129" s="430"/>
    </row>
    <row r="130">
      <c r="A130" s="427" t="s">
        <v>772</v>
      </c>
      <c r="B130" s="176" t="s">
        <v>1380</v>
      </c>
      <c r="C130" s="36" t="s">
        <v>1282</v>
      </c>
      <c r="D130" s="428" t="s">
        <v>191</v>
      </c>
      <c r="E130" s="36" t="s">
        <v>1244</v>
      </c>
      <c r="F130" s="134" t="s">
        <v>581</v>
      </c>
      <c r="G130" s="429">
        <f>IFERROR(__xludf.DUMMYFUNCTION("IF(D130=""CELL-NEW"", IF(REGEXMATCH(E130, ""Pro Max""), 0.5, IF(REGEXMATCH(E130, ""Pro""), 0.4, 0.35)), """")"),0.35)</f>
        <v>0.35</v>
      </c>
      <c r="H130" s="176"/>
      <c r="I130" s="176"/>
      <c r="J130" s="176"/>
      <c r="K130" s="176"/>
      <c r="L130" s="176"/>
      <c r="M130" s="176"/>
      <c r="N130" s="176"/>
      <c r="O130" s="176"/>
      <c r="P130" s="176"/>
      <c r="Q130" s="430"/>
      <c r="R130" s="430"/>
      <c r="S130" s="430"/>
      <c r="T130" s="430"/>
      <c r="U130" s="430"/>
      <c r="V130" s="430"/>
      <c r="W130" s="430"/>
      <c r="X130" s="430"/>
      <c r="Y130" s="430"/>
      <c r="Z130" s="430"/>
    </row>
    <row r="131">
      <c r="A131" s="427" t="s">
        <v>1397</v>
      </c>
      <c r="B131" s="176" t="s">
        <v>1381</v>
      </c>
      <c r="C131" s="36" t="s">
        <v>1282</v>
      </c>
      <c r="D131" s="428" t="s">
        <v>191</v>
      </c>
      <c r="E131" s="36" t="s">
        <v>1244</v>
      </c>
      <c r="F131" s="134" t="s">
        <v>581</v>
      </c>
      <c r="G131" s="429">
        <f>IFERROR(__xludf.DUMMYFUNCTION("IF(D131=""CELL-NEW"", IF(REGEXMATCH(E131, ""Pro Max""), 0.5, IF(REGEXMATCH(E131, ""Pro""), 0.4, 0.35)), """")"),0.35)</f>
        <v>0.35</v>
      </c>
      <c r="H131" s="176"/>
      <c r="I131" s="176"/>
      <c r="J131" s="176"/>
      <c r="K131" s="176"/>
      <c r="L131" s="176"/>
      <c r="M131" s="176"/>
      <c r="N131" s="176"/>
      <c r="O131" s="176"/>
      <c r="P131" s="176"/>
      <c r="Q131" s="430"/>
      <c r="R131" s="430"/>
      <c r="S131" s="430"/>
      <c r="T131" s="430"/>
      <c r="U131" s="430"/>
      <c r="V131" s="430"/>
      <c r="W131" s="430"/>
      <c r="X131" s="430"/>
      <c r="Y131" s="430"/>
      <c r="Z131" s="430"/>
    </row>
    <row r="132">
      <c r="A132" s="427" t="s">
        <v>1398</v>
      </c>
      <c r="B132" s="176" t="s">
        <v>1383</v>
      </c>
      <c r="C132" s="36" t="s">
        <v>1282</v>
      </c>
      <c r="D132" s="428" t="s">
        <v>191</v>
      </c>
      <c r="E132" s="36" t="s">
        <v>1244</v>
      </c>
      <c r="F132" s="134" t="s">
        <v>581</v>
      </c>
      <c r="G132" s="429">
        <f>IFERROR(__xludf.DUMMYFUNCTION("IF(D132=""CELL-NEW"", IF(REGEXMATCH(E132, ""Pro Max""), 0.5, IF(REGEXMATCH(E132, ""Pro""), 0.4, 0.35)), """")"),0.35)</f>
        <v>0.35</v>
      </c>
      <c r="H132" s="176"/>
      <c r="I132" s="176"/>
      <c r="J132" s="176"/>
      <c r="K132" s="176"/>
      <c r="L132" s="176"/>
      <c r="M132" s="176"/>
      <c r="N132" s="176"/>
      <c r="O132" s="176"/>
      <c r="P132" s="176"/>
      <c r="Q132" s="430"/>
      <c r="R132" s="430"/>
      <c r="S132" s="430"/>
      <c r="T132" s="430"/>
      <c r="U132" s="430"/>
      <c r="V132" s="430"/>
      <c r="W132" s="430"/>
      <c r="X132" s="430"/>
      <c r="Y132" s="430"/>
      <c r="Z132" s="430"/>
    </row>
    <row r="133">
      <c r="A133" s="427" t="s">
        <v>1399</v>
      </c>
      <c r="B133" s="176" t="s">
        <v>1384</v>
      </c>
      <c r="C133" s="36" t="s">
        <v>1282</v>
      </c>
      <c r="D133" s="428" t="s">
        <v>191</v>
      </c>
      <c r="E133" s="36" t="s">
        <v>1244</v>
      </c>
      <c r="F133" s="134" t="s">
        <v>581</v>
      </c>
      <c r="G133" s="429">
        <f>IFERROR(__xludf.DUMMYFUNCTION("IF(D133=""CELL-NEW"", IF(REGEXMATCH(E133, ""Pro Max""), 0.5, IF(REGEXMATCH(E133, ""Pro""), 0.4, 0.35)), """")"),0.35)</f>
        <v>0.35</v>
      </c>
      <c r="H133" s="176"/>
      <c r="I133" s="176"/>
      <c r="J133" s="176"/>
      <c r="K133" s="176"/>
      <c r="L133" s="176"/>
      <c r="M133" s="176"/>
      <c r="N133" s="176"/>
      <c r="O133" s="176"/>
      <c r="P133" s="176"/>
      <c r="Q133" s="430"/>
      <c r="R133" s="430"/>
      <c r="S133" s="430"/>
      <c r="T133" s="430"/>
      <c r="U133" s="430"/>
      <c r="V133" s="430"/>
      <c r="W133" s="430"/>
      <c r="X133" s="430"/>
      <c r="Y133" s="430"/>
      <c r="Z133" s="430"/>
    </row>
    <row r="134">
      <c r="A134" s="427" t="s">
        <v>1400</v>
      </c>
      <c r="B134" s="176" t="s">
        <v>1386</v>
      </c>
      <c r="C134" s="36" t="s">
        <v>1282</v>
      </c>
      <c r="D134" s="428" t="s">
        <v>191</v>
      </c>
      <c r="E134" s="36" t="s">
        <v>1244</v>
      </c>
      <c r="F134" s="134" t="s">
        <v>581</v>
      </c>
      <c r="G134" s="429">
        <f>IFERROR(__xludf.DUMMYFUNCTION("IF(D134=""CELL-NEW"", IF(REGEXMATCH(E134, ""Pro Max""), 0.5, IF(REGEXMATCH(E134, ""Pro""), 0.4, 0.35)), """")"),0.35)</f>
        <v>0.35</v>
      </c>
      <c r="H134" s="176"/>
      <c r="I134" s="176"/>
      <c r="J134" s="176"/>
      <c r="K134" s="176"/>
      <c r="L134" s="176"/>
      <c r="M134" s="176"/>
      <c r="N134" s="176"/>
      <c r="O134" s="176"/>
      <c r="P134" s="176"/>
      <c r="Q134" s="430"/>
      <c r="R134" s="430"/>
      <c r="S134" s="430"/>
      <c r="T134" s="430"/>
      <c r="U134" s="430"/>
      <c r="V134" s="430"/>
      <c r="W134" s="430"/>
      <c r="X134" s="430"/>
      <c r="Y134" s="430"/>
      <c r="Z134" s="430"/>
    </row>
    <row r="135">
      <c r="A135" s="427" t="s">
        <v>782</v>
      </c>
      <c r="B135" s="176" t="s">
        <v>1379</v>
      </c>
      <c r="C135" s="36" t="s">
        <v>575</v>
      </c>
      <c r="D135" s="428" t="s">
        <v>191</v>
      </c>
      <c r="E135" s="36" t="s">
        <v>1244</v>
      </c>
      <c r="F135" s="134" t="s">
        <v>581</v>
      </c>
      <c r="G135" s="429">
        <f>IFERROR(__xludf.DUMMYFUNCTION("IF(D135=""CELL-NEW"", IF(REGEXMATCH(E135, ""Pro Max""), 0.5, IF(REGEXMATCH(E135, ""Pro""), 0.4, 0.35)), """")"),0.35)</f>
        <v>0.35</v>
      </c>
      <c r="H135" s="176"/>
      <c r="I135" s="176"/>
      <c r="J135" s="176"/>
      <c r="K135" s="176"/>
      <c r="L135" s="176"/>
      <c r="M135" s="176"/>
      <c r="N135" s="176"/>
      <c r="O135" s="176"/>
      <c r="P135" s="176"/>
      <c r="Q135" s="430"/>
      <c r="R135" s="430"/>
      <c r="S135" s="430"/>
      <c r="T135" s="430"/>
      <c r="U135" s="430"/>
      <c r="V135" s="430"/>
      <c r="W135" s="430"/>
      <c r="X135" s="430"/>
      <c r="Y135" s="430"/>
      <c r="Z135" s="430"/>
    </row>
    <row r="136">
      <c r="A136" s="427" t="s">
        <v>771</v>
      </c>
      <c r="B136" s="176" t="s">
        <v>1380</v>
      </c>
      <c r="C136" s="36" t="s">
        <v>575</v>
      </c>
      <c r="D136" s="428" t="s">
        <v>191</v>
      </c>
      <c r="E136" s="36" t="s">
        <v>1244</v>
      </c>
      <c r="F136" s="134" t="s">
        <v>581</v>
      </c>
      <c r="G136" s="429">
        <f>IFERROR(__xludf.DUMMYFUNCTION("IF(D136=""CELL-NEW"", IF(REGEXMATCH(E136, ""Pro Max""), 0.5, IF(REGEXMATCH(E136, ""Pro""), 0.4, 0.35)), """")"),0.35)</f>
        <v>0.35</v>
      </c>
      <c r="H136" s="176"/>
      <c r="I136" s="176"/>
      <c r="J136" s="176"/>
      <c r="K136" s="176"/>
      <c r="L136" s="176"/>
      <c r="M136" s="176"/>
      <c r="N136" s="176"/>
      <c r="O136" s="176"/>
      <c r="P136" s="176"/>
      <c r="Q136" s="430"/>
      <c r="R136" s="430"/>
      <c r="S136" s="430"/>
      <c r="T136" s="430"/>
      <c r="U136" s="430"/>
      <c r="V136" s="430"/>
      <c r="W136" s="430"/>
      <c r="X136" s="430"/>
      <c r="Y136" s="430"/>
      <c r="Z136" s="430"/>
    </row>
    <row r="137">
      <c r="A137" s="427" t="s">
        <v>1401</v>
      </c>
      <c r="B137" s="176" t="s">
        <v>1402</v>
      </c>
      <c r="C137" s="36" t="s">
        <v>575</v>
      </c>
      <c r="D137" s="428" t="s">
        <v>191</v>
      </c>
      <c r="E137" s="36" t="s">
        <v>1244</v>
      </c>
      <c r="F137" s="134" t="s">
        <v>581</v>
      </c>
      <c r="G137" s="429">
        <f>IFERROR(__xludf.DUMMYFUNCTION("IF(D137=""CELL-NEW"", IF(REGEXMATCH(E137, ""Pro Max""), 0.5, IF(REGEXMATCH(E137, ""Pro""), 0.4, 0.35)), """")"),0.35)</f>
        <v>0.35</v>
      </c>
      <c r="H137" s="176"/>
      <c r="I137" s="176"/>
      <c r="J137" s="176"/>
      <c r="K137" s="176"/>
      <c r="L137" s="176"/>
      <c r="M137" s="176"/>
      <c r="N137" s="176"/>
      <c r="O137" s="176"/>
      <c r="P137" s="176"/>
      <c r="Q137" s="430"/>
      <c r="R137" s="430"/>
      <c r="S137" s="430"/>
      <c r="T137" s="430"/>
      <c r="U137" s="430"/>
      <c r="V137" s="430"/>
      <c r="W137" s="430"/>
      <c r="X137" s="430"/>
      <c r="Y137" s="430"/>
      <c r="Z137" s="430"/>
    </row>
    <row r="138">
      <c r="A138" s="427" t="s">
        <v>1403</v>
      </c>
      <c r="B138" s="176" t="s">
        <v>1383</v>
      </c>
      <c r="C138" s="36" t="s">
        <v>575</v>
      </c>
      <c r="D138" s="428" t="s">
        <v>191</v>
      </c>
      <c r="E138" s="36" t="s">
        <v>1244</v>
      </c>
      <c r="F138" s="134" t="s">
        <v>581</v>
      </c>
      <c r="G138" s="429">
        <f>IFERROR(__xludf.DUMMYFUNCTION("IF(D138=""CELL-NEW"", IF(REGEXMATCH(E138, ""Pro Max""), 0.5, IF(REGEXMATCH(E138, ""Pro""), 0.4, 0.35)), """")"),0.35)</f>
        <v>0.35</v>
      </c>
      <c r="H138" s="176"/>
      <c r="I138" s="176"/>
      <c r="J138" s="176"/>
      <c r="K138" s="176"/>
      <c r="L138" s="176"/>
      <c r="M138" s="176"/>
      <c r="N138" s="176"/>
      <c r="O138" s="176"/>
      <c r="P138" s="176"/>
      <c r="Q138" s="430"/>
      <c r="R138" s="430"/>
      <c r="S138" s="430"/>
      <c r="T138" s="430"/>
      <c r="U138" s="430"/>
      <c r="V138" s="430"/>
      <c r="W138" s="430"/>
      <c r="X138" s="430"/>
      <c r="Y138" s="430"/>
      <c r="Z138" s="430"/>
    </row>
    <row r="139">
      <c r="A139" s="427" t="s">
        <v>1404</v>
      </c>
      <c r="B139" s="176" t="s">
        <v>1384</v>
      </c>
      <c r="C139" s="36" t="s">
        <v>575</v>
      </c>
      <c r="D139" s="428" t="s">
        <v>191</v>
      </c>
      <c r="E139" s="36" t="s">
        <v>1244</v>
      </c>
      <c r="F139" s="134" t="s">
        <v>581</v>
      </c>
      <c r="G139" s="429">
        <f>IFERROR(__xludf.DUMMYFUNCTION("IF(D139=""CELL-NEW"", IF(REGEXMATCH(E139, ""Pro Max""), 0.5, IF(REGEXMATCH(E139, ""Pro""), 0.4, 0.35)), """")"),0.35)</f>
        <v>0.35</v>
      </c>
      <c r="H139" s="176"/>
      <c r="I139" s="176"/>
      <c r="J139" s="176"/>
      <c r="K139" s="176"/>
      <c r="L139" s="176"/>
      <c r="M139" s="176"/>
      <c r="N139" s="176"/>
      <c r="O139" s="176"/>
      <c r="P139" s="176"/>
      <c r="Q139" s="430"/>
      <c r="R139" s="430"/>
      <c r="S139" s="430"/>
      <c r="T139" s="430"/>
      <c r="U139" s="430"/>
      <c r="V139" s="430"/>
      <c r="W139" s="430"/>
      <c r="X139" s="430"/>
      <c r="Y139" s="430"/>
      <c r="Z139" s="430"/>
    </row>
    <row r="140">
      <c r="A140" s="427" t="s">
        <v>1405</v>
      </c>
      <c r="B140" s="176" t="s">
        <v>1386</v>
      </c>
      <c r="C140" s="36" t="s">
        <v>575</v>
      </c>
      <c r="D140" s="428" t="s">
        <v>191</v>
      </c>
      <c r="E140" s="36" t="s">
        <v>1244</v>
      </c>
      <c r="F140" s="134" t="s">
        <v>581</v>
      </c>
      <c r="G140" s="429">
        <f>IFERROR(__xludf.DUMMYFUNCTION("IF(D140=""CELL-NEW"", IF(REGEXMATCH(E140, ""Pro Max""), 0.5, IF(REGEXMATCH(E140, ""Pro""), 0.4, 0.35)), """")"),0.35)</f>
        <v>0.35</v>
      </c>
      <c r="H140" s="176"/>
      <c r="I140" s="176"/>
      <c r="J140" s="176"/>
      <c r="K140" s="176"/>
      <c r="L140" s="176"/>
      <c r="M140" s="176"/>
      <c r="N140" s="176"/>
      <c r="O140" s="176"/>
      <c r="P140" s="176"/>
      <c r="Q140" s="430"/>
      <c r="R140" s="430"/>
      <c r="S140" s="430"/>
      <c r="T140" s="430"/>
      <c r="U140" s="430"/>
      <c r="V140" s="430"/>
      <c r="W140" s="430"/>
      <c r="X140" s="430"/>
      <c r="Y140" s="430"/>
      <c r="Z140" s="430"/>
    </row>
    <row r="141">
      <c r="A141" s="427" t="s">
        <v>1406</v>
      </c>
      <c r="B141" s="176" t="s">
        <v>1407</v>
      </c>
      <c r="C141" s="36" t="s">
        <v>1408</v>
      </c>
      <c r="D141" s="428" t="s">
        <v>191</v>
      </c>
      <c r="E141" s="36" t="s">
        <v>1250</v>
      </c>
      <c r="F141" s="134" t="s">
        <v>581</v>
      </c>
      <c r="G141" s="429">
        <f>IFERROR(__xludf.DUMMYFUNCTION("IF(D141=""CELL-NEW"", IF(REGEXMATCH(E141, ""Pro Max""), 0.5, IF(REGEXMATCH(E141, ""Pro""), 0.4, 0.35)), """")"),0.4)</f>
        <v>0.4</v>
      </c>
      <c r="H141" s="176"/>
      <c r="I141" s="176"/>
      <c r="J141" s="176"/>
      <c r="K141" s="176"/>
      <c r="L141" s="176"/>
      <c r="M141" s="176"/>
      <c r="N141" s="176"/>
      <c r="O141" s="176"/>
      <c r="P141" s="176"/>
      <c r="Q141" s="430"/>
      <c r="R141" s="430"/>
      <c r="S141" s="430"/>
      <c r="T141" s="430"/>
      <c r="U141" s="430"/>
      <c r="V141" s="430"/>
      <c r="W141" s="430"/>
      <c r="X141" s="430"/>
      <c r="Y141" s="430"/>
      <c r="Z141" s="430"/>
    </row>
    <row r="142">
      <c r="A142" s="427" t="s">
        <v>1409</v>
      </c>
      <c r="B142" s="176" t="s">
        <v>1410</v>
      </c>
      <c r="C142" s="36" t="s">
        <v>1408</v>
      </c>
      <c r="D142" s="428" t="s">
        <v>191</v>
      </c>
      <c r="E142" s="36" t="s">
        <v>1250</v>
      </c>
      <c r="F142" s="134" t="s">
        <v>581</v>
      </c>
      <c r="G142" s="429">
        <f>IFERROR(__xludf.DUMMYFUNCTION("IF(D142=""CELL-NEW"", IF(REGEXMATCH(E142, ""Pro Max""), 0.5, IF(REGEXMATCH(E142, ""Pro""), 0.4, 0.35)), """")"),0.4)</f>
        <v>0.4</v>
      </c>
      <c r="H142" s="176"/>
      <c r="I142" s="176"/>
      <c r="J142" s="176"/>
      <c r="K142" s="176"/>
      <c r="L142" s="176"/>
      <c r="M142" s="176"/>
      <c r="N142" s="176"/>
      <c r="O142" s="176"/>
      <c r="P142" s="176"/>
      <c r="Q142" s="430"/>
      <c r="R142" s="430"/>
      <c r="S142" s="430"/>
      <c r="T142" s="430"/>
      <c r="U142" s="430"/>
      <c r="V142" s="430"/>
      <c r="W142" s="430"/>
      <c r="X142" s="430"/>
      <c r="Y142" s="430"/>
      <c r="Z142" s="430"/>
    </row>
    <row r="143">
      <c r="A143" s="427" t="s">
        <v>1411</v>
      </c>
      <c r="B143" s="176" t="s">
        <v>1412</v>
      </c>
      <c r="C143" s="36" t="s">
        <v>1408</v>
      </c>
      <c r="D143" s="428" t="s">
        <v>191</v>
      </c>
      <c r="E143" s="36" t="s">
        <v>1250</v>
      </c>
      <c r="F143" s="134" t="s">
        <v>581</v>
      </c>
      <c r="G143" s="429">
        <f>IFERROR(__xludf.DUMMYFUNCTION("IF(D143=""CELL-NEW"", IF(REGEXMATCH(E143, ""Pro Max""), 0.5, IF(REGEXMATCH(E143, ""Pro""), 0.4, 0.35)), """")"),0.4)</f>
        <v>0.4</v>
      </c>
      <c r="H143" s="176"/>
      <c r="I143" s="176"/>
      <c r="J143" s="176"/>
      <c r="K143" s="176"/>
      <c r="L143" s="176"/>
      <c r="M143" s="176"/>
      <c r="N143" s="176"/>
      <c r="O143" s="176"/>
      <c r="P143" s="176"/>
      <c r="Q143" s="430"/>
      <c r="R143" s="430"/>
      <c r="S143" s="430"/>
      <c r="T143" s="430"/>
      <c r="U143" s="430"/>
      <c r="V143" s="430"/>
      <c r="W143" s="430"/>
      <c r="X143" s="430"/>
      <c r="Y143" s="430"/>
      <c r="Z143" s="430"/>
    </row>
    <row r="144">
      <c r="A144" s="427" t="s">
        <v>1413</v>
      </c>
      <c r="B144" s="176" t="s">
        <v>1407</v>
      </c>
      <c r="C144" s="36" t="s">
        <v>1414</v>
      </c>
      <c r="D144" s="428" t="s">
        <v>191</v>
      </c>
      <c r="E144" s="36" t="s">
        <v>1250</v>
      </c>
      <c r="F144" s="134" t="s">
        <v>581</v>
      </c>
      <c r="G144" s="429">
        <f>IFERROR(__xludf.DUMMYFUNCTION("IF(D144=""CELL-NEW"", IF(REGEXMATCH(E144, ""Pro Max""), 0.5, IF(REGEXMATCH(E144, ""Pro""), 0.4, 0.35)), """")"),0.4)</f>
        <v>0.4</v>
      </c>
      <c r="H144" s="176"/>
      <c r="I144" s="176"/>
      <c r="J144" s="176"/>
      <c r="K144" s="176"/>
      <c r="L144" s="176"/>
      <c r="M144" s="176"/>
      <c r="N144" s="176"/>
      <c r="O144" s="176"/>
      <c r="P144" s="176"/>
      <c r="Q144" s="430"/>
      <c r="R144" s="430"/>
      <c r="S144" s="430"/>
      <c r="T144" s="430"/>
      <c r="U144" s="430"/>
      <c r="V144" s="430"/>
      <c r="W144" s="430"/>
      <c r="X144" s="430"/>
      <c r="Y144" s="430"/>
      <c r="Z144" s="430"/>
    </row>
    <row r="145">
      <c r="A145" s="427" t="s">
        <v>1415</v>
      </c>
      <c r="B145" s="176" t="s">
        <v>1410</v>
      </c>
      <c r="C145" s="36" t="s">
        <v>1414</v>
      </c>
      <c r="D145" s="428" t="s">
        <v>191</v>
      </c>
      <c r="E145" s="36" t="s">
        <v>1250</v>
      </c>
      <c r="F145" s="134" t="s">
        <v>581</v>
      </c>
      <c r="G145" s="429">
        <f>IFERROR(__xludf.DUMMYFUNCTION("IF(D145=""CELL-NEW"", IF(REGEXMATCH(E145, ""Pro Max""), 0.5, IF(REGEXMATCH(E145, ""Pro""), 0.4, 0.35)), """")"),0.4)</f>
        <v>0.4</v>
      </c>
      <c r="H145" s="176"/>
      <c r="I145" s="176"/>
      <c r="J145" s="176"/>
      <c r="K145" s="176"/>
      <c r="L145" s="176"/>
      <c r="M145" s="176"/>
      <c r="N145" s="176"/>
      <c r="O145" s="176"/>
      <c r="P145" s="176"/>
      <c r="Q145" s="430"/>
      <c r="R145" s="430"/>
      <c r="S145" s="430"/>
      <c r="T145" s="430"/>
      <c r="U145" s="430"/>
      <c r="V145" s="430"/>
      <c r="W145" s="430"/>
      <c r="X145" s="430"/>
      <c r="Y145" s="430"/>
      <c r="Z145" s="430"/>
    </row>
    <row r="146">
      <c r="A146" s="427" t="s">
        <v>1416</v>
      </c>
      <c r="B146" s="176" t="s">
        <v>1412</v>
      </c>
      <c r="C146" s="36" t="s">
        <v>1414</v>
      </c>
      <c r="D146" s="428" t="s">
        <v>191</v>
      </c>
      <c r="E146" s="36" t="s">
        <v>1250</v>
      </c>
      <c r="F146" s="134" t="s">
        <v>581</v>
      </c>
      <c r="G146" s="429">
        <f>IFERROR(__xludf.DUMMYFUNCTION("IF(D146=""CELL-NEW"", IF(REGEXMATCH(E146, ""Pro Max""), 0.5, IF(REGEXMATCH(E146, ""Pro""), 0.4, 0.35)), """")"),0.4)</f>
        <v>0.4</v>
      </c>
      <c r="H146" s="176"/>
      <c r="I146" s="176"/>
      <c r="J146" s="176"/>
      <c r="K146" s="176"/>
      <c r="L146" s="176"/>
      <c r="M146" s="176"/>
      <c r="N146" s="176"/>
      <c r="O146" s="176"/>
      <c r="P146" s="176"/>
      <c r="Q146" s="430"/>
      <c r="R146" s="430"/>
      <c r="S146" s="430"/>
      <c r="T146" s="430"/>
      <c r="U146" s="430"/>
      <c r="V146" s="430"/>
      <c r="W146" s="430"/>
      <c r="X146" s="430"/>
      <c r="Y146" s="430"/>
      <c r="Z146" s="430"/>
    </row>
    <row r="147">
      <c r="A147" s="427" t="s">
        <v>1417</v>
      </c>
      <c r="B147" s="176" t="s">
        <v>1407</v>
      </c>
      <c r="C147" s="36" t="s">
        <v>1418</v>
      </c>
      <c r="D147" s="428" t="s">
        <v>191</v>
      </c>
      <c r="E147" s="36" t="s">
        <v>1250</v>
      </c>
      <c r="F147" s="134" t="s">
        <v>581</v>
      </c>
      <c r="G147" s="429">
        <f>IFERROR(__xludf.DUMMYFUNCTION("IF(D147=""CELL-NEW"", IF(REGEXMATCH(E147, ""Pro Max""), 0.5, IF(REGEXMATCH(E147, ""Pro""), 0.4, 0.35)), """")"),0.4)</f>
        <v>0.4</v>
      </c>
      <c r="H147" s="176"/>
      <c r="I147" s="176"/>
      <c r="J147" s="176"/>
      <c r="K147" s="176"/>
      <c r="L147" s="176"/>
      <c r="M147" s="176"/>
      <c r="N147" s="176"/>
      <c r="O147" s="176"/>
      <c r="P147" s="176"/>
      <c r="Q147" s="430"/>
      <c r="R147" s="430"/>
      <c r="S147" s="430"/>
      <c r="T147" s="430"/>
      <c r="U147" s="430"/>
      <c r="V147" s="430"/>
      <c r="W147" s="430"/>
      <c r="X147" s="430"/>
      <c r="Y147" s="430"/>
      <c r="Z147" s="430"/>
    </row>
    <row r="148">
      <c r="A148" s="427" t="s">
        <v>1419</v>
      </c>
      <c r="B148" s="176" t="s">
        <v>1410</v>
      </c>
      <c r="C148" s="36" t="s">
        <v>1418</v>
      </c>
      <c r="D148" s="428" t="s">
        <v>191</v>
      </c>
      <c r="E148" s="36" t="s">
        <v>1250</v>
      </c>
      <c r="F148" s="134" t="s">
        <v>581</v>
      </c>
      <c r="G148" s="429">
        <f>IFERROR(__xludf.DUMMYFUNCTION("IF(D148=""CELL-NEW"", IF(REGEXMATCH(E148, ""Pro Max""), 0.5, IF(REGEXMATCH(E148, ""Pro""), 0.4, 0.35)), """")"),0.4)</f>
        <v>0.4</v>
      </c>
      <c r="H148" s="176"/>
      <c r="I148" s="176"/>
      <c r="J148" s="176"/>
      <c r="K148" s="176"/>
      <c r="L148" s="176"/>
      <c r="M148" s="176"/>
      <c r="N148" s="176"/>
      <c r="O148" s="176"/>
      <c r="P148" s="176"/>
      <c r="Q148" s="430"/>
      <c r="R148" s="430"/>
      <c r="S148" s="430"/>
      <c r="T148" s="430"/>
      <c r="U148" s="430"/>
      <c r="V148" s="430"/>
      <c r="W148" s="430"/>
      <c r="X148" s="430"/>
      <c r="Y148" s="430"/>
      <c r="Z148" s="430"/>
    </row>
    <row r="149">
      <c r="A149" s="427" t="s">
        <v>1420</v>
      </c>
      <c r="B149" s="176" t="s">
        <v>1412</v>
      </c>
      <c r="C149" s="36" t="s">
        <v>1418</v>
      </c>
      <c r="D149" s="428" t="s">
        <v>191</v>
      </c>
      <c r="E149" s="36" t="s">
        <v>1250</v>
      </c>
      <c r="F149" s="134" t="s">
        <v>581</v>
      </c>
      <c r="G149" s="429">
        <f>IFERROR(__xludf.DUMMYFUNCTION("IF(D149=""CELL-NEW"", IF(REGEXMATCH(E149, ""Pro Max""), 0.5, IF(REGEXMATCH(E149, ""Pro""), 0.4, 0.35)), """")"),0.4)</f>
        <v>0.4</v>
      </c>
      <c r="H149" s="176"/>
      <c r="I149" s="176"/>
      <c r="J149" s="176"/>
      <c r="K149" s="176"/>
      <c r="L149" s="176"/>
      <c r="M149" s="176"/>
      <c r="N149" s="176"/>
      <c r="O149" s="176"/>
      <c r="P149" s="176"/>
      <c r="Q149" s="430"/>
      <c r="R149" s="430"/>
      <c r="S149" s="430"/>
      <c r="T149" s="430"/>
      <c r="U149" s="430"/>
      <c r="V149" s="430"/>
      <c r="W149" s="430"/>
      <c r="X149" s="430"/>
      <c r="Y149" s="430"/>
      <c r="Z149" s="430"/>
    </row>
    <row r="150">
      <c r="A150" s="427" t="s">
        <v>1413</v>
      </c>
      <c r="B150" s="176" t="s">
        <v>1407</v>
      </c>
      <c r="C150" s="36" t="s">
        <v>1421</v>
      </c>
      <c r="D150" s="428" t="s">
        <v>191</v>
      </c>
      <c r="E150" s="36" t="s">
        <v>1250</v>
      </c>
      <c r="F150" s="134" t="s">
        <v>581</v>
      </c>
      <c r="G150" s="429">
        <f>IFERROR(__xludf.DUMMYFUNCTION("IF(D150=""CELL-NEW"", IF(REGEXMATCH(E150, ""Pro Max""), 0.5, IF(REGEXMATCH(E150, ""Pro""), 0.4, 0.35)), """")"),0.4)</f>
        <v>0.4</v>
      </c>
      <c r="H150" s="176"/>
      <c r="I150" s="176"/>
      <c r="J150" s="176"/>
      <c r="K150" s="176"/>
      <c r="L150" s="176"/>
      <c r="M150" s="176"/>
      <c r="N150" s="176"/>
      <c r="O150" s="176"/>
      <c r="P150" s="176"/>
      <c r="Q150" s="430"/>
      <c r="R150" s="430"/>
      <c r="S150" s="430"/>
      <c r="T150" s="430"/>
      <c r="U150" s="430"/>
      <c r="V150" s="430"/>
      <c r="W150" s="430"/>
      <c r="X150" s="430"/>
      <c r="Y150" s="430"/>
      <c r="Z150" s="430"/>
    </row>
    <row r="151">
      <c r="A151" s="427" t="s">
        <v>1415</v>
      </c>
      <c r="B151" s="176" t="s">
        <v>1410</v>
      </c>
      <c r="C151" s="36" t="s">
        <v>1421</v>
      </c>
      <c r="D151" s="428" t="s">
        <v>191</v>
      </c>
      <c r="E151" s="36" t="s">
        <v>1250</v>
      </c>
      <c r="F151" s="134" t="s">
        <v>581</v>
      </c>
      <c r="G151" s="429">
        <f>IFERROR(__xludf.DUMMYFUNCTION("IF(D151=""CELL-NEW"", IF(REGEXMATCH(E151, ""Pro Max""), 0.5, IF(REGEXMATCH(E151, ""Pro""), 0.4, 0.35)), """")"),0.4)</f>
        <v>0.4</v>
      </c>
      <c r="H151" s="176"/>
      <c r="I151" s="176"/>
      <c r="J151" s="176"/>
      <c r="K151" s="176"/>
      <c r="L151" s="176"/>
      <c r="M151" s="176"/>
      <c r="N151" s="176"/>
      <c r="O151" s="176"/>
      <c r="P151" s="176"/>
      <c r="Q151" s="430"/>
      <c r="R151" s="430"/>
      <c r="S151" s="430"/>
      <c r="T151" s="430"/>
      <c r="U151" s="430"/>
      <c r="V151" s="430"/>
      <c r="W151" s="430"/>
      <c r="X151" s="430"/>
      <c r="Y151" s="430"/>
      <c r="Z151" s="430"/>
    </row>
    <row r="152">
      <c r="A152" s="427" t="s">
        <v>1416</v>
      </c>
      <c r="B152" s="176" t="s">
        <v>1412</v>
      </c>
      <c r="C152" s="36" t="s">
        <v>1421</v>
      </c>
      <c r="D152" s="428" t="s">
        <v>191</v>
      </c>
      <c r="E152" s="36" t="s">
        <v>1250</v>
      </c>
      <c r="F152" s="134" t="s">
        <v>581</v>
      </c>
      <c r="G152" s="429">
        <f>IFERROR(__xludf.DUMMYFUNCTION("IF(D152=""CELL-NEW"", IF(REGEXMATCH(E152, ""Pro Max""), 0.5, IF(REGEXMATCH(E152, ""Pro""), 0.4, 0.35)), """")"),0.4)</f>
        <v>0.4</v>
      </c>
      <c r="H152" s="176"/>
      <c r="I152" s="176"/>
      <c r="J152" s="176"/>
      <c r="K152" s="176"/>
      <c r="L152" s="176"/>
      <c r="M152" s="176"/>
      <c r="N152" s="176"/>
      <c r="O152" s="176"/>
      <c r="P152" s="176"/>
      <c r="Q152" s="430"/>
      <c r="R152" s="430"/>
      <c r="S152" s="430"/>
      <c r="T152" s="430"/>
      <c r="U152" s="430"/>
      <c r="V152" s="430"/>
      <c r="W152" s="430"/>
      <c r="X152" s="430"/>
      <c r="Y152" s="430"/>
      <c r="Z152" s="430"/>
    </row>
    <row r="153">
      <c r="A153" s="427" t="s">
        <v>1422</v>
      </c>
      <c r="B153" s="176" t="s">
        <v>1423</v>
      </c>
      <c r="C153" s="36" t="s">
        <v>1424</v>
      </c>
      <c r="D153" s="428" t="s">
        <v>191</v>
      </c>
      <c r="E153" s="36" t="s">
        <v>1425</v>
      </c>
      <c r="F153" s="134" t="s">
        <v>581</v>
      </c>
      <c r="G153" s="429">
        <f>IFERROR(__xludf.DUMMYFUNCTION("IF(D153=""CELL-NEW"", IF(REGEXMATCH(E153, ""Pro Max""), 0.5, IF(REGEXMATCH(E153, ""Pro""), 0.4, 0.35)), """")"),0.35)</f>
        <v>0.35</v>
      </c>
      <c r="H153" s="176"/>
      <c r="I153" s="176"/>
      <c r="J153" s="176"/>
      <c r="K153" s="176"/>
      <c r="L153" s="176"/>
      <c r="M153" s="176"/>
      <c r="N153" s="176"/>
      <c r="O153" s="176"/>
      <c r="P153" s="176"/>
      <c r="Q153" s="430"/>
      <c r="R153" s="430"/>
      <c r="S153" s="430"/>
      <c r="T153" s="430"/>
      <c r="U153" s="430"/>
      <c r="V153" s="430"/>
      <c r="W153" s="430"/>
      <c r="X153" s="430"/>
      <c r="Y153" s="430"/>
      <c r="Z153" s="430"/>
    </row>
    <row r="154">
      <c r="A154" s="427" t="s">
        <v>1426</v>
      </c>
      <c r="B154" s="176" t="s">
        <v>1427</v>
      </c>
      <c r="C154" s="36" t="s">
        <v>1424</v>
      </c>
      <c r="D154" s="428" t="s">
        <v>191</v>
      </c>
      <c r="E154" s="36" t="s">
        <v>1425</v>
      </c>
      <c r="F154" s="134" t="s">
        <v>581</v>
      </c>
      <c r="G154" s="429">
        <f>IFERROR(__xludf.DUMMYFUNCTION("IF(D154=""CELL-NEW"", IF(REGEXMATCH(E154, ""Pro Max""), 0.5, IF(REGEXMATCH(E154, ""Pro""), 0.4, 0.35)), """")"),0.35)</f>
        <v>0.35</v>
      </c>
      <c r="H154" s="176"/>
      <c r="I154" s="176"/>
      <c r="J154" s="176"/>
      <c r="K154" s="176"/>
      <c r="L154" s="176"/>
      <c r="M154" s="176"/>
      <c r="N154" s="176"/>
      <c r="O154" s="176"/>
      <c r="P154" s="176"/>
      <c r="Q154" s="430"/>
      <c r="R154" s="430"/>
      <c r="S154" s="430"/>
      <c r="T154" s="430"/>
      <c r="U154" s="430"/>
      <c r="V154" s="430"/>
      <c r="W154" s="430"/>
      <c r="X154" s="430"/>
      <c r="Y154" s="430"/>
      <c r="Z154" s="430"/>
    </row>
    <row r="155">
      <c r="A155" s="427" t="s">
        <v>1428</v>
      </c>
      <c r="B155" s="176" t="s">
        <v>1429</v>
      </c>
      <c r="C155" s="36" t="s">
        <v>1424</v>
      </c>
      <c r="D155" s="428" t="s">
        <v>191</v>
      </c>
      <c r="E155" s="36" t="s">
        <v>1425</v>
      </c>
      <c r="F155" s="134" t="s">
        <v>581</v>
      </c>
      <c r="G155" s="429">
        <f>IFERROR(__xludf.DUMMYFUNCTION("IF(D155=""CELL-NEW"", IF(REGEXMATCH(E155, ""Pro Max""), 0.5, IF(REGEXMATCH(E155, ""Pro""), 0.4, 0.35)), """")"),0.35)</f>
        <v>0.35</v>
      </c>
      <c r="H155" s="176"/>
      <c r="I155" s="176"/>
      <c r="J155" s="176"/>
      <c r="K155" s="176"/>
      <c r="L155" s="176"/>
      <c r="M155" s="176"/>
      <c r="N155" s="176"/>
      <c r="O155" s="176"/>
      <c r="P155" s="176"/>
      <c r="Q155" s="430"/>
      <c r="R155" s="430"/>
      <c r="S155" s="430"/>
      <c r="T155" s="430"/>
      <c r="U155" s="430"/>
      <c r="V155" s="430"/>
      <c r="W155" s="430"/>
      <c r="X155" s="430"/>
      <c r="Y155" s="430"/>
      <c r="Z155" s="430"/>
    </row>
    <row r="156">
      <c r="A156" s="427" t="s">
        <v>1430</v>
      </c>
      <c r="B156" s="176" t="s">
        <v>1431</v>
      </c>
      <c r="C156" s="36" t="s">
        <v>1424</v>
      </c>
      <c r="D156" s="428" t="s">
        <v>191</v>
      </c>
      <c r="E156" s="36" t="s">
        <v>1425</v>
      </c>
      <c r="F156" s="134" t="s">
        <v>581</v>
      </c>
      <c r="G156" s="429">
        <f>IFERROR(__xludf.DUMMYFUNCTION("IF(D156=""CELL-NEW"", IF(REGEXMATCH(E156, ""Pro Max""), 0.5, IF(REGEXMATCH(E156, ""Pro""), 0.4, 0.35)), """")"),0.35)</f>
        <v>0.35</v>
      </c>
      <c r="H156" s="176"/>
      <c r="I156" s="176"/>
      <c r="J156" s="176"/>
      <c r="K156" s="176"/>
      <c r="L156" s="176"/>
      <c r="M156" s="176"/>
      <c r="N156" s="176"/>
      <c r="O156" s="176"/>
      <c r="P156" s="176"/>
      <c r="Q156" s="430"/>
      <c r="R156" s="430"/>
      <c r="S156" s="430"/>
      <c r="T156" s="430"/>
      <c r="U156" s="430"/>
      <c r="V156" s="430"/>
      <c r="W156" s="430"/>
      <c r="X156" s="430"/>
      <c r="Y156" s="430"/>
      <c r="Z156" s="430"/>
    </row>
    <row r="157">
      <c r="A157" s="427" t="s">
        <v>1432</v>
      </c>
      <c r="B157" s="176" t="s">
        <v>1423</v>
      </c>
      <c r="C157" s="36" t="s">
        <v>1433</v>
      </c>
      <c r="D157" s="428" t="s">
        <v>191</v>
      </c>
      <c r="E157" s="36" t="s">
        <v>1425</v>
      </c>
      <c r="F157" s="134" t="s">
        <v>581</v>
      </c>
      <c r="G157" s="429">
        <f>IFERROR(__xludf.DUMMYFUNCTION("IF(D157=""CELL-NEW"", IF(REGEXMATCH(E157, ""Pro Max""), 0.5, IF(REGEXMATCH(E157, ""Pro""), 0.4, 0.35)), """")"),0.35)</f>
        <v>0.35</v>
      </c>
      <c r="H157" s="176"/>
      <c r="I157" s="176"/>
      <c r="J157" s="176"/>
      <c r="K157" s="176"/>
      <c r="L157" s="176"/>
      <c r="M157" s="176"/>
      <c r="N157" s="176"/>
      <c r="O157" s="176"/>
      <c r="P157" s="176"/>
      <c r="Q157" s="430"/>
      <c r="R157" s="430"/>
      <c r="S157" s="430"/>
      <c r="T157" s="430"/>
      <c r="U157" s="430"/>
      <c r="V157" s="430"/>
      <c r="W157" s="430"/>
      <c r="X157" s="430"/>
      <c r="Y157" s="430"/>
      <c r="Z157" s="430"/>
    </row>
    <row r="158">
      <c r="A158" s="427" t="s">
        <v>1434</v>
      </c>
      <c r="B158" s="176" t="s">
        <v>1427</v>
      </c>
      <c r="C158" s="36" t="s">
        <v>1433</v>
      </c>
      <c r="D158" s="428" t="s">
        <v>191</v>
      </c>
      <c r="E158" s="36" t="s">
        <v>1425</v>
      </c>
      <c r="F158" s="134" t="s">
        <v>581</v>
      </c>
      <c r="G158" s="429">
        <f>IFERROR(__xludf.DUMMYFUNCTION("IF(D158=""CELL-NEW"", IF(REGEXMATCH(E158, ""Pro Max""), 0.5, IF(REGEXMATCH(E158, ""Pro""), 0.4, 0.35)), """")"),0.35)</f>
        <v>0.35</v>
      </c>
      <c r="H158" s="176"/>
      <c r="I158" s="176"/>
      <c r="J158" s="176"/>
      <c r="K158" s="176"/>
      <c r="L158" s="176"/>
      <c r="M158" s="176"/>
      <c r="N158" s="176"/>
      <c r="O158" s="176"/>
      <c r="P158" s="176"/>
      <c r="Q158" s="430"/>
      <c r="R158" s="430"/>
      <c r="S158" s="430"/>
      <c r="T158" s="430"/>
      <c r="U158" s="430"/>
      <c r="V158" s="430"/>
      <c r="W158" s="430"/>
      <c r="X158" s="430"/>
      <c r="Y158" s="430"/>
      <c r="Z158" s="430"/>
    </row>
    <row r="159">
      <c r="A159" s="427" t="s">
        <v>1435</v>
      </c>
      <c r="B159" s="176" t="s">
        <v>1429</v>
      </c>
      <c r="C159" s="36" t="s">
        <v>1433</v>
      </c>
      <c r="D159" s="428" t="s">
        <v>191</v>
      </c>
      <c r="E159" s="36" t="s">
        <v>1425</v>
      </c>
      <c r="F159" s="134" t="s">
        <v>581</v>
      </c>
      <c r="G159" s="429">
        <f>IFERROR(__xludf.DUMMYFUNCTION("IF(D159=""CELL-NEW"", IF(REGEXMATCH(E159, ""Pro Max""), 0.5, IF(REGEXMATCH(E159, ""Pro""), 0.4, 0.35)), """")"),0.35)</f>
        <v>0.35</v>
      </c>
      <c r="H159" s="176"/>
      <c r="I159" s="176"/>
      <c r="J159" s="176"/>
      <c r="K159" s="176"/>
      <c r="L159" s="176"/>
      <c r="M159" s="176"/>
      <c r="N159" s="176"/>
      <c r="O159" s="176"/>
      <c r="P159" s="176"/>
      <c r="Q159" s="430"/>
      <c r="R159" s="430"/>
      <c r="S159" s="430"/>
      <c r="T159" s="430"/>
      <c r="U159" s="430"/>
      <c r="V159" s="430"/>
      <c r="W159" s="430"/>
      <c r="X159" s="430"/>
      <c r="Y159" s="430"/>
      <c r="Z159" s="430"/>
    </row>
    <row r="160">
      <c r="A160" s="427" t="s">
        <v>1436</v>
      </c>
      <c r="B160" s="176" t="s">
        <v>1431</v>
      </c>
      <c r="C160" s="36" t="s">
        <v>1433</v>
      </c>
      <c r="D160" s="428" t="s">
        <v>191</v>
      </c>
      <c r="E160" s="36" t="s">
        <v>1425</v>
      </c>
      <c r="F160" s="134" t="s">
        <v>581</v>
      </c>
      <c r="G160" s="429">
        <f>IFERROR(__xludf.DUMMYFUNCTION("IF(D160=""CELL-NEW"", IF(REGEXMATCH(E160, ""Pro Max""), 0.5, IF(REGEXMATCH(E160, ""Pro""), 0.4, 0.35)), """")"),0.35)</f>
        <v>0.35</v>
      </c>
      <c r="H160" s="176"/>
      <c r="I160" s="176"/>
      <c r="J160" s="176"/>
      <c r="K160" s="176"/>
      <c r="L160" s="176"/>
      <c r="M160" s="176"/>
      <c r="N160" s="176"/>
      <c r="O160" s="176"/>
      <c r="P160" s="176"/>
      <c r="Q160" s="430"/>
      <c r="R160" s="430"/>
      <c r="S160" s="430"/>
      <c r="T160" s="430"/>
      <c r="U160" s="430"/>
      <c r="V160" s="430"/>
      <c r="W160" s="430"/>
      <c r="X160" s="430"/>
      <c r="Y160" s="430"/>
      <c r="Z160" s="430"/>
    </row>
    <row r="161">
      <c r="A161" s="427" t="s">
        <v>1437</v>
      </c>
      <c r="B161" s="176" t="s">
        <v>1423</v>
      </c>
      <c r="C161" s="36" t="s">
        <v>1278</v>
      </c>
      <c r="D161" s="428" t="s">
        <v>191</v>
      </c>
      <c r="E161" s="36" t="s">
        <v>1425</v>
      </c>
      <c r="F161" s="134" t="s">
        <v>581</v>
      </c>
      <c r="G161" s="429">
        <f>IFERROR(__xludf.DUMMYFUNCTION("IF(D161=""CELL-NEW"", IF(REGEXMATCH(E161, ""Pro Max""), 0.5, IF(REGEXMATCH(E161, ""Pro""), 0.4, 0.35)), """")"),0.35)</f>
        <v>0.35</v>
      </c>
      <c r="H161" s="176"/>
      <c r="I161" s="176"/>
      <c r="J161" s="176"/>
      <c r="K161" s="176"/>
      <c r="L161" s="176"/>
      <c r="M161" s="176"/>
      <c r="N161" s="176"/>
      <c r="O161" s="176"/>
      <c r="P161" s="176"/>
      <c r="Q161" s="430"/>
      <c r="R161" s="430"/>
      <c r="S161" s="430"/>
      <c r="T161" s="430"/>
      <c r="U161" s="430"/>
      <c r="V161" s="430"/>
      <c r="W161" s="430"/>
      <c r="X161" s="430"/>
      <c r="Y161" s="430"/>
      <c r="Z161" s="430"/>
    </row>
    <row r="162">
      <c r="A162" s="427" t="s">
        <v>1438</v>
      </c>
      <c r="B162" s="176" t="s">
        <v>1427</v>
      </c>
      <c r="C162" s="36" t="s">
        <v>1278</v>
      </c>
      <c r="D162" s="428" t="s">
        <v>191</v>
      </c>
      <c r="E162" s="36" t="s">
        <v>1425</v>
      </c>
      <c r="F162" s="134" t="s">
        <v>581</v>
      </c>
      <c r="G162" s="429">
        <f>IFERROR(__xludf.DUMMYFUNCTION("IF(D162=""CELL-NEW"", IF(REGEXMATCH(E162, ""Pro Max""), 0.5, IF(REGEXMATCH(E162, ""Pro""), 0.4, 0.35)), """")"),0.35)</f>
        <v>0.35</v>
      </c>
      <c r="H162" s="176"/>
      <c r="I162" s="176"/>
      <c r="J162" s="176"/>
      <c r="K162" s="176"/>
      <c r="L162" s="176"/>
      <c r="M162" s="176"/>
      <c r="N162" s="176"/>
      <c r="O162" s="176"/>
      <c r="P162" s="176"/>
      <c r="Q162" s="430"/>
      <c r="R162" s="430"/>
      <c r="S162" s="430"/>
      <c r="T162" s="430"/>
      <c r="U162" s="430"/>
      <c r="V162" s="430"/>
      <c r="W162" s="430"/>
      <c r="X162" s="430"/>
      <c r="Y162" s="430"/>
      <c r="Z162" s="430"/>
    </row>
    <row r="163">
      <c r="A163" s="427" t="s">
        <v>1439</v>
      </c>
      <c r="B163" s="176" t="s">
        <v>1429</v>
      </c>
      <c r="C163" s="36" t="s">
        <v>1278</v>
      </c>
      <c r="D163" s="428" t="s">
        <v>191</v>
      </c>
      <c r="E163" s="36" t="s">
        <v>1425</v>
      </c>
      <c r="F163" s="134" t="s">
        <v>581</v>
      </c>
      <c r="G163" s="429">
        <f>IFERROR(__xludf.DUMMYFUNCTION("IF(D163=""CELL-NEW"", IF(REGEXMATCH(E163, ""Pro Max""), 0.5, IF(REGEXMATCH(E163, ""Pro""), 0.4, 0.35)), """")"),0.35)</f>
        <v>0.35</v>
      </c>
      <c r="H163" s="176"/>
      <c r="I163" s="176"/>
      <c r="J163" s="176"/>
      <c r="K163" s="176"/>
      <c r="L163" s="176"/>
      <c r="M163" s="176"/>
      <c r="N163" s="176"/>
      <c r="O163" s="176"/>
      <c r="P163" s="176"/>
      <c r="Q163" s="430"/>
      <c r="R163" s="430"/>
      <c r="S163" s="430"/>
      <c r="T163" s="430"/>
      <c r="U163" s="430"/>
      <c r="V163" s="430"/>
      <c r="W163" s="430"/>
      <c r="X163" s="430"/>
      <c r="Y163" s="430"/>
      <c r="Z163" s="430"/>
    </row>
    <row r="164">
      <c r="A164" s="427" t="s">
        <v>1440</v>
      </c>
      <c r="B164" s="176" t="s">
        <v>1431</v>
      </c>
      <c r="C164" s="36" t="s">
        <v>1278</v>
      </c>
      <c r="D164" s="428" t="s">
        <v>191</v>
      </c>
      <c r="E164" s="36" t="s">
        <v>1425</v>
      </c>
      <c r="F164" s="134" t="s">
        <v>581</v>
      </c>
      <c r="G164" s="429">
        <f>IFERROR(__xludf.DUMMYFUNCTION("IF(D164=""CELL-NEW"", IF(REGEXMATCH(E164, ""Pro Max""), 0.5, IF(REGEXMATCH(E164, ""Pro""), 0.4, 0.35)), """")"),0.35)</f>
        <v>0.35</v>
      </c>
      <c r="H164" s="176"/>
      <c r="I164" s="176"/>
      <c r="J164" s="176"/>
      <c r="K164" s="176"/>
      <c r="L164" s="176"/>
      <c r="M164" s="176"/>
      <c r="N164" s="176"/>
      <c r="O164" s="176"/>
      <c r="P164" s="176"/>
      <c r="Q164" s="430"/>
      <c r="R164" s="430"/>
      <c r="S164" s="430"/>
      <c r="T164" s="430"/>
      <c r="U164" s="430"/>
      <c r="V164" s="430"/>
      <c r="W164" s="430"/>
      <c r="X164" s="430"/>
      <c r="Y164" s="430"/>
      <c r="Z164" s="430"/>
    </row>
    <row r="165">
      <c r="A165" s="427" t="s">
        <v>821</v>
      </c>
      <c r="B165" s="176" t="s">
        <v>1423</v>
      </c>
      <c r="C165" s="36" t="s">
        <v>728</v>
      </c>
      <c r="D165" s="428" t="s">
        <v>191</v>
      </c>
      <c r="E165" s="36" t="s">
        <v>1425</v>
      </c>
      <c r="F165" s="134" t="s">
        <v>581</v>
      </c>
      <c r="G165" s="429">
        <f>IFERROR(__xludf.DUMMYFUNCTION("IF(D165=""CELL-NEW"", IF(REGEXMATCH(E165, ""Pro Max""), 0.5, IF(REGEXMATCH(E165, ""Pro""), 0.4, 0.35)), """")"),0.35)</f>
        <v>0.35</v>
      </c>
      <c r="H165" s="176"/>
      <c r="I165" s="176"/>
      <c r="J165" s="176"/>
      <c r="K165" s="176"/>
      <c r="L165" s="176"/>
      <c r="M165" s="176"/>
      <c r="N165" s="176"/>
      <c r="O165" s="176"/>
      <c r="P165" s="176"/>
      <c r="Q165" s="430"/>
      <c r="R165" s="430"/>
      <c r="S165" s="430"/>
      <c r="T165" s="430"/>
      <c r="U165" s="430"/>
      <c r="V165" s="430"/>
      <c r="W165" s="430"/>
      <c r="X165" s="430"/>
      <c r="Y165" s="430"/>
      <c r="Z165" s="430"/>
    </row>
    <row r="166">
      <c r="A166" s="427" t="s">
        <v>1441</v>
      </c>
      <c r="B166" s="176" t="s">
        <v>1427</v>
      </c>
      <c r="C166" s="36" t="s">
        <v>728</v>
      </c>
      <c r="D166" s="428" t="s">
        <v>191</v>
      </c>
      <c r="E166" s="36" t="s">
        <v>1425</v>
      </c>
      <c r="F166" s="134" t="s">
        <v>581</v>
      </c>
      <c r="G166" s="429">
        <f>IFERROR(__xludf.DUMMYFUNCTION("IF(D166=""CELL-NEW"", IF(REGEXMATCH(E166, ""Pro Max""), 0.5, IF(REGEXMATCH(E166, ""Pro""), 0.4, 0.35)), """")"),0.35)</f>
        <v>0.35</v>
      </c>
      <c r="H166" s="176"/>
      <c r="I166" s="176"/>
      <c r="J166" s="176"/>
      <c r="K166" s="176"/>
      <c r="L166" s="176"/>
      <c r="M166" s="176"/>
      <c r="N166" s="176"/>
      <c r="O166" s="176"/>
      <c r="P166" s="176"/>
      <c r="Q166" s="430"/>
      <c r="R166" s="430"/>
      <c r="S166" s="430"/>
      <c r="T166" s="430"/>
      <c r="U166" s="430"/>
      <c r="V166" s="430"/>
      <c r="W166" s="430"/>
      <c r="X166" s="430"/>
      <c r="Y166" s="430"/>
      <c r="Z166" s="430"/>
    </row>
    <row r="167">
      <c r="A167" s="427" t="s">
        <v>646</v>
      </c>
      <c r="B167" s="176" t="s">
        <v>1429</v>
      </c>
      <c r="C167" s="36" t="s">
        <v>728</v>
      </c>
      <c r="D167" s="428" t="s">
        <v>191</v>
      </c>
      <c r="E167" s="36" t="s">
        <v>1425</v>
      </c>
      <c r="F167" s="134" t="s">
        <v>581</v>
      </c>
      <c r="G167" s="429">
        <f>IFERROR(__xludf.DUMMYFUNCTION("IF(D167=""CELL-NEW"", IF(REGEXMATCH(E167, ""Pro Max""), 0.5, IF(REGEXMATCH(E167, ""Pro""), 0.4, 0.35)), """")"),0.35)</f>
        <v>0.35</v>
      </c>
      <c r="H167" s="176"/>
      <c r="I167" s="176"/>
      <c r="J167" s="176"/>
      <c r="K167" s="176"/>
      <c r="L167" s="176"/>
      <c r="M167" s="176"/>
      <c r="N167" s="176"/>
      <c r="O167" s="176"/>
      <c r="P167" s="176"/>
      <c r="Q167" s="430"/>
      <c r="R167" s="430"/>
      <c r="S167" s="430"/>
      <c r="T167" s="430"/>
      <c r="U167" s="430"/>
      <c r="V167" s="430"/>
      <c r="W167" s="430"/>
      <c r="X167" s="430"/>
      <c r="Y167" s="430"/>
      <c r="Z167" s="430"/>
    </row>
    <row r="168">
      <c r="A168" s="427" t="s">
        <v>1442</v>
      </c>
      <c r="B168" s="176" t="s">
        <v>1431</v>
      </c>
      <c r="C168" s="36" t="s">
        <v>728</v>
      </c>
      <c r="D168" s="428" t="s">
        <v>191</v>
      </c>
      <c r="E168" s="36" t="s">
        <v>1425</v>
      </c>
      <c r="F168" s="134" t="s">
        <v>581</v>
      </c>
      <c r="G168" s="429">
        <f>IFERROR(__xludf.DUMMYFUNCTION("IF(D168=""CELL-NEW"", IF(REGEXMATCH(E168, ""Pro Max""), 0.5, IF(REGEXMATCH(E168, ""Pro""), 0.4, 0.35)), """")"),0.35)</f>
        <v>0.35</v>
      </c>
      <c r="H168" s="176"/>
      <c r="I168" s="176"/>
      <c r="J168" s="176"/>
      <c r="K168" s="176"/>
      <c r="L168" s="176"/>
      <c r="M168" s="176"/>
      <c r="N168" s="176"/>
      <c r="O168" s="176"/>
      <c r="P168" s="176"/>
      <c r="Q168" s="430"/>
      <c r="R168" s="430"/>
      <c r="S168" s="430"/>
      <c r="T168" s="430"/>
      <c r="U168" s="430"/>
      <c r="V168" s="430"/>
      <c r="W168" s="430"/>
      <c r="X168" s="430"/>
      <c r="Y168" s="430"/>
      <c r="Z168" s="430"/>
    </row>
    <row r="169">
      <c r="A169" s="427" t="s">
        <v>823</v>
      </c>
      <c r="B169" s="176" t="s">
        <v>1423</v>
      </c>
      <c r="C169" s="36" t="s">
        <v>790</v>
      </c>
      <c r="D169" s="428" t="s">
        <v>191</v>
      </c>
      <c r="E169" s="36" t="s">
        <v>1425</v>
      </c>
      <c r="F169" s="134" t="s">
        <v>581</v>
      </c>
      <c r="G169" s="429">
        <f>IFERROR(__xludf.DUMMYFUNCTION("IF(D169=""CELL-NEW"", IF(REGEXMATCH(E169, ""Pro Max""), 0.5, IF(REGEXMATCH(E169, ""Pro""), 0.4, 0.35)), """")"),0.35)</f>
        <v>0.35</v>
      </c>
      <c r="H169" s="176"/>
      <c r="I169" s="176"/>
      <c r="J169" s="176"/>
      <c r="K169" s="176"/>
      <c r="L169" s="176"/>
      <c r="M169" s="176"/>
      <c r="N169" s="176"/>
      <c r="O169" s="176"/>
      <c r="P169" s="176"/>
      <c r="Q169" s="430"/>
      <c r="R169" s="430"/>
      <c r="S169" s="430"/>
      <c r="T169" s="430"/>
      <c r="U169" s="430"/>
      <c r="V169" s="430"/>
      <c r="W169" s="430"/>
      <c r="X169" s="430"/>
      <c r="Y169" s="430"/>
      <c r="Z169" s="430"/>
    </row>
    <row r="170">
      <c r="A170" s="427" t="s">
        <v>1443</v>
      </c>
      <c r="B170" s="176" t="s">
        <v>1427</v>
      </c>
      <c r="C170" s="36" t="s">
        <v>790</v>
      </c>
      <c r="D170" s="428" t="s">
        <v>191</v>
      </c>
      <c r="E170" s="36" t="s">
        <v>1425</v>
      </c>
      <c r="F170" s="134" t="s">
        <v>581</v>
      </c>
      <c r="G170" s="429">
        <f>IFERROR(__xludf.DUMMYFUNCTION("IF(D170=""CELL-NEW"", IF(REGEXMATCH(E170, ""Pro Max""), 0.5, IF(REGEXMATCH(E170, ""Pro""), 0.4, 0.35)), """")"),0.35)</f>
        <v>0.35</v>
      </c>
      <c r="H170" s="176"/>
      <c r="I170" s="176"/>
      <c r="J170" s="176"/>
      <c r="K170" s="176"/>
      <c r="L170" s="176"/>
      <c r="M170" s="176"/>
      <c r="N170" s="176"/>
      <c r="O170" s="176"/>
      <c r="P170" s="176"/>
      <c r="Q170" s="430"/>
      <c r="R170" s="430"/>
      <c r="S170" s="430"/>
      <c r="T170" s="430"/>
      <c r="U170" s="430"/>
      <c r="V170" s="430"/>
      <c r="W170" s="430"/>
      <c r="X170" s="430"/>
      <c r="Y170" s="430"/>
      <c r="Z170" s="430"/>
    </row>
    <row r="171">
      <c r="A171" s="427" t="s">
        <v>1444</v>
      </c>
      <c r="B171" s="176" t="s">
        <v>1429</v>
      </c>
      <c r="C171" s="36" t="s">
        <v>790</v>
      </c>
      <c r="D171" s="428" t="s">
        <v>191</v>
      </c>
      <c r="E171" s="36" t="s">
        <v>1425</v>
      </c>
      <c r="F171" s="134" t="s">
        <v>581</v>
      </c>
      <c r="G171" s="429">
        <f>IFERROR(__xludf.DUMMYFUNCTION("IF(D171=""CELL-NEW"", IF(REGEXMATCH(E171, ""Pro Max""), 0.5, IF(REGEXMATCH(E171, ""Pro""), 0.4, 0.35)), """")"),0.35)</f>
        <v>0.35</v>
      </c>
      <c r="H171" s="176"/>
      <c r="I171" s="176"/>
      <c r="J171" s="176"/>
      <c r="K171" s="176"/>
      <c r="L171" s="176"/>
      <c r="M171" s="176"/>
      <c r="N171" s="176"/>
      <c r="O171" s="176"/>
      <c r="P171" s="176"/>
      <c r="Q171" s="430"/>
      <c r="R171" s="430"/>
      <c r="S171" s="430"/>
      <c r="T171" s="430"/>
      <c r="U171" s="430"/>
      <c r="V171" s="430"/>
      <c r="W171" s="430"/>
      <c r="X171" s="430"/>
      <c r="Y171" s="430"/>
      <c r="Z171" s="430"/>
    </row>
    <row r="172">
      <c r="A172" s="427" t="s">
        <v>1445</v>
      </c>
      <c r="B172" s="176" t="s">
        <v>1431</v>
      </c>
      <c r="C172" s="36" t="s">
        <v>790</v>
      </c>
      <c r="D172" s="428" t="s">
        <v>191</v>
      </c>
      <c r="E172" s="36" t="s">
        <v>1425</v>
      </c>
      <c r="F172" s="134" t="s">
        <v>581</v>
      </c>
      <c r="G172" s="429">
        <f>IFERROR(__xludf.DUMMYFUNCTION("IF(D172=""CELL-NEW"", IF(REGEXMATCH(E172, ""Pro Max""), 0.5, IF(REGEXMATCH(E172, ""Pro""), 0.4, 0.35)), """")"),0.35)</f>
        <v>0.35</v>
      </c>
      <c r="H172" s="176"/>
      <c r="I172" s="176"/>
      <c r="J172" s="176"/>
      <c r="K172" s="176"/>
      <c r="L172" s="176"/>
      <c r="M172" s="176"/>
      <c r="N172" s="176"/>
      <c r="O172" s="176"/>
      <c r="P172" s="176"/>
      <c r="Q172" s="430"/>
      <c r="R172" s="430"/>
      <c r="S172" s="430"/>
      <c r="T172" s="430"/>
      <c r="U172" s="430"/>
      <c r="V172" s="430"/>
      <c r="W172" s="430"/>
      <c r="X172" s="430"/>
      <c r="Y172" s="430"/>
      <c r="Z172" s="430"/>
    </row>
    <row r="173">
      <c r="A173" s="427" t="s">
        <v>1446</v>
      </c>
      <c r="B173" s="176" t="s">
        <v>1447</v>
      </c>
      <c r="C173" s="36" t="s">
        <v>1424</v>
      </c>
      <c r="D173" s="428" t="s">
        <v>191</v>
      </c>
      <c r="E173" s="36" t="s">
        <v>1259</v>
      </c>
      <c r="F173" s="134" t="s">
        <v>581</v>
      </c>
      <c r="G173" s="429">
        <f>IFERROR(__xludf.DUMMYFUNCTION("IF(D173=""CELL-NEW"", IF(REGEXMATCH(E173, ""Pro Max""), 0.5, IF(REGEXMATCH(E173, ""Pro""), 0.4, 0.35)), """")"),0.35)</f>
        <v>0.35</v>
      </c>
      <c r="H173" s="176"/>
      <c r="I173" s="176"/>
      <c r="J173" s="176"/>
      <c r="K173" s="176"/>
      <c r="L173" s="176"/>
      <c r="M173" s="176"/>
      <c r="N173" s="176"/>
      <c r="O173" s="176"/>
      <c r="P173" s="176"/>
      <c r="Q173" s="430"/>
      <c r="R173" s="430"/>
      <c r="S173" s="430"/>
      <c r="T173" s="430"/>
      <c r="U173" s="430"/>
      <c r="V173" s="430"/>
      <c r="W173" s="430"/>
      <c r="X173" s="430"/>
      <c r="Y173" s="430"/>
      <c r="Z173" s="430"/>
    </row>
    <row r="174">
      <c r="A174" s="427" t="s">
        <v>774</v>
      </c>
      <c r="B174" s="176" t="s">
        <v>1448</v>
      </c>
      <c r="C174" s="36" t="s">
        <v>1424</v>
      </c>
      <c r="D174" s="428" t="s">
        <v>191</v>
      </c>
      <c r="E174" s="36" t="s">
        <v>1259</v>
      </c>
      <c r="F174" s="134" t="s">
        <v>581</v>
      </c>
      <c r="G174" s="429">
        <f>IFERROR(__xludf.DUMMYFUNCTION("IF(D174=""CELL-NEW"", IF(REGEXMATCH(E174, ""Pro Max""), 0.5, IF(REGEXMATCH(E174, ""Pro""), 0.4, 0.35)), """")"),0.35)</f>
        <v>0.35</v>
      </c>
      <c r="H174" s="176"/>
      <c r="I174" s="176"/>
      <c r="J174" s="176"/>
      <c r="K174" s="176"/>
      <c r="L174" s="176"/>
      <c r="M174" s="176"/>
      <c r="N174" s="176"/>
      <c r="O174" s="176"/>
      <c r="P174" s="176"/>
      <c r="Q174" s="430"/>
      <c r="R174" s="430"/>
      <c r="S174" s="430"/>
      <c r="T174" s="430"/>
      <c r="U174" s="430"/>
      <c r="V174" s="430"/>
      <c r="W174" s="430"/>
      <c r="X174" s="430"/>
      <c r="Y174" s="430"/>
      <c r="Z174" s="430"/>
    </row>
    <row r="175">
      <c r="A175" s="427" t="s">
        <v>1449</v>
      </c>
      <c r="B175" s="176" t="s">
        <v>1450</v>
      </c>
      <c r="C175" s="36" t="s">
        <v>1424</v>
      </c>
      <c r="D175" s="428" t="s">
        <v>191</v>
      </c>
      <c r="E175" s="36" t="s">
        <v>1259</v>
      </c>
      <c r="F175" s="134" t="s">
        <v>581</v>
      </c>
      <c r="G175" s="429">
        <f>IFERROR(__xludf.DUMMYFUNCTION("IF(D175=""CELL-NEW"", IF(REGEXMATCH(E175, ""Pro Max""), 0.5, IF(REGEXMATCH(E175, ""Pro""), 0.4, 0.35)), """")"),0.35)</f>
        <v>0.35</v>
      </c>
      <c r="H175" s="176"/>
      <c r="I175" s="176"/>
      <c r="J175" s="176"/>
      <c r="K175" s="176"/>
      <c r="L175" s="176"/>
      <c r="M175" s="176"/>
      <c r="N175" s="176"/>
      <c r="O175" s="176"/>
      <c r="P175" s="176"/>
      <c r="Q175" s="430"/>
      <c r="R175" s="430"/>
      <c r="S175" s="430"/>
      <c r="T175" s="430"/>
      <c r="U175" s="430"/>
      <c r="V175" s="430"/>
      <c r="W175" s="430"/>
      <c r="X175" s="430"/>
      <c r="Y175" s="430"/>
      <c r="Z175" s="430"/>
    </row>
    <row r="176">
      <c r="A176" s="427" t="s">
        <v>1451</v>
      </c>
      <c r="B176" s="176" t="s">
        <v>1452</v>
      </c>
      <c r="C176" s="36" t="s">
        <v>1424</v>
      </c>
      <c r="D176" s="428" t="s">
        <v>191</v>
      </c>
      <c r="E176" s="36" t="s">
        <v>1259</v>
      </c>
      <c r="F176" s="134" t="s">
        <v>581</v>
      </c>
      <c r="G176" s="429">
        <f>IFERROR(__xludf.DUMMYFUNCTION("IF(D176=""CELL-NEW"", IF(REGEXMATCH(E176, ""Pro Max""), 0.5, IF(REGEXMATCH(E176, ""Pro""), 0.4, 0.35)), """")"),0.35)</f>
        <v>0.35</v>
      </c>
      <c r="H176" s="176"/>
      <c r="I176" s="176"/>
      <c r="J176" s="176"/>
      <c r="K176" s="176"/>
      <c r="L176" s="176"/>
      <c r="M176" s="176"/>
      <c r="N176" s="176"/>
      <c r="O176" s="176"/>
      <c r="P176" s="176"/>
      <c r="Q176" s="430"/>
      <c r="R176" s="430"/>
      <c r="S176" s="430"/>
      <c r="T176" s="430"/>
      <c r="U176" s="430"/>
      <c r="V176" s="430"/>
      <c r="W176" s="430"/>
      <c r="X176" s="430"/>
      <c r="Y176" s="430"/>
      <c r="Z176" s="430"/>
    </row>
    <row r="177">
      <c r="A177" s="427" t="s">
        <v>534</v>
      </c>
      <c r="B177" s="176" t="s">
        <v>1453</v>
      </c>
      <c r="C177" s="36" t="s">
        <v>1424</v>
      </c>
      <c r="D177" s="428" t="s">
        <v>191</v>
      </c>
      <c r="E177" s="36" t="s">
        <v>1259</v>
      </c>
      <c r="F177" s="134" t="s">
        <v>581</v>
      </c>
      <c r="G177" s="429">
        <f>IFERROR(__xludf.DUMMYFUNCTION("IF(D177=""CELL-NEW"", IF(REGEXMATCH(E177, ""Pro Max""), 0.5, IF(REGEXMATCH(E177, ""Pro""), 0.4, 0.35)), """")"),0.35)</f>
        <v>0.35</v>
      </c>
      <c r="H177" s="176"/>
      <c r="I177" s="176"/>
      <c r="J177" s="176"/>
      <c r="K177" s="176"/>
      <c r="L177" s="176"/>
      <c r="M177" s="176"/>
      <c r="N177" s="176"/>
      <c r="O177" s="176"/>
      <c r="P177" s="176"/>
      <c r="Q177" s="430"/>
      <c r="R177" s="430"/>
      <c r="S177" s="430"/>
      <c r="T177" s="430"/>
      <c r="U177" s="430"/>
      <c r="V177" s="430"/>
      <c r="W177" s="430"/>
      <c r="X177" s="430"/>
      <c r="Y177" s="430"/>
      <c r="Z177" s="430"/>
    </row>
    <row r="178">
      <c r="A178" s="427" t="s">
        <v>1454</v>
      </c>
      <c r="B178" s="176" t="s">
        <v>1455</v>
      </c>
      <c r="C178" s="36" t="s">
        <v>1424</v>
      </c>
      <c r="D178" s="428" t="s">
        <v>191</v>
      </c>
      <c r="E178" s="36" t="s">
        <v>1259</v>
      </c>
      <c r="F178" s="134" t="s">
        <v>581</v>
      </c>
      <c r="G178" s="429">
        <f>IFERROR(__xludf.DUMMYFUNCTION("IF(D178=""CELL-NEW"", IF(REGEXMATCH(E178, ""Pro Max""), 0.5, IF(REGEXMATCH(E178, ""Pro""), 0.4, 0.35)), """")"),0.35)</f>
        <v>0.35</v>
      </c>
      <c r="H178" s="176"/>
      <c r="I178" s="176"/>
      <c r="J178" s="176"/>
      <c r="K178" s="176"/>
      <c r="L178" s="176"/>
      <c r="M178" s="176"/>
      <c r="N178" s="176"/>
      <c r="O178" s="176"/>
      <c r="P178" s="176"/>
      <c r="Q178" s="430"/>
      <c r="R178" s="430"/>
      <c r="S178" s="430"/>
      <c r="T178" s="430"/>
      <c r="U178" s="430"/>
      <c r="V178" s="430"/>
      <c r="W178" s="430"/>
      <c r="X178" s="430"/>
      <c r="Y178" s="430"/>
      <c r="Z178" s="430"/>
    </row>
    <row r="179">
      <c r="A179" s="427" t="s">
        <v>604</v>
      </c>
      <c r="B179" s="176" t="s">
        <v>1447</v>
      </c>
      <c r="C179" s="36" t="s">
        <v>1433</v>
      </c>
      <c r="D179" s="428" t="s">
        <v>191</v>
      </c>
      <c r="E179" s="36" t="s">
        <v>1259</v>
      </c>
      <c r="F179" s="134" t="s">
        <v>581</v>
      </c>
      <c r="G179" s="429">
        <f>IFERROR(__xludf.DUMMYFUNCTION("IF(D179=""CELL-NEW"", IF(REGEXMATCH(E179, ""Pro Max""), 0.5, IF(REGEXMATCH(E179, ""Pro""), 0.4, 0.35)), """")"),0.35)</f>
        <v>0.35</v>
      </c>
      <c r="H179" s="176"/>
      <c r="I179" s="176"/>
      <c r="J179" s="176"/>
      <c r="K179" s="176"/>
      <c r="L179" s="176"/>
      <c r="M179" s="176"/>
      <c r="N179" s="176"/>
      <c r="O179" s="176"/>
      <c r="P179" s="176"/>
      <c r="Q179" s="430"/>
      <c r="R179" s="430"/>
      <c r="S179" s="430"/>
      <c r="T179" s="430"/>
      <c r="U179" s="430"/>
      <c r="V179" s="430"/>
      <c r="W179" s="430"/>
      <c r="X179" s="430"/>
      <c r="Y179" s="430"/>
      <c r="Z179" s="430"/>
    </row>
    <row r="180">
      <c r="A180" s="427" t="s">
        <v>614</v>
      </c>
      <c r="B180" s="176" t="s">
        <v>1448</v>
      </c>
      <c r="C180" s="36" t="s">
        <v>1433</v>
      </c>
      <c r="D180" s="428" t="s">
        <v>191</v>
      </c>
      <c r="E180" s="36" t="s">
        <v>1259</v>
      </c>
      <c r="F180" s="134" t="s">
        <v>581</v>
      </c>
      <c r="G180" s="429">
        <f>IFERROR(__xludf.DUMMYFUNCTION("IF(D180=""CELL-NEW"", IF(REGEXMATCH(E180, ""Pro Max""), 0.5, IF(REGEXMATCH(E180, ""Pro""), 0.4, 0.35)), """")"),0.35)</f>
        <v>0.35</v>
      </c>
      <c r="H180" s="176"/>
      <c r="I180" s="176"/>
      <c r="J180" s="176"/>
      <c r="K180" s="176"/>
      <c r="L180" s="176"/>
      <c r="M180" s="176"/>
      <c r="N180" s="176"/>
      <c r="O180" s="176"/>
      <c r="P180" s="176"/>
      <c r="Q180" s="430"/>
      <c r="R180" s="430"/>
      <c r="S180" s="430"/>
      <c r="T180" s="430"/>
      <c r="U180" s="430"/>
      <c r="V180" s="430"/>
      <c r="W180" s="430"/>
      <c r="X180" s="430"/>
      <c r="Y180" s="430"/>
      <c r="Z180" s="430"/>
    </row>
    <row r="181">
      <c r="A181" s="427" t="s">
        <v>1456</v>
      </c>
      <c r="B181" s="176" t="s">
        <v>1450</v>
      </c>
      <c r="C181" s="36" t="s">
        <v>1433</v>
      </c>
      <c r="D181" s="428" t="s">
        <v>191</v>
      </c>
      <c r="E181" s="36" t="s">
        <v>1259</v>
      </c>
      <c r="F181" s="134" t="s">
        <v>581</v>
      </c>
      <c r="G181" s="429">
        <f>IFERROR(__xludf.DUMMYFUNCTION("IF(D181=""CELL-NEW"", IF(REGEXMATCH(E181, ""Pro Max""), 0.5, IF(REGEXMATCH(E181, ""Pro""), 0.4, 0.35)), """")"),0.35)</f>
        <v>0.35</v>
      </c>
      <c r="H181" s="176"/>
      <c r="I181" s="176"/>
      <c r="J181" s="176"/>
      <c r="K181" s="176"/>
      <c r="L181" s="176"/>
      <c r="M181" s="176"/>
      <c r="N181" s="176"/>
      <c r="O181" s="176"/>
      <c r="P181" s="176"/>
      <c r="Q181" s="430"/>
      <c r="R181" s="430"/>
      <c r="S181" s="430"/>
      <c r="T181" s="430"/>
      <c r="U181" s="430"/>
      <c r="V181" s="430"/>
      <c r="W181" s="430"/>
      <c r="X181" s="430"/>
      <c r="Y181" s="430"/>
      <c r="Z181" s="430"/>
    </row>
    <row r="182">
      <c r="A182" s="427" t="s">
        <v>1457</v>
      </c>
      <c r="B182" s="176" t="s">
        <v>1452</v>
      </c>
      <c r="C182" s="36" t="s">
        <v>1433</v>
      </c>
      <c r="D182" s="428" t="s">
        <v>191</v>
      </c>
      <c r="E182" s="36" t="s">
        <v>1259</v>
      </c>
      <c r="F182" s="134" t="s">
        <v>581</v>
      </c>
      <c r="G182" s="429">
        <f>IFERROR(__xludf.DUMMYFUNCTION("IF(D182=""CELL-NEW"", IF(REGEXMATCH(E182, ""Pro Max""), 0.5, IF(REGEXMATCH(E182, ""Pro""), 0.4, 0.35)), """")"),0.35)</f>
        <v>0.35</v>
      </c>
      <c r="H182" s="176"/>
      <c r="I182" s="176"/>
      <c r="J182" s="176"/>
      <c r="K182" s="176"/>
      <c r="L182" s="176"/>
      <c r="M182" s="176"/>
      <c r="N182" s="176"/>
      <c r="O182" s="176"/>
      <c r="P182" s="176"/>
      <c r="Q182" s="430"/>
      <c r="R182" s="430"/>
      <c r="S182" s="430"/>
      <c r="T182" s="430"/>
      <c r="U182" s="430"/>
      <c r="V182" s="430"/>
      <c r="W182" s="430"/>
      <c r="X182" s="430"/>
      <c r="Y182" s="430"/>
      <c r="Z182" s="430"/>
    </row>
    <row r="183">
      <c r="A183" s="427" t="s">
        <v>611</v>
      </c>
      <c r="B183" s="176" t="s">
        <v>1453</v>
      </c>
      <c r="C183" s="36" t="s">
        <v>1433</v>
      </c>
      <c r="D183" s="428" t="s">
        <v>191</v>
      </c>
      <c r="E183" s="36" t="s">
        <v>1259</v>
      </c>
      <c r="F183" s="134" t="s">
        <v>581</v>
      </c>
      <c r="G183" s="429">
        <f>IFERROR(__xludf.DUMMYFUNCTION("IF(D183=""CELL-NEW"", IF(REGEXMATCH(E183, ""Pro Max""), 0.5, IF(REGEXMATCH(E183, ""Pro""), 0.4, 0.35)), """")"),0.35)</f>
        <v>0.35</v>
      </c>
      <c r="H183" s="176"/>
      <c r="I183" s="176"/>
      <c r="J183" s="176"/>
      <c r="K183" s="176"/>
      <c r="L183" s="176"/>
      <c r="M183" s="176"/>
      <c r="N183" s="176"/>
      <c r="O183" s="176"/>
      <c r="P183" s="176"/>
      <c r="Q183" s="430"/>
      <c r="R183" s="430"/>
      <c r="S183" s="430"/>
      <c r="T183" s="430"/>
      <c r="U183" s="430"/>
      <c r="V183" s="430"/>
      <c r="W183" s="430"/>
      <c r="X183" s="430"/>
      <c r="Y183" s="430"/>
      <c r="Z183" s="430"/>
    </row>
    <row r="184">
      <c r="A184" s="427" t="s">
        <v>1458</v>
      </c>
      <c r="B184" s="176" t="s">
        <v>1455</v>
      </c>
      <c r="C184" s="36" t="s">
        <v>1433</v>
      </c>
      <c r="D184" s="428" t="s">
        <v>191</v>
      </c>
      <c r="E184" s="36" t="s">
        <v>1259</v>
      </c>
      <c r="F184" s="134" t="s">
        <v>581</v>
      </c>
      <c r="G184" s="429">
        <f>IFERROR(__xludf.DUMMYFUNCTION("IF(D184=""CELL-NEW"", IF(REGEXMATCH(E184, ""Pro Max""), 0.5, IF(REGEXMATCH(E184, ""Pro""), 0.4, 0.35)), """")"),0.35)</f>
        <v>0.35</v>
      </c>
      <c r="H184" s="176"/>
      <c r="I184" s="176"/>
      <c r="J184" s="176"/>
      <c r="K184" s="176"/>
      <c r="L184" s="176"/>
      <c r="M184" s="176"/>
      <c r="N184" s="176"/>
      <c r="O184" s="176"/>
      <c r="P184" s="176"/>
      <c r="Q184" s="430"/>
      <c r="R184" s="430"/>
      <c r="S184" s="430"/>
      <c r="T184" s="430"/>
      <c r="U184" s="430"/>
      <c r="V184" s="430"/>
      <c r="W184" s="430"/>
      <c r="X184" s="430"/>
      <c r="Y184" s="430"/>
      <c r="Z184" s="430"/>
    </row>
    <row r="185">
      <c r="A185" s="427" t="s">
        <v>605</v>
      </c>
      <c r="B185" s="176" t="s">
        <v>1447</v>
      </c>
      <c r="C185" s="36" t="s">
        <v>1278</v>
      </c>
      <c r="D185" s="428" t="s">
        <v>191</v>
      </c>
      <c r="E185" s="36" t="s">
        <v>1259</v>
      </c>
      <c r="F185" s="134" t="s">
        <v>581</v>
      </c>
      <c r="G185" s="429">
        <f>IFERROR(__xludf.DUMMYFUNCTION("IF(D185=""CELL-NEW"", IF(REGEXMATCH(E185, ""Pro Max""), 0.5, IF(REGEXMATCH(E185, ""Pro""), 0.4, 0.35)), """")"),0.35)</f>
        <v>0.35</v>
      </c>
      <c r="H185" s="176"/>
      <c r="I185" s="176"/>
      <c r="J185" s="176"/>
      <c r="K185" s="176"/>
      <c r="L185" s="176"/>
      <c r="M185" s="176"/>
      <c r="N185" s="176"/>
      <c r="O185" s="176"/>
      <c r="P185" s="176"/>
      <c r="Q185" s="430"/>
      <c r="R185" s="430"/>
      <c r="S185" s="430"/>
      <c r="T185" s="430"/>
      <c r="U185" s="430"/>
      <c r="V185" s="430"/>
      <c r="W185" s="430"/>
      <c r="X185" s="430"/>
      <c r="Y185" s="430"/>
      <c r="Z185" s="430"/>
    </row>
    <row r="186">
      <c r="A186" s="427" t="s">
        <v>613</v>
      </c>
      <c r="B186" s="176" t="s">
        <v>1448</v>
      </c>
      <c r="C186" s="36" t="s">
        <v>1278</v>
      </c>
      <c r="D186" s="428" t="s">
        <v>191</v>
      </c>
      <c r="E186" s="36" t="s">
        <v>1259</v>
      </c>
      <c r="F186" s="134" t="s">
        <v>581</v>
      </c>
      <c r="G186" s="429">
        <f>IFERROR(__xludf.DUMMYFUNCTION("IF(D186=""CELL-NEW"", IF(REGEXMATCH(E186, ""Pro Max""), 0.5, IF(REGEXMATCH(E186, ""Pro""), 0.4, 0.35)), """")"),0.35)</f>
        <v>0.35</v>
      </c>
      <c r="H186" s="176"/>
      <c r="I186" s="176"/>
      <c r="J186" s="176"/>
      <c r="K186" s="176"/>
      <c r="L186" s="176"/>
      <c r="M186" s="176"/>
      <c r="N186" s="176"/>
      <c r="O186" s="176"/>
      <c r="P186" s="176"/>
      <c r="Q186" s="430"/>
      <c r="R186" s="430"/>
      <c r="S186" s="430"/>
      <c r="T186" s="430"/>
      <c r="U186" s="430"/>
      <c r="V186" s="430"/>
      <c r="W186" s="430"/>
      <c r="X186" s="430"/>
      <c r="Y186" s="430"/>
      <c r="Z186" s="430"/>
    </row>
    <row r="187">
      <c r="A187" s="427" t="s">
        <v>1459</v>
      </c>
      <c r="B187" s="176" t="s">
        <v>1450</v>
      </c>
      <c r="C187" s="36" t="s">
        <v>1278</v>
      </c>
      <c r="D187" s="428" t="s">
        <v>191</v>
      </c>
      <c r="E187" s="36" t="s">
        <v>1259</v>
      </c>
      <c r="F187" s="134" t="s">
        <v>581</v>
      </c>
      <c r="G187" s="429">
        <f>IFERROR(__xludf.DUMMYFUNCTION("IF(D187=""CELL-NEW"", IF(REGEXMATCH(E187, ""Pro Max""), 0.5, IF(REGEXMATCH(E187, ""Pro""), 0.4, 0.35)), """")"),0.35)</f>
        <v>0.35</v>
      </c>
      <c r="H187" s="176"/>
      <c r="I187" s="176"/>
      <c r="J187" s="176"/>
      <c r="K187" s="176"/>
      <c r="L187" s="176"/>
      <c r="M187" s="176"/>
      <c r="N187" s="176"/>
      <c r="O187" s="176"/>
      <c r="P187" s="176"/>
      <c r="Q187" s="430"/>
      <c r="R187" s="430"/>
      <c r="S187" s="430"/>
      <c r="T187" s="430"/>
      <c r="U187" s="430"/>
      <c r="V187" s="430"/>
      <c r="W187" s="430"/>
      <c r="X187" s="430"/>
      <c r="Y187" s="430"/>
      <c r="Z187" s="430"/>
    </row>
    <row r="188">
      <c r="A188" s="427" t="s">
        <v>1460</v>
      </c>
      <c r="B188" s="176" t="s">
        <v>1452</v>
      </c>
      <c r="C188" s="36" t="s">
        <v>1278</v>
      </c>
      <c r="D188" s="428" t="s">
        <v>191</v>
      </c>
      <c r="E188" s="36" t="s">
        <v>1259</v>
      </c>
      <c r="F188" s="134" t="s">
        <v>581</v>
      </c>
      <c r="G188" s="429">
        <f>IFERROR(__xludf.DUMMYFUNCTION("IF(D188=""CELL-NEW"", IF(REGEXMATCH(E188, ""Pro Max""), 0.5, IF(REGEXMATCH(E188, ""Pro""), 0.4, 0.35)), """")"),0.35)</f>
        <v>0.35</v>
      </c>
      <c r="H188" s="176"/>
      <c r="I188" s="176"/>
      <c r="J188" s="176"/>
      <c r="K188" s="176"/>
      <c r="L188" s="176"/>
      <c r="M188" s="176"/>
      <c r="N188" s="176"/>
      <c r="O188" s="176"/>
      <c r="P188" s="176"/>
      <c r="Q188" s="430"/>
      <c r="R188" s="430"/>
      <c r="S188" s="430"/>
      <c r="T188" s="430"/>
      <c r="U188" s="430"/>
      <c r="V188" s="430"/>
      <c r="W188" s="430"/>
      <c r="X188" s="430"/>
      <c r="Y188" s="430"/>
      <c r="Z188" s="430"/>
    </row>
    <row r="189">
      <c r="A189" s="427" t="s">
        <v>1461</v>
      </c>
      <c r="B189" s="176" t="s">
        <v>1453</v>
      </c>
      <c r="C189" s="36" t="s">
        <v>1278</v>
      </c>
      <c r="D189" s="428" t="s">
        <v>191</v>
      </c>
      <c r="E189" s="36" t="s">
        <v>1259</v>
      </c>
      <c r="F189" s="134" t="s">
        <v>581</v>
      </c>
      <c r="G189" s="429">
        <f>IFERROR(__xludf.DUMMYFUNCTION("IF(D189=""CELL-NEW"", IF(REGEXMATCH(E189, ""Pro Max""), 0.5, IF(REGEXMATCH(E189, ""Pro""), 0.4, 0.35)), """")"),0.35)</f>
        <v>0.35</v>
      </c>
      <c r="H189" s="176"/>
      <c r="I189" s="176"/>
      <c r="J189" s="176"/>
      <c r="K189" s="176"/>
      <c r="L189" s="176"/>
      <c r="M189" s="176"/>
      <c r="N189" s="176"/>
      <c r="O189" s="176"/>
      <c r="P189" s="176"/>
      <c r="Q189" s="430"/>
      <c r="R189" s="430"/>
      <c r="S189" s="430"/>
      <c r="T189" s="430"/>
      <c r="U189" s="430"/>
      <c r="V189" s="430"/>
      <c r="W189" s="430"/>
      <c r="X189" s="430"/>
      <c r="Y189" s="430"/>
      <c r="Z189" s="430"/>
    </row>
    <row r="190">
      <c r="A190" s="427" t="s">
        <v>1462</v>
      </c>
      <c r="B190" s="176" t="s">
        <v>1455</v>
      </c>
      <c r="C190" s="36" t="s">
        <v>1278</v>
      </c>
      <c r="D190" s="428" t="s">
        <v>191</v>
      </c>
      <c r="E190" s="36" t="s">
        <v>1259</v>
      </c>
      <c r="F190" s="134" t="s">
        <v>581</v>
      </c>
      <c r="G190" s="429">
        <f>IFERROR(__xludf.DUMMYFUNCTION("IF(D190=""CELL-NEW"", IF(REGEXMATCH(E190, ""Pro Max""), 0.5, IF(REGEXMATCH(E190, ""Pro""), 0.4, 0.35)), """")"),0.35)</f>
        <v>0.35</v>
      </c>
      <c r="H190" s="176"/>
      <c r="I190" s="176"/>
      <c r="J190" s="176"/>
      <c r="K190" s="176"/>
      <c r="L190" s="176"/>
      <c r="M190" s="176"/>
      <c r="N190" s="176"/>
      <c r="O190" s="176"/>
      <c r="P190" s="176"/>
      <c r="Q190" s="430"/>
      <c r="R190" s="430"/>
      <c r="S190" s="430"/>
      <c r="T190" s="430"/>
      <c r="U190" s="430"/>
      <c r="V190" s="430"/>
      <c r="W190" s="430"/>
      <c r="X190" s="430"/>
      <c r="Y190" s="430"/>
      <c r="Z190" s="430"/>
    </row>
    <row r="191">
      <c r="A191" s="427" t="s">
        <v>601</v>
      </c>
      <c r="B191" s="176" t="s">
        <v>1447</v>
      </c>
      <c r="C191" s="36" t="s">
        <v>728</v>
      </c>
      <c r="D191" s="428" t="s">
        <v>191</v>
      </c>
      <c r="E191" s="36" t="s">
        <v>1259</v>
      </c>
      <c r="F191" s="134" t="s">
        <v>581</v>
      </c>
      <c r="G191" s="429">
        <f>IFERROR(__xludf.DUMMYFUNCTION("IF(D191=""CELL-NEW"", IF(REGEXMATCH(E191, ""Pro Max""), 0.5, IF(REGEXMATCH(E191, ""Pro""), 0.4, 0.35)), """")"),0.35)</f>
        <v>0.35</v>
      </c>
      <c r="H191" s="176"/>
      <c r="I191" s="176"/>
      <c r="J191" s="176"/>
      <c r="K191" s="176"/>
      <c r="L191" s="176"/>
      <c r="M191" s="176"/>
      <c r="N191" s="176"/>
      <c r="O191" s="176"/>
      <c r="P191" s="176"/>
      <c r="Q191" s="430"/>
      <c r="R191" s="430"/>
      <c r="S191" s="430"/>
      <c r="T191" s="430"/>
      <c r="U191" s="430"/>
      <c r="V191" s="430"/>
      <c r="W191" s="430"/>
      <c r="X191" s="430"/>
      <c r="Y191" s="430"/>
      <c r="Z191" s="430"/>
    </row>
    <row r="192">
      <c r="A192" s="427" t="s">
        <v>773</v>
      </c>
      <c r="B192" s="176" t="s">
        <v>1448</v>
      </c>
      <c r="C192" s="36" t="s">
        <v>728</v>
      </c>
      <c r="D192" s="428" t="s">
        <v>191</v>
      </c>
      <c r="E192" s="36" t="s">
        <v>1259</v>
      </c>
      <c r="F192" s="134" t="s">
        <v>581</v>
      </c>
      <c r="G192" s="429">
        <f>IFERROR(__xludf.DUMMYFUNCTION("IF(D192=""CELL-NEW"", IF(REGEXMATCH(E192, ""Pro Max""), 0.5, IF(REGEXMATCH(E192, ""Pro""), 0.4, 0.35)), """")"),0.35)</f>
        <v>0.35</v>
      </c>
      <c r="H192" s="176"/>
      <c r="I192" s="176"/>
      <c r="J192" s="176"/>
      <c r="K192" s="176"/>
      <c r="L192" s="176"/>
      <c r="M192" s="176"/>
      <c r="N192" s="176"/>
      <c r="O192" s="176"/>
      <c r="P192" s="176"/>
      <c r="Q192" s="430"/>
      <c r="R192" s="430"/>
      <c r="S192" s="430"/>
      <c r="T192" s="430"/>
      <c r="U192" s="430"/>
      <c r="V192" s="430"/>
      <c r="W192" s="430"/>
      <c r="X192" s="430"/>
      <c r="Y192" s="430"/>
      <c r="Z192" s="430"/>
    </row>
    <row r="193">
      <c r="A193" s="427" t="s">
        <v>1463</v>
      </c>
      <c r="B193" s="176" t="s">
        <v>1450</v>
      </c>
      <c r="C193" s="36" t="s">
        <v>728</v>
      </c>
      <c r="D193" s="428" t="s">
        <v>191</v>
      </c>
      <c r="E193" s="36" t="s">
        <v>1259</v>
      </c>
      <c r="F193" s="134" t="s">
        <v>581</v>
      </c>
      <c r="G193" s="429">
        <f>IFERROR(__xludf.DUMMYFUNCTION("IF(D193=""CELL-NEW"", IF(REGEXMATCH(E193, ""Pro Max""), 0.5, IF(REGEXMATCH(E193, ""Pro""), 0.4, 0.35)), """")"),0.35)</f>
        <v>0.35</v>
      </c>
      <c r="H193" s="176"/>
      <c r="I193" s="176"/>
      <c r="J193" s="176"/>
      <c r="K193" s="176"/>
      <c r="L193" s="176"/>
      <c r="M193" s="176"/>
      <c r="N193" s="176"/>
      <c r="O193" s="176"/>
      <c r="P193" s="176"/>
      <c r="Q193" s="430"/>
      <c r="R193" s="430"/>
      <c r="S193" s="430"/>
      <c r="T193" s="430"/>
      <c r="U193" s="430"/>
      <c r="V193" s="430"/>
      <c r="W193" s="430"/>
      <c r="X193" s="430"/>
      <c r="Y193" s="430"/>
      <c r="Z193" s="430"/>
    </row>
    <row r="194">
      <c r="A194" s="427" t="s">
        <v>631</v>
      </c>
      <c r="B194" s="176" t="s">
        <v>1452</v>
      </c>
      <c r="C194" s="36" t="s">
        <v>728</v>
      </c>
      <c r="D194" s="428" t="s">
        <v>191</v>
      </c>
      <c r="E194" s="36" t="s">
        <v>1259</v>
      </c>
      <c r="F194" s="134" t="s">
        <v>581</v>
      </c>
      <c r="G194" s="429">
        <f>IFERROR(__xludf.DUMMYFUNCTION("IF(D194=""CELL-NEW"", IF(REGEXMATCH(E194, ""Pro Max""), 0.5, IF(REGEXMATCH(E194, ""Pro""), 0.4, 0.35)), """")"),0.35)</f>
        <v>0.35</v>
      </c>
      <c r="H194" s="176"/>
      <c r="I194" s="176"/>
      <c r="J194" s="176"/>
      <c r="K194" s="176"/>
      <c r="L194" s="176"/>
      <c r="M194" s="176"/>
      <c r="N194" s="176"/>
      <c r="O194" s="176"/>
      <c r="P194" s="176"/>
      <c r="Q194" s="430"/>
      <c r="R194" s="430"/>
      <c r="S194" s="430"/>
      <c r="T194" s="430"/>
      <c r="U194" s="430"/>
      <c r="V194" s="430"/>
      <c r="W194" s="430"/>
      <c r="X194" s="430"/>
      <c r="Y194" s="430"/>
      <c r="Z194" s="430"/>
    </row>
    <row r="195">
      <c r="A195" s="427" t="s">
        <v>609</v>
      </c>
      <c r="B195" s="176" t="s">
        <v>1453</v>
      </c>
      <c r="C195" s="36" t="s">
        <v>728</v>
      </c>
      <c r="D195" s="428" t="s">
        <v>191</v>
      </c>
      <c r="E195" s="36" t="s">
        <v>1259</v>
      </c>
      <c r="F195" s="134" t="s">
        <v>581</v>
      </c>
      <c r="G195" s="429">
        <f>IFERROR(__xludf.DUMMYFUNCTION("IF(D195=""CELL-NEW"", IF(REGEXMATCH(E195, ""Pro Max""), 0.5, IF(REGEXMATCH(E195, ""Pro""), 0.4, 0.35)), """")"),0.35)</f>
        <v>0.35</v>
      </c>
      <c r="H195" s="176"/>
      <c r="I195" s="176"/>
      <c r="J195" s="176"/>
      <c r="K195" s="176"/>
      <c r="L195" s="176"/>
      <c r="M195" s="176"/>
      <c r="N195" s="176"/>
      <c r="O195" s="176"/>
      <c r="P195" s="176"/>
      <c r="Q195" s="430"/>
      <c r="R195" s="430"/>
      <c r="S195" s="430"/>
      <c r="T195" s="430"/>
      <c r="U195" s="430"/>
      <c r="V195" s="430"/>
      <c r="W195" s="430"/>
      <c r="X195" s="430"/>
      <c r="Y195" s="430"/>
      <c r="Z195" s="430"/>
    </row>
    <row r="196">
      <c r="A196" s="427" t="s">
        <v>1464</v>
      </c>
      <c r="B196" s="176" t="s">
        <v>1455</v>
      </c>
      <c r="C196" s="36" t="s">
        <v>728</v>
      </c>
      <c r="D196" s="428" t="s">
        <v>191</v>
      </c>
      <c r="E196" s="36" t="s">
        <v>1259</v>
      </c>
      <c r="F196" s="134" t="s">
        <v>581</v>
      </c>
      <c r="G196" s="429">
        <f>IFERROR(__xludf.DUMMYFUNCTION("IF(D196=""CELL-NEW"", IF(REGEXMATCH(E196, ""Pro Max""), 0.5, IF(REGEXMATCH(E196, ""Pro""), 0.4, 0.35)), """")"),0.35)</f>
        <v>0.35</v>
      </c>
      <c r="H196" s="176"/>
      <c r="I196" s="176"/>
      <c r="J196" s="176"/>
      <c r="K196" s="176"/>
      <c r="L196" s="176"/>
      <c r="M196" s="176"/>
      <c r="N196" s="176"/>
      <c r="O196" s="176"/>
      <c r="P196" s="176"/>
      <c r="Q196" s="430"/>
      <c r="R196" s="430"/>
      <c r="S196" s="430"/>
      <c r="T196" s="430"/>
      <c r="U196" s="430"/>
      <c r="V196" s="430"/>
      <c r="W196" s="430"/>
      <c r="X196" s="430"/>
      <c r="Y196" s="430"/>
      <c r="Z196" s="430"/>
    </row>
    <row r="197">
      <c r="A197" s="427" t="s">
        <v>886</v>
      </c>
      <c r="B197" s="176" t="s">
        <v>1447</v>
      </c>
      <c r="C197" s="36" t="s">
        <v>790</v>
      </c>
      <c r="D197" s="428" t="s">
        <v>191</v>
      </c>
      <c r="E197" s="36" t="s">
        <v>1259</v>
      </c>
      <c r="F197" s="134" t="s">
        <v>581</v>
      </c>
      <c r="G197" s="429">
        <f>IFERROR(__xludf.DUMMYFUNCTION("IF(D197=""CELL-NEW"", IF(REGEXMATCH(E197, ""Pro Max""), 0.5, IF(REGEXMATCH(E197, ""Pro""), 0.4, 0.35)), """")"),0.35)</f>
        <v>0.35</v>
      </c>
      <c r="H197" s="176"/>
      <c r="I197" s="176"/>
      <c r="J197" s="176"/>
      <c r="K197" s="176"/>
      <c r="L197" s="176"/>
      <c r="M197" s="176"/>
      <c r="N197" s="176"/>
      <c r="O197" s="176"/>
      <c r="P197" s="176"/>
      <c r="Q197" s="430"/>
      <c r="R197" s="430"/>
      <c r="S197" s="430"/>
      <c r="T197" s="430"/>
      <c r="U197" s="430"/>
      <c r="V197" s="430"/>
      <c r="W197" s="430"/>
      <c r="X197" s="430"/>
      <c r="Y197" s="430"/>
      <c r="Z197" s="430"/>
    </row>
    <row r="198">
      <c r="A198" s="427" t="s">
        <v>612</v>
      </c>
      <c r="B198" s="176" t="s">
        <v>1448</v>
      </c>
      <c r="C198" s="36" t="s">
        <v>790</v>
      </c>
      <c r="D198" s="428" t="s">
        <v>191</v>
      </c>
      <c r="E198" s="36" t="s">
        <v>1259</v>
      </c>
      <c r="F198" s="134" t="s">
        <v>581</v>
      </c>
      <c r="G198" s="429">
        <f>IFERROR(__xludf.DUMMYFUNCTION("IF(D198=""CELL-NEW"", IF(REGEXMATCH(E198, ""Pro Max""), 0.5, IF(REGEXMATCH(E198, ""Pro""), 0.4, 0.35)), """")"),0.35)</f>
        <v>0.35</v>
      </c>
      <c r="H198" s="176"/>
      <c r="I198" s="176"/>
      <c r="J198" s="176"/>
      <c r="K198" s="176"/>
      <c r="L198" s="176"/>
      <c r="M198" s="176"/>
      <c r="N198" s="176"/>
      <c r="O198" s="176"/>
      <c r="P198" s="176"/>
      <c r="Q198" s="430"/>
      <c r="R198" s="430"/>
      <c r="S198" s="430"/>
      <c r="T198" s="430"/>
      <c r="U198" s="430"/>
      <c r="V198" s="430"/>
      <c r="W198" s="430"/>
      <c r="X198" s="430"/>
      <c r="Y198" s="430"/>
      <c r="Z198" s="430"/>
    </row>
    <row r="199">
      <c r="A199" s="427" t="s">
        <v>1465</v>
      </c>
      <c r="B199" s="176" t="s">
        <v>1450</v>
      </c>
      <c r="C199" s="36" t="s">
        <v>790</v>
      </c>
      <c r="D199" s="428" t="s">
        <v>191</v>
      </c>
      <c r="E199" s="36" t="s">
        <v>1259</v>
      </c>
      <c r="F199" s="134" t="s">
        <v>581</v>
      </c>
      <c r="G199" s="429">
        <f>IFERROR(__xludf.DUMMYFUNCTION("IF(D199=""CELL-NEW"", IF(REGEXMATCH(E199, ""Pro Max""), 0.5, IF(REGEXMATCH(E199, ""Pro""), 0.4, 0.35)), """")"),0.35)</f>
        <v>0.35</v>
      </c>
      <c r="H199" s="176"/>
      <c r="I199" s="176"/>
      <c r="J199" s="176"/>
      <c r="K199" s="176"/>
      <c r="L199" s="176"/>
      <c r="M199" s="176"/>
      <c r="N199" s="176"/>
      <c r="O199" s="176"/>
      <c r="P199" s="176"/>
      <c r="Q199" s="430"/>
      <c r="R199" s="430"/>
      <c r="S199" s="430"/>
      <c r="T199" s="430"/>
      <c r="U199" s="430"/>
      <c r="V199" s="430"/>
      <c r="W199" s="430"/>
      <c r="X199" s="430"/>
      <c r="Y199" s="430"/>
      <c r="Z199" s="430"/>
    </row>
    <row r="200">
      <c r="A200" s="427" t="s">
        <v>1466</v>
      </c>
      <c r="B200" s="176" t="s">
        <v>1452</v>
      </c>
      <c r="C200" s="36" t="s">
        <v>790</v>
      </c>
      <c r="D200" s="428" t="s">
        <v>191</v>
      </c>
      <c r="E200" s="36" t="s">
        <v>1259</v>
      </c>
      <c r="F200" s="134" t="s">
        <v>581</v>
      </c>
      <c r="G200" s="429">
        <f>IFERROR(__xludf.DUMMYFUNCTION("IF(D200=""CELL-NEW"", IF(REGEXMATCH(E200, ""Pro Max""), 0.5, IF(REGEXMATCH(E200, ""Pro""), 0.4, 0.35)), """")"),0.35)</f>
        <v>0.35</v>
      </c>
      <c r="H200" s="176"/>
      <c r="I200" s="176"/>
      <c r="J200" s="176"/>
      <c r="K200" s="176"/>
      <c r="L200" s="176"/>
      <c r="M200" s="176"/>
      <c r="N200" s="176"/>
      <c r="O200" s="176"/>
      <c r="P200" s="176"/>
      <c r="Q200" s="430"/>
      <c r="R200" s="430"/>
      <c r="S200" s="430"/>
      <c r="T200" s="430"/>
      <c r="U200" s="430"/>
      <c r="V200" s="430"/>
      <c r="W200" s="430"/>
      <c r="X200" s="430"/>
      <c r="Y200" s="430"/>
      <c r="Z200" s="430"/>
    </row>
    <row r="201">
      <c r="A201" s="427" t="s">
        <v>1467</v>
      </c>
      <c r="B201" s="176" t="s">
        <v>1453</v>
      </c>
      <c r="C201" s="36" t="s">
        <v>790</v>
      </c>
      <c r="D201" s="428" t="s">
        <v>191</v>
      </c>
      <c r="E201" s="36" t="s">
        <v>1259</v>
      </c>
      <c r="F201" s="134" t="s">
        <v>581</v>
      </c>
      <c r="G201" s="429">
        <f>IFERROR(__xludf.DUMMYFUNCTION("IF(D201=""CELL-NEW"", IF(REGEXMATCH(E201, ""Pro Max""), 0.5, IF(REGEXMATCH(E201, ""Pro""), 0.4, 0.35)), """")"),0.35)</f>
        <v>0.35</v>
      </c>
      <c r="H201" s="176"/>
      <c r="I201" s="176"/>
      <c r="J201" s="176"/>
      <c r="K201" s="176"/>
      <c r="L201" s="176"/>
      <c r="M201" s="176"/>
      <c r="N201" s="176"/>
      <c r="O201" s="176"/>
      <c r="P201" s="176"/>
      <c r="Q201" s="430"/>
      <c r="R201" s="430"/>
      <c r="S201" s="430"/>
      <c r="T201" s="430"/>
      <c r="U201" s="430"/>
      <c r="V201" s="430"/>
      <c r="W201" s="430"/>
      <c r="X201" s="430"/>
      <c r="Y201" s="430"/>
      <c r="Z201" s="430"/>
    </row>
    <row r="202">
      <c r="A202" s="427" t="s">
        <v>1468</v>
      </c>
      <c r="B202" s="176" t="s">
        <v>1455</v>
      </c>
      <c r="C202" s="36" t="s">
        <v>790</v>
      </c>
      <c r="D202" s="428" t="s">
        <v>191</v>
      </c>
      <c r="E202" s="36" t="s">
        <v>1259</v>
      </c>
      <c r="F202" s="134" t="s">
        <v>581</v>
      </c>
      <c r="G202" s="429">
        <f>IFERROR(__xludf.DUMMYFUNCTION("IF(D202=""CELL-NEW"", IF(REGEXMATCH(E202, ""Pro Max""), 0.5, IF(REGEXMATCH(E202, ""Pro""), 0.4, 0.35)), """")"),0.35)</f>
        <v>0.35</v>
      </c>
      <c r="H202" s="176"/>
      <c r="I202" s="176"/>
      <c r="J202" s="176"/>
      <c r="K202" s="176"/>
      <c r="L202" s="176"/>
      <c r="M202" s="176"/>
      <c r="N202" s="176"/>
      <c r="O202" s="176"/>
      <c r="P202" s="176"/>
      <c r="Q202" s="430"/>
      <c r="R202" s="430"/>
      <c r="S202" s="430"/>
      <c r="T202" s="430"/>
      <c r="U202" s="430"/>
      <c r="V202" s="430"/>
      <c r="W202" s="430"/>
      <c r="X202" s="430"/>
      <c r="Y202" s="430"/>
      <c r="Z202" s="430"/>
    </row>
    <row r="203">
      <c r="A203" s="427" t="s">
        <v>1469</v>
      </c>
      <c r="B203" s="134" t="s">
        <v>1470</v>
      </c>
      <c r="C203" s="36" t="s">
        <v>790</v>
      </c>
      <c r="D203" s="428" t="s">
        <v>191</v>
      </c>
      <c r="E203" s="36" t="s">
        <v>1471</v>
      </c>
      <c r="F203" s="134" t="s">
        <v>581</v>
      </c>
      <c r="G203" s="429">
        <v>0.45</v>
      </c>
      <c r="H203" s="176"/>
      <c r="I203" s="176"/>
      <c r="J203" s="176"/>
      <c r="K203" s="176"/>
      <c r="L203" s="176"/>
      <c r="M203" s="176"/>
      <c r="N203" s="176"/>
      <c r="O203" s="176"/>
      <c r="P203" s="176"/>
      <c r="Q203" s="430"/>
      <c r="R203" s="430"/>
      <c r="S203" s="430"/>
      <c r="T203" s="430"/>
      <c r="U203" s="430"/>
      <c r="V203" s="430"/>
      <c r="W203" s="430"/>
      <c r="X203" s="430"/>
      <c r="Y203" s="430"/>
      <c r="Z203" s="430"/>
    </row>
    <row r="204">
      <c r="A204" s="427" t="s">
        <v>598</v>
      </c>
      <c r="B204" s="134" t="s">
        <v>1470</v>
      </c>
      <c r="C204" s="36" t="s">
        <v>728</v>
      </c>
      <c r="D204" s="428" t="s">
        <v>191</v>
      </c>
      <c r="E204" s="36" t="s">
        <v>1471</v>
      </c>
      <c r="F204" s="134" t="s">
        <v>581</v>
      </c>
      <c r="G204" s="429">
        <v>0.45</v>
      </c>
      <c r="H204" s="176"/>
      <c r="I204" s="176"/>
      <c r="J204" s="176"/>
      <c r="K204" s="176"/>
      <c r="L204" s="176"/>
      <c r="M204" s="176"/>
      <c r="N204" s="176"/>
      <c r="O204" s="176"/>
      <c r="P204" s="176"/>
      <c r="Q204" s="430"/>
      <c r="R204" s="430"/>
      <c r="S204" s="430"/>
      <c r="T204" s="430"/>
      <c r="U204" s="430"/>
      <c r="V204" s="430"/>
      <c r="W204" s="430"/>
      <c r="X204" s="430"/>
      <c r="Y204" s="430"/>
      <c r="Z204" s="430"/>
    </row>
    <row r="205">
      <c r="A205" s="427" t="s">
        <v>653</v>
      </c>
      <c r="B205" s="176" t="s">
        <v>1472</v>
      </c>
      <c r="C205" s="36" t="s">
        <v>1473</v>
      </c>
      <c r="D205" s="428" t="s">
        <v>191</v>
      </c>
      <c r="E205" s="36" t="s">
        <v>1474</v>
      </c>
      <c r="F205" s="134" t="s">
        <v>581</v>
      </c>
      <c r="G205" s="429">
        <v>0.45</v>
      </c>
      <c r="H205" s="176"/>
      <c r="I205" s="176"/>
      <c r="J205" s="176"/>
      <c r="K205" s="176"/>
      <c r="L205" s="176"/>
      <c r="M205" s="176"/>
      <c r="N205" s="176"/>
      <c r="O205" s="176"/>
      <c r="P205" s="176"/>
      <c r="Q205" s="430"/>
      <c r="R205" s="430"/>
      <c r="S205" s="430"/>
      <c r="T205" s="430"/>
      <c r="U205" s="430"/>
      <c r="V205" s="430"/>
      <c r="W205" s="430"/>
      <c r="X205" s="430"/>
      <c r="Y205" s="430"/>
      <c r="Z205" s="430"/>
    </row>
    <row r="206">
      <c r="A206" s="427" t="s">
        <v>1475</v>
      </c>
      <c r="B206" s="176" t="s">
        <v>1476</v>
      </c>
      <c r="C206" s="36" t="s">
        <v>1473</v>
      </c>
      <c r="D206" s="428" t="s">
        <v>191</v>
      </c>
      <c r="E206" s="36" t="s">
        <v>1474</v>
      </c>
      <c r="F206" s="134" t="s">
        <v>581</v>
      </c>
      <c r="G206" s="429">
        <f>IFERROR(__xludf.DUMMYFUNCTION("IF(D206=""CELL-NEW"", IF(REGEXMATCH(E206, ""Pro Max""), 0.5, IF(REGEXMATCH(E206, ""Pro""), 0.4, 0.35)), """")"),0.4)</f>
        <v>0.4</v>
      </c>
      <c r="H206" s="176"/>
      <c r="I206" s="176"/>
      <c r="J206" s="176"/>
      <c r="K206" s="176"/>
      <c r="L206" s="176"/>
      <c r="M206" s="176"/>
      <c r="N206" s="176"/>
      <c r="O206" s="176"/>
      <c r="P206" s="176"/>
      <c r="Q206" s="430"/>
      <c r="R206" s="430"/>
      <c r="S206" s="430"/>
      <c r="T206" s="430"/>
      <c r="U206" s="430"/>
      <c r="V206" s="430"/>
      <c r="W206" s="430"/>
      <c r="X206" s="430"/>
      <c r="Y206" s="430"/>
      <c r="Z206" s="430"/>
    </row>
    <row r="207">
      <c r="A207" s="427" t="s">
        <v>904</v>
      </c>
      <c r="B207" s="176" t="s">
        <v>1477</v>
      </c>
      <c r="C207" s="36" t="s">
        <v>1473</v>
      </c>
      <c r="D207" s="428" t="s">
        <v>191</v>
      </c>
      <c r="E207" s="36" t="s">
        <v>1474</v>
      </c>
      <c r="F207" s="134" t="s">
        <v>581</v>
      </c>
      <c r="G207" s="429">
        <f>IFERROR(__xludf.DUMMYFUNCTION("IF(D207=""CELL-NEW"", IF(REGEXMATCH(E207, ""Pro Max""), 0.5, IF(REGEXMATCH(E207, ""Pro""), 0.4, 0.35)), """")"),0.4)</f>
        <v>0.4</v>
      </c>
      <c r="H207" s="176"/>
      <c r="I207" s="176"/>
      <c r="J207" s="176"/>
      <c r="K207" s="176"/>
      <c r="L207" s="176"/>
      <c r="M207" s="176"/>
      <c r="N207" s="176"/>
      <c r="O207" s="176"/>
      <c r="P207" s="176"/>
      <c r="Q207" s="430"/>
      <c r="R207" s="430"/>
      <c r="S207" s="430"/>
      <c r="T207" s="430"/>
      <c r="U207" s="430"/>
      <c r="V207" s="430"/>
      <c r="W207" s="430"/>
      <c r="X207" s="430"/>
      <c r="Y207" s="430"/>
      <c r="Z207" s="430"/>
    </row>
    <row r="208">
      <c r="A208" s="427" t="s">
        <v>675</v>
      </c>
      <c r="B208" s="176" t="s">
        <v>1478</v>
      </c>
      <c r="C208" s="36" t="s">
        <v>1473</v>
      </c>
      <c r="D208" s="428" t="s">
        <v>191</v>
      </c>
      <c r="E208" s="36" t="s">
        <v>1474</v>
      </c>
      <c r="F208" s="134" t="s">
        <v>581</v>
      </c>
      <c r="G208" s="429">
        <v>0.45</v>
      </c>
      <c r="H208" s="176"/>
      <c r="I208" s="176"/>
      <c r="J208" s="176"/>
      <c r="K208" s="176"/>
      <c r="L208" s="176"/>
      <c r="M208" s="176"/>
      <c r="N208" s="176"/>
      <c r="O208" s="176"/>
      <c r="P208" s="176"/>
      <c r="Q208" s="430"/>
      <c r="R208" s="430"/>
      <c r="S208" s="430"/>
      <c r="T208" s="430"/>
      <c r="U208" s="430"/>
      <c r="V208" s="430"/>
      <c r="W208" s="430"/>
      <c r="X208" s="430"/>
      <c r="Y208" s="430"/>
      <c r="Z208" s="430"/>
    </row>
    <row r="209">
      <c r="A209" s="427" t="s">
        <v>1479</v>
      </c>
      <c r="B209" s="176" t="s">
        <v>1480</v>
      </c>
      <c r="C209" s="36" t="s">
        <v>1473</v>
      </c>
      <c r="D209" s="428" t="s">
        <v>191</v>
      </c>
      <c r="E209" s="36" t="s">
        <v>1474</v>
      </c>
      <c r="F209" s="134" t="s">
        <v>581</v>
      </c>
      <c r="G209" s="429">
        <f>IFERROR(__xludf.DUMMYFUNCTION("IF(D209=""CELL-NEW"", IF(REGEXMATCH(E209, ""Pro Max""), 0.5, IF(REGEXMATCH(E209, ""Pro""), 0.4, 0.35)), """")"),0.4)</f>
        <v>0.4</v>
      </c>
      <c r="H209" s="176"/>
      <c r="I209" s="176"/>
      <c r="J209" s="176"/>
      <c r="K209" s="176"/>
      <c r="L209" s="176"/>
      <c r="M209" s="176"/>
      <c r="N209" s="176"/>
      <c r="O209" s="176"/>
      <c r="P209" s="176"/>
      <c r="Q209" s="430"/>
      <c r="R209" s="430"/>
      <c r="S209" s="430"/>
      <c r="T209" s="430"/>
      <c r="U209" s="430"/>
      <c r="V209" s="430"/>
      <c r="W209" s="430"/>
      <c r="X209" s="430"/>
      <c r="Y209" s="430"/>
      <c r="Z209" s="430"/>
    </row>
    <row r="210">
      <c r="A210" s="427" t="s">
        <v>1481</v>
      </c>
      <c r="B210" s="176" t="s">
        <v>1482</v>
      </c>
      <c r="C210" s="36" t="s">
        <v>1473</v>
      </c>
      <c r="D210" s="428" t="s">
        <v>191</v>
      </c>
      <c r="E210" s="36" t="s">
        <v>1474</v>
      </c>
      <c r="F210" s="134" t="s">
        <v>581</v>
      </c>
      <c r="G210" s="429">
        <v>0.45</v>
      </c>
      <c r="H210" s="176"/>
      <c r="I210" s="176"/>
      <c r="J210" s="176"/>
      <c r="K210" s="176"/>
      <c r="L210" s="176"/>
      <c r="M210" s="176"/>
      <c r="N210" s="176"/>
      <c r="O210" s="176"/>
      <c r="P210" s="176"/>
      <c r="Q210" s="430"/>
      <c r="R210" s="430"/>
      <c r="S210" s="430"/>
      <c r="T210" s="430"/>
      <c r="U210" s="430"/>
      <c r="V210" s="430"/>
      <c r="W210" s="430"/>
      <c r="X210" s="430"/>
      <c r="Y210" s="430"/>
      <c r="Z210" s="430"/>
    </row>
    <row r="211">
      <c r="A211" s="427" t="s">
        <v>1483</v>
      </c>
      <c r="B211" s="176" t="s">
        <v>1484</v>
      </c>
      <c r="C211" s="36" t="s">
        <v>1473</v>
      </c>
      <c r="D211" s="428" t="s">
        <v>191</v>
      </c>
      <c r="E211" s="36" t="s">
        <v>1474</v>
      </c>
      <c r="F211" s="134" t="s">
        <v>581</v>
      </c>
      <c r="G211" s="429">
        <f>IFERROR(__xludf.DUMMYFUNCTION("IF(D211=""CELL-NEW"", IF(REGEXMATCH(E211, ""Pro Max""), 0.5, IF(REGEXMATCH(E211, ""Pro""), 0.4, 0.35)), """")"),0.4)</f>
        <v>0.4</v>
      </c>
      <c r="H211" s="176"/>
      <c r="I211" s="176"/>
      <c r="J211" s="176"/>
      <c r="K211" s="176"/>
      <c r="L211" s="176"/>
      <c r="M211" s="176"/>
      <c r="N211" s="176"/>
      <c r="O211" s="176"/>
      <c r="P211" s="176"/>
      <c r="Q211" s="430"/>
      <c r="R211" s="430"/>
      <c r="S211" s="430"/>
      <c r="T211" s="430"/>
      <c r="U211" s="430"/>
      <c r="V211" s="430"/>
      <c r="W211" s="430"/>
      <c r="X211" s="430"/>
      <c r="Y211" s="430"/>
      <c r="Z211" s="430"/>
    </row>
    <row r="212">
      <c r="A212" s="427" t="s">
        <v>1485</v>
      </c>
      <c r="B212" s="176" t="s">
        <v>1486</v>
      </c>
      <c r="C212" s="36" t="s">
        <v>1473</v>
      </c>
      <c r="D212" s="428" t="s">
        <v>191</v>
      </c>
      <c r="E212" s="36" t="s">
        <v>1474</v>
      </c>
      <c r="F212" s="134" t="s">
        <v>581</v>
      </c>
      <c r="G212" s="429">
        <v>0.45</v>
      </c>
      <c r="H212" s="176"/>
      <c r="I212" s="176"/>
      <c r="J212" s="176"/>
      <c r="K212" s="176"/>
      <c r="L212" s="176"/>
      <c r="M212" s="176"/>
      <c r="N212" s="176"/>
      <c r="O212" s="176"/>
      <c r="P212" s="176"/>
      <c r="Q212" s="430"/>
      <c r="R212" s="430"/>
      <c r="S212" s="430"/>
      <c r="T212" s="430"/>
      <c r="U212" s="430"/>
      <c r="V212" s="430"/>
      <c r="W212" s="430"/>
      <c r="X212" s="430"/>
      <c r="Y212" s="430"/>
      <c r="Z212" s="430"/>
    </row>
    <row r="213">
      <c r="A213" s="427" t="s">
        <v>828</v>
      </c>
      <c r="B213" s="176" t="s">
        <v>1472</v>
      </c>
      <c r="C213" s="36" t="s">
        <v>1408</v>
      </c>
      <c r="D213" s="428" t="s">
        <v>191</v>
      </c>
      <c r="E213" s="36" t="s">
        <v>1474</v>
      </c>
      <c r="F213" s="134" t="s">
        <v>581</v>
      </c>
      <c r="G213" s="429">
        <v>0.45</v>
      </c>
      <c r="H213" s="176"/>
      <c r="I213" s="176"/>
      <c r="J213" s="176"/>
      <c r="K213" s="176"/>
      <c r="L213" s="176"/>
      <c r="M213" s="176"/>
      <c r="N213" s="176"/>
      <c r="O213" s="176"/>
      <c r="P213" s="176"/>
      <c r="Q213" s="430"/>
      <c r="R213" s="430"/>
      <c r="S213" s="430"/>
      <c r="T213" s="430"/>
      <c r="U213" s="430"/>
      <c r="V213" s="430"/>
      <c r="W213" s="430"/>
      <c r="X213" s="430"/>
      <c r="Y213" s="430"/>
      <c r="Z213" s="430"/>
    </row>
    <row r="214">
      <c r="A214" s="427" t="s">
        <v>1487</v>
      </c>
      <c r="B214" s="176" t="s">
        <v>1476</v>
      </c>
      <c r="C214" s="36" t="s">
        <v>1408</v>
      </c>
      <c r="D214" s="428" t="s">
        <v>191</v>
      </c>
      <c r="E214" s="36" t="s">
        <v>1474</v>
      </c>
      <c r="F214" s="134" t="s">
        <v>581</v>
      </c>
      <c r="G214" s="429">
        <f>IFERROR(__xludf.DUMMYFUNCTION("IF(D214=""CELL-NEW"", IF(REGEXMATCH(E214, ""Pro Max""), 0.5, IF(REGEXMATCH(E214, ""Pro""), 0.4, 0.35)), """")"),0.4)</f>
        <v>0.4</v>
      </c>
      <c r="H214" s="176"/>
      <c r="I214" s="176"/>
      <c r="J214" s="176"/>
      <c r="K214" s="176"/>
      <c r="L214" s="176"/>
      <c r="M214" s="176"/>
      <c r="N214" s="176"/>
      <c r="O214" s="176"/>
      <c r="P214" s="176"/>
      <c r="Q214" s="430"/>
      <c r="R214" s="430"/>
      <c r="S214" s="430"/>
      <c r="T214" s="430"/>
      <c r="U214" s="430"/>
      <c r="V214" s="430"/>
      <c r="W214" s="430"/>
      <c r="X214" s="430"/>
      <c r="Y214" s="430"/>
      <c r="Z214" s="430"/>
    </row>
    <row r="215">
      <c r="A215" s="427" t="s">
        <v>1488</v>
      </c>
      <c r="B215" s="176" t="s">
        <v>1477</v>
      </c>
      <c r="C215" s="36" t="s">
        <v>1408</v>
      </c>
      <c r="D215" s="428" t="s">
        <v>191</v>
      </c>
      <c r="E215" s="36" t="s">
        <v>1474</v>
      </c>
      <c r="F215" s="134" t="s">
        <v>581</v>
      </c>
      <c r="G215" s="429">
        <f>IFERROR(__xludf.DUMMYFUNCTION("IF(D215=""CELL-NEW"", IF(REGEXMATCH(E215, ""Pro Max""), 0.5, IF(REGEXMATCH(E215, ""Pro""), 0.4, 0.35)), """")"),0.4)</f>
        <v>0.4</v>
      </c>
      <c r="H215" s="176"/>
      <c r="I215" s="176"/>
      <c r="J215" s="176"/>
      <c r="K215" s="176"/>
      <c r="L215" s="176"/>
      <c r="M215" s="176"/>
      <c r="N215" s="176"/>
      <c r="O215" s="176"/>
      <c r="P215" s="176"/>
      <c r="Q215" s="430"/>
      <c r="R215" s="430"/>
      <c r="S215" s="430"/>
      <c r="T215" s="430"/>
      <c r="U215" s="430"/>
      <c r="V215" s="430"/>
      <c r="W215" s="430"/>
      <c r="X215" s="430"/>
      <c r="Y215" s="430"/>
      <c r="Z215" s="430"/>
    </row>
    <row r="216">
      <c r="A216" s="427" t="s">
        <v>779</v>
      </c>
      <c r="B216" s="176" t="s">
        <v>1478</v>
      </c>
      <c r="C216" s="36" t="s">
        <v>1408</v>
      </c>
      <c r="D216" s="428" t="s">
        <v>191</v>
      </c>
      <c r="E216" s="36" t="s">
        <v>1474</v>
      </c>
      <c r="F216" s="134" t="s">
        <v>581</v>
      </c>
      <c r="G216" s="429">
        <v>0.45</v>
      </c>
      <c r="H216" s="176"/>
      <c r="I216" s="176"/>
      <c r="J216" s="176"/>
      <c r="K216" s="176"/>
      <c r="L216" s="176"/>
      <c r="M216" s="176"/>
      <c r="N216" s="176"/>
      <c r="O216" s="176"/>
      <c r="P216" s="176"/>
      <c r="Q216" s="430"/>
      <c r="R216" s="430"/>
      <c r="S216" s="430"/>
      <c r="T216" s="430"/>
      <c r="U216" s="430"/>
      <c r="V216" s="430"/>
      <c r="W216" s="430"/>
      <c r="X216" s="430"/>
      <c r="Y216" s="430"/>
      <c r="Z216" s="430"/>
    </row>
    <row r="217">
      <c r="A217" s="427" t="s">
        <v>1489</v>
      </c>
      <c r="B217" s="176" t="s">
        <v>1480</v>
      </c>
      <c r="C217" s="36" t="s">
        <v>1408</v>
      </c>
      <c r="D217" s="428" t="s">
        <v>191</v>
      </c>
      <c r="E217" s="36" t="s">
        <v>1474</v>
      </c>
      <c r="F217" s="134" t="s">
        <v>581</v>
      </c>
      <c r="G217" s="429">
        <f>IFERROR(__xludf.DUMMYFUNCTION("IF(D217=""CELL-NEW"", IF(REGEXMATCH(E217, ""Pro Max""), 0.5, IF(REGEXMATCH(E217, ""Pro""), 0.4, 0.35)), """")"),0.4)</f>
        <v>0.4</v>
      </c>
      <c r="H217" s="176"/>
      <c r="I217" s="176"/>
      <c r="J217" s="176"/>
      <c r="K217" s="176"/>
      <c r="L217" s="176"/>
      <c r="M217" s="176"/>
      <c r="N217" s="176"/>
      <c r="O217" s="176"/>
      <c r="P217" s="176"/>
      <c r="Q217" s="430"/>
      <c r="R217" s="430"/>
      <c r="S217" s="430"/>
      <c r="T217" s="430"/>
      <c r="U217" s="430"/>
      <c r="V217" s="430"/>
      <c r="W217" s="430"/>
      <c r="X217" s="430"/>
      <c r="Y217" s="430"/>
      <c r="Z217" s="430"/>
    </row>
    <row r="218">
      <c r="A218" s="427" t="s">
        <v>1490</v>
      </c>
      <c r="B218" s="176" t="s">
        <v>1482</v>
      </c>
      <c r="C218" s="36" t="s">
        <v>1408</v>
      </c>
      <c r="D218" s="428" t="s">
        <v>191</v>
      </c>
      <c r="E218" s="36" t="s">
        <v>1474</v>
      </c>
      <c r="F218" s="134" t="s">
        <v>581</v>
      </c>
      <c r="G218" s="429">
        <v>0.45</v>
      </c>
      <c r="H218" s="176"/>
      <c r="I218" s="176"/>
      <c r="J218" s="176"/>
      <c r="K218" s="176"/>
      <c r="L218" s="176"/>
      <c r="M218" s="176"/>
      <c r="N218" s="176"/>
      <c r="O218" s="176"/>
      <c r="P218" s="176"/>
      <c r="Q218" s="430"/>
      <c r="R218" s="430"/>
      <c r="S218" s="430"/>
      <c r="T218" s="430"/>
      <c r="U218" s="430"/>
      <c r="V218" s="430"/>
      <c r="W218" s="430"/>
      <c r="X218" s="430"/>
      <c r="Y218" s="430"/>
      <c r="Z218" s="430"/>
    </row>
    <row r="219">
      <c r="A219" s="427" t="s">
        <v>1491</v>
      </c>
      <c r="B219" s="176" t="s">
        <v>1484</v>
      </c>
      <c r="C219" s="36" t="s">
        <v>1408</v>
      </c>
      <c r="D219" s="428" t="s">
        <v>191</v>
      </c>
      <c r="E219" s="36" t="s">
        <v>1474</v>
      </c>
      <c r="F219" s="134" t="s">
        <v>581</v>
      </c>
      <c r="G219" s="429">
        <f>IFERROR(__xludf.DUMMYFUNCTION("IF(D219=""CELL-NEW"", IF(REGEXMATCH(E219, ""Pro Max""), 0.5, IF(REGEXMATCH(E219, ""Pro""), 0.4, 0.35)), """")"),0.4)</f>
        <v>0.4</v>
      </c>
      <c r="H219" s="176"/>
      <c r="I219" s="176"/>
      <c r="J219" s="176"/>
      <c r="K219" s="176"/>
      <c r="L219" s="176"/>
      <c r="M219" s="176"/>
      <c r="N219" s="176"/>
      <c r="O219" s="176"/>
      <c r="P219" s="176"/>
      <c r="Q219" s="430"/>
      <c r="R219" s="430"/>
      <c r="S219" s="430"/>
      <c r="T219" s="430"/>
      <c r="U219" s="430"/>
      <c r="V219" s="430"/>
      <c r="W219" s="430"/>
      <c r="X219" s="430"/>
      <c r="Y219" s="430"/>
      <c r="Z219" s="430"/>
    </row>
    <row r="220">
      <c r="A220" s="427" t="s">
        <v>1492</v>
      </c>
      <c r="B220" s="176" t="s">
        <v>1486</v>
      </c>
      <c r="C220" s="36" t="s">
        <v>1408</v>
      </c>
      <c r="D220" s="428" t="s">
        <v>191</v>
      </c>
      <c r="E220" s="36" t="s">
        <v>1474</v>
      </c>
      <c r="F220" s="134" t="s">
        <v>581</v>
      </c>
      <c r="G220" s="429">
        <v>0.45</v>
      </c>
      <c r="H220" s="176"/>
      <c r="I220" s="176"/>
      <c r="J220" s="176"/>
      <c r="K220" s="176"/>
      <c r="L220" s="176"/>
      <c r="M220" s="176"/>
      <c r="N220" s="176"/>
      <c r="O220" s="176"/>
      <c r="P220" s="176"/>
      <c r="Q220" s="430"/>
      <c r="R220" s="430"/>
      <c r="S220" s="430"/>
      <c r="T220" s="430"/>
      <c r="U220" s="430"/>
      <c r="V220" s="430"/>
      <c r="W220" s="430"/>
      <c r="X220" s="430"/>
      <c r="Y220" s="430"/>
      <c r="Z220" s="430"/>
    </row>
    <row r="221">
      <c r="A221" s="427" t="s">
        <v>832</v>
      </c>
      <c r="B221" s="176" t="s">
        <v>1472</v>
      </c>
      <c r="C221" s="36" t="s">
        <v>1418</v>
      </c>
      <c r="D221" s="428" t="s">
        <v>191</v>
      </c>
      <c r="E221" s="36" t="s">
        <v>1474</v>
      </c>
      <c r="F221" s="134" t="s">
        <v>581</v>
      </c>
      <c r="G221" s="429">
        <v>0.45</v>
      </c>
      <c r="H221" s="176"/>
      <c r="I221" s="176"/>
      <c r="J221" s="176"/>
      <c r="K221" s="176"/>
      <c r="L221" s="176"/>
      <c r="M221" s="176"/>
      <c r="N221" s="176"/>
      <c r="O221" s="176"/>
      <c r="P221" s="176"/>
      <c r="Q221" s="430"/>
      <c r="R221" s="430"/>
      <c r="S221" s="430"/>
      <c r="T221" s="430"/>
      <c r="U221" s="430"/>
      <c r="V221" s="430"/>
      <c r="W221" s="430"/>
      <c r="X221" s="430"/>
      <c r="Y221" s="430"/>
      <c r="Z221" s="430"/>
    </row>
    <row r="222">
      <c r="A222" s="427" t="s">
        <v>1493</v>
      </c>
      <c r="B222" s="176" t="s">
        <v>1476</v>
      </c>
      <c r="C222" s="36" t="s">
        <v>1418</v>
      </c>
      <c r="D222" s="428" t="s">
        <v>191</v>
      </c>
      <c r="E222" s="36" t="s">
        <v>1474</v>
      </c>
      <c r="F222" s="134" t="s">
        <v>581</v>
      </c>
      <c r="G222" s="429">
        <f>IFERROR(__xludf.DUMMYFUNCTION("IF(D222=""CELL-NEW"", IF(REGEXMATCH(E222, ""Pro Max""), 0.5, IF(REGEXMATCH(E222, ""Pro""), 0.4, 0.35)), """")"),0.4)</f>
        <v>0.4</v>
      </c>
      <c r="H222" s="176"/>
      <c r="I222" s="176"/>
      <c r="J222" s="176"/>
      <c r="K222" s="176"/>
      <c r="L222" s="176"/>
      <c r="M222" s="176"/>
      <c r="N222" s="176"/>
      <c r="O222" s="176"/>
      <c r="P222" s="176"/>
      <c r="Q222" s="430"/>
      <c r="R222" s="430"/>
      <c r="S222" s="430"/>
      <c r="T222" s="430"/>
      <c r="U222" s="430"/>
      <c r="V222" s="430"/>
      <c r="W222" s="430"/>
      <c r="X222" s="430"/>
      <c r="Y222" s="430"/>
      <c r="Z222" s="430"/>
    </row>
    <row r="223">
      <c r="A223" s="427" t="s">
        <v>1494</v>
      </c>
      <c r="B223" s="176" t="s">
        <v>1477</v>
      </c>
      <c r="C223" s="36" t="s">
        <v>1418</v>
      </c>
      <c r="D223" s="428" t="s">
        <v>191</v>
      </c>
      <c r="E223" s="36" t="s">
        <v>1474</v>
      </c>
      <c r="F223" s="134" t="s">
        <v>581</v>
      </c>
      <c r="G223" s="429">
        <f>IFERROR(__xludf.DUMMYFUNCTION("IF(D223=""CELL-NEW"", IF(REGEXMATCH(E223, ""Pro Max""), 0.5, IF(REGEXMATCH(E223, ""Pro""), 0.4, 0.35)), """")"),0.4)</f>
        <v>0.4</v>
      </c>
      <c r="H223" s="176"/>
      <c r="I223" s="176"/>
      <c r="J223" s="176"/>
      <c r="K223" s="176"/>
      <c r="L223" s="176"/>
      <c r="M223" s="176"/>
      <c r="N223" s="176"/>
      <c r="O223" s="176"/>
      <c r="P223" s="176"/>
      <c r="Q223" s="430"/>
      <c r="R223" s="430"/>
      <c r="S223" s="430"/>
      <c r="T223" s="430"/>
      <c r="U223" s="430"/>
      <c r="V223" s="430"/>
      <c r="W223" s="430"/>
      <c r="X223" s="430"/>
      <c r="Y223" s="430"/>
      <c r="Z223" s="430"/>
    </row>
    <row r="224">
      <c r="A224" s="427" t="s">
        <v>878</v>
      </c>
      <c r="B224" s="176" t="s">
        <v>1478</v>
      </c>
      <c r="C224" s="36" t="s">
        <v>1418</v>
      </c>
      <c r="D224" s="428" t="s">
        <v>191</v>
      </c>
      <c r="E224" s="36" t="s">
        <v>1474</v>
      </c>
      <c r="F224" s="134" t="s">
        <v>581</v>
      </c>
      <c r="G224" s="429">
        <v>0.45</v>
      </c>
      <c r="H224" s="176"/>
      <c r="I224" s="176"/>
      <c r="J224" s="176"/>
      <c r="K224" s="176"/>
      <c r="L224" s="176"/>
      <c r="M224" s="176"/>
      <c r="N224" s="176"/>
      <c r="O224" s="176"/>
      <c r="P224" s="176"/>
      <c r="Q224" s="430"/>
      <c r="R224" s="430"/>
      <c r="S224" s="430"/>
      <c r="T224" s="430"/>
      <c r="U224" s="430"/>
      <c r="V224" s="430"/>
      <c r="W224" s="430"/>
      <c r="X224" s="430"/>
      <c r="Y224" s="430"/>
      <c r="Z224" s="430"/>
    </row>
    <row r="225">
      <c r="A225" s="427" t="s">
        <v>1495</v>
      </c>
      <c r="B225" s="176" t="s">
        <v>1480</v>
      </c>
      <c r="C225" s="36" t="s">
        <v>1418</v>
      </c>
      <c r="D225" s="428" t="s">
        <v>191</v>
      </c>
      <c r="E225" s="36" t="s">
        <v>1474</v>
      </c>
      <c r="F225" s="134" t="s">
        <v>581</v>
      </c>
      <c r="G225" s="429">
        <f>IFERROR(__xludf.DUMMYFUNCTION("IF(D225=""CELL-NEW"", IF(REGEXMATCH(E225, ""Pro Max""), 0.5, IF(REGEXMATCH(E225, ""Pro""), 0.4, 0.35)), """")"),0.4)</f>
        <v>0.4</v>
      </c>
      <c r="H225" s="176"/>
      <c r="I225" s="176"/>
      <c r="J225" s="176"/>
      <c r="K225" s="176"/>
      <c r="L225" s="176"/>
      <c r="M225" s="176"/>
      <c r="N225" s="176"/>
      <c r="O225" s="176"/>
      <c r="P225" s="176"/>
      <c r="Q225" s="430"/>
      <c r="R225" s="430"/>
      <c r="S225" s="430"/>
      <c r="T225" s="430"/>
      <c r="U225" s="430"/>
      <c r="V225" s="430"/>
      <c r="W225" s="430"/>
      <c r="X225" s="430"/>
      <c r="Y225" s="430"/>
      <c r="Z225" s="430"/>
    </row>
    <row r="226">
      <c r="A226" s="427" t="s">
        <v>1496</v>
      </c>
      <c r="B226" s="176" t="s">
        <v>1482</v>
      </c>
      <c r="C226" s="36" t="s">
        <v>1418</v>
      </c>
      <c r="D226" s="428" t="s">
        <v>191</v>
      </c>
      <c r="E226" s="36" t="s">
        <v>1474</v>
      </c>
      <c r="F226" s="134" t="s">
        <v>581</v>
      </c>
      <c r="G226" s="429">
        <v>0.45</v>
      </c>
      <c r="H226" s="176"/>
      <c r="I226" s="176"/>
      <c r="J226" s="176"/>
      <c r="K226" s="176"/>
      <c r="L226" s="176"/>
      <c r="M226" s="176"/>
      <c r="N226" s="176"/>
      <c r="O226" s="176"/>
      <c r="P226" s="176"/>
      <c r="Q226" s="430"/>
      <c r="R226" s="430"/>
      <c r="S226" s="430"/>
      <c r="T226" s="430"/>
      <c r="U226" s="430"/>
      <c r="V226" s="430"/>
      <c r="W226" s="430"/>
      <c r="X226" s="430"/>
      <c r="Y226" s="430"/>
      <c r="Z226" s="430"/>
    </row>
    <row r="227">
      <c r="A227" s="427" t="s">
        <v>1497</v>
      </c>
      <c r="B227" s="176" t="s">
        <v>1484</v>
      </c>
      <c r="C227" s="36" t="s">
        <v>1418</v>
      </c>
      <c r="D227" s="428" t="s">
        <v>191</v>
      </c>
      <c r="E227" s="36" t="s">
        <v>1474</v>
      </c>
      <c r="F227" s="134" t="s">
        <v>581</v>
      </c>
      <c r="G227" s="429">
        <f>IFERROR(__xludf.DUMMYFUNCTION("IF(D227=""CELL-NEW"", IF(REGEXMATCH(E227, ""Pro Max""), 0.5, IF(REGEXMATCH(E227, ""Pro""), 0.4, 0.35)), """")"),0.4)</f>
        <v>0.4</v>
      </c>
      <c r="H227" s="176"/>
      <c r="I227" s="176"/>
      <c r="J227" s="176"/>
      <c r="K227" s="176"/>
      <c r="L227" s="176"/>
      <c r="M227" s="176"/>
      <c r="N227" s="176"/>
      <c r="O227" s="176"/>
      <c r="P227" s="176"/>
      <c r="Q227" s="430"/>
      <c r="R227" s="430"/>
      <c r="S227" s="430"/>
      <c r="T227" s="430"/>
      <c r="U227" s="430"/>
      <c r="V227" s="430"/>
      <c r="W227" s="430"/>
      <c r="X227" s="430"/>
      <c r="Y227" s="430"/>
      <c r="Z227" s="430"/>
    </row>
    <row r="228">
      <c r="A228" s="427" t="s">
        <v>1498</v>
      </c>
      <c r="B228" s="176" t="s">
        <v>1486</v>
      </c>
      <c r="C228" s="36" t="s">
        <v>1418</v>
      </c>
      <c r="D228" s="428" t="s">
        <v>191</v>
      </c>
      <c r="E228" s="36" t="s">
        <v>1474</v>
      </c>
      <c r="F228" s="134" t="s">
        <v>581</v>
      </c>
      <c r="G228" s="429">
        <v>0.45</v>
      </c>
      <c r="H228" s="176"/>
      <c r="I228" s="176"/>
      <c r="J228" s="176"/>
      <c r="K228" s="176"/>
      <c r="L228" s="176"/>
      <c r="M228" s="176"/>
      <c r="N228" s="176"/>
      <c r="O228" s="176"/>
      <c r="P228" s="176"/>
      <c r="Q228" s="430"/>
      <c r="R228" s="430"/>
      <c r="S228" s="430"/>
      <c r="T228" s="430"/>
      <c r="U228" s="430"/>
      <c r="V228" s="430"/>
      <c r="W228" s="430"/>
      <c r="X228" s="430"/>
      <c r="Y228" s="430"/>
      <c r="Z228" s="430"/>
    </row>
    <row r="229">
      <c r="A229" s="427" t="s">
        <v>654</v>
      </c>
      <c r="B229" s="176" t="s">
        <v>1472</v>
      </c>
      <c r="C229" s="36" t="s">
        <v>1421</v>
      </c>
      <c r="D229" s="428" t="s">
        <v>191</v>
      </c>
      <c r="E229" s="36" t="s">
        <v>1474</v>
      </c>
      <c r="F229" s="134" t="s">
        <v>581</v>
      </c>
      <c r="G229" s="429">
        <v>0.45</v>
      </c>
      <c r="H229" s="176"/>
      <c r="I229" s="176"/>
      <c r="J229" s="176"/>
      <c r="K229" s="176"/>
      <c r="L229" s="176"/>
      <c r="M229" s="176"/>
      <c r="N229" s="176"/>
      <c r="O229" s="176"/>
      <c r="P229" s="176"/>
      <c r="Q229" s="430"/>
      <c r="R229" s="430"/>
      <c r="S229" s="430"/>
      <c r="T229" s="430"/>
      <c r="U229" s="430"/>
      <c r="V229" s="430"/>
      <c r="W229" s="430"/>
      <c r="X229" s="430"/>
      <c r="Y229" s="430"/>
      <c r="Z229" s="430"/>
    </row>
    <row r="230">
      <c r="A230" s="427" t="s">
        <v>1499</v>
      </c>
      <c r="B230" s="176" t="s">
        <v>1476</v>
      </c>
      <c r="C230" s="36" t="s">
        <v>1421</v>
      </c>
      <c r="D230" s="428" t="s">
        <v>191</v>
      </c>
      <c r="E230" s="36" t="s">
        <v>1474</v>
      </c>
      <c r="F230" s="134" t="s">
        <v>581</v>
      </c>
      <c r="G230" s="429">
        <f>IFERROR(__xludf.DUMMYFUNCTION("IF(D230=""CELL-NEW"", IF(REGEXMATCH(E230, ""Pro Max""), 0.5, IF(REGEXMATCH(E230, ""Pro""), 0.4, 0.35)), """")"),0.4)</f>
        <v>0.4</v>
      </c>
      <c r="H230" s="176"/>
      <c r="I230" s="176"/>
      <c r="J230" s="176"/>
      <c r="K230" s="176"/>
      <c r="L230" s="176"/>
      <c r="M230" s="176"/>
      <c r="N230" s="176"/>
      <c r="O230" s="176"/>
      <c r="P230" s="176"/>
      <c r="Q230" s="430"/>
      <c r="R230" s="430"/>
      <c r="S230" s="430"/>
      <c r="T230" s="430"/>
      <c r="U230" s="430"/>
      <c r="V230" s="430"/>
      <c r="W230" s="430"/>
      <c r="X230" s="430"/>
      <c r="Y230" s="430"/>
      <c r="Z230" s="430"/>
    </row>
    <row r="231">
      <c r="A231" s="427" t="s">
        <v>1500</v>
      </c>
      <c r="B231" s="176" t="s">
        <v>1477</v>
      </c>
      <c r="C231" s="36" t="s">
        <v>1421</v>
      </c>
      <c r="D231" s="428" t="s">
        <v>191</v>
      </c>
      <c r="E231" s="36" t="s">
        <v>1474</v>
      </c>
      <c r="F231" s="134" t="s">
        <v>581</v>
      </c>
      <c r="G231" s="429">
        <f>IFERROR(__xludf.DUMMYFUNCTION("IF(D231=""CELL-NEW"", IF(REGEXMATCH(E231, ""Pro Max""), 0.5, IF(REGEXMATCH(E231, ""Pro""), 0.4, 0.35)), """")"),0.4)</f>
        <v>0.4</v>
      </c>
      <c r="H231" s="176"/>
      <c r="I231" s="176"/>
      <c r="J231" s="176"/>
      <c r="K231" s="176"/>
      <c r="L231" s="176"/>
      <c r="M231" s="176"/>
      <c r="N231" s="176"/>
      <c r="O231" s="176"/>
      <c r="P231" s="176"/>
      <c r="Q231" s="430"/>
      <c r="R231" s="430"/>
      <c r="S231" s="430"/>
      <c r="T231" s="430"/>
      <c r="U231" s="430"/>
      <c r="V231" s="430"/>
      <c r="W231" s="430"/>
      <c r="X231" s="430"/>
      <c r="Y231" s="430"/>
      <c r="Z231" s="430"/>
    </row>
    <row r="232">
      <c r="A232" s="427" t="s">
        <v>672</v>
      </c>
      <c r="B232" s="176" t="s">
        <v>1478</v>
      </c>
      <c r="C232" s="36" t="s">
        <v>1421</v>
      </c>
      <c r="D232" s="428" t="s">
        <v>191</v>
      </c>
      <c r="E232" s="36" t="s">
        <v>1474</v>
      </c>
      <c r="F232" s="134" t="s">
        <v>581</v>
      </c>
      <c r="G232" s="429">
        <v>0.45</v>
      </c>
      <c r="H232" s="176"/>
      <c r="I232" s="176"/>
      <c r="J232" s="176"/>
      <c r="K232" s="176"/>
      <c r="L232" s="176"/>
      <c r="M232" s="176"/>
      <c r="N232" s="176"/>
      <c r="O232" s="176"/>
      <c r="P232" s="176"/>
      <c r="Q232" s="430"/>
      <c r="R232" s="430"/>
      <c r="S232" s="430"/>
      <c r="T232" s="430"/>
      <c r="U232" s="430"/>
      <c r="V232" s="430"/>
      <c r="W232" s="430"/>
      <c r="X232" s="430"/>
      <c r="Y232" s="430"/>
      <c r="Z232" s="430"/>
    </row>
    <row r="233">
      <c r="A233" s="427" t="s">
        <v>1501</v>
      </c>
      <c r="B233" s="176" t="s">
        <v>1480</v>
      </c>
      <c r="C233" s="36" t="s">
        <v>1421</v>
      </c>
      <c r="D233" s="428" t="s">
        <v>191</v>
      </c>
      <c r="E233" s="36" t="s">
        <v>1474</v>
      </c>
      <c r="F233" s="134" t="s">
        <v>581</v>
      </c>
      <c r="G233" s="429">
        <f>IFERROR(__xludf.DUMMYFUNCTION("IF(D233=""CELL-NEW"", IF(REGEXMATCH(E233, ""Pro Max""), 0.5, IF(REGEXMATCH(E233, ""Pro""), 0.4, 0.35)), """")"),0.4)</f>
        <v>0.4</v>
      </c>
      <c r="H233" s="176"/>
      <c r="I233" s="176"/>
      <c r="J233" s="176"/>
      <c r="K233" s="176"/>
      <c r="L233" s="176"/>
      <c r="M233" s="176"/>
      <c r="N233" s="176"/>
      <c r="O233" s="176"/>
      <c r="P233" s="176"/>
      <c r="Q233" s="430"/>
      <c r="R233" s="430"/>
      <c r="S233" s="430"/>
      <c r="T233" s="430"/>
      <c r="U233" s="430"/>
      <c r="V233" s="430"/>
      <c r="W233" s="430"/>
      <c r="X233" s="430"/>
      <c r="Y233" s="430"/>
      <c r="Z233" s="430"/>
    </row>
    <row r="234">
      <c r="A234" s="427" t="s">
        <v>1502</v>
      </c>
      <c r="B234" s="176" t="s">
        <v>1482</v>
      </c>
      <c r="C234" s="36" t="s">
        <v>1421</v>
      </c>
      <c r="D234" s="428" t="s">
        <v>191</v>
      </c>
      <c r="E234" s="36" t="s">
        <v>1474</v>
      </c>
      <c r="F234" s="134" t="s">
        <v>581</v>
      </c>
      <c r="G234" s="429">
        <v>0.45</v>
      </c>
      <c r="H234" s="176"/>
      <c r="I234" s="176"/>
      <c r="J234" s="176"/>
      <c r="K234" s="176"/>
      <c r="L234" s="176"/>
      <c r="M234" s="176"/>
      <c r="N234" s="176"/>
      <c r="O234" s="176"/>
      <c r="P234" s="176"/>
      <c r="Q234" s="430"/>
      <c r="R234" s="430"/>
      <c r="S234" s="430"/>
      <c r="T234" s="430"/>
      <c r="U234" s="430"/>
      <c r="V234" s="430"/>
      <c r="W234" s="430"/>
      <c r="X234" s="430"/>
      <c r="Y234" s="430"/>
      <c r="Z234" s="430"/>
    </row>
    <row r="235">
      <c r="A235" s="427" t="s">
        <v>1503</v>
      </c>
      <c r="B235" s="176" t="s">
        <v>1484</v>
      </c>
      <c r="C235" s="36" t="s">
        <v>1421</v>
      </c>
      <c r="D235" s="428" t="s">
        <v>191</v>
      </c>
      <c r="E235" s="36" t="s">
        <v>1474</v>
      </c>
      <c r="F235" s="134" t="s">
        <v>581</v>
      </c>
      <c r="G235" s="429">
        <f>IFERROR(__xludf.DUMMYFUNCTION("IF(D235=""CELL-NEW"", IF(REGEXMATCH(E235, ""Pro Max""), 0.5, IF(REGEXMATCH(E235, ""Pro""), 0.4, 0.35)), """")"),0.4)</f>
        <v>0.4</v>
      </c>
      <c r="H235" s="176"/>
      <c r="I235" s="176"/>
      <c r="J235" s="176"/>
      <c r="K235" s="176"/>
      <c r="L235" s="176"/>
      <c r="M235" s="176"/>
      <c r="N235" s="176"/>
      <c r="O235" s="176"/>
      <c r="P235" s="176"/>
      <c r="Q235" s="430"/>
      <c r="R235" s="430"/>
      <c r="S235" s="430"/>
      <c r="T235" s="430"/>
      <c r="U235" s="430"/>
      <c r="V235" s="430"/>
      <c r="W235" s="430"/>
      <c r="X235" s="430"/>
      <c r="Y235" s="430"/>
      <c r="Z235" s="430"/>
    </row>
    <row r="236">
      <c r="A236" s="427" t="s">
        <v>1504</v>
      </c>
      <c r="B236" s="176" t="s">
        <v>1486</v>
      </c>
      <c r="C236" s="36" t="s">
        <v>1421</v>
      </c>
      <c r="D236" s="428" t="s">
        <v>191</v>
      </c>
      <c r="E236" s="36" t="s">
        <v>1474</v>
      </c>
      <c r="F236" s="134" t="s">
        <v>581</v>
      </c>
      <c r="G236" s="429">
        <v>0.45</v>
      </c>
      <c r="H236" s="176"/>
      <c r="I236" s="176"/>
      <c r="J236" s="176"/>
      <c r="K236" s="176"/>
      <c r="L236" s="176"/>
      <c r="M236" s="176"/>
      <c r="N236" s="176"/>
      <c r="O236" s="176"/>
      <c r="P236" s="176"/>
      <c r="Q236" s="430"/>
      <c r="R236" s="430"/>
      <c r="S236" s="430"/>
      <c r="T236" s="430"/>
      <c r="U236" s="430"/>
      <c r="V236" s="430"/>
      <c r="W236" s="430"/>
      <c r="X236" s="430"/>
      <c r="Y236" s="430"/>
      <c r="Z236" s="430"/>
    </row>
    <row r="237">
      <c r="A237" s="427" t="s">
        <v>763</v>
      </c>
      <c r="B237" s="176" t="s">
        <v>858</v>
      </c>
      <c r="C237" s="36" t="s">
        <v>1473</v>
      </c>
      <c r="D237" s="428" t="s">
        <v>191</v>
      </c>
      <c r="E237" s="36" t="s">
        <v>1505</v>
      </c>
      <c r="F237" s="134" t="s">
        <v>581</v>
      </c>
      <c r="G237" s="429">
        <f>IFERROR(__xludf.DUMMYFUNCTION("IF(D237=""CELL-NEW"", IF(REGEXMATCH(E237, ""Pro Max""), 0.5, IF(REGEXMATCH(E237, ""Pro""), 0.4, 0.35)), """")"),0.5)</f>
        <v>0.5</v>
      </c>
      <c r="H237" s="176"/>
      <c r="I237" s="176"/>
      <c r="J237" s="176"/>
      <c r="K237" s="176"/>
      <c r="L237" s="176"/>
      <c r="M237" s="176"/>
      <c r="N237" s="176"/>
      <c r="O237" s="176"/>
      <c r="P237" s="176"/>
      <c r="Q237" s="430"/>
      <c r="R237" s="430"/>
      <c r="S237" s="430"/>
      <c r="T237" s="430"/>
      <c r="U237" s="430"/>
      <c r="V237" s="430"/>
      <c r="W237" s="430"/>
      <c r="X237" s="430"/>
      <c r="Y237" s="430"/>
      <c r="Z237" s="430"/>
    </row>
    <row r="238">
      <c r="A238" s="427" t="s">
        <v>1506</v>
      </c>
      <c r="B238" s="176" t="s">
        <v>1507</v>
      </c>
      <c r="C238" s="36" t="s">
        <v>1473</v>
      </c>
      <c r="D238" s="428" t="s">
        <v>191</v>
      </c>
      <c r="E238" s="36" t="s">
        <v>1505</v>
      </c>
      <c r="F238" s="134" t="s">
        <v>581</v>
      </c>
      <c r="G238" s="429">
        <f>IFERROR(__xludf.DUMMYFUNCTION("IF(D238=""CELL-NEW"", IF(REGEXMATCH(E238, ""Pro Max""), 0.5, IF(REGEXMATCH(E238, ""Pro""), 0.4, 0.35)), """")"),0.5)</f>
        <v>0.5</v>
      </c>
      <c r="H238" s="176"/>
      <c r="I238" s="176"/>
      <c r="J238" s="176"/>
      <c r="K238" s="176"/>
      <c r="L238" s="176"/>
      <c r="M238" s="176"/>
      <c r="N238" s="176"/>
      <c r="O238" s="176"/>
      <c r="P238" s="176"/>
      <c r="Q238" s="430"/>
      <c r="R238" s="430"/>
      <c r="S238" s="430"/>
      <c r="T238" s="430"/>
      <c r="U238" s="430"/>
      <c r="V238" s="430"/>
      <c r="W238" s="430"/>
      <c r="X238" s="430"/>
      <c r="Y238" s="430"/>
      <c r="Z238" s="430"/>
    </row>
    <row r="239">
      <c r="A239" s="427" t="s">
        <v>1508</v>
      </c>
      <c r="B239" s="176" t="s">
        <v>1509</v>
      </c>
      <c r="C239" s="36" t="s">
        <v>1473</v>
      </c>
      <c r="D239" s="428" t="s">
        <v>191</v>
      </c>
      <c r="E239" s="36" t="s">
        <v>1505</v>
      </c>
      <c r="F239" s="134" t="s">
        <v>581</v>
      </c>
      <c r="G239" s="429">
        <f>IFERROR(__xludf.DUMMYFUNCTION("IF(D239=""CELL-NEW"", IF(REGEXMATCH(E239, ""Pro Max""), 0.5, IF(REGEXMATCH(E239, ""Pro""), 0.4, 0.35)), """")"),0.5)</f>
        <v>0.5</v>
      </c>
      <c r="H239" s="176"/>
      <c r="I239" s="176"/>
      <c r="J239" s="176"/>
      <c r="K239" s="176"/>
      <c r="L239" s="176"/>
      <c r="M239" s="176"/>
      <c r="N239" s="176"/>
      <c r="O239" s="176"/>
      <c r="P239" s="176"/>
      <c r="Q239" s="430"/>
      <c r="R239" s="430"/>
      <c r="S239" s="430"/>
      <c r="T239" s="430"/>
      <c r="U239" s="430"/>
      <c r="V239" s="430"/>
      <c r="W239" s="430"/>
      <c r="X239" s="430"/>
      <c r="Y239" s="430"/>
      <c r="Z239" s="430"/>
    </row>
    <row r="240">
      <c r="A240" s="427" t="s">
        <v>1510</v>
      </c>
      <c r="B240" s="176" t="s">
        <v>1511</v>
      </c>
      <c r="C240" s="36" t="s">
        <v>1473</v>
      </c>
      <c r="D240" s="428" t="s">
        <v>191</v>
      </c>
      <c r="E240" s="36" t="s">
        <v>1505</v>
      </c>
      <c r="F240" s="134" t="s">
        <v>581</v>
      </c>
      <c r="G240" s="429">
        <f>IFERROR(__xludf.DUMMYFUNCTION("IF(D240=""CELL-NEW"", IF(REGEXMATCH(E240, ""Pro Max""), 0.5, IF(REGEXMATCH(E240, ""Pro""), 0.4, 0.35)), """")"),0.5)</f>
        <v>0.5</v>
      </c>
      <c r="H240" s="176"/>
      <c r="I240" s="176"/>
      <c r="J240" s="176"/>
      <c r="K240" s="176"/>
      <c r="L240" s="176"/>
      <c r="M240" s="176"/>
      <c r="N240" s="176"/>
      <c r="O240" s="176"/>
      <c r="P240" s="176"/>
      <c r="Q240" s="430"/>
      <c r="R240" s="430"/>
      <c r="S240" s="430"/>
      <c r="T240" s="430"/>
      <c r="U240" s="430"/>
      <c r="V240" s="430"/>
      <c r="W240" s="430"/>
      <c r="X240" s="430"/>
      <c r="Y240" s="430"/>
      <c r="Z240" s="430"/>
    </row>
    <row r="241">
      <c r="A241" s="427" t="s">
        <v>1512</v>
      </c>
      <c r="B241" s="176" t="s">
        <v>1513</v>
      </c>
      <c r="C241" s="36" t="s">
        <v>1473</v>
      </c>
      <c r="D241" s="428" t="s">
        <v>191</v>
      </c>
      <c r="E241" s="36" t="s">
        <v>1505</v>
      </c>
      <c r="F241" s="134" t="s">
        <v>581</v>
      </c>
      <c r="G241" s="429">
        <f>IFERROR(__xludf.DUMMYFUNCTION("IF(D241=""CELL-NEW"", IF(REGEXMATCH(E241, ""Pro Max""), 0.5, IF(REGEXMATCH(E241, ""Pro""), 0.4, 0.35)), """")"),0.5)</f>
        <v>0.5</v>
      </c>
      <c r="H241" s="176"/>
      <c r="I241" s="176"/>
      <c r="J241" s="176"/>
      <c r="K241" s="176"/>
      <c r="L241" s="176"/>
      <c r="M241" s="176"/>
      <c r="N241" s="176"/>
      <c r="O241" s="176"/>
      <c r="P241" s="176"/>
      <c r="Q241" s="430"/>
      <c r="R241" s="430"/>
      <c r="S241" s="430"/>
      <c r="T241" s="430"/>
      <c r="U241" s="430"/>
      <c r="V241" s="430"/>
      <c r="W241" s="430"/>
      <c r="X241" s="430"/>
      <c r="Y241" s="430"/>
      <c r="Z241" s="430"/>
    </row>
    <row r="242">
      <c r="A242" s="427" t="s">
        <v>1514</v>
      </c>
      <c r="B242" s="176" t="s">
        <v>1515</v>
      </c>
      <c r="C242" s="36" t="s">
        <v>1473</v>
      </c>
      <c r="D242" s="428" t="s">
        <v>191</v>
      </c>
      <c r="E242" s="36" t="s">
        <v>1505</v>
      </c>
      <c r="F242" s="134" t="s">
        <v>581</v>
      </c>
      <c r="G242" s="429">
        <f>IFERROR(__xludf.DUMMYFUNCTION("IF(D242=""CELL-NEW"", IF(REGEXMATCH(E242, ""Pro Max""), 0.5, IF(REGEXMATCH(E242, ""Pro""), 0.4, 0.35)), """")"),0.5)</f>
        <v>0.5</v>
      </c>
      <c r="H242" s="176"/>
      <c r="I242" s="176"/>
      <c r="J242" s="176"/>
      <c r="K242" s="176"/>
      <c r="L242" s="176"/>
      <c r="M242" s="176"/>
      <c r="N242" s="176"/>
      <c r="O242" s="176"/>
      <c r="P242" s="176"/>
      <c r="Q242" s="430"/>
      <c r="R242" s="430"/>
      <c r="S242" s="430"/>
      <c r="T242" s="430"/>
      <c r="U242" s="430"/>
      <c r="V242" s="430"/>
      <c r="W242" s="430"/>
      <c r="X242" s="430"/>
      <c r="Y242" s="430"/>
      <c r="Z242" s="430"/>
    </row>
    <row r="243">
      <c r="A243" s="427" t="s">
        <v>652</v>
      </c>
      <c r="B243" s="176" t="s">
        <v>858</v>
      </c>
      <c r="C243" s="36" t="s">
        <v>1408</v>
      </c>
      <c r="D243" s="428" t="s">
        <v>191</v>
      </c>
      <c r="E243" s="36" t="s">
        <v>1505</v>
      </c>
      <c r="F243" s="134" t="s">
        <v>581</v>
      </c>
      <c r="G243" s="429">
        <f>IFERROR(__xludf.DUMMYFUNCTION("IF(D243=""CELL-NEW"", IF(REGEXMATCH(E243, ""Pro Max""), 0.5, IF(REGEXMATCH(E243, ""Pro""), 0.4, 0.35)), """")"),0.5)</f>
        <v>0.5</v>
      </c>
      <c r="H243" s="176"/>
      <c r="I243" s="176"/>
      <c r="J243" s="176"/>
      <c r="K243" s="176"/>
      <c r="L243" s="176"/>
      <c r="M243" s="176"/>
      <c r="N243" s="176"/>
      <c r="O243" s="176"/>
      <c r="P243" s="176"/>
      <c r="Q243" s="430"/>
      <c r="R243" s="430"/>
      <c r="S243" s="430"/>
      <c r="T243" s="430"/>
      <c r="U243" s="430"/>
      <c r="V243" s="430"/>
      <c r="W243" s="430"/>
      <c r="X243" s="430"/>
      <c r="Y243" s="430"/>
      <c r="Z243" s="430"/>
    </row>
    <row r="244">
      <c r="A244" s="427" t="s">
        <v>1516</v>
      </c>
      <c r="B244" s="176" t="s">
        <v>1507</v>
      </c>
      <c r="C244" s="36" t="s">
        <v>1408</v>
      </c>
      <c r="D244" s="428" t="s">
        <v>191</v>
      </c>
      <c r="E244" s="36" t="s">
        <v>1505</v>
      </c>
      <c r="F244" s="134" t="s">
        <v>581</v>
      </c>
      <c r="G244" s="429">
        <f>IFERROR(__xludf.DUMMYFUNCTION("IF(D244=""CELL-NEW"", IF(REGEXMATCH(E244, ""Pro Max""), 0.5, IF(REGEXMATCH(E244, ""Pro""), 0.4, 0.35)), """")"),0.5)</f>
        <v>0.5</v>
      </c>
      <c r="H244" s="176"/>
      <c r="I244" s="176"/>
      <c r="J244" s="176"/>
      <c r="K244" s="176"/>
      <c r="L244" s="176"/>
      <c r="M244" s="176"/>
      <c r="N244" s="176"/>
      <c r="O244" s="176"/>
      <c r="P244" s="176"/>
      <c r="Q244" s="430"/>
      <c r="R244" s="430"/>
      <c r="S244" s="430"/>
      <c r="T244" s="430"/>
      <c r="U244" s="430"/>
      <c r="V244" s="430"/>
      <c r="W244" s="430"/>
      <c r="X244" s="430"/>
      <c r="Y244" s="430"/>
      <c r="Z244" s="430"/>
    </row>
    <row r="245">
      <c r="A245" s="427" t="s">
        <v>1517</v>
      </c>
      <c r="B245" s="176" t="s">
        <v>1509</v>
      </c>
      <c r="C245" s="36" t="s">
        <v>1408</v>
      </c>
      <c r="D245" s="428" t="s">
        <v>191</v>
      </c>
      <c r="E245" s="36" t="s">
        <v>1505</v>
      </c>
      <c r="F245" s="134" t="s">
        <v>581</v>
      </c>
      <c r="G245" s="429">
        <f>IFERROR(__xludf.DUMMYFUNCTION("IF(D245=""CELL-NEW"", IF(REGEXMATCH(E245, ""Pro Max""), 0.5, IF(REGEXMATCH(E245, ""Pro""), 0.4, 0.35)), """")"),0.5)</f>
        <v>0.5</v>
      </c>
      <c r="H245" s="176"/>
      <c r="I245" s="176"/>
      <c r="J245" s="176"/>
      <c r="K245" s="176"/>
      <c r="L245" s="176"/>
      <c r="M245" s="176"/>
      <c r="N245" s="176"/>
      <c r="O245" s="176"/>
      <c r="P245" s="176"/>
      <c r="Q245" s="430"/>
      <c r="R245" s="430"/>
      <c r="S245" s="430"/>
      <c r="T245" s="430"/>
      <c r="U245" s="430"/>
      <c r="V245" s="430"/>
      <c r="W245" s="430"/>
      <c r="X245" s="430"/>
      <c r="Y245" s="430"/>
      <c r="Z245" s="430"/>
    </row>
    <row r="246">
      <c r="A246" s="427" t="s">
        <v>1518</v>
      </c>
      <c r="B246" s="176" t="s">
        <v>1511</v>
      </c>
      <c r="C246" s="36" t="s">
        <v>1408</v>
      </c>
      <c r="D246" s="428" t="s">
        <v>191</v>
      </c>
      <c r="E246" s="36" t="s">
        <v>1505</v>
      </c>
      <c r="F246" s="134" t="s">
        <v>581</v>
      </c>
      <c r="G246" s="429">
        <f>IFERROR(__xludf.DUMMYFUNCTION("IF(D246=""CELL-NEW"", IF(REGEXMATCH(E246, ""Pro Max""), 0.5, IF(REGEXMATCH(E246, ""Pro""), 0.4, 0.35)), """")"),0.5)</f>
        <v>0.5</v>
      </c>
      <c r="H246" s="176"/>
      <c r="I246" s="176"/>
      <c r="J246" s="176"/>
      <c r="K246" s="176"/>
      <c r="L246" s="176"/>
      <c r="M246" s="176"/>
      <c r="N246" s="176"/>
      <c r="O246" s="176"/>
      <c r="P246" s="176"/>
      <c r="Q246" s="430"/>
      <c r="R246" s="430"/>
      <c r="S246" s="430"/>
      <c r="T246" s="430"/>
      <c r="U246" s="430"/>
      <c r="V246" s="430"/>
      <c r="W246" s="430"/>
      <c r="X246" s="430"/>
      <c r="Y246" s="430"/>
      <c r="Z246" s="430"/>
    </row>
    <row r="247">
      <c r="A247" s="427" t="s">
        <v>1519</v>
      </c>
      <c r="B247" s="134" t="s">
        <v>1520</v>
      </c>
      <c r="C247" s="134" t="s">
        <v>1521</v>
      </c>
      <c r="D247" s="180" t="s">
        <v>192</v>
      </c>
      <c r="E247" s="36" t="s">
        <v>1229</v>
      </c>
      <c r="F247" s="134" t="s">
        <v>581</v>
      </c>
      <c r="G247" s="431"/>
      <c r="H247" s="176"/>
      <c r="I247" s="176"/>
      <c r="J247" s="176"/>
      <c r="K247" s="176"/>
      <c r="L247" s="176"/>
      <c r="M247" s="176"/>
      <c r="N247" s="176"/>
      <c r="O247" s="176"/>
      <c r="P247" s="176"/>
      <c r="Q247" s="432"/>
      <c r="R247" s="432"/>
      <c r="S247" s="430"/>
      <c r="T247" s="430"/>
      <c r="U247" s="430"/>
      <c r="V247" s="430"/>
      <c r="W247" s="430"/>
      <c r="X247" s="430"/>
      <c r="Y247" s="430"/>
      <c r="Z247" s="430"/>
    </row>
    <row r="248">
      <c r="A248" s="427" t="s">
        <v>1522</v>
      </c>
      <c r="B248" s="134" t="s">
        <v>1523</v>
      </c>
      <c r="C248" s="134" t="s">
        <v>1524</v>
      </c>
      <c r="D248" s="180" t="s">
        <v>192</v>
      </c>
      <c r="E248" s="36" t="s">
        <v>1229</v>
      </c>
      <c r="F248" s="134" t="s">
        <v>581</v>
      </c>
      <c r="G248" s="431"/>
      <c r="H248" s="176"/>
      <c r="I248" s="176"/>
      <c r="J248" s="176"/>
      <c r="K248" s="176"/>
      <c r="L248" s="176"/>
      <c r="M248" s="176"/>
      <c r="N248" s="176"/>
      <c r="O248" s="176"/>
      <c r="P248" s="176"/>
      <c r="Q248" s="432"/>
      <c r="R248" s="432"/>
      <c r="S248" s="430"/>
      <c r="T248" s="430"/>
      <c r="U248" s="430"/>
      <c r="V248" s="430"/>
      <c r="W248" s="430"/>
      <c r="X248" s="430"/>
      <c r="Y248" s="430"/>
      <c r="Z248" s="430"/>
    </row>
    <row r="249">
      <c r="A249" s="427" t="s">
        <v>1525</v>
      </c>
      <c r="B249" s="134" t="s">
        <v>1526</v>
      </c>
      <c r="C249" s="134" t="s">
        <v>1527</v>
      </c>
      <c r="D249" s="180" t="s">
        <v>192</v>
      </c>
      <c r="E249" s="36" t="s">
        <v>1229</v>
      </c>
      <c r="F249" s="134" t="s">
        <v>581</v>
      </c>
      <c r="G249" s="431"/>
      <c r="H249" s="176"/>
      <c r="I249" s="176"/>
      <c r="J249" s="176"/>
      <c r="K249" s="176"/>
      <c r="L249" s="176"/>
      <c r="M249" s="176"/>
      <c r="N249" s="176"/>
      <c r="O249" s="176"/>
      <c r="P249" s="176"/>
      <c r="Q249" s="432"/>
      <c r="R249" s="432"/>
      <c r="S249" s="430"/>
      <c r="T249" s="430"/>
      <c r="U249" s="430"/>
      <c r="V249" s="430"/>
      <c r="W249" s="430"/>
      <c r="X249" s="430"/>
      <c r="Y249" s="430"/>
      <c r="Z249" s="430"/>
    </row>
    <row r="250">
      <c r="A250" s="427" t="s">
        <v>1528</v>
      </c>
      <c r="B250" s="134" t="s">
        <v>1529</v>
      </c>
      <c r="C250" s="134" t="s">
        <v>1530</v>
      </c>
      <c r="D250" s="180" t="s">
        <v>192</v>
      </c>
      <c r="E250" s="36" t="s">
        <v>1229</v>
      </c>
      <c r="F250" s="134" t="s">
        <v>581</v>
      </c>
      <c r="G250" s="431"/>
      <c r="H250" s="176"/>
      <c r="I250" s="176"/>
      <c r="J250" s="176"/>
      <c r="K250" s="176"/>
      <c r="L250" s="176"/>
      <c r="M250" s="176"/>
      <c r="N250" s="176"/>
      <c r="O250" s="176"/>
      <c r="P250" s="176"/>
      <c r="Q250" s="432"/>
      <c r="R250" s="432"/>
      <c r="S250" s="430"/>
      <c r="T250" s="430"/>
      <c r="U250" s="430"/>
      <c r="V250" s="430"/>
      <c r="W250" s="430"/>
      <c r="X250" s="430"/>
      <c r="Y250" s="430"/>
      <c r="Z250" s="430"/>
    </row>
    <row r="251">
      <c r="A251" s="427" t="s">
        <v>1531</v>
      </c>
      <c r="B251" s="134" t="s">
        <v>1532</v>
      </c>
      <c r="C251" s="134" t="s">
        <v>1521</v>
      </c>
      <c r="D251" s="180" t="s">
        <v>192</v>
      </c>
      <c r="E251" s="36" t="s">
        <v>1229</v>
      </c>
      <c r="F251" s="134" t="s">
        <v>581</v>
      </c>
      <c r="G251" s="431"/>
      <c r="H251" s="176"/>
      <c r="I251" s="176"/>
      <c r="J251" s="176"/>
      <c r="K251" s="176"/>
      <c r="L251" s="176"/>
      <c r="M251" s="176"/>
      <c r="N251" s="176"/>
      <c r="O251" s="176"/>
      <c r="P251" s="176"/>
      <c r="Q251" s="432"/>
      <c r="R251" s="432"/>
      <c r="S251" s="430"/>
      <c r="T251" s="430"/>
      <c r="U251" s="430"/>
      <c r="V251" s="430"/>
      <c r="W251" s="430"/>
      <c r="X251" s="430"/>
      <c r="Y251" s="430"/>
      <c r="Z251" s="430"/>
    </row>
    <row r="252">
      <c r="A252" s="427" t="s">
        <v>1533</v>
      </c>
      <c r="B252" s="134" t="s">
        <v>1534</v>
      </c>
      <c r="C252" s="134" t="s">
        <v>1524</v>
      </c>
      <c r="D252" s="180" t="s">
        <v>192</v>
      </c>
      <c r="E252" s="36" t="s">
        <v>1229</v>
      </c>
      <c r="F252" s="134" t="s">
        <v>581</v>
      </c>
      <c r="G252" s="431"/>
      <c r="H252" s="176"/>
      <c r="I252" s="176"/>
      <c r="J252" s="176"/>
      <c r="K252" s="176"/>
      <c r="L252" s="176"/>
      <c r="M252" s="176"/>
      <c r="N252" s="176"/>
      <c r="O252" s="176"/>
      <c r="P252" s="176"/>
      <c r="Q252" s="432"/>
      <c r="R252" s="432"/>
      <c r="S252" s="430"/>
      <c r="T252" s="430"/>
      <c r="U252" s="430"/>
      <c r="V252" s="430"/>
      <c r="W252" s="430"/>
      <c r="X252" s="430"/>
      <c r="Y252" s="430"/>
      <c r="Z252" s="430"/>
    </row>
    <row r="253">
      <c r="A253" s="427" t="s">
        <v>1535</v>
      </c>
      <c r="B253" s="134" t="s">
        <v>1536</v>
      </c>
      <c r="C253" s="134" t="s">
        <v>1530</v>
      </c>
      <c r="D253" s="180" t="s">
        <v>192</v>
      </c>
      <c r="E253" s="36" t="s">
        <v>1229</v>
      </c>
      <c r="F253" s="134" t="s">
        <v>581</v>
      </c>
      <c r="G253" s="431"/>
      <c r="H253" s="176"/>
      <c r="I253" s="176"/>
      <c r="J253" s="176"/>
      <c r="K253" s="176"/>
      <c r="L253" s="176"/>
      <c r="M253" s="176"/>
      <c r="N253" s="176"/>
      <c r="O253" s="176"/>
      <c r="P253" s="176"/>
      <c r="Q253" s="432"/>
      <c r="R253" s="432"/>
      <c r="S253" s="430"/>
      <c r="T253" s="430"/>
      <c r="U253" s="430"/>
      <c r="V253" s="430"/>
      <c r="W253" s="430"/>
      <c r="X253" s="430"/>
      <c r="Y253" s="430"/>
      <c r="Z253" s="430"/>
    </row>
    <row r="254">
      <c r="A254" s="427" t="s">
        <v>1537</v>
      </c>
      <c r="B254" s="134" t="s">
        <v>1538</v>
      </c>
      <c r="C254" s="134" t="s">
        <v>1521</v>
      </c>
      <c r="D254" s="180" t="s">
        <v>192</v>
      </c>
      <c r="E254" s="36" t="s">
        <v>1229</v>
      </c>
      <c r="F254" s="134" t="s">
        <v>581</v>
      </c>
      <c r="G254" s="431"/>
      <c r="H254" s="176"/>
      <c r="I254" s="176"/>
      <c r="J254" s="176"/>
      <c r="K254" s="176"/>
      <c r="L254" s="176"/>
      <c r="M254" s="176"/>
      <c r="N254" s="176"/>
      <c r="O254" s="176"/>
      <c r="P254" s="176"/>
      <c r="Q254" s="432"/>
      <c r="R254" s="432"/>
      <c r="S254" s="430"/>
      <c r="T254" s="430"/>
      <c r="U254" s="430"/>
      <c r="V254" s="430"/>
      <c r="W254" s="430"/>
      <c r="X254" s="430"/>
      <c r="Y254" s="430"/>
      <c r="Z254" s="430"/>
    </row>
    <row r="255">
      <c r="A255" s="427" t="s">
        <v>1539</v>
      </c>
      <c r="B255" s="134" t="s">
        <v>1540</v>
      </c>
      <c r="C255" s="134" t="s">
        <v>1524</v>
      </c>
      <c r="D255" s="180" t="s">
        <v>192</v>
      </c>
      <c r="E255" s="36" t="s">
        <v>1229</v>
      </c>
      <c r="F255" s="134" t="s">
        <v>581</v>
      </c>
      <c r="G255" s="431"/>
      <c r="H255" s="176"/>
      <c r="I255" s="176"/>
      <c r="J255" s="176"/>
      <c r="K255" s="176"/>
      <c r="L255" s="176"/>
      <c r="M255" s="176"/>
      <c r="N255" s="176"/>
      <c r="O255" s="176"/>
      <c r="P255" s="176"/>
      <c r="Q255" s="432"/>
      <c r="R255" s="432"/>
      <c r="S255" s="430"/>
      <c r="T255" s="430"/>
      <c r="U255" s="430"/>
      <c r="V255" s="430"/>
      <c r="W255" s="430"/>
      <c r="X255" s="430"/>
      <c r="Y255" s="430"/>
      <c r="Z255" s="430"/>
    </row>
    <row r="256">
      <c r="A256" s="427" t="s">
        <v>1541</v>
      </c>
      <c r="B256" s="134" t="s">
        <v>1542</v>
      </c>
      <c r="C256" s="134" t="s">
        <v>1530</v>
      </c>
      <c r="D256" s="180" t="s">
        <v>192</v>
      </c>
      <c r="E256" s="36" t="s">
        <v>1229</v>
      </c>
      <c r="F256" s="134" t="s">
        <v>581</v>
      </c>
      <c r="G256" s="431"/>
      <c r="H256" s="176"/>
      <c r="I256" s="176"/>
      <c r="J256" s="176"/>
      <c r="K256" s="176"/>
      <c r="L256" s="176"/>
      <c r="M256" s="176"/>
      <c r="N256" s="176"/>
      <c r="O256" s="176"/>
      <c r="P256" s="176"/>
      <c r="Q256" s="432"/>
      <c r="R256" s="432"/>
      <c r="S256" s="430"/>
      <c r="T256" s="430"/>
      <c r="U256" s="430"/>
      <c r="V256" s="430"/>
      <c r="W256" s="430"/>
      <c r="X256" s="430"/>
      <c r="Y256" s="430"/>
      <c r="Z256" s="430"/>
    </row>
    <row r="257">
      <c r="A257" s="427" t="s">
        <v>1543</v>
      </c>
      <c r="B257" s="134" t="s">
        <v>1544</v>
      </c>
      <c r="C257" s="134" t="s">
        <v>1521</v>
      </c>
      <c r="D257" s="180" t="s">
        <v>192</v>
      </c>
      <c r="E257" s="36" t="s">
        <v>1545</v>
      </c>
      <c r="F257" s="134" t="s">
        <v>581</v>
      </c>
      <c r="G257" s="431"/>
      <c r="H257" s="176"/>
      <c r="I257" s="176"/>
      <c r="J257" s="176"/>
      <c r="K257" s="176"/>
      <c r="L257" s="176"/>
      <c r="M257" s="176"/>
      <c r="N257" s="176"/>
      <c r="O257" s="176"/>
      <c r="P257" s="176"/>
      <c r="Q257" s="432"/>
      <c r="R257" s="432"/>
      <c r="S257" s="430"/>
      <c r="T257" s="430"/>
      <c r="U257" s="430"/>
      <c r="V257" s="430"/>
      <c r="W257" s="430"/>
      <c r="X257" s="430"/>
      <c r="Y257" s="430"/>
      <c r="Z257" s="430"/>
    </row>
    <row r="258">
      <c r="A258" s="427" t="s">
        <v>1546</v>
      </c>
      <c r="B258" s="134" t="s">
        <v>1547</v>
      </c>
      <c r="C258" s="134" t="s">
        <v>1524</v>
      </c>
      <c r="D258" s="180" t="s">
        <v>192</v>
      </c>
      <c r="E258" s="36" t="s">
        <v>1545</v>
      </c>
      <c r="F258" s="134" t="s">
        <v>581</v>
      </c>
      <c r="G258" s="431"/>
      <c r="H258" s="176"/>
      <c r="I258" s="176"/>
      <c r="J258" s="176"/>
      <c r="K258" s="176"/>
      <c r="L258" s="176"/>
      <c r="M258" s="176"/>
      <c r="N258" s="176"/>
      <c r="O258" s="176"/>
      <c r="P258" s="176"/>
      <c r="Q258" s="432"/>
      <c r="R258" s="432"/>
      <c r="S258" s="430"/>
      <c r="T258" s="430"/>
      <c r="U258" s="430"/>
      <c r="V258" s="430"/>
      <c r="W258" s="430"/>
      <c r="X258" s="430"/>
      <c r="Y258" s="430"/>
      <c r="Z258" s="430"/>
    </row>
    <row r="259">
      <c r="A259" s="427" t="s">
        <v>1548</v>
      </c>
      <c r="B259" s="134" t="s">
        <v>1549</v>
      </c>
      <c r="C259" s="134" t="s">
        <v>1527</v>
      </c>
      <c r="D259" s="180" t="s">
        <v>192</v>
      </c>
      <c r="E259" s="36" t="s">
        <v>1545</v>
      </c>
      <c r="F259" s="134" t="s">
        <v>581</v>
      </c>
      <c r="G259" s="431"/>
      <c r="H259" s="176"/>
      <c r="I259" s="176"/>
      <c r="J259" s="176"/>
      <c r="K259" s="176"/>
      <c r="L259" s="176"/>
      <c r="M259" s="176"/>
      <c r="N259" s="176"/>
      <c r="O259" s="176"/>
      <c r="P259" s="176"/>
      <c r="Q259" s="432"/>
      <c r="R259" s="432"/>
      <c r="S259" s="430"/>
      <c r="T259" s="430"/>
      <c r="U259" s="430"/>
      <c r="V259" s="430"/>
      <c r="W259" s="430"/>
      <c r="X259" s="430"/>
      <c r="Y259" s="430"/>
      <c r="Z259" s="430"/>
    </row>
    <row r="260">
      <c r="A260" s="427" t="s">
        <v>1550</v>
      </c>
      <c r="B260" s="134" t="s">
        <v>1551</v>
      </c>
      <c r="C260" s="134" t="s">
        <v>1530</v>
      </c>
      <c r="D260" s="180" t="s">
        <v>192</v>
      </c>
      <c r="E260" s="36" t="s">
        <v>1545</v>
      </c>
      <c r="F260" s="134" t="s">
        <v>581</v>
      </c>
      <c r="G260" s="431"/>
      <c r="H260" s="176"/>
      <c r="I260" s="176"/>
      <c r="J260" s="176"/>
      <c r="K260" s="176"/>
      <c r="L260" s="176"/>
      <c r="M260" s="176"/>
      <c r="N260" s="176"/>
      <c r="O260" s="176"/>
      <c r="P260" s="176"/>
      <c r="Q260" s="432"/>
      <c r="R260" s="432"/>
      <c r="S260" s="430"/>
      <c r="T260" s="430"/>
      <c r="U260" s="430"/>
      <c r="V260" s="430"/>
      <c r="W260" s="430"/>
      <c r="X260" s="430"/>
      <c r="Y260" s="430"/>
      <c r="Z260" s="430"/>
    </row>
    <row r="261">
      <c r="A261" s="427" t="s">
        <v>1552</v>
      </c>
      <c r="B261" s="134" t="s">
        <v>1553</v>
      </c>
      <c r="C261" s="134" t="s">
        <v>1521</v>
      </c>
      <c r="D261" s="180" t="s">
        <v>192</v>
      </c>
      <c r="E261" s="36" t="s">
        <v>1545</v>
      </c>
      <c r="F261" s="134" t="s">
        <v>581</v>
      </c>
      <c r="G261" s="431"/>
      <c r="H261" s="176"/>
      <c r="I261" s="176"/>
      <c r="J261" s="176"/>
      <c r="K261" s="176"/>
      <c r="L261" s="176"/>
      <c r="M261" s="176"/>
      <c r="N261" s="176"/>
      <c r="O261" s="176"/>
      <c r="P261" s="176"/>
      <c r="Q261" s="432"/>
      <c r="R261" s="432"/>
      <c r="S261" s="430"/>
      <c r="T261" s="430"/>
      <c r="U261" s="430"/>
      <c r="V261" s="430"/>
      <c r="W261" s="430"/>
      <c r="X261" s="430"/>
      <c r="Y261" s="430"/>
      <c r="Z261" s="430"/>
    </row>
    <row r="262">
      <c r="A262" s="427" t="s">
        <v>1554</v>
      </c>
      <c r="B262" s="134" t="s">
        <v>1555</v>
      </c>
      <c r="C262" s="134" t="s">
        <v>1524</v>
      </c>
      <c r="D262" s="180" t="s">
        <v>192</v>
      </c>
      <c r="E262" s="36" t="s">
        <v>1545</v>
      </c>
      <c r="F262" s="134" t="s">
        <v>581</v>
      </c>
      <c r="G262" s="431"/>
      <c r="H262" s="176"/>
      <c r="I262" s="176"/>
      <c r="J262" s="176"/>
      <c r="K262" s="176"/>
      <c r="L262" s="176"/>
      <c r="M262" s="176"/>
      <c r="N262" s="176"/>
      <c r="O262" s="176"/>
      <c r="P262" s="176"/>
      <c r="Q262" s="432"/>
      <c r="R262" s="432"/>
      <c r="S262" s="430"/>
      <c r="T262" s="430"/>
      <c r="U262" s="430"/>
      <c r="V262" s="430"/>
      <c r="W262" s="430"/>
      <c r="X262" s="430"/>
      <c r="Y262" s="430"/>
      <c r="Z262" s="430"/>
    </row>
    <row r="263">
      <c r="A263" s="427" t="s">
        <v>1556</v>
      </c>
      <c r="B263" s="134" t="s">
        <v>1557</v>
      </c>
      <c r="C263" s="134" t="s">
        <v>1530</v>
      </c>
      <c r="D263" s="180" t="s">
        <v>192</v>
      </c>
      <c r="E263" s="36" t="s">
        <v>1545</v>
      </c>
      <c r="F263" s="134" t="s">
        <v>581</v>
      </c>
      <c r="G263" s="431"/>
      <c r="H263" s="176"/>
      <c r="I263" s="176"/>
      <c r="J263" s="176"/>
      <c r="K263" s="176"/>
      <c r="L263" s="176"/>
      <c r="M263" s="176"/>
      <c r="N263" s="176"/>
      <c r="O263" s="176"/>
      <c r="P263" s="176"/>
      <c r="Q263" s="432"/>
      <c r="R263" s="432"/>
      <c r="S263" s="430"/>
      <c r="T263" s="430"/>
      <c r="U263" s="430"/>
      <c r="V263" s="430"/>
      <c r="W263" s="430"/>
      <c r="X263" s="430"/>
      <c r="Y263" s="430"/>
      <c r="Z263" s="430"/>
    </row>
    <row r="264">
      <c r="A264" s="427" t="s">
        <v>1558</v>
      </c>
      <c r="B264" s="134" t="s">
        <v>1559</v>
      </c>
      <c r="C264" s="134" t="s">
        <v>1521</v>
      </c>
      <c r="D264" s="180" t="s">
        <v>192</v>
      </c>
      <c r="E264" s="36" t="s">
        <v>1545</v>
      </c>
      <c r="F264" s="134" t="s">
        <v>581</v>
      </c>
      <c r="G264" s="431"/>
      <c r="H264" s="176"/>
      <c r="I264" s="176"/>
      <c r="J264" s="176"/>
      <c r="K264" s="176"/>
      <c r="L264" s="176"/>
      <c r="M264" s="176"/>
      <c r="N264" s="176"/>
      <c r="O264" s="176"/>
      <c r="P264" s="176"/>
      <c r="Q264" s="432"/>
      <c r="R264" s="432"/>
      <c r="S264" s="430"/>
      <c r="T264" s="430"/>
      <c r="U264" s="430"/>
      <c r="V264" s="430"/>
      <c r="W264" s="430"/>
      <c r="X264" s="430"/>
      <c r="Y264" s="430"/>
      <c r="Z264" s="430"/>
    </row>
    <row r="265">
      <c r="A265" s="427" t="s">
        <v>1560</v>
      </c>
      <c r="B265" s="134" t="s">
        <v>1561</v>
      </c>
      <c r="C265" s="134" t="s">
        <v>1524</v>
      </c>
      <c r="D265" s="180" t="s">
        <v>192</v>
      </c>
      <c r="E265" s="36" t="s">
        <v>1545</v>
      </c>
      <c r="F265" s="134" t="s">
        <v>581</v>
      </c>
      <c r="G265" s="431"/>
      <c r="H265" s="176"/>
      <c r="I265" s="176"/>
      <c r="J265" s="176"/>
      <c r="K265" s="176"/>
      <c r="L265" s="176"/>
      <c r="M265" s="176"/>
      <c r="N265" s="176"/>
      <c r="O265" s="176"/>
      <c r="P265" s="176"/>
      <c r="Q265" s="432"/>
      <c r="R265" s="432"/>
      <c r="S265" s="430"/>
      <c r="T265" s="430"/>
      <c r="U265" s="430"/>
      <c r="V265" s="430"/>
      <c r="W265" s="430"/>
      <c r="X265" s="430"/>
      <c r="Y265" s="430"/>
      <c r="Z265" s="430"/>
    </row>
    <row r="266">
      <c r="A266" s="427" t="s">
        <v>1562</v>
      </c>
      <c r="B266" s="134" t="s">
        <v>1563</v>
      </c>
      <c r="C266" s="134" t="s">
        <v>1530</v>
      </c>
      <c r="D266" s="180" t="s">
        <v>192</v>
      </c>
      <c r="E266" s="36" t="s">
        <v>1545</v>
      </c>
      <c r="F266" s="134" t="s">
        <v>581</v>
      </c>
      <c r="G266" s="431"/>
      <c r="H266" s="176"/>
      <c r="I266" s="176"/>
      <c r="J266" s="176"/>
      <c r="K266" s="176"/>
      <c r="L266" s="176"/>
      <c r="M266" s="176"/>
      <c r="N266" s="176"/>
      <c r="O266" s="176"/>
      <c r="P266" s="176"/>
      <c r="Q266" s="432"/>
      <c r="R266" s="432"/>
      <c r="S266" s="430"/>
      <c r="T266" s="430"/>
      <c r="U266" s="430"/>
      <c r="V266" s="430"/>
      <c r="W266" s="430"/>
      <c r="X266" s="430"/>
      <c r="Y266" s="430"/>
      <c r="Z266" s="430"/>
    </row>
    <row r="267">
      <c r="A267" s="427" t="s">
        <v>1564</v>
      </c>
      <c r="B267" s="134" t="s">
        <v>1565</v>
      </c>
      <c r="C267" s="134" t="s">
        <v>1521</v>
      </c>
      <c r="D267" s="180" t="s">
        <v>192</v>
      </c>
      <c r="E267" s="36" t="s">
        <v>1566</v>
      </c>
      <c r="F267" s="134" t="s">
        <v>581</v>
      </c>
      <c r="G267" s="431"/>
      <c r="H267" s="176"/>
      <c r="I267" s="176"/>
      <c r="J267" s="176"/>
      <c r="K267" s="176"/>
      <c r="L267" s="176"/>
      <c r="M267" s="176"/>
      <c r="N267" s="176"/>
      <c r="O267" s="176"/>
      <c r="P267" s="176"/>
      <c r="Q267" s="432"/>
      <c r="R267" s="432"/>
      <c r="S267" s="430"/>
      <c r="T267" s="430"/>
      <c r="U267" s="430"/>
      <c r="V267" s="430"/>
      <c r="W267" s="430"/>
      <c r="X267" s="430"/>
      <c r="Y267" s="430"/>
      <c r="Z267" s="430"/>
    </row>
    <row r="268">
      <c r="A268" s="427" t="s">
        <v>1567</v>
      </c>
      <c r="B268" s="134" t="s">
        <v>1568</v>
      </c>
      <c r="C268" s="134" t="s">
        <v>1524</v>
      </c>
      <c r="D268" s="180" t="s">
        <v>192</v>
      </c>
      <c r="E268" s="36" t="s">
        <v>1566</v>
      </c>
      <c r="F268" s="134" t="s">
        <v>581</v>
      </c>
      <c r="G268" s="431"/>
      <c r="H268" s="176"/>
      <c r="I268" s="176"/>
      <c r="J268" s="176"/>
      <c r="K268" s="176"/>
      <c r="L268" s="176"/>
      <c r="M268" s="176"/>
      <c r="N268" s="176"/>
      <c r="O268" s="176"/>
      <c r="P268" s="176"/>
      <c r="Q268" s="432"/>
      <c r="R268" s="432"/>
      <c r="S268" s="430"/>
      <c r="T268" s="430"/>
      <c r="U268" s="430"/>
      <c r="V268" s="430"/>
      <c r="W268" s="430"/>
      <c r="X268" s="430"/>
      <c r="Y268" s="430"/>
      <c r="Z268" s="430"/>
    </row>
    <row r="269">
      <c r="A269" s="427" t="s">
        <v>1569</v>
      </c>
      <c r="B269" s="134" t="s">
        <v>1570</v>
      </c>
      <c r="C269" s="134" t="s">
        <v>1527</v>
      </c>
      <c r="D269" s="180" t="s">
        <v>192</v>
      </c>
      <c r="E269" s="36" t="s">
        <v>1566</v>
      </c>
      <c r="F269" s="134" t="s">
        <v>581</v>
      </c>
      <c r="G269" s="431"/>
      <c r="H269" s="176"/>
      <c r="I269" s="176"/>
      <c r="J269" s="176"/>
      <c r="K269" s="176"/>
      <c r="L269" s="176"/>
      <c r="M269" s="176"/>
      <c r="N269" s="176"/>
      <c r="O269" s="176"/>
      <c r="P269" s="176"/>
      <c r="Q269" s="432"/>
      <c r="R269" s="432"/>
      <c r="S269" s="430"/>
      <c r="T269" s="430"/>
      <c r="U269" s="430"/>
      <c r="V269" s="430"/>
      <c r="W269" s="430"/>
      <c r="X269" s="430"/>
      <c r="Y269" s="430"/>
      <c r="Z269" s="430"/>
    </row>
    <row r="270">
      <c r="A270" s="427" t="s">
        <v>1571</v>
      </c>
      <c r="B270" s="134" t="s">
        <v>1572</v>
      </c>
      <c r="C270" s="134" t="s">
        <v>1530</v>
      </c>
      <c r="D270" s="180" t="s">
        <v>192</v>
      </c>
      <c r="E270" s="36" t="s">
        <v>1566</v>
      </c>
      <c r="F270" s="134" t="s">
        <v>581</v>
      </c>
      <c r="G270" s="431"/>
      <c r="H270" s="176"/>
      <c r="I270" s="176"/>
      <c r="J270" s="176"/>
      <c r="K270" s="176"/>
      <c r="L270" s="176"/>
      <c r="M270" s="176"/>
      <c r="N270" s="176"/>
      <c r="O270" s="176"/>
      <c r="P270" s="176"/>
      <c r="Q270" s="432"/>
      <c r="R270" s="432"/>
      <c r="S270" s="430"/>
      <c r="T270" s="430"/>
      <c r="U270" s="430"/>
      <c r="V270" s="430"/>
      <c r="W270" s="430"/>
      <c r="X270" s="430"/>
      <c r="Y270" s="430"/>
      <c r="Z270" s="430"/>
    </row>
    <row r="271">
      <c r="A271" s="427" t="s">
        <v>1573</v>
      </c>
      <c r="B271" s="134" t="s">
        <v>1574</v>
      </c>
      <c r="C271" s="134" t="s">
        <v>1521</v>
      </c>
      <c r="D271" s="180" t="s">
        <v>192</v>
      </c>
      <c r="E271" s="36" t="s">
        <v>1566</v>
      </c>
      <c r="F271" s="134" t="s">
        <v>581</v>
      </c>
      <c r="G271" s="431"/>
      <c r="H271" s="176"/>
      <c r="I271" s="176"/>
      <c r="J271" s="176"/>
      <c r="K271" s="176"/>
      <c r="L271" s="176"/>
      <c r="M271" s="176"/>
      <c r="N271" s="176"/>
      <c r="O271" s="176"/>
      <c r="P271" s="176"/>
      <c r="Q271" s="432"/>
      <c r="R271" s="432"/>
      <c r="S271" s="430"/>
      <c r="T271" s="430"/>
      <c r="U271" s="430"/>
      <c r="V271" s="430"/>
      <c r="W271" s="430"/>
      <c r="X271" s="430"/>
      <c r="Y271" s="430"/>
      <c r="Z271" s="430"/>
    </row>
    <row r="272">
      <c r="A272" s="427" t="s">
        <v>1575</v>
      </c>
      <c r="B272" s="134" t="s">
        <v>1576</v>
      </c>
      <c r="C272" s="134" t="s">
        <v>1524</v>
      </c>
      <c r="D272" s="180" t="s">
        <v>192</v>
      </c>
      <c r="E272" s="36" t="s">
        <v>1566</v>
      </c>
      <c r="F272" s="134" t="s">
        <v>581</v>
      </c>
      <c r="G272" s="431"/>
      <c r="H272" s="176"/>
      <c r="I272" s="176"/>
      <c r="J272" s="176"/>
      <c r="K272" s="176"/>
      <c r="L272" s="176"/>
      <c r="M272" s="176"/>
      <c r="N272" s="176"/>
      <c r="O272" s="176"/>
      <c r="P272" s="176"/>
      <c r="Q272" s="432"/>
      <c r="R272" s="432"/>
      <c r="S272" s="430"/>
      <c r="T272" s="430"/>
      <c r="U272" s="430"/>
      <c r="V272" s="430"/>
      <c r="W272" s="430"/>
      <c r="X272" s="430"/>
      <c r="Y272" s="430"/>
      <c r="Z272" s="430"/>
    </row>
    <row r="273">
      <c r="A273" s="427" t="s">
        <v>1577</v>
      </c>
      <c r="B273" s="134" t="s">
        <v>1578</v>
      </c>
      <c r="C273" s="134" t="s">
        <v>1527</v>
      </c>
      <c r="D273" s="180" t="s">
        <v>192</v>
      </c>
      <c r="E273" s="36" t="s">
        <v>1566</v>
      </c>
      <c r="F273" s="134" t="s">
        <v>581</v>
      </c>
      <c r="G273" s="431"/>
      <c r="H273" s="176"/>
      <c r="I273" s="176"/>
      <c r="J273" s="176"/>
      <c r="K273" s="176"/>
      <c r="L273" s="176"/>
      <c r="M273" s="176"/>
      <c r="N273" s="176"/>
      <c r="O273" s="176"/>
      <c r="P273" s="176"/>
      <c r="Q273" s="432"/>
      <c r="R273" s="432"/>
      <c r="S273" s="430"/>
      <c r="T273" s="430"/>
      <c r="U273" s="430"/>
      <c r="V273" s="430"/>
      <c r="W273" s="430"/>
      <c r="X273" s="430"/>
      <c r="Y273" s="430"/>
      <c r="Z273" s="430"/>
    </row>
    <row r="274">
      <c r="A274" s="427" t="s">
        <v>1579</v>
      </c>
      <c r="B274" s="134" t="s">
        <v>1580</v>
      </c>
      <c r="C274" s="134" t="s">
        <v>1530</v>
      </c>
      <c r="D274" s="180" t="s">
        <v>192</v>
      </c>
      <c r="E274" s="36" t="s">
        <v>1566</v>
      </c>
      <c r="F274" s="134" t="s">
        <v>581</v>
      </c>
      <c r="G274" s="431"/>
      <c r="H274" s="176"/>
      <c r="I274" s="176"/>
      <c r="J274" s="176"/>
      <c r="K274" s="176"/>
      <c r="L274" s="176"/>
      <c r="M274" s="176"/>
      <c r="N274" s="176"/>
      <c r="O274" s="176"/>
      <c r="P274" s="176"/>
      <c r="Q274" s="432"/>
      <c r="R274" s="432"/>
      <c r="S274" s="430"/>
      <c r="T274" s="430"/>
      <c r="U274" s="430"/>
      <c r="V274" s="430"/>
      <c r="W274" s="430"/>
      <c r="X274" s="430"/>
      <c r="Y274" s="430"/>
      <c r="Z274" s="430"/>
    </row>
    <row r="275">
      <c r="A275" s="427" t="s">
        <v>1581</v>
      </c>
      <c r="B275" s="134" t="s">
        <v>1582</v>
      </c>
      <c r="C275" s="134" t="s">
        <v>1521</v>
      </c>
      <c r="D275" s="180" t="s">
        <v>192</v>
      </c>
      <c r="E275" s="36" t="s">
        <v>1566</v>
      </c>
      <c r="F275" s="134" t="s">
        <v>581</v>
      </c>
      <c r="G275" s="431"/>
      <c r="H275" s="176"/>
      <c r="I275" s="176"/>
      <c r="J275" s="176"/>
      <c r="K275" s="176"/>
      <c r="L275" s="176"/>
      <c r="M275" s="176"/>
      <c r="N275" s="176"/>
      <c r="O275" s="176"/>
      <c r="P275" s="176"/>
      <c r="Q275" s="432"/>
      <c r="R275" s="432"/>
      <c r="S275" s="430"/>
      <c r="T275" s="430"/>
      <c r="U275" s="430"/>
      <c r="V275" s="430"/>
      <c r="W275" s="430"/>
      <c r="X275" s="430"/>
      <c r="Y275" s="430"/>
      <c r="Z275" s="430"/>
    </row>
    <row r="276">
      <c r="A276" s="427" t="s">
        <v>1583</v>
      </c>
      <c r="B276" s="134" t="s">
        <v>1584</v>
      </c>
      <c r="C276" s="134" t="s">
        <v>1524</v>
      </c>
      <c r="D276" s="180" t="s">
        <v>192</v>
      </c>
      <c r="E276" s="36" t="s">
        <v>1566</v>
      </c>
      <c r="F276" s="134" t="s">
        <v>581</v>
      </c>
      <c r="G276" s="431"/>
      <c r="H276" s="176"/>
      <c r="I276" s="176"/>
      <c r="J276" s="176"/>
      <c r="K276" s="176"/>
      <c r="L276" s="176"/>
      <c r="M276" s="176"/>
      <c r="N276" s="176"/>
      <c r="O276" s="176"/>
      <c r="P276" s="176"/>
      <c r="Q276" s="432"/>
      <c r="R276" s="432"/>
      <c r="S276" s="430"/>
      <c r="T276" s="430"/>
      <c r="U276" s="430"/>
      <c r="V276" s="430"/>
      <c r="W276" s="430"/>
      <c r="X276" s="430"/>
      <c r="Y276" s="430"/>
      <c r="Z276" s="430"/>
    </row>
    <row r="277">
      <c r="A277" s="427" t="s">
        <v>1585</v>
      </c>
      <c r="B277" s="134" t="s">
        <v>1586</v>
      </c>
      <c r="C277" s="134" t="s">
        <v>1527</v>
      </c>
      <c r="D277" s="180" t="s">
        <v>192</v>
      </c>
      <c r="E277" s="36" t="s">
        <v>1566</v>
      </c>
      <c r="F277" s="134" t="s">
        <v>581</v>
      </c>
      <c r="G277" s="431"/>
      <c r="H277" s="176"/>
      <c r="I277" s="176"/>
      <c r="J277" s="176"/>
      <c r="K277" s="176"/>
      <c r="L277" s="176"/>
      <c r="M277" s="176"/>
      <c r="N277" s="176"/>
      <c r="O277" s="176"/>
      <c r="P277" s="176"/>
      <c r="Q277" s="432"/>
      <c r="R277" s="432"/>
      <c r="S277" s="430"/>
      <c r="T277" s="430"/>
      <c r="U277" s="430"/>
      <c r="V277" s="430"/>
      <c r="W277" s="430"/>
      <c r="X277" s="430"/>
      <c r="Y277" s="430"/>
      <c r="Z277" s="430"/>
    </row>
    <row r="278">
      <c r="A278" s="427" t="s">
        <v>1587</v>
      </c>
      <c r="B278" s="134" t="s">
        <v>1588</v>
      </c>
      <c r="C278" s="134" t="s">
        <v>1530</v>
      </c>
      <c r="D278" s="180" t="s">
        <v>192</v>
      </c>
      <c r="E278" s="36" t="s">
        <v>1566</v>
      </c>
      <c r="F278" s="134" t="s">
        <v>581</v>
      </c>
      <c r="G278" s="431"/>
      <c r="H278" s="176"/>
      <c r="I278" s="176"/>
      <c r="J278" s="176"/>
      <c r="K278" s="176"/>
      <c r="L278" s="176"/>
      <c r="M278" s="176"/>
      <c r="N278" s="176"/>
      <c r="O278" s="176"/>
      <c r="P278" s="176"/>
      <c r="Q278" s="432"/>
      <c r="R278" s="432"/>
      <c r="S278" s="430"/>
      <c r="T278" s="430"/>
      <c r="U278" s="430"/>
      <c r="V278" s="430"/>
      <c r="W278" s="430"/>
      <c r="X278" s="430"/>
      <c r="Y278" s="430"/>
      <c r="Z278" s="430"/>
    </row>
    <row r="279">
      <c r="A279" s="427" t="s">
        <v>1589</v>
      </c>
      <c r="B279" s="134" t="s">
        <v>1590</v>
      </c>
      <c r="C279" s="134" t="s">
        <v>1521</v>
      </c>
      <c r="D279" s="180" t="s">
        <v>192</v>
      </c>
      <c r="E279" s="36" t="s">
        <v>1591</v>
      </c>
      <c r="F279" s="134" t="s">
        <v>581</v>
      </c>
      <c r="G279" s="431"/>
      <c r="H279" s="176"/>
      <c r="I279" s="176"/>
      <c r="J279" s="176"/>
      <c r="K279" s="176"/>
      <c r="L279" s="176"/>
      <c r="M279" s="176"/>
      <c r="N279" s="176"/>
      <c r="O279" s="176"/>
      <c r="P279" s="176"/>
      <c r="Q279" s="432"/>
      <c r="R279" s="432"/>
      <c r="S279" s="430"/>
      <c r="T279" s="430"/>
      <c r="U279" s="430"/>
      <c r="V279" s="430"/>
      <c r="W279" s="430"/>
      <c r="X279" s="430"/>
      <c r="Y279" s="430"/>
      <c r="Z279" s="430"/>
    </row>
    <row r="280">
      <c r="A280" s="427" t="s">
        <v>1592</v>
      </c>
      <c r="B280" s="134" t="s">
        <v>1593</v>
      </c>
      <c r="C280" s="134" t="s">
        <v>1524</v>
      </c>
      <c r="D280" s="180" t="s">
        <v>192</v>
      </c>
      <c r="E280" s="36" t="s">
        <v>1591</v>
      </c>
      <c r="F280" s="134" t="s">
        <v>581</v>
      </c>
      <c r="G280" s="431"/>
      <c r="H280" s="176"/>
      <c r="I280" s="176"/>
      <c r="J280" s="176"/>
      <c r="K280" s="176"/>
      <c r="L280" s="176"/>
      <c r="M280" s="176"/>
      <c r="N280" s="176"/>
      <c r="O280" s="176"/>
      <c r="P280" s="176"/>
      <c r="Q280" s="432"/>
      <c r="R280" s="432"/>
      <c r="S280" s="430"/>
      <c r="T280" s="430"/>
      <c r="U280" s="430"/>
      <c r="V280" s="430"/>
      <c r="W280" s="430"/>
      <c r="X280" s="430"/>
      <c r="Y280" s="430"/>
      <c r="Z280" s="430"/>
    </row>
    <row r="281">
      <c r="A281" s="427" t="s">
        <v>1594</v>
      </c>
      <c r="B281" s="134" t="s">
        <v>1595</v>
      </c>
      <c r="C281" s="134" t="s">
        <v>1530</v>
      </c>
      <c r="D281" s="180" t="s">
        <v>192</v>
      </c>
      <c r="E281" s="36" t="s">
        <v>1591</v>
      </c>
      <c r="F281" s="134" t="s">
        <v>581</v>
      </c>
      <c r="G281" s="431"/>
      <c r="H281" s="176"/>
      <c r="I281" s="176"/>
      <c r="J281" s="176"/>
      <c r="K281" s="176"/>
      <c r="L281" s="176"/>
      <c r="M281" s="176"/>
      <c r="N281" s="176"/>
      <c r="O281" s="176"/>
      <c r="P281" s="176"/>
      <c r="Q281" s="432"/>
      <c r="R281" s="432"/>
      <c r="S281" s="430"/>
      <c r="T281" s="430"/>
      <c r="U281" s="430"/>
      <c r="V281" s="430"/>
      <c r="W281" s="430"/>
      <c r="X281" s="430"/>
      <c r="Y281" s="430"/>
      <c r="Z281" s="430"/>
    </row>
    <row r="282">
      <c r="A282" s="427" t="s">
        <v>1596</v>
      </c>
      <c r="B282" s="134" t="s">
        <v>1597</v>
      </c>
      <c r="C282" s="134" t="s">
        <v>1521</v>
      </c>
      <c r="D282" s="180" t="s">
        <v>192</v>
      </c>
      <c r="E282" s="36" t="s">
        <v>1591</v>
      </c>
      <c r="F282" s="134" t="s">
        <v>581</v>
      </c>
      <c r="G282" s="431"/>
      <c r="H282" s="176"/>
      <c r="I282" s="176"/>
      <c r="J282" s="176"/>
      <c r="K282" s="176"/>
      <c r="L282" s="176"/>
      <c r="M282" s="176"/>
      <c r="N282" s="176"/>
      <c r="O282" s="176"/>
      <c r="P282" s="176"/>
      <c r="Q282" s="432"/>
      <c r="R282" s="432"/>
      <c r="S282" s="430"/>
      <c r="T282" s="430"/>
      <c r="U282" s="430"/>
      <c r="V282" s="430"/>
      <c r="W282" s="430"/>
      <c r="X282" s="430"/>
      <c r="Y282" s="430"/>
      <c r="Z282" s="430"/>
    </row>
    <row r="283">
      <c r="A283" s="427" t="s">
        <v>1598</v>
      </c>
      <c r="B283" s="134" t="s">
        <v>1599</v>
      </c>
      <c r="C283" s="134" t="s">
        <v>1524</v>
      </c>
      <c r="D283" s="180" t="s">
        <v>192</v>
      </c>
      <c r="E283" s="36" t="s">
        <v>1591</v>
      </c>
      <c r="F283" s="134" t="s">
        <v>581</v>
      </c>
      <c r="G283" s="431"/>
      <c r="H283" s="176"/>
      <c r="I283" s="176"/>
      <c r="J283" s="176"/>
      <c r="K283" s="176"/>
      <c r="L283" s="176"/>
      <c r="M283" s="176"/>
      <c r="N283" s="176"/>
      <c r="O283" s="176"/>
      <c r="P283" s="176"/>
      <c r="Q283" s="432"/>
      <c r="R283" s="432"/>
      <c r="S283" s="430"/>
      <c r="T283" s="430"/>
      <c r="U283" s="430"/>
      <c r="V283" s="430"/>
      <c r="W283" s="430"/>
      <c r="X283" s="430"/>
      <c r="Y283" s="430"/>
      <c r="Z283" s="430"/>
    </row>
    <row r="284">
      <c r="A284" s="427" t="s">
        <v>1600</v>
      </c>
      <c r="B284" s="134" t="s">
        <v>1601</v>
      </c>
      <c r="C284" s="134" t="s">
        <v>1530</v>
      </c>
      <c r="D284" s="180" t="s">
        <v>192</v>
      </c>
      <c r="E284" s="36" t="s">
        <v>1591</v>
      </c>
      <c r="F284" s="134" t="s">
        <v>581</v>
      </c>
      <c r="G284" s="431"/>
      <c r="H284" s="176"/>
      <c r="I284" s="176"/>
      <c r="J284" s="176"/>
      <c r="K284" s="176"/>
      <c r="L284" s="176"/>
      <c r="M284" s="176"/>
      <c r="N284" s="176"/>
      <c r="O284" s="176"/>
      <c r="P284" s="176"/>
      <c r="Q284" s="432"/>
      <c r="R284" s="432"/>
      <c r="S284" s="430"/>
      <c r="T284" s="430"/>
      <c r="U284" s="430"/>
      <c r="V284" s="430"/>
      <c r="W284" s="430"/>
      <c r="X284" s="430"/>
      <c r="Y284" s="430"/>
      <c r="Z284" s="430"/>
    </row>
    <row r="285">
      <c r="A285" s="427" t="s">
        <v>1602</v>
      </c>
      <c r="B285" s="134" t="s">
        <v>1603</v>
      </c>
      <c r="C285" s="134" t="s">
        <v>1521</v>
      </c>
      <c r="D285" s="180" t="s">
        <v>192</v>
      </c>
      <c r="E285" s="36" t="s">
        <v>1591</v>
      </c>
      <c r="F285" s="134" t="s">
        <v>581</v>
      </c>
      <c r="G285" s="431"/>
      <c r="H285" s="176"/>
      <c r="I285" s="176"/>
      <c r="J285" s="176"/>
      <c r="K285" s="176"/>
      <c r="L285" s="176"/>
      <c r="M285" s="176"/>
      <c r="N285" s="176"/>
      <c r="O285" s="176"/>
      <c r="P285" s="176"/>
      <c r="Q285" s="432"/>
      <c r="R285" s="432"/>
      <c r="S285" s="430"/>
      <c r="T285" s="430"/>
      <c r="U285" s="430"/>
      <c r="V285" s="430"/>
      <c r="W285" s="430"/>
      <c r="X285" s="430"/>
      <c r="Y285" s="430"/>
      <c r="Z285" s="430"/>
    </row>
    <row r="286">
      <c r="A286" s="427" t="s">
        <v>1604</v>
      </c>
      <c r="B286" s="134" t="s">
        <v>1605</v>
      </c>
      <c r="C286" s="134" t="s">
        <v>1524</v>
      </c>
      <c r="D286" s="180" t="s">
        <v>192</v>
      </c>
      <c r="E286" s="36" t="s">
        <v>1591</v>
      </c>
      <c r="F286" s="134" t="s">
        <v>581</v>
      </c>
      <c r="G286" s="431"/>
      <c r="H286" s="176"/>
      <c r="I286" s="176"/>
      <c r="J286" s="176"/>
      <c r="K286" s="176"/>
      <c r="L286" s="176"/>
      <c r="M286" s="176"/>
      <c r="N286" s="176"/>
      <c r="O286" s="176"/>
      <c r="P286" s="176"/>
      <c r="Q286" s="432"/>
      <c r="R286" s="432"/>
      <c r="S286" s="430"/>
      <c r="T286" s="430"/>
      <c r="U286" s="430"/>
      <c r="V286" s="430"/>
      <c r="W286" s="430"/>
      <c r="X286" s="430"/>
      <c r="Y286" s="430"/>
      <c r="Z286" s="430"/>
    </row>
    <row r="287">
      <c r="A287" s="427" t="s">
        <v>1606</v>
      </c>
      <c r="B287" s="134" t="s">
        <v>1607</v>
      </c>
      <c r="C287" s="134" t="s">
        <v>1530</v>
      </c>
      <c r="D287" s="180" t="s">
        <v>192</v>
      </c>
      <c r="E287" s="36" t="s">
        <v>1591</v>
      </c>
      <c r="F287" s="134" t="s">
        <v>581</v>
      </c>
      <c r="G287" s="431"/>
      <c r="H287" s="176"/>
      <c r="I287" s="176"/>
      <c r="J287" s="176"/>
      <c r="K287" s="176"/>
      <c r="L287" s="176"/>
      <c r="M287" s="176"/>
      <c r="N287" s="176"/>
      <c r="O287" s="176"/>
      <c r="P287" s="176"/>
      <c r="Q287" s="432"/>
      <c r="R287" s="432"/>
      <c r="S287" s="430"/>
      <c r="T287" s="430"/>
      <c r="U287" s="430"/>
      <c r="V287" s="430"/>
      <c r="W287" s="430"/>
      <c r="X287" s="430"/>
      <c r="Y287" s="430"/>
      <c r="Z287" s="430"/>
    </row>
    <row r="288">
      <c r="A288" s="427" t="s">
        <v>1608</v>
      </c>
      <c r="B288" s="134" t="s">
        <v>1609</v>
      </c>
      <c r="C288" s="134" t="s">
        <v>1521</v>
      </c>
      <c r="D288" s="180" t="s">
        <v>192</v>
      </c>
      <c r="E288" s="36" t="s">
        <v>1267</v>
      </c>
      <c r="F288" s="134" t="s">
        <v>581</v>
      </c>
      <c r="G288" s="431"/>
      <c r="H288" s="176"/>
      <c r="I288" s="176"/>
      <c r="J288" s="176"/>
      <c r="K288" s="176"/>
      <c r="L288" s="176"/>
      <c r="M288" s="176"/>
      <c r="N288" s="176"/>
      <c r="O288" s="176"/>
      <c r="P288" s="176"/>
      <c r="Q288" s="432"/>
      <c r="R288" s="432"/>
      <c r="S288" s="430"/>
      <c r="T288" s="430"/>
      <c r="U288" s="430"/>
      <c r="V288" s="430"/>
      <c r="W288" s="430"/>
      <c r="X288" s="430"/>
      <c r="Y288" s="430"/>
      <c r="Z288" s="430"/>
    </row>
    <row r="289">
      <c r="A289" s="427" t="s">
        <v>1610</v>
      </c>
      <c r="B289" s="134" t="s">
        <v>1611</v>
      </c>
      <c r="C289" s="134" t="s">
        <v>1524</v>
      </c>
      <c r="D289" s="180" t="s">
        <v>192</v>
      </c>
      <c r="E289" s="36" t="s">
        <v>1267</v>
      </c>
      <c r="F289" s="134" t="s">
        <v>581</v>
      </c>
      <c r="G289" s="431"/>
      <c r="H289" s="176"/>
      <c r="I289" s="176"/>
      <c r="J289" s="176"/>
      <c r="K289" s="176"/>
      <c r="L289" s="176"/>
      <c r="M289" s="176"/>
      <c r="N289" s="176"/>
      <c r="O289" s="176"/>
      <c r="P289" s="176"/>
      <c r="Q289" s="432"/>
      <c r="R289" s="432"/>
      <c r="S289" s="430"/>
      <c r="T289" s="430"/>
      <c r="U289" s="430"/>
      <c r="V289" s="430"/>
      <c r="W289" s="430"/>
      <c r="X289" s="430"/>
      <c r="Y289" s="430"/>
      <c r="Z289" s="430"/>
    </row>
    <row r="290">
      <c r="A290" s="427" t="s">
        <v>1612</v>
      </c>
      <c r="B290" s="134" t="s">
        <v>1613</v>
      </c>
      <c r="C290" s="134" t="s">
        <v>1527</v>
      </c>
      <c r="D290" s="180" t="s">
        <v>192</v>
      </c>
      <c r="E290" s="36" t="s">
        <v>1267</v>
      </c>
      <c r="F290" s="134" t="s">
        <v>581</v>
      </c>
      <c r="G290" s="431"/>
      <c r="H290" s="176"/>
      <c r="I290" s="176"/>
      <c r="J290" s="176"/>
      <c r="K290" s="176"/>
      <c r="L290" s="176"/>
      <c r="M290" s="176"/>
      <c r="N290" s="176"/>
      <c r="O290" s="176"/>
      <c r="P290" s="176"/>
      <c r="Q290" s="432"/>
      <c r="R290" s="432"/>
      <c r="S290" s="430"/>
      <c r="T290" s="430"/>
      <c r="U290" s="430"/>
      <c r="V290" s="430"/>
      <c r="W290" s="430"/>
      <c r="X290" s="430"/>
      <c r="Y290" s="430"/>
      <c r="Z290" s="430"/>
    </row>
    <row r="291">
      <c r="A291" s="427" t="s">
        <v>1614</v>
      </c>
      <c r="B291" s="134" t="s">
        <v>1615</v>
      </c>
      <c r="C291" s="134" t="s">
        <v>1530</v>
      </c>
      <c r="D291" s="180" t="s">
        <v>192</v>
      </c>
      <c r="E291" s="36" t="s">
        <v>1267</v>
      </c>
      <c r="F291" s="134" t="s">
        <v>581</v>
      </c>
      <c r="G291" s="431"/>
      <c r="H291" s="176"/>
      <c r="I291" s="176"/>
      <c r="J291" s="176"/>
      <c r="K291" s="176"/>
      <c r="L291" s="176"/>
      <c r="M291" s="176"/>
      <c r="N291" s="176"/>
      <c r="O291" s="176"/>
      <c r="P291" s="176"/>
      <c r="Q291" s="432"/>
      <c r="R291" s="432"/>
      <c r="S291" s="430"/>
      <c r="T291" s="430"/>
      <c r="U291" s="430"/>
      <c r="V291" s="430"/>
      <c r="W291" s="430"/>
      <c r="X291" s="430"/>
      <c r="Y291" s="430"/>
      <c r="Z291" s="430"/>
    </row>
    <row r="292">
      <c r="A292" s="427" t="s">
        <v>1616</v>
      </c>
      <c r="B292" s="134" t="s">
        <v>1617</v>
      </c>
      <c r="C292" s="134" t="s">
        <v>1521</v>
      </c>
      <c r="D292" s="180" t="s">
        <v>192</v>
      </c>
      <c r="E292" s="36" t="s">
        <v>1267</v>
      </c>
      <c r="F292" s="134" t="s">
        <v>581</v>
      </c>
      <c r="G292" s="431"/>
      <c r="H292" s="176"/>
      <c r="I292" s="176"/>
      <c r="J292" s="176"/>
      <c r="K292" s="176"/>
      <c r="L292" s="176"/>
      <c r="M292" s="176"/>
      <c r="N292" s="176"/>
      <c r="O292" s="176"/>
      <c r="P292" s="176"/>
      <c r="Q292" s="432"/>
      <c r="R292" s="432"/>
      <c r="S292" s="430"/>
      <c r="T292" s="430"/>
      <c r="U292" s="430"/>
      <c r="V292" s="430"/>
      <c r="W292" s="430"/>
      <c r="X292" s="430"/>
      <c r="Y292" s="430"/>
      <c r="Z292" s="430"/>
    </row>
    <row r="293">
      <c r="A293" s="427" t="s">
        <v>1618</v>
      </c>
      <c r="B293" s="134" t="s">
        <v>1619</v>
      </c>
      <c r="C293" s="134" t="s">
        <v>1524</v>
      </c>
      <c r="D293" s="180" t="s">
        <v>192</v>
      </c>
      <c r="E293" s="36" t="s">
        <v>1267</v>
      </c>
      <c r="F293" s="134" t="s">
        <v>581</v>
      </c>
      <c r="G293" s="431"/>
      <c r="H293" s="176"/>
      <c r="I293" s="176"/>
      <c r="J293" s="176"/>
      <c r="K293" s="176"/>
      <c r="L293" s="176"/>
      <c r="M293" s="176"/>
      <c r="N293" s="176"/>
      <c r="O293" s="176"/>
      <c r="P293" s="176"/>
      <c r="Q293" s="432"/>
      <c r="R293" s="432"/>
      <c r="S293" s="430"/>
      <c r="T293" s="430"/>
      <c r="U293" s="430"/>
      <c r="V293" s="430"/>
      <c r="W293" s="430"/>
      <c r="X293" s="430"/>
      <c r="Y293" s="430"/>
      <c r="Z293" s="430"/>
    </row>
    <row r="294">
      <c r="A294" s="427" t="s">
        <v>1620</v>
      </c>
      <c r="B294" s="134" t="s">
        <v>1621</v>
      </c>
      <c r="C294" s="134" t="s">
        <v>1530</v>
      </c>
      <c r="D294" s="180" t="s">
        <v>192</v>
      </c>
      <c r="E294" s="36" t="s">
        <v>1267</v>
      </c>
      <c r="F294" s="134" t="s">
        <v>581</v>
      </c>
      <c r="G294" s="431"/>
      <c r="H294" s="176"/>
      <c r="I294" s="176"/>
      <c r="J294" s="176"/>
      <c r="K294" s="176"/>
      <c r="L294" s="176"/>
      <c r="M294" s="176"/>
      <c r="N294" s="176"/>
      <c r="O294" s="176"/>
      <c r="P294" s="176"/>
      <c r="Q294" s="432"/>
      <c r="R294" s="432"/>
      <c r="S294" s="430"/>
      <c r="T294" s="430"/>
      <c r="U294" s="430"/>
      <c r="V294" s="430"/>
      <c r="W294" s="430"/>
      <c r="X294" s="430"/>
      <c r="Y294" s="430"/>
      <c r="Z294" s="430"/>
    </row>
    <row r="295">
      <c r="A295" s="427" t="s">
        <v>1622</v>
      </c>
      <c r="B295" s="134" t="s">
        <v>1623</v>
      </c>
      <c r="C295" s="134" t="s">
        <v>1521</v>
      </c>
      <c r="D295" s="180" t="s">
        <v>192</v>
      </c>
      <c r="E295" s="36" t="s">
        <v>1267</v>
      </c>
      <c r="F295" s="134" t="s">
        <v>581</v>
      </c>
      <c r="G295" s="431"/>
      <c r="H295" s="176"/>
      <c r="I295" s="176"/>
      <c r="J295" s="176"/>
      <c r="K295" s="176"/>
      <c r="L295" s="176"/>
      <c r="M295" s="176"/>
      <c r="N295" s="176"/>
      <c r="O295" s="176"/>
      <c r="P295" s="176"/>
      <c r="Q295" s="432"/>
      <c r="R295" s="432"/>
      <c r="S295" s="430"/>
      <c r="T295" s="430"/>
      <c r="U295" s="430"/>
      <c r="V295" s="430"/>
      <c r="W295" s="430"/>
      <c r="X295" s="430"/>
      <c r="Y295" s="430"/>
      <c r="Z295" s="430"/>
    </row>
    <row r="296">
      <c r="A296" s="427" t="s">
        <v>1624</v>
      </c>
      <c r="B296" s="134" t="s">
        <v>1625</v>
      </c>
      <c r="C296" s="134" t="s">
        <v>1524</v>
      </c>
      <c r="D296" s="180" t="s">
        <v>192</v>
      </c>
      <c r="E296" s="36" t="s">
        <v>1267</v>
      </c>
      <c r="F296" s="134" t="s">
        <v>581</v>
      </c>
      <c r="G296" s="431"/>
      <c r="H296" s="176"/>
      <c r="I296" s="176"/>
      <c r="J296" s="176"/>
      <c r="K296" s="176"/>
      <c r="L296" s="176"/>
      <c r="M296" s="176"/>
      <c r="N296" s="176"/>
      <c r="O296" s="176"/>
      <c r="P296" s="176"/>
      <c r="Q296" s="432"/>
      <c r="R296" s="432"/>
      <c r="S296" s="430"/>
      <c r="T296" s="430"/>
      <c r="U296" s="430"/>
      <c r="V296" s="430"/>
      <c r="W296" s="430"/>
      <c r="X296" s="430"/>
      <c r="Y296" s="430"/>
      <c r="Z296" s="430"/>
    </row>
    <row r="297">
      <c r="A297" s="427" t="s">
        <v>1626</v>
      </c>
      <c r="B297" s="134" t="s">
        <v>1627</v>
      </c>
      <c r="C297" s="134" t="s">
        <v>1530</v>
      </c>
      <c r="D297" s="180" t="s">
        <v>192</v>
      </c>
      <c r="E297" s="36" t="s">
        <v>1267</v>
      </c>
      <c r="F297" s="134" t="s">
        <v>581</v>
      </c>
      <c r="G297" s="431"/>
      <c r="H297" s="176"/>
      <c r="I297" s="176"/>
      <c r="J297" s="176"/>
      <c r="K297" s="176"/>
      <c r="L297" s="176"/>
      <c r="M297" s="176"/>
      <c r="N297" s="176"/>
      <c r="O297" s="176"/>
      <c r="P297" s="176"/>
      <c r="Q297" s="432"/>
      <c r="R297" s="432"/>
      <c r="S297" s="430"/>
      <c r="T297" s="430"/>
      <c r="U297" s="430"/>
      <c r="V297" s="430"/>
      <c r="W297" s="430"/>
      <c r="X297" s="430"/>
      <c r="Y297" s="430"/>
      <c r="Z297" s="430"/>
    </row>
    <row r="298">
      <c r="A298" s="427" t="s">
        <v>1628</v>
      </c>
      <c r="B298" s="134" t="s">
        <v>1629</v>
      </c>
      <c r="C298" s="134" t="s">
        <v>1521</v>
      </c>
      <c r="D298" s="180" t="s">
        <v>192</v>
      </c>
      <c r="E298" s="36" t="s">
        <v>1630</v>
      </c>
      <c r="F298" s="134" t="s">
        <v>581</v>
      </c>
      <c r="G298" s="431"/>
      <c r="H298" s="176"/>
      <c r="I298" s="176"/>
      <c r="J298" s="176"/>
      <c r="K298" s="176"/>
      <c r="L298" s="176"/>
      <c r="M298" s="176"/>
      <c r="N298" s="176"/>
      <c r="O298" s="176"/>
      <c r="P298" s="176"/>
      <c r="Q298" s="432"/>
      <c r="R298" s="432"/>
      <c r="S298" s="430"/>
      <c r="T298" s="430"/>
      <c r="U298" s="430"/>
      <c r="V298" s="430"/>
      <c r="W298" s="430"/>
      <c r="X298" s="430"/>
      <c r="Y298" s="430"/>
      <c r="Z298" s="430"/>
    </row>
    <row r="299">
      <c r="A299" s="427" t="s">
        <v>1631</v>
      </c>
      <c r="B299" s="134" t="s">
        <v>1632</v>
      </c>
      <c r="C299" s="134" t="s">
        <v>1524</v>
      </c>
      <c r="D299" s="180" t="s">
        <v>192</v>
      </c>
      <c r="E299" s="36" t="s">
        <v>1630</v>
      </c>
      <c r="F299" s="134" t="s">
        <v>581</v>
      </c>
      <c r="G299" s="431"/>
      <c r="H299" s="176"/>
      <c r="I299" s="176"/>
      <c r="J299" s="176"/>
      <c r="K299" s="176"/>
      <c r="L299" s="176"/>
      <c r="M299" s="176"/>
      <c r="N299" s="176"/>
      <c r="O299" s="176"/>
      <c r="P299" s="176"/>
      <c r="Q299" s="432"/>
      <c r="R299" s="432"/>
      <c r="S299" s="430"/>
      <c r="T299" s="430"/>
      <c r="U299" s="430"/>
      <c r="V299" s="430"/>
      <c r="W299" s="430"/>
      <c r="X299" s="430"/>
      <c r="Y299" s="430"/>
      <c r="Z299" s="430"/>
    </row>
    <row r="300">
      <c r="A300" s="427" t="s">
        <v>1633</v>
      </c>
      <c r="B300" s="134" t="s">
        <v>1634</v>
      </c>
      <c r="C300" s="134" t="s">
        <v>1530</v>
      </c>
      <c r="D300" s="180" t="s">
        <v>192</v>
      </c>
      <c r="E300" s="36" t="s">
        <v>1630</v>
      </c>
      <c r="F300" s="134" t="s">
        <v>581</v>
      </c>
      <c r="G300" s="431"/>
      <c r="H300" s="176"/>
      <c r="I300" s="176"/>
      <c r="J300" s="176"/>
      <c r="K300" s="176"/>
      <c r="L300" s="176"/>
      <c r="M300" s="176"/>
      <c r="N300" s="176"/>
      <c r="O300" s="176"/>
      <c r="P300" s="176"/>
      <c r="Q300" s="432"/>
      <c r="R300" s="432"/>
      <c r="S300" s="430"/>
      <c r="T300" s="430"/>
      <c r="U300" s="430"/>
      <c r="V300" s="430"/>
      <c r="W300" s="430"/>
      <c r="X300" s="430"/>
      <c r="Y300" s="430"/>
      <c r="Z300" s="430"/>
    </row>
    <row r="301">
      <c r="A301" s="427" t="s">
        <v>1635</v>
      </c>
      <c r="B301" s="134" t="s">
        <v>1636</v>
      </c>
      <c r="C301" s="134" t="s">
        <v>1521</v>
      </c>
      <c r="D301" s="180" t="s">
        <v>192</v>
      </c>
      <c r="E301" s="36" t="s">
        <v>1630</v>
      </c>
      <c r="F301" s="134" t="s">
        <v>581</v>
      </c>
      <c r="G301" s="431"/>
      <c r="H301" s="176"/>
      <c r="I301" s="176"/>
      <c r="J301" s="176"/>
      <c r="K301" s="176"/>
      <c r="L301" s="176"/>
      <c r="M301" s="176"/>
      <c r="N301" s="176"/>
      <c r="O301" s="176"/>
      <c r="P301" s="176"/>
      <c r="Q301" s="432"/>
      <c r="R301" s="432"/>
      <c r="S301" s="430"/>
      <c r="T301" s="430"/>
      <c r="U301" s="430"/>
      <c r="V301" s="430"/>
      <c r="W301" s="430"/>
      <c r="X301" s="430"/>
      <c r="Y301" s="430"/>
      <c r="Z301" s="430"/>
    </row>
    <row r="302">
      <c r="A302" s="427" t="s">
        <v>1637</v>
      </c>
      <c r="B302" s="134" t="s">
        <v>1638</v>
      </c>
      <c r="C302" s="134" t="s">
        <v>1524</v>
      </c>
      <c r="D302" s="180" t="s">
        <v>192</v>
      </c>
      <c r="E302" s="36" t="s">
        <v>1630</v>
      </c>
      <c r="F302" s="134" t="s">
        <v>581</v>
      </c>
      <c r="G302" s="431"/>
      <c r="H302" s="176"/>
      <c r="I302" s="176"/>
      <c r="J302" s="176"/>
      <c r="K302" s="176"/>
      <c r="L302" s="176"/>
      <c r="M302" s="176"/>
      <c r="N302" s="176"/>
      <c r="O302" s="176"/>
      <c r="P302" s="176"/>
      <c r="Q302" s="432"/>
      <c r="R302" s="432"/>
      <c r="S302" s="430"/>
      <c r="T302" s="430"/>
      <c r="U302" s="430"/>
      <c r="V302" s="430"/>
      <c r="W302" s="430"/>
      <c r="X302" s="430"/>
      <c r="Y302" s="430"/>
      <c r="Z302" s="430"/>
    </row>
    <row r="303">
      <c r="A303" s="427" t="s">
        <v>1639</v>
      </c>
      <c r="B303" s="134" t="s">
        <v>1640</v>
      </c>
      <c r="C303" s="134" t="s">
        <v>1527</v>
      </c>
      <c r="D303" s="180" t="s">
        <v>192</v>
      </c>
      <c r="E303" s="36" t="s">
        <v>1630</v>
      </c>
      <c r="F303" s="134" t="s">
        <v>581</v>
      </c>
      <c r="G303" s="431"/>
      <c r="H303" s="176"/>
      <c r="I303" s="176"/>
      <c r="J303" s="176"/>
      <c r="K303" s="176"/>
      <c r="L303" s="176"/>
      <c r="M303" s="176"/>
      <c r="N303" s="176"/>
      <c r="O303" s="176"/>
      <c r="P303" s="176"/>
      <c r="Q303" s="432"/>
      <c r="R303" s="432"/>
      <c r="S303" s="430"/>
      <c r="T303" s="430"/>
      <c r="U303" s="430"/>
      <c r="V303" s="430"/>
      <c r="W303" s="430"/>
      <c r="X303" s="430"/>
      <c r="Y303" s="430"/>
      <c r="Z303" s="430"/>
    </row>
    <row r="304">
      <c r="A304" s="427" t="s">
        <v>1641</v>
      </c>
      <c r="B304" s="134" t="s">
        <v>1642</v>
      </c>
      <c r="C304" s="134" t="s">
        <v>1530</v>
      </c>
      <c r="D304" s="180" t="s">
        <v>192</v>
      </c>
      <c r="E304" s="36" t="s">
        <v>1630</v>
      </c>
      <c r="F304" s="134" t="s">
        <v>581</v>
      </c>
      <c r="G304" s="431"/>
      <c r="H304" s="176"/>
      <c r="I304" s="176"/>
      <c r="J304" s="176"/>
      <c r="K304" s="176"/>
      <c r="L304" s="176"/>
      <c r="M304" s="176"/>
      <c r="N304" s="176"/>
      <c r="O304" s="176"/>
      <c r="P304" s="176"/>
      <c r="Q304" s="432"/>
      <c r="R304" s="432"/>
      <c r="S304" s="430"/>
      <c r="T304" s="430"/>
      <c r="U304" s="430"/>
      <c r="V304" s="430"/>
      <c r="W304" s="430"/>
      <c r="X304" s="430"/>
      <c r="Y304" s="430"/>
      <c r="Z304" s="430"/>
    </row>
    <row r="305">
      <c r="A305" s="427" t="s">
        <v>1643</v>
      </c>
      <c r="B305" s="134" t="s">
        <v>1644</v>
      </c>
      <c r="C305" s="134" t="s">
        <v>1521</v>
      </c>
      <c r="D305" s="180" t="s">
        <v>192</v>
      </c>
      <c r="E305" s="36" t="s">
        <v>1630</v>
      </c>
      <c r="F305" s="134" t="s">
        <v>581</v>
      </c>
      <c r="G305" s="431"/>
      <c r="H305" s="176"/>
      <c r="I305" s="176"/>
      <c r="J305" s="176"/>
      <c r="K305" s="176"/>
      <c r="L305" s="176"/>
      <c r="M305" s="176"/>
      <c r="N305" s="176"/>
      <c r="O305" s="176"/>
      <c r="P305" s="176"/>
      <c r="Q305" s="432"/>
      <c r="R305" s="432"/>
      <c r="S305" s="430"/>
      <c r="T305" s="430"/>
      <c r="U305" s="430"/>
      <c r="V305" s="430"/>
      <c r="W305" s="430"/>
      <c r="X305" s="430"/>
      <c r="Y305" s="430"/>
      <c r="Z305" s="430"/>
    </row>
    <row r="306">
      <c r="A306" s="427" t="s">
        <v>1645</v>
      </c>
      <c r="B306" s="134" t="s">
        <v>1646</v>
      </c>
      <c r="C306" s="134" t="s">
        <v>1524</v>
      </c>
      <c r="D306" s="180" t="s">
        <v>192</v>
      </c>
      <c r="E306" s="36" t="s">
        <v>1630</v>
      </c>
      <c r="F306" s="134" t="s">
        <v>581</v>
      </c>
      <c r="G306" s="431"/>
      <c r="H306" s="176"/>
      <c r="I306" s="176"/>
      <c r="J306" s="176"/>
      <c r="K306" s="176"/>
      <c r="L306" s="176"/>
      <c r="M306" s="176"/>
      <c r="N306" s="176"/>
      <c r="O306" s="176"/>
      <c r="P306" s="176"/>
      <c r="Q306" s="432"/>
      <c r="R306" s="432"/>
      <c r="S306" s="430"/>
      <c r="T306" s="430"/>
      <c r="U306" s="430"/>
      <c r="V306" s="430"/>
      <c r="W306" s="430"/>
      <c r="X306" s="430"/>
      <c r="Y306" s="430"/>
      <c r="Z306" s="430"/>
    </row>
    <row r="307">
      <c r="A307" s="427" t="s">
        <v>1647</v>
      </c>
      <c r="B307" s="134" t="s">
        <v>1648</v>
      </c>
      <c r="C307" s="134" t="s">
        <v>1530</v>
      </c>
      <c r="D307" s="180" t="s">
        <v>192</v>
      </c>
      <c r="E307" s="36" t="s">
        <v>1630</v>
      </c>
      <c r="F307" s="134" t="s">
        <v>581</v>
      </c>
      <c r="G307" s="431"/>
      <c r="H307" s="176"/>
      <c r="I307" s="176"/>
      <c r="J307" s="176"/>
      <c r="K307" s="176"/>
      <c r="L307" s="176"/>
      <c r="M307" s="176"/>
      <c r="N307" s="176"/>
      <c r="O307" s="176"/>
      <c r="P307" s="176"/>
      <c r="Q307" s="432"/>
      <c r="R307" s="432"/>
      <c r="S307" s="430"/>
      <c r="T307" s="430"/>
      <c r="U307" s="430"/>
      <c r="V307" s="430"/>
      <c r="W307" s="430"/>
      <c r="X307" s="430"/>
      <c r="Y307" s="430"/>
      <c r="Z307" s="430"/>
    </row>
    <row r="308">
      <c r="A308" s="427" t="s">
        <v>1649</v>
      </c>
      <c r="B308" s="134" t="s">
        <v>1650</v>
      </c>
      <c r="C308" s="134" t="s">
        <v>1530</v>
      </c>
      <c r="D308" s="180" t="s">
        <v>192</v>
      </c>
      <c r="E308" s="36" t="s">
        <v>1630</v>
      </c>
      <c r="F308" s="134" t="s">
        <v>581</v>
      </c>
      <c r="G308" s="431"/>
      <c r="H308" s="176"/>
      <c r="I308" s="176"/>
      <c r="J308" s="176"/>
      <c r="K308" s="176"/>
      <c r="L308" s="176"/>
      <c r="M308" s="176"/>
      <c r="N308" s="176"/>
      <c r="O308" s="176"/>
      <c r="P308" s="176"/>
      <c r="Q308" s="432"/>
      <c r="R308" s="432"/>
      <c r="S308" s="430"/>
      <c r="T308" s="430"/>
      <c r="U308" s="430"/>
      <c r="V308" s="430"/>
      <c r="W308" s="430"/>
      <c r="X308" s="430"/>
      <c r="Y308" s="430"/>
      <c r="Z308" s="430"/>
    </row>
    <row r="309">
      <c r="A309" s="427" t="s">
        <v>1651</v>
      </c>
      <c r="B309" s="134" t="s">
        <v>1652</v>
      </c>
      <c r="C309" s="134" t="s">
        <v>1521</v>
      </c>
      <c r="D309" s="180" t="s">
        <v>192</v>
      </c>
      <c r="E309" s="36" t="s">
        <v>1653</v>
      </c>
      <c r="F309" s="134" t="s">
        <v>581</v>
      </c>
      <c r="G309" s="431"/>
      <c r="H309" s="176"/>
      <c r="I309" s="176"/>
      <c r="J309" s="176"/>
      <c r="K309" s="176"/>
      <c r="L309" s="176"/>
      <c r="M309" s="176"/>
      <c r="N309" s="176"/>
      <c r="O309" s="176"/>
      <c r="P309" s="176"/>
      <c r="Q309" s="432"/>
      <c r="R309" s="432"/>
      <c r="S309" s="430"/>
      <c r="T309" s="430"/>
      <c r="U309" s="430"/>
      <c r="V309" s="430"/>
      <c r="W309" s="430"/>
      <c r="X309" s="430"/>
      <c r="Y309" s="430"/>
      <c r="Z309" s="430"/>
    </row>
    <row r="310">
      <c r="A310" s="427" t="s">
        <v>1654</v>
      </c>
      <c r="B310" s="134" t="s">
        <v>1655</v>
      </c>
      <c r="C310" s="134" t="s">
        <v>1524</v>
      </c>
      <c r="D310" s="180" t="s">
        <v>192</v>
      </c>
      <c r="E310" s="36" t="s">
        <v>1653</v>
      </c>
      <c r="F310" s="134" t="s">
        <v>581</v>
      </c>
      <c r="G310" s="431"/>
      <c r="H310" s="176"/>
      <c r="I310" s="176"/>
      <c r="J310" s="176"/>
      <c r="K310" s="176"/>
      <c r="L310" s="176"/>
      <c r="M310" s="176"/>
      <c r="N310" s="176"/>
      <c r="O310" s="176"/>
      <c r="P310" s="176"/>
      <c r="Q310" s="432"/>
      <c r="R310" s="432"/>
      <c r="S310" s="430"/>
      <c r="T310" s="430"/>
      <c r="U310" s="430"/>
      <c r="V310" s="430"/>
      <c r="W310" s="430"/>
      <c r="X310" s="430"/>
      <c r="Y310" s="430"/>
      <c r="Z310" s="430"/>
    </row>
    <row r="311">
      <c r="A311" s="427" t="s">
        <v>1656</v>
      </c>
      <c r="B311" s="134" t="s">
        <v>1657</v>
      </c>
      <c r="C311" s="134" t="s">
        <v>1530</v>
      </c>
      <c r="D311" s="180" t="s">
        <v>192</v>
      </c>
      <c r="E311" s="36" t="s">
        <v>1653</v>
      </c>
      <c r="F311" s="134" t="s">
        <v>581</v>
      </c>
      <c r="G311" s="431"/>
      <c r="H311" s="176"/>
      <c r="I311" s="176"/>
      <c r="J311" s="176"/>
      <c r="K311" s="176"/>
      <c r="L311" s="176"/>
      <c r="M311" s="176"/>
      <c r="N311" s="176"/>
      <c r="O311" s="176"/>
      <c r="P311" s="176"/>
      <c r="Q311" s="432"/>
      <c r="R311" s="432"/>
      <c r="S311" s="430"/>
      <c r="T311" s="430"/>
      <c r="U311" s="430"/>
      <c r="V311" s="430"/>
      <c r="W311" s="430"/>
      <c r="X311" s="430"/>
      <c r="Y311" s="430"/>
      <c r="Z311" s="430"/>
    </row>
    <row r="312">
      <c r="A312" s="427" t="s">
        <v>1658</v>
      </c>
      <c r="B312" s="134" t="s">
        <v>1659</v>
      </c>
      <c r="C312" s="134" t="s">
        <v>1521</v>
      </c>
      <c r="D312" s="180" t="s">
        <v>192</v>
      </c>
      <c r="E312" s="36" t="s">
        <v>1653</v>
      </c>
      <c r="F312" s="134" t="s">
        <v>581</v>
      </c>
      <c r="G312" s="431"/>
      <c r="H312" s="176"/>
      <c r="I312" s="176"/>
      <c r="J312" s="176"/>
      <c r="K312" s="176"/>
      <c r="L312" s="176"/>
      <c r="M312" s="176"/>
      <c r="N312" s="176"/>
      <c r="O312" s="176"/>
      <c r="P312" s="176"/>
      <c r="Q312" s="432"/>
      <c r="R312" s="432"/>
      <c r="S312" s="430"/>
      <c r="T312" s="430"/>
      <c r="U312" s="430"/>
      <c r="V312" s="430"/>
      <c r="W312" s="430"/>
      <c r="X312" s="430"/>
      <c r="Y312" s="430"/>
      <c r="Z312" s="430"/>
    </row>
    <row r="313">
      <c r="A313" s="427" t="s">
        <v>1660</v>
      </c>
      <c r="B313" s="134" t="s">
        <v>1661</v>
      </c>
      <c r="C313" s="134" t="s">
        <v>1524</v>
      </c>
      <c r="D313" s="180" t="s">
        <v>192</v>
      </c>
      <c r="E313" s="36" t="s">
        <v>1653</v>
      </c>
      <c r="F313" s="134" t="s">
        <v>581</v>
      </c>
      <c r="G313" s="431"/>
      <c r="H313" s="176"/>
      <c r="I313" s="176"/>
      <c r="J313" s="176"/>
      <c r="K313" s="176"/>
      <c r="L313" s="176"/>
      <c r="M313" s="176"/>
      <c r="N313" s="176"/>
      <c r="O313" s="176"/>
      <c r="P313" s="176"/>
      <c r="Q313" s="432"/>
      <c r="R313" s="432"/>
      <c r="S313" s="430"/>
      <c r="T313" s="430"/>
      <c r="U313" s="430"/>
      <c r="V313" s="430"/>
      <c r="W313" s="430"/>
      <c r="X313" s="430"/>
      <c r="Y313" s="430"/>
      <c r="Z313" s="430"/>
    </row>
    <row r="314">
      <c r="A314" s="427" t="s">
        <v>1662</v>
      </c>
      <c r="B314" s="134" t="s">
        <v>1663</v>
      </c>
      <c r="C314" s="134" t="s">
        <v>1527</v>
      </c>
      <c r="D314" s="180" t="s">
        <v>192</v>
      </c>
      <c r="E314" s="36" t="s">
        <v>1653</v>
      </c>
      <c r="F314" s="134" t="s">
        <v>581</v>
      </c>
      <c r="G314" s="431"/>
      <c r="H314" s="176"/>
      <c r="I314" s="176"/>
      <c r="J314" s="176"/>
      <c r="K314" s="176"/>
      <c r="L314" s="176"/>
      <c r="M314" s="176"/>
      <c r="N314" s="176"/>
      <c r="O314" s="176"/>
      <c r="P314" s="176"/>
      <c r="Q314" s="432"/>
      <c r="R314" s="432"/>
      <c r="S314" s="430"/>
      <c r="T314" s="430"/>
      <c r="U314" s="430"/>
      <c r="V314" s="430"/>
      <c r="W314" s="430"/>
      <c r="X314" s="430"/>
      <c r="Y314" s="430"/>
      <c r="Z314" s="430"/>
    </row>
    <row r="315">
      <c r="A315" s="427" t="s">
        <v>1664</v>
      </c>
      <c r="B315" s="134" t="s">
        <v>1665</v>
      </c>
      <c r="C315" s="134" t="s">
        <v>1530</v>
      </c>
      <c r="D315" s="180" t="s">
        <v>192</v>
      </c>
      <c r="E315" s="36" t="s">
        <v>1653</v>
      </c>
      <c r="F315" s="134" t="s">
        <v>581</v>
      </c>
      <c r="G315" s="431"/>
      <c r="H315" s="176"/>
      <c r="I315" s="176"/>
      <c r="J315" s="176"/>
      <c r="K315" s="176"/>
      <c r="L315" s="176"/>
      <c r="M315" s="176"/>
      <c r="N315" s="176"/>
      <c r="O315" s="176"/>
      <c r="P315" s="176"/>
      <c r="Q315" s="432"/>
      <c r="R315" s="432"/>
      <c r="S315" s="430"/>
      <c r="T315" s="430"/>
      <c r="U315" s="430"/>
      <c r="V315" s="430"/>
      <c r="W315" s="430"/>
      <c r="X315" s="430"/>
      <c r="Y315" s="430"/>
      <c r="Z315" s="430"/>
    </row>
    <row r="316">
      <c r="A316" s="427" t="s">
        <v>1666</v>
      </c>
      <c r="B316" s="134" t="s">
        <v>1667</v>
      </c>
      <c r="C316" s="134" t="s">
        <v>1521</v>
      </c>
      <c r="D316" s="180" t="s">
        <v>192</v>
      </c>
      <c r="E316" s="36" t="s">
        <v>1653</v>
      </c>
      <c r="F316" s="134" t="s">
        <v>581</v>
      </c>
      <c r="G316" s="431"/>
      <c r="H316" s="176"/>
      <c r="I316" s="176"/>
      <c r="J316" s="176"/>
      <c r="K316" s="176"/>
      <c r="L316" s="176"/>
      <c r="M316" s="176"/>
      <c r="N316" s="176"/>
      <c r="O316" s="176"/>
      <c r="P316" s="176"/>
      <c r="Q316" s="432"/>
      <c r="R316" s="432"/>
      <c r="S316" s="430"/>
      <c r="T316" s="430"/>
      <c r="U316" s="430"/>
      <c r="V316" s="430"/>
      <c r="W316" s="430"/>
      <c r="X316" s="430"/>
      <c r="Y316" s="430"/>
      <c r="Z316" s="430"/>
    </row>
    <row r="317">
      <c r="A317" s="427" t="s">
        <v>1668</v>
      </c>
      <c r="B317" s="134" t="s">
        <v>1669</v>
      </c>
      <c r="C317" s="134" t="s">
        <v>1524</v>
      </c>
      <c r="D317" s="180" t="s">
        <v>192</v>
      </c>
      <c r="E317" s="36" t="s">
        <v>1653</v>
      </c>
      <c r="F317" s="134" t="s">
        <v>581</v>
      </c>
      <c r="G317" s="431"/>
      <c r="H317" s="176"/>
      <c r="I317" s="176"/>
      <c r="J317" s="176"/>
      <c r="K317" s="176"/>
      <c r="L317" s="176"/>
      <c r="M317" s="176"/>
      <c r="N317" s="176"/>
      <c r="O317" s="176"/>
      <c r="P317" s="176"/>
      <c r="Q317" s="432"/>
      <c r="R317" s="432"/>
      <c r="S317" s="430"/>
      <c r="T317" s="430"/>
      <c r="U317" s="430"/>
      <c r="V317" s="430"/>
      <c r="W317" s="430"/>
      <c r="X317" s="430"/>
      <c r="Y317" s="430"/>
      <c r="Z317" s="430"/>
    </row>
    <row r="318">
      <c r="A318" s="427" t="s">
        <v>1670</v>
      </c>
      <c r="B318" s="134" t="s">
        <v>1671</v>
      </c>
      <c r="C318" s="134" t="s">
        <v>1530</v>
      </c>
      <c r="D318" s="180" t="s">
        <v>192</v>
      </c>
      <c r="E318" s="36" t="s">
        <v>1653</v>
      </c>
      <c r="F318" s="134" t="s">
        <v>581</v>
      </c>
      <c r="G318" s="431"/>
      <c r="H318" s="176"/>
      <c r="I318" s="176"/>
      <c r="J318" s="176"/>
      <c r="K318" s="176"/>
      <c r="L318" s="176"/>
      <c r="M318" s="176"/>
      <c r="N318" s="176"/>
      <c r="O318" s="176"/>
      <c r="P318" s="176"/>
      <c r="Q318" s="432"/>
      <c r="R318" s="432"/>
      <c r="S318" s="430"/>
      <c r="T318" s="430"/>
      <c r="U318" s="430"/>
      <c r="V318" s="430"/>
      <c r="W318" s="430"/>
      <c r="X318" s="430"/>
      <c r="Y318" s="430"/>
      <c r="Z318" s="430"/>
    </row>
    <row r="319">
      <c r="A319" s="427" t="s">
        <v>1672</v>
      </c>
      <c r="B319" s="134" t="s">
        <v>1673</v>
      </c>
      <c r="C319" s="134" t="s">
        <v>1521</v>
      </c>
      <c r="D319" s="180" t="s">
        <v>192</v>
      </c>
      <c r="E319" s="36" t="s">
        <v>1653</v>
      </c>
      <c r="F319" s="134" t="s">
        <v>581</v>
      </c>
      <c r="G319" s="431"/>
      <c r="H319" s="176"/>
      <c r="I319" s="176"/>
      <c r="J319" s="176"/>
      <c r="K319" s="176"/>
      <c r="L319" s="176"/>
      <c r="M319" s="176"/>
      <c r="N319" s="176"/>
      <c r="O319" s="176"/>
      <c r="P319" s="176"/>
      <c r="Q319" s="432"/>
      <c r="R319" s="432"/>
      <c r="S319" s="430"/>
      <c r="T319" s="430"/>
      <c r="U319" s="430"/>
      <c r="V319" s="430"/>
      <c r="W319" s="430"/>
      <c r="X319" s="430"/>
      <c r="Y319" s="430"/>
      <c r="Z319" s="430"/>
    </row>
    <row r="320">
      <c r="A320" s="427" t="s">
        <v>1674</v>
      </c>
      <c r="B320" s="134" t="s">
        <v>1675</v>
      </c>
      <c r="C320" s="134" t="s">
        <v>1524</v>
      </c>
      <c r="D320" s="180" t="s">
        <v>192</v>
      </c>
      <c r="E320" s="36" t="s">
        <v>1653</v>
      </c>
      <c r="F320" s="134" t="s">
        <v>581</v>
      </c>
      <c r="G320" s="431"/>
      <c r="H320" s="176"/>
      <c r="I320" s="176"/>
      <c r="J320" s="176"/>
      <c r="K320" s="176"/>
      <c r="L320" s="176"/>
      <c r="M320" s="176"/>
      <c r="N320" s="176"/>
      <c r="O320" s="176"/>
      <c r="P320" s="176"/>
      <c r="Q320" s="432"/>
      <c r="R320" s="432"/>
      <c r="S320" s="430"/>
      <c r="T320" s="430"/>
      <c r="U320" s="430"/>
      <c r="V320" s="430"/>
      <c r="W320" s="430"/>
      <c r="X320" s="430"/>
      <c r="Y320" s="430"/>
      <c r="Z320" s="430"/>
    </row>
    <row r="321">
      <c r="A321" s="427" t="s">
        <v>1676</v>
      </c>
      <c r="B321" s="134" t="s">
        <v>1677</v>
      </c>
      <c r="C321" s="134" t="s">
        <v>1527</v>
      </c>
      <c r="D321" s="180" t="s">
        <v>192</v>
      </c>
      <c r="E321" s="36" t="s">
        <v>1653</v>
      </c>
      <c r="F321" s="134" t="s">
        <v>581</v>
      </c>
      <c r="G321" s="431"/>
      <c r="H321" s="176"/>
      <c r="I321" s="176"/>
      <c r="J321" s="176"/>
      <c r="K321" s="176"/>
      <c r="L321" s="176"/>
      <c r="M321" s="176"/>
      <c r="N321" s="176"/>
      <c r="O321" s="176"/>
      <c r="P321" s="176"/>
      <c r="Q321" s="432"/>
      <c r="R321" s="432"/>
      <c r="S321" s="430"/>
      <c r="T321" s="430"/>
      <c r="U321" s="430"/>
      <c r="V321" s="430"/>
      <c r="W321" s="430"/>
      <c r="X321" s="430"/>
      <c r="Y321" s="430"/>
      <c r="Z321" s="430"/>
    </row>
    <row r="322">
      <c r="A322" s="427" t="s">
        <v>1678</v>
      </c>
      <c r="B322" s="134" t="s">
        <v>1679</v>
      </c>
      <c r="C322" s="134" t="s">
        <v>1530</v>
      </c>
      <c r="D322" s="180" t="s">
        <v>192</v>
      </c>
      <c r="E322" s="36" t="s">
        <v>1653</v>
      </c>
      <c r="F322" s="134" t="s">
        <v>581</v>
      </c>
      <c r="G322" s="431"/>
      <c r="H322" s="176"/>
      <c r="I322" s="176"/>
      <c r="J322" s="176"/>
      <c r="K322" s="176"/>
      <c r="L322" s="176"/>
      <c r="M322" s="176"/>
      <c r="N322" s="176"/>
      <c r="O322" s="176"/>
      <c r="P322" s="176"/>
      <c r="Q322" s="432"/>
      <c r="R322" s="432"/>
      <c r="S322" s="430"/>
      <c r="T322" s="430"/>
      <c r="U322" s="430"/>
      <c r="V322" s="430"/>
      <c r="W322" s="430"/>
      <c r="X322" s="430"/>
      <c r="Y322" s="430"/>
      <c r="Z322" s="430"/>
    </row>
    <row r="323">
      <c r="A323" s="427" t="s">
        <v>1680</v>
      </c>
      <c r="B323" s="134" t="s">
        <v>1681</v>
      </c>
      <c r="C323" s="134" t="s">
        <v>1521</v>
      </c>
      <c r="D323" s="180" t="s">
        <v>192</v>
      </c>
      <c r="E323" s="36" t="s">
        <v>70</v>
      </c>
      <c r="F323" s="134" t="s">
        <v>581</v>
      </c>
      <c r="G323" s="431"/>
      <c r="H323" s="176"/>
      <c r="I323" s="176"/>
      <c r="J323" s="176"/>
      <c r="K323" s="176"/>
      <c r="L323" s="176"/>
      <c r="M323" s="176"/>
      <c r="N323" s="176"/>
      <c r="O323" s="176"/>
      <c r="P323" s="176"/>
      <c r="Q323" s="432"/>
      <c r="R323" s="432"/>
      <c r="S323" s="430"/>
      <c r="T323" s="430"/>
      <c r="U323" s="430"/>
      <c r="V323" s="430"/>
      <c r="W323" s="430"/>
      <c r="X323" s="430"/>
      <c r="Y323" s="430"/>
      <c r="Z323" s="430"/>
    </row>
    <row r="324">
      <c r="A324" s="427" t="s">
        <v>1682</v>
      </c>
      <c r="B324" s="134" t="s">
        <v>1683</v>
      </c>
      <c r="C324" s="134" t="s">
        <v>1524</v>
      </c>
      <c r="D324" s="180" t="s">
        <v>192</v>
      </c>
      <c r="E324" s="36" t="s">
        <v>70</v>
      </c>
      <c r="F324" s="134" t="s">
        <v>581</v>
      </c>
      <c r="G324" s="431"/>
      <c r="H324" s="176"/>
      <c r="I324" s="176"/>
      <c r="J324" s="176"/>
      <c r="K324" s="176"/>
      <c r="L324" s="176"/>
      <c r="M324" s="176"/>
      <c r="N324" s="176"/>
      <c r="O324" s="176"/>
      <c r="P324" s="176"/>
      <c r="Q324" s="432"/>
      <c r="R324" s="432"/>
      <c r="S324" s="430"/>
      <c r="T324" s="430"/>
      <c r="U324" s="430"/>
      <c r="V324" s="430"/>
      <c r="W324" s="430"/>
      <c r="X324" s="430"/>
      <c r="Y324" s="430"/>
      <c r="Z324" s="430"/>
    </row>
    <row r="325">
      <c r="A325" s="427" t="s">
        <v>1684</v>
      </c>
      <c r="B325" s="134" t="s">
        <v>1685</v>
      </c>
      <c r="C325" s="134" t="s">
        <v>1530</v>
      </c>
      <c r="D325" s="180" t="s">
        <v>192</v>
      </c>
      <c r="E325" s="36" t="s">
        <v>70</v>
      </c>
      <c r="F325" s="134" t="s">
        <v>581</v>
      </c>
      <c r="G325" s="431"/>
      <c r="H325" s="176"/>
      <c r="I325" s="176"/>
      <c r="J325" s="176"/>
      <c r="K325" s="176"/>
      <c r="L325" s="176"/>
      <c r="M325" s="176"/>
      <c r="N325" s="176"/>
      <c r="O325" s="176"/>
      <c r="P325" s="176"/>
      <c r="Q325" s="432"/>
      <c r="R325" s="432"/>
      <c r="S325" s="430"/>
      <c r="T325" s="430"/>
      <c r="U325" s="430"/>
      <c r="V325" s="430"/>
      <c r="W325" s="430"/>
      <c r="X325" s="430"/>
      <c r="Y325" s="430"/>
      <c r="Z325" s="430"/>
    </row>
    <row r="326">
      <c r="A326" s="427" t="s">
        <v>1686</v>
      </c>
      <c r="B326" s="134" t="s">
        <v>1687</v>
      </c>
      <c r="C326" s="134" t="s">
        <v>1521</v>
      </c>
      <c r="D326" s="180" t="s">
        <v>192</v>
      </c>
      <c r="E326" s="36" t="s">
        <v>70</v>
      </c>
      <c r="F326" s="134" t="s">
        <v>581</v>
      </c>
      <c r="G326" s="431"/>
      <c r="H326" s="176"/>
      <c r="I326" s="176"/>
      <c r="J326" s="176"/>
      <c r="K326" s="176"/>
      <c r="L326" s="176"/>
      <c r="M326" s="176"/>
      <c r="N326" s="176"/>
      <c r="O326" s="176"/>
      <c r="P326" s="176"/>
      <c r="Q326" s="432"/>
      <c r="R326" s="432"/>
      <c r="S326" s="430"/>
      <c r="T326" s="430"/>
      <c r="U326" s="430"/>
      <c r="V326" s="430"/>
      <c r="W326" s="430"/>
      <c r="X326" s="430"/>
      <c r="Y326" s="430"/>
      <c r="Z326" s="430"/>
    </row>
    <row r="327">
      <c r="A327" s="427" t="s">
        <v>1688</v>
      </c>
      <c r="B327" s="134" t="s">
        <v>1689</v>
      </c>
      <c r="C327" s="134" t="s">
        <v>1524</v>
      </c>
      <c r="D327" s="180" t="s">
        <v>192</v>
      </c>
      <c r="E327" s="36" t="s">
        <v>70</v>
      </c>
      <c r="F327" s="134" t="s">
        <v>581</v>
      </c>
      <c r="G327" s="431"/>
      <c r="H327" s="176"/>
      <c r="I327" s="176"/>
      <c r="J327" s="176"/>
      <c r="K327" s="176"/>
      <c r="L327" s="176"/>
      <c r="M327" s="176"/>
      <c r="N327" s="176"/>
      <c r="O327" s="176"/>
      <c r="P327" s="176"/>
      <c r="Q327" s="432"/>
      <c r="R327" s="432"/>
      <c r="S327" s="430"/>
      <c r="T327" s="430"/>
      <c r="U327" s="430"/>
      <c r="V327" s="430"/>
      <c r="W327" s="430"/>
      <c r="X327" s="430"/>
      <c r="Y327" s="430"/>
      <c r="Z327" s="430"/>
    </row>
    <row r="328">
      <c r="A328" s="427" t="s">
        <v>1690</v>
      </c>
      <c r="B328" s="134" t="s">
        <v>1691</v>
      </c>
      <c r="C328" s="134" t="s">
        <v>1530</v>
      </c>
      <c r="D328" s="180" t="s">
        <v>192</v>
      </c>
      <c r="E328" s="36" t="s">
        <v>70</v>
      </c>
      <c r="F328" s="134" t="s">
        <v>581</v>
      </c>
      <c r="G328" s="431"/>
      <c r="H328" s="176"/>
      <c r="I328" s="176"/>
      <c r="J328" s="176"/>
      <c r="K328" s="176"/>
      <c r="L328" s="176"/>
      <c r="M328" s="176"/>
      <c r="N328" s="176"/>
      <c r="O328" s="176"/>
      <c r="P328" s="176"/>
      <c r="Q328" s="432"/>
      <c r="R328" s="432"/>
      <c r="S328" s="430"/>
      <c r="T328" s="430"/>
      <c r="U328" s="430"/>
      <c r="V328" s="430"/>
      <c r="W328" s="430"/>
      <c r="X328" s="430"/>
      <c r="Y328" s="430"/>
      <c r="Z328" s="430"/>
    </row>
    <row r="329">
      <c r="A329" s="427" t="s">
        <v>1692</v>
      </c>
      <c r="B329" s="134" t="s">
        <v>1693</v>
      </c>
      <c r="C329" s="134" t="s">
        <v>1521</v>
      </c>
      <c r="D329" s="180" t="s">
        <v>192</v>
      </c>
      <c r="E329" s="36" t="s">
        <v>70</v>
      </c>
      <c r="F329" s="134" t="s">
        <v>581</v>
      </c>
      <c r="G329" s="431"/>
      <c r="H329" s="176"/>
      <c r="I329" s="176"/>
      <c r="J329" s="176"/>
      <c r="K329" s="176"/>
      <c r="L329" s="176"/>
      <c r="M329" s="176"/>
      <c r="N329" s="176"/>
      <c r="O329" s="176"/>
      <c r="P329" s="176"/>
      <c r="Q329" s="432"/>
      <c r="R329" s="432"/>
      <c r="S329" s="430"/>
      <c r="T329" s="430"/>
      <c r="U329" s="430"/>
      <c r="V329" s="430"/>
      <c r="W329" s="430"/>
      <c r="X329" s="430"/>
      <c r="Y329" s="430"/>
      <c r="Z329" s="430"/>
    </row>
    <row r="330">
      <c r="A330" s="427" t="s">
        <v>1694</v>
      </c>
      <c r="B330" s="134" t="s">
        <v>1695</v>
      </c>
      <c r="C330" s="134" t="s">
        <v>1524</v>
      </c>
      <c r="D330" s="180" t="s">
        <v>192</v>
      </c>
      <c r="E330" s="36" t="s">
        <v>70</v>
      </c>
      <c r="F330" s="134" t="s">
        <v>581</v>
      </c>
      <c r="G330" s="431"/>
      <c r="H330" s="176"/>
      <c r="I330" s="176"/>
      <c r="J330" s="176"/>
      <c r="K330" s="176"/>
      <c r="L330" s="176"/>
      <c r="M330" s="176"/>
      <c r="N330" s="176"/>
      <c r="O330" s="176"/>
      <c r="P330" s="176"/>
      <c r="Q330" s="432"/>
      <c r="R330" s="432"/>
      <c r="S330" s="430"/>
      <c r="T330" s="430"/>
      <c r="U330" s="430"/>
      <c r="V330" s="430"/>
      <c r="W330" s="430"/>
      <c r="X330" s="430"/>
      <c r="Y330" s="430"/>
      <c r="Z330" s="430"/>
    </row>
    <row r="331">
      <c r="A331" s="427" t="s">
        <v>1696</v>
      </c>
      <c r="B331" s="134" t="s">
        <v>1697</v>
      </c>
      <c r="C331" s="134" t="s">
        <v>1530</v>
      </c>
      <c r="D331" s="180" t="s">
        <v>192</v>
      </c>
      <c r="E331" s="36" t="s">
        <v>70</v>
      </c>
      <c r="F331" s="134" t="s">
        <v>581</v>
      </c>
      <c r="G331" s="431"/>
      <c r="H331" s="176"/>
      <c r="I331" s="176"/>
      <c r="J331" s="176"/>
      <c r="K331" s="176"/>
      <c r="L331" s="176"/>
      <c r="M331" s="176"/>
      <c r="N331" s="176"/>
      <c r="O331" s="176"/>
      <c r="P331" s="176"/>
      <c r="Q331" s="432"/>
      <c r="R331" s="432"/>
      <c r="S331" s="430"/>
      <c r="T331" s="430"/>
      <c r="U331" s="430"/>
      <c r="V331" s="430"/>
      <c r="W331" s="430"/>
      <c r="X331" s="430"/>
      <c r="Y331" s="430"/>
      <c r="Z331" s="430"/>
    </row>
    <row r="332">
      <c r="A332" s="427" t="s">
        <v>1698</v>
      </c>
      <c r="B332" s="134" t="s">
        <v>1699</v>
      </c>
      <c r="C332" s="134" t="s">
        <v>1524</v>
      </c>
      <c r="D332" s="180" t="s">
        <v>192</v>
      </c>
      <c r="E332" s="36" t="s">
        <v>1359</v>
      </c>
      <c r="F332" s="134" t="s">
        <v>581</v>
      </c>
      <c r="G332" s="431"/>
      <c r="H332" s="176"/>
      <c r="I332" s="176"/>
      <c r="J332" s="176"/>
      <c r="K332" s="176"/>
      <c r="L332" s="176"/>
      <c r="M332" s="176"/>
      <c r="N332" s="176"/>
      <c r="O332" s="176"/>
      <c r="P332" s="176"/>
      <c r="Q332" s="432"/>
      <c r="R332" s="432"/>
      <c r="S332" s="430"/>
      <c r="T332" s="430"/>
      <c r="U332" s="430"/>
      <c r="V332" s="430"/>
      <c r="W332" s="430"/>
      <c r="X332" s="430"/>
      <c r="Y332" s="430"/>
      <c r="Z332" s="430"/>
    </row>
    <row r="333">
      <c r="A333" s="427" t="s">
        <v>1700</v>
      </c>
      <c r="B333" s="134" t="s">
        <v>1701</v>
      </c>
      <c r="C333" s="134" t="s">
        <v>1530</v>
      </c>
      <c r="D333" s="180" t="s">
        <v>192</v>
      </c>
      <c r="E333" s="36" t="s">
        <v>1359</v>
      </c>
      <c r="F333" s="134" t="s">
        <v>581</v>
      </c>
      <c r="G333" s="431"/>
      <c r="H333" s="176"/>
      <c r="I333" s="176"/>
      <c r="J333" s="176"/>
      <c r="K333" s="176"/>
      <c r="L333" s="176"/>
      <c r="M333" s="176"/>
      <c r="N333" s="176"/>
      <c r="O333" s="176"/>
      <c r="P333" s="176"/>
      <c r="Q333" s="432"/>
      <c r="R333" s="432"/>
      <c r="S333" s="430"/>
      <c r="T333" s="430"/>
      <c r="U333" s="430"/>
      <c r="V333" s="430"/>
      <c r="W333" s="430"/>
      <c r="X333" s="430"/>
      <c r="Y333" s="430"/>
      <c r="Z333" s="430"/>
    </row>
    <row r="334">
      <c r="A334" s="427" t="s">
        <v>1702</v>
      </c>
      <c r="B334" s="134" t="s">
        <v>1703</v>
      </c>
      <c r="C334" s="134" t="s">
        <v>1524</v>
      </c>
      <c r="D334" s="180" t="s">
        <v>192</v>
      </c>
      <c r="E334" s="36" t="s">
        <v>1359</v>
      </c>
      <c r="F334" s="134" t="s">
        <v>581</v>
      </c>
      <c r="G334" s="431"/>
      <c r="H334" s="176"/>
      <c r="I334" s="176"/>
      <c r="J334" s="176"/>
      <c r="K334" s="176"/>
      <c r="L334" s="176"/>
      <c r="M334" s="176"/>
      <c r="N334" s="176"/>
      <c r="O334" s="176"/>
      <c r="P334" s="176"/>
      <c r="Q334" s="432"/>
      <c r="R334" s="432"/>
      <c r="S334" s="430"/>
      <c r="T334" s="430"/>
      <c r="U334" s="430"/>
      <c r="V334" s="430"/>
      <c r="W334" s="430"/>
      <c r="X334" s="430"/>
      <c r="Y334" s="430"/>
      <c r="Z334" s="430"/>
    </row>
    <row r="335">
      <c r="A335" s="427" t="s">
        <v>1704</v>
      </c>
      <c r="B335" s="134" t="s">
        <v>1705</v>
      </c>
      <c r="C335" s="134" t="s">
        <v>1530</v>
      </c>
      <c r="D335" s="180" t="s">
        <v>192</v>
      </c>
      <c r="E335" s="36" t="s">
        <v>1359</v>
      </c>
      <c r="F335" s="134" t="s">
        <v>581</v>
      </c>
      <c r="G335" s="431"/>
      <c r="H335" s="176"/>
      <c r="I335" s="176"/>
      <c r="J335" s="176"/>
      <c r="K335" s="176"/>
      <c r="L335" s="176"/>
      <c r="M335" s="176"/>
      <c r="N335" s="176"/>
      <c r="O335" s="176"/>
      <c r="P335" s="176"/>
      <c r="Q335" s="432"/>
      <c r="R335" s="432"/>
      <c r="S335" s="430"/>
      <c r="T335" s="430"/>
      <c r="U335" s="430"/>
      <c r="V335" s="430"/>
      <c r="W335" s="430"/>
      <c r="X335" s="430"/>
      <c r="Y335" s="430"/>
      <c r="Z335" s="430"/>
    </row>
    <row r="336">
      <c r="A336" s="427" t="s">
        <v>1706</v>
      </c>
      <c r="B336" s="134" t="s">
        <v>1707</v>
      </c>
      <c r="C336" s="134" t="s">
        <v>1524</v>
      </c>
      <c r="D336" s="180" t="s">
        <v>192</v>
      </c>
      <c r="E336" s="36" t="s">
        <v>1359</v>
      </c>
      <c r="F336" s="134" t="s">
        <v>581</v>
      </c>
      <c r="G336" s="431"/>
      <c r="H336" s="176"/>
      <c r="I336" s="176"/>
      <c r="J336" s="176"/>
      <c r="K336" s="176"/>
      <c r="L336" s="176"/>
      <c r="M336" s="176"/>
      <c r="N336" s="176"/>
      <c r="O336" s="176"/>
      <c r="P336" s="176"/>
      <c r="Q336" s="432"/>
      <c r="R336" s="432"/>
      <c r="S336" s="430"/>
      <c r="T336" s="430"/>
      <c r="U336" s="430"/>
      <c r="V336" s="430"/>
      <c r="W336" s="430"/>
      <c r="X336" s="430"/>
      <c r="Y336" s="430"/>
      <c r="Z336" s="430"/>
    </row>
    <row r="337">
      <c r="A337" s="427" t="s">
        <v>1708</v>
      </c>
      <c r="B337" s="134" t="s">
        <v>1709</v>
      </c>
      <c r="C337" s="134" t="s">
        <v>1530</v>
      </c>
      <c r="D337" s="180" t="s">
        <v>192</v>
      </c>
      <c r="E337" s="36" t="s">
        <v>1359</v>
      </c>
      <c r="F337" s="134" t="s">
        <v>581</v>
      </c>
      <c r="G337" s="431"/>
      <c r="H337" s="176"/>
      <c r="I337" s="176"/>
      <c r="J337" s="176"/>
      <c r="K337" s="176"/>
      <c r="L337" s="176"/>
      <c r="M337" s="176"/>
      <c r="N337" s="176"/>
      <c r="O337" s="176"/>
      <c r="P337" s="176"/>
      <c r="Q337" s="432"/>
      <c r="R337" s="432"/>
      <c r="S337" s="430"/>
      <c r="T337" s="430"/>
      <c r="U337" s="430"/>
      <c r="V337" s="430"/>
      <c r="W337" s="430"/>
      <c r="X337" s="430"/>
      <c r="Y337" s="430"/>
      <c r="Z337" s="430"/>
    </row>
    <row r="338">
      <c r="A338" s="427" t="s">
        <v>1710</v>
      </c>
      <c r="B338" s="134" t="s">
        <v>1711</v>
      </c>
      <c r="C338" s="134" t="s">
        <v>1524</v>
      </c>
      <c r="D338" s="180" t="s">
        <v>192</v>
      </c>
      <c r="E338" s="36" t="s">
        <v>1359</v>
      </c>
      <c r="F338" s="134" t="s">
        <v>581</v>
      </c>
      <c r="G338" s="431"/>
      <c r="H338" s="176"/>
      <c r="I338" s="176"/>
      <c r="J338" s="176"/>
      <c r="K338" s="176"/>
      <c r="L338" s="176"/>
      <c r="M338" s="176"/>
      <c r="N338" s="176"/>
      <c r="O338" s="176"/>
      <c r="P338" s="176"/>
      <c r="Q338" s="432"/>
      <c r="R338" s="432"/>
      <c r="S338" s="430"/>
      <c r="T338" s="430"/>
      <c r="U338" s="430"/>
      <c r="V338" s="430"/>
      <c r="W338" s="430"/>
      <c r="X338" s="430"/>
      <c r="Y338" s="430"/>
      <c r="Z338" s="430"/>
    </row>
    <row r="339">
      <c r="A339" s="427" t="s">
        <v>1712</v>
      </c>
      <c r="B339" s="134" t="s">
        <v>1713</v>
      </c>
      <c r="C339" s="134" t="s">
        <v>1530</v>
      </c>
      <c r="D339" s="180" t="s">
        <v>192</v>
      </c>
      <c r="E339" s="36" t="s">
        <v>1359</v>
      </c>
      <c r="F339" s="134" t="s">
        <v>581</v>
      </c>
      <c r="G339" s="431"/>
      <c r="H339" s="176"/>
      <c r="I339" s="176"/>
      <c r="J339" s="176"/>
      <c r="K339" s="176"/>
      <c r="L339" s="176"/>
      <c r="M339" s="176"/>
      <c r="N339" s="176"/>
      <c r="O339" s="176"/>
      <c r="P339" s="176"/>
      <c r="Q339" s="432"/>
      <c r="R339" s="432"/>
      <c r="S339" s="430"/>
      <c r="T339" s="430"/>
      <c r="U339" s="430"/>
      <c r="V339" s="430"/>
      <c r="W339" s="430"/>
      <c r="X339" s="430"/>
      <c r="Y339" s="430"/>
      <c r="Z339" s="430"/>
    </row>
    <row r="340">
      <c r="A340" s="427" t="s">
        <v>1714</v>
      </c>
      <c r="B340" s="134" t="s">
        <v>1715</v>
      </c>
      <c r="C340" s="134" t="s">
        <v>1524</v>
      </c>
      <c r="D340" s="180" t="s">
        <v>192</v>
      </c>
      <c r="E340" s="36" t="s">
        <v>1238</v>
      </c>
      <c r="F340" s="134" t="s">
        <v>581</v>
      </c>
      <c r="G340" s="431"/>
      <c r="H340" s="176"/>
      <c r="I340" s="176"/>
      <c r="J340" s="176"/>
      <c r="K340" s="176"/>
      <c r="L340" s="176"/>
      <c r="M340" s="176"/>
      <c r="N340" s="176"/>
      <c r="O340" s="176"/>
      <c r="P340" s="176"/>
      <c r="Q340" s="432"/>
      <c r="R340" s="432"/>
      <c r="S340" s="430"/>
      <c r="T340" s="430"/>
      <c r="U340" s="430"/>
      <c r="V340" s="430"/>
      <c r="W340" s="430"/>
      <c r="X340" s="430"/>
      <c r="Y340" s="430"/>
      <c r="Z340" s="430"/>
    </row>
    <row r="341">
      <c r="A341" s="427" t="s">
        <v>1716</v>
      </c>
      <c r="B341" s="134" t="s">
        <v>1717</v>
      </c>
      <c r="C341" s="134" t="s">
        <v>1530</v>
      </c>
      <c r="D341" s="180" t="s">
        <v>192</v>
      </c>
      <c r="E341" s="36" t="s">
        <v>1238</v>
      </c>
      <c r="F341" s="134" t="s">
        <v>581</v>
      </c>
      <c r="G341" s="431"/>
      <c r="H341" s="176"/>
      <c r="I341" s="176"/>
      <c r="J341" s="176"/>
      <c r="K341" s="176"/>
      <c r="L341" s="176"/>
      <c r="M341" s="176"/>
      <c r="N341" s="176"/>
      <c r="O341" s="176"/>
      <c r="P341" s="176"/>
      <c r="Q341" s="432"/>
      <c r="R341" s="432"/>
      <c r="S341" s="430"/>
      <c r="T341" s="430"/>
      <c r="U341" s="430"/>
      <c r="V341" s="430"/>
      <c r="W341" s="430"/>
      <c r="X341" s="430"/>
      <c r="Y341" s="430"/>
      <c r="Z341" s="430"/>
    </row>
    <row r="342">
      <c r="A342" s="427" t="s">
        <v>1718</v>
      </c>
      <c r="B342" s="134" t="s">
        <v>1719</v>
      </c>
      <c r="C342" s="134" t="s">
        <v>1524</v>
      </c>
      <c r="D342" s="180" t="s">
        <v>192</v>
      </c>
      <c r="E342" s="36" t="s">
        <v>1238</v>
      </c>
      <c r="F342" s="134" t="s">
        <v>581</v>
      </c>
      <c r="G342" s="431"/>
      <c r="H342" s="176"/>
      <c r="I342" s="176"/>
      <c r="J342" s="176"/>
      <c r="K342" s="176"/>
      <c r="L342" s="176"/>
      <c r="M342" s="176"/>
      <c r="N342" s="176"/>
      <c r="O342" s="176"/>
      <c r="P342" s="176"/>
      <c r="Q342" s="432"/>
      <c r="R342" s="432"/>
      <c r="S342" s="430"/>
      <c r="T342" s="430"/>
      <c r="U342" s="430"/>
      <c r="V342" s="430"/>
      <c r="W342" s="430"/>
      <c r="X342" s="430"/>
      <c r="Y342" s="430"/>
      <c r="Z342" s="430"/>
    </row>
    <row r="343">
      <c r="A343" s="427" t="s">
        <v>1720</v>
      </c>
      <c r="B343" s="134" t="s">
        <v>1721</v>
      </c>
      <c r="C343" s="134" t="s">
        <v>1530</v>
      </c>
      <c r="D343" s="180" t="s">
        <v>192</v>
      </c>
      <c r="E343" s="36" t="s">
        <v>1238</v>
      </c>
      <c r="F343" s="134" t="s">
        <v>581</v>
      </c>
      <c r="G343" s="431"/>
      <c r="H343" s="176"/>
      <c r="I343" s="176"/>
      <c r="J343" s="176"/>
      <c r="K343" s="176"/>
      <c r="L343" s="176"/>
      <c r="M343" s="176"/>
      <c r="N343" s="176"/>
      <c r="O343" s="176"/>
      <c r="P343" s="176"/>
      <c r="Q343" s="432"/>
      <c r="R343" s="432"/>
      <c r="S343" s="430"/>
      <c r="T343" s="430"/>
      <c r="U343" s="430"/>
      <c r="V343" s="430"/>
      <c r="W343" s="430"/>
      <c r="X343" s="430"/>
      <c r="Y343" s="430"/>
      <c r="Z343" s="430"/>
    </row>
    <row r="344">
      <c r="A344" s="427" t="s">
        <v>1722</v>
      </c>
      <c r="B344" s="134" t="s">
        <v>1723</v>
      </c>
      <c r="C344" s="134" t="s">
        <v>1524</v>
      </c>
      <c r="D344" s="180" t="s">
        <v>192</v>
      </c>
      <c r="E344" s="36" t="s">
        <v>1238</v>
      </c>
      <c r="F344" s="134" t="s">
        <v>581</v>
      </c>
      <c r="G344" s="431"/>
      <c r="H344" s="176"/>
      <c r="I344" s="176"/>
      <c r="J344" s="176"/>
      <c r="K344" s="176"/>
      <c r="L344" s="176"/>
      <c r="M344" s="176"/>
      <c r="N344" s="176"/>
      <c r="O344" s="176"/>
      <c r="P344" s="176"/>
      <c r="Q344" s="432"/>
      <c r="R344" s="432"/>
      <c r="S344" s="430"/>
      <c r="T344" s="430"/>
      <c r="U344" s="430"/>
      <c r="V344" s="430"/>
      <c r="W344" s="430"/>
      <c r="X344" s="430"/>
      <c r="Y344" s="430"/>
      <c r="Z344" s="430"/>
    </row>
    <row r="345">
      <c r="A345" s="427" t="s">
        <v>1724</v>
      </c>
      <c r="B345" s="134" t="s">
        <v>1725</v>
      </c>
      <c r="C345" s="134" t="s">
        <v>1530</v>
      </c>
      <c r="D345" s="180" t="s">
        <v>192</v>
      </c>
      <c r="E345" s="36" t="s">
        <v>1238</v>
      </c>
      <c r="F345" s="134" t="s">
        <v>581</v>
      </c>
      <c r="G345" s="431"/>
      <c r="H345" s="176"/>
      <c r="I345" s="176"/>
      <c r="J345" s="176"/>
      <c r="K345" s="176"/>
      <c r="L345" s="176"/>
      <c r="M345" s="176"/>
      <c r="N345" s="176"/>
      <c r="O345" s="176"/>
      <c r="P345" s="176"/>
      <c r="Q345" s="432"/>
      <c r="R345" s="432"/>
      <c r="S345" s="430"/>
      <c r="T345" s="430"/>
      <c r="U345" s="430"/>
      <c r="V345" s="430"/>
      <c r="W345" s="430"/>
      <c r="X345" s="430"/>
      <c r="Y345" s="430"/>
      <c r="Z345" s="430"/>
    </row>
    <row r="346">
      <c r="A346" s="427" t="s">
        <v>1726</v>
      </c>
      <c r="B346" s="134" t="s">
        <v>1727</v>
      </c>
      <c r="C346" s="134" t="s">
        <v>1524</v>
      </c>
      <c r="D346" s="180" t="s">
        <v>192</v>
      </c>
      <c r="E346" s="36" t="s">
        <v>1238</v>
      </c>
      <c r="F346" s="134" t="s">
        <v>581</v>
      </c>
      <c r="G346" s="431"/>
      <c r="H346" s="176"/>
      <c r="I346" s="176"/>
      <c r="J346" s="176"/>
      <c r="K346" s="176"/>
      <c r="L346" s="176"/>
      <c r="M346" s="176"/>
      <c r="N346" s="176"/>
      <c r="O346" s="176"/>
      <c r="P346" s="176"/>
      <c r="Q346" s="432"/>
      <c r="R346" s="432"/>
      <c r="S346" s="430"/>
      <c r="T346" s="430"/>
      <c r="U346" s="430"/>
      <c r="V346" s="430"/>
      <c r="W346" s="430"/>
      <c r="X346" s="430"/>
      <c r="Y346" s="430"/>
      <c r="Z346" s="430"/>
    </row>
    <row r="347">
      <c r="A347" s="427" t="s">
        <v>1728</v>
      </c>
      <c r="B347" s="134" t="s">
        <v>1729</v>
      </c>
      <c r="C347" s="134" t="s">
        <v>1530</v>
      </c>
      <c r="D347" s="180" t="s">
        <v>192</v>
      </c>
      <c r="E347" s="36" t="s">
        <v>1238</v>
      </c>
      <c r="F347" s="134" t="s">
        <v>581</v>
      </c>
      <c r="G347" s="431"/>
      <c r="H347" s="176"/>
      <c r="I347" s="176"/>
      <c r="J347" s="176"/>
      <c r="K347" s="176"/>
      <c r="L347" s="176"/>
      <c r="M347" s="176"/>
      <c r="N347" s="176"/>
      <c r="O347" s="176"/>
      <c r="P347" s="176"/>
      <c r="Q347" s="432"/>
      <c r="R347" s="432"/>
      <c r="S347" s="430"/>
      <c r="T347" s="430"/>
      <c r="U347" s="430"/>
      <c r="V347" s="430"/>
      <c r="W347" s="430"/>
      <c r="X347" s="430"/>
      <c r="Y347" s="430"/>
      <c r="Z347" s="430"/>
    </row>
    <row r="348">
      <c r="A348" s="427" t="s">
        <v>1730</v>
      </c>
      <c r="B348" s="134" t="s">
        <v>1731</v>
      </c>
      <c r="C348" s="134" t="s">
        <v>1521</v>
      </c>
      <c r="D348" s="180" t="s">
        <v>192</v>
      </c>
      <c r="E348" s="36" t="s">
        <v>1244</v>
      </c>
      <c r="F348" s="134" t="s">
        <v>581</v>
      </c>
      <c r="G348" s="431"/>
      <c r="H348" s="176"/>
      <c r="I348" s="176"/>
      <c r="J348" s="176"/>
      <c r="K348" s="176"/>
      <c r="L348" s="176"/>
      <c r="M348" s="176"/>
      <c r="N348" s="176"/>
      <c r="O348" s="176"/>
      <c r="P348" s="176"/>
      <c r="Q348" s="432"/>
      <c r="R348" s="432"/>
      <c r="S348" s="430"/>
      <c r="T348" s="430"/>
      <c r="U348" s="430"/>
      <c r="V348" s="430"/>
      <c r="W348" s="430"/>
      <c r="X348" s="430"/>
      <c r="Y348" s="430"/>
      <c r="Z348" s="430"/>
    </row>
    <row r="349">
      <c r="A349" s="427" t="s">
        <v>1732</v>
      </c>
      <c r="B349" s="134" t="s">
        <v>1733</v>
      </c>
      <c r="C349" s="134" t="s">
        <v>1524</v>
      </c>
      <c r="D349" s="180" t="s">
        <v>192</v>
      </c>
      <c r="E349" s="36" t="s">
        <v>1244</v>
      </c>
      <c r="F349" s="134" t="s">
        <v>581</v>
      </c>
      <c r="G349" s="431"/>
      <c r="H349" s="176"/>
      <c r="I349" s="176"/>
      <c r="J349" s="176"/>
      <c r="K349" s="176"/>
      <c r="L349" s="176"/>
      <c r="M349" s="176"/>
      <c r="N349" s="176"/>
      <c r="O349" s="176"/>
      <c r="P349" s="176"/>
      <c r="Q349" s="432"/>
      <c r="R349" s="432"/>
      <c r="S349" s="430"/>
      <c r="T349" s="430"/>
      <c r="U349" s="430"/>
      <c r="V349" s="430"/>
      <c r="W349" s="430"/>
      <c r="X349" s="430"/>
      <c r="Y349" s="430"/>
      <c r="Z349" s="430"/>
    </row>
    <row r="350">
      <c r="A350" s="427" t="s">
        <v>1734</v>
      </c>
      <c r="B350" s="134" t="s">
        <v>1735</v>
      </c>
      <c r="C350" s="134" t="s">
        <v>1530</v>
      </c>
      <c r="D350" s="180" t="s">
        <v>192</v>
      </c>
      <c r="E350" s="36" t="s">
        <v>1244</v>
      </c>
      <c r="F350" s="134" t="s">
        <v>581</v>
      </c>
      <c r="G350" s="431"/>
      <c r="H350" s="176"/>
      <c r="I350" s="176"/>
      <c r="J350" s="176"/>
      <c r="K350" s="176"/>
      <c r="L350" s="176"/>
      <c r="M350" s="176"/>
      <c r="N350" s="176"/>
      <c r="O350" s="176"/>
      <c r="P350" s="176"/>
      <c r="Q350" s="432"/>
      <c r="R350" s="432"/>
      <c r="S350" s="430"/>
      <c r="T350" s="430"/>
      <c r="U350" s="430"/>
      <c r="V350" s="430"/>
      <c r="W350" s="430"/>
      <c r="X350" s="430"/>
      <c r="Y350" s="430"/>
      <c r="Z350" s="430"/>
    </row>
    <row r="351">
      <c r="A351" s="427" t="s">
        <v>1736</v>
      </c>
      <c r="B351" s="134" t="s">
        <v>1737</v>
      </c>
      <c r="C351" s="134" t="s">
        <v>1524</v>
      </c>
      <c r="D351" s="180" t="s">
        <v>192</v>
      </c>
      <c r="E351" s="36" t="s">
        <v>1244</v>
      </c>
      <c r="F351" s="134" t="s">
        <v>581</v>
      </c>
      <c r="G351" s="431"/>
      <c r="H351" s="176"/>
      <c r="I351" s="176"/>
      <c r="J351" s="176"/>
      <c r="K351" s="176"/>
      <c r="L351" s="176"/>
      <c r="M351" s="176"/>
      <c r="N351" s="176"/>
      <c r="O351" s="176"/>
      <c r="P351" s="176"/>
      <c r="Q351" s="432"/>
      <c r="R351" s="432"/>
      <c r="S351" s="430"/>
      <c r="T351" s="430"/>
      <c r="U351" s="430"/>
      <c r="V351" s="430"/>
      <c r="W351" s="430"/>
      <c r="X351" s="430"/>
      <c r="Y351" s="430"/>
      <c r="Z351" s="430"/>
    </row>
    <row r="352">
      <c r="A352" s="427" t="s">
        <v>1738</v>
      </c>
      <c r="B352" s="134" t="s">
        <v>1739</v>
      </c>
      <c r="C352" s="134" t="s">
        <v>1530</v>
      </c>
      <c r="D352" s="180" t="s">
        <v>192</v>
      </c>
      <c r="E352" s="36" t="s">
        <v>1244</v>
      </c>
      <c r="F352" s="134" t="s">
        <v>581</v>
      </c>
      <c r="G352" s="431"/>
      <c r="H352" s="176"/>
      <c r="I352" s="176"/>
      <c r="J352" s="176"/>
      <c r="K352" s="176"/>
      <c r="L352" s="176"/>
      <c r="M352" s="176"/>
      <c r="N352" s="176"/>
      <c r="O352" s="176"/>
      <c r="P352" s="176"/>
      <c r="Q352" s="432"/>
      <c r="R352" s="432"/>
      <c r="S352" s="430"/>
      <c r="T352" s="430"/>
      <c r="U352" s="430"/>
      <c r="V352" s="430"/>
      <c r="W352" s="430"/>
      <c r="X352" s="430"/>
      <c r="Y352" s="430"/>
      <c r="Z352" s="430"/>
    </row>
    <row r="353">
      <c r="A353" s="427" t="s">
        <v>1740</v>
      </c>
      <c r="B353" s="134" t="s">
        <v>1741</v>
      </c>
      <c r="C353" s="134" t="s">
        <v>1524</v>
      </c>
      <c r="D353" s="180" t="s">
        <v>192</v>
      </c>
      <c r="E353" s="36" t="s">
        <v>1244</v>
      </c>
      <c r="F353" s="134" t="s">
        <v>581</v>
      </c>
      <c r="G353" s="431"/>
      <c r="H353" s="176"/>
      <c r="I353" s="176"/>
      <c r="J353" s="176"/>
      <c r="K353" s="176"/>
      <c r="L353" s="176"/>
      <c r="M353" s="176"/>
      <c r="N353" s="176"/>
      <c r="O353" s="176"/>
      <c r="P353" s="176"/>
      <c r="Q353" s="432"/>
      <c r="R353" s="432"/>
      <c r="S353" s="430"/>
      <c r="T353" s="430"/>
      <c r="U353" s="430"/>
      <c r="V353" s="430"/>
      <c r="W353" s="430"/>
      <c r="X353" s="430"/>
      <c r="Y353" s="430"/>
      <c r="Z353" s="430"/>
    </row>
    <row r="354">
      <c r="A354" s="427" t="s">
        <v>1742</v>
      </c>
      <c r="B354" s="134" t="s">
        <v>1743</v>
      </c>
      <c r="C354" s="134" t="s">
        <v>1530</v>
      </c>
      <c r="D354" s="180" t="s">
        <v>192</v>
      </c>
      <c r="E354" s="36" t="s">
        <v>1244</v>
      </c>
      <c r="F354" s="134" t="s">
        <v>581</v>
      </c>
      <c r="G354" s="431"/>
      <c r="H354" s="176"/>
      <c r="I354" s="176"/>
      <c r="J354" s="176"/>
      <c r="K354" s="176"/>
      <c r="L354" s="176"/>
      <c r="M354" s="176"/>
      <c r="N354" s="176"/>
      <c r="O354" s="176"/>
      <c r="P354" s="176"/>
      <c r="Q354" s="432"/>
      <c r="R354" s="432"/>
      <c r="S354" s="430"/>
      <c r="T354" s="430"/>
      <c r="U354" s="430"/>
      <c r="V354" s="430"/>
      <c r="W354" s="430"/>
      <c r="X354" s="430"/>
      <c r="Y354" s="430"/>
      <c r="Z354" s="430"/>
    </row>
    <row r="355">
      <c r="A355" s="427" t="s">
        <v>1744</v>
      </c>
      <c r="B355" s="134" t="s">
        <v>1745</v>
      </c>
      <c r="C355" s="134" t="s">
        <v>1521</v>
      </c>
      <c r="D355" s="180" t="s">
        <v>192</v>
      </c>
      <c r="E355" s="36" t="s">
        <v>1244</v>
      </c>
      <c r="F355" s="134" t="s">
        <v>581</v>
      </c>
      <c r="G355" s="431"/>
      <c r="H355" s="176"/>
      <c r="I355" s="176"/>
      <c r="J355" s="176"/>
      <c r="K355" s="176"/>
      <c r="L355" s="176"/>
      <c r="M355" s="176"/>
      <c r="N355" s="176"/>
      <c r="O355" s="176"/>
      <c r="P355" s="176"/>
      <c r="Q355" s="432"/>
      <c r="R355" s="432"/>
      <c r="S355" s="430"/>
      <c r="T355" s="430"/>
      <c r="U355" s="430"/>
      <c r="V355" s="430"/>
      <c r="W355" s="430"/>
      <c r="X355" s="430"/>
      <c r="Y355" s="430"/>
      <c r="Z355" s="430"/>
    </row>
    <row r="356">
      <c r="A356" s="427" t="s">
        <v>1746</v>
      </c>
      <c r="B356" s="134" t="s">
        <v>1747</v>
      </c>
      <c r="C356" s="134" t="s">
        <v>1524</v>
      </c>
      <c r="D356" s="180" t="s">
        <v>192</v>
      </c>
      <c r="E356" s="36" t="s">
        <v>1244</v>
      </c>
      <c r="F356" s="134" t="s">
        <v>581</v>
      </c>
      <c r="G356" s="431"/>
      <c r="H356" s="176"/>
      <c r="I356" s="176"/>
      <c r="J356" s="176"/>
      <c r="K356" s="176"/>
      <c r="L356" s="176"/>
      <c r="M356" s="176"/>
      <c r="N356" s="176"/>
      <c r="O356" s="176"/>
      <c r="P356" s="176"/>
      <c r="Q356" s="432"/>
      <c r="R356" s="432"/>
      <c r="S356" s="430"/>
      <c r="T356" s="430"/>
      <c r="U356" s="430"/>
      <c r="V356" s="430"/>
      <c r="W356" s="430"/>
      <c r="X356" s="430"/>
      <c r="Y356" s="430"/>
      <c r="Z356" s="430"/>
    </row>
    <row r="357">
      <c r="A357" s="427" t="s">
        <v>1748</v>
      </c>
      <c r="B357" s="134" t="s">
        <v>1749</v>
      </c>
      <c r="C357" s="134" t="s">
        <v>1530</v>
      </c>
      <c r="D357" s="180" t="s">
        <v>192</v>
      </c>
      <c r="E357" s="36" t="s">
        <v>1244</v>
      </c>
      <c r="F357" s="134" t="s">
        <v>581</v>
      </c>
      <c r="G357" s="431"/>
      <c r="H357" s="176"/>
      <c r="I357" s="176"/>
      <c r="J357" s="176"/>
      <c r="K357" s="176"/>
      <c r="L357" s="176"/>
      <c r="M357" s="176"/>
      <c r="N357" s="176"/>
      <c r="O357" s="176"/>
      <c r="P357" s="176"/>
      <c r="Q357" s="432"/>
      <c r="R357" s="432"/>
      <c r="S357" s="430"/>
      <c r="T357" s="430"/>
      <c r="U357" s="430"/>
      <c r="V357" s="430"/>
      <c r="W357" s="430"/>
      <c r="X357" s="430"/>
      <c r="Y357" s="430"/>
      <c r="Z357" s="430"/>
    </row>
    <row r="358">
      <c r="A358" s="427" t="s">
        <v>1750</v>
      </c>
      <c r="B358" s="134" t="s">
        <v>1751</v>
      </c>
      <c r="C358" s="134" t="s">
        <v>1524</v>
      </c>
      <c r="D358" s="180" t="s">
        <v>192</v>
      </c>
      <c r="E358" s="36" t="s">
        <v>1250</v>
      </c>
      <c r="F358" s="134" t="s">
        <v>581</v>
      </c>
      <c r="G358" s="431"/>
      <c r="H358" s="176"/>
      <c r="I358" s="176"/>
      <c r="J358" s="176"/>
      <c r="K358" s="176"/>
      <c r="L358" s="176"/>
      <c r="M358" s="176"/>
      <c r="N358" s="176"/>
      <c r="O358" s="176"/>
      <c r="P358" s="176"/>
      <c r="Q358" s="432"/>
      <c r="R358" s="432"/>
      <c r="S358" s="430"/>
      <c r="T358" s="430"/>
      <c r="U358" s="430"/>
      <c r="V358" s="430"/>
      <c r="W358" s="430"/>
      <c r="X358" s="430"/>
      <c r="Y358" s="430"/>
      <c r="Z358" s="430"/>
    </row>
    <row r="359">
      <c r="A359" s="427" t="s">
        <v>1752</v>
      </c>
      <c r="B359" s="134" t="s">
        <v>1753</v>
      </c>
      <c r="C359" s="134" t="s">
        <v>1530</v>
      </c>
      <c r="D359" s="180" t="s">
        <v>192</v>
      </c>
      <c r="E359" s="36" t="s">
        <v>1250</v>
      </c>
      <c r="F359" s="134" t="s">
        <v>581</v>
      </c>
      <c r="G359" s="431"/>
      <c r="H359" s="176"/>
      <c r="I359" s="176"/>
      <c r="J359" s="176"/>
      <c r="K359" s="176"/>
      <c r="L359" s="176"/>
      <c r="M359" s="176"/>
      <c r="N359" s="176"/>
      <c r="O359" s="176"/>
      <c r="P359" s="176"/>
      <c r="Q359" s="432"/>
      <c r="R359" s="432"/>
      <c r="S359" s="430"/>
      <c r="T359" s="430"/>
      <c r="U359" s="430"/>
      <c r="V359" s="430"/>
      <c r="W359" s="430"/>
      <c r="X359" s="430"/>
      <c r="Y359" s="430"/>
      <c r="Z359" s="430"/>
    </row>
    <row r="360">
      <c r="A360" s="427" t="s">
        <v>1754</v>
      </c>
      <c r="B360" s="134" t="s">
        <v>1755</v>
      </c>
      <c r="C360" s="134" t="s">
        <v>1521</v>
      </c>
      <c r="D360" s="180" t="s">
        <v>192</v>
      </c>
      <c r="E360" s="36" t="s">
        <v>1250</v>
      </c>
      <c r="F360" s="134" t="s">
        <v>581</v>
      </c>
      <c r="G360" s="431"/>
      <c r="H360" s="176"/>
      <c r="I360" s="176"/>
      <c r="J360" s="176"/>
      <c r="K360" s="176"/>
      <c r="L360" s="176"/>
      <c r="M360" s="176"/>
      <c r="N360" s="176"/>
      <c r="O360" s="176"/>
      <c r="P360" s="176"/>
      <c r="Q360" s="432"/>
      <c r="R360" s="432"/>
      <c r="S360" s="430"/>
      <c r="T360" s="430"/>
      <c r="U360" s="430"/>
      <c r="V360" s="430"/>
      <c r="W360" s="430"/>
      <c r="X360" s="430"/>
      <c r="Y360" s="430"/>
      <c r="Z360" s="430"/>
    </row>
    <row r="361">
      <c r="A361" s="427" t="s">
        <v>1756</v>
      </c>
      <c r="B361" s="134" t="s">
        <v>1757</v>
      </c>
      <c r="C361" s="134" t="s">
        <v>1524</v>
      </c>
      <c r="D361" s="180" t="s">
        <v>192</v>
      </c>
      <c r="E361" s="36" t="s">
        <v>1250</v>
      </c>
      <c r="F361" s="134" t="s">
        <v>581</v>
      </c>
      <c r="G361" s="431"/>
      <c r="H361" s="176"/>
      <c r="I361" s="176"/>
      <c r="J361" s="176"/>
      <c r="K361" s="176"/>
      <c r="L361" s="176"/>
      <c r="M361" s="176"/>
      <c r="N361" s="176"/>
      <c r="O361" s="176"/>
      <c r="P361" s="176"/>
      <c r="Q361" s="432"/>
      <c r="R361" s="432"/>
      <c r="S361" s="430"/>
      <c r="T361" s="430"/>
      <c r="U361" s="430"/>
      <c r="V361" s="430"/>
      <c r="W361" s="430"/>
      <c r="X361" s="430"/>
      <c r="Y361" s="430"/>
      <c r="Z361" s="430"/>
    </row>
    <row r="362">
      <c r="A362" s="427" t="s">
        <v>1758</v>
      </c>
      <c r="B362" s="134" t="s">
        <v>1759</v>
      </c>
      <c r="C362" s="134" t="s">
        <v>1530</v>
      </c>
      <c r="D362" s="180" t="s">
        <v>192</v>
      </c>
      <c r="E362" s="36" t="s">
        <v>1250</v>
      </c>
      <c r="F362" s="134" t="s">
        <v>581</v>
      </c>
      <c r="G362" s="431"/>
      <c r="H362" s="176"/>
      <c r="I362" s="176"/>
      <c r="J362" s="176"/>
      <c r="K362" s="176"/>
      <c r="L362" s="176"/>
      <c r="M362" s="176"/>
      <c r="N362" s="176"/>
      <c r="O362" s="176"/>
      <c r="P362" s="176"/>
      <c r="Q362" s="432"/>
      <c r="R362" s="432"/>
      <c r="S362" s="430"/>
      <c r="T362" s="430"/>
      <c r="U362" s="430"/>
      <c r="V362" s="430"/>
      <c r="W362" s="430"/>
      <c r="X362" s="430"/>
      <c r="Y362" s="430"/>
      <c r="Z362" s="430"/>
    </row>
    <row r="363">
      <c r="A363" s="427" t="s">
        <v>1760</v>
      </c>
      <c r="B363" s="134" t="s">
        <v>1761</v>
      </c>
      <c r="C363" s="134" t="s">
        <v>1524</v>
      </c>
      <c r="D363" s="180" t="s">
        <v>192</v>
      </c>
      <c r="E363" s="36" t="s">
        <v>1250</v>
      </c>
      <c r="F363" s="134" t="s">
        <v>581</v>
      </c>
      <c r="G363" s="431"/>
      <c r="H363" s="176"/>
      <c r="I363" s="176"/>
      <c r="J363" s="176"/>
      <c r="K363" s="176"/>
      <c r="L363" s="176"/>
      <c r="M363" s="176"/>
      <c r="N363" s="176"/>
      <c r="O363" s="176"/>
      <c r="P363" s="176"/>
      <c r="Q363" s="432"/>
      <c r="R363" s="432"/>
      <c r="S363" s="430"/>
      <c r="T363" s="430"/>
      <c r="U363" s="430"/>
      <c r="V363" s="430"/>
      <c r="W363" s="430"/>
      <c r="X363" s="430"/>
      <c r="Y363" s="430"/>
      <c r="Z363" s="430"/>
    </row>
    <row r="364">
      <c r="A364" s="427" t="s">
        <v>1762</v>
      </c>
      <c r="B364" s="134" t="s">
        <v>1763</v>
      </c>
      <c r="C364" s="134" t="s">
        <v>1530</v>
      </c>
      <c r="D364" s="180" t="s">
        <v>192</v>
      </c>
      <c r="E364" s="36" t="s">
        <v>1250</v>
      </c>
      <c r="F364" s="134" t="s">
        <v>581</v>
      </c>
      <c r="G364" s="431"/>
      <c r="H364" s="176"/>
      <c r="I364" s="176"/>
      <c r="J364" s="176"/>
      <c r="K364" s="176"/>
      <c r="L364" s="176"/>
      <c r="M364" s="176"/>
      <c r="N364" s="176"/>
      <c r="O364" s="176"/>
      <c r="P364" s="176"/>
      <c r="Q364" s="432"/>
      <c r="R364" s="432"/>
      <c r="S364" s="430"/>
      <c r="T364" s="430"/>
      <c r="U364" s="430"/>
      <c r="V364" s="430"/>
      <c r="W364" s="430"/>
      <c r="X364" s="430"/>
      <c r="Y364" s="430"/>
      <c r="Z364" s="430"/>
    </row>
    <row r="365">
      <c r="A365" s="427" t="s">
        <v>1764</v>
      </c>
      <c r="B365" s="134" t="s">
        <v>1765</v>
      </c>
      <c r="C365" s="134" t="s">
        <v>1524</v>
      </c>
      <c r="D365" s="180" t="s">
        <v>192</v>
      </c>
      <c r="E365" s="36" t="s">
        <v>1250</v>
      </c>
      <c r="F365" s="134" t="s">
        <v>581</v>
      </c>
      <c r="G365" s="431"/>
      <c r="H365" s="176"/>
      <c r="I365" s="176"/>
      <c r="J365" s="176"/>
      <c r="K365" s="176"/>
      <c r="L365" s="176"/>
      <c r="M365" s="176"/>
      <c r="N365" s="176"/>
      <c r="O365" s="176"/>
      <c r="P365" s="176"/>
      <c r="Q365" s="432"/>
      <c r="R365" s="432"/>
      <c r="S365" s="430"/>
      <c r="T365" s="430"/>
      <c r="U365" s="430"/>
      <c r="V365" s="430"/>
      <c r="W365" s="430"/>
      <c r="X365" s="430"/>
      <c r="Y365" s="430"/>
      <c r="Z365" s="430"/>
    </row>
    <row r="366">
      <c r="A366" s="427" t="s">
        <v>1766</v>
      </c>
      <c r="B366" s="134" t="s">
        <v>1767</v>
      </c>
      <c r="C366" s="134" t="s">
        <v>1530</v>
      </c>
      <c r="D366" s="180" t="s">
        <v>192</v>
      </c>
      <c r="E366" s="36" t="s">
        <v>1250</v>
      </c>
      <c r="F366" s="134" t="s">
        <v>581</v>
      </c>
      <c r="G366" s="431"/>
      <c r="H366" s="176"/>
      <c r="I366" s="176"/>
      <c r="J366" s="176"/>
      <c r="K366" s="176"/>
      <c r="L366" s="176"/>
      <c r="M366" s="176"/>
      <c r="N366" s="176"/>
      <c r="O366" s="176"/>
      <c r="P366" s="176"/>
      <c r="Q366" s="432"/>
      <c r="R366" s="432"/>
      <c r="S366" s="430"/>
      <c r="T366" s="430"/>
      <c r="U366" s="430"/>
      <c r="V366" s="430"/>
      <c r="W366" s="430"/>
      <c r="X366" s="430"/>
      <c r="Y366" s="430"/>
      <c r="Z366" s="430"/>
    </row>
    <row r="367">
      <c r="A367" s="427" t="s">
        <v>1768</v>
      </c>
      <c r="B367" s="134" t="s">
        <v>1769</v>
      </c>
      <c r="C367" s="134" t="s">
        <v>1524</v>
      </c>
      <c r="D367" s="180" t="s">
        <v>192</v>
      </c>
      <c r="E367" s="36" t="s">
        <v>1257</v>
      </c>
      <c r="F367" s="134" t="s">
        <v>581</v>
      </c>
      <c r="G367" s="431"/>
      <c r="H367" s="176"/>
      <c r="I367" s="176"/>
      <c r="J367" s="176"/>
      <c r="K367" s="176"/>
      <c r="L367" s="176"/>
      <c r="M367" s="176"/>
      <c r="N367" s="176"/>
      <c r="O367" s="176"/>
      <c r="P367" s="176"/>
      <c r="Q367" s="432"/>
      <c r="R367" s="432"/>
      <c r="S367" s="430"/>
      <c r="T367" s="430"/>
      <c r="U367" s="430"/>
      <c r="V367" s="430"/>
      <c r="W367" s="430"/>
      <c r="X367" s="430"/>
      <c r="Y367" s="430"/>
      <c r="Z367" s="430"/>
    </row>
    <row r="368">
      <c r="A368" s="427" t="s">
        <v>1770</v>
      </c>
      <c r="B368" s="134" t="s">
        <v>1771</v>
      </c>
      <c r="C368" s="134" t="s">
        <v>1530</v>
      </c>
      <c r="D368" s="180" t="s">
        <v>192</v>
      </c>
      <c r="E368" s="36" t="s">
        <v>1257</v>
      </c>
      <c r="F368" s="134" t="s">
        <v>581</v>
      </c>
      <c r="G368" s="431"/>
      <c r="H368" s="176"/>
      <c r="I368" s="176"/>
      <c r="J368" s="176"/>
      <c r="K368" s="176"/>
      <c r="L368" s="176"/>
      <c r="M368" s="176"/>
      <c r="N368" s="176"/>
      <c r="O368" s="176"/>
      <c r="P368" s="176"/>
      <c r="Q368" s="432"/>
      <c r="R368" s="432"/>
      <c r="S368" s="430"/>
      <c r="T368" s="430"/>
      <c r="U368" s="430"/>
      <c r="V368" s="430"/>
      <c r="W368" s="430"/>
      <c r="X368" s="430"/>
      <c r="Y368" s="430"/>
      <c r="Z368" s="430"/>
    </row>
    <row r="369">
      <c r="A369" s="427" t="s">
        <v>1772</v>
      </c>
      <c r="B369" s="134" t="s">
        <v>1773</v>
      </c>
      <c r="C369" s="134" t="s">
        <v>1524</v>
      </c>
      <c r="D369" s="180" t="s">
        <v>192</v>
      </c>
      <c r="E369" s="36" t="s">
        <v>1257</v>
      </c>
      <c r="F369" s="134" t="s">
        <v>581</v>
      </c>
      <c r="G369" s="431"/>
      <c r="H369" s="176"/>
      <c r="I369" s="176"/>
      <c r="J369" s="176"/>
      <c r="K369" s="176"/>
      <c r="L369" s="176"/>
      <c r="M369" s="176"/>
      <c r="N369" s="176"/>
      <c r="O369" s="176"/>
      <c r="P369" s="176"/>
      <c r="Q369" s="432"/>
      <c r="R369" s="432"/>
      <c r="S369" s="430"/>
      <c r="T369" s="430"/>
      <c r="U369" s="430"/>
      <c r="V369" s="430"/>
      <c r="W369" s="430"/>
      <c r="X369" s="430"/>
      <c r="Y369" s="430"/>
      <c r="Z369" s="430"/>
    </row>
    <row r="370">
      <c r="A370" s="427" t="s">
        <v>1774</v>
      </c>
      <c r="B370" s="134" t="s">
        <v>1775</v>
      </c>
      <c r="C370" s="134" t="s">
        <v>1530</v>
      </c>
      <c r="D370" s="180" t="s">
        <v>192</v>
      </c>
      <c r="E370" s="36" t="s">
        <v>1257</v>
      </c>
      <c r="F370" s="134" t="s">
        <v>581</v>
      </c>
      <c r="G370" s="431"/>
      <c r="H370" s="176"/>
      <c r="I370" s="176"/>
      <c r="J370" s="176"/>
      <c r="K370" s="176"/>
      <c r="L370" s="176"/>
      <c r="M370" s="176"/>
      <c r="N370" s="176"/>
      <c r="O370" s="176"/>
      <c r="P370" s="176"/>
      <c r="Q370" s="432"/>
      <c r="R370" s="432"/>
      <c r="S370" s="430"/>
      <c r="T370" s="430"/>
      <c r="U370" s="430"/>
      <c r="V370" s="430"/>
      <c r="W370" s="430"/>
      <c r="X370" s="430"/>
      <c r="Y370" s="430"/>
      <c r="Z370" s="430"/>
    </row>
    <row r="371">
      <c r="A371" s="427" t="s">
        <v>1776</v>
      </c>
      <c r="B371" s="134" t="s">
        <v>1777</v>
      </c>
      <c r="C371" s="134" t="s">
        <v>1524</v>
      </c>
      <c r="D371" s="180" t="s">
        <v>192</v>
      </c>
      <c r="E371" s="36" t="s">
        <v>1257</v>
      </c>
      <c r="F371" s="134" t="s">
        <v>581</v>
      </c>
      <c r="G371" s="431"/>
      <c r="H371" s="176"/>
      <c r="I371" s="176"/>
      <c r="J371" s="176"/>
      <c r="K371" s="176"/>
      <c r="L371" s="176"/>
      <c r="M371" s="176"/>
      <c r="N371" s="176"/>
      <c r="O371" s="176"/>
      <c r="P371" s="176"/>
      <c r="Q371" s="432"/>
      <c r="R371" s="432"/>
      <c r="S371" s="430"/>
      <c r="T371" s="430"/>
      <c r="U371" s="430"/>
      <c r="V371" s="430"/>
      <c r="W371" s="430"/>
      <c r="X371" s="430"/>
      <c r="Y371" s="430"/>
      <c r="Z371" s="430"/>
    </row>
    <row r="372">
      <c r="A372" s="427" t="s">
        <v>1778</v>
      </c>
      <c r="B372" s="134" t="s">
        <v>1779</v>
      </c>
      <c r="C372" s="134" t="s">
        <v>1530</v>
      </c>
      <c r="D372" s="180" t="s">
        <v>192</v>
      </c>
      <c r="E372" s="36" t="s">
        <v>1257</v>
      </c>
      <c r="F372" s="134" t="s">
        <v>581</v>
      </c>
      <c r="G372" s="431"/>
      <c r="H372" s="176"/>
      <c r="I372" s="176"/>
      <c r="J372" s="176"/>
      <c r="K372" s="176"/>
      <c r="L372" s="176"/>
      <c r="M372" s="176"/>
      <c r="N372" s="176"/>
      <c r="O372" s="176"/>
      <c r="P372" s="176"/>
      <c r="Q372" s="432"/>
      <c r="R372" s="432"/>
      <c r="S372" s="430"/>
      <c r="T372" s="430"/>
      <c r="U372" s="430"/>
      <c r="V372" s="430"/>
      <c r="W372" s="430"/>
      <c r="X372" s="430"/>
      <c r="Y372" s="430"/>
      <c r="Z372" s="430"/>
    </row>
    <row r="373">
      <c r="A373" s="427" t="s">
        <v>1780</v>
      </c>
      <c r="B373" s="134" t="s">
        <v>1781</v>
      </c>
      <c r="C373" s="134" t="s">
        <v>1521</v>
      </c>
      <c r="D373" s="180" t="s">
        <v>192</v>
      </c>
      <c r="E373" s="36" t="s">
        <v>1259</v>
      </c>
      <c r="F373" s="134" t="s">
        <v>581</v>
      </c>
      <c r="G373" s="431"/>
      <c r="H373" s="176"/>
      <c r="I373" s="176"/>
      <c r="J373" s="176"/>
      <c r="K373" s="176"/>
      <c r="L373" s="176"/>
      <c r="M373" s="176"/>
      <c r="N373" s="176"/>
      <c r="O373" s="176"/>
      <c r="P373" s="176"/>
      <c r="Q373" s="432"/>
      <c r="R373" s="432"/>
      <c r="S373" s="430"/>
      <c r="T373" s="430"/>
      <c r="U373" s="430"/>
      <c r="V373" s="430"/>
      <c r="W373" s="430"/>
      <c r="X373" s="430"/>
      <c r="Y373" s="430"/>
      <c r="Z373" s="430"/>
    </row>
    <row r="374">
      <c r="A374" s="427" t="s">
        <v>1782</v>
      </c>
      <c r="B374" s="134" t="s">
        <v>1783</v>
      </c>
      <c r="C374" s="134" t="s">
        <v>1530</v>
      </c>
      <c r="D374" s="180" t="s">
        <v>192</v>
      </c>
      <c r="E374" s="36" t="s">
        <v>1259</v>
      </c>
      <c r="F374" s="134" t="s">
        <v>581</v>
      </c>
      <c r="G374" s="431"/>
      <c r="H374" s="176"/>
      <c r="I374" s="176"/>
      <c r="J374" s="176"/>
      <c r="K374" s="176"/>
      <c r="L374" s="176"/>
      <c r="M374" s="176"/>
      <c r="N374" s="176"/>
      <c r="O374" s="176"/>
      <c r="P374" s="176"/>
      <c r="Q374" s="432"/>
      <c r="R374" s="432"/>
      <c r="S374" s="430"/>
      <c r="T374" s="430"/>
      <c r="U374" s="430"/>
      <c r="V374" s="430"/>
      <c r="W374" s="430"/>
      <c r="X374" s="430"/>
      <c r="Y374" s="430"/>
      <c r="Z374" s="430"/>
    </row>
    <row r="375">
      <c r="A375" s="427" t="s">
        <v>1784</v>
      </c>
      <c r="B375" s="134" t="s">
        <v>1785</v>
      </c>
      <c r="C375" s="134" t="s">
        <v>1530</v>
      </c>
      <c r="D375" s="180" t="s">
        <v>192</v>
      </c>
      <c r="E375" s="36" t="s">
        <v>1259</v>
      </c>
      <c r="F375" s="134" t="s">
        <v>581</v>
      </c>
      <c r="G375" s="431"/>
      <c r="H375" s="176"/>
      <c r="I375" s="176"/>
      <c r="J375" s="176"/>
      <c r="K375" s="176"/>
      <c r="L375" s="176"/>
      <c r="M375" s="176"/>
      <c r="N375" s="176"/>
      <c r="O375" s="176"/>
      <c r="P375" s="176"/>
      <c r="Q375" s="432"/>
      <c r="R375" s="432"/>
      <c r="S375" s="430"/>
      <c r="T375" s="430"/>
      <c r="U375" s="430"/>
      <c r="V375" s="430"/>
      <c r="W375" s="430"/>
      <c r="X375" s="430"/>
      <c r="Y375" s="430"/>
      <c r="Z375" s="430"/>
    </row>
    <row r="376">
      <c r="A376" s="427" t="s">
        <v>1786</v>
      </c>
      <c r="B376" s="134" t="s">
        <v>1787</v>
      </c>
      <c r="C376" s="134" t="s">
        <v>1530</v>
      </c>
      <c r="D376" s="180" t="s">
        <v>192</v>
      </c>
      <c r="E376" s="36" t="s">
        <v>1259</v>
      </c>
      <c r="F376" s="134" t="s">
        <v>581</v>
      </c>
      <c r="G376" s="431"/>
      <c r="H376" s="176"/>
      <c r="I376" s="176"/>
      <c r="J376" s="176"/>
      <c r="K376" s="176"/>
      <c r="L376" s="176"/>
      <c r="M376" s="176"/>
      <c r="N376" s="176"/>
      <c r="O376" s="176"/>
      <c r="P376" s="176"/>
      <c r="Q376" s="432"/>
      <c r="R376" s="432"/>
      <c r="S376" s="430"/>
      <c r="T376" s="430"/>
      <c r="U376" s="430"/>
      <c r="V376" s="430"/>
      <c r="W376" s="430"/>
      <c r="X376" s="430"/>
      <c r="Y376" s="430"/>
      <c r="Z376" s="430"/>
    </row>
    <row r="377">
      <c r="A377" s="427" t="s">
        <v>1788</v>
      </c>
      <c r="B377" s="134" t="s">
        <v>1789</v>
      </c>
      <c r="C377" s="134" t="s">
        <v>1530</v>
      </c>
      <c r="D377" s="180" t="s">
        <v>192</v>
      </c>
      <c r="E377" s="36" t="s">
        <v>1474</v>
      </c>
      <c r="F377" s="134" t="s">
        <v>581</v>
      </c>
      <c r="G377" s="431"/>
      <c r="H377" s="176"/>
      <c r="I377" s="176"/>
      <c r="J377" s="176"/>
      <c r="K377" s="176"/>
      <c r="L377" s="176"/>
      <c r="M377" s="176"/>
      <c r="N377" s="176"/>
      <c r="O377" s="176"/>
      <c r="P377" s="176"/>
      <c r="Q377" s="432"/>
      <c r="R377" s="432"/>
      <c r="S377" s="430"/>
      <c r="T377" s="430"/>
      <c r="U377" s="430"/>
      <c r="V377" s="430"/>
      <c r="W377" s="430"/>
      <c r="X377" s="430"/>
      <c r="Y377" s="430"/>
      <c r="Z377" s="430"/>
    </row>
    <row r="378">
      <c r="A378" s="427" t="s">
        <v>1790</v>
      </c>
      <c r="B378" s="134" t="s">
        <v>1791</v>
      </c>
      <c r="C378" s="134" t="s">
        <v>1530</v>
      </c>
      <c r="D378" s="180" t="s">
        <v>192</v>
      </c>
      <c r="E378" s="36" t="s">
        <v>1474</v>
      </c>
      <c r="F378" s="134" t="s">
        <v>581</v>
      </c>
      <c r="G378" s="431"/>
      <c r="H378" s="176"/>
      <c r="I378" s="176"/>
      <c r="J378" s="176"/>
      <c r="K378" s="176"/>
      <c r="L378" s="176"/>
      <c r="M378" s="176"/>
      <c r="N378" s="176"/>
      <c r="O378" s="176"/>
      <c r="P378" s="176"/>
      <c r="Q378" s="432"/>
      <c r="R378" s="432"/>
      <c r="S378" s="430"/>
      <c r="T378" s="430"/>
      <c r="U378" s="430"/>
      <c r="V378" s="430"/>
      <c r="W378" s="430"/>
      <c r="X378" s="430"/>
      <c r="Y378" s="430"/>
      <c r="Z378" s="430"/>
    </row>
    <row r="379">
      <c r="A379" s="427" t="s">
        <v>1792</v>
      </c>
      <c r="B379" s="134" t="s">
        <v>1793</v>
      </c>
      <c r="C379" s="134" t="s">
        <v>1530</v>
      </c>
      <c r="D379" s="180" t="s">
        <v>192</v>
      </c>
      <c r="E379" s="36" t="s">
        <v>1474</v>
      </c>
      <c r="F379" s="134" t="s">
        <v>581</v>
      </c>
      <c r="G379" s="431"/>
      <c r="H379" s="176"/>
      <c r="I379" s="176"/>
      <c r="J379" s="176"/>
      <c r="K379" s="176"/>
      <c r="L379" s="176"/>
      <c r="M379" s="176"/>
      <c r="N379" s="176"/>
      <c r="O379" s="176"/>
      <c r="P379" s="176"/>
      <c r="Q379" s="432"/>
      <c r="R379" s="432"/>
      <c r="S379" s="430"/>
      <c r="T379" s="430"/>
      <c r="U379" s="430"/>
      <c r="V379" s="430"/>
      <c r="W379" s="430"/>
      <c r="X379" s="430"/>
      <c r="Y379" s="430"/>
      <c r="Z379" s="430"/>
    </row>
    <row r="380">
      <c r="A380" s="427" t="s">
        <v>1794</v>
      </c>
      <c r="B380" s="134" t="s">
        <v>1795</v>
      </c>
      <c r="C380" s="134" t="s">
        <v>1530</v>
      </c>
      <c r="D380" s="180" t="s">
        <v>192</v>
      </c>
      <c r="E380" s="36" t="s">
        <v>1505</v>
      </c>
      <c r="F380" s="134" t="s">
        <v>581</v>
      </c>
      <c r="G380" s="431"/>
      <c r="H380" s="176"/>
      <c r="I380" s="176"/>
      <c r="J380" s="176"/>
      <c r="K380" s="176"/>
      <c r="L380" s="176"/>
      <c r="M380" s="176"/>
      <c r="N380" s="176"/>
      <c r="O380" s="176"/>
      <c r="P380" s="176"/>
      <c r="Q380" s="432"/>
      <c r="R380" s="432"/>
      <c r="S380" s="430"/>
      <c r="T380" s="430"/>
      <c r="U380" s="430"/>
      <c r="V380" s="430"/>
      <c r="W380" s="430"/>
      <c r="X380" s="430"/>
      <c r="Y380" s="430"/>
      <c r="Z380" s="430"/>
    </row>
    <row r="381">
      <c r="A381" s="427" t="s">
        <v>1796</v>
      </c>
      <c r="B381" s="134" t="s">
        <v>1797</v>
      </c>
      <c r="C381" s="134" t="s">
        <v>1530</v>
      </c>
      <c r="D381" s="180" t="s">
        <v>192</v>
      </c>
      <c r="E381" s="36" t="s">
        <v>1505</v>
      </c>
      <c r="F381" s="134" t="s">
        <v>581</v>
      </c>
      <c r="G381" s="431"/>
      <c r="H381" s="176"/>
      <c r="I381" s="176"/>
      <c r="J381" s="176"/>
      <c r="K381" s="176"/>
      <c r="L381" s="176"/>
      <c r="M381" s="176"/>
      <c r="N381" s="176"/>
      <c r="O381" s="176"/>
      <c r="P381" s="176"/>
      <c r="Q381" s="432"/>
      <c r="R381" s="432"/>
      <c r="S381" s="430"/>
      <c r="T381" s="430"/>
      <c r="U381" s="430"/>
      <c r="V381" s="430"/>
      <c r="W381" s="430"/>
      <c r="X381" s="430"/>
      <c r="Y381" s="430"/>
      <c r="Z381" s="430"/>
    </row>
    <row r="382">
      <c r="A382" s="427" t="s">
        <v>1798</v>
      </c>
      <c r="B382" s="176" t="s">
        <v>1513</v>
      </c>
      <c r="C382" s="36" t="s">
        <v>1408</v>
      </c>
      <c r="D382" s="428" t="s">
        <v>191</v>
      </c>
      <c r="E382" s="36" t="s">
        <v>1505</v>
      </c>
      <c r="F382" s="134" t="s">
        <v>581</v>
      </c>
      <c r="G382" s="429">
        <f>IFERROR(__xludf.DUMMYFUNCTION("IF(D382=""CELL-NEW"", IF(REGEXMATCH(E382, ""Pro Max""), 0.5, IF(REGEXMATCH(E382, ""Pro""), 0.4, 0.35)), """")"),0.5)</f>
        <v>0.5</v>
      </c>
      <c r="H382" s="176"/>
      <c r="I382" s="176"/>
      <c r="J382" s="176"/>
      <c r="K382" s="176"/>
      <c r="L382" s="176"/>
      <c r="M382" s="176"/>
      <c r="N382" s="176"/>
      <c r="O382" s="176"/>
      <c r="P382" s="176"/>
      <c r="Q382" s="430"/>
      <c r="R382" s="430"/>
      <c r="S382" s="430"/>
      <c r="T382" s="430"/>
      <c r="U382" s="430"/>
      <c r="V382" s="430"/>
      <c r="W382" s="430"/>
      <c r="X382" s="430"/>
      <c r="Y382" s="430"/>
      <c r="Z382" s="430"/>
    </row>
    <row r="383">
      <c r="A383" s="427" t="s">
        <v>1799</v>
      </c>
      <c r="B383" s="176" t="s">
        <v>1515</v>
      </c>
      <c r="C383" s="36" t="s">
        <v>1408</v>
      </c>
      <c r="D383" s="428" t="s">
        <v>191</v>
      </c>
      <c r="E383" s="36" t="s">
        <v>1505</v>
      </c>
      <c r="F383" s="134" t="s">
        <v>581</v>
      </c>
      <c r="G383" s="429">
        <f>IFERROR(__xludf.DUMMYFUNCTION("IF(D383=""CELL-NEW"", IF(REGEXMATCH(E383, ""Pro Max""), 0.5, IF(REGEXMATCH(E383, ""Pro""), 0.4, 0.35)), """")"),0.5)</f>
        <v>0.5</v>
      </c>
      <c r="H383" s="176"/>
      <c r="I383" s="176"/>
      <c r="J383" s="176"/>
      <c r="K383" s="176"/>
      <c r="L383" s="176"/>
      <c r="M383" s="176"/>
      <c r="N383" s="176"/>
      <c r="O383" s="176"/>
      <c r="P383" s="176"/>
      <c r="Q383" s="430"/>
      <c r="R383" s="430"/>
      <c r="S383" s="430"/>
      <c r="T383" s="430"/>
      <c r="U383" s="430"/>
      <c r="V383" s="430"/>
      <c r="W383" s="430"/>
      <c r="X383" s="430"/>
      <c r="Y383" s="430"/>
      <c r="Z383" s="430"/>
    </row>
    <row r="384">
      <c r="A384" s="427" t="s">
        <v>831</v>
      </c>
      <c r="B384" s="176" t="s">
        <v>858</v>
      </c>
      <c r="C384" s="36" t="s">
        <v>1418</v>
      </c>
      <c r="D384" s="428" t="s">
        <v>191</v>
      </c>
      <c r="E384" s="36" t="s">
        <v>1505</v>
      </c>
      <c r="F384" s="134" t="s">
        <v>581</v>
      </c>
      <c r="G384" s="429">
        <f>IFERROR(__xludf.DUMMYFUNCTION("IF(D384=""CELL-NEW"", IF(REGEXMATCH(E384, ""Pro Max""), 0.5, IF(REGEXMATCH(E384, ""Pro""), 0.4, 0.35)), """")"),0.5)</f>
        <v>0.5</v>
      </c>
      <c r="H384" s="176"/>
      <c r="I384" s="176"/>
      <c r="J384" s="176"/>
      <c r="K384" s="176"/>
      <c r="L384" s="176"/>
      <c r="M384" s="176"/>
      <c r="N384" s="176"/>
      <c r="O384" s="176"/>
      <c r="P384" s="176"/>
      <c r="Q384" s="430"/>
      <c r="R384" s="430"/>
      <c r="S384" s="430"/>
      <c r="T384" s="430"/>
      <c r="U384" s="430"/>
      <c r="V384" s="430"/>
      <c r="W384" s="430"/>
      <c r="X384" s="430"/>
      <c r="Y384" s="430"/>
      <c r="Z384" s="430"/>
    </row>
    <row r="385">
      <c r="A385" s="427" t="s">
        <v>1800</v>
      </c>
      <c r="B385" s="176" t="s">
        <v>1507</v>
      </c>
      <c r="C385" s="36" t="s">
        <v>1418</v>
      </c>
      <c r="D385" s="428" t="s">
        <v>191</v>
      </c>
      <c r="E385" s="36" t="s">
        <v>1505</v>
      </c>
      <c r="F385" s="134" t="s">
        <v>581</v>
      </c>
      <c r="G385" s="429">
        <f>IFERROR(__xludf.DUMMYFUNCTION("IF(D385=""CELL-NEW"", IF(REGEXMATCH(E385, ""Pro Max""), 0.5, IF(REGEXMATCH(E385, ""Pro""), 0.4, 0.35)), """")"),0.5)</f>
        <v>0.5</v>
      </c>
      <c r="H385" s="176"/>
      <c r="I385" s="176"/>
      <c r="J385" s="176"/>
      <c r="K385" s="176"/>
      <c r="L385" s="176"/>
      <c r="M385" s="176"/>
      <c r="N385" s="176"/>
      <c r="O385" s="176"/>
      <c r="P385" s="176"/>
      <c r="Q385" s="430"/>
      <c r="R385" s="430"/>
      <c r="S385" s="430"/>
      <c r="T385" s="430"/>
      <c r="U385" s="430"/>
      <c r="V385" s="430"/>
      <c r="W385" s="430"/>
      <c r="X385" s="430"/>
      <c r="Y385" s="430"/>
      <c r="Z385" s="430"/>
    </row>
    <row r="386">
      <c r="A386" s="427" t="s">
        <v>1801</v>
      </c>
      <c r="B386" s="176" t="s">
        <v>1509</v>
      </c>
      <c r="C386" s="36" t="s">
        <v>1418</v>
      </c>
      <c r="D386" s="428" t="s">
        <v>191</v>
      </c>
      <c r="E386" s="36" t="s">
        <v>1505</v>
      </c>
      <c r="F386" s="134" t="s">
        <v>581</v>
      </c>
      <c r="G386" s="429">
        <f>IFERROR(__xludf.DUMMYFUNCTION("IF(D386=""CELL-NEW"", IF(REGEXMATCH(E386, ""Pro Max""), 0.5, IF(REGEXMATCH(E386, ""Pro""), 0.4, 0.35)), """")"),0.5)</f>
        <v>0.5</v>
      </c>
      <c r="H386" s="176"/>
      <c r="I386" s="176"/>
      <c r="J386" s="176"/>
      <c r="K386" s="176"/>
      <c r="L386" s="176"/>
      <c r="M386" s="176"/>
      <c r="N386" s="176"/>
      <c r="O386" s="176"/>
      <c r="P386" s="176"/>
      <c r="Q386" s="430"/>
      <c r="R386" s="430"/>
      <c r="S386" s="430"/>
      <c r="T386" s="430"/>
      <c r="U386" s="430"/>
      <c r="V386" s="430"/>
      <c r="W386" s="430"/>
      <c r="X386" s="430"/>
      <c r="Y386" s="430"/>
      <c r="Z386" s="430"/>
    </row>
    <row r="387">
      <c r="A387" s="427" t="s">
        <v>1802</v>
      </c>
      <c r="B387" s="176" t="s">
        <v>1511</v>
      </c>
      <c r="C387" s="36" t="s">
        <v>1418</v>
      </c>
      <c r="D387" s="428" t="s">
        <v>191</v>
      </c>
      <c r="E387" s="36" t="s">
        <v>1505</v>
      </c>
      <c r="F387" s="134" t="s">
        <v>581</v>
      </c>
      <c r="G387" s="429">
        <f>IFERROR(__xludf.DUMMYFUNCTION("IF(D387=""CELL-NEW"", IF(REGEXMATCH(E387, ""Pro Max""), 0.5, IF(REGEXMATCH(E387, ""Pro""), 0.4, 0.35)), """")"),0.5)</f>
        <v>0.5</v>
      </c>
      <c r="H387" s="176"/>
      <c r="I387" s="176"/>
      <c r="J387" s="176"/>
      <c r="K387" s="176"/>
      <c r="L387" s="176"/>
      <c r="M387" s="176"/>
      <c r="N387" s="176"/>
      <c r="O387" s="176"/>
      <c r="P387" s="176"/>
      <c r="Q387" s="430"/>
      <c r="R387" s="430"/>
      <c r="S387" s="430"/>
      <c r="T387" s="430"/>
      <c r="U387" s="430"/>
      <c r="V387" s="430"/>
      <c r="W387" s="430"/>
      <c r="X387" s="430"/>
      <c r="Y387" s="430"/>
      <c r="Z387" s="430"/>
    </row>
    <row r="388">
      <c r="A388" s="427" t="s">
        <v>1803</v>
      </c>
      <c r="B388" s="176" t="s">
        <v>1513</v>
      </c>
      <c r="C388" s="36" t="s">
        <v>1418</v>
      </c>
      <c r="D388" s="428" t="s">
        <v>191</v>
      </c>
      <c r="E388" s="36" t="s">
        <v>1505</v>
      </c>
      <c r="F388" s="134" t="s">
        <v>581</v>
      </c>
      <c r="G388" s="429">
        <f>IFERROR(__xludf.DUMMYFUNCTION("IF(D388=""CELL-NEW"", IF(REGEXMATCH(E388, ""Pro Max""), 0.5, IF(REGEXMATCH(E388, ""Pro""), 0.4, 0.35)), """")"),0.5)</f>
        <v>0.5</v>
      </c>
      <c r="H388" s="176"/>
      <c r="I388" s="176"/>
      <c r="J388" s="176"/>
      <c r="K388" s="176"/>
      <c r="L388" s="176"/>
      <c r="M388" s="176"/>
      <c r="N388" s="176"/>
      <c r="O388" s="176"/>
      <c r="P388" s="176"/>
      <c r="Q388" s="430"/>
      <c r="R388" s="430"/>
      <c r="S388" s="430"/>
      <c r="T388" s="430"/>
      <c r="U388" s="430"/>
      <c r="V388" s="430"/>
      <c r="W388" s="430"/>
      <c r="X388" s="430"/>
      <c r="Y388" s="430"/>
      <c r="Z388" s="430"/>
    </row>
    <row r="389">
      <c r="A389" s="427" t="s">
        <v>1804</v>
      </c>
      <c r="B389" s="176" t="s">
        <v>1515</v>
      </c>
      <c r="C389" s="36" t="s">
        <v>1418</v>
      </c>
      <c r="D389" s="428" t="s">
        <v>191</v>
      </c>
      <c r="E389" s="36" t="s">
        <v>1505</v>
      </c>
      <c r="F389" s="134" t="s">
        <v>581</v>
      </c>
      <c r="G389" s="429">
        <f>IFERROR(__xludf.DUMMYFUNCTION("IF(D389=""CELL-NEW"", IF(REGEXMATCH(E389, ""Pro Max""), 0.5, IF(REGEXMATCH(E389, ""Pro""), 0.4, 0.35)), """")"),0.5)</f>
        <v>0.5</v>
      </c>
      <c r="H389" s="176"/>
      <c r="I389" s="176"/>
      <c r="J389" s="176"/>
      <c r="K389" s="176"/>
      <c r="L389" s="176"/>
      <c r="M389" s="176"/>
      <c r="N389" s="176"/>
      <c r="O389" s="176"/>
      <c r="P389" s="176"/>
      <c r="Q389" s="430"/>
      <c r="R389" s="430"/>
      <c r="S389" s="430"/>
      <c r="T389" s="430"/>
      <c r="U389" s="430"/>
      <c r="V389" s="430"/>
      <c r="W389" s="430"/>
      <c r="X389" s="430"/>
      <c r="Y389" s="430"/>
      <c r="Z389" s="430"/>
    </row>
    <row r="390">
      <c r="A390" s="427" t="s">
        <v>649</v>
      </c>
      <c r="B390" s="176" t="s">
        <v>858</v>
      </c>
      <c r="C390" s="36" t="s">
        <v>1421</v>
      </c>
      <c r="D390" s="428" t="s">
        <v>191</v>
      </c>
      <c r="E390" s="36" t="s">
        <v>1505</v>
      </c>
      <c r="F390" s="134" t="s">
        <v>581</v>
      </c>
      <c r="G390" s="429">
        <f>IFERROR(__xludf.DUMMYFUNCTION("IF(D390=""CELL-NEW"", IF(REGEXMATCH(E390, ""Pro Max""), 0.5, IF(REGEXMATCH(E390, ""Pro""), 0.4, 0.35)), """")"),0.5)</f>
        <v>0.5</v>
      </c>
      <c r="H390" s="176"/>
      <c r="I390" s="176"/>
      <c r="J390" s="176"/>
      <c r="K390" s="176"/>
      <c r="L390" s="176"/>
      <c r="M390" s="176"/>
      <c r="N390" s="176"/>
      <c r="O390" s="176"/>
      <c r="P390" s="176"/>
      <c r="Q390" s="430"/>
      <c r="R390" s="430"/>
      <c r="S390" s="430"/>
      <c r="T390" s="430"/>
      <c r="U390" s="430"/>
      <c r="V390" s="430"/>
      <c r="W390" s="430"/>
      <c r="X390" s="430"/>
      <c r="Y390" s="430"/>
      <c r="Z390" s="430"/>
    </row>
    <row r="391">
      <c r="A391" s="427" t="s">
        <v>905</v>
      </c>
      <c r="B391" s="176" t="s">
        <v>1507</v>
      </c>
      <c r="C391" s="36" t="s">
        <v>1421</v>
      </c>
      <c r="D391" s="428" t="s">
        <v>191</v>
      </c>
      <c r="E391" s="36" t="s">
        <v>1505</v>
      </c>
      <c r="F391" s="134" t="s">
        <v>581</v>
      </c>
      <c r="G391" s="429">
        <f>IFERROR(__xludf.DUMMYFUNCTION("IF(D391=""CELL-NEW"", IF(REGEXMATCH(E391, ""Pro Max""), 0.5, IF(REGEXMATCH(E391, ""Pro""), 0.4, 0.35)), """")"),0.5)</f>
        <v>0.5</v>
      </c>
      <c r="H391" s="176"/>
      <c r="I391" s="176"/>
      <c r="J391" s="176"/>
      <c r="K391" s="176"/>
      <c r="L391" s="176"/>
      <c r="M391" s="176"/>
      <c r="N391" s="176"/>
      <c r="O391" s="176"/>
      <c r="P391" s="176"/>
      <c r="Q391" s="430"/>
      <c r="R391" s="430"/>
      <c r="S391" s="430"/>
      <c r="T391" s="430"/>
      <c r="U391" s="430"/>
      <c r="V391" s="430"/>
      <c r="W391" s="430"/>
      <c r="X391" s="430"/>
      <c r="Y391" s="430"/>
      <c r="Z391" s="430"/>
    </row>
    <row r="392">
      <c r="A392" s="427" t="s">
        <v>885</v>
      </c>
      <c r="B392" s="176" t="s">
        <v>1509</v>
      </c>
      <c r="C392" s="36" t="s">
        <v>1421</v>
      </c>
      <c r="D392" s="428" t="s">
        <v>191</v>
      </c>
      <c r="E392" s="36" t="s">
        <v>1505</v>
      </c>
      <c r="F392" s="134" t="s">
        <v>581</v>
      </c>
      <c r="G392" s="429">
        <f>IFERROR(__xludf.DUMMYFUNCTION("IF(D392=""CELL-NEW"", IF(REGEXMATCH(E392, ""Pro Max""), 0.5, IF(REGEXMATCH(E392, ""Pro""), 0.4, 0.35)), """")"),0.5)</f>
        <v>0.5</v>
      </c>
      <c r="H392" s="176"/>
      <c r="I392" s="176"/>
      <c r="J392" s="176"/>
      <c r="K392" s="176"/>
      <c r="L392" s="176"/>
      <c r="M392" s="176"/>
      <c r="N392" s="176"/>
      <c r="O392" s="176"/>
      <c r="P392" s="176"/>
      <c r="Q392" s="430"/>
      <c r="R392" s="430"/>
      <c r="S392" s="430"/>
      <c r="T392" s="430"/>
      <c r="U392" s="430"/>
      <c r="V392" s="430"/>
      <c r="W392" s="430"/>
      <c r="X392" s="430"/>
      <c r="Y392" s="430"/>
      <c r="Z392" s="430"/>
    </row>
    <row r="393">
      <c r="A393" s="427" t="s">
        <v>1805</v>
      </c>
      <c r="B393" s="176" t="s">
        <v>1511</v>
      </c>
      <c r="C393" s="36" t="s">
        <v>1421</v>
      </c>
      <c r="D393" s="428" t="s">
        <v>191</v>
      </c>
      <c r="E393" s="36" t="s">
        <v>1505</v>
      </c>
      <c r="F393" s="134" t="s">
        <v>581</v>
      </c>
      <c r="G393" s="429">
        <f>IFERROR(__xludf.DUMMYFUNCTION("IF(D393=""CELL-NEW"", IF(REGEXMATCH(E393, ""Pro Max""), 0.5, IF(REGEXMATCH(E393, ""Pro""), 0.4, 0.35)), """")"),0.5)</f>
        <v>0.5</v>
      </c>
      <c r="H393" s="176"/>
      <c r="I393" s="176"/>
      <c r="J393" s="176"/>
      <c r="K393" s="176"/>
      <c r="L393" s="176"/>
      <c r="M393" s="176"/>
      <c r="N393" s="176"/>
      <c r="O393" s="176"/>
      <c r="P393" s="176"/>
      <c r="Q393" s="430"/>
      <c r="R393" s="430"/>
      <c r="S393" s="430"/>
      <c r="T393" s="430"/>
      <c r="U393" s="430"/>
      <c r="V393" s="430"/>
      <c r="W393" s="430"/>
      <c r="X393" s="430"/>
      <c r="Y393" s="430"/>
      <c r="Z393" s="430"/>
    </row>
    <row r="394">
      <c r="A394" s="427" t="s">
        <v>1806</v>
      </c>
      <c r="B394" s="176" t="s">
        <v>1513</v>
      </c>
      <c r="C394" s="36" t="s">
        <v>1421</v>
      </c>
      <c r="D394" s="428" t="s">
        <v>191</v>
      </c>
      <c r="E394" s="36" t="s">
        <v>1505</v>
      </c>
      <c r="F394" s="134" t="s">
        <v>581</v>
      </c>
      <c r="G394" s="429">
        <f>IFERROR(__xludf.DUMMYFUNCTION("IF(D394=""CELL-NEW"", IF(REGEXMATCH(E394, ""Pro Max""), 0.5, IF(REGEXMATCH(E394, ""Pro""), 0.4, 0.35)), """")"),0.5)</f>
        <v>0.5</v>
      </c>
      <c r="H394" s="176"/>
      <c r="I394" s="176"/>
      <c r="J394" s="176"/>
      <c r="K394" s="176"/>
      <c r="L394" s="176"/>
      <c r="M394" s="176"/>
      <c r="N394" s="176"/>
      <c r="O394" s="176"/>
      <c r="P394" s="176"/>
      <c r="Q394" s="430"/>
      <c r="R394" s="430"/>
      <c r="S394" s="430"/>
      <c r="T394" s="430"/>
      <c r="U394" s="430"/>
      <c r="V394" s="430"/>
      <c r="W394" s="430"/>
      <c r="X394" s="430"/>
      <c r="Y394" s="430"/>
      <c r="Z394" s="430"/>
    </row>
    <row r="395">
      <c r="A395" s="427" t="s">
        <v>1807</v>
      </c>
      <c r="B395" s="176" t="s">
        <v>1515</v>
      </c>
      <c r="C395" s="36" t="s">
        <v>1421</v>
      </c>
      <c r="D395" s="428" t="s">
        <v>191</v>
      </c>
      <c r="E395" s="36" t="s">
        <v>1505</v>
      </c>
      <c r="F395" s="134" t="s">
        <v>581</v>
      </c>
      <c r="G395" s="429">
        <f>IFERROR(__xludf.DUMMYFUNCTION("IF(D395=""CELL-NEW"", IF(REGEXMATCH(E395, ""Pro Max""), 0.5, IF(REGEXMATCH(E395, ""Pro""), 0.4, 0.35)), """")"),0.5)</f>
        <v>0.5</v>
      </c>
      <c r="H395" s="176"/>
      <c r="I395" s="176"/>
      <c r="J395" s="176"/>
      <c r="K395" s="176"/>
      <c r="L395" s="176"/>
      <c r="M395" s="176"/>
      <c r="N395" s="176"/>
      <c r="O395" s="176"/>
      <c r="P395" s="176"/>
      <c r="Q395" s="430"/>
      <c r="R395" s="430"/>
      <c r="S395" s="430"/>
      <c r="T395" s="430"/>
      <c r="U395" s="430"/>
      <c r="V395" s="430"/>
      <c r="W395" s="430"/>
      <c r="X395" s="430"/>
      <c r="Y395" s="430"/>
      <c r="Z395" s="430"/>
    </row>
    <row r="396">
      <c r="A396" s="427" t="s">
        <v>1808</v>
      </c>
      <c r="B396" s="176" t="s">
        <v>1809</v>
      </c>
      <c r="C396" s="36" t="s">
        <v>1810</v>
      </c>
      <c r="D396" s="428" t="s">
        <v>349</v>
      </c>
      <c r="E396" s="36" t="s">
        <v>1229</v>
      </c>
      <c r="F396" s="134" t="s">
        <v>581</v>
      </c>
      <c r="G396" s="429">
        <v>0.35</v>
      </c>
      <c r="H396" s="176"/>
      <c r="I396" s="176"/>
      <c r="J396" s="176"/>
      <c r="K396" s="176"/>
      <c r="L396" s="176"/>
      <c r="M396" s="176"/>
      <c r="N396" s="176"/>
      <c r="O396" s="176"/>
      <c r="P396" s="176"/>
      <c r="Q396" s="430"/>
      <c r="R396" s="430"/>
      <c r="S396" s="430"/>
      <c r="T396" s="430"/>
      <c r="U396" s="430"/>
      <c r="V396" s="430"/>
      <c r="W396" s="430"/>
      <c r="X396" s="430"/>
      <c r="Y396" s="430"/>
      <c r="Z396" s="430"/>
    </row>
    <row r="397">
      <c r="A397" s="427" t="s">
        <v>1811</v>
      </c>
      <c r="B397" s="176" t="s">
        <v>1812</v>
      </c>
      <c r="C397" s="36" t="s">
        <v>1810</v>
      </c>
      <c r="D397" s="428" t="s">
        <v>349</v>
      </c>
      <c r="E397" s="36" t="s">
        <v>1545</v>
      </c>
      <c r="F397" s="134" t="s">
        <v>581</v>
      </c>
      <c r="G397" s="429">
        <v>0.45</v>
      </c>
      <c r="H397" s="176"/>
      <c r="I397" s="176"/>
      <c r="J397" s="176"/>
      <c r="K397" s="176"/>
      <c r="L397" s="176"/>
      <c r="M397" s="176"/>
      <c r="N397" s="176"/>
      <c r="O397" s="176"/>
      <c r="P397" s="176"/>
      <c r="Q397" s="430"/>
      <c r="R397" s="430"/>
      <c r="S397" s="430"/>
      <c r="T397" s="430"/>
      <c r="U397" s="430"/>
      <c r="V397" s="430"/>
      <c r="W397" s="430"/>
      <c r="X397" s="430"/>
      <c r="Y397" s="430"/>
      <c r="Z397" s="430"/>
    </row>
    <row r="398">
      <c r="A398" s="427" t="s">
        <v>1813</v>
      </c>
      <c r="B398" s="176" t="s">
        <v>1814</v>
      </c>
      <c r="C398" s="36" t="s">
        <v>1810</v>
      </c>
      <c r="D398" s="428" t="s">
        <v>349</v>
      </c>
      <c r="E398" s="36" t="s">
        <v>1630</v>
      </c>
      <c r="F398" s="134" t="s">
        <v>581</v>
      </c>
      <c r="G398" s="429">
        <v>0.45</v>
      </c>
      <c r="H398" s="176"/>
      <c r="I398" s="176"/>
      <c r="J398" s="176"/>
      <c r="K398" s="176"/>
      <c r="L398" s="176"/>
      <c r="M398" s="176"/>
      <c r="N398" s="176"/>
      <c r="O398" s="176"/>
      <c r="P398" s="176"/>
      <c r="Q398" s="430"/>
      <c r="R398" s="430"/>
      <c r="S398" s="430"/>
      <c r="T398" s="430"/>
      <c r="U398" s="430"/>
      <c r="V398" s="430"/>
      <c r="W398" s="430"/>
      <c r="X398" s="430"/>
      <c r="Y398" s="430"/>
      <c r="Z398" s="430"/>
    </row>
    <row r="399">
      <c r="A399" s="427" t="s">
        <v>1815</v>
      </c>
      <c r="B399" s="176" t="s">
        <v>1816</v>
      </c>
      <c r="C399" s="36" t="s">
        <v>1810</v>
      </c>
      <c r="D399" s="428" t="s">
        <v>349</v>
      </c>
      <c r="E399" s="36" t="s">
        <v>1630</v>
      </c>
      <c r="F399" s="134" t="s">
        <v>581</v>
      </c>
      <c r="G399" s="429">
        <v>0.45</v>
      </c>
      <c r="H399" s="176"/>
      <c r="I399" s="176"/>
      <c r="J399" s="176"/>
      <c r="K399" s="176"/>
      <c r="L399" s="176"/>
      <c r="M399" s="176"/>
      <c r="N399" s="176"/>
      <c r="O399" s="176"/>
      <c r="P399" s="176"/>
      <c r="Q399" s="430"/>
      <c r="R399" s="430"/>
      <c r="S399" s="430"/>
      <c r="T399" s="430"/>
      <c r="U399" s="430"/>
      <c r="V399" s="430"/>
      <c r="W399" s="430"/>
      <c r="X399" s="430"/>
      <c r="Y399" s="430"/>
      <c r="Z399" s="430"/>
    </row>
    <row r="400">
      <c r="A400" s="427" t="s">
        <v>1817</v>
      </c>
      <c r="B400" s="176" t="s">
        <v>1818</v>
      </c>
      <c r="C400" s="36" t="s">
        <v>1810</v>
      </c>
      <c r="D400" s="428" t="s">
        <v>349</v>
      </c>
      <c r="E400" s="36" t="s">
        <v>1653</v>
      </c>
      <c r="F400" s="134" t="s">
        <v>581</v>
      </c>
      <c r="G400" s="429">
        <v>0.5</v>
      </c>
      <c r="H400" s="176"/>
      <c r="I400" s="176"/>
      <c r="J400" s="176"/>
      <c r="K400" s="176"/>
      <c r="L400" s="176"/>
      <c r="M400" s="176"/>
      <c r="N400" s="176"/>
      <c r="O400" s="176"/>
      <c r="P400" s="176"/>
      <c r="Q400" s="430"/>
      <c r="R400" s="430"/>
      <c r="S400" s="430"/>
      <c r="T400" s="430"/>
      <c r="U400" s="430"/>
      <c r="V400" s="430"/>
      <c r="W400" s="430"/>
      <c r="X400" s="430"/>
      <c r="Y400" s="430"/>
      <c r="Z400" s="430"/>
    </row>
    <row r="401">
      <c r="A401" s="427" t="s">
        <v>1819</v>
      </c>
      <c r="B401" s="176" t="s">
        <v>1820</v>
      </c>
      <c r="C401" s="36" t="s">
        <v>1810</v>
      </c>
      <c r="D401" s="428" t="s">
        <v>349</v>
      </c>
      <c r="E401" s="36" t="s">
        <v>1653</v>
      </c>
      <c r="F401" s="134" t="s">
        <v>581</v>
      </c>
      <c r="G401" s="429">
        <v>0.5</v>
      </c>
      <c r="H401" s="176"/>
      <c r="I401" s="176"/>
      <c r="J401" s="176"/>
      <c r="K401" s="176"/>
      <c r="L401" s="176"/>
      <c r="M401" s="176"/>
      <c r="N401" s="176"/>
      <c r="O401" s="176"/>
      <c r="P401" s="176"/>
      <c r="Q401" s="430"/>
      <c r="R401" s="430"/>
      <c r="S401" s="430"/>
      <c r="T401" s="430"/>
      <c r="U401" s="430"/>
      <c r="V401" s="430"/>
      <c r="W401" s="430"/>
      <c r="X401" s="430"/>
      <c r="Y401" s="430"/>
      <c r="Z401" s="430"/>
    </row>
    <row r="402">
      <c r="A402" s="427" t="s">
        <v>1821</v>
      </c>
      <c r="B402" s="176" t="s">
        <v>1822</v>
      </c>
      <c r="C402" s="36" t="s">
        <v>1810</v>
      </c>
      <c r="D402" s="428" t="s">
        <v>349</v>
      </c>
      <c r="E402" s="36" t="s">
        <v>1653</v>
      </c>
      <c r="F402" s="134" t="s">
        <v>581</v>
      </c>
      <c r="G402" s="429">
        <v>0.5</v>
      </c>
      <c r="H402" s="176"/>
      <c r="I402" s="176"/>
      <c r="J402" s="176"/>
      <c r="K402" s="176"/>
      <c r="L402" s="176"/>
      <c r="M402" s="176"/>
      <c r="N402" s="176"/>
      <c r="O402" s="176"/>
      <c r="P402" s="176"/>
      <c r="Q402" s="430"/>
      <c r="R402" s="430"/>
      <c r="S402" s="430"/>
      <c r="T402" s="430"/>
      <c r="U402" s="430"/>
      <c r="V402" s="430"/>
      <c r="W402" s="430"/>
      <c r="X402" s="430"/>
      <c r="Y402" s="430"/>
      <c r="Z402" s="430"/>
    </row>
    <row r="403">
      <c r="A403" s="427" t="s">
        <v>648</v>
      </c>
      <c r="B403" s="176" t="s">
        <v>1823</v>
      </c>
      <c r="C403" s="36" t="s">
        <v>1810</v>
      </c>
      <c r="D403" s="428" t="s">
        <v>349</v>
      </c>
      <c r="E403" s="36" t="s">
        <v>1359</v>
      </c>
      <c r="F403" s="134" t="s">
        <v>581</v>
      </c>
      <c r="G403" s="429">
        <v>0.45</v>
      </c>
      <c r="H403" s="176"/>
      <c r="I403" s="176"/>
      <c r="J403" s="176"/>
      <c r="K403" s="176"/>
      <c r="L403" s="176"/>
      <c r="M403" s="176"/>
      <c r="N403" s="176"/>
      <c r="O403" s="176"/>
      <c r="P403" s="176"/>
      <c r="Q403" s="430"/>
      <c r="R403" s="430"/>
      <c r="S403" s="430"/>
      <c r="T403" s="430"/>
      <c r="U403" s="430"/>
      <c r="V403" s="430"/>
      <c r="W403" s="430"/>
      <c r="X403" s="430"/>
      <c r="Y403" s="430"/>
      <c r="Z403" s="430"/>
    </row>
    <row r="404">
      <c r="A404" s="427" t="s">
        <v>621</v>
      </c>
      <c r="B404" s="176" t="s">
        <v>1824</v>
      </c>
      <c r="C404" s="36" t="s">
        <v>1810</v>
      </c>
      <c r="D404" s="428" t="s">
        <v>349</v>
      </c>
      <c r="E404" s="36" t="s">
        <v>1359</v>
      </c>
      <c r="F404" s="134" t="s">
        <v>581</v>
      </c>
      <c r="G404" s="429">
        <v>0.45</v>
      </c>
      <c r="H404" s="176"/>
      <c r="I404" s="176"/>
      <c r="J404" s="176"/>
      <c r="K404" s="176"/>
      <c r="L404" s="176"/>
      <c r="M404" s="176"/>
      <c r="N404" s="176"/>
      <c r="O404" s="176"/>
      <c r="P404" s="176"/>
      <c r="Q404" s="430"/>
      <c r="R404" s="430"/>
      <c r="S404" s="430"/>
      <c r="T404" s="430"/>
      <c r="U404" s="430"/>
      <c r="V404" s="430"/>
      <c r="W404" s="430"/>
      <c r="X404" s="430"/>
      <c r="Y404" s="430"/>
      <c r="Z404" s="430"/>
    </row>
    <row r="405">
      <c r="A405" s="427" t="s">
        <v>620</v>
      </c>
      <c r="B405" s="176" t="s">
        <v>1825</v>
      </c>
      <c r="C405" s="36" t="s">
        <v>1810</v>
      </c>
      <c r="D405" s="428" t="s">
        <v>349</v>
      </c>
      <c r="E405" s="36" t="s">
        <v>1238</v>
      </c>
      <c r="F405" s="134" t="s">
        <v>581</v>
      </c>
      <c r="G405" s="429">
        <v>0.5</v>
      </c>
      <c r="H405" s="176"/>
      <c r="I405" s="176"/>
      <c r="J405" s="176"/>
      <c r="K405" s="176"/>
      <c r="L405" s="176"/>
      <c r="M405" s="176"/>
      <c r="N405" s="176"/>
      <c r="O405" s="176"/>
      <c r="P405" s="176"/>
      <c r="Q405" s="430"/>
      <c r="R405" s="430"/>
      <c r="S405" s="430"/>
      <c r="T405" s="430"/>
      <c r="U405" s="430"/>
      <c r="V405" s="430"/>
      <c r="W405" s="430"/>
      <c r="X405" s="430"/>
      <c r="Y405" s="430"/>
      <c r="Z405" s="430"/>
    </row>
    <row r="406">
      <c r="A406" s="427" t="s">
        <v>1826</v>
      </c>
      <c r="B406" s="176" t="s">
        <v>1827</v>
      </c>
      <c r="C406" s="36" t="s">
        <v>1810</v>
      </c>
      <c r="D406" s="428" t="s">
        <v>349</v>
      </c>
      <c r="E406" s="36" t="s">
        <v>1238</v>
      </c>
      <c r="F406" s="134" t="s">
        <v>581</v>
      </c>
      <c r="G406" s="429">
        <v>0.5</v>
      </c>
      <c r="H406" s="176"/>
      <c r="I406" s="176"/>
      <c r="J406" s="176"/>
      <c r="K406" s="176"/>
      <c r="L406" s="176"/>
      <c r="M406" s="176"/>
      <c r="N406" s="176"/>
      <c r="O406" s="176"/>
      <c r="P406" s="176"/>
      <c r="Q406" s="430"/>
      <c r="R406" s="430"/>
      <c r="S406" s="430"/>
      <c r="T406" s="430"/>
      <c r="U406" s="430"/>
      <c r="V406" s="430"/>
      <c r="W406" s="430"/>
      <c r="X406" s="430"/>
      <c r="Y406" s="430"/>
      <c r="Z406" s="430"/>
    </row>
    <row r="407">
      <c r="A407" s="427" t="s">
        <v>1828</v>
      </c>
      <c r="B407" s="134" t="s">
        <v>1829</v>
      </c>
      <c r="C407" s="36" t="s">
        <v>1810</v>
      </c>
      <c r="D407" s="428" t="s">
        <v>349</v>
      </c>
      <c r="E407" s="36" t="s">
        <v>1244</v>
      </c>
      <c r="F407" s="134" t="s">
        <v>581</v>
      </c>
      <c r="G407" s="429">
        <v>0.35</v>
      </c>
      <c r="H407" s="176"/>
      <c r="I407" s="176"/>
      <c r="J407" s="176"/>
      <c r="K407" s="176"/>
      <c r="L407" s="176"/>
      <c r="M407" s="176"/>
      <c r="N407" s="176"/>
      <c r="O407" s="176"/>
      <c r="P407" s="176"/>
      <c r="Q407" s="430"/>
      <c r="R407" s="430"/>
      <c r="S407" s="430"/>
      <c r="T407" s="430"/>
      <c r="U407" s="430"/>
      <c r="V407" s="430"/>
      <c r="W407" s="430"/>
      <c r="X407" s="430"/>
      <c r="Y407" s="430"/>
      <c r="Z407" s="430"/>
    </row>
    <row r="408">
      <c r="A408" s="427" t="s">
        <v>1830</v>
      </c>
      <c r="B408" s="134" t="s">
        <v>1831</v>
      </c>
      <c r="C408" s="36" t="s">
        <v>1810</v>
      </c>
      <c r="D408" s="428" t="s">
        <v>349</v>
      </c>
      <c r="E408" s="36" t="s">
        <v>1244</v>
      </c>
      <c r="F408" s="134" t="s">
        <v>581</v>
      </c>
      <c r="G408" s="429">
        <v>0.35</v>
      </c>
      <c r="H408" s="176"/>
      <c r="I408" s="176"/>
      <c r="J408" s="176"/>
      <c r="K408" s="176"/>
      <c r="L408" s="176"/>
      <c r="M408" s="176"/>
      <c r="N408" s="176"/>
      <c r="O408" s="176"/>
      <c r="P408" s="176"/>
      <c r="Q408" s="430"/>
      <c r="R408" s="430"/>
      <c r="S408" s="430"/>
      <c r="T408" s="430"/>
      <c r="U408" s="430"/>
      <c r="V408" s="430"/>
      <c r="W408" s="430"/>
      <c r="X408" s="430"/>
      <c r="Y408" s="430"/>
      <c r="Z408" s="430"/>
    </row>
    <row r="409">
      <c r="A409" s="427" t="s">
        <v>1832</v>
      </c>
      <c r="B409" s="134" t="s">
        <v>1833</v>
      </c>
      <c r="C409" s="36" t="s">
        <v>1810</v>
      </c>
      <c r="D409" s="428" t="s">
        <v>349</v>
      </c>
      <c r="E409" s="36" t="s">
        <v>1250</v>
      </c>
      <c r="F409" s="134" t="s">
        <v>581</v>
      </c>
      <c r="G409" s="429">
        <v>0.45</v>
      </c>
      <c r="H409" s="176"/>
      <c r="I409" s="176"/>
      <c r="J409" s="176"/>
      <c r="K409" s="176"/>
      <c r="L409" s="176"/>
      <c r="M409" s="176"/>
      <c r="N409" s="176"/>
      <c r="O409" s="176"/>
      <c r="P409" s="176"/>
      <c r="Q409" s="430"/>
      <c r="R409" s="430"/>
      <c r="S409" s="430"/>
      <c r="T409" s="430"/>
      <c r="U409" s="430"/>
      <c r="V409" s="430"/>
      <c r="W409" s="430"/>
      <c r="X409" s="430"/>
      <c r="Y409" s="430"/>
      <c r="Z409" s="430"/>
    </row>
    <row r="410">
      <c r="A410" s="427" t="s">
        <v>1834</v>
      </c>
      <c r="B410" s="134" t="s">
        <v>1835</v>
      </c>
      <c r="C410" s="36" t="s">
        <v>1810</v>
      </c>
      <c r="D410" s="428" t="s">
        <v>349</v>
      </c>
      <c r="E410" s="36" t="s">
        <v>1250</v>
      </c>
      <c r="F410" s="134" t="s">
        <v>581</v>
      </c>
      <c r="G410" s="429">
        <v>0.45</v>
      </c>
      <c r="H410" s="176"/>
      <c r="I410" s="176"/>
      <c r="J410" s="176"/>
      <c r="K410" s="176"/>
      <c r="L410" s="176"/>
      <c r="M410" s="176"/>
      <c r="N410" s="176"/>
      <c r="O410" s="176"/>
      <c r="P410" s="176"/>
      <c r="Q410" s="430"/>
      <c r="R410" s="430"/>
      <c r="S410" s="430"/>
      <c r="T410" s="430"/>
      <c r="U410" s="430"/>
      <c r="V410" s="430"/>
      <c r="W410" s="430"/>
      <c r="X410" s="430"/>
      <c r="Y410" s="430"/>
      <c r="Z410" s="430"/>
    </row>
    <row r="411">
      <c r="A411" s="427" t="s">
        <v>1836</v>
      </c>
      <c r="B411" s="134" t="s">
        <v>1837</v>
      </c>
      <c r="C411" s="36" t="s">
        <v>1810</v>
      </c>
      <c r="D411" s="428" t="s">
        <v>349</v>
      </c>
      <c r="E411" s="36" t="s">
        <v>1250</v>
      </c>
      <c r="F411" s="134" t="s">
        <v>581</v>
      </c>
      <c r="G411" s="429">
        <v>0.45</v>
      </c>
      <c r="H411" s="176"/>
      <c r="I411" s="176"/>
      <c r="J411" s="176"/>
      <c r="K411" s="176"/>
      <c r="L411" s="176"/>
      <c r="M411" s="176"/>
      <c r="N411" s="176"/>
      <c r="O411" s="176"/>
      <c r="P411" s="176"/>
      <c r="Q411" s="430"/>
      <c r="R411" s="430"/>
      <c r="S411" s="430"/>
      <c r="T411" s="430"/>
      <c r="U411" s="430"/>
      <c r="V411" s="430"/>
      <c r="W411" s="430"/>
      <c r="X411" s="430"/>
      <c r="Y411" s="430"/>
      <c r="Z411" s="430"/>
    </row>
    <row r="412">
      <c r="A412" s="427" t="s">
        <v>1838</v>
      </c>
      <c r="B412" s="134" t="s">
        <v>1839</v>
      </c>
      <c r="C412" s="36" t="s">
        <v>1810</v>
      </c>
      <c r="D412" s="428" t="s">
        <v>349</v>
      </c>
      <c r="E412" s="36" t="s">
        <v>1257</v>
      </c>
      <c r="F412" s="134" t="s">
        <v>581</v>
      </c>
      <c r="G412" s="429">
        <v>0.5</v>
      </c>
      <c r="H412" s="176"/>
      <c r="I412" s="176"/>
      <c r="J412" s="176"/>
      <c r="K412" s="176"/>
      <c r="L412" s="176"/>
      <c r="M412" s="176"/>
      <c r="N412" s="176"/>
      <c r="O412" s="176"/>
      <c r="P412" s="176"/>
      <c r="Q412" s="430"/>
      <c r="R412" s="430"/>
      <c r="S412" s="430"/>
      <c r="T412" s="430"/>
      <c r="U412" s="430"/>
      <c r="V412" s="430"/>
      <c r="W412" s="430"/>
      <c r="X412" s="430"/>
      <c r="Y412" s="430"/>
      <c r="Z412" s="430"/>
    </row>
    <row r="413">
      <c r="A413" s="427" t="s">
        <v>1840</v>
      </c>
      <c r="B413" s="134" t="s">
        <v>1841</v>
      </c>
      <c r="C413" s="36" t="s">
        <v>1810</v>
      </c>
      <c r="D413" s="428" t="s">
        <v>349</v>
      </c>
      <c r="E413" s="36" t="s">
        <v>1257</v>
      </c>
      <c r="F413" s="134" t="s">
        <v>581</v>
      </c>
      <c r="G413" s="429">
        <v>0.5</v>
      </c>
      <c r="H413" s="176"/>
      <c r="I413" s="176"/>
      <c r="J413" s="176"/>
      <c r="K413" s="176"/>
      <c r="L413" s="176"/>
      <c r="M413" s="176"/>
      <c r="N413" s="176"/>
      <c r="O413" s="176"/>
      <c r="P413" s="176"/>
      <c r="Q413" s="430"/>
      <c r="R413" s="430"/>
      <c r="S413" s="430"/>
      <c r="T413" s="430"/>
      <c r="U413" s="430"/>
      <c r="V413" s="430"/>
      <c r="W413" s="430"/>
      <c r="X413" s="430"/>
      <c r="Y413" s="430"/>
      <c r="Z413" s="430"/>
    </row>
    <row r="414">
      <c r="A414" s="427" t="s">
        <v>710</v>
      </c>
      <c r="B414" s="134" t="s">
        <v>1842</v>
      </c>
      <c r="C414" s="36" t="s">
        <v>1810</v>
      </c>
      <c r="D414" s="428" t="s">
        <v>349</v>
      </c>
      <c r="E414" s="36" t="s">
        <v>1257</v>
      </c>
      <c r="F414" s="134" t="s">
        <v>581</v>
      </c>
      <c r="G414" s="429">
        <v>0.5</v>
      </c>
      <c r="H414" s="176"/>
      <c r="I414" s="176"/>
      <c r="J414" s="176"/>
      <c r="K414" s="176"/>
      <c r="L414" s="176"/>
      <c r="M414" s="176"/>
      <c r="N414" s="176"/>
      <c r="O414" s="176"/>
      <c r="P414" s="176"/>
      <c r="Q414" s="430"/>
      <c r="R414" s="430"/>
      <c r="S414" s="430"/>
      <c r="T414" s="430"/>
      <c r="U414" s="430"/>
      <c r="V414" s="430"/>
      <c r="W414" s="430"/>
      <c r="X414" s="430"/>
      <c r="Y414" s="430"/>
      <c r="Z414" s="430"/>
    </row>
    <row r="415">
      <c r="A415" s="427" t="s">
        <v>1843</v>
      </c>
      <c r="B415" s="134" t="s">
        <v>1844</v>
      </c>
      <c r="C415" s="36" t="s">
        <v>1810</v>
      </c>
      <c r="D415" s="428" t="s">
        <v>349</v>
      </c>
      <c r="E415" s="36" t="s">
        <v>1259</v>
      </c>
      <c r="F415" s="134" t="s">
        <v>581</v>
      </c>
      <c r="G415" s="429">
        <v>0.35</v>
      </c>
      <c r="H415" s="176"/>
      <c r="I415" s="176"/>
      <c r="J415" s="176"/>
      <c r="K415" s="176"/>
      <c r="L415" s="176"/>
      <c r="M415" s="176"/>
      <c r="N415" s="176"/>
      <c r="O415" s="176"/>
      <c r="P415" s="176"/>
      <c r="Q415" s="430"/>
      <c r="R415" s="430"/>
      <c r="S415" s="430"/>
      <c r="T415" s="430"/>
      <c r="U415" s="430"/>
      <c r="V415" s="430"/>
      <c r="W415" s="430"/>
      <c r="X415" s="430"/>
      <c r="Y415" s="430"/>
      <c r="Z415" s="430"/>
    </row>
    <row r="416">
      <c r="A416" s="427" t="s">
        <v>1845</v>
      </c>
      <c r="B416" s="134" t="s">
        <v>1846</v>
      </c>
      <c r="C416" s="36" t="s">
        <v>1810</v>
      </c>
      <c r="D416" s="428" t="s">
        <v>349</v>
      </c>
      <c r="E416" s="36" t="s">
        <v>1259</v>
      </c>
      <c r="F416" s="134" t="s">
        <v>581</v>
      </c>
      <c r="G416" s="429">
        <v>0.35</v>
      </c>
      <c r="H416" s="176"/>
      <c r="I416" s="176"/>
      <c r="J416" s="176"/>
      <c r="K416" s="176"/>
      <c r="L416" s="176"/>
      <c r="M416" s="176"/>
      <c r="N416" s="176"/>
      <c r="O416" s="176"/>
      <c r="P416" s="176"/>
      <c r="Q416" s="430"/>
      <c r="R416" s="430"/>
      <c r="S416" s="430"/>
      <c r="T416" s="430"/>
      <c r="U416" s="430"/>
      <c r="V416" s="430"/>
      <c r="W416" s="430"/>
      <c r="X416" s="430"/>
      <c r="Y416" s="430"/>
      <c r="Z416" s="430"/>
    </row>
    <row r="417">
      <c r="A417" s="427" t="s">
        <v>1847</v>
      </c>
      <c r="B417" s="134" t="s">
        <v>1848</v>
      </c>
      <c r="C417" s="36" t="s">
        <v>1810</v>
      </c>
      <c r="D417" s="428" t="s">
        <v>349</v>
      </c>
      <c r="E417" s="36" t="s">
        <v>1474</v>
      </c>
      <c r="F417" s="134" t="s">
        <v>581</v>
      </c>
      <c r="G417" s="429">
        <v>0.45</v>
      </c>
      <c r="H417" s="176"/>
      <c r="I417" s="176"/>
      <c r="J417" s="176"/>
      <c r="K417" s="176"/>
      <c r="L417" s="176"/>
      <c r="M417" s="176"/>
      <c r="N417" s="176"/>
      <c r="O417" s="176"/>
      <c r="P417" s="176"/>
      <c r="Q417" s="430"/>
      <c r="R417" s="430"/>
      <c r="S417" s="430"/>
      <c r="T417" s="430"/>
      <c r="U417" s="430"/>
      <c r="V417" s="430"/>
      <c r="W417" s="430"/>
      <c r="X417" s="430"/>
      <c r="Y417" s="430"/>
      <c r="Z417" s="430"/>
    </row>
    <row r="418">
      <c r="A418" s="427" t="s">
        <v>1849</v>
      </c>
      <c r="B418" s="134" t="s">
        <v>1850</v>
      </c>
      <c r="C418" s="36" t="s">
        <v>1810</v>
      </c>
      <c r="D418" s="428" t="s">
        <v>349</v>
      </c>
      <c r="E418" s="36" t="s">
        <v>1474</v>
      </c>
      <c r="F418" s="134" t="s">
        <v>581</v>
      </c>
      <c r="G418" s="429">
        <v>0.45</v>
      </c>
      <c r="H418" s="176"/>
      <c r="I418" s="176"/>
      <c r="J418" s="176"/>
      <c r="K418" s="176"/>
      <c r="L418" s="176"/>
      <c r="M418" s="176"/>
      <c r="N418" s="176"/>
      <c r="O418" s="176"/>
      <c r="P418" s="176"/>
      <c r="Q418" s="430"/>
      <c r="R418" s="430"/>
      <c r="S418" s="430"/>
      <c r="T418" s="430"/>
      <c r="U418" s="430"/>
      <c r="V418" s="430"/>
      <c r="W418" s="430"/>
      <c r="X418" s="430"/>
      <c r="Y418" s="430"/>
      <c r="Z418" s="430"/>
    </row>
    <row r="419">
      <c r="A419" s="427" t="s">
        <v>1851</v>
      </c>
      <c r="B419" s="134" t="s">
        <v>1852</v>
      </c>
      <c r="C419" s="36" t="s">
        <v>1810</v>
      </c>
      <c r="D419" s="428" t="s">
        <v>349</v>
      </c>
      <c r="E419" s="36" t="s">
        <v>1474</v>
      </c>
      <c r="F419" s="134" t="s">
        <v>581</v>
      </c>
      <c r="G419" s="429">
        <v>0.45</v>
      </c>
      <c r="H419" s="176"/>
      <c r="I419" s="176"/>
      <c r="J419" s="176"/>
      <c r="K419" s="176"/>
      <c r="L419" s="176"/>
      <c r="M419" s="176"/>
      <c r="N419" s="176"/>
      <c r="O419" s="176"/>
      <c r="P419" s="176"/>
      <c r="Q419" s="430"/>
      <c r="R419" s="430"/>
      <c r="S419" s="430"/>
      <c r="T419" s="430"/>
      <c r="U419" s="430"/>
      <c r="V419" s="430"/>
      <c r="W419" s="430"/>
      <c r="X419" s="430"/>
      <c r="Y419" s="430"/>
      <c r="Z419" s="430"/>
    </row>
    <row r="420">
      <c r="A420" s="427" t="s">
        <v>1853</v>
      </c>
      <c r="B420" s="134" t="s">
        <v>1854</v>
      </c>
      <c r="C420" s="36" t="s">
        <v>1810</v>
      </c>
      <c r="D420" s="428" t="s">
        <v>349</v>
      </c>
      <c r="E420" s="36" t="s">
        <v>1505</v>
      </c>
      <c r="F420" s="134" t="s">
        <v>581</v>
      </c>
      <c r="G420" s="429">
        <v>0.5</v>
      </c>
      <c r="H420" s="176"/>
      <c r="I420" s="176"/>
      <c r="J420" s="176"/>
      <c r="K420" s="176"/>
      <c r="L420" s="176"/>
      <c r="M420" s="176"/>
      <c r="N420" s="176"/>
      <c r="O420" s="176"/>
      <c r="P420" s="176"/>
      <c r="Q420" s="430"/>
      <c r="R420" s="430"/>
      <c r="S420" s="430"/>
      <c r="T420" s="430"/>
      <c r="U420" s="430"/>
      <c r="V420" s="430"/>
      <c r="W420" s="430"/>
      <c r="X420" s="430"/>
      <c r="Y420" s="430"/>
      <c r="Z420" s="430"/>
    </row>
    <row r="421">
      <c r="A421" s="427" t="s">
        <v>1855</v>
      </c>
      <c r="B421" s="134" t="s">
        <v>1856</v>
      </c>
      <c r="C421" s="36" t="s">
        <v>1810</v>
      </c>
      <c r="D421" s="428" t="s">
        <v>349</v>
      </c>
      <c r="E421" s="36" t="s">
        <v>1505</v>
      </c>
      <c r="F421" s="134" t="s">
        <v>581</v>
      </c>
      <c r="G421" s="429">
        <v>0.5</v>
      </c>
      <c r="H421" s="176"/>
      <c r="I421" s="176"/>
      <c r="J421" s="176"/>
      <c r="K421" s="176"/>
      <c r="L421" s="176"/>
      <c r="M421" s="176"/>
      <c r="N421" s="176"/>
      <c r="O421" s="176"/>
      <c r="P421" s="176"/>
      <c r="Q421" s="430"/>
      <c r="R421" s="430"/>
      <c r="S421" s="430"/>
      <c r="T421" s="430"/>
      <c r="U421" s="430"/>
      <c r="V421" s="430"/>
      <c r="W421" s="430"/>
      <c r="X421" s="430"/>
      <c r="Y421" s="430"/>
      <c r="Z421" s="430"/>
    </row>
    <row r="422">
      <c r="A422" s="427" t="s">
        <v>1857</v>
      </c>
      <c r="B422" s="134" t="s">
        <v>1858</v>
      </c>
      <c r="C422" s="36" t="s">
        <v>1810</v>
      </c>
      <c r="D422" s="428" t="s">
        <v>349</v>
      </c>
      <c r="E422" s="36" t="s">
        <v>1505</v>
      </c>
      <c r="F422" s="134" t="s">
        <v>581</v>
      </c>
      <c r="G422" s="429">
        <v>0.5</v>
      </c>
      <c r="H422" s="176"/>
      <c r="I422" s="176"/>
      <c r="J422" s="176"/>
      <c r="K422" s="176"/>
      <c r="L422" s="176"/>
      <c r="M422" s="176"/>
      <c r="N422" s="176"/>
      <c r="O422" s="176"/>
      <c r="P422" s="176"/>
      <c r="Q422" s="430"/>
      <c r="R422" s="430"/>
      <c r="S422" s="430"/>
      <c r="T422" s="430"/>
      <c r="U422" s="430"/>
      <c r="V422" s="430"/>
      <c r="W422" s="430"/>
      <c r="X422" s="430"/>
      <c r="Y422" s="430"/>
      <c r="Z422" s="430"/>
    </row>
    <row r="423">
      <c r="A423" s="427" t="s">
        <v>1859</v>
      </c>
      <c r="B423" s="134" t="s">
        <v>1860</v>
      </c>
      <c r="C423" s="36"/>
      <c r="D423" s="428" t="s">
        <v>191</v>
      </c>
      <c r="E423" s="36" t="s">
        <v>1861</v>
      </c>
      <c r="F423" s="134" t="s">
        <v>581</v>
      </c>
      <c r="G423" s="429">
        <f>IFERROR(__xludf.DUMMYFUNCTION("IF(D423=""CELL-NEW"", IF(REGEXMATCH(E423, ""Pro Max""), 0.5, IF(REGEXMATCH(E423, ""Pro""), 0.4, 0.35)), """")"),0.35)</f>
        <v>0.35</v>
      </c>
      <c r="H423" s="176"/>
      <c r="I423" s="176"/>
      <c r="J423" s="176"/>
      <c r="K423" s="176"/>
      <c r="L423" s="176"/>
      <c r="M423" s="176"/>
      <c r="N423" s="176"/>
      <c r="O423" s="176"/>
      <c r="P423" s="176"/>
      <c r="Q423" s="430"/>
      <c r="R423" s="430"/>
      <c r="S423" s="430"/>
      <c r="T423" s="430"/>
      <c r="U423" s="430"/>
      <c r="V423" s="430"/>
      <c r="W423" s="430"/>
      <c r="X423" s="430"/>
      <c r="Y423" s="430"/>
      <c r="Z423" s="430"/>
    </row>
    <row r="424">
      <c r="A424" s="427" t="s">
        <v>1862</v>
      </c>
      <c r="B424" s="134" t="s">
        <v>1863</v>
      </c>
      <c r="C424" s="36"/>
      <c r="D424" s="428" t="s">
        <v>191</v>
      </c>
      <c r="E424" s="36" t="s">
        <v>1861</v>
      </c>
      <c r="F424" s="134" t="s">
        <v>581</v>
      </c>
      <c r="G424" s="429">
        <f>IFERROR(__xludf.DUMMYFUNCTION("IF(D424=""CELL-NEW"", IF(REGEXMATCH(E424, ""Pro Max""), 0.5, IF(REGEXMATCH(E424, ""Pro""), 0.4, 0.35)), """")"),0.35)</f>
        <v>0.35</v>
      </c>
      <c r="H424" s="176"/>
      <c r="I424" s="176"/>
      <c r="J424" s="176"/>
      <c r="K424" s="176"/>
      <c r="L424" s="176"/>
      <c r="M424" s="176"/>
      <c r="N424" s="176"/>
      <c r="O424" s="176"/>
      <c r="P424" s="176"/>
      <c r="Q424" s="430"/>
      <c r="R424" s="430"/>
      <c r="S424" s="430"/>
      <c r="T424" s="430"/>
      <c r="U424" s="430"/>
      <c r="V424" s="430"/>
      <c r="W424" s="430"/>
      <c r="X424" s="430"/>
      <c r="Y424" s="430"/>
      <c r="Z424" s="430"/>
    </row>
    <row r="425">
      <c r="A425" s="427" t="s">
        <v>1864</v>
      </c>
      <c r="B425" s="134" t="s">
        <v>1865</v>
      </c>
      <c r="C425" s="36"/>
      <c r="D425" s="428" t="s">
        <v>191</v>
      </c>
      <c r="E425" s="36" t="s">
        <v>140</v>
      </c>
      <c r="F425" s="134" t="s">
        <v>581</v>
      </c>
      <c r="G425" s="429">
        <f>IFERROR(__xludf.DUMMYFUNCTION("IF(D425=""CELL-NEW"", IF(REGEXMATCH(E425, ""Pro Max""), 0.5, IF(REGEXMATCH(E425, ""Pro""), 0.4, 0.35)), """")"),0.35)</f>
        <v>0.35</v>
      </c>
      <c r="H425" s="176"/>
      <c r="I425" s="176"/>
      <c r="J425" s="176"/>
      <c r="K425" s="176"/>
      <c r="L425" s="176"/>
      <c r="M425" s="176"/>
      <c r="N425" s="176"/>
      <c r="O425" s="176"/>
      <c r="P425" s="176"/>
      <c r="Q425" s="430"/>
      <c r="R425" s="430"/>
      <c r="S425" s="430"/>
      <c r="T425" s="430"/>
      <c r="U425" s="430"/>
      <c r="V425" s="430"/>
      <c r="W425" s="430"/>
      <c r="X425" s="430"/>
      <c r="Y425" s="430"/>
      <c r="Z425" s="430"/>
    </row>
    <row r="426">
      <c r="A426" s="427" t="s">
        <v>1866</v>
      </c>
      <c r="B426" s="134" t="s">
        <v>1867</v>
      </c>
      <c r="C426" s="36"/>
      <c r="D426" s="428" t="s">
        <v>191</v>
      </c>
      <c r="E426" s="36" t="s">
        <v>140</v>
      </c>
      <c r="F426" s="134" t="s">
        <v>581</v>
      </c>
      <c r="G426" s="429">
        <f>IFERROR(__xludf.DUMMYFUNCTION("IF(D426=""CELL-NEW"", IF(REGEXMATCH(E426, ""Pro Max""), 0.5, IF(REGEXMATCH(E426, ""Pro""), 0.4, 0.35)), """")"),0.35)</f>
        <v>0.35</v>
      </c>
      <c r="H426" s="176"/>
      <c r="I426" s="176"/>
      <c r="J426" s="176"/>
      <c r="K426" s="176"/>
      <c r="L426" s="176"/>
      <c r="M426" s="176"/>
      <c r="N426" s="176"/>
      <c r="O426" s="176"/>
      <c r="P426" s="176"/>
      <c r="Q426" s="430"/>
      <c r="R426" s="430"/>
      <c r="S426" s="430"/>
      <c r="T426" s="430"/>
      <c r="U426" s="430"/>
      <c r="V426" s="430"/>
      <c r="W426" s="430"/>
      <c r="X426" s="430"/>
      <c r="Y426" s="430"/>
      <c r="Z426" s="430"/>
    </row>
    <row r="427">
      <c r="A427" s="427" t="s">
        <v>1868</v>
      </c>
      <c r="B427" s="134" t="s">
        <v>1869</v>
      </c>
      <c r="C427" s="36"/>
      <c r="D427" s="428" t="s">
        <v>191</v>
      </c>
      <c r="E427" s="36" t="s">
        <v>140</v>
      </c>
      <c r="F427" s="134" t="s">
        <v>581</v>
      </c>
      <c r="G427" s="429">
        <f>IFERROR(__xludf.DUMMYFUNCTION("IF(D427=""CELL-NEW"", IF(REGEXMATCH(E427, ""Pro Max""), 0.5, IF(REGEXMATCH(E427, ""Pro""), 0.4, 0.35)), """")"),0.35)</f>
        <v>0.35</v>
      </c>
      <c r="H427" s="176"/>
      <c r="I427" s="176"/>
      <c r="J427" s="176"/>
      <c r="K427" s="176"/>
      <c r="L427" s="176"/>
      <c r="M427" s="176"/>
      <c r="N427" s="176"/>
      <c r="O427" s="176"/>
      <c r="P427" s="176"/>
      <c r="Q427" s="430"/>
      <c r="R427" s="430"/>
      <c r="S427" s="430"/>
      <c r="T427" s="430"/>
      <c r="U427" s="430"/>
      <c r="V427" s="430"/>
      <c r="W427" s="430"/>
      <c r="X427" s="430"/>
      <c r="Y427" s="430"/>
      <c r="Z427" s="430"/>
    </row>
    <row r="428">
      <c r="A428" s="427" t="s">
        <v>1870</v>
      </c>
      <c r="B428" s="134" t="s">
        <v>1871</v>
      </c>
      <c r="C428" s="36"/>
      <c r="D428" s="428" t="s">
        <v>191</v>
      </c>
      <c r="E428" s="36" t="s">
        <v>1872</v>
      </c>
      <c r="F428" s="134" t="s">
        <v>581</v>
      </c>
      <c r="G428" s="429">
        <f>IFERROR(__xludf.DUMMYFUNCTION("IF(D428=""CELL-NEW"", IF(REGEXMATCH(E428, ""Pro Max""), 0.5, IF(REGEXMATCH(E428, ""Pro""), 0.4, 0.35)), """")"),0.4)</f>
        <v>0.4</v>
      </c>
      <c r="H428" s="176"/>
      <c r="I428" s="176"/>
      <c r="J428" s="176"/>
      <c r="K428" s="176"/>
      <c r="L428" s="176"/>
      <c r="M428" s="176"/>
      <c r="N428" s="176"/>
      <c r="O428" s="176"/>
      <c r="P428" s="176"/>
      <c r="Q428" s="430"/>
      <c r="R428" s="430"/>
      <c r="S428" s="430"/>
      <c r="T428" s="430"/>
      <c r="U428" s="430"/>
      <c r="V428" s="430"/>
      <c r="W428" s="430"/>
      <c r="X428" s="430"/>
      <c r="Y428" s="430"/>
      <c r="Z428" s="430"/>
    </row>
    <row r="429">
      <c r="A429" s="427" t="s">
        <v>1873</v>
      </c>
      <c r="B429" s="134" t="s">
        <v>1874</v>
      </c>
      <c r="C429" s="36"/>
      <c r="D429" s="428" t="s">
        <v>191</v>
      </c>
      <c r="E429" s="36" t="s">
        <v>1872</v>
      </c>
      <c r="F429" s="134" t="s">
        <v>581</v>
      </c>
      <c r="G429" s="429">
        <f>IFERROR(__xludf.DUMMYFUNCTION("IF(D429=""CELL-NEW"", IF(REGEXMATCH(E429, ""Pro Max""), 0.5, IF(REGEXMATCH(E429, ""Pro""), 0.4, 0.35)), """")"),0.4)</f>
        <v>0.4</v>
      </c>
      <c r="H429" s="176"/>
      <c r="I429" s="176"/>
      <c r="J429" s="176"/>
      <c r="K429" s="176"/>
      <c r="L429" s="176"/>
      <c r="M429" s="176"/>
      <c r="N429" s="176"/>
      <c r="O429" s="176"/>
      <c r="P429" s="176"/>
      <c r="Q429" s="430"/>
      <c r="R429" s="430"/>
      <c r="S429" s="430"/>
      <c r="T429" s="430"/>
      <c r="U429" s="430"/>
      <c r="V429" s="430"/>
      <c r="W429" s="430"/>
      <c r="X429" s="430"/>
      <c r="Y429" s="430"/>
      <c r="Z429" s="430"/>
    </row>
    <row r="430">
      <c r="A430" s="427" t="s">
        <v>1875</v>
      </c>
      <c r="B430" s="134" t="s">
        <v>1876</v>
      </c>
      <c r="C430" s="36"/>
      <c r="D430" s="428" t="s">
        <v>191</v>
      </c>
      <c r="E430" s="36" t="s">
        <v>1872</v>
      </c>
      <c r="F430" s="134" t="s">
        <v>581</v>
      </c>
      <c r="G430" s="429">
        <f>IFERROR(__xludf.DUMMYFUNCTION("IF(D430=""CELL-NEW"", IF(REGEXMATCH(E430, ""Pro Max""), 0.5, IF(REGEXMATCH(E430, ""Pro""), 0.4, 0.35)), """")"),0.4)</f>
        <v>0.4</v>
      </c>
      <c r="H430" s="176"/>
      <c r="I430" s="176"/>
      <c r="J430" s="176"/>
      <c r="K430" s="176"/>
      <c r="L430" s="176"/>
      <c r="M430" s="176"/>
      <c r="N430" s="176"/>
      <c r="O430" s="176"/>
      <c r="P430" s="176"/>
      <c r="Q430" s="430"/>
      <c r="R430" s="430"/>
      <c r="S430" s="430"/>
      <c r="T430" s="430"/>
      <c r="U430" s="430"/>
      <c r="V430" s="430"/>
      <c r="W430" s="430"/>
      <c r="X430" s="430"/>
      <c r="Y430" s="430"/>
      <c r="Z430" s="430"/>
    </row>
    <row r="431">
      <c r="A431" s="427" t="s">
        <v>1877</v>
      </c>
      <c r="B431" s="134" t="s">
        <v>1878</v>
      </c>
      <c r="C431" s="36"/>
      <c r="D431" s="428" t="s">
        <v>191</v>
      </c>
      <c r="E431" s="36" t="s">
        <v>1879</v>
      </c>
      <c r="F431" s="134" t="s">
        <v>581</v>
      </c>
      <c r="G431" s="429">
        <f>IFERROR(__xludf.DUMMYFUNCTION("IF(D431=""CELL-NEW"", IF(REGEXMATCH(E431, ""Pro Max""), 0.5, IF(REGEXMATCH(E431, ""Pro""), 0.4, 0.35)), """")"),0.5)</f>
        <v>0.5</v>
      </c>
      <c r="H431" s="176"/>
      <c r="I431" s="176"/>
      <c r="J431" s="176"/>
      <c r="K431" s="176"/>
      <c r="L431" s="176"/>
      <c r="M431" s="176"/>
      <c r="N431" s="176"/>
      <c r="O431" s="176"/>
      <c r="P431" s="176"/>
      <c r="Q431" s="430"/>
      <c r="R431" s="430"/>
      <c r="S431" s="430"/>
      <c r="T431" s="430"/>
      <c r="U431" s="430"/>
      <c r="V431" s="430"/>
      <c r="W431" s="430"/>
      <c r="X431" s="430"/>
      <c r="Y431" s="430"/>
      <c r="Z431" s="430"/>
    </row>
    <row r="432">
      <c r="A432" s="427" t="s">
        <v>1880</v>
      </c>
      <c r="B432" s="134" t="s">
        <v>1881</v>
      </c>
      <c r="C432" s="36"/>
      <c r="D432" s="428" t="s">
        <v>191</v>
      </c>
      <c r="E432" s="36" t="s">
        <v>1879</v>
      </c>
      <c r="F432" s="134" t="s">
        <v>581</v>
      </c>
      <c r="G432" s="429">
        <f>IFERROR(__xludf.DUMMYFUNCTION("IF(D432=""CELL-NEW"", IF(REGEXMATCH(E432, ""Pro Max""), 0.5, IF(REGEXMATCH(E432, ""Pro""), 0.4, 0.35)), """")"),0.5)</f>
        <v>0.5</v>
      </c>
      <c r="H432" s="176"/>
      <c r="I432" s="176"/>
      <c r="J432" s="176"/>
      <c r="K432" s="176"/>
      <c r="L432" s="176"/>
      <c r="M432" s="176"/>
      <c r="N432" s="176"/>
      <c r="O432" s="176"/>
      <c r="P432" s="176"/>
      <c r="Q432" s="430"/>
      <c r="R432" s="430"/>
      <c r="S432" s="430"/>
      <c r="T432" s="430"/>
      <c r="U432" s="430"/>
      <c r="V432" s="430"/>
      <c r="W432" s="430"/>
      <c r="X432" s="430"/>
      <c r="Y432" s="430"/>
      <c r="Z432" s="430"/>
    </row>
    <row r="433">
      <c r="A433" s="427" t="s">
        <v>1882</v>
      </c>
      <c r="B433" s="134" t="s">
        <v>1883</v>
      </c>
      <c r="C433" s="36"/>
      <c r="D433" s="428" t="s">
        <v>191</v>
      </c>
      <c r="E433" s="36" t="s">
        <v>1879</v>
      </c>
      <c r="F433" s="134" t="s">
        <v>581</v>
      </c>
      <c r="G433" s="429">
        <f>IFERROR(__xludf.DUMMYFUNCTION("IF(D433=""CELL-NEW"", IF(REGEXMATCH(E433, ""Pro Max""), 0.5, IF(REGEXMATCH(E433, ""Pro""), 0.4, 0.35)), """")"),0.5)</f>
        <v>0.5</v>
      </c>
      <c r="H433" s="176"/>
      <c r="I433" s="176"/>
      <c r="J433" s="176"/>
      <c r="K433" s="176"/>
      <c r="L433" s="176"/>
      <c r="M433" s="176"/>
      <c r="N433" s="176"/>
      <c r="O433" s="176"/>
      <c r="P433" s="176"/>
      <c r="Q433" s="430"/>
      <c r="R433" s="430"/>
      <c r="S433" s="430"/>
      <c r="T433" s="430"/>
      <c r="U433" s="430"/>
      <c r="V433" s="430"/>
      <c r="W433" s="430"/>
      <c r="X433" s="430"/>
      <c r="Y433" s="430"/>
      <c r="Z433" s="430"/>
    </row>
    <row r="434">
      <c r="A434" s="427" t="s">
        <v>1884</v>
      </c>
      <c r="B434" s="134" t="s">
        <v>1885</v>
      </c>
      <c r="C434" s="36"/>
      <c r="D434" s="428" t="s">
        <v>191</v>
      </c>
      <c r="E434" s="36" t="s">
        <v>1879</v>
      </c>
      <c r="F434" s="134" t="s">
        <v>581</v>
      </c>
      <c r="G434" s="429">
        <f>IFERROR(__xludf.DUMMYFUNCTION("IF(D434=""CELL-NEW"", IF(REGEXMATCH(E434, ""Pro Max""), 0.5, IF(REGEXMATCH(E434, ""Pro""), 0.4, 0.35)), """")"),0.5)</f>
        <v>0.5</v>
      </c>
      <c r="H434" s="176"/>
      <c r="I434" s="176"/>
      <c r="J434" s="176"/>
      <c r="K434" s="176"/>
      <c r="L434" s="176"/>
      <c r="M434" s="176"/>
      <c r="N434" s="176"/>
      <c r="O434" s="176"/>
      <c r="P434" s="176"/>
      <c r="Q434" s="430"/>
      <c r="R434" s="430"/>
      <c r="S434" s="430"/>
      <c r="T434" s="430"/>
      <c r="U434" s="430"/>
      <c r="V434" s="430"/>
      <c r="W434" s="430"/>
      <c r="X434" s="430"/>
      <c r="Y434" s="430"/>
      <c r="Z434" s="430"/>
    </row>
    <row r="435">
      <c r="A435" s="427" t="s">
        <v>640</v>
      </c>
      <c r="B435" s="134" t="s">
        <v>1860</v>
      </c>
      <c r="C435" s="36" t="s">
        <v>1886</v>
      </c>
      <c r="D435" s="428" t="s">
        <v>191</v>
      </c>
      <c r="E435" s="36" t="s">
        <v>1861</v>
      </c>
      <c r="F435" s="134" t="s">
        <v>581</v>
      </c>
      <c r="G435" s="429">
        <f>IFERROR(__xludf.DUMMYFUNCTION("IF(D435=""CELL-NEW"", IF(REGEXMATCH(E435, ""Pro Max""), 0.5, IF(REGEXMATCH(E435, ""Pro""), 0.4, 0.35)), """")"),0.35)</f>
        <v>0.35</v>
      </c>
      <c r="H435" s="176"/>
      <c r="I435" s="176"/>
      <c r="J435" s="176"/>
      <c r="K435" s="176"/>
      <c r="L435" s="176"/>
      <c r="M435" s="176"/>
      <c r="N435" s="176"/>
      <c r="O435" s="176"/>
      <c r="P435" s="176"/>
      <c r="Q435" s="430"/>
      <c r="R435" s="430"/>
      <c r="S435" s="430"/>
      <c r="T435" s="430"/>
      <c r="U435" s="430"/>
      <c r="V435" s="430"/>
      <c r="W435" s="430"/>
      <c r="X435" s="430"/>
      <c r="Y435" s="430"/>
      <c r="Z435" s="430"/>
    </row>
    <row r="436">
      <c r="A436" s="427" t="s">
        <v>567</v>
      </c>
      <c r="B436" s="134" t="s">
        <v>1860</v>
      </c>
      <c r="C436" s="36" t="s">
        <v>722</v>
      </c>
      <c r="D436" s="428" t="s">
        <v>191</v>
      </c>
      <c r="E436" s="36" t="s">
        <v>1861</v>
      </c>
      <c r="F436" s="134" t="s">
        <v>581</v>
      </c>
      <c r="G436" s="429">
        <f>IFERROR(__xludf.DUMMYFUNCTION("IF(D436=""CELL-NEW"", IF(REGEXMATCH(E436, ""Pro Max""), 0.5, IF(REGEXMATCH(E436, ""Pro""), 0.4, 0.35)), """")"),0.35)</f>
        <v>0.35</v>
      </c>
      <c r="H436" s="176"/>
      <c r="I436" s="176"/>
      <c r="J436" s="176"/>
      <c r="K436" s="176"/>
      <c r="L436" s="176"/>
      <c r="M436" s="176"/>
      <c r="N436" s="176"/>
      <c r="O436" s="176"/>
      <c r="P436" s="176"/>
      <c r="Q436" s="430"/>
      <c r="R436" s="430"/>
      <c r="S436" s="430"/>
      <c r="T436" s="430"/>
      <c r="U436" s="430"/>
      <c r="V436" s="430"/>
      <c r="W436" s="430"/>
      <c r="X436" s="430"/>
      <c r="Y436" s="430"/>
      <c r="Z436" s="430"/>
    </row>
    <row r="437">
      <c r="A437" s="427" t="s">
        <v>566</v>
      </c>
      <c r="B437" s="134" t="s">
        <v>1860</v>
      </c>
      <c r="C437" s="36" t="s">
        <v>1887</v>
      </c>
      <c r="D437" s="428" t="s">
        <v>191</v>
      </c>
      <c r="E437" s="36" t="s">
        <v>1861</v>
      </c>
      <c r="F437" s="134" t="s">
        <v>581</v>
      </c>
      <c r="G437" s="429">
        <f>IFERROR(__xludf.DUMMYFUNCTION("IF(D437=""CELL-NEW"", IF(REGEXMATCH(E437, ""Pro Max""), 0.5, IF(REGEXMATCH(E437, ""Pro""), 0.4, 0.35)), """")"),0.35)</f>
        <v>0.35</v>
      </c>
      <c r="H437" s="176"/>
      <c r="I437" s="176"/>
      <c r="J437" s="176"/>
      <c r="K437" s="176"/>
      <c r="L437" s="176"/>
      <c r="M437" s="176"/>
      <c r="N437" s="176"/>
      <c r="O437" s="176"/>
      <c r="P437" s="176"/>
      <c r="Q437" s="430"/>
      <c r="R437" s="430"/>
      <c r="S437" s="430"/>
      <c r="T437" s="430"/>
      <c r="U437" s="430"/>
      <c r="V437" s="430"/>
      <c r="W437" s="430"/>
      <c r="X437" s="430"/>
      <c r="Y437" s="430"/>
      <c r="Z437" s="430"/>
    </row>
    <row r="438">
      <c r="A438" s="427" t="s">
        <v>552</v>
      </c>
      <c r="B438" s="134" t="s">
        <v>1860</v>
      </c>
      <c r="C438" s="36" t="s">
        <v>790</v>
      </c>
      <c r="D438" s="428" t="s">
        <v>191</v>
      </c>
      <c r="E438" s="36" t="s">
        <v>1861</v>
      </c>
      <c r="F438" s="134" t="s">
        <v>581</v>
      </c>
      <c r="G438" s="429">
        <f>IFERROR(__xludf.DUMMYFUNCTION("IF(D438=""CELL-NEW"", IF(REGEXMATCH(E438, ""Pro Max""), 0.5, IF(REGEXMATCH(E438, ""Pro""), 0.4, 0.35)), """")"),0.35)</f>
        <v>0.35</v>
      </c>
      <c r="H438" s="176"/>
      <c r="I438" s="176"/>
      <c r="J438" s="176"/>
      <c r="K438" s="176"/>
      <c r="L438" s="176"/>
      <c r="M438" s="176"/>
      <c r="N438" s="176"/>
      <c r="O438" s="176"/>
      <c r="P438" s="176"/>
      <c r="Q438" s="430"/>
      <c r="R438" s="430"/>
      <c r="S438" s="430"/>
      <c r="T438" s="430"/>
      <c r="U438" s="430"/>
      <c r="V438" s="430"/>
      <c r="W438" s="430"/>
      <c r="X438" s="430"/>
      <c r="Y438" s="430"/>
      <c r="Z438" s="430"/>
    </row>
    <row r="439">
      <c r="A439" s="427" t="s">
        <v>1888</v>
      </c>
      <c r="B439" s="134" t="s">
        <v>1863</v>
      </c>
      <c r="C439" s="36" t="s">
        <v>1886</v>
      </c>
      <c r="D439" s="428" t="s">
        <v>191</v>
      </c>
      <c r="E439" s="36" t="s">
        <v>1861</v>
      </c>
      <c r="F439" s="134" t="s">
        <v>581</v>
      </c>
      <c r="G439" s="429">
        <f>IFERROR(__xludf.DUMMYFUNCTION("IF(D439=""CELL-NEW"", IF(REGEXMATCH(E439, ""Pro Max""), 0.5, IF(REGEXMATCH(E439, ""Pro""), 0.4, 0.35)), """")"),0.35)</f>
        <v>0.35</v>
      </c>
      <c r="H439" s="176"/>
      <c r="I439" s="176"/>
      <c r="J439" s="176"/>
      <c r="K439" s="176"/>
      <c r="L439" s="176"/>
      <c r="M439" s="176"/>
      <c r="N439" s="176"/>
      <c r="O439" s="176"/>
      <c r="P439" s="176"/>
      <c r="Q439" s="430"/>
      <c r="R439" s="430"/>
      <c r="S439" s="430"/>
      <c r="T439" s="430"/>
      <c r="U439" s="430"/>
      <c r="V439" s="430"/>
      <c r="W439" s="430"/>
      <c r="X439" s="430"/>
      <c r="Y439" s="430"/>
      <c r="Z439" s="430"/>
    </row>
    <row r="440">
      <c r="A440" s="427" t="s">
        <v>1889</v>
      </c>
      <c r="B440" s="134" t="s">
        <v>1863</v>
      </c>
      <c r="C440" s="36" t="s">
        <v>722</v>
      </c>
      <c r="D440" s="428" t="s">
        <v>191</v>
      </c>
      <c r="E440" s="36" t="s">
        <v>1861</v>
      </c>
      <c r="F440" s="134" t="s">
        <v>581</v>
      </c>
      <c r="G440" s="429">
        <f>IFERROR(__xludf.DUMMYFUNCTION("IF(D440=""CELL-NEW"", IF(REGEXMATCH(E440, ""Pro Max""), 0.5, IF(REGEXMATCH(E440, ""Pro""), 0.4, 0.35)), """")"),0.35)</f>
        <v>0.35</v>
      </c>
      <c r="H440" s="176"/>
      <c r="I440" s="176"/>
      <c r="J440" s="176"/>
      <c r="K440" s="176"/>
      <c r="L440" s="176"/>
      <c r="M440" s="176"/>
      <c r="N440" s="176"/>
      <c r="O440" s="176"/>
      <c r="P440" s="176"/>
      <c r="Q440" s="430"/>
      <c r="R440" s="430"/>
      <c r="S440" s="430"/>
      <c r="T440" s="430"/>
      <c r="U440" s="430"/>
      <c r="V440" s="430"/>
      <c r="W440" s="430"/>
      <c r="X440" s="430"/>
      <c r="Y440" s="430"/>
      <c r="Z440" s="430"/>
    </row>
    <row r="441">
      <c r="A441" s="427" t="s">
        <v>1890</v>
      </c>
      <c r="B441" s="134" t="s">
        <v>1863</v>
      </c>
      <c r="C441" s="36" t="s">
        <v>1887</v>
      </c>
      <c r="D441" s="428" t="s">
        <v>191</v>
      </c>
      <c r="E441" s="36" t="s">
        <v>1861</v>
      </c>
      <c r="F441" s="134" t="s">
        <v>581</v>
      </c>
      <c r="G441" s="429">
        <f>IFERROR(__xludf.DUMMYFUNCTION("IF(D441=""CELL-NEW"", IF(REGEXMATCH(E441, ""Pro Max""), 0.5, IF(REGEXMATCH(E441, ""Pro""), 0.4, 0.35)), """")"),0.35)</f>
        <v>0.35</v>
      </c>
      <c r="H441" s="176"/>
      <c r="I441" s="176"/>
      <c r="J441" s="176"/>
      <c r="K441" s="176"/>
      <c r="L441" s="176"/>
      <c r="M441" s="176"/>
      <c r="N441" s="176"/>
      <c r="O441" s="176"/>
      <c r="P441" s="176"/>
      <c r="Q441" s="430"/>
      <c r="R441" s="430"/>
      <c r="S441" s="430"/>
      <c r="T441" s="430"/>
      <c r="U441" s="430"/>
      <c r="V441" s="430"/>
      <c r="W441" s="430"/>
      <c r="X441" s="430"/>
      <c r="Y441" s="430"/>
      <c r="Z441" s="430"/>
    </row>
    <row r="442">
      <c r="A442" s="427" t="s">
        <v>1891</v>
      </c>
      <c r="B442" s="134" t="s">
        <v>1863</v>
      </c>
      <c r="C442" s="36" t="s">
        <v>790</v>
      </c>
      <c r="D442" s="428" t="s">
        <v>191</v>
      </c>
      <c r="E442" s="36" t="s">
        <v>1861</v>
      </c>
      <c r="F442" s="134" t="s">
        <v>581</v>
      </c>
      <c r="G442" s="429">
        <f>IFERROR(__xludf.DUMMYFUNCTION("IF(D442=""CELL-NEW"", IF(REGEXMATCH(E442, ""Pro Max""), 0.5, IF(REGEXMATCH(E442, ""Pro""), 0.4, 0.35)), """")"),0.35)</f>
        <v>0.35</v>
      </c>
      <c r="H442" s="176"/>
      <c r="I442" s="176"/>
      <c r="J442" s="176"/>
      <c r="K442" s="176"/>
      <c r="L442" s="176"/>
      <c r="M442" s="176"/>
      <c r="N442" s="176"/>
      <c r="O442" s="176"/>
      <c r="P442" s="176"/>
      <c r="Q442" s="430"/>
      <c r="R442" s="430"/>
      <c r="S442" s="430"/>
      <c r="T442" s="430"/>
      <c r="U442" s="430"/>
      <c r="V442" s="430"/>
      <c r="W442" s="430"/>
      <c r="X442" s="430"/>
      <c r="Y442" s="430"/>
      <c r="Z442" s="430"/>
    </row>
    <row r="443">
      <c r="A443" s="427" t="s">
        <v>642</v>
      </c>
      <c r="B443" s="134" t="s">
        <v>1860</v>
      </c>
      <c r="C443" s="36" t="s">
        <v>728</v>
      </c>
      <c r="D443" s="428" t="s">
        <v>191</v>
      </c>
      <c r="E443" s="36" t="s">
        <v>1861</v>
      </c>
      <c r="F443" s="134" t="s">
        <v>581</v>
      </c>
      <c r="G443" s="429">
        <f>IFERROR(__xludf.DUMMYFUNCTION("IF(D443=""CELL-NEW"", IF(REGEXMATCH(E443, ""Pro Max""), 0.5, IF(REGEXMATCH(E443, ""Pro""), 0.4, 0.35)), """")"),0.35)</f>
        <v>0.35</v>
      </c>
      <c r="H443" s="176"/>
      <c r="I443" s="176"/>
      <c r="J443" s="176"/>
      <c r="K443" s="176"/>
      <c r="L443" s="176"/>
      <c r="M443" s="176"/>
      <c r="N443" s="176"/>
      <c r="O443" s="176"/>
      <c r="P443" s="176"/>
      <c r="Q443" s="430"/>
      <c r="R443" s="430"/>
      <c r="S443" s="430"/>
      <c r="T443" s="430"/>
      <c r="U443" s="430"/>
      <c r="V443" s="430"/>
      <c r="W443" s="430"/>
      <c r="X443" s="430"/>
      <c r="Y443" s="430"/>
      <c r="Z443" s="430"/>
    </row>
    <row r="444">
      <c r="A444" s="427" t="s">
        <v>1892</v>
      </c>
      <c r="B444" s="134" t="s">
        <v>1863</v>
      </c>
      <c r="C444" s="36" t="s">
        <v>728</v>
      </c>
      <c r="D444" s="428" t="s">
        <v>191</v>
      </c>
      <c r="E444" s="36" t="s">
        <v>1861</v>
      </c>
      <c r="F444" s="134" t="s">
        <v>581</v>
      </c>
      <c r="G444" s="429">
        <f>IFERROR(__xludf.DUMMYFUNCTION("IF(D444=""CELL-NEW"", IF(REGEXMATCH(E444, ""Pro Max""), 0.5, IF(REGEXMATCH(E444, ""Pro""), 0.4, 0.35)), """")"),0.35)</f>
        <v>0.35</v>
      </c>
      <c r="H444" s="176"/>
      <c r="I444" s="176"/>
      <c r="J444" s="176"/>
      <c r="K444" s="176"/>
      <c r="L444" s="176"/>
      <c r="M444" s="176"/>
      <c r="N444" s="176"/>
      <c r="O444" s="176"/>
      <c r="P444" s="176"/>
      <c r="Q444" s="430"/>
      <c r="R444" s="430"/>
      <c r="S444" s="430"/>
      <c r="T444" s="430"/>
      <c r="U444" s="430"/>
      <c r="V444" s="430"/>
      <c r="W444" s="430"/>
      <c r="X444" s="430"/>
      <c r="Y444" s="430"/>
      <c r="Z444" s="430"/>
    </row>
    <row r="445">
      <c r="A445" s="427" t="s">
        <v>590</v>
      </c>
      <c r="B445" s="134" t="s">
        <v>1865</v>
      </c>
      <c r="C445" s="36" t="s">
        <v>1893</v>
      </c>
      <c r="D445" s="428" t="s">
        <v>191</v>
      </c>
      <c r="E445" s="36" t="s">
        <v>140</v>
      </c>
      <c r="F445" s="134" t="s">
        <v>581</v>
      </c>
      <c r="G445" s="429">
        <v>0.45</v>
      </c>
      <c r="H445" s="176"/>
      <c r="I445" s="176"/>
      <c r="J445" s="176"/>
      <c r="K445" s="176"/>
      <c r="L445" s="176"/>
      <c r="M445" s="176"/>
      <c r="N445" s="176"/>
      <c r="O445" s="176"/>
      <c r="P445" s="176"/>
      <c r="Q445" s="430"/>
      <c r="R445" s="430"/>
      <c r="S445" s="430"/>
      <c r="T445" s="430"/>
      <c r="U445" s="430"/>
      <c r="V445" s="430"/>
      <c r="W445" s="430"/>
      <c r="X445" s="430"/>
      <c r="Y445" s="430"/>
      <c r="Z445" s="430"/>
    </row>
    <row r="446">
      <c r="A446" s="427" t="s">
        <v>1894</v>
      </c>
      <c r="B446" s="134" t="s">
        <v>1867</v>
      </c>
      <c r="C446" s="36" t="s">
        <v>1893</v>
      </c>
      <c r="D446" s="428" t="s">
        <v>191</v>
      </c>
      <c r="E446" s="36" t="s">
        <v>140</v>
      </c>
      <c r="F446" s="134" t="s">
        <v>581</v>
      </c>
      <c r="G446" s="429">
        <v>0.45</v>
      </c>
      <c r="H446" s="176"/>
      <c r="I446" s="176"/>
      <c r="J446" s="176"/>
      <c r="K446" s="176"/>
      <c r="L446" s="176"/>
      <c r="M446" s="176"/>
      <c r="N446" s="176"/>
      <c r="O446" s="176"/>
      <c r="P446" s="176"/>
      <c r="Q446" s="430"/>
      <c r="R446" s="430"/>
      <c r="S446" s="430"/>
      <c r="T446" s="430"/>
      <c r="U446" s="430"/>
      <c r="V446" s="430"/>
      <c r="W446" s="430"/>
      <c r="X446" s="430"/>
      <c r="Y446" s="430"/>
      <c r="Z446" s="430"/>
    </row>
    <row r="447">
      <c r="A447" s="427" t="s">
        <v>1895</v>
      </c>
      <c r="B447" s="134" t="s">
        <v>1869</v>
      </c>
      <c r="C447" s="36" t="s">
        <v>1893</v>
      </c>
      <c r="D447" s="428" t="s">
        <v>191</v>
      </c>
      <c r="E447" s="36" t="s">
        <v>140</v>
      </c>
      <c r="F447" s="134" t="s">
        <v>581</v>
      </c>
      <c r="G447" s="429">
        <v>0.45</v>
      </c>
      <c r="H447" s="176"/>
      <c r="I447" s="176"/>
      <c r="J447" s="176"/>
      <c r="K447" s="176"/>
      <c r="L447" s="176"/>
      <c r="M447" s="176"/>
      <c r="N447" s="176"/>
      <c r="O447" s="176"/>
      <c r="P447" s="176"/>
      <c r="Q447" s="430"/>
      <c r="R447" s="430"/>
      <c r="S447" s="430"/>
      <c r="T447" s="430"/>
      <c r="U447" s="430"/>
      <c r="V447" s="430"/>
      <c r="W447" s="430"/>
      <c r="X447" s="430"/>
      <c r="Y447" s="430"/>
      <c r="Z447" s="430"/>
    </row>
    <row r="448">
      <c r="A448" s="427" t="s">
        <v>592</v>
      </c>
      <c r="B448" s="134" t="s">
        <v>1865</v>
      </c>
      <c r="C448" s="36" t="s">
        <v>1896</v>
      </c>
      <c r="D448" s="428" t="s">
        <v>191</v>
      </c>
      <c r="E448" s="36" t="s">
        <v>140</v>
      </c>
      <c r="F448" s="134" t="s">
        <v>581</v>
      </c>
      <c r="G448" s="429">
        <v>0.45</v>
      </c>
      <c r="H448" s="176"/>
      <c r="I448" s="176"/>
      <c r="J448" s="176"/>
      <c r="K448" s="176"/>
      <c r="L448" s="176"/>
      <c r="M448" s="176"/>
      <c r="N448" s="176"/>
      <c r="O448" s="176"/>
      <c r="P448" s="176"/>
      <c r="Q448" s="430"/>
      <c r="R448" s="430"/>
      <c r="S448" s="430"/>
      <c r="T448" s="430"/>
      <c r="U448" s="430"/>
      <c r="V448" s="430"/>
      <c r="W448" s="430"/>
      <c r="X448" s="430"/>
      <c r="Y448" s="430"/>
      <c r="Z448" s="430"/>
    </row>
    <row r="449">
      <c r="A449" s="427" t="s">
        <v>1897</v>
      </c>
      <c r="B449" s="134" t="s">
        <v>1867</v>
      </c>
      <c r="C449" s="36" t="s">
        <v>1896</v>
      </c>
      <c r="D449" s="428" t="s">
        <v>191</v>
      </c>
      <c r="E449" s="36" t="s">
        <v>140</v>
      </c>
      <c r="F449" s="134" t="s">
        <v>581</v>
      </c>
      <c r="G449" s="429">
        <v>0.45</v>
      </c>
      <c r="H449" s="176"/>
      <c r="I449" s="176"/>
      <c r="J449" s="176"/>
      <c r="K449" s="176"/>
      <c r="L449" s="176"/>
      <c r="M449" s="176"/>
      <c r="N449" s="176"/>
      <c r="O449" s="176"/>
      <c r="P449" s="176"/>
      <c r="Q449" s="430"/>
      <c r="R449" s="430"/>
      <c r="S449" s="430"/>
      <c r="T449" s="430"/>
      <c r="U449" s="430"/>
      <c r="V449" s="430"/>
      <c r="W449" s="430"/>
      <c r="X449" s="430"/>
      <c r="Y449" s="430"/>
      <c r="Z449" s="430"/>
    </row>
    <row r="450">
      <c r="A450" s="427" t="s">
        <v>1898</v>
      </c>
      <c r="B450" s="134" t="s">
        <v>1869</v>
      </c>
      <c r="C450" s="36" t="s">
        <v>1896</v>
      </c>
      <c r="D450" s="428" t="s">
        <v>191</v>
      </c>
      <c r="E450" s="36" t="s">
        <v>140</v>
      </c>
      <c r="F450" s="134" t="s">
        <v>581</v>
      </c>
      <c r="G450" s="429">
        <v>0.45</v>
      </c>
      <c r="H450" s="176"/>
      <c r="I450" s="176"/>
      <c r="J450" s="176"/>
      <c r="K450" s="176"/>
      <c r="L450" s="176"/>
      <c r="M450" s="176"/>
      <c r="N450" s="176"/>
      <c r="O450" s="176"/>
      <c r="P450" s="176"/>
      <c r="Q450" s="430"/>
      <c r="R450" s="430"/>
      <c r="S450" s="430"/>
      <c r="T450" s="430"/>
      <c r="U450" s="430"/>
      <c r="V450" s="430"/>
      <c r="W450" s="430"/>
      <c r="X450" s="430"/>
      <c r="Y450" s="430"/>
      <c r="Z450" s="430"/>
    </row>
    <row r="451">
      <c r="A451" s="427" t="s">
        <v>593</v>
      </c>
      <c r="B451" s="134" t="s">
        <v>1865</v>
      </c>
      <c r="C451" s="36" t="s">
        <v>1899</v>
      </c>
      <c r="D451" s="428" t="s">
        <v>191</v>
      </c>
      <c r="E451" s="36" t="s">
        <v>140</v>
      </c>
      <c r="F451" s="134" t="s">
        <v>581</v>
      </c>
      <c r="G451" s="429">
        <v>0.45</v>
      </c>
      <c r="H451" s="176"/>
      <c r="I451" s="176"/>
      <c r="J451" s="176"/>
      <c r="K451" s="176"/>
      <c r="L451" s="176"/>
      <c r="M451" s="176"/>
      <c r="N451" s="176"/>
      <c r="O451" s="176"/>
      <c r="P451" s="176"/>
      <c r="Q451" s="430"/>
      <c r="R451" s="430"/>
      <c r="S451" s="430"/>
      <c r="T451" s="430"/>
      <c r="U451" s="430"/>
      <c r="V451" s="430"/>
      <c r="W451" s="430"/>
      <c r="X451" s="430"/>
      <c r="Y451" s="430"/>
      <c r="Z451" s="430"/>
    </row>
    <row r="452">
      <c r="A452" s="427" t="s">
        <v>1900</v>
      </c>
      <c r="B452" s="134" t="s">
        <v>1867</v>
      </c>
      <c r="C452" s="36" t="s">
        <v>1899</v>
      </c>
      <c r="D452" s="428" t="s">
        <v>191</v>
      </c>
      <c r="E452" s="36" t="s">
        <v>140</v>
      </c>
      <c r="F452" s="134" t="s">
        <v>581</v>
      </c>
      <c r="G452" s="429">
        <v>0.45</v>
      </c>
      <c r="H452" s="176"/>
      <c r="I452" s="176"/>
      <c r="J452" s="176"/>
      <c r="K452" s="176"/>
      <c r="L452" s="176"/>
      <c r="M452" s="176"/>
      <c r="N452" s="176"/>
      <c r="O452" s="176"/>
      <c r="P452" s="176"/>
      <c r="Q452" s="430"/>
      <c r="R452" s="430"/>
      <c r="S452" s="430"/>
      <c r="T452" s="430"/>
      <c r="U452" s="430"/>
      <c r="V452" s="430"/>
      <c r="W452" s="430"/>
      <c r="X452" s="430"/>
      <c r="Y452" s="430"/>
      <c r="Z452" s="430"/>
    </row>
    <row r="453">
      <c r="A453" s="427" t="s">
        <v>1901</v>
      </c>
      <c r="B453" s="134" t="s">
        <v>1869</v>
      </c>
      <c r="C453" s="36" t="s">
        <v>1899</v>
      </c>
      <c r="D453" s="428" t="s">
        <v>191</v>
      </c>
      <c r="E453" s="36" t="s">
        <v>140</v>
      </c>
      <c r="F453" s="134" t="s">
        <v>581</v>
      </c>
      <c r="G453" s="429">
        <v>0.45</v>
      </c>
      <c r="H453" s="176"/>
      <c r="I453" s="176"/>
      <c r="J453" s="176"/>
      <c r="K453" s="176"/>
      <c r="L453" s="176"/>
      <c r="M453" s="176"/>
      <c r="N453" s="176"/>
      <c r="O453" s="176"/>
      <c r="P453" s="176"/>
      <c r="Q453" s="430"/>
      <c r="R453" s="430"/>
      <c r="S453" s="430"/>
      <c r="T453" s="430"/>
      <c r="U453" s="430"/>
      <c r="V453" s="430"/>
      <c r="W453" s="430"/>
      <c r="X453" s="430"/>
      <c r="Y453" s="430"/>
      <c r="Z453" s="430"/>
    </row>
    <row r="454">
      <c r="A454" s="427" t="s">
        <v>591</v>
      </c>
      <c r="B454" s="134" t="s">
        <v>1865</v>
      </c>
      <c r="C454" s="36" t="s">
        <v>1371</v>
      </c>
      <c r="D454" s="428" t="s">
        <v>191</v>
      </c>
      <c r="E454" s="36" t="s">
        <v>140</v>
      </c>
      <c r="F454" s="134" t="s">
        <v>581</v>
      </c>
      <c r="G454" s="429">
        <v>0.45</v>
      </c>
      <c r="H454" s="176"/>
      <c r="I454" s="176"/>
      <c r="J454" s="176"/>
      <c r="K454" s="176"/>
      <c r="L454" s="176"/>
      <c r="M454" s="176"/>
      <c r="N454" s="176"/>
      <c r="O454" s="176"/>
      <c r="P454" s="176"/>
      <c r="Q454" s="430"/>
      <c r="R454" s="430"/>
      <c r="S454" s="430"/>
      <c r="T454" s="430"/>
      <c r="U454" s="430"/>
      <c r="V454" s="430"/>
      <c r="W454" s="430"/>
      <c r="X454" s="430"/>
      <c r="Y454" s="430"/>
      <c r="Z454" s="430"/>
    </row>
    <row r="455">
      <c r="A455" s="427" t="s">
        <v>1902</v>
      </c>
      <c r="B455" s="134" t="s">
        <v>1867</v>
      </c>
      <c r="C455" s="36" t="s">
        <v>1371</v>
      </c>
      <c r="D455" s="428" t="s">
        <v>191</v>
      </c>
      <c r="E455" s="36" t="s">
        <v>140</v>
      </c>
      <c r="F455" s="134" t="s">
        <v>581</v>
      </c>
      <c r="G455" s="429">
        <v>0.45</v>
      </c>
      <c r="H455" s="176"/>
      <c r="I455" s="176"/>
      <c r="J455" s="176"/>
      <c r="K455" s="176"/>
      <c r="L455" s="176"/>
      <c r="M455" s="176"/>
      <c r="N455" s="176"/>
      <c r="O455" s="176"/>
      <c r="P455" s="176"/>
      <c r="Q455" s="430"/>
      <c r="R455" s="430"/>
      <c r="S455" s="430"/>
      <c r="T455" s="430"/>
      <c r="U455" s="430"/>
      <c r="V455" s="430"/>
      <c r="W455" s="430"/>
      <c r="X455" s="430"/>
      <c r="Y455" s="430"/>
      <c r="Z455" s="430"/>
    </row>
    <row r="456">
      <c r="A456" s="427" t="s">
        <v>1903</v>
      </c>
      <c r="B456" s="134" t="s">
        <v>1869</v>
      </c>
      <c r="C456" s="36" t="s">
        <v>1371</v>
      </c>
      <c r="D456" s="428" t="s">
        <v>191</v>
      </c>
      <c r="E456" s="36" t="s">
        <v>140</v>
      </c>
      <c r="F456" s="134" t="s">
        <v>581</v>
      </c>
      <c r="G456" s="429">
        <v>0.45</v>
      </c>
      <c r="H456" s="176"/>
      <c r="I456" s="176"/>
      <c r="J456" s="176"/>
      <c r="K456" s="176"/>
      <c r="L456" s="176"/>
      <c r="M456" s="176"/>
      <c r="N456" s="176"/>
      <c r="O456" s="176"/>
      <c r="P456" s="176"/>
      <c r="Q456" s="430"/>
      <c r="R456" s="430"/>
      <c r="S456" s="430"/>
      <c r="T456" s="430"/>
      <c r="U456" s="430"/>
      <c r="V456" s="430"/>
      <c r="W456" s="430"/>
      <c r="X456" s="430"/>
      <c r="Y456" s="430"/>
      <c r="Z456" s="430"/>
    </row>
    <row r="457">
      <c r="A457" s="427" t="s">
        <v>519</v>
      </c>
      <c r="B457" s="134" t="s">
        <v>1871</v>
      </c>
      <c r="C457" s="36" t="s">
        <v>641</v>
      </c>
      <c r="D457" s="428" t="s">
        <v>191</v>
      </c>
      <c r="E457" s="36" t="s">
        <v>1872</v>
      </c>
      <c r="F457" s="134" t="s">
        <v>581</v>
      </c>
      <c r="G457" s="429">
        <v>0.5</v>
      </c>
      <c r="H457" s="176"/>
      <c r="I457" s="176"/>
      <c r="J457" s="176"/>
      <c r="K457" s="176"/>
      <c r="L457" s="176"/>
      <c r="M457" s="176"/>
      <c r="N457" s="176"/>
      <c r="O457" s="176"/>
      <c r="P457" s="176"/>
      <c r="Q457" s="430"/>
      <c r="R457" s="430"/>
      <c r="S457" s="430"/>
      <c r="T457" s="430"/>
      <c r="U457" s="430"/>
      <c r="V457" s="430"/>
      <c r="W457" s="430"/>
      <c r="X457" s="430"/>
      <c r="Y457" s="430"/>
      <c r="Z457" s="430"/>
    </row>
    <row r="458">
      <c r="A458" s="427" t="s">
        <v>568</v>
      </c>
      <c r="B458" s="134" t="s">
        <v>1874</v>
      </c>
      <c r="C458" s="36" t="s">
        <v>641</v>
      </c>
      <c r="D458" s="428" t="s">
        <v>191</v>
      </c>
      <c r="E458" s="36" t="s">
        <v>1872</v>
      </c>
      <c r="F458" s="134" t="s">
        <v>581</v>
      </c>
      <c r="G458" s="429">
        <v>0.5</v>
      </c>
      <c r="H458" s="176"/>
      <c r="I458" s="176"/>
      <c r="J458" s="176"/>
      <c r="K458" s="176"/>
      <c r="L458" s="176"/>
      <c r="M458" s="176"/>
      <c r="N458" s="176"/>
      <c r="O458" s="176"/>
      <c r="P458" s="176"/>
      <c r="Q458" s="430"/>
      <c r="R458" s="430"/>
      <c r="S458" s="430"/>
      <c r="T458" s="430"/>
      <c r="U458" s="430"/>
      <c r="V458" s="430"/>
      <c r="W458" s="430"/>
      <c r="X458" s="430"/>
      <c r="Y458" s="430"/>
      <c r="Z458" s="430"/>
    </row>
    <row r="459">
      <c r="A459" s="427" t="s">
        <v>1904</v>
      </c>
      <c r="B459" s="134" t="s">
        <v>1876</v>
      </c>
      <c r="C459" s="36" t="s">
        <v>641</v>
      </c>
      <c r="D459" s="428" t="s">
        <v>191</v>
      </c>
      <c r="E459" s="36" t="s">
        <v>1872</v>
      </c>
      <c r="F459" s="134" t="s">
        <v>581</v>
      </c>
      <c r="G459" s="429">
        <v>0.5</v>
      </c>
      <c r="H459" s="176"/>
      <c r="I459" s="176"/>
      <c r="J459" s="176"/>
      <c r="K459" s="176"/>
      <c r="L459" s="176"/>
      <c r="M459" s="176"/>
      <c r="N459" s="176"/>
      <c r="O459" s="176"/>
      <c r="P459" s="176"/>
      <c r="Q459" s="430"/>
      <c r="R459" s="430"/>
      <c r="S459" s="430"/>
      <c r="T459" s="430"/>
      <c r="U459" s="430"/>
      <c r="V459" s="430"/>
      <c r="W459" s="430"/>
      <c r="X459" s="430"/>
      <c r="Y459" s="430"/>
      <c r="Z459" s="430"/>
    </row>
    <row r="460">
      <c r="A460" s="427" t="s">
        <v>520</v>
      </c>
      <c r="B460" s="134" t="s">
        <v>1871</v>
      </c>
      <c r="C460" s="36" t="s">
        <v>1905</v>
      </c>
      <c r="D460" s="428" t="s">
        <v>191</v>
      </c>
      <c r="E460" s="36" t="s">
        <v>1872</v>
      </c>
      <c r="F460" s="134" t="s">
        <v>581</v>
      </c>
      <c r="G460" s="429">
        <v>0.5</v>
      </c>
      <c r="H460" s="176"/>
      <c r="I460" s="176"/>
      <c r="J460" s="176"/>
      <c r="K460" s="176"/>
      <c r="L460" s="176"/>
      <c r="M460" s="176"/>
      <c r="N460" s="176"/>
      <c r="O460" s="176"/>
      <c r="P460" s="176"/>
      <c r="Q460" s="430"/>
      <c r="R460" s="430"/>
      <c r="S460" s="430"/>
      <c r="T460" s="430"/>
      <c r="U460" s="430"/>
      <c r="V460" s="430"/>
      <c r="W460" s="430"/>
      <c r="X460" s="430"/>
      <c r="Y460" s="430"/>
      <c r="Z460" s="430"/>
    </row>
    <row r="461">
      <c r="A461" s="427" t="s">
        <v>570</v>
      </c>
      <c r="B461" s="134" t="s">
        <v>1874</v>
      </c>
      <c r="C461" s="36" t="s">
        <v>1905</v>
      </c>
      <c r="D461" s="428" t="s">
        <v>191</v>
      </c>
      <c r="E461" s="36" t="s">
        <v>1872</v>
      </c>
      <c r="F461" s="134" t="s">
        <v>581</v>
      </c>
      <c r="G461" s="429">
        <v>0.5</v>
      </c>
      <c r="H461" s="176"/>
      <c r="I461" s="176"/>
      <c r="J461" s="176"/>
      <c r="K461" s="176"/>
      <c r="L461" s="176"/>
      <c r="M461" s="176"/>
      <c r="N461" s="176"/>
      <c r="O461" s="176"/>
      <c r="P461" s="176"/>
      <c r="Q461" s="430"/>
      <c r="R461" s="430"/>
      <c r="S461" s="430"/>
      <c r="T461" s="430"/>
      <c r="U461" s="430"/>
      <c r="V461" s="430"/>
      <c r="W461" s="430"/>
      <c r="X461" s="430"/>
      <c r="Y461" s="430"/>
      <c r="Z461" s="430"/>
    </row>
    <row r="462">
      <c r="A462" s="427" t="s">
        <v>1906</v>
      </c>
      <c r="B462" s="134" t="s">
        <v>1876</v>
      </c>
      <c r="C462" s="36" t="s">
        <v>1905</v>
      </c>
      <c r="D462" s="428" t="s">
        <v>191</v>
      </c>
      <c r="E462" s="36" t="s">
        <v>1872</v>
      </c>
      <c r="F462" s="134" t="s">
        <v>581</v>
      </c>
      <c r="G462" s="429">
        <v>0.5</v>
      </c>
      <c r="H462" s="176"/>
      <c r="I462" s="176"/>
      <c r="J462" s="176"/>
      <c r="K462" s="176"/>
      <c r="L462" s="176"/>
      <c r="M462" s="176"/>
      <c r="N462" s="176"/>
      <c r="O462" s="176"/>
      <c r="P462" s="176"/>
      <c r="Q462" s="430"/>
      <c r="R462" s="430"/>
      <c r="S462" s="430"/>
      <c r="T462" s="430"/>
      <c r="U462" s="430"/>
      <c r="V462" s="430"/>
      <c r="W462" s="430"/>
      <c r="X462" s="430"/>
      <c r="Y462" s="430"/>
      <c r="Z462" s="430"/>
    </row>
    <row r="463">
      <c r="A463" s="427" t="s">
        <v>516</v>
      </c>
      <c r="B463" s="134" t="s">
        <v>1871</v>
      </c>
      <c r="C463" s="36" t="s">
        <v>626</v>
      </c>
      <c r="D463" s="428" t="s">
        <v>191</v>
      </c>
      <c r="E463" s="36" t="s">
        <v>1872</v>
      </c>
      <c r="F463" s="134" t="s">
        <v>581</v>
      </c>
      <c r="G463" s="429">
        <v>0.5</v>
      </c>
      <c r="H463" s="176"/>
      <c r="I463" s="176"/>
      <c r="J463" s="176"/>
      <c r="K463" s="176"/>
      <c r="L463" s="176"/>
      <c r="M463" s="176"/>
      <c r="N463" s="176"/>
      <c r="O463" s="176"/>
      <c r="P463" s="176"/>
      <c r="Q463" s="430"/>
      <c r="R463" s="430"/>
      <c r="S463" s="430"/>
      <c r="T463" s="430"/>
      <c r="U463" s="430"/>
      <c r="V463" s="430"/>
      <c r="W463" s="430"/>
      <c r="X463" s="430"/>
      <c r="Y463" s="430"/>
      <c r="Z463" s="430"/>
    </row>
    <row r="464">
      <c r="A464" s="427" t="s">
        <v>571</v>
      </c>
      <c r="B464" s="134" t="s">
        <v>1874</v>
      </c>
      <c r="C464" s="36" t="s">
        <v>626</v>
      </c>
      <c r="D464" s="428" t="s">
        <v>191</v>
      </c>
      <c r="E464" s="36" t="s">
        <v>1872</v>
      </c>
      <c r="F464" s="134" t="s">
        <v>581</v>
      </c>
      <c r="G464" s="429">
        <v>0.5</v>
      </c>
      <c r="H464" s="176"/>
      <c r="I464" s="176"/>
      <c r="J464" s="176"/>
      <c r="K464" s="176"/>
      <c r="L464" s="176"/>
      <c r="M464" s="176"/>
      <c r="N464" s="176"/>
      <c r="O464" s="176"/>
      <c r="P464" s="176"/>
      <c r="Q464" s="430"/>
      <c r="R464" s="430"/>
      <c r="S464" s="430"/>
      <c r="T464" s="430"/>
      <c r="U464" s="430"/>
      <c r="V464" s="430"/>
      <c r="W464" s="430"/>
      <c r="X464" s="430"/>
      <c r="Y464" s="430"/>
      <c r="Z464" s="430"/>
    </row>
    <row r="465">
      <c r="A465" s="427" t="s">
        <v>1907</v>
      </c>
      <c r="B465" s="134" t="s">
        <v>1876</v>
      </c>
      <c r="C465" s="36" t="s">
        <v>626</v>
      </c>
      <c r="D465" s="428" t="s">
        <v>191</v>
      </c>
      <c r="E465" s="36" t="s">
        <v>1872</v>
      </c>
      <c r="F465" s="134" t="s">
        <v>581</v>
      </c>
      <c r="G465" s="429">
        <v>0.5</v>
      </c>
      <c r="H465" s="176"/>
      <c r="I465" s="176"/>
      <c r="J465" s="176"/>
      <c r="K465" s="176"/>
      <c r="L465" s="176"/>
      <c r="M465" s="176"/>
      <c r="N465" s="176"/>
      <c r="O465" s="176"/>
      <c r="P465" s="176"/>
      <c r="Q465" s="430"/>
      <c r="R465" s="430"/>
      <c r="S465" s="430"/>
      <c r="T465" s="430"/>
      <c r="U465" s="430"/>
      <c r="V465" s="430"/>
      <c r="W465" s="430"/>
      <c r="X465" s="430"/>
      <c r="Y465" s="430"/>
      <c r="Z465" s="430"/>
    </row>
    <row r="466">
      <c r="A466" s="427" t="s">
        <v>503</v>
      </c>
      <c r="B466" s="134" t="s">
        <v>1878</v>
      </c>
      <c r="C466" s="36" t="s">
        <v>641</v>
      </c>
      <c r="D466" s="428" t="s">
        <v>191</v>
      </c>
      <c r="E466" s="36" t="s">
        <v>1879</v>
      </c>
      <c r="F466" s="134" t="s">
        <v>581</v>
      </c>
      <c r="G466" s="429">
        <v>0.5</v>
      </c>
      <c r="H466" s="176"/>
      <c r="I466" s="176"/>
      <c r="J466" s="176"/>
      <c r="K466" s="176"/>
      <c r="L466" s="176"/>
      <c r="M466" s="176"/>
      <c r="N466" s="176"/>
      <c r="O466" s="176"/>
      <c r="P466" s="176"/>
      <c r="Q466" s="430"/>
      <c r="R466" s="430"/>
      <c r="S466" s="430"/>
      <c r="T466" s="430"/>
      <c r="U466" s="430"/>
      <c r="V466" s="430"/>
      <c r="W466" s="430"/>
      <c r="X466" s="430"/>
      <c r="Y466" s="430"/>
      <c r="Z466" s="430"/>
    </row>
    <row r="467">
      <c r="A467" s="427" t="s">
        <v>537</v>
      </c>
      <c r="B467" s="134" t="s">
        <v>1881</v>
      </c>
      <c r="C467" s="36" t="s">
        <v>641</v>
      </c>
      <c r="D467" s="428" t="s">
        <v>191</v>
      </c>
      <c r="E467" s="36" t="s">
        <v>1879</v>
      </c>
      <c r="F467" s="134" t="s">
        <v>581</v>
      </c>
      <c r="G467" s="429">
        <v>0.5</v>
      </c>
      <c r="H467" s="176"/>
      <c r="I467" s="176"/>
      <c r="J467" s="176"/>
      <c r="K467" s="176"/>
      <c r="L467" s="176"/>
      <c r="M467" s="176"/>
      <c r="N467" s="176"/>
      <c r="O467" s="176"/>
      <c r="P467" s="176"/>
      <c r="Q467" s="430"/>
      <c r="R467" s="430"/>
      <c r="S467" s="430"/>
      <c r="T467" s="430"/>
      <c r="U467" s="430"/>
      <c r="V467" s="430"/>
      <c r="W467" s="430"/>
      <c r="X467" s="430"/>
      <c r="Y467" s="430"/>
      <c r="Z467" s="430"/>
    </row>
    <row r="468">
      <c r="A468" s="427" t="s">
        <v>1908</v>
      </c>
      <c r="B468" s="134" t="s">
        <v>1883</v>
      </c>
      <c r="C468" s="36" t="s">
        <v>641</v>
      </c>
      <c r="D468" s="428" t="s">
        <v>191</v>
      </c>
      <c r="E468" s="36" t="s">
        <v>1879</v>
      </c>
      <c r="F468" s="134" t="s">
        <v>581</v>
      </c>
      <c r="G468" s="429">
        <v>0.5</v>
      </c>
      <c r="H468" s="176"/>
      <c r="I468" s="176"/>
      <c r="J468" s="176"/>
      <c r="K468" s="176"/>
      <c r="L468" s="176"/>
      <c r="M468" s="176"/>
      <c r="N468" s="176"/>
      <c r="O468" s="176"/>
      <c r="P468" s="176"/>
      <c r="Q468" s="430"/>
      <c r="R468" s="430"/>
      <c r="S468" s="430"/>
      <c r="T468" s="430"/>
      <c r="U468" s="430"/>
      <c r="V468" s="430"/>
      <c r="W468" s="430"/>
      <c r="X468" s="430"/>
      <c r="Y468" s="430"/>
      <c r="Z468" s="430"/>
    </row>
    <row r="469">
      <c r="A469" s="427" t="s">
        <v>1909</v>
      </c>
      <c r="B469" s="134" t="s">
        <v>1885</v>
      </c>
      <c r="C469" s="36" t="s">
        <v>641</v>
      </c>
      <c r="D469" s="428" t="s">
        <v>191</v>
      </c>
      <c r="E469" s="36" t="s">
        <v>1879</v>
      </c>
      <c r="F469" s="134" t="s">
        <v>581</v>
      </c>
      <c r="G469" s="429">
        <v>0.5</v>
      </c>
      <c r="H469" s="176"/>
      <c r="I469" s="176"/>
      <c r="J469" s="176"/>
      <c r="K469" s="176"/>
      <c r="L469" s="176"/>
      <c r="M469" s="176"/>
      <c r="N469" s="176"/>
      <c r="O469" s="176"/>
      <c r="P469" s="176"/>
      <c r="Q469" s="430"/>
      <c r="R469" s="430"/>
      <c r="S469" s="430"/>
      <c r="T469" s="430"/>
      <c r="U469" s="430"/>
      <c r="V469" s="430"/>
      <c r="W469" s="430"/>
      <c r="X469" s="430"/>
      <c r="Y469" s="430"/>
      <c r="Z469" s="430"/>
    </row>
    <row r="470">
      <c r="A470" s="427" t="s">
        <v>504</v>
      </c>
      <c r="B470" s="134" t="s">
        <v>1878</v>
      </c>
      <c r="C470" s="36" t="s">
        <v>1905</v>
      </c>
      <c r="D470" s="428" t="s">
        <v>191</v>
      </c>
      <c r="E470" s="36" t="s">
        <v>1879</v>
      </c>
      <c r="F470" s="134" t="s">
        <v>581</v>
      </c>
      <c r="G470" s="429">
        <v>0.5</v>
      </c>
      <c r="H470" s="176"/>
      <c r="I470" s="176"/>
      <c r="J470" s="176"/>
      <c r="K470" s="176"/>
      <c r="L470" s="176"/>
      <c r="M470" s="176"/>
      <c r="N470" s="176"/>
      <c r="O470" s="176"/>
      <c r="P470" s="176"/>
      <c r="Q470" s="430"/>
      <c r="R470" s="430"/>
      <c r="S470" s="430"/>
      <c r="T470" s="430"/>
      <c r="U470" s="430"/>
      <c r="V470" s="430"/>
      <c r="W470" s="430"/>
      <c r="X470" s="430"/>
      <c r="Y470" s="430"/>
      <c r="Z470" s="430"/>
    </row>
    <row r="471">
      <c r="A471" s="427" t="s">
        <v>555</v>
      </c>
      <c r="B471" s="134" t="s">
        <v>1881</v>
      </c>
      <c r="C471" s="36" t="s">
        <v>1905</v>
      </c>
      <c r="D471" s="428" t="s">
        <v>191</v>
      </c>
      <c r="E471" s="36" t="s">
        <v>1879</v>
      </c>
      <c r="F471" s="134" t="s">
        <v>581</v>
      </c>
      <c r="G471" s="429">
        <v>0.5</v>
      </c>
      <c r="H471" s="176"/>
      <c r="I471" s="176"/>
      <c r="J471" s="176"/>
      <c r="K471" s="176"/>
      <c r="L471" s="176"/>
      <c r="M471" s="176"/>
      <c r="N471" s="176"/>
      <c r="O471" s="176"/>
      <c r="P471" s="176"/>
      <c r="Q471" s="430"/>
      <c r="R471" s="430"/>
      <c r="S471" s="430"/>
      <c r="T471" s="430"/>
      <c r="U471" s="430"/>
      <c r="V471" s="430"/>
      <c r="W471" s="430"/>
      <c r="X471" s="430"/>
      <c r="Y471" s="430"/>
      <c r="Z471" s="430"/>
    </row>
    <row r="472">
      <c r="A472" s="427" t="s">
        <v>1910</v>
      </c>
      <c r="B472" s="134" t="s">
        <v>1883</v>
      </c>
      <c r="C472" s="36" t="s">
        <v>1905</v>
      </c>
      <c r="D472" s="428" t="s">
        <v>191</v>
      </c>
      <c r="E472" s="36" t="s">
        <v>1879</v>
      </c>
      <c r="F472" s="134" t="s">
        <v>581</v>
      </c>
      <c r="G472" s="429">
        <v>0.5</v>
      </c>
      <c r="H472" s="176"/>
      <c r="I472" s="176"/>
      <c r="J472" s="176"/>
      <c r="K472" s="176"/>
      <c r="L472" s="176"/>
      <c r="M472" s="176"/>
      <c r="N472" s="176"/>
      <c r="O472" s="176"/>
      <c r="P472" s="176"/>
      <c r="Q472" s="430"/>
      <c r="R472" s="430"/>
      <c r="S472" s="430"/>
      <c r="T472" s="430"/>
      <c r="U472" s="430"/>
      <c r="V472" s="430"/>
      <c r="W472" s="430"/>
      <c r="X472" s="430"/>
      <c r="Y472" s="430"/>
      <c r="Z472" s="430"/>
    </row>
    <row r="473">
      <c r="A473" s="427" t="s">
        <v>1911</v>
      </c>
      <c r="B473" s="134" t="s">
        <v>1885</v>
      </c>
      <c r="C473" s="36" t="s">
        <v>1905</v>
      </c>
      <c r="D473" s="428" t="s">
        <v>191</v>
      </c>
      <c r="E473" s="36" t="s">
        <v>1879</v>
      </c>
      <c r="F473" s="134" t="s">
        <v>581</v>
      </c>
      <c r="G473" s="429">
        <v>0.5</v>
      </c>
      <c r="H473" s="176"/>
      <c r="I473" s="176"/>
      <c r="J473" s="176"/>
      <c r="K473" s="176"/>
      <c r="L473" s="176"/>
      <c r="M473" s="176"/>
      <c r="N473" s="176"/>
      <c r="O473" s="176"/>
      <c r="P473" s="176"/>
      <c r="Q473" s="430"/>
      <c r="R473" s="430"/>
      <c r="S473" s="430"/>
      <c r="T473" s="430"/>
      <c r="U473" s="430"/>
      <c r="V473" s="430"/>
      <c r="W473" s="430"/>
      <c r="X473" s="430"/>
      <c r="Y473" s="430"/>
      <c r="Z473" s="430"/>
    </row>
    <row r="474">
      <c r="A474" s="427" t="s">
        <v>500</v>
      </c>
      <c r="B474" s="134" t="s">
        <v>1878</v>
      </c>
      <c r="C474" s="36" t="s">
        <v>626</v>
      </c>
      <c r="D474" s="428" t="s">
        <v>191</v>
      </c>
      <c r="E474" s="36" t="s">
        <v>1879</v>
      </c>
      <c r="F474" s="134" t="s">
        <v>581</v>
      </c>
      <c r="G474" s="429">
        <v>0.5</v>
      </c>
      <c r="H474" s="176"/>
      <c r="I474" s="176"/>
      <c r="J474" s="176"/>
      <c r="K474" s="176"/>
      <c r="L474" s="176"/>
      <c r="M474" s="176"/>
      <c r="N474" s="176"/>
      <c r="O474" s="176"/>
      <c r="P474" s="176"/>
      <c r="Q474" s="430"/>
      <c r="R474" s="430"/>
      <c r="S474" s="430"/>
      <c r="T474" s="430"/>
      <c r="U474" s="430"/>
      <c r="V474" s="430"/>
      <c r="W474" s="430"/>
      <c r="X474" s="430"/>
      <c r="Y474" s="430"/>
      <c r="Z474" s="430"/>
    </row>
    <row r="475">
      <c r="A475" s="427" t="s">
        <v>554</v>
      </c>
      <c r="B475" s="134" t="s">
        <v>1881</v>
      </c>
      <c r="C475" s="36" t="s">
        <v>626</v>
      </c>
      <c r="D475" s="428" t="s">
        <v>191</v>
      </c>
      <c r="E475" s="36" t="s">
        <v>1879</v>
      </c>
      <c r="F475" s="134" t="s">
        <v>581</v>
      </c>
      <c r="G475" s="429">
        <v>0.5</v>
      </c>
      <c r="H475" s="176"/>
      <c r="I475" s="176"/>
      <c r="J475" s="176"/>
      <c r="K475" s="176"/>
      <c r="L475" s="176"/>
      <c r="M475" s="176"/>
      <c r="N475" s="176"/>
      <c r="O475" s="176"/>
      <c r="P475" s="176"/>
      <c r="Q475" s="430"/>
      <c r="R475" s="430"/>
      <c r="S475" s="430"/>
      <c r="T475" s="430"/>
      <c r="U475" s="430"/>
      <c r="V475" s="430"/>
      <c r="W475" s="430"/>
      <c r="X475" s="430"/>
      <c r="Y475" s="430"/>
      <c r="Z475" s="430"/>
    </row>
    <row r="476">
      <c r="A476" s="427" t="s">
        <v>1912</v>
      </c>
      <c r="B476" s="134" t="s">
        <v>1883</v>
      </c>
      <c r="C476" s="36" t="s">
        <v>626</v>
      </c>
      <c r="D476" s="428" t="s">
        <v>191</v>
      </c>
      <c r="E476" s="36" t="s">
        <v>1879</v>
      </c>
      <c r="F476" s="134" t="s">
        <v>581</v>
      </c>
      <c r="G476" s="429">
        <v>0.5</v>
      </c>
      <c r="H476" s="176"/>
      <c r="I476" s="176"/>
      <c r="J476" s="176"/>
      <c r="K476" s="176"/>
      <c r="L476" s="176"/>
      <c r="M476" s="176"/>
      <c r="N476" s="176"/>
      <c r="O476" s="176"/>
      <c r="P476" s="176"/>
      <c r="Q476" s="430"/>
      <c r="R476" s="430"/>
      <c r="S476" s="430"/>
      <c r="T476" s="430"/>
      <c r="U476" s="430"/>
      <c r="V476" s="430"/>
      <c r="W476" s="430"/>
      <c r="X476" s="430"/>
      <c r="Y476" s="430"/>
      <c r="Z476" s="430"/>
    </row>
    <row r="477">
      <c r="A477" s="427" t="s">
        <v>1913</v>
      </c>
      <c r="B477" s="134" t="s">
        <v>1885</v>
      </c>
      <c r="C477" s="36" t="s">
        <v>626</v>
      </c>
      <c r="D477" s="428" t="s">
        <v>191</v>
      </c>
      <c r="E477" s="36" t="s">
        <v>1879</v>
      </c>
      <c r="F477" s="134" t="s">
        <v>581</v>
      </c>
      <c r="G477" s="429">
        <v>0.5</v>
      </c>
      <c r="H477" s="176"/>
      <c r="I477" s="176"/>
      <c r="J477" s="176"/>
      <c r="K477" s="176"/>
      <c r="L477" s="176"/>
      <c r="M477" s="176"/>
      <c r="N477" s="176"/>
      <c r="O477" s="176"/>
      <c r="P477" s="176"/>
      <c r="Q477" s="430"/>
      <c r="R477" s="430"/>
      <c r="S477" s="430"/>
      <c r="T477" s="430"/>
      <c r="U477" s="430"/>
      <c r="V477" s="430"/>
      <c r="W477" s="430"/>
      <c r="X477" s="430"/>
      <c r="Y477" s="430"/>
      <c r="Z477" s="430"/>
    </row>
    <row r="478">
      <c r="A478" s="427" t="s">
        <v>1914</v>
      </c>
      <c r="B478" s="176" t="s">
        <v>1915</v>
      </c>
      <c r="C478" s="36" t="s">
        <v>1266</v>
      </c>
      <c r="D478" s="428" t="s">
        <v>627</v>
      </c>
      <c r="E478" s="36" t="s">
        <v>1916</v>
      </c>
      <c r="F478" s="134" t="s">
        <v>581</v>
      </c>
      <c r="G478" s="429">
        <v>2.5</v>
      </c>
      <c r="H478" s="176"/>
      <c r="I478" s="176"/>
      <c r="J478" s="176"/>
      <c r="K478" s="176"/>
      <c r="L478" s="176"/>
      <c r="M478" s="176"/>
      <c r="N478" s="176"/>
      <c r="O478" s="176"/>
      <c r="P478" s="176"/>
      <c r="Q478" s="430"/>
      <c r="R478" s="430"/>
      <c r="S478" s="430"/>
      <c r="T478" s="430"/>
      <c r="U478" s="430"/>
      <c r="V478" s="430"/>
      <c r="W478" s="430"/>
      <c r="X478" s="430"/>
      <c r="Y478" s="430"/>
      <c r="Z478" s="430"/>
    </row>
    <row r="479">
      <c r="A479" s="427" t="s">
        <v>1917</v>
      </c>
      <c r="B479" s="176" t="s">
        <v>1918</v>
      </c>
      <c r="C479" s="36" t="s">
        <v>1266</v>
      </c>
      <c r="D479" s="428" t="s">
        <v>627</v>
      </c>
      <c r="E479" s="36" t="s">
        <v>1919</v>
      </c>
      <c r="F479" s="134" t="s">
        <v>581</v>
      </c>
      <c r="G479" s="429">
        <v>2.5</v>
      </c>
      <c r="H479" s="176"/>
      <c r="I479" s="176"/>
      <c r="J479" s="176"/>
      <c r="K479" s="176"/>
      <c r="L479" s="176"/>
      <c r="M479" s="176"/>
      <c r="N479" s="176"/>
      <c r="O479" s="176"/>
      <c r="P479" s="176"/>
      <c r="Q479" s="430"/>
      <c r="R479" s="430"/>
      <c r="S479" s="430"/>
      <c r="T479" s="430"/>
      <c r="U479" s="430"/>
      <c r="V479" s="430"/>
      <c r="W479" s="430"/>
      <c r="X479" s="430"/>
      <c r="Y479" s="430"/>
      <c r="Z479" s="430"/>
    </row>
    <row r="480">
      <c r="A480" s="427" t="s">
        <v>1920</v>
      </c>
      <c r="B480" s="176" t="s">
        <v>1921</v>
      </c>
      <c r="C480" s="36"/>
      <c r="D480" s="428" t="s">
        <v>627</v>
      </c>
      <c r="E480" s="36" t="s">
        <v>1919</v>
      </c>
      <c r="F480" s="134" t="s">
        <v>581</v>
      </c>
      <c r="G480" s="429">
        <v>2.5</v>
      </c>
      <c r="H480" s="176"/>
      <c r="I480" s="176"/>
      <c r="J480" s="176"/>
      <c r="K480" s="176"/>
      <c r="L480" s="176"/>
      <c r="M480" s="176"/>
      <c r="N480" s="176"/>
      <c r="O480" s="176"/>
      <c r="P480" s="176"/>
      <c r="Q480" s="430"/>
      <c r="R480" s="430"/>
      <c r="S480" s="430"/>
      <c r="T480" s="430"/>
      <c r="U480" s="430"/>
      <c r="V480" s="430"/>
      <c r="W480" s="430"/>
      <c r="X480" s="430"/>
      <c r="Y480" s="430"/>
      <c r="Z480" s="430"/>
    </row>
    <row r="481">
      <c r="A481" s="427" t="s">
        <v>882</v>
      </c>
      <c r="B481" s="176" t="s">
        <v>1922</v>
      </c>
      <c r="C481" s="36" t="s">
        <v>766</v>
      </c>
      <c r="D481" s="428" t="s">
        <v>627</v>
      </c>
      <c r="E481" s="36" t="s">
        <v>1919</v>
      </c>
      <c r="F481" s="134" t="s">
        <v>581</v>
      </c>
      <c r="G481" s="429">
        <v>2.5</v>
      </c>
      <c r="H481" s="176"/>
      <c r="I481" s="176"/>
      <c r="J481" s="176"/>
      <c r="K481" s="176"/>
      <c r="L481" s="176"/>
      <c r="M481" s="176"/>
      <c r="N481" s="176"/>
      <c r="O481" s="176"/>
      <c r="P481" s="176"/>
      <c r="Q481" s="430"/>
      <c r="R481" s="430"/>
      <c r="S481" s="430"/>
      <c r="T481" s="430"/>
      <c r="U481" s="430"/>
      <c r="V481" s="430"/>
      <c r="W481" s="430"/>
      <c r="X481" s="430"/>
      <c r="Y481" s="430"/>
      <c r="Z481" s="430"/>
    </row>
    <row r="482">
      <c r="A482" s="427" t="s">
        <v>1923</v>
      </c>
      <c r="B482" s="176" t="s">
        <v>1922</v>
      </c>
      <c r="C482" s="36" t="s">
        <v>1266</v>
      </c>
      <c r="D482" s="428" t="s">
        <v>627</v>
      </c>
      <c r="E482" s="36" t="s">
        <v>1919</v>
      </c>
      <c r="F482" s="134" t="s">
        <v>581</v>
      </c>
      <c r="G482" s="429">
        <v>2.5</v>
      </c>
      <c r="H482" s="176"/>
      <c r="I482" s="176"/>
      <c r="J482" s="176"/>
      <c r="K482" s="176"/>
      <c r="L482" s="176"/>
      <c r="M482" s="176"/>
      <c r="N482" s="176"/>
      <c r="O482" s="176"/>
      <c r="P482" s="176"/>
      <c r="Q482" s="430"/>
      <c r="R482" s="430"/>
      <c r="S482" s="430"/>
      <c r="T482" s="430"/>
      <c r="U482" s="430"/>
      <c r="V482" s="430"/>
      <c r="W482" s="430"/>
      <c r="X482" s="430"/>
      <c r="Y482" s="430"/>
      <c r="Z482" s="430"/>
    </row>
    <row r="483">
      <c r="A483" s="427" t="s">
        <v>1924</v>
      </c>
      <c r="B483" s="176" t="s">
        <v>1925</v>
      </c>
      <c r="C483" s="36"/>
      <c r="D483" s="428" t="s">
        <v>627</v>
      </c>
      <c r="E483" s="36" t="s">
        <v>1919</v>
      </c>
      <c r="F483" s="134" t="s">
        <v>581</v>
      </c>
      <c r="G483" s="429">
        <v>2.5</v>
      </c>
      <c r="H483" s="176"/>
      <c r="I483" s="176"/>
      <c r="J483" s="176"/>
      <c r="K483" s="176"/>
      <c r="L483" s="176"/>
      <c r="M483" s="176"/>
      <c r="N483" s="176"/>
      <c r="O483" s="176"/>
      <c r="P483" s="176"/>
      <c r="Q483" s="430"/>
      <c r="R483" s="430"/>
      <c r="S483" s="430"/>
      <c r="T483" s="430"/>
      <c r="U483" s="430"/>
      <c r="V483" s="430"/>
      <c r="W483" s="430"/>
      <c r="X483" s="430"/>
      <c r="Y483" s="430"/>
      <c r="Z483" s="430"/>
    </row>
    <row r="484">
      <c r="A484" s="427" t="s">
        <v>1926</v>
      </c>
      <c r="B484" s="176" t="s">
        <v>1927</v>
      </c>
      <c r="C484" s="36"/>
      <c r="D484" s="428" t="s">
        <v>627</v>
      </c>
      <c r="E484" s="36" t="s">
        <v>1919</v>
      </c>
      <c r="F484" s="134" t="s">
        <v>581</v>
      </c>
      <c r="G484" s="429">
        <v>2.5</v>
      </c>
      <c r="H484" s="176"/>
      <c r="I484" s="176"/>
      <c r="J484" s="176"/>
      <c r="K484" s="176"/>
      <c r="L484" s="176"/>
      <c r="M484" s="176"/>
      <c r="N484" s="176"/>
      <c r="O484" s="176"/>
      <c r="P484" s="176"/>
      <c r="Q484" s="430"/>
      <c r="R484" s="430"/>
      <c r="S484" s="430"/>
      <c r="T484" s="430"/>
      <c r="U484" s="430"/>
      <c r="V484" s="430"/>
      <c r="W484" s="430"/>
      <c r="X484" s="430"/>
      <c r="Y484" s="430"/>
      <c r="Z484" s="430"/>
    </row>
    <row r="485">
      <c r="A485" s="427" t="s">
        <v>1928</v>
      </c>
      <c r="B485" s="176" t="s">
        <v>1929</v>
      </c>
      <c r="C485" s="36"/>
      <c r="D485" s="428" t="s">
        <v>627</v>
      </c>
      <c r="E485" s="36" t="s">
        <v>1930</v>
      </c>
      <c r="F485" s="134" t="s">
        <v>581</v>
      </c>
      <c r="G485" s="429">
        <v>2.5</v>
      </c>
      <c r="H485" s="176"/>
      <c r="I485" s="176"/>
      <c r="J485" s="176"/>
      <c r="K485" s="176"/>
      <c r="L485" s="176"/>
      <c r="M485" s="176"/>
      <c r="N485" s="176"/>
      <c r="O485" s="176"/>
      <c r="P485" s="176"/>
      <c r="Q485" s="430"/>
      <c r="R485" s="430"/>
      <c r="S485" s="430"/>
      <c r="T485" s="430"/>
      <c r="U485" s="430"/>
      <c r="V485" s="430"/>
      <c r="W485" s="430"/>
      <c r="X485" s="430"/>
      <c r="Y485" s="430"/>
      <c r="Z485" s="430"/>
    </row>
    <row r="486">
      <c r="A486" s="427" t="s">
        <v>849</v>
      </c>
      <c r="B486" s="176" t="s">
        <v>1931</v>
      </c>
      <c r="C486" s="36" t="s">
        <v>1266</v>
      </c>
      <c r="D486" s="428" t="s">
        <v>627</v>
      </c>
      <c r="E486" s="36" t="s">
        <v>1930</v>
      </c>
      <c r="F486" s="134" t="s">
        <v>581</v>
      </c>
      <c r="G486" s="429">
        <v>2.5</v>
      </c>
      <c r="H486" s="176"/>
      <c r="I486" s="176"/>
      <c r="J486" s="176"/>
      <c r="K486" s="176"/>
      <c r="L486" s="176"/>
      <c r="M486" s="176"/>
      <c r="N486" s="176"/>
      <c r="O486" s="176"/>
      <c r="P486" s="176"/>
      <c r="Q486" s="430"/>
      <c r="R486" s="430"/>
      <c r="S486" s="430"/>
      <c r="T486" s="430"/>
      <c r="U486" s="430"/>
      <c r="V486" s="430"/>
      <c r="W486" s="430"/>
      <c r="X486" s="430"/>
      <c r="Y486" s="430"/>
      <c r="Z486" s="430"/>
    </row>
    <row r="487">
      <c r="A487" s="427" t="s">
        <v>1932</v>
      </c>
      <c r="B487" s="176" t="s">
        <v>1931</v>
      </c>
      <c r="C487" s="36" t="s">
        <v>766</v>
      </c>
      <c r="D487" s="428" t="s">
        <v>627</v>
      </c>
      <c r="E487" s="36" t="s">
        <v>1930</v>
      </c>
      <c r="F487" s="134" t="s">
        <v>581</v>
      </c>
      <c r="G487" s="429">
        <v>2.5</v>
      </c>
      <c r="H487" s="176"/>
      <c r="I487" s="176"/>
      <c r="J487" s="176"/>
      <c r="K487" s="176"/>
      <c r="L487" s="176"/>
      <c r="M487" s="176"/>
      <c r="N487" s="176"/>
      <c r="O487" s="176"/>
      <c r="P487" s="176"/>
      <c r="Q487" s="430"/>
      <c r="R487" s="430"/>
      <c r="S487" s="430"/>
      <c r="T487" s="430"/>
      <c r="U487" s="430"/>
      <c r="V487" s="430"/>
      <c r="W487" s="430"/>
      <c r="X487" s="430"/>
      <c r="Y487" s="430"/>
      <c r="Z487" s="430"/>
    </row>
    <row r="488">
      <c r="A488" s="427" t="s">
        <v>1933</v>
      </c>
      <c r="B488" s="176" t="s">
        <v>1934</v>
      </c>
      <c r="C488" s="36"/>
      <c r="D488" s="428" t="s">
        <v>627</v>
      </c>
      <c r="E488" s="36" t="s">
        <v>1930</v>
      </c>
      <c r="F488" s="134" t="s">
        <v>581</v>
      </c>
      <c r="G488" s="429">
        <v>2.5</v>
      </c>
      <c r="H488" s="176"/>
      <c r="I488" s="176"/>
      <c r="J488" s="176"/>
      <c r="K488" s="176"/>
      <c r="L488" s="176"/>
      <c r="M488" s="176"/>
      <c r="N488" s="176"/>
      <c r="O488" s="176"/>
      <c r="P488" s="176"/>
      <c r="Q488" s="430"/>
      <c r="R488" s="430"/>
      <c r="S488" s="430"/>
      <c r="T488" s="430"/>
      <c r="U488" s="430"/>
      <c r="V488" s="430"/>
      <c r="W488" s="430"/>
      <c r="X488" s="430"/>
      <c r="Y488" s="430"/>
      <c r="Z488" s="430"/>
    </row>
    <row r="489">
      <c r="A489" s="427" t="s">
        <v>1935</v>
      </c>
      <c r="B489" s="176" t="s">
        <v>1936</v>
      </c>
      <c r="C489" s="36"/>
      <c r="D489" s="428" t="s">
        <v>627</v>
      </c>
      <c r="E489" s="36" t="s">
        <v>1930</v>
      </c>
      <c r="F489" s="134" t="s">
        <v>581</v>
      </c>
      <c r="G489" s="429">
        <v>2.5</v>
      </c>
      <c r="H489" s="176"/>
      <c r="I489" s="176"/>
      <c r="J489" s="176"/>
      <c r="K489" s="176"/>
      <c r="L489" s="176"/>
      <c r="M489" s="176"/>
      <c r="N489" s="176"/>
      <c r="O489" s="176"/>
      <c r="P489" s="176"/>
      <c r="Q489" s="430"/>
      <c r="R489" s="430"/>
      <c r="S489" s="430"/>
      <c r="T489" s="430"/>
      <c r="U489" s="430"/>
      <c r="V489" s="430"/>
      <c r="W489" s="430"/>
      <c r="X489" s="430"/>
      <c r="Y489" s="430"/>
      <c r="Z489" s="430"/>
    </row>
    <row r="490">
      <c r="A490" s="427" t="s">
        <v>1937</v>
      </c>
      <c r="B490" s="176" t="s">
        <v>1938</v>
      </c>
      <c r="C490" s="36"/>
      <c r="D490" s="428" t="s">
        <v>627</v>
      </c>
      <c r="E490" s="36" t="s">
        <v>1930</v>
      </c>
      <c r="F490" s="134" t="s">
        <v>581</v>
      </c>
      <c r="G490" s="429">
        <v>2.5</v>
      </c>
      <c r="H490" s="176"/>
      <c r="I490" s="176"/>
      <c r="J490" s="176"/>
      <c r="K490" s="176"/>
      <c r="L490" s="176"/>
      <c r="M490" s="176"/>
      <c r="N490" s="176"/>
      <c r="O490" s="176"/>
      <c r="P490" s="176"/>
      <c r="Q490" s="430"/>
      <c r="R490" s="430"/>
      <c r="S490" s="430"/>
      <c r="T490" s="430"/>
      <c r="U490" s="430"/>
      <c r="V490" s="430"/>
      <c r="W490" s="430"/>
      <c r="X490" s="430"/>
      <c r="Y490" s="430"/>
      <c r="Z490" s="430"/>
    </row>
    <row r="491">
      <c r="A491" s="427" t="s">
        <v>1939</v>
      </c>
      <c r="B491" s="176" t="s">
        <v>1940</v>
      </c>
      <c r="C491" s="36" t="s">
        <v>1893</v>
      </c>
      <c r="D491" s="428" t="s">
        <v>627</v>
      </c>
      <c r="E491" s="36" t="s">
        <v>1941</v>
      </c>
      <c r="F491" s="134" t="s">
        <v>581</v>
      </c>
      <c r="G491" s="429">
        <v>2.5</v>
      </c>
      <c r="H491" s="176"/>
      <c r="I491" s="176"/>
      <c r="J491" s="176"/>
      <c r="K491" s="176"/>
      <c r="L491" s="176"/>
      <c r="M491" s="176"/>
      <c r="N491" s="176"/>
      <c r="O491" s="176"/>
      <c r="P491" s="176"/>
      <c r="Q491" s="430"/>
      <c r="R491" s="430"/>
      <c r="S491" s="430"/>
      <c r="T491" s="430"/>
      <c r="U491" s="430"/>
      <c r="V491" s="430"/>
      <c r="W491" s="430"/>
      <c r="X491" s="430"/>
      <c r="Y491" s="430"/>
      <c r="Z491" s="430"/>
    </row>
    <row r="492">
      <c r="A492" s="427" t="s">
        <v>1942</v>
      </c>
      <c r="B492" s="176" t="s">
        <v>1940</v>
      </c>
      <c r="C492" s="36" t="s">
        <v>641</v>
      </c>
      <c r="D492" s="428" t="s">
        <v>627</v>
      </c>
      <c r="E492" s="36" t="s">
        <v>1941</v>
      </c>
      <c r="F492" s="134" t="s">
        <v>581</v>
      </c>
      <c r="G492" s="429">
        <v>2.5</v>
      </c>
      <c r="H492" s="176"/>
      <c r="I492" s="176"/>
      <c r="J492" s="176"/>
      <c r="K492" s="176"/>
      <c r="L492" s="176"/>
      <c r="M492" s="176"/>
      <c r="N492" s="176"/>
      <c r="O492" s="176"/>
      <c r="P492" s="176"/>
      <c r="Q492" s="430"/>
      <c r="R492" s="430"/>
      <c r="S492" s="430"/>
      <c r="T492" s="430"/>
      <c r="U492" s="430"/>
      <c r="V492" s="430"/>
      <c r="W492" s="430"/>
      <c r="X492" s="430"/>
      <c r="Y492" s="430"/>
      <c r="Z492" s="430"/>
    </row>
    <row r="493">
      <c r="A493" s="427" t="s">
        <v>859</v>
      </c>
      <c r="B493" s="176" t="s">
        <v>1940</v>
      </c>
      <c r="C493" s="36" t="s">
        <v>1266</v>
      </c>
      <c r="D493" s="428" t="s">
        <v>627</v>
      </c>
      <c r="E493" s="36" t="s">
        <v>1941</v>
      </c>
      <c r="F493" s="134" t="s">
        <v>581</v>
      </c>
      <c r="G493" s="429">
        <v>2.5</v>
      </c>
      <c r="H493" s="176"/>
      <c r="I493" s="176"/>
      <c r="J493" s="176"/>
      <c r="K493" s="176"/>
      <c r="L493" s="176"/>
      <c r="M493" s="176"/>
      <c r="N493" s="176"/>
      <c r="O493" s="176"/>
      <c r="P493" s="176"/>
      <c r="Q493" s="430"/>
      <c r="R493" s="430"/>
      <c r="S493" s="430"/>
      <c r="T493" s="430"/>
      <c r="U493" s="430"/>
      <c r="V493" s="430"/>
      <c r="W493" s="430"/>
      <c r="X493" s="430"/>
      <c r="Y493" s="430"/>
      <c r="Z493" s="430"/>
    </row>
    <row r="494">
      <c r="A494" s="427" t="s">
        <v>1943</v>
      </c>
      <c r="B494" s="176" t="s">
        <v>1940</v>
      </c>
      <c r="C494" s="36" t="s">
        <v>1274</v>
      </c>
      <c r="D494" s="428" t="s">
        <v>627</v>
      </c>
      <c r="E494" s="36" t="s">
        <v>1941</v>
      </c>
      <c r="F494" s="134" t="s">
        <v>581</v>
      </c>
      <c r="G494" s="429">
        <v>2.5</v>
      </c>
      <c r="H494" s="176"/>
      <c r="I494" s="176"/>
      <c r="J494" s="176"/>
      <c r="K494" s="176"/>
      <c r="L494" s="176"/>
      <c r="M494" s="176"/>
      <c r="N494" s="176"/>
      <c r="O494" s="176"/>
      <c r="P494" s="176"/>
      <c r="Q494" s="430"/>
      <c r="R494" s="430"/>
      <c r="S494" s="430"/>
      <c r="T494" s="430"/>
      <c r="U494" s="430"/>
      <c r="V494" s="430"/>
      <c r="W494" s="430"/>
      <c r="X494" s="430"/>
      <c r="Y494" s="430"/>
      <c r="Z494" s="430"/>
    </row>
    <row r="495">
      <c r="A495" s="427" t="s">
        <v>1944</v>
      </c>
      <c r="B495" s="176" t="s">
        <v>1945</v>
      </c>
      <c r="C495" s="36" t="s">
        <v>1893</v>
      </c>
      <c r="D495" s="428" t="s">
        <v>627</v>
      </c>
      <c r="E495" s="36" t="s">
        <v>1941</v>
      </c>
      <c r="F495" s="134" t="s">
        <v>581</v>
      </c>
      <c r="G495" s="429">
        <v>2.5</v>
      </c>
      <c r="H495" s="176"/>
      <c r="I495" s="176"/>
      <c r="J495" s="176"/>
      <c r="K495" s="176"/>
      <c r="L495" s="176"/>
      <c r="M495" s="176"/>
      <c r="N495" s="176"/>
      <c r="O495" s="176"/>
      <c r="P495" s="176"/>
      <c r="Q495" s="430"/>
      <c r="R495" s="430"/>
      <c r="S495" s="430"/>
      <c r="T495" s="430"/>
      <c r="U495" s="430"/>
      <c r="V495" s="430"/>
      <c r="W495" s="430"/>
      <c r="X495" s="430"/>
      <c r="Y495" s="430"/>
      <c r="Z495" s="430"/>
    </row>
    <row r="496">
      <c r="A496" s="427" t="s">
        <v>1946</v>
      </c>
      <c r="B496" s="176" t="s">
        <v>1945</v>
      </c>
      <c r="C496" s="36" t="s">
        <v>641</v>
      </c>
      <c r="D496" s="428" t="s">
        <v>627</v>
      </c>
      <c r="E496" s="36" t="s">
        <v>1941</v>
      </c>
      <c r="F496" s="134" t="s">
        <v>581</v>
      </c>
      <c r="G496" s="429">
        <v>2.5</v>
      </c>
      <c r="H496" s="176"/>
      <c r="I496" s="176"/>
      <c r="J496" s="176"/>
      <c r="K496" s="176"/>
      <c r="L496" s="176"/>
      <c r="M496" s="176"/>
      <c r="N496" s="176"/>
      <c r="O496" s="176"/>
      <c r="P496" s="176"/>
      <c r="Q496" s="430"/>
      <c r="R496" s="430"/>
      <c r="S496" s="430"/>
      <c r="T496" s="430"/>
      <c r="U496" s="430"/>
      <c r="V496" s="430"/>
      <c r="W496" s="430"/>
      <c r="X496" s="430"/>
      <c r="Y496" s="430"/>
      <c r="Z496" s="430"/>
    </row>
    <row r="497">
      <c r="A497" s="427" t="s">
        <v>851</v>
      </c>
      <c r="B497" s="176" t="s">
        <v>1945</v>
      </c>
      <c r="C497" s="36" t="s">
        <v>1266</v>
      </c>
      <c r="D497" s="428" t="s">
        <v>627</v>
      </c>
      <c r="E497" s="36" t="s">
        <v>1941</v>
      </c>
      <c r="F497" s="134" t="s">
        <v>581</v>
      </c>
      <c r="G497" s="429">
        <v>2.5</v>
      </c>
      <c r="H497" s="176"/>
      <c r="I497" s="176"/>
      <c r="J497" s="176"/>
      <c r="K497" s="176"/>
      <c r="L497" s="176"/>
      <c r="M497" s="176"/>
      <c r="N497" s="176"/>
      <c r="O497" s="176"/>
      <c r="P497" s="176"/>
      <c r="Q497" s="430"/>
      <c r="R497" s="430"/>
      <c r="S497" s="430"/>
      <c r="T497" s="430"/>
      <c r="U497" s="430"/>
      <c r="V497" s="430"/>
      <c r="W497" s="430"/>
      <c r="X497" s="430"/>
      <c r="Y497" s="430"/>
      <c r="Z497" s="430"/>
    </row>
    <row r="498">
      <c r="A498" s="427" t="s">
        <v>1947</v>
      </c>
      <c r="B498" s="176" t="s">
        <v>1945</v>
      </c>
      <c r="C498" s="36" t="s">
        <v>1274</v>
      </c>
      <c r="D498" s="428" t="s">
        <v>627</v>
      </c>
      <c r="E498" s="36" t="s">
        <v>1941</v>
      </c>
      <c r="F498" s="134" t="s">
        <v>581</v>
      </c>
      <c r="G498" s="429">
        <v>2.5</v>
      </c>
      <c r="H498" s="176"/>
      <c r="I498" s="176"/>
      <c r="J498" s="176"/>
      <c r="K498" s="176"/>
      <c r="L498" s="176"/>
      <c r="M498" s="176"/>
      <c r="N498" s="176"/>
      <c r="O498" s="176"/>
      <c r="P498" s="176"/>
      <c r="Q498" s="430"/>
      <c r="R498" s="430"/>
      <c r="S498" s="430"/>
      <c r="T498" s="430"/>
      <c r="U498" s="430"/>
      <c r="V498" s="430"/>
      <c r="W498" s="430"/>
      <c r="X498" s="430"/>
      <c r="Y498" s="430"/>
      <c r="Z498" s="430"/>
    </row>
    <row r="499">
      <c r="A499" s="427" t="s">
        <v>1948</v>
      </c>
      <c r="B499" s="176" t="s">
        <v>1945</v>
      </c>
      <c r="C499" s="36" t="s">
        <v>1893</v>
      </c>
      <c r="D499" s="428" t="s">
        <v>627</v>
      </c>
      <c r="E499" s="36" t="s">
        <v>1941</v>
      </c>
      <c r="F499" s="134" t="s">
        <v>581</v>
      </c>
      <c r="G499" s="429">
        <v>2.5</v>
      </c>
      <c r="H499" s="176"/>
      <c r="I499" s="176"/>
      <c r="J499" s="176"/>
      <c r="K499" s="176"/>
      <c r="L499" s="176"/>
      <c r="M499" s="176"/>
      <c r="N499" s="176"/>
      <c r="O499" s="176"/>
      <c r="P499" s="176"/>
      <c r="Q499" s="430"/>
      <c r="R499" s="430"/>
      <c r="S499" s="430"/>
      <c r="T499" s="430"/>
      <c r="U499" s="430"/>
      <c r="V499" s="430"/>
      <c r="W499" s="430"/>
      <c r="X499" s="430"/>
      <c r="Y499" s="430"/>
      <c r="Z499" s="430"/>
    </row>
    <row r="500">
      <c r="A500" s="427" t="s">
        <v>1949</v>
      </c>
      <c r="B500" s="176" t="s">
        <v>1945</v>
      </c>
      <c r="C500" s="36" t="s">
        <v>641</v>
      </c>
      <c r="D500" s="428" t="s">
        <v>627</v>
      </c>
      <c r="E500" s="36" t="s">
        <v>1941</v>
      </c>
      <c r="F500" s="134" t="s">
        <v>581</v>
      </c>
      <c r="G500" s="429">
        <v>2.5</v>
      </c>
      <c r="H500" s="176"/>
      <c r="I500" s="176"/>
      <c r="J500" s="176"/>
      <c r="K500" s="176"/>
      <c r="L500" s="176"/>
      <c r="M500" s="176"/>
      <c r="N500" s="176"/>
      <c r="O500" s="176"/>
      <c r="P500" s="176"/>
      <c r="Q500" s="430"/>
      <c r="R500" s="430"/>
      <c r="S500" s="430"/>
      <c r="T500" s="430"/>
      <c r="U500" s="430"/>
      <c r="V500" s="430"/>
      <c r="W500" s="430"/>
      <c r="X500" s="430"/>
      <c r="Y500" s="430"/>
      <c r="Z500" s="430"/>
    </row>
    <row r="501">
      <c r="A501" s="427" t="s">
        <v>1950</v>
      </c>
      <c r="B501" s="176" t="s">
        <v>1945</v>
      </c>
      <c r="C501" s="36" t="s">
        <v>1266</v>
      </c>
      <c r="D501" s="428" t="s">
        <v>627</v>
      </c>
      <c r="E501" s="36" t="s">
        <v>1941</v>
      </c>
      <c r="F501" s="134" t="s">
        <v>581</v>
      </c>
      <c r="G501" s="429">
        <v>2.5</v>
      </c>
      <c r="H501" s="176"/>
      <c r="I501" s="176"/>
      <c r="J501" s="176"/>
      <c r="K501" s="176"/>
      <c r="L501" s="176"/>
      <c r="M501" s="176"/>
      <c r="N501" s="176"/>
      <c r="O501" s="176"/>
      <c r="P501" s="176"/>
      <c r="Q501" s="430"/>
      <c r="R501" s="430"/>
      <c r="S501" s="430"/>
      <c r="T501" s="430"/>
      <c r="U501" s="430"/>
      <c r="V501" s="430"/>
      <c r="W501" s="430"/>
      <c r="X501" s="430"/>
      <c r="Y501" s="430"/>
      <c r="Z501" s="430"/>
    </row>
    <row r="502">
      <c r="A502" s="427" t="s">
        <v>1947</v>
      </c>
      <c r="B502" s="176" t="s">
        <v>1945</v>
      </c>
      <c r="C502" s="36" t="s">
        <v>1274</v>
      </c>
      <c r="D502" s="428" t="s">
        <v>627</v>
      </c>
      <c r="E502" s="36" t="s">
        <v>1941</v>
      </c>
      <c r="F502" s="134" t="s">
        <v>581</v>
      </c>
      <c r="G502" s="429">
        <v>2.5</v>
      </c>
      <c r="H502" s="176"/>
      <c r="I502" s="176"/>
      <c r="J502" s="176"/>
      <c r="K502" s="176"/>
      <c r="L502" s="176"/>
      <c r="M502" s="176"/>
      <c r="N502" s="176"/>
      <c r="O502" s="176"/>
      <c r="P502" s="176"/>
      <c r="Q502" s="430"/>
      <c r="R502" s="430"/>
      <c r="S502" s="430"/>
      <c r="T502" s="430"/>
      <c r="U502" s="430"/>
      <c r="V502" s="430"/>
      <c r="W502" s="430"/>
      <c r="X502" s="430"/>
      <c r="Y502" s="430"/>
      <c r="Z502" s="430"/>
    </row>
    <row r="503">
      <c r="A503" s="427" t="s">
        <v>1951</v>
      </c>
      <c r="B503" s="176" t="s">
        <v>1952</v>
      </c>
      <c r="C503" s="36" t="s">
        <v>1893</v>
      </c>
      <c r="D503" s="428" t="s">
        <v>627</v>
      </c>
      <c r="E503" s="36" t="s">
        <v>1941</v>
      </c>
      <c r="F503" s="134" t="s">
        <v>581</v>
      </c>
      <c r="G503" s="429">
        <v>2.5</v>
      </c>
      <c r="H503" s="176"/>
      <c r="I503" s="176"/>
      <c r="J503" s="176"/>
      <c r="K503" s="176"/>
      <c r="L503" s="176"/>
      <c r="M503" s="176"/>
      <c r="N503" s="176"/>
      <c r="O503" s="176"/>
      <c r="P503" s="176"/>
      <c r="Q503" s="430"/>
      <c r="R503" s="430"/>
      <c r="S503" s="430"/>
      <c r="T503" s="430"/>
      <c r="U503" s="430"/>
      <c r="V503" s="430"/>
      <c r="W503" s="430"/>
      <c r="X503" s="430"/>
      <c r="Y503" s="430"/>
      <c r="Z503" s="430"/>
    </row>
    <row r="504">
      <c r="A504" s="427" t="s">
        <v>1953</v>
      </c>
      <c r="B504" s="176" t="s">
        <v>1952</v>
      </c>
      <c r="C504" s="36" t="s">
        <v>641</v>
      </c>
      <c r="D504" s="428" t="s">
        <v>627</v>
      </c>
      <c r="E504" s="36" t="s">
        <v>1954</v>
      </c>
      <c r="F504" s="134" t="s">
        <v>581</v>
      </c>
      <c r="G504" s="429">
        <v>2.5</v>
      </c>
      <c r="H504" s="176"/>
      <c r="I504" s="176"/>
      <c r="J504" s="176"/>
      <c r="K504" s="176"/>
      <c r="L504" s="176"/>
      <c r="M504" s="176"/>
      <c r="N504" s="176"/>
      <c r="O504" s="176"/>
      <c r="P504" s="176"/>
      <c r="Q504" s="430"/>
      <c r="R504" s="430"/>
      <c r="S504" s="430"/>
      <c r="T504" s="430"/>
      <c r="U504" s="430"/>
      <c r="V504" s="430"/>
      <c r="W504" s="430"/>
      <c r="X504" s="430"/>
      <c r="Y504" s="430"/>
      <c r="Z504" s="430"/>
    </row>
    <row r="505">
      <c r="A505" s="427" t="s">
        <v>1955</v>
      </c>
      <c r="B505" s="176" t="s">
        <v>1952</v>
      </c>
      <c r="C505" s="36" t="s">
        <v>1266</v>
      </c>
      <c r="D505" s="428" t="s">
        <v>627</v>
      </c>
      <c r="E505" s="36" t="s">
        <v>1954</v>
      </c>
      <c r="F505" s="134" t="s">
        <v>581</v>
      </c>
      <c r="G505" s="429">
        <v>2.5</v>
      </c>
      <c r="H505" s="176"/>
      <c r="I505" s="176"/>
      <c r="J505" s="176"/>
      <c r="K505" s="176"/>
      <c r="L505" s="176"/>
      <c r="M505" s="176"/>
      <c r="N505" s="176"/>
      <c r="O505" s="176"/>
      <c r="P505" s="176"/>
      <c r="Q505" s="430"/>
      <c r="R505" s="430"/>
      <c r="S505" s="430"/>
      <c r="T505" s="430"/>
      <c r="U505" s="430"/>
      <c r="V505" s="430"/>
      <c r="W505" s="430"/>
      <c r="X505" s="430"/>
      <c r="Y505" s="430"/>
      <c r="Z505" s="430"/>
    </row>
    <row r="506">
      <c r="A506" s="427" t="s">
        <v>1956</v>
      </c>
      <c r="B506" s="176" t="s">
        <v>1952</v>
      </c>
      <c r="C506" s="36" t="s">
        <v>1274</v>
      </c>
      <c r="D506" s="428" t="s">
        <v>627</v>
      </c>
      <c r="E506" s="36" t="s">
        <v>1954</v>
      </c>
      <c r="F506" s="134" t="s">
        <v>581</v>
      </c>
      <c r="G506" s="429">
        <v>2.5</v>
      </c>
      <c r="H506" s="176"/>
      <c r="I506" s="176"/>
      <c r="J506" s="176"/>
      <c r="K506" s="176"/>
      <c r="L506" s="176"/>
      <c r="M506" s="176"/>
      <c r="N506" s="176"/>
      <c r="O506" s="176"/>
      <c r="P506" s="176"/>
      <c r="Q506" s="430"/>
      <c r="R506" s="430"/>
      <c r="S506" s="430"/>
      <c r="T506" s="430"/>
      <c r="U506" s="430"/>
      <c r="V506" s="430"/>
      <c r="W506" s="430"/>
      <c r="X506" s="430"/>
      <c r="Y506" s="430"/>
      <c r="Z506" s="430"/>
    </row>
    <row r="507">
      <c r="A507" s="427" t="s">
        <v>1957</v>
      </c>
      <c r="B507" s="176" t="s">
        <v>1952</v>
      </c>
      <c r="C507" s="36" t="s">
        <v>1893</v>
      </c>
      <c r="D507" s="428" t="s">
        <v>627</v>
      </c>
      <c r="E507" s="36" t="s">
        <v>1954</v>
      </c>
      <c r="F507" s="134" t="s">
        <v>581</v>
      </c>
      <c r="G507" s="429">
        <v>2.5</v>
      </c>
      <c r="H507" s="176"/>
      <c r="I507" s="176"/>
      <c r="J507" s="176"/>
      <c r="K507" s="176"/>
      <c r="L507" s="176"/>
      <c r="M507" s="176"/>
      <c r="N507" s="176"/>
      <c r="O507" s="176"/>
      <c r="P507" s="176"/>
      <c r="Q507" s="430"/>
      <c r="R507" s="430"/>
      <c r="S507" s="430"/>
      <c r="T507" s="430"/>
      <c r="U507" s="430"/>
      <c r="V507" s="430"/>
      <c r="W507" s="430"/>
      <c r="X507" s="430"/>
      <c r="Y507" s="430"/>
      <c r="Z507" s="430"/>
    </row>
    <row r="508">
      <c r="A508" s="427" t="s">
        <v>1958</v>
      </c>
      <c r="B508" s="176" t="s">
        <v>1952</v>
      </c>
      <c r="C508" s="36" t="s">
        <v>641</v>
      </c>
      <c r="D508" s="428" t="s">
        <v>627</v>
      </c>
      <c r="E508" s="36" t="s">
        <v>1954</v>
      </c>
      <c r="F508" s="134" t="s">
        <v>581</v>
      </c>
      <c r="G508" s="429">
        <v>2.5</v>
      </c>
      <c r="H508" s="176"/>
      <c r="I508" s="176"/>
      <c r="J508" s="176"/>
      <c r="K508" s="176"/>
      <c r="L508" s="176"/>
      <c r="M508" s="176"/>
      <c r="N508" s="176"/>
      <c r="O508" s="176"/>
      <c r="P508" s="176"/>
      <c r="Q508" s="430"/>
      <c r="R508" s="430"/>
      <c r="S508" s="430"/>
      <c r="T508" s="430"/>
      <c r="U508" s="430"/>
      <c r="V508" s="430"/>
      <c r="W508" s="430"/>
      <c r="X508" s="430"/>
      <c r="Y508" s="430"/>
      <c r="Z508" s="430"/>
    </row>
    <row r="509">
      <c r="A509" s="427" t="s">
        <v>628</v>
      </c>
      <c r="B509" s="176" t="s">
        <v>1952</v>
      </c>
      <c r="C509" s="36" t="s">
        <v>1266</v>
      </c>
      <c r="D509" s="428" t="s">
        <v>627</v>
      </c>
      <c r="E509" s="36" t="s">
        <v>1954</v>
      </c>
      <c r="F509" s="134" t="s">
        <v>581</v>
      </c>
      <c r="G509" s="429">
        <v>2.5</v>
      </c>
      <c r="H509" s="176"/>
      <c r="I509" s="176"/>
      <c r="J509" s="176"/>
      <c r="K509" s="176"/>
      <c r="L509" s="176"/>
      <c r="M509" s="176"/>
      <c r="N509" s="176"/>
      <c r="O509" s="176"/>
      <c r="P509" s="176"/>
      <c r="Q509" s="430"/>
      <c r="R509" s="430"/>
      <c r="S509" s="430"/>
      <c r="T509" s="430"/>
      <c r="U509" s="430"/>
      <c r="V509" s="430"/>
      <c r="W509" s="430"/>
      <c r="X509" s="430"/>
      <c r="Y509" s="430"/>
      <c r="Z509" s="430"/>
    </row>
    <row r="510">
      <c r="A510" s="427" t="s">
        <v>1959</v>
      </c>
      <c r="B510" s="176" t="s">
        <v>1952</v>
      </c>
      <c r="C510" s="36" t="s">
        <v>1274</v>
      </c>
      <c r="D510" s="428" t="s">
        <v>627</v>
      </c>
      <c r="E510" s="36" t="s">
        <v>1954</v>
      </c>
      <c r="F510" s="134" t="s">
        <v>581</v>
      </c>
      <c r="G510" s="429">
        <v>3.0</v>
      </c>
      <c r="H510" s="176"/>
      <c r="I510" s="176"/>
      <c r="J510" s="176"/>
      <c r="K510" s="176"/>
      <c r="L510" s="176"/>
      <c r="M510" s="176"/>
      <c r="N510" s="176"/>
      <c r="O510" s="176"/>
      <c r="P510" s="176"/>
      <c r="Q510" s="430"/>
      <c r="R510" s="430"/>
      <c r="S510" s="430"/>
      <c r="T510" s="430"/>
      <c r="U510" s="430"/>
      <c r="V510" s="430"/>
      <c r="W510" s="430"/>
      <c r="X510" s="430"/>
      <c r="Y510" s="430"/>
      <c r="Z510" s="430"/>
    </row>
    <row r="511">
      <c r="A511" s="427" t="s">
        <v>1960</v>
      </c>
      <c r="B511" s="176" t="s">
        <v>1952</v>
      </c>
      <c r="C511" s="36" t="s">
        <v>1893</v>
      </c>
      <c r="D511" s="428" t="s">
        <v>627</v>
      </c>
      <c r="E511" s="36" t="s">
        <v>1954</v>
      </c>
      <c r="F511" s="134" t="s">
        <v>581</v>
      </c>
      <c r="G511" s="429">
        <v>3.0</v>
      </c>
      <c r="H511" s="176"/>
      <c r="I511" s="176"/>
      <c r="J511" s="176"/>
      <c r="K511" s="176"/>
      <c r="L511" s="176"/>
      <c r="M511" s="176"/>
      <c r="N511" s="176"/>
      <c r="O511" s="176"/>
      <c r="P511" s="176"/>
      <c r="Q511" s="430"/>
      <c r="R511" s="430"/>
      <c r="S511" s="430"/>
      <c r="T511" s="430"/>
      <c r="U511" s="430"/>
      <c r="V511" s="430"/>
      <c r="W511" s="430"/>
      <c r="X511" s="430"/>
      <c r="Y511" s="430"/>
      <c r="Z511" s="430"/>
    </row>
    <row r="512">
      <c r="A512" s="427" t="s">
        <v>1961</v>
      </c>
      <c r="B512" s="176" t="s">
        <v>1952</v>
      </c>
      <c r="C512" s="36" t="s">
        <v>641</v>
      </c>
      <c r="D512" s="428" t="s">
        <v>627</v>
      </c>
      <c r="E512" s="36" t="s">
        <v>1954</v>
      </c>
      <c r="F512" s="134" t="s">
        <v>581</v>
      </c>
      <c r="G512" s="429">
        <v>3.0</v>
      </c>
      <c r="H512" s="176"/>
      <c r="I512" s="176"/>
      <c r="J512" s="176"/>
      <c r="K512" s="176"/>
      <c r="L512" s="176"/>
      <c r="M512" s="176"/>
      <c r="N512" s="176"/>
      <c r="O512" s="176"/>
      <c r="P512" s="176"/>
      <c r="Q512" s="430"/>
      <c r="R512" s="430"/>
      <c r="S512" s="430"/>
      <c r="T512" s="430"/>
      <c r="U512" s="430"/>
      <c r="V512" s="430"/>
      <c r="W512" s="430"/>
      <c r="X512" s="430"/>
      <c r="Y512" s="430"/>
      <c r="Z512" s="430"/>
    </row>
    <row r="513">
      <c r="A513" s="427" t="s">
        <v>1962</v>
      </c>
      <c r="B513" s="176" t="s">
        <v>1952</v>
      </c>
      <c r="C513" s="36" t="s">
        <v>1266</v>
      </c>
      <c r="D513" s="428" t="s">
        <v>627</v>
      </c>
      <c r="E513" s="36" t="s">
        <v>1954</v>
      </c>
      <c r="F513" s="134" t="s">
        <v>581</v>
      </c>
      <c r="G513" s="429">
        <v>3.0</v>
      </c>
      <c r="H513" s="176"/>
      <c r="I513" s="176"/>
      <c r="J513" s="176"/>
      <c r="K513" s="176"/>
      <c r="L513" s="176"/>
      <c r="M513" s="176"/>
      <c r="N513" s="176"/>
      <c r="O513" s="176"/>
      <c r="P513" s="176"/>
      <c r="Q513" s="430"/>
      <c r="R513" s="430"/>
      <c r="S513" s="430"/>
      <c r="T513" s="430"/>
      <c r="U513" s="430"/>
      <c r="V513" s="430"/>
      <c r="W513" s="430"/>
      <c r="X513" s="430"/>
      <c r="Y513" s="430"/>
      <c r="Z513" s="430"/>
    </row>
    <row r="514">
      <c r="A514" s="427" t="s">
        <v>1959</v>
      </c>
      <c r="B514" s="176" t="s">
        <v>1952</v>
      </c>
      <c r="C514" s="36" t="s">
        <v>1274</v>
      </c>
      <c r="D514" s="428" t="s">
        <v>627</v>
      </c>
      <c r="E514" s="36" t="s">
        <v>1954</v>
      </c>
      <c r="F514" s="134" t="s">
        <v>581</v>
      </c>
      <c r="G514" s="429">
        <v>3.0</v>
      </c>
      <c r="H514" s="176"/>
      <c r="I514" s="176"/>
      <c r="J514" s="176"/>
      <c r="K514" s="176"/>
      <c r="L514" s="176"/>
      <c r="M514" s="176"/>
      <c r="N514" s="176"/>
      <c r="O514" s="176"/>
      <c r="P514" s="176"/>
      <c r="Q514" s="430"/>
      <c r="R514" s="430"/>
      <c r="S514" s="430"/>
      <c r="T514" s="430"/>
      <c r="U514" s="430"/>
      <c r="V514" s="430"/>
      <c r="W514" s="430"/>
      <c r="X514" s="430"/>
      <c r="Y514" s="430"/>
      <c r="Z514" s="430"/>
    </row>
    <row r="515">
      <c r="A515" s="427" t="s">
        <v>1963</v>
      </c>
      <c r="B515" s="176" t="s">
        <v>1964</v>
      </c>
      <c r="C515" s="36"/>
      <c r="D515" s="428" t="s">
        <v>627</v>
      </c>
      <c r="E515" s="36" t="s">
        <v>1965</v>
      </c>
      <c r="F515" s="134" t="s">
        <v>581</v>
      </c>
      <c r="G515" s="429">
        <v>3.0</v>
      </c>
      <c r="H515" s="176"/>
      <c r="I515" s="176"/>
      <c r="J515" s="176"/>
      <c r="K515" s="176"/>
      <c r="L515" s="176"/>
      <c r="M515" s="176"/>
      <c r="N515" s="176"/>
      <c r="O515" s="176"/>
      <c r="P515" s="176"/>
      <c r="Q515" s="430"/>
      <c r="R515" s="430"/>
      <c r="S515" s="430"/>
      <c r="T515" s="430"/>
      <c r="U515" s="430"/>
      <c r="V515" s="430"/>
      <c r="W515" s="430"/>
      <c r="X515" s="430"/>
      <c r="Y515" s="430"/>
      <c r="Z515" s="430"/>
    </row>
    <row r="516">
      <c r="A516" s="427" t="s">
        <v>1966</v>
      </c>
      <c r="B516" s="176" t="s">
        <v>1967</v>
      </c>
      <c r="C516" s="36"/>
      <c r="D516" s="428" t="s">
        <v>627</v>
      </c>
      <c r="E516" s="36" t="s">
        <v>1965</v>
      </c>
      <c r="F516" s="134" t="s">
        <v>581</v>
      </c>
      <c r="G516" s="429">
        <v>3.0</v>
      </c>
      <c r="H516" s="176"/>
      <c r="I516" s="176"/>
      <c r="J516" s="176"/>
      <c r="K516" s="176"/>
      <c r="L516" s="176"/>
      <c r="M516" s="176"/>
      <c r="N516" s="176"/>
      <c r="O516" s="176"/>
      <c r="P516" s="176"/>
      <c r="Q516" s="430"/>
      <c r="R516" s="430"/>
      <c r="S516" s="430"/>
      <c r="T516" s="430"/>
      <c r="U516" s="430"/>
      <c r="V516" s="430"/>
      <c r="W516" s="430"/>
      <c r="X516" s="430"/>
      <c r="Y516" s="430"/>
      <c r="Z516" s="430"/>
    </row>
    <row r="517">
      <c r="A517" s="427" t="s">
        <v>1968</v>
      </c>
      <c r="B517" s="176" t="s">
        <v>1969</v>
      </c>
      <c r="C517" s="36"/>
      <c r="D517" s="428" t="s">
        <v>627</v>
      </c>
      <c r="E517" s="36" t="s">
        <v>1965</v>
      </c>
      <c r="F517" s="134" t="s">
        <v>581</v>
      </c>
      <c r="G517" s="429">
        <v>3.0</v>
      </c>
      <c r="H517" s="176"/>
      <c r="I517" s="176"/>
      <c r="J517" s="176"/>
      <c r="K517" s="176"/>
      <c r="L517" s="176"/>
      <c r="M517" s="176"/>
      <c r="N517" s="176"/>
      <c r="O517" s="176"/>
      <c r="P517" s="176"/>
      <c r="Q517" s="430"/>
      <c r="R517" s="430"/>
      <c r="S517" s="430"/>
      <c r="T517" s="430"/>
      <c r="U517" s="430"/>
      <c r="V517" s="430"/>
      <c r="W517" s="430"/>
      <c r="X517" s="430"/>
      <c r="Y517" s="430"/>
      <c r="Z517" s="430"/>
    </row>
    <row r="518">
      <c r="A518" s="427" t="s">
        <v>1970</v>
      </c>
      <c r="B518" s="176" t="s">
        <v>1971</v>
      </c>
      <c r="C518" s="36"/>
      <c r="D518" s="428" t="s">
        <v>627</v>
      </c>
      <c r="E518" s="36" t="s">
        <v>1972</v>
      </c>
      <c r="F518" s="134" t="s">
        <v>581</v>
      </c>
      <c r="G518" s="429">
        <v>3.4</v>
      </c>
      <c r="H518" s="176"/>
      <c r="I518" s="176"/>
      <c r="J518" s="176"/>
      <c r="K518" s="176"/>
      <c r="L518" s="176"/>
      <c r="M518" s="176"/>
      <c r="N518" s="176"/>
      <c r="O518" s="176"/>
      <c r="P518" s="176"/>
      <c r="Q518" s="430"/>
      <c r="R518" s="430"/>
      <c r="S518" s="430"/>
      <c r="T518" s="430"/>
      <c r="U518" s="430"/>
      <c r="V518" s="430"/>
      <c r="W518" s="430"/>
      <c r="X518" s="430"/>
      <c r="Y518" s="430"/>
      <c r="Z518" s="430"/>
    </row>
    <row r="519">
      <c r="A519" s="427" t="s">
        <v>1973</v>
      </c>
      <c r="B519" s="176" t="s">
        <v>1974</v>
      </c>
      <c r="C519" s="36"/>
      <c r="D519" s="428" t="s">
        <v>627</v>
      </c>
      <c r="E519" s="36" t="s">
        <v>1975</v>
      </c>
      <c r="F519" s="134" t="s">
        <v>581</v>
      </c>
      <c r="G519" s="429">
        <v>3.4</v>
      </c>
      <c r="H519" s="176"/>
      <c r="I519" s="176"/>
      <c r="J519" s="176"/>
      <c r="K519" s="176"/>
      <c r="L519" s="176"/>
      <c r="M519" s="176"/>
      <c r="N519" s="176"/>
      <c r="O519" s="176"/>
      <c r="P519" s="176"/>
      <c r="Q519" s="430"/>
      <c r="R519" s="430"/>
      <c r="S519" s="430"/>
      <c r="T519" s="430"/>
      <c r="U519" s="430"/>
      <c r="V519" s="430"/>
      <c r="W519" s="430"/>
      <c r="X519" s="430"/>
      <c r="Y519" s="430"/>
      <c r="Z519" s="430"/>
    </row>
    <row r="520">
      <c r="A520" s="427" t="s">
        <v>1976</v>
      </c>
      <c r="B520" s="176" t="s">
        <v>1977</v>
      </c>
      <c r="C520" s="36"/>
      <c r="D520" s="428" t="s">
        <v>627</v>
      </c>
      <c r="E520" s="36" t="s">
        <v>1975</v>
      </c>
      <c r="F520" s="134" t="s">
        <v>581</v>
      </c>
      <c r="G520" s="429">
        <v>3.4</v>
      </c>
      <c r="H520" s="176"/>
      <c r="I520" s="176"/>
      <c r="J520" s="176"/>
      <c r="K520" s="176"/>
      <c r="L520" s="176"/>
      <c r="M520" s="176"/>
      <c r="N520" s="176"/>
      <c r="O520" s="176"/>
      <c r="P520" s="176"/>
      <c r="Q520" s="430"/>
      <c r="R520" s="430"/>
      <c r="S520" s="430"/>
      <c r="T520" s="430"/>
      <c r="U520" s="430"/>
      <c r="V520" s="430"/>
      <c r="W520" s="430"/>
      <c r="X520" s="430"/>
      <c r="Y520" s="430"/>
      <c r="Z520" s="430"/>
    </row>
    <row r="521">
      <c r="A521" s="427" t="s">
        <v>1978</v>
      </c>
      <c r="B521" s="176" t="s">
        <v>1979</v>
      </c>
      <c r="C521" s="36"/>
      <c r="D521" s="428" t="s">
        <v>627</v>
      </c>
      <c r="E521" s="36" t="s">
        <v>1975</v>
      </c>
      <c r="F521" s="134" t="s">
        <v>581</v>
      </c>
      <c r="G521" s="429">
        <v>3.4</v>
      </c>
      <c r="H521" s="176"/>
      <c r="I521" s="176"/>
      <c r="J521" s="176"/>
      <c r="K521" s="176"/>
      <c r="L521" s="176"/>
      <c r="M521" s="176"/>
      <c r="N521" s="176"/>
      <c r="O521" s="176"/>
      <c r="P521" s="176"/>
      <c r="Q521" s="430"/>
      <c r="R521" s="430"/>
      <c r="S521" s="430"/>
      <c r="T521" s="430"/>
      <c r="U521" s="430"/>
      <c r="V521" s="430"/>
      <c r="W521" s="430"/>
      <c r="X521" s="430"/>
      <c r="Y521" s="430"/>
      <c r="Z521" s="430"/>
    </row>
    <row r="522">
      <c r="A522" s="427" t="s">
        <v>1980</v>
      </c>
      <c r="B522" s="176" t="s">
        <v>1981</v>
      </c>
      <c r="C522" s="36"/>
      <c r="D522" s="428" t="s">
        <v>627</v>
      </c>
      <c r="E522" s="36" t="s">
        <v>1975</v>
      </c>
      <c r="F522" s="134" t="s">
        <v>581</v>
      </c>
      <c r="G522" s="429">
        <v>3.4</v>
      </c>
      <c r="H522" s="176"/>
      <c r="I522" s="176"/>
      <c r="J522" s="176"/>
      <c r="K522" s="176"/>
      <c r="L522" s="176"/>
      <c r="M522" s="176"/>
      <c r="N522" s="176"/>
      <c r="O522" s="176"/>
      <c r="P522" s="176"/>
      <c r="Q522" s="430"/>
      <c r="R522" s="430"/>
      <c r="S522" s="430"/>
      <c r="T522" s="430"/>
      <c r="U522" s="430"/>
      <c r="V522" s="430"/>
      <c r="W522" s="430"/>
      <c r="X522" s="430"/>
      <c r="Y522" s="430"/>
      <c r="Z522" s="430"/>
    </row>
    <row r="523">
      <c r="A523" s="427" t="s">
        <v>1982</v>
      </c>
      <c r="B523" s="176" t="s">
        <v>1915</v>
      </c>
      <c r="C523" s="36" t="s">
        <v>641</v>
      </c>
      <c r="D523" s="428" t="s">
        <v>627</v>
      </c>
      <c r="E523" s="36" t="s">
        <v>1916</v>
      </c>
      <c r="F523" s="134" t="s">
        <v>581</v>
      </c>
      <c r="G523" s="429">
        <v>2.5</v>
      </c>
      <c r="H523" s="176"/>
      <c r="I523" s="176"/>
      <c r="J523" s="176"/>
      <c r="K523" s="176"/>
      <c r="L523" s="176"/>
      <c r="M523" s="176"/>
      <c r="N523" s="176"/>
      <c r="O523" s="176"/>
      <c r="P523" s="176"/>
      <c r="Q523" s="430"/>
      <c r="R523" s="430"/>
      <c r="S523" s="430"/>
      <c r="T523" s="430"/>
      <c r="U523" s="430"/>
      <c r="V523" s="430"/>
      <c r="W523" s="430"/>
      <c r="X523" s="430"/>
      <c r="Y523" s="430"/>
      <c r="Z523" s="430"/>
    </row>
    <row r="524">
      <c r="A524" s="427" t="s">
        <v>1983</v>
      </c>
      <c r="B524" s="176" t="s">
        <v>1915</v>
      </c>
      <c r="C524" s="36" t="s">
        <v>725</v>
      </c>
      <c r="D524" s="428" t="s">
        <v>627</v>
      </c>
      <c r="E524" s="36" t="s">
        <v>1916</v>
      </c>
      <c r="F524" s="134" t="s">
        <v>581</v>
      </c>
      <c r="G524" s="429">
        <v>2.5</v>
      </c>
      <c r="H524" s="176"/>
      <c r="I524" s="176"/>
      <c r="J524" s="176"/>
      <c r="K524" s="176"/>
      <c r="L524" s="176"/>
      <c r="M524" s="176"/>
      <c r="N524" s="176"/>
      <c r="O524" s="176"/>
      <c r="P524" s="176"/>
      <c r="Q524" s="430"/>
      <c r="R524" s="430"/>
      <c r="S524" s="430"/>
      <c r="T524" s="430"/>
      <c r="U524" s="430"/>
      <c r="V524" s="430"/>
      <c r="W524" s="430"/>
      <c r="X524" s="430"/>
      <c r="Y524" s="430"/>
      <c r="Z524" s="430"/>
    </row>
    <row r="525">
      <c r="A525" s="427" t="s">
        <v>1984</v>
      </c>
      <c r="B525" s="176" t="s">
        <v>1915</v>
      </c>
      <c r="C525" s="36" t="s">
        <v>766</v>
      </c>
      <c r="D525" s="428" t="s">
        <v>627</v>
      </c>
      <c r="E525" s="36" t="s">
        <v>1916</v>
      </c>
      <c r="F525" s="134" t="s">
        <v>581</v>
      </c>
      <c r="G525" s="429">
        <v>2.5</v>
      </c>
      <c r="H525" s="176"/>
      <c r="I525" s="176"/>
      <c r="J525" s="176"/>
      <c r="K525" s="176"/>
      <c r="L525" s="176"/>
      <c r="M525" s="176"/>
      <c r="N525" s="176"/>
      <c r="O525" s="176"/>
      <c r="P525" s="176"/>
      <c r="Q525" s="430"/>
      <c r="R525" s="430"/>
      <c r="S525" s="430"/>
      <c r="T525" s="430"/>
      <c r="U525" s="430"/>
      <c r="V525" s="430"/>
      <c r="W525" s="430"/>
      <c r="X525" s="430"/>
      <c r="Y525" s="430"/>
      <c r="Z525" s="430"/>
    </row>
    <row r="526">
      <c r="A526" s="427" t="s">
        <v>1985</v>
      </c>
      <c r="B526" s="176" t="s">
        <v>1915</v>
      </c>
      <c r="C526" s="36" t="s">
        <v>1266</v>
      </c>
      <c r="D526" s="428" t="s">
        <v>627</v>
      </c>
      <c r="E526" s="36" t="s">
        <v>1916</v>
      </c>
      <c r="F526" s="134" t="s">
        <v>581</v>
      </c>
      <c r="G526" s="429">
        <v>2.5</v>
      </c>
      <c r="H526" s="176"/>
      <c r="I526" s="176"/>
      <c r="J526" s="176"/>
      <c r="K526" s="176"/>
      <c r="L526" s="176"/>
      <c r="M526" s="176"/>
      <c r="N526" s="176"/>
      <c r="O526" s="176"/>
      <c r="P526" s="176"/>
      <c r="Q526" s="430"/>
      <c r="R526" s="430"/>
      <c r="S526" s="430"/>
      <c r="T526" s="430"/>
      <c r="U526" s="430"/>
      <c r="V526" s="430"/>
      <c r="W526" s="430"/>
      <c r="X526" s="430"/>
      <c r="Y526" s="430"/>
      <c r="Z526" s="430"/>
    </row>
    <row r="527">
      <c r="A527" s="427" t="s">
        <v>1986</v>
      </c>
      <c r="B527" s="176" t="s">
        <v>1987</v>
      </c>
      <c r="C527" s="36" t="s">
        <v>641</v>
      </c>
      <c r="D527" s="428" t="s">
        <v>627</v>
      </c>
      <c r="E527" s="36" t="s">
        <v>1919</v>
      </c>
      <c r="F527" s="134" t="s">
        <v>581</v>
      </c>
      <c r="G527" s="429">
        <v>2.5</v>
      </c>
      <c r="H527" s="176"/>
      <c r="I527" s="176"/>
      <c r="J527" s="176"/>
      <c r="K527" s="176"/>
      <c r="L527" s="176"/>
      <c r="M527" s="176"/>
      <c r="N527" s="176"/>
      <c r="O527" s="176"/>
      <c r="P527" s="176"/>
      <c r="Q527" s="430"/>
      <c r="R527" s="430"/>
      <c r="S527" s="430"/>
      <c r="T527" s="430"/>
      <c r="U527" s="430"/>
      <c r="V527" s="430"/>
      <c r="W527" s="430"/>
      <c r="X527" s="430"/>
      <c r="Y527" s="430"/>
      <c r="Z527" s="430"/>
    </row>
    <row r="528">
      <c r="A528" s="427" t="s">
        <v>1988</v>
      </c>
      <c r="B528" s="176" t="s">
        <v>1987</v>
      </c>
      <c r="C528" s="36" t="s">
        <v>1266</v>
      </c>
      <c r="D528" s="428" t="s">
        <v>627</v>
      </c>
      <c r="E528" s="36" t="s">
        <v>1919</v>
      </c>
      <c r="F528" s="134" t="s">
        <v>581</v>
      </c>
      <c r="G528" s="429">
        <v>2.5</v>
      </c>
      <c r="H528" s="176"/>
      <c r="I528" s="176"/>
      <c r="J528" s="176"/>
      <c r="K528" s="176"/>
      <c r="L528" s="176"/>
      <c r="M528" s="176"/>
      <c r="N528" s="176"/>
      <c r="O528" s="176"/>
      <c r="P528" s="176"/>
      <c r="Q528" s="430"/>
      <c r="R528" s="430"/>
      <c r="S528" s="430"/>
      <c r="T528" s="430"/>
      <c r="U528" s="430"/>
      <c r="V528" s="430"/>
      <c r="W528" s="430"/>
      <c r="X528" s="430"/>
      <c r="Y528" s="430"/>
      <c r="Z528" s="430"/>
    </row>
    <row r="529">
      <c r="A529" s="427" t="s">
        <v>1989</v>
      </c>
      <c r="B529" s="176" t="s">
        <v>1987</v>
      </c>
      <c r="C529" s="36" t="s">
        <v>766</v>
      </c>
      <c r="D529" s="428" t="s">
        <v>627</v>
      </c>
      <c r="E529" s="36" t="s">
        <v>1919</v>
      </c>
      <c r="F529" s="134" t="s">
        <v>581</v>
      </c>
      <c r="G529" s="429">
        <v>2.5</v>
      </c>
      <c r="H529" s="176"/>
      <c r="I529" s="176"/>
      <c r="J529" s="176"/>
      <c r="K529" s="176"/>
      <c r="L529" s="176"/>
      <c r="M529" s="176"/>
      <c r="N529" s="176"/>
      <c r="O529" s="176"/>
      <c r="P529" s="176"/>
      <c r="Q529" s="430"/>
      <c r="R529" s="430"/>
      <c r="S529" s="430"/>
      <c r="T529" s="430"/>
      <c r="U529" s="430"/>
      <c r="V529" s="430"/>
      <c r="W529" s="430"/>
      <c r="X529" s="430"/>
      <c r="Y529" s="430"/>
      <c r="Z529" s="430"/>
    </row>
    <row r="530">
      <c r="A530" s="427" t="s">
        <v>1990</v>
      </c>
      <c r="B530" s="176" t="s">
        <v>1987</v>
      </c>
      <c r="C530" s="36" t="s">
        <v>1274</v>
      </c>
      <c r="D530" s="428" t="s">
        <v>627</v>
      </c>
      <c r="E530" s="36" t="s">
        <v>1919</v>
      </c>
      <c r="F530" s="134" t="s">
        <v>581</v>
      </c>
      <c r="G530" s="429">
        <v>2.5</v>
      </c>
      <c r="H530" s="176"/>
      <c r="I530" s="176"/>
      <c r="J530" s="176"/>
      <c r="K530" s="176"/>
      <c r="L530" s="176"/>
      <c r="M530" s="176"/>
      <c r="N530" s="176"/>
      <c r="O530" s="176"/>
      <c r="P530" s="176"/>
      <c r="Q530" s="430"/>
      <c r="R530" s="430"/>
      <c r="S530" s="430"/>
      <c r="T530" s="430"/>
      <c r="U530" s="430"/>
      <c r="V530" s="430"/>
      <c r="W530" s="430"/>
      <c r="X530" s="430"/>
      <c r="Y530" s="430"/>
      <c r="Z530" s="430"/>
    </row>
    <row r="531">
      <c r="A531" s="427" t="s">
        <v>1991</v>
      </c>
      <c r="B531" s="176" t="s">
        <v>1992</v>
      </c>
      <c r="C531" s="36" t="s">
        <v>641</v>
      </c>
      <c r="D531" s="428" t="s">
        <v>627</v>
      </c>
      <c r="E531" s="36" t="s">
        <v>1930</v>
      </c>
      <c r="F531" s="134" t="s">
        <v>581</v>
      </c>
      <c r="G531" s="429">
        <v>2.5</v>
      </c>
      <c r="H531" s="176"/>
      <c r="I531" s="176"/>
      <c r="J531" s="176"/>
      <c r="K531" s="176"/>
      <c r="L531" s="176"/>
      <c r="M531" s="176"/>
      <c r="N531" s="176"/>
      <c r="O531" s="176"/>
      <c r="P531" s="176"/>
      <c r="Q531" s="430"/>
      <c r="R531" s="430"/>
      <c r="S531" s="430"/>
      <c r="T531" s="430"/>
      <c r="U531" s="430"/>
      <c r="V531" s="430"/>
      <c r="W531" s="430"/>
      <c r="X531" s="430"/>
      <c r="Y531" s="430"/>
      <c r="Z531" s="430"/>
    </row>
    <row r="532">
      <c r="A532" s="427" t="s">
        <v>1993</v>
      </c>
      <c r="B532" s="176" t="s">
        <v>1992</v>
      </c>
      <c r="C532" s="36" t="s">
        <v>1266</v>
      </c>
      <c r="D532" s="428" t="s">
        <v>627</v>
      </c>
      <c r="E532" s="36" t="s">
        <v>1930</v>
      </c>
      <c r="F532" s="134" t="s">
        <v>581</v>
      </c>
      <c r="G532" s="429">
        <v>2.5</v>
      </c>
      <c r="H532" s="176"/>
      <c r="I532" s="176"/>
      <c r="J532" s="176"/>
      <c r="K532" s="176"/>
      <c r="L532" s="176"/>
      <c r="M532" s="176"/>
      <c r="N532" s="176"/>
      <c r="O532" s="176"/>
      <c r="P532" s="176"/>
      <c r="Q532" s="430"/>
      <c r="R532" s="430"/>
      <c r="S532" s="430"/>
      <c r="T532" s="430"/>
      <c r="U532" s="430"/>
      <c r="V532" s="430"/>
      <c r="W532" s="430"/>
      <c r="X532" s="430"/>
      <c r="Y532" s="430"/>
      <c r="Z532" s="430"/>
    </row>
    <row r="533">
      <c r="A533" s="427" t="s">
        <v>1994</v>
      </c>
      <c r="B533" s="176" t="s">
        <v>1992</v>
      </c>
      <c r="C533" s="36" t="s">
        <v>766</v>
      </c>
      <c r="D533" s="428" t="s">
        <v>627</v>
      </c>
      <c r="E533" s="36" t="s">
        <v>1930</v>
      </c>
      <c r="F533" s="134" t="s">
        <v>581</v>
      </c>
      <c r="G533" s="429">
        <v>2.5</v>
      </c>
      <c r="H533" s="176"/>
      <c r="I533" s="176"/>
      <c r="J533" s="176"/>
      <c r="K533" s="176"/>
      <c r="L533" s="176"/>
      <c r="M533" s="176"/>
      <c r="N533" s="176"/>
      <c r="O533" s="176"/>
      <c r="P533" s="176"/>
      <c r="Q533" s="430"/>
      <c r="R533" s="430"/>
      <c r="S533" s="430"/>
      <c r="T533" s="430"/>
      <c r="U533" s="430"/>
      <c r="V533" s="430"/>
      <c r="W533" s="430"/>
      <c r="X533" s="430"/>
      <c r="Y533" s="430"/>
      <c r="Z533" s="430"/>
    </row>
    <row r="534">
      <c r="A534" s="427" t="s">
        <v>1995</v>
      </c>
      <c r="B534" s="176" t="s">
        <v>1992</v>
      </c>
      <c r="C534" s="36" t="s">
        <v>1274</v>
      </c>
      <c r="D534" s="428" t="s">
        <v>627</v>
      </c>
      <c r="E534" s="36" t="s">
        <v>1930</v>
      </c>
      <c r="F534" s="134" t="s">
        <v>581</v>
      </c>
      <c r="G534" s="429">
        <v>2.5</v>
      </c>
      <c r="H534" s="176"/>
      <c r="I534" s="176"/>
      <c r="J534" s="176"/>
      <c r="K534" s="176"/>
      <c r="L534" s="176"/>
      <c r="M534" s="176"/>
      <c r="N534" s="176"/>
      <c r="O534" s="176"/>
      <c r="P534" s="176"/>
      <c r="Q534" s="430"/>
      <c r="R534" s="430"/>
      <c r="S534" s="430"/>
      <c r="T534" s="430"/>
      <c r="U534" s="430"/>
      <c r="V534" s="430"/>
      <c r="W534" s="430"/>
      <c r="X534" s="430"/>
      <c r="Y534" s="430"/>
      <c r="Z534" s="430"/>
    </row>
    <row r="535">
      <c r="A535" s="427" t="s">
        <v>1996</v>
      </c>
      <c r="B535" s="176" t="s">
        <v>1997</v>
      </c>
      <c r="C535" s="36" t="s">
        <v>641</v>
      </c>
      <c r="D535" s="428" t="s">
        <v>627</v>
      </c>
      <c r="E535" s="36" t="s">
        <v>1965</v>
      </c>
      <c r="F535" s="134" t="s">
        <v>581</v>
      </c>
      <c r="G535" s="429">
        <v>3.0</v>
      </c>
      <c r="H535" s="176"/>
      <c r="I535" s="176"/>
      <c r="J535" s="176"/>
      <c r="K535" s="176"/>
      <c r="L535" s="176"/>
      <c r="M535" s="176"/>
      <c r="N535" s="176"/>
      <c r="O535" s="176"/>
      <c r="P535" s="176"/>
      <c r="Q535" s="430"/>
      <c r="R535" s="430"/>
      <c r="S535" s="430"/>
      <c r="T535" s="430"/>
      <c r="U535" s="430"/>
      <c r="V535" s="430"/>
      <c r="W535" s="430"/>
      <c r="X535" s="430"/>
      <c r="Y535" s="430"/>
      <c r="Z535" s="430"/>
    </row>
    <row r="536">
      <c r="A536" s="427" t="s">
        <v>1998</v>
      </c>
      <c r="B536" s="176" t="s">
        <v>1997</v>
      </c>
      <c r="C536" s="36" t="s">
        <v>1266</v>
      </c>
      <c r="D536" s="428" t="s">
        <v>627</v>
      </c>
      <c r="E536" s="36" t="s">
        <v>1965</v>
      </c>
      <c r="F536" s="134" t="s">
        <v>581</v>
      </c>
      <c r="G536" s="429">
        <v>3.0</v>
      </c>
      <c r="H536" s="176"/>
      <c r="I536" s="176"/>
      <c r="J536" s="176"/>
      <c r="K536" s="176"/>
      <c r="L536" s="176"/>
      <c r="M536" s="176"/>
      <c r="N536" s="176"/>
      <c r="O536" s="176"/>
      <c r="P536" s="176"/>
      <c r="Q536" s="430"/>
      <c r="R536" s="430"/>
      <c r="S536" s="430"/>
      <c r="T536" s="430"/>
      <c r="U536" s="430"/>
      <c r="V536" s="430"/>
      <c r="W536" s="430"/>
      <c r="X536" s="430"/>
      <c r="Y536" s="430"/>
      <c r="Z536" s="430"/>
    </row>
    <row r="537">
      <c r="A537" s="427" t="s">
        <v>1999</v>
      </c>
      <c r="B537" s="176" t="s">
        <v>1997</v>
      </c>
      <c r="C537" s="36" t="s">
        <v>766</v>
      </c>
      <c r="D537" s="428" t="s">
        <v>627</v>
      </c>
      <c r="E537" s="36" t="s">
        <v>1965</v>
      </c>
      <c r="F537" s="134" t="s">
        <v>581</v>
      </c>
      <c r="G537" s="429">
        <v>3.0</v>
      </c>
      <c r="H537" s="176"/>
      <c r="I537" s="176"/>
      <c r="J537" s="176"/>
      <c r="K537" s="176"/>
      <c r="L537" s="176"/>
      <c r="M537" s="176"/>
      <c r="N537" s="176"/>
      <c r="O537" s="176"/>
      <c r="P537" s="176"/>
      <c r="Q537" s="430"/>
      <c r="R537" s="430"/>
      <c r="S537" s="430"/>
      <c r="T537" s="430"/>
      <c r="U537" s="430"/>
      <c r="V537" s="430"/>
      <c r="W537" s="430"/>
      <c r="X537" s="430"/>
      <c r="Y537" s="430"/>
      <c r="Z537" s="430"/>
    </row>
    <row r="538">
      <c r="A538" s="427" t="s">
        <v>2000</v>
      </c>
      <c r="B538" s="176" t="s">
        <v>1997</v>
      </c>
      <c r="C538" s="36" t="s">
        <v>1274</v>
      </c>
      <c r="D538" s="428" t="s">
        <v>627</v>
      </c>
      <c r="E538" s="36" t="s">
        <v>1965</v>
      </c>
      <c r="F538" s="134" t="s">
        <v>581</v>
      </c>
      <c r="G538" s="429">
        <v>3.0</v>
      </c>
      <c r="H538" s="176"/>
      <c r="I538" s="176"/>
      <c r="J538" s="176"/>
      <c r="K538" s="176"/>
      <c r="L538" s="176"/>
      <c r="M538" s="176"/>
      <c r="N538" s="176"/>
      <c r="O538" s="176"/>
      <c r="P538" s="176"/>
      <c r="Q538" s="430"/>
      <c r="R538" s="430"/>
      <c r="S538" s="430"/>
      <c r="T538" s="430"/>
      <c r="U538" s="430"/>
      <c r="V538" s="430"/>
      <c r="W538" s="430"/>
      <c r="X538" s="430"/>
      <c r="Y538" s="430"/>
      <c r="Z538" s="430"/>
    </row>
    <row r="539">
      <c r="A539" s="427" t="s">
        <v>2001</v>
      </c>
      <c r="B539" s="176" t="s">
        <v>2002</v>
      </c>
      <c r="C539" s="36" t="s">
        <v>641</v>
      </c>
      <c r="D539" s="428" t="s">
        <v>627</v>
      </c>
      <c r="E539" s="36" t="s">
        <v>1965</v>
      </c>
      <c r="F539" s="134" t="s">
        <v>581</v>
      </c>
      <c r="G539" s="429">
        <v>3.0</v>
      </c>
      <c r="H539" s="176"/>
      <c r="I539" s="176"/>
      <c r="J539" s="176"/>
      <c r="K539" s="176"/>
      <c r="L539" s="176"/>
      <c r="M539" s="176"/>
      <c r="N539" s="176"/>
      <c r="O539" s="176"/>
      <c r="P539" s="176"/>
      <c r="Q539" s="430"/>
      <c r="R539" s="430"/>
      <c r="S539" s="430"/>
      <c r="T539" s="430"/>
      <c r="U539" s="430"/>
      <c r="V539" s="430"/>
      <c r="W539" s="430"/>
      <c r="X539" s="430"/>
      <c r="Y539" s="430"/>
      <c r="Z539" s="430"/>
    </row>
    <row r="540">
      <c r="A540" s="427" t="s">
        <v>2003</v>
      </c>
      <c r="B540" s="176" t="s">
        <v>2002</v>
      </c>
      <c r="C540" s="36" t="s">
        <v>1266</v>
      </c>
      <c r="D540" s="428" t="s">
        <v>627</v>
      </c>
      <c r="E540" s="36" t="s">
        <v>1965</v>
      </c>
      <c r="F540" s="134" t="s">
        <v>581</v>
      </c>
      <c r="G540" s="429">
        <v>3.0</v>
      </c>
      <c r="H540" s="176"/>
      <c r="I540" s="176"/>
      <c r="J540" s="176"/>
      <c r="K540" s="176"/>
      <c r="L540" s="176"/>
      <c r="M540" s="176"/>
      <c r="N540" s="176"/>
      <c r="O540" s="176"/>
      <c r="P540" s="176"/>
      <c r="Q540" s="430"/>
      <c r="R540" s="430"/>
      <c r="S540" s="430"/>
      <c r="T540" s="430"/>
      <c r="U540" s="430"/>
      <c r="V540" s="430"/>
      <c r="W540" s="430"/>
      <c r="X540" s="430"/>
      <c r="Y540" s="430"/>
      <c r="Z540" s="430"/>
    </row>
    <row r="541">
      <c r="A541" s="427" t="s">
        <v>2004</v>
      </c>
      <c r="B541" s="176" t="s">
        <v>2002</v>
      </c>
      <c r="C541" s="36" t="s">
        <v>766</v>
      </c>
      <c r="D541" s="428" t="s">
        <v>627</v>
      </c>
      <c r="E541" s="36" t="s">
        <v>1965</v>
      </c>
      <c r="F541" s="134" t="s">
        <v>581</v>
      </c>
      <c r="G541" s="429">
        <v>3.0</v>
      </c>
      <c r="H541" s="176"/>
      <c r="I541" s="176"/>
      <c r="J541" s="176"/>
      <c r="K541" s="176"/>
      <c r="L541" s="176"/>
      <c r="M541" s="176"/>
      <c r="N541" s="176"/>
      <c r="O541" s="176"/>
      <c r="P541" s="176"/>
      <c r="Q541" s="430"/>
      <c r="R541" s="430"/>
      <c r="S541" s="430"/>
      <c r="T541" s="430"/>
      <c r="U541" s="430"/>
      <c r="V541" s="430"/>
      <c r="W541" s="430"/>
      <c r="X541" s="430"/>
      <c r="Y541" s="430"/>
      <c r="Z541" s="430"/>
    </row>
    <row r="542">
      <c r="A542" s="427" t="s">
        <v>2005</v>
      </c>
      <c r="B542" s="176" t="s">
        <v>2002</v>
      </c>
      <c r="C542" s="36" t="s">
        <v>1274</v>
      </c>
      <c r="D542" s="428" t="s">
        <v>627</v>
      </c>
      <c r="E542" s="36" t="s">
        <v>1965</v>
      </c>
      <c r="F542" s="134" t="s">
        <v>581</v>
      </c>
      <c r="G542" s="429">
        <v>3.0</v>
      </c>
      <c r="H542" s="176"/>
      <c r="I542" s="176"/>
      <c r="J542" s="176"/>
      <c r="K542" s="176"/>
      <c r="L542" s="176"/>
      <c r="M542" s="176"/>
      <c r="N542" s="176"/>
      <c r="O542" s="176"/>
      <c r="P542" s="176"/>
      <c r="Q542" s="430"/>
      <c r="R542" s="430"/>
      <c r="S542" s="430"/>
      <c r="T542" s="430"/>
      <c r="U542" s="430"/>
      <c r="V542" s="430"/>
      <c r="W542" s="430"/>
      <c r="X542" s="430"/>
      <c r="Y542" s="430"/>
      <c r="Z542" s="430"/>
    </row>
    <row r="543">
      <c r="A543" s="427" t="s">
        <v>2006</v>
      </c>
      <c r="B543" s="176" t="s">
        <v>2007</v>
      </c>
      <c r="C543" s="36" t="s">
        <v>641</v>
      </c>
      <c r="D543" s="428" t="s">
        <v>627</v>
      </c>
      <c r="E543" s="36" t="s">
        <v>1972</v>
      </c>
      <c r="F543" s="134" t="s">
        <v>581</v>
      </c>
      <c r="G543" s="429">
        <v>3.4</v>
      </c>
      <c r="H543" s="176"/>
      <c r="I543" s="176"/>
      <c r="J543" s="176"/>
      <c r="K543" s="176"/>
      <c r="L543" s="176"/>
      <c r="M543" s="176"/>
      <c r="N543" s="176"/>
      <c r="O543" s="176"/>
      <c r="P543" s="176"/>
      <c r="Q543" s="430"/>
      <c r="R543" s="430"/>
      <c r="S543" s="430"/>
      <c r="T543" s="430"/>
      <c r="U543" s="430"/>
      <c r="V543" s="430"/>
      <c r="W543" s="430"/>
      <c r="X543" s="430"/>
      <c r="Y543" s="430"/>
      <c r="Z543" s="430"/>
    </row>
    <row r="544">
      <c r="A544" s="427" t="s">
        <v>2008</v>
      </c>
      <c r="B544" s="176" t="s">
        <v>2007</v>
      </c>
      <c r="C544" s="36" t="s">
        <v>766</v>
      </c>
      <c r="D544" s="428" t="s">
        <v>627</v>
      </c>
      <c r="E544" s="36" t="s">
        <v>1972</v>
      </c>
      <c r="F544" s="134" t="s">
        <v>581</v>
      </c>
      <c r="G544" s="429">
        <v>3.4</v>
      </c>
      <c r="H544" s="176"/>
      <c r="I544" s="176"/>
      <c r="J544" s="176"/>
      <c r="K544" s="176"/>
      <c r="L544" s="176"/>
      <c r="M544" s="176"/>
      <c r="N544" s="176"/>
      <c r="O544" s="176"/>
      <c r="P544" s="176"/>
      <c r="Q544" s="430"/>
      <c r="R544" s="430"/>
      <c r="S544" s="430"/>
      <c r="T544" s="430"/>
      <c r="U544" s="430"/>
      <c r="V544" s="430"/>
      <c r="W544" s="430"/>
      <c r="X544" s="430"/>
      <c r="Y544" s="430"/>
      <c r="Z544" s="430"/>
    </row>
    <row r="545">
      <c r="A545" s="427" t="s">
        <v>2009</v>
      </c>
      <c r="B545" s="176" t="s">
        <v>2010</v>
      </c>
      <c r="C545" s="36" t="s">
        <v>641</v>
      </c>
      <c r="D545" s="428" t="s">
        <v>627</v>
      </c>
      <c r="E545" s="36" t="s">
        <v>1975</v>
      </c>
      <c r="F545" s="134" t="s">
        <v>581</v>
      </c>
      <c r="G545" s="429">
        <v>3.4</v>
      </c>
      <c r="H545" s="176"/>
      <c r="I545" s="176"/>
      <c r="J545" s="176"/>
      <c r="K545" s="176"/>
      <c r="L545" s="176"/>
      <c r="M545" s="176"/>
      <c r="N545" s="176"/>
      <c r="O545" s="176"/>
      <c r="P545" s="176"/>
      <c r="Q545" s="430"/>
      <c r="R545" s="430"/>
      <c r="S545" s="430"/>
      <c r="T545" s="430"/>
      <c r="U545" s="430"/>
      <c r="V545" s="430"/>
      <c r="W545" s="430"/>
      <c r="X545" s="430"/>
      <c r="Y545" s="430"/>
      <c r="Z545" s="430"/>
    </row>
    <row r="546">
      <c r="A546" s="427" t="s">
        <v>2011</v>
      </c>
      <c r="B546" s="176" t="s">
        <v>2010</v>
      </c>
      <c r="C546" s="36" t="s">
        <v>766</v>
      </c>
      <c r="D546" s="428" t="s">
        <v>627</v>
      </c>
      <c r="E546" s="36" t="s">
        <v>1975</v>
      </c>
      <c r="F546" s="134" t="s">
        <v>581</v>
      </c>
      <c r="G546" s="429">
        <v>3.4</v>
      </c>
      <c r="H546" s="176"/>
      <c r="I546" s="176"/>
      <c r="J546" s="176"/>
      <c r="K546" s="176"/>
      <c r="L546" s="176"/>
      <c r="M546" s="176"/>
      <c r="N546" s="176"/>
      <c r="O546" s="176"/>
      <c r="P546" s="176"/>
      <c r="Q546" s="430"/>
      <c r="R546" s="430"/>
      <c r="S546" s="430"/>
      <c r="T546" s="430"/>
      <c r="U546" s="430"/>
      <c r="V546" s="430"/>
      <c r="W546" s="430"/>
      <c r="X546" s="430"/>
      <c r="Y546" s="430"/>
      <c r="Z546" s="430"/>
    </row>
    <row r="547">
      <c r="A547" s="427" t="s">
        <v>684</v>
      </c>
      <c r="B547" s="134" t="s">
        <v>2012</v>
      </c>
      <c r="C547" s="36" t="s">
        <v>641</v>
      </c>
      <c r="D547" s="428" t="s">
        <v>521</v>
      </c>
      <c r="E547" s="36" t="s">
        <v>2013</v>
      </c>
      <c r="F547" s="134" t="s">
        <v>581</v>
      </c>
      <c r="G547" s="429">
        <v>0.3</v>
      </c>
      <c r="H547" s="176"/>
      <c r="I547" s="176"/>
      <c r="J547" s="176"/>
      <c r="K547" s="176"/>
      <c r="L547" s="176"/>
      <c r="M547" s="176"/>
      <c r="N547" s="176"/>
      <c r="O547" s="176"/>
      <c r="P547" s="176"/>
      <c r="Q547" s="430"/>
      <c r="R547" s="430"/>
      <c r="S547" s="430"/>
      <c r="T547" s="430"/>
      <c r="U547" s="430"/>
      <c r="V547" s="430"/>
      <c r="W547" s="430"/>
      <c r="X547" s="430"/>
      <c r="Y547" s="430"/>
      <c r="Z547" s="430"/>
    </row>
    <row r="548">
      <c r="A548" s="427" t="s">
        <v>769</v>
      </c>
      <c r="B548" s="134" t="s">
        <v>2012</v>
      </c>
      <c r="C548" s="36" t="s">
        <v>1266</v>
      </c>
      <c r="D548" s="428" t="s">
        <v>521</v>
      </c>
      <c r="E548" s="36" t="s">
        <v>2013</v>
      </c>
      <c r="F548" s="134" t="s">
        <v>581</v>
      </c>
      <c r="G548" s="429">
        <v>0.3</v>
      </c>
      <c r="H548" s="176"/>
      <c r="I548" s="176"/>
      <c r="J548" s="176"/>
      <c r="K548" s="176"/>
      <c r="L548" s="176"/>
      <c r="M548" s="176"/>
      <c r="N548" s="176"/>
      <c r="O548" s="176"/>
      <c r="P548" s="176"/>
      <c r="Q548" s="430"/>
      <c r="R548" s="430"/>
      <c r="S548" s="430"/>
      <c r="T548" s="430"/>
      <c r="U548" s="430"/>
      <c r="V548" s="430"/>
      <c r="W548" s="430"/>
      <c r="X548" s="430"/>
      <c r="Y548" s="430"/>
      <c r="Z548" s="430"/>
    </row>
    <row r="549">
      <c r="A549" s="427" t="s">
        <v>2014</v>
      </c>
      <c r="B549" s="134" t="s">
        <v>2015</v>
      </c>
      <c r="C549" s="36" t="s">
        <v>641</v>
      </c>
      <c r="D549" s="428" t="s">
        <v>521</v>
      </c>
      <c r="E549" s="36" t="s">
        <v>2013</v>
      </c>
      <c r="F549" s="134" t="s">
        <v>581</v>
      </c>
      <c r="G549" s="429">
        <v>0.3</v>
      </c>
      <c r="H549" s="176"/>
      <c r="I549" s="176"/>
      <c r="J549" s="176"/>
      <c r="K549" s="176"/>
      <c r="L549" s="176"/>
      <c r="M549" s="176"/>
      <c r="N549" s="176"/>
      <c r="O549" s="176"/>
      <c r="P549" s="176"/>
      <c r="Q549" s="430"/>
      <c r="R549" s="430"/>
      <c r="S549" s="430"/>
      <c r="T549" s="430"/>
      <c r="U549" s="430"/>
      <c r="V549" s="430"/>
      <c r="W549" s="430"/>
      <c r="X549" s="430"/>
      <c r="Y549" s="430"/>
      <c r="Z549" s="430"/>
    </row>
    <row r="550">
      <c r="A550" s="427" t="s">
        <v>826</v>
      </c>
      <c r="B550" s="134" t="s">
        <v>2015</v>
      </c>
      <c r="C550" s="36" t="s">
        <v>1266</v>
      </c>
      <c r="D550" s="428" t="s">
        <v>521</v>
      </c>
      <c r="E550" s="36" t="s">
        <v>2013</v>
      </c>
      <c r="F550" s="134" t="s">
        <v>581</v>
      </c>
      <c r="G550" s="429">
        <v>0.3</v>
      </c>
      <c r="H550" s="176"/>
      <c r="I550" s="176"/>
      <c r="J550" s="176"/>
      <c r="K550" s="176"/>
      <c r="L550" s="176"/>
      <c r="M550" s="176"/>
      <c r="N550" s="176"/>
      <c r="O550" s="176"/>
      <c r="P550" s="176"/>
      <c r="Q550" s="430"/>
      <c r="R550" s="430"/>
      <c r="S550" s="430"/>
      <c r="T550" s="430"/>
      <c r="U550" s="430"/>
      <c r="V550" s="430"/>
      <c r="W550" s="430"/>
      <c r="X550" s="430"/>
      <c r="Y550" s="430"/>
      <c r="Z550" s="430"/>
    </row>
    <row r="551">
      <c r="A551" s="427" t="s">
        <v>678</v>
      </c>
      <c r="B551" s="134" t="s">
        <v>2016</v>
      </c>
      <c r="C551" s="36" t="s">
        <v>641</v>
      </c>
      <c r="D551" s="428" t="s">
        <v>521</v>
      </c>
      <c r="E551" s="36" t="s">
        <v>2013</v>
      </c>
      <c r="F551" s="134" t="s">
        <v>581</v>
      </c>
      <c r="G551" s="429">
        <v>0.3</v>
      </c>
      <c r="H551" s="176"/>
      <c r="I551" s="176"/>
      <c r="J551" s="176"/>
      <c r="K551" s="176"/>
      <c r="L551" s="176"/>
      <c r="M551" s="176"/>
      <c r="N551" s="176"/>
      <c r="O551" s="176"/>
      <c r="P551" s="176"/>
      <c r="Q551" s="430"/>
      <c r="R551" s="430"/>
      <c r="S551" s="430"/>
      <c r="T551" s="430"/>
      <c r="U551" s="430"/>
      <c r="V551" s="430"/>
      <c r="W551" s="430"/>
      <c r="X551" s="430"/>
      <c r="Y551" s="430"/>
      <c r="Z551" s="430"/>
    </row>
    <row r="552">
      <c r="A552" s="427" t="s">
        <v>714</v>
      </c>
      <c r="B552" s="134" t="s">
        <v>2016</v>
      </c>
      <c r="C552" s="36" t="s">
        <v>1266</v>
      </c>
      <c r="D552" s="428" t="s">
        <v>521</v>
      </c>
      <c r="E552" s="36" t="s">
        <v>2013</v>
      </c>
      <c r="F552" s="134" t="s">
        <v>581</v>
      </c>
      <c r="G552" s="429">
        <v>0.3</v>
      </c>
      <c r="H552" s="176"/>
      <c r="I552" s="176"/>
      <c r="J552" s="176"/>
      <c r="K552" s="176"/>
      <c r="L552" s="176"/>
      <c r="M552" s="176"/>
      <c r="N552" s="176"/>
      <c r="O552" s="176"/>
      <c r="P552" s="176"/>
      <c r="Q552" s="430"/>
      <c r="R552" s="430"/>
      <c r="S552" s="430"/>
      <c r="T552" s="430"/>
      <c r="U552" s="430"/>
      <c r="V552" s="430"/>
      <c r="W552" s="430"/>
      <c r="X552" s="430"/>
      <c r="Y552" s="430"/>
      <c r="Z552" s="430"/>
    </row>
    <row r="553">
      <c r="A553" s="427" t="s">
        <v>825</v>
      </c>
      <c r="B553" s="134" t="s">
        <v>2017</v>
      </c>
      <c r="C553" s="36" t="s">
        <v>641</v>
      </c>
      <c r="D553" s="428" t="s">
        <v>521</v>
      </c>
      <c r="E553" s="36" t="s">
        <v>2013</v>
      </c>
      <c r="F553" s="134" t="s">
        <v>581</v>
      </c>
      <c r="G553" s="429">
        <v>0.3</v>
      </c>
      <c r="H553" s="176"/>
      <c r="I553" s="176"/>
      <c r="J553" s="176"/>
      <c r="K553" s="176"/>
      <c r="L553" s="176"/>
      <c r="M553" s="176"/>
      <c r="N553" s="176"/>
      <c r="O553" s="176"/>
      <c r="P553" s="176"/>
      <c r="Q553" s="430"/>
      <c r="R553" s="430"/>
      <c r="S553" s="430"/>
      <c r="T553" s="430"/>
      <c r="U553" s="430"/>
      <c r="V553" s="430"/>
      <c r="W553" s="430"/>
      <c r="X553" s="430"/>
      <c r="Y553" s="430"/>
      <c r="Z553" s="430"/>
    </row>
    <row r="554">
      <c r="A554" s="427" t="s">
        <v>680</v>
      </c>
      <c r="B554" s="134" t="s">
        <v>2017</v>
      </c>
      <c r="C554" s="36" t="s">
        <v>1266</v>
      </c>
      <c r="D554" s="428" t="s">
        <v>521</v>
      </c>
      <c r="E554" s="36" t="s">
        <v>2013</v>
      </c>
      <c r="F554" s="134" t="s">
        <v>581</v>
      </c>
      <c r="G554" s="429">
        <v>0.3</v>
      </c>
      <c r="H554" s="176"/>
      <c r="I554" s="176"/>
      <c r="J554" s="176"/>
      <c r="K554" s="176"/>
      <c r="L554" s="176"/>
      <c r="M554" s="176"/>
      <c r="N554" s="176"/>
      <c r="O554" s="176"/>
      <c r="P554" s="176"/>
      <c r="Q554" s="430"/>
      <c r="R554" s="430"/>
      <c r="S554" s="430"/>
      <c r="T554" s="430"/>
      <c r="U554" s="430"/>
      <c r="V554" s="430"/>
      <c r="W554" s="430"/>
      <c r="X554" s="430"/>
      <c r="Y554" s="430"/>
      <c r="Z554" s="430"/>
    </row>
    <row r="555">
      <c r="A555" s="427" t="s">
        <v>2018</v>
      </c>
      <c r="B555" s="176" t="s">
        <v>2019</v>
      </c>
      <c r="C555" s="36" t="s">
        <v>641</v>
      </c>
      <c r="D555" s="428" t="s">
        <v>521</v>
      </c>
      <c r="E555" s="36" t="s">
        <v>2013</v>
      </c>
      <c r="F555" s="134" t="s">
        <v>581</v>
      </c>
      <c r="G555" s="429">
        <v>0.3</v>
      </c>
      <c r="H555" s="176"/>
      <c r="I555" s="176"/>
      <c r="J555" s="176"/>
      <c r="K555" s="176"/>
      <c r="L555" s="176"/>
      <c r="M555" s="176"/>
      <c r="N555" s="176"/>
      <c r="O555" s="176"/>
      <c r="P555" s="176"/>
      <c r="Q555" s="430"/>
      <c r="R555" s="430"/>
      <c r="S555" s="430"/>
      <c r="T555" s="430"/>
      <c r="U555" s="430"/>
      <c r="V555" s="430"/>
      <c r="W555" s="430"/>
      <c r="X555" s="430"/>
      <c r="Y555" s="430"/>
      <c r="Z555" s="430"/>
    </row>
    <row r="556">
      <c r="A556" s="427" t="s">
        <v>2020</v>
      </c>
      <c r="B556" s="176" t="s">
        <v>2019</v>
      </c>
      <c r="C556" s="36" t="s">
        <v>1266</v>
      </c>
      <c r="D556" s="428" t="s">
        <v>521</v>
      </c>
      <c r="E556" s="36" t="s">
        <v>2013</v>
      </c>
      <c r="F556" s="134" t="s">
        <v>581</v>
      </c>
      <c r="G556" s="429">
        <v>0.3</v>
      </c>
      <c r="H556" s="176"/>
      <c r="I556" s="176"/>
      <c r="J556" s="176"/>
      <c r="K556" s="176"/>
      <c r="L556" s="176"/>
      <c r="M556" s="176"/>
      <c r="N556" s="176"/>
      <c r="O556" s="176"/>
      <c r="P556" s="176"/>
      <c r="Q556" s="430"/>
      <c r="R556" s="430"/>
      <c r="S556" s="430"/>
      <c r="T556" s="430"/>
      <c r="U556" s="430"/>
      <c r="V556" s="430"/>
      <c r="W556" s="430"/>
      <c r="X556" s="430"/>
      <c r="Y556" s="430"/>
      <c r="Z556" s="430"/>
    </row>
    <row r="557">
      <c r="A557" s="427" t="s">
        <v>2021</v>
      </c>
      <c r="B557" s="176" t="s">
        <v>2019</v>
      </c>
      <c r="C557" s="36" t="s">
        <v>1274</v>
      </c>
      <c r="D557" s="428" t="s">
        <v>521</v>
      </c>
      <c r="E557" s="36" t="s">
        <v>2013</v>
      </c>
      <c r="F557" s="134" t="s">
        <v>581</v>
      </c>
      <c r="G557" s="429">
        <v>0.3</v>
      </c>
      <c r="H557" s="176"/>
      <c r="I557" s="176"/>
      <c r="J557" s="176"/>
      <c r="K557" s="176"/>
      <c r="L557" s="176"/>
      <c r="M557" s="176"/>
      <c r="N557" s="176"/>
      <c r="O557" s="176"/>
      <c r="P557" s="176"/>
      <c r="Q557" s="430"/>
      <c r="R557" s="430"/>
      <c r="S557" s="430"/>
      <c r="T557" s="430"/>
      <c r="U557" s="430"/>
      <c r="V557" s="430"/>
      <c r="W557" s="430"/>
      <c r="X557" s="430"/>
      <c r="Y557" s="430"/>
      <c r="Z557" s="430"/>
    </row>
    <row r="558">
      <c r="A558" s="427" t="s">
        <v>2022</v>
      </c>
      <c r="B558" s="176" t="s">
        <v>2019</v>
      </c>
      <c r="C558" s="36" t="s">
        <v>641</v>
      </c>
      <c r="D558" s="428" t="s">
        <v>521</v>
      </c>
      <c r="E558" s="36" t="s">
        <v>2013</v>
      </c>
      <c r="F558" s="134" t="s">
        <v>581</v>
      </c>
      <c r="G558" s="429">
        <v>0.3</v>
      </c>
      <c r="H558" s="176"/>
      <c r="I558" s="176"/>
      <c r="J558" s="176"/>
      <c r="K558" s="176"/>
      <c r="L558" s="176"/>
      <c r="M558" s="176"/>
      <c r="N558" s="176"/>
      <c r="O558" s="176"/>
      <c r="P558" s="176"/>
      <c r="Q558" s="430"/>
      <c r="R558" s="430"/>
      <c r="S558" s="430"/>
      <c r="T558" s="430"/>
      <c r="U558" s="430"/>
      <c r="V558" s="430"/>
      <c r="W558" s="430"/>
      <c r="X558" s="430"/>
      <c r="Y558" s="430"/>
      <c r="Z558" s="430"/>
    </row>
    <row r="559">
      <c r="A559" s="427" t="s">
        <v>2023</v>
      </c>
      <c r="B559" s="176" t="s">
        <v>2019</v>
      </c>
      <c r="C559" s="36" t="s">
        <v>1266</v>
      </c>
      <c r="D559" s="428" t="s">
        <v>521</v>
      </c>
      <c r="E559" s="36" t="s">
        <v>2013</v>
      </c>
      <c r="F559" s="134" t="s">
        <v>581</v>
      </c>
      <c r="G559" s="429">
        <v>0.3</v>
      </c>
      <c r="H559" s="176"/>
      <c r="I559" s="176"/>
      <c r="J559" s="176"/>
      <c r="K559" s="176"/>
      <c r="L559" s="176"/>
      <c r="M559" s="176"/>
      <c r="N559" s="176"/>
      <c r="O559" s="176"/>
      <c r="P559" s="176"/>
      <c r="Q559" s="430"/>
      <c r="R559" s="430"/>
      <c r="S559" s="430"/>
      <c r="T559" s="430"/>
      <c r="U559" s="430"/>
      <c r="V559" s="430"/>
      <c r="W559" s="430"/>
      <c r="X559" s="430"/>
      <c r="Y559" s="430"/>
      <c r="Z559" s="430"/>
    </row>
    <row r="560">
      <c r="A560" s="427" t="s">
        <v>734</v>
      </c>
      <c r="B560" s="134" t="s">
        <v>2024</v>
      </c>
      <c r="C560" s="36" t="s">
        <v>1266</v>
      </c>
      <c r="D560" s="428" t="s">
        <v>521</v>
      </c>
      <c r="E560" s="36" t="s">
        <v>2025</v>
      </c>
      <c r="F560" s="134" t="s">
        <v>581</v>
      </c>
      <c r="G560" s="429">
        <v>0.3</v>
      </c>
      <c r="H560" s="176"/>
      <c r="I560" s="176"/>
      <c r="J560" s="176"/>
      <c r="K560" s="176"/>
      <c r="L560" s="176"/>
      <c r="M560" s="176"/>
      <c r="N560" s="176"/>
      <c r="O560" s="176"/>
      <c r="P560" s="176"/>
      <c r="Q560" s="430"/>
      <c r="R560" s="430"/>
      <c r="S560" s="430"/>
      <c r="T560" s="430"/>
      <c r="U560" s="430"/>
      <c r="V560" s="430"/>
      <c r="W560" s="430"/>
      <c r="X560" s="430"/>
      <c r="Y560" s="430"/>
      <c r="Z560" s="430"/>
    </row>
    <row r="561">
      <c r="A561" s="427" t="s">
        <v>735</v>
      </c>
      <c r="B561" s="134" t="s">
        <v>2026</v>
      </c>
      <c r="C561" s="134" t="s">
        <v>641</v>
      </c>
      <c r="D561" s="428" t="s">
        <v>521</v>
      </c>
      <c r="E561" s="36" t="s">
        <v>2025</v>
      </c>
      <c r="F561" s="134" t="s">
        <v>581</v>
      </c>
      <c r="G561" s="429">
        <v>0.3</v>
      </c>
      <c r="H561" s="176"/>
      <c r="I561" s="176"/>
      <c r="J561" s="176"/>
      <c r="K561" s="176"/>
      <c r="L561" s="176"/>
      <c r="M561" s="176"/>
      <c r="N561" s="176"/>
      <c r="O561" s="176"/>
      <c r="P561" s="176"/>
      <c r="Q561" s="430"/>
      <c r="R561" s="430"/>
      <c r="S561" s="430"/>
      <c r="T561" s="430"/>
      <c r="U561" s="430"/>
      <c r="V561" s="430"/>
      <c r="W561" s="430"/>
      <c r="X561" s="430"/>
      <c r="Y561" s="430"/>
      <c r="Z561" s="430"/>
    </row>
    <row r="562">
      <c r="A562" s="427" t="s">
        <v>687</v>
      </c>
      <c r="B562" s="134" t="s">
        <v>2027</v>
      </c>
      <c r="C562" s="134" t="s">
        <v>641</v>
      </c>
      <c r="D562" s="428" t="s">
        <v>521</v>
      </c>
      <c r="E562" s="36" t="s">
        <v>2028</v>
      </c>
      <c r="F562" s="134" t="s">
        <v>581</v>
      </c>
      <c r="G562" s="429">
        <v>0.35</v>
      </c>
      <c r="H562" s="176"/>
      <c r="I562" s="176"/>
      <c r="J562" s="176"/>
      <c r="K562" s="176"/>
      <c r="L562" s="176"/>
      <c r="M562" s="176"/>
      <c r="N562" s="176"/>
      <c r="O562" s="176"/>
      <c r="P562" s="176"/>
      <c r="Q562" s="430"/>
      <c r="R562" s="430"/>
      <c r="S562" s="430"/>
      <c r="T562" s="430"/>
      <c r="U562" s="430"/>
      <c r="V562" s="430"/>
      <c r="W562" s="430"/>
      <c r="X562" s="430"/>
      <c r="Y562" s="430"/>
      <c r="Z562" s="430"/>
    </row>
    <row r="563">
      <c r="A563" s="427" t="s">
        <v>689</v>
      </c>
      <c r="B563" s="134" t="s">
        <v>2027</v>
      </c>
      <c r="C563" s="134" t="s">
        <v>875</v>
      </c>
      <c r="D563" s="428" t="s">
        <v>521</v>
      </c>
      <c r="E563" s="36" t="s">
        <v>2028</v>
      </c>
      <c r="F563" s="134" t="s">
        <v>581</v>
      </c>
      <c r="G563" s="429">
        <v>0.35</v>
      </c>
      <c r="H563" s="176"/>
      <c r="I563" s="176"/>
      <c r="J563" s="176"/>
      <c r="K563" s="176"/>
      <c r="L563" s="176"/>
      <c r="M563" s="176"/>
      <c r="N563" s="176"/>
      <c r="O563" s="176"/>
      <c r="P563" s="176"/>
      <c r="Q563" s="430"/>
      <c r="R563" s="430"/>
      <c r="S563" s="430"/>
      <c r="T563" s="430"/>
      <c r="U563" s="430"/>
      <c r="V563" s="430"/>
      <c r="W563" s="430"/>
      <c r="X563" s="430"/>
      <c r="Y563" s="430"/>
      <c r="Z563" s="430"/>
    </row>
    <row r="564">
      <c r="A564" s="427" t="s">
        <v>682</v>
      </c>
      <c r="B564" s="134" t="s">
        <v>2027</v>
      </c>
      <c r="C564" s="134" t="s">
        <v>2029</v>
      </c>
      <c r="D564" s="428" t="s">
        <v>521</v>
      </c>
      <c r="E564" s="36" t="s">
        <v>2028</v>
      </c>
      <c r="F564" s="134" t="s">
        <v>581</v>
      </c>
      <c r="G564" s="429">
        <v>0.35</v>
      </c>
      <c r="H564" s="176"/>
      <c r="I564" s="176"/>
      <c r="J564" s="176"/>
      <c r="K564" s="176"/>
      <c r="L564" s="176"/>
      <c r="M564" s="176"/>
      <c r="N564" s="176"/>
      <c r="O564" s="176"/>
      <c r="P564" s="176"/>
      <c r="Q564" s="430"/>
      <c r="R564" s="430"/>
      <c r="S564" s="430"/>
      <c r="T564" s="430"/>
      <c r="U564" s="430"/>
      <c r="V564" s="430"/>
      <c r="W564" s="430"/>
      <c r="X564" s="430"/>
      <c r="Y564" s="430"/>
      <c r="Z564" s="430"/>
    </row>
    <row r="565">
      <c r="A565" s="427" t="s">
        <v>768</v>
      </c>
      <c r="B565" s="134" t="s">
        <v>2030</v>
      </c>
      <c r="C565" s="134" t="s">
        <v>641</v>
      </c>
      <c r="D565" s="428" t="s">
        <v>521</v>
      </c>
      <c r="E565" s="36" t="s">
        <v>2028</v>
      </c>
      <c r="F565" s="134" t="s">
        <v>581</v>
      </c>
      <c r="G565" s="429">
        <v>0.35</v>
      </c>
      <c r="H565" s="176"/>
      <c r="I565" s="176"/>
      <c r="J565" s="176"/>
      <c r="K565" s="176"/>
      <c r="L565" s="176"/>
      <c r="M565" s="176"/>
      <c r="N565" s="176"/>
      <c r="O565" s="176"/>
      <c r="P565" s="176"/>
      <c r="Q565" s="430"/>
      <c r="R565" s="430"/>
      <c r="S565" s="430"/>
      <c r="T565" s="430"/>
      <c r="U565" s="430"/>
      <c r="V565" s="430"/>
      <c r="W565" s="430"/>
      <c r="X565" s="430"/>
      <c r="Y565" s="430"/>
      <c r="Z565" s="430"/>
    </row>
    <row r="566">
      <c r="A566" s="427" t="s">
        <v>717</v>
      </c>
      <c r="B566" s="134" t="s">
        <v>2030</v>
      </c>
      <c r="C566" s="134" t="s">
        <v>875</v>
      </c>
      <c r="D566" s="428" t="s">
        <v>521</v>
      </c>
      <c r="E566" s="36" t="s">
        <v>2028</v>
      </c>
      <c r="F566" s="134" t="s">
        <v>581</v>
      </c>
      <c r="G566" s="429">
        <v>0.35</v>
      </c>
      <c r="H566" s="176"/>
      <c r="I566" s="176"/>
      <c r="J566" s="176"/>
      <c r="K566" s="176"/>
      <c r="L566" s="176"/>
      <c r="M566" s="176"/>
      <c r="N566" s="176"/>
      <c r="O566" s="176"/>
      <c r="P566" s="176"/>
      <c r="Q566" s="430"/>
      <c r="R566" s="430"/>
      <c r="S566" s="430"/>
      <c r="T566" s="430"/>
      <c r="U566" s="430"/>
      <c r="V566" s="430"/>
      <c r="W566" s="430"/>
      <c r="X566" s="430"/>
      <c r="Y566" s="430"/>
      <c r="Z566" s="430"/>
    </row>
    <row r="567">
      <c r="A567" s="427" t="s">
        <v>739</v>
      </c>
      <c r="B567" s="134" t="s">
        <v>2030</v>
      </c>
      <c r="C567" s="134" t="s">
        <v>2029</v>
      </c>
      <c r="D567" s="428" t="s">
        <v>521</v>
      </c>
      <c r="E567" s="36" t="s">
        <v>2028</v>
      </c>
      <c r="F567" s="134" t="s">
        <v>581</v>
      </c>
      <c r="G567" s="429">
        <v>0.35</v>
      </c>
      <c r="H567" s="176"/>
      <c r="I567" s="176"/>
      <c r="J567" s="176"/>
      <c r="K567" s="176"/>
      <c r="L567" s="176"/>
      <c r="M567" s="176"/>
      <c r="N567" s="176"/>
      <c r="O567" s="176"/>
      <c r="P567" s="176"/>
      <c r="Q567" s="430"/>
      <c r="R567" s="430"/>
      <c r="S567" s="430"/>
      <c r="T567" s="430"/>
      <c r="U567" s="430"/>
      <c r="V567" s="430"/>
      <c r="W567" s="430"/>
      <c r="X567" s="430"/>
      <c r="Y567" s="430"/>
      <c r="Z567" s="430"/>
    </row>
    <row r="568">
      <c r="A568" s="427" t="s">
        <v>2031</v>
      </c>
      <c r="B568" s="134" t="s">
        <v>2032</v>
      </c>
      <c r="C568" s="134" t="s">
        <v>641</v>
      </c>
      <c r="D568" s="428" t="s">
        <v>521</v>
      </c>
      <c r="E568" s="36" t="s">
        <v>2028</v>
      </c>
      <c r="F568" s="134" t="s">
        <v>581</v>
      </c>
      <c r="G568" s="429">
        <v>0.35</v>
      </c>
      <c r="H568" s="176"/>
      <c r="I568" s="176"/>
      <c r="J568" s="176"/>
      <c r="K568" s="176"/>
      <c r="L568" s="176"/>
      <c r="M568" s="176"/>
      <c r="N568" s="176"/>
      <c r="O568" s="176"/>
      <c r="P568" s="176"/>
      <c r="Q568" s="430"/>
      <c r="R568" s="430"/>
      <c r="S568" s="430"/>
      <c r="T568" s="430"/>
      <c r="U568" s="430"/>
      <c r="V568" s="430"/>
      <c r="W568" s="430"/>
      <c r="X568" s="430"/>
      <c r="Y568" s="430"/>
      <c r="Z568" s="430"/>
    </row>
    <row r="569">
      <c r="A569" s="427" t="s">
        <v>2033</v>
      </c>
      <c r="B569" s="134" t="s">
        <v>2032</v>
      </c>
      <c r="C569" s="134" t="s">
        <v>875</v>
      </c>
      <c r="D569" s="428" t="s">
        <v>521</v>
      </c>
      <c r="E569" s="36" t="s">
        <v>2028</v>
      </c>
      <c r="F569" s="134" t="s">
        <v>581</v>
      </c>
      <c r="G569" s="429">
        <v>0.35</v>
      </c>
      <c r="H569" s="176"/>
      <c r="I569" s="176"/>
      <c r="J569" s="176"/>
      <c r="K569" s="176"/>
      <c r="L569" s="176"/>
      <c r="M569" s="176"/>
      <c r="N569" s="176"/>
      <c r="O569" s="176"/>
      <c r="P569" s="176"/>
      <c r="Q569" s="430"/>
      <c r="R569" s="430"/>
      <c r="S569" s="430"/>
      <c r="T569" s="430"/>
      <c r="U569" s="430"/>
      <c r="V569" s="430"/>
      <c r="W569" s="430"/>
      <c r="X569" s="430"/>
      <c r="Y569" s="430"/>
      <c r="Z569" s="430"/>
    </row>
    <row r="570">
      <c r="A570" s="427" t="s">
        <v>854</v>
      </c>
      <c r="B570" s="134" t="s">
        <v>2032</v>
      </c>
      <c r="C570" s="134" t="s">
        <v>2029</v>
      </c>
      <c r="D570" s="428" t="s">
        <v>521</v>
      </c>
      <c r="E570" s="36" t="s">
        <v>2028</v>
      </c>
      <c r="F570" s="134" t="s">
        <v>581</v>
      </c>
      <c r="G570" s="429">
        <v>0.35</v>
      </c>
      <c r="H570" s="176"/>
      <c r="I570" s="176"/>
      <c r="J570" s="176"/>
      <c r="K570" s="176"/>
      <c r="L570" s="176"/>
      <c r="M570" s="176"/>
      <c r="N570" s="176"/>
      <c r="O570" s="176"/>
      <c r="P570" s="176"/>
      <c r="Q570" s="430"/>
      <c r="R570" s="430"/>
      <c r="S570" s="430"/>
      <c r="T570" s="430"/>
      <c r="U570" s="430"/>
      <c r="V570" s="430"/>
      <c r="W570" s="430"/>
      <c r="X570" s="430"/>
      <c r="Y570" s="430"/>
      <c r="Z570" s="430"/>
    </row>
    <row r="571">
      <c r="A571" s="427" t="s">
        <v>2034</v>
      </c>
      <c r="B571" s="134" t="s">
        <v>2035</v>
      </c>
      <c r="C571" s="134" t="s">
        <v>641</v>
      </c>
      <c r="D571" s="428" t="s">
        <v>521</v>
      </c>
      <c r="E571" s="36" t="s">
        <v>2028</v>
      </c>
      <c r="F571" s="134" t="s">
        <v>581</v>
      </c>
      <c r="G571" s="429">
        <v>0.35</v>
      </c>
      <c r="H571" s="176"/>
      <c r="I571" s="176"/>
      <c r="J571" s="176"/>
      <c r="K571" s="176"/>
      <c r="L571" s="176"/>
      <c r="M571" s="176"/>
      <c r="N571" s="176"/>
      <c r="O571" s="176"/>
      <c r="P571" s="176"/>
      <c r="Q571" s="430"/>
      <c r="R571" s="430"/>
      <c r="S571" s="430"/>
      <c r="T571" s="430"/>
      <c r="U571" s="430"/>
      <c r="V571" s="430"/>
      <c r="W571" s="430"/>
      <c r="X571" s="430"/>
      <c r="Y571" s="430"/>
      <c r="Z571" s="430"/>
    </row>
    <row r="572">
      <c r="A572" s="427" t="s">
        <v>827</v>
      </c>
      <c r="B572" s="134" t="s">
        <v>2035</v>
      </c>
      <c r="C572" s="134" t="s">
        <v>875</v>
      </c>
      <c r="D572" s="428" t="s">
        <v>521</v>
      </c>
      <c r="E572" s="36" t="s">
        <v>2028</v>
      </c>
      <c r="F572" s="134" t="s">
        <v>581</v>
      </c>
      <c r="G572" s="429">
        <v>0.35</v>
      </c>
      <c r="H572" s="176"/>
      <c r="I572" s="176"/>
      <c r="J572" s="176"/>
      <c r="K572" s="176"/>
      <c r="L572" s="176"/>
      <c r="M572" s="176"/>
      <c r="N572" s="176"/>
      <c r="O572" s="176"/>
      <c r="P572" s="176"/>
      <c r="Q572" s="430"/>
      <c r="R572" s="430"/>
      <c r="S572" s="430"/>
      <c r="T572" s="430"/>
      <c r="U572" s="430"/>
      <c r="V572" s="430"/>
      <c r="W572" s="430"/>
      <c r="X572" s="430"/>
      <c r="Y572" s="430"/>
      <c r="Z572" s="430"/>
    </row>
    <row r="573">
      <c r="A573" s="427" t="s">
        <v>2036</v>
      </c>
      <c r="B573" s="134" t="s">
        <v>2035</v>
      </c>
      <c r="C573" s="134" t="s">
        <v>2029</v>
      </c>
      <c r="D573" s="428" t="s">
        <v>521</v>
      </c>
      <c r="E573" s="36" t="s">
        <v>2028</v>
      </c>
      <c r="F573" s="134" t="s">
        <v>581</v>
      </c>
      <c r="G573" s="429">
        <v>0.35</v>
      </c>
      <c r="H573" s="176"/>
      <c r="I573" s="176"/>
      <c r="J573" s="176"/>
      <c r="K573" s="176"/>
      <c r="L573" s="176"/>
      <c r="M573" s="176"/>
      <c r="N573" s="176"/>
      <c r="O573" s="176"/>
      <c r="P573" s="176"/>
      <c r="Q573" s="430"/>
      <c r="R573" s="430"/>
      <c r="S573" s="430"/>
      <c r="T573" s="430"/>
      <c r="U573" s="430"/>
      <c r="V573" s="430"/>
      <c r="W573" s="430"/>
      <c r="X573" s="430"/>
      <c r="Y573" s="430"/>
      <c r="Z573" s="430"/>
    </row>
    <row r="574">
      <c r="A574" s="427" t="s">
        <v>2037</v>
      </c>
      <c r="B574" s="134" t="s">
        <v>2038</v>
      </c>
      <c r="C574" s="134" t="s">
        <v>641</v>
      </c>
      <c r="D574" s="428" t="s">
        <v>521</v>
      </c>
      <c r="E574" s="36" t="s">
        <v>2028</v>
      </c>
      <c r="F574" s="134" t="s">
        <v>581</v>
      </c>
      <c r="G574" s="429">
        <v>0.35</v>
      </c>
      <c r="H574" s="176"/>
      <c r="I574" s="176"/>
      <c r="J574" s="176"/>
      <c r="K574" s="176"/>
      <c r="L574" s="176"/>
      <c r="M574" s="176"/>
      <c r="N574" s="176"/>
      <c r="O574" s="176"/>
      <c r="P574" s="176"/>
      <c r="Q574" s="430"/>
      <c r="R574" s="430"/>
      <c r="S574" s="430"/>
      <c r="T574" s="430"/>
      <c r="U574" s="430"/>
      <c r="V574" s="430"/>
      <c r="W574" s="430"/>
      <c r="X574" s="430"/>
      <c r="Y574" s="430"/>
      <c r="Z574" s="430"/>
    </row>
    <row r="575">
      <c r="A575" s="427" t="s">
        <v>2039</v>
      </c>
      <c r="B575" s="134" t="s">
        <v>2038</v>
      </c>
      <c r="C575" s="134" t="s">
        <v>875</v>
      </c>
      <c r="D575" s="428" t="s">
        <v>521</v>
      </c>
      <c r="E575" s="36" t="s">
        <v>2028</v>
      </c>
      <c r="F575" s="134" t="s">
        <v>581</v>
      </c>
      <c r="G575" s="429">
        <v>0.35</v>
      </c>
      <c r="H575" s="176"/>
      <c r="I575" s="176"/>
      <c r="J575" s="176"/>
      <c r="K575" s="176"/>
      <c r="L575" s="176"/>
      <c r="M575" s="176"/>
      <c r="N575" s="176"/>
      <c r="O575" s="176"/>
      <c r="P575" s="176"/>
      <c r="Q575" s="430"/>
      <c r="R575" s="430"/>
      <c r="S575" s="430"/>
      <c r="T575" s="430"/>
      <c r="U575" s="430"/>
      <c r="V575" s="430"/>
      <c r="W575" s="430"/>
      <c r="X575" s="430"/>
      <c r="Y575" s="430"/>
      <c r="Z575" s="430"/>
    </row>
    <row r="576">
      <c r="A576" s="427" t="s">
        <v>2040</v>
      </c>
      <c r="B576" s="134" t="s">
        <v>2038</v>
      </c>
      <c r="C576" s="134" t="s">
        <v>2029</v>
      </c>
      <c r="D576" s="428" t="s">
        <v>521</v>
      </c>
      <c r="E576" s="36" t="s">
        <v>2028</v>
      </c>
      <c r="F576" s="134" t="s">
        <v>581</v>
      </c>
      <c r="G576" s="429">
        <v>0.35</v>
      </c>
      <c r="H576" s="176"/>
      <c r="I576" s="176"/>
      <c r="J576" s="176"/>
      <c r="K576" s="176"/>
      <c r="L576" s="176"/>
      <c r="M576" s="176"/>
      <c r="N576" s="176"/>
      <c r="O576" s="176"/>
      <c r="P576" s="176"/>
      <c r="Q576" s="430"/>
      <c r="R576" s="430"/>
      <c r="S576" s="430"/>
      <c r="T576" s="430"/>
      <c r="U576" s="430"/>
      <c r="V576" s="430"/>
      <c r="W576" s="430"/>
      <c r="X576" s="430"/>
      <c r="Y576" s="430"/>
      <c r="Z576" s="430"/>
    </row>
    <row r="577">
      <c r="A577" s="427" t="s">
        <v>690</v>
      </c>
      <c r="B577" s="134" t="s">
        <v>2041</v>
      </c>
      <c r="C577" s="134" t="s">
        <v>641</v>
      </c>
      <c r="D577" s="428" t="s">
        <v>521</v>
      </c>
      <c r="E577" s="36" t="s">
        <v>2028</v>
      </c>
      <c r="F577" s="134" t="s">
        <v>581</v>
      </c>
      <c r="G577" s="429">
        <v>0.35</v>
      </c>
      <c r="H577" s="176"/>
      <c r="I577" s="176"/>
      <c r="J577" s="176"/>
      <c r="K577" s="176"/>
      <c r="L577" s="176"/>
      <c r="M577" s="176"/>
      <c r="N577" s="176"/>
      <c r="O577" s="176"/>
      <c r="P577" s="176"/>
      <c r="Q577" s="430"/>
      <c r="R577" s="430"/>
      <c r="S577" s="430"/>
      <c r="T577" s="430"/>
      <c r="U577" s="430"/>
      <c r="V577" s="430"/>
      <c r="W577" s="430"/>
      <c r="X577" s="430"/>
      <c r="Y577" s="430"/>
      <c r="Z577" s="430"/>
    </row>
    <row r="578">
      <c r="A578" s="427" t="s">
        <v>685</v>
      </c>
      <c r="B578" s="134" t="s">
        <v>2041</v>
      </c>
      <c r="C578" s="134" t="s">
        <v>875</v>
      </c>
      <c r="D578" s="428" t="s">
        <v>521</v>
      </c>
      <c r="E578" s="36" t="s">
        <v>2028</v>
      </c>
      <c r="F578" s="134" t="s">
        <v>581</v>
      </c>
      <c r="G578" s="429">
        <v>0.35</v>
      </c>
      <c r="H578" s="176"/>
      <c r="I578" s="176"/>
      <c r="J578" s="176"/>
      <c r="K578" s="176"/>
      <c r="L578" s="176"/>
      <c r="M578" s="176"/>
      <c r="N578" s="176"/>
      <c r="O578" s="176"/>
      <c r="P578" s="176"/>
      <c r="Q578" s="430"/>
      <c r="R578" s="430"/>
      <c r="S578" s="430"/>
      <c r="T578" s="430"/>
      <c r="U578" s="430"/>
      <c r="V578" s="430"/>
      <c r="W578" s="430"/>
      <c r="X578" s="430"/>
      <c r="Y578" s="430"/>
      <c r="Z578" s="430"/>
    </row>
    <row r="579">
      <c r="A579" s="427" t="s">
        <v>781</v>
      </c>
      <c r="B579" s="134" t="s">
        <v>2041</v>
      </c>
      <c r="C579" s="134" t="s">
        <v>2029</v>
      </c>
      <c r="D579" s="428" t="s">
        <v>521</v>
      </c>
      <c r="E579" s="36" t="s">
        <v>2028</v>
      </c>
      <c r="F579" s="134" t="s">
        <v>581</v>
      </c>
      <c r="G579" s="429">
        <v>0.35</v>
      </c>
      <c r="H579" s="176"/>
      <c r="I579" s="176"/>
      <c r="J579" s="176"/>
      <c r="K579" s="176"/>
      <c r="L579" s="176"/>
      <c r="M579" s="176"/>
      <c r="N579" s="176"/>
      <c r="O579" s="176"/>
      <c r="P579" s="176"/>
      <c r="Q579" s="430"/>
      <c r="R579" s="430"/>
      <c r="S579" s="430"/>
      <c r="T579" s="430"/>
      <c r="U579" s="430"/>
      <c r="V579" s="430"/>
      <c r="W579" s="430"/>
      <c r="X579" s="430"/>
      <c r="Y579" s="430"/>
      <c r="Z579" s="430"/>
    </row>
    <row r="580">
      <c r="A580" s="427" t="s">
        <v>2042</v>
      </c>
      <c r="B580" s="134" t="s">
        <v>2043</v>
      </c>
      <c r="C580" s="134" t="s">
        <v>641</v>
      </c>
      <c r="D580" s="428" t="s">
        <v>521</v>
      </c>
      <c r="E580" s="36" t="s">
        <v>2028</v>
      </c>
      <c r="F580" s="134" t="s">
        <v>581</v>
      </c>
      <c r="G580" s="429">
        <v>0.35</v>
      </c>
      <c r="H580" s="176"/>
      <c r="I580" s="176"/>
      <c r="J580" s="176"/>
      <c r="K580" s="176"/>
      <c r="L580" s="176"/>
      <c r="M580" s="176"/>
      <c r="N580" s="176"/>
      <c r="O580" s="176"/>
      <c r="P580" s="176"/>
      <c r="Q580" s="430"/>
      <c r="R580" s="430"/>
      <c r="S580" s="430"/>
      <c r="T580" s="430"/>
      <c r="U580" s="430"/>
      <c r="V580" s="430"/>
      <c r="W580" s="430"/>
      <c r="X580" s="430"/>
      <c r="Y580" s="430"/>
      <c r="Z580" s="430"/>
    </row>
    <row r="581">
      <c r="A581" s="427" t="s">
        <v>855</v>
      </c>
      <c r="B581" s="134" t="s">
        <v>2043</v>
      </c>
      <c r="C581" s="134" t="s">
        <v>875</v>
      </c>
      <c r="D581" s="428" t="s">
        <v>521</v>
      </c>
      <c r="E581" s="36" t="s">
        <v>2028</v>
      </c>
      <c r="F581" s="134" t="s">
        <v>581</v>
      </c>
      <c r="G581" s="429">
        <v>0.35</v>
      </c>
      <c r="H581" s="176"/>
      <c r="I581" s="176"/>
      <c r="J581" s="176"/>
      <c r="K581" s="176"/>
      <c r="L581" s="176"/>
      <c r="M581" s="176"/>
      <c r="N581" s="176"/>
      <c r="O581" s="176"/>
      <c r="P581" s="176"/>
      <c r="Q581" s="430"/>
      <c r="R581" s="430"/>
      <c r="S581" s="430"/>
      <c r="T581" s="430"/>
      <c r="U581" s="430"/>
      <c r="V581" s="430"/>
      <c r="W581" s="430"/>
      <c r="X581" s="430"/>
      <c r="Y581" s="430"/>
      <c r="Z581" s="430"/>
    </row>
    <row r="582">
      <c r="A582" s="427" t="s">
        <v>2044</v>
      </c>
      <c r="B582" s="134" t="s">
        <v>2043</v>
      </c>
      <c r="C582" s="134" t="s">
        <v>2029</v>
      </c>
      <c r="D582" s="428" t="s">
        <v>521</v>
      </c>
      <c r="E582" s="36" t="s">
        <v>2028</v>
      </c>
      <c r="F582" s="134" t="s">
        <v>581</v>
      </c>
      <c r="G582" s="429">
        <v>0.35</v>
      </c>
      <c r="H582" s="176"/>
      <c r="I582" s="176"/>
      <c r="J582" s="176"/>
      <c r="K582" s="176"/>
      <c r="L582" s="176"/>
      <c r="M582" s="176"/>
      <c r="N582" s="176"/>
      <c r="O582" s="176"/>
      <c r="P582" s="176"/>
      <c r="Q582" s="430"/>
      <c r="R582" s="430"/>
      <c r="S582" s="430"/>
      <c r="T582" s="430"/>
      <c r="U582" s="430"/>
      <c r="V582" s="430"/>
      <c r="W582" s="430"/>
      <c r="X582" s="430"/>
      <c r="Y582" s="430"/>
      <c r="Z582" s="430"/>
    </row>
    <row r="583">
      <c r="A583" s="427" t="s">
        <v>2045</v>
      </c>
      <c r="B583" s="134" t="s">
        <v>2046</v>
      </c>
      <c r="C583" s="134" t="s">
        <v>641</v>
      </c>
      <c r="D583" s="428" t="s">
        <v>521</v>
      </c>
      <c r="E583" s="36" t="s">
        <v>2028</v>
      </c>
      <c r="F583" s="134" t="s">
        <v>581</v>
      </c>
      <c r="G583" s="429">
        <v>0.35</v>
      </c>
      <c r="H583" s="176"/>
      <c r="I583" s="176"/>
      <c r="J583" s="176"/>
      <c r="K583" s="176"/>
      <c r="L583" s="176"/>
      <c r="M583" s="176"/>
      <c r="N583" s="176"/>
      <c r="O583" s="176"/>
      <c r="P583" s="176"/>
      <c r="Q583" s="430"/>
      <c r="R583" s="430"/>
      <c r="S583" s="430"/>
      <c r="T583" s="430"/>
      <c r="U583" s="430"/>
      <c r="V583" s="430"/>
      <c r="W583" s="430"/>
      <c r="X583" s="430"/>
      <c r="Y583" s="430"/>
      <c r="Z583" s="430"/>
    </row>
    <row r="584">
      <c r="A584" s="427" t="s">
        <v>835</v>
      </c>
      <c r="B584" s="134" t="s">
        <v>2046</v>
      </c>
      <c r="C584" s="134" t="s">
        <v>875</v>
      </c>
      <c r="D584" s="428" t="s">
        <v>521</v>
      </c>
      <c r="E584" s="36" t="s">
        <v>2028</v>
      </c>
      <c r="F584" s="134" t="s">
        <v>581</v>
      </c>
      <c r="G584" s="429">
        <v>0.35</v>
      </c>
      <c r="H584" s="176"/>
      <c r="I584" s="176"/>
      <c r="J584" s="176"/>
      <c r="K584" s="176"/>
      <c r="L584" s="176"/>
      <c r="M584" s="176"/>
      <c r="N584" s="176"/>
      <c r="O584" s="176"/>
      <c r="P584" s="176"/>
      <c r="Q584" s="430"/>
      <c r="R584" s="430"/>
      <c r="S584" s="430"/>
      <c r="T584" s="430"/>
      <c r="U584" s="430"/>
      <c r="V584" s="430"/>
      <c r="W584" s="430"/>
      <c r="X584" s="430"/>
      <c r="Y584" s="430"/>
      <c r="Z584" s="430"/>
    </row>
    <row r="585">
      <c r="A585" s="427" t="s">
        <v>2047</v>
      </c>
      <c r="B585" s="134" t="s">
        <v>2046</v>
      </c>
      <c r="C585" s="134" t="s">
        <v>2029</v>
      </c>
      <c r="D585" s="428" t="s">
        <v>521</v>
      </c>
      <c r="E585" s="36" t="s">
        <v>2028</v>
      </c>
      <c r="F585" s="134" t="s">
        <v>581</v>
      </c>
      <c r="G585" s="429">
        <v>0.35</v>
      </c>
      <c r="H585" s="176"/>
      <c r="I585" s="176"/>
      <c r="J585" s="176"/>
      <c r="K585" s="176"/>
      <c r="L585" s="176"/>
      <c r="M585" s="176"/>
      <c r="N585" s="176"/>
      <c r="O585" s="176"/>
      <c r="P585" s="176"/>
      <c r="Q585" s="430"/>
      <c r="R585" s="430"/>
      <c r="S585" s="430"/>
      <c r="T585" s="430"/>
      <c r="U585" s="430"/>
      <c r="V585" s="430"/>
      <c r="W585" s="430"/>
      <c r="X585" s="430"/>
      <c r="Y585" s="430"/>
      <c r="Z585" s="430"/>
    </row>
    <row r="586">
      <c r="A586" s="427" t="s">
        <v>2048</v>
      </c>
      <c r="B586" s="134" t="s">
        <v>2049</v>
      </c>
      <c r="C586" s="134" t="s">
        <v>641</v>
      </c>
      <c r="D586" s="428" t="s">
        <v>521</v>
      </c>
      <c r="E586" s="36" t="s">
        <v>2028</v>
      </c>
      <c r="F586" s="134" t="s">
        <v>581</v>
      </c>
      <c r="G586" s="429">
        <v>0.35</v>
      </c>
      <c r="H586" s="176"/>
      <c r="I586" s="176"/>
      <c r="J586" s="176"/>
      <c r="K586" s="176"/>
      <c r="L586" s="176"/>
      <c r="M586" s="176"/>
      <c r="N586" s="176"/>
      <c r="O586" s="176"/>
      <c r="P586" s="176"/>
      <c r="Q586" s="430"/>
      <c r="R586" s="430"/>
      <c r="S586" s="430"/>
      <c r="T586" s="430"/>
      <c r="U586" s="430"/>
      <c r="V586" s="430"/>
      <c r="W586" s="430"/>
      <c r="X586" s="430"/>
      <c r="Y586" s="430"/>
      <c r="Z586" s="430"/>
    </row>
    <row r="587">
      <c r="A587" s="427" t="s">
        <v>2050</v>
      </c>
      <c r="B587" s="134" t="s">
        <v>2051</v>
      </c>
      <c r="C587" s="134" t="s">
        <v>875</v>
      </c>
      <c r="D587" s="428" t="s">
        <v>521</v>
      </c>
      <c r="E587" s="36" t="s">
        <v>2028</v>
      </c>
      <c r="F587" s="134" t="s">
        <v>581</v>
      </c>
      <c r="G587" s="429">
        <v>0.35</v>
      </c>
      <c r="H587" s="176"/>
      <c r="I587" s="176"/>
      <c r="J587" s="176"/>
      <c r="K587" s="176"/>
      <c r="L587" s="176"/>
      <c r="M587" s="176"/>
      <c r="N587" s="176"/>
      <c r="O587" s="176"/>
      <c r="P587" s="176"/>
      <c r="Q587" s="430"/>
      <c r="R587" s="430"/>
      <c r="S587" s="430"/>
      <c r="T587" s="430"/>
      <c r="U587" s="430"/>
      <c r="V587" s="430"/>
      <c r="W587" s="430"/>
      <c r="X587" s="430"/>
      <c r="Y587" s="430"/>
      <c r="Z587" s="430"/>
    </row>
    <row r="588">
      <c r="A588" s="427" t="s">
        <v>862</v>
      </c>
      <c r="B588" s="134" t="s">
        <v>2051</v>
      </c>
      <c r="C588" s="134" t="s">
        <v>2029</v>
      </c>
      <c r="D588" s="428" t="s">
        <v>521</v>
      </c>
      <c r="E588" s="36" t="s">
        <v>2028</v>
      </c>
      <c r="F588" s="134" t="s">
        <v>581</v>
      </c>
      <c r="G588" s="429">
        <v>0.35</v>
      </c>
      <c r="H588" s="176"/>
      <c r="I588" s="176"/>
      <c r="J588" s="176"/>
      <c r="K588" s="176"/>
      <c r="L588" s="176"/>
      <c r="M588" s="176"/>
      <c r="N588" s="176"/>
      <c r="O588" s="176"/>
      <c r="P588" s="176"/>
      <c r="Q588" s="430"/>
      <c r="R588" s="430"/>
      <c r="S588" s="430"/>
      <c r="T588" s="430"/>
      <c r="U588" s="430"/>
      <c r="V588" s="430"/>
      <c r="W588" s="430"/>
      <c r="X588" s="430"/>
      <c r="Y588" s="430"/>
      <c r="Z588" s="430"/>
    </row>
    <row r="589">
      <c r="A589" s="427" t="s">
        <v>2052</v>
      </c>
      <c r="B589" s="134" t="s">
        <v>2053</v>
      </c>
      <c r="C589" s="134" t="s">
        <v>641</v>
      </c>
      <c r="D589" s="428" t="s">
        <v>521</v>
      </c>
      <c r="E589" s="36" t="s">
        <v>2028</v>
      </c>
      <c r="F589" s="134" t="s">
        <v>581</v>
      </c>
      <c r="G589" s="429">
        <v>0.35</v>
      </c>
      <c r="H589" s="176"/>
      <c r="I589" s="176"/>
      <c r="J589" s="176"/>
      <c r="K589" s="176"/>
      <c r="L589" s="176"/>
      <c r="M589" s="176"/>
      <c r="N589" s="176"/>
      <c r="O589" s="176"/>
      <c r="P589" s="176"/>
      <c r="Q589" s="430"/>
      <c r="R589" s="430"/>
      <c r="S589" s="430"/>
      <c r="T589" s="430"/>
      <c r="U589" s="430"/>
      <c r="V589" s="430"/>
      <c r="W589" s="430"/>
      <c r="X589" s="430"/>
      <c r="Y589" s="430"/>
      <c r="Z589" s="430"/>
    </row>
    <row r="590">
      <c r="A590" s="427" t="s">
        <v>2054</v>
      </c>
      <c r="B590" s="134" t="s">
        <v>2053</v>
      </c>
      <c r="C590" s="134" t="s">
        <v>875</v>
      </c>
      <c r="D590" s="428" t="s">
        <v>521</v>
      </c>
      <c r="E590" s="36" t="s">
        <v>2028</v>
      </c>
      <c r="F590" s="134" t="s">
        <v>581</v>
      </c>
      <c r="G590" s="429">
        <v>0.35</v>
      </c>
      <c r="H590" s="176"/>
      <c r="I590" s="176"/>
      <c r="J590" s="176"/>
      <c r="K590" s="176"/>
      <c r="L590" s="176"/>
      <c r="M590" s="176"/>
      <c r="N590" s="176"/>
      <c r="O590" s="176"/>
      <c r="P590" s="176"/>
      <c r="Q590" s="430"/>
      <c r="R590" s="430"/>
      <c r="S590" s="430"/>
      <c r="T590" s="430"/>
      <c r="U590" s="430"/>
      <c r="V590" s="430"/>
      <c r="W590" s="430"/>
      <c r="X590" s="430"/>
      <c r="Y590" s="430"/>
      <c r="Z590" s="430"/>
    </row>
    <row r="591">
      <c r="A591" s="427" t="s">
        <v>2055</v>
      </c>
      <c r="B591" s="134" t="s">
        <v>2053</v>
      </c>
      <c r="C591" s="134" t="s">
        <v>2029</v>
      </c>
      <c r="D591" s="428" t="s">
        <v>521</v>
      </c>
      <c r="E591" s="36" t="s">
        <v>2028</v>
      </c>
      <c r="F591" s="134" t="s">
        <v>581</v>
      </c>
      <c r="G591" s="429">
        <v>0.35</v>
      </c>
      <c r="H591" s="176"/>
      <c r="I591" s="176"/>
      <c r="J591" s="176"/>
      <c r="K591" s="176"/>
      <c r="L591" s="176"/>
      <c r="M591" s="176"/>
      <c r="N591" s="176"/>
      <c r="O591" s="176"/>
      <c r="P591" s="176"/>
      <c r="Q591" s="430"/>
      <c r="R591" s="430"/>
      <c r="S591" s="430"/>
      <c r="T591" s="430"/>
      <c r="U591" s="430"/>
      <c r="V591" s="430"/>
      <c r="W591" s="430"/>
      <c r="X591" s="430"/>
      <c r="Y591" s="430"/>
      <c r="Z591" s="430"/>
    </row>
    <row r="592">
      <c r="A592" s="427" t="s">
        <v>2056</v>
      </c>
      <c r="B592" s="134" t="s">
        <v>2057</v>
      </c>
      <c r="C592" s="134" t="s">
        <v>1408</v>
      </c>
      <c r="D592" s="428" t="s">
        <v>521</v>
      </c>
      <c r="E592" s="193" t="s">
        <v>2058</v>
      </c>
      <c r="F592" s="134" t="s">
        <v>581</v>
      </c>
      <c r="G592" s="429">
        <v>0.5</v>
      </c>
      <c r="H592" s="176"/>
      <c r="I592" s="176"/>
      <c r="J592" s="176"/>
      <c r="K592" s="176"/>
      <c r="L592" s="176"/>
      <c r="M592" s="176"/>
      <c r="N592" s="176"/>
      <c r="O592" s="176"/>
      <c r="P592" s="176"/>
      <c r="Q592" s="430"/>
      <c r="R592" s="430"/>
      <c r="S592" s="430"/>
      <c r="T592" s="430"/>
      <c r="U592" s="430"/>
      <c r="V592" s="430"/>
      <c r="W592" s="430"/>
      <c r="X592" s="430"/>
      <c r="Y592" s="430"/>
      <c r="Z592" s="430"/>
    </row>
    <row r="593">
      <c r="A593" s="427" t="s">
        <v>818</v>
      </c>
      <c r="B593" s="134" t="s">
        <v>2057</v>
      </c>
      <c r="C593" s="134" t="s">
        <v>728</v>
      </c>
      <c r="D593" s="428" t="s">
        <v>521</v>
      </c>
      <c r="E593" s="193" t="s">
        <v>2058</v>
      </c>
      <c r="F593" s="134" t="s">
        <v>581</v>
      </c>
      <c r="G593" s="429">
        <v>0.5</v>
      </c>
      <c r="H593" s="176"/>
      <c r="I593" s="176"/>
      <c r="J593" s="176"/>
      <c r="K593" s="176"/>
      <c r="L593" s="176"/>
      <c r="M593" s="176"/>
      <c r="N593" s="176"/>
      <c r="O593" s="176"/>
      <c r="P593" s="176"/>
      <c r="Q593" s="430"/>
      <c r="R593" s="430"/>
      <c r="S593" s="430"/>
      <c r="T593" s="430"/>
      <c r="U593" s="430"/>
      <c r="V593" s="430"/>
      <c r="W593" s="430"/>
      <c r="X593" s="430"/>
      <c r="Y593" s="430"/>
      <c r="Z593" s="430"/>
    </row>
    <row r="594">
      <c r="A594" s="427" t="s">
        <v>880</v>
      </c>
      <c r="B594" s="134" t="s">
        <v>2059</v>
      </c>
      <c r="C594" s="134" t="s">
        <v>1408</v>
      </c>
      <c r="D594" s="428" t="s">
        <v>521</v>
      </c>
      <c r="E594" s="193" t="s">
        <v>2058</v>
      </c>
      <c r="F594" s="134" t="s">
        <v>581</v>
      </c>
      <c r="G594" s="429">
        <v>0.5</v>
      </c>
      <c r="H594" s="176"/>
      <c r="I594" s="176"/>
      <c r="J594" s="176"/>
      <c r="K594" s="176"/>
      <c r="L594" s="176"/>
      <c r="M594" s="176"/>
      <c r="N594" s="176"/>
      <c r="O594" s="176"/>
      <c r="P594" s="176"/>
      <c r="Q594" s="430"/>
      <c r="R594" s="430"/>
      <c r="S594" s="430"/>
      <c r="T594" s="430"/>
      <c r="U594" s="430"/>
      <c r="V594" s="430"/>
      <c r="W594" s="430"/>
      <c r="X594" s="430"/>
      <c r="Y594" s="430"/>
      <c r="Z594" s="430"/>
    </row>
    <row r="595">
      <c r="A595" s="427" t="s">
        <v>2060</v>
      </c>
      <c r="B595" s="134" t="s">
        <v>2059</v>
      </c>
      <c r="C595" s="134" t="s">
        <v>728</v>
      </c>
      <c r="D595" s="428" t="s">
        <v>521</v>
      </c>
      <c r="E595" s="193" t="s">
        <v>2058</v>
      </c>
      <c r="F595" s="134" t="s">
        <v>581</v>
      </c>
      <c r="G595" s="429">
        <v>0.5</v>
      </c>
      <c r="H595" s="176"/>
      <c r="I595" s="176"/>
      <c r="J595" s="176"/>
      <c r="K595" s="176"/>
      <c r="L595" s="176"/>
      <c r="M595" s="176"/>
      <c r="N595" s="176"/>
      <c r="O595" s="176"/>
      <c r="P595" s="176"/>
      <c r="Q595" s="430"/>
      <c r="R595" s="430"/>
      <c r="S595" s="430"/>
      <c r="T595" s="430"/>
      <c r="U595" s="430"/>
      <c r="V595" s="430"/>
      <c r="W595" s="430"/>
      <c r="X595" s="430"/>
      <c r="Y595" s="430"/>
      <c r="Z595" s="430"/>
    </row>
    <row r="596">
      <c r="A596" s="427" t="s">
        <v>692</v>
      </c>
      <c r="B596" s="134" t="s">
        <v>2061</v>
      </c>
      <c r="C596" s="134" t="s">
        <v>1408</v>
      </c>
      <c r="D596" s="428" t="s">
        <v>521</v>
      </c>
      <c r="E596" s="193" t="s">
        <v>2058</v>
      </c>
      <c r="F596" s="134" t="s">
        <v>581</v>
      </c>
      <c r="G596" s="429">
        <v>0.5</v>
      </c>
      <c r="H596" s="176"/>
      <c r="I596" s="176"/>
      <c r="J596" s="176"/>
      <c r="K596" s="176"/>
      <c r="L596" s="176"/>
      <c r="M596" s="176"/>
      <c r="N596" s="176"/>
      <c r="O596" s="176"/>
      <c r="P596" s="176"/>
      <c r="Q596" s="430"/>
      <c r="R596" s="430"/>
      <c r="S596" s="430"/>
      <c r="T596" s="430"/>
      <c r="U596" s="430"/>
      <c r="V596" s="430"/>
      <c r="W596" s="430"/>
      <c r="X596" s="430"/>
      <c r="Y596" s="430"/>
      <c r="Z596" s="430"/>
    </row>
    <row r="597">
      <c r="A597" s="427" t="s">
        <v>691</v>
      </c>
      <c r="B597" s="134" t="s">
        <v>2061</v>
      </c>
      <c r="C597" s="134" t="s">
        <v>728</v>
      </c>
      <c r="D597" s="428" t="s">
        <v>521</v>
      </c>
      <c r="E597" s="193" t="s">
        <v>2058</v>
      </c>
      <c r="F597" s="134" t="s">
        <v>581</v>
      </c>
      <c r="G597" s="429">
        <v>0.5</v>
      </c>
      <c r="H597" s="176"/>
      <c r="I597" s="176"/>
      <c r="J597" s="176"/>
      <c r="K597" s="176"/>
      <c r="L597" s="176"/>
      <c r="M597" s="176"/>
      <c r="N597" s="176"/>
      <c r="O597" s="176"/>
      <c r="P597" s="176"/>
      <c r="Q597" s="430"/>
      <c r="R597" s="430"/>
      <c r="S597" s="430"/>
      <c r="T597" s="430"/>
      <c r="U597" s="430"/>
      <c r="V597" s="430"/>
      <c r="W597" s="430"/>
      <c r="X597" s="430"/>
      <c r="Y597" s="430"/>
      <c r="Z597" s="430"/>
    </row>
    <row r="598">
      <c r="A598" s="427" t="s">
        <v>2062</v>
      </c>
      <c r="B598" s="134" t="s">
        <v>2059</v>
      </c>
      <c r="C598" s="134" t="s">
        <v>1408</v>
      </c>
      <c r="D598" s="428" t="s">
        <v>521</v>
      </c>
      <c r="E598" s="193" t="s">
        <v>2058</v>
      </c>
      <c r="F598" s="134" t="s">
        <v>581</v>
      </c>
      <c r="G598" s="429">
        <v>0.5</v>
      </c>
    </row>
    <row r="599">
      <c r="A599" s="427" t="s">
        <v>2063</v>
      </c>
      <c r="B599" s="134" t="s">
        <v>2059</v>
      </c>
      <c r="C599" s="134" t="s">
        <v>728</v>
      </c>
      <c r="D599" s="428" t="s">
        <v>521</v>
      </c>
      <c r="E599" s="193" t="s">
        <v>2058</v>
      </c>
      <c r="F599" s="134" t="s">
        <v>581</v>
      </c>
      <c r="G599" s="429">
        <v>0.5</v>
      </c>
    </row>
    <row r="600">
      <c r="A600" s="427" t="s">
        <v>2063</v>
      </c>
      <c r="B600" s="134" t="s">
        <v>2059</v>
      </c>
      <c r="C600" s="134" t="s">
        <v>728</v>
      </c>
      <c r="D600" s="428" t="s">
        <v>521</v>
      </c>
      <c r="E600" s="193" t="s">
        <v>2058</v>
      </c>
      <c r="F600" s="134" t="s">
        <v>581</v>
      </c>
      <c r="G600" s="429">
        <v>0.5</v>
      </c>
    </row>
    <row r="601">
      <c r="A601" s="427" t="s">
        <v>602</v>
      </c>
      <c r="B601" s="134" t="s">
        <v>2064</v>
      </c>
      <c r="C601" s="36"/>
      <c r="D601" s="428" t="s">
        <v>521</v>
      </c>
      <c r="E601" s="193" t="s">
        <v>2065</v>
      </c>
      <c r="F601" s="134" t="s">
        <v>581</v>
      </c>
      <c r="G601" s="429">
        <v>0.3</v>
      </c>
    </row>
    <row r="602">
      <c r="A602" s="427" t="s">
        <v>602</v>
      </c>
      <c r="B602" s="134" t="s">
        <v>2064</v>
      </c>
      <c r="C602" s="36"/>
      <c r="D602" s="428" t="s">
        <v>521</v>
      </c>
      <c r="E602" s="193" t="s">
        <v>2065</v>
      </c>
      <c r="F602" s="134" t="s">
        <v>581</v>
      </c>
      <c r="G602" s="429">
        <v>0.3</v>
      </c>
    </row>
    <row r="603">
      <c r="A603" s="427" t="s">
        <v>2066</v>
      </c>
      <c r="B603" s="134" t="s">
        <v>2067</v>
      </c>
      <c r="C603" s="36"/>
      <c r="D603" s="428" t="s">
        <v>521</v>
      </c>
      <c r="E603" s="193" t="s">
        <v>2065</v>
      </c>
      <c r="F603" s="134" t="s">
        <v>581</v>
      </c>
      <c r="G603" s="429">
        <v>0.3</v>
      </c>
    </row>
    <row r="604">
      <c r="A604" s="427" t="s">
        <v>2068</v>
      </c>
      <c r="B604" s="134" t="s">
        <v>2069</v>
      </c>
      <c r="C604" s="36"/>
      <c r="D604" s="428" t="s">
        <v>521</v>
      </c>
      <c r="E604" s="193" t="s">
        <v>2065</v>
      </c>
      <c r="F604" s="134" t="s">
        <v>581</v>
      </c>
      <c r="G604" s="429">
        <v>0.3</v>
      </c>
    </row>
    <row r="605">
      <c r="A605" s="427" t="s">
        <v>599</v>
      </c>
      <c r="B605" s="134" t="s">
        <v>2070</v>
      </c>
      <c r="C605" s="36"/>
      <c r="D605" s="428" t="s">
        <v>521</v>
      </c>
      <c r="E605" s="36" t="s">
        <v>2071</v>
      </c>
      <c r="F605" s="134" t="s">
        <v>581</v>
      </c>
      <c r="G605" s="429">
        <v>0.35</v>
      </c>
    </row>
    <row r="606">
      <c r="A606" s="427" t="s">
        <v>623</v>
      </c>
      <c r="B606" s="134" t="s">
        <v>2072</v>
      </c>
      <c r="C606" s="36"/>
      <c r="D606" s="428" t="s">
        <v>521</v>
      </c>
      <c r="E606" s="36" t="s">
        <v>2071</v>
      </c>
      <c r="F606" s="134" t="s">
        <v>581</v>
      </c>
      <c r="G606" s="429">
        <v>0.35</v>
      </c>
    </row>
    <row r="607">
      <c r="A607" s="427" t="s">
        <v>2073</v>
      </c>
      <c r="B607" s="134" t="s">
        <v>2074</v>
      </c>
      <c r="C607" s="36"/>
      <c r="D607" s="428" t="s">
        <v>521</v>
      </c>
      <c r="E607" s="36" t="s">
        <v>2071</v>
      </c>
      <c r="F607" s="134" t="s">
        <v>581</v>
      </c>
      <c r="G607" s="429">
        <v>0.35</v>
      </c>
    </row>
    <row r="608">
      <c r="A608" s="427" t="s">
        <v>2075</v>
      </c>
      <c r="B608" s="134" t="s">
        <v>2076</v>
      </c>
      <c r="C608" s="36"/>
      <c r="D608" s="428" t="s">
        <v>521</v>
      </c>
      <c r="E608" s="36" t="s">
        <v>2071</v>
      </c>
      <c r="F608" s="134" t="s">
        <v>581</v>
      </c>
      <c r="G608" s="429">
        <v>0.35</v>
      </c>
    </row>
    <row r="609">
      <c r="A609" s="427" t="s">
        <v>2077</v>
      </c>
      <c r="B609" s="134" t="s">
        <v>2078</v>
      </c>
      <c r="C609" s="36"/>
      <c r="D609" s="428" t="s">
        <v>521</v>
      </c>
      <c r="E609" s="36" t="s">
        <v>2071</v>
      </c>
      <c r="F609" s="134" t="s">
        <v>581</v>
      </c>
      <c r="G609" s="429">
        <v>0.35</v>
      </c>
    </row>
    <row r="610">
      <c r="A610" s="427" t="s">
        <v>2079</v>
      </c>
      <c r="B610" s="134" t="s">
        <v>2080</v>
      </c>
      <c r="C610" s="36"/>
      <c r="D610" s="428" t="s">
        <v>521</v>
      </c>
      <c r="E610" s="36" t="s">
        <v>2071</v>
      </c>
      <c r="F610" s="134" t="s">
        <v>581</v>
      </c>
      <c r="G610" s="429">
        <v>0.35</v>
      </c>
    </row>
    <row r="611">
      <c r="A611" s="427" t="s">
        <v>2081</v>
      </c>
      <c r="B611" s="134" t="s">
        <v>2082</v>
      </c>
      <c r="C611" s="36"/>
      <c r="D611" s="428" t="s">
        <v>521</v>
      </c>
      <c r="E611" s="193" t="s">
        <v>2083</v>
      </c>
      <c r="F611" s="134" t="s">
        <v>581</v>
      </c>
      <c r="G611" s="429">
        <v>0.5</v>
      </c>
    </row>
    <row r="612">
      <c r="A612" s="427" t="s">
        <v>2084</v>
      </c>
      <c r="B612" s="134" t="s">
        <v>2085</v>
      </c>
      <c r="C612" s="36"/>
      <c r="D612" s="428" t="s">
        <v>521</v>
      </c>
      <c r="E612" s="193" t="s">
        <v>2083</v>
      </c>
      <c r="F612" s="134" t="s">
        <v>581</v>
      </c>
      <c r="G612" s="429">
        <v>0.5</v>
      </c>
    </row>
    <row r="613">
      <c r="A613" s="427" t="s">
        <v>522</v>
      </c>
      <c r="B613" s="134" t="s">
        <v>2086</v>
      </c>
      <c r="C613" s="36" t="s">
        <v>1266</v>
      </c>
      <c r="D613" s="428" t="s">
        <v>521</v>
      </c>
      <c r="E613" s="193" t="s">
        <v>2065</v>
      </c>
      <c r="F613" s="134" t="s">
        <v>581</v>
      </c>
      <c r="G613" s="429">
        <v>0.5</v>
      </c>
    </row>
    <row r="614">
      <c r="A614" s="427" t="s">
        <v>525</v>
      </c>
      <c r="B614" s="134" t="s">
        <v>2086</v>
      </c>
      <c r="C614" s="36" t="s">
        <v>1274</v>
      </c>
      <c r="D614" s="428" t="s">
        <v>521</v>
      </c>
      <c r="E614" s="193" t="s">
        <v>2065</v>
      </c>
      <c r="F614" s="134" t="s">
        <v>581</v>
      </c>
      <c r="G614" s="429">
        <v>0.3</v>
      </c>
    </row>
    <row r="615">
      <c r="A615" s="427" t="s">
        <v>2087</v>
      </c>
      <c r="B615" s="134" t="s">
        <v>2088</v>
      </c>
      <c r="C615" s="36" t="s">
        <v>1266</v>
      </c>
      <c r="D615" s="428" t="s">
        <v>521</v>
      </c>
      <c r="E615" s="193" t="s">
        <v>2065</v>
      </c>
      <c r="F615" s="134" t="s">
        <v>581</v>
      </c>
      <c r="G615" s="429">
        <v>0.3</v>
      </c>
    </row>
    <row r="616">
      <c r="A616" s="427" t="s">
        <v>2089</v>
      </c>
      <c r="B616" s="134" t="s">
        <v>2088</v>
      </c>
      <c r="C616" s="36" t="s">
        <v>1274</v>
      </c>
      <c r="D616" s="428" t="s">
        <v>521</v>
      </c>
      <c r="E616" s="193" t="s">
        <v>2065</v>
      </c>
      <c r="F616" s="134" t="s">
        <v>581</v>
      </c>
      <c r="G616" s="429">
        <v>0.3</v>
      </c>
    </row>
    <row r="617">
      <c r="A617" s="427" t="s">
        <v>578</v>
      </c>
      <c r="B617" s="134" t="s">
        <v>2090</v>
      </c>
      <c r="C617" s="36" t="s">
        <v>1266</v>
      </c>
      <c r="D617" s="428" t="s">
        <v>521</v>
      </c>
      <c r="E617" s="193" t="s">
        <v>2065</v>
      </c>
      <c r="F617" s="134" t="s">
        <v>581</v>
      </c>
      <c r="G617" s="429">
        <v>0.3</v>
      </c>
    </row>
    <row r="618">
      <c r="A618" s="427" t="s">
        <v>2091</v>
      </c>
      <c r="B618" s="134" t="s">
        <v>2090</v>
      </c>
      <c r="C618" s="36" t="s">
        <v>1274</v>
      </c>
      <c r="D618" s="428" t="s">
        <v>521</v>
      </c>
      <c r="E618" s="193" t="s">
        <v>2065</v>
      </c>
      <c r="F618" s="134" t="s">
        <v>581</v>
      </c>
      <c r="G618" s="429">
        <v>0.3</v>
      </c>
    </row>
    <row r="619">
      <c r="A619" s="427" t="s">
        <v>524</v>
      </c>
      <c r="B619" s="134" t="s">
        <v>2092</v>
      </c>
      <c r="C619" s="36" t="s">
        <v>1266</v>
      </c>
      <c r="D619" s="428" t="s">
        <v>521</v>
      </c>
      <c r="E619" s="193" t="s">
        <v>2065</v>
      </c>
      <c r="F619" s="134" t="s">
        <v>581</v>
      </c>
      <c r="G619" s="429">
        <v>0.3</v>
      </c>
    </row>
    <row r="620">
      <c r="A620" s="427" t="s">
        <v>526</v>
      </c>
      <c r="B620" s="134" t="s">
        <v>2092</v>
      </c>
      <c r="C620" s="36" t="s">
        <v>1274</v>
      </c>
      <c r="D620" s="428" t="s">
        <v>521</v>
      </c>
      <c r="E620" s="193" t="s">
        <v>2065</v>
      </c>
      <c r="F620" s="134" t="s">
        <v>581</v>
      </c>
      <c r="G620" s="429">
        <v>0.3</v>
      </c>
    </row>
    <row r="621">
      <c r="A621" s="427" t="s">
        <v>2093</v>
      </c>
      <c r="B621" s="134" t="s">
        <v>2094</v>
      </c>
      <c r="C621" s="36" t="s">
        <v>1266</v>
      </c>
      <c r="D621" s="428" t="s">
        <v>521</v>
      </c>
      <c r="E621" s="193" t="s">
        <v>2065</v>
      </c>
      <c r="F621" s="134" t="s">
        <v>581</v>
      </c>
      <c r="G621" s="429">
        <v>0.3</v>
      </c>
    </row>
    <row r="622">
      <c r="A622" s="427" t="s">
        <v>2095</v>
      </c>
      <c r="B622" s="134" t="s">
        <v>2094</v>
      </c>
      <c r="C622" s="36" t="s">
        <v>1274</v>
      </c>
      <c r="D622" s="428" t="s">
        <v>521</v>
      </c>
      <c r="E622" s="193" t="s">
        <v>2065</v>
      </c>
      <c r="F622" s="134" t="s">
        <v>581</v>
      </c>
      <c r="G622" s="429">
        <v>0.3</v>
      </c>
    </row>
    <row r="623">
      <c r="A623" s="427" t="s">
        <v>2096</v>
      </c>
      <c r="B623" s="134" t="s">
        <v>2097</v>
      </c>
      <c r="C623" s="36" t="s">
        <v>1266</v>
      </c>
      <c r="D623" s="428" t="s">
        <v>521</v>
      </c>
      <c r="E623" s="193" t="s">
        <v>2065</v>
      </c>
      <c r="F623" s="134" t="s">
        <v>581</v>
      </c>
      <c r="G623" s="429">
        <v>0.3</v>
      </c>
    </row>
    <row r="624">
      <c r="A624" s="427" t="s">
        <v>2098</v>
      </c>
      <c r="B624" s="134" t="s">
        <v>2097</v>
      </c>
      <c r="C624" s="36" t="s">
        <v>1274</v>
      </c>
      <c r="D624" s="428" t="s">
        <v>521</v>
      </c>
      <c r="E624" s="193" t="s">
        <v>2065</v>
      </c>
      <c r="F624" s="134" t="s">
        <v>581</v>
      </c>
      <c r="G624" s="429">
        <v>0.3</v>
      </c>
    </row>
    <row r="625">
      <c r="A625" s="427" t="s">
        <v>527</v>
      </c>
      <c r="B625" s="134" t="s">
        <v>2099</v>
      </c>
      <c r="C625" s="36" t="s">
        <v>766</v>
      </c>
      <c r="D625" s="428" t="s">
        <v>521</v>
      </c>
      <c r="E625" s="36" t="s">
        <v>2071</v>
      </c>
      <c r="F625" s="134" t="s">
        <v>581</v>
      </c>
      <c r="G625" s="429">
        <v>0.35</v>
      </c>
    </row>
    <row r="626">
      <c r="A626" s="427" t="s">
        <v>544</v>
      </c>
      <c r="B626" s="134" t="s">
        <v>2099</v>
      </c>
      <c r="C626" s="36" t="s">
        <v>641</v>
      </c>
      <c r="D626" s="428" t="s">
        <v>521</v>
      </c>
      <c r="E626" s="36" t="s">
        <v>2071</v>
      </c>
      <c r="F626" s="134" t="s">
        <v>581</v>
      </c>
      <c r="G626" s="429">
        <v>0.35</v>
      </c>
    </row>
    <row r="627">
      <c r="A627" s="427" t="s">
        <v>528</v>
      </c>
      <c r="B627" s="134" t="s">
        <v>2099</v>
      </c>
      <c r="C627" s="36" t="s">
        <v>2029</v>
      </c>
      <c r="D627" s="428" t="s">
        <v>521</v>
      </c>
      <c r="E627" s="36" t="s">
        <v>2071</v>
      </c>
      <c r="F627" s="134" t="s">
        <v>581</v>
      </c>
      <c r="G627" s="429">
        <v>0.35</v>
      </c>
    </row>
    <row r="628">
      <c r="A628" s="427" t="s">
        <v>529</v>
      </c>
      <c r="B628" s="134" t="s">
        <v>2099</v>
      </c>
      <c r="C628" s="36" t="s">
        <v>875</v>
      </c>
      <c r="D628" s="428" t="s">
        <v>521</v>
      </c>
      <c r="E628" s="36" t="s">
        <v>2071</v>
      </c>
      <c r="F628" s="134" t="s">
        <v>581</v>
      </c>
      <c r="G628" s="429">
        <v>0.35</v>
      </c>
    </row>
    <row r="629">
      <c r="A629" s="427" t="s">
        <v>2100</v>
      </c>
      <c r="B629" s="134" t="s">
        <v>2101</v>
      </c>
      <c r="C629" s="36" t="s">
        <v>766</v>
      </c>
      <c r="D629" s="428" t="s">
        <v>521</v>
      </c>
      <c r="E629" s="36" t="s">
        <v>2071</v>
      </c>
      <c r="F629" s="134" t="s">
        <v>581</v>
      </c>
      <c r="G629" s="429">
        <v>0.35</v>
      </c>
    </row>
    <row r="630">
      <c r="A630" s="427" t="s">
        <v>2102</v>
      </c>
      <c r="B630" s="134" t="s">
        <v>2101</v>
      </c>
      <c r="C630" s="36" t="s">
        <v>641</v>
      </c>
      <c r="D630" s="428" t="s">
        <v>521</v>
      </c>
      <c r="E630" s="36" t="s">
        <v>2071</v>
      </c>
      <c r="F630" s="134" t="s">
        <v>581</v>
      </c>
      <c r="G630" s="429">
        <v>0.35</v>
      </c>
    </row>
    <row r="631">
      <c r="A631" s="427" t="s">
        <v>2103</v>
      </c>
      <c r="B631" s="134" t="s">
        <v>2101</v>
      </c>
      <c r="C631" s="36" t="s">
        <v>2029</v>
      </c>
      <c r="D631" s="428" t="s">
        <v>521</v>
      </c>
      <c r="E631" s="36" t="s">
        <v>2071</v>
      </c>
      <c r="F631" s="134" t="s">
        <v>581</v>
      </c>
      <c r="G631" s="429">
        <v>0.35</v>
      </c>
    </row>
    <row r="632">
      <c r="A632" s="427" t="s">
        <v>2104</v>
      </c>
      <c r="B632" s="134" t="s">
        <v>2101</v>
      </c>
      <c r="C632" s="36" t="s">
        <v>875</v>
      </c>
      <c r="D632" s="428" t="s">
        <v>521</v>
      </c>
      <c r="E632" s="36" t="s">
        <v>2071</v>
      </c>
      <c r="F632" s="134" t="s">
        <v>581</v>
      </c>
      <c r="G632" s="429">
        <v>0.35</v>
      </c>
    </row>
    <row r="633">
      <c r="A633" s="427" t="s">
        <v>531</v>
      </c>
      <c r="B633" s="134" t="s">
        <v>2105</v>
      </c>
      <c r="C633" s="36" t="s">
        <v>766</v>
      </c>
      <c r="D633" s="428" t="s">
        <v>521</v>
      </c>
      <c r="E633" s="36" t="s">
        <v>2071</v>
      </c>
      <c r="F633" s="134" t="s">
        <v>581</v>
      </c>
      <c r="G633" s="429">
        <v>0.35</v>
      </c>
    </row>
    <row r="634">
      <c r="A634" s="427" t="s">
        <v>530</v>
      </c>
      <c r="B634" s="134" t="s">
        <v>2105</v>
      </c>
      <c r="C634" s="36" t="s">
        <v>641</v>
      </c>
      <c r="D634" s="428" t="s">
        <v>521</v>
      </c>
      <c r="E634" s="36" t="s">
        <v>2071</v>
      </c>
      <c r="F634" s="134" t="s">
        <v>581</v>
      </c>
      <c r="G634" s="429">
        <v>0.35</v>
      </c>
    </row>
    <row r="635">
      <c r="A635" s="427" t="s">
        <v>2106</v>
      </c>
      <c r="B635" s="134" t="s">
        <v>2105</v>
      </c>
      <c r="C635" s="36" t="s">
        <v>2029</v>
      </c>
      <c r="D635" s="428" t="s">
        <v>521</v>
      </c>
      <c r="E635" s="36" t="s">
        <v>2071</v>
      </c>
      <c r="F635" s="134" t="s">
        <v>581</v>
      </c>
      <c r="G635" s="429">
        <v>0.35</v>
      </c>
    </row>
    <row r="636">
      <c r="A636" s="427" t="s">
        <v>532</v>
      </c>
      <c r="B636" s="134" t="s">
        <v>2105</v>
      </c>
      <c r="C636" s="36" t="s">
        <v>875</v>
      </c>
      <c r="D636" s="428" t="s">
        <v>521</v>
      </c>
      <c r="E636" s="36" t="s">
        <v>2071</v>
      </c>
      <c r="F636" s="134" t="s">
        <v>581</v>
      </c>
      <c r="G636" s="429">
        <v>0.35</v>
      </c>
    </row>
    <row r="637">
      <c r="A637" s="427" t="s">
        <v>2107</v>
      </c>
      <c r="B637" s="134" t="s">
        <v>2108</v>
      </c>
      <c r="C637" s="36" t="s">
        <v>766</v>
      </c>
      <c r="D637" s="428" t="s">
        <v>521</v>
      </c>
      <c r="E637" s="36" t="s">
        <v>2071</v>
      </c>
      <c r="F637" s="134" t="s">
        <v>581</v>
      </c>
      <c r="G637" s="429">
        <v>0.35</v>
      </c>
    </row>
    <row r="638">
      <c r="A638" s="427" t="s">
        <v>2109</v>
      </c>
      <c r="B638" s="134" t="s">
        <v>2108</v>
      </c>
      <c r="C638" s="36" t="s">
        <v>641</v>
      </c>
      <c r="D638" s="428" t="s">
        <v>521</v>
      </c>
      <c r="E638" s="36" t="s">
        <v>2071</v>
      </c>
      <c r="F638" s="134" t="s">
        <v>581</v>
      </c>
      <c r="G638" s="429">
        <v>0.35</v>
      </c>
    </row>
    <row r="639">
      <c r="A639" s="427" t="s">
        <v>2110</v>
      </c>
      <c r="B639" s="134" t="s">
        <v>2108</v>
      </c>
      <c r="C639" s="36" t="s">
        <v>2029</v>
      </c>
      <c r="D639" s="428" t="s">
        <v>521</v>
      </c>
      <c r="E639" s="36" t="s">
        <v>2071</v>
      </c>
      <c r="F639" s="134" t="s">
        <v>581</v>
      </c>
      <c r="G639" s="429">
        <v>0.35</v>
      </c>
    </row>
    <row r="640">
      <c r="A640" s="427" t="s">
        <v>2111</v>
      </c>
      <c r="B640" s="134" t="s">
        <v>2108</v>
      </c>
      <c r="C640" s="36" t="s">
        <v>875</v>
      </c>
      <c r="D640" s="428" t="s">
        <v>521</v>
      </c>
      <c r="E640" s="36" t="s">
        <v>2071</v>
      </c>
      <c r="F640" s="134" t="s">
        <v>581</v>
      </c>
      <c r="G640" s="429">
        <v>0.35</v>
      </c>
    </row>
    <row r="641">
      <c r="A641" s="427" t="s">
        <v>2112</v>
      </c>
      <c r="B641" s="134" t="s">
        <v>2113</v>
      </c>
      <c r="C641" s="36" t="s">
        <v>766</v>
      </c>
      <c r="D641" s="428" t="s">
        <v>521</v>
      </c>
      <c r="E641" s="36" t="s">
        <v>2071</v>
      </c>
      <c r="F641" s="134" t="s">
        <v>581</v>
      </c>
      <c r="G641" s="429">
        <v>0.35</v>
      </c>
    </row>
    <row r="642">
      <c r="A642" s="427" t="s">
        <v>2114</v>
      </c>
      <c r="B642" s="134" t="s">
        <v>2113</v>
      </c>
      <c r="C642" s="36" t="s">
        <v>641</v>
      </c>
      <c r="D642" s="428" t="s">
        <v>521</v>
      </c>
      <c r="E642" s="36" t="s">
        <v>2071</v>
      </c>
      <c r="F642" s="134" t="s">
        <v>581</v>
      </c>
      <c r="G642" s="429">
        <v>0.35</v>
      </c>
    </row>
    <row r="643">
      <c r="A643" s="427" t="s">
        <v>2115</v>
      </c>
      <c r="B643" s="134" t="s">
        <v>2113</v>
      </c>
      <c r="C643" s="36" t="s">
        <v>2029</v>
      </c>
      <c r="D643" s="428" t="s">
        <v>521</v>
      </c>
      <c r="E643" s="36" t="s">
        <v>2071</v>
      </c>
      <c r="F643" s="134" t="s">
        <v>581</v>
      </c>
      <c r="G643" s="429">
        <v>0.35</v>
      </c>
    </row>
    <row r="644">
      <c r="A644" s="427" t="s">
        <v>2116</v>
      </c>
      <c r="B644" s="134" t="s">
        <v>2113</v>
      </c>
      <c r="C644" s="36" t="s">
        <v>875</v>
      </c>
      <c r="D644" s="428" t="s">
        <v>521</v>
      </c>
      <c r="E644" s="36" t="s">
        <v>2071</v>
      </c>
      <c r="F644" s="134" t="s">
        <v>581</v>
      </c>
      <c r="G644" s="429">
        <v>0.35</v>
      </c>
    </row>
    <row r="645">
      <c r="A645" s="427" t="s">
        <v>2117</v>
      </c>
      <c r="B645" s="134" t="s">
        <v>2118</v>
      </c>
      <c r="C645" s="36" t="s">
        <v>766</v>
      </c>
      <c r="D645" s="428" t="s">
        <v>521</v>
      </c>
      <c r="E645" s="36" t="s">
        <v>2071</v>
      </c>
      <c r="F645" s="134" t="s">
        <v>581</v>
      </c>
      <c r="G645" s="429">
        <v>0.35</v>
      </c>
    </row>
    <row r="646">
      <c r="A646" s="427" t="s">
        <v>2119</v>
      </c>
      <c r="B646" s="134" t="s">
        <v>2118</v>
      </c>
      <c r="C646" s="36" t="s">
        <v>641</v>
      </c>
      <c r="D646" s="428" t="s">
        <v>521</v>
      </c>
      <c r="E646" s="36" t="s">
        <v>2071</v>
      </c>
      <c r="F646" s="134" t="s">
        <v>581</v>
      </c>
      <c r="G646" s="429">
        <v>0.35</v>
      </c>
    </row>
    <row r="647">
      <c r="A647" s="427" t="s">
        <v>2120</v>
      </c>
      <c r="B647" s="134" t="s">
        <v>2118</v>
      </c>
      <c r="C647" s="36" t="s">
        <v>2029</v>
      </c>
      <c r="D647" s="428" t="s">
        <v>521</v>
      </c>
      <c r="E647" s="36" t="s">
        <v>2071</v>
      </c>
      <c r="F647" s="134" t="s">
        <v>581</v>
      </c>
      <c r="G647" s="429">
        <v>0.35</v>
      </c>
    </row>
    <row r="648">
      <c r="A648" s="427" t="s">
        <v>2121</v>
      </c>
      <c r="B648" s="134" t="s">
        <v>2118</v>
      </c>
      <c r="C648" s="36" t="s">
        <v>875</v>
      </c>
      <c r="D648" s="428" t="s">
        <v>521</v>
      </c>
      <c r="E648" s="36" t="s">
        <v>2071</v>
      </c>
      <c r="F648" s="134" t="s">
        <v>581</v>
      </c>
      <c r="G648" s="429">
        <v>0.35</v>
      </c>
    </row>
    <row r="649">
      <c r="A649" s="427" t="s">
        <v>2122</v>
      </c>
      <c r="B649" s="134" t="s">
        <v>2123</v>
      </c>
      <c r="C649" s="36" t="s">
        <v>766</v>
      </c>
      <c r="D649" s="428" t="s">
        <v>521</v>
      </c>
      <c r="E649" s="36" t="s">
        <v>2071</v>
      </c>
      <c r="F649" s="134" t="s">
        <v>581</v>
      </c>
      <c r="G649" s="429">
        <v>0.35</v>
      </c>
    </row>
    <row r="650">
      <c r="A650" s="427" t="s">
        <v>2124</v>
      </c>
      <c r="B650" s="134" t="s">
        <v>2123</v>
      </c>
      <c r="C650" s="36" t="s">
        <v>641</v>
      </c>
      <c r="D650" s="428" t="s">
        <v>521</v>
      </c>
      <c r="E650" s="36" t="s">
        <v>2071</v>
      </c>
      <c r="F650" s="134" t="s">
        <v>581</v>
      </c>
      <c r="G650" s="429">
        <v>0.35</v>
      </c>
    </row>
    <row r="651">
      <c r="A651" s="427" t="s">
        <v>2125</v>
      </c>
      <c r="B651" s="134" t="s">
        <v>2123</v>
      </c>
      <c r="C651" s="36" t="s">
        <v>2029</v>
      </c>
      <c r="D651" s="428" t="s">
        <v>521</v>
      </c>
      <c r="E651" s="36" t="s">
        <v>2071</v>
      </c>
      <c r="F651" s="134" t="s">
        <v>581</v>
      </c>
      <c r="G651" s="429">
        <v>0.35</v>
      </c>
    </row>
    <row r="652">
      <c r="A652" s="427" t="s">
        <v>2126</v>
      </c>
      <c r="B652" s="134" t="s">
        <v>2123</v>
      </c>
      <c r="C652" s="36" t="s">
        <v>875</v>
      </c>
      <c r="D652" s="428" t="s">
        <v>521</v>
      </c>
      <c r="E652" s="36" t="s">
        <v>2071</v>
      </c>
      <c r="F652" s="134" t="s">
        <v>581</v>
      </c>
      <c r="G652" s="429">
        <v>0.35</v>
      </c>
    </row>
    <row r="653">
      <c r="A653" s="427" t="s">
        <v>2127</v>
      </c>
      <c r="B653" s="134" t="s">
        <v>2128</v>
      </c>
      <c r="C653" s="36" t="s">
        <v>766</v>
      </c>
      <c r="D653" s="428" t="s">
        <v>521</v>
      </c>
      <c r="E653" s="36" t="s">
        <v>2071</v>
      </c>
      <c r="F653" s="134" t="s">
        <v>581</v>
      </c>
      <c r="G653" s="429">
        <v>0.35</v>
      </c>
    </row>
    <row r="654">
      <c r="A654" s="427" t="s">
        <v>2129</v>
      </c>
      <c r="B654" s="134" t="s">
        <v>2128</v>
      </c>
      <c r="C654" s="36" t="s">
        <v>641</v>
      </c>
      <c r="D654" s="428" t="s">
        <v>521</v>
      </c>
      <c r="E654" s="36" t="s">
        <v>2071</v>
      </c>
      <c r="F654" s="134" t="s">
        <v>581</v>
      </c>
      <c r="G654" s="429">
        <v>0.35</v>
      </c>
    </row>
    <row r="655">
      <c r="A655" s="427" t="s">
        <v>2130</v>
      </c>
      <c r="B655" s="134" t="s">
        <v>2128</v>
      </c>
      <c r="C655" s="36" t="s">
        <v>2029</v>
      </c>
      <c r="D655" s="428" t="s">
        <v>521</v>
      </c>
      <c r="E655" s="36" t="s">
        <v>2071</v>
      </c>
      <c r="F655" s="134" t="s">
        <v>581</v>
      </c>
      <c r="G655" s="429">
        <v>0.35</v>
      </c>
    </row>
    <row r="656">
      <c r="A656" s="427" t="s">
        <v>2131</v>
      </c>
      <c r="B656" s="134" t="s">
        <v>2128</v>
      </c>
      <c r="C656" s="36" t="s">
        <v>875</v>
      </c>
      <c r="D656" s="428" t="s">
        <v>521</v>
      </c>
      <c r="E656" s="36" t="s">
        <v>2071</v>
      </c>
      <c r="F656" s="134" t="s">
        <v>581</v>
      </c>
      <c r="G656" s="429">
        <v>0.35</v>
      </c>
    </row>
    <row r="657">
      <c r="A657" s="427" t="s">
        <v>2132</v>
      </c>
      <c r="B657" s="134" t="s">
        <v>2133</v>
      </c>
      <c r="C657" s="36" t="s">
        <v>2134</v>
      </c>
      <c r="D657" s="428" t="s">
        <v>521</v>
      </c>
      <c r="E657" s="36" t="s">
        <v>2071</v>
      </c>
      <c r="F657" s="134" t="s">
        <v>581</v>
      </c>
      <c r="G657" s="429">
        <v>0.35</v>
      </c>
    </row>
    <row r="658">
      <c r="A658" s="427" t="s">
        <v>2135</v>
      </c>
      <c r="B658" s="134" t="s">
        <v>2133</v>
      </c>
      <c r="C658" s="36" t="s">
        <v>725</v>
      </c>
      <c r="D658" s="428" t="s">
        <v>521</v>
      </c>
      <c r="E658" s="36" t="s">
        <v>2071</v>
      </c>
      <c r="F658" s="134" t="s">
        <v>581</v>
      </c>
      <c r="G658" s="429">
        <v>0.35</v>
      </c>
    </row>
    <row r="659">
      <c r="A659" s="427" t="s">
        <v>2136</v>
      </c>
      <c r="B659" s="134" t="s">
        <v>2133</v>
      </c>
      <c r="C659" s="36" t="s">
        <v>2137</v>
      </c>
      <c r="D659" s="428" t="s">
        <v>521</v>
      </c>
      <c r="E659" s="36" t="s">
        <v>2071</v>
      </c>
      <c r="F659" s="134" t="s">
        <v>581</v>
      </c>
      <c r="G659" s="429">
        <v>0.35</v>
      </c>
    </row>
    <row r="660">
      <c r="A660" s="427" t="s">
        <v>2138</v>
      </c>
      <c r="B660" s="134" t="s">
        <v>2139</v>
      </c>
      <c r="C660" s="36" t="s">
        <v>2134</v>
      </c>
      <c r="D660" s="428" t="s">
        <v>521</v>
      </c>
      <c r="E660" s="36" t="s">
        <v>2071</v>
      </c>
      <c r="F660" s="134" t="s">
        <v>581</v>
      </c>
      <c r="G660" s="429">
        <v>0.35</v>
      </c>
    </row>
    <row r="661">
      <c r="A661" s="427" t="s">
        <v>2140</v>
      </c>
      <c r="B661" s="134" t="s">
        <v>2139</v>
      </c>
      <c r="C661" s="36" t="s">
        <v>725</v>
      </c>
      <c r="D661" s="428" t="s">
        <v>521</v>
      </c>
      <c r="E661" s="36" t="s">
        <v>2071</v>
      </c>
      <c r="F661" s="134" t="s">
        <v>581</v>
      </c>
      <c r="G661" s="429">
        <v>0.35</v>
      </c>
    </row>
    <row r="662">
      <c r="A662" s="427" t="s">
        <v>2141</v>
      </c>
      <c r="B662" s="134" t="s">
        <v>2139</v>
      </c>
      <c r="C662" s="36" t="s">
        <v>2137</v>
      </c>
      <c r="D662" s="428" t="s">
        <v>521</v>
      </c>
      <c r="E662" s="36" t="s">
        <v>2071</v>
      </c>
      <c r="F662" s="134" t="s">
        <v>581</v>
      </c>
      <c r="G662" s="429">
        <v>0.35</v>
      </c>
    </row>
    <row r="663">
      <c r="A663" s="427" t="s">
        <v>2142</v>
      </c>
      <c r="B663" s="134" t="s">
        <v>2143</v>
      </c>
      <c r="C663" s="36" t="s">
        <v>2134</v>
      </c>
      <c r="D663" s="428" t="s">
        <v>521</v>
      </c>
      <c r="E663" s="193" t="s">
        <v>2083</v>
      </c>
      <c r="F663" s="134" t="s">
        <v>581</v>
      </c>
      <c r="G663" s="429">
        <v>0.5</v>
      </c>
    </row>
    <row r="664">
      <c r="A664" s="427" t="s">
        <v>573</v>
      </c>
      <c r="B664" s="134" t="s">
        <v>2143</v>
      </c>
      <c r="C664" s="36" t="s">
        <v>728</v>
      </c>
      <c r="D664" s="428" t="s">
        <v>521</v>
      </c>
      <c r="E664" s="193" t="s">
        <v>2083</v>
      </c>
      <c r="F664" s="134" t="s">
        <v>581</v>
      </c>
      <c r="G664" s="429">
        <v>0.5</v>
      </c>
    </row>
    <row r="665">
      <c r="A665" s="427" t="s">
        <v>2144</v>
      </c>
      <c r="B665" s="134" t="s">
        <v>2145</v>
      </c>
      <c r="C665" s="36" t="s">
        <v>2134</v>
      </c>
      <c r="D665" s="428" t="s">
        <v>521</v>
      </c>
      <c r="E665" s="193" t="s">
        <v>2083</v>
      </c>
      <c r="F665" s="134" t="s">
        <v>581</v>
      </c>
      <c r="G665" s="429">
        <v>0.5</v>
      </c>
    </row>
    <row r="666">
      <c r="A666" s="427" t="s">
        <v>624</v>
      </c>
      <c r="B666" s="134" t="s">
        <v>2145</v>
      </c>
      <c r="C666" s="36" t="s">
        <v>728</v>
      </c>
      <c r="D666" s="428" t="s">
        <v>521</v>
      </c>
      <c r="E666" s="193" t="s">
        <v>2083</v>
      </c>
      <c r="F666" s="134" t="s">
        <v>581</v>
      </c>
      <c r="G666" s="429">
        <v>0.5</v>
      </c>
    </row>
    <row r="667">
      <c r="A667" s="427" t="s">
        <v>2146</v>
      </c>
      <c r="B667" s="134" t="s">
        <v>2147</v>
      </c>
      <c r="C667" s="36" t="s">
        <v>2134</v>
      </c>
      <c r="D667" s="428" t="s">
        <v>521</v>
      </c>
      <c r="E667" s="193" t="s">
        <v>2083</v>
      </c>
      <c r="F667" s="134" t="s">
        <v>581</v>
      </c>
      <c r="G667" s="429">
        <v>0.5</v>
      </c>
    </row>
    <row r="668">
      <c r="A668" s="427" t="s">
        <v>2148</v>
      </c>
      <c r="B668" s="134" t="s">
        <v>2147</v>
      </c>
      <c r="C668" s="36" t="s">
        <v>728</v>
      </c>
      <c r="D668" s="428" t="s">
        <v>521</v>
      </c>
      <c r="E668" s="193" t="s">
        <v>2083</v>
      </c>
      <c r="F668" s="134" t="s">
        <v>581</v>
      </c>
      <c r="G668" s="429">
        <v>0.5</v>
      </c>
    </row>
    <row r="669">
      <c r="A669" s="427" t="s">
        <v>777</v>
      </c>
      <c r="B669" s="134" t="s">
        <v>2149</v>
      </c>
      <c r="C669" s="36" t="s">
        <v>575</v>
      </c>
      <c r="D669" s="390" t="s">
        <v>2150</v>
      </c>
      <c r="E669" s="193" t="s">
        <v>2058</v>
      </c>
      <c r="F669" s="134" t="s">
        <v>581</v>
      </c>
      <c r="G669" s="429">
        <v>0.5</v>
      </c>
    </row>
    <row r="670">
      <c r="A670" s="433" t="s">
        <v>860</v>
      </c>
      <c r="B670" s="36" t="s">
        <v>2151</v>
      </c>
      <c r="C670" s="36" t="s">
        <v>575</v>
      </c>
      <c r="D670" s="390" t="s">
        <v>505</v>
      </c>
      <c r="E670" s="36" t="s">
        <v>2152</v>
      </c>
      <c r="F670" s="36" t="s">
        <v>581</v>
      </c>
      <c r="G670" s="429">
        <v>0.855</v>
      </c>
    </row>
    <row r="671">
      <c r="A671" s="433" t="s">
        <v>2153</v>
      </c>
      <c r="B671" s="36" t="s">
        <v>2151</v>
      </c>
      <c r="C671" s="36" t="s">
        <v>728</v>
      </c>
      <c r="D671" s="390" t="s">
        <v>505</v>
      </c>
      <c r="E671" s="36" t="s">
        <v>2152</v>
      </c>
      <c r="F671" s="36" t="s">
        <v>581</v>
      </c>
      <c r="G671" s="429">
        <v>0.855</v>
      </c>
    </row>
    <row r="672">
      <c r="A672" s="433" t="s">
        <v>2154</v>
      </c>
      <c r="B672" s="36" t="s">
        <v>2151</v>
      </c>
      <c r="C672" s="36" t="s">
        <v>1278</v>
      </c>
      <c r="D672" s="390" t="s">
        <v>505</v>
      </c>
      <c r="E672" s="36" t="s">
        <v>2152</v>
      </c>
      <c r="F672" s="36" t="s">
        <v>581</v>
      </c>
      <c r="G672" s="429">
        <v>0.855</v>
      </c>
    </row>
    <row r="673">
      <c r="A673" s="433" t="s">
        <v>2155</v>
      </c>
      <c r="B673" s="36" t="s">
        <v>2156</v>
      </c>
      <c r="C673" s="36" t="s">
        <v>641</v>
      </c>
      <c r="D673" s="390" t="s">
        <v>505</v>
      </c>
      <c r="E673" s="36" t="s">
        <v>2152</v>
      </c>
      <c r="F673" s="36" t="s">
        <v>581</v>
      </c>
      <c r="G673" s="429">
        <v>0.855</v>
      </c>
    </row>
    <row r="674">
      <c r="A674" s="433" t="s">
        <v>2157</v>
      </c>
      <c r="B674" s="36" t="s">
        <v>2156</v>
      </c>
      <c r="C674" s="36" t="s">
        <v>575</v>
      </c>
      <c r="D674" s="390" t="s">
        <v>505</v>
      </c>
      <c r="E674" s="36" t="s">
        <v>2152</v>
      </c>
      <c r="F674" s="36" t="s">
        <v>581</v>
      </c>
      <c r="G674" s="429">
        <v>0.855</v>
      </c>
    </row>
    <row r="675">
      <c r="A675" s="433" t="s">
        <v>510</v>
      </c>
      <c r="B675" s="36" t="s">
        <v>2158</v>
      </c>
      <c r="C675" s="36" t="s">
        <v>641</v>
      </c>
      <c r="D675" s="390" t="s">
        <v>505</v>
      </c>
      <c r="E675" s="36" t="s">
        <v>2159</v>
      </c>
      <c r="F675" s="36" t="s">
        <v>581</v>
      </c>
      <c r="G675" s="429">
        <v>0.855</v>
      </c>
    </row>
    <row r="676">
      <c r="A676" s="433" t="s">
        <v>506</v>
      </c>
      <c r="B676" s="36" t="s">
        <v>2158</v>
      </c>
      <c r="C676" s="36" t="s">
        <v>575</v>
      </c>
      <c r="D676" s="390" t="s">
        <v>505</v>
      </c>
      <c r="E676" s="36" t="s">
        <v>2159</v>
      </c>
      <c r="F676" s="36" t="s">
        <v>581</v>
      </c>
      <c r="G676" s="429">
        <v>0.855</v>
      </c>
    </row>
    <row r="677">
      <c r="A677" s="433" t="s">
        <v>561</v>
      </c>
      <c r="B677" s="36" t="s">
        <v>2158</v>
      </c>
      <c r="C677" s="36" t="s">
        <v>1278</v>
      </c>
      <c r="D677" s="390" t="s">
        <v>505</v>
      </c>
      <c r="E677" s="36" t="s">
        <v>2159</v>
      </c>
      <c r="F677" s="36" t="s">
        <v>581</v>
      </c>
      <c r="G677" s="429">
        <v>0.855</v>
      </c>
    </row>
    <row r="678">
      <c r="A678" s="433" t="s">
        <v>2160</v>
      </c>
      <c r="B678" s="36" t="s">
        <v>2158</v>
      </c>
      <c r="C678" s="36" t="s">
        <v>1339</v>
      </c>
      <c r="D678" s="390" t="s">
        <v>505</v>
      </c>
      <c r="E678" s="36" t="s">
        <v>2159</v>
      </c>
      <c r="F678" s="36" t="s">
        <v>581</v>
      </c>
      <c r="G678" s="429">
        <v>0.855</v>
      </c>
    </row>
    <row r="679">
      <c r="A679" s="433" t="s">
        <v>512</v>
      </c>
      <c r="B679" s="36" t="s">
        <v>2161</v>
      </c>
      <c r="C679" s="36" t="s">
        <v>1274</v>
      </c>
      <c r="D679" s="390" t="s">
        <v>505</v>
      </c>
      <c r="E679" s="36" t="s">
        <v>2159</v>
      </c>
      <c r="F679" s="36" t="s">
        <v>581</v>
      </c>
      <c r="G679" s="429">
        <v>0.855</v>
      </c>
    </row>
    <row r="680">
      <c r="A680" s="433" t="s">
        <v>513</v>
      </c>
      <c r="B680" s="36" t="s">
        <v>2161</v>
      </c>
      <c r="C680" s="36" t="s">
        <v>575</v>
      </c>
      <c r="D680" s="390" t="s">
        <v>505</v>
      </c>
      <c r="E680" s="36" t="s">
        <v>2159</v>
      </c>
      <c r="F680" s="36" t="s">
        <v>581</v>
      </c>
      <c r="G680" s="429">
        <v>0.855</v>
      </c>
    </row>
    <row r="681">
      <c r="A681" s="433" t="s">
        <v>615</v>
      </c>
      <c r="B681" s="36" t="s">
        <v>2161</v>
      </c>
      <c r="C681" s="36" t="s">
        <v>1278</v>
      </c>
      <c r="D681" s="390" t="s">
        <v>505</v>
      </c>
      <c r="E681" s="36" t="s">
        <v>2159</v>
      </c>
      <c r="F681" s="36" t="s">
        <v>581</v>
      </c>
      <c r="G681" s="429">
        <v>0.855</v>
      </c>
    </row>
    <row r="682">
      <c r="A682" s="433" t="s">
        <v>2162</v>
      </c>
      <c r="B682" s="36" t="s">
        <v>2161</v>
      </c>
      <c r="C682" s="36" t="s">
        <v>1339</v>
      </c>
      <c r="D682" s="390" t="s">
        <v>505</v>
      </c>
      <c r="E682" s="36" t="s">
        <v>2159</v>
      </c>
      <c r="F682" s="36" t="s">
        <v>581</v>
      </c>
      <c r="G682" s="429">
        <v>0.855</v>
      </c>
      <c r="H682" s="176"/>
      <c r="I682" s="176"/>
      <c r="J682" s="176"/>
      <c r="K682" s="176"/>
      <c r="L682" s="176"/>
      <c r="M682" s="176"/>
      <c r="N682" s="176"/>
      <c r="O682" s="176"/>
      <c r="P682" s="176"/>
      <c r="Q682" s="430"/>
      <c r="R682" s="430"/>
      <c r="S682" s="430"/>
      <c r="T682" s="430"/>
      <c r="U682" s="430"/>
      <c r="V682" s="430"/>
      <c r="W682" s="430"/>
      <c r="X682" s="430"/>
      <c r="Y682" s="430"/>
      <c r="Z682" s="430"/>
    </row>
    <row r="683">
      <c r="A683" s="433" t="s">
        <v>2163</v>
      </c>
      <c r="B683" s="36" t="s">
        <v>2164</v>
      </c>
      <c r="C683" s="36" t="s">
        <v>1274</v>
      </c>
      <c r="D683" s="390" t="s">
        <v>505</v>
      </c>
      <c r="E683" s="36" t="s">
        <v>2159</v>
      </c>
      <c r="F683" s="36" t="s">
        <v>581</v>
      </c>
      <c r="G683" s="429">
        <v>0.855</v>
      </c>
      <c r="H683" s="176"/>
      <c r="I683" s="176"/>
      <c r="J683" s="176"/>
      <c r="K683" s="176"/>
      <c r="L683" s="176"/>
      <c r="M683" s="176"/>
      <c r="N683" s="176"/>
      <c r="O683" s="176"/>
      <c r="P683" s="176"/>
      <c r="Q683" s="430"/>
      <c r="R683" s="430"/>
      <c r="S683" s="430"/>
      <c r="T683" s="430"/>
      <c r="U683" s="430"/>
      <c r="V683" s="430"/>
      <c r="W683" s="430"/>
      <c r="X683" s="430"/>
      <c r="Y683" s="430"/>
      <c r="Z683" s="430"/>
    </row>
    <row r="684">
      <c r="A684" s="433" t="s">
        <v>2165</v>
      </c>
      <c r="B684" s="36" t="s">
        <v>2164</v>
      </c>
      <c r="C684" s="36" t="s">
        <v>766</v>
      </c>
      <c r="D684" s="390" t="s">
        <v>505</v>
      </c>
      <c r="E684" s="36" t="s">
        <v>2159</v>
      </c>
      <c r="F684" s="36" t="s">
        <v>581</v>
      </c>
      <c r="G684" s="429">
        <v>0.855</v>
      </c>
      <c r="H684" s="176"/>
      <c r="I684" s="176"/>
      <c r="J684" s="176"/>
      <c r="K684" s="176"/>
      <c r="L684" s="176"/>
      <c r="M684" s="176"/>
      <c r="N684" s="176"/>
      <c r="O684" s="176"/>
      <c r="P684" s="176"/>
      <c r="Q684" s="430"/>
      <c r="R684" s="430"/>
      <c r="S684" s="430"/>
      <c r="T684" s="430"/>
      <c r="U684" s="430"/>
      <c r="V684" s="430"/>
      <c r="W684" s="430"/>
      <c r="X684" s="430"/>
      <c r="Y684" s="430"/>
      <c r="Z684" s="430"/>
    </row>
    <row r="685">
      <c r="A685" s="427" t="s">
        <v>2166</v>
      </c>
      <c r="B685" s="134" t="s">
        <v>2167</v>
      </c>
      <c r="C685" s="176"/>
      <c r="D685" s="390" t="s">
        <v>505</v>
      </c>
      <c r="E685" s="193" t="s">
        <v>2168</v>
      </c>
      <c r="F685" s="36" t="s">
        <v>581</v>
      </c>
      <c r="G685" s="429">
        <v>1.0</v>
      </c>
      <c r="H685" s="176"/>
      <c r="I685" s="176"/>
      <c r="J685" s="176"/>
      <c r="K685" s="176"/>
      <c r="L685" s="176"/>
      <c r="M685" s="176"/>
      <c r="N685" s="176"/>
      <c r="O685" s="176"/>
      <c r="P685" s="176"/>
      <c r="Q685" s="430"/>
      <c r="R685" s="430"/>
      <c r="S685" s="430"/>
      <c r="T685" s="430"/>
      <c r="U685" s="430"/>
      <c r="V685" s="430"/>
      <c r="W685" s="430"/>
      <c r="X685" s="430"/>
      <c r="Y685" s="430"/>
      <c r="Z685" s="430"/>
    </row>
    <row r="686">
      <c r="A686" s="427" t="s">
        <v>667</v>
      </c>
      <c r="B686" s="134" t="s">
        <v>2169</v>
      </c>
      <c r="C686" s="134" t="s">
        <v>1274</v>
      </c>
      <c r="D686" s="390" t="s">
        <v>505</v>
      </c>
      <c r="E686" s="193" t="s">
        <v>2170</v>
      </c>
      <c r="F686" s="36" t="s">
        <v>581</v>
      </c>
      <c r="G686" s="429">
        <v>0.9</v>
      </c>
      <c r="H686" s="176"/>
      <c r="I686" s="176"/>
      <c r="J686" s="176"/>
      <c r="K686" s="176"/>
      <c r="L686" s="176"/>
      <c r="M686" s="176"/>
      <c r="N686" s="176"/>
      <c r="O686" s="176"/>
      <c r="P686" s="176"/>
      <c r="Q686" s="430"/>
      <c r="R686" s="430"/>
      <c r="S686" s="430"/>
      <c r="T686" s="430"/>
      <c r="U686" s="430"/>
      <c r="V686" s="430"/>
      <c r="W686" s="430"/>
      <c r="X686" s="430"/>
      <c r="Y686" s="430"/>
      <c r="Z686" s="430"/>
    </row>
    <row r="687">
      <c r="A687" s="427" t="s">
        <v>558</v>
      </c>
      <c r="B687" s="134" t="s">
        <v>2169</v>
      </c>
      <c r="C687" s="134" t="s">
        <v>575</v>
      </c>
      <c r="D687" s="390" t="s">
        <v>505</v>
      </c>
      <c r="E687" s="193" t="s">
        <v>2170</v>
      </c>
      <c r="F687" s="36" t="s">
        <v>581</v>
      </c>
      <c r="G687" s="429">
        <v>0.9</v>
      </c>
      <c r="H687" s="176"/>
      <c r="I687" s="176"/>
      <c r="J687" s="176"/>
      <c r="K687" s="176"/>
      <c r="L687" s="176"/>
      <c r="M687" s="176"/>
      <c r="N687" s="176"/>
      <c r="O687" s="176"/>
      <c r="P687" s="176"/>
      <c r="Q687" s="430"/>
      <c r="R687" s="430"/>
      <c r="S687" s="430"/>
      <c r="T687" s="430"/>
      <c r="U687" s="430"/>
      <c r="V687" s="430"/>
      <c r="W687" s="430"/>
      <c r="X687" s="430"/>
      <c r="Y687" s="430"/>
      <c r="Z687" s="430"/>
    </row>
    <row r="688">
      <c r="A688" s="427" t="s">
        <v>665</v>
      </c>
      <c r="B688" s="134" t="s">
        <v>2169</v>
      </c>
      <c r="C688" s="134" t="s">
        <v>1334</v>
      </c>
      <c r="D688" s="390" t="s">
        <v>505</v>
      </c>
      <c r="E688" s="193" t="s">
        <v>2170</v>
      </c>
      <c r="F688" s="36" t="s">
        <v>581</v>
      </c>
      <c r="G688" s="429">
        <v>0.9</v>
      </c>
      <c r="H688" s="176"/>
      <c r="I688" s="176"/>
      <c r="J688" s="176"/>
      <c r="K688" s="176"/>
      <c r="L688" s="176"/>
      <c r="M688" s="176"/>
      <c r="N688" s="176"/>
      <c r="O688" s="176"/>
      <c r="P688" s="176"/>
      <c r="Q688" s="430"/>
      <c r="R688" s="430"/>
      <c r="S688" s="430"/>
      <c r="T688" s="430"/>
      <c r="U688" s="430"/>
      <c r="V688" s="430"/>
      <c r="W688" s="430"/>
      <c r="X688" s="430"/>
      <c r="Y688" s="430"/>
      <c r="Z688" s="430"/>
    </row>
    <row r="689">
      <c r="A689" s="427" t="s">
        <v>515</v>
      </c>
      <c r="B689" s="134" t="s">
        <v>2169</v>
      </c>
      <c r="C689" s="134" t="s">
        <v>766</v>
      </c>
      <c r="D689" s="390" t="s">
        <v>505</v>
      </c>
      <c r="E689" s="193" t="s">
        <v>2170</v>
      </c>
      <c r="F689" s="36" t="s">
        <v>581</v>
      </c>
      <c r="G689" s="429">
        <v>0.9</v>
      </c>
      <c r="H689" s="176"/>
      <c r="I689" s="176"/>
      <c r="J689" s="176"/>
      <c r="K689" s="176"/>
      <c r="L689" s="176"/>
      <c r="M689" s="176"/>
      <c r="N689" s="176"/>
      <c r="O689" s="176"/>
      <c r="P689" s="176"/>
      <c r="Q689" s="430"/>
      <c r="R689" s="430"/>
      <c r="S689" s="430"/>
      <c r="T689" s="430"/>
      <c r="U689" s="430"/>
      <c r="V689" s="430"/>
      <c r="W689" s="430"/>
      <c r="X689" s="430"/>
      <c r="Y689" s="430"/>
      <c r="Z689" s="430"/>
    </row>
    <row r="690">
      <c r="A690" s="427" t="s">
        <v>669</v>
      </c>
      <c r="B690" s="134" t="s">
        <v>2171</v>
      </c>
      <c r="C690" s="134" t="s">
        <v>1274</v>
      </c>
      <c r="D690" s="390" t="s">
        <v>505</v>
      </c>
      <c r="E690" s="193" t="s">
        <v>2170</v>
      </c>
      <c r="F690" s="36" t="s">
        <v>581</v>
      </c>
      <c r="G690" s="429">
        <v>0.9</v>
      </c>
      <c r="H690" s="176"/>
      <c r="I690" s="176"/>
      <c r="J690" s="176"/>
      <c r="K690" s="176"/>
      <c r="L690" s="176"/>
      <c r="M690" s="176"/>
      <c r="N690" s="176"/>
      <c r="O690" s="176"/>
      <c r="P690" s="176"/>
      <c r="Q690" s="430"/>
      <c r="R690" s="430"/>
      <c r="S690" s="430"/>
      <c r="T690" s="430"/>
      <c r="U690" s="430"/>
      <c r="V690" s="430"/>
      <c r="W690" s="430"/>
      <c r="X690" s="430"/>
      <c r="Y690" s="430"/>
      <c r="Z690" s="430"/>
    </row>
    <row r="691">
      <c r="A691" s="427" t="s">
        <v>560</v>
      </c>
      <c r="B691" s="134" t="s">
        <v>2171</v>
      </c>
      <c r="C691" s="134" t="s">
        <v>575</v>
      </c>
      <c r="D691" s="390" t="s">
        <v>505</v>
      </c>
      <c r="E691" s="193" t="s">
        <v>2170</v>
      </c>
      <c r="F691" s="36" t="s">
        <v>581</v>
      </c>
      <c r="G691" s="429">
        <v>0.9</v>
      </c>
      <c r="H691" s="176"/>
      <c r="I691" s="176"/>
      <c r="J691" s="176"/>
      <c r="K691" s="176"/>
      <c r="L691" s="176"/>
      <c r="M691" s="176"/>
      <c r="N691" s="176"/>
      <c r="O691" s="176"/>
      <c r="P691" s="176"/>
      <c r="Q691" s="430"/>
      <c r="R691" s="430"/>
      <c r="S691" s="430"/>
      <c r="T691" s="430"/>
      <c r="U691" s="430"/>
      <c r="V691" s="430"/>
      <c r="W691" s="430"/>
      <c r="X691" s="430"/>
      <c r="Y691" s="430"/>
      <c r="Z691" s="430"/>
    </row>
    <row r="692">
      <c r="A692" s="427" t="s">
        <v>559</v>
      </c>
      <c r="B692" s="134" t="s">
        <v>2171</v>
      </c>
      <c r="C692" s="134" t="s">
        <v>1334</v>
      </c>
      <c r="D692" s="390" t="s">
        <v>505</v>
      </c>
      <c r="E692" s="193" t="s">
        <v>2170</v>
      </c>
      <c r="F692" s="36" t="s">
        <v>581</v>
      </c>
      <c r="G692" s="429">
        <v>0.9</v>
      </c>
      <c r="H692" s="176"/>
      <c r="I692" s="176"/>
      <c r="J692" s="176"/>
      <c r="K692" s="176"/>
      <c r="L692" s="176"/>
      <c r="M692" s="176"/>
      <c r="N692" s="176"/>
      <c r="O692" s="176"/>
      <c r="P692" s="176"/>
      <c r="Q692" s="430"/>
      <c r="R692" s="430"/>
      <c r="S692" s="430"/>
      <c r="T692" s="430"/>
      <c r="U692" s="430"/>
      <c r="V692" s="430"/>
      <c r="W692" s="430"/>
      <c r="X692" s="430"/>
      <c r="Y692" s="430"/>
      <c r="Z692" s="430"/>
    </row>
    <row r="693">
      <c r="A693" s="427" t="s">
        <v>644</v>
      </c>
      <c r="B693" s="134" t="s">
        <v>2171</v>
      </c>
      <c r="C693" s="134" t="s">
        <v>766</v>
      </c>
      <c r="D693" s="390" t="s">
        <v>505</v>
      </c>
      <c r="E693" s="193" t="s">
        <v>2170</v>
      </c>
      <c r="F693" s="36" t="s">
        <v>581</v>
      </c>
      <c r="G693" s="429">
        <v>0.9</v>
      </c>
    </row>
    <row r="694">
      <c r="A694" s="427" t="s">
        <v>2172</v>
      </c>
      <c r="B694" s="134" t="s">
        <v>2173</v>
      </c>
      <c r="C694" s="176"/>
      <c r="D694" s="390" t="s">
        <v>505</v>
      </c>
      <c r="E694" s="193" t="s">
        <v>2170</v>
      </c>
      <c r="F694" s="36" t="s">
        <v>581</v>
      </c>
      <c r="G694" s="429">
        <v>0.9</v>
      </c>
    </row>
    <row r="695">
      <c r="A695" s="427" t="s">
        <v>2174</v>
      </c>
      <c r="B695" s="134" t="s">
        <v>2175</v>
      </c>
      <c r="C695" s="176"/>
      <c r="D695" s="390" t="s">
        <v>505</v>
      </c>
      <c r="E695" s="36" t="s">
        <v>2176</v>
      </c>
      <c r="F695" s="36" t="s">
        <v>581</v>
      </c>
      <c r="G695" s="429">
        <v>1.5</v>
      </c>
    </row>
    <row r="696">
      <c r="A696" s="433" t="s">
        <v>2177</v>
      </c>
      <c r="B696" s="36" t="s">
        <v>2178</v>
      </c>
      <c r="C696" s="36" t="s">
        <v>641</v>
      </c>
      <c r="D696" s="390" t="s">
        <v>505</v>
      </c>
      <c r="E696" s="36" t="s">
        <v>2179</v>
      </c>
      <c r="F696" s="36" t="s">
        <v>581</v>
      </c>
      <c r="G696" s="429">
        <v>1.5</v>
      </c>
    </row>
    <row r="697">
      <c r="A697" s="433" t="s">
        <v>2180</v>
      </c>
      <c r="B697" s="36" t="s">
        <v>2178</v>
      </c>
      <c r="C697" s="36" t="s">
        <v>766</v>
      </c>
      <c r="D697" s="390" t="s">
        <v>505</v>
      </c>
      <c r="E697" s="36" t="s">
        <v>2179</v>
      </c>
      <c r="F697" s="36" t="s">
        <v>581</v>
      </c>
      <c r="G697" s="429">
        <v>1.5</v>
      </c>
    </row>
    <row r="698">
      <c r="A698" s="427" t="s">
        <v>2181</v>
      </c>
      <c r="B698" s="36" t="s">
        <v>2182</v>
      </c>
      <c r="C698" s="36" t="s">
        <v>641</v>
      </c>
      <c r="D698" s="390" t="s">
        <v>505</v>
      </c>
      <c r="E698" s="36" t="s">
        <v>2183</v>
      </c>
      <c r="F698" s="36" t="s">
        <v>581</v>
      </c>
      <c r="G698" s="429">
        <v>1.5</v>
      </c>
    </row>
    <row r="699">
      <c r="A699" s="427" t="s">
        <v>2184</v>
      </c>
      <c r="B699" s="36" t="s">
        <v>2182</v>
      </c>
      <c r="C699" s="36" t="s">
        <v>766</v>
      </c>
      <c r="D699" s="390" t="s">
        <v>505</v>
      </c>
      <c r="E699" s="36" t="s">
        <v>2183</v>
      </c>
      <c r="F699" s="36" t="s">
        <v>581</v>
      </c>
      <c r="G699" s="429">
        <v>1.5</v>
      </c>
    </row>
    <row r="700">
      <c r="A700" s="427" t="s">
        <v>2185</v>
      </c>
      <c r="B700" s="36" t="s">
        <v>2186</v>
      </c>
      <c r="C700" s="36" t="s">
        <v>641</v>
      </c>
      <c r="D700" s="390" t="s">
        <v>505</v>
      </c>
      <c r="E700" s="36" t="s">
        <v>2187</v>
      </c>
      <c r="F700" s="36" t="s">
        <v>581</v>
      </c>
      <c r="G700" s="429">
        <v>1.5</v>
      </c>
    </row>
    <row r="701">
      <c r="A701" s="427" t="s">
        <v>2188</v>
      </c>
      <c r="B701" s="36" t="s">
        <v>2186</v>
      </c>
      <c r="C701" s="36" t="s">
        <v>766</v>
      </c>
      <c r="D701" s="390" t="s">
        <v>505</v>
      </c>
      <c r="E701" s="36" t="s">
        <v>2187</v>
      </c>
      <c r="F701" s="36" t="s">
        <v>581</v>
      </c>
      <c r="G701" s="429">
        <v>1.5</v>
      </c>
    </row>
    <row r="702">
      <c r="A702" s="427" t="s">
        <v>2189</v>
      </c>
      <c r="B702" s="36" t="s">
        <v>2190</v>
      </c>
      <c r="C702" s="36" t="s">
        <v>641</v>
      </c>
      <c r="D702" s="390" t="s">
        <v>505</v>
      </c>
      <c r="E702" s="36" t="s">
        <v>2187</v>
      </c>
      <c r="F702" s="36" t="s">
        <v>581</v>
      </c>
      <c r="G702" s="429">
        <v>1.5</v>
      </c>
    </row>
    <row r="703">
      <c r="A703" s="427" t="s">
        <v>2191</v>
      </c>
      <c r="B703" s="36" t="s">
        <v>2190</v>
      </c>
      <c r="C703" s="36" t="s">
        <v>766</v>
      </c>
      <c r="D703" s="390" t="s">
        <v>505</v>
      </c>
      <c r="E703" s="36" t="s">
        <v>2187</v>
      </c>
      <c r="F703" s="36" t="s">
        <v>581</v>
      </c>
      <c r="G703" s="429">
        <v>1.5</v>
      </c>
    </row>
    <row r="704">
      <c r="A704" s="433" t="s">
        <v>2192</v>
      </c>
      <c r="B704" s="36" t="s">
        <v>2193</v>
      </c>
      <c r="C704" s="36" t="s">
        <v>641</v>
      </c>
      <c r="D704" s="390" t="s">
        <v>505</v>
      </c>
      <c r="E704" s="36" t="s">
        <v>2194</v>
      </c>
      <c r="F704" s="36" t="s">
        <v>581</v>
      </c>
      <c r="G704" s="429">
        <v>1.5</v>
      </c>
      <c r="H704" s="176"/>
      <c r="I704" s="176"/>
      <c r="J704" s="176"/>
      <c r="K704" s="176"/>
      <c r="L704" s="176"/>
      <c r="M704" s="176"/>
      <c r="N704" s="176"/>
      <c r="O704" s="176"/>
      <c r="P704" s="176"/>
      <c r="Q704" s="430"/>
      <c r="R704" s="430"/>
      <c r="S704" s="430"/>
      <c r="T704" s="430"/>
      <c r="U704" s="430"/>
      <c r="V704" s="430"/>
      <c r="W704" s="430"/>
      <c r="X704" s="430"/>
      <c r="Y704" s="430"/>
      <c r="Z704" s="430"/>
    </row>
    <row r="705">
      <c r="A705" s="433" t="s">
        <v>562</v>
      </c>
      <c r="B705" s="36" t="s">
        <v>2193</v>
      </c>
      <c r="C705" s="36" t="s">
        <v>766</v>
      </c>
      <c r="D705" s="390" t="s">
        <v>505</v>
      </c>
      <c r="E705" s="36" t="s">
        <v>2194</v>
      </c>
      <c r="F705" s="36" t="s">
        <v>581</v>
      </c>
      <c r="G705" s="429">
        <v>1.5</v>
      </c>
      <c r="H705" s="176"/>
      <c r="I705" s="176"/>
      <c r="J705" s="176"/>
      <c r="K705" s="176"/>
      <c r="L705" s="176"/>
      <c r="M705" s="176"/>
      <c r="N705" s="176"/>
      <c r="O705" s="176"/>
      <c r="P705" s="176"/>
      <c r="Q705" s="430"/>
      <c r="R705" s="430"/>
      <c r="S705" s="430"/>
      <c r="T705" s="430"/>
      <c r="U705" s="430"/>
      <c r="V705" s="430"/>
      <c r="W705" s="430"/>
      <c r="X705" s="430"/>
      <c r="Y705" s="430"/>
      <c r="Z705" s="430"/>
    </row>
    <row r="706">
      <c r="A706" s="433" t="s">
        <v>2195</v>
      </c>
      <c r="B706" s="36" t="s">
        <v>2196</v>
      </c>
      <c r="C706" s="36" t="s">
        <v>641</v>
      </c>
      <c r="D706" s="390" t="s">
        <v>505</v>
      </c>
      <c r="E706" s="36" t="s">
        <v>2197</v>
      </c>
      <c r="F706" s="36" t="s">
        <v>581</v>
      </c>
      <c r="G706" s="429">
        <v>0.8</v>
      </c>
      <c r="H706" s="176"/>
      <c r="I706" s="176"/>
      <c r="J706" s="176"/>
      <c r="K706" s="176"/>
      <c r="L706" s="176"/>
      <c r="M706" s="176"/>
      <c r="N706" s="176"/>
      <c r="O706" s="176"/>
      <c r="P706" s="176"/>
      <c r="Q706" s="430"/>
      <c r="R706" s="430"/>
      <c r="S706" s="430"/>
      <c r="T706" s="430"/>
      <c r="U706" s="430"/>
      <c r="V706" s="430"/>
      <c r="W706" s="430"/>
      <c r="X706" s="430"/>
      <c r="Y706" s="430"/>
      <c r="Z706" s="430"/>
    </row>
    <row r="707">
      <c r="A707" s="433" t="s">
        <v>2198</v>
      </c>
      <c r="B707" s="36" t="s">
        <v>2196</v>
      </c>
      <c r="C707" s="36" t="s">
        <v>766</v>
      </c>
      <c r="D707" s="390" t="s">
        <v>505</v>
      </c>
      <c r="E707" s="36" t="s">
        <v>2197</v>
      </c>
      <c r="F707" s="36" t="s">
        <v>581</v>
      </c>
      <c r="G707" s="429">
        <v>0.8</v>
      </c>
      <c r="H707" s="176"/>
      <c r="I707" s="176"/>
      <c r="J707" s="176"/>
      <c r="K707" s="176"/>
      <c r="L707" s="176"/>
      <c r="M707" s="176"/>
      <c r="N707" s="176"/>
      <c r="O707" s="176"/>
      <c r="P707" s="176"/>
      <c r="Q707" s="430"/>
      <c r="R707" s="430"/>
      <c r="S707" s="430"/>
      <c r="T707" s="430"/>
      <c r="U707" s="430"/>
      <c r="V707" s="430"/>
      <c r="W707" s="430"/>
      <c r="X707" s="430"/>
      <c r="Y707" s="430"/>
      <c r="Z707" s="430"/>
    </row>
    <row r="708">
      <c r="A708" s="433" t="s">
        <v>2199</v>
      </c>
      <c r="B708" s="36" t="s">
        <v>2196</v>
      </c>
      <c r="C708" s="36" t="s">
        <v>1278</v>
      </c>
      <c r="D708" s="390" t="s">
        <v>505</v>
      </c>
      <c r="E708" s="36" t="s">
        <v>2197</v>
      </c>
      <c r="F708" s="36" t="s">
        <v>581</v>
      </c>
      <c r="G708" s="429">
        <v>0.8</v>
      </c>
      <c r="H708" s="176"/>
      <c r="I708" s="176"/>
      <c r="J708" s="176"/>
      <c r="K708" s="176"/>
      <c r="L708" s="176"/>
      <c r="M708" s="176"/>
      <c r="N708" s="176"/>
      <c r="O708" s="176"/>
      <c r="P708" s="176"/>
      <c r="Q708" s="430"/>
      <c r="R708" s="430"/>
      <c r="S708" s="430"/>
      <c r="T708" s="430"/>
      <c r="U708" s="430"/>
      <c r="V708" s="430"/>
      <c r="W708" s="430"/>
      <c r="X708" s="430"/>
      <c r="Y708" s="430"/>
      <c r="Z708" s="430"/>
    </row>
    <row r="709">
      <c r="A709" s="427" t="s">
        <v>2200</v>
      </c>
      <c r="B709" s="176" t="s">
        <v>2201</v>
      </c>
      <c r="C709" s="134" t="s">
        <v>641</v>
      </c>
      <c r="D709" s="390" t="s">
        <v>505</v>
      </c>
      <c r="E709" s="36" t="s">
        <v>2202</v>
      </c>
      <c r="F709" s="134" t="s">
        <v>581</v>
      </c>
      <c r="G709" s="429">
        <v>0.7</v>
      </c>
      <c r="H709" s="176"/>
      <c r="I709" s="176"/>
      <c r="J709" s="176"/>
      <c r="K709" s="176"/>
      <c r="L709" s="176"/>
      <c r="M709" s="176"/>
      <c r="N709" s="176"/>
      <c r="O709" s="176"/>
      <c r="P709" s="176"/>
      <c r="Q709" s="430"/>
      <c r="R709" s="430"/>
      <c r="S709" s="430"/>
      <c r="T709" s="430"/>
      <c r="U709" s="430"/>
      <c r="V709" s="430"/>
      <c r="W709" s="430"/>
      <c r="X709" s="430"/>
      <c r="Y709" s="430"/>
      <c r="Z709" s="430"/>
    </row>
    <row r="710">
      <c r="A710" s="427" t="s">
        <v>776</v>
      </c>
      <c r="B710" s="176" t="s">
        <v>2201</v>
      </c>
      <c r="C710" s="134" t="s">
        <v>575</v>
      </c>
      <c r="D710" s="390" t="s">
        <v>505</v>
      </c>
      <c r="E710" s="36" t="s">
        <v>2202</v>
      </c>
      <c r="F710" s="134" t="s">
        <v>581</v>
      </c>
      <c r="G710" s="429">
        <v>0.7</v>
      </c>
      <c r="H710" s="176"/>
      <c r="I710" s="176"/>
      <c r="J710" s="176"/>
      <c r="K710" s="176"/>
      <c r="L710" s="176"/>
      <c r="M710" s="176"/>
      <c r="N710" s="176"/>
      <c r="O710" s="176"/>
      <c r="P710" s="176"/>
      <c r="Q710" s="430"/>
      <c r="R710" s="430"/>
      <c r="S710" s="430"/>
      <c r="T710" s="430"/>
      <c r="U710" s="430"/>
      <c r="V710" s="430"/>
      <c r="W710" s="430"/>
      <c r="X710" s="430"/>
      <c r="Y710" s="430"/>
      <c r="Z710" s="430"/>
    </row>
    <row r="711">
      <c r="A711" s="427" t="s">
        <v>2203</v>
      </c>
      <c r="B711" s="176" t="s">
        <v>2201</v>
      </c>
      <c r="C711" s="134" t="s">
        <v>1278</v>
      </c>
      <c r="D711" s="390" t="s">
        <v>505</v>
      </c>
      <c r="E711" s="36" t="s">
        <v>2202</v>
      </c>
      <c r="F711" s="134" t="s">
        <v>581</v>
      </c>
      <c r="G711" s="429">
        <v>0.7</v>
      </c>
      <c r="H711" s="176"/>
      <c r="I711" s="176"/>
      <c r="J711" s="176"/>
      <c r="K711" s="176"/>
      <c r="L711" s="176"/>
      <c r="M711" s="176"/>
      <c r="N711" s="176"/>
      <c r="O711" s="176"/>
      <c r="P711" s="176"/>
      <c r="Q711" s="430"/>
      <c r="R711" s="430"/>
      <c r="S711" s="430"/>
      <c r="T711" s="430"/>
      <c r="U711" s="430"/>
      <c r="V711" s="430"/>
      <c r="W711" s="430"/>
      <c r="X711" s="430"/>
      <c r="Y711" s="430"/>
      <c r="Z711" s="430"/>
    </row>
    <row r="712">
      <c r="A712" s="427" t="s">
        <v>775</v>
      </c>
      <c r="B712" s="176" t="s">
        <v>2201</v>
      </c>
      <c r="C712" s="134" t="s">
        <v>766</v>
      </c>
      <c r="D712" s="390" t="s">
        <v>505</v>
      </c>
      <c r="E712" s="36" t="s">
        <v>2202</v>
      </c>
      <c r="F712" s="134" t="s">
        <v>581</v>
      </c>
      <c r="G712" s="429">
        <v>0.7</v>
      </c>
      <c r="H712" s="176"/>
      <c r="I712" s="176"/>
      <c r="J712" s="176"/>
      <c r="K712" s="176"/>
      <c r="L712" s="176"/>
      <c r="M712" s="176"/>
      <c r="N712" s="176"/>
      <c r="O712" s="176"/>
      <c r="P712" s="176"/>
      <c r="Q712" s="430"/>
      <c r="R712" s="430"/>
      <c r="S712" s="430"/>
      <c r="T712" s="430"/>
      <c r="U712" s="430"/>
      <c r="V712" s="430"/>
      <c r="W712" s="430"/>
      <c r="X712" s="430"/>
      <c r="Y712" s="430"/>
      <c r="Z712" s="430"/>
    </row>
    <row r="713">
      <c r="A713" s="427" t="s">
        <v>2204</v>
      </c>
      <c r="B713" s="176" t="s">
        <v>2205</v>
      </c>
      <c r="C713" s="134" t="s">
        <v>641</v>
      </c>
      <c r="D713" s="390" t="s">
        <v>505</v>
      </c>
      <c r="E713" s="36" t="s">
        <v>2202</v>
      </c>
      <c r="F713" s="134" t="s">
        <v>581</v>
      </c>
      <c r="G713" s="429">
        <v>0.7</v>
      </c>
      <c r="H713" s="176"/>
      <c r="I713" s="176"/>
      <c r="J713" s="176"/>
      <c r="K713" s="176"/>
      <c r="L713" s="176"/>
      <c r="M713" s="176"/>
      <c r="N713" s="176"/>
      <c r="O713" s="176"/>
      <c r="P713" s="176"/>
      <c r="Q713" s="430"/>
      <c r="R713" s="430"/>
      <c r="S713" s="430"/>
      <c r="T713" s="430"/>
      <c r="U713" s="430"/>
      <c r="V713" s="430"/>
      <c r="W713" s="430"/>
      <c r="X713" s="430"/>
      <c r="Y713" s="430"/>
      <c r="Z713" s="430"/>
    </row>
    <row r="714">
      <c r="A714" s="427" t="s">
        <v>784</v>
      </c>
      <c r="B714" s="176" t="s">
        <v>2205</v>
      </c>
      <c r="C714" s="134" t="s">
        <v>1274</v>
      </c>
      <c r="D714" s="390" t="s">
        <v>505</v>
      </c>
      <c r="E714" s="36" t="s">
        <v>2202</v>
      </c>
      <c r="F714" s="134" t="s">
        <v>581</v>
      </c>
      <c r="G714" s="429">
        <v>0.7</v>
      </c>
      <c r="H714" s="176"/>
      <c r="I714" s="176"/>
      <c r="J714" s="176"/>
      <c r="K714" s="176"/>
      <c r="L714" s="176"/>
      <c r="M714" s="176"/>
      <c r="N714" s="176"/>
      <c r="O714" s="176"/>
      <c r="P714" s="176"/>
      <c r="Q714" s="430"/>
      <c r="R714" s="430"/>
      <c r="S714" s="430"/>
      <c r="T714" s="430"/>
      <c r="U714" s="430"/>
      <c r="V714" s="430"/>
      <c r="W714" s="430"/>
      <c r="X714" s="430"/>
      <c r="Y714" s="430"/>
      <c r="Z714" s="430"/>
    </row>
    <row r="715">
      <c r="A715" s="427" t="s">
        <v>786</v>
      </c>
      <c r="B715" s="176" t="s">
        <v>2205</v>
      </c>
      <c r="C715" s="134" t="s">
        <v>766</v>
      </c>
      <c r="D715" s="390" t="s">
        <v>505</v>
      </c>
      <c r="E715" s="36" t="s">
        <v>2202</v>
      </c>
      <c r="F715" s="134" t="s">
        <v>581</v>
      </c>
      <c r="G715" s="429">
        <v>0.7</v>
      </c>
      <c r="H715" s="176"/>
      <c r="I715" s="176"/>
      <c r="J715" s="176"/>
      <c r="K715" s="176"/>
      <c r="L715" s="176"/>
      <c r="M715" s="176"/>
      <c r="N715" s="176"/>
      <c r="O715" s="176"/>
      <c r="P715" s="176"/>
      <c r="Q715" s="430"/>
      <c r="R715" s="430"/>
      <c r="S715" s="430"/>
      <c r="T715" s="430"/>
      <c r="U715" s="430"/>
      <c r="V715" s="430"/>
      <c r="W715" s="430"/>
      <c r="X715" s="430"/>
      <c r="Y715" s="430"/>
      <c r="Z715" s="430"/>
    </row>
    <row r="716">
      <c r="A716" s="427" t="s">
        <v>785</v>
      </c>
      <c r="B716" s="176" t="s">
        <v>2205</v>
      </c>
      <c r="C716" s="134" t="s">
        <v>575</v>
      </c>
      <c r="D716" s="390" t="s">
        <v>505</v>
      </c>
      <c r="E716" s="36" t="s">
        <v>2202</v>
      </c>
      <c r="F716" s="134" t="s">
        <v>581</v>
      </c>
      <c r="G716" s="429">
        <v>0.7</v>
      </c>
      <c r="H716" s="176"/>
      <c r="I716" s="176"/>
      <c r="J716" s="176"/>
      <c r="K716" s="176"/>
      <c r="L716" s="176"/>
      <c r="M716" s="176"/>
      <c r="N716" s="176"/>
      <c r="O716" s="176"/>
      <c r="P716" s="176"/>
      <c r="Q716" s="430"/>
      <c r="R716" s="430"/>
      <c r="S716" s="430"/>
      <c r="T716" s="430"/>
      <c r="U716" s="430"/>
      <c r="V716" s="430"/>
      <c r="W716" s="430"/>
      <c r="X716" s="430"/>
      <c r="Y716" s="430"/>
      <c r="Z716" s="430"/>
    </row>
    <row r="717">
      <c r="A717" s="427" t="s">
        <v>2206</v>
      </c>
      <c r="B717" s="176" t="s">
        <v>2205</v>
      </c>
      <c r="C717" s="134" t="s">
        <v>1278</v>
      </c>
      <c r="D717" s="390" t="s">
        <v>505</v>
      </c>
      <c r="E717" s="36" t="s">
        <v>2202</v>
      </c>
      <c r="F717" s="134" t="s">
        <v>581</v>
      </c>
      <c r="G717" s="429">
        <v>0.7</v>
      </c>
      <c r="H717" s="176"/>
      <c r="I717" s="176"/>
      <c r="J717" s="176"/>
      <c r="K717" s="176"/>
      <c r="L717" s="176"/>
      <c r="M717" s="176"/>
      <c r="N717" s="176"/>
      <c r="O717" s="176"/>
      <c r="P717" s="176"/>
      <c r="Q717" s="430"/>
      <c r="R717" s="430"/>
      <c r="S717" s="430"/>
      <c r="T717" s="430"/>
      <c r="U717" s="430"/>
      <c r="V717" s="430"/>
      <c r="W717" s="430"/>
      <c r="X717" s="430"/>
      <c r="Y717" s="430"/>
      <c r="Z717" s="430"/>
    </row>
    <row r="718">
      <c r="A718" s="427" t="s">
        <v>2207</v>
      </c>
      <c r="B718" s="176" t="s">
        <v>2208</v>
      </c>
      <c r="C718" s="176"/>
      <c r="D718" s="390" t="s">
        <v>505</v>
      </c>
      <c r="E718" s="36" t="s">
        <v>2202</v>
      </c>
      <c r="F718" s="134" t="s">
        <v>581</v>
      </c>
      <c r="G718" s="429">
        <v>0.7</v>
      </c>
      <c r="H718" s="176"/>
      <c r="I718" s="176"/>
      <c r="J718" s="176"/>
      <c r="K718" s="176"/>
      <c r="L718" s="176"/>
      <c r="M718" s="176"/>
      <c r="N718" s="176"/>
      <c r="O718" s="176"/>
      <c r="P718" s="176"/>
      <c r="Q718" s="430"/>
      <c r="R718" s="430"/>
      <c r="S718" s="430"/>
      <c r="T718" s="430"/>
      <c r="U718" s="430"/>
      <c r="V718" s="430"/>
      <c r="W718" s="430"/>
      <c r="X718" s="430"/>
      <c r="Y718" s="430"/>
      <c r="Z718" s="430"/>
    </row>
    <row r="719">
      <c r="A719" s="427" t="s">
        <v>676</v>
      </c>
      <c r="B719" s="134" t="s">
        <v>2209</v>
      </c>
      <c r="C719" s="176"/>
      <c r="D719" s="390" t="s">
        <v>195</v>
      </c>
      <c r="F719" s="134" t="s">
        <v>581</v>
      </c>
      <c r="G719" s="429">
        <v>0.1</v>
      </c>
      <c r="H719" s="176"/>
      <c r="I719" s="176"/>
      <c r="J719" s="176"/>
      <c r="K719" s="176"/>
      <c r="L719" s="176"/>
      <c r="M719" s="176"/>
      <c r="N719" s="176"/>
      <c r="O719" s="176"/>
      <c r="P719" s="176"/>
      <c r="Q719" s="430"/>
      <c r="R719" s="430"/>
      <c r="S719" s="430"/>
      <c r="T719" s="430"/>
      <c r="U719" s="430"/>
      <c r="V719" s="430"/>
      <c r="W719" s="430"/>
      <c r="X719" s="430"/>
      <c r="Y719" s="430"/>
      <c r="Z719" s="430"/>
    </row>
    <row r="720">
      <c r="A720" s="427" t="s">
        <v>2210</v>
      </c>
      <c r="B720" s="134" t="s">
        <v>2211</v>
      </c>
      <c r="C720" s="176"/>
      <c r="D720" s="390" t="s">
        <v>195</v>
      </c>
      <c r="F720" s="134" t="s">
        <v>581</v>
      </c>
      <c r="G720" s="429">
        <v>0.1</v>
      </c>
      <c r="H720" s="176"/>
      <c r="I720" s="176"/>
      <c r="J720" s="176"/>
      <c r="K720" s="176"/>
      <c r="L720" s="176"/>
      <c r="M720" s="176"/>
      <c r="N720" s="176"/>
      <c r="O720" s="176"/>
      <c r="P720" s="176"/>
      <c r="Q720" s="430"/>
      <c r="R720" s="430"/>
      <c r="S720" s="430"/>
      <c r="T720" s="430"/>
      <c r="U720" s="430"/>
      <c r="V720" s="430"/>
      <c r="W720" s="430"/>
      <c r="X720" s="430"/>
      <c r="Y720" s="430"/>
      <c r="Z720" s="430"/>
    </row>
    <row r="721">
      <c r="A721" s="427" t="s">
        <v>2212</v>
      </c>
      <c r="B721" s="134" t="s">
        <v>2213</v>
      </c>
      <c r="C721" s="176"/>
      <c r="D721" s="390" t="s">
        <v>195</v>
      </c>
      <c r="F721" s="134" t="s">
        <v>581</v>
      </c>
      <c r="G721" s="429">
        <v>0.15</v>
      </c>
      <c r="H721" s="176"/>
      <c r="I721" s="176"/>
      <c r="J721" s="176"/>
      <c r="K721" s="176"/>
      <c r="L721" s="176"/>
      <c r="M721" s="176"/>
      <c r="N721" s="176"/>
      <c r="O721" s="176"/>
      <c r="P721" s="176"/>
      <c r="Q721" s="430"/>
      <c r="R721" s="430"/>
      <c r="S721" s="430"/>
      <c r="T721" s="430"/>
      <c r="U721" s="430"/>
      <c r="V721" s="430"/>
      <c r="W721" s="430"/>
      <c r="X721" s="430"/>
      <c r="Y721" s="430"/>
      <c r="Z721" s="430"/>
    </row>
    <row r="722">
      <c r="A722" s="427" t="s">
        <v>2214</v>
      </c>
      <c r="B722" s="134" t="s">
        <v>2215</v>
      </c>
      <c r="C722" s="176"/>
      <c r="D722" s="390" t="s">
        <v>195</v>
      </c>
      <c r="F722" s="134" t="s">
        <v>581</v>
      </c>
      <c r="G722" s="429">
        <v>0.15</v>
      </c>
      <c r="H722" s="176"/>
      <c r="I722" s="176"/>
      <c r="J722" s="176"/>
      <c r="K722" s="176"/>
      <c r="L722" s="176"/>
      <c r="M722" s="176"/>
      <c r="N722" s="176"/>
      <c r="O722" s="176"/>
      <c r="P722" s="176"/>
      <c r="Q722" s="430"/>
      <c r="R722" s="430"/>
      <c r="S722" s="430"/>
      <c r="T722" s="430"/>
      <c r="U722" s="430"/>
      <c r="V722" s="430"/>
      <c r="W722" s="430"/>
      <c r="X722" s="430"/>
      <c r="Y722" s="430"/>
      <c r="Z722" s="430"/>
    </row>
    <row r="723">
      <c r="A723" s="427" t="s">
        <v>579</v>
      </c>
      <c r="B723" s="134" t="s">
        <v>580</v>
      </c>
      <c r="C723" s="176"/>
      <c r="D723" s="390" t="s">
        <v>195</v>
      </c>
      <c r="F723" s="134" t="s">
        <v>581</v>
      </c>
      <c r="G723" s="429">
        <v>0.2</v>
      </c>
      <c r="H723" s="176"/>
      <c r="I723" s="176"/>
      <c r="J723" s="176"/>
      <c r="K723" s="176"/>
      <c r="L723" s="176"/>
      <c r="M723" s="176"/>
      <c r="N723" s="176"/>
      <c r="O723" s="176"/>
      <c r="P723" s="176"/>
      <c r="Q723" s="430"/>
      <c r="R723" s="430"/>
      <c r="S723" s="430"/>
      <c r="T723" s="430"/>
      <c r="U723" s="430"/>
      <c r="V723" s="430"/>
      <c r="W723" s="430"/>
      <c r="X723" s="430"/>
      <c r="Y723" s="430"/>
      <c r="Z723" s="430"/>
    </row>
    <row r="724">
      <c r="A724" s="427" t="s">
        <v>2216</v>
      </c>
      <c r="B724" s="134" t="s">
        <v>2217</v>
      </c>
      <c r="C724" s="176"/>
      <c r="D724" s="390" t="s">
        <v>195</v>
      </c>
      <c r="F724" s="134" t="s">
        <v>581</v>
      </c>
      <c r="G724" s="429">
        <v>0.25</v>
      </c>
      <c r="H724" s="176"/>
      <c r="I724" s="176"/>
      <c r="J724" s="176"/>
      <c r="K724" s="176"/>
      <c r="L724" s="176"/>
      <c r="M724" s="176"/>
      <c r="N724" s="176"/>
      <c r="O724" s="176"/>
      <c r="P724" s="176"/>
      <c r="Q724" s="430"/>
      <c r="R724" s="430"/>
      <c r="S724" s="430"/>
      <c r="T724" s="430"/>
      <c r="U724" s="430"/>
      <c r="V724" s="430"/>
      <c r="W724" s="430"/>
      <c r="X724" s="430"/>
      <c r="Y724" s="430"/>
      <c r="Z724" s="430"/>
    </row>
    <row r="725">
      <c r="A725" s="427" t="s">
        <v>2218</v>
      </c>
      <c r="B725" s="134" t="s">
        <v>2219</v>
      </c>
      <c r="C725" s="176"/>
      <c r="D725" s="390" t="s">
        <v>195</v>
      </c>
      <c r="F725" s="134" t="s">
        <v>581</v>
      </c>
      <c r="G725" s="429">
        <v>0.3</v>
      </c>
      <c r="H725" s="176"/>
      <c r="I725" s="176"/>
      <c r="J725" s="176"/>
      <c r="K725" s="176"/>
      <c r="L725" s="176"/>
      <c r="M725" s="176"/>
      <c r="N725" s="176"/>
      <c r="O725" s="176"/>
      <c r="P725" s="176"/>
      <c r="Q725" s="430"/>
      <c r="R725" s="430"/>
      <c r="S725" s="430"/>
      <c r="T725" s="430"/>
      <c r="U725" s="430"/>
      <c r="V725" s="430"/>
      <c r="W725" s="430"/>
      <c r="X725" s="430"/>
      <c r="Y725" s="430"/>
      <c r="Z725" s="430"/>
    </row>
    <row r="726">
      <c r="A726" s="427" t="s">
        <v>2220</v>
      </c>
      <c r="B726" s="134" t="s">
        <v>2221</v>
      </c>
      <c r="C726" s="176"/>
      <c r="D726" s="390" t="s">
        <v>195</v>
      </c>
      <c r="F726" s="134" t="s">
        <v>581</v>
      </c>
      <c r="G726" s="429">
        <v>0.36</v>
      </c>
      <c r="H726" s="176"/>
      <c r="I726" s="176"/>
      <c r="J726" s="176"/>
      <c r="K726" s="176"/>
      <c r="L726" s="176"/>
      <c r="M726" s="176"/>
      <c r="N726" s="176"/>
      <c r="O726" s="176"/>
      <c r="P726" s="176"/>
      <c r="Q726" s="430"/>
      <c r="R726" s="430"/>
      <c r="S726" s="430"/>
      <c r="T726" s="430"/>
      <c r="U726" s="430"/>
      <c r="V726" s="430"/>
      <c r="W726" s="430"/>
      <c r="X726" s="430"/>
      <c r="Y726" s="430"/>
      <c r="Z726" s="430"/>
    </row>
    <row r="727">
      <c r="A727" s="427" t="s">
        <v>2222</v>
      </c>
      <c r="B727" s="134" t="s">
        <v>2223</v>
      </c>
      <c r="C727" s="176"/>
      <c r="D727" s="390" t="s">
        <v>195</v>
      </c>
      <c r="F727" s="134" t="s">
        <v>581</v>
      </c>
      <c r="G727" s="429">
        <v>0.5</v>
      </c>
      <c r="H727" s="176"/>
      <c r="I727" s="176"/>
      <c r="J727" s="176"/>
      <c r="K727" s="176"/>
      <c r="L727" s="176"/>
      <c r="M727" s="176"/>
      <c r="N727" s="176"/>
      <c r="O727" s="176"/>
      <c r="P727" s="176"/>
      <c r="Q727" s="430"/>
      <c r="R727" s="430"/>
      <c r="S727" s="430"/>
      <c r="T727" s="430"/>
      <c r="U727" s="430"/>
      <c r="V727" s="430"/>
      <c r="W727" s="430"/>
      <c r="X727" s="430"/>
      <c r="Y727" s="430"/>
      <c r="Z727" s="430"/>
    </row>
    <row r="728">
      <c r="A728" s="427" t="s">
        <v>719</v>
      </c>
      <c r="B728" s="134" t="s">
        <v>2224</v>
      </c>
      <c r="C728" s="176"/>
      <c r="D728" s="390" t="s">
        <v>195</v>
      </c>
      <c r="F728" s="134" t="s">
        <v>581</v>
      </c>
      <c r="G728" s="429">
        <v>0.03</v>
      </c>
      <c r="H728" s="176"/>
      <c r="I728" s="176"/>
      <c r="J728" s="176"/>
      <c r="K728" s="176"/>
      <c r="L728" s="176"/>
      <c r="M728" s="176"/>
      <c r="N728" s="176"/>
      <c r="O728" s="176"/>
      <c r="P728" s="176"/>
      <c r="Q728" s="430"/>
      <c r="R728" s="430"/>
      <c r="S728" s="430"/>
      <c r="T728" s="430"/>
      <c r="U728" s="430"/>
      <c r="V728" s="430"/>
      <c r="W728" s="430"/>
      <c r="X728" s="430"/>
      <c r="Y728" s="430"/>
      <c r="Z728" s="430"/>
    </row>
    <row r="729">
      <c r="A729" s="427" t="s">
        <v>2225</v>
      </c>
      <c r="B729" s="134" t="s">
        <v>2226</v>
      </c>
      <c r="C729" s="176"/>
      <c r="D729" s="390" t="s">
        <v>195</v>
      </c>
      <c r="F729" s="134" t="s">
        <v>581</v>
      </c>
      <c r="G729" s="429">
        <v>0.05</v>
      </c>
      <c r="H729" s="176"/>
      <c r="I729" s="176"/>
      <c r="J729" s="176"/>
      <c r="K729" s="176"/>
      <c r="L729" s="176"/>
      <c r="M729" s="176"/>
      <c r="N729" s="176"/>
      <c r="O729" s="176"/>
      <c r="P729" s="176"/>
      <c r="Q729" s="430"/>
      <c r="R729" s="430"/>
      <c r="S729" s="430"/>
      <c r="T729" s="430"/>
      <c r="U729" s="430"/>
      <c r="V729" s="430"/>
      <c r="W729" s="430"/>
      <c r="X729" s="430"/>
      <c r="Y729" s="430"/>
      <c r="Z729" s="430"/>
    </row>
    <row r="730">
      <c r="A730" s="427" t="s">
        <v>718</v>
      </c>
      <c r="B730" s="134" t="s">
        <v>2227</v>
      </c>
      <c r="C730" s="176"/>
      <c r="D730" s="390" t="s">
        <v>195</v>
      </c>
      <c r="F730" s="134" t="s">
        <v>581</v>
      </c>
      <c r="G730" s="429">
        <v>0.03</v>
      </c>
      <c r="H730" s="176"/>
      <c r="I730" s="176"/>
      <c r="J730" s="176"/>
      <c r="K730" s="176"/>
      <c r="L730" s="176"/>
      <c r="M730" s="176"/>
      <c r="N730" s="176"/>
      <c r="O730" s="176"/>
      <c r="P730" s="176"/>
      <c r="Q730" s="430"/>
      <c r="R730" s="430"/>
      <c r="S730" s="430"/>
      <c r="T730" s="430"/>
      <c r="U730" s="430"/>
      <c r="V730" s="430"/>
      <c r="W730" s="430"/>
      <c r="X730" s="430"/>
      <c r="Y730" s="430"/>
      <c r="Z730" s="430"/>
    </row>
    <row r="731">
      <c r="A731" s="427" t="s">
        <v>2228</v>
      </c>
      <c r="B731" s="134" t="s">
        <v>2229</v>
      </c>
      <c r="C731" s="176"/>
      <c r="D731" s="390" t="s">
        <v>195</v>
      </c>
      <c r="F731" s="134" t="s">
        <v>581</v>
      </c>
      <c r="G731" s="429">
        <v>0.15</v>
      </c>
      <c r="H731" s="176"/>
      <c r="I731" s="176"/>
      <c r="J731" s="176"/>
      <c r="K731" s="176"/>
      <c r="L731" s="176"/>
      <c r="M731" s="176"/>
      <c r="N731" s="176"/>
      <c r="O731" s="176"/>
      <c r="P731" s="176"/>
      <c r="Q731" s="430"/>
      <c r="R731" s="430"/>
      <c r="S731" s="430"/>
      <c r="T731" s="430"/>
      <c r="U731" s="430"/>
      <c r="V731" s="430"/>
      <c r="W731" s="430"/>
      <c r="X731" s="430"/>
      <c r="Y731" s="430"/>
      <c r="Z731" s="430"/>
    </row>
    <row r="732">
      <c r="A732" s="427" t="s">
        <v>2230</v>
      </c>
      <c r="B732" s="134" t="s">
        <v>2231</v>
      </c>
      <c r="C732" s="176"/>
      <c r="D732" s="390" t="s">
        <v>195</v>
      </c>
      <c r="F732" s="134" t="s">
        <v>581</v>
      </c>
      <c r="G732" s="429">
        <v>0.15</v>
      </c>
      <c r="H732" s="176"/>
      <c r="I732" s="176"/>
      <c r="J732" s="176"/>
      <c r="K732" s="176"/>
      <c r="L732" s="176"/>
      <c r="M732" s="176"/>
      <c r="N732" s="176"/>
      <c r="O732" s="176"/>
      <c r="P732" s="176"/>
      <c r="Q732" s="430"/>
      <c r="R732" s="430"/>
      <c r="S732" s="430"/>
      <c r="T732" s="430"/>
      <c r="U732" s="430"/>
      <c r="V732" s="430"/>
      <c r="W732" s="430"/>
      <c r="X732" s="430"/>
      <c r="Y732" s="430"/>
      <c r="Z732" s="430"/>
    </row>
    <row r="733">
      <c r="A733" s="427" t="s">
        <v>2232</v>
      </c>
      <c r="B733" s="134" t="s">
        <v>2233</v>
      </c>
      <c r="C733" s="176"/>
      <c r="D733" s="390" t="s">
        <v>195</v>
      </c>
      <c r="F733" s="134" t="s">
        <v>581</v>
      </c>
      <c r="G733" s="429">
        <v>0.15</v>
      </c>
      <c r="H733" s="176"/>
      <c r="I733" s="176"/>
      <c r="J733" s="176"/>
      <c r="K733" s="176"/>
      <c r="L733" s="176"/>
      <c r="M733" s="176"/>
      <c r="N733" s="176"/>
      <c r="O733" s="176"/>
      <c r="P733" s="176"/>
      <c r="Q733" s="430"/>
      <c r="R733" s="430"/>
      <c r="S733" s="430"/>
      <c r="T733" s="430"/>
      <c r="U733" s="430"/>
      <c r="V733" s="430"/>
      <c r="W733" s="430"/>
      <c r="X733" s="430"/>
      <c r="Y733" s="430"/>
      <c r="Z733" s="430"/>
    </row>
    <row r="734">
      <c r="A734" s="427" t="s">
        <v>2234</v>
      </c>
      <c r="B734" s="134" t="s">
        <v>2235</v>
      </c>
      <c r="C734" s="176"/>
      <c r="D734" s="390" t="s">
        <v>195</v>
      </c>
      <c r="F734" s="134" t="s">
        <v>581</v>
      </c>
      <c r="G734" s="429">
        <v>0.15</v>
      </c>
      <c r="H734" s="176"/>
      <c r="I734" s="176"/>
      <c r="J734" s="176"/>
      <c r="K734" s="176"/>
      <c r="L734" s="176"/>
      <c r="M734" s="176"/>
      <c r="N734" s="176"/>
      <c r="O734" s="176"/>
      <c r="P734" s="176"/>
      <c r="Q734" s="430"/>
      <c r="R734" s="430"/>
      <c r="S734" s="430"/>
      <c r="T734" s="430"/>
      <c r="U734" s="430"/>
      <c r="V734" s="430"/>
      <c r="W734" s="430"/>
      <c r="X734" s="430"/>
      <c r="Y734" s="430"/>
      <c r="Z734" s="430"/>
    </row>
    <row r="735">
      <c r="A735" s="427" t="s">
        <v>819</v>
      </c>
      <c r="B735" s="134" t="s">
        <v>2236</v>
      </c>
      <c r="C735" s="176"/>
      <c r="D735" s="390" t="s">
        <v>195</v>
      </c>
      <c r="F735" s="134" t="s">
        <v>581</v>
      </c>
      <c r="G735" s="429">
        <v>0.05</v>
      </c>
      <c r="H735" s="176"/>
      <c r="I735" s="176"/>
      <c r="J735" s="176"/>
      <c r="K735" s="176"/>
      <c r="L735" s="176"/>
      <c r="M735" s="176"/>
      <c r="N735" s="176"/>
      <c r="O735" s="176"/>
      <c r="P735" s="176"/>
      <c r="Q735" s="430"/>
      <c r="R735" s="430"/>
      <c r="S735" s="430"/>
      <c r="T735" s="430"/>
      <c r="U735" s="430"/>
      <c r="V735" s="430"/>
      <c r="W735" s="430"/>
      <c r="X735" s="430"/>
      <c r="Y735" s="430"/>
      <c r="Z735" s="430"/>
    </row>
    <row r="736">
      <c r="A736" s="427" t="s">
        <v>2237</v>
      </c>
      <c r="B736" s="134" t="s">
        <v>2238</v>
      </c>
      <c r="C736" s="176"/>
      <c r="D736" s="390" t="s">
        <v>195</v>
      </c>
      <c r="F736" s="134" t="s">
        <v>581</v>
      </c>
      <c r="G736" s="429">
        <v>0.05</v>
      </c>
      <c r="H736" s="176"/>
      <c r="I736" s="176"/>
      <c r="J736" s="176"/>
      <c r="K736" s="176"/>
      <c r="L736" s="176"/>
      <c r="M736" s="176"/>
      <c r="N736" s="176"/>
      <c r="O736" s="176"/>
      <c r="P736" s="176"/>
      <c r="Q736" s="430"/>
      <c r="R736" s="430"/>
      <c r="S736" s="430"/>
      <c r="T736" s="430"/>
      <c r="U736" s="430"/>
      <c r="V736" s="430"/>
      <c r="W736" s="430"/>
      <c r="X736" s="430"/>
      <c r="Y736" s="430"/>
      <c r="Z736" s="430"/>
    </row>
    <row r="737">
      <c r="A737" s="427" t="s">
        <v>2239</v>
      </c>
      <c r="B737" s="134" t="s">
        <v>2240</v>
      </c>
      <c r="C737" s="176"/>
      <c r="D737" s="390" t="s">
        <v>195</v>
      </c>
      <c r="F737" s="134" t="s">
        <v>581</v>
      </c>
      <c r="G737" s="429">
        <v>0.05</v>
      </c>
      <c r="H737" s="176"/>
      <c r="I737" s="176"/>
      <c r="J737" s="176"/>
      <c r="K737" s="176"/>
      <c r="L737" s="176"/>
      <c r="M737" s="176"/>
      <c r="N737" s="176"/>
      <c r="O737" s="176"/>
      <c r="P737" s="176"/>
      <c r="Q737" s="430"/>
      <c r="R737" s="430"/>
      <c r="S737" s="430"/>
      <c r="T737" s="430"/>
      <c r="U737" s="430"/>
      <c r="V737" s="430"/>
      <c r="W737" s="430"/>
      <c r="X737" s="430"/>
      <c r="Y737" s="430"/>
      <c r="Z737" s="430"/>
    </row>
    <row r="738">
      <c r="A738" s="427" t="s">
        <v>2241</v>
      </c>
      <c r="B738" s="134" t="s">
        <v>2242</v>
      </c>
      <c r="C738" s="176"/>
      <c r="D738" s="390" t="s">
        <v>195</v>
      </c>
      <c r="F738" s="134" t="s">
        <v>581</v>
      </c>
      <c r="G738" s="429">
        <v>0.1</v>
      </c>
      <c r="H738" s="176"/>
      <c r="I738" s="176"/>
      <c r="J738" s="176"/>
      <c r="K738" s="176"/>
      <c r="L738" s="176"/>
      <c r="M738" s="176"/>
      <c r="N738" s="176"/>
      <c r="O738" s="176"/>
      <c r="P738" s="176"/>
      <c r="Q738" s="430"/>
      <c r="R738" s="430"/>
      <c r="S738" s="430"/>
      <c r="T738" s="430"/>
      <c r="U738" s="430"/>
      <c r="V738" s="430"/>
      <c r="W738" s="430"/>
      <c r="X738" s="430"/>
      <c r="Y738" s="430"/>
      <c r="Z738" s="430"/>
    </row>
    <row r="739">
      <c r="A739" s="427" t="s">
        <v>606</v>
      </c>
      <c r="B739" s="434" t="s">
        <v>2243</v>
      </c>
      <c r="C739" s="176"/>
      <c r="D739" s="390" t="s">
        <v>195</v>
      </c>
      <c r="F739" s="134" t="s">
        <v>581</v>
      </c>
      <c r="G739" s="429">
        <v>0.15</v>
      </c>
      <c r="H739" s="176"/>
      <c r="I739" s="176"/>
      <c r="J739" s="176"/>
      <c r="K739" s="176"/>
      <c r="L739" s="176"/>
      <c r="M739" s="176"/>
      <c r="N739" s="176"/>
      <c r="O739" s="176"/>
      <c r="P739" s="176"/>
      <c r="Q739" s="430"/>
      <c r="R739" s="430"/>
      <c r="S739" s="430"/>
      <c r="T739" s="430"/>
      <c r="U739" s="430"/>
      <c r="V739" s="430"/>
      <c r="W739" s="430"/>
      <c r="X739" s="430"/>
      <c r="Y739" s="430"/>
      <c r="Z739" s="430"/>
    </row>
    <row r="740">
      <c r="A740" s="427" t="s">
        <v>607</v>
      </c>
      <c r="B740" s="434" t="s">
        <v>2244</v>
      </c>
      <c r="C740" s="176"/>
      <c r="D740" s="390" t="s">
        <v>195</v>
      </c>
      <c r="F740" s="134" t="s">
        <v>581</v>
      </c>
      <c r="G740" s="429">
        <v>0.15</v>
      </c>
      <c r="H740" s="176"/>
      <c r="I740" s="176"/>
      <c r="J740" s="176"/>
      <c r="K740" s="176"/>
      <c r="L740" s="176"/>
      <c r="M740" s="176"/>
      <c r="N740" s="176"/>
      <c r="O740" s="176"/>
      <c r="P740" s="176"/>
      <c r="Q740" s="430"/>
      <c r="R740" s="430"/>
      <c r="S740" s="430"/>
      <c r="T740" s="430"/>
      <c r="U740" s="430"/>
      <c r="V740" s="430"/>
      <c r="W740" s="430"/>
      <c r="X740" s="430"/>
      <c r="Y740" s="430"/>
      <c r="Z740" s="430"/>
    </row>
    <row r="741">
      <c r="A741" s="427" t="s">
        <v>2245</v>
      </c>
      <c r="B741" s="134" t="s">
        <v>2246</v>
      </c>
      <c r="C741" s="176"/>
      <c r="D741" s="390" t="s">
        <v>195</v>
      </c>
      <c r="F741" s="134" t="s">
        <v>581</v>
      </c>
      <c r="G741" s="429">
        <v>0.15</v>
      </c>
      <c r="H741" s="176"/>
      <c r="I741" s="176"/>
      <c r="J741" s="176"/>
      <c r="K741" s="176"/>
      <c r="L741" s="176"/>
      <c r="M741" s="176"/>
      <c r="N741" s="176"/>
      <c r="O741" s="176"/>
      <c r="P741" s="176"/>
      <c r="Q741" s="430"/>
      <c r="R741" s="430"/>
      <c r="S741" s="430"/>
      <c r="T741" s="430"/>
      <c r="U741" s="430"/>
      <c r="V741" s="430"/>
      <c r="W741" s="430"/>
      <c r="X741" s="430"/>
      <c r="Y741" s="430"/>
      <c r="Z741" s="430"/>
    </row>
    <row r="742">
      <c r="A742" s="427" t="s">
        <v>865</v>
      </c>
      <c r="B742" s="134" t="s">
        <v>2247</v>
      </c>
      <c r="C742" s="176"/>
      <c r="D742" s="390" t="s">
        <v>195</v>
      </c>
      <c r="E742" s="193" t="s">
        <v>2248</v>
      </c>
      <c r="F742" s="134" t="s">
        <v>581</v>
      </c>
      <c r="G742" s="429">
        <v>0.15</v>
      </c>
      <c r="H742" s="176"/>
      <c r="I742" s="176"/>
      <c r="J742" s="176"/>
      <c r="K742" s="176"/>
      <c r="L742" s="176"/>
      <c r="M742" s="176"/>
      <c r="N742" s="176"/>
      <c r="O742" s="176"/>
      <c r="P742" s="176"/>
      <c r="Q742" s="430"/>
      <c r="R742" s="430"/>
      <c r="S742" s="430"/>
      <c r="T742" s="430"/>
      <c r="U742" s="430"/>
      <c r="V742" s="430"/>
      <c r="W742" s="430"/>
      <c r="X742" s="430"/>
      <c r="Y742" s="430"/>
      <c r="Z742" s="430"/>
    </row>
    <row r="743">
      <c r="A743" s="427" t="s">
        <v>2249</v>
      </c>
      <c r="B743" s="134" t="s">
        <v>2250</v>
      </c>
      <c r="C743" s="176"/>
      <c r="D743" s="390" t="s">
        <v>195</v>
      </c>
      <c r="E743" s="193" t="s">
        <v>2248</v>
      </c>
      <c r="F743" s="134" t="s">
        <v>581</v>
      </c>
      <c r="G743" s="429">
        <v>0.15</v>
      </c>
      <c r="H743" s="176"/>
      <c r="I743" s="176"/>
      <c r="J743" s="176"/>
      <c r="K743" s="176"/>
      <c r="L743" s="176"/>
      <c r="M743" s="176"/>
      <c r="N743" s="176"/>
      <c r="O743" s="176"/>
      <c r="P743" s="176"/>
      <c r="Q743" s="430"/>
      <c r="R743" s="430"/>
      <c r="S743" s="430"/>
      <c r="T743" s="430"/>
      <c r="U743" s="430"/>
      <c r="V743" s="430"/>
      <c r="W743" s="430"/>
      <c r="X743" s="430"/>
      <c r="Y743" s="430"/>
      <c r="Z743" s="430"/>
    </row>
    <row r="744">
      <c r="A744" s="427" t="s">
        <v>2251</v>
      </c>
      <c r="B744" s="134" t="s">
        <v>2252</v>
      </c>
      <c r="C744" s="176"/>
      <c r="D744" s="390" t="s">
        <v>195</v>
      </c>
      <c r="E744" s="193" t="s">
        <v>2253</v>
      </c>
      <c r="F744" s="134" t="s">
        <v>581</v>
      </c>
      <c r="G744" s="429">
        <v>0.15</v>
      </c>
      <c r="H744" s="176"/>
      <c r="I744" s="176"/>
      <c r="J744" s="176"/>
      <c r="K744" s="176"/>
      <c r="L744" s="176"/>
      <c r="M744" s="176"/>
      <c r="N744" s="176"/>
      <c r="O744" s="176"/>
      <c r="P744" s="176"/>
      <c r="Q744" s="430"/>
      <c r="R744" s="430"/>
      <c r="S744" s="430"/>
      <c r="T744" s="430"/>
      <c r="U744" s="430"/>
      <c r="V744" s="430"/>
      <c r="W744" s="430"/>
      <c r="X744" s="430"/>
      <c r="Y744" s="430"/>
      <c r="Z744" s="430"/>
    </row>
    <row r="745">
      <c r="A745" s="427" t="s">
        <v>697</v>
      </c>
      <c r="B745" s="134" t="s">
        <v>2254</v>
      </c>
      <c r="C745" s="176"/>
      <c r="D745" s="390" t="s">
        <v>195</v>
      </c>
      <c r="E745" s="193" t="s">
        <v>2253</v>
      </c>
      <c r="F745" s="134" t="s">
        <v>581</v>
      </c>
      <c r="G745" s="429">
        <v>0.15</v>
      </c>
      <c r="H745" s="176"/>
      <c r="I745" s="176"/>
      <c r="J745" s="176"/>
      <c r="K745" s="176"/>
      <c r="L745" s="176"/>
      <c r="M745" s="176"/>
      <c r="N745" s="176"/>
      <c r="O745" s="176"/>
      <c r="P745" s="176"/>
      <c r="Q745" s="430"/>
      <c r="R745" s="430"/>
      <c r="S745" s="430"/>
      <c r="T745" s="430"/>
      <c r="U745" s="430"/>
      <c r="V745" s="430"/>
      <c r="W745" s="430"/>
      <c r="X745" s="430"/>
      <c r="Y745" s="430"/>
      <c r="Z745" s="430"/>
    </row>
    <row r="746">
      <c r="A746" s="427" t="s">
        <v>2255</v>
      </c>
      <c r="B746" s="134" t="s">
        <v>2256</v>
      </c>
      <c r="C746" s="176"/>
      <c r="D746" s="390" t="s">
        <v>195</v>
      </c>
      <c r="E746" s="193" t="s">
        <v>2257</v>
      </c>
      <c r="F746" s="134" t="s">
        <v>581</v>
      </c>
      <c r="G746" s="429">
        <v>0.27</v>
      </c>
      <c r="H746" s="176"/>
      <c r="I746" s="176"/>
      <c r="J746" s="176"/>
      <c r="K746" s="176"/>
      <c r="L746" s="176"/>
      <c r="M746" s="176"/>
      <c r="N746" s="176"/>
      <c r="O746" s="176"/>
      <c r="P746" s="176"/>
      <c r="Q746" s="430"/>
      <c r="R746" s="430"/>
      <c r="S746" s="430"/>
      <c r="T746" s="430"/>
      <c r="U746" s="430"/>
      <c r="V746" s="430"/>
      <c r="W746" s="430"/>
      <c r="X746" s="430"/>
      <c r="Y746" s="430"/>
      <c r="Z746" s="430"/>
    </row>
    <row r="747">
      <c r="A747" s="427" t="s">
        <v>618</v>
      </c>
      <c r="B747" s="134" t="s">
        <v>2258</v>
      </c>
      <c r="C747" s="176"/>
      <c r="D747" s="390" t="s">
        <v>195</v>
      </c>
      <c r="E747" s="193" t="s">
        <v>2257</v>
      </c>
      <c r="F747" s="134" t="s">
        <v>581</v>
      </c>
      <c r="G747" s="429">
        <v>0.27</v>
      </c>
      <c r="H747" s="176"/>
      <c r="I747" s="176"/>
      <c r="J747" s="176"/>
      <c r="K747" s="176"/>
      <c r="L747" s="176"/>
      <c r="M747" s="176"/>
      <c r="N747" s="176"/>
      <c r="O747" s="176"/>
      <c r="P747" s="176"/>
      <c r="Q747" s="430"/>
      <c r="R747" s="430"/>
      <c r="S747" s="430"/>
      <c r="T747" s="430"/>
      <c r="U747" s="430"/>
      <c r="V747" s="430"/>
      <c r="W747" s="430"/>
      <c r="X747" s="430"/>
      <c r="Y747" s="430"/>
      <c r="Z747" s="430"/>
    </row>
    <row r="748">
      <c r="A748" s="427" t="s">
        <v>585</v>
      </c>
      <c r="B748" s="134" t="s">
        <v>2259</v>
      </c>
      <c r="C748" s="176"/>
      <c r="D748" s="390" t="s">
        <v>195</v>
      </c>
      <c r="E748" s="193" t="s">
        <v>2260</v>
      </c>
      <c r="F748" s="134" t="s">
        <v>581</v>
      </c>
      <c r="G748" s="429">
        <v>0.27</v>
      </c>
      <c r="H748" s="176"/>
      <c r="I748" s="176"/>
      <c r="J748" s="176"/>
      <c r="K748" s="176"/>
      <c r="L748" s="176"/>
      <c r="M748" s="176"/>
      <c r="N748" s="176"/>
      <c r="O748" s="176"/>
      <c r="P748" s="176"/>
      <c r="Q748" s="430"/>
      <c r="R748" s="430"/>
      <c r="S748" s="430"/>
      <c r="T748" s="430"/>
      <c r="U748" s="430"/>
      <c r="V748" s="430"/>
      <c r="W748" s="430"/>
      <c r="X748" s="430"/>
      <c r="Y748" s="430"/>
      <c r="Z748" s="430"/>
    </row>
    <row r="749">
      <c r="A749" s="427" t="s">
        <v>863</v>
      </c>
      <c r="B749" s="134" t="s">
        <v>2261</v>
      </c>
      <c r="C749" s="176"/>
      <c r="D749" s="390" t="s">
        <v>195</v>
      </c>
      <c r="E749" s="193" t="s">
        <v>2260</v>
      </c>
      <c r="F749" s="134" t="s">
        <v>581</v>
      </c>
      <c r="G749" s="429">
        <v>1.7</v>
      </c>
      <c r="H749" s="176"/>
      <c r="I749" s="176"/>
      <c r="J749" s="176"/>
      <c r="K749" s="176"/>
      <c r="L749" s="176"/>
      <c r="M749" s="176"/>
      <c r="N749" s="176"/>
      <c r="O749" s="176"/>
      <c r="P749" s="176"/>
      <c r="Q749" s="430"/>
      <c r="R749" s="430"/>
      <c r="S749" s="430"/>
      <c r="T749" s="430"/>
      <c r="U749" s="430"/>
      <c r="V749" s="430"/>
      <c r="W749" s="430"/>
      <c r="X749" s="430"/>
      <c r="Y749" s="430"/>
      <c r="Z749" s="430"/>
    </row>
    <row r="750">
      <c r="A750" s="427" t="s">
        <v>736</v>
      </c>
      <c r="B750" s="134" t="s">
        <v>2262</v>
      </c>
      <c r="C750" s="176"/>
      <c r="D750" s="390" t="s">
        <v>195</v>
      </c>
      <c r="E750" s="193"/>
      <c r="F750" s="134" t="s">
        <v>581</v>
      </c>
      <c r="G750" s="429">
        <v>0.1</v>
      </c>
      <c r="H750" s="176"/>
      <c r="I750" s="176"/>
      <c r="J750" s="176"/>
      <c r="K750" s="176"/>
      <c r="L750" s="176"/>
      <c r="M750" s="176"/>
      <c r="N750" s="176"/>
      <c r="O750" s="176"/>
      <c r="P750" s="176"/>
      <c r="Q750" s="430"/>
      <c r="R750" s="430"/>
      <c r="S750" s="430"/>
      <c r="T750" s="430"/>
      <c r="U750" s="430"/>
      <c r="V750" s="430"/>
      <c r="W750" s="430"/>
      <c r="X750" s="430"/>
      <c r="Y750" s="430"/>
      <c r="Z750" s="430"/>
    </row>
    <row r="751">
      <c r="A751" s="427" t="s">
        <v>820</v>
      </c>
      <c r="B751" s="134" t="s">
        <v>2263</v>
      </c>
      <c r="C751" s="176"/>
      <c r="D751" s="390" t="s">
        <v>195</v>
      </c>
      <c r="E751" s="193"/>
      <c r="F751" s="134" t="s">
        <v>581</v>
      </c>
      <c r="G751" s="429">
        <v>0.1</v>
      </c>
      <c r="H751" s="176"/>
      <c r="I751" s="176"/>
      <c r="J751" s="176"/>
      <c r="K751" s="176"/>
      <c r="L751" s="176"/>
      <c r="M751" s="176"/>
      <c r="N751" s="176"/>
      <c r="O751" s="176"/>
      <c r="P751" s="176"/>
      <c r="Q751" s="430"/>
      <c r="R751" s="430"/>
      <c r="S751" s="430"/>
      <c r="T751" s="430"/>
      <c r="U751" s="430"/>
      <c r="V751" s="430"/>
      <c r="W751" s="430"/>
      <c r="X751" s="430"/>
      <c r="Y751" s="430"/>
      <c r="Z751" s="430"/>
    </row>
    <row r="752">
      <c r="A752" s="427" t="s">
        <v>536</v>
      </c>
      <c r="B752" s="134" t="s">
        <v>2264</v>
      </c>
      <c r="C752" s="176"/>
      <c r="D752" s="390" t="s">
        <v>195</v>
      </c>
      <c r="E752" s="193"/>
      <c r="F752" s="134" t="s">
        <v>581</v>
      </c>
      <c r="G752" s="429">
        <v>0.15</v>
      </c>
      <c r="H752" s="176"/>
      <c r="I752" s="176"/>
      <c r="J752" s="176"/>
      <c r="K752" s="176"/>
      <c r="L752" s="176"/>
      <c r="M752" s="176"/>
      <c r="N752" s="176"/>
      <c r="O752" s="176"/>
      <c r="P752" s="176"/>
      <c r="Q752" s="430"/>
      <c r="R752" s="430"/>
      <c r="S752" s="430"/>
      <c r="T752" s="430"/>
      <c r="U752" s="430"/>
      <c r="V752" s="430"/>
      <c r="W752" s="430"/>
      <c r="X752" s="430"/>
      <c r="Y752" s="430"/>
      <c r="Z752" s="430"/>
    </row>
    <row r="753">
      <c r="A753" s="427" t="s">
        <v>866</v>
      </c>
      <c r="B753" s="134" t="s">
        <v>2264</v>
      </c>
      <c r="C753" s="176"/>
      <c r="D753" s="390" t="s">
        <v>195</v>
      </c>
      <c r="E753" s="193"/>
      <c r="F753" s="134" t="s">
        <v>581</v>
      </c>
      <c r="G753" s="429">
        <v>0.15</v>
      </c>
      <c r="H753" s="176"/>
      <c r="I753" s="176"/>
      <c r="J753" s="176"/>
      <c r="K753" s="176"/>
      <c r="L753" s="176"/>
      <c r="M753" s="176"/>
      <c r="N753" s="176"/>
      <c r="O753" s="176"/>
      <c r="P753" s="176"/>
      <c r="Q753" s="430"/>
      <c r="R753" s="430"/>
      <c r="S753" s="430"/>
      <c r="T753" s="430"/>
      <c r="U753" s="430"/>
      <c r="V753" s="430"/>
      <c r="W753" s="430"/>
      <c r="X753" s="430"/>
      <c r="Y753" s="430"/>
      <c r="Z753" s="430"/>
    </row>
    <row r="754">
      <c r="A754" s="427" t="s">
        <v>2265</v>
      </c>
      <c r="B754" s="134" t="s">
        <v>2266</v>
      </c>
      <c r="C754" s="176"/>
      <c r="D754" s="390" t="s">
        <v>195</v>
      </c>
      <c r="E754" s="193"/>
      <c r="F754" s="134" t="s">
        <v>581</v>
      </c>
      <c r="G754" s="429">
        <v>0.15</v>
      </c>
      <c r="H754" s="176"/>
      <c r="I754" s="176"/>
      <c r="J754" s="176"/>
      <c r="K754" s="176"/>
      <c r="L754" s="176"/>
      <c r="M754" s="176"/>
      <c r="N754" s="176"/>
      <c r="O754" s="176"/>
      <c r="P754" s="176"/>
      <c r="Q754" s="430"/>
      <c r="R754" s="430"/>
      <c r="S754" s="430"/>
      <c r="T754" s="430"/>
      <c r="U754" s="430"/>
      <c r="V754" s="430"/>
      <c r="W754" s="430"/>
      <c r="X754" s="430"/>
      <c r="Y754" s="430"/>
      <c r="Z754" s="430"/>
    </row>
    <row r="755">
      <c r="A755" s="427" t="s">
        <v>619</v>
      </c>
      <c r="B755" s="134" t="s">
        <v>2267</v>
      </c>
      <c r="C755" s="176"/>
      <c r="D755" s="390" t="s">
        <v>195</v>
      </c>
      <c r="E755" s="193"/>
      <c r="F755" s="134" t="s">
        <v>581</v>
      </c>
      <c r="G755" s="429">
        <v>0.15</v>
      </c>
      <c r="H755" s="176"/>
      <c r="I755" s="176"/>
      <c r="J755" s="176"/>
      <c r="K755" s="176"/>
      <c r="L755" s="176"/>
      <c r="M755" s="176"/>
      <c r="N755" s="176"/>
      <c r="O755" s="176"/>
      <c r="P755" s="176"/>
      <c r="Q755" s="430"/>
      <c r="R755" s="430"/>
      <c r="S755" s="430"/>
      <c r="T755" s="430"/>
      <c r="U755" s="430"/>
      <c r="V755" s="430"/>
      <c r="W755" s="430"/>
      <c r="X755" s="430"/>
      <c r="Y755" s="430"/>
      <c r="Z755" s="430"/>
    </row>
    <row r="756">
      <c r="A756" s="427" t="s">
        <v>789</v>
      </c>
      <c r="B756" s="134" t="s">
        <v>2268</v>
      </c>
      <c r="C756" s="176"/>
      <c r="D756" s="390" t="s">
        <v>195</v>
      </c>
      <c r="E756" s="193"/>
      <c r="F756" s="134" t="s">
        <v>581</v>
      </c>
      <c r="G756" s="429">
        <v>0.2</v>
      </c>
      <c r="H756" s="176"/>
      <c r="I756" s="176"/>
      <c r="J756" s="176"/>
      <c r="K756" s="176"/>
      <c r="L756" s="176"/>
      <c r="M756" s="176"/>
      <c r="N756" s="176"/>
      <c r="O756" s="176"/>
      <c r="P756" s="176"/>
      <c r="Q756" s="430"/>
      <c r="R756" s="430"/>
      <c r="S756" s="430"/>
      <c r="T756" s="430"/>
      <c r="U756" s="430"/>
      <c r="V756" s="430"/>
      <c r="W756" s="430"/>
      <c r="X756" s="430"/>
      <c r="Y756" s="430"/>
      <c r="Z756" s="430"/>
    </row>
    <row r="757">
      <c r="A757" s="427" t="s">
        <v>2269</v>
      </c>
      <c r="B757" s="134" t="s">
        <v>2270</v>
      </c>
      <c r="C757" s="176"/>
      <c r="D757" s="390" t="s">
        <v>195</v>
      </c>
      <c r="E757" s="193"/>
      <c r="F757" s="134" t="s">
        <v>581</v>
      </c>
      <c r="G757" s="429">
        <v>0.95</v>
      </c>
      <c r="H757" s="176"/>
      <c r="I757" s="176"/>
      <c r="J757" s="176"/>
      <c r="K757" s="176"/>
      <c r="L757" s="176"/>
      <c r="M757" s="176"/>
      <c r="N757" s="176"/>
      <c r="O757" s="176"/>
      <c r="P757" s="176"/>
      <c r="Q757" s="430"/>
      <c r="R757" s="430"/>
      <c r="S757" s="430"/>
      <c r="T757" s="430"/>
      <c r="U757" s="430"/>
      <c r="V757" s="430"/>
      <c r="W757" s="430"/>
      <c r="X757" s="430"/>
      <c r="Y757" s="430"/>
      <c r="Z757" s="430"/>
    </row>
    <row r="758">
      <c r="A758" s="427" t="s">
        <v>791</v>
      </c>
      <c r="B758" s="134" t="s">
        <v>2271</v>
      </c>
      <c r="C758" s="176"/>
      <c r="D758" s="390" t="s">
        <v>195</v>
      </c>
      <c r="E758" s="193"/>
      <c r="F758" s="134" t="s">
        <v>581</v>
      </c>
      <c r="G758" s="429">
        <v>0.95</v>
      </c>
      <c r="H758" s="176"/>
      <c r="I758" s="176"/>
      <c r="J758" s="176"/>
      <c r="K758" s="176"/>
      <c r="L758" s="176"/>
      <c r="M758" s="176"/>
      <c r="N758" s="176"/>
      <c r="O758" s="176"/>
      <c r="P758" s="176"/>
      <c r="Q758" s="430"/>
      <c r="R758" s="430"/>
      <c r="S758" s="430"/>
      <c r="T758" s="430"/>
      <c r="U758" s="430"/>
      <c r="V758" s="430"/>
      <c r="W758" s="430"/>
      <c r="X758" s="430"/>
      <c r="Y758" s="430"/>
      <c r="Z758" s="430"/>
    </row>
    <row r="759">
      <c r="A759" s="427" t="s">
        <v>693</v>
      </c>
      <c r="B759" s="134" t="s">
        <v>2272</v>
      </c>
      <c r="C759" s="176"/>
      <c r="D759" s="390" t="s">
        <v>195</v>
      </c>
      <c r="E759" s="193"/>
      <c r="F759" s="134" t="s">
        <v>581</v>
      </c>
      <c r="G759" s="429">
        <v>1.04</v>
      </c>
      <c r="H759" s="176"/>
      <c r="I759" s="176"/>
      <c r="J759" s="176"/>
      <c r="K759" s="176"/>
      <c r="L759" s="176"/>
      <c r="M759" s="176"/>
      <c r="N759" s="176"/>
      <c r="O759" s="176"/>
      <c r="P759" s="176"/>
      <c r="Q759" s="430"/>
      <c r="R759" s="430"/>
      <c r="S759" s="430"/>
      <c r="T759" s="430"/>
      <c r="U759" s="430"/>
      <c r="V759" s="430"/>
      <c r="W759" s="430"/>
      <c r="X759" s="430"/>
      <c r="Y759" s="430"/>
      <c r="Z759" s="430"/>
    </row>
    <row r="760">
      <c r="A760" s="427" t="s">
        <v>803</v>
      </c>
      <c r="B760" s="134" t="s">
        <v>2273</v>
      </c>
      <c r="C760" s="176"/>
      <c r="D760" s="390" t="s">
        <v>195</v>
      </c>
      <c r="E760" s="193"/>
      <c r="F760" s="134" t="s">
        <v>581</v>
      </c>
      <c r="G760" s="429">
        <v>1.2</v>
      </c>
      <c r="H760" s="176"/>
      <c r="I760" s="176"/>
      <c r="J760" s="176"/>
      <c r="K760" s="176"/>
      <c r="L760" s="176"/>
      <c r="M760" s="176"/>
      <c r="N760" s="176"/>
      <c r="O760" s="176"/>
      <c r="P760" s="176"/>
      <c r="Q760" s="430"/>
      <c r="R760" s="430"/>
      <c r="S760" s="430"/>
      <c r="T760" s="430"/>
      <c r="U760" s="430"/>
      <c r="V760" s="430"/>
      <c r="W760" s="430"/>
      <c r="X760" s="430"/>
      <c r="Y760" s="430"/>
      <c r="Z760" s="430"/>
    </row>
    <row r="761">
      <c r="A761" s="427" t="s">
        <v>793</v>
      </c>
      <c r="B761" s="134" t="s">
        <v>2274</v>
      </c>
      <c r="C761" s="176"/>
      <c r="D761" s="390" t="s">
        <v>195</v>
      </c>
      <c r="E761" s="193"/>
      <c r="F761" s="134" t="s">
        <v>581</v>
      </c>
      <c r="G761" s="429">
        <v>1.04</v>
      </c>
      <c r="H761" s="176"/>
      <c r="I761" s="176"/>
      <c r="J761" s="176"/>
      <c r="K761" s="176"/>
      <c r="L761" s="176"/>
      <c r="M761" s="176"/>
      <c r="N761" s="176"/>
      <c r="O761" s="176"/>
      <c r="P761" s="176"/>
      <c r="Q761" s="430"/>
      <c r="R761" s="430"/>
      <c r="S761" s="430"/>
      <c r="T761" s="430"/>
      <c r="U761" s="430"/>
      <c r="V761" s="430"/>
      <c r="W761" s="430"/>
      <c r="X761" s="430"/>
      <c r="Y761" s="430"/>
      <c r="Z761" s="430"/>
    </row>
    <row r="762">
      <c r="A762" s="427" t="s">
        <v>794</v>
      </c>
      <c r="B762" s="134" t="s">
        <v>2275</v>
      </c>
      <c r="C762" s="176"/>
      <c r="D762" s="390" t="s">
        <v>195</v>
      </c>
      <c r="E762" s="193"/>
      <c r="F762" s="134" t="s">
        <v>581</v>
      </c>
      <c r="G762" s="429">
        <v>1.2</v>
      </c>
      <c r="H762" s="176"/>
      <c r="I762" s="176"/>
      <c r="J762" s="176"/>
      <c r="K762" s="176"/>
      <c r="L762" s="176"/>
      <c r="M762" s="176"/>
      <c r="N762" s="176"/>
      <c r="O762" s="176"/>
      <c r="P762" s="176"/>
      <c r="Q762" s="430"/>
      <c r="R762" s="430"/>
      <c r="S762" s="430"/>
      <c r="T762" s="430"/>
      <c r="U762" s="430"/>
      <c r="V762" s="430"/>
      <c r="W762" s="430"/>
      <c r="X762" s="430"/>
      <c r="Y762" s="430"/>
      <c r="Z762" s="430"/>
    </row>
    <row r="763">
      <c r="A763" s="427" t="s">
        <v>2276</v>
      </c>
      <c r="B763" s="134" t="s">
        <v>2277</v>
      </c>
      <c r="C763" s="176"/>
      <c r="D763" s="390" t="s">
        <v>195</v>
      </c>
      <c r="E763" s="193"/>
      <c r="F763" s="134" t="s">
        <v>581</v>
      </c>
      <c r="G763" s="429">
        <v>1.2</v>
      </c>
      <c r="H763" s="176"/>
      <c r="I763" s="176"/>
      <c r="J763" s="176"/>
      <c r="K763" s="176"/>
      <c r="L763" s="176"/>
      <c r="M763" s="176"/>
      <c r="N763" s="176"/>
      <c r="O763" s="176"/>
      <c r="P763" s="176"/>
      <c r="Q763" s="430"/>
      <c r="R763" s="430"/>
      <c r="S763" s="430"/>
      <c r="T763" s="430"/>
      <c r="U763" s="430"/>
      <c r="V763" s="430"/>
      <c r="W763" s="430"/>
      <c r="X763" s="430"/>
      <c r="Y763" s="430"/>
      <c r="Z763" s="430"/>
    </row>
    <row r="764">
      <c r="A764" s="427" t="s">
        <v>588</v>
      </c>
      <c r="B764" s="134" t="s">
        <v>2278</v>
      </c>
      <c r="C764" s="176"/>
      <c r="D764" s="390" t="s">
        <v>195</v>
      </c>
      <c r="E764" s="193"/>
      <c r="F764" s="134" t="s">
        <v>581</v>
      </c>
      <c r="G764" s="429">
        <v>0.5</v>
      </c>
      <c r="H764" s="176"/>
      <c r="I764" s="176"/>
      <c r="J764" s="176"/>
      <c r="K764" s="176"/>
      <c r="L764" s="176"/>
      <c r="M764" s="176"/>
      <c r="N764" s="176"/>
      <c r="O764" s="176"/>
      <c r="P764" s="176"/>
      <c r="Q764" s="430"/>
      <c r="R764" s="430"/>
      <c r="S764" s="430"/>
      <c r="T764" s="430"/>
      <c r="U764" s="430"/>
      <c r="V764" s="430"/>
      <c r="W764" s="430"/>
      <c r="X764" s="430"/>
      <c r="Y764" s="430"/>
      <c r="Z764" s="430"/>
    </row>
    <row r="765">
      <c r="A765" s="427" t="s">
        <v>589</v>
      </c>
      <c r="B765" s="134" t="s">
        <v>2279</v>
      </c>
      <c r="C765" s="176"/>
      <c r="D765" s="390" t="s">
        <v>195</v>
      </c>
      <c r="E765" s="193"/>
      <c r="F765" s="134" t="s">
        <v>581</v>
      </c>
      <c r="G765" s="429">
        <v>0.5</v>
      </c>
      <c r="H765" s="176"/>
      <c r="I765" s="176"/>
      <c r="J765" s="176"/>
      <c r="K765" s="176"/>
      <c r="L765" s="176"/>
      <c r="M765" s="176"/>
      <c r="N765" s="176"/>
      <c r="O765" s="176"/>
      <c r="P765" s="176"/>
      <c r="Q765" s="430"/>
      <c r="R765" s="430"/>
      <c r="S765" s="430"/>
      <c r="T765" s="430"/>
      <c r="U765" s="430"/>
      <c r="V765" s="430"/>
      <c r="W765" s="430"/>
      <c r="X765" s="430"/>
      <c r="Y765" s="430"/>
      <c r="Z765" s="430"/>
    </row>
    <row r="766">
      <c r="A766" s="427" t="s">
        <v>796</v>
      </c>
      <c r="B766" s="134" t="s">
        <v>2280</v>
      </c>
      <c r="C766" s="176"/>
      <c r="D766" s="390" t="s">
        <v>195</v>
      </c>
      <c r="E766" s="193"/>
      <c r="F766" s="134" t="s">
        <v>581</v>
      </c>
      <c r="G766" s="429">
        <v>0.63</v>
      </c>
      <c r="H766" s="176"/>
      <c r="I766" s="176"/>
      <c r="J766" s="176"/>
      <c r="K766" s="176"/>
      <c r="L766" s="176"/>
      <c r="M766" s="176"/>
      <c r="N766" s="176"/>
      <c r="O766" s="176"/>
      <c r="P766" s="176"/>
      <c r="Q766" s="430"/>
      <c r="R766" s="430"/>
      <c r="S766" s="430"/>
      <c r="T766" s="430"/>
      <c r="U766" s="430"/>
      <c r="V766" s="430"/>
      <c r="W766" s="430"/>
      <c r="X766" s="430"/>
      <c r="Y766" s="430"/>
      <c r="Z766" s="430"/>
    </row>
    <row r="767">
      <c r="A767" s="427" t="s">
        <v>2281</v>
      </c>
      <c r="B767" s="134" t="s">
        <v>2282</v>
      </c>
      <c r="C767" s="176"/>
      <c r="D767" s="390" t="s">
        <v>195</v>
      </c>
      <c r="E767" s="435"/>
      <c r="F767" s="134" t="s">
        <v>581</v>
      </c>
      <c r="G767" s="429">
        <v>0.27</v>
      </c>
      <c r="H767" s="176"/>
      <c r="I767" s="176"/>
      <c r="J767" s="176"/>
      <c r="K767" s="176"/>
      <c r="L767" s="176"/>
      <c r="M767" s="176"/>
      <c r="N767" s="176"/>
      <c r="O767" s="176"/>
      <c r="P767" s="176"/>
      <c r="Q767" s="430"/>
      <c r="R767" s="430"/>
      <c r="S767" s="430"/>
      <c r="T767" s="430"/>
      <c r="U767" s="430"/>
      <c r="V767" s="430"/>
      <c r="W767" s="430"/>
      <c r="X767" s="430"/>
      <c r="Y767" s="430"/>
      <c r="Z767" s="430"/>
    </row>
    <row r="768">
      <c r="A768" s="427" t="s">
        <v>788</v>
      </c>
      <c r="B768" s="134" t="s">
        <v>2283</v>
      </c>
      <c r="C768" s="176"/>
      <c r="D768" s="390" t="s">
        <v>195</v>
      </c>
      <c r="E768" s="193" t="s">
        <v>2284</v>
      </c>
      <c r="F768" s="134" t="s">
        <v>581</v>
      </c>
      <c r="G768" s="429">
        <v>0.1</v>
      </c>
      <c r="H768" s="176"/>
      <c r="I768" s="176"/>
      <c r="J768" s="176"/>
      <c r="K768" s="176"/>
      <c r="L768" s="176"/>
      <c r="M768" s="176"/>
      <c r="N768" s="176"/>
      <c r="O768" s="176"/>
      <c r="P768" s="176"/>
      <c r="Q768" s="430"/>
      <c r="R768" s="430"/>
      <c r="S768" s="430"/>
      <c r="T768" s="430"/>
      <c r="U768" s="430"/>
      <c r="V768" s="430"/>
      <c r="W768" s="430"/>
      <c r="X768" s="430"/>
      <c r="Y768" s="430"/>
      <c r="Z768" s="430"/>
    </row>
    <row r="769">
      <c r="A769" s="427" t="s">
        <v>2285</v>
      </c>
      <c r="B769" s="134" t="s">
        <v>2286</v>
      </c>
      <c r="C769" s="176"/>
      <c r="D769" s="390" t="s">
        <v>195</v>
      </c>
      <c r="E769" s="193" t="s">
        <v>2284</v>
      </c>
      <c r="F769" s="134" t="s">
        <v>581</v>
      </c>
      <c r="G769" s="429">
        <v>0.1</v>
      </c>
      <c r="H769" s="176"/>
      <c r="I769" s="176"/>
      <c r="J769" s="176"/>
      <c r="K769" s="176"/>
      <c r="L769" s="176"/>
      <c r="M769" s="176"/>
      <c r="N769" s="176"/>
      <c r="O769" s="176"/>
      <c r="P769" s="176"/>
      <c r="Q769" s="430"/>
      <c r="R769" s="430"/>
      <c r="S769" s="430"/>
      <c r="T769" s="430"/>
      <c r="U769" s="430"/>
      <c r="V769" s="430"/>
      <c r="W769" s="430"/>
      <c r="X769" s="430"/>
      <c r="Y769" s="430"/>
      <c r="Z769" s="430"/>
    </row>
    <row r="770">
      <c r="A770" s="427" t="s">
        <v>2287</v>
      </c>
      <c r="B770" s="134" t="s">
        <v>2288</v>
      </c>
      <c r="C770" s="176"/>
      <c r="D770" s="390" t="s">
        <v>195</v>
      </c>
      <c r="E770" s="193" t="s">
        <v>2284</v>
      </c>
      <c r="F770" s="134" t="s">
        <v>581</v>
      </c>
      <c r="G770" s="429">
        <v>0.1</v>
      </c>
      <c r="H770" s="176"/>
      <c r="I770" s="176"/>
      <c r="J770" s="176"/>
      <c r="K770" s="176"/>
      <c r="L770" s="176"/>
      <c r="M770" s="176"/>
      <c r="N770" s="176"/>
      <c r="O770" s="176"/>
      <c r="P770" s="176"/>
      <c r="Q770" s="430"/>
      <c r="R770" s="430"/>
      <c r="S770" s="430"/>
      <c r="T770" s="430"/>
      <c r="U770" s="430"/>
      <c r="V770" s="430"/>
      <c r="W770" s="430"/>
      <c r="X770" s="430"/>
      <c r="Y770" s="430"/>
      <c r="Z770" s="430"/>
    </row>
    <row r="771">
      <c r="A771" s="427" t="s">
        <v>805</v>
      </c>
      <c r="B771" s="134" t="s">
        <v>2289</v>
      </c>
      <c r="C771" s="176"/>
      <c r="D771" s="390" t="s">
        <v>195</v>
      </c>
      <c r="E771" s="193" t="s">
        <v>2284</v>
      </c>
      <c r="F771" s="134" t="s">
        <v>581</v>
      </c>
      <c r="G771" s="429">
        <v>0.1</v>
      </c>
      <c r="H771" s="176"/>
      <c r="I771" s="176"/>
      <c r="J771" s="176"/>
      <c r="K771" s="176"/>
      <c r="L771" s="176"/>
      <c r="M771" s="176"/>
      <c r="N771" s="176"/>
      <c r="O771" s="176"/>
      <c r="P771" s="176"/>
      <c r="Q771" s="430"/>
      <c r="R771" s="430"/>
      <c r="S771" s="430"/>
      <c r="T771" s="430"/>
      <c r="U771" s="430"/>
      <c r="V771" s="430"/>
      <c r="W771" s="430"/>
      <c r="X771" s="430"/>
      <c r="Y771" s="430"/>
      <c r="Z771" s="430"/>
    </row>
    <row r="772">
      <c r="A772" s="427" t="s">
        <v>2290</v>
      </c>
      <c r="B772" s="134" t="s">
        <v>2291</v>
      </c>
      <c r="C772" s="176"/>
      <c r="D772" s="390" t="s">
        <v>195</v>
      </c>
      <c r="E772" s="193" t="s">
        <v>2292</v>
      </c>
      <c r="F772" s="134" t="s">
        <v>581</v>
      </c>
      <c r="G772" s="429">
        <v>0.3</v>
      </c>
      <c r="H772" s="176"/>
      <c r="I772" s="176"/>
      <c r="J772" s="176"/>
      <c r="K772" s="176"/>
      <c r="L772" s="176"/>
      <c r="M772" s="176"/>
      <c r="N772" s="176"/>
      <c r="O772" s="176"/>
      <c r="P772" s="176"/>
      <c r="Q772" s="430"/>
      <c r="R772" s="430"/>
      <c r="S772" s="430"/>
      <c r="T772" s="430"/>
      <c r="U772" s="430"/>
      <c r="V772" s="430"/>
      <c r="W772" s="430"/>
      <c r="X772" s="430"/>
      <c r="Y772" s="430"/>
      <c r="Z772" s="430"/>
    </row>
    <row r="773">
      <c r="A773" s="427" t="s">
        <v>2293</v>
      </c>
      <c r="B773" s="134" t="s">
        <v>2294</v>
      </c>
      <c r="C773" s="176"/>
      <c r="D773" s="390" t="s">
        <v>195</v>
      </c>
      <c r="E773" s="193" t="s">
        <v>2292</v>
      </c>
      <c r="F773" s="134" t="s">
        <v>581</v>
      </c>
      <c r="G773" s="429">
        <v>0.3</v>
      </c>
      <c r="H773" s="176"/>
      <c r="I773" s="176"/>
      <c r="J773" s="176"/>
      <c r="K773" s="176"/>
      <c r="L773" s="176"/>
      <c r="M773" s="176"/>
      <c r="N773" s="176"/>
      <c r="O773" s="176"/>
      <c r="P773" s="176"/>
      <c r="Q773" s="430"/>
      <c r="R773" s="430"/>
      <c r="S773" s="430"/>
      <c r="T773" s="430"/>
      <c r="U773" s="430"/>
      <c r="V773" s="430"/>
      <c r="W773" s="430"/>
      <c r="X773" s="430"/>
      <c r="Y773" s="430"/>
      <c r="Z773" s="430"/>
    </row>
    <row r="774">
      <c r="A774" s="427" t="s">
        <v>2295</v>
      </c>
      <c r="B774" s="134" t="s">
        <v>2296</v>
      </c>
      <c r="C774" s="176"/>
      <c r="D774" s="390" t="s">
        <v>195</v>
      </c>
      <c r="E774" s="193" t="s">
        <v>2297</v>
      </c>
      <c r="F774" s="134" t="s">
        <v>581</v>
      </c>
      <c r="G774" s="429">
        <v>0.1</v>
      </c>
      <c r="H774" s="176"/>
      <c r="I774" s="176"/>
      <c r="J774" s="176"/>
      <c r="K774" s="176"/>
      <c r="L774" s="176"/>
      <c r="M774" s="176"/>
      <c r="N774" s="176"/>
      <c r="O774" s="176"/>
      <c r="P774" s="176"/>
      <c r="Q774" s="430"/>
      <c r="R774" s="430"/>
      <c r="S774" s="430"/>
      <c r="T774" s="430"/>
      <c r="U774" s="430"/>
      <c r="V774" s="430"/>
      <c r="W774" s="430"/>
      <c r="X774" s="430"/>
      <c r="Y774" s="430"/>
      <c r="Z774" s="430"/>
    </row>
    <row r="775">
      <c r="A775" s="427" t="s">
        <v>724</v>
      </c>
      <c r="B775" s="134" t="s">
        <v>2298</v>
      </c>
      <c r="C775" s="176"/>
      <c r="D775" s="390" t="s">
        <v>195</v>
      </c>
      <c r="E775" s="193" t="s">
        <v>2297</v>
      </c>
      <c r="F775" s="134" t="s">
        <v>581</v>
      </c>
      <c r="G775" s="429">
        <v>0.1</v>
      </c>
      <c r="H775" s="176"/>
      <c r="I775" s="176"/>
      <c r="J775" s="176"/>
      <c r="K775" s="176"/>
      <c r="L775" s="176"/>
      <c r="M775" s="176"/>
      <c r="N775" s="176"/>
      <c r="O775" s="176"/>
      <c r="P775" s="176"/>
      <c r="Q775" s="430"/>
      <c r="R775" s="430"/>
      <c r="S775" s="430"/>
      <c r="T775" s="430"/>
      <c r="U775" s="430"/>
      <c r="V775" s="430"/>
      <c r="W775" s="430"/>
      <c r="X775" s="430"/>
      <c r="Y775" s="430"/>
      <c r="Z775" s="430"/>
    </row>
    <row r="776">
      <c r="A776" s="427" t="s">
        <v>795</v>
      </c>
      <c r="B776" s="134" t="s">
        <v>2299</v>
      </c>
      <c r="C776" s="176"/>
      <c r="D776" s="390" t="s">
        <v>195</v>
      </c>
      <c r="E776" s="193" t="s">
        <v>2297</v>
      </c>
      <c r="F776" s="134" t="s">
        <v>581</v>
      </c>
      <c r="G776" s="429">
        <v>0.1</v>
      </c>
      <c r="H776" s="176"/>
      <c r="I776" s="176"/>
      <c r="J776" s="176"/>
      <c r="K776" s="176"/>
      <c r="L776" s="176"/>
      <c r="M776" s="176"/>
      <c r="N776" s="176"/>
      <c r="O776" s="176"/>
      <c r="P776" s="176"/>
      <c r="Q776" s="430"/>
      <c r="R776" s="430"/>
      <c r="S776" s="430"/>
      <c r="T776" s="430"/>
      <c r="U776" s="430"/>
      <c r="V776" s="430"/>
      <c r="W776" s="430"/>
      <c r="X776" s="430"/>
      <c r="Y776" s="430"/>
      <c r="Z776" s="430"/>
    </row>
    <row r="777">
      <c r="A777" s="427" t="s">
        <v>2300</v>
      </c>
      <c r="B777" s="134" t="s">
        <v>2301</v>
      </c>
      <c r="C777" s="176"/>
      <c r="D777" s="390" t="s">
        <v>195</v>
      </c>
      <c r="E777" s="193" t="s">
        <v>2297</v>
      </c>
      <c r="F777" s="134" t="s">
        <v>581</v>
      </c>
      <c r="G777" s="429">
        <v>0.1</v>
      </c>
      <c r="H777" s="176"/>
      <c r="I777" s="176"/>
      <c r="J777" s="176"/>
      <c r="K777" s="176"/>
      <c r="L777" s="176"/>
      <c r="M777" s="176"/>
      <c r="N777" s="176"/>
      <c r="O777" s="176"/>
      <c r="P777" s="176"/>
      <c r="Q777" s="430"/>
      <c r="R777" s="430"/>
      <c r="S777" s="430"/>
      <c r="T777" s="430"/>
      <c r="U777" s="430"/>
      <c r="V777" s="430"/>
      <c r="W777" s="430"/>
      <c r="X777" s="430"/>
      <c r="Y777" s="430"/>
      <c r="Z777" s="430"/>
    </row>
    <row r="778">
      <c r="A778" s="427" t="s">
        <v>797</v>
      </c>
      <c r="B778" s="134" t="s">
        <v>2302</v>
      </c>
      <c r="C778" s="176"/>
      <c r="D778" s="390" t="s">
        <v>195</v>
      </c>
      <c r="E778" s="193" t="s">
        <v>2303</v>
      </c>
      <c r="F778" s="134" t="s">
        <v>581</v>
      </c>
      <c r="G778" s="429">
        <v>0.07</v>
      </c>
      <c r="H778" s="176"/>
      <c r="I778" s="176"/>
      <c r="J778" s="176"/>
      <c r="K778" s="176"/>
      <c r="L778" s="176"/>
      <c r="M778" s="176"/>
      <c r="N778" s="176"/>
      <c r="O778" s="176"/>
      <c r="P778" s="176"/>
      <c r="Q778" s="430"/>
      <c r="R778" s="430"/>
      <c r="S778" s="430"/>
      <c r="T778" s="430"/>
      <c r="U778" s="430"/>
      <c r="V778" s="430"/>
      <c r="W778" s="430"/>
      <c r="X778" s="430"/>
      <c r="Y778" s="430"/>
      <c r="Z778" s="430"/>
    </row>
    <row r="779">
      <c r="A779" s="427" t="s">
        <v>798</v>
      </c>
      <c r="B779" s="134" t="s">
        <v>2304</v>
      </c>
      <c r="C779" s="176"/>
      <c r="D779" s="390" t="s">
        <v>195</v>
      </c>
      <c r="E779" s="193" t="s">
        <v>2303</v>
      </c>
      <c r="F779" s="134" t="s">
        <v>581</v>
      </c>
      <c r="G779" s="429">
        <v>0.07</v>
      </c>
      <c r="H779" s="176"/>
      <c r="I779" s="176"/>
      <c r="J779" s="176"/>
      <c r="K779" s="176"/>
      <c r="L779" s="176"/>
      <c r="M779" s="176"/>
      <c r="N779" s="176"/>
      <c r="O779" s="176"/>
      <c r="P779" s="176"/>
      <c r="Q779" s="430"/>
      <c r="R779" s="430"/>
      <c r="S779" s="430"/>
      <c r="T779" s="430"/>
      <c r="U779" s="430"/>
      <c r="V779" s="430"/>
      <c r="W779" s="430"/>
      <c r="X779" s="430"/>
      <c r="Y779" s="430"/>
      <c r="Z779" s="430"/>
    </row>
    <row r="780">
      <c r="A780" s="427" t="s">
        <v>726</v>
      </c>
      <c r="B780" s="134" t="s">
        <v>2305</v>
      </c>
      <c r="C780" s="176"/>
      <c r="D780" s="390" t="s">
        <v>195</v>
      </c>
      <c r="E780" s="193" t="s">
        <v>2303</v>
      </c>
      <c r="F780" s="134" t="s">
        <v>581</v>
      </c>
      <c r="G780" s="429">
        <v>0.07</v>
      </c>
      <c r="H780" s="176"/>
      <c r="I780" s="176"/>
      <c r="J780" s="176"/>
      <c r="K780" s="176"/>
      <c r="L780" s="176"/>
      <c r="M780" s="176"/>
      <c r="N780" s="176"/>
      <c r="O780" s="176"/>
      <c r="P780" s="176"/>
      <c r="Q780" s="430"/>
      <c r="R780" s="430"/>
      <c r="S780" s="430"/>
      <c r="T780" s="430"/>
      <c r="U780" s="430"/>
      <c r="V780" s="430"/>
      <c r="W780" s="430"/>
      <c r="X780" s="430"/>
      <c r="Y780" s="430"/>
      <c r="Z780" s="430"/>
    </row>
    <row r="781">
      <c r="A781" s="427" t="s">
        <v>799</v>
      </c>
      <c r="B781" s="134" t="s">
        <v>2306</v>
      </c>
      <c r="C781" s="176"/>
      <c r="D781" s="390" t="s">
        <v>195</v>
      </c>
      <c r="E781" s="193" t="s">
        <v>2303</v>
      </c>
      <c r="F781" s="134" t="s">
        <v>581</v>
      </c>
      <c r="G781" s="429">
        <v>0.07</v>
      </c>
      <c r="H781" s="176"/>
      <c r="I781" s="176"/>
      <c r="J781" s="176"/>
      <c r="K781" s="176"/>
      <c r="L781" s="176"/>
      <c r="M781" s="176"/>
      <c r="N781" s="176"/>
      <c r="O781" s="176"/>
      <c r="P781" s="176"/>
      <c r="Q781" s="430"/>
      <c r="R781" s="430"/>
      <c r="S781" s="430"/>
      <c r="T781" s="430"/>
      <c r="U781" s="430"/>
      <c r="V781" s="430"/>
      <c r="W781" s="430"/>
      <c r="X781" s="430"/>
      <c r="Y781" s="430"/>
      <c r="Z781" s="430"/>
    </row>
    <row r="782">
      <c r="A782" s="427" t="s">
        <v>800</v>
      </c>
      <c r="B782" s="134" t="s">
        <v>2307</v>
      </c>
      <c r="C782" s="176"/>
      <c r="D782" s="390" t="s">
        <v>195</v>
      </c>
      <c r="E782" s="193" t="s">
        <v>2303</v>
      </c>
      <c r="F782" s="134" t="s">
        <v>581</v>
      </c>
      <c r="G782" s="429">
        <v>0.07</v>
      </c>
      <c r="H782" s="176"/>
      <c r="I782" s="176"/>
      <c r="J782" s="176"/>
      <c r="K782" s="176"/>
      <c r="L782" s="176"/>
      <c r="M782" s="176"/>
      <c r="N782" s="176"/>
      <c r="O782" s="176"/>
      <c r="P782" s="176"/>
      <c r="Q782" s="430"/>
      <c r="R782" s="430"/>
      <c r="S782" s="430"/>
      <c r="T782" s="430"/>
      <c r="U782" s="430"/>
      <c r="V782" s="430"/>
      <c r="W782" s="430"/>
      <c r="X782" s="430"/>
      <c r="Y782" s="430"/>
      <c r="Z782" s="430"/>
    </row>
    <row r="783">
      <c r="A783" s="427" t="s">
        <v>787</v>
      </c>
      <c r="B783" s="134" t="s">
        <v>2308</v>
      </c>
      <c r="C783" s="176"/>
      <c r="D783" s="390" t="s">
        <v>195</v>
      </c>
      <c r="E783" s="193" t="s">
        <v>2303</v>
      </c>
      <c r="F783" s="134" t="s">
        <v>581</v>
      </c>
      <c r="G783" s="429">
        <v>0.07</v>
      </c>
      <c r="H783" s="176"/>
      <c r="I783" s="176"/>
      <c r="J783" s="176"/>
      <c r="K783" s="176"/>
      <c r="L783" s="176"/>
      <c r="M783" s="176"/>
      <c r="N783" s="176"/>
      <c r="O783" s="176"/>
      <c r="P783" s="176"/>
      <c r="Q783" s="430"/>
      <c r="R783" s="430"/>
      <c r="S783" s="430"/>
      <c r="T783" s="430"/>
      <c r="U783" s="430"/>
      <c r="V783" s="430"/>
      <c r="W783" s="430"/>
      <c r="X783" s="430"/>
      <c r="Y783" s="430"/>
      <c r="Z783" s="430"/>
    </row>
    <row r="784">
      <c r="A784" s="427" t="s">
        <v>801</v>
      </c>
      <c r="B784" s="134" t="s">
        <v>2309</v>
      </c>
      <c r="C784" s="176"/>
      <c r="D784" s="390" t="s">
        <v>195</v>
      </c>
      <c r="E784" s="193" t="s">
        <v>2310</v>
      </c>
      <c r="F784" s="134" t="s">
        <v>581</v>
      </c>
      <c r="G784" s="429">
        <v>0.07</v>
      </c>
      <c r="H784" s="176"/>
      <c r="I784" s="176"/>
      <c r="J784" s="176"/>
      <c r="K784" s="176"/>
      <c r="L784" s="176"/>
      <c r="M784" s="176"/>
      <c r="N784" s="176"/>
      <c r="O784" s="176"/>
      <c r="P784" s="176"/>
      <c r="Q784" s="430"/>
      <c r="R784" s="430"/>
      <c r="S784" s="430"/>
      <c r="T784" s="430"/>
      <c r="U784" s="430"/>
      <c r="V784" s="430"/>
      <c r="W784" s="430"/>
      <c r="X784" s="430"/>
      <c r="Y784" s="430"/>
      <c r="Z784" s="430"/>
    </row>
    <row r="785">
      <c r="A785" s="427" t="s">
        <v>2311</v>
      </c>
      <c r="B785" s="134" t="s">
        <v>2312</v>
      </c>
      <c r="C785" s="176"/>
      <c r="D785" s="390" t="s">
        <v>195</v>
      </c>
      <c r="E785" s="193" t="s">
        <v>2310</v>
      </c>
      <c r="F785" s="134" t="s">
        <v>581</v>
      </c>
      <c r="G785" s="429">
        <v>0.07</v>
      </c>
      <c r="H785" s="176"/>
      <c r="I785" s="176"/>
      <c r="J785" s="176"/>
      <c r="K785" s="176"/>
      <c r="L785" s="176"/>
      <c r="M785" s="176"/>
      <c r="N785" s="176"/>
      <c r="O785" s="176"/>
      <c r="P785" s="176"/>
      <c r="Q785" s="430"/>
      <c r="R785" s="430"/>
      <c r="S785" s="430"/>
      <c r="T785" s="430"/>
      <c r="U785" s="430"/>
      <c r="V785" s="430"/>
      <c r="W785" s="430"/>
      <c r="X785" s="430"/>
      <c r="Y785" s="430"/>
      <c r="Z785" s="430"/>
    </row>
    <row r="786">
      <c r="A786" s="427" t="s">
        <v>2313</v>
      </c>
      <c r="B786" s="134" t="s">
        <v>2314</v>
      </c>
      <c r="C786" s="176"/>
      <c r="D786" s="390" t="s">
        <v>195</v>
      </c>
      <c r="E786" s="193" t="s">
        <v>2315</v>
      </c>
      <c r="F786" s="134" t="s">
        <v>581</v>
      </c>
      <c r="G786" s="429">
        <v>0.07</v>
      </c>
      <c r="H786" s="176"/>
      <c r="I786" s="176"/>
      <c r="J786" s="176"/>
      <c r="K786" s="176"/>
      <c r="L786" s="176"/>
      <c r="M786" s="176"/>
      <c r="N786" s="176"/>
      <c r="O786" s="176"/>
      <c r="P786" s="176"/>
      <c r="Q786" s="430"/>
      <c r="R786" s="430"/>
      <c r="S786" s="430"/>
      <c r="T786" s="430"/>
      <c r="U786" s="430"/>
      <c r="V786" s="430"/>
      <c r="W786" s="430"/>
      <c r="X786" s="430"/>
      <c r="Y786" s="430"/>
      <c r="Z786" s="430"/>
    </row>
    <row r="787">
      <c r="A787" s="427" t="s">
        <v>2316</v>
      </c>
      <c r="B787" s="134" t="s">
        <v>2317</v>
      </c>
      <c r="C787" s="176"/>
      <c r="D787" s="390" t="s">
        <v>195</v>
      </c>
      <c r="E787" s="193" t="s">
        <v>2315</v>
      </c>
      <c r="F787" s="134" t="s">
        <v>581</v>
      </c>
      <c r="G787" s="429">
        <v>0.07</v>
      </c>
      <c r="H787" s="176"/>
      <c r="I787" s="176"/>
      <c r="J787" s="176"/>
      <c r="K787" s="176"/>
      <c r="L787" s="176"/>
      <c r="M787" s="176"/>
      <c r="N787" s="176"/>
      <c r="O787" s="176"/>
      <c r="P787" s="176"/>
      <c r="Q787" s="430"/>
      <c r="R787" s="430"/>
      <c r="S787" s="430"/>
      <c r="T787" s="430"/>
      <c r="U787" s="430"/>
      <c r="V787" s="430"/>
      <c r="W787" s="430"/>
      <c r="X787" s="430"/>
      <c r="Y787" s="430"/>
      <c r="Z787" s="430"/>
    </row>
    <row r="788">
      <c r="A788" s="427" t="s">
        <v>2318</v>
      </c>
      <c r="B788" s="134" t="s">
        <v>2319</v>
      </c>
      <c r="C788" s="176"/>
      <c r="D788" s="390" t="s">
        <v>195</v>
      </c>
      <c r="E788" s="193" t="s">
        <v>2315</v>
      </c>
      <c r="F788" s="134" t="s">
        <v>581</v>
      </c>
      <c r="G788" s="429">
        <v>0.07</v>
      </c>
      <c r="H788" s="176"/>
      <c r="I788" s="176"/>
      <c r="J788" s="176"/>
      <c r="K788" s="176"/>
      <c r="L788" s="176"/>
      <c r="M788" s="176"/>
      <c r="N788" s="176"/>
      <c r="O788" s="176"/>
      <c r="P788" s="176"/>
      <c r="Q788" s="430"/>
      <c r="R788" s="430"/>
      <c r="S788" s="430"/>
      <c r="T788" s="430"/>
      <c r="U788" s="430"/>
      <c r="V788" s="430"/>
      <c r="W788" s="430"/>
      <c r="X788" s="430"/>
      <c r="Y788" s="430"/>
      <c r="Z788" s="430"/>
    </row>
    <row r="789">
      <c r="A789" s="427" t="s">
        <v>802</v>
      </c>
      <c r="B789" s="134" t="s">
        <v>2320</v>
      </c>
      <c r="C789" s="176"/>
      <c r="D789" s="390" t="s">
        <v>195</v>
      </c>
      <c r="E789" s="193" t="s">
        <v>2315</v>
      </c>
      <c r="F789" s="134" t="s">
        <v>581</v>
      </c>
      <c r="G789" s="429">
        <v>0.07</v>
      </c>
      <c r="H789" s="176"/>
      <c r="I789" s="176"/>
      <c r="J789" s="176"/>
      <c r="K789" s="176"/>
      <c r="L789" s="176"/>
      <c r="M789" s="176"/>
      <c r="N789" s="176"/>
      <c r="O789" s="176"/>
      <c r="P789" s="176"/>
      <c r="Q789" s="430"/>
      <c r="R789" s="430"/>
      <c r="S789" s="430"/>
      <c r="T789" s="430"/>
      <c r="U789" s="430"/>
      <c r="V789" s="430"/>
      <c r="W789" s="430"/>
      <c r="X789" s="430"/>
      <c r="Y789" s="430"/>
      <c r="Z789" s="430"/>
    </row>
    <row r="790">
      <c r="A790" s="427" t="s">
        <v>703</v>
      </c>
      <c r="B790" s="134" t="s">
        <v>2321</v>
      </c>
      <c r="C790" s="134" t="s">
        <v>575</v>
      </c>
      <c r="D790" s="390" t="s">
        <v>195</v>
      </c>
      <c r="E790" s="435"/>
      <c r="F790" s="134"/>
      <c r="G790" s="429">
        <v>0.1</v>
      </c>
      <c r="H790" s="176"/>
      <c r="I790" s="176"/>
      <c r="J790" s="176"/>
      <c r="K790" s="176"/>
      <c r="L790" s="176"/>
      <c r="M790" s="176"/>
      <c r="N790" s="176"/>
      <c r="O790" s="176"/>
      <c r="P790" s="176"/>
      <c r="Q790" s="430"/>
      <c r="R790" s="430"/>
      <c r="S790" s="430"/>
      <c r="T790" s="430"/>
      <c r="U790" s="430"/>
      <c r="V790" s="430"/>
      <c r="W790" s="430"/>
      <c r="X790" s="430"/>
      <c r="Y790" s="430"/>
      <c r="Z790" s="430"/>
    </row>
    <row r="791">
      <c r="A791" s="427" t="s">
        <v>696</v>
      </c>
      <c r="B791" s="134" t="s">
        <v>2321</v>
      </c>
      <c r="C791" s="134" t="s">
        <v>766</v>
      </c>
      <c r="D791" s="390" t="s">
        <v>195</v>
      </c>
      <c r="E791" s="435"/>
      <c r="F791" s="134"/>
      <c r="G791" s="429">
        <v>0.1</v>
      </c>
      <c r="H791" s="176"/>
      <c r="I791" s="176"/>
      <c r="J791" s="176"/>
      <c r="K791" s="176"/>
      <c r="L791" s="176"/>
      <c r="M791" s="176"/>
      <c r="N791" s="176"/>
      <c r="O791" s="176"/>
      <c r="P791" s="176"/>
      <c r="Q791" s="430"/>
      <c r="R791" s="430"/>
      <c r="S791" s="430"/>
      <c r="T791" s="430"/>
      <c r="U791" s="430"/>
      <c r="V791" s="430"/>
      <c r="W791" s="430"/>
      <c r="X791" s="430"/>
      <c r="Y791" s="430"/>
      <c r="Z791" s="430"/>
    </row>
    <row r="792">
      <c r="A792" s="427" t="s">
        <v>809</v>
      </c>
      <c r="B792" s="134" t="s">
        <v>2322</v>
      </c>
      <c r="C792" s="176"/>
      <c r="D792" s="390" t="s">
        <v>808</v>
      </c>
      <c r="E792" s="435"/>
      <c r="F792" s="134" t="s">
        <v>194</v>
      </c>
      <c r="G792" s="429">
        <v>1.6</v>
      </c>
      <c r="H792" s="176"/>
      <c r="I792" s="176"/>
      <c r="J792" s="176"/>
      <c r="K792" s="176"/>
      <c r="L792" s="176"/>
      <c r="M792" s="176"/>
      <c r="N792" s="176"/>
      <c r="O792" s="176"/>
      <c r="P792" s="176"/>
      <c r="Q792" s="430"/>
      <c r="R792" s="430"/>
      <c r="S792" s="430"/>
      <c r="T792" s="430"/>
      <c r="U792" s="430"/>
      <c r="V792" s="430"/>
      <c r="W792" s="430"/>
      <c r="X792" s="430"/>
      <c r="Y792" s="430"/>
      <c r="Z792" s="430"/>
    </row>
    <row r="793">
      <c r="A793" s="427" t="s">
        <v>2323</v>
      </c>
      <c r="B793" s="134" t="s">
        <v>2324</v>
      </c>
      <c r="C793" s="176"/>
      <c r="D793" s="390" t="s">
        <v>808</v>
      </c>
      <c r="E793" s="435"/>
      <c r="F793" s="134" t="s">
        <v>194</v>
      </c>
      <c r="G793" s="429">
        <v>2.0</v>
      </c>
      <c r="H793" s="176"/>
      <c r="I793" s="176"/>
      <c r="J793" s="176"/>
      <c r="K793" s="176"/>
      <c r="L793" s="176"/>
      <c r="M793" s="176"/>
      <c r="N793" s="176"/>
      <c r="O793" s="176"/>
      <c r="P793" s="176"/>
      <c r="Q793" s="430"/>
      <c r="R793" s="430"/>
      <c r="S793" s="430"/>
      <c r="T793" s="430"/>
      <c r="U793" s="430"/>
      <c r="V793" s="430"/>
      <c r="W793" s="430"/>
      <c r="X793" s="430"/>
      <c r="Y793" s="430"/>
      <c r="Z793" s="430"/>
    </row>
    <row r="794">
      <c r="A794" s="427" t="s">
        <v>2325</v>
      </c>
      <c r="B794" s="134" t="s">
        <v>2326</v>
      </c>
      <c r="C794" s="176"/>
      <c r="D794" s="390" t="s">
        <v>808</v>
      </c>
      <c r="E794" s="435"/>
      <c r="F794" s="134" t="s">
        <v>2327</v>
      </c>
      <c r="G794" s="429">
        <v>5.0</v>
      </c>
      <c r="H794" s="176"/>
      <c r="I794" s="176"/>
      <c r="J794" s="176"/>
      <c r="K794" s="176"/>
      <c r="L794" s="176"/>
      <c r="M794" s="176"/>
      <c r="N794" s="176"/>
      <c r="O794" s="176"/>
      <c r="P794" s="176"/>
      <c r="Q794" s="430"/>
      <c r="R794" s="430"/>
      <c r="S794" s="430"/>
      <c r="T794" s="430"/>
      <c r="U794" s="430"/>
      <c r="V794" s="430"/>
      <c r="W794" s="430"/>
      <c r="X794" s="430"/>
      <c r="Y794" s="430"/>
      <c r="Z794" s="430"/>
    </row>
    <row r="795">
      <c r="A795" s="427" t="s">
        <v>2328</v>
      </c>
      <c r="B795" s="134" t="s">
        <v>2329</v>
      </c>
      <c r="C795" s="176"/>
      <c r="D795" s="390" t="s">
        <v>808</v>
      </c>
      <c r="E795" s="435"/>
      <c r="F795" s="134" t="s">
        <v>2327</v>
      </c>
      <c r="G795" s="429">
        <v>5.0</v>
      </c>
      <c r="H795" s="176"/>
      <c r="I795" s="176"/>
      <c r="J795" s="176"/>
      <c r="K795" s="176"/>
      <c r="L795" s="176"/>
      <c r="M795" s="176"/>
      <c r="N795" s="176"/>
      <c r="O795" s="176"/>
      <c r="P795" s="176"/>
      <c r="Q795" s="430"/>
      <c r="R795" s="430"/>
      <c r="S795" s="430"/>
      <c r="T795" s="430"/>
      <c r="U795" s="430"/>
      <c r="V795" s="430"/>
      <c r="W795" s="430"/>
      <c r="X795" s="430"/>
      <c r="Y795" s="430"/>
      <c r="Z795" s="430"/>
    </row>
    <row r="796">
      <c r="A796" s="427" t="s">
        <v>2330</v>
      </c>
      <c r="B796" s="134" t="s">
        <v>2331</v>
      </c>
      <c r="C796" s="176"/>
      <c r="D796" s="390" t="s">
        <v>808</v>
      </c>
      <c r="E796" s="435"/>
      <c r="F796" s="134" t="s">
        <v>2327</v>
      </c>
      <c r="G796" s="429">
        <v>5.5</v>
      </c>
      <c r="H796" s="176"/>
      <c r="I796" s="176"/>
      <c r="J796" s="176"/>
      <c r="K796" s="176"/>
      <c r="L796" s="176"/>
      <c r="M796" s="176"/>
      <c r="N796" s="176"/>
      <c r="O796" s="176"/>
      <c r="P796" s="176"/>
      <c r="Q796" s="430"/>
      <c r="R796" s="430"/>
      <c r="S796" s="430"/>
      <c r="T796" s="430"/>
      <c r="U796" s="430"/>
      <c r="V796" s="430"/>
      <c r="W796" s="430"/>
      <c r="X796" s="430"/>
      <c r="Y796" s="430"/>
      <c r="Z796" s="430"/>
    </row>
    <row r="797">
      <c r="A797" s="427" t="s">
        <v>2332</v>
      </c>
      <c r="B797" s="134" t="s">
        <v>2333</v>
      </c>
      <c r="C797" s="176"/>
      <c r="D797" s="390" t="s">
        <v>808</v>
      </c>
      <c r="E797" s="435"/>
      <c r="F797" s="134" t="s">
        <v>2327</v>
      </c>
      <c r="G797" s="429">
        <v>5.5</v>
      </c>
      <c r="H797" s="176"/>
      <c r="I797" s="176"/>
      <c r="J797" s="176"/>
      <c r="K797" s="176"/>
      <c r="L797" s="176"/>
      <c r="M797" s="176"/>
      <c r="N797" s="176"/>
      <c r="O797" s="176"/>
      <c r="P797" s="176"/>
      <c r="Q797" s="430"/>
      <c r="R797" s="430"/>
      <c r="S797" s="430"/>
      <c r="T797" s="430"/>
      <c r="U797" s="430"/>
      <c r="V797" s="430"/>
      <c r="W797" s="430"/>
      <c r="X797" s="430"/>
      <c r="Y797" s="430"/>
      <c r="Z797" s="430"/>
    </row>
    <row r="798">
      <c r="A798" s="427" t="s">
        <v>2334</v>
      </c>
      <c r="B798" s="134" t="s">
        <v>2335</v>
      </c>
      <c r="C798" s="176"/>
      <c r="D798" s="390" t="s">
        <v>808</v>
      </c>
      <c r="E798" s="435"/>
      <c r="F798" s="134" t="s">
        <v>2327</v>
      </c>
      <c r="G798" s="429">
        <v>7.0</v>
      </c>
      <c r="H798" s="176"/>
      <c r="I798" s="176"/>
      <c r="J798" s="176"/>
      <c r="K798" s="176"/>
      <c r="L798" s="176"/>
      <c r="M798" s="176"/>
      <c r="N798" s="176"/>
      <c r="O798" s="176"/>
      <c r="P798" s="176"/>
      <c r="Q798" s="430"/>
      <c r="R798" s="430"/>
      <c r="S798" s="430"/>
      <c r="T798" s="430"/>
      <c r="U798" s="430"/>
      <c r="V798" s="430"/>
      <c r="W798" s="430"/>
      <c r="X798" s="430"/>
      <c r="Y798" s="430"/>
      <c r="Z798" s="430"/>
    </row>
    <row r="799">
      <c r="A799" s="427" t="s">
        <v>2336</v>
      </c>
      <c r="B799" s="134" t="s">
        <v>2337</v>
      </c>
      <c r="C799" s="176"/>
      <c r="D799" s="390" t="s">
        <v>808</v>
      </c>
      <c r="E799" s="435"/>
      <c r="F799" s="134" t="s">
        <v>920</v>
      </c>
      <c r="G799" s="429"/>
      <c r="H799" s="176"/>
      <c r="I799" s="176"/>
      <c r="J799" s="176"/>
      <c r="K799" s="176"/>
      <c r="L799" s="176"/>
      <c r="M799" s="176"/>
      <c r="N799" s="176"/>
      <c r="O799" s="176"/>
      <c r="P799" s="176"/>
      <c r="Q799" s="430"/>
      <c r="R799" s="430"/>
      <c r="S799" s="430"/>
      <c r="T799" s="430"/>
      <c r="U799" s="430"/>
      <c r="V799" s="430"/>
      <c r="W799" s="430"/>
      <c r="X799" s="430"/>
      <c r="Y799" s="430"/>
      <c r="Z799" s="430"/>
    </row>
    <row r="800">
      <c r="A800" s="427" t="s">
        <v>2338</v>
      </c>
      <c r="B800" s="134" t="s">
        <v>2339</v>
      </c>
      <c r="C800" s="176"/>
      <c r="D800" s="390" t="s">
        <v>808</v>
      </c>
      <c r="E800" s="435"/>
      <c r="F800" s="134" t="s">
        <v>920</v>
      </c>
      <c r="G800" s="429"/>
      <c r="H800" s="176"/>
      <c r="I800" s="176"/>
      <c r="J800" s="176"/>
      <c r="K800" s="176"/>
      <c r="L800" s="176"/>
      <c r="M800" s="176"/>
      <c r="N800" s="176"/>
      <c r="O800" s="176"/>
      <c r="P800" s="176"/>
      <c r="Q800" s="430"/>
      <c r="R800" s="430"/>
      <c r="S800" s="430"/>
      <c r="T800" s="430"/>
      <c r="U800" s="430"/>
      <c r="V800" s="430"/>
      <c r="W800" s="430"/>
      <c r="X800" s="430"/>
      <c r="Y800" s="430"/>
      <c r="Z800" s="430"/>
    </row>
    <row r="801">
      <c r="A801" s="427" t="s">
        <v>2340</v>
      </c>
      <c r="B801" s="134" t="s">
        <v>2341</v>
      </c>
      <c r="C801" s="176"/>
      <c r="D801" s="390" t="s">
        <v>808</v>
      </c>
      <c r="E801" s="435"/>
      <c r="F801" s="134" t="s">
        <v>920</v>
      </c>
      <c r="G801" s="429"/>
      <c r="H801" s="176"/>
      <c r="I801" s="176"/>
      <c r="J801" s="176"/>
      <c r="K801" s="176"/>
      <c r="L801" s="176"/>
      <c r="M801" s="176"/>
      <c r="N801" s="176"/>
      <c r="O801" s="176"/>
      <c r="P801" s="176"/>
      <c r="Q801" s="430"/>
      <c r="R801" s="430"/>
      <c r="S801" s="430"/>
      <c r="T801" s="430"/>
      <c r="U801" s="430"/>
      <c r="V801" s="430"/>
      <c r="W801" s="430"/>
      <c r="X801" s="430"/>
      <c r="Y801" s="430"/>
      <c r="Z801" s="430"/>
    </row>
    <row r="802">
      <c r="A802" s="427" t="s">
        <v>2342</v>
      </c>
      <c r="B802" s="134" t="s">
        <v>2343</v>
      </c>
      <c r="C802" s="176"/>
      <c r="D802" s="390" t="s">
        <v>808</v>
      </c>
      <c r="E802" s="435"/>
      <c r="F802" s="134" t="s">
        <v>920</v>
      </c>
      <c r="G802" s="429"/>
      <c r="H802" s="176"/>
      <c r="I802" s="176"/>
      <c r="J802" s="176"/>
      <c r="K802" s="176"/>
      <c r="L802" s="176"/>
      <c r="M802" s="176"/>
      <c r="N802" s="176"/>
      <c r="O802" s="176"/>
      <c r="P802" s="176"/>
      <c r="Q802" s="430"/>
      <c r="R802" s="430"/>
      <c r="S802" s="430"/>
      <c r="T802" s="430"/>
      <c r="U802" s="430"/>
      <c r="V802" s="430"/>
      <c r="W802" s="430"/>
      <c r="X802" s="430"/>
      <c r="Y802" s="430"/>
      <c r="Z802" s="430"/>
    </row>
    <row r="803">
      <c r="A803" s="427" t="s">
        <v>2344</v>
      </c>
      <c r="B803" s="134" t="s">
        <v>2345</v>
      </c>
      <c r="C803" s="176"/>
      <c r="D803" s="390" t="s">
        <v>808</v>
      </c>
      <c r="E803" s="435"/>
      <c r="F803" s="134" t="s">
        <v>920</v>
      </c>
      <c r="G803" s="429"/>
      <c r="H803" s="176"/>
      <c r="I803" s="176"/>
      <c r="J803" s="176"/>
      <c r="K803" s="176"/>
      <c r="L803" s="176"/>
      <c r="M803" s="176"/>
      <c r="N803" s="176"/>
      <c r="O803" s="176"/>
      <c r="P803" s="176"/>
      <c r="Q803" s="430"/>
      <c r="R803" s="430"/>
      <c r="S803" s="430"/>
      <c r="T803" s="430"/>
      <c r="U803" s="430"/>
      <c r="V803" s="430"/>
      <c r="W803" s="430"/>
      <c r="X803" s="430"/>
      <c r="Y803" s="430"/>
      <c r="Z803" s="430"/>
    </row>
    <row r="804">
      <c r="A804" s="427" t="s">
        <v>656</v>
      </c>
      <c r="B804" s="134" t="s">
        <v>2346</v>
      </c>
      <c r="C804" s="134" t="s">
        <v>1282</v>
      </c>
      <c r="D804" s="390" t="s">
        <v>918</v>
      </c>
      <c r="E804" s="193" t="s">
        <v>2347</v>
      </c>
      <c r="F804" s="134" t="s">
        <v>920</v>
      </c>
      <c r="G804" s="429">
        <v>0.4</v>
      </c>
      <c r="H804" s="176"/>
      <c r="I804" s="176"/>
      <c r="J804" s="176"/>
      <c r="K804" s="176"/>
      <c r="L804" s="176"/>
      <c r="M804" s="176"/>
      <c r="N804" s="176"/>
      <c r="O804" s="176"/>
      <c r="P804" s="176"/>
      <c r="Q804" s="430"/>
      <c r="R804" s="430"/>
      <c r="S804" s="430"/>
      <c r="T804" s="430"/>
      <c r="U804" s="430"/>
      <c r="V804" s="430"/>
      <c r="W804" s="430"/>
      <c r="X804" s="430"/>
      <c r="Y804" s="430"/>
      <c r="Z804" s="430"/>
    </row>
    <row r="805">
      <c r="A805" s="427" t="s">
        <v>658</v>
      </c>
      <c r="B805" s="134" t="s">
        <v>2348</v>
      </c>
      <c r="C805" s="134" t="s">
        <v>2349</v>
      </c>
      <c r="D805" s="390" t="s">
        <v>918</v>
      </c>
      <c r="E805" s="193" t="s">
        <v>2347</v>
      </c>
      <c r="F805" s="134" t="s">
        <v>920</v>
      </c>
      <c r="G805" s="429">
        <v>0.4</v>
      </c>
      <c r="H805" s="176"/>
      <c r="I805" s="176"/>
      <c r="J805" s="176"/>
      <c r="K805" s="176"/>
      <c r="L805" s="176"/>
      <c r="M805" s="176"/>
      <c r="N805" s="176"/>
      <c r="O805" s="176"/>
      <c r="P805" s="176"/>
      <c r="Q805" s="430"/>
      <c r="R805" s="430"/>
      <c r="S805" s="430"/>
      <c r="T805" s="430"/>
      <c r="U805" s="430"/>
      <c r="V805" s="430"/>
      <c r="W805" s="430"/>
      <c r="X805" s="430"/>
      <c r="Y805" s="430"/>
      <c r="Z805" s="430"/>
    </row>
    <row r="806">
      <c r="A806" s="427" t="s">
        <v>659</v>
      </c>
      <c r="B806" s="134" t="s">
        <v>2350</v>
      </c>
      <c r="C806" s="134" t="s">
        <v>2351</v>
      </c>
      <c r="D806" s="390" t="s">
        <v>918</v>
      </c>
      <c r="E806" s="193" t="s">
        <v>2347</v>
      </c>
      <c r="F806" s="134" t="s">
        <v>920</v>
      </c>
      <c r="G806" s="429">
        <v>0.4</v>
      </c>
      <c r="H806" s="176"/>
      <c r="I806" s="176"/>
      <c r="J806" s="176"/>
      <c r="K806" s="176"/>
      <c r="L806" s="176"/>
      <c r="M806" s="176"/>
      <c r="N806" s="176"/>
      <c r="O806" s="176"/>
      <c r="P806" s="176"/>
      <c r="Q806" s="430"/>
      <c r="R806" s="430"/>
      <c r="S806" s="430"/>
      <c r="T806" s="430"/>
      <c r="U806" s="430"/>
      <c r="V806" s="430"/>
      <c r="W806" s="430"/>
      <c r="X806" s="430"/>
      <c r="Y806" s="430"/>
      <c r="Z806" s="430"/>
    </row>
    <row r="807">
      <c r="A807" s="427" t="s">
        <v>2352</v>
      </c>
      <c r="B807" s="134" t="s">
        <v>2353</v>
      </c>
      <c r="C807" s="134" t="s">
        <v>1290</v>
      </c>
      <c r="D807" s="390" t="s">
        <v>918</v>
      </c>
      <c r="E807" s="193" t="s">
        <v>2347</v>
      </c>
      <c r="F807" s="134" t="s">
        <v>920</v>
      </c>
      <c r="G807" s="429">
        <v>0.4</v>
      </c>
      <c r="H807" s="176"/>
      <c r="I807" s="176"/>
      <c r="J807" s="176"/>
      <c r="K807" s="176"/>
      <c r="L807" s="176"/>
      <c r="M807" s="176"/>
      <c r="N807" s="176"/>
      <c r="O807" s="176"/>
      <c r="P807" s="176"/>
      <c r="Q807" s="430"/>
      <c r="R807" s="430"/>
      <c r="S807" s="430"/>
      <c r="T807" s="430"/>
      <c r="U807" s="430"/>
      <c r="V807" s="430"/>
      <c r="W807" s="430"/>
      <c r="X807" s="430"/>
      <c r="Y807" s="430"/>
      <c r="Z807" s="430"/>
    </row>
    <row r="808">
      <c r="A808" s="427" t="s">
        <v>711</v>
      </c>
      <c r="B808" s="134" t="s">
        <v>2354</v>
      </c>
      <c r="C808" s="176"/>
      <c r="D808" s="390" t="s">
        <v>190</v>
      </c>
      <c r="E808" s="193" t="s">
        <v>2355</v>
      </c>
      <c r="F808" s="134" t="s">
        <v>2356</v>
      </c>
      <c r="G808" s="429">
        <v>1.0</v>
      </c>
      <c r="H808" s="176"/>
      <c r="I808" s="176"/>
      <c r="J808" s="176"/>
      <c r="K808" s="176"/>
      <c r="L808" s="176"/>
      <c r="M808" s="176"/>
      <c r="N808" s="176"/>
      <c r="O808" s="176"/>
      <c r="P808" s="176"/>
      <c r="Q808" s="430"/>
      <c r="R808" s="430"/>
      <c r="S808" s="430"/>
      <c r="T808" s="430"/>
      <c r="U808" s="430"/>
      <c r="V808" s="430"/>
      <c r="W808" s="430"/>
      <c r="X808" s="430"/>
      <c r="Y808" s="430"/>
      <c r="Z808" s="430"/>
    </row>
    <row r="809">
      <c r="A809" s="427" t="s">
        <v>2357</v>
      </c>
      <c r="B809" s="134" t="s">
        <v>2358</v>
      </c>
      <c r="C809" s="176"/>
      <c r="D809" s="390" t="s">
        <v>190</v>
      </c>
      <c r="E809" s="193" t="s">
        <v>2359</v>
      </c>
      <c r="F809" s="134" t="s">
        <v>2356</v>
      </c>
      <c r="G809" s="429">
        <v>1.0</v>
      </c>
      <c r="H809" s="176"/>
      <c r="I809" s="176"/>
      <c r="J809" s="176"/>
      <c r="K809" s="176"/>
      <c r="L809" s="176"/>
      <c r="M809" s="176"/>
      <c r="N809" s="176"/>
      <c r="O809" s="176"/>
      <c r="P809" s="176"/>
      <c r="Q809" s="430"/>
      <c r="R809" s="430"/>
      <c r="S809" s="430"/>
      <c r="T809" s="430"/>
      <c r="U809" s="430"/>
      <c r="V809" s="430"/>
      <c r="W809" s="430"/>
      <c r="X809" s="430"/>
      <c r="Y809" s="430"/>
      <c r="Z809" s="430"/>
    </row>
    <row r="810">
      <c r="A810" s="436" t="s">
        <v>2360</v>
      </c>
      <c r="B810" s="434" t="str">
        <f t="array" ref="B810">INDEX(
  REP_SENTRIX ,
  MATCH(
    VALUE( A810 ) ,
    VALUE( TRIM( SKU_SENTRIX ) ) ,
    0
  )
)</f>
        <v>Replacement Battery Compatible For iPhone 8 (AmpSentrix Pro Extended)</v>
      </c>
      <c r="C810" s="176"/>
      <c r="D810" s="390" t="s">
        <v>282</v>
      </c>
      <c r="E810" s="435"/>
      <c r="F810" s="134"/>
      <c r="G810" s="429"/>
      <c r="H810" s="176"/>
      <c r="I810" s="176"/>
      <c r="J810" s="176"/>
      <c r="K810" s="176"/>
      <c r="L810" s="176"/>
      <c r="M810" s="176"/>
      <c r="N810" s="176"/>
      <c r="O810" s="176"/>
      <c r="P810" s="176"/>
      <c r="Q810" s="430"/>
      <c r="R810" s="430"/>
      <c r="S810" s="430"/>
      <c r="T810" s="430"/>
      <c r="U810" s="430"/>
      <c r="V810" s="430"/>
      <c r="W810" s="430"/>
      <c r="X810" s="430"/>
      <c r="Y810" s="430"/>
      <c r="Z810" s="430"/>
    </row>
    <row r="811">
      <c r="A811" s="436" t="s">
        <v>2361</v>
      </c>
      <c r="B811" s="434" t="str">
        <f t="array" ref="B811">INDEX(
  REP_SENTRIX ,
  MATCH(
    VALUE( A811 ) ,
    VALUE( TRIM( SKU_SENTRIX ) ) ,
    0
  )
)</f>
        <v>Replacement Battery Compatible For iPhone X (AmpSentrix Pro Extended)</v>
      </c>
      <c r="C811" s="176"/>
      <c r="D811" s="390" t="s">
        <v>282</v>
      </c>
      <c r="E811" s="435"/>
      <c r="F811" s="134"/>
      <c r="G811" s="429"/>
      <c r="H811" s="176"/>
      <c r="I811" s="176"/>
      <c r="J811" s="176"/>
      <c r="K811" s="176"/>
      <c r="L811" s="176"/>
      <c r="M811" s="176"/>
      <c r="N811" s="176"/>
      <c r="O811" s="176"/>
      <c r="P811" s="176"/>
      <c r="Q811" s="430"/>
      <c r="R811" s="430"/>
      <c r="S811" s="430"/>
      <c r="T811" s="430"/>
      <c r="U811" s="430"/>
      <c r="V811" s="430"/>
      <c r="W811" s="430"/>
      <c r="X811" s="430"/>
      <c r="Y811" s="430"/>
      <c r="Z811" s="430"/>
    </row>
    <row r="812">
      <c r="A812" s="436" t="s">
        <v>2362</v>
      </c>
      <c r="B812" s="434" t="str">
        <f t="array" ref="B812">INDEX(
  REP_SENTRIX ,
  MATCH(
    VALUE( A812 ) ,
    VALUE( TRIM( SKU_SENTRIX ) ) ,
    0
  )
)</f>
        <v>Replacement Battery Compatible For iPhone 8 (AmpSentrix Pro)</v>
      </c>
      <c r="C812" s="176"/>
      <c r="D812" s="390" t="s">
        <v>282</v>
      </c>
      <c r="E812" s="435"/>
      <c r="F812" s="134"/>
      <c r="G812" s="429"/>
      <c r="H812" s="176"/>
      <c r="I812" s="176"/>
      <c r="J812" s="176"/>
      <c r="K812" s="176"/>
      <c r="L812" s="176"/>
      <c r="M812" s="176"/>
      <c r="N812" s="176"/>
      <c r="O812" s="176"/>
      <c r="P812" s="176"/>
      <c r="Q812" s="430"/>
      <c r="R812" s="430"/>
      <c r="S812" s="430"/>
      <c r="T812" s="430"/>
      <c r="U812" s="430"/>
      <c r="V812" s="430"/>
      <c r="W812" s="430"/>
      <c r="X812" s="430"/>
      <c r="Y812" s="430"/>
      <c r="Z812" s="430"/>
    </row>
    <row r="813">
      <c r="A813" s="436" t="s">
        <v>2363</v>
      </c>
      <c r="B813" s="134" t="str">
        <f t="array" ref="B813">INDEX(
  REP_SENTRIX ,
  MATCH(
    VALUE( A813 ) ,
    VALUE( TRIM( SKU_SENTRIX ) ) ,
    0
  )
)</f>
        <v>#N/A</v>
      </c>
      <c r="C813" s="176"/>
      <c r="D813" s="390" t="s">
        <v>282</v>
      </c>
      <c r="E813" s="435"/>
      <c r="F813" s="134"/>
      <c r="G813" s="429"/>
      <c r="H813" s="176"/>
      <c r="I813" s="176"/>
      <c r="J813" s="176"/>
      <c r="K813" s="176"/>
      <c r="L813" s="176"/>
      <c r="M813" s="176"/>
      <c r="N813" s="176"/>
      <c r="O813" s="176"/>
      <c r="P813" s="176"/>
      <c r="Q813" s="430"/>
      <c r="R813" s="430"/>
      <c r="S813" s="430"/>
      <c r="T813" s="430"/>
      <c r="U813" s="430"/>
      <c r="V813" s="430"/>
      <c r="W813" s="430"/>
      <c r="X813" s="430"/>
      <c r="Y813" s="430"/>
      <c r="Z813" s="430"/>
    </row>
    <row r="814">
      <c r="A814" s="436" t="s">
        <v>2364</v>
      </c>
      <c r="B814" s="134" t="str">
        <f t="array" ref="B814">INDEX(
  REP_SENTRIX ,
  MATCH(
    VALUE( A814 ) ,
    VALUE( TRIM( SKU_SENTRIX ) ) ,
    0
  )
)</f>
        <v>#N/A</v>
      </c>
      <c r="C814" s="176"/>
      <c r="D814" s="390" t="s">
        <v>282</v>
      </c>
      <c r="E814" s="435"/>
      <c r="F814" s="134"/>
      <c r="G814" s="429"/>
      <c r="H814" s="176"/>
      <c r="I814" s="176"/>
      <c r="J814" s="176"/>
      <c r="K814" s="176"/>
      <c r="L814" s="176"/>
      <c r="M814" s="176"/>
      <c r="N814" s="176"/>
      <c r="O814" s="176"/>
      <c r="P814" s="176"/>
      <c r="Q814" s="430"/>
      <c r="R814" s="430"/>
      <c r="S814" s="430"/>
      <c r="T814" s="430"/>
      <c r="U814" s="430"/>
      <c r="V814" s="430"/>
      <c r="W814" s="430"/>
      <c r="X814" s="430"/>
      <c r="Y814" s="430"/>
      <c r="Z814" s="430"/>
    </row>
    <row r="815">
      <c r="A815" s="436" t="s">
        <v>2365</v>
      </c>
      <c r="B815" s="434" t="str">
        <f t="array" ref="B815">INDEX(
  REP_SENTRIX ,
  MATCH(
    VALUE( A815 ) ,
    VALUE( TRIM( SKU_SENTRIX ) ) ,
    0
  )
)</f>
        <v>Replacement Battery Compatible For iPhone 8 Plus (AmpSentrix Pro Extended)</v>
      </c>
      <c r="C815" s="176"/>
      <c r="D815" s="390" t="s">
        <v>282</v>
      </c>
      <c r="E815" s="435"/>
      <c r="F815" s="134"/>
      <c r="G815" s="429"/>
      <c r="H815" s="176"/>
      <c r="I815" s="176"/>
      <c r="J815" s="176"/>
      <c r="K815" s="176"/>
      <c r="L815" s="176"/>
      <c r="M815" s="176"/>
      <c r="N815" s="176"/>
      <c r="O815" s="176"/>
      <c r="P815" s="176"/>
      <c r="Q815" s="430"/>
      <c r="R815" s="430"/>
      <c r="S815" s="430"/>
      <c r="T815" s="430"/>
      <c r="U815" s="430"/>
      <c r="V815" s="430"/>
      <c r="W815" s="430"/>
      <c r="X815" s="430"/>
      <c r="Y815" s="430"/>
      <c r="Z815" s="430"/>
    </row>
    <row r="816">
      <c r="A816" s="436" t="s">
        <v>2366</v>
      </c>
      <c r="B816" s="434" t="str">
        <f t="array" ref="B816">INDEX(
  REP_SENTRIX ,
  MATCH(
    VALUE( A816 ) ,
    VALUE( TRIM( SKU_SENTRIX ) ) ,
    0
  )
)</f>
        <v>Replacement Battery Compatible For iPhone SE (2020) (AmpSentrix Pro Extended)</v>
      </c>
      <c r="C816" s="176"/>
      <c r="D816" s="390" t="s">
        <v>282</v>
      </c>
      <c r="E816" s="435"/>
      <c r="F816" s="134"/>
      <c r="G816" s="429"/>
      <c r="H816" s="176"/>
      <c r="I816" s="176"/>
      <c r="J816" s="176"/>
      <c r="K816" s="176"/>
      <c r="L816" s="176"/>
      <c r="M816" s="176"/>
      <c r="N816" s="176"/>
      <c r="O816" s="176"/>
      <c r="P816" s="176"/>
      <c r="Q816" s="430"/>
      <c r="R816" s="430"/>
      <c r="S816" s="430"/>
      <c r="T816" s="430"/>
      <c r="U816" s="430"/>
      <c r="V816" s="430"/>
      <c r="W816" s="430"/>
      <c r="X816" s="430"/>
      <c r="Y816" s="430"/>
      <c r="Z816" s="430"/>
    </row>
    <row r="817">
      <c r="A817" s="436" t="s">
        <v>2367</v>
      </c>
      <c r="B817" s="134" t="str">
        <f t="array" ref="B817">INDEX(
  REP_SENTRIX ,
  MATCH(
    VALUE( A817 ) ,
    VALUE( TRIM( SKU_SENTRIX ) ) ,
    0
  )
)</f>
        <v>#N/A</v>
      </c>
      <c r="C817" s="176"/>
      <c r="D817" s="390" t="s">
        <v>282</v>
      </c>
      <c r="E817" s="435"/>
      <c r="F817" s="134"/>
      <c r="G817" s="429"/>
      <c r="H817" s="176"/>
      <c r="I817" s="176"/>
      <c r="J817" s="176"/>
      <c r="K817" s="176"/>
      <c r="L817" s="176"/>
      <c r="M817" s="176"/>
      <c r="N817" s="176"/>
      <c r="O817" s="176"/>
      <c r="P817" s="176"/>
      <c r="Q817" s="430"/>
      <c r="R817" s="430"/>
      <c r="S817" s="430"/>
      <c r="T817" s="430"/>
      <c r="U817" s="430"/>
      <c r="V817" s="430"/>
      <c r="W817" s="430"/>
      <c r="X817" s="430"/>
      <c r="Y817" s="430"/>
      <c r="Z817" s="430"/>
    </row>
    <row r="818">
      <c r="A818" s="436" t="s">
        <v>2368</v>
      </c>
      <c r="B818" s="134" t="str">
        <f t="array" ref="B818">INDEX(
  REP_SENTRIX ,
  MATCH(
    VALUE( A818 ) ,
    VALUE( TRIM( SKU_SENTRIX ) ) ,
    0
  )
)</f>
        <v>#N/A</v>
      </c>
      <c r="C818" s="176"/>
      <c r="D818" s="390" t="s">
        <v>282</v>
      </c>
      <c r="E818" s="435"/>
      <c r="F818" s="134"/>
      <c r="G818" s="429"/>
      <c r="H818" s="176"/>
      <c r="I818" s="176"/>
      <c r="J818" s="176"/>
      <c r="K818" s="176"/>
      <c r="L818" s="176"/>
      <c r="M818" s="176"/>
      <c r="N818" s="176"/>
      <c r="O818" s="176"/>
      <c r="P818" s="176"/>
      <c r="Q818" s="430"/>
      <c r="R818" s="430"/>
      <c r="S818" s="430"/>
      <c r="T818" s="430"/>
      <c r="U818" s="430"/>
      <c r="V818" s="430"/>
      <c r="W818" s="430"/>
      <c r="X818" s="430"/>
      <c r="Y818" s="430"/>
      <c r="Z818" s="430"/>
    </row>
    <row r="819">
      <c r="A819" s="436" t="s">
        <v>2369</v>
      </c>
      <c r="B819" s="134" t="str">
        <f t="array" ref="B819">INDEX(
  REP_SENTRIX ,
  MATCH(
    VALUE( A819 ) ,
    VALUE( TRIM( SKU_SENTRIX ) ) ,
    0
  )
)</f>
        <v>#N/A</v>
      </c>
      <c r="C819" s="176"/>
      <c r="D819" s="390" t="s">
        <v>282</v>
      </c>
      <c r="E819" s="435"/>
      <c r="F819" s="134"/>
      <c r="G819" s="429"/>
      <c r="H819" s="176"/>
      <c r="I819" s="176"/>
      <c r="J819" s="176"/>
      <c r="K819" s="176"/>
      <c r="L819" s="176"/>
      <c r="M819" s="176"/>
      <c r="N819" s="176"/>
      <c r="O819" s="176"/>
      <c r="P819" s="176"/>
      <c r="Q819" s="430"/>
      <c r="R819" s="430"/>
      <c r="S819" s="430"/>
      <c r="T819" s="430"/>
      <c r="U819" s="430"/>
      <c r="V819" s="430"/>
      <c r="W819" s="430"/>
      <c r="X819" s="430"/>
      <c r="Y819" s="430"/>
      <c r="Z819" s="430"/>
    </row>
    <row r="820">
      <c r="A820" s="436" t="s">
        <v>2370</v>
      </c>
      <c r="B820" s="434" t="str">
        <f t="array" ref="B820">INDEX(
  REP_SENTRIX ,
  MATCH(
    VALUE( A820 ) ,
    VALUE( TRIM( SKU_SENTRIX ) ) ,
    0
  )
)</f>
        <v>Replacement Battery Compatible For iPhone 6S (AmpSentrix Pro Extended)</v>
      </c>
      <c r="C820" s="176"/>
      <c r="D820" s="390" t="s">
        <v>282</v>
      </c>
      <c r="E820" s="435"/>
      <c r="F820" s="134"/>
      <c r="G820" s="429"/>
      <c r="H820" s="176"/>
      <c r="I820" s="176"/>
      <c r="J820" s="176"/>
      <c r="K820" s="176"/>
      <c r="L820" s="176"/>
      <c r="M820" s="176"/>
      <c r="N820" s="176"/>
      <c r="O820" s="176"/>
      <c r="P820" s="176"/>
      <c r="Q820" s="430"/>
      <c r="R820" s="430"/>
      <c r="S820" s="430"/>
      <c r="T820" s="430"/>
      <c r="U820" s="430"/>
      <c r="V820" s="430"/>
      <c r="W820" s="430"/>
      <c r="X820" s="430"/>
      <c r="Y820" s="430"/>
      <c r="Z820" s="430"/>
    </row>
    <row r="821">
      <c r="A821" s="436" t="s">
        <v>2371</v>
      </c>
      <c r="B821" s="434" t="str">
        <f t="array" ref="B821">INDEX(
  REP_SENTRIX ,
  MATCH(
    VALUE( A821 ) ,
    VALUE( TRIM( SKU_SENTRIX ) ) ,
    0
  )
)</f>
        <v>Replacement Battery Compatible For iPhone 6S Plus (AmpSentrix Pro)</v>
      </c>
      <c r="C821" s="176"/>
      <c r="D821" s="390" t="s">
        <v>282</v>
      </c>
      <c r="E821" s="435"/>
      <c r="F821" s="134"/>
      <c r="G821" s="429"/>
      <c r="H821" s="176"/>
      <c r="I821" s="176"/>
      <c r="J821" s="176"/>
      <c r="K821" s="176"/>
      <c r="L821" s="176"/>
      <c r="M821" s="176"/>
      <c r="N821" s="176"/>
      <c r="O821" s="176"/>
      <c r="P821" s="176"/>
      <c r="Q821" s="430"/>
      <c r="R821" s="430"/>
      <c r="S821" s="430"/>
      <c r="T821" s="430"/>
      <c r="U821" s="430"/>
      <c r="V821" s="430"/>
      <c r="W821" s="430"/>
      <c r="X821" s="430"/>
      <c r="Y821" s="430"/>
      <c r="Z821" s="430"/>
    </row>
    <row r="822">
      <c r="A822" s="436" t="s">
        <v>2372</v>
      </c>
      <c r="B822" s="434" t="str">
        <f t="array" ref="B822">INDEX(
  REP_SENTRIX ,
  MATCH(
    VALUE( A822 ) ,
    VALUE( TRIM( SKU_SENTRIX ) ) ,
    0
  )
)</f>
        <v>Replacement Battery Compatible For iPhone 7 Plus (AmpSentrix Pro)</v>
      </c>
      <c r="C822" s="176"/>
      <c r="D822" s="390" t="s">
        <v>282</v>
      </c>
      <c r="E822" s="435"/>
      <c r="F822" s="134"/>
      <c r="G822" s="429"/>
      <c r="H822" s="176"/>
      <c r="I822" s="176"/>
      <c r="J822" s="176"/>
      <c r="K822" s="176"/>
      <c r="L822" s="176"/>
      <c r="M822" s="176"/>
      <c r="N822" s="176"/>
      <c r="O822" s="176"/>
      <c r="P822" s="176"/>
      <c r="Q822" s="430"/>
      <c r="R822" s="430"/>
      <c r="S822" s="430"/>
      <c r="T822" s="430"/>
      <c r="U822" s="430"/>
      <c r="V822" s="430"/>
      <c r="W822" s="430"/>
      <c r="X822" s="430"/>
      <c r="Y822" s="430"/>
      <c r="Z822" s="430"/>
    </row>
    <row r="823">
      <c r="A823" s="436" t="s">
        <v>2373</v>
      </c>
      <c r="B823" s="434" t="str">
        <f t="array" ref="B823">INDEX(
  REP_SENTRIX ,
  MATCH(
    VALUE( A823 ) ,
    VALUE( TRIM( SKU_SENTRIX ) ) ,
    0
  )
)</f>
        <v>Replacement Battery Compatible For iPhone 8 Plus (AmpSentrix Pro)</v>
      </c>
      <c r="C823" s="176"/>
      <c r="D823" s="390" t="s">
        <v>282</v>
      </c>
      <c r="E823" s="435"/>
      <c r="F823" s="134"/>
      <c r="G823" s="429"/>
      <c r="H823" s="176"/>
      <c r="I823" s="176"/>
      <c r="J823" s="176"/>
      <c r="K823" s="176"/>
      <c r="L823" s="176"/>
      <c r="M823" s="176"/>
      <c r="N823" s="176"/>
      <c r="O823" s="176"/>
      <c r="P823" s="176"/>
      <c r="Q823" s="430"/>
      <c r="R823" s="430"/>
      <c r="S823" s="430"/>
      <c r="T823" s="430"/>
      <c r="U823" s="430"/>
      <c r="V823" s="430"/>
      <c r="W823" s="430"/>
      <c r="X823" s="430"/>
      <c r="Y823" s="430"/>
      <c r="Z823" s="430"/>
    </row>
    <row r="824">
      <c r="A824" s="436" t="s">
        <v>2374</v>
      </c>
      <c r="B824" s="434" t="str">
        <f t="array" ref="B824">INDEX(
  REP_SENTRIX ,
  MATCH(
    VALUE( A824 ) ,
    VALUE( TRIM( SKU_SENTRIX ) ) ,
    0
  )
)</f>
        <v>Replacement Battery Compatible For iPhone X (AmpSentrix Pro)</v>
      </c>
      <c r="C824" s="176"/>
      <c r="D824" s="390" t="s">
        <v>282</v>
      </c>
      <c r="E824" s="435"/>
      <c r="F824" s="134"/>
      <c r="G824" s="429"/>
      <c r="H824" s="176"/>
      <c r="I824" s="176"/>
      <c r="J824" s="176"/>
      <c r="K824" s="176"/>
      <c r="L824" s="176"/>
      <c r="M824" s="176"/>
      <c r="N824" s="176"/>
      <c r="O824" s="176"/>
      <c r="P824" s="176"/>
      <c r="Q824" s="430"/>
      <c r="R824" s="430"/>
      <c r="S824" s="430"/>
      <c r="T824" s="430"/>
      <c r="U824" s="430"/>
      <c r="V824" s="430"/>
      <c r="W824" s="430"/>
      <c r="X824" s="430"/>
      <c r="Y824" s="430"/>
      <c r="Z824" s="430"/>
    </row>
    <row r="825">
      <c r="A825" s="436" t="s">
        <v>2369</v>
      </c>
      <c r="B825" s="134" t="str">
        <f t="array" ref="B825">INDEX(
  REP_SENTRIX ,
  MATCH(
    VALUE( A825 ) ,
    VALUE( TRIM( SKU_SENTRIX ) ) ,
    0
  )
)</f>
        <v>#N/A</v>
      </c>
      <c r="C825" s="176"/>
      <c r="D825" s="390" t="s">
        <v>282</v>
      </c>
      <c r="E825" s="435"/>
      <c r="F825" s="134"/>
      <c r="G825" s="429"/>
      <c r="H825" s="176"/>
      <c r="I825" s="176"/>
      <c r="J825" s="176"/>
      <c r="K825" s="176"/>
      <c r="L825" s="176"/>
      <c r="M825" s="176"/>
      <c r="N825" s="176"/>
      <c r="O825" s="176"/>
      <c r="P825" s="176"/>
      <c r="Q825" s="430"/>
      <c r="R825" s="430"/>
      <c r="S825" s="430"/>
      <c r="T825" s="430"/>
      <c r="U825" s="430"/>
      <c r="V825" s="430"/>
      <c r="W825" s="430"/>
      <c r="X825" s="430"/>
      <c r="Y825" s="430"/>
      <c r="Z825" s="430"/>
    </row>
    <row r="826">
      <c r="A826" s="436" t="s">
        <v>2371</v>
      </c>
      <c r="B826" s="434" t="str">
        <f t="array" ref="B826">INDEX(
  REP_SENTRIX ,
  MATCH(
    VALUE( A826 ) ,
    VALUE( TRIM( SKU_SENTRIX ) ) ,
    0
  )
)</f>
        <v>Replacement Battery Compatible For iPhone 6S Plus (AmpSentrix Pro)</v>
      </c>
      <c r="C826" s="176"/>
      <c r="D826" s="390" t="s">
        <v>282</v>
      </c>
      <c r="E826" s="435"/>
      <c r="F826" s="134"/>
      <c r="G826" s="429"/>
      <c r="H826" s="176"/>
      <c r="I826" s="176"/>
      <c r="J826" s="176"/>
      <c r="K826" s="176"/>
      <c r="L826" s="176"/>
      <c r="M826" s="176"/>
      <c r="N826" s="176"/>
      <c r="O826" s="176"/>
      <c r="P826" s="176"/>
      <c r="Q826" s="430"/>
      <c r="R826" s="430"/>
      <c r="S826" s="430"/>
      <c r="T826" s="430"/>
      <c r="U826" s="430"/>
      <c r="V826" s="430"/>
      <c r="W826" s="430"/>
      <c r="X826" s="430"/>
      <c r="Y826" s="430"/>
      <c r="Z826" s="430"/>
    </row>
    <row r="827">
      <c r="A827" s="436" t="s">
        <v>2372</v>
      </c>
      <c r="B827" s="434" t="str">
        <f t="array" ref="B827">INDEX(
  REP_SENTRIX ,
  MATCH(
    VALUE( A827 ) ,
    VALUE( TRIM( SKU_SENTRIX ) ) ,
    0
  )
)</f>
        <v>Replacement Battery Compatible For iPhone 7 Plus (AmpSentrix Pro)</v>
      </c>
      <c r="C827" s="176"/>
      <c r="D827" s="390" t="s">
        <v>282</v>
      </c>
      <c r="E827" s="435"/>
      <c r="F827" s="134"/>
      <c r="G827" s="429"/>
      <c r="H827" s="176"/>
      <c r="I827" s="176"/>
      <c r="J827" s="176"/>
      <c r="K827" s="176"/>
      <c r="L827" s="176"/>
      <c r="M827" s="176"/>
      <c r="N827" s="176"/>
      <c r="O827" s="176"/>
      <c r="P827" s="176"/>
      <c r="Q827" s="430"/>
      <c r="R827" s="430"/>
      <c r="S827" s="430"/>
      <c r="T827" s="430"/>
      <c r="U827" s="430"/>
      <c r="V827" s="430"/>
      <c r="W827" s="430"/>
      <c r="X827" s="430"/>
      <c r="Y827" s="430"/>
      <c r="Z827" s="430"/>
    </row>
    <row r="828">
      <c r="A828" s="427" t="s">
        <v>2375</v>
      </c>
      <c r="B828" s="134" t="str">
        <f t="array" ref="B828">INDEX(
  REP_SENTRIX ,
  MATCH(
    VALUE( A828 ) ,
    VALUE( TRIM( SKU_SENTRIX ) ) ,
    0
  )
)</f>
        <v>#N/A</v>
      </c>
      <c r="C828" s="176"/>
      <c r="D828" s="390" t="s">
        <v>282</v>
      </c>
      <c r="E828" s="435"/>
      <c r="F828" s="134"/>
      <c r="G828" s="429"/>
      <c r="H828" s="176"/>
      <c r="I828" s="176"/>
      <c r="J828" s="176"/>
      <c r="K828" s="176"/>
      <c r="L828" s="176"/>
      <c r="M828" s="176"/>
      <c r="N828" s="176"/>
      <c r="O828" s="176"/>
      <c r="P828" s="176"/>
      <c r="Q828" s="430"/>
      <c r="R828" s="430"/>
      <c r="S828" s="430"/>
      <c r="T828" s="430"/>
      <c r="U828" s="430"/>
      <c r="V828" s="430"/>
      <c r="W828" s="430"/>
      <c r="X828" s="430"/>
      <c r="Y828" s="430"/>
      <c r="Z828" s="430"/>
    </row>
    <row r="829">
      <c r="A829" s="427" t="s">
        <v>2376</v>
      </c>
      <c r="B829" s="134" t="str">
        <f t="array" ref="B829">INDEX(
  REP_SENTRIX ,
  MATCH(
    VALUE( A829 ) ,
    VALUE( TRIM( SKU_SENTRIX ) ) ,
    0
  )
)</f>
        <v>#N/A</v>
      </c>
      <c r="C829" s="176"/>
      <c r="D829" s="390" t="s">
        <v>282</v>
      </c>
      <c r="E829" s="435"/>
      <c r="F829" s="134"/>
      <c r="G829" s="429"/>
      <c r="H829" s="176"/>
      <c r="I829" s="176"/>
      <c r="J829" s="176"/>
      <c r="K829" s="176"/>
      <c r="L829" s="176"/>
      <c r="M829" s="176"/>
      <c r="N829" s="176"/>
      <c r="O829" s="176"/>
      <c r="P829" s="176"/>
      <c r="Q829" s="430"/>
      <c r="R829" s="430"/>
      <c r="S829" s="430"/>
      <c r="T829" s="430"/>
      <c r="U829" s="430"/>
      <c r="V829" s="430"/>
      <c r="W829" s="430"/>
      <c r="X829" s="430"/>
      <c r="Y829" s="430"/>
      <c r="Z829" s="430"/>
    </row>
    <row r="830">
      <c r="A830" s="427" t="s">
        <v>2377</v>
      </c>
      <c r="B830" s="434" t="str">
        <f t="array" ref="B830">INDEX(
  REP_SENTRIX ,
  MATCH(
    VALUE( A830 ) ,
    VALUE( TRIM( SKU_SENTRIX ) ) ,
    0
  )
)</f>
        <v>Back Camera IPhone XR</v>
      </c>
      <c r="C830" s="176"/>
      <c r="D830" s="390" t="s">
        <v>282</v>
      </c>
      <c r="E830" s="435"/>
      <c r="F830" s="134"/>
      <c r="G830" s="429"/>
      <c r="H830" s="176"/>
      <c r="I830" s="176"/>
      <c r="J830" s="176"/>
      <c r="K830" s="176"/>
      <c r="L830" s="176"/>
      <c r="M830" s="176"/>
      <c r="N830" s="176"/>
      <c r="O830" s="176"/>
      <c r="P830" s="176"/>
      <c r="Q830" s="430"/>
      <c r="R830" s="430"/>
      <c r="S830" s="430"/>
      <c r="T830" s="430"/>
      <c r="U830" s="430"/>
      <c r="V830" s="430"/>
      <c r="W830" s="430"/>
      <c r="X830" s="430"/>
      <c r="Y830" s="430"/>
      <c r="Z830" s="430"/>
    </row>
    <row r="831">
      <c r="A831" s="427" t="s">
        <v>2378</v>
      </c>
      <c r="B831" s="134" t="str">
        <f t="array" ref="B831">INDEX(
  REP_SENTRIX ,
  MATCH(
    VALUE( A831 ) ,
    VALUE( TRIM( SKU_SENTRIX ) ) ,
    0
  )
)</f>
        <v>#N/A</v>
      </c>
      <c r="C831" s="176"/>
      <c r="D831" s="390" t="s">
        <v>282</v>
      </c>
      <c r="E831" s="435"/>
      <c r="F831" s="134"/>
      <c r="G831" s="429"/>
      <c r="H831" s="176"/>
      <c r="I831" s="176"/>
      <c r="J831" s="176"/>
      <c r="K831" s="176"/>
      <c r="L831" s="176"/>
      <c r="M831" s="176"/>
      <c r="N831" s="176"/>
      <c r="O831" s="176"/>
      <c r="P831" s="176"/>
      <c r="Q831" s="430"/>
      <c r="R831" s="430"/>
      <c r="S831" s="430"/>
      <c r="T831" s="430"/>
      <c r="U831" s="430"/>
      <c r="V831" s="430"/>
      <c r="W831" s="430"/>
      <c r="X831" s="430"/>
      <c r="Y831" s="430"/>
      <c r="Z831" s="430"/>
    </row>
    <row r="832">
      <c r="A832" s="427" t="s">
        <v>2379</v>
      </c>
      <c r="B832" s="434" t="str">
        <f t="array" ref="B832">INDEX(
  REP_SENTRIX ,
  MATCH(
    VALUE( A832 ) ,
    VALUE( TRIM( SKU_SENTRIX ) ) ,
    0
  )
)</f>
        <v>Back Camera Compatible For iPhone 12 Pro Max (Premium)</v>
      </c>
      <c r="C832" s="176"/>
      <c r="D832" s="390" t="s">
        <v>282</v>
      </c>
      <c r="E832" s="435"/>
      <c r="F832" s="134"/>
      <c r="G832" s="429"/>
      <c r="H832" s="176"/>
      <c r="I832" s="176"/>
      <c r="J832" s="176"/>
      <c r="K832" s="176"/>
      <c r="L832" s="176"/>
      <c r="M832" s="176"/>
      <c r="N832" s="176"/>
      <c r="O832" s="176"/>
      <c r="P832" s="176"/>
      <c r="Q832" s="430"/>
      <c r="R832" s="430"/>
      <c r="S832" s="430"/>
      <c r="T832" s="430"/>
      <c r="U832" s="430"/>
      <c r="V832" s="430"/>
      <c r="W832" s="430"/>
      <c r="X832" s="430"/>
      <c r="Y832" s="430"/>
      <c r="Z832" s="430"/>
    </row>
    <row r="833">
      <c r="A833" s="427" t="s">
        <v>2380</v>
      </c>
      <c r="B833" s="134" t="str">
        <f t="array" ref="B833">INDEX(
  REP_SENTRIX ,
  MATCH(
    VALUE( A833 ) ,
    VALUE( TRIM( SKU_SENTRIX ) ) ,
    0
  )
)</f>
        <v>#N/A</v>
      </c>
      <c r="C833" s="176"/>
      <c r="D833" s="390" t="s">
        <v>282</v>
      </c>
      <c r="E833" s="435"/>
      <c r="F833" s="134"/>
      <c r="G833" s="429"/>
      <c r="H833" s="176"/>
      <c r="I833" s="176"/>
      <c r="J833" s="176"/>
      <c r="K833" s="176"/>
      <c r="L833" s="176"/>
      <c r="M833" s="176"/>
      <c r="N833" s="176"/>
      <c r="O833" s="176"/>
      <c r="P833" s="176"/>
      <c r="Q833" s="430"/>
      <c r="R833" s="430"/>
      <c r="S833" s="430"/>
      <c r="T833" s="430"/>
      <c r="U833" s="430"/>
      <c r="V833" s="430"/>
      <c r="W833" s="430"/>
      <c r="X833" s="430"/>
      <c r="Y833" s="430"/>
      <c r="Z833" s="430"/>
    </row>
    <row r="834">
      <c r="A834" s="427" t="s">
        <v>2381</v>
      </c>
      <c r="B834" s="134" t="str">
        <f t="array" ref="B834">INDEX(
  REP_SENTRIX ,
  MATCH(
    VALUE( A834 ) ,
    VALUE( TRIM( SKU_SENTRIX ) ) ,
    0
  )
)</f>
        <v>#N/A</v>
      </c>
      <c r="C834" s="176"/>
      <c r="D834" s="390" t="s">
        <v>282</v>
      </c>
      <c r="E834" s="435"/>
      <c r="F834" s="134"/>
      <c r="G834" s="429"/>
      <c r="H834" s="176"/>
      <c r="I834" s="176"/>
      <c r="J834" s="176"/>
      <c r="K834" s="176"/>
      <c r="L834" s="176"/>
      <c r="M834" s="176"/>
      <c r="N834" s="176"/>
      <c r="O834" s="176"/>
      <c r="P834" s="176"/>
      <c r="Q834" s="430"/>
      <c r="R834" s="430"/>
      <c r="S834" s="430"/>
      <c r="T834" s="430"/>
      <c r="U834" s="430"/>
      <c r="V834" s="430"/>
      <c r="W834" s="430"/>
      <c r="X834" s="430"/>
      <c r="Y834" s="430"/>
      <c r="Z834" s="430"/>
    </row>
    <row r="835">
      <c r="A835" s="427" t="s">
        <v>2382</v>
      </c>
      <c r="B835" s="134" t="str">
        <f t="array" ref="B835">INDEX(
  REP_SENTRIX ,
  MATCH(
    VALUE( A835 ) ,
    VALUE( TRIM( SKU_SENTRIX ) ) ,
    0
  )
)</f>
        <v>#N/A</v>
      </c>
      <c r="C835" s="176"/>
      <c r="D835" s="390" t="s">
        <v>282</v>
      </c>
      <c r="E835" s="435"/>
      <c r="F835" s="134"/>
      <c r="G835" s="429"/>
      <c r="H835" s="176"/>
      <c r="I835" s="176"/>
      <c r="J835" s="176"/>
      <c r="K835" s="176"/>
      <c r="L835" s="176"/>
      <c r="M835" s="176"/>
      <c r="N835" s="176"/>
      <c r="O835" s="176"/>
      <c r="P835" s="176"/>
      <c r="Q835" s="430"/>
      <c r="R835" s="430"/>
      <c r="S835" s="430"/>
      <c r="T835" s="430"/>
      <c r="U835" s="430"/>
      <c r="V835" s="430"/>
      <c r="W835" s="430"/>
      <c r="X835" s="430"/>
      <c r="Y835" s="430"/>
      <c r="Z835" s="430"/>
    </row>
    <row r="836">
      <c r="A836" s="427" t="s">
        <v>2383</v>
      </c>
      <c r="B836" s="134" t="str">
        <f t="array" ref="B836">INDEX(
  REP_SENTRIX ,
  MATCH(
    VALUE( A836 ) ,
    VALUE( TRIM( SKU_SENTRIX ) ) ,
    0
  )
)</f>
        <v>#N/A</v>
      </c>
      <c r="C836" s="176"/>
      <c r="D836" s="390" t="s">
        <v>282</v>
      </c>
      <c r="E836" s="435"/>
      <c r="F836" s="134"/>
      <c r="G836" s="429"/>
      <c r="H836" s="176"/>
      <c r="I836" s="176"/>
      <c r="J836" s="176"/>
      <c r="K836" s="176"/>
      <c r="L836" s="176"/>
      <c r="M836" s="176"/>
      <c r="N836" s="176"/>
      <c r="O836" s="176"/>
      <c r="P836" s="176"/>
      <c r="Q836" s="430"/>
      <c r="R836" s="430"/>
      <c r="S836" s="430"/>
      <c r="T836" s="430"/>
      <c r="U836" s="430"/>
      <c r="V836" s="430"/>
      <c r="W836" s="430"/>
      <c r="X836" s="430"/>
      <c r="Y836" s="430"/>
      <c r="Z836" s="430"/>
    </row>
    <row r="837">
      <c r="A837" s="427" t="s">
        <v>2384</v>
      </c>
      <c r="B837" s="434" t="str">
        <f t="array" ref="B837">INDEX(
  REP_SENTRIX ,
  MATCH(
    VALUE( A837 ) ,
    VALUE( TRIM( SKU_SENTRIX ) ) ,
    0
  )
)</f>
        <v>Replacement Battery Core Compatible For iPhone 13 (Spot Welding Required) (AmpSentrix Core)</v>
      </c>
      <c r="C837" s="176"/>
      <c r="D837" s="390" t="s">
        <v>282</v>
      </c>
      <c r="E837" s="435"/>
      <c r="F837" s="134"/>
      <c r="G837" s="429"/>
      <c r="H837" s="176"/>
      <c r="I837" s="176"/>
      <c r="J837" s="176"/>
      <c r="K837" s="176"/>
      <c r="L837" s="176"/>
      <c r="M837" s="176"/>
      <c r="N837" s="176"/>
      <c r="O837" s="176"/>
      <c r="P837" s="176"/>
      <c r="Q837" s="430"/>
      <c r="R837" s="430"/>
      <c r="S837" s="430"/>
      <c r="T837" s="430"/>
      <c r="U837" s="430"/>
      <c r="V837" s="430"/>
      <c r="W837" s="430"/>
      <c r="X837" s="430"/>
      <c r="Y837" s="430"/>
      <c r="Z837" s="430"/>
    </row>
    <row r="838">
      <c r="A838" s="427" t="s">
        <v>2385</v>
      </c>
      <c r="B838" s="434" t="str">
        <f t="array" ref="B838">INDEX(
  REP_SENTRIX ,
  MATCH(
    VALUE( A838 ) ,
    VALUE( TRIM( SKU_SENTRIX ) ) ,
    0
  )
)</f>
        <v>Replacement Battery Core Compatible For iPhone 12 / 12 Pro (Spot Welding Required) (AmpSentrix Core)</v>
      </c>
      <c r="C838" s="176"/>
      <c r="D838" s="390" t="s">
        <v>282</v>
      </c>
      <c r="E838" s="435"/>
      <c r="F838" s="134"/>
      <c r="G838" s="429"/>
      <c r="H838" s="176"/>
      <c r="I838" s="176"/>
      <c r="J838" s="176"/>
      <c r="K838" s="176"/>
      <c r="L838" s="176"/>
      <c r="M838" s="176"/>
      <c r="N838" s="176"/>
      <c r="O838" s="176"/>
      <c r="P838" s="176"/>
      <c r="Q838" s="430"/>
      <c r="R838" s="430"/>
      <c r="S838" s="430"/>
      <c r="T838" s="430"/>
      <c r="U838" s="430"/>
      <c r="V838" s="430"/>
      <c r="W838" s="430"/>
      <c r="X838" s="430"/>
      <c r="Y838" s="430"/>
      <c r="Z838" s="430"/>
    </row>
    <row r="839">
      <c r="A839" s="427" t="s">
        <v>2386</v>
      </c>
      <c r="B839" s="434" t="str">
        <f t="array" ref="B839">INDEX(
  REP_SENTRIX ,
  MATCH(
    VALUE( A839 ) ,
    VALUE( TRIM( SKU_SENTRIX ) ) ,
    0
  )
)</f>
        <v>Replacement Battery Compatible For iPhone 15 Pro Max (AmpSentrix Pro)</v>
      </c>
      <c r="C839" s="176"/>
      <c r="D839" s="390" t="s">
        <v>282</v>
      </c>
      <c r="E839" s="435"/>
      <c r="F839" s="134"/>
      <c r="G839" s="429"/>
      <c r="H839" s="176"/>
      <c r="I839" s="176"/>
      <c r="J839" s="176"/>
      <c r="K839" s="176"/>
      <c r="L839" s="176"/>
      <c r="M839" s="176"/>
      <c r="N839" s="176"/>
      <c r="O839" s="176"/>
      <c r="P839" s="176"/>
      <c r="Q839" s="430"/>
      <c r="R839" s="430"/>
      <c r="S839" s="430"/>
      <c r="T839" s="430"/>
      <c r="U839" s="430"/>
      <c r="V839" s="430"/>
      <c r="W839" s="430"/>
      <c r="X839" s="430"/>
      <c r="Y839" s="430"/>
      <c r="Z839" s="430"/>
    </row>
    <row r="840">
      <c r="A840" s="427" t="s">
        <v>2387</v>
      </c>
      <c r="B840" s="434" t="str">
        <f t="array" ref="B840">INDEX(
  REP_SENTRIX ,
  MATCH(
    VALUE( A840 ) ,
    VALUE( TRIM( SKU_SENTRIX ) ) ,
    0
  )
)</f>
        <v>Replacement Battery Core Compatible For iPhone 11 (Spot Welding Required) (AmpSentrix Core)</v>
      </c>
      <c r="C840" s="176"/>
      <c r="D840" s="390" t="s">
        <v>282</v>
      </c>
      <c r="E840" s="435"/>
      <c r="F840" s="134"/>
      <c r="G840" s="429"/>
      <c r="H840" s="176"/>
      <c r="I840" s="176"/>
      <c r="J840" s="176"/>
      <c r="K840" s="176"/>
      <c r="L840" s="176"/>
      <c r="M840" s="176"/>
      <c r="N840" s="176"/>
      <c r="O840" s="176"/>
      <c r="P840" s="176"/>
      <c r="Q840" s="430"/>
      <c r="R840" s="430"/>
      <c r="S840" s="430"/>
      <c r="T840" s="430"/>
      <c r="U840" s="430"/>
      <c r="V840" s="430"/>
      <c r="W840" s="430"/>
      <c r="X840" s="430"/>
      <c r="Y840" s="430"/>
      <c r="Z840" s="430"/>
    </row>
    <row r="841">
      <c r="A841" s="427" t="s">
        <v>2388</v>
      </c>
      <c r="B841" s="434" t="str">
        <f t="array" ref="B841">INDEX(
  REP_SENTRIX ,
  MATCH(
    VALUE( A841 ) ,
    VALUE( TRIM( SKU_SENTRIX ) ) ,
    0
  )
)</f>
        <v>Replacement Battery Core Compatible For iPhone 13 Pro (Spot Welding Required) (AmpSentrix Core)</v>
      </c>
      <c r="C841" s="176"/>
      <c r="D841" s="390" t="s">
        <v>282</v>
      </c>
      <c r="E841" s="435"/>
      <c r="F841" s="134"/>
      <c r="G841" s="429"/>
      <c r="H841" s="176"/>
      <c r="I841" s="176"/>
      <c r="J841" s="176"/>
      <c r="K841" s="176"/>
      <c r="L841" s="176"/>
      <c r="M841" s="176"/>
      <c r="N841" s="176"/>
      <c r="O841" s="176"/>
      <c r="P841" s="176"/>
      <c r="Q841" s="430"/>
      <c r="R841" s="430"/>
      <c r="S841" s="430"/>
      <c r="T841" s="430"/>
      <c r="U841" s="430"/>
      <c r="V841" s="430"/>
      <c r="W841" s="430"/>
      <c r="X841" s="430"/>
      <c r="Y841" s="430"/>
      <c r="Z841" s="430"/>
    </row>
    <row r="842">
      <c r="A842" s="427" t="s">
        <v>1023</v>
      </c>
      <c r="B842" s="434" t="str">
        <f t="array" ref="B842">INDEX(
  REP_SENTRIX ,
  MATCH(
    VALUE( A842 ) ,
    VALUE( TRIM( SKU_SENTRIX ) ) ,
    0
  )
)</f>
        <v>Replacement Battery Core Compatible For iPhone 14 (Spot Welding Required) (AmpSentrix Core)</v>
      </c>
      <c r="C842" s="176"/>
      <c r="D842" s="390" t="s">
        <v>282</v>
      </c>
      <c r="E842" s="435"/>
      <c r="F842" s="134"/>
      <c r="G842" s="429"/>
      <c r="H842" s="176"/>
      <c r="I842" s="176"/>
      <c r="J842" s="176"/>
      <c r="K842" s="176"/>
      <c r="L842" s="176"/>
      <c r="M842" s="176"/>
      <c r="N842" s="176"/>
      <c r="O842" s="176"/>
      <c r="P842" s="176"/>
      <c r="Q842" s="430"/>
      <c r="R842" s="430"/>
      <c r="S842" s="430"/>
      <c r="T842" s="430"/>
      <c r="U842" s="430"/>
      <c r="V842" s="430"/>
      <c r="W842" s="430"/>
      <c r="X842" s="430"/>
      <c r="Y842" s="430"/>
      <c r="Z842" s="430"/>
    </row>
    <row r="843">
      <c r="A843" s="427" t="s">
        <v>989</v>
      </c>
      <c r="B843" s="434" t="str">
        <f t="array" ref="B843">INDEX(
  REP_SENTRIX ,
  MATCH(
    VALUE( A843 ) ,
    VALUE( TRIM( SKU_SENTRIX ) ) ,
    0
  )
)</f>
        <v>Replacement Battery Core Compatible For iPhone 15 (Spot Welding Required) (AmpSentrix Core)</v>
      </c>
      <c r="C843" s="176"/>
      <c r="D843" s="390" t="s">
        <v>282</v>
      </c>
      <c r="E843" s="435"/>
      <c r="F843" s="134"/>
      <c r="G843" s="429"/>
      <c r="H843" s="176"/>
      <c r="I843" s="176"/>
      <c r="J843" s="176"/>
      <c r="K843" s="176"/>
      <c r="L843" s="176"/>
      <c r="M843" s="176"/>
      <c r="N843" s="176"/>
      <c r="O843" s="176"/>
      <c r="P843" s="176"/>
      <c r="Q843" s="430"/>
      <c r="R843" s="430"/>
      <c r="S843" s="430"/>
      <c r="T843" s="430"/>
      <c r="U843" s="430"/>
      <c r="V843" s="430"/>
      <c r="W843" s="430"/>
      <c r="X843" s="430"/>
      <c r="Y843" s="430"/>
      <c r="Z843" s="430"/>
    </row>
    <row r="844">
      <c r="A844" s="427" t="s">
        <v>991</v>
      </c>
      <c r="B844" s="434" t="str">
        <f t="array" ref="B844">INDEX(
  REP_SENTRIX ,
  MATCH(
    VALUE( A844 ) ,
    VALUE( TRIM( SKU_SENTRIX ) ) ,
    0
  )
)</f>
        <v>Replacement Battery Core Compatible For iPhone 15 Pro (Spot Welding Required) (AmpSentrix Core)</v>
      </c>
      <c r="C844" s="176"/>
      <c r="D844" s="390" t="s">
        <v>282</v>
      </c>
      <c r="E844" s="435"/>
      <c r="F844" s="134"/>
      <c r="G844" s="429"/>
      <c r="H844" s="176"/>
      <c r="I844" s="176"/>
      <c r="J844" s="176"/>
      <c r="K844" s="176"/>
      <c r="L844" s="176"/>
      <c r="M844" s="176"/>
      <c r="N844" s="176"/>
      <c r="O844" s="176"/>
      <c r="P844" s="176"/>
      <c r="Q844" s="430"/>
      <c r="R844" s="430"/>
      <c r="S844" s="430"/>
      <c r="T844" s="430"/>
      <c r="U844" s="430"/>
      <c r="V844" s="430"/>
      <c r="W844" s="430"/>
      <c r="X844" s="430"/>
      <c r="Y844" s="430"/>
      <c r="Z844" s="430"/>
    </row>
    <row r="845">
      <c r="A845" s="427" t="s">
        <v>993</v>
      </c>
      <c r="B845" s="434" t="str">
        <f t="array" ref="B845">INDEX(
  REP_SENTRIX ,
  MATCH(
    VALUE( A845 ) ,
    VALUE( TRIM( SKU_SENTRIX ) ) ,
    0
  )
)</f>
        <v>Replacement Battery Core Compatible For iPhone 15 Pro Max (Spot Welding Required) (AmpSentrix Core)</v>
      </c>
      <c r="C845" s="176"/>
      <c r="D845" s="390" t="s">
        <v>282</v>
      </c>
      <c r="E845" s="435"/>
      <c r="F845" s="134"/>
      <c r="G845" s="429"/>
      <c r="H845" s="176"/>
      <c r="I845" s="176"/>
      <c r="J845" s="176"/>
      <c r="K845" s="176"/>
      <c r="L845" s="176"/>
      <c r="M845" s="176"/>
      <c r="N845" s="176"/>
      <c r="O845" s="176"/>
      <c r="P845" s="176"/>
      <c r="Q845" s="430"/>
      <c r="R845" s="430"/>
      <c r="S845" s="430"/>
      <c r="T845" s="430"/>
      <c r="U845" s="430"/>
      <c r="V845" s="430"/>
      <c r="W845" s="430"/>
      <c r="X845" s="430"/>
      <c r="Y845" s="430"/>
      <c r="Z845" s="430"/>
    </row>
    <row r="846">
      <c r="A846" s="427" t="s">
        <v>2389</v>
      </c>
      <c r="B846" s="434" t="str">
        <f t="array" ref="B846">INDEX(
  REP_SENTRIX ,
  MATCH(
    VALUE( A846 ) ,
    VALUE( TRIM( SKU_SENTRIX ) ) ,
    0
  )
)</f>
        <v>Replacement Battery Core Compatible For iPhone 12 Pro Max (Spot Welding Required) (AmpSentrix Core)</v>
      </c>
      <c r="C846" s="176"/>
      <c r="D846" s="390" t="s">
        <v>282</v>
      </c>
      <c r="E846" s="435"/>
      <c r="F846" s="134"/>
      <c r="G846" s="429"/>
      <c r="H846" s="176"/>
      <c r="I846" s="176"/>
      <c r="J846" s="176"/>
      <c r="K846" s="176"/>
      <c r="L846" s="176"/>
      <c r="M846" s="176"/>
      <c r="N846" s="176"/>
      <c r="O846" s="176"/>
      <c r="P846" s="176"/>
      <c r="Q846" s="430"/>
      <c r="R846" s="430"/>
      <c r="S846" s="430"/>
      <c r="T846" s="430"/>
      <c r="U846" s="430"/>
      <c r="V846" s="430"/>
      <c r="W846" s="430"/>
      <c r="X846" s="430"/>
      <c r="Y846" s="430"/>
      <c r="Z846" s="430"/>
    </row>
    <row r="847">
      <c r="A847" s="427" t="s">
        <v>892</v>
      </c>
      <c r="B847" s="134" t="str">
        <f t="array" ref="B847">INDEX(
  REP_SENTRIX ,
  MATCH(
    VALUE( A847 ) ,
    VALUE( TRIM( SKU_SENTRIX ) ) ,
    0
  )
)</f>
        <v>#VALUE!</v>
      </c>
      <c r="C847" s="176"/>
      <c r="D847" s="390" t="s">
        <v>282</v>
      </c>
      <c r="E847" s="435"/>
      <c r="F847" s="134"/>
      <c r="G847" s="429"/>
      <c r="H847" s="176"/>
      <c r="I847" s="176"/>
      <c r="J847" s="176"/>
      <c r="K847" s="176"/>
      <c r="L847" s="176"/>
      <c r="M847" s="176"/>
      <c r="N847" s="176"/>
      <c r="O847" s="176"/>
      <c r="P847" s="176"/>
      <c r="Q847" s="430"/>
      <c r="R847" s="430"/>
      <c r="S847" s="430"/>
      <c r="T847" s="430"/>
      <c r="U847" s="430"/>
      <c r="V847" s="430"/>
      <c r="W847" s="430"/>
      <c r="X847" s="430"/>
      <c r="Y847" s="430"/>
      <c r="Z847" s="430"/>
    </row>
    <row r="848">
      <c r="A848" s="427" t="s">
        <v>894</v>
      </c>
      <c r="B848" s="134" t="str">
        <f t="array" ref="B848">INDEX(
  REP_SENTRIX ,
  MATCH(
    VALUE( A848 ) ,
    VALUE( TRIM( SKU_SENTRIX ) ) ,
    0
  )
)</f>
        <v>#VALUE!</v>
      </c>
      <c r="C848" s="176"/>
      <c r="D848" s="390" t="s">
        <v>282</v>
      </c>
      <c r="E848" s="435"/>
      <c r="F848" s="134"/>
      <c r="G848" s="429"/>
      <c r="H848" s="176"/>
      <c r="I848" s="176"/>
      <c r="J848" s="176"/>
      <c r="K848" s="176"/>
      <c r="L848" s="176"/>
      <c r="M848" s="176"/>
      <c r="N848" s="176"/>
      <c r="O848" s="176"/>
      <c r="P848" s="176"/>
      <c r="Q848" s="430"/>
      <c r="R848" s="430"/>
      <c r="S848" s="430"/>
      <c r="T848" s="430"/>
      <c r="U848" s="430"/>
      <c r="V848" s="430"/>
      <c r="W848" s="430"/>
      <c r="X848" s="430"/>
      <c r="Y848" s="430"/>
      <c r="Z848" s="430"/>
    </row>
    <row r="849">
      <c r="A849" s="427" t="s">
        <v>895</v>
      </c>
      <c r="B849" s="134" t="str">
        <f t="array" ref="B849">INDEX(
  REP_SENTRIX ,
  MATCH(
    VALUE( A849 ) ,
    VALUE( TRIM( SKU_SENTRIX ) ) ,
    0
  )
)</f>
        <v>#VALUE!</v>
      </c>
      <c r="C849" s="176"/>
      <c r="D849" s="390" t="s">
        <v>282</v>
      </c>
      <c r="E849" s="435"/>
      <c r="F849" s="134"/>
      <c r="G849" s="429"/>
      <c r="H849" s="176"/>
      <c r="I849" s="176"/>
      <c r="J849" s="176"/>
      <c r="K849" s="176"/>
      <c r="L849" s="176"/>
      <c r="M849" s="176"/>
      <c r="N849" s="176"/>
      <c r="O849" s="176"/>
      <c r="P849" s="176"/>
      <c r="Q849" s="430"/>
      <c r="R849" s="430"/>
      <c r="S849" s="430"/>
      <c r="T849" s="430"/>
      <c r="U849" s="430"/>
      <c r="V849" s="430"/>
      <c r="W849" s="430"/>
      <c r="X849" s="430"/>
      <c r="Y849" s="430"/>
      <c r="Z849" s="430"/>
    </row>
    <row r="850">
      <c r="A850" s="427" t="s">
        <v>912</v>
      </c>
      <c r="B850" s="134" t="str">
        <f t="array" ref="B850">INDEX(
  REP_SENTRIX ,
  MATCH(
    VALUE( A850 ) ,
    VALUE( TRIM( SKU_SENTRIX ) ) ,
    0
  )
)</f>
        <v>#VALUE!</v>
      </c>
      <c r="C850" s="176"/>
      <c r="D850" s="390" t="s">
        <v>282</v>
      </c>
      <c r="E850" s="435"/>
      <c r="F850" s="134"/>
      <c r="G850" s="429"/>
      <c r="H850" s="176"/>
      <c r="I850" s="176"/>
      <c r="J850" s="176"/>
      <c r="K850" s="176"/>
      <c r="L850" s="176"/>
      <c r="M850" s="176"/>
      <c r="N850" s="176"/>
      <c r="O850" s="176"/>
      <c r="P850" s="176"/>
      <c r="Q850" s="430"/>
      <c r="R850" s="430"/>
      <c r="S850" s="430"/>
      <c r="T850" s="430"/>
      <c r="U850" s="430"/>
      <c r="V850" s="430"/>
      <c r="W850" s="430"/>
      <c r="X850" s="430"/>
      <c r="Y850" s="430"/>
      <c r="Z850" s="430"/>
    </row>
    <row r="851">
      <c r="A851" s="427" t="s">
        <v>913</v>
      </c>
      <c r="B851" s="434" t="str">
        <f t="array" ref="B851">INDEX(
  REP_SENTRIX ,
  MATCH(
    VALUE( A851 ) ,
    VALUE( TRIM( SKU_SENTRIX ) ) ,
    0
  )
)</f>
        <v>Replacement Battery Core Compatible For iPhone 14 Pro Max (Spot Welding Required) (AmpSentrix Core)</v>
      </c>
      <c r="C851" s="176"/>
      <c r="D851" s="390" t="s">
        <v>282</v>
      </c>
      <c r="E851" s="435"/>
      <c r="F851" s="134"/>
      <c r="G851" s="429"/>
      <c r="H851" s="176"/>
      <c r="I851" s="176"/>
      <c r="J851" s="176"/>
      <c r="K851" s="176"/>
      <c r="L851" s="176"/>
      <c r="M851" s="176"/>
      <c r="N851" s="176"/>
      <c r="O851" s="176"/>
      <c r="P851" s="176"/>
      <c r="Q851" s="430"/>
      <c r="R851" s="430"/>
      <c r="S851" s="430"/>
      <c r="T851" s="430"/>
      <c r="U851" s="430"/>
      <c r="V851" s="430"/>
      <c r="W851" s="430"/>
      <c r="X851" s="430"/>
      <c r="Y851" s="430"/>
      <c r="Z851" s="430"/>
    </row>
    <row r="852">
      <c r="A852" s="427" t="s">
        <v>914</v>
      </c>
      <c r="B852" s="134" t="str">
        <f t="array" ref="B852">INDEX(
  REP_SENTRIX ,
  MATCH(
    VALUE( A852 ) ,
    VALUE( TRIM( SKU_SENTRIX ) ) ,
    0
  )
)</f>
        <v>#N/A</v>
      </c>
      <c r="C852" s="176"/>
      <c r="D852" s="390" t="s">
        <v>282</v>
      </c>
      <c r="E852" s="435"/>
      <c r="F852" s="134"/>
      <c r="G852" s="429"/>
      <c r="H852" s="176"/>
      <c r="I852" s="176"/>
      <c r="J852" s="176"/>
      <c r="K852" s="176"/>
      <c r="L852" s="176"/>
      <c r="M852" s="176"/>
      <c r="N852" s="176"/>
      <c r="O852" s="176"/>
      <c r="P852" s="176"/>
      <c r="Q852" s="430"/>
      <c r="R852" s="430"/>
      <c r="S852" s="430"/>
      <c r="T852" s="430"/>
      <c r="U852" s="430"/>
      <c r="V852" s="430"/>
      <c r="W852" s="430"/>
      <c r="X852" s="430"/>
      <c r="Y852" s="430"/>
      <c r="Z852" s="430"/>
    </row>
    <row r="853">
      <c r="A853" s="427" t="s">
        <v>915</v>
      </c>
      <c r="B853" s="134" t="str">
        <f t="array" ref="B853">INDEX(
  REP_SENTRIX ,
  MATCH(
    VALUE( A853 ) ,
    VALUE( TRIM( SKU_SENTRIX ) ) ,
    0
  )
)</f>
        <v>#N/A</v>
      </c>
      <c r="C853" s="176"/>
      <c r="D853" s="390" t="s">
        <v>282</v>
      </c>
      <c r="E853" s="435"/>
      <c r="F853" s="134"/>
      <c r="G853" s="429"/>
      <c r="H853" s="176"/>
      <c r="I853" s="176"/>
      <c r="J853" s="176"/>
      <c r="K853" s="176"/>
      <c r="L853" s="176"/>
      <c r="M853" s="176"/>
      <c r="N853" s="176"/>
      <c r="O853" s="176"/>
      <c r="P853" s="176"/>
      <c r="Q853" s="430"/>
      <c r="R853" s="430"/>
      <c r="S853" s="430"/>
      <c r="T853" s="430"/>
      <c r="U853" s="430"/>
      <c r="V853" s="430"/>
      <c r="W853" s="430"/>
      <c r="X853" s="430"/>
      <c r="Y853" s="430"/>
      <c r="Z853" s="430"/>
    </row>
    <row r="854">
      <c r="A854" s="427" t="s">
        <v>916</v>
      </c>
      <c r="B854" s="434" t="str">
        <f t="array" ref="B854">INDEX(
  REP_SENTRIX ,
  MATCH(
    VALUE( A854 ) ,
    VALUE( TRIM( SKU_SENTRIX ) ) ,
    0
  )
)</f>
        <v>Replacement Battery Compatible For iPhone 14 Pro (Spot Welding Required) (AmpSentrix Core Extended)</v>
      </c>
      <c r="C854" s="176"/>
      <c r="D854" s="390" t="s">
        <v>282</v>
      </c>
      <c r="E854" s="435"/>
      <c r="F854" s="134"/>
      <c r="G854" s="429"/>
      <c r="H854" s="176"/>
      <c r="I854" s="176"/>
      <c r="J854" s="176"/>
      <c r="K854" s="176"/>
      <c r="L854" s="176"/>
      <c r="M854" s="176"/>
      <c r="N854" s="176"/>
      <c r="O854" s="176"/>
      <c r="P854" s="176"/>
      <c r="Q854" s="430"/>
      <c r="R854" s="430"/>
      <c r="S854" s="430"/>
      <c r="T854" s="430"/>
      <c r="U854" s="430"/>
      <c r="V854" s="430"/>
      <c r="W854" s="430"/>
      <c r="X854" s="430"/>
      <c r="Y854" s="430"/>
      <c r="Z854" s="430"/>
    </row>
    <row r="855">
      <c r="A855" s="427" t="s">
        <v>892</v>
      </c>
      <c r="B855" s="134" t="str">
        <f t="array" ref="B855">INDEX(
  REP_SENTRIX ,
  MATCH(
    VALUE( A855 ) ,
    VALUE( TRIM( SKU_SENTRIX ) ) ,
    0
  )
)</f>
        <v>#VALUE!</v>
      </c>
      <c r="C855" s="176"/>
      <c r="D855" s="390" t="s">
        <v>282</v>
      </c>
      <c r="E855" s="435"/>
      <c r="F855" s="134"/>
      <c r="G855" s="429"/>
      <c r="H855" s="176"/>
      <c r="I855" s="176"/>
      <c r="J855" s="176"/>
      <c r="K855" s="176"/>
      <c r="L855" s="176"/>
      <c r="M855" s="176"/>
      <c r="N855" s="176"/>
      <c r="O855" s="176"/>
      <c r="P855" s="176"/>
      <c r="Q855" s="430"/>
      <c r="R855" s="430"/>
      <c r="S855" s="430"/>
      <c r="T855" s="430"/>
      <c r="U855" s="430"/>
      <c r="V855" s="430"/>
      <c r="W855" s="430"/>
      <c r="X855" s="430"/>
      <c r="Y855" s="430"/>
      <c r="Z855" s="430"/>
    </row>
    <row r="856">
      <c r="A856" s="427" t="s">
        <v>894</v>
      </c>
      <c r="B856" s="134" t="str">
        <f t="array" ref="B856">INDEX(
  REP_SENTRIX ,
  MATCH(
    VALUE( A856 ) ,
    VALUE( TRIM( SKU_SENTRIX ) ) ,
    0
  )
)</f>
        <v>#VALUE!</v>
      </c>
      <c r="C856" s="176"/>
      <c r="D856" s="390" t="s">
        <v>282</v>
      </c>
      <c r="E856" s="435"/>
      <c r="F856" s="134"/>
      <c r="G856" s="429"/>
      <c r="H856" s="176"/>
      <c r="I856" s="176"/>
      <c r="J856" s="176"/>
      <c r="K856" s="176"/>
      <c r="L856" s="176"/>
      <c r="M856" s="176"/>
      <c r="N856" s="176"/>
      <c r="O856" s="176"/>
      <c r="P856" s="176"/>
      <c r="Q856" s="430"/>
      <c r="R856" s="430"/>
      <c r="S856" s="430"/>
      <c r="T856" s="430"/>
      <c r="U856" s="430"/>
      <c r="V856" s="430"/>
      <c r="W856" s="430"/>
      <c r="X856" s="430"/>
      <c r="Y856" s="430"/>
      <c r="Z856" s="430"/>
    </row>
    <row r="857">
      <c r="A857" s="427" t="s">
        <v>944</v>
      </c>
      <c r="B857" s="434" t="str">
        <f t="array" ref="B857">INDEX(
  REP_SENTRIX ,
  MATCH(
    VALUE( A857 ) ,
    VALUE( TRIM( SKU_SENTRIX ) ) ,
    0
  )
)</f>
        <v>Replacement Battery Core with Universal Tag-On Flex Compatible For iPhone 11 (Spot Welding Required) (AmpSentrix Core)</v>
      </c>
      <c r="C857" s="176"/>
      <c r="D857" s="390" t="s">
        <v>282</v>
      </c>
      <c r="E857" s="435"/>
      <c r="F857" s="134"/>
      <c r="G857" s="429"/>
      <c r="H857" s="176"/>
      <c r="I857" s="176"/>
      <c r="J857" s="176"/>
      <c r="K857" s="176"/>
      <c r="L857" s="176"/>
      <c r="M857" s="176"/>
      <c r="N857" s="176"/>
      <c r="O857" s="176"/>
      <c r="P857" s="176"/>
      <c r="Q857" s="430"/>
      <c r="R857" s="430"/>
      <c r="S857" s="430"/>
      <c r="T857" s="430"/>
      <c r="U857" s="430"/>
      <c r="V857" s="430"/>
      <c r="W857" s="430"/>
      <c r="X857" s="430"/>
      <c r="Y857" s="430"/>
      <c r="Z857" s="430"/>
    </row>
    <row r="858">
      <c r="A858" s="427" t="s">
        <v>945</v>
      </c>
      <c r="B858" s="134" t="str">
        <f t="array" ref="B858">INDEX(
  REP_SENTRIX ,
  MATCH(
    VALUE( A858 ) ,
    VALUE( TRIM( SKU_SENTRIX ) ) ,
    0
  )
)</f>
        <v>#VALUE!</v>
      </c>
      <c r="C858" s="176"/>
      <c r="D858" s="390" t="s">
        <v>282</v>
      </c>
      <c r="E858" s="435"/>
      <c r="F858" s="134"/>
      <c r="G858" s="429"/>
      <c r="H858" s="176"/>
      <c r="I858" s="176"/>
      <c r="J858" s="176"/>
      <c r="K858" s="176"/>
      <c r="L858" s="176"/>
      <c r="M858" s="176"/>
      <c r="N858" s="176"/>
      <c r="O858" s="176"/>
      <c r="P858" s="176"/>
      <c r="Q858" s="430"/>
      <c r="R858" s="430"/>
      <c r="S858" s="430"/>
      <c r="T858" s="430"/>
      <c r="U858" s="430"/>
      <c r="V858" s="430"/>
      <c r="W858" s="430"/>
      <c r="X858" s="430"/>
      <c r="Y858" s="430"/>
      <c r="Z858" s="430"/>
    </row>
    <row r="859">
      <c r="A859" s="427" t="s">
        <v>946</v>
      </c>
      <c r="B859" s="134" t="str">
        <f t="array" ref="B859">INDEX(
  REP_SENTRIX ,
  MATCH(
    VALUE( A859 ) ,
    VALUE( TRIM( SKU_SENTRIX ) ) ,
    0
  )
)</f>
        <v>#VALUE!</v>
      </c>
      <c r="C859" s="176"/>
      <c r="D859" s="390" t="s">
        <v>282</v>
      </c>
      <c r="E859" s="435"/>
      <c r="F859" s="134"/>
      <c r="G859" s="429"/>
      <c r="H859" s="176"/>
      <c r="I859" s="176"/>
      <c r="J859" s="176"/>
      <c r="K859" s="176"/>
      <c r="L859" s="176"/>
      <c r="M859" s="176"/>
      <c r="N859" s="176"/>
      <c r="O859" s="176"/>
      <c r="P859" s="176"/>
      <c r="Q859" s="430"/>
      <c r="R859" s="430"/>
      <c r="S859" s="430"/>
      <c r="T859" s="430"/>
      <c r="U859" s="430"/>
      <c r="V859" s="430"/>
      <c r="W859" s="430"/>
      <c r="X859" s="430"/>
      <c r="Y859" s="430"/>
      <c r="Z859" s="430"/>
    </row>
    <row r="860">
      <c r="A860" s="427" t="s">
        <v>947</v>
      </c>
      <c r="B860" s="134" t="str">
        <f t="array" ref="B860">INDEX(
  REP_SENTRIX ,
  MATCH(
    VALUE( A860 ) ,
    VALUE( TRIM( SKU_SENTRIX ) ) ,
    0
  )
)</f>
        <v>#VALUE!</v>
      </c>
      <c r="C860" s="176"/>
      <c r="D860" s="390" t="s">
        <v>282</v>
      </c>
      <c r="E860" s="435"/>
      <c r="F860" s="134"/>
      <c r="G860" s="429"/>
      <c r="H860" s="176"/>
      <c r="I860" s="176"/>
      <c r="J860" s="176"/>
      <c r="K860" s="176"/>
      <c r="L860" s="176"/>
      <c r="M860" s="176"/>
      <c r="N860" s="176"/>
      <c r="O860" s="176"/>
      <c r="P860" s="176"/>
      <c r="Q860" s="430"/>
      <c r="R860" s="430"/>
      <c r="S860" s="430"/>
      <c r="T860" s="430"/>
      <c r="U860" s="430"/>
      <c r="V860" s="430"/>
      <c r="W860" s="430"/>
      <c r="X860" s="430"/>
      <c r="Y860" s="430"/>
      <c r="Z860" s="430"/>
    </row>
    <row r="861">
      <c r="A861" s="427" t="s">
        <v>912</v>
      </c>
      <c r="B861" s="134" t="str">
        <f t="array" ref="B861">INDEX(
  REP_SENTRIX ,
  MATCH(
    VALUE( A861 ) ,
    VALUE( TRIM( SKU_SENTRIX ) ) ,
    0
  )
)</f>
        <v>#VALUE!</v>
      </c>
      <c r="C861" s="176"/>
      <c r="D861" s="390" t="s">
        <v>282</v>
      </c>
      <c r="E861" s="435"/>
      <c r="F861" s="134"/>
      <c r="G861" s="429"/>
      <c r="H861" s="176"/>
      <c r="I861" s="176"/>
      <c r="J861" s="176"/>
      <c r="K861" s="176"/>
      <c r="L861" s="176"/>
      <c r="M861" s="176"/>
      <c r="N861" s="176"/>
      <c r="O861" s="176"/>
      <c r="P861" s="176"/>
      <c r="Q861" s="430"/>
      <c r="R861" s="430"/>
      <c r="S861" s="430"/>
      <c r="T861" s="430"/>
      <c r="U861" s="430"/>
      <c r="V861" s="430"/>
      <c r="W861" s="430"/>
      <c r="X861" s="430"/>
      <c r="Y861" s="430"/>
      <c r="Z861" s="430"/>
    </row>
    <row r="862">
      <c r="A862" s="427" t="s">
        <v>912</v>
      </c>
      <c r="B862" s="134" t="str">
        <f t="array" ref="B862">INDEX(
  REP_SENTRIX ,
  MATCH(
    VALUE( A862 ) ,
    VALUE( TRIM( SKU_SENTRIX ) ) ,
    0
  )
)</f>
        <v>#VALUE!</v>
      </c>
      <c r="C862" s="176"/>
      <c r="D862" s="390" t="s">
        <v>282</v>
      </c>
      <c r="E862" s="435"/>
      <c r="F862" s="134"/>
      <c r="G862" s="429"/>
      <c r="H862" s="176"/>
      <c r="I862" s="176"/>
      <c r="J862" s="176"/>
      <c r="K862" s="176"/>
      <c r="L862" s="176"/>
      <c r="M862" s="176"/>
      <c r="N862" s="176"/>
      <c r="O862" s="176"/>
      <c r="P862" s="176"/>
      <c r="Q862" s="430"/>
      <c r="R862" s="430"/>
      <c r="S862" s="430"/>
      <c r="T862" s="430"/>
      <c r="U862" s="430"/>
      <c r="V862" s="430"/>
      <c r="W862" s="430"/>
      <c r="X862" s="430"/>
      <c r="Y862" s="430"/>
      <c r="Z862" s="430"/>
    </row>
    <row r="863">
      <c r="A863" s="427" t="s">
        <v>949</v>
      </c>
      <c r="B863" s="134" t="str">
        <f t="array" ref="B863">INDEX(
  REP_SENTRIX ,
  MATCH(
    VALUE( A863 ) ,
    VALUE( TRIM( SKU_SENTRIX ) ) ,
    0
  )
)</f>
        <v>#VALUE!</v>
      </c>
      <c r="C863" s="176"/>
      <c r="D863" s="390" t="s">
        <v>282</v>
      </c>
      <c r="E863" s="435"/>
      <c r="F863" s="134"/>
      <c r="G863" s="429"/>
      <c r="H863" s="176"/>
      <c r="I863" s="176"/>
      <c r="J863" s="176"/>
      <c r="K863" s="176"/>
      <c r="L863" s="176"/>
      <c r="M863" s="176"/>
      <c r="N863" s="176"/>
      <c r="O863" s="176"/>
      <c r="P863" s="176"/>
      <c r="Q863" s="430"/>
      <c r="R863" s="430"/>
      <c r="S863" s="430"/>
      <c r="T863" s="430"/>
      <c r="U863" s="430"/>
      <c r="V863" s="430"/>
      <c r="W863" s="430"/>
      <c r="X863" s="430"/>
      <c r="Y863" s="430"/>
      <c r="Z863" s="430"/>
    </row>
    <row r="864">
      <c r="A864" s="427" t="s">
        <v>951</v>
      </c>
      <c r="B864" s="134" t="str">
        <f t="array" ref="B864">INDEX(
  REP_SENTRIX ,
  MATCH(
    VALUE( A864 ) ,
    VALUE( TRIM( SKU_SENTRIX ) ) ,
    0
  )
)</f>
        <v>#VALUE!</v>
      </c>
      <c r="C864" s="176"/>
      <c r="D864" s="390" t="s">
        <v>282</v>
      </c>
      <c r="E864" s="435"/>
      <c r="F864" s="134"/>
      <c r="G864" s="429"/>
      <c r="H864" s="176"/>
      <c r="I864" s="176"/>
      <c r="J864" s="176"/>
      <c r="K864" s="176"/>
      <c r="L864" s="176"/>
      <c r="M864" s="176"/>
      <c r="N864" s="176"/>
      <c r="O864" s="176"/>
      <c r="P864" s="176"/>
      <c r="Q864" s="430"/>
      <c r="R864" s="430"/>
      <c r="S864" s="430"/>
      <c r="T864" s="430"/>
      <c r="U864" s="430"/>
      <c r="V864" s="430"/>
      <c r="W864" s="430"/>
      <c r="X864" s="430"/>
      <c r="Y864" s="430"/>
      <c r="Z864" s="430"/>
    </row>
    <row r="865">
      <c r="A865" s="427" t="s">
        <v>953</v>
      </c>
      <c r="B865" s="134" t="str">
        <f t="array" ref="B865">INDEX(
  REP_SENTRIX ,
  MATCH(
    VALUE( A865 ) ,
    VALUE( TRIM( SKU_SENTRIX ) ) ,
    0
  )
)</f>
        <v>#VALUE!</v>
      </c>
      <c r="C865" s="176"/>
      <c r="D865" s="390" t="s">
        <v>282</v>
      </c>
      <c r="E865" s="435"/>
      <c r="F865" s="134"/>
      <c r="G865" s="429"/>
      <c r="H865" s="176"/>
      <c r="I865" s="176"/>
      <c r="J865" s="176"/>
      <c r="K865" s="176"/>
      <c r="L865" s="176"/>
      <c r="M865" s="176"/>
      <c r="N865" s="176"/>
      <c r="O865" s="176"/>
      <c r="P865" s="176"/>
      <c r="Q865" s="430"/>
      <c r="R865" s="430"/>
      <c r="S865" s="430"/>
      <c r="T865" s="430"/>
      <c r="U865" s="430"/>
      <c r="V865" s="430"/>
      <c r="W865" s="430"/>
      <c r="X865" s="430"/>
      <c r="Y865" s="430"/>
      <c r="Z865" s="430"/>
    </row>
    <row r="866">
      <c r="A866" s="427" t="s">
        <v>956</v>
      </c>
      <c r="B866" s="134" t="str">
        <f t="array" ref="B866">INDEX(
  REP_SENTRIX ,
  MATCH(
    VALUE( A866 ) ,
    VALUE( TRIM( SKU_SENTRIX ) ) ,
    0
  )
)</f>
        <v>#VALUE!</v>
      </c>
      <c r="C866" s="176"/>
      <c r="D866" s="390" t="s">
        <v>282</v>
      </c>
      <c r="E866" s="435"/>
      <c r="F866" s="134"/>
      <c r="G866" s="429"/>
      <c r="H866" s="176"/>
      <c r="I866" s="176"/>
      <c r="J866" s="176"/>
      <c r="K866" s="176"/>
      <c r="L866" s="176"/>
      <c r="M866" s="176"/>
      <c r="N866" s="176"/>
      <c r="O866" s="176"/>
      <c r="P866" s="176"/>
      <c r="Q866" s="430"/>
      <c r="R866" s="430"/>
      <c r="S866" s="430"/>
      <c r="T866" s="430"/>
      <c r="U866" s="430"/>
      <c r="V866" s="430"/>
      <c r="W866" s="430"/>
      <c r="X866" s="430"/>
      <c r="Y866" s="430"/>
      <c r="Z866" s="430"/>
    </row>
    <row r="867">
      <c r="A867" s="427" t="s">
        <v>892</v>
      </c>
      <c r="B867" s="134" t="str">
        <f t="array" ref="B867">INDEX(
  REP_SENTRIX ,
  MATCH(
    VALUE( A867 ) ,
    VALUE( TRIM( SKU_SENTRIX ) ) ,
    0
  )
)</f>
        <v>#VALUE!</v>
      </c>
      <c r="C867" s="176"/>
      <c r="D867" s="390" t="s">
        <v>282</v>
      </c>
      <c r="E867" s="435"/>
      <c r="F867" s="134"/>
      <c r="G867" s="429"/>
      <c r="H867" s="176"/>
      <c r="I867" s="176"/>
      <c r="J867" s="176"/>
      <c r="K867" s="176"/>
      <c r="L867" s="176"/>
      <c r="M867" s="176"/>
      <c r="N867" s="176"/>
      <c r="O867" s="176"/>
      <c r="P867" s="176"/>
      <c r="Q867" s="430"/>
      <c r="R867" s="430"/>
      <c r="S867" s="430"/>
      <c r="T867" s="430"/>
      <c r="U867" s="430"/>
      <c r="V867" s="430"/>
      <c r="W867" s="430"/>
      <c r="X867" s="430"/>
      <c r="Y867" s="430"/>
      <c r="Z867" s="430"/>
    </row>
    <row r="868">
      <c r="A868" s="427" t="s">
        <v>894</v>
      </c>
      <c r="B868" s="134" t="str">
        <f t="array" ref="B868">INDEX(
  REP_SENTRIX ,
  MATCH(
    VALUE( A868 ) ,
    VALUE( TRIM( SKU_SENTRIX ) ) ,
    0
  )
)</f>
        <v>#VALUE!</v>
      </c>
      <c r="C868" s="176"/>
      <c r="D868" s="390" t="s">
        <v>282</v>
      </c>
      <c r="E868" s="435"/>
      <c r="F868" s="134"/>
      <c r="G868" s="429"/>
      <c r="H868" s="176"/>
      <c r="I868" s="176"/>
      <c r="J868" s="176"/>
      <c r="K868" s="176"/>
      <c r="L868" s="176"/>
      <c r="M868" s="176"/>
      <c r="N868" s="176"/>
      <c r="O868" s="176"/>
      <c r="P868" s="176"/>
      <c r="Q868" s="430"/>
      <c r="R868" s="430"/>
      <c r="S868" s="430"/>
      <c r="T868" s="430"/>
      <c r="U868" s="430"/>
      <c r="V868" s="430"/>
      <c r="W868" s="430"/>
      <c r="X868" s="430"/>
      <c r="Y868" s="430"/>
      <c r="Z868" s="430"/>
    </row>
    <row r="869">
      <c r="A869" s="427" t="s">
        <v>2390</v>
      </c>
      <c r="B869" s="134" t="str">
        <f t="array" ref="B869">INDEX(
  REP_SENTRIX ,
  MATCH(
    VALUE( A869 ) ,
    VALUE( TRIM( SKU_SENTRIX ) ) ,
    0
  )
)</f>
        <v>#N/A</v>
      </c>
      <c r="C869" s="176"/>
      <c r="D869" s="390" t="s">
        <v>282</v>
      </c>
      <c r="E869" s="435"/>
      <c r="F869" s="134"/>
      <c r="G869" s="429"/>
      <c r="H869" s="176"/>
      <c r="I869" s="176"/>
      <c r="J869" s="176"/>
      <c r="K869" s="176"/>
      <c r="L869" s="176"/>
      <c r="M869" s="176"/>
      <c r="N869" s="176"/>
      <c r="O869" s="176"/>
      <c r="P869" s="176"/>
      <c r="Q869" s="430"/>
      <c r="R869" s="430"/>
      <c r="S869" s="430"/>
      <c r="T869" s="430"/>
      <c r="U869" s="430"/>
      <c r="V869" s="430"/>
      <c r="W869" s="430"/>
      <c r="X869" s="430"/>
      <c r="Y869" s="430"/>
      <c r="Z869" s="430"/>
    </row>
    <row r="870">
      <c r="A870" s="427" t="s">
        <v>2391</v>
      </c>
      <c r="B870" s="434" t="str">
        <f t="array" ref="B870">INDEX(
  REP_SENTRIX ,
  MATCH(
    VALUE( A870 ) ,
    VALUE( TRIM( SKU_SENTRIX ) ) ,
    0
  )
)</f>
        <v>Replacement Battery Compatible For iPhone 7 (AmpSentrix Basic Extended)</v>
      </c>
      <c r="C870" s="176"/>
      <c r="D870" s="390" t="s">
        <v>282</v>
      </c>
      <c r="E870" s="435"/>
      <c r="F870" s="134"/>
      <c r="G870" s="429"/>
      <c r="H870" s="176"/>
      <c r="I870" s="176"/>
      <c r="J870" s="176"/>
      <c r="K870" s="176"/>
      <c r="L870" s="176"/>
      <c r="M870" s="176"/>
      <c r="N870" s="176"/>
      <c r="O870" s="176"/>
      <c r="P870" s="176"/>
      <c r="Q870" s="430"/>
      <c r="R870" s="430"/>
      <c r="S870" s="430"/>
      <c r="T870" s="430"/>
      <c r="U870" s="430"/>
      <c r="V870" s="430"/>
      <c r="W870" s="430"/>
      <c r="X870" s="430"/>
      <c r="Y870" s="430"/>
      <c r="Z870" s="430"/>
    </row>
    <row r="871">
      <c r="A871" s="427" t="s">
        <v>2392</v>
      </c>
      <c r="B871" s="434" t="str">
        <f t="array" ref="B871">INDEX(
  REP_SENTRIX ,
  MATCH(
    VALUE( A871 ) ,
    VALUE( TRIM( SKU_SENTRIX ) ) ,
    0
  )
)</f>
        <v>Replacement Battery Compatible For iPhone 8 (AmpSentrix Basic Extended)</v>
      </c>
      <c r="C871" s="176"/>
      <c r="D871" s="390" t="s">
        <v>282</v>
      </c>
      <c r="E871" s="435"/>
      <c r="F871" s="134"/>
      <c r="G871" s="429"/>
      <c r="H871" s="176"/>
      <c r="I871" s="176"/>
      <c r="J871" s="176"/>
      <c r="K871" s="176"/>
      <c r="L871" s="176"/>
      <c r="M871" s="176"/>
      <c r="N871" s="176"/>
      <c r="O871" s="176"/>
      <c r="P871" s="176"/>
      <c r="Q871" s="430"/>
      <c r="R871" s="430"/>
      <c r="S871" s="430"/>
      <c r="T871" s="430"/>
      <c r="U871" s="430"/>
      <c r="V871" s="430"/>
      <c r="W871" s="430"/>
      <c r="X871" s="430"/>
      <c r="Y871" s="430"/>
      <c r="Z871" s="430"/>
    </row>
    <row r="872">
      <c r="A872" s="427" t="s">
        <v>2393</v>
      </c>
      <c r="B872" s="434" t="str">
        <f t="array" ref="B872">INDEX(
  REP_SENTRIX ,
  MATCH(
    VALUE( A872 ) ,
    VALUE( TRIM( SKU_SENTRIX ) ) ,
    0
  )
)</f>
        <v>Replacement Battery Compatible For iPhone X (AmpSentrix Basic Extended)</v>
      </c>
      <c r="C872" s="176"/>
      <c r="D872" s="390" t="s">
        <v>282</v>
      </c>
      <c r="E872" s="435"/>
      <c r="F872" s="134"/>
      <c r="G872" s="429"/>
      <c r="H872" s="176"/>
      <c r="I872" s="176"/>
      <c r="J872" s="176"/>
      <c r="K872" s="176"/>
      <c r="L872" s="176"/>
      <c r="M872" s="176"/>
      <c r="N872" s="176"/>
      <c r="O872" s="176"/>
      <c r="P872" s="176"/>
      <c r="Q872" s="430"/>
      <c r="R872" s="430"/>
      <c r="S872" s="430"/>
      <c r="T872" s="430"/>
      <c r="U872" s="430"/>
      <c r="V872" s="430"/>
      <c r="W872" s="430"/>
      <c r="X872" s="430"/>
      <c r="Y872" s="430"/>
      <c r="Z872" s="430"/>
    </row>
    <row r="873">
      <c r="A873" s="427" t="s">
        <v>2394</v>
      </c>
      <c r="B873" s="434" t="str">
        <f t="array" ref="B873">INDEX(
  REP_SENTRIX ,
  MATCH(
    VALUE( A873 ) ,
    VALUE( TRIM( SKU_SENTRIX ) ) ,
    0
  )
)</f>
        <v>Replacement Battery Compatible For iPhone XS (AmpSentrix Basic Extended)</v>
      </c>
      <c r="C873" s="176"/>
      <c r="D873" s="390" t="s">
        <v>282</v>
      </c>
      <c r="E873" s="435"/>
      <c r="F873" s="134"/>
      <c r="G873" s="429"/>
      <c r="H873" s="176"/>
      <c r="I873" s="176"/>
      <c r="J873" s="176"/>
      <c r="K873" s="176"/>
      <c r="L873" s="176"/>
      <c r="M873" s="176"/>
      <c r="N873" s="176"/>
      <c r="O873" s="176"/>
      <c r="P873" s="176"/>
      <c r="Q873" s="430"/>
      <c r="R873" s="430"/>
      <c r="S873" s="430"/>
      <c r="T873" s="430"/>
      <c r="U873" s="430"/>
      <c r="V873" s="430"/>
      <c r="W873" s="430"/>
      <c r="X873" s="430"/>
      <c r="Y873" s="430"/>
      <c r="Z873" s="430"/>
    </row>
    <row r="874">
      <c r="A874" s="427" t="s">
        <v>2395</v>
      </c>
      <c r="B874" s="434" t="str">
        <f t="array" ref="B874">INDEX(
  REP_SENTRIX ,
  MATCH(
    VALUE( A874 ) ,
    VALUE( TRIM( SKU_SENTRIX ) ) ,
    0
  )
)</f>
        <v>Replacement Battery Compatible For iPhone XS Max (AmpSentrix Basic)</v>
      </c>
      <c r="C874" s="176"/>
      <c r="D874" s="390" t="s">
        <v>282</v>
      </c>
      <c r="E874" s="435"/>
      <c r="F874" s="134"/>
      <c r="G874" s="429"/>
      <c r="H874" s="176"/>
      <c r="I874" s="176"/>
      <c r="J874" s="176"/>
      <c r="K874" s="176"/>
      <c r="L874" s="176"/>
      <c r="M874" s="176"/>
      <c r="N874" s="176"/>
      <c r="O874" s="176"/>
      <c r="P874" s="176"/>
      <c r="Q874" s="430"/>
      <c r="R874" s="430"/>
      <c r="S874" s="430"/>
      <c r="T874" s="430"/>
      <c r="U874" s="430"/>
      <c r="V874" s="430"/>
      <c r="W874" s="430"/>
      <c r="X874" s="430"/>
      <c r="Y874" s="430"/>
      <c r="Z874" s="430"/>
    </row>
    <row r="875">
      <c r="A875" s="427" t="s">
        <v>2396</v>
      </c>
      <c r="B875" s="434" t="str">
        <f t="array" ref="B875">INDEX(
  REP_SENTRIX ,
  MATCH(
    VALUE( A875 ) ,
    VALUE( TRIM( SKU_SENTRIX ) ) ,
    0
  )
)</f>
        <v>Replacement Battery Compatible For iPhone SE (2022) (AmpSentrix Basic Extended)</v>
      </c>
      <c r="C875" s="176"/>
      <c r="D875" s="390" t="s">
        <v>282</v>
      </c>
      <c r="E875" s="435"/>
      <c r="F875" s="134"/>
      <c r="G875" s="429"/>
      <c r="H875" s="176"/>
      <c r="I875" s="176"/>
      <c r="J875" s="176"/>
      <c r="K875" s="176"/>
      <c r="L875" s="176"/>
      <c r="M875" s="176"/>
      <c r="N875" s="176"/>
      <c r="O875" s="176"/>
      <c r="P875" s="176"/>
      <c r="Q875" s="430"/>
      <c r="R875" s="430"/>
      <c r="S875" s="430"/>
      <c r="T875" s="430"/>
      <c r="U875" s="430"/>
      <c r="V875" s="430"/>
      <c r="W875" s="430"/>
      <c r="X875" s="430"/>
      <c r="Y875" s="430"/>
      <c r="Z875" s="430"/>
    </row>
    <row r="876">
      <c r="A876" s="427" t="s">
        <v>2397</v>
      </c>
      <c r="B876" s="434" t="str">
        <f t="array" ref="B876">INDEX(
  REP_SENTRIX ,
  MATCH(
    VALUE( A876 ) ,
    VALUE( TRIM( SKU_SENTRIX ) ) ,
    0
  )
)</f>
        <v>Replacement Battery Compatible For iPhone SE 2022 (Spot Welding Required) (AmpSentrix Core Extended)</v>
      </c>
      <c r="C876" s="176"/>
      <c r="D876" s="390" t="s">
        <v>282</v>
      </c>
      <c r="E876" s="435"/>
      <c r="F876" s="134"/>
      <c r="G876" s="429"/>
      <c r="H876" s="176"/>
      <c r="I876" s="176"/>
      <c r="J876" s="176"/>
      <c r="K876" s="176"/>
      <c r="L876" s="176"/>
      <c r="M876" s="176"/>
      <c r="N876" s="176"/>
      <c r="O876" s="176"/>
      <c r="P876" s="176"/>
      <c r="Q876" s="430"/>
      <c r="R876" s="430"/>
      <c r="S876" s="430"/>
      <c r="T876" s="430"/>
      <c r="U876" s="430"/>
      <c r="V876" s="430"/>
      <c r="W876" s="430"/>
      <c r="X876" s="430"/>
      <c r="Y876" s="430"/>
      <c r="Z876" s="430"/>
    </row>
    <row r="877">
      <c r="A877" s="427" t="s">
        <v>1014</v>
      </c>
      <c r="B877" s="434" t="str">
        <f t="array" ref="B877">INDEX(
  REP_SENTRIX ,
  MATCH(
    VALUE( A877 ) ,
    VALUE( TRIM( SKU_SENTRIX ) ) ,
    0
  )
)</f>
        <v>Replacement Battery Compatible For iPhone XR (Spot Welding Required) (AmpSentrix Core Extended)</v>
      </c>
      <c r="C877" s="176"/>
      <c r="D877" s="390" t="s">
        <v>282</v>
      </c>
      <c r="E877" s="435"/>
      <c r="F877" s="134"/>
      <c r="G877" s="429"/>
      <c r="H877" s="176"/>
      <c r="I877" s="176"/>
      <c r="J877" s="176"/>
      <c r="K877" s="176"/>
      <c r="L877" s="176"/>
      <c r="M877" s="176"/>
      <c r="N877" s="176"/>
      <c r="O877" s="176"/>
      <c r="P877" s="176"/>
      <c r="Q877" s="430"/>
      <c r="R877" s="430"/>
      <c r="S877" s="430"/>
      <c r="T877" s="430"/>
      <c r="U877" s="430"/>
      <c r="V877" s="430"/>
      <c r="W877" s="430"/>
      <c r="X877" s="430"/>
      <c r="Y877" s="430"/>
      <c r="Z877" s="430"/>
    </row>
    <row r="878">
      <c r="A878" s="427" t="s">
        <v>2398</v>
      </c>
      <c r="B878" s="434" t="str">
        <f t="array" ref="B878">INDEX(
  REP_SENTRIX ,
  MATCH(
    VALUE( A878 ) ,
    VALUE( TRIM( SKU_SENTRIX ) ) ,
    0
  )
)</f>
        <v>Replacement Battery Compatible For iPhone 11 (AmpSentrix Pro Extended)</v>
      </c>
      <c r="C878" s="176"/>
      <c r="D878" s="390" t="s">
        <v>282</v>
      </c>
      <c r="E878" s="435"/>
      <c r="F878" s="134"/>
      <c r="G878" s="429"/>
      <c r="H878" s="176"/>
      <c r="I878" s="176"/>
      <c r="J878" s="176"/>
      <c r="K878" s="176"/>
      <c r="L878" s="176"/>
      <c r="M878" s="176"/>
      <c r="N878" s="176"/>
      <c r="O878" s="176"/>
      <c r="P878" s="176"/>
      <c r="Q878" s="430"/>
      <c r="R878" s="430"/>
      <c r="S878" s="430"/>
      <c r="T878" s="430"/>
      <c r="U878" s="430"/>
      <c r="V878" s="430"/>
      <c r="W878" s="430"/>
      <c r="X878" s="430"/>
      <c r="Y878" s="430"/>
      <c r="Z878" s="430"/>
    </row>
    <row r="879">
      <c r="A879" s="427" t="s">
        <v>2399</v>
      </c>
      <c r="B879" s="434" t="str">
        <f t="array" ref="B879">INDEX(
  REP_SENTRIX ,
  MATCH(
    VALUE( A879 ) ,
    VALUE( TRIM( SKU_SENTRIX ) ) ,
    0
  )
)</f>
        <v>AmpSentrix Core Compatible For iPhone XS (Spot Welding Required)</v>
      </c>
      <c r="C879" s="176"/>
      <c r="D879" s="390" t="s">
        <v>282</v>
      </c>
      <c r="E879" s="435"/>
      <c r="F879" s="134"/>
      <c r="G879" s="429"/>
      <c r="H879" s="176"/>
      <c r="I879" s="176"/>
      <c r="J879" s="176"/>
      <c r="K879" s="176"/>
      <c r="L879" s="176"/>
      <c r="M879" s="176"/>
      <c r="N879" s="176"/>
      <c r="O879" s="176"/>
      <c r="P879" s="176"/>
      <c r="Q879" s="430"/>
      <c r="R879" s="430"/>
      <c r="S879" s="430"/>
      <c r="T879" s="430"/>
      <c r="U879" s="430"/>
      <c r="V879" s="430"/>
      <c r="W879" s="430"/>
      <c r="X879" s="430"/>
      <c r="Y879" s="430"/>
      <c r="Z879" s="430"/>
    </row>
    <row r="880">
      <c r="A880" s="427" t="s">
        <v>2400</v>
      </c>
      <c r="B880" s="434" t="str">
        <f t="array" ref="B880">INDEX(
  REP_SENTRIX ,
  MATCH(
    VALUE( A880 ) ,
    VALUE( TRIM( SKU_SENTRIX ) ) ,
    0
  )
)</f>
        <v>Replacement Battery Core Compatible For iPhone XS Max (Spot Welding Required) (AmpSentrix Core)</v>
      </c>
      <c r="C880" s="176"/>
      <c r="D880" s="390" t="s">
        <v>282</v>
      </c>
      <c r="E880" s="435"/>
      <c r="F880" s="134"/>
      <c r="G880" s="429"/>
      <c r="H880" s="176"/>
      <c r="I880" s="176"/>
      <c r="J880" s="176"/>
      <c r="K880" s="176"/>
      <c r="L880" s="176"/>
      <c r="M880" s="176"/>
      <c r="N880" s="176"/>
      <c r="O880" s="176"/>
      <c r="P880" s="176"/>
      <c r="Q880" s="430"/>
      <c r="R880" s="430"/>
      <c r="S880" s="430"/>
      <c r="T880" s="430"/>
      <c r="U880" s="430"/>
      <c r="V880" s="430"/>
      <c r="W880" s="430"/>
      <c r="X880" s="430"/>
      <c r="Y880" s="430"/>
      <c r="Z880" s="430"/>
    </row>
    <row r="881">
      <c r="A881" s="427" t="s">
        <v>2387</v>
      </c>
      <c r="B881" s="434" t="str">
        <f t="array" ref="B881">INDEX(
  REP_SENTRIX ,
  MATCH(
    VALUE( A881 ) ,
    VALUE( TRIM( SKU_SENTRIX ) ) ,
    0
  )
)</f>
        <v>Replacement Battery Core Compatible For iPhone 11 (Spot Welding Required) (AmpSentrix Core)</v>
      </c>
      <c r="C881" s="176"/>
      <c r="D881" s="390" t="s">
        <v>282</v>
      </c>
      <c r="E881" s="435"/>
      <c r="F881" s="134"/>
      <c r="G881" s="429"/>
      <c r="H881" s="176"/>
      <c r="I881" s="176"/>
      <c r="J881" s="176"/>
      <c r="K881" s="176"/>
      <c r="L881" s="176"/>
      <c r="M881" s="176"/>
      <c r="N881" s="176"/>
      <c r="O881" s="176"/>
      <c r="P881" s="176"/>
      <c r="Q881" s="430"/>
      <c r="R881" s="430"/>
      <c r="S881" s="430"/>
      <c r="T881" s="430"/>
      <c r="U881" s="430"/>
      <c r="V881" s="430"/>
      <c r="W881" s="430"/>
      <c r="X881" s="430"/>
      <c r="Y881" s="430"/>
      <c r="Z881" s="430"/>
    </row>
    <row r="882">
      <c r="A882" s="427" t="s">
        <v>2401</v>
      </c>
      <c r="B882" s="434" t="str">
        <f t="array" ref="B882">INDEX(
  REP_SENTRIX ,
  MATCH(
    VALUE( A882 ) ,
    VALUE( TRIM( SKU_SENTRIX ) ) ,
    0
  )
)</f>
        <v>Replacement Battery Compatible For iPhone 11 (Spot Welding Required) (AmpSentrix Core Extended)</v>
      </c>
      <c r="C882" s="176"/>
      <c r="D882" s="390" t="s">
        <v>282</v>
      </c>
      <c r="E882" s="435"/>
      <c r="F882" s="134"/>
      <c r="G882" s="429"/>
      <c r="H882" s="176"/>
      <c r="I882" s="176"/>
      <c r="J882" s="176"/>
      <c r="K882" s="176"/>
      <c r="L882" s="176"/>
      <c r="M882" s="176"/>
      <c r="N882" s="176"/>
      <c r="O882" s="176"/>
      <c r="P882" s="176"/>
      <c r="Q882" s="430"/>
      <c r="R882" s="430"/>
      <c r="S882" s="430"/>
      <c r="T882" s="430"/>
      <c r="U882" s="430"/>
      <c r="V882" s="430"/>
      <c r="W882" s="430"/>
      <c r="X882" s="430"/>
      <c r="Y882" s="430"/>
      <c r="Z882" s="430"/>
    </row>
    <row r="883">
      <c r="A883" s="427" t="s">
        <v>2402</v>
      </c>
      <c r="B883" s="434" t="str">
        <f t="array" ref="B883">INDEX(
  REP_SENTRIX ,
  MATCH(
    VALUE( A883 ) ,
    VALUE( TRIM( SKU_SENTRIX ) ) ,
    0
  )
)</f>
        <v>Replacement Battery Compatible For iPhone 11 Pro (Spot Welding Required) (AmpSentrix Core Extended)</v>
      </c>
      <c r="C883" s="176"/>
      <c r="D883" s="390" t="s">
        <v>282</v>
      </c>
      <c r="E883" s="435"/>
      <c r="F883" s="134"/>
      <c r="G883" s="429"/>
      <c r="H883" s="176"/>
      <c r="I883" s="176"/>
      <c r="J883" s="176"/>
      <c r="K883" s="176"/>
      <c r="L883" s="176"/>
      <c r="M883" s="176"/>
      <c r="N883" s="176"/>
      <c r="O883" s="176"/>
      <c r="P883" s="176"/>
      <c r="Q883" s="430"/>
      <c r="R883" s="430"/>
      <c r="S883" s="430"/>
      <c r="T883" s="430"/>
      <c r="U883" s="430"/>
      <c r="V883" s="430"/>
      <c r="W883" s="430"/>
      <c r="X883" s="430"/>
      <c r="Y883" s="430"/>
      <c r="Z883" s="430"/>
    </row>
    <row r="884">
      <c r="A884" s="427" t="s">
        <v>2403</v>
      </c>
      <c r="B884" s="434" t="str">
        <f t="array" ref="B884">INDEX(
  REP_SENTRIX ,
  MATCH(
    VALUE( A884 ) ,
    VALUE( TRIM( SKU_SENTRIX ) ) ,
    0
  )
)</f>
        <v>Replacement Battery Core Compatible For iPhone 11 Pro (Spot Welding Required) (AmpSentrix Core)</v>
      </c>
      <c r="C884" s="176"/>
      <c r="D884" s="390" t="s">
        <v>282</v>
      </c>
      <c r="E884" s="435"/>
      <c r="F884" s="134"/>
      <c r="G884" s="429"/>
      <c r="H884" s="176"/>
      <c r="I884" s="176"/>
      <c r="J884" s="176"/>
      <c r="K884" s="176"/>
      <c r="L884" s="176"/>
      <c r="M884" s="176"/>
      <c r="N884" s="176"/>
      <c r="O884" s="176"/>
      <c r="P884" s="176"/>
      <c r="Q884" s="430"/>
      <c r="R884" s="430"/>
      <c r="S884" s="430"/>
      <c r="T884" s="430"/>
      <c r="U884" s="430"/>
      <c r="V884" s="430"/>
      <c r="W884" s="430"/>
      <c r="X884" s="430"/>
      <c r="Y884" s="430"/>
      <c r="Z884" s="430"/>
    </row>
    <row r="885">
      <c r="A885" s="427" t="s">
        <v>2404</v>
      </c>
      <c r="B885" s="434" t="str">
        <f t="array" ref="B885">INDEX(
  REP_SENTRIX ,
  MATCH(
    VALUE( A885 ) ,
    VALUE( TRIM( SKU_SENTRIX ) ) ,
    0
  )
)</f>
        <v>Replacement Battery Core Compatible For iPhone 11 Pro Max (Spot Welding Required) (AmpSentrix Core)</v>
      </c>
      <c r="C885" s="176"/>
      <c r="D885" s="390" t="s">
        <v>282</v>
      </c>
      <c r="E885" s="435"/>
      <c r="F885" s="134"/>
      <c r="G885" s="429"/>
      <c r="H885" s="176"/>
      <c r="I885" s="176"/>
      <c r="J885" s="176"/>
      <c r="K885" s="176"/>
      <c r="L885" s="176"/>
      <c r="M885" s="176"/>
      <c r="N885" s="176"/>
      <c r="O885" s="176"/>
      <c r="P885" s="176"/>
      <c r="Q885" s="430"/>
      <c r="R885" s="430"/>
      <c r="S885" s="430"/>
      <c r="T885" s="430"/>
      <c r="U885" s="430"/>
      <c r="V885" s="430"/>
      <c r="W885" s="430"/>
      <c r="X885" s="430"/>
      <c r="Y885" s="430"/>
      <c r="Z885" s="430"/>
    </row>
    <row r="886">
      <c r="A886" s="427" t="s">
        <v>995</v>
      </c>
      <c r="B886" s="434" t="str">
        <f t="array" ref="B886">INDEX(
  REP_SENTRIX ,
  MATCH(
    VALUE( A886 ) ,
    VALUE( TRIM( SKU_SENTRIX ) ) ,
    0
  )
)</f>
        <v>Replacement Battery Compatible For iPhone 11 Pro Max (Spot Welding Required) (AmpSentrix Core Extended)</v>
      </c>
      <c r="C886" s="176"/>
      <c r="D886" s="390" t="s">
        <v>282</v>
      </c>
      <c r="E886" s="435"/>
      <c r="F886" s="134"/>
      <c r="G886" s="429"/>
      <c r="H886" s="176"/>
      <c r="I886" s="176"/>
      <c r="J886" s="176"/>
      <c r="K886" s="176"/>
      <c r="L886" s="176"/>
      <c r="M886" s="176"/>
      <c r="N886" s="176"/>
      <c r="O886" s="176"/>
      <c r="P886" s="176"/>
      <c r="Q886" s="430"/>
      <c r="R886" s="430"/>
      <c r="S886" s="430"/>
      <c r="T886" s="430"/>
      <c r="U886" s="430"/>
      <c r="V886" s="430"/>
      <c r="W886" s="430"/>
      <c r="X886" s="430"/>
      <c r="Y886" s="430"/>
      <c r="Z886" s="430"/>
    </row>
    <row r="887">
      <c r="A887" s="427" t="s">
        <v>2405</v>
      </c>
      <c r="B887" s="434" t="str">
        <f t="array" ref="B887">INDEX(
  REP_SENTRIX ,
  MATCH(
    VALUE( A887 ) ,
    VALUE( TRIM( SKU_SENTRIX ) ) ,
    0
  )
)</f>
        <v>Replacement Battery Core Compatible For iPhone 12 Mini (Spot Welding Required) (AmpSentrix Core)</v>
      </c>
      <c r="C887" s="176"/>
      <c r="D887" s="390" t="s">
        <v>282</v>
      </c>
      <c r="E887" s="435"/>
      <c r="F887" s="134"/>
      <c r="G887" s="429"/>
      <c r="H887" s="176"/>
      <c r="I887" s="176"/>
      <c r="J887" s="176"/>
      <c r="K887" s="176"/>
      <c r="L887" s="176"/>
      <c r="M887" s="176"/>
      <c r="N887" s="176"/>
      <c r="O887" s="176"/>
      <c r="P887" s="176"/>
      <c r="Q887" s="430"/>
      <c r="R887" s="430"/>
      <c r="S887" s="430"/>
      <c r="T887" s="430"/>
      <c r="U887" s="430"/>
      <c r="V887" s="430"/>
      <c r="W887" s="430"/>
      <c r="X887" s="430"/>
      <c r="Y887" s="430"/>
      <c r="Z887" s="430"/>
    </row>
    <row r="888">
      <c r="A888" s="427" t="s">
        <v>2406</v>
      </c>
      <c r="B888" s="134" t="str">
        <f t="array" ref="B888">INDEX(
  REP_SENTRIX ,
  MATCH(
    VALUE( A888 ) ,
    VALUE( TRIM( SKU_SENTRIX ) ) ,
    0
  )
)</f>
        <v>#N/A</v>
      </c>
      <c r="C888" s="176"/>
      <c r="D888" s="390" t="s">
        <v>282</v>
      </c>
      <c r="E888" s="435"/>
      <c r="F888" s="134"/>
      <c r="G888" s="429"/>
      <c r="H888" s="176"/>
      <c r="I888" s="176"/>
      <c r="J888" s="176"/>
      <c r="K888" s="176"/>
      <c r="L888" s="176"/>
      <c r="M888" s="176"/>
      <c r="N888" s="176"/>
      <c r="O888" s="176"/>
      <c r="P888" s="176"/>
      <c r="Q888" s="430"/>
      <c r="R888" s="430"/>
      <c r="S888" s="430"/>
      <c r="T888" s="430"/>
      <c r="U888" s="430"/>
      <c r="V888" s="430"/>
      <c r="W888" s="430"/>
      <c r="X888" s="430"/>
      <c r="Y888" s="430"/>
      <c r="Z888" s="430"/>
    </row>
    <row r="889">
      <c r="A889" s="427" t="s">
        <v>997</v>
      </c>
      <c r="B889" s="434" t="str">
        <f t="array" ref="B889">INDEX(
  REP_SENTRIX ,
  MATCH(
    VALUE( A889 ) ,
    VALUE( TRIM( SKU_SENTRIX ) ) ,
    0
  )
)</f>
        <v>Replacement Battery Core with Universal Tag-On Flex Compatible For iPhone 12 / 12 Pro (Spot Welding Required) (AmpSentrix Core)</v>
      </c>
      <c r="C889" s="176"/>
      <c r="D889" s="390" t="s">
        <v>282</v>
      </c>
      <c r="E889" s="435"/>
      <c r="F889" s="134"/>
      <c r="G889" s="429"/>
      <c r="H889" s="176"/>
      <c r="I889" s="176"/>
      <c r="J889" s="176"/>
      <c r="K889" s="176"/>
      <c r="L889" s="176"/>
      <c r="M889" s="176"/>
      <c r="N889" s="176"/>
      <c r="O889" s="176"/>
      <c r="P889" s="176"/>
      <c r="Q889" s="430"/>
      <c r="R889" s="430"/>
      <c r="S889" s="430"/>
      <c r="T889" s="430"/>
      <c r="U889" s="430"/>
      <c r="V889" s="430"/>
      <c r="W889" s="430"/>
      <c r="X889" s="430"/>
      <c r="Y889" s="430"/>
      <c r="Z889" s="430"/>
    </row>
    <row r="890">
      <c r="A890" s="427" t="s">
        <v>2385</v>
      </c>
      <c r="B890" s="434" t="str">
        <f t="array" ref="B890">INDEX(
  REP_SENTRIX ,
  MATCH(
    VALUE( A890 ) ,
    VALUE( TRIM( SKU_SENTRIX ) ) ,
    0
  )
)</f>
        <v>Replacement Battery Core Compatible For iPhone 12 / 12 Pro (Spot Welding Required) (AmpSentrix Core)</v>
      </c>
      <c r="C890" s="176"/>
      <c r="D890" s="390" t="s">
        <v>282</v>
      </c>
      <c r="E890" s="435"/>
      <c r="F890" s="134"/>
      <c r="G890" s="429"/>
      <c r="H890" s="176"/>
      <c r="I890" s="176"/>
      <c r="J890" s="176"/>
      <c r="K890" s="176"/>
      <c r="L890" s="176"/>
      <c r="M890" s="176"/>
      <c r="N890" s="176"/>
      <c r="O890" s="176"/>
      <c r="P890" s="176"/>
      <c r="Q890" s="430"/>
      <c r="R890" s="430"/>
      <c r="S890" s="430"/>
      <c r="T890" s="430"/>
      <c r="U890" s="430"/>
      <c r="V890" s="430"/>
      <c r="W890" s="430"/>
      <c r="X890" s="430"/>
      <c r="Y890" s="430"/>
      <c r="Z890" s="430"/>
    </row>
    <row r="891">
      <c r="A891" s="427" t="s">
        <v>2389</v>
      </c>
      <c r="B891" s="434" t="str">
        <f t="array" ref="B891">INDEX(
  REP_SENTRIX ,
  MATCH(
    VALUE( A891 ) ,
    VALUE( TRIM( SKU_SENTRIX ) ) ,
    0
  )
)</f>
        <v>Replacement Battery Core Compatible For iPhone 12 Pro Max (Spot Welding Required) (AmpSentrix Core)</v>
      </c>
      <c r="C891" s="176"/>
      <c r="D891" s="390" t="s">
        <v>282</v>
      </c>
      <c r="E891" s="435"/>
      <c r="F891" s="134"/>
      <c r="G891" s="429"/>
      <c r="H891" s="176"/>
      <c r="I891" s="176"/>
      <c r="J891" s="176"/>
      <c r="K891" s="176"/>
      <c r="L891" s="176"/>
      <c r="M891" s="176"/>
      <c r="N891" s="176"/>
      <c r="O891" s="176"/>
      <c r="P891" s="176"/>
      <c r="Q891" s="430"/>
      <c r="R891" s="430"/>
      <c r="S891" s="430"/>
      <c r="T891" s="430"/>
      <c r="U891" s="430"/>
      <c r="V891" s="430"/>
      <c r="W891" s="430"/>
      <c r="X891" s="430"/>
      <c r="Y891" s="430"/>
      <c r="Z891" s="430"/>
    </row>
    <row r="892">
      <c r="A892" s="427" t="s">
        <v>2407</v>
      </c>
      <c r="B892" s="134" t="str">
        <f t="array" ref="B892">INDEX(
  REP_SENTRIX ,
  MATCH(
    VALUE( A892 ) ,
    VALUE( TRIM( SKU_SENTRIX ) ) ,
    0
  )
)</f>
        <v>#N/A</v>
      </c>
      <c r="C892" s="176"/>
      <c r="D892" s="390" t="s">
        <v>282</v>
      </c>
      <c r="E892" s="435"/>
      <c r="F892" s="134"/>
      <c r="G892" s="429"/>
      <c r="H892" s="176"/>
      <c r="I892" s="176"/>
      <c r="J892" s="176"/>
      <c r="K892" s="176"/>
      <c r="L892" s="176"/>
      <c r="M892" s="176"/>
      <c r="N892" s="176"/>
      <c r="O892" s="176"/>
      <c r="P892" s="176"/>
      <c r="Q892" s="430"/>
      <c r="R892" s="430"/>
      <c r="S892" s="430"/>
      <c r="T892" s="430"/>
      <c r="U892" s="430"/>
      <c r="V892" s="430"/>
      <c r="W892" s="430"/>
      <c r="X892" s="430"/>
      <c r="Y892" s="430"/>
      <c r="Z892" s="430"/>
    </row>
    <row r="893">
      <c r="A893" s="427" t="s">
        <v>999</v>
      </c>
      <c r="B893" s="434" t="str">
        <f t="array" ref="B893">INDEX(
  REP_SENTRIX ,
  MATCH(
    VALUE( A893 ) ,
    VALUE( TRIM( SKU_SENTRIX ) ) ,
    0
  )
)</f>
        <v>Replacement Battery Core with Universal Tag-On Flex Compatible For iPhone 12 Pro Max (Spot Welding Required) (AmpSentrix Core)</v>
      </c>
      <c r="C893" s="176"/>
      <c r="D893" s="390" t="s">
        <v>282</v>
      </c>
      <c r="E893" s="435"/>
      <c r="F893" s="134"/>
      <c r="G893" s="429"/>
      <c r="H893" s="176"/>
      <c r="I893" s="176"/>
      <c r="J893" s="176"/>
      <c r="K893" s="176"/>
      <c r="L893" s="176"/>
      <c r="M893" s="176"/>
      <c r="N893" s="176"/>
      <c r="O893" s="176"/>
      <c r="P893" s="176"/>
      <c r="Q893" s="430"/>
      <c r="R893" s="430"/>
      <c r="S893" s="430"/>
      <c r="T893" s="430"/>
      <c r="U893" s="430"/>
      <c r="V893" s="430"/>
      <c r="W893" s="430"/>
      <c r="X893" s="430"/>
      <c r="Y893" s="430"/>
      <c r="Z893" s="430"/>
    </row>
    <row r="894">
      <c r="A894" s="427" t="s">
        <v>2408</v>
      </c>
      <c r="B894" s="434" t="str">
        <f t="array" ref="B894">INDEX(
  REP_SENTRIX ,
  MATCH(
    VALUE( A894 ) ,
    VALUE( TRIM( SKU_SENTRIX ) ) ,
    0
  )
)</f>
        <v>Replacement Battery Core Compatible For iPhone 13 Mini (Spot Welding Required) (AmpSentrix Core)</v>
      </c>
      <c r="C894" s="176"/>
      <c r="D894" s="390" t="s">
        <v>282</v>
      </c>
      <c r="E894" s="435"/>
      <c r="F894" s="134"/>
      <c r="G894" s="429"/>
      <c r="H894" s="176"/>
      <c r="I894" s="176"/>
      <c r="J894" s="176"/>
      <c r="K894" s="176"/>
      <c r="L894" s="176"/>
      <c r="M894" s="176"/>
      <c r="N894" s="176"/>
      <c r="O894" s="176"/>
      <c r="P894" s="176"/>
      <c r="Q894" s="430"/>
      <c r="R894" s="430"/>
      <c r="S894" s="430"/>
      <c r="T894" s="430"/>
      <c r="U894" s="430"/>
      <c r="V894" s="430"/>
      <c r="W894" s="430"/>
      <c r="X894" s="430"/>
      <c r="Y894" s="430"/>
      <c r="Z894" s="430"/>
    </row>
    <row r="895">
      <c r="A895" s="427" t="s">
        <v>2384</v>
      </c>
      <c r="B895" s="434" t="str">
        <f t="array" ref="B895">INDEX(
  REP_SENTRIX ,
  MATCH(
    VALUE( A895 ) ,
    VALUE( TRIM( SKU_SENTRIX ) ) ,
    0
  )
)</f>
        <v>Replacement Battery Core Compatible For iPhone 13 (Spot Welding Required) (AmpSentrix Core)</v>
      </c>
      <c r="C895" s="176"/>
      <c r="D895" s="390" t="s">
        <v>282</v>
      </c>
      <c r="E895" s="435"/>
      <c r="F895" s="134"/>
      <c r="G895" s="429"/>
      <c r="H895" s="176"/>
      <c r="I895" s="176"/>
      <c r="J895" s="176"/>
      <c r="K895" s="176"/>
      <c r="L895" s="176"/>
      <c r="M895" s="176"/>
      <c r="N895" s="176"/>
      <c r="O895" s="176"/>
      <c r="P895" s="176"/>
      <c r="Q895" s="430"/>
      <c r="R895" s="430"/>
      <c r="S895" s="430"/>
      <c r="T895" s="430"/>
      <c r="U895" s="430"/>
      <c r="V895" s="430"/>
      <c r="W895" s="430"/>
      <c r="X895" s="430"/>
      <c r="Y895" s="430"/>
      <c r="Z895" s="430"/>
    </row>
    <row r="896">
      <c r="A896" s="427" t="s">
        <v>2409</v>
      </c>
      <c r="B896" s="434" t="str">
        <f t="array" ref="B896">INDEX(
  REP_SENTRIX ,
  MATCH(
    VALUE( A896 ) ,
    VALUE( TRIM( SKU_SENTRIX ) ) ,
    0
  )
)</f>
        <v>Replacement Battery Compatible For iPhone 13 (Spot Welding Required) (AmpSentrix Core Extended)</v>
      </c>
      <c r="C896" s="176"/>
      <c r="D896" s="390" t="s">
        <v>282</v>
      </c>
      <c r="E896" s="435"/>
      <c r="F896" s="134"/>
      <c r="G896" s="429"/>
      <c r="H896" s="176"/>
      <c r="I896" s="176"/>
      <c r="J896" s="176"/>
      <c r="K896" s="176"/>
      <c r="L896" s="176"/>
      <c r="M896" s="176"/>
      <c r="N896" s="176"/>
      <c r="O896" s="176"/>
      <c r="P896" s="176"/>
      <c r="Q896" s="430"/>
      <c r="R896" s="430"/>
      <c r="S896" s="430"/>
      <c r="T896" s="430"/>
      <c r="U896" s="430"/>
      <c r="V896" s="430"/>
      <c r="W896" s="430"/>
      <c r="X896" s="430"/>
      <c r="Y896" s="430"/>
      <c r="Z896" s="430"/>
    </row>
    <row r="897">
      <c r="A897" s="427" t="s">
        <v>2410</v>
      </c>
      <c r="B897" s="434" t="str">
        <f t="array" ref="B897">INDEX(
  REP_SENTRIX ,
  MATCH(
    VALUE( A897 ) ,
    VALUE( TRIM( SKU_SENTRIX ) ) ,
    0
  )
)</f>
        <v>Replacement Battery Compatible For iPhone 13 Pro (Spot Welding Required) (AmpSentrix Core Extended)</v>
      </c>
      <c r="C897" s="176"/>
      <c r="D897" s="390" t="s">
        <v>282</v>
      </c>
      <c r="E897" s="435"/>
      <c r="F897" s="134"/>
      <c r="G897" s="429"/>
      <c r="H897" s="176"/>
      <c r="I897" s="176"/>
      <c r="J897" s="176"/>
      <c r="K897" s="176"/>
      <c r="L897" s="176"/>
      <c r="M897" s="176"/>
      <c r="N897" s="176"/>
      <c r="O897" s="176"/>
      <c r="P897" s="176"/>
      <c r="Q897" s="430"/>
      <c r="R897" s="430"/>
      <c r="S897" s="430"/>
      <c r="T897" s="430"/>
      <c r="U897" s="430"/>
      <c r="V897" s="430"/>
      <c r="W897" s="430"/>
      <c r="X897" s="430"/>
      <c r="Y897" s="430"/>
      <c r="Z897" s="430"/>
    </row>
    <row r="898">
      <c r="A898" s="427" t="s">
        <v>2388</v>
      </c>
      <c r="B898" s="434" t="str">
        <f t="array" ref="B898">INDEX(
  REP_SENTRIX ,
  MATCH(
    VALUE( A898 ) ,
    VALUE( TRIM( SKU_SENTRIX ) ) ,
    0
  )
)</f>
        <v>Replacement Battery Core Compatible For iPhone 13 Pro (Spot Welding Required) (AmpSentrix Core)</v>
      </c>
      <c r="C898" s="176"/>
      <c r="D898" s="390" t="s">
        <v>282</v>
      </c>
      <c r="E898" s="435"/>
      <c r="F898" s="134"/>
      <c r="G898" s="429"/>
      <c r="H898" s="176"/>
      <c r="I898" s="176"/>
      <c r="J898" s="176"/>
      <c r="K898" s="176"/>
      <c r="L898" s="176"/>
      <c r="M898" s="176"/>
      <c r="N898" s="176"/>
      <c r="O898" s="176"/>
      <c r="P898" s="176"/>
      <c r="Q898" s="430"/>
      <c r="R898" s="430"/>
      <c r="S898" s="430"/>
      <c r="T898" s="430"/>
      <c r="U898" s="430"/>
      <c r="V898" s="430"/>
      <c r="W898" s="430"/>
      <c r="X898" s="430"/>
      <c r="Y898" s="430"/>
      <c r="Z898" s="430"/>
    </row>
    <row r="899">
      <c r="A899" s="427" t="s">
        <v>1016</v>
      </c>
      <c r="B899" s="434" t="str">
        <f t="array" ref="B899">INDEX(
  REP_SENTRIX ,
  MATCH(
    VALUE( A899 ) ,
    VALUE( TRIM( SKU_SENTRIX ) ) ,
    0
  )
)</f>
        <v>Replacement Battery Core Compatible For iPhone 13 Pro Max (Spot Welding Required) (AmpSentrix Core)</v>
      </c>
      <c r="C899" s="176"/>
      <c r="D899" s="390" t="s">
        <v>282</v>
      </c>
      <c r="E899" s="435"/>
      <c r="F899" s="134"/>
      <c r="G899" s="429"/>
      <c r="H899" s="176"/>
      <c r="I899" s="176"/>
      <c r="J899" s="176"/>
      <c r="K899" s="176"/>
      <c r="L899" s="176"/>
      <c r="M899" s="176"/>
      <c r="N899" s="176"/>
      <c r="O899" s="176"/>
      <c r="P899" s="176"/>
      <c r="Q899" s="430"/>
      <c r="R899" s="430"/>
      <c r="S899" s="430"/>
      <c r="T899" s="430"/>
      <c r="U899" s="430"/>
      <c r="V899" s="430"/>
      <c r="W899" s="430"/>
      <c r="X899" s="430"/>
      <c r="Y899" s="430"/>
      <c r="Z899" s="430"/>
    </row>
    <row r="900">
      <c r="A900" s="427" t="s">
        <v>1045</v>
      </c>
      <c r="B900" s="434" t="str">
        <f t="array" ref="B900">INDEX(
  REP_SENTRIX ,
  MATCH(
    VALUE( A900 ) ,
    VALUE( TRIM( SKU_SENTRIX ) ) ,
    0
  )
)</f>
        <v>Replacement Battery Compatible For iPhone 13 Pro Max (Spot Welding Required) (AmpSentrix Core Extended)</v>
      </c>
      <c r="C900" s="176"/>
      <c r="D900" s="390" t="s">
        <v>282</v>
      </c>
      <c r="E900" s="435"/>
      <c r="F900" s="134"/>
      <c r="G900" s="429"/>
      <c r="H900" s="176"/>
      <c r="I900" s="176"/>
      <c r="J900" s="176"/>
      <c r="K900" s="176"/>
      <c r="L900" s="176"/>
      <c r="M900" s="176"/>
      <c r="N900" s="176"/>
      <c r="O900" s="176"/>
      <c r="P900" s="176"/>
      <c r="Q900" s="430"/>
      <c r="R900" s="430"/>
      <c r="S900" s="430"/>
      <c r="T900" s="430"/>
      <c r="U900" s="430"/>
      <c r="V900" s="430"/>
      <c r="W900" s="430"/>
      <c r="X900" s="430"/>
      <c r="Y900" s="430"/>
      <c r="Z900" s="430"/>
    </row>
    <row r="901">
      <c r="A901" s="427" t="s">
        <v>1023</v>
      </c>
      <c r="B901" s="434" t="str">
        <f t="array" ref="B901">INDEX(
  REP_SENTRIX ,
  MATCH(
    VALUE( A901 ) ,
    VALUE( TRIM( SKU_SENTRIX ) ) ,
    0
  )
)</f>
        <v>Replacement Battery Core Compatible For iPhone 14 (Spot Welding Required) (AmpSentrix Core)</v>
      </c>
      <c r="C901" s="176"/>
      <c r="D901" s="390" t="s">
        <v>282</v>
      </c>
      <c r="E901" s="435"/>
      <c r="F901" s="134"/>
      <c r="G901" s="429"/>
      <c r="H901" s="176"/>
      <c r="I901" s="176"/>
      <c r="J901" s="176"/>
      <c r="K901" s="176"/>
      <c r="L901" s="176"/>
      <c r="M901" s="176"/>
      <c r="N901" s="176"/>
      <c r="O901" s="176"/>
      <c r="P901" s="176"/>
      <c r="Q901" s="430"/>
      <c r="R901" s="430"/>
      <c r="S901" s="430"/>
      <c r="T901" s="430"/>
      <c r="U901" s="430"/>
      <c r="V901" s="430"/>
      <c r="W901" s="430"/>
      <c r="X901" s="430"/>
      <c r="Y901" s="430"/>
      <c r="Z901" s="430"/>
    </row>
    <row r="902">
      <c r="A902" s="427" t="s">
        <v>2411</v>
      </c>
      <c r="B902" s="434" t="str">
        <f t="array" ref="B902">INDEX(
  REP_SENTRIX ,
  MATCH(
    VALUE( A902 ) ,
    VALUE( TRIM( SKU_SENTRIX ) ) ,
    0
  )
)</f>
        <v>Replacement Battery Core Compatible For iPhone 14 Plus (Spot Welding Required) (AmpSentrix Core)</v>
      </c>
      <c r="C902" s="176"/>
      <c r="D902" s="390" t="s">
        <v>282</v>
      </c>
      <c r="E902" s="435"/>
      <c r="F902" s="134"/>
      <c r="G902" s="429"/>
      <c r="H902" s="176"/>
      <c r="I902" s="176"/>
      <c r="J902" s="176"/>
      <c r="K902" s="176"/>
      <c r="L902" s="176"/>
      <c r="M902" s="176"/>
      <c r="N902" s="176"/>
      <c r="O902" s="176"/>
      <c r="P902" s="176"/>
      <c r="Q902" s="430"/>
      <c r="R902" s="430"/>
      <c r="S902" s="430"/>
      <c r="T902" s="430"/>
      <c r="U902" s="430"/>
      <c r="V902" s="430"/>
      <c r="W902" s="430"/>
      <c r="X902" s="430"/>
      <c r="Y902" s="430"/>
      <c r="Z902" s="430"/>
    </row>
    <row r="903">
      <c r="A903" s="427" t="s">
        <v>2412</v>
      </c>
      <c r="B903" s="434" t="str">
        <f t="array" ref="B903">INDEX(
  REP_SENTRIX ,
  MATCH(
    VALUE( A903 ) ,
    VALUE( TRIM( SKU_SENTRIX ) ) ,
    0
  )
)</f>
        <v>Replacement Battery Compatible For iPhone 14 Plus (Spot Welding Required) (AmpSentrix Core Extended)</v>
      </c>
      <c r="C903" s="176"/>
      <c r="D903" s="390" t="s">
        <v>282</v>
      </c>
      <c r="E903" s="435"/>
      <c r="F903" s="134"/>
      <c r="G903" s="429"/>
      <c r="H903" s="176"/>
      <c r="I903" s="176"/>
      <c r="J903" s="176"/>
      <c r="K903" s="176"/>
      <c r="L903" s="176"/>
      <c r="M903" s="176"/>
      <c r="N903" s="176"/>
      <c r="O903" s="176"/>
      <c r="P903" s="176"/>
      <c r="Q903" s="430"/>
      <c r="R903" s="430"/>
      <c r="S903" s="430"/>
      <c r="T903" s="430"/>
      <c r="U903" s="430"/>
      <c r="V903" s="430"/>
      <c r="W903" s="430"/>
      <c r="X903" s="430"/>
      <c r="Y903" s="430"/>
      <c r="Z903" s="430"/>
    </row>
    <row r="904">
      <c r="A904" s="427" t="s">
        <v>1025</v>
      </c>
      <c r="B904" s="434" t="str">
        <f t="array" ref="B904">INDEX(
  REP_SENTRIX ,
  MATCH(
    VALUE( A904 ) ,
    VALUE( TRIM( SKU_SENTRIX ) ) ,
    0
  )
)</f>
        <v>Replacement Battery Core Compatible For iPhone 14 Pro (Spot Welding Required) (AmpSentrix Core)</v>
      </c>
      <c r="C904" s="176"/>
      <c r="D904" s="390" t="s">
        <v>282</v>
      </c>
      <c r="E904" s="435"/>
      <c r="F904" s="134"/>
      <c r="G904" s="429"/>
      <c r="H904" s="176"/>
      <c r="I904" s="176"/>
      <c r="J904" s="176"/>
      <c r="K904" s="176"/>
      <c r="L904" s="176"/>
      <c r="M904" s="176"/>
      <c r="N904" s="176"/>
      <c r="O904" s="176"/>
      <c r="P904" s="176"/>
      <c r="Q904" s="430"/>
      <c r="R904" s="430"/>
      <c r="S904" s="430"/>
      <c r="T904" s="430"/>
      <c r="U904" s="430"/>
      <c r="V904" s="430"/>
      <c r="W904" s="430"/>
      <c r="X904" s="430"/>
      <c r="Y904" s="430"/>
      <c r="Z904" s="430"/>
    </row>
    <row r="905">
      <c r="A905" s="427" t="s">
        <v>2413</v>
      </c>
      <c r="B905" s="434" t="str">
        <f t="array" ref="B905">INDEX(
  REP_SENTRIX ,
  MATCH(
    VALUE( A905 ) ,
    VALUE( TRIM( SKU_SENTRIX ) ) ,
    0
  )
)</f>
        <v>Replacement Battery With Adhesive  Compatible For iPhone 12 / 12 Pro (Genuine OEM)</v>
      </c>
      <c r="C905" s="176"/>
      <c r="D905" s="390" t="s">
        <v>282</v>
      </c>
      <c r="E905" s="435"/>
      <c r="F905" s="134"/>
      <c r="G905" s="429"/>
      <c r="H905" s="176"/>
      <c r="I905" s="176"/>
      <c r="J905" s="176"/>
      <c r="K905" s="176"/>
      <c r="L905" s="176"/>
      <c r="M905" s="176"/>
      <c r="N905" s="176"/>
      <c r="O905" s="176"/>
      <c r="P905" s="176"/>
      <c r="Q905" s="430"/>
      <c r="R905" s="430"/>
      <c r="S905" s="430"/>
      <c r="T905" s="430"/>
      <c r="U905" s="430"/>
      <c r="V905" s="430"/>
      <c r="W905" s="430"/>
      <c r="X905" s="430"/>
      <c r="Y905" s="430"/>
      <c r="Z905" s="430"/>
    </row>
    <row r="906">
      <c r="A906" s="427" t="s">
        <v>2414</v>
      </c>
      <c r="B906" s="434" t="str">
        <f t="array" ref="B906">INDEX(
  REP_SENTRIX ,
  MATCH(
    VALUE( A906 ) ,
    VALUE( TRIM( SKU_SENTRIX ) ) ,
    0
  )
)</f>
        <v>Replacement Battery With Adhesive Compatible For iPhone 12 Pro Max (Genuine OEM)</v>
      </c>
      <c r="C906" s="176"/>
      <c r="D906" s="390" t="s">
        <v>282</v>
      </c>
      <c r="E906" s="435"/>
      <c r="F906" s="134"/>
      <c r="G906" s="429"/>
      <c r="H906" s="176"/>
      <c r="I906" s="176"/>
      <c r="J906" s="176"/>
      <c r="K906" s="176"/>
      <c r="L906" s="176"/>
      <c r="M906" s="176"/>
      <c r="N906" s="176"/>
      <c r="O906" s="176"/>
      <c r="P906" s="176"/>
      <c r="Q906" s="430"/>
      <c r="R906" s="430"/>
      <c r="S906" s="430"/>
      <c r="T906" s="430"/>
      <c r="U906" s="430"/>
      <c r="V906" s="430"/>
      <c r="W906" s="430"/>
      <c r="X906" s="430"/>
      <c r="Y906" s="430"/>
      <c r="Z906" s="430"/>
    </row>
    <row r="907">
      <c r="A907" s="427" t="s">
        <v>2415</v>
      </c>
      <c r="B907" s="434" t="str">
        <f t="array" ref="B907">INDEX(
  REP_SENTRIX ,
  MATCH(
    VALUE( A907 ) ,
    VALUE( TRIM( SKU_SENTRIX ) ) ,
    0
  )
)</f>
        <v>Replacement Battery With Adhesive Compatible For iPhone 13 (Genuine OEM)</v>
      </c>
      <c r="C907" s="176"/>
      <c r="D907" s="390" t="s">
        <v>282</v>
      </c>
      <c r="E907" s="435"/>
      <c r="F907" s="134"/>
      <c r="G907" s="429"/>
      <c r="H907" s="176"/>
      <c r="I907" s="176"/>
      <c r="J907" s="176"/>
      <c r="K907" s="176"/>
      <c r="L907" s="176"/>
      <c r="M907" s="176"/>
      <c r="N907" s="176"/>
      <c r="O907" s="176"/>
      <c r="P907" s="176"/>
      <c r="Q907" s="430"/>
      <c r="R907" s="430"/>
      <c r="S907" s="430"/>
      <c r="T907" s="430"/>
      <c r="U907" s="430"/>
      <c r="V907" s="430"/>
      <c r="W907" s="430"/>
      <c r="X907" s="430"/>
      <c r="Y907" s="430"/>
      <c r="Z907" s="430"/>
    </row>
    <row r="908">
      <c r="A908" s="427" t="s">
        <v>2416</v>
      </c>
      <c r="B908" s="434" t="str">
        <f t="array" ref="B908">INDEX(
  REP_SENTRIX ,
  MATCH(
    VALUE( A908 ) ,
    VALUE( TRIM( SKU_SENTRIX ) ) ,
    0
  )
)</f>
        <v>Replacement Battery With Adhesive Compatible For iPhone 13 Pro (Genuine OEM)</v>
      </c>
      <c r="C908" s="176"/>
      <c r="D908" s="390" t="s">
        <v>282</v>
      </c>
      <c r="E908" s="435"/>
      <c r="F908" s="134"/>
      <c r="G908" s="429"/>
      <c r="H908" s="176"/>
      <c r="I908" s="176"/>
      <c r="J908" s="176"/>
      <c r="K908" s="176"/>
      <c r="L908" s="176"/>
      <c r="M908" s="176"/>
      <c r="N908" s="176"/>
      <c r="O908" s="176"/>
      <c r="P908" s="176"/>
      <c r="Q908" s="430"/>
      <c r="R908" s="430"/>
      <c r="S908" s="430"/>
      <c r="T908" s="430"/>
      <c r="U908" s="430"/>
      <c r="V908" s="430"/>
      <c r="W908" s="430"/>
      <c r="X908" s="430"/>
      <c r="Y908" s="430"/>
      <c r="Z908" s="430"/>
    </row>
    <row r="909">
      <c r="A909" s="427" t="s">
        <v>989</v>
      </c>
      <c r="B909" s="434" t="str">
        <f t="array" ref="B909">INDEX(
  REP_SENTRIX ,
  MATCH(
    VALUE( A909 ) ,
    VALUE( TRIM( SKU_SENTRIX ) ) ,
    0
  )
)</f>
        <v>Replacement Battery Core Compatible For iPhone 15 (Spot Welding Required) (AmpSentrix Core)</v>
      </c>
      <c r="C909" s="176"/>
      <c r="D909" s="390" t="s">
        <v>282</v>
      </c>
      <c r="E909" s="435"/>
      <c r="F909" s="134"/>
      <c r="G909" s="429"/>
      <c r="H909" s="176"/>
      <c r="I909" s="176"/>
      <c r="J909" s="176"/>
      <c r="K909" s="176"/>
      <c r="L909" s="176"/>
      <c r="M909" s="176"/>
      <c r="N909" s="176"/>
      <c r="O909" s="176"/>
      <c r="P909" s="176"/>
      <c r="Q909" s="430"/>
      <c r="R909" s="430"/>
      <c r="S909" s="430"/>
      <c r="T909" s="430"/>
      <c r="U909" s="430"/>
      <c r="V909" s="430"/>
      <c r="W909" s="430"/>
      <c r="X909" s="430"/>
      <c r="Y909" s="430"/>
      <c r="Z909" s="430"/>
    </row>
    <row r="910">
      <c r="A910" s="427" t="s">
        <v>991</v>
      </c>
      <c r="B910" s="434" t="str">
        <f t="array" ref="B910">INDEX(
  REP_SENTRIX ,
  MATCH(
    VALUE( A910 ) ,
    VALUE( TRIM( SKU_SENTRIX ) ) ,
    0
  )
)</f>
        <v>Replacement Battery Core Compatible For iPhone 15 Pro (Spot Welding Required) (AmpSentrix Core)</v>
      </c>
      <c r="C910" s="176"/>
      <c r="D910" s="390" t="s">
        <v>282</v>
      </c>
      <c r="E910" s="435"/>
      <c r="F910" s="134"/>
      <c r="G910" s="429"/>
      <c r="H910" s="176"/>
      <c r="I910" s="176"/>
      <c r="J910" s="176"/>
      <c r="K910" s="176"/>
      <c r="L910" s="176"/>
      <c r="M910" s="176"/>
      <c r="N910" s="176"/>
      <c r="O910" s="176"/>
      <c r="P910" s="176"/>
      <c r="Q910" s="430"/>
      <c r="R910" s="430"/>
      <c r="S910" s="430"/>
      <c r="T910" s="430"/>
      <c r="U910" s="430"/>
      <c r="V910" s="430"/>
      <c r="W910" s="430"/>
      <c r="X910" s="430"/>
      <c r="Y910" s="430"/>
      <c r="Z910" s="430"/>
    </row>
    <row r="911">
      <c r="A911" s="427" t="s">
        <v>993</v>
      </c>
      <c r="B911" s="434" t="str">
        <f t="array" ref="B911">INDEX(
  REP_SENTRIX ,
  MATCH(
    VALUE( A911 ) ,
    VALUE( TRIM( SKU_SENTRIX ) ) ,
    0
  )
)</f>
        <v>Replacement Battery Core Compatible For iPhone 15 Pro Max (Spot Welding Required) (AmpSentrix Core)</v>
      </c>
      <c r="C911" s="176"/>
      <c r="D911" s="390" t="s">
        <v>282</v>
      </c>
      <c r="E911" s="435"/>
      <c r="F911" s="134"/>
      <c r="G911" s="429"/>
      <c r="H911" s="176"/>
      <c r="I911" s="176"/>
      <c r="J911" s="176"/>
      <c r="K911" s="176"/>
      <c r="L911" s="176"/>
      <c r="M911" s="176"/>
      <c r="N911" s="176"/>
      <c r="O911" s="176"/>
      <c r="P911" s="176"/>
      <c r="Q911" s="430"/>
      <c r="R911" s="430"/>
      <c r="S911" s="430"/>
      <c r="T911" s="430"/>
      <c r="U911" s="430"/>
      <c r="V911" s="430"/>
      <c r="W911" s="430"/>
      <c r="X911" s="430"/>
      <c r="Y911" s="430"/>
      <c r="Z911" s="430"/>
    </row>
    <row r="912">
      <c r="A912" s="427" t="s">
        <v>995</v>
      </c>
      <c r="B912" s="434" t="str">
        <f t="array" ref="B912">INDEX(
  REP_SENTRIX ,
  MATCH(
    VALUE( A912 ) ,
    VALUE( TRIM( SKU_SENTRIX ) ) ,
    0
  )
)</f>
        <v>Replacement Battery Compatible For iPhone 11 Pro Max (Spot Welding Required) (AmpSentrix Core Extended)</v>
      </c>
      <c r="C912" s="176"/>
      <c r="D912" s="390" t="s">
        <v>282</v>
      </c>
      <c r="E912" s="435"/>
      <c r="F912" s="134"/>
      <c r="G912" s="429"/>
      <c r="H912" s="176"/>
      <c r="I912" s="176"/>
      <c r="J912" s="176"/>
      <c r="K912" s="176"/>
      <c r="L912" s="176"/>
      <c r="M912" s="176"/>
      <c r="N912" s="176"/>
      <c r="O912" s="176"/>
      <c r="P912" s="176"/>
      <c r="Q912" s="430"/>
      <c r="R912" s="430"/>
      <c r="S912" s="430"/>
      <c r="T912" s="430"/>
      <c r="U912" s="430"/>
      <c r="V912" s="430"/>
      <c r="W912" s="430"/>
      <c r="X912" s="430"/>
      <c r="Y912" s="430"/>
      <c r="Z912" s="430"/>
    </row>
    <row r="913">
      <c r="A913" s="427" t="s">
        <v>997</v>
      </c>
      <c r="B913" s="434" t="str">
        <f t="array" ref="B913">INDEX(
  REP_SENTRIX ,
  MATCH(
    VALUE( A913 ) ,
    VALUE( TRIM( SKU_SENTRIX ) ) ,
    0
  )
)</f>
        <v>Replacement Battery Core with Universal Tag-On Flex Compatible For iPhone 12 / 12 Pro (Spot Welding Required) (AmpSentrix Core)</v>
      </c>
      <c r="C913" s="176"/>
      <c r="D913" s="390" t="s">
        <v>282</v>
      </c>
      <c r="E913" s="435"/>
      <c r="F913" s="134"/>
      <c r="G913" s="429"/>
      <c r="H913" s="176"/>
      <c r="I913" s="176"/>
      <c r="J913" s="176"/>
      <c r="K913" s="176"/>
      <c r="L913" s="176"/>
      <c r="M913" s="176"/>
      <c r="N913" s="176"/>
      <c r="O913" s="176"/>
      <c r="P913" s="176"/>
      <c r="Q913" s="430"/>
      <c r="R913" s="430"/>
      <c r="S913" s="430"/>
      <c r="T913" s="430"/>
      <c r="U913" s="430"/>
      <c r="V913" s="430"/>
      <c r="W913" s="430"/>
      <c r="X913" s="430"/>
      <c r="Y913" s="430"/>
      <c r="Z913" s="430"/>
    </row>
    <row r="914">
      <c r="A914" s="427" t="s">
        <v>999</v>
      </c>
      <c r="B914" s="434" t="str">
        <f t="array" ref="B914">INDEX(
  REP_SENTRIX ,
  MATCH(
    VALUE( A914 ) ,
    VALUE( TRIM( SKU_SENTRIX ) ) ,
    0
  )
)</f>
        <v>Replacement Battery Core with Universal Tag-On Flex Compatible For iPhone 12 Pro Max (Spot Welding Required) (AmpSentrix Core)</v>
      </c>
      <c r="C914" s="176"/>
      <c r="D914" s="390" t="s">
        <v>282</v>
      </c>
      <c r="E914" s="435"/>
      <c r="F914" s="134"/>
      <c r="G914" s="429"/>
      <c r="H914" s="176"/>
      <c r="I914" s="176"/>
      <c r="J914" s="176"/>
      <c r="K914" s="176"/>
      <c r="L914" s="176"/>
      <c r="M914" s="176"/>
      <c r="N914" s="176"/>
      <c r="O914" s="176"/>
      <c r="P914" s="176"/>
      <c r="Q914" s="430"/>
      <c r="R914" s="430"/>
      <c r="S914" s="430"/>
      <c r="T914" s="430"/>
      <c r="U914" s="430"/>
      <c r="V914" s="430"/>
      <c r="W914" s="430"/>
      <c r="X914" s="430"/>
      <c r="Y914" s="430"/>
      <c r="Z914" s="430"/>
    </row>
    <row r="915">
      <c r="A915" s="427" t="s">
        <v>1001</v>
      </c>
      <c r="B915" s="434" t="str">
        <f t="array" ref="B915">INDEX(
  REP_SENTRIX ,
  MATCH(
    VALUE( A915 ) ,
    VALUE( TRIM( SKU_SENTRIX ) ) ,
    0
  )
)</f>
        <v>Replacement Battery Core with Universal Tag-On Flex Compatible For iPhone 13 Mini (Spot Welding Required) (AmpSentrix Core)</v>
      </c>
      <c r="C915" s="176"/>
      <c r="D915" s="390" t="s">
        <v>282</v>
      </c>
      <c r="E915" s="435"/>
      <c r="F915" s="134"/>
      <c r="G915" s="429"/>
      <c r="H915" s="176"/>
      <c r="I915" s="176"/>
      <c r="J915" s="176"/>
      <c r="K915" s="176"/>
      <c r="L915" s="176"/>
      <c r="M915" s="176"/>
      <c r="N915" s="176"/>
      <c r="O915" s="176"/>
      <c r="P915" s="176"/>
      <c r="Q915" s="430"/>
      <c r="R915" s="430"/>
      <c r="S915" s="430"/>
      <c r="T915" s="430"/>
      <c r="U915" s="430"/>
      <c r="V915" s="430"/>
      <c r="W915" s="430"/>
      <c r="X915" s="430"/>
      <c r="Y915" s="430"/>
      <c r="Z915" s="430"/>
    </row>
    <row r="916">
      <c r="A916" s="427" t="s">
        <v>1003</v>
      </c>
      <c r="B916" s="434" t="str">
        <f t="array" ref="B916">INDEX(
  REP_SENTRIX ,
  MATCH(
    VALUE( A916 ) ,
    VALUE( TRIM( SKU_SENTRIX ) ) ,
    0
  )
)</f>
        <v>Replacement Battery Core with Universal Tag-On Flex Compatible For iPhone 13 Pro (Spot Welding Required) (AmpSentrix Core)</v>
      </c>
      <c r="C916" s="176"/>
      <c r="D916" s="390" t="s">
        <v>282</v>
      </c>
      <c r="E916" s="435"/>
      <c r="F916" s="134"/>
      <c r="G916" s="429"/>
      <c r="H916" s="176"/>
      <c r="I916" s="176"/>
      <c r="J916" s="176"/>
      <c r="K916" s="176"/>
      <c r="L916" s="176"/>
      <c r="M916" s="176"/>
      <c r="N916" s="176"/>
      <c r="O916" s="176"/>
      <c r="P916" s="176"/>
      <c r="Q916" s="430"/>
      <c r="R916" s="430"/>
      <c r="S916" s="430"/>
      <c r="T916" s="430"/>
      <c r="U916" s="430"/>
      <c r="V916" s="430"/>
      <c r="W916" s="430"/>
      <c r="X916" s="430"/>
      <c r="Y916" s="430"/>
      <c r="Z916" s="430"/>
    </row>
    <row r="917">
      <c r="A917" s="427" t="s">
        <v>944</v>
      </c>
      <c r="B917" s="434" t="str">
        <f t="array" ref="B917">INDEX(
  REP_SENTRIX ,
  MATCH(
    VALUE( A917 ) ,
    VALUE( TRIM( SKU_SENTRIX ) ) ,
    0
  )
)</f>
        <v>Replacement Battery Core with Universal Tag-On Flex Compatible For iPhone 11 (Spot Welding Required) (AmpSentrix Core)</v>
      </c>
      <c r="C917" s="176"/>
      <c r="D917" s="390" t="s">
        <v>282</v>
      </c>
      <c r="E917" s="435"/>
      <c r="F917" s="134"/>
      <c r="G917" s="429"/>
      <c r="H917" s="176"/>
      <c r="I917" s="176"/>
      <c r="J917" s="176"/>
      <c r="K917" s="176"/>
      <c r="L917" s="176"/>
      <c r="M917" s="176"/>
      <c r="N917" s="176"/>
      <c r="O917" s="176"/>
      <c r="P917" s="176"/>
      <c r="Q917" s="430"/>
      <c r="R917" s="430"/>
      <c r="S917" s="430"/>
      <c r="T917" s="430"/>
      <c r="U917" s="430"/>
      <c r="V917" s="430"/>
      <c r="W917" s="430"/>
      <c r="X917" s="430"/>
      <c r="Y917" s="430"/>
      <c r="Z917" s="430"/>
    </row>
    <row r="918">
      <c r="A918" s="427" t="s">
        <v>1006</v>
      </c>
      <c r="B918" s="434" t="str">
        <f t="array" ref="B918">INDEX(
  REP_SENTRIX ,
  MATCH(
    VALUE( A918 ) ,
    VALUE( TRIM( SKU_SENTRIX ) ) ,
    0
  )
)</f>
        <v>Replacement Battery Core with Universal Tag-On Flex Compatible For iPhone 11 Pro (Spot Welding Required) (AmpSentrix Core)</v>
      </c>
      <c r="C918" s="176"/>
      <c r="D918" s="390" t="s">
        <v>282</v>
      </c>
      <c r="E918" s="435"/>
      <c r="F918" s="134"/>
      <c r="G918" s="429"/>
      <c r="H918" s="176"/>
      <c r="I918" s="176"/>
      <c r="J918" s="176"/>
      <c r="K918" s="176"/>
      <c r="L918" s="176"/>
      <c r="M918" s="176"/>
      <c r="N918" s="176"/>
      <c r="O918" s="176"/>
      <c r="P918" s="176"/>
      <c r="Q918" s="430"/>
      <c r="R918" s="430"/>
      <c r="S918" s="430"/>
      <c r="T918" s="430"/>
      <c r="U918" s="430"/>
      <c r="V918" s="430"/>
      <c r="W918" s="430"/>
      <c r="X918" s="430"/>
      <c r="Y918" s="430"/>
      <c r="Z918" s="430"/>
    </row>
    <row r="919">
      <c r="A919" s="427" t="s">
        <v>1008</v>
      </c>
      <c r="B919" s="434" t="str">
        <f t="array" ref="B919">INDEX(
  REP_SENTRIX ,
  MATCH(
    VALUE( A919 ) ,
    VALUE( TRIM( SKU_SENTRIX ) ) ,
    0
  )
)</f>
        <v>Replacement Battery Core with Universal Tag-On Flex Compatible For iPhone 11 Pro Max (Spot Welding Required) (AmpSentrix Core)</v>
      </c>
      <c r="C919" s="176"/>
      <c r="D919" s="390" t="s">
        <v>282</v>
      </c>
      <c r="E919" s="435"/>
      <c r="F919" s="134"/>
      <c r="G919" s="429"/>
      <c r="H919" s="176"/>
      <c r="I919" s="176"/>
      <c r="J919" s="176"/>
      <c r="K919" s="176"/>
      <c r="L919" s="176"/>
      <c r="M919" s="176"/>
      <c r="N919" s="176"/>
      <c r="O919" s="176"/>
      <c r="P919" s="176"/>
      <c r="Q919" s="430"/>
      <c r="R919" s="430"/>
      <c r="S919" s="430"/>
      <c r="T919" s="430"/>
      <c r="U919" s="430"/>
      <c r="V919" s="430"/>
      <c r="W919" s="430"/>
      <c r="X919" s="430"/>
      <c r="Y919" s="430"/>
      <c r="Z919" s="430"/>
    </row>
    <row r="920">
      <c r="A920" s="427" t="s">
        <v>1010</v>
      </c>
      <c r="B920" s="434" t="str">
        <f t="array" ref="B920">INDEX(
  REP_SENTRIX ,
  MATCH(
    VALUE( A920 ) ,
    VALUE( TRIM( SKU_SENTRIX ) ) ,
    0
  )
)</f>
        <v>Replacement Battery Compatible For iPhone XS (Spot Welding Required) (AmpSentrix Core Extended)</v>
      </c>
      <c r="C920" s="176"/>
      <c r="D920" s="390" t="s">
        <v>282</v>
      </c>
      <c r="E920" s="435"/>
      <c r="F920" s="134"/>
      <c r="G920" s="429"/>
      <c r="H920" s="176"/>
      <c r="I920" s="176"/>
      <c r="J920" s="176"/>
      <c r="K920" s="176"/>
      <c r="L920" s="176"/>
      <c r="M920" s="176"/>
      <c r="N920" s="176"/>
      <c r="O920" s="176"/>
      <c r="P920" s="176"/>
      <c r="Q920" s="430"/>
      <c r="R920" s="430"/>
      <c r="S920" s="430"/>
      <c r="T920" s="430"/>
      <c r="U920" s="430"/>
      <c r="V920" s="430"/>
      <c r="W920" s="430"/>
      <c r="X920" s="430"/>
      <c r="Y920" s="430"/>
      <c r="Z920" s="430"/>
    </row>
    <row r="921">
      <c r="A921" s="427" t="s">
        <v>1012</v>
      </c>
      <c r="B921" s="434" t="str">
        <f t="array" ref="B921">INDEX(
  REP_SENTRIX ,
  MATCH(
    VALUE( A921 ) ,
    VALUE( TRIM( SKU_SENTRIX ) ) ,
    0
  )
)</f>
        <v>Replacement Battery Compatible For iPhone XS Max (Spot Welding Required) (AmpSentrix Core Extended)</v>
      </c>
      <c r="C921" s="176"/>
      <c r="D921" s="390" t="s">
        <v>282</v>
      </c>
      <c r="E921" s="435"/>
      <c r="F921" s="134"/>
      <c r="G921" s="429"/>
      <c r="H921" s="176"/>
      <c r="I921" s="176"/>
      <c r="J921" s="176"/>
      <c r="K921" s="176"/>
      <c r="L921" s="176"/>
      <c r="M921" s="176"/>
      <c r="N921" s="176"/>
      <c r="O921" s="176"/>
      <c r="P921" s="176"/>
      <c r="Q921" s="430"/>
      <c r="R921" s="430"/>
      <c r="S921" s="430"/>
      <c r="T921" s="430"/>
      <c r="U921" s="430"/>
      <c r="V921" s="430"/>
      <c r="W921" s="430"/>
      <c r="X921" s="430"/>
      <c r="Y921" s="430"/>
      <c r="Z921" s="430"/>
    </row>
    <row r="922">
      <c r="A922" s="427" t="s">
        <v>1014</v>
      </c>
      <c r="B922" s="434" t="str">
        <f t="array" ref="B922">INDEX(
  REP_SENTRIX ,
  MATCH(
    VALUE( A922 ) ,
    VALUE( TRIM( SKU_SENTRIX ) ) ,
    0
  )
)</f>
        <v>Replacement Battery Compatible For iPhone XR (Spot Welding Required) (AmpSentrix Core Extended)</v>
      </c>
      <c r="C922" s="176"/>
      <c r="D922" s="390" t="s">
        <v>282</v>
      </c>
      <c r="E922" s="435"/>
      <c r="F922" s="134"/>
      <c r="G922" s="429"/>
      <c r="H922" s="176"/>
      <c r="I922" s="176"/>
      <c r="J922" s="176"/>
      <c r="K922" s="176"/>
      <c r="L922" s="176"/>
      <c r="M922" s="176"/>
      <c r="N922" s="176"/>
      <c r="O922" s="176"/>
      <c r="P922" s="176"/>
      <c r="Q922" s="430"/>
      <c r="R922" s="430"/>
      <c r="S922" s="430"/>
      <c r="T922" s="430"/>
      <c r="U922" s="430"/>
      <c r="V922" s="430"/>
      <c r="W922" s="430"/>
      <c r="X922" s="430"/>
      <c r="Y922" s="430"/>
      <c r="Z922" s="430"/>
    </row>
    <row r="923">
      <c r="A923" s="427" t="s">
        <v>1016</v>
      </c>
      <c r="B923" s="434" t="str">
        <f t="array" ref="B923">INDEX(
  REP_SENTRIX ,
  MATCH(
    VALUE( A923 ) ,
    VALUE( TRIM( SKU_SENTRIX ) ) ,
    0
  )
)</f>
        <v>Replacement Battery Core Compatible For iPhone 13 Pro Max (Spot Welding Required) (AmpSentrix Core)</v>
      </c>
      <c r="C923" s="176"/>
      <c r="D923" s="390" t="s">
        <v>282</v>
      </c>
      <c r="E923" s="435"/>
      <c r="F923" s="134"/>
      <c r="G923" s="429"/>
      <c r="H923" s="176"/>
      <c r="I923" s="176"/>
      <c r="J923" s="176"/>
      <c r="K923" s="176"/>
      <c r="L923" s="176"/>
      <c r="M923" s="176"/>
      <c r="N923" s="176"/>
      <c r="O923" s="176"/>
      <c r="P923" s="176"/>
      <c r="Q923" s="430"/>
      <c r="R923" s="430"/>
      <c r="S923" s="430"/>
      <c r="T923" s="430"/>
      <c r="U923" s="430"/>
      <c r="V923" s="430"/>
      <c r="W923" s="430"/>
      <c r="X923" s="430"/>
      <c r="Y923" s="430"/>
      <c r="Z923" s="430"/>
    </row>
    <row r="924">
      <c r="A924" s="427" t="s">
        <v>1018</v>
      </c>
      <c r="B924" s="134" t="str">
        <f t="array" ref="B924">INDEX(
  REP_SENTRIX ,
  MATCH(
    VALUE( A924 ) ,
    VALUE( TRIM( SKU_SENTRIX ) ) ,
    0
  )
)</f>
        <v>#N/A</v>
      </c>
      <c r="C924" s="176"/>
      <c r="D924" s="390" t="s">
        <v>282</v>
      </c>
      <c r="E924" s="435"/>
      <c r="F924" s="134"/>
      <c r="G924" s="429"/>
      <c r="H924" s="176"/>
      <c r="I924" s="176"/>
      <c r="J924" s="176"/>
      <c r="K924" s="176"/>
      <c r="L924" s="176"/>
      <c r="M924" s="176"/>
      <c r="N924" s="176"/>
      <c r="O924" s="176"/>
      <c r="P924" s="176"/>
      <c r="Q924" s="430"/>
      <c r="R924" s="430"/>
      <c r="S924" s="430"/>
      <c r="T924" s="430"/>
      <c r="U924" s="430"/>
      <c r="V924" s="430"/>
      <c r="W924" s="430"/>
      <c r="X924" s="430"/>
      <c r="Y924" s="430"/>
      <c r="Z924" s="430"/>
    </row>
    <row r="925">
      <c r="A925" s="427" t="s">
        <v>914</v>
      </c>
      <c r="B925" s="134" t="str">
        <f t="array" ref="B925">INDEX(
  REP_SENTRIX ,
  MATCH(
    VALUE( A925 ) ,
    VALUE( TRIM( SKU_SENTRIX ) ) ,
    0
  )
)</f>
        <v>#N/A</v>
      </c>
      <c r="C925" s="176"/>
      <c r="D925" s="390" t="s">
        <v>282</v>
      </c>
      <c r="E925" s="435"/>
      <c r="F925" s="134"/>
      <c r="G925" s="429"/>
      <c r="H925" s="176"/>
      <c r="I925" s="176"/>
      <c r="J925" s="176"/>
      <c r="K925" s="176"/>
      <c r="L925" s="176"/>
      <c r="M925" s="176"/>
      <c r="N925" s="176"/>
      <c r="O925" s="176"/>
      <c r="P925" s="176"/>
      <c r="Q925" s="430"/>
      <c r="R925" s="430"/>
      <c r="S925" s="430"/>
      <c r="T925" s="430"/>
      <c r="U925" s="430"/>
      <c r="V925" s="430"/>
      <c r="W925" s="430"/>
      <c r="X925" s="430"/>
      <c r="Y925" s="430"/>
      <c r="Z925" s="430"/>
    </row>
    <row r="926">
      <c r="A926" s="427" t="s">
        <v>1021</v>
      </c>
      <c r="B926" s="134" t="str">
        <f t="array" ref="B926">INDEX(
  REP_SENTRIX ,
  MATCH(
    VALUE( A926 ) ,
    VALUE( TRIM( SKU_SENTRIX ) ) ,
    0
  )
)</f>
        <v>#N/A</v>
      </c>
      <c r="C926" s="176"/>
      <c r="D926" s="390" t="s">
        <v>282</v>
      </c>
      <c r="E926" s="435"/>
      <c r="F926" s="134"/>
      <c r="G926" s="429"/>
      <c r="H926" s="176"/>
      <c r="I926" s="176"/>
      <c r="J926" s="176"/>
      <c r="K926" s="176"/>
      <c r="L926" s="176"/>
      <c r="M926" s="176"/>
      <c r="N926" s="176"/>
      <c r="O926" s="176"/>
      <c r="P926" s="176"/>
      <c r="Q926" s="430"/>
      <c r="R926" s="430"/>
      <c r="S926" s="430"/>
      <c r="T926" s="430"/>
      <c r="U926" s="430"/>
      <c r="V926" s="430"/>
      <c r="W926" s="430"/>
      <c r="X926" s="430"/>
      <c r="Y926" s="430"/>
      <c r="Z926" s="430"/>
    </row>
    <row r="927">
      <c r="A927" s="427" t="s">
        <v>1023</v>
      </c>
      <c r="B927" s="434" t="str">
        <f t="array" ref="B927">INDEX(
  REP_SENTRIX ,
  MATCH(
    VALUE( A927 ) ,
    VALUE( TRIM( SKU_SENTRIX ) ) ,
    0
  )
)</f>
        <v>Replacement Battery Core Compatible For iPhone 14 (Spot Welding Required) (AmpSentrix Core)</v>
      </c>
      <c r="C927" s="176"/>
      <c r="D927" s="390" t="s">
        <v>282</v>
      </c>
      <c r="E927" s="435"/>
      <c r="F927" s="134"/>
      <c r="G927" s="429"/>
      <c r="H927" s="176"/>
      <c r="I927" s="176"/>
      <c r="J927" s="176"/>
      <c r="K927" s="176"/>
      <c r="L927" s="176"/>
      <c r="M927" s="176"/>
      <c r="N927" s="176"/>
      <c r="O927" s="176"/>
      <c r="P927" s="176"/>
      <c r="Q927" s="430"/>
      <c r="R927" s="430"/>
      <c r="S927" s="430"/>
      <c r="T927" s="430"/>
      <c r="U927" s="430"/>
      <c r="V927" s="430"/>
      <c r="W927" s="430"/>
      <c r="X927" s="430"/>
      <c r="Y927" s="430"/>
      <c r="Z927" s="430"/>
    </row>
    <row r="928">
      <c r="A928" s="427" t="s">
        <v>1025</v>
      </c>
      <c r="B928" s="434" t="str">
        <f t="array" ref="B928">INDEX(
  REP_SENTRIX ,
  MATCH(
    VALUE( A928 ) ,
    VALUE( TRIM( SKU_SENTRIX ) ) ,
    0
  )
)</f>
        <v>Replacement Battery Core Compatible For iPhone 14 Pro (Spot Welding Required) (AmpSentrix Core)</v>
      </c>
      <c r="C928" s="176"/>
      <c r="D928" s="390" t="s">
        <v>282</v>
      </c>
      <c r="E928" s="435"/>
      <c r="F928" s="134"/>
      <c r="G928" s="429"/>
      <c r="H928" s="176"/>
      <c r="I928" s="176"/>
      <c r="J928" s="176"/>
      <c r="K928" s="176"/>
      <c r="L928" s="176"/>
      <c r="M928" s="176"/>
      <c r="N928" s="176"/>
      <c r="O928" s="176"/>
      <c r="P928" s="176"/>
      <c r="Q928" s="430"/>
      <c r="R928" s="430"/>
      <c r="S928" s="430"/>
      <c r="T928" s="430"/>
      <c r="U928" s="430"/>
      <c r="V928" s="430"/>
      <c r="W928" s="430"/>
      <c r="X928" s="430"/>
      <c r="Y928" s="430"/>
      <c r="Z928" s="430"/>
    </row>
    <row r="929">
      <c r="A929" s="427" t="s">
        <v>913</v>
      </c>
      <c r="B929" s="434" t="str">
        <f t="array" ref="B929">INDEX(
  REP_SENTRIX ,
  MATCH(
    VALUE( A929 ) ,
    VALUE( TRIM( SKU_SENTRIX ) ) ,
    0
  )
)</f>
        <v>Replacement Battery Core Compatible For iPhone 14 Pro Max (Spot Welding Required) (AmpSentrix Core)</v>
      </c>
      <c r="C929" s="176"/>
      <c r="D929" s="390" t="s">
        <v>282</v>
      </c>
      <c r="E929" s="435"/>
      <c r="F929" s="134"/>
      <c r="G929" s="429"/>
      <c r="H929" s="176"/>
      <c r="I929" s="176"/>
      <c r="J929" s="176"/>
      <c r="K929" s="176"/>
      <c r="L929" s="176"/>
      <c r="M929" s="176"/>
      <c r="N929" s="176"/>
      <c r="O929" s="176"/>
      <c r="P929" s="176"/>
      <c r="Q929" s="430"/>
      <c r="R929" s="430"/>
      <c r="S929" s="430"/>
      <c r="T929" s="430"/>
      <c r="U929" s="430"/>
      <c r="V929" s="430"/>
      <c r="W929" s="430"/>
      <c r="X929" s="430"/>
      <c r="Y929" s="430"/>
      <c r="Z929" s="430"/>
    </row>
    <row r="930">
      <c r="A930" s="427" t="s">
        <v>915</v>
      </c>
      <c r="B930" s="134" t="str">
        <f t="array" ref="B930">INDEX(
  REP_SENTRIX ,
  MATCH(
    VALUE( A930 ) ,
    VALUE( TRIM( SKU_SENTRIX ) ) ,
    0
  )
)</f>
        <v>#N/A</v>
      </c>
      <c r="C930" s="176"/>
      <c r="D930" s="390" t="s">
        <v>282</v>
      </c>
      <c r="E930" s="435"/>
      <c r="F930" s="134"/>
      <c r="G930" s="429"/>
      <c r="H930" s="176"/>
      <c r="I930" s="176"/>
      <c r="J930" s="176"/>
      <c r="K930" s="176"/>
      <c r="L930" s="176"/>
      <c r="M930" s="176"/>
      <c r="N930" s="176"/>
      <c r="O930" s="176"/>
      <c r="P930" s="176"/>
      <c r="Q930" s="430"/>
      <c r="R930" s="430"/>
      <c r="S930" s="430"/>
      <c r="T930" s="430"/>
      <c r="U930" s="430"/>
      <c r="V930" s="430"/>
      <c r="W930" s="430"/>
      <c r="X930" s="430"/>
      <c r="Y930" s="430"/>
      <c r="Z930" s="430"/>
    </row>
    <row r="931">
      <c r="A931" s="427" t="s">
        <v>1021</v>
      </c>
      <c r="B931" s="134" t="str">
        <f t="array" ref="B931">INDEX(
  REP_SENTRIX ,
  MATCH(
    VALUE( A931 ) ,
    VALUE( TRIM( SKU_SENTRIX ) ) ,
    0
  )
)</f>
        <v>#N/A</v>
      </c>
      <c r="C931" s="176"/>
      <c r="D931" s="390" t="s">
        <v>282</v>
      </c>
      <c r="E931" s="435"/>
      <c r="F931" s="134"/>
      <c r="G931" s="429"/>
      <c r="H931" s="176"/>
      <c r="I931" s="176"/>
      <c r="J931" s="176"/>
      <c r="K931" s="176"/>
      <c r="L931" s="176"/>
      <c r="M931" s="176"/>
      <c r="N931" s="176"/>
      <c r="O931" s="176"/>
      <c r="P931" s="176"/>
      <c r="Q931" s="430"/>
      <c r="R931" s="430"/>
      <c r="S931" s="430"/>
      <c r="T931" s="430"/>
      <c r="U931" s="430"/>
      <c r="V931" s="430"/>
      <c r="W931" s="430"/>
      <c r="X931" s="430"/>
      <c r="Y931" s="430"/>
      <c r="Z931" s="430"/>
    </row>
    <row r="932">
      <c r="A932" s="427" t="s">
        <v>1029</v>
      </c>
      <c r="B932" s="134" t="str">
        <f t="array" ref="B932">INDEX(
  REP_SENTRIX ,
  MATCH(
    VALUE( A932 ) ,
    VALUE( TRIM( SKU_SENTRIX ) ) ,
    0
  )
)</f>
        <v>#N/A</v>
      </c>
      <c r="C932" s="176"/>
      <c r="D932" s="390" t="s">
        <v>282</v>
      </c>
      <c r="E932" s="435"/>
      <c r="F932" s="134"/>
      <c r="G932" s="429"/>
      <c r="H932" s="176"/>
      <c r="I932" s="176"/>
      <c r="J932" s="176"/>
      <c r="K932" s="176"/>
      <c r="L932" s="176"/>
      <c r="M932" s="176"/>
      <c r="N932" s="176"/>
      <c r="O932" s="176"/>
      <c r="P932" s="176"/>
      <c r="Q932" s="430"/>
      <c r="R932" s="430"/>
      <c r="S932" s="430"/>
      <c r="T932" s="430"/>
      <c r="U932" s="430"/>
      <c r="V932" s="430"/>
      <c r="W932" s="430"/>
      <c r="X932" s="430"/>
      <c r="Y932" s="430"/>
      <c r="Z932" s="430"/>
    </row>
    <row r="933">
      <c r="A933" s="427" t="s">
        <v>1031</v>
      </c>
      <c r="B933" s="434" t="str">
        <f t="array" ref="B933">INDEX(
  REP_SENTRIX ,
  MATCH(
    VALUE( A933 ) ,
    VALUE( TRIM( SKU_SENTRIX ) ) ,
    0
  )
)</f>
        <v>Battery Health Programming Board for iPhone 8-15 Pro Max (JCID V1S Pro /V1SE)</v>
      </c>
      <c r="C933" s="176"/>
      <c r="D933" s="390" t="s">
        <v>282</v>
      </c>
      <c r="E933" s="435"/>
      <c r="F933" s="134"/>
      <c r="G933" s="429"/>
      <c r="H933" s="176"/>
      <c r="I933" s="176"/>
      <c r="J933" s="176"/>
      <c r="K933" s="176"/>
      <c r="L933" s="176"/>
      <c r="M933" s="176"/>
      <c r="N933" s="176"/>
      <c r="O933" s="176"/>
      <c r="P933" s="176"/>
      <c r="Q933" s="430"/>
      <c r="R933" s="430"/>
      <c r="S933" s="430"/>
      <c r="T933" s="430"/>
      <c r="U933" s="430"/>
      <c r="V933" s="430"/>
      <c r="W933" s="430"/>
      <c r="X933" s="430"/>
      <c r="Y933" s="430"/>
      <c r="Z933" s="430"/>
    </row>
    <row r="934">
      <c r="A934" s="427" t="s">
        <v>2385</v>
      </c>
      <c r="B934" s="434" t="str">
        <f t="array" ref="B934">INDEX(
  REP_SENTRIX ,
  MATCH(
    VALUE( A934 ) ,
    VALUE( TRIM( SKU_SENTRIX ) ) ,
    0
  )
)</f>
        <v>Replacement Battery Core Compatible For iPhone 12 / 12 Pro (Spot Welding Required) (AmpSentrix Core)</v>
      </c>
      <c r="C934" s="176"/>
      <c r="D934" s="390" t="s">
        <v>282</v>
      </c>
      <c r="E934" s="435"/>
      <c r="F934" s="134"/>
      <c r="G934" s="429"/>
      <c r="H934" s="176"/>
      <c r="I934" s="176"/>
      <c r="J934" s="176"/>
      <c r="K934" s="176"/>
      <c r="L934" s="176"/>
      <c r="M934" s="176"/>
      <c r="N934" s="176"/>
      <c r="O934" s="176"/>
      <c r="P934" s="176"/>
      <c r="Q934" s="430"/>
      <c r="R934" s="430"/>
      <c r="S934" s="430"/>
      <c r="T934" s="430"/>
      <c r="U934" s="430"/>
      <c r="V934" s="430"/>
      <c r="W934" s="430"/>
      <c r="X934" s="430"/>
      <c r="Y934" s="430"/>
      <c r="Z934" s="430"/>
    </row>
    <row r="935">
      <c r="A935" s="427" t="s">
        <v>2403</v>
      </c>
      <c r="B935" s="434" t="str">
        <f t="array" ref="B935">INDEX(
  REP_SENTRIX ,
  MATCH(
    VALUE( A935 ) ,
    VALUE( TRIM( SKU_SENTRIX ) ) ,
    0
  )
)</f>
        <v>Replacement Battery Core Compatible For iPhone 11 Pro (Spot Welding Required) (AmpSentrix Core)</v>
      </c>
      <c r="C935" s="176"/>
      <c r="D935" s="390" t="s">
        <v>282</v>
      </c>
      <c r="E935" s="435"/>
      <c r="F935" s="134"/>
      <c r="G935" s="429"/>
      <c r="H935" s="176"/>
      <c r="I935" s="176"/>
      <c r="J935" s="176"/>
      <c r="K935" s="176"/>
      <c r="L935" s="176"/>
      <c r="M935" s="176"/>
      <c r="N935" s="176"/>
      <c r="O935" s="176"/>
      <c r="P935" s="176"/>
      <c r="Q935" s="430"/>
      <c r="R935" s="430"/>
      <c r="S935" s="430"/>
      <c r="T935" s="430"/>
      <c r="U935" s="430"/>
      <c r="V935" s="430"/>
      <c r="W935" s="430"/>
      <c r="X935" s="430"/>
      <c r="Y935" s="430"/>
      <c r="Z935" s="430"/>
    </row>
    <row r="936">
      <c r="A936" s="427" t="s">
        <v>2384</v>
      </c>
      <c r="B936" s="434" t="str">
        <f t="array" ref="B936">INDEX(
  REP_SENTRIX ,
  MATCH(
    VALUE( A936 ) ,
    VALUE( TRIM( SKU_SENTRIX ) ) ,
    0
  )
)</f>
        <v>Replacement Battery Core Compatible For iPhone 13 (Spot Welding Required) (AmpSentrix Core)</v>
      </c>
      <c r="C936" s="176"/>
      <c r="D936" s="390" t="s">
        <v>282</v>
      </c>
      <c r="E936" s="435"/>
      <c r="F936" s="134"/>
      <c r="G936" s="429"/>
      <c r="H936" s="176"/>
      <c r="I936" s="176"/>
      <c r="J936" s="176"/>
      <c r="K936" s="176"/>
      <c r="L936" s="176"/>
      <c r="M936" s="176"/>
      <c r="N936" s="176"/>
      <c r="O936" s="176"/>
      <c r="P936" s="176"/>
      <c r="Q936" s="430"/>
      <c r="R936" s="430"/>
      <c r="S936" s="430"/>
      <c r="T936" s="430"/>
      <c r="U936" s="430"/>
      <c r="V936" s="430"/>
      <c r="W936" s="430"/>
      <c r="X936" s="430"/>
      <c r="Y936" s="430"/>
      <c r="Z936" s="430"/>
    </row>
    <row r="937">
      <c r="A937" s="427" t="s">
        <v>2388</v>
      </c>
      <c r="B937" s="434" t="str">
        <f t="array" ref="B937">INDEX(
  REP_SENTRIX ,
  MATCH(
    VALUE( A937 ) ,
    VALUE( TRIM( SKU_SENTRIX ) ) ,
    0
  )
)</f>
        <v>Replacement Battery Core Compatible For iPhone 13 Pro (Spot Welding Required) (AmpSentrix Core)</v>
      </c>
      <c r="C937" s="176"/>
      <c r="D937" s="390" t="s">
        <v>282</v>
      </c>
      <c r="E937" s="435"/>
      <c r="F937" s="134"/>
      <c r="G937" s="429"/>
      <c r="H937" s="176"/>
      <c r="I937" s="176"/>
      <c r="J937" s="176"/>
      <c r="K937" s="176"/>
      <c r="L937" s="176"/>
      <c r="M937" s="176"/>
      <c r="N937" s="176"/>
      <c r="O937" s="176"/>
      <c r="P937" s="176"/>
      <c r="Q937" s="430"/>
      <c r="R937" s="430"/>
      <c r="S937" s="430"/>
      <c r="T937" s="430"/>
      <c r="U937" s="430"/>
      <c r="V937" s="430"/>
      <c r="W937" s="430"/>
      <c r="X937" s="430"/>
      <c r="Y937" s="430"/>
      <c r="Z937" s="430"/>
    </row>
    <row r="938">
      <c r="A938" s="427" t="s">
        <v>2401</v>
      </c>
      <c r="B938" s="434" t="str">
        <f t="array" ref="B938">INDEX(
  REP_SENTRIX ,
  MATCH(
    VALUE( A938 ) ,
    VALUE( TRIM( SKU_SENTRIX ) ) ,
    0
  )
)</f>
        <v>Replacement Battery Compatible For iPhone 11 (Spot Welding Required) (AmpSentrix Core Extended)</v>
      </c>
      <c r="C938" s="176"/>
      <c r="D938" s="390" t="s">
        <v>282</v>
      </c>
      <c r="E938" s="435"/>
      <c r="F938" s="134"/>
      <c r="G938" s="429"/>
      <c r="H938" s="176"/>
      <c r="I938" s="176"/>
      <c r="J938" s="176"/>
      <c r="K938" s="176"/>
      <c r="L938" s="176"/>
      <c r="M938" s="176"/>
      <c r="N938" s="176"/>
      <c r="O938" s="176"/>
      <c r="P938" s="176"/>
      <c r="Q938" s="430"/>
      <c r="R938" s="430"/>
      <c r="S938" s="430"/>
      <c r="T938" s="430"/>
      <c r="U938" s="430"/>
      <c r="V938" s="430"/>
      <c r="W938" s="430"/>
      <c r="X938" s="430"/>
      <c r="Y938" s="430"/>
      <c r="Z938" s="430"/>
    </row>
    <row r="939">
      <c r="A939" s="427" t="s">
        <v>2417</v>
      </c>
      <c r="B939" s="434" t="str">
        <f t="array" ref="B939">INDEX(
  REP_SENTRIX ,
  MATCH(
    VALUE( A939 ) ,
    VALUE( TRIM( SKU_SENTRIX ) ) ,
    0
  )
)</f>
        <v>Replacement Battery Compatible For iPhone 12 / 12 Pro (Spot Welding Required) (AmpSentrix Core Extended)</v>
      </c>
      <c r="C939" s="176"/>
      <c r="D939" s="390" t="s">
        <v>282</v>
      </c>
      <c r="E939" s="435"/>
      <c r="F939" s="134"/>
      <c r="G939" s="429"/>
      <c r="H939" s="176"/>
      <c r="I939" s="176"/>
      <c r="J939" s="176"/>
      <c r="K939" s="176"/>
      <c r="L939" s="176"/>
      <c r="M939" s="176"/>
      <c r="N939" s="176"/>
      <c r="O939" s="176"/>
      <c r="P939" s="176"/>
      <c r="Q939" s="430"/>
      <c r="R939" s="430"/>
      <c r="S939" s="430"/>
      <c r="T939" s="430"/>
      <c r="U939" s="430"/>
      <c r="V939" s="430"/>
      <c r="W939" s="430"/>
      <c r="X939" s="430"/>
      <c r="Y939" s="430"/>
      <c r="Z939" s="430"/>
    </row>
    <row r="940">
      <c r="A940" s="427" t="s">
        <v>2418</v>
      </c>
      <c r="B940" s="434" t="str">
        <f t="array" ref="B940">INDEX(
  REP_SENTRIX ,
  MATCH(
    VALUE( A940 ) ,
    VALUE( TRIM( SKU_SENTRIX ) ) ,
    0
  )
)</f>
        <v>Replacement Battery Compatible For iPhone 12 Pro Max (Spot Welding Required) (AmpSentrix Core Extended)</v>
      </c>
      <c r="C940" s="176"/>
      <c r="D940" s="390" t="s">
        <v>282</v>
      </c>
      <c r="E940" s="435"/>
      <c r="F940" s="134"/>
      <c r="G940" s="429"/>
      <c r="H940" s="176"/>
      <c r="I940" s="176"/>
      <c r="J940" s="176"/>
      <c r="K940" s="176"/>
      <c r="L940" s="176"/>
      <c r="M940" s="176"/>
      <c r="N940" s="176"/>
      <c r="O940" s="176"/>
      <c r="P940" s="176"/>
      <c r="Q940" s="430"/>
      <c r="R940" s="430"/>
      <c r="S940" s="430"/>
      <c r="T940" s="430"/>
      <c r="U940" s="430"/>
      <c r="V940" s="430"/>
      <c r="W940" s="430"/>
      <c r="X940" s="430"/>
      <c r="Y940" s="430"/>
      <c r="Z940" s="430"/>
    </row>
    <row r="941">
      <c r="A941" s="427" t="s">
        <v>1045</v>
      </c>
      <c r="B941" s="434" t="str">
        <f t="array" ref="B941">INDEX(
  REP_SENTRIX ,
  MATCH(
    VALUE( A941 ) ,
    VALUE( TRIM( SKU_SENTRIX ) ) ,
    0
  )
)</f>
        <v>Replacement Battery Compatible For iPhone 13 Pro Max (Spot Welding Required) (AmpSentrix Core Extended)</v>
      </c>
      <c r="C941" s="176"/>
      <c r="D941" s="390" t="s">
        <v>282</v>
      </c>
      <c r="E941" s="435"/>
      <c r="F941" s="134"/>
      <c r="G941" s="429"/>
      <c r="H941" s="176"/>
      <c r="I941" s="176"/>
      <c r="J941" s="176"/>
      <c r="K941" s="176"/>
      <c r="L941" s="176"/>
      <c r="M941" s="176"/>
      <c r="N941" s="176"/>
      <c r="O941" s="176"/>
      <c r="P941" s="176"/>
      <c r="Q941" s="430"/>
      <c r="R941" s="430"/>
      <c r="S941" s="430"/>
      <c r="T941" s="430"/>
      <c r="U941" s="430"/>
      <c r="V941" s="430"/>
      <c r="W941" s="430"/>
      <c r="X941" s="430"/>
      <c r="Y941" s="430"/>
      <c r="Z941" s="430"/>
    </row>
    <row r="942">
      <c r="A942" s="427" t="s">
        <v>2419</v>
      </c>
      <c r="B942" s="434" t="str">
        <f t="array" ref="B942">INDEX(
  REP_SENTRIX ,
  MATCH(
    VALUE( A942 ) ,
    VALUE( TRIM( SKU_SENTRIX ) ) ,
    0
  )
)</f>
        <v>Replacement Battery Compatible For iPhone XS (AmpSentrix Basic)</v>
      </c>
      <c r="C942" s="176"/>
      <c r="D942" s="390" t="s">
        <v>282</v>
      </c>
      <c r="E942" s="435"/>
      <c r="F942" s="134"/>
      <c r="G942" s="429"/>
      <c r="H942" s="176"/>
      <c r="I942" s="176"/>
      <c r="J942" s="176"/>
      <c r="K942" s="176"/>
      <c r="L942" s="176"/>
      <c r="M942" s="176"/>
      <c r="N942" s="176"/>
      <c r="O942" s="176"/>
      <c r="P942" s="176"/>
      <c r="Q942" s="430"/>
      <c r="R942" s="430"/>
      <c r="S942" s="430"/>
      <c r="T942" s="430"/>
      <c r="U942" s="430"/>
      <c r="V942" s="430"/>
      <c r="W942" s="430"/>
      <c r="X942" s="430"/>
      <c r="Y942" s="430"/>
      <c r="Z942" s="430"/>
    </row>
    <row r="943">
      <c r="A943" s="427" t="s">
        <v>2394</v>
      </c>
      <c r="B943" s="434" t="str">
        <f t="array" ref="B943">INDEX(
  REP_SENTRIX ,
  MATCH(
    VALUE( A943 ) ,
    VALUE( TRIM( SKU_SENTRIX ) ) ,
    0
  )
)</f>
        <v>Replacement Battery Compatible For iPhone XS (AmpSentrix Basic Extended)</v>
      </c>
      <c r="C943" s="176"/>
      <c r="D943" s="390" t="s">
        <v>282</v>
      </c>
      <c r="E943" s="435"/>
      <c r="F943" s="134"/>
      <c r="G943" s="429"/>
      <c r="H943" s="176"/>
      <c r="I943" s="176"/>
      <c r="J943" s="176"/>
      <c r="K943" s="176"/>
      <c r="L943" s="176"/>
      <c r="M943" s="176"/>
      <c r="N943" s="176"/>
      <c r="O943" s="176"/>
      <c r="P943" s="176"/>
      <c r="Q943" s="430"/>
      <c r="R943" s="430"/>
      <c r="S943" s="430"/>
      <c r="T943" s="430"/>
      <c r="U943" s="430"/>
      <c r="V943" s="430"/>
      <c r="W943" s="430"/>
      <c r="X943" s="430"/>
      <c r="Y943" s="430"/>
      <c r="Z943" s="430"/>
    </row>
    <row r="944">
      <c r="A944" s="427" t="s">
        <v>2393</v>
      </c>
      <c r="B944" s="434" t="str">
        <f t="array" ref="B944">INDEX(
  REP_SENTRIX ,
  MATCH(
    VALUE( A944 ) ,
    VALUE( TRIM( SKU_SENTRIX ) ) ,
    0
  )
)</f>
        <v>Replacement Battery Compatible For iPhone X (AmpSentrix Basic Extended)</v>
      </c>
      <c r="C944" s="176"/>
      <c r="D944" s="390" t="s">
        <v>282</v>
      </c>
      <c r="E944" s="435"/>
      <c r="F944" s="134"/>
      <c r="G944" s="429"/>
      <c r="H944" s="176"/>
      <c r="I944" s="176"/>
      <c r="J944" s="176"/>
      <c r="K944" s="176"/>
      <c r="L944" s="176"/>
      <c r="M944" s="176"/>
      <c r="N944" s="176"/>
      <c r="O944" s="176"/>
      <c r="P944" s="176"/>
      <c r="Q944" s="430"/>
      <c r="R944" s="430"/>
      <c r="S944" s="430"/>
      <c r="T944" s="430"/>
      <c r="U944" s="430"/>
      <c r="V944" s="430"/>
      <c r="W944" s="430"/>
      <c r="X944" s="430"/>
      <c r="Y944" s="430"/>
      <c r="Z944" s="430"/>
    </row>
    <row r="945">
      <c r="A945" s="427" t="s">
        <v>2368</v>
      </c>
      <c r="B945" s="134" t="str">
        <f t="array" ref="B945">INDEX(
  REP_SENTRIX ,
  MATCH(
    VALUE( A945 ) ,
    VALUE( TRIM( SKU_SENTRIX ) ) ,
    0
  )
)</f>
        <v>#N/A</v>
      </c>
      <c r="C945" s="176"/>
      <c r="D945" s="390" t="s">
        <v>282</v>
      </c>
      <c r="E945" s="435"/>
      <c r="F945" s="134"/>
      <c r="G945" s="429"/>
      <c r="H945" s="176"/>
      <c r="I945" s="176"/>
      <c r="J945" s="176"/>
      <c r="K945" s="176"/>
      <c r="L945" s="176"/>
      <c r="M945" s="176"/>
      <c r="N945" s="176"/>
      <c r="O945" s="176"/>
      <c r="P945" s="176"/>
      <c r="Q945" s="430"/>
      <c r="R945" s="430"/>
      <c r="S945" s="430"/>
      <c r="T945" s="430"/>
      <c r="U945" s="430"/>
      <c r="V945" s="430"/>
      <c r="W945" s="430"/>
      <c r="X945" s="430"/>
      <c r="Y945" s="430"/>
      <c r="Z945" s="430"/>
    </row>
    <row r="946">
      <c r="A946" s="427" t="s">
        <v>2420</v>
      </c>
      <c r="B946" s="134" t="str">
        <f t="array" ref="B946">INDEX(
  REP_SENTRIX ,
  MATCH(
    VALUE( A946 ) ,
    VALUE( TRIM( SKU_SENTRIX ) ) ,
    0
  )
)</f>
        <v>#N/A</v>
      </c>
      <c r="C946" s="176"/>
      <c r="D946" s="390" t="s">
        <v>282</v>
      </c>
      <c r="E946" s="435"/>
      <c r="F946" s="134"/>
      <c r="G946" s="429"/>
      <c r="H946" s="176"/>
      <c r="I946" s="176"/>
      <c r="J946" s="176"/>
      <c r="K946" s="176"/>
      <c r="L946" s="176"/>
      <c r="M946" s="176"/>
      <c r="N946" s="176"/>
      <c r="O946" s="176"/>
      <c r="P946" s="176"/>
      <c r="Q946" s="430"/>
      <c r="R946" s="430"/>
      <c r="S946" s="430"/>
      <c r="T946" s="430"/>
      <c r="U946" s="430"/>
      <c r="V946" s="430"/>
      <c r="W946" s="430"/>
      <c r="X946" s="430"/>
      <c r="Y946" s="430"/>
      <c r="Z946" s="430"/>
    </row>
    <row r="947">
      <c r="A947" s="427" t="s">
        <v>2421</v>
      </c>
      <c r="B947" s="134" t="str">
        <f t="array" ref="B947">INDEX(
  REP_SENTRIX ,
  MATCH(
    VALUE( A947 ) ,
    VALUE( TRIM( SKU_SENTRIX ) ) ,
    0
  )
)</f>
        <v>#N/A</v>
      </c>
      <c r="C947" s="176"/>
      <c r="D947" s="390" t="s">
        <v>282</v>
      </c>
      <c r="E947" s="435"/>
      <c r="F947" s="134"/>
      <c r="G947" s="429"/>
      <c r="H947" s="176"/>
      <c r="I947" s="176"/>
      <c r="J947" s="176"/>
      <c r="K947" s="176"/>
      <c r="L947" s="176"/>
      <c r="M947" s="176"/>
      <c r="N947" s="176"/>
      <c r="O947" s="176"/>
      <c r="P947" s="176"/>
      <c r="Q947" s="430"/>
      <c r="R947" s="430"/>
      <c r="S947" s="430"/>
      <c r="T947" s="430"/>
      <c r="U947" s="430"/>
      <c r="V947" s="430"/>
      <c r="W947" s="430"/>
      <c r="X947" s="430"/>
      <c r="Y947" s="430"/>
      <c r="Z947" s="430"/>
    </row>
    <row r="948">
      <c r="A948" s="427" t="s">
        <v>2422</v>
      </c>
      <c r="B948" s="134" t="str">
        <f t="array" ref="B948">INDEX(
  REP_SENTRIX ,
  MATCH(
    VALUE( A948 ) ,
    VALUE( TRIM( SKU_SENTRIX ) ) ,
    0
  )
)</f>
        <v>#N/A</v>
      </c>
      <c r="C948" s="176"/>
      <c r="D948" s="390" t="s">
        <v>282</v>
      </c>
      <c r="E948" s="435"/>
      <c r="F948" s="134"/>
      <c r="G948" s="429"/>
      <c r="H948" s="176"/>
      <c r="I948" s="176"/>
      <c r="J948" s="176"/>
      <c r="K948" s="176"/>
      <c r="L948" s="176"/>
      <c r="M948" s="176"/>
      <c r="N948" s="176"/>
      <c r="O948" s="176"/>
      <c r="P948" s="176"/>
      <c r="Q948" s="430"/>
      <c r="R948" s="430"/>
      <c r="S948" s="430"/>
      <c r="T948" s="430"/>
      <c r="U948" s="430"/>
      <c r="V948" s="430"/>
      <c r="W948" s="430"/>
      <c r="X948" s="430"/>
      <c r="Y948" s="430"/>
      <c r="Z948" s="430"/>
    </row>
    <row r="949">
      <c r="A949" s="427" t="s">
        <v>2403</v>
      </c>
      <c r="B949" s="434" t="str">
        <f t="array" ref="B949">INDEX(
  REP_SENTRIX ,
  MATCH(
    VALUE( A949 ) ,
    VALUE( TRIM( SKU_SENTRIX ) ) ,
    0
  )
)</f>
        <v>Replacement Battery Core Compatible For iPhone 11 Pro (Spot Welding Required) (AmpSentrix Core)</v>
      </c>
      <c r="C949" s="176"/>
      <c r="D949" s="390" t="s">
        <v>282</v>
      </c>
      <c r="E949" s="435"/>
      <c r="F949" s="134"/>
      <c r="G949" s="429"/>
      <c r="H949" s="176"/>
      <c r="I949" s="176"/>
      <c r="J949" s="176"/>
      <c r="K949" s="176"/>
      <c r="L949" s="176"/>
      <c r="M949" s="176"/>
      <c r="N949" s="176"/>
      <c r="O949" s="176"/>
      <c r="P949" s="176"/>
      <c r="Q949" s="430"/>
      <c r="R949" s="430"/>
      <c r="S949" s="430"/>
      <c r="T949" s="430"/>
      <c r="U949" s="430"/>
      <c r="V949" s="430"/>
      <c r="W949" s="430"/>
      <c r="X949" s="430"/>
      <c r="Y949" s="430"/>
      <c r="Z949" s="430"/>
    </row>
    <row r="950">
      <c r="A950" s="427" t="s">
        <v>2423</v>
      </c>
      <c r="B950" s="434" t="str">
        <f t="array" ref="B950">INDEX(
  REP_SENTRIX ,
  MATCH(
    VALUE( A950 ) ,
    VALUE( TRIM( SKU_SENTRIX ) ) ,
    0
  )
)</f>
        <v>Replacement Battery Core Compatible For iPhone XR (Spot Welding Required) (AmpSentrix Core)</v>
      </c>
      <c r="C950" s="176"/>
      <c r="D950" s="390" t="s">
        <v>282</v>
      </c>
      <c r="E950" s="435"/>
      <c r="F950" s="134"/>
      <c r="G950" s="429"/>
      <c r="H950" s="176"/>
      <c r="I950" s="176"/>
      <c r="J950" s="176"/>
      <c r="K950" s="176"/>
      <c r="L950" s="176"/>
      <c r="M950" s="176"/>
      <c r="N950" s="176"/>
      <c r="O950" s="176"/>
      <c r="P950" s="176"/>
      <c r="Q950" s="430"/>
      <c r="R950" s="430"/>
      <c r="S950" s="430"/>
      <c r="T950" s="430"/>
      <c r="U950" s="430"/>
      <c r="V950" s="430"/>
      <c r="W950" s="430"/>
      <c r="X950" s="430"/>
      <c r="Y950" s="430"/>
      <c r="Z950" s="430"/>
    </row>
    <row r="951">
      <c r="A951" s="427" t="s">
        <v>2365</v>
      </c>
      <c r="B951" s="434" t="str">
        <f t="array" ref="B951">INDEX(
  REP_SENTRIX ,
  MATCH(
    VALUE( A951 ) ,
    VALUE( TRIM( SKU_SENTRIX ) ) ,
    0
  )
)</f>
        <v>Replacement Battery Compatible For iPhone 8 Plus (AmpSentrix Pro Extended)</v>
      </c>
      <c r="C951" s="176"/>
      <c r="D951" s="390" t="s">
        <v>282</v>
      </c>
      <c r="E951" s="435"/>
      <c r="F951" s="134"/>
      <c r="G951" s="429"/>
      <c r="H951" s="176"/>
      <c r="I951" s="176"/>
      <c r="J951" s="176"/>
      <c r="K951" s="176"/>
      <c r="L951" s="176"/>
      <c r="M951" s="176"/>
      <c r="N951" s="176"/>
      <c r="O951" s="176"/>
      <c r="P951" s="176"/>
      <c r="Q951" s="430"/>
      <c r="R951" s="430"/>
      <c r="S951" s="430"/>
      <c r="T951" s="430"/>
      <c r="U951" s="430"/>
      <c r="V951" s="430"/>
      <c r="W951" s="430"/>
      <c r="X951" s="430"/>
      <c r="Y951" s="430"/>
      <c r="Z951" s="430"/>
    </row>
    <row r="952">
      <c r="A952" s="427" t="s">
        <v>2424</v>
      </c>
      <c r="B952" s="134" t="str">
        <f t="array" ref="B952">INDEX(
  REP_SENTRIX ,
  MATCH(
    VALUE( A952 ) ,
    VALUE( TRIM( SKU_SENTRIX ) ) ,
    0
  )
)</f>
        <v>#N/A</v>
      </c>
      <c r="C952" s="176"/>
      <c r="D952" s="390" t="s">
        <v>282</v>
      </c>
      <c r="E952" s="435"/>
      <c r="F952" s="134"/>
      <c r="G952" s="429"/>
      <c r="H952" s="176"/>
      <c r="I952" s="176"/>
      <c r="J952" s="176"/>
      <c r="K952" s="176"/>
      <c r="L952" s="176"/>
      <c r="M952" s="176"/>
      <c r="N952" s="176"/>
      <c r="O952" s="176"/>
      <c r="P952" s="176"/>
      <c r="Q952" s="430"/>
      <c r="R952" s="430"/>
      <c r="S952" s="430"/>
      <c r="T952" s="430"/>
      <c r="U952" s="430"/>
      <c r="V952" s="430"/>
      <c r="W952" s="430"/>
      <c r="X952" s="430"/>
      <c r="Y952" s="430"/>
      <c r="Z952" s="430"/>
    </row>
    <row r="953">
      <c r="A953" s="427" t="s">
        <v>2425</v>
      </c>
      <c r="B953" s="434" t="str">
        <f t="array" ref="B953">INDEX(
  REP_SENTRIX ,
  MATCH(
    VALUE( A953 ) ,
    VALUE( TRIM( SKU_SENTRIX ) ) ,
    0
  )
)</f>
        <v>Replacement Battery Compatible For iPhone 7 Plus (AmpSentrix Basic)</v>
      </c>
      <c r="C953" s="176"/>
      <c r="D953" s="390" t="s">
        <v>282</v>
      </c>
      <c r="E953" s="435"/>
      <c r="F953" s="134"/>
      <c r="G953" s="429"/>
      <c r="H953" s="176"/>
      <c r="I953" s="176"/>
      <c r="J953" s="176"/>
      <c r="K953" s="176"/>
      <c r="L953" s="176"/>
      <c r="M953" s="176"/>
      <c r="N953" s="176"/>
      <c r="O953" s="176"/>
      <c r="P953" s="176"/>
      <c r="Q953" s="430"/>
      <c r="R953" s="430"/>
      <c r="S953" s="430"/>
      <c r="T953" s="430"/>
      <c r="U953" s="430"/>
      <c r="V953" s="430"/>
      <c r="W953" s="430"/>
      <c r="X953" s="430"/>
      <c r="Y953" s="430"/>
      <c r="Z953" s="430"/>
    </row>
    <row r="954">
      <c r="A954" s="427" t="s">
        <v>2385</v>
      </c>
      <c r="B954" s="434" t="str">
        <f t="array" ref="B954">INDEX(
  REP_SENTRIX ,
  MATCH(
    VALUE( A954 ) ,
    VALUE( TRIM( SKU_SENTRIX ) ) ,
    0
  )
)</f>
        <v>Replacement Battery Core Compatible For iPhone 12 / 12 Pro (Spot Welding Required) (AmpSentrix Core)</v>
      </c>
      <c r="C954" s="176"/>
      <c r="D954" s="390" t="s">
        <v>282</v>
      </c>
      <c r="E954" s="435"/>
      <c r="F954" s="134"/>
      <c r="G954" s="429"/>
      <c r="H954" s="176"/>
      <c r="I954" s="176"/>
      <c r="J954" s="176"/>
      <c r="K954" s="176"/>
      <c r="L954" s="176"/>
      <c r="M954" s="176"/>
      <c r="N954" s="176"/>
      <c r="O954" s="176"/>
      <c r="P954" s="176"/>
      <c r="Q954" s="430"/>
      <c r="R954" s="430"/>
      <c r="S954" s="430"/>
      <c r="T954" s="430"/>
      <c r="U954" s="430"/>
      <c r="V954" s="430"/>
      <c r="W954" s="430"/>
      <c r="X954" s="430"/>
      <c r="Y954" s="430"/>
      <c r="Z954" s="430"/>
    </row>
    <row r="955">
      <c r="A955" s="427" t="s">
        <v>2387</v>
      </c>
      <c r="B955" s="434" t="str">
        <f t="array" ref="B955">INDEX(
  REP_SENTRIX ,
  MATCH(
    VALUE( A955 ) ,
    VALUE( TRIM( SKU_SENTRIX ) ) ,
    0
  )
)</f>
        <v>Replacement Battery Core Compatible For iPhone 11 (Spot Welding Required) (AmpSentrix Core)</v>
      </c>
      <c r="C955" s="176"/>
      <c r="D955" s="390" t="s">
        <v>282</v>
      </c>
      <c r="E955" s="435"/>
      <c r="F955" s="134"/>
      <c r="G955" s="429"/>
      <c r="H955" s="176"/>
      <c r="I955" s="176"/>
      <c r="J955" s="176"/>
      <c r="K955" s="176"/>
      <c r="L955" s="176"/>
      <c r="M955" s="176"/>
      <c r="N955" s="176"/>
      <c r="O955" s="176"/>
      <c r="P955" s="176"/>
      <c r="Q955" s="430"/>
      <c r="R955" s="430"/>
      <c r="S955" s="430"/>
      <c r="T955" s="430"/>
      <c r="U955" s="430"/>
      <c r="V955" s="430"/>
      <c r="W955" s="430"/>
      <c r="X955" s="430"/>
      <c r="Y955" s="430"/>
      <c r="Z955" s="430"/>
    </row>
    <row r="956">
      <c r="A956" s="427" t="s">
        <v>2426</v>
      </c>
      <c r="B956" s="134" t="str">
        <f t="array" ref="B956">INDEX(
  REP_SENTRIX ,
  MATCH(
    VALUE( A956 ) ,
    VALUE( TRIM( SKU_SENTRIX ) ) ,
    0
  )
)</f>
        <v>#N/A</v>
      </c>
      <c r="C956" s="176"/>
      <c r="D956" s="390" t="s">
        <v>282</v>
      </c>
      <c r="E956" s="435"/>
      <c r="F956" s="134"/>
      <c r="G956" s="429"/>
      <c r="H956" s="176"/>
      <c r="I956" s="176"/>
      <c r="J956" s="176"/>
      <c r="K956" s="176"/>
      <c r="L956" s="176"/>
      <c r="M956" s="176"/>
      <c r="N956" s="176"/>
      <c r="O956" s="176"/>
      <c r="P956" s="176"/>
      <c r="Q956" s="430"/>
      <c r="R956" s="430"/>
      <c r="S956" s="430"/>
      <c r="T956" s="430"/>
      <c r="U956" s="430"/>
      <c r="V956" s="430"/>
      <c r="W956" s="430"/>
      <c r="X956" s="430"/>
      <c r="Y956" s="430"/>
      <c r="Z956" s="430"/>
    </row>
    <row r="957">
      <c r="A957" s="427" t="s">
        <v>2427</v>
      </c>
      <c r="B957" s="434" t="str">
        <f t="array" ref="B957">INDEX(
  REP_SENTRIX ,
  MATCH(
    VALUE( A957 ) ,
    VALUE( TRIM( SKU_SENTRIX ) ) ,
    0
  )
)</f>
        <v>Replacement Battery Compatible For iPhone X (AmpSentrix Basic)</v>
      </c>
      <c r="C957" s="176"/>
      <c r="D957" s="390" t="s">
        <v>282</v>
      </c>
      <c r="E957" s="435"/>
      <c r="F957" s="134"/>
      <c r="G957" s="429"/>
      <c r="H957" s="176"/>
      <c r="I957" s="176"/>
      <c r="J957" s="176"/>
      <c r="K957" s="176"/>
      <c r="L957" s="176"/>
      <c r="M957" s="176"/>
      <c r="N957" s="176"/>
      <c r="O957" s="176"/>
      <c r="P957" s="176"/>
      <c r="Q957" s="430"/>
      <c r="R957" s="430"/>
      <c r="S957" s="430"/>
      <c r="T957" s="430"/>
      <c r="U957" s="430"/>
      <c r="V957" s="430"/>
      <c r="W957" s="430"/>
      <c r="X957" s="430"/>
      <c r="Y957" s="430"/>
      <c r="Z957" s="430"/>
    </row>
    <row r="958">
      <c r="A958" s="427" t="s">
        <v>2428</v>
      </c>
      <c r="B958" s="134" t="str">
        <f t="array" ref="B958">INDEX(
  REP_SENTRIX ,
  MATCH(
    VALUE( A958 ) ,
    VALUE( TRIM( SKU_SENTRIX ) ) ,
    0
  )
)</f>
        <v>#N/A</v>
      </c>
      <c r="C958" s="176"/>
      <c r="D958" s="390" t="s">
        <v>282</v>
      </c>
      <c r="E958" s="435"/>
      <c r="F958" s="134"/>
      <c r="G958" s="429"/>
      <c r="H958" s="176"/>
      <c r="I958" s="176"/>
      <c r="J958" s="176"/>
      <c r="K958" s="176"/>
      <c r="L958" s="176"/>
      <c r="M958" s="176"/>
      <c r="N958" s="176"/>
      <c r="O958" s="176"/>
      <c r="P958" s="176"/>
      <c r="Q958" s="430"/>
      <c r="R958" s="430"/>
      <c r="S958" s="430"/>
      <c r="T958" s="430"/>
      <c r="U958" s="430"/>
      <c r="V958" s="430"/>
      <c r="W958" s="430"/>
      <c r="X958" s="430"/>
      <c r="Y958" s="430"/>
      <c r="Z958" s="430"/>
    </row>
    <row r="959">
      <c r="A959" s="427" t="s">
        <v>1016</v>
      </c>
      <c r="B959" s="434" t="str">
        <f t="array" ref="B959">INDEX(
  REP_SENTRIX ,
  MATCH(
    VALUE( A959 ) ,
    VALUE( TRIM( SKU_SENTRIX ) ) ,
    0
  )
)</f>
        <v>Replacement Battery Core Compatible For iPhone 13 Pro Max (Spot Welding Required) (AmpSentrix Core)</v>
      </c>
      <c r="C959" s="176"/>
      <c r="D959" s="390" t="s">
        <v>282</v>
      </c>
      <c r="E959" s="435"/>
      <c r="F959" s="134"/>
      <c r="G959" s="429"/>
      <c r="H959" s="176"/>
      <c r="I959" s="176"/>
      <c r="J959" s="176"/>
      <c r="K959" s="176"/>
      <c r="L959" s="176"/>
      <c r="M959" s="176"/>
      <c r="N959" s="176"/>
      <c r="O959" s="176"/>
      <c r="P959" s="176"/>
      <c r="Q959" s="430"/>
      <c r="R959" s="430"/>
      <c r="S959" s="430"/>
      <c r="T959" s="430"/>
      <c r="U959" s="430"/>
      <c r="V959" s="430"/>
      <c r="W959" s="430"/>
      <c r="X959" s="430"/>
      <c r="Y959" s="430"/>
      <c r="Z959" s="430"/>
    </row>
    <row r="960">
      <c r="A960" s="427" t="s">
        <v>2388</v>
      </c>
      <c r="B960" s="434" t="str">
        <f t="array" ref="B960">INDEX(
  REP_SENTRIX ,
  MATCH(
    VALUE( A960 ) ,
    VALUE( TRIM( SKU_SENTRIX ) ) ,
    0
  )
)</f>
        <v>Replacement Battery Core Compatible For iPhone 13 Pro (Spot Welding Required) (AmpSentrix Core)</v>
      </c>
      <c r="C960" s="176"/>
      <c r="D960" s="390" t="s">
        <v>282</v>
      </c>
      <c r="E960" s="435"/>
      <c r="F960" s="134"/>
      <c r="G960" s="429"/>
      <c r="H960" s="176"/>
      <c r="I960" s="176"/>
      <c r="J960" s="176"/>
      <c r="K960" s="176"/>
      <c r="L960" s="176"/>
      <c r="M960" s="176"/>
      <c r="N960" s="176"/>
      <c r="O960" s="176"/>
      <c r="P960" s="176"/>
      <c r="Q960" s="430"/>
      <c r="R960" s="430"/>
      <c r="S960" s="430"/>
      <c r="T960" s="430"/>
      <c r="U960" s="430"/>
      <c r="V960" s="430"/>
      <c r="W960" s="430"/>
      <c r="X960" s="430"/>
      <c r="Y960" s="430"/>
      <c r="Z960" s="430"/>
    </row>
    <row r="961">
      <c r="A961" s="427" t="s">
        <v>2403</v>
      </c>
      <c r="B961" s="434" t="str">
        <f t="array" ref="B961">INDEX(
  REP_SENTRIX ,
  MATCH(
    VALUE( A961 ) ,
    VALUE( TRIM( SKU_SENTRIX ) ) ,
    0
  )
)</f>
        <v>Replacement Battery Core Compatible For iPhone 11 Pro (Spot Welding Required) (AmpSentrix Core)</v>
      </c>
      <c r="C961" s="176"/>
      <c r="D961" s="390" t="s">
        <v>282</v>
      </c>
      <c r="E961" s="435"/>
      <c r="F961" s="134"/>
      <c r="G961" s="429"/>
      <c r="H961" s="176"/>
      <c r="I961" s="176"/>
      <c r="J961" s="176"/>
      <c r="K961" s="176"/>
      <c r="L961" s="176"/>
      <c r="M961" s="176"/>
      <c r="N961" s="176"/>
      <c r="O961" s="176"/>
      <c r="P961" s="176"/>
      <c r="Q961" s="430"/>
      <c r="R961" s="430"/>
      <c r="S961" s="430"/>
      <c r="T961" s="430"/>
      <c r="U961" s="430"/>
      <c r="V961" s="430"/>
      <c r="W961" s="430"/>
      <c r="X961" s="430"/>
      <c r="Y961" s="430"/>
      <c r="Z961" s="430"/>
    </row>
    <row r="962">
      <c r="A962" s="427" t="s">
        <v>2429</v>
      </c>
      <c r="B962" s="134" t="str">
        <f t="array" ref="B962">INDEX(
  REP_SENTRIX ,
  MATCH(
    VALUE( A962 ) ,
    VALUE( TRIM( SKU_SENTRIX ) ) ,
    0
  )
)</f>
        <v>#N/A</v>
      </c>
      <c r="C962" s="176"/>
      <c r="D962" s="390" t="s">
        <v>282</v>
      </c>
      <c r="E962" s="435"/>
      <c r="F962" s="134"/>
      <c r="G962" s="429"/>
      <c r="H962" s="176"/>
      <c r="I962" s="176"/>
      <c r="J962" s="176"/>
      <c r="K962" s="176"/>
      <c r="L962" s="176"/>
      <c r="M962" s="176"/>
      <c r="N962" s="176"/>
      <c r="O962" s="176"/>
      <c r="P962" s="176"/>
      <c r="Q962" s="430"/>
      <c r="R962" s="430"/>
      <c r="S962" s="430"/>
      <c r="T962" s="430"/>
      <c r="U962" s="430"/>
      <c r="V962" s="430"/>
      <c r="W962" s="430"/>
      <c r="X962" s="430"/>
      <c r="Y962" s="430"/>
      <c r="Z962" s="430"/>
    </row>
    <row r="963">
      <c r="A963" s="427" t="s">
        <v>2430</v>
      </c>
      <c r="B963" s="134" t="str">
        <f t="array" ref="B963">INDEX(
  REP_SENTRIX ,
  MATCH(
    VALUE( A963 ) ,
    VALUE( TRIM( SKU_SENTRIX ) ) ,
    0
  )
)</f>
        <v>#N/A</v>
      </c>
      <c r="C963" s="176"/>
      <c r="D963" s="390" t="s">
        <v>282</v>
      </c>
      <c r="E963" s="435"/>
      <c r="F963" s="134"/>
      <c r="G963" s="429"/>
      <c r="H963" s="176"/>
      <c r="I963" s="176"/>
      <c r="J963" s="176"/>
      <c r="K963" s="176"/>
      <c r="L963" s="176"/>
      <c r="M963" s="176"/>
      <c r="N963" s="176"/>
      <c r="O963" s="176"/>
      <c r="P963" s="176"/>
      <c r="Q963" s="430"/>
      <c r="R963" s="430"/>
      <c r="S963" s="430"/>
      <c r="T963" s="430"/>
      <c r="U963" s="430"/>
      <c r="V963" s="430"/>
      <c r="W963" s="430"/>
      <c r="X963" s="430"/>
      <c r="Y963" s="430"/>
      <c r="Z963" s="430"/>
    </row>
    <row r="964">
      <c r="A964" s="427" t="s">
        <v>2431</v>
      </c>
      <c r="B964" s="134" t="str">
        <f t="array" ref="B964">INDEX(
  REP_SENTRIX ,
  MATCH(
    VALUE( A964 ) ,
    VALUE( TRIM( SKU_SENTRIX ) ) ,
    0
  )
)</f>
        <v>#N/A</v>
      </c>
      <c r="C964" s="176"/>
      <c r="D964" s="390" t="s">
        <v>282</v>
      </c>
      <c r="E964" s="435"/>
      <c r="F964" s="134"/>
      <c r="G964" s="429"/>
      <c r="H964" s="176"/>
      <c r="I964" s="176"/>
      <c r="J964" s="176"/>
      <c r="K964" s="176"/>
      <c r="L964" s="176"/>
      <c r="M964" s="176"/>
      <c r="N964" s="176"/>
      <c r="O964" s="176"/>
      <c r="P964" s="176"/>
      <c r="Q964" s="430"/>
      <c r="R964" s="430"/>
      <c r="S964" s="430"/>
      <c r="T964" s="430"/>
      <c r="U964" s="430"/>
      <c r="V964" s="430"/>
      <c r="W964" s="430"/>
      <c r="X964" s="430"/>
      <c r="Y964" s="430"/>
      <c r="Z964" s="430"/>
    </row>
    <row r="965">
      <c r="A965" s="427" t="s">
        <v>2432</v>
      </c>
      <c r="B965" s="134" t="str">
        <f t="array" ref="B965">INDEX(
  REP_SENTRIX ,
  MATCH(
    VALUE( A965 ) ,
    VALUE( TRIM( SKU_SENTRIX ) ) ,
    0
  )
)</f>
        <v>#N/A</v>
      </c>
      <c r="C965" s="176"/>
      <c r="D965" s="390" t="s">
        <v>282</v>
      </c>
      <c r="E965" s="435"/>
      <c r="F965" s="134"/>
      <c r="G965" s="429"/>
      <c r="H965" s="176"/>
      <c r="I965" s="176"/>
      <c r="J965" s="176"/>
      <c r="K965" s="176"/>
      <c r="L965" s="176"/>
      <c r="M965" s="176"/>
      <c r="N965" s="176"/>
      <c r="O965" s="176"/>
      <c r="P965" s="176"/>
      <c r="Q965" s="430"/>
      <c r="R965" s="430"/>
      <c r="S965" s="430"/>
      <c r="T965" s="430"/>
      <c r="U965" s="430"/>
      <c r="V965" s="430"/>
      <c r="W965" s="430"/>
      <c r="X965" s="430"/>
      <c r="Y965" s="430"/>
      <c r="Z965" s="430"/>
    </row>
    <row r="966">
      <c r="A966" s="427" t="s">
        <v>2425</v>
      </c>
      <c r="B966" s="434" t="str">
        <f t="array" ref="B966">INDEX(
  REP_SENTRIX ,
  MATCH(
    VALUE( A966 ) ,
    VALUE( TRIM( SKU_SENTRIX ) ) ,
    0
  )
)</f>
        <v>Replacement Battery Compatible For iPhone 7 Plus (AmpSentrix Basic)</v>
      </c>
      <c r="C966" s="176"/>
      <c r="D966" s="390" t="s">
        <v>282</v>
      </c>
      <c r="E966" s="435"/>
      <c r="F966" s="134"/>
      <c r="G966" s="429"/>
      <c r="H966" s="176"/>
      <c r="I966" s="176"/>
      <c r="J966" s="176"/>
      <c r="K966" s="176"/>
      <c r="L966" s="176"/>
      <c r="M966" s="176"/>
      <c r="N966" s="176"/>
      <c r="O966" s="176"/>
      <c r="P966" s="176"/>
      <c r="Q966" s="430"/>
      <c r="R966" s="430"/>
      <c r="S966" s="430"/>
      <c r="T966" s="430"/>
      <c r="U966" s="430"/>
      <c r="V966" s="430"/>
      <c r="W966" s="430"/>
      <c r="X966" s="430"/>
      <c r="Y966" s="430"/>
      <c r="Z966" s="430"/>
    </row>
    <row r="967">
      <c r="A967" s="427" t="s">
        <v>2433</v>
      </c>
      <c r="B967" s="134" t="str">
        <f t="array" ref="B967">INDEX(
  REP_SENTRIX ,
  MATCH(
    VALUE( A967 ) ,
    VALUE( TRIM( SKU_SENTRIX ) ) ,
    0
  )
)</f>
        <v>#VALUE!</v>
      </c>
      <c r="C967" s="176"/>
      <c r="D967" s="390" t="s">
        <v>282</v>
      </c>
      <c r="E967" s="435"/>
      <c r="F967" s="134"/>
      <c r="G967" s="429"/>
      <c r="H967" s="176"/>
      <c r="I967" s="176"/>
      <c r="J967" s="176"/>
      <c r="K967" s="176"/>
      <c r="L967" s="176"/>
      <c r="M967" s="176"/>
      <c r="N967" s="176"/>
      <c r="O967" s="176"/>
      <c r="P967" s="176"/>
      <c r="Q967" s="430"/>
      <c r="R967" s="430"/>
      <c r="S967" s="430"/>
      <c r="T967" s="430"/>
      <c r="U967" s="430"/>
      <c r="V967" s="430"/>
      <c r="W967" s="430"/>
      <c r="X967" s="430"/>
      <c r="Y967" s="430"/>
      <c r="Z967" s="430"/>
    </row>
    <row r="968">
      <c r="A968" s="427" t="s">
        <v>999</v>
      </c>
      <c r="B968" s="434" t="str">
        <f t="array" ref="B968">INDEX(
  REP_SENTRIX ,
  MATCH(
    VALUE( A968 ) ,
    VALUE( TRIM( SKU_SENTRIX ) ) ,
    0
  )
)</f>
        <v>Replacement Battery Core with Universal Tag-On Flex Compatible For iPhone 12 Pro Max (Spot Welding Required) (AmpSentrix Core)</v>
      </c>
      <c r="C968" s="176"/>
      <c r="D968" s="390" t="s">
        <v>282</v>
      </c>
      <c r="E968" s="435"/>
      <c r="F968" s="134"/>
      <c r="G968" s="429"/>
      <c r="H968" s="176"/>
      <c r="I968" s="176"/>
      <c r="J968" s="176"/>
      <c r="K968" s="176"/>
      <c r="L968" s="176"/>
      <c r="M968" s="176"/>
      <c r="N968" s="176"/>
      <c r="O968" s="176"/>
      <c r="P968" s="176"/>
      <c r="Q968" s="430"/>
      <c r="R968" s="430"/>
      <c r="S968" s="430"/>
      <c r="T968" s="430"/>
      <c r="U968" s="430"/>
      <c r="V968" s="430"/>
      <c r="W968" s="430"/>
      <c r="X968" s="430"/>
      <c r="Y968" s="430"/>
      <c r="Z968" s="430"/>
    </row>
    <row r="969">
      <c r="A969" s="427" t="s">
        <v>997</v>
      </c>
      <c r="B969" s="434" t="str">
        <f t="array" ref="B969">INDEX(
  REP_SENTRIX ,
  MATCH(
    VALUE( A969 ) ,
    VALUE( TRIM( SKU_SENTRIX ) ) ,
    0
  )
)</f>
        <v>Replacement Battery Core with Universal Tag-On Flex Compatible For iPhone 12 / 12 Pro (Spot Welding Required) (AmpSentrix Core)</v>
      </c>
      <c r="C969" s="176"/>
      <c r="D969" s="390" t="s">
        <v>282</v>
      </c>
      <c r="E969" s="435"/>
      <c r="F969" s="134"/>
      <c r="G969" s="429"/>
      <c r="H969" s="176"/>
      <c r="I969" s="176"/>
      <c r="J969" s="176"/>
      <c r="K969" s="176"/>
      <c r="L969" s="176"/>
      <c r="M969" s="176"/>
      <c r="N969" s="176"/>
      <c r="O969" s="176"/>
      <c r="P969" s="176"/>
      <c r="Q969" s="430"/>
      <c r="R969" s="430"/>
      <c r="S969" s="430"/>
      <c r="T969" s="430"/>
      <c r="U969" s="430"/>
      <c r="V969" s="430"/>
      <c r="W969" s="430"/>
      <c r="X969" s="430"/>
      <c r="Y969" s="430"/>
      <c r="Z969" s="430"/>
    </row>
    <row r="970">
      <c r="A970" s="427" t="s">
        <v>2385</v>
      </c>
      <c r="B970" s="434" t="str">
        <f t="array" ref="B970">INDEX(
  REP_SENTRIX ,
  MATCH(
    VALUE( A970 ) ,
    VALUE( TRIM( SKU_SENTRIX ) ) ,
    0
  )
)</f>
        <v>Replacement Battery Core Compatible For iPhone 12 / 12 Pro (Spot Welding Required) (AmpSentrix Core)</v>
      </c>
      <c r="C970" s="176"/>
      <c r="D970" s="390" t="s">
        <v>282</v>
      </c>
      <c r="E970" s="435"/>
      <c r="F970" s="134"/>
      <c r="G970" s="429"/>
      <c r="H970" s="176"/>
      <c r="I970" s="176"/>
      <c r="J970" s="176"/>
      <c r="K970" s="176"/>
      <c r="L970" s="176"/>
      <c r="M970" s="176"/>
      <c r="N970" s="176"/>
      <c r="O970" s="176"/>
      <c r="P970" s="176"/>
      <c r="Q970" s="430"/>
      <c r="R970" s="430"/>
      <c r="S970" s="430"/>
      <c r="T970" s="430"/>
      <c r="U970" s="430"/>
      <c r="V970" s="430"/>
      <c r="W970" s="430"/>
      <c r="X970" s="430"/>
      <c r="Y970" s="430"/>
      <c r="Z970" s="430"/>
    </row>
    <row r="971">
      <c r="A971" s="427" t="s">
        <v>2387</v>
      </c>
      <c r="B971" s="434" t="str">
        <f t="array" ref="B971">INDEX(
  REP_SENTRIX ,
  MATCH(
    VALUE( A971 ) ,
    VALUE( TRIM( SKU_SENTRIX ) ) ,
    0
  )
)</f>
        <v>Replacement Battery Core Compatible For iPhone 11 (Spot Welding Required) (AmpSentrix Core)</v>
      </c>
      <c r="C971" s="176"/>
      <c r="D971" s="390" t="s">
        <v>282</v>
      </c>
      <c r="E971" s="435"/>
      <c r="F971" s="134"/>
      <c r="G971" s="429"/>
      <c r="H971" s="176"/>
      <c r="I971" s="176"/>
      <c r="J971" s="176"/>
      <c r="K971" s="176"/>
      <c r="L971" s="176"/>
      <c r="M971" s="176"/>
      <c r="N971" s="176"/>
      <c r="O971" s="176"/>
      <c r="P971" s="176"/>
      <c r="Q971" s="430"/>
      <c r="R971" s="430"/>
      <c r="S971" s="430"/>
      <c r="T971" s="430"/>
      <c r="U971" s="430"/>
      <c r="V971" s="430"/>
      <c r="W971" s="430"/>
      <c r="X971" s="430"/>
      <c r="Y971" s="430"/>
      <c r="Z971" s="430"/>
    </row>
    <row r="972">
      <c r="A972" s="427" t="s">
        <v>2434</v>
      </c>
      <c r="B972" s="134" t="str">
        <f t="array" ref="B972">INDEX(
  REP_SENTRIX ,
  MATCH(
    VALUE( A972 ) ,
    VALUE( TRIM( SKU_SENTRIX ) ) ,
    0
  )
)</f>
        <v>#N/A</v>
      </c>
      <c r="C972" s="176"/>
      <c r="D972" s="390" t="s">
        <v>282</v>
      </c>
      <c r="E972" s="435"/>
      <c r="F972" s="134"/>
      <c r="G972" s="429"/>
      <c r="H972" s="176"/>
      <c r="I972" s="176"/>
      <c r="J972" s="176"/>
      <c r="K972" s="176"/>
      <c r="L972" s="176"/>
      <c r="M972" s="176"/>
      <c r="N972" s="176"/>
      <c r="O972" s="176"/>
      <c r="P972" s="176"/>
      <c r="Q972" s="430"/>
      <c r="R972" s="430"/>
      <c r="S972" s="430"/>
      <c r="T972" s="430"/>
      <c r="U972" s="430"/>
      <c r="V972" s="430"/>
      <c r="W972" s="430"/>
      <c r="X972" s="430"/>
      <c r="Y972" s="430"/>
      <c r="Z972" s="430"/>
    </row>
    <row r="973">
      <c r="A973" s="427" t="s">
        <v>2435</v>
      </c>
      <c r="B973" s="434" t="str">
        <f t="array" ref="B973">INDEX(
  REP_SENTRIX ,
  MATCH(
    VALUE( A973 ) ,
    VALUE( TRIM( SKU_SENTRIX ) ) ,
    0
  )
)</f>
        <v>Replacement Battery Compatible For iPhone XR (AmpSentrix Basic)</v>
      </c>
      <c r="C973" s="176"/>
      <c r="D973" s="390" t="s">
        <v>282</v>
      </c>
      <c r="E973" s="435"/>
      <c r="F973" s="134"/>
      <c r="G973" s="429"/>
      <c r="H973" s="176"/>
      <c r="I973" s="176"/>
      <c r="J973" s="176"/>
      <c r="K973" s="176"/>
      <c r="L973" s="176"/>
      <c r="M973" s="176"/>
      <c r="N973" s="176"/>
      <c r="O973" s="176"/>
      <c r="P973" s="176"/>
      <c r="Q973" s="430"/>
      <c r="R973" s="430"/>
      <c r="S973" s="430"/>
      <c r="T973" s="430"/>
      <c r="U973" s="430"/>
      <c r="V973" s="430"/>
      <c r="W973" s="430"/>
      <c r="X973" s="430"/>
      <c r="Y973" s="430"/>
      <c r="Z973" s="430"/>
    </row>
    <row r="974">
      <c r="A974" s="427" t="s">
        <v>2387</v>
      </c>
      <c r="B974" s="434" t="str">
        <f t="array" ref="B974">INDEX(
  REP_SENTRIX ,
  MATCH(
    VALUE( A974 ) ,
    VALUE( TRIM( SKU_SENTRIX ) ) ,
    0
  )
)</f>
        <v>Replacement Battery Core Compatible For iPhone 11 (Spot Welding Required) (AmpSentrix Core)</v>
      </c>
      <c r="C974" s="176"/>
      <c r="D974" s="390" t="s">
        <v>282</v>
      </c>
      <c r="E974" s="435"/>
      <c r="F974" s="134"/>
      <c r="G974" s="429"/>
      <c r="H974" s="176"/>
      <c r="I974" s="176"/>
      <c r="J974" s="176"/>
      <c r="K974" s="176"/>
      <c r="L974" s="176"/>
      <c r="M974" s="176"/>
      <c r="N974" s="176"/>
      <c r="O974" s="176"/>
      <c r="P974" s="176"/>
      <c r="Q974" s="430"/>
      <c r="R974" s="430"/>
      <c r="S974" s="430"/>
      <c r="T974" s="430"/>
      <c r="U974" s="430"/>
      <c r="V974" s="430"/>
      <c r="W974" s="430"/>
      <c r="X974" s="430"/>
      <c r="Y974" s="430"/>
      <c r="Z974" s="430"/>
    </row>
    <row r="975">
      <c r="A975" s="427" t="s">
        <v>2361</v>
      </c>
      <c r="B975" s="434" t="str">
        <f t="array" ref="B975">INDEX(
  REP_SENTRIX ,
  MATCH(
    VALUE( A975 ) ,
    VALUE( TRIM( SKU_SENTRIX ) ) ,
    0
  )
)</f>
        <v>Replacement Battery Compatible For iPhone X (AmpSentrix Pro Extended)</v>
      </c>
      <c r="C975" s="176"/>
      <c r="D975" s="390" t="s">
        <v>282</v>
      </c>
      <c r="E975" s="435"/>
      <c r="F975" s="134"/>
      <c r="G975" s="429"/>
      <c r="H975" s="176"/>
      <c r="I975" s="176"/>
      <c r="J975" s="176"/>
      <c r="K975" s="176"/>
      <c r="L975" s="176"/>
      <c r="M975" s="176"/>
      <c r="N975" s="176"/>
      <c r="O975" s="176"/>
      <c r="P975" s="176"/>
      <c r="Q975" s="430"/>
      <c r="R975" s="430"/>
      <c r="S975" s="430"/>
      <c r="T975" s="430"/>
      <c r="U975" s="430"/>
      <c r="V975" s="430"/>
      <c r="W975" s="430"/>
      <c r="X975" s="430"/>
      <c r="Y975" s="430"/>
      <c r="Z975" s="430"/>
    </row>
    <row r="976">
      <c r="A976" s="427" t="s">
        <v>2436</v>
      </c>
      <c r="B976" s="434" t="str">
        <f t="array" ref="B976">INDEX(
  REP_SENTRIX ,
  MATCH(
    VALUE( A976 ) ,
    VALUE( TRIM( SKU_SENTRIX ) ) ,
    0
  )
)</f>
        <v>Replacement Battery Compatible For iPhone 7 (AmpSentrix Pro Extended)</v>
      </c>
      <c r="C976" s="176"/>
      <c r="D976" s="390" t="s">
        <v>282</v>
      </c>
      <c r="E976" s="435"/>
      <c r="F976" s="134"/>
      <c r="G976" s="429"/>
      <c r="H976" s="176"/>
      <c r="I976" s="176"/>
      <c r="J976" s="176"/>
      <c r="K976" s="176"/>
      <c r="L976" s="176"/>
      <c r="M976" s="176"/>
      <c r="N976" s="176"/>
      <c r="O976" s="176"/>
      <c r="P976" s="176"/>
      <c r="Q976" s="430"/>
      <c r="R976" s="430"/>
      <c r="S976" s="430"/>
      <c r="T976" s="430"/>
      <c r="U976" s="430"/>
      <c r="V976" s="430"/>
      <c r="W976" s="430"/>
      <c r="X976" s="430"/>
      <c r="Y976" s="430"/>
      <c r="Z976" s="430"/>
    </row>
    <row r="977">
      <c r="A977" s="427" t="s">
        <v>2434</v>
      </c>
      <c r="B977" s="134" t="str">
        <f t="array" ref="B977">INDEX(
  REP_SENTRIX ,
  MATCH(
    VALUE( A977 ) ,
    VALUE( TRIM( SKU_SENTRIX ) ) ,
    0
  )
)</f>
        <v>#N/A</v>
      </c>
      <c r="C977" s="176"/>
      <c r="D977" s="390" t="s">
        <v>282</v>
      </c>
      <c r="E977" s="435"/>
      <c r="F977" s="134"/>
      <c r="G977" s="429"/>
      <c r="H977" s="176"/>
      <c r="I977" s="176"/>
      <c r="J977" s="176"/>
      <c r="K977" s="176"/>
      <c r="L977" s="176"/>
      <c r="M977" s="176"/>
      <c r="N977" s="176"/>
      <c r="O977" s="176"/>
      <c r="P977" s="176"/>
      <c r="Q977" s="430"/>
      <c r="R977" s="430"/>
      <c r="S977" s="430"/>
      <c r="T977" s="430"/>
      <c r="U977" s="430"/>
      <c r="V977" s="430"/>
      <c r="W977" s="430"/>
      <c r="X977" s="430"/>
      <c r="Y977" s="430"/>
      <c r="Z977" s="430"/>
    </row>
    <row r="978">
      <c r="A978" s="427" t="s">
        <v>2373</v>
      </c>
      <c r="B978" s="434" t="str">
        <f t="array" ref="B978">INDEX(
  REP_SENTRIX ,
  MATCH(
    VALUE( A978 ) ,
    VALUE( TRIM( SKU_SENTRIX ) ) ,
    0
  )
)</f>
        <v>Replacement Battery Compatible For iPhone 8 Plus (AmpSentrix Pro)</v>
      </c>
      <c r="C978" s="176"/>
      <c r="D978" s="390" t="s">
        <v>282</v>
      </c>
      <c r="E978" s="435"/>
      <c r="F978" s="134"/>
      <c r="G978" s="429"/>
      <c r="H978" s="176"/>
      <c r="I978" s="176"/>
      <c r="J978" s="176"/>
      <c r="K978" s="176"/>
      <c r="L978" s="176"/>
      <c r="M978" s="176"/>
      <c r="N978" s="176"/>
      <c r="O978" s="176"/>
      <c r="P978" s="176"/>
      <c r="Q978" s="430"/>
      <c r="R978" s="430"/>
      <c r="S978" s="430"/>
      <c r="T978" s="430"/>
      <c r="U978" s="430"/>
      <c r="V978" s="430"/>
      <c r="W978" s="430"/>
      <c r="X978" s="430"/>
      <c r="Y978" s="430"/>
      <c r="Z978" s="430"/>
    </row>
    <row r="979">
      <c r="A979" s="427" t="s">
        <v>944</v>
      </c>
      <c r="B979" s="434" t="str">
        <f t="array" ref="B979">INDEX(
  REP_SENTRIX ,
  MATCH(
    VALUE( A979 ) ,
    VALUE( TRIM( SKU_SENTRIX ) ) ,
    0
  )
)</f>
        <v>Replacement Battery Core with Universal Tag-On Flex Compatible For iPhone 11 (Spot Welding Required) (AmpSentrix Core)</v>
      </c>
      <c r="C979" s="176"/>
      <c r="D979" s="390" t="s">
        <v>282</v>
      </c>
      <c r="E979" s="435"/>
      <c r="F979" s="134"/>
      <c r="G979" s="429"/>
      <c r="H979" s="176"/>
      <c r="I979" s="176"/>
      <c r="J979" s="176"/>
      <c r="K979" s="176"/>
      <c r="L979" s="176"/>
      <c r="M979" s="176"/>
      <c r="N979" s="176"/>
      <c r="O979" s="176"/>
      <c r="P979" s="176"/>
      <c r="Q979" s="430"/>
      <c r="R979" s="430"/>
      <c r="S979" s="430"/>
      <c r="T979" s="430"/>
      <c r="U979" s="430"/>
      <c r="V979" s="430"/>
      <c r="W979" s="430"/>
      <c r="X979" s="430"/>
      <c r="Y979" s="430"/>
      <c r="Z979" s="430"/>
    </row>
    <row r="980">
      <c r="A980" s="427" t="s">
        <v>2437</v>
      </c>
      <c r="B980" s="134" t="str">
        <f t="array" ref="B980">INDEX(
  REP_SENTRIX ,
  MATCH(
    VALUE( A980 ) ,
    VALUE( TRIM( SKU_SENTRIX ) ) ,
    0
  )
)</f>
        <v>#N/A</v>
      </c>
      <c r="C980" s="176"/>
      <c r="D980" s="390" t="s">
        <v>282</v>
      </c>
      <c r="E980" s="435"/>
      <c r="F980" s="134"/>
      <c r="G980" s="429"/>
      <c r="H980" s="176"/>
      <c r="I980" s="176"/>
      <c r="J980" s="176"/>
      <c r="K980" s="176"/>
      <c r="L980" s="176"/>
      <c r="M980" s="176"/>
      <c r="N980" s="176"/>
      <c r="O980" s="176"/>
      <c r="P980" s="176"/>
      <c r="Q980" s="430"/>
      <c r="R980" s="430"/>
      <c r="S980" s="430"/>
      <c r="T980" s="430"/>
      <c r="U980" s="430"/>
      <c r="V980" s="430"/>
      <c r="W980" s="430"/>
      <c r="X980" s="430"/>
      <c r="Y980" s="430"/>
      <c r="Z980" s="430"/>
    </row>
    <row r="981">
      <c r="A981" s="427" t="s">
        <v>2373</v>
      </c>
      <c r="B981" s="434" t="str">
        <f t="array" ref="B981">INDEX(
  REP_SENTRIX ,
  MATCH(
    VALUE( A981 ) ,
    VALUE( TRIM( SKU_SENTRIX ) ) ,
    0
  )
)</f>
        <v>Replacement Battery Compatible For iPhone 8 Plus (AmpSentrix Pro)</v>
      </c>
      <c r="C981" s="176"/>
      <c r="D981" s="390" t="s">
        <v>282</v>
      </c>
      <c r="E981" s="435"/>
      <c r="F981" s="134"/>
      <c r="G981" s="429"/>
      <c r="H981" s="176"/>
      <c r="I981" s="176"/>
      <c r="J981" s="176"/>
      <c r="K981" s="176"/>
      <c r="L981" s="176"/>
      <c r="M981" s="176"/>
      <c r="N981" s="176"/>
      <c r="O981" s="176"/>
      <c r="P981" s="176"/>
      <c r="Q981" s="430"/>
      <c r="R981" s="430"/>
      <c r="S981" s="430"/>
      <c r="T981" s="430"/>
      <c r="U981" s="430"/>
      <c r="V981" s="430"/>
      <c r="W981" s="430"/>
      <c r="X981" s="430"/>
      <c r="Y981" s="430"/>
      <c r="Z981" s="430"/>
    </row>
    <row r="982">
      <c r="A982" s="427" t="s">
        <v>2438</v>
      </c>
      <c r="B982" s="134" t="str">
        <f t="array" ref="B982">INDEX(
  REP_SENTRIX ,
  MATCH(
    VALUE( A982 ) ,
    VALUE( TRIM( SKU_SENTRIX ) ) ,
    0
  )
)</f>
        <v>#N/A</v>
      </c>
      <c r="C982" s="176"/>
      <c r="D982" s="390" t="s">
        <v>282</v>
      </c>
      <c r="E982" s="435"/>
      <c r="F982" s="134"/>
      <c r="G982" s="429"/>
      <c r="H982" s="176"/>
      <c r="I982" s="176"/>
      <c r="J982" s="176"/>
      <c r="K982" s="176"/>
      <c r="L982" s="176"/>
      <c r="M982" s="176"/>
      <c r="N982" s="176"/>
      <c r="O982" s="176"/>
      <c r="P982" s="176"/>
      <c r="Q982" s="430"/>
      <c r="R982" s="430"/>
      <c r="S982" s="430"/>
      <c r="T982" s="430"/>
      <c r="U982" s="430"/>
      <c r="V982" s="430"/>
      <c r="W982" s="430"/>
      <c r="X982" s="430"/>
      <c r="Y982" s="430"/>
      <c r="Z982" s="430"/>
    </row>
    <row r="983">
      <c r="A983" s="427" t="s">
        <v>2423</v>
      </c>
      <c r="B983" s="434" t="str">
        <f t="array" ref="B983">INDEX(
  REP_SENTRIX ,
  MATCH(
    VALUE( A983 ) ,
    VALUE( TRIM( SKU_SENTRIX ) ) ,
    0
  )
)</f>
        <v>Replacement Battery Core Compatible For iPhone XR (Spot Welding Required) (AmpSentrix Core)</v>
      </c>
      <c r="C983" s="176"/>
      <c r="D983" s="390" t="s">
        <v>282</v>
      </c>
      <c r="E983" s="435"/>
      <c r="F983" s="134"/>
      <c r="G983" s="429"/>
      <c r="H983" s="176"/>
      <c r="I983" s="176"/>
      <c r="J983" s="176"/>
      <c r="K983" s="176"/>
      <c r="L983" s="176"/>
      <c r="M983" s="176"/>
      <c r="N983" s="176"/>
      <c r="O983" s="176"/>
      <c r="P983" s="176"/>
      <c r="Q983" s="430"/>
      <c r="R983" s="430"/>
      <c r="S983" s="430"/>
      <c r="T983" s="430"/>
      <c r="U983" s="430"/>
      <c r="V983" s="430"/>
      <c r="W983" s="430"/>
      <c r="X983" s="430"/>
      <c r="Y983" s="430"/>
      <c r="Z983" s="430"/>
    </row>
    <row r="984">
      <c r="A984" s="427" t="s">
        <v>2362</v>
      </c>
      <c r="B984" s="434" t="str">
        <f t="array" ref="B984">INDEX(
  REP_SENTRIX ,
  MATCH(
    VALUE( A984 ) ,
    VALUE( TRIM( SKU_SENTRIX ) ) ,
    0
  )
)</f>
        <v>Replacement Battery Compatible For iPhone 8 (AmpSentrix Pro)</v>
      </c>
      <c r="C984" s="176"/>
      <c r="D984" s="390" t="s">
        <v>282</v>
      </c>
      <c r="E984" s="435"/>
      <c r="F984" s="134"/>
      <c r="G984" s="429"/>
      <c r="H984" s="176"/>
      <c r="I984" s="176"/>
      <c r="J984" s="176"/>
      <c r="K984" s="176"/>
      <c r="L984" s="176"/>
      <c r="M984" s="176"/>
      <c r="N984" s="176"/>
      <c r="O984" s="176"/>
      <c r="P984" s="176"/>
      <c r="Q984" s="430"/>
      <c r="R984" s="430"/>
      <c r="S984" s="430"/>
      <c r="T984" s="430"/>
      <c r="U984" s="430"/>
      <c r="V984" s="430"/>
      <c r="W984" s="430"/>
      <c r="X984" s="430"/>
      <c r="Y984" s="430"/>
      <c r="Z984" s="430"/>
    </row>
    <row r="985">
      <c r="A985" s="427" t="s">
        <v>2439</v>
      </c>
      <c r="B985" s="134" t="str">
        <f t="array" ref="B985">INDEX(
  REP_SENTRIX ,
  MATCH(
    VALUE( A985 ) ,
    VALUE( TRIM( SKU_SENTRIX ) ) ,
    0
  )
)</f>
        <v>#N/A</v>
      </c>
      <c r="C985" s="176"/>
      <c r="D985" s="390" t="s">
        <v>282</v>
      </c>
      <c r="E985" s="435"/>
      <c r="F985" s="134"/>
      <c r="G985" s="429"/>
      <c r="H985" s="176"/>
      <c r="I985" s="176"/>
      <c r="J985" s="176"/>
      <c r="K985" s="176"/>
      <c r="L985" s="176"/>
      <c r="M985" s="176"/>
      <c r="N985" s="176"/>
      <c r="O985" s="176"/>
      <c r="P985" s="176"/>
      <c r="Q985" s="430"/>
      <c r="R985" s="430"/>
      <c r="S985" s="430"/>
      <c r="T985" s="430"/>
      <c r="U985" s="430"/>
      <c r="V985" s="430"/>
      <c r="W985" s="430"/>
      <c r="X985" s="430"/>
      <c r="Y985" s="430"/>
      <c r="Z985" s="430"/>
    </row>
    <row r="986">
      <c r="A986" s="427" t="s">
        <v>2384</v>
      </c>
      <c r="B986" s="434" t="str">
        <f t="array" ref="B986">INDEX(
  REP_SENTRIX ,
  MATCH(
    VALUE( A986 ) ,
    VALUE( TRIM( SKU_SENTRIX ) ) ,
    0
  )
)</f>
        <v>Replacement Battery Core Compatible For iPhone 13 (Spot Welding Required) (AmpSentrix Core)</v>
      </c>
      <c r="C986" s="176"/>
      <c r="D986" s="390" t="s">
        <v>282</v>
      </c>
      <c r="E986" s="435"/>
      <c r="F986" s="134"/>
      <c r="G986" s="429"/>
      <c r="H986" s="176"/>
      <c r="I986" s="176"/>
      <c r="J986" s="176"/>
      <c r="K986" s="176"/>
      <c r="L986" s="176"/>
      <c r="M986" s="176"/>
      <c r="N986" s="176"/>
      <c r="O986" s="176"/>
      <c r="P986" s="176"/>
      <c r="Q986" s="430"/>
      <c r="R986" s="430"/>
      <c r="S986" s="430"/>
      <c r="T986" s="430"/>
      <c r="U986" s="430"/>
      <c r="V986" s="430"/>
      <c r="W986" s="430"/>
      <c r="X986" s="430"/>
      <c r="Y986" s="430"/>
      <c r="Z986" s="430"/>
    </row>
    <row r="987">
      <c r="A987" s="427" t="s">
        <v>1067</v>
      </c>
      <c r="B987" s="134" t="str">
        <f t="array" ref="B987">INDEX(
  REP_SENTRIX ,
  MATCH(
    VALUE( A987 ) ,
    VALUE( TRIM( SKU_SENTRIX ) ) ,
    0
  )
)</f>
        <v>#N/A</v>
      </c>
      <c r="C987" s="176"/>
      <c r="D987" s="390" t="s">
        <v>282</v>
      </c>
      <c r="E987" s="435"/>
      <c r="F987" s="134"/>
      <c r="G987" s="429"/>
      <c r="H987" s="176"/>
      <c r="I987" s="176"/>
      <c r="J987" s="176"/>
      <c r="K987" s="176"/>
      <c r="L987" s="176"/>
      <c r="M987" s="176"/>
      <c r="N987" s="176"/>
      <c r="O987" s="176"/>
      <c r="P987" s="176"/>
      <c r="Q987" s="430"/>
      <c r="R987" s="430"/>
      <c r="S987" s="430"/>
      <c r="T987" s="430"/>
      <c r="U987" s="430"/>
      <c r="V987" s="430"/>
      <c r="W987" s="430"/>
      <c r="X987" s="430"/>
      <c r="Y987" s="430"/>
      <c r="Z987" s="430"/>
    </row>
    <row r="988">
      <c r="A988" s="427" t="s">
        <v>1069</v>
      </c>
      <c r="B988" s="134" t="str">
        <f t="array" ref="B988">INDEX(
  REP_SENTRIX ,
  MATCH(
    VALUE( A988 ) ,
    VALUE( TRIM( SKU_SENTRIX ) ) ,
    0
  )
)</f>
        <v>#N/A</v>
      </c>
      <c r="C988" s="176"/>
      <c r="D988" s="390" t="s">
        <v>282</v>
      </c>
      <c r="E988" s="435"/>
      <c r="F988" s="134"/>
      <c r="G988" s="429"/>
      <c r="H988" s="176"/>
      <c r="I988" s="176"/>
      <c r="J988" s="176"/>
      <c r="K988" s="176"/>
      <c r="L988" s="176"/>
      <c r="M988" s="176"/>
      <c r="N988" s="176"/>
      <c r="O988" s="176"/>
      <c r="P988" s="176"/>
      <c r="Q988" s="430"/>
      <c r="R988" s="430"/>
      <c r="S988" s="430"/>
      <c r="T988" s="430"/>
      <c r="U988" s="430"/>
      <c r="V988" s="430"/>
      <c r="W988" s="430"/>
      <c r="X988" s="430"/>
      <c r="Y988" s="430"/>
      <c r="Z988" s="430"/>
    </row>
    <row r="989">
      <c r="A989" s="427" t="s">
        <v>2440</v>
      </c>
      <c r="B989" s="434" t="str">
        <f t="array" ref="B989">INDEX(
  REP_SENTRIX ,
  MATCH(
    VALUE( A989 ) ,
    VALUE( TRIM( SKU_SENTRIX ) ) ,
    0
  )
)</f>
        <v>Replacement Battery Compatible For iPhone 8 Plus (AmpSentrix Basic Extended)</v>
      </c>
      <c r="C989" s="176"/>
      <c r="D989" s="390" t="s">
        <v>282</v>
      </c>
      <c r="E989" s="435"/>
      <c r="F989" s="134"/>
      <c r="G989" s="429"/>
      <c r="H989" s="176"/>
      <c r="I989" s="176"/>
      <c r="J989" s="176"/>
      <c r="K989" s="176"/>
      <c r="L989" s="176"/>
      <c r="M989" s="176"/>
      <c r="N989" s="176"/>
      <c r="O989" s="176"/>
      <c r="P989" s="176"/>
      <c r="Q989" s="430"/>
      <c r="R989" s="430"/>
      <c r="S989" s="430"/>
      <c r="T989" s="430"/>
      <c r="U989" s="430"/>
      <c r="V989" s="430"/>
      <c r="W989" s="430"/>
      <c r="X989" s="430"/>
      <c r="Y989" s="430"/>
      <c r="Z989" s="430"/>
    </row>
    <row r="990">
      <c r="A990" s="427" t="s">
        <v>2441</v>
      </c>
      <c r="B990" s="134" t="str">
        <f t="array" ref="B990">INDEX(
  REP_SENTRIX ,
  MATCH(
    VALUE( A990 ) ,
    VALUE( TRIM( SKU_SENTRIX ) ) ,
    0
  )
)</f>
        <v>#N/A</v>
      </c>
      <c r="C990" s="176"/>
      <c r="D990" s="390" t="s">
        <v>282</v>
      </c>
      <c r="E990" s="435"/>
      <c r="F990" s="134"/>
      <c r="G990" s="429"/>
      <c r="H990" s="176"/>
      <c r="I990" s="176"/>
      <c r="J990" s="176"/>
      <c r="K990" s="176"/>
      <c r="L990" s="176"/>
      <c r="M990" s="176"/>
      <c r="N990" s="176"/>
      <c r="O990" s="176"/>
      <c r="P990" s="176"/>
      <c r="Q990" s="430"/>
      <c r="R990" s="430"/>
      <c r="S990" s="430"/>
      <c r="T990" s="430"/>
      <c r="U990" s="430"/>
      <c r="V990" s="430"/>
      <c r="W990" s="430"/>
      <c r="X990" s="430"/>
      <c r="Y990" s="430"/>
      <c r="Z990" s="430"/>
    </row>
    <row r="991">
      <c r="A991" s="427" t="s">
        <v>1006</v>
      </c>
      <c r="B991" s="434" t="str">
        <f t="array" ref="B991">INDEX(
  REP_SENTRIX ,
  MATCH(
    VALUE( A991 ) ,
    VALUE( TRIM( SKU_SENTRIX ) ) ,
    0
  )
)</f>
        <v>Replacement Battery Core with Universal Tag-On Flex Compatible For iPhone 11 Pro (Spot Welding Required) (AmpSentrix Core)</v>
      </c>
      <c r="C991" s="176"/>
      <c r="D991" s="390" t="s">
        <v>282</v>
      </c>
      <c r="E991" s="435"/>
      <c r="F991" s="134"/>
      <c r="G991" s="429"/>
      <c r="H991" s="176"/>
      <c r="I991" s="176"/>
      <c r="J991" s="176"/>
      <c r="K991" s="176"/>
      <c r="L991" s="176"/>
      <c r="M991" s="176"/>
      <c r="N991" s="176"/>
      <c r="O991" s="176"/>
      <c r="P991" s="176"/>
      <c r="Q991" s="430"/>
      <c r="R991" s="430"/>
      <c r="S991" s="430"/>
      <c r="T991" s="430"/>
      <c r="U991" s="430"/>
      <c r="V991" s="430"/>
      <c r="W991" s="430"/>
      <c r="X991" s="430"/>
      <c r="Y991" s="430"/>
      <c r="Z991" s="430"/>
    </row>
    <row r="992">
      <c r="A992" s="427" t="s">
        <v>2442</v>
      </c>
      <c r="B992" s="134" t="str">
        <f t="array" ref="B992">INDEX(
  REP_SENTRIX ,
  MATCH(
    VALUE( A992 ) ,
    VALUE( TRIM( SKU_SENTRIX ) ) ,
    0
  )
)</f>
        <v>#N/A</v>
      </c>
      <c r="C992" s="176"/>
      <c r="D992" s="390" t="s">
        <v>282</v>
      </c>
      <c r="E992" s="435"/>
      <c r="F992" s="134"/>
      <c r="G992" s="429"/>
      <c r="H992" s="176"/>
      <c r="I992" s="176"/>
      <c r="J992" s="176"/>
      <c r="K992" s="176"/>
      <c r="L992" s="176"/>
      <c r="M992" s="176"/>
      <c r="N992" s="176"/>
      <c r="O992" s="176"/>
      <c r="P992" s="176"/>
      <c r="Q992" s="430"/>
      <c r="R992" s="430"/>
      <c r="S992" s="430"/>
      <c r="T992" s="430"/>
      <c r="U992" s="430"/>
      <c r="V992" s="430"/>
      <c r="W992" s="430"/>
      <c r="X992" s="430"/>
      <c r="Y992" s="430"/>
      <c r="Z992" s="430"/>
    </row>
    <row r="993">
      <c r="A993" s="427" t="s">
        <v>2443</v>
      </c>
      <c r="B993" s="134" t="str">
        <f t="array" ref="B993">INDEX(
  REP_SENTRIX ,
  MATCH(
    VALUE( A993 ) ,
    VALUE( TRIM( SKU_SENTRIX ) ) ,
    0
  )
)</f>
        <v>#VALUE!</v>
      </c>
      <c r="C993" s="176"/>
      <c r="D993" s="390" t="s">
        <v>282</v>
      </c>
      <c r="E993" s="435"/>
      <c r="F993" s="134"/>
      <c r="G993" s="429"/>
      <c r="H993" s="176"/>
      <c r="I993" s="176"/>
      <c r="J993" s="176"/>
      <c r="K993" s="176"/>
      <c r="L993" s="176"/>
      <c r="M993" s="176"/>
      <c r="N993" s="176"/>
      <c r="O993" s="176"/>
      <c r="P993" s="176"/>
      <c r="Q993" s="430"/>
      <c r="R993" s="430"/>
      <c r="S993" s="430"/>
      <c r="T993" s="430"/>
      <c r="U993" s="430"/>
      <c r="V993" s="430"/>
      <c r="W993" s="430"/>
      <c r="X993" s="430"/>
      <c r="Y993" s="430"/>
      <c r="Z993" s="430"/>
    </row>
    <row r="994">
      <c r="A994" s="427" t="s">
        <v>2385</v>
      </c>
      <c r="B994" s="434" t="str">
        <f t="array" ref="B994">INDEX(
  REP_SENTRIX ,
  MATCH(
    VALUE( A994 ) ,
    VALUE( TRIM( SKU_SENTRIX ) ) ,
    0
  )
)</f>
        <v>Replacement Battery Core Compatible For iPhone 12 / 12 Pro (Spot Welding Required) (AmpSentrix Core)</v>
      </c>
      <c r="C994" s="176"/>
      <c r="D994" s="390" t="s">
        <v>282</v>
      </c>
      <c r="E994" s="435"/>
      <c r="F994" s="134"/>
      <c r="G994" s="429"/>
      <c r="H994" s="176"/>
      <c r="I994" s="176"/>
      <c r="J994" s="176"/>
      <c r="K994" s="176"/>
      <c r="L994" s="176"/>
      <c r="M994" s="176"/>
      <c r="N994" s="176"/>
      <c r="O994" s="176"/>
      <c r="P994" s="176"/>
      <c r="Q994" s="430"/>
      <c r="R994" s="430"/>
      <c r="S994" s="430"/>
      <c r="T994" s="430"/>
      <c r="U994" s="430"/>
      <c r="V994" s="430"/>
      <c r="W994" s="430"/>
      <c r="X994" s="430"/>
      <c r="Y994" s="430"/>
      <c r="Z994" s="430"/>
    </row>
    <row r="995">
      <c r="A995" s="427" t="s">
        <v>2444</v>
      </c>
      <c r="B995" s="134" t="str">
        <f t="array" ref="B995">INDEX(
  REP_SENTRIX ,
  MATCH(
    VALUE( A995 ) ,
    VALUE( TRIM( SKU_SENTRIX ) ) ,
    0
  )
)</f>
        <v>#VALUE!</v>
      </c>
      <c r="C995" s="176"/>
      <c r="D995" s="390" t="s">
        <v>282</v>
      </c>
      <c r="E995" s="435"/>
      <c r="F995" s="134"/>
      <c r="G995" s="429"/>
      <c r="H995" s="176"/>
      <c r="I995" s="176"/>
      <c r="J995" s="176"/>
      <c r="K995" s="176"/>
      <c r="L995" s="176"/>
      <c r="M995" s="176"/>
      <c r="N995" s="176"/>
      <c r="O995" s="176"/>
      <c r="P995" s="176"/>
      <c r="Q995" s="430"/>
      <c r="R995" s="430"/>
      <c r="S995" s="430"/>
      <c r="T995" s="430"/>
      <c r="U995" s="430"/>
      <c r="V995" s="430"/>
      <c r="W995" s="430"/>
      <c r="X995" s="430"/>
      <c r="Y995" s="430"/>
      <c r="Z995" s="430"/>
    </row>
    <row r="996">
      <c r="A996" s="427" t="s">
        <v>2445</v>
      </c>
      <c r="B996" s="434" t="str">
        <f t="array" ref="B996">INDEX(
  REP_SENTRIX ,
  MATCH(
    VALUE( A996 ) ,
    VALUE( TRIM( SKU_SENTRIX ) ) ,
    0
  )
)</f>
        <v>Replacement Battery Compatible For iPhone 7 Plus (AmpSentrix Pro Extended)</v>
      </c>
      <c r="C996" s="176"/>
      <c r="D996" s="390" t="s">
        <v>282</v>
      </c>
      <c r="E996" s="435"/>
      <c r="F996" s="134"/>
      <c r="G996" s="429"/>
      <c r="H996" s="176"/>
      <c r="I996" s="176"/>
      <c r="J996" s="176"/>
      <c r="K996" s="176"/>
      <c r="L996" s="176"/>
      <c r="M996" s="176"/>
      <c r="N996" s="176"/>
      <c r="O996" s="176"/>
      <c r="P996" s="176"/>
      <c r="Q996" s="430"/>
      <c r="R996" s="430"/>
      <c r="S996" s="430"/>
      <c r="T996" s="430"/>
      <c r="U996" s="430"/>
      <c r="V996" s="430"/>
      <c r="W996" s="430"/>
      <c r="X996" s="430"/>
      <c r="Y996" s="430"/>
      <c r="Z996" s="430"/>
    </row>
    <row r="997">
      <c r="A997" s="427" t="s">
        <v>2446</v>
      </c>
      <c r="B997" s="134" t="str">
        <f t="array" ref="B997">INDEX(
  REP_SENTRIX ,
  MATCH(
    VALUE( A997 ) ,
    VALUE( TRIM( SKU_SENTRIX ) ) ,
    0
  )
)</f>
        <v>#N/A</v>
      </c>
      <c r="C997" s="176"/>
      <c r="D997" s="390" t="s">
        <v>282</v>
      </c>
      <c r="E997" s="435"/>
      <c r="F997" s="134"/>
      <c r="G997" s="429"/>
      <c r="H997" s="176"/>
      <c r="I997" s="176"/>
      <c r="J997" s="176"/>
      <c r="K997" s="176"/>
      <c r="L997" s="176"/>
      <c r="M997" s="176"/>
      <c r="N997" s="176"/>
      <c r="O997" s="176"/>
      <c r="P997" s="176"/>
      <c r="Q997" s="430"/>
      <c r="R997" s="430"/>
      <c r="S997" s="430"/>
      <c r="T997" s="430"/>
      <c r="U997" s="430"/>
      <c r="V997" s="430"/>
      <c r="W997" s="430"/>
      <c r="X997" s="430"/>
      <c r="Y997" s="430"/>
      <c r="Z997" s="430"/>
    </row>
    <row r="998">
      <c r="A998" s="427" t="s">
        <v>2385</v>
      </c>
      <c r="B998" s="434" t="str">
        <f t="array" ref="B998">INDEX(
  REP_SENTRIX ,
  MATCH(
    VALUE( A998 ) ,
    VALUE( TRIM( SKU_SENTRIX ) ) ,
    0
  )
)</f>
        <v>Replacement Battery Core Compatible For iPhone 12 / 12 Pro (Spot Welding Required) (AmpSentrix Core)</v>
      </c>
      <c r="C998" s="176"/>
      <c r="D998" s="390" t="s">
        <v>282</v>
      </c>
      <c r="E998" s="435"/>
      <c r="F998" s="134"/>
      <c r="G998" s="429"/>
      <c r="H998" s="176"/>
      <c r="I998" s="176"/>
      <c r="J998" s="176"/>
      <c r="K998" s="176"/>
      <c r="L998" s="176"/>
      <c r="M998" s="176"/>
      <c r="N998" s="176"/>
      <c r="O998" s="176"/>
      <c r="P998" s="176"/>
      <c r="Q998" s="430"/>
      <c r="R998" s="430"/>
      <c r="S998" s="430"/>
      <c r="T998" s="430"/>
      <c r="U998" s="430"/>
      <c r="V998" s="430"/>
      <c r="W998" s="430"/>
      <c r="X998" s="430"/>
      <c r="Y998" s="430"/>
      <c r="Z998" s="430"/>
    </row>
    <row r="999">
      <c r="A999" s="427" t="s">
        <v>1006</v>
      </c>
      <c r="B999" s="434" t="str">
        <f t="array" ref="B999">INDEX(
  REP_SENTRIX ,
  MATCH(
    VALUE( A999 ) ,
    VALUE( TRIM( SKU_SENTRIX ) ) ,
    0
  )
)</f>
        <v>Replacement Battery Core with Universal Tag-On Flex Compatible For iPhone 11 Pro (Spot Welding Required) (AmpSentrix Core)</v>
      </c>
      <c r="C999" s="176"/>
      <c r="D999" s="390" t="s">
        <v>282</v>
      </c>
      <c r="E999" s="435"/>
      <c r="F999" s="134"/>
      <c r="G999" s="429"/>
      <c r="H999" s="176"/>
      <c r="I999" s="176"/>
      <c r="J999" s="176"/>
      <c r="K999" s="176"/>
      <c r="L999" s="176"/>
      <c r="M999" s="176"/>
      <c r="N999" s="176"/>
      <c r="O999" s="176"/>
      <c r="P999" s="176"/>
      <c r="Q999" s="430"/>
      <c r="R999" s="430"/>
      <c r="S999" s="430"/>
      <c r="T999" s="430"/>
      <c r="U999" s="430"/>
      <c r="V999" s="430"/>
      <c r="W999" s="430"/>
      <c r="X999" s="430"/>
      <c r="Y999" s="430"/>
      <c r="Z999" s="430"/>
    </row>
    <row r="1000">
      <c r="A1000" s="427" t="s">
        <v>2447</v>
      </c>
      <c r="B1000" s="134" t="str">
        <f t="array" ref="B1000">INDEX(
  REP_SENTRIX ,
  MATCH(
    VALUE( A1000 ) ,
    VALUE( TRIM( SKU_SENTRIX ) ) ,
    0
  )
)</f>
        <v>#VALUE!</v>
      </c>
      <c r="C1000" s="176"/>
      <c r="D1000" s="390" t="s">
        <v>282</v>
      </c>
      <c r="E1000" s="435"/>
      <c r="F1000" s="134"/>
      <c r="G1000" s="429"/>
      <c r="H1000" s="176"/>
      <c r="I1000" s="176"/>
      <c r="J1000" s="176"/>
      <c r="K1000" s="176"/>
      <c r="L1000" s="176"/>
      <c r="M1000" s="176"/>
      <c r="N1000" s="176"/>
      <c r="O1000" s="176"/>
      <c r="P1000" s="176"/>
      <c r="Q1000" s="430"/>
      <c r="R1000" s="430"/>
      <c r="S1000" s="430"/>
      <c r="T1000" s="430"/>
      <c r="U1000" s="430"/>
      <c r="V1000" s="430"/>
      <c r="W1000" s="430"/>
      <c r="X1000" s="430"/>
      <c r="Y1000" s="430"/>
      <c r="Z1000" s="430"/>
    </row>
    <row r="1001">
      <c r="A1001" s="427" t="s">
        <v>2434</v>
      </c>
      <c r="B1001" s="134" t="str">
        <f t="array" ref="B1001">INDEX(
  REP_SENTRIX ,
  MATCH(
    VALUE( A1001 ) ,
    VALUE( TRIM( SKU_SENTRIX ) ) ,
    0
  )
)</f>
        <v>#N/A</v>
      </c>
      <c r="C1001" s="176"/>
      <c r="D1001" s="390" t="s">
        <v>282</v>
      </c>
      <c r="E1001" s="435"/>
      <c r="F1001" s="134"/>
      <c r="G1001" s="429"/>
      <c r="H1001" s="176"/>
      <c r="I1001" s="176"/>
      <c r="J1001" s="176"/>
      <c r="K1001" s="176"/>
      <c r="L1001" s="176"/>
      <c r="M1001" s="176"/>
      <c r="N1001" s="176"/>
      <c r="O1001" s="176"/>
      <c r="P1001" s="176"/>
      <c r="Q1001" s="430"/>
      <c r="R1001" s="430"/>
      <c r="S1001" s="430"/>
      <c r="T1001" s="430"/>
      <c r="U1001" s="430"/>
      <c r="V1001" s="430"/>
      <c r="W1001" s="430"/>
      <c r="X1001" s="430"/>
      <c r="Y1001" s="430"/>
      <c r="Z1001" s="430"/>
    </row>
    <row r="1002">
      <c r="A1002" s="427" t="s">
        <v>2403</v>
      </c>
      <c r="B1002" s="434" t="str">
        <f t="array" ref="B1002">INDEX(
  REP_SENTRIX ,
  MATCH(
    VALUE( A1002 ) ,
    VALUE( TRIM( SKU_SENTRIX ) ) ,
    0
  )
)</f>
        <v>Replacement Battery Core Compatible For iPhone 11 Pro (Spot Welding Required) (AmpSentrix Core)</v>
      </c>
      <c r="C1002" s="176"/>
      <c r="D1002" s="390" t="s">
        <v>282</v>
      </c>
      <c r="E1002" s="435"/>
      <c r="F1002" s="134"/>
      <c r="G1002" s="429"/>
      <c r="H1002" s="176"/>
      <c r="I1002" s="176"/>
      <c r="J1002" s="176"/>
      <c r="K1002" s="176"/>
      <c r="L1002" s="176"/>
      <c r="M1002" s="176"/>
      <c r="N1002" s="176"/>
      <c r="O1002" s="176"/>
      <c r="P1002" s="176"/>
      <c r="Q1002" s="430"/>
      <c r="R1002" s="430"/>
      <c r="S1002" s="430"/>
      <c r="T1002" s="430"/>
      <c r="U1002" s="430"/>
      <c r="V1002" s="430"/>
      <c r="W1002" s="430"/>
      <c r="X1002" s="430"/>
      <c r="Y1002" s="430"/>
      <c r="Z1002" s="430"/>
    </row>
    <row r="1003">
      <c r="A1003" s="427" t="s">
        <v>2423</v>
      </c>
      <c r="B1003" s="434" t="str">
        <f t="array" ref="B1003">INDEX(
  REP_SENTRIX ,
  MATCH(
    VALUE( A1003 ) ,
    VALUE( TRIM( SKU_SENTRIX ) ) ,
    0
  )
)</f>
        <v>Replacement Battery Core Compatible For iPhone XR (Spot Welding Required) (AmpSentrix Core)</v>
      </c>
      <c r="C1003" s="176"/>
      <c r="D1003" s="390" t="s">
        <v>282</v>
      </c>
      <c r="E1003" s="435"/>
      <c r="F1003" s="134"/>
      <c r="G1003" s="429"/>
      <c r="H1003" s="176"/>
      <c r="I1003" s="176"/>
      <c r="J1003" s="176"/>
      <c r="K1003" s="176"/>
      <c r="L1003" s="176"/>
      <c r="M1003" s="176"/>
      <c r="N1003" s="176"/>
      <c r="O1003" s="176"/>
      <c r="P1003" s="176"/>
      <c r="Q1003" s="430"/>
      <c r="R1003" s="430"/>
      <c r="S1003" s="430"/>
      <c r="T1003" s="430"/>
      <c r="U1003" s="430"/>
      <c r="V1003" s="430"/>
      <c r="W1003" s="430"/>
      <c r="X1003" s="430"/>
      <c r="Y1003" s="430"/>
      <c r="Z1003" s="430"/>
    </row>
    <row r="1004">
      <c r="A1004" s="427" t="s">
        <v>2385</v>
      </c>
      <c r="B1004" s="434" t="str">
        <f t="array" ref="B1004">INDEX(
  REP_SENTRIX ,
  MATCH(
    VALUE( A1004 ) ,
    VALUE( TRIM( SKU_SENTRIX ) ) ,
    0
  )
)</f>
        <v>Replacement Battery Core Compatible For iPhone 12 / 12 Pro (Spot Welding Required) (AmpSentrix Core)</v>
      </c>
      <c r="C1004" s="176"/>
      <c r="D1004" s="390" t="s">
        <v>282</v>
      </c>
      <c r="E1004" s="435"/>
      <c r="F1004" s="134"/>
      <c r="G1004" s="429"/>
      <c r="H1004" s="176"/>
      <c r="I1004" s="176"/>
      <c r="J1004" s="176"/>
      <c r="K1004" s="176"/>
      <c r="L1004" s="176"/>
      <c r="M1004" s="176"/>
      <c r="N1004" s="176"/>
      <c r="O1004" s="176"/>
      <c r="P1004" s="176"/>
      <c r="Q1004" s="430"/>
      <c r="R1004" s="430"/>
      <c r="S1004" s="430"/>
      <c r="T1004" s="430"/>
      <c r="U1004" s="430"/>
      <c r="V1004" s="430"/>
      <c r="W1004" s="430"/>
      <c r="X1004" s="430"/>
      <c r="Y1004" s="430"/>
      <c r="Z1004" s="430"/>
    </row>
    <row r="1005">
      <c r="A1005" s="427" t="s">
        <v>2448</v>
      </c>
      <c r="B1005" s="134" t="str">
        <f t="array" ref="B1005">INDEX(
  REP_SENTRIX ,
  MATCH(
    VALUE( A1005 ) ,
    VALUE( TRIM( SKU_SENTRIX ) ) ,
    0
  )
)</f>
        <v>#N/A</v>
      </c>
      <c r="C1005" s="176"/>
      <c r="D1005" s="390" t="s">
        <v>282</v>
      </c>
      <c r="E1005" s="435"/>
      <c r="F1005" s="134"/>
      <c r="G1005" s="429"/>
      <c r="H1005" s="176"/>
      <c r="I1005" s="176"/>
      <c r="J1005" s="176"/>
      <c r="K1005" s="176"/>
      <c r="L1005" s="176"/>
      <c r="M1005" s="176"/>
      <c r="N1005" s="176"/>
      <c r="O1005" s="176"/>
      <c r="P1005" s="176"/>
      <c r="Q1005" s="430"/>
      <c r="R1005" s="430"/>
      <c r="S1005" s="430"/>
      <c r="T1005" s="430"/>
      <c r="U1005" s="430"/>
      <c r="V1005" s="430"/>
      <c r="W1005" s="430"/>
      <c r="X1005" s="430"/>
      <c r="Y1005" s="430"/>
      <c r="Z1005" s="430"/>
    </row>
    <row r="1006">
      <c r="A1006" s="427" t="s">
        <v>999</v>
      </c>
      <c r="B1006" s="434" t="str">
        <f t="array" ref="B1006">INDEX(
  REP_SENTRIX ,
  MATCH(
    VALUE( A1006 ) ,
    VALUE( TRIM( SKU_SENTRIX ) ) ,
    0
  )
)</f>
        <v>Replacement Battery Core with Universal Tag-On Flex Compatible For iPhone 12 Pro Max (Spot Welding Required) (AmpSentrix Core)</v>
      </c>
      <c r="C1006" s="176"/>
      <c r="D1006" s="390" t="s">
        <v>282</v>
      </c>
      <c r="E1006" s="435"/>
      <c r="F1006" s="134"/>
      <c r="G1006" s="429"/>
      <c r="H1006" s="176"/>
      <c r="I1006" s="176"/>
      <c r="J1006" s="176"/>
      <c r="K1006" s="176"/>
      <c r="L1006" s="176"/>
      <c r="M1006" s="176"/>
      <c r="N1006" s="176"/>
      <c r="O1006" s="176"/>
      <c r="P1006" s="176"/>
      <c r="Q1006" s="430"/>
      <c r="R1006" s="430"/>
      <c r="S1006" s="430"/>
      <c r="T1006" s="430"/>
      <c r="U1006" s="430"/>
      <c r="V1006" s="430"/>
      <c r="W1006" s="430"/>
      <c r="X1006" s="430"/>
      <c r="Y1006" s="430"/>
      <c r="Z1006" s="430"/>
    </row>
    <row r="1007">
      <c r="A1007" s="427" t="s">
        <v>2449</v>
      </c>
      <c r="B1007" s="134" t="str">
        <f t="array" ref="B1007">INDEX(
  REP_SENTRIX ,
  MATCH(
    VALUE( A1007 ) ,
    VALUE( TRIM( SKU_SENTRIX ) ) ,
    0
  )
)</f>
        <v>#N/A</v>
      </c>
      <c r="C1007" s="176"/>
      <c r="D1007" s="390" t="s">
        <v>282</v>
      </c>
      <c r="E1007" s="435"/>
      <c r="F1007" s="134"/>
      <c r="G1007" s="429"/>
      <c r="H1007" s="176"/>
      <c r="I1007" s="176"/>
      <c r="J1007" s="176"/>
      <c r="K1007" s="176"/>
      <c r="L1007" s="176"/>
      <c r="M1007" s="176"/>
      <c r="N1007" s="176"/>
      <c r="O1007" s="176"/>
      <c r="P1007" s="176"/>
      <c r="Q1007" s="430"/>
      <c r="R1007" s="430"/>
      <c r="S1007" s="430"/>
      <c r="T1007" s="430"/>
      <c r="U1007" s="430"/>
      <c r="V1007" s="430"/>
      <c r="W1007" s="430"/>
      <c r="X1007" s="430"/>
      <c r="Y1007" s="430"/>
      <c r="Z1007" s="430"/>
    </row>
    <row r="1008">
      <c r="A1008" s="427" t="s">
        <v>2450</v>
      </c>
      <c r="B1008" s="134" t="str">
        <f t="array" ref="B1008">INDEX(
  REP_SENTRIX ,
  MATCH(
    VALUE( A1008 ) ,
    VALUE( TRIM( SKU_SENTRIX ) ) ,
    0
  )
)</f>
        <v>#N/A</v>
      </c>
      <c r="C1008" s="176"/>
      <c r="D1008" s="390" t="s">
        <v>282</v>
      </c>
      <c r="E1008" s="435"/>
      <c r="F1008" s="134"/>
      <c r="G1008" s="429"/>
      <c r="H1008" s="176"/>
      <c r="I1008" s="176"/>
      <c r="J1008" s="176"/>
      <c r="K1008" s="176"/>
      <c r="L1008" s="176"/>
      <c r="M1008" s="176"/>
      <c r="N1008" s="176"/>
      <c r="O1008" s="176"/>
      <c r="P1008" s="176"/>
      <c r="Q1008" s="430"/>
      <c r="R1008" s="430"/>
      <c r="S1008" s="430"/>
      <c r="T1008" s="430"/>
      <c r="U1008" s="430"/>
      <c r="V1008" s="430"/>
      <c r="W1008" s="430"/>
      <c r="X1008" s="430"/>
      <c r="Y1008" s="430"/>
      <c r="Z1008" s="430"/>
    </row>
    <row r="1009">
      <c r="A1009" s="427" t="s">
        <v>2364</v>
      </c>
      <c r="B1009" s="134" t="str">
        <f t="array" ref="B1009">INDEX(
  REP_SENTRIX ,
  MATCH(
    VALUE( A1009 ) ,
    VALUE( TRIM( SKU_SENTRIX ) ) ,
    0
  )
)</f>
        <v>#N/A</v>
      </c>
      <c r="C1009" s="176"/>
      <c r="D1009" s="390" t="s">
        <v>282</v>
      </c>
      <c r="E1009" s="435"/>
      <c r="F1009" s="134"/>
      <c r="G1009" s="429"/>
      <c r="H1009" s="176"/>
      <c r="I1009" s="176"/>
      <c r="J1009" s="176"/>
      <c r="K1009" s="176"/>
      <c r="L1009" s="176"/>
      <c r="M1009" s="176"/>
      <c r="N1009" s="176"/>
      <c r="O1009" s="176"/>
      <c r="P1009" s="176"/>
      <c r="Q1009" s="430"/>
      <c r="R1009" s="430"/>
      <c r="S1009" s="430"/>
      <c r="T1009" s="430"/>
      <c r="U1009" s="430"/>
      <c r="V1009" s="430"/>
      <c r="W1009" s="430"/>
      <c r="X1009" s="430"/>
      <c r="Y1009" s="430"/>
      <c r="Z1009" s="430"/>
    </row>
    <row r="1010">
      <c r="A1010" s="427" t="s">
        <v>2451</v>
      </c>
      <c r="B1010" s="134" t="str">
        <f t="array" ref="B1010">INDEX(
  REP_SENTRIX ,
  MATCH(
    VALUE( A1010 ) ,
    VALUE( TRIM( SKU_SENTRIX ) ) ,
    0
  )
)</f>
        <v>#N/A</v>
      </c>
      <c r="C1010" s="176"/>
      <c r="D1010" s="390" t="s">
        <v>282</v>
      </c>
      <c r="E1010" s="435"/>
      <c r="F1010" s="134"/>
      <c r="G1010" s="429"/>
      <c r="H1010" s="176"/>
      <c r="I1010" s="176"/>
      <c r="J1010" s="176"/>
      <c r="K1010" s="176"/>
      <c r="L1010" s="176"/>
      <c r="M1010" s="176"/>
      <c r="N1010" s="176"/>
      <c r="O1010" s="176"/>
      <c r="P1010" s="176"/>
      <c r="Q1010" s="430"/>
      <c r="R1010" s="430"/>
      <c r="S1010" s="430"/>
      <c r="T1010" s="430"/>
      <c r="U1010" s="430"/>
      <c r="V1010" s="430"/>
      <c r="W1010" s="430"/>
      <c r="X1010" s="430"/>
      <c r="Y1010" s="430"/>
      <c r="Z1010" s="430"/>
    </row>
    <row r="1011">
      <c r="A1011" s="427" t="s">
        <v>2405</v>
      </c>
      <c r="B1011" s="434" t="str">
        <f t="array" ref="B1011">INDEX(
  REP_SENTRIX ,
  MATCH(
    VALUE( A1011 ) ,
    VALUE( TRIM( SKU_SENTRIX ) ) ,
    0
  )
)</f>
        <v>Replacement Battery Core Compatible For iPhone 12 Mini (Spot Welding Required) (AmpSentrix Core)</v>
      </c>
      <c r="C1011" s="176"/>
      <c r="D1011" s="390" t="s">
        <v>282</v>
      </c>
      <c r="E1011" s="435"/>
      <c r="F1011" s="134"/>
      <c r="G1011" s="429"/>
      <c r="H1011" s="176"/>
      <c r="I1011" s="176"/>
      <c r="J1011" s="176"/>
      <c r="K1011" s="176"/>
      <c r="L1011" s="176"/>
      <c r="M1011" s="176"/>
      <c r="N1011" s="176"/>
      <c r="O1011" s="176"/>
      <c r="P1011" s="176"/>
      <c r="Q1011" s="430"/>
      <c r="R1011" s="430"/>
      <c r="S1011" s="430"/>
      <c r="T1011" s="430"/>
      <c r="U1011" s="430"/>
      <c r="V1011" s="430"/>
      <c r="W1011" s="430"/>
      <c r="X1011" s="430"/>
      <c r="Y1011" s="430"/>
      <c r="Z1011" s="430"/>
    </row>
    <row r="1012">
      <c r="A1012" s="427" t="s">
        <v>2389</v>
      </c>
      <c r="B1012" s="434" t="str">
        <f t="array" ref="B1012">INDEX(
  REP_SENTRIX ,
  MATCH(
    VALUE( A1012 ) ,
    VALUE( TRIM( SKU_SENTRIX ) ) ,
    0
  )
)</f>
        <v>Replacement Battery Core Compatible For iPhone 12 Pro Max (Spot Welding Required) (AmpSentrix Core)</v>
      </c>
      <c r="C1012" s="176"/>
      <c r="D1012" s="390" t="s">
        <v>282</v>
      </c>
      <c r="E1012" s="435"/>
      <c r="F1012" s="134"/>
      <c r="G1012" s="429"/>
      <c r="H1012" s="176"/>
      <c r="I1012" s="176"/>
      <c r="J1012" s="176"/>
      <c r="K1012" s="176"/>
      <c r="L1012" s="176"/>
      <c r="M1012" s="176"/>
      <c r="N1012" s="176"/>
      <c r="O1012" s="176"/>
      <c r="P1012" s="176"/>
      <c r="Q1012" s="430"/>
      <c r="R1012" s="430"/>
      <c r="S1012" s="430"/>
      <c r="T1012" s="430"/>
      <c r="U1012" s="430"/>
      <c r="V1012" s="430"/>
      <c r="W1012" s="430"/>
      <c r="X1012" s="430"/>
      <c r="Y1012" s="430"/>
      <c r="Z1012" s="430"/>
    </row>
    <row r="1013">
      <c r="A1013" s="427" t="s">
        <v>2409</v>
      </c>
      <c r="B1013" s="434" t="str">
        <f t="array" ref="B1013">INDEX(
  REP_SENTRIX ,
  MATCH(
    VALUE( A1013 ) ,
    VALUE( TRIM( SKU_SENTRIX ) ) ,
    0
  )
)</f>
        <v>Replacement Battery Compatible For iPhone 13 (Spot Welding Required) (AmpSentrix Core Extended)</v>
      </c>
      <c r="C1013" s="176"/>
      <c r="D1013" s="390" t="s">
        <v>282</v>
      </c>
      <c r="E1013" s="435"/>
      <c r="F1013" s="134"/>
      <c r="G1013" s="429"/>
      <c r="H1013" s="176"/>
      <c r="I1013" s="176"/>
      <c r="J1013" s="176"/>
      <c r="K1013" s="176"/>
      <c r="L1013" s="176"/>
      <c r="M1013" s="176"/>
      <c r="N1013" s="176"/>
      <c r="O1013" s="176"/>
      <c r="P1013" s="176"/>
      <c r="Q1013" s="430"/>
      <c r="R1013" s="430"/>
      <c r="S1013" s="430"/>
      <c r="T1013" s="430"/>
      <c r="U1013" s="430"/>
      <c r="V1013" s="430"/>
      <c r="W1013" s="430"/>
      <c r="X1013" s="430"/>
      <c r="Y1013" s="430"/>
      <c r="Z1013" s="430"/>
    </row>
    <row r="1014">
      <c r="A1014" s="427" t="s">
        <v>1016</v>
      </c>
      <c r="B1014" s="434" t="str">
        <f t="array" ref="B1014">INDEX(
  REP_SENTRIX ,
  MATCH(
    VALUE( A1014 ) ,
    VALUE( TRIM( SKU_SENTRIX ) ) ,
    0
  )
)</f>
        <v>Replacement Battery Core Compatible For iPhone 13 Pro Max (Spot Welding Required) (AmpSentrix Core)</v>
      </c>
      <c r="C1014" s="176"/>
      <c r="D1014" s="390" t="s">
        <v>282</v>
      </c>
      <c r="E1014" s="435"/>
      <c r="F1014" s="134"/>
      <c r="G1014" s="429"/>
      <c r="H1014" s="176"/>
      <c r="I1014" s="176"/>
      <c r="J1014" s="176"/>
      <c r="K1014" s="176"/>
      <c r="L1014" s="176"/>
      <c r="M1014" s="176"/>
      <c r="N1014" s="176"/>
      <c r="O1014" s="176"/>
      <c r="P1014" s="176"/>
      <c r="Q1014" s="430"/>
      <c r="R1014" s="430"/>
      <c r="S1014" s="430"/>
      <c r="T1014" s="430"/>
      <c r="U1014" s="430"/>
      <c r="V1014" s="430"/>
      <c r="W1014" s="430"/>
      <c r="X1014" s="430"/>
      <c r="Y1014" s="430"/>
      <c r="Z1014" s="430"/>
    </row>
    <row r="1015">
      <c r="A1015" s="427" t="s">
        <v>1045</v>
      </c>
      <c r="B1015" s="434" t="str">
        <f t="array" ref="B1015">INDEX(
  REP_SENTRIX ,
  MATCH(
    VALUE( A1015 ) ,
    VALUE( TRIM( SKU_SENTRIX ) ) ,
    0
  )
)</f>
        <v>Replacement Battery Compatible For iPhone 13 Pro Max (Spot Welding Required) (AmpSentrix Core Extended)</v>
      </c>
      <c r="C1015" s="176"/>
      <c r="D1015" s="390" t="s">
        <v>282</v>
      </c>
      <c r="E1015" s="435"/>
      <c r="F1015" s="134"/>
      <c r="G1015" s="429"/>
      <c r="H1015" s="176"/>
      <c r="I1015" s="176"/>
      <c r="J1015" s="176"/>
      <c r="K1015" s="176"/>
      <c r="L1015" s="176"/>
      <c r="M1015" s="176"/>
      <c r="N1015" s="176"/>
      <c r="O1015" s="176"/>
      <c r="P1015" s="176"/>
      <c r="Q1015" s="430"/>
      <c r="R1015" s="430"/>
      <c r="S1015" s="430"/>
      <c r="T1015" s="430"/>
      <c r="U1015" s="430"/>
      <c r="V1015" s="430"/>
      <c r="W1015" s="430"/>
      <c r="X1015" s="430"/>
      <c r="Y1015" s="430"/>
      <c r="Z1015" s="430"/>
    </row>
    <row r="1016">
      <c r="A1016" s="427" t="s">
        <v>2429</v>
      </c>
      <c r="B1016" s="134" t="str">
        <f t="array" ref="B1016">INDEX(
  REP_SENTRIX ,
  MATCH(
    VALUE( A1016 ) ,
    VALUE( TRIM( SKU_SENTRIX ) ) ,
    0
  )
)</f>
        <v>#N/A</v>
      </c>
      <c r="C1016" s="176"/>
      <c r="D1016" s="390" t="s">
        <v>282</v>
      </c>
      <c r="E1016" s="435"/>
      <c r="F1016" s="134"/>
      <c r="G1016" s="429"/>
      <c r="H1016" s="176"/>
      <c r="I1016" s="176"/>
      <c r="J1016" s="176"/>
      <c r="K1016" s="176"/>
      <c r="L1016" s="176"/>
      <c r="M1016" s="176"/>
      <c r="N1016" s="176"/>
      <c r="O1016" s="176"/>
      <c r="P1016" s="176"/>
      <c r="Q1016" s="430"/>
      <c r="R1016" s="430"/>
      <c r="S1016" s="430"/>
      <c r="T1016" s="430"/>
      <c r="U1016" s="430"/>
      <c r="V1016" s="430"/>
      <c r="W1016" s="430"/>
      <c r="X1016" s="430"/>
      <c r="Y1016" s="430"/>
      <c r="Z1016" s="430"/>
    </row>
    <row r="1017">
      <c r="A1017" s="427" t="s">
        <v>2430</v>
      </c>
      <c r="B1017" s="134" t="str">
        <f t="array" ref="B1017">INDEX(
  REP_SENTRIX ,
  MATCH(
    VALUE( A1017 ) ,
    VALUE( TRIM( SKU_SENTRIX ) ) ,
    0
  )
)</f>
        <v>#N/A</v>
      </c>
      <c r="C1017" s="176"/>
      <c r="D1017" s="390" t="s">
        <v>282</v>
      </c>
      <c r="E1017" s="435"/>
      <c r="F1017" s="134"/>
      <c r="G1017" s="429"/>
      <c r="H1017" s="176"/>
      <c r="I1017" s="176"/>
      <c r="J1017" s="176"/>
      <c r="K1017" s="176"/>
      <c r="L1017" s="176"/>
      <c r="M1017" s="176"/>
      <c r="N1017" s="176"/>
      <c r="O1017" s="176"/>
      <c r="P1017" s="176"/>
      <c r="Q1017" s="430"/>
      <c r="R1017" s="430"/>
      <c r="S1017" s="430"/>
      <c r="T1017" s="430"/>
      <c r="U1017" s="430"/>
      <c r="V1017" s="430"/>
      <c r="W1017" s="430"/>
      <c r="X1017" s="430"/>
      <c r="Y1017" s="430"/>
      <c r="Z1017" s="430"/>
    </row>
    <row r="1018">
      <c r="A1018" s="427" t="s">
        <v>2431</v>
      </c>
      <c r="B1018" s="134" t="str">
        <f t="array" ref="B1018">INDEX(
  REP_SENTRIX ,
  MATCH(
    VALUE( A1018 ) ,
    VALUE( TRIM( SKU_SENTRIX ) ) ,
    0
  )
)</f>
        <v>#N/A</v>
      </c>
      <c r="C1018" s="176"/>
      <c r="D1018" s="390" t="s">
        <v>282</v>
      </c>
      <c r="E1018" s="435"/>
      <c r="F1018" s="134"/>
      <c r="G1018" s="429"/>
      <c r="H1018" s="176"/>
      <c r="I1018" s="176"/>
      <c r="J1018" s="176"/>
      <c r="K1018" s="176"/>
      <c r="L1018" s="176"/>
      <c r="M1018" s="176"/>
      <c r="N1018" s="176"/>
      <c r="O1018" s="176"/>
      <c r="P1018" s="176"/>
      <c r="Q1018" s="430"/>
      <c r="R1018" s="430"/>
      <c r="S1018" s="430"/>
      <c r="T1018" s="430"/>
      <c r="U1018" s="430"/>
      <c r="V1018" s="430"/>
      <c r="W1018" s="430"/>
      <c r="X1018" s="430"/>
      <c r="Y1018" s="430"/>
      <c r="Z1018" s="430"/>
    </row>
    <row r="1019">
      <c r="A1019" s="427" t="s">
        <v>2432</v>
      </c>
      <c r="B1019" s="134" t="str">
        <f t="array" ref="B1019">INDEX(
  REP_SENTRIX ,
  MATCH(
    VALUE( A1019 ) ,
    VALUE( TRIM( SKU_SENTRIX ) ) ,
    0
  )
)</f>
        <v>#N/A</v>
      </c>
      <c r="C1019" s="176"/>
      <c r="D1019" s="390" t="s">
        <v>282</v>
      </c>
      <c r="E1019" s="435"/>
      <c r="F1019" s="134"/>
      <c r="G1019" s="429"/>
      <c r="H1019" s="176"/>
      <c r="I1019" s="176"/>
      <c r="J1019" s="176"/>
      <c r="K1019" s="176"/>
      <c r="L1019" s="176"/>
      <c r="M1019" s="176"/>
      <c r="N1019" s="176"/>
      <c r="O1019" s="176"/>
      <c r="P1019" s="176"/>
      <c r="Q1019" s="430"/>
      <c r="R1019" s="430"/>
      <c r="S1019" s="430"/>
      <c r="T1019" s="430"/>
      <c r="U1019" s="430"/>
      <c r="V1019" s="430"/>
      <c r="W1019" s="430"/>
      <c r="X1019" s="430"/>
      <c r="Y1019" s="430"/>
      <c r="Z1019" s="430"/>
    </row>
    <row r="1020">
      <c r="A1020" s="427" t="s">
        <v>2425</v>
      </c>
      <c r="B1020" s="434" t="str">
        <f t="array" ref="B1020">INDEX(
  REP_SENTRIX ,
  MATCH(
    VALUE( A1020 ) ,
    VALUE( TRIM( SKU_SENTRIX ) ) ,
    0
  )
)</f>
        <v>Replacement Battery Compatible For iPhone 7 Plus (AmpSentrix Basic)</v>
      </c>
      <c r="C1020" s="176"/>
      <c r="D1020" s="390" t="s">
        <v>282</v>
      </c>
      <c r="E1020" s="435"/>
      <c r="F1020" s="134"/>
      <c r="G1020" s="429"/>
      <c r="H1020" s="176"/>
      <c r="I1020" s="176"/>
      <c r="J1020" s="176"/>
      <c r="K1020" s="176"/>
      <c r="L1020" s="176"/>
      <c r="M1020" s="176"/>
      <c r="N1020" s="176"/>
      <c r="O1020" s="176"/>
      <c r="P1020" s="176"/>
      <c r="Q1020" s="430"/>
      <c r="R1020" s="430"/>
      <c r="S1020" s="430"/>
      <c r="T1020" s="430"/>
      <c r="U1020" s="430"/>
      <c r="V1020" s="430"/>
      <c r="W1020" s="430"/>
      <c r="X1020" s="430"/>
      <c r="Y1020" s="430"/>
      <c r="Z1020" s="430"/>
    </row>
    <row r="1021">
      <c r="A1021" s="427" t="s">
        <v>2426</v>
      </c>
      <c r="B1021" s="134" t="str">
        <f t="array" ref="B1021">INDEX(
  REP_SENTRIX ,
  MATCH(
    VALUE( A1021 ) ,
    VALUE( TRIM( SKU_SENTRIX ) ) ,
    0
  )
)</f>
        <v>#N/A</v>
      </c>
      <c r="C1021" s="176"/>
      <c r="D1021" s="390" t="s">
        <v>282</v>
      </c>
      <c r="E1021" s="435"/>
      <c r="F1021" s="134"/>
      <c r="G1021" s="429"/>
      <c r="H1021" s="176"/>
      <c r="I1021" s="176"/>
      <c r="J1021" s="176"/>
      <c r="K1021" s="176"/>
      <c r="L1021" s="176"/>
      <c r="M1021" s="176"/>
      <c r="N1021" s="176"/>
      <c r="O1021" s="176"/>
      <c r="P1021" s="176"/>
      <c r="Q1021" s="430"/>
      <c r="R1021" s="430"/>
      <c r="S1021" s="430"/>
      <c r="T1021" s="430"/>
      <c r="U1021" s="430"/>
      <c r="V1021" s="430"/>
      <c r="W1021" s="430"/>
      <c r="X1021" s="430"/>
      <c r="Y1021" s="430"/>
      <c r="Z1021" s="430"/>
    </row>
    <row r="1022">
      <c r="A1022" s="427" t="s">
        <v>2427</v>
      </c>
      <c r="B1022" s="434" t="str">
        <f t="array" ref="B1022">INDEX(
  REP_SENTRIX ,
  MATCH(
    VALUE( A1022 ) ,
    VALUE( TRIM( SKU_SENTRIX ) ) ,
    0
  )
)</f>
        <v>Replacement Battery Compatible For iPhone X (AmpSentrix Basic)</v>
      </c>
      <c r="C1022" s="176"/>
      <c r="D1022" s="390" t="s">
        <v>282</v>
      </c>
      <c r="E1022" s="435"/>
      <c r="F1022" s="134"/>
      <c r="G1022" s="429"/>
      <c r="H1022" s="176"/>
      <c r="I1022" s="176"/>
      <c r="J1022" s="176"/>
      <c r="K1022" s="176"/>
      <c r="L1022" s="176"/>
      <c r="M1022" s="176"/>
      <c r="N1022" s="176"/>
      <c r="O1022" s="176"/>
      <c r="P1022" s="176"/>
      <c r="Q1022" s="430"/>
      <c r="R1022" s="430"/>
      <c r="S1022" s="430"/>
      <c r="T1022" s="430"/>
      <c r="U1022" s="430"/>
      <c r="V1022" s="430"/>
      <c r="W1022" s="430"/>
      <c r="X1022" s="430"/>
      <c r="Y1022" s="430"/>
      <c r="Z1022" s="430"/>
    </row>
    <row r="1023">
      <c r="A1023" s="427" t="s">
        <v>2428</v>
      </c>
      <c r="B1023" s="134" t="str">
        <f t="array" ref="B1023">INDEX(
  REP_SENTRIX ,
  MATCH(
    VALUE( A1023 ) ,
    VALUE( TRIM( SKU_SENTRIX ) ) ,
    0
  )
)</f>
        <v>#N/A</v>
      </c>
      <c r="C1023" s="176"/>
      <c r="D1023" s="390" t="s">
        <v>282</v>
      </c>
      <c r="E1023" s="435"/>
      <c r="F1023" s="134"/>
      <c r="G1023" s="429"/>
      <c r="H1023" s="176"/>
      <c r="I1023" s="176"/>
      <c r="J1023" s="176"/>
      <c r="K1023" s="176"/>
      <c r="L1023" s="176"/>
      <c r="M1023" s="176"/>
      <c r="N1023" s="176"/>
      <c r="O1023" s="176"/>
      <c r="P1023" s="176"/>
      <c r="Q1023" s="430"/>
      <c r="R1023" s="430"/>
      <c r="S1023" s="430"/>
      <c r="T1023" s="430"/>
      <c r="U1023" s="430"/>
      <c r="V1023" s="430"/>
      <c r="W1023" s="430"/>
      <c r="X1023" s="430"/>
      <c r="Y1023" s="430"/>
      <c r="Z1023" s="430"/>
    </row>
    <row r="1024">
      <c r="A1024" s="436" t="s">
        <v>2452</v>
      </c>
      <c r="B1024" s="434" t="str">
        <f t="array" ref="B1024">INDEX(
  REP_SENTRIX ,
  MATCH(
    VALUE( A1024 ) ,
    VALUE( TRIM( SKU_SENTRIX ) ) ,
    0
  )
)</f>
        <v>Replacement Battery Compatible For iPhone 16 Pro Max (Genuine OEM)</v>
      </c>
      <c r="C1024" s="176"/>
      <c r="D1024" s="390" t="s">
        <v>282</v>
      </c>
      <c r="E1024" s="435"/>
      <c r="F1024" s="134"/>
      <c r="G1024" s="429"/>
      <c r="H1024" s="176"/>
      <c r="I1024" s="176"/>
      <c r="J1024" s="176"/>
      <c r="K1024" s="176"/>
      <c r="L1024" s="176"/>
      <c r="M1024" s="176"/>
      <c r="N1024" s="176"/>
      <c r="O1024" s="176"/>
      <c r="P1024" s="176"/>
      <c r="Q1024" s="430"/>
      <c r="R1024" s="430"/>
      <c r="S1024" s="430"/>
      <c r="T1024" s="430"/>
      <c r="U1024" s="430"/>
      <c r="V1024" s="430"/>
      <c r="W1024" s="430"/>
      <c r="X1024" s="430"/>
      <c r="Y1024" s="430"/>
      <c r="Z1024" s="430"/>
    </row>
    <row r="1025">
      <c r="A1025" s="436" t="s">
        <v>2453</v>
      </c>
      <c r="B1025" s="434" t="str">
        <f t="array" ref="B1025">INDEX(
  REP_SENTRIX ,
  MATCH(
    VALUE( A1025 ) ,
    VALUE( TRIM( SKU_SENTRIX ) ) ,
    0
  )
)</f>
        <v>Replacement Battery Compatible For iPhone 16 Pro (Genuine OEM)</v>
      </c>
      <c r="C1025" s="176"/>
      <c r="D1025" s="390" t="s">
        <v>282</v>
      </c>
      <c r="E1025" s="435"/>
      <c r="F1025" s="134"/>
      <c r="G1025" s="429"/>
      <c r="H1025" s="176"/>
      <c r="I1025" s="176"/>
      <c r="J1025" s="176"/>
      <c r="K1025" s="176"/>
      <c r="L1025" s="176"/>
      <c r="M1025" s="176"/>
      <c r="N1025" s="176"/>
      <c r="O1025" s="176"/>
      <c r="P1025" s="176"/>
      <c r="Q1025" s="430"/>
      <c r="R1025" s="430"/>
      <c r="S1025" s="430"/>
      <c r="T1025" s="430"/>
      <c r="U1025" s="430"/>
      <c r="V1025" s="430"/>
      <c r="W1025" s="430"/>
      <c r="X1025" s="430"/>
      <c r="Y1025" s="430"/>
      <c r="Z1025" s="430"/>
    </row>
    <row r="1026">
      <c r="A1026" s="436" t="s">
        <v>2454</v>
      </c>
      <c r="B1026" s="434" t="str">
        <f t="array" ref="B1026">INDEX(
  REP_SENTRIX ,
  MATCH(
    VALUE( A1026 ) ,
    VALUE( TRIM( SKU_SENTRIX ) ) ,
    0
  )
)</f>
        <v>Replacement Battery Compatible For iPhone 16 (Genuine OEM)</v>
      </c>
      <c r="C1026" s="176"/>
      <c r="D1026" s="390" t="s">
        <v>282</v>
      </c>
      <c r="E1026" s="435"/>
      <c r="F1026" s="134"/>
      <c r="G1026" s="429"/>
      <c r="H1026" s="176"/>
      <c r="I1026" s="176"/>
      <c r="J1026" s="176"/>
      <c r="K1026" s="176"/>
      <c r="L1026" s="176"/>
      <c r="M1026" s="176"/>
      <c r="N1026" s="176"/>
      <c r="O1026" s="176"/>
      <c r="P1026" s="176"/>
      <c r="Q1026" s="430"/>
      <c r="R1026" s="430"/>
      <c r="S1026" s="430"/>
      <c r="T1026" s="430"/>
      <c r="U1026" s="430"/>
      <c r="V1026" s="430"/>
      <c r="W1026" s="430"/>
      <c r="X1026" s="430"/>
      <c r="Y1026" s="430"/>
      <c r="Z1026" s="430"/>
    </row>
    <row r="1027">
      <c r="A1027" s="436" t="s">
        <v>2455</v>
      </c>
      <c r="B1027" s="434" t="str">
        <f t="array" ref="B1027">INDEX(
  REP_SENTRIX ,
  MATCH(
    VALUE( A1027 ) ,
    VALUE( TRIM( SKU_SENTRIX ) ) ,
    0
  )
)</f>
        <v>Replacement Battery Compatible For iPhone 15 Pro Max (Genuine OEM)</v>
      </c>
      <c r="C1027" s="176"/>
      <c r="D1027" s="390" t="s">
        <v>282</v>
      </c>
      <c r="E1027" s="435"/>
      <c r="F1027" s="134"/>
      <c r="G1027" s="429"/>
      <c r="H1027" s="176"/>
      <c r="I1027" s="176"/>
      <c r="J1027" s="176"/>
      <c r="K1027" s="176"/>
      <c r="L1027" s="176"/>
      <c r="M1027" s="176"/>
      <c r="N1027" s="176"/>
      <c r="O1027" s="176"/>
      <c r="P1027" s="176"/>
      <c r="Q1027" s="430"/>
      <c r="R1027" s="430"/>
      <c r="S1027" s="430"/>
      <c r="T1027" s="430"/>
      <c r="U1027" s="430"/>
      <c r="V1027" s="430"/>
      <c r="W1027" s="430"/>
      <c r="X1027" s="430"/>
      <c r="Y1027" s="430"/>
      <c r="Z1027" s="430"/>
    </row>
    <row r="1028">
      <c r="A1028" s="436" t="s">
        <v>2456</v>
      </c>
      <c r="B1028" s="434" t="str">
        <f t="array" ref="B1028">INDEX(
  REP_SENTRIX ,
  MATCH(
    VALUE( A1028 ) ,
    VALUE( TRIM( SKU_SENTRIX ) ) ,
    0
  )
)</f>
        <v>Replacement Battery Compatible For iPhone 15 Pro (Genuine OEM)</v>
      </c>
      <c r="C1028" s="176"/>
      <c r="D1028" s="390" t="s">
        <v>282</v>
      </c>
      <c r="E1028" s="435"/>
      <c r="F1028" s="134"/>
      <c r="G1028" s="429"/>
      <c r="H1028" s="176"/>
      <c r="I1028" s="176"/>
      <c r="J1028" s="176"/>
      <c r="K1028" s="176"/>
      <c r="L1028" s="176"/>
      <c r="M1028" s="176"/>
      <c r="N1028" s="176"/>
      <c r="O1028" s="176"/>
      <c r="P1028" s="176"/>
      <c r="Q1028" s="430"/>
      <c r="R1028" s="430"/>
      <c r="S1028" s="430"/>
      <c r="T1028" s="430"/>
      <c r="U1028" s="430"/>
      <c r="V1028" s="430"/>
      <c r="W1028" s="430"/>
      <c r="X1028" s="430"/>
      <c r="Y1028" s="430"/>
      <c r="Z1028" s="430"/>
    </row>
    <row r="1029">
      <c r="A1029" s="436" t="s">
        <v>2457</v>
      </c>
      <c r="B1029" s="434" t="str">
        <f t="array" ref="B1029">INDEX(
  REP_SENTRIX ,
  MATCH(
    VALUE( A1029 ) ,
    VALUE( TRIM( SKU_SENTRIX ) ) ,
    0
  )
)</f>
        <v>Replacement Battery Compatible For iPhone 15 (Genuine OEM)</v>
      </c>
      <c r="C1029" s="176"/>
      <c r="D1029" s="390" t="s">
        <v>282</v>
      </c>
      <c r="E1029" s="435"/>
      <c r="F1029" s="134"/>
      <c r="G1029" s="429"/>
      <c r="H1029" s="176"/>
      <c r="I1029" s="176"/>
      <c r="J1029" s="176"/>
      <c r="K1029" s="176"/>
      <c r="L1029" s="176"/>
      <c r="M1029" s="176"/>
      <c r="N1029" s="176"/>
      <c r="O1029" s="176"/>
      <c r="P1029" s="176"/>
      <c r="Q1029" s="430"/>
      <c r="R1029" s="430"/>
      <c r="S1029" s="430"/>
      <c r="T1029" s="430"/>
      <c r="U1029" s="430"/>
      <c r="V1029" s="430"/>
      <c r="W1029" s="430"/>
      <c r="X1029" s="430"/>
      <c r="Y1029" s="430"/>
      <c r="Z1029" s="430"/>
    </row>
    <row r="1030">
      <c r="A1030" s="436" t="s">
        <v>2458</v>
      </c>
      <c r="B1030" s="434" t="str">
        <f t="array" ref="B1030">INDEX(
  REP_SENTRIX ,
  MATCH(
    VALUE( A1030 ) ,
    VALUE( TRIM( SKU_SENTRIX ) ) ,
    0
  )
)</f>
        <v>Replacement Battery With Adhesive Compatible For iPhone 14 Pro Max (Genuine OEM)</v>
      </c>
      <c r="C1030" s="176"/>
      <c r="D1030" s="390" t="s">
        <v>282</v>
      </c>
      <c r="E1030" s="435"/>
      <c r="F1030" s="134"/>
      <c r="G1030" s="429"/>
      <c r="H1030" s="176"/>
      <c r="I1030" s="176"/>
      <c r="J1030" s="176"/>
      <c r="K1030" s="176"/>
      <c r="L1030" s="176"/>
      <c r="M1030" s="176"/>
      <c r="N1030" s="176"/>
      <c r="O1030" s="176"/>
      <c r="P1030" s="176"/>
      <c r="Q1030" s="430"/>
      <c r="R1030" s="430"/>
      <c r="S1030" s="430"/>
      <c r="T1030" s="430"/>
      <c r="U1030" s="430"/>
      <c r="V1030" s="430"/>
      <c r="W1030" s="430"/>
      <c r="X1030" s="430"/>
      <c r="Y1030" s="430"/>
      <c r="Z1030" s="430"/>
    </row>
    <row r="1031">
      <c r="A1031" s="436" t="s">
        <v>2459</v>
      </c>
      <c r="B1031" s="434" t="str">
        <f t="array" ref="B1031">INDEX(
  REP_SENTRIX ,
  MATCH(
    VALUE( A1031 ) ,
    VALUE( TRIM( SKU_SENTRIX ) ) ,
    0
  )
)</f>
        <v>Replacement Battery With Adhesive Compatible For iPhone 14 Pro (Genuine OEM)</v>
      </c>
      <c r="C1031" s="176"/>
      <c r="D1031" s="390" t="s">
        <v>282</v>
      </c>
      <c r="E1031" s="435"/>
      <c r="F1031" s="134"/>
      <c r="G1031" s="429"/>
      <c r="H1031" s="176"/>
      <c r="I1031" s="176"/>
      <c r="J1031" s="176"/>
      <c r="K1031" s="176"/>
      <c r="L1031" s="176"/>
      <c r="M1031" s="176"/>
      <c r="N1031" s="176"/>
      <c r="O1031" s="176"/>
      <c r="P1031" s="176"/>
      <c r="Q1031" s="430"/>
      <c r="R1031" s="430"/>
      <c r="S1031" s="430"/>
      <c r="T1031" s="430"/>
      <c r="U1031" s="430"/>
      <c r="V1031" s="430"/>
      <c r="W1031" s="430"/>
      <c r="X1031" s="430"/>
      <c r="Y1031" s="430"/>
      <c r="Z1031" s="430"/>
    </row>
    <row r="1032">
      <c r="A1032" s="436" t="s">
        <v>2460</v>
      </c>
      <c r="B1032" s="434" t="str">
        <f t="array" ref="B1032">INDEX(
  REP_SENTRIX ,
  MATCH(
    VALUE( A1032 ) ,
    VALUE( TRIM( SKU_SENTRIX ) ) ,
    0
  )
)</f>
        <v>Replacement Battery With Adhesive Compatible For iPhone 14 (Genuine OEM)</v>
      </c>
      <c r="C1032" s="176"/>
      <c r="D1032" s="390" t="s">
        <v>282</v>
      </c>
      <c r="E1032" s="435"/>
      <c r="F1032" s="134"/>
      <c r="G1032" s="429"/>
      <c r="H1032" s="176"/>
      <c r="I1032" s="176"/>
      <c r="J1032" s="176"/>
      <c r="K1032" s="176"/>
      <c r="L1032" s="176"/>
      <c r="M1032" s="176"/>
      <c r="N1032" s="176"/>
      <c r="O1032" s="176"/>
      <c r="P1032" s="176"/>
      <c r="Q1032" s="430"/>
      <c r="R1032" s="430"/>
      <c r="S1032" s="430"/>
      <c r="T1032" s="430"/>
      <c r="U1032" s="430"/>
      <c r="V1032" s="430"/>
      <c r="W1032" s="430"/>
      <c r="X1032" s="430"/>
      <c r="Y1032" s="430"/>
      <c r="Z1032" s="430"/>
    </row>
    <row r="1033">
      <c r="A1033" s="436" t="s">
        <v>2461</v>
      </c>
      <c r="B1033" s="434" t="str">
        <f t="array" ref="B1033">INDEX(
  REP_SENTRIX ,
  MATCH(
    VALUE( A1033 ) ,
    VALUE( TRIM( SKU_SENTRIX ) ) ,
    0
  )
)</f>
        <v>Replacement Battery With Adhesive Compatible For iPhone 13 Pro Max (Genuine OEM)</v>
      </c>
      <c r="C1033" s="176"/>
      <c r="D1033" s="390" t="s">
        <v>282</v>
      </c>
      <c r="E1033" s="435"/>
      <c r="F1033" s="134"/>
      <c r="G1033" s="429"/>
      <c r="H1033" s="176"/>
      <c r="I1033" s="176"/>
      <c r="J1033" s="176"/>
      <c r="K1033" s="176"/>
      <c r="L1033" s="176"/>
      <c r="M1033" s="176"/>
      <c r="N1033" s="176"/>
      <c r="O1033" s="176"/>
      <c r="P1033" s="176"/>
      <c r="Q1033" s="430"/>
      <c r="R1033" s="430"/>
      <c r="S1033" s="430"/>
      <c r="T1033" s="430"/>
      <c r="U1033" s="430"/>
      <c r="V1033" s="430"/>
      <c r="W1033" s="430"/>
      <c r="X1033" s="430"/>
      <c r="Y1033" s="430"/>
      <c r="Z1033" s="430"/>
    </row>
    <row r="1034">
      <c r="A1034" s="436" t="s">
        <v>2416</v>
      </c>
      <c r="B1034" s="434" t="str">
        <f t="array" ref="B1034">INDEX(
  REP_SENTRIX ,
  MATCH(
    VALUE( A1034 ) ,
    VALUE( TRIM( SKU_SENTRIX ) ) ,
    0
  )
)</f>
        <v>Replacement Battery With Adhesive Compatible For iPhone 13 Pro (Genuine OEM)</v>
      </c>
      <c r="C1034" s="176"/>
      <c r="D1034" s="390" t="s">
        <v>282</v>
      </c>
      <c r="E1034" s="435"/>
      <c r="F1034" s="134"/>
      <c r="G1034" s="429"/>
      <c r="H1034" s="176"/>
      <c r="I1034" s="176"/>
      <c r="J1034" s="176"/>
      <c r="K1034" s="176"/>
      <c r="L1034" s="176"/>
      <c r="M1034" s="176"/>
      <c r="N1034" s="176"/>
      <c r="O1034" s="176"/>
      <c r="P1034" s="176"/>
      <c r="Q1034" s="430"/>
      <c r="R1034" s="430"/>
      <c r="S1034" s="430"/>
      <c r="T1034" s="430"/>
      <c r="U1034" s="430"/>
      <c r="V1034" s="430"/>
      <c r="W1034" s="430"/>
      <c r="X1034" s="430"/>
      <c r="Y1034" s="430"/>
      <c r="Z1034" s="430"/>
    </row>
    <row r="1035">
      <c r="A1035" s="436" t="s">
        <v>2415</v>
      </c>
      <c r="B1035" s="434" t="str">
        <f t="array" ref="B1035">INDEX(
  REP_SENTRIX ,
  MATCH(
    VALUE( A1035 ) ,
    VALUE( TRIM( SKU_SENTRIX ) ) ,
    0
  )
)</f>
        <v>Replacement Battery With Adhesive Compatible For iPhone 13 (Genuine OEM)</v>
      </c>
      <c r="C1035" s="176"/>
      <c r="D1035" s="390" t="s">
        <v>282</v>
      </c>
      <c r="E1035" s="435"/>
      <c r="F1035" s="134"/>
      <c r="G1035" s="429"/>
      <c r="H1035" s="176"/>
      <c r="I1035" s="176"/>
      <c r="J1035" s="176"/>
      <c r="K1035" s="176"/>
      <c r="L1035" s="176"/>
      <c r="M1035" s="176"/>
      <c r="N1035" s="176"/>
      <c r="O1035" s="176"/>
      <c r="P1035" s="176"/>
      <c r="Q1035" s="430"/>
      <c r="R1035" s="430"/>
      <c r="S1035" s="430"/>
      <c r="T1035" s="430"/>
      <c r="U1035" s="430"/>
      <c r="V1035" s="430"/>
      <c r="W1035" s="430"/>
      <c r="X1035" s="430"/>
      <c r="Y1035" s="430"/>
      <c r="Z1035" s="430"/>
    </row>
    <row r="1036">
      <c r="A1036" s="436" t="s">
        <v>2413</v>
      </c>
      <c r="B1036" s="434" t="str">
        <f t="array" ref="B1036">INDEX(
  REP_SENTRIX ,
  MATCH(
    VALUE( A1036 ) ,
    VALUE( TRIM( SKU_SENTRIX ) ) ,
    0
  )
)</f>
        <v>Replacement Battery With Adhesive  Compatible For iPhone 12 / 12 Pro (Genuine OEM)</v>
      </c>
      <c r="C1036" s="176"/>
      <c r="D1036" s="390" t="s">
        <v>282</v>
      </c>
      <c r="E1036" s="435"/>
      <c r="F1036" s="134"/>
      <c r="G1036" s="429"/>
      <c r="H1036" s="176"/>
      <c r="I1036" s="176"/>
      <c r="J1036" s="176"/>
      <c r="K1036" s="176"/>
      <c r="L1036" s="176"/>
      <c r="M1036" s="176"/>
      <c r="N1036" s="176"/>
      <c r="O1036" s="176"/>
      <c r="P1036" s="176"/>
      <c r="Q1036" s="430"/>
      <c r="R1036" s="430"/>
      <c r="S1036" s="430"/>
      <c r="T1036" s="430"/>
      <c r="U1036" s="430"/>
      <c r="V1036" s="430"/>
      <c r="W1036" s="430"/>
      <c r="X1036" s="430"/>
      <c r="Y1036" s="430"/>
      <c r="Z1036" s="430"/>
    </row>
    <row r="1037">
      <c r="A1037" s="436" t="s">
        <v>2414</v>
      </c>
      <c r="B1037" s="434" t="str">
        <f t="array" ref="B1037">INDEX(
  REP_SENTRIX ,
  MATCH(
    VALUE( A1037 ) ,
    VALUE( TRIM( SKU_SENTRIX ) ) ,
    0
  )
)</f>
        <v>Replacement Battery With Adhesive Compatible For iPhone 12 Pro Max (Genuine OEM)</v>
      </c>
      <c r="C1037" s="176"/>
      <c r="D1037" s="390" t="s">
        <v>282</v>
      </c>
      <c r="E1037" s="435"/>
      <c r="F1037" s="134"/>
      <c r="G1037" s="429"/>
      <c r="H1037" s="176"/>
      <c r="I1037" s="176"/>
      <c r="J1037" s="176"/>
      <c r="K1037" s="176"/>
      <c r="L1037" s="176"/>
      <c r="M1037" s="176"/>
      <c r="N1037" s="176"/>
      <c r="O1037" s="176"/>
      <c r="P1037" s="176"/>
      <c r="Q1037" s="430"/>
      <c r="R1037" s="430"/>
      <c r="S1037" s="430"/>
      <c r="T1037" s="430"/>
      <c r="U1037" s="430"/>
      <c r="V1037" s="430"/>
      <c r="W1037" s="430"/>
      <c r="X1037" s="430"/>
      <c r="Y1037" s="430"/>
      <c r="Z1037" s="430"/>
    </row>
    <row r="1038">
      <c r="A1038" s="436" t="s">
        <v>944</v>
      </c>
      <c r="B1038" s="434" t="str">
        <f t="array" ref="B1038">INDEX(
  REP_SENTRIX ,
  MATCH(
    VALUE( A1038 ) ,
    VALUE( TRIM( SKU_SENTRIX ) ) ,
    0
  )
)</f>
        <v>Replacement Battery Core with Universal Tag-On Flex Compatible For iPhone 11 (Spot Welding Required) (AmpSentrix Core)</v>
      </c>
      <c r="C1038" s="176"/>
      <c r="D1038" s="390" t="s">
        <v>282</v>
      </c>
      <c r="E1038" s="435"/>
      <c r="F1038" s="134"/>
      <c r="G1038" s="429"/>
      <c r="H1038" s="134"/>
      <c r="I1038" s="176"/>
      <c r="J1038" s="176"/>
      <c r="K1038" s="176"/>
      <c r="L1038" s="176"/>
      <c r="M1038" s="176"/>
      <c r="N1038" s="176"/>
      <c r="O1038" s="176"/>
      <c r="P1038" s="176"/>
      <c r="Q1038" s="430"/>
      <c r="R1038" s="430"/>
      <c r="S1038" s="430"/>
      <c r="T1038" s="430"/>
      <c r="U1038" s="430"/>
      <c r="V1038" s="430"/>
      <c r="W1038" s="430"/>
      <c r="X1038" s="430"/>
      <c r="Y1038" s="430"/>
      <c r="Z1038" s="430"/>
    </row>
    <row r="1039">
      <c r="A1039" s="436" t="s">
        <v>1006</v>
      </c>
      <c r="B1039" s="434" t="str">
        <f t="array" ref="B1039">INDEX(
  REP_SENTRIX ,
  MATCH(
    VALUE( A1039 ) ,
    VALUE( TRIM( SKU_SENTRIX ) ) ,
    0
  )
)</f>
        <v>Replacement Battery Core with Universal Tag-On Flex Compatible For iPhone 11 Pro (Spot Welding Required) (AmpSentrix Core)</v>
      </c>
      <c r="C1039" s="176"/>
      <c r="D1039" s="390" t="s">
        <v>282</v>
      </c>
      <c r="E1039" s="435"/>
      <c r="F1039" s="134"/>
      <c r="G1039" s="429"/>
      <c r="H1039" s="134"/>
      <c r="I1039" s="176"/>
      <c r="J1039" s="176"/>
      <c r="K1039" s="176"/>
      <c r="L1039" s="176"/>
      <c r="M1039" s="176"/>
      <c r="N1039" s="176"/>
      <c r="O1039" s="176"/>
      <c r="P1039" s="176"/>
      <c r="Q1039" s="430"/>
      <c r="R1039" s="430"/>
      <c r="S1039" s="430"/>
      <c r="T1039" s="430"/>
      <c r="U1039" s="430"/>
      <c r="V1039" s="430"/>
      <c r="W1039" s="430"/>
      <c r="X1039" s="430"/>
      <c r="Y1039" s="430"/>
      <c r="Z1039" s="430"/>
    </row>
    <row r="1040">
      <c r="A1040" s="436" t="s">
        <v>1008</v>
      </c>
      <c r="B1040" s="434" t="str">
        <f t="array" ref="B1040">INDEX(
  REP_SENTRIX ,
  MATCH(
    VALUE( A1040 ) ,
    VALUE( TRIM( SKU_SENTRIX ) ) ,
    0
  )
)</f>
        <v>Replacement Battery Core with Universal Tag-On Flex Compatible For iPhone 11 Pro Max (Spot Welding Required) (AmpSentrix Core)</v>
      </c>
      <c r="C1040" s="176"/>
      <c r="D1040" s="390" t="s">
        <v>282</v>
      </c>
      <c r="E1040" s="435"/>
      <c r="F1040" s="134"/>
      <c r="G1040" s="429"/>
      <c r="H1040" s="134"/>
      <c r="I1040" s="176"/>
      <c r="J1040" s="176"/>
      <c r="K1040" s="176"/>
      <c r="L1040" s="176"/>
      <c r="M1040" s="176"/>
      <c r="N1040" s="176"/>
      <c r="O1040" s="176"/>
      <c r="P1040" s="176"/>
      <c r="Q1040" s="430"/>
      <c r="R1040" s="430"/>
      <c r="S1040" s="430"/>
      <c r="T1040" s="430"/>
      <c r="U1040" s="430"/>
      <c r="V1040" s="430"/>
      <c r="W1040" s="430"/>
      <c r="X1040" s="430"/>
      <c r="Y1040" s="430"/>
      <c r="Z1040" s="430"/>
    </row>
    <row r="1041">
      <c r="A1041" s="427" t="s">
        <v>2375</v>
      </c>
      <c r="B1041" s="134" t="str">
        <f t="array" ref="B1041">INDEX(
  REP_SENTRIX ,
  MATCH(
    VALUE( A1041 ) ,
    VALUE( TRIM( SKU_SENTRIX ) ) ,
    0
  )
)</f>
        <v>#N/A</v>
      </c>
      <c r="C1041" s="176"/>
      <c r="D1041" s="390" t="s">
        <v>282</v>
      </c>
      <c r="E1041" s="435"/>
      <c r="F1041" s="134"/>
      <c r="G1041" s="429"/>
      <c r="H1041" s="134"/>
      <c r="I1041" s="176"/>
      <c r="J1041" s="176"/>
      <c r="K1041" s="176"/>
      <c r="L1041" s="176"/>
      <c r="M1041" s="176"/>
      <c r="N1041" s="176"/>
      <c r="O1041" s="176"/>
      <c r="P1041" s="176"/>
      <c r="Q1041" s="430"/>
      <c r="R1041" s="430"/>
      <c r="S1041" s="430"/>
      <c r="T1041" s="430"/>
      <c r="U1041" s="430"/>
      <c r="V1041" s="430"/>
      <c r="W1041" s="430"/>
      <c r="X1041" s="430"/>
      <c r="Y1041" s="430"/>
      <c r="Z1041" s="430"/>
    </row>
    <row r="1042">
      <c r="A1042" s="427" t="s">
        <v>2376</v>
      </c>
      <c r="B1042" s="134" t="str">
        <f t="array" ref="B1042">INDEX(
  REP_SENTRIX ,
  MATCH(
    VALUE( A1042 ) ,
    VALUE( TRIM( SKU_SENTRIX ) ) ,
    0
  )
)</f>
        <v>#N/A</v>
      </c>
      <c r="C1042" s="176"/>
      <c r="D1042" s="390" t="s">
        <v>282</v>
      </c>
      <c r="E1042" s="435"/>
      <c r="F1042" s="134"/>
      <c r="G1042" s="429"/>
      <c r="H1042" s="134"/>
      <c r="I1042" s="176"/>
      <c r="J1042" s="176"/>
      <c r="K1042" s="176"/>
      <c r="L1042" s="176"/>
      <c r="M1042" s="176"/>
      <c r="N1042" s="176"/>
      <c r="O1042" s="176"/>
      <c r="P1042" s="176"/>
      <c r="Q1042" s="430"/>
      <c r="R1042" s="430"/>
      <c r="S1042" s="430"/>
      <c r="T1042" s="430"/>
      <c r="U1042" s="430"/>
      <c r="V1042" s="430"/>
      <c r="W1042" s="430"/>
      <c r="X1042" s="430"/>
      <c r="Y1042" s="430"/>
      <c r="Z1042" s="430"/>
    </row>
    <row r="1043">
      <c r="A1043" s="427" t="s">
        <v>2377</v>
      </c>
      <c r="B1043" s="434" t="str">
        <f t="array" ref="B1043">INDEX(
  REP_SENTRIX ,
  MATCH(
    VALUE( A1043 ) ,
    VALUE( TRIM( SKU_SENTRIX ) ) ,
    0
  )
)</f>
        <v>Back Camera IPhone XR</v>
      </c>
      <c r="C1043" s="176"/>
      <c r="D1043" s="390" t="s">
        <v>282</v>
      </c>
      <c r="E1043" s="435"/>
      <c r="F1043" s="134"/>
      <c r="G1043" s="429"/>
      <c r="H1043" s="134"/>
      <c r="I1043" s="176"/>
      <c r="J1043" s="176"/>
      <c r="K1043" s="176"/>
      <c r="L1043" s="176"/>
      <c r="M1043" s="176"/>
      <c r="N1043" s="176"/>
      <c r="O1043" s="176"/>
      <c r="P1043" s="176"/>
      <c r="Q1043" s="430"/>
      <c r="R1043" s="430"/>
      <c r="S1043" s="430"/>
      <c r="T1043" s="430"/>
      <c r="U1043" s="430"/>
      <c r="V1043" s="430"/>
      <c r="W1043" s="430"/>
      <c r="X1043" s="430"/>
      <c r="Y1043" s="430"/>
      <c r="Z1043" s="430"/>
    </row>
    <row r="1044">
      <c r="A1044" s="427" t="s">
        <v>2378</v>
      </c>
      <c r="B1044" s="134" t="str">
        <f t="array" ref="B1044">INDEX(
  REP_SENTRIX ,
  MATCH(
    VALUE( A1044 ) ,
    VALUE( TRIM( SKU_SENTRIX ) ) ,
    0
  )
)</f>
        <v>#N/A</v>
      </c>
      <c r="C1044" s="176"/>
      <c r="D1044" s="390" t="s">
        <v>282</v>
      </c>
      <c r="E1044" s="435"/>
      <c r="F1044" s="134"/>
      <c r="G1044" s="429"/>
      <c r="H1044" s="134"/>
      <c r="I1044" s="176"/>
      <c r="J1044" s="176"/>
      <c r="K1044" s="176"/>
      <c r="L1044" s="176"/>
      <c r="M1044" s="176"/>
      <c r="N1044" s="176"/>
      <c r="O1044" s="176"/>
      <c r="P1044" s="176"/>
      <c r="Q1044" s="430"/>
      <c r="R1044" s="430"/>
      <c r="S1044" s="430"/>
      <c r="T1044" s="430"/>
      <c r="U1044" s="430"/>
      <c r="V1044" s="430"/>
      <c r="W1044" s="430"/>
      <c r="X1044" s="430"/>
      <c r="Y1044" s="430"/>
      <c r="Z1044" s="430"/>
    </row>
    <row r="1045">
      <c r="A1045" s="427" t="s">
        <v>2379</v>
      </c>
      <c r="B1045" s="434" t="str">
        <f t="array" ref="B1045">INDEX(
  REP_SENTRIX ,
  MATCH(
    VALUE( A1045 ) ,
    VALUE( TRIM( SKU_SENTRIX ) ) ,
    0
  )
)</f>
        <v>Back Camera Compatible For iPhone 12 Pro Max (Premium)</v>
      </c>
      <c r="C1045" s="176"/>
      <c r="D1045" s="390" t="s">
        <v>282</v>
      </c>
      <c r="E1045" s="435"/>
      <c r="F1045" s="134"/>
      <c r="G1045" s="429"/>
      <c r="H1045" s="134"/>
      <c r="I1045" s="176"/>
      <c r="J1045" s="176"/>
      <c r="K1045" s="176"/>
      <c r="L1045" s="176"/>
      <c r="M1045" s="176"/>
      <c r="N1045" s="176"/>
      <c r="O1045" s="176"/>
      <c r="P1045" s="176"/>
      <c r="Q1045" s="430"/>
      <c r="R1045" s="430"/>
      <c r="S1045" s="430"/>
      <c r="T1045" s="430"/>
      <c r="U1045" s="430"/>
      <c r="V1045" s="430"/>
      <c r="W1045" s="430"/>
      <c r="X1045" s="430"/>
      <c r="Y1045" s="430"/>
      <c r="Z1045" s="430"/>
    </row>
    <row r="1046">
      <c r="A1046" s="427" t="s">
        <v>2380</v>
      </c>
      <c r="B1046" s="134" t="str">
        <f t="array" ref="B1046">INDEX(
  REP_SENTRIX ,
  MATCH(
    VALUE( A1046 ) ,
    VALUE( TRIM( SKU_SENTRIX ) ) ,
    0
  )
)</f>
        <v>#N/A</v>
      </c>
      <c r="C1046" s="176"/>
      <c r="D1046" s="390" t="s">
        <v>282</v>
      </c>
      <c r="E1046" s="435"/>
      <c r="F1046" s="134"/>
      <c r="G1046" s="429"/>
      <c r="H1046" s="134"/>
      <c r="I1046" s="176"/>
      <c r="J1046" s="176"/>
      <c r="K1046" s="176"/>
      <c r="L1046" s="176"/>
      <c r="M1046" s="176"/>
      <c r="N1046" s="176"/>
      <c r="O1046" s="176"/>
      <c r="P1046" s="176"/>
      <c r="Q1046" s="430"/>
      <c r="R1046" s="430"/>
      <c r="S1046" s="430"/>
      <c r="T1046" s="430"/>
      <c r="U1046" s="430"/>
      <c r="V1046" s="430"/>
      <c r="W1046" s="430"/>
      <c r="X1046" s="430"/>
      <c r="Y1046" s="430"/>
      <c r="Z1046" s="430"/>
    </row>
    <row r="1047">
      <c r="A1047" s="427" t="s">
        <v>2381</v>
      </c>
      <c r="B1047" s="134" t="str">
        <f t="array" ref="B1047">INDEX(
  REP_SENTRIX ,
  MATCH(
    VALUE( A1047 ) ,
    VALUE( TRIM( SKU_SENTRIX ) ) ,
    0
  )
)</f>
        <v>#N/A</v>
      </c>
      <c r="C1047" s="176"/>
      <c r="D1047" s="390" t="s">
        <v>282</v>
      </c>
      <c r="E1047" s="435"/>
      <c r="F1047" s="134"/>
      <c r="G1047" s="429"/>
      <c r="H1047" s="134"/>
      <c r="I1047" s="176"/>
      <c r="J1047" s="176"/>
      <c r="K1047" s="176"/>
      <c r="L1047" s="176"/>
      <c r="M1047" s="176"/>
      <c r="N1047" s="176"/>
      <c r="O1047" s="176"/>
      <c r="P1047" s="176"/>
      <c r="Q1047" s="430"/>
      <c r="R1047" s="430"/>
      <c r="S1047" s="430"/>
      <c r="T1047" s="430"/>
      <c r="U1047" s="430"/>
      <c r="V1047" s="430"/>
      <c r="W1047" s="430"/>
      <c r="X1047" s="430"/>
      <c r="Y1047" s="430"/>
      <c r="Z1047" s="430"/>
    </row>
    <row r="1048">
      <c r="A1048" s="427" t="s">
        <v>2382</v>
      </c>
      <c r="B1048" s="134" t="str">
        <f t="array" ref="B1048">INDEX(
  REP_SENTRIX ,
  MATCH(
    VALUE( A1048 ) ,
    VALUE( TRIM( SKU_SENTRIX ) ) ,
    0
  )
)</f>
        <v>#N/A</v>
      </c>
      <c r="C1048" s="176"/>
      <c r="D1048" s="390" t="s">
        <v>282</v>
      </c>
      <c r="E1048" s="435"/>
      <c r="F1048" s="134"/>
      <c r="G1048" s="429"/>
      <c r="H1048" s="134"/>
      <c r="I1048" s="176"/>
      <c r="J1048" s="176"/>
      <c r="K1048" s="176"/>
      <c r="L1048" s="176"/>
      <c r="M1048" s="176"/>
      <c r="N1048" s="176"/>
      <c r="O1048" s="176"/>
      <c r="P1048" s="176"/>
      <c r="Q1048" s="430"/>
      <c r="R1048" s="430"/>
      <c r="S1048" s="430"/>
      <c r="T1048" s="430"/>
      <c r="U1048" s="430"/>
      <c r="V1048" s="430"/>
      <c r="W1048" s="430"/>
      <c r="X1048" s="430"/>
      <c r="Y1048" s="430"/>
      <c r="Z1048" s="430"/>
    </row>
    <row r="1049">
      <c r="A1049" s="427" t="s">
        <v>2383</v>
      </c>
      <c r="B1049" s="134" t="str">
        <f t="array" ref="B1049">INDEX(
  REP_SENTRIX ,
  MATCH(
    VALUE( A1049 ) ,
    VALUE( TRIM( SKU_SENTRIX ) ) ,
    0
  )
)</f>
        <v>#N/A</v>
      </c>
      <c r="C1049" s="176"/>
      <c r="D1049" s="390" t="s">
        <v>282</v>
      </c>
      <c r="E1049" s="435"/>
      <c r="F1049" s="134"/>
      <c r="G1049" s="429"/>
      <c r="H1049" s="134"/>
      <c r="I1049" s="176"/>
      <c r="J1049" s="176"/>
      <c r="K1049" s="176"/>
      <c r="L1049" s="176"/>
      <c r="M1049" s="176"/>
      <c r="N1049" s="176"/>
      <c r="O1049" s="176"/>
      <c r="P1049" s="176"/>
      <c r="Q1049" s="430"/>
      <c r="R1049" s="430"/>
      <c r="S1049" s="430"/>
      <c r="T1049" s="430"/>
      <c r="U1049" s="430"/>
      <c r="V1049" s="430"/>
      <c r="W1049" s="430"/>
      <c r="X1049" s="430"/>
      <c r="Y1049" s="430"/>
      <c r="Z1049" s="430"/>
    </row>
    <row r="1050">
      <c r="A1050" s="427" t="s">
        <v>2384</v>
      </c>
      <c r="B1050" s="434" t="str">
        <f t="array" ref="B1050">INDEX(
  REP_SENTRIX ,
  MATCH(
    VALUE( A1050 ) ,
    VALUE( TRIM( SKU_SENTRIX ) ) ,
    0
  )
)</f>
        <v>Replacement Battery Core Compatible For iPhone 13 (Spot Welding Required) (AmpSentrix Core)</v>
      </c>
      <c r="C1050" s="176"/>
      <c r="D1050" s="390" t="s">
        <v>282</v>
      </c>
      <c r="E1050" s="435"/>
      <c r="F1050" s="134"/>
      <c r="G1050" s="429"/>
      <c r="H1050" s="134"/>
      <c r="I1050" s="176"/>
      <c r="J1050" s="176"/>
      <c r="K1050" s="176"/>
      <c r="L1050" s="176"/>
      <c r="M1050" s="176"/>
      <c r="N1050" s="176"/>
      <c r="O1050" s="176"/>
      <c r="P1050" s="176"/>
      <c r="Q1050" s="430"/>
      <c r="R1050" s="430"/>
      <c r="S1050" s="430"/>
      <c r="T1050" s="430"/>
      <c r="U1050" s="430"/>
      <c r="V1050" s="430"/>
      <c r="W1050" s="430"/>
      <c r="X1050" s="430"/>
      <c r="Y1050" s="430"/>
      <c r="Z1050" s="430"/>
    </row>
    <row r="1051">
      <c r="A1051" s="427" t="s">
        <v>2385</v>
      </c>
      <c r="B1051" s="434" t="str">
        <f t="array" ref="B1051">INDEX(
  REP_SENTRIX ,
  MATCH(
    VALUE( A1051 ) ,
    VALUE( TRIM( SKU_SENTRIX ) ) ,
    0
  )
)</f>
        <v>Replacement Battery Core Compatible For iPhone 12 / 12 Pro (Spot Welding Required) (AmpSentrix Core)</v>
      </c>
      <c r="C1051" s="176"/>
      <c r="D1051" s="390" t="s">
        <v>282</v>
      </c>
      <c r="E1051" s="435"/>
      <c r="F1051" s="134"/>
      <c r="G1051" s="429"/>
      <c r="H1051" s="134"/>
      <c r="I1051" s="176"/>
      <c r="J1051" s="176"/>
      <c r="K1051" s="176"/>
      <c r="L1051" s="176"/>
      <c r="M1051" s="176"/>
      <c r="N1051" s="176"/>
      <c r="O1051" s="176"/>
      <c r="P1051" s="176"/>
      <c r="Q1051" s="430"/>
      <c r="R1051" s="430"/>
      <c r="S1051" s="430"/>
      <c r="T1051" s="430"/>
      <c r="U1051" s="430"/>
      <c r="V1051" s="430"/>
      <c r="W1051" s="430"/>
      <c r="X1051" s="430"/>
      <c r="Y1051" s="430"/>
      <c r="Z1051" s="430"/>
    </row>
    <row r="1052">
      <c r="A1052" s="427" t="s">
        <v>2386</v>
      </c>
      <c r="B1052" s="434" t="str">
        <f t="array" ref="B1052">INDEX(
  REP_SENTRIX ,
  MATCH(
    VALUE( A1052 ) ,
    VALUE( TRIM( SKU_SENTRIX ) ) ,
    0
  )
)</f>
        <v>Replacement Battery Compatible For iPhone 15 Pro Max (AmpSentrix Pro)</v>
      </c>
      <c r="C1052" s="176"/>
      <c r="D1052" s="390" t="s">
        <v>282</v>
      </c>
      <c r="E1052" s="435"/>
      <c r="F1052" s="134"/>
      <c r="G1052" s="429"/>
      <c r="H1052" s="134"/>
      <c r="I1052" s="176"/>
      <c r="J1052" s="176"/>
      <c r="K1052" s="176"/>
      <c r="L1052" s="176"/>
      <c r="M1052" s="176"/>
      <c r="N1052" s="176"/>
      <c r="O1052" s="176"/>
      <c r="P1052" s="176"/>
      <c r="Q1052" s="430"/>
      <c r="R1052" s="430"/>
      <c r="S1052" s="430"/>
      <c r="T1052" s="430"/>
      <c r="U1052" s="430"/>
      <c r="V1052" s="430"/>
      <c r="W1052" s="430"/>
      <c r="X1052" s="430"/>
      <c r="Y1052" s="430"/>
      <c r="Z1052" s="430"/>
    </row>
    <row r="1053">
      <c r="A1053" s="427" t="s">
        <v>2387</v>
      </c>
      <c r="B1053" s="434" t="str">
        <f t="array" ref="B1053">INDEX(
  REP_SENTRIX ,
  MATCH(
    VALUE( A1053 ) ,
    VALUE( TRIM( SKU_SENTRIX ) ) ,
    0
  )
)</f>
        <v>Replacement Battery Core Compatible For iPhone 11 (Spot Welding Required) (AmpSentrix Core)</v>
      </c>
      <c r="C1053" s="176"/>
      <c r="D1053" s="390" t="s">
        <v>282</v>
      </c>
      <c r="E1053" s="435"/>
      <c r="F1053" s="134"/>
      <c r="G1053" s="429"/>
      <c r="H1053" s="134"/>
      <c r="I1053" s="176"/>
      <c r="J1053" s="176"/>
      <c r="K1053" s="176"/>
      <c r="L1053" s="176"/>
      <c r="M1053" s="176"/>
      <c r="N1053" s="176"/>
      <c r="O1053" s="176"/>
      <c r="P1053" s="176"/>
      <c r="Q1053" s="430"/>
      <c r="R1053" s="430"/>
      <c r="S1053" s="430"/>
      <c r="T1053" s="430"/>
      <c r="U1053" s="430"/>
      <c r="V1053" s="430"/>
      <c r="W1053" s="430"/>
      <c r="X1053" s="430"/>
      <c r="Y1053" s="430"/>
      <c r="Z1053" s="430"/>
    </row>
    <row r="1054">
      <c r="A1054" s="427" t="s">
        <v>2388</v>
      </c>
      <c r="B1054" s="434" t="str">
        <f t="array" ref="B1054">INDEX(
  REP_SENTRIX ,
  MATCH(
    VALUE( A1054 ) ,
    VALUE( TRIM( SKU_SENTRIX ) ) ,
    0
  )
)</f>
        <v>Replacement Battery Core Compatible For iPhone 13 Pro (Spot Welding Required) (AmpSentrix Core)</v>
      </c>
      <c r="C1054" s="176"/>
      <c r="D1054" s="390" t="s">
        <v>282</v>
      </c>
      <c r="E1054" s="435"/>
      <c r="F1054" s="134"/>
      <c r="G1054" s="429"/>
      <c r="H1054" s="134"/>
      <c r="I1054" s="176"/>
      <c r="J1054" s="176"/>
      <c r="K1054" s="176"/>
      <c r="L1054" s="176"/>
      <c r="M1054" s="176"/>
      <c r="N1054" s="176"/>
      <c r="O1054" s="176"/>
      <c r="P1054" s="176"/>
      <c r="Q1054" s="430"/>
      <c r="R1054" s="430"/>
      <c r="S1054" s="430"/>
      <c r="T1054" s="430"/>
      <c r="U1054" s="430"/>
      <c r="V1054" s="430"/>
      <c r="W1054" s="430"/>
      <c r="X1054" s="430"/>
      <c r="Y1054" s="430"/>
      <c r="Z1054" s="430"/>
    </row>
    <row r="1055">
      <c r="A1055" s="427" t="s">
        <v>1023</v>
      </c>
      <c r="B1055" s="434" t="str">
        <f t="array" ref="B1055">INDEX(
  REP_SENTRIX ,
  MATCH(
    VALUE( A1055 ) ,
    VALUE( TRIM( SKU_SENTRIX ) ) ,
    0
  )
)</f>
        <v>Replacement Battery Core Compatible For iPhone 14 (Spot Welding Required) (AmpSentrix Core)</v>
      </c>
      <c r="C1055" s="176"/>
      <c r="D1055" s="390" t="s">
        <v>282</v>
      </c>
      <c r="E1055" s="435"/>
      <c r="F1055" s="134"/>
      <c r="G1055" s="429"/>
      <c r="H1055" s="134"/>
      <c r="I1055" s="176"/>
      <c r="J1055" s="176"/>
      <c r="K1055" s="176"/>
      <c r="L1055" s="176"/>
      <c r="M1055" s="176"/>
      <c r="N1055" s="176"/>
      <c r="O1055" s="176"/>
      <c r="P1055" s="176"/>
      <c r="Q1055" s="430"/>
      <c r="R1055" s="430"/>
      <c r="S1055" s="430"/>
      <c r="T1055" s="430"/>
      <c r="U1055" s="430"/>
      <c r="V1055" s="430"/>
      <c r="W1055" s="430"/>
      <c r="X1055" s="430"/>
      <c r="Y1055" s="430"/>
      <c r="Z1055" s="430"/>
    </row>
    <row r="1056">
      <c r="A1056" s="427" t="s">
        <v>989</v>
      </c>
      <c r="B1056" s="434" t="str">
        <f t="array" ref="B1056">INDEX(
  REP_SENTRIX ,
  MATCH(
    VALUE( A1056 ) ,
    VALUE( TRIM( SKU_SENTRIX ) ) ,
    0
  )
)</f>
        <v>Replacement Battery Core Compatible For iPhone 15 (Spot Welding Required) (AmpSentrix Core)</v>
      </c>
      <c r="C1056" s="176"/>
      <c r="D1056" s="390" t="s">
        <v>282</v>
      </c>
      <c r="E1056" s="435"/>
      <c r="F1056" s="134"/>
      <c r="G1056" s="429"/>
      <c r="H1056" s="134"/>
      <c r="I1056" s="176"/>
      <c r="J1056" s="176"/>
      <c r="K1056" s="176"/>
      <c r="L1056" s="176"/>
      <c r="M1056" s="176"/>
      <c r="N1056" s="176"/>
      <c r="O1056" s="176"/>
      <c r="P1056" s="176"/>
      <c r="Q1056" s="430"/>
      <c r="R1056" s="430"/>
      <c r="S1056" s="430"/>
      <c r="T1056" s="430"/>
      <c r="U1056" s="430"/>
      <c r="V1056" s="430"/>
      <c r="W1056" s="430"/>
      <c r="X1056" s="430"/>
      <c r="Y1056" s="430"/>
      <c r="Z1056" s="430"/>
    </row>
    <row r="1057">
      <c r="A1057" s="427" t="s">
        <v>991</v>
      </c>
      <c r="B1057" s="434" t="str">
        <f t="array" ref="B1057">INDEX(
  REP_SENTRIX ,
  MATCH(
    VALUE( A1057 ) ,
    VALUE( TRIM( SKU_SENTRIX ) ) ,
    0
  )
)</f>
        <v>Replacement Battery Core Compatible For iPhone 15 Pro (Spot Welding Required) (AmpSentrix Core)</v>
      </c>
      <c r="C1057" s="176"/>
      <c r="D1057" s="390" t="s">
        <v>282</v>
      </c>
      <c r="E1057" s="435"/>
      <c r="F1057" s="134"/>
      <c r="G1057" s="429"/>
      <c r="H1057" s="176"/>
      <c r="I1057" s="176"/>
      <c r="J1057" s="176"/>
      <c r="K1057" s="176"/>
      <c r="L1057" s="176"/>
      <c r="M1057" s="176"/>
      <c r="N1057" s="176"/>
      <c r="O1057" s="176"/>
      <c r="P1057" s="176"/>
      <c r="Q1057" s="430"/>
      <c r="R1057" s="430"/>
      <c r="S1057" s="430"/>
      <c r="T1057" s="430"/>
      <c r="U1057" s="430"/>
      <c r="V1057" s="430"/>
      <c r="W1057" s="430"/>
      <c r="X1057" s="430"/>
      <c r="Y1057" s="430"/>
      <c r="Z1057" s="430"/>
    </row>
    <row r="1058">
      <c r="A1058" s="427" t="s">
        <v>993</v>
      </c>
      <c r="B1058" s="434" t="str">
        <f t="array" ref="B1058">INDEX(
  REP_SENTRIX ,
  MATCH(
    VALUE( A1058 ) ,
    VALUE( TRIM( SKU_SENTRIX ) ) ,
    0
  )
)</f>
        <v>Replacement Battery Core Compatible For iPhone 15 Pro Max (Spot Welding Required) (AmpSentrix Core)</v>
      </c>
      <c r="C1058" s="176"/>
      <c r="D1058" s="390" t="s">
        <v>282</v>
      </c>
      <c r="E1058" s="435"/>
      <c r="F1058" s="134"/>
      <c r="G1058" s="429"/>
      <c r="H1058" s="176"/>
      <c r="I1058" s="176"/>
      <c r="J1058" s="176"/>
      <c r="K1058" s="176"/>
      <c r="L1058" s="176"/>
      <c r="M1058" s="176"/>
      <c r="N1058" s="176"/>
      <c r="O1058" s="176"/>
      <c r="P1058" s="176"/>
      <c r="Q1058" s="430"/>
      <c r="R1058" s="430"/>
      <c r="S1058" s="430"/>
      <c r="T1058" s="430"/>
      <c r="U1058" s="430"/>
      <c r="V1058" s="430"/>
      <c r="W1058" s="430"/>
      <c r="X1058" s="430"/>
      <c r="Y1058" s="430"/>
      <c r="Z1058" s="430"/>
    </row>
    <row r="1059">
      <c r="A1059" s="427" t="s">
        <v>2389</v>
      </c>
      <c r="B1059" s="434" t="str">
        <f t="array" ref="B1059">INDEX(
  REP_SENTRIX ,
  MATCH(
    VALUE( A1059 ) ,
    VALUE( TRIM( SKU_SENTRIX ) ) ,
    0
  )
)</f>
        <v>Replacement Battery Core Compatible For iPhone 12 Pro Max (Spot Welding Required) (AmpSentrix Core)</v>
      </c>
      <c r="C1059" s="176"/>
      <c r="D1059" s="390" t="s">
        <v>282</v>
      </c>
      <c r="E1059" s="435"/>
      <c r="F1059" s="134"/>
      <c r="G1059" s="429"/>
      <c r="H1059" s="176"/>
      <c r="I1059" s="176"/>
      <c r="J1059" s="176"/>
      <c r="K1059" s="176"/>
      <c r="L1059" s="176"/>
      <c r="M1059" s="176"/>
      <c r="N1059" s="176"/>
      <c r="O1059" s="176"/>
      <c r="P1059" s="176"/>
      <c r="Q1059" s="430"/>
      <c r="R1059" s="430"/>
      <c r="S1059" s="430"/>
      <c r="T1059" s="430"/>
      <c r="U1059" s="430"/>
      <c r="V1059" s="430"/>
      <c r="W1059" s="430"/>
      <c r="X1059" s="430"/>
      <c r="Y1059" s="430"/>
      <c r="Z1059" s="430"/>
    </row>
    <row r="1060">
      <c r="A1060" s="427" t="s">
        <v>2462</v>
      </c>
      <c r="B1060" s="134" t="s">
        <v>2463</v>
      </c>
      <c r="C1060" s="176"/>
      <c r="D1060" s="390" t="s">
        <v>191</v>
      </c>
      <c r="E1060" s="435"/>
      <c r="F1060" s="134" t="s">
        <v>2464</v>
      </c>
      <c r="G1060" s="429"/>
      <c r="H1060" s="176"/>
      <c r="I1060" s="176"/>
      <c r="J1060" s="176"/>
      <c r="K1060" s="176"/>
      <c r="L1060" s="176"/>
      <c r="M1060" s="176"/>
      <c r="N1060" s="176"/>
      <c r="O1060" s="176"/>
      <c r="P1060" s="176"/>
      <c r="Q1060" s="430"/>
      <c r="R1060" s="430"/>
      <c r="S1060" s="430"/>
      <c r="T1060" s="430"/>
      <c r="U1060" s="430"/>
      <c r="V1060" s="430"/>
      <c r="W1060" s="430"/>
      <c r="X1060" s="430"/>
      <c r="Y1060" s="430"/>
      <c r="Z1060" s="430"/>
    </row>
    <row r="1061">
      <c r="A1061" s="427" t="s">
        <v>2465</v>
      </c>
      <c r="B1061" s="134" t="s">
        <v>2466</v>
      </c>
      <c r="C1061" s="176"/>
      <c r="D1061" s="390" t="s">
        <v>191</v>
      </c>
      <c r="E1061" s="435"/>
      <c r="F1061" s="134" t="s">
        <v>2464</v>
      </c>
      <c r="G1061" s="429"/>
      <c r="H1061" s="176"/>
      <c r="I1061" s="176"/>
      <c r="J1061" s="176"/>
      <c r="K1061" s="176"/>
      <c r="L1061" s="176"/>
      <c r="M1061" s="176"/>
      <c r="N1061" s="176"/>
      <c r="O1061" s="176"/>
      <c r="P1061" s="176"/>
      <c r="Q1061" s="430"/>
      <c r="R1061" s="430"/>
      <c r="S1061" s="430"/>
      <c r="T1061" s="430"/>
      <c r="U1061" s="430"/>
      <c r="V1061" s="430"/>
      <c r="W1061" s="430"/>
      <c r="X1061" s="430"/>
      <c r="Y1061" s="430"/>
      <c r="Z1061" s="430"/>
    </row>
    <row r="1062">
      <c r="A1062" s="427" t="s">
        <v>2467</v>
      </c>
      <c r="B1062" s="134" t="s">
        <v>2468</v>
      </c>
      <c r="C1062" s="176"/>
      <c r="D1062" s="390" t="s">
        <v>191</v>
      </c>
      <c r="E1062" s="435"/>
      <c r="F1062" s="134" t="s">
        <v>2464</v>
      </c>
      <c r="G1062" s="429"/>
      <c r="H1062" s="176"/>
      <c r="I1062" s="176"/>
      <c r="J1062" s="176"/>
      <c r="K1062" s="176"/>
      <c r="L1062" s="176"/>
      <c r="M1062" s="176"/>
      <c r="N1062" s="176"/>
      <c r="O1062" s="176"/>
      <c r="P1062" s="176"/>
      <c r="Q1062" s="430"/>
      <c r="R1062" s="430"/>
      <c r="S1062" s="430"/>
      <c r="T1062" s="430"/>
      <c r="U1062" s="430"/>
      <c r="V1062" s="430"/>
      <c r="W1062" s="430"/>
      <c r="X1062" s="430"/>
      <c r="Y1062" s="430"/>
      <c r="Z1062" s="430"/>
    </row>
    <row r="1063">
      <c r="A1063" s="427" t="s">
        <v>2469</v>
      </c>
      <c r="B1063" s="134" t="s">
        <v>2470</v>
      </c>
      <c r="C1063" s="176"/>
      <c r="D1063" s="390" t="s">
        <v>191</v>
      </c>
      <c r="E1063" s="435"/>
      <c r="F1063" s="134" t="s">
        <v>2464</v>
      </c>
      <c r="G1063" s="429"/>
      <c r="H1063" s="176"/>
      <c r="I1063" s="176"/>
      <c r="J1063" s="176"/>
      <c r="K1063" s="176"/>
      <c r="L1063" s="176"/>
      <c r="M1063" s="176"/>
      <c r="N1063" s="176"/>
      <c r="O1063" s="176"/>
      <c r="P1063" s="176"/>
      <c r="Q1063" s="430"/>
      <c r="R1063" s="430"/>
      <c r="S1063" s="430"/>
      <c r="T1063" s="430"/>
      <c r="U1063" s="430"/>
      <c r="V1063" s="430"/>
      <c r="W1063" s="430"/>
      <c r="X1063" s="430"/>
      <c r="Y1063" s="430"/>
      <c r="Z1063" s="430"/>
    </row>
    <row r="1064">
      <c r="A1064" s="427" t="s">
        <v>2471</v>
      </c>
      <c r="B1064" s="134" t="s">
        <v>2472</v>
      </c>
      <c r="C1064" s="176"/>
      <c r="D1064" s="390" t="s">
        <v>191</v>
      </c>
      <c r="E1064" s="435"/>
      <c r="F1064" s="134" t="s">
        <v>2464</v>
      </c>
      <c r="G1064" s="429"/>
      <c r="H1064" s="176"/>
      <c r="I1064" s="176"/>
      <c r="J1064" s="176"/>
      <c r="K1064" s="176"/>
      <c r="L1064" s="176"/>
      <c r="M1064" s="176"/>
      <c r="N1064" s="176"/>
      <c r="O1064" s="176"/>
      <c r="P1064" s="176"/>
      <c r="Q1064" s="430"/>
      <c r="R1064" s="430"/>
      <c r="S1064" s="430"/>
      <c r="T1064" s="430"/>
      <c r="U1064" s="430"/>
      <c r="V1064" s="430"/>
      <c r="W1064" s="430"/>
      <c r="X1064" s="430"/>
      <c r="Y1064" s="430"/>
      <c r="Z1064" s="430"/>
    </row>
    <row r="1065">
      <c r="A1065" s="427" t="s">
        <v>2473</v>
      </c>
      <c r="B1065" s="134" t="s">
        <v>2474</v>
      </c>
      <c r="C1065" s="176"/>
      <c r="D1065" s="390" t="s">
        <v>191</v>
      </c>
      <c r="E1065" s="435"/>
      <c r="F1065" s="134" t="s">
        <v>2464</v>
      </c>
      <c r="G1065" s="429"/>
      <c r="H1065" s="176"/>
      <c r="I1065" s="176"/>
      <c r="J1065" s="176"/>
      <c r="K1065" s="176"/>
      <c r="L1065" s="176"/>
      <c r="M1065" s="176"/>
      <c r="N1065" s="176"/>
      <c r="O1065" s="176"/>
      <c r="P1065" s="176"/>
      <c r="Q1065" s="430"/>
      <c r="R1065" s="430"/>
      <c r="S1065" s="430"/>
      <c r="T1065" s="430"/>
      <c r="U1065" s="430"/>
      <c r="V1065" s="430"/>
      <c r="W1065" s="430"/>
      <c r="X1065" s="430"/>
      <c r="Y1065" s="430"/>
      <c r="Z1065" s="430"/>
    </row>
    <row r="1066">
      <c r="A1066" s="427" t="s">
        <v>2475</v>
      </c>
      <c r="B1066" s="134" t="s">
        <v>2476</v>
      </c>
      <c r="C1066" s="176"/>
      <c r="D1066" s="390" t="s">
        <v>191</v>
      </c>
      <c r="E1066" s="435"/>
      <c r="F1066" s="134" t="s">
        <v>2464</v>
      </c>
      <c r="G1066" s="429"/>
      <c r="H1066" s="176"/>
      <c r="I1066" s="176"/>
      <c r="J1066" s="176"/>
      <c r="K1066" s="176"/>
      <c r="L1066" s="176"/>
      <c r="M1066" s="176"/>
      <c r="N1066" s="176"/>
      <c r="O1066" s="176"/>
      <c r="P1066" s="176"/>
      <c r="Q1066" s="430"/>
      <c r="R1066" s="430"/>
      <c r="S1066" s="430"/>
      <c r="T1066" s="430"/>
      <c r="U1066" s="430"/>
      <c r="V1066" s="430"/>
      <c r="W1066" s="430"/>
      <c r="X1066" s="430"/>
      <c r="Y1066" s="430"/>
      <c r="Z1066" s="430"/>
    </row>
    <row r="1067">
      <c r="A1067" s="427" t="s">
        <v>2477</v>
      </c>
      <c r="B1067" s="134" t="s">
        <v>2478</v>
      </c>
      <c r="C1067" s="176"/>
      <c r="D1067" s="390" t="s">
        <v>191</v>
      </c>
      <c r="E1067" s="435"/>
      <c r="F1067" s="134" t="s">
        <v>2464</v>
      </c>
      <c r="G1067" s="429"/>
      <c r="H1067" s="176"/>
      <c r="I1067" s="176"/>
      <c r="J1067" s="176"/>
      <c r="K1067" s="176"/>
      <c r="L1067" s="176"/>
      <c r="M1067" s="176"/>
      <c r="N1067" s="176"/>
      <c r="O1067" s="176"/>
      <c r="P1067" s="176"/>
      <c r="Q1067" s="430"/>
      <c r="R1067" s="430"/>
      <c r="S1067" s="430"/>
      <c r="T1067" s="430"/>
      <c r="U1067" s="430"/>
      <c r="V1067" s="430"/>
      <c r="W1067" s="430"/>
      <c r="X1067" s="430"/>
      <c r="Y1067" s="430"/>
      <c r="Z1067" s="430"/>
    </row>
    <row r="1068">
      <c r="A1068" s="427" t="s">
        <v>2479</v>
      </c>
      <c r="B1068" s="134" t="s">
        <v>2480</v>
      </c>
      <c r="C1068" s="176"/>
      <c r="D1068" s="390" t="s">
        <v>191</v>
      </c>
      <c r="E1068" s="435"/>
      <c r="F1068" s="134" t="s">
        <v>2464</v>
      </c>
      <c r="G1068" s="429"/>
      <c r="H1068" s="176"/>
      <c r="I1068" s="176"/>
      <c r="J1068" s="176"/>
      <c r="K1068" s="176"/>
      <c r="L1068" s="176"/>
      <c r="M1068" s="176"/>
      <c r="N1068" s="176"/>
      <c r="O1068" s="176"/>
      <c r="P1068" s="176"/>
      <c r="Q1068" s="430"/>
      <c r="R1068" s="430"/>
      <c r="S1068" s="430"/>
      <c r="T1068" s="430"/>
      <c r="U1068" s="430"/>
      <c r="V1068" s="430"/>
      <c r="W1068" s="430"/>
      <c r="X1068" s="430"/>
      <c r="Y1068" s="430"/>
      <c r="Z1068" s="430"/>
    </row>
    <row r="1069">
      <c r="A1069" s="427" t="s">
        <v>2479</v>
      </c>
      <c r="B1069" s="134" t="s">
        <v>2481</v>
      </c>
      <c r="C1069" s="176"/>
      <c r="D1069" s="390" t="s">
        <v>191</v>
      </c>
      <c r="E1069" s="435"/>
      <c r="F1069" s="134" t="s">
        <v>2464</v>
      </c>
      <c r="G1069" s="429"/>
      <c r="H1069" s="176"/>
      <c r="I1069" s="176"/>
      <c r="J1069" s="176"/>
      <c r="K1069" s="176"/>
      <c r="L1069" s="176"/>
      <c r="M1069" s="176"/>
      <c r="N1069" s="176"/>
      <c r="O1069" s="176"/>
      <c r="P1069" s="176"/>
      <c r="Q1069" s="430"/>
      <c r="R1069" s="430"/>
      <c r="S1069" s="430"/>
      <c r="T1069" s="430"/>
      <c r="U1069" s="430"/>
      <c r="V1069" s="430"/>
      <c r="W1069" s="430"/>
      <c r="X1069" s="430"/>
      <c r="Y1069" s="430"/>
      <c r="Z1069" s="430"/>
    </row>
    <row r="1070">
      <c r="A1070" s="427" t="s">
        <v>2482</v>
      </c>
      <c r="B1070" s="134" t="s">
        <v>2483</v>
      </c>
      <c r="C1070" s="176"/>
      <c r="D1070" s="390" t="s">
        <v>191</v>
      </c>
      <c r="E1070" s="435"/>
      <c r="F1070" s="134" t="s">
        <v>2464</v>
      </c>
      <c r="G1070" s="429"/>
      <c r="H1070" s="176"/>
      <c r="I1070" s="176"/>
      <c r="J1070" s="176"/>
      <c r="K1070" s="176"/>
      <c r="L1070" s="176"/>
      <c r="M1070" s="176"/>
      <c r="N1070" s="176"/>
      <c r="O1070" s="176"/>
      <c r="P1070" s="176"/>
      <c r="Q1070" s="430"/>
      <c r="R1070" s="430"/>
      <c r="S1070" s="430"/>
      <c r="T1070" s="430"/>
      <c r="U1070" s="430"/>
      <c r="V1070" s="430"/>
      <c r="W1070" s="430"/>
      <c r="X1070" s="430"/>
      <c r="Y1070" s="430"/>
      <c r="Z1070" s="430"/>
    </row>
    <row r="1071">
      <c r="A1071" s="427" t="s">
        <v>2484</v>
      </c>
      <c r="B1071" s="134" t="s">
        <v>2483</v>
      </c>
      <c r="C1071" s="176"/>
      <c r="D1071" s="390" t="s">
        <v>191</v>
      </c>
      <c r="E1071" s="435"/>
      <c r="F1071" s="134" t="s">
        <v>2464</v>
      </c>
      <c r="G1071" s="429"/>
      <c r="H1071" s="176"/>
      <c r="I1071" s="176"/>
      <c r="J1071" s="176"/>
      <c r="K1071" s="176"/>
      <c r="L1071" s="176"/>
      <c r="M1071" s="176"/>
      <c r="N1071" s="176"/>
      <c r="O1071" s="176"/>
      <c r="P1071" s="176"/>
      <c r="Q1071" s="430"/>
      <c r="R1071" s="430"/>
      <c r="S1071" s="430"/>
      <c r="T1071" s="430"/>
      <c r="U1071" s="430"/>
      <c r="V1071" s="430"/>
      <c r="W1071" s="430"/>
      <c r="X1071" s="430"/>
      <c r="Y1071" s="430"/>
      <c r="Z1071" s="430"/>
    </row>
    <row r="1072">
      <c r="A1072" s="427" t="s">
        <v>2479</v>
      </c>
      <c r="B1072" s="134" t="s">
        <v>2485</v>
      </c>
      <c r="C1072" s="176"/>
      <c r="D1072" s="390" t="s">
        <v>191</v>
      </c>
      <c r="E1072" s="435"/>
      <c r="F1072" s="134" t="s">
        <v>2464</v>
      </c>
      <c r="G1072" s="429"/>
      <c r="H1072" s="176"/>
      <c r="I1072" s="176"/>
      <c r="J1072" s="176"/>
      <c r="K1072" s="176"/>
      <c r="L1072" s="176"/>
      <c r="M1072" s="176"/>
      <c r="N1072" s="176"/>
      <c r="O1072" s="176"/>
      <c r="P1072" s="176"/>
      <c r="Q1072" s="430"/>
      <c r="R1072" s="430"/>
      <c r="S1072" s="430"/>
      <c r="T1072" s="430"/>
      <c r="U1072" s="430"/>
      <c r="V1072" s="430"/>
      <c r="W1072" s="430"/>
      <c r="X1072" s="430"/>
      <c r="Y1072" s="430"/>
      <c r="Z1072" s="430"/>
    </row>
    <row r="1073">
      <c r="A1073" s="427" t="s">
        <v>2486</v>
      </c>
      <c r="B1073" s="134" t="s">
        <v>2487</v>
      </c>
      <c r="C1073" s="176"/>
      <c r="D1073" s="390" t="s">
        <v>191</v>
      </c>
      <c r="E1073" s="435"/>
      <c r="F1073" s="134" t="s">
        <v>2464</v>
      </c>
      <c r="G1073" s="429"/>
      <c r="H1073" s="176"/>
      <c r="I1073" s="176"/>
      <c r="J1073" s="176"/>
      <c r="K1073" s="176"/>
      <c r="L1073" s="176"/>
      <c r="M1073" s="176"/>
      <c r="N1073" s="176"/>
      <c r="O1073" s="176"/>
      <c r="P1073" s="176"/>
      <c r="Q1073" s="430"/>
      <c r="R1073" s="430"/>
      <c r="S1073" s="430"/>
      <c r="T1073" s="430"/>
      <c r="U1073" s="430"/>
      <c r="V1073" s="430"/>
      <c r="W1073" s="430"/>
      <c r="X1073" s="430"/>
      <c r="Y1073" s="430"/>
      <c r="Z1073" s="430"/>
    </row>
    <row r="1074">
      <c r="A1074" s="427" t="s">
        <v>2488</v>
      </c>
      <c r="B1074" s="134" t="s">
        <v>2487</v>
      </c>
      <c r="C1074" s="176"/>
      <c r="D1074" s="390" t="s">
        <v>191</v>
      </c>
      <c r="E1074" s="435"/>
      <c r="F1074" s="134" t="s">
        <v>2464</v>
      </c>
      <c r="G1074" s="429"/>
      <c r="H1074" s="176"/>
      <c r="I1074" s="176"/>
      <c r="J1074" s="176"/>
      <c r="K1074" s="176"/>
      <c r="L1074" s="176"/>
      <c r="M1074" s="176"/>
      <c r="N1074" s="176"/>
      <c r="O1074" s="176"/>
      <c r="P1074" s="176"/>
      <c r="Q1074" s="430"/>
      <c r="R1074" s="430"/>
      <c r="S1074" s="430"/>
      <c r="T1074" s="430"/>
      <c r="U1074" s="430"/>
      <c r="V1074" s="430"/>
      <c r="W1074" s="430"/>
      <c r="X1074" s="430"/>
      <c r="Y1074" s="430"/>
      <c r="Z1074" s="430"/>
    </row>
    <row r="1075">
      <c r="A1075" s="427" t="s">
        <v>538</v>
      </c>
      <c r="B1075" s="134" t="s">
        <v>2489</v>
      </c>
      <c r="C1075" s="176"/>
      <c r="D1075" s="390" t="s">
        <v>191</v>
      </c>
      <c r="E1075" s="435"/>
      <c r="F1075" s="134" t="s">
        <v>2464</v>
      </c>
      <c r="G1075" s="429"/>
      <c r="H1075" s="176"/>
      <c r="I1075" s="176"/>
      <c r="J1075" s="176"/>
      <c r="K1075" s="176"/>
      <c r="L1075" s="176"/>
      <c r="M1075" s="176"/>
      <c r="N1075" s="176"/>
      <c r="O1075" s="176"/>
      <c r="P1075" s="176"/>
      <c r="Q1075" s="430"/>
      <c r="R1075" s="430"/>
      <c r="S1075" s="430"/>
      <c r="T1075" s="430"/>
      <c r="U1075" s="430"/>
      <c r="V1075" s="430"/>
      <c r="W1075" s="430"/>
      <c r="X1075" s="430"/>
      <c r="Y1075" s="430"/>
      <c r="Z1075" s="430"/>
    </row>
    <row r="1076">
      <c r="A1076" s="427" t="s">
        <v>2490</v>
      </c>
      <c r="B1076" s="134" t="s">
        <v>2491</v>
      </c>
      <c r="C1076" s="176"/>
      <c r="D1076" s="390" t="s">
        <v>191</v>
      </c>
      <c r="E1076" s="435"/>
      <c r="F1076" s="134" t="s">
        <v>2464</v>
      </c>
      <c r="G1076" s="429"/>
      <c r="H1076" s="176"/>
      <c r="I1076" s="176"/>
      <c r="J1076" s="176"/>
      <c r="K1076" s="176"/>
      <c r="L1076" s="176"/>
      <c r="M1076" s="176"/>
      <c r="N1076" s="176"/>
      <c r="O1076" s="176"/>
      <c r="P1076" s="176"/>
      <c r="Q1076" s="430"/>
      <c r="R1076" s="430"/>
      <c r="S1076" s="430"/>
      <c r="T1076" s="430"/>
      <c r="U1076" s="430"/>
      <c r="V1076" s="430"/>
      <c r="W1076" s="430"/>
      <c r="X1076" s="430"/>
      <c r="Y1076" s="430"/>
      <c r="Z1076" s="430"/>
    </row>
    <row r="1077">
      <c r="A1077" s="427" t="s">
        <v>2492</v>
      </c>
      <c r="B1077" s="134" t="s">
        <v>2493</v>
      </c>
      <c r="C1077" s="176"/>
      <c r="D1077" s="390" t="s">
        <v>191</v>
      </c>
      <c r="E1077" s="435"/>
      <c r="F1077" s="134" t="s">
        <v>2464</v>
      </c>
      <c r="G1077" s="429"/>
      <c r="H1077" s="176"/>
      <c r="I1077" s="176"/>
      <c r="J1077" s="176"/>
      <c r="K1077" s="176"/>
      <c r="L1077" s="176"/>
      <c r="M1077" s="176"/>
      <c r="N1077" s="176"/>
      <c r="O1077" s="176"/>
      <c r="P1077" s="176"/>
      <c r="Q1077" s="430"/>
      <c r="R1077" s="430"/>
      <c r="S1077" s="430"/>
      <c r="T1077" s="430"/>
      <c r="U1077" s="430"/>
      <c r="V1077" s="430"/>
      <c r="W1077" s="430"/>
      <c r="X1077" s="430"/>
      <c r="Y1077" s="430"/>
      <c r="Z1077" s="430"/>
    </row>
    <row r="1078">
      <c r="A1078" s="427" t="s">
        <v>2494</v>
      </c>
      <c r="B1078" s="134" t="s">
        <v>2493</v>
      </c>
      <c r="C1078" s="176"/>
      <c r="D1078" s="390" t="s">
        <v>191</v>
      </c>
      <c r="E1078" s="435"/>
      <c r="F1078" s="134" t="s">
        <v>2464</v>
      </c>
      <c r="G1078" s="429"/>
      <c r="H1078" s="176"/>
      <c r="I1078" s="176"/>
      <c r="J1078" s="176"/>
      <c r="K1078" s="176"/>
      <c r="L1078" s="176"/>
      <c r="M1078" s="176"/>
      <c r="N1078" s="176"/>
      <c r="O1078" s="176"/>
      <c r="P1078" s="176"/>
      <c r="Q1078" s="430"/>
      <c r="R1078" s="430"/>
      <c r="S1078" s="430"/>
      <c r="T1078" s="430"/>
      <c r="U1078" s="430"/>
      <c r="V1078" s="430"/>
      <c r="W1078" s="430"/>
      <c r="X1078" s="430"/>
      <c r="Y1078" s="430"/>
      <c r="Z1078" s="430"/>
    </row>
    <row r="1079">
      <c r="A1079" s="427" t="s">
        <v>2495</v>
      </c>
      <c r="B1079" s="134" t="s">
        <v>2496</v>
      </c>
      <c r="C1079" s="176"/>
      <c r="D1079" s="390" t="s">
        <v>191</v>
      </c>
      <c r="E1079" s="435"/>
      <c r="F1079" s="134" t="s">
        <v>2464</v>
      </c>
      <c r="G1079" s="429"/>
      <c r="H1079" s="176"/>
      <c r="I1079" s="176"/>
      <c r="J1079" s="176"/>
      <c r="K1079" s="176"/>
      <c r="L1079" s="176"/>
      <c r="M1079" s="176"/>
      <c r="N1079" s="176"/>
      <c r="O1079" s="176"/>
      <c r="P1079" s="176"/>
      <c r="Q1079" s="430"/>
      <c r="R1079" s="430"/>
      <c r="S1079" s="430"/>
      <c r="T1079" s="430"/>
      <c r="U1079" s="430"/>
      <c r="V1079" s="430"/>
      <c r="W1079" s="430"/>
      <c r="X1079" s="430"/>
      <c r="Y1079" s="430"/>
      <c r="Z1079" s="430"/>
    </row>
    <row r="1080">
      <c r="A1080" s="427" t="s">
        <v>2497</v>
      </c>
      <c r="B1080" s="134" t="s">
        <v>2496</v>
      </c>
      <c r="C1080" s="176"/>
      <c r="D1080" s="390" t="s">
        <v>191</v>
      </c>
      <c r="E1080" s="435"/>
      <c r="F1080" s="134" t="s">
        <v>2464</v>
      </c>
      <c r="G1080" s="429"/>
      <c r="H1080" s="176"/>
      <c r="I1080" s="176"/>
      <c r="J1080" s="176"/>
      <c r="K1080" s="176"/>
      <c r="L1080" s="176"/>
      <c r="M1080" s="176"/>
      <c r="N1080" s="176"/>
      <c r="O1080" s="176"/>
      <c r="P1080" s="176"/>
      <c r="Q1080" s="430"/>
      <c r="R1080" s="430"/>
      <c r="S1080" s="430"/>
      <c r="T1080" s="430"/>
      <c r="U1080" s="430"/>
      <c r="V1080" s="430"/>
      <c r="W1080" s="430"/>
      <c r="X1080" s="430"/>
      <c r="Y1080" s="430"/>
      <c r="Z1080" s="430"/>
    </row>
    <row r="1081">
      <c r="A1081" s="427" t="s">
        <v>2498</v>
      </c>
      <c r="B1081" s="134" t="s">
        <v>2499</v>
      </c>
      <c r="C1081" s="176"/>
      <c r="D1081" s="390" t="s">
        <v>191</v>
      </c>
      <c r="E1081" s="435"/>
      <c r="F1081" s="134" t="s">
        <v>2464</v>
      </c>
      <c r="G1081" s="429"/>
      <c r="H1081" s="176"/>
      <c r="I1081" s="176"/>
      <c r="J1081" s="176"/>
      <c r="K1081" s="176"/>
      <c r="L1081" s="176"/>
      <c r="M1081" s="176"/>
      <c r="N1081" s="176"/>
      <c r="O1081" s="176"/>
      <c r="P1081" s="176"/>
      <c r="Q1081" s="430"/>
      <c r="R1081" s="430"/>
      <c r="S1081" s="430"/>
      <c r="T1081" s="430"/>
      <c r="U1081" s="430"/>
      <c r="V1081" s="430"/>
      <c r="W1081" s="430"/>
      <c r="X1081" s="430"/>
      <c r="Y1081" s="430"/>
      <c r="Z1081" s="430"/>
    </row>
    <row r="1082">
      <c r="A1082" s="427" t="s">
        <v>2500</v>
      </c>
      <c r="B1082" s="134" t="s">
        <v>2501</v>
      </c>
      <c r="C1082" s="176"/>
      <c r="D1082" s="390" t="s">
        <v>191</v>
      </c>
      <c r="E1082" s="435"/>
      <c r="F1082" s="134" t="s">
        <v>2464</v>
      </c>
      <c r="G1082" s="429"/>
      <c r="H1082" s="176"/>
      <c r="I1082" s="176"/>
      <c r="J1082" s="176"/>
      <c r="K1082" s="176"/>
      <c r="L1082" s="176"/>
      <c r="M1082" s="176"/>
      <c r="N1082" s="176"/>
      <c r="O1082" s="176"/>
      <c r="P1082" s="176"/>
      <c r="Q1082" s="430"/>
      <c r="R1082" s="430"/>
      <c r="S1082" s="430"/>
      <c r="T1082" s="430"/>
      <c r="U1082" s="430"/>
      <c r="V1082" s="430"/>
      <c r="W1082" s="430"/>
      <c r="X1082" s="430"/>
      <c r="Y1082" s="430"/>
      <c r="Z1082" s="430"/>
    </row>
    <row r="1083">
      <c r="A1083" s="427" t="s">
        <v>2502</v>
      </c>
      <c r="B1083" s="134" t="s">
        <v>2503</v>
      </c>
      <c r="C1083" s="176"/>
      <c r="D1083" s="390" t="s">
        <v>191</v>
      </c>
      <c r="E1083" s="435"/>
      <c r="F1083" s="134" t="s">
        <v>2464</v>
      </c>
      <c r="G1083" s="429"/>
      <c r="H1083" s="176"/>
      <c r="I1083" s="176"/>
      <c r="J1083" s="176"/>
      <c r="K1083" s="176"/>
      <c r="L1083" s="176"/>
      <c r="M1083" s="176"/>
      <c r="N1083" s="176"/>
      <c r="O1083" s="176"/>
      <c r="P1083" s="176"/>
      <c r="Q1083" s="430"/>
      <c r="R1083" s="430"/>
      <c r="S1083" s="430"/>
      <c r="T1083" s="430"/>
      <c r="U1083" s="430"/>
      <c r="V1083" s="430"/>
      <c r="W1083" s="430"/>
      <c r="X1083" s="430"/>
      <c r="Y1083" s="430"/>
      <c r="Z1083" s="430"/>
    </row>
    <row r="1084">
      <c r="A1084" s="427" t="s">
        <v>2504</v>
      </c>
      <c r="B1084" s="134" t="s">
        <v>2505</v>
      </c>
      <c r="C1084" s="176"/>
      <c r="D1084" s="390" t="s">
        <v>191</v>
      </c>
      <c r="E1084" s="435"/>
      <c r="F1084" s="134" t="s">
        <v>2464</v>
      </c>
      <c r="G1084" s="429"/>
      <c r="H1084" s="176"/>
      <c r="I1084" s="176"/>
      <c r="J1084" s="176"/>
      <c r="K1084" s="176"/>
      <c r="L1084" s="176"/>
      <c r="M1084" s="176"/>
      <c r="N1084" s="176"/>
      <c r="O1084" s="176"/>
      <c r="P1084" s="176"/>
      <c r="Q1084" s="430"/>
      <c r="R1084" s="430"/>
      <c r="S1084" s="430"/>
      <c r="T1084" s="430"/>
      <c r="U1084" s="430"/>
      <c r="V1084" s="430"/>
      <c r="W1084" s="430"/>
      <c r="X1084" s="430"/>
      <c r="Y1084" s="430"/>
      <c r="Z1084" s="430"/>
    </row>
    <row r="1085">
      <c r="A1085" s="427" t="s">
        <v>2506</v>
      </c>
      <c r="B1085" s="134" t="s">
        <v>2507</v>
      </c>
      <c r="C1085" s="176"/>
      <c r="D1085" s="390" t="s">
        <v>191</v>
      </c>
      <c r="E1085" s="435"/>
      <c r="F1085" s="134" t="s">
        <v>2464</v>
      </c>
      <c r="G1085" s="429"/>
      <c r="H1085" s="176"/>
      <c r="I1085" s="176"/>
      <c r="J1085" s="176"/>
      <c r="K1085" s="176"/>
      <c r="L1085" s="176"/>
      <c r="M1085" s="176"/>
      <c r="N1085" s="176"/>
      <c r="O1085" s="176"/>
      <c r="P1085" s="176"/>
      <c r="Q1085" s="430"/>
      <c r="R1085" s="430"/>
      <c r="S1085" s="430"/>
      <c r="T1085" s="430"/>
      <c r="U1085" s="430"/>
      <c r="V1085" s="430"/>
      <c r="W1085" s="430"/>
      <c r="X1085" s="430"/>
      <c r="Y1085" s="430"/>
      <c r="Z1085" s="430"/>
    </row>
    <row r="1086">
      <c r="A1086" s="427" t="s">
        <v>2508</v>
      </c>
      <c r="B1086" s="134" t="s">
        <v>2509</v>
      </c>
      <c r="C1086" s="176"/>
      <c r="D1086" s="390" t="s">
        <v>191</v>
      </c>
      <c r="E1086" s="435"/>
      <c r="F1086" s="134" t="s">
        <v>2464</v>
      </c>
      <c r="G1086" s="429"/>
      <c r="H1086" s="176"/>
      <c r="I1086" s="176"/>
      <c r="J1086" s="176"/>
      <c r="K1086" s="176"/>
      <c r="L1086" s="176"/>
      <c r="M1086" s="176"/>
      <c r="N1086" s="176"/>
      <c r="O1086" s="176"/>
      <c r="P1086" s="176"/>
      <c r="Q1086" s="430"/>
      <c r="R1086" s="430"/>
      <c r="S1086" s="430"/>
      <c r="T1086" s="430"/>
      <c r="U1086" s="430"/>
      <c r="V1086" s="430"/>
      <c r="W1086" s="430"/>
      <c r="X1086" s="430"/>
      <c r="Y1086" s="430"/>
      <c r="Z1086" s="430"/>
    </row>
    <row r="1087">
      <c r="A1087" s="427" t="s">
        <v>595</v>
      </c>
      <c r="B1087" s="134" t="s">
        <v>2510</v>
      </c>
      <c r="C1087" s="176"/>
      <c r="D1087" s="390" t="s">
        <v>191</v>
      </c>
      <c r="E1087" s="435"/>
      <c r="F1087" s="134" t="s">
        <v>2464</v>
      </c>
      <c r="G1087" s="429"/>
      <c r="H1087" s="176"/>
      <c r="I1087" s="176"/>
      <c r="J1087" s="176"/>
      <c r="K1087" s="176"/>
      <c r="L1087" s="176"/>
      <c r="M1087" s="176"/>
      <c r="N1087" s="176"/>
      <c r="O1087" s="176"/>
      <c r="P1087" s="176"/>
      <c r="Q1087" s="430"/>
      <c r="R1087" s="430"/>
      <c r="S1087" s="430"/>
      <c r="T1087" s="430"/>
      <c r="U1087" s="430"/>
      <c r="V1087" s="430"/>
      <c r="W1087" s="430"/>
      <c r="X1087" s="430"/>
      <c r="Y1087" s="430"/>
      <c r="Z1087" s="430"/>
    </row>
    <row r="1088">
      <c r="A1088" s="427" t="s">
        <v>2511</v>
      </c>
      <c r="B1088" s="134" t="s">
        <v>2512</v>
      </c>
      <c r="C1088" s="176"/>
      <c r="D1088" s="390" t="s">
        <v>191</v>
      </c>
      <c r="E1088" s="435"/>
      <c r="F1088" s="134" t="s">
        <v>2464</v>
      </c>
      <c r="G1088" s="429"/>
      <c r="H1088" s="176"/>
      <c r="I1088" s="176"/>
      <c r="J1088" s="176"/>
      <c r="K1088" s="176"/>
      <c r="L1088" s="176"/>
      <c r="M1088" s="176"/>
      <c r="N1088" s="176"/>
      <c r="O1088" s="176"/>
      <c r="P1088" s="176"/>
      <c r="Q1088" s="430"/>
      <c r="R1088" s="430"/>
      <c r="S1088" s="430"/>
      <c r="T1088" s="430"/>
      <c r="U1088" s="430"/>
      <c r="V1088" s="430"/>
      <c r="W1088" s="430"/>
      <c r="X1088" s="430"/>
      <c r="Y1088" s="430"/>
      <c r="Z1088" s="430"/>
    </row>
    <row r="1089">
      <c r="A1089" s="427" t="s">
        <v>2513</v>
      </c>
      <c r="B1089" s="134" t="s">
        <v>2514</v>
      </c>
      <c r="C1089" s="176"/>
      <c r="D1089" s="390" t="s">
        <v>191</v>
      </c>
      <c r="E1089" s="435"/>
      <c r="F1089" s="134" t="s">
        <v>2464</v>
      </c>
      <c r="G1089" s="429"/>
      <c r="H1089" s="176"/>
      <c r="I1089" s="176"/>
      <c r="J1089" s="176"/>
      <c r="K1089" s="176"/>
      <c r="L1089" s="176"/>
      <c r="M1089" s="176"/>
      <c r="N1089" s="176"/>
      <c r="O1089" s="176"/>
      <c r="P1089" s="176"/>
      <c r="Q1089" s="430"/>
      <c r="R1089" s="430"/>
      <c r="S1089" s="430"/>
      <c r="T1089" s="430"/>
      <c r="U1089" s="430"/>
      <c r="V1089" s="430"/>
      <c r="W1089" s="430"/>
      <c r="X1089" s="430"/>
      <c r="Y1089" s="430"/>
      <c r="Z1089" s="430"/>
    </row>
    <row r="1090">
      <c r="A1090" s="427" t="s">
        <v>2515</v>
      </c>
      <c r="B1090" s="134" t="s">
        <v>2514</v>
      </c>
      <c r="C1090" s="176"/>
      <c r="D1090" s="390" t="s">
        <v>191</v>
      </c>
      <c r="E1090" s="435"/>
      <c r="F1090" s="134" t="s">
        <v>2464</v>
      </c>
      <c r="G1090" s="429"/>
      <c r="H1090" s="176"/>
      <c r="I1090" s="176"/>
      <c r="J1090" s="176"/>
      <c r="K1090" s="176"/>
      <c r="L1090" s="176"/>
      <c r="M1090" s="176"/>
      <c r="N1090" s="176"/>
      <c r="O1090" s="176"/>
      <c r="P1090" s="176"/>
      <c r="Q1090" s="430"/>
      <c r="R1090" s="430"/>
      <c r="S1090" s="430"/>
      <c r="T1090" s="430"/>
      <c r="U1090" s="430"/>
      <c r="V1090" s="430"/>
      <c r="W1090" s="430"/>
      <c r="X1090" s="430"/>
      <c r="Y1090" s="430"/>
      <c r="Z1090" s="430"/>
    </row>
    <row r="1091">
      <c r="A1091" s="427" t="s">
        <v>2516</v>
      </c>
      <c r="B1091" s="134" t="s">
        <v>2514</v>
      </c>
      <c r="C1091" s="176"/>
      <c r="D1091" s="390" t="s">
        <v>191</v>
      </c>
      <c r="E1091" s="435"/>
      <c r="F1091" s="134" t="s">
        <v>2464</v>
      </c>
      <c r="G1091" s="429"/>
      <c r="H1091" s="176"/>
      <c r="I1091" s="176"/>
      <c r="J1091" s="176"/>
      <c r="K1091" s="176"/>
      <c r="L1091" s="176"/>
      <c r="M1091" s="176"/>
      <c r="N1091" s="176"/>
      <c r="O1091" s="176"/>
      <c r="P1091" s="176"/>
      <c r="Q1091" s="430"/>
      <c r="R1091" s="430"/>
      <c r="S1091" s="430"/>
      <c r="T1091" s="430"/>
      <c r="U1091" s="430"/>
      <c r="V1091" s="430"/>
      <c r="W1091" s="430"/>
      <c r="X1091" s="430"/>
      <c r="Y1091" s="430"/>
      <c r="Z1091" s="430"/>
    </row>
    <row r="1092">
      <c r="A1092" s="427" t="s">
        <v>2517</v>
      </c>
      <c r="B1092" s="134" t="s">
        <v>2518</v>
      </c>
      <c r="C1092" s="176"/>
      <c r="D1092" s="390" t="s">
        <v>191</v>
      </c>
      <c r="E1092" s="435"/>
      <c r="F1092" s="134" t="s">
        <v>2464</v>
      </c>
      <c r="G1092" s="429"/>
      <c r="H1092" s="176"/>
      <c r="I1092" s="176"/>
      <c r="J1092" s="176"/>
      <c r="K1092" s="176"/>
      <c r="L1092" s="176"/>
      <c r="M1092" s="176"/>
      <c r="N1092" s="176"/>
      <c r="O1092" s="176"/>
      <c r="P1092" s="176"/>
      <c r="Q1092" s="430"/>
      <c r="R1092" s="430"/>
      <c r="S1092" s="430"/>
      <c r="T1092" s="430"/>
      <c r="U1092" s="430"/>
      <c r="V1092" s="430"/>
      <c r="W1092" s="430"/>
      <c r="X1092" s="430"/>
      <c r="Y1092" s="430"/>
      <c r="Z1092" s="430"/>
    </row>
    <row r="1093">
      <c r="A1093" s="427" t="s">
        <v>2519</v>
      </c>
      <c r="B1093" s="134" t="s">
        <v>2518</v>
      </c>
      <c r="C1093" s="176"/>
      <c r="D1093" s="390" t="s">
        <v>191</v>
      </c>
      <c r="E1093" s="435"/>
      <c r="F1093" s="134" t="s">
        <v>2464</v>
      </c>
      <c r="G1093" s="429"/>
      <c r="H1093" s="176"/>
      <c r="I1093" s="176"/>
      <c r="J1093" s="176"/>
      <c r="K1093" s="176"/>
      <c r="L1093" s="176"/>
      <c r="M1093" s="176"/>
      <c r="N1093" s="176"/>
      <c r="O1093" s="176"/>
      <c r="P1093" s="176"/>
      <c r="Q1093" s="430"/>
      <c r="R1093" s="430"/>
      <c r="S1093" s="430"/>
      <c r="T1093" s="430"/>
      <c r="U1093" s="430"/>
      <c r="V1093" s="430"/>
      <c r="W1093" s="430"/>
      <c r="X1093" s="430"/>
      <c r="Y1093" s="430"/>
      <c r="Z1093" s="430"/>
    </row>
    <row r="1094">
      <c r="A1094" s="427" t="s">
        <v>2520</v>
      </c>
      <c r="B1094" s="134" t="s">
        <v>2521</v>
      </c>
      <c r="C1094" s="176"/>
      <c r="D1094" s="390" t="s">
        <v>191</v>
      </c>
      <c r="E1094" s="435"/>
      <c r="F1094" s="134" t="s">
        <v>2464</v>
      </c>
      <c r="G1094" s="429"/>
      <c r="H1094" s="176"/>
      <c r="I1094" s="176"/>
      <c r="J1094" s="176"/>
      <c r="K1094" s="176"/>
      <c r="L1094" s="176"/>
      <c r="M1094" s="176"/>
      <c r="N1094" s="176"/>
      <c r="O1094" s="176"/>
      <c r="P1094" s="176"/>
      <c r="Q1094" s="430"/>
      <c r="R1094" s="430"/>
      <c r="S1094" s="430"/>
      <c r="T1094" s="430"/>
      <c r="U1094" s="430"/>
      <c r="V1094" s="430"/>
      <c r="W1094" s="430"/>
      <c r="X1094" s="430"/>
      <c r="Y1094" s="430"/>
      <c r="Z1094" s="430"/>
    </row>
    <row r="1095">
      <c r="A1095" s="427" t="s">
        <v>2522</v>
      </c>
      <c r="B1095" s="134" t="s">
        <v>2523</v>
      </c>
      <c r="C1095" s="176"/>
      <c r="D1095" s="390" t="s">
        <v>191</v>
      </c>
      <c r="E1095" s="435"/>
      <c r="F1095" s="134" t="s">
        <v>2464</v>
      </c>
      <c r="G1095" s="429">
        <v>0.75</v>
      </c>
      <c r="H1095" s="176"/>
      <c r="I1095" s="176"/>
      <c r="J1095" s="176"/>
      <c r="K1095" s="176"/>
      <c r="L1095" s="176"/>
      <c r="M1095" s="176"/>
      <c r="N1095" s="176"/>
      <c r="O1095" s="176"/>
      <c r="P1095" s="176"/>
      <c r="Q1095" s="430"/>
      <c r="R1095" s="430"/>
      <c r="S1095" s="430"/>
      <c r="T1095" s="430"/>
      <c r="U1095" s="430"/>
      <c r="V1095" s="430"/>
      <c r="W1095" s="430"/>
      <c r="X1095" s="430"/>
      <c r="Y1095" s="430"/>
      <c r="Z1095" s="430"/>
    </row>
    <row r="1096">
      <c r="A1096" s="427" t="s">
        <v>2524</v>
      </c>
      <c r="B1096" s="134" t="s">
        <v>2525</v>
      </c>
      <c r="C1096" s="176"/>
      <c r="D1096" s="390" t="s">
        <v>191</v>
      </c>
      <c r="E1096" s="435"/>
      <c r="F1096" s="134" t="s">
        <v>2464</v>
      </c>
      <c r="G1096" s="429">
        <v>0.75</v>
      </c>
      <c r="H1096" s="176"/>
      <c r="I1096" s="176"/>
      <c r="J1096" s="176"/>
      <c r="K1096" s="176"/>
      <c r="L1096" s="176"/>
      <c r="M1096" s="176"/>
      <c r="N1096" s="176"/>
      <c r="O1096" s="176"/>
      <c r="P1096" s="176"/>
      <c r="Q1096" s="430"/>
      <c r="R1096" s="430"/>
      <c r="S1096" s="430"/>
      <c r="T1096" s="430"/>
      <c r="U1096" s="430"/>
      <c r="V1096" s="430"/>
      <c r="W1096" s="430"/>
      <c r="X1096" s="430"/>
      <c r="Y1096" s="430"/>
      <c r="Z1096" s="430"/>
    </row>
    <row r="1097">
      <c r="A1097" s="427" t="s">
        <v>2526</v>
      </c>
      <c r="B1097" s="134" t="s">
        <v>2525</v>
      </c>
      <c r="C1097" s="176"/>
      <c r="D1097" s="390" t="s">
        <v>191</v>
      </c>
      <c r="E1097" s="435"/>
      <c r="F1097" s="134" t="s">
        <v>2464</v>
      </c>
      <c r="G1097" s="429">
        <v>0.75</v>
      </c>
      <c r="H1097" s="176"/>
      <c r="I1097" s="176"/>
      <c r="J1097" s="176"/>
      <c r="K1097" s="176"/>
      <c r="L1097" s="176"/>
      <c r="M1097" s="176"/>
      <c r="N1097" s="176"/>
      <c r="O1097" s="176"/>
      <c r="P1097" s="176"/>
      <c r="Q1097" s="430"/>
      <c r="R1097" s="430"/>
      <c r="S1097" s="430"/>
      <c r="T1097" s="430"/>
      <c r="U1097" s="430"/>
      <c r="V1097" s="430"/>
      <c r="W1097" s="430"/>
      <c r="X1097" s="430"/>
      <c r="Y1097" s="430"/>
      <c r="Z1097" s="430"/>
    </row>
    <row r="1098">
      <c r="A1098" s="427" t="s">
        <v>2527</v>
      </c>
      <c r="B1098" s="134" t="s">
        <v>2528</v>
      </c>
      <c r="C1098" s="176"/>
      <c r="D1098" s="390" t="s">
        <v>191</v>
      </c>
      <c r="E1098" s="435"/>
      <c r="F1098" s="134" t="s">
        <v>2464</v>
      </c>
      <c r="G1098" s="429">
        <v>0.75</v>
      </c>
      <c r="H1098" s="176"/>
      <c r="I1098" s="176"/>
      <c r="J1098" s="176"/>
      <c r="K1098" s="176"/>
      <c r="L1098" s="176"/>
      <c r="M1098" s="176"/>
      <c r="N1098" s="176"/>
      <c r="O1098" s="176"/>
      <c r="P1098" s="176"/>
      <c r="Q1098" s="430"/>
      <c r="R1098" s="430"/>
      <c r="S1098" s="430"/>
      <c r="T1098" s="430"/>
      <c r="U1098" s="430"/>
      <c r="V1098" s="430"/>
      <c r="W1098" s="430"/>
      <c r="X1098" s="430"/>
      <c r="Y1098" s="430"/>
      <c r="Z1098" s="430"/>
    </row>
    <row r="1099">
      <c r="A1099" s="427" t="s">
        <v>2529</v>
      </c>
      <c r="B1099" s="134" t="s">
        <v>2528</v>
      </c>
      <c r="C1099" s="176"/>
      <c r="D1099" s="390" t="s">
        <v>191</v>
      </c>
      <c r="E1099" s="435"/>
      <c r="F1099" s="134" t="s">
        <v>2464</v>
      </c>
      <c r="G1099" s="429">
        <v>0.75</v>
      </c>
      <c r="H1099" s="176"/>
      <c r="I1099" s="176"/>
      <c r="J1099" s="176"/>
      <c r="K1099" s="176"/>
      <c r="L1099" s="176"/>
      <c r="M1099" s="176"/>
      <c r="N1099" s="176"/>
      <c r="O1099" s="176"/>
      <c r="P1099" s="176"/>
      <c r="Q1099" s="430"/>
      <c r="R1099" s="430"/>
      <c r="S1099" s="430"/>
      <c r="T1099" s="430"/>
      <c r="U1099" s="430"/>
      <c r="V1099" s="430"/>
      <c r="W1099" s="430"/>
      <c r="X1099" s="430"/>
      <c r="Y1099" s="430"/>
      <c r="Z1099" s="430"/>
    </row>
    <row r="1100">
      <c r="A1100" s="427" t="s">
        <v>608</v>
      </c>
      <c r="B1100" s="134" t="s">
        <v>2530</v>
      </c>
      <c r="C1100" s="176"/>
      <c r="D1100" s="390" t="s">
        <v>191</v>
      </c>
      <c r="E1100" s="435"/>
      <c r="F1100" s="134" t="s">
        <v>2464</v>
      </c>
      <c r="G1100" s="429">
        <v>0.75</v>
      </c>
      <c r="H1100" s="176"/>
      <c r="I1100" s="176"/>
      <c r="J1100" s="176"/>
      <c r="K1100" s="176"/>
      <c r="L1100" s="176"/>
      <c r="M1100" s="176"/>
      <c r="N1100" s="176"/>
      <c r="O1100" s="176"/>
      <c r="P1100" s="176"/>
      <c r="Q1100" s="430"/>
      <c r="R1100" s="430"/>
      <c r="S1100" s="430"/>
      <c r="T1100" s="430"/>
      <c r="U1100" s="430"/>
      <c r="V1100" s="430"/>
      <c r="W1100" s="430"/>
      <c r="X1100" s="430"/>
      <c r="Y1100" s="430"/>
      <c r="Z1100" s="430"/>
    </row>
    <row r="1101">
      <c r="A1101" s="427" t="s">
        <v>2531</v>
      </c>
      <c r="B1101" s="134" t="s">
        <v>2530</v>
      </c>
      <c r="C1101" s="176"/>
      <c r="D1101" s="390" t="s">
        <v>191</v>
      </c>
      <c r="E1101" s="435"/>
      <c r="F1101" s="134" t="s">
        <v>2464</v>
      </c>
      <c r="G1101" s="429">
        <v>0.75</v>
      </c>
      <c r="H1101" s="176"/>
      <c r="I1101" s="176"/>
      <c r="J1101" s="176"/>
      <c r="K1101" s="176"/>
      <c r="L1101" s="176"/>
      <c r="M1101" s="176"/>
      <c r="N1101" s="176"/>
      <c r="O1101" s="176"/>
      <c r="P1101" s="176"/>
      <c r="Q1101" s="430"/>
      <c r="R1101" s="430"/>
      <c r="S1101" s="430"/>
      <c r="T1101" s="430"/>
      <c r="U1101" s="430"/>
      <c r="V1101" s="430"/>
      <c r="W1101" s="430"/>
      <c r="X1101" s="430"/>
      <c r="Y1101" s="430"/>
      <c r="Z1101" s="430"/>
    </row>
    <row r="1102">
      <c r="A1102" s="427" t="s">
        <v>2532</v>
      </c>
      <c r="B1102" s="134" t="s">
        <v>2533</v>
      </c>
      <c r="C1102" s="176"/>
      <c r="D1102" s="390" t="s">
        <v>191</v>
      </c>
      <c r="E1102" s="435"/>
      <c r="F1102" s="134" t="s">
        <v>2464</v>
      </c>
      <c r="G1102" s="429">
        <v>0.75</v>
      </c>
      <c r="H1102" s="176"/>
      <c r="I1102" s="176"/>
      <c r="J1102" s="176"/>
      <c r="K1102" s="176"/>
      <c r="L1102" s="176"/>
      <c r="M1102" s="176"/>
      <c r="N1102" s="176"/>
      <c r="O1102" s="176"/>
      <c r="P1102" s="176"/>
      <c r="Q1102" s="430"/>
      <c r="R1102" s="430"/>
      <c r="S1102" s="430"/>
      <c r="T1102" s="430"/>
      <c r="U1102" s="430"/>
      <c r="V1102" s="430"/>
      <c r="W1102" s="430"/>
      <c r="X1102" s="430"/>
      <c r="Y1102" s="430"/>
      <c r="Z1102" s="430"/>
    </row>
    <row r="1103">
      <c r="A1103" s="427" t="s">
        <v>574</v>
      </c>
      <c r="B1103" s="134" t="s">
        <v>2533</v>
      </c>
      <c r="C1103" s="176"/>
      <c r="D1103" s="390" t="s">
        <v>191</v>
      </c>
      <c r="E1103" s="435"/>
      <c r="F1103" s="134" t="s">
        <v>2464</v>
      </c>
      <c r="G1103" s="429">
        <v>0.75</v>
      </c>
      <c r="H1103" s="176"/>
      <c r="I1103" s="176"/>
      <c r="J1103" s="176"/>
      <c r="K1103" s="176"/>
      <c r="L1103" s="176"/>
      <c r="M1103" s="176"/>
      <c r="N1103" s="176"/>
      <c r="O1103" s="176"/>
      <c r="P1103" s="176"/>
      <c r="Q1103" s="430"/>
      <c r="R1103" s="430"/>
      <c r="S1103" s="430"/>
      <c r="T1103" s="430"/>
      <c r="U1103" s="430"/>
      <c r="V1103" s="430"/>
      <c r="W1103" s="430"/>
      <c r="X1103" s="430"/>
      <c r="Y1103" s="430"/>
      <c r="Z1103" s="430"/>
    </row>
    <row r="1104">
      <c r="A1104" s="427" t="s">
        <v>2534</v>
      </c>
      <c r="B1104" s="134" t="s">
        <v>2535</v>
      </c>
      <c r="C1104" s="176"/>
      <c r="D1104" s="390" t="s">
        <v>191</v>
      </c>
      <c r="E1104" s="435"/>
      <c r="F1104" s="134" t="s">
        <v>2464</v>
      </c>
      <c r="G1104" s="429"/>
      <c r="H1104" s="176"/>
      <c r="I1104" s="176"/>
      <c r="J1104" s="176"/>
      <c r="K1104" s="176"/>
      <c r="L1104" s="176"/>
      <c r="M1104" s="176"/>
      <c r="N1104" s="176"/>
      <c r="O1104" s="176"/>
      <c r="P1104" s="176"/>
      <c r="Q1104" s="430"/>
      <c r="R1104" s="430"/>
      <c r="S1104" s="430"/>
      <c r="T1104" s="430"/>
      <c r="U1104" s="430"/>
      <c r="V1104" s="430"/>
      <c r="W1104" s="430"/>
      <c r="X1104" s="430"/>
      <c r="Y1104" s="430"/>
      <c r="Z1104" s="430"/>
    </row>
    <row r="1105">
      <c r="A1105" s="427" t="s">
        <v>2536</v>
      </c>
      <c r="B1105" s="134" t="s">
        <v>2537</v>
      </c>
      <c r="C1105" s="176"/>
      <c r="D1105" s="390" t="s">
        <v>191</v>
      </c>
      <c r="E1105" s="435"/>
      <c r="F1105" s="134" t="s">
        <v>2464</v>
      </c>
      <c r="G1105" s="429"/>
      <c r="H1105" s="176"/>
      <c r="I1105" s="176"/>
      <c r="J1105" s="176"/>
      <c r="K1105" s="176"/>
      <c r="L1105" s="176"/>
      <c r="M1105" s="176"/>
      <c r="N1105" s="176"/>
      <c r="O1105" s="176"/>
      <c r="P1105" s="176"/>
      <c r="Q1105" s="430"/>
      <c r="R1105" s="430"/>
      <c r="S1105" s="430"/>
      <c r="T1105" s="430"/>
      <c r="U1105" s="430"/>
      <c r="V1105" s="430"/>
      <c r="W1105" s="430"/>
      <c r="X1105" s="430"/>
      <c r="Y1105" s="430"/>
      <c r="Z1105" s="430"/>
    </row>
    <row r="1106">
      <c r="A1106" s="427" t="s">
        <v>2538</v>
      </c>
      <c r="B1106" s="134" t="s">
        <v>2537</v>
      </c>
      <c r="C1106" s="176"/>
      <c r="D1106" s="390" t="s">
        <v>191</v>
      </c>
      <c r="E1106" s="435"/>
      <c r="F1106" s="134" t="s">
        <v>2464</v>
      </c>
      <c r="G1106" s="429"/>
      <c r="H1106" s="176"/>
      <c r="I1106" s="176"/>
      <c r="J1106" s="176"/>
      <c r="K1106" s="176"/>
      <c r="L1106" s="176"/>
      <c r="M1106" s="176"/>
      <c r="N1106" s="176"/>
      <c r="O1106" s="176"/>
      <c r="P1106" s="176"/>
      <c r="Q1106" s="430"/>
      <c r="R1106" s="430"/>
      <c r="S1106" s="430"/>
      <c r="T1106" s="430"/>
      <c r="U1106" s="430"/>
      <c r="V1106" s="430"/>
      <c r="W1106" s="430"/>
      <c r="X1106" s="430"/>
      <c r="Y1106" s="430"/>
      <c r="Z1106" s="430"/>
    </row>
    <row r="1107">
      <c r="A1107" s="427" t="s">
        <v>2539</v>
      </c>
      <c r="B1107" s="134" t="s">
        <v>2540</v>
      </c>
      <c r="C1107" s="176"/>
      <c r="D1107" s="390" t="s">
        <v>191</v>
      </c>
      <c r="E1107" s="435"/>
      <c r="F1107" s="134" t="s">
        <v>2464</v>
      </c>
      <c r="G1107" s="429"/>
      <c r="H1107" s="176"/>
      <c r="I1107" s="176"/>
      <c r="J1107" s="176"/>
      <c r="K1107" s="176"/>
      <c r="L1107" s="176"/>
      <c r="M1107" s="176"/>
      <c r="N1107" s="176"/>
      <c r="O1107" s="176"/>
      <c r="P1107" s="176"/>
      <c r="Q1107" s="430"/>
      <c r="R1107" s="430"/>
      <c r="S1107" s="430"/>
      <c r="T1107" s="430"/>
      <c r="U1107" s="430"/>
      <c r="V1107" s="430"/>
      <c r="W1107" s="430"/>
      <c r="X1107" s="430"/>
      <c r="Y1107" s="430"/>
      <c r="Z1107" s="430"/>
    </row>
    <row r="1108">
      <c r="A1108" s="427" t="s">
        <v>2539</v>
      </c>
      <c r="B1108" s="134" t="s">
        <v>2541</v>
      </c>
      <c r="C1108" s="176"/>
      <c r="D1108" s="390" t="s">
        <v>191</v>
      </c>
      <c r="E1108" s="435"/>
      <c r="F1108" s="134" t="s">
        <v>2464</v>
      </c>
      <c r="G1108" s="429"/>
      <c r="H1108" s="176"/>
      <c r="I1108" s="176"/>
      <c r="J1108" s="176"/>
      <c r="K1108" s="176"/>
      <c r="L1108" s="176"/>
      <c r="M1108" s="176"/>
      <c r="N1108" s="176"/>
      <c r="O1108" s="176"/>
      <c r="P1108" s="176"/>
      <c r="Q1108" s="430"/>
      <c r="R1108" s="430"/>
      <c r="S1108" s="430"/>
      <c r="T1108" s="430"/>
      <c r="U1108" s="430"/>
      <c r="V1108" s="430"/>
      <c r="W1108" s="430"/>
      <c r="X1108" s="430"/>
      <c r="Y1108" s="430"/>
      <c r="Z1108" s="430"/>
    </row>
    <row r="1109">
      <c r="A1109" s="427" t="s">
        <v>2542</v>
      </c>
      <c r="B1109" s="134" t="s">
        <v>2543</v>
      </c>
      <c r="C1109" s="176"/>
      <c r="D1109" s="390" t="s">
        <v>191</v>
      </c>
      <c r="E1109" s="435"/>
      <c r="F1109" s="134" t="s">
        <v>2464</v>
      </c>
      <c r="G1109" s="429"/>
      <c r="H1109" s="176"/>
      <c r="I1109" s="176"/>
      <c r="J1109" s="176"/>
      <c r="K1109" s="176"/>
      <c r="L1109" s="176"/>
      <c r="M1109" s="176"/>
      <c r="N1109" s="176"/>
      <c r="O1109" s="176"/>
      <c r="P1109" s="176"/>
      <c r="Q1109" s="430"/>
      <c r="R1109" s="430"/>
      <c r="S1109" s="430"/>
      <c r="T1109" s="430"/>
      <c r="U1109" s="430"/>
      <c r="V1109" s="430"/>
      <c r="W1109" s="430"/>
      <c r="X1109" s="430"/>
      <c r="Y1109" s="430"/>
      <c r="Z1109" s="430"/>
    </row>
    <row r="1110">
      <c r="A1110" s="427" t="s">
        <v>2544</v>
      </c>
      <c r="B1110" s="134" t="s">
        <v>2545</v>
      </c>
      <c r="C1110" s="176"/>
      <c r="D1110" s="390" t="s">
        <v>191</v>
      </c>
      <c r="E1110" s="435"/>
      <c r="F1110" s="134" t="s">
        <v>2464</v>
      </c>
      <c r="G1110" s="429"/>
      <c r="H1110" s="176"/>
      <c r="I1110" s="176"/>
      <c r="J1110" s="176"/>
      <c r="K1110" s="176"/>
      <c r="L1110" s="176"/>
      <c r="M1110" s="176"/>
      <c r="N1110" s="176"/>
      <c r="O1110" s="176"/>
      <c r="P1110" s="176"/>
      <c r="Q1110" s="430"/>
      <c r="R1110" s="430"/>
      <c r="S1110" s="430"/>
      <c r="T1110" s="430"/>
      <c r="U1110" s="430"/>
      <c r="V1110" s="430"/>
      <c r="W1110" s="430"/>
      <c r="X1110" s="430"/>
      <c r="Y1110" s="430"/>
      <c r="Z1110" s="430"/>
    </row>
    <row r="1111">
      <c r="A1111" s="427" t="s">
        <v>2546</v>
      </c>
      <c r="B1111" s="134" t="s">
        <v>2547</v>
      </c>
      <c r="C1111" s="176"/>
      <c r="D1111" s="390" t="s">
        <v>191</v>
      </c>
      <c r="E1111" s="435"/>
      <c r="F1111" s="134" t="s">
        <v>2464</v>
      </c>
      <c r="G1111" s="429"/>
      <c r="H1111" s="176"/>
      <c r="I1111" s="176"/>
      <c r="J1111" s="176"/>
      <c r="K1111" s="176"/>
      <c r="L1111" s="176"/>
      <c r="M1111" s="176"/>
      <c r="N1111" s="176"/>
      <c r="O1111" s="176"/>
      <c r="P1111" s="176"/>
      <c r="Q1111" s="430"/>
      <c r="R1111" s="430"/>
      <c r="S1111" s="430"/>
      <c r="T1111" s="430"/>
      <c r="U1111" s="430"/>
      <c r="V1111" s="430"/>
      <c r="W1111" s="430"/>
      <c r="X1111" s="430"/>
      <c r="Y1111" s="430"/>
      <c r="Z1111" s="430"/>
    </row>
    <row r="1112">
      <c r="A1112" s="427" t="s">
        <v>2548</v>
      </c>
      <c r="B1112" s="134" t="s">
        <v>2549</v>
      </c>
      <c r="C1112" s="176"/>
      <c r="D1112" s="390" t="s">
        <v>191</v>
      </c>
      <c r="E1112" s="435"/>
      <c r="F1112" s="134" t="s">
        <v>2464</v>
      </c>
      <c r="G1112" s="429"/>
      <c r="H1112" s="176"/>
      <c r="I1112" s="176"/>
      <c r="J1112" s="176"/>
      <c r="K1112" s="176"/>
      <c r="L1112" s="176"/>
      <c r="M1112" s="176"/>
      <c r="N1112" s="176"/>
      <c r="O1112" s="176"/>
      <c r="P1112" s="176"/>
      <c r="Q1112" s="430"/>
      <c r="R1112" s="430"/>
      <c r="S1112" s="430"/>
      <c r="T1112" s="430"/>
      <c r="U1112" s="430"/>
      <c r="V1112" s="430"/>
      <c r="W1112" s="430"/>
      <c r="X1112" s="430"/>
      <c r="Y1112" s="430"/>
      <c r="Z1112" s="430"/>
    </row>
    <row r="1113">
      <c r="A1113" s="427" t="s">
        <v>2550</v>
      </c>
      <c r="B1113" s="134" t="s">
        <v>2551</v>
      </c>
      <c r="C1113" s="176"/>
      <c r="D1113" s="390" t="s">
        <v>191</v>
      </c>
      <c r="E1113" s="435"/>
      <c r="F1113" s="134" t="s">
        <v>2464</v>
      </c>
      <c r="G1113" s="429"/>
      <c r="H1113" s="176"/>
      <c r="I1113" s="176"/>
      <c r="J1113" s="176"/>
      <c r="K1113" s="176"/>
      <c r="L1113" s="176"/>
      <c r="M1113" s="176"/>
      <c r="N1113" s="176"/>
      <c r="O1113" s="176"/>
      <c r="P1113" s="176"/>
      <c r="Q1113" s="430"/>
      <c r="R1113" s="430"/>
      <c r="S1113" s="430"/>
      <c r="T1113" s="430"/>
      <c r="U1113" s="430"/>
      <c r="V1113" s="430"/>
      <c r="W1113" s="430"/>
      <c r="X1113" s="430"/>
      <c r="Y1113" s="430"/>
      <c r="Z1113" s="430"/>
    </row>
    <row r="1114">
      <c r="A1114" s="427" t="s">
        <v>2552</v>
      </c>
      <c r="B1114" s="134" t="s">
        <v>2553</v>
      </c>
      <c r="C1114" s="176"/>
      <c r="D1114" s="390" t="s">
        <v>191</v>
      </c>
      <c r="E1114" s="435"/>
      <c r="F1114" s="134" t="s">
        <v>2464</v>
      </c>
      <c r="G1114" s="429"/>
      <c r="H1114" s="176"/>
      <c r="I1114" s="176"/>
      <c r="J1114" s="176"/>
      <c r="K1114" s="176"/>
      <c r="L1114" s="176"/>
      <c r="M1114" s="176"/>
      <c r="N1114" s="176"/>
      <c r="O1114" s="176"/>
      <c r="P1114" s="176"/>
      <c r="Q1114" s="430"/>
      <c r="R1114" s="430"/>
      <c r="S1114" s="430"/>
      <c r="T1114" s="430"/>
      <c r="U1114" s="430"/>
      <c r="V1114" s="430"/>
      <c r="W1114" s="430"/>
      <c r="X1114" s="430"/>
      <c r="Y1114" s="430"/>
      <c r="Z1114" s="430"/>
    </row>
    <row r="1115">
      <c r="A1115" s="427" t="s">
        <v>2554</v>
      </c>
      <c r="B1115" s="134" t="s">
        <v>2555</v>
      </c>
      <c r="C1115" s="176"/>
      <c r="D1115" s="390" t="s">
        <v>191</v>
      </c>
      <c r="E1115" s="435"/>
      <c r="F1115" s="134" t="s">
        <v>2464</v>
      </c>
      <c r="G1115" s="429"/>
      <c r="H1115" s="176"/>
      <c r="I1115" s="176"/>
      <c r="J1115" s="176"/>
      <c r="K1115" s="176"/>
      <c r="L1115" s="176"/>
      <c r="M1115" s="176"/>
      <c r="N1115" s="176"/>
      <c r="O1115" s="176"/>
      <c r="P1115" s="176"/>
      <c r="Q1115" s="430"/>
      <c r="R1115" s="430"/>
      <c r="S1115" s="430"/>
      <c r="T1115" s="430"/>
      <c r="U1115" s="430"/>
      <c r="V1115" s="430"/>
      <c r="W1115" s="430"/>
      <c r="X1115" s="430"/>
      <c r="Y1115" s="430"/>
      <c r="Z1115" s="430"/>
    </row>
  </sheetData>
  <autoFilter ref="$A$1:$Z$477">
    <sortState ref="A1:Z477">
      <sortCondition ref="D1:D477"/>
    </sortState>
  </autoFilter>
  <dataValidations>
    <dataValidation type="list" allowBlank="1" showErrorMessage="1" sqref="F16:F18">
      <formula1>#REF!</formula1>
    </dataValidation>
    <dataValidation type="list" allowBlank="1" showErrorMessage="1" sqref="F2:F15 F19:F522 F547:F595 F598:F669 F709:F1115">
      <formula1>"APPLE,SAMSUNG,NINTENDO,DJI,SONY,META"</formula1>
    </dataValidation>
    <dataValidation type="list" allowBlank="1" showErrorMessage="1" sqref="C2:C1115">
      <formula1>Datos!N$2:N1115</formula1>
    </dataValidation>
    <dataValidation type="list" allowBlank="1" showErrorMessage="1" sqref="D2:D1115">
      <formula1>"ENVIOS,REPUESTOS,SMARTWATCH,FOTOGRAFIA,USED-CELL,CELL-NEW,VARIOS,FINANZAS,ACCESORIOS,NOTE/MAC,TABLET/IPADS,CPO-CELL,ASIS-CELL,GAMERS,CPO-WATCH,GADGETS"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2" max="2" width="72.63"/>
  </cols>
  <sheetData>
    <row r="1">
      <c r="A1" s="437"/>
      <c r="B1" s="438" t="str">
        <f>"Total de Registros: " &amp; SUBTOTAL(3, A4:A1000)
</f>
        <v>Total de Registros: 344</v>
      </c>
      <c r="C1" s="438" t="s">
        <v>2556</v>
      </c>
    </row>
    <row r="2">
      <c r="A2" s="437"/>
      <c r="B2" s="439"/>
      <c r="C2" s="440"/>
    </row>
    <row r="3">
      <c r="A3" s="441" t="s">
        <v>485</v>
      </c>
      <c r="B3" s="442" t="s">
        <v>2557</v>
      </c>
      <c r="C3" s="443" t="s">
        <v>2558</v>
      </c>
    </row>
    <row r="4">
      <c r="A4" s="444" t="s">
        <v>2559</v>
      </c>
      <c r="B4" s="437" t="s">
        <v>2560</v>
      </c>
      <c r="C4" s="445">
        <v>9.55</v>
      </c>
    </row>
    <row r="5">
      <c r="A5" s="444" t="s">
        <v>2561</v>
      </c>
      <c r="B5" s="437" t="s">
        <v>2562</v>
      </c>
      <c r="C5" s="445">
        <v>16.89</v>
      </c>
    </row>
    <row r="6">
      <c r="A6" s="444" t="s">
        <v>2563</v>
      </c>
      <c r="B6" s="437" t="s">
        <v>2564</v>
      </c>
      <c r="C6" s="445">
        <v>0.68</v>
      </c>
    </row>
    <row r="7">
      <c r="A7" s="444" t="s">
        <v>2565</v>
      </c>
      <c r="B7" s="437" t="s">
        <v>2566</v>
      </c>
      <c r="C7" s="445">
        <v>0.71</v>
      </c>
    </row>
    <row r="8">
      <c r="A8" s="444" t="s">
        <v>2567</v>
      </c>
      <c r="B8" s="437" t="s">
        <v>2568</v>
      </c>
      <c r="C8" s="445">
        <v>2.24</v>
      </c>
    </row>
    <row r="9">
      <c r="A9" s="444" t="s">
        <v>2569</v>
      </c>
      <c r="B9" s="437" t="s">
        <v>2570</v>
      </c>
      <c r="C9" s="445">
        <v>2.24</v>
      </c>
    </row>
    <row r="10">
      <c r="A10" s="444" t="s">
        <v>2571</v>
      </c>
      <c r="B10" s="437" t="s">
        <v>2572</v>
      </c>
      <c r="C10" s="445">
        <v>2.24</v>
      </c>
    </row>
    <row r="11">
      <c r="A11" s="444" t="s">
        <v>2573</v>
      </c>
      <c r="B11" s="437" t="s">
        <v>2574</v>
      </c>
      <c r="C11" s="445">
        <v>2.24</v>
      </c>
    </row>
    <row r="12">
      <c r="A12" s="444" t="s">
        <v>2575</v>
      </c>
      <c r="B12" s="437" t="s">
        <v>2576</v>
      </c>
      <c r="C12" s="445">
        <v>0.24</v>
      </c>
    </row>
    <row r="13">
      <c r="A13" s="444" t="s">
        <v>2577</v>
      </c>
      <c r="B13" s="437" t="s">
        <v>2578</v>
      </c>
      <c r="C13" s="445">
        <v>0.05</v>
      </c>
    </row>
    <row r="14">
      <c r="A14" s="444" t="s">
        <v>2579</v>
      </c>
      <c r="B14" s="437" t="s">
        <v>2580</v>
      </c>
      <c r="C14" s="445">
        <v>7.31</v>
      </c>
    </row>
    <row r="15">
      <c r="A15" s="444" t="s">
        <v>2581</v>
      </c>
      <c r="B15" s="437" t="s">
        <v>2582</v>
      </c>
      <c r="C15" s="445">
        <v>7.7</v>
      </c>
    </row>
    <row r="16">
      <c r="A16" s="444" t="s">
        <v>2583</v>
      </c>
      <c r="B16" s="437" t="s">
        <v>2584</v>
      </c>
      <c r="C16" s="445">
        <v>7.26</v>
      </c>
    </row>
    <row r="17">
      <c r="A17" s="444" t="s">
        <v>2585</v>
      </c>
      <c r="B17" s="437" t="s">
        <v>2586</v>
      </c>
      <c r="C17" s="445">
        <v>0.31</v>
      </c>
    </row>
    <row r="18">
      <c r="A18" s="444" t="s">
        <v>2587</v>
      </c>
      <c r="B18" s="437" t="s">
        <v>2588</v>
      </c>
      <c r="C18" s="445">
        <v>9.04</v>
      </c>
    </row>
    <row r="19">
      <c r="A19" s="444" t="s">
        <v>2589</v>
      </c>
      <c r="B19" s="437" t="s">
        <v>2590</v>
      </c>
      <c r="C19" s="445">
        <v>8.4</v>
      </c>
    </row>
    <row r="20">
      <c r="A20" s="444" t="s">
        <v>2591</v>
      </c>
      <c r="B20" s="437" t="s">
        <v>2592</v>
      </c>
      <c r="C20" s="445">
        <v>0.78</v>
      </c>
    </row>
    <row r="21">
      <c r="A21" s="444" t="s">
        <v>1136</v>
      </c>
      <c r="B21" s="437" t="s">
        <v>2593</v>
      </c>
      <c r="C21" s="445">
        <v>9.9</v>
      </c>
    </row>
    <row r="22">
      <c r="A22" s="444" t="s">
        <v>2594</v>
      </c>
      <c r="B22" s="437" t="s">
        <v>2595</v>
      </c>
      <c r="C22" s="445">
        <v>0.7</v>
      </c>
    </row>
    <row r="23">
      <c r="A23" s="444" t="s">
        <v>2596</v>
      </c>
      <c r="B23" s="437" t="s">
        <v>2597</v>
      </c>
      <c r="C23" s="445">
        <v>0.1</v>
      </c>
    </row>
    <row r="24">
      <c r="A24" s="444" t="s">
        <v>1138</v>
      </c>
      <c r="B24" s="437" t="s">
        <v>2598</v>
      </c>
      <c r="C24" s="445">
        <v>9.14</v>
      </c>
    </row>
    <row r="25">
      <c r="A25" s="444" t="s">
        <v>2599</v>
      </c>
      <c r="B25" s="437" t="s">
        <v>2600</v>
      </c>
      <c r="C25" s="445">
        <v>0.78</v>
      </c>
    </row>
    <row r="26" hidden="1">
      <c r="A26" s="444" t="s">
        <v>2601</v>
      </c>
      <c r="B26" s="437" t="s">
        <v>2602</v>
      </c>
      <c r="C26" s="445">
        <v>5.11</v>
      </c>
    </row>
    <row r="27" hidden="1">
      <c r="A27" s="444" t="s">
        <v>2603</v>
      </c>
      <c r="B27" s="437" t="s">
        <v>2604</v>
      </c>
      <c r="C27" s="445">
        <v>5.35</v>
      </c>
    </row>
    <row r="28">
      <c r="A28" s="444" t="s">
        <v>2605</v>
      </c>
      <c r="B28" s="437" t="s">
        <v>2606</v>
      </c>
      <c r="C28" s="445">
        <v>7.25</v>
      </c>
    </row>
    <row r="29">
      <c r="A29" s="444" t="s">
        <v>2371</v>
      </c>
      <c r="B29" s="437" t="s">
        <v>2607</v>
      </c>
      <c r="C29" s="445">
        <v>10.19</v>
      </c>
    </row>
    <row r="30" hidden="1">
      <c r="A30" s="444" t="s">
        <v>2608</v>
      </c>
      <c r="B30" s="437" t="s">
        <v>2609</v>
      </c>
      <c r="C30" s="445">
        <v>13.33</v>
      </c>
    </row>
    <row r="31">
      <c r="A31" s="444" t="s">
        <v>2610</v>
      </c>
      <c r="B31" s="437" t="s">
        <v>2611</v>
      </c>
      <c r="C31" s="445">
        <v>0.11</v>
      </c>
    </row>
    <row r="32">
      <c r="A32" s="444" t="s">
        <v>2612</v>
      </c>
      <c r="B32" s="437" t="s">
        <v>2613</v>
      </c>
      <c r="C32" s="445">
        <v>0.08</v>
      </c>
    </row>
    <row r="33">
      <c r="A33" s="444" t="s">
        <v>2614</v>
      </c>
      <c r="B33" s="437" t="s">
        <v>2615</v>
      </c>
      <c r="C33" s="445">
        <v>0.31</v>
      </c>
    </row>
    <row r="34">
      <c r="A34" s="444" t="s">
        <v>2616</v>
      </c>
      <c r="B34" s="437" t="s">
        <v>2617</v>
      </c>
      <c r="C34" s="445">
        <v>1.23</v>
      </c>
    </row>
    <row r="35">
      <c r="A35" s="444" t="s">
        <v>2618</v>
      </c>
      <c r="B35" s="437" t="s">
        <v>2619</v>
      </c>
      <c r="C35" s="445">
        <v>9.59</v>
      </c>
    </row>
    <row r="36">
      <c r="A36" s="444" t="s">
        <v>2620</v>
      </c>
      <c r="B36" s="437" t="s">
        <v>2621</v>
      </c>
      <c r="C36" s="445">
        <v>0.35</v>
      </c>
    </row>
    <row r="37">
      <c r="A37" s="444" t="s">
        <v>2372</v>
      </c>
      <c r="B37" s="437" t="s">
        <v>2622</v>
      </c>
      <c r="C37" s="445">
        <v>11.0</v>
      </c>
    </row>
    <row r="38">
      <c r="A38" s="444" t="s">
        <v>2362</v>
      </c>
      <c r="B38" s="437" t="s">
        <v>2623</v>
      </c>
      <c r="C38" s="445">
        <v>12.26</v>
      </c>
    </row>
    <row r="39">
      <c r="A39" s="444" t="s">
        <v>2624</v>
      </c>
      <c r="B39" s="437" t="s">
        <v>2625</v>
      </c>
      <c r="C39" s="445">
        <v>0.61</v>
      </c>
    </row>
    <row r="40">
      <c r="A40" s="444" t="s">
        <v>2626</v>
      </c>
      <c r="B40" s="437" t="s">
        <v>2627</v>
      </c>
      <c r="C40" s="445">
        <v>0.75</v>
      </c>
    </row>
    <row r="41">
      <c r="A41" s="444" t="s">
        <v>2628</v>
      </c>
      <c r="B41" s="437" t="s">
        <v>2629</v>
      </c>
      <c r="C41" s="445">
        <v>0.81</v>
      </c>
    </row>
    <row r="42">
      <c r="A42" s="444" t="s">
        <v>2630</v>
      </c>
      <c r="B42" s="437" t="s">
        <v>2631</v>
      </c>
      <c r="C42" s="445">
        <v>9.61</v>
      </c>
    </row>
    <row r="43">
      <c r="A43" s="444" t="s">
        <v>2632</v>
      </c>
      <c r="B43" s="437" t="s">
        <v>2633</v>
      </c>
      <c r="C43" s="445">
        <v>9.83</v>
      </c>
    </row>
    <row r="44">
      <c r="A44" s="444" t="s">
        <v>2373</v>
      </c>
      <c r="B44" s="437" t="s">
        <v>2634</v>
      </c>
      <c r="C44" s="445">
        <v>13.01</v>
      </c>
    </row>
    <row r="45">
      <c r="A45" s="444" t="s">
        <v>2635</v>
      </c>
      <c r="B45" s="437" t="s">
        <v>2636</v>
      </c>
      <c r="C45" s="445">
        <v>0.81</v>
      </c>
    </row>
    <row r="46">
      <c r="A46" s="444" t="s">
        <v>2637</v>
      </c>
      <c r="B46" s="437" t="s">
        <v>2638</v>
      </c>
      <c r="C46" s="445">
        <v>30.19</v>
      </c>
    </row>
    <row r="47">
      <c r="A47" s="444" t="s">
        <v>2639</v>
      </c>
      <c r="B47" s="437" t="s">
        <v>2640</v>
      </c>
      <c r="C47" s="445">
        <v>17.65</v>
      </c>
    </row>
    <row r="48">
      <c r="A48" s="444" t="s">
        <v>2374</v>
      </c>
      <c r="B48" s="437" t="s">
        <v>2641</v>
      </c>
      <c r="C48" s="445">
        <v>15.78</v>
      </c>
    </row>
    <row r="49">
      <c r="A49" s="444" t="s">
        <v>2642</v>
      </c>
      <c r="B49" s="437" t="s">
        <v>2643</v>
      </c>
      <c r="C49" s="445">
        <v>0.74</v>
      </c>
    </row>
    <row r="50">
      <c r="A50" s="444" t="s">
        <v>2644</v>
      </c>
      <c r="B50" s="437" t="s">
        <v>2645</v>
      </c>
      <c r="C50" s="445">
        <v>1.08</v>
      </c>
    </row>
    <row r="51">
      <c r="A51" s="444" t="s">
        <v>2646</v>
      </c>
      <c r="B51" s="437" t="s">
        <v>2647</v>
      </c>
      <c r="C51" s="445">
        <v>19.31</v>
      </c>
    </row>
    <row r="52">
      <c r="A52" s="444" t="s">
        <v>2648</v>
      </c>
      <c r="B52" s="437" t="s">
        <v>2649</v>
      </c>
      <c r="C52" s="445">
        <v>15.84</v>
      </c>
    </row>
    <row r="53">
      <c r="A53" s="444" t="s">
        <v>2650</v>
      </c>
      <c r="B53" s="437" t="s">
        <v>2651</v>
      </c>
      <c r="C53" s="445">
        <v>0.2</v>
      </c>
    </row>
    <row r="54" hidden="1">
      <c r="A54" s="444" t="s">
        <v>2652</v>
      </c>
      <c r="B54" s="437" t="s">
        <v>2653</v>
      </c>
      <c r="C54" s="445">
        <v>0.86</v>
      </c>
    </row>
    <row r="55" hidden="1">
      <c r="A55" s="444" t="s">
        <v>2654</v>
      </c>
      <c r="B55" s="437" t="s">
        <v>2655</v>
      </c>
      <c r="C55" s="445">
        <v>0.44</v>
      </c>
    </row>
    <row r="56" hidden="1">
      <c r="A56" s="444" t="s">
        <v>2656</v>
      </c>
      <c r="B56" s="437" t="s">
        <v>2657</v>
      </c>
      <c r="C56" s="445">
        <v>0.75</v>
      </c>
    </row>
    <row r="57" hidden="1">
      <c r="A57" s="444" t="s">
        <v>2658</v>
      </c>
      <c r="B57" s="437" t="s">
        <v>2659</v>
      </c>
      <c r="C57" s="445">
        <v>1.13</v>
      </c>
    </row>
    <row r="58">
      <c r="A58" s="444" t="s">
        <v>2660</v>
      </c>
      <c r="B58" s="437" t="s">
        <v>2661</v>
      </c>
      <c r="C58" s="445">
        <v>0.73</v>
      </c>
    </row>
    <row r="59">
      <c r="A59" s="444" t="s">
        <v>2662</v>
      </c>
      <c r="B59" s="437" t="s">
        <v>2663</v>
      </c>
      <c r="C59" s="445">
        <v>0.71</v>
      </c>
    </row>
    <row r="60">
      <c r="A60" s="444" t="s">
        <v>2664</v>
      </c>
      <c r="B60" s="437" t="s">
        <v>2665</v>
      </c>
      <c r="C60" s="445">
        <v>0.34</v>
      </c>
    </row>
    <row r="61">
      <c r="A61" s="444" t="s">
        <v>2666</v>
      </c>
      <c r="B61" s="437" t="s">
        <v>2667</v>
      </c>
      <c r="C61" s="445">
        <v>0.75</v>
      </c>
    </row>
    <row r="62">
      <c r="A62" s="444" t="s">
        <v>2668</v>
      </c>
      <c r="B62" s="437" t="s">
        <v>2669</v>
      </c>
      <c r="C62" s="445">
        <v>0.73</v>
      </c>
    </row>
    <row r="63">
      <c r="A63" s="444" t="s">
        <v>2670</v>
      </c>
      <c r="B63" s="437" t="s">
        <v>2671</v>
      </c>
      <c r="C63" s="445">
        <v>0.89</v>
      </c>
    </row>
    <row r="64">
      <c r="A64" s="444" t="s">
        <v>2672</v>
      </c>
      <c r="B64" s="437" t="s">
        <v>2673</v>
      </c>
      <c r="C64" s="445">
        <v>9.66</v>
      </c>
    </row>
    <row r="65">
      <c r="A65" s="444" t="s">
        <v>2674</v>
      </c>
      <c r="B65" s="437" t="s">
        <v>2675</v>
      </c>
      <c r="C65" s="445">
        <v>10.95</v>
      </c>
    </row>
    <row r="66">
      <c r="A66" s="444" t="s">
        <v>2370</v>
      </c>
      <c r="B66" s="437" t="s">
        <v>2676</v>
      </c>
      <c r="C66" s="445">
        <v>9.85</v>
      </c>
    </row>
    <row r="67">
      <c r="A67" s="444" t="s">
        <v>2677</v>
      </c>
      <c r="B67" s="437" t="s">
        <v>2678</v>
      </c>
      <c r="C67" s="445">
        <v>11.76</v>
      </c>
    </row>
    <row r="68">
      <c r="A68" s="444" t="s">
        <v>2436</v>
      </c>
      <c r="B68" s="437" t="s">
        <v>2679</v>
      </c>
      <c r="C68" s="445">
        <v>10.45</v>
      </c>
    </row>
    <row r="69">
      <c r="A69" s="444" t="s">
        <v>2445</v>
      </c>
      <c r="B69" s="437" t="s">
        <v>2680</v>
      </c>
      <c r="C69" s="445">
        <v>12.24</v>
      </c>
    </row>
    <row r="70">
      <c r="A70" s="444" t="s">
        <v>2360</v>
      </c>
      <c r="B70" s="437" t="s">
        <v>2681</v>
      </c>
      <c r="C70" s="445">
        <v>12.79</v>
      </c>
    </row>
    <row r="71">
      <c r="A71" s="444" t="s">
        <v>2365</v>
      </c>
      <c r="B71" s="437" t="s">
        <v>2682</v>
      </c>
      <c r="C71" s="445">
        <v>14.36</v>
      </c>
    </row>
    <row r="72" hidden="1">
      <c r="A72" s="444" t="s">
        <v>2683</v>
      </c>
      <c r="B72" s="437" t="s">
        <v>2684</v>
      </c>
      <c r="C72" s="445">
        <v>16.38</v>
      </c>
    </row>
    <row r="73" hidden="1">
      <c r="A73" s="444" t="s">
        <v>2685</v>
      </c>
      <c r="B73" s="437" t="s">
        <v>2686</v>
      </c>
      <c r="C73" s="445">
        <v>18.8</v>
      </c>
    </row>
    <row r="74" hidden="1">
      <c r="A74" s="444" t="s">
        <v>2687</v>
      </c>
      <c r="B74" s="437" t="s">
        <v>2688</v>
      </c>
      <c r="C74" s="445">
        <v>20.51</v>
      </c>
    </row>
    <row r="75" hidden="1">
      <c r="A75" s="444" t="s">
        <v>2689</v>
      </c>
      <c r="B75" s="437" t="s">
        <v>2690</v>
      </c>
      <c r="C75" s="445">
        <v>21.31</v>
      </c>
    </row>
    <row r="76" hidden="1">
      <c r="A76" s="444" t="s">
        <v>2691</v>
      </c>
      <c r="B76" s="437" t="s">
        <v>2692</v>
      </c>
      <c r="C76" s="445">
        <v>31.38</v>
      </c>
    </row>
    <row r="77" hidden="1">
      <c r="A77" s="444" t="s">
        <v>2693</v>
      </c>
      <c r="B77" s="437" t="s">
        <v>2694</v>
      </c>
      <c r="C77" s="445">
        <v>28.64</v>
      </c>
    </row>
    <row r="78" hidden="1">
      <c r="A78" s="444" t="s">
        <v>2695</v>
      </c>
      <c r="B78" s="437" t="s">
        <v>2696</v>
      </c>
      <c r="C78" s="445">
        <v>26.59</v>
      </c>
    </row>
    <row r="79" hidden="1">
      <c r="A79" s="444" t="s">
        <v>2697</v>
      </c>
      <c r="B79" s="437" t="s">
        <v>2698</v>
      </c>
      <c r="C79" s="445">
        <v>24.73</v>
      </c>
    </row>
    <row r="80" hidden="1">
      <c r="A80" s="444" t="s">
        <v>2699</v>
      </c>
      <c r="B80" s="437" t="s">
        <v>2700</v>
      </c>
      <c r="C80" s="445">
        <v>26.88</v>
      </c>
    </row>
    <row r="81" hidden="1">
      <c r="A81" s="444" t="s">
        <v>2701</v>
      </c>
      <c r="B81" s="437" t="s">
        <v>2702</v>
      </c>
      <c r="C81" s="445">
        <v>29.38</v>
      </c>
    </row>
    <row r="82" hidden="1">
      <c r="A82" s="444" t="s">
        <v>2703</v>
      </c>
      <c r="B82" s="437" t="s">
        <v>2704</v>
      </c>
      <c r="C82" s="445">
        <v>34.96</v>
      </c>
    </row>
    <row r="83" hidden="1">
      <c r="A83" s="444" t="s">
        <v>2705</v>
      </c>
      <c r="B83" s="437" t="s">
        <v>2706</v>
      </c>
      <c r="C83" s="445">
        <v>164.14</v>
      </c>
    </row>
    <row r="84" hidden="1">
      <c r="A84" s="444" t="s">
        <v>2707</v>
      </c>
      <c r="B84" s="437" t="s">
        <v>2708</v>
      </c>
      <c r="C84" s="445">
        <v>163.91</v>
      </c>
    </row>
    <row r="85" hidden="1">
      <c r="A85" s="444" t="s">
        <v>2709</v>
      </c>
      <c r="B85" s="437" t="s">
        <v>2710</v>
      </c>
      <c r="C85" s="445">
        <v>153.33</v>
      </c>
    </row>
    <row r="86" hidden="1">
      <c r="A86" s="444" t="s">
        <v>2711</v>
      </c>
      <c r="B86" s="437" t="s">
        <v>2712</v>
      </c>
      <c r="C86" s="445">
        <v>171.73</v>
      </c>
    </row>
    <row r="87" hidden="1">
      <c r="A87" s="444" t="s">
        <v>2713</v>
      </c>
      <c r="B87" s="437" t="s">
        <v>2714</v>
      </c>
      <c r="C87" s="445">
        <v>149.96</v>
      </c>
    </row>
    <row r="88" hidden="1">
      <c r="A88" s="444" t="s">
        <v>2715</v>
      </c>
      <c r="B88" s="437" t="s">
        <v>2716</v>
      </c>
      <c r="C88" s="445">
        <v>150.34</v>
      </c>
    </row>
    <row r="89" hidden="1">
      <c r="A89" s="444" t="s">
        <v>2717</v>
      </c>
      <c r="B89" s="437" t="s">
        <v>2718</v>
      </c>
      <c r="C89" s="445">
        <v>146.94</v>
      </c>
    </row>
    <row r="90" hidden="1">
      <c r="A90" s="444" t="s">
        <v>2719</v>
      </c>
      <c r="B90" s="437" t="s">
        <v>2720</v>
      </c>
      <c r="C90" s="445">
        <v>152.34</v>
      </c>
    </row>
    <row r="91" hidden="1">
      <c r="A91" s="444" t="s">
        <v>2721</v>
      </c>
      <c r="B91" s="437" t="s">
        <v>2722</v>
      </c>
      <c r="C91" s="445">
        <v>157.96</v>
      </c>
    </row>
    <row r="92" hidden="1">
      <c r="A92" s="444" t="s">
        <v>2723</v>
      </c>
      <c r="B92" s="437" t="s">
        <v>2724</v>
      </c>
      <c r="C92" s="445">
        <v>149.24</v>
      </c>
    </row>
    <row r="93" hidden="1">
      <c r="A93" s="444" t="s">
        <v>2725</v>
      </c>
      <c r="B93" s="437" t="s">
        <v>2726</v>
      </c>
      <c r="C93" s="445">
        <v>112.29</v>
      </c>
    </row>
    <row r="94" hidden="1">
      <c r="A94" s="444" t="s">
        <v>2727</v>
      </c>
      <c r="B94" s="437" t="s">
        <v>2728</v>
      </c>
      <c r="C94" s="445">
        <v>105.86</v>
      </c>
    </row>
    <row r="95" hidden="1">
      <c r="A95" s="444" t="s">
        <v>2729</v>
      </c>
      <c r="B95" s="437" t="s">
        <v>2730</v>
      </c>
      <c r="C95" s="445">
        <v>110.37</v>
      </c>
    </row>
    <row r="96">
      <c r="A96" s="444" t="s">
        <v>2731</v>
      </c>
      <c r="B96" s="437" t="s">
        <v>2732</v>
      </c>
      <c r="C96" s="445">
        <v>2.08</v>
      </c>
    </row>
    <row r="97" hidden="1">
      <c r="A97" s="444" t="s">
        <v>2733</v>
      </c>
      <c r="B97" s="437" t="s">
        <v>2734</v>
      </c>
      <c r="C97" s="445">
        <v>149.1</v>
      </c>
    </row>
    <row r="98" hidden="1">
      <c r="A98" s="444" t="s">
        <v>2735</v>
      </c>
      <c r="B98" s="437" t="s">
        <v>2736</v>
      </c>
      <c r="C98" s="445">
        <v>143.85</v>
      </c>
    </row>
    <row r="99" hidden="1">
      <c r="A99" s="444" t="s">
        <v>2737</v>
      </c>
      <c r="B99" s="437" t="s">
        <v>2738</v>
      </c>
      <c r="C99" s="445">
        <v>56.46</v>
      </c>
    </row>
    <row r="100" hidden="1">
      <c r="A100" s="444" t="s">
        <v>2739</v>
      </c>
      <c r="B100" s="437" t="s">
        <v>2740</v>
      </c>
      <c r="C100" s="445">
        <v>57.75</v>
      </c>
    </row>
    <row r="101" hidden="1">
      <c r="A101" s="444" t="s">
        <v>2741</v>
      </c>
      <c r="B101" s="437" t="s">
        <v>2742</v>
      </c>
      <c r="C101" s="445">
        <v>59.03</v>
      </c>
    </row>
    <row r="102" hidden="1">
      <c r="A102" s="444" t="s">
        <v>2743</v>
      </c>
      <c r="B102" s="437" t="s">
        <v>2744</v>
      </c>
      <c r="C102" s="445">
        <v>52.71</v>
      </c>
    </row>
    <row r="103" hidden="1">
      <c r="A103" s="444" t="s">
        <v>2745</v>
      </c>
      <c r="B103" s="437" t="s">
        <v>2746</v>
      </c>
      <c r="C103" s="445">
        <v>0.75</v>
      </c>
    </row>
    <row r="104">
      <c r="A104" s="444" t="s">
        <v>2747</v>
      </c>
      <c r="B104" s="437" t="s">
        <v>2748</v>
      </c>
      <c r="C104" s="445">
        <v>6.89</v>
      </c>
    </row>
    <row r="105" hidden="1">
      <c r="A105" s="444" t="s">
        <v>2749</v>
      </c>
      <c r="B105" s="437" t="s">
        <v>2750</v>
      </c>
      <c r="C105" s="445">
        <v>58.14</v>
      </c>
    </row>
    <row r="106" hidden="1">
      <c r="A106" s="444" t="s">
        <v>2751</v>
      </c>
      <c r="B106" s="437" t="s">
        <v>2752</v>
      </c>
      <c r="C106" s="445">
        <v>4.98</v>
      </c>
    </row>
    <row r="107" hidden="1">
      <c r="A107" s="444" t="s">
        <v>2753</v>
      </c>
      <c r="B107" s="437" t="s">
        <v>2754</v>
      </c>
      <c r="C107" s="445">
        <v>53.6</v>
      </c>
    </row>
    <row r="108" hidden="1">
      <c r="A108" s="444" t="s">
        <v>2755</v>
      </c>
      <c r="B108" s="437" t="s">
        <v>2756</v>
      </c>
      <c r="C108" s="445">
        <v>54.96</v>
      </c>
    </row>
    <row r="109" hidden="1">
      <c r="A109" s="444" t="s">
        <v>2757</v>
      </c>
      <c r="B109" s="437" t="s">
        <v>2758</v>
      </c>
      <c r="C109" s="445">
        <v>52.2</v>
      </c>
    </row>
    <row r="110" hidden="1">
      <c r="A110" s="444" t="s">
        <v>2759</v>
      </c>
      <c r="B110" s="437" t="s">
        <v>2760</v>
      </c>
      <c r="C110" s="445">
        <v>40.3</v>
      </c>
    </row>
    <row r="111" hidden="1">
      <c r="A111" s="444" t="s">
        <v>2761</v>
      </c>
      <c r="B111" s="437" t="s">
        <v>2762</v>
      </c>
      <c r="C111" s="445">
        <v>39.54</v>
      </c>
    </row>
    <row r="112" hidden="1">
      <c r="A112" s="444" t="s">
        <v>2763</v>
      </c>
      <c r="B112" s="437" t="s">
        <v>2764</v>
      </c>
      <c r="C112" s="445">
        <v>3.39</v>
      </c>
    </row>
    <row r="113">
      <c r="A113" s="444" t="s">
        <v>2361</v>
      </c>
      <c r="B113" s="437" t="s">
        <v>2765</v>
      </c>
      <c r="C113" s="445">
        <v>17.15</v>
      </c>
    </row>
    <row r="114" hidden="1">
      <c r="A114" s="444" t="s">
        <v>2766</v>
      </c>
      <c r="B114" s="437" t="s">
        <v>2767</v>
      </c>
      <c r="C114" s="445">
        <v>37.71</v>
      </c>
    </row>
    <row r="115" hidden="1">
      <c r="A115" s="444" t="s">
        <v>2768</v>
      </c>
      <c r="B115" s="437" t="s">
        <v>2769</v>
      </c>
      <c r="C115" s="445">
        <v>5.73</v>
      </c>
    </row>
    <row r="116" hidden="1">
      <c r="A116" s="444" t="s">
        <v>2770</v>
      </c>
      <c r="B116" s="437" t="s">
        <v>2771</v>
      </c>
      <c r="C116" s="445">
        <v>1.95</v>
      </c>
    </row>
    <row r="117" hidden="1">
      <c r="A117" s="444" t="s">
        <v>2772</v>
      </c>
      <c r="B117" s="437" t="s">
        <v>2773</v>
      </c>
      <c r="C117" s="445">
        <v>42.51</v>
      </c>
    </row>
    <row r="118" hidden="1">
      <c r="A118" s="444" t="s">
        <v>2774</v>
      </c>
      <c r="B118" s="437" t="s">
        <v>2775</v>
      </c>
      <c r="C118" s="445">
        <v>48.68</v>
      </c>
    </row>
    <row r="119" hidden="1">
      <c r="A119" s="444" t="s">
        <v>2776</v>
      </c>
      <c r="B119" s="437" t="s">
        <v>2777</v>
      </c>
      <c r="C119" s="445">
        <v>1.15</v>
      </c>
    </row>
    <row r="120" hidden="1">
      <c r="A120" s="444" t="s">
        <v>2778</v>
      </c>
      <c r="B120" s="437" t="s">
        <v>2779</v>
      </c>
      <c r="C120" s="445">
        <v>1.06</v>
      </c>
    </row>
    <row r="121" hidden="1">
      <c r="A121" s="444" t="s">
        <v>2780</v>
      </c>
      <c r="B121" s="437" t="s">
        <v>2781</v>
      </c>
      <c r="C121" s="445">
        <v>1.18</v>
      </c>
    </row>
    <row r="122" hidden="1">
      <c r="A122" s="444" t="s">
        <v>2782</v>
      </c>
      <c r="B122" s="437" t="s">
        <v>2783</v>
      </c>
      <c r="C122" s="445">
        <v>40.59</v>
      </c>
    </row>
    <row r="123" hidden="1">
      <c r="A123" s="444" t="s">
        <v>2784</v>
      </c>
      <c r="B123" s="437" t="s">
        <v>2785</v>
      </c>
      <c r="C123" s="445">
        <v>0.5</v>
      </c>
    </row>
    <row r="124" hidden="1">
      <c r="A124" s="444" t="s">
        <v>2786</v>
      </c>
      <c r="B124" s="437" t="s">
        <v>2787</v>
      </c>
      <c r="C124" s="445">
        <v>41.74</v>
      </c>
    </row>
    <row r="125" hidden="1">
      <c r="A125" s="444" t="s">
        <v>2788</v>
      </c>
      <c r="B125" s="437" t="s">
        <v>2789</v>
      </c>
      <c r="C125" s="445">
        <v>4.66</v>
      </c>
    </row>
    <row r="126" hidden="1">
      <c r="A126" s="444" t="s">
        <v>2790</v>
      </c>
      <c r="B126" s="437" t="s">
        <v>2791</v>
      </c>
      <c r="C126" s="445">
        <v>0.88</v>
      </c>
    </row>
    <row r="127" hidden="1">
      <c r="A127" s="444" t="s">
        <v>2792</v>
      </c>
      <c r="B127" s="437" t="s">
        <v>2793</v>
      </c>
      <c r="C127" s="445">
        <v>42.91</v>
      </c>
    </row>
    <row r="128" hidden="1">
      <c r="A128" s="444" t="s">
        <v>2794</v>
      </c>
      <c r="B128" s="437" t="s">
        <v>2795</v>
      </c>
      <c r="C128" s="445">
        <v>1.09</v>
      </c>
    </row>
    <row r="129" hidden="1">
      <c r="A129" s="444" t="s">
        <v>2796</v>
      </c>
      <c r="B129" s="437" t="s">
        <v>2797</v>
      </c>
      <c r="C129" s="445">
        <v>18.03</v>
      </c>
    </row>
    <row r="130" hidden="1">
      <c r="A130" s="444" t="s">
        <v>2798</v>
      </c>
      <c r="B130" s="437" t="s">
        <v>2799</v>
      </c>
      <c r="C130" s="445">
        <v>40.29</v>
      </c>
    </row>
    <row r="131" hidden="1">
      <c r="A131" s="444" t="s">
        <v>2800</v>
      </c>
      <c r="B131" s="437" t="s">
        <v>2801</v>
      </c>
      <c r="C131" s="445">
        <v>5.76</v>
      </c>
    </row>
    <row r="132" hidden="1">
      <c r="A132" s="444" t="s">
        <v>2802</v>
      </c>
      <c r="B132" s="437" t="s">
        <v>2803</v>
      </c>
      <c r="C132" s="445">
        <v>42.83</v>
      </c>
    </row>
    <row r="133" hidden="1">
      <c r="A133" s="444" t="s">
        <v>2804</v>
      </c>
      <c r="B133" s="437" t="s">
        <v>2805</v>
      </c>
      <c r="C133" s="445">
        <v>39.86</v>
      </c>
    </row>
    <row r="134" hidden="1">
      <c r="A134" s="444" t="s">
        <v>2806</v>
      </c>
      <c r="B134" s="437" t="s">
        <v>2807</v>
      </c>
      <c r="C134" s="445">
        <v>55.55</v>
      </c>
    </row>
    <row r="135" hidden="1">
      <c r="A135" s="444" t="s">
        <v>2808</v>
      </c>
      <c r="B135" s="437" t="s">
        <v>2809</v>
      </c>
      <c r="C135" s="445">
        <v>0.96</v>
      </c>
    </row>
    <row r="136" hidden="1">
      <c r="A136" s="444" t="s">
        <v>2810</v>
      </c>
      <c r="B136" s="437" t="s">
        <v>2811</v>
      </c>
      <c r="C136" s="445">
        <v>1.04</v>
      </c>
    </row>
    <row r="137">
      <c r="A137" s="444" t="s">
        <v>2812</v>
      </c>
      <c r="B137" s="437" t="s">
        <v>2813</v>
      </c>
      <c r="C137" s="445">
        <v>9.2</v>
      </c>
    </row>
    <row r="138" hidden="1">
      <c r="A138" s="444" t="s">
        <v>2814</v>
      </c>
      <c r="B138" s="437" t="s">
        <v>2815</v>
      </c>
      <c r="C138" s="445">
        <v>0.75</v>
      </c>
    </row>
    <row r="139">
      <c r="A139" s="444" t="s">
        <v>2816</v>
      </c>
      <c r="B139" s="437" t="s">
        <v>2817</v>
      </c>
      <c r="C139" s="445">
        <v>0.9</v>
      </c>
    </row>
    <row r="140">
      <c r="A140" s="444" t="s">
        <v>2818</v>
      </c>
      <c r="B140" s="437" t="s">
        <v>2819</v>
      </c>
      <c r="C140" s="445">
        <v>0.88</v>
      </c>
    </row>
    <row r="141">
      <c r="A141" s="444" t="s">
        <v>2820</v>
      </c>
      <c r="B141" s="437" t="s">
        <v>2821</v>
      </c>
      <c r="C141" s="445">
        <v>0.85</v>
      </c>
    </row>
    <row r="142" hidden="1">
      <c r="A142" s="444" t="s">
        <v>2822</v>
      </c>
      <c r="B142" s="437" t="s">
        <v>2823</v>
      </c>
      <c r="C142" s="445">
        <v>56.99</v>
      </c>
    </row>
    <row r="143" hidden="1">
      <c r="A143" s="444" t="s">
        <v>2824</v>
      </c>
      <c r="B143" s="437" t="s">
        <v>2825</v>
      </c>
      <c r="C143" s="445">
        <v>61.28</v>
      </c>
    </row>
    <row r="144" hidden="1">
      <c r="A144" s="444" t="s">
        <v>2826</v>
      </c>
      <c r="B144" s="437" t="s">
        <v>2827</v>
      </c>
      <c r="C144" s="445">
        <v>44.46</v>
      </c>
    </row>
    <row r="145" hidden="1">
      <c r="A145" s="444" t="s">
        <v>2828</v>
      </c>
      <c r="B145" s="437" t="s">
        <v>2829</v>
      </c>
      <c r="C145" s="445">
        <v>67.69</v>
      </c>
    </row>
    <row r="146" hidden="1">
      <c r="A146" s="444" t="s">
        <v>2830</v>
      </c>
      <c r="B146" s="437" t="s">
        <v>2831</v>
      </c>
      <c r="C146" s="445">
        <v>74.92</v>
      </c>
    </row>
    <row r="147" hidden="1">
      <c r="A147" s="444" t="s">
        <v>2832</v>
      </c>
      <c r="B147" s="437" t="s">
        <v>2833</v>
      </c>
      <c r="C147" s="445">
        <v>47.38</v>
      </c>
    </row>
    <row r="148" hidden="1">
      <c r="A148" s="444" t="s">
        <v>2834</v>
      </c>
      <c r="B148" s="437" t="s">
        <v>2835</v>
      </c>
      <c r="C148" s="445">
        <v>59.93</v>
      </c>
    </row>
    <row r="149" hidden="1">
      <c r="A149" s="444" t="s">
        <v>2836</v>
      </c>
      <c r="B149" s="437" t="s">
        <v>2837</v>
      </c>
      <c r="C149" s="445">
        <v>51.34</v>
      </c>
    </row>
    <row r="150" hidden="1">
      <c r="A150" s="444" t="s">
        <v>2838</v>
      </c>
      <c r="B150" s="437" t="s">
        <v>2839</v>
      </c>
      <c r="C150" s="445">
        <v>66.79</v>
      </c>
    </row>
    <row r="151">
      <c r="A151" s="444" t="s">
        <v>2840</v>
      </c>
      <c r="B151" s="437" t="s">
        <v>2841</v>
      </c>
      <c r="C151" s="445">
        <v>0.88</v>
      </c>
    </row>
    <row r="152">
      <c r="A152" s="444" t="s">
        <v>2842</v>
      </c>
      <c r="B152" s="437" t="s">
        <v>2843</v>
      </c>
      <c r="C152" s="445">
        <v>0.83</v>
      </c>
    </row>
    <row r="153">
      <c r="A153" s="444" t="s">
        <v>2844</v>
      </c>
      <c r="B153" s="437" t="s">
        <v>2845</v>
      </c>
      <c r="C153" s="445">
        <v>0.9</v>
      </c>
    </row>
    <row r="154">
      <c r="A154" s="444" t="s">
        <v>2846</v>
      </c>
      <c r="B154" s="437" t="s">
        <v>2847</v>
      </c>
      <c r="C154" s="445">
        <v>0.88</v>
      </c>
    </row>
    <row r="155">
      <c r="A155" s="444" t="s">
        <v>2848</v>
      </c>
      <c r="B155" s="437" t="s">
        <v>2849</v>
      </c>
      <c r="C155" s="445">
        <v>0.88</v>
      </c>
    </row>
    <row r="156">
      <c r="A156" s="444" t="s">
        <v>2850</v>
      </c>
      <c r="B156" s="437" t="s">
        <v>2851</v>
      </c>
      <c r="C156" s="445">
        <v>0.88</v>
      </c>
    </row>
    <row r="157">
      <c r="A157" s="444" t="s">
        <v>2852</v>
      </c>
      <c r="B157" s="437" t="s">
        <v>2853</v>
      </c>
      <c r="C157" s="445">
        <v>2.14</v>
      </c>
    </row>
    <row r="158">
      <c r="A158" s="444" t="s">
        <v>2854</v>
      </c>
      <c r="B158" s="437" t="s">
        <v>2855</v>
      </c>
      <c r="C158" s="445">
        <v>1.38</v>
      </c>
    </row>
    <row r="159">
      <c r="A159" s="444" t="s">
        <v>2856</v>
      </c>
      <c r="B159" s="437" t="s">
        <v>2857</v>
      </c>
      <c r="C159" s="445">
        <v>1.38</v>
      </c>
    </row>
    <row r="160" hidden="1">
      <c r="A160" s="444" t="s">
        <v>2858</v>
      </c>
      <c r="B160" s="437" t="s">
        <v>2859</v>
      </c>
      <c r="C160" s="445">
        <v>5.41</v>
      </c>
    </row>
    <row r="161" hidden="1">
      <c r="A161" s="444" t="s">
        <v>2860</v>
      </c>
      <c r="B161" s="437" t="s">
        <v>2861</v>
      </c>
      <c r="C161" s="445">
        <v>6.24</v>
      </c>
    </row>
    <row r="162" hidden="1">
      <c r="A162" s="444" t="s">
        <v>2862</v>
      </c>
      <c r="B162" s="437" t="s">
        <v>2863</v>
      </c>
      <c r="C162" s="445">
        <v>18.85</v>
      </c>
    </row>
    <row r="163" hidden="1">
      <c r="A163" s="444" t="s">
        <v>2864</v>
      </c>
      <c r="B163" s="437" t="s">
        <v>2865</v>
      </c>
      <c r="C163" s="445">
        <v>8.11</v>
      </c>
    </row>
    <row r="164" hidden="1">
      <c r="A164" s="444" t="s">
        <v>2866</v>
      </c>
      <c r="B164" s="437" t="s">
        <v>2867</v>
      </c>
      <c r="C164" s="445">
        <v>39.99</v>
      </c>
    </row>
    <row r="165" hidden="1">
      <c r="A165" s="444" t="s">
        <v>2868</v>
      </c>
      <c r="B165" s="437" t="s">
        <v>2869</v>
      </c>
      <c r="C165" s="445">
        <v>1.79</v>
      </c>
    </row>
    <row r="166" hidden="1">
      <c r="A166" s="444" t="s">
        <v>2870</v>
      </c>
      <c r="B166" s="437" t="s">
        <v>2871</v>
      </c>
      <c r="C166" s="445">
        <v>26.53</v>
      </c>
    </row>
    <row r="167" hidden="1">
      <c r="A167" s="444" t="s">
        <v>2872</v>
      </c>
      <c r="B167" s="437" t="s">
        <v>2873</v>
      </c>
      <c r="C167" s="445">
        <v>114.33</v>
      </c>
    </row>
    <row r="168" hidden="1">
      <c r="A168" s="444" t="s">
        <v>2874</v>
      </c>
      <c r="B168" s="437" t="s">
        <v>2875</v>
      </c>
      <c r="C168" s="445">
        <v>119.65</v>
      </c>
    </row>
    <row r="169" hidden="1">
      <c r="A169" s="444" t="s">
        <v>2876</v>
      </c>
      <c r="B169" s="437" t="s">
        <v>2877</v>
      </c>
      <c r="C169" s="445">
        <v>102.01</v>
      </c>
    </row>
    <row r="170" hidden="1">
      <c r="A170" s="444" t="s">
        <v>2878</v>
      </c>
      <c r="B170" s="437" t="s">
        <v>2879</v>
      </c>
      <c r="C170" s="445">
        <v>116.24</v>
      </c>
    </row>
    <row r="171" hidden="1">
      <c r="A171" s="444" t="s">
        <v>2880</v>
      </c>
      <c r="B171" s="437" t="s">
        <v>2881</v>
      </c>
      <c r="C171" s="445">
        <v>13.24</v>
      </c>
    </row>
    <row r="172" hidden="1">
      <c r="A172" s="444" t="s">
        <v>2882</v>
      </c>
      <c r="B172" s="437" t="s">
        <v>2883</v>
      </c>
      <c r="C172" s="445">
        <v>58.98</v>
      </c>
    </row>
    <row r="173" hidden="1">
      <c r="A173" s="444" t="s">
        <v>2884</v>
      </c>
      <c r="B173" s="437" t="s">
        <v>2885</v>
      </c>
      <c r="C173" s="445">
        <v>4.64</v>
      </c>
    </row>
    <row r="174">
      <c r="A174" s="444" t="s">
        <v>2886</v>
      </c>
      <c r="B174" s="437" t="s">
        <v>2887</v>
      </c>
      <c r="C174" s="445">
        <v>18.05</v>
      </c>
    </row>
    <row r="175">
      <c r="A175" s="444" t="s">
        <v>2888</v>
      </c>
      <c r="B175" s="437" t="s">
        <v>2889</v>
      </c>
      <c r="C175" s="445">
        <v>21.01</v>
      </c>
    </row>
    <row r="176">
      <c r="A176" s="444" t="s">
        <v>2890</v>
      </c>
      <c r="B176" s="437" t="s">
        <v>2891</v>
      </c>
      <c r="C176" s="445">
        <v>19.3</v>
      </c>
    </row>
    <row r="177" hidden="1">
      <c r="A177" s="444" t="s">
        <v>2892</v>
      </c>
      <c r="B177" s="437" t="s">
        <v>2893</v>
      </c>
      <c r="C177" s="445">
        <v>2.44</v>
      </c>
    </row>
    <row r="178" hidden="1">
      <c r="A178" s="444" t="s">
        <v>2894</v>
      </c>
      <c r="B178" s="437" t="s">
        <v>2895</v>
      </c>
      <c r="C178" s="445">
        <v>52.89</v>
      </c>
    </row>
    <row r="179">
      <c r="A179" s="444" t="s">
        <v>2366</v>
      </c>
      <c r="B179" s="437" t="s">
        <v>2896</v>
      </c>
      <c r="C179" s="445">
        <v>14.71</v>
      </c>
    </row>
    <row r="180" hidden="1">
      <c r="A180" s="444" t="s">
        <v>2897</v>
      </c>
      <c r="B180" s="437" t="s">
        <v>2898</v>
      </c>
      <c r="C180" s="445">
        <v>2.74</v>
      </c>
    </row>
    <row r="181" hidden="1">
      <c r="A181" s="444" t="s">
        <v>2899</v>
      </c>
      <c r="B181" s="437" t="s">
        <v>2900</v>
      </c>
      <c r="C181" s="445">
        <v>9.04</v>
      </c>
    </row>
    <row r="182">
      <c r="A182" s="444" t="s">
        <v>2901</v>
      </c>
      <c r="B182" s="437" t="s">
        <v>2902</v>
      </c>
      <c r="C182" s="445">
        <v>0.75</v>
      </c>
    </row>
    <row r="183" hidden="1">
      <c r="A183" s="444" t="s">
        <v>2903</v>
      </c>
      <c r="B183" s="437" t="s">
        <v>2904</v>
      </c>
      <c r="C183" s="445">
        <v>100.48</v>
      </c>
    </row>
    <row r="184" hidden="1">
      <c r="A184" s="444" t="s">
        <v>2905</v>
      </c>
      <c r="B184" s="437" t="s">
        <v>2906</v>
      </c>
      <c r="C184" s="445">
        <v>193.95</v>
      </c>
    </row>
    <row r="185" hidden="1">
      <c r="A185" s="444" t="s">
        <v>2907</v>
      </c>
      <c r="B185" s="437" t="s">
        <v>2908</v>
      </c>
      <c r="C185" s="445">
        <v>1.94</v>
      </c>
    </row>
    <row r="186" hidden="1">
      <c r="A186" s="444" t="s">
        <v>2909</v>
      </c>
      <c r="B186" s="437" t="s">
        <v>2910</v>
      </c>
      <c r="C186" s="445">
        <v>178.03</v>
      </c>
    </row>
    <row r="187" hidden="1">
      <c r="A187" s="444" t="s">
        <v>2911</v>
      </c>
      <c r="B187" s="437" t="s">
        <v>2912</v>
      </c>
      <c r="C187" s="445">
        <v>3.59</v>
      </c>
    </row>
    <row r="188" hidden="1">
      <c r="A188" s="444" t="s">
        <v>2913</v>
      </c>
      <c r="B188" s="437" t="s">
        <v>2914</v>
      </c>
      <c r="C188" s="445">
        <v>190.61</v>
      </c>
    </row>
    <row r="189">
      <c r="A189" s="444" t="s">
        <v>2915</v>
      </c>
      <c r="B189" s="437" t="s">
        <v>2916</v>
      </c>
      <c r="C189" s="445">
        <v>13.41</v>
      </c>
    </row>
    <row r="190" hidden="1">
      <c r="A190" s="444" t="s">
        <v>2917</v>
      </c>
      <c r="B190" s="437" t="s">
        <v>2918</v>
      </c>
      <c r="C190" s="445">
        <v>34.85</v>
      </c>
    </row>
    <row r="191" hidden="1">
      <c r="A191" s="444" t="s">
        <v>2919</v>
      </c>
      <c r="B191" s="437" t="s">
        <v>2920</v>
      </c>
      <c r="C191" s="445">
        <v>205.51</v>
      </c>
    </row>
    <row r="192" hidden="1">
      <c r="A192" s="444" t="s">
        <v>2921</v>
      </c>
      <c r="B192" s="437" t="s">
        <v>2922</v>
      </c>
      <c r="C192" s="445">
        <v>200.79</v>
      </c>
    </row>
    <row r="193" hidden="1">
      <c r="A193" s="444" t="s">
        <v>2923</v>
      </c>
      <c r="B193" s="437" t="s">
        <v>2924</v>
      </c>
      <c r="C193" s="445">
        <v>197.41</v>
      </c>
    </row>
    <row r="194" hidden="1">
      <c r="A194" s="444" t="s">
        <v>2925</v>
      </c>
      <c r="B194" s="437" t="s">
        <v>2926</v>
      </c>
      <c r="C194" s="445">
        <v>198.32</v>
      </c>
    </row>
    <row r="195" hidden="1">
      <c r="A195" s="444" t="s">
        <v>2927</v>
      </c>
      <c r="B195" s="437" t="s">
        <v>2928</v>
      </c>
      <c r="C195" s="445">
        <v>161.56</v>
      </c>
    </row>
    <row r="196" hidden="1">
      <c r="A196" s="444" t="s">
        <v>2929</v>
      </c>
      <c r="B196" s="437" t="s">
        <v>2930</v>
      </c>
      <c r="C196" s="445">
        <v>161.82</v>
      </c>
    </row>
    <row r="197" hidden="1">
      <c r="A197" s="444" t="s">
        <v>2931</v>
      </c>
      <c r="B197" s="437" t="s">
        <v>2932</v>
      </c>
      <c r="C197" s="445">
        <v>138.56</v>
      </c>
    </row>
    <row r="198" hidden="1">
      <c r="A198" s="444" t="s">
        <v>2933</v>
      </c>
      <c r="B198" s="437" t="s">
        <v>2934</v>
      </c>
      <c r="C198" s="445">
        <v>138.72</v>
      </c>
    </row>
    <row r="199" hidden="1">
      <c r="A199" s="444" t="s">
        <v>2935</v>
      </c>
      <c r="B199" s="437" t="s">
        <v>2936</v>
      </c>
      <c r="C199" s="445">
        <v>1.95</v>
      </c>
    </row>
    <row r="200" hidden="1">
      <c r="A200" s="444" t="s">
        <v>2937</v>
      </c>
      <c r="B200" s="437" t="s">
        <v>2938</v>
      </c>
      <c r="C200" s="445">
        <v>1.95</v>
      </c>
    </row>
    <row r="201" hidden="1">
      <c r="A201" s="444" t="s">
        <v>2939</v>
      </c>
      <c r="B201" s="437" t="s">
        <v>2940</v>
      </c>
      <c r="C201" s="445">
        <v>1.94</v>
      </c>
    </row>
    <row r="202" hidden="1">
      <c r="A202" s="444" t="s">
        <v>2941</v>
      </c>
      <c r="B202" s="437" t="s">
        <v>2942</v>
      </c>
      <c r="C202" s="445">
        <v>6.19</v>
      </c>
    </row>
    <row r="203">
      <c r="A203" s="444" t="s">
        <v>2943</v>
      </c>
      <c r="B203" s="437" t="s">
        <v>2944</v>
      </c>
      <c r="C203" s="445">
        <v>14.95</v>
      </c>
    </row>
    <row r="204" hidden="1">
      <c r="A204" s="444" t="s">
        <v>2945</v>
      </c>
      <c r="B204" s="437" t="s">
        <v>2946</v>
      </c>
      <c r="C204" s="445">
        <v>28.69</v>
      </c>
    </row>
    <row r="205" hidden="1">
      <c r="A205" s="444" t="s">
        <v>2947</v>
      </c>
      <c r="B205" s="437" t="s">
        <v>2948</v>
      </c>
      <c r="C205" s="445">
        <v>36.06</v>
      </c>
    </row>
    <row r="206">
      <c r="A206" s="444" t="s">
        <v>2949</v>
      </c>
      <c r="B206" s="437" t="s">
        <v>2950</v>
      </c>
      <c r="C206" s="445">
        <v>16.76</v>
      </c>
    </row>
    <row r="207">
      <c r="A207" s="444" t="s">
        <v>1010</v>
      </c>
      <c r="B207" s="437" t="s">
        <v>2951</v>
      </c>
      <c r="C207" s="445">
        <v>12.79</v>
      </c>
    </row>
    <row r="208">
      <c r="A208" s="444" t="s">
        <v>2952</v>
      </c>
      <c r="B208" s="437" t="s">
        <v>2953</v>
      </c>
      <c r="C208" s="445">
        <v>18.36</v>
      </c>
    </row>
    <row r="209">
      <c r="A209" s="444" t="s">
        <v>1012</v>
      </c>
      <c r="B209" s="437" t="s">
        <v>2954</v>
      </c>
      <c r="C209" s="445">
        <v>12.21</v>
      </c>
    </row>
    <row r="210">
      <c r="A210" s="444" t="s">
        <v>2955</v>
      </c>
      <c r="B210" s="437" t="s">
        <v>2956</v>
      </c>
      <c r="C210" s="445">
        <v>13.24</v>
      </c>
    </row>
    <row r="211">
      <c r="A211" s="444" t="s">
        <v>1014</v>
      </c>
      <c r="B211" s="437" t="s">
        <v>2957</v>
      </c>
      <c r="C211" s="445">
        <v>10.41</v>
      </c>
    </row>
    <row r="212">
      <c r="A212" s="444" t="s">
        <v>2958</v>
      </c>
      <c r="B212" s="437" t="s">
        <v>2959</v>
      </c>
      <c r="C212" s="445">
        <v>12.85</v>
      </c>
    </row>
    <row r="213">
      <c r="A213" s="444" t="s">
        <v>2960</v>
      </c>
      <c r="B213" s="437" t="s">
        <v>2961</v>
      </c>
      <c r="C213" s="445">
        <v>19.49</v>
      </c>
    </row>
    <row r="214">
      <c r="A214" s="444" t="s">
        <v>2962</v>
      </c>
      <c r="B214" s="437" t="s">
        <v>2963</v>
      </c>
      <c r="C214" s="445">
        <v>15.66</v>
      </c>
    </row>
    <row r="215">
      <c r="A215" s="444" t="s">
        <v>2964</v>
      </c>
      <c r="B215" s="437" t="s">
        <v>2965</v>
      </c>
      <c r="C215" s="445">
        <v>12.96</v>
      </c>
    </row>
    <row r="216">
      <c r="A216" s="444" t="s">
        <v>2966</v>
      </c>
      <c r="B216" s="437" t="s">
        <v>2967</v>
      </c>
      <c r="C216" s="445">
        <v>18.14</v>
      </c>
    </row>
    <row r="217">
      <c r="A217" s="444" t="s">
        <v>2968</v>
      </c>
      <c r="B217" s="437" t="s">
        <v>2969</v>
      </c>
      <c r="C217" s="445">
        <v>22.94</v>
      </c>
    </row>
    <row r="218" hidden="1">
      <c r="A218" s="444" t="s">
        <v>2970</v>
      </c>
      <c r="B218" s="437" t="s">
        <v>2971</v>
      </c>
      <c r="C218" s="445">
        <v>54.65</v>
      </c>
    </row>
    <row r="219" hidden="1">
      <c r="A219" s="444" t="s">
        <v>2972</v>
      </c>
      <c r="B219" s="437" t="s">
        <v>2973</v>
      </c>
      <c r="C219" s="445">
        <v>73.54</v>
      </c>
    </row>
    <row r="220" hidden="1">
      <c r="A220" s="444" t="s">
        <v>2974</v>
      </c>
      <c r="B220" s="437" t="s">
        <v>2975</v>
      </c>
      <c r="C220" s="445">
        <v>6.38</v>
      </c>
    </row>
    <row r="221" hidden="1">
      <c r="A221" s="444" t="s">
        <v>2976</v>
      </c>
      <c r="B221" s="437" t="s">
        <v>2977</v>
      </c>
      <c r="C221" s="445">
        <v>6.44</v>
      </c>
    </row>
    <row r="222" hidden="1">
      <c r="A222" s="444" t="s">
        <v>2978</v>
      </c>
      <c r="B222" s="437" t="s">
        <v>2979</v>
      </c>
      <c r="C222" s="445">
        <v>6.08</v>
      </c>
    </row>
    <row r="223" hidden="1">
      <c r="A223" s="444" t="s">
        <v>2980</v>
      </c>
      <c r="B223" s="437" t="s">
        <v>2981</v>
      </c>
      <c r="C223" s="445">
        <v>6.15</v>
      </c>
    </row>
    <row r="224" hidden="1">
      <c r="A224" s="444" t="s">
        <v>2982</v>
      </c>
      <c r="B224" s="437" t="s">
        <v>2983</v>
      </c>
      <c r="C224" s="445">
        <v>6.66</v>
      </c>
    </row>
    <row r="225" hidden="1">
      <c r="A225" s="444" t="s">
        <v>2984</v>
      </c>
      <c r="B225" s="437" t="s">
        <v>2985</v>
      </c>
      <c r="C225" s="445">
        <v>6.69</v>
      </c>
    </row>
    <row r="226" hidden="1">
      <c r="A226" s="444" t="s">
        <v>2986</v>
      </c>
      <c r="B226" s="437" t="s">
        <v>2987</v>
      </c>
      <c r="C226" s="445">
        <v>6.91</v>
      </c>
    </row>
    <row r="227" hidden="1">
      <c r="A227" s="444" t="s">
        <v>2988</v>
      </c>
      <c r="B227" s="437" t="s">
        <v>2989</v>
      </c>
      <c r="C227" s="445">
        <v>6.88</v>
      </c>
    </row>
    <row r="228" hidden="1">
      <c r="A228" s="444" t="s">
        <v>2990</v>
      </c>
      <c r="B228" s="437" t="s">
        <v>2991</v>
      </c>
      <c r="C228" s="445">
        <v>7.79</v>
      </c>
    </row>
    <row r="229" hidden="1">
      <c r="A229" s="444" t="s">
        <v>2992</v>
      </c>
      <c r="B229" s="437" t="s">
        <v>2993</v>
      </c>
      <c r="C229" s="445">
        <v>8.16</v>
      </c>
    </row>
    <row r="230">
      <c r="A230" s="444" t="s">
        <v>2994</v>
      </c>
      <c r="B230" s="437" t="s">
        <v>2995</v>
      </c>
      <c r="C230" s="445">
        <v>17.43</v>
      </c>
    </row>
    <row r="231" hidden="1">
      <c r="A231" s="444" t="s">
        <v>2996</v>
      </c>
      <c r="B231" s="437" t="s">
        <v>2997</v>
      </c>
      <c r="C231" s="445">
        <v>4.7</v>
      </c>
    </row>
    <row r="232">
      <c r="A232" s="444" t="s">
        <v>2998</v>
      </c>
      <c r="B232" s="437" t="s">
        <v>2999</v>
      </c>
      <c r="C232" s="445">
        <v>18.48</v>
      </c>
    </row>
    <row r="233" hidden="1">
      <c r="A233" s="444" t="s">
        <v>3000</v>
      </c>
      <c r="B233" s="437" t="s">
        <v>3001</v>
      </c>
      <c r="C233" s="445">
        <v>5.68</v>
      </c>
    </row>
    <row r="234">
      <c r="A234" s="444" t="s">
        <v>3002</v>
      </c>
      <c r="B234" s="437" t="s">
        <v>3003</v>
      </c>
      <c r="C234" s="445">
        <v>19.94</v>
      </c>
    </row>
    <row r="235">
      <c r="A235" s="444" t="s">
        <v>3004</v>
      </c>
      <c r="B235" s="437" t="s">
        <v>3005</v>
      </c>
      <c r="C235" s="445">
        <v>24.19</v>
      </c>
    </row>
    <row r="236">
      <c r="A236" s="444" t="s">
        <v>3006</v>
      </c>
      <c r="B236" s="437" t="s">
        <v>3007</v>
      </c>
      <c r="C236" s="445">
        <v>8.09</v>
      </c>
    </row>
    <row r="237">
      <c r="A237" s="444" t="s">
        <v>2425</v>
      </c>
      <c r="B237" s="437" t="s">
        <v>3008</v>
      </c>
      <c r="C237" s="445">
        <v>9.25</v>
      </c>
    </row>
    <row r="238">
      <c r="A238" s="444" t="s">
        <v>3009</v>
      </c>
      <c r="B238" s="437" t="s">
        <v>3010</v>
      </c>
      <c r="C238" s="445">
        <v>9.65</v>
      </c>
    </row>
    <row r="239">
      <c r="A239" s="444" t="s">
        <v>3011</v>
      </c>
      <c r="B239" s="437" t="s">
        <v>3012</v>
      </c>
      <c r="C239" s="445">
        <v>10.91</v>
      </c>
    </row>
    <row r="240">
      <c r="A240" s="444" t="s">
        <v>3013</v>
      </c>
      <c r="B240" s="437" t="s">
        <v>3014</v>
      </c>
      <c r="C240" s="445">
        <v>9.84</v>
      </c>
    </row>
    <row r="241">
      <c r="A241" s="444" t="s">
        <v>3015</v>
      </c>
      <c r="B241" s="437" t="s">
        <v>3016</v>
      </c>
      <c r="C241" s="445">
        <v>10.04</v>
      </c>
    </row>
    <row r="242">
      <c r="A242" s="444" t="s">
        <v>2427</v>
      </c>
      <c r="B242" s="437" t="s">
        <v>3017</v>
      </c>
      <c r="C242" s="445">
        <v>12.85</v>
      </c>
    </row>
    <row r="243">
      <c r="A243" s="444" t="s">
        <v>2435</v>
      </c>
      <c r="B243" s="437" t="s">
        <v>3018</v>
      </c>
      <c r="C243" s="445">
        <v>10.98</v>
      </c>
    </row>
    <row r="244">
      <c r="A244" s="444" t="s">
        <v>2419</v>
      </c>
      <c r="B244" s="437" t="s">
        <v>3019</v>
      </c>
      <c r="C244" s="445">
        <v>12.9</v>
      </c>
    </row>
    <row r="245">
      <c r="A245" s="444" t="s">
        <v>2395</v>
      </c>
      <c r="B245" s="437" t="s">
        <v>3020</v>
      </c>
      <c r="C245" s="445">
        <v>14.08</v>
      </c>
    </row>
    <row r="246">
      <c r="A246" s="444" t="s">
        <v>3021</v>
      </c>
      <c r="B246" s="437" t="s">
        <v>3022</v>
      </c>
      <c r="C246" s="445">
        <v>15.9</v>
      </c>
    </row>
    <row r="247">
      <c r="A247" s="444" t="s">
        <v>3023</v>
      </c>
      <c r="B247" s="437" t="s">
        <v>3024</v>
      </c>
      <c r="C247" s="445">
        <v>24.05</v>
      </c>
    </row>
    <row r="248">
      <c r="A248" s="444" t="s">
        <v>3025</v>
      </c>
      <c r="B248" s="437" t="s">
        <v>3026</v>
      </c>
      <c r="C248" s="445">
        <v>0.75</v>
      </c>
    </row>
    <row r="249">
      <c r="A249" s="444" t="s">
        <v>3027</v>
      </c>
      <c r="B249" s="437" t="s">
        <v>3028</v>
      </c>
      <c r="C249" s="445">
        <v>22.11</v>
      </c>
    </row>
    <row r="250">
      <c r="A250" s="444" t="s">
        <v>3029</v>
      </c>
      <c r="B250" s="437" t="s">
        <v>3030</v>
      </c>
      <c r="C250" s="445">
        <v>0.89</v>
      </c>
    </row>
    <row r="251">
      <c r="A251" s="444" t="s">
        <v>3031</v>
      </c>
      <c r="B251" s="437" t="s">
        <v>3032</v>
      </c>
      <c r="C251" s="445">
        <v>30.46</v>
      </c>
    </row>
    <row r="252">
      <c r="A252" s="444" t="s">
        <v>3033</v>
      </c>
      <c r="B252" s="437" t="s">
        <v>3034</v>
      </c>
      <c r="C252" s="445">
        <v>0.81</v>
      </c>
    </row>
    <row r="253">
      <c r="A253" s="444" t="s">
        <v>3035</v>
      </c>
      <c r="B253" s="437" t="s">
        <v>3036</v>
      </c>
      <c r="C253" s="445">
        <v>26.06</v>
      </c>
    </row>
    <row r="254" hidden="1">
      <c r="A254" s="444" t="s">
        <v>3037</v>
      </c>
      <c r="B254" s="437" t="s">
        <v>3038</v>
      </c>
      <c r="C254" s="445">
        <v>317.69</v>
      </c>
    </row>
    <row r="255" hidden="1">
      <c r="A255" s="444" t="s">
        <v>3039</v>
      </c>
      <c r="B255" s="437" t="s">
        <v>3040</v>
      </c>
      <c r="C255" s="445">
        <v>317.69</v>
      </c>
    </row>
    <row r="256" hidden="1">
      <c r="A256" s="444" t="s">
        <v>3041</v>
      </c>
      <c r="B256" s="437" t="s">
        <v>3042</v>
      </c>
      <c r="C256" s="445">
        <v>317.69</v>
      </c>
    </row>
    <row r="257" hidden="1">
      <c r="A257" s="444" t="s">
        <v>3043</v>
      </c>
      <c r="B257" s="437" t="s">
        <v>3044</v>
      </c>
      <c r="C257" s="445">
        <v>334.17</v>
      </c>
    </row>
    <row r="258" hidden="1">
      <c r="A258" s="444" t="s">
        <v>3045</v>
      </c>
      <c r="B258" s="437" t="s">
        <v>3046</v>
      </c>
      <c r="C258" s="445">
        <v>337.47</v>
      </c>
    </row>
    <row r="259" hidden="1">
      <c r="A259" s="444" t="s">
        <v>3047</v>
      </c>
      <c r="B259" s="437" t="s">
        <v>3048</v>
      </c>
      <c r="C259" s="445">
        <v>324.01</v>
      </c>
    </row>
    <row r="260" hidden="1">
      <c r="A260" s="444" t="s">
        <v>3049</v>
      </c>
      <c r="B260" s="437" t="s">
        <v>3050</v>
      </c>
      <c r="C260" s="445">
        <v>328.43</v>
      </c>
    </row>
    <row r="261" hidden="1">
      <c r="A261" s="444" t="s">
        <v>3051</v>
      </c>
      <c r="B261" s="437" t="s">
        <v>3052</v>
      </c>
      <c r="C261" s="445">
        <v>279.37</v>
      </c>
    </row>
    <row r="262" hidden="1">
      <c r="A262" s="444" t="s">
        <v>3053</v>
      </c>
      <c r="B262" s="437" t="s">
        <v>3054</v>
      </c>
      <c r="C262" s="445">
        <v>4.26</v>
      </c>
    </row>
    <row r="263" hidden="1">
      <c r="A263" s="444" t="s">
        <v>3055</v>
      </c>
      <c r="B263" s="437" t="s">
        <v>3056</v>
      </c>
      <c r="C263" s="445">
        <v>5.81</v>
      </c>
    </row>
    <row r="264" hidden="1">
      <c r="A264" s="444" t="s">
        <v>3057</v>
      </c>
      <c r="B264" s="437" t="s">
        <v>3058</v>
      </c>
      <c r="C264" s="445">
        <v>228.51</v>
      </c>
    </row>
    <row r="265" hidden="1">
      <c r="A265" s="444" t="s">
        <v>3059</v>
      </c>
      <c r="B265" s="437" t="s">
        <v>3060</v>
      </c>
      <c r="C265" s="445">
        <v>236.45</v>
      </c>
    </row>
    <row r="266" hidden="1">
      <c r="A266" s="444" t="s">
        <v>3061</v>
      </c>
      <c r="B266" s="437" t="s">
        <v>3062</v>
      </c>
      <c r="C266" s="445">
        <v>252.82</v>
      </c>
    </row>
    <row r="267" hidden="1">
      <c r="A267" s="444" t="s">
        <v>3063</v>
      </c>
      <c r="B267" s="437" t="s">
        <v>3064</v>
      </c>
      <c r="C267" s="445">
        <v>188.38</v>
      </c>
    </row>
    <row r="268" hidden="1">
      <c r="A268" s="444" t="s">
        <v>3065</v>
      </c>
      <c r="B268" s="437" t="s">
        <v>3066</v>
      </c>
      <c r="C268" s="445">
        <v>6.26</v>
      </c>
    </row>
    <row r="269" hidden="1">
      <c r="A269" s="444" t="s">
        <v>3067</v>
      </c>
      <c r="B269" s="437" t="s">
        <v>3068</v>
      </c>
      <c r="C269" s="445">
        <v>6.31</v>
      </c>
    </row>
    <row r="270" hidden="1">
      <c r="A270" s="444" t="s">
        <v>3069</v>
      </c>
      <c r="B270" s="437" t="s">
        <v>3070</v>
      </c>
      <c r="C270" s="445">
        <v>5.95</v>
      </c>
    </row>
    <row r="271" hidden="1">
      <c r="A271" s="444" t="s">
        <v>3071</v>
      </c>
      <c r="B271" s="437" t="s">
        <v>3072</v>
      </c>
      <c r="C271" s="445">
        <v>6.54</v>
      </c>
    </row>
    <row r="272">
      <c r="A272" s="444" t="s">
        <v>3073</v>
      </c>
      <c r="B272" s="437" t="s">
        <v>3074</v>
      </c>
      <c r="C272" s="445">
        <v>8.76</v>
      </c>
    </row>
    <row r="273">
      <c r="A273" s="444" t="s">
        <v>3075</v>
      </c>
      <c r="B273" s="437" t="s">
        <v>3076</v>
      </c>
      <c r="C273" s="445">
        <v>0.81</v>
      </c>
    </row>
    <row r="274">
      <c r="A274" s="444" t="s">
        <v>3077</v>
      </c>
      <c r="B274" s="437" t="s">
        <v>3078</v>
      </c>
      <c r="C274" s="445">
        <v>0.69</v>
      </c>
    </row>
    <row r="275">
      <c r="A275" s="444" t="s">
        <v>3079</v>
      </c>
      <c r="B275" s="437" t="s">
        <v>3080</v>
      </c>
      <c r="C275" s="445">
        <v>0.75</v>
      </c>
    </row>
    <row r="276">
      <c r="A276" s="444" t="s">
        <v>3081</v>
      </c>
      <c r="B276" s="437" t="s">
        <v>3082</v>
      </c>
      <c r="C276" s="445">
        <v>0.75</v>
      </c>
    </row>
    <row r="277">
      <c r="A277" s="444" t="s">
        <v>2399</v>
      </c>
      <c r="B277" s="437" t="s">
        <v>3083</v>
      </c>
      <c r="C277" s="445">
        <v>10.18</v>
      </c>
    </row>
    <row r="278">
      <c r="A278" s="444" t="s">
        <v>2400</v>
      </c>
      <c r="B278" s="437" t="s">
        <v>3084</v>
      </c>
      <c r="C278" s="445">
        <v>11.05</v>
      </c>
    </row>
    <row r="279" hidden="1">
      <c r="A279" s="444" t="s">
        <v>3085</v>
      </c>
      <c r="B279" s="437" t="s">
        <v>3086</v>
      </c>
      <c r="C279" s="445">
        <v>42.2</v>
      </c>
    </row>
    <row r="280" hidden="1">
      <c r="A280" s="444" t="s">
        <v>3087</v>
      </c>
      <c r="B280" s="437" t="s">
        <v>3088</v>
      </c>
      <c r="C280" s="445">
        <v>24.14</v>
      </c>
    </row>
    <row r="281" hidden="1">
      <c r="A281" s="444" t="s">
        <v>3089</v>
      </c>
      <c r="B281" s="437" t="s">
        <v>3090</v>
      </c>
      <c r="C281" s="445">
        <v>10.8</v>
      </c>
    </row>
    <row r="282" hidden="1">
      <c r="A282" s="444" t="s">
        <v>3091</v>
      </c>
      <c r="B282" s="437" t="s">
        <v>3092</v>
      </c>
      <c r="C282" s="445">
        <v>19.93</v>
      </c>
    </row>
    <row r="283" hidden="1">
      <c r="A283" s="444" t="s">
        <v>3093</v>
      </c>
      <c r="B283" s="437" t="s">
        <v>3094</v>
      </c>
      <c r="C283" s="445">
        <v>18.9</v>
      </c>
    </row>
    <row r="284" hidden="1">
      <c r="A284" s="444" t="s">
        <v>3095</v>
      </c>
      <c r="B284" s="437" t="s">
        <v>3096</v>
      </c>
      <c r="C284" s="445">
        <v>11.35</v>
      </c>
    </row>
    <row r="285">
      <c r="A285" s="444" t="s">
        <v>2423</v>
      </c>
      <c r="B285" s="437" t="s">
        <v>3097</v>
      </c>
      <c r="C285" s="445">
        <v>7.95</v>
      </c>
    </row>
    <row r="286" hidden="1">
      <c r="A286" s="444" t="s">
        <v>3098</v>
      </c>
      <c r="B286" s="437" t="s">
        <v>3099</v>
      </c>
      <c r="C286" s="445">
        <v>36.7</v>
      </c>
    </row>
    <row r="287" hidden="1">
      <c r="A287" s="444" t="s">
        <v>3100</v>
      </c>
      <c r="B287" s="437" t="s">
        <v>3101</v>
      </c>
      <c r="C287" s="445">
        <v>39.44</v>
      </c>
    </row>
    <row r="288" hidden="1">
      <c r="A288" s="444" t="s">
        <v>3102</v>
      </c>
      <c r="B288" s="437" t="s">
        <v>3103</v>
      </c>
      <c r="C288" s="445">
        <v>367.28</v>
      </c>
    </row>
    <row r="289" hidden="1">
      <c r="A289" s="444" t="s">
        <v>3104</v>
      </c>
      <c r="B289" s="437" t="s">
        <v>3105</v>
      </c>
      <c r="C289" s="445">
        <v>334.48</v>
      </c>
    </row>
    <row r="290">
      <c r="A290" s="444" t="s">
        <v>2387</v>
      </c>
      <c r="B290" s="437" t="s">
        <v>3106</v>
      </c>
      <c r="C290" s="445">
        <v>10.35</v>
      </c>
    </row>
    <row r="291" hidden="1">
      <c r="A291" s="444" t="s">
        <v>3107</v>
      </c>
      <c r="B291" s="437" t="s">
        <v>3108</v>
      </c>
      <c r="C291" s="445">
        <v>333.18</v>
      </c>
    </row>
    <row r="292" hidden="1">
      <c r="A292" s="444" t="s">
        <v>3109</v>
      </c>
      <c r="B292" s="437" t="s">
        <v>3110</v>
      </c>
      <c r="C292" s="445">
        <v>324.9</v>
      </c>
    </row>
    <row r="293" hidden="1">
      <c r="A293" s="444" t="s">
        <v>3111</v>
      </c>
      <c r="B293" s="437" t="s">
        <v>3112</v>
      </c>
      <c r="C293" s="445">
        <v>317.69</v>
      </c>
    </row>
    <row r="294" hidden="1">
      <c r="A294" s="444" t="s">
        <v>3113</v>
      </c>
      <c r="B294" s="437" t="s">
        <v>3114</v>
      </c>
      <c r="C294" s="445">
        <v>317.69</v>
      </c>
    </row>
    <row r="295" hidden="1">
      <c r="A295" s="444" t="s">
        <v>3115</v>
      </c>
      <c r="B295" s="437" t="s">
        <v>3116</v>
      </c>
      <c r="C295" s="445">
        <v>317.69</v>
      </c>
    </row>
    <row r="296">
      <c r="A296" s="444" t="s">
        <v>2403</v>
      </c>
      <c r="B296" s="437" t="s">
        <v>3117</v>
      </c>
      <c r="C296" s="445">
        <v>13.45</v>
      </c>
    </row>
    <row r="297" hidden="1">
      <c r="A297" s="444" t="s">
        <v>3118</v>
      </c>
      <c r="B297" s="437" t="s">
        <v>3119</v>
      </c>
      <c r="C297" s="445">
        <v>337.47</v>
      </c>
    </row>
    <row r="298" hidden="1">
      <c r="A298" s="444" t="s">
        <v>3120</v>
      </c>
      <c r="B298" s="437" t="s">
        <v>3121</v>
      </c>
      <c r="C298" s="445">
        <v>327.3</v>
      </c>
    </row>
    <row r="299">
      <c r="A299" s="444" t="s">
        <v>2404</v>
      </c>
      <c r="B299" s="437" t="s">
        <v>3122</v>
      </c>
      <c r="C299" s="445">
        <v>13.79</v>
      </c>
    </row>
    <row r="300">
      <c r="A300" s="444" t="s">
        <v>2405</v>
      </c>
      <c r="B300" s="437" t="s">
        <v>3123</v>
      </c>
      <c r="C300" s="445">
        <v>9.81</v>
      </c>
    </row>
    <row r="301">
      <c r="A301" s="444" t="s">
        <v>2385</v>
      </c>
      <c r="B301" s="437" t="s">
        <v>3124</v>
      </c>
      <c r="C301" s="445">
        <v>10.31</v>
      </c>
    </row>
    <row r="302">
      <c r="A302" s="444" t="s">
        <v>2389</v>
      </c>
      <c r="B302" s="437" t="s">
        <v>3125</v>
      </c>
      <c r="C302" s="445">
        <v>15.48</v>
      </c>
    </row>
    <row r="303">
      <c r="A303" s="444" t="s">
        <v>3126</v>
      </c>
      <c r="B303" s="437" t="s">
        <v>3127</v>
      </c>
      <c r="C303" s="445">
        <v>42.69</v>
      </c>
    </row>
    <row r="304" hidden="1">
      <c r="A304" s="444" t="s">
        <v>3128</v>
      </c>
      <c r="B304" s="437" t="s">
        <v>3129</v>
      </c>
      <c r="C304" s="445">
        <v>306.18</v>
      </c>
    </row>
    <row r="305" hidden="1">
      <c r="A305" s="444" t="s">
        <v>3130</v>
      </c>
      <c r="B305" s="437" t="s">
        <v>3131</v>
      </c>
      <c r="C305" s="445">
        <v>304.43</v>
      </c>
    </row>
    <row r="306" hidden="1">
      <c r="A306" s="444" t="s">
        <v>3132</v>
      </c>
      <c r="B306" s="437" t="s">
        <v>3133</v>
      </c>
      <c r="C306" s="445">
        <v>360.38</v>
      </c>
    </row>
    <row r="307" hidden="1">
      <c r="A307" s="444" t="s">
        <v>3134</v>
      </c>
      <c r="B307" s="437" t="s">
        <v>3135</v>
      </c>
      <c r="C307" s="445">
        <v>75.0</v>
      </c>
    </row>
    <row r="308" hidden="1">
      <c r="A308" s="444" t="s">
        <v>3136</v>
      </c>
      <c r="B308" s="437" t="s">
        <v>3137</v>
      </c>
      <c r="C308" s="445">
        <v>76.28</v>
      </c>
    </row>
    <row r="309">
      <c r="A309" s="444" t="s">
        <v>2398</v>
      </c>
      <c r="B309" s="437" t="s">
        <v>3138</v>
      </c>
      <c r="C309" s="445">
        <v>24.1</v>
      </c>
    </row>
    <row r="310">
      <c r="A310" s="444" t="s">
        <v>2401</v>
      </c>
      <c r="B310" s="437" t="s">
        <v>3139</v>
      </c>
      <c r="C310" s="445">
        <v>12.1</v>
      </c>
    </row>
    <row r="311">
      <c r="A311" s="444" t="s">
        <v>2402</v>
      </c>
      <c r="B311" s="437" t="s">
        <v>3140</v>
      </c>
      <c r="C311" s="445">
        <v>15.55</v>
      </c>
    </row>
    <row r="312">
      <c r="A312" s="444" t="s">
        <v>995</v>
      </c>
      <c r="B312" s="437" t="s">
        <v>3141</v>
      </c>
      <c r="C312" s="445">
        <v>16.54</v>
      </c>
    </row>
    <row r="313">
      <c r="A313" s="444" t="s">
        <v>3142</v>
      </c>
      <c r="B313" s="437" t="s">
        <v>3143</v>
      </c>
      <c r="C313" s="445">
        <v>13.98</v>
      </c>
    </row>
    <row r="314">
      <c r="A314" s="444" t="s">
        <v>3144</v>
      </c>
      <c r="B314" s="437" t="s">
        <v>3145</v>
      </c>
      <c r="C314" s="445">
        <v>6.91</v>
      </c>
    </row>
    <row r="315">
      <c r="A315" s="444" t="s">
        <v>2384</v>
      </c>
      <c r="B315" s="437" t="s">
        <v>762</v>
      </c>
      <c r="C315" s="445">
        <v>12.11</v>
      </c>
    </row>
    <row r="316">
      <c r="A316" s="444" t="s">
        <v>2408</v>
      </c>
      <c r="B316" s="437" t="s">
        <v>3146</v>
      </c>
      <c r="C316" s="445">
        <v>9.74</v>
      </c>
    </row>
    <row r="317">
      <c r="A317" s="444" t="s">
        <v>2388</v>
      </c>
      <c r="B317" s="437" t="s">
        <v>3147</v>
      </c>
      <c r="C317" s="445">
        <v>15.54</v>
      </c>
    </row>
    <row r="318">
      <c r="A318" s="444" t="s">
        <v>1016</v>
      </c>
      <c r="B318" s="437" t="s">
        <v>3148</v>
      </c>
      <c r="C318" s="445">
        <v>18.99</v>
      </c>
    </row>
    <row r="319">
      <c r="A319" s="444" t="s">
        <v>3149</v>
      </c>
      <c r="B319" s="437" t="s">
        <v>3150</v>
      </c>
      <c r="C319" s="445">
        <v>18.14</v>
      </c>
    </row>
    <row r="320" hidden="1">
      <c r="A320" s="444" t="s">
        <v>3151</v>
      </c>
      <c r="B320" s="437" t="s">
        <v>3152</v>
      </c>
      <c r="C320" s="445">
        <v>278.22</v>
      </c>
    </row>
    <row r="321" hidden="1">
      <c r="A321" s="444" t="s">
        <v>3153</v>
      </c>
      <c r="B321" s="437" t="s">
        <v>3154</v>
      </c>
      <c r="C321" s="445">
        <v>317.63</v>
      </c>
    </row>
    <row r="322" hidden="1">
      <c r="A322" s="444" t="s">
        <v>3155</v>
      </c>
      <c r="B322" s="437" t="s">
        <v>3156</v>
      </c>
      <c r="C322" s="445">
        <v>325.2</v>
      </c>
    </row>
    <row r="323">
      <c r="A323" s="444" t="s">
        <v>989</v>
      </c>
      <c r="B323" s="437" t="s">
        <v>3157</v>
      </c>
      <c r="C323" s="445">
        <v>13.88</v>
      </c>
    </row>
    <row r="324">
      <c r="A324" s="444" t="s">
        <v>3158</v>
      </c>
      <c r="B324" s="437" t="s">
        <v>3159</v>
      </c>
      <c r="C324" s="445">
        <v>15.5</v>
      </c>
    </row>
    <row r="325">
      <c r="A325" s="444" t="s">
        <v>991</v>
      </c>
      <c r="B325" s="437" t="s">
        <v>3160</v>
      </c>
      <c r="C325" s="445">
        <v>18.13</v>
      </c>
    </row>
    <row r="326">
      <c r="A326" s="444" t="s">
        <v>993</v>
      </c>
      <c r="B326" s="446" t="s">
        <v>3161</v>
      </c>
      <c r="C326" s="445">
        <v>21.19</v>
      </c>
    </row>
    <row r="327" hidden="1">
      <c r="A327" s="444" t="s">
        <v>3162</v>
      </c>
      <c r="B327" s="437" t="s">
        <v>3163</v>
      </c>
      <c r="C327" s="445">
        <v>8.95</v>
      </c>
    </row>
    <row r="328">
      <c r="A328" s="444" t="s">
        <v>3164</v>
      </c>
      <c r="B328" s="437" t="s">
        <v>3165</v>
      </c>
      <c r="C328" s="445">
        <v>6.99</v>
      </c>
    </row>
    <row r="329">
      <c r="A329" s="444" t="s">
        <v>3166</v>
      </c>
      <c r="B329" s="437" t="s">
        <v>3167</v>
      </c>
      <c r="C329" s="445">
        <v>29.45</v>
      </c>
    </row>
    <row r="330">
      <c r="A330" s="444" t="s">
        <v>3168</v>
      </c>
      <c r="B330" s="437" t="s">
        <v>3169</v>
      </c>
      <c r="C330" s="445">
        <v>22.54</v>
      </c>
    </row>
    <row r="331">
      <c r="A331" s="444" t="s">
        <v>3170</v>
      </c>
      <c r="B331" s="437" t="s">
        <v>3171</v>
      </c>
      <c r="C331" s="445">
        <v>31.08</v>
      </c>
    </row>
    <row r="332">
      <c r="A332" s="444" t="s">
        <v>3172</v>
      </c>
      <c r="B332" s="437" t="s">
        <v>3173</v>
      </c>
      <c r="C332" s="445">
        <v>34.5</v>
      </c>
    </row>
    <row r="333">
      <c r="A333" s="444" t="s">
        <v>3174</v>
      </c>
      <c r="B333" s="437" t="s">
        <v>3175</v>
      </c>
      <c r="C333" s="445">
        <v>0.88</v>
      </c>
    </row>
    <row r="334">
      <c r="A334" s="444" t="s">
        <v>3176</v>
      </c>
      <c r="B334" s="437" t="s">
        <v>3177</v>
      </c>
      <c r="C334" s="445">
        <v>0.9</v>
      </c>
    </row>
    <row r="335">
      <c r="A335" s="444" t="s">
        <v>3178</v>
      </c>
      <c r="B335" s="437" t="s">
        <v>3179</v>
      </c>
      <c r="C335" s="445">
        <v>0.75</v>
      </c>
    </row>
    <row r="336">
      <c r="A336" s="444" t="s">
        <v>3180</v>
      </c>
      <c r="B336" s="437" t="s">
        <v>3181</v>
      </c>
      <c r="C336" s="445">
        <v>0.75</v>
      </c>
    </row>
    <row r="337">
      <c r="A337" s="444" t="s">
        <v>3182</v>
      </c>
      <c r="B337" s="437" t="s">
        <v>3183</v>
      </c>
      <c r="C337" s="445">
        <v>1.2</v>
      </c>
    </row>
    <row r="338">
      <c r="A338" s="444" t="s">
        <v>3184</v>
      </c>
      <c r="B338" s="437" t="s">
        <v>3185</v>
      </c>
      <c r="C338" s="445">
        <v>2.0</v>
      </c>
    </row>
    <row r="339">
      <c r="A339" s="444" t="s">
        <v>3186</v>
      </c>
      <c r="B339" s="437" t="s">
        <v>3187</v>
      </c>
      <c r="C339" s="445">
        <v>2.73</v>
      </c>
    </row>
    <row r="340">
      <c r="A340" s="444" t="s">
        <v>3188</v>
      </c>
      <c r="B340" s="437" t="s">
        <v>3189</v>
      </c>
      <c r="C340" s="445">
        <v>1.96</v>
      </c>
    </row>
    <row r="341">
      <c r="A341" s="444" t="s">
        <v>3190</v>
      </c>
      <c r="B341" s="437" t="s">
        <v>3191</v>
      </c>
      <c r="C341" s="445">
        <v>3.91</v>
      </c>
    </row>
    <row r="342">
      <c r="A342" s="444" t="s">
        <v>3192</v>
      </c>
      <c r="B342" s="437" t="s">
        <v>3193</v>
      </c>
      <c r="C342" s="445">
        <v>3.28</v>
      </c>
    </row>
    <row r="343">
      <c r="A343" s="444" t="s">
        <v>3194</v>
      </c>
      <c r="B343" s="437" t="s">
        <v>3195</v>
      </c>
      <c r="C343" s="445">
        <v>2.83</v>
      </c>
    </row>
    <row r="344">
      <c r="A344" s="444" t="s">
        <v>3196</v>
      </c>
      <c r="B344" s="437" t="s">
        <v>3197</v>
      </c>
      <c r="C344" s="445">
        <v>2.11</v>
      </c>
    </row>
    <row r="345">
      <c r="A345" s="444" t="s">
        <v>3198</v>
      </c>
      <c r="B345" s="437" t="s">
        <v>3199</v>
      </c>
      <c r="C345" s="445">
        <v>3.66</v>
      </c>
    </row>
    <row r="346">
      <c r="A346" s="444" t="s">
        <v>3200</v>
      </c>
      <c r="B346" s="437" t="s">
        <v>3201</v>
      </c>
      <c r="C346" s="445">
        <v>3.44</v>
      </c>
    </row>
    <row r="347">
      <c r="A347" s="444" t="s">
        <v>3202</v>
      </c>
      <c r="B347" s="437" t="s">
        <v>3203</v>
      </c>
      <c r="C347" s="445">
        <v>2.4</v>
      </c>
    </row>
    <row r="348">
      <c r="A348" s="444" t="s">
        <v>3204</v>
      </c>
      <c r="B348" s="437" t="s">
        <v>3205</v>
      </c>
      <c r="C348" s="445">
        <v>3.8</v>
      </c>
    </row>
    <row r="349">
      <c r="A349" s="444" t="s">
        <v>3206</v>
      </c>
      <c r="B349" s="437" t="s">
        <v>3207</v>
      </c>
      <c r="C349" s="445">
        <v>3.55</v>
      </c>
    </row>
    <row r="350">
      <c r="A350" s="444" t="s">
        <v>3208</v>
      </c>
      <c r="B350" s="437" t="s">
        <v>3209</v>
      </c>
      <c r="C350" s="445">
        <v>4.09</v>
      </c>
    </row>
    <row r="351">
      <c r="A351" s="444" t="s">
        <v>3210</v>
      </c>
      <c r="B351" s="437" t="s">
        <v>3211</v>
      </c>
      <c r="C351" s="445">
        <v>2.96</v>
      </c>
    </row>
    <row r="352">
      <c r="A352" s="444" t="s">
        <v>3212</v>
      </c>
      <c r="B352" s="437" t="s">
        <v>3213</v>
      </c>
      <c r="C352" s="445">
        <v>2.08</v>
      </c>
    </row>
    <row r="353">
      <c r="A353" s="444" t="s">
        <v>3214</v>
      </c>
      <c r="B353" s="437" t="s">
        <v>3215</v>
      </c>
      <c r="C353" s="445">
        <v>2.24</v>
      </c>
    </row>
    <row r="354">
      <c r="A354" s="444" t="s">
        <v>3216</v>
      </c>
      <c r="B354" s="437" t="s">
        <v>3217</v>
      </c>
      <c r="C354" s="445">
        <v>2.36</v>
      </c>
    </row>
    <row r="355">
      <c r="A355" s="444" t="s">
        <v>3218</v>
      </c>
      <c r="B355" s="437" t="s">
        <v>3219</v>
      </c>
      <c r="C355" s="445">
        <v>2.63</v>
      </c>
    </row>
    <row r="356">
      <c r="A356" s="444" t="s">
        <v>3220</v>
      </c>
      <c r="B356" s="437" t="s">
        <v>3221</v>
      </c>
      <c r="C356" s="445">
        <v>2.21</v>
      </c>
    </row>
    <row r="357">
      <c r="A357" s="444" t="s">
        <v>3222</v>
      </c>
      <c r="B357" s="437" t="s">
        <v>3223</v>
      </c>
      <c r="C357" s="445">
        <v>27.68</v>
      </c>
    </row>
    <row r="358">
      <c r="A358" s="444" t="s">
        <v>3224</v>
      </c>
      <c r="B358" s="437" t="s">
        <v>3225</v>
      </c>
      <c r="C358" s="445">
        <v>23.6</v>
      </c>
    </row>
    <row r="359">
      <c r="A359" s="444" t="s">
        <v>3226</v>
      </c>
      <c r="B359" s="437" t="s">
        <v>3227</v>
      </c>
      <c r="C359" s="445">
        <v>0.46</v>
      </c>
    </row>
    <row r="360">
      <c r="A360" s="444" t="s">
        <v>3228</v>
      </c>
      <c r="B360" s="437" t="s">
        <v>3229</v>
      </c>
      <c r="C360" s="445">
        <v>31.69</v>
      </c>
    </row>
    <row r="361">
      <c r="A361" s="444" t="s">
        <v>3230</v>
      </c>
      <c r="B361" s="437" t="s">
        <v>3231</v>
      </c>
      <c r="C361" s="445">
        <v>20.14</v>
      </c>
    </row>
    <row r="362">
      <c r="A362" s="444" t="s">
        <v>3232</v>
      </c>
      <c r="B362" s="437" t="s">
        <v>3233</v>
      </c>
      <c r="C362" s="445">
        <v>41.24</v>
      </c>
    </row>
    <row r="363">
      <c r="A363" s="444" t="s">
        <v>1031</v>
      </c>
      <c r="B363" s="437" t="s">
        <v>3234</v>
      </c>
      <c r="C363" s="445">
        <v>20.08</v>
      </c>
    </row>
    <row r="364">
      <c r="A364" s="444" t="s">
        <v>3235</v>
      </c>
      <c r="B364" s="437" t="s">
        <v>3236</v>
      </c>
      <c r="C364" s="445">
        <v>9.31</v>
      </c>
    </row>
    <row r="365">
      <c r="A365" s="444" t="s">
        <v>3237</v>
      </c>
      <c r="B365" s="437" t="s">
        <v>3238</v>
      </c>
      <c r="C365" s="445">
        <v>0.75</v>
      </c>
    </row>
    <row r="366">
      <c r="A366" s="444" t="s">
        <v>3239</v>
      </c>
      <c r="B366" s="437" t="s">
        <v>3240</v>
      </c>
      <c r="C366" s="445">
        <v>2.43</v>
      </c>
    </row>
    <row r="367">
      <c r="A367" s="444" t="s">
        <v>3241</v>
      </c>
      <c r="B367" s="437" t="s">
        <v>3242</v>
      </c>
      <c r="C367" s="445">
        <v>32.34</v>
      </c>
    </row>
    <row r="368">
      <c r="A368" s="444" t="s">
        <v>3243</v>
      </c>
      <c r="B368" s="437" t="s">
        <v>3244</v>
      </c>
      <c r="C368" s="445">
        <v>49.7</v>
      </c>
    </row>
    <row r="369">
      <c r="A369" s="444" t="s">
        <v>3245</v>
      </c>
      <c r="B369" s="437" t="s">
        <v>3246</v>
      </c>
      <c r="C369" s="445">
        <v>37.16</v>
      </c>
    </row>
    <row r="370">
      <c r="A370" s="444" t="s">
        <v>3247</v>
      </c>
      <c r="B370" s="437" t="s">
        <v>3248</v>
      </c>
      <c r="C370" s="445">
        <v>54.66</v>
      </c>
    </row>
    <row r="371">
      <c r="A371" s="444" t="s">
        <v>3249</v>
      </c>
      <c r="B371" s="437" t="s">
        <v>3250</v>
      </c>
      <c r="C371" s="445">
        <v>2.64</v>
      </c>
    </row>
    <row r="372">
      <c r="A372" s="444" t="s">
        <v>3251</v>
      </c>
      <c r="B372" s="437" t="s">
        <v>3252</v>
      </c>
      <c r="C372" s="445">
        <v>2.21</v>
      </c>
    </row>
    <row r="373">
      <c r="A373" s="444" t="s">
        <v>3253</v>
      </c>
      <c r="B373" s="437" t="s">
        <v>3254</v>
      </c>
      <c r="C373" s="445">
        <v>2.28</v>
      </c>
    </row>
    <row r="374">
      <c r="A374" s="444" t="s">
        <v>3255</v>
      </c>
      <c r="B374" s="437" t="s">
        <v>3256</v>
      </c>
      <c r="C374" s="445">
        <v>2.35</v>
      </c>
    </row>
    <row r="375" hidden="1">
      <c r="A375" s="444" t="s">
        <v>3257</v>
      </c>
      <c r="B375" s="437" t="s">
        <v>3258</v>
      </c>
      <c r="C375" s="445">
        <v>3.35</v>
      </c>
    </row>
    <row r="376" hidden="1">
      <c r="A376" s="444" t="s">
        <v>3259</v>
      </c>
      <c r="B376" s="437" t="s">
        <v>3260</v>
      </c>
      <c r="C376" s="445">
        <v>2.88</v>
      </c>
    </row>
    <row r="377" hidden="1">
      <c r="A377" s="444" t="s">
        <v>3261</v>
      </c>
      <c r="B377" s="437" t="s">
        <v>3262</v>
      </c>
      <c r="C377" s="445">
        <v>6.79</v>
      </c>
    </row>
    <row r="378">
      <c r="A378" s="444" t="s">
        <v>3263</v>
      </c>
      <c r="B378" s="437" t="s">
        <v>3264</v>
      </c>
      <c r="C378" s="445">
        <v>24.85</v>
      </c>
    </row>
    <row r="379">
      <c r="A379" s="444" t="s">
        <v>2386</v>
      </c>
      <c r="B379" s="437" t="s">
        <v>3265</v>
      </c>
      <c r="C379" s="445">
        <v>54.88</v>
      </c>
    </row>
    <row r="380">
      <c r="A380" s="444" t="s">
        <v>3266</v>
      </c>
      <c r="B380" s="437" t="s">
        <v>3267</v>
      </c>
      <c r="C380" s="445">
        <v>2.35</v>
      </c>
    </row>
    <row r="381" hidden="1">
      <c r="A381" s="444" t="s">
        <v>3268</v>
      </c>
      <c r="B381" s="437" t="s">
        <v>3269</v>
      </c>
      <c r="C381" s="445">
        <v>172.5</v>
      </c>
    </row>
    <row r="382" hidden="1">
      <c r="A382" s="444" t="s">
        <v>3270</v>
      </c>
      <c r="B382" s="437" t="s">
        <v>3271</v>
      </c>
      <c r="C382" s="445">
        <v>194.06</v>
      </c>
    </row>
    <row r="383">
      <c r="A383" s="444" t="s">
        <v>3272</v>
      </c>
      <c r="B383" s="437" t="s">
        <v>3273</v>
      </c>
      <c r="C383" s="445">
        <v>21.36</v>
      </c>
    </row>
    <row r="384" hidden="1">
      <c r="A384" s="444" t="s">
        <v>3274</v>
      </c>
      <c r="B384" s="437" t="s">
        <v>3275</v>
      </c>
      <c r="C384" s="445">
        <v>318.72</v>
      </c>
    </row>
    <row r="385" hidden="1">
      <c r="A385" s="444" t="s">
        <v>3276</v>
      </c>
      <c r="B385" s="437" t="s">
        <v>3277</v>
      </c>
      <c r="C385" s="445">
        <v>325.93</v>
      </c>
    </row>
    <row r="386" hidden="1">
      <c r="A386" s="444" t="s">
        <v>3278</v>
      </c>
      <c r="B386" s="437" t="s">
        <v>3279</v>
      </c>
      <c r="C386" s="445">
        <v>319.76</v>
      </c>
    </row>
    <row r="387" hidden="1">
      <c r="A387" s="444" t="s">
        <v>3280</v>
      </c>
      <c r="B387" s="437" t="s">
        <v>3281</v>
      </c>
      <c r="C387" s="445">
        <v>337.53</v>
      </c>
    </row>
    <row r="388" hidden="1">
      <c r="A388" s="444" t="s">
        <v>3282</v>
      </c>
      <c r="B388" s="437" t="s">
        <v>3283</v>
      </c>
      <c r="C388" s="445">
        <v>262.4</v>
      </c>
    </row>
    <row r="389">
      <c r="A389" s="444" t="s">
        <v>3284</v>
      </c>
      <c r="B389" s="437" t="s">
        <v>3285</v>
      </c>
      <c r="C389" s="445">
        <v>44.33</v>
      </c>
    </row>
    <row r="390" hidden="1">
      <c r="A390" s="444" t="s">
        <v>3286</v>
      </c>
      <c r="B390" s="437" t="s">
        <v>3287</v>
      </c>
      <c r="C390" s="445">
        <v>109.54</v>
      </c>
    </row>
    <row r="391">
      <c r="A391" s="444" t="s">
        <v>3288</v>
      </c>
      <c r="B391" s="437" t="s">
        <v>3289</v>
      </c>
      <c r="C391" s="445">
        <v>2.48</v>
      </c>
    </row>
    <row r="392">
      <c r="A392" s="444" t="s">
        <v>3290</v>
      </c>
      <c r="B392" s="437" t="s">
        <v>756</v>
      </c>
      <c r="C392" s="445">
        <v>18.28</v>
      </c>
    </row>
    <row r="393">
      <c r="A393" s="444" t="s">
        <v>3291</v>
      </c>
      <c r="B393" s="437" t="s">
        <v>3292</v>
      </c>
      <c r="C393" s="445">
        <v>41.1</v>
      </c>
    </row>
    <row r="394">
      <c r="A394" s="444" t="s">
        <v>3293</v>
      </c>
      <c r="B394" s="437" t="s">
        <v>3294</v>
      </c>
      <c r="C394" s="445">
        <v>2.43</v>
      </c>
    </row>
    <row r="395">
      <c r="A395" s="444" t="s">
        <v>3295</v>
      </c>
      <c r="B395" s="437" t="s">
        <v>3296</v>
      </c>
      <c r="C395" s="445">
        <v>19.7</v>
      </c>
    </row>
    <row r="396">
      <c r="A396" s="444" t="s">
        <v>3297</v>
      </c>
      <c r="B396" s="437" t="s">
        <v>3298</v>
      </c>
      <c r="C396" s="445">
        <v>59.83</v>
      </c>
    </row>
    <row r="397">
      <c r="A397" s="444" t="s">
        <v>3299</v>
      </c>
      <c r="B397" s="437" t="s">
        <v>3300</v>
      </c>
      <c r="C397" s="445">
        <v>0.88</v>
      </c>
    </row>
    <row r="398">
      <c r="A398" s="444" t="s">
        <v>3301</v>
      </c>
      <c r="B398" s="437" t="s">
        <v>3302</v>
      </c>
      <c r="C398" s="445">
        <v>1.5</v>
      </c>
    </row>
    <row r="399" hidden="1">
      <c r="A399" s="444" t="s">
        <v>3303</v>
      </c>
      <c r="B399" s="437" t="s">
        <v>3304</v>
      </c>
      <c r="C399" s="445">
        <v>153.62</v>
      </c>
    </row>
    <row r="400">
      <c r="A400" s="444" t="s">
        <v>3305</v>
      </c>
      <c r="B400" s="437" t="s">
        <v>3306</v>
      </c>
      <c r="C400" s="445">
        <v>0.08</v>
      </c>
    </row>
    <row r="401">
      <c r="A401" s="444" t="s">
        <v>3307</v>
      </c>
      <c r="B401" s="437" t="s">
        <v>3308</v>
      </c>
      <c r="C401" s="445">
        <v>76.67</v>
      </c>
    </row>
    <row r="402">
      <c r="A402" s="444" t="s">
        <v>3309</v>
      </c>
      <c r="B402" s="437" t="s">
        <v>3310</v>
      </c>
      <c r="C402" s="445">
        <v>22.16</v>
      </c>
    </row>
    <row r="403">
      <c r="A403" s="444" t="s">
        <v>3311</v>
      </c>
      <c r="B403" s="437" t="s">
        <v>3312</v>
      </c>
      <c r="C403" s="445">
        <v>10.1</v>
      </c>
    </row>
    <row r="404">
      <c r="A404" s="444" t="s">
        <v>2417</v>
      </c>
      <c r="B404" s="437" t="s">
        <v>3313</v>
      </c>
      <c r="C404" s="445">
        <v>12.0</v>
      </c>
    </row>
    <row r="405">
      <c r="A405" s="444" t="s">
        <v>2418</v>
      </c>
      <c r="B405" s="437" t="s">
        <v>3314</v>
      </c>
      <c r="C405" s="445">
        <v>17.29</v>
      </c>
    </row>
    <row r="406">
      <c r="A406" s="444" t="s">
        <v>3315</v>
      </c>
      <c r="B406" s="437" t="s">
        <v>3316</v>
      </c>
      <c r="C406" s="445">
        <v>10.43</v>
      </c>
    </row>
    <row r="407">
      <c r="A407" s="444" t="s">
        <v>2409</v>
      </c>
      <c r="B407" s="437" t="s">
        <v>3317</v>
      </c>
      <c r="C407" s="445">
        <v>13.7</v>
      </c>
    </row>
    <row r="408">
      <c r="A408" s="444" t="s">
        <v>2410</v>
      </c>
      <c r="B408" s="437" t="s">
        <v>3318</v>
      </c>
      <c r="C408" s="445">
        <v>17.29</v>
      </c>
    </row>
    <row r="409">
      <c r="A409" s="444" t="s">
        <v>1045</v>
      </c>
      <c r="B409" s="437" t="s">
        <v>3319</v>
      </c>
      <c r="C409" s="445">
        <v>18.81</v>
      </c>
    </row>
    <row r="410">
      <c r="A410" s="444" t="s">
        <v>3320</v>
      </c>
      <c r="B410" s="437" t="s">
        <v>3321</v>
      </c>
      <c r="C410" s="445">
        <v>12.44</v>
      </c>
    </row>
    <row r="411">
      <c r="A411" s="444" t="s">
        <v>2412</v>
      </c>
      <c r="B411" s="437" t="s">
        <v>3322</v>
      </c>
      <c r="C411" s="445">
        <v>14.29</v>
      </c>
    </row>
    <row r="412">
      <c r="A412" s="444" t="s">
        <v>916</v>
      </c>
      <c r="B412" s="437" t="s">
        <v>3323</v>
      </c>
      <c r="C412" s="445">
        <v>18.45</v>
      </c>
    </row>
    <row r="413">
      <c r="A413" s="444" t="s">
        <v>3324</v>
      </c>
      <c r="B413" s="437" t="s">
        <v>3325</v>
      </c>
      <c r="C413" s="445">
        <v>21.36</v>
      </c>
    </row>
    <row r="414">
      <c r="A414" s="444" t="s">
        <v>2397</v>
      </c>
      <c r="B414" s="437" t="s">
        <v>3326</v>
      </c>
      <c r="C414" s="445">
        <v>7.14</v>
      </c>
    </row>
    <row r="415" hidden="1">
      <c r="A415" s="444" t="s">
        <v>3327</v>
      </c>
      <c r="B415" s="437" t="s">
        <v>3328</v>
      </c>
      <c r="C415" s="445">
        <v>88.03</v>
      </c>
    </row>
    <row r="416" hidden="1">
      <c r="A416" s="444" t="s">
        <v>3329</v>
      </c>
      <c r="B416" s="437" t="s">
        <v>3330</v>
      </c>
      <c r="C416" s="445">
        <v>47.28</v>
      </c>
    </row>
    <row r="417">
      <c r="A417" s="444" t="s">
        <v>3331</v>
      </c>
      <c r="B417" s="437" t="s">
        <v>760</v>
      </c>
      <c r="C417" s="445">
        <v>14.66</v>
      </c>
    </row>
    <row r="418">
      <c r="A418" s="444" t="s">
        <v>3332</v>
      </c>
      <c r="B418" s="437" t="s">
        <v>3333</v>
      </c>
      <c r="C418" s="445">
        <v>17.91</v>
      </c>
    </row>
    <row r="419">
      <c r="A419" s="444" t="s">
        <v>3334</v>
      </c>
      <c r="B419" s="437" t="s">
        <v>3335</v>
      </c>
      <c r="C419" s="445">
        <v>19.44</v>
      </c>
    </row>
    <row r="420">
      <c r="A420" s="444" t="s">
        <v>3336</v>
      </c>
      <c r="B420" s="437" t="s">
        <v>759</v>
      </c>
      <c r="C420" s="445">
        <v>14.43</v>
      </c>
    </row>
    <row r="421">
      <c r="A421" s="444" t="s">
        <v>3337</v>
      </c>
      <c r="B421" s="437" t="s">
        <v>3338</v>
      </c>
      <c r="C421" s="445">
        <v>13.68</v>
      </c>
    </row>
    <row r="422">
      <c r="A422" s="444" t="s">
        <v>3339</v>
      </c>
      <c r="B422" s="437" t="s">
        <v>3340</v>
      </c>
      <c r="C422" s="445">
        <v>21.21</v>
      </c>
    </row>
    <row r="423">
      <c r="A423" s="444" t="s">
        <v>3341</v>
      </c>
      <c r="B423" s="437" t="s">
        <v>761</v>
      </c>
      <c r="C423" s="445">
        <v>16.38</v>
      </c>
    </row>
    <row r="424">
      <c r="A424" s="444" t="s">
        <v>3342</v>
      </c>
      <c r="B424" s="437" t="s">
        <v>3343</v>
      </c>
      <c r="C424" s="445">
        <v>14.41</v>
      </c>
    </row>
    <row r="425">
      <c r="A425" s="444" t="s">
        <v>3344</v>
      </c>
      <c r="B425" s="437" t="s">
        <v>3345</v>
      </c>
      <c r="C425" s="445">
        <v>19.39</v>
      </c>
    </row>
    <row r="426">
      <c r="A426" s="444" t="s">
        <v>3346</v>
      </c>
      <c r="B426" s="437" t="s">
        <v>3347</v>
      </c>
      <c r="C426" s="445">
        <v>24.9</v>
      </c>
    </row>
    <row r="427">
      <c r="A427" s="444" t="s">
        <v>3348</v>
      </c>
      <c r="B427" s="437" t="s">
        <v>3349</v>
      </c>
      <c r="C427" s="445">
        <v>19.76</v>
      </c>
    </row>
    <row r="428">
      <c r="A428" s="444" t="s">
        <v>3350</v>
      </c>
      <c r="B428" s="437" t="s">
        <v>3351</v>
      </c>
      <c r="C428" s="445">
        <v>20.63</v>
      </c>
    </row>
    <row r="429">
      <c r="A429" s="444" t="s">
        <v>3352</v>
      </c>
      <c r="B429" s="437" t="s">
        <v>3353</v>
      </c>
      <c r="C429" s="445">
        <v>21.75</v>
      </c>
    </row>
    <row r="430">
      <c r="A430" s="444" t="s">
        <v>3354</v>
      </c>
      <c r="B430" s="437" t="s">
        <v>757</v>
      </c>
      <c r="C430" s="445">
        <v>25.74</v>
      </c>
    </row>
    <row r="431">
      <c r="A431" s="444" t="s">
        <v>2391</v>
      </c>
      <c r="B431" s="437" t="s">
        <v>3355</v>
      </c>
      <c r="C431" s="445">
        <v>8.81</v>
      </c>
    </row>
    <row r="432">
      <c r="A432" s="444" t="s">
        <v>3356</v>
      </c>
      <c r="B432" s="437" t="s">
        <v>3357</v>
      </c>
      <c r="C432" s="445">
        <v>11.01</v>
      </c>
    </row>
    <row r="433">
      <c r="A433" s="444" t="s">
        <v>2392</v>
      </c>
      <c r="B433" s="437" t="s">
        <v>3358</v>
      </c>
      <c r="C433" s="445">
        <v>10.4</v>
      </c>
    </row>
    <row r="434">
      <c r="A434" s="444" t="s">
        <v>2440</v>
      </c>
      <c r="B434" s="437" t="s">
        <v>3359</v>
      </c>
      <c r="C434" s="445">
        <v>11.91</v>
      </c>
    </row>
    <row r="435">
      <c r="A435" s="444" t="s">
        <v>2396</v>
      </c>
      <c r="B435" s="437" t="s">
        <v>3360</v>
      </c>
      <c r="C435" s="445">
        <v>11.14</v>
      </c>
    </row>
    <row r="436">
      <c r="A436" s="444" t="s">
        <v>3361</v>
      </c>
      <c r="B436" s="437" t="s">
        <v>3362</v>
      </c>
      <c r="C436" s="445">
        <v>10.69</v>
      </c>
    </row>
    <row r="437">
      <c r="A437" s="444" t="s">
        <v>2393</v>
      </c>
      <c r="B437" s="437" t="s">
        <v>3363</v>
      </c>
      <c r="C437" s="445">
        <v>14.36</v>
      </c>
    </row>
    <row r="438">
      <c r="A438" s="444" t="s">
        <v>3364</v>
      </c>
      <c r="B438" s="437" t="s">
        <v>3365</v>
      </c>
      <c r="C438" s="445">
        <v>12.54</v>
      </c>
    </row>
    <row r="439">
      <c r="A439" s="444" t="s">
        <v>2394</v>
      </c>
      <c r="B439" s="437" t="s">
        <v>3366</v>
      </c>
      <c r="C439" s="445">
        <v>13.83</v>
      </c>
    </row>
    <row r="440">
      <c r="A440" s="444" t="s">
        <v>3367</v>
      </c>
      <c r="B440" s="437" t="s">
        <v>3368</v>
      </c>
      <c r="C440" s="445">
        <v>14.76</v>
      </c>
    </row>
    <row r="441">
      <c r="A441" s="444" t="s">
        <v>2455</v>
      </c>
      <c r="B441" s="437" t="s">
        <v>3369</v>
      </c>
      <c r="C441" s="445">
        <v>59.2</v>
      </c>
    </row>
    <row r="442">
      <c r="A442" s="444" t="s">
        <v>2456</v>
      </c>
      <c r="B442" s="437" t="s">
        <v>3370</v>
      </c>
      <c r="C442" s="445">
        <v>59.2</v>
      </c>
    </row>
    <row r="443">
      <c r="A443" s="444" t="s">
        <v>3371</v>
      </c>
      <c r="B443" s="437" t="s">
        <v>3372</v>
      </c>
      <c r="C443" s="445">
        <v>59.2</v>
      </c>
    </row>
    <row r="444">
      <c r="A444" s="444" t="s">
        <v>2457</v>
      </c>
      <c r="B444" s="437" t="s">
        <v>3373</v>
      </c>
      <c r="C444" s="445">
        <v>59.2</v>
      </c>
    </row>
    <row r="445">
      <c r="A445" s="444" t="s">
        <v>2458</v>
      </c>
      <c r="B445" s="437" t="s">
        <v>3374</v>
      </c>
      <c r="C445" s="445">
        <v>59.2</v>
      </c>
    </row>
    <row r="446">
      <c r="A446" s="444" t="s">
        <v>2459</v>
      </c>
      <c r="B446" s="437" t="s">
        <v>3375</v>
      </c>
      <c r="C446" s="445">
        <v>59.2</v>
      </c>
    </row>
    <row r="447">
      <c r="A447" s="444" t="s">
        <v>3376</v>
      </c>
      <c r="B447" s="437" t="s">
        <v>3377</v>
      </c>
      <c r="C447" s="445">
        <v>59.2</v>
      </c>
    </row>
    <row r="448">
      <c r="A448" s="444" t="s">
        <v>2460</v>
      </c>
      <c r="B448" s="437" t="s">
        <v>3378</v>
      </c>
      <c r="C448" s="445">
        <v>59.2</v>
      </c>
    </row>
    <row r="449">
      <c r="A449" s="444" t="s">
        <v>3379</v>
      </c>
      <c r="B449" s="437" t="s">
        <v>3380</v>
      </c>
      <c r="C449" s="445">
        <v>57.85</v>
      </c>
    </row>
    <row r="450">
      <c r="A450" s="444" t="s">
        <v>2461</v>
      </c>
      <c r="B450" s="437" t="s">
        <v>3381</v>
      </c>
      <c r="C450" s="445">
        <v>57.85</v>
      </c>
    </row>
    <row r="451">
      <c r="A451" s="444" t="s">
        <v>2416</v>
      </c>
      <c r="B451" s="437" t="s">
        <v>3382</v>
      </c>
      <c r="C451" s="445">
        <v>57.85</v>
      </c>
    </row>
    <row r="452">
      <c r="A452" s="444" t="s">
        <v>2415</v>
      </c>
      <c r="B452" s="437" t="s">
        <v>3383</v>
      </c>
      <c r="C452" s="445">
        <v>57.85</v>
      </c>
    </row>
    <row r="453">
      <c r="A453" s="444" t="s">
        <v>3384</v>
      </c>
      <c r="B453" s="437" t="s">
        <v>3385</v>
      </c>
      <c r="C453" s="445">
        <v>57.85</v>
      </c>
    </row>
    <row r="454">
      <c r="A454" s="444" t="s">
        <v>2414</v>
      </c>
      <c r="B454" s="437" t="s">
        <v>3386</v>
      </c>
      <c r="C454" s="445">
        <v>57.85</v>
      </c>
    </row>
    <row r="455">
      <c r="A455" s="444" t="s">
        <v>2413</v>
      </c>
      <c r="B455" s="437" t="s">
        <v>3387</v>
      </c>
      <c r="C455" s="445">
        <v>57.85</v>
      </c>
    </row>
    <row r="456">
      <c r="A456" s="444" t="s">
        <v>3388</v>
      </c>
      <c r="B456" s="437" t="s">
        <v>3389</v>
      </c>
      <c r="C456" s="445">
        <v>101.07</v>
      </c>
    </row>
    <row r="457">
      <c r="A457" s="444" t="s">
        <v>1023</v>
      </c>
      <c r="B457" s="437" t="s">
        <v>1024</v>
      </c>
      <c r="C457" s="445">
        <v>12.29</v>
      </c>
    </row>
    <row r="458">
      <c r="A458" s="444" t="s">
        <v>2411</v>
      </c>
      <c r="B458" s="437" t="s">
        <v>3390</v>
      </c>
      <c r="C458" s="445">
        <v>13.55</v>
      </c>
    </row>
    <row r="459">
      <c r="A459" s="444" t="s">
        <v>1025</v>
      </c>
      <c r="B459" s="437" t="s">
        <v>3391</v>
      </c>
      <c r="C459" s="445">
        <v>16.0</v>
      </c>
    </row>
    <row r="460">
      <c r="A460" s="444" t="s">
        <v>913</v>
      </c>
      <c r="B460" s="437" t="s">
        <v>1027</v>
      </c>
      <c r="C460" s="445">
        <v>18.88</v>
      </c>
    </row>
    <row r="461">
      <c r="A461" s="444" t="s">
        <v>3392</v>
      </c>
      <c r="B461" s="437" t="s">
        <v>3393</v>
      </c>
      <c r="C461" s="445">
        <v>10.91</v>
      </c>
    </row>
    <row r="462">
      <c r="A462" s="444" t="s">
        <v>3394</v>
      </c>
      <c r="B462" s="437" t="s">
        <v>3395</v>
      </c>
      <c r="C462" s="445">
        <v>9.1</v>
      </c>
    </row>
    <row r="463">
      <c r="A463" s="444" t="s">
        <v>3396</v>
      </c>
      <c r="B463" s="437" t="s">
        <v>3397</v>
      </c>
      <c r="C463" s="445">
        <v>7.38</v>
      </c>
    </row>
    <row r="464">
      <c r="A464" s="444" t="s">
        <v>3398</v>
      </c>
      <c r="B464" s="437" t="s">
        <v>3399</v>
      </c>
      <c r="C464" s="445">
        <v>6.11</v>
      </c>
    </row>
    <row r="465">
      <c r="A465" s="444" t="s">
        <v>3400</v>
      </c>
      <c r="B465" s="437" t="s">
        <v>3401</v>
      </c>
      <c r="C465" s="445">
        <v>12.6</v>
      </c>
    </row>
    <row r="466" hidden="1">
      <c r="A466" s="444" t="s">
        <v>3402</v>
      </c>
      <c r="B466" s="437" t="s">
        <v>3403</v>
      </c>
      <c r="C466" s="445">
        <v>13.61</v>
      </c>
    </row>
    <row r="467">
      <c r="A467" s="444" t="s">
        <v>3404</v>
      </c>
      <c r="B467" s="437" t="s">
        <v>3405</v>
      </c>
      <c r="C467" s="445">
        <v>0.08</v>
      </c>
    </row>
    <row r="468">
      <c r="A468" s="444" t="s">
        <v>3406</v>
      </c>
      <c r="B468" s="437" t="s">
        <v>3407</v>
      </c>
      <c r="C468" s="445">
        <v>2.84</v>
      </c>
    </row>
    <row r="469">
      <c r="A469" s="444" t="s">
        <v>3408</v>
      </c>
      <c r="B469" s="437" t="s">
        <v>3409</v>
      </c>
      <c r="C469" s="445">
        <v>2.28</v>
      </c>
    </row>
    <row r="470">
      <c r="A470" s="444" t="s">
        <v>3410</v>
      </c>
      <c r="B470" s="437" t="s">
        <v>3411</v>
      </c>
      <c r="C470" s="445">
        <v>2.28</v>
      </c>
    </row>
    <row r="471">
      <c r="A471" s="444" t="s">
        <v>3412</v>
      </c>
      <c r="B471" s="437" t="s">
        <v>3413</v>
      </c>
      <c r="C471" s="445">
        <v>2.83</v>
      </c>
    </row>
    <row r="472">
      <c r="A472" s="444" t="s">
        <v>3414</v>
      </c>
      <c r="B472" s="437" t="s">
        <v>3415</v>
      </c>
      <c r="C472" s="445">
        <v>0.73</v>
      </c>
    </row>
    <row r="473">
      <c r="A473" s="444" t="s">
        <v>3416</v>
      </c>
      <c r="B473" s="437" t="s">
        <v>3417</v>
      </c>
      <c r="C473" s="445">
        <v>7.09</v>
      </c>
    </row>
    <row r="474">
      <c r="A474" s="444" t="s">
        <v>3418</v>
      </c>
      <c r="B474" s="437" t="s">
        <v>3419</v>
      </c>
      <c r="C474" s="445">
        <v>0.73</v>
      </c>
    </row>
    <row r="475">
      <c r="A475" s="444" t="s">
        <v>2454</v>
      </c>
      <c r="B475" s="437" t="s">
        <v>3420</v>
      </c>
      <c r="C475" s="445">
        <v>59.2</v>
      </c>
    </row>
    <row r="476">
      <c r="A476" s="444" t="s">
        <v>2453</v>
      </c>
      <c r="B476" s="437" t="s">
        <v>3421</v>
      </c>
      <c r="C476" s="445">
        <v>71.16</v>
      </c>
    </row>
    <row r="477">
      <c r="A477" s="444" t="s">
        <v>2452</v>
      </c>
      <c r="B477" s="437" t="s">
        <v>3422</v>
      </c>
      <c r="C477" s="445">
        <v>71.16</v>
      </c>
    </row>
    <row r="478">
      <c r="A478" s="444" t="s">
        <v>3423</v>
      </c>
      <c r="B478" s="437" t="s">
        <v>3424</v>
      </c>
      <c r="C478" s="445">
        <v>0.05</v>
      </c>
    </row>
    <row r="479" hidden="1">
      <c r="A479" s="444" t="s">
        <v>3425</v>
      </c>
      <c r="B479" s="437" t="s">
        <v>3426</v>
      </c>
      <c r="C479" s="445">
        <v>18.34</v>
      </c>
    </row>
    <row r="480" hidden="1">
      <c r="A480" s="444" t="s">
        <v>3427</v>
      </c>
      <c r="B480" s="437" t="s">
        <v>3428</v>
      </c>
      <c r="C480" s="445">
        <v>18.28</v>
      </c>
    </row>
    <row r="481" hidden="1">
      <c r="A481" s="444" t="s">
        <v>3429</v>
      </c>
      <c r="B481" s="437" t="s">
        <v>3430</v>
      </c>
      <c r="C481" s="445">
        <v>27.71</v>
      </c>
    </row>
    <row r="482" hidden="1">
      <c r="A482" s="444" t="s">
        <v>3431</v>
      </c>
      <c r="B482" s="437" t="s">
        <v>3432</v>
      </c>
      <c r="C482" s="445">
        <v>18.91</v>
      </c>
    </row>
    <row r="483" hidden="1">
      <c r="A483" s="444" t="s">
        <v>3433</v>
      </c>
      <c r="B483" s="437" t="s">
        <v>3434</v>
      </c>
      <c r="C483" s="445">
        <v>18.91</v>
      </c>
    </row>
    <row r="484" hidden="1">
      <c r="A484" s="444" t="s">
        <v>3435</v>
      </c>
      <c r="B484" s="437" t="s">
        <v>3436</v>
      </c>
      <c r="C484" s="445">
        <v>349.69</v>
      </c>
    </row>
    <row r="485" hidden="1">
      <c r="A485" s="444" t="s">
        <v>3437</v>
      </c>
      <c r="B485" s="437" t="s">
        <v>3438</v>
      </c>
      <c r="C485" s="445">
        <v>329.81</v>
      </c>
    </row>
    <row r="486" hidden="1">
      <c r="A486" s="444" t="s">
        <v>3439</v>
      </c>
      <c r="B486" s="437" t="s">
        <v>3440</v>
      </c>
      <c r="C486" s="445">
        <v>325.31</v>
      </c>
    </row>
    <row r="487" hidden="1">
      <c r="A487" s="444" t="s">
        <v>3441</v>
      </c>
      <c r="B487" s="437" t="s">
        <v>3442</v>
      </c>
      <c r="C487" s="445">
        <v>329.21</v>
      </c>
    </row>
    <row r="488" hidden="1">
      <c r="A488" s="444" t="s">
        <v>3443</v>
      </c>
      <c r="B488" s="437" t="s">
        <v>3444</v>
      </c>
      <c r="C488" s="445">
        <v>353.03</v>
      </c>
    </row>
    <row r="489" hidden="1">
      <c r="A489" s="444" t="s">
        <v>3445</v>
      </c>
      <c r="B489" s="437" t="s">
        <v>3446</v>
      </c>
      <c r="C489" s="445">
        <v>333.75</v>
      </c>
    </row>
    <row r="490">
      <c r="A490" s="444" t="s">
        <v>3447</v>
      </c>
      <c r="B490" s="437" t="s">
        <v>3448</v>
      </c>
      <c r="C490" s="445">
        <v>0.51</v>
      </c>
    </row>
    <row r="491" hidden="1">
      <c r="A491" s="444" t="s">
        <v>3449</v>
      </c>
      <c r="B491" s="437" t="s">
        <v>3450</v>
      </c>
      <c r="C491" s="445">
        <v>1.66</v>
      </c>
    </row>
    <row r="492" hidden="1">
      <c r="A492" s="444" t="s">
        <v>3451</v>
      </c>
      <c r="B492" s="437" t="s">
        <v>3452</v>
      </c>
      <c r="C492" s="445">
        <v>4.59</v>
      </c>
    </row>
    <row r="493" hidden="1">
      <c r="A493" s="444" t="s">
        <v>3453</v>
      </c>
      <c r="B493" s="437" t="s">
        <v>3454</v>
      </c>
      <c r="C493" s="445">
        <v>3.39</v>
      </c>
    </row>
    <row r="494" hidden="1">
      <c r="A494" s="444" t="s">
        <v>3455</v>
      </c>
      <c r="B494" s="437" t="s">
        <v>3456</v>
      </c>
      <c r="C494" s="445">
        <v>6.04</v>
      </c>
    </row>
    <row r="495" hidden="1">
      <c r="A495" s="444" t="s">
        <v>3457</v>
      </c>
      <c r="B495" s="437" t="s">
        <v>3458</v>
      </c>
      <c r="C495" s="445">
        <v>153.62</v>
      </c>
    </row>
    <row r="496">
      <c r="A496" s="444" t="s">
        <v>3459</v>
      </c>
      <c r="B496" s="437" t="s">
        <v>3460</v>
      </c>
      <c r="C496" s="445">
        <v>0.73</v>
      </c>
    </row>
    <row r="497" hidden="1">
      <c r="A497" s="444" t="s">
        <v>3461</v>
      </c>
      <c r="B497" s="437" t="s">
        <v>3462</v>
      </c>
      <c r="C497" s="445">
        <v>63.56</v>
      </c>
    </row>
    <row r="498">
      <c r="A498" s="444" t="s">
        <v>3463</v>
      </c>
      <c r="B498" s="437" t="s">
        <v>3464</v>
      </c>
      <c r="C498" s="445">
        <v>0.31</v>
      </c>
    </row>
    <row r="499">
      <c r="A499" s="444" t="s">
        <v>3465</v>
      </c>
      <c r="B499" s="437" t="s">
        <v>3466</v>
      </c>
      <c r="C499" s="445">
        <v>23.75</v>
      </c>
    </row>
    <row r="500">
      <c r="A500" s="444" t="s">
        <v>3467</v>
      </c>
      <c r="B500" s="437" t="s">
        <v>3468</v>
      </c>
      <c r="C500" s="445">
        <v>63.25</v>
      </c>
    </row>
    <row r="501">
      <c r="A501" s="444" t="s">
        <v>3469</v>
      </c>
      <c r="B501" s="437" t="s">
        <v>3470</v>
      </c>
      <c r="C501" s="445">
        <v>26.25</v>
      </c>
    </row>
    <row r="502">
      <c r="A502" s="444" t="s">
        <v>3471</v>
      </c>
      <c r="B502" s="437" t="s">
        <v>3472</v>
      </c>
      <c r="C502" s="445">
        <v>14.38</v>
      </c>
    </row>
    <row r="503">
      <c r="A503" s="444" t="s">
        <v>3473</v>
      </c>
      <c r="B503" s="437" t="s">
        <v>3474</v>
      </c>
      <c r="C503" s="445">
        <v>16.69</v>
      </c>
    </row>
    <row r="504">
      <c r="A504" s="444" t="s">
        <v>3475</v>
      </c>
      <c r="B504" s="437" t="s">
        <v>3476</v>
      </c>
      <c r="C504" s="445">
        <v>18.7</v>
      </c>
    </row>
    <row r="505">
      <c r="A505" s="444" t="s">
        <v>3477</v>
      </c>
      <c r="B505" s="437" t="s">
        <v>3478</v>
      </c>
      <c r="C505" s="445">
        <v>21.91</v>
      </c>
    </row>
    <row r="506">
      <c r="A506" s="444" t="s">
        <v>3479</v>
      </c>
      <c r="B506" s="437" t="s">
        <v>3480</v>
      </c>
      <c r="C506" s="445">
        <v>19.34</v>
      </c>
    </row>
    <row r="507">
      <c r="A507" s="444" t="s">
        <v>3481</v>
      </c>
      <c r="B507" s="437" t="s">
        <v>3482</v>
      </c>
      <c r="C507" s="445">
        <v>21.51</v>
      </c>
    </row>
    <row r="508">
      <c r="A508" s="444" t="s">
        <v>3483</v>
      </c>
      <c r="B508" s="437" t="s">
        <v>755</v>
      </c>
      <c r="C508" s="445">
        <v>22.96</v>
      </c>
    </row>
    <row r="509">
      <c r="A509" s="444" t="s">
        <v>3484</v>
      </c>
      <c r="B509" s="437" t="s">
        <v>758</v>
      </c>
      <c r="C509" s="445">
        <v>27.65</v>
      </c>
    </row>
    <row r="510" hidden="1">
      <c r="A510" s="444" t="s">
        <v>3485</v>
      </c>
      <c r="B510" s="437" t="s">
        <v>3486</v>
      </c>
      <c r="C510" s="445">
        <v>320.07</v>
      </c>
    </row>
    <row r="511" hidden="1">
      <c r="A511" s="444" t="s">
        <v>3487</v>
      </c>
      <c r="B511" s="437" t="s">
        <v>3488</v>
      </c>
      <c r="C511" s="445">
        <v>320.07</v>
      </c>
    </row>
    <row r="512" hidden="1">
      <c r="A512" s="444" t="s">
        <v>3489</v>
      </c>
      <c r="B512" s="437" t="s">
        <v>3490</v>
      </c>
      <c r="C512" s="445">
        <v>325.21</v>
      </c>
    </row>
    <row r="513" hidden="1">
      <c r="A513" s="444" t="s">
        <v>3491</v>
      </c>
      <c r="B513" s="437" t="s">
        <v>3492</v>
      </c>
      <c r="C513" s="445">
        <v>340.86</v>
      </c>
    </row>
    <row r="514" hidden="1">
      <c r="A514" s="444" t="s">
        <v>3493</v>
      </c>
      <c r="B514" s="437" t="s">
        <v>3494</v>
      </c>
      <c r="C514" s="445">
        <v>335.16</v>
      </c>
    </row>
    <row r="515" hidden="1">
      <c r="A515" s="444" t="s">
        <v>3495</v>
      </c>
      <c r="B515" s="437" t="s">
        <v>3496</v>
      </c>
      <c r="C515" s="445">
        <v>347.05</v>
      </c>
    </row>
    <row r="516" hidden="1">
      <c r="A516" s="444" t="s">
        <v>3497</v>
      </c>
      <c r="B516" s="437" t="s">
        <v>3498</v>
      </c>
      <c r="C516" s="445">
        <v>0.75</v>
      </c>
    </row>
    <row r="517">
      <c r="A517" s="444" t="s">
        <v>3499</v>
      </c>
      <c r="B517" s="437" t="s">
        <v>3500</v>
      </c>
      <c r="C517" s="445">
        <v>26.24</v>
      </c>
    </row>
    <row r="518">
      <c r="A518" s="444" t="s">
        <v>3501</v>
      </c>
      <c r="B518" s="437" t="s">
        <v>3502</v>
      </c>
      <c r="C518" s="445">
        <v>27.5</v>
      </c>
    </row>
    <row r="519">
      <c r="A519" s="444" t="s">
        <v>3503</v>
      </c>
      <c r="B519" s="437" t="s">
        <v>3504</v>
      </c>
      <c r="C519" s="445">
        <v>27.5</v>
      </c>
    </row>
    <row r="520">
      <c r="A520" s="444" t="s">
        <v>3505</v>
      </c>
      <c r="B520" s="437" t="s">
        <v>3506</v>
      </c>
      <c r="C520" s="445">
        <v>28.75</v>
      </c>
    </row>
    <row r="521" hidden="1">
      <c r="A521" s="444" t="s">
        <v>3507</v>
      </c>
      <c r="B521" s="437" t="s">
        <v>3508</v>
      </c>
      <c r="C521" s="445">
        <v>1.89</v>
      </c>
    </row>
    <row r="522" hidden="1">
      <c r="A522" s="444" t="s">
        <v>3509</v>
      </c>
      <c r="B522" s="437" t="s">
        <v>3510</v>
      </c>
      <c r="C522" s="445">
        <v>2.64</v>
      </c>
    </row>
    <row r="523">
      <c r="A523" s="444" t="s">
        <v>3511</v>
      </c>
      <c r="B523" s="437" t="s">
        <v>3512</v>
      </c>
      <c r="C523" s="445">
        <v>28.75</v>
      </c>
    </row>
    <row r="524">
      <c r="A524" s="444" t="s">
        <v>3513</v>
      </c>
      <c r="B524" s="437" t="s">
        <v>3514</v>
      </c>
      <c r="C524" s="445">
        <v>28.75</v>
      </c>
    </row>
    <row r="525">
      <c r="A525" s="444" t="s">
        <v>3515</v>
      </c>
      <c r="B525" s="437" t="s">
        <v>3516</v>
      </c>
      <c r="C525" s="445">
        <v>38.91</v>
      </c>
    </row>
    <row r="526">
      <c r="A526" s="444" t="s">
        <v>3517</v>
      </c>
      <c r="B526" s="437" t="s">
        <v>3518</v>
      </c>
      <c r="C526" s="445">
        <v>28.75</v>
      </c>
    </row>
    <row r="527">
      <c r="A527" s="444" t="s">
        <v>3519</v>
      </c>
      <c r="B527" s="437" t="s">
        <v>3520</v>
      </c>
      <c r="C527" s="445">
        <v>43.75</v>
      </c>
    </row>
    <row r="528">
      <c r="A528" s="444" t="s">
        <v>3521</v>
      </c>
      <c r="B528" s="437" t="s">
        <v>3522</v>
      </c>
      <c r="C528" s="445">
        <v>35.0</v>
      </c>
    </row>
    <row r="529">
      <c r="A529" s="444" t="s">
        <v>3523</v>
      </c>
      <c r="B529" s="437" t="s">
        <v>3524</v>
      </c>
      <c r="C529" s="445">
        <v>48.75</v>
      </c>
    </row>
    <row r="530">
      <c r="A530" s="444" t="s">
        <v>3525</v>
      </c>
      <c r="B530" s="437" t="s">
        <v>3526</v>
      </c>
      <c r="C530" s="445">
        <v>43.75</v>
      </c>
    </row>
    <row r="531">
      <c r="A531" s="444" t="s">
        <v>3527</v>
      </c>
      <c r="B531" s="437" t="s">
        <v>3528</v>
      </c>
      <c r="C531" s="445">
        <v>35.0</v>
      </c>
    </row>
    <row r="532">
      <c r="A532" s="444" t="s">
        <v>3529</v>
      </c>
      <c r="B532" s="437" t="s">
        <v>3530</v>
      </c>
      <c r="C532" s="445">
        <v>48.75</v>
      </c>
    </row>
    <row r="533">
      <c r="A533" s="444" t="s">
        <v>3531</v>
      </c>
      <c r="B533" s="437" t="s">
        <v>3532</v>
      </c>
      <c r="C533" s="445">
        <v>28.75</v>
      </c>
    </row>
    <row r="534">
      <c r="A534" s="444" t="s">
        <v>945</v>
      </c>
      <c r="B534" s="437" t="s">
        <v>3387</v>
      </c>
      <c r="C534" s="445">
        <v>43.75</v>
      </c>
    </row>
    <row r="535">
      <c r="A535" s="444" t="s">
        <v>3533</v>
      </c>
      <c r="B535" s="437" t="s">
        <v>3385</v>
      </c>
      <c r="C535" s="445">
        <v>35.0</v>
      </c>
    </row>
    <row r="536">
      <c r="A536" s="444" t="s">
        <v>946</v>
      </c>
      <c r="B536" s="437" t="s">
        <v>3386</v>
      </c>
      <c r="C536" s="445">
        <v>48.75</v>
      </c>
    </row>
    <row r="537">
      <c r="A537" s="444" t="s">
        <v>947</v>
      </c>
      <c r="B537" s="437" t="s">
        <v>3383</v>
      </c>
      <c r="C537" s="445">
        <v>52.43</v>
      </c>
    </row>
    <row r="538">
      <c r="A538" s="444" t="s">
        <v>3534</v>
      </c>
      <c r="B538" s="437" t="s">
        <v>3382</v>
      </c>
      <c r="C538" s="445">
        <v>44.3</v>
      </c>
    </row>
    <row r="539">
      <c r="A539" s="444" t="s">
        <v>912</v>
      </c>
      <c r="B539" s="437" t="s">
        <v>3381</v>
      </c>
      <c r="C539" s="445">
        <v>52.5</v>
      </c>
    </row>
    <row r="540">
      <c r="A540" s="444" t="s">
        <v>3535</v>
      </c>
      <c r="B540" s="437" t="s">
        <v>3380</v>
      </c>
      <c r="C540" s="445">
        <v>37.48</v>
      </c>
    </row>
    <row r="541">
      <c r="A541" s="444" t="s">
        <v>3536</v>
      </c>
      <c r="B541" s="437" t="s">
        <v>3537</v>
      </c>
      <c r="C541" s="445">
        <v>35.0</v>
      </c>
    </row>
    <row r="542" hidden="1">
      <c r="A542" s="444" t="s">
        <v>3538</v>
      </c>
      <c r="B542" s="437" t="s">
        <v>3539</v>
      </c>
      <c r="C542" s="445">
        <v>10.69</v>
      </c>
    </row>
    <row r="543" hidden="1">
      <c r="A543" s="444" t="s">
        <v>3540</v>
      </c>
      <c r="B543" s="437" t="s">
        <v>3541</v>
      </c>
      <c r="C543" s="445">
        <v>5.84</v>
      </c>
    </row>
    <row r="544" hidden="1">
      <c r="A544" s="444" t="s">
        <v>3542</v>
      </c>
      <c r="B544" s="437" t="s">
        <v>3543</v>
      </c>
      <c r="C544" s="445">
        <v>5.8</v>
      </c>
    </row>
    <row r="545">
      <c r="A545" s="444" t="s">
        <v>949</v>
      </c>
      <c r="B545" s="437" t="s">
        <v>3378</v>
      </c>
      <c r="C545" s="445">
        <v>61.25</v>
      </c>
    </row>
    <row r="546">
      <c r="A546" s="444" t="s">
        <v>951</v>
      </c>
      <c r="B546" s="437" t="s">
        <v>3375</v>
      </c>
      <c r="C546" s="445">
        <v>61.25</v>
      </c>
    </row>
    <row r="547">
      <c r="A547" s="444" t="s">
        <v>953</v>
      </c>
      <c r="B547" s="437" t="s">
        <v>3377</v>
      </c>
      <c r="C547" s="445">
        <v>61.25</v>
      </c>
    </row>
    <row r="548">
      <c r="A548" s="444" t="s">
        <v>3544</v>
      </c>
      <c r="B548" s="437" t="s">
        <v>3374</v>
      </c>
      <c r="C548" s="445">
        <v>61.25</v>
      </c>
    </row>
    <row r="549">
      <c r="A549" s="444" t="s">
        <v>892</v>
      </c>
      <c r="B549" s="437" t="s">
        <v>3370</v>
      </c>
      <c r="C549" s="445">
        <v>61.25</v>
      </c>
    </row>
    <row r="550">
      <c r="A550" s="444" t="s">
        <v>956</v>
      </c>
      <c r="B550" s="437" t="s">
        <v>3373</v>
      </c>
      <c r="C550" s="445">
        <v>61.25</v>
      </c>
    </row>
    <row r="551">
      <c r="A551" s="444" t="s">
        <v>894</v>
      </c>
      <c r="B551" s="437" t="s">
        <v>3369</v>
      </c>
      <c r="C551" s="445">
        <v>61.25</v>
      </c>
    </row>
    <row r="552">
      <c r="A552" s="444" t="s">
        <v>3545</v>
      </c>
      <c r="B552" s="437" t="s">
        <v>3372</v>
      </c>
      <c r="C552" s="445">
        <v>61.25</v>
      </c>
    </row>
    <row r="553">
      <c r="A553" s="444" t="s">
        <v>3546</v>
      </c>
      <c r="B553" s="437" t="s">
        <v>3547</v>
      </c>
      <c r="C553" s="445">
        <v>136.85</v>
      </c>
    </row>
    <row r="554">
      <c r="A554" s="444" t="s">
        <v>3548</v>
      </c>
      <c r="B554" s="437" t="s">
        <v>3549</v>
      </c>
      <c r="C554" s="445">
        <v>10.5</v>
      </c>
    </row>
    <row r="555" hidden="1">
      <c r="A555" s="444" t="s">
        <v>3550</v>
      </c>
      <c r="B555" s="437" t="s">
        <v>3551</v>
      </c>
      <c r="C555" s="445">
        <v>9.26</v>
      </c>
    </row>
    <row r="556" hidden="1">
      <c r="A556" s="444" t="s">
        <v>3552</v>
      </c>
      <c r="B556" s="437" t="s">
        <v>3553</v>
      </c>
      <c r="C556" s="445">
        <v>9.35</v>
      </c>
    </row>
    <row r="557" hidden="1">
      <c r="A557" s="444" t="s">
        <v>3554</v>
      </c>
      <c r="B557" s="437" t="s">
        <v>3555</v>
      </c>
      <c r="C557" s="445">
        <v>83.29</v>
      </c>
    </row>
    <row r="558" hidden="1">
      <c r="A558" s="444" t="s">
        <v>3556</v>
      </c>
      <c r="B558" s="437" t="s">
        <v>3557</v>
      </c>
      <c r="C558" s="445">
        <v>61.33</v>
      </c>
    </row>
    <row r="559">
      <c r="A559" s="444" t="s">
        <v>3558</v>
      </c>
      <c r="B559" s="437" t="s">
        <v>3559</v>
      </c>
      <c r="C559" s="445">
        <v>15.24</v>
      </c>
    </row>
    <row r="560">
      <c r="A560" s="444" t="s">
        <v>997</v>
      </c>
      <c r="B560" s="437" t="s">
        <v>998</v>
      </c>
      <c r="C560" s="445">
        <v>13.23</v>
      </c>
    </row>
    <row r="561">
      <c r="A561" s="444" t="s">
        <v>3560</v>
      </c>
      <c r="B561" s="437" t="s">
        <v>3561</v>
      </c>
      <c r="C561" s="445">
        <v>12.86</v>
      </c>
    </row>
    <row r="562">
      <c r="A562" s="444" t="s">
        <v>999</v>
      </c>
      <c r="B562" s="437" t="s">
        <v>1000</v>
      </c>
      <c r="C562" s="445">
        <v>18.63</v>
      </c>
    </row>
    <row r="563">
      <c r="A563" s="444" t="s">
        <v>3562</v>
      </c>
      <c r="B563" s="437" t="s">
        <v>3563</v>
      </c>
      <c r="C563" s="445">
        <v>14.85</v>
      </c>
    </row>
    <row r="564">
      <c r="A564" s="444" t="s">
        <v>1001</v>
      </c>
      <c r="B564" s="437" t="s">
        <v>1002</v>
      </c>
      <c r="C564" s="445">
        <v>13.2</v>
      </c>
    </row>
    <row r="565">
      <c r="A565" s="444" t="s">
        <v>1003</v>
      </c>
      <c r="B565" s="437" t="s">
        <v>1004</v>
      </c>
      <c r="C565" s="445">
        <v>17.5</v>
      </c>
    </row>
    <row r="566">
      <c r="A566" s="444" t="s">
        <v>3564</v>
      </c>
      <c r="B566" s="437" t="s">
        <v>3565</v>
      </c>
      <c r="C566" s="445">
        <v>22.43</v>
      </c>
    </row>
    <row r="567">
      <c r="A567" s="444" t="s">
        <v>944</v>
      </c>
      <c r="B567" s="437" t="s">
        <v>1005</v>
      </c>
      <c r="C567" s="445">
        <v>13.19</v>
      </c>
    </row>
    <row r="568">
      <c r="A568" s="444" t="s">
        <v>1006</v>
      </c>
      <c r="B568" s="437" t="s">
        <v>1007</v>
      </c>
      <c r="C568" s="445">
        <v>16.61</v>
      </c>
    </row>
    <row r="569">
      <c r="A569" s="444" t="s">
        <v>1008</v>
      </c>
      <c r="B569" s="437" t="s">
        <v>1009</v>
      </c>
      <c r="C569" s="445">
        <v>17.61</v>
      </c>
    </row>
    <row r="570">
      <c r="A570" s="427" t="s">
        <v>2377</v>
      </c>
      <c r="B570" s="447" t="s">
        <v>3566</v>
      </c>
      <c r="C570" s="448">
        <v>15.0</v>
      </c>
    </row>
    <row r="571">
      <c r="A571" s="444" t="s">
        <v>2379</v>
      </c>
      <c r="B571" s="447" t="s">
        <v>843</v>
      </c>
      <c r="C571" s="448">
        <v>62.0</v>
      </c>
    </row>
    <row r="572">
      <c r="A572" s="444"/>
      <c r="B572" s="447"/>
      <c r="C572" s="448"/>
    </row>
    <row r="573">
      <c r="A573" s="444"/>
      <c r="B573" s="447"/>
      <c r="C573" s="448"/>
    </row>
    <row r="574">
      <c r="A574" s="444"/>
      <c r="B574" s="447"/>
      <c r="C574" s="448"/>
    </row>
    <row r="575">
      <c r="A575" s="444"/>
      <c r="B575" s="447"/>
      <c r="C575" s="448"/>
    </row>
    <row r="576">
      <c r="A576" s="444"/>
      <c r="B576" s="447"/>
      <c r="C576" s="448"/>
    </row>
    <row r="577">
      <c r="A577" s="444"/>
      <c r="B577" s="447"/>
      <c r="C577" s="448"/>
    </row>
    <row r="578">
      <c r="A578" s="444"/>
      <c r="B578" s="447"/>
      <c r="C578" s="448"/>
    </row>
    <row r="579">
      <c r="A579" s="444"/>
      <c r="B579" s="447"/>
      <c r="C579" s="448"/>
    </row>
    <row r="580">
      <c r="A580" s="444"/>
      <c r="B580" s="447"/>
      <c r="C580" s="448"/>
    </row>
  </sheetData>
  <autoFilter ref="$A$3:$C$571">
    <filterColumn colId="1">
      <filters>
        <filter val="Replacement Battery Compatible For iPhone 15 Pro (AmpSentrix Basic Extended)"/>
        <filter val="Replacement Battery With Adhesive Compatible For iPhone 13 Mini (Genuine OEM)"/>
        <filter val="Replacement Battery Compatible For iPhone 8 Plus (AmpSentrix Pro)"/>
        <filter val="Battery Cable Holding Bracket Compatible For iPhone 6 Plus"/>
        <filter val="Replacement Battery Compatible For iPhone 15 (Spot Welding Required) (AmpSentrix Core Extended)"/>
        <filter val="Replacement Battery Compatible For iPhone XR (AmpSentrix Basic Extended)"/>
        <filter val="Replacement Battery Compatible For iPhone 8 (AmpSentrix Basic Extended)"/>
        <filter val="Replacement Battery Compatible For iPhone 14 Pro Max (AmpSentrix Basic)"/>
        <filter val="Replacement Battery With Adhesive Compatible For iPhone SE (2022) (Genuine OEM)"/>
        <filter val="Back Camera Compatible For iPhone 12 Pro Max (Premium)"/>
        <filter val="Replacement Battery Compatible For iPhone 11 (AmpSentrix Basic Extended)"/>
        <filter val="Battery Adhesive Tape Compatible For iPhone 14 Pro (10 Pack)"/>
        <filter val="Replacement Battery With Adhesive  Compatible For iPhone 12 / 12 Pro (Genuine OEM)"/>
        <filter val="Replacement Battery Compatible For iPhone 15 (AmpSentrix) (Basic)"/>
        <filter val="Replacement Battery Compatible For iPhone 6 (Service Pack)"/>
        <filter val="Replacement Battery Compatible For iPhone 8 (AmpSentrix Pro)"/>
        <filter val="Replacement Battery Compatible For iPhone 13 (AmpSentrix Pro)"/>
        <filter val="Battery Adhesive Tape Compatible For iPhone 16 (10 Pack)"/>
        <filter val="Replacement Battery With Adhesive Compatible For iPhone 7 (Genuine OEM)"/>
        <filter val="Replacement Battery With Adhesive Compatible For iPhone SE (2016) (Genuine OEM)"/>
        <filter val="Replacement Battery Compatible For iPhone SE (2020) (AmpSentrix Basic Extended)"/>
        <filter val="Replacement Battery With Adhesive Compatible For iPhone XR (Genuine OEM)"/>
        <filter val="Replacement Battery Compatible For iPhone 12 Pro Max (AmpSentrix Pro)"/>
        <filter val="Battery FPC Connector (On Motherboard) Compatible For iPhone 12 / 12 Mini / 12 Pro / 12 Pro Max / 15 / 15 Plus"/>
        <filter val="Replacement Battery With Adhesive Compatible For iPhone 6 (Genuine OEM)"/>
        <filter val="Replacement Battery Compatible For iPhone X (AmpSentrix Basic)"/>
        <filter val="Replacement Battery Core with Universal Tag-On Flex Compatible For iPhone 13 Pro Max (Spot Welding Required) (AmpSentrix Core)"/>
        <filter val="Replacement Battery Core with Universal Tag-On Flex Compatible For iPhone 13 Pro (Spot Welding Required) (AmpSentrix Core)"/>
        <filter val="Battery Flex Protective Tape Compatible For iPhone 11 Pro Max (20 Pack)"/>
        <filter val="Replacement Battery Compatible For iPhone 13 Pro (AmpSentrix Basic)"/>
        <filter val="Replacement Battery Core Compatible For iPhone 15 (Spot Welding Required) (AmpSentrix Core)"/>
        <filter val="Replacement Battery Core Compatible For iPhone 13 Pro Max (Spot Welding Required) (AmpSentrix Core)"/>
        <filter val="Battery Flex Protective Tape Compatible For iPhone 6 / 6S / 7 (20 Pack)"/>
        <filter val="Replacement Battery Compatible For iPhone 13 Mini (Spot Welding Required) (AmpSentrix Core Extended)"/>
        <filter val="Replacement Battery Compatible For iPhone 8 Plus (AmpSentrix Basic Extended)"/>
        <filter val="Replacement Battery Compatible For iPhone 12 / 12 Pro (AmpSentrix Basic)"/>
        <filter val="Tester Cable (Battery) Compatible For iPhone 8 / 8 Plus / X / XS / XS Max / XR"/>
        <filter val="Replacement Battery With Adhesive Compatible For iPhone 7 Plus (Genuine OEM)"/>
        <filter val="Back Camera IPhone XR"/>
        <filter val="Battery Flex Protective Tape Compatible For iPhone X / XS Max (2 Piece Set) (20 Pack)"/>
        <filter val="iCopy Battery Repairing Board Compatible For iPhone 6 to iPhone 14 Pro Max (Qianli)"/>
        <filter val="Battery Adhesive Tape Compatible For iPhone 14 (Genuine OEM)"/>
        <filter val="Battery Adhesive Tape Compatible For iPhone XS (10 Pack)"/>
        <filter val="Replacement Battery Compatible For iPhone 11 Pro Max (AmpSentrix Basic)"/>
        <filter val="Replacement Battery With Adhesive Compatible For iPhone 14 (Genuine OEM)"/>
        <filter val="Battery Flex Protective Tape Compatible For iPhone XR (20 Pack)"/>
        <filter val="Replacement Battery Core with Universal Tag-On Flex Compatible For iPhone 11 (Spot Welding Required) (AmpSentrix Core)"/>
        <filter val="Replacement Battery Compatible For iPhone 15 Pro Max (Spot Welding Required) (AmpSentrix Core Extended)"/>
        <filter val="Replacement Battery Core Compatible For iPhone 14 Plus (Spot Welding Required) (AmpSentrix Core)"/>
        <filter val="Replacement Battery Core with Universal Tag-On Flex Compatible For iPhone 13 (Spot Welding Required) (AmpSentrix Core)"/>
        <filter val="Battery Adhesive Compatible For iPhone 7 Plus"/>
        <filter val="Replacement Battery Core Compatible For iPhone 15 Pro Max (Spot Welding Required) (AmpSentrix Core)"/>
        <filter val="Replacement Battery Compatible For iPhone 15 Plus (AmpSentrix) (Basic)"/>
        <filter val="iP66 iPhone 16 Series Battery Adhesive Quick Removal Cable (Qianli)"/>
        <filter val="Replacement Battery With Adhesive Compatible For iPhone 11 (Genuine OEM)"/>
        <filter val="Replacement Battery With Adhesive Compatible For iPhone 8 (Genuine OEM)"/>
        <filter val="Battery Adhesive Tape Compatible For iPhone 11 Pro"/>
        <filter val="Replacement Battery Compatible For iPhone 7 Plus (AmpSentrix Basic Extended)"/>
        <filter val="Replacement Battery With Adhesive Compatible For iPhone XS (Genuine OEM)"/>
        <filter val="Battery Flex Protective Tape Compatible For iPhone 11 (20 Pack)"/>
        <filter val="Replacement Battery Compatible For iPhone 13 Pro (AmpSentrix Basic Extended)"/>
        <filter val="Replacement Battery Compatible For iPhone SE (2022) (AmpSentrix) (Basic)"/>
        <filter val="Replacement Battery Core Compatible For iPhone 15 Plus (Spot Welding Required) (AmpSentrix Core)"/>
        <filter val="Battery Adhesive Tape Compatible For iPhone XS Max (10 Pack)"/>
        <filter val="Battery Adhesive Tape Compatible For iPhone 13"/>
        <filter val="Battery Spot Welding Fixture For iPhone 13/14 Series (Qianli)"/>
        <filter val="Battery Adhesive Tape Compatible For iPhone 7 (10 Pack)"/>
        <filter val="Battery Flex FPC Connector Compatible For iPhone 6 (J2523 : 14 Pin)"/>
        <filter val="Battery Flex Protective Tape Compatible For iPhone 7 Plus (20 Pack)"/>
        <filter val="WiFi Antenna Coaxial Compatible For iPhone 7 Plus (JLAT1_RF JLAT3_RF: MM7829) (By The Battery)"/>
        <filter val="Replacement Battery Compatible For iPhone 15 Pro (Genuine OEM)"/>
        <filter val="Replacement Battery Compatible For iPhone 7 (AmpSentrix Basic Extended)"/>
        <filter val="Replacement Battery With Adhesive Compatible For iPhone 12 Pro Max (Genuine OEM)"/>
        <filter val="Replacement Battery Compatible For iPhone 15 Pro Max (AmpSentrix) (Basic)"/>
        <filter val="Battery Spot Welding Fixture For iPhone 11 / 12 Series (Qianli)"/>
        <filter val="Replacement Battery Compatible For iPhone SE (2020) (AmpSentrix Pro Extended)"/>
        <filter val="Replacement Battery Core Compatible For iPhone 12 Mini (Spot Welding Required) (AmpSentrix Core)"/>
        <filter val="Replacement Battery With Adhesive Compatible For iPhone 13 (Genuine OEM)"/>
        <filter val="Replacement Battery Compatible For iPhone SE (2016) (AmpSentrix Pro)"/>
        <filter val="Replacement Battery Compatible For iPhone 12 Pro Max (Spot Welding Required) (AmpSentrix Core Extended)"/>
        <filter val="Replacement Battery Compatible For iPhone 12 Mini (AmpSentrix Basic)"/>
        <filter val="Replacement Battery Compatible For iPhone 12 Pro Max (AmpSentrix Basic)"/>
        <filter val="Battery Health Programming Board for iPhone 6-14 Pro Max (JCID V1S/V1SE)"/>
        <filter val="Replacement Battery Compatible For iPhone 13 (Spot Welding Required) (AmpSentrix Core Extended)"/>
        <filter val="Replacement Battery Compatible For iPhone 16 (Genuine OEM)"/>
        <filter val="LCD / Battery Cable Holding Bracket Compatible For iPhone 7 Plus"/>
        <filter val="Battery Roller Fixture Compatible For iPhone 12 and newer (Genuine OEM)"/>
        <filter val="Replacement Battery Compatible For iPhone 15 (AmpSentrix Pro)"/>
        <filter val="Replacement Battery Core Compatible For iPhone XS Max (Spot Welding Required) (AmpSentrix Core)"/>
        <filter val="LCD / Battery Cable Holding Bracket Compatible For iPhone 5S / SE (2016)"/>
        <filter val="Replacement Battery With Adhesive Compatible For iPhone 11 Pro Max (Genuine OEM)"/>
        <filter val="Replacement Battery Compatible For iPhone 15 Pro (AmpSentrix) (Basic)"/>
        <filter val="Replacement Battery With Adhesive Compatible For iPhone 14 Pro (Genuine OEM)"/>
        <filter val="Battery Adhesive Tape Compatible For iPhone XS"/>
        <filter val="Replacement Battery Compatible For iPhone 7 Plus (AmpSentrix Pro)"/>
        <filter val="Battery Adhesive Tape Compatible For iPhone XR"/>
        <filter val="Battery Adhesive Tape Compatible For iPhone 11 Pro (10 Pack)"/>
        <filter val="Replacement Battery Compatible For iPhone 14 Plus (AmpSentrix Pro)"/>
        <filter val="Battery Charger Compatible For iPads / iPhones And Samsung (SS-909) (Sunshine)"/>
        <filter val="Battery Adhesive Tape Compatible For iPhone 13 Pro Max (10 Pack)"/>
        <filter val="Battery Tape Compatible For iPhone 4S"/>
        <filter val="Replacement Battery Compatible For iPhone 14 Pro (AmpSentrix Basic)"/>
        <filter val="Replacement Battery Core Compatible For iPhone 12 / 12 Pro (Spot Welding Required) (AmpSentrix Core)"/>
        <filter val="Replacement Battery With Adhesive Compatible For iPhone X (Genuine OEM)"/>
        <filter val="Replacement Battery Core Compatible For iPhone 13 Mini (Spot Welding Required) (AmpSentrix Core)"/>
        <filter val="Replacement Battery Compatible For iPhone 6 (AmpSentrix Pro)"/>
        <filter val="Replacement Battery Compatible For iPhone 15 Pro Max (AmpSentrix Basic Extended)"/>
        <filter val="Extended Capacity Replacement Battery Compatible For iPhone 14 Pro Max (AmpSentrix Basic Extended)"/>
        <filter val="Replacement High Capacity Battery Core Compatible For iPhone 12 Mini (Spot Welding Required) (AmpSentrix Core Extended)"/>
        <filter val="Battery Tape Compatible For iPhone 6 Plus / 6S Plus"/>
        <filter val="Replacement Battery Compatible For iPhone 7 (Used OEM Pull / SOH 84% And Up) (50 Pack)"/>
        <filter val="Replacement Battery Compatible For iPhone 15 (AmpSentrix Basic Extended)"/>
        <filter val="Replacement Battery Core with Universal Tag-On Flex Compatible For iPhone 12 Mini (Spot Welding Required) (AmpSentrix Core)"/>
        <filter val="iPower Pro Max DC Power Flex Battery Connectors For iPhone 6 To 11 Pro Max (Tips Only) (Qianli)"/>
        <filter val="Replacement Battery Compatible For iPhone 15 (Genuine OEM)"/>
        <filter val="Replacement Battery Compatible For iPhone 7 Plus (AmpSentrix Pro Extended)"/>
        <filter val="Battery Adhesive Compatible For iPhone 6 Plus / 6S Plus"/>
        <filter val="Replacement Battery Compatible For iPhone 6S (AmpSentrix Pro Extended)"/>
        <filter val="Replacement Battery With Adhesive Compatible For iPhone 8 Plus (Genuine OEM)"/>
        <filter val="Replacement Battery Compatible For iPhone 12 / 12 Pro (AmpSentrix Pro)"/>
        <filter val="Replacement Battery Compatible For iPhone 8 Plus (AmpSentrix Pro Extended)"/>
        <filter val="Battery Flex Protective Tape Compatible For iPhone 13 Pro Max / 14 Pro Max (20 Pack)"/>
        <filter val="Replacement Battery With Adhesive Compatible For iPhone 6 Plus (Genuine OEM)"/>
        <filter val="Battery Cable Holding Bracket Compatible For iPhone 7"/>
        <filter val="Battery Cable Holding Bracket Compatible For iPhone 6"/>
        <filter val="Battery Adhesive Tape Compatible For iPhone 13 (10 Pack)"/>
        <filter val="Battery Adhesive Tape Compatible For iPhone 5 (10 Pack)"/>
        <filter val="Replacement Battery Compatible For iPhone 15 Pro Max (AmpSentrix Pro)"/>
        <filter val="Battery Cable Holding Bracket Compatible For iPhone 11 Pro (Small)"/>
        <filter val="Battery Tape Compatible For iPhone XR"/>
        <filter val="Replacement Battery Compatible For iPhone X (AmpSentrix Pro)"/>
        <filter val="Replacement Battery Compatible For iPhone 11 Pro Max (AmpSentrix Pro)"/>
        <filter val="Replacement Battery Compatible For iPhone 14 (Spot Welding Required) (AmpSentrix Core Extended)"/>
        <filter val="Battery Adhesive Tape Compatible For iPhone 13 Pro (10 Pack)"/>
        <filter val="Battery Adhesive Tape Compatible For iPhone SE (2022) (10 Pack)"/>
        <filter val="Battery Adhesive Tape Compatible For iPhone 12 Pro Max (10 Pack)"/>
        <filter val="Replacement Battery Compatible For iPhone SE (2022) (AmpSentrix Basic Extended)"/>
        <filter val="Replacement Battery Compatible For iPhone 15 Plus (AmpSentrix Basic Extended)"/>
        <filter val="Replacement Battery With Adhesive Compatible For iPhone 6S (Genuine OEM)"/>
        <filter val="Replacement Battery Compatible For iPhone 6 (AmpSentrix Pro Extended)"/>
        <filter val="Replacement Battery Compatible For iPhone 8 (AmpSentrix Basic)"/>
        <filter val="Battery Adhesive Tape Compatible For iPhone 7 Plus (10 Pack)"/>
        <filter val="Replacement Battery Compatible For iPhone 11 Pro Max (AmpSentrix Basic Extended)"/>
        <filter val="Battery Adhesive Tape Compatible For iPhone 6 / 6S (10 Pack)"/>
        <filter val="Replacement Battery With Adhesive Compatible For iPhone 12 Mini (Genuine OEM)"/>
        <filter val="Battery Adhesive Tape Compatible For iPhone XS Max"/>
        <filter val="Replacement Battery With Adhesive Compatible For iPhone 13 Pro (Genuine OEM)"/>
        <filter val="Battery FPC Connector Compatible For iPhone 13 Series (8 Pin)"/>
        <filter val="Battery Flex FPC Connector Compatible For iPhone 11 / 11 Pro / 11 Pro Max (4 Pin)"/>
        <filter val="Replacement Battery Compatible For iPhone 12 Mini (AmpSentrix Basic Extended)"/>
        <filter val="Battery Adhesive Tape Compatible For iPhone 16 Pro (10 Pack)"/>
        <filter val="Replacement Battery Compatible For iPhone 13 (AmpSentrix Basic Extended)"/>
        <filter val="Replacement Battery Core Compatible For iPhone 11 Pro Max (Spot Welding Required) (AmpSentrix Core)"/>
        <filter val="Replacement Battery Compatible For iPhone 8 (AmpSentrix Pro Extended)"/>
        <filter val="Replacement Battery Compatible For iPhone 15 Plus (AmpSentrix Pro)"/>
        <filter val="Replacement Battery Core Compatible For iPhone 14 Pro Max (Spot Welding Required) (AmpSentrix Core)"/>
        <filter val="Battery Adhesive Tape Compatible For iPhone 13 Pro Max"/>
        <filter val="Battery Adhesive Tape Compatible For iPhone 15 Pro (10 Pack)"/>
        <filter val="Replacement Battery Core Compatible For iPhone SE (2020) (Spot Welding Required) (AmpSentrix Core)"/>
        <filter val="Replacement Battery Compatible For iPhone XR (AmpSentrix Basic)"/>
        <filter val="Battery Cable Holding Bracket Compatible For iPhone XR"/>
        <filter val="Battery Adhesive Tape Compatible For iPhone 14 (10 Pack)"/>
        <filter val="Replacement Battery Compatible For iPhone 11 (AmpSentrix Basic)"/>
        <filter val="Tester Cable (Battery) Compatible For iPhone 12 / 12 Pro / 12 Mini / 12 Pro Max / 15 / 15 Plus"/>
        <filter val="Replacement Battery Compatible For iPhone 13 (AmpSentrix Basic)"/>
        <filter val="Replacement Battery Compatible For iPhone 14 Pro (AmpSentrix Pro)"/>
        <filter val="Replacement Battery Compatible For iPhone XR (AmpSentrix Pro)"/>
        <filter val="Replacement Battery Core with Universal Tag-On Flex Compatible For iPhone 11 Pro Max (Spot Welding Required) (AmpSentrix Core)"/>
        <filter val="Replacement Battery Compatible For iPhone 5C (AmpSentrix Pro)"/>
        <filter val="Battery Cable Holding Bracket Compatible For iPhone 6S"/>
        <filter val="Replacement Battery Compatible For iPhone SE (2020) (AmpSentrix Basic)"/>
        <filter val="Replacement Battery Compatible For iPhone 11 Pro Max (Spot Welding Required) (AmpSentrix Core Extended)"/>
        <filter val="Replacement Battery Compatible For iPhone XR (Spot Welding Required) (AmpSentrix Core Extended)"/>
        <filter val="Replacement Battery Compatible For iPhone 6S (AmpSentrix Pro)"/>
        <filter val="DLZ R100/R200 True Tone Restore Programmer Board for iPhone 12 to iPhone 13 Mini (For Aftermarket Display Assemblies Only)"/>
        <filter val="Battery Tape Compatible For iPhone 5"/>
        <filter val="Replacement Battery Compatible For iPhone 15 Pro (AmpSentrix Pro)"/>
        <filter val="LCD / Battery Cable Holding Bracket Compatible For iPhone 8"/>
        <filter val="Replacement Battery Compatible For iPhone X (AmpSentrix Basic Extended)"/>
        <filter val="Battery Tape Compatible For iPhone 7"/>
        <filter val="Replacement Battery With Adhesive Compatible For iPhone 5S (Genuine OEM)"/>
        <filter val="Replacement Battery Compatible For iPhone 6S Plus (AmpSentrix Pro)"/>
        <filter val="Battery Health Programming Board for iPhone 8-15 Pro Max (JCID V1S Pro /V1SE)"/>
        <filter val="Battery Flex FPC Connector Compatible For iPhone 6 Plus / 6S / 6S Plus (J2523 / J2400: 4 Pin)"/>
        <filter val="LCD / Battery Cable Holding Bracket Compatible For iPhone 8 Plus"/>
        <filter val="Replacement Battery Compatible For iPhone 6 Plus (AmpSentrix Pro)"/>
        <filter val="Replacement Battery Core Compatible For iPhone SE 2022 (Spot Welding Required) (AmpSentrix Core)"/>
        <filter val="Replacement Battery Compatible For iPhone 7 (AmpSentrix Basic)"/>
        <filter val="Battery Adhesive Tape Compatible For iPhone 8 (10 Pack)"/>
        <filter val="Replacement Battery Compatible For iPhone 11 Pro (AmpSentrix Basic)"/>
        <filter val="Replacement Battery Compatible For iPhone XS (AmpSentrix Pro Extended)"/>
        <filter val="Battery Flex Protective Tape Compatible For iPhone 12 / 12 Pro / 12 Pro Max (20 Pack)"/>
        <filter val="Replacement Battery Compatible For iPhone 14 Pro Max (Spot Welding Required) (AmpSentrix Core Extended)"/>
        <filter val="Battery Flex Protective Tape Compatible For iPhone 13 / 14 (20 Pack)"/>
        <filter val="Battery Adhesive Tape Compatible For iPhone X"/>
        <filter val="Replacement Battery Core Compatible For iPhone 12 Pro Max (Spot Welding Required) (AmpSentrix Core)"/>
        <filter val="Battery Flex Protective Tape Compatible For iPhone 13 Pro / 14 Pro (20 Pack)"/>
        <filter val="Battery FPC Connector Compatible For iPhone 16 Pro / 16 Pro Max (4 Pin)"/>
        <filter val="Replacement Battery Compatible For iPhone 14 Pro Max (AmpSentrix Pro)"/>
        <filter val="Replacement Battery Compatible For iPhone XS Max (Spot Welding Required) (AmpSentrix Core Extended)"/>
        <filter val="Replacement Battery Compatible For iPhone 13 Mini (AmpSentrix Basic)"/>
        <filter val="Replacement Battery Compatible For iPhone 4S (AmpSentrix Pro)"/>
        <filter val="Battery Roller Fixture Compatible For iPhone 12 And Newer (Genuine OEM)"/>
        <filter val="Battery Adhesive Tape Compatible For iPhone 15 (10 Pack)"/>
        <filter val="Replacement Battery Compatible For iPhone SE (2022) (AmpSentrix Pro)"/>
        <filter val="Replacement Battery Compatible For iPhone 6 Plus (AmpSentrix Pro Extended)"/>
        <filter val="Replacement Battery Compatible For iPhone 15 Plus (Genuine OEM)"/>
        <filter val="Replacement Battery Core with Universal Tag-On Flex Compatible For iPhone 12 / 12 Pro (Spot Welding Required) (AmpSentrix Core)"/>
        <filter val="Battery Adhesive Tape Compatible For iPhone X (10 Pack)"/>
        <filter val="Replacement Battery Compatible For iPhone XS Max (Service Pack)"/>
        <filter val="Replacement Battery Core Compatible For iPhone 14 (Spot Welding Required) (AmpSentrix Core)"/>
        <filter val="Battery Adhesive Tape Compatible For iPhone 8 Plus"/>
        <filter val="Replacement Battery Compatible For iPhone 15 Pro Max (Genuine OEM)"/>
        <filter val="Battery FPC Connector Compatible For iPhone 16 / 16 Plus (4 Pin)"/>
        <filter val="Battery Tape Compatible For iPhone 6 / 6S"/>
        <filter val="Replacement Battery Compatible For iPhone SE (2020) (AmpSentrix Pro)"/>
        <filter val="Replacement Battery Compatible For iPhone 11 Pro (AmpSentrix Pro)"/>
        <filter val="Replacement Battery Compatible For iPhone 13 Pro Max (AmpSentrix Basic)"/>
        <filter val="Apollo Interstellar Restore Program And Reading Device (True Tone / Battery Data / Vibrator / MFI Tester / EEPROM Programmer) (Display Compatible Up To 11 Pro Max And Battery Up To iPhone 14 Pro Max) (Galaxy Gray Special Edition) (Qianli)"/>
        <filter val="Replacement Battery Compatible For iPhone XR (AmpSentrix Pro Extended)"/>
        <filter val="Battery Flex FPC Connector Compatible For iPhone 8 / 8 Plus (J3200: 4 Pin)"/>
        <filter val="Replacement Battery Compatible For iPhone XS (Spot Welding Required) (AmpSentrix Core Extended)"/>
        <filter val="Dedicated Battery Power Test Cable For iPhones (W103+)"/>
        <filter val="MacDecod Battery Simulating Power Supply Cable For iPhone 6 - XS MAX (Qianli / Mega-IDEA)"/>
        <filter val="Battery Adhesive Tape Compatible For iPhone XR (10 Pack)"/>
        <filter val="Replacement Battery Compatible For iPhone 11 (AmpSentrix Pro Extended)"/>
        <filter val="Extended Board Compatible For iPhone 12 / 12 Pro / 12 Pro Max / 12 Mini"/>
        <filter val="Replacement Battery Compatible For iPhone 16 Pro Max (Genuine OEM)"/>
        <filter val="Battery Adhesive Tape Compatible For iPhone 11 Pro Max (10 Pack)"/>
        <filter val="Replacement Battery Core with Universal Tag-On Flex Compatible For iPhone 12 Pro Max (Spot Welding Required) (AmpSentrix Core)"/>
        <filter val="Replacement Battery Compatible For iPhone SE (2020) (Spot Welding Required) (AmpSentrix Core Extended)"/>
        <filter val="Replacement Battery Compatible For iPhone XS Max (AmpSentrix Basic Extended)"/>
        <filter val="Battery Flex Protective Tape Compatible For iPhone XS (20 Pack)"/>
        <filter val="Battery Adhesive Tape Compatible For iPhone 8 Plus (10 Pack)"/>
        <filter val="Replacement Battery Core with Universal Tag-On Flex Compatible For iPhone 13 Mini (Spot Welding Required) (AmpSentrix Core)"/>
        <filter val="Replacement Battery Compatible For iPhone 7 Plus (AmpSentrix Basic)"/>
        <filter val="Replacement Battery With Adhesive Compatible For iPhone 14 Plus (Genuine OEM)"/>
        <filter val="Replacement Battery Compatible For iPhone 12 Pro Max (AmpSentrix Basic Extended)"/>
        <filter val="Replacement Battery Compatible For iPhone 13 Pro (AmpSentrix Pro)"/>
        <filter val="Battery Cable Holding Bracket Compatible For iPhone 11 Pro Max (Small)"/>
        <filter val="Battery Adhesive Tape Compatible For iPhone 14 Pro Max (10 Pack)"/>
        <filter val="Battery Adhesive Tape Compatible For iPhone 16 Plus (10 Pack)"/>
        <filter val="DZ03 Battery Board Compatible For iPhone 8 to 14 Pro Max"/>
        <filter val="Replacement Battery Core Compatible For iPhone 11 Pro (Spot Welding Required) (AmpSentrix Core)"/>
        <filter val="Tester Cable (Battery) Compatible For iPhone 13 / 13 Mini / 13 Pro / 13 Pro Max / 14 / 14 Plus / 14 Pro  / 14 Pro Max / 15 Pro  / 15 Pro Max"/>
        <filter val="Replacement Battery Compatible For iPhone 7 (AmpSentrix Pro)"/>
        <filter val="Replacement Battery Compatible For iPhone 14 Pro (AmpSentrix Basic Extended)"/>
        <filter val="Battery Cable Holding Bracket Compatible For iPhone 6S Plus"/>
        <filter val="Replacement Battery Compatible For iPhone 15 Plus (Spot Welding Required) (AmpSentrix Core Extended)"/>
        <filter val="Replacement Battery Compatible For iPhone 4 (AmpSentrix Pro)"/>
        <filter val="Replacement Battery Compatible For iPhone 5S (AmpSentrix Pro)"/>
        <filter val="Replacement Battery Compatible For iPhone 11 (Spot Welding Required) (AmpSentrix Core Extended)"/>
        <filter val="Battery Filters Compatible For iPhone SE (2016) (C2400 / 56PF / 01005)"/>
        <filter val="Battery Adhesive Tape Compatible For iPhone 11 (10 Pack)"/>
        <filter val="Replacement Battery With Adhesive Compatible For iPhone 11 Pro (Genuine OEM)"/>
        <filter val="Replacement Battery Compatible For iPhone XS (AmpSentrix Pro)"/>
        <filter val="Battery Adhesive Tape Compatible For iPhone 15 Plus (10 Pack)"/>
        <filter val="Battery Adhesive Tape Compatible For iPhone 16 Pro Max (10 Pack)"/>
        <filter val="Battery Cable Holding Bracket Compatible For iPhone 11 (Small)"/>
        <filter val="Replacement Battery Compatible For iPhone 13 Pro Max (AmpSentrix Pro)"/>
        <filter val="Battery Flex Protective Tape Compatible For iPhone 14 Plus (20 Pack)"/>
        <filter val="Battery FPC Connector For iPhone 14 Series (4 Pin)"/>
        <filter val="Replacement Battery With Adhesive Compatible For iPhone 6S Plus (Genuine OEM)"/>
        <filter val="Replacement Battery Compatible For iPhone 6S Plus (AmpSentrix Pro Extended)"/>
        <filter val="Battery Flex FPC Connector Compatible For iPhone 7 / 7 Plus (J2201: 4 Pin)"/>
        <filter val="Replacement Battery Compatible For iPhone 8 Plus (Service Pack)"/>
        <filter val="Replacement Battery Compatible For iPhone 16 Pro (Genuine OEM)"/>
        <filter val="AmpSentrix Core Compatible For iPhone XS (Spot Welding Required)"/>
        <filter val="Battery Flex Protective Tape Compatible For iPhone 11 Pro (20 Pack)"/>
        <filter val="Replacement Battery With Adhesive Compatible For iPhone 13 Pro Max (Genuine OEM)"/>
        <filter val="Replacement Battery With Adhesive Compatible For iPhone SE (2020) (Genuine OEM)"/>
        <filter val="Replacement Battery Compatible For iPhone 13 Mini (AmpSentrix Basic Extended)"/>
        <filter val="Replacement Battery Compatible For iPhone 5 (AmpSentrix Pro)"/>
        <filter val="Replacement Battery Compatible For iPhone 11 Pro (Spot Welding Required) (AmpSentrix Core Extended)"/>
        <filter val="Battery Adhesive Tape Compatible For iPhone 14 Plus (10 Pack)"/>
        <filter val="Replacement Battery Compatible For iPhone 13 Pro Max (Spot Welding Required) (AmpSentrix Core Extended)"/>
        <filter val="Replacement Battery Compatible For iPhone XS (AmpSentrix Basic Extended)"/>
        <filter val="Replacement Battery Compatible For iPhone SE 2022 (Spot Welding Required) (AmpSentrix Core Extended)"/>
        <filter val="Battery Adhesive Tape Compatible For iPhone 13 Mini (10 Pack)"/>
        <filter val="Battery Adhesive Tape Compatible For iPhone 12 Mini"/>
        <filter val="Battery Adhesive Compatible For iPhone 8"/>
        <filter val="Replacement Battery Core Compatible For iPhone 13 (Spot Welding Required) (AmpSentrix Core)"/>
        <filter val="Replacement Battery Compatible For iPhone 11 Pro (AmpSentrix Basic Extended)"/>
        <filter val="BC02 Battery Calibrator Dual Channel Battery Health Calibration Compatible For iPhone 11-14 Series (Aixun)"/>
        <filter val="Replacement Battery Core Compatible For iPhone 13 Pro (Spot Welding Required) (AmpSentrix Core)"/>
        <filter val="Replacement Battery Compatible For iPhone 14 Plus (AmpSentrix Basic Extended)"/>
        <filter val="Battery Adhesive Tape Compatible For iPhone 15 Pro Max (10 Pack)"/>
        <filter val="Battery Adhesive Tape Compatible For iPhone 12 / 12 Pro (10 Pack)"/>
        <filter val="Replacement Battery Compatible For iPhone 6 Plus (Service Pack)"/>
        <filter val="Battery Adhesive Tape Compatible For iPhone 5S / SE (2016) / 5C"/>
        <filter val="Replacement Battery Compatible For iPhone XS Max (AmpSentrix Pro)"/>
        <filter val="Replacement Battery Compatible For iPhone SE (2016) (AmpSentrix Pro Extended)"/>
        <filter val="Battery Adhesive Tape Compatible For iPhone 12 Mini (10 Pack)"/>
        <filter val="Replacement Battery Compatible For iPhone 14 Plus (Spot Welding Required) (AmpSentrix Core Extended)"/>
        <filter val="Replacement Battery Core Compatible For iPhone 15 Pro (Spot Welding Required) (AmpSentrix Core)"/>
        <filter val="Replacement Battery Compatible For iPhone 8 Plus (AmpSentrix Basic)"/>
        <filter val="Replacement Battery Compatible For iPhone 14 (AmpSentrix Pro)"/>
        <filter val="Replacement Battery Core Compatible For iPhone XR (Spot Welding Required) (AmpSentrix Core)"/>
        <filter val="Replacement Battery Compatible For iPhone 12 Mini (AmpSentrix Pro)"/>
        <filter val="Replacement Battery Compatible For iPhone 12 / 12 Pro (AmpSentrix Basic Extended)"/>
        <filter val="Replacement Battery Compatible For iPhone 14 (AmpSentrix Basic Extended)"/>
        <filter val="Replacement Battery Core Compatible For iPhone 11 (Spot Welding Required) (AmpSentrix Core)"/>
        <filter val="Replacement Battery Compatible For iPhone 13 Mini (AmpSentrix Pro)"/>
        <filter val="Battery Press Compatible For iPhone 11 Series And Older (Genuine OEM) (Used / Like New)"/>
        <filter val="Battery Flex FPC Connector Compatible For iPhone XS / XS Max (J3200: 4 Pin)"/>
        <filter val="Battery Flex FPC Connector Compatible For iPhone X (J3200: 4 Pin)"/>
        <filter val="Replacement Battery Compatible For iPhone 13 Pro (Spot Welding Required) (AmpSentrix Core Extended)"/>
        <filter val="Battery Flex FPC Connector Compatible For iPhone XR (J3200: 4 Pin)"/>
        <filter val="Replacement Battery Compatible For iPhone 14 Pro (Spot Welding Required) (AmpSentrix Core Extended)"/>
        <filter val="Replacement Battery Core with Universal Tag-On Flex Compatible For iPhone 11 Pro (Spot Welding Required) (AmpSentrix Core)"/>
        <filter val="Replacement Battery With Adhesive Compatible For iPhone 14 Pro Max (Genuine OEM)"/>
        <filter val="Replacement Battery Compatible For iPhone 7 (AmpSentrix Pro Extended)"/>
        <filter val="Replacement Battery Compatible For iPhone 11 (AmpSentrix Pro)"/>
        <filter val="Replacement Battery Core Compatible For iPhone 14 Pro (Spot Welding Required) (AmpSentrix Core)"/>
        <filter val="Replacement Battery Compatible For iPhone X (AmpSentrix Pro Extended)"/>
        <filter val="Replacement Battery With Adhesive Compatible For iPhone XS Max (Genuine OEM)"/>
        <filter val="Replacement Battery Compatible For iPhone XS Max (AmpSentrix Pro Extended)"/>
        <filter val="Replacement Battery Compatible For iPhone XS Max (AmpSentrix Basic)"/>
        <filter val="Battery Flex Protective Tape Compatible For iPhone 6 Plus / 6S Plus (20 Pack)"/>
        <filter val="Replacement Battery Compatible For iPhone 14 (AmpSentrix Basic)"/>
        <filter val="Replacement Battery Compatible For iPhone XS (AmpSentrix Basic)"/>
        <filter val="Battery Flex Protective Tape Compatible For iPhone 12 Mini / 13 Mini (20 Pack)"/>
        <filter val="Replacement Battery Compatible For iPhone 14 Plus (AmpSentrix Basic)"/>
        <filter val="Replacement Battery Compatible For iPhone 13 Pro Max (AmpSentrix Basic Extended)"/>
        <filter val="LCD / Battery Cable Holding Bracket Compatible For iPhone X"/>
        <filter val="Replacement Battery Compatible For iPhone 15 Pro (Spot Welding Required) (AmpSentrix Core Extended)"/>
        <filter val="Copy Power Battery Health Data Corrector For iPhone 11 / 12 Series (Qianli)"/>
        <filter val="Replacement Battery Compatible For iPhone 12 / 12 Pro (Spot Welding Required) (AmpSentrix Core Extended)"/>
        <filter val="Tester Cable (Battery) Compatible For iPhone 11 / 11 Pro / 11 Pro Max / SE 2020"/>
      </filters>
    </filterColumn>
  </autoFil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8.25"/>
    <col customWidth="1" min="3" max="3" width="13.25"/>
    <col customWidth="1" min="4" max="4" width="14.38"/>
    <col customWidth="1" min="5" max="5" width="17.5"/>
    <col customWidth="1" min="6" max="6" width="28.75"/>
    <col customWidth="1" min="7" max="7" width="16.13"/>
    <col customWidth="1" min="8" max="8" width="10.75"/>
    <col customWidth="1" min="12" max="12" width="15.38"/>
  </cols>
  <sheetData>
    <row r="1">
      <c r="A1" s="1" t="s">
        <v>3567</v>
      </c>
      <c r="B1" s="1" t="s">
        <v>3568</v>
      </c>
      <c r="C1" s="1" t="s">
        <v>3569</v>
      </c>
      <c r="D1" s="449" t="s">
        <v>3570</v>
      </c>
      <c r="E1" s="1" t="s">
        <v>3571</v>
      </c>
      <c r="F1" s="1" t="s">
        <v>3572</v>
      </c>
      <c r="G1" s="1" t="s">
        <v>3573</v>
      </c>
      <c r="H1" s="1" t="s">
        <v>3574</v>
      </c>
      <c r="I1" s="1" t="s">
        <v>3575</v>
      </c>
      <c r="J1" s="1" t="s">
        <v>3576</v>
      </c>
      <c r="K1" s="1" t="s">
        <v>3577</v>
      </c>
      <c r="L1" s="1" t="s">
        <v>3578</v>
      </c>
    </row>
    <row r="2">
      <c r="A2" s="450">
        <v>1.0</v>
      </c>
      <c r="B2" s="192" t="s">
        <v>3579</v>
      </c>
      <c r="C2" s="192" t="s">
        <v>217</v>
      </c>
      <c r="D2" s="449" t="s">
        <v>198</v>
      </c>
      <c r="E2" s="192"/>
      <c r="G2" s="192"/>
      <c r="H2" s="192"/>
      <c r="I2" s="192"/>
      <c r="J2" s="192"/>
      <c r="K2" s="192"/>
      <c r="L2" s="192"/>
    </row>
    <row r="3">
      <c r="A3" s="450">
        <v>2.0</v>
      </c>
      <c r="B3" s="192" t="s">
        <v>367</v>
      </c>
      <c r="C3" s="134" t="s">
        <v>3580</v>
      </c>
      <c r="D3" s="449" t="s">
        <v>255</v>
      </c>
      <c r="E3" s="192"/>
      <c r="G3" s="192"/>
      <c r="H3" s="192"/>
      <c r="I3" s="192"/>
      <c r="J3" s="192"/>
      <c r="K3" s="192"/>
      <c r="L3" s="192"/>
    </row>
    <row r="4">
      <c r="A4" s="450">
        <v>3.0</v>
      </c>
      <c r="B4" s="176" t="s">
        <v>448</v>
      </c>
      <c r="C4" s="192"/>
      <c r="D4" s="451" t="s">
        <v>282</v>
      </c>
      <c r="E4" s="176"/>
      <c r="G4" s="176"/>
      <c r="H4" s="176"/>
      <c r="I4" s="176"/>
      <c r="J4" s="176"/>
      <c r="K4" s="176"/>
      <c r="L4" s="176"/>
    </row>
    <row r="5">
      <c r="A5" s="450">
        <v>4.0</v>
      </c>
      <c r="B5" s="176" t="s">
        <v>3581</v>
      </c>
      <c r="C5" s="192"/>
      <c r="D5" s="451" t="s">
        <v>282</v>
      </c>
      <c r="E5" s="176"/>
      <c r="G5" s="176"/>
      <c r="H5" s="176"/>
      <c r="I5" s="176"/>
      <c r="J5" s="176"/>
      <c r="K5" s="176"/>
      <c r="L5" s="176"/>
    </row>
    <row r="6">
      <c r="A6" s="450">
        <v>5.0</v>
      </c>
      <c r="B6" s="176" t="s">
        <v>3582</v>
      </c>
      <c r="C6" s="134" t="s">
        <v>3583</v>
      </c>
      <c r="D6" s="432"/>
      <c r="E6" s="176"/>
      <c r="G6" s="176"/>
      <c r="H6" s="176"/>
      <c r="I6" s="176"/>
      <c r="J6" s="176"/>
      <c r="K6" s="176"/>
      <c r="L6" s="176"/>
    </row>
    <row r="7">
      <c r="A7" s="450">
        <v>6.0</v>
      </c>
      <c r="B7" s="176" t="s">
        <v>263</v>
      </c>
      <c r="C7" s="176"/>
      <c r="D7" s="451" t="s">
        <v>198</v>
      </c>
      <c r="E7" s="176"/>
      <c r="G7" s="176"/>
      <c r="H7" s="176"/>
      <c r="I7" s="176"/>
      <c r="J7" s="176"/>
      <c r="K7" s="176"/>
      <c r="L7" s="176"/>
    </row>
    <row r="8">
      <c r="A8" s="450">
        <v>7.0</v>
      </c>
      <c r="B8" s="134" t="s">
        <v>172</v>
      </c>
      <c r="C8" s="134" t="s">
        <v>3584</v>
      </c>
      <c r="D8" s="451" t="s">
        <v>198</v>
      </c>
      <c r="E8" s="176"/>
      <c r="G8" s="176"/>
      <c r="H8" s="176"/>
      <c r="I8" s="176"/>
      <c r="J8" s="176"/>
      <c r="K8" s="176"/>
      <c r="L8" s="176"/>
    </row>
    <row r="9">
      <c r="A9" s="450">
        <v>8.0</v>
      </c>
      <c r="B9" s="176" t="s">
        <v>392</v>
      </c>
      <c r="C9" s="134" t="s">
        <v>3585</v>
      </c>
      <c r="D9" s="449" t="s">
        <v>3580</v>
      </c>
      <c r="E9" s="176"/>
      <c r="G9" s="176"/>
      <c r="H9" s="176"/>
      <c r="I9" s="176"/>
      <c r="J9" s="176"/>
      <c r="K9" s="176"/>
      <c r="L9" s="176"/>
    </row>
    <row r="10">
      <c r="A10" s="450">
        <v>9.0</v>
      </c>
      <c r="B10" s="176" t="s">
        <v>3586</v>
      </c>
      <c r="C10" s="176"/>
      <c r="D10" s="451" t="s">
        <v>217</v>
      </c>
      <c r="E10" s="176"/>
      <c r="G10" s="176"/>
      <c r="H10" s="176"/>
      <c r="I10" s="176"/>
      <c r="J10" s="176"/>
      <c r="K10" s="176"/>
      <c r="L10" s="176"/>
    </row>
    <row r="11">
      <c r="A11" s="450">
        <v>10.0</v>
      </c>
      <c r="B11" s="176" t="s">
        <v>3587</v>
      </c>
      <c r="C11" s="176"/>
      <c r="D11" s="451" t="s">
        <v>217</v>
      </c>
      <c r="E11" s="176"/>
      <c r="G11" s="176"/>
      <c r="H11" s="176"/>
      <c r="I11" s="176"/>
      <c r="J11" s="176"/>
      <c r="K11" s="176"/>
      <c r="L11" s="176"/>
    </row>
    <row r="12">
      <c r="A12" s="450">
        <v>11.0</v>
      </c>
      <c r="B12" s="176" t="s">
        <v>3588</v>
      </c>
      <c r="C12" s="176"/>
      <c r="D12" s="451" t="s">
        <v>217</v>
      </c>
      <c r="E12" s="176"/>
      <c r="G12" s="176"/>
      <c r="H12" s="176"/>
      <c r="I12" s="176"/>
      <c r="J12" s="176"/>
      <c r="K12" s="176"/>
      <c r="L12" s="176"/>
    </row>
    <row r="13">
      <c r="A13" s="450">
        <v>12.0</v>
      </c>
      <c r="B13" s="176" t="s">
        <v>3589</v>
      </c>
      <c r="C13" s="176"/>
      <c r="D13" s="451" t="s">
        <v>217</v>
      </c>
      <c r="E13" s="176"/>
      <c r="G13" s="176"/>
      <c r="H13" s="176"/>
      <c r="I13" s="176"/>
      <c r="J13" s="176"/>
      <c r="K13" s="176"/>
      <c r="L13" s="176"/>
    </row>
    <row r="14">
      <c r="A14" s="450">
        <v>13.0</v>
      </c>
      <c r="B14" s="176" t="s">
        <v>3590</v>
      </c>
      <c r="C14" s="176"/>
      <c r="D14" s="451" t="s">
        <v>217</v>
      </c>
      <c r="E14" s="176"/>
      <c r="G14" s="176"/>
      <c r="H14" s="176"/>
      <c r="I14" s="176"/>
      <c r="J14" s="176"/>
      <c r="K14" s="176"/>
      <c r="L14" s="176"/>
    </row>
    <row r="15">
      <c r="A15" s="450">
        <v>14.0</v>
      </c>
      <c r="B15" s="176" t="s">
        <v>3591</v>
      </c>
      <c r="C15" s="176"/>
      <c r="D15" s="451" t="s">
        <v>217</v>
      </c>
      <c r="E15" s="176"/>
      <c r="G15" s="176"/>
      <c r="H15" s="176"/>
      <c r="I15" s="176"/>
      <c r="J15" s="176"/>
      <c r="K15" s="176"/>
      <c r="L15" s="176"/>
    </row>
    <row r="16">
      <c r="A16" s="450">
        <v>15.0</v>
      </c>
      <c r="B16" s="176" t="s">
        <v>3592</v>
      </c>
      <c r="C16" s="176"/>
      <c r="D16" s="451" t="s">
        <v>217</v>
      </c>
      <c r="E16" s="176"/>
      <c r="G16" s="176"/>
      <c r="H16" s="176"/>
      <c r="I16" s="176"/>
      <c r="J16" s="176"/>
      <c r="K16" s="176"/>
      <c r="L16" s="176"/>
    </row>
    <row r="17">
      <c r="A17" s="450">
        <v>16.0</v>
      </c>
      <c r="B17" s="176" t="s">
        <v>3593</v>
      </c>
      <c r="C17" s="176"/>
      <c r="D17" s="451" t="s">
        <v>217</v>
      </c>
      <c r="E17" s="176"/>
      <c r="G17" s="176"/>
      <c r="H17" s="176"/>
      <c r="I17" s="176"/>
      <c r="J17" s="176"/>
      <c r="K17" s="176"/>
      <c r="L17" s="176"/>
    </row>
    <row r="18">
      <c r="A18" s="450">
        <v>17.0</v>
      </c>
      <c r="B18" s="176" t="s">
        <v>465</v>
      </c>
      <c r="C18" s="176"/>
      <c r="D18" s="451" t="s">
        <v>627</v>
      </c>
      <c r="E18" s="176"/>
      <c r="G18" s="176"/>
      <c r="H18" s="176"/>
      <c r="I18" s="176"/>
      <c r="J18" s="176"/>
      <c r="K18" s="176"/>
      <c r="L18" s="176"/>
    </row>
    <row r="19">
      <c r="A19" s="450">
        <v>18.0</v>
      </c>
      <c r="B19" s="134" t="s">
        <v>57</v>
      </c>
      <c r="C19" s="176"/>
      <c r="D19" s="449" t="s">
        <v>3594</v>
      </c>
      <c r="E19" s="176"/>
      <c r="G19" s="176"/>
      <c r="H19" s="176"/>
      <c r="I19" s="176"/>
      <c r="J19" s="176"/>
      <c r="K19" s="176"/>
      <c r="L19" s="176"/>
    </row>
    <row r="20">
      <c r="A20" s="450">
        <v>19.0</v>
      </c>
      <c r="B20" s="176" t="s">
        <v>3595</v>
      </c>
      <c r="C20" s="176"/>
      <c r="D20" s="451" t="s">
        <v>217</v>
      </c>
      <c r="E20" s="176"/>
      <c r="G20" s="176"/>
      <c r="H20" s="176"/>
      <c r="I20" s="176"/>
      <c r="J20" s="176"/>
      <c r="K20" s="176"/>
      <c r="L20" s="176"/>
    </row>
    <row r="21">
      <c r="A21" s="450">
        <v>20.0</v>
      </c>
      <c r="B21" s="176" t="s">
        <v>148</v>
      </c>
      <c r="C21" s="134" t="s">
        <v>3580</v>
      </c>
      <c r="D21" s="451" t="s">
        <v>217</v>
      </c>
      <c r="E21" s="176"/>
      <c r="G21" s="176"/>
      <c r="H21" s="176"/>
      <c r="I21" s="176"/>
      <c r="J21" s="176"/>
      <c r="K21" s="176"/>
      <c r="L21" s="176"/>
    </row>
    <row r="22">
      <c r="A22" s="450">
        <v>21.0</v>
      </c>
      <c r="B22" s="176"/>
      <c r="C22" s="176"/>
      <c r="D22" s="451" t="s">
        <v>217</v>
      </c>
      <c r="E22" s="176"/>
      <c r="G22" s="176"/>
      <c r="H22" s="176"/>
      <c r="I22" s="176"/>
      <c r="J22" s="176"/>
      <c r="K22" s="176"/>
      <c r="L22" s="176"/>
    </row>
    <row r="23">
      <c r="A23" s="450">
        <v>22.0</v>
      </c>
      <c r="B23" s="176" t="s">
        <v>3596</v>
      </c>
      <c r="C23" s="176"/>
      <c r="D23" s="451" t="s">
        <v>217</v>
      </c>
      <c r="E23" s="176"/>
      <c r="G23" s="176"/>
      <c r="H23" s="176"/>
      <c r="I23" s="176"/>
      <c r="J23" s="176"/>
      <c r="K23" s="176"/>
      <c r="L23" s="176"/>
    </row>
    <row r="24">
      <c r="A24" s="450">
        <v>23.0</v>
      </c>
      <c r="B24" s="176" t="s">
        <v>350</v>
      </c>
      <c r="C24" s="134" t="s">
        <v>3597</v>
      </c>
      <c r="D24" s="449" t="s">
        <v>282</v>
      </c>
      <c r="E24" s="176"/>
      <c r="G24" s="176"/>
      <c r="H24" s="176"/>
      <c r="I24" s="176"/>
      <c r="J24" s="176"/>
      <c r="K24" s="176"/>
      <c r="L24" s="176"/>
    </row>
    <row r="25">
      <c r="A25" s="450">
        <v>24.0</v>
      </c>
      <c r="B25" s="176" t="s">
        <v>3598</v>
      </c>
      <c r="C25" s="176"/>
      <c r="D25" s="451" t="s">
        <v>217</v>
      </c>
      <c r="E25" s="176"/>
      <c r="G25" s="176"/>
      <c r="H25" s="176"/>
      <c r="I25" s="176"/>
      <c r="J25" s="176"/>
      <c r="K25" s="176"/>
      <c r="L25" s="176"/>
    </row>
    <row r="26">
      <c r="A26" s="450">
        <v>25.0</v>
      </c>
      <c r="B26" s="176" t="s">
        <v>473</v>
      </c>
      <c r="C26" s="176"/>
      <c r="D26" s="451"/>
      <c r="E26" s="176"/>
      <c r="G26" s="176"/>
      <c r="H26" s="176"/>
      <c r="I26" s="176"/>
      <c r="J26" s="176"/>
      <c r="K26" s="176"/>
      <c r="L26" s="176"/>
    </row>
    <row r="27">
      <c r="A27" s="450">
        <v>26.0</v>
      </c>
      <c r="B27" s="134" t="s">
        <v>3599</v>
      </c>
      <c r="C27" s="176"/>
      <c r="D27" s="449" t="s">
        <v>3600</v>
      </c>
      <c r="E27" s="176"/>
      <c r="G27" s="176"/>
      <c r="H27" s="176"/>
      <c r="I27" s="176"/>
      <c r="J27" s="176"/>
      <c r="K27" s="176"/>
      <c r="L27" s="176"/>
    </row>
    <row r="28">
      <c r="A28" s="450">
        <v>27.0</v>
      </c>
      <c r="B28" s="176" t="s">
        <v>3601</v>
      </c>
      <c r="C28" s="176"/>
      <c r="D28" s="449" t="s">
        <v>3600</v>
      </c>
      <c r="E28" s="176"/>
      <c r="G28" s="176"/>
      <c r="H28" s="176"/>
      <c r="I28" s="176"/>
      <c r="J28" s="176"/>
      <c r="K28" s="176"/>
      <c r="L28" s="176"/>
    </row>
    <row r="29">
      <c r="A29" s="450">
        <v>28.0</v>
      </c>
      <c r="B29" s="176" t="s">
        <v>3602</v>
      </c>
      <c r="C29" s="176"/>
      <c r="D29" s="451" t="s">
        <v>217</v>
      </c>
      <c r="E29" s="176"/>
      <c r="G29" s="176"/>
      <c r="H29" s="176"/>
      <c r="I29" s="176"/>
      <c r="J29" s="176"/>
      <c r="K29" s="176"/>
      <c r="L29" s="176"/>
    </row>
    <row r="30">
      <c r="A30" s="450">
        <v>29.0</v>
      </c>
      <c r="B30" s="134" t="s">
        <v>3603</v>
      </c>
      <c r="C30" s="176"/>
      <c r="D30" s="449" t="s">
        <v>3584</v>
      </c>
      <c r="E30" s="176"/>
      <c r="G30" s="176"/>
      <c r="H30" s="176"/>
      <c r="I30" s="176"/>
      <c r="J30" s="176"/>
      <c r="K30" s="176"/>
      <c r="L30" s="176"/>
    </row>
    <row r="31">
      <c r="A31" s="450">
        <v>30.0</v>
      </c>
      <c r="B31" s="176" t="s">
        <v>3604</v>
      </c>
      <c r="C31" s="176"/>
      <c r="D31" s="449" t="s">
        <v>3605</v>
      </c>
      <c r="E31" s="176"/>
      <c r="G31" s="176"/>
      <c r="H31" s="176"/>
      <c r="I31" s="176"/>
      <c r="J31" s="176"/>
      <c r="K31" s="176"/>
      <c r="L31" s="176"/>
    </row>
    <row r="32">
      <c r="A32" s="450">
        <v>31.0</v>
      </c>
      <c r="B32" s="176" t="s">
        <v>3606</v>
      </c>
      <c r="C32" s="176"/>
      <c r="D32" s="451" t="s">
        <v>217</v>
      </c>
      <c r="E32" s="176"/>
      <c r="G32" s="176"/>
      <c r="H32" s="176"/>
      <c r="I32" s="176"/>
      <c r="J32" s="176"/>
      <c r="K32" s="176"/>
      <c r="L32" s="176"/>
    </row>
    <row r="33">
      <c r="A33" s="450">
        <v>32.0</v>
      </c>
      <c r="B33" s="176" t="s">
        <v>3607</v>
      </c>
      <c r="C33" s="176"/>
      <c r="D33" s="449" t="s">
        <v>3580</v>
      </c>
      <c r="E33" s="176"/>
      <c r="G33" s="176"/>
      <c r="H33" s="176"/>
      <c r="I33" s="176"/>
      <c r="J33" s="176"/>
      <c r="K33" s="176"/>
      <c r="L33" s="176"/>
    </row>
    <row r="34">
      <c r="A34" s="450">
        <v>33.0</v>
      </c>
      <c r="B34" s="176" t="s">
        <v>3608</v>
      </c>
      <c r="C34" s="176"/>
      <c r="D34" s="449" t="s">
        <v>3609</v>
      </c>
      <c r="E34" s="176"/>
      <c r="G34" s="176"/>
      <c r="H34" s="176"/>
      <c r="I34" s="176"/>
      <c r="J34" s="176"/>
      <c r="K34" s="176"/>
      <c r="L34" s="176"/>
    </row>
    <row r="35">
      <c r="A35" s="450">
        <v>34.0</v>
      </c>
      <c r="B35" s="176" t="s">
        <v>3610</v>
      </c>
      <c r="C35" s="134" t="s">
        <v>3611</v>
      </c>
      <c r="D35" s="449" t="s">
        <v>3612</v>
      </c>
      <c r="E35" s="176"/>
      <c r="G35" s="176"/>
      <c r="H35" s="176"/>
      <c r="I35" s="176"/>
      <c r="J35" s="176"/>
      <c r="K35" s="176"/>
      <c r="L35" s="176"/>
    </row>
    <row r="36">
      <c r="A36" s="450">
        <v>35.0</v>
      </c>
      <c r="B36" s="176" t="s">
        <v>3613</v>
      </c>
      <c r="C36" s="176"/>
      <c r="D36" s="451" t="s">
        <v>217</v>
      </c>
      <c r="E36" s="176"/>
      <c r="G36" s="176"/>
      <c r="H36" s="176"/>
      <c r="I36" s="176"/>
      <c r="J36" s="176"/>
      <c r="K36" s="176"/>
      <c r="L36" s="176"/>
    </row>
    <row r="37">
      <c r="A37" s="450">
        <v>36.0</v>
      </c>
      <c r="B37" s="176" t="s">
        <v>3614</v>
      </c>
      <c r="C37" s="176"/>
      <c r="D37" s="451" t="s">
        <v>217</v>
      </c>
      <c r="E37" s="176"/>
      <c r="G37" s="176"/>
      <c r="H37" s="176"/>
      <c r="I37" s="176"/>
      <c r="J37" s="176"/>
      <c r="K37" s="176"/>
      <c r="L37" s="176"/>
    </row>
    <row r="38">
      <c r="A38" s="450">
        <v>37.0</v>
      </c>
      <c r="B38" s="176" t="s">
        <v>3615</v>
      </c>
      <c r="C38" s="176"/>
      <c r="D38" s="451" t="s">
        <v>217</v>
      </c>
      <c r="E38" s="176"/>
      <c r="G38" s="176"/>
      <c r="H38" s="176"/>
      <c r="I38" s="176"/>
      <c r="J38" s="176"/>
      <c r="K38" s="176"/>
      <c r="L38" s="176"/>
    </row>
    <row r="39">
      <c r="A39" s="450">
        <v>38.0</v>
      </c>
      <c r="B39" s="176" t="s">
        <v>3616</v>
      </c>
      <c r="C39" s="176"/>
      <c r="D39" s="451" t="s">
        <v>217</v>
      </c>
      <c r="E39" s="176"/>
      <c r="G39" s="176"/>
      <c r="H39" s="176"/>
      <c r="I39" s="176"/>
      <c r="J39" s="176"/>
      <c r="K39" s="176"/>
      <c r="L39" s="176"/>
    </row>
    <row r="40">
      <c r="A40" s="450">
        <v>39.0</v>
      </c>
      <c r="B40" s="176" t="s">
        <v>3617</v>
      </c>
      <c r="C40" s="176"/>
      <c r="D40" s="451" t="s">
        <v>217</v>
      </c>
      <c r="E40" s="176"/>
      <c r="G40" s="176"/>
      <c r="H40" s="176"/>
      <c r="I40" s="176"/>
      <c r="J40" s="176"/>
      <c r="K40" s="176"/>
      <c r="L40" s="176"/>
    </row>
    <row r="41">
      <c r="A41" s="450">
        <v>40.0</v>
      </c>
      <c r="B41" s="176" t="s">
        <v>196</v>
      </c>
      <c r="C41" s="134" t="s">
        <v>3618</v>
      </c>
      <c r="D41" s="449" t="s">
        <v>255</v>
      </c>
      <c r="E41" s="176"/>
      <c r="G41" s="176"/>
      <c r="H41" s="176"/>
      <c r="I41" s="176"/>
      <c r="J41" s="176"/>
      <c r="K41" s="176"/>
      <c r="L41" s="176"/>
    </row>
    <row r="42">
      <c r="A42" s="450">
        <v>41.0</v>
      </c>
      <c r="B42" s="176" t="s">
        <v>3619</v>
      </c>
      <c r="C42" s="176"/>
      <c r="D42" s="449" t="s">
        <v>198</v>
      </c>
      <c r="E42" s="176"/>
      <c r="G42" s="176"/>
      <c r="H42" s="176"/>
      <c r="I42" s="176"/>
      <c r="J42" s="176"/>
      <c r="K42" s="176"/>
      <c r="L42" s="176"/>
    </row>
    <row r="43">
      <c r="A43" s="450">
        <v>42.0</v>
      </c>
      <c r="B43" s="176" t="s">
        <v>3620</v>
      </c>
      <c r="C43" s="176"/>
      <c r="D43" s="451" t="s">
        <v>198</v>
      </c>
      <c r="E43" s="176"/>
      <c r="G43" s="176"/>
      <c r="H43" s="176"/>
      <c r="I43" s="176"/>
      <c r="J43" s="176"/>
      <c r="K43" s="176"/>
      <c r="L43" s="176"/>
    </row>
    <row r="44">
      <c r="A44" s="450">
        <v>43.0</v>
      </c>
      <c r="B44" s="176"/>
      <c r="C44" s="176"/>
      <c r="D44" s="451" t="s">
        <v>217</v>
      </c>
      <c r="E44" s="176"/>
      <c r="G44" s="176"/>
      <c r="H44" s="176"/>
      <c r="I44" s="176"/>
      <c r="J44" s="176"/>
      <c r="K44" s="176"/>
      <c r="L44" s="176"/>
    </row>
    <row r="45">
      <c r="A45" s="450">
        <v>44.0</v>
      </c>
      <c r="B45" s="176" t="s">
        <v>3621</v>
      </c>
      <c r="C45" s="134" t="s">
        <v>3611</v>
      </c>
      <c r="D45" s="449" t="s">
        <v>255</v>
      </c>
      <c r="E45" s="176"/>
      <c r="G45" s="176"/>
      <c r="H45" s="176"/>
      <c r="I45" s="176"/>
      <c r="J45" s="176"/>
      <c r="K45" s="176"/>
      <c r="L45" s="176"/>
    </row>
    <row r="46">
      <c r="A46" s="450">
        <v>45.0</v>
      </c>
      <c r="B46" s="176"/>
      <c r="C46" s="176"/>
      <c r="D46" s="451"/>
      <c r="E46" s="176"/>
      <c r="G46" s="176"/>
      <c r="H46" s="176"/>
      <c r="I46" s="176"/>
      <c r="J46" s="176"/>
      <c r="K46" s="176"/>
      <c r="L46" s="176"/>
    </row>
    <row r="47">
      <c r="A47" s="450">
        <v>46.0</v>
      </c>
      <c r="B47" s="176" t="s">
        <v>3622</v>
      </c>
      <c r="C47" s="176"/>
      <c r="D47" s="451" t="s">
        <v>217</v>
      </c>
      <c r="E47" s="176"/>
      <c r="G47" s="176"/>
      <c r="H47" s="176"/>
      <c r="I47" s="176"/>
      <c r="J47" s="176"/>
      <c r="K47" s="176"/>
      <c r="L47" s="176"/>
    </row>
    <row r="48">
      <c r="A48" s="450">
        <v>47.0</v>
      </c>
      <c r="B48" s="176" t="s">
        <v>3623</v>
      </c>
      <c r="C48" s="176"/>
      <c r="D48" s="451"/>
      <c r="E48" s="176"/>
      <c r="G48" s="176"/>
      <c r="H48" s="176"/>
      <c r="I48" s="176"/>
      <c r="J48" s="176"/>
      <c r="K48" s="176"/>
      <c r="L48" s="176"/>
    </row>
    <row r="49">
      <c r="A49" s="450">
        <v>48.0</v>
      </c>
      <c r="B49" s="176" t="s">
        <v>48</v>
      </c>
      <c r="C49" s="134" t="s">
        <v>3624</v>
      </c>
      <c r="D49" s="449" t="s">
        <v>3612</v>
      </c>
      <c r="E49" s="134"/>
      <c r="G49" s="176"/>
      <c r="H49" s="176"/>
      <c r="I49" s="176"/>
      <c r="J49" s="176"/>
      <c r="K49" s="176"/>
      <c r="L49" s="176"/>
    </row>
    <row r="50">
      <c r="A50" s="450">
        <v>49.0</v>
      </c>
      <c r="B50" s="176" t="s">
        <v>3625</v>
      </c>
      <c r="C50" s="134" t="s">
        <v>3626</v>
      </c>
      <c r="D50" s="449" t="s">
        <v>581</v>
      </c>
      <c r="E50" s="176"/>
      <c r="G50" s="176"/>
      <c r="H50" s="176"/>
      <c r="I50" s="176"/>
      <c r="J50" s="176"/>
      <c r="K50" s="176"/>
      <c r="L50" s="176"/>
    </row>
    <row r="51">
      <c r="A51" s="450">
        <v>50.0</v>
      </c>
      <c r="B51" s="134"/>
      <c r="C51" s="176"/>
      <c r="D51" s="451" t="s">
        <v>217</v>
      </c>
      <c r="E51" s="176"/>
      <c r="G51" s="176"/>
      <c r="H51" s="176"/>
      <c r="I51" s="176"/>
      <c r="J51" s="176"/>
      <c r="K51" s="176"/>
      <c r="L51" s="176"/>
    </row>
    <row r="52">
      <c r="A52" s="450">
        <v>51.0</v>
      </c>
      <c r="B52" s="134" t="s">
        <v>3627</v>
      </c>
      <c r="C52" s="176"/>
      <c r="D52" s="451" t="s">
        <v>217</v>
      </c>
      <c r="E52" s="176"/>
      <c r="G52" s="176"/>
      <c r="H52" s="176"/>
      <c r="I52" s="176"/>
      <c r="J52" s="176"/>
      <c r="K52" s="176"/>
      <c r="L52" s="176"/>
    </row>
    <row r="53">
      <c r="A53" s="450">
        <v>52.0</v>
      </c>
      <c r="B53" s="176"/>
      <c r="C53" s="176"/>
      <c r="D53" s="451" t="s">
        <v>217</v>
      </c>
      <c r="E53" s="176"/>
      <c r="G53" s="176"/>
      <c r="H53" s="176"/>
      <c r="I53" s="176"/>
      <c r="J53" s="176"/>
      <c r="K53" s="176"/>
      <c r="L53" s="176"/>
    </row>
    <row r="54">
      <c r="A54" s="450">
        <v>53.0</v>
      </c>
      <c r="B54" s="176" t="s">
        <v>3628</v>
      </c>
      <c r="C54" s="176"/>
      <c r="D54" s="451"/>
      <c r="E54" s="176"/>
      <c r="G54" s="176"/>
      <c r="H54" s="176"/>
      <c r="I54" s="176"/>
      <c r="J54" s="176"/>
      <c r="K54" s="176"/>
      <c r="L54" s="176"/>
    </row>
    <row r="55">
      <c r="A55" s="450">
        <v>54.0</v>
      </c>
      <c r="B55" s="176" t="s">
        <v>3629</v>
      </c>
      <c r="C55" s="134" t="s">
        <v>3630</v>
      </c>
      <c r="D55" s="449" t="s">
        <v>3631</v>
      </c>
      <c r="E55" s="176"/>
      <c r="G55" s="176"/>
      <c r="H55" s="176"/>
      <c r="I55" s="176"/>
      <c r="J55" s="176"/>
      <c r="K55" s="176"/>
      <c r="L55" s="176"/>
    </row>
    <row r="56">
      <c r="A56" s="450">
        <v>55.0</v>
      </c>
      <c r="B56" s="176" t="s">
        <v>3632</v>
      </c>
      <c r="C56" s="176"/>
      <c r="D56" s="451" t="s">
        <v>217</v>
      </c>
      <c r="E56" s="176"/>
      <c r="G56" s="176"/>
      <c r="H56" s="176"/>
      <c r="I56" s="176"/>
      <c r="J56" s="176"/>
      <c r="K56" s="176"/>
      <c r="L56" s="176"/>
    </row>
    <row r="57">
      <c r="A57" s="450">
        <v>56.0</v>
      </c>
      <c r="B57" s="176" t="s">
        <v>3633</v>
      </c>
      <c r="C57" s="176"/>
      <c r="D57" s="451" t="s">
        <v>217</v>
      </c>
      <c r="E57" s="176"/>
      <c r="G57" s="176"/>
      <c r="H57" s="176"/>
      <c r="I57" s="176"/>
      <c r="J57" s="176"/>
      <c r="K57" s="176"/>
      <c r="L57" s="176"/>
    </row>
    <row r="58">
      <c r="A58" s="450">
        <v>57.0</v>
      </c>
      <c r="B58" s="176" t="s">
        <v>3634</v>
      </c>
      <c r="C58" s="176"/>
      <c r="D58" s="451"/>
      <c r="E58" s="176"/>
      <c r="G58" s="176"/>
      <c r="H58" s="176"/>
      <c r="I58" s="176"/>
      <c r="J58" s="176"/>
      <c r="K58" s="176"/>
      <c r="L58" s="176"/>
    </row>
    <row r="59">
      <c r="A59" s="450">
        <v>58.0</v>
      </c>
      <c r="B59" s="134" t="s">
        <v>3635</v>
      </c>
      <c r="C59" s="176"/>
      <c r="D59" s="451"/>
      <c r="E59" s="176"/>
      <c r="G59" s="176"/>
      <c r="H59" s="176"/>
      <c r="I59" s="176"/>
      <c r="J59" s="176"/>
      <c r="K59" s="176"/>
      <c r="L59" s="176"/>
    </row>
    <row r="60">
      <c r="A60" s="450">
        <v>59.0</v>
      </c>
      <c r="B60" s="134" t="s">
        <v>3636</v>
      </c>
      <c r="C60" s="176"/>
      <c r="D60" s="451" t="s">
        <v>217</v>
      </c>
      <c r="E60" s="176"/>
      <c r="G60" s="176"/>
      <c r="H60" s="176"/>
      <c r="I60" s="176"/>
      <c r="J60" s="176"/>
      <c r="K60" s="176"/>
      <c r="L60" s="176"/>
    </row>
    <row r="61">
      <c r="A61" s="450">
        <v>60.0</v>
      </c>
      <c r="B61" s="134" t="s">
        <v>3637</v>
      </c>
      <c r="C61" s="134" t="s">
        <v>3580</v>
      </c>
      <c r="D61" s="449" t="s">
        <v>3612</v>
      </c>
      <c r="E61" s="176"/>
      <c r="G61" s="176"/>
      <c r="H61" s="176"/>
      <c r="I61" s="176"/>
      <c r="J61" s="176"/>
      <c r="K61" s="176"/>
      <c r="L61" s="176"/>
    </row>
    <row r="62">
      <c r="A62" s="450">
        <v>61.0</v>
      </c>
      <c r="B62" s="134" t="s">
        <v>456</v>
      </c>
      <c r="C62" s="176"/>
      <c r="D62" s="451"/>
      <c r="E62" s="176"/>
      <c r="G62" s="176"/>
      <c r="H62" s="176"/>
      <c r="I62" s="176"/>
      <c r="J62" s="176"/>
      <c r="K62" s="176"/>
      <c r="L62" s="176"/>
    </row>
    <row r="63">
      <c r="A63" s="450">
        <v>62.0</v>
      </c>
      <c r="B63" s="134" t="s">
        <v>3638</v>
      </c>
      <c r="C63" s="176"/>
      <c r="D63" s="451" t="s">
        <v>217</v>
      </c>
      <c r="E63" s="176"/>
      <c r="G63" s="176"/>
      <c r="H63" s="176"/>
      <c r="I63" s="176"/>
      <c r="J63" s="176"/>
      <c r="K63" s="176"/>
      <c r="L63" s="176"/>
    </row>
    <row r="64">
      <c r="A64" s="450">
        <v>63.0</v>
      </c>
      <c r="B64" s="134" t="s">
        <v>3639</v>
      </c>
      <c r="C64" s="176"/>
      <c r="D64" s="451" t="s">
        <v>217</v>
      </c>
      <c r="E64" s="176"/>
      <c r="G64" s="176"/>
      <c r="H64" s="176"/>
      <c r="I64" s="176"/>
      <c r="J64" s="176"/>
      <c r="K64" s="176"/>
      <c r="L64" s="176"/>
    </row>
    <row r="65">
      <c r="A65" s="450">
        <v>64.0</v>
      </c>
      <c r="B65" s="134" t="s">
        <v>3640</v>
      </c>
      <c r="C65" s="176"/>
      <c r="D65" s="451" t="s">
        <v>217</v>
      </c>
      <c r="E65" s="176"/>
      <c r="G65" s="176"/>
      <c r="H65" s="176"/>
      <c r="I65" s="176"/>
      <c r="J65" s="176"/>
      <c r="K65" s="176"/>
      <c r="L65" s="176"/>
    </row>
    <row r="66">
      <c r="A66" s="450">
        <v>65.0</v>
      </c>
      <c r="B66" s="134" t="s">
        <v>3641</v>
      </c>
      <c r="C66" s="134" t="s">
        <v>3642</v>
      </c>
      <c r="D66" s="449" t="s">
        <v>255</v>
      </c>
      <c r="E66" s="176"/>
      <c r="G66" s="176"/>
      <c r="H66" s="176"/>
      <c r="I66" s="176"/>
      <c r="J66" s="176"/>
      <c r="K66" s="176"/>
      <c r="L66" s="176"/>
    </row>
    <row r="67">
      <c r="A67" s="450">
        <v>66.0</v>
      </c>
      <c r="B67" s="134" t="s">
        <v>32</v>
      </c>
      <c r="C67" s="134" t="s">
        <v>3642</v>
      </c>
      <c r="D67" s="449" t="s">
        <v>581</v>
      </c>
      <c r="E67" s="134" t="s">
        <v>3643</v>
      </c>
      <c r="G67" s="176"/>
      <c r="H67" s="176"/>
      <c r="I67" s="176"/>
      <c r="J67" s="176"/>
      <c r="K67" s="176"/>
      <c r="L67" s="176"/>
    </row>
    <row r="68">
      <c r="A68" s="450">
        <v>67.0</v>
      </c>
      <c r="B68" s="134" t="s">
        <v>300</v>
      </c>
      <c r="C68" s="134" t="s">
        <v>3644</v>
      </c>
      <c r="D68" s="451"/>
      <c r="E68" s="176"/>
      <c r="G68" s="176"/>
      <c r="H68" s="176"/>
      <c r="I68" s="176"/>
      <c r="J68" s="176"/>
      <c r="K68" s="176"/>
      <c r="L68" s="176"/>
    </row>
    <row r="69">
      <c r="A69" s="450">
        <v>68.0</v>
      </c>
      <c r="B69" s="134"/>
      <c r="C69" s="176"/>
      <c r="D69" s="451" t="s">
        <v>217</v>
      </c>
      <c r="E69" s="176"/>
      <c r="G69" s="176"/>
      <c r="H69" s="176"/>
      <c r="I69" s="176"/>
      <c r="J69" s="176"/>
      <c r="K69" s="176"/>
      <c r="L69" s="176"/>
    </row>
    <row r="70">
      <c r="A70" s="450">
        <v>69.0</v>
      </c>
      <c r="B70" s="134" t="s">
        <v>150</v>
      </c>
      <c r="C70" s="176"/>
      <c r="D70" s="449" t="s">
        <v>255</v>
      </c>
      <c r="E70" s="176"/>
      <c r="G70" s="176"/>
      <c r="H70" s="176"/>
      <c r="I70" s="176"/>
      <c r="J70" s="176"/>
      <c r="K70" s="176"/>
      <c r="L70" s="176"/>
    </row>
    <row r="71">
      <c r="A71" s="450">
        <v>70.0</v>
      </c>
      <c r="B71" s="134" t="s">
        <v>34</v>
      </c>
      <c r="C71" s="134" t="s">
        <v>3645</v>
      </c>
      <c r="D71" s="449" t="s">
        <v>581</v>
      </c>
      <c r="E71" s="176"/>
      <c r="G71" s="176"/>
      <c r="H71" s="176"/>
      <c r="I71" s="176"/>
      <c r="J71" s="176"/>
      <c r="K71" s="176"/>
      <c r="L71" s="176"/>
    </row>
    <row r="72">
      <c r="A72" s="450">
        <v>71.0</v>
      </c>
      <c r="B72" s="134" t="s">
        <v>3646</v>
      </c>
      <c r="C72" s="176"/>
      <c r="D72" s="451" t="s">
        <v>217</v>
      </c>
      <c r="E72" s="176"/>
      <c r="G72" s="176"/>
      <c r="H72" s="176"/>
      <c r="I72" s="176"/>
      <c r="J72" s="176"/>
      <c r="K72" s="176"/>
      <c r="L72" s="176"/>
    </row>
    <row r="73">
      <c r="A73" s="450">
        <v>72.0</v>
      </c>
      <c r="B73" s="134"/>
      <c r="C73" s="134"/>
      <c r="D73" s="449"/>
      <c r="E73" s="176"/>
      <c r="G73" s="176"/>
      <c r="H73" s="176"/>
      <c r="I73" s="176"/>
      <c r="J73" s="176"/>
      <c r="K73" s="176"/>
      <c r="L73" s="176"/>
    </row>
    <row r="74">
      <c r="A74" s="450">
        <v>73.0</v>
      </c>
      <c r="B74" s="134" t="s">
        <v>3647</v>
      </c>
      <c r="C74" s="176"/>
      <c r="D74" s="451" t="s">
        <v>217</v>
      </c>
      <c r="E74" s="176"/>
      <c r="G74" s="176"/>
      <c r="H74" s="176"/>
      <c r="I74" s="176"/>
      <c r="J74" s="176"/>
      <c r="K74" s="176"/>
      <c r="L74" s="176"/>
    </row>
    <row r="75">
      <c r="A75" s="450">
        <v>74.0</v>
      </c>
      <c r="B75" s="134" t="s">
        <v>3648</v>
      </c>
      <c r="C75" s="134" t="s">
        <v>3626</v>
      </c>
      <c r="D75" s="449" t="s">
        <v>255</v>
      </c>
      <c r="E75" s="176"/>
      <c r="G75" s="134"/>
      <c r="H75" s="176"/>
      <c r="I75" s="176"/>
      <c r="J75" s="176"/>
      <c r="K75" s="176"/>
      <c r="L75" s="176"/>
    </row>
    <row r="76">
      <c r="A76" s="450">
        <v>75.0</v>
      </c>
      <c r="B76" s="134" t="s">
        <v>3649</v>
      </c>
      <c r="C76" s="176"/>
      <c r="D76" s="451" t="s">
        <v>217</v>
      </c>
      <c r="E76" s="176"/>
      <c r="G76" s="176"/>
      <c r="H76" s="176"/>
      <c r="I76" s="176"/>
      <c r="J76" s="176"/>
      <c r="K76" s="176"/>
      <c r="L76" s="176"/>
    </row>
    <row r="77">
      <c r="A77" s="450">
        <v>76.0</v>
      </c>
      <c r="B77" s="134" t="s">
        <v>3650</v>
      </c>
      <c r="C77" s="176"/>
      <c r="D77" s="451" t="s">
        <v>217</v>
      </c>
      <c r="E77" s="176"/>
      <c r="G77" s="176"/>
      <c r="H77" s="176"/>
      <c r="I77" s="176"/>
      <c r="J77" s="176"/>
      <c r="K77" s="176"/>
      <c r="L77" s="176"/>
    </row>
    <row r="78">
      <c r="A78" s="450">
        <v>77.0</v>
      </c>
      <c r="B78" s="134"/>
      <c r="C78" s="176"/>
      <c r="D78" s="451" t="s">
        <v>217</v>
      </c>
      <c r="E78" s="176"/>
      <c r="G78" s="176"/>
      <c r="H78" s="176"/>
      <c r="I78" s="176"/>
      <c r="J78" s="176"/>
      <c r="K78" s="176"/>
      <c r="L78" s="176"/>
    </row>
    <row r="79">
      <c r="A79" s="450">
        <v>78.0</v>
      </c>
      <c r="B79" s="134" t="s">
        <v>3651</v>
      </c>
      <c r="C79" s="176"/>
      <c r="D79" s="451" t="s">
        <v>217</v>
      </c>
      <c r="E79" s="176"/>
      <c r="G79" s="176"/>
      <c r="H79" s="176"/>
      <c r="I79" s="176"/>
      <c r="J79" s="176"/>
      <c r="K79" s="176"/>
      <c r="L79" s="176"/>
    </row>
    <row r="80">
      <c r="A80" s="450">
        <v>79.0</v>
      </c>
      <c r="B80" s="134" t="s">
        <v>447</v>
      </c>
      <c r="C80" s="176"/>
      <c r="D80" s="451"/>
      <c r="E80" s="176"/>
      <c r="G80" s="176"/>
      <c r="H80" s="176"/>
      <c r="I80" s="176"/>
      <c r="J80" s="176"/>
      <c r="K80" s="176"/>
      <c r="L80" s="176"/>
    </row>
    <row r="81">
      <c r="A81" s="450">
        <v>80.0</v>
      </c>
      <c r="B81" s="134" t="s">
        <v>3652</v>
      </c>
      <c r="C81" s="134" t="s">
        <v>3653</v>
      </c>
      <c r="D81" s="449" t="s">
        <v>3612</v>
      </c>
      <c r="E81" s="176"/>
      <c r="G81" s="176"/>
      <c r="H81" s="176"/>
      <c r="I81" s="176"/>
      <c r="J81" s="176"/>
      <c r="K81" s="176"/>
      <c r="L81" s="176"/>
    </row>
    <row r="82">
      <c r="A82" s="450">
        <v>81.0</v>
      </c>
      <c r="B82" s="134" t="s">
        <v>3654</v>
      </c>
      <c r="C82" s="176"/>
      <c r="D82" s="451"/>
      <c r="E82" s="176"/>
      <c r="G82" s="176"/>
      <c r="H82" s="176"/>
      <c r="I82" s="176"/>
      <c r="J82" s="176"/>
      <c r="K82" s="176"/>
      <c r="L82" s="176"/>
    </row>
    <row r="83">
      <c r="A83" s="450">
        <v>82.0</v>
      </c>
      <c r="B83" s="134" t="s">
        <v>3655</v>
      </c>
      <c r="C83" s="176"/>
      <c r="D83" s="451" t="s">
        <v>217</v>
      </c>
      <c r="E83" s="176"/>
      <c r="G83" s="176"/>
      <c r="H83" s="176"/>
      <c r="I83" s="176"/>
      <c r="J83" s="176"/>
      <c r="K83" s="176"/>
      <c r="L83" s="176"/>
    </row>
    <row r="84">
      <c r="A84" s="450">
        <v>83.0</v>
      </c>
      <c r="B84" s="134" t="s">
        <v>3656</v>
      </c>
      <c r="C84" s="176"/>
      <c r="D84" s="451"/>
      <c r="E84" s="176"/>
      <c r="G84" s="176"/>
      <c r="H84" s="176"/>
      <c r="I84" s="176"/>
      <c r="J84" s="176"/>
      <c r="K84" s="176"/>
      <c r="L84" s="176"/>
    </row>
    <row r="85">
      <c r="A85" s="450">
        <v>84.0</v>
      </c>
      <c r="B85" s="134" t="s">
        <v>184</v>
      </c>
      <c r="C85" s="134" t="s">
        <v>3657</v>
      </c>
      <c r="D85" s="449" t="s">
        <v>3658</v>
      </c>
      <c r="E85" s="176"/>
      <c r="G85" s="176"/>
      <c r="H85" s="176"/>
      <c r="I85" s="176"/>
      <c r="J85" s="176"/>
      <c r="K85" s="176"/>
      <c r="L85" s="176"/>
    </row>
    <row r="86">
      <c r="A86" s="450">
        <v>85.0</v>
      </c>
      <c r="B86" s="134" t="s">
        <v>127</v>
      </c>
      <c r="C86" s="134" t="s">
        <v>3657</v>
      </c>
      <c r="D86" s="449" t="s">
        <v>3658</v>
      </c>
      <c r="E86" s="176"/>
      <c r="G86" s="176"/>
      <c r="H86" s="176"/>
      <c r="I86" s="176"/>
      <c r="J86" s="176"/>
      <c r="K86" s="176"/>
      <c r="L86" s="176"/>
    </row>
    <row r="87">
      <c r="A87" s="450">
        <v>86.0</v>
      </c>
      <c r="B87" s="134" t="s">
        <v>3659</v>
      </c>
      <c r="C87" s="134" t="s">
        <v>3624</v>
      </c>
      <c r="D87" s="449" t="s">
        <v>198</v>
      </c>
      <c r="E87" s="176"/>
      <c r="G87" s="176"/>
      <c r="H87" s="176"/>
      <c r="I87" s="176"/>
      <c r="J87" s="176"/>
      <c r="K87" s="176"/>
      <c r="L87" s="176"/>
    </row>
    <row r="88">
      <c r="A88" s="450">
        <v>87.0</v>
      </c>
      <c r="B88" s="134" t="s">
        <v>242</v>
      </c>
      <c r="C88" s="134" t="s">
        <v>3657</v>
      </c>
      <c r="D88" s="449" t="s">
        <v>3658</v>
      </c>
      <c r="E88" s="176"/>
      <c r="G88" s="176"/>
      <c r="H88" s="176"/>
      <c r="I88" s="176"/>
      <c r="J88" s="176"/>
      <c r="K88" s="176"/>
      <c r="L88" s="176"/>
    </row>
    <row r="89">
      <c r="A89" s="450">
        <v>88.0</v>
      </c>
      <c r="B89" s="134" t="s">
        <v>3660</v>
      </c>
      <c r="C89" s="176"/>
      <c r="D89" s="451" t="s">
        <v>217</v>
      </c>
      <c r="E89" s="176"/>
      <c r="G89" s="176"/>
      <c r="H89" s="176"/>
      <c r="I89" s="176"/>
      <c r="J89" s="176"/>
      <c r="K89" s="176"/>
      <c r="L89" s="176"/>
    </row>
    <row r="90">
      <c r="A90" s="450">
        <v>89.0</v>
      </c>
      <c r="B90" s="134" t="s">
        <v>3661</v>
      </c>
      <c r="C90" s="176"/>
      <c r="D90" s="451" t="s">
        <v>217</v>
      </c>
      <c r="E90" s="176"/>
      <c r="G90" s="176"/>
      <c r="H90" s="176"/>
      <c r="I90" s="176"/>
      <c r="J90" s="176"/>
      <c r="K90" s="176"/>
      <c r="L90" s="176"/>
    </row>
    <row r="91">
      <c r="A91" s="450">
        <v>90.0</v>
      </c>
      <c r="B91" s="134" t="s">
        <v>3662</v>
      </c>
      <c r="C91" s="134" t="s">
        <v>3663</v>
      </c>
      <c r="D91" s="449" t="s">
        <v>3664</v>
      </c>
      <c r="E91" s="176"/>
      <c r="G91" s="176"/>
      <c r="H91" s="176"/>
      <c r="I91" s="176"/>
      <c r="J91" s="176"/>
      <c r="K91" s="176"/>
      <c r="L91" s="176"/>
    </row>
    <row r="92">
      <c r="A92" s="450">
        <v>91.0</v>
      </c>
      <c r="B92" s="134" t="s">
        <v>3665</v>
      </c>
      <c r="C92" s="134" t="s">
        <v>3585</v>
      </c>
      <c r="D92" s="451" t="s">
        <v>217</v>
      </c>
      <c r="E92" s="176"/>
      <c r="G92" s="176"/>
      <c r="H92" s="176"/>
      <c r="I92" s="176"/>
      <c r="J92" s="176"/>
      <c r="K92" s="176"/>
      <c r="L92" s="176"/>
    </row>
    <row r="93">
      <c r="A93" s="450">
        <v>92.0</v>
      </c>
      <c r="B93" s="134" t="s">
        <v>3666</v>
      </c>
      <c r="C93" s="134" t="s">
        <v>3663</v>
      </c>
      <c r="D93" s="451" t="s">
        <v>217</v>
      </c>
      <c r="E93" s="176"/>
      <c r="G93" s="176"/>
      <c r="H93" s="176"/>
      <c r="I93" s="176"/>
      <c r="J93" s="176"/>
      <c r="K93" s="176"/>
      <c r="L93" s="176"/>
    </row>
    <row r="94">
      <c r="A94" s="450">
        <v>93.0</v>
      </c>
      <c r="B94" s="134" t="s">
        <v>3667</v>
      </c>
      <c r="C94" s="176"/>
      <c r="D94" s="451"/>
      <c r="E94" s="176"/>
      <c r="G94" s="176"/>
      <c r="H94" s="176"/>
      <c r="I94" s="176"/>
      <c r="J94" s="176"/>
      <c r="K94" s="176"/>
      <c r="L94" s="176"/>
    </row>
    <row r="95">
      <c r="A95" s="450">
        <v>94.0</v>
      </c>
      <c r="B95" s="134" t="s">
        <v>3668</v>
      </c>
      <c r="C95" s="176"/>
      <c r="D95" s="451" t="s">
        <v>217</v>
      </c>
      <c r="E95" s="176"/>
      <c r="G95" s="176"/>
      <c r="H95" s="176"/>
      <c r="I95" s="176"/>
      <c r="J95" s="176"/>
      <c r="K95" s="176"/>
      <c r="L95" s="176"/>
    </row>
    <row r="96">
      <c r="A96" s="450">
        <v>95.0</v>
      </c>
      <c r="B96" s="134" t="s">
        <v>3669</v>
      </c>
      <c r="C96" s="134" t="s">
        <v>3585</v>
      </c>
      <c r="D96" s="451" t="s">
        <v>217</v>
      </c>
      <c r="E96" s="176"/>
      <c r="G96" s="176"/>
      <c r="H96" s="176"/>
      <c r="I96" s="176"/>
      <c r="J96" s="176"/>
      <c r="K96" s="176"/>
      <c r="L96" s="176"/>
    </row>
    <row r="97">
      <c r="A97" s="450">
        <v>96.0</v>
      </c>
      <c r="B97" s="134"/>
      <c r="C97" s="176"/>
      <c r="D97" s="449"/>
      <c r="E97" s="176"/>
      <c r="G97" s="176"/>
      <c r="H97" s="176"/>
      <c r="I97" s="176"/>
      <c r="J97" s="176"/>
      <c r="K97" s="176"/>
      <c r="L97" s="176"/>
    </row>
    <row r="98">
      <c r="A98" s="450">
        <v>97.0</v>
      </c>
      <c r="B98" s="134" t="s">
        <v>3670</v>
      </c>
      <c r="C98" s="176"/>
      <c r="D98" s="449" t="s">
        <v>3671</v>
      </c>
      <c r="E98" s="176"/>
      <c r="G98" s="176"/>
      <c r="H98" s="176"/>
      <c r="I98" s="176"/>
      <c r="J98" s="176"/>
      <c r="K98" s="176"/>
      <c r="L98" s="176"/>
    </row>
    <row r="99">
      <c r="A99" s="450">
        <v>98.0</v>
      </c>
      <c r="B99" s="134" t="s">
        <v>3672</v>
      </c>
      <c r="C99" s="176"/>
      <c r="D99" s="451" t="s">
        <v>217</v>
      </c>
      <c r="E99" s="176"/>
      <c r="G99" s="176"/>
      <c r="H99" s="176"/>
      <c r="I99" s="176"/>
      <c r="J99" s="176"/>
      <c r="K99" s="176"/>
      <c r="L99" s="176"/>
    </row>
    <row r="100">
      <c r="A100" s="450">
        <v>99.0</v>
      </c>
      <c r="B100" s="134" t="s">
        <v>420</v>
      </c>
      <c r="C100" s="176"/>
      <c r="D100" s="451"/>
      <c r="E100" s="176"/>
      <c r="G100" s="176"/>
      <c r="H100" s="176"/>
      <c r="I100" s="176"/>
      <c r="J100" s="176"/>
      <c r="K100" s="176"/>
      <c r="L100" s="176"/>
    </row>
    <row r="101">
      <c r="A101" s="450">
        <v>100.0</v>
      </c>
      <c r="B101" s="134" t="s">
        <v>3673</v>
      </c>
      <c r="C101" s="176"/>
      <c r="D101" s="451"/>
      <c r="E101" s="176"/>
      <c r="G101" s="176"/>
      <c r="H101" s="176"/>
      <c r="I101" s="176"/>
      <c r="J101" s="176"/>
      <c r="K101" s="176"/>
      <c r="L101" s="176"/>
    </row>
    <row r="102">
      <c r="A102" s="450">
        <v>101.0</v>
      </c>
      <c r="B102" s="134" t="s">
        <v>3674</v>
      </c>
      <c r="C102" s="176"/>
      <c r="D102" s="449" t="s">
        <v>3675</v>
      </c>
      <c r="E102" s="176"/>
      <c r="G102" s="176"/>
      <c r="H102" s="176"/>
      <c r="I102" s="176"/>
      <c r="J102" s="176"/>
      <c r="K102" s="176"/>
      <c r="L102" s="176"/>
    </row>
    <row r="103">
      <c r="A103" s="450">
        <v>102.0</v>
      </c>
      <c r="B103" s="134" t="s">
        <v>477</v>
      </c>
      <c r="C103" s="176"/>
      <c r="D103" s="451" t="s">
        <v>627</v>
      </c>
      <c r="E103" s="176"/>
      <c r="G103" s="176"/>
      <c r="H103" s="176"/>
      <c r="I103" s="176"/>
      <c r="J103" s="176"/>
      <c r="K103" s="176"/>
      <c r="L103" s="176"/>
    </row>
    <row r="104">
      <c r="A104" s="450">
        <v>103.0</v>
      </c>
      <c r="B104" s="134" t="s">
        <v>464</v>
      </c>
      <c r="C104" s="176"/>
      <c r="D104" s="451"/>
      <c r="E104" s="176"/>
      <c r="G104" s="176"/>
      <c r="H104" s="176"/>
      <c r="I104" s="176"/>
      <c r="J104" s="176"/>
      <c r="K104" s="176"/>
      <c r="L104" s="176"/>
    </row>
    <row r="105">
      <c r="A105" s="450">
        <v>104.0</v>
      </c>
      <c r="B105" s="134" t="s">
        <v>3676</v>
      </c>
      <c r="C105" s="176"/>
      <c r="D105" s="451" t="s">
        <v>217</v>
      </c>
      <c r="E105" s="176"/>
      <c r="G105" s="176"/>
      <c r="H105" s="176"/>
      <c r="I105" s="176"/>
      <c r="J105" s="176"/>
      <c r="K105" s="176"/>
      <c r="L105" s="176"/>
    </row>
    <row r="106">
      <c r="A106" s="450">
        <v>105.0</v>
      </c>
      <c r="B106" s="134" t="s">
        <v>431</v>
      </c>
      <c r="C106" s="176"/>
      <c r="D106" s="451" t="s">
        <v>521</v>
      </c>
      <c r="E106" s="176"/>
      <c r="G106" s="176"/>
      <c r="H106" s="176"/>
      <c r="I106" s="176"/>
      <c r="J106" s="176"/>
      <c r="K106" s="176"/>
      <c r="L106" s="176"/>
    </row>
    <row r="107">
      <c r="A107" s="450">
        <v>106.0</v>
      </c>
      <c r="B107" s="134" t="s">
        <v>470</v>
      </c>
      <c r="C107" s="176"/>
      <c r="D107" s="449" t="s">
        <v>282</v>
      </c>
      <c r="E107" s="134" t="s">
        <v>850</v>
      </c>
      <c r="G107" s="176"/>
      <c r="H107" s="176"/>
      <c r="I107" s="176"/>
      <c r="J107" s="176"/>
      <c r="K107" s="176"/>
      <c r="L107" s="176"/>
    </row>
    <row r="108">
      <c r="A108" s="450">
        <v>107.0</v>
      </c>
      <c r="B108" s="134" t="s">
        <v>3677</v>
      </c>
      <c r="C108" s="176"/>
      <c r="D108" s="449" t="s">
        <v>3678</v>
      </c>
      <c r="E108" s="176"/>
      <c r="G108" s="176"/>
      <c r="H108" s="176"/>
      <c r="I108" s="176"/>
      <c r="J108" s="176"/>
      <c r="K108" s="176"/>
      <c r="L108" s="176"/>
    </row>
    <row r="109">
      <c r="A109" s="450">
        <v>108.0</v>
      </c>
      <c r="B109" s="134" t="s">
        <v>3679</v>
      </c>
      <c r="C109" s="176"/>
      <c r="D109" s="451"/>
      <c r="E109" s="176"/>
      <c r="G109" s="176"/>
      <c r="H109" s="176"/>
      <c r="I109" s="176"/>
      <c r="J109" s="176"/>
      <c r="K109" s="176"/>
      <c r="L109" s="176"/>
    </row>
    <row r="110">
      <c r="A110" s="450">
        <v>109.0</v>
      </c>
      <c r="B110" s="134" t="s">
        <v>3680</v>
      </c>
      <c r="C110" s="176"/>
      <c r="D110" s="449" t="s">
        <v>282</v>
      </c>
      <c r="E110" s="176"/>
      <c r="G110" s="176"/>
      <c r="H110" s="176"/>
      <c r="I110" s="176"/>
      <c r="J110" s="176"/>
      <c r="K110" s="176"/>
      <c r="L110" s="176"/>
    </row>
    <row r="111">
      <c r="A111" s="450">
        <v>110.0</v>
      </c>
      <c r="B111" s="134" t="s">
        <v>3681</v>
      </c>
      <c r="C111" s="134" t="s">
        <v>3653</v>
      </c>
      <c r="D111" s="449" t="s">
        <v>3671</v>
      </c>
      <c r="E111" s="176"/>
      <c r="G111" s="176"/>
      <c r="H111" s="176"/>
      <c r="I111" s="176"/>
      <c r="J111" s="176"/>
      <c r="K111" s="176"/>
      <c r="L111" s="176"/>
    </row>
    <row r="112">
      <c r="A112" s="450">
        <v>111.0</v>
      </c>
      <c r="B112" s="134" t="s">
        <v>3682</v>
      </c>
      <c r="C112" s="176"/>
      <c r="D112" s="451" t="s">
        <v>217</v>
      </c>
      <c r="E112" s="176"/>
      <c r="G112" s="176"/>
      <c r="H112" s="176"/>
      <c r="I112" s="176"/>
      <c r="J112" s="176"/>
      <c r="K112" s="176"/>
      <c r="L112" s="176"/>
    </row>
    <row r="113">
      <c r="A113" s="450">
        <v>112.0</v>
      </c>
      <c r="B113" s="134" t="s">
        <v>3683</v>
      </c>
      <c r="C113" s="134" t="s">
        <v>3630</v>
      </c>
      <c r="D113" s="451" t="s">
        <v>217</v>
      </c>
      <c r="E113" s="176"/>
      <c r="G113" s="176"/>
      <c r="H113" s="176"/>
      <c r="I113" s="176"/>
      <c r="J113" s="176"/>
      <c r="K113" s="176"/>
      <c r="L113" s="176"/>
    </row>
    <row r="114">
      <c r="A114" s="450">
        <v>113.0</v>
      </c>
      <c r="B114" s="134" t="s">
        <v>3684</v>
      </c>
      <c r="C114" s="176"/>
      <c r="D114" s="451" t="s">
        <v>217</v>
      </c>
      <c r="E114" s="176"/>
      <c r="G114" s="176"/>
      <c r="H114" s="176"/>
      <c r="I114" s="176"/>
      <c r="J114" s="176"/>
      <c r="K114" s="176"/>
      <c r="L114" s="176"/>
    </row>
    <row r="115">
      <c r="A115" s="450">
        <v>114.0</v>
      </c>
      <c r="B115" s="134" t="s">
        <v>170</v>
      </c>
      <c r="C115" s="134" t="s">
        <v>3658</v>
      </c>
      <c r="D115" s="449" t="s">
        <v>198</v>
      </c>
      <c r="E115" s="176"/>
      <c r="G115" s="176"/>
      <c r="H115" s="176"/>
      <c r="I115" s="176"/>
      <c r="J115" s="176"/>
      <c r="K115" s="176"/>
      <c r="L115" s="176"/>
    </row>
    <row r="116">
      <c r="A116" s="450">
        <v>115.0</v>
      </c>
      <c r="B116" s="134" t="s">
        <v>457</v>
      </c>
      <c r="C116" s="176"/>
      <c r="D116" s="451"/>
      <c r="E116" s="176"/>
      <c r="G116" s="176"/>
      <c r="H116" s="176"/>
      <c r="I116" s="176"/>
      <c r="J116" s="176"/>
      <c r="K116" s="176"/>
      <c r="L116" s="176"/>
    </row>
    <row r="117">
      <c r="A117" s="450">
        <v>116.0</v>
      </c>
      <c r="B117" s="134" t="s">
        <v>430</v>
      </c>
      <c r="C117" s="176"/>
      <c r="D117" s="451"/>
      <c r="E117" s="176"/>
      <c r="G117" s="176"/>
      <c r="H117" s="176"/>
      <c r="I117" s="176"/>
      <c r="J117" s="176"/>
      <c r="K117" s="176"/>
      <c r="L117" s="176"/>
    </row>
    <row r="118">
      <c r="A118" s="450">
        <v>117.0</v>
      </c>
      <c r="B118" s="134" t="s">
        <v>380</v>
      </c>
      <c r="C118" s="176"/>
      <c r="D118" s="451" t="s">
        <v>217</v>
      </c>
      <c r="E118" s="176"/>
      <c r="G118" s="176"/>
      <c r="H118" s="176"/>
      <c r="I118" s="176"/>
      <c r="J118" s="176"/>
      <c r="K118" s="176"/>
      <c r="L118" s="176"/>
    </row>
    <row r="119">
      <c r="A119" s="450">
        <v>118.0</v>
      </c>
      <c r="B119" s="134" t="s">
        <v>3685</v>
      </c>
      <c r="C119" s="176"/>
      <c r="D119" s="451" t="s">
        <v>217</v>
      </c>
      <c r="E119" s="176"/>
      <c r="G119" s="176"/>
      <c r="H119" s="176"/>
      <c r="I119" s="176"/>
      <c r="J119" s="176"/>
      <c r="K119" s="176"/>
      <c r="L119" s="176"/>
    </row>
    <row r="120">
      <c r="A120" s="450">
        <v>119.0</v>
      </c>
      <c r="B120" s="134" t="s">
        <v>83</v>
      </c>
      <c r="C120" s="134" t="s">
        <v>3584</v>
      </c>
      <c r="D120" s="449" t="s">
        <v>581</v>
      </c>
      <c r="E120" s="176"/>
      <c r="G120" s="176"/>
      <c r="H120" s="176"/>
      <c r="I120" s="176"/>
      <c r="J120" s="176"/>
      <c r="K120" s="176"/>
      <c r="L120" s="176"/>
    </row>
    <row r="121">
      <c r="A121" s="450">
        <v>120.0</v>
      </c>
      <c r="B121" s="134" t="s">
        <v>3686</v>
      </c>
      <c r="C121" s="134" t="s">
        <v>3644</v>
      </c>
      <c r="D121" s="449" t="s">
        <v>215</v>
      </c>
      <c r="E121" s="176"/>
      <c r="G121" s="176"/>
      <c r="H121" s="176"/>
      <c r="I121" s="176"/>
      <c r="J121" s="176"/>
      <c r="K121" s="176"/>
      <c r="L121" s="176"/>
    </row>
    <row r="122">
      <c r="A122" s="450">
        <v>121.0</v>
      </c>
      <c r="B122" s="134" t="s">
        <v>3687</v>
      </c>
      <c r="C122" s="176"/>
      <c r="D122" s="451" t="s">
        <v>217</v>
      </c>
      <c r="E122" s="176"/>
      <c r="G122" s="176"/>
      <c r="H122" s="176"/>
      <c r="I122" s="176"/>
      <c r="J122" s="176"/>
      <c r="K122" s="176"/>
      <c r="L122" s="176"/>
    </row>
    <row r="123">
      <c r="A123" s="450">
        <v>122.0</v>
      </c>
      <c r="B123" s="134" t="s">
        <v>3688</v>
      </c>
      <c r="C123" s="176"/>
      <c r="D123" s="451" t="s">
        <v>217</v>
      </c>
      <c r="E123" s="176"/>
      <c r="G123" s="176"/>
      <c r="H123" s="176"/>
      <c r="I123" s="176"/>
      <c r="J123" s="176"/>
      <c r="K123" s="176"/>
      <c r="L123" s="176"/>
    </row>
    <row r="124">
      <c r="A124" s="450">
        <v>123.0</v>
      </c>
      <c r="B124" s="134" t="s">
        <v>3689</v>
      </c>
      <c r="C124" s="176"/>
      <c r="D124" s="451" t="s">
        <v>217</v>
      </c>
      <c r="E124" s="176"/>
      <c r="G124" s="176"/>
      <c r="H124" s="176"/>
      <c r="I124" s="176"/>
      <c r="J124" s="176"/>
      <c r="K124" s="176"/>
      <c r="L124" s="176"/>
    </row>
    <row r="125">
      <c r="A125" s="450">
        <v>124.0</v>
      </c>
      <c r="B125" s="134" t="s">
        <v>450</v>
      </c>
      <c r="C125" s="176"/>
      <c r="D125" s="451"/>
      <c r="E125" s="176"/>
      <c r="G125" s="176"/>
      <c r="H125" s="176"/>
      <c r="I125" s="176"/>
      <c r="J125" s="176"/>
      <c r="K125" s="176"/>
      <c r="L125" s="176"/>
    </row>
    <row r="126">
      <c r="A126" s="450">
        <v>125.0</v>
      </c>
      <c r="B126" s="134" t="s">
        <v>3690</v>
      </c>
      <c r="C126" s="176"/>
      <c r="D126" s="451" t="s">
        <v>217</v>
      </c>
      <c r="E126" s="176"/>
      <c r="G126" s="176"/>
      <c r="H126" s="176"/>
      <c r="I126" s="176"/>
      <c r="J126" s="176"/>
      <c r="K126" s="176"/>
      <c r="L126" s="176"/>
    </row>
    <row r="127">
      <c r="A127" s="450">
        <v>126.0</v>
      </c>
      <c r="B127" s="134" t="s">
        <v>468</v>
      </c>
      <c r="C127" s="176"/>
      <c r="D127" s="451"/>
      <c r="E127" s="176"/>
      <c r="G127" s="176"/>
      <c r="H127" s="176"/>
      <c r="I127" s="176"/>
      <c r="J127" s="176"/>
      <c r="K127" s="176"/>
      <c r="L127" s="176"/>
    </row>
    <row r="128">
      <c r="A128" s="450">
        <v>127.0</v>
      </c>
      <c r="B128" s="134" t="s">
        <v>3691</v>
      </c>
      <c r="C128" s="176"/>
      <c r="D128" s="451"/>
      <c r="E128" s="176"/>
      <c r="G128" s="176"/>
      <c r="H128" s="176"/>
      <c r="I128" s="176"/>
      <c r="J128" s="176"/>
      <c r="K128" s="176"/>
      <c r="L128" s="176"/>
    </row>
    <row r="129">
      <c r="A129" s="450">
        <v>128.0</v>
      </c>
      <c r="B129" s="134" t="s">
        <v>3692</v>
      </c>
      <c r="C129" s="176"/>
      <c r="D129" s="449" t="s">
        <v>3671</v>
      </c>
      <c r="E129" s="176"/>
      <c r="G129" s="176"/>
      <c r="H129" s="176"/>
      <c r="I129" s="176"/>
      <c r="J129" s="176"/>
      <c r="K129" s="176"/>
      <c r="L129" s="176"/>
    </row>
    <row r="130">
      <c r="A130" s="450">
        <v>129.0</v>
      </c>
      <c r="B130" s="134" t="s">
        <v>3693</v>
      </c>
      <c r="C130" s="134" t="s">
        <v>3657</v>
      </c>
      <c r="D130" s="451" t="s">
        <v>217</v>
      </c>
      <c r="E130" s="176"/>
      <c r="G130" s="176"/>
      <c r="H130" s="176"/>
      <c r="I130" s="176"/>
      <c r="J130" s="176"/>
      <c r="K130" s="176"/>
      <c r="L130" s="176"/>
    </row>
    <row r="131">
      <c r="A131" s="450">
        <v>130.0</v>
      </c>
      <c r="B131" s="134" t="s">
        <v>372</v>
      </c>
      <c r="C131" s="176"/>
      <c r="D131" s="451" t="s">
        <v>217</v>
      </c>
      <c r="E131" s="176"/>
      <c r="G131" s="176"/>
      <c r="H131" s="176"/>
      <c r="I131" s="176"/>
      <c r="J131" s="176"/>
      <c r="K131" s="176"/>
      <c r="L131" s="176"/>
    </row>
    <row r="132">
      <c r="A132" s="450">
        <v>131.0</v>
      </c>
      <c r="B132" s="134" t="s">
        <v>3694</v>
      </c>
      <c r="C132" s="176"/>
      <c r="D132" s="451" t="s">
        <v>217</v>
      </c>
      <c r="E132" s="176"/>
      <c r="G132" s="176"/>
      <c r="H132" s="176"/>
      <c r="I132" s="176"/>
      <c r="J132" s="176"/>
      <c r="K132" s="176"/>
      <c r="L132" s="176"/>
    </row>
    <row r="133">
      <c r="A133" s="450">
        <v>132.0</v>
      </c>
      <c r="B133" s="134" t="s">
        <v>407</v>
      </c>
      <c r="C133" s="176"/>
      <c r="D133" s="451"/>
      <c r="E133" s="176"/>
      <c r="G133" s="176"/>
      <c r="H133" s="176"/>
      <c r="I133" s="176"/>
      <c r="J133" s="176"/>
      <c r="K133" s="176"/>
      <c r="L133" s="176"/>
    </row>
    <row r="134">
      <c r="A134" s="450">
        <v>133.0</v>
      </c>
      <c r="B134" s="134" t="s">
        <v>3695</v>
      </c>
      <c r="C134" s="176"/>
      <c r="D134" s="451" t="s">
        <v>217</v>
      </c>
      <c r="E134" s="176"/>
      <c r="G134" s="176"/>
      <c r="H134" s="176"/>
      <c r="I134" s="176"/>
      <c r="J134" s="176"/>
      <c r="K134" s="176"/>
      <c r="L134" s="176"/>
    </row>
    <row r="135">
      <c r="A135" s="450">
        <v>134.0</v>
      </c>
      <c r="B135" s="134" t="s">
        <v>390</v>
      </c>
      <c r="C135" s="134" t="s">
        <v>3580</v>
      </c>
      <c r="D135" s="449" t="s">
        <v>3612</v>
      </c>
      <c r="E135" s="176"/>
      <c r="G135" s="176"/>
      <c r="H135" s="176"/>
      <c r="I135" s="176"/>
      <c r="J135" s="176"/>
      <c r="K135" s="176"/>
      <c r="L135" s="176"/>
    </row>
    <row r="136">
      <c r="A136" s="450">
        <v>135.0</v>
      </c>
      <c r="B136" s="134" t="s">
        <v>3696</v>
      </c>
      <c r="C136" s="176"/>
      <c r="D136" s="451" t="s">
        <v>217</v>
      </c>
      <c r="E136" s="176"/>
      <c r="G136" s="176"/>
      <c r="H136" s="176"/>
      <c r="I136" s="176"/>
      <c r="J136" s="176"/>
      <c r="K136" s="176"/>
      <c r="L136" s="176"/>
    </row>
    <row r="137">
      <c r="A137" s="450">
        <v>136.0</v>
      </c>
      <c r="B137" s="134" t="s">
        <v>415</v>
      </c>
      <c r="C137" s="176"/>
      <c r="D137" s="451"/>
      <c r="E137" s="176"/>
      <c r="G137" s="176"/>
      <c r="H137" s="176"/>
      <c r="I137" s="176"/>
      <c r="J137" s="176"/>
      <c r="K137" s="176"/>
      <c r="L137" s="176"/>
    </row>
    <row r="138">
      <c r="A138" s="450">
        <v>137.0</v>
      </c>
      <c r="B138" s="134" t="s">
        <v>3697</v>
      </c>
      <c r="C138" s="176"/>
      <c r="D138" s="451"/>
      <c r="E138" s="176"/>
      <c r="G138" s="176"/>
      <c r="H138" s="176"/>
      <c r="I138" s="176"/>
      <c r="J138" s="176"/>
      <c r="K138" s="176"/>
      <c r="L138" s="176"/>
    </row>
    <row r="139">
      <c r="A139" s="450">
        <v>138.0</v>
      </c>
      <c r="B139" s="134" t="s">
        <v>419</v>
      </c>
      <c r="C139" s="176"/>
      <c r="D139" s="451"/>
      <c r="E139" s="176"/>
      <c r="G139" s="176"/>
      <c r="H139" s="176"/>
      <c r="I139" s="176"/>
      <c r="J139" s="176"/>
      <c r="K139" s="176"/>
      <c r="L139" s="176"/>
    </row>
    <row r="140">
      <c r="A140" s="450">
        <v>139.0</v>
      </c>
      <c r="B140" s="134" t="s">
        <v>3698</v>
      </c>
      <c r="C140" s="176"/>
      <c r="D140" s="451" t="s">
        <v>217</v>
      </c>
      <c r="E140" s="176"/>
      <c r="G140" s="176"/>
      <c r="H140" s="176"/>
      <c r="I140" s="176"/>
      <c r="J140" s="176"/>
      <c r="K140" s="176"/>
      <c r="L140" s="176"/>
    </row>
    <row r="141">
      <c r="A141" s="450">
        <v>140.0</v>
      </c>
      <c r="B141" s="134" t="s">
        <v>387</v>
      </c>
      <c r="C141" s="134" t="s">
        <v>3653</v>
      </c>
      <c r="D141" s="449" t="s">
        <v>51</v>
      </c>
      <c r="E141" s="176"/>
      <c r="G141" s="176"/>
      <c r="H141" s="176"/>
      <c r="I141" s="176"/>
      <c r="J141" s="176"/>
      <c r="K141" s="176"/>
      <c r="L141" s="176"/>
    </row>
    <row r="142">
      <c r="A142" s="450">
        <v>141.0</v>
      </c>
      <c r="B142" s="134" t="s">
        <v>3699</v>
      </c>
      <c r="C142" s="176"/>
      <c r="D142" s="451" t="s">
        <v>217</v>
      </c>
      <c r="E142" s="176"/>
      <c r="G142" s="176"/>
      <c r="H142" s="176"/>
      <c r="I142" s="176"/>
      <c r="J142" s="176"/>
      <c r="K142" s="176"/>
      <c r="L142" s="176"/>
    </row>
    <row r="143">
      <c r="A143" s="450">
        <v>142.0</v>
      </c>
      <c r="B143" s="134" t="s">
        <v>54</v>
      </c>
      <c r="C143" s="134" t="s">
        <v>3663</v>
      </c>
      <c r="D143" s="449" t="s">
        <v>3658</v>
      </c>
      <c r="E143" s="176"/>
      <c r="G143" s="176"/>
      <c r="H143" s="176"/>
      <c r="I143" s="176"/>
      <c r="J143" s="176"/>
      <c r="K143" s="176"/>
      <c r="L143" s="176"/>
    </row>
    <row r="144">
      <c r="A144" s="450">
        <v>143.0</v>
      </c>
      <c r="B144" s="134" t="s">
        <v>469</v>
      </c>
      <c r="C144" s="176"/>
      <c r="D144" s="451" t="s">
        <v>217</v>
      </c>
      <c r="E144" s="176"/>
      <c r="G144" s="176"/>
      <c r="H144" s="176"/>
      <c r="I144" s="176"/>
      <c r="J144" s="176"/>
      <c r="K144" s="176"/>
      <c r="L144" s="176"/>
    </row>
    <row r="145">
      <c r="A145" s="450">
        <v>144.0</v>
      </c>
      <c r="B145" s="134" t="s">
        <v>3700</v>
      </c>
      <c r="C145" s="176"/>
      <c r="D145" s="451" t="s">
        <v>217</v>
      </c>
      <c r="E145" s="134"/>
      <c r="G145" s="134"/>
      <c r="H145" s="134"/>
      <c r="I145" s="176"/>
      <c r="J145" s="134"/>
      <c r="K145" s="176"/>
      <c r="L145" s="176"/>
    </row>
    <row r="146">
      <c r="A146" s="450">
        <v>145.0</v>
      </c>
      <c r="B146" s="134" t="s">
        <v>397</v>
      </c>
      <c r="C146" s="134" t="s">
        <v>3701</v>
      </c>
      <c r="D146" s="449" t="s">
        <v>282</v>
      </c>
      <c r="E146" s="176"/>
      <c r="G146" s="176"/>
      <c r="H146" s="176"/>
      <c r="I146" s="176"/>
      <c r="J146" s="176"/>
      <c r="K146" s="176"/>
      <c r="L146" s="176"/>
    </row>
    <row r="147">
      <c r="A147" s="450">
        <v>146.0</v>
      </c>
      <c r="B147" s="134" t="s">
        <v>3702</v>
      </c>
      <c r="C147" s="134" t="s">
        <v>3653</v>
      </c>
      <c r="D147" s="449" t="s">
        <v>3658</v>
      </c>
      <c r="E147" s="176"/>
      <c r="G147" s="176"/>
      <c r="H147" s="176"/>
      <c r="I147" s="176"/>
      <c r="J147" s="176"/>
      <c r="K147" s="176"/>
      <c r="L147" s="176"/>
    </row>
    <row r="148">
      <c r="A148" s="450">
        <v>147.0</v>
      </c>
      <c r="B148" s="134"/>
      <c r="C148" s="176"/>
      <c r="D148" s="451"/>
      <c r="E148" s="176"/>
      <c r="G148" s="176"/>
      <c r="H148" s="176"/>
      <c r="I148" s="176"/>
      <c r="J148" s="176"/>
      <c r="K148" s="176"/>
      <c r="L148" s="176"/>
    </row>
    <row r="149">
      <c r="A149" s="450">
        <v>148.0</v>
      </c>
      <c r="B149" s="134" t="s">
        <v>400</v>
      </c>
      <c r="C149" s="176"/>
      <c r="D149" s="451"/>
      <c r="E149" s="176"/>
      <c r="G149" s="176"/>
      <c r="H149" s="176"/>
      <c r="I149" s="176"/>
      <c r="J149" s="176"/>
      <c r="K149" s="176"/>
      <c r="L149" s="176"/>
    </row>
    <row r="150">
      <c r="A150" s="450">
        <v>149.0</v>
      </c>
      <c r="B150" s="134" t="s">
        <v>479</v>
      </c>
      <c r="C150" s="176"/>
      <c r="D150" s="451"/>
      <c r="E150" s="176"/>
      <c r="G150" s="176"/>
      <c r="H150" s="176"/>
      <c r="I150" s="176"/>
      <c r="J150" s="176"/>
      <c r="K150" s="176"/>
      <c r="L150" s="176"/>
    </row>
    <row r="151">
      <c r="A151" s="450">
        <v>150.0</v>
      </c>
      <c r="B151" s="134" t="s">
        <v>3703</v>
      </c>
      <c r="C151" s="176"/>
      <c r="D151" s="451" t="s">
        <v>217</v>
      </c>
      <c r="E151" s="176"/>
      <c r="G151" s="176"/>
      <c r="H151" s="176"/>
      <c r="I151" s="176"/>
      <c r="J151" s="176"/>
      <c r="K151" s="176"/>
      <c r="L151" s="176"/>
    </row>
    <row r="152">
      <c r="A152" s="450">
        <v>151.0</v>
      </c>
      <c r="B152" s="134" t="s">
        <v>25</v>
      </c>
      <c r="C152" s="134" t="s">
        <v>3704</v>
      </c>
      <c r="D152" s="449" t="s">
        <v>3658</v>
      </c>
      <c r="E152" s="176"/>
      <c r="G152" s="176"/>
      <c r="H152" s="176"/>
      <c r="I152" s="176"/>
      <c r="J152" s="176"/>
      <c r="K152" s="176"/>
      <c r="L152" s="176"/>
    </row>
    <row r="153">
      <c r="A153" s="450">
        <v>152.0</v>
      </c>
      <c r="B153" s="134" t="s">
        <v>3705</v>
      </c>
      <c r="C153" s="176"/>
      <c r="D153" s="451" t="s">
        <v>217</v>
      </c>
      <c r="E153" s="176"/>
      <c r="G153" s="176"/>
      <c r="H153" s="176"/>
      <c r="I153" s="176"/>
      <c r="J153" s="176"/>
      <c r="K153" s="176"/>
      <c r="L153" s="176"/>
    </row>
    <row r="154">
      <c r="A154" s="450">
        <v>153.0</v>
      </c>
      <c r="B154" s="134"/>
      <c r="C154" s="176"/>
      <c r="D154" s="451" t="s">
        <v>217</v>
      </c>
      <c r="E154" s="176"/>
      <c r="G154" s="176"/>
      <c r="H154" s="176"/>
      <c r="I154" s="176"/>
      <c r="J154" s="176"/>
      <c r="K154" s="176"/>
      <c r="L154" s="176"/>
    </row>
    <row r="155">
      <c r="A155" s="450">
        <v>154.0</v>
      </c>
      <c r="B155" s="134" t="s">
        <v>3706</v>
      </c>
      <c r="C155" s="176"/>
      <c r="D155" s="451" t="s">
        <v>217</v>
      </c>
      <c r="E155" s="176"/>
      <c r="G155" s="176"/>
      <c r="H155" s="176"/>
      <c r="I155" s="176"/>
      <c r="J155" s="176"/>
      <c r="K155" s="176"/>
      <c r="L155" s="176"/>
    </row>
    <row r="156">
      <c r="A156" s="450">
        <v>155.0</v>
      </c>
      <c r="B156" s="134" t="s">
        <v>3707</v>
      </c>
      <c r="C156" s="176"/>
      <c r="D156" s="451" t="s">
        <v>217</v>
      </c>
      <c r="E156" s="176"/>
      <c r="G156" s="176"/>
      <c r="H156" s="176"/>
      <c r="I156" s="176"/>
      <c r="J156" s="176"/>
      <c r="K156" s="176"/>
      <c r="L156" s="176"/>
    </row>
    <row r="157">
      <c r="A157" s="450">
        <v>156.0</v>
      </c>
      <c r="B157" s="134" t="s">
        <v>3708</v>
      </c>
      <c r="C157" s="176"/>
      <c r="D157" s="451"/>
      <c r="E157" s="176"/>
      <c r="G157" s="176"/>
      <c r="H157" s="176"/>
      <c r="I157" s="176"/>
      <c r="J157" s="176"/>
      <c r="K157" s="176"/>
      <c r="L157" s="176"/>
    </row>
    <row r="158">
      <c r="A158" s="450">
        <v>157.0</v>
      </c>
      <c r="B158" s="134" t="s">
        <v>478</v>
      </c>
      <c r="C158" s="176"/>
      <c r="D158" s="449" t="s">
        <v>282</v>
      </c>
      <c r="E158" s="176"/>
      <c r="G158" s="176"/>
      <c r="H158" s="176"/>
      <c r="I158" s="176"/>
      <c r="J158" s="176"/>
      <c r="K158" s="176"/>
      <c r="L158" s="176"/>
    </row>
    <row r="159">
      <c r="A159" s="450">
        <v>158.0</v>
      </c>
      <c r="B159" s="134" t="s">
        <v>3709</v>
      </c>
      <c r="C159" s="176"/>
      <c r="D159" s="451" t="s">
        <v>217</v>
      </c>
      <c r="E159" s="176"/>
      <c r="G159" s="176"/>
      <c r="H159" s="176"/>
      <c r="I159" s="176"/>
      <c r="J159" s="176"/>
      <c r="K159" s="176"/>
      <c r="L159" s="176"/>
    </row>
    <row r="160">
      <c r="A160" s="450">
        <v>159.0</v>
      </c>
      <c r="B160" s="134" t="s">
        <v>3710</v>
      </c>
      <c r="C160" s="134" t="s">
        <v>3583</v>
      </c>
      <c r="D160" s="451" t="s">
        <v>217</v>
      </c>
      <c r="E160" s="176"/>
      <c r="G160" s="176"/>
      <c r="H160" s="176"/>
      <c r="I160" s="176"/>
      <c r="J160" s="176"/>
      <c r="K160" s="176"/>
      <c r="L160" s="176"/>
    </row>
    <row r="161">
      <c r="A161" s="450">
        <v>160.0</v>
      </c>
      <c r="B161" s="134" t="s">
        <v>165</v>
      </c>
      <c r="C161" s="134" t="s">
        <v>3584</v>
      </c>
      <c r="D161" s="449" t="s">
        <v>198</v>
      </c>
      <c r="E161" s="176"/>
      <c r="G161" s="176"/>
      <c r="H161" s="176"/>
      <c r="I161" s="176"/>
      <c r="J161" s="176"/>
      <c r="K161" s="176"/>
      <c r="L161" s="176"/>
    </row>
    <row r="162">
      <c r="A162" s="450">
        <v>161.0</v>
      </c>
      <c r="B162" s="134" t="s">
        <v>202</v>
      </c>
      <c r="C162" s="134" t="s">
        <v>3584</v>
      </c>
      <c r="D162" s="449" t="s">
        <v>198</v>
      </c>
      <c r="E162" s="176"/>
      <c r="G162" s="176"/>
      <c r="H162" s="176"/>
      <c r="I162" s="176"/>
      <c r="J162" s="176"/>
      <c r="K162" s="176"/>
      <c r="L162" s="176"/>
    </row>
    <row r="163">
      <c r="A163" s="450">
        <v>162.0</v>
      </c>
      <c r="B163" s="134" t="s">
        <v>29</v>
      </c>
      <c r="C163" s="134" t="s">
        <v>3663</v>
      </c>
      <c r="D163" s="449" t="s">
        <v>3658</v>
      </c>
      <c r="E163" s="176"/>
      <c r="G163" s="176"/>
      <c r="H163" s="176"/>
      <c r="I163" s="176"/>
      <c r="J163" s="176"/>
      <c r="K163" s="176"/>
      <c r="L163" s="176"/>
    </row>
    <row r="164">
      <c r="A164" s="450">
        <v>163.0</v>
      </c>
      <c r="B164" s="134" t="s">
        <v>3711</v>
      </c>
      <c r="C164" s="176"/>
      <c r="D164" s="451" t="s">
        <v>217</v>
      </c>
      <c r="E164" s="176"/>
      <c r="G164" s="176"/>
      <c r="H164" s="176"/>
      <c r="I164" s="176"/>
      <c r="J164" s="176"/>
      <c r="K164" s="176"/>
      <c r="L164" s="176"/>
    </row>
    <row r="165">
      <c r="A165" s="450">
        <v>164.0</v>
      </c>
      <c r="B165" s="134" t="s">
        <v>3712</v>
      </c>
      <c r="C165" s="176"/>
      <c r="D165" s="451"/>
      <c r="E165" s="176"/>
      <c r="G165" s="176"/>
      <c r="H165" s="176"/>
      <c r="I165" s="176"/>
      <c r="J165" s="176"/>
      <c r="K165" s="176"/>
      <c r="L165" s="176"/>
    </row>
    <row r="166">
      <c r="A166" s="450">
        <v>165.0</v>
      </c>
      <c r="B166" s="134" t="s">
        <v>417</v>
      </c>
      <c r="C166" s="176"/>
      <c r="D166" s="451" t="s">
        <v>198</v>
      </c>
      <c r="E166" s="176"/>
      <c r="G166" s="176"/>
      <c r="H166" s="176"/>
      <c r="I166" s="176"/>
      <c r="J166" s="176"/>
      <c r="K166" s="176"/>
      <c r="L166" s="176"/>
    </row>
    <row r="167">
      <c r="A167" s="450">
        <v>166.0</v>
      </c>
      <c r="B167" s="134" t="s">
        <v>366</v>
      </c>
      <c r="C167" s="176"/>
      <c r="D167" s="451" t="s">
        <v>217</v>
      </c>
      <c r="E167" s="176"/>
      <c r="G167" s="176"/>
      <c r="H167" s="176"/>
      <c r="I167" s="176"/>
      <c r="J167" s="176"/>
      <c r="K167" s="176"/>
      <c r="L167" s="176"/>
    </row>
    <row r="168">
      <c r="A168" s="450">
        <v>167.0</v>
      </c>
      <c r="B168" s="134" t="s">
        <v>3713</v>
      </c>
      <c r="C168" s="176"/>
      <c r="D168" s="451" t="s">
        <v>217</v>
      </c>
      <c r="E168" s="176"/>
      <c r="G168" s="176"/>
      <c r="H168" s="176"/>
      <c r="I168" s="176"/>
      <c r="J168" s="176"/>
      <c r="K168" s="176"/>
      <c r="L168" s="176"/>
    </row>
    <row r="169">
      <c r="A169" s="450">
        <v>168.0</v>
      </c>
      <c r="B169" s="134" t="s">
        <v>3714</v>
      </c>
      <c r="C169" s="176"/>
      <c r="D169" s="451"/>
      <c r="E169" s="176"/>
      <c r="G169" s="176"/>
      <c r="H169" s="176"/>
      <c r="I169" s="176"/>
      <c r="J169" s="176"/>
      <c r="K169" s="176"/>
      <c r="L169" s="176"/>
    </row>
    <row r="170">
      <c r="A170" s="450">
        <v>169.0</v>
      </c>
      <c r="B170" s="134" t="s">
        <v>462</v>
      </c>
      <c r="C170" s="176"/>
      <c r="D170" s="451"/>
      <c r="E170" s="176"/>
      <c r="G170" s="176"/>
      <c r="H170" s="176"/>
      <c r="I170" s="176"/>
      <c r="J170" s="176"/>
      <c r="K170" s="176"/>
      <c r="L170" s="176"/>
    </row>
    <row r="171">
      <c r="A171" s="450">
        <v>170.0</v>
      </c>
      <c r="B171" s="134" t="s">
        <v>391</v>
      </c>
      <c r="C171" s="176"/>
      <c r="D171" s="451" t="s">
        <v>217</v>
      </c>
      <c r="E171" s="176"/>
      <c r="G171" s="176"/>
      <c r="H171" s="176"/>
      <c r="I171" s="176"/>
      <c r="J171" s="176"/>
      <c r="K171" s="176"/>
      <c r="L171" s="176"/>
    </row>
    <row r="172">
      <c r="A172" s="450">
        <v>171.0</v>
      </c>
      <c r="B172" s="134" t="s">
        <v>3715</v>
      </c>
      <c r="C172" s="176"/>
      <c r="D172" s="451" t="s">
        <v>217</v>
      </c>
      <c r="E172" s="176"/>
      <c r="G172" s="176"/>
      <c r="H172" s="176"/>
      <c r="I172" s="176"/>
      <c r="J172" s="176"/>
      <c r="K172" s="176"/>
      <c r="L172" s="176"/>
    </row>
    <row r="173">
      <c r="A173" s="450">
        <v>172.0</v>
      </c>
      <c r="B173" s="134" t="s">
        <v>187</v>
      </c>
      <c r="C173" s="176"/>
      <c r="D173" s="451" t="s">
        <v>217</v>
      </c>
      <c r="E173" s="176"/>
      <c r="G173" s="176"/>
      <c r="H173" s="176"/>
      <c r="I173" s="176"/>
      <c r="J173" s="176"/>
      <c r="K173" s="176"/>
      <c r="L173" s="176"/>
    </row>
    <row r="174">
      <c r="A174" s="450">
        <v>173.0</v>
      </c>
      <c r="B174" s="134" t="s">
        <v>112</v>
      </c>
      <c r="C174" s="134" t="s">
        <v>3630</v>
      </c>
      <c r="D174" s="449" t="s">
        <v>51</v>
      </c>
      <c r="E174" s="176"/>
      <c r="G174" s="176"/>
      <c r="H174" s="176"/>
      <c r="I174" s="176"/>
      <c r="J174" s="176"/>
      <c r="K174" s="176"/>
      <c r="L174" s="176"/>
    </row>
    <row r="175">
      <c r="A175" s="450">
        <v>174.0</v>
      </c>
      <c r="B175" s="134" t="s">
        <v>64</v>
      </c>
      <c r="C175" s="176"/>
      <c r="D175" s="451"/>
      <c r="E175" s="176"/>
      <c r="G175" s="176"/>
      <c r="H175" s="176"/>
      <c r="I175" s="176"/>
      <c r="J175" s="176"/>
      <c r="K175" s="176"/>
      <c r="L175" s="176"/>
    </row>
    <row r="176">
      <c r="A176" s="450">
        <v>175.0</v>
      </c>
      <c r="B176" s="134" t="s">
        <v>3716</v>
      </c>
      <c r="C176" s="176"/>
      <c r="D176" s="451" t="s">
        <v>217</v>
      </c>
      <c r="E176" s="176"/>
      <c r="G176" s="176"/>
      <c r="H176" s="176"/>
      <c r="I176" s="176"/>
      <c r="J176" s="176"/>
      <c r="K176" s="176"/>
      <c r="L176" s="176"/>
    </row>
    <row r="177">
      <c r="A177" s="450">
        <v>176.0</v>
      </c>
      <c r="B177" s="134" t="s">
        <v>3717</v>
      </c>
      <c r="C177" s="134" t="s">
        <v>3718</v>
      </c>
      <c r="D177" s="449" t="s">
        <v>51</v>
      </c>
      <c r="E177" s="176"/>
      <c r="G177" s="176"/>
      <c r="H177" s="176"/>
      <c r="I177" s="176"/>
      <c r="J177" s="176"/>
      <c r="K177" s="176"/>
      <c r="L177" s="176"/>
    </row>
    <row r="178">
      <c r="A178" s="450">
        <v>177.0</v>
      </c>
      <c r="B178" s="134" t="s">
        <v>3719</v>
      </c>
      <c r="C178" s="176"/>
      <c r="D178" s="451" t="s">
        <v>217</v>
      </c>
      <c r="E178" s="176"/>
      <c r="G178" s="176"/>
      <c r="H178" s="176"/>
      <c r="I178" s="176"/>
      <c r="J178" s="176"/>
      <c r="K178" s="176"/>
      <c r="L178" s="176"/>
    </row>
    <row r="179">
      <c r="A179" s="450">
        <v>178.0</v>
      </c>
      <c r="B179" s="134" t="s">
        <v>157</v>
      </c>
      <c r="C179" s="176"/>
      <c r="D179" s="451" t="s">
        <v>217</v>
      </c>
      <c r="E179" s="176"/>
      <c r="G179" s="176"/>
      <c r="H179" s="176"/>
      <c r="I179" s="176"/>
      <c r="J179" s="176"/>
      <c r="K179" s="176"/>
      <c r="L179" s="176"/>
    </row>
    <row r="180">
      <c r="A180" s="450">
        <v>179.0</v>
      </c>
      <c r="B180" s="134" t="s">
        <v>3720</v>
      </c>
      <c r="C180" s="176"/>
      <c r="D180" s="451" t="s">
        <v>217</v>
      </c>
      <c r="E180" s="176"/>
      <c r="G180" s="176"/>
      <c r="H180" s="176"/>
      <c r="I180" s="176"/>
      <c r="J180" s="176"/>
      <c r="K180" s="176"/>
      <c r="L180" s="176"/>
    </row>
    <row r="181">
      <c r="A181" s="450">
        <v>180.0</v>
      </c>
      <c r="B181" s="134" t="s">
        <v>364</v>
      </c>
      <c r="C181" s="176"/>
      <c r="D181" s="451"/>
      <c r="E181" s="176"/>
      <c r="G181" s="176"/>
      <c r="H181" s="176"/>
      <c r="I181" s="176"/>
      <c r="J181" s="176"/>
      <c r="K181" s="176"/>
      <c r="L181" s="176"/>
    </row>
    <row r="182">
      <c r="A182" s="450">
        <v>181.0</v>
      </c>
      <c r="B182" s="134" t="s">
        <v>378</v>
      </c>
      <c r="C182" s="176"/>
      <c r="D182" s="451" t="s">
        <v>217</v>
      </c>
      <c r="E182" s="176"/>
      <c r="G182" s="176"/>
      <c r="H182" s="176"/>
      <c r="I182" s="176"/>
      <c r="J182" s="176"/>
      <c r="K182" s="176"/>
      <c r="L182" s="176"/>
    </row>
    <row r="183">
      <c r="A183" s="450">
        <v>182.0</v>
      </c>
      <c r="B183" s="134" t="s">
        <v>449</v>
      </c>
      <c r="C183" s="176"/>
      <c r="D183" s="451"/>
      <c r="E183" s="176"/>
      <c r="G183" s="176"/>
      <c r="H183" s="176"/>
      <c r="I183" s="176"/>
      <c r="J183" s="176"/>
      <c r="K183" s="176"/>
      <c r="L183" s="176"/>
    </row>
    <row r="184">
      <c r="A184" s="450">
        <v>183.0</v>
      </c>
      <c r="B184" s="134" t="s">
        <v>3721</v>
      </c>
      <c r="C184" s="176"/>
      <c r="D184" s="451"/>
      <c r="E184" s="176"/>
      <c r="G184" s="176"/>
      <c r="H184" s="176"/>
      <c r="I184" s="176"/>
      <c r="J184" s="176"/>
      <c r="K184" s="176"/>
      <c r="L184" s="176"/>
    </row>
    <row r="185">
      <c r="A185" s="450">
        <v>184.0</v>
      </c>
      <c r="B185" s="134" t="s">
        <v>446</v>
      </c>
      <c r="C185" s="176"/>
      <c r="D185" s="451" t="s">
        <v>192</v>
      </c>
      <c r="E185" s="176"/>
      <c r="G185" s="176"/>
      <c r="H185" s="176"/>
      <c r="I185" s="176"/>
      <c r="J185" s="176"/>
      <c r="K185" s="176"/>
      <c r="L185" s="176"/>
    </row>
    <row r="186">
      <c r="A186" s="450">
        <v>185.0</v>
      </c>
      <c r="B186" s="134" t="s">
        <v>3722</v>
      </c>
      <c r="C186" s="176"/>
      <c r="D186" s="451"/>
      <c r="E186" s="176"/>
      <c r="G186" s="176"/>
      <c r="H186" s="176"/>
      <c r="I186" s="176"/>
      <c r="J186" s="176"/>
      <c r="K186" s="176"/>
      <c r="L186" s="176"/>
    </row>
    <row r="187">
      <c r="A187" s="450">
        <v>186.0</v>
      </c>
      <c r="B187" s="134" t="s">
        <v>3723</v>
      </c>
      <c r="C187" s="176"/>
      <c r="D187" s="451" t="s">
        <v>217</v>
      </c>
      <c r="E187" s="176"/>
      <c r="G187" s="176"/>
      <c r="H187" s="176"/>
      <c r="I187" s="176"/>
      <c r="J187" s="176"/>
      <c r="K187" s="176"/>
      <c r="L187" s="176"/>
    </row>
    <row r="188">
      <c r="A188" s="450">
        <v>187.0</v>
      </c>
      <c r="B188" s="134" t="s">
        <v>461</v>
      </c>
      <c r="C188" s="176"/>
      <c r="D188" s="451" t="s">
        <v>191</v>
      </c>
      <c r="E188" s="176"/>
      <c r="G188" s="176"/>
      <c r="H188" s="176"/>
      <c r="I188" s="176"/>
      <c r="J188" s="176"/>
      <c r="K188" s="176"/>
      <c r="L188" s="176"/>
    </row>
    <row r="189">
      <c r="A189" s="450">
        <v>188.0</v>
      </c>
      <c r="B189" s="134" t="s">
        <v>371</v>
      </c>
      <c r="C189" s="176"/>
      <c r="D189" s="451" t="s">
        <v>217</v>
      </c>
      <c r="E189" s="176"/>
      <c r="G189" s="176"/>
      <c r="H189" s="176"/>
      <c r="I189" s="176"/>
      <c r="J189" s="176"/>
      <c r="K189" s="176"/>
      <c r="L189" s="176"/>
    </row>
    <row r="190">
      <c r="A190" s="450">
        <v>189.0</v>
      </c>
      <c r="B190" s="134" t="s">
        <v>3724</v>
      </c>
      <c r="C190" s="176"/>
      <c r="D190" s="451" t="s">
        <v>217</v>
      </c>
      <c r="E190" s="176"/>
      <c r="G190" s="176"/>
      <c r="H190" s="176"/>
      <c r="I190" s="176"/>
      <c r="J190" s="176"/>
      <c r="K190" s="176"/>
      <c r="L190" s="176"/>
    </row>
    <row r="191">
      <c r="A191" s="450">
        <v>190.0</v>
      </c>
      <c r="B191" s="134" t="s">
        <v>3725</v>
      </c>
      <c r="C191" s="176"/>
      <c r="D191" s="451"/>
      <c r="E191" s="176"/>
      <c r="G191" s="176"/>
      <c r="H191" s="176"/>
      <c r="I191" s="176"/>
      <c r="J191" s="176"/>
      <c r="K191" s="176"/>
      <c r="L191" s="176"/>
    </row>
    <row r="192">
      <c r="A192" s="450">
        <v>191.0</v>
      </c>
      <c r="B192" s="134" t="s">
        <v>3726</v>
      </c>
      <c r="C192" s="176"/>
      <c r="D192" s="451"/>
      <c r="E192" s="176"/>
      <c r="G192" s="176"/>
      <c r="H192" s="176"/>
      <c r="I192" s="176"/>
      <c r="J192" s="176"/>
      <c r="K192" s="176"/>
      <c r="L192" s="176"/>
    </row>
    <row r="193">
      <c r="A193" s="450">
        <v>192.0</v>
      </c>
      <c r="B193" s="134" t="s">
        <v>3727</v>
      </c>
      <c r="C193" s="176"/>
      <c r="D193" s="451" t="s">
        <v>217</v>
      </c>
      <c r="E193" s="176"/>
      <c r="G193" s="176"/>
      <c r="H193" s="176"/>
      <c r="I193" s="176"/>
      <c r="J193" s="176"/>
      <c r="K193" s="176"/>
      <c r="L193" s="176"/>
    </row>
    <row r="194">
      <c r="A194" s="450">
        <v>193.0</v>
      </c>
      <c r="B194" s="134" t="s">
        <v>3728</v>
      </c>
      <c r="C194" s="134" t="s">
        <v>3729</v>
      </c>
      <c r="D194" s="449" t="s">
        <v>198</v>
      </c>
      <c r="E194" s="176"/>
      <c r="G194" s="176"/>
      <c r="H194" s="176"/>
      <c r="I194" s="176"/>
      <c r="J194" s="176"/>
      <c r="K194" s="176"/>
      <c r="L194" s="176"/>
    </row>
    <row r="195">
      <c r="A195" s="450">
        <v>194.0</v>
      </c>
      <c r="B195" s="134" t="s">
        <v>3730</v>
      </c>
      <c r="C195" s="176"/>
      <c r="D195" s="451" t="s">
        <v>217</v>
      </c>
      <c r="E195" s="176"/>
      <c r="G195" s="176"/>
      <c r="H195" s="176"/>
      <c r="I195" s="176"/>
      <c r="J195" s="176"/>
      <c r="K195" s="176"/>
      <c r="L195" s="176"/>
    </row>
    <row r="196">
      <c r="A196" s="450">
        <v>195.0</v>
      </c>
      <c r="B196" s="134" t="s">
        <v>3731</v>
      </c>
      <c r="C196" s="176"/>
      <c r="D196" s="451"/>
      <c r="E196" s="176"/>
      <c r="G196" s="176"/>
      <c r="H196" s="176"/>
      <c r="I196" s="176"/>
      <c r="J196" s="176"/>
      <c r="K196" s="176"/>
      <c r="L196" s="176"/>
    </row>
    <row r="197">
      <c r="A197" s="450">
        <v>196.0</v>
      </c>
      <c r="B197" s="134" t="s">
        <v>3732</v>
      </c>
      <c r="C197" s="176"/>
      <c r="D197" s="451" t="s">
        <v>217</v>
      </c>
      <c r="E197" s="176"/>
      <c r="G197" s="176"/>
      <c r="H197" s="176"/>
      <c r="I197" s="176"/>
      <c r="J197" s="176"/>
      <c r="K197" s="176"/>
      <c r="L197" s="176"/>
    </row>
    <row r="198">
      <c r="A198" s="450">
        <v>197.0</v>
      </c>
      <c r="B198" s="134" t="s">
        <v>3733</v>
      </c>
      <c r="C198" s="176"/>
      <c r="D198" s="451" t="s">
        <v>217</v>
      </c>
      <c r="E198" s="176"/>
      <c r="G198" s="176"/>
      <c r="H198" s="176"/>
      <c r="I198" s="176"/>
      <c r="J198" s="176"/>
      <c r="K198" s="176"/>
      <c r="L198" s="176"/>
    </row>
    <row r="199">
      <c r="A199" s="450">
        <v>198.0</v>
      </c>
      <c r="B199" s="134" t="s">
        <v>3734</v>
      </c>
      <c r="C199" s="176"/>
      <c r="D199" s="451" t="s">
        <v>217</v>
      </c>
      <c r="E199" s="176"/>
      <c r="G199" s="176"/>
      <c r="H199" s="176"/>
      <c r="I199" s="176"/>
      <c r="J199" s="176"/>
      <c r="K199" s="176"/>
      <c r="L199" s="176"/>
    </row>
    <row r="200">
      <c r="A200" s="450">
        <v>199.0</v>
      </c>
      <c r="B200" s="134" t="s">
        <v>3735</v>
      </c>
      <c r="C200" s="176"/>
      <c r="D200" s="451" t="s">
        <v>217</v>
      </c>
      <c r="E200" s="176"/>
      <c r="G200" s="176"/>
      <c r="H200" s="176"/>
      <c r="I200" s="176"/>
      <c r="J200" s="176"/>
      <c r="K200" s="176"/>
      <c r="L200" s="176"/>
    </row>
    <row r="201">
      <c r="A201" s="450">
        <v>200.0</v>
      </c>
      <c r="B201" s="134" t="s">
        <v>3736</v>
      </c>
      <c r="C201" s="176"/>
      <c r="D201" s="451" t="s">
        <v>217</v>
      </c>
      <c r="E201" s="176"/>
      <c r="G201" s="176"/>
      <c r="H201" s="176"/>
      <c r="I201" s="176"/>
      <c r="J201" s="176"/>
      <c r="K201" s="176"/>
      <c r="L201" s="176"/>
    </row>
    <row r="202">
      <c r="A202" s="450">
        <v>201.0</v>
      </c>
      <c r="B202" s="134" t="s">
        <v>3737</v>
      </c>
      <c r="C202" s="134" t="s">
        <v>3738</v>
      </c>
      <c r="D202" s="451" t="s">
        <v>217</v>
      </c>
      <c r="E202" s="176"/>
      <c r="G202" s="176"/>
      <c r="H202" s="176"/>
      <c r="I202" s="176"/>
      <c r="J202" s="176"/>
      <c r="K202" s="176"/>
      <c r="L202" s="176"/>
    </row>
    <row r="203">
      <c r="A203" s="450">
        <v>202.0</v>
      </c>
      <c r="B203" s="134" t="s">
        <v>3739</v>
      </c>
      <c r="C203" s="176"/>
      <c r="D203" s="451"/>
      <c r="E203" s="176"/>
      <c r="G203" s="176"/>
      <c r="H203" s="176"/>
      <c r="I203" s="176"/>
      <c r="J203" s="176"/>
      <c r="K203" s="176"/>
      <c r="L203" s="176"/>
    </row>
    <row r="204">
      <c r="A204" s="450">
        <v>203.0</v>
      </c>
      <c r="B204" s="134" t="s">
        <v>459</v>
      </c>
      <c r="C204" s="176"/>
      <c r="D204" s="451"/>
      <c r="E204" s="176"/>
      <c r="G204" s="176"/>
      <c r="H204" s="176"/>
      <c r="I204" s="176"/>
      <c r="J204" s="176"/>
      <c r="K204" s="176"/>
      <c r="L204" s="176"/>
    </row>
    <row r="205">
      <c r="A205" s="450">
        <v>204.0</v>
      </c>
      <c r="B205" s="134" t="s">
        <v>3740</v>
      </c>
      <c r="C205" s="176"/>
      <c r="D205" s="451"/>
      <c r="E205" s="176"/>
      <c r="G205" s="176"/>
      <c r="H205" s="176"/>
      <c r="I205" s="176"/>
      <c r="J205" s="176"/>
      <c r="K205" s="176"/>
      <c r="L205" s="176"/>
    </row>
    <row r="206">
      <c r="A206" s="450">
        <v>205.0</v>
      </c>
      <c r="B206" s="134" t="s">
        <v>3741</v>
      </c>
      <c r="C206" s="176"/>
      <c r="D206" s="451" t="s">
        <v>217</v>
      </c>
      <c r="E206" s="176"/>
      <c r="G206" s="176"/>
      <c r="H206" s="176"/>
      <c r="I206" s="176"/>
      <c r="J206" s="176"/>
      <c r="K206" s="176"/>
      <c r="L206" s="176"/>
    </row>
    <row r="207">
      <c r="A207" s="450">
        <v>206.0</v>
      </c>
      <c r="B207" s="134" t="s">
        <v>45</v>
      </c>
      <c r="C207" s="176"/>
      <c r="D207" s="451" t="s">
        <v>505</v>
      </c>
      <c r="E207" s="176"/>
      <c r="G207" s="176"/>
      <c r="H207" s="176"/>
      <c r="I207" s="176"/>
      <c r="J207" s="176"/>
      <c r="K207" s="176"/>
      <c r="L207" s="176"/>
    </row>
    <row r="208">
      <c r="A208" s="450">
        <v>207.0</v>
      </c>
      <c r="B208" s="134" t="s">
        <v>3742</v>
      </c>
      <c r="C208" s="176"/>
      <c r="D208" s="451" t="s">
        <v>217</v>
      </c>
      <c r="E208" s="176"/>
      <c r="G208" s="176"/>
      <c r="H208" s="176"/>
      <c r="I208" s="176"/>
      <c r="J208" s="176"/>
      <c r="K208" s="176"/>
      <c r="L208" s="176"/>
    </row>
    <row r="209">
      <c r="A209" s="450">
        <v>208.0</v>
      </c>
      <c r="B209" s="134" t="s">
        <v>474</v>
      </c>
      <c r="C209" s="176"/>
      <c r="D209" s="451" t="s">
        <v>198</v>
      </c>
      <c r="E209" s="176"/>
      <c r="G209" s="176"/>
      <c r="H209" s="176"/>
      <c r="I209" s="176"/>
      <c r="J209" s="176"/>
      <c r="K209" s="176"/>
      <c r="L209" s="176"/>
    </row>
    <row r="210">
      <c r="A210" s="450">
        <v>209.0</v>
      </c>
      <c r="B210" s="134" t="s">
        <v>3743</v>
      </c>
      <c r="C210" s="176"/>
      <c r="D210" s="451" t="s">
        <v>217</v>
      </c>
      <c r="E210" s="176"/>
      <c r="G210" s="176"/>
      <c r="H210" s="176"/>
      <c r="I210" s="176"/>
      <c r="J210" s="176"/>
      <c r="K210" s="176"/>
      <c r="L210" s="176"/>
    </row>
    <row r="211">
      <c r="A211" s="450">
        <v>210.0</v>
      </c>
      <c r="B211" s="134" t="s">
        <v>110</v>
      </c>
      <c r="C211" s="134" t="s">
        <v>3744</v>
      </c>
      <c r="D211" s="449" t="s">
        <v>3584</v>
      </c>
      <c r="E211" s="176"/>
      <c r="G211" s="176"/>
      <c r="H211" s="176"/>
      <c r="I211" s="176"/>
      <c r="J211" s="176"/>
      <c r="K211" s="176"/>
      <c r="L211" s="176"/>
    </row>
    <row r="212">
      <c r="A212" s="450">
        <v>211.0</v>
      </c>
      <c r="B212" s="134" t="s">
        <v>3745</v>
      </c>
      <c r="C212" s="176"/>
      <c r="D212" s="449" t="s">
        <v>198</v>
      </c>
      <c r="E212" s="176"/>
      <c r="G212" s="176"/>
      <c r="H212" s="176"/>
      <c r="I212" s="176"/>
      <c r="J212" s="176"/>
      <c r="K212" s="176"/>
      <c r="L212" s="176"/>
    </row>
    <row r="213">
      <c r="A213" s="450">
        <v>212.0</v>
      </c>
      <c r="B213" s="134" t="s">
        <v>3746</v>
      </c>
      <c r="C213" s="176"/>
      <c r="D213" s="451" t="s">
        <v>217</v>
      </c>
      <c r="E213" s="176"/>
      <c r="G213" s="176"/>
      <c r="H213" s="176"/>
      <c r="I213" s="176"/>
      <c r="J213" s="176"/>
      <c r="K213" s="176"/>
      <c r="L213" s="176"/>
    </row>
    <row r="214">
      <c r="A214" s="450">
        <v>213.0</v>
      </c>
      <c r="B214" s="134" t="s">
        <v>460</v>
      </c>
      <c r="C214" s="134" t="s">
        <v>3747</v>
      </c>
      <c r="D214" s="451" t="s">
        <v>191</v>
      </c>
      <c r="E214" s="176"/>
      <c r="G214" s="176"/>
      <c r="H214" s="176"/>
      <c r="I214" s="176"/>
      <c r="J214" s="176"/>
      <c r="K214" s="176"/>
      <c r="L214" s="176"/>
    </row>
    <row r="215">
      <c r="A215" s="450">
        <v>214.0</v>
      </c>
      <c r="B215" s="134" t="s">
        <v>3748</v>
      </c>
      <c r="C215" s="176"/>
      <c r="D215" s="451" t="s">
        <v>217</v>
      </c>
      <c r="E215" s="176"/>
      <c r="G215" s="176"/>
      <c r="H215" s="176"/>
      <c r="I215" s="176"/>
      <c r="J215" s="176"/>
      <c r="K215" s="176"/>
      <c r="L215" s="176"/>
    </row>
    <row r="216">
      <c r="A216" s="450">
        <v>215.0</v>
      </c>
      <c r="B216" s="134" t="s">
        <v>3749</v>
      </c>
      <c r="C216" s="176"/>
      <c r="D216" s="451" t="s">
        <v>217</v>
      </c>
      <c r="E216" s="176"/>
      <c r="G216" s="176"/>
      <c r="H216" s="176"/>
      <c r="I216" s="176"/>
      <c r="J216" s="176"/>
      <c r="K216" s="176"/>
      <c r="L216" s="176"/>
    </row>
    <row r="217">
      <c r="A217" s="450">
        <v>216.0</v>
      </c>
      <c r="B217" s="134" t="s">
        <v>3750</v>
      </c>
      <c r="C217" s="176"/>
      <c r="D217" s="451"/>
      <c r="E217" s="176"/>
      <c r="G217" s="176"/>
      <c r="H217" s="176"/>
      <c r="I217" s="176"/>
      <c r="J217" s="176"/>
      <c r="K217" s="176"/>
      <c r="L217" s="176"/>
    </row>
    <row r="218">
      <c r="A218" s="450">
        <v>217.0</v>
      </c>
      <c r="B218" s="134" t="s">
        <v>3751</v>
      </c>
      <c r="C218" s="176"/>
      <c r="D218" s="451" t="s">
        <v>217</v>
      </c>
      <c r="E218" s="176"/>
      <c r="G218" s="176"/>
      <c r="H218" s="176"/>
      <c r="I218" s="176"/>
      <c r="J218" s="176"/>
      <c r="K218" s="176"/>
      <c r="L218" s="176"/>
    </row>
    <row r="219">
      <c r="A219" s="450">
        <v>218.0</v>
      </c>
      <c r="B219" s="134" t="s">
        <v>3752</v>
      </c>
      <c r="C219" s="176"/>
      <c r="D219" s="451" t="s">
        <v>217</v>
      </c>
      <c r="E219" s="176"/>
      <c r="G219" s="176"/>
      <c r="H219" s="176"/>
      <c r="I219" s="176"/>
      <c r="J219" s="176"/>
      <c r="K219" s="176"/>
      <c r="L219" s="176"/>
    </row>
    <row r="220">
      <c r="A220" s="450">
        <v>219.0</v>
      </c>
      <c r="B220" s="134" t="s">
        <v>3753</v>
      </c>
      <c r="C220" s="176"/>
      <c r="D220" s="451"/>
      <c r="E220" s="176"/>
      <c r="G220" s="176"/>
      <c r="H220" s="176"/>
      <c r="I220" s="176"/>
      <c r="J220" s="176"/>
      <c r="K220" s="176"/>
      <c r="L220" s="176"/>
    </row>
    <row r="221">
      <c r="A221" s="450">
        <v>220.0</v>
      </c>
      <c r="B221" s="134" t="s">
        <v>432</v>
      </c>
      <c r="C221" s="176"/>
      <c r="D221" s="449" t="s">
        <v>198</v>
      </c>
      <c r="E221" s="176"/>
      <c r="G221" s="176"/>
      <c r="H221" s="176"/>
      <c r="I221" s="176"/>
      <c r="J221" s="176"/>
      <c r="K221" s="176"/>
      <c r="L221" s="176"/>
    </row>
    <row r="222">
      <c r="A222" s="450">
        <v>221.0</v>
      </c>
      <c r="B222" s="134" t="s">
        <v>370</v>
      </c>
      <c r="C222" s="134" t="s">
        <v>3580</v>
      </c>
      <c r="D222" s="449" t="s">
        <v>3631</v>
      </c>
      <c r="E222" s="176"/>
      <c r="G222" s="176"/>
      <c r="H222" s="176"/>
      <c r="I222" s="176"/>
      <c r="J222" s="176"/>
      <c r="K222" s="176"/>
      <c r="L222" s="176"/>
    </row>
    <row r="223">
      <c r="A223" s="450">
        <v>222.0</v>
      </c>
      <c r="B223" s="134" t="s">
        <v>3754</v>
      </c>
      <c r="C223" s="176"/>
      <c r="D223" s="449" t="s">
        <v>3631</v>
      </c>
      <c r="E223" s="176"/>
      <c r="F223" s="36"/>
      <c r="G223" s="176"/>
      <c r="H223" s="176"/>
      <c r="I223" s="176"/>
      <c r="J223" s="176"/>
      <c r="K223" s="176"/>
      <c r="L223" s="176"/>
    </row>
    <row r="224">
      <c r="A224" s="450">
        <v>223.0</v>
      </c>
      <c r="B224" s="134" t="s">
        <v>3755</v>
      </c>
      <c r="C224" s="176"/>
      <c r="D224" s="449" t="s">
        <v>3658</v>
      </c>
      <c r="E224" s="176"/>
      <c r="F224" s="36"/>
      <c r="G224" s="176"/>
      <c r="H224" s="176"/>
      <c r="I224" s="176"/>
      <c r="J224" s="176"/>
      <c r="K224" s="176"/>
      <c r="L224" s="176"/>
    </row>
    <row r="225">
      <c r="A225" s="450">
        <v>224.0</v>
      </c>
      <c r="B225" s="134" t="s">
        <v>434</v>
      </c>
      <c r="C225" s="192"/>
      <c r="D225" s="451" t="s">
        <v>282</v>
      </c>
      <c r="E225" s="176"/>
      <c r="F225" s="36"/>
      <c r="G225" s="176"/>
      <c r="H225" s="176"/>
      <c r="I225" s="176"/>
      <c r="J225" s="176"/>
      <c r="K225" s="176"/>
      <c r="L225" s="176"/>
    </row>
    <row r="226">
      <c r="A226" s="450">
        <v>225.0</v>
      </c>
      <c r="B226" s="134" t="s">
        <v>3756</v>
      </c>
      <c r="C226" s="192"/>
      <c r="D226" s="451" t="s">
        <v>282</v>
      </c>
      <c r="E226" s="176"/>
      <c r="F226" s="36"/>
      <c r="G226" s="176"/>
      <c r="H226" s="176"/>
      <c r="I226" s="176"/>
      <c r="J226" s="176"/>
      <c r="K226" s="176"/>
      <c r="L226" s="176"/>
    </row>
    <row r="227">
      <c r="A227" s="450">
        <v>226.0</v>
      </c>
      <c r="B227" s="134" t="s">
        <v>418</v>
      </c>
      <c r="C227" s="192"/>
      <c r="D227" s="451" t="s">
        <v>282</v>
      </c>
      <c r="E227" s="176"/>
      <c r="F227" s="36"/>
      <c r="G227" s="176"/>
      <c r="H227" s="176"/>
      <c r="I227" s="176"/>
      <c r="J227" s="176"/>
      <c r="K227" s="176"/>
      <c r="L227" s="176"/>
    </row>
    <row r="228">
      <c r="A228" s="450">
        <v>227.0</v>
      </c>
      <c r="B228" s="134" t="s">
        <v>3757</v>
      </c>
      <c r="C228" s="192" t="s">
        <v>217</v>
      </c>
      <c r="D228" s="432"/>
      <c r="E228" s="176"/>
      <c r="F228" s="36"/>
      <c r="G228" s="176"/>
      <c r="H228" s="176"/>
      <c r="I228" s="176"/>
      <c r="J228" s="176"/>
      <c r="K228" s="176"/>
      <c r="L228" s="176"/>
    </row>
    <row r="229">
      <c r="A229" s="450">
        <v>228.0</v>
      </c>
      <c r="B229" s="176" t="s">
        <v>3758</v>
      </c>
      <c r="C229" s="192" t="s">
        <v>217</v>
      </c>
      <c r="D229" s="432"/>
      <c r="E229" s="176"/>
      <c r="F229" s="36"/>
      <c r="G229" s="176"/>
      <c r="H229" s="176"/>
      <c r="I229" s="176"/>
      <c r="J229" s="176"/>
      <c r="K229" s="176"/>
      <c r="L229" s="176"/>
    </row>
    <row r="230">
      <c r="A230" s="450">
        <v>229.0</v>
      </c>
      <c r="B230" s="176" t="s">
        <v>3759</v>
      </c>
      <c r="C230" s="134" t="s">
        <v>3580</v>
      </c>
      <c r="D230" s="432"/>
      <c r="E230" s="176"/>
      <c r="F230" s="36"/>
      <c r="G230" s="176"/>
      <c r="H230" s="176"/>
      <c r="I230" s="176"/>
      <c r="J230" s="176"/>
      <c r="K230" s="176"/>
      <c r="L230" s="176"/>
    </row>
    <row r="231">
      <c r="A231" s="450">
        <v>230.0</v>
      </c>
      <c r="B231" s="134" t="s">
        <v>3760</v>
      </c>
      <c r="C231" s="192"/>
      <c r="D231" s="451" t="s">
        <v>282</v>
      </c>
      <c r="E231" s="176"/>
      <c r="F231" s="36"/>
      <c r="G231" s="176"/>
      <c r="H231" s="176"/>
      <c r="I231" s="176"/>
      <c r="J231" s="176"/>
      <c r="K231" s="176"/>
      <c r="L231" s="176"/>
    </row>
    <row r="232">
      <c r="A232" s="450">
        <v>231.0</v>
      </c>
      <c r="B232" s="176" t="s">
        <v>3761</v>
      </c>
      <c r="C232" s="192" t="s">
        <v>217</v>
      </c>
      <c r="D232" s="432"/>
      <c r="E232" s="176"/>
      <c r="F232" s="36"/>
      <c r="G232" s="176"/>
      <c r="H232" s="176"/>
      <c r="I232" s="176"/>
      <c r="J232" s="176"/>
      <c r="K232" s="176"/>
      <c r="L232" s="176"/>
    </row>
    <row r="233">
      <c r="A233" s="450">
        <v>232.0</v>
      </c>
      <c r="B233" s="134" t="s">
        <v>3762</v>
      </c>
      <c r="C233" s="192" t="s">
        <v>217</v>
      </c>
      <c r="D233" s="432"/>
      <c r="E233" s="176"/>
      <c r="F233" s="36"/>
      <c r="G233" s="176"/>
      <c r="H233" s="176"/>
      <c r="I233" s="176"/>
      <c r="J233" s="176"/>
      <c r="K233" s="176"/>
      <c r="L233" s="176"/>
    </row>
    <row r="234">
      <c r="A234" s="450">
        <v>233.0</v>
      </c>
      <c r="B234" s="176" t="s">
        <v>3763</v>
      </c>
      <c r="C234" s="134" t="s">
        <v>3630</v>
      </c>
      <c r="D234" s="449" t="s">
        <v>198</v>
      </c>
      <c r="E234" s="176"/>
      <c r="F234" s="36"/>
      <c r="G234" s="176"/>
      <c r="H234" s="176"/>
      <c r="I234" s="176"/>
      <c r="J234" s="176"/>
      <c r="K234" s="176"/>
      <c r="L234" s="176"/>
    </row>
    <row r="235">
      <c r="A235" s="450">
        <v>234.0</v>
      </c>
      <c r="B235" s="176" t="s">
        <v>3764</v>
      </c>
      <c r="C235" s="134" t="s">
        <v>3583</v>
      </c>
      <c r="D235" s="432"/>
      <c r="E235" s="176"/>
      <c r="F235" s="36"/>
      <c r="G235" s="176"/>
      <c r="H235" s="176"/>
      <c r="I235" s="176"/>
      <c r="J235" s="176"/>
      <c r="K235" s="176"/>
      <c r="L235" s="176"/>
    </row>
    <row r="236">
      <c r="A236" s="450">
        <v>235.0</v>
      </c>
      <c r="B236" s="176" t="s">
        <v>3765</v>
      </c>
      <c r="C236" s="192" t="s">
        <v>217</v>
      </c>
      <c r="D236" s="432"/>
      <c r="E236" s="176"/>
      <c r="F236" s="36"/>
      <c r="G236" s="176"/>
      <c r="H236" s="176"/>
      <c r="I236" s="176"/>
      <c r="J236" s="176"/>
      <c r="K236" s="176"/>
      <c r="L236" s="176"/>
    </row>
    <row r="237">
      <c r="A237" s="450">
        <v>236.0</v>
      </c>
      <c r="B237" s="176" t="s">
        <v>416</v>
      </c>
      <c r="C237" s="192"/>
      <c r="D237" s="451" t="s">
        <v>282</v>
      </c>
      <c r="E237" s="176"/>
      <c r="F237" s="36"/>
      <c r="G237" s="176"/>
      <c r="H237" s="176"/>
      <c r="I237" s="176"/>
      <c r="J237" s="176"/>
      <c r="K237" s="176"/>
      <c r="L237" s="176"/>
    </row>
    <row r="238">
      <c r="A238" s="450">
        <v>237.0</v>
      </c>
      <c r="B238" s="176" t="s">
        <v>3766</v>
      </c>
      <c r="C238" s="192" t="s">
        <v>217</v>
      </c>
      <c r="D238" s="432"/>
      <c r="E238" s="176"/>
      <c r="F238" s="36"/>
      <c r="G238" s="176"/>
      <c r="H238" s="176"/>
      <c r="I238" s="176"/>
      <c r="J238" s="176"/>
      <c r="K238" s="176"/>
      <c r="L238" s="176"/>
    </row>
    <row r="239">
      <c r="A239" s="450">
        <v>238.0</v>
      </c>
      <c r="B239" s="176" t="s">
        <v>3767</v>
      </c>
      <c r="C239" s="192"/>
      <c r="D239" s="451" t="s">
        <v>282</v>
      </c>
      <c r="E239" s="176"/>
      <c r="F239" s="36"/>
      <c r="G239" s="176"/>
      <c r="H239" s="176"/>
      <c r="I239" s="176"/>
      <c r="J239" s="176"/>
      <c r="K239" s="176"/>
      <c r="L239" s="176"/>
    </row>
    <row r="240">
      <c r="A240" s="450">
        <v>239.0</v>
      </c>
      <c r="B240" s="134" t="s">
        <v>3768</v>
      </c>
      <c r="C240" s="192" t="s">
        <v>217</v>
      </c>
      <c r="D240" s="432"/>
      <c r="E240" s="176"/>
      <c r="F240" s="452"/>
      <c r="G240" s="176"/>
      <c r="H240" s="176"/>
      <c r="I240" s="176"/>
      <c r="J240" s="176"/>
      <c r="K240" s="176"/>
      <c r="L240" s="176"/>
    </row>
    <row r="241">
      <c r="A241" s="450">
        <v>240.0</v>
      </c>
      <c r="B241" s="134" t="s">
        <v>463</v>
      </c>
      <c r="C241" s="192"/>
      <c r="D241" s="451" t="s">
        <v>282</v>
      </c>
      <c r="E241" s="176"/>
      <c r="F241" s="36"/>
      <c r="G241" s="176"/>
      <c r="H241" s="176"/>
      <c r="I241" s="176"/>
      <c r="J241" s="176"/>
      <c r="K241" s="176"/>
      <c r="L241" s="176"/>
    </row>
    <row r="242">
      <c r="A242" s="450">
        <v>241.0</v>
      </c>
      <c r="B242" s="134" t="s">
        <v>3769</v>
      </c>
      <c r="C242" s="134" t="s">
        <v>3580</v>
      </c>
      <c r="D242" s="432"/>
      <c r="E242" s="176"/>
      <c r="F242" s="36"/>
      <c r="G242" s="176"/>
      <c r="H242" s="176"/>
      <c r="I242" s="176"/>
      <c r="J242" s="176"/>
      <c r="K242" s="176"/>
      <c r="L242" s="176"/>
    </row>
    <row r="243">
      <c r="A243" s="450">
        <v>242.0</v>
      </c>
      <c r="B243" s="134" t="s">
        <v>348</v>
      </c>
      <c r="C243" s="134" t="s">
        <v>3580</v>
      </c>
      <c r="D243" s="449" t="s">
        <v>3675</v>
      </c>
      <c r="E243" s="176"/>
      <c r="F243" s="36"/>
      <c r="G243" s="176"/>
      <c r="H243" s="176"/>
      <c r="I243" s="176"/>
      <c r="J243" s="176"/>
      <c r="K243" s="176"/>
      <c r="L243" s="176"/>
    </row>
    <row r="244">
      <c r="A244" s="450">
        <v>243.0</v>
      </c>
      <c r="B244" s="134" t="s">
        <v>3770</v>
      </c>
      <c r="C244" s="134" t="s">
        <v>3771</v>
      </c>
      <c r="D244" s="432"/>
      <c r="E244" s="176"/>
      <c r="F244" s="36"/>
      <c r="G244" s="176"/>
      <c r="H244" s="176"/>
      <c r="I244" s="176"/>
      <c r="J244" s="176"/>
      <c r="K244" s="176"/>
      <c r="L244" s="176"/>
    </row>
    <row r="245">
      <c r="A245" s="450">
        <v>244.0</v>
      </c>
      <c r="B245" s="134" t="s">
        <v>3772</v>
      </c>
      <c r="C245" s="192" t="s">
        <v>217</v>
      </c>
      <c r="D245" s="432"/>
      <c r="E245" s="176"/>
      <c r="F245" s="36"/>
      <c r="G245" s="176"/>
      <c r="H245" s="176"/>
      <c r="I245" s="176"/>
      <c r="J245" s="176"/>
      <c r="K245" s="176"/>
      <c r="L245" s="176"/>
    </row>
    <row r="246">
      <c r="A246" s="450">
        <v>245.0</v>
      </c>
      <c r="B246" s="134" t="s">
        <v>3773</v>
      </c>
      <c r="C246" s="192" t="s">
        <v>217</v>
      </c>
      <c r="D246" s="432"/>
      <c r="E246" s="176"/>
      <c r="F246" s="36"/>
      <c r="G246" s="176"/>
      <c r="H246" s="176"/>
      <c r="I246" s="176"/>
      <c r="J246" s="176"/>
      <c r="K246" s="176"/>
      <c r="L246" s="176"/>
    </row>
    <row r="247">
      <c r="A247" s="450">
        <v>246.0</v>
      </c>
      <c r="B247" s="134" t="s">
        <v>3774</v>
      </c>
      <c r="C247" s="192"/>
      <c r="D247" s="451" t="s">
        <v>282</v>
      </c>
      <c r="E247" s="176"/>
      <c r="F247" s="36"/>
      <c r="G247" s="176"/>
      <c r="H247" s="176"/>
      <c r="I247" s="176"/>
      <c r="J247" s="176"/>
      <c r="K247" s="176"/>
      <c r="L247" s="176"/>
    </row>
    <row r="248">
      <c r="A248" s="450">
        <v>247.0</v>
      </c>
      <c r="B248" s="134" t="s">
        <v>3775</v>
      </c>
      <c r="C248" s="192" t="s">
        <v>217</v>
      </c>
      <c r="D248" s="432"/>
      <c r="E248" s="176"/>
      <c r="F248" s="36"/>
      <c r="G248" s="176"/>
      <c r="H248" s="176"/>
      <c r="I248" s="176"/>
      <c r="J248" s="176"/>
      <c r="K248" s="176"/>
      <c r="L248" s="176"/>
    </row>
    <row r="249">
      <c r="A249" s="450">
        <v>248.0</v>
      </c>
      <c r="B249" s="134" t="s">
        <v>3776</v>
      </c>
      <c r="C249" s="192" t="s">
        <v>217</v>
      </c>
      <c r="D249" s="432"/>
      <c r="E249" s="176"/>
      <c r="F249" s="36"/>
      <c r="G249" s="176"/>
      <c r="H249" s="176"/>
      <c r="I249" s="176"/>
      <c r="J249" s="176"/>
      <c r="K249" s="176"/>
      <c r="L249" s="176"/>
    </row>
    <row r="250">
      <c r="A250" s="450">
        <v>249.0</v>
      </c>
      <c r="B250" s="134" t="s">
        <v>363</v>
      </c>
      <c r="C250" s="134" t="s">
        <v>3675</v>
      </c>
      <c r="D250" s="432"/>
      <c r="E250" s="176"/>
      <c r="F250" s="36"/>
      <c r="G250" s="176"/>
      <c r="H250" s="176"/>
      <c r="I250" s="176"/>
      <c r="J250" s="176"/>
      <c r="K250" s="176"/>
      <c r="L250" s="176"/>
    </row>
    <row r="251">
      <c r="A251" s="450">
        <v>250.0</v>
      </c>
      <c r="B251" s="134" t="s">
        <v>361</v>
      </c>
      <c r="C251" s="134" t="s">
        <v>3675</v>
      </c>
      <c r="D251" s="449" t="s">
        <v>362</v>
      </c>
      <c r="E251" s="176"/>
      <c r="F251" s="36"/>
      <c r="G251" s="176"/>
      <c r="H251" s="176"/>
      <c r="I251" s="176"/>
      <c r="J251" s="176"/>
      <c r="K251" s="176"/>
      <c r="L251" s="176"/>
    </row>
    <row r="252">
      <c r="A252" s="450">
        <v>251.0</v>
      </c>
      <c r="B252" s="134" t="s">
        <v>52</v>
      </c>
      <c r="C252" s="134" t="s">
        <v>3777</v>
      </c>
      <c r="D252" s="432"/>
      <c r="E252" s="176"/>
      <c r="F252" s="36"/>
      <c r="G252" s="176"/>
      <c r="H252" s="176"/>
      <c r="I252" s="176"/>
      <c r="J252" s="176"/>
      <c r="K252" s="176"/>
      <c r="L252" s="176"/>
    </row>
    <row r="253">
      <c r="A253" s="450">
        <v>252.0</v>
      </c>
      <c r="B253" s="134" t="s">
        <v>3778</v>
      </c>
      <c r="C253" s="192" t="s">
        <v>217</v>
      </c>
      <c r="D253" s="449" t="s">
        <v>833</v>
      </c>
      <c r="E253" s="176"/>
      <c r="F253" s="36"/>
      <c r="G253" s="176"/>
      <c r="H253" s="176"/>
      <c r="I253" s="176"/>
      <c r="J253" s="176"/>
      <c r="K253" s="176"/>
      <c r="L253" s="176"/>
    </row>
    <row r="254">
      <c r="A254" s="450">
        <v>253.0</v>
      </c>
      <c r="B254" s="134" t="s">
        <v>179</v>
      </c>
      <c r="C254" s="134" t="s">
        <v>3584</v>
      </c>
      <c r="D254" s="449" t="s">
        <v>198</v>
      </c>
      <c r="E254" s="176"/>
      <c r="F254" s="36"/>
      <c r="G254" s="176"/>
      <c r="H254" s="176"/>
      <c r="I254" s="176"/>
      <c r="J254" s="176"/>
      <c r="K254" s="176"/>
      <c r="L254" s="176"/>
    </row>
    <row r="255">
      <c r="A255" s="450">
        <v>254.0</v>
      </c>
      <c r="B255" s="134" t="s">
        <v>356</v>
      </c>
      <c r="C255" s="134" t="s">
        <v>3779</v>
      </c>
      <c r="D255" s="449" t="s">
        <v>192</v>
      </c>
      <c r="E255" s="176"/>
      <c r="F255" s="36"/>
      <c r="G255" s="176"/>
      <c r="H255" s="176"/>
      <c r="I255" s="176"/>
      <c r="J255" s="176"/>
      <c r="K255" s="176"/>
      <c r="L255" s="176"/>
    </row>
    <row r="256">
      <c r="A256" s="450">
        <v>255.0</v>
      </c>
      <c r="B256" s="134" t="s">
        <v>358</v>
      </c>
      <c r="C256" s="134" t="s">
        <v>3675</v>
      </c>
      <c r="D256" s="449" t="s">
        <v>362</v>
      </c>
      <c r="E256" s="176"/>
      <c r="F256" s="36"/>
      <c r="G256" s="176"/>
      <c r="H256" s="176"/>
      <c r="I256" s="176"/>
      <c r="J256" s="176"/>
      <c r="K256" s="176"/>
      <c r="L256" s="176"/>
    </row>
    <row r="257">
      <c r="A257" s="450">
        <v>256.0</v>
      </c>
      <c r="B257" s="134" t="s">
        <v>189</v>
      </c>
      <c r="C257" s="192" t="s">
        <v>217</v>
      </c>
      <c r="D257" s="432"/>
      <c r="E257" s="176"/>
      <c r="F257" s="36"/>
      <c r="G257" s="176"/>
      <c r="H257" s="176"/>
      <c r="I257" s="176"/>
      <c r="J257" s="176"/>
      <c r="K257" s="176"/>
      <c r="L257" s="176"/>
    </row>
    <row r="258">
      <c r="A258" s="450">
        <v>257.0</v>
      </c>
      <c r="B258" s="134" t="s">
        <v>92</v>
      </c>
      <c r="C258" s="134" t="s">
        <v>3584</v>
      </c>
      <c r="D258" s="449" t="s">
        <v>191</v>
      </c>
      <c r="E258" s="134"/>
      <c r="F258" s="36"/>
      <c r="G258" s="176"/>
      <c r="H258" s="176"/>
      <c r="I258" s="176"/>
      <c r="J258" s="176"/>
      <c r="K258" s="176"/>
      <c r="L258" s="176"/>
    </row>
    <row r="259">
      <c r="A259" s="450">
        <v>258.0</v>
      </c>
      <c r="B259" s="134" t="s">
        <v>87</v>
      </c>
      <c r="C259" s="134"/>
      <c r="D259" s="449" t="s">
        <v>3780</v>
      </c>
      <c r="E259" s="176"/>
      <c r="F259" s="36"/>
      <c r="G259" s="176"/>
      <c r="H259" s="176"/>
      <c r="I259" s="176"/>
      <c r="J259" s="176"/>
      <c r="K259" s="176"/>
      <c r="L259" s="176"/>
    </row>
    <row r="260">
      <c r="A260" s="450">
        <v>259.0</v>
      </c>
      <c r="B260" s="134" t="s">
        <v>210</v>
      </c>
      <c r="C260" s="134" t="s">
        <v>3585</v>
      </c>
      <c r="D260" s="449" t="s">
        <v>3780</v>
      </c>
      <c r="E260" s="134"/>
      <c r="F260" s="36"/>
      <c r="G260" s="176"/>
      <c r="H260" s="176"/>
      <c r="I260" s="176"/>
      <c r="J260" s="176"/>
      <c r="K260" s="134"/>
      <c r="L260" s="176"/>
    </row>
    <row r="261">
      <c r="A261" s="450">
        <v>260.0</v>
      </c>
      <c r="B261" s="134" t="s">
        <v>214</v>
      </c>
      <c r="C261" s="134" t="s">
        <v>3584</v>
      </c>
      <c r="D261" s="449" t="s">
        <v>3780</v>
      </c>
      <c r="E261" s="134"/>
      <c r="F261" s="36"/>
      <c r="G261" s="176"/>
      <c r="H261" s="176"/>
      <c r="I261" s="176"/>
      <c r="J261" s="176"/>
      <c r="K261" s="176"/>
      <c r="L261" s="176"/>
    </row>
    <row r="262">
      <c r="A262" s="450">
        <v>261.0</v>
      </c>
      <c r="B262" s="134" t="s">
        <v>36</v>
      </c>
      <c r="C262" s="134" t="s">
        <v>3781</v>
      </c>
      <c r="D262" s="449" t="s">
        <v>3780</v>
      </c>
      <c r="E262" s="134"/>
      <c r="F262" s="36"/>
      <c r="G262" s="176"/>
      <c r="H262" s="176"/>
      <c r="I262" s="176"/>
      <c r="J262" s="176"/>
      <c r="K262" s="176"/>
      <c r="L262" s="176"/>
    </row>
    <row r="263">
      <c r="A263" s="450">
        <v>262.0</v>
      </c>
      <c r="B263" s="134" t="s">
        <v>147</v>
      </c>
      <c r="C263" s="134"/>
      <c r="D263" s="449" t="s">
        <v>282</v>
      </c>
      <c r="E263" s="134"/>
      <c r="F263" s="36"/>
      <c r="G263" s="176"/>
      <c r="H263" s="176"/>
      <c r="I263" s="176"/>
      <c r="J263" s="176"/>
      <c r="K263" s="176"/>
      <c r="L263" s="176"/>
    </row>
    <row r="264">
      <c r="A264" s="450">
        <v>263.0</v>
      </c>
      <c r="B264" s="134" t="s">
        <v>345</v>
      </c>
      <c r="C264" s="134" t="s">
        <v>3782</v>
      </c>
      <c r="D264" s="449" t="s">
        <v>195</v>
      </c>
      <c r="E264" s="176"/>
      <c r="F264" s="36"/>
      <c r="G264" s="176"/>
      <c r="H264" s="176"/>
      <c r="I264" s="176"/>
      <c r="J264" s="176"/>
      <c r="K264" s="176"/>
      <c r="L264" s="176"/>
    </row>
    <row r="265">
      <c r="A265" s="450">
        <v>264.0</v>
      </c>
      <c r="B265" s="134" t="s">
        <v>3783</v>
      </c>
      <c r="C265" s="134" t="s">
        <v>3784</v>
      </c>
      <c r="D265" s="432"/>
      <c r="E265" s="134" t="s">
        <v>3785</v>
      </c>
      <c r="F265" s="134"/>
      <c r="G265" s="176"/>
      <c r="H265" s="176"/>
      <c r="I265" s="176"/>
      <c r="J265" s="176"/>
      <c r="K265" s="176"/>
      <c r="L265" s="176"/>
    </row>
    <row r="266">
      <c r="A266" s="450">
        <v>265.0</v>
      </c>
      <c r="B266" s="134"/>
      <c r="C266" s="192" t="s">
        <v>217</v>
      </c>
      <c r="D266" s="432"/>
      <c r="E266" s="176"/>
      <c r="F266" s="134"/>
      <c r="G266" s="176"/>
      <c r="H266" s="176"/>
      <c r="I266" s="176"/>
      <c r="J266" s="176"/>
      <c r="K266" s="176"/>
      <c r="L266" s="176"/>
    </row>
    <row r="267">
      <c r="A267" s="450">
        <v>266.0</v>
      </c>
      <c r="B267" s="134"/>
      <c r="C267" s="192" t="s">
        <v>217</v>
      </c>
      <c r="D267" s="432"/>
      <c r="E267" s="134"/>
      <c r="F267" s="134"/>
      <c r="G267" s="176"/>
      <c r="H267" s="176"/>
      <c r="I267" s="176"/>
      <c r="J267" s="176"/>
      <c r="K267" s="134"/>
      <c r="L267" s="176"/>
    </row>
    <row r="268">
      <c r="A268" s="450">
        <v>267.0</v>
      </c>
      <c r="B268" s="134"/>
      <c r="C268" s="192" t="s">
        <v>217</v>
      </c>
      <c r="D268" s="432"/>
      <c r="E268" s="134"/>
      <c r="F268" s="134"/>
      <c r="G268" s="176"/>
      <c r="H268" s="176"/>
      <c r="I268" s="176"/>
      <c r="J268" s="176"/>
      <c r="K268" s="134"/>
      <c r="L268" s="176"/>
    </row>
    <row r="269">
      <c r="A269" s="450">
        <v>268.0</v>
      </c>
      <c r="B269" s="134"/>
      <c r="C269" s="192" t="s">
        <v>217</v>
      </c>
      <c r="D269" s="432"/>
      <c r="E269" s="134"/>
      <c r="F269" s="134"/>
      <c r="G269" s="176"/>
      <c r="H269" s="176"/>
      <c r="I269" s="176"/>
      <c r="J269" s="176"/>
      <c r="K269" s="176"/>
      <c r="L269" s="176"/>
    </row>
    <row r="270">
      <c r="A270" s="450">
        <v>269.0</v>
      </c>
      <c r="B270" s="134"/>
      <c r="C270" s="192" t="s">
        <v>217</v>
      </c>
      <c r="D270" s="432"/>
      <c r="E270" s="134"/>
      <c r="F270" s="134"/>
      <c r="G270" s="176"/>
      <c r="H270" s="176"/>
      <c r="I270" s="176"/>
      <c r="J270" s="176"/>
      <c r="K270" s="176"/>
      <c r="L270" s="176"/>
    </row>
    <row r="271">
      <c r="A271" s="450">
        <v>270.0</v>
      </c>
      <c r="B271" s="134"/>
      <c r="C271" s="192" t="s">
        <v>217</v>
      </c>
      <c r="D271" s="432"/>
      <c r="E271" s="134"/>
      <c r="F271" s="134"/>
      <c r="G271" s="176"/>
      <c r="H271" s="176"/>
      <c r="I271" s="176"/>
      <c r="J271" s="176"/>
      <c r="K271" s="134"/>
      <c r="L271" s="176"/>
    </row>
    <row r="272">
      <c r="A272" s="450">
        <v>271.0</v>
      </c>
      <c r="B272" s="134"/>
      <c r="C272" s="192" t="s">
        <v>217</v>
      </c>
      <c r="D272" s="432"/>
      <c r="E272" s="134"/>
      <c r="F272" s="134"/>
      <c r="G272" s="176"/>
      <c r="H272" s="176"/>
      <c r="I272" s="176"/>
      <c r="J272" s="176"/>
      <c r="K272" s="176"/>
      <c r="L272" s="176"/>
    </row>
    <row r="273">
      <c r="A273" s="450">
        <v>272.0</v>
      </c>
      <c r="B273" s="134"/>
      <c r="C273" s="192" t="s">
        <v>217</v>
      </c>
      <c r="D273" s="432"/>
      <c r="E273" s="134"/>
      <c r="F273" s="134"/>
      <c r="G273" s="176"/>
      <c r="H273" s="176"/>
      <c r="I273" s="176"/>
      <c r="J273" s="176"/>
      <c r="K273" s="134"/>
      <c r="L273" s="176"/>
    </row>
    <row r="274">
      <c r="A274" s="450">
        <v>273.0</v>
      </c>
      <c r="B274" s="134"/>
      <c r="C274" s="192" t="s">
        <v>217</v>
      </c>
      <c r="D274" s="432"/>
      <c r="E274" s="134"/>
      <c r="F274" s="176"/>
      <c r="G274" s="176"/>
      <c r="H274" s="176"/>
      <c r="I274" s="176"/>
      <c r="J274" s="176"/>
      <c r="K274" s="176"/>
      <c r="L274" s="176"/>
    </row>
    <row r="275">
      <c r="A275" s="450">
        <v>274.0</v>
      </c>
      <c r="B275" s="134"/>
      <c r="C275" s="192" t="s">
        <v>217</v>
      </c>
      <c r="D275" s="432"/>
      <c r="E275" s="134"/>
      <c r="F275" s="176"/>
      <c r="G275" s="176"/>
      <c r="H275" s="176"/>
      <c r="I275" s="176"/>
      <c r="J275" s="176"/>
      <c r="K275" s="134"/>
      <c r="L275" s="176"/>
    </row>
    <row r="276">
      <c r="A276" s="450">
        <v>275.0</v>
      </c>
      <c r="B276" s="134"/>
      <c r="C276" s="192" t="s">
        <v>217</v>
      </c>
      <c r="D276" s="432"/>
      <c r="E276" s="134"/>
      <c r="F276" s="176"/>
      <c r="G276" s="176"/>
      <c r="H276" s="176"/>
      <c r="I276" s="176"/>
      <c r="J276" s="134"/>
      <c r="K276" s="134"/>
      <c r="L276" s="176"/>
    </row>
    <row r="277">
      <c r="A277" s="450">
        <v>276.0</v>
      </c>
      <c r="B277" s="134"/>
      <c r="C277" s="192" t="s">
        <v>217</v>
      </c>
      <c r="D277" s="432"/>
      <c r="E277" s="134"/>
      <c r="F277" s="176"/>
      <c r="G277" s="176"/>
      <c r="H277" s="176"/>
      <c r="I277" s="176"/>
      <c r="J277" s="176"/>
      <c r="K277" s="134"/>
      <c r="L277" s="176"/>
    </row>
    <row r="278">
      <c r="A278" s="450">
        <v>277.0</v>
      </c>
      <c r="B278" s="134"/>
      <c r="C278" s="192" t="s">
        <v>217</v>
      </c>
      <c r="D278" s="432"/>
      <c r="E278" s="134"/>
      <c r="F278" s="176"/>
      <c r="G278" s="176"/>
      <c r="H278" s="176"/>
      <c r="I278" s="176"/>
      <c r="J278" s="176"/>
      <c r="K278" s="176"/>
      <c r="L278" s="176"/>
    </row>
    <row r="279">
      <c r="A279" s="450">
        <v>278.0</v>
      </c>
      <c r="B279" s="134"/>
      <c r="C279" s="192" t="s">
        <v>217</v>
      </c>
      <c r="D279" s="432"/>
      <c r="E279" s="176"/>
      <c r="F279" s="176"/>
      <c r="G279" s="176"/>
      <c r="H279" s="176"/>
      <c r="I279" s="176"/>
      <c r="J279" s="176"/>
      <c r="K279" s="176"/>
      <c r="L279" s="176"/>
    </row>
    <row r="280">
      <c r="A280" s="450">
        <v>279.0</v>
      </c>
      <c r="B280" s="134"/>
      <c r="C280" s="192" t="s">
        <v>217</v>
      </c>
      <c r="D280" s="432"/>
      <c r="E280" s="176"/>
      <c r="F280" s="176"/>
      <c r="G280" s="176"/>
      <c r="H280" s="176"/>
      <c r="I280" s="176"/>
      <c r="J280" s="176"/>
      <c r="K280" s="176"/>
      <c r="L280" s="176"/>
    </row>
    <row r="281">
      <c r="A281" s="450">
        <v>280.0</v>
      </c>
      <c r="B281" s="134"/>
      <c r="C281" s="192" t="s">
        <v>217</v>
      </c>
      <c r="D281" s="432"/>
      <c r="E281" s="134"/>
      <c r="F281" s="176"/>
      <c r="G281" s="176"/>
      <c r="H281" s="176"/>
      <c r="I281" s="176"/>
      <c r="J281" s="176"/>
      <c r="K281" s="134"/>
      <c r="L281" s="176"/>
    </row>
    <row r="282">
      <c r="A282" s="450">
        <v>281.0</v>
      </c>
      <c r="B282" s="134"/>
      <c r="C282" s="192" t="s">
        <v>217</v>
      </c>
      <c r="D282" s="432"/>
      <c r="E282" s="134"/>
      <c r="F282" s="176"/>
      <c r="G282" s="176"/>
      <c r="H282" s="176"/>
      <c r="I282" s="176"/>
      <c r="J282" s="176"/>
      <c r="K282" s="134"/>
      <c r="L282" s="176"/>
    </row>
    <row r="283">
      <c r="A283" s="450">
        <v>282.0</v>
      </c>
      <c r="B283" s="134"/>
      <c r="C283" s="192" t="s">
        <v>217</v>
      </c>
      <c r="D283" s="432"/>
      <c r="E283" s="134"/>
      <c r="F283" s="176"/>
      <c r="G283" s="176"/>
      <c r="H283" s="176"/>
      <c r="I283" s="176"/>
      <c r="J283" s="176"/>
      <c r="K283" s="134"/>
      <c r="L283" s="176"/>
    </row>
    <row r="284">
      <c r="A284" s="450">
        <v>283.0</v>
      </c>
      <c r="B284" s="134"/>
      <c r="C284" s="192" t="s">
        <v>217</v>
      </c>
      <c r="D284" s="432"/>
      <c r="E284" s="134"/>
      <c r="F284" s="176"/>
      <c r="G284" s="176"/>
      <c r="H284" s="176"/>
      <c r="I284" s="176"/>
      <c r="J284" s="176"/>
      <c r="K284" s="134"/>
      <c r="L284" s="176"/>
    </row>
    <row r="285">
      <c r="A285" s="450">
        <v>284.0</v>
      </c>
      <c r="B285" s="134"/>
      <c r="C285" s="192" t="s">
        <v>217</v>
      </c>
      <c r="D285" s="432"/>
      <c r="E285" s="134"/>
      <c r="F285" s="176"/>
      <c r="G285" s="176"/>
      <c r="H285" s="176"/>
      <c r="I285" s="176"/>
      <c r="J285" s="176"/>
      <c r="K285" s="134"/>
      <c r="L285" s="176"/>
    </row>
    <row r="286">
      <c r="A286" s="450">
        <v>285.0</v>
      </c>
      <c r="B286" s="134"/>
      <c r="C286" s="192" t="s">
        <v>217</v>
      </c>
      <c r="D286" s="432"/>
      <c r="E286" s="134"/>
      <c r="F286" s="176"/>
      <c r="G286" s="176"/>
      <c r="H286" s="176"/>
      <c r="I286" s="176"/>
      <c r="J286" s="176"/>
      <c r="K286" s="134"/>
      <c r="L286" s="176"/>
    </row>
    <row r="287">
      <c r="A287" s="450">
        <v>286.0</v>
      </c>
      <c r="B287" s="134"/>
      <c r="C287" s="192" t="s">
        <v>217</v>
      </c>
      <c r="D287" s="432"/>
      <c r="E287" s="134"/>
      <c r="F287" s="176"/>
      <c r="G287" s="176"/>
      <c r="H287" s="176"/>
      <c r="I287" s="176"/>
      <c r="J287" s="176"/>
      <c r="K287" s="134"/>
      <c r="L287" s="176"/>
    </row>
    <row r="288">
      <c r="A288" s="450">
        <v>287.0</v>
      </c>
      <c r="B288" s="134"/>
      <c r="C288" s="192" t="s">
        <v>217</v>
      </c>
      <c r="D288" s="432"/>
      <c r="E288" s="134"/>
      <c r="F288" s="176"/>
      <c r="G288" s="176"/>
      <c r="H288" s="176"/>
      <c r="I288" s="176"/>
      <c r="J288" s="176"/>
      <c r="K288" s="134"/>
      <c r="L288" s="176"/>
    </row>
    <row r="289">
      <c r="A289" s="450">
        <v>288.0</v>
      </c>
      <c r="B289" s="134"/>
      <c r="C289" s="192" t="s">
        <v>217</v>
      </c>
      <c r="D289" s="432"/>
      <c r="E289" s="134"/>
      <c r="F289" s="176"/>
      <c r="G289" s="176"/>
      <c r="H289" s="176"/>
      <c r="I289" s="176"/>
      <c r="J289" s="176"/>
      <c r="K289" s="134"/>
      <c r="L289" s="176"/>
    </row>
    <row r="290">
      <c r="A290" s="450">
        <v>289.0</v>
      </c>
      <c r="B290" s="134"/>
      <c r="C290" s="192" t="s">
        <v>217</v>
      </c>
      <c r="D290" s="432"/>
      <c r="E290" s="134"/>
      <c r="F290" s="176"/>
      <c r="G290" s="176"/>
      <c r="H290" s="176"/>
      <c r="I290" s="176"/>
      <c r="J290" s="176"/>
      <c r="K290" s="134"/>
      <c r="L290" s="176"/>
    </row>
    <row r="291">
      <c r="A291" s="450">
        <v>290.0</v>
      </c>
      <c r="B291" s="134"/>
      <c r="C291" s="192" t="s">
        <v>217</v>
      </c>
      <c r="D291" s="432"/>
      <c r="E291" s="134"/>
      <c r="F291" s="176"/>
      <c r="G291" s="176"/>
      <c r="H291" s="176"/>
      <c r="I291" s="176"/>
      <c r="J291" s="176"/>
      <c r="K291" s="134"/>
      <c r="L291" s="176"/>
    </row>
    <row r="292">
      <c r="A292" s="450">
        <v>291.0</v>
      </c>
      <c r="B292" s="134"/>
      <c r="C292" s="192" t="s">
        <v>217</v>
      </c>
      <c r="D292" s="432"/>
      <c r="E292" s="134"/>
      <c r="F292" s="176"/>
      <c r="G292" s="176"/>
      <c r="H292" s="176"/>
      <c r="I292" s="176"/>
      <c r="J292" s="176"/>
      <c r="K292" s="134"/>
      <c r="L292" s="176"/>
    </row>
    <row r="293">
      <c r="A293" s="450">
        <v>292.0</v>
      </c>
      <c r="B293" s="134"/>
      <c r="C293" s="192" t="s">
        <v>217</v>
      </c>
      <c r="D293" s="432"/>
      <c r="E293" s="134"/>
      <c r="F293" s="176"/>
      <c r="G293" s="176"/>
      <c r="H293" s="176"/>
      <c r="I293" s="176"/>
      <c r="J293" s="176"/>
      <c r="K293" s="134"/>
      <c r="L293" s="176"/>
    </row>
    <row r="294">
      <c r="A294" s="450">
        <v>293.0</v>
      </c>
      <c r="B294" s="134"/>
      <c r="C294" s="192" t="s">
        <v>217</v>
      </c>
      <c r="D294" s="432"/>
      <c r="E294" s="134"/>
      <c r="F294" s="176"/>
      <c r="G294" s="176"/>
      <c r="H294" s="176"/>
      <c r="I294" s="176"/>
      <c r="J294" s="176"/>
      <c r="K294" s="134"/>
      <c r="L294" s="176"/>
    </row>
    <row r="295">
      <c r="A295" s="450">
        <v>294.0</v>
      </c>
      <c r="B295" s="134"/>
      <c r="C295" s="192" t="s">
        <v>217</v>
      </c>
      <c r="D295" s="432"/>
      <c r="E295" s="134"/>
      <c r="F295" s="176"/>
      <c r="G295" s="176"/>
      <c r="H295" s="176"/>
      <c r="I295" s="176"/>
      <c r="J295" s="176"/>
      <c r="K295" s="134"/>
      <c r="L295" s="176"/>
    </row>
    <row r="296">
      <c r="A296" s="450">
        <v>295.0</v>
      </c>
      <c r="B296" s="134"/>
      <c r="C296" s="192" t="s">
        <v>217</v>
      </c>
      <c r="D296" s="432"/>
      <c r="E296" s="176"/>
      <c r="F296" s="176"/>
      <c r="G296" s="176"/>
      <c r="H296" s="176"/>
      <c r="I296" s="176"/>
      <c r="J296" s="176"/>
      <c r="K296" s="176"/>
      <c r="L296" s="176"/>
    </row>
    <row r="297">
      <c r="A297" s="450">
        <v>296.0</v>
      </c>
      <c r="B297" s="192"/>
      <c r="C297" s="192" t="s">
        <v>217</v>
      </c>
      <c r="D297" s="432"/>
      <c r="E297" s="176"/>
      <c r="F297" s="176"/>
      <c r="G297" s="176"/>
      <c r="H297" s="176"/>
      <c r="I297" s="176"/>
      <c r="J297" s="176"/>
      <c r="K297" s="176"/>
      <c r="L297" s="176"/>
    </row>
    <row r="298">
      <c r="A298" s="450">
        <v>297.0</v>
      </c>
      <c r="B298" s="134"/>
      <c r="C298" s="192" t="s">
        <v>217</v>
      </c>
      <c r="D298" s="432"/>
      <c r="E298" s="176"/>
      <c r="F298" s="176"/>
      <c r="G298" s="176"/>
      <c r="H298" s="176"/>
      <c r="I298" s="176"/>
      <c r="J298" s="176"/>
      <c r="K298" s="176"/>
      <c r="L298" s="176"/>
    </row>
    <row r="299">
      <c r="A299" s="450">
        <v>298.0</v>
      </c>
      <c r="B299" s="134"/>
      <c r="C299" s="192" t="s">
        <v>217</v>
      </c>
      <c r="D299" s="432"/>
      <c r="E299" s="176"/>
      <c r="F299" s="176"/>
      <c r="G299" s="176"/>
      <c r="H299" s="176"/>
      <c r="I299" s="176"/>
      <c r="J299" s="176"/>
      <c r="K299" s="176"/>
      <c r="L299" s="176"/>
    </row>
    <row r="300">
      <c r="A300" s="170">
        <f t="shared" ref="A300:A330" si="1">ROW()-11</f>
        <v>289</v>
      </c>
      <c r="B300" s="134"/>
      <c r="C300" s="192" t="str">
        <f t="array" ref="C300">XLOOKUP(A300,DETA_VENTAS!$D340:D$876,DETA_VENTAS!$C340:C$876, "")</f>
        <v/>
      </c>
      <c r="D300" s="176"/>
      <c r="E300" s="176"/>
      <c r="F300" s="176"/>
      <c r="G300" s="176"/>
      <c r="H300" s="176"/>
      <c r="I300" s="176"/>
      <c r="J300" s="176"/>
      <c r="K300" s="176"/>
      <c r="L300" s="176"/>
    </row>
    <row r="301">
      <c r="A301" s="170">
        <f t="shared" si="1"/>
        <v>290</v>
      </c>
      <c r="B301" s="134"/>
      <c r="C301" s="192" t="str">
        <f t="array" ref="C301">XLOOKUP(A301,DETA_VENTAS!$D340:D$876,DETA_VENTAS!$C340:C$876, "")</f>
        <v/>
      </c>
      <c r="D301" s="176"/>
      <c r="E301" s="176"/>
      <c r="F301" s="176"/>
      <c r="G301" s="176"/>
      <c r="H301" s="176"/>
      <c r="I301" s="176"/>
      <c r="J301" s="176"/>
      <c r="K301" s="176"/>
      <c r="L301" s="176"/>
    </row>
    <row r="302">
      <c r="A302" s="170">
        <f t="shared" si="1"/>
        <v>291</v>
      </c>
      <c r="B302" s="134"/>
      <c r="C302" s="192" t="str">
        <f t="array" ref="C302">XLOOKUP(A302,DETA_VENTAS!$D340:D$876,DETA_VENTAS!$C340:C$876, "")</f>
        <v/>
      </c>
      <c r="D302" s="176"/>
      <c r="E302" s="176"/>
      <c r="F302" s="176"/>
      <c r="G302" s="176"/>
      <c r="H302" s="176"/>
      <c r="I302" s="176"/>
      <c r="J302" s="176"/>
      <c r="K302" s="176"/>
      <c r="L302" s="176"/>
    </row>
    <row r="303">
      <c r="A303" s="170">
        <f t="shared" si="1"/>
        <v>292</v>
      </c>
      <c r="B303" s="134"/>
      <c r="C303" s="192" t="str">
        <f t="array" ref="C303">XLOOKUP(A303,DETA_VENTAS!$D340:D$876,DETA_VENTAS!$C340:C$876, "")</f>
        <v/>
      </c>
      <c r="D303" s="176"/>
      <c r="E303" s="176"/>
      <c r="F303" s="176"/>
      <c r="G303" s="176"/>
      <c r="H303" s="176"/>
      <c r="I303" s="176"/>
      <c r="J303" s="176"/>
      <c r="K303" s="176"/>
      <c r="L303" s="176"/>
    </row>
    <row r="304">
      <c r="A304" s="170">
        <f t="shared" si="1"/>
        <v>293</v>
      </c>
      <c r="B304" s="134"/>
      <c r="C304" s="192" t="str">
        <f t="array" ref="C304">XLOOKUP(A304,DETA_VENTAS!$D340:D$876,DETA_VENTAS!$C340:C$876, "")</f>
        <v/>
      </c>
      <c r="D304" s="176"/>
      <c r="E304" s="176"/>
      <c r="F304" s="176"/>
      <c r="G304" s="176"/>
      <c r="H304" s="176"/>
      <c r="I304" s="176"/>
      <c r="J304" s="176"/>
      <c r="K304" s="176"/>
      <c r="L304" s="176"/>
    </row>
    <row r="305">
      <c r="A305" s="170">
        <f t="shared" si="1"/>
        <v>294</v>
      </c>
      <c r="B305" s="134"/>
      <c r="C305" s="192" t="str">
        <f t="array" ref="C305">XLOOKUP(A305,DETA_VENTAS!$D340:D$876,DETA_VENTAS!$C340:C$876, "")</f>
        <v/>
      </c>
      <c r="D305" s="176"/>
      <c r="E305" s="176"/>
      <c r="F305" s="176"/>
      <c r="G305" s="176"/>
      <c r="H305" s="176"/>
      <c r="I305" s="176"/>
      <c r="J305" s="176"/>
      <c r="K305" s="176"/>
      <c r="L305" s="176"/>
    </row>
    <row r="306">
      <c r="A306" s="170">
        <f t="shared" si="1"/>
        <v>295</v>
      </c>
      <c r="B306" s="134"/>
      <c r="C306" s="192" t="str">
        <f t="array" ref="C306">XLOOKUP(A306,DETA_VENTAS!$D340:D$876,DETA_VENTAS!$C340:C$876, "")</f>
        <v/>
      </c>
      <c r="D306" s="176"/>
      <c r="E306" s="176"/>
      <c r="F306" s="176"/>
      <c r="G306" s="176"/>
      <c r="H306" s="176"/>
      <c r="I306" s="176"/>
      <c r="J306" s="176"/>
      <c r="K306" s="176"/>
      <c r="L306" s="176"/>
    </row>
    <row r="307">
      <c r="A307" s="170">
        <f t="shared" si="1"/>
        <v>296</v>
      </c>
      <c r="B307" s="134"/>
      <c r="C307" s="192" t="str">
        <f t="array" ref="C307">XLOOKUP(A307,DETA_VENTAS!$D340:D$876,DETA_VENTAS!$C340:C$876, "")</f>
        <v/>
      </c>
      <c r="D307" s="176"/>
      <c r="E307" s="176"/>
      <c r="F307" s="176"/>
      <c r="G307" s="176"/>
      <c r="H307" s="176"/>
      <c r="I307" s="176"/>
      <c r="J307" s="176"/>
      <c r="K307" s="176"/>
      <c r="L307" s="176"/>
    </row>
    <row r="308">
      <c r="A308" s="170">
        <f t="shared" si="1"/>
        <v>297</v>
      </c>
      <c r="B308" s="134"/>
      <c r="C308" s="192" t="str">
        <f t="array" ref="C308">XLOOKUP(A308,DETA_VENTAS!$D340:D$876,DETA_VENTAS!$C340:C$876, "")</f>
        <v/>
      </c>
      <c r="D308" s="176"/>
      <c r="E308" s="176"/>
      <c r="F308" s="176"/>
      <c r="G308" s="176"/>
      <c r="H308" s="176"/>
      <c r="I308" s="176"/>
      <c r="J308" s="176"/>
      <c r="K308" s="176"/>
      <c r="L308" s="176"/>
    </row>
    <row r="309">
      <c r="A309" s="170">
        <f t="shared" si="1"/>
        <v>298</v>
      </c>
      <c r="B309" s="134"/>
      <c r="C309" s="192" t="str">
        <f t="array" ref="C309">XLOOKUP(A309,DETA_VENTAS!$D340:D$876,DETA_VENTAS!$C340:C$876, "")</f>
        <v/>
      </c>
      <c r="D309" s="176"/>
      <c r="E309" s="176"/>
      <c r="F309" s="176"/>
      <c r="G309" s="176"/>
      <c r="H309" s="176"/>
      <c r="I309" s="176"/>
      <c r="J309" s="176"/>
      <c r="K309" s="176"/>
      <c r="L309" s="176"/>
    </row>
    <row r="310">
      <c r="A310" s="170">
        <f t="shared" si="1"/>
        <v>299</v>
      </c>
      <c r="B310" s="134"/>
      <c r="C310" s="192" t="str">
        <f t="array" ref="C310">XLOOKUP(A310,DETA_VENTAS!$D340:D$876,DETA_VENTAS!$C340:C$876, "")</f>
        <v/>
      </c>
      <c r="D310" s="176"/>
      <c r="E310" s="176"/>
      <c r="F310" s="176"/>
      <c r="G310" s="176"/>
      <c r="H310" s="176"/>
      <c r="I310" s="176"/>
      <c r="J310" s="176"/>
      <c r="K310" s="176"/>
      <c r="L310" s="176"/>
    </row>
    <row r="311">
      <c r="A311" s="170">
        <f t="shared" si="1"/>
        <v>300</v>
      </c>
      <c r="B311" s="134"/>
      <c r="C311" s="192" t="str">
        <f t="array" ref="C311">XLOOKUP(A311,DETA_VENTAS!$D340:D$876,DETA_VENTAS!$C340:C$876, "")</f>
        <v/>
      </c>
      <c r="D311" s="176"/>
      <c r="E311" s="176"/>
      <c r="F311" s="176"/>
      <c r="G311" s="176"/>
      <c r="H311" s="176"/>
      <c r="I311" s="176"/>
      <c r="J311" s="176"/>
      <c r="K311" s="176"/>
      <c r="L311" s="176"/>
    </row>
    <row r="312">
      <c r="A312" s="170">
        <f t="shared" si="1"/>
        <v>301</v>
      </c>
      <c r="B312" s="134"/>
      <c r="C312" s="192" t="str">
        <f t="array" ref="C312">XLOOKUP(A312,DETA_VENTAS!$D340:D$876,DETA_VENTAS!$C340:C$876, "")</f>
        <v/>
      </c>
      <c r="D312" s="176"/>
      <c r="E312" s="176"/>
      <c r="F312" s="176"/>
      <c r="G312" s="176"/>
      <c r="H312" s="176"/>
      <c r="I312" s="176"/>
      <c r="J312" s="176"/>
      <c r="K312" s="176"/>
      <c r="L312" s="176"/>
    </row>
    <row r="313">
      <c r="A313" s="170">
        <f t="shared" si="1"/>
        <v>302</v>
      </c>
      <c r="B313" s="134"/>
      <c r="C313" s="192" t="str">
        <f t="array" ref="C313">XLOOKUP(A313,DETA_VENTAS!$D340:D$876,DETA_VENTAS!$C340:C$876, "")</f>
        <v/>
      </c>
      <c r="D313" s="176"/>
      <c r="E313" s="176"/>
      <c r="F313" s="176"/>
      <c r="G313" s="176"/>
      <c r="H313" s="176"/>
      <c r="I313" s="176"/>
      <c r="J313" s="176"/>
      <c r="K313" s="176"/>
      <c r="L313" s="176"/>
    </row>
    <row r="314">
      <c r="A314" s="170">
        <f t="shared" si="1"/>
        <v>303</v>
      </c>
      <c r="B314" s="134"/>
      <c r="C314" s="192" t="str">
        <f t="array" ref="C314">XLOOKUP(A314,DETA_VENTAS!$D340:D$876,DETA_VENTAS!$C340:C$876, "")</f>
        <v/>
      </c>
      <c r="D314" s="176"/>
      <c r="E314" s="176"/>
      <c r="F314" s="176"/>
      <c r="G314" s="192"/>
      <c r="H314" s="176"/>
      <c r="I314" s="176"/>
      <c r="J314" s="176"/>
      <c r="K314" s="176"/>
      <c r="L314" s="176"/>
    </row>
    <row r="315">
      <c r="A315" s="170">
        <f t="shared" si="1"/>
        <v>304</v>
      </c>
      <c r="B315" s="134"/>
      <c r="C315" s="192" t="str">
        <f t="array" ref="C315">XLOOKUP(A315,DETA_VENTAS!$D340:D$876,DETA_VENTAS!$C340:C$876, "")</f>
        <v/>
      </c>
      <c r="D315" s="176"/>
      <c r="E315" s="176"/>
      <c r="F315" s="176"/>
      <c r="G315" s="192"/>
      <c r="H315" s="176"/>
      <c r="I315" s="176"/>
      <c r="J315" s="176"/>
      <c r="K315" s="176"/>
      <c r="L315" s="176"/>
    </row>
    <row r="316">
      <c r="A316" s="170">
        <f t="shared" si="1"/>
        <v>305</v>
      </c>
      <c r="B316" s="134"/>
      <c r="C316" s="192" t="str">
        <f t="array" ref="C316">XLOOKUP(A316,DETA_VENTAS!$D340:D$876,DETA_VENTAS!$C340:C$876, "")</f>
        <v/>
      </c>
      <c r="D316" s="176"/>
      <c r="E316" s="176"/>
      <c r="F316" s="176"/>
      <c r="G316" s="176"/>
      <c r="H316" s="176"/>
      <c r="I316" s="176"/>
      <c r="J316" s="176"/>
      <c r="K316" s="176"/>
      <c r="L316" s="176"/>
    </row>
    <row r="317">
      <c r="A317" s="170">
        <f t="shared" si="1"/>
        <v>306</v>
      </c>
      <c r="B317" s="134"/>
      <c r="C317" s="192" t="str">
        <f t="array" ref="C317">XLOOKUP(A317,DETA_VENTAS!$D340:D$876,DETA_VENTAS!$C340:C$876, "")</f>
        <v/>
      </c>
      <c r="D317" s="176"/>
      <c r="E317" s="176"/>
      <c r="F317" s="176"/>
      <c r="G317" s="176"/>
      <c r="H317" s="176"/>
      <c r="I317" s="176"/>
      <c r="J317" s="176"/>
      <c r="K317" s="176"/>
      <c r="L317" s="176"/>
    </row>
    <row r="318">
      <c r="A318" s="170">
        <f t="shared" si="1"/>
        <v>307</v>
      </c>
      <c r="B318" s="134"/>
      <c r="C318" s="192" t="str">
        <f t="array" ref="C318">XLOOKUP(A318,DETA_VENTAS!$D340:D$876,DETA_VENTAS!$C340:C$876, "")</f>
        <v/>
      </c>
      <c r="D318" s="176"/>
      <c r="E318" s="176"/>
      <c r="F318" s="176"/>
      <c r="G318" s="176"/>
      <c r="H318" s="176"/>
      <c r="I318" s="176"/>
      <c r="J318" s="176"/>
      <c r="K318" s="176"/>
      <c r="L318" s="176"/>
    </row>
    <row r="319">
      <c r="A319" s="170">
        <f t="shared" si="1"/>
        <v>308</v>
      </c>
      <c r="B319" s="134"/>
      <c r="C319" s="192" t="str">
        <f t="array" ref="C319">XLOOKUP(A319,DETA_VENTAS!$D340:D$876,DETA_VENTAS!$C340:C$876, "")</f>
        <v/>
      </c>
      <c r="D319" s="176"/>
      <c r="E319" s="176"/>
      <c r="F319" s="176"/>
      <c r="G319" s="176"/>
      <c r="H319" s="176"/>
      <c r="I319" s="176"/>
      <c r="J319" s="176"/>
      <c r="K319" s="176"/>
      <c r="L319" s="176"/>
    </row>
    <row r="320">
      <c r="A320" s="170">
        <f t="shared" si="1"/>
        <v>309</v>
      </c>
      <c r="B320" s="134"/>
      <c r="C320" s="192" t="str">
        <f t="array" ref="C320">XLOOKUP(A320,DETA_VENTAS!$D340:D$876,DETA_VENTAS!$C340:C$876, "")</f>
        <v/>
      </c>
      <c r="D320" s="176"/>
      <c r="E320" s="176"/>
      <c r="F320" s="176"/>
      <c r="G320" s="176"/>
      <c r="H320" s="176"/>
      <c r="I320" s="176"/>
      <c r="J320" s="176"/>
      <c r="K320" s="176"/>
      <c r="L320" s="176"/>
    </row>
    <row r="321">
      <c r="A321" s="170">
        <f t="shared" si="1"/>
        <v>310</v>
      </c>
      <c r="B321" s="134"/>
      <c r="C321" s="192" t="str">
        <f t="array" ref="C321">XLOOKUP(A321,DETA_VENTAS!$D340:D$876,DETA_VENTAS!$C340:C$876, "")</f>
        <v/>
      </c>
      <c r="D321" s="176"/>
      <c r="E321" s="176"/>
      <c r="F321" s="176"/>
      <c r="G321" s="176"/>
      <c r="H321" s="176"/>
      <c r="I321" s="176"/>
      <c r="J321" s="176"/>
      <c r="K321" s="176"/>
      <c r="L321" s="176"/>
    </row>
    <row r="322">
      <c r="A322" s="170">
        <f t="shared" si="1"/>
        <v>311</v>
      </c>
      <c r="B322" s="134"/>
      <c r="C322" s="192" t="str">
        <f t="array" ref="C322">XLOOKUP(A322,DETA_VENTAS!$D340:D$876,DETA_VENTAS!$C340:C$876, "")</f>
        <v/>
      </c>
      <c r="D322" s="176"/>
      <c r="E322" s="176"/>
      <c r="F322" s="176"/>
      <c r="G322" s="176"/>
      <c r="H322" s="176"/>
      <c r="I322" s="176"/>
      <c r="J322" s="176"/>
      <c r="K322" s="176"/>
      <c r="L322" s="176"/>
    </row>
    <row r="323">
      <c r="A323" s="170">
        <f t="shared" si="1"/>
        <v>312</v>
      </c>
      <c r="B323" s="134"/>
      <c r="C323" s="192" t="str">
        <f t="array" ref="C323">XLOOKUP(A323,DETA_VENTAS!$D340:D$876,DETA_VENTAS!$C340:C$876, "")</f>
        <v/>
      </c>
      <c r="D323" s="453"/>
      <c r="E323" s="176"/>
      <c r="F323" s="176"/>
      <c r="G323" s="176"/>
      <c r="H323" s="176"/>
      <c r="I323" s="176"/>
      <c r="J323" s="176"/>
      <c r="K323" s="176"/>
      <c r="L323" s="176"/>
    </row>
    <row r="324">
      <c r="A324" s="170">
        <f t="shared" si="1"/>
        <v>313</v>
      </c>
      <c r="B324" s="134"/>
      <c r="C324" s="192" t="str">
        <f t="array" ref="C324">XLOOKUP(A324,DETA_VENTAS!$D340:D$876,DETA_VENTAS!$C340:C$876, "")</f>
        <v/>
      </c>
      <c r="D324" s="453"/>
      <c r="E324" s="176"/>
      <c r="F324" s="176"/>
      <c r="G324" s="176"/>
      <c r="H324" s="176"/>
      <c r="I324" s="176"/>
      <c r="J324" s="176"/>
      <c r="K324" s="176"/>
      <c r="L324" s="176"/>
    </row>
    <row r="325">
      <c r="A325" s="170">
        <f t="shared" si="1"/>
        <v>314</v>
      </c>
      <c r="B325" s="134"/>
      <c r="C325" s="192" t="str">
        <f t="array" ref="C325">XLOOKUP(A325,DETA_VENTAS!$D340:D$876,DETA_VENTAS!$C340:C$876, "")</f>
        <v/>
      </c>
      <c r="D325" s="453"/>
      <c r="E325" s="176"/>
      <c r="F325" s="176"/>
      <c r="G325" s="176"/>
      <c r="H325" s="176"/>
      <c r="I325" s="176"/>
      <c r="J325" s="176"/>
      <c r="K325" s="176"/>
      <c r="L325" s="176"/>
    </row>
    <row r="326">
      <c r="A326" s="170">
        <f t="shared" si="1"/>
        <v>315</v>
      </c>
      <c r="B326" s="134"/>
      <c r="C326" s="192" t="str">
        <f t="array" ref="C326">XLOOKUP(A326,DETA_VENTAS!$D340:D$876,DETA_VENTAS!$C340:C$876, "")</f>
        <v/>
      </c>
      <c r="D326" s="453"/>
      <c r="E326" s="176"/>
      <c r="F326" s="176"/>
      <c r="G326" s="176"/>
      <c r="H326" s="176"/>
      <c r="I326" s="176"/>
      <c r="J326" s="176"/>
      <c r="K326" s="176"/>
      <c r="L326" s="176"/>
    </row>
    <row r="327">
      <c r="A327" s="170">
        <f t="shared" si="1"/>
        <v>316</v>
      </c>
      <c r="B327" s="134"/>
      <c r="C327" s="192" t="str">
        <f t="array" ref="C327">XLOOKUP(A327,DETA_VENTAS!$D340:D$876,DETA_VENTAS!$C340:C$876, "")</f>
        <v/>
      </c>
      <c r="D327" s="453"/>
      <c r="E327" s="176"/>
      <c r="F327" s="176"/>
      <c r="G327" s="176"/>
      <c r="H327" s="176"/>
      <c r="I327" s="176"/>
      <c r="J327" s="176"/>
      <c r="K327" s="176"/>
      <c r="L327" s="176"/>
    </row>
    <row r="328">
      <c r="A328" s="170">
        <f t="shared" si="1"/>
        <v>317</v>
      </c>
      <c r="B328" s="169"/>
      <c r="C328" s="192" t="str">
        <f t="array" ref="C328">XLOOKUP(A328,DETA_VENTAS!$D340:D$876,DETA_VENTAS!$C340:C$876, "")</f>
        <v/>
      </c>
      <c r="D328" s="453"/>
      <c r="E328" s="176"/>
      <c r="F328" s="176"/>
      <c r="G328" s="176"/>
      <c r="H328" s="176"/>
      <c r="I328" s="176"/>
      <c r="J328" s="176"/>
      <c r="K328" s="176"/>
      <c r="L328" s="176"/>
    </row>
    <row r="329">
      <c r="A329" s="170">
        <f t="shared" si="1"/>
        <v>318</v>
      </c>
      <c r="B329" s="134"/>
      <c r="C329" s="192" t="str">
        <f t="array" ref="C329">XLOOKUP(A329,DETA_VENTAS!$D340:D$876,DETA_VENTAS!$C340:C$876, "")</f>
        <v/>
      </c>
      <c r="D329" s="453"/>
      <c r="E329" s="176"/>
      <c r="F329" s="176"/>
      <c r="G329" s="176"/>
      <c r="H329" s="176"/>
      <c r="I329" s="176"/>
      <c r="J329" s="176"/>
      <c r="K329" s="176"/>
      <c r="L329" s="176"/>
    </row>
    <row r="330">
      <c r="A330" s="170">
        <f t="shared" si="1"/>
        <v>319</v>
      </c>
      <c r="B330" s="134"/>
      <c r="C330" s="192" t="str">
        <f t="array" ref="C330">XLOOKUP(A330,DETA_VENTAS!$D340:D$876,DETA_VENTAS!$C340:C$876, "")</f>
        <v/>
      </c>
      <c r="D330" s="453"/>
      <c r="E330" s="176"/>
      <c r="F330" s="176"/>
      <c r="G330" s="176"/>
      <c r="H330" s="176"/>
      <c r="I330" s="176"/>
      <c r="J330" s="176"/>
      <c r="K330" s="176"/>
      <c r="L330" s="176"/>
    </row>
    <row r="331">
      <c r="A331" s="454"/>
      <c r="B331" s="176"/>
      <c r="C331" s="192"/>
      <c r="D331" s="176"/>
      <c r="E331" s="176"/>
      <c r="F331" s="176"/>
      <c r="G331" s="176"/>
      <c r="H331" s="176"/>
      <c r="I331" s="176"/>
      <c r="J331" s="176"/>
      <c r="K331" s="176"/>
      <c r="L331" s="176"/>
    </row>
    <row r="332">
      <c r="A332" s="454"/>
      <c r="B332" s="176"/>
      <c r="C332" s="192"/>
      <c r="D332" s="176"/>
      <c r="E332" s="176"/>
      <c r="F332" s="176"/>
      <c r="G332" s="176"/>
      <c r="H332" s="176"/>
      <c r="I332" s="176"/>
      <c r="J332" s="176"/>
      <c r="K332" s="176"/>
      <c r="L332" s="176"/>
    </row>
    <row r="333">
      <c r="A333" s="454"/>
      <c r="B333" s="176"/>
      <c r="C333" s="192"/>
      <c r="D333" s="176"/>
      <c r="E333" s="176"/>
      <c r="F333" s="176"/>
      <c r="G333" s="176"/>
      <c r="H333" s="176"/>
      <c r="I333" s="176"/>
      <c r="J333" s="176"/>
      <c r="K333" s="176"/>
      <c r="L333" s="176"/>
    </row>
    <row r="334">
      <c r="A334" s="454"/>
      <c r="B334" s="176"/>
      <c r="C334" s="192"/>
      <c r="D334" s="176"/>
      <c r="E334" s="176"/>
      <c r="F334" s="176"/>
      <c r="G334" s="176"/>
      <c r="H334" s="176"/>
      <c r="I334" s="176"/>
      <c r="J334" s="176"/>
      <c r="K334" s="176"/>
      <c r="L334" s="176"/>
    </row>
    <row r="335">
      <c r="A335" s="454"/>
      <c r="B335" s="176"/>
      <c r="C335" s="192"/>
      <c r="D335" s="176"/>
      <c r="E335" s="176"/>
      <c r="F335" s="176"/>
      <c r="G335" s="176"/>
      <c r="H335" s="176"/>
      <c r="I335" s="176"/>
      <c r="J335" s="176"/>
      <c r="K335" s="176"/>
      <c r="L335" s="176"/>
    </row>
    <row r="336">
      <c r="A336" s="455"/>
      <c r="B336" s="176"/>
      <c r="C336" s="192"/>
      <c r="D336" s="176"/>
      <c r="E336" s="176"/>
      <c r="F336" s="176"/>
      <c r="G336" s="176"/>
      <c r="H336" s="176"/>
      <c r="I336" s="176"/>
      <c r="J336" s="176"/>
      <c r="K336" s="176"/>
      <c r="L336" s="176"/>
    </row>
    <row r="337">
      <c r="A337" s="455"/>
      <c r="B337" s="176"/>
      <c r="C337" s="192"/>
      <c r="D337" s="176"/>
      <c r="E337" s="176"/>
      <c r="F337" s="176"/>
      <c r="G337" s="176"/>
      <c r="H337" s="176"/>
      <c r="I337" s="176"/>
      <c r="J337" s="176"/>
      <c r="K337" s="176"/>
      <c r="L337" s="176"/>
    </row>
    <row r="338">
      <c r="A338" s="455"/>
      <c r="B338" s="176"/>
      <c r="C338" s="192"/>
      <c r="D338" s="176"/>
      <c r="E338" s="176"/>
      <c r="F338" s="176"/>
      <c r="G338" s="176"/>
      <c r="H338" s="176"/>
      <c r="I338" s="176"/>
      <c r="J338" s="176"/>
      <c r="K338" s="176"/>
      <c r="L338" s="176"/>
    </row>
    <row r="339">
      <c r="A339" s="455"/>
      <c r="B339" s="176"/>
      <c r="C339" s="192"/>
      <c r="D339" s="176"/>
      <c r="E339" s="176"/>
      <c r="F339" s="176"/>
      <c r="G339" s="134"/>
      <c r="H339" s="176"/>
      <c r="I339" s="176"/>
      <c r="J339" s="176"/>
      <c r="K339" s="176"/>
      <c r="L339" s="176"/>
    </row>
    <row r="340">
      <c r="A340" s="455"/>
      <c r="B340" s="176"/>
      <c r="C340" s="192"/>
      <c r="D340" s="176"/>
      <c r="E340" s="176"/>
      <c r="F340" s="176"/>
      <c r="G340" s="176"/>
      <c r="H340" s="176"/>
      <c r="I340" s="176"/>
      <c r="J340" s="176"/>
      <c r="K340" s="176"/>
      <c r="L340" s="176"/>
    </row>
  </sheetData>
  <autoFilter ref="$A$1:$L$340"/>
  <dataValidations>
    <dataValidation type="list" allowBlank="1" sqref="B328">
      <formula1>CLIENTES!$B323:$B340</formula1>
    </dataValidation>
    <dataValidation type="list" allowBlank="1" sqref="D323:D330">
      <formula1>CLIENTES!$B$4:$B340</formula1>
    </dataValidation>
  </dataValidation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0"/>
    <col customWidth="1" min="2" max="2" width="19.13"/>
    <col customWidth="1" min="4" max="4" width="16.13"/>
    <col customWidth="1" min="6" max="7" width="18.25"/>
    <col customWidth="1" min="8" max="10" width="20.13"/>
    <col customWidth="1" min="11" max="11" width="20.75"/>
    <col customWidth="1" min="12" max="12" width="24.13"/>
    <col customWidth="1" min="13" max="13" width="14.0"/>
    <col customWidth="1" min="14" max="14" width="13.63"/>
    <col customWidth="1" min="15" max="15" width="19.13"/>
    <col customWidth="1" min="16" max="16" width="18.38"/>
    <col customWidth="1" min="17" max="17" width="22.13"/>
    <col customWidth="1" min="21" max="21" width="15.38"/>
    <col customWidth="1" min="23" max="23" width="45.75"/>
    <col customWidth="1" min="24" max="24" width="49.88"/>
  </cols>
  <sheetData>
    <row r="1" ht="22.5" customHeight="1">
      <c r="A1" s="176"/>
      <c r="B1" s="456" t="s">
        <v>3786</v>
      </c>
      <c r="C1" s="457" t="s">
        <v>3787</v>
      </c>
      <c r="D1" s="458" t="s">
        <v>3788</v>
      </c>
      <c r="E1" s="457" t="s">
        <v>3789</v>
      </c>
      <c r="F1" s="457" t="s">
        <v>3790</v>
      </c>
      <c r="G1" s="457" t="s">
        <v>3791</v>
      </c>
      <c r="H1" s="459" t="s">
        <v>3792</v>
      </c>
      <c r="I1" s="459" t="s">
        <v>3793</v>
      </c>
      <c r="J1" s="457" t="s">
        <v>3794</v>
      </c>
      <c r="K1" s="457" t="s">
        <v>3795</v>
      </c>
      <c r="L1" s="457" t="s">
        <v>3796</v>
      </c>
      <c r="M1" s="457" t="s">
        <v>3791</v>
      </c>
      <c r="N1" s="456" t="s">
        <v>488</v>
      </c>
      <c r="O1" s="457" t="s">
        <v>3797</v>
      </c>
      <c r="P1" s="457" t="s">
        <v>3798</v>
      </c>
      <c r="Q1" s="458" t="s">
        <v>3799</v>
      </c>
      <c r="R1" s="456" t="s">
        <v>3800</v>
      </c>
      <c r="S1" s="456" t="s">
        <v>3801</v>
      </c>
      <c r="T1" s="458" t="s">
        <v>3802</v>
      </c>
      <c r="U1" s="460" t="s">
        <v>3803</v>
      </c>
      <c r="V1" s="176"/>
      <c r="W1" s="134" t="s">
        <v>3804</v>
      </c>
      <c r="X1" s="134" t="s">
        <v>3805</v>
      </c>
      <c r="Y1" s="176"/>
      <c r="Z1" s="176"/>
      <c r="AA1" s="176"/>
      <c r="AB1" s="176"/>
      <c r="AC1" s="176"/>
      <c r="AD1" s="176"/>
      <c r="AE1" s="176"/>
      <c r="AF1" s="176"/>
      <c r="AG1" s="176"/>
      <c r="AH1" s="176"/>
      <c r="AI1" s="176"/>
      <c r="AJ1" s="176"/>
      <c r="AK1" s="176"/>
      <c r="AL1" s="176"/>
      <c r="AM1" s="176"/>
      <c r="AN1" s="176"/>
      <c r="AO1" s="176"/>
      <c r="AP1" s="176"/>
      <c r="AQ1" s="176"/>
      <c r="AR1" s="176"/>
      <c r="AS1" s="176"/>
      <c r="AT1" s="176"/>
      <c r="AU1" s="176"/>
      <c r="AV1" s="176"/>
      <c r="AW1" s="176"/>
      <c r="AX1" s="176"/>
      <c r="AY1" s="176"/>
      <c r="AZ1" s="176"/>
      <c r="BA1" s="176"/>
      <c r="BB1" s="176"/>
      <c r="BC1" s="176"/>
      <c r="BD1" s="176"/>
      <c r="BE1" s="176"/>
      <c r="BF1" s="176"/>
      <c r="BG1" s="176"/>
      <c r="BH1" s="176"/>
      <c r="BI1" s="176"/>
      <c r="BJ1" s="176"/>
      <c r="BK1" s="176"/>
      <c r="BL1" s="176"/>
      <c r="BM1" s="176"/>
      <c r="BN1" s="176"/>
      <c r="BO1" s="176"/>
      <c r="BP1" s="176"/>
      <c r="BQ1" s="176"/>
      <c r="BR1" s="176"/>
      <c r="BS1" s="176"/>
      <c r="BT1" s="176"/>
    </row>
    <row r="2" ht="22.5" customHeight="1">
      <c r="A2" s="176"/>
      <c r="B2" s="461" t="str">
        <f>IFERROR(__xludf.DUMMYFUNCTION("IMPORTRANGE(""https://docs.google.com/spreadsheets/d/1g-oHhvLfY56FSXAdzsLL-Gwt2aBrjzqR-nS9qoOelJc/edit#gid=1542879886"", ""Datos!B2:B180"")"),"#REF!")</f>
        <v>#REF!</v>
      </c>
      <c r="C2" s="462" t="s">
        <v>3806</v>
      </c>
      <c r="D2" s="460" t="s">
        <v>3658</v>
      </c>
      <c r="E2" s="463" t="s">
        <v>3807</v>
      </c>
      <c r="F2" s="462" t="s">
        <v>3808</v>
      </c>
      <c r="G2" s="464" t="str">
        <f>IFERROR(__xludf.DUMMYFUNCTION("SORT(UNIQUE(IMPORTRANGE(""https://docs.google.com/spreadsheets/d/1g-oHhvLfY56FSXAdzsLL-Gwt2aBrjzqR-nS9qoOelJc/edit#gid=1542879886"", ""Ventas 2019!G2:G260"")))"),"#REF!")</f>
        <v>#REF!</v>
      </c>
      <c r="H2" s="465" t="str">
        <f t="array" ref="H2:H30">SORT(UNIQUE(DETA_VENTAS!S511:S1022))</f>
        <v>AEONZ</v>
      </c>
      <c r="I2" s="462" t="s">
        <v>341</v>
      </c>
      <c r="J2" s="462" t="s">
        <v>3809</v>
      </c>
      <c r="K2" s="462" t="s">
        <v>3810</v>
      </c>
      <c r="L2" s="461" t="str">
        <f>IFERROR(__xludf.DUMMYFUNCTION("SORT(UNIQUE(IMPORTRANGE(""https://docs.google.com/spreadsheets/d/1g-oHhvLfY56FSXAdzsLL-Gwt2aBrjzqR-nS9qoOelJc/edit#gid=1542879886"", ""Datos!$j2:$j"")))"),"#REF!")</f>
        <v>#REF!</v>
      </c>
      <c r="M2" s="461" t="str">
        <f>IFERROR(__xludf.DUMMYFUNCTION("SORT(UNIQUE(IMPORTRANGE(""https://docs.google.com/spreadsheets/d/1g-oHhvLfY56FSXAdzsLL-Gwt2aBrjzqR-nS9qoOelJc/edit#gid=1542879886"", ""Datos!$f2:$f"")))"),"#REF!")</f>
        <v>#REF!</v>
      </c>
      <c r="N2" s="466" t="s">
        <v>728</v>
      </c>
      <c r="O2" s="467" t="str">
        <f t="array" ref="O2:O3">SORT(UNIQUE(B2:B1005))</f>
        <v>#REF!</v>
      </c>
      <c r="P2" s="468" t="str">
        <f t="array" ref="P2:P3">SORT(UNIQUE(G2:G1005))</f>
        <v>#REF!</v>
      </c>
      <c r="Q2" s="469" t="s">
        <v>3811</v>
      </c>
      <c r="R2" s="470" t="str">
        <f>IFERROR(__xludf.DUMMYFUNCTION("SORT(UNIQUE(IMPORTRANGE(""https://docs.google.com/spreadsheets/d/1g-oHhvLfY56FSXAdzsLL-Gwt2aBrjzqR-nS9qoOelJc/edit#gid=1542879886"", ""Datos!$d2:$d"")))"),"#REF!")</f>
        <v>#REF!</v>
      </c>
      <c r="S2" s="462" t="str">
        <f>IFERROR(__xludf.DUMMYFUNCTION("SORT(UNIQUE(IMPORTRANGE(""https://docs.google.com/spreadsheets/d/1g-oHhvLfY56FSXAdzsLL-Gwt2aBrjzqR-nS9qoOelJc/edit#gid=1542879886"", ""Datos!$c2:$c"")))"),"#REF!")</f>
        <v>#REF!</v>
      </c>
      <c r="T2" s="464" t="str">
        <f>IFERROR(__xludf.DUMMYFUNCTION("SORT(UNIQUE(IMPORTRANGE(""https://docs.google.com/spreadsheets/d/1g-oHhvLfY56FSXAdzsLL-Gwt2aBrjzqR-nS9qoOelJc/edit#gid=1542879886"", ""Datos!$q2:$q100"")))"),"#REF!")</f>
        <v>#REF!</v>
      </c>
      <c r="U2" s="462" t="s">
        <v>501</v>
      </c>
      <c r="V2" s="176"/>
      <c r="W2" s="134" t="s">
        <v>3812</v>
      </c>
      <c r="X2" s="134" t="s">
        <v>3813</v>
      </c>
      <c r="Y2" s="176"/>
      <c r="Z2" s="176"/>
      <c r="AA2" s="176"/>
      <c r="AB2" s="176"/>
      <c r="AC2" s="176"/>
      <c r="AD2" s="176"/>
      <c r="AE2" s="176"/>
      <c r="AF2" s="176"/>
      <c r="AG2" s="176"/>
      <c r="AH2" s="176"/>
      <c r="AI2" s="176"/>
      <c r="AJ2" s="176"/>
      <c r="AK2" s="176"/>
      <c r="AL2" s="176"/>
      <c r="AM2" s="176"/>
      <c r="AN2" s="176"/>
      <c r="AO2" s="176"/>
      <c r="AP2" s="176"/>
      <c r="AQ2" s="176"/>
      <c r="AR2" s="176"/>
      <c r="AS2" s="176"/>
      <c r="AT2" s="176"/>
      <c r="AU2" s="176"/>
      <c r="AV2" s="176"/>
      <c r="AW2" s="176"/>
      <c r="AX2" s="176"/>
      <c r="AY2" s="176"/>
      <c r="AZ2" s="176"/>
      <c r="BA2" s="176"/>
      <c r="BB2" s="176"/>
      <c r="BC2" s="176"/>
      <c r="BD2" s="176"/>
      <c r="BE2" s="176"/>
      <c r="BF2" s="176"/>
      <c r="BG2" s="176"/>
      <c r="BH2" s="176"/>
      <c r="BI2" s="176"/>
      <c r="BJ2" s="176"/>
      <c r="BK2" s="176"/>
      <c r="BL2" s="176"/>
      <c r="BM2" s="176"/>
      <c r="BN2" s="176"/>
      <c r="BO2" s="176"/>
      <c r="BP2" s="176"/>
      <c r="BQ2" s="176"/>
      <c r="BR2" s="176"/>
      <c r="BS2" s="176"/>
      <c r="BT2" s="176"/>
    </row>
    <row r="3" ht="22.5" customHeight="1">
      <c r="A3" s="176"/>
      <c r="B3" s="461"/>
      <c r="C3" s="462" t="s">
        <v>3814</v>
      </c>
      <c r="D3" s="460" t="s">
        <v>282</v>
      </c>
      <c r="E3" s="463" t="s">
        <v>3815</v>
      </c>
      <c r="F3" s="462" t="s">
        <v>3816</v>
      </c>
      <c r="G3" s="461"/>
      <c r="H3" s="471" t="s">
        <v>764</v>
      </c>
      <c r="I3" s="471" t="s">
        <v>340</v>
      </c>
      <c r="J3" s="471" t="s">
        <v>3817</v>
      </c>
      <c r="K3" s="471" t="s">
        <v>3818</v>
      </c>
      <c r="L3" s="461"/>
      <c r="N3" s="466" t="s">
        <v>575</v>
      </c>
      <c r="O3" s="467"/>
      <c r="P3" s="472"/>
      <c r="Q3" s="460" t="s">
        <v>3819</v>
      </c>
      <c r="R3" s="461"/>
      <c r="S3" s="462"/>
      <c r="T3" s="461"/>
      <c r="U3" s="462" t="s">
        <v>3820</v>
      </c>
      <c r="V3" s="176"/>
      <c r="W3" s="176"/>
      <c r="X3" s="176"/>
      <c r="Y3" s="176"/>
      <c r="Z3" s="176"/>
      <c r="AA3" s="176"/>
      <c r="AB3" s="176"/>
      <c r="AC3" s="176"/>
      <c r="AD3" s="176"/>
      <c r="AE3" s="176"/>
      <c r="AF3" s="176"/>
      <c r="AG3" s="176"/>
      <c r="AH3" s="176"/>
      <c r="AI3" s="176"/>
      <c r="AJ3" s="176"/>
      <c r="AK3" s="176"/>
      <c r="AL3" s="176"/>
      <c r="AM3" s="176"/>
      <c r="AN3" s="176"/>
      <c r="AO3" s="176"/>
      <c r="AP3" s="176"/>
      <c r="AQ3" s="176"/>
      <c r="AR3" s="176"/>
      <c r="AS3" s="176"/>
      <c r="AT3" s="176"/>
      <c r="AU3" s="176"/>
      <c r="AV3" s="176"/>
      <c r="AW3" s="176"/>
      <c r="AX3" s="176"/>
      <c r="AY3" s="176"/>
      <c r="AZ3" s="176"/>
      <c r="BA3" s="176"/>
      <c r="BB3" s="176"/>
      <c r="BC3" s="176"/>
      <c r="BD3" s="176"/>
      <c r="BE3" s="176"/>
      <c r="BF3" s="176"/>
      <c r="BG3" s="176"/>
      <c r="BH3" s="176"/>
      <c r="BI3" s="176"/>
      <c r="BJ3" s="176"/>
      <c r="BK3" s="176"/>
      <c r="BL3" s="176"/>
      <c r="BM3" s="176"/>
      <c r="BN3" s="176"/>
      <c r="BO3" s="176"/>
      <c r="BP3" s="176"/>
      <c r="BQ3" s="176"/>
      <c r="BR3" s="176"/>
      <c r="BS3" s="176"/>
      <c r="BT3" s="176"/>
    </row>
    <row r="4" ht="22.5" customHeight="1">
      <c r="A4" s="176"/>
      <c r="B4" s="461"/>
      <c r="C4" s="462" t="s">
        <v>3821</v>
      </c>
      <c r="D4" s="460" t="s">
        <v>521</v>
      </c>
      <c r="E4" s="463" t="s">
        <v>3822</v>
      </c>
      <c r="F4" s="462" t="s">
        <v>3823</v>
      </c>
      <c r="G4" s="461"/>
      <c r="H4" s="471" t="s">
        <v>523</v>
      </c>
      <c r="I4" s="471" t="s">
        <v>3824</v>
      </c>
      <c r="J4" s="471" t="s">
        <v>3825</v>
      </c>
      <c r="K4" s="471" t="s">
        <v>3826</v>
      </c>
      <c r="L4" s="461"/>
      <c r="N4" s="466" t="s">
        <v>3827</v>
      </c>
      <c r="O4" s="467"/>
      <c r="P4" s="472"/>
      <c r="Q4" s="460" t="s">
        <v>1156</v>
      </c>
      <c r="R4" s="461"/>
      <c r="S4" s="462"/>
      <c r="T4" s="461"/>
      <c r="U4" s="462" t="s">
        <v>545</v>
      </c>
      <c r="V4" s="176"/>
      <c r="W4" s="176"/>
      <c r="X4" s="176"/>
      <c r="Y4" s="176"/>
      <c r="Z4" s="176"/>
      <c r="AA4" s="176"/>
      <c r="AB4" s="176"/>
      <c r="AC4" s="176"/>
      <c r="AD4" s="176"/>
      <c r="AE4" s="176"/>
      <c r="AF4" s="176"/>
      <c r="AG4" s="176"/>
      <c r="AH4" s="176"/>
      <c r="AI4" s="176"/>
      <c r="AJ4" s="176"/>
      <c r="AK4" s="176"/>
      <c r="AL4" s="176"/>
      <c r="AM4" s="176"/>
      <c r="AN4" s="176"/>
      <c r="AO4" s="176"/>
      <c r="AP4" s="176"/>
      <c r="AQ4" s="176"/>
      <c r="AR4" s="176"/>
      <c r="AS4" s="176"/>
      <c r="AT4" s="176"/>
      <c r="AU4" s="176"/>
      <c r="AV4" s="176"/>
      <c r="AW4" s="176"/>
      <c r="AX4" s="176"/>
      <c r="AY4" s="176"/>
      <c r="AZ4" s="176"/>
      <c r="BA4" s="176"/>
      <c r="BB4" s="176"/>
      <c r="BC4" s="176"/>
      <c r="BD4" s="176"/>
      <c r="BE4" s="176"/>
      <c r="BF4" s="176"/>
      <c r="BG4" s="176"/>
      <c r="BH4" s="176"/>
      <c r="BI4" s="176"/>
      <c r="BJ4" s="176"/>
      <c r="BK4" s="176"/>
      <c r="BL4" s="176"/>
      <c r="BM4" s="176"/>
      <c r="BN4" s="176"/>
      <c r="BO4" s="176"/>
      <c r="BP4" s="176"/>
      <c r="BQ4" s="176"/>
      <c r="BR4" s="176"/>
      <c r="BS4" s="176"/>
      <c r="BT4" s="176"/>
    </row>
    <row r="5" ht="22.5" customHeight="1">
      <c r="A5" s="176"/>
      <c r="B5" s="461"/>
      <c r="C5" s="462" t="s">
        <v>3828</v>
      </c>
      <c r="D5" s="460" t="s">
        <v>198</v>
      </c>
      <c r="E5" s="463" t="s">
        <v>3829</v>
      </c>
      <c r="F5" s="462" t="s">
        <v>3830</v>
      </c>
      <c r="G5" s="461"/>
      <c r="H5" s="471" t="s">
        <v>581</v>
      </c>
      <c r="I5" s="471" t="s">
        <v>355</v>
      </c>
      <c r="J5" s="471" t="s">
        <v>3831</v>
      </c>
      <c r="K5" s="471" t="s">
        <v>3832</v>
      </c>
      <c r="L5" s="461"/>
      <c r="N5" s="466" t="s">
        <v>725</v>
      </c>
      <c r="O5" s="467"/>
      <c r="P5" s="472"/>
      <c r="Q5" s="460" t="s">
        <v>1229</v>
      </c>
      <c r="R5" s="461"/>
      <c r="S5" s="461"/>
      <c r="T5" s="461"/>
      <c r="U5" s="462" t="s">
        <v>3833</v>
      </c>
      <c r="V5" s="176"/>
      <c r="W5" s="176"/>
      <c r="X5" s="176"/>
      <c r="Y5" s="176"/>
      <c r="Z5" s="176"/>
      <c r="AA5" s="176"/>
      <c r="AB5" s="176"/>
      <c r="AC5" s="176"/>
      <c r="AD5" s="176"/>
      <c r="AE5" s="176"/>
      <c r="AF5" s="176"/>
      <c r="AG5" s="176"/>
      <c r="AH5" s="176"/>
      <c r="AI5" s="176"/>
      <c r="AJ5" s="176"/>
      <c r="AK5" s="176"/>
      <c r="AL5" s="176"/>
      <c r="AM5" s="176"/>
      <c r="AN5" s="176"/>
      <c r="AO5" s="176"/>
      <c r="AP5" s="176"/>
      <c r="AQ5" s="176"/>
      <c r="AR5" s="176"/>
      <c r="AS5" s="176"/>
      <c r="AT5" s="176"/>
      <c r="AU5" s="176"/>
      <c r="AV5" s="176"/>
      <c r="AW5" s="176"/>
      <c r="AX5" s="176"/>
      <c r="AY5" s="176"/>
      <c r="AZ5" s="176"/>
      <c r="BA5" s="176"/>
      <c r="BB5" s="176"/>
      <c r="BC5" s="176"/>
      <c r="BD5" s="176"/>
      <c r="BE5" s="176"/>
      <c r="BF5" s="176"/>
      <c r="BG5" s="176"/>
      <c r="BH5" s="176"/>
      <c r="BI5" s="176"/>
      <c r="BJ5" s="176"/>
      <c r="BK5" s="176"/>
      <c r="BL5" s="176"/>
      <c r="BM5" s="176"/>
      <c r="BN5" s="176"/>
      <c r="BO5" s="176"/>
      <c r="BP5" s="176"/>
      <c r="BQ5" s="176"/>
      <c r="BR5" s="176"/>
      <c r="BS5" s="176"/>
      <c r="BT5" s="176"/>
    </row>
    <row r="6" ht="22.5" customHeight="1">
      <c r="A6" s="176"/>
      <c r="B6" s="461"/>
      <c r="C6" s="462" t="s">
        <v>3834</v>
      </c>
      <c r="D6" s="460" t="s">
        <v>192</v>
      </c>
      <c r="E6" s="463" t="s">
        <v>3835</v>
      </c>
      <c r="F6" s="473" t="s">
        <v>3836</v>
      </c>
      <c r="G6" s="461"/>
      <c r="H6" s="471" t="s">
        <v>907</v>
      </c>
      <c r="I6" s="471" t="s">
        <v>3837</v>
      </c>
      <c r="J6" s="471" t="s">
        <v>3838</v>
      </c>
      <c r="K6" s="471" t="s">
        <v>3839</v>
      </c>
      <c r="L6" s="461"/>
      <c r="N6" s="466" t="s">
        <v>1290</v>
      </c>
      <c r="O6" s="467"/>
      <c r="P6" s="472"/>
      <c r="Q6" s="460" t="s">
        <v>3840</v>
      </c>
      <c r="R6" s="461"/>
      <c r="S6" s="461"/>
      <c r="T6" s="461"/>
      <c r="U6" s="462" t="s">
        <v>3841</v>
      </c>
      <c r="V6" s="176"/>
      <c r="W6" s="176"/>
      <c r="X6" s="176"/>
      <c r="Y6" s="176"/>
      <c r="Z6" s="176"/>
      <c r="AA6" s="176"/>
      <c r="AB6" s="176"/>
      <c r="AC6" s="176"/>
      <c r="AD6" s="176"/>
      <c r="AE6" s="176"/>
      <c r="AF6" s="176"/>
      <c r="AG6" s="176"/>
      <c r="AH6" s="176"/>
      <c r="AI6" s="176"/>
      <c r="AJ6" s="176"/>
      <c r="AK6" s="176"/>
      <c r="AL6" s="176"/>
      <c r="AM6" s="176"/>
      <c r="AN6" s="176"/>
      <c r="AO6" s="176"/>
      <c r="AP6" s="176"/>
      <c r="AQ6" s="176"/>
      <c r="AR6" s="176"/>
      <c r="AS6" s="176"/>
      <c r="AT6" s="176"/>
      <c r="AU6" s="176"/>
      <c r="AV6" s="176"/>
      <c r="AW6" s="176"/>
      <c r="AX6" s="176"/>
      <c r="AY6" s="176"/>
      <c r="AZ6" s="176"/>
      <c r="BA6" s="176"/>
      <c r="BB6" s="176"/>
      <c r="BC6" s="176"/>
      <c r="BD6" s="176"/>
      <c r="BE6" s="176"/>
      <c r="BF6" s="176"/>
      <c r="BG6" s="176"/>
      <c r="BH6" s="176"/>
      <c r="BI6" s="176"/>
      <c r="BJ6" s="176"/>
      <c r="BK6" s="176"/>
      <c r="BL6" s="176"/>
      <c r="BM6" s="176"/>
      <c r="BN6" s="176"/>
      <c r="BO6" s="176"/>
      <c r="BP6" s="176"/>
      <c r="BQ6" s="176"/>
      <c r="BR6" s="176"/>
      <c r="BS6" s="176"/>
      <c r="BT6" s="176"/>
    </row>
    <row r="7" ht="22.5" customHeight="1">
      <c r="A7" s="176"/>
      <c r="B7" s="461"/>
      <c r="C7" s="462" t="s">
        <v>3842</v>
      </c>
      <c r="D7" s="460" t="s">
        <v>191</v>
      </c>
      <c r="E7" s="463" t="s">
        <v>3843</v>
      </c>
      <c r="F7" s="462" t="s">
        <v>3844</v>
      </c>
      <c r="G7" s="474"/>
      <c r="H7" s="471" t="s">
        <v>508</v>
      </c>
      <c r="I7" s="471"/>
      <c r="J7" s="471" t="s">
        <v>3845</v>
      </c>
      <c r="K7" s="471" t="s">
        <v>3846</v>
      </c>
      <c r="L7" s="461"/>
      <c r="N7" s="466" t="s">
        <v>1282</v>
      </c>
      <c r="O7" s="467"/>
      <c r="P7" s="472"/>
      <c r="Q7" s="460" t="s">
        <v>3847</v>
      </c>
      <c r="R7" s="461"/>
      <c r="S7" s="461"/>
      <c r="T7" s="461"/>
      <c r="U7" s="462" t="s">
        <v>3848</v>
      </c>
      <c r="V7" s="176"/>
      <c r="W7" s="176"/>
      <c r="X7" s="176"/>
      <c r="Y7" s="176"/>
      <c r="Z7" s="176"/>
      <c r="AA7" s="176"/>
      <c r="AB7" s="176"/>
      <c r="AC7" s="176"/>
      <c r="AD7" s="176"/>
      <c r="AE7" s="176"/>
      <c r="AF7" s="176"/>
      <c r="AG7" s="176"/>
      <c r="AH7" s="176"/>
      <c r="AI7" s="176"/>
      <c r="AJ7" s="176"/>
      <c r="AK7" s="176"/>
      <c r="AL7" s="176"/>
      <c r="AM7" s="176"/>
      <c r="AN7" s="176"/>
      <c r="AO7" s="176"/>
      <c r="AP7" s="176"/>
      <c r="AQ7" s="176"/>
      <c r="AR7" s="176"/>
      <c r="AS7" s="176"/>
      <c r="AT7" s="176"/>
      <c r="AU7" s="176"/>
      <c r="AV7" s="176"/>
      <c r="AW7" s="176"/>
      <c r="AX7" s="176"/>
      <c r="AY7" s="176"/>
      <c r="AZ7" s="176"/>
      <c r="BA7" s="176"/>
      <c r="BB7" s="176"/>
      <c r="BC7" s="176"/>
      <c r="BD7" s="176"/>
      <c r="BE7" s="176"/>
      <c r="BF7" s="176"/>
      <c r="BG7" s="176"/>
      <c r="BH7" s="176"/>
      <c r="BI7" s="176"/>
      <c r="BJ7" s="176"/>
      <c r="BK7" s="176"/>
      <c r="BL7" s="176"/>
      <c r="BM7" s="176"/>
      <c r="BN7" s="176"/>
      <c r="BO7" s="176"/>
      <c r="BP7" s="176"/>
      <c r="BQ7" s="176"/>
      <c r="BR7" s="176"/>
      <c r="BS7" s="176"/>
      <c r="BT7" s="176"/>
    </row>
    <row r="8" ht="22.5" customHeight="1">
      <c r="A8" s="176"/>
      <c r="B8" s="461"/>
      <c r="C8" s="462" t="s">
        <v>3849</v>
      </c>
      <c r="D8" s="460" t="s">
        <v>190</v>
      </c>
      <c r="E8" s="463" t="s">
        <v>3850</v>
      </c>
      <c r="F8" s="462" t="s">
        <v>3851</v>
      </c>
      <c r="G8" s="474"/>
      <c r="H8" s="471" t="s">
        <v>731</v>
      </c>
      <c r="I8" s="471"/>
      <c r="J8" s="471" t="s">
        <v>3852</v>
      </c>
      <c r="K8" s="471" t="s">
        <v>3853</v>
      </c>
      <c r="L8" s="461"/>
      <c r="N8" s="466" t="s">
        <v>3854</v>
      </c>
      <c r="O8" s="467"/>
      <c r="P8" s="472"/>
      <c r="Q8" s="460" t="s">
        <v>3855</v>
      </c>
      <c r="R8" s="461"/>
      <c r="S8" s="461"/>
      <c r="T8" s="461"/>
      <c r="U8" s="462" t="s">
        <v>3856</v>
      </c>
      <c r="V8" s="176"/>
      <c r="W8" s="176"/>
      <c r="X8" s="176"/>
      <c r="Y8" s="176"/>
      <c r="Z8" s="176"/>
      <c r="AA8" s="176"/>
      <c r="AB8" s="176"/>
      <c r="AC8" s="176"/>
      <c r="AD8" s="176"/>
      <c r="AE8" s="176"/>
      <c r="AF8" s="176"/>
      <c r="AG8" s="176"/>
      <c r="AH8" s="176"/>
      <c r="AI8" s="176"/>
      <c r="AJ8" s="176"/>
      <c r="AK8" s="176"/>
      <c r="AL8" s="176"/>
      <c r="AM8" s="176"/>
      <c r="AN8" s="176"/>
      <c r="AO8" s="176"/>
      <c r="AP8" s="176"/>
      <c r="AQ8" s="176"/>
      <c r="AR8" s="176"/>
      <c r="AS8" s="176"/>
      <c r="AT8" s="176"/>
      <c r="AU8" s="176"/>
      <c r="AV8" s="176"/>
      <c r="AW8" s="176"/>
      <c r="AX8" s="176"/>
      <c r="AY8" s="176"/>
      <c r="AZ8" s="176"/>
      <c r="BA8" s="176"/>
      <c r="BB8" s="176"/>
      <c r="BC8" s="176"/>
      <c r="BD8" s="176"/>
      <c r="BE8" s="176"/>
      <c r="BF8" s="176"/>
      <c r="BG8" s="176"/>
      <c r="BH8" s="176"/>
      <c r="BI8" s="176"/>
      <c r="BJ8" s="176"/>
      <c r="BK8" s="176"/>
      <c r="BL8" s="176"/>
      <c r="BM8" s="176"/>
      <c r="BN8" s="176"/>
      <c r="BO8" s="176"/>
      <c r="BP8" s="176"/>
      <c r="BQ8" s="176"/>
      <c r="BR8" s="176"/>
      <c r="BS8" s="176"/>
      <c r="BT8" s="176"/>
    </row>
    <row r="9" ht="22.5" customHeight="1">
      <c r="A9" s="176"/>
      <c r="B9" s="461"/>
      <c r="C9" s="462" t="s">
        <v>3857</v>
      </c>
      <c r="D9" s="460" t="s">
        <v>1056</v>
      </c>
      <c r="E9" s="463" t="s">
        <v>3858</v>
      </c>
      <c r="F9" s="462" t="s">
        <v>3859</v>
      </c>
      <c r="G9" s="474"/>
      <c r="H9" s="474" t="s">
        <v>1174</v>
      </c>
      <c r="I9" s="474"/>
      <c r="J9" s="474"/>
      <c r="K9" s="471" t="s">
        <v>3860</v>
      </c>
      <c r="L9" s="461"/>
      <c r="N9" s="466" t="s">
        <v>3861</v>
      </c>
      <c r="O9" s="467"/>
      <c r="P9" s="472"/>
      <c r="Q9" s="460" t="s">
        <v>1267</v>
      </c>
      <c r="R9" s="461"/>
      <c r="S9" s="461"/>
      <c r="T9" s="461"/>
      <c r="U9" s="462" t="s">
        <v>3862</v>
      </c>
      <c r="V9" s="176"/>
      <c r="W9" s="176"/>
      <c r="X9" s="176"/>
      <c r="Y9" s="176"/>
      <c r="Z9" s="176"/>
      <c r="AA9" s="176"/>
      <c r="AB9" s="176"/>
      <c r="AC9" s="176"/>
      <c r="AD9" s="176"/>
      <c r="AE9" s="176"/>
      <c r="AF9" s="176"/>
      <c r="AG9" s="176"/>
      <c r="AH9" s="176"/>
      <c r="AI9" s="176"/>
      <c r="AJ9" s="176"/>
      <c r="AK9" s="176"/>
      <c r="AL9" s="176"/>
      <c r="AM9" s="176"/>
      <c r="AN9" s="176"/>
      <c r="AO9" s="176"/>
      <c r="AP9" s="176"/>
      <c r="AQ9" s="176"/>
      <c r="AR9" s="176"/>
      <c r="AS9" s="176"/>
      <c r="AT9" s="176"/>
      <c r="AU9" s="176"/>
      <c r="AV9" s="176"/>
      <c r="AW9" s="176"/>
      <c r="AX9" s="176"/>
      <c r="AY9" s="176"/>
      <c r="AZ9" s="176"/>
      <c r="BA9" s="176"/>
      <c r="BB9" s="176"/>
      <c r="BC9" s="176"/>
      <c r="BD9" s="176"/>
      <c r="BE9" s="176"/>
      <c r="BF9" s="176"/>
      <c r="BG9" s="176"/>
      <c r="BH9" s="176"/>
      <c r="BI9" s="176"/>
      <c r="BJ9" s="176"/>
      <c r="BK9" s="176"/>
      <c r="BL9" s="176"/>
      <c r="BM9" s="176"/>
      <c r="BN9" s="176"/>
      <c r="BO9" s="176"/>
      <c r="BP9" s="176"/>
      <c r="BQ9" s="176"/>
      <c r="BR9" s="176"/>
      <c r="BS9" s="176"/>
      <c r="BT9" s="176"/>
    </row>
    <row r="10" ht="22.5" customHeight="1">
      <c r="A10" s="176"/>
      <c r="B10" s="461"/>
      <c r="C10" s="462" t="s">
        <v>3863</v>
      </c>
      <c r="D10" s="460" t="s">
        <v>195</v>
      </c>
      <c r="E10" s="463" t="s">
        <v>3864</v>
      </c>
      <c r="F10" s="462" t="s">
        <v>3865</v>
      </c>
      <c r="G10" s="474"/>
      <c r="H10" s="474" t="s">
        <v>475</v>
      </c>
      <c r="I10" s="474"/>
      <c r="J10" s="474"/>
      <c r="K10" s="471" t="s">
        <v>3866</v>
      </c>
      <c r="L10" s="461"/>
      <c r="N10" s="466" t="s">
        <v>1334</v>
      </c>
      <c r="O10" s="467"/>
      <c r="P10" s="472"/>
      <c r="Q10" s="460" t="s">
        <v>1591</v>
      </c>
      <c r="R10" s="461"/>
      <c r="S10" s="461"/>
      <c r="T10" s="461"/>
      <c r="U10" s="462" t="s">
        <v>3867</v>
      </c>
      <c r="V10" s="176"/>
      <c r="W10" s="176"/>
      <c r="X10" s="176"/>
      <c r="Y10" s="176"/>
      <c r="Z10" s="176"/>
      <c r="AA10" s="176"/>
      <c r="AB10" s="176"/>
      <c r="AC10" s="176"/>
      <c r="AD10" s="176"/>
      <c r="AE10" s="176"/>
      <c r="AF10" s="176"/>
      <c r="AG10" s="176"/>
      <c r="AH10" s="176"/>
      <c r="AI10" s="176"/>
      <c r="AJ10" s="176"/>
      <c r="AK10" s="176"/>
      <c r="AL10" s="176"/>
      <c r="AM10" s="176"/>
      <c r="AN10" s="176"/>
      <c r="AO10" s="176"/>
      <c r="AP10" s="176"/>
      <c r="AQ10" s="176"/>
      <c r="AR10" s="176"/>
      <c r="AS10" s="176"/>
      <c r="AT10" s="176"/>
      <c r="AU10" s="176"/>
      <c r="AV10" s="176"/>
      <c r="AW10" s="176"/>
      <c r="AX10" s="176"/>
      <c r="AY10" s="176"/>
      <c r="AZ10" s="176"/>
      <c r="BA10" s="176"/>
      <c r="BB10" s="176"/>
      <c r="BC10" s="176"/>
      <c r="BD10" s="176"/>
      <c r="BE10" s="176"/>
      <c r="BF10" s="176"/>
      <c r="BG10" s="176"/>
      <c r="BH10" s="176"/>
      <c r="BI10" s="176"/>
      <c r="BJ10" s="176"/>
      <c r="BK10" s="176"/>
      <c r="BL10" s="176"/>
      <c r="BM10" s="176"/>
      <c r="BN10" s="176"/>
      <c r="BO10" s="176"/>
      <c r="BP10" s="176"/>
      <c r="BQ10" s="176"/>
      <c r="BR10" s="176"/>
      <c r="BS10" s="176"/>
      <c r="BT10" s="176"/>
    </row>
    <row r="11" ht="22.5" customHeight="1">
      <c r="A11" s="176"/>
      <c r="B11" s="461"/>
      <c r="C11" s="461"/>
      <c r="D11" s="460" t="s">
        <v>627</v>
      </c>
      <c r="E11" s="463" t="s">
        <v>3868</v>
      </c>
      <c r="F11" s="462" t="s">
        <v>3869</v>
      </c>
      <c r="G11" s="474"/>
      <c r="H11" s="474" t="s">
        <v>481</v>
      </c>
      <c r="I11" s="474"/>
      <c r="J11" s="474"/>
      <c r="K11" s="471" t="s">
        <v>3870</v>
      </c>
      <c r="L11" s="461"/>
      <c r="N11" s="466" t="s">
        <v>3871</v>
      </c>
      <c r="O11" s="467"/>
      <c r="P11" s="472"/>
      <c r="Q11" s="460" t="s">
        <v>1291</v>
      </c>
      <c r="R11" s="461"/>
      <c r="S11" s="461"/>
      <c r="T11" s="461"/>
      <c r="U11" s="462" t="s">
        <v>3872</v>
      </c>
      <c r="V11" s="176"/>
      <c r="W11" s="176"/>
      <c r="X11" s="176"/>
      <c r="Y11" s="176"/>
      <c r="Z11" s="176"/>
      <c r="AA11" s="176"/>
      <c r="AB11" s="176"/>
      <c r="AC11" s="176"/>
      <c r="AD11" s="176"/>
      <c r="AE11" s="176"/>
      <c r="AF11" s="176"/>
      <c r="AG11" s="176"/>
      <c r="AH11" s="176"/>
      <c r="AI11" s="176"/>
      <c r="AJ11" s="176"/>
      <c r="AK11" s="176"/>
      <c r="AL11" s="176"/>
      <c r="AM11" s="176"/>
      <c r="AN11" s="176"/>
      <c r="AO11" s="176"/>
      <c r="AP11" s="176"/>
      <c r="AQ11" s="176"/>
      <c r="AR11" s="176"/>
      <c r="AS11" s="176"/>
      <c r="AT11" s="176"/>
      <c r="AU11" s="176"/>
      <c r="AV11" s="176"/>
      <c r="AW11" s="176"/>
      <c r="AX11" s="176"/>
      <c r="AY11" s="176"/>
      <c r="AZ11" s="176"/>
      <c r="BA11" s="176"/>
      <c r="BB11" s="176"/>
      <c r="BC11" s="176"/>
      <c r="BD11" s="176"/>
      <c r="BE11" s="176"/>
      <c r="BF11" s="176"/>
      <c r="BG11" s="176"/>
      <c r="BH11" s="176"/>
      <c r="BI11" s="176"/>
      <c r="BJ11" s="176"/>
      <c r="BK11" s="176"/>
      <c r="BL11" s="176"/>
      <c r="BM11" s="176"/>
      <c r="BN11" s="176"/>
      <c r="BO11" s="176"/>
      <c r="BP11" s="176"/>
      <c r="BQ11" s="176"/>
      <c r="BR11" s="176"/>
      <c r="BS11" s="176"/>
      <c r="BT11" s="176"/>
    </row>
    <row r="12" ht="22.5" customHeight="1">
      <c r="A12" s="176"/>
      <c r="B12" s="461"/>
      <c r="C12" s="461"/>
      <c r="D12" s="460" t="s">
        <v>505</v>
      </c>
      <c r="E12" s="467"/>
      <c r="F12" s="462" t="s">
        <v>3873</v>
      </c>
      <c r="G12" s="474"/>
      <c r="H12" s="474" t="s">
        <v>1048</v>
      </c>
      <c r="I12" s="474"/>
      <c r="J12" s="474"/>
      <c r="K12" s="471" t="s">
        <v>3874</v>
      </c>
      <c r="L12" s="461"/>
      <c r="N12" s="466" t="s">
        <v>641</v>
      </c>
      <c r="O12" s="467"/>
      <c r="P12" s="472"/>
      <c r="Q12" s="460" t="s">
        <v>1306</v>
      </c>
      <c r="R12" s="461"/>
      <c r="S12" s="461"/>
      <c r="T12" s="461"/>
      <c r="U12" s="461"/>
      <c r="V12" s="176"/>
      <c r="W12" s="176"/>
      <c r="X12" s="176"/>
      <c r="Y12" s="176"/>
      <c r="Z12" s="176"/>
      <c r="AA12" s="176"/>
      <c r="AB12" s="176"/>
      <c r="AC12" s="176"/>
      <c r="AD12" s="176"/>
      <c r="AE12" s="176"/>
      <c r="AF12" s="176"/>
      <c r="AG12" s="176"/>
      <c r="AH12" s="176"/>
      <c r="AI12" s="176"/>
      <c r="AJ12" s="176"/>
      <c r="AK12" s="176"/>
      <c r="AL12" s="176"/>
      <c r="AM12" s="176"/>
      <c r="AN12" s="176"/>
      <c r="AO12" s="176"/>
      <c r="AP12" s="176"/>
      <c r="AQ12" s="176"/>
      <c r="AR12" s="176"/>
      <c r="AS12" s="176"/>
      <c r="AT12" s="176"/>
      <c r="AU12" s="176"/>
      <c r="AV12" s="176"/>
      <c r="AW12" s="176"/>
      <c r="AX12" s="176"/>
      <c r="AY12" s="176"/>
      <c r="AZ12" s="176"/>
      <c r="BA12" s="176"/>
      <c r="BB12" s="176"/>
      <c r="BC12" s="176"/>
      <c r="BD12" s="176"/>
      <c r="BE12" s="176"/>
      <c r="BF12" s="176"/>
      <c r="BG12" s="176"/>
      <c r="BH12" s="176"/>
      <c r="BI12" s="176"/>
      <c r="BJ12" s="176"/>
      <c r="BK12" s="176"/>
      <c r="BL12" s="176"/>
      <c r="BM12" s="176"/>
      <c r="BN12" s="176"/>
      <c r="BO12" s="176"/>
      <c r="BP12" s="176"/>
      <c r="BQ12" s="176"/>
      <c r="BR12" s="176"/>
      <c r="BS12" s="176"/>
      <c r="BT12" s="176"/>
    </row>
    <row r="13" ht="22.5" customHeight="1">
      <c r="A13" s="176"/>
      <c r="B13" s="461"/>
      <c r="C13" s="461"/>
      <c r="D13" s="460" t="s">
        <v>2150</v>
      </c>
      <c r="E13" s="467"/>
      <c r="F13" s="462" t="s">
        <v>3875</v>
      </c>
      <c r="G13" s="474"/>
      <c r="H13" s="474" t="s">
        <v>616</v>
      </c>
      <c r="I13" s="474"/>
      <c r="J13" s="474"/>
      <c r="K13" s="474"/>
      <c r="L13" s="461"/>
      <c r="N13" s="466" t="s">
        <v>766</v>
      </c>
      <c r="O13" s="467"/>
      <c r="P13" s="472"/>
      <c r="Q13" s="460" t="s">
        <v>70</v>
      </c>
      <c r="R13" s="461"/>
      <c r="S13" s="461"/>
      <c r="T13" s="461"/>
      <c r="U13" s="461"/>
      <c r="V13" s="176"/>
      <c r="W13" s="176"/>
      <c r="X13" s="176"/>
      <c r="Y13" s="176"/>
      <c r="Z13" s="176"/>
      <c r="AA13" s="176"/>
      <c r="AB13" s="176"/>
      <c r="AC13" s="176"/>
      <c r="AD13" s="176"/>
      <c r="AE13" s="176"/>
      <c r="AF13" s="176"/>
      <c r="AG13" s="176"/>
      <c r="AH13" s="176"/>
      <c r="AI13" s="176"/>
      <c r="AJ13" s="176"/>
      <c r="AK13" s="176"/>
      <c r="AL13" s="176"/>
      <c r="AM13" s="176"/>
      <c r="AN13" s="176"/>
      <c r="AO13" s="176"/>
      <c r="AP13" s="176"/>
      <c r="AQ13" s="176"/>
      <c r="AR13" s="176"/>
      <c r="AS13" s="176"/>
      <c r="AT13" s="176"/>
      <c r="AU13" s="176"/>
      <c r="AV13" s="176"/>
      <c r="AW13" s="176"/>
      <c r="AX13" s="176"/>
      <c r="AY13" s="176"/>
      <c r="AZ13" s="176"/>
      <c r="BA13" s="176"/>
      <c r="BB13" s="176"/>
      <c r="BC13" s="176"/>
      <c r="BD13" s="176"/>
      <c r="BE13" s="176"/>
      <c r="BF13" s="176"/>
      <c r="BG13" s="176"/>
      <c r="BH13" s="176"/>
      <c r="BI13" s="176"/>
      <c r="BJ13" s="176"/>
      <c r="BK13" s="176"/>
      <c r="BL13" s="176"/>
      <c r="BM13" s="176"/>
      <c r="BN13" s="176"/>
      <c r="BO13" s="176"/>
      <c r="BP13" s="176"/>
      <c r="BQ13" s="176"/>
      <c r="BR13" s="176"/>
      <c r="BS13" s="176"/>
      <c r="BT13" s="176"/>
    </row>
    <row r="14" ht="22.5" customHeight="1">
      <c r="A14" s="176"/>
      <c r="B14" s="461"/>
      <c r="C14" s="461"/>
      <c r="D14" s="467"/>
      <c r="E14" s="467"/>
      <c r="F14" s="462"/>
      <c r="G14" s="474"/>
      <c r="H14" s="474" t="s">
        <v>596</v>
      </c>
      <c r="I14" s="474"/>
      <c r="J14" s="474"/>
      <c r="K14" s="474"/>
      <c r="L14" s="461"/>
      <c r="N14" s="475" t="s">
        <v>1301</v>
      </c>
      <c r="O14" s="467"/>
      <c r="P14" s="472"/>
      <c r="Q14" s="460" t="s">
        <v>1350</v>
      </c>
      <c r="R14" s="461"/>
      <c r="S14" s="461"/>
      <c r="T14" s="461"/>
      <c r="U14" s="461"/>
      <c r="V14" s="176"/>
      <c r="W14" s="176"/>
      <c r="X14" s="176"/>
      <c r="Y14" s="176"/>
      <c r="Z14" s="176"/>
      <c r="AA14" s="176"/>
      <c r="AB14" s="176"/>
      <c r="AC14" s="176"/>
      <c r="AD14" s="176"/>
      <c r="AE14" s="176"/>
      <c r="AF14" s="176"/>
      <c r="AG14" s="176"/>
      <c r="AH14" s="176"/>
      <c r="AI14" s="176"/>
      <c r="AJ14" s="176"/>
      <c r="AK14" s="176"/>
      <c r="AL14" s="176"/>
      <c r="AM14" s="176"/>
      <c r="AN14" s="176"/>
      <c r="AO14" s="176"/>
      <c r="AP14" s="176"/>
      <c r="AQ14" s="176"/>
      <c r="AR14" s="176"/>
      <c r="AS14" s="176"/>
      <c r="AT14" s="176"/>
      <c r="AU14" s="176"/>
      <c r="AV14" s="176"/>
      <c r="AW14" s="176"/>
      <c r="AX14" s="176"/>
      <c r="AY14" s="176"/>
      <c r="AZ14" s="176"/>
      <c r="BA14" s="176"/>
      <c r="BB14" s="176"/>
      <c r="BC14" s="176"/>
      <c r="BD14" s="176"/>
      <c r="BE14" s="176"/>
      <c r="BF14" s="176"/>
      <c r="BG14" s="176"/>
      <c r="BH14" s="176"/>
      <c r="BI14" s="176"/>
      <c r="BJ14" s="176"/>
      <c r="BK14" s="176"/>
      <c r="BL14" s="176"/>
      <c r="BM14" s="176"/>
      <c r="BN14" s="176"/>
      <c r="BO14" s="176"/>
      <c r="BP14" s="176"/>
      <c r="BQ14" s="176"/>
      <c r="BR14" s="176"/>
      <c r="BS14" s="176"/>
      <c r="BT14" s="176"/>
    </row>
    <row r="15" ht="22.5" customHeight="1">
      <c r="A15" s="176"/>
      <c r="B15" s="461"/>
      <c r="C15" s="461"/>
      <c r="D15" s="467"/>
      <c r="E15" s="467"/>
      <c r="F15" s="462" t="s">
        <v>3876</v>
      </c>
      <c r="G15" s="474"/>
      <c r="H15" s="474" t="s">
        <v>220</v>
      </c>
      <c r="I15" s="474"/>
      <c r="J15" s="474"/>
      <c r="K15" s="474"/>
      <c r="L15" s="461"/>
      <c r="N15" s="466" t="s">
        <v>790</v>
      </c>
      <c r="O15" s="467"/>
      <c r="P15" s="472"/>
      <c r="Q15" s="460" t="s">
        <v>1359</v>
      </c>
      <c r="R15" s="461"/>
      <c r="S15" s="461"/>
      <c r="T15" s="461"/>
      <c r="U15" s="461"/>
      <c r="V15" s="176"/>
      <c r="W15" s="176"/>
      <c r="X15" s="176"/>
      <c r="Y15" s="176"/>
      <c r="Z15" s="176"/>
      <c r="AA15" s="176"/>
      <c r="AB15" s="176"/>
      <c r="AC15" s="176"/>
      <c r="AD15" s="176"/>
      <c r="AE15" s="176"/>
      <c r="AF15" s="176"/>
      <c r="AG15" s="176"/>
      <c r="AH15" s="176"/>
      <c r="AI15" s="176"/>
      <c r="AJ15" s="176"/>
      <c r="AK15" s="176"/>
      <c r="AL15" s="176"/>
      <c r="AM15" s="176"/>
      <c r="AN15" s="176"/>
      <c r="AO15" s="176"/>
      <c r="AP15" s="176"/>
      <c r="AQ15" s="176"/>
      <c r="AR15" s="176"/>
      <c r="AS15" s="176"/>
      <c r="AT15" s="176"/>
      <c r="AU15" s="176"/>
      <c r="AV15" s="176"/>
      <c r="AW15" s="176"/>
      <c r="AX15" s="176"/>
      <c r="AY15" s="176"/>
      <c r="AZ15" s="176"/>
      <c r="BA15" s="176"/>
      <c r="BB15" s="176"/>
      <c r="BC15" s="176"/>
      <c r="BD15" s="176"/>
      <c r="BE15" s="176"/>
      <c r="BF15" s="176"/>
      <c r="BG15" s="176"/>
      <c r="BH15" s="176"/>
      <c r="BI15" s="176"/>
      <c r="BJ15" s="176"/>
      <c r="BK15" s="176"/>
      <c r="BL15" s="176"/>
      <c r="BM15" s="176"/>
      <c r="BN15" s="176"/>
      <c r="BO15" s="176"/>
      <c r="BP15" s="176"/>
      <c r="BQ15" s="176"/>
      <c r="BR15" s="176"/>
      <c r="BS15" s="176"/>
      <c r="BT15" s="176"/>
    </row>
    <row r="16" ht="22.5" customHeight="1">
      <c r="A16" s="176"/>
      <c r="B16" s="461"/>
      <c r="C16" s="461"/>
      <c r="D16" s="467"/>
      <c r="E16" s="467"/>
      <c r="F16" s="462" t="s">
        <v>3877</v>
      </c>
      <c r="G16" s="474"/>
      <c r="H16" s="474" t="s">
        <v>770</v>
      </c>
      <c r="I16" s="474"/>
      <c r="J16" s="474"/>
      <c r="K16" s="474"/>
      <c r="L16" s="461"/>
      <c r="N16" s="466" t="s">
        <v>1339</v>
      </c>
      <c r="O16" s="467"/>
      <c r="P16" s="472"/>
      <c r="Q16" s="460" t="s">
        <v>1238</v>
      </c>
      <c r="R16" s="461"/>
      <c r="S16" s="461"/>
      <c r="T16" s="461"/>
      <c r="U16" s="461"/>
      <c r="V16" s="176"/>
      <c r="W16" s="176"/>
      <c r="X16" s="176"/>
      <c r="Y16" s="176"/>
      <c r="Z16" s="176"/>
      <c r="AA16" s="176"/>
      <c r="AB16" s="176"/>
      <c r="AC16" s="176"/>
      <c r="AD16" s="176"/>
      <c r="AE16" s="176"/>
      <c r="AF16" s="176"/>
      <c r="AG16" s="176"/>
      <c r="AH16" s="176"/>
      <c r="AI16" s="176"/>
      <c r="AJ16" s="176"/>
      <c r="AK16" s="176"/>
      <c r="AL16" s="176"/>
      <c r="AM16" s="176"/>
      <c r="AN16" s="176"/>
      <c r="AO16" s="176"/>
      <c r="AP16" s="176"/>
      <c r="AQ16" s="176"/>
      <c r="AR16" s="176"/>
      <c r="AS16" s="176"/>
      <c r="AT16" s="176"/>
      <c r="AU16" s="176"/>
      <c r="AV16" s="176"/>
      <c r="AW16" s="176"/>
      <c r="AX16" s="176"/>
      <c r="AY16" s="176"/>
      <c r="AZ16" s="176"/>
      <c r="BA16" s="176"/>
      <c r="BB16" s="176"/>
      <c r="BC16" s="176"/>
      <c r="BD16" s="176"/>
      <c r="BE16" s="176"/>
      <c r="BF16" s="176"/>
      <c r="BG16" s="176"/>
      <c r="BH16" s="176"/>
      <c r="BI16" s="176"/>
      <c r="BJ16" s="176"/>
      <c r="BK16" s="176"/>
      <c r="BL16" s="176"/>
      <c r="BM16" s="176"/>
      <c r="BN16" s="176"/>
      <c r="BO16" s="176"/>
      <c r="BP16" s="176"/>
      <c r="BQ16" s="176"/>
      <c r="BR16" s="176"/>
      <c r="BS16" s="176"/>
      <c r="BT16" s="176"/>
    </row>
    <row r="17" ht="22.5" customHeight="1">
      <c r="A17" s="176"/>
      <c r="B17" s="461"/>
      <c r="C17" s="461"/>
      <c r="D17" s="467"/>
      <c r="E17" s="467"/>
      <c r="F17" s="462" t="s">
        <v>3878</v>
      </c>
      <c r="G17" s="474"/>
      <c r="H17" s="474" t="s">
        <v>980</v>
      </c>
      <c r="I17" s="474"/>
      <c r="J17" s="474"/>
      <c r="K17" s="474"/>
      <c r="L17" s="461"/>
      <c r="N17" s="466" t="s">
        <v>1371</v>
      </c>
      <c r="O17" s="467"/>
      <c r="P17" s="472"/>
      <c r="Q17" s="460" t="s">
        <v>1244</v>
      </c>
      <c r="R17" s="461"/>
      <c r="S17" s="461"/>
      <c r="T17" s="461"/>
      <c r="U17" s="461"/>
      <c r="V17" s="176"/>
      <c r="W17" s="176"/>
      <c r="X17" s="176"/>
      <c r="Y17" s="176"/>
      <c r="Z17" s="176"/>
      <c r="AA17" s="176"/>
      <c r="AB17" s="176"/>
      <c r="AC17" s="176"/>
      <c r="AD17" s="176"/>
      <c r="AE17" s="176"/>
      <c r="AF17" s="176"/>
      <c r="AG17" s="176"/>
      <c r="AH17" s="176"/>
      <c r="AI17" s="176"/>
      <c r="AJ17" s="176"/>
      <c r="AK17" s="176"/>
      <c r="AL17" s="176"/>
      <c r="AM17" s="176"/>
      <c r="AN17" s="176"/>
      <c r="AO17" s="176"/>
      <c r="AP17" s="176"/>
      <c r="AQ17" s="176"/>
      <c r="AR17" s="176"/>
      <c r="AS17" s="176"/>
      <c r="AT17" s="176"/>
      <c r="AU17" s="176"/>
      <c r="AV17" s="176"/>
      <c r="AW17" s="176"/>
      <c r="AX17" s="176"/>
      <c r="AY17" s="176"/>
      <c r="AZ17" s="176"/>
      <c r="BA17" s="176"/>
      <c r="BB17" s="176"/>
      <c r="BC17" s="176"/>
      <c r="BD17" s="176"/>
      <c r="BE17" s="176"/>
      <c r="BF17" s="176"/>
      <c r="BG17" s="176"/>
      <c r="BH17" s="176"/>
      <c r="BI17" s="176"/>
      <c r="BJ17" s="176"/>
      <c r="BK17" s="176"/>
      <c r="BL17" s="176"/>
      <c r="BM17" s="176"/>
      <c r="BN17" s="176"/>
      <c r="BO17" s="176"/>
      <c r="BP17" s="176"/>
      <c r="BQ17" s="176"/>
      <c r="BR17" s="176"/>
      <c r="BS17" s="176"/>
      <c r="BT17" s="176"/>
    </row>
    <row r="18" ht="22.5" customHeight="1">
      <c r="A18" s="176"/>
      <c r="B18" s="461"/>
      <c r="C18" s="461"/>
      <c r="D18" s="467"/>
      <c r="E18" s="467"/>
      <c r="F18" s="462" t="s">
        <v>3879</v>
      </c>
      <c r="G18" s="474"/>
      <c r="H18" s="474" t="s">
        <v>738</v>
      </c>
      <c r="I18" s="474"/>
      <c r="J18" s="474"/>
      <c r="K18" s="474"/>
      <c r="L18" s="461"/>
      <c r="N18" s="466" t="s">
        <v>1358</v>
      </c>
      <c r="O18" s="467"/>
      <c r="P18" s="472"/>
      <c r="Q18" s="460" t="s">
        <v>3880</v>
      </c>
      <c r="R18" s="461"/>
      <c r="S18" s="461"/>
      <c r="T18" s="461"/>
      <c r="U18" s="461"/>
      <c r="V18" s="176"/>
      <c r="W18" s="176"/>
      <c r="X18" s="176"/>
      <c r="Y18" s="176"/>
      <c r="Z18" s="176"/>
      <c r="AA18" s="176"/>
      <c r="AB18" s="176"/>
      <c r="AC18" s="176"/>
      <c r="AD18" s="176"/>
      <c r="AE18" s="176"/>
      <c r="AF18" s="176"/>
      <c r="AG18" s="176"/>
      <c r="AH18" s="176"/>
      <c r="AI18" s="176"/>
      <c r="AJ18" s="176"/>
      <c r="AK18" s="176"/>
      <c r="AL18" s="176"/>
      <c r="AM18" s="176"/>
      <c r="AN18" s="176"/>
      <c r="AO18" s="176"/>
      <c r="AP18" s="176"/>
      <c r="AQ18" s="176"/>
      <c r="AR18" s="176"/>
      <c r="AS18" s="176"/>
      <c r="AT18" s="176"/>
      <c r="AU18" s="176"/>
      <c r="AV18" s="176"/>
      <c r="AW18" s="176"/>
      <c r="AX18" s="176"/>
      <c r="AY18" s="176"/>
      <c r="AZ18" s="176"/>
      <c r="BA18" s="176"/>
      <c r="BB18" s="176"/>
      <c r="BC18" s="176"/>
      <c r="BD18" s="176"/>
      <c r="BE18" s="176"/>
      <c r="BF18" s="176"/>
      <c r="BG18" s="176"/>
      <c r="BH18" s="176"/>
      <c r="BI18" s="176"/>
      <c r="BJ18" s="176"/>
      <c r="BK18" s="176"/>
      <c r="BL18" s="176"/>
      <c r="BM18" s="176"/>
      <c r="BN18" s="176"/>
      <c r="BO18" s="176"/>
      <c r="BP18" s="176"/>
      <c r="BQ18" s="176"/>
      <c r="BR18" s="176"/>
      <c r="BS18" s="176"/>
      <c r="BT18" s="176"/>
    </row>
    <row r="19" ht="22.5" customHeight="1">
      <c r="A19" s="176"/>
      <c r="B19" s="461"/>
      <c r="C19" s="461"/>
      <c r="D19" s="467"/>
      <c r="E19" s="467"/>
      <c r="F19" s="462" t="s">
        <v>3881</v>
      </c>
      <c r="G19" s="474"/>
      <c r="H19" s="474" t="s">
        <v>920</v>
      </c>
      <c r="I19" s="474"/>
      <c r="J19" s="474"/>
      <c r="K19" s="474"/>
      <c r="N19" s="462" t="s">
        <v>1418</v>
      </c>
      <c r="O19" s="467"/>
      <c r="P19" s="472"/>
      <c r="Q19" s="460" t="s">
        <v>1250</v>
      </c>
      <c r="R19" s="461"/>
      <c r="S19" s="461"/>
      <c r="T19" s="461"/>
      <c r="U19" s="461"/>
      <c r="V19" s="176"/>
      <c r="W19" s="176"/>
      <c r="X19" s="176"/>
      <c r="Y19" s="176"/>
      <c r="Z19" s="176"/>
      <c r="AA19" s="176"/>
      <c r="AB19" s="176"/>
      <c r="AC19" s="176"/>
      <c r="AD19" s="176"/>
      <c r="AE19" s="176"/>
      <c r="AF19" s="176"/>
      <c r="AG19" s="176"/>
      <c r="AH19" s="176"/>
      <c r="AI19" s="176"/>
      <c r="AJ19" s="176"/>
      <c r="AK19" s="176"/>
      <c r="AL19" s="176"/>
      <c r="AM19" s="176"/>
      <c r="AN19" s="176"/>
      <c r="AO19" s="176"/>
      <c r="AP19" s="176"/>
      <c r="AQ19" s="176"/>
      <c r="AR19" s="176"/>
      <c r="AS19" s="176"/>
      <c r="AT19" s="176"/>
      <c r="AU19" s="176"/>
      <c r="AV19" s="176"/>
      <c r="AW19" s="176"/>
      <c r="AX19" s="176"/>
      <c r="AY19" s="176"/>
      <c r="AZ19" s="176"/>
      <c r="BA19" s="176"/>
      <c r="BB19" s="176"/>
      <c r="BC19" s="176"/>
      <c r="BD19" s="176"/>
      <c r="BE19" s="176"/>
      <c r="BF19" s="176"/>
      <c r="BG19" s="176"/>
      <c r="BH19" s="176"/>
      <c r="BI19" s="176"/>
      <c r="BJ19" s="176"/>
      <c r="BK19" s="176"/>
      <c r="BL19" s="176"/>
      <c r="BM19" s="176"/>
      <c r="BN19" s="176"/>
      <c r="BO19" s="176"/>
      <c r="BP19" s="176"/>
      <c r="BQ19" s="176"/>
      <c r="BR19" s="176"/>
      <c r="BS19" s="176"/>
      <c r="BT19" s="176"/>
    </row>
    <row r="20" ht="22.5" customHeight="1">
      <c r="A20" s="176"/>
      <c r="B20" s="461"/>
      <c r="C20" s="461"/>
      <c r="D20" s="467"/>
      <c r="E20" s="467"/>
      <c r="F20" s="462" t="s">
        <v>3882</v>
      </c>
      <c r="G20" s="474"/>
      <c r="H20" s="474" t="s">
        <v>742</v>
      </c>
      <c r="I20" s="474"/>
      <c r="J20" s="474"/>
      <c r="K20" s="474"/>
      <c r="L20" s="461"/>
      <c r="N20" s="462" t="s">
        <v>1408</v>
      </c>
      <c r="O20" s="467"/>
      <c r="P20" s="472"/>
      <c r="Q20" s="460" t="s">
        <v>1257</v>
      </c>
      <c r="R20" s="461"/>
      <c r="S20" s="461"/>
      <c r="T20" s="461"/>
      <c r="U20" s="461"/>
      <c r="V20" s="176"/>
      <c r="W20" s="176"/>
      <c r="X20" s="176"/>
      <c r="Y20" s="176"/>
      <c r="Z20" s="176"/>
      <c r="AA20" s="176"/>
      <c r="AB20" s="176"/>
      <c r="AC20" s="176"/>
      <c r="AD20" s="176"/>
      <c r="AE20" s="176"/>
      <c r="AF20" s="176"/>
      <c r="AG20" s="176"/>
      <c r="AH20" s="176"/>
      <c r="AI20" s="176"/>
      <c r="AJ20" s="176"/>
      <c r="AK20" s="176"/>
      <c r="AL20" s="176"/>
      <c r="AM20" s="176"/>
      <c r="AN20" s="176"/>
      <c r="AO20" s="176"/>
      <c r="AP20" s="176"/>
      <c r="AQ20" s="176"/>
      <c r="AR20" s="176"/>
      <c r="AS20" s="176"/>
      <c r="AT20" s="176"/>
      <c r="AU20" s="176"/>
      <c r="AV20" s="176"/>
      <c r="AW20" s="176"/>
      <c r="AX20" s="176"/>
      <c r="AY20" s="176"/>
      <c r="AZ20" s="176"/>
      <c r="BA20" s="176"/>
      <c r="BB20" s="176"/>
      <c r="BC20" s="176"/>
      <c r="BD20" s="176"/>
      <c r="BE20" s="176"/>
      <c r="BF20" s="176"/>
      <c r="BG20" s="176"/>
      <c r="BH20" s="176"/>
      <c r="BI20" s="176"/>
      <c r="BJ20" s="176"/>
      <c r="BK20" s="176"/>
      <c r="BL20" s="176"/>
      <c r="BM20" s="176"/>
      <c r="BN20" s="176"/>
      <c r="BO20" s="176"/>
      <c r="BP20" s="176"/>
      <c r="BQ20" s="176"/>
      <c r="BR20" s="176"/>
      <c r="BS20" s="176"/>
      <c r="BT20" s="176"/>
    </row>
    <row r="21" ht="22.5" customHeight="1">
      <c r="A21" s="176"/>
      <c r="B21" s="461"/>
      <c r="C21" s="461"/>
      <c r="D21" s="467"/>
      <c r="E21" s="467"/>
      <c r="F21" s="473" t="s">
        <v>3883</v>
      </c>
      <c r="G21" s="474"/>
      <c r="H21" s="474" t="s">
        <v>518</v>
      </c>
      <c r="I21" s="474"/>
      <c r="J21" s="474"/>
      <c r="K21" s="474"/>
      <c r="L21" s="461"/>
      <c r="N21" s="462" t="s">
        <v>1421</v>
      </c>
      <c r="O21" s="467"/>
      <c r="P21" s="472"/>
      <c r="Q21" s="460" t="s">
        <v>1259</v>
      </c>
      <c r="R21" s="461"/>
      <c r="S21" s="461"/>
      <c r="T21" s="461"/>
      <c r="U21" s="461"/>
      <c r="V21" s="176"/>
      <c r="W21" s="176"/>
      <c r="X21" s="176"/>
      <c r="Y21" s="176"/>
      <c r="Z21" s="176"/>
      <c r="AA21" s="176"/>
      <c r="AB21" s="176"/>
      <c r="AC21" s="176"/>
      <c r="AD21" s="176"/>
      <c r="AE21" s="176"/>
      <c r="AF21" s="176"/>
      <c r="AG21" s="176"/>
      <c r="AH21" s="176"/>
      <c r="AI21" s="176"/>
      <c r="AJ21" s="176"/>
      <c r="AK21" s="176"/>
      <c r="AL21" s="176"/>
      <c r="AM21" s="176"/>
      <c r="AN21" s="176"/>
      <c r="AO21" s="176"/>
      <c r="AP21" s="176"/>
      <c r="AQ21" s="176"/>
      <c r="AR21" s="176"/>
      <c r="AS21" s="176"/>
      <c r="AT21" s="176"/>
      <c r="AU21" s="176"/>
      <c r="AV21" s="176"/>
      <c r="AW21" s="176"/>
      <c r="AX21" s="176"/>
      <c r="AY21" s="176"/>
      <c r="AZ21" s="176"/>
      <c r="BA21" s="176"/>
      <c r="BB21" s="176"/>
      <c r="BC21" s="176"/>
      <c r="BD21" s="176"/>
      <c r="BE21" s="176"/>
      <c r="BF21" s="176"/>
      <c r="BG21" s="176"/>
      <c r="BH21" s="176"/>
      <c r="BI21" s="176"/>
      <c r="BJ21" s="176"/>
      <c r="BK21" s="176"/>
      <c r="BL21" s="176"/>
      <c r="BM21" s="176"/>
      <c r="BN21" s="176"/>
      <c r="BO21" s="176"/>
      <c r="BP21" s="176"/>
      <c r="BQ21" s="176"/>
      <c r="BR21" s="176"/>
      <c r="BS21" s="176"/>
      <c r="BT21" s="176"/>
    </row>
    <row r="22" ht="22.5" customHeight="1">
      <c r="A22" s="176"/>
      <c r="B22" s="461"/>
      <c r="C22" s="461"/>
      <c r="D22" s="467"/>
      <c r="E22" s="467"/>
      <c r="F22" s="462" t="s">
        <v>3884</v>
      </c>
      <c r="G22" s="474"/>
      <c r="H22" s="474" t="s">
        <v>874</v>
      </c>
      <c r="I22" s="474"/>
      <c r="J22" s="474"/>
      <c r="K22" s="474"/>
      <c r="L22" s="461"/>
      <c r="N22" s="462" t="s">
        <v>1473</v>
      </c>
      <c r="O22" s="467"/>
      <c r="P22" s="472"/>
      <c r="Q22" s="460" t="s">
        <v>1471</v>
      </c>
      <c r="R22" s="461"/>
      <c r="S22" s="461"/>
      <c r="T22" s="461"/>
      <c r="U22" s="461"/>
      <c r="V22" s="176"/>
      <c r="W22" s="176"/>
      <c r="X22" s="176"/>
      <c r="Y22" s="176"/>
      <c r="Z22" s="176"/>
      <c r="AA22" s="176"/>
      <c r="AB22" s="176"/>
      <c r="AC22" s="176"/>
      <c r="AD22" s="176"/>
      <c r="AE22" s="176"/>
      <c r="AF22" s="176"/>
      <c r="AG22" s="176"/>
      <c r="AH22" s="176"/>
      <c r="AI22" s="176"/>
      <c r="AJ22" s="176"/>
      <c r="AK22" s="176"/>
      <c r="AL22" s="176"/>
      <c r="AM22" s="176"/>
      <c r="AN22" s="176"/>
      <c r="AO22" s="176"/>
      <c r="AP22" s="176"/>
      <c r="AQ22" s="176"/>
      <c r="AR22" s="176"/>
      <c r="AS22" s="176"/>
      <c r="AT22" s="176"/>
      <c r="AU22" s="176"/>
      <c r="AV22" s="176"/>
      <c r="AW22" s="176"/>
      <c r="AX22" s="176"/>
      <c r="AY22" s="176"/>
      <c r="AZ22" s="176"/>
      <c r="BA22" s="176"/>
      <c r="BB22" s="176"/>
      <c r="BC22" s="176"/>
      <c r="BD22" s="176"/>
      <c r="BE22" s="176"/>
      <c r="BF22" s="176"/>
      <c r="BG22" s="176"/>
      <c r="BH22" s="176"/>
      <c r="BI22" s="176"/>
      <c r="BJ22" s="176"/>
      <c r="BK22" s="176"/>
      <c r="BL22" s="176"/>
      <c r="BM22" s="176"/>
      <c r="BN22" s="176"/>
      <c r="BO22" s="176"/>
      <c r="BP22" s="176"/>
      <c r="BQ22" s="176"/>
      <c r="BR22" s="176"/>
      <c r="BS22" s="176"/>
      <c r="BT22" s="176"/>
    </row>
    <row r="23" ht="22.5" customHeight="1">
      <c r="A23" s="176"/>
      <c r="B23" s="461"/>
      <c r="C23" s="461"/>
      <c r="D23" s="467"/>
      <c r="E23" s="467"/>
      <c r="F23" s="462" t="s">
        <v>3885</v>
      </c>
      <c r="G23" s="474"/>
      <c r="H23" s="474" t="s">
        <v>778</v>
      </c>
      <c r="I23" s="474"/>
      <c r="J23" s="474"/>
      <c r="K23" s="474"/>
      <c r="L23" s="461"/>
      <c r="N23" s="462" t="s">
        <v>3886</v>
      </c>
      <c r="O23" s="467"/>
      <c r="P23" s="472"/>
      <c r="Q23" s="460" t="s">
        <v>1474</v>
      </c>
      <c r="R23" s="461"/>
      <c r="S23" s="461"/>
      <c r="T23" s="461"/>
      <c r="U23" s="461"/>
      <c r="V23" s="176"/>
      <c r="W23" s="176"/>
      <c r="X23" s="176"/>
      <c r="Y23" s="176"/>
      <c r="Z23" s="176"/>
      <c r="AA23" s="176"/>
      <c r="AB23" s="176"/>
      <c r="AC23" s="176"/>
      <c r="AD23" s="176"/>
      <c r="AE23" s="176"/>
      <c r="AF23" s="176"/>
      <c r="AG23" s="176"/>
      <c r="AH23" s="176"/>
      <c r="AI23" s="176"/>
      <c r="AJ23" s="176"/>
      <c r="AK23" s="176"/>
      <c r="AL23" s="176"/>
      <c r="AM23" s="176"/>
      <c r="AN23" s="176"/>
      <c r="AO23" s="176"/>
      <c r="AP23" s="176"/>
      <c r="AQ23" s="176"/>
      <c r="AR23" s="176"/>
      <c r="AS23" s="176"/>
      <c r="AT23" s="176"/>
      <c r="AU23" s="176"/>
      <c r="AV23" s="176"/>
      <c r="AW23" s="176"/>
      <c r="AX23" s="176"/>
      <c r="AY23" s="176"/>
      <c r="AZ23" s="176"/>
      <c r="BA23" s="176"/>
      <c r="BB23" s="176"/>
      <c r="BC23" s="176"/>
      <c r="BD23" s="176"/>
      <c r="BE23" s="176"/>
      <c r="BF23" s="176"/>
      <c r="BG23" s="176"/>
      <c r="BH23" s="176"/>
      <c r="BI23" s="176"/>
      <c r="BJ23" s="176"/>
      <c r="BK23" s="176"/>
      <c r="BL23" s="176"/>
      <c r="BM23" s="176"/>
      <c r="BN23" s="176"/>
      <c r="BO23" s="176"/>
      <c r="BP23" s="176"/>
      <c r="BQ23" s="176"/>
      <c r="BR23" s="176"/>
      <c r="BS23" s="176"/>
      <c r="BT23" s="176"/>
    </row>
    <row r="24" ht="22.5" customHeight="1">
      <c r="A24" s="176"/>
      <c r="B24" s="461"/>
      <c r="C24" s="461"/>
      <c r="D24" s="467"/>
      <c r="E24" s="467"/>
      <c r="F24" s="462" t="s">
        <v>3887</v>
      </c>
      <c r="G24" s="474"/>
      <c r="H24" s="474" t="s">
        <v>836</v>
      </c>
      <c r="I24" s="474"/>
      <c r="J24" s="474"/>
      <c r="K24" s="474"/>
      <c r="L24" s="461"/>
      <c r="N24" s="462" t="s">
        <v>1274</v>
      </c>
      <c r="O24" s="467"/>
      <c r="P24" s="472"/>
      <c r="Q24" s="460" t="s">
        <v>1505</v>
      </c>
      <c r="R24" s="461"/>
      <c r="S24" s="461"/>
      <c r="T24" s="461"/>
      <c r="U24" s="461"/>
      <c r="V24" s="176"/>
      <c r="W24" s="176"/>
      <c r="X24" s="176"/>
      <c r="Y24" s="176"/>
      <c r="Z24" s="176"/>
      <c r="AA24" s="176"/>
      <c r="AB24" s="176"/>
      <c r="AC24" s="176"/>
      <c r="AD24" s="176"/>
      <c r="AE24" s="176"/>
      <c r="AF24" s="176"/>
      <c r="AG24" s="176"/>
      <c r="AH24" s="176"/>
      <c r="AI24" s="176"/>
      <c r="AJ24" s="176"/>
      <c r="AK24" s="176"/>
      <c r="AL24" s="176"/>
      <c r="AM24" s="176"/>
      <c r="AN24" s="176"/>
      <c r="AO24" s="176"/>
      <c r="AP24" s="176"/>
      <c r="AQ24" s="176"/>
      <c r="AR24" s="176"/>
      <c r="AS24" s="176"/>
      <c r="AT24" s="176"/>
      <c r="AU24" s="176"/>
      <c r="AV24" s="176"/>
      <c r="AW24" s="176"/>
      <c r="AX24" s="176"/>
      <c r="AY24" s="176"/>
      <c r="AZ24" s="176"/>
      <c r="BA24" s="176"/>
      <c r="BB24" s="176"/>
      <c r="BC24" s="176"/>
      <c r="BD24" s="176"/>
      <c r="BE24" s="176"/>
      <c r="BF24" s="176"/>
      <c r="BG24" s="176"/>
      <c r="BH24" s="176"/>
      <c r="BI24" s="176"/>
      <c r="BJ24" s="176"/>
      <c r="BK24" s="176"/>
      <c r="BL24" s="176"/>
      <c r="BM24" s="176"/>
      <c r="BN24" s="176"/>
      <c r="BO24" s="176"/>
      <c r="BP24" s="176"/>
      <c r="BQ24" s="176"/>
      <c r="BR24" s="176"/>
      <c r="BS24" s="176"/>
      <c r="BT24" s="176"/>
    </row>
    <row r="25" ht="22.5" customHeight="1">
      <c r="A25" s="176"/>
      <c r="B25" s="461"/>
      <c r="C25" s="461"/>
      <c r="D25" s="467"/>
      <c r="E25" s="467"/>
      <c r="F25" s="462" t="s">
        <v>3888</v>
      </c>
      <c r="G25" s="474"/>
      <c r="H25" s="474" t="s">
        <v>824</v>
      </c>
      <c r="I25" s="474"/>
      <c r="J25" s="474"/>
      <c r="K25" s="474"/>
      <c r="L25" s="461"/>
      <c r="N25" s="462" t="s">
        <v>575</v>
      </c>
      <c r="O25" s="467"/>
      <c r="P25" s="472"/>
      <c r="Q25" s="460" t="s">
        <v>3889</v>
      </c>
      <c r="R25" s="461"/>
      <c r="S25" s="461"/>
      <c r="T25" s="461"/>
      <c r="U25" s="461"/>
      <c r="V25" s="176"/>
      <c r="W25" s="176"/>
      <c r="X25" s="176"/>
      <c r="Y25" s="176"/>
      <c r="Z25" s="176"/>
      <c r="AA25" s="176"/>
      <c r="AB25" s="176"/>
      <c r="AC25" s="176"/>
      <c r="AD25" s="176"/>
      <c r="AE25" s="176"/>
      <c r="AF25" s="176"/>
      <c r="AG25" s="176"/>
      <c r="AH25" s="176"/>
      <c r="AI25" s="176"/>
      <c r="AJ25" s="176"/>
      <c r="AK25" s="176"/>
      <c r="AL25" s="176"/>
      <c r="AM25" s="176"/>
      <c r="AN25" s="176"/>
      <c r="AO25" s="176"/>
      <c r="AP25" s="176"/>
      <c r="AQ25" s="176"/>
      <c r="AR25" s="176"/>
      <c r="AS25" s="176"/>
      <c r="AT25" s="176"/>
      <c r="AU25" s="176"/>
      <c r="AV25" s="176"/>
      <c r="AW25" s="176"/>
      <c r="AX25" s="176"/>
      <c r="AY25" s="176"/>
      <c r="AZ25" s="176"/>
      <c r="BA25" s="176"/>
      <c r="BB25" s="176"/>
      <c r="BC25" s="176"/>
      <c r="BD25" s="176"/>
      <c r="BE25" s="176"/>
      <c r="BF25" s="176"/>
      <c r="BG25" s="176"/>
      <c r="BH25" s="176"/>
      <c r="BI25" s="176"/>
      <c r="BJ25" s="176"/>
      <c r="BK25" s="176"/>
      <c r="BL25" s="176"/>
      <c r="BM25" s="176"/>
      <c r="BN25" s="176"/>
      <c r="BO25" s="176"/>
      <c r="BP25" s="176"/>
      <c r="BQ25" s="176"/>
      <c r="BR25" s="176"/>
      <c r="BS25" s="176"/>
      <c r="BT25" s="176"/>
    </row>
    <row r="26" ht="22.5" customHeight="1">
      <c r="A26" s="176"/>
      <c r="B26" s="461"/>
      <c r="C26" s="461"/>
      <c r="D26" s="467"/>
      <c r="E26" s="467"/>
      <c r="F26" s="461"/>
      <c r="G26" s="474"/>
      <c r="H26" s="474" t="s">
        <v>564</v>
      </c>
      <c r="I26" s="474"/>
      <c r="J26" s="474"/>
      <c r="K26" s="474"/>
      <c r="L26" s="461"/>
      <c r="N26" s="462" t="s">
        <v>1266</v>
      </c>
      <c r="O26" s="467"/>
      <c r="P26" s="472"/>
      <c r="Q26" s="460" t="s">
        <v>3890</v>
      </c>
      <c r="R26" s="461"/>
      <c r="S26" s="461"/>
      <c r="T26" s="461"/>
      <c r="U26" s="461"/>
      <c r="V26" s="176"/>
      <c r="W26" s="176"/>
      <c r="X26" s="176"/>
      <c r="Y26" s="176"/>
      <c r="Z26" s="176"/>
      <c r="AA26" s="176"/>
      <c r="AB26" s="176"/>
      <c r="AC26" s="176"/>
      <c r="AD26" s="176"/>
      <c r="AE26" s="176"/>
      <c r="AF26" s="176"/>
      <c r="AG26" s="176"/>
      <c r="AH26" s="176"/>
      <c r="AI26" s="176"/>
      <c r="AJ26" s="176"/>
      <c r="AK26" s="176"/>
      <c r="AL26" s="176"/>
      <c r="AM26" s="176"/>
      <c r="AN26" s="176"/>
      <c r="AO26" s="176"/>
      <c r="AP26" s="176"/>
      <c r="AQ26" s="176"/>
      <c r="AR26" s="176"/>
      <c r="AS26" s="176"/>
      <c r="AT26" s="176"/>
      <c r="AU26" s="176"/>
      <c r="AV26" s="176"/>
      <c r="AW26" s="176"/>
      <c r="AX26" s="176"/>
      <c r="AY26" s="176"/>
      <c r="AZ26" s="176"/>
      <c r="BA26" s="176"/>
      <c r="BB26" s="176"/>
      <c r="BC26" s="176"/>
      <c r="BD26" s="176"/>
      <c r="BE26" s="176"/>
      <c r="BF26" s="176"/>
      <c r="BG26" s="176"/>
      <c r="BH26" s="176"/>
      <c r="BI26" s="176"/>
      <c r="BJ26" s="176"/>
      <c r="BK26" s="176"/>
      <c r="BL26" s="176"/>
      <c r="BM26" s="176"/>
      <c r="BN26" s="176"/>
      <c r="BO26" s="176"/>
      <c r="BP26" s="176"/>
      <c r="BQ26" s="176"/>
      <c r="BR26" s="176"/>
      <c r="BS26" s="176"/>
      <c r="BT26" s="176"/>
    </row>
    <row r="27" ht="22.5" customHeight="1">
      <c r="A27" s="176"/>
      <c r="B27" s="461"/>
      <c r="C27" s="461"/>
      <c r="D27" s="467"/>
      <c r="E27" s="467"/>
      <c r="F27" s="461"/>
      <c r="G27" s="474"/>
      <c r="H27" s="474" t="s">
        <v>965</v>
      </c>
      <c r="I27" s="474"/>
      <c r="J27" s="474"/>
      <c r="K27" s="474"/>
      <c r="L27" s="461"/>
      <c r="N27" s="462" t="s">
        <v>1278</v>
      </c>
      <c r="O27" s="467"/>
      <c r="P27" s="472"/>
      <c r="Q27" s="460" t="s">
        <v>3891</v>
      </c>
      <c r="R27" s="461"/>
      <c r="S27" s="461"/>
      <c r="T27" s="461"/>
      <c r="U27" s="461"/>
      <c r="V27" s="176"/>
      <c r="W27" s="176"/>
      <c r="X27" s="176"/>
      <c r="Y27" s="176"/>
      <c r="Z27" s="176"/>
      <c r="AA27" s="176"/>
      <c r="AB27" s="176"/>
      <c r="AC27" s="176"/>
      <c r="AD27" s="176"/>
      <c r="AE27" s="176"/>
      <c r="AF27" s="176"/>
      <c r="AG27" s="176"/>
      <c r="AH27" s="176"/>
      <c r="AI27" s="176"/>
      <c r="AJ27" s="176"/>
      <c r="AK27" s="176"/>
      <c r="AL27" s="176"/>
      <c r="AM27" s="176"/>
      <c r="AN27" s="176"/>
      <c r="AO27" s="176"/>
      <c r="AP27" s="176"/>
      <c r="AQ27" s="176"/>
      <c r="AR27" s="176"/>
      <c r="AS27" s="176"/>
      <c r="AT27" s="176"/>
      <c r="AU27" s="176"/>
      <c r="AV27" s="176"/>
      <c r="AW27" s="176"/>
      <c r="AX27" s="176"/>
      <c r="AY27" s="176"/>
      <c r="AZ27" s="176"/>
      <c r="BA27" s="176"/>
      <c r="BB27" s="176"/>
      <c r="BC27" s="176"/>
      <c r="BD27" s="176"/>
      <c r="BE27" s="176"/>
      <c r="BF27" s="176"/>
      <c r="BG27" s="176"/>
      <c r="BH27" s="176"/>
      <c r="BI27" s="176"/>
      <c r="BJ27" s="176"/>
      <c r="BK27" s="176"/>
      <c r="BL27" s="176"/>
      <c r="BM27" s="176"/>
      <c r="BN27" s="176"/>
      <c r="BO27" s="176"/>
      <c r="BP27" s="176"/>
      <c r="BQ27" s="176"/>
      <c r="BR27" s="176"/>
      <c r="BS27" s="176"/>
      <c r="BT27" s="176"/>
    </row>
    <row r="28" ht="22.5" customHeight="1">
      <c r="A28" s="176"/>
      <c r="B28" s="461"/>
      <c r="C28" s="461"/>
      <c r="D28" s="467"/>
      <c r="E28" s="467"/>
      <c r="F28" s="461"/>
      <c r="G28" s="474"/>
      <c r="H28" s="474" t="s">
        <v>822</v>
      </c>
      <c r="I28" s="474"/>
      <c r="J28" s="474"/>
      <c r="K28" s="474"/>
      <c r="L28" s="461"/>
      <c r="N28" s="462" t="s">
        <v>1287</v>
      </c>
      <c r="O28" s="467"/>
      <c r="P28" s="472"/>
      <c r="Q28" s="460" t="s">
        <v>3892</v>
      </c>
      <c r="R28" s="461"/>
      <c r="S28" s="461"/>
      <c r="T28" s="461"/>
      <c r="U28" s="461"/>
      <c r="V28" s="176"/>
      <c r="W28" s="176"/>
      <c r="X28" s="176"/>
      <c r="Y28" s="176"/>
      <c r="Z28" s="176"/>
      <c r="AA28" s="176"/>
      <c r="AB28" s="176"/>
      <c r="AC28" s="176"/>
      <c r="AD28" s="176"/>
      <c r="AE28" s="176"/>
      <c r="AF28" s="176"/>
      <c r="AG28" s="176"/>
      <c r="AH28" s="176"/>
      <c r="AI28" s="176"/>
      <c r="AJ28" s="176"/>
      <c r="AK28" s="176"/>
      <c r="AL28" s="176"/>
      <c r="AM28" s="176"/>
      <c r="AN28" s="176"/>
      <c r="AO28" s="176"/>
      <c r="AP28" s="176"/>
      <c r="AQ28" s="176"/>
      <c r="AR28" s="176"/>
      <c r="AS28" s="176"/>
      <c r="AT28" s="176"/>
      <c r="AU28" s="176"/>
      <c r="AV28" s="176"/>
      <c r="AW28" s="176"/>
      <c r="AX28" s="176"/>
      <c r="AY28" s="176"/>
      <c r="AZ28" s="176"/>
      <c r="BA28" s="176"/>
      <c r="BB28" s="176"/>
      <c r="BC28" s="176"/>
      <c r="BD28" s="176"/>
      <c r="BE28" s="176"/>
      <c r="BF28" s="176"/>
      <c r="BG28" s="176"/>
      <c r="BH28" s="176"/>
      <c r="BI28" s="176"/>
      <c r="BJ28" s="176"/>
      <c r="BK28" s="176"/>
      <c r="BL28" s="176"/>
      <c r="BM28" s="176"/>
      <c r="BN28" s="176"/>
      <c r="BO28" s="176"/>
      <c r="BP28" s="176"/>
      <c r="BQ28" s="176"/>
      <c r="BR28" s="176"/>
      <c r="BS28" s="176"/>
      <c r="BT28" s="176"/>
    </row>
    <row r="29" ht="22.5" customHeight="1">
      <c r="A29" s="176"/>
      <c r="B29" s="461"/>
      <c r="C29" s="461"/>
      <c r="D29" s="461"/>
      <c r="E29" s="461"/>
      <c r="F29" s="461"/>
      <c r="G29" s="461"/>
      <c r="H29" s="474" t="s">
        <v>699</v>
      </c>
      <c r="I29" s="474"/>
      <c r="J29" s="474"/>
      <c r="K29" s="474"/>
      <c r="L29" s="461"/>
      <c r="N29" s="462" t="s">
        <v>1424</v>
      </c>
      <c r="O29" s="467"/>
      <c r="P29" s="472"/>
      <c r="Q29" s="460" t="s">
        <v>1158</v>
      </c>
      <c r="R29" s="461"/>
      <c r="S29" s="461"/>
      <c r="T29" s="461"/>
      <c r="U29" s="461"/>
      <c r="V29" s="176"/>
      <c r="W29" s="176"/>
      <c r="X29" s="176"/>
      <c r="Y29" s="176"/>
      <c r="Z29" s="176"/>
      <c r="AA29" s="176"/>
      <c r="AB29" s="176"/>
      <c r="AC29" s="176"/>
      <c r="AD29" s="176"/>
      <c r="AE29" s="176"/>
      <c r="AF29" s="176"/>
      <c r="AG29" s="176"/>
      <c r="AH29" s="176"/>
      <c r="AI29" s="176"/>
      <c r="AJ29" s="176"/>
      <c r="AK29" s="176"/>
      <c r="AL29" s="176"/>
      <c r="AM29" s="176"/>
      <c r="AN29" s="176"/>
      <c r="AO29" s="176"/>
      <c r="AP29" s="176"/>
      <c r="AQ29" s="176"/>
      <c r="AR29" s="176"/>
      <c r="AS29" s="176"/>
      <c r="AT29" s="176"/>
      <c r="AU29" s="176"/>
      <c r="AV29" s="176"/>
      <c r="AW29" s="176"/>
      <c r="AX29" s="176"/>
      <c r="AY29" s="176"/>
      <c r="AZ29" s="176"/>
      <c r="BA29" s="176"/>
      <c r="BB29" s="176"/>
      <c r="BC29" s="176"/>
      <c r="BD29" s="176"/>
      <c r="BE29" s="176"/>
      <c r="BF29" s="176"/>
      <c r="BG29" s="176"/>
      <c r="BH29" s="176"/>
      <c r="BI29" s="176"/>
      <c r="BJ29" s="176"/>
      <c r="BK29" s="176"/>
      <c r="BL29" s="176"/>
      <c r="BM29" s="176"/>
      <c r="BN29" s="176"/>
      <c r="BO29" s="176"/>
      <c r="BP29" s="176"/>
      <c r="BQ29" s="176"/>
      <c r="BR29" s="176"/>
      <c r="BS29" s="176"/>
      <c r="BT29" s="176"/>
    </row>
    <row r="30" ht="22.5" customHeight="1">
      <c r="A30" s="176"/>
      <c r="B30" s="461"/>
      <c r="C30" s="461"/>
      <c r="D30" s="461"/>
      <c r="E30" s="461"/>
      <c r="F30" s="461"/>
      <c r="G30" s="461"/>
      <c r="H30" s="474"/>
      <c r="I30" s="474"/>
      <c r="J30" s="474"/>
      <c r="K30" s="474"/>
      <c r="L30" s="461"/>
      <c r="N30" s="462" t="s">
        <v>1433</v>
      </c>
      <c r="O30" s="467"/>
      <c r="P30" s="472"/>
      <c r="Q30" s="460" t="s">
        <v>1163</v>
      </c>
      <c r="R30" s="461"/>
      <c r="S30" s="461"/>
      <c r="T30" s="461"/>
      <c r="U30" s="461"/>
      <c r="V30" s="176"/>
      <c r="W30" s="176"/>
      <c r="X30" s="176"/>
      <c r="Y30" s="176"/>
      <c r="Z30" s="176"/>
      <c r="AA30" s="176"/>
      <c r="AB30" s="176"/>
      <c r="AC30" s="176"/>
      <c r="AD30" s="176"/>
      <c r="AE30" s="176"/>
      <c r="AF30" s="176"/>
      <c r="AG30" s="176"/>
      <c r="AH30" s="176"/>
      <c r="AI30" s="176"/>
      <c r="AJ30" s="176"/>
      <c r="AK30" s="176"/>
      <c r="AL30" s="176"/>
      <c r="AM30" s="176"/>
      <c r="AN30" s="176"/>
      <c r="AO30" s="176"/>
      <c r="AP30" s="176"/>
      <c r="AQ30" s="176"/>
      <c r="AR30" s="176"/>
      <c r="AS30" s="176"/>
      <c r="AT30" s="176"/>
      <c r="AU30" s="176"/>
      <c r="AV30" s="176"/>
      <c r="AW30" s="176"/>
      <c r="AX30" s="176"/>
      <c r="AY30" s="176"/>
      <c r="AZ30" s="176"/>
      <c r="BA30" s="176"/>
      <c r="BB30" s="176"/>
      <c r="BC30" s="176"/>
      <c r="BD30" s="176"/>
      <c r="BE30" s="176"/>
      <c r="BF30" s="176"/>
      <c r="BG30" s="176"/>
      <c r="BH30" s="176"/>
      <c r="BI30" s="176"/>
      <c r="BJ30" s="176"/>
      <c r="BK30" s="176"/>
      <c r="BL30" s="176"/>
      <c r="BM30" s="176"/>
      <c r="BN30" s="176"/>
      <c r="BO30" s="176"/>
      <c r="BP30" s="176"/>
      <c r="BQ30" s="176"/>
      <c r="BR30" s="176"/>
      <c r="BS30" s="176"/>
      <c r="BT30" s="176"/>
    </row>
    <row r="31" ht="22.5" customHeight="1">
      <c r="A31" s="176"/>
      <c r="B31" s="461"/>
      <c r="C31" s="461"/>
      <c r="D31" s="461"/>
      <c r="E31" s="461"/>
      <c r="F31" s="461"/>
      <c r="G31" s="461"/>
      <c r="H31" s="474"/>
      <c r="I31" s="474"/>
      <c r="J31" s="474"/>
      <c r="K31" s="474"/>
      <c r="L31" s="461"/>
      <c r="N31" s="462" t="s">
        <v>1414</v>
      </c>
      <c r="O31" s="467"/>
      <c r="P31" s="472"/>
      <c r="Q31" s="460" t="s">
        <v>3893</v>
      </c>
      <c r="R31" s="461"/>
      <c r="S31" s="461"/>
      <c r="T31" s="461"/>
      <c r="U31" s="461"/>
      <c r="V31" s="176"/>
      <c r="W31" s="176"/>
      <c r="X31" s="176"/>
      <c r="Y31" s="176"/>
      <c r="Z31" s="176"/>
      <c r="AA31" s="176"/>
      <c r="AB31" s="176"/>
      <c r="AC31" s="176"/>
      <c r="AD31" s="176"/>
      <c r="AE31" s="176"/>
      <c r="AF31" s="176"/>
      <c r="AG31" s="176"/>
      <c r="AH31" s="176"/>
      <c r="AI31" s="176"/>
      <c r="AJ31" s="176"/>
      <c r="AK31" s="176"/>
      <c r="AL31" s="176"/>
      <c r="AM31" s="176"/>
      <c r="AN31" s="176"/>
      <c r="AO31" s="176"/>
      <c r="AP31" s="176"/>
      <c r="AQ31" s="176"/>
      <c r="AR31" s="176"/>
      <c r="AS31" s="176"/>
      <c r="AT31" s="176"/>
      <c r="AU31" s="176"/>
      <c r="AV31" s="176"/>
      <c r="AW31" s="176"/>
      <c r="AX31" s="176"/>
      <c r="AY31" s="176"/>
      <c r="AZ31" s="176"/>
      <c r="BA31" s="176"/>
      <c r="BB31" s="176"/>
      <c r="BC31" s="176"/>
      <c r="BD31" s="176"/>
      <c r="BE31" s="176"/>
      <c r="BF31" s="176"/>
      <c r="BG31" s="176"/>
      <c r="BH31" s="176"/>
      <c r="BI31" s="176"/>
      <c r="BJ31" s="176"/>
      <c r="BK31" s="176"/>
      <c r="BL31" s="176"/>
      <c r="BM31" s="176"/>
      <c r="BN31" s="176"/>
      <c r="BO31" s="176"/>
      <c r="BP31" s="176"/>
      <c r="BQ31" s="176"/>
      <c r="BR31" s="176"/>
      <c r="BS31" s="176"/>
      <c r="BT31" s="176"/>
    </row>
    <row r="32" ht="22.5" customHeight="1">
      <c r="A32" s="176"/>
      <c r="B32" s="461"/>
      <c r="C32" s="461"/>
      <c r="D32" s="461"/>
      <c r="E32" s="461"/>
      <c r="F32" s="461"/>
      <c r="G32" s="461"/>
      <c r="H32" s="474"/>
      <c r="I32" s="474"/>
      <c r="J32" s="474"/>
      <c r="K32" s="474"/>
      <c r="L32" s="461"/>
      <c r="N32" s="462" t="s">
        <v>3894</v>
      </c>
      <c r="O32" s="467"/>
      <c r="P32" s="472"/>
      <c r="R32" s="461"/>
      <c r="S32" s="461"/>
      <c r="T32" s="461"/>
      <c r="U32" s="461"/>
      <c r="V32" s="176"/>
      <c r="W32" s="176"/>
      <c r="X32" s="176"/>
      <c r="Y32" s="176"/>
      <c r="Z32" s="176"/>
      <c r="AA32" s="176"/>
      <c r="AB32" s="176"/>
      <c r="AC32" s="176"/>
      <c r="AD32" s="176"/>
      <c r="AE32" s="176"/>
      <c r="AF32" s="176"/>
      <c r="AG32" s="176"/>
      <c r="AH32" s="176"/>
      <c r="AI32" s="176"/>
      <c r="AJ32" s="176"/>
      <c r="AK32" s="176"/>
      <c r="AL32" s="176"/>
      <c r="AM32" s="176"/>
      <c r="AN32" s="176"/>
      <c r="AO32" s="176"/>
      <c r="AP32" s="176"/>
      <c r="AQ32" s="176"/>
      <c r="AR32" s="176"/>
      <c r="AS32" s="176"/>
      <c r="AT32" s="176"/>
      <c r="AU32" s="176"/>
      <c r="AV32" s="176"/>
      <c r="AW32" s="176"/>
      <c r="AX32" s="176"/>
      <c r="AY32" s="176"/>
      <c r="AZ32" s="176"/>
      <c r="BA32" s="176"/>
      <c r="BB32" s="176"/>
      <c r="BC32" s="176"/>
      <c r="BD32" s="176"/>
      <c r="BE32" s="176"/>
      <c r="BF32" s="176"/>
      <c r="BG32" s="176"/>
      <c r="BH32" s="176"/>
      <c r="BI32" s="176"/>
      <c r="BJ32" s="176"/>
      <c r="BK32" s="176"/>
      <c r="BL32" s="176"/>
      <c r="BM32" s="176"/>
      <c r="BN32" s="176"/>
      <c r="BO32" s="176"/>
      <c r="BP32" s="176"/>
      <c r="BQ32" s="176"/>
      <c r="BR32" s="176"/>
      <c r="BS32" s="176"/>
      <c r="BT32" s="176"/>
    </row>
    <row r="33" ht="22.5" customHeight="1">
      <c r="A33" s="176"/>
      <c r="B33" s="461"/>
      <c r="C33" s="461"/>
      <c r="D33" s="461"/>
      <c r="E33" s="461"/>
      <c r="F33" s="461"/>
      <c r="G33" s="461"/>
      <c r="H33" s="474"/>
      <c r="I33" s="474"/>
      <c r="J33" s="474"/>
      <c r="K33" s="474"/>
      <c r="L33" s="461"/>
      <c r="N33" s="462" t="s">
        <v>2029</v>
      </c>
      <c r="O33" s="467"/>
      <c r="P33" s="472"/>
      <c r="Q33" s="476"/>
      <c r="R33" s="461"/>
      <c r="S33" s="461"/>
      <c r="T33" s="461"/>
      <c r="U33" s="461"/>
      <c r="V33" s="176"/>
      <c r="W33" s="176"/>
      <c r="X33" s="176"/>
      <c r="Y33" s="176"/>
      <c r="Z33" s="176"/>
      <c r="AA33" s="176"/>
      <c r="AB33" s="176"/>
      <c r="AC33" s="176"/>
      <c r="AD33" s="176"/>
      <c r="AE33" s="176"/>
      <c r="AF33" s="176"/>
      <c r="AG33" s="176"/>
      <c r="AH33" s="176"/>
      <c r="AI33" s="176"/>
      <c r="AJ33" s="176"/>
      <c r="AK33" s="176"/>
      <c r="AL33" s="176"/>
      <c r="AM33" s="176"/>
      <c r="AN33" s="176"/>
      <c r="AO33" s="176"/>
      <c r="AP33" s="176"/>
      <c r="AQ33" s="176"/>
      <c r="AR33" s="176"/>
      <c r="AS33" s="176"/>
      <c r="AT33" s="176"/>
      <c r="AU33" s="176"/>
      <c r="AV33" s="176"/>
      <c r="AW33" s="176"/>
      <c r="AX33" s="176"/>
      <c r="AY33" s="176"/>
      <c r="AZ33" s="176"/>
      <c r="BA33" s="176"/>
      <c r="BB33" s="176"/>
      <c r="BC33" s="176"/>
      <c r="BD33" s="176"/>
      <c r="BE33" s="176"/>
      <c r="BF33" s="176"/>
      <c r="BG33" s="176"/>
      <c r="BH33" s="176"/>
      <c r="BI33" s="176"/>
      <c r="BJ33" s="176"/>
      <c r="BK33" s="176"/>
      <c r="BL33" s="176"/>
      <c r="BM33" s="176"/>
      <c r="BN33" s="176"/>
      <c r="BO33" s="176"/>
      <c r="BP33" s="176"/>
      <c r="BQ33" s="176"/>
      <c r="BR33" s="176"/>
      <c r="BS33" s="176"/>
      <c r="BT33" s="176"/>
    </row>
    <row r="34" ht="22.5" customHeight="1">
      <c r="A34" s="176"/>
      <c r="B34" s="461"/>
      <c r="C34" s="461"/>
      <c r="D34" s="461"/>
      <c r="E34" s="461"/>
      <c r="F34" s="461"/>
      <c r="G34" s="461"/>
      <c r="H34" s="474"/>
      <c r="I34" s="474"/>
      <c r="J34" s="474"/>
      <c r="K34" s="474"/>
      <c r="L34" s="461"/>
      <c r="N34" s="462" t="s">
        <v>875</v>
      </c>
      <c r="O34" s="467"/>
      <c r="P34" s="472"/>
      <c r="Q34" s="476"/>
      <c r="R34" s="461"/>
      <c r="S34" s="461"/>
      <c r="T34" s="461"/>
      <c r="U34" s="461"/>
      <c r="V34" s="176"/>
      <c r="W34" s="176"/>
      <c r="X34" s="176"/>
      <c r="Y34" s="176"/>
      <c r="Z34" s="176"/>
      <c r="AA34" s="176"/>
      <c r="AB34" s="176"/>
      <c r="AC34" s="176"/>
      <c r="AD34" s="176"/>
      <c r="AE34" s="176"/>
      <c r="AF34" s="176"/>
      <c r="AG34" s="176"/>
      <c r="AH34" s="176"/>
      <c r="AI34" s="176"/>
      <c r="AJ34" s="176"/>
      <c r="AK34" s="176"/>
      <c r="AL34" s="176"/>
      <c r="AM34" s="176"/>
      <c r="AN34" s="176"/>
      <c r="AO34" s="176"/>
      <c r="AP34" s="176"/>
      <c r="AQ34" s="176"/>
      <c r="AR34" s="176"/>
      <c r="AS34" s="176"/>
      <c r="AT34" s="176"/>
      <c r="AU34" s="176"/>
      <c r="AV34" s="176"/>
      <c r="AW34" s="176"/>
      <c r="AX34" s="176"/>
      <c r="AY34" s="176"/>
      <c r="AZ34" s="176"/>
      <c r="BA34" s="176"/>
      <c r="BB34" s="176"/>
      <c r="BC34" s="176"/>
      <c r="BD34" s="176"/>
      <c r="BE34" s="176"/>
      <c r="BF34" s="176"/>
      <c r="BG34" s="176"/>
      <c r="BH34" s="176"/>
      <c r="BI34" s="176"/>
      <c r="BJ34" s="176"/>
      <c r="BK34" s="176"/>
      <c r="BL34" s="176"/>
      <c r="BM34" s="176"/>
      <c r="BN34" s="176"/>
      <c r="BO34" s="176"/>
      <c r="BP34" s="176"/>
      <c r="BQ34" s="176"/>
      <c r="BR34" s="176"/>
      <c r="BS34" s="176"/>
      <c r="BT34" s="176"/>
    </row>
    <row r="35" ht="22.5" customHeight="1">
      <c r="A35" s="176"/>
      <c r="B35" s="461"/>
      <c r="C35" s="461"/>
      <c r="D35" s="461"/>
      <c r="E35" s="461"/>
      <c r="F35" s="461"/>
      <c r="G35" s="461"/>
      <c r="H35" s="474"/>
      <c r="I35" s="474"/>
      <c r="J35" s="474"/>
      <c r="K35" s="474"/>
      <c r="L35" s="461"/>
      <c r="N35" s="462" t="s">
        <v>1893</v>
      </c>
      <c r="O35" s="467"/>
      <c r="P35" s="472"/>
      <c r="Q35" s="476"/>
      <c r="R35" s="461"/>
      <c r="S35" s="461"/>
      <c r="T35" s="461"/>
      <c r="U35" s="461"/>
      <c r="V35" s="176"/>
      <c r="W35" s="176"/>
      <c r="X35" s="176"/>
      <c r="Y35" s="176"/>
      <c r="Z35" s="176"/>
      <c r="AA35" s="176"/>
      <c r="AB35" s="176"/>
      <c r="AC35" s="176"/>
      <c r="AD35" s="176"/>
      <c r="AE35" s="176"/>
      <c r="AF35" s="176"/>
      <c r="AG35" s="176"/>
      <c r="AH35" s="176"/>
      <c r="AI35" s="176"/>
      <c r="AJ35" s="176"/>
      <c r="AK35" s="176"/>
      <c r="AL35" s="176"/>
      <c r="AM35" s="176"/>
      <c r="AN35" s="176"/>
      <c r="AO35" s="176"/>
      <c r="AP35" s="176"/>
      <c r="AQ35" s="176"/>
      <c r="AR35" s="176"/>
      <c r="AS35" s="176"/>
      <c r="AT35" s="176"/>
      <c r="AU35" s="176"/>
      <c r="AV35" s="176"/>
      <c r="AW35" s="176"/>
      <c r="AX35" s="176"/>
      <c r="AY35" s="176"/>
      <c r="AZ35" s="176"/>
      <c r="BA35" s="176"/>
      <c r="BB35" s="176"/>
      <c r="BC35" s="176"/>
      <c r="BD35" s="176"/>
      <c r="BE35" s="176"/>
      <c r="BF35" s="176"/>
      <c r="BG35" s="176"/>
      <c r="BH35" s="176"/>
      <c r="BI35" s="176"/>
      <c r="BJ35" s="176"/>
      <c r="BK35" s="176"/>
      <c r="BL35" s="176"/>
      <c r="BM35" s="176"/>
      <c r="BN35" s="176"/>
      <c r="BO35" s="176"/>
      <c r="BP35" s="176"/>
      <c r="BQ35" s="176"/>
      <c r="BR35" s="176"/>
      <c r="BS35" s="176"/>
      <c r="BT35" s="176"/>
    </row>
    <row r="36" ht="22.5" customHeight="1">
      <c r="A36" s="176"/>
      <c r="B36" s="461"/>
      <c r="C36" s="461"/>
      <c r="D36" s="461"/>
      <c r="E36" s="461"/>
      <c r="F36" s="461"/>
      <c r="G36" s="461"/>
      <c r="H36" s="474"/>
      <c r="I36" s="474"/>
      <c r="J36" s="474"/>
      <c r="K36" s="474"/>
      <c r="L36" s="461"/>
      <c r="N36" s="462" t="s">
        <v>2349</v>
      </c>
      <c r="O36" s="467"/>
      <c r="P36" s="472"/>
      <c r="Q36" s="476"/>
      <c r="R36" s="461"/>
      <c r="S36" s="461"/>
      <c r="T36" s="461"/>
      <c r="U36" s="461"/>
      <c r="V36" s="176"/>
      <c r="W36" s="176"/>
      <c r="X36" s="176"/>
      <c r="Y36" s="176"/>
      <c r="Z36" s="176"/>
      <c r="AA36" s="176"/>
      <c r="AB36" s="176"/>
      <c r="AC36" s="176"/>
      <c r="AD36" s="176"/>
      <c r="AE36" s="176"/>
      <c r="AF36" s="176"/>
      <c r="AG36" s="176"/>
      <c r="AH36" s="176"/>
      <c r="AI36" s="176"/>
      <c r="AJ36" s="176"/>
      <c r="AK36" s="176"/>
      <c r="AL36" s="176"/>
      <c r="AM36" s="176"/>
      <c r="AN36" s="176"/>
      <c r="AO36" s="176"/>
      <c r="AP36" s="176"/>
      <c r="AQ36" s="176"/>
      <c r="AR36" s="176"/>
      <c r="AS36" s="176"/>
      <c r="AT36" s="176"/>
      <c r="AU36" s="176"/>
      <c r="AV36" s="176"/>
      <c r="AW36" s="176"/>
      <c r="AX36" s="176"/>
      <c r="AY36" s="176"/>
      <c r="AZ36" s="176"/>
      <c r="BA36" s="176"/>
      <c r="BB36" s="176"/>
      <c r="BC36" s="176"/>
      <c r="BD36" s="176"/>
      <c r="BE36" s="176"/>
      <c r="BF36" s="176"/>
      <c r="BG36" s="176"/>
      <c r="BH36" s="176"/>
      <c r="BI36" s="176"/>
      <c r="BJ36" s="176"/>
      <c r="BK36" s="176"/>
      <c r="BL36" s="176"/>
      <c r="BM36" s="176"/>
      <c r="BN36" s="176"/>
      <c r="BO36" s="176"/>
      <c r="BP36" s="176"/>
      <c r="BQ36" s="176"/>
      <c r="BR36" s="176"/>
      <c r="BS36" s="176"/>
      <c r="BT36" s="176"/>
    </row>
    <row r="37" ht="22.5" customHeight="1">
      <c r="A37" s="176"/>
      <c r="B37" s="461"/>
      <c r="C37" s="461"/>
      <c r="D37" s="461"/>
      <c r="E37" s="461"/>
      <c r="F37" s="461"/>
      <c r="G37" s="461"/>
      <c r="H37" s="474"/>
      <c r="I37" s="474"/>
      <c r="J37" s="474"/>
      <c r="K37" s="474"/>
      <c r="L37" s="461"/>
      <c r="N37" s="462" t="s">
        <v>2351</v>
      </c>
      <c r="O37" s="467"/>
      <c r="P37" s="472"/>
      <c r="Q37" s="476"/>
      <c r="R37" s="461"/>
      <c r="S37" s="461"/>
      <c r="T37" s="461"/>
      <c r="U37" s="461"/>
      <c r="V37" s="176"/>
      <c r="W37" s="176"/>
      <c r="X37" s="176"/>
      <c r="Y37" s="176"/>
      <c r="Z37" s="176"/>
      <c r="AA37" s="176"/>
      <c r="AB37" s="176"/>
      <c r="AC37" s="176"/>
      <c r="AD37" s="176"/>
      <c r="AE37" s="176"/>
      <c r="AF37" s="176"/>
      <c r="AG37" s="176"/>
      <c r="AH37" s="176"/>
      <c r="AI37" s="176"/>
      <c r="AJ37" s="176"/>
      <c r="AK37" s="176"/>
      <c r="AL37" s="176"/>
      <c r="AM37" s="176"/>
      <c r="AN37" s="176"/>
      <c r="AO37" s="176"/>
      <c r="AP37" s="176"/>
      <c r="AQ37" s="176"/>
      <c r="AR37" s="176"/>
      <c r="AS37" s="176"/>
      <c r="AT37" s="176"/>
      <c r="AU37" s="176"/>
      <c r="AV37" s="176"/>
      <c r="AW37" s="176"/>
      <c r="AX37" s="176"/>
      <c r="AY37" s="176"/>
      <c r="AZ37" s="176"/>
      <c r="BA37" s="176"/>
      <c r="BB37" s="176"/>
      <c r="BC37" s="176"/>
      <c r="BD37" s="176"/>
      <c r="BE37" s="176"/>
      <c r="BF37" s="176"/>
      <c r="BG37" s="176"/>
      <c r="BH37" s="176"/>
      <c r="BI37" s="176"/>
      <c r="BJ37" s="176"/>
      <c r="BK37" s="176"/>
      <c r="BL37" s="176"/>
      <c r="BM37" s="176"/>
      <c r="BN37" s="176"/>
      <c r="BO37" s="176"/>
      <c r="BP37" s="176"/>
      <c r="BQ37" s="176"/>
      <c r="BR37" s="176"/>
      <c r="BS37" s="176"/>
      <c r="BT37" s="176"/>
    </row>
    <row r="38" ht="22.5" customHeight="1">
      <c r="A38" s="176"/>
      <c r="B38" s="461"/>
      <c r="C38" s="461"/>
      <c r="D38" s="461"/>
      <c r="E38" s="461"/>
      <c r="F38" s="461"/>
      <c r="G38" s="461"/>
      <c r="H38" s="474"/>
      <c r="I38" s="474"/>
      <c r="J38" s="474"/>
      <c r="K38" s="474"/>
      <c r="L38" s="461"/>
      <c r="N38" s="462" t="s">
        <v>1886</v>
      </c>
      <c r="O38" s="467"/>
      <c r="P38" s="472"/>
      <c r="Q38" s="476"/>
      <c r="R38" s="461"/>
      <c r="S38" s="461"/>
      <c r="T38" s="461"/>
      <c r="U38" s="461"/>
      <c r="V38" s="176"/>
      <c r="W38" s="176"/>
      <c r="X38" s="176"/>
      <c r="Y38" s="176"/>
      <c r="Z38" s="176"/>
      <c r="AA38" s="176"/>
      <c r="AB38" s="176"/>
      <c r="AC38" s="176"/>
      <c r="AD38" s="176"/>
      <c r="AE38" s="176"/>
      <c r="AF38" s="176"/>
      <c r="AG38" s="176"/>
      <c r="AH38" s="176"/>
      <c r="AI38" s="176"/>
      <c r="AJ38" s="176"/>
      <c r="AK38" s="176"/>
      <c r="AL38" s="176"/>
      <c r="AM38" s="176"/>
      <c r="AN38" s="176"/>
      <c r="AO38" s="176"/>
      <c r="AP38" s="176"/>
      <c r="AQ38" s="176"/>
      <c r="AR38" s="176"/>
      <c r="AS38" s="176"/>
      <c r="AT38" s="176"/>
      <c r="AU38" s="176"/>
      <c r="AV38" s="176"/>
      <c r="AW38" s="176"/>
      <c r="AX38" s="176"/>
      <c r="AY38" s="176"/>
      <c r="AZ38" s="176"/>
      <c r="BA38" s="176"/>
      <c r="BB38" s="176"/>
      <c r="BC38" s="176"/>
      <c r="BD38" s="176"/>
      <c r="BE38" s="176"/>
      <c r="BF38" s="176"/>
      <c r="BG38" s="176"/>
      <c r="BH38" s="176"/>
      <c r="BI38" s="176"/>
      <c r="BJ38" s="176"/>
      <c r="BK38" s="176"/>
      <c r="BL38" s="176"/>
      <c r="BM38" s="176"/>
      <c r="BN38" s="176"/>
      <c r="BO38" s="176"/>
      <c r="BP38" s="176"/>
      <c r="BQ38" s="176"/>
      <c r="BR38" s="176"/>
      <c r="BS38" s="176"/>
      <c r="BT38" s="176"/>
    </row>
    <row r="39" ht="22.5" customHeight="1">
      <c r="A39" s="176"/>
      <c r="B39" s="477"/>
      <c r="C39" s="461"/>
      <c r="D39" s="461"/>
      <c r="E39" s="461"/>
      <c r="F39" s="461"/>
      <c r="G39" s="461"/>
      <c r="H39" s="474"/>
      <c r="I39" s="474"/>
      <c r="J39" s="474"/>
      <c r="K39" s="474"/>
      <c r="L39" s="461"/>
      <c r="N39" s="462" t="s">
        <v>722</v>
      </c>
      <c r="O39" s="467"/>
      <c r="P39" s="472"/>
      <c r="Q39" s="476"/>
      <c r="R39" s="461"/>
      <c r="S39" s="461"/>
      <c r="T39" s="461"/>
      <c r="U39" s="461"/>
      <c r="V39" s="176"/>
      <c r="W39" s="176"/>
      <c r="X39" s="176"/>
      <c r="Y39" s="176"/>
      <c r="Z39" s="176"/>
      <c r="AA39" s="176"/>
      <c r="AB39" s="176"/>
      <c r="AC39" s="176"/>
      <c r="AD39" s="176"/>
      <c r="AE39" s="176"/>
      <c r="AF39" s="176"/>
      <c r="AG39" s="176"/>
      <c r="AH39" s="176"/>
      <c r="AI39" s="176"/>
      <c r="AJ39" s="176"/>
      <c r="AK39" s="176"/>
      <c r="AL39" s="176"/>
      <c r="AM39" s="176"/>
      <c r="AN39" s="176"/>
      <c r="AO39" s="176"/>
      <c r="AP39" s="176"/>
      <c r="AQ39" s="176"/>
      <c r="AR39" s="176"/>
      <c r="AS39" s="176"/>
      <c r="AT39" s="176"/>
      <c r="AU39" s="176"/>
      <c r="AV39" s="176"/>
      <c r="AW39" s="176"/>
      <c r="AX39" s="176"/>
      <c r="AY39" s="176"/>
      <c r="AZ39" s="176"/>
      <c r="BA39" s="176"/>
      <c r="BB39" s="176"/>
      <c r="BC39" s="176"/>
      <c r="BD39" s="176"/>
      <c r="BE39" s="176"/>
      <c r="BF39" s="176"/>
      <c r="BG39" s="176"/>
      <c r="BH39" s="176"/>
      <c r="BI39" s="176"/>
      <c r="BJ39" s="176"/>
      <c r="BK39" s="176"/>
      <c r="BL39" s="176"/>
      <c r="BM39" s="176"/>
      <c r="BN39" s="176"/>
      <c r="BO39" s="176"/>
      <c r="BP39" s="176"/>
      <c r="BQ39" s="176"/>
      <c r="BR39" s="176"/>
      <c r="BS39" s="176"/>
      <c r="BT39" s="176"/>
    </row>
    <row r="40" ht="22.5" customHeight="1">
      <c r="A40" s="176"/>
      <c r="B40" s="461"/>
      <c r="C40" s="461"/>
      <c r="D40" s="461"/>
      <c r="E40" s="461"/>
      <c r="F40" s="461"/>
      <c r="G40" s="461"/>
      <c r="H40" s="474"/>
      <c r="I40" s="474"/>
      <c r="J40" s="474"/>
      <c r="K40" s="474"/>
      <c r="L40" s="461"/>
      <c r="N40" s="462" t="s">
        <v>3895</v>
      </c>
      <c r="O40" s="467"/>
      <c r="P40" s="472"/>
      <c r="Q40" s="476"/>
      <c r="R40" s="461"/>
      <c r="S40" s="461"/>
      <c r="T40" s="461"/>
      <c r="U40" s="461"/>
      <c r="V40" s="176"/>
      <c r="W40" s="176"/>
      <c r="X40" s="176"/>
      <c r="Y40" s="176"/>
      <c r="Z40" s="176"/>
      <c r="AA40" s="176"/>
      <c r="AB40" s="176"/>
      <c r="AC40" s="176"/>
      <c r="AD40" s="176"/>
      <c r="AE40" s="176"/>
      <c r="AF40" s="176"/>
      <c r="AG40" s="176"/>
      <c r="AH40" s="176"/>
      <c r="AI40" s="176"/>
      <c r="AJ40" s="176"/>
      <c r="AK40" s="176"/>
      <c r="AL40" s="176"/>
      <c r="AM40" s="176"/>
      <c r="AN40" s="176"/>
      <c r="AO40" s="176"/>
      <c r="AP40" s="176"/>
      <c r="AQ40" s="176"/>
      <c r="AR40" s="176"/>
      <c r="AS40" s="176"/>
      <c r="AT40" s="176"/>
      <c r="AU40" s="176"/>
      <c r="AV40" s="176"/>
      <c r="AW40" s="176"/>
      <c r="AX40" s="176"/>
      <c r="AY40" s="176"/>
      <c r="AZ40" s="176"/>
      <c r="BA40" s="176"/>
      <c r="BB40" s="176"/>
      <c r="BC40" s="176"/>
      <c r="BD40" s="176"/>
      <c r="BE40" s="176"/>
      <c r="BF40" s="176"/>
      <c r="BG40" s="176"/>
      <c r="BH40" s="176"/>
      <c r="BI40" s="176"/>
      <c r="BJ40" s="176"/>
      <c r="BK40" s="176"/>
      <c r="BL40" s="176"/>
      <c r="BM40" s="176"/>
      <c r="BN40" s="176"/>
      <c r="BO40" s="176"/>
      <c r="BP40" s="176"/>
      <c r="BQ40" s="176"/>
      <c r="BR40" s="176"/>
      <c r="BS40" s="176"/>
      <c r="BT40" s="176"/>
    </row>
    <row r="41" ht="22.5" customHeight="1">
      <c r="A41" s="176"/>
      <c r="B41" s="461"/>
      <c r="C41" s="461"/>
      <c r="D41" s="461"/>
      <c r="E41" s="461"/>
      <c r="F41" s="461"/>
      <c r="G41" s="461"/>
      <c r="H41" s="474"/>
      <c r="I41" s="474"/>
      <c r="J41" s="474"/>
      <c r="K41" s="474"/>
      <c r="L41" s="461"/>
      <c r="N41" s="462" t="s">
        <v>1893</v>
      </c>
      <c r="O41" s="467"/>
      <c r="P41" s="472"/>
      <c r="Q41" s="476"/>
      <c r="R41" s="461"/>
      <c r="S41" s="461"/>
      <c r="T41" s="461"/>
      <c r="U41" s="461"/>
      <c r="V41" s="176"/>
      <c r="W41" s="176"/>
      <c r="X41" s="176"/>
      <c r="Y41" s="176"/>
      <c r="Z41" s="176"/>
      <c r="AA41" s="176"/>
      <c r="AB41" s="176"/>
      <c r="AC41" s="176"/>
      <c r="AD41" s="176"/>
      <c r="AE41" s="176"/>
      <c r="AF41" s="176"/>
      <c r="AG41" s="176"/>
      <c r="AH41" s="176"/>
      <c r="AI41" s="176"/>
      <c r="AJ41" s="176"/>
      <c r="AK41" s="176"/>
      <c r="AL41" s="176"/>
      <c r="AM41" s="176"/>
      <c r="AN41" s="176"/>
      <c r="AO41" s="176"/>
      <c r="AP41" s="176"/>
      <c r="AQ41" s="176"/>
      <c r="AR41" s="176"/>
      <c r="AS41" s="176"/>
      <c r="AT41" s="176"/>
      <c r="AU41" s="176"/>
      <c r="AV41" s="176"/>
      <c r="AW41" s="176"/>
      <c r="AX41" s="176"/>
      <c r="AY41" s="176"/>
      <c r="AZ41" s="176"/>
      <c r="BA41" s="176"/>
      <c r="BB41" s="176"/>
      <c r="BC41" s="176"/>
      <c r="BD41" s="176"/>
      <c r="BE41" s="176"/>
      <c r="BF41" s="176"/>
      <c r="BG41" s="176"/>
      <c r="BH41" s="176"/>
      <c r="BI41" s="176"/>
      <c r="BJ41" s="176"/>
      <c r="BK41" s="176"/>
      <c r="BL41" s="176"/>
      <c r="BM41" s="176"/>
      <c r="BN41" s="176"/>
      <c r="BO41" s="176"/>
      <c r="BP41" s="176"/>
      <c r="BQ41" s="176"/>
      <c r="BR41" s="176"/>
      <c r="BS41" s="176"/>
      <c r="BT41" s="176"/>
    </row>
    <row r="42" ht="22.5" customHeight="1">
      <c r="A42" s="176"/>
      <c r="B42" s="461"/>
      <c r="C42" s="461"/>
      <c r="D42" s="461"/>
      <c r="E42" s="461"/>
      <c r="F42" s="461"/>
      <c r="G42" s="461"/>
      <c r="H42" s="474"/>
      <c r="I42" s="474"/>
      <c r="J42" s="474"/>
      <c r="K42" s="474"/>
      <c r="L42" s="461"/>
      <c r="N42" s="462" t="s">
        <v>1896</v>
      </c>
      <c r="O42" s="467"/>
      <c r="P42" s="472"/>
      <c r="Q42" s="476"/>
      <c r="R42" s="461"/>
      <c r="S42" s="461"/>
      <c r="T42" s="461"/>
      <c r="U42" s="461"/>
      <c r="V42" s="176"/>
      <c r="W42" s="176"/>
      <c r="X42" s="176"/>
      <c r="Y42" s="176"/>
      <c r="Z42" s="176"/>
      <c r="AA42" s="176"/>
      <c r="AB42" s="176"/>
      <c r="AC42" s="176"/>
      <c r="AD42" s="176"/>
      <c r="AE42" s="176"/>
      <c r="AF42" s="176"/>
      <c r="AG42" s="176"/>
      <c r="AH42" s="176"/>
      <c r="AI42" s="176"/>
      <c r="AJ42" s="176"/>
      <c r="AK42" s="176"/>
      <c r="AL42" s="176"/>
      <c r="AM42" s="176"/>
      <c r="AN42" s="176"/>
      <c r="AO42" s="176"/>
      <c r="AP42" s="176"/>
      <c r="AQ42" s="176"/>
      <c r="AR42" s="176"/>
      <c r="AS42" s="176"/>
      <c r="AT42" s="176"/>
      <c r="AU42" s="176"/>
      <c r="AV42" s="176"/>
      <c r="AW42" s="176"/>
      <c r="AX42" s="176"/>
      <c r="AY42" s="176"/>
      <c r="AZ42" s="176"/>
      <c r="BA42" s="176"/>
      <c r="BB42" s="176"/>
      <c r="BC42" s="176"/>
      <c r="BD42" s="176"/>
      <c r="BE42" s="176"/>
      <c r="BF42" s="176"/>
      <c r="BG42" s="176"/>
      <c r="BH42" s="176"/>
      <c r="BI42" s="176"/>
      <c r="BJ42" s="176"/>
      <c r="BK42" s="176"/>
      <c r="BL42" s="176"/>
      <c r="BM42" s="176"/>
      <c r="BN42" s="176"/>
      <c r="BO42" s="176"/>
      <c r="BP42" s="176"/>
      <c r="BQ42" s="176"/>
      <c r="BR42" s="176"/>
      <c r="BS42" s="176"/>
      <c r="BT42" s="176"/>
    </row>
    <row r="43" ht="22.5" customHeight="1">
      <c r="A43" s="176"/>
      <c r="B43" s="461"/>
      <c r="C43" s="461"/>
      <c r="D43" s="461"/>
      <c r="E43" s="461"/>
      <c r="F43" s="461"/>
      <c r="G43" s="461"/>
      <c r="H43" s="474"/>
      <c r="I43" s="474"/>
      <c r="J43" s="474"/>
      <c r="K43" s="474"/>
      <c r="L43" s="461"/>
      <c r="N43" s="462" t="s">
        <v>1899</v>
      </c>
      <c r="O43" s="467"/>
      <c r="P43" s="472"/>
      <c r="Q43" s="476"/>
      <c r="R43" s="461"/>
      <c r="S43" s="461"/>
      <c r="T43" s="461"/>
      <c r="U43" s="461"/>
      <c r="V43" s="176"/>
      <c r="W43" s="176"/>
      <c r="X43" s="176"/>
      <c r="Y43" s="176"/>
      <c r="Z43" s="176"/>
      <c r="AA43" s="176"/>
      <c r="AB43" s="176"/>
      <c r="AC43" s="176"/>
      <c r="AD43" s="176"/>
      <c r="AE43" s="176"/>
      <c r="AF43" s="176"/>
      <c r="AG43" s="176"/>
      <c r="AH43" s="176"/>
      <c r="AI43" s="176"/>
      <c r="AJ43" s="176"/>
      <c r="AK43" s="176"/>
      <c r="AL43" s="176"/>
      <c r="AM43" s="176"/>
      <c r="AN43" s="176"/>
      <c r="AO43" s="176"/>
      <c r="AP43" s="176"/>
      <c r="AQ43" s="176"/>
      <c r="AR43" s="176"/>
      <c r="AS43" s="176"/>
      <c r="AT43" s="176"/>
      <c r="AU43" s="176"/>
      <c r="AV43" s="176"/>
      <c r="AW43" s="176"/>
      <c r="AX43" s="176"/>
      <c r="AY43" s="176"/>
      <c r="AZ43" s="176"/>
      <c r="BA43" s="176"/>
      <c r="BB43" s="176"/>
      <c r="BC43" s="176"/>
      <c r="BD43" s="176"/>
      <c r="BE43" s="176"/>
      <c r="BF43" s="176"/>
      <c r="BG43" s="176"/>
      <c r="BH43" s="176"/>
      <c r="BI43" s="176"/>
      <c r="BJ43" s="176"/>
      <c r="BK43" s="176"/>
      <c r="BL43" s="176"/>
      <c r="BM43" s="176"/>
      <c r="BN43" s="176"/>
      <c r="BO43" s="176"/>
      <c r="BP43" s="176"/>
      <c r="BQ43" s="176"/>
      <c r="BR43" s="176"/>
      <c r="BS43" s="176"/>
      <c r="BT43" s="176"/>
    </row>
    <row r="44" ht="22.5" customHeight="1">
      <c r="A44" s="176"/>
      <c r="B44" s="461"/>
      <c r="C44" s="461"/>
      <c r="D44" s="461"/>
      <c r="E44" s="461"/>
      <c r="F44" s="474"/>
      <c r="G44" s="474"/>
      <c r="H44" s="474"/>
      <c r="I44" s="474"/>
      <c r="J44" s="474"/>
      <c r="K44" s="474"/>
      <c r="L44" s="461"/>
      <c r="N44" s="462" t="s">
        <v>1905</v>
      </c>
      <c r="O44" s="467"/>
      <c r="P44" s="472"/>
      <c r="Q44" s="476"/>
      <c r="R44" s="461"/>
      <c r="S44" s="461"/>
      <c r="T44" s="461"/>
      <c r="U44" s="461"/>
      <c r="V44" s="176"/>
      <c r="W44" s="176"/>
      <c r="X44" s="176"/>
      <c r="Y44" s="176"/>
      <c r="Z44" s="176"/>
      <c r="AA44" s="176"/>
      <c r="AB44" s="176"/>
      <c r="AC44" s="176"/>
      <c r="AD44" s="176"/>
      <c r="AE44" s="176"/>
      <c r="AF44" s="176"/>
      <c r="AG44" s="176"/>
      <c r="AH44" s="176"/>
      <c r="AI44" s="176"/>
      <c r="AJ44" s="176"/>
      <c r="AK44" s="176"/>
      <c r="AL44" s="176"/>
      <c r="AM44" s="176"/>
      <c r="AN44" s="176"/>
      <c r="AO44" s="176"/>
      <c r="AP44" s="176"/>
      <c r="AQ44" s="176"/>
      <c r="AR44" s="176"/>
      <c r="AS44" s="176"/>
      <c r="AT44" s="176"/>
      <c r="AU44" s="176"/>
      <c r="AV44" s="176"/>
      <c r="AW44" s="176"/>
      <c r="AX44" s="176"/>
      <c r="AY44" s="176"/>
      <c r="AZ44" s="176"/>
      <c r="BA44" s="176"/>
      <c r="BB44" s="176"/>
      <c r="BC44" s="176"/>
      <c r="BD44" s="176"/>
      <c r="BE44" s="176"/>
      <c r="BF44" s="176"/>
      <c r="BG44" s="176"/>
      <c r="BH44" s="176"/>
      <c r="BI44" s="176"/>
      <c r="BJ44" s="176"/>
      <c r="BK44" s="176"/>
      <c r="BL44" s="176"/>
      <c r="BM44" s="176"/>
      <c r="BN44" s="176"/>
      <c r="BO44" s="176"/>
      <c r="BP44" s="176"/>
      <c r="BQ44" s="176"/>
      <c r="BR44" s="176"/>
      <c r="BS44" s="176"/>
      <c r="BT44" s="176"/>
    </row>
    <row r="45" ht="22.5" customHeight="1">
      <c r="A45" s="176"/>
      <c r="B45" s="461"/>
      <c r="C45" s="461"/>
      <c r="D45" s="461"/>
      <c r="E45" s="461"/>
      <c r="F45" s="474"/>
      <c r="G45" s="474"/>
      <c r="H45" s="474"/>
      <c r="I45" s="474"/>
      <c r="J45" s="474"/>
      <c r="K45" s="474"/>
      <c r="L45" s="461"/>
      <c r="N45" s="462" t="s">
        <v>626</v>
      </c>
      <c r="O45" s="467"/>
      <c r="P45" s="472"/>
      <c r="Q45" s="476"/>
      <c r="R45" s="461"/>
      <c r="S45" s="461"/>
      <c r="T45" s="461"/>
      <c r="U45" s="461"/>
      <c r="V45" s="176"/>
      <c r="W45" s="176"/>
      <c r="X45" s="176"/>
      <c r="Y45" s="176"/>
      <c r="Z45" s="176"/>
      <c r="AA45" s="176"/>
      <c r="AB45" s="176"/>
      <c r="AC45" s="176"/>
      <c r="AD45" s="176"/>
      <c r="AE45" s="176"/>
      <c r="AF45" s="176"/>
      <c r="AG45" s="176"/>
      <c r="AH45" s="176"/>
      <c r="AI45" s="176"/>
      <c r="AJ45" s="176"/>
      <c r="AK45" s="176"/>
      <c r="AL45" s="176"/>
      <c r="AM45" s="176"/>
      <c r="AN45" s="176"/>
      <c r="AO45" s="176"/>
      <c r="AP45" s="176"/>
      <c r="AQ45" s="176"/>
      <c r="AR45" s="176"/>
      <c r="AS45" s="176"/>
      <c r="AT45" s="176"/>
      <c r="AU45" s="176"/>
      <c r="AV45" s="176"/>
      <c r="AW45" s="176"/>
      <c r="AX45" s="176"/>
      <c r="AY45" s="176"/>
      <c r="AZ45" s="176"/>
      <c r="BA45" s="176"/>
      <c r="BB45" s="176"/>
      <c r="BC45" s="176"/>
      <c r="BD45" s="176"/>
      <c r="BE45" s="176"/>
      <c r="BF45" s="176"/>
      <c r="BG45" s="176"/>
      <c r="BH45" s="176"/>
      <c r="BI45" s="176"/>
      <c r="BJ45" s="176"/>
      <c r="BK45" s="176"/>
      <c r="BL45" s="176"/>
      <c r="BM45" s="176"/>
      <c r="BN45" s="176"/>
      <c r="BO45" s="176"/>
      <c r="BP45" s="176"/>
      <c r="BQ45" s="176"/>
      <c r="BR45" s="176"/>
      <c r="BS45" s="176"/>
      <c r="BT45" s="176"/>
    </row>
    <row r="46" ht="22.5" customHeight="1">
      <c r="A46" s="176"/>
      <c r="B46" s="461"/>
      <c r="C46" s="461"/>
      <c r="D46" s="461"/>
      <c r="E46" s="461"/>
      <c r="F46" s="461"/>
      <c r="G46" s="461"/>
      <c r="H46" s="474"/>
      <c r="I46" s="474"/>
      <c r="J46" s="474"/>
      <c r="K46" s="474"/>
      <c r="L46" s="461"/>
      <c r="N46" s="462" t="s">
        <v>1371</v>
      </c>
      <c r="O46" s="478"/>
      <c r="P46" s="472"/>
      <c r="Q46" s="476"/>
      <c r="R46" s="461"/>
      <c r="S46" s="461"/>
      <c r="T46" s="461"/>
      <c r="U46" s="461"/>
      <c r="V46" s="176"/>
      <c r="W46" s="176"/>
      <c r="X46" s="176"/>
      <c r="Y46" s="176"/>
      <c r="Z46" s="176"/>
      <c r="AA46" s="176"/>
      <c r="AB46" s="176"/>
      <c r="AC46" s="176"/>
      <c r="AD46" s="176"/>
      <c r="AE46" s="176"/>
      <c r="AF46" s="176"/>
      <c r="AG46" s="176"/>
      <c r="AH46" s="176"/>
      <c r="AI46" s="176"/>
      <c r="AJ46" s="176"/>
      <c r="AK46" s="176"/>
      <c r="AL46" s="176"/>
      <c r="AM46" s="176"/>
      <c r="AN46" s="176"/>
      <c r="AO46" s="176"/>
      <c r="AP46" s="176"/>
      <c r="AQ46" s="176"/>
      <c r="AR46" s="176"/>
      <c r="AS46" s="176"/>
      <c r="AT46" s="176"/>
      <c r="AU46" s="176"/>
      <c r="AV46" s="176"/>
      <c r="AW46" s="176"/>
      <c r="AX46" s="176"/>
      <c r="AY46" s="176"/>
      <c r="AZ46" s="176"/>
      <c r="BA46" s="176"/>
      <c r="BB46" s="176"/>
      <c r="BC46" s="176"/>
      <c r="BD46" s="176"/>
      <c r="BE46" s="176"/>
      <c r="BF46" s="176"/>
      <c r="BG46" s="176"/>
      <c r="BH46" s="176"/>
      <c r="BI46" s="176"/>
      <c r="BJ46" s="176"/>
      <c r="BK46" s="176"/>
      <c r="BL46" s="176"/>
      <c r="BM46" s="176"/>
      <c r="BN46" s="176"/>
      <c r="BO46" s="176"/>
      <c r="BP46" s="176"/>
      <c r="BQ46" s="176"/>
      <c r="BR46" s="176"/>
      <c r="BS46" s="176"/>
      <c r="BT46" s="176"/>
    </row>
    <row r="47" ht="22.5" customHeight="1">
      <c r="A47" s="176"/>
      <c r="B47" s="461"/>
      <c r="C47" s="461"/>
      <c r="D47" s="461"/>
      <c r="E47" s="461"/>
      <c r="F47" s="474"/>
      <c r="G47" s="474"/>
      <c r="H47" s="474"/>
      <c r="I47" s="474"/>
      <c r="J47" s="474"/>
      <c r="K47" s="474"/>
      <c r="L47" s="461"/>
      <c r="N47" s="462" t="s">
        <v>2134</v>
      </c>
      <c r="O47" s="461"/>
      <c r="P47" s="472"/>
      <c r="Q47" s="476"/>
      <c r="R47" s="461"/>
      <c r="S47" s="461"/>
      <c r="T47" s="461"/>
      <c r="U47" s="461"/>
      <c r="V47" s="176"/>
      <c r="W47" s="176"/>
      <c r="X47" s="176"/>
      <c r="Y47" s="176"/>
      <c r="Z47" s="176"/>
      <c r="AA47" s="176"/>
      <c r="AB47" s="176"/>
      <c r="AC47" s="176"/>
      <c r="AD47" s="176"/>
      <c r="AE47" s="176"/>
      <c r="AF47" s="176"/>
      <c r="AG47" s="176"/>
      <c r="AH47" s="176"/>
      <c r="AI47" s="176"/>
      <c r="AJ47" s="176"/>
      <c r="AK47" s="176"/>
      <c r="AL47" s="176"/>
      <c r="AM47" s="176"/>
      <c r="AN47" s="176"/>
      <c r="AO47" s="176"/>
      <c r="AP47" s="176"/>
      <c r="AQ47" s="176"/>
      <c r="AR47" s="176"/>
      <c r="AS47" s="176"/>
      <c r="AT47" s="176"/>
      <c r="AU47" s="176"/>
      <c r="AV47" s="176"/>
      <c r="AW47" s="176"/>
      <c r="AX47" s="176"/>
      <c r="AY47" s="176"/>
      <c r="AZ47" s="176"/>
      <c r="BA47" s="176"/>
      <c r="BB47" s="176"/>
      <c r="BC47" s="176"/>
      <c r="BD47" s="176"/>
      <c r="BE47" s="176"/>
      <c r="BF47" s="176"/>
      <c r="BG47" s="176"/>
      <c r="BH47" s="176"/>
      <c r="BI47" s="176"/>
      <c r="BJ47" s="176"/>
      <c r="BK47" s="176"/>
      <c r="BL47" s="176"/>
      <c r="BM47" s="176"/>
      <c r="BN47" s="176"/>
      <c r="BO47" s="176"/>
      <c r="BP47" s="176"/>
      <c r="BQ47" s="176"/>
      <c r="BR47" s="176"/>
      <c r="BS47" s="176"/>
      <c r="BT47" s="176"/>
    </row>
    <row r="48" ht="22.5" customHeight="1">
      <c r="A48" s="176"/>
      <c r="B48" s="461"/>
      <c r="C48" s="461"/>
      <c r="D48" s="461"/>
      <c r="E48" s="461"/>
      <c r="F48" s="474"/>
      <c r="G48" s="474"/>
      <c r="H48" s="474"/>
      <c r="I48" s="474"/>
      <c r="J48" s="474"/>
      <c r="K48" s="474"/>
      <c r="L48" s="461"/>
      <c r="N48" s="473" t="s">
        <v>2137</v>
      </c>
      <c r="O48" s="461"/>
      <c r="P48" s="472"/>
      <c r="Q48" s="476"/>
      <c r="R48" s="461"/>
      <c r="S48" s="461"/>
      <c r="T48" s="461"/>
      <c r="U48" s="461"/>
      <c r="V48" s="176"/>
      <c r="W48" s="176"/>
      <c r="X48" s="176"/>
      <c r="Y48" s="176"/>
      <c r="Z48" s="176"/>
      <c r="AA48" s="176"/>
      <c r="AB48" s="176"/>
      <c r="AC48" s="176"/>
      <c r="AD48" s="176"/>
      <c r="AE48" s="176"/>
      <c r="AF48" s="176"/>
      <c r="AG48" s="176"/>
      <c r="AH48" s="176"/>
      <c r="AI48" s="176"/>
      <c r="AJ48" s="176"/>
      <c r="AK48" s="176"/>
      <c r="AL48" s="176"/>
      <c r="AM48" s="176"/>
      <c r="AN48" s="176"/>
      <c r="AO48" s="176"/>
      <c r="AP48" s="176"/>
      <c r="AQ48" s="176"/>
      <c r="AR48" s="176"/>
      <c r="AS48" s="176"/>
      <c r="AT48" s="176"/>
      <c r="AU48" s="176"/>
      <c r="AV48" s="176"/>
      <c r="AW48" s="176"/>
      <c r="AX48" s="176"/>
      <c r="AY48" s="176"/>
      <c r="AZ48" s="176"/>
      <c r="BA48" s="176"/>
      <c r="BB48" s="176"/>
      <c r="BC48" s="176"/>
      <c r="BD48" s="176"/>
      <c r="BE48" s="176"/>
      <c r="BF48" s="176"/>
      <c r="BG48" s="176"/>
      <c r="BH48" s="176"/>
      <c r="BI48" s="176"/>
      <c r="BJ48" s="176"/>
      <c r="BK48" s="176"/>
      <c r="BL48" s="176"/>
      <c r="BM48" s="176"/>
      <c r="BN48" s="176"/>
      <c r="BO48" s="176"/>
      <c r="BP48" s="176"/>
      <c r="BQ48" s="176"/>
      <c r="BR48" s="176"/>
      <c r="BS48" s="176"/>
      <c r="BT48" s="176"/>
    </row>
    <row r="49" ht="22.5" customHeight="1">
      <c r="A49" s="176"/>
      <c r="B49" s="461"/>
      <c r="C49" s="461"/>
      <c r="D49" s="461"/>
      <c r="E49" s="461"/>
      <c r="F49" s="474"/>
      <c r="G49" s="474"/>
      <c r="H49" s="474"/>
      <c r="I49" s="474"/>
      <c r="J49" s="474"/>
      <c r="K49" s="474"/>
      <c r="L49" s="461"/>
      <c r="O49" s="461"/>
      <c r="P49" s="472"/>
      <c r="Q49" s="476"/>
      <c r="R49" s="461"/>
      <c r="S49" s="461"/>
      <c r="T49" s="461"/>
      <c r="U49" s="461"/>
      <c r="V49" s="176"/>
      <c r="W49" s="176"/>
      <c r="X49" s="176"/>
      <c r="Y49" s="176"/>
      <c r="Z49" s="176"/>
      <c r="AA49" s="176"/>
      <c r="AB49" s="176"/>
      <c r="AC49" s="176"/>
      <c r="AD49" s="176"/>
      <c r="AE49" s="176"/>
      <c r="AF49" s="176"/>
      <c r="AG49" s="176"/>
      <c r="AH49" s="176"/>
      <c r="AI49" s="176"/>
      <c r="AJ49" s="176"/>
      <c r="AK49" s="176"/>
      <c r="AL49" s="176"/>
      <c r="AM49" s="176"/>
      <c r="AN49" s="176"/>
      <c r="AO49" s="176"/>
      <c r="AP49" s="176"/>
      <c r="AQ49" s="176"/>
      <c r="AR49" s="176"/>
      <c r="AS49" s="176"/>
      <c r="AT49" s="176"/>
      <c r="AU49" s="176"/>
      <c r="AV49" s="176"/>
      <c r="AW49" s="176"/>
      <c r="AX49" s="176"/>
      <c r="AY49" s="176"/>
      <c r="AZ49" s="176"/>
      <c r="BA49" s="176"/>
      <c r="BB49" s="176"/>
      <c r="BC49" s="176"/>
      <c r="BD49" s="176"/>
      <c r="BE49" s="176"/>
      <c r="BF49" s="176"/>
      <c r="BG49" s="176"/>
      <c r="BH49" s="176"/>
      <c r="BI49" s="176"/>
      <c r="BJ49" s="176"/>
      <c r="BK49" s="176"/>
      <c r="BL49" s="176"/>
      <c r="BM49" s="176"/>
      <c r="BN49" s="176"/>
      <c r="BO49" s="176"/>
      <c r="BP49" s="176"/>
      <c r="BQ49" s="176"/>
      <c r="BR49" s="176"/>
      <c r="BS49" s="176"/>
      <c r="BT49" s="176"/>
    </row>
    <row r="50" ht="22.5" customHeight="1">
      <c r="A50" s="176"/>
      <c r="B50" s="461"/>
      <c r="C50" s="461"/>
      <c r="D50" s="461"/>
      <c r="E50" s="461"/>
      <c r="F50" s="461"/>
      <c r="G50" s="461"/>
      <c r="H50" s="474"/>
      <c r="I50" s="474"/>
      <c r="J50" s="474"/>
      <c r="K50" s="474"/>
      <c r="L50" s="461"/>
      <c r="N50" s="461"/>
      <c r="O50" s="461"/>
      <c r="P50" s="472"/>
      <c r="Q50" s="476"/>
      <c r="R50" s="461"/>
      <c r="S50" s="461"/>
      <c r="T50" s="461"/>
      <c r="U50" s="461"/>
      <c r="V50" s="176"/>
      <c r="W50" s="176"/>
      <c r="X50" s="176"/>
      <c r="Y50" s="176"/>
      <c r="Z50" s="176"/>
      <c r="AA50" s="176"/>
      <c r="AB50" s="176"/>
      <c r="AC50" s="176"/>
      <c r="AD50" s="176"/>
      <c r="AE50" s="176"/>
      <c r="AF50" s="176"/>
      <c r="AG50" s="176"/>
      <c r="AH50" s="176"/>
      <c r="AI50" s="176"/>
      <c r="AJ50" s="176"/>
      <c r="AK50" s="176"/>
      <c r="AL50" s="176"/>
      <c r="AM50" s="176"/>
      <c r="AN50" s="176"/>
      <c r="AO50" s="176"/>
      <c r="AP50" s="176"/>
      <c r="AQ50" s="176"/>
      <c r="AR50" s="176"/>
      <c r="AS50" s="176"/>
      <c r="AT50" s="176"/>
      <c r="AU50" s="176"/>
      <c r="AV50" s="176"/>
      <c r="AW50" s="176"/>
      <c r="AX50" s="176"/>
      <c r="AY50" s="176"/>
      <c r="AZ50" s="176"/>
      <c r="BA50" s="176"/>
      <c r="BB50" s="176"/>
      <c r="BC50" s="176"/>
      <c r="BD50" s="176"/>
      <c r="BE50" s="176"/>
      <c r="BF50" s="176"/>
      <c r="BG50" s="176"/>
      <c r="BH50" s="176"/>
      <c r="BI50" s="176"/>
      <c r="BJ50" s="176"/>
      <c r="BK50" s="176"/>
      <c r="BL50" s="176"/>
      <c r="BM50" s="176"/>
      <c r="BN50" s="176"/>
      <c r="BO50" s="176"/>
      <c r="BP50" s="176"/>
      <c r="BQ50" s="176"/>
      <c r="BR50" s="176"/>
      <c r="BS50" s="176"/>
      <c r="BT50" s="176"/>
    </row>
    <row r="51" ht="22.5" customHeight="1">
      <c r="A51" s="176"/>
      <c r="B51" s="461"/>
      <c r="D51" s="461"/>
      <c r="E51" s="461"/>
      <c r="F51" s="474"/>
      <c r="G51" s="474"/>
      <c r="H51" s="474"/>
      <c r="I51" s="474"/>
      <c r="J51" s="474"/>
      <c r="K51" s="474"/>
      <c r="L51" s="461"/>
      <c r="N51" s="461"/>
      <c r="O51" s="461"/>
      <c r="P51" s="472"/>
      <c r="Q51" s="476"/>
      <c r="R51" s="461"/>
      <c r="S51" s="461"/>
      <c r="T51" s="461"/>
      <c r="U51" s="461"/>
      <c r="V51" s="176"/>
      <c r="W51" s="176"/>
      <c r="X51" s="176"/>
      <c r="Y51" s="176"/>
      <c r="Z51" s="176"/>
      <c r="AA51" s="176"/>
      <c r="AB51" s="176"/>
      <c r="AC51" s="176"/>
      <c r="AD51" s="176"/>
      <c r="AE51" s="176"/>
      <c r="AF51" s="176"/>
      <c r="AG51" s="176"/>
      <c r="AH51" s="176"/>
      <c r="AI51" s="176"/>
      <c r="AJ51" s="176"/>
      <c r="AK51" s="176"/>
      <c r="AL51" s="176"/>
      <c r="AM51" s="176"/>
      <c r="AN51" s="176"/>
      <c r="AO51" s="176"/>
      <c r="AP51" s="176"/>
      <c r="AQ51" s="176"/>
      <c r="AR51" s="176"/>
      <c r="AS51" s="176"/>
      <c r="AT51" s="176"/>
      <c r="AU51" s="176"/>
      <c r="AV51" s="176"/>
      <c r="AW51" s="176"/>
      <c r="AX51" s="176"/>
      <c r="AY51" s="176"/>
      <c r="AZ51" s="176"/>
      <c r="BA51" s="176"/>
      <c r="BB51" s="176"/>
      <c r="BC51" s="176"/>
      <c r="BD51" s="176"/>
      <c r="BE51" s="176"/>
      <c r="BF51" s="176"/>
      <c r="BG51" s="176"/>
      <c r="BH51" s="176"/>
      <c r="BI51" s="176"/>
      <c r="BJ51" s="176"/>
      <c r="BK51" s="176"/>
      <c r="BL51" s="176"/>
      <c r="BM51" s="176"/>
      <c r="BN51" s="176"/>
      <c r="BO51" s="176"/>
      <c r="BP51" s="176"/>
      <c r="BQ51" s="176"/>
      <c r="BR51" s="176"/>
      <c r="BS51" s="176"/>
      <c r="BT51" s="176"/>
    </row>
    <row r="52" ht="22.5" customHeight="1">
      <c r="A52" s="176"/>
      <c r="B52" s="461"/>
      <c r="D52" s="461"/>
      <c r="E52" s="461"/>
      <c r="F52" s="474"/>
      <c r="G52" s="474"/>
      <c r="H52" s="474"/>
      <c r="I52" s="474"/>
      <c r="J52" s="474"/>
      <c r="K52" s="474"/>
      <c r="L52" s="461"/>
      <c r="N52" s="461"/>
      <c r="O52" s="461"/>
      <c r="P52" s="472"/>
      <c r="Q52" s="476"/>
      <c r="R52" s="461"/>
      <c r="S52" s="461"/>
      <c r="T52" s="461"/>
      <c r="U52" s="461"/>
      <c r="V52" s="176"/>
      <c r="W52" s="176"/>
      <c r="X52" s="176"/>
      <c r="Y52" s="176"/>
      <c r="Z52" s="176"/>
      <c r="AA52" s="176"/>
      <c r="AB52" s="176"/>
      <c r="AC52" s="176"/>
      <c r="AD52" s="176"/>
      <c r="AE52" s="176"/>
      <c r="AF52" s="176"/>
      <c r="AG52" s="176"/>
      <c r="AH52" s="176"/>
      <c r="AI52" s="176"/>
      <c r="AJ52" s="176"/>
      <c r="AK52" s="176"/>
      <c r="AL52" s="176"/>
      <c r="AM52" s="176"/>
      <c r="AN52" s="176"/>
      <c r="AO52" s="176"/>
      <c r="AP52" s="176"/>
      <c r="AQ52" s="176"/>
      <c r="AR52" s="176"/>
      <c r="AS52" s="176"/>
      <c r="AT52" s="176"/>
      <c r="AU52" s="176"/>
      <c r="AV52" s="176"/>
      <c r="AW52" s="176"/>
      <c r="AX52" s="176"/>
      <c r="AY52" s="176"/>
      <c r="AZ52" s="176"/>
      <c r="BA52" s="176"/>
      <c r="BB52" s="176"/>
      <c r="BC52" s="176"/>
      <c r="BD52" s="176"/>
      <c r="BE52" s="176"/>
      <c r="BF52" s="176"/>
      <c r="BG52" s="176"/>
      <c r="BH52" s="176"/>
      <c r="BI52" s="176"/>
      <c r="BJ52" s="176"/>
      <c r="BK52" s="176"/>
      <c r="BL52" s="176"/>
      <c r="BM52" s="176"/>
      <c r="BN52" s="176"/>
      <c r="BO52" s="176"/>
      <c r="BP52" s="176"/>
      <c r="BQ52" s="176"/>
      <c r="BR52" s="176"/>
      <c r="BS52" s="176"/>
      <c r="BT52" s="176"/>
    </row>
    <row r="53" ht="22.5" customHeight="1">
      <c r="A53" s="176"/>
      <c r="B53" s="461"/>
      <c r="D53" s="461"/>
      <c r="E53" s="461"/>
      <c r="F53" s="474"/>
      <c r="G53" s="474"/>
      <c r="H53" s="474"/>
      <c r="I53" s="474"/>
      <c r="J53" s="474"/>
      <c r="K53" s="474"/>
      <c r="L53" s="461"/>
      <c r="N53" s="461"/>
      <c r="O53" s="461"/>
      <c r="P53" s="472"/>
      <c r="Q53" s="476"/>
      <c r="R53" s="461"/>
      <c r="S53" s="461"/>
      <c r="T53" s="461"/>
      <c r="U53" s="461"/>
      <c r="V53" s="176"/>
      <c r="W53" s="176"/>
      <c r="X53" s="176"/>
      <c r="Y53" s="176"/>
      <c r="Z53" s="176"/>
      <c r="AA53" s="176"/>
      <c r="AB53" s="176"/>
      <c r="AC53" s="176"/>
      <c r="AD53" s="176"/>
      <c r="AE53" s="176"/>
      <c r="AF53" s="176"/>
      <c r="AG53" s="176"/>
      <c r="AH53" s="176"/>
      <c r="AI53" s="176"/>
      <c r="AJ53" s="176"/>
      <c r="AK53" s="176"/>
      <c r="AL53" s="176"/>
      <c r="AM53" s="176"/>
      <c r="AN53" s="176"/>
      <c r="AO53" s="176"/>
      <c r="AP53" s="176"/>
      <c r="AQ53" s="176"/>
      <c r="AR53" s="176"/>
      <c r="AS53" s="176"/>
      <c r="AT53" s="176"/>
      <c r="AU53" s="176"/>
      <c r="AV53" s="176"/>
      <c r="AW53" s="176"/>
      <c r="AX53" s="176"/>
      <c r="AY53" s="176"/>
      <c r="AZ53" s="176"/>
      <c r="BA53" s="176"/>
      <c r="BB53" s="176"/>
      <c r="BC53" s="176"/>
      <c r="BD53" s="176"/>
      <c r="BE53" s="176"/>
      <c r="BF53" s="176"/>
      <c r="BG53" s="176"/>
      <c r="BH53" s="176"/>
      <c r="BI53" s="176"/>
      <c r="BJ53" s="176"/>
      <c r="BK53" s="176"/>
      <c r="BL53" s="176"/>
      <c r="BM53" s="176"/>
      <c r="BN53" s="176"/>
      <c r="BO53" s="176"/>
      <c r="BP53" s="176"/>
      <c r="BQ53" s="176"/>
      <c r="BR53" s="176"/>
      <c r="BS53" s="176"/>
      <c r="BT53" s="176"/>
    </row>
    <row r="54" ht="22.5" customHeight="1">
      <c r="A54" s="176"/>
      <c r="B54" s="461"/>
      <c r="D54" s="461"/>
      <c r="E54" s="461"/>
      <c r="F54" s="474"/>
      <c r="G54" s="474"/>
      <c r="H54" s="474"/>
      <c r="I54" s="474"/>
      <c r="J54" s="474"/>
      <c r="K54" s="474"/>
      <c r="L54" s="461"/>
      <c r="N54" s="461"/>
      <c r="O54" s="461"/>
      <c r="P54" s="472"/>
      <c r="Q54" s="476"/>
      <c r="R54" s="461"/>
      <c r="S54" s="461"/>
      <c r="T54" s="461"/>
      <c r="U54" s="461"/>
      <c r="V54" s="176"/>
      <c r="W54" s="176"/>
      <c r="X54" s="176"/>
      <c r="Y54" s="176"/>
      <c r="Z54" s="176"/>
      <c r="AA54" s="176"/>
      <c r="AB54" s="176"/>
      <c r="AC54" s="176"/>
      <c r="AD54" s="176"/>
      <c r="AE54" s="176"/>
      <c r="AF54" s="176"/>
      <c r="AG54" s="176"/>
      <c r="AH54" s="176"/>
      <c r="AI54" s="176"/>
      <c r="AJ54" s="176"/>
      <c r="AK54" s="176"/>
      <c r="AL54" s="176"/>
      <c r="AM54" s="176"/>
      <c r="AN54" s="176"/>
      <c r="AO54" s="176"/>
      <c r="AP54" s="176"/>
      <c r="AQ54" s="176"/>
      <c r="AR54" s="176"/>
      <c r="AS54" s="176"/>
      <c r="AT54" s="176"/>
      <c r="AU54" s="176"/>
      <c r="AV54" s="176"/>
      <c r="AW54" s="176"/>
      <c r="AX54" s="176"/>
      <c r="AY54" s="176"/>
      <c r="AZ54" s="176"/>
      <c r="BA54" s="176"/>
      <c r="BB54" s="176"/>
      <c r="BC54" s="176"/>
      <c r="BD54" s="176"/>
      <c r="BE54" s="176"/>
      <c r="BF54" s="176"/>
      <c r="BG54" s="176"/>
      <c r="BH54" s="176"/>
      <c r="BI54" s="176"/>
      <c r="BJ54" s="176"/>
      <c r="BK54" s="176"/>
      <c r="BL54" s="176"/>
      <c r="BM54" s="176"/>
      <c r="BN54" s="176"/>
      <c r="BO54" s="176"/>
      <c r="BP54" s="176"/>
      <c r="BQ54" s="176"/>
      <c r="BR54" s="176"/>
      <c r="BS54" s="176"/>
      <c r="BT54" s="176"/>
    </row>
    <row r="55" ht="22.5" customHeight="1">
      <c r="A55" s="176"/>
      <c r="B55" s="461"/>
      <c r="D55" s="461"/>
      <c r="E55" s="461"/>
      <c r="F55" s="461"/>
      <c r="G55" s="461"/>
      <c r="H55" s="474"/>
      <c r="I55" s="474"/>
      <c r="J55" s="474"/>
      <c r="K55" s="474"/>
      <c r="L55" s="461"/>
      <c r="N55" s="461"/>
      <c r="O55" s="461"/>
      <c r="P55" s="472"/>
      <c r="Q55" s="476"/>
      <c r="R55" s="461"/>
      <c r="S55" s="461"/>
      <c r="T55" s="461"/>
      <c r="U55" s="461"/>
      <c r="V55" s="176"/>
      <c r="W55" s="176"/>
      <c r="X55" s="176"/>
      <c r="Y55" s="176"/>
      <c r="Z55" s="176"/>
      <c r="AA55" s="176"/>
      <c r="AB55" s="176"/>
      <c r="AC55" s="176"/>
      <c r="AD55" s="176"/>
      <c r="AE55" s="176"/>
      <c r="AF55" s="176"/>
      <c r="AG55" s="176"/>
      <c r="AH55" s="176"/>
      <c r="AI55" s="176"/>
      <c r="AJ55" s="176"/>
      <c r="AK55" s="176"/>
      <c r="AL55" s="176"/>
      <c r="AM55" s="176"/>
      <c r="AN55" s="176"/>
      <c r="AO55" s="176"/>
      <c r="AP55" s="176"/>
      <c r="AQ55" s="176"/>
      <c r="AR55" s="176"/>
      <c r="AS55" s="176"/>
      <c r="AT55" s="176"/>
      <c r="AU55" s="176"/>
      <c r="AV55" s="176"/>
      <c r="AW55" s="176"/>
      <c r="AX55" s="176"/>
      <c r="AY55" s="176"/>
      <c r="AZ55" s="176"/>
      <c r="BA55" s="176"/>
      <c r="BB55" s="176"/>
      <c r="BC55" s="176"/>
      <c r="BD55" s="176"/>
      <c r="BE55" s="176"/>
      <c r="BF55" s="176"/>
      <c r="BG55" s="176"/>
      <c r="BH55" s="176"/>
      <c r="BI55" s="176"/>
      <c r="BJ55" s="176"/>
      <c r="BK55" s="176"/>
      <c r="BL55" s="176"/>
      <c r="BM55" s="176"/>
      <c r="BN55" s="176"/>
      <c r="BO55" s="176"/>
      <c r="BP55" s="176"/>
      <c r="BQ55" s="176"/>
      <c r="BR55" s="176"/>
      <c r="BS55" s="176"/>
      <c r="BT55" s="176"/>
    </row>
    <row r="56" ht="22.5" customHeight="1">
      <c r="A56" s="176"/>
      <c r="B56" s="461"/>
      <c r="D56" s="461"/>
      <c r="E56" s="461"/>
      <c r="F56" s="474"/>
      <c r="G56" s="474"/>
      <c r="H56" s="474"/>
      <c r="I56" s="474"/>
      <c r="J56" s="474"/>
      <c r="K56" s="474"/>
      <c r="L56" s="461"/>
      <c r="N56" s="461"/>
      <c r="O56" s="461"/>
      <c r="P56" s="472"/>
      <c r="Q56" s="476"/>
      <c r="R56" s="461"/>
      <c r="S56" s="461"/>
      <c r="T56" s="461"/>
      <c r="U56" s="461"/>
      <c r="V56" s="176"/>
      <c r="W56" s="176"/>
      <c r="X56" s="176"/>
      <c r="Y56" s="176"/>
      <c r="Z56" s="176"/>
      <c r="AA56" s="176"/>
      <c r="AB56" s="176"/>
      <c r="AC56" s="176"/>
      <c r="AD56" s="176"/>
      <c r="AE56" s="176"/>
      <c r="AF56" s="176"/>
      <c r="AG56" s="176"/>
      <c r="AH56" s="176"/>
      <c r="AI56" s="176"/>
      <c r="AJ56" s="176"/>
      <c r="AK56" s="176"/>
      <c r="AL56" s="176"/>
      <c r="AM56" s="176"/>
      <c r="AN56" s="176"/>
      <c r="AO56" s="176"/>
      <c r="AP56" s="176"/>
      <c r="AQ56" s="176"/>
      <c r="AR56" s="176"/>
      <c r="AS56" s="176"/>
      <c r="AT56" s="176"/>
      <c r="AU56" s="176"/>
      <c r="AV56" s="176"/>
      <c r="AW56" s="176"/>
      <c r="AX56" s="176"/>
      <c r="AY56" s="176"/>
      <c r="AZ56" s="176"/>
      <c r="BA56" s="176"/>
      <c r="BB56" s="176"/>
      <c r="BC56" s="176"/>
      <c r="BD56" s="176"/>
      <c r="BE56" s="176"/>
      <c r="BF56" s="176"/>
      <c r="BG56" s="176"/>
      <c r="BH56" s="176"/>
      <c r="BI56" s="176"/>
      <c r="BJ56" s="176"/>
      <c r="BK56" s="176"/>
      <c r="BL56" s="176"/>
      <c r="BM56" s="176"/>
      <c r="BN56" s="176"/>
      <c r="BO56" s="176"/>
      <c r="BP56" s="176"/>
      <c r="BQ56" s="176"/>
      <c r="BR56" s="176"/>
      <c r="BS56" s="176"/>
      <c r="BT56" s="176"/>
    </row>
    <row r="57" ht="22.5" customHeight="1">
      <c r="A57" s="176"/>
      <c r="B57" s="461"/>
      <c r="D57" s="461"/>
      <c r="E57" s="461"/>
      <c r="F57" s="474"/>
      <c r="G57" s="474"/>
      <c r="H57" s="474"/>
      <c r="I57" s="474"/>
      <c r="J57" s="474"/>
      <c r="K57" s="474"/>
      <c r="L57" s="461"/>
      <c r="N57" s="479"/>
      <c r="O57" s="461"/>
      <c r="P57" s="472"/>
      <c r="Q57" s="476"/>
      <c r="R57" s="461"/>
      <c r="S57" s="461"/>
      <c r="T57" s="461"/>
      <c r="U57" s="461"/>
      <c r="V57" s="176"/>
      <c r="W57" s="176"/>
      <c r="X57" s="176"/>
      <c r="Y57" s="176"/>
      <c r="Z57" s="176"/>
      <c r="AA57" s="176"/>
      <c r="AB57" s="176"/>
      <c r="AC57" s="176"/>
      <c r="AD57" s="176"/>
      <c r="AE57" s="176"/>
      <c r="AF57" s="176"/>
      <c r="AG57" s="176"/>
      <c r="AH57" s="176"/>
      <c r="AI57" s="176"/>
      <c r="AJ57" s="176"/>
      <c r="AK57" s="176"/>
      <c r="AL57" s="176"/>
      <c r="AM57" s="176"/>
      <c r="AN57" s="176"/>
      <c r="AO57" s="176"/>
      <c r="AP57" s="176"/>
      <c r="AQ57" s="176"/>
      <c r="AR57" s="176"/>
      <c r="AS57" s="176"/>
      <c r="AT57" s="176"/>
      <c r="AU57" s="176"/>
      <c r="AV57" s="176"/>
      <c r="AW57" s="176"/>
      <c r="AX57" s="176"/>
      <c r="AY57" s="176"/>
      <c r="AZ57" s="176"/>
      <c r="BA57" s="176"/>
      <c r="BB57" s="176"/>
      <c r="BC57" s="176"/>
      <c r="BD57" s="176"/>
      <c r="BE57" s="176"/>
      <c r="BF57" s="176"/>
      <c r="BG57" s="176"/>
      <c r="BH57" s="176"/>
      <c r="BI57" s="176"/>
      <c r="BJ57" s="176"/>
      <c r="BK57" s="176"/>
      <c r="BL57" s="176"/>
      <c r="BM57" s="176"/>
      <c r="BN57" s="176"/>
      <c r="BO57" s="176"/>
      <c r="BP57" s="176"/>
      <c r="BQ57" s="176"/>
      <c r="BR57" s="176"/>
      <c r="BS57" s="176"/>
      <c r="BT57" s="176"/>
    </row>
    <row r="58" ht="22.5" customHeight="1">
      <c r="A58" s="176"/>
      <c r="B58" s="461"/>
      <c r="D58" s="461"/>
      <c r="E58" s="461"/>
      <c r="F58" s="474"/>
      <c r="G58" s="474"/>
      <c r="H58" s="474"/>
      <c r="I58" s="474"/>
      <c r="J58" s="474"/>
      <c r="K58" s="474"/>
      <c r="L58" s="461"/>
      <c r="N58" s="461"/>
      <c r="O58" s="461"/>
      <c r="P58" s="472"/>
      <c r="Q58" s="476"/>
      <c r="R58" s="461"/>
      <c r="S58" s="461"/>
      <c r="T58" s="461"/>
      <c r="U58" s="461"/>
      <c r="V58" s="176"/>
      <c r="W58" s="176"/>
      <c r="X58" s="176"/>
      <c r="Y58" s="176"/>
      <c r="Z58" s="176"/>
      <c r="AA58" s="176"/>
      <c r="AB58" s="176"/>
      <c r="AC58" s="176"/>
      <c r="AD58" s="176"/>
      <c r="AE58" s="176"/>
      <c r="AF58" s="176"/>
      <c r="AG58" s="176"/>
      <c r="AH58" s="176"/>
      <c r="AI58" s="176"/>
      <c r="AJ58" s="176"/>
      <c r="AK58" s="176"/>
      <c r="AL58" s="176"/>
      <c r="AM58" s="176"/>
      <c r="AN58" s="176"/>
      <c r="AO58" s="176"/>
      <c r="AP58" s="176"/>
      <c r="AQ58" s="176"/>
      <c r="AR58" s="176"/>
      <c r="AS58" s="176"/>
      <c r="AT58" s="176"/>
      <c r="AU58" s="176"/>
      <c r="AV58" s="176"/>
      <c r="AW58" s="176"/>
      <c r="AX58" s="176"/>
      <c r="AY58" s="176"/>
      <c r="AZ58" s="176"/>
      <c r="BA58" s="176"/>
      <c r="BB58" s="176"/>
      <c r="BC58" s="176"/>
      <c r="BD58" s="176"/>
      <c r="BE58" s="176"/>
      <c r="BF58" s="176"/>
      <c r="BG58" s="176"/>
      <c r="BH58" s="176"/>
      <c r="BI58" s="176"/>
      <c r="BJ58" s="176"/>
      <c r="BK58" s="176"/>
      <c r="BL58" s="176"/>
      <c r="BM58" s="176"/>
      <c r="BN58" s="176"/>
      <c r="BO58" s="176"/>
      <c r="BP58" s="176"/>
      <c r="BQ58" s="176"/>
      <c r="BR58" s="176"/>
      <c r="BS58" s="176"/>
      <c r="BT58" s="176"/>
    </row>
    <row r="59" ht="22.5" customHeight="1">
      <c r="A59" s="176"/>
      <c r="B59" s="461"/>
      <c r="C59" s="461"/>
      <c r="D59" s="461"/>
      <c r="E59" s="461"/>
      <c r="F59" s="474"/>
      <c r="G59" s="474"/>
      <c r="H59" s="474"/>
      <c r="I59" s="474"/>
      <c r="J59" s="474"/>
      <c r="K59" s="474"/>
      <c r="L59" s="461"/>
      <c r="N59" s="461"/>
      <c r="O59" s="461"/>
      <c r="P59" s="472"/>
      <c r="Q59" s="476"/>
      <c r="R59" s="461"/>
      <c r="S59" s="461"/>
      <c r="T59" s="461"/>
      <c r="U59" s="461"/>
      <c r="V59" s="176"/>
      <c r="W59" s="176"/>
      <c r="X59" s="176"/>
      <c r="Y59" s="176"/>
      <c r="Z59" s="176"/>
      <c r="AA59" s="176"/>
      <c r="AB59" s="176"/>
      <c r="AC59" s="176"/>
      <c r="AD59" s="176"/>
      <c r="AE59" s="176"/>
      <c r="AF59" s="176"/>
      <c r="AG59" s="176"/>
      <c r="AH59" s="176"/>
      <c r="AI59" s="176"/>
      <c r="AJ59" s="176"/>
      <c r="AK59" s="176"/>
      <c r="AL59" s="176"/>
      <c r="AM59" s="176"/>
      <c r="AN59" s="176"/>
      <c r="AO59" s="176"/>
      <c r="AP59" s="176"/>
      <c r="AQ59" s="176"/>
      <c r="AR59" s="176"/>
      <c r="AS59" s="176"/>
      <c r="AT59" s="176"/>
      <c r="AU59" s="176"/>
      <c r="AV59" s="176"/>
      <c r="AW59" s="176"/>
      <c r="AX59" s="176"/>
      <c r="AY59" s="176"/>
      <c r="AZ59" s="176"/>
      <c r="BA59" s="176"/>
      <c r="BB59" s="176"/>
      <c r="BC59" s="176"/>
      <c r="BD59" s="176"/>
      <c r="BE59" s="176"/>
      <c r="BF59" s="176"/>
      <c r="BG59" s="176"/>
      <c r="BH59" s="176"/>
      <c r="BI59" s="176"/>
      <c r="BJ59" s="176"/>
      <c r="BK59" s="176"/>
      <c r="BL59" s="176"/>
      <c r="BM59" s="176"/>
      <c r="BN59" s="176"/>
      <c r="BO59" s="176"/>
      <c r="BP59" s="176"/>
      <c r="BQ59" s="176"/>
      <c r="BR59" s="176"/>
      <c r="BS59" s="176"/>
      <c r="BT59" s="176"/>
    </row>
    <row r="60" ht="22.5" customHeight="1">
      <c r="A60" s="176"/>
      <c r="B60" s="461"/>
      <c r="C60" s="461"/>
      <c r="D60" s="461"/>
      <c r="E60" s="461"/>
      <c r="F60" s="461"/>
      <c r="G60" s="461"/>
      <c r="H60" s="474"/>
      <c r="I60" s="474"/>
      <c r="J60" s="474"/>
      <c r="K60" s="474"/>
      <c r="L60" s="461"/>
      <c r="N60" s="461"/>
      <c r="O60" s="461"/>
      <c r="P60" s="472"/>
      <c r="Q60" s="476"/>
      <c r="R60" s="461"/>
      <c r="S60" s="461"/>
      <c r="T60" s="461"/>
      <c r="U60" s="461"/>
      <c r="V60" s="176"/>
      <c r="W60" s="176"/>
      <c r="X60" s="176"/>
      <c r="Y60" s="176"/>
      <c r="Z60" s="176"/>
      <c r="AA60" s="176"/>
      <c r="AB60" s="176"/>
      <c r="AC60" s="176"/>
      <c r="AD60" s="176"/>
      <c r="AE60" s="176"/>
      <c r="AF60" s="176"/>
      <c r="AG60" s="176"/>
      <c r="AH60" s="176"/>
      <c r="AI60" s="176"/>
      <c r="AJ60" s="176"/>
      <c r="AK60" s="176"/>
      <c r="AL60" s="176"/>
      <c r="AM60" s="176"/>
      <c r="AN60" s="176"/>
      <c r="AO60" s="176"/>
      <c r="AP60" s="176"/>
      <c r="AQ60" s="176"/>
      <c r="AR60" s="176"/>
      <c r="AS60" s="176"/>
      <c r="AT60" s="176"/>
      <c r="AU60" s="176"/>
      <c r="AV60" s="176"/>
      <c r="AW60" s="176"/>
      <c r="AX60" s="176"/>
      <c r="AY60" s="176"/>
      <c r="AZ60" s="176"/>
      <c r="BA60" s="176"/>
      <c r="BB60" s="176"/>
      <c r="BC60" s="176"/>
      <c r="BD60" s="176"/>
      <c r="BE60" s="176"/>
      <c r="BF60" s="176"/>
      <c r="BG60" s="176"/>
      <c r="BH60" s="176"/>
      <c r="BI60" s="176"/>
      <c r="BJ60" s="176"/>
      <c r="BK60" s="176"/>
      <c r="BL60" s="176"/>
      <c r="BM60" s="176"/>
      <c r="BN60" s="176"/>
      <c r="BO60" s="176"/>
      <c r="BP60" s="176"/>
      <c r="BQ60" s="176"/>
      <c r="BR60" s="176"/>
      <c r="BS60" s="176"/>
      <c r="BT60" s="176"/>
    </row>
    <row r="61" ht="22.5" customHeight="1">
      <c r="A61" s="176"/>
      <c r="B61" s="461"/>
      <c r="C61" s="461"/>
      <c r="D61" s="461"/>
      <c r="E61" s="461"/>
      <c r="F61" s="474"/>
      <c r="G61" s="474"/>
      <c r="H61" s="474"/>
      <c r="I61" s="474"/>
      <c r="J61" s="474"/>
      <c r="K61" s="474"/>
      <c r="L61" s="461"/>
      <c r="N61" s="461"/>
      <c r="O61" s="461"/>
      <c r="P61" s="472"/>
      <c r="Q61" s="476"/>
      <c r="R61" s="461"/>
      <c r="S61" s="461"/>
      <c r="T61" s="461"/>
      <c r="U61" s="461"/>
      <c r="V61" s="176"/>
      <c r="W61" s="176"/>
      <c r="X61" s="176"/>
      <c r="Y61" s="176"/>
      <c r="Z61" s="176"/>
      <c r="AA61" s="176"/>
      <c r="AB61" s="176"/>
      <c r="AC61" s="176"/>
      <c r="AD61" s="176"/>
      <c r="AE61" s="176"/>
      <c r="AF61" s="176"/>
      <c r="AG61" s="176"/>
      <c r="AH61" s="176"/>
      <c r="AI61" s="176"/>
      <c r="AJ61" s="176"/>
      <c r="AK61" s="176"/>
      <c r="AL61" s="176"/>
      <c r="AM61" s="176"/>
      <c r="AN61" s="176"/>
      <c r="AO61" s="176"/>
      <c r="AP61" s="176"/>
      <c r="AQ61" s="176"/>
      <c r="AR61" s="176"/>
      <c r="AS61" s="176"/>
      <c r="AT61" s="176"/>
      <c r="AU61" s="176"/>
      <c r="AV61" s="176"/>
      <c r="AW61" s="176"/>
      <c r="AX61" s="176"/>
      <c r="AY61" s="176"/>
      <c r="AZ61" s="176"/>
      <c r="BA61" s="176"/>
      <c r="BB61" s="176"/>
      <c r="BC61" s="176"/>
      <c r="BD61" s="176"/>
      <c r="BE61" s="176"/>
      <c r="BF61" s="176"/>
      <c r="BG61" s="176"/>
      <c r="BH61" s="176"/>
      <c r="BI61" s="176"/>
      <c r="BJ61" s="176"/>
      <c r="BK61" s="176"/>
      <c r="BL61" s="176"/>
      <c r="BM61" s="176"/>
      <c r="BN61" s="176"/>
      <c r="BO61" s="176"/>
      <c r="BP61" s="176"/>
      <c r="BQ61" s="176"/>
      <c r="BR61" s="176"/>
      <c r="BS61" s="176"/>
      <c r="BT61" s="176"/>
    </row>
    <row r="62" ht="22.5" customHeight="1">
      <c r="A62" s="176"/>
      <c r="B62" s="461"/>
      <c r="C62" s="461"/>
      <c r="D62" s="461"/>
      <c r="E62" s="461"/>
      <c r="F62" s="474"/>
      <c r="G62" s="474"/>
      <c r="H62" s="474"/>
      <c r="I62" s="474"/>
      <c r="J62" s="474"/>
      <c r="K62" s="474"/>
      <c r="L62" s="479"/>
      <c r="N62" s="461"/>
      <c r="O62" s="461"/>
      <c r="P62" s="472"/>
      <c r="Q62" s="476"/>
      <c r="R62" s="461"/>
      <c r="S62" s="461"/>
      <c r="T62" s="461"/>
      <c r="U62" s="461"/>
      <c r="V62" s="176"/>
      <c r="W62" s="176"/>
      <c r="X62" s="176"/>
      <c r="Y62" s="176"/>
      <c r="Z62" s="176"/>
      <c r="AA62" s="176"/>
      <c r="AB62" s="176"/>
      <c r="AC62" s="176"/>
      <c r="AD62" s="176"/>
      <c r="AE62" s="176"/>
      <c r="AF62" s="176"/>
      <c r="AG62" s="176"/>
      <c r="AH62" s="176"/>
      <c r="AI62" s="176"/>
      <c r="AJ62" s="176"/>
      <c r="AK62" s="176"/>
      <c r="AL62" s="176"/>
      <c r="AM62" s="176"/>
      <c r="AN62" s="176"/>
      <c r="AO62" s="176"/>
      <c r="AP62" s="176"/>
      <c r="AQ62" s="176"/>
      <c r="AR62" s="176"/>
      <c r="AS62" s="176"/>
      <c r="AT62" s="176"/>
      <c r="AU62" s="176"/>
      <c r="AV62" s="176"/>
      <c r="AW62" s="176"/>
      <c r="AX62" s="176"/>
      <c r="AY62" s="176"/>
      <c r="AZ62" s="176"/>
      <c r="BA62" s="176"/>
      <c r="BB62" s="176"/>
      <c r="BC62" s="176"/>
      <c r="BD62" s="176"/>
      <c r="BE62" s="176"/>
      <c r="BF62" s="176"/>
      <c r="BG62" s="176"/>
      <c r="BH62" s="176"/>
      <c r="BI62" s="176"/>
      <c r="BJ62" s="176"/>
      <c r="BK62" s="176"/>
      <c r="BL62" s="176"/>
      <c r="BM62" s="176"/>
      <c r="BN62" s="176"/>
      <c r="BO62" s="176"/>
      <c r="BP62" s="176"/>
      <c r="BQ62" s="176"/>
      <c r="BR62" s="176"/>
      <c r="BS62" s="176"/>
      <c r="BT62" s="176"/>
    </row>
    <row r="63" ht="22.5" customHeight="1">
      <c r="A63" s="176"/>
      <c r="B63" s="461"/>
      <c r="C63" s="461"/>
      <c r="D63" s="461"/>
      <c r="E63" s="461"/>
      <c r="F63" s="474"/>
      <c r="G63" s="474"/>
      <c r="H63" s="474"/>
      <c r="I63" s="474"/>
      <c r="J63" s="474"/>
      <c r="K63" s="474"/>
      <c r="L63" s="461"/>
      <c r="N63" s="461"/>
      <c r="O63" s="461"/>
      <c r="P63" s="472"/>
      <c r="Q63" s="476"/>
      <c r="R63" s="461"/>
      <c r="S63" s="461"/>
      <c r="T63" s="461"/>
      <c r="U63" s="461"/>
      <c r="V63" s="176"/>
      <c r="W63" s="176"/>
      <c r="X63" s="176"/>
      <c r="Y63" s="176"/>
      <c r="Z63" s="176"/>
      <c r="AA63" s="176"/>
      <c r="AB63" s="176"/>
      <c r="AC63" s="176"/>
      <c r="AD63" s="176"/>
      <c r="AE63" s="176"/>
      <c r="AF63" s="176"/>
      <c r="AG63" s="176"/>
      <c r="AH63" s="176"/>
      <c r="AI63" s="176"/>
      <c r="AJ63" s="176"/>
      <c r="AK63" s="176"/>
      <c r="AL63" s="176"/>
      <c r="AM63" s="176"/>
      <c r="AN63" s="176"/>
      <c r="AO63" s="176"/>
      <c r="AP63" s="176"/>
      <c r="AQ63" s="176"/>
      <c r="AR63" s="176"/>
      <c r="AS63" s="176"/>
      <c r="AT63" s="176"/>
      <c r="AU63" s="176"/>
      <c r="AV63" s="176"/>
      <c r="AW63" s="176"/>
      <c r="AX63" s="176"/>
      <c r="AY63" s="176"/>
      <c r="AZ63" s="176"/>
      <c r="BA63" s="176"/>
      <c r="BB63" s="176"/>
      <c r="BC63" s="176"/>
      <c r="BD63" s="176"/>
      <c r="BE63" s="176"/>
      <c r="BF63" s="176"/>
      <c r="BG63" s="176"/>
      <c r="BH63" s="176"/>
      <c r="BI63" s="176"/>
      <c r="BJ63" s="176"/>
      <c r="BK63" s="176"/>
      <c r="BL63" s="176"/>
      <c r="BM63" s="176"/>
      <c r="BN63" s="176"/>
      <c r="BO63" s="176"/>
      <c r="BP63" s="176"/>
      <c r="BQ63" s="176"/>
      <c r="BR63" s="176"/>
      <c r="BS63" s="176"/>
      <c r="BT63" s="176"/>
    </row>
    <row r="64" ht="22.5" customHeight="1">
      <c r="A64" s="176"/>
      <c r="B64" s="461"/>
      <c r="C64" s="461"/>
      <c r="D64" s="461"/>
      <c r="E64" s="461"/>
      <c r="F64" s="474"/>
      <c r="G64" s="474"/>
      <c r="H64" s="474"/>
      <c r="I64" s="474"/>
      <c r="J64" s="474"/>
      <c r="K64" s="474"/>
      <c r="L64" s="461"/>
      <c r="N64" s="461"/>
      <c r="O64" s="461"/>
      <c r="P64" s="472"/>
      <c r="Q64" s="476"/>
      <c r="R64" s="461"/>
      <c r="S64" s="461"/>
      <c r="T64" s="461"/>
      <c r="U64" s="461"/>
      <c r="V64" s="176"/>
      <c r="W64" s="176"/>
      <c r="X64" s="176"/>
      <c r="Y64" s="176"/>
      <c r="Z64" s="176"/>
      <c r="AA64" s="176"/>
      <c r="AB64" s="176"/>
      <c r="AC64" s="176"/>
      <c r="AD64" s="176"/>
      <c r="AE64" s="176"/>
      <c r="AF64" s="176"/>
      <c r="AG64" s="176"/>
      <c r="AH64" s="176"/>
      <c r="AI64" s="176"/>
      <c r="AJ64" s="176"/>
      <c r="AK64" s="176"/>
      <c r="AL64" s="176"/>
      <c r="AM64" s="176"/>
      <c r="AN64" s="176"/>
      <c r="AO64" s="176"/>
      <c r="AP64" s="176"/>
      <c r="AQ64" s="176"/>
      <c r="AR64" s="176"/>
      <c r="AS64" s="176"/>
      <c r="AT64" s="176"/>
      <c r="AU64" s="176"/>
      <c r="AV64" s="176"/>
      <c r="AW64" s="176"/>
      <c r="AX64" s="176"/>
      <c r="AY64" s="176"/>
      <c r="AZ64" s="176"/>
      <c r="BA64" s="176"/>
      <c r="BB64" s="176"/>
      <c r="BC64" s="176"/>
      <c r="BD64" s="176"/>
      <c r="BE64" s="176"/>
      <c r="BF64" s="176"/>
      <c r="BG64" s="176"/>
      <c r="BH64" s="176"/>
      <c r="BI64" s="176"/>
      <c r="BJ64" s="176"/>
      <c r="BK64" s="176"/>
      <c r="BL64" s="176"/>
      <c r="BM64" s="176"/>
      <c r="BN64" s="176"/>
      <c r="BO64" s="176"/>
      <c r="BP64" s="176"/>
      <c r="BQ64" s="176"/>
      <c r="BR64" s="176"/>
      <c r="BS64" s="176"/>
      <c r="BT64" s="176"/>
    </row>
    <row r="65" ht="22.5" customHeight="1">
      <c r="A65" s="176"/>
      <c r="B65" s="461"/>
      <c r="C65" s="461"/>
      <c r="D65" s="462"/>
      <c r="E65" s="462">
        <v>2019.0</v>
      </c>
      <c r="F65" s="464"/>
      <c r="H65" s="474"/>
      <c r="I65" s="474"/>
      <c r="J65" s="474"/>
      <c r="K65" s="474"/>
      <c r="L65" s="461"/>
      <c r="N65" s="461"/>
      <c r="O65" s="461"/>
      <c r="P65" s="472"/>
      <c r="Q65" s="476"/>
      <c r="R65" s="461"/>
      <c r="S65" s="461"/>
      <c r="T65" s="461"/>
      <c r="U65" s="461"/>
      <c r="V65" s="176"/>
      <c r="W65" s="176"/>
      <c r="X65" s="176"/>
      <c r="Y65" s="176"/>
      <c r="Z65" s="176"/>
      <c r="AA65" s="176"/>
      <c r="AB65" s="176"/>
      <c r="AC65" s="176"/>
      <c r="AD65" s="176"/>
      <c r="AE65" s="176"/>
      <c r="AF65" s="176"/>
      <c r="AG65" s="176"/>
      <c r="AH65" s="176"/>
      <c r="AI65" s="176"/>
      <c r="AJ65" s="176"/>
      <c r="AK65" s="176"/>
      <c r="AL65" s="176"/>
      <c r="AM65" s="176"/>
      <c r="AN65" s="176"/>
      <c r="AO65" s="176"/>
      <c r="AP65" s="176"/>
      <c r="AQ65" s="176"/>
      <c r="AR65" s="176"/>
      <c r="AS65" s="176"/>
      <c r="AT65" s="176"/>
      <c r="AU65" s="176"/>
      <c r="AV65" s="176"/>
      <c r="AW65" s="176"/>
      <c r="AX65" s="176"/>
      <c r="AY65" s="176"/>
      <c r="AZ65" s="176"/>
      <c r="BA65" s="176"/>
      <c r="BB65" s="176"/>
      <c r="BC65" s="176"/>
      <c r="BD65" s="176"/>
      <c r="BE65" s="176"/>
      <c r="BF65" s="176"/>
      <c r="BG65" s="176"/>
      <c r="BH65" s="176"/>
      <c r="BI65" s="176"/>
      <c r="BJ65" s="176"/>
      <c r="BK65" s="176"/>
      <c r="BL65" s="176"/>
      <c r="BM65" s="176"/>
      <c r="BN65" s="176"/>
      <c r="BO65" s="176"/>
      <c r="BP65" s="176"/>
      <c r="BQ65" s="176"/>
      <c r="BR65" s="176"/>
      <c r="BS65" s="176"/>
      <c r="BT65" s="176"/>
    </row>
    <row r="66" ht="22.5" customHeight="1">
      <c r="A66" s="176"/>
      <c r="B66" s="461"/>
      <c r="C66" s="461"/>
      <c r="D66" s="461"/>
      <c r="E66" s="461"/>
      <c r="F66" s="461"/>
      <c r="H66" s="474"/>
      <c r="I66" s="474"/>
      <c r="J66" s="474"/>
      <c r="K66" s="474"/>
      <c r="L66" s="461"/>
      <c r="N66" s="461"/>
      <c r="O66" s="461"/>
      <c r="P66" s="472"/>
      <c r="Q66" s="476"/>
      <c r="R66" s="461"/>
      <c r="S66" s="461"/>
      <c r="T66" s="461"/>
      <c r="U66" s="461"/>
      <c r="V66" s="176"/>
      <c r="W66" s="176"/>
      <c r="X66" s="176"/>
      <c r="Y66" s="176"/>
      <c r="Z66" s="176"/>
      <c r="AA66" s="176"/>
      <c r="AB66" s="176"/>
      <c r="AC66" s="176"/>
      <c r="AD66" s="176"/>
      <c r="AE66" s="176"/>
      <c r="AF66" s="176"/>
      <c r="AG66" s="176"/>
      <c r="AH66" s="176"/>
      <c r="AI66" s="176"/>
      <c r="AJ66" s="176"/>
      <c r="AK66" s="176"/>
      <c r="AL66" s="176"/>
      <c r="AM66" s="176"/>
      <c r="AN66" s="176"/>
      <c r="AO66" s="176"/>
      <c r="AP66" s="176"/>
      <c r="AQ66" s="176"/>
      <c r="AR66" s="176"/>
      <c r="AS66" s="176"/>
      <c r="AT66" s="176"/>
      <c r="AU66" s="176"/>
      <c r="AV66" s="176"/>
      <c r="AW66" s="176"/>
      <c r="AX66" s="176"/>
      <c r="AY66" s="176"/>
      <c r="AZ66" s="176"/>
      <c r="BA66" s="176"/>
      <c r="BB66" s="176"/>
      <c r="BC66" s="176"/>
      <c r="BD66" s="176"/>
      <c r="BE66" s="176"/>
      <c r="BF66" s="176"/>
      <c r="BG66" s="176"/>
      <c r="BH66" s="176"/>
      <c r="BI66" s="176"/>
      <c r="BJ66" s="176"/>
      <c r="BK66" s="176"/>
      <c r="BL66" s="176"/>
      <c r="BM66" s="176"/>
      <c r="BN66" s="176"/>
      <c r="BO66" s="176"/>
      <c r="BP66" s="176"/>
      <c r="BQ66" s="176"/>
      <c r="BR66" s="176"/>
      <c r="BS66" s="176"/>
      <c r="BT66" s="176"/>
    </row>
    <row r="67" ht="22.5" customHeight="1">
      <c r="A67" s="176"/>
      <c r="B67" s="477"/>
      <c r="C67" s="461"/>
      <c r="D67" s="461"/>
      <c r="E67" s="461"/>
      <c r="F67" s="461"/>
      <c r="H67" s="474"/>
      <c r="I67" s="474"/>
      <c r="J67" s="474"/>
      <c r="K67" s="474"/>
      <c r="L67" s="461"/>
      <c r="N67" s="461"/>
      <c r="O67" s="461"/>
      <c r="P67" s="472"/>
      <c r="Q67" s="476"/>
      <c r="R67" s="461"/>
      <c r="S67" s="461"/>
      <c r="T67" s="461"/>
      <c r="U67" s="461"/>
      <c r="V67" s="176"/>
      <c r="W67" s="176"/>
      <c r="X67" s="176"/>
      <c r="Y67" s="176"/>
      <c r="Z67" s="176"/>
      <c r="AA67" s="176"/>
      <c r="AB67" s="176"/>
      <c r="AC67" s="176"/>
      <c r="AD67" s="176"/>
      <c r="AE67" s="176"/>
      <c r="AF67" s="176"/>
      <c r="AG67" s="176"/>
      <c r="AH67" s="176"/>
      <c r="AI67" s="176"/>
      <c r="AJ67" s="176"/>
      <c r="AK67" s="176"/>
      <c r="AL67" s="176"/>
      <c r="AM67" s="176"/>
      <c r="AN67" s="176"/>
      <c r="AO67" s="176"/>
      <c r="AP67" s="176"/>
      <c r="AQ67" s="176"/>
      <c r="AR67" s="176"/>
      <c r="AS67" s="176"/>
      <c r="AT67" s="176"/>
      <c r="AU67" s="176"/>
      <c r="AV67" s="176"/>
      <c r="AW67" s="176"/>
      <c r="AX67" s="176"/>
      <c r="AY67" s="176"/>
      <c r="AZ67" s="176"/>
      <c r="BA67" s="176"/>
      <c r="BB67" s="176"/>
      <c r="BC67" s="176"/>
      <c r="BD67" s="176"/>
      <c r="BE67" s="176"/>
      <c r="BF67" s="176"/>
      <c r="BG67" s="176"/>
      <c r="BH67" s="176"/>
      <c r="BI67" s="176"/>
      <c r="BJ67" s="176"/>
      <c r="BK67" s="176"/>
      <c r="BL67" s="176"/>
      <c r="BM67" s="176"/>
      <c r="BN67" s="176"/>
      <c r="BO67" s="176"/>
      <c r="BP67" s="176"/>
      <c r="BQ67" s="176"/>
      <c r="BR67" s="176"/>
      <c r="BS67" s="176"/>
      <c r="BT67" s="176"/>
    </row>
    <row r="68" ht="22.5" customHeight="1">
      <c r="A68" s="176"/>
      <c r="B68" s="474"/>
      <c r="C68" s="461"/>
      <c r="D68" s="461"/>
      <c r="E68" s="461"/>
      <c r="F68" s="461"/>
      <c r="H68" s="474"/>
      <c r="I68" s="474"/>
      <c r="J68" s="474"/>
      <c r="K68" s="474"/>
      <c r="L68" s="461"/>
      <c r="N68" s="461"/>
      <c r="O68" s="461"/>
      <c r="P68" s="472"/>
      <c r="Q68" s="476"/>
      <c r="R68" s="461"/>
      <c r="S68" s="461"/>
      <c r="T68" s="461"/>
      <c r="U68" s="461"/>
      <c r="V68" s="176"/>
      <c r="W68" s="176"/>
      <c r="X68" s="176"/>
      <c r="Y68" s="176"/>
      <c r="Z68" s="176"/>
      <c r="AA68" s="176"/>
      <c r="AB68" s="176"/>
      <c r="AC68" s="176"/>
      <c r="AD68" s="176"/>
      <c r="AE68" s="176"/>
      <c r="AF68" s="176"/>
      <c r="AG68" s="176"/>
      <c r="AH68" s="176"/>
      <c r="AI68" s="176"/>
      <c r="AJ68" s="176"/>
      <c r="AK68" s="176"/>
      <c r="AL68" s="176"/>
      <c r="AM68" s="176"/>
      <c r="AN68" s="176"/>
      <c r="AO68" s="176"/>
      <c r="AP68" s="176"/>
      <c r="AQ68" s="176"/>
      <c r="AR68" s="176"/>
      <c r="AS68" s="176"/>
      <c r="AT68" s="176"/>
      <c r="AU68" s="176"/>
      <c r="AV68" s="176"/>
      <c r="AW68" s="176"/>
      <c r="AX68" s="176"/>
      <c r="AY68" s="176"/>
      <c r="AZ68" s="176"/>
      <c r="BA68" s="176"/>
      <c r="BB68" s="176"/>
      <c r="BC68" s="176"/>
      <c r="BD68" s="176"/>
      <c r="BE68" s="176"/>
      <c r="BF68" s="176"/>
      <c r="BG68" s="176"/>
      <c r="BH68" s="176"/>
      <c r="BI68" s="176"/>
      <c r="BJ68" s="176"/>
      <c r="BK68" s="176"/>
      <c r="BL68" s="176"/>
      <c r="BM68" s="176"/>
      <c r="BN68" s="176"/>
      <c r="BO68" s="176"/>
      <c r="BP68" s="176"/>
      <c r="BQ68" s="176"/>
      <c r="BR68" s="176"/>
      <c r="BS68" s="176"/>
      <c r="BT68" s="176"/>
    </row>
    <row r="69" ht="22.5" customHeight="1">
      <c r="A69" s="176"/>
      <c r="B69" s="474"/>
      <c r="C69" s="461"/>
      <c r="D69" s="461"/>
      <c r="E69" s="461"/>
      <c r="F69" s="461"/>
      <c r="H69" s="474"/>
      <c r="I69" s="474"/>
      <c r="J69" s="474"/>
      <c r="K69" s="474"/>
      <c r="L69" s="461"/>
      <c r="N69" s="461"/>
      <c r="O69" s="461"/>
      <c r="P69" s="472"/>
      <c r="Q69" s="476"/>
      <c r="R69" s="461"/>
      <c r="S69" s="461"/>
      <c r="T69" s="461"/>
      <c r="U69" s="461"/>
      <c r="V69" s="176"/>
      <c r="W69" s="176"/>
      <c r="X69" s="176"/>
      <c r="Y69" s="176"/>
      <c r="Z69" s="176"/>
      <c r="AA69" s="176"/>
      <c r="AB69" s="176"/>
      <c r="AC69" s="176"/>
      <c r="AD69" s="176"/>
      <c r="AE69" s="176"/>
      <c r="AF69" s="176"/>
      <c r="AG69" s="176"/>
      <c r="AH69" s="176"/>
      <c r="AI69" s="176"/>
      <c r="AJ69" s="176"/>
      <c r="AK69" s="176"/>
      <c r="AL69" s="176"/>
      <c r="AM69" s="176"/>
      <c r="AN69" s="176"/>
      <c r="AO69" s="176"/>
      <c r="AP69" s="176"/>
      <c r="AQ69" s="176"/>
      <c r="AR69" s="176"/>
      <c r="AS69" s="176"/>
      <c r="AT69" s="176"/>
      <c r="AU69" s="176"/>
      <c r="AV69" s="176"/>
      <c r="AW69" s="176"/>
      <c r="AX69" s="176"/>
      <c r="AY69" s="176"/>
      <c r="AZ69" s="176"/>
      <c r="BA69" s="176"/>
      <c r="BB69" s="176"/>
      <c r="BC69" s="176"/>
      <c r="BD69" s="176"/>
      <c r="BE69" s="176"/>
      <c r="BF69" s="176"/>
      <c r="BG69" s="176"/>
      <c r="BH69" s="176"/>
      <c r="BI69" s="176"/>
      <c r="BJ69" s="176"/>
      <c r="BK69" s="176"/>
      <c r="BL69" s="176"/>
      <c r="BM69" s="176"/>
      <c r="BN69" s="176"/>
      <c r="BO69" s="176"/>
      <c r="BP69" s="176"/>
      <c r="BQ69" s="176"/>
      <c r="BR69" s="176"/>
      <c r="BS69" s="176"/>
      <c r="BT69" s="176"/>
    </row>
    <row r="70" ht="22.5" customHeight="1">
      <c r="A70" s="176"/>
      <c r="B70" s="474"/>
      <c r="C70" s="461"/>
      <c r="D70" s="461"/>
      <c r="E70" s="461"/>
      <c r="F70" s="474"/>
      <c r="H70" s="474"/>
      <c r="I70" s="474"/>
      <c r="J70" s="474"/>
      <c r="K70" s="474"/>
      <c r="L70" s="461"/>
      <c r="N70" s="461"/>
      <c r="O70" s="461"/>
      <c r="P70" s="472"/>
      <c r="Q70" s="476"/>
      <c r="R70" s="461"/>
      <c r="S70" s="461"/>
      <c r="T70" s="461"/>
      <c r="U70" s="461"/>
      <c r="V70" s="176"/>
      <c r="W70" s="176"/>
      <c r="X70" s="176"/>
      <c r="Y70" s="176"/>
      <c r="Z70" s="176"/>
      <c r="AA70" s="176"/>
      <c r="AB70" s="176"/>
      <c r="AC70" s="176"/>
      <c r="AD70" s="176"/>
      <c r="AE70" s="176"/>
      <c r="AF70" s="176"/>
      <c r="AG70" s="176"/>
      <c r="AH70" s="176"/>
      <c r="AI70" s="176"/>
      <c r="AJ70" s="176"/>
      <c r="AK70" s="176"/>
      <c r="AL70" s="176"/>
      <c r="AM70" s="176"/>
      <c r="AN70" s="176"/>
      <c r="AO70" s="176"/>
      <c r="AP70" s="176"/>
      <c r="AQ70" s="176"/>
      <c r="AR70" s="176"/>
      <c r="AS70" s="176"/>
      <c r="AT70" s="176"/>
      <c r="AU70" s="176"/>
      <c r="AV70" s="176"/>
      <c r="AW70" s="176"/>
      <c r="AX70" s="176"/>
      <c r="AY70" s="176"/>
      <c r="AZ70" s="176"/>
      <c r="BA70" s="176"/>
      <c r="BB70" s="176"/>
      <c r="BC70" s="176"/>
      <c r="BD70" s="176"/>
      <c r="BE70" s="176"/>
      <c r="BF70" s="176"/>
      <c r="BG70" s="176"/>
      <c r="BH70" s="176"/>
      <c r="BI70" s="176"/>
      <c r="BJ70" s="176"/>
      <c r="BK70" s="176"/>
      <c r="BL70" s="176"/>
      <c r="BM70" s="176"/>
      <c r="BN70" s="176"/>
      <c r="BO70" s="176"/>
      <c r="BP70" s="176"/>
      <c r="BQ70" s="176"/>
      <c r="BR70" s="176"/>
      <c r="BS70" s="176"/>
      <c r="BT70" s="176"/>
    </row>
    <row r="71" ht="22.5" customHeight="1">
      <c r="A71" s="176"/>
      <c r="B71" s="474"/>
      <c r="C71" s="461"/>
      <c r="D71" s="461"/>
      <c r="E71" s="461"/>
      <c r="F71" s="474"/>
      <c r="H71" s="474"/>
      <c r="I71" s="474"/>
      <c r="J71" s="474"/>
      <c r="K71" s="474"/>
      <c r="L71" s="461"/>
      <c r="N71" s="461"/>
      <c r="O71" s="461"/>
      <c r="P71" s="472"/>
      <c r="Q71" s="476"/>
      <c r="R71" s="461"/>
      <c r="S71" s="461"/>
      <c r="T71" s="461"/>
      <c r="U71" s="461"/>
      <c r="V71" s="176"/>
      <c r="W71" s="176"/>
      <c r="X71" s="176"/>
      <c r="Y71" s="176"/>
      <c r="Z71" s="176"/>
      <c r="AA71" s="176"/>
      <c r="AB71" s="176"/>
      <c r="AC71" s="176"/>
      <c r="AD71" s="176"/>
      <c r="AE71" s="176"/>
      <c r="AF71" s="176"/>
      <c r="AG71" s="176"/>
      <c r="AH71" s="176"/>
      <c r="AI71" s="176"/>
      <c r="AJ71" s="176"/>
      <c r="AK71" s="176"/>
      <c r="AL71" s="176"/>
      <c r="AM71" s="176"/>
      <c r="AN71" s="176"/>
      <c r="AO71" s="176"/>
      <c r="AP71" s="176"/>
      <c r="AQ71" s="176"/>
      <c r="AR71" s="176"/>
      <c r="AS71" s="176"/>
      <c r="AT71" s="176"/>
      <c r="AU71" s="176"/>
      <c r="AV71" s="176"/>
      <c r="AW71" s="176"/>
      <c r="AX71" s="176"/>
      <c r="AY71" s="176"/>
      <c r="AZ71" s="176"/>
      <c r="BA71" s="176"/>
      <c r="BB71" s="176"/>
      <c r="BC71" s="176"/>
      <c r="BD71" s="176"/>
      <c r="BE71" s="176"/>
      <c r="BF71" s="176"/>
      <c r="BG71" s="176"/>
      <c r="BH71" s="176"/>
      <c r="BI71" s="176"/>
      <c r="BJ71" s="176"/>
      <c r="BK71" s="176"/>
      <c r="BL71" s="176"/>
      <c r="BM71" s="176"/>
      <c r="BN71" s="176"/>
      <c r="BO71" s="176"/>
      <c r="BP71" s="176"/>
      <c r="BQ71" s="176"/>
      <c r="BR71" s="176"/>
      <c r="BS71" s="176"/>
      <c r="BT71" s="176"/>
    </row>
    <row r="72" ht="22.5" customHeight="1">
      <c r="A72" s="176"/>
      <c r="B72" s="474"/>
      <c r="C72" s="461"/>
      <c r="D72" s="461"/>
      <c r="E72" s="461"/>
      <c r="F72" s="474"/>
      <c r="H72" s="474"/>
      <c r="I72" s="474"/>
      <c r="J72" s="474"/>
      <c r="K72" s="474"/>
      <c r="L72" s="461"/>
      <c r="N72" s="461"/>
      <c r="O72" s="461"/>
      <c r="P72" s="472"/>
      <c r="Q72" s="476"/>
      <c r="R72" s="461"/>
      <c r="S72" s="461"/>
      <c r="T72" s="461"/>
      <c r="U72" s="461"/>
      <c r="V72" s="176"/>
      <c r="W72" s="176"/>
      <c r="X72" s="176"/>
      <c r="Y72" s="176"/>
      <c r="Z72" s="176"/>
      <c r="AA72" s="176"/>
      <c r="AB72" s="176"/>
      <c r="AC72" s="176"/>
      <c r="AD72" s="176"/>
      <c r="AE72" s="176"/>
      <c r="AF72" s="176"/>
      <c r="AG72" s="176"/>
      <c r="AH72" s="176"/>
      <c r="AI72" s="176"/>
      <c r="AJ72" s="176"/>
      <c r="AK72" s="176"/>
      <c r="AL72" s="176"/>
      <c r="AM72" s="176"/>
      <c r="AN72" s="176"/>
      <c r="AO72" s="176"/>
      <c r="AP72" s="176"/>
      <c r="AQ72" s="176"/>
      <c r="AR72" s="176"/>
      <c r="AS72" s="176"/>
      <c r="AT72" s="176"/>
      <c r="AU72" s="176"/>
      <c r="AV72" s="176"/>
      <c r="AW72" s="176"/>
      <c r="AX72" s="176"/>
      <c r="AY72" s="176"/>
      <c r="AZ72" s="176"/>
      <c r="BA72" s="176"/>
      <c r="BB72" s="176"/>
      <c r="BC72" s="176"/>
      <c r="BD72" s="176"/>
      <c r="BE72" s="176"/>
      <c r="BF72" s="176"/>
      <c r="BG72" s="176"/>
      <c r="BH72" s="176"/>
      <c r="BI72" s="176"/>
      <c r="BJ72" s="176"/>
      <c r="BK72" s="176"/>
      <c r="BL72" s="176"/>
      <c r="BM72" s="176"/>
      <c r="BN72" s="176"/>
      <c r="BO72" s="176"/>
      <c r="BP72" s="176"/>
      <c r="BQ72" s="176"/>
      <c r="BR72" s="176"/>
      <c r="BS72" s="176"/>
      <c r="BT72" s="176"/>
    </row>
    <row r="73" ht="22.5" customHeight="1">
      <c r="A73" s="176"/>
      <c r="B73" s="461"/>
      <c r="C73" s="461"/>
      <c r="D73" s="461"/>
      <c r="E73" s="461"/>
      <c r="F73" s="474"/>
      <c r="H73" s="474"/>
      <c r="I73" s="474"/>
      <c r="J73" s="474"/>
      <c r="K73" s="474"/>
      <c r="L73" s="461"/>
      <c r="N73" s="461"/>
      <c r="O73" s="461"/>
      <c r="P73" s="472"/>
      <c r="Q73" s="476"/>
      <c r="R73" s="461"/>
      <c r="S73" s="461"/>
      <c r="T73" s="461"/>
      <c r="U73" s="461"/>
      <c r="V73" s="176"/>
      <c r="W73" s="176"/>
      <c r="X73" s="176"/>
      <c r="Y73" s="176"/>
      <c r="Z73" s="176"/>
      <c r="AA73" s="176"/>
      <c r="AB73" s="176"/>
      <c r="AC73" s="176"/>
      <c r="AD73" s="176"/>
      <c r="AE73" s="176"/>
      <c r="AF73" s="176"/>
      <c r="AG73" s="176"/>
      <c r="AH73" s="176"/>
      <c r="AI73" s="176"/>
      <c r="AJ73" s="176"/>
      <c r="AK73" s="176"/>
      <c r="AL73" s="176"/>
      <c r="AM73" s="176"/>
      <c r="AN73" s="176"/>
      <c r="AO73" s="176"/>
      <c r="AP73" s="176"/>
      <c r="AQ73" s="176"/>
      <c r="AR73" s="176"/>
      <c r="AS73" s="176"/>
      <c r="AT73" s="176"/>
      <c r="AU73" s="176"/>
      <c r="AV73" s="176"/>
      <c r="AW73" s="176"/>
      <c r="AX73" s="176"/>
      <c r="AY73" s="176"/>
      <c r="AZ73" s="176"/>
      <c r="BA73" s="176"/>
      <c r="BB73" s="176"/>
      <c r="BC73" s="176"/>
      <c r="BD73" s="176"/>
      <c r="BE73" s="176"/>
      <c r="BF73" s="176"/>
      <c r="BG73" s="176"/>
      <c r="BH73" s="176"/>
      <c r="BI73" s="176"/>
      <c r="BJ73" s="176"/>
      <c r="BK73" s="176"/>
      <c r="BL73" s="176"/>
      <c r="BM73" s="176"/>
      <c r="BN73" s="176"/>
      <c r="BO73" s="176"/>
      <c r="BP73" s="176"/>
      <c r="BQ73" s="176"/>
      <c r="BR73" s="176"/>
      <c r="BS73" s="176"/>
      <c r="BT73" s="176"/>
    </row>
    <row r="74" ht="22.5" customHeight="1">
      <c r="A74" s="176"/>
      <c r="B74" s="474"/>
      <c r="C74" s="461"/>
      <c r="D74" s="461"/>
      <c r="E74" s="461"/>
      <c r="F74" s="474"/>
      <c r="H74" s="474"/>
      <c r="I74" s="474"/>
      <c r="J74" s="474"/>
      <c r="K74" s="474"/>
      <c r="L74" s="461"/>
      <c r="N74" s="461"/>
      <c r="O74" s="461"/>
      <c r="P74" s="472"/>
      <c r="Q74" s="476"/>
      <c r="R74" s="461"/>
      <c r="S74" s="461"/>
      <c r="T74" s="461"/>
      <c r="U74" s="461"/>
      <c r="V74" s="176"/>
      <c r="W74" s="176"/>
      <c r="X74" s="176"/>
      <c r="Y74" s="176"/>
      <c r="Z74" s="176"/>
      <c r="AA74" s="176"/>
      <c r="AB74" s="176"/>
      <c r="AC74" s="176"/>
      <c r="AD74" s="176"/>
      <c r="AE74" s="176"/>
      <c r="AF74" s="176"/>
      <c r="AG74" s="176"/>
      <c r="AH74" s="176"/>
      <c r="AI74" s="176"/>
      <c r="AJ74" s="176"/>
      <c r="AK74" s="176"/>
      <c r="AL74" s="176"/>
      <c r="AM74" s="176"/>
      <c r="AN74" s="176"/>
      <c r="AO74" s="176"/>
      <c r="AP74" s="176"/>
      <c r="AQ74" s="176"/>
      <c r="AR74" s="176"/>
      <c r="AS74" s="176"/>
      <c r="AT74" s="176"/>
      <c r="AU74" s="176"/>
      <c r="AV74" s="176"/>
      <c r="AW74" s="176"/>
      <c r="AX74" s="176"/>
      <c r="AY74" s="176"/>
      <c r="AZ74" s="176"/>
      <c r="BA74" s="176"/>
      <c r="BB74" s="176"/>
      <c r="BC74" s="176"/>
      <c r="BD74" s="176"/>
      <c r="BE74" s="176"/>
      <c r="BF74" s="176"/>
      <c r="BG74" s="176"/>
      <c r="BH74" s="176"/>
      <c r="BI74" s="176"/>
      <c r="BJ74" s="176"/>
      <c r="BK74" s="176"/>
      <c r="BL74" s="176"/>
      <c r="BM74" s="176"/>
      <c r="BN74" s="176"/>
      <c r="BO74" s="176"/>
      <c r="BP74" s="176"/>
      <c r="BQ74" s="176"/>
      <c r="BR74" s="176"/>
      <c r="BS74" s="176"/>
      <c r="BT74" s="176"/>
    </row>
    <row r="75" ht="22.5" customHeight="1">
      <c r="A75" s="176"/>
      <c r="B75" s="474"/>
      <c r="C75" s="461"/>
      <c r="D75" s="461"/>
      <c r="E75" s="461"/>
      <c r="F75" s="474"/>
      <c r="H75" s="474"/>
      <c r="I75" s="474"/>
      <c r="J75" s="474"/>
      <c r="K75" s="474"/>
      <c r="L75" s="461"/>
      <c r="N75" s="461"/>
      <c r="O75" s="461"/>
      <c r="P75" s="472"/>
      <c r="Q75" s="476"/>
      <c r="R75" s="461"/>
      <c r="S75" s="461"/>
      <c r="T75" s="461"/>
      <c r="U75" s="461"/>
      <c r="V75" s="176"/>
      <c r="W75" s="176"/>
      <c r="X75" s="176"/>
      <c r="Y75" s="176"/>
      <c r="Z75" s="176"/>
      <c r="AA75" s="176"/>
      <c r="AB75" s="176"/>
      <c r="AC75" s="176"/>
      <c r="AD75" s="176"/>
      <c r="AE75" s="176"/>
      <c r="AF75" s="176"/>
      <c r="AG75" s="176"/>
      <c r="AH75" s="176"/>
      <c r="AI75" s="176"/>
      <c r="AJ75" s="176"/>
      <c r="AK75" s="176"/>
      <c r="AL75" s="176"/>
      <c r="AM75" s="176"/>
      <c r="AN75" s="176"/>
      <c r="AO75" s="176"/>
      <c r="AP75" s="176"/>
      <c r="AQ75" s="176"/>
      <c r="AR75" s="176"/>
      <c r="AS75" s="176"/>
      <c r="AT75" s="176"/>
      <c r="AU75" s="176"/>
      <c r="AV75" s="176"/>
      <c r="AW75" s="176"/>
      <c r="AX75" s="176"/>
      <c r="AY75" s="176"/>
      <c r="AZ75" s="176"/>
      <c r="BA75" s="176"/>
      <c r="BB75" s="176"/>
      <c r="BC75" s="176"/>
      <c r="BD75" s="176"/>
      <c r="BE75" s="176"/>
      <c r="BF75" s="176"/>
      <c r="BG75" s="176"/>
      <c r="BH75" s="176"/>
      <c r="BI75" s="176"/>
      <c r="BJ75" s="176"/>
      <c r="BK75" s="176"/>
      <c r="BL75" s="176"/>
      <c r="BM75" s="176"/>
      <c r="BN75" s="176"/>
      <c r="BO75" s="176"/>
      <c r="BP75" s="176"/>
      <c r="BQ75" s="176"/>
      <c r="BR75" s="176"/>
      <c r="BS75" s="176"/>
      <c r="BT75" s="176"/>
    </row>
    <row r="76" ht="22.5" customHeight="1">
      <c r="A76" s="176"/>
      <c r="B76" s="461"/>
      <c r="C76" s="461"/>
      <c r="D76" s="461"/>
      <c r="E76" s="461"/>
      <c r="F76" s="474"/>
      <c r="H76" s="474"/>
      <c r="I76" s="474"/>
      <c r="J76" s="474"/>
      <c r="K76" s="474"/>
      <c r="L76" s="461"/>
      <c r="N76" s="461"/>
      <c r="O76" s="461"/>
      <c r="P76" s="472"/>
      <c r="Q76" s="476"/>
      <c r="R76" s="461"/>
      <c r="S76" s="461"/>
      <c r="T76" s="461"/>
      <c r="U76" s="461"/>
      <c r="V76" s="176"/>
      <c r="W76" s="176"/>
      <c r="X76" s="176"/>
      <c r="Y76" s="176"/>
      <c r="Z76" s="176"/>
      <c r="AA76" s="176"/>
      <c r="AB76" s="176"/>
      <c r="AC76" s="176"/>
      <c r="AD76" s="176"/>
      <c r="AE76" s="176"/>
      <c r="AF76" s="176"/>
      <c r="AG76" s="176"/>
      <c r="AH76" s="176"/>
      <c r="AI76" s="176"/>
      <c r="AJ76" s="176"/>
      <c r="AK76" s="176"/>
      <c r="AL76" s="176"/>
      <c r="AM76" s="176"/>
      <c r="AN76" s="176"/>
      <c r="AO76" s="176"/>
      <c r="AP76" s="176"/>
      <c r="AQ76" s="176"/>
      <c r="AR76" s="176"/>
      <c r="AS76" s="176"/>
      <c r="AT76" s="176"/>
      <c r="AU76" s="176"/>
      <c r="AV76" s="176"/>
      <c r="AW76" s="176"/>
      <c r="AX76" s="176"/>
      <c r="AY76" s="176"/>
      <c r="AZ76" s="176"/>
      <c r="BA76" s="176"/>
      <c r="BB76" s="176"/>
      <c r="BC76" s="176"/>
      <c r="BD76" s="176"/>
      <c r="BE76" s="176"/>
      <c r="BF76" s="176"/>
      <c r="BG76" s="176"/>
      <c r="BH76" s="176"/>
      <c r="BI76" s="176"/>
      <c r="BJ76" s="176"/>
      <c r="BK76" s="176"/>
      <c r="BL76" s="176"/>
      <c r="BM76" s="176"/>
      <c r="BN76" s="176"/>
      <c r="BO76" s="176"/>
      <c r="BP76" s="176"/>
      <c r="BQ76" s="176"/>
      <c r="BR76" s="176"/>
      <c r="BS76" s="176"/>
      <c r="BT76" s="176"/>
    </row>
    <row r="77" ht="22.5" customHeight="1">
      <c r="A77" s="176"/>
      <c r="B77" s="474"/>
      <c r="C77" s="461"/>
      <c r="D77" s="461"/>
      <c r="E77" s="461"/>
      <c r="F77" s="474"/>
      <c r="H77" s="474"/>
      <c r="I77" s="474"/>
      <c r="J77" s="474"/>
      <c r="K77" s="474"/>
      <c r="L77" s="461"/>
      <c r="N77" s="461"/>
      <c r="O77" s="461"/>
      <c r="P77" s="472"/>
      <c r="Q77" s="476"/>
      <c r="R77" s="461"/>
      <c r="S77" s="461"/>
      <c r="T77" s="461"/>
      <c r="U77" s="461"/>
      <c r="V77" s="176"/>
      <c r="W77" s="176"/>
      <c r="X77" s="176"/>
      <c r="Y77" s="176"/>
      <c r="Z77" s="176"/>
      <c r="AA77" s="176"/>
      <c r="AB77" s="176"/>
      <c r="AC77" s="176"/>
      <c r="AD77" s="176"/>
      <c r="AE77" s="176"/>
      <c r="AF77" s="176"/>
      <c r="AG77" s="176"/>
      <c r="AH77" s="176"/>
      <c r="AI77" s="176"/>
      <c r="AJ77" s="176"/>
      <c r="AK77" s="176"/>
      <c r="AL77" s="176"/>
      <c r="AM77" s="176"/>
      <c r="AN77" s="176"/>
      <c r="AO77" s="176"/>
      <c r="AP77" s="176"/>
      <c r="AQ77" s="176"/>
      <c r="AR77" s="176"/>
      <c r="AS77" s="176"/>
      <c r="AT77" s="176"/>
      <c r="AU77" s="176"/>
      <c r="AV77" s="176"/>
      <c r="AW77" s="176"/>
      <c r="AX77" s="176"/>
      <c r="AY77" s="176"/>
      <c r="AZ77" s="176"/>
      <c r="BA77" s="176"/>
      <c r="BB77" s="176"/>
      <c r="BC77" s="176"/>
      <c r="BD77" s="176"/>
      <c r="BE77" s="176"/>
      <c r="BF77" s="176"/>
      <c r="BG77" s="176"/>
      <c r="BH77" s="176"/>
      <c r="BI77" s="176"/>
      <c r="BJ77" s="176"/>
      <c r="BK77" s="176"/>
      <c r="BL77" s="176"/>
      <c r="BM77" s="176"/>
      <c r="BN77" s="176"/>
      <c r="BO77" s="176"/>
      <c r="BP77" s="176"/>
      <c r="BQ77" s="176"/>
      <c r="BR77" s="176"/>
      <c r="BS77" s="176"/>
      <c r="BT77" s="176"/>
    </row>
    <row r="78" ht="22.5" customHeight="1">
      <c r="A78" s="176"/>
      <c r="B78" s="474"/>
      <c r="C78" s="461"/>
      <c r="D78" s="461"/>
      <c r="E78" s="461"/>
      <c r="F78" s="474"/>
      <c r="H78" s="474"/>
      <c r="I78" s="474"/>
      <c r="J78" s="474"/>
      <c r="K78" s="474"/>
      <c r="L78" s="461"/>
      <c r="N78" s="461"/>
      <c r="O78" s="461"/>
      <c r="P78" s="472"/>
      <c r="Q78" s="476"/>
      <c r="R78" s="461"/>
      <c r="S78" s="461"/>
      <c r="T78" s="461"/>
      <c r="U78" s="461"/>
      <c r="V78" s="176"/>
      <c r="W78" s="176"/>
      <c r="X78" s="176"/>
      <c r="Y78" s="176"/>
      <c r="Z78" s="176"/>
      <c r="AA78" s="176"/>
      <c r="AB78" s="176"/>
      <c r="AC78" s="176"/>
      <c r="AD78" s="176"/>
      <c r="AE78" s="176"/>
      <c r="AF78" s="176"/>
      <c r="AG78" s="176"/>
      <c r="AH78" s="176"/>
      <c r="AI78" s="176"/>
      <c r="AJ78" s="176"/>
      <c r="AK78" s="176"/>
      <c r="AL78" s="176"/>
      <c r="AM78" s="176"/>
      <c r="AN78" s="176"/>
      <c r="AO78" s="176"/>
      <c r="AP78" s="176"/>
      <c r="AQ78" s="176"/>
      <c r="AR78" s="176"/>
      <c r="AS78" s="176"/>
      <c r="AT78" s="176"/>
      <c r="AU78" s="176"/>
      <c r="AV78" s="176"/>
      <c r="AW78" s="176"/>
      <c r="AX78" s="176"/>
      <c r="AY78" s="176"/>
      <c r="AZ78" s="176"/>
      <c r="BA78" s="176"/>
      <c r="BB78" s="176"/>
      <c r="BC78" s="176"/>
      <c r="BD78" s="176"/>
      <c r="BE78" s="176"/>
      <c r="BF78" s="176"/>
      <c r="BG78" s="176"/>
      <c r="BH78" s="176"/>
      <c r="BI78" s="176"/>
      <c r="BJ78" s="176"/>
      <c r="BK78" s="176"/>
      <c r="BL78" s="176"/>
      <c r="BM78" s="176"/>
      <c r="BN78" s="176"/>
      <c r="BO78" s="176"/>
      <c r="BP78" s="176"/>
      <c r="BQ78" s="176"/>
      <c r="BR78" s="176"/>
      <c r="BS78" s="176"/>
      <c r="BT78" s="176"/>
    </row>
    <row r="79" ht="22.5" customHeight="1">
      <c r="A79" s="176"/>
      <c r="B79" s="474"/>
      <c r="C79" s="461"/>
      <c r="D79" s="461"/>
      <c r="E79" s="461"/>
      <c r="F79" s="474"/>
      <c r="H79" s="474"/>
      <c r="I79" s="474"/>
      <c r="J79" s="474"/>
      <c r="K79" s="474"/>
      <c r="L79" s="461"/>
      <c r="N79" s="461"/>
      <c r="O79" s="461"/>
      <c r="P79" s="472"/>
      <c r="Q79" s="476"/>
      <c r="R79" s="461"/>
      <c r="S79" s="461"/>
      <c r="T79" s="461"/>
      <c r="U79" s="461"/>
      <c r="V79" s="176"/>
      <c r="W79" s="176"/>
      <c r="X79" s="176"/>
      <c r="Y79" s="176"/>
      <c r="Z79" s="176"/>
      <c r="AA79" s="176"/>
      <c r="AB79" s="176"/>
      <c r="AC79" s="176"/>
      <c r="AD79" s="176"/>
      <c r="AE79" s="176"/>
      <c r="AF79" s="176"/>
      <c r="AG79" s="176"/>
      <c r="AH79" s="176"/>
      <c r="AI79" s="176"/>
      <c r="AJ79" s="176"/>
      <c r="AK79" s="176"/>
      <c r="AL79" s="176"/>
      <c r="AM79" s="176"/>
      <c r="AN79" s="176"/>
      <c r="AO79" s="176"/>
      <c r="AP79" s="176"/>
      <c r="AQ79" s="176"/>
      <c r="AR79" s="176"/>
      <c r="AS79" s="176"/>
      <c r="AT79" s="176"/>
      <c r="AU79" s="176"/>
      <c r="AV79" s="176"/>
      <c r="AW79" s="176"/>
      <c r="AX79" s="176"/>
      <c r="AY79" s="176"/>
      <c r="AZ79" s="176"/>
      <c r="BA79" s="176"/>
      <c r="BB79" s="176"/>
      <c r="BC79" s="176"/>
      <c r="BD79" s="176"/>
      <c r="BE79" s="176"/>
      <c r="BF79" s="176"/>
      <c r="BG79" s="176"/>
      <c r="BH79" s="176"/>
      <c r="BI79" s="176"/>
      <c r="BJ79" s="176"/>
      <c r="BK79" s="176"/>
      <c r="BL79" s="176"/>
      <c r="BM79" s="176"/>
      <c r="BN79" s="176"/>
      <c r="BO79" s="176"/>
      <c r="BP79" s="176"/>
      <c r="BQ79" s="176"/>
      <c r="BR79" s="176"/>
      <c r="BS79" s="176"/>
      <c r="BT79" s="176"/>
    </row>
    <row r="80" ht="22.5" customHeight="1">
      <c r="A80" s="176"/>
      <c r="B80" s="474"/>
      <c r="C80" s="461"/>
      <c r="D80" s="461"/>
      <c r="E80" s="461"/>
      <c r="F80" s="474"/>
      <c r="H80" s="474"/>
      <c r="I80" s="474"/>
      <c r="J80" s="474"/>
      <c r="K80" s="474"/>
      <c r="L80" s="461"/>
      <c r="N80" s="461"/>
      <c r="O80" s="461"/>
      <c r="P80" s="472"/>
      <c r="Q80" s="476"/>
      <c r="R80" s="461"/>
      <c r="S80" s="461"/>
      <c r="T80" s="461"/>
      <c r="U80" s="461"/>
      <c r="V80" s="176"/>
      <c r="W80" s="176"/>
      <c r="X80" s="176"/>
      <c r="Y80" s="176"/>
      <c r="Z80" s="176"/>
      <c r="AA80" s="176"/>
      <c r="AB80" s="176"/>
      <c r="AC80" s="176"/>
      <c r="AD80" s="176"/>
      <c r="AE80" s="176"/>
      <c r="AF80" s="176"/>
      <c r="AG80" s="176"/>
      <c r="AH80" s="176"/>
      <c r="AI80" s="176"/>
      <c r="AJ80" s="176"/>
      <c r="AK80" s="176"/>
      <c r="AL80" s="176"/>
      <c r="AM80" s="176"/>
      <c r="AN80" s="176"/>
      <c r="AO80" s="176"/>
      <c r="AP80" s="176"/>
      <c r="AQ80" s="176"/>
      <c r="AR80" s="176"/>
      <c r="AS80" s="176"/>
      <c r="AT80" s="176"/>
      <c r="AU80" s="176"/>
      <c r="AV80" s="176"/>
      <c r="AW80" s="176"/>
      <c r="AX80" s="176"/>
      <c r="AY80" s="176"/>
      <c r="AZ80" s="176"/>
      <c r="BA80" s="176"/>
      <c r="BB80" s="176"/>
      <c r="BC80" s="176"/>
      <c r="BD80" s="176"/>
      <c r="BE80" s="176"/>
      <c r="BF80" s="176"/>
      <c r="BG80" s="176"/>
      <c r="BH80" s="176"/>
      <c r="BI80" s="176"/>
      <c r="BJ80" s="176"/>
      <c r="BK80" s="176"/>
      <c r="BL80" s="176"/>
      <c r="BM80" s="176"/>
      <c r="BN80" s="176"/>
      <c r="BO80" s="176"/>
      <c r="BP80" s="176"/>
      <c r="BQ80" s="176"/>
      <c r="BR80" s="176"/>
      <c r="BS80" s="176"/>
      <c r="BT80" s="176"/>
    </row>
    <row r="81" ht="22.5" customHeight="1">
      <c r="A81" s="176"/>
      <c r="B81" s="474"/>
      <c r="C81" s="461"/>
      <c r="D81" s="461"/>
      <c r="E81" s="461"/>
      <c r="F81" s="474"/>
      <c r="H81" s="474"/>
      <c r="I81" s="474"/>
      <c r="J81" s="474"/>
      <c r="K81" s="474"/>
      <c r="L81" s="461"/>
      <c r="N81" s="461"/>
      <c r="O81" s="461"/>
      <c r="P81" s="472"/>
      <c r="Q81" s="476"/>
      <c r="R81" s="461"/>
      <c r="S81" s="461"/>
      <c r="T81" s="461"/>
      <c r="U81" s="461"/>
      <c r="V81" s="176"/>
      <c r="W81" s="176"/>
      <c r="X81" s="176"/>
      <c r="Y81" s="176"/>
      <c r="Z81" s="176"/>
      <c r="AA81" s="176"/>
      <c r="AB81" s="176"/>
      <c r="AC81" s="176"/>
      <c r="AD81" s="176"/>
      <c r="AE81" s="176"/>
      <c r="AF81" s="176"/>
      <c r="AG81" s="176"/>
      <c r="AH81" s="176"/>
      <c r="AI81" s="176"/>
      <c r="AJ81" s="176"/>
      <c r="AK81" s="176"/>
      <c r="AL81" s="176"/>
      <c r="AM81" s="176"/>
      <c r="AN81" s="176"/>
      <c r="AO81" s="176"/>
      <c r="AP81" s="176"/>
      <c r="AQ81" s="176"/>
      <c r="AR81" s="176"/>
      <c r="AS81" s="176"/>
      <c r="AT81" s="176"/>
      <c r="AU81" s="176"/>
      <c r="AV81" s="176"/>
      <c r="AW81" s="176"/>
      <c r="AX81" s="176"/>
      <c r="AY81" s="176"/>
      <c r="AZ81" s="176"/>
      <c r="BA81" s="176"/>
      <c r="BB81" s="176"/>
      <c r="BC81" s="176"/>
      <c r="BD81" s="176"/>
      <c r="BE81" s="176"/>
      <c r="BF81" s="176"/>
      <c r="BG81" s="176"/>
      <c r="BH81" s="176"/>
      <c r="BI81" s="176"/>
      <c r="BJ81" s="176"/>
      <c r="BK81" s="176"/>
      <c r="BL81" s="176"/>
      <c r="BM81" s="176"/>
      <c r="BN81" s="176"/>
      <c r="BO81" s="176"/>
      <c r="BP81" s="176"/>
      <c r="BQ81" s="176"/>
      <c r="BR81" s="176"/>
      <c r="BS81" s="176"/>
      <c r="BT81" s="176"/>
    </row>
    <row r="82" ht="22.5" customHeight="1">
      <c r="A82" s="176"/>
      <c r="B82" s="474"/>
      <c r="C82" s="461"/>
      <c r="D82" s="461"/>
      <c r="E82" s="461"/>
      <c r="F82" s="474"/>
      <c r="H82" s="474"/>
      <c r="I82" s="474"/>
      <c r="J82" s="474"/>
      <c r="K82" s="474"/>
      <c r="L82" s="461"/>
      <c r="N82" s="461"/>
      <c r="O82" s="461"/>
      <c r="P82" s="472"/>
      <c r="Q82" s="476"/>
      <c r="R82" s="461"/>
      <c r="S82" s="461"/>
      <c r="T82" s="461"/>
      <c r="U82" s="461"/>
      <c r="V82" s="176"/>
      <c r="W82" s="176"/>
      <c r="X82" s="176"/>
      <c r="Y82" s="176"/>
      <c r="Z82" s="176"/>
      <c r="AA82" s="176"/>
      <c r="AB82" s="176"/>
      <c r="AC82" s="176"/>
      <c r="AD82" s="176"/>
      <c r="AE82" s="176"/>
      <c r="AF82" s="176"/>
      <c r="AG82" s="176"/>
      <c r="AH82" s="176"/>
      <c r="AI82" s="176"/>
      <c r="AJ82" s="176"/>
      <c r="AK82" s="176"/>
      <c r="AL82" s="176"/>
      <c r="AM82" s="176"/>
      <c r="AN82" s="176"/>
      <c r="AO82" s="176"/>
      <c r="AP82" s="176"/>
      <c r="AQ82" s="176"/>
      <c r="AR82" s="176"/>
      <c r="AS82" s="176"/>
      <c r="AT82" s="176"/>
      <c r="AU82" s="176"/>
      <c r="AV82" s="176"/>
      <c r="AW82" s="176"/>
      <c r="AX82" s="176"/>
      <c r="AY82" s="176"/>
      <c r="AZ82" s="176"/>
      <c r="BA82" s="176"/>
      <c r="BB82" s="176"/>
      <c r="BC82" s="176"/>
      <c r="BD82" s="176"/>
      <c r="BE82" s="176"/>
      <c r="BF82" s="176"/>
      <c r="BG82" s="176"/>
      <c r="BH82" s="176"/>
      <c r="BI82" s="176"/>
      <c r="BJ82" s="176"/>
      <c r="BK82" s="176"/>
      <c r="BL82" s="176"/>
      <c r="BM82" s="176"/>
      <c r="BN82" s="176"/>
      <c r="BO82" s="176"/>
      <c r="BP82" s="176"/>
      <c r="BQ82" s="176"/>
      <c r="BR82" s="176"/>
      <c r="BS82" s="176"/>
      <c r="BT82" s="176"/>
    </row>
    <row r="83" ht="22.5" customHeight="1">
      <c r="A83" s="176"/>
      <c r="B83" s="474"/>
      <c r="C83" s="461"/>
      <c r="D83" s="461"/>
      <c r="E83" s="461"/>
      <c r="F83" s="474"/>
      <c r="H83" s="474"/>
      <c r="I83" s="474"/>
      <c r="J83" s="474"/>
      <c r="K83" s="474"/>
      <c r="L83" s="461"/>
      <c r="N83" s="461"/>
      <c r="O83" s="461"/>
      <c r="P83" s="472"/>
      <c r="Q83" s="476"/>
      <c r="R83" s="461"/>
      <c r="S83" s="461"/>
      <c r="T83" s="461"/>
      <c r="U83" s="461"/>
      <c r="V83" s="176"/>
      <c r="W83" s="176"/>
      <c r="X83" s="176"/>
      <c r="Y83" s="176"/>
      <c r="Z83" s="176"/>
      <c r="AA83" s="176"/>
      <c r="AB83" s="176"/>
      <c r="AC83" s="176"/>
      <c r="AD83" s="176"/>
      <c r="AE83" s="176"/>
      <c r="AF83" s="176"/>
      <c r="AG83" s="176"/>
      <c r="AH83" s="176"/>
      <c r="AI83" s="176"/>
      <c r="AJ83" s="176"/>
      <c r="AK83" s="176"/>
      <c r="AL83" s="176"/>
      <c r="AM83" s="176"/>
      <c r="AN83" s="176"/>
      <c r="AO83" s="176"/>
      <c r="AP83" s="176"/>
      <c r="AQ83" s="176"/>
      <c r="AR83" s="176"/>
      <c r="AS83" s="176"/>
      <c r="AT83" s="176"/>
      <c r="AU83" s="176"/>
      <c r="AV83" s="176"/>
      <c r="AW83" s="176"/>
      <c r="AX83" s="176"/>
      <c r="AY83" s="176"/>
      <c r="AZ83" s="176"/>
      <c r="BA83" s="176"/>
      <c r="BB83" s="176"/>
      <c r="BC83" s="176"/>
      <c r="BD83" s="176"/>
      <c r="BE83" s="176"/>
      <c r="BF83" s="176"/>
      <c r="BG83" s="176"/>
      <c r="BH83" s="176"/>
      <c r="BI83" s="176"/>
      <c r="BJ83" s="176"/>
      <c r="BK83" s="176"/>
      <c r="BL83" s="176"/>
      <c r="BM83" s="176"/>
      <c r="BN83" s="176"/>
      <c r="BO83" s="176"/>
      <c r="BP83" s="176"/>
      <c r="BQ83" s="176"/>
      <c r="BR83" s="176"/>
      <c r="BS83" s="176"/>
      <c r="BT83" s="176"/>
    </row>
    <row r="84" ht="22.5" customHeight="1">
      <c r="A84" s="176"/>
      <c r="B84" s="461"/>
      <c r="C84" s="461"/>
      <c r="D84" s="461"/>
      <c r="E84" s="461"/>
      <c r="F84" s="474"/>
      <c r="H84" s="474"/>
      <c r="I84" s="474"/>
      <c r="J84" s="474"/>
      <c r="K84" s="474"/>
      <c r="L84" s="461"/>
      <c r="N84" s="461"/>
      <c r="O84" s="461"/>
      <c r="P84" s="472"/>
      <c r="Q84" s="476"/>
      <c r="R84" s="461"/>
      <c r="S84" s="461"/>
      <c r="T84" s="461"/>
      <c r="U84" s="461"/>
      <c r="V84" s="176"/>
      <c r="W84" s="176"/>
      <c r="X84" s="176"/>
      <c r="Y84" s="176"/>
      <c r="Z84" s="176"/>
      <c r="AA84" s="176"/>
      <c r="AB84" s="176"/>
      <c r="AC84" s="176"/>
      <c r="AD84" s="176"/>
      <c r="AE84" s="176"/>
      <c r="AF84" s="176"/>
      <c r="AG84" s="176"/>
      <c r="AH84" s="176"/>
      <c r="AI84" s="176"/>
      <c r="AJ84" s="176"/>
      <c r="AK84" s="176"/>
      <c r="AL84" s="176"/>
      <c r="AM84" s="176"/>
      <c r="AN84" s="176"/>
      <c r="AO84" s="176"/>
      <c r="AP84" s="176"/>
      <c r="AQ84" s="176"/>
      <c r="AR84" s="176"/>
      <c r="AS84" s="176"/>
      <c r="AT84" s="176"/>
      <c r="AU84" s="176"/>
      <c r="AV84" s="176"/>
      <c r="AW84" s="176"/>
      <c r="AX84" s="176"/>
      <c r="AY84" s="176"/>
      <c r="AZ84" s="176"/>
      <c r="BA84" s="176"/>
      <c r="BB84" s="176"/>
      <c r="BC84" s="176"/>
      <c r="BD84" s="176"/>
      <c r="BE84" s="176"/>
      <c r="BF84" s="176"/>
      <c r="BG84" s="176"/>
      <c r="BH84" s="176"/>
      <c r="BI84" s="176"/>
      <c r="BJ84" s="176"/>
      <c r="BK84" s="176"/>
      <c r="BL84" s="176"/>
      <c r="BM84" s="176"/>
      <c r="BN84" s="176"/>
      <c r="BO84" s="176"/>
      <c r="BP84" s="176"/>
      <c r="BQ84" s="176"/>
      <c r="BR84" s="176"/>
      <c r="BS84" s="176"/>
      <c r="BT84" s="176"/>
    </row>
    <row r="85" ht="22.5" customHeight="1">
      <c r="A85" s="176"/>
      <c r="B85" s="474"/>
      <c r="C85" s="461"/>
      <c r="D85" s="461"/>
      <c r="E85" s="461"/>
      <c r="F85" s="474"/>
      <c r="H85" s="474"/>
      <c r="I85" s="474"/>
      <c r="J85" s="474"/>
      <c r="K85" s="474"/>
      <c r="L85" s="461"/>
      <c r="N85" s="461"/>
      <c r="O85" s="461"/>
      <c r="P85" s="472"/>
      <c r="Q85" s="476"/>
      <c r="R85" s="461"/>
      <c r="S85" s="461"/>
      <c r="T85" s="461"/>
      <c r="U85" s="461"/>
      <c r="V85" s="176"/>
      <c r="W85" s="176"/>
      <c r="X85" s="176"/>
      <c r="Y85" s="176"/>
      <c r="Z85" s="176"/>
      <c r="AA85" s="176"/>
      <c r="AB85" s="176"/>
      <c r="AC85" s="176"/>
      <c r="AD85" s="176"/>
      <c r="AE85" s="176"/>
      <c r="AF85" s="176"/>
      <c r="AG85" s="176"/>
      <c r="AH85" s="176"/>
      <c r="AI85" s="176"/>
      <c r="AJ85" s="176"/>
      <c r="AK85" s="176"/>
      <c r="AL85" s="176"/>
      <c r="AM85" s="176"/>
      <c r="AN85" s="176"/>
      <c r="AO85" s="176"/>
      <c r="AP85" s="176"/>
      <c r="AQ85" s="176"/>
      <c r="AR85" s="176"/>
      <c r="AS85" s="176"/>
      <c r="AT85" s="176"/>
      <c r="AU85" s="176"/>
      <c r="AV85" s="176"/>
      <c r="AW85" s="176"/>
      <c r="AX85" s="176"/>
      <c r="AY85" s="176"/>
      <c r="AZ85" s="176"/>
      <c r="BA85" s="176"/>
      <c r="BB85" s="176"/>
      <c r="BC85" s="176"/>
      <c r="BD85" s="176"/>
      <c r="BE85" s="176"/>
      <c r="BF85" s="176"/>
      <c r="BG85" s="176"/>
      <c r="BH85" s="176"/>
      <c r="BI85" s="176"/>
      <c r="BJ85" s="176"/>
      <c r="BK85" s="176"/>
      <c r="BL85" s="176"/>
      <c r="BM85" s="176"/>
      <c r="BN85" s="176"/>
      <c r="BO85" s="176"/>
      <c r="BP85" s="176"/>
      <c r="BQ85" s="176"/>
      <c r="BR85" s="176"/>
      <c r="BS85" s="176"/>
      <c r="BT85" s="176"/>
    </row>
    <row r="86" ht="22.5" customHeight="1">
      <c r="A86" s="176"/>
      <c r="B86" s="461"/>
      <c r="C86" s="461"/>
      <c r="D86" s="461"/>
      <c r="E86" s="461"/>
      <c r="F86" s="474"/>
      <c r="H86" s="474"/>
      <c r="I86" s="474"/>
      <c r="J86" s="474"/>
      <c r="K86" s="474"/>
      <c r="L86" s="461"/>
      <c r="N86" s="461"/>
      <c r="O86" s="461"/>
      <c r="P86" s="472"/>
      <c r="Q86" s="476"/>
      <c r="R86" s="461"/>
      <c r="S86" s="461"/>
      <c r="T86" s="461"/>
      <c r="U86" s="461"/>
      <c r="V86" s="176"/>
      <c r="W86" s="176"/>
      <c r="X86" s="176"/>
      <c r="Y86" s="176"/>
      <c r="Z86" s="176"/>
      <c r="AA86" s="176"/>
      <c r="AB86" s="176"/>
      <c r="AC86" s="176"/>
      <c r="AD86" s="176"/>
      <c r="AE86" s="176"/>
      <c r="AF86" s="176"/>
      <c r="AG86" s="176"/>
      <c r="AH86" s="176"/>
      <c r="AI86" s="176"/>
      <c r="AJ86" s="176"/>
      <c r="AK86" s="176"/>
      <c r="AL86" s="176"/>
      <c r="AM86" s="176"/>
      <c r="AN86" s="176"/>
      <c r="AO86" s="176"/>
      <c r="AP86" s="176"/>
      <c r="AQ86" s="176"/>
      <c r="AR86" s="176"/>
      <c r="AS86" s="176"/>
      <c r="AT86" s="176"/>
      <c r="AU86" s="176"/>
      <c r="AV86" s="176"/>
      <c r="AW86" s="176"/>
      <c r="AX86" s="176"/>
      <c r="AY86" s="176"/>
      <c r="AZ86" s="176"/>
      <c r="BA86" s="176"/>
      <c r="BB86" s="176"/>
      <c r="BC86" s="176"/>
      <c r="BD86" s="176"/>
      <c r="BE86" s="176"/>
      <c r="BF86" s="176"/>
      <c r="BG86" s="176"/>
      <c r="BH86" s="176"/>
      <c r="BI86" s="176"/>
      <c r="BJ86" s="176"/>
      <c r="BK86" s="176"/>
      <c r="BL86" s="176"/>
      <c r="BM86" s="176"/>
      <c r="BN86" s="176"/>
      <c r="BO86" s="176"/>
      <c r="BP86" s="176"/>
      <c r="BQ86" s="176"/>
      <c r="BR86" s="176"/>
      <c r="BS86" s="176"/>
      <c r="BT86" s="176"/>
    </row>
    <row r="87" ht="22.5" customHeight="1">
      <c r="A87" s="176"/>
      <c r="B87" s="461"/>
      <c r="C87" s="461"/>
      <c r="D87" s="461"/>
      <c r="E87" s="461"/>
      <c r="F87" s="474"/>
      <c r="H87" s="474"/>
      <c r="I87" s="474"/>
      <c r="J87" s="474"/>
      <c r="K87" s="474"/>
      <c r="L87" s="461"/>
      <c r="N87" s="461"/>
      <c r="O87" s="461"/>
      <c r="P87" s="472"/>
      <c r="Q87" s="476"/>
      <c r="R87" s="461"/>
      <c r="S87" s="461"/>
      <c r="T87" s="461"/>
      <c r="U87" s="461"/>
      <c r="V87" s="176"/>
      <c r="W87" s="176"/>
      <c r="X87" s="176"/>
      <c r="Y87" s="176"/>
      <c r="Z87" s="176"/>
      <c r="AA87" s="176"/>
      <c r="AB87" s="176"/>
      <c r="AC87" s="176"/>
      <c r="AD87" s="176"/>
      <c r="AE87" s="176"/>
      <c r="AF87" s="176"/>
      <c r="AG87" s="176"/>
      <c r="AH87" s="176"/>
      <c r="AI87" s="176"/>
      <c r="AJ87" s="176"/>
      <c r="AK87" s="176"/>
      <c r="AL87" s="176"/>
      <c r="AM87" s="176"/>
      <c r="AN87" s="176"/>
      <c r="AO87" s="176"/>
      <c r="AP87" s="176"/>
      <c r="AQ87" s="176"/>
      <c r="AR87" s="176"/>
      <c r="AS87" s="176"/>
      <c r="AT87" s="176"/>
      <c r="AU87" s="176"/>
      <c r="AV87" s="176"/>
      <c r="AW87" s="176"/>
      <c r="AX87" s="176"/>
      <c r="AY87" s="176"/>
      <c r="AZ87" s="176"/>
      <c r="BA87" s="176"/>
      <c r="BB87" s="176"/>
      <c r="BC87" s="176"/>
      <c r="BD87" s="176"/>
      <c r="BE87" s="176"/>
      <c r="BF87" s="176"/>
      <c r="BG87" s="176"/>
      <c r="BH87" s="176"/>
      <c r="BI87" s="176"/>
      <c r="BJ87" s="176"/>
      <c r="BK87" s="176"/>
      <c r="BL87" s="176"/>
      <c r="BM87" s="176"/>
      <c r="BN87" s="176"/>
      <c r="BO87" s="176"/>
      <c r="BP87" s="176"/>
      <c r="BQ87" s="176"/>
      <c r="BR87" s="176"/>
      <c r="BS87" s="176"/>
      <c r="BT87" s="176"/>
    </row>
    <row r="88" ht="22.5" customHeight="1">
      <c r="A88" s="176"/>
      <c r="B88" s="474"/>
      <c r="C88" s="461"/>
      <c r="D88" s="461"/>
      <c r="E88" s="461"/>
      <c r="F88" s="474"/>
      <c r="H88" s="461"/>
      <c r="I88" s="461"/>
      <c r="J88" s="461"/>
      <c r="K88" s="464"/>
      <c r="L88" s="461"/>
      <c r="N88" s="461"/>
      <c r="O88" s="461"/>
      <c r="P88" s="472"/>
      <c r="Q88" s="476"/>
      <c r="R88" s="461"/>
      <c r="S88" s="461"/>
      <c r="T88" s="461"/>
      <c r="U88" s="461"/>
      <c r="V88" s="176"/>
      <c r="W88" s="176"/>
      <c r="X88" s="176"/>
      <c r="Y88" s="176"/>
      <c r="Z88" s="176"/>
      <c r="AA88" s="176"/>
      <c r="AB88" s="176"/>
      <c r="AC88" s="176"/>
      <c r="AD88" s="176"/>
      <c r="AE88" s="176"/>
      <c r="AF88" s="176"/>
      <c r="AG88" s="176"/>
      <c r="AH88" s="176"/>
      <c r="AI88" s="176"/>
      <c r="AJ88" s="176"/>
      <c r="AK88" s="176"/>
      <c r="AL88" s="176"/>
      <c r="AM88" s="176"/>
      <c r="AN88" s="176"/>
      <c r="AO88" s="176"/>
      <c r="AP88" s="176"/>
      <c r="AQ88" s="176"/>
      <c r="AR88" s="176"/>
      <c r="AS88" s="176"/>
      <c r="AT88" s="176"/>
      <c r="AU88" s="176"/>
      <c r="AV88" s="176"/>
      <c r="AW88" s="176"/>
      <c r="AX88" s="176"/>
      <c r="AY88" s="176"/>
      <c r="AZ88" s="176"/>
      <c r="BA88" s="176"/>
      <c r="BB88" s="176"/>
      <c r="BC88" s="176"/>
      <c r="BD88" s="176"/>
      <c r="BE88" s="176"/>
      <c r="BF88" s="176"/>
      <c r="BG88" s="176"/>
      <c r="BH88" s="176"/>
      <c r="BI88" s="176"/>
      <c r="BJ88" s="176"/>
      <c r="BK88" s="176"/>
      <c r="BL88" s="176"/>
      <c r="BM88" s="176"/>
      <c r="BN88" s="176"/>
      <c r="BO88" s="176"/>
      <c r="BP88" s="176"/>
      <c r="BQ88" s="176"/>
      <c r="BR88" s="176"/>
      <c r="BS88" s="176"/>
      <c r="BT88" s="176"/>
    </row>
    <row r="89" ht="22.5" customHeight="1">
      <c r="A89" s="176"/>
      <c r="B89" s="474"/>
      <c r="C89" s="461"/>
      <c r="D89" s="461"/>
      <c r="E89" s="461"/>
      <c r="F89" s="474"/>
      <c r="H89" s="461"/>
      <c r="I89" s="461"/>
      <c r="J89" s="461"/>
      <c r="K89" s="461"/>
      <c r="L89" s="461"/>
      <c r="N89" s="461"/>
      <c r="O89" s="461"/>
      <c r="P89" s="472"/>
      <c r="Q89" s="476"/>
      <c r="R89" s="461"/>
      <c r="S89" s="461"/>
      <c r="T89" s="461"/>
      <c r="U89" s="461"/>
      <c r="V89" s="176"/>
      <c r="W89" s="176"/>
      <c r="X89" s="176"/>
      <c r="Y89" s="176"/>
      <c r="Z89" s="176"/>
      <c r="AA89" s="176"/>
      <c r="AB89" s="176"/>
      <c r="AC89" s="176"/>
      <c r="AD89" s="176"/>
      <c r="AE89" s="176"/>
      <c r="AF89" s="176"/>
      <c r="AG89" s="176"/>
      <c r="AH89" s="176"/>
      <c r="AI89" s="176"/>
      <c r="AJ89" s="176"/>
      <c r="AK89" s="176"/>
      <c r="AL89" s="176"/>
      <c r="AM89" s="176"/>
      <c r="AN89" s="176"/>
      <c r="AO89" s="176"/>
      <c r="AP89" s="176"/>
      <c r="AQ89" s="176"/>
      <c r="AR89" s="176"/>
      <c r="AS89" s="176"/>
      <c r="AT89" s="176"/>
      <c r="AU89" s="176"/>
      <c r="AV89" s="176"/>
      <c r="AW89" s="176"/>
      <c r="AX89" s="176"/>
      <c r="AY89" s="176"/>
      <c r="AZ89" s="176"/>
      <c r="BA89" s="176"/>
      <c r="BB89" s="176"/>
      <c r="BC89" s="176"/>
      <c r="BD89" s="176"/>
      <c r="BE89" s="176"/>
      <c r="BF89" s="176"/>
      <c r="BG89" s="176"/>
      <c r="BH89" s="176"/>
      <c r="BI89" s="176"/>
      <c r="BJ89" s="176"/>
      <c r="BK89" s="176"/>
      <c r="BL89" s="176"/>
      <c r="BM89" s="176"/>
      <c r="BN89" s="176"/>
      <c r="BO89" s="176"/>
      <c r="BP89" s="176"/>
      <c r="BQ89" s="176"/>
      <c r="BR89" s="176"/>
      <c r="BS89" s="176"/>
      <c r="BT89" s="176"/>
    </row>
    <row r="90" ht="22.5" customHeight="1">
      <c r="A90" s="176"/>
      <c r="B90" s="474"/>
      <c r="C90" s="461"/>
      <c r="D90" s="461"/>
      <c r="E90" s="461"/>
      <c r="F90" s="474"/>
      <c r="H90" s="461"/>
      <c r="I90" s="461"/>
      <c r="J90" s="461"/>
      <c r="K90" s="461"/>
      <c r="L90" s="461"/>
      <c r="N90" s="461"/>
      <c r="O90" s="461"/>
      <c r="P90" s="472"/>
      <c r="Q90" s="476"/>
      <c r="R90" s="461"/>
      <c r="S90" s="461"/>
      <c r="T90" s="461"/>
      <c r="U90" s="461"/>
      <c r="V90" s="176"/>
      <c r="W90" s="176"/>
      <c r="X90" s="176"/>
      <c r="Y90" s="176"/>
      <c r="Z90" s="176"/>
      <c r="AA90" s="176"/>
      <c r="AB90" s="176"/>
      <c r="AC90" s="176"/>
      <c r="AD90" s="176"/>
      <c r="AE90" s="176"/>
      <c r="AF90" s="176"/>
      <c r="AG90" s="176"/>
      <c r="AH90" s="176"/>
      <c r="AI90" s="176"/>
      <c r="AJ90" s="176"/>
      <c r="AK90" s="176"/>
      <c r="AL90" s="176"/>
      <c r="AM90" s="176"/>
      <c r="AN90" s="176"/>
      <c r="AO90" s="176"/>
      <c r="AP90" s="176"/>
      <c r="AQ90" s="176"/>
      <c r="AR90" s="176"/>
      <c r="AS90" s="176"/>
      <c r="AT90" s="176"/>
      <c r="AU90" s="176"/>
      <c r="AV90" s="176"/>
      <c r="AW90" s="176"/>
      <c r="AX90" s="176"/>
      <c r="AY90" s="176"/>
      <c r="AZ90" s="176"/>
      <c r="BA90" s="176"/>
      <c r="BB90" s="176"/>
      <c r="BC90" s="176"/>
      <c r="BD90" s="176"/>
      <c r="BE90" s="176"/>
      <c r="BF90" s="176"/>
      <c r="BG90" s="176"/>
      <c r="BH90" s="176"/>
      <c r="BI90" s="176"/>
      <c r="BJ90" s="176"/>
      <c r="BK90" s="176"/>
      <c r="BL90" s="176"/>
      <c r="BM90" s="176"/>
      <c r="BN90" s="176"/>
      <c r="BO90" s="176"/>
      <c r="BP90" s="176"/>
      <c r="BQ90" s="176"/>
      <c r="BR90" s="176"/>
      <c r="BS90" s="176"/>
      <c r="BT90" s="176"/>
    </row>
    <row r="91" ht="22.5" customHeight="1">
      <c r="A91" s="176"/>
      <c r="B91" s="461"/>
      <c r="C91" s="461"/>
      <c r="D91" s="461"/>
      <c r="E91" s="461"/>
      <c r="F91" s="474"/>
      <c r="G91" s="474"/>
      <c r="H91" s="461"/>
      <c r="I91" s="461"/>
      <c r="J91" s="461"/>
      <c r="K91" s="461"/>
      <c r="L91" s="461"/>
      <c r="N91" s="461"/>
      <c r="O91" s="461"/>
      <c r="P91" s="472"/>
      <c r="Q91" s="476"/>
      <c r="R91" s="461"/>
      <c r="S91" s="461"/>
      <c r="T91" s="461"/>
      <c r="U91" s="461"/>
      <c r="V91" s="176"/>
      <c r="W91" s="176"/>
      <c r="X91" s="176"/>
      <c r="Y91" s="176"/>
      <c r="Z91" s="176"/>
      <c r="AA91" s="176"/>
      <c r="AB91" s="176"/>
      <c r="AC91" s="176"/>
      <c r="AD91" s="176"/>
      <c r="AE91" s="176"/>
      <c r="AF91" s="176"/>
      <c r="AG91" s="176"/>
      <c r="AH91" s="176"/>
      <c r="AI91" s="176"/>
      <c r="AJ91" s="176"/>
      <c r="AK91" s="176"/>
      <c r="AL91" s="176"/>
      <c r="AM91" s="176"/>
      <c r="AN91" s="176"/>
      <c r="AO91" s="176"/>
      <c r="AP91" s="176"/>
      <c r="AQ91" s="176"/>
      <c r="AR91" s="176"/>
      <c r="AS91" s="176"/>
      <c r="AT91" s="176"/>
      <c r="AU91" s="176"/>
      <c r="AV91" s="176"/>
      <c r="AW91" s="176"/>
      <c r="AX91" s="176"/>
      <c r="AY91" s="176"/>
      <c r="AZ91" s="176"/>
      <c r="BA91" s="176"/>
      <c r="BB91" s="176"/>
      <c r="BC91" s="176"/>
      <c r="BD91" s="176"/>
      <c r="BE91" s="176"/>
      <c r="BF91" s="176"/>
      <c r="BG91" s="176"/>
      <c r="BH91" s="176"/>
      <c r="BI91" s="176"/>
      <c r="BJ91" s="176"/>
      <c r="BK91" s="176"/>
      <c r="BL91" s="176"/>
      <c r="BM91" s="176"/>
      <c r="BN91" s="176"/>
      <c r="BO91" s="176"/>
      <c r="BP91" s="176"/>
      <c r="BQ91" s="176"/>
      <c r="BR91" s="176"/>
      <c r="BS91" s="176"/>
      <c r="BT91" s="176"/>
    </row>
    <row r="92" ht="22.5" customHeight="1">
      <c r="A92" s="176"/>
      <c r="B92" s="474"/>
      <c r="C92" s="461"/>
      <c r="D92" s="461"/>
      <c r="E92" s="461"/>
      <c r="F92" s="461"/>
      <c r="G92" s="461"/>
      <c r="H92" s="461"/>
      <c r="I92" s="461"/>
      <c r="J92" s="461"/>
      <c r="K92" s="461"/>
      <c r="L92" s="461"/>
      <c r="N92" s="461"/>
      <c r="O92" s="461"/>
      <c r="P92" s="472"/>
      <c r="Q92" s="476"/>
      <c r="R92" s="461"/>
      <c r="S92" s="461"/>
      <c r="T92" s="461"/>
      <c r="U92" s="461"/>
      <c r="V92" s="176"/>
      <c r="W92" s="176"/>
      <c r="X92" s="176"/>
      <c r="Y92" s="176"/>
      <c r="Z92" s="176"/>
      <c r="AA92" s="176"/>
      <c r="AB92" s="176"/>
      <c r="AC92" s="176"/>
      <c r="AD92" s="176"/>
      <c r="AE92" s="176"/>
      <c r="AF92" s="176"/>
      <c r="AG92" s="176"/>
      <c r="AH92" s="176"/>
      <c r="AI92" s="176"/>
      <c r="AJ92" s="176"/>
      <c r="AK92" s="176"/>
      <c r="AL92" s="176"/>
      <c r="AM92" s="176"/>
      <c r="AN92" s="176"/>
      <c r="AO92" s="176"/>
      <c r="AP92" s="176"/>
      <c r="AQ92" s="176"/>
      <c r="AR92" s="176"/>
      <c r="AS92" s="176"/>
      <c r="AT92" s="176"/>
      <c r="AU92" s="176"/>
      <c r="AV92" s="176"/>
      <c r="AW92" s="176"/>
      <c r="AX92" s="176"/>
      <c r="AY92" s="176"/>
      <c r="AZ92" s="176"/>
      <c r="BA92" s="176"/>
      <c r="BB92" s="176"/>
      <c r="BC92" s="176"/>
      <c r="BD92" s="176"/>
      <c r="BE92" s="176"/>
      <c r="BF92" s="176"/>
      <c r="BG92" s="176"/>
      <c r="BH92" s="176"/>
      <c r="BI92" s="176"/>
      <c r="BJ92" s="176"/>
      <c r="BK92" s="176"/>
      <c r="BL92" s="176"/>
      <c r="BM92" s="176"/>
      <c r="BN92" s="176"/>
      <c r="BO92" s="176"/>
      <c r="BP92" s="176"/>
      <c r="BQ92" s="176"/>
      <c r="BR92" s="176"/>
      <c r="BS92" s="176"/>
      <c r="BT92" s="176"/>
    </row>
    <row r="93" ht="22.5" customHeight="1">
      <c r="A93" s="176"/>
      <c r="B93" s="474"/>
      <c r="C93" s="461"/>
      <c r="D93" s="461"/>
      <c r="E93" s="461"/>
      <c r="F93" s="461"/>
      <c r="G93" s="461"/>
      <c r="H93" s="461"/>
      <c r="I93" s="461"/>
      <c r="J93" s="461"/>
      <c r="K93" s="461"/>
      <c r="L93" s="461"/>
      <c r="N93" s="461"/>
      <c r="O93" s="461"/>
      <c r="P93" s="472"/>
      <c r="Q93" s="476"/>
      <c r="R93" s="461"/>
      <c r="S93" s="461"/>
      <c r="T93" s="461"/>
      <c r="U93" s="461"/>
      <c r="V93" s="176"/>
      <c r="W93" s="176"/>
      <c r="X93" s="176"/>
      <c r="Y93" s="176"/>
      <c r="Z93" s="176"/>
      <c r="AA93" s="176"/>
      <c r="AB93" s="176"/>
      <c r="AC93" s="176"/>
      <c r="AD93" s="176"/>
      <c r="AE93" s="176"/>
      <c r="AF93" s="176"/>
      <c r="AG93" s="176"/>
      <c r="AH93" s="176"/>
      <c r="AI93" s="176"/>
      <c r="AJ93" s="176"/>
      <c r="AK93" s="176"/>
      <c r="AL93" s="176"/>
      <c r="AM93" s="176"/>
      <c r="AN93" s="176"/>
      <c r="AO93" s="176"/>
      <c r="AP93" s="176"/>
      <c r="AQ93" s="176"/>
      <c r="AR93" s="176"/>
      <c r="AS93" s="176"/>
      <c r="AT93" s="176"/>
      <c r="AU93" s="176"/>
      <c r="AV93" s="176"/>
      <c r="AW93" s="176"/>
      <c r="AX93" s="176"/>
      <c r="AY93" s="176"/>
      <c r="AZ93" s="176"/>
      <c r="BA93" s="176"/>
      <c r="BB93" s="176"/>
      <c r="BC93" s="176"/>
      <c r="BD93" s="176"/>
      <c r="BE93" s="176"/>
      <c r="BF93" s="176"/>
      <c r="BG93" s="176"/>
      <c r="BH93" s="176"/>
      <c r="BI93" s="176"/>
      <c r="BJ93" s="176"/>
      <c r="BK93" s="176"/>
      <c r="BL93" s="176"/>
      <c r="BM93" s="176"/>
      <c r="BN93" s="176"/>
      <c r="BO93" s="176"/>
      <c r="BP93" s="176"/>
      <c r="BQ93" s="176"/>
      <c r="BR93" s="176"/>
      <c r="BS93" s="176"/>
      <c r="BT93" s="176"/>
    </row>
    <row r="94" ht="22.5" customHeight="1">
      <c r="A94" s="176"/>
      <c r="B94" s="474"/>
      <c r="C94" s="461"/>
      <c r="D94" s="461"/>
      <c r="E94" s="461"/>
      <c r="F94" s="461"/>
      <c r="G94" s="461"/>
      <c r="H94" s="461"/>
      <c r="I94" s="461"/>
      <c r="J94" s="461"/>
      <c r="K94" s="461"/>
      <c r="L94" s="461"/>
      <c r="N94" s="461"/>
      <c r="O94" s="461"/>
      <c r="P94" s="472"/>
      <c r="Q94" s="476"/>
      <c r="R94" s="461"/>
      <c r="S94" s="461"/>
      <c r="T94" s="461"/>
      <c r="U94" s="461"/>
      <c r="V94" s="176"/>
      <c r="W94" s="176"/>
      <c r="X94" s="176"/>
      <c r="Y94" s="176"/>
      <c r="Z94" s="176"/>
      <c r="AA94" s="176"/>
      <c r="AB94" s="176"/>
      <c r="AC94" s="176"/>
      <c r="AD94" s="176"/>
      <c r="AE94" s="176"/>
      <c r="AF94" s="176"/>
      <c r="AG94" s="176"/>
      <c r="AH94" s="176"/>
      <c r="AI94" s="176"/>
      <c r="AJ94" s="176"/>
      <c r="AK94" s="176"/>
      <c r="AL94" s="176"/>
      <c r="AM94" s="176"/>
      <c r="AN94" s="176"/>
      <c r="AO94" s="176"/>
      <c r="AP94" s="176"/>
      <c r="AQ94" s="176"/>
      <c r="AR94" s="176"/>
      <c r="AS94" s="176"/>
      <c r="AT94" s="176"/>
      <c r="AU94" s="176"/>
      <c r="AV94" s="176"/>
      <c r="AW94" s="176"/>
      <c r="AX94" s="176"/>
      <c r="AY94" s="176"/>
      <c r="AZ94" s="176"/>
      <c r="BA94" s="176"/>
      <c r="BB94" s="176"/>
      <c r="BC94" s="176"/>
      <c r="BD94" s="176"/>
      <c r="BE94" s="176"/>
      <c r="BF94" s="176"/>
      <c r="BG94" s="176"/>
      <c r="BH94" s="176"/>
      <c r="BI94" s="176"/>
      <c r="BJ94" s="176"/>
      <c r="BK94" s="176"/>
      <c r="BL94" s="176"/>
      <c r="BM94" s="176"/>
      <c r="BN94" s="176"/>
      <c r="BO94" s="176"/>
      <c r="BP94" s="176"/>
      <c r="BQ94" s="176"/>
      <c r="BR94" s="176"/>
      <c r="BS94" s="176"/>
      <c r="BT94" s="176"/>
    </row>
    <row r="95" ht="22.5" customHeight="1">
      <c r="A95" s="176"/>
      <c r="B95" s="474"/>
      <c r="C95" s="461"/>
      <c r="D95" s="461"/>
      <c r="E95" s="461"/>
      <c r="F95" s="461"/>
      <c r="G95" s="461"/>
      <c r="H95" s="461"/>
      <c r="I95" s="461"/>
      <c r="J95" s="461"/>
      <c r="K95" s="461"/>
      <c r="L95" s="461"/>
      <c r="N95" s="461"/>
      <c r="O95" s="461"/>
      <c r="P95" s="472"/>
      <c r="Q95" s="476"/>
      <c r="R95" s="461"/>
      <c r="S95" s="461"/>
      <c r="T95" s="461"/>
      <c r="U95" s="461"/>
      <c r="V95" s="176"/>
      <c r="W95" s="176"/>
      <c r="X95" s="176"/>
      <c r="Y95" s="176"/>
      <c r="Z95" s="176"/>
      <c r="AA95" s="176"/>
      <c r="AB95" s="176"/>
      <c r="AC95" s="176"/>
      <c r="AD95" s="176"/>
      <c r="AE95" s="176"/>
      <c r="AF95" s="176"/>
      <c r="AG95" s="176"/>
      <c r="AH95" s="176"/>
      <c r="AI95" s="176"/>
      <c r="AJ95" s="176"/>
      <c r="AK95" s="176"/>
      <c r="AL95" s="176"/>
      <c r="AM95" s="176"/>
      <c r="AN95" s="176"/>
      <c r="AO95" s="176"/>
      <c r="AP95" s="176"/>
      <c r="AQ95" s="176"/>
      <c r="AR95" s="176"/>
      <c r="AS95" s="176"/>
      <c r="AT95" s="176"/>
      <c r="AU95" s="176"/>
      <c r="AV95" s="176"/>
      <c r="AW95" s="176"/>
      <c r="AX95" s="176"/>
      <c r="AY95" s="176"/>
      <c r="AZ95" s="176"/>
      <c r="BA95" s="176"/>
      <c r="BB95" s="176"/>
      <c r="BC95" s="176"/>
      <c r="BD95" s="176"/>
      <c r="BE95" s="176"/>
      <c r="BF95" s="176"/>
      <c r="BG95" s="176"/>
      <c r="BH95" s="176"/>
      <c r="BI95" s="176"/>
      <c r="BJ95" s="176"/>
      <c r="BK95" s="176"/>
      <c r="BL95" s="176"/>
      <c r="BM95" s="176"/>
      <c r="BN95" s="176"/>
      <c r="BO95" s="176"/>
      <c r="BP95" s="176"/>
      <c r="BQ95" s="176"/>
      <c r="BR95" s="176"/>
      <c r="BS95" s="176"/>
      <c r="BT95" s="176"/>
    </row>
    <row r="96" ht="22.5" customHeight="1">
      <c r="A96" s="176"/>
      <c r="B96" s="474"/>
      <c r="C96" s="461"/>
      <c r="D96" s="461"/>
      <c r="E96" s="461"/>
      <c r="F96" s="461"/>
      <c r="G96" s="461"/>
      <c r="H96" s="461"/>
      <c r="I96" s="461"/>
      <c r="J96" s="461"/>
      <c r="K96" s="461"/>
      <c r="L96" s="461"/>
      <c r="N96" s="461"/>
      <c r="O96" s="461"/>
      <c r="P96" s="472"/>
      <c r="Q96" s="476"/>
      <c r="R96" s="461"/>
      <c r="S96" s="461"/>
      <c r="T96" s="461"/>
      <c r="U96" s="461"/>
      <c r="V96" s="176"/>
      <c r="W96" s="176"/>
      <c r="X96" s="176"/>
      <c r="Y96" s="176"/>
      <c r="Z96" s="176"/>
      <c r="AA96" s="176"/>
      <c r="AB96" s="176"/>
      <c r="AC96" s="176"/>
      <c r="AD96" s="176"/>
      <c r="AE96" s="176"/>
      <c r="AF96" s="176"/>
      <c r="AG96" s="176"/>
      <c r="AH96" s="176"/>
      <c r="AI96" s="176"/>
      <c r="AJ96" s="176"/>
      <c r="AK96" s="176"/>
      <c r="AL96" s="176"/>
      <c r="AM96" s="176"/>
      <c r="AN96" s="176"/>
      <c r="AO96" s="176"/>
      <c r="AP96" s="176"/>
      <c r="AQ96" s="176"/>
      <c r="AR96" s="176"/>
      <c r="AS96" s="176"/>
      <c r="AT96" s="176"/>
      <c r="AU96" s="176"/>
      <c r="AV96" s="176"/>
      <c r="AW96" s="176"/>
      <c r="AX96" s="176"/>
      <c r="AY96" s="176"/>
      <c r="AZ96" s="176"/>
      <c r="BA96" s="176"/>
      <c r="BB96" s="176"/>
      <c r="BC96" s="176"/>
      <c r="BD96" s="176"/>
      <c r="BE96" s="176"/>
      <c r="BF96" s="176"/>
      <c r="BG96" s="176"/>
      <c r="BH96" s="176"/>
      <c r="BI96" s="176"/>
      <c r="BJ96" s="176"/>
      <c r="BK96" s="176"/>
      <c r="BL96" s="176"/>
      <c r="BM96" s="176"/>
      <c r="BN96" s="176"/>
      <c r="BO96" s="176"/>
      <c r="BP96" s="176"/>
      <c r="BQ96" s="176"/>
      <c r="BR96" s="176"/>
      <c r="BS96" s="176"/>
      <c r="BT96" s="176"/>
    </row>
    <row r="97" ht="22.5" customHeight="1">
      <c r="A97" s="176"/>
      <c r="B97" s="461"/>
      <c r="C97" s="461"/>
      <c r="D97" s="461"/>
      <c r="E97" s="461"/>
      <c r="F97" s="461"/>
      <c r="G97" s="461"/>
      <c r="H97" s="461"/>
      <c r="I97" s="461"/>
      <c r="J97" s="461"/>
      <c r="K97" s="461"/>
      <c r="L97" s="461"/>
      <c r="N97" s="461"/>
      <c r="O97" s="461"/>
      <c r="P97" s="472"/>
      <c r="Q97" s="476"/>
      <c r="R97" s="461"/>
      <c r="S97" s="461"/>
      <c r="T97" s="461"/>
      <c r="U97" s="461"/>
      <c r="V97" s="176"/>
      <c r="W97" s="176"/>
      <c r="X97" s="176"/>
      <c r="Y97" s="176"/>
      <c r="Z97" s="176"/>
      <c r="AA97" s="176"/>
      <c r="AB97" s="176"/>
      <c r="AC97" s="176"/>
      <c r="AD97" s="176"/>
      <c r="AE97" s="176"/>
      <c r="AF97" s="176"/>
      <c r="AG97" s="176"/>
      <c r="AH97" s="176"/>
      <c r="AI97" s="176"/>
      <c r="AJ97" s="176"/>
      <c r="AK97" s="176"/>
      <c r="AL97" s="176"/>
      <c r="AM97" s="176"/>
      <c r="AN97" s="176"/>
      <c r="AO97" s="176"/>
      <c r="AP97" s="176"/>
      <c r="AQ97" s="176"/>
      <c r="AR97" s="176"/>
      <c r="AS97" s="176"/>
      <c r="AT97" s="176"/>
      <c r="AU97" s="176"/>
      <c r="AV97" s="176"/>
      <c r="AW97" s="176"/>
      <c r="AX97" s="176"/>
      <c r="AY97" s="176"/>
      <c r="AZ97" s="176"/>
      <c r="BA97" s="176"/>
      <c r="BB97" s="176"/>
      <c r="BC97" s="176"/>
      <c r="BD97" s="176"/>
      <c r="BE97" s="176"/>
      <c r="BF97" s="176"/>
      <c r="BG97" s="176"/>
      <c r="BH97" s="176"/>
      <c r="BI97" s="176"/>
      <c r="BJ97" s="176"/>
      <c r="BK97" s="176"/>
      <c r="BL97" s="176"/>
      <c r="BM97" s="176"/>
      <c r="BN97" s="176"/>
      <c r="BO97" s="176"/>
      <c r="BP97" s="176"/>
      <c r="BQ97" s="176"/>
      <c r="BR97" s="176"/>
      <c r="BS97" s="176"/>
      <c r="BT97" s="176"/>
    </row>
    <row r="98" ht="22.5" customHeight="1">
      <c r="A98" s="176"/>
      <c r="B98" s="474"/>
      <c r="C98" s="461"/>
      <c r="D98" s="461"/>
      <c r="E98" s="461"/>
      <c r="F98" s="461"/>
      <c r="G98" s="461"/>
      <c r="H98" s="461"/>
      <c r="I98" s="461"/>
      <c r="J98" s="461"/>
      <c r="K98" s="461"/>
      <c r="L98" s="461"/>
      <c r="N98" s="461"/>
      <c r="O98" s="461"/>
      <c r="P98" s="472"/>
      <c r="Q98" s="476"/>
      <c r="R98" s="461"/>
      <c r="S98" s="461"/>
      <c r="T98" s="461"/>
      <c r="U98" s="461"/>
      <c r="V98" s="176"/>
      <c r="W98" s="176"/>
      <c r="X98" s="176"/>
      <c r="Y98" s="176"/>
      <c r="Z98" s="176"/>
      <c r="AA98" s="176"/>
      <c r="AB98" s="176"/>
      <c r="AC98" s="176"/>
      <c r="AD98" s="176"/>
      <c r="AE98" s="176"/>
      <c r="AF98" s="176"/>
      <c r="AG98" s="176"/>
      <c r="AH98" s="176"/>
      <c r="AI98" s="176"/>
      <c r="AJ98" s="176"/>
      <c r="AK98" s="176"/>
      <c r="AL98" s="176"/>
      <c r="AM98" s="176"/>
      <c r="AN98" s="176"/>
      <c r="AO98" s="176"/>
      <c r="AP98" s="176"/>
      <c r="AQ98" s="176"/>
      <c r="AR98" s="176"/>
      <c r="AS98" s="176"/>
      <c r="AT98" s="176"/>
      <c r="AU98" s="176"/>
      <c r="AV98" s="176"/>
      <c r="AW98" s="176"/>
      <c r="AX98" s="176"/>
      <c r="AY98" s="176"/>
      <c r="AZ98" s="176"/>
      <c r="BA98" s="176"/>
      <c r="BB98" s="176"/>
      <c r="BC98" s="176"/>
      <c r="BD98" s="176"/>
      <c r="BE98" s="176"/>
      <c r="BF98" s="176"/>
      <c r="BG98" s="176"/>
      <c r="BH98" s="176"/>
      <c r="BI98" s="176"/>
      <c r="BJ98" s="176"/>
      <c r="BK98" s="176"/>
      <c r="BL98" s="176"/>
      <c r="BM98" s="176"/>
      <c r="BN98" s="176"/>
      <c r="BO98" s="176"/>
      <c r="BP98" s="176"/>
      <c r="BQ98" s="176"/>
      <c r="BR98" s="176"/>
      <c r="BS98" s="176"/>
      <c r="BT98" s="176"/>
    </row>
    <row r="99" ht="22.5" customHeight="1">
      <c r="A99" s="176"/>
      <c r="B99" s="474"/>
      <c r="C99" s="461"/>
      <c r="D99" s="461"/>
      <c r="E99" s="461"/>
      <c r="F99" s="461"/>
      <c r="G99" s="461"/>
      <c r="H99" s="461"/>
      <c r="I99" s="461"/>
      <c r="J99" s="461"/>
      <c r="K99" s="461"/>
      <c r="L99" s="461"/>
      <c r="N99" s="461"/>
      <c r="O99" s="461"/>
      <c r="P99" s="472"/>
      <c r="Q99" s="476"/>
      <c r="R99" s="461"/>
      <c r="S99" s="461"/>
      <c r="T99" s="461"/>
      <c r="U99" s="461"/>
      <c r="V99" s="176"/>
      <c r="W99" s="176"/>
      <c r="X99" s="176"/>
      <c r="Y99" s="176"/>
      <c r="Z99" s="176"/>
      <c r="AA99" s="176"/>
      <c r="AB99" s="176"/>
      <c r="AC99" s="176"/>
      <c r="AD99" s="176"/>
      <c r="AE99" s="176"/>
      <c r="AF99" s="176"/>
      <c r="AG99" s="176"/>
      <c r="AH99" s="176"/>
      <c r="AI99" s="176"/>
      <c r="AJ99" s="176"/>
      <c r="AK99" s="176"/>
      <c r="AL99" s="176"/>
      <c r="AM99" s="176"/>
      <c r="AN99" s="176"/>
      <c r="AO99" s="176"/>
      <c r="AP99" s="176"/>
      <c r="AQ99" s="176"/>
      <c r="AR99" s="176"/>
      <c r="AS99" s="176"/>
      <c r="AT99" s="176"/>
      <c r="AU99" s="176"/>
      <c r="AV99" s="176"/>
      <c r="AW99" s="176"/>
      <c r="AX99" s="176"/>
      <c r="AY99" s="176"/>
      <c r="AZ99" s="176"/>
      <c r="BA99" s="176"/>
      <c r="BB99" s="176"/>
      <c r="BC99" s="176"/>
      <c r="BD99" s="176"/>
      <c r="BE99" s="176"/>
      <c r="BF99" s="176"/>
      <c r="BG99" s="176"/>
      <c r="BH99" s="176"/>
      <c r="BI99" s="176"/>
      <c r="BJ99" s="176"/>
      <c r="BK99" s="176"/>
      <c r="BL99" s="176"/>
      <c r="BM99" s="176"/>
      <c r="BN99" s="176"/>
      <c r="BO99" s="176"/>
      <c r="BP99" s="176"/>
      <c r="BQ99" s="176"/>
      <c r="BR99" s="176"/>
      <c r="BS99" s="176"/>
      <c r="BT99" s="176"/>
    </row>
    <row r="100" ht="22.5" customHeight="1">
      <c r="A100" s="176"/>
      <c r="B100" s="474"/>
      <c r="C100" s="461"/>
      <c r="D100" s="461"/>
      <c r="E100" s="461"/>
      <c r="F100" s="461"/>
      <c r="G100" s="461"/>
      <c r="H100" s="461"/>
      <c r="I100" s="461"/>
      <c r="J100" s="461"/>
      <c r="K100" s="461"/>
      <c r="L100" s="461"/>
      <c r="N100" s="461"/>
      <c r="O100" s="461"/>
      <c r="P100" s="472"/>
      <c r="Q100" s="476"/>
      <c r="R100" s="461"/>
      <c r="S100" s="461"/>
      <c r="T100" s="461"/>
      <c r="U100" s="461"/>
      <c r="V100" s="176"/>
      <c r="W100" s="176"/>
      <c r="X100" s="176"/>
      <c r="Y100" s="176"/>
      <c r="Z100" s="176"/>
      <c r="AA100" s="176"/>
      <c r="AB100" s="176"/>
      <c r="AC100" s="176"/>
      <c r="AD100" s="176"/>
      <c r="AE100" s="176"/>
      <c r="AF100" s="176"/>
      <c r="AG100" s="176"/>
      <c r="AH100" s="176"/>
      <c r="AI100" s="176"/>
      <c r="AJ100" s="176"/>
      <c r="AK100" s="176"/>
      <c r="AL100" s="176"/>
      <c r="AM100" s="176"/>
      <c r="AN100" s="176"/>
      <c r="AO100" s="176"/>
      <c r="AP100" s="176"/>
      <c r="AQ100" s="176"/>
      <c r="AR100" s="176"/>
      <c r="AS100" s="176"/>
      <c r="AT100" s="176"/>
      <c r="AU100" s="176"/>
      <c r="AV100" s="176"/>
      <c r="AW100" s="176"/>
      <c r="AX100" s="176"/>
      <c r="AY100" s="176"/>
      <c r="AZ100" s="176"/>
      <c r="BA100" s="176"/>
      <c r="BB100" s="176"/>
      <c r="BC100" s="176"/>
      <c r="BD100" s="176"/>
      <c r="BE100" s="176"/>
      <c r="BF100" s="176"/>
      <c r="BG100" s="176"/>
      <c r="BH100" s="176"/>
      <c r="BI100" s="176"/>
      <c r="BJ100" s="176"/>
      <c r="BK100" s="176"/>
      <c r="BL100" s="176"/>
      <c r="BM100" s="176"/>
      <c r="BN100" s="176"/>
      <c r="BO100" s="176"/>
      <c r="BP100" s="176"/>
      <c r="BQ100" s="176"/>
      <c r="BR100" s="176"/>
      <c r="BS100" s="176"/>
      <c r="BT100" s="176"/>
    </row>
    <row r="101" ht="22.5" customHeight="1">
      <c r="A101" s="176"/>
      <c r="B101" s="474"/>
      <c r="C101" s="461"/>
      <c r="D101" s="461"/>
      <c r="E101" s="461"/>
      <c r="F101" s="461"/>
      <c r="G101" s="461"/>
      <c r="H101" s="461"/>
      <c r="I101" s="461"/>
      <c r="J101" s="461"/>
      <c r="K101" s="461"/>
      <c r="L101" s="461"/>
      <c r="N101" s="461"/>
      <c r="O101" s="461"/>
      <c r="P101" s="472"/>
      <c r="Q101" s="476"/>
      <c r="R101" s="461"/>
      <c r="S101" s="461"/>
      <c r="T101" s="461"/>
      <c r="U101" s="461"/>
      <c r="V101" s="176"/>
      <c r="W101" s="176"/>
      <c r="X101" s="176"/>
      <c r="Y101" s="176"/>
      <c r="Z101" s="176"/>
      <c r="AA101" s="176"/>
      <c r="AB101" s="176"/>
      <c r="AC101" s="176"/>
      <c r="AD101" s="176"/>
      <c r="AE101" s="176"/>
      <c r="AF101" s="176"/>
      <c r="AG101" s="176"/>
      <c r="AH101" s="176"/>
      <c r="AI101" s="176"/>
      <c r="AJ101" s="176"/>
      <c r="AK101" s="176"/>
      <c r="AL101" s="176"/>
      <c r="AM101" s="176"/>
      <c r="AN101" s="176"/>
      <c r="AO101" s="176"/>
      <c r="AP101" s="176"/>
      <c r="AQ101" s="176"/>
      <c r="AR101" s="176"/>
      <c r="AS101" s="176"/>
      <c r="AT101" s="176"/>
      <c r="AU101" s="176"/>
      <c r="AV101" s="176"/>
      <c r="AW101" s="176"/>
      <c r="AX101" s="176"/>
      <c r="AY101" s="176"/>
      <c r="AZ101" s="176"/>
      <c r="BA101" s="176"/>
      <c r="BB101" s="176"/>
      <c r="BC101" s="176"/>
      <c r="BD101" s="176"/>
      <c r="BE101" s="176"/>
      <c r="BF101" s="176"/>
      <c r="BG101" s="176"/>
      <c r="BH101" s="176"/>
      <c r="BI101" s="176"/>
      <c r="BJ101" s="176"/>
      <c r="BK101" s="176"/>
      <c r="BL101" s="176"/>
      <c r="BM101" s="176"/>
      <c r="BN101" s="176"/>
      <c r="BO101" s="176"/>
      <c r="BP101" s="176"/>
      <c r="BQ101" s="176"/>
      <c r="BR101" s="176"/>
      <c r="BS101" s="176"/>
      <c r="BT101" s="176"/>
    </row>
    <row r="102" ht="22.5" customHeight="1">
      <c r="A102" s="176"/>
      <c r="B102" s="474"/>
      <c r="C102" s="461"/>
      <c r="D102" s="461"/>
      <c r="E102" s="461"/>
      <c r="F102" s="461"/>
      <c r="G102" s="461"/>
      <c r="H102" s="461"/>
      <c r="I102" s="461"/>
      <c r="J102" s="461"/>
      <c r="K102" s="461"/>
      <c r="L102" s="461"/>
      <c r="N102" s="461"/>
      <c r="O102" s="461"/>
      <c r="P102" s="472"/>
      <c r="Q102" s="476"/>
      <c r="R102" s="461"/>
      <c r="S102" s="461"/>
      <c r="T102" s="461"/>
      <c r="U102" s="461"/>
      <c r="V102" s="176"/>
      <c r="W102" s="176"/>
      <c r="X102" s="176"/>
      <c r="Y102" s="176"/>
      <c r="Z102" s="176"/>
      <c r="AA102" s="176"/>
      <c r="AB102" s="176"/>
      <c r="AC102" s="176"/>
      <c r="AD102" s="176"/>
      <c r="AE102" s="176"/>
      <c r="AF102" s="176"/>
      <c r="AG102" s="176"/>
      <c r="AH102" s="176"/>
      <c r="AI102" s="176"/>
      <c r="AJ102" s="176"/>
      <c r="AK102" s="176"/>
      <c r="AL102" s="176"/>
      <c r="AM102" s="176"/>
      <c r="AN102" s="176"/>
      <c r="AO102" s="176"/>
      <c r="AP102" s="176"/>
      <c r="AQ102" s="176"/>
      <c r="AR102" s="176"/>
      <c r="AS102" s="176"/>
      <c r="AT102" s="176"/>
      <c r="AU102" s="176"/>
      <c r="AV102" s="176"/>
      <c r="AW102" s="176"/>
      <c r="AX102" s="176"/>
      <c r="AY102" s="176"/>
      <c r="AZ102" s="176"/>
      <c r="BA102" s="176"/>
      <c r="BB102" s="176"/>
      <c r="BC102" s="176"/>
      <c r="BD102" s="176"/>
      <c r="BE102" s="176"/>
      <c r="BF102" s="176"/>
      <c r="BG102" s="176"/>
      <c r="BH102" s="176"/>
      <c r="BI102" s="176"/>
      <c r="BJ102" s="176"/>
      <c r="BK102" s="176"/>
      <c r="BL102" s="176"/>
      <c r="BM102" s="176"/>
      <c r="BN102" s="176"/>
      <c r="BO102" s="176"/>
      <c r="BP102" s="176"/>
      <c r="BQ102" s="176"/>
      <c r="BR102" s="176"/>
      <c r="BS102" s="176"/>
      <c r="BT102" s="176"/>
    </row>
    <row r="103" ht="22.5" customHeight="1">
      <c r="A103" s="176"/>
      <c r="B103" s="474"/>
      <c r="C103" s="461"/>
      <c r="D103" s="461"/>
      <c r="E103" s="461"/>
      <c r="F103" s="461"/>
      <c r="G103" s="461"/>
      <c r="H103" s="461"/>
      <c r="I103" s="461"/>
      <c r="J103" s="461"/>
      <c r="K103" s="461"/>
      <c r="L103" s="461"/>
      <c r="N103" s="461"/>
      <c r="O103" s="461"/>
      <c r="P103" s="472"/>
      <c r="Q103" s="476"/>
      <c r="R103" s="461"/>
      <c r="S103" s="461"/>
      <c r="T103" s="461"/>
      <c r="U103" s="461"/>
      <c r="V103" s="176"/>
      <c r="W103" s="176"/>
      <c r="X103" s="176"/>
      <c r="Y103" s="176"/>
      <c r="Z103" s="176"/>
      <c r="AA103" s="176"/>
      <c r="AB103" s="176"/>
      <c r="AC103" s="176"/>
      <c r="AD103" s="176"/>
      <c r="AE103" s="176"/>
      <c r="AF103" s="176"/>
      <c r="AG103" s="176"/>
      <c r="AH103" s="176"/>
      <c r="AI103" s="176"/>
      <c r="AJ103" s="176"/>
      <c r="AK103" s="176"/>
      <c r="AL103" s="176"/>
      <c r="AM103" s="176"/>
      <c r="AN103" s="176"/>
      <c r="AO103" s="176"/>
      <c r="AP103" s="176"/>
      <c r="AQ103" s="176"/>
      <c r="AR103" s="176"/>
      <c r="AS103" s="176"/>
      <c r="AT103" s="176"/>
      <c r="AU103" s="176"/>
      <c r="AV103" s="176"/>
      <c r="AW103" s="176"/>
      <c r="AX103" s="176"/>
      <c r="AY103" s="176"/>
      <c r="AZ103" s="176"/>
      <c r="BA103" s="176"/>
      <c r="BB103" s="176"/>
      <c r="BC103" s="176"/>
      <c r="BD103" s="176"/>
      <c r="BE103" s="176"/>
      <c r="BF103" s="176"/>
      <c r="BG103" s="176"/>
      <c r="BH103" s="176"/>
      <c r="BI103" s="176"/>
      <c r="BJ103" s="176"/>
      <c r="BK103" s="176"/>
      <c r="BL103" s="176"/>
      <c r="BM103" s="176"/>
      <c r="BN103" s="176"/>
      <c r="BO103" s="176"/>
      <c r="BP103" s="176"/>
      <c r="BQ103" s="176"/>
      <c r="BR103" s="176"/>
      <c r="BS103" s="176"/>
      <c r="BT103" s="176"/>
    </row>
    <row r="104" ht="22.5" customHeight="1">
      <c r="A104" s="176"/>
      <c r="B104" s="474"/>
      <c r="C104" s="461"/>
      <c r="D104" s="461"/>
      <c r="E104" s="461"/>
      <c r="F104" s="461"/>
      <c r="G104" s="461"/>
      <c r="H104" s="461"/>
      <c r="I104" s="461"/>
      <c r="J104" s="461"/>
      <c r="K104" s="461"/>
      <c r="L104" s="461"/>
      <c r="N104" s="461"/>
      <c r="O104" s="461"/>
      <c r="P104" s="472"/>
      <c r="Q104" s="476"/>
      <c r="R104" s="461"/>
      <c r="S104" s="461"/>
      <c r="T104" s="461"/>
      <c r="U104" s="461"/>
      <c r="V104" s="176"/>
      <c r="W104" s="176"/>
      <c r="X104" s="176"/>
      <c r="Y104" s="176"/>
      <c r="Z104" s="176"/>
      <c r="AA104" s="176"/>
      <c r="AB104" s="176"/>
      <c r="AC104" s="176"/>
      <c r="AD104" s="176"/>
      <c r="AE104" s="176"/>
      <c r="AF104" s="176"/>
      <c r="AG104" s="176"/>
      <c r="AH104" s="176"/>
      <c r="AI104" s="176"/>
      <c r="AJ104" s="176"/>
      <c r="AK104" s="176"/>
      <c r="AL104" s="176"/>
      <c r="AM104" s="176"/>
      <c r="AN104" s="176"/>
      <c r="AO104" s="176"/>
      <c r="AP104" s="176"/>
      <c r="AQ104" s="176"/>
      <c r="AR104" s="176"/>
      <c r="AS104" s="176"/>
      <c r="AT104" s="176"/>
      <c r="AU104" s="176"/>
      <c r="AV104" s="176"/>
      <c r="AW104" s="176"/>
      <c r="AX104" s="176"/>
      <c r="AY104" s="176"/>
      <c r="AZ104" s="176"/>
      <c r="BA104" s="176"/>
      <c r="BB104" s="176"/>
      <c r="BC104" s="176"/>
      <c r="BD104" s="176"/>
      <c r="BE104" s="176"/>
      <c r="BF104" s="176"/>
      <c r="BG104" s="176"/>
      <c r="BH104" s="176"/>
      <c r="BI104" s="176"/>
      <c r="BJ104" s="176"/>
      <c r="BK104" s="176"/>
      <c r="BL104" s="176"/>
      <c r="BM104" s="176"/>
      <c r="BN104" s="176"/>
      <c r="BO104" s="176"/>
      <c r="BP104" s="176"/>
      <c r="BQ104" s="176"/>
      <c r="BR104" s="176"/>
      <c r="BS104" s="176"/>
      <c r="BT104" s="176"/>
    </row>
    <row r="105" ht="22.5" customHeight="1">
      <c r="A105" s="176"/>
      <c r="B105" s="474"/>
      <c r="C105" s="461"/>
      <c r="D105" s="461"/>
      <c r="E105" s="461"/>
      <c r="F105" s="461"/>
      <c r="G105" s="461"/>
      <c r="H105" s="461"/>
      <c r="I105" s="461"/>
      <c r="J105" s="461"/>
      <c r="K105" s="461"/>
      <c r="L105" s="461"/>
      <c r="N105" s="461"/>
      <c r="O105" s="461"/>
      <c r="P105" s="472"/>
      <c r="Q105" s="476"/>
      <c r="R105" s="461"/>
      <c r="S105" s="461"/>
      <c r="T105" s="461"/>
      <c r="U105" s="461"/>
      <c r="V105" s="176"/>
      <c r="W105" s="176"/>
      <c r="X105" s="176"/>
      <c r="Y105" s="176"/>
      <c r="Z105" s="176"/>
      <c r="AA105" s="176"/>
      <c r="AB105" s="176"/>
      <c r="AC105" s="176"/>
      <c r="AD105" s="176"/>
      <c r="AE105" s="176"/>
      <c r="AF105" s="176"/>
      <c r="AG105" s="176"/>
      <c r="AH105" s="176"/>
      <c r="AI105" s="176"/>
      <c r="AJ105" s="176"/>
      <c r="AK105" s="176"/>
      <c r="AL105" s="176"/>
      <c r="AM105" s="176"/>
      <c r="AN105" s="176"/>
      <c r="AO105" s="176"/>
      <c r="AP105" s="176"/>
      <c r="AQ105" s="176"/>
      <c r="AR105" s="176"/>
      <c r="AS105" s="176"/>
      <c r="AT105" s="176"/>
      <c r="AU105" s="176"/>
      <c r="AV105" s="176"/>
      <c r="AW105" s="176"/>
      <c r="AX105" s="176"/>
      <c r="AY105" s="176"/>
      <c r="AZ105" s="176"/>
      <c r="BA105" s="176"/>
      <c r="BB105" s="176"/>
      <c r="BC105" s="176"/>
      <c r="BD105" s="176"/>
      <c r="BE105" s="176"/>
      <c r="BF105" s="176"/>
      <c r="BG105" s="176"/>
      <c r="BH105" s="176"/>
      <c r="BI105" s="176"/>
      <c r="BJ105" s="176"/>
      <c r="BK105" s="176"/>
      <c r="BL105" s="176"/>
      <c r="BM105" s="176"/>
      <c r="BN105" s="176"/>
      <c r="BO105" s="176"/>
      <c r="BP105" s="176"/>
      <c r="BQ105" s="176"/>
      <c r="BR105" s="176"/>
      <c r="BS105" s="176"/>
      <c r="BT105" s="176"/>
    </row>
    <row r="106" ht="22.5" customHeight="1">
      <c r="A106" s="176"/>
      <c r="B106" s="474"/>
      <c r="C106" s="461"/>
      <c r="D106" s="461"/>
      <c r="E106" s="461"/>
      <c r="F106" s="461"/>
      <c r="G106" s="461"/>
      <c r="H106" s="461"/>
      <c r="I106" s="461"/>
      <c r="J106" s="461"/>
      <c r="K106" s="461"/>
      <c r="L106" s="461"/>
      <c r="N106" s="461"/>
      <c r="O106" s="461"/>
      <c r="P106" s="472"/>
      <c r="Q106" s="476"/>
      <c r="R106" s="461"/>
      <c r="S106" s="461"/>
      <c r="T106" s="461"/>
      <c r="U106" s="461"/>
      <c r="V106" s="176"/>
      <c r="W106" s="176"/>
      <c r="X106" s="176"/>
      <c r="Y106" s="176"/>
      <c r="Z106" s="176"/>
      <c r="AA106" s="176"/>
      <c r="AB106" s="176"/>
      <c r="AC106" s="176"/>
      <c r="AD106" s="176"/>
      <c r="AE106" s="176"/>
      <c r="AF106" s="176"/>
      <c r="AG106" s="176"/>
      <c r="AH106" s="176"/>
      <c r="AI106" s="176"/>
      <c r="AJ106" s="176"/>
      <c r="AK106" s="176"/>
      <c r="AL106" s="176"/>
      <c r="AM106" s="176"/>
      <c r="AN106" s="176"/>
      <c r="AO106" s="176"/>
      <c r="AP106" s="176"/>
      <c r="AQ106" s="176"/>
      <c r="AR106" s="176"/>
      <c r="AS106" s="176"/>
      <c r="AT106" s="176"/>
      <c r="AU106" s="176"/>
      <c r="AV106" s="176"/>
      <c r="AW106" s="176"/>
      <c r="AX106" s="176"/>
      <c r="AY106" s="176"/>
      <c r="AZ106" s="176"/>
      <c r="BA106" s="176"/>
      <c r="BB106" s="176"/>
      <c r="BC106" s="176"/>
      <c r="BD106" s="176"/>
      <c r="BE106" s="176"/>
      <c r="BF106" s="176"/>
      <c r="BG106" s="176"/>
      <c r="BH106" s="176"/>
      <c r="BI106" s="176"/>
      <c r="BJ106" s="176"/>
      <c r="BK106" s="176"/>
      <c r="BL106" s="176"/>
      <c r="BM106" s="176"/>
      <c r="BN106" s="176"/>
      <c r="BO106" s="176"/>
      <c r="BP106" s="176"/>
      <c r="BQ106" s="176"/>
      <c r="BR106" s="176"/>
      <c r="BS106" s="176"/>
      <c r="BT106" s="176"/>
    </row>
    <row r="107" ht="22.5" customHeight="1">
      <c r="A107" s="176"/>
      <c r="B107" s="474"/>
      <c r="C107" s="461"/>
      <c r="D107" s="461"/>
      <c r="E107" s="461"/>
      <c r="F107" s="461"/>
      <c r="G107" s="461"/>
      <c r="H107" s="461"/>
      <c r="I107" s="461"/>
      <c r="J107" s="461"/>
      <c r="K107" s="461"/>
      <c r="L107" s="461"/>
      <c r="N107" s="461"/>
      <c r="O107" s="461"/>
      <c r="P107" s="472"/>
      <c r="Q107" s="476"/>
      <c r="R107" s="461"/>
      <c r="S107" s="461"/>
      <c r="T107" s="461"/>
      <c r="U107" s="461"/>
      <c r="V107" s="176"/>
      <c r="W107" s="176"/>
      <c r="X107" s="176"/>
      <c r="Y107" s="176"/>
      <c r="Z107" s="176"/>
      <c r="AA107" s="176"/>
      <c r="AB107" s="176"/>
      <c r="AC107" s="176"/>
      <c r="AD107" s="176"/>
      <c r="AE107" s="176"/>
      <c r="AF107" s="176"/>
      <c r="AG107" s="176"/>
      <c r="AH107" s="176"/>
      <c r="AI107" s="176"/>
      <c r="AJ107" s="176"/>
      <c r="AK107" s="176"/>
      <c r="AL107" s="176"/>
      <c r="AM107" s="176"/>
      <c r="AN107" s="176"/>
      <c r="AO107" s="176"/>
      <c r="AP107" s="176"/>
      <c r="AQ107" s="176"/>
      <c r="AR107" s="176"/>
      <c r="AS107" s="176"/>
      <c r="AT107" s="176"/>
      <c r="AU107" s="176"/>
      <c r="AV107" s="176"/>
      <c r="AW107" s="176"/>
      <c r="AX107" s="176"/>
      <c r="AY107" s="176"/>
      <c r="AZ107" s="176"/>
      <c r="BA107" s="176"/>
      <c r="BB107" s="176"/>
      <c r="BC107" s="176"/>
      <c r="BD107" s="176"/>
      <c r="BE107" s="176"/>
      <c r="BF107" s="176"/>
      <c r="BG107" s="176"/>
      <c r="BH107" s="176"/>
      <c r="BI107" s="176"/>
      <c r="BJ107" s="176"/>
      <c r="BK107" s="176"/>
      <c r="BL107" s="176"/>
      <c r="BM107" s="176"/>
      <c r="BN107" s="176"/>
      <c r="BO107" s="176"/>
      <c r="BP107" s="176"/>
      <c r="BQ107" s="176"/>
      <c r="BR107" s="176"/>
      <c r="BS107" s="176"/>
      <c r="BT107" s="176"/>
    </row>
    <row r="108" ht="22.5" customHeight="1">
      <c r="A108" s="176"/>
      <c r="B108" s="474"/>
      <c r="C108" s="461"/>
      <c r="D108" s="461"/>
      <c r="E108" s="461"/>
      <c r="F108" s="461"/>
      <c r="G108" s="461"/>
      <c r="H108" s="461"/>
      <c r="I108" s="461"/>
      <c r="J108" s="461"/>
      <c r="K108" s="461"/>
      <c r="L108" s="461"/>
      <c r="N108" s="461"/>
      <c r="O108" s="461"/>
      <c r="P108" s="472"/>
      <c r="Q108" s="476"/>
      <c r="R108" s="461"/>
      <c r="S108" s="461"/>
      <c r="T108" s="461"/>
      <c r="U108" s="461"/>
      <c r="V108" s="176"/>
      <c r="W108" s="176"/>
      <c r="X108" s="176"/>
      <c r="Y108" s="176"/>
      <c r="Z108" s="176"/>
      <c r="AA108" s="176"/>
      <c r="AB108" s="176"/>
      <c r="AC108" s="176"/>
      <c r="AD108" s="176"/>
      <c r="AE108" s="176"/>
      <c r="AF108" s="176"/>
      <c r="AG108" s="176"/>
      <c r="AH108" s="176"/>
      <c r="AI108" s="176"/>
      <c r="AJ108" s="176"/>
      <c r="AK108" s="176"/>
      <c r="AL108" s="176"/>
      <c r="AM108" s="176"/>
      <c r="AN108" s="176"/>
      <c r="AO108" s="176"/>
      <c r="AP108" s="176"/>
      <c r="AQ108" s="176"/>
      <c r="AR108" s="176"/>
      <c r="AS108" s="176"/>
      <c r="AT108" s="176"/>
      <c r="AU108" s="176"/>
      <c r="AV108" s="176"/>
      <c r="AW108" s="176"/>
      <c r="AX108" s="176"/>
      <c r="AY108" s="176"/>
      <c r="AZ108" s="176"/>
      <c r="BA108" s="176"/>
      <c r="BB108" s="176"/>
      <c r="BC108" s="176"/>
      <c r="BD108" s="176"/>
      <c r="BE108" s="176"/>
      <c r="BF108" s="176"/>
      <c r="BG108" s="176"/>
      <c r="BH108" s="176"/>
      <c r="BI108" s="176"/>
      <c r="BJ108" s="176"/>
      <c r="BK108" s="176"/>
      <c r="BL108" s="176"/>
      <c r="BM108" s="176"/>
      <c r="BN108" s="176"/>
      <c r="BO108" s="176"/>
      <c r="BP108" s="176"/>
      <c r="BQ108" s="176"/>
      <c r="BR108" s="176"/>
      <c r="BS108" s="176"/>
      <c r="BT108" s="176"/>
    </row>
    <row r="109" ht="22.5" customHeight="1">
      <c r="A109" s="176"/>
      <c r="B109" s="474"/>
      <c r="C109" s="461"/>
      <c r="D109" s="461"/>
      <c r="E109" s="461"/>
      <c r="F109" s="461"/>
      <c r="G109" s="461"/>
      <c r="H109" s="461"/>
      <c r="I109" s="461"/>
      <c r="J109" s="461"/>
      <c r="K109" s="461"/>
      <c r="L109" s="461"/>
      <c r="N109" s="461"/>
      <c r="O109" s="461"/>
      <c r="P109" s="472"/>
      <c r="Q109" s="476"/>
      <c r="R109" s="461"/>
      <c r="S109" s="461"/>
      <c r="T109" s="461"/>
      <c r="U109" s="461"/>
      <c r="V109" s="176"/>
      <c r="W109" s="176"/>
      <c r="X109" s="176"/>
      <c r="Y109" s="176"/>
      <c r="Z109" s="176"/>
      <c r="AA109" s="176"/>
      <c r="AB109" s="176"/>
      <c r="AC109" s="176"/>
      <c r="AD109" s="176"/>
      <c r="AE109" s="176"/>
      <c r="AF109" s="176"/>
      <c r="AG109" s="176"/>
      <c r="AH109" s="176"/>
      <c r="AI109" s="176"/>
      <c r="AJ109" s="176"/>
      <c r="AK109" s="176"/>
      <c r="AL109" s="176"/>
      <c r="AM109" s="176"/>
      <c r="AN109" s="176"/>
      <c r="AO109" s="176"/>
      <c r="AP109" s="176"/>
      <c r="AQ109" s="176"/>
      <c r="AR109" s="176"/>
      <c r="AS109" s="176"/>
      <c r="AT109" s="176"/>
      <c r="AU109" s="176"/>
      <c r="AV109" s="176"/>
      <c r="AW109" s="176"/>
      <c r="AX109" s="176"/>
      <c r="AY109" s="176"/>
      <c r="AZ109" s="176"/>
      <c r="BA109" s="176"/>
      <c r="BB109" s="176"/>
      <c r="BC109" s="176"/>
      <c r="BD109" s="176"/>
      <c r="BE109" s="176"/>
      <c r="BF109" s="176"/>
      <c r="BG109" s="176"/>
      <c r="BH109" s="176"/>
      <c r="BI109" s="176"/>
      <c r="BJ109" s="176"/>
      <c r="BK109" s="176"/>
      <c r="BL109" s="176"/>
      <c r="BM109" s="176"/>
      <c r="BN109" s="176"/>
      <c r="BO109" s="176"/>
      <c r="BP109" s="176"/>
      <c r="BQ109" s="176"/>
      <c r="BR109" s="176"/>
      <c r="BS109" s="176"/>
      <c r="BT109" s="176"/>
    </row>
    <row r="110" ht="22.5" customHeight="1">
      <c r="A110" s="176"/>
      <c r="B110" s="474"/>
      <c r="C110" s="461"/>
      <c r="D110" s="461"/>
      <c r="E110" s="461"/>
      <c r="F110" s="461"/>
      <c r="G110" s="461"/>
      <c r="H110" s="461"/>
      <c r="I110" s="461"/>
      <c r="J110" s="461"/>
      <c r="K110" s="461"/>
      <c r="L110" s="461"/>
      <c r="N110" s="461"/>
      <c r="O110" s="461"/>
      <c r="P110" s="472"/>
      <c r="Q110" s="476"/>
      <c r="R110" s="461"/>
      <c r="S110" s="461"/>
      <c r="T110" s="461"/>
      <c r="U110" s="461"/>
      <c r="V110" s="176"/>
      <c r="W110" s="176"/>
      <c r="X110" s="176"/>
      <c r="Y110" s="176"/>
      <c r="Z110" s="176"/>
      <c r="AA110" s="176"/>
      <c r="AB110" s="176"/>
      <c r="AC110" s="176"/>
      <c r="AD110" s="176"/>
      <c r="AE110" s="176"/>
      <c r="AF110" s="176"/>
      <c r="AG110" s="176"/>
      <c r="AH110" s="176"/>
      <c r="AI110" s="176"/>
      <c r="AJ110" s="176"/>
      <c r="AK110" s="176"/>
      <c r="AL110" s="176"/>
      <c r="AM110" s="176"/>
      <c r="AN110" s="176"/>
      <c r="AO110" s="176"/>
      <c r="AP110" s="176"/>
      <c r="AQ110" s="176"/>
      <c r="AR110" s="176"/>
      <c r="AS110" s="176"/>
      <c r="AT110" s="176"/>
      <c r="AU110" s="176"/>
      <c r="AV110" s="176"/>
      <c r="AW110" s="176"/>
      <c r="AX110" s="176"/>
      <c r="AY110" s="176"/>
      <c r="AZ110" s="176"/>
      <c r="BA110" s="176"/>
      <c r="BB110" s="176"/>
      <c r="BC110" s="176"/>
      <c r="BD110" s="176"/>
      <c r="BE110" s="176"/>
      <c r="BF110" s="176"/>
      <c r="BG110" s="176"/>
      <c r="BH110" s="176"/>
      <c r="BI110" s="176"/>
      <c r="BJ110" s="176"/>
      <c r="BK110" s="176"/>
      <c r="BL110" s="176"/>
      <c r="BM110" s="176"/>
      <c r="BN110" s="176"/>
      <c r="BO110" s="176"/>
      <c r="BP110" s="176"/>
      <c r="BQ110" s="176"/>
      <c r="BR110" s="176"/>
      <c r="BS110" s="176"/>
      <c r="BT110" s="176"/>
    </row>
    <row r="111" ht="22.5" customHeight="1">
      <c r="A111" s="176"/>
      <c r="B111" s="474"/>
      <c r="C111" s="461"/>
      <c r="D111" s="461"/>
      <c r="E111" s="461"/>
      <c r="F111" s="462"/>
      <c r="H111" s="462"/>
      <c r="I111" s="462"/>
      <c r="J111" s="462"/>
      <c r="K111" s="462"/>
      <c r="L111" s="462"/>
      <c r="N111" s="461"/>
      <c r="O111" s="461"/>
      <c r="P111" s="472"/>
      <c r="Q111" s="476"/>
      <c r="R111" s="461"/>
      <c r="S111" s="461"/>
      <c r="T111" s="461"/>
      <c r="U111" s="461"/>
      <c r="V111" s="176"/>
      <c r="W111" s="176"/>
      <c r="X111" s="176"/>
      <c r="Y111" s="176"/>
      <c r="Z111" s="176"/>
      <c r="AA111" s="176"/>
      <c r="AB111" s="176"/>
      <c r="AC111" s="176"/>
      <c r="AD111" s="176"/>
      <c r="AE111" s="176"/>
      <c r="AF111" s="176"/>
      <c r="AG111" s="176"/>
      <c r="AH111" s="176"/>
      <c r="AI111" s="176"/>
      <c r="AJ111" s="176"/>
      <c r="AK111" s="176"/>
      <c r="AL111" s="176"/>
      <c r="AM111" s="176"/>
      <c r="AN111" s="176"/>
      <c r="AO111" s="176"/>
      <c r="AP111" s="176"/>
      <c r="AQ111" s="176"/>
      <c r="AR111" s="176"/>
      <c r="AS111" s="176"/>
      <c r="AT111" s="176"/>
      <c r="AU111" s="176"/>
      <c r="AV111" s="176"/>
      <c r="AW111" s="176"/>
      <c r="AX111" s="176"/>
      <c r="AY111" s="176"/>
      <c r="AZ111" s="176"/>
      <c r="BA111" s="176"/>
      <c r="BB111" s="176"/>
      <c r="BC111" s="176"/>
      <c r="BD111" s="176"/>
      <c r="BE111" s="176"/>
      <c r="BF111" s="176"/>
      <c r="BG111" s="176"/>
      <c r="BH111" s="176"/>
      <c r="BI111" s="176"/>
      <c r="BJ111" s="176"/>
      <c r="BK111" s="176"/>
      <c r="BL111" s="176"/>
      <c r="BM111" s="176"/>
      <c r="BN111" s="176"/>
      <c r="BO111" s="176"/>
      <c r="BP111" s="176"/>
      <c r="BQ111" s="176"/>
      <c r="BR111" s="176"/>
      <c r="BS111" s="176"/>
      <c r="BT111" s="176"/>
    </row>
    <row r="112" ht="22.5" customHeight="1">
      <c r="A112" s="176"/>
      <c r="B112" s="474"/>
      <c r="C112" s="461"/>
      <c r="D112" s="461"/>
      <c r="E112" s="461"/>
      <c r="F112" s="462"/>
      <c r="H112" s="462"/>
      <c r="I112" s="462"/>
      <c r="J112" s="462"/>
      <c r="K112" s="462"/>
      <c r="L112" s="462"/>
      <c r="N112" s="461"/>
      <c r="O112" s="461"/>
      <c r="P112" s="472"/>
      <c r="Q112" s="476"/>
      <c r="R112" s="461"/>
      <c r="S112" s="461"/>
      <c r="T112" s="461"/>
      <c r="U112" s="461"/>
      <c r="V112" s="176"/>
      <c r="W112" s="176"/>
      <c r="X112" s="176"/>
      <c r="Y112" s="176"/>
      <c r="Z112" s="176"/>
      <c r="AA112" s="176"/>
      <c r="AB112" s="176"/>
      <c r="AC112" s="176"/>
      <c r="AD112" s="176"/>
      <c r="AE112" s="176"/>
      <c r="AF112" s="176"/>
      <c r="AG112" s="176"/>
      <c r="AH112" s="176"/>
      <c r="AI112" s="176"/>
      <c r="AJ112" s="176"/>
      <c r="AK112" s="176"/>
      <c r="AL112" s="176"/>
      <c r="AM112" s="176"/>
      <c r="AN112" s="176"/>
      <c r="AO112" s="176"/>
      <c r="AP112" s="176"/>
      <c r="AQ112" s="176"/>
      <c r="AR112" s="176"/>
      <c r="AS112" s="176"/>
      <c r="AT112" s="176"/>
      <c r="AU112" s="176"/>
      <c r="AV112" s="176"/>
      <c r="AW112" s="176"/>
      <c r="AX112" s="176"/>
      <c r="AY112" s="176"/>
      <c r="AZ112" s="176"/>
      <c r="BA112" s="176"/>
      <c r="BB112" s="176"/>
      <c r="BC112" s="176"/>
      <c r="BD112" s="176"/>
      <c r="BE112" s="176"/>
      <c r="BF112" s="176"/>
      <c r="BG112" s="176"/>
      <c r="BH112" s="176"/>
      <c r="BI112" s="176"/>
      <c r="BJ112" s="176"/>
      <c r="BK112" s="176"/>
      <c r="BL112" s="176"/>
      <c r="BM112" s="176"/>
      <c r="BN112" s="176"/>
      <c r="BO112" s="176"/>
      <c r="BP112" s="176"/>
      <c r="BQ112" s="176"/>
      <c r="BR112" s="176"/>
      <c r="BS112" s="176"/>
      <c r="BT112" s="176"/>
    </row>
    <row r="113" ht="22.5" customHeight="1">
      <c r="A113" s="176"/>
      <c r="B113" s="474"/>
      <c r="C113" s="461"/>
      <c r="D113" s="461"/>
      <c r="E113" s="461"/>
      <c r="F113" s="462"/>
      <c r="H113" s="462"/>
      <c r="I113" s="462"/>
      <c r="J113" s="462"/>
      <c r="K113" s="462"/>
      <c r="L113" s="462"/>
      <c r="N113" s="461"/>
      <c r="O113" s="461"/>
      <c r="P113" s="472"/>
      <c r="Q113" s="476"/>
      <c r="R113" s="461"/>
      <c r="S113" s="461"/>
      <c r="T113" s="461"/>
      <c r="U113" s="461"/>
      <c r="V113" s="176"/>
      <c r="W113" s="176"/>
      <c r="X113" s="176"/>
      <c r="Y113" s="176"/>
      <c r="Z113" s="176"/>
      <c r="AA113" s="176"/>
      <c r="AB113" s="176"/>
      <c r="AC113" s="176"/>
      <c r="AD113" s="176"/>
      <c r="AE113" s="176"/>
      <c r="AF113" s="176"/>
      <c r="AG113" s="176"/>
      <c r="AH113" s="176"/>
      <c r="AI113" s="176"/>
      <c r="AJ113" s="176"/>
      <c r="AK113" s="176"/>
      <c r="AL113" s="176"/>
      <c r="AM113" s="176"/>
      <c r="AN113" s="176"/>
      <c r="AO113" s="176"/>
      <c r="AP113" s="176"/>
      <c r="AQ113" s="176"/>
      <c r="AR113" s="176"/>
      <c r="AS113" s="176"/>
      <c r="AT113" s="176"/>
      <c r="AU113" s="176"/>
      <c r="AV113" s="176"/>
      <c r="AW113" s="176"/>
      <c r="AX113" s="176"/>
      <c r="AY113" s="176"/>
      <c r="AZ113" s="176"/>
      <c r="BA113" s="176"/>
      <c r="BB113" s="176"/>
      <c r="BC113" s="176"/>
      <c r="BD113" s="176"/>
      <c r="BE113" s="176"/>
      <c r="BF113" s="176"/>
      <c r="BG113" s="176"/>
      <c r="BH113" s="176"/>
      <c r="BI113" s="176"/>
      <c r="BJ113" s="176"/>
      <c r="BK113" s="176"/>
      <c r="BL113" s="176"/>
      <c r="BM113" s="176"/>
      <c r="BN113" s="176"/>
      <c r="BO113" s="176"/>
      <c r="BP113" s="176"/>
      <c r="BQ113" s="176"/>
      <c r="BR113" s="176"/>
      <c r="BS113" s="176"/>
      <c r="BT113" s="176"/>
    </row>
    <row r="114" ht="22.5" customHeight="1">
      <c r="A114" s="176"/>
      <c r="B114" s="461"/>
      <c r="C114" s="461"/>
      <c r="D114" s="461"/>
      <c r="E114" s="461"/>
      <c r="F114" s="462"/>
      <c r="H114" s="462"/>
      <c r="I114" s="462"/>
      <c r="J114" s="462"/>
      <c r="K114" s="462"/>
      <c r="L114" s="462"/>
      <c r="N114" s="461"/>
      <c r="O114" s="461"/>
      <c r="P114" s="472"/>
      <c r="Q114" s="476"/>
      <c r="R114" s="461"/>
      <c r="S114" s="461"/>
      <c r="T114" s="461"/>
      <c r="U114" s="461"/>
      <c r="V114" s="176"/>
      <c r="W114" s="176"/>
      <c r="X114" s="176"/>
      <c r="Y114" s="176"/>
      <c r="Z114" s="176"/>
      <c r="AA114" s="176"/>
      <c r="AB114" s="176"/>
      <c r="AC114" s="176"/>
      <c r="AD114" s="176"/>
      <c r="AE114" s="176"/>
      <c r="AF114" s="176"/>
      <c r="AG114" s="176"/>
      <c r="AH114" s="176"/>
      <c r="AI114" s="176"/>
      <c r="AJ114" s="176"/>
      <c r="AK114" s="176"/>
      <c r="AL114" s="176"/>
      <c r="AM114" s="176"/>
      <c r="AN114" s="176"/>
      <c r="AO114" s="176"/>
      <c r="AP114" s="176"/>
      <c r="AQ114" s="176"/>
      <c r="AR114" s="176"/>
      <c r="AS114" s="176"/>
      <c r="AT114" s="176"/>
      <c r="AU114" s="176"/>
      <c r="AV114" s="176"/>
      <c r="AW114" s="176"/>
      <c r="AX114" s="176"/>
      <c r="AY114" s="176"/>
      <c r="AZ114" s="176"/>
      <c r="BA114" s="176"/>
      <c r="BB114" s="176"/>
      <c r="BC114" s="176"/>
      <c r="BD114" s="176"/>
      <c r="BE114" s="176"/>
      <c r="BF114" s="176"/>
      <c r="BG114" s="176"/>
      <c r="BH114" s="176"/>
      <c r="BI114" s="176"/>
      <c r="BJ114" s="176"/>
      <c r="BK114" s="176"/>
      <c r="BL114" s="176"/>
      <c r="BM114" s="176"/>
      <c r="BN114" s="176"/>
      <c r="BO114" s="176"/>
      <c r="BP114" s="176"/>
      <c r="BQ114" s="176"/>
      <c r="BR114" s="176"/>
      <c r="BS114" s="176"/>
      <c r="BT114" s="176"/>
    </row>
    <row r="115" ht="22.5" customHeight="1">
      <c r="A115" s="176"/>
      <c r="B115" s="474"/>
      <c r="C115" s="461"/>
      <c r="F115" s="473"/>
      <c r="H115" s="462"/>
      <c r="I115" s="462"/>
      <c r="J115" s="462"/>
      <c r="K115" s="462"/>
      <c r="L115" s="462"/>
      <c r="N115" s="461"/>
      <c r="O115" s="461"/>
      <c r="P115" s="472"/>
      <c r="Q115" s="476"/>
      <c r="R115" s="461"/>
      <c r="S115" s="461"/>
      <c r="T115" s="461"/>
      <c r="U115" s="461"/>
      <c r="V115" s="176"/>
      <c r="W115" s="176"/>
      <c r="X115" s="176"/>
      <c r="Y115" s="176"/>
      <c r="Z115" s="176"/>
      <c r="AA115" s="176"/>
      <c r="AB115" s="176"/>
      <c r="AC115" s="176"/>
      <c r="AD115" s="176"/>
      <c r="AE115" s="176"/>
      <c r="AF115" s="176"/>
      <c r="AG115" s="176"/>
      <c r="AH115" s="176"/>
      <c r="AI115" s="176"/>
      <c r="AJ115" s="176"/>
      <c r="AK115" s="176"/>
      <c r="AL115" s="176"/>
      <c r="AM115" s="176"/>
      <c r="AN115" s="176"/>
      <c r="AO115" s="176"/>
      <c r="AP115" s="176"/>
      <c r="AQ115" s="176"/>
      <c r="AR115" s="176"/>
      <c r="AS115" s="176"/>
      <c r="AT115" s="176"/>
      <c r="AU115" s="176"/>
      <c r="AV115" s="176"/>
      <c r="AW115" s="176"/>
      <c r="AX115" s="176"/>
      <c r="AY115" s="176"/>
      <c r="AZ115" s="176"/>
      <c r="BA115" s="176"/>
      <c r="BB115" s="176"/>
      <c r="BC115" s="176"/>
      <c r="BD115" s="176"/>
      <c r="BE115" s="176"/>
      <c r="BF115" s="176"/>
      <c r="BG115" s="176"/>
      <c r="BH115" s="176"/>
      <c r="BI115" s="176"/>
      <c r="BJ115" s="176"/>
      <c r="BK115" s="176"/>
      <c r="BL115" s="176"/>
      <c r="BM115" s="176"/>
      <c r="BN115" s="176"/>
      <c r="BO115" s="176"/>
      <c r="BP115" s="176"/>
      <c r="BQ115" s="176"/>
      <c r="BR115" s="176"/>
      <c r="BS115" s="176"/>
      <c r="BT115" s="176"/>
    </row>
    <row r="116" ht="22.5" customHeight="1">
      <c r="A116" s="176"/>
      <c r="B116" s="461"/>
      <c r="C116" s="461"/>
      <c r="D116" s="461"/>
      <c r="E116" s="461"/>
      <c r="F116" s="462"/>
      <c r="H116" s="462"/>
      <c r="I116" s="462"/>
      <c r="J116" s="462"/>
      <c r="K116" s="462"/>
      <c r="L116" s="462"/>
      <c r="N116" s="461"/>
      <c r="O116" s="461"/>
      <c r="P116" s="472"/>
      <c r="Q116" s="476"/>
      <c r="R116" s="461"/>
      <c r="S116" s="461"/>
      <c r="T116" s="461"/>
      <c r="U116" s="461"/>
      <c r="V116" s="176"/>
      <c r="W116" s="176"/>
      <c r="X116" s="176"/>
      <c r="Y116" s="176"/>
      <c r="Z116" s="176"/>
      <c r="AA116" s="176"/>
      <c r="AB116" s="176"/>
      <c r="AC116" s="176"/>
      <c r="AD116" s="176"/>
      <c r="AE116" s="176"/>
      <c r="AF116" s="176"/>
      <c r="AG116" s="176"/>
      <c r="AH116" s="176"/>
      <c r="AI116" s="176"/>
      <c r="AJ116" s="176"/>
      <c r="AK116" s="176"/>
      <c r="AL116" s="176"/>
      <c r="AM116" s="176"/>
      <c r="AN116" s="176"/>
      <c r="AO116" s="176"/>
      <c r="AP116" s="176"/>
      <c r="AQ116" s="176"/>
      <c r="AR116" s="176"/>
      <c r="AS116" s="176"/>
      <c r="AT116" s="176"/>
      <c r="AU116" s="176"/>
      <c r="AV116" s="176"/>
      <c r="AW116" s="176"/>
      <c r="AX116" s="176"/>
      <c r="AY116" s="176"/>
      <c r="AZ116" s="176"/>
      <c r="BA116" s="176"/>
      <c r="BB116" s="176"/>
      <c r="BC116" s="176"/>
      <c r="BD116" s="176"/>
      <c r="BE116" s="176"/>
      <c r="BF116" s="176"/>
      <c r="BG116" s="176"/>
      <c r="BH116" s="176"/>
      <c r="BI116" s="176"/>
      <c r="BJ116" s="176"/>
      <c r="BK116" s="176"/>
      <c r="BL116" s="176"/>
      <c r="BM116" s="176"/>
      <c r="BN116" s="176"/>
      <c r="BO116" s="176"/>
      <c r="BP116" s="176"/>
      <c r="BQ116" s="176"/>
      <c r="BR116" s="176"/>
      <c r="BS116" s="176"/>
      <c r="BT116" s="176"/>
    </row>
    <row r="117" ht="22.5" customHeight="1">
      <c r="A117" s="176"/>
      <c r="B117" s="474"/>
      <c r="C117" s="461"/>
      <c r="D117" s="461"/>
      <c r="E117" s="461"/>
      <c r="F117" s="462"/>
      <c r="H117" s="462"/>
      <c r="I117" s="462"/>
      <c r="J117" s="462"/>
      <c r="K117" s="462"/>
      <c r="L117" s="462"/>
      <c r="N117" s="461"/>
      <c r="O117" s="461"/>
      <c r="P117" s="472"/>
      <c r="Q117" s="476"/>
      <c r="R117" s="461"/>
      <c r="S117" s="461"/>
      <c r="T117" s="461"/>
      <c r="U117" s="461"/>
      <c r="V117" s="176"/>
      <c r="W117" s="176"/>
      <c r="X117" s="176"/>
      <c r="Y117" s="176"/>
      <c r="Z117" s="176"/>
      <c r="AA117" s="176"/>
      <c r="AB117" s="176"/>
      <c r="AC117" s="176"/>
      <c r="AD117" s="176"/>
      <c r="AE117" s="176"/>
      <c r="AF117" s="176"/>
      <c r="AG117" s="176"/>
      <c r="AH117" s="176"/>
      <c r="AI117" s="176"/>
      <c r="AJ117" s="176"/>
      <c r="AK117" s="176"/>
      <c r="AL117" s="176"/>
      <c r="AM117" s="176"/>
      <c r="AN117" s="176"/>
      <c r="AO117" s="176"/>
      <c r="AP117" s="176"/>
      <c r="AQ117" s="176"/>
      <c r="AR117" s="176"/>
      <c r="AS117" s="176"/>
      <c r="AT117" s="176"/>
      <c r="AU117" s="176"/>
      <c r="AV117" s="176"/>
      <c r="AW117" s="176"/>
      <c r="AX117" s="176"/>
      <c r="AY117" s="176"/>
      <c r="AZ117" s="176"/>
      <c r="BA117" s="176"/>
      <c r="BB117" s="176"/>
      <c r="BC117" s="176"/>
      <c r="BD117" s="176"/>
      <c r="BE117" s="176"/>
      <c r="BF117" s="176"/>
      <c r="BG117" s="176"/>
      <c r="BH117" s="176"/>
      <c r="BI117" s="176"/>
      <c r="BJ117" s="176"/>
      <c r="BK117" s="176"/>
      <c r="BL117" s="176"/>
      <c r="BM117" s="176"/>
      <c r="BN117" s="176"/>
      <c r="BO117" s="176"/>
      <c r="BP117" s="176"/>
      <c r="BQ117" s="176"/>
      <c r="BR117" s="176"/>
      <c r="BS117" s="176"/>
      <c r="BT117" s="176"/>
    </row>
    <row r="118" ht="22.5" customHeight="1">
      <c r="A118" s="176"/>
      <c r="B118" s="461"/>
      <c r="C118" s="461"/>
      <c r="D118" s="461"/>
      <c r="E118" s="461"/>
      <c r="F118" s="462"/>
      <c r="H118" s="462"/>
      <c r="I118" s="462"/>
      <c r="J118" s="462"/>
      <c r="K118" s="462"/>
      <c r="L118" s="462"/>
      <c r="N118" s="461"/>
      <c r="O118" s="461"/>
      <c r="P118" s="472"/>
      <c r="Q118" s="476"/>
      <c r="R118" s="461"/>
      <c r="S118" s="461"/>
      <c r="T118" s="461"/>
      <c r="U118" s="461"/>
      <c r="V118" s="176"/>
      <c r="W118" s="176"/>
      <c r="X118" s="176"/>
      <c r="Y118" s="176"/>
      <c r="Z118" s="176"/>
      <c r="AA118" s="176"/>
      <c r="AB118" s="176"/>
      <c r="AC118" s="176"/>
      <c r="AD118" s="176"/>
      <c r="AE118" s="176"/>
      <c r="AF118" s="176"/>
      <c r="AG118" s="176"/>
      <c r="AH118" s="176"/>
      <c r="AI118" s="176"/>
      <c r="AJ118" s="176"/>
      <c r="AK118" s="176"/>
      <c r="AL118" s="176"/>
      <c r="AM118" s="176"/>
      <c r="AN118" s="176"/>
      <c r="AO118" s="176"/>
      <c r="AP118" s="176"/>
      <c r="AQ118" s="176"/>
      <c r="AR118" s="176"/>
      <c r="AS118" s="176"/>
      <c r="AT118" s="176"/>
      <c r="AU118" s="176"/>
      <c r="AV118" s="176"/>
      <c r="AW118" s="176"/>
      <c r="AX118" s="176"/>
      <c r="AY118" s="176"/>
      <c r="AZ118" s="176"/>
      <c r="BA118" s="176"/>
      <c r="BB118" s="176"/>
      <c r="BC118" s="176"/>
      <c r="BD118" s="176"/>
      <c r="BE118" s="176"/>
      <c r="BF118" s="176"/>
      <c r="BG118" s="176"/>
      <c r="BH118" s="176"/>
      <c r="BI118" s="176"/>
      <c r="BJ118" s="176"/>
      <c r="BK118" s="176"/>
      <c r="BL118" s="176"/>
      <c r="BM118" s="176"/>
      <c r="BN118" s="176"/>
      <c r="BO118" s="176"/>
      <c r="BP118" s="176"/>
      <c r="BQ118" s="176"/>
      <c r="BR118" s="176"/>
      <c r="BS118" s="176"/>
      <c r="BT118" s="176"/>
    </row>
    <row r="119" ht="22.5" customHeight="1">
      <c r="A119" s="176"/>
      <c r="B119" s="474"/>
      <c r="C119" s="461"/>
      <c r="D119" s="461"/>
      <c r="E119" s="461"/>
      <c r="F119" s="462"/>
      <c r="H119" s="462"/>
      <c r="I119" s="462"/>
      <c r="J119" s="462"/>
      <c r="K119" s="462"/>
      <c r="L119" s="462"/>
      <c r="N119" s="461"/>
      <c r="O119" s="461"/>
      <c r="P119" s="472"/>
      <c r="Q119" s="476"/>
      <c r="R119" s="461"/>
      <c r="S119" s="461"/>
      <c r="T119" s="461"/>
      <c r="U119" s="461"/>
      <c r="V119" s="176"/>
      <c r="W119" s="176"/>
      <c r="X119" s="176"/>
      <c r="Y119" s="176"/>
      <c r="Z119" s="176"/>
      <c r="AA119" s="176"/>
      <c r="AB119" s="176"/>
      <c r="AC119" s="176"/>
      <c r="AD119" s="176"/>
      <c r="AE119" s="176"/>
      <c r="AF119" s="176"/>
      <c r="AG119" s="176"/>
      <c r="AH119" s="176"/>
      <c r="AI119" s="176"/>
      <c r="AJ119" s="176"/>
      <c r="AK119" s="176"/>
      <c r="AL119" s="176"/>
      <c r="AM119" s="176"/>
      <c r="AN119" s="176"/>
      <c r="AO119" s="176"/>
      <c r="AP119" s="176"/>
      <c r="AQ119" s="176"/>
      <c r="AR119" s="176"/>
      <c r="AS119" s="176"/>
      <c r="AT119" s="176"/>
      <c r="AU119" s="176"/>
      <c r="AV119" s="176"/>
      <c r="AW119" s="176"/>
      <c r="AX119" s="176"/>
      <c r="AY119" s="176"/>
      <c r="AZ119" s="176"/>
      <c r="BA119" s="176"/>
      <c r="BB119" s="176"/>
      <c r="BC119" s="176"/>
      <c r="BD119" s="176"/>
      <c r="BE119" s="176"/>
      <c r="BF119" s="176"/>
      <c r="BG119" s="176"/>
      <c r="BH119" s="176"/>
      <c r="BI119" s="176"/>
      <c r="BJ119" s="176"/>
      <c r="BK119" s="176"/>
      <c r="BL119" s="176"/>
      <c r="BM119" s="176"/>
      <c r="BN119" s="176"/>
      <c r="BO119" s="176"/>
      <c r="BP119" s="176"/>
      <c r="BQ119" s="176"/>
      <c r="BR119" s="176"/>
      <c r="BS119" s="176"/>
      <c r="BT119" s="176"/>
    </row>
    <row r="120" ht="22.5" customHeight="1">
      <c r="A120" s="176"/>
      <c r="B120" s="461"/>
      <c r="C120" s="461"/>
      <c r="D120" s="461"/>
      <c r="E120" s="461"/>
      <c r="F120" s="462"/>
      <c r="H120" s="462"/>
      <c r="I120" s="462"/>
      <c r="J120" s="462"/>
      <c r="K120" s="462"/>
      <c r="L120" s="462"/>
      <c r="N120" s="461"/>
      <c r="O120" s="461"/>
      <c r="P120" s="472"/>
      <c r="Q120" s="476"/>
      <c r="R120" s="461"/>
      <c r="S120" s="461"/>
      <c r="T120" s="461"/>
      <c r="U120" s="461"/>
      <c r="V120" s="176"/>
      <c r="W120" s="176"/>
      <c r="X120" s="176"/>
      <c r="Y120" s="176"/>
      <c r="Z120" s="176"/>
      <c r="AA120" s="176"/>
      <c r="AB120" s="176"/>
      <c r="AC120" s="176"/>
      <c r="AD120" s="176"/>
      <c r="AE120" s="176"/>
      <c r="AF120" s="176"/>
      <c r="AG120" s="176"/>
      <c r="AH120" s="176"/>
      <c r="AI120" s="176"/>
      <c r="AJ120" s="176"/>
      <c r="AK120" s="176"/>
      <c r="AL120" s="176"/>
      <c r="AM120" s="176"/>
      <c r="AN120" s="176"/>
      <c r="AO120" s="176"/>
      <c r="AP120" s="176"/>
      <c r="AQ120" s="176"/>
      <c r="AR120" s="176"/>
      <c r="AS120" s="176"/>
      <c r="AT120" s="176"/>
      <c r="AU120" s="176"/>
      <c r="AV120" s="176"/>
      <c r="AW120" s="176"/>
      <c r="AX120" s="176"/>
      <c r="AY120" s="176"/>
      <c r="AZ120" s="176"/>
      <c r="BA120" s="176"/>
      <c r="BB120" s="176"/>
      <c r="BC120" s="176"/>
      <c r="BD120" s="176"/>
      <c r="BE120" s="176"/>
      <c r="BF120" s="176"/>
      <c r="BG120" s="176"/>
      <c r="BH120" s="176"/>
      <c r="BI120" s="176"/>
      <c r="BJ120" s="176"/>
      <c r="BK120" s="176"/>
      <c r="BL120" s="176"/>
      <c r="BM120" s="176"/>
      <c r="BN120" s="176"/>
      <c r="BO120" s="176"/>
      <c r="BP120" s="176"/>
      <c r="BQ120" s="176"/>
      <c r="BR120" s="176"/>
      <c r="BS120" s="176"/>
      <c r="BT120" s="176"/>
    </row>
    <row r="121" ht="22.5" customHeight="1">
      <c r="A121" s="176"/>
      <c r="B121" s="461"/>
      <c r="C121" s="461"/>
      <c r="D121" s="461"/>
      <c r="E121" s="461"/>
      <c r="F121" s="462"/>
      <c r="H121" s="462"/>
      <c r="I121" s="462"/>
      <c r="J121" s="462"/>
      <c r="K121" s="462"/>
      <c r="L121" s="462"/>
      <c r="N121" s="461"/>
      <c r="O121" s="461"/>
      <c r="P121" s="472"/>
      <c r="Q121" s="476"/>
      <c r="R121" s="461"/>
      <c r="S121" s="461"/>
      <c r="T121" s="461"/>
      <c r="U121" s="461"/>
      <c r="V121" s="176"/>
      <c r="W121" s="176"/>
      <c r="X121" s="176"/>
      <c r="Y121" s="176"/>
      <c r="Z121" s="176"/>
      <c r="AA121" s="176"/>
      <c r="AB121" s="176"/>
      <c r="AC121" s="176"/>
      <c r="AD121" s="176"/>
      <c r="AE121" s="176"/>
      <c r="AF121" s="176"/>
      <c r="AG121" s="176"/>
      <c r="AH121" s="176"/>
      <c r="AI121" s="176"/>
      <c r="AJ121" s="176"/>
      <c r="AK121" s="176"/>
      <c r="AL121" s="176"/>
      <c r="AM121" s="176"/>
      <c r="AN121" s="176"/>
      <c r="AO121" s="176"/>
      <c r="AP121" s="176"/>
      <c r="AQ121" s="176"/>
      <c r="AR121" s="176"/>
      <c r="AS121" s="176"/>
      <c r="AT121" s="176"/>
      <c r="AU121" s="176"/>
      <c r="AV121" s="176"/>
      <c r="AW121" s="176"/>
      <c r="AX121" s="176"/>
      <c r="AY121" s="176"/>
      <c r="AZ121" s="176"/>
      <c r="BA121" s="176"/>
      <c r="BB121" s="176"/>
      <c r="BC121" s="176"/>
      <c r="BD121" s="176"/>
      <c r="BE121" s="176"/>
      <c r="BF121" s="176"/>
      <c r="BG121" s="176"/>
      <c r="BH121" s="176"/>
      <c r="BI121" s="176"/>
      <c r="BJ121" s="176"/>
      <c r="BK121" s="176"/>
      <c r="BL121" s="176"/>
      <c r="BM121" s="176"/>
      <c r="BN121" s="176"/>
      <c r="BO121" s="176"/>
      <c r="BP121" s="176"/>
      <c r="BQ121" s="176"/>
      <c r="BR121" s="176"/>
      <c r="BS121" s="176"/>
      <c r="BT121" s="176"/>
    </row>
    <row r="122" ht="22.5" customHeight="1">
      <c r="A122" s="176"/>
      <c r="B122" s="461"/>
      <c r="C122" s="461"/>
      <c r="D122" s="461"/>
      <c r="E122" s="461"/>
      <c r="F122" s="462"/>
      <c r="H122" s="462"/>
      <c r="I122" s="462"/>
      <c r="J122" s="462"/>
      <c r="K122" s="462"/>
      <c r="L122" s="462"/>
      <c r="N122" s="461"/>
      <c r="O122" s="461"/>
      <c r="P122" s="472"/>
      <c r="Q122" s="476"/>
      <c r="R122" s="461"/>
      <c r="S122" s="461"/>
      <c r="T122" s="461"/>
      <c r="U122" s="461"/>
      <c r="V122" s="176"/>
      <c r="W122" s="176"/>
      <c r="X122" s="176"/>
      <c r="Y122" s="176"/>
      <c r="Z122" s="176"/>
      <c r="AA122" s="176"/>
      <c r="AB122" s="176"/>
      <c r="AC122" s="176"/>
      <c r="AD122" s="176"/>
      <c r="AE122" s="176"/>
      <c r="AF122" s="176"/>
      <c r="AG122" s="176"/>
      <c r="AH122" s="176"/>
      <c r="AI122" s="176"/>
      <c r="AJ122" s="176"/>
      <c r="AK122" s="176"/>
      <c r="AL122" s="176"/>
      <c r="AM122" s="176"/>
      <c r="AN122" s="176"/>
      <c r="AO122" s="176"/>
      <c r="AP122" s="176"/>
      <c r="AQ122" s="176"/>
      <c r="AR122" s="176"/>
      <c r="AS122" s="176"/>
      <c r="AT122" s="176"/>
      <c r="AU122" s="176"/>
      <c r="AV122" s="176"/>
      <c r="AW122" s="176"/>
      <c r="AX122" s="176"/>
      <c r="AY122" s="176"/>
      <c r="AZ122" s="176"/>
      <c r="BA122" s="176"/>
      <c r="BB122" s="176"/>
      <c r="BC122" s="176"/>
      <c r="BD122" s="176"/>
      <c r="BE122" s="176"/>
      <c r="BF122" s="176"/>
      <c r="BG122" s="176"/>
      <c r="BH122" s="176"/>
      <c r="BI122" s="176"/>
      <c r="BJ122" s="176"/>
      <c r="BK122" s="176"/>
      <c r="BL122" s="176"/>
      <c r="BM122" s="176"/>
      <c r="BN122" s="176"/>
      <c r="BO122" s="176"/>
      <c r="BP122" s="176"/>
      <c r="BQ122" s="176"/>
      <c r="BR122" s="176"/>
      <c r="BS122" s="176"/>
      <c r="BT122" s="176"/>
    </row>
    <row r="123" ht="22.5" customHeight="1">
      <c r="A123" s="176"/>
      <c r="B123" s="461"/>
      <c r="C123" s="461"/>
      <c r="D123" s="461"/>
      <c r="E123" s="461"/>
      <c r="F123" s="462"/>
      <c r="H123" s="462"/>
      <c r="I123" s="462"/>
      <c r="J123" s="462"/>
      <c r="K123" s="462"/>
      <c r="L123" s="462"/>
      <c r="N123" s="461"/>
      <c r="O123" s="461"/>
      <c r="P123" s="472"/>
      <c r="Q123" s="476"/>
      <c r="R123" s="461"/>
      <c r="S123" s="461"/>
      <c r="T123" s="461"/>
      <c r="U123" s="461"/>
      <c r="V123" s="176"/>
      <c r="W123" s="176"/>
      <c r="X123" s="176"/>
      <c r="Y123" s="176"/>
      <c r="Z123" s="176"/>
      <c r="AA123" s="176"/>
      <c r="AB123" s="176"/>
      <c r="AC123" s="176"/>
      <c r="AD123" s="176"/>
      <c r="AE123" s="176"/>
      <c r="AF123" s="176"/>
      <c r="AG123" s="176"/>
      <c r="AH123" s="176"/>
      <c r="AI123" s="176"/>
      <c r="AJ123" s="176"/>
      <c r="AK123" s="176"/>
      <c r="AL123" s="176"/>
      <c r="AM123" s="176"/>
      <c r="AN123" s="176"/>
      <c r="AO123" s="176"/>
      <c r="AP123" s="176"/>
      <c r="AQ123" s="176"/>
      <c r="AR123" s="176"/>
      <c r="AS123" s="176"/>
      <c r="AT123" s="176"/>
      <c r="AU123" s="176"/>
      <c r="AV123" s="176"/>
      <c r="AW123" s="176"/>
      <c r="AX123" s="176"/>
      <c r="AY123" s="176"/>
      <c r="AZ123" s="176"/>
      <c r="BA123" s="176"/>
      <c r="BB123" s="176"/>
      <c r="BC123" s="176"/>
      <c r="BD123" s="176"/>
      <c r="BE123" s="176"/>
      <c r="BF123" s="176"/>
      <c r="BG123" s="176"/>
      <c r="BH123" s="176"/>
      <c r="BI123" s="176"/>
      <c r="BJ123" s="176"/>
      <c r="BK123" s="176"/>
      <c r="BL123" s="176"/>
      <c r="BM123" s="176"/>
      <c r="BN123" s="176"/>
      <c r="BO123" s="176"/>
      <c r="BP123" s="176"/>
      <c r="BQ123" s="176"/>
      <c r="BR123" s="176"/>
      <c r="BS123" s="176"/>
      <c r="BT123" s="176"/>
    </row>
    <row r="124" ht="22.5" customHeight="1">
      <c r="A124" s="176"/>
      <c r="B124" s="461"/>
      <c r="C124" s="461"/>
      <c r="D124" s="461"/>
      <c r="E124" s="461"/>
      <c r="F124" s="462"/>
      <c r="H124" s="462"/>
      <c r="I124" s="462"/>
      <c r="J124" s="462"/>
      <c r="K124" s="462"/>
      <c r="L124" s="462"/>
      <c r="N124" s="461"/>
      <c r="O124" s="461"/>
      <c r="P124" s="472"/>
      <c r="Q124" s="476"/>
      <c r="R124" s="461"/>
      <c r="S124" s="461"/>
      <c r="T124" s="461"/>
      <c r="U124" s="461"/>
      <c r="V124" s="176"/>
      <c r="W124" s="176"/>
      <c r="X124" s="176"/>
      <c r="Y124" s="176"/>
      <c r="Z124" s="176"/>
      <c r="AA124" s="176"/>
      <c r="AB124" s="176"/>
      <c r="AC124" s="176"/>
      <c r="AD124" s="176"/>
      <c r="AE124" s="176"/>
      <c r="AF124" s="176"/>
      <c r="AG124" s="176"/>
      <c r="AH124" s="176"/>
      <c r="AI124" s="176"/>
      <c r="AJ124" s="176"/>
      <c r="AK124" s="176"/>
      <c r="AL124" s="176"/>
      <c r="AM124" s="176"/>
      <c r="AN124" s="176"/>
      <c r="AO124" s="176"/>
      <c r="AP124" s="176"/>
      <c r="AQ124" s="176"/>
      <c r="AR124" s="176"/>
      <c r="AS124" s="176"/>
      <c r="AT124" s="176"/>
      <c r="AU124" s="176"/>
      <c r="AV124" s="176"/>
      <c r="AW124" s="176"/>
      <c r="AX124" s="176"/>
      <c r="AY124" s="176"/>
      <c r="AZ124" s="176"/>
      <c r="BA124" s="176"/>
      <c r="BB124" s="176"/>
      <c r="BC124" s="176"/>
      <c r="BD124" s="176"/>
      <c r="BE124" s="176"/>
      <c r="BF124" s="176"/>
      <c r="BG124" s="176"/>
      <c r="BH124" s="176"/>
      <c r="BI124" s="176"/>
      <c r="BJ124" s="176"/>
      <c r="BK124" s="176"/>
      <c r="BL124" s="176"/>
      <c r="BM124" s="176"/>
      <c r="BN124" s="176"/>
      <c r="BO124" s="176"/>
      <c r="BP124" s="176"/>
      <c r="BQ124" s="176"/>
      <c r="BR124" s="176"/>
      <c r="BS124" s="176"/>
      <c r="BT124" s="176"/>
    </row>
    <row r="125" ht="22.5" customHeight="1">
      <c r="A125" s="176"/>
      <c r="B125" s="461"/>
      <c r="C125" s="461"/>
      <c r="D125" s="461"/>
      <c r="E125" s="461"/>
      <c r="F125" s="462"/>
      <c r="H125" s="462"/>
      <c r="I125" s="462"/>
      <c r="J125" s="462"/>
      <c r="K125" s="462"/>
      <c r="L125" s="462"/>
      <c r="N125" s="461"/>
      <c r="O125" s="461"/>
      <c r="P125" s="472"/>
      <c r="Q125" s="476"/>
      <c r="R125" s="461"/>
      <c r="S125" s="461"/>
      <c r="T125" s="461"/>
      <c r="U125" s="461"/>
      <c r="V125" s="176"/>
      <c r="W125" s="176"/>
      <c r="X125" s="176"/>
      <c r="Y125" s="176"/>
      <c r="Z125" s="176"/>
      <c r="AA125" s="176"/>
      <c r="AB125" s="176"/>
      <c r="AC125" s="176"/>
      <c r="AD125" s="176"/>
      <c r="AE125" s="176"/>
      <c r="AF125" s="176"/>
      <c r="AG125" s="176"/>
      <c r="AH125" s="176"/>
      <c r="AI125" s="176"/>
      <c r="AJ125" s="176"/>
      <c r="AK125" s="176"/>
      <c r="AL125" s="176"/>
      <c r="AM125" s="176"/>
      <c r="AN125" s="176"/>
      <c r="AO125" s="176"/>
      <c r="AP125" s="176"/>
      <c r="AQ125" s="176"/>
      <c r="AR125" s="176"/>
      <c r="AS125" s="176"/>
      <c r="AT125" s="176"/>
      <c r="AU125" s="176"/>
      <c r="AV125" s="176"/>
      <c r="AW125" s="176"/>
      <c r="AX125" s="176"/>
      <c r="AY125" s="176"/>
      <c r="AZ125" s="176"/>
      <c r="BA125" s="176"/>
      <c r="BB125" s="176"/>
      <c r="BC125" s="176"/>
      <c r="BD125" s="176"/>
      <c r="BE125" s="176"/>
      <c r="BF125" s="176"/>
      <c r="BG125" s="176"/>
      <c r="BH125" s="176"/>
      <c r="BI125" s="176"/>
      <c r="BJ125" s="176"/>
      <c r="BK125" s="176"/>
      <c r="BL125" s="176"/>
      <c r="BM125" s="176"/>
      <c r="BN125" s="176"/>
      <c r="BO125" s="176"/>
      <c r="BP125" s="176"/>
      <c r="BQ125" s="176"/>
      <c r="BR125" s="176"/>
      <c r="BS125" s="176"/>
      <c r="BT125" s="176"/>
    </row>
    <row r="126" ht="22.5" customHeight="1">
      <c r="A126" s="176"/>
      <c r="B126" s="461"/>
      <c r="C126" s="461"/>
      <c r="D126" s="461"/>
      <c r="E126" s="461"/>
      <c r="F126" s="462"/>
      <c r="H126" s="462"/>
      <c r="I126" s="462"/>
      <c r="J126" s="462"/>
      <c r="K126" s="462"/>
      <c r="L126" s="462"/>
      <c r="N126" s="461"/>
      <c r="O126" s="461"/>
      <c r="P126" s="472"/>
      <c r="Q126" s="476"/>
      <c r="R126" s="461"/>
      <c r="S126" s="461"/>
      <c r="T126" s="461"/>
      <c r="U126" s="461"/>
      <c r="V126" s="176"/>
      <c r="W126" s="176"/>
      <c r="X126" s="176"/>
      <c r="Y126" s="176"/>
      <c r="Z126" s="176"/>
      <c r="AA126" s="176"/>
      <c r="AB126" s="176"/>
      <c r="AC126" s="176"/>
      <c r="AD126" s="176"/>
      <c r="AE126" s="176"/>
      <c r="AF126" s="176"/>
      <c r="AG126" s="176"/>
      <c r="AH126" s="176"/>
      <c r="AI126" s="176"/>
      <c r="AJ126" s="176"/>
      <c r="AK126" s="176"/>
      <c r="AL126" s="176"/>
      <c r="AM126" s="176"/>
      <c r="AN126" s="176"/>
      <c r="AO126" s="176"/>
      <c r="AP126" s="176"/>
      <c r="AQ126" s="176"/>
      <c r="AR126" s="176"/>
      <c r="AS126" s="176"/>
      <c r="AT126" s="176"/>
      <c r="AU126" s="176"/>
      <c r="AV126" s="176"/>
      <c r="AW126" s="176"/>
      <c r="AX126" s="176"/>
      <c r="AY126" s="176"/>
      <c r="AZ126" s="176"/>
      <c r="BA126" s="176"/>
      <c r="BB126" s="176"/>
      <c r="BC126" s="176"/>
      <c r="BD126" s="176"/>
      <c r="BE126" s="176"/>
      <c r="BF126" s="176"/>
      <c r="BG126" s="176"/>
      <c r="BH126" s="176"/>
      <c r="BI126" s="176"/>
      <c r="BJ126" s="176"/>
      <c r="BK126" s="176"/>
      <c r="BL126" s="176"/>
      <c r="BM126" s="176"/>
      <c r="BN126" s="176"/>
      <c r="BO126" s="176"/>
      <c r="BP126" s="176"/>
      <c r="BQ126" s="176"/>
      <c r="BR126" s="176"/>
      <c r="BS126" s="176"/>
      <c r="BT126" s="176"/>
    </row>
    <row r="127" ht="22.5" customHeight="1">
      <c r="A127" s="176"/>
      <c r="B127" s="477"/>
      <c r="C127" s="461"/>
      <c r="D127" s="461"/>
      <c r="E127" s="461"/>
      <c r="F127" s="462"/>
      <c r="H127" s="462"/>
      <c r="I127" s="462"/>
      <c r="J127" s="462"/>
      <c r="K127" s="462"/>
      <c r="L127" s="462"/>
      <c r="N127" s="461"/>
      <c r="O127" s="461"/>
      <c r="P127" s="472"/>
      <c r="Q127" s="476"/>
      <c r="R127" s="461"/>
      <c r="S127" s="461"/>
      <c r="T127" s="461"/>
      <c r="U127" s="461"/>
      <c r="V127" s="176"/>
      <c r="W127" s="176"/>
      <c r="X127" s="176"/>
      <c r="Y127" s="176"/>
      <c r="Z127" s="176"/>
      <c r="AA127" s="176"/>
      <c r="AB127" s="176"/>
      <c r="AC127" s="176"/>
      <c r="AD127" s="176"/>
      <c r="AE127" s="176"/>
      <c r="AF127" s="176"/>
      <c r="AG127" s="176"/>
      <c r="AH127" s="176"/>
      <c r="AI127" s="176"/>
      <c r="AJ127" s="176"/>
      <c r="AK127" s="176"/>
      <c r="AL127" s="176"/>
      <c r="AM127" s="176"/>
      <c r="AN127" s="176"/>
      <c r="AO127" s="176"/>
      <c r="AP127" s="176"/>
      <c r="AQ127" s="176"/>
      <c r="AR127" s="176"/>
      <c r="AS127" s="176"/>
      <c r="AT127" s="176"/>
      <c r="AU127" s="176"/>
      <c r="AV127" s="176"/>
      <c r="AW127" s="176"/>
      <c r="AX127" s="176"/>
      <c r="AY127" s="176"/>
      <c r="AZ127" s="176"/>
      <c r="BA127" s="176"/>
      <c r="BB127" s="176"/>
      <c r="BC127" s="176"/>
      <c r="BD127" s="176"/>
      <c r="BE127" s="176"/>
      <c r="BF127" s="176"/>
      <c r="BG127" s="176"/>
      <c r="BH127" s="176"/>
      <c r="BI127" s="176"/>
      <c r="BJ127" s="176"/>
      <c r="BK127" s="176"/>
      <c r="BL127" s="176"/>
      <c r="BM127" s="176"/>
      <c r="BN127" s="176"/>
      <c r="BO127" s="176"/>
      <c r="BP127" s="176"/>
      <c r="BQ127" s="176"/>
      <c r="BR127" s="176"/>
      <c r="BS127" s="176"/>
      <c r="BT127" s="176"/>
    </row>
    <row r="128" ht="22.5" customHeight="1">
      <c r="A128" s="176"/>
      <c r="B128" s="461"/>
      <c r="C128" s="461"/>
      <c r="D128" s="461"/>
      <c r="E128" s="461"/>
      <c r="F128" s="462"/>
      <c r="H128" s="462"/>
      <c r="I128" s="462"/>
      <c r="J128" s="462"/>
      <c r="K128" s="462"/>
      <c r="L128" s="462"/>
      <c r="N128" s="461"/>
      <c r="O128" s="461"/>
      <c r="P128" s="472"/>
      <c r="Q128" s="476"/>
      <c r="R128" s="461"/>
      <c r="S128" s="461"/>
      <c r="T128" s="461"/>
      <c r="U128" s="461"/>
      <c r="V128" s="176"/>
      <c r="W128" s="176"/>
      <c r="X128" s="176"/>
      <c r="Y128" s="176"/>
      <c r="Z128" s="176"/>
      <c r="AA128" s="176"/>
      <c r="AB128" s="176"/>
      <c r="AC128" s="176"/>
      <c r="AD128" s="176"/>
      <c r="AE128" s="176"/>
      <c r="AF128" s="176"/>
      <c r="AG128" s="176"/>
      <c r="AH128" s="176"/>
      <c r="AI128" s="176"/>
      <c r="AJ128" s="176"/>
      <c r="AK128" s="176"/>
      <c r="AL128" s="176"/>
      <c r="AM128" s="176"/>
      <c r="AN128" s="176"/>
      <c r="AO128" s="176"/>
      <c r="AP128" s="176"/>
      <c r="AQ128" s="176"/>
      <c r="AR128" s="176"/>
      <c r="AS128" s="176"/>
      <c r="AT128" s="176"/>
      <c r="AU128" s="176"/>
      <c r="AV128" s="176"/>
      <c r="AW128" s="176"/>
      <c r="AX128" s="176"/>
      <c r="AY128" s="176"/>
      <c r="AZ128" s="176"/>
      <c r="BA128" s="176"/>
      <c r="BB128" s="176"/>
      <c r="BC128" s="176"/>
      <c r="BD128" s="176"/>
      <c r="BE128" s="176"/>
      <c r="BF128" s="176"/>
      <c r="BG128" s="176"/>
      <c r="BH128" s="176"/>
      <c r="BI128" s="176"/>
      <c r="BJ128" s="176"/>
      <c r="BK128" s="176"/>
      <c r="BL128" s="176"/>
      <c r="BM128" s="176"/>
      <c r="BN128" s="176"/>
      <c r="BO128" s="176"/>
      <c r="BP128" s="176"/>
      <c r="BQ128" s="176"/>
      <c r="BR128" s="176"/>
      <c r="BS128" s="176"/>
      <c r="BT128" s="176"/>
    </row>
    <row r="129" ht="22.5" customHeight="1">
      <c r="A129" s="176"/>
      <c r="B129" s="461"/>
      <c r="C129" s="461"/>
      <c r="F129" s="473"/>
      <c r="H129" s="462"/>
      <c r="I129" s="462"/>
      <c r="J129" s="462"/>
      <c r="K129" s="462"/>
      <c r="L129" s="462"/>
      <c r="N129" s="461"/>
      <c r="O129" s="461"/>
      <c r="P129" s="472"/>
      <c r="Q129" s="476"/>
      <c r="R129" s="461"/>
      <c r="S129" s="461"/>
      <c r="T129" s="461"/>
      <c r="U129" s="461"/>
      <c r="V129" s="176"/>
      <c r="W129" s="176"/>
      <c r="X129" s="176"/>
      <c r="Y129" s="176"/>
      <c r="Z129" s="176"/>
      <c r="AA129" s="176"/>
      <c r="AB129" s="176"/>
      <c r="AC129" s="176"/>
      <c r="AD129" s="176"/>
      <c r="AE129" s="176"/>
      <c r="AF129" s="176"/>
      <c r="AG129" s="176"/>
      <c r="AH129" s="176"/>
      <c r="AI129" s="176"/>
      <c r="AJ129" s="176"/>
      <c r="AK129" s="176"/>
      <c r="AL129" s="176"/>
      <c r="AM129" s="176"/>
      <c r="AN129" s="176"/>
      <c r="AO129" s="176"/>
      <c r="AP129" s="176"/>
      <c r="AQ129" s="176"/>
      <c r="AR129" s="176"/>
      <c r="AS129" s="176"/>
      <c r="AT129" s="176"/>
      <c r="AU129" s="176"/>
      <c r="AV129" s="176"/>
      <c r="AW129" s="176"/>
      <c r="AX129" s="176"/>
      <c r="AY129" s="176"/>
      <c r="AZ129" s="176"/>
      <c r="BA129" s="176"/>
      <c r="BB129" s="176"/>
      <c r="BC129" s="176"/>
      <c r="BD129" s="176"/>
      <c r="BE129" s="176"/>
      <c r="BF129" s="176"/>
      <c r="BG129" s="176"/>
      <c r="BH129" s="176"/>
      <c r="BI129" s="176"/>
      <c r="BJ129" s="176"/>
      <c r="BK129" s="176"/>
      <c r="BL129" s="176"/>
      <c r="BM129" s="176"/>
      <c r="BN129" s="176"/>
      <c r="BO129" s="176"/>
      <c r="BP129" s="176"/>
      <c r="BQ129" s="176"/>
      <c r="BR129" s="176"/>
      <c r="BS129" s="176"/>
      <c r="BT129" s="176"/>
    </row>
    <row r="130" ht="22.5" customHeight="1">
      <c r="A130" s="176"/>
      <c r="B130" s="461"/>
      <c r="C130" s="461"/>
      <c r="D130" s="461"/>
      <c r="E130" s="461"/>
      <c r="F130" s="462"/>
      <c r="H130" s="462"/>
      <c r="I130" s="462"/>
      <c r="J130" s="462"/>
      <c r="K130" s="462"/>
      <c r="L130" s="462"/>
      <c r="N130" s="461"/>
      <c r="O130" s="461"/>
      <c r="P130" s="472"/>
      <c r="Q130" s="476"/>
      <c r="R130" s="461"/>
      <c r="S130" s="461"/>
      <c r="T130" s="461"/>
      <c r="U130" s="461"/>
      <c r="V130" s="176"/>
      <c r="W130" s="176"/>
      <c r="X130" s="176"/>
      <c r="Y130" s="176"/>
      <c r="Z130" s="176"/>
      <c r="AA130" s="176"/>
      <c r="AB130" s="176"/>
      <c r="AC130" s="176"/>
      <c r="AD130" s="176"/>
      <c r="AE130" s="176"/>
      <c r="AF130" s="176"/>
      <c r="AG130" s="176"/>
      <c r="AH130" s="176"/>
      <c r="AI130" s="176"/>
      <c r="AJ130" s="176"/>
      <c r="AK130" s="176"/>
      <c r="AL130" s="176"/>
      <c r="AM130" s="176"/>
      <c r="AN130" s="176"/>
      <c r="AO130" s="176"/>
      <c r="AP130" s="176"/>
      <c r="AQ130" s="176"/>
      <c r="AR130" s="176"/>
      <c r="AS130" s="176"/>
      <c r="AT130" s="176"/>
      <c r="AU130" s="176"/>
      <c r="AV130" s="176"/>
      <c r="AW130" s="176"/>
      <c r="AX130" s="176"/>
      <c r="AY130" s="176"/>
      <c r="AZ130" s="176"/>
      <c r="BA130" s="176"/>
      <c r="BB130" s="176"/>
      <c r="BC130" s="176"/>
      <c r="BD130" s="176"/>
      <c r="BE130" s="176"/>
      <c r="BF130" s="176"/>
      <c r="BG130" s="176"/>
      <c r="BH130" s="176"/>
      <c r="BI130" s="176"/>
      <c r="BJ130" s="176"/>
      <c r="BK130" s="176"/>
      <c r="BL130" s="176"/>
      <c r="BM130" s="176"/>
      <c r="BN130" s="176"/>
      <c r="BO130" s="176"/>
      <c r="BP130" s="176"/>
      <c r="BQ130" s="176"/>
      <c r="BR130" s="176"/>
      <c r="BS130" s="176"/>
      <c r="BT130" s="176"/>
    </row>
    <row r="131" ht="22.5" customHeight="1">
      <c r="A131" s="176"/>
      <c r="B131" s="461"/>
      <c r="C131" s="461"/>
      <c r="D131" s="461"/>
      <c r="E131" s="461"/>
      <c r="F131" s="462"/>
      <c r="H131" s="462"/>
      <c r="I131" s="462"/>
      <c r="J131" s="462"/>
      <c r="K131" s="462"/>
      <c r="L131" s="462"/>
      <c r="N131" s="461"/>
      <c r="O131" s="461"/>
      <c r="P131" s="472"/>
      <c r="Q131" s="476"/>
      <c r="R131" s="461"/>
      <c r="S131" s="461"/>
      <c r="T131" s="461"/>
      <c r="U131" s="461"/>
      <c r="V131" s="176"/>
      <c r="W131" s="176"/>
      <c r="X131" s="176"/>
      <c r="Y131" s="176"/>
      <c r="Z131" s="176"/>
      <c r="AA131" s="176"/>
      <c r="AB131" s="176"/>
      <c r="AC131" s="176"/>
      <c r="AD131" s="176"/>
      <c r="AE131" s="176"/>
      <c r="AF131" s="176"/>
      <c r="AG131" s="176"/>
      <c r="AH131" s="176"/>
      <c r="AI131" s="176"/>
      <c r="AJ131" s="176"/>
      <c r="AK131" s="176"/>
      <c r="AL131" s="176"/>
      <c r="AM131" s="176"/>
      <c r="AN131" s="176"/>
      <c r="AO131" s="176"/>
      <c r="AP131" s="176"/>
      <c r="AQ131" s="176"/>
      <c r="AR131" s="176"/>
      <c r="AS131" s="176"/>
      <c r="AT131" s="176"/>
      <c r="AU131" s="176"/>
      <c r="AV131" s="176"/>
      <c r="AW131" s="176"/>
      <c r="AX131" s="176"/>
      <c r="AY131" s="176"/>
      <c r="AZ131" s="176"/>
      <c r="BA131" s="176"/>
      <c r="BB131" s="176"/>
      <c r="BC131" s="176"/>
      <c r="BD131" s="176"/>
      <c r="BE131" s="176"/>
      <c r="BF131" s="176"/>
      <c r="BG131" s="176"/>
      <c r="BH131" s="176"/>
      <c r="BI131" s="176"/>
      <c r="BJ131" s="176"/>
      <c r="BK131" s="176"/>
      <c r="BL131" s="176"/>
      <c r="BM131" s="176"/>
      <c r="BN131" s="176"/>
      <c r="BO131" s="176"/>
      <c r="BP131" s="176"/>
      <c r="BQ131" s="176"/>
      <c r="BR131" s="176"/>
      <c r="BS131" s="176"/>
      <c r="BT131" s="176"/>
    </row>
    <row r="132" ht="22.5" customHeight="1">
      <c r="A132" s="176"/>
      <c r="B132" s="461"/>
      <c r="C132" s="461"/>
      <c r="D132" s="461"/>
      <c r="E132" s="461"/>
      <c r="F132" s="462"/>
      <c r="H132" s="462"/>
      <c r="I132" s="462"/>
      <c r="J132" s="462"/>
      <c r="K132" s="462"/>
      <c r="L132" s="462"/>
      <c r="N132" s="461"/>
      <c r="O132" s="461"/>
      <c r="P132" s="472"/>
      <c r="Q132" s="476"/>
      <c r="R132" s="461"/>
      <c r="S132" s="461"/>
      <c r="T132" s="461"/>
      <c r="U132" s="461"/>
      <c r="V132" s="176"/>
      <c r="W132" s="176"/>
      <c r="X132" s="176"/>
      <c r="Y132" s="176"/>
      <c r="Z132" s="176"/>
      <c r="AA132" s="176"/>
      <c r="AB132" s="176"/>
      <c r="AC132" s="176"/>
      <c r="AD132" s="176"/>
      <c r="AE132" s="176"/>
      <c r="AF132" s="176"/>
      <c r="AG132" s="176"/>
      <c r="AH132" s="176"/>
      <c r="AI132" s="176"/>
      <c r="AJ132" s="176"/>
      <c r="AK132" s="176"/>
      <c r="AL132" s="176"/>
      <c r="AM132" s="176"/>
      <c r="AN132" s="176"/>
      <c r="AO132" s="176"/>
      <c r="AP132" s="176"/>
      <c r="AQ132" s="176"/>
      <c r="AR132" s="176"/>
      <c r="AS132" s="176"/>
      <c r="AT132" s="176"/>
      <c r="AU132" s="176"/>
      <c r="AV132" s="176"/>
      <c r="AW132" s="176"/>
      <c r="AX132" s="176"/>
      <c r="AY132" s="176"/>
      <c r="AZ132" s="176"/>
      <c r="BA132" s="176"/>
      <c r="BB132" s="176"/>
      <c r="BC132" s="176"/>
      <c r="BD132" s="176"/>
      <c r="BE132" s="176"/>
      <c r="BF132" s="176"/>
      <c r="BG132" s="176"/>
      <c r="BH132" s="176"/>
      <c r="BI132" s="176"/>
      <c r="BJ132" s="176"/>
      <c r="BK132" s="176"/>
      <c r="BL132" s="176"/>
      <c r="BM132" s="176"/>
      <c r="BN132" s="176"/>
      <c r="BO132" s="176"/>
      <c r="BP132" s="176"/>
      <c r="BQ132" s="176"/>
      <c r="BR132" s="176"/>
      <c r="BS132" s="176"/>
      <c r="BT132" s="176"/>
    </row>
    <row r="133" ht="22.5" customHeight="1">
      <c r="A133" s="176"/>
      <c r="B133" s="461"/>
      <c r="C133" s="461"/>
      <c r="D133" s="461"/>
      <c r="E133" s="461"/>
      <c r="F133" s="462"/>
      <c r="H133" s="461"/>
      <c r="I133" s="461"/>
      <c r="J133" s="461"/>
      <c r="K133" s="461"/>
      <c r="L133" s="461"/>
      <c r="N133" s="461"/>
      <c r="O133" s="461"/>
      <c r="P133" s="472"/>
      <c r="Q133" s="476"/>
      <c r="R133" s="461"/>
      <c r="S133" s="461"/>
      <c r="T133" s="461"/>
      <c r="U133" s="461"/>
      <c r="V133" s="176"/>
      <c r="W133" s="176"/>
      <c r="X133" s="176"/>
      <c r="Y133" s="176"/>
      <c r="Z133" s="176"/>
      <c r="AA133" s="176"/>
      <c r="AB133" s="176"/>
      <c r="AC133" s="176"/>
      <c r="AD133" s="176"/>
      <c r="AE133" s="176"/>
      <c r="AF133" s="176"/>
      <c r="AG133" s="176"/>
      <c r="AH133" s="176"/>
      <c r="AI133" s="176"/>
      <c r="AJ133" s="176"/>
      <c r="AK133" s="176"/>
      <c r="AL133" s="176"/>
      <c r="AM133" s="176"/>
      <c r="AN133" s="176"/>
      <c r="AO133" s="176"/>
      <c r="AP133" s="176"/>
      <c r="AQ133" s="176"/>
      <c r="AR133" s="176"/>
      <c r="AS133" s="176"/>
      <c r="AT133" s="176"/>
      <c r="AU133" s="176"/>
      <c r="AV133" s="176"/>
      <c r="AW133" s="176"/>
      <c r="AX133" s="176"/>
      <c r="AY133" s="176"/>
      <c r="AZ133" s="176"/>
      <c r="BA133" s="176"/>
      <c r="BB133" s="176"/>
      <c r="BC133" s="176"/>
      <c r="BD133" s="176"/>
      <c r="BE133" s="176"/>
      <c r="BF133" s="176"/>
      <c r="BG133" s="176"/>
      <c r="BH133" s="176"/>
      <c r="BI133" s="176"/>
      <c r="BJ133" s="176"/>
      <c r="BK133" s="176"/>
      <c r="BL133" s="176"/>
      <c r="BM133" s="176"/>
      <c r="BN133" s="176"/>
      <c r="BO133" s="176"/>
      <c r="BP133" s="176"/>
      <c r="BQ133" s="176"/>
      <c r="BR133" s="176"/>
      <c r="BS133" s="176"/>
      <c r="BT133" s="176"/>
    </row>
    <row r="134" ht="22.5" customHeight="1">
      <c r="A134" s="176"/>
      <c r="B134" s="461"/>
      <c r="C134" s="461"/>
      <c r="D134" s="461"/>
      <c r="E134" s="461"/>
      <c r="F134" s="461"/>
      <c r="G134" s="461"/>
      <c r="H134" s="461"/>
      <c r="I134" s="461"/>
      <c r="J134" s="461"/>
      <c r="K134" s="461"/>
      <c r="L134" s="461"/>
      <c r="N134" s="461"/>
      <c r="O134" s="461"/>
      <c r="P134" s="472"/>
      <c r="Q134" s="476"/>
      <c r="R134" s="461"/>
      <c r="S134" s="461"/>
      <c r="T134" s="461"/>
      <c r="U134" s="461"/>
      <c r="V134" s="176"/>
      <c r="W134" s="176"/>
      <c r="X134" s="176"/>
      <c r="Y134" s="176"/>
      <c r="Z134" s="176"/>
      <c r="AA134" s="176"/>
      <c r="AB134" s="176"/>
      <c r="AC134" s="176"/>
      <c r="AD134" s="176"/>
      <c r="AE134" s="176"/>
      <c r="AF134" s="176"/>
      <c r="AG134" s="176"/>
      <c r="AH134" s="176"/>
      <c r="AI134" s="176"/>
      <c r="AJ134" s="176"/>
      <c r="AK134" s="176"/>
      <c r="AL134" s="176"/>
      <c r="AM134" s="176"/>
      <c r="AN134" s="176"/>
      <c r="AO134" s="176"/>
      <c r="AP134" s="176"/>
      <c r="AQ134" s="176"/>
      <c r="AR134" s="176"/>
      <c r="AS134" s="176"/>
      <c r="AT134" s="176"/>
      <c r="AU134" s="176"/>
      <c r="AV134" s="176"/>
      <c r="AW134" s="176"/>
      <c r="AX134" s="176"/>
      <c r="AY134" s="176"/>
      <c r="AZ134" s="176"/>
      <c r="BA134" s="176"/>
      <c r="BB134" s="176"/>
      <c r="BC134" s="176"/>
      <c r="BD134" s="176"/>
      <c r="BE134" s="176"/>
      <c r="BF134" s="176"/>
      <c r="BG134" s="176"/>
      <c r="BH134" s="176"/>
      <c r="BI134" s="176"/>
      <c r="BJ134" s="176"/>
      <c r="BK134" s="176"/>
      <c r="BL134" s="176"/>
      <c r="BM134" s="176"/>
      <c r="BN134" s="176"/>
      <c r="BO134" s="176"/>
      <c r="BP134" s="176"/>
      <c r="BQ134" s="176"/>
      <c r="BR134" s="176"/>
      <c r="BS134" s="176"/>
      <c r="BT134" s="176"/>
    </row>
    <row r="135" ht="22.5" customHeight="1">
      <c r="A135" s="176"/>
      <c r="B135" s="461"/>
      <c r="C135" s="461"/>
      <c r="D135" s="461"/>
      <c r="E135" s="461"/>
      <c r="F135" s="461"/>
      <c r="G135" s="461"/>
      <c r="H135" s="461"/>
      <c r="I135" s="461"/>
      <c r="J135" s="461"/>
      <c r="K135" s="461"/>
      <c r="L135" s="461"/>
      <c r="N135" s="461"/>
      <c r="O135" s="461"/>
      <c r="P135" s="472"/>
      <c r="Q135" s="476"/>
      <c r="R135" s="461"/>
      <c r="S135" s="461"/>
      <c r="T135" s="461"/>
      <c r="U135" s="461"/>
      <c r="V135" s="176"/>
      <c r="W135" s="176"/>
      <c r="X135" s="176"/>
      <c r="Y135" s="176"/>
      <c r="Z135" s="176"/>
      <c r="AA135" s="176"/>
      <c r="AB135" s="176"/>
      <c r="AC135" s="176"/>
      <c r="AD135" s="176"/>
      <c r="AE135" s="176"/>
      <c r="AF135" s="176"/>
      <c r="AG135" s="176"/>
      <c r="AH135" s="176"/>
      <c r="AI135" s="176"/>
      <c r="AJ135" s="176"/>
      <c r="AK135" s="176"/>
      <c r="AL135" s="176"/>
      <c r="AM135" s="176"/>
      <c r="AN135" s="176"/>
      <c r="AO135" s="176"/>
      <c r="AP135" s="176"/>
      <c r="AQ135" s="176"/>
      <c r="AR135" s="176"/>
      <c r="AS135" s="176"/>
      <c r="AT135" s="176"/>
      <c r="AU135" s="176"/>
      <c r="AV135" s="176"/>
      <c r="AW135" s="176"/>
      <c r="AX135" s="176"/>
      <c r="AY135" s="176"/>
      <c r="AZ135" s="176"/>
      <c r="BA135" s="176"/>
      <c r="BB135" s="176"/>
      <c r="BC135" s="176"/>
      <c r="BD135" s="176"/>
      <c r="BE135" s="176"/>
      <c r="BF135" s="176"/>
      <c r="BG135" s="176"/>
      <c r="BH135" s="176"/>
      <c r="BI135" s="176"/>
      <c r="BJ135" s="176"/>
      <c r="BK135" s="176"/>
      <c r="BL135" s="176"/>
      <c r="BM135" s="176"/>
      <c r="BN135" s="176"/>
      <c r="BO135" s="176"/>
      <c r="BP135" s="176"/>
      <c r="BQ135" s="176"/>
      <c r="BR135" s="176"/>
      <c r="BS135" s="176"/>
      <c r="BT135" s="176"/>
    </row>
    <row r="136" ht="22.5" customHeight="1">
      <c r="A136" s="176"/>
      <c r="B136" s="461"/>
      <c r="C136" s="461"/>
      <c r="D136" s="461"/>
      <c r="E136" s="461"/>
      <c r="F136" s="461"/>
      <c r="G136" s="461"/>
      <c r="H136" s="461"/>
      <c r="I136" s="461"/>
      <c r="J136" s="461"/>
      <c r="K136" s="461"/>
      <c r="L136" s="461"/>
      <c r="N136" s="461"/>
      <c r="O136" s="461"/>
      <c r="P136" s="472"/>
      <c r="Q136" s="476"/>
      <c r="R136" s="461"/>
      <c r="S136" s="461"/>
      <c r="T136" s="461"/>
      <c r="U136" s="461"/>
      <c r="V136" s="176"/>
      <c r="W136" s="176"/>
      <c r="X136" s="176"/>
      <c r="Y136" s="176"/>
      <c r="Z136" s="176"/>
      <c r="AA136" s="176"/>
      <c r="AB136" s="176"/>
      <c r="AC136" s="176"/>
      <c r="AD136" s="176"/>
      <c r="AE136" s="176"/>
      <c r="AF136" s="176"/>
      <c r="AG136" s="176"/>
      <c r="AH136" s="176"/>
      <c r="AI136" s="176"/>
      <c r="AJ136" s="176"/>
      <c r="AK136" s="176"/>
      <c r="AL136" s="176"/>
      <c r="AM136" s="176"/>
      <c r="AN136" s="176"/>
      <c r="AO136" s="176"/>
      <c r="AP136" s="176"/>
      <c r="AQ136" s="176"/>
      <c r="AR136" s="176"/>
      <c r="AS136" s="176"/>
      <c r="AT136" s="176"/>
      <c r="AU136" s="176"/>
      <c r="AV136" s="176"/>
      <c r="AW136" s="176"/>
      <c r="AX136" s="176"/>
      <c r="AY136" s="176"/>
      <c r="AZ136" s="176"/>
      <c r="BA136" s="176"/>
      <c r="BB136" s="176"/>
      <c r="BC136" s="176"/>
      <c r="BD136" s="176"/>
      <c r="BE136" s="176"/>
      <c r="BF136" s="176"/>
      <c r="BG136" s="176"/>
      <c r="BH136" s="176"/>
      <c r="BI136" s="176"/>
      <c r="BJ136" s="176"/>
      <c r="BK136" s="176"/>
      <c r="BL136" s="176"/>
      <c r="BM136" s="176"/>
      <c r="BN136" s="176"/>
      <c r="BO136" s="176"/>
      <c r="BP136" s="176"/>
      <c r="BQ136" s="176"/>
      <c r="BR136" s="176"/>
      <c r="BS136" s="176"/>
      <c r="BT136" s="176"/>
    </row>
    <row r="137" ht="22.5" customHeight="1">
      <c r="A137" s="176"/>
      <c r="B137" s="461"/>
      <c r="C137" s="461"/>
      <c r="D137" s="461"/>
      <c r="E137" s="461"/>
      <c r="F137" s="461"/>
      <c r="G137" s="461"/>
      <c r="H137" s="461"/>
      <c r="I137" s="461"/>
      <c r="J137" s="461"/>
      <c r="K137" s="461"/>
      <c r="L137" s="461"/>
      <c r="N137" s="461"/>
      <c r="O137" s="461"/>
      <c r="P137" s="472"/>
      <c r="Q137" s="476"/>
      <c r="R137" s="461"/>
      <c r="S137" s="461"/>
      <c r="T137" s="461"/>
      <c r="U137" s="461"/>
      <c r="V137" s="176"/>
      <c r="W137" s="176"/>
      <c r="X137" s="176"/>
      <c r="Y137" s="176"/>
      <c r="Z137" s="176"/>
      <c r="AA137" s="176"/>
      <c r="AB137" s="176"/>
      <c r="AC137" s="176"/>
      <c r="AD137" s="176"/>
      <c r="AE137" s="176"/>
      <c r="AF137" s="176"/>
      <c r="AG137" s="176"/>
      <c r="AH137" s="176"/>
      <c r="AI137" s="176"/>
      <c r="AJ137" s="176"/>
      <c r="AK137" s="176"/>
      <c r="AL137" s="176"/>
      <c r="AM137" s="176"/>
      <c r="AN137" s="176"/>
      <c r="AO137" s="176"/>
      <c r="AP137" s="176"/>
      <c r="AQ137" s="176"/>
      <c r="AR137" s="176"/>
      <c r="AS137" s="176"/>
      <c r="AT137" s="176"/>
      <c r="AU137" s="176"/>
      <c r="AV137" s="176"/>
      <c r="AW137" s="176"/>
      <c r="AX137" s="176"/>
      <c r="AY137" s="176"/>
      <c r="AZ137" s="176"/>
      <c r="BA137" s="176"/>
      <c r="BB137" s="176"/>
      <c r="BC137" s="176"/>
      <c r="BD137" s="176"/>
      <c r="BE137" s="176"/>
      <c r="BF137" s="176"/>
      <c r="BG137" s="176"/>
      <c r="BH137" s="176"/>
      <c r="BI137" s="176"/>
      <c r="BJ137" s="176"/>
      <c r="BK137" s="176"/>
      <c r="BL137" s="176"/>
      <c r="BM137" s="176"/>
      <c r="BN137" s="176"/>
      <c r="BO137" s="176"/>
      <c r="BP137" s="176"/>
      <c r="BQ137" s="176"/>
      <c r="BR137" s="176"/>
      <c r="BS137" s="176"/>
      <c r="BT137" s="176"/>
    </row>
    <row r="138" ht="22.5" customHeight="1">
      <c r="A138" s="176"/>
      <c r="B138" s="461"/>
      <c r="C138" s="461"/>
      <c r="D138" s="461"/>
      <c r="E138" s="461"/>
      <c r="F138" s="461"/>
      <c r="G138" s="461"/>
      <c r="H138" s="461"/>
      <c r="I138" s="461"/>
      <c r="J138" s="461"/>
      <c r="K138" s="461"/>
      <c r="L138" s="461"/>
      <c r="N138" s="461"/>
      <c r="O138" s="461"/>
      <c r="P138" s="472"/>
      <c r="Q138" s="476"/>
      <c r="R138" s="461"/>
      <c r="S138" s="461"/>
      <c r="T138" s="461"/>
      <c r="U138" s="461"/>
      <c r="V138" s="176"/>
      <c r="W138" s="176"/>
      <c r="X138" s="176"/>
      <c r="Y138" s="176"/>
      <c r="Z138" s="176"/>
      <c r="AA138" s="176"/>
      <c r="AB138" s="176"/>
      <c r="AC138" s="176"/>
      <c r="AD138" s="176"/>
      <c r="AE138" s="176"/>
      <c r="AF138" s="176"/>
      <c r="AG138" s="176"/>
      <c r="AH138" s="176"/>
      <c r="AI138" s="176"/>
      <c r="AJ138" s="176"/>
      <c r="AK138" s="176"/>
      <c r="AL138" s="176"/>
      <c r="AM138" s="176"/>
      <c r="AN138" s="176"/>
      <c r="AO138" s="176"/>
      <c r="AP138" s="176"/>
      <c r="AQ138" s="176"/>
      <c r="AR138" s="176"/>
      <c r="AS138" s="176"/>
      <c r="AT138" s="176"/>
      <c r="AU138" s="176"/>
      <c r="AV138" s="176"/>
      <c r="AW138" s="176"/>
      <c r="AX138" s="176"/>
      <c r="AY138" s="176"/>
      <c r="AZ138" s="176"/>
      <c r="BA138" s="176"/>
      <c r="BB138" s="176"/>
      <c r="BC138" s="176"/>
      <c r="BD138" s="176"/>
      <c r="BE138" s="176"/>
      <c r="BF138" s="176"/>
      <c r="BG138" s="176"/>
      <c r="BH138" s="176"/>
      <c r="BI138" s="176"/>
      <c r="BJ138" s="176"/>
      <c r="BK138" s="176"/>
      <c r="BL138" s="176"/>
      <c r="BM138" s="176"/>
      <c r="BN138" s="176"/>
      <c r="BO138" s="176"/>
      <c r="BP138" s="176"/>
      <c r="BQ138" s="176"/>
      <c r="BR138" s="176"/>
      <c r="BS138" s="176"/>
      <c r="BT138" s="176"/>
    </row>
    <row r="139" ht="22.5" customHeight="1">
      <c r="A139" s="176"/>
      <c r="B139" s="461"/>
      <c r="C139" s="461"/>
      <c r="D139" s="461"/>
      <c r="E139" s="461"/>
      <c r="F139" s="461"/>
      <c r="G139" s="461"/>
      <c r="H139" s="461"/>
      <c r="I139" s="461"/>
      <c r="J139" s="461"/>
      <c r="K139" s="461"/>
      <c r="L139" s="461"/>
      <c r="N139" s="461"/>
      <c r="O139" s="461"/>
      <c r="P139" s="472"/>
      <c r="Q139" s="476"/>
      <c r="R139" s="461"/>
      <c r="S139" s="461"/>
      <c r="T139" s="461"/>
      <c r="U139" s="461"/>
      <c r="V139" s="176"/>
      <c r="W139" s="176"/>
      <c r="X139" s="176"/>
      <c r="Y139" s="176"/>
      <c r="Z139" s="176"/>
      <c r="AA139" s="176"/>
      <c r="AB139" s="176"/>
      <c r="AC139" s="176"/>
      <c r="AD139" s="176"/>
      <c r="AE139" s="176"/>
      <c r="AF139" s="176"/>
      <c r="AG139" s="176"/>
      <c r="AH139" s="176"/>
      <c r="AI139" s="176"/>
      <c r="AJ139" s="176"/>
      <c r="AK139" s="176"/>
      <c r="AL139" s="176"/>
      <c r="AM139" s="176"/>
      <c r="AN139" s="176"/>
      <c r="AO139" s="176"/>
      <c r="AP139" s="176"/>
      <c r="AQ139" s="176"/>
      <c r="AR139" s="176"/>
      <c r="AS139" s="176"/>
      <c r="AT139" s="176"/>
      <c r="AU139" s="176"/>
      <c r="AV139" s="176"/>
      <c r="AW139" s="176"/>
      <c r="AX139" s="176"/>
      <c r="AY139" s="176"/>
      <c r="AZ139" s="176"/>
      <c r="BA139" s="176"/>
      <c r="BB139" s="176"/>
      <c r="BC139" s="176"/>
      <c r="BD139" s="176"/>
      <c r="BE139" s="176"/>
      <c r="BF139" s="176"/>
      <c r="BG139" s="176"/>
      <c r="BH139" s="176"/>
      <c r="BI139" s="176"/>
      <c r="BJ139" s="176"/>
      <c r="BK139" s="176"/>
      <c r="BL139" s="176"/>
      <c r="BM139" s="176"/>
      <c r="BN139" s="176"/>
      <c r="BO139" s="176"/>
      <c r="BP139" s="176"/>
      <c r="BQ139" s="176"/>
      <c r="BR139" s="176"/>
      <c r="BS139" s="176"/>
      <c r="BT139" s="176"/>
    </row>
    <row r="140" ht="22.5" customHeight="1">
      <c r="A140" s="176"/>
      <c r="B140" s="461"/>
      <c r="C140" s="461"/>
      <c r="D140" s="461"/>
      <c r="E140" s="461"/>
      <c r="F140" s="461"/>
      <c r="G140" s="461"/>
      <c r="H140" s="461"/>
      <c r="I140" s="461"/>
      <c r="J140" s="461"/>
      <c r="K140" s="461"/>
      <c r="L140" s="461"/>
      <c r="N140" s="461"/>
      <c r="O140" s="461"/>
      <c r="P140" s="472"/>
      <c r="Q140" s="476"/>
      <c r="R140" s="461"/>
      <c r="S140" s="461"/>
      <c r="T140" s="461"/>
      <c r="U140" s="461"/>
      <c r="V140" s="176"/>
      <c r="W140" s="176"/>
      <c r="X140" s="176"/>
      <c r="Y140" s="176"/>
      <c r="Z140" s="176"/>
      <c r="AA140" s="176"/>
      <c r="AB140" s="176"/>
      <c r="AC140" s="176"/>
      <c r="AD140" s="176"/>
      <c r="AE140" s="176"/>
      <c r="AF140" s="176"/>
      <c r="AG140" s="176"/>
      <c r="AH140" s="176"/>
      <c r="AI140" s="176"/>
      <c r="AJ140" s="176"/>
      <c r="AK140" s="176"/>
      <c r="AL140" s="176"/>
      <c r="AM140" s="176"/>
      <c r="AN140" s="176"/>
      <c r="AO140" s="176"/>
      <c r="AP140" s="176"/>
      <c r="AQ140" s="176"/>
      <c r="AR140" s="176"/>
      <c r="AS140" s="176"/>
      <c r="AT140" s="176"/>
      <c r="AU140" s="176"/>
      <c r="AV140" s="176"/>
      <c r="AW140" s="176"/>
      <c r="AX140" s="176"/>
      <c r="AY140" s="176"/>
      <c r="AZ140" s="176"/>
      <c r="BA140" s="176"/>
      <c r="BB140" s="176"/>
      <c r="BC140" s="176"/>
      <c r="BD140" s="176"/>
      <c r="BE140" s="176"/>
      <c r="BF140" s="176"/>
      <c r="BG140" s="176"/>
      <c r="BH140" s="176"/>
      <c r="BI140" s="176"/>
      <c r="BJ140" s="176"/>
      <c r="BK140" s="176"/>
      <c r="BL140" s="176"/>
      <c r="BM140" s="176"/>
      <c r="BN140" s="176"/>
      <c r="BO140" s="176"/>
      <c r="BP140" s="176"/>
      <c r="BQ140" s="176"/>
      <c r="BR140" s="176"/>
      <c r="BS140" s="176"/>
      <c r="BT140" s="176"/>
    </row>
    <row r="141" ht="22.5" customHeight="1">
      <c r="A141" s="176"/>
      <c r="B141" s="477"/>
      <c r="C141" s="461"/>
      <c r="D141" s="461"/>
      <c r="E141" s="461"/>
      <c r="F141" s="461"/>
      <c r="G141" s="461"/>
      <c r="H141" s="461"/>
      <c r="I141" s="461"/>
      <c r="J141" s="461"/>
      <c r="K141" s="461"/>
      <c r="L141" s="461"/>
      <c r="N141" s="461"/>
      <c r="O141" s="461"/>
      <c r="P141" s="472"/>
      <c r="Q141" s="476"/>
      <c r="R141" s="461"/>
      <c r="S141" s="461"/>
      <c r="T141" s="461"/>
      <c r="U141" s="461"/>
      <c r="V141" s="176"/>
      <c r="W141" s="176"/>
      <c r="X141" s="176"/>
      <c r="Y141" s="176"/>
      <c r="Z141" s="176"/>
      <c r="AA141" s="176"/>
      <c r="AB141" s="176"/>
      <c r="AC141" s="176"/>
      <c r="AD141" s="176"/>
      <c r="AE141" s="176"/>
      <c r="AF141" s="176"/>
      <c r="AG141" s="176"/>
      <c r="AH141" s="176"/>
      <c r="AI141" s="176"/>
      <c r="AJ141" s="176"/>
      <c r="AK141" s="176"/>
      <c r="AL141" s="176"/>
      <c r="AM141" s="176"/>
      <c r="AN141" s="176"/>
      <c r="AO141" s="176"/>
      <c r="AP141" s="176"/>
      <c r="AQ141" s="176"/>
      <c r="AR141" s="176"/>
      <c r="AS141" s="176"/>
      <c r="AT141" s="176"/>
      <c r="AU141" s="176"/>
      <c r="AV141" s="176"/>
      <c r="AW141" s="176"/>
      <c r="AX141" s="176"/>
      <c r="AY141" s="176"/>
      <c r="AZ141" s="176"/>
      <c r="BA141" s="176"/>
      <c r="BB141" s="176"/>
      <c r="BC141" s="176"/>
      <c r="BD141" s="176"/>
      <c r="BE141" s="176"/>
      <c r="BF141" s="176"/>
      <c r="BG141" s="176"/>
      <c r="BH141" s="176"/>
      <c r="BI141" s="176"/>
      <c r="BJ141" s="176"/>
      <c r="BK141" s="176"/>
      <c r="BL141" s="176"/>
      <c r="BM141" s="176"/>
      <c r="BN141" s="176"/>
      <c r="BO141" s="176"/>
      <c r="BP141" s="176"/>
      <c r="BQ141" s="176"/>
      <c r="BR141" s="176"/>
      <c r="BS141" s="176"/>
      <c r="BT141" s="176"/>
    </row>
    <row r="142" ht="22.5" customHeight="1">
      <c r="A142" s="176"/>
      <c r="B142" s="461"/>
      <c r="C142" s="461"/>
      <c r="D142" s="461"/>
      <c r="E142" s="461"/>
      <c r="F142" s="461"/>
      <c r="G142" s="461"/>
      <c r="H142" s="461"/>
      <c r="I142" s="461"/>
      <c r="J142" s="461"/>
      <c r="K142" s="461"/>
      <c r="L142" s="461"/>
      <c r="N142" s="461"/>
      <c r="O142" s="461"/>
      <c r="P142" s="472"/>
      <c r="Q142" s="476"/>
      <c r="R142" s="461"/>
      <c r="S142" s="461"/>
      <c r="T142" s="461"/>
      <c r="U142" s="461"/>
      <c r="V142" s="176"/>
      <c r="W142" s="176"/>
      <c r="X142" s="176"/>
      <c r="Y142" s="176"/>
      <c r="Z142" s="176"/>
      <c r="AA142" s="176"/>
      <c r="AB142" s="176"/>
      <c r="AC142" s="176"/>
      <c r="AD142" s="176"/>
      <c r="AE142" s="176"/>
      <c r="AF142" s="176"/>
      <c r="AG142" s="176"/>
      <c r="AH142" s="176"/>
      <c r="AI142" s="176"/>
      <c r="AJ142" s="176"/>
      <c r="AK142" s="176"/>
      <c r="AL142" s="176"/>
      <c r="AM142" s="176"/>
      <c r="AN142" s="176"/>
      <c r="AO142" s="176"/>
      <c r="AP142" s="176"/>
      <c r="AQ142" s="176"/>
      <c r="AR142" s="176"/>
      <c r="AS142" s="176"/>
      <c r="AT142" s="176"/>
      <c r="AU142" s="176"/>
      <c r="AV142" s="176"/>
      <c r="AW142" s="176"/>
      <c r="AX142" s="176"/>
      <c r="AY142" s="176"/>
      <c r="AZ142" s="176"/>
      <c r="BA142" s="176"/>
      <c r="BB142" s="176"/>
      <c r="BC142" s="176"/>
      <c r="BD142" s="176"/>
      <c r="BE142" s="176"/>
      <c r="BF142" s="176"/>
      <c r="BG142" s="176"/>
      <c r="BH142" s="176"/>
      <c r="BI142" s="176"/>
      <c r="BJ142" s="176"/>
      <c r="BK142" s="176"/>
      <c r="BL142" s="176"/>
      <c r="BM142" s="176"/>
      <c r="BN142" s="176"/>
      <c r="BO142" s="176"/>
      <c r="BP142" s="176"/>
      <c r="BQ142" s="176"/>
      <c r="BR142" s="176"/>
      <c r="BS142" s="176"/>
      <c r="BT142" s="176"/>
    </row>
    <row r="143" ht="22.5" customHeight="1">
      <c r="A143" s="176"/>
      <c r="B143" s="461"/>
      <c r="C143" s="461"/>
      <c r="D143" s="461"/>
      <c r="E143" s="461"/>
      <c r="F143" s="461"/>
      <c r="G143" s="461"/>
      <c r="H143" s="461"/>
      <c r="I143" s="461"/>
      <c r="J143" s="461"/>
      <c r="K143" s="461"/>
      <c r="L143" s="461"/>
      <c r="N143" s="461"/>
      <c r="O143" s="461"/>
      <c r="P143" s="472"/>
      <c r="Q143" s="476"/>
      <c r="R143" s="461"/>
      <c r="S143" s="461"/>
      <c r="T143" s="461"/>
      <c r="U143" s="461"/>
      <c r="V143" s="176"/>
      <c r="W143" s="176"/>
      <c r="X143" s="176"/>
      <c r="Y143" s="176"/>
      <c r="Z143" s="176"/>
      <c r="AA143" s="176"/>
      <c r="AB143" s="176"/>
      <c r="AC143" s="176"/>
      <c r="AD143" s="176"/>
      <c r="AE143" s="176"/>
      <c r="AF143" s="176"/>
      <c r="AG143" s="176"/>
      <c r="AH143" s="176"/>
      <c r="AI143" s="176"/>
      <c r="AJ143" s="176"/>
      <c r="AK143" s="176"/>
      <c r="AL143" s="176"/>
      <c r="AM143" s="176"/>
      <c r="AN143" s="176"/>
      <c r="AO143" s="176"/>
      <c r="AP143" s="176"/>
      <c r="AQ143" s="176"/>
      <c r="AR143" s="176"/>
      <c r="AS143" s="176"/>
      <c r="AT143" s="176"/>
      <c r="AU143" s="176"/>
      <c r="AV143" s="176"/>
      <c r="AW143" s="176"/>
      <c r="AX143" s="176"/>
      <c r="AY143" s="176"/>
      <c r="AZ143" s="176"/>
      <c r="BA143" s="176"/>
      <c r="BB143" s="176"/>
      <c r="BC143" s="176"/>
      <c r="BD143" s="176"/>
      <c r="BE143" s="176"/>
      <c r="BF143" s="176"/>
      <c r="BG143" s="176"/>
      <c r="BH143" s="176"/>
      <c r="BI143" s="176"/>
      <c r="BJ143" s="176"/>
      <c r="BK143" s="176"/>
      <c r="BL143" s="176"/>
      <c r="BM143" s="176"/>
      <c r="BN143" s="176"/>
      <c r="BO143" s="176"/>
      <c r="BP143" s="176"/>
      <c r="BQ143" s="176"/>
      <c r="BR143" s="176"/>
      <c r="BS143" s="176"/>
      <c r="BT143" s="176"/>
    </row>
    <row r="144" ht="22.5" customHeight="1">
      <c r="A144" s="176"/>
      <c r="B144" s="461"/>
      <c r="C144" s="461"/>
      <c r="D144" s="461"/>
      <c r="E144" s="461"/>
      <c r="F144" s="461"/>
      <c r="G144" s="461"/>
      <c r="H144" s="461"/>
      <c r="I144" s="461"/>
      <c r="J144" s="461"/>
      <c r="K144" s="461"/>
      <c r="L144" s="461"/>
      <c r="N144" s="461"/>
      <c r="O144" s="461"/>
      <c r="P144" s="472"/>
      <c r="Q144" s="476"/>
      <c r="R144" s="461"/>
      <c r="S144" s="461"/>
      <c r="T144" s="461"/>
      <c r="U144" s="461"/>
      <c r="V144" s="176"/>
      <c r="W144" s="176"/>
      <c r="X144" s="176"/>
      <c r="Y144" s="176"/>
      <c r="Z144" s="176"/>
      <c r="AA144" s="176"/>
      <c r="AB144" s="176"/>
      <c r="AC144" s="176"/>
      <c r="AD144" s="176"/>
      <c r="AE144" s="176"/>
      <c r="AF144" s="176"/>
      <c r="AG144" s="176"/>
      <c r="AH144" s="176"/>
      <c r="AI144" s="176"/>
      <c r="AJ144" s="176"/>
      <c r="AK144" s="176"/>
      <c r="AL144" s="176"/>
      <c r="AM144" s="176"/>
      <c r="AN144" s="176"/>
      <c r="AO144" s="176"/>
      <c r="AP144" s="176"/>
      <c r="AQ144" s="176"/>
      <c r="AR144" s="176"/>
      <c r="AS144" s="176"/>
      <c r="AT144" s="176"/>
      <c r="AU144" s="176"/>
      <c r="AV144" s="176"/>
      <c r="AW144" s="176"/>
      <c r="AX144" s="176"/>
      <c r="AY144" s="176"/>
      <c r="AZ144" s="176"/>
      <c r="BA144" s="176"/>
      <c r="BB144" s="176"/>
      <c r="BC144" s="176"/>
      <c r="BD144" s="176"/>
      <c r="BE144" s="176"/>
      <c r="BF144" s="176"/>
      <c r="BG144" s="176"/>
      <c r="BH144" s="176"/>
      <c r="BI144" s="176"/>
      <c r="BJ144" s="176"/>
      <c r="BK144" s="176"/>
      <c r="BL144" s="176"/>
      <c r="BM144" s="176"/>
      <c r="BN144" s="176"/>
      <c r="BO144" s="176"/>
      <c r="BP144" s="176"/>
      <c r="BQ144" s="176"/>
      <c r="BR144" s="176"/>
      <c r="BS144" s="176"/>
      <c r="BT144" s="176"/>
    </row>
    <row r="145" ht="22.5" customHeight="1">
      <c r="A145" s="176"/>
      <c r="B145" s="461"/>
      <c r="C145" s="461"/>
      <c r="D145" s="461"/>
      <c r="E145" s="461"/>
      <c r="F145" s="461"/>
      <c r="G145" s="461"/>
      <c r="H145" s="461"/>
      <c r="I145" s="461"/>
      <c r="J145" s="461"/>
      <c r="K145" s="461"/>
      <c r="L145" s="461"/>
      <c r="N145" s="461"/>
      <c r="O145" s="461"/>
      <c r="P145" s="472"/>
      <c r="Q145" s="476"/>
      <c r="R145" s="461"/>
      <c r="S145" s="461"/>
      <c r="T145" s="461"/>
      <c r="U145" s="461"/>
      <c r="V145" s="176"/>
      <c r="W145" s="176"/>
      <c r="X145" s="176"/>
      <c r="Y145" s="176"/>
      <c r="Z145" s="176"/>
      <c r="AA145" s="176"/>
      <c r="AB145" s="176"/>
      <c r="AC145" s="176"/>
      <c r="AD145" s="176"/>
      <c r="AE145" s="176"/>
      <c r="AF145" s="176"/>
      <c r="AG145" s="176"/>
      <c r="AH145" s="176"/>
      <c r="AI145" s="176"/>
      <c r="AJ145" s="176"/>
      <c r="AK145" s="176"/>
      <c r="AL145" s="176"/>
      <c r="AM145" s="176"/>
      <c r="AN145" s="176"/>
      <c r="AO145" s="176"/>
      <c r="AP145" s="176"/>
      <c r="AQ145" s="176"/>
      <c r="AR145" s="176"/>
      <c r="AS145" s="176"/>
      <c r="AT145" s="176"/>
      <c r="AU145" s="176"/>
      <c r="AV145" s="176"/>
      <c r="AW145" s="176"/>
      <c r="AX145" s="176"/>
      <c r="AY145" s="176"/>
      <c r="AZ145" s="176"/>
      <c r="BA145" s="176"/>
      <c r="BB145" s="176"/>
      <c r="BC145" s="176"/>
      <c r="BD145" s="176"/>
      <c r="BE145" s="176"/>
      <c r="BF145" s="176"/>
      <c r="BG145" s="176"/>
      <c r="BH145" s="176"/>
      <c r="BI145" s="176"/>
      <c r="BJ145" s="176"/>
      <c r="BK145" s="176"/>
      <c r="BL145" s="176"/>
      <c r="BM145" s="176"/>
      <c r="BN145" s="176"/>
      <c r="BO145" s="176"/>
      <c r="BP145" s="176"/>
      <c r="BQ145" s="176"/>
      <c r="BR145" s="176"/>
      <c r="BS145" s="176"/>
      <c r="BT145" s="176"/>
    </row>
    <row r="146" ht="22.5" customHeight="1">
      <c r="A146" s="176"/>
      <c r="B146" s="474"/>
      <c r="C146" s="461"/>
      <c r="D146" s="461"/>
      <c r="E146" s="461"/>
      <c r="F146" s="461"/>
      <c r="G146" s="461"/>
      <c r="H146" s="461"/>
      <c r="I146" s="461"/>
      <c r="J146" s="461"/>
      <c r="K146" s="461"/>
      <c r="L146" s="461"/>
      <c r="N146" s="461"/>
      <c r="O146" s="461"/>
      <c r="P146" s="472"/>
      <c r="Q146" s="476"/>
      <c r="R146" s="461"/>
      <c r="S146" s="461"/>
      <c r="T146" s="461"/>
      <c r="U146" s="461"/>
      <c r="V146" s="176"/>
      <c r="W146" s="176"/>
      <c r="X146" s="176"/>
      <c r="Y146" s="176"/>
      <c r="Z146" s="176"/>
      <c r="AA146" s="176"/>
      <c r="AB146" s="176"/>
      <c r="AC146" s="176"/>
      <c r="AD146" s="176"/>
      <c r="AE146" s="176"/>
      <c r="AF146" s="176"/>
      <c r="AG146" s="176"/>
      <c r="AH146" s="176"/>
      <c r="AI146" s="176"/>
      <c r="AJ146" s="176"/>
      <c r="AK146" s="176"/>
      <c r="AL146" s="176"/>
      <c r="AM146" s="176"/>
      <c r="AN146" s="176"/>
      <c r="AO146" s="176"/>
      <c r="AP146" s="176"/>
      <c r="AQ146" s="176"/>
      <c r="AR146" s="176"/>
      <c r="AS146" s="176"/>
      <c r="AT146" s="176"/>
      <c r="AU146" s="176"/>
      <c r="AV146" s="176"/>
      <c r="AW146" s="176"/>
      <c r="AX146" s="176"/>
      <c r="AY146" s="176"/>
      <c r="AZ146" s="176"/>
      <c r="BA146" s="176"/>
      <c r="BB146" s="176"/>
      <c r="BC146" s="176"/>
      <c r="BD146" s="176"/>
      <c r="BE146" s="176"/>
      <c r="BF146" s="176"/>
      <c r="BG146" s="176"/>
      <c r="BH146" s="176"/>
      <c r="BI146" s="176"/>
      <c r="BJ146" s="176"/>
      <c r="BK146" s="176"/>
      <c r="BL146" s="176"/>
      <c r="BM146" s="176"/>
      <c r="BN146" s="176"/>
      <c r="BO146" s="176"/>
      <c r="BP146" s="176"/>
      <c r="BQ146" s="176"/>
      <c r="BR146" s="176"/>
      <c r="BS146" s="176"/>
      <c r="BT146" s="176"/>
    </row>
    <row r="147" ht="22.5" customHeight="1">
      <c r="A147" s="176"/>
      <c r="B147" s="461"/>
      <c r="C147" s="461"/>
      <c r="D147" s="461"/>
      <c r="E147" s="461"/>
      <c r="F147" s="461"/>
      <c r="G147" s="461"/>
      <c r="H147" s="461"/>
      <c r="I147" s="461"/>
      <c r="J147" s="461"/>
      <c r="K147" s="461"/>
      <c r="L147" s="461"/>
      <c r="N147" s="461"/>
      <c r="O147" s="461"/>
      <c r="P147" s="472"/>
      <c r="Q147" s="476"/>
      <c r="R147" s="461"/>
      <c r="S147" s="461"/>
      <c r="T147" s="461"/>
      <c r="U147" s="461"/>
      <c r="V147" s="176"/>
      <c r="W147" s="176"/>
      <c r="X147" s="176"/>
      <c r="Y147" s="176"/>
      <c r="Z147" s="176"/>
      <c r="AA147" s="176"/>
      <c r="AB147" s="176"/>
      <c r="AC147" s="176"/>
      <c r="AD147" s="176"/>
      <c r="AE147" s="176"/>
      <c r="AF147" s="176"/>
      <c r="AG147" s="176"/>
      <c r="AH147" s="176"/>
      <c r="AI147" s="176"/>
      <c r="AJ147" s="176"/>
      <c r="AK147" s="176"/>
      <c r="AL147" s="176"/>
      <c r="AM147" s="176"/>
      <c r="AN147" s="176"/>
      <c r="AO147" s="176"/>
      <c r="AP147" s="176"/>
      <c r="AQ147" s="176"/>
      <c r="AR147" s="176"/>
      <c r="AS147" s="176"/>
      <c r="AT147" s="176"/>
      <c r="AU147" s="176"/>
      <c r="AV147" s="176"/>
      <c r="AW147" s="176"/>
      <c r="AX147" s="176"/>
      <c r="AY147" s="176"/>
      <c r="AZ147" s="176"/>
      <c r="BA147" s="176"/>
      <c r="BB147" s="176"/>
      <c r="BC147" s="176"/>
      <c r="BD147" s="176"/>
      <c r="BE147" s="176"/>
      <c r="BF147" s="176"/>
      <c r="BG147" s="176"/>
      <c r="BH147" s="176"/>
      <c r="BI147" s="176"/>
      <c r="BJ147" s="176"/>
      <c r="BK147" s="176"/>
      <c r="BL147" s="176"/>
      <c r="BM147" s="176"/>
      <c r="BN147" s="176"/>
      <c r="BO147" s="176"/>
      <c r="BP147" s="176"/>
      <c r="BQ147" s="176"/>
      <c r="BR147" s="176"/>
      <c r="BS147" s="176"/>
      <c r="BT147" s="176"/>
    </row>
    <row r="148" ht="22.5" customHeight="1">
      <c r="A148" s="176"/>
      <c r="B148" s="461"/>
      <c r="C148" s="461"/>
      <c r="D148" s="461"/>
      <c r="E148" s="461"/>
      <c r="F148" s="461"/>
      <c r="G148" s="461"/>
      <c r="H148" s="461"/>
      <c r="I148" s="461"/>
      <c r="J148" s="461"/>
      <c r="K148" s="461"/>
      <c r="L148" s="461"/>
      <c r="N148" s="461"/>
      <c r="O148" s="461"/>
      <c r="P148" s="472"/>
      <c r="Q148" s="476"/>
      <c r="R148" s="461"/>
      <c r="S148" s="461"/>
      <c r="T148" s="461"/>
      <c r="U148" s="461"/>
      <c r="V148" s="176"/>
      <c r="W148" s="176"/>
      <c r="X148" s="176"/>
      <c r="Y148" s="176"/>
      <c r="Z148" s="176"/>
      <c r="AA148" s="176"/>
      <c r="AB148" s="176"/>
      <c r="AC148" s="176"/>
      <c r="AD148" s="176"/>
      <c r="AE148" s="176"/>
      <c r="AF148" s="176"/>
      <c r="AG148" s="176"/>
      <c r="AH148" s="176"/>
      <c r="AI148" s="176"/>
      <c r="AJ148" s="176"/>
      <c r="AK148" s="176"/>
      <c r="AL148" s="176"/>
      <c r="AM148" s="176"/>
      <c r="AN148" s="176"/>
      <c r="AO148" s="176"/>
      <c r="AP148" s="176"/>
      <c r="AQ148" s="176"/>
      <c r="AR148" s="176"/>
      <c r="AS148" s="176"/>
      <c r="AT148" s="176"/>
      <c r="AU148" s="176"/>
      <c r="AV148" s="176"/>
      <c r="AW148" s="176"/>
      <c r="AX148" s="176"/>
      <c r="AY148" s="176"/>
      <c r="AZ148" s="176"/>
      <c r="BA148" s="176"/>
      <c r="BB148" s="176"/>
      <c r="BC148" s="176"/>
      <c r="BD148" s="176"/>
      <c r="BE148" s="176"/>
      <c r="BF148" s="176"/>
      <c r="BG148" s="176"/>
      <c r="BH148" s="176"/>
      <c r="BI148" s="176"/>
      <c r="BJ148" s="176"/>
      <c r="BK148" s="176"/>
      <c r="BL148" s="176"/>
      <c r="BM148" s="176"/>
      <c r="BN148" s="176"/>
      <c r="BO148" s="176"/>
      <c r="BP148" s="176"/>
      <c r="BQ148" s="176"/>
      <c r="BR148" s="176"/>
      <c r="BS148" s="176"/>
      <c r="BT148" s="176"/>
    </row>
    <row r="149" ht="22.5" customHeight="1">
      <c r="A149" s="176"/>
      <c r="B149" s="461"/>
      <c r="C149" s="461"/>
      <c r="D149" s="461"/>
      <c r="E149" s="461"/>
      <c r="F149" s="461"/>
      <c r="G149" s="461"/>
      <c r="H149" s="461"/>
      <c r="I149" s="461"/>
      <c r="J149" s="461"/>
      <c r="K149" s="461"/>
      <c r="L149" s="461"/>
      <c r="N149" s="461"/>
      <c r="O149" s="461"/>
      <c r="P149" s="472"/>
      <c r="Q149" s="476"/>
      <c r="R149" s="461"/>
      <c r="S149" s="461"/>
      <c r="T149" s="461"/>
      <c r="U149" s="461"/>
      <c r="V149" s="176"/>
      <c r="W149" s="176"/>
      <c r="X149" s="176"/>
      <c r="Y149" s="176"/>
      <c r="Z149" s="176"/>
      <c r="AA149" s="176"/>
      <c r="AB149" s="176"/>
      <c r="AC149" s="176"/>
      <c r="AD149" s="176"/>
      <c r="AE149" s="176"/>
      <c r="AF149" s="176"/>
      <c r="AG149" s="176"/>
      <c r="AH149" s="176"/>
      <c r="AI149" s="176"/>
      <c r="AJ149" s="176"/>
      <c r="AK149" s="176"/>
      <c r="AL149" s="176"/>
      <c r="AM149" s="176"/>
      <c r="AN149" s="176"/>
      <c r="AO149" s="176"/>
      <c r="AP149" s="176"/>
      <c r="AQ149" s="176"/>
      <c r="AR149" s="176"/>
      <c r="AS149" s="176"/>
      <c r="AT149" s="176"/>
      <c r="AU149" s="176"/>
      <c r="AV149" s="176"/>
      <c r="AW149" s="176"/>
      <c r="AX149" s="176"/>
      <c r="AY149" s="176"/>
      <c r="AZ149" s="176"/>
      <c r="BA149" s="176"/>
      <c r="BB149" s="176"/>
      <c r="BC149" s="176"/>
      <c r="BD149" s="176"/>
      <c r="BE149" s="176"/>
      <c r="BF149" s="176"/>
      <c r="BG149" s="176"/>
      <c r="BH149" s="176"/>
      <c r="BI149" s="176"/>
      <c r="BJ149" s="176"/>
      <c r="BK149" s="176"/>
      <c r="BL149" s="176"/>
      <c r="BM149" s="176"/>
      <c r="BN149" s="176"/>
      <c r="BO149" s="176"/>
      <c r="BP149" s="176"/>
      <c r="BQ149" s="176"/>
      <c r="BR149" s="176"/>
      <c r="BS149" s="176"/>
      <c r="BT149" s="176"/>
    </row>
    <row r="150" ht="22.5" customHeight="1">
      <c r="A150" s="176"/>
      <c r="B150" s="461"/>
      <c r="C150" s="461"/>
      <c r="D150" s="461"/>
      <c r="E150" s="461"/>
      <c r="F150" s="461"/>
      <c r="G150" s="461"/>
      <c r="H150" s="461"/>
      <c r="I150" s="461"/>
      <c r="J150" s="461"/>
      <c r="K150" s="461"/>
      <c r="L150" s="461"/>
      <c r="N150" s="461"/>
      <c r="O150" s="461"/>
      <c r="P150" s="472"/>
      <c r="Q150" s="476"/>
      <c r="R150" s="461"/>
      <c r="S150" s="461"/>
      <c r="T150" s="461"/>
      <c r="U150" s="461"/>
      <c r="V150" s="176"/>
      <c r="W150" s="176"/>
      <c r="X150" s="176"/>
      <c r="Y150" s="176"/>
      <c r="Z150" s="176"/>
      <c r="AA150" s="176"/>
      <c r="AB150" s="176"/>
      <c r="AC150" s="176"/>
      <c r="AD150" s="176"/>
      <c r="AE150" s="176"/>
      <c r="AF150" s="176"/>
      <c r="AG150" s="176"/>
      <c r="AH150" s="176"/>
      <c r="AI150" s="176"/>
      <c r="AJ150" s="176"/>
      <c r="AK150" s="176"/>
      <c r="AL150" s="176"/>
      <c r="AM150" s="176"/>
      <c r="AN150" s="176"/>
      <c r="AO150" s="176"/>
      <c r="AP150" s="176"/>
      <c r="AQ150" s="176"/>
      <c r="AR150" s="176"/>
      <c r="AS150" s="176"/>
      <c r="AT150" s="176"/>
      <c r="AU150" s="176"/>
      <c r="AV150" s="176"/>
      <c r="AW150" s="176"/>
      <c r="AX150" s="176"/>
      <c r="AY150" s="176"/>
      <c r="AZ150" s="176"/>
      <c r="BA150" s="176"/>
      <c r="BB150" s="176"/>
      <c r="BC150" s="176"/>
      <c r="BD150" s="176"/>
      <c r="BE150" s="176"/>
      <c r="BF150" s="176"/>
      <c r="BG150" s="176"/>
      <c r="BH150" s="176"/>
      <c r="BI150" s="176"/>
      <c r="BJ150" s="176"/>
      <c r="BK150" s="176"/>
      <c r="BL150" s="176"/>
      <c r="BM150" s="176"/>
      <c r="BN150" s="176"/>
      <c r="BO150" s="176"/>
      <c r="BP150" s="176"/>
      <c r="BQ150" s="176"/>
      <c r="BR150" s="176"/>
      <c r="BS150" s="176"/>
      <c r="BT150" s="176"/>
    </row>
    <row r="151" ht="22.5" customHeight="1">
      <c r="A151" s="176"/>
      <c r="B151" s="461"/>
      <c r="C151" s="461"/>
      <c r="D151" s="461"/>
      <c r="E151" s="461"/>
      <c r="F151" s="461"/>
      <c r="G151" s="461"/>
      <c r="H151" s="461"/>
      <c r="I151" s="461"/>
      <c r="J151" s="461"/>
      <c r="K151" s="461"/>
      <c r="L151" s="461"/>
      <c r="N151" s="461"/>
      <c r="O151" s="461"/>
      <c r="P151" s="472"/>
      <c r="Q151" s="476"/>
      <c r="R151" s="461"/>
      <c r="S151" s="461"/>
      <c r="T151" s="461"/>
      <c r="U151" s="461"/>
      <c r="V151" s="176"/>
      <c r="W151" s="176"/>
      <c r="X151" s="176"/>
      <c r="Y151" s="176"/>
      <c r="Z151" s="176"/>
      <c r="AA151" s="176"/>
      <c r="AB151" s="176"/>
      <c r="AC151" s="176"/>
      <c r="AD151" s="176"/>
      <c r="AE151" s="176"/>
      <c r="AF151" s="176"/>
      <c r="AG151" s="176"/>
      <c r="AH151" s="176"/>
      <c r="AI151" s="176"/>
      <c r="AJ151" s="176"/>
      <c r="AK151" s="176"/>
      <c r="AL151" s="176"/>
      <c r="AM151" s="176"/>
      <c r="AN151" s="176"/>
      <c r="AO151" s="176"/>
      <c r="AP151" s="176"/>
      <c r="AQ151" s="176"/>
      <c r="AR151" s="176"/>
      <c r="AS151" s="176"/>
      <c r="AT151" s="176"/>
      <c r="AU151" s="176"/>
      <c r="AV151" s="176"/>
      <c r="AW151" s="176"/>
      <c r="AX151" s="176"/>
      <c r="AY151" s="176"/>
      <c r="AZ151" s="176"/>
      <c r="BA151" s="176"/>
      <c r="BB151" s="176"/>
      <c r="BC151" s="176"/>
      <c r="BD151" s="176"/>
      <c r="BE151" s="176"/>
      <c r="BF151" s="176"/>
      <c r="BG151" s="176"/>
      <c r="BH151" s="176"/>
      <c r="BI151" s="176"/>
      <c r="BJ151" s="176"/>
      <c r="BK151" s="176"/>
      <c r="BL151" s="176"/>
      <c r="BM151" s="176"/>
      <c r="BN151" s="176"/>
      <c r="BO151" s="176"/>
      <c r="BP151" s="176"/>
      <c r="BQ151" s="176"/>
      <c r="BR151" s="176"/>
      <c r="BS151" s="176"/>
      <c r="BT151" s="176"/>
    </row>
    <row r="152" ht="22.5" customHeight="1">
      <c r="A152" s="176"/>
      <c r="B152" s="461"/>
      <c r="C152" s="461"/>
      <c r="D152" s="461"/>
      <c r="E152" s="461"/>
      <c r="F152" s="461"/>
      <c r="G152" s="461"/>
      <c r="H152" s="461"/>
      <c r="I152" s="461"/>
      <c r="J152" s="461"/>
      <c r="K152" s="461"/>
      <c r="L152" s="461"/>
      <c r="N152" s="461"/>
      <c r="O152" s="461"/>
      <c r="P152" s="472"/>
      <c r="Q152" s="476"/>
      <c r="R152" s="461"/>
      <c r="S152" s="461"/>
      <c r="T152" s="461"/>
      <c r="U152" s="461"/>
      <c r="V152" s="176"/>
      <c r="W152" s="176"/>
      <c r="X152" s="176"/>
      <c r="Y152" s="176"/>
      <c r="Z152" s="176"/>
      <c r="AA152" s="176"/>
      <c r="AB152" s="176"/>
      <c r="AC152" s="176"/>
      <c r="AD152" s="176"/>
      <c r="AE152" s="176"/>
      <c r="AF152" s="176"/>
      <c r="AG152" s="176"/>
      <c r="AH152" s="176"/>
      <c r="AI152" s="176"/>
      <c r="AJ152" s="176"/>
      <c r="AK152" s="176"/>
      <c r="AL152" s="176"/>
      <c r="AM152" s="176"/>
      <c r="AN152" s="176"/>
      <c r="AO152" s="176"/>
      <c r="AP152" s="176"/>
      <c r="AQ152" s="176"/>
      <c r="AR152" s="176"/>
      <c r="AS152" s="176"/>
      <c r="AT152" s="176"/>
      <c r="AU152" s="176"/>
      <c r="AV152" s="176"/>
      <c r="AW152" s="176"/>
      <c r="AX152" s="176"/>
      <c r="AY152" s="176"/>
      <c r="AZ152" s="176"/>
      <c r="BA152" s="176"/>
      <c r="BB152" s="176"/>
      <c r="BC152" s="176"/>
      <c r="BD152" s="176"/>
      <c r="BE152" s="176"/>
      <c r="BF152" s="176"/>
      <c r="BG152" s="176"/>
      <c r="BH152" s="176"/>
      <c r="BI152" s="176"/>
      <c r="BJ152" s="176"/>
      <c r="BK152" s="176"/>
      <c r="BL152" s="176"/>
      <c r="BM152" s="176"/>
      <c r="BN152" s="176"/>
      <c r="BO152" s="176"/>
      <c r="BP152" s="176"/>
      <c r="BQ152" s="176"/>
      <c r="BR152" s="176"/>
      <c r="BS152" s="176"/>
      <c r="BT152" s="176"/>
    </row>
    <row r="153" ht="22.5" customHeight="1">
      <c r="A153" s="176"/>
      <c r="B153" s="461"/>
      <c r="C153" s="461"/>
      <c r="D153" s="461"/>
      <c r="E153" s="461"/>
      <c r="F153" s="461"/>
      <c r="G153" s="461"/>
      <c r="H153" s="461"/>
      <c r="I153" s="461"/>
      <c r="J153" s="461"/>
      <c r="K153" s="461"/>
      <c r="L153" s="461"/>
      <c r="N153" s="461"/>
      <c r="O153" s="461"/>
      <c r="P153" s="472"/>
      <c r="Q153" s="476"/>
      <c r="R153" s="461"/>
      <c r="S153" s="461"/>
      <c r="T153" s="461"/>
      <c r="U153" s="461"/>
      <c r="V153" s="176"/>
      <c r="W153" s="176"/>
      <c r="X153" s="176"/>
      <c r="Y153" s="176"/>
      <c r="Z153" s="176"/>
      <c r="AA153" s="176"/>
      <c r="AB153" s="176"/>
      <c r="AC153" s="176"/>
      <c r="AD153" s="176"/>
      <c r="AE153" s="176"/>
      <c r="AF153" s="176"/>
      <c r="AG153" s="176"/>
      <c r="AH153" s="176"/>
      <c r="AI153" s="176"/>
      <c r="AJ153" s="176"/>
      <c r="AK153" s="176"/>
      <c r="AL153" s="176"/>
      <c r="AM153" s="176"/>
      <c r="AN153" s="176"/>
      <c r="AO153" s="176"/>
      <c r="AP153" s="176"/>
      <c r="AQ153" s="176"/>
      <c r="AR153" s="176"/>
      <c r="AS153" s="176"/>
      <c r="AT153" s="176"/>
      <c r="AU153" s="176"/>
      <c r="AV153" s="176"/>
      <c r="AW153" s="176"/>
      <c r="AX153" s="176"/>
      <c r="AY153" s="176"/>
      <c r="AZ153" s="176"/>
      <c r="BA153" s="176"/>
      <c r="BB153" s="176"/>
      <c r="BC153" s="176"/>
      <c r="BD153" s="176"/>
      <c r="BE153" s="176"/>
      <c r="BF153" s="176"/>
      <c r="BG153" s="176"/>
      <c r="BH153" s="176"/>
      <c r="BI153" s="176"/>
      <c r="BJ153" s="176"/>
      <c r="BK153" s="176"/>
      <c r="BL153" s="176"/>
      <c r="BM153" s="176"/>
      <c r="BN153" s="176"/>
      <c r="BO153" s="176"/>
      <c r="BP153" s="176"/>
      <c r="BQ153" s="176"/>
      <c r="BR153" s="176"/>
      <c r="BS153" s="176"/>
      <c r="BT153" s="176"/>
    </row>
    <row r="154" ht="22.5" customHeight="1">
      <c r="A154" s="176"/>
      <c r="B154" s="461"/>
      <c r="C154" s="461"/>
      <c r="D154" s="461"/>
      <c r="E154" s="461"/>
      <c r="F154" s="461"/>
      <c r="G154" s="461"/>
      <c r="H154" s="461"/>
      <c r="I154" s="461"/>
      <c r="J154" s="461"/>
      <c r="K154" s="461"/>
      <c r="L154" s="461"/>
      <c r="N154" s="461"/>
      <c r="O154" s="461"/>
      <c r="P154" s="472"/>
      <c r="Q154" s="476"/>
      <c r="R154" s="461"/>
      <c r="S154" s="461"/>
      <c r="T154" s="461"/>
      <c r="U154" s="461"/>
      <c r="V154" s="176"/>
      <c r="W154" s="176"/>
      <c r="X154" s="176"/>
      <c r="Y154" s="176"/>
      <c r="Z154" s="176"/>
      <c r="AA154" s="176"/>
      <c r="AB154" s="176"/>
      <c r="AC154" s="176"/>
      <c r="AD154" s="176"/>
      <c r="AE154" s="176"/>
      <c r="AF154" s="176"/>
      <c r="AG154" s="176"/>
      <c r="AH154" s="176"/>
      <c r="AI154" s="176"/>
      <c r="AJ154" s="176"/>
      <c r="AK154" s="176"/>
      <c r="AL154" s="176"/>
      <c r="AM154" s="176"/>
      <c r="AN154" s="176"/>
      <c r="AO154" s="176"/>
      <c r="AP154" s="176"/>
      <c r="AQ154" s="176"/>
      <c r="AR154" s="176"/>
      <c r="AS154" s="176"/>
      <c r="AT154" s="176"/>
      <c r="AU154" s="176"/>
      <c r="AV154" s="176"/>
      <c r="AW154" s="176"/>
      <c r="AX154" s="176"/>
      <c r="AY154" s="176"/>
      <c r="AZ154" s="176"/>
      <c r="BA154" s="176"/>
      <c r="BB154" s="176"/>
      <c r="BC154" s="176"/>
      <c r="BD154" s="176"/>
      <c r="BE154" s="176"/>
      <c r="BF154" s="176"/>
      <c r="BG154" s="176"/>
      <c r="BH154" s="176"/>
      <c r="BI154" s="176"/>
      <c r="BJ154" s="176"/>
      <c r="BK154" s="176"/>
      <c r="BL154" s="176"/>
      <c r="BM154" s="176"/>
      <c r="BN154" s="176"/>
      <c r="BO154" s="176"/>
      <c r="BP154" s="176"/>
      <c r="BQ154" s="176"/>
      <c r="BR154" s="176"/>
      <c r="BS154" s="176"/>
      <c r="BT154" s="176"/>
    </row>
    <row r="155" ht="22.5" customHeight="1">
      <c r="A155" s="176"/>
      <c r="B155" s="461"/>
      <c r="C155" s="461"/>
      <c r="D155" s="461"/>
      <c r="E155" s="461"/>
      <c r="F155" s="461"/>
      <c r="G155" s="461"/>
      <c r="H155" s="461"/>
      <c r="I155" s="461"/>
      <c r="J155" s="461"/>
      <c r="K155" s="461"/>
      <c r="L155" s="461"/>
      <c r="N155" s="461"/>
      <c r="O155" s="461"/>
      <c r="P155" s="472"/>
      <c r="Q155" s="476"/>
      <c r="R155" s="461"/>
      <c r="S155" s="461"/>
      <c r="T155" s="461"/>
      <c r="U155" s="461"/>
      <c r="V155" s="176"/>
      <c r="W155" s="176"/>
      <c r="X155" s="176"/>
      <c r="Y155" s="176"/>
      <c r="Z155" s="176"/>
      <c r="AA155" s="176"/>
      <c r="AB155" s="176"/>
      <c r="AC155" s="176"/>
      <c r="AD155" s="176"/>
      <c r="AE155" s="176"/>
      <c r="AF155" s="176"/>
      <c r="AG155" s="176"/>
      <c r="AH155" s="176"/>
      <c r="AI155" s="176"/>
      <c r="AJ155" s="176"/>
      <c r="AK155" s="176"/>
      <c r="AL155" s="176"/>
      <c r="AM155" s="176"/>
      <c r="AN155" s="176"/>
      <c r="AO155" s="176"/>
      <c r="AP155" s="176"/>
      <c r="AQ155" s="176"/>
      <c r="AR155" s="176"/>
      <c r="AS155" s="176"/>
      <c r="AT155" s="176"/>
      <c r="AU155" s="176"/>
      <c r="AV155" s="176"/>
      <c r="AW155" s="176"/>
      <c r="AX155" s="176"/>
      <c r="AY155" s="176"/>
      <c r="AZ155" s="176"/>
      <c r="BA155" s="176"/>
      <c r="BB155" s="176"/>
      <c r="BC155" s="176"/>
      <c r="BD155" s="176"/>
      <c r="BE155" s="176"/>
      <c r="BF155" s="176"/>
      <c r="BG155" s="176"/>
      <c r="BH155" s="176"/>
      <c r="BI155" s="176"/>
      <c r="BJ155" s="176"/>
      <c r="BK155" s="176"/>
      <c r="BL155" s="176"/>
      <c r="BM155" s="176"/>
      <c r="BN155" s="176"/>
      <c r="BO155" s="176"/>
      <c r="BP155" s="176"/>
      <c r="BQ155" s="176"/>
      <c r="BR155" s="176"/>
      <c r="BS155" s="176"/>
      <c r="BT155" s="176"/>
    </row>
    <row r="156" ht="22.5" customHeight="1">
      <c r="A156" s="176"/>
      <c r="B156" s="461"/>
      <c r="C156" s="461"/>
      <c r="D156" s="461"/>
      <c r="E156" s="461"/>
      <c r="F156" s="461"/>
      <c r="G156" s="461"/>
      <c r="H156" s="461"/>
      <c r="I156" s="461"/>
      <c r="J156" s="461"/>
      <c r="K156" s="461"/>
      <c r="L156" s="461"/>
      <c r="N156" s="461"/>
      <c r="O156" s="461"/>
      <c r="P156" s="472"/>
      <c r="Q156" s="476"/>
      <c r="R156" s="461"/>
      <c r="S156" s="461"/>
      <c r="T156" s="461"/>
      <c r="U156" s="461"/>
      <c r="V156" s="176"/>
      <c r="W156" s="176"/>
      <c r="X156" s="176"/>
      <c r="Y156" s="176"/>
      <c r="Z156" s="176"/>
      <c r="AA156" s="176"/>
      <c r="AB156" s="176"/>
      <c r="AC156" s="176"/>
      <c r="AD156" s="176"/>
      <c r="AE156" s="176"/>
      <c r="AF156" s="176"/>
      <c r="AG156" s="176"/>
      <c r="AH156" s="176"/>
      <c r="AI156" s="176"/>
      <c r="AJ156" s="176"/>
      <c r="AK156" s="176"/>
      <c r="AL156" s="176"/>
      <c r="AM156" s="176"/>
      <c r="AN156" s="176"/>
      <c r="AO156" s="176"/>
      <c r="AP156" s="176"/>
      <c r="AQ156" s="176"/>
      <c r="AR156" s="176"/>
      <c r="AS156" s="176"/>
      <c r="AT156" s="176"/>
      <c r="AU156" s="176"/>
      <c r="AV156" s="176"/>
      <c r="AW156" s="176"/>
      <c r="AX156" s="176"/>
      <c r="AY156" s="176"/>
      <c r="AZ156" s="176"/>
      <c r="BA156" s="176"/>
      <c r="BB156" s="176"/>
      <c r="BC156" s="176"/>
      <c r="BD156" s="176"/>
      <c r="BE156" s="176"/>
      <c r="BF156" s="176"/>
      <c r="BG156" s="176"/>
      <c r="BH156" s="176"/>
      <c r="BI156" s="176"/>
      <c r="BJ156" s="176"/>
      <c r="BK156" s="176"/>
      <c r="BL156" s="176"/>
      <c r="BM156" s="176"/>
      <c r="BN156" s="176"/>
      <c r="BO156" s="176"/>
      <c r="BP156" s="176"/>
      <c r="BQ156" s="176"/>
      <c r="BR156" s="176"/>
      <c r="BS156" s="176"/>
      <c r="BT156" s="176"/>
    </row>
    <row r="157" ht="22.5" customHeight="1">
      <c r="A157" s="176"/>
      <c r="B157" s="461"/>
      <c r="C157" s="461"/>
      <c r="D157" s="461"/>
      <c r="E157" s="461"/>
      <c r="F157" s="461"/>
      <c r="G157" s="461"/>
      <c r="H157" s="461"/>
      <c r="I157" s="461"/>
      <c r="J157" s="461"/>
      <c r="K157" s="461"/>
      <c r="L157" s="461"/>
      <c r="N157" s="461"/>
      <c r="O157" s="461"/>
      <c r="P157" s="472"/>
      <c r="Q157" s="476"/>
      <c r="R157" s="461"/>
      <c r="S157" s="461"/>
      <c r="T157" s="461"/>
      <c r="U157" s="461"/>
      <c r="V157" s="176"/>
      <c r="W157" s="176"/>
      <c r="X157" s="176"/>
      <c r="Y157" s="176"/>
      <c r="Z157" s="176"/>
      <c r="AA157" s="176"/>
      <c r="AB157" s="176"/>
      <c r="AC157" s="176"/>
      <c r="AD157" s="176"/>
      <c r="AE157" s="176"/>
      <c r="AF157" s="176"/>
      <c r="AG157" s="176"/>
      <c r="AH157" s="176"/>
      <c r="AI157" s="176"/>
      <c r="AJ157" s="176"/>
      <c r="AK157" s="176"/>
      <c r="AL157" s="176"/>
      <c r="AM157" s="176"/>
      <c r="AN157" s="176"/>
      <c r="AO157" s="176"/>
      <c r="AP157" s="176"/>
      <c r="AQ157" s="176"/>
      <c r="AR157" s="176"/>
      <c r="AS157" s="176"/>
      <c r="AT157" s="176"/>
      <c r="AU157" s="176"/>
      <c r="AV157" s="176"/>
      <c r="AW157" s="176"/>
      <c r="AX157" s="176"/>
      <c r="AY157" s="176"/>
      <c r="AZ157" s="176"/>
      <c r="BA157" s="176"/>
      <c r="BB157" s="176"/>
      <c r="BC157" s="176"/>
      <c r="BD157" s="176"/>
      <c r="BE157" s="176"/>
      <c r="BF157" s="176"/>
      <c r="BG157" s="176"/>
      <c r="BH157" s="176"/>
      <c r="BI157" s="176"/>
      <c r="BJ157" s="176"/>
      <c r="BK157" s="176"/>
      <c r="BL157" s="176"/>
      <c r="BM157" s="176"/>
      <c r="BN157" s="176"/>
      <c r="BO157" s="176"/>
      <c r="BP157" s="176"/>
      <c r="BQ157" s="176"/>
      <c r="BR157" s="176"/>
      <c r="BS157" s="176"/>
      <c r="BT157" s="176"/>
    </row>
    <row r="158" ht="22.5" customHeight="1">
      <c r="A158" s="176"/>
      <c r="B158" s="461"/>
      <c r="C158" s="461"/>
      <c r="D158" s="461"/>
      <c r="E158" s="461"/>
      <c r="F158" s="461"/>
      <c r="G158" s="461"/>
      <c r="H158" s="461"/>
      <c r="I158" s="461"/>
      <c r="J158" s="461"/>
      <c r="K158" s="461"/>
      <c r="L158" s="461"/>
      <c r="N158" s="461"/>
      <c r="O158" s="461"/>
      <c r="P158" s="472"/>
      <c r="Q158" s="476"/>
      <c r="R158" s="461"/>
      <c r="S158" s="461"/>
      <c r="T158" s="461"/>
      <c r="U158" s="461"/>
      <c r="V158" s="176"/>
      <c r="W158" s="176"/>
      <c r="X158" s="176"/>
      <c r="Y158" s="176"/>
      <c r="Z158" s="176"/>
      <c r="AA158" s="176"/>
      <c r="AB158" s="176"/>
      <c r="AC158" s="176"/>
      <c r="AD158" s="176"/>
      <c r="AE158" s="176"/>
      <c r="AF158" s="176"/>
      <c r="AG158" s="176"/>
      <c r="AH158" s="176"/>
      <c r="AI158" s="176"/>
      <c r="AJ158" s="176"/>
      <c r="AK158" s="176"/>
      <c r="AL158" s="176"/>
      <c r="AM158" s="176"/>
      <c r="AN158" s="176"/>
      <c r="AO158" s="176"/>
      <c r="AP158" s="176"/>
      <c r="AQ158" s="176"/>
      <c r="AR158" s="176"/>
      <c r="AS158" s="176"/>
      <c r="AT158" s="176"/>
      <c r="AU158" s="176"/>
      <c r="AV158" s="176"/>
      <c r="AW158" s="176"/>
      <c r="AX158" s="176"/>
      <c r="AY158" s="176"/>
      <c r="AZ158" s="176"/>
      <c r="BA158" s="176"/>
      <c r="BB158" s="176"/>
      <c r="BC158" s="176"/>
      <c r="BD158" s="176"/>
      <c r="BE158" s="176"/>
      <c r="BF158" s="176"/>
      <c r="BG158" s="176"/>
      <c r="BH158" s="176"/>
      <c r="BI158" s="176"/>
      <c r="BJ158" s="176"/>
      <c r="BK158" s="176"/>
      <c r="BL158" s="176"/>
      <c r="BM158" s="176"/>
      <c r="BN158" s="176"/>
      <c r="BO158" s="176"/>
      <c r="BP158" s="176"/>
      <c r="BQ158" s="176"/>
      <c r="BR158" s="176"/>
      <c r="BS158" s="176"/>
      <c r="BT158" s="176"/>
    </row>
    <row r="159" ht="22.5" customHeight="1">
      <c r="A159" s="176"/>
      <c r="B159" s="461"/>
      <c r="C159" s="461"/>
      <c r="D159" s="461"/>
      <c r="E159" s="461"/>
      <c r="F159" s="461"/>
      <c r="G159" s="461"/>
      <c r="H159" s="461"/>
      <c r="I159" s="461"/>
      <c r="J159" s="461"/>
      <c r="K159" s="461"/>
      <c r="L159" s="461"/>
      <c r="N159" s="461"/>
      <c r="O159" s="461"/>
      <c r="P159" s="472"/>
      <c r="Q159" s="476"/>
      <c r="R159" s="461"/>
      <c r="S159" s="461"/>
      <c r="T159" s="461"/>
      <c r="U159" s="461"/>
      <c r="V159" s="176"/>
      <c r="W159" s="176"/>
      <c r="X159" s="176"/>
      <c r="Y159" s="176"/>
      <c r="Z159" s="176"/>
      <c r="AA159" s="176"/>
      <c r="AB159" s="176"/>
      <c r="AC159" s="176"/>
      <c r="AD159" s="176"/>
      <c r="AE159" s="176"/>
      <c r="AF159" s="176"/>
      <c r="AG159" s="176"/>
      <c r="AH159" s="176"/>
      <c r="AI159" s="176"/>
      <c r="AJ159" s="176"/>
      <c r="AK159" s="176"/>
      <c r="AL159" s="176"/>
      <c r="AM159" s="176"/>
      <c r="AN159" s="176"/>
      <c r="AO159" s="176"/>
      <c r="AP159" s="176"/>
      <c r="AQ159" s="176"/>
      <c r="AR159" s="176"/>
      <c r="AS159" s="176"/>
      <c r="AT159" s="176"/>
      <c r="AU159" s="176"/>
      <c r="AV159" s="176"/>
      <c r="AW159" s="176"/>
      <c r="AX159" s="176"/>
      <c r="AY159" s="176"/>
      <c r="AZ159" s="176"/>
      <c r="BA159" s="176"/>
      <c r="BB159" s="176"/>
      <c r="BC159" s="176"/>
      <c r="BD159" s="176"/>
      <c r="BE159" s="176"/>
      <c r="BF159" s="176"/>
      <c r="BG159" s="176"/>
      <c r="BH159" s="176"/>
      <c r="BI159" s="176"/>
      <c r="BJ159" s="176"/>
      <c r="BK159" s="176"/>
      <c r="BL159" s="176"/>
      <c r="BM159" s="176"/>
      <c r="BN159" s="176"/>
      <c r="BO159" s="176"/>
      <c r="BP159" s="176"/>
      <c r="BQ159" s="176"/>
      <c r="BR159" s="176"/>
      <c r="BS159" s="176"/>
      <c r="BT159" s="176"/>
    </row>
    <row r="160" ht="22.5" customHeight="1">
      <c r="A160" s="176"/>
      <c r="B160" s="461"/>
      <c r="C160" s="461"/>
      <c r="D160" s="461"/>
      <c r="E160" s="461"/>
      <c r="F160" s="461"/>
      <c r="G160" s="461"/>
      <c r="H160" s="461"/>
      <c r="I160" s="461"/>
      <c r="J160" s="461"/>
      <c r="K160" s="461"/>
      <c r="L160" s="461"/>
      <c r="N160" s="461"/>
      <c r="O160" s="461"/>
      <c r="P160" s="472"/>
      <c r="Q160" s="476"/>
      <c r="R160" s="461"/>
      <c r="S160" s="461"/>
      <c r="T160" s="461"/>
      <c r="U160" s="461"/>
      <c r="V160" s="176"/>
      <c r="W160" s="176"/>
      <c r="X160" s="176"/>
      <c r="Y160" s="176"/>
      <c r="Z160" s="176"/>
      <c r="AA160" s="176"/>
      <c r="AB160" s="176"/>
      <c r="AC160" s="176"/>
      <c r="AD160" s="176"/>
      <c r="AE160" s="176"/>
      <c r="AF160" s="176"/>
      <c r="AG160" s="176"/>
      <c r="AH160" s="176"/>
      <c r="AI160" s="176"/>
      <c r="AJ160" s="176"/>
      <c r="AK160" s="176"/>
      <c r="AL160" s="176"/>
      <c r="AM160" s="176"/>
      <c r="AN160" s="176"/>
      <c r="AO160" s="176"/>
      <c r="AP160" s="176"/>
      <c r="AQ160" s="176"/>
      <c r="AR160" s="176"/>
      <c r="AS160" s="176"/>
      <c r="AT160" s="176"/>
      <c r="AU160" s="176"/>
      <c r="AV160" s="176"/>
      <c r="AW160" s="176"/>
      <c r="AX160" s="176"/>
      <c r="AY160" s="176"/>
      <c r="AZ160" s="176"/>
      <c r="BA160" s="176"/>
      <c r="BB160" s="176"/>
      <c r="BC160" s="176"/>
      <c r="BD160" s="176"/>
      <c r="BE160" s="176"/>
      <c r="BF160" s="176"/>
      <c r="BG160" s="176"/>
      <c r="BH160" s="176"/>
      <c r="BI160" s="176"/>
      <c r="BJ160" s="176"/>
      <c r="BK160" s="176"/>
      <c r="BL160" s="176"/>
      <c r="BM160" s="176"/>
      <c r="BN160" s="176"/>
      <c r="BO160" s="176"/>
      <c r="BP160" s="176"/>
      <c r="BQ160" s="176"/>
      <c r="BR160" s="176"/>
      <c r="BS160" s="176"/>
      <c r="BT160" s="176"/>
    </row>
    <row r="161" ht="22.5" customHeight="1">
      <c r="A161" s="176"/>
      <c r="B161" s="461"/>
      <c r="C161" s="461"/>
      <c r="D161" s="461"/>
      <c r="E161" s="461"/>
      <c r="F161" s="461"/>
      <c r="G161" s="461"/>
      <c r="H161" s="461"/>
      <c r="I161" s="461"/>
      <c r="J161" s="461"/>
      <c r="K161" s="461"/>
      <c r="L161" s="461"/>
      <c r="N161" s="461"/>
      <c r="O161" s="461"/>
      <c r="P161" s="472"/>
      <c r="Q161" s="476"/>
      <c r="R161" s="461"/>
      <c r="S161" s="461"/>
      <c r="T161" s="461"/>
      <c r="U161" s="461"/>
      <c r="V161" s="176"/>
      <c r="W161" s="176"/>
      <c r="X161" s="176"/>
      <c r="Y161" s="176"/>
      <c r="Z161" s="176"/>
      <c r="AA161" s="176"/>
      <c r="AB161" s="176"/>
      <c r="AC161" s="176"/>
      <c r="AD161" s="176"/>
      <c r="AE161" s="176"/>
      <c r="AF161" s="176"/>
      <c r="AG161" s="176"/>
      <c r="AH161" s="176"/>
      <c r="AI161" s="176"/>
      <c r="AJ161" s="176"/>
      <c r="AK161" s="176"/>
      <c r="AL161" s="176"/>
      <c r="AM161" s="176"/>
      <c r="AN161" s="176"/>
      <c r="AO161" s="176"/>
      <c r="AP161" s="176"/>
      <c r="AQ161" s="176"/>
      <c r="AR161" s="176"/>
      <c r="AS161" s="176"/>
      <c r="AT161" s="176"/>
      <c r="AU161" s="176"/>
      <c r="AV161" s="176"/>
      <c r="AW161" s="176"/>
      <c r="AX161" s="176"/>
      <c r="AY161" s="176"/>
      <c r="AZ161" s="176"/>
      <c r="BA161" s="176"/>
      <c r="BB161" s="176"/>
      <c r="BC161" s="176"/>
      <c r="BD161" s="176"/>
      <c r="BE161" s="176"/>
      <c r="BF161" s="176"/>
      <c r="BG161" s="176"/>
      <c r="BH161" s="176"/>
      <c r="BI161" s="176"/>
      <c r="BJ161" s="176"/>
      <c r="BK161" s="176"/>
      <c r="BL161" s="176"/>
      <c r="BM161" s="176"/>
      <c r="BN161" s="176"/>
      <c r="BO161" s="176"/>
      <c r="BP161" s="176"/>
      <c r="BQ161" s="176"/>
      <c r="BR161" s="176"/>
      <c r="BS161" s="176"/>
      <c r="BT161" s="176"/>
    </row>
    <row r="162" ht="22.5" customHeight="1">
      <c r="A162" s="176"/>
      <c r="B162" s="461"/>
      <c r="C162" s="461"/>
      <c r="D162" s="461"/>
      <c r="E162" s="461"/>
      <c r="F162" s="461"/>
      <c r="G162" s="461"/>
      <c r="H162" s="461"/>
      <c r="I162" s="461"/>
      <c r="J162" s="461"/>
      <c r="K162" s="461"/>
      <c r="L162" s="461"/>
      <c r="N162" s="461"/>
      <c r="O162" s="461"/>
      <c r="P162" s="472"/>
      <c r="Q162" s="476"/>
      <c r="R162" s="461"/>
      <c r="S162" s="461"/>
      <c r="T162" s="461"/>
      <c r="U162" s="461"/>
      <c r="V162" s="176"/>
      <c r="W162" s="176"/>
      <c r="X162" s="176"/>
      <c r="Y162" s="176"/>
      <c r="Z162" s="176"/>
      <c r="AA162" s="176"/>
      <c r="AB162" s="176"/>
      <c r="AC162" s="176"/>
      <c r="AD162" s="176"/>
      <c r="AE162" s="176"/>
      <c r="AF162" s="176"/>
      <c r="AG162" s="176"/>
      <c r="AH162" s="176"/>
      <c r="AI162" s="176"/>
      <c r="AJ162" s="176"/>
      <c r="AK162" s="176"/>
      <c r="AL162" s="176"/>
      <c r="AM162" s="176"/>
      <c r="AN162" s="176"/>
      <c r="AO162" s="176"/>
      <c r="AP162" s="176"/>
      <c r="AQ162" s="176"/>
      <c r="AR162" s="176"/>
      <c r="AS162" s="176"/>
      <c r="AT162" s="176"/>
      <c r="AU162" s="176"/>
      <c r="AV162" s="176"/>
      <c r="AW162" s="176"/>
      <c r="AX162" s="176"/>
      <c r="AY162" s="176"/>
      <c r="AZ162" s="176"/>
      <c r="BA162" s="176"/>
      <c r="BB162" s="176"/>
      <c r="BC162" s="176"/>
      <c r="BD162" s="176"/>
      <c r="BE162" s="176"/>
      <c r="BF162" s="176"/>
      <c r="BG162" s="176"/>
      <c r="BH162" s="176"/>
      <c r="BI162" s="176"/>
      <c r="BJ162" s="176"/>
      <c r="BK162" s="176"/>
      <c r="BL162" s="176"/>
      <c r="BM162" s="176"/>
      <c r="BN162" s="176"/>
      <c r="BO162" s="176"/>
      <c r="BP162" s="176"/>
      <c r="BQ162" s="176"/>
      <c r="BR162" s="176"/>
      <c r="BS162" s="176"/>
      <c r="BT162" s="176"/>
    </row>
    <row r="163" ht="22.5" customHeight="1">
      <c r="A163" s="176"/>
      <c r="B163" s="461"/>
      <c r="C163" s="461"/>
      <c r="D163" s="461"/>
      <c r="E163" s="461"/>
      <c r="F163" s="461"/>
      <c r="G163" s="461"/>
      <c r="H163" s="461"/>
      <c r="I163" s="461"/>
      <c r="J163" s="461"/>
      <c r="K163" s="461"/>
      <c r="L163" s="461"/>
      <c r="N163" s="461"/>
      <c r="O163" s="461"/>
      <c r="P163" s="472"/>
      <c r="Q163" s="476"/>
      <c r="R163" s="461"/>
      <c r="S163" s="461"/>
      <c r="T163" s="461"/>
      <c r="U163" s="461"/>
      <c r="V163" s="176"/>
      <c r="W163" s="176"/>
      <c r="X163" s="176"/>
      <c r="Y163" s="176"/>
      <c r="Z163" s="176"/>
      <c r="AA163" s="176"/>
      <c r="AB163" s="176"/>
      <c r="AC163" s="176"/>
      <c r="AD163" s="176"/>
      <c r="AE163" s="176"/>
      <c r="AF163" s="176"/>
      <c r="AG163" s="176"/>
      <c r="AH163" s="176"/>
      <c r="AI163" s="176"/>
      <c r="AJ163" s="176"/>
      <c r="AK163" s="176"/>
      <c r="AL163" s="176"/>
      <c r="AM163" s="176"/>
      <c r="AN163" s="176"/>
      <c r="AO163" s="176"/>
      <c r="AP163" s="176"/>
      <c r="AQ163" s="176"/>
      <c r="AR163" s="176"/>
      <c r="AS163" s="176"/>
      <c r="AT163" s="176"/>
      <c r="AU163" s="176"/>
      <c r="AV163" s="176"/>
      <c r="AW163" s="176"/>
      <c r="AX163" s="176"/>
      <c r="AY163" s="176"/>
      <c r="AZ163" s="176"/>
      <c r="BA163" s="176"/>
      <c r="BB163" s="176"/>
      <c r="BC163" s="176"/>
      <c r="BD163" s="176"/>
      <c r="BE163" s="176"/>
      <c r="BF163" s="176"/>
      <c r="BG163" s="176"/>
      <c r="BH163" s="176"/>
      <c r="BI163" s="176"/>
      <c r="BJ163" s="176"/>
      <c r="BK163" s="176"/>
      <c r="BL163" s="176"/>
      <c r="BM163" s="176"/>
      <c r="BN163" s="176"/>
      <c r="BO163" s="176"/>
      <c r="BP163" s="176"/>
      <c r="BQ163" s="176"/>
      <c r="BR163" s="176"/>
      <c r="BS163" s="176"/>
      <c r="BT163" s="176"/>
    </row>
    <row r="164" ht="22.5" customHeight="1">
      <c r="A164" s="176"/>
      <c r="B164" s="461"/>
      <c r="C164" s="461"/>
      <c r="D164" s="461"/>
      <c r="E164" s="461"/>
      <c r="F164" s="461"/>
      <c r="G164" s="461"/>
      <c r="H164" s="461"/>
      <c r="I164" s="461"/>
      <c r="J164" s="461"/>
      <c r="K164" s="461"/>
      <c r="L164" s="461"/>
      <c r="N164" s="461"/>
      <c r="O164" s="461"/>
      <c r="P164" s="472"/>
      <c r="Q164" s="476"/>
      <c r="R164" s="461"/>
      <c r="S164" s="461"/>
      <c r="T164" s="461"/>
      <c r="U164" s="461"/>
      <c r="V164" s="176"/>
      <c r="W164" s="176"/>
      <c r="X164" s="176"/>
      <c r="Y164" s="176"/>
      <c r="Z164" s="176"/>
      <c r="AA164" s="176"/>
      <c r="AB164" s="176"/>
      <c r="AC164" s="176"/>
      <c r="AD164" s="176"/>
      <c r="AE164" s="176"/>
      <c r="AF164" s="176"/>
      <c r="AG164" s="176"/>
      <c r="AH164" s="176"/>
      <c r="AI164" s="176"/>
      <c r="AJ164" s="176"/>
      <c r="AK164" s="176"/>
      <c r="AL164" s="176"/>
      <c r="AM164" s="176"/>
      <c r="AN164" s="176"/>
      <c r="AO164" s="176"/>
      <c r="AP164" s="176"/>
      <c r="AQ164" s="176"/>
      <c r="AR164" s="176"/>
      <c r="AS164" s="176"/>
      <c r="AT164" s="176"/>
      <c r="AU164" s="176"/>
      <c r="AV164" s="176"/>
      <c r="AW164" s="176"/>
      <c r="AX164" s="176"/>
      <c r="AY164" s="176"/>
      <c r="AZ164" s="176"/>
      <c r="BA164" s="176"/>
      <c r="BB164" s="176"/>
      <c r="BC164" s="176"/>
      <c r="BD164" s="176"/>
      <c r="BE164" s="176"/>
      <c r="BF164" s="176"/>
      <c r="BG164" s="176"/>
      <c r="BH164" s="176"/>
      <c r="BI164" s="176"/>
      <c r="BJ164" s="176"/>
      <c r="BK164" s="176"/>
      <c r="BL164" s="176"/>
      <c r="BM164" s="176"/>
      <c r="BN164" s="176"/>
      <c r="BO164" s="176"/>
      <c r="BP164" s="176"/>
      <c r="BQ164" s="176"/>
      <c r="BR164" s="176"/>
      <c r="BS164" s="176"/>
      <c r="BT164" s="176"/>
    </row>
    <row r="165" ht="22.5" customHeight="1">
      <c r="A165" s="176"/>
      <c r="B165" s="461"/>
      <c r="C165" s="461"/>
      <c r="D165" s="461"/>
      <c r="E165" s="461"/>
      <c r="F165" s="461"/>
      <c r="G165" s="461"/>
      <c r="H165" s="461"/>
      <c r="I165" s="461"/>
      <c r="J165" s="461"/>
      <c r="K165" s="461"/>
      <c r="L165" s="461"/>
      <c r="N165" s="461"/>
      <c r="O165" s="461"/>
      <c r="P165" s="472"/>
      <c r="Q165" s="476"/>
      <c r="R165" s="461"/>
      <c r="S165" s="461"/>
      <c r="T165" s="461"/>
      <c r="U165" s="461"/>
      <c r="V165" s="176"/>
      <c r="W165" s="176"/>
      <c r="X165" s="176"/>
      <c r="Y165" s="176"/>
      <c r="Z165" s="176"/>
      <c r="AA165" s="176"/>
      <c r="AB165" s="176"/>
      <c r="AC165" s="176"/>
      <c r="AD165" s="176"/>
      <c r="AE165" s="176"/>
      <c r="AF165" s="176"/>
      <c r="AG165" s="176"/>
      <c r="AH165" s="176"/>
      <c r="AI165" s="176"/>
      <c r="AJ165" s="176"/>
      <c r="AK165" s="176"/>
      <c r="AL165" s="176"/>
      <c r="AM165" s="176"/>
      <c r="AN165" s="176"/>
      <c r="AO165" s="176"/>
      <c r="AP165" s="176"/>
      <c r="AQ165" s="176"/>
      <c r="AR165" s="176"/>
      <c r="AS165" s="176"/>
      <c r="AT165" s="176"/>
      <c r="AU165" s="176"/>
      <c r="AV165" s="176"/>
      <c r="AW165" s="176"/>
      <c r="AX165" s="176"/>
      <c r="AY165" s="176"/>
      <c r="AZ165" s="176"/>
      <c r="BA165" s="176"/>
      <c r="BB165" s="176"/>
      <c r="BC165" s="176"/>
      <c r="BD165" s="176"/>
      <c r="BE165" s="176"/>
      <c r="BF165" s="176"/>
      <c r="BG165" s="176"/>
      <c r="BH165" s="176"/>
      <c r="BI165" s="176"/>
      <c r="BJ165" s="176"/>
      <c r="BK165" s="176"/>
      <c r="BL165" s="176"/>
      <c r="BM165" s="176"/>
      <c r="BN165" s="176"/>
      <c r="BO165" s="176"/>
      <c r="BP165" s="176"/>
      <c r="BQ165" s="176"/>
      <c r="BR165" s="176"/>
      <c r="BS165" s="176"/>
      <c r="BT165" s="176"/>
    </row>
    <row r="166" ht="22.5" customHeight="1">
      <c r="A166" s="176"/>
      <c r="B166" s="461"/>
      <c r="C166" s="461"/>
      <c r="D166" s="461"/>
      <c r="E166" s="461"/>
      <c r="F166" s="461"/>
      <c r="G166" s="461"/>
      <c r="H166" s="461"/>
      <c r="I166" s="461"/>
      <c r="J166" s="461"/>
      <c r="K166" s="461"/>
      <c r="L166" s="461"/>
      <c r="N166" s="461"/>
      <c r="O166" s="461"/>
      <c r="P166" s="472"/>
      <c r="Q166" s="476"/>
      <c r="R166" s="461"/>
      <c r="S166" s="461"/>
      <c r="T166" s="461"/>
      <c r="U166" s="461"/>
      <c r="V166" s="176"/>
      <c r="W166" s="176"/>
      <c r="X166" s="176"/>
      <c r="Y166" s="176"/>
      <c r="Z166" s="176"/>
      <c r="AA166" s="176"/>
      <c r="AB166" s="176"/>
      <c r="AC166" s="176"/>
      <c r="AD166" s="176"/>
      <c r="AE166" s="176"/>
      <c r="AF166" s="176"/>
      <c r="AG166" s="176"/>
      <c r="AH166" s="176"/>
      <c r="AI166" s="176"/>
      <c r="AJ166" s="176"/>
      <c r="AK166" s="176"/>
      <c r="AL166" s="176"/>
      <c r="AM166" s="176"/>
      <c r="AN166" s="176"/>
      <c r="AO166" s="176"/>
      <c r="AP166" s="176"/>
      <c r="AQ166" s="176"/>
      <c r="AR166" s="176"/>
      <c r="AS166" s="176"/>
      <c r="AT166" s="176"/>
      <c r="AU166" s="176"/>
      <c r="AV166" s="176"/>
      <c r="AW166" s="176"/>
      <c r="AX166" s="176"/>
      <c r="AY166" s="176"/>
      <c r="AZ166" s="176"/>
      <c r="BA166" s="176"/>
      <c r="BB166" s="176"/>
      <c r="BC166" s="176"/>
      <c r="BD166" s="176"/>
      <c r="BE166" s="176"/>
      <c r="BF166" s="176"/>
      <c r="BG166" s="176"/>
      <c r="BH166" s="176"/>
      <c r="BI166" s="176"/>
      <c r="BJ166" s="176"/>
      <c r="BK166" s="176"/>
      <c r="BL166" s="176"/>
      <c r="BM166" s="176"/>
      <c r="BN166" s="176"/>
      <c r="BO166" s="176"/>
      <c r="BP166" s="176"/>
      <c r="BQ166" s="176"/>
      <c r="BR166" s="176"/>
      <c r="BS166" s="176"/>
      <c r="BT166" s="176"/>
    </row>
    <row r="167" ht="22.5" customHeight="1">
      <c r="A167" s="176"/>
      <c r="B167" s="461"/>
      <c r="C167" s="461"/>
      <c r="D167" s="461"/>
      <c r="E167" s="461"/>
      <c r="F167" s="461"/>
      <c r="G167" s="461"/>
      <c r="H167" s="461"/>
      <c r="I167" s="461"/>
      <c r="J167" s="461"/>
      <c r="K167" s="461"/>
      <c r="L167" s="461"/>
      <c r="N167" s="461"/>
      <c r="O167" s="461"/>
      <c r="P167" s="472"/>
      <c r="Q167" s="476"/>
      <c r="R167" s="461"/>
      <c r="S167" s="461"/>
      <c r="T167" s="461"/>
      <c r="U167" s="461"/>
      <c r="V167" s="176"/>
      <c r="W167" s="176"/>
      <c r="X167" s="176"/>
      <c r="Y167" s="176"/>
      <c r="Z167" s="176"/>
      <c r="AA167" s="176"/>
      <c r="AB167" s="176"/>
      <c r="AC167" s="176"/>
      <c r="AD167" s="176"/>
      <c r="AE167" s="176"/>
      <c r="AF167" s="176"/>
      <c r="AG167" s="176"/>
      <c r="AH167" s="176"/>
      <c r="AI167" s="176"/>
      <c r="AJ167" s="176"/>
      <c r="AK167" s="176"/>
      <c r="AL167" s="176"/>
      <c r="AM167" s="176"/>
      <c r="AN167" s="176"/>
      <c r="AO167" s="176"/>
      <c r="AP167" s="176"/>
      <c r="AQ167" s="176"/>
      <c r="AR167" s="176"/>
      <c r="AS167" s="176"/>
      <c r="AT167" s="176"/>
      <c r="AU167" s="176"/>
      <c r="AV167" s="176"/>
      <c r="AW167" s="176"/>
      <c r="AX167" s="176"/>
      <c r="AY167" s="176"/>
      <c r="AZ167" s="176"/>
      <c r="BA167" s="176"/>
      <c r="BB167" s="176"/>
      <c r="BC167" s="176"/>
      <c r="BD167" s="176"/>
      <c r="BE167" s="176"/>
      <c r="BF167" s="176"/>
      <c r="BG167" s="176"/>
      <c r="BH167" s="176"/>
      <c r="BI167" s="176"/>
      <c r="BJ167" s="176"/>
      <c r="BK167" s="176"/>
      <c r="BL167" s="176"/>
      <c r="BM167" s="176"/>
      <c r="BN167" s="176"/>
      <c r="BO167" s="176"/>
      <c r="BP167" s="176"/>
      <c r="BQ167" s="176"/>
      <c r="BR167" s="176"/>
      <c r="BS167" s="176"/>
      <c r="BT167" s="176"/>
    </row>
    <row r="168" ht="22.5" customHeight="1">
      <c r="A168" s="176"/>
      <c r="B168" s="461"/>
      <c r="C168" s="461"/>
      <c r="D168" s="461"/>
      <c r="E168" s="461"/>
      <c r="F168" s="461"/>
      <c r="G168" s="461"/>
      <c r="H168" s="461"/>
      <c r="I168" s="461"/>
      <c r="J168" s="461"/>
      <c r="K168" s="461"/>
      <c r="L168" s="461"/>
      <c r="N168" s="461"/>
      <c r="O168" s="461"/>
      <c r="P168" s="472"/>
      <c r="Q168" s="476"/>
      <c r="R168" s="461"/>
      <c r="S168" s="461"/>
      <c r="T168" s="461"/>
      <c r="U168" s="461"/>
      <c r="V168" s="176"/>
      <c r="W168" s="176"/>
      <c r="X168" s="176"/>
      <c r="Y168" s="176"/>
      <c r="Z168" s="176"/>
      <c r="AA168" s="176"/>
      <c r="AB168" s="176"/>
      <c r="AC168" s="176"/>
      <c r="AD168" s="176"/>
      <c r="AE168" s="176"/>
      <c r="AF168" s="176"/>
      <c r="AG168" s="176"/>
      <c r="AH168" s="176"/>
      <c r="AI168" s="176"/>
      <c r="AJ168" s="176"/>
      <c r="AK168" s="176"/>
      <c r="AL168" s="176"/>
      <c r="AM168" s="176"/>
      <c r="AN168" s="176"/>
      <c r="AO168" s="176"/>
      <c r="AP168" s="176"/>
      <c r="AQ168" s="176"/>
      <c r="AR168" s="176"/>
      <c r="AS168" s="176"/>
      <c r="AT168" s="176"/>
      <c r="AU168" s="176"/>
      <c r="AV168" s="176"/>
      <c r="AW168" s="176"/>
      <c r="AX168" s="176"/>
      <c r="AY168" s="176"/>
      <c r="AZ168" s="176"/>
      <c r="BA168" s="176"/>
      <c r="BB168" s="176"/>
      <c r="BC168" s="176"/>
      <c r="BD168" s="176"/>
      <c r="BE168" s="176"/>
      <c r="BF168" s="176"/>
      <c r="BG168" s="176"/>
      <c r="BH168" s="176"/>
      <c r="BI168" s="176"/>
      <c r="BJ168" s="176"/>
      <c r="BK168" s="176"/>
      <c r="BL168" s="176"/>
      <c r="BM168" s="176"/>
      <c r="BN168" s="176"/>
      <c r="BO168" s="176"/>
      <c r="BP168" s="176"/>
      <c r="BQ168" s="176"/>
      <c r="BR168" s="176"/>
      <c r="BS168" s="176"/>
      <c r="BT168" s="176"/>
    </row>
    <row r="169" ht="22.5" customHeight="1">
      <c r="A169" s="176"/>
      <c r="B169" s="461"/>
      <c r="C169" s="461"/>
      <c r="D169" s="461"/>
      <c r="E169" s="461"/>
      <c r="F169" s="461"/>
      <c r="G169" s="461"/>
      <c r="H169" s="461"/>
      <c r="I169" s="461"/>
      <c r="J169" s="461"/>
      <c r="K169" s="461"/>
      <c r="L169" s="461"/>
      <c r="N169" s="461"/>
      <c r="O169" s="461"/>
      <c r="P169" s="472"/>
      <c r="Q169" s="476"/>
      <c r="R169" s="461"/>
      <c r="S169" s="461"/>
      <c r="T169" s="461"/>
      <c r="U169" s="461"/>
      <c r="V169" s="176"/>
      <c r="W169" s="176"/>
      <c r="X169" s="176"/>
      <c r="Y169" s="176"/>
      <c r="Z169" s="176"/>
      <c r="AA169" s="176"/>
      <c r="AB169" s="176"/>
      <c r="AC169" s="176"/>
      <c r="AD169" s="176"/>
      <c r="AE169" s="176"/>
      <c r="AF169" s="176"/>
      <c r="AG169" s="176"/>
      <c r="AH169" s="176"/>
      <c r="AI169" s="176"/>
      <c r="AJ169" s="176"/>
      <c r="AK169" s="176"/>
      <c r="AL169" s="176"/>
      <c r="AM169" s="176"/>
      <c r="AN169" s="176"/>
      <c r="AO169" s="176"/>
      <c r="AP169" s="176"/>
      <c r="AQ169" s="176"/>
      <c r="AR169" s="176"/>
      <c r="AS169" s="176"/>
      <c r="AT169" s="176"/>
      <c r="AU169" s="176"/>
      <c r="AV169" s="176"/>
      <c r="AW169" s="176"/>
      <c r="AX169" s="176"/>
      <c r="AY169" s="176"/>
      <c r="AZ169" s="176"/>
      <c r="BA169" s="176"/>
      <c r="BB169" s="176"/>
      <c r="BC169" s="176"/>
      <c r="BD169" s="176"/>
      <c r="BE169" s="176"/>
      <c r="BF169" s="176"/>
      <c r="BG169" s="176"/>
      <c r="BH169" s="176"/>
      <c r="BI169" s="176"/>
      <c r="BJ169" s="176"/>
      <c r="BK169" s="176"/>
      <c r="BL169" s="176"/>
      <c r="BM169" s="176"/>
      <c r="BN169" s="176"/>
      <c r="BO169" s="176"/>
      <c r="BP169" s="176"/>
      <c r="BQ169" s="176"/>
      <c r="BR169" s="176"/>
      <c r="BS169" s="176"/>
      <c r="BT169" s="176"/>
    </row>
    <row r="170" ht="22.5" customHeight="1">
      <c r="A170" s="176"/>
      <c r="B170" s="461"/>
      <c r="C170" s="461"/>
      <c r="D170" s="461"/>
      <c r="E170" s="461"/>
      <c r="F170" s="461"/>
      <c r="G170" s="461"/>
      <c r="H170" s="461"/>
      <c r="I170" s="461"/>
      <c r="J170" s="461"/>
      <c r="K170" s="461"/>
      <c r="L170" s="461"/>
      <c r="N170" s="461"/>
      <c r="O170" s="461"/>
      <c r="P170" s="472"/>
      <c r="Q170" s="476"/>
      <c r="R170" s="461"/>
      <c r="S170" s="461"/>
      <c r="T170" s="461"/>
      <c r="U170" s="461"/>
      <c r="V170" s="176"/>
      <c r="W170" s="176"/>
      <c r="X170" s="176"/>
      <c r="Y170" s="176"/>
      <c r="Z170" s="176"/>
      <c r="AA170" s="176"/>
      <c r="AB170" s="176"/>
      <c r="AC170" s="176"/>
      <c r="AD170" s="176"/>
      <c r="AE170" s="176"/>
      <c r="AF170" s="176"/>
      <c r="AG170" s="176"/>
      <c r="AH170" s="176"/>
      <c r="AI170" s="176"/>
      <c r="AJ170" s="176"/>
      <c r="AK170" s="176"/>
      <c r="AL170" s="176"/>
      <c r="AM170" s="176"/>
      <c r="AN170" s="176"/>
      <c r="AO170" s="176"/>
      <c r="AP170" s="176"/>
      <c r="AQ170" s="176"/>
      <c r="AR170" s="176"/>
      <c r="AS170" s="176"/>
      <c r="AT170" s="176"/>
      <c r="AU170" s="176"/>
      <c r="AV170" s="176"/>
      <c r="AW170" s="176"/>
      <c r="AX170" s="176"/>
      <c r="AY170" s="176"/>
      <c r="AZ170" s="176"/>
      <c r="BA170" s="176"/>
      <c r="BB170" s="176"/>
      <c r="BC170" s="176"/>
      <c r="BD170" s="176"/>
      <c r="BE170" s="176"/>
      <c r="BF170" s="176"/>
      <c r="BG170" s="176"/>
      <c r="BH170" s="176"/>
      <c r="BI170" s="176"/>
      <c r="BJ170" s="176"/>
      <c r="BK170" s="176"/>
      <c r="BL170" s="176"/>
      <c r="BM170" s="176"/>
      <c r="BN170" s="176"/>
      <c r="BO170" s="176"/>
      <c r="BP170" s="176"/>
      <c r="BQ170" s="176"/>
      <c r="BR170" s="176"/>
      <c r="BS170" s="176"/>
      <c r="BT170" s="176"/>
    </row>
    <row r="171" ht="22.5" customHeight="1">
      <c r="A171" s="176"/>
      <c r="B171" s="461"/>
      <c r="C171" s="461"/>
      <c r="D171" s="461"/>
      <c r="E171" s="461"/>
      <c r="F171" s="461"/>
      <c r="G171" s="461"/>
      <c r="H171" s="461"/>
      <c r="I171" s="461"/>
      <c r="J171" s="461"/>
      <c r="K171" s="461"/>
      <c r="L171" s="461"/>
      <c r="N171" s="461"/>
      <c r="O171" s="461"/>
      <c r="P171" s="472"/>
      <c r="Q171" s="476"/>
      <c r="R171" s="461"/>
      <c r="S171" s="461"/>
      <c r="T171" s="461"/>
      <c r="U171" s="461"/>
      <c r="V171" s="176"/>
      <c r="W171" s="176"/>
      <c r="X171" s="176"/>
      <c r="Y171" s="176"/>
      <c r="Z171" s="176"/>
      <c r="AA171" s="176"/>
      <c r="AB171" s="176"/>
      <c r="AC171" s="176"/>
      <c r="AD171" s="176"/>
      <c r="AE171" s="176"/>
      <c r="AF171" s="176"/>
      <c r="AG171" s="176"/>
      <c r="AH171" s="176"/>
      <c r="AI171" s="176"/>
      <c r="AJ171" s="176"/>
      <c r="AK171" s="176"/>
      <c r="AL171" s="176"/>
      <c r="AM171" s="176"/>
      <c r="AN171" s="176"/>
      <c r="AO171" s="176"/>
      <c r="AP171" s="176"/>
      <c r="AQ171" s="176"/>
      <c r="AR171" s="176"/>
      <c r="AS171" s="176"/>
      <c r="AT171" s="176"/>
      <c r="AU171" s="176"/>
      <c r="AV171" s="176"/>
      <c r="AW171" s="176"/>
      <c r="AX171" s="176"/>
      <c r="AY171" s="176"/>
      <c r="AZ171" s="176"/>
      <c r="BA171" s="176"/>
      <c r="BB171" s="176"/>
      <c r="BC171" s="176"/>
      <c r="BD171" s="176"/>
      <c r="BE171" s="176"/>
      <c r="BF171" s="176"/>
      <c r="BG171" s="176"/>
      <c r="BH171" s="176"/>
      <c r="BI171" s="176"/>
      <c r="BJ171" s="176"/>
      <c r="BK171" s="176"/>
      <c r="BL171" s="176"/>
      <c r="BM171" s="176"/>
      <c r="BN171" s="176"/>
      <c r="BO171" s="176"/>
      <c r="BP171" s="176"/>
      <c r="BQ171" s="176"/>
      <c r="BR171" s="176"/>
      <c r="BS171" s="176"/>
      <c r="BT171" s="176"/>
    </row>
    <row r="172" ht="22.5" customHeight="1">
      <c r="A172" s="176"/>
      <c r="B172" s="461"/>
      <c r="C172" s="461"/>
      <c r="D172" s="461"/>
      <c r="E172" s="461"/>
      <c r="F172" s="461"/>
      <c r="G172" s="461"/>
      <c r="H172" s="461"/>
      <c r="I172" s="461"/>
      <c r="J172" s="461"/>
      <c r="K172" s="461"/>
      <c r="L172" s="461"/>
      <c r="N172" s="461"/>
      <c r="O172" s="461"/>
      <c r="P172" s="472"/>
      <c r="Q172" s="476"/>
      <c r="R172" s="461"/>
      <c r="S172" s="461"/>
      <c r="T172" s="461"/>
      <c r="U172" s="461"/>
      <c r="V172" s="176"/>
      <c r="W172" s="176"/>
      <c r="X172" s="176"/>
      <c r="Y172" s="176"/>
      <c r="Z172" s="176"/>
      <c r="AA172" s="176"/>
      <c r="AB172" s="176"/>
      <c r="AC172" s="176"/>
      <c r="AD172" s="176"/>
      <c r="AE172" s="176"/>
      <c r="AF172" s="176"/>
      <c r="AG172" s="176"/>
      <c r="AH172" s="176"/>
      <c r="AI172" s="176"/>
      <c r="AJ172" s="176"/>
      <c r="AK172" s="176"/>
      <c r="AL172" s="176"/>
      <c r="AM172" s="176"/>
      <c r="AN172" s="176"/>
      <c r="AO172" s="176"/>
      <c r="AP172" s="176"/>
      <c r="AQ172" s="176"/>
      <c r="AR172" s="176"/>
      <c r="AS172" s="176"/>
      <c r="AT172" s="176"/>
      <c r="AU172" s="176"/>
      <c r="AV172" s="176"/>
      <c r="AW172" s="176"/>
      <c r="AX172" s="176"/>
      <c r="AY172" s="176"/>
      <c r="AZ172" s="176"/>
      <c r="BA172" s="176"/>
      <c r="BB172" s="176"/>
      <c r="BC172" s="176"/>
      <c r="BD172" s="176"/>
      <c r="BE172" s="176"/>
      <c r="BF172" s="176"/>
      <c r="BG172" s="176"/>
      <c r="BH172" s="176"/>
      <c r="BI172" s="176"/>
      <c r="BJ172" s="176"/>
      <c r="BK172" s="176"/>
      <c r="BL172" s="176"/>
      <c r="BM172" s="176"/>
      <c r="BN172" s="176"/>
      <c r="BO172" s="176"/>
      <c r="BP172" s="176"/>
      <c r="BQ172" s="176"/>
      <c r="BR172" s="176"/>
      <c r="BS172" s="176"/>
      <c r="BT172" s="176"/>
    </row>
    <row r="173" ht="22.5" customHeight="1">
      <c r="A173" s="176"/>
      <c r="B173" s="461"/>
      <c r="C173" s="461"/>
      <c r="D173" s="461"/>
      <c r="E173" s="461"/>
      <c r="F173" s="461"/>
      <c r="G173" s="461"/>
      <c r="H173" s="461"/>
      <c r="I173" s="461"/>
      <c r="J173" s="461"/>
      <c r="L173" s="461"/>
      <c r="N173" s="461"/>
      <c r="O173" s="461"/>
      <c r="P173" s="472"/>
      <c r="Q173" s="476"/>
      <c r="R173" s="461"/>
      <c r="S173" s="461"/>
      <c r="T173" s="461"/>
      <c r="U173" s="461"/>
      <c r="V173" s="176"/>
      <c r="W173" s="176"/>
      <c r="X173" s="176"/>
      <c r="Y173" s="176"/>
      <c r="Z173" s="176"/>
      <c r="AA173" s="176"/>
      <c r="AB173" s="176"/>
      <c r="AC173" s="176"/>
      <c r="AD173" s="176"/>
      <c r="AE173" s="176"/>
      <c r="AF173" s="176"/>
      <c r="AG173" s="176"/>
      <c r="AH173" s="176"/>
      <c r="AI173" s="176"/>
      <c r="AJ173" s="176"/>
      <c r="AK173" s="176"/>
      <c r="AL173" s="176"/>
      <c r="AM173" s="176"/>
      <c r="AN173" s="176"/>
      <c r="AO173" s="176"/>
      <c r="AP173" s="176"/>
      <c r="AQ173" s="176"/>
      <c r="AR173" s="176"/>
      <c r="AS173" s="176"/>
      <c r="AT173" s="176"/>
      <c r="AU173" s="176"/>
      <c r="AV173" s="176"/>
      <c r="AW173" s="176"/>
      <c r="AX173" s="176"/>
      <c r="AY173" s="176"/>
      <c r="AZ173" s="176"/>
      <c r="BA173" s="176"/>
      <c r="BB173" s="176"/>
      <c r="BC173" s="176"/>
      <c r="BD173" s="176"/>
      <c r="BE173" s="176"/>
      <c r="BF173" s="176"/>
      <c r="BG173" s="176"/>
      <c r="BH173" s="176"/>
      <c r="BI173" s="176"/>
      <c r="BJ173" s="176"/>
      <c r="BK173" s="176"/>
      <c r="BL173" s="176"/>
      <c r="BM173" s="176"/>
      <c r="BN173" s="176"/>
      <c r="BO173" s="176"/>
      <c r="BP173" s="176"/>
      <c r="BQ173" s="176"/>
      <c r="BR173" s="176"/>
      <c r="BS173" s="176"/>
      <c r="BT173" s="176"/>
    </row>
    <row r="174" ht="22.5" customHeight="1">
      <c r="A174" s="176"/>
      <c r="B174" s="461"/>
      <c r="C174" s="461"/>
      <c r="D174" s="461"/>
      <c r="E174" s="461"/>
      <c r="F174" s="461"/>
      <c r="G174" s="461"/>
      <c r="H174" s="462"/>
      <c r="I174" s="462"/>
      <c r="J174" s="462">
        <v>2019.0</v>
      </c>
      <c r="K174" s="464"/>
      <c r="L174" s="461"/>
      <c r="N174" s="461"/>
      <c r="O174" s="461"/>
      <c r="P174" s="472"/>
      <c r="Q174" s="476"/>
      <c r="R174" s="461"/>
      <c r="S174" s="461"/>
      <c r="T174" s="461"/>
      <c r="U174" s="461"/>
      <c r="V174" s="176"/>
      <c r="W174" s="176"/>
      <c r="X174" s="176"/>
      <c r="Y174" s="176"/>
      <c r="Z174" s="176"/>
      <c r="AA174" s="176"/>
      <c r="AB174" s="176"/>
      <c r="AC174" s="176"/>
      <c r="AD174" s="176"/>
      <c r="AE174" s="176"/>
      <c r="AF174" s="176"/>
      <c r="AG174" s="176"/>
      <c r="AH174" s="176"/>
      <c r="AI174" s="176"/>
      <c r="AJ174" s="176"/>
      <c r="AK174" s="176"/>
      <c r="AL174" s="176"/>
      <c r="AM174" s="176"/>
      <c r="AN174" s="176"/>
      <c r="AO174" s="176"/>
      <c r="AP174" s="176"/>
      <c r="AQ174" s="176"/>
      <c r="AR174" s="176"/>
      <c r="AS174" s="176"/>
      <c r="AT174" s="176"/>
      <c r="AU174" s="176"/>
      <c r="AV174" s="176"/>
      <c r="AW174" s="176"/>
      <c r="AX174" s="176"/>
      <c r="AY174" s="176"/>
      <c r="AZ174" s="176"/>
      <c r="BA174" s="176"/>
      <c r="BB174" s="176"/>
      <c r="BC174" s="176"/>
      <c r="BD174" s="176"/>
      <c r="BE174" s="176"/>
      <c r="BF174" s="176"/>
      <c r="BG174" s="176"/>
      <c r="BH174" s="176"/>
      <c r="BI174" s="176"/>
      <c r="BJ174" s="176"/>
      <c r="BK174" s="176"/>
      <c r="BL174" s="176"/>
      <c r="BM174" s="176"/>
      <c r="BN174" s="176"/>
      <c r="BO174" s="176"/>
      <c r="BP174" s="176"/>
      <c r="BQ174" s="176"/>
      <c r="BR174" s="176"/>
      <c r="BS174" s="176"/>
      <c r="BT174" s="176"/>
    </row>
    <row r="175" ht="22.5" customHeight="1">
      <c r="A175" s="176"/>
      <c r="B175" s="461"/>
      <c r="C175" s="461"/>
      <c r="D175" s="461"/>
      <c r="E175" s="461"/>
      <c r="F175" s="461"/>
      <c r="G175" s="461"/>
      <c r="H175" s="461"/>
      <c r="I175" s="461"/>
      <c r="J175" s="461"/>
      <c r="K175" s="461"/>
      <c r="L175" s="461"/>
      <c r="N175" s="461"/>
      <c r="O175" s="461"/>
      <c r="P175" s="472"/>
      <c r="Q175" s="476"/>
      <c r="R175" s="461"/>
      <c r="S175" s="461"/>
      <c r="T175" s="461"/>
      <c r="U175" s="461"/>
      <c r="V175" s="176"/>
      <c r="W175" s="176"/>
      <c r="X175" s="176"/>
      <c r="Y175" s="176"/>
      <c r="Z175" s="176"/>
      <c r="AA175" s="176"/>
      <c r="AB175" s="176"/>
      <c r="AC175" s="176"/>
      <c r="AD175" s="176"/>
      <c r="AE175" s="176"/>
      <c r="AF175" s="176"/>
      <c r="AG175" s="176"/>
      <c r="AH175" s="176"/>
      <c r="AI175" s="176"/>
      <c r="AJ175" s="176"/>
      <c r="AK175" s="176"/>
      <c r="AL175" s="176"/>
      <c r="AM175" s="176"/>
      <c r="AN175" s="176"/>
      <c r="AO175" s="176"/>
      <c r="AP175" s="176"/>
      <c r="AQ175" s="176"/>
      <c r="AR175" s="176"/>
      <c r="AS175" s="176"/>
      <c r="AT175" s="176"/>
      <c r="AU175" s="176"/>
      <c r="AV175" s="176"/>
      <c r="AW175" s="176"/>
      <c r="AX175" s="176"/>
      <c r="AY175" s="176"/>
      <c r="AZ175" s="176"/>
      <c r="BA175" s="176"/>
      <c r="BB175" s="176"/>
      <c r="BC175" s="176"/>
      <c r="BD175" s="176"/>
      <c r="BE175" s="176"/>
      <c r="BF175" s="176"/>
      <c r="BG175" s="176"/>
      <c r="BH175" s="176"/>
      <c r="BI175" s="176"/>
      <c r="BJ175" s="176"/>
      <c r="BK175" s="176"/>
      <c r="BL175" s="176"/>
      <c r="BM175" s="176"/>
      <c r="BN175" s="176"/>
      <c r="BO175" s="176"/>
      <c r="BP175" s="176"/>
      <c r="BQ175" s="176"/>
      <c r="BR175" s="176"/>
      <c r="BS175" s="176"/>
      <c r="BT175" s="176"/>
    </row>
    <row r="176" ht="22.5" customHeight="1">
      <c r="A176" s="176"/>
      <c r="B176" s="461"/>
      <c r="C176" s="461"/>
      <c r="D176" s="461"/>
      <c r="E176" s="461"/>
      <c r="F176" s="461"/>
      <c r="G176" s="461"/>
      <c r="H176" s="461"/>
      <c r="I176" s="461"/>
      <c r="J176" s="461"/>
      <c r="K176" s="461"/>
      <c r="L176" s="461"/>
      <c r="N176" s="461"/>
      <c r="O176" s="461"/>
      <c r="P176" s="472"/>
      <c r="Q176" s="476"/>
      <c r="R176" s="461"/>
      <c r="S176" s="461"/>
      <c r="T176" s="461"/>
      <c r="U176" s="461"/>
      <c r="V176" s="176"/>
      <c r="W176" s="176"/>
      <c r="X176" s="176"/>
      <c r="Y176" s="176"/>
      <c r="Z176" s="176"/>
      <c r="AA176" s="176"/>
      <c r="AB176" s="176"/>
      <c r="AC176" s="176"/>
      <c r="AD176" s="176"/>
      <c r="AE176" s="176"/>
      <c r="AF176" s="176"/>
      <c r="AG176" s="176"/>
      <c r="AH176" s="176"/>
      <c r="AI176" s="176"/>
      <c r="AJ176" s="176"/>
      <c r="AK176" s="176"/>
      <c r="AL176" s="176"/>
      <c r="AM176" s="176"/>
      <c r="AN176" s="176"/>
      <c r="AO176" s="176"/>
      <c r="AP176" s="176"/>
      <c r="AQ176" s="176"/>
      <c r="AR176" s="176"/>
      <c r="AS176" s="176"/>
      <c r="AT176" s="176"/>
      <c r="AU176" s="176"/>
      <c r="AV176" s="176"/>
      <c r="AW176" s="176"/>
      <c r="AX176" s="176"/>
      <c r="AY176" s="176"/>
      <c r="AZ176" s="176"/>
      <c r="BA176" s="176"/>
      <c r="BB176" s="176"/>
      <c r="BC176" s="176"/>
      <c r="BD176" s="176"/>
      <c r="BE176" s="176"/>
      <c r="BF176" s="176"/>
      <c r="BG176" s="176"/>
      <c r="BH176" s="176"/>
      <c r="BI176" s="176"/>
      <c r="BJ176" s="176"/>
      <c r="BK176" s="176"/>
      <c r="BL176" s="176"/>
      <c r="BM176" s="176"/>
      <c r="BN176" s="176"/>
      <c r="BO176" s="176"/>
      <c r="BP176" s="176"/>
      <c r="BQ176" s="176"/>
      <c r="BR176" s="176"/>
      <c r="BS176" s="176"/>
      <c r="BT176" s="176"/>
    </row>
    <row r="177" ht="22.5" customHeight="1">
      <c r="A177" s="176"/>
      <c r="B177" s="461"/>
      <c r="C177" s="461"/>
      <c r="D177" s="461"/>
      <c r="E177" s="461"/>
      <c r="F177" s="461"/>
      <c r="G177" s="461"/>
      <c r="H177" s="461"/>
      <c r="I177" s="461"/>
      <c r="J177" s="461"/>
      <c r="K177" s="461"/>
      <c r="L177" s="461"/>
      <c r="N177" s="461"/>
      <c r="O177" s="461"/>
      <c r="P177" s="472"/>
      <c r="Q177" s="476"/>
      <c r="R177" s="461"/>
      <c r="S177" s="461"/>
      <c r="T177" s="461"/>
      <c r="U177" s="461"/>
      <c r="V177" s="176"/>
      <c r="W177" s="176"/>
      <c r="X177" s="176"/>
      <c r="Y177" s="176"/>
      <c r="Z177" s="176"/>
      <c r="AA177" s="176"/>
      <c r="AB177" s="176"/>
      <c r="AC177" s="176"/>
      <c r="AD177" s="176"/>
      <c r="AE177" s="176"/>
      <c r="AF177" s="176"/>
      <c r="AG177" s="176"/>
      <c r="AH177" s="176"/>
      <c r="AI177" s="176"/>
      <c r="AJ177" s="176"/>
      <c r="AK177" s="176"/>
      <c r="AL177" s="176"/>
      <c r="AM177" s="176"/>
      <c r="AN177" s="176"/>
      <c r="AO177" s="176"/>
      <c r="AP177" s="176"/>
      <c r="AQ177" s="176"/>
      <c r="AR177" s="176"/>
      <c r="AS177" s="176"/>
      <c r="AT177" s="176"/>
      <c r="AU177" s="176"/>
      <c r="AV177" s="176"/>
      <c r="AW177" s="176"/>
      <c r="AX177" s="176"/>
      <c r="AY177" s="176"/>
      <c r="AZ177" s="176"/>
      <c r="BA177" s="176"/>
      <c r="BB177" s="176"/>
      <c r="BC177" s="176"/>
      <c r="BD177" s="176"/>
      <c r="BE177" s="176"/>
      <c r="BF177" s="176"/>
      <c r="BG177" s="176"/>
      <c r="BH177" s="176"/>
      <c r="BI177" s="176"/>
      <c r="BJ177" s="176"/>
      <c r="BK177" s="176"/>
      <c r="BL177" s="176"/>
      <c r="BM177" s="176"/>
      <c r="BN177" s="176"/>
      <c r="BO177" s="176"/>
      <c r="BP177" s="176"/>
      <c r="BQ177" s="176"/>
      <c r="BR177" s="176"/>
      <c r="BS177" s="176"/>
      <c r="BT177" s="176"/>
    </row>
    <row r="178" ht="22.5" customHeight="1">
      <c r="A178" s="176"/>
      <c r="B178" s="461"/>
      <c r="C178" s="461"/>
      <c r="D178" s="461"/>
      <c r="E178" s="461"/>
      <c r="F178" s="461"/>
      <c r="G178" s="461"/>
      <c r="H178" s="461"/>
      <c r="I178" s="461"/>
      <c r="J178" s="461"/>
      <c r="K178" s="461"/>
      <c r="L178" s="461"/>
      <c r="N178" s="461"/>
      <c r="O178" s="461"/>
      <c r="P178" s="472"/>
      <c r="Q178" s="476"/>
      <c r="R178" s="461"/>
      <c r="S178" s="461"/>
      <c r="T178" s="461"/>
      <c r="U178" s="461"/>
      <c r="V178" s="176"/>
      <c r="W178" s="176"/>
      <c r="X178" s="176"/>
      <c r="Y178" s="176"/>
      <c r="Z178" s="176"/>
      <c r="AA178" s="176"/>
      <c r="AB178" s="176"/>
      <c r="AC178" s="176"/>
      <c r="AD178" s="176"/>
      <c r="AE178" s="176"/>
      <c r="AF178" s="176"/>
      <c r="AG178" s="176"/>
      <c r="AH178" s="176"/>
      <c r="AI178" s="176"/>
      <c r="AJ178" s="176"/>
      <c r="AK178" s="176"/>
      <c r="AL178" s="176"/>
      <c r="AM178" s="176"/>
      <c r="AN178" s="176"/>
      <c r="AO178" s="176"/>
      <c r="AP178" s="176"/>
      <c r="AQ178" s="176"/>
      <c r="AR178" s="176"/>
      <c r="AS178" s="176"/>
      <c r="AT178" s="176"/>
      <c r="AU178" s="176"/>
      <c r="AV178" s="176"/>
      <c r="AW178" s="176"/>
      <c r="AX178" s="176"/>
      <c r="AY178" s="176"/>
      <c r="AZ178" s="176"/>
      <c r="BA178" s="176"/>
      <c r="BB178" s="176"/>
      <c r="BC178" s="176"/>
      <c r="BD178" s="176"/>
      <c r="BE178" s="176"/>
      <c r="BF178" s="176"/>
      <c r="BG178" s="176"/>
      <c r="BH178" s="176"/>
      <c r="BI178" s="176"/>
      <c r="BJ178" s="176"/>
      <c r="BK178" s="176"/>
      <c r="BL178" s="176"/>
      <c r="BM178" s="176"/>
      <c r="BN178" s="176"/>
      <c r="BO178" s="176"/>
      <c r="BP178" s="176"/>
      <c r="BQ178" s="176"/>
      <c r="BR178" s="176"/>
      <c r="BS178" s="176"/>
      <c r="BT178" s="176"/>
    </row>
    <row r="179" ht="22.5" customHeight="1">
      <c r="A179" s="176"/>
      <c r="B179" s="461"/>
      <c r="C179" s="461"/>
      <c r="D179" s="461"/>
      <c r="E179" s="461"/>
      <c r="F179" s="461"/>
      <c r="G179" s="461"/>
      <c r="H179" s="461"/>
      <c r="I179" s="461"/>
      <c r="J179" s="461"/>
      <c r="K179" s="461"/>
      <c r="L179" s="461"/>
      <c r="N179" s="461"/>
      <c r="O179" s="461"/>
      <c r="P179" s="472"/>
      <c r="Q179" s="476"/>
      <c r="R179" s="461"/>
      <c r="S179" s="461"/>
      <c r="T179" s="461"/>
      <c r="U179" s="461"/>
      <c r="V179" s="176"/>
      <c r="W179" s="176"/>
      <c r="X179" s="176"/>
      <c r="Y179" s="176"/>
      <c r="Z179" s="176"/>
      <c r="AA179" s="176"/>
      <c r="AB179" s="176"/>
      <c r="AC179" s="176"/>
      <c r="AD179" s="176"/>
      <c r="AE179" s="176"/>
      <c r="AF179" s="176"/>
      <c r="AG179" s="176"/>
      <c r="AH179" s="176"/>
      <c r="AI179" s="176"/>
      <c r="AJ179" s="176"/>
      <c r="AK179" s="176"/>
      <c r="AL179" s="176"/>
      <c r="AM179" s="176"/>
      <c r="AN179" s="176"/>
      <c r="AO179" s="176"/>
      <c r="AP179" s="176"/>
      <c r="AQ179" s="176"/>
      <c r="AR179" s="176"/>
      <c r="AS179" s="176"/>
      <c r="AT179" s="176"/>
      <c r="AU179" s="176"/>
      <c r="AV179" s="176"/>
      <c r="AW179" s="176"/>
      <c r="AX179" s="176"/>
      <c r="AY179" s="176"/>
      <c r="AZ179" s="176"/>
      <c r="BA179" s="176"/>
      <c r="BB179" s="176"/>
      <c r="BC179" s="176"/>
      <c r="BD179" s="176"/>
      <c r="BE179" s="176"/>
      <c r="BF179" s="176"/>
      <c r="BG179" s="176"/>
      <c r="BH179" s="176"/>
      <c r="BI179" s="176"/>
      <c r="BJ179" s="176"/>
      <c r="BK179" s="176"/>
      <c r="BL179" s="176"/>
      <c r="BM179" s="176"/>
      <c r="BN179" s="176"/>
      <c r="BO179" s="176"/>
      <c r="BP179" s="176"/>
      <c r="BQ179" s="176"/>
      <c r="BR179" s="176"/>
      <c r="BS179" s="176"/>
      <c r="BT179" s="176"/>
    </row>
    <row r="180" ht="22.5" customHeight="1">
      <c r="A180" s="176"/>
      <c r="B180" s="461"/>
      <c r="C180" s="461"/>
      <c r="D180" s="461"/>
      <c r="E180" s="461"/>
      <c r="F180" s="461"/>
      <c r="G180" s="461"/>
      <c r="H180" s="461"/>
      <c r="I180" s="461"/>
      <c r="J180" s="461"/>
      <c r="K180" s="461"/>
      <c r="L180" s="461"/>
      <c r="N180" s="461"/>
      <c r="O180" s="461"/>
      <c r="P180" s="472"/>
      <c r="Q180" s="476"/>
      <c r="R180" s="461"/>
      <c r="S180" s="461"/>
      <c r="T180" s="461"/>
      <c r="U180" s="461"/>
      <c r="V180" s="176"/>
      <c r="W180" s="176"/>
      <c r="X180" s="176"/>
      <c r="Y180" s="176"/>
      <c r="Z180" s="176"/>
      <c r="AA180" s="176"/>
      <c r="AB180" s="176"/>
      <c r="AC180" s="176"/>
      <c r="AD180" s="176"/>
      <c r="AE180" s="176"/>
      <c r="AF180" s="176"/>
      <c r="AG180" s="176"/>
      <c r="AH180" s="176"/>
      <c r="AI180" s="176"/>
      <c r="AJ180" s="176"/>
      <c r="AK180" s="176"/>
      <c r="AL180" s="176"/>
      <c r="AM180" s="176"/>
      <c r="AN180" s="176"/>
      <c r="AO180" s="176"/>
      <c r="AP180" s="176"/>
      <c r="AQ180" s="176"/>
      <c r="AR180" s="176"/>
      <c r="AS180" s="176"/>
      <c r="AT180" s="176"/>
      <c r="AU180" s="176"/>
      <c r="AV180" s="176"/>
      <c r="AW180" s="176"/>
      <c r="AX180" s="176"/>
      <c r="AY180" s="176"/>
      <c r="AZ180" s="176"/>
      <c r="BA180" s="176"/>
      <c r="BB180" s="176"/>
      <c r="BC180" s="176"/>
      <c r="BD180" s="176"/>
      <c r="BE180" s="176"/>
      <c r="BF180" s="176"/>
      <c r="BG180" s="176"/>
      <c r="BH180" s="176"/>
      <c r="BI180" s="176"/>
      <c r="BJ180" s="176"/>
      <c r="BK180" s="176"/>
      <c r="BL180" s="176"/>
      <c r="BM180" s="176"/>
      <c r="BN180" s="176"/>
      <c r="BO180" s="176"/>
      <c r="BP180" s="176"/>
      <c r="BQ180" s="176"/>
      <c r="BR180" s="176"/>
      <c r="BS180" s="176"/>
      <c r="BT180" s="176"/>
    </row>
    <row r="181" ht="22.5" customHeight="1">
      <c r="A181" s="176"/>
      <c r="B181" s="461"/>
      <c r="C181" s="461"/>
      <c r="D181" s="461"/>
      <c r="E181" s="461"/>
      <c r="F181" s="461"/>
      <c r="G181" s="461"/>
      <c r="H181" s="461"/>
      <c r="I181" s="461"/>
      <c r="J181" s="461"/>
      <c r="K181" s="461"/>
      <c r="L181" s="461"/>
      <c r="N181" s="461"/>
      <c r="O181" s="461"/>
      <c r="P181" s="472"/>
      <c r="Q181" s="476"/>
      <c r="R181" s="461"/>
      <c r="S181" s="461"/>
      <c r="T181" s="461"/>
      <c r="U181" s="461"/>
      <c r="V181" s="176"/>
      <c r="W181" s="176"/>
      <c r="X181" s="176"/>
      <c r="Y181" s="176"/>
      <c r="Z181" s="176"/>
      <c r="AA181" s="176"/>
      <c r="AB181" s="176"/>
      <c r="AC181" s="176"/>
      <c r="AD181" s="176"/>
      <c r="AE181" s="176"/>
      <c r="AF181" s="176"/>
      <c r="AG181" s="176"/>
      <c r="AH181" s="176"/>
      <c r="AI181" s="176"/>
      <c r="AJ181" s="176"/>
      <c r="AK181" s="176"/>
      <c r="AL181" s="176"/>
      <c r="AM181" s="176"/>
      <c r="AN181" s="176"/>
      <c r="AO181" s="176"/>
      <c r="AP181" s="176"/>
      <c r="AQ181" s="176"/>
      <c r="AR181" s="176"/>
      <c r="AS181" s="176"/>
      <c r="AT181" s="176"/>
      <c r="AU181" s="176"/>
      <c r="AV181" s="176"/>
      <c r="AW181" s="176"/>
      <c r="AX181" s="176"/>
      <c r="AY181" s="176"/>
      <c r="AZ181" s="176"/>
      <c r="BA181" s="176"/>
      <c r="BB181" s="176"/>
      <c r="BC181" s="176"/>
      <c r="BD181" s="176"/>
      <c r="BE181" s="176"/>
      <c r="BF181" s="176"/>
      <c r="BG181" s="176"/>
      <c r="BH181" s="176"/>
      <c r="BI181" s="176"/>
      <c r="BJ181" s="176"/>
      <c r="BK181" s="176"/>
      <c r="BL181" s="176"/>
      <c r="BM181" s="176"/>
      <c r="BN181" s="176"/>
      <c r="BO181" s="176"/>
      <c r="BP181" s="176"/>
      <c r="BQ181" s="176"/>
      <c r="BR181" s="176"/>
      <c r="BS181" s="176"/>
      <c r="BT181" s="176"/>
    </row>
    <row r="182" ht="22.5" customHeight="1">
      <c r="A182" s="134">
        <v>2019.0</v>
      </c>
      <c r="B182" s="464"/>
      <c r="C182" s="461"/>
      <c r="D182" s="461"/>
      <c r="E182" s="461"/>
      <c r="F182" s="461"/>
      <c r="G182" s="461"/>
      <c r="H182" s="461"/>
      <c r="I182" s="461"/>
      <c r="J182" s="461"/>
      <c r="K182" s="461"/>
      <c r="L182" s="461"/>
      <c r="N182" s="461"/>
      <c r="O182" s="461"/>
      <c r="P182" s="472"/>
      <c r="Q182" s="476"/>
      <c r="R182" s="461"/>
      <c r="S182" s="461"/>
      <c r="T182" s="461"/>
      <c r="U182" s="461"/>
      <c r="V182" s="176"/>
      <c r="W182" s="176"/>
      <c r="X182" s="176"/>
      <c r="Y182" s="176"/>
      <c r="Z182" s="176"/>
      <c r="AA182" s="176"/>
      <c r="AB182" s="176"/>
      <c r="AC182" s="176"/>
      <c r="AD182" s="176"/>
      <c r="AE182" s="176"/>
      <c r="AF182" s="176"/>
      <c r="AG182" s="176"/>
      <c r="AH182" s="176"/>
      <c r="AI182" s="176"/>
      <c r="AJ182" s="176"/>
      <c r="AK182" s="176"/>
      <c r="AL182" s="176"/>
      <c r="AM182" s="176"/>
      <c r="AN182" s="176"/>
      <c r="AO182" s="176"/>
      <c r="AP182" s="176"/>
      <c r="AQ182" s="176"/>
      <c r="AR182" s="176"/>
      <c r="AS182" s="176"/>
      <c r="AT182" s="176"/>
      <c r="AU182" s="176"/>
      <c r="AV182" s="176"/>
      <c r="AW182" s="176"/>
      <c r="AX182" s="176"/>
      <c r="AY182" s="176"/>
      <c r="AZ182" s="176"/>
      <c r="BA182" s="176"/>
      <c r="BB182" s="176"/>
      <c r="BC182" s="176"/>
      <c r="BD182" s="176"/>
      <c r="BE182" s="176"/>
      <c r="BF182" s="176"/>
      <c r="BG182" s="176"/>
      <c r="BH182" s="176"/>
      <c r="BI182" s="176"/>
      <c r="BJ182" s="176"/>
      <c r="BK182" s="176"/>
      <c r="BL182" s="176"/>
      <c r="BM182" s="176"/>
      <c r="BN182" s="176"/>
      <c r="BO182" s="176"/>
      <c r="BP182" s="176"/>
      <c r="BQ182" s="176"/>
      <c r="BR182" s="176"/>
      <c r="BS182" s="176"/>
      <c r="BT182" s="176"/>
    </row>
    <row r="183" ht="22.5" customHeight="1">
      <c r="A183" s="176"/>
      <c r="B183" s="461"/>
      <c r="C183" s="461"/>
      <c r="D183" s="461"/>
      <c r="E183" s="461"/>
      <c r="F183" s="461"/>
      <c r="G183" s="461"/>
      <c r="H183" s="461"/>
      <c r="I183" s="461"/>
      <c r="J183" s="461"/>
      <c r="K183" s="461"/>
      <c r="L183" s="461"/>
      <c r="N183" s="461"/>
      <c r="O183" s="461"/>
      <c r="P183" s="472"/>
      <c r="Q183" s="476"/>
      <c r="R183" s="461"/>
      <c r="S183" s="461"/>
      <c r="T183" s="461"/>
      <c r="U183" s="461"/>
      <c r="V183" s="176"/>
      <c r="W183" s="176"/>
      <c r="X183" s="176"/>
      <c r="Y183" s="176"/>
      <c r="Z183" s="176"/>
      <c r="AA183" s="176"/>
      <c r="AB183" s="176"/>
      <c r="AC183" s="176"/>
      <c r="AD183" s="176"/>
      <c r="AE183" s="176"/>
      <c r="AF183" s="176"/>
      <c r="AG183" s="176"/>
      <c r="AH183" s="176"/>
      <c r="AI183" s="176"/>
      <c r="AJ183" s="176"/>
      <c r="AK183" s="176"/>
      <c r="AL183" s="176"/>
      <c r="AM183" s="176"/>
      <c r="AN183" s="176"/>
      <c r="AO183" s="176"/>
      <c r="AP183" s="176"/>
      <c r="AQ183" s="176"/>
      <c r="AR183" s="176"/>
      <c r="AS183" s="176"/>
      <c r="AT183" s="176"/>
      <c r="AU183" s="176"/>
      <c r="AV183" s="176"/>
      <c r="AW183" s="176"/>
      <c r="AX183" s="176"/>
      <c r="AY183" s="176"/>
      <c r="AZ183" s="176"/>
      <c r="BA183" s="176"/>
      <c r="BB183" s="176"/>
      <c r="BC183" s="176"/>
      <c r="BD183" s="176"/>
      <c r="BE183" s="176"/>
      <c r="BF183" s="176"/>
      <c r="BG183" s="176"/>
      <c r="BH183" s="176"/>
      <c r="BI183" s="176"/>
      <c r="BJ183" s="176"/>
      <c r="BK183" s="176"/>
      <c r="BL183" s="176"/>
      <c r="BM183" s="176"/>
      <c r="BN183" s="176"/>
      <c r="BO183" s="176"/>
      <c r="BP183" s="176"/>
      <c r="BQ183" s="176"/>
      <c r="BR183" s="176"/>
      <c r="BS183" s="176"/>
      <c r="BT183" s="176"/>
    </row>
    <row r="184" ht="22.5" customHeight="1">
      <c r="A184" s="176"/>
      <c r="B184" s="461"/>
      <c r="C184" s="461"/>
      <c r="D184" s="461"/>
      <c r="E184" s="461"/>
      <c r="F184" s="461"/>
      <c r="G184" s="461"/>
      <c r="H184" s="461"/>
      <c r="I184" s="461"/>
      <c r="J184" s="461"/>
      <c r="K184" s="461"/>
      <c r="L184" s="461"/>
      <c r="N184" s="461"/>
      <c r="O184" s="461"/>
      <c r="P184" s="472"/>
      <c r="Q184" s="476"/>
      <c r="R184" s="461"/>
      <c r="S184" s="461"/>
      <c r="T184" s="461"/>
      <c r="U184" s="461"/>
      <c r="V184" s="176"/>
      <c r="W184" s="176"/>
      <c r="X184" s="176"/>
      <c r="Y184" s="176"/>
      <c r="Z184" s="176"/>
      <c r="AA184" s="176"/>
      <c r="AB184" s="176"/>
      <c r="AC184" s="176"/>
      <c r="AD184" s="176"/>
      <c r="AE184" s="176"/>
      <c r="AF184" s="176"/>
      <c r="AG184" s="176"/>
      <c r="AH184" s="176"/>
      <c r="AI184" s="176"/>
      <c r="AJ184" s="176"/>
      <c r="AK184" s="176"/>
      <c r="AL184" s="176"/>
      <c r="AM184" s="176"/>
      <c r="AN184" s="176"/>
      <c r="AO184" s="176"/>
      <c r="AP184" s="176"/>
      <c r="AQ184" s="176"/>
      <c r="AR184" s="176"/>
      <c r="AS184" s="176"/>
      <c r="AT184" s="176"/>
      <c r="AU184" s="176"/>
      <c r="AV184" s="176"/>
      <c r="AW184" s="176"/>
      <c r="AX184" s="176"/>
      <c r="AY184" s="176"/>
      <c r="AZ184" s="176"/>
      <c r="BA184" s="176"/>
      <c r="BB184" s="176"/>
      <c r="BC184" s="176"/>
      <c r="BD184" s="176"/>
      <c r="BE184" s="176"/>
      <c r="BF184" s="176"/>
      <c r="BG184" s="176"/>
      <c r="BH184" s="176"/>
      <c r="BI184" s="176"/>
      <c r="BJ184" s="176"/>
      <c r="BK184" s="176"/>
      <c r="BL184" s="176"/>
      <c r="BM184" s="176"/>
      <c r="BN184" s="176"/>
      <c r="BO184" s="176"/>
      <c r="BP184" s="176"/>
      <c r="BQ184" s="176"/>
      <c r="BR184" s="176"/>
      <c r="BS184" s="176"/>
      <c r="BT184" s="176"/>
    </row>
    <row r="185" ht="22.5" customHeight="1">
      <c r="A185" s="176"/>
      <c r="B185" s="461"/>
      <c r="C185" s="461"/>
      <c r="D185" s="461"/>
      <c r="E185" s="461"/>
      <c r="F185" s="461"/>
      <c r="G185" s="461"/>
      <c r="H185" s="461"/>
      <c r="I185" s="461"/>
      <c r="J185" s="461"/>
      <c r="K185" s="461"/>
      <c r="L185" s="461"/>
      <c r="N185" s="461"/>
      <c r="O185" s="461"/>
      <c r="P185" s="472"/>
      <c r="Q185" s="476"/>
      <c r="R185" s="461"/>
      <c r="S185" s="461"/>
      <c r="T185" s="461"/>
      <c r="U185" s="461"/>
      <c r="V185" s="176"/>
      <c r="W185" s="176"/>
      <c r="X185" s="176"/>
      <c r="Y185" s="176"/>
      <c r="Z185" s="176"/>
      <c r="AA185" s="176"/>
      <c r="AB185" s="176"/>
      <c r="AC185" s="176"/>
      <c r="AD185" s="176"/>
      <c r="AE185" s="176"/>
      <c r="AF185" s="176"/>
      <c r="AG185" s="176"/>
      <c r="AH185" s="176"/>
      <c r="AI185" s="176"/>
      <c r="AJ185" s="176"/>
      <c r="AK185" s="176"/>
      <c r="AL185" s="176"/>
      <c r="AM185" s="176"/>
      <c r="AN185" s="176"/>
      <c r="AO185" s="176"/>
      <c r="AP185" s="176"/>
      <c r="AQ185" s="176"/>
      <c r="AR185" s="176"/>
      <c r="AS185" s="176"/>
      <c r="AT185" s="176"/>
      <c r="AU185" s="176"/>
      <c r="AV185" s="176"/>
      <c r="AW185" s="176"/>
      <c r="AX185" s="176"/>
      <c r="AY185" s="176"/>
      <c r="AZ185" s="176"/>
      <c r="BA185" s="176"/>
      <c r="BB185" s="176"/>
      <c r="BC185" s="176"/>
      <c r="BD185" s="176"/>
      <c r="BE185" s="176"/>
      <c r="BF185" s="176"/>
      <c r="BG185" s="176"/>
      <c r="BH185" s="176"/>
      <c r="BI185" s="176"/>
      <c r="BJ185" s="176"/>
      <c r="BK185" s="176"/>
      <c r="BL185" s="176"/>
      <c r="BM185" s="176"/>
      <c r="BN185" s="176"/>
      <c r="BO185" s="176"/>
      <c r="BP185" s="176"/>
      <c r="BQ185" s="176"/>
      <c r="BR185" s="176"/>
      <c r="BS185" s="176"/>
      <c r="BT185" s="176"/>
    </row>
    <row r="186" ht="22.5" customHeight="1">
      <c r="A186" s="176"/>
      <c r="B186" s="461"/>
      <c r="C186" s="461"/>
      <c r="D186" s="461"/>
      <c r="E186" s="461"/>
      <c r="F186" s="461"/>
      <c r="G186" s="461"/>
      <c r="H186" s="461"/>
      <c r="I186" s="461"/>
      <c r="J186" s="461"/>
      <c r="K186" s="461"/>
      <c r="L186" s="461"/>
      <c r="N186" s="461"/>
      <c r="O186" s="461"/>
      <c r="P186" s="472"/>
      <c r="Q186" s="476"/>
      <c r="R186" s="461"/>
      <c r="S186" s="461"/>
      <c r="T186" s="461"/>
      <c r="U186" s="461"/>
      <c r="V186" s="176"/>
      <c r="W186" s="176"/>
      <c r="X186" s="176"/>
      <c r="Y186" s="176"/>
      <c r="Z186" s="176"/>
      <c r="AA186" s="176"/>
      <c r="AB186" s="176"/>
      <c r="AC186" s="176"/>
      <c r="AD186" s="176"/>
      <c r="AE186" s="176"/>
      <c r="AF186" s="176"/>
      <c r="AG186" s="176"/>
      <c r="AH186" s="176"/>
      <c r="AI186" s="176"/>
      <c r="AJ186" s="176"/>
      <c r="AK186" s="176"/>
      <c r="AL186" s="176"/>
      <c r="AM186" s="176"/>
      <c r="AN186" s="176"/>
      <c r="AO186" s="176"/>
      <c r="AP186" s="176"/>
      <c r="AQ186" s="176"/>
      <c r="AR186" s="176"/>
      <c r="AS186" s="176"/>
      <c r="AT186" s="176"/>
      <c r="AU186" s="176"/>
      <c r="AV186" s="176"/>
      <c r="AW186" s="176"/>
      <c r="AX186" s="176"/>
      <c r="AY186" s="176"/>
      <c r="AZ186" s="176"/>
      <c r="BA186" s="176"/>
      <c r="BB186" s="176"/>
      <c r="BC186" s="176"/>
      <c r="BD186" s="176"/>
      <c r="BE186" s="176"/>
      <c r="BF186" s="176"/>
      <c r="BG186" s="176"/>
      <c r="BH186" s="176"/>
      <c r="BI186" s="176"/>
      <c r="BJ186" s="176"/>
      <c r="BK186" s="176"/>
      <c r="BL186" s="176"/>
      <c r="BM186" s="176"/>
      <c r="BN186" s="176"/>
      <c r="BO186" s="176"/>
      <c r="BP186" s="176"/>
      <c r="BQ186" s="176"/>
      <c r="BR186" s="176"/>
      <c r="BS186" s="176"/>
      <c r="BT186" s="176"/>
    </row>
    <row r="187" ht="22.5" customHeight="1">
      <c r="A187" s="176"/>
      <c r="B187" s="461"/>
      <c r="C187" s="461"/>
      <c r="D187" s="461"/>
      <c r="E187" s="461"/>
      <c r="F187" s="461"/>
      <c r="G187" s="461"/>
      <c r="H187" s="461"/>
      <c r="I187" s="461"/>
      <c r="J187" s="461"/>
      <c r="K187" s="461"/>
      <c r="L187" s="461"/>
      <c r="N187" s="461"/>
      <c r="O187" s="461"/>
      <c r="P187" s="472"/>
      <c r="Q187" s="476"/>
      <c r="R187" s="461"/>
      <c r="S187" s="461"/>
      <c r="T187" s="461"/>
      <c r="U187" s="461"/>
      <c r="V187" s="176"/>
      <c r="W187" s="176"/>
      <c r="X187" s="176"/>
      <c r="Y187" s="176"/>
      <c r="Z187" s="176"/>
      <c r="AA187" s="176"/>
      <c r="AB187" s="176"/>
      <c r="AC187" s="176"/>
      <c r="AD187" s="176"/>
      <c r="AE187" s="176"/>
      <c r="AF187" s="176"/>
      <c r="AG187" s="176"/>
      <c r="AH187" s="176"/>
      <c r="AI187" s="176"/>
      <c r="AJ187" s="176"/>
      <c r="AK187" s="176"/>
      <c r="AL187" s="176"/>
      <c r="AM187" s="176"/>
      <c r="AN187" s="176"/>
      <c r="AO187" s="176"/>
      <c r="AP187" s="176"/>
      <c r="AQ187" s="176"/>
      <c r="AR187" s="176"/>
      <c r="AS187" s="176"/>
      <c r="AT187" s="176"/>
      <c r="AU187" s="176"/>
      <c r="AV187" s="176"/>
      <c r="AW187" s="176"/>
      <c r="AX187" s="176"/>
      <c r="AY187" s="176"/>
      <c r="AZ187" s="176"/>
      <c r="BA187" s="176"/>
      <c r="BB187" s="176"/>
      <c r="BC187" s="176"/>
      <c r="BD187" s="176"/>
      <c r="BE187" s="176"/>
      <c r="BF187" s="176"/>
      <c r="BG187" s="176"/>
      <c r="BH187" s="176"/>
      <c r="BI187" s="176"/>
      <c r="BJ187" s="176"/>
      <c r="BK187" s="176"/>
      <c r="BL187" s="176"/>
      <c r="BM187" s="176"/>
      <c r="BN187" s="176"/>
      <c r="BO187" s="176"/>
      <c r="BP187" s="176"/>
      <c r="BQ187" s="176"/>
      <c r="BR187" s="176"/>
      <c r="BS187" s="176"/>
      <c r="BT187" s="176"/>
    </row>
    <row r="188" ht="22.5" customHeight="1">
      <c r="A188" s="176"/>
      <c r="B188" s="461"/>
      <c r="C188" s="461"/>
      <c r="D188" s="461"/>
      <c r="E188" s="461"/>
      <c r="F188" s="461"/>
      <c r="G188" s="461"/>
      <c r="H188" s="461"/>
      <c r="I188" s="461"/>
      <c r="J188" s="461"/>
      <c r="K188" s="461"/>
      <c r="L188" s="461"/>
      <c r="N188" s="461"/>
      <c r="O188" s="461"/>
      <c r="P188" s="472"/>
      <c r="Q188" s="476"/>
      <c r="R188" s="461"/>
      <c r="S188" s="461"/>
      <c r="T188" s="461"/>
      <c r="U188" s="461"/>
      <c r="V188" s="176"/>
      <c r="W188" s="176"/>
      <c r="X188" s="176"/>
      <c r="Y188" s="176"/>
      <c r="Z188" s="176"/>
      <c r="AA188" s="176"/>
      <c r="AB188" s="176"/>
      <c r="AC188" s="176"/>
      <c r="AD188" s="176"/>
      <c r="AE188" s="176"/>
      <c r="AF188" s="176"/>
      <c r="AG188" s="176"/>
      <c r="AH188" s="176"/>
      <c r="AI188" s="176"/>
      <c r="AJ188" s="176"/>
      <c r="AK188" s="176"/>
      <c r="AL188" s="176"/>
      <c r="AM188" s="176"/>
      <c r="AN188" s="176"/>
      <c r="AO188" s="176"/>
      <c r="AP188" s="176"/>
      <c r="AQ188" s="176"/>
      <c r="AR188" s="176"/>
      <c r="AS188" s="176"/>
      <c r="AT188" s="176"/>
      <c r="AU188" s="176"/>
      <c r="AV188" s="176"/>
      <c r="AW188" s="176"/>
      <c r="AX188" s="176"/>
      <c r="AY188" s="176"/>
      <c r="AZ188" s="176"/>
      <c r="BA188" s="176"/>
      <c r="BB188" s="176"/>
      <c r="BC188" s="176"/>
      <c r="BD188" s="176"/>
      <c r="BE188" s="176"/>
      <c r="BF188" s="176"/>
      <c r="BG188" s="176"/>
      <c r="BH188" s="176"/>
      <c r="BI188" s="176"/>
      <c r="BJ188" s="176"/>
      <c r="BK188" s="176"/>
      <c r="BL188" s="176"/>
      <c r="BM188" s="176"/>
      <c r="BN188" s="176"/>
      <c r="BO188" s="176"/>
      <c r="BP188" s="176"/>
      <c r="BQ188" s="176"/>
      <c r="BR188" s="176"/>
      <c r="BS188" s="176"/>
      <c r="BT188" s="176"/>
    </row>
    <row r="189" ht="22.5" customHeight="1">
      <c r="A189" s="176"/>
      <c r="B189" s="461"/>
      <c r="C189" s="461"/>
      <c r="D189" s="461"/>
      <c r="E189" s="461"/>
      <c r="F189" s="461"/>
      <c r="G189" s="461"/>
      <c r="H189" s="461"/>
      <c r="I189" s="461"/>
      <c r="J189" s="461"/>
      <c r="K189" s="461"/>
      <c r="L189" s="461"/>
      <c r="N189" s="461"/>
      <c r="O189" s="461"/>
      <c r="P189" s="472"/>
      <c r="Q189" s="476"/>
      <c r="R189" s="461"/>
      <c r="S189" s="461"/>
      <c r="T189" s="461"/>
      <c r="U189" s="461"/>
      <c r="V189" s="176"/>
      <c r="W189" s="176"/>
      <c r="X189" s="176"/>
      <c r="Y189" s="176"/>
      <c r="Z189" s="176"/>
      <c r="AA189" s="176"/>
      <c r="AB189" s="176"/>
      <c r="AC189" s="176"/>
      <c r="AD189" s="176"/>
      <c r="AE189" s="176"/>
      <c r="AF189" s="176"/>
      <c r="AG189" s="176"/>
      <c r="AH189" s="176"/>
      <c r="AI189" s="176"/>
      <c r="AJ189" s="176"/>
      <c r="AK189" s="176"/>
      <c r="AL189" s="176"/>
      <c r="AM189" s="176"/>
      <c r="AN189" s="176"/>
      <c r="AO189" s="176"/>
      <c r="AP189" s="176"/>
      <c r="AQ189" s="176"/>
      <c r="AR189" s="176"/>
      <c r="AS189" s="176"/>
      <c r="AT189" s="176"/>
      <c r="AU189" s="176"/>
      <c r="AV189" s="176"/>
      <c r="AW189" s="176"/>
      <c r="AX189" s="176"/>
      <c r="AY189" s="176"/>
      <c r="AZ189" s="176"/>
      <c r="BA189" s="176"/>
      <c r="BB189" s="176"/>
      <c r="BC189" s="176"/>
      <c r="BD189" s="176"/>
      <c r="BE189" s="176"/>
      <c r="BF189" s="176"/>
      <c r="BG189" s="176"/>
      <c r="BH189" s="176"/>
      <c r="BI189" s="176"/>
      <c r="BJ189" s="176"/>
      <c r="BK189" s="176"/>
      <c r="BL189" s="176"/>
      <c r="BM189" s="176"/>
      <c r="BN189" s="176"/>
      <c r="BO189" s="176"/>
      <c r="BP189" s="176"/>
      <c r="BQ189" s="176"/>
      <c r="BR189" s="176"/>
      <c r="BS189" s="176"/>
      <c r="BT189" s="176"/>
    </row>
    <row r="190" ht="22.5" customHeight="1">
      <c r="A190" s="176"/>
      <c r="B190" s="461"/>
      <c r="C190" s="461"/>
      <c r="D190" s="461"/>
      <c r="E190" s="461"/>
      <c r="F190" s="461"/>
      <c r="G190" s="461"/>
      <c r="H190" s="461"/>
      <c r="I190" s="461"/>
      <c r="J190" s="461"/>
      <c r="K190" s="461"/>
      <c r="L190" s="461"/>
      <c r="N190" s="461"/>
      <c r="O190" s="461"/>
      <c r="P190" s="472"/>
      <c r="Q190" s="476"/>
      <c r="R190" s="461"/>
      <c r="S190" s="461"/>
      <c r="T190" s="461"/>
      <c r="U190" s="461"/>
      <c r="V190" s="176"/>
      <c r="W190" s="176"/>
      <c r="X190" s="176"/>
      <c r="Y190" s="176"/>
      <c r="Z190" s="176"/>
      <c r="AA190" s="176"/>
      <c r="AB190" s="176"/>
      <c r="AC190" s="176"/>
      <c r="AD190" s="176"/>
      <c r="AE190" s="176"/>
      <c r="AF190" s="176"/>
      <c r="AG190" s="176"/>
      <c r="AH190" s="176"/>
      <c r="AI190" s="176"/>
      <c r="AJ190" s="176"/>
      <c r="AK190" s="176"/>
      <c r="AL190" s="176"/>
      <c r="AM190" s="176"/>
      <c r="AN190" s="176"/>
      <c r="AO190" s="176"/>
      <c r="AP190" s="176"/>
      <c r="AQ190" s="176"/>
      <c r="AR190" s="176"/>
      <c r="AS190" s="176"/>
      <c r="AT190" s="176"/>
      <c r="AU190" s="176"/>
      <c r="AV190" s="176"/>
      <c r="AW190" s="176"/>
      <c r="AX190" s="176"/>
      <c r="AY190" s="176"/>
      <c r="AZ190" s="176"/>
      <c r="BA190" s="176"/>
      <c r="BB190" s="176"/>
      <c r="BC190" s="176"/>
      <c r="BD190" s="176"/>
      <c r="BE190" s="176"/>
      <c r="BF190" s="176"/>
      <c r="BG190" s="176"/>
      <c r="BH190" s="176"/>
      <c r="BI190" s="176"/>
      <c r="BJ190" s="176"/>
      <c r="BK190" s="176"/>
      <c r="BL190" s="176"/>
      <c r="BM190" s="176"/>
      <c r="BN190" s="176"/>
      <c r="BO190" s="176"/>
      <c r="BP190" s="176"/>
      <c r="BQ190" s="176"/>
      <c r="BR190" s="176"/>
      <c r="BS190" s="176"/>
      <c r="BT190" s="176"/>
    </row>
    <row r="191" ht="22.5" customHeight="1">
      <c r="A191" s="176"/>
      <c r="B191" s="461"/>
      <c r="C191" s="461"/>
      <c r="D191" s="461"/>
      <c r="E191" s="461"/>
      <c r="F191" s="461"/>
      <c r="G191" s="461"/>
      <c r="H191" s="461"/>
      <c r="I191" s="461"/>
      <c r="J191" s="461"/>
      <c r="K191" s="461"/>
      <c r="L191" s="461"/>
      <c r="N191" s="461"/>
      <c r="O191" s="461"/>
      <c r="P191" s="472"/>
      <c r="Q191" s="476"/>
      <c r="R191" s="461"/>
      <c r="S191" s="461"/>
      <c r="T191" s="461"/>
      <c r="U191" s="461"/>
      <c r="V191" s="176"/>
      <c r="W191" s="176"/>
      <c r="X191" s="176"/>
      <c r="Y191" s="176"/>
      <c r="Z191" s="176"/>
      <c r="AA191" s="176"/>
      <c r="AB191" s="176"/>
      <c r="AC191" s="176"/>
      <c r="AD191" s="176"/>
      <c r="AE191" s="176"/>
      <c r="AF191" s="176"/>
      <c r="AG191" s="176"/>
      <c r="AH191" s="176"/>
      <c r="AI191" s="176"/>
      <c r="AJ191" s="176"/>
      <c r="AK191" s="176"/>
      <c r="AL191" s="176"/>
      <c r="AM191" s="176"/>
      <c r="AN191" s="176"/>
      <c r="AO191" s="176"/>
      <c r="AP191" s="176"/>
      <c r="AQ191" s="176"/>
      <c r="AR191" s="176"/>
      <c r="AS191" s="176"/>
      <c r="AT191" s="176"/>
      <c r="AU191" s="176"/>
      <c r="AV191" s="176"/>
      <c r="AW191" s="176"/>
      <c r="AX191" s="176"/>
      <c r="AY191" s="176"/>
      <c r="AZ191" s="176"/>
      <c r="BA191" s="176"/>
      <c r="BB191" s="176"/>
      <c r="BC191" s="176"/>
      <c r="BD191" s="176"/>
      <c r="BE191" s="176"/>
      <c r="BF191" s="176"/>
      <c r="BG191" s="176"/>
      <c r="BH191" s="176"/>
      <c r="BI191" s="176"/>
      <c r="BJ191" s="176"/>
      <c r="BK191" s="176"/>
      <c r="BL191" s="176"/>
      <c r="BM191" s="176"/>
      <c r="BN191" s="176"/>
      <c r="BO191" s="176"/>
      <c r="BP191" s="176"/>
      <c r="BQ191" s="176"/>
      <c r="BR191" s="176"/>
      <c r="BS191" s="176"/>
      <c r="BT191" s="176"/>
    </row>
    <row r="192" ht="22.5" customHeight="1">
      <c r="A192" s="176"/>
      <c r="B192" s="461"/>
      <c r="C192" s="461"/>
      <c r="D192" s="461"/>
      <c r="E192" s="461"/>
      <c r="F192" s="461"/>
      <c r="G192" s="461"/>
      <c r="H192" s="461"/>
      <c r="I192" s="461"/>
      <c r="J192" s="461"/>
      <c r="K192" s="461"/>
      <c r="L192" s="461"/>
      <c r="N192" s="461"/>
      <c r="O192" s="461"/>
      <c r="P192" s="472"/>
      <c r="Q192" s="476"/>
      <c r="R192" s="461"/>
      <c r="S192" s="461"/>
      <c r="T192" s="461"/>
      <c r="U192" s="461"/>
      <c r="V192" s="176"/>
      <c r="W192" s="176"/>
      <c r="X192" s="176"/>
      <c r="Y192" s="176"/>
      <c r="Z192" s="176"/>
      <c r="AA192" s="176"/>
      <c r="AB192" s="176"/>
      <c r="AC192" s="176"/>
      <c r="AD192" s="176"/>
      <c r="AE192" s="176"/>
      <c r="AF192" s="176"/>
      <c r="AG192" s="176"/>
      <c r="AH192" s="176"/>
      <c r="AI192" s="176"/>
      <c r="AJ192" s="176"/>
      <c r="AK192" s="176"/>
      <c r="AL192" s="176"/>
      <c r="AM192" s="176"/>
      <c r="AN192" s="176"/>
      <c r="AO192" s="176"/>
      <c r="AP192" s="176"/>
      <c r="AQ192" s="176"/>
      <c r="AR192" s="176"/>
      <c r="AS192" s="176"/>
      <c r="AT192" s="176"/>
      <c r="AU192" s="176"/>
      <c r="AV192" s="176"/>
      <c r="AW192" s="176"/>
      <c r="AX192" s="176"/>
      <c r="AY192" s="176"/>
      <c r="AZ192" s="176"/>
      <c r="BA192" s="176"/>
      <c r="BB192" s="176"/>
      <c r="BC192" s="176"/>
      <c r="BD192" s="176"/>
      <c r="BE192" s="176"/>
      <c r="BF192" s="176"/>
      <c r="BG192" s="176"/>
      <c r="BH192" s="176"/>
      <c r="BI192" s="176"/>
      <c r="BJ192" s="176"/>
      <c r="BK192" s="176"/>
      <c r="BL192" s="176"/>
      <c r="BM192" s="176"/>
      <c r="BN192" s="176"/>
      <c r="BO192" s="176"/>
      <c r="BP192" s="176"/>
      <c r="BQ192" s="176"/>
      <c r="BR192" s="176"/>
      <c r="BS192" s="176"/>
      <c r="BT192" s="176"/>
    </row>
    <row r="193" ht="22.5" customHeight="1">
      <c r="A193" s="176"/>
      <c r="B193" s="461"/>
      <c r="C193" s="461"/>
      <c r="D193" s="461"/>
      <c r="E193" s="461"/>
      <c r="F193" s="461"/>
      <c r="G193" s="461"/>
      <c r="H193" s="461"/>
      <c r="I193" s="461"/>
      <c r="J193" s="461"/>
      <c r="K193" s="461"/>
      <c r="L193" s="461"/>
      <c r="N193" s="461"/>
      <c r="O193" s="461"/>
      <c r="P193" s="472"/>
      <c r="Q193" s="476"/>
      <c r="R193" s="461"/>
      <c r="S193" s="461"/>
      <c r="T193" s="461"/>
      <c r="U193" s="461"/>
      <c r="V193" s="176"/>
      <c r="W193" s="176"/>
      <c r="X193" s="176"/>
      <c r="Y193" s="176"/>
      <c r="Z193" s="176"/>
      <c r="AA193" s="176"/>
      <c r="AB193" s="176"/>
      <c r="AC193" s="176"/>
      <c r="AD193" s="176"/>
      <c r="AE193" s="176"/>
      <c r="AF193" s="176"/>
      <c r="AG193" s="176"/>
      <c r="AH193" s="176"/>
      <c r="AI193" s="176"/>
      <c r="AJ193" s="176"/>
      <c r="AK193" s="176"/>
      <c r="AL193" s="176"/>
      <c r="AM193" s="176"/>
      <c r="AN193" s="176"/>
      <c r="AO193" s="176"/>
      <c r="AP193" s="176"/>
      <c r="AQ193" s="176"/>
      <c r="AR193" s="176"/>
      <c r="AS193" s="176"/>
      <c r="AT193" s="176"/>
      <c r="AU193" s="176"/>
      <c r="AV193" s="176"/>
      <c r="AW193" s="176"/>
      <c r="AX193" s="176"/>
      <c r="AY193" s="176"/>
      <c r="AZ193" s="176"/>
      <c r="BA193" s="176"/>
      <c r="BB193" s="176"/>
      <c r="BC193" s="176"/>
      <c r="BD193" s="176"/>
      <c r="BE193" s="176"/>
      <c r="BF193" s="176"/>
      <c r="BG193" s="176"/>
      <c r="BH193" s="176"/>
      <c r="BI193" s="176"/>
      <c r="BJ193" s="176"/>
      <c r="BK193" s="176"/>
      <c r="BL193" s="176"/>
      <c r="BM193" s="176"/>
      <c r="BN193" s="176"/>
      <c r="BO193" s="176"/>
      <c r="BP193" s="176"/>
      <c r="BQ193" s="176"/>
      <c r="BR193" s="176"/>
      <c r="BS193" s="176"/>
      <c r="BT193" s="176"/>
    </row>
    <row r="194" ht="22.5" customHeight="1">
      <c r="A194" s="176"/>
      <c r="B194" s="461"/>
      <c r="C194" s="461"/>
      <c r="D194" s="461"/>
      <c r="E194" s="461"/>
      <c r="F194" s="461"/>
      <c r="G194" s="461"/>
      <c r="H194" s="461"/>
      <c r="I194" s="461"/>
      <c r="J194" s="461"/>
      <c r="K194" s="461"/>
      <c r="L194" s="461"/>
      <c r="N194" s="461"/>
      <c r="O194" s="461"/>
      <c r="P194" s="472"/>
      <c r="Q194" s="476"/>
      <c r="R194" s="461"/>
      <c r="S194" s="461"/>
      <c r="T194" s="461"/>
      <c r="U194" s="461"/>
      <c r="V194" s="176"/>
      <c r="W194" s="176"/>
      <c r="X194" s="176"/>
      <c r="Y194" s="176"/>
      <c r="Z194" s="176"/>
      <c r="AA194" s="176"/>
      <c r="AB194" s="176"/>
      <c r="AC194" s="176"/>
      <c r="AD194" s="176"/>
      <c r="AE194" s="176"/>
      <c r="AF194" s="176"/>
      <c r="AG194" s="176"/>
      <c r="AH194" s="176"/>
      <c r="AI194" s="176"/>
      <c r="AJ194" s="176"/>
      <c r="AK194" s="176"/>
      <c r="AL194" s="176"/>
      <c r="AM194" s="176"/>
      <c r="AN194" s="176"/>
      <c r="AO194" s="176"/>
      <c r="AP194" s="176"/>
      <c r="AQ194" s="176"/>
      <c r="AR194" s="176"/>
      <c r="AS194" s="176"/>
      <c r="AT194" s="176"/>
      <c r="AU194" s="176"/>
      <c r="AV194" s="176"/>
      <c r="AW194" s="176"/>
      <c r="AX194" s="176"/>
      <c r="AY194" s="176"/>
      <c r="AZ194" s="176"/>
      <c r="BA194" s="176"/>
      <c r="BB194" s="176"/>
      <c r="BC194" s="176"/>
      <c r="BD194" s="176"/>
      <c r="BE194" s="176"/>
      <c r="BF194" s="176"/>
      <c r="BG194" s="176"/>
      <c r="BH194" s="176"/>
      <c r="BI194" s="176"/>
      <c r="BJ194" s="176"/>
      <c r="BK194" s="176"/>
      <c r="BL194" s="176"/>
      <c r="BM194" s="176"/>
      <c r="BN194" s="176"/>
      <c r="BO194" s="176"/>
      <c r="BP194" s="176"/>
      <c r="BQ194" s="176"/>
      <c r="BR194" s="176"/>
      <c r="BS194" s="176"/>
      <c r="BT194" s="176"/>
    </row>
    <row r="195" ht="22.5" customHeight="1">
      <c r="A195" s="176"/>
      <c r="B195" s="461"/>
      <c r="C195" s="461"/>
      <c r="D195" s="461"/>
      <c r="E195" s="461"/>
      <c r="F195" s="461"/>
      <c r="G195" s="461"/>
      <c r="H195" s="461"/>
      <c r="I195" s="461"/>
      <c r="J195" s="461"/>
      <c r="K195" s="461"/>
      <c r="L195" s="461"/>
      <c r="N195" s="461"/>
      <c r="O195" s="461"/>
      <c r="P195" s="472"/>
      <c r="Q195" s="476"/>
      <c r="R195" s="461"/>
      <c r="S195" s="461"/>
      <c r="T195" s="461"/>
      <c r="U195" s="461"/>
      <c r="V195" s="176"/>
      <c r="W195" s="176"/>
      <c r="X195" s="176"/>
      <c r="Y195" s="176"/>
      <c r="Z195" s="176"/>
      <c r="AA195" s="176"/>
      <c r="AB195" s="176"/>
      <c r="AC195" s="176"/>
      <c r="AD195" s="176"/>
      <c r="AE195" s="176"/>
      <c r="AF195" s="176"/>
      <c r="AG195" s="176"/>
      <c r="AH195" s="176"/>
      <c r="AI195" s="176"/>
      <c r="AJ195" s="176"/>
      <c r="AK195" s="176"/>
      <c r="AL195" s="176"/>
      <c r="AM195" s="176"/>
      <c r="AN195" s="176"/>
      <c r="AO195" s="176"/>
      <c r="AP195" s="176"/>
      <c r="AQ195" s="176"/>
      <c r="AR195" s="176"/>
      <c r="AS195" s="176"/>
      <c r="AT195" s="176"/>
      <c r="AU195" s="176"/>
      <c r="AV195" s="176"/>
      <c r="AW195" s="176"/>
      <c r="AX195" s="176"/>
      <c r="AY195" s="176"/>
      <c r="AZ195" s="176"/>
      <c r="BA195" s="176"/>
      <c r="BB195" s="176"/>
      <c r="BC195" s="176"/>
      <c r="BD195" s="176"/>
      <c r="BE195" s="176"/>
      <c r="BF195" s="176"/>
      <c r="BG195" s="176"/>
      <c r="BH195" s="176"/>
      <c r="BI195" s="176"/>
      <c r="BJ195" s="176"/>
      <c r="BK195" s="176"/>
      <c r="BL195" s="176"/>
      <c r="BM195" s="176"/>
      <c r="BN195" s="176"/>
      <c r="BO195" s="176"/>
      <c r="BP195" s="176"/>
      <c r="BQ195" s="176"/>
      <c r="BR195" s="176"/>
      <c r="BS195" s="176"/>
      <c r="BT195" s="176"/>
    </row>
    <row r="196" ht="22.5" customHeight="1">
      <c r="A196" s="176"/>
      <c r="B196" s="461"/>
      <c r="C196" s="461"/>
      <c r="D196" s="461"/>
      <c r="E196" s="461"/>
      <c r="F196" s="461"/>
      <c r="G196" s="461"/>
      <c r="H196" s="461"/>
      <c r="I196" s="461"/>
      <c r="J196" s="461"/>
      <c r="K196" s="461"/>
      <c r="L196" s="461"/>
      <c r="N196" s="461"/>
      <c r="O196" s="461"/>
      <c r="P196" s="472"/>
      <c r="Q196" s="476"/>
      <c r="R196" s="461"/>
      <c r="S196" s="461"/>
      <c r="T196" s="461"/>
      <c r="U196" s="461"/>
      <c r="V196" s="176"/>
      <c r="W196" s="176"/>
      <c r="X196" s="176"/>
      <c r="Y196" s="176"/>
      <c r="Z196" s="176"/>
      <c r="AA196" s="176"/>
      <c r="AB196" s="176"/>
      <c r="AC196" s="176"/>
      <c r="AD196" s="176"/>
      <c r="AE196" s="176"/>
      <c r="AF196" s="176"/>
      <c r="AG196" s="176"/>
      <c r="AH196" s="176"/>
      <c r="AI196" s="176"/>
      <c r="AJ196" s="176"/>
      <c r="AK196" s="176"/>
      <c r="AL196" s="176"/>
      <c r="AM196" s="176"/>
      <c r="AN196" s="176"/>
      <c r="AO196" s="176"/>
      <c r="AP196" s="176"/>
      <c r="AQ196" s="176"/>
      <c r="AR196" s="176"/>
      <c r="AS196" s="176"/>
      <c r="AT196" s="176"/>
      <c r="AU196" s="176"/>
      <c r="AV196" s="176"/>
      <c r="AW196" s="176"/>
      <c r="AX196" s="176"/>
      <c r="AY196" s="176"/>
      <c r="AZ196" s="176"/>
      <c r="BA196" s="176"/>
      <c r="BB196" s="176"/>
      <c r="BC196" s="176"/>
      <c r="BD196" s="176"/>
      <c r="BE196" s="176"/>
      <c r="BF196" s="176"/>
      <c r="BG196" s="176"/>
      <c r="BH196" s="176"/>
      <c r="BI196" s="176"/>
      <c r="BJ196" s="176"/>
      <c r="BK196" s="176"/>
      <c r="BL196" s="176"/>
      <c r="BM196" s="176"/>
      <c r="BN196" s="176"/>
      <c r="BO196" s="176"/>
      <c r="BP196" s="176"/>
      <c r="BQ196" s="176"/>
      <c r="BR196" s="176"/>
      <c r="BS196" s="176"/>
      <c r="BT196" s="176"/>
    </row>
    <row r="197" ht="22.5" customHeight="1">
      <c r="A197" s="176"/>
      <c r="B197" s="461"/>
      <c r="C197" s="461"/>
      <c r="D197" s="461"/>
      <c r="E197" s="461"/>
      <c r="F197" s="461"/>
      <c r="G197" s="461"/>
      <c r="H197" s="461"/>
      <c r="I197" s="461"/>
      <c r="J197" s="461"/>
      <c r="K197" s="461"/>
      <c r="L197" s="461"/>
      <c r="N197" s="461"/>
      <c r="O197" s="461"/>
      <c r="P197" s="472"/>
      <c r="Q197" s="476"/>
      <c r="R197" s="461"/>
      <c r="S197" s="461"/>
      <c r="T197" s="461"/>
      <c r="U197" s="461"/>
      <c r="V197" s="176"/>
      <c r="W197" s="176"/>
      <c r="X197" s="176"/>
      <c r="Y197" s="176"/>
      <c r="Z197" s="176"/>
      <c r="AA197" s="176"/>
      <c r="AB197" s="176"/>
      <c r="AC197" s="176"/>
      <c r="AD197" s="176"/>
      <c r="AE197" s="176"/>
      <c r="AF197" s="176"/>
      <c r="AG197" s="176"/>
      <c r="AH197" s="176"/>
      <c r="AI197" s="176"/>
      <c r="AJ197" s="176"/>
      <c r="AK197" s="176"/>
      <c r="AL197" s="176"/>
      <c r="AM197" s="176"/>
      <c r="AN197" s="176"/>
      <c r="AO197" s="176"/>
      <c r="AP197" s="176"/>
      <c r="AQ197" s="176"/>
      <c r="AR197" s="176"/>
      <c r="AS197" s="176"/>
      <c r="AT197" s="176"/>
      <c r="AU197" s="176"/>
      <c r="AV197" s="176"/>
      <c r="AW197" s="176"/>
      <c r="AX197" s="176"/>
      <c r="AY197" s="176"/>
      <c r="AZ197" s="176"/>
      <c r="BA197" s="176"/>
      <c r="BB197" s="176"/>
      <c r="BC197" s="176"/>
      <c r="BD197" s="176"/>
      <c r="BE197" s="176"/>
      <c r="BF197" s="176"/>
      <c r="BG197" s="176"/>
      <c r="BH197" s="176"/>
      <c r="BI197" s="176"/>
      <c r="BJ197" s="176"/>
      <c r="BK197" s="176"/>
      <c r="BL197" s="176"/>
      <c r="BM197" s="176"/>
      <c r="BN197" s="176"/>
      <c r="BO197" s="176"/>
      <c r="BP197" s="176"/>
      <c r="BQ197" s="176"/>
      <c r="BR197" s="176"/>
      <c r="BS197" s="176"/>
      <c r="BT197" s="176"/>
    </row>
    <row r="198" ht="22.5" customHeight="1">
      <c r="A198" s="176"/>
      <c r="B198" s="461"/>
      <c r="C198" s="461"/>
      <c r="D198" s="461"/>
      <c r="E198" s="461"/>
      <c r="F198" s="461"/>
      <c r="G198" s="461"/>
      <c r="H198" s="461"/>
      <c r="I198" s="461"/>
      <c r="J198" s="461"/>
      <c r="K198" s="461"/>
      <c r="L198" s="461"/>
      <c r="N198" s="461"/>
      <c r="O198" s="461"/>
      <c r="P198" s="472"/>
      <c r="Q198" s="476"/>
      <c r="R198" s="461"/>
      <c r="S198" s="461"/>
      <c r="T198" s="461"/>
      <c r="U198" s="461"/>
      <c r="V198" s="176"/>
      <c r="W198" s="176"/>
      <c r="X198" s="176"/>
      <c r="Y198" s="176"/>
      <c r="Z198" s="176"/>
      <c r="AA198" s="176"/>
      <c r="AB198" s="176"/>
      <c r="AC198" s="176"/>
      <c r="AD198" s="176"/>
      <c r="AE198" s="176"/>
      <c r="AF198" s="176"/>
      <c r="AG198" s="176"/>
      <c r="AH198" s="176"/>
      <c r="AI198" s="176"/>
      <c r="AJ198" s="176"/>
      <c r="AK198" s="176"/>
      <c r="AL198" s="176"/>
      <c r="AM198" s="176"/>
      <c r="AN198" s="176"/>
      <c r="AO198" s="176"/>
      <c r="AP198" s="176"/>
      <c r="AQ198" s="176"/>
      <c r="AR198" s="176"/>
      <c r="AS198" s="176"/>
      <c r="AT198" s="176"/>
      <c r="AU198" s="176"/>
      <c r="AV198" s="176"/>
      <c r="AW198" s="176"/>
      <c r="AX198" s="176"/>
      <c r="AY198" s="176"/>
      <c r="AZ198" s="176"/>
      <c r="BA198" s="176"/>
      <c r="BB198" s="176"/>
      <c r="BC198" s="176"/>
      <c r="BD198" s="176"/>
      <c r="BE198" s="176"/>
      <c r="BF198" s="176"/>
      <c r="BG198" s="176"/>
      <c r="BH198" s="176"/>
      <c r="BI198" s="176"/>
      <c r="BJ198" s="176"/>
      <c r="BK198" s="176"/>
      <c r="BL198" s="176"/>
      <c r="BM198" s="176"/>
      <c r="BN198" s="176"/>
      <c r="BO198" s="176"/>
      <c r="BP198" s="176"/>
      <c r="BQ198" s="176"/>
      <c r="BR198" s="176"/>
      <c r="BS198" s="176"/>
      <c r="BT198" s="176"/>
    </row>
    <row r="199" ht="22.5" customHeight="1">
      <c r="A199" s="176"/>
      <c r="B199" s="461"/>
      <c r="C199" s="461"/>
      <c r="D199" s="461"/>
      <c r="E199" s="461"/>
      <c r="F199" s="461"/>
      <c r="G199" s="461"/>
      <c r="H199" s="461"/>
      <c r="I199" s="461"/>
      <c r="J199" s="461"/>
      <c r="K199" s="461"/>
      <c r="L199" s="461"/>
      <c r="N199" s="461"/>
      <c r="O199" s="461"/>
      <c r="P199" s="472"/>
      <c r="Q199" s="476"/>
      <c r="R199" s="461"/>
      <c r="S199" s="461"/>
      <c r="T199" s="461"/>
      <c r="U199" s="461"/>
      <c r="V199" s="176"/>
      <c r="W199" s="176"/>
      <c r="X199" s="176"/>
      <c r="Y199" s="176"/>
      <c r="Z199" s="176"/>
      <c r="AA199" s="176"/>
      <c r="AB199" s="176"/>
      <c r="AC199" s="176"/>
      <c r="AD199" s="176"/>
      <c r="AE199" s="176"/>
      <c r="AF199" s="176"/>
      <c r="AG199" s="176"/>
      <c r="AH199" s="176"/>
      <c r="AI199" s="176"/>
      <c r="AJ199" s="176"/>
      <c r="AK199" s="176"/>
      <c r="AL199" s="176"/>
      <c r="AM199" s="176"/>
      <c r="AN199" s="176"/>
      <c r="AO199" s="176"/>
      <c r="AP199" s="176"/>
      <c r="AQ199" s="176"/>
      <c r="AR199" s="176"/>
      <c r="AS199" s="176"/>
      <c r="AT199" s="176"/>
      <c r="AU199" s="176"/>
      <c r="AV199" s="176"/>
      <c r="AW199" s="176"/>
      <c r="AX199" s="176"/>
      <c r="AY199" s="176"/>
      <c r="AZ199" s="176"/>
      <c r="BA199" s="176"/>
      <c r="BB199" s="176"/>
      <c r="BC199" s="176"/>
      <c r="BD199" s="176"/>
      <c r="BE199" s="176"/>
      <c r="BF199" s="176"/>
      <c r="BG199" s="176"/>
      <c r="BH199" s="176"/>
      <c r="BI199" s="176"/>
      <c r="BJ199" s="176"/>
      <c r="BK199" s="176"/>
      <c r="BL199" s="176"/>
      <c r="BM199" s="176"/>
      <c r="BN199" s="176"/>
      <c r="BO199" s="176"/>
      <c r="BP199" s="176"/>
      <c r="BQ199" s="176"/>
      <c r="BR199" s="176"/>
      <c r="BS199" s="176"/>
      <c r="BT199" s="176"/>
    </row>
    <row r="200" ht="22.5" customHeight="1">
      <c r="A200" s="176"/>
      <c r="B200" s="461"/>
      <c r="C200" s="461"/>
      <c r="D200" s="461"/>
      <c r="E200" s="461"/>
      <c r="F200" s="461"/>
      <c r="G200" s="461"/>
      <c r="H200" s="461"/>
      <c r="I200" s="461"/>
      <c r="J200" s="461"/>
      <c r="K200" s="461"/>
      <c r="L200" s="461"/>
      <c r="N200" s="461"/>
      <c r="O200" s="461"/>
      <c r="P200" s="472"/>
      <c r="Q200" s="476"/>
      <c r="R200" s="461"/>
      <c r="S200" s="461"/>
      <c r="T200" s="461"/>
      <c r="U200" s="461"/>
      <c r="V200" s="176"/>
      <c r="W200" s="176"/>
      <c r="X200" s="176"/>
      <c r="Y200" s="176"/>
      <c r="Z200" s="176"/>
      <c r="AA200" s="176"/>
      <c r="AB200" s="176"/>
      <c r="AC200" s="176"/>
      <c r="AD200" s="176"/>
      <c r="AE200" s="176"/>
      <c r="AF200" s="176"/>
      <c r="AG200" s="176"/>
      <c r="AH200" s="176"/>
      <c r="AI200" s="176"/>
      <c r="AJ200" s="176"/>
      <c r="AK200" s="176"/>
      <c r="AL200" s="176"/>
      <c r="AM200" s="176"/>
      <c r="AN200" s="176"/>
      <c r="AO200" s="176"/>
      <c r="AP200" s="176"/>
      <c r="AQ200" s="176"/>
      <c r="AR200" s="176"/>
      <c r="AS200" s="176"/>
      <c r="AT200" s="176"/>
      <c r="AU200" s="176"/>
      <c r="AV200" s="176"/>
      <c r="AW200" s="176"/>
      <c r="AX200" s="176"/>
      <c r="AY200" s="176"/>
      <c r="AZ200" s="176"/>
      <c r="BA200" s="176"/>
      <c r="BB200" s="176"/>
      <c r="BC200" s="176"/>
      <c r="BD200" s="176"/>
      <c r="BE200" s="176"/>
      <c r="BF200" s="176"/>
      <c r="BG200" s="176"/>
      <c r="BH200" s="176"/>
      <c r="BI200" s="176"/>
      <c r="BJ200" s="176"/>
      <c r="BK200" s="176"/>
      <c r="BL200" s="176"/>
      <c r="BM200" s="176"/>
      <c r="BN200" s="176"/>
      <c r="BO200" s="176"/>
      <c r="BP200" s="176"/>
      <c r="BQ200" s="176"/>
      <c r="BR200" s="176"/>
      <c r="BS200" s="176"/>
      <c r="BT200" s="176"/>
    </row>
    <row r="201" ht="22.5" customHeight="1">
      <c r="A201" s="176"/>
      <c r="B201" s="461"/>
      <c r="C201" s="461"/>
      <c r="D201" s="461"/>
      <c r="E201" s="461"/>
      <c r="F201" s="461"/>
      <c r="G201" s="461"/>
      <c r="H201" s="461"/>
      <c r="I201" s="461"/>
      <c r="J201" s="461"/>
      <c r="K201" s="461"/>
      <c r="L201" s="461"/>
      <c r="N201" s="461"/>
      <c r="O201" s="461"/>
      <c r="P201" s="472"/>
      <c r="Q201" s="476"/>
      <c r="R201" s="461"/>
      <c r="S201" s="461"/>
      <c r="T201" s="461"/>
      <c r="U201" s="461"/>
      <c r="V201" s="176"/>
      <c r="W201" s="176"/>
      <c r="X201" s="176"/>
      <c r="Y201" s="176"/>
      <c r="Z201" s="176"/>
      <c r="AA201" s="176"/>
      <c r="AB201" s="176"/>
      <c r="AC201" s="176"/>
      <c r="AD201" s="176"/>
      <c r="AE201" s="176"/>
      <c r="AF201" s="176"/>
      <c r="AG201" s="176"/>
      <c r="AH201" s="176"/>
      <c r="AI201" s="176"/>
      <c r="AJ201" s="176"/>
      <c r="AK201" s="176"/>
      <c r="AL201" s="176"/>
      <c r="AM201" s="176"/>
      <c r="AN201" s="176"/>
      <c r="AO201" s="176"/>
      <c r="AP201" s="176"/>
      <c r="AQ201" s="176"/>
      <c r="AR201" s="176"/>
      <c r="AS201" s="176"/>
      <c r="AT201" s="176"/>
      <c r="AU201" s="176"/>
      <c r="AV201" s="176"/>
      <c r="AW201" s="176"/>
      <c r="AX201" s="176"/>
      <c r="AY201" s="176"/>
      <c r="AZ201" s="176"/>
      <c r="BA201" s="176"/>
      <c r="BB201" s="176"/>
      <c r="BC201" s="176"/>
      <c r="BD201" s="176"/>
      <c r="BE201" s="176"/>
      <c r="BF201" s="176"/>
      <c r="BG201" s="176"/>
      <c r="BH201" s="176"/>
      <c r="BI201" s="176"/>
      <c r="BJ201" s="176"/>
      <c r="BK201" s="176"/>
      <c r="BL201" s="176"/>
      <c r="BM201" s="176"/>
      <c r="BN201" s="176"/>
      <c r="BO201" s="176"/>
      <c r="BP201" s="176"/>
      <c r="BQ201" s="176"/>
      <c r="BR201" s="176"/>
      <c r="BS201" s="176"/>
      <c r="BT201" s="176"/>
    </row>
    <row r="202" ht="22.5" customHeight="1">
      <c r="A202" s="176"/>
      <c r="B202" s="461"/>
      <c r="C202" s="461"/>
      <c r="H202" s="461"/>
      <c r="I202" s="461"/>
      <c r="J202" s="461"/>
      <c r="K202" s="461"/>
      <c r="L202" s="461"/>
      <c r="N202" s="461"/>
      <c r="O202" s="461"/>
      <c r="P202" s="472"/>
      <c r="Q202" s="476"/>
      <c r="R202" s="461"/>
      <c r="S202" s="461"/>
      <c r="T202" s="461"/>
      <c r="U202" s="461"/>
      <c r="V202" s="176"/>
      <c r="W202" s="176"/>
      <c r="X202" s="176"/>
      <c r="Y202" s="176"/>
      <c r="Z202" s="176"/>
      <c r="AA202" s="176"/>
      <c r="AB202" s="176"/>
      <c r="AC202" s="176"/>
      <c r="AD202" s="176"/>
      <c r="AE202" s="176"/>
      <c r="AF202" s="176"/>
      <c r="AG202" s="176"/>
      <c r="AH202" s="176"/>
      <c r="AI202" s="176"/>
      <c r="AJ202" s="176"/>
      <c r="AK202" s="176"/>
      <c r="AL202" s="176"/>
      <c r="AM202" s="176"/>
      <c r="AN202" s="176"/>
      <c r="AO202" s="176"/>
      <c r="AP202" s="176"/>
      <c r="AQ202" s="176"/>
      <c r="AR202" s="176"/>
      <c r="AS202" s="176"/>
      <c r="AT202" s="176"/>
      <c r="AU202" s="176"/>
      <c r="AV202" s="176"/>
      <c r="AW202" s="176"/>
      <c r="AX202" s="176"/>
      <c r="AY202" s="176"/>
      <c r="AZ202" s="176"/>
      <c r="BA202" s="176"/>
      <c r="BB202" s="176"/>
      <c r="BC202" s="176"/>
      <c r="BD202" s="176"/>
      <c r="BE202" s="176"/>
      <c r="BF202" s="176"/>
      <c r="BG202" s="176"/>
      <c r="BH202" s="176"/>
      <c r="BI202" s="176"/>
      <c r="BJ202" s="176"/>
      <c r="BK202" s="176"/>
      <c r="BL202" s="176"/>
      <c r="BM202" s="176"/>
      <c r="BN202" s="176"/>
      <c r="BO202" s="176"/>
      <c r="BP202" s="176"/>
      <c r="BQ202" s="176"/>
      <c r="BR202" s="176"/>
      <c r="BS202" s="176"/>
      <c r="BT202" s="176"/>
    </row>
    <row r="203" ht="22.5" customHeight="1">
      <c r="A203" s="176"/>
      <c r="B203" s="461"/>
      <c r="C203" s="461"/>
      <c r="D203" s="461"/>
      <c r="E203" s="461"/>
      <c r="F203" s="461"/>
      <c r="G203" s="461"/>
      <c r="H203" s="461"/>
      <c r="I203" s="461"/>
      <c r="J203" s="461"/>
      <c r="K203" s="461"/>
      <c r="L203" s="461"/>
      <c r="N203" s="461"/>
      <c r="O203" s="461"/>
      <c r="P203" s="472"/>
      <c r="Q203" s="476"/>
      <c r="R203" s="461"/>
      <c r="S203" s="461"/>
      <c r="T203" s="461"/>
      <c r="U203" s="461"/>
      <c r="V203" s="176"/>
      <c r="W203" s="176"/>
      <c r="X203" s="176"/>
      <c r="Y203" s="176"/>
      <c r="Z203" s="176"/>
      <c r="AA203" s="176"/>
      <c r="AB203" s="176"/>
      <c r="AC203" s="176"/>
      <c r="AD203" s="176"/>
      <c r="AE203" s="176"/>
      <c r="AF203" s="176"/>
      <c r="AG203" s="176"/>
      <c r="AH203" s="176"/>
      <c r="AI203" s="176"/>
      <c r="AJ203" s="176"/>
      <c r="AK203" s="176"/>
      <c r="AL203" s="176"/>
      <c r="AM203" s="176"/>
      <c r="AN203" s="176"/>
      <c r="AO203" s="176"/>
      <c r="AP203" s="176"/>
      <c r="AQ203" s="176"/>
      <c r="AR203" s="176"/>
      <c r="AS203" s="176"/>
      <c r="AT203" s="176"/>
      <c r="AU203" s="176"/>
      <c r="AV203" s="176"/>
      <c r="AW203" s="176"/>
      <c r="AX203" s="176"/>
      <c r="AY203" s="176"/>
      <c r="AZ203" s="176"/>
      <c r="BA203" s="176"/>
      <c r="BB203" s="176"/>
      <c r="BC203" s="176"/>
      <c r="BD203" s="176"/>
      <c r="BE203" s="176"/>
      <c r="BF203" s="176"/>
      <c r="BG203" s="176"/>
      <c r="BH203" s="176"/>
      <c r="BI203" s="176"/>
      <c r="BJ203" s="176"/>
      <c r="BK203" s="176"/>
      <c r="BL203" s="176"/>
      <c r="BM203" s="176"/>
      <c r="BN203" s="176"/>
      <c r="BO203" s="176"/>
      <c r="BP203" s="176"/>
      <c r="BQ203" s="176"/>
      <c r="BR203" s="176"/>
      <c r="BS203" s="176"/>
      <c r="BT203" s="176"/>
    </row>
    <row r="204" ht="22.5" customHeight="1">
      <c r="A204" s="176"/>
      <c r="B204" s="461"/>
      <c r="C204" s="461"/>
      <c r="D204" s="461"/>
      <c r="E204" s="461"/>
      <c r="F204" s="461"/>
      <c r="G204" s="461"/>
      <c r="H204" s="461"/>
      <c r="I204" s="461"/>
      <c r="J204" s="461"/>
      <c r="K204" s="461"/>
      <c r="L204" s="461"/>
      <c r="N204" s="461"/>
      <c r="O204" s="461"/>
      <c r="P204" s="472"/>
      <c r="Q204" s="476"/>
      <c r="R204" s="461"/>
      <c r="S204" s="461"/>
      <c r="T204" s="461"/>
      <c r="U204" s="461"/>
      <c r="V204" s="176"/>
      <c r="W204" s="176"/>
      <c r="X204" s="176"/>
      <c r="Y204" s="176"/>
      <c r="Z204" s="176"/>
      <c r="AA204" s="176"/>
      <c r="AB204" s="176"/>
      <c r="AC204" s="176"/>
      <c r="AD204" s="176"/>
      <c r="AE204" s="176"/>
      <c r="AF204" s="176"/>
      <c r="AG204" s="176"/>
      <c r="AH204" s="176"/>
      <c r="AI204" s="176"/>
      <c r="AJ204" s="176"/>
      <c r="AK204" s="176"/>
      <c r="AL204" s="176"/>
      <c r="AM204" s="176"/>
      <c r="AN204" s="176"/>
      <c r="AO204" s="176"/>
      <c r="AP204" s="176"/>
      <c r="AQ204" s="176"/>
      <c r="AR204" s="176"/>
      <c r="AS204" s="176"/>
      <c r="AT204" s="176"/>
      <c r="AU204" s="176"/>
      <c r="AV204" s="176"/>
      <c r="AW204" s="176"/>
      <c r="AX204" s="176"/>
      <c r="AY204" s="176"/>
      <c r="AZ204" s="176"/>
      <c r="BA204" s="176"/>
      <c r="BB204" s="176"/>
      <c r="BC204" s="176"/>
      <c r="BD204" s="176"/>
      <c r="BE204" s="176"/>
      <c r="BF204" s="176"/>
      <c r="BG204" s="176"/>
      <c r="BH204" s="176"/>
      <c r="BI204" s="176"/>
      <c r="BJ204" s="176"/>
      <c r="BK204" s="176"/>
      <c r="BL204" s="176"/>
      <c r="BM204" s="176"/>
      <c r="BN204" s="176"/>
      <c r="BO204" s="176"/>
      <c r="BP204" s="176"/>
      <c r="BQ204" s="176"/>
      <c r="BR204" s="176"/>
      <c r="BS204" s="176"/>
      <c r="BT204" s="176"/>
    </row>
    <row r="205" ht="22.5" customHeight="1">
      <c r="A205" s="176"/>
      <c r="B205" s="461"/>
      <c r="C205" s="461"/>
      <c r="D205" s="461"/>
      <c r="E205" s="461"/>
      <c r="F205" s="461"/>
      <c r="G205" s="461"/>
      <c r="H205" s="461"/>
      <c r="I205" s="461"/>
      <c r="J205" s="461"/>
      <c r="K205" s="461"/>
      <c r="L205" s="461"/>
      <c r="N205" s="461"/>
      <c r="O205" s="461"/>
      <c r="P205" s="472"/>
      <c r="Q205" s="476"/>
      <c r="R205" s="461"/>
      <c r="S205" s="461"/>
      <c r="T205" s="461"/>
      <c r="U205" s="461"/>
      <c r="V205" s="176"/>
      <c r="W205" s="176"/>
      <c r="X205" s="176"/>
      <c r="Y205" s="176"/>
      <c r="Z205" s="176"/>
      <c r="AA205" s="176"/>
      <c r="AB205" s="176"/>
      <c r="AC205" s="176"/>
      <c r="AD205" s="176"/>
      <c r="AE205" s="176"/>
      <c r="AF205" s="176"/>
      <c r="AG205" s="176"/>
      <c r="AH205" s="176"/>
      <c r="AI205" s="176"/>
      <c r="AJ205" s="176"/>
      <c r="AK205" s="176"/>
      <c r="AL205" s="176"/>
      <c r="AM205" s="176"/>
      <c r="AN205" s="176"/>
      <c r="AO205" s="176"/>
      <c r="AP205" s="176"/>
      <c r="AQ205" s="176"/>
      <c r="AR205" s="176"/>
      <c r="AS205" s="176"/>
      <c r="AT205" s="176"/>
      <c r="AU205" s="176"/>
      <c r="AV205" s="176"/>
      <c r="AW205" s="176"/>
      <c r="AX205" s="176"/>
      <c r="AY205" s="176"/>
      <c r="AZ205" s="176"/>
      <c r="BA205" s="176"/>
      <c r="BB205" s="176"/>
      <c r="BC205" s="176"/>
      <c r="BD205" s="176"/>
      <c r="BE205" s="176"/>
      <c r="BF205" s="176"/>
      <c r="BG205" s="176"/>
      <c r="BH205" s="176"/>
      <c r="BI205" s="176"/>
      <c r="BJ205" s="176"/>
      <c r="BK205" s="176"/>
      <c r="BL205" s="176"/>
      <c r="BM205" s="176"/>
      <c r="BN205" s="176"/>
      <c r="BO205" s="176"/>
      <c r="BP205" s="176"/>
      <c r="BQ205" s="176"/>
      <c r="BR205" s="176"/>
      <c r="BS205" s="176"/>
      <c r="BT205" s="176"/>
    </row>
    <row r="206" ht="22.5" customHeight="1">
      <c r="A206" s="176"/>
      <c r="B206" s="461"/>
      <c r="C206" s="461"/>
      <c r="D206" s="461"/>
      <c r="E206" s="461"/>
      <c r="F206" s="461"/>
      <c r="G206" s="461"/>
      <c r="H206" s="461"/>
      <c r="I206" s="461"/>
      <c r="J206" s="461"/>
      <c r="K206" s="461"/>
      <c r="L206" s="461"/>
      <c r="N206" s="461"/>
      <c r="O206" s="461"/>
      <c r="P206" s="480"/>
      <c r="Q206" s="476"/>
      <c r="R206" s="461"/>
      <c r="S206" s="461"/>
      <c r="T206" s="461"/>
      <c r="U206" s="461"/>
      <c r="V206" s="176"/>
      <c r="W206" s="176"/>
      <c r="X206" s="176"/>
      <c r="Y206" s="176"/>
      <c r="Z206" s="176"/>
      <c r="AA206" s="176"/>
      <c r="AB206" s="176"/>
      <c r="AC206" s="176"/>
      <c r="AD206" s="176"/>
      <c r="AE206" s="176"/>
      <c r="AF206" s="176"/>
      <c r="AG206" s="176"/>
      <c r="AH206" s="176"/>
      <c r="AI206" s="176"/>
      <c r="AJ206" s="176"/>
      <c r="AK206" s="176"/>
      <c r="AL206" s="176"/>
      <c r="AM206" s="176"/>
      <c r="AN206" s="176"/>
      <c r="AO206" s="176"/>
      <c r="AP206" s="176"/>
      <c r="AQ206" s="176"/>
      <c r="AR206" s="176"/>
      <c r="AS206" s="176"/>
      <c r="AT206" s="176"/>
      <c r="AU206" s="176"/>
      <c r="AV206" s="176"/>
      <c r="AW206" s="176"/>
      <c r="AX206" s="176"/>
      <c r="AY206" s="176"/>
      <c r="AZ206" s="176"/>
      <c r="BA206" s="176"/>
      <c r="BB206" s="176"/>
      <c r="BC206" s="176"/>
      <c r="BD206" s="176"/>
      <c r="BE206" s="176"/>
      <c r="BF206" s="176"/>
      <c r="BG206" s="176"/>
      <c r="BH206" s="176"/>
      <c r="BI206" s="176"/>
      <c r="BJ206" s="176"/>
      <c r="BK206" s="176"/>
      <c r="BL206" s="176"/>
      <c r="BM206" s="176"/>
      <c r="BN206" s="176"/>
      <c r="BO206" s="176"/>
      <c r="BP206" s="176"/>
      <c r="BQ206" s="176"/>
      <c r="BR206" s="176"/>
      <c r="BS206" s="176"/>
      <c r="BT206" s="176"/>
    </row>
    <row r="207" ht="22.5" customHeight="1">
      <c r="A207" s="176"/>
      <c r="B207" s="461"/>
      <c r="C207" s="461"/>
      <c r="D207" s="461"/>
      <c r="E207" s="461"/>
      <c r="F207" s="461"/>
      <c r="G207" s="461"/>
      <c r="H207" s="461"/>
      <c r="I207" s="461"/>
      <c r="J207" s="461"/>
      <c r="K207" s="461"/>
      <c r="L207" s="461"/>
      <c r="N207" s="461"/>
      <c r="O207" s="461"/>
      <c r="P207" s="461"/>
      <c r="Q207" s="476"/>
      <c r="R207" s="461"/>
      <c r="S207" s="461"/>
      <c r="T207" s="461"/>
      <c r="U207" s="461"/>
      <c r="V207" s="176"/>
      <c r="W207" s="176"/>
      <c r="X207" s="176"/>
      <c r="Y207" s="176"/>
      <c r="Z207" s="176"/>
      <c r="AA207" s="176"/>
      <c r="AB207" s="176"/>
      <c r="AC207" s="176"/>
      <c r="AD207" s="176"/>
      <c r="AE207" s="176"/>
      <c r="AF207" s="176"/>
      <c r="AG207" s="176"/>
      <c r="AH207" s="176"/>
      <c r="AI207" s="176"/>
      <c r="AJ207" s="176"/>
      <c r="AK207" s="176"/>
      <c r="AL207" s="176"/>
      <c r="AM207" s="176"/>
      <c r="AN207" s="176"/>
      <c r="AO207" s="176"/>
      <c r="AP207" s="176"/>
      <c r="AQ207" s="176"/>
      <c r="AR207" s="176"/>
      <c r="AS207" s="176"/>
      <c r="AT207" s="176"/>
      <c r="AU207" s="176"/>
      <c r="AV207" s="176"/>
      <c r="AW207" s="176"/>
      <c r="AX207" s="176"/>
      <c r="AY207" s="176"/>
      <c r="AZ207" s="176"/>
      <c r="BA207" s="176"/>
      <c r="BB207" s="176"/>
      <c r="BC207" s="176"/>
      <c r="BD207" s="176"/>
      <c r="BE207" s="176"/>
      <c r="BF207" s="176"/>
      <c r="BG207" s="176"/>
      <c r="BH207" s="176"/>
      <c r="BI207" s="176"/>
      <c r="BJ207" s="176"/>
      <c r="BK207" s="176"/>
      <c r="BL207" s="176"/>
      <c r="BM207" s="176"/>
      <c r="BN207" s="176"/>
      <c r="BO207" s="176"/>
      <c r="BP207" s="176"/>
      <c r="BQ207" s="176"/>
      <c r="BR207" s="176"/>
      <c r="BS207" s="176"/>
      <c r="BT207" s="176"/>
    </row>
    <row r="208" ht="22.5" customHeight="1">
      <c r="A208" s="176"/>
      <c r="B208" s="461"/>
      <c r="C208" s="461"/>
      <c r="D208" s="461"/>
      <c r="E208" s="461"/>
      <c r="F208" s="461"/>
      <c r="G208" s="461"/>
      <c r="H208" s="461"/>
      <c r="I208" s="461"/>
      <c r="J208" s="461"/>
      <c r="K208" s="461"/>
      <c r="L208" s="461"/>
      <c r="N208" s="461"/>
      <c r="O208" s="461"/>
      <c r="P208" s="461"/>
      <c r="Q208" s="476"/>
      <c r="R208" s="461"/>
      <c r="S208" s="461"/>
      <c r="T208" s="461"/>
      <c r="U208" s="461"/>
      <c r="V208" s="176"/>
      <c r="W208" s="176"/>
      <c r="X208" s="176"/>
      <c r="Y208" s="176"/>
      <c r="Z208" s="176"/>
      <c r="AA208" s="176"/>
      <c r="AB208" s="176"/>
      <c r="AC208" s="176"/>
      <c r="AD208" s="176"/>
      <c r="AE208" s="176"/>
      <c r="AF208" s="176"/>
      <c r="AG208" s="176"/>
      <c r="AH208" s="176"/>
      <c r="AI208" s="176"/>
      <c r="AJ208" s="176"/>
      <c r="AK208" s="176"/>
      <c r="AL208" s="176"/>
      <c r="AM208" s="176"/>
      <c r="AN208" s="176"/>
      <c r="AO208" s="176"/>
      <c r="AP208" s="176"/>
      <c r="AQ208" s="176"/>
      <c r="AR208" s="176"/>
      <c r="AS208" s="176"/>
      <c r="AT208" s="176"/>
      <c r="AU208" s="176"/>
      <c r="AV208" s="176"/>
      <c r="AW208" s="176"/>
      <c r="AX208" s="176"/>
      <c r="AY208" s="176"/>
      <c r="AZ208" s="176"/>
      <c r="BA208" s="176"/>
      <c r="BB208" s="176"/>
      <c r="BC208" s="176"/>
      <c r="BD208" s="176"/>
      <c r="BE208" s="176"/>
      <c r="BF208" s="176"/>
      <c r="BG208" s="176"/>
      <c r="BH208" s="176"/>
      <c r="BI208" s="176"/>
      <c r="BJ208" s="176"/>
      <c r="BK208" s="176"/>
      <c r="BL208" s="176"/>
      <c r="BM208" s="176"/>
      <c r="BN208" s="176"/>
      <c r="BO208" s="176"/>
      <c r="BP208" s="176"/>
      <c r="BQ208" s="176"/>
      <c r="BR208" s="176"/>
      <c r="BS208" s="176"/>
      <c r="BT208" s="176"/>
    </row>
    <row r="209" ht="22.5" customHeight="1">
      <c r="A209" s="176"/>
      <c r="B209" s="461"/>
      <c r="C209" s="461"/>
      <c r="D209" s="461"/>
      <c r="E209" s="461"/>
      <c r="F209" s="461"/>
      <c r="G209" s="461"/>
      <c r="H209" s="461"/>
      <c r="I209" s="461"/>
      <c r="J209" s="461"/>
      <c r="K209" s="461"/>
      <c r="L209" s="461"/>
      <c r="N209" s="461"/>
      <c r="O209" s="461"/>
      <c r="P209" s="461"/>
      <c r="Q209" s="476"/>
      <c r="R209" s="461"/>
      <c r="S209" s="461"/>
      <c r="T209" s="461"/>
      <c r="U209" s="461"/>
      <c r="V209" s="176"/>
      <c r="W209" s="176"/>
      <c r="X209" s="176"/>
      <c r="Y209" s="176"/>
      <c r="Z209" s="176"/>
      <c r="AA209" s="176"/>
      <c r="AB209" s="176"/>
      <c r="AC209" s="176"/>
      <c r="AD209" s="176"/>
      <c r="AE209" s="176"/>
      <c r="AF209" s="176"/>
      <c r="AG209" s="176"/>
      <c r="AH209" s="176"/>
      <c r="AI209" s="176"/>
      <c r="AJ209" s="176"/>
      <c r="AK209" s="176"/>
      <c r="AL209" s="176"/>
      <c r="AM209" s="176"/>
      <c r="AN209" s="176"/>
      <c r="AO209" s="176"/>
      <c r="AP209" s="176"/>
      <c r="AQ209" s="176"/>
      <c r="AR209" s="176"/>
      <c r="AS209" s="176"/>
      <c r="AT209" s="176"/>
      <c r="AU209" s="176"/>
      <c r="AV209" s="176"/>
      <c r="AW209" s="176"/>
      <c r="AX209" s="176"/>
      <c r="AY209" s="176"/>
      <c r="AZ209" s="176"/>
      <c r="BA209" s="176"/>
      <c r="BB209" s="176"/>
      <c r="BC209" s="176"/>
      <c r="BD209" s="176"/>
      <c r="BE209" s="176"/>
      <c r="BF209" s="176"/>
      <c r="BG209" s="176"/>
      <c r="BH209" s="176"/>
      <c r="BI209" s="176"/>
      <c r="BJ209" s="176"/>
      <c r="BK209" s="176"/>
      <c r="BL209" s="176"/>
      <c r="BM209" s="176"/>
      <c r="BN209" s="176"/>
      <c r="BO209" s="176"/>
      <c r="BP209" s="176"/>
      <c r="BQ209" s="176"/>
      <c r="BR209" s="176"/>
      <c r="BS209" s="176"/>
      <c r="BT209" s="176"/>
    </row>
    <row r="210" ht="22.5" customHeight="1">
      <c r="A210" s="176"/>
      <c r="B210" s="461"/>
      <c r="C210" s="461"/>
      <c r="D210" s="461"/>
      <c r="E210" s="461"/>
      <c r="F210" s="461"/>
      <c r="G210" s="461"/>
      <c r="H210" s="461"/>
      <c r="I210" s="461"/>
      <c r="J210" s="461"/>
      <c r="K210" s="461"/>
      <c r="L210" s="461"/>
      <c r="N210" s="461"/>
      <c r="O210" s="461"/>
      <c r="P210" s="461"/>
      <c r="Q210" s="476"/>
      <c r="R210" s="461"/>
      <c r="S210" s="461"/>
      <c r="T210" s="461"/>
      <c r="U210" s="461"/>
      <c r="V210" s="176"/>
      <c r="W210" s="176"/>
      <c r="X210" s="176"/>
      <c r="Y210" s="176"/>
      <c r="Z210" s="176"/>
      <c r="AA210" s="176"/>
      <c r="AB210" s="176"/>
      <c r="AC210" s="176"/>
      <c r="AD210" s="176"/>
      <c r="AE210" s="176"/>
      <c r="AF210" s="176"/>
      <c r="AG210" s="176"/>
      <c r="AH210" s="176"/>
      <c r="AI210" s="176"/>
      <c r="AJ210" s="176"/>
      <c r="AK210" s="176"/>
      <c r="AL210" s="176"/>
      <c r="AM210" s="176"/>
      <c r="AN210" s="176"/>
      <c r="AO210" s="176"/>
      <c r="AP210" s="176"/>
      <c r="AQ210" s="176"/>
      <c r="AR210" s="176"/>
      <c r="AS210" s="176"/>
      <c r="AT210" s="176"/>
      <c r="AU210" s="176"/>
      <c r="AV210" s="176"/>
      <c r="AW210" s="176"/>
      <c r="AX210" s="176"/>
      <c r="AY210" s="176"/>
      <c r="AZ210" s="176"/>
      <c r="BA210" s="176"/>
      <c r="BB210" s="176"/>
      <c r="BC210" s="176"/>
      <c r="BD210" s="176"/>
      <c r="BE210" s="176"/>
      <c r="BF210" s="176"/>
      <c r="BG210" s="176"/>
      <c r="BH210" s="176"/>
      <c r="BI210" s="176"/>
      <c r="BJ210" s="176"/>
      <c r="BK210" s="176"/>
      <c r="BL210" s="176"/>
      <c r="BM210" s="176"/>
      <c r="BN210" s="176"/>
      <c r="BO210" s="176"/>
      <c r="BP210" s="176"/>
      <c r="BQ210" s="176"/>
      <c r="BR210" s="176"/>
      <c r="BS210" s="176"/>
      <c r="BT210" s="176"/>
    </row>
    <row r="211" ht="22.5" customHeight="1">
      <c r="A211" s="176"/>
      <c r="B211" s="461"/>
      <c r="C211" s="461"/>
      <c r="D211" s="461"/>
      <c r="E211" s="461"/>
      <c r="F211" s="461"/>
      <c r="G211" s="461"/>
      <c r="H211" s="461"/>
      <c r="I211" s="461"/>
      <c r="J211" s="461"/>
      <c r="K211" s="461"/>
      <c r="L211" s="461"/>
      <c r="N211" s="461"/>
      <c r="O211" s="461"/>
      <c r="P211" s="461"/>
      <c r="Q211" s="481"/>
      <c r="R211" s="461"/>
      <c r="S211" s="461"/>
      <c r="T211" s="461"/>
      <c r="U211" s="461"/>
      <c r="V211" s="176"/>
      <c r="W211" s="176"/>
      <c r="X211" s="176"/>
      <c r="Y211" s="176"/>
      <c r="Z211" s="176"/>
      <c r="AA211" s="176"/>
      <c r="AB211" s="176"/>
      <c r="AC211" s="176"/>
      <c r="AD211" s="176"/>
      <c r="AE211" s="176"/>
      <c r="AF211" s="176"/>
      <c r="AG211" s="176"/>
      <c r="AH211" s="176"/>
      <c r="AI211" s="176"/>
      <c r="AJ211" s="176"/>
      <c r="AK211" s="176"/>
      <c r="AL211" s="176"/>
      <c r="AM211" s="176"/>
      <c r="AN211" s="176"/>
      <c r="AO211" s="176"/>
      <c r="AP211" s="176"/>
      <c r="AQ211" s="176"/>
      <c r="AR211" s="176"/>
      <c r="AS211" s="176"/>
      <c r="AT211" s="176"/>
      <c r="AU211" s="176"/>
      <c r="AV211" s="176"/>
      <c r="AW211" s="176"/>
      <c r="AX211" s="176"/>
      <c r="AY211" s="176"/>
      <c r="AZ211" s="176"/>
      <c r="BA211" s="176"/>
      <c r="BB211" s="176"/>
      <c r="BC211" s="176"/>
      <c r="BD211" s="176"/>
      <c r="BE211" s="176"/>
      <c r="BF211" s="176"/>
      <c r="BG211" s="176"/>
      <c r="BH211" s="176"/>
      <c r="BI211" s="176"/>
      <c r="BJ211" s="176"/>
      <c r="BK211" s="176"/>
      <c r="BL211" s="176"/>
      <c r="BM211" s="176"/>
      <c r="BN211" s="176"/>
      <c r="BO211" s="176"/>
      <c r="BP211" s="176"/>
      <c r="BQ211" s="176"/>
      <c r="BR211" s="176"/>
      <c r="BS211" s="176"/>
      <c r="BT211" s="176"/>
    </row>
    <row r="212" ht="22.5" customHeight="1">
      <c r="A212" s="176"/>
      <c r="B212" s="461"/>
      <c r="C212" s="461"/>
      <c r="D212" s="461"/>
      <c r="E212" s="461"/>
      <c r="F212" s="461"/>
      <c r="G212" s="461"/>
      <c r="H212" s="461"/>
      <c r="I212" s="461"/>
      <c r="J212" s="461"/>
      <c r="K212" s="461"/>
      <c r="L212" s="461"/>
      <c r="N212" s="461"/>
      <c r="O212" s="461"/>
      <c r="P212" s="461"/>
      <c r="Q212" s="481"/>
      <c r="R212" s="461"/>
      <c r="S212" s="461"/>
      <c r="T212" s="461"/>
      <c r="U212" s="461"/>
      <c r="V212" s="176"/>
      <c r="W212" s="176"/>
      <c r="X212" s="176"/>
      <c r="Y212" s="176"/>
      <c r="Z212" s="176"/>
      <c r="AA212" s="176"/>
      <c r="AB212" s="176"/>
      <c r="AC212" s="176"/>
      <c r="AD212" s="176"/>
      <c r="AE212" s="176"/>
      <c r="AF212" s="176"/>
      <c r="AG212" s="176"/>
      <c r="AH212" s="176"/>
      <c r="AI212" s="176"/>
      <c r="AJ212" s="176"/>
      <c r="AK212" s="176"/>
      <c r="AL212" s="176"/>
      <c r="AM212" s="176"/>
      <c r="AN212" s="176"/>
      <c r="AO212" s="176"/>
      <c r="AP212" s="176"/>
      <c r="AQ212" s="176"/>
      <c r="AR212" s="176"/>
      <c r="AS212" s="176"/>
      <c r="AT212" s="176"/>
      <c r="AU212" s="176"/>
      <c r="AV212" s="176"/>
      <c r="AW212" s="176"/>
      <c r="AX212" s="176"/>
      <c r="AY212" s="176"/>
      <c r="AZ212" s="176"/>
      <c r="BA212" s="176"/>
      <c r="BB212" s="176"/>
      <c r="BC212" s="176"/>
      <c r="BD212" s="176"/>
      <c r="BE212" s="176"/>
      <c r="BF212" s="176"/>
      <c r="BG212" s="176"/>
      <c r="BH212" s="176"/>
      <c r="BI212" s="176"/>
      <c r="BJ212" s="176"/>
      <c r="BK212" s="176"/>
      <c r="BL212" s="176"/>
      <c r="BM212" s="176"/>
      <c r="BN212" s="176"/>
      <c r="BO212" s="176"/>
      <c r="BP212" s="176"/>
      <c r="BQ212" s="176"/>
      <c r="BR212" s="176"/>
      <c r="BS212" s="176"/>
      <c r="BT212" s="176"/>
    </row>
    <row r="213" ht="22.5" customHeight="1">
      <c r="A213" s="176"/>
      <c r="B213" s="461"/>
      <c r="C213" s="461"/>
      <c r="D213" s="461"/>
      <c r="E213" s="461"/>
      <c r="F213" s="461"/>
      <c r="G213" s="461"/>
      <c r="H213" s="461"/>
      <c r="I213" s="461"/>
      <c r="J213" s="461"/>
      <c r="K213" s="461"/>
      <c r="L213" s="461"/>
      <c r="N213" s="461"/>
      <c r="O213" s="461"/>
      <c r="P213" s="461"/>
      <c r="Q213" s="481"/>
      <c r="R213" s="461"/>
      <c r="S213" s="461"/>
      <c r="T213" s="461"/>
      <c r="U213" s="461"/>
      <c r="V213" s="176"/>
      <c r="W213" s="176"/>
      <c r="X213" s="176"/>
      <c r="Y213" s="176"/>
      <c r="Z213" s="176"/>
      <c r="AA213" s="176"/>
      <c r="AB213" s="176"/>
      <c r="AC213" s="176"/>
      <c r="AD213" s="176"/>
      <c r="AE213" s="176"/>
      <c r="AF213" s="176"/>
      <c r="AG213" s="176"/>
      <c r="AH213" s="176"/>
      <c r="AI213" s="176"/>
      <c r="AJ213" s="176"/>
      <c r="AK213" s="176"/>
      <c r="AL213" s="176"/>
      <c r="AM213" s="176"/>
      <c r="AN213" s="176"/>
      <c r="AO213" s="176"/>
      <c r="AP213" s="176"/>
      <c r="AQ213" s="176"/>
      <c r="AR213" s="176"/>
      <c r="AS213" s="176"/>
      <c r="AT213" s="176"/>
      <c r="AU213" s="176"/>
      <c r="AV213" s="176"/>
      <c r="AW213" s="176"/>
      <c r="AX213" s="176"/>
      <c r="AY213" s="176"/>
      <c r="AZ213" s="176"/>
      <c r="BA213" s="176"/>
      <c r="BB213" s="176"/>
      <c r="BC213" s="176"/>
      <c r="BD213" s="176"/>
      <c r="BE213" s="176"/>
      <c r="BF213" s="176"/>
      <c r="BG213" s="176"/>
      <c r="BH213" s="176"/>
      <c r="BI213" s="176"/>
      <c r="BJ213" s="176"/>
      <c r="BK213" s="176"/>
      <c r="BL213" s="176"/>
      <c r="BM213" s="176"/>
      <c r="BN213" s="176"/>
      <c r="BO213" s="176"/>
      <c r="BP213" s="176"/>
      <c r="BQ213" s="176"/>
      <c r="BR213" s="176"/>
      <c r="BS213" s="176"/>
      <c r="BT213" s="176"/>
    </row>
    <row r="214" ht="22.5" customHeight="1">
      <c r="A214" s="176"/>
      <c r="B214" s="461"/>
      <c r="C214" s="461"/>
      <c r="D214" s="461"/>
      <c r="E214" s="461"/>
      <c r="F214" s="461"/>
      <c r="G214" s="461"/>
      <c r="H214" s="461"/>
      <c r="I214" s="461"/>
      <c r="J214" s="461"/>
      <c r="K214" s="461"/>
      <c r="L214" s="461"/>
      <c r="N214" s="461"/>
      <c r="O214" s="461"/>
      <c r="P214" s="461"/>
      <c r="Q214" s="481"/>
      <c r="R214" s="461"/>
      <c r="S214" s="461"/>
      <c r="T214" s="461"/>
      <c r="U214" s="461"/>
      <c r="V214" s="176"/>
      <c r="W214" s="176"/>
      <c r="X214" s="176"/>
      <c r="Y214" s="176"/>
      <c r="Z214" s="176"/>
      <c r="AA214" s="176"/>
      <c r="AB214" s="176"/>
      <c r="AC214" s="176"/>
      <c r="AD214" s="176"/>
      <c r="AE214" s="176"/>
      <c r="AF214" s="176"/>
      <c r="AG214" s="176"/>
      <c r="AH214" s="176"/>
      <c r="AI214" s="176"/>
      <c r="AJ214" s="176"/>
      <c r="AK214" s="176"/>
      <c r="AL214" s="176"/>
      <c r="AM214" s="176"/>
      <c r="AN214" s="176"/>
      <c r="AO214" s="176"/>
      <c r="AP214" s="176"/>
      <c r="AQ214" s="176"/>
      <c r="AR214" s="176"/>
      <c r="AS214" s="176"/>
      <c r="AT214" s="176"/>
      <c r="AU214" s="176"/>
      <c r="AV214" s="176"/>
      <c r="AW214" s="176"/>
      <c r="AX214" s="176"/>
      <c r="AY214" s="176"/>
      <c r="AZ214" s="176"/>
      <c r="BA214" s="176"/>
      <c r="BB214" s="176"/>
      <c r="BC214" s="176"/>
      <c r="BD214" s="176"/>
      <c r="BE214" s="176"/>
      <c r="BF214" s="176"/>
      <c r="BG214" s="176"/>
      <c r="BH214" s="176"/>
      <c r="BI214" s="176"/>
      <c r="BJ214" s="176"/>
      <c r="BK214" s="176"/>
      <c r="BL214" s="176"/>
      <c r="BM214" s="176"/>
      <c r="BN214" s="176"/>
      <c r="BO214" s="176"/>
      <c r="BP214" s="176"/>
      <c r="BQ214" s="176"/>
      <c r="BR214" s="176"/>
      <c r="BS214" s="176"/>
      <c r="BT214" s="176"/>
    </row>
    <row r="215" ht="22.5" customHeight="1">
      <c r="A215" s="176"/>
      <c r="B215" s="461"/>
      <c r="C215" s="461"/>
      <c r="D215" s="461"/>
      <c r="E215" s="461"/>
      <c r="F215" s="461"/>
      <c r="G215" s="461"/>
      <c r="H215" s="461"/>
      <c r="I215" s="461"/>
      <c r="J215" s="461"/>
      <c r="K215" s="461"/>
      <c r="L215" s="461"/>
      <c r="N215" s="461"/>
      <c r="O215" s="461"/>
      <c r="P215" s="461"/>
      <c r="Q215" s="481"/>
      <c r="R215" s="461"/>
      <c r="S215" s="461"/>
      <c r="T215" s="461"/>
      <c r="U215" s="461"/>
      <c r="V215" s="176"/>
      <c r="W215" s="176"/>
      <c r="X215" s="176"/>
      <c r="Y215" s="176"/>
      <c r="Z215" s="176"/>
      <c r="AA215" s="176"/>
      <c r="AB215" s="176"/>
      <c r="AC215" s="176"/>
      <c r="AD215" s="176"/>
      <c r="AE215" s="176"/>
      <c r="AF215" s="176"/>
      <c r="AG215" s="176"/>
      <c r="AH215" s="176"/>
      <c r="AI215" s="176"/>
      <c r="AJ215" s="176"/>
      <c r="AK215" s="176"/>
      <c r="AL215" s="176"/>
      <c r="AM215" s="176"/>
      <c r="AN215" s="176"/>
      <c r="AO215" s="176"/>
      <c r="AP215" s="176"/>
      <c r="AQ215" s="176"/>
      <c r="AR215" s="176"/>
      <c r="AS215" s="176"/>
      <c r="AT215" s="176"/>
      <c r="AU215" s="176"/>
      <c r="AV215" s="176"/>
      <c r="AW215" s="176"/>
      <c r="AX215" s="176"/>
      <c r="AY215" s="176"/>
      <c r="AZ215" s="176"/>
      <c r="BA215" s="176"/>
      <c r="BB215" s="176"/>
      <c r="BC215" s="176"/>
      <c r="BD215" s="176"/>
      <c r="BE215" s="176"/>
      <c r="BF215" s="176"/>
      <c r="BG215" s="176"/>
      <c r="BH215" s="176"/>
      <c r="BI215" s="176"/>
      <c r="BJ215" s="176"/>
      <c r="BK215" s="176"/>
      <c r="BL215" s="176"/>
      <c r="BM215" s="176"/>
      <c r="BN215" s="176"/>
      <c r="BO215" s="176"/>
      <c r="BP215" s="176"/>
      <c r="BQ215" s="176"/>
      <c r="BR215" s="176"/>
      <c r="BS215" s="176"/>
      <c r="BT215" s="176"/>
    </row>
    <row r="216" ht="22.5" customHeight="1">
      <c r="A216" s="176"/>
      <c r="B216" s="461"/>
      <c r="C216" s="461"/>
      <c r="D216" s="461"/>
      <c r="E216" s="461"/>
      <c r="F216" s="461"/>
      <c r="G216" s="461"/>
      <c r="H216" s="461"/>
      <c r="I216" s="461"/>
      <c r="J216" s="461"/>
      <c r="K216" s="461"/>
      <c r="L216" s="461"/>
      <c r="N216" s="461"/>
      <c r="O216" s="461"/>
      <c r="P216" s="461"/>
      <c r="Q216" s="481"/>
      <c r="R216" s="461"/>
      <c r="S216" s="461"/>
      <c r="T216" s="461"/>
      <c r="U216" s="461"/>
      <c r="V216" s="176"/>
      <c r="W216" s="176"/>
      <c r="X216" s="176"/>
      <c r="Y216" s="176"/>
      <c r="Z216" s="176"/>
      <c r="AA216" s="176"/>
      <c r="AB216" s="176"/>
      <c r="AC216" s="176"/>
      <c r="AD216" s="176"/>
      <c r="AE216" s="176"/>
      <c r="AF216" s="176"/>
      <c r="AG216" s="176"/>
      <c r="AH216" s="176"/>
      <c r="AI216" s="176"/>
      <c r="AJ216" s="176"/>
      <c r="AK216" s="176"/>
      <c r="AL216" s="176"/>
      <c r="AM216" s="176"/>
      <c r="AN216" s="176"/>
      <c r="AO216" s="176"/>
      <c r="AP216" s="176"/>
      <c r="AQ216" s="176"/>
      <c r="AR216" s="176"/>
      <c r="AS216" s="176"/>
      <c r="AT216" s="176"/>
      <c r="AU216" s="176"/>
      <c r="AV216" s="176"/>
      <c r="AW216" s="176"/>
      <c r="AX216" s="176"/>
      <c r="AY216" s="176"/>
      <c r="AZ216" s="176"/>
      <c r="BA216" s="176"/>
      <c r="BB216" s="176"/>
      <c r="BC216" s="176"/>
      <c r="BD216" s="176"/>
      <c r="BE216" s="176"/>
      <c r="BF216" s="176"/>
      <c r="BG216" s="176"/>
      <c r="BH216" s="176"/>
      <c r="BI216" s="176"/>
      <c r="BJ216" s="176"/>
      <c r="BK216" s="176"/>
      <c r="BL216" s="176"/>
      <c r="BM216" s="176"/>
      <c r="BN216" s="176"/>
      <c r="BO216" s="176"/>
      <c r="BP216" s="176"/>
      <c r="BQ216" s="176"/>
      <c r="BR216" s="176"/>
      <c r="BS216" s="176"/>
      <c r="BT216" s="176"/>
    </row>
    <row r="217" ht="22.5" customHeight="1">
      <c r="A217" s="176"/>
      <c r="B217" s="461"/>
      <c r="C217" s="461"/>
      <c r="D217" s="461"/>
      <c r="E217" s="461"/>
      <c r="F217" s="461"/>
      <c r="G217" s="461"/>
      <c r="H217" s="461"/>
      <c r="I217" s="461"/>
      <c r="J217" s="461"/>
      <c r="K217" s="461"/>
      <c r="L217" s="461"/>
      <c r="N217" s="461"/>
      <c r="O217" s="461"/>
      <c r="P217" s="461"/>
      <c r="Q217" s="481"/>
      <c r="R217" s="461"/>
      <c r="S217" s="461"/>
      <c r="T217" s="461"/>
      <c r="U217" s="461"/>
      <c r="V217" s="176"/>
      <c r="W217" s="176"/>
      <c r="X217" s="176"/>
      <c r="Y217" s="176"/>
      <c r="Z217" s="176"/>
      <c r="AA217" s="176"/>
      <c r="AB217" s="176"/>
      <c r="AC217" s="176"/>
      <c r="AD217" s="176"/>
      <c r="AE217" s="176"/>
      <c r="AF217" s="176"/>
      <c r="AG217" s="176"/>
      <c r="AH217" s="176"/>
      <c r="AI217" s="176"/>
      <c r="AJ217" s="176"/>
      <c r="AK217" s="176"/>
      <c r="AL217" s="176"/>
      <c r="AM217" s="176"/>
      <c r="AN217" s="176"/>
      <c r="AO217" s="176"/>
      <c r="AP217" s="176"/>
      <c r="AQ217" s="176"/>
      <c r="AR217" s="176"/>
      <c r="AS217" s="176"/>
      <c r="AT217" s="176"/>
      <c r="AU217" s="176"/>
      <c r="AV217" s="176"/>
      <c r="AW217" s="176"/>
      <c r="AX217" s="176"/>
      <c r="AY217" s="176"/>
      <c r="AZ217" s="176"/>
      <c r="BA217" s="176"/>
      <c r="BB217" s="176"/>
      <c r="BC217" s="176"/>
      <c r="BD217" s="176"/>
      <c r="BE217" s="176"/>
      <c r="BF217" s="176"/>
      <c r="BG217" s="176"/>
      <c r="BH217" s="176"/>
      <c r="BI217" s="176"/>
      <c r="BJ217" s="176"/>
      <c r="BK217" s="176"/>
      <c r="BL217" s="176"/>
      <c r="BM217" s="176"/>
      <c r="BN217" s="176"/>
      <c r="BO217" s="176"/>
      <c r="BP217" s="176"/>
      <c r="BQ217" s="176"/>
      <c r="BR217" s="176"/>
      <c r="BS217" s="176"/>
      <c r="BT217" s="176"/>
    </row>
    <row r="218" ht="22.5" customHeight="1">
      <c r="A218" s="176"/>
      <c r="B218" s="461"/>
      <c r="C218" s="461"/>
      <c r="D218" s="461"/>
      <c r="E218" s="461"/>
      <c r="F218" s="461"/>
      <c r="G218" s="461"/>
      <c r="H218" s="461"/>
      <c r="I218" s="461"/>
      <c r="J218" s="461"/>
      <c r="K218" s="461"/>
      <c r="L218" s="461"/>
      <c r="N218" s="461"/>
      <c r="O218" s="461"/>
      <c r="P218" s="461"/>
      <c r="Q218" s="481"/>
      <c r="R218" s="461"/>
      <c r="S218" s="461"/>
      <c r="T218" s="461"/>
      <c r="U218" s="461"/>
      <c r="V218" s="176"/>
      <c r="W218" s="176"/>
      <c r="X218" s="176"/>
      <c r="Y218" s="176"/>
      <c r="Z218" s="176"/>
      <c r="AA218" s="176"/>
      <c r="AB218" s="176"/>
      <c r="AC218" s="176"/>
      <c r="AD218" s="176"/>
      <c r="AE218" s="176"/>
      <c r="AF218" s="176"/>
      <c r="AG218" s="176"/>
      <c r="AH218" s="176"/>
      <c r="AI218" s="176"/>
      <c r="AJ218" s="176"/>
      <c r="AK218" s="176"/>
      <c r="AL218" s="176"/>
      <c r="AM218" s="176"/>
      <c r="AN218" s="176"/>
      <c r="AO218" s="176"/>
      <c r="AP218" s="176"/>
      <c r="AQ218" s="176"/>
      <c r="AR218" s="176"/>
      <c r="AS218" s="176"/>
      <c r="AT218" s="176"/>
      <c r="AU218" s="176"/>
      <c r="AV218" s="176"/>
      <c r="AW218" s="176"/>
      <c r="AX218" s="176"/>
      <c r="AY218" s="176"/>
      <c r="AZ218" s="176"/>
      <c r="BA218" s="176"/>
      <c r="BB218" s="176"/>
      <c r="BC218" s="176"/>
      <c r="BD218" s="176"/>
      <c r="BE218" s="176"/>
      <c r="BF218" s="176"/>
      <c r="BG218" s="176"/>
      <c r="BH218" s="176"/>
      <c r="BI218" s="176"/>
      <c r="BJ218" s="176"/>
      <c r="BK218" s="176"/>
      <c r="BL218" s="176"/>
      <c r="BM218" s="176"/>
      <c r="BN218" s="176"/>
      <c r="BO218" s="176"/>
      <c r="BP218" s="176"/>
      <c r="BQ218" s="176"/>
      <c r="BR218" s="176"/>
      <c r="BS218" s="176"/>
      <c r="BT218" s="176"/>
    </row>
    <row r="219" ht="22.5" customHeight="1">
      <c r="A219" s="176"/>
      <c r="B219" s="461"/>
      <c r="C219" s="461"/>
      <c r="D219" s="461"/>
      <c r="E219" s="461"/>
      <c r="F219" s="461"/>
      <c r="G219" s="461"/>
      <c r="H219" s="461"/>
      <c r="I219" s="461"/>
      <c r="J219" s="461"/>
      <c r="K219" s="461"/>
      <c r="L219" s="461"/>
      <c r="N219" s="461"/>
      <c r="O219" s="461"/>
      <c r="P219" s="461"/>
      <c r="Q219" s="481"/>
      <c r="R219" s="461"/>
      <c r="S219" s="461"/>
      <c r="T219" s="461"/>
      <c r="U219" s="461"/>
      <c r="V219" s="176"/>
      <c r="W219" s="176"/>
      <c r="X219" s="176"/>
      <c r="Y219" s="176"/>
      <c r="Z219" s="176"/>
      <c r="AA219" s="176"/>
      <c r="AB219" s="176"/>
      <c r="AC219" s="176"/>
      <c r="AD219" s="176"/>
      <c r="AE219" s="176"/>
      <c r="AF219" s="176"/>
      <c r="AG219" s="176"/>
      <c r="AH219" s="176"/>
      <c r="AI219" s="176"/>
      <c r="AJ219" s="176"/>
      <c r="AK219" s="176"/>
      <c r="AL219" s="176"/>
      <c r="AM219" s="176"/>
      <c r="AN219" s="176"/>
      <c r="AO219" s="176"/>
      <c r="AP219" s="176"/>
      <c r="AQ219" s="176"/>
      <c r="AR219" s="176"/>
      <c r="AS219" s="176"/>
      <c r="AT219" s="176"/>
      <c r="AU219" s="176"/>
      <c r="AV219" s="176"/>
      <c r="AW219" s="176"/>
      <c r="AX219" s="176"/>
      <c r="AY219" s="176"/>
      <c r="AZ219" s="176"/>
      <c r="BA219" s="176"/>
      <c r="BB219" s="176"/>
      <c r="BC219" s="176"/>
      <c r="BD219" s="176"/>
      <c r="BE219" s="176"/>
      <c r="BF219" s="176"/>
      <c r="BG219" s="176"/>
      <c r="BH219" s="176"/>
      <c r="BI219" s="176"/>
      <c r="BJ219" s="176"/>
      <c r="BK219" s="176"/>
      <c r="BL219" s="176"/>
      <c r="BM219" s="176"/>
      <c r="BN219" s="176"/>
      <c r="BO219" s="176"/>
      <c r="BP219" s="176"/>
      <c r="BQ219" s="176"/>
      <c r="BR219" s="176"/>
      <c r="BS219" s="176"/>
      <c r="BT219" s="176"/>
    </row>
    <row r="220" ht="22.5" customHeight="1">
      <c r="A220" s="176"/>
      <c r="B220" s="461"/>
      <c r="C220" s="461"/>
      <c r="D220" s="461"/>
      <c r="E220" s="461"/>
      <c r="F220" s="461"/>
      <c r="G220" s="461"/>
      <c r="H220" s="461"/>
      <c r="I220" s="461"/>
      <c r="J220" s="461"/>
      <c r="K220" s="461"/>
      <c r="L220" s="461"/>
      <c r="N220" s="461"/>
      <c r="O220" s="461"/>
      <c r="P220" s="461"/>
      <c r="Q220" s="481"/>
      <c r="R220" s="461"/>
      <c r="S220" s="461"/>
      <c r="T220" s="461"/>
      <c r="U220" s="461"/>
      <c r="V220" s="176"/>
      <c r="W220" s="176"/>
      <c r="X220" s="176"/>
      <c r="Y220" s="176"/>
      <c r="Z220" s="176"/>
      <c r="AA220" s="176"/>
      <c r="AB220" s="176"/>
      <c r="AC220" s="176"/>
      <c r="AD220" s="176"/>
      <c r="AE220" s="176"/>
      <c r="AF220" s="176"/>
      <c r="AG220" s="176"/>
      <c r="AH220" s="176"/>
      <c r="AI220" s="176"/>
      <c r="AJ220" s="176"/>
      <c r="AK220" s="176"/>
      <c r="AL220" s="176"/>
      <c r="AM220" s="176"/>
      <c r="AN220" s="176"/>
      <c r="AO220" s="176"/>
      <c r="AP220" s="176"/>
      <c r="AQ220" s="176"/>
      <c r="AR220" s="176"/>
      <c r="AS220" s="176"/>
      <c r="AT220" s="176"/>
      <c r="AU220" s="176"/>
      <c r="AV220" s="176"/>
      <c r="AW220" s="176"/>
      <c r="AX220" s="176"/>
      <c r="AY220" s="176"/>
      <c r="AZ220" s="176"/>
      <c r="BA220" s="176"/>
      <c r="BB220" s="176"/>
      <c r="BC220" s="176"/>
      <c r="BD220" s="176"/>
      <c r="BE220" s="176"/>
      <c r="BF220" s="176"/>
      <c r="BG220" s="176"/>
      <c r="BH220" s="176"/>
      <c r="BI220" s="176"/>
      <c r="BJ220" s="176"/>
      <c r="BK220" s="176"/>
      <c r="BL220" s="176"/>
      <c r="BM220" s="176"/>
      <c r="BN220" s="176"/>
      <c r="BO220" s="176"/>
      <c r="BP220" s="176"/>
      <c r="BQ220" s="176"/>
      <c r="BR220" s="176"/>
      <c r="BS220" s="176"/>
      <c r="BT220" s="176"/>
    </row>
    <row r="221" ht="22.5" customHeight="1">
      <c r="A221" s="176"/>
      <c r="B221" s="461"/>
      <c r="C221" s="461"/>
      <c r="D221" s="461"/>
      <c r="E221" s="461"/>
      <c r="F221" s="461"/>
      <c r="G221" s="461"/>
      <c r="H221" s="461"/>
      <c r="I221" s="461"/>
      <c r="J221" s="461"/>
      <c r="K221" s="461"/>
      <c r="L221" s="461"/>
      <c r="N221" s="461"/>
      <c r="O221" s="461"/>
      <c r="P221" s="461"/>
      <c r="Q221" s="481"/>
      <c r="R221" s="461"/>
      <c r="S221" s="461"/>
      <c r="T221" s="461"/>
      <c r="U221" s="461"/>
      <c r="V221" s="176"/>
      <c r="W221" s="176"/>
      <c r="X221" s="176"/>
      <c r="Y221" s="176"/>
      <c r="Z221" s="176"/>
      <c r="AA221" s="176"/>
      <c r="AB221" s="176"/>
      <c r="AC221" s="176"/>
      <c r="AD221" s="176"/>
      <c r="AE221" s="176"/>
      <c r="AF221" s="176"/>
      <c r="AG221" s="176"/>
      <c r="AH221" s="176"/>
      <c r="AI221" s="176"/>
      <c r="AJ221" s="176"/>
      <c r="AK221" s="176"/>
      <c r="AL221" s="176"/>
      <c r="AM221" s="176"/>
      <c r="AN221" s="176"/>
      <c r="AO221" s="176"/>
      <c r="AP221" s="176"/>
      <c r="AQ221" s="176"/>
      <c r="AR221" s="176"/>
      <c r="AS221" s="176"/>
      <c r="AT221" s="176"/>
      <c r="AU221" s="176"/>
      <c r="AV221" s="176"/>
      <c r="AW221" s="176"/>
      <c r="AX221" s="176"/>
      <c r="AY221" s="176"/>
      <c r="AZ221" s="176"/>
      <c r="BA221" s="176"/>
      <c r="BB221" s="176"/>
      <c r="BC221" s="176"/>
      <c r="BD221" s="176"/>
      <c r="BE221" s="176"/>
      <c r="BF221" s="176"/>
      <c r="BG221" s="176"/>
      <c r="BH221" s="176"/>
      <c r="BI221" s="176"/>
      <c r="BJ221" s="176"/>
      <c r="BK221" s="176"/>
      <c r="BL221" s="176"/>
      <c r="BM221" s="176"/>
      <c r="BN221" s="176"/>
      <c r="BO221" s="176"/>
      <c r="BP221" s="176"/>
      <c r="BQ221" s="176"/>
      <c r="BR221" s="176"/>
      <c r="BS221" s="176"/>
      <c r="BT221" s="176"/>
    </row>
    <row r="222" ht="22.5" customHeight="1">
      <c r="A222" s="176"/>
      <c r="B222" s="461"/>
      <c r="C222" s="461"/>
      <c r="D222" s="461"/>
      <c r="E222" s="461"/>
      <c r="F222" s="461"/>
      <c r="G222" s="461"/>
      <c r="H222" s="461"/>
      <c r="I222" s="461"/>
      <c r="J222" s="461"/>
      <c r="K222" s="461"/>
      <c r="L222" s="461"/>
      <c r="N222" s="461"/>
      <c r="O222" s="461"/>
      <c r="P222" s="461"/>
      <c r="Q222" s="481"/>
      <c r="R222" s="461"/>
      <c r="S222" s="461"/>
      <c r="T222" s="461"/>
      <c r="U222" s="461"/>
      <c r="V222" s="176"/>
      <c r="W222" s="176"/>
      <c r="X222" s="176"/>
      <c r="Y222" s="176"/>
      <c r="Z222" s="176"/>
      <c r="AA222" s="176"/>
      <c r="AB222" s="176"/>
      <c r="AC222" s="176"/>
      <c r="AD222" s="176"/>
      <c r="AE222" s="176"/>
      <c r="AF222" s="176"/>
      <c r="AG222" s="176"/>
      <c r="AH222" s="176"/>
      <c r="AI222" s="176"/>
      <c r="AJ222" s="176"/>
      <c r="AK222" s="176"/>
      <c r="AL222" s="176"/>
      <c r="AM222" s="176"/>
      <c r="AN222" s="176"/>
      <c r="AO222" s="176"/>
      <c r="AP222" s="176"/>
      <c r="AQ222" s="176"/>
      <c r="AR222" s="176"/>
      <c r="AS222" s="176"/>
      <c r="AT222" s="176"/>
      <c r="AU222" s="176"/>
      <c r="AV222" s="176"/>
      <c r="AW222" s="176"/>
      <c r="AX222" s="176"/>
      <c r="AY222" s="176"/>
      <c r="AZ222" s="176"/>
      <c r="BA222" s="176"/>
      <c r="BB222" s="176"/>
      <c r="BC222" s="176"/>
      <c r="BD222" s="176"/>
      <c r="BE222" s="176"/>
      <c r="BF222" s="176"/>
      <c r="BG222" s="176"/>
      <c r="BH222" s="176"/>
      <c r="BI222" s="176"/>
      <c r="BJ222" s="176"/>
      <c r="BK222" s="176"/>
      <c r="BL222" s="176"/>
      <c r="BM222" s="176"/>
      <c r="BN222" s="176"/>
      <c r="BO222" s="176"/>
      <c r="BP222" s="176"/>
      <c r="BQ222" s="176"/>
      <c r="BR222" s="176"/>
      <c r="BS222" s="176"/>
      <c r="BT222" s="176"/>
    </row>
    <row r="223" ht="22.5" customHeight="1">
      <c r="A223" s="176"/>
      <c r="B223" s="461"/>
      <c r="C223" s="461"/>
      <c r="D223" s="461"/>
      <c r="E223" s="461"/>
      <c r="F223" s="461"/>
      <c r="G223" s="461"/>
      <c r="H223" s="461"/>
      <c r="I223" s="461"/>
      <c r="J223" s="461"/>
      <c r="K223" s="461"/>
      <c r="L223" s="461"/>
      <c r="N223" s="461"/>
      <c r="O223" s="461"/>
      <c r="P223" s="461"/>
      <c r="Q223" s="481"/>
      <c r="R223" s="461"/>
      <c r="S223" s="461"/>
      <c r="T223" s="461"/>
      <c r="U223" s="461"/>
      <c r="V223" s="176"/>
      <c r="W223" s="176"/>
      <c r="X223" s="176"/>
      <c r="Y223" s="176"/>
      <c r="Z223" s="176"/>
      <c r="AA223" s="176"/>
      <c r="AB223" s="176"/>
      <c r="AC223" s="176"/>
      <c r="AD223" s="176"/>
      <c r="AE223" s="176"/>
      <c r="AF223" s="176"/>
      <c r="AG223" s="176"/>
      <c r="AH223" s="176"/>
      <c r="AI223" s="176"/>
      <c r="AJ223" s="176"/>
      <c r="AK223" s="176"/>
      <c r="AL223" s="176"/>
      <c r="AM223" s="176"/>
      <c r="AN223" s="176"/>
      <c r="AO223" s="176"/>
      <c r="AP223" s="176"/>
      <c r="AQ223" s="176"/>
      <c r="AR223" s="176"/>
      <c r="AS223" s="176"/>
      <c r="AT223" s="176"/>
      <c r="AU223" s="176"/>
      <c r="AV223" s="176"/>
      <c r="AW223" s="176"/>
      <c r="AX223" s="176"/>
      <c r="AY223" s="176"/>
      <c r="AZ223" s="176"/>
      <c r="BA223" s="176"/>
      <c r="BB223" s="176"/>
      <c r="BC223" s="176"/>
      <c r="BD223" s="176"/>
      <c r="BE223" s="176"/>
      <c r="BF223" s="176"/>
      <c r="BG223" s="176"/>
      <c r="BH223" s="176"/>
      <c r="BI223" s="176"/>
      <c r="BJ223" s="176"/>
      <c r="BK223" s="176"/>
      <c r="BL223" s="176"/>
      <c r="BM223" s="176"/>
      <c r="BN223" s="176"/>
      <c r="BO223" s="176"/>
      <c r="BP223" s="176"/>
      <c r="BQ223" s="176"/>
      <c r="BR223" s="176"/>
      <c r="BS223" s="176"/>
      <c r="BT223" s="176"/>
    </row>
    <row r="224" ht="22.5" customHeight="1">
      <c r="A224" s="176"/>
      <c r="B224" s="461"/>
      <c r="C224" s="461"/>
      <c r="D224" s="461"/>
      <c r="E224" s="461"/>
      <c r="F224" s="461"/>
      <c r="G224" s="461"/>
      <c r="H224" s="461"/>
      <c r="I224" s="461"/>
      <c r="J224" s="461"/>
      <c r="K224" s="461"/>
      <c r="L224" s="461"/>
      <c r="N224" s="461"/>
      <c r="O224" s="461"/>
      <c r="P224" s="461"/>
      <c r="Q224" s="481"/>
      <c r="R224" s="461"/>
      <c r="S224" s="461"/>
      <c r="T224" s="461"/>
      <c r="U224" s="461"/>
      <c r="V224" s="176"/>
      <c r="W224" s="176"/>
      <c r="X224" s="176"/>
      <c r="Y224" s="176"/>
      <c r="Z224" s="176"/>
      <c r="AA224" s="176"/>
      <c r="AB224" s="176"/>
      <c r="AC224" s="176"/>
      <c r="AD224" s="176"/>
      <c r="AE224" s="176"/>
      <c r="AF224" s="176"/>
      <c r="AG224" s="176"/>
      <c r="AH224" s="176"/>
      <c r="AI224" s="176"/>
      <c r="AJ224" s="176"/>
      <c r="AK224" s="176"/>
      <c r="AL224" s="176"/>
      <c r="AM224" s="176"/>
      <c r="AN224" s="176"/>
      <c r="AO224" s="176"/>
      <c r="AP224" s="176"/>
      <c r="AQ224" s="176"/>
      <c r="AR224" s="176"/>
      <c r="AS224" s="176"/>
      <c r="AT224" s="176"/>
      <c r="AU224" s="176"/>
      <c r="AV224" s="176"/>
      <c r="AW224" s="176"/>
      <c r="AX224" s="176"/>
      <c r="AY224" s="176"/>
      <c r="AZ224" s="176"/>
      <c r="BA224" s="176"/>
      <c r="BB224" s="176"/>
      <c r="BC224" s="176"/>
      <c r="BD224" s="176"/>
      <c r="BE224" s="176"/>
      <c r="BF224" s="176"/>
      <c r="BG224" s="176"/>
      <c r="BH224" s="176"/>
      <c r="BI224" s="176"/>
      <c r="BJ224" s="176"/>
      <c r="BK224" s="176"/>
      <c r="BL224" s="176"/>
      <c r="BM224" s="176"/>
      <c r="BN224" s="176"/>
      <c r="BO224" s="176"/>
      <c r="BP224" s="176"/>
      <c r="BQ224" s="176"/>
      <c r="BR224" s="176"/>
      <c r="BS224" s="176"/>
      <c r="BT224" s="176"/>
    </row>
    <row r="225" ht="22.5" customHeight="1">
      <c r="A225" s="134">
        <v>2019.0</v>
      </c>
      <c r="B225" s="464" t="str">
        <f>IFERROR(__xludf.DUMMYFUNCTION("SORT(UNIQUE(IMPORTRANGE(""https://docs.google.com/spreadsheets/d/1g-oHhvLfY56FSXAdzsLL-Gwt2aBrjzqR-nS9qoOelJc/edit#gid=1542879886"", ""Ventas 2019!B2:B588"")))"),"#REF!")</f>
        <v>#REF!</v>
      </c>
      <c r="C225" s="461"/>
      <c r="D225" s="461"/>
      <c r="E225" s="461"/>
      <c r="F225" s="461"/>
      <c r="G225" s="461"/>
      <c r="H225" s="461"/>
      <c r="I225" s="461"/>
      <c r="J225" s="461"/>
      <c r="K225" s="461"/>
      <c r="L225" s="461"/>
      <c r="N225" s="461"/>
      <c r="O225" s="461"/>
      <c r="P225" s="461"/>
      <c r="Q225" s="481"/>
      <c r="R225" s="461"/>
      <c r="S225" s="461"/>
      <c r="T225" s="461"/>
      <c r="U225" s="461"/>
      <c r="V225" s="176"/>
      <c r="W225" s="176"/>
      <c r="X225" s="176"/>
      <c r="Y225" s="176"/>
      <c r="Z225" s="176"/>
      <c r="AA225" s="176"/>
      <c r="AB225" s="176"/>
      <c r="AC225" s="176"/>
      <c r="AD225" s="176"/>
      <c r="AE225" s="176"/>
      <c r="AF225" s="176"/>
      <c r="AG225" s="176"/>
      <c r="AH225" s="176"/>
      <c r="AI225" s="176"/>
      <c r="AJ225" s="176"/>
      <c r="AK225" s="176"/>
      <c r="AL225" s="176"/>
      <c r="AM225" s="176"/>
      <c r="AN225" s="176"/>
      <c r="AO225" s="176"/>
      <c r="AP225" s="176"/>
      <c r="AQ225" s="176"/>
      <c r="AR225" s="176"/>
      <c r="AS225" s="176"/>
      <c r="AT225" s="176"/>
      <c r="AU225" s="176"/>
      <c r="AV225" s="176"/>
      <c r="AW225" s="176"/>
      <c r="AX225" s="176"/>
      <c r="AY225" s="176"/>
      <c r="AZ225" s="176"/>
      <c r="BA225" s="176"/>
      <c r="BB225" s="176"/>
      <c r="BC225" s="176"/>
      <c r="BD225" s="176"/>
      <c r="BE225" s="176"/>
      <c r="BF225" s="176"/>
      <c r="BG225" s="176"/>
      <c r="BH225" s="176"/>
      <c r="BI225" s="176"/>
      <c r="BJ225" s="176"/>
      <c r="BK225" s="176"/>
      <c r="BL225" s="176"/>
      <c r="BM225" s="176"/>
      <c r="BN225" s="176"/>
      <c r="BO225" s="176"/>
      <c r="BP225" s="176"/>
      <c r="BQ225" s="176"/>
      <c r="BR225" s="176"/>
      <c r="BS225" s="176"/>
      <c r="BT225" s="176"/>
    </row>
    <row r="226" ht="22.5" customHeight="1">
      <c r="A226" s="176"/>
      <c r="B226" s="461"/>
      <c r="C226" s="461"/>
      <c r="D226" s="461"/>
      <c r="E226" s="461"/>
      <c r="F226" s="461"/>
      <c r="G226" s="461"/>
      <c r="H226" s="461"/>
      <c r="I226" s="461"/>
      <c r="J226" s="461"/>
      <c r="K226" s="461"/>
      <c r="L226" s="461"/>
      <c r="N226" s="461"/>
      <c r="O226" s="461"/>
      <c r="P226" s="461"/>
      <c r="Q226" s="481"/>
      <c r="R226" s="461"/>
      <c r="S226" s="461"/>
      <c r="T226" s="461"/>
      <c r="U226" s="461"/>
      <c r="V226" s="176"/>
      <c r="W226" s="176"/>
      <c r="X226" s="176"/>
      <c r="Y226" s="176"/>
      <c r="Z226" s="176"/>
      <c r="AA226" s="176"/>
      <c r="AB226" s="176"/>
      <c r="AC226" s="176"/>
      <c r="AD226" s="176"/>
      <c r="AE226" s="176"/>
      <c r="AF226" s="176"/>
      <c r="AG226" s="176"/>
      <c r="AH226" s="176"/>
      <c r="AI226" s="176"/>
      <c r="AJ226" s="176"/>
      <c r="AK226" s="176"/>
      <c r="AL226" s="176"/>
      <c r="AM226" s="176"/>
      <c r="AN226" s="176"/>
      <c r="AO226" s="176"/>
      <c r="AP226" s="176"/>
      <c r="AQ226" s="176"/>
      <c r="AR226" s="176"/>
      <c r="AS226" s="176"/>
      <c r="AT226" s="176"/>
      <c r="AU226" s="176"/>
      <c r="AV226" s="176"/>
      <c r="AW226" s="176"/>
      <c r="AX226" s="176"/>
      <c r="AY226" s="176"/>
      <c r="AZ226" s="176"/>
      <c r="BA226" s="176"/>
      <c r="BB226" s="176"/>
      <c r="BC226" s="176"/>
      <c r="BD226" s="176"/>
      <c r="BE226" s="176"/>
      <c r="BF226" s="176"/>
      <c r="BG226" s="176"/>
      <c r="BH226" s="176"/>
      <c r="BI226" s="176"/>
      <c r="BJ226" s="176"/>
      <c r="BK226" s="176"/>
      <c r="BL226" s="176"/>
      <c r="BM226" s="176"/>
      <c r="BN226" s="176"/>
      <c r="BO226" s="176"/>
      <c r="BP226" s="176"/>
      <c r="BQ226" s="176"/>
      <c r="BR226" s="176"/>
      <c r="BS226" s="176"/>
      <c r="BT226" s="176"/>
    </row>
    <row r="227" ht="22.5" customHeight="1">
      <c r="A227" s="176"/>
      <c r="B227" s="461"/>
      <c r="C227" s="461"/>
      <c r="D227" s="461"/>
      <c r="E227" s="461"/>
      <c r="F227" s="461"/>
      <c r="G227" s="461"/>
      <c r="H227" s="461"/>
      <c r="I227" s="461"/>
      <c r="J227" s="461"/>
      <c r="K227" s="461"/>
      <c r="L227" s="461"/>
      <c r="N227" s="461"/>
      <c r="O227" s="461"/>
      <c r="P227" s="461"/>
      <c r="Q227" s="481"/>
      <c r="R227" s="461"/>
      <c r="S227" s="461"/>
      <c r="T227" s="461"/>
      <c r="U227" s="461"/>
      <c r="V227" s="176"/>
      <c r="W227" s="176"/>
      <c r="X227" s="176"/>
      <c r="Y227" s="176"/>
      <c r="Z227" s="176"/>
      <c r="AA227" s="176"/>
      <c r="AB227" s="176"/>
      <c r="AC227" s="176"/>
      <c r="AD227" s="176"/>
      <c r="AE227" s="176"/>
      <c r="AF227" s="176"/>
      <c r="AG227" s="176"/>
      <c r="AH227" s="176"/>
      <c r="AI227" s="176"/>
      <c r="AJ227" s="176"/>
      <c r="AK227" s="176"/>
      <c r="AL227" s="176"/>
      <c r="AM227" s="176"/>
      <c r="AN227" s="176"/>
      <c r="AO227" s="176"/>
      <c r="AP227" s="176"/>
      <c r="AQ227" s="176"/>
      <c r="AR227" s="176"/>
      <c r="AS227" s="176"/>
      <c r="AT227" s="176"/>
      <c r="AU227" s="176"/>
      <c r="AV227" s="176"/>
      <c r="AW227" s="176"/>
      <c r="AX227" s="176"/>
      <c r="AY227" s="176"/>
      <c r="AZ227" s="176"/>
      <c r="BA227" s="176"/>
      <c r="BB227" s="176"/>
      <c r="BC227" s="176"/>
      <c r="BD227" s="176"/>
      <c r="BE227" s="176"/>
      <c r="BF227" s="176"/>
      <c r="BG227" s="176"/>
      <c r="BH227" s="176"/>
      <c r="BI227" s="176"/>
      <c r="BJ227" s="176"/>
      <c r="BK227" s="176"/>
      <c r="BL227" s="176"/>
      <c r="BM227" s="176"/>
      <c r="BN227" s="176"/>
      <c r="BO227" s="176"/>
      <c r="BP227" s="176"/>
      <c r="BQ227" s="176"/>
      <c r="BR227" s="176"/>
      <c r="BS227" s="176"/>
      <c r="BT227" s="176"/>
    </row>
    <row r="228" ht="22.5" customHeight="1">
      <c r="A228" s="176"/>
      <c r="B228" s="461"/>
      <c r="C228" s="461"/>
      <c r="D228" s="461"/>
      <c r="E228" s="461"/>
      <c r="F228" s="461"/>
      <c r="G228" s="461"/>
      <c r="H228" s="461"/>
      <c r="I228" s="461"/>
      <c r="J228" s="461"/>
      <c r="K228" s="461"/>
      <c r="L228" s="461"/>
      <c r="N228" s="461"/>
      <c r="O228" s="461"/>
      <c r="P228" s="461"/>
      <c r="Q228" s="481"/>
      <c r="R228" s="461"/>
      <c r="S228" s="461"/>
      <c r="T228" s="461"/>
      <c r="U228" s="461"/>
      <c r="V228" s="176"/>
      <c r="W228" s="176"/>
      <c r="X228" s="176"/>
      <c r="Y228" s="176"/>
      <c r="Z228" s="176"/>
      <c r="AA228" s="176"/>
      <c r="AB228" s="176"/>
      <c r="AC228" s="176"/>
      <c r="AD228" s="176"/>
      <c r="AE228" s="176"/>
      <c r="AF228" s="176"/>
      <c r="AG228" s="176"/>
      <c r="AH228" s="176"/>
      <c r="AI228" s="176"/>
      <c r="AJ228" s="176"/>
      <c r="AK228" s="176"/>
      <c r="AL228" s="176"/>
      <c r="AM228" s="176"/>
      <c r="AN228" s="176"/>
      <c r="AO228" s="176"/>
      <c r="AP228" s="176"/>
      <c r="AQ228" s="176"/>
      <c r="AR228" s="176"/>
      <c r="AS228" s="176"/>
      <c r="AT228" s="176"/>
      <c r="AU228" s="176"/>
      <c r="AV228" s="176"/>
      <c r="AW228" s="176"/>
      <c r="AX228" s="176"/>
      <c r="AY228" s="176"/>
      <c r="AZ228" s="176"/>
      <c r="BA228" s="176"/>
      <c r="BB228" s="176"/>
      <c r="BC228" s="176"/>
      <c r="BD228" s="176"/>
      <c r="BE228" s="176"/>
      <c r="BF228" s="176"/>
      <c r="BG228" s="176"/>
      <c r="BH228" s="176"/>
      <c r="BI228" s="176"/>
      <c r="BJ228" s="176"/>
      <c r="BK228" s="176"/>
      <c r="BL228" s="176"/>
      <c r="BM228" s="176"/>
      <c r="BN228" s="176"/>
      <c r="BO228" s="176"/>
      <c r="BP228" s="176"/>
      <c r="BQ228" s="176"/>
      <c r="BR228" s="176"/>
      <c r="BS228" s="176"/>
      <c r="BT228" s="176"/>
    </row>
    <row r="229" ht="22.5" customHeight="1">
      <c r="A229" s="176"/>
      <c r="B229" s="461"/>
      <c r="C229" s="461"/>
      <c r="D229" s="461"/>
      <c r="E229" s="461"/>
      <c r="F229" s="461"/>
      <c r="G229" s="461"/>
      <c r="H229" s="461"/>
      <c r="I229" s="461"/>
      <c r="J229" s="461"/>
      <c r="K229" s="461"/>
      <c r="L229" s="461"/>
      <c r="N229" s="461"/>
      <c r="O229" s="461"/>
      <c r="P229" s="461"/>
      <c r="Q229" s="481"/>
      <c r="R229" s="461"/>
      <c r="S229" s="461"/>
      <c r="T229" s="461"/>
      <c r="U229" s="461"/>
      <c r="V229" s="176"/>
      <c r="W229" s="176"/>
      <c r="X229" s="176"/>
      <c r="Y229" s="176"/>
      <c r="Z229" s="176"/>
      <c r="AA229" s="176"/>
      <c r="AB229" s="176"/>
      <c r="AC229" s="176"/>
      <c r="AD229" s="176"/>
      <c r="AE229" s="176"/>
      <c r="AF229" s="176"/>
      <c r="AG229" s="176"/>
      <c r="AH229" s="176"/>
      <c r="AI229" s="176"/>
      <c r="AJ229" s="176"/>
      <c r="AK229" s="176"/>
      <c r="AL229" s="176"/>
      <c r="AM229" s="176"/>
      <c r="AN229" s="176"/>
      <c r="AO229" s="176"/>
      <c r="AP229" s="176"/>
      <c r="AQ229" s="176"/>
      <c r="AR229" s="176"/>
      <c r="AS229" s="176"/>
      <c r="AT229" s="176"/>
      <c r="AU229" s="176"/>
      <c r="AV229" s="176"/>
      <c r="AW229" s="176"/>
      <c r="AX229" s="176"/>
      <c r="AY229" s="176"/>
      <c r="AZ229" s="176"/>
      <c r="BA229" s="176"/>
      <c r="BB229" s="176"/>
      <c r="BC229" s="176"/>
      <c r="BD229" s="176"/>
      <c r="BE229" s="176"/>
      <c r="BF229" s="176"/>
      <c r="BG229" s="176"/>
      <c r="BH229" s="176"/>
      <c r="BI229" s="176"/>
      <c r="BJ229" s="176"/>
      <c r="BK229" s="176"/>
      <c r="BL229" s="176"/>
      <c r="BM229" s="176"/>
      <c r="BN229" s="176"/>
      <c r="BO229" s="176"/>
      <c r="BP229" s="176"/>
      <c r="BQ229" s="176"/>
      <c r="BR229" s="176"/>
      <c r="BS229" s="176"/>
      <c r="BT229" s="176"/>
    </row>
    <row r="230" ht="22.5" customHeight="1">
      <c r="A230" s="176"/>
      <c r="B230" s="461"/>
      <c r="C230" s="461"/>
      <c r="D230" s="461"/>
      <c r="E230" s="461"/>
      <c r="F230" s="461"/>
      <c r="G230" s="461"/>
      <c r="H230" s="461"/>
      <c r="I230" s="461"/>
      <c r="J230" s="461"/>
      <c r="K230" s="461"/>
      <c r="L230" s="461"/>
      <c r="N230" s="461"/>
      <c r="O230" s="461"/>
      <c r="P230" s="461"/>
      <c r="Q230" s="481"/>
      <c r="R230" s="461"/>
      <c r="S230" s="461"/>
      <c r="T230" s="461"/>
      <c r="U230" s="461"/>
      <c r="V230" s="176"/>
      <c r="W230" s="176"/>
      <c r="X230" s="176"/>
      <c r="Y230" s="176"/>
      <c r="Z230" s="176"/>
      <c r="AA230" s="176"/>
      <c r="AB230" s="176"/>
      <c r="AC230" s="176"/>
      <c r="AD230" s="176"/>
      <c r="AE230" s="176"/>
      <c r="AF230" s="176"/>
      <c r="AG230" s="176"/>
      <c r="AH230" s="176"/>
      <c r="AI230" s="176"/>
      <c r="AJ230" s="176"/>
      <c r="AK230" s="176"/>
      <c r="AL230" s="176"/>
      <c r="AM230" s="176"/>
      <c r="AN230" s="176"/>
      <c r="AO230" s="176"/>
      <c r="AP230" s="176"/>
      <c r="AQ230" s="176"/>
      <c r="AR230" s="176"/>
      <c r="AS230" s="176"/>
      <c r="AT230" s="176"/>
      <c r="AU230" s="176"/>
      <c r="AV230" s="176"/>
      <c r="AW230" s="176"/>
      <c r="AX230" s="176"/>
      <c r="AY230" s="176"/>
      <c r="AZ230" s="176"/>
      <c r="BA230" s="176"/>
      <c r="BB230" s="176"/>
      <c r="BC230" s="176"/>
      <c r="BD230" s="176"/>
      <c r="BE230" s="176"/>
      <c r="BF230" s="176"/>
      <c r="BG230" s="176"/>
      <c r="BH230" s="176"/>
      <c r="BI230" s="176"/>
      <c r="BJ230" s="176"/>
      <c r="BK230" s="176"/>
      <c r="BL230" s="176"/>
      <c r="BM230" s="176"/>
      <c r="BN230" s="176"/>
      <c r="BO230" s="176"/>
      <c r="BP230" s="176"/>
      <c r="BQ230" s="176"/>
      <c r="BR230" s="176"/>
      <c r="BS230" s="176"/>
      <c r="BT230" s="176"/>
    </row>
    <row r="231" ht="22.5" customHeight="1">
      <c r="A231" s="176"/>
      <c r="B231" s="461"/>
      <c r="C231" s="461"/>
      <c r="D231" s="461"/>
      <c r="E231" s="461"/>
      <c r="F231" s="461"/>
      <c r="G231" s="461"/>
      <c r="H231" s="461"/>
      <c r="I231" s="461"/>
      <c r="J231" s="461"/>
      <c r="K231" s="461"/>
      <c r="L231" s="461"/>
      <c r="N231" s="461"/>
      <c r="O231" s="461"/>
      <c r="P231" s="461"/>
      <c r="Q231" s="481"/>
      <c r="R231" s="461"/>
      <c r="S231" s="461"/>
      <c r="T231" s="461"/>
      <c r="U231" s="461"/>
      <c r="V231" s="176"/>
      <c r="W231" s="176"/>
      <c r="X231" s="176"/>
      <c r="Y231" s="176"/>
      <c r="Z231" s="176"/>
      <c r="AA231" s="176"/>
      <c r="AB231" s="176"/>
      <c r="AC231" s="176"/>
      <c r="AD231" s="176"/>
      <c r="AE231" s="176"/>
      <c r="AF231" s="176"/>
      <c r="AG231" s="176"/>
      <c r="AH231" s="176"/>
      <c r="AI231" s="176"/>
      <c r="AJ231" s="176"/>
      <c r="AK231" s="176"/>
      <c r="AL231" s="176"/>
      <c r="AM231" s="176"/>
      <c r="AN231" s="176"/>
      <c r="AO231" s="176"/>
      <c r="AP231" s="176"/>
      <c r="AQ231" s="176"/>
      <c r="AR231" s="176"/>
      <c r="AS231" s="176"/>
      <c r="AT231" s="176"/>
      <c r="AU231" s="176"/>
      <c r="AV231" s="176"/>
      <c r="AW231" s="176"/>
      <c r="AX231" s="176"/>
      <c r="AY231" s="176"/>
      <c r="AZ231" s="176"/>
      <c r="BA231" s="176"/>
      <c r="BB231" s="176"/>
      <c r="BC231" s="176"/>
      <c r="BD231" s="176"/>
      <c r="BE231" s="176"/>
      <c r="BF231" s="176"/>
      <c r="BG231" s="176"/>
      <c r="BH231" s="176"/>
      <c r="BI231" s="176"/>
      <c r="BJ231" s="176"/>
      <c r="BK231" s="176"/>
      <c r="BL231" s="176"/>
      <c r="BM231" s="176"/>
      <c r="BN231" s="176"/>
      <c r="BO231" s="176"/>
      <c r="BP231" s="176"/>
      <c r="BQ231" s="176"/>
      <c r="BR231" s="176"/>
      <c r="BS231" s="176"/>
      <c r="BT231" s="176"/>
    </row>
    <row r="232" ht="22.5" customHeight="1">
      <c r="A232" s="176"/>
      <c r="B232" s="461"/>
      <c r="C232" s="461"/>
      <c r="D232" s="461"/>
      <c r="E232" s="461"/>
      <c r="F232" s="461"/>
      <c r="G232" s="461"/>
      <c r="H232" s="461"/>
      <c r="I232" s="461"/>
      <c r="J232" s="461"/>
      <c r="K232" s="461"/>
      <c r="L232" s="461"/>
      <c r="N232" s="461"/>
      <c r="O232" s="461"/>
      <c r="P232" s="461"/>
      <c r="Q232" s="481"/>
      <c r="R232" s="461"/>
      <c r="S232" s="461"/>
      <c r="T232" s="461"/>
      <c r="U232" s="461"/>
      <c r="V232" s="176"/>
      <c r="W232" s="176"/>
      <c r="X232" s="176"/>
      <c r="Y232" s="176"/>
      <c r="Z232" s="176"/>
      <c r="AA232" s="176"/>
      <c r="AB232" s="176"/>
      <c r="AC232" s="176"/>
      <c r="AD232" s="176"/>
      <c r="AE232" s="176"/>
      <c r="AF232" s="176"/>
      <c r="AG232" s="176"/>
      <c r="AH232" s="176"/>
      <c r="AI232" s="176"/>
      <c r="AJ232" s="176"/>
      <c r="AK232" s="176"/>
      <c r="AL232" s="176"/>
      <c r="AM232" s="176"/>
      <c r="AN232" s="176"/>
      <c r="AO232" s="176"/>
      <c r="AP232" s="176"/>
      <c r="AQ232" s="176"/>
      <c r="AR232" s="176"/>
      <c r="AS232" s="176"/>
      <c r="AT232" s="176"/>
      <c r="AU232" s="176"/>
      <c r="AV232" s="176"/>
      <c r="AW232" s="176"/>
      <c r="AX232" s="176"/>
      <c r="AY232" s="176"/>
      <c r="AZ232" s="176"/>
      <c r="BA232" s="176"/>
      <c r="BB232" s="176"/>
      <c r="BC232" s="176"/>
      <c r="BD232" s="176"/>
      <c r="BE232" s="176"/>
      <c r="BF232" s="176"/>
      <c r="BG232" s="176"/>
      <c r="BH232" s="176"/>
      <c r="BI232" s="176"/>
      <c r="BJ232" s="176"/>
      <c r="BK232" s="176"/>
      <c r="BL232" s="176"/>
      <c r="BM232" s="176"/>
      <c r="BN232" s="176"/>
      <c r="BO232" s="176"/>
      <c r="BP232" s="176"/>
      <c r="BQ232" s="176"/>
      <c r="BR232" s="176"/>
      <c r="BS232" s="176"/>
      <c r="BT232" s="176"/>
    </row>
    <row r="233" ht="22.5" customHeight="1">
      <c r="A233" s="176"/>
      <c r="B233" s="461"/>
      <c r="C233" s="461"/>
      <c r="D233" s="461"/>
      <c r="E233" s="461"/>
      <c r="F233" s="461"/>
      <c r="G233" s="461"/>
      <c r="H233" s="461"/>
      <c r="I233" s="461"/>
      <c r="J233" s="461"/>
      <c r="K233" s="461"/>
      <c r="L233" s="461"/>
      <c r="N233" s="461"/>
      <c r="O233" s="461"/>
      <c r="P233" s="461"/>
      <c r="Q233" s="481"/>
      <c r="R233" s="461"/>
      <c r="S233" s="461"/>
      <c r="T233" s="461"/>
      <c r="U233" s="461"/>
      <c r="V233" s="176"/>
      <c r="W233" s="176"/>
      <c r="X233" s="176"/>
      <c r="Y233" s="176"/>
      <c r="Z233" s="176"/>
      <c r="AA233" s="176"/>
      <c r="AB233" s="176"/>
      <c r="AC233" s="176"/>
      <c r="AD233" s="176"/>
      <c r="AE233" s="176"/>
      <c r="AF233" s="176"/>
      <c r="AG233" s="176"/>
      <c r="AH233" s="176"/>
      <c r="AI233" s="176"/>
      <c r="AJ233" s="176"/>
      <c r="AK233" s="176"/>
      <c r="AL233" s="176"/>
      <c r="AM233" s="176"/>
      <c r="AN233" s="176"/>
      <c r="AO233" s="176"/>
      <c r="AP233" s="176"/>
      <c r="AQ233" s="176"/>
      <c r="AR233" s="176"/>
      <c r="AS233" s="176"/>
      <c r="AT233" s="176"/>
      <c r="AU233" s="176"/>
      <c r="AV233" s="176"/>
      <c r="AW233" s="176"/>
      <c r="AX233" s="176"/>
      <c r="AY233" s="176"/>
      <c r="AZ233" s="176"/>
      <c r="BA233" s="176"/>
      <c r="BB233" s="176"/>
      <c r="BC233" s="176"/>
      <c r="BD233" s="176"/>
      <c r="BE233" s="176"/>
      <c r="BF233" s="176"/>
      <c r="BG233" s="176"/>
      <c r="BH233" s="176"/>
      <c r="BI233" s="176"/>
      <c r="BJ233" s="176"/>
      <c r="BK233" s="176"/>
      <c r="BL233" s="176"/>
      <c r="BM233" s="176"/>
      <c r="BN233" s="176"/>
      <c r="BO233" s="176"/>
      <c r="BP233" s="176"/>
      <c r="BQ233" s="176"/>
      <c r="BR233" s="176"/>
      <c r="BS233" s="176"/>
      <c r="BT233" s="176"/>
    </row>
    <row r="234">
      <c r="A234" s="176"/>
      <c r="B234" s="176"/>
      <c r="C234" s="176"/>
      <c r="D234" s="176"/>
      <c r="E234" s="176"/>
      <c r="F234" s="176"/>
      <c r="G234" s="176"/>
      <c r="H234" s="176"/>
      <c r="I234" s="176"/>
      <c r="J234" s="176"/>
      <c r="K234" s="176"/>
      <c r="L234" s="176"/>
      <c r="N234" s="176"/>
      <c r="O234" s="176"/>
      <c r="P234" s="176"/>
      <c r="Q234" s="435"/>
      <c r="R234" s="176"/>
      <c r="S234" s="176"/>
      <c r="T234" s="176"/>
      <c r="U234" s="176"/>
      <c r="V234" s="176"/>
      <c r="W234" s="176"/>
      <c r="X234" s="176"/>
      <c r="Y234" s="176"/>
      <c r="Z234" s="176"/>
      <c r="AA234" s="176"/>
      <c r="AB234" s="176"/>
      <c r="AC234" s="176"/>
      <c r="AD234" s="176"/>
      <c r="AE234" s="176"/>
      <c r="AF234" s="176"/>
      <c r="AG234" s="176"/>
      <c r="AH234" s="176"/>
      <c r="AI234" s="176"/>
      <c r="AJ234" s="176"/>
      <c r="AK234" s="176"/>
      <c r="AL234" s="176"/>
      <c r="AM234" s="176"/>
      <c r="AN234" s="176"/>
      <c r="AO234" s="176"/>
      <c r="AP234" s="176"/>
      <c r="AQ234" s="176"/>
      <c r="AR234" s="176"/>
      <c r="AS234" s="176"/>
      <c r="AT234" s="176"/>
      <c r="AU234" s="176"/>
      <c r="AV234" s="176"/>
      <c r="AW234" s="176"/>
      <c r="AX234" s="176"/>
      <c r="AY234" s="176"/>
      <c r="AZ234" s="176"/>
      <c r="BA234" s="176"/>
      <c r="BB234" s="176"/>
      <c r="BC234" s="176"/>
      <c r="BD234" s="176"/>
      <c r="BE234" s="176"/>
      <c r="BF234" s="176"/>
      <c r="BG234" s="176"/>
      <c r="BH234" s="176"/>
      <c r="BI234" s="176"/>
      <c r="BJ234" s="176"/>
      <c r="BK234" s="176"/>
      <c r="BL234" s="176"/>
      <c r="BM234" s="176"/>
      <c r="BN234" s="176"/>
      <c r="BO234" s="176"/>
      <c r="BP234" s="176"/>
      <c r="BQ234" s="176"/>
      <c r="BR234" s="176"/>
      <c r="BS234" s="176"/>
      <c r="BT234" s="176"/>
    </row>
    <row r="235">
      <c r="A235" s="176"/>
      <c r="B235" s="176"/>
      <c r="C235" s="176"/>
      <c r="D235" s="176"/>
      <c r="E235" s="176"/>
      <c r="F235" s="176"/>
      <c r="G235" s="176"/>
      <c r="H235" s="176"/>
      <c r="I235" s="176"/>
      <c r="J235" s="176"/>
      <c r="K235" s="176"/>
      <c r="L235" s="176"/>
      <c r="N235" s="176"/>
      <c r="O235" s="176"/>
      <c r="P235" s="176"/>
      <c r="Q235" s="435"/>
      <c r="R235" s="176"/>
      <c r="S235" s="176"/>
      <c r="T235" s="176"/>
      <c r="U235" s="176"/>
      <c r="V235" s="176"/>
      <c r="W235" s="176"/>
      <c r="X235" s="176"/>
      <c r="Y235" s="176"/>
      <c r="Z235" s="176"/>
      <c r="AA235" s="176"/>
      <c r="AB235" s="176"/>
      <c r="AC235" s="176"/>
      <c r="AD235" s="176"/>
      <c r="AE235" s="176"/>
      <c r="AF235" s="176"/>
      <c r="AG235" s="176"/>
      <c r="AH235" s="176"/>
      <c r="AI235" s="176"/>
      <c r="AJ235" s="176"/>
      <c r="AK235" s="176"/>
      <c r="AL235" s="176"/>
      <c r="AM235" s="176"/>
      <c r="AN235" s="176"/>
      <c r="AO235" s="176"/>
      <c r="AP235" s="176"/>
      <c r="AQ235" s="176"/>
      <c r="AR235" s="176"/>
      <c r="AS235" s="176"/>
      <c r="AT235" s="176"/>
      <c r="AU235" s="176"/>
      <c r="AV235" s="176"/>
      <c r="AW235" s="176"/>
      <c r="AX235" s="176"/>
      <c r="AY235" s="176"/>
      <c r="AZ235" s="176"/>
      <c r="BA235" s="176"/>
      <c r="BB235" s="176"/>
      <c r="BC235" s="176"/>
      <c r="BD235" s="176"/>
      <c r="BE235" s="176"/>
      <c r="BF235" s="176"/>
      <c r="BG235" s="176"/>
      <c r="BH235" s="176"/>
      <c r="BI235" s="176"/>
      <c r="BJ235" s="176"/>
      <c r="BK235" s="176"/>
      <c r="BL235" s="176"/>
      <c r="BM235" s="176"/>
      <c r="BN235" s="176"/>
      <c r="BO235" s="176"/>
      <c r="BP235" s="176"/>
      <c r="BQ235" s="176"/>
      <c r="BR235" s="176"/>
      <c r="BS235" s="176"/>
      <c r="BT235" s="176"/>
    </row>
    <row r="236">
      <c r="A236" s="176"/>
      <c r="B236" s="176"/>
      <c r="C236" s="176"/>
      <c r="D236" s="176"/>
      <c r="E236" s="176"/>
      <c r="F236" s="176"/>
      <c r="G236" s="176"/>
      <c r="H236" s="176"/>
      <c r="I236" s="176"/>
      <c r="J236" s="176"/>
      <c r="K236" s="176"/>
      <c r="L236" s="176"/>
      <c r="N236" s="176"/>
      <c r="O236" s="176"/>
      <c r="P236" s="176"/>
      <c r="Q236" s="435"/>
      <c r="R236" s="176"/>
      <c r="S236" s="176"/>
      <c r="T236" s="176"/>
      <c r="U236" s="176"/>
      <c r="V236" s="176"/>
      <c r="W236" s="176"/>
      <c r="X236" s="176"/>
      <c r="Y236" s="176"/>
      <c r="Z236" s="176"/>
      <c r="AA236" s="176"/>
      <c r="AB236" s="176"/>
      <c r="AC236" s="176"/>
      <c r="AD236" s="176"/>
      <c r="AE236" s="176"/>
      <c r="AF236" s="176"/>
      <c r="AG236" s="176"/>
      <c r="AH236" s="176"/>
      <c r="AI236" s="176"/>
      <c r="AJ236" s="176"/>
      <c r="AK236" s="176"/>
      <c r="AL236" s="176"/>
      <c r="AM236" s="176"/>
      <c r="AN236" s="176"/>
      <c r="AO236" s="176"/>
      <c r="AP236" s="176"/>
      <c r="AQ236" s="176"/>
      <c r="AR236" s="176"/>
      <c r="AS236" s="176"/>
      <c r="AT236" s="176"/>
      <c r="AU236" s="176"/>
      <c r="AV236" s="176"/>
      <c r="AW236" s="176"/>
      <c r="AX236" s="176"/>
      <c r="AY236" s="176"/>
      <c r="AZ236" s="176"/>
      <c r="BA236" s="176"/>
      <c r="BB236" s="176"/>
      <c r="BC236" s="176"/>
      <c r="BD236" s="176"/>
      <c r="BE236" s="176"/>
      <c r="BF236" s="176"/>
      <c r="BG236" s="176"/>
      <c r="BH236" s="176"/>
      <c r="BI236" s="176"/>
      <c r="BJ236" s="176"/>
      <c r="BK236" s="176"/>
      <c r="BL236" s="176"/>
      <c r="BM236" s="176"/>
      <c r="BN236" s="176"/>
      <c r="BO236" s="176"/>
      <c r="BP236" s="176"/>
      <c r="BQ236" s="176"/>
      <c r="BR236" s="176"/>
      <c r="BS236" s="176"/>
      <c r="BT236" s="176"/>
    </row>
    <row r="237">
      <c r="A237" s="176"/>
      <c r="B237" s="176"/>
      <c r="C237" s="176"/>
      <c r="D237" s="176"/>
      <c r="E237" s="176"/>
      <c r="F237" s="176"/>
      <c r="G237" s="176"/>
      <c r="H237" s="176"/>
      <c r="I237" s="176"/>
      <c r="J237" s="176"/>
      <c r="K237" s="176"/>
      <c r="L237" s="176"/>
      <c r="N237" s="176"/>
      <c r="O237" s="176"/>
      <c r="P237" s="176"/>
      <c r="Q237" s="435"/>
      <c r="R237" s="176"/>
      <c r="S237" s="176"/>
      <c r="T237" s="176"/>
      <c r="U237" s="176"/>
      <c r="V237" s="176"/>
      <c r="W237" s="176"/>
      <c r="X237" s="176"/>
      <c r="Y237" s="176"/>
      <c r="Z237" s="176"/>
      <c r="AA237" s="176"/>
      <c r="AB237" s="176"/>
      <c r="AC237" s="176"/>
      <c r="AD237" s="176"/>
      <c r="AE237" s="176"/>
      <c r="AF237" s="176"/>
      <c r="AG237" s="176"/>
      <c r="AH237" s="176"/>
      <c r="AI237" s="176"/>
      <c r="AJ237" s="176"/>
      <c r="AK237" s="176"/>
      <c r="AL237" s="176"/>
      <c r="AM237" s="176"/>
      <c r="AN237" s="176"/>
      <c r="AO237" s="176"/>
      <c r="AP237" s="176"/>
      <c r="AQ237" s="176"/>
      <c r="AR237" s="176"/>
      <c r="AS237" s="176"/>
      <c r="AT237" s="176"/>
      <c r="AU237" s="176"/>
      <c r="AV237" s="176"/>
      <c r="AW237" s="176"/>
      <c r="AX237" s="176"/>
      <c r="AY237" s="176"/>
      <c r="AZ237" s="176"/>
      <c r="BA237" s="176"/>
      <c r="BB237" s="176"/>
      <c r="BC237" s="176"/>
      <c r="BD237" s="176"/>
      <c r="BE237" s="176"/>
      <c r="BF237" s="176"/>
      <c r="BG237" s="176"/>
      <c r="BH237" s="176"/>
      <c r="BI237" s="176"/>
      <c r="BJ237" s="176"/>
      <c r="BK237" s="176"/>
      <c r="BL237" s="176"/>
      <c r="BM237" s="176"/>
      <c r="BN237" s="176"/>
      <c r="BO237" s="176"/>
      <c r="BP237" s="176"/>
      <c r="BQ237" s="176"/>
      <c r="BR237" s="176"/>
      <c r="BS237" s="176"/>
      <c r="BT237" s="176"/>
    </row>
    <row r="238">
      <c r="A238" s="176"/>
      <c r="B238" s="176"/>
      <c r="C238" s="176"/>
      <c r="D238" s="176"/>
      <c r="E238" s="176"/>
      <c r="F238" s="176"/>
      <c r="G238" s="176"/>
      <c r="H238" s="176"/>
      <c r="I238" s="176"/>
      <c r="J238" s="176"/>
      <c r="K238" s="176"/>
      <c r="L238" s="176"/>
      <c r="N238" s="176"/>
      <c r="O238" s="176"/>
      <c r="P238" s="176"/>
      <c r="Q238" s="435"/>
      <c r="R238" s="176"/>
      <c r="S238" s="176"/>
      <c r="T238" s="176"/>
      <c r="U238" s="176"/>
      <c r="V238" s="176"/>
      <c r="W238" s="176"/>
      <c r="X238" s="176"/>
      <c r="Y238" s="176"/>
      <c r="Z238" s="176"/>
      <c r="AA238" s="176"/>
      <c r="AB238" s="176"/>
      <c r="AC238" s="176"/>
      <c r="AD238" s="176"/>
      <c r="AE238" s="176"/>
      <c r="AF238" s="176"/>
      <c r="AG238" s="176"/>
      <c r="AH238" s="176"/>
      <c r="AI238" s="176"/>
      <c r="AJ238" s="176"/>
      <c r="AK238" s="176"/>
      <c r="AL238" s="176"/>
      <c r="AM238" s="176"/>
      <c r="AN238" s="176"/>
      <c r="AO238" s="176"/>
      <c r="AP238" s="176"/>
      <c r="AQ238" s="176"/>
      <c r="AR238" s="176"/>
      <c r="AS238" s="176"/>
      <c r="AT238" s="176"/>
      <c r="AU238" s="176"/>
      <c r="AV238" s="176"/>
      <c r="AW238" s="176"/>
      <c r="AX238" s="176"/>
      <c r="AY238" s="176"/>
      <c r="AZ238" s="176"/>
      <c r="BA238" s="176"/>
      <c r="BB238" s="176"/>
      <c r="BC238" s="176"/>
      <c r="BD238" s="176"/>
      <c r="BE238" s="176"/>
      <c r="BF238" s="176"/>
      <c r="BG238" s="176"/>
      <c r="BH238" s="176"/>
      <c r="BI238" s="176"/>
      <c r="BJ238" s="176"/>
      <c r="BK238" s="176"/>
      <c r="BL238" s="176"/>
      <c r="BM238" s="176"/>
      <c r="BN238" s="176"/>
      <c r="BO238" s="176"/>
      <c r="BP238" s="176"/>
      <c r="BQ238" s="176"/>
      <c r="BR238" s="176"/>
      <c r="BS238" s="176"/>
      <c r="BT238" s="176"/>
    </row>
    <row r="239">
      <c r="A239" s="176"/>
      <c r="B239" s="176"/>
      <c r="C239" s="176"/>
      <c r="D239" s="176"/>
      <c r="E239" s="176"/>
      <c r="F239" s="176"/>
      <c r="G239" s="176"/>
      <c r="H239" s="176"/>
      <c r="I239" s="176"/>
      <c r="J239" s="176"/>
      <c r="K239" s="176"/>
      <c r="L239" s="176"/>
      <c r="N239" s="176"/>
      <c r="O239" s="176"/>
      <c r="P239" s="176"/>
      <c r="Q239" s="435"/>
      <c r="R239" s="176"/>
      <c r="S239" s="176"/>
      <c r="T239" s="176"/>
      <c r="U239" s="176"/>
      <c r="V239" s="176"/>
      <c r="W239" s="176"/>
      <c r="X239" s="176"/>
      <c r="Y239" s="176"/>
      <c r="Z239" s="176"/>
      <c r="AA239" s="176"/>
      <c r="AB239" s="176"/>
      <c r="AC239" s="176"/>
      <c r="AD239" s="176"/>
      <c r="AE239" s="176"/>
      <c r="AF239" s="176"/>
      <c r="AG239" s="176"/>
      <c r="AH239" s="176"/>
      <c r="AI239" s="176"/>
      <c r="AJ239" s="176"/>
      <c r="AK239" s="176"/>
      <c r="AL239" s="176"/>
      <c r="AM239" s="176"/>
      <c r="AN239" s="176"/>
      <c r="AO239" s="176"/>
      <c r="AP239" s="176"/>
      <c r="AQ239" s="176"/>
      <c r="AR239" s="176"/>
      <c r="AS239" s="176"/>
      <c r="AT239" s="176"/>
      <c r="AU239" s="176"/>
      <c r="AV239" s="176"/>
      <c r="AW239" s="176"/>
      <c r="AX239" s="176"/>
      <c r="AY239" s="176"/>
      <c r="AZ239" s="176"/>
      <c r="BA239" s="176"/>
      <c r="BB239" s="176"/>
      <c r="BC239" s="176"/>
      <c r="BD239" s="176"/>
      <c r="BE239" s="176"/>
      <c r="BF239" s="176"/>
      <c r="BG239" s="176"/>
      <c r="BH239" s="176"/>
      <c r="BI239" s="176"/>
      <c r="BJ239" s="176"/>
      <c r="BK239" s="176"/>
      <c r="BL239" s="176"/>
      <c r="BM239" s="176"/>
      <c r="BN239" s="176"/>
      <c r="BO239" s="176"/>
      <c r="BP239" s="176"/>
      <c r="BQ239" s="176"/>
      <c r="BR239" s="176"/>
      <c r="BS239" s="176"/>
      <c r="BT239" s="176"/>
    </row>
    <row r="240">
      <c r="A240" s="176"/>
      <c r="B240" s="176"/>
      <c r="C240" s="176"/>
      <c r="D240" s="176"/>
      <c r="E240" s="176"/>
      <c r="F240" s="176"/>
      <c r="G240" s="176"/>
      <c r="H240" s="176"/>
      <c r="I240" s="176"/>
      <c r="J240" s="176"/>
      <c r="K240" s="176"/>
      <c r="L240" s="176"/>
      <c r="N240" s="176"/>
      <c r="O240" s="176"/>
      <c r="P240" s="176"/>
      <c r="Q240" s="435"/>
      <c r="R240" s="176"/>
      <c r="S240" s="176"/>
      <c r="T240" s="176"/>
      <c r="U240" s="176"/>
      <c r="V240" s="176"/>
      <c r="W240" s="176"/>
      <c r="X240" s="176"/>
      <c r="Y240" s="176"/>
      <c r="Z240" s="176"/>
      <c r="AA240" s="176"/>
      <c r="AB240" s="176"/>
      <c r="AC240" s="176"/>
      <c r="AD240" s="176"/>
      <c r="AE240" s="176"/>
      <c r="AF240" s="176"/>
      <c r="AG240" s="176"/>
      <c r="AH240" s="176"/>
      <c r="AI240" s="176"/>
      <c r="AJ240" s="176"/>
      <c r="AK240" s="176"/>
      <c r="AL240" s="176"/>
      <c r="AM240" s="176"/>
      <c r="AN240" s="176"/>
      <c r="AO240" s="176"/>
      <c r="AP240" s="176"/>
      <c r="AQ240" s="176"/>
      <c r="AR240" s="176"/>
      <c r="AS240" s="176"/>
      <c r="AT240" s="176"/>
      <c r="AU240" s="176"/>
      <c r="AV240" s="176"/>
      <c r="AW240" s="176"/>
      <c r="AX240" s="176"/>
      <c r="AY240" s="176"/>
      <c r="AZ240" s="176"/>
      <c r="BA240" s="176"/>
      <c r="BB240" s="176"/>
      <c r="BC240" s="176"/>
      <c r="BD240" s="176"/>
      <c r="BE240" s="176"/>
      <c r="BF240" s="176"/>
      <c r="BG240" s="176"/>
      <c r="BH240" s="176"/>
      <c r="BI240" s="176"/>
      <c r="BJ240" s="176"/>
      <c r="BK240" s="176"/>
      <c r="BL240" s="176"/>
      <c r="BM240" s="176"/>
      <c r="BN240" s="176"/>
      <c r="BO240" s="176"/>
      <c r="BP240" s="176"/>
      <c r="BQ240" s="176"/>
      <c r="BR240" s="176"/>
      <c r="BS240" s="176"/>
      <c r="BT240" s="176"/>
    </row>
    <row r="241">
      <c r="A241" s="176"/>
      <c r="B241" s="176"/>
      <c r="C241" s="176"/>
      <c r="D241" s="176"/>
      <c r="E241" s="176"/>
      <c r="F241" s="176"/>
      <c r="G241" s="176"/>
      <c r="H241" s="176"/>
      <c r="I241" s="176"/>
      <c r="J241" s="176"/>
      <c r="K241" s="176"/>
      <c r="L241" s="176"/>
      <c r="N241" s="176"/>
      <c r="O241" s="176"/>
      <c r="P241" s="176"/>
      <c r="Q241" s="435"/>
      <c r="R241" s="176"/>
      <c r="S241" s="176"/>
      <c r="T241" s="176"/>
      <c r="U241" s="176"/>
      <c r="V241" s="176"/>
      <c r="W241" s="176"/>
      <c r="X241" s="176"/>
      <c r="Y241" s="176"/>
      <c r="Z241" s="176"/>
      <c r="AA241" s="176"/>
      <c r="AB241" s="176"/>
      <c r="AC241" s="176"/>
      <c r="AD241" s="176"/>
      <c r="AE241" s="176"/>
      <c r="AF241" s="176"/>
      <c r="AG241" s="176"/>
      <c r="AH241" s="176"/>
      <c r="AI241" s="176"/>
      <c r="AJ241" s="176"/>
      <c r="AK241" s="176"/>
      <c r="AL241" s="176"/>
      <c r="AM241" s="176"/>
      <c r="AN241" s="176"/>
      <c r="AO241" s="176"/>
      <c r="AP241" s="176"/>
      <c r="AQ241" s="176"/>
      <c r="AR241" s="176"/>
      <c r="AS241" s="176"/>
      <c r="AT241" s="176"/>
      <c r="AU241" s="176"/>
      <c r="AV241" s="176"/>
      <c r="AW241" s="176"/>
      <c r="AX241" s="176"/>
      <c r="AY241" s="176"/>
      <c r="AZ241" s="176"/>
      <c r="BA241" s="176"/>
      <c r="BB241" s="176"/>
      <c r="BC241" s="176"/>
      <c r="BD241" s="176"/>
      <c r="BE241" s="176"/>
      <c r="BF241" s="176"/>
      <c r="BG241" s="176"/>
      <c r="BH241" s="176"/>
      <c r="BI241" s="176"/>
      <c r="BJ241" s="176"/>
      <c r="BK241" s="176"/>
      <c r="BL241" s="176"/>
      <c r="BM241" s="176"/>
      <c r="BN241" s="176"/>
      <c r="BO241" s="176"/>
      <c r="BP241" s="176"/>
      <c r="BQ241" s="176"/>
      <c r="BR241" s="176"/>
      <c r="BS241" s="176"/>
      <c r="BT241" s="176"/>
    </row>
    <row r="242">
      <c r="A242" s="176"/>
      <c r="B242" s="176"/>
      <c r="C242" s="176"/>
      <c r="D242" s="176"/>
      <c r="E242" s="176"/>
      <c r="F242" s="176"/>
      <c r="G242" s="176"/>
      <c r="H242" s="176"/>
      <c r="I242" s="176"/>
      <c r="J242" s="176"/>
      <c r="K242" s="176"/>
      <c r="L242" s="176"/>
      <c r="N242" s="176"/>
      <c r="O242" s="176"/>
      <c r="P242" s="176"/>
      <c r="Q242" s="435"/>
      <c r="R242" s="176"/>
      <c r="S242" s="176"/>
      <c r="T242" s="176"/>
      <c r="U242" s="176"/>
      <c r="V242" s="176"/>
      <c r="W242" s="176"/>
      <c r="X242" s="176"/>
      <c r="Y242" s="176"/>
      <c r="Z242" s="176"/>
      <c r="AA242" s="176"/>
      <c r="AB242" s="176"/>
      <c r="AC242" s="176"/>
      <c r="AD242" s="176"/>
      <c r="AE242" s="176"/>
      <c r="AF242" s="176"/>
      <c r="AG242" s="176"/>
      <c r="AH242" s="176"/>
      <c r="AI242" s="176"/>
      <c r="AJ242" s="176"/>
      <c r="AK242" s="176"/>
      <c r="AL242" s="176"/>
      <c r="AM242" s="176"/>
      <c r="AN242" s="176"/>
      <c r="AO242" s="176"/>
      <c r="AP242" s="176"/>
      <c r="AQ242" s="176"/>
      <c r="AR242" s="176"/>
      <c r="AS242" s="176"/>
      <c r="AT242" s="176"/>
      <c r="AU242" s="176"/>
      <c r="AV242" s="176"/>
      <c r="AW242" s="176"/>
      <c r="AX242" s="176"/>
      <c r="AY242" s="176"/>
      <c r="AZ242" s="176"/>
      <c r="BA242" s="176"/>
      <c r="BB242" s="176"/>
      <c r="BC242" s="176"/>
      <c r="BD242" s="176"/>
      <c r="BE242" s="176"/>
      <c r="BF242" s="176"/>
      <c r="BG242" s="176"/>
      <c r="BH242" s="176"/>
      <c r="BI242" s="176"/>
      <c r="BJ242" s="176"/>
      <c r="BK242" s="176"/>
      <c r="BL242" s="176"/>
      <c r="BM242" s="176"/>
      <c r="BN242" s="176"/>
      <c r="BO242" s="176"/>
      <c r="BP242" s="176"/>
      <c r="BQ242" s="176"/>
      <c r="BR242" s="176"/>
      <c r="BS242" s="176"/>
      <c r="BT242" s="176"/>
    </row>
    <row r="243">
      <c r="A243" s="176"/>
      <c r="B243" s="176"/>
      <c r="C243" s="176"/>
      <c r="D243" s="176"/>
      <c r="E243" s="176"/>
      <c r="F243" s="176"/>
      <c r="G243" s="176"/>
      <c r="H243" s="176"/>
      <c r="I243" s="176"/>
      <c r="J243" s="176"/>
      <c r="K243" s="176"/>
      <c r="L243" s="176"/>
      <c r="N243" s="176"/>
      <c r="O243" s="176"/>
      <c r="P243" s="176"/>
      <c r="Q243" s="435"/>
      <c r="R243" s="176"/>
      <c r="S243" s="176"/>
      <c r="T243" s="176"/>
      <c r="U243" s="176"/>
      <c r="V243" s="176"/>
      <c r="W243" s="176"/>
      <c r="X243" s="176"/>
      <c r="Y243" s="176"/>
      <c r="Z243" s="176"/>
      <c r="AA243" s="176"/>
      <c r="AB243" s="176"/>
      <c r="AC243" s="176"/>
      <c r="AD243" s="176"/>
      <c r="AE243" s="176"/>
      <c r="AF243" s="176"/>
      <c r="AG243" s="176"/>
      <c r="AH243" s="176"/>
      <c r="AI243" s="176"/>
      <c r="AJ243" s="176"/>
      <c r="AK243" s="176"/>
      <c r="AL243" s="176"/>
      <c r="AM243" s="176"/>
      <c r="AN243" s="176"/>
      <c r="AO243" s="176"/>
      <c r="AP243" s="176"/>
      <c r="AQ243" s="176"/>
      <c r="AR243" s="176"/>
      <c r="AS243" s="176"/>
      <c r="AT243" s="176"/>
      <c r="AU243" s="176"/>
      <c r="AV243" s="176"/>
      <c r="AW243" s="176"/>
      <c r="AX243" s="176"/>
      <c r="AY243" s="176"/>
      <c r="AZ243" s="176"/>
      <c r="BA243" s="176"/>
      <c r="BB243" s="176"/>
      <c r="BC243" s="176"/>
      <c r="BD243" s="176"/>
      <c r="BE243" s="176"/>
      <c r="BF243" s="176"/>
      <c r="BG243" s="176"/>
      <c r="BH243" s="176"/>
      <c r="BI243" s="176"/>
      <c r="BJ243" s="176"/>
      <c r="BK243" s="176"/>
      <c r="BL243" s="176"/>
      <c r="BM243" s="176"/>
      <c r="BN243" s="176"/>
      <c r="BO243" s="176"/>
      <c r="BP243" s="176"/>
      <c r="BQ243" s="176"/>
      <c r="BR243" s="176"/>
      <c r="BS243" s="176"/>
      <c r="BT243" s="176"/>
    </row>
    <row r="244">
      <c r="A244" s="176"/>
      <c r="B244" s="176"/>
      <c r="C244" s="176"/>
      <c r="D244" s="176"/>
      <c r="E244" s="176"/>
      <c r="F244" s="176"/>
      <c r="G244" s="176"/>
      <c r="H244" s="176"/>
      <c r="I244" s="176"/>
      <c r="J244" s="176"/>
      <c r="K244" s="176"/>
      <c r="L244" s="176"/>
      <c r="N244" s="176"/>
      <c r="O244" s="176"/>
      <c r="P244" s="176"/>
      <c r="Q244" s="435"/>
      <c r="R244" s="176"/>
      <c r="S244" s="176"/>
      <c r="T244" s="176"/>
      <c r="U244" s="176"/>
      <c r="V244" s="176"/>
      <c r="W244" s="176"/>
      <c r="X244" s="176"/>
      <c r="Y244" s="176"/>
      <c r="Z244" s="176"/>
      <c r="AA244" s="176"/>
      <c r="AB244" s="176"/>
      <c r="AC244" s="176"/>
      <c r="AD244" s="176"/>
      <c r="AE244" s="176"/>
      <c r="AF244" s="176"/>
      <c r="AG244" s="176"/>
      <c r="AH244" s="176"/>
      <c r="AI244" s="176"/>
      <c r="AJ244" s="176"/>
      <c r="AK244" s="176"/>
      <c r="AL244" s="176"/>
      <c r="AM244" s="176"/>
      <c r="AN244" s="176"/>
      <c r="AO244" s="176"/>
      <c r="AP244" s="176"/>
      <c r="AQ244" s="176"/>
      <c r="AR244" s="176"/>
      <c r="AS244" s="176"/>
      <c r="AT244" s="176"/>
      <c r="AU244" s="176"/>
      <c r="AV244" s="176"/>
      <c r="AW244" s="176"/>
      <c r="AX244" s="176"/>
      <c r="AY244" s="176"/>
      <c r="AZ244" s="176"/>
      <c r="BA244" s="176"/>
      <c r="BB244" s="176"/>
      <c r="BC244" s="176"/>
      <c r="BD244" s="176"/>
      <c r="BE244" s="176"/>
      <c r="BF244" s="176"/>
      <c r="BG244" s="176"/>
      <c r="BH244" s="176"/>
      <c r="BI244" s="176"/>
      <c r="BJ244" s="176"/>
      <c r="BK244" s="176"/>
      <c r="BL244" s="176"/>
      <c r="BM244" s="176"/>
      <c r="BN244" s="176"/>
      <c r="BO244" s="176"/>
      <c r="BP244" s="176"/>
      <c r="BQ244" s="176"/>
      <c r="BR244" s="176"/>
      <c r="BS244" s="176"/>
      <c r="BT244" s="176"/>
    </row>
    <row r="245">
      <c r="A245" s="176"/>
      <c r="B245" s="176"/>
      <c r="C245" s="176"/>
      <c r="D245" s="176"/>
      <c r="E245" s="176"/>
      <c r="F245" s="176"/>
      <c r="G245" s="176"/>
      <c r="H245" s="176"/>
      <c r="I245" s="176"/>
      <c r="J245" s="176"/>
      <c r="K245" s="176"/>
      <c r="L245" s="176"/>
      <c r="N245" s="176"/>
      <c r="O245" s="176"/>
      <c r="P245" s="176"/>
      <c r="Q245" s="435"/>
      <c r="R245" s="176"/>
      <c r="S245" s="176"/>
      <c r="T245" s="176"/>
      <c r="U245" s="176"/>
      <c r="V245" s="176"/>
      <c r="W245" s="176"/>
      <c r="X245" s="176"/>
      <c r="Y245" s="176"/>
      <c r="Z245" s="176"/>
      <c r="AA245" s="176"/>
      <c r="AB245" s="176"/>
      <c r="AC245" s="176"/>
      <c r="AD245" s="176"/>
      <c r="AE245" s="176"/>
      <c r="AF245" s="176"/>
      <c r="AG245" s="176"/>
      <c r="AH245" s="176"/>
      <c r="AI245" s="176"/>
      <c r="AJ245" s="176"/>
      <c r="AK245" s="176"/>
      <c r="AL245" s="176"/>
      <c r="AM245" s="176"/>
      <c r="AN245" s="176"/>
      <c r="AO245" s="176"/>
      <c r="AP245" s="176"/>
      <c r="AQ245" s="176"/>
      <c r="AR245" s="176"/>
      <c r="AS245" s="176"/>
      <c r="AT245" s="176"/>
      <c r="AU245" s="176"/>
      <c r="AV245" s="176"/>
      <c r="AW245" s="176"/>
      <c r="AX245" s="176"/>
      <c r="AY245" s="176"/>
      <c r="AZ245" s="176"/>
      <c r="BA245" s="176"/>
      <c r="BB245" s="176"/>
      <c r="BC245" s="176"/>
      <c r="BD245" s="176"/>
      <c r="BE245" s="176"/>
      <c r="BF245" s="176"/>
      <c r="BG245" s="176"/>
      <c r="BH245" s="176"/>
      <c r="BI245" s="176"/>
      <c r="BJ245" s="176"/>
      <c r="BK245" s="176"/>
      <c r="BL245" s="176"/>
      <c r="BM245" s="176"/>
      <c r="BN245" s="176"/>
      <c r="BO245" s="176"/>
      <c r="BP245" s="176"/>
      <c r="BQ245" s="176"/>
      <c r="BR245" s="176"/>
      <c r="BS245" s="176"/>
      <c r="BT245" s="176"/>
    </row>
    <row r="246">
      <c r="A246" s="176"/>
      <c r="B246" s="176"/>
      <c r="C246" s="176"/>
      <c r="D246" s="176"/>
      <c r="E246" s="176"/>
      <c r="F246" s="176"/>
      <c r="G246" s="176"/>
      <c r="H246" s="176"/>
      <c r="I246" s="176"/>
      <c r="J246" s="176"/>
      <c r="K246" s="176"/>
      <c r="L246" s="176"/>
      <c r="N246" s="176"/>
      <c r="O246" s="176"/>
      <c r="P246" s="176"/>
      <c r="Q246" s="435"/>
      <c r="R246" s="176"/>
      <c r="S246" s="176"/>
      <c r="T246" s="176"/>
      <c r="U246" s="176"/>
      <c r="V246" s="176"/>
      <c r="W246" s="176"/>
      <c r="X246" s="176"/>
      <c r="Y246" s="176"/>
      <c r="Z246" s="176"/>
      <c r="AA246" s="176"/>
      <c r="AB246" s="176"/>
      <c r="AC246" s="176"/>
      <c r="AD246" s="176"/>
      <c r="AE246" s="176"/>
      <c r="AF246" s="176"/>
      <c r="AG246" s="176"/>
      <c r="AH246" s="176"/>
      <c r="AI246" s="176"/>
      <c r="AJ246" s="176"/>
      <c r="AK246" s="176"/>
      <c r="AL246" s="176"/>
      <c r="AM246" s="176"/>
      <c r="AN246" s="176"/>
      <c r="AO246" s="176"/>
      <c r="AP246" s="176"/>
      <c r="AQ246" s="176"/>
      <c r="AR246" s="176"/>
      <c r="AS246" s="176"/>
      <c r="AT246" s="176"/>
      <c r="AU246" s="176"/>
      <c r="AV246" s="176"/>
      <c r="AW246" s="176"/>
      <c r="AX246" s="176"/>
      <c r="AY246" s="176"/>
      <c r="AZ246" s="176"/>
      <c r="BA246" s="176"/>
      <c r="BB246" s="176"/>
      <c r="BC246" s="176"/>
      <c r="BD246" s="176"/>
      <c r="BE246" s="176"/>
      <c r="BF246" s="176"/>
      <c r="BG246" s="176"/>
      <c r="BH246" s="176"/>
      <c r="BI246" s="176"/>
      <c r="BJ246" s="176"/>
      <c r="BK246" s="176"/>
      <c r="BL246" s="176"/>
      <c r="BM246" s="176"/>
      <c r="BN246" s="176"/>
      <c r="BO246" s="176"/>
      <c r="BP246" s="176"/>
      <c r="BQ246" s="176"/>
      <c r="BR246" s="176"/>
      <c r="BS246" s="176"/>
      <c r="BT246" s="176"/>
    </row>
    <row r="247">
      <c r="A247" s="176"/>
      <c r="B247" s="176"/>
      <c r="C247" s="176"/>
      <c r="D247" s="176"/>
      <c r="E247" s="176"/>
      <c r="F247" s="176"/>
      <c r="G247" s="176"/>
      <c r="H247" s="176"/>
      <c r="I247" s="176"/>
      <c r="J247" s="176"/>
      <c r="K247" s="176"/>
      <c r="L247" s="176"/>
      <c r="N247" s="176"/>
      <c r="O247" s="176"/>
      <c r="P247" s="176"/>
      <c r="Q247" s="435"/>
      <c r="R247" s="176"/>
      <c r="S247" s="176"/>
      <c r="T247" s="176"/>
      <c r="U247" s="176"/>
      <c r="V247" s="176"/>
      <c r="W247" s="176"/>
      <c r="X247" s="176"/>
      <c r="Y247" s="176"/>
      <c r="Z247" s="176"/>
      <c r="AA247" s="176"/>
      <c r="AB247" s="176"/>
      <c r="AC247" s="176"/>
      <c r="AD247" s="176"/>
      <c r="AE247" s="176"/>
      <c r="AF247" s="176"/>
      <c r="AG247" s="176"/>
      <c r="AH247" s="176"/>
      <c r="AI247" s="176"/>
      <c r="AJ247" s="176"/>
      <c r="AK247" s="176"/>
      <c r="AL247" s="176"/>
      <c r="AM247" s="176"/>
      <c r="AN247" s="176"/>
      <c r="AO247" s="176"/>
      <c r="AP247" s="176"/>
      <c r="AQ247" s="176"/>
      <c r="AR247" s="176"/>
      <c r="AS247" s="176"/>
      <c r="AT247" s="176"/>
      <c r="AU247" s="176"/>
      <c r="AV247" s="176"/>
      <c r="AW247" s="176"/>
      <c r="AX247" s="176"/>
      <c r="AY247" s="176"/>
      <c r="AZ247" s="176"/>
      <c r="BA247" s="176"/>
      <c r="BB247" s="176"/>
      <c r="BC247" s="176"/>
      <c r="BD247" s="176"/>
      <c r="BE247" s="176"/>
      <c r="BF247" s="176"/>
      <c r="BG247" s="176"/>
      <c r="BH247" s="176"/>
      <c r="BI247" s="176"/>
      <c r="BJ247" s="176"/>
      <c r="BK247" s="176"/>
      <c r="BL247" s="176"/>
      <c r="BM247" s="176"/>
      <c r="BN247" s="176"/>
      <c r="BO247" s="176"/>
      <c r="BP247" s="176"/>
      <c r="BQ247" s="176"/>
      <c r="BR247" s="176"/>
      <c r="BS247" s="176"/>
      <c r="BT247" s="176"/>
    </row>
    <row r="248">
      <c r="A248" s="176"/>
      <c r="B248" s="176"/>
      <c r="C248" s="176"/>
      <c r="D248" s="176"/>
      <c r="E248" s="176"/>
      <c r="F248" s="176"/>
      <c r="G248" s="176"/>
      <c r="H248" s="176"/>
      <c r="I248" s="176"/>
      <c r="J248" s="176"/>
      <c r="K248" s="176"/>
      <c r="L248" s="176"/>
      <c r="N248" s="176"/>
      <c r="O248" s="176"/>
      <c r="P248" s="176"/>
      <c r="Q248" s="435"/>
      <c r="R248" s="176"/>
      <c r="S248" s="176"/>
      <c r="T248" s="176"/>
      <c r="U248" s="176"/>
      <c r="V248" s="176"/>
      <c r="W248" s="176"/>
      <c r="X248" s="176"/>
      <c r="Y248" s="176"/>
      <c r="Z248" s="176"/>
      <c r="AA248" s="176"/>
      <c r="AB248" s="176"/>
      <c r="AC248" s="176"/>
      <c r="AD248" s="176"/>
      <c r="AE248" s="176"/>
      <c r="AF248" s="176"/>
      <c r="AG248" s="176"/>
      <c r="AH248" s="176"/>
      <c r="AI248" s="176"/>
      <c r="AJ248" s="176"/>
      <c r="AK248" s="176"/>
      <c r="AL248" s="176"/>
      <c r="AM248" s="176"/>
      <c r="AN248" s="176"/>
      <c r="AO248" s="176"/>
      <c r="AP248" s="176"/>
      <c r="AQ248" s="176"/>
      <c r="AR248" s="176"/>
      <c r="AS248" s="176"/>
      <c r="AT248" s="176"/>
      <c r="AU248" s="176"/>
      <c r="AV248" s="176"/>
      <c r="AW248" s="176"/>
      <c r="AX248" s="176"/>
      <c r="AY248" s="176"/>
      <c r="AZ248" s="176"/>
      <c r="BA248" s="176"/>
      <c r="BB248" s="176"/>
      <c r="BC248" s="176"/>
      <c r="BD248" s="176"/>
      <c r="BE248" s="176"/>
      <c r="BF248" s="176"/>
      <c r="BG248" s="176"/>
      <c r="BH248" s="176"/>
      <c r="BI248" s="176"/>
      <c r="BJ248" s="176"/>
      <c r="BK248" s="176"/>
      <c r="BL248" s="176"/>
      <c r="BM248" s="176"/>
      <c r="BN248" s="176"/>
      <c r="BO248" s="176"/>
      <c r="BP248" s="176"/>
      <c r="BQ248" s="176"/>
      <c r="BR248" s="176"/>
      <c r="BS248" s="176"/>
      <c r="BT248" s="176"/>
    </row>
    <row r="249">
      <c r="A249" s="176"/>
      <c r="B249" s="176"/>
      <c r="C249" s="176"/>
      <c r="D249" s="176"/>
      <c r="E249" s="176"/>
      <c r="F249" s="176"/>
      <c r="G249" s="176"/>
      <c r="H249" s="176"/>
      <c r="I249" s="176"/>
      <c r="J249" s="176"/>
      <c r="K249" s="176"/>
      <c r="L249" s="176"/>
      <c r="N249" s="176"/>
      <c r="O249" s="176"/>
      <c r="P249" s="176"/>
      <c r="Q249" s="435"/>
      <c r="R249" s="176"/>
      <c r="S249" s="176"/>
      <c r="T249" s="176"/>
      <c r="U249" s="176"/>
      <c r="V249" s="176"/>
      <c r="W249" s="176"/>
      <c r="X249" s="176"/>
      <c r="Y249" s="176"/>
      <c r="Z249" s="176"/>
      <c r="AA249" s="176"/>
      <c r="AB249" s="176"/>
      <c r="AC249" s="176"/>
      <c r="AD249" s="176"/>
      <c r="AE249" s="176"/>
      <c r="AF249" s="176"/>
      <c r="AG249" s="176"/>
      <c r="AH249" s="176"/>
      <c r="AI249" s="176"/>
      <c r="AJ249" s="176"/>
      <c r="AK249" s="176"/>
      <c r="AL249" s="176"/>
      <c r="AM249" s="176"/>
      <c r="AN249" s="176"/>
      <c r="AO249" s="176"/>
      <c r="AP249" s="176"/>
      <c r="AQ249" s="176"/>
      <c r="AR249" s="176"/>
      <c r="AS249" s="176"/>
      <c r="AT249" s="176"/>
      <c r="AU249" s="176"/>
      <c r="AV249" s="176"/>
      <c r="AW249" s="176"/>
      <c r="AX249" s="176"/>
      <c r="AY249" s="176"/>
      <c r="AZ249" s="176"/>
      <c r="BA249" s="176"/>
      <c r="BB249" s="176"/>
      <c r="BC249" s="176"/>
      <c r="BD249" s="176"/>
      <c r="BE249" s="176"/>
      <c r="BF249" s="176"/>
      <c r="BG249" s="176"/>
      <c r="BH249" s="176"/>
      <c r="BI249" s="176"/>
      <c r="BJ249" s="176"/>
      <c r="BK249" s="176"/>
      <c r="BL249" s="176"/>
      <c r="BM249" s="176"/>
      <c r="BN249" s="176"/>
      <c r="BO249" s="176"/>
      <c r="BP249" s="176"/>
      <c r="BQ249" s="176"/>
      <c r="BR249" s="176"/>
      <c r="BS249" s="176"/>
      <c r="BT249" s="176"/>
    </row>
    <row r="250">
      <c r="A250" s="176"/>
      <c r="B250" s="176"/>
      <c r="C250" s="176"/>
      <c r="D250" s="176"/>
      <c r="E250" s="176"/>
      <c r="F250" s="176"/>
      <c r="G250" s="176"/>
      <c r="H250" s="176"/>
      <c r="I250" s="176"/>
      <c r="J250" s="176"/>
      <c r="K250" s="176"/>
      <c r="L250" s="176"/>
      <c r="N250" s="176"/>
      <c r="O250" s="176"/>
      <c r="P250" s="176"/>
      <c r="Q250" s="435"/>
      <c r="R250" s="176"/>
      <c r="S250" s="176"/>
      <c r="T250" s="176"/>
      <c r="U250" s="176"/>
      <c r="V250" s="176"/>
      <c r="W250" s="176"/>
      <c r="X250" s="176"/>
      <c r="Y250" s="176"/>
      <c r="Z250" s="176"/>
      <c r="AA250" s="176"/>
      <c r="AB250" s="176"/>
      <c r="AC250" s="176"/>
      <c r="AD250" s="176"/>
      <c r="AE250" s="176"/>
      <c r="AF250" s="176"/>
      <c r="AG250" s="176"/>
      <c r="AH250" s="176"/>
      <c r="AI250" s="176"/>
      <c r="AJ250" s="176"/>
      <c r="AK250" s="176"/>
      <c r="AL250" s="176"/>
      <c r="AM250" s="176"/>
      <c r="AN250" s="176"/>
      <c r="AO250" s="176"/>
      <c r="AP250" s="176"/>
      <c r="AQ250" s="176"/>
      <c r="AR250" s="176"/>
      <c r="AS250" s="176"/>
      <c r="AT250" s="176"/>
      <c r="AU250" s="176"/>
      <c r="AV250" s="176"/>
      <c r="AW250" s="176"/>
      <c r="AX250" s="176"/>
      <c r="AY250" s="176"/>
      <c r="AZ250" s="176"/>
      <c r="BA250" s="176"/>
      <c r="BB250" s="176"/>
      <c r="BC250" s="176"/>
      <c r="BD250" s="176"/>
      <c r="BE250" s="176"/>
      <c r="BF250" s="176"/>
      <c r="BG250" s="176"/>
      <c r="BH250" s="176"/>
      <c r="BI250" s="176"/>
      <c r="BJ250" s="176"/>
      <c r="BK250" s="176"/>
      <c r="BL250" s="176"/>
      <c r="BM250" s="176"/>
      <c r="BN250" s="176"/>
      <c r="BO250" s="176"/>
      <c r="BP250" s="176"/>
      <c r="BQ250" s="176"/>
      <c r="BR250" s="176"/>
      <c r="BS250" s="176"/>
      <c r="BT250" s="176"/>
    </row>
    <row r="251">
      <c r="A251" s="176"/>
      <c r="B251" s="176"/>
      <c r="C251" s="176"/>
      <c r="D251" s="176"/>
      <c r="E251" s="176"/>
      <c r="F251" s="176"/>
      <c r="G251" s="176"/>
      <c r="H251" s="176"/>
      <c r="I251" s="176"/>
      <c r="J251" s="176"/>
      <c r="K251" s="176"/>
      <c r="L251" s="176"/>
      <c r="N251" s="176"/>
      <c r="O251" s="176"/>
      <c r="P251" s="176"/>
      <c r="Q251" s="435"/>
      <c r="R251" s="176"/>
      <c r="S251" s="176"/>
      <c r="T251" s="176"/>
      <c r="U251" s="176"/>
      <c r="V251" s="176"/>
      <c r="W251" s="176"/>
      <c r="X251" s="176"/>
      <c r="Y251" s="176"/>
      <c r="Z251" s="176"/>
      <c r="AA251" s="176"/>
      <c r="AB251" s="176"/>
      <c r="AC251" s="176"/>
      <c r="AD251" s="176"/>
      <c r="AE251" s="176"/>
      <c r="AF251" s="176"/>
      <c r="AG251" s="176"/>
      <c r="AH251" s="176"/>
      <c r="AI251" s="176"/>
      <c r="AJ251" s="176"/>
      <c r="AK251" s="176"/>
      <c r="AL251" s="176"/>
      <c r="AM251" s="176"/>
      <c r="AN251" s="176"/>
      <c r="AO251" s="176"/>
      <c r="AP251" s="176"/>
      <c r="AQ251" s="176"/>
      <c r="AR251" s="176"/>
      <c r="AS251" s="176"/>
      <c r="AT251" s="176"/>
      <c r="AU251" s="176"/>
      <c r="AV251" s="176"/>
      <c r="AW251" s="176"/>
      <c r="AX251" s="176"/>
      <c r="AY251" s="176"/>
      <c r="AZ251" s="176"/>
      <c r="BA251" s="176"/>
      <c r="BB251" s="176"/>
      <c r="BC251" s="176"/>
      <c r="BD251" s="176"/>
      <c r="BE251" s="176"/>
      <c r="BF251" s="176"/>
      <c r="BG251" s="176"/>
      <c r="BH251" s="176"/>
      <c r="BI251" s="176"/>
      <c r="BJ251" s="176"/>
      <c r="BK251" s="176"/>
      <c r="BL251" s="176"/>
      <c r="BM251" s="176"/>
      <c r="BN251" s="176"/>
      <c r="BO251" s="176"/>
      <c r="BP251" s="176"/>
      <c r="BQ251" s="176"/>
      <c r="BR251" s="176"/>
      <c r="BS251" s="176"/>
      <c r="BT251" s="176"/>
    </row>
    <row r="252">
      <c r="A252" s="176"/>
      <c r="B252" s="176"/>
      <c r="C252" s="176"/>
      <c r="D252" s="176"/>
      <c r="E252" s="176"/>
      <c r="F252" s="176"/>
      <c r="G252" s="176"/>
      <c r="H252" s="176"/>
      <c r="I252" s="176"/>
      <c r="J252" s="176"/>
      <c r="K252" s="176"/>
      <c r="L252" s="176"/>
      <c r="N252" s="176"/>
      <c r="O252" s="176"/>
      <c r="P252" s="176"/>
      <c r="Q252" s="435"/>
      <c r="R252" s="176"/>
      <c r="S252" s="176"/>
      <c r="T252" s="176"/>
      <c r="U252" s="176"/>
      <c r="V252" s="176"/>
      <c r="W252" s="176"/>
      <c r="X252" s="176"/>
      <c r="Y252" s="176"/>
      <c r="Z252" s="176"/>
      <c r="AA252" s="176"/>
      <c r="AB252" s="176"/>
      <c r="AC252" s="176"/>
      <c r="AD252" s="176"/>
      <c r="AE252" s="176"/>
      <c r="AF252" s="176"/>
      <c r="AG252" s="176"/>
      <c r="AH252" s="176"/>
      <c r="AI252" s="176"/>
      <c r="AJ252" s="176"/>
      <c r="AK252" s="176"/>
      <c r="AL252" s="176"/>
      <c r="AM252" s="176"/>
      <c r="AN252" s="176"/>
      <c r="AO252" s="176"/>
      <c r="AP252" s="176"/>
      <c r="AQ252" s="176"/>
      <c r="AR252" s="176"/>
      <c r="AS252" s="176"/>
      <c r="AT252" s="176"/>
      <c r="AU252" s="176"/>
      <c r="AV252" s="176"/>
      <c r="AW252" s="176"/>
      <c r="AX252" s="176"/>
      <c r="AY252" s="176"/>
      <c r="AZ252" s="176"/>
      <c r="BA252" s="176"/>
      <c r="BB252" s="176"/>
      <c r="BC252" s="176"/>
      <c r="BD252" s="176"/>
      <c r="BE252" s="176"/>
      <c r="BF252" s="176"/>
      <c r="BG252" s="176"/>
      <c r="BH252" s="176"/>
      <c r="BI252" s="176"/>
      <c r="BJ252" s="176"/>
      <c r="BK252" s="176"/>
      <c r="BL252" s="176"/>
      <c r="BM252" s="176"/>
      <c r="BN252" s="176"/>
      <c r="BO252" s="176"/>
      <c r="BP252" s="176"/>
      <c r="BQ252" s="176"/>
      <c r="BR252" s="176"/>
      <c r="BS252" s="176"/>
      <c r="BT252" s="176"/>
    </row>
    <row r="253">
      <c r="A253" s="176"/>
      <c r="B253" s="176"/>
      <c r="C253" s="176"/>
      <c r="D253" s="176"/>
      <c r="E253" s="176"/>
      <c r="F253" s="176"/>
      <c r="G253" s="176"/>
      <c r="H253" s="176"/>
      <c r="I253" s="176"/>
      <c r="J253" s="176"/>
      <c r="K253" s="176"/>
      <c r="L253" s="176"/>
      <c r="N253" s="176"/>
      <c r="O253" s="176"/>
      <c r="P253" s="176"/>
      <c r="Q253" s="435"/>
      <c r="R253" s="176"/>
      <c r="S253" s="176"/>
      <c r="T253" s="176"/>
      <c r="U253" s="176"/>
      <c r="V253" s="176"/>
      <c r="W253" s="176"/>
      <c r="X253" s="176"/>
      <c r="Y253" s="176"/>
      <c r="Z253" s="176"/>
      <c r="AA253" s="176"/>
      <c r="AB253" s="176"/>
      <c r="AC253" s="176"/>
      <c r="AD253" s="176"/>
      <c r="AE253" s="176"/>
      <c r="AF253" s="176"/>
      <c r="AG253" s="176"/>
      <c r="AH253" s="176"/>
      <c r="AI253" s="176"/>
      <c r="AJ253" s="176"/>
      <c r="AK253" s="176"/>
      <c r="AL253" s="176"/>
      <c r="AM253" s="176"/>
      <c r="AN253" s="176"/>
      <c r="AO253" s="176"/>
      <c r="AP253" s="176"/>
      <c r="AQ253" s="176"/>
      <c r="AR253" s="176"/>
      <c r="AS253" s="176"/>
      <c r="AT253" s="176"/>
      <c r="AU253" s="176"/>
      <c r="AV253" s="176"/>
      <c r="AW253" s="176"/>
      <c r="AX253" s="176"/>
      <c r="AY253" s="176"/>
      <c r="AZ253" s="176"/>
      <c r="BA253" s="176"/>
      <c r="BB253" s="176"/>
      <c r="BC253" s="176"/>
      <c r="BD253" s="176"/>
      <c r="BE253" s="176"/>
      <c r="BF253" s="176"/>
      <c r="BG253" s="176"/>
      <c r="BH253" s="176"/>
      <c r="BI253" s="176"/>
      <c r="BJ253" s="176"/>
      <c r="BK253" s="176"/>
      <c r="BL253" s="176"/>
      <c r="BM253" s="176"/>
      <c r="BN253" s="176"/>
      <c r="BO253" s="176"/>
      <c r="BP253" s="176"/>
      <c r="BQ253" s="176"/>
      <c r="BR253" s="176"/>
      <c r="BS253" s="176"/>
      <c r="BT253" s="176"/>
    </row>
    <row r="254">
      <c r="A254" s="176"/>
      <c r="B254" s="176"/>
      <c r="C254" s="176"/>
      <c r="D254" s="176"/>
      <c r="E254" s="176"/>
      <c r="F254" s="176"/>
      <c r="G254" s="176"/>
      <c r="H254" s="176"/>
      <c r="I254" s="176"/>
      <c r="J254" s="176"/>
      <c r="K254" s="176"/>
      <c r="L254" s="176"/>
      <c r="N254" s="176"/>
      <c r="O254" s="176"/>
      <c r="P254" s="176"/>
      <c r="Q254" s="435"/>
      <c r="R254" s="176"/>
      <c r="S254" s="176"/>
      <c r="T254" s="176"/>
      <c r="U254" s="176"/>
      <c r="V254" s="176"/>
      <c r="W254" s="176"/>
      <c r="X254" s="176"/>
      <c r="Y254" s="176"/>
      <c r="Z254" s="176"/>
      <c r="AA254" s="176"/>
      <c r="AB254" s="176"/>
      <c r="AC254" s="176"/>
      <c r="AD254" s="176"/>
      <c r="AE254" s="176"/>
      <c r="AF254" s="176"/>
      <c r="AG254" s="176"/>
      <c r="AH254" s="176"/>
      <c r="AI254" s="176"/>
      <c r="AJ254" s="176"/>
      <c r="AK254" s="176"/>
      <c r="AL254" s="176"/>
      <c r="AM254" s="176"/>
      <c r="AN254" s="176"/>
      <c r="AO254" s="176"/>
      <c r="AP254" s="176"/>
      <c r="AQ254" s="176"/>
      <c r="AR254" s="176"/>
      <c r="AS254" s="176"/>
      <c r="AT254" s="176"/>
      <c r="AU254" s="176"/>
      <c r="AV254" s="176"/>
      <c r="AW254" s="176"/>
      <c r="AX254" s="176"/>
      <c r="AY254" s="176"/>
      <c r="AZ254" s="176"/>
      <c r="BA254" s="176"/>
      <c r="BB254" s="176"/>
      <c r="BC254" s="176"/>
      <c r="BD254" s="176"/>
      <c r="BE254" s="176"/>
      <c r="BF254" s="176"/>
      <c r="BG254" s="176"/>
      <c r="BH254" s="176"/>
      <c r="BI254" s="176"/>
      <c r="BJ254" s="176"/>
      <c r="BK254" s="176"/>
      <c r="BL254" s="176"/>
      <c r="BM254" s="176"/>
      <c r="BN254" s="176"/>
      <c r="BO254" s="176"/>
      <c r="BP254" s="176"/>
      <c r="BQ254" s="176"/>
      <c r="BR254" s="176"/>
      <c r="BS254" s="176"/>
      <c r="BT254" s="176"/>
    </row>
    <row r="255">
      <c r="A255" s="176"/>
      <c r="B255" s="176"/>
      <c r="C255" s="176"/>
      <c r="D255" s="176"/>
      <c r="E255" s="176"/>
      <c r="F255" s="176"/>
      <c r="G255" s="176"/>
      <c r="H255" s="176"/>
      <c r="I255" s="176"/>
      <c r="J255" s="176"/>
      <c r="K255" s="176"/>
      <c r="L255" s="176"/>
      <c r="N255" s="176"/>
      <c r="O255" s="176"/>
      <c r="P255" s="176"/>
      <c r="Q255" s="435"/>
      <c r="R255" s="176"/>
      <c r="S255" s="176"/>
      <c r="T255" s="176"/>
      <c r="U255" s="176"/>
      <c r="V255" s="176"/>
      <c r="W255" s="176"/>
      <c r="X255" s="176"/>
      <c r="Y255" s="176"/>
      <c r="Z255" s="176"/>
      <c r="AA255" s="176"/>
      <c r="AB255" s="176"/>
      <c r="AC255" s="176"/>
      <c r="AD255" s="176"/>
      <c r="AE255" s="176"/>
      <c r="AF255" s="176"/>
      <c r="AG255" s="176"/>
      <c r="AH255" s="176"/>
      <c r="AI255" s="176"/>
      <c r="AJ255" s="176"/>
      <c r="AK255" s="176"/>
      <c r="AL255" s="176"/>
      <c r="AM255" s="176"/>
      <c r="AN255" s="176"/>
      <c r="AO255" s="176"/>
      <c r="AP255" s="176"/>
      <c r="AQ255" s="176"/>
      <c r="AR255" s="176"/>
      <c r="AS255" s="176"/>
      <c r="AT255" s="176"/>
      <c r="AU255" s="176"/>
      <c r="AV255" s="176"/>
      <c r="AW255" s="176"/>
      <c r="AX255" s="176"/>
      <c r="AY255" s="176"/>
      <c r="AZ255" s="176"/>
      <c r="BA255" s="176"/>
      <c r="BB255" s="176"/>
      <c r="BC255" s="176"/>
      <c r="BD255" s="176"/>
      <c r="BE255" s="176"/>
      <c r="BF255" s="176"/>
      <c r="BG255" s="176"/>
      <c r="BH255" s="176"/>
      <c r="BI255" s="176"/>
      <c r="BJ255" s="176"/>
      <c r="BK255" s="176"/>
      <c r="BL255" s="176"/>
      <c r="BM255" s="176"/>
      <c r="BN255" s="176"/>
      <c r="BO255" s="176"/>
      <c r="BP255" s="176"/>
      <c r="BQ255" s="176"/>
      <c r="BR255" s="176"/>
      <c r="BS255" s="176"/>
      <c r="BT255" s="176"/>
    </row>
    <row r="256">
      <c r="A256" s="176"/>
      <c r="B256" s="176"/>
      <c r="C256" s="176"/>
      <c r="D256" s="176"/>
      <c r="E256" s="176"/>
      <c r="F256" s="176"/>
      <c r="G256" s="176"/>
      <c r="H256" s="176"/>
      <c r="I256" s="176"/>
      <c r="J256" s="176"/>
      <c r="K256" s="176"/>
      <c r="L256" s="176"/>
      <c r="N256" s="176"/>
      <c r="O256" s="176"/>
      <c r="P256" s="176"/>
      <c r="Q256" s="435"/>
      <c r="R256" s="176"/>
      <c r="S256" s="176"/>
      <c r="T256" s="176"/>
      <c r="U256" s="176"/>
      <c r="V256" s="176"/>
      <c r="W256" s="176"/>
      <c r="X256" s="176"/>
      <c r="Y256" s="176"/>
      <c r="Z256" s="176"/>
      <c r="AA256" s="176"/>
      <c r="AB256" s="176"/>
      <c r="AC256" s="176"/>
      <c r="AD256" s="176"/>
      <c r="AE256" s="176"/>
      <c r="AF256" s="176"/>
      <c r="AG256" s="176"/>
      <c r="AH256" s="176"/>
      <c r="AI256" s="176"/>
      <c r="AJ256" s="176"/>
      <c r="AK256" s="176"/>
      <c r="AL256" s="176"/>
      <c r="AM256" s="176"/>
      <c r="AN256" s="176"/>
      <c r="AO256" s="176"/>
      <c r="AP256" s="176"/>
      <c r="AQ256" s="176"/>
      <c r="AR256" s="176"/>
      <c r="AS256" s="176"/>
      <c r="AT256" s="176"/>
      <c r="AU256" s="176"/>
      <c r="AV256" s="176"/>
      <c r="AW256" s="176"/>
      <c r="AX256" s="176"/>
      <c r="AY256" s="176"/>
      <c r="AZ256" s="176"/>
      <c r="BA256" s="176"/>
      <c r="BB256" s="176"/>
      <c r="BC256" s="176"/>
      <c r="BD256" s="176"/>
      <c r="BE256" s="176"/>
      <c r="BF256" s="176"/>
      <c r="BG256" s="176"/>
      <c r="BH256" s="176"/>
      <c r="BI256" s="176"/>
      <c r="BJ256" s="176"/>
      <c r="BK256" s="176"/>
      <c r="BL256" s="176"/>
      <c r="BM256" s="176"/>
      <c r="BN256" s="176"/>
      <c r="BO256" s="176"/>
      <c r="BP256" s="176"/>
      <c r="BQ256" s="176"/>
      <c r="BR256" s="176"/>
      <c r="BS256" s="176"/>
      <c r="BT256" s="176"/>
    </row>
    <row r="257">
      <c r="A257" s="176"/>
      <c r="B257" s="176"/>
      <c r="C257" s="176"/>
      <c r="D257" s="176"/>
      <c r="E257" s="176"/>
      <c r="F257" s="176"/>
      <c r="G257" s="176"/>
      <c r="H257" s="176"/>
      <c r="I257" s="176"/>
      <c r="J257" s="176"/>
      <c r="K257" s="176"/>
      <c r="L257" s="176"/>
      <c r="N257" s="176"/>
      <c r="O257" s="176"/>
      <c r="P257" s="176"/>
      <c r="Q257" s="435"/>
      <c r="R257" s="176"/>
      <c r="S257" s="176"/>
      <c r="T257" s="176"/>
      <c r="U257" s="176"/>
      <c r="V257" s="176"/>
      <c r="W257" s="176"/>
      <c r="X257" s="176"/>
      <c r="Y257" s="176"/>
      <c r="Z257" s="176"/>
      <c r="AA257" s="176"/>
      <c r="AB257" s="176"/>
      <c r="AC257" s="176"/>
      <c r="AD257" s="176"/>
      <c r="AE257" s="176"/>
      <c r="AF257" s="176"/>
      <c r="AG257" s="176"/>
      <c r="AH257" s="176"/>
      <c r="AI257" s="176"/>
      <c r="AJ257" s="176"/>
      <c r="AK257" s="176"/>
      <c r="AL257" s="176"/>
      <c r="AM257" s="176"/>
      <c r="AN257" s="176"/>
      <c r="AO257" s="176"/>
      <c r="AP257" s="176"/>
      <c r="AQ257" s="176"/>
      <c r="AR257" s="176"/>
      <c r="AS257" s="176"/>
      <c r="AT257" s="176"/>
      <c r="AU257" s="176"/>
      <c r="AV257" s="176"/>
      <c r="AW257" s="176"/>
      <c r="AX257" s="176"/>
      <c r="AY257" s="176"/>
      <c r="AZ257" s="176"/>
      <c r="BA257" s="176"/>
      <c r="BB257" s="176"/>
      <c r="BC257" s="176"/>
      <c r="BD257" s="176"/>
      <c r="BE257" s="176"/>
      <c r="BF257" s="176"/>
      <c r="BG257" s="176"/>
      <c r="BH257" s="176"/>
      <c r="BI257" s="176"/>
      <c r="BJ257" s="176"/>
      <c r="BK257" s="176"/>
      <c r="BL257" s="176"/>
      <c r="BM257" s="176"/>
      <c r="BN257" s="176"/>
      <c r="BO257" s="176"/>
      <c r="BP257" s="176"/>
      <c r="BQ257" s="176"/>
      <c r="BR257" s="176"/>
      <c r="BS257" s="176"/>
      <c r="BT257" s="176"/>
    </row>
    <row r="258">
      <c r="A258" s="176"/>
      <c r="B258" s="176"/>
      <c r="C258" s="176"/>
      <c r="D258" s="176"/>
      <c r="E258" s="176"/>
      <c r="F258" s="176"/>
      <c r="G258" s="176"/>
      <c r="H258" s="176"/>
      <c r="I258" s="176"/>
      <c r="J258" s="176"/>
      <c r="K258" s="176"/>
      <c r="L258" s="176"/>
      <c r="N258" s="176"/>
      <c r="O258" s="176"/>
      <c r="P258" s="176"/>
      <c r="Q258" s="435"/>
      <c r="R258" s="176"/>
      <c r="S258" s="176"/>
      <c r="T258" s="176"/>
      <c r="U258" s="176"/>
      <c r="V258" s="176"/>
      <c r="W258" s="176"/>
      <c r="X258" s="176"/>
      <c r="Y258" s="176"/>
      <c r="Z258" s="176"/>
      <c r="AA258" s="176"/>
      <c r="AB258" s="176"/>
      <c r="AC258" s="176"/>
      <c r="AD258" s="176"/>
      <c r="AE258" s="176"/>
      <c r="AF258" s="176"/>
      <c r="AG258" s="176"/>
      <c r="AH258" s="176"/>
      <c r="AI258" s="176"/>
      <c r="AJ258" s="176"/>
      <c r="AK258" s="176"/>
      <c r="AL258" s="176"/>
      <c r="AM258" s="176"/>
      <c r="AN258" s="176"/>
      <c r="AO258" s="176"/>
      <c r="AP258" s="176"/>
      <c r="AQ258" s="176"/>
      <c r="AR258" s="176"/>
      <c r="AS258" s="176"/>
      <c r="AT258" s="176"/>
      <c r="AU258" s="176"/>
      <c r="AV258" s="176"/>
      <c r="AW258" s="176"/>
      <c r="AX258" s="176"/>
      <c r="AY258" s="176"/>
      <c r="AZ258" s="176"/>
      <c r="BA258" s="176"/>
      <c r="BB258" s="176"/>
      <c r="BC258" s="176"/>
      <c r="BD258" s="176"/>
      <c r="BE258" s="176"/>
      <c r="BF258" s="176"/>
      <c r="BG258" s="176"/>
      <c r="BH258" s="176"/>
      <c r="BI258" s="176"/>
      <c r="BJ258" s="176"/>
      <c r="BK258" s="176"/>
      <c r="BL258" s="176"/>
      <c r="BM258" s="176"/>
      <c r="BN258" s="176"/>
      <c r="BO258" s="176"/>
      <c r="BP258" s="176"/>
      <c r="BQ258" s="176"/>
      <c r="BR258" s="176"/>
      <c r="BS258" s="176"/>
      <c r="BT258" s="176"/>
    </row>
    <row r="259">
      <c r="A259" s="176"/>
      <c r="B259" s="176"/>
      <c r="C259" s="176"/>
      <c r="D259" s="176"/>
      <c r="E259" s="176"/>
      <c r="F259" s="176"/>
      <c r="G259" s="176"/>
      <c r="H259" s="176"/>
      <c r="I259" s="176"/>
      <c r="J259" s="176"/>
      <c r="K259" s="176"/>
      <c r="L259" s="176"/>
      <c r="N259" s="176"/>
      <c r="O259" s="176"/>
      <c r="P259" s="176"/>
      <c r="Q259" s="435"/>
      <c r="R259" s="176"/>
      <c r="S259" s="176"/>
      <c r="T259" s="176"/>
      <c r="U259" s="176"/>
      <c r="V259" s="176"/>
      <c r="W259" s="176"/>
      <c r="X259" s="176"/>
      <c r="Y259" s="176"/>
      <c r="Z259" s="176"/>
      <c r="AA259" s="176"/>
      <c r="AB259" s="176"/>
      <c r="AC259" s="176"/>
      <c r="AD259" s="176"/>
      <c r="AE259" s="176"/>
      <c r="AF259" s="176"/>
      <c r="AG259" s="176"/>
      <c r="AH259" s="176"/>
      <c r="AI259" s="176"/>
      <c r="AJ259" s="176"/>
      <c r="AK259" s="176"/>
      <c r="AL259" s="176"/>
      <c r="AM259" s="176"/>
      <c r="AN259" s="176"/>
      <c r="AO259" s="176"/>
      <c r="AP259" s="176"/>
      <c r="AQ259" s="176"/>
      <c r="AR259" s="176"/>
      <c r="AS259" s="176"/>
      <c r="AT259" s="176"/>
      <c r="AU259" s="176"/>
      <c r="AV259" s="176"/>
      <c r="AW259" s="176"/>
      <c r="AX259" s="176"/>
      <c r="AY259" s="176"/>
      <c r="AZ259" s="176"/>
      <c r="BA259" s="176"/>
      <c r="BB259" s="176"/>
      <c r="BC259" s="176"/>
      <c r="BD259" s="176"/>
      <c r="BE259" s="176"/>
      <c r="BF259" s="176"/>
      <c r="BG259" s="176"/>
      <c r="BH259" s="176"/>
      <c r="BI259" s="176"/>
      <c r="BJ259" s="176"/>
      <c r="BK259" s="176"/>
      <c r="BL259" s="176"/>
      <c r="BM259" s="176"/>
      <c r="BN259" s="176"/>
      <c r="BO259" s="176"/>
      <c r="BP259" s="176"/>
      <c r="BQ259" s="176"/>
      <c r="BR259" s="176"/>
      <c r="BS259" s="176"/>
      <c r="BT259" s="176"/>
    </row>
    <row r="260">
      <c r="A260" s="176"/>
      <c r="B260" s="176"/>
      <c r="C260" s="176"/>
      <c r="D260" s="176"/>
      <c r="E260" s="176"/>
      <c r="F260" s="176"/>
      <c r="G260" s="176"/>
      <c r="H260" s="176"/>
      <c r="I260" s="176"/>
      <c r="J260" s="176"/>
      <c r="K260" s="176"/>
      <c r="L260" s="176"/>
      <c r="N260" s="176"/>
      <c r="O260" s="176"/>
      <c r="P260" s="176"/>
      <c r="Q260" s="435"/>
      <c r="R260" s="176"/>
      <c r="S260" s="176"/>
      <c r="T260" s="176"/>
      <c r="U260" s="176"/>
      <c r="V260" s="176"/>
      <c r="W260" s="176"/>
      <c r="X260" s="176"/>
      <c r="Y260" s="176"/>
      <c r="Z260" s="176"/>
      <c r="AA260" s="176"/>
      <c r="AB260" s="176"/>
      <c r="AC260" s="176"/>
      <c r="AD260" s="176"/>
      <c r="AE260" s="176"/>
      <c r="AF260" s="176"/>
      <c r="AG260" s="176"/>
      <c r="AH260" s="176"/>
      <c r="AI260" s="176"/>
      <c r="AJ260" s="176"/>
      <c r="AK260" s="176"/>
      <c r="AL260" s="176"/>
      <c r="AM260" s="176"/>
      <c r="AN260" s="176"/>
      <c r="AO260" s="176"/>
      <c r="AP260" s="176"/>
      <c r="AQ260" s="176"/>
      <c r="AR260" s="176"/>
      <c r="AS260" s="176"/>
      <c r="AT260" s="176"/>
      <c r="AU260" s="176"/>
      <c r="AV260" s="176"/>
      <c r="AW260" s="176"/>
      <c r="AX260" s="176"/>
      <c r="AY260" s="176"/>
      <c r="AZ260" s="176"/>
      <c r="BA260" s="176"/>
      <c r="BB260" s="176"/>
      <c r="BC260" s="176"/>
      <c r="BD260" s="176"/>
      <c r="BE260" s="176"/>
      <c r="BF260" s="176"/>
      <c r="BG260" s="176"/>
      <c r="BH260" s="176"/>
      <c r="BI260" s="176"/>
      <c r="BJ260" s="176"/>
      <c r="BK260" s="176"/>
      <c r="BL260" s="176"/>
      <c r="BM260" s="176"/>
      <c r="BN260" s="176"/>
      <c r="BO260" s="176"/>
      <c r="BP260" s="176"/>
      <c r="BQ260" s="176"/>
      <c r="BR260" s="176"/>
      <c r="BS260" s="176"/>
      <c r="BT260" s="176"/>
    </row>
    <row r="261">
      <c r="A261" s="176"/>
      <c r="B261" s="176"/>
      <c r="C261" s="176"/>
      <c r="D261" s="176"/>
      <c r="E261" s="176"/>
      <c r="F261" s="176"/>
      <c r="G261" s="176"/>
      <c r="H261" s="176"/>
      <c r="I261" s="176"/>
      <c r="J261" s="176"/>
      <c r="K261" s="176"/>
      <c r="L261" s="176"/>
      <c r="N261" s="176"/>
      <c r="O261" s="176"/>
      <c r="P261" s="176"/>
      <c r="Q261" s="435"/>
      <c r="R261" s="176"/>
      <c r="S261" s="176"/>
      <c r="T261" s="176"/>
      <c r="U261" s="176"/>
      <c r="V261" s="176"/>
      <c r="W261" s="176"/>
      <c r="X261" s="176"/>
      <c r="Y261" s="176"/>
      <c r="Z261" s="176"/>
      <c r="AA261" s="176"/>
      <c r="AB261" s="176"/>
      <c r="AC261" s="176"/>
      <c r="AD261" s="176"/>
      <c r="AE261" s="176"/>
      <c r="AF261" s="176"/>
      <c r="AG261" s="176"/>
      <c r="AH261" s="176"/>
      <c r="AI261" s="176"/>
      <c r="AJ261" s="176"/>
      <c r="AK261" s="176"/>
      <c r="AL261" s="176"/>
      <c r="AM261" s="176"/>
      <c r="AN261" s="176"/>
      <c r="AO261" s="176"/>
      <c r="AP261" s="176"/>
      <c r="AQ261" s="176"/>
      <c r="AR261" s="176"/>
      <c r="AS261" s="176"/>
      <c r="AT261" s="176"/>
      <c r="AU261" s="176"/>
      <c r="AV261" s="176"/>
      <c r="AW261" s="176"/>
      <c r="AX261" s="176"/>
      <c r="AY261" s="176"/>
      <c r="AZ261" s="176"/>
      <c r="BA261" s="176"/>
      <c r="BB261" s="176"/>
      <c r="BC261" s="176"/>
      <c r="BD261" s="176"/>
      <c r="BE261" s="176"/>
      <c r="BF261" s="176"/>
      <c r="BG261" s="176"/>
      <c r="BH261" s="176"/>
      <c r="BI261" s="176"/>
      <c r="BJ261" s="176"/>
      <c r="BK261" s="176"/>
      <c r="BL261" s="176"/>
      <c r="BM261" s="176"/>
      <c r="BN261" s="176"/>
      <c r="BO261" s="176"/>
      <c r="BP261" s="176"/>
      <c r="BQ261" s="176"/>
      <c r="BR261" s="176"/>
      <c r="BS261" s="176"/>
      <c r="BT261" s="176"/>
    </row>
    <row r="262">
      <c r="A262" s="176"/>
      <c r="B262" s="176"/>
      <c r="C262" s="176"/>
      <c r="D262" s="176"/>
      <c r="E262" s="176"/>
      <c r="F262" s="176"/>
      <c r="G262" s="176"/>
      <c r="H262" s="176"/>
      <c r="I262" s="176"/>
      <c r="J262" s="176"/>
      <c r="K262" s="176"/>
      <c r="L262" s="176"/>
      <c r="N262" s="176"/>
      <c r="O262" s="176"/>
      <c r="P262" s="176"/>
      <c r="Q262" s="435"/>
      <c r="R262" s="176"/>
      <c r="S262" s="176"/>
      <c r="T262" s="176"/>
      <c r="U262" s="176"/>
      <c r="V262" s="176"/>
      <c r="W262" s="176"/>
      <c r="X262" s="176"/>
      <c r="Y262" s="176"/>
      <c r="Z262" s="176"/>
      <c r="AA262" s="176"/>
      <c r="AB262" s="176"/>
      <c r="AC262" s="176"/>
      <c r="AD262" s="176"/>
      <c r="AE262" s="176"/>
      <c r="AF262" s="176"/>
      <c r="AG262" s="176"/>
      <c r="AH262" s="176"/>
      <c r="AI262" s="176"/>
      <c r="AJ262" s="176"/>
      <c r="AK262" s="176"/>
      <c r="AL262" s="176"/>
      <c r="AM262" s="176"/>
      <c r="AN262" s="176"/>
      <c r="AO262" s="176"/>
      <c r="AP262" s="176"/>
      <c r="AQ262" s="176"/>
      <c r="AR262" s="176"/>
      <c r="AS262" s="176"/>
      <c r="AT262" s="176"/>
      <c r="AU262" s="176"/>
      <c r="AV262" s="176"/>
      <c r="AW262" s="176"/>
      <c r="AX262" s="176"/>
      <c r="AY262" s="176"/>
      <c r="AZ262" s="176"/>
      <c r="BA262" s="176"/>
      <c r="BB262" s="176"/>
      <c r="BC262" s="176"/>
      <c r="BD262" s="176"/>
      <c r="BE262" s="176"/>
      <c r="BF262" s="176"/>
      <c r="BG262" s="176"/>
      <c r="BH262" s="176"/>
      <c r="BI262" s="176"/>
      <c r="BJ262" s="176"/>
      <c r="BK262" s="176"/>
      <c r="BL262" s="176"/>
      <c r="BM262" s="176"/>
      <c r="BN262" s="176"/>
      <c r="BO262" s="176"/>
      <c r="BP262" s="176"/>
      <c r="BQ262" s="176"/>
      <c r="BR262" s="176"/>
      <c r="BS262" s="176"/>
      <c r="BT262" s="176"/>
    </row>
    <row r="263">
      <c r="A263" s="176"/>
      <c r="B263" s="176"/>
      <c r="C263" s="176"/>
      <c r="D263" s="176"/>
      <c r="E263" s="176"/>
      <c r="F263" s="176"/>
      <c r="G263" s="176"/>
      <c r="H263" s="176"/>
      <c r="I263" s="176"/>
      <c r="J263" s="176"/>
      <c r="K263" s="176"/>
      <c r="L263" s="176"/>
      <c r="N263" s="176"/>
      <c r="O263" s="176"/>
      <c r="P263" s="176"/>
      <c r="Q263" s="435"/>
      <c r="R263" s="176"/>
      <c r="S263" s="176"/>
      <c r="T263" s="176"/>
      <c r="U263" s="176"/>
      <c r="V263" s="176"/>
      <c r="W263" s="176"/>
      <c r="X263" s="176"/>
      <c r="Y263" s="176"/>
      <c r="Z263" s="176"/>
      <c r="AA263" s="176"/>
      <c r="AB263" s="176"/>
      <c r="AC263" s="176"/>
      <c r="AD263" s="176"/>
      <c r="AE263" s="176"/>
      <c r="AF263" s="176"/>
      <c r="AG263" s="176"/>
      <c r="AH263" s="176"/>
      <c r="AI263" s="176"/>
      <c r="AJ263" s="176"/>
      <c r="AK263" s="176"/>
      <c r="AL263" s="176"/>
      <c r="AM263" s="176"/>
      <c r="AN263" s="176"/>
      <c r="AO263" s="176"/>
      <c r="AP263" s="176"/>
      <c r="AQ263" s="176"/>
      <c r="AR263" s="176"/>
      <c r="AS263" s="176"/>
      <c r="AT263" s="176"/>
      <c r="AU263" s="176"/>
      <c r="AV263" s="176"/>
      <c r="AW263" s="176"/>
      <c r="AX263" s="176"/>
      <c r="AY263" s="176"/>
      <c r="AZ263" s="176"/>
      <c r="BA263" s="176"/>
      <c r="BB263" s="176"/>
      <c r="BC263" s="176"/>
      <c r="BD263" s="176"/>
      <c r="BE263" s="176"/>
      <c r="BF263" s="176"/>
      <c r="BG263" s="176"/>
      <c r="BH263" s="176"/>
      <c r="BI263" s="176"/>
      <c r="BJ263" s="176"/>
      <c r="BK263" s="176"/>
      <c r="BL263" s="176"/>
      <c r="BM263" s="176"/>
      <c r="BN263" s="176"/>
      <c r="BO263" s="176"/>
      <c r="BP263" s="176"/>
      <c r="BQ263" s="176"/>
      <c r="BR263" s="176"/>
      <c r="BS263" s="176"/>
      <c r="BT263" s="176"/>
    </row>
    <row r="264">
      <c r="A264" s="176"/>
      <c r="B264" s="176"/>
      <c r="C264" s="176"/>
      <c r="D264" s="176"/>
      <c r="E264" s="176"/>
      <c r="F264" s="176"/>
      <c r="G264" s="176"/>
      <c r="H264" s="176"/>
      <c r="I264" s="176"/>
      <c r="J264" s="176"/>
      <c r="K264" s="176"/>
      <c r="L264" s="176"/>
      <c r="N264" s="176"/>
      <c r="O264" s="176"/>
      <c r="P264" s="176"/>
      <c r="Q264" s="435"/>
      <c r="R264" s="176"/>
      <c r="S264" s="176"/>
      <c r="T264" s="176"/>
      <c r="U264" s="176"/>
      <c r="V264" s="176"/>
      <c r="W264" s="176"/>
      <c r="X264" s="176"/>
      <c r="Y264" s="176"/>
      <c r="Z264" s="176"/>
      <c r="AA264" s="176"/>
      <c r="AB264" s="176"/>
      <c r="AC264" s="176"/>
      <c r="AD264" s="176"/>
      <c r="AE264" s="176"/>
      <c r="AF264" s="176"/>
      <c r="AG264" s="176"/>
      <c r="AH264" s="176"/>
      <c r="AI264" s="176"/>
      <c r="AJ264" s="176"/>
      <c r="AK264" s="176"/>
      <c r="AL264" s="176"/>
      <c r="AM264" s="176"/>
      <c r="AN264" s="176"/>
      <c r="AO264" s="176"/>
      <c r="AP264" s="176"/>
      <c r="AQ264" s="176"/>
      <c r="AR264" s="176"/>
      <c r="AS264" s="176"/>
      <c r="AT264" s="176"/>
      <c r="AU264" s="176"/>
      <c r="AV264" s="176"/>
      <c r="AW264" s="176"/>
      <c r="AX264" s="176"/>
      <c r="AY264" s="176"/>
      <c r="AZ264" s="176"/>
      <c r="BA264" s="176"/>
      <c r="BB264" s="176"/>
      <c r="BC264" s="176"/>
      <c r="BD264" s="176"/>
      <c r="BE264" s="176"/>
      <c r="BF264" s="176"/>
      <c r="BG264" s="176"/>
      <c r="BH264" s="176"/>
      <c r="BI264" s="176"/>
      <c r="BJ264" s="176"/>
      <c r="BK264" s="176"/>
      <c r="BL264" s="176"/>
      <c r="BM264" s="176"/>
      <c r="BN264" s="176"/>
      <c r="BO264" s="176"/>
      <c r="BP264" s="176"/>
      <c r="BQ264" s="176"/>
      <c r="BR264" s="176"/>
      <c r="BS264" s="176"/>
      <c r="BT264" s="176"/>
    </row>
    <row r="265">
      <c r="A265" s="176"/>
      <c r="B265" s="176"/>
      <c r="C265" s="176"/>
      <c r="D265" s="176"/>
      <c r="E265" s="176"/>
      <c r="F265" s="176"/>
      <c r="G265" s="176"/>
      <c r="H265" s="176"/>
      <c r="I265" s="176"/>
      <c r="J265" s="176"/>
      <c r="K265" s="176"/>
      <c r="L265" s="176"/>
      <c r="N265" s="176"/>
      <c r="O265" s="176"/>
      <c r="P265" s="176"/>
      <c r="Q265" s="435"/>
      <c r="R265" s="176"/>
      <c r="S265" s="176"/>
      <c r="T265" s="176"/>
      <c r="U265" s="176"/>
      <c r="V265" s="176"/>
      <c r="W265" s="176"/>
      <c r="X265" s="176"/>
      <c r="Y265" s="176"/>
      <c r="Z265" s="176"/>
      <c r="AA265" s="176"/>
      <c r="AB265" s="176"/>
      <c r="AC265" s="176"/>
      <c r="AD265" s="176"/>
      <c r="AE265" s="176"/>
      <c r="AF265" s="176"/>
      <c r="AG265" s="176"/>
      <c r="AH265" s="176"/>
      <c r="AI265" s="176"/>
      <c r="AJ265" s="176"/>
      <c r="AK265" s="176"/>
      <c r="AL265" s="176"/>
      <c r="AM265" s="176"/>
      <c r="AN265" s="176"/>
      <c r="AO265" s="176"/>
      <c r="AP265" s="176"/>
      <c r="AQ265" s="176"/>
      <c r="AR265" s="176"/>
      <c r="AS265" s="176"/>
      <c r="AT265" s="176"/>
      <c r="AU265" s="176"/>
      <c r="AV265" s="176"/>
      <c r="AW265" s="176"/>
      <c r="AX265" s="176"/>
      <c r="AY265" s="176"/>
      <c r="AZ265" s="176"/>
      <c r="BA265" s="176"/>
      <c r="BB265" s="176"/>
      <c r="BC265" s="176"/>
      <c r="BD265" s="176"/>
      <c r="BE265" s="176"/>
      <c r="BF265" s="176"/>
      <c r="BG265" s="176"/>
      <c r="BH265" s="176"/>
      <c r="BI265" s="176"/>
      <c r="BJ265" s="176"/>
      <c r="BK265" s="176"/>
      <c r="BL265" s="176"/>
      <c r="BM265" s="176"/>
      <c r="BN265" s="176"/>
      <c r="BO265" s="176"/>
      <c r="BP265" s="176"/>
      <c r="BQ265" s="176"/>
      <c r="BR265" s="176"/>
      <c r="BS265" s="176"/>
      <c r="BT265" s="176"/>
    </row>
    <row r="266">
      <c r="A266" s="176"/>
      <c r="B266" s="176"/>
      <c r="C266" s="176"/>
      <c r="D266" s="176"/>
      <c r="E266" s="176"/>
      <c r="F266" s="176"/>
      <c r="G266" s="176"/>
      <c r="H266" s="176"/>
      <c r="I266" s="176"/>
      <c r="J266" s="176"/>
      <c r="K266" s="176"/>
      <c r="L266" s="176"/>
      <c r="N266" s="176"/>
      <c r="O266" s="176"/>
      <c r="P266" s="176"/>
      <c r="Q266" s="435"/>
      <c r="R266" s="176"/>
      <c r="S266" s="176"/>
      <c r="T266" s="176"/>
      <c r="U266" s="176"/>
      <c r="V266" s="176"/>
      <c r="W266" s="176"/>
      <c r="X266" s="176"/>
      <c r="Y266" s="176"/>
      <c r="Z266" s="176"/>
      <c r="AA266" s="176"/>
      <c r="AB266" s="176"/>
      <c r="AC266" s="176"/>
      <c r="AD266" s="176"/>
      <c r="AE266" s="176"/>
      <c r="AF266" s="176"/>
      <c r="AG266" s="176"/>
      <c r="AH266" s="176"/>
      <c r="AI266" s="176"/>
      <c r="AJ266" s="176"/>
      <c r="AK266" s="176"/>
      <c r="AL266" s="176"/>
      <c r="AM266" s="176"/>
      <c r="AN266" s="176"/>
      <c r="AO266" s="176"/>
      <c r="AP266" s="176"/>
      <c r="AQ266" s="176"/>
      <c r="AR266" s="176"/>
      <c r="AS266" s="176"/>
      <c r="AT266" s="176"/>
      <c r="AU266" s="176"/>
      <c r="AV266" s="176"/>
      <c r="AW266" s="176"/>
      <c r="AX266" s="176"/>
      <c r="AY266" s="176"/>
      <c r="AZ266" s="176"/>
      <c r="BA266" s="176"/>
      <c r="BB266" s="176"/>
      <c r="BC266" s="176"/>
      <c r="BD266" s="176"/>
      <c r="BE266" s="176"/>
      <c r="BF266" s="176"/>
      <c r="BG266" s="176"/>
      <c r="BH266" s="176"/>
      <c r="BI266" s="176"/>
      <c r="BJ266" s="176"/>
      <c r="BK266" s="176"/>
      <c r="BL266" s="176"/>
      <c r="BM266" s="176"/>
      <c r="BN266" s="176"/>
      <c r="BO266" s="176"/>
      <c r="BP266" s="176"/>
      <c r="BQ266" s="176"/>
      <c r="BR266" s="176"/>
      <c r="BS266" s="176"/>
      <c r="BT266" s="176"/>
    </row>
    <row r="267">
      <c r="A267" s="176"/>
      <c r="B267" s="176"/>
      <c r="C267" s="176"/>
      <c r="D267" s="176"/>
      <c r="E267" s="176"/>
      <c r="F267" s="176"/>
      <c r="G267" s="176"/>
      <c r="H267" s="176"/>
      <c r="I267" s="176"/>
      <c r="J267" s="176"/>
      <c r="K267" s="176"/>
      <c r="L267" s="176"/>
      <c r="N267" s="176"/>
      <c r="O267" s="176"/>
      <c r="P267" s="176"/>
      <c r="Q267" s="435"/>
      <c r="R267" s="176"/>
      <c r="S267" s="176"/>
      <c r="T267" s="176"/>
      <c r="U267" s="176"/>
      <c r="V267" s="176"/>
      <c r="W267" s="176"/>
      <c r="X267" s="176"/>
      <c r="Y267" s="176"/>
      <c r="Z267" s="176"/>
      <c r="AA267" s="176"/>
      <c r="AB267" s="176"/>
      <c r="AC267" s="176"/>
      <c r="AD267" s="176"/>
      <c r="AE267" s="176"/>
      <c r="AF267" s="176"/>
      <c r="AG267" s="176"/>
      <c r="AH267" s="176"/>
      <c r="AI267" s="176"/>
      <c r="AJ267" s="176"/>
      <c r="AK267" s="176"/>
      <c r="AL267" s="176"/>
      <c r="AM267" s="176"/>
      <c r="AN267" s="176"/>
      <c r="AO267" s="176"/>
      <c r="AP267" s="176"/>
      <c r="AQ267" s="176"/>
      <c r="AR267" s="176"/>
      <c r="AS267" s="176"/>
      <c r="AT267" s="176"/>
      <c r="AU267" s="176"/>
      <c r="AV267" s="176"/>
      <c r="AW267" s="176"/>
      <c r="AX267" s="176"/>
      <c r="AY267" s="176"/>
      <c r="AZ267" s="176"/>
      <c r="BA267" s="176"/>
      <c r="BB267" s="176"/>
      <c r="BC267" s="176"/>
      <c r="BD267" s="176"/>
      <c r="BE267" s="176"/>
      <c r="BF267" s="176"/>
      <c r="BG267" s="176"/>
      <c r="BH267" s="176"/>
      <c r="BI267" s="176"/>
      <c r="BJ267" s="176"/>
      <c r="BK267" s="176"/>
      <c r="BL267" s="176"/>
      <c r="BM267" s="176"/>
      <c r="BN267" s="176"/>
      <c r="BO267" s="176"/>
      <c r="BP267" s="176"/>
      <c r="BQ267" s="176"/>
      <c r="BR267" s="176"/>
      <c r="BS267" s="176"/>
      <c r="BT267" s="176"/>
    </row>
    <row r="268">
      <c r="A268" s="176"/>
      <c r="B268" s="176"/>
      <c r="C268" s="176"/>
      <c r="D268" s="176"/>
      <c r="E268" s="176"/>
      <c r="F268" s="176"/>
      <c r="G268" s="176"/>
      <c r="H268" s="176"/>
      <c r="I268" s="176"/>
      <c r="J268" s="176"/>
      <c r="K268" s="176"/>
      <c r="L268" s="176"/>
      <c r="N268" s="176"/>
      <c r="O268" s="176"/>
      <c r="P268" s="176"/>
      <c r="Q268" s="435"/>
      <c r="R268" s="176"/>
      <c r="S268" s="176"/>
      <c r="T268" s="176"/>
      <c r="U268" s="176"/>
      <c r="V268" s="176"/>
      <c r="W268" s="176"/>
      <c r="X268" s="176"/>
      <c r="Y268" s="176"/>
      <c r="Z268" s="176"/>
      <c r="AA268" s="176"/>
      <c r="AB268" s="176"/>
      <c r="AC268" s="176"/>
      <c r="AD268" s="176"/>
      <c r="AE268" s="176"/>
      <c r="AF268" s="176"/>
      <c r="AG268" s="176"/>
      <c r="AH268" s="176"/>
      <c r="AI268" s="176"/>
      <c r="AJ268" s="176"/>
      <c r="AK268" s="176"/>
      <c r="AL268" s="176"/>
      <c r="AM268" s="176"/>
      <c r="AN268" s="176"/>
      <c r="AO268" s="176"/>
      <c r="AP268" s="176"/>
      <c r="AQ268" s="176"/>
      <c r="AR268" s="176"/>
      <c r="AS268" s="176"/>
      <c r="AT268" s="176"/>
      <c r="AU268" s="176"/>
      <c r="AV268" s="176"/>
      <c r="AW268" s="176"/>
      <c r="AX268" s="176"/>
      <c r="AY268" s="176"/>
      <c r="AZ268" s="176"/>
      <c r="BA268" s="176"/>
      <c r="BB268" s="176"/>
      <c r="BC268" s="176"/>
      <c r="BD268" s="176"/>
      <c r="BE268" s="176"/>
      <c r="BF268" s="176"/>
      <c r="BG268" s="176"/>
      <c r="BH268" s="176"/>
      <c r="BI268" s="176"/>
      <c r="BJ268" s="176"/>
      <c r="BK268" s="176"/>
      <c r="BL268" s="176"/>
      <c r="BM268" s="176"/>
      <c r="BN268" s="176"/>
      <c r="BO268" s="176"/>
      <c r="BP268" s="176"/>
      <c r="BQ268" s="176"/>
      <c r="BR268" s="176"/>
      <c r="BS268" s="176"/>
      <c r="BT268" s="176"/>
    </row>
    <row r="269">
      <c r="A269" s="176"/>
      <c r="B269" s="176"/>
      <c r="C269" s="176"/>
      <c r="D269" s="176"/>
      <c r="E269" s="176"/>
      <c r="F269" s="176"/>
      <c r="G269" s="176"/>
      <c r="H269" s="176"/>
      <c r="I269" s="176"/>
      <c r="J269" s="176"/>
      <c r="K269" s="176"/>
      <c r="L269" s="176"/>
      <c r="N269" s="176"/>
      <c r="O269" s="176"/>
      <c r="P269" s="176"/>
      <c r="Q269" s="435"/>
      <c r="R269" s="176"/>
      <c r="S269" s="176"/>
      <c r="T269" s="176"/>
      <c r="U269" s="176"/>
      <c r="V269" s="176"/>
      <c r="W269" s="176"/>
      <c r="X269" s="176"/>
      <c r="Y269" s="176"/>
      <c r="Z269" s="176"/>
      <c r="AA269" s="176"/>
      <c r="AB269" s="176"/>
      <c r="AC269" s="176"/>
      <c r="AD269" s="176"/>
      <c r="AE269" s="176"/>
      <c r="AF269" s="176"/>
      <c r="AG269" s="176"/>
      <c r="AH269" s="176"/>
      <c r="AI269" s="176"/>
      <c r="AJ269" s="176"/>
      <c r="AK269" s="176"/>
      <c r="AL269" s="176"/>
      <c r="AM269" s="176"/>
      <c r="AN269" s="176"/>
      <c r="AO269" s="176"/>
      <c r="AP269" s="176"/>
      <c r="AQ269" s="176"/>
      <c r="AR269" s="176"/>
      <c r="AS269" s="176"/>
      <c r="AT269" s="176"/>
      <c r="AU269" s="176"/>
      <c r="AV269" s="176"/>
      <c r="AW269" s="176"/>
      <c r="AX269" s="176"/>
      <c r="AY269" s="176"/>
      <c r="AZ269" s="176"/>
      <c r="BA269" s="176"/>
      <c r="BB269" s="176"/>
      <c r="BC269" s="176"/>
      <c r="BD269" s="176"/>
      <c r="BE269" s="176"/>
      <c r="BF269" s="176"/>
      <c r="BG269" s="176"/>
      <c r="BH269" s="176"/>
      <c r="BI269" s="176"/>
      <c r="BJ269" s="176"/>
      <c r="BK269" s="176"/>
      <c r="BL269" s="176"/>
      <c r="BM269" s="176"/>
      <c r="BN269" s="176"/>
      <c r="BO269" s="176"/>
      <c r="BP269" s="176"/>
      <c r="BQ269" s="176"/>
      <c r="BR269" s="176"/>
      <c r="BS269" s="176"/>
      <c r="BT269" s="176"/>
    </row>
    <row r="270">
      <c r="A270" s="176"/>
      <c r="B270" s="176"/>
      <c r="C270" s="176"/>
      <c r="D270" s="176"/>
      <c r="E270" s="176"/>
      <c r="F270" s="176"/>
      <c r="G270" s="176"/>
      <c r="H270" s="176"/>
      <c r="I270" s="176"/>
      <c r="J270" s="176"/>
      <c r="K270" s="176"/>
      <c r="L270" s="176"/>
      <c r="N270" s="176"/>
      <c r="O270" s="176"/>
      <c r="P270" s="176"/>
      <c r="Q270" s="435"/>
      <c r="R270" s="176"/>
      <c r="S270" s="176"/>
      <c r="T270" s="176"/>
      <c r="U270" s="176"/>
      <c r="V270" s="176"/>
      <c r="W270" s="176"/>
      <c r="X270" s="176"/>
      <c r="Y270" s="176"/>
      <c r="Z270" s="176"/>
      <c r="AA270" s="176"/>
      <c r="AB270" s="176"/>
      <c r="AC270" s="176"/>
      <c r="AD270" s="176"/>
      <c r="AE270" s="176"/>
      <c r="AF270" s="176"/>
      <c r="AG270" s="176"/>
      <c r="AH270" s="176"/>
      <c r="AI270" s="176"/>
      <c r="AJ270" s="176"/>
      <c r="AK270" s="176"/>
      <c r="AL270" s="176"/>
      <c r="AM270" s="176"/>
      <c r="AN270" s="176"/>
      <c r="AO270" s="176"/>
      <c r="AP270" s="176"/>
      <c r="AQ270" s="176"/>
      <c r="AR270" s="176"/>
      <c r="AS270" s="176"/>
      <c r="AT270" s="176"/>
      <c r="AU270" s="176"/>
      <c r="AV270" s="176"/>
      <c r="AW270" s="176"/>
      <c r="AX270" s="176"/>
      <c r="AY270" s="176"/>
      <c r="AZ270" s="176"/>
      <c r="BA270" s="176"/>
      <c r="BB270" s="176"/>
      <c r="BC270" s="176"/>
      <c r="BD270" s="176"/>
      <c r="BE270" s="176"/>
      <c r="BF270" s="176"/>
      <c r="BG270" s="176"/>
      <c r="BH270" s="176"/>
      <c r="BI270" s="176"/>
      <c r="BJ270" s="176"/>
      <c r="BK270" s="176"/>
      <c r="BL270" s="176"/>
      <c r="BM270" s="176"/>
      <c r="BN270" s="176"/>
      <c r="BO270" s="176"/>
      <c r="BP270" s="176"/>
      <c r="BQ270" s="176"/>
      <c r="BR270" s="176"/>
      <c r="BS270" s="176"/>
      <c r="BT270" s="176"/>
    </row>
    <row r="271">
      <c r="A271" s="176"/>
      <c r="B271" s="176"/>
      <c r="C271" s="176"/>
      <c r="D271" s="176"/>
      <c r="E271" s="176"/>
      <c r="F271" s="176"/>
      <c r="G271" s="176"/>
      <c r="H271" s="176"/>
      <c r="I271" s="176"/>
      <c r="J271" s="176"/>
      <c r="K271" s="176"/>
      <c r="L271" s="176"/>
      <c r="N271" s="176"/>
      <c r="O271" s="176"/>
      <c r="P271" s="176"/>
      <c r="Q271" s="435"/>
      <c r="R271" s="176"/>
      <c r="S271" s="176"/>
      <c r="T271" s="176"/>
      <c r="U271" s="176"/>
      <c r="V271" s="176"/>
      <c r="W271" s="176"/>
      <c r="X271" s="176"/>
      <c r="Y271" s="176"/>
      <c r="Z271" s="176"/>
      <c r="AA271" s="176"/>
      <c r="AB271" s="176"/>
      <c r="AC271" s="176"/>
      <c r="AD271" s="176"/>
      <c r="AE271" s="176"/>
      <c r="AF271" s="176"/>
      <c r="AG271" s="176"/>
      <c r="AH271" s="176"/>
      <c r="AI271" s="176"/>
      <c r="AJ271" s="176"/>
      <c r="AK271" s="176"/>
      <c r="AL271" s="176"/>
      <c r="AM271" s="176"/>
      <c r="AN271" s="176"/>
      <c r="AO271" s="176"/>
      <c r="AP271" s="176"/>
      <c r="AQ271" s="176"/>
      <c r="AR271" s="176"/>
      <c r="AS271" s="176"/>
      <c r="AT271" s="176"/>
      <c r="AU271" s="176"/>
      <c r="AV271" s="176"/>
      <c r="AW271" s="176"/>
      <c r="AX271" s="176"/>
      <c r="AY271" s="176"/>
      <c r="AZ271" s="176"/>
      <c r="BA271" s="176"/>
      <c r="BB271" s="176"/>
      <c r="BC271" s="176"/>
      <c r="BD271" s="176"/>
      <c r="BE271" s="176"/>
      <c r="BF271" s="176"/>
      <c r="BG271" s="176"/>
      <c r="BH271" s="176"/>
      <c r="BI271" s="176"/>
      <c r="BJ271" s="176"/>
      <c r="BK271" s="176"/>
      <c r="BL271" s="176"/>
      <c r="BM271" s="176"/>
      <c r="BN271" s="176"/>
      <c r="BO271" s="176"/>
      <c r="BP271" s="176"/>
      <c r="BQ271" s="176"/>
      <c r="BR271" s="176"/>
      <c r="BS271" s="176"/>
      <c r="BT271" s="176"/>
    </row>
    <row r="272">
      <c r="A272" s="176"/>
      <c r="B272" s="176"/>
      <c r="C272" s="176"/>
      <c r="D272" s="176"/>
      <c r="E272" s="176"/>
      <c r="F272" s="176"/>
      <c r="G272" s="176"/>
      <c r="H272" s="176"/>
      <c r="I272" s="176"/>
      <c r="J272" s="176"/>
      <c r="K272" s="176"/>
      <c r="L272" s="176"/>
      <c r="N272" s="176"/>
      <c r="O272" s="176"/>
      <c r="P272" s="176"/>
      <c r="Q272" s="435"/>
      <c r="R272" s="176"/>
      <c r="S272" s="176"/>
      <c r="T272" s="176"/>
      <c r="U272" s="176"/>
      <c r="V272" s="176"/>
      <c r="W272" s="176"/>
      <c r="X272" s="176"/>
      <c r="Y272" s="176"/>
      <c r="Z272" s="176"/>
      <c r="AA272" s="176"/>
      <c r="AB272" s="176"/>
      <c r="AC272" s="176"/>
      <c r="AD272" s="176"/>
      <c r="AE272" s="176"/>
      <c r="AF272" s="176"/>
      <c r="AG272" s="176"/>
      <c r="AH272" s="176"/>
      <c r="AI272" s="176"/>
      <c r="AJ272" s="176"/>
      <c r="AK272" s="176"/>
      <c r="AL272" s="176"/>
      <c r="AM272" s="176"/>
      <c r="AN272" s="176"/>
      <c r="AO272" s="176"/>
      <c r="AP272" s="176"/>
      <c r="AQ272" s="176"/>
      <c r="AR272" s="176"/>
      <c r="AS272" s="176"/>
      <c r="AT272" s="176"/>
      <c r="AU272" s="176"/>
      <c r="AV272" s="176"/>
      <c r="AW272" s="176"/>
      <c r="AX272" s="176"/>
      <c r="AY272" s="176"/>
      <c r="AZ272" s="176"/>
      <c r="BA272" s="176"/>
      <c r="BB272" s="176"/>
      <c r="BC272" s="176"/>
      <c r="BD272" s="176"/>
      <c r="BE272" s="176"/>
      <c r="BF272" s="176"/>
      <c r="BG272" s="176"/>
      <c r="BH272" s="176"/>
      <c r="BI272" s="176"/>
      <c r="BJ272" s="176"/>
      <c r="BK272" s="176"/>
      <c r="BL272" s="176"/>
      <c r="BM272" s="176"/>
      <c r="BN272" s="176"/>
      <c r="BO272" s="176"/>
      <c r="BP272" s="176"/>
      <c r="BQ272" s="176"/>
      <c r="BR272" s="176"/>
      <c r="BS272" s="176"/>
      <c r="BT272" s="176"/>
    </row>
    <row r="273">
      <c r="A273" s="176"/>
      <c r="B273" s="176"/>
      <c r="C273" s="176"/>
      <c r="D273" s="176"/>
      <c r="E273" s="176"/>
      <c r="F273" s="176"/>
      <c r="G273" s="176"/>
      <c r="H273" s="176"/>
      <c r="I273" s="176"/>
      <c r="J273" s="176"/>
      <c r="K273" s="176"/>
      <c r="L273" s="176"/>
      <c r="N273" s="176"/>
      <c r="O273" s="176"/>
      <c r="P273" s="176"/>
      <c r="Q273" s="435"/>
      <c r="R273" s="176"/>
      <c r="S273" s="176"/>
      <c r="T273" s="176"/>
      <c r="U273" s="176"/>
      <c r="V273" s="176"/>
      <c r="W273" s="176"/>
      <c r="X273" s="176"/>
      <c r="Y273" s="176"/>
      <c r="Z273" s="176"/>
      <c r="AA273" s="176"/>
      <c r="AB273" s="176"/>
      <c r="AC273" s="176"/>
      <c r="AD273" s="176"/>
      <c r="AE273" s="176"/>
      <c r="AF273" s="176"/>
      <c r="AG273" s="176"/>
      <c r="AH273" s="176"/>
      <c r="AI273" s="176"/>
      <c r="AJ273" s="176"/>
      <c r="AK273" s="176"/>
      <c r="AL273" s="176"/>
      <c r="AM273" s="176"/>
      <c r="AN273" s="176"/>
      <c r="AO273" s="176"/>
      <c r="AP273" s="176"/>
      <c r="AQ273" s="176"/>
      <c r="AR273" s="176"/>
      <c r="AS273" s="176"/>
      <c r="AT273" s="176"/>
      <c r="AU273" s="176"/>
      <c r="AV273" s="176"/>
      <c r="AW273" s="176"/>
      <c r="AX273" s="176"/>
      <c r="AY273" s="176"/>
      <c r="AZ273" s="176"/>
      <c r="BA273" s="176"/>
      <c r="BB273" s="176"/>
      <c r="BC273" s="176"/>
      <c r="BD273" s="176"/>
      <c r="BE273" s="176"/>
      <c r="BF273" s="176"/>
      <c r="BG273" s="176"/>
      <c r="BH273" s="176"/>
      <c r="BI273" s="176"/>
      <c r="BJ273" s="176"/>
      <c r="BK273" s="176"/>
      <c r="BL273" s="176"/>
      <c r="BM273" s="176"/>
      <c r="BN273" s="176"/>
      <c r="BO273" s="176"/>
      <c r="BP273" s="176"/>
      <c r="BQ273" s="176"/>
      <c r="BR273" s="176"/>
      <c r="BS273" s="176"/>
      <c r="BT273" s="176"/>
    </row>
    <row r="274">
      <c r="A274" s="176"/>
      <c r="B274" s="176"/>
      <c r="C274" s="176"/>
      <c r="D274" s="176"/>
      <c r="E274" s="176"/>
      <c r="F274" s="176"/>
      <c r="G274" s="176"/>
      <c r="H274" s="176"/>
      <c r="I274" s="176"/>
      <c r="J274" s="176"/>
      <c r="K274" s="176"/>
      <c r="L274" s="176"/>
      <c r="N274" s="176"/>
      <c r="O274" s="176"/>
      <c r="P274" s="176"/>
      <c r="Q274" s="435"/>
      <c r="R274" s="176"/>
      <c r="S274" s="176"/>
      <c r="T274" s="176"/>
      <c r="U274" s="176"/>
      <c r="V274" s="176"/>
      <c r="W274" s="176"/>
      <c r="X274" s="176"/>
      <c r="Y274" s="176"/>
      <c r="Z274" s="176"/>
      <c r="AA274" s="176"/>
      <c r="AB274" s="176"/>
      <c r="AC274" s="176"/>
      <c r="AD274" s="176"/>
      <c r="AE274" s="176"/>
      <c r="AF274" s="176"/>
      <c r="AG274" s="176"/>
      <c r="AH274" s="176"/>
      <c r="AI274" s="176"/>
      <c r="AJ274" s="176"/>
      <c r="AK274" s="176"/>
      <c r="AL274" s="176"/>
      <c r="AM274" s="176"/>
      <c r="AN274" s="176"/>
      <c r="AO274" s="176"/>
      <c r="AP274" s="176"/>
      <c r="AQ274" s="176"/>
      <c r="AR274" s="176"/>
      <c r="AS274" s="176"/>
      <c r="AT274" s="176"/>
      <c r="AU274" s="176"/>
      <c r="AV274" s="176"/>
      <c r="AW274" s="176"/>
      <c r="AX274" s="176"/>
      <c r="AY274" s="176"/>
      <c r="AZ274" s="176"/>
      <c r="BA274" s="176"/>
      <c r="BB274" s="176"/>
      <c r="BC274" s="176"/>
      <c r="BD274" s="176"/>
      <c r="BE274" s="176"/>
      <c r="BF274" s="176"/>
      <c r="BG274" s="176"/>
      <c r="BH274" s="176"/>
      <c r="BI274" s="176"/>
      <c r="BJ274" s="176"/>
      <c r="BK274" s="176"/>
      <c r="BL274" s="176"/>
      <c r="BM274" s="176"/>
      <c r="BN274" s="176"/>
      <c r="BO274" s="176"/>
      <c r="BP274" s="176"/>
      <c r="BQ274" s="176"/>
      <c r="BR274" s="176"/>
      <c r="BS274" s="176"/>
      <c r="BT274" s="176"/>
    </row>
    <row r="275">
      <c r="A275" s="176"/>
      <c r="B275" s="176"/>
      <c r="C275" s="176"/>
      <c r="D275" s="176"/>
      <c r="E275" s="176"/>
      <c r="F275" s="176"/>
      <c r="G275" s="176"/>
      <c r="H275" s="176"/>
      <c r="I275" s="176"/>
      <c r="J275" s="176"/>
      <c r="K275" s="176"/>
      <c r="L275" s="176"/>
      <c r="N275" s="176"/>
      <c r="O275" s="176"/>
      <c r="P275" s="176"/>
      <c r="Q275" s="435"/>
      <c r="R275" s="176"/>
      <c r="S275" s="176"/>
      <c r="T275" s="176"/>
      <c r="U275" s="176"/>
      <c r="V275" s="176"/>
      <c r="W275" s="176"/>
      <c r="X275" s="176"/>
      <c r="Y275" s="176"/>
      <c r="Z275" s="176"/>
      <c r="AA275" s="176"/>
      <c r="AB275" s="176"/>
      <c r="AC275" s="176"/>
      <c r="AD275" s="176"/>
      <c r="AE275" s="176"/>
      <c r="AF275" s="176"/>
      <c r="AG275" s="176"/>
      <c r="AH275" s="176"/>
      <c r="AI275" s="176"/>
      <c r="AJ275" s="176"/>
      <c r="AK275" s="176"/>
      <c r="AL275" s="176"/>
      <c r="AM275" s="176"/>
      <c r="AN275" s="176"/>
      <c r="AO275" s="176"/>
      <c r="AP275" s="176"/>
      <c r="AQ275" s="176"/>
      <c r="AR275" s="176"/>
      <c r="AS275" s="176"/>
      <c r="AT275" s="176"/>
      <c r="AU275" s="176"/>
      <c r="AV275" s="176"/>
      <c r="AW275" s="176"/>
      <c r="AX275" s="176"/>
      <c r="AY275" s="176"/>
      <c r="AZ275" s="176"/>
      <c r="BA275" s="176"/>
      <c r="BB275" s="176"/>
      <c r="BC275" s="176"/>
      <c r="BD275" s="176"/>
      <c r="BE275" s="176"/>
      <c r="BF275" s="176"/>
      <c r="BG275" s="176"/>
      <c r="BH275" s="176"/>
      <c r="BI275" s="176"/>
      <c r="BJ275" s="176"/>
      <c r="BK275" s="176"/>
      <c r="BL275" s="176"/>
      <c r="BM275" s="176"/>
      <c r="BN275" s="176"/>
      <c r="BO275" s="176"/>
      <c r="BP275" s="176"/>
      <c r="BQ275" s="176"/>
      <c r="BR275" s="176"/>
      <c r="BS275" s="176"/>
      <c r="BT275" s="176"/>
    </row>
    <row r="276">
      <c r="A276" s="176"/>
      <c r="B276" s="176"/>
      <c r="C276" s="176"/>
      <c r="D276" s="176"/>
      <c r="E276" s="176"/>
      <c r="F276" s="176"/>
      <c r="G276" s="176"/>
      <c r="H276" s="176"/>
      <c r="I276" s="176"/>
      <c r="J276" s="176"/>
      <c r="K276" s="176"/>
      <c r="L276" s="176"/>
      <c r="N276" s="176"/>
      <c r="O276" s="176"/>
      <c r="P276" s="176"/>
      <c r="Q276" s="435"/>
      <c r="R276" s="176"/>
      <c r="S276" s="176"/>
      <c r="T276" s="176"/>
      <c r="U276" s="176"/>
      <c r="V276" s="176"/>
      <c r="W276" s="176"/>
      <c r="X276" s="176"/>
      <c r="Y276" s="176"/>
      <c r="Z276" s="176"/>
      <c r="AA276" s="176"/>
      <c r="AB276" s="176"/>
      <c r="AC276" s="176"/>
      <c r="AD276" s="176"/>
      <c r="AE276" s="176"/>
      <c r="AF276" s="176"/>
      <c r="AG276" s="176"/>
      <c r="AH276" s="176"/>
      <c r="AI276" s="176"/>
      <c r="AJ276" s="176"/>
      <c r="AK276" s="176"/>
      <c r="AL276" s="176"/>
      <c r="AM276" s="176"/>
      <c r="AN276" s="176"/>
      <c r="AO276" s="176"/>
      <c r="AP276" s="176"/>
      <c r="AQ276" s="176"/>
      <c r="AR276" s="176"/>
      <c r="AS276" s="176"/>
      <c r="AT276" s="176"/>
      <c r="AU276" s="176"/>
      <c r="AV276" s="176"/>
      <c r="AW276" s="176"/>
      <c r="AX276" s="176"/>
      <c r="AY276" s="176"/>
      <c r="AZ276" s="176"/>
      <c r="BA276" s="176"/>
      <c r="BB276" s="176"/>
      <c r="BC276" s="176"/>
      <c r="BD276" s="176"/>
      <c r="BE276" s="176"/>
      <c r="BF276" s="176"/>
      <c r="BG276" s="176"/>
      <c r="BH276" s="176"/>
      <c r="BI276" s="176"/>
      <c r="BJ276" s="176"/>
      <c r="BK276" s="176"/>
      <c r="BL276" s="176"/>
      <c r="BM276" s="176"/>
      <c r="BN276" s="176"/>
      <c r="BO276" s="176"/>
      <c r="BP276" s="176"/>
      <c r="BQ276" s="176"/>
      <c r="BR276" s="176"/>
      <c r="BS276" s="176"/>
      <c r="BT276" s="176"/>
    </row>
    <row r="277">
      <c r="A277" s="176"/>
      <c r="B277" s="176"/>
      <c r="C277" s="176"/>
      <c r="D277" s="176"/>
      <c r="E277" s="176"/>
      <c r="F277" s="176"/>
      <c r="G277" s="176"/>
      <c r="H277" s="176"/>
      <c r="I277" s="176"/>
      <c r="J277" s="176"/>
      <c r="K277" s="176"/>
      <c r="L277" s="176"/>
      <c r="N277" s="176"/>
      <c r="O277" s="176"/>
      <c r="P277" s="176"/>
      <c r="Q277" s="435"/>
      <c r="R277" s="176"/>
      <c r="S277" s="176"/>
      <c r="T277" s="176"/>
      <c r="U277" s="176"/>
      <c r="V277" s="176"/>
      <c r="W277" s="176"/>
      <c r="X277" s="176"/>
      <c r="Y277" s="176"/>
      <c r="Z277" s="176"/>
      <c r="AA277" s="176"/>
      <c r="AB277" s="176"/>
      <c r="AC277" s="176"/>
      <c r="AD277" s="176"/>
      <c r="AE277" s="176"/>
      <c r="AF277" s="176"/>
      <c r="AG277" s="176"/>
      <c r="AH277" s="176"/>
      <c r="AI277" s="176"/>
      <c r="AJ277" s="176"/>
      <c r="AK277" s="176"/>
      <c r="AL277" s="176"/>
      <c r="AM277" s="176"/>
      <c r="AN277" s="176"/>
      <c r="AO277" s="176"/>
      <c r="AP277" s="176"/>
      <c r="AQ277" s="176"/>
      <c r="AR277" s="176"/>
      <c r="AS277" s="176"/>
      <c r="AT277" s="176"/>
      <c r="AU277" s="176"/>
      <c r="AV277" s="176"/>
      <c r="AW277" s="176"/>
      <c r="AX277" s="176"/>
      <c r="AY277" s="176"/>
      <c r="AZ277" s="176"/>
      <c r="BA277" s="176"/>
      <c r="BB277" s="176"/>
      <c r="BC277" s="176"/>
      <c r="BD277" s="176"/>
      <c r="BE277" s="176"/>
      <c r="BF277" s="176"/>
      <c r="BG277" s="176"/>
      <c r="BH277" s="176"/>
      <c r="BI277" s="176"/>
      <c r="BJ277" s="176"/>
      <c r="BK277" s="176"/>
      <c r="BL277" s="176"/>
      <c r="BM277" s="176"/>
      <c r="BN277" s="176"/>
      <c r="BO277" s="176"/>
      <c r="BP277" s="176"/>
      <c r="BQ277" s="176"/>
      <c r="BR277" s="176"/>
      <c r="BS277" s="176"/>
      <c r="BT277" s="176"/>
    </row>
    <row r="278">
      <c r="A278" s="176"/>
      <c r="B278" s="176"/>
      <c r="C278" s="176"/>
      <c r="D278" s="176"/>
      <c r="E278" s="176"/>
      <c r="F278" s="176"/>
      <c r="G278" s="176"/>
      <c r="H278" s="176"/>
      <c r="I278" s="176"/>
      <c r="J278" s="176"/>
      <c r="K278" s="176"/>
      <c r="L278" s="176"/>
      <c r="N278" s="176"/>
      <c r="O278" s="176"/>
      <c r="P278" s="176"/>
      <c r="Q278" s="435"/>
      <c r="R278" s="176"/>
      <c r="S278" s="176"/>
      <c r="T278" s="176"/>
      <c r="U278" s="176"/>
      <c r="V278" s="176"/>
      <c r="W278" s="176"/>
      <c r="X278" s="176"/>
      <c r="Y278" s="176"/>
      <c r="Z278" s="176"/>
      <c r="AA278" s="176"/>
      <c r="AB278" s="176"/>
      <c r="AC278" s="176"/>
      <c r="AD278" s="176"/>
      <c r="AE278" s="176"/>
      <c r="AF278" s="176"/>
      <c r="AG278" s="176"/>
      <c r="AH278" s="176"/>
      <c r="AI278" s="176"/>
      <c r="AJ278" s="176"/>
      <c r="AK278" s="176"/>
      <c r="AL278" s="176"/>
      <c r="AM278" s="176"/>
      <c r="AN278" s="176"/>
      <c r="AO278" s="176"/>
      <c r="AP278" s="176"/>
      <c r="AQ278" s="176"/>
      <c r="AR278" s="176"/>
      <c r="AS278" s="176"/>
      <c r="AT278" s="176"/>
      <c r="AU278" s="176"/>
      <c r="AV278" s="176"/>
      <c r="AW278" s="176"/>
      <c r="AX278" s="176"/>
      <c r="AY278" s="176"/>
      <c r="AZ278" s="176"/>
      <c r="BA278" s="176"/>
      <c r="BB278" s="176"/>
      <c r="BC278" s="176"/>
      <c r="BD278" s="176"/>
      <c r="BE278" s="176"/>
      <c r="BF278" s="176"/>
      <c r="BG278" s="176"/>
      <c r="BH278" s="176"/>
      <c r="BI278" s="176"/>
      <c r="BJ278" s="176"/>
      <c r="BK278" s="176"/>
      <c r="BL278" s="176"/>
      <c r="BM278" s="176"/>
      <c r="BN278" s="176"/>
      <c r="BO278" s="176"/>
      <c r="BP278" s="176"/>
      <c r="BQ278" s="176"/>
      <c r="BR278" s="176"/>
      <c r="BS278" s="176"/>
      <c r="BT278" s="176"/>
    </row>
    <row r="279">
      <c r="A279" s="176"/>
      <c r="B279" s="176"/>
      <c r="C279" s="176"/>
      <c r="D279" s="176"/>
      <c r="E279" s="176"/>
      <c r="F279" s="176"/>
      <c r="G279" s="176"/>
      <c r="H279" s="176"/>
      <c r="I279" s="176"/>
      <c r="J279" s="176"/>
      <c r="K279" s="176"/>
      <c r="L279" s="176"/>
      <c r="N279" s="176"/>
      <c r="O279" s="176"/>
      <c r="P279" s="176"/>
      <c r="Q279" s="435"/>
      <c r="R279" s="176"/>
      <c r="S279" s="176"/>
      <c r="T279" s="176"/>
      <c r="U279" s="176"/>
      <c r="V279" s="176"/>
      <c r="W279" s="176"/>
      <c r="X279" s="176"/>
      <c r="Y279" s="176"/>
      <c r="Z279" s="176"/>
      <c r="AA279" s="176"/>
      <c r="AB279" s="176"/>
      <c r="AC279" s="176"/>
      <c r="AD279" s="176"/>
      <c r="AE279" s="176"/>
      <c r="AF279" s="176"/>
      <c r="AG279" s="176"/>
      <c r="AH279" s="176"/>
      <c r="AI279" s="176"/>
      <c r="AJ279" s="176"/>
      <c r="AK279" s="176"/>
      <c r="AL279" s="176"/>
      <c r="AM279" s="176"/>
      <c r="AN279" s="176"/>
      <c r="AO279" s="176"/>
      <c r="AP279" s="176"/>
      <c r="AQ279" s="176"/>
      <c r="AR279" s="176"/>
      <c r="AS279" s="176"/>
      <c r="AT279" s="176"/>
      <c r="AU279" s="176"/>
      <c r="AV279" s="176"/>
      <c r="AW279" s="176"/>
      <c r="AX279" s="176"/>
      <c r="AY279" s="176"/>
      <c r="AZ279" s="176"/>
      <c r="BA279" s="176"/>
      <c r="BB279" s="176"/>
      <c r="BC279" s="176"/>
      <c r="BD279" s="176"/>
      <c r="BE279" s="176"/>
      <c r="BF279" s="176"/>
      <c r="BG279" s="176"/>
      <c r="BH279" s="176"/>
      <c r="BI279" s="176"/>
      <c r="BJ279" s="176"/>
      <c r="BK279" s="176"/>
      <c r="BL279" s="176"/>
      <c r="BM279" s="176"/>
      <c r="BN279" s="176"/>
      <c r="BO279" s="176"/>
      <c r="BP279" s="176"/>
      <c r="BQ279" s="176"/>
      <c r="BR279" s="176"/>
      <c r="BS279" s="176"/>
      <c r="BT279" s="176"/>
    </row>
    <row r="280">
      <c r="A280" s="176"/>
      <c r="B280" s="176"/>
      <c r="C280" s="176"/>
      <c r="D280" s="176"/>
      <c r="E280" s="176"/>
      <c r="F280" s="176"/>
      <c r="G280" s="176"/>
      <c r="H280" s="176"/>
      <c r="I280" s="176"/>
      <c r="J280" s="176"/>
      <c r="K280" s="176"/>
      <c r="L280" s="176"/>
      <c r="N280" s="176"/>
      <c r="O280" s="176"/>
      <c r="P280" s="176"/>
      <c r="Q280" s="435"/>
      <c r="R280" s="176"/>
      <c r="S280" s="176"/>
      <c r="T280" s="176"/>
      <c r="U280" s="176"/>
      <c r="V280" s="176"/>
      <c r="W280" s="176"/>
      <c r="X280" s="176"/>
      <c r="Y280" s="176"/>
      <c r="Z280" s="176"/>
      <c r="AA280" s="176"/>
      <c r="AB280" s="176"/>
      <c r="AC280" s="176"/>
      <c r="AD280" s="176"/>
      <c r="AE280" s="176"/>
      <c r="AF280" s="176"/>
      <c r="AG280" s="176"/>
      <c r="AH280" s="176"/>
      <c r="AI280" s="176"/>
      <c r="AJ280" s="176"/>
      <c r="AK280" s="176"/>
      <c r="AL280" s="176"/>
      <c r="AM280" s="176"/>
      <c r="AN280" s="176"/>
      <c r="AO280" s="176"/>
      <c r="AP280" s="176"/>
      <c r="AQ280" s="176"/>
      <c r="AR280" s="176"/>
      <c r="AS280" s="176"/>
      <c r="AT280" s="176"/>
      <c r="AU280" s="176"/>
      <c r="AV280" s="176"/>
      <c r="AW280" s="176"/>
      <c r="AX280" s="176"/>
      <c r="AY280" s="176"/>
      <c r="AZ280" s="176"/>
      <c r="BA280" s="176"/>
      <c r="BB280" s="176"/>
      <c r="BC280" s="176"/>
      <c r="BD280" s="176"/>
      <c r="BE280" s="176"/>
      <c r="BF280" s="176"/>
      <c r="BG280" s="176"/>
      <c r="BH280" s="176"/>
      <c r="BI280" s="176"/>
      <c r="BJ280" s="176"/>
      <c r="BK280" s="176"/>
      <c r="BL280" s="176"/>
      <c r="BM280" s="176"/>
      <c r="BN280" s="176"/>
      <c r="BO280" s="176"/>
      <c r="BP280" s="176"/>
      <c r="BQ280" s="176"/>
      <c r="BR280" s="176"/>
      <c r="BS280" s="176"/>
      <c r="BT280" s="176"/>
    </row>
    <row r="281">
      <c r="A281" s="176"/>
      <c r="B281" s="176"/>
      <c r="C281" s="176"/>
      <c r="D281" s="176"/>
      <c r="E281" s="176"/>
      <c r="F281" s="176"/>
      <c r="G281" s="176"/>
      <c r="H281" s="176"/>
      <c r="I281" s="176"/>
      <c r="J281" s="176"/>
      <c r="K281" s="176"/>
      <c r="L281" s="176"/>
      <c r="N281" s="176"/>
      <c r="O281" s="176"/>
      <c r="P281" s="176"/>
      <c r="Q281" s="435"/>
      <c r="R281" s="176"/>
      <c r="S281" s="176"/>
      <c r="T281" s="176"/>
      <c r="U281" s="176"/>
      <c r="V281" s="176"/>
      <c r="W281" s="176"/>
      <c r="X281" s="176"/>
      <c r="Y281" s="176"/>
      <c r="Z281" s="176"/>
      <c r="AA281" s="176"/>
      <c r="AB281" s="176"/>
      <c r="AC281" s="176"/>
      <c r="AD281" s="176"/>
      <c r="AE281" s="176"/>
      <c r="AF281" s="176"/>
      <c r="AG281" s="176"/>
      <c r="AH281" s="176"/>
      <c r="AI281" s="176"/>
      <c r="AJ281" s="176"/>
      <c r="AK281" s="176"/>
      <c r="AL281" s="176"/>
      <c r="AM281" s="176"/>
      <c r="AN281" s="176"/>
      <c r="AO281" s="176"/>
      <c r="AP281" s="176"/>
      <c r="AQ281" s="176"/>
      <c r="AR281" s="176"/>
      <c r="AS281" s="176"/>
      <c r="AT281" s="176"/>
      <c r="AU281" s="176"/>
      <c r="AV281" s="176"/>
      <c r="AW281" s="176"/>
      <c r="AX281" s="176"/>
      <c r="AY281" s="176"/>
      <c r="AZ281" s="176"/>
      <c r="BA281" s="176"/>
      <c r="BB281" s="176"/>
      <c r="BC281" s="176"/>
      <c r="BD281" s="176"/>
      <c r="BE281" s="176"/>
      <c r="BF281" s="176"/>
      <c r="BG281" s="176"/>
      <c r="BH281" s="176"/>
      <c r="BI281" s="176"/>
      <c r="BJ281" s="176"/>
      <c r="BK281" s="176"/>
      <c r="BL281" s="176"/>
      <c r="BM281" s="176"/>
      <c r="BN281" s="176"/>
      <c r="BO281" s="176"/>
      <c r="BP281" s="176"/>
      <c r="BQ281" s="176"/>
      <c r="BR281" s="176"/>
      <c r="BS281" s="176"/>
      <c r="BT281" s="176"/>
    </row>
    <row r="282">
      <c r="A282" s="176"/>
      <c r="B282" s="176"/>
      <c r="C282" s="176"/>
      <c r="D282" s="176"/>
      <c r="E282" s="176"/>
      <c r="F282" s="176"/>
      <c r="G282" s="176"/>
      <c r="H282" s="176"/>
      <c r="I282" s="176"/>
      <c r="J282" s="176"/>
      <c r="K282" s="176"/>
      <c r="L282" s="176"/>
      <c r="N282" s="176"/>
      <c r="O282" s="176"/>
      <c r="P282" s="176"/>
      <c r="Q282" s="435"/>
      <c r="R282" s="176"/>
      <c r="S282" s="176"/>
      <c r="T282" s="176"/>
      <c r="U282" s="176"/>
      <c r="V282" s="176"/>
      <c r="W282" s="176"/>
      <c r="X282" s="176"/>
      <c r="Y282" s="176"/>
      <c r="Z282" s="176"/>
      <c r="AA282" s="176"/>
      <c r="AB282" s="176"/>
      <c r="AC282" s="176"/>
      <c r="AD282" s="176"/>
      <c r="AE282" s="176"/>
      <c r="AF282" s="176"/>
      <c r="AG282" s="176"/>
      <c r="AH282" s="176"/>
      <c r="AI282" s="176"/>
      <c r="AJ282" s="176"/>
      <c r="AK282" s="176"/>
      <c r="AL282" s="176"/>
      <c r="AM282" s="176"/>
      <c r="AN282" s="176"/>
      <c r="AO282" s="176"/>
      <c r="AP282" s="176"/>
      <c r="AQ282" s="176"/>
      <c r="AR282" s="176"/>
      <c r="AS282" s="176"/>
      <c r="AT282" s="176"/>
      <c r="AU282" s="176"/>
      <c r="AV282" s="176"/>
      <c r="AW282" s="176"/>
      <c r="AX282" s="176"/>
      <c r="AY282" s="176"/>
      <c r="AZ282" s="176"/>
      <c r="BA282" s="176"/>
      <c r="BB282" s="176"/>
      <c r="BC282" s="176"/>
      <c r="BD282" s="176"/>
      <c r="BE282" s="176"/>
      <c r="BF282" s="176"/>
      <c r="BG282" s="176"/>
      <c r="BH282" s="176"/>
      <c r="BI282" s="176"/>
      <c r="BJ282" s="176"/>
      <c r="BK282" s="176"/>
      <c r="BL282" s="176"/>
      <c r="BM282" s="176"/>
      <c r="BN282" s="176"/>
      <c r="BO282" s="176"/>
      <c r="BP282" s="176"/>
      <c r="BQ282" s="176"/>
      <c r="BR282" s="176"/>
      <c r="BS282" s="176"/>
      <c r="BT282" s="176"/>
    </row>
    <row r="283">
      <c r="A283" s="176"/>
      <c r="B283" s="176"/>
      <c r="C283" s="176"/>
      <c r="D283" s="176"/>
      <c r="E283" s="176"/>
      <c r="F283" s="176"/>
      <c r="G283" s="176"/>
      <c r="H283" s="176"/>
      <c r="I283" s="176"/>
      <c r="J283" s="176"/>
      <c r="K283" s="176"/>
      <c r="L283" s="176"/>
      <c r="N283" s="176"/>
      <c r="O283" s="176"/>
      <c r="P283" s="176"/>
      <c r="Q283" s="435"/>
      <c r="R283" s="176"/>
      <c r="S283" s="176"/>
      <c r="T283" s="176"/>
      <c r="U283" s="176"/>
      <c r="V283" s="176"/>
      <c r="W283" s="176"/>
      <c r="X283" s="176"/>
      <c r="Y283" s="176"/>
      <c r="Z283" s="176"/>
      <c r="AA283" s="176"/>
      <c r="AB283" s="176"/>
      <c r="AC283" s="176"/>
      <c r="AD283" s="176"/>
      <c r="AE283" s="176"/>
      <c r="AF283" s="176"/>
      <c r="AG283" s="176"/>
      <c r="AH283" s="176"/>
      <c r="AI283" s="176"/>
      <c r="AJ283" s="176"/>
      <c r="AK283" s="176"/>
      <c r="AL283" s="176"/>
      <c r="AM283" s="176"/>
      <c r="AN283" s="176"/>
      <c r="AO283" s="176"/>
      <c r="AP283" s="176"/>
      <c r="AQ283" s="176"/>
      <c r="AR283" s="176"/>
      <c r="AS283" s="176"/>
      <c r="AT283" s="176"/>
      <c r="AU283" s="176"/>
      <c r="AV283" s="176"/>
      <c r="AW283" s="176"/>
      <c r="AX283" s="176"/>
      <c r="AY283" s="176"/>
      <c r="AZ283" s="176"/>
      <c r="BA283" s="176"/>
      <c r="BB283" s="176"/>
      <c r="BC283" s="176"/>
      <c r="BD283" s="176"/>
      <c r="BE283" s="176"/>
      <c r="BF283" s="176"/>
      <c r="BG283" s="176"/>
      <c r="BH283" s="176"/>
      <c r="BI283" s="176"/>
      <c r="BJ283" s="176"/>
      <c r="BK283" s="176"/>
      <c r="BL283" s="176"/>
      <c r="BM283" s="176"/>
      <c r="BN283" s="176"/>
      <c r="BO283" s="176"/>
      <c r="BP283" s="176"/>
      <c r="BQ283" s="176"/>
      <c r="BR283" s="176"/>
      <c r="BS283" s="176"/>
      <c r="BT283" s="176"/>
    </row>
    <row r="284">
      <c r="A284" s="176"/>
      <c r="B284" s="176"/>
      <c r="C284" s="176"/>
      <c r="D284" s="176"/>
      <c r="E284" s="176"/>
      <c r="F284" s="176"/>
      <c r="G284" s="176"/>
      <c r="H284" s="176"/>
      <c r="I284" s="176"/>
      <c r="J284" s="176"/>
      <c r="K284" s="176"/>
      <c r="L284" s="176"/>
      <c r="N284" s="176"/>
      <c r="O284" s="176"/>
      <c r="P284" s="176"/>
      <c r="Q284" s="435"/>
      <c r="R284" s="176"/>
      <c r="S284" s="176"/>
      <c r="T284" s="176"/>
      <c r="U284" s="176"/>
      <c r="V284" s="176"/>
      <c r="W284" s="176"/>
      <c r="X284" s="176"/>
      <c r="Y284" s="176"/>
      <c r="Z284" s="176"/>
      <c r="AA284" s="176"/>
      <c r="AB284" s="176"/>
      <c r="AC284" s="176"/>
      <c r="AD284" s="176"/>
      <c r="AE284" s="176"/>
      <c r="AF284" s="176"/>
      <c r="AG284" s="176"/>
      <c r="AH284" s="176"/>
      <c r="AI284" s="176"/>
      <c r="AJ284" s="176"/>
      <c r="AK284" s="176"/>
      <c r="AL284" s="176"/>
      <c r="AM284" s="176"/>
      <c r="AN284" s="176"/>
      <c r="AO284" s="176"/>
      <c r="AP284" s="176"/>
      <c r="AQ284" s="176"/>
      <c r="AR284" s="176"/>
      <c r="AS284" s="176"/>
      <c r="AT284" s="176"/>
      <c r="AU284" s="176"/>
      <c r="AV284" s="176"/>
      <c r="AW284" s="176"/>
      <c r="AX284" s="176"/>
      <c r="AY284" s="176"/>
      <c r="AZ284" s="176"/>
      <c r="BA284" s="176"/>
      <c r="BB284" s="176"/>
      <c r="BC284" s="176"/>
      <c r="BD284" s="176"/>
      <c r="BE284" s="176"/>
      <c r="BF284" s="176"/>
      <c r="BG284" s="176"/>
      <c r="BH284" s="176"/>
      <c r="BI284" s="176"/>
      <c r="BJ284" s="176"/>
      <c r="BK284" s="176"/>
      <c r="BL284" s="176"/>
      <c r="BM284" s="176"/>
      <c r="BN284" s="176"/>
      <c r="BO284" s="176"/>
      <c r="BP284" s="176"/>
      <c r="BQ284" s="176"/>
      <c r="BR284" s="176"/>
      <c r="BS284" s="176"/>
      <c r="BT284" s="176"/>
    </row>
    <row r="285">
      <c r="A285" s="176"/>
      <c r="B285" s="176"/>
      <c r="C285" s="176"/>
      <c r="D285" s="176"/>
      <c r="E285" s="176"/>
      <c r="F285" s="176"/>
      <c r="G285" s="176"/>
      <c r="H285" s="176"/>
      <c r="I285" s="176"/>
      <c r="J285" s="176"/>
      <c r="K285" s="176"/>
      <c r="L285" s="176"/>
      <c r="N285" s="176"/>
      <c r="O285" s="176"/>
      <c r="P285" s="176"/>
      <c r="Q285" s="435"/>
      <c r="R285" s="176"/>
      <c r="S285" s="176"/>
      <c r="T285" s="176"/>
      <c r="U285" s="176"/>
      <c r="V285" s="176"/>
      <c r="W285" s="176"/>
      <c r="X285" s="176"/>
      <c r="Y285" s="176"/>
      <c r="Z285" s="176"/>
      <c r="AA285" s="176"/>
      <c r="AB285" s="176"/>
      <c r="AC285" s="176"/>
      <c r="AD285" s="176"/>
      <c r="AE285" s="176"/>
      <c r="AF285" s="176"/>
      <c r="AG285" s="176"/>
      <c r="AH285" s="176"/>
      <c r="AI285" s="176"/>
      <c r="AJ285" s="176"/>
      <c r="AK285" s="176"/>
      <c r="AL285" s="176"/>
      <c r="AM285" s="176"/>
      <c r="AN285" s="176"/>
      <c r="AO285" s="176"/>
      <c r="AP285" s="176"/>
      <c r="AQ285" s="176"/>
      <c r="AR285" s="176"/>
      <c r="AS285" s="176"/>
      <c r="AT285" s="176"/>
      <c r="AU285" s="176"/>
      <c r="AV285" s="176"/>
      <c r="AW285" s="176"/>
      <c r="AX285" s="176"/>
      <c r="AY285" s="176"/>
      <c r="AZ285" s="176"/>
      <c r="BA285" s="176"/>
      <c r="BB285" s="176"/>
      <c r="BC285" s="176"/>
      <c r="BD285" s="176"/>
      <c r="BE285" s="176"/>
      <c r="BF285" s="176"/>
      <c r="BG285" s="176"/>
      <c r="BH285" s="176"/>
      <c r="BI285" s="176"/>
      <c r="BJ285" s="176"/>
      <c r="BK285" s="176"/>
      <c r="BL285" s="176"/>
      <c r="BM285" s="176"/>
      <c r="BN285" s="176"/>
      <c r="BO285" s="176"/>
      <c r="BP285" s="176"/>
      <c r="BQ285" s="176"/>
      <c r="BR285" s="176"/>
      <c r="BS285" s="176"/>
      <c r="BT285" s="176"/>
    </row>
    <row r="286">
      <c r="A286" s="176"/>
      <c r="B286" s="176"/>
      <c r="C286" s="176"/>
      <c r="D286" s="176"/>
      <c r="E286" s="176"/>
      <c r="F286" s="176"/>
      <c r="G286" s="176"/>
      <c r="H286" s="176"/>
      <c r="I286" s="176"/>
      <c r="J286" s="176"/>
      <c r="K286" s="176"/>
      <c r="L286" s="176"/>
      <c r="N286" s="176"/>
      <c r="O286" s="176"/>
      <c r="P286" s="176"/>
      <c r="Q286" s="435"/>
      <c r="R286" s="176"/>
      <c r="S286" s="176"/>
      <c r="T286" s="176"/>
      <c r="U286" s="176"/>
      <c r="V286" s="176"/>
      <c r="W286" s="176"/>
      <c r="X286" s="176"/>
      <c r="Y286" s="176"/>
      <c r="Z286" s="176"/>
      <c r="AA286" s="176"/>
      <c r="AB286" s="176"/>
      <c r="AC286" s="176"/>
      <c r="AD286" s="176"/>
      <c r="AE286" s="176"/>
      <c r="AF286" s="176"/>
      <c r="AG286" s="176"/>
      <c r="AH286" s="176"/>
      <c r="AI286" s="176"/>
      <c r="AJ286" s="176"/>
      <c r="AK286" s="176"/>
      <c r="AL286" s="176"/>
      <c r="AM286" s="176"/>
      <c r="AN286" s="176"/>
      <c r="AO286" s="176"/>
      <c r="AP286" s="176"/>
      <c r="AQ286" s="176"/>
      <c r="AR286" s="176"/>
      <c r="AS286" s="176"/>
      <c r="AT286" s="176"/>
      <c r="AU286" s="176"/>
      <c r="AV286" s="176"/>
      <c r="AW286" s="176"/>
      <c r="AX286" s="176"/>
      <c r="AY286" s="176"/>
      <c r="AZ286" s="176"/>
      <c r="BA286" s="176"/>
      <c r="BB286" s="176"/>
      <c r="BC286" s="176"/>
      <c r="BD286" s="176"/>
      <c r="BE286" s="176"/>
      <c r="BF286" s="176"/>
      <c r="BG286" s="176"/>
      <c r="BH286" s="176"/>
      <c r="BI286" s="176"/>
      <c r="BJ286" s="176"/>
      <c r="BK286" s="176"/>
      <c r="BL286" s="176"/>
      <c r="BM286" s="176"/>
      <c r="BN286" s="176"/>
      <c r="BO286" s="176"/>
      <c r="BP286" s="176"/>
      <c r="BQ286" s="176"/>
      <c r="BR286" s="176"/>
      <c r="BS286" s="176"/>
      <c r="BT286" s="176"/>
    </row>
    <row r="287">
      <c r="A287" s="176"/>
      <c r="B287" s="176"/>
      <c r="C287" s="176"/>
      <c r="D287" s="176"/>
      <c r="E287" s="176"/>
      <c r="F287" s="176"/>
      <c r="G287" s="176"/>
      <c r="H287" s="176"/>
      <c r="I287" s="176"/>
      <c r="J287" s="176"/>
      <c r="K287" s="176"/>
      <c r="L287" s="176"/>
      <c r="N287" s="176"/>
      <c r="O287" s="176"/>
      <c r="P287" s="176"/>
      <c r="Q287" s="435"/>
      <c r="R287" s="176"/>
      <c r="S287" s="176"/>
      <c r="T287" s="176"/>
      <c r="U287" s="176"/>
      <c r="V287" s="176"/>
      <c r="W287" s="176"/>
      <c r="X287" s="176"/>
      <c r="Y287" s="176"/>
      <c r="Z287" s="176"/>
      <c r="AA287" s="176"/>
      <c r="AB287" s="176"/>
      <c r="AC287" s="176"/>
      <c r="AD287" s="176"/>
      <c r="AE287" s="176"/>
      <c r="AF287" s="176"/>
      <c r="AG287" s="176"/>
      <c r="AH287" s="176"/>
      <c r="AI287" s="176"/>
      <c r="AJ287" s="176"/>
      <c r="AK287" s="176"/>
      <c r="AL287" s="176"/>
      <c r="AM287" s="176"/>
      <c r="AN287" s="176"/>
      <c r="AO287" s="176"/>
      <c r="AP287" s="176"/>
      <c r="AQ287" s="176"/>
      <c r="AR287" s="176"/>
      <c r="AS287" s="176"/>
      <c r="AT287" s="176"/>
      <c r="AU287" s="176"/>
      <c r="AV287" s="176"/>
      <c r="AW287" s="176"/>
      <c r="AX287" s="176"/>
      <c r="AY287" s="176"/>
      <c r="AZ287" s="176"/>
      <c r="BA287" s="176"/>
      <c r="BB287" s="176"/>
      <c r="BC287" s="176"/>
      <c r="BD287" s="176"/>
      <c r="BE287" s="176"/>
      <c r="BF287" s="176"/>
      <c r="BG287" s="176"/>
      <c r="BH287" s="176"/>
      <c r="BI287" s="176"/>
      <c r="BJ287" s="176"/>
      <c r="BK287" s="176"/>
      <c r="BL287" s="176"/>
      <c r="BM287" s="176"/>
      <c r="BN287" s="176"/>
      <c r="BO287" s="176"/>
      <c r="BP287" s="176"/>
      <c r="BQ287" s="176"/>
      <c r="BR287" s="176"/>
      <c r="BS287" s="176"/>
      <c r="BT287" s="176"/>
    </row>
    <row r="288">
      <c r="A288" s="176"/>
      <c r="B288" s="176"/>
      <c r="C288" s="176"/>
      <c r="D288" s="176"/>
      <c r="E288" s="176"/>
      <c r="F288" s="176"/>
      <c r="G288" s="176"/>
      <c r="H288" s="176"/>
      <c r="I288" s="176"/>
      <c r="J288" s="176"/>
      <c r="K288" s="176"/>
      <c r="L288" s="176"/>
      <c r="N288" s="176"/>
      <c r="O288" s="176"/>
      <c r="P288" s="176"/>
      <c r="Q288" s="435"/>
      <c r="R288" s="176"/>
      <c r="S288" s="176"/>
      <c r="T288" s="176"/>
      <c r="U288" s="176"/>
      <c r="V288" s="176"/>
      <c r="W288" s="176"/>
      <c r="X288" s="176"/>
      <c r="Y288" s="176"/>
      <c r="Z288" s="176"/>
      <c r="AA288" s="176"/>
      <c r="AB288" s="176"/>
      <c r="AC288" s="176"/>
      <c r="AD288" s="176"/>
      <c r="AE288" s="176"/>
      <c r="AF288" s="176"/>
      <c r="AG288" s="176"/>
      <c r="AH288" s="176"/>
      <c r="AI288" s="176"/>
      <c r="AJ288" s="176"/>
      <c r="AK288" s="176"/>
      <c r="AL288" s="176"/>
      <c r="AM288" s="176"/>
      <c r="AN288" s="176"/>
      <c r="AO288" s="176"/>
      <c r="AP288" s="176"/>
      <c r="AQ288" s="176"/>
      <c r="AR288" s="176"/>
      <c r="AS288" s="176"/>
      <c r="AT288" s="176"/>
      <c r="AU288" s="176"/>
      <c r="AV288" s="176"/>
      <c r="AW288" s="176"/>
      <c r="AX288" s="176"/>
      <c r="AY288" s="176"/>
      <c r="AZ288" s="176"/>
      <c r="BA288" s="176"/>
      <c r="BB288" s="176"/>
      <c r="BC288" s="176"/>
      <c r="BD288" s="176"/>
      <c r="BE288" s="176"/>
      <c r="BF288" s="176"/>
      <c r="BG288" s="176"/>
      <c r="BH288" s="176"/>
      <c r="BI288" s="176"/>
      <c r="BJ288" s="176"/>
      <c r="BK288" s="176"/>
      <c r="BL288" s="176"/>
      <c r="BM288" s="176"/>
      <c r="BN288" s="176"/>
      <c r="BO288" s="176"/>
      <c r="BP288" s="176"/>
      <c r="BQ288" s="176"/>
      <c r="BR288" s="176"/>
      <c r="BS288" s="176"/>
      <c r="BT288" s="176"/>
    </row>
    <row r="289">
      <c r="A289" s="176"/>
      <c r="B289" s="176"/>
      <c r="C289" s="176"/>
      <c r="D289" s="176"/>
      <c r="E289" s="176"/>
      <c r="F289" s="176"/>
      <c r="G289" s="176"/>
      <c r="H289" s="176"/>
      <c r="I289" s="176"/>
      <c r="J289" s="176"/>
      <c r="K289" s="176"/>
      <c r="L289" s="176"/>
      <c r="N289" s="176"/>
      <c r="O289" s="176"/>
      <c r="P289" s="176"/>
      <c r="Q289" s="435"/>
      <c r="R289" s="176"/>
      <c r="S289" s="176"/>
      <c r="T289" s="176"/>
      <c r="U289" s="176"/>
      <c r="V289" s="176"/>
      <c r="W289" s="176"/>
      <c r="X289" s="176"/>
      <c r="Y289" s="176"/>
      <c r="Z289" s="176"/>
      <c r="AA289" s="176"/>
      <c r="AB289" s="176"/>
      <c r="AC289" s="176"/>
      <c r="AD289" s="176"/>
      <c r="AE289" s="176"/>
      <c r="AF289" s="176"/>
      <c r="AG289" s="176"/>
      <c r="AH289" s="176"/>
      <c r="AI289" s="176"/>
      <c r="AJ289" s="176"/>
      <c r="AK289" s="176"/>
      <c r="AL289" s="176"/>
      <c r="AM289" s="176"/>
      <c r="AN289" s="176"/>
      <c r="AO289" s="176"/>
      <c r="AP289" s="176"/>
      <c r="AQ289" s="176"/>
      <c r="AR289" s="176"/>
      <c r="AS289" s="176"/>
      <c r="AT289" s="176"/>
      <c r="AU289" s="176"/>
      <c r="AV289" s="176"/>
      <c r="AW289" s="176"/>
      <c r="AX289" s="176"/>
      <c r="AY289" s="176"/>
      <c r="AZ289" s="176"/>
      <c r="BA289" s="176"/>
      <c r="BB289" s="176"/>
      <c r="BC289" s="176"/>
      <c r="BD289" s="176"/>
      <c r="BE289" s="176"/>
      <c r="BF289" s="176"/>
      <c r="BG289" s="176"/>
      <c r="BH289" s="176"/>
      <c r="BI289" s="176"/>
      <c r="BJ289" s="176"/>
      <c r="BK289" s="176"/>
      <c r="BL289" s="176"/>
      <c r="BM289" s="176"/>
      <c r="BN289" s="176"/>
      <c r="BO289" s="176"/>
      <c r="BP289" s="176"/>
      <c r="BQ289" s="176"/>
      <c r="BR289" s="176"/>
      <c r="BS289" s="176"/>
      <c r="BT289" s="176"/>
    </row>
    <row r="290">
      <c r="A290" s="176"/>
      <c r="B290" s="176"/>
      <c r="C290" s="176"/>
      <c r="D290" s="176"/>
      <c r="E290" s="176"/>
      <c r="F290" s="176"/>
      <c r="G290" s="176"/>
      <c r="H290" s="176"/>
      <c r="I290" s="176"/>
      <c r="J290" s="176"/>
      <c r="K290" s="176"/>
      <c r="L290" s="176"/>
      <c r="N290" s="176"/>
      <c r="O290" s="176"/>
      <c r="P290" s="176"/>
      <c r="Q290" s="435"/>
      <c r="R290" s="176"/>
      <c r="S290" s="176"/>
      <c r="T290" s="176"/>
      <c r="U290" s="176"/>
      <c r="V290" s="176"/>
      <c r="W290" s="176"/>
      <c r="X290" s="176"/>
      <c r="Y290" s="176"/>
      <c r="Z290" s="176"/>
      <c r="AA290" s="176"/>
      <c r="AB290" s="176"/>
      <c r="AC290" s="176"/>
      <c r="AD290" s="176"/>
      <c r="AE290" s="176"/>
      <c r="AF290" s="176"/>
      <c r="AG290" s="176"/>
      <c r="AH290" s="176"/>
      <c r="AI290" s="176"/>
      <c r="AJ290" s="176"/>
      <c r="AK290" s="176"/>
      <c r="AL290" s="176"/>
      <c r="AM290" s="176"/>
      <c r="AN290" s="176"/>
      <c r="AO290" s="176"/>
      <c r="AP290" s="176"/>
      <c r="AQ290" s="176"/>
      <c r="AR290" s="176"/>
      <c r="AS290" s="176"/>
      <c r="AT290" s="176"/>
      <c r="AU290" s="176"/>
      <c r="AV290" s="176"/>
      <c r="AW290" s="176"/>
      <c r="AX290" s="176"/>
      <c r="AY290" s="176"/>
      <c r="AZ290" s="176"/>
      <c r="BA290" s="176"/>
      <c r="BB290" s="176"/>
      <c r="BC290" s="176"/>
      <c r="BD290" s="176"/>
      <c r="BE290" s="176"/>
      <c r="BF290" s="176"/>
      <c r="BG290" s="176"/>
      <c r="BH290" s="176"/>
      <c r="BI290" s="176"/>
      <c r="BJ290" s="176"/>
      <c r="BK290" s="176"/>
      <c r="BL290" s="176"/>
      <c r="BM290" s="176"/>
      <c r="BN290" s="176"/>
      <c r="BO290" s="176"/>
      <c r="BP290" s="176"/>
      <c r="BQ290" s="176"/>
      <c r="BR290" s="176"/>
      <c r="BS290" s="176"/>
      <c r="BT290" s="176"/>
    </row>
    <row r="291">
      <c r="A291" s="176"/>
      <c r="B291" s="176"/>
      <c r="C291" s="176"/>
      <c r="D291" s="176"/>
      <c r="E291" s="176"/>
      <c r="F291" s="176"/>
      <c r="G291" s="176"/>
      <c r="H291" s="176"/>
      <c r="I291" s="176"/>
      <c r="J291" s="176"/>
      <c r="K291" s="176"/>
      <c r="L291" s="176"/>
      <c r="N291" s="176"/>
      <c r="O291" s="176"/>
      <c r="P291" s="176"/>
      <c r="Q291" s="435"/>
      <c r="R291" s="176"/>
      <c r="S291" s="176"/>
      <c r="T291" s="176"/>
      <c r="U291" s="176"/>
      <c r="V291" s="176"/>
      <c r="W291" s="176"/>
      <c r="X291" s="176"/>
      <c r="Y291" s="176"/>
      <c r="Z291" s="176"/>
      <c r="AA291" s="176"/>
      <c r="AB291" s="176"/>
      <c r="AC291" s="176"/>
      <c r="AD291" s="176"/>
      <c r="AE291" s="176"/>
      <c r="AF291" s="176"/>
      <c r="AG291" s="176"/>
      <c r="AH291" s="176"/>
      <c r="AI291" s="176"/>
      <c r="AJ291" s="176"/>
      <c r="AK291" s="176"/>
      <c r="AL291" s="176"/>
      <c r="AM291" s="176"/>
      <c r="AN291" s="176"/>
      <c r="AO291" s="176"/>
      <c r="AP291" s="176"/>
      <c r="AQ291" s="176"/>
      <c r="AR291" s="176"/>
      <c r="AS291" s="176"/>
      <c r="AT291" s="176"/>
      <c r="AU291" s="176"/>
      <c r="AV291" s="176"/>
      <c r="AW291" s="176"/>
      <c r="AX291" s="176"/>
      <c r="AY291" s="176"/>
      <c r="AZ291" s="176"/>
      <c r="BA291" s="176"/>
      <c r="BB291" s="176"/>
      <c r="BC291" s="176"/>
      <c r="BD291" s="176"/>
      <c r="BE291" s="176"/>
      <c r="BF291" s="176"/>
      <c r="BG291" s="176"/>
      <c r="BH291" s="176"/>
      <c r="BI291" s="176"/>
      <c r="BJ291" s="176"/>
      <c r="BK291" s="176"/>
      <c r="BL291" s="176"/>
      <c r="BM291" s="176"/>
      <c r="BN291" s="176"/>
      <c r="BO291" s="176"/>
      <c r="BP291" s="176"/>
      <c r="BQ291" s="176"/>
      <c r="BR291" s="176"/>
      <c r="BS291" s="176"/>
      <c r="BT291" s="176"/>
    </row>
    <row r="292">
      <c r="A292" s="176"/>
      <c r="B292" s="176"/>
      <c r="C292" s="176"/>
      <c r="D292" s="176"/>
      <c r="E292" s="176"/>
      <c r="F292" s="176"/>
      <c r="G292" s="176"/>
      <c r="H292" s="176"/>
      <c r="I292" s="176"/>
      <c r="J292" s="176"/>
      <c r="K292" s="176"/>
      <c r="L292" s="176"/>
      <c r="N292" s="176"/>
      <c r="O292" s="176"/>
      <c r="P292" s="176"/>
      <c r="Q292" s="435"/>
      <c r="R292" s="176"/>
      <c r="S292" s="176"/>
      <c r="T292" s="176"/>
      <c r="U292" s="176"/>
      <c r="V292" s="176"/>
      <c r="W292" s="176"/>
      <c r="X292" s="176"/>
      <c r="Y292" s="176"/>
      <c r="Z292" s="176"/>
      <c r="AA292" s="176"/>
      <c r="AB292" s="176"/>
      <c r="AC292" s="176"/>
      <c r="AD292" s="176"/>
      <c r="AE292" s="176"/>
      <c r="AF292" s="176"/>
      <c r="AG292" s="176"/>
      <c r="AH292" s="176"/>
      <c r="AI292" s="176"/>
      <c r="AJ292" s="176"/>
      <c r="AK292" s="176"/>
      <c r="AL292" s="176"/>
      <c r="AM292" s="176"/>
      <c r="AN292" s="176"/>
      <c r="AO292" s="176"/>
      <c r="AP292" s="176"/>
      <c r="AQ292" s="176"/>
      <c r="AR292" s="176"/>
      <c r="AS292" s="176"/>
      <c r="AT292" s="176"/>
      <c r="AU292" s="176"/>
      <c r="AV292" s="176"/>
      <c r="AW292" s="176"/>
      <c r="AX292" s="176"/>
      <c r="AY292" s="176"/>
      <c r="AZ292" s="176"/>
      <c r="BA292" s="176"/>
      <c r="BB292" s="176"/>
      <c r="BC292" s="176"/>
      <c r="BD292" s="176"/>
      <c r="BE292" s="176"/>
      <c r="BF292" s="176"/>
      <c r="BG292" s="176"/>
      <c r="BH292" s="176"/>
      <c r="BI292" s="176"/>
      <c r="BJ292" s="176"/>
      <c r="BK292" s="176"/>
      <c r="BL292" s="176"/>
      <c r="BM292" s="176"/>
      <c r="BN292" s="176"/>
      <c r="BO292" s="176"/>
      <c r="BP292" s="176"/>
      <c r="BQ292" s="176"/>
      <c r="BR292" s="176"/>
      <c r="BS292" s="176"/>
      <c r="BT292" s="176"/>
    </row>
    <row r="293">
      <c r="A293" s="176"/>
      <c r="B293" s="176"/>
      <c r="C293" s="176"/>
      <c r="D293" s="176"/>
      <c r="E293" s="176"/>
      <c r="F293" s="176"/>
      <c r="G293" s="176"/>
      <c r="H293" s="176"/>
      <c r="I293" s="176"/>
      <c r="J293" s="176"/>
      <c r="K293" s="176"/>
      <c r="L293" s="176"/>
      <c r="N293" s="176"/>
      <c r="O293" s="176"/>
      <c r="P293" s="176"/>
      <c r="Q293" s="435"/>
      <c r="R293" s="176"/>
      <c r="S293" s="176"/>
      <c r="T293" s="176"/>
      <c r="U293" s="176"/>
      <c r="V293" s="176"/>
      <c r="W293" s="176"/>
      <c r="X293" s="176"/>
      <c r="Y293" s="176"/>
      <c r="Z293" s="176"/>
      <c r="AA293" s="176"/>
      <c r="AB293" s="176"/>
      <c r="AC293" s="176"/>
      <c r="AD293" s="176"/>
      <c r="AE293" s="176"/>
      <c r="AF293" s="176"/>
      <c r="AG293" s="176"/>
      <c r="AH293" s="176"/>
      <c r="AI293" s="176"/>
      <c r="AJ293" s="176"/>
      <c r="AK293" s="176"/>
      <c r="AL293" s="176"/>
      <c r="AM293" s="176"/>
      <c r="AN293" s="176"/>
      <c r="AO293" s="176"/>
      <c r="AP293" s="176"/>
      <c r="AQ293" s="176"/>
      <c r="AR293" s="176"/>
      <c r="AS293" s="176"/>
      <c r="AT293" s="176"/>
      <c r="AU293" s="176"/>
      <c r="AV293" s="176"/>
      <c r="AW293" s="176"/>
      <c r="AX293" s="176"/>
      <c r="AY293" s="176"/>
      <c r="AZ293" s="176"/>
      <c r="BA293" s="176"/>
      <c r="BB293" s="176"/>
      <c r="BC293" s="176"/>
      <c r="BD293" s="176"/>
      <c r="BE293" s="176"/>
      <c r="BF293" s="176"/>
      <c r="BG293" s="176"/>
      <c r="BH293" s="176"/>
      <c r="BI293" s="176"/>
      <c r="BJ293" s="176"/>
      <c r="BK293" s="176"/>
      <c r="BL293" s="176"/>
      <c r="BM293" s="176"/>
      <c r="BN293" s="176"/>
      <c r="BO293" s="176"/>
      <c r="BP293" s="176"/>
      <c r="BQ293" s="176"/>
      <c r="BR293" s="176"/>
      <c r="BS293" s="176"/>
      <c r="BT293" s="176"/>
    </row>
    <row r="294">
      <c r="A294" s="176"/>
      <c r="B294" s="176"/>
      <c r="C294" s="176"/>
      <c r="D294" s="176"/>
      <c r="E294" s="176"/>
      <c r="F294" s="176"/>
      <c r="G294" s="176"/>
      <c r="H294" s="176"/>
      <c r="I294" s="176"/>
      <c r="J294" s="176"/>
      <c r="K294" s="176"/>
      <c r="L294" s="176"/>
      <c r="N294" s="176"/>
      <c r="O294" s="176"/>
      <c r="P294" s="176"/>
      <c r="Q294" s="435"/>
      <c r="R294" s="176"/>
      <c r="S294" s="176"/>
      <c r="T294" s="176"/>
      <c r="U294" s="176"/>
      <c r="V294" s="176"/>
      <c r="W294" s="176"/>
      <c r="X294" s="176"/>
      <c r="Y294" s="176"/>
      <c r="Z294" s="176"/>
      <c r="AA294" s="176"/>
      <c r="AB294" s="176"/>
      <c r="AC294" s="176"/>
      <c r="AD294" s="176"/>
      <c r="AE294" s="176"/>
      <c r="AF294" s="176"/>
      <c r="AG294" s="176"/>
      <c r="AH294" s="176"/>
      <c r="AI294" s="176"/>
      <c r="AJ294" s="176"/>
      <c r="AK294" s="176"/>
      <c r="AL294" s="176"/>
      <c r="AM294" s="176"/>
      <c r="AN294" s="176"/>
      <c r="AO294" s="176"/>
      <c r="AP294" s="176"/>
      <c r="AQ294" s="176"/>
      <c r="AR294" s="176"/>
      <c r="AS294" s="176"/>
      <c r="AT294" s="176"/>
      <c r="AU294" s="176"/>
      <c r="AV294" s="176"/>
      <c r="AW294" s="176"/>
      <c r="AX294" s="176"/>
      <c r="AY294" s="176"/>
      <c r="AZ294" s="176"/>
      <c r="BA294" s="176"/>
      <c r="BB294" s="176"/>
      <c r="BC294" s="176"/>
      <c r="BD294" s="176"/>
      <c r="BE294" s="176"/>
      <c r="BF294" s="176"/>
      <c r="BG294" s="176"/>
      <c r="BH294" s="176"/>
      <c r="BI294" s="176"/>
      <c r="BJ294" s="176"/>
      <c r="BK294" s="176"/>
      <c r="BL294" s="176"/>
      <c r="BM294" s="176"/>
      <c r="BN294" s="176"/>
      <c r="BO294" s="176"/>
      <c r="BP294" s="176"/>
      <c r="BQ294" s="176"/>
      <c r="BR294" s="176"/>
      <c r="BS294" s="176"/>
      <c r="BT294" s="176"/>
    </row>
    <row r="295">
      <c r="A295" s="176"/>
      <c r="B295" s="176"/>
      <c r="C295" s="176"/>
      <c r="D295" s="176"/>
      <c r="E295" s="176"/>
      <c r="F295" s="176"/>
      <c r="G295" s="176"/>
      <c r="H295" s="176"/>
      <c r="I295" s="176"/>
      <c r="J295" s="176"/>
      <c r="K295" s="176"/>
      <c r="L295" s="176"/>
      <c r="N295" s="176"/>
      <c r="O295" s="176"/>
      <c r="P295" s="176"/>
      <c r="Q295" s="435"/>
      <c r="R295" s="176"/>
      <c r="S295" s="176"/>
      <c r="T295" s="176"/>
      <c r="U295" s="176"/>
      <c r="V295" s="176"/>
      <c r="W295" s="176"/>
      <c r="X295" s="176"/>
      <c r="Y295" s="176"/>
      <c r="Z295" s="176"/>
      <c r="AA295" s="176"/>
      <c r="AB295" s="176"/>
      <c r="AC295" s="176"/>
      <c r="AD295" s="176"/>
      <c r="AE295" s="176"/>
      <c r="AF295" s="176"/>
      <c r="AG295" s="176"/>
      <c r="AH295" s="176"/>
      <c r="AI295" s="176"/>
      <c r="AJ295" s="176"/>
      <c r="AK295" s="176"/>
      <c r="AL295" s="176"/>
      <c r="AM295" s="176"/>
      <c r="AN295" s="176"/>
      <c r="AO295" s="176"/>
      <c r="AP295" s="176"/>
      <c r="AQ295" s="176"/>
      <c r="AR295" s="176"/>
      <c r="AS295" s="176"/>
      <c r="AT295" s="176"/>
      <c r="AU295" s="176"/>
      <c r="AV295" s="176"/>
      <c r="AW295" s="176"/>
      <c r="AX295" s="176"/>
      <c r="AY295" s="176"/>
      <c r="AZ295" s="176"/>
      <c r="BA295" s="176"/>
      <c r="BB295" s="176"/>
      <c r="BC295" s="176"/>
      <c r="BD295" s="176"/>
      <c r="BE295" s="176"/>
      <c r="BF295" s="176"/>
      <c r="BG295" s="176"/>
      <c r="BH295" s="176"/>
      <c r="BI295" s="176"/>
      <c r="BJ295" s="176"/>
      <c r="BK295" s="176"/>
      <c r="BL295" s="176"/>
      <c r="BM295" s="176"/>
      <c r="BN295" s="176"/>
      <c r="BO295" s="176"/>
      <c r="BP295" s="176"/>
      <c r="BQ295" s="176"/>
      <c r="BR295" s="176"/>
      <c r="BS295" s="176"/>
      <c r="BT295" s="176"/>
    </row>
    <row r="296">
      <c r="A296" s="176"/>
      <c r="B296" s="176"/>
      <c r="C296" s="176"/>
      <c r="D296" s="176"/>
      <c r="E296" s="176"/>
      <c r="F296" s="176"/>
      <c r="G296" s="176"/>
      <c r="H296" s="176"/>
      <c r="I296" s="176"/>
      <c r="J296" s="176"/>
      <c r="K296" s="176"/>
      <c r="L296" s="176"/>
      <c r="N296" s="176"/>
      <c r="O296" s="176"/>
      <c r="P296" s="176"/>
      <c r="Q296" s="435"/>
      <c r="R296" s="176"/>
      <c r="S296" s="176"/>
      <c r="T296" s="176"/>
      <c r="U296" s="176"/>
      <c r="V296" s="176"/>
      <c r="W296" s="176"/>
      <c r="X296" s="176"/>
      <c r="Y296" s="176"/>
      <c r="Z296" s="176"/>
      <c r="AA296" s="176"/>
      <c r="AB296" s="176"/>
      <c r="AC296" s="176"/>
      <c r="AD296" s="176"/>
      <c r="AE296" s="176"/>
      <c r="AF296" s="176"/>
      <c r="AG296" s="176"/>
      <c r="AH296" s="176"/>
      <c r="AI296" s="176"/>
      <c r="AJ296" s="176"/>
      <c r="AK296" s="176"/>
      <c r="AL296" s="176"/>
      <c r="AM296" s="176"/>
      <c r="AN296" s="176"/>
      <c r="AO296" s="176"/>
      <c r="AP296" s="176"/>
      <c r="AQ296" s="176"/>
      <c r="AR296" s="176"/>
      <c r="AS296" s="176"/>
      <c r="AT296" s="176"/>
      <c r="AU296" s="176"/>
      <c r="AV296" s="176"/>
      <c r="AW296" s="176"/>
      <c r="AX296" s="176"/>
      <c r="AY296" s="176"/>
      <c r="AZ296" s="176"/>
      <c r="BA296" s="176"/>
      <c r="BB296" s="176"/>
      <c r="BC296" s="176"/>
      <c r="BD296" s="176"/>
      <c r="BE296" s="176"/>
      <c r="BF296" s="176"/>
      <c r="BG296" s="176"/>
      <c r="BH296" s="176"/>
      <c r="BI296" s="176"/>
      <c r="BJ296" s="176"/>
      <c r="BK296" s="176"/>
      <c r="BL296" s="176"/>
      <c r="BM296" s="176"/>
      <c r="BN296" s="176"/>
      <c r="BO296" s="176"/>
      <c r="BP296" s="176"/>
      <c r="BQ296" s="176"/>
      <c r="BR296" s="176"/>
      <c r="BS296" s="176"/>
      <c r="BT296" s="176"/>
    </row>
    <row r="297">
      <c r="A297" s="176"/>
      <c r="B297" s="176"/>
      <c r="C297" s="176"/>
      <c r="D297" s="176"/>
      <c r="E297" s="176"/>
      <c r="F297" s="176"/>
      <c r="G297" s="176"/>
      <c r="H297" s="176"/>
      <c r="I297" s="176"/>
      <c r="J297" s="176"/>
      <c r="K297" s="176"/>
      <c r="L297" s="176"/>
      <c r="N297" s="176"/>
      <c r="O297" s="176"/>
      <c r="P297" s="176"/>
      <c r="Q297" s="435"/>
      <c r="R297" s="176"/>
      <c r="S297" s="176"/>
      <c r="T297" s="176"/>
      <c r="U297" s="176"/>
      <c r="V297" s="176"/>
      <c r="W297" s="176"/>
      <c r="X297" s="176"/>
      <c r="Y297" s="176"/>
      <c r="Z297" s="176"/>
      <c r="AA297" s="176"/>
      <c r="AB297" s="176"/>
      <c r="AC297" s="176"/>
      <c r="AD297" s="176"/>
      <c r="AE297" s="176"/>
      <c r="AF297" s="176"/>
      <c r="AG297" s="176"/>
      <c r="AH297" s="176"/>
      <c r="AI297" s="176"/>
      <c r="AJ297" s="176"/>
      <c r="AK297" s="176"/>
      <c r="AL297" s="176"/>
      <c r="AM297" s="176"/>
      <c r="AN297" s="176"/>
      <c r="AO297" s="176"/>
      <c r="AP297" s="176"/>
      <c r="AQ297" s="176"/>
      <c r="AR297" s="176"/>
      <c r="AS297" s="176"/>
      <c r="AT297" s="176"/>
      <c r="AU297" s="176"/>
      <c r="AV297" s="176"/>
      <c r="AW297" s="176"/>
      <c r="AX297" s="176"/>
      <c r="AY297" s="176"/>
      <c r="AZ297" s="176"/>
      <c r="BA297" s="176"/>
      <c r="BB297" s="176"/>
      <c r="BC297" s="176"/>
      <c r="BD297" s="176"/>
      <c r="BE297" s="176"/>
      <c r="BF297" s="176"/>
      <c r="BG297" s="176"/>
      <c r="BH297" s="176"/>
      <c r="BI297" s="176"/>
      <c r="BJ297" s="176"/>
      <c r="BK297" s="176"/>
      <c r="BL297" s="176"/>
      <c r="BM297" s="176"/>
      <c r="BN297" s="176"/>
      <c r="BO297" s="176"/>
      <c r="BP297" s="176"/>
      <c r="BQ297" s="176"/>
      <c r="BR297" s="176"/>
      <c r="BS297" s="176"/>
      <c r="BT297" s="176"/>
    </row>
    <row r="298">
      <c r="A298" s="176"/>
      <c r="B298" s="176"/>
      <c r="C298" s="176"/>
      <c r="D298" s="176"/>
      <c r="E298" s="176"/>
      <c r="F298" s="176"/>
      <c r="G298" s="176"/>
      <c r="H298" s="176"/>
      <c r="I298" s="176"/>
      <c r="J298" s="176"/>
      <c r="K298" s="176"/>
      <c r="L298" s="176"/>
      <c r="N298" s="176"/>
      <c r="O298" s="176"/>
      <c r="P298" s="176"/>
      <c r="Q298" s="435"/>
      <c r="R298" s="176"/>
      <c r="S298" s="176"/>
      <c r="T298" s="176"/>
      <c r="U298" s="176"/>
      <c r="V298" s="176"/>
      <c r="W298" s="176"/>
      <c r="X298" s="176"/>
      <c r="Y298" s="176"/>
      <c r="Z298" s="176"/>
      <c r="AA298" s="176"/>
      <c r="AB298" s="176"/>
      <c r="AC298" s="176"/>
      <c r="AD298" s="176"/>
      <c r="AE298" s="176"/>
      <c r="AF298" s="176"/>
      <c r="AG298" s="176"/>
      <c r="AH298" s="176"/>
      <c r="AI298" s="176"/>
      <c r="AJ298" s="176"/>
      <c r="AK298" s="176"/>
      <c r="AL298" s="176"/>
      <c r="AM298" s="176"/>
      <c r="AN298" s="176"/>
      <c r="AO298" s="176"/>
      <c r="AP298" s="176"/>
      <c r="AQ298" s="176"/>
      <c r="AR298" s="176"/>
      <c r="AS298" s="176"/>
      <c r="AT298" s="176"/>
      <c r="AU298" s="176"/>
      <c r="AV298" s="176"/>
      <c r="AW298" s="176"/>
      <c r="AX298" s="176"/>
      <c r="AY298" s="176"/>
      <c r="AZ298" s="176"/>
      <c r="BA298" s="176"/>
      <c r="BB298" s="176"/>
      <c r="BC298" s="176"/>
      <c r="BD298" s="176"/>
      <c r="BE298" s="176"/>
      <c r="BF298" s="176"/>
      <c r="BG298" s="176"/>
      <c r="BH298" s="176"/>
      <c r="BI298" s="176"/>
      <c r="BJ298" s="176"/>
      <c r="BK298" s="176"/>
      <c r="BL298" s="176"/>
      <c r="BM298" s="176"/>
      <c r="BN298" s="176"/>
      <c r="BO298" s="176"/>
      <c r="BP298" s="176"/>
      <c r="BQ298" s="176"/>
      <c r="BR298" s="176"/>
      <c r="BS298" s="176"/>
      <c r="BT298" s="176"/>
    </row>
    <row r="299">
      <c r="A299" s="176"/>
      <c r="B299" s="176"/>
      <c r="C299" s="176"/>
      <c r="D299" s="176"/>
      <c r="E299" s="176"/>
      <c r="F299" s="176"/>
      <c r="G299" s="176"/>
      <c r="H299" s="176"/>
      <c r="I299" s="176"/>
      <c r="J299" s="176"/>
      <c r="K299" s="176"/>
      <c r="L299" s="176"/>
      <c r="N299" s="176"/>
      <c r="O299" s="176"/>
      <c r="P299" s="176"/>
      <c r="Q299" s="435"/>
      <c r="R299" s="176"/>
      <c r="S299" s="176"/>
      <c r="T299" s="176"/>
      <c r="U299" s="176"/>
      <c r="V299" s="176"/>
      <c r="W299" s="176"/>
      <c r="X299" s="176"/>
      <c r="Y299" s="176"/>
      <c r="Z299" s="176"/>
      <c r="AA299" s="176"/>
      <c r="AB299" s="176"/>
      <c r="AC299" s="176"/>
      <c r="AD299" s="176"/>
      <c r="AE299" s="176"/>
      <c r="AF299" s="176"/>
      <c r="AG299" s="176"/>
      <c r="AH299" s="176"/>
      <c r="AI299" s="176"/>
      <c r="AJ299" s="176"/>
      <c r="AK299" s="176"/>
      <c r="AL299" s="176"/>
      <c r="AM299" s="176"/>
      <c r="AN299" s="176"/>
      <c r="AO299" s="176"/>
      <c r="AP299" s="176"/>
      <c r="AQ299" s="176"/>
      <c r="AR299" s="176"/>
      <c r="AS299" s="176"/>
      <c r="AT299" s="176"/>
      <c r="AU299" s="176"/>
      <c r="AV299" s="176"/>
      <c r="AW299" s="176"/>
      <c r="AX299" s="176"/>
      <c r="AY299" s="176"/>
      <c r="AZ299" s="176"/>
      <c r="BA299" s="176"/>
      <c r="BB299" s="176"/>
      <c r="BC299" s="176"/>
      <c r="BD299" s="176"/>
      <c r="BE299" s="176"/>
      <c r="BF299" s="176"/>
      <c r="BG299" s="176"/>
      <c r="BH299" s="176"/>
      <c r="BI299" s="176"/>
      <c r="BJ299" s="176"/>
      <c r="BK299" s="176"/>
      <c r="BL299" s="176"/>
      <c r="BM299" s="176"/>
      <c r="BN299" s="176"/>
      <c r="BO299" s="176"/>
      <c r="BP299" s="176"/>
      <c r="BQ299" s="176"/>
      <c r="BR299" s="176"/>
      <c r="BS299" s="176"/>
      <c r="BT299" s="176"/>
    </row>
    <row r="300">
      <c r="A300" s="176"/>
      <c r="B300" s="176"/>
      <c r="C300" s="176"/>
      <c r="D300" s="176"/>
      <c r="E300" s="176"/>
      <c r="F300" s="176"/>
      <c r="G300" s="176"/>
      <c r="H300" s="176"/>
      <c r="I300" s="176"/>
      <c r="J300" s="176"/>
      <c r="K300" s="176"/>
      <c r="L300" s="176"/>
      <c r="N300" s="176"/>
      <c r="O300" s="176"/>
      <c r="P300" s="176"/>
      <c r="Q300" s="435"/>
      <c r="R300" s="176"/>
      <c r="S300" s="176"/>
      <c r="T300" s="176"/>
      <c r="U300" s="176"/>
      <c r="V300" s="176"/>
      <c r="W300" s="176"/>
      <c r="X300" s="176"/>
      <c r="Y300" s="176"/>
      <c r="Z300" s="176"/>
      <c r="AA300" s="176"/>
      <c r="AB300" s="176"/>
      <c r="AC300" s="176"/>
      <c r="AD300" s="176"/>
      <c r="AE300" s="176"/>
      <c r="AF300" s="176"/>
      <c r="AG300" s="176"/>
      <c r="AH300" s="176"/>
      <c r="AI300" s="176"/>
      <c r="AJ300" s="176"/>
      <c r="AK300" s="176"/>
      <c r="AL300" s="176"/>
      <c r="AM300" s="176"/>
      <c r="AN300" s="176"/>
      <c r="AO300" s="176"/>
      <c r="AP300" s="176"/>
      <c r="AQ300" s="176"/>
      <c r="AR300" s="176"/>
      <c r="AS300" s="176"/>
      <c r="AT300" s="176"/>
      <c r="AU300" s="176"/>
      <c r="AV300" s="176"/>
      <c r="AW300" s="176"/>
      <c r="AX300" s="176"/>
      <c r="AY300" s="176"/>
      <c r="AZ300" s="176"/>
      <c r="BA300" s="176"/>
      <c r="BB300" s="176"/>
      <c r="BC300" s="176"/>
      <c r="BD300" s="176"/>
      <c r="BE300" s="176"/>
      <c r="BF300" s="176"/>
      <c r="BG300" s="176"/>
      <c r="BH300" s="176"/>
      <c r="BI300" s="176"/>
      <c r="BJ300" s="176"/>
      <c r="BK300" s="176"/>
      <c r="BL300" s="176"/>
      <c r="BM300" s="176"/>
      <c r="BN300" s="176"/>
      <c r="BO300" s="176"/>
      <c r="BP300" s="176"/>
      <c r="BQ300" s="176"/>
      <c r="BR300" s="176"/>
      <c r="BS300" s="176"/>
      <c r="BT300" s="176"/>
    </row>
    <row r="301">
      <c r="A301" s="176"/>
      <c r="B301" s="176"/>
      <c r="C301" s="176"/>
      <c r="D301" s="176"/>
      <c r="E301" s="176"/>
      <c r="F301" s="176"/>
      <c r="G301" s="176"/>
      <c r="H301" s="176"/>
      <c r="I301" s="176"/>
      <c r="J301" s="176"/>
      <c r="K301" s="176"/>
      <c r="L301" s="176"/>
      <c r="N301" s="176"/>
      <c r="O301" s="176"/>
      <c r="P301" s="176"/>
      <c r="Q301" s="435"/>
      <c r="R301" s="176"/>
      <c r="S301" s="176"/>
      <c r="T301" s="176"/>
      <c r="U301" s="176"/>
      <c r="V301" s="176"/>
      <c r="W301" s="176"/>
      <c r="X301" s="176"/>
      <c r="Y301" s="176"/>
      <c r="Z301" s="176"/>
      <c r="AA301" s="176"/>
      <c r="AB301" s="176"/>
      <c r="AC301" s="176"/>
      <c r="AD301" s="176"/>
      <c r="AE301" s="176"/>
      <c r="AF301" s="176"/>
      <c r="AG301" s="176"/>
      <c r="AH301" s="176"/>
      <c r="AI301" s="176"/>
      <c r="AJ301" s="176"/>
      <c r="AK301" s="176"/>
      <c r="AL301" s="176"/>
      <c r="AM301" s="176"/>
      <c r="AN301" s="176"/>
      <c r="AO301" s="176"/>
      <c r="AP301" s="176"/>
      <c r="AQ301" s="176"/>
      <c r="AR301" s="176"/>
      <c r="AS301" s="176"/>
      <c r="AT301" s="176"/>
      <c r="AU301" s="176"/>
      <c r="AV301" s="176"/>
      <c r="AW301" s="176"/>
      <c r="AX301" s="176"/>
      <c r="AY301" s="176"/>
      <c r="AZ301" s="176"/>
      <c r="BA301" s="176"/>
      <c r="BB301" s="176"/>
      <c r="BC301" s="176"/>
      <c r="BD301" s="176"/>
      <c r="BE301" s="176"/>
      <c r="BF301" s="176"/>
      <c r="BG301" s="176"/>
      <c r="BH301" s="176"/>
      <c r="BI301" s="176"/>
      <c r="BJ301" s="176"/>
      <c r="BK301" s="176"/>
      <c r="BL301" s="176"/>
      <c r="BM301" s="176"/>
      <c r="BN301" s="176"/>
      <c r="BO301" s="176"/>
      <c r="BP301" s="176"/>
      <c r="BQ301" s="176"/>
      <c r="BR301" s="176"/>
      <c r="BS301" s="176"/>
      <c r="BT301" s="176"/>
    </row>
    <row r="302">
      <c r="A302" s="176"/>
      <c r="B302" s="176"/>
      <c r="C302" s="176"/>
      <c r="D302" s="176"/>
      <c r="E302" s="176"/>
      <c r="F302" s="176"/>
      <c r="G302" s="176"/>
      <c r="H302" s="176"/>
      <c r="I302" s="176"/>
      <c r="J302" s="176"/>
      <c r="K302" s="176"/>
      <c r="L302" s="176"/>
      <c r="N302" s="176"/>
      <c r="O302" s="176"/>
      <c r="P302" s="176"/>
      <c r="Q302" s="435"/>
      <c r="R302" s="176"/>
      <c r="S302" s="176"/>
      <c r="T302" s="176"/>
      <c r="U302" s="176"/>
      <c r="V302" s="176"/>
      <c r="W302" s="176"/>
      <c r="X302" s="176"/>
      <c r="Y302" s="176"/>
      <c r="Z302" s="176"/>
      <c r="AA302" s="176"/>
      <c r="AB302" s="176"/>
      <c r="AC302" s="176"/>
      <c r="AD302" s="176"/>
      <c r="AE302" s="176"/>
      <c r="AF302" s="176"/>
      <c r="AG302" s="176"/>
      <c r="AH302" s="176"/>
      <c r="AI302" s="176"/>
      <c r="AJ302" s="176"/>
      <c r="AK302" s="176"/>
      <c r="AL302" s="176"/>
      <c r="AM302" s="176"/>
      <c r="AN302" s="176"/>
      <c r="AO302" s="176"/>
      <c r="AP302" s="176"/>
      <c r="AQ302" s="176"/>
      <c r="AR302" s="176"/>
      <c r="AS302" s="176"/>
      <c r="AT302" s="176"/>
      <c r="AU302" s="176"/>
      <c r="AV302" s="176"/>
      <c r="AW302" s="176"/>
      <c r="AX302" s="176"/>
      <c r="AY302" s="176"/>
      <c r="AZ302" s="176"/>
      <c r="BA302" s="176"/>
      <c r="BB302" s="176"/>
      <c r="BC302" s="176"/>
      <c r="BD302" s="176"/>
      <c r="BE302" s="176"/>
      <c r="BF302" s="176"/>
      <c r="BG302" s="176"/>
      <c r="BH302" s="176"/>
      <c r="BI302" s="176"/>
      <c r="BJ302" s="176"/>
      <c r="BK302" s="176"/>
      <c r="BL302" s="176"/>
      <c r="BM302" s="176"/>
      <c r="BN302" s="176"/>
      <c r="BO302" s="176"/>
      <c r="BP302" s="176"/>
      <c r="BQ302" s="176"/>
      <c r="BR302" s="176"/>
      <c r="BS302" s="176"/>
      <c r="BT302" s="176"/>
    </row>
    <row r="303">
      <c r="A303" s="176"/>
      <c r="B303" s="176"/>
      <c r="C303" s="176"/>
      <c r="D303" s="176"/>
      <c r="E303" s="176"/>
      <c r="F303" s="176"/>
      <c r="G303" s="176"/>
      <c r="H303" s="176"/>
      <c r="I303" s="176"/>
      <c r="J303" s="176"/>
      <c r="K303" s="176"/>
      <c r="L303" s="176"/>
      <c r="N303" s="176"/>
      <c r="O303" s="176"/>
      <c r="P303" s="176"/>
      <c r="Q303" s="435"/>
      <c r="R303" s="176"/>
      <c r="S303" s="176"/>
      <c r="T303" s="176"/>
      <c r="U303" s="176"/>
      <c r="V303" s="176"/>
      <c r="W303" s="176"/>
      <c r="X303" s="176"/>
      <c r="Y303" s="176"/>
      <c r="Z303" s="176"/>
      <c r="AA303" s="176"/>
      <c r="AB303" s="176"/>
      <c r="AC303" s="176"/>
      <c r="AD303" s="176"/>
      <c r="AE303" s="176"/>
      <c r="AF303" s="176"/>
      <c r="AG303" s="176"/>
      <c r="AH303" s="176"/>
      <c r="AI303" s="176"/>
      <c r="AJ303" s="176"/>
      <c r="AK303" s="176"/>
      <c r="AL303" s="176"/>
      <c r="AM303" s="176"/>
      <c r="AN303" s="176"/>
      <c r="AO303" s="176"/>
      <c r="AP303" s="176"/>
      <c r="AQ303" s="176"/>
      <c r="AR303" s="176"/>
      <c r="AS303" s="176"/>
      <c r="AT303" s="176"/>
      <c r="AU303" s="176"/>
      <c r="AV303" s="176"/>
      <c r="AW303" s="176"/>
      <c r="AX303" s="176"/>
      <c r="AY303" s="176"/>
      <c r="AZ303" s="176"/>
      <c r="BA303" s="176"/>
      <c r="BB303" s="176"/>
      <c r="BC303" s="176"/>
      <c r="BD303" s="176"/>
      <c r="BE303" s="176"/>
      <c r="BF303" s="176"/>
      <c r="BG303" s="176"/>
      <c r="BH303" s="176"/>
      <c r="BI303" s="176"/>
      <c r="BJ303" s="176"/>
      <c r="BK303" s="176"/>
      <c r="BL303" s="176"/>
      <c r="BM303" s="176"/>
      <c r="BN303" s="176"/>
      <c r="BO303" s="176"/>
      <c r="BP303" s="176"/>
      <c r="BQ303" s="176"/>
      <c r="BR303" s="176"/>
      <c r="BS303" s="176"/>
      <c r="BT303" s="176"/>
    </row>
    <row r="304">
      <c r="A304" s="176"/>
      <c r="B304" s="176"/>
      <c r="C304" s="176"/>
      <c r="D304" s="176"/>
      <c r="E304" s="176"/>
      <c r="F304" s="176"/>
      <c r="G304" s="176"/>
      <c r="H304" s="176"/>
      <c r="I304" s="176"/>
      <c r="J304" s="176"/>
      <c r="K304" s="176"/>
      <c r="L304" s="176"/>
      <c r="N304" s="176"/>
      <c r="O304" s="176"/>
      <c r="P304" s="176"/>
      <c r="Q304" s="435"/>
      <c r="R304" s="176"/>
      <c r="S304" s="176"/>
      <c r="T304" s="176"/>
      <c r="U304" s="176"/>
      <c r="V304" s="176"/>
      <c r="W304" s="176"/>
      <c r="X304" s="176"/>
      <c r="Y304" s="176"/>
      <c r="Z304" s="176"/>
      <c r="AA304" s="176"/>
      <c r="AB304" s="176"/>
      <c r="AC304" s="176"/>
      <c r="AD304" s="176"/>
      <c r="AE304" s="176"/>
      <c r="AF304" s="176"/>
      <c r="AG304" s="176"/>
      <c r="AH304" s="176"/>
      <c r="AI304" s="176"/>
      <c r="AJ304" s="176"/>
      <c r="AK304" s="176"/>
      <c r="AL304" s="176"/>
      <c r="AM304" s="176"/>
      <c r="AN304" s="176"/>
      <c r="AO304" s="176"/>
      <c r="AP304" s="176"/>
      <c r="AQ304" s="176"/>
      <c r="AR304" s="176"/>
      <c r="AS304" s="176"/>
      <c r="AT304" s="176"/>
      <c r="AU304" s="176"/>
      <c r="AV304" s="176"/>
      <c r="AW304" s="176"/>
      <c r="AX304" s="176"/>
      <c r="AY304" s="176"/>
      <c r="AZ304" s="176"/>
      <c r="BA304" s="176"/>
      <c r="BB304" s="176"/>
      <c r="BC304" s="176"/>
      <c r="BD304" s="176"/>
      <c r="BE304" s="176"/>
      <c r="BF304" s="176"/>
      <c r="BG304" s="176"/>
      <c r="BH304" s="176"/>
      <c r="BI304" s="176"/>
      <c r="BJ304" s="176"/>
      <c r="BK304" s="176"/>
      <c r="BL304" s="176"/>
      <c r="BM304" s="176"/>
      <c r="BN304" s="176"/>
      <c r="BO304" s="176"/>
      <c r="BP304" s="176"/>
      <c r="BQ304" s="176"/>
      <c r="BR304" s="176"/>
      <c r="BS304" s="176"/>
      <c r="BT304" s="176"/>
    </row>
    <row r="305">
      <c r="A305" s="176"/>
      <c r="B305" s="176"/>
      <c r="C305" s="176"/>
      <c r="D305" s="176"/>
      <c r="E305" s="176"/>
      <c r="F305" s="176"/>
      <c r="G305" s="176"/>
      <c r="H305" s="176"/>
      <c r="I305" s="176"/>
      <c r="J305" s="176"/>
      <c r="K305" s="176"/>
      <c r="L305" s="176"/>
      <c r="N305" s="176"/>
      <c r="O305" s="176"/>
      <c r="P305" s="176"/>
      <c r="Q305" s="435"/>
      <c r="R305" s="176"/>
      <c r="S305" s="176"/>
      <c r="T305" s="176"/>
      <c r="U305" s="176"/>
      <c r="V305" s="176"/>
      <c r="W305" s="176"/>
      <c r="X305" s="176"/>
      <c r="Y305" s="176"/>
      <c r="Z305" s="176"/>
      <c r="AA305" s="176"/>
      <c r="AB305" s="176"/>
      <c r="AC305" s="176"/>
      <c r="AD305" s="176"/>
      <c r="AE305" s="176"/>
      <c r="AF305" s="176"/>
      <c r="AG305" s="176"/>
      <c r="AH305" s="176"/>
      <c r="AI305" s="176"/>
      <c r="AJ305" s="176"/>
      <c r="AK305" s="176"/>
      <c r="AL305" s="176"/>
      <c r="AM305" s="176"/>
      <c r="AN305" s="176"/>
      <c r="AO305" s="176"/>
      <c r="AP305" s="176"/>
      <c r="AQ305" s="176"/>
      <c r="AR305" s="176"/>
      <c r="AS305" s="176"/>
      <c r="AT305" s="176"/>
      <c r="AU305" s="176"/>
      <c r="AV305" s="176"/>
      <c r="AW305" s="176"/>
      <c r="AX305" s="176"/>
      <c r="AY305" s="176"/>
      <c r="AZ305" s="176"/>
      <c r="BA305" s="176"/>
      <c r="BB305" s="176"/>
      <c r="BC305" s="176"/>
      <c r="BD305" s="176"/>
      <c r="BE305" s="176"/>
      <c r="BF305" s="176"/>
      <c r="BG305" s="176"/>
      <c r="BH305" s="176"/>
      <c r="BI305" s="176"/>
      <c r="BJ305" s="176"/>
      <c r="BK305" s="176"/>
      <c r="BL305" s="176"/>
      <c r="BM305" s="176"/>
      <c r="BN305" s="176"/>
      <c r="BO305" s="176"/>
      <c r="BP305" s="176"/>
      <c r="BQ305" s="176"/>
      <c r="BR305" s="176"/>
      <c r="BS305" s="176"/>
      <c r="BT305" s="176"/>
    </row>
    <row r="306">
      <c r="A306" s="176"/>
      <c r="B306" s="176"/>
      <c r="C306" s="176"/>
      <c r="D306" s="176"/>
      <c r="E306" s="176"/>
      <c r="F306" s="176"/>
      <c r="G306" s="176"/>
      <c r="H306" s="176"/>
      <c r="I306" s="176"/>
      <c r="J306" s="176"/>
      <c r="K306" s="176"/>
      <c r="L306" s="176"/>
      <c r="N306" s="176"/>
      <c r="O306" s="176"/>
      <c r="P306" s="176"/>
      <c r="Q306" s="435"/>
      <c r="R306" s="176"/>
      <c r="S306" s="176"/>
      <c r="T306" s="176"/>
      <c r="U306" s="176"/>
      <c r="V306" s="176"/>
      <c r="W306" s="176"/>
      <c r="X306" s="176"/>
      <c r="Y306" s="176"/>
      <c r="Z306" s="176"/>
      <c r="AA306" s="176"/>
      <c r="AB306" s="176"/>
      <c r="AC306" s="176"/>
      <c r="AD306" s="176"/>
      <c r="AE306" s="176"/>
      <c r="AF306" s="176"/>
      <c r="AG306" s="176"/>
      <c r="AH306" s="176"/>
      <c r="AI306" s="176"/>
      <c r="AJ306" s="176"/>
      <c r="AK306" s="176"/>
      <c r="AL306" s="176"/>
      <c r="AM306" s="176"/>
      <c r="AN306" s="176"/>
      <c r="AO306" s="176"/>
      <c r="AP306" s="176"/>
      <c r="AQ306" s="176"/>
      <c r="AR306" s="176"/>
      <c r="AS306" s="176"/>
      <c r="AT306" s="176"/>
      <c r="AU306" s="176"/>
      <c r="AV306" s="176"/>
      <c r="AW306" s="176"/>
      <c r="AX306" s="176"/>
      <c r="AY306" s="176"/>
      <c r="AZ306" s="176"/>
      <c r="BA306" s="176"/>
      <c r="BB306" s="176"/>
      <c r="BC306" s="176"/>
      <c r="BD306" s="176"/>
      <c r="BE306" s="176"/>
      <c r="BF306" s="176"/>
      <c r="BG306" s="176"/>
      <c r="BH306" s="176"/>
      <c r="BI306" s="176"/>
      <c r="BJ306" s="176"/>
      <c r="BK306" s="176"/>
      <c r="BL306" s="176"/>
      <c r="BM306" s="176"/>
      <c r="BN306" s="176"/>
      <c r="BO306" s="176"/>
      <c r="BP306" s="176"/>
      <c r="BQ306" s="176"/>
      <c r="BR306" s="176"/>
      <c r="BS306" s="176"/>
      <c r="BT306" s="176"/>
    </row>
    <row r="307">
      <c r="C307" s="176"/>
      <c r="D307" s="176"/>
      <c r="E307" s="176"/>
      <c r="F307" s="176"/>
      <c r="G307" s="176"/>
      <c r="H307" s="176"/>
      <c r="I307" s="176"/>
      <c r="J307" s="176"/>
      <c r="K307" s="176"/>
      <c r="L307" s="176"/>
      <c r="N307" s="176"/>
      <c r="O307" s="176"/>
      <c r="P307" s="176"/>
      <c r="Q307" s="435"/>
      <c r="R307" s="176"/>
      <c r="S307" s="176"/>
      <c r="T307" s="176"/>
      <c r="U307" s="176"/>
      <c r="V307" s="176"/>
      <c r="W307" s="176"/>
      <c r="X307" s="176"/>
      <c r="Y307" s="176"/>
      <c r="Z307" s="176"/>
      <c r="AA307" s="176"/>
      <c r="AB307" s="176"/>
      <c r="AC307" s="176"/>
      <c r="AD307" s="176"/>
      <c r="AE307" s="176"/>
      <c r="AF307" s="176"/>
      <c r="AG307" s="176"/>
      <c r="AH307" s="176"/>
      <c r="AI307" s="176"/>
      <c r="AJ307" s="176"/>
      <c r="AK307" s="176"/>
      <c r="AL307" s="176"/>
      <c r="AM307" s="176"/>
      <c r="AN307" s="176"/>
      <c r="AO307" s="176"/>
      <c r="AP307" s="176"/>
      <c r="AQ307" s="176"/>
      <c r="AR307" s="176"/>
      <c r="AS307" s="176"/>
      <c r="AT307" s="176"/>
      <c r="AU307" s="176"/>
      <c r="AV307" s="176"/>
      <c r="AW307" s="176"/>
      <c r="AX307" s="176"/>
      <c r="AY307" s="176"/>
      <c r="AZ307" s="176"/>
      <c r="BA307" s="176"/>
      <c r="BB307" s="176"/>
      <c r="BC307" s="176"/>
      <c r="BD307" s="176"/>
      <c r="BE307" s="176"/>
      <c r="BF307" s="176"/>
      <c r="BG307" s="176"/>
      <c r="BH307" s="176"/>
      <c r="BI307" s="176"/>
      <c r="BJ307" s="176"/>
      <c r="BK307" s="176"/>
      <c r="BL307" s="176"/>
      <c r="BM307" s="176"/>
      <c r="BN307" s="176"/>
      <c r="BO307" s="176"/>
      <c r="BP307" s="176"/>
      <c r="BQ307" s="176"/>
      <c r="BR307" s="176"/>
      <c r="BS307" s="176"/>
      <c r="BT307" s="176"/>
    </row>
    <row r="308">
      <c r="A308" s="176"/>
      <c r="B308" s="176"/>
      <c r="C308" s="176"/>
      <c r="D308" s="176"/>
      <c r="E308" s="176"/>
      <c r="F308" s="176"/>
      <c r="G308" s="176"/>
      <c r="H308" s="176"/>
      <c r="I308" s="176"/>
      <c r="J308" s="176"/>
      <c r="K308" s="176"/>
      <c r="L308" s="176"/>
      <c r="N308" s="176"/>
      <c r="O308" s="176"/>
      <c r="P308" s="176"/>
      <c r="Q308" s="435"/>
      <c r="R308" s="176"/>
      <c r="S308" s="176"/>
      <c r="T308" s="176"/>
      <c r="U308" s="176"/>
      <c r="V308" s="176"/>
      <c r="W308" s="176"/>
      <c r="X308" s="176"/>
      <c r="Y308" s="176"/>
      <c r="Z308" s="176"/>
      <c r="AA308" s="176"/>
      <c r="AB308" s="176"/>
      <c r="AC308" s="176"/>
      <c r="AD308" s="176"/>
      <c r="AE308" s="176"/>
      <c r="AF308" s="176"/>
      <c r="AG308" s="176"/>
      <c r="AH308" s="176"/>
      <c r="AI308" s="176"/>
      <c r="AJ308" s="176"/>
      <c r="AK308" s="176"/>
      <c r="AL308" s="176"/>
      <c r="AM308" s="176"/>
      <c r="AN308" s="176"/>
      <c r="AO308" s="176"/>
      <c r="AP308" s="176"/>
      <c r="AQ308" s="176"/>
      <c r="AR308" s="176"/>
      <c r="AS308" s="176"/>
      <c r="AT308" s="176"/>
      <c r="AU308" s="176"/>
      <c r="AV308" s="176"/>
      <c r="AW308" s="176"/>
      <c r="AX308" s="176"/>
      <c r="AY308" s="176"/>
      <c r="AZ308" s="176"/>
      <c r="BA308" s="176"/>
      <c r="BB308" s="176"/>
      <c r="BC308" s="176"/>
      <c r="BD308" s="176"/>
      <c r="BE308" s="176"/>
      <c r="BF308" s="176"/>
      <c r="BG308" s="176"/>
      <c r="BH308" s="176"/>
      <c r="BI308" s="176"/>
      <c r="BJ308" s="176"/>
      <c r="BK308" s="176"/>
      <c r="BL308" s="176"/>
      <c r="BM308" s="176"/>
      <c r="BN308" s="176"/>
      <c r="BO308" s="176"/>
      <c r="BP308" s="176"/>
      <c r="BQ308" s="176"/>
      <c r="BR308" s="176"/>
      <c r="BS308" s="176"/>
      <c r="BT308" s="176"/>
    </row>
    <row r="309">
      <c r="A309" s="176"/>
      <c r="B309" s="176"/>
      <c r="C309" s="176"/>
      <c r="D309" s="176"/>
      <c r="E309" s="176"/>
      <c r="F309" s="176"/>
      <c r="G309" s="176"/>
      <c r="H309" s="176"/>
      <c r="I309" s="176"/>
      <c r="J309" s="176"/>
      <c r="K309" s="176"/>
      <c r="L309" s="176"/>
      <c r="N309" s="176"/>
      <c r="O309" s="176"/>
      <c r="P309" s="176"/>
      <c r="Q309" s="435"/>
      <c r="R309" s="176"/>
      <c r="S309" s="176"/>
      <c r="T309" s="176"/>
      <c r="U309" s="176"/>
      <c r="V309" s="176"/>
      <c r="W309" s="176"/>
      <c r="X309" s="176"/>
      <c r="Y309" s="176"/>
      <c r="Z309" s="176"/>
      <c r="AA309" s="176"/>
      <c r="AB309" s="176"/>
      <c r="AC309" s="176"/>
      <c r="AD309" s="176"/>
      <c r="AE309" s="176"/>
      <c r="AF309" s="176"/>
      <c r="AG309" s="176"/>
      <c r="AH309" s="176"/>
      <c r="AI309" s="176"/>
      <c r="AJ309" s="176"/>
      <c r="AK309" s="176"/>
      <c r="AL309" s="176"/>
      <c r="AM309" s="176"/>
      <c r="AN309" s="176"/>
      <c r="AO309" s="176"/>
      <c r="AP309" s="176"/>
      <c r="AQ309" s="176"/>
      <c r="AR309" s="176"/>
      <c r="AS309" s="176"/>
      <c r="AT309" s="176"/>
      <c r="AU309" s="176"/>
      <c r="AV309" s="176"/>
      <c r="AW309" s="176"/>
      <c r="AX309" s="176"/>
      <c r="AY309" s="176"/>
      <c r="AZ309" s="176"/>
      <c r="BA309" s="176"/>
      <c r="BB309" s="176"/>
      <c r="BC309" s="176"/>
      <c r="BD309" s="176"/>
      <c r="BE309" s="176"/>
      <c r="BF309" s="176"/>
      <c r="BG309" s="176"/>
      <c r="BH309" s="176"/>
      <c r="BI309" s="176"/>
      <c r="BJ309" s="176"/>
      <c r="BK309" s="176"/>
      <c r="BL309" s="176"/>
      <c r="BM309" s="176"/>
      <c r="BN309" s="176"/>
      <c r="BO309" s="176"/>
      <c r="BP309" s="176"/>
      <c r="BQ309" s="176"/>
      <c r="BR309" s="176"/>
      <c r="BS309" s="176"/>
      <c r="BT309" s="176"/>
    </row>
    <row r="310">
      <c r="A310" s="176"/>
      <c r="B310" s="176"/>
      <c r="C310" s="176"/>
      <c r="D310" s="176"/>
      <c r="E310" s="176"/>
      <c r="F310" s="176"/>
      <c r="G310" s="176"/>
      <c r="H310" s="176"/>
      <c r="I310" s="176"/>
      <c r="J310" s="176"/>
      <c r="K310" s="176"/>
      <c r="L310" s="176"/>
      <c r="N310" s="176"/>
      <c r="O310" s="176"/>
      <c r="P310" s="176"/>
      <c r="Q310" s="435"/>
      <c r="R310" s="176"/>
      <c r="S310" s="176"/>
      <c r="T310" s="176"/>
      <c r="U310" s="176"/>
      <c r="V310" s="176"/>
      <c r="W310" s="176"/>
      <c r="X310" s="176"/>
      <c r="Y310" s="176"/>
      <c r="Z310" s="176"/>
      <c r="AA310" s="176"/>
      <c r="AB310" s="176"/>
      <c r="AC310" s="176"/>
      <c r="AD310" s="176"/>
      <c r="AE310" s="176"/>
      <c r="AF310" s="176"/>
      <c r="AG310" s="176"/>
      <c r="AH310" s="176"/>
      <c r="AI310" s="176"/>
      <c r="AJ310" s="176"/>
      <c r="AK310" s="176"/>
      <c r="AL310" s="176"/>
      <c r="AM310" s="176"/>
      <c r="AN310" s="176"/>
      <c r="AO310" s="176"/>
      <c r="AP310" s="176"/>
      <c r="AQ310" s="176"/>
      <c r="AR310" s="176"/>
      <c r="AS310" s="176"/>
      <c r="AT310" s="176"/>
      <c r="AU310" s="176"/>
      <c r="AV310" s="176"/>
      <c r="AW310" s="176"/>
      <c r="AX310" s="176"/>
      <c r="AY310" s="176"/>
      <c r="AZ310" s="176"/>
      <c r="BA310" s="176"/>
      <c r="BB310" s="176"/>
      <c r="BC310" s="176"/>
      <c r="BD310" s="176"/>
      <c r="BE310" s="176"/>
      <c r="BF310" s="176"/>
      <c r="BG310" s="176"/>
      <c r="BH310" s="176"/>
      <c r="BI310" s="176"/>
      <c r="BJ310" s="176"/>
      <c r="BK310" s="176"/>
      <c r="BL310" s="176"/>
      <c r="BM310" s="176"/>
      <c r="BN310" s="176"/>
      <c r="BO310" s="176"/>
      <c r="BP310" s="176"/>
      <c r="BQ310" s="176"/>
      <c r="BR310" s="176"/>
      <c r="BS310" s="176"/>
      <c r="BT310" s="176"/>
    </row>
    <row r="311">
      <c r="A311" s="176"/>
      <c r="B311" s="176"/>
      <c r="C311" s="176"/>
      <c r="D311" s="176"/>
      <c r="E311" s="176"/>
      <c r="F311" s="176"/>
      <c r="G311" s="176"/>
      <c r="H311" s="176"/>
      <c r="I311" s="176"/>
      <c r="J311" s="176"/>
      <c r="K311" s="176"/>
      <c r="L311" s="176"/>
      <c r="N311" s="176"/>
      <c r="O311" s="176"/>
      <c r="P311" s="176"/>
      <c r="Q311" s="435"/>
      <c r="R311" s="176"/>
      <c r="S311" s="176"/>
      <c r="T311" s="176"/>
      <c r="U311" s="176"/>
      <c r="V311" s="176"/>
      <c r="W311" s="176"/>
      <c r="X311" s="176"/>
      <c r="Y311" s="176"/>
      <c r="Z311" s="176"/>
      <c r="AA311" s="176"/>
      <c r="AB311" s="176"/>
      <c r="AC311" s="176"/>
      <c r="AD311" s="176"/>
      <c r="AE311" s="176"/>
      <c r="AF311" s="176"/>
      <c r="AG311" s="176"/>
      <c r="AH311" s="176"/>
      <c r="AI311" s="176"/>
      <c r="AJ311" s="176"/>
      <c r="AK311" s="176"/>
      <c r="AL311" s="176"/>
      <c r="AM311" s="176"/>
      <c r="AN311" s="176"/>
      <c r="AO311" s="176"/>
      <c r="AP311" s="176"/>
      <c r="AQ311" s="176"/>
      <c r="AR311" s="176"/>
      <c r="AS311" s="176"/>
      <c r="AT311" s="176"/>
      <c r="AU311" s="176"/>
      <c r="AV311" s="176"/>
      <c r="AW311" s="176"/>
      <c r="AX311" s="176"/>
      <c r="AY311" s="176"/>
      <c r="AZ311" s="176"/>
      <c r="BA311" s="176"/>
      <c r="BB311" s="176"/>
      <c r="BC311" s="176"/>
      <c r="BD311" s="176"/>
      <c r="BE311" s="176"/>
      <c r="BF311" s="176"/>
      <c r="BG311" s="176"/>
      <c r="BH311" s="176"/>
      <c r="BI311" s="176"/>
      <c r="BJ311" s="176"/>
      <c r="BK311" s="176"/>
      <c r="BL311" s="176"/>
      <c r="BM311" s="176"/>
      <c r="BN311" s="176"/>
      <c r="BO311" s="176"/>
      <c r="BP311" s="176"/>
      <c r="BQ311" s="176"/>
      <c r="BR311" s="176"/>
      <c r="BS311" s="176"/>
      <c r="BT311" s="176"/>
    </row>
    <row r="312">
      <c r="A312" s="176"/>
      <c r="B312" s="176"/>
      <c r="C312" s="176"/>
      <c r="D312" s="176"/>
      <c r="E312" s="176"/>
      <c r="F312" s="176"/>
      <c r="G312" s="176"/>
      <c r="H312" s="176"/>
      <c r="I312" s="176"/>
      <c r="J312" s="176"/>
      <c r="K312" s="176"/>
      <c r="L312" s="176"/>
      <c r="N312" s="176"/>
      <c r="O312" s="176"/>
      <c r="P312" s="176"/>
      <c r="Q312" s="435"/>
      <c r="R312" s="176"/>
      <c r="S312" s="176"/>
      <c r="T312" s="176"/>
      <c r="U312" s="176"/>
      <c r="V312" s="176"/>
      <c r="W312" s="176"/>
      <c r="X312" s="176"/>
      <c r="Y312" s="176"/>
      <c r="Z312" s="176"/>
      <c r="AA312" s="176"/>
      <c r="AB312" s="176"/>
      <c r="AC312" s="176"/>
      <c r="AD312" s="176"/>
      <c r="AE312" s="176"/>
      <c r="AF312" s="176"/>
      <c r="AG312" s="176"/>
      <c r="AH312" s="176"/>
      <c r="AI312" s="176"/>
      <c r="AJ312" s="176"/>
      <c r="AK312" s="176"/>
      <c r="AL312" s="176"/>
      <c r="AM312" s="176"/>
      <c r="AN312" s="176"/>
      <c r="AO312" s="176"/>
      <c r="AP312" s="176"/>
      <c r="AQ312" s="176"/>
      <c r="AR312" s="176"/>
      <c r="AS312" s="176"/>
      <c r="AT312" s="176"/>
      <c r="AU312" s="176"/>
      <c r="AV312" s="176"/>
      <c r="AW312" s="176"/>
      <c r="AX312" s="176"/>
      <c r="AY312" s="176"/>
      <c r="AZ312" s="176"/>
      <c r="BA312" s="176"/>
      <c r="BB312" s="176"/>
      <c r="BC312" s="176"/>
      <c r="BD312" s="176"/>
      <c r="BE312" s="176"/>
      <c r="BF312" s="176"/>
      <c r="BG312" s="176"/>
      <c r="BH312" s="176"/>
      <c r="BI312" s="176"/>
      <c r="BJ312" s="176"/>
      <c r="BK312" s="176"/>
      <c r="BL312" s="176"/>
      <c r="BM312" s="176"/>
      <c r="BN312" s="176"/>
      <c r="BO312" s="176"/>
      <c r="BP312" s="176"/>
      <c r="BQ312" s="176"/>
      <c r="BR312" s="176"/>
      <c r="BS312" s="176"/>
      <c r="BT312" s="176"/>
    </row>
    <row r="313">
      <c r="A313" s="176"/>
      <c r="B313" s="176"/>
      <c r="C313" s="176"/>
      <c r="D313" s="176"/>
      <c r="E313" s="176"/>
      <c r="F313" s="176"/>
      <c r="G313" s="176"/>
      <c r="H313" s="176"/>
      <c r="I313" s="176"/>
      <c r="J313" s="176"/>
      <c r="K313" s="176"/>
      <c r="L313" s="176"/>
      <c r="N313" s="176"/>
      <c r="O313" s="176"/>
      <c r="P313" s="176"/>
      <c r="Q313" s="435"/>
      <c r="R313" s="176"/>
      <c r="S313" s="176"/>
      <c r="T313" s="176"/>
      <c r="U313" s="176"/>
      <c r="V313" s="176"/>
      <c r="W313" s="176"/>
      <c r="X313" s="176"/>
      <c r="Y313" s="176"/>
      <c r="Z313" s="176"/>
      <c r="AA313" s="176"/>
      <c r="AB313" s="176"/>
      <c r="AC313" s="176"/>
      <c r="AD313" s="176"/>
      <c r="AE313" s="176"/>
      <c r="AF313" s="176"/>
      <c r="AG313" s="176"/>
      <c r="AH313" s="176"/>
      <c r="AI313" s="176"/>
      <c r="AJ313" s="176"/>
      <c r="AK313" s="176"/>
      <c r="AL313" s="176"/>
      <c r="AM313" s="176"/>
      <c r="AN313" s="176"/>
      <c r="AO313" s="176"/>
      <c r="AP313" s="176"/>
      <c r="AQ313" s="176"/>
      <c r="AR313" s="176"/>
      <c r="AS313" s="176"/>
      <c r="AT313" s="176"/>
      <c r="AU313" s="176"/>
      <c r="AV313" s="176"/>
      <c r="AW313" s="176"/>
      <c r="AX313" s="176"/>
      <c r="AY313" s="176"/>
      <c r="AZ313" s="176"/>
      <c r="BA313" s="176"/>
      <c r="BB313" s="176"/>
      <c r="BC313" s="176"/>
      <c r="BD313" s="176"/>
      <c r="BE313" s="176"/>
      <c r="BF313" s="176"/>
      <c r="BG313" s="176"/>
      <c r="BH313" s="176"/>
      <c r="BI313" s="176"/>
      <c r="BJ313" s="176"/>
      <c r="BK313" s="176"/>
      <c r="BL313" s="176"/>
      <c r="BM313" s="176"/>
      <c r="BN313" s="176"/>
      <c r="BO313" s="176"/>
      <c r="BP313" s="176"/>
      <c r="BQ313" s="176"/>
      <c r="BR313" s="176"/>
      <c r="BS313" s="176"/>
      <c r="BT313" s="176"/>
    </row>
    <row r="314">
      <c r="A314" s="176"/>
      <c r="B314" s="176"/>
      <c r="C314" s="176"/>
      <c r="D314" s="176"/>
      <c r="E314" s="176"/>
      <c r="F314" s="176"/>
      <c r="G314" s="176"/>
      <c r="H314" s="176"/>
      <c r="I314" s="176"/>
      <c r="J314" s="176"/>
      <c r="K314" s="176"/>
      <c r="L314" s="176"/>
      <c r="N314" s="176"/>
      <c r="O314" s="176"/>
      <c r="P314" s="176"/>
      <c r="Q314" s="435"/>
      <c r="R314" s="176"/>
      <c r="S314" s="176"/>
      <c r="T314" s="176"/>
      <c r="U314" s="176"/>
      <c r="V314" s="176"/>
      <c r="W314" s="176"/>
      <c r="X314" s="176"/>
      <c r="Y314" s="176"/>
      <c r="Z314" s="176"/>
      <c r="AA314" s="176"/>
      <c r="AB314" s="176"/>
      <c r="AC314" s="176"/>
      <c r="AD314" s="176"/>
      <c r="AE314" s="176"/>
      <c r="AF314" s="176"/>
      <c r="AG314" s="176"/>
      <c r="AH314" s="176"/>
      <c r="AI314" s="176"/>
      <c r="AJ314" s="176"/>
      <c r="AK314" s="176"/>
      <c r="AL314" s="176"/>
      <c r="AM314" s="176"/>
      <c r="AN314" s="176"/>
      <c r="AO314" s="176"/>
      <c r="AP314" s="176"/>
      <c r="AQ314" s="176"/>
      <c r="AR314" s="176"/>
      <c r="AS314" s="176"/>
      <c r="AT314" s="176"/>
      <c r="AU314" s="176"/>
      <c r="AV314" s="176"/>
      <c r="AW314" s="176"/>
      <c r="AX314" s="176"/>
      <c r="AY314" s="176"/>
      <c r="AZ314" s="176"/>
      <c r="BA314" s="176"/>
      <c r="BB314" s="176"/>
      <c r="BC314" s="176"/>
      <c r="BD314" s="176"/>
      <c r="BE314" s="176"/>
      <c r="BF314" s="176"/>
      <c r="BG314" s="176"/>
      <c r="BH314" s="176"/>
      <c r="BI314" s="176"/>
      <c r="BJ314" s="176"/>
      <c r="BK314" s="176"/>
      <c r="BL314" s="176"/>
      <c r="BM314" s="176"/>
      <c r="BN314" s="176"/>
      <c r="BO314" s="176"/>
      <c r="BP314" s="176"/>
      <c r="BQ314" s="176"/>
      <c r="BR314" s="176"/>
      <c r="BS314" s="176"/>
      <c r="BT314" s="176"/>
    </row>
    <row r="315">
      <c r="A315" s="176"/>
      <c r="B315" s="176"/>
      <c r="C315" s="176"/>
      <c r="D315" s="176"/>
      <c r="E315" s="176"/>
      <c r="F315" s="176"/>
      <c r="G315" s="176"/>
      <c r="H315" s="176"/>
      <c r="I315" s="176"/>
      <c r="J315" s="176"/>
      <c r="K315" s="176"/>
      <c r="L315" s="176"/>
      <c r="N315" s="176"/>
      <c r="O315" s="176"/>
      <c r="P315" s="176"/>
      <c r="Q315" s="435"/>
      <c r="R315" s="176"/>
      <c r="S315" s="176"/>
      <c r="T315" s="176"/>
      <c r="U315" s="176"/>
      <c r="V315" s="176"/>
      <c r="W315" s="176"/>
      <c r="X315" s="176"/>
      <c r="Y315" s="176"/>
      <c r="Z315" s="176"/>
      <c r="AA315" s="176"/>
      <c r="AB315" s="176"/>
      <c r="AC315" s="176"/>
      <c r="AD315" s="176"/>
      <c r="AE315" s="176"/>
      <c r="AF315" s="176"/>
      <c r="AG315" s="176"/>
      <c r="AH315" s="176"/>
      <c r="AI315" s="176"/>
      <c r="AJ315" s="176"/>
      <c r="AK315" s="176"/>
      <c r="AL315" s="176"/>
      <c r="AM315" s="176"/>
      <c r="AN315" s="176"/>
      <c r="AO315" s="176"/>
      <c r="AP315" s="176"/>
      <c r="AQ315" s="176"/>
      <c r="AR315" s="176"/>
      <c r="AS315" s="176"/>
      <c r="AT315" s="176"/>
      <c r="AU315" s="176"/>
      <c r="AV315" s="176"/>
      <c r="AW315" s="176"/>
      <c r="AX315" s="176"/>
      <c r="AY315" s="176"/>
      <c r="AZ315" s="176"/>
      <c r="BA315" s="176"/>
      <c r="BB315" s="176"/>
      <c r="BC315" s="176"/>
      <c r="BD315" s="176"/>
      <c r="BE315" s="176"/>
      <c r="BF315" s="176"/>
      <c r="BG315" s="176"/>
      <c r="BH315" s="176"/>
      <c r="BI315" s="176"/>
      <c r="BJ315" s="176"/>
      <c r="BK315" s="176"/>
      <c r="BL315" s="176"/>
      <c r="BM315" s="176"/>
      <c r="BN315" s="176"/>
      <c r="BO315" s="176"/>
      <c r="BP315" s="176"/>
      <c r="BQ315" s="176"/>
      <c r="BR315" s="176"/>
      <c r="BS315" s="176"/>
      <c r="BT315" s="176"/>
    </row>
    <row r="316">
      <c r="A316" s="134">
        <v>2018.0</v>
      </c>
      <c r="B316" s="482" t="str">
        <f>IFERROR(__xludf.DUMMYFUNCTION("SORT(UNIQUE(IMPORTRANGE(""https://docs.google.com/spreadsheets/d/1g-oHhvLfY56FSXAdzsLL-Gwt2aBrjzqR-nS9qoOelJc/edit#gid=1542879886"", ""Envios y Vtas 2018!B2:B595"")))"),"#REF!")</f>
        <v>#REF!</v>
      </c>
      <c r="C316" s="176"/>
      <c r="D316" s="176"/>
      <c r="E316" s="176"/>
      <c r="F316" s="176"/>
      <c r="G316" s="176"/>
      <c r="H316" s="176"/>
      <c r="I316" s="176"/>
      <c r="J316" s="176"/>
      <c r="K316" s="176"/>
      <c r="L316" s="176"/>
      <c r="N316" s="176"/>
      <c r="O316" s="176"/>
      <c r="P316" s="176"/>
      <c r="Q316" s="435"/>
      <c r="R316" s="176"/>
      <c r="S316" s="176"/>
      <c r="T316" s="176"/>
      <c r="U316" s="176"/>
      <c r="V316" s="176"/>
      <c r="W316" s="176"/>
      <c r="X316" s="176"/>
      <c r="Y316" s="176"/>
      <c r="Z316" s="176"/>
      <c r="AA316" s="176"/>
      <c r="AB316" s="176"/>
      <c r="AC316" s="176"/>
      <c r="AD316" s="176"/>
      <c r="AE316" s="176"/>
      <c r="AF316" s="176"/>
      <c r="AG316" s="176"/>
      <c r="AH316" s="176"/>
      <c r="AI316" s="176"/>
      <c r="AJ316" s="176"/>
      <c r="AK316" s="176"/>
      <c r="AL316" s="176"/>
      <c r="AM316" s="176"/>
      <c r="AN316" s="176"/>
      <c r="AO316" s="176"/>
      <c r="AP316" s="176"/>
      <c r="AQ316" s="176"/>
      <c r="AR316" s="176"/>
      <c r="AS316" s="176"/>
      <c r="AT316" s="176"/>
      <c r="AU316" s="176"/>
      <c r="AV316" s="176"/>
      <c r="AW316" s="176"/>
      <c r="AX316" s="176"/>
      <c r="AY316" s="176"/>
      <c r="AZ316" s="176"/>
      <c r="BA316" s="176"/>
      <c r="BB316" s="176"/>
      <c r="BC316" s="176"/>
      <c r="BD316" s="176"/>
      <c r="BE316" s="176"/>
      <c r="BF316" s="176"/>
      <c r="BG316" s="176"/>
      <c r="BH316" s="176"/>
      <c r="BI316" s="176"/>
      <c r="BJ316" s="176"/>
      <c r="BK316" s="176"/>
      <c r="BL316" s="176"/>
      <c r="BM316" s="176"/>
      <c r="BN316" s="176"/>
      <c r="BO316" s="176"/>
      <c r="BP316" s="176"/>
      <c r="BQ316" s="176"/>
      <c r="BR316" s="176"/>
      <c r="BS316" s="176"/>
      <c r="BT316" s="176"/>
    </row>
    <row r="317">
      <c r="A317" s="176"/>
      <c r="B317" s="176"/>
      <c r="C317" s="176"/>
      <c r="D317" s="176"/>
      <c r="E317" s="176"/>
      <c r="F317" s="176"/>
      <c r="G317" s="176"/>
      <c r="H317" s="176"/>
      <c r="I317" s="176"/>
      <c r="J317" s="176"/>
      <c r="K317" s="176"/>
      <c r="L317" s="176"/>
      <c r="N317" s="176"/>
      <c r="O317" s="176"/>
      <c r="P317" s="176"/>
      <c r="Q317" s="435"/>
      <c r="R317" s="176"/>
      <c r="S317" s="176"/>
      <c r="T317" s="176"/>
      <c r="U317" s="176"/>
      <c r="V317" s="176"/>
      <c r="W317" s="176"/>
      <c r="X317" s="176"/>
      <c r="Y317" s="176"/>
      <c r="Z317" s="176"/>
      <c r="AA317" s="176"/>
      <c r="AB317" s="176"/>
      <c r="AC317" s="176"/>
      <c r="AD317" s="176"/>
      <c r="AE317" s="176"/>
      <c r="AF317" s="176"/>
      <c r="AG317" s="176"/>
      <c r="AH317" s="176"/>
      <c r="AI317" s="176"/>
      <c r="AJ317" s="176"/>
      <c r="AK317" s="176"/>
      <c r="AL317" s="176"/>
      <c r="AM317" s="176"/>
      <c r="AN317" s="176"/>
      <c r="AO317" s="176"/>
      <c r="AP317" s="176"/>
      <c r="AQ317" s="176"/>
      <c r="AR317" s="176"/>
      <c r="AS317" s="176"/>
      <c r="AT317" s="176"/>
      <c r="AU317" s="176"/>
      <c r="AV317" s="176"/>
      <c r="AW317" s="176"/>
      <c r="AX317" s="176"/>
      <c r="AY317" s="176"/>
      <c r="AZ317" s="176"/>
      <c r="BA317" s="176"/>
      <c r="BB317" s="176"/>
      <c r="BC317" s="176"/>
      <c r="BD317" s="176"/>
      <c r="BE317" s="176"/>
      <c r="BF317" s="176"/>
      <c r="BG317" s="176"/>
      <c r="BH317" s="176"/>
      <c r="BI317" s="176"/>
      <c r="BJ317" s="176"/>
      <c r="BK317" s="176"/>
      <c r="BL317" s="176"/>
      <c r="BM317" s="176"/>
      <c r="BN317" s="176"/>
      <c r="BO317" s="176"/>
      <c r="BP317" s="176"/>
      <c r="BQ317" s="176"/>
      <c r="BR317" s="176"/>
      <c r="BS317" s="176"/>
      <c r="BT317" s="176"/>
    </row>
    <row r="318">
      <c r="A318" s="176"/>
      <c r="B318" s="176"/>
      <c r="C318" s="176"/>
      <c r="D318" s="176"/>
      <c r="E318" s="176"/>
      <c r="F318" s="176"/>
      <c r="G318" s="176"/>
      <c r="H318" s="176"/>
      <c r="I318" s="176"/>
      <c r="J318" s="176"/>
      <c r="K318" s="176"/>
      <c r="L318" s="176"/>
      <c r="N318" s="176"/>
      <c r="O318" s="176"/>
      <c r="P318" s="176"/>
      <c r="Q318" s="435"/>
      <c r="R318" s="176"/>
      <c r="S318" s="176"/>
      <c r="T318" s="176"/>
      <c r="U318" s="176"/>
      <c r="V318" s="176"/>
      <c r="W318" s="176"/>
      <c r="X318" s="176"/>
      <c r="Y318" s="176"/>
      <c r="Z318" s="176"/>
      <c r="AA318" s="176"/>
      <c r="AB318" s="176"/>
      <c r="AC318" s="176"/>
      <c r="AD318" s="176"/>
      <c r="AE318" s="176"/>
      <c r="AF318" s="176"/>
      <c r="AG318" s="176"/>
      <c r="AH318" s="176"/>
      <c r="AI318" s="176"/>
      <c r="AJ318" s="176"/>
      <c r="AK318" s="176"/>
      <c r="AL318" s="176"/>
      <c r="AM318" s="176"/>
      <c r="AN318" s="176"/>
      <c r="AO318" s="176"/>
      <c r="AP318" s="176"/>
      <c r="AQ318" s="176"/>
      <c r="AR318" s="176"/>
      <c r="AS318" s="176"/>
      <c r="AT318" s="176"/>
      <c r="AU318" s="176"/>
      <c r="AV318" s="176"/>
      <c r="AW318" s="176"/>
      <c r="AX318" s="176"/>
      <c r="AY318" s="176"/>
      <c r="AZ318" s="176"/>
      <c r="BA318" s="176"/>
      <c r="BB318" s="176"/>
      <c r="BC318" s="176"/>
      <c r="BD318" s="176"/>
      <c r="BE318" s="176"/>
      <c r="BF318" s="176"/>
      <c r="BG318" s="176"/>
      <c r="BH318" s="176"/>
      <c r="BI318" s="176"/>
      <c r="BJ318" s="176"/>
      <c r="BK318" s="176"/>
      <c r="BL318" s="176"/>
      <c r="BM318" s="176"/>
      <c r="BN318" s="176"/>
      <c r="BO318" s="176"/>
      <c r="BP318" s="176"/>
      <c r="BQ318" s="176"/>
      <c r="BR318" s="176"/>
      <c r="BS318" s="176"/>
      <c r="BT318" s="176"/>
    </row>
    <row r="319">
      <c r="A319" s="176"/>
      <c r="B319" s="176"/>
      <c r="C319" s="176"/>
      <c r="D319" s="176"/>
      <c r="E319" s="176"/>
      <c r="F319" s="176"/>
      <c r="G319" s="176"/>
      <c r="H319" s="176"/>
      <c r="I319" s="176"/>
      <c r="J319" s="176"/>
      <c r="K319" s="176"/>
      <c r="L319" s="176"/>
      <c r="N319" s="176"/>
      <c r="O319" s="176"/>
      <c r="P319" s="176"/>
      <c r="Q319" s="435"/>
      <c r="R319" s="176"/>
      <c r="S319" s="176"/>
      <c r="T319" s="176"/>
      <c r="U319" s="176"/>
      <c r="V319" s="176"/>
      <c r="W319" s="176"/>
      <c r="X319" s="176"/>
      <c r="Y319" s="176"/>
      <c r="Z319" s="176"/>
      <c r="AA319" s="176"/>
      <c r="AB319" s="176"/>
      <c r="AC319" s="176"/>
      <c r="AD319" s="176"/>
      <c r="AE319" s="176"/>
      <c r="AF319" s="176"/>
      <c r="AG319" s="176"/>
      <c r="AH319" s="176"/>
      <c r="AI319" s="176"/>
      <c r="AJ319" s="176"/>
      <c r="AK319" s="176"/>
      <c r="AL319" s="176"/>
      <c r="AM319" s="176"/>
      <c r="AN319" s="176"/>
      <c r="AO319" s="176"/>
      <c r="AP319" s="176"/>
      <c r="AQ319" s="176"/>
      <c r="AR319" s="176"/>
      <c r="AS319" s="176"/>
      <c r="AT319" s="176"/>
      <c r="AU319" s="176"/>
      <c r="AV319" s="176"/>
      <c r="AW319" s="176"/>
      <c r="AX319" s="176"/>
      <c r="AY319" s="176"/>
      <c r="AZ319" s="176"/>
      <c r="BA319" s="176"/>
      <c r="BB319" s="176"/>
      <c r="BC319" s="176"/>
      <c r="BD319" s="176"/>
      <c r="BE319" s="176"/>
      <c r="BF319" s="176"/>
      <c r="BG319" s="176"/>
      <c r="BH319" s="176"/>
      <c r="BI319" s="176"/>
      <c r="BJ319" s="176"/>
      <c r="BK319" s="176"/>
      <c r="BL319" s="176"/>
      <c r="BM319" s="176"/>
      <c r="BN319" s="176"/>
      <c r="BO319" s="176"/>
      <c r="BP319" s="176"/>
      <c r="BQ319" s="176"/>
      <c r="BR319" s="176"/>
      <c r="BS319" s="176"/>
      <c r="BT319" s="176"/>
    </row>
    <row r="320">
      <c r="A320" s="176"/>
      <c r="B320" s="176"/>
      <c r="C320" s="176"/>
      <c r="D320" s="176"/>
      <c r="E320" s="176"/>
      <c r="F320" s="176"/>
      <c r="G320" s="176"/>
      <c r="H320" s="176"/>
      <c r="I320" s="176"/>
      <c r="J320" s="176"/>
      <c r="K320" s="176"/>
      <c r="L320" s="176"/>
      <c r="N320" s="176"/>
      <c r="O320" s="176"/>
      <c r="P320" s="176"/>
      <c r="Q320" s="435"/>
      <c r="R320" s="176"/>
      <c r="S320" s="176"/>
      <c r="T320" s="176"/>
      <c r="U320" s="176"/>
      <c r="V320" s="176"/>
      <c r="W320" s="176"/>
      <c r="X320" s="176"/>
      <c r="Y320" s="176"/>
      <c r="Z320" s="176"/>
      <c r="AA320" s="176"/>
      <c r="AB320" s="176"/>
      <c r="AC320" s="176"/>
      <c r="AD320" s="176"/>
      <c r="AE320" s="176"/>
      <c r="AF320" s="176"/>
      <c r="AG320" s="176"/>
      <c r="AH320" s="176"/>
      <c r="AI320" s="176"/>
      <c r="AJ320" s="176"/>
      <c r="AK320" s="176"/>
      <c r="AL320" s="176"/>
      <c r="AM320" s="176"/>
      <c r="AN320" s="176"/>
      <c r="AO320" s="176"/>
      <c r="AP320" s="176"/>
      <c r="AQ320" s="176"/>
      <c r="AR320" s="176"/>
      <c r="AS320" s="176"/>
      <c r="AT320" s="176"/>
      <c r="AU320" s="176"/>
      <c r="AV320" s="176"/>
      <c r="AW320" s="176"/>
      <c r="AX320" s="176"/>
      <c r="AY320" s="176"/>
      <c r="AZ320" s="176"/>
      <c r="BA320" s="176"/>
      <c r="BB320" s="176"/>
      <c r="BC320" s="176"/>
      <c r="BD320" s="176"/>
      <c r="BE320" s="176"/>
      <c r="BF320" s="176"/>
      <c r="BG320" s="176"/>
      <c r="BH320" s="176"/>
      <c r="BI320" s="176"/>
      <c r="BJ320" s="176"/>
      <c r="BK320" s="176"/>
      <c r="BL320" s="176"/>
      <c r="BM320" s="176"/>
      <c r="BN320" s="176"/>
      <c r="BO320" s="176"/>
      <c r="BP320" s="176"/>
      <c r="BQ320" s="176"/>
      <c r="BR320" s="176"/>
      <c r="BS320" s="176"/>
      <c r="BT320" s="176"/>
    </row>
    <row r="321">
      <c r="A321" s="176"/>
      <c r="B321" s="176"/>
      <c r="C321" s="176"/>
      <c r="D321" s="176"/>
      <c r="E321" s="176"/>
      <c r="F321" s="176"/>
      <c r="G321" s="176"/>
      <c r="H321" s="176"/>
      <c r="I321" s="176"/>
      <c r="J321" s="176"/>
      <c r="K321" s="176"/>
      <c r="L321" s="176"/>
      <c r="N321" s="176"/>
      <c r="O321" s="176"/>
      <c r="P321" s="176"/>
      <c r="Q321" s="435"/>
      <c r="R321" s="176"/>
      <c r="S321" s="176"/>
      <c r="T321" s="176"/>
      <c r="U321" s="176"/>
      <c r="V321" s="176"/>
      <c r="W321" s="176"/>
      <c r="X321" s="176"/>
      <c r="Y321" s="176"/>
      <c r="Z321" s="176"/>
      <c r="AA321" s="176"/>
      <c r="AB321" s="176"/>
      <c r="AC321" s="176"/>
      <c r="AD321" s="176"/>
      <c r="AE321" s="176"/>
      <c r="AF321" s="176"/>
      <c r="AG321" s="176"/>
      <c r="AH321" s="176"/>
      <c r="AI321" s="176"/>
      <c r="AJ321" s="176"/>
      <c r="AK321" s="176"/>
      <c r="AL321" s="176"/>
      <c r="AM321" s="176"/>
      <c r="AN321" s="176"/>
      <c r="AO321" s="176"/>
      <c r="AP321" s="176"/>
      <c r="AQ321" s="176"/>
      <c r="AR321" s="176"/>
      <c r="AS321" s="176"/>
      <c r="AT321" s="176"/>
      <c r="AU321" s="176"/>
      <c r="AV321" s="176"/>
      <c r="AW321" s="176"/>
      <c r="AX321" s="176"/>
      <c r="AY321" s="176"/>
      <c r="AZ321" s="176"/>
      <c r="BA321" s="176"/>
      <c r="BB321" s="176"/>
      <c r="BC321" s="176"/>
      <c r="BD321" s="176"/>
      <c r="BE321" s="176"/>
      <c r="BF321" s="176"/>
      <c r="BG321" s="176"/>
      <c r="BH321" s="176"/>
      <c r="BI321" s="176"/>
      <c r="BJ321" s="176"/>
      <c r="BK321" s="176"/>
      <c r="BL321" s="176"/>
      <c r="BM321" s="176"/>
      <c r="BN321" s="176"/>
      <c r="BO321" s="176"/>
      <c r="BP321" s="176"/>
      <c r="BQ321" s="176"/>
      <c r="BR321" s="176"/>
      <c r="BS321" s="176"/>
      <c r="BT321" s="176"/>
    </row>
    <row r="322">
      <c r="A322" s="176"/>
      <c r="B322" s="176"/>
      <c r="C322" s="176"/>
      <c r="D322" s="176"/>
      <c r="E322" s="176"/>
      <c r="F322" s="176"/>
      <c r="G322" s="176"/>
      <c r="H322" s="176"/>
      <c r="I322" s="176"/>
      <c r="J322" s="176"/>
      <c r="K322" s="176"/>
      <c r="L322" s="176"/>
      <c r="N322" s="176"/>
      <c r="O322" s="176"/>
      <c r="P322" s="176"/>
      <c r="Q322" s="435"/>
      <c r="R322" s="176"/>
      <c r="S322" s="176"/>
      <c r="T322" s="176"/>
      <c r="U322" s="176"/>
      <c r="V322" s="176"/>
      <c r="W322" s="176"/>
      <c r="X322" s="176"/>
      <c r="Y322" s="176"/>
      <c r="Z322" s="176"/>
      <c r="AA322" s="176"/>
      <c r="AB322" s="176"/>
      <c r="AC322" s="176"/>
      <c r="AD322" s="176"/>
      <c r="AE322" s="176"/>
      <c r="AF322" s="176"/>
      <c r="AG322" s="176"/>
      <c r="AH322" s="176"/>
      <c r="AI322" s="176"/>
      <c r="AJ322" s="176"/>
      <c r="AK322" s="176"/>
      <c r="AL322" s="176"/>
      <c r="AM322" s="176"/>
      <c r="AN322" s="176"/>
      <c r="AO322" s="176"/>
      <c r="AP322" s="176"/>
      <c r="AQ322" s="176"/>
      <c r="AR322" s="176"/>
      <c r="AS322" s="176"/>
      <c r="AT322" s="176"/>
      <c r="AU322" s="176"/>
      <c r="AV322" s="176"/>
      <c r="AW322" s="176"/>
      <c r="AX322" s="176"/>
      <c r="AY322" s="176"/>
      <c r="AZ322" s="176"/>
      <c r="BA322" s="176"/>
      <c r="BB322" s="176"/>
      <c r="BC322" s="176"/>
      <c r="BD322" s="176"/>
      <c r="BE322" s="176"/>
      <c r="BF322" s="176"/>
      <c r="BG322" s="176"/>
      <c r="BH322" s="176"/>
      <c r="BI322" s="176"/>
      <c r="BJ322" s="176"/>
      <c r="BK322" s="176"/>
      <c r="BL322" s="176"/>
      <c r="BM322" s="176"/>
      <c r="BN322" s="176"/>
      <c r="BO322" s="176"/>
      <c r="BP322" s="176"/>
      <c r="BQ322" s="176"/>
      <c r="BR322" s="176"/>
      <c r="BS322" s="176"/>
      <c r="BT322" s="176"/>
    </row>
    <row r="323">
      <c r="A323" s="176"/>
      <c r="B323" s="176"/>
      <c r="C323" s="176"/>
      <c r="D323" s="176"/>
      <c r="E323" s="176"/>
      <c r="F323" s="176"/>
      <c r="G323" s="176"/>
      <c r="H323" s="176"/>
      <c r="I323" s="176"/>
      <c r="J323" s="176"/>
      <c r="K323" s="176"/>
      <c r="L323" s="176"/>
      <c r="N323" s="176"/>
      <c r="O323" s="176"/>
      <c r="P323" s="176"/>
      <c r="Q323" s="435"/>
      <c r="R323" s="176"/>
      <c r="S323" s="176"/>
      <c r="T323" s="176"/>
      <c r="U323" s="176"/>
      <c r="V323" s="176"/>
      <c r="W323" s="176"/>
      <c r="X323" s="176"/>
      <c r="Y323" s="176"/>
      <c r="Z323" s="176"/>
      <c r="AA323" s="176"/>
      <c r="AB323" s="176"/>
      <c r="AC323" s="176"/>
      <c r="AD323" s="176"/>
      <c r="AE323" s="176"/>
      <c r="AF323" s="176"/>
      <c r="AG323" s="176"/>
      <c r="AH323" s="176"/>
      <c r="AI323" s="176"/>
      <c r="AJ323" s="176"/>
      <c r="AK323" s="176"/>
      <c r="AL323" s="176"/>
      <c r="AM323" s="176"/>
      <c r="AN323" s="176"/>
      <c r="AO323" s="176"/>
      <c r="AP323" s="176"/>
      <c r="AQ323" s="176"/>
      <c r="AR323" s="176"/>
      <c r="AS323" s="176"/>
      <c r="AT323" s="176"/>
      <c r="AU323" s="176"/>
      <c r="AV323" s="176"/>
      <c r="AW323" s="176"/>
      <c r="AX323" s="176"/>
      <c r="AY323" s="176"/>
      <c r="AZ323" s="176"/>
      <c r="BA323" s="176"/>
      <c r="BB323" s="176"/>
      <c r="BC323" s="176"/>
      <c r="BD323" s="176"/>
      <c r="BE323" s="176"/>
      <c r="BF323" s="176"/>
      <c r="BG323" s="176"/>
      <c r="BH323" s="176"/>
      <c r="BI323" s="176"/>
      <c r="BJ323" s="176"/>
      <c r="BK323" s="176"/>
      <c r="BL323" s="176"/>
      <c r="BM323" s="176"/>
      <c r="BN323" s="176"/>
      <c r="BO323" s="176"/>
      <c r="BP323" s="176"/>
      <c r="BQ323" s="176"/>
      <c r="BR323" s="176"/>
      <c r="BS323" s="176"/>
      <c r="BT323" s="176"/>
    </row>
    <row r="324">
      <c r="A324" s="176"/>
      <c r="B324" s="176"/>
      <c r="C324" s="176"/>
      <c r="D324" s="176"/>
      <c r="E324" s="176"/>
      <c r="F324" s="176"/>
      <c r="G324" s="176"/>
      <c r="H324" s="176"/>
      <c r="I324" s="176"/>
      <c r="J324" s="176"/>
      <c r="K324" s="176"/>
      <c r="L324" s="176"/>
      <c r="N324" s="176"/>
      <c r="O324" s="176"/>
      <c r="P324" s="176"/>
      <c r="Q324" s="435"/>
      <c r="R324" s="176"/>
      <c r="S324" s="176"/>
      <c r="T324" s="176"/>
      <c r="U324" s="176"/>
      <c r="V324" s="176"/>
      <c r="W324" s="176"/>
      <c r="X324" s="176"/>
      <c r="Y324" s="176"/>
      <c r="Z324" s="176"/>
      <c r="AA324" s="176"/>
      <c r="AB324" s="176"/>
      <c r="AC324" s="176"/>
      <c r="AD324" s="176"/>
      <c r="AE324" s="176"/>
      <c r="AF324" s="176"/>
      <c r="AG324" s="176"/>
      <c r="AH324" s="176"/>
      <c r="AI324" s="176"/>
      <c r="AJ324" s="176"/>
      <c r="AK324" s="176"/>
      <c r="AL324" s="176"/>
      <c r="AM324" s="176"/>
      <c r="AN324" s="176"/>
      <c r="AO324" s="176"/>
      <c r="AP324" s="176"/>
      <c r="AQ324" s="176"/>
      <c r="AR324" s="176"/>
      <c r="AS324" s="176"/>
      <c r="AT324" s="176"/>
      <c r="AU324" s="176"/>
      <c r="AV324" s="176"/>
      <c r="AW324" s="176"/>
      <c r="AX324" s="176"/>
      <c r="AY324" s="176"/>
      <c r="AZ324" s="176"/>
      <c r="BA324" s="176"/>
      <c r="BB324" s="176"/>
      <c r="BC324" s="176"/>
      <c r="BD324" s="176"/>
      <c r="BE324" s="176"/>
      <c r="BF324" s="176"/>
      <c r="BG324" s="176"/>
      <c r="BH324" s="176"/>
      <c r="BI324" s="176"/>
      <c r="BJ324" s="176"/>
      <c r="BK324" s="176"/>
      <c r="BL324" s="176"/>
      <c r="BM324" s="176"/>
      <c r="BN324" s="176"/>
      <c r="BO324" s="176"/>
      <c r="BP324" s="176"/>
      <c r="BQ324" s="176"/>
      <c r="BR324" s="176"/>
      <c r="BS324" s="176"/>
      <c r="BT324" s="176"/>
    </row>
    <row r="325">
      <c r="A325" s="176"/>
      <c r="B325" s="176"/>
      <c r="C325" s="176"/>
      <c r="D325" s="176"/>
      <c r="E325" s="176"/>
      <c r="F325" s="176"/>
      <c r="G325" s="176"/>
      <c r="H325" s="176"/>
      <c r="I325" s="176"/>
      <c r="J325" s="176"/>
      <c r="K325" s="176"/>
      <c r="L325" s="176"/>
      <c r="N325" s="176"/>
      <c r="O325" s="176"/>
      <c r="P325" s="176"/>
      <c r="Q325" s="435"/>
      <c r="R325" s="176"/>
      <c r="S325" s="176"/>
      <c r="T325" s="176"/>
      <c r="U325" s="176"/>
      <c r="V325" s="176"/>
      <c r="W325" s="176"/>
      <c r="X325" s="176"/>
      <c r="Y325" s="176"/>
      <c r="Z325" s="176"/>
      <c r="AA325" s="176"/>
      <c r="AB325" s="176"/>
      <c r="AC325" s="176"/>
      <c r="AD325" s="176"/>
      <c r="AE325" s="176"/>
      <c r="AF325" s="176"/>
      <c r="AG325" s="176"/>
      <c r="AH325" s="176"/>
      <c r="AI325" s="176"/>
      <c r="AJ325" s="176"/>
      <c r="AK325" s="176"/>
      <c r="AL325" s="176"/>
      <c r="AM325" s="176"/>
      <c r="AN325" s="176"/>
      <c r="AO325" s="176"/>
      <c r="AP325" s="176"/>
      <c r="AQ325" s="176"/>
      <c r="AR325" s="176"/>
      <c r="AS325" s="176"/>
      <c r="AT325" s="176"/>
      <c r="AU325" s="176"/>
      <c r="AV325" s="176"/>
      <c r="AW325" s="176"/>
      <c r="AX325" s="176"/>
      <c r="AY325" s="176"/>
      <c r="AZ325" s="176"/>
      <c r="BA325" s="176"/>
      <c r="BB325" s="176"/>
      <c r="BC325" s="176"/>
      <c r="BD325" s="176"/>
      <c r="BE325" s="176"/>
      <c r="BF325" s="176"/>
      <c r="BG325" s="176"/>
      <c r="BH325" s="176"/>
      <c r="BI325" s="176"/>
      <c r="BJ325" s="176"/>
      <c r="BK325" s="176"/>
      <c r="BL325" s="176"/>
      <c r="BM325" s="176"/>
      <c r="BN325" s="176"/>
      <c r="BO325" s="176"/>
      <c r="BP325" s="176"/>
      <c r="BQ325" s="176"/>
      <c r="BR325" s="176"/>
      <c r="BS325" s="176"/>
      <c r="BT325" s="176"/>
    </row>
    <row r="326">
      <c r="A326" s="176"/>
      <c r="B326" s="176"/>
      <c r="C326" s="176"/>
      <c r="D326" s="176"/>
      <c r="E326" s="176"/>
      <c r="F326" s="176"/>
      <c r="G326" s="176"/>
      <c r="H326" s="176"/>
      <c r="I326" s="176"/>
      <c r="J326" s="176"/>
      <c r="K326" s="176"/>
      <c r="L326" s="176"/>
      <c r="N326" s="176"/>
      <c r="O326" s="176"/>
      <c r="P326" s="176"/>
      <c r="Q326" s="435"/>
      <c r="R326" s="176"/>
      <c r="S326" s="176"/>
      <c r="T326" s="176"/>
      <c r="U326" s="176"/>
      <c r="V326" s="176"/>
      <c r="W326" s="176"/>
      <c r="X326" s="176"/>
      <c r="Y326" s="176"/>
      <c r="Z326" s="176"/>
      <c r="AA326" s="176"/>
      <c r="AB326" s="176"/>
      <c r="AC326" s="176"/>
      <c r="AD326" s="176"/>
      <c r="AE326" s="176"/>
      <c r="AF326" s="176"/>
      <c r="AG326" s="176"/>
      <c r="AH326" s="176"/>
      <c r="AI326" s="176"/>
      <c r="AJ326" s="176"/>
      <c r="AK326" s="176"/>
      <c r="AL326" s="176"/>
      <c r="AM326" s="176"/>
      <c r="AN326" s="176"/>
      <c r="AO326" s="176"/>
      <c r="AP326" s="176"/>
      <c r="AQ326" s="176"/>
      <c r="AR326" s="176"/>
      <c r="AS326" s="176"/>
      <c r="AT326" s="176"/>
      <c r="AU326" s="176"/>
      <c r="AV326" s="176"/>
      <c r="AW326" s="176"/>
      <c r="AX326" s="176"/>
      <c r="AY326" s="176"/>
      <c r="AZ326" s="176"/>
      <c r="BA326" s="176"/>
      <c r="BB326" s="176"/>
      <c r="BC326" s="176"/>
      <c r="BD326" s="176"/>
      <c r="BE326" s="176"/>
      <c r="BF326" s="176"/>
      <c r="BG326" s="176"/>
      <c r="BH326" s="176"/>
      <c r="BI326" s="176"/>
      <c r="BJ326" s="176"/>
      <c r="BK326" s="176"/>
      <c r="BL326" s="176"/>
      <c r="BM326" s="176"/>
      <c r="BN326" s="176"/>
      <c r="BO326" s="176"/>
      <c r="BP326" s="176"/>
      <c r="BQ326" s="176"/>
      <c r="BR326" s="176"/>
      <c r="BS326" s="176"/>
      <c r="BT326" s="176"/>
    </row>
    <row r="327">
      <c r="A327" s="176"/>
      <c r="B327" s="176"/>
      <c r="C327" s="176"/>
      <c r="D327" s="176"/>
      <c r="E327" s="176"/>
      <c r="F327" s="176"/>
      <c r="G327" s="176"/>
      <c r="H327" s="176"/>
      <c r="I327" s="176"/>
      <c r="J327" s="176"/>
      <c r="K327" s="176"/>
      <c r="L327" s="176"/>
      <c r="N327" s="176"/>
      <c r="O327" s="176"/>
      <c r="P327" s="176"/>
      <c r="Q327" s="435"/>
      <c r="R327" s="176"/>
      <c r="S327" s="176"/>
      <c r="T327" s="176"/>
      <c r="U327" s="176"/>
      <c r="V327" s="176"/>
      <c r="W327" s="176"/>
      <c r="X327" s="176"/>
      <c r="Y327" s="176"/>
      <c r="Z327" s="176"/>
      <c r="AA327" s="176"/>
      <c r="AB327" s="176"/>
      <c r="AC327" s="176"/>
      <c r="AD327" s="176"/>
      <c r="AE327" s="176"/>
      <c r="AF327" s="176"/>
      <c r="AG327" s="176"/>
      <c r="AH327" s="176"/>
      <c r="AI327" s="176"/>
      <c r="AJ327" s="176"/>
      <c r="AK327" s="176"/>
      <c r="AL327" s="176"/>
      <c r="AM327" s="176"/>
      <c r="AN327" s="176"/>
      <c r="AO327" s="176"/>
      <c r="AP327" s="176"/>
      <c r="AQ327" s="176"/>
      <c r="AR327" s="176"/>
      <c r="AS327" s="176"/>
      <c r="AT327" s="176"/>
      <c r="AU327" s="176"/>
      <c r="AV327" s="176"/>
      <c r="AW327" s="176"/>
      <c r="AX327" s="176"/>
      <c r="AY327" s="176"/>
      <c r="AZ327" s="176"/>
      <c r="BA327" s="176"/>
      <c r="BB327" s="176"/>
      <c r="BC327" s="176"/>
      <c r="BD327" s="176"/>
      <c r="BE327" s="176"/>
      <c r="BF327" s="176"/>
      <c r="BG327" s="176"/>
      <c r="BH327" s="176"/>
      <c r="BI327" s="176"/>
      <c r="BJ327" s="176"/>
      <c r="BK327" s="176"/>
      <c r="BL327" s="176"/>
      <c r="BM327" s="176"/>
      <c r="BN327" s="176"/>
      <c r="BO327" s="176"/>
      <c r="BP327" s="176"/>
      <c r="BQ327" s="176"/>
      <c r="BR327" s="176"/>
      <c r="BS327" s="176"/>
      <c r="BT327" s="176"/>
    </row>
    <row r="328">
      <c r="A328" s="176"/>
      <c r="B328" s="176"/>
      <c r="C328" s="176"/>
      <c r="D328" s="176"/>
      <c r="E328" s="176"/>
      <c r="F328" s="176"/>
      <c r="G328" s="176"/>
      <c r="H328" s="176"/>
      <c r="I328" s="176"/>
      <c r="J328" s="176"/>
      <c r="K328" s="176"/>
      <c r="L328" s="176"/>
      <c r="N328" s="176"/>
      <c r="O328" s="176"/>
      <c r="P328" s="176"/>
      <c r="Q328" s="435"/>
      <c r="R328" s="176"/>
      <c r="S328" s="176"/>
      <c r="T328" s="176"/>
      <c r="U328" s="176"/>
      <c r="V328" s="176"/>
      <c r="W328" s="176"/>
      <c r="X328" s="176"/>
      <c r="Y328" s="176"/>
      <c r="Z328" s="176"/>
      <c r="AA328" s="176"/>
      <c r="AB328" s="176"/>
      <c r="AC328" s="176"/>
      <c r="AD328" s="176"/>
      <c r="AE328" s="176"/>
      <c r="AF328" s="176"/>
      <c r="AG328" s="176"/>
      <c r="AH328" s="176"/>
      <c r="AI328" s="176"/>
      <c r="AJ328" s="176"/>
      <c r="AK328" s="176"/>
      <c r="AL328" s="176"/>
      <c r="AM328" s="176"/>
      <c r="AN328" s="176"/>
      <c r="AO328" s="176"/>
      <c r="AP328" s="176"/>
      <c r="AQ328" s="176"/>
      <c r="AR328" s="176"/>
      <c r="AS328" s="176"/>
      <c r="AT328" s="176"/>
      <c r="AU328" s="176"/>
      <c r="AV328" s="176"/>
      <c r="AW328" s="176"/>
      <c r="AX328" s="176"/>
      <c r="AY328" s="176"/>
      <c r="AZ328" s="176"/>
      <c r="BA328" s="176"/>
      <c r="BB328" s="176"/>
      <c r="BC328" s="176"/>
      <c r="BD328" s="176"/>
      <c r="BE328" s="176"/>
      <c r="BF328" s="176"/>
      <c r="BG328" s="176"/>
      <c r="BH328" s="176"/>
      <c r="BI328" s="176"/>
      <c r="BJ328" s="176"/>
      <c r="BK328" s="176"/>
      <c r="BL328" s="176"/>
      <c r="BM328" s="176"/>
      <c r="BN328" s="176"/>
      <c r="BO328" s="176"/>
      <c r="BP328" s="176"/>
      <c r="BQ328" s="176"/>
      <c r="BR328" s="176"/>
      <c r="BS328" s="176"/>
      <c r="BT328" s="176"/>
    </row>
    <row r="329">
      <c r="C329" s="176"/>
      <c r="D329" s="176"/>
      <c r="E329" s="176"/>
      <c r="F329" s="176"/>
      <c r="G329" s="176"/>
      <c r="H329" s="176"/>
      <c r="I329" s="176"/>
      <c r="J329" s="176"/>
      <c r="K329" s="176"/>
      <c r="L329" s="176"/>
      <c r="N329" s="176"/>
      <c r="O329" s="176"/>
      <c r="P329" s="176"/>
      <c r="Q329" s="435"/>
      <c r="R329" s="176"/>
      <c r="S329" s="176"/>
      <c r="T329" s="176"/>
      <c r="U329" s="176"/>
      <c r="V329" s="176"/>
      <c r="W329" s="176"/>
      <c r="X329" s="176"/>
      <c r="Y329" s="176"/>
      <c r="Z329" s="176"/>
      <c r="AA329" s="176"/>
      <c r="AB329" s="176"/>
      <c r="AC329" s="176"/>
      <c r="AD329" s="176"/>
      <c r="AE329" s="176"/>
      <c r="AF329" s="176"/>
      <c r="AG329" s="176"/>
      <c r="AH329" s="176"/>
      <c r="AI329" s="176"/>
      <c r="AJ329" s="176"/>
      <c r="AK329" s="176"/>
      <c r="AL329" s="176"/>
      <c r="AM329" s="176"/>
      <c r="AN329" s="176"/>
      <c r="AO329" s="176"/>
      <c r="AP329" s="176"/>
      <c r="AQ329" s="176"/>
      <c r="AR329" s="176"/>
      <c r="AS329" s="176"/>
      <c r="AT329" s="176"/>
      <c r="AU329" s="176"/>
      <c r="AV329" s="176"/>
      <c r="AW329" s="176"/>
      <c r="AX329" s="176"/>
      <c r="AY329" s="176"/>
      <c r="AZ329" s="176"/>
      <c r="BA329" s="176"/>
      <c r="BB329" s="176"/>
      <c r="BC329" s="176"/>
      <c r="BD329" s="176"/>
      <c r="BE329" s="176"/>
      <c r="BF329" s="176"/>
      <c r="BG329" s="176"/>
      <c r="BH329" s="176"/>
      <c r="BI329" s="176"/>
      <c r="BJ329" s="176"/>
      <c r="BK329" s="176"/>
      <c r="BL329" s="176"/>
      <c r="BM329" s="176"/>
      <c r="BN329" s="176"/>
      <c r="BO329" s="176"/>
      <c r="BP329" s="176"/>
      <c r="BQ329" s="176"/>
      <c r="BR329" s="176"/>
      <c r="BS329" s="176"/>
      <c r="BT329" s="176"/>
    </row>
    <row r="330">
      <c r="A330" s="176"/>
      <c r="B330" s="176"/>
      <c r="C330" s="176"/>
      <c r="D330" s="176"/>
      <c r="E330" s="176"/>
      <c r="F330" s="176"/>
      <c r="G330" s="176"/>
      <c r="H330" s="176"/>
      <c r="I330" s="176"/>
      <c r="J330" s="176"/>
      <c r="K330" s="176"/>
      <c r="L330" s="176"/>
      <c r="N330" s="176"/>
      <c r="O330" s="176"/>
      <c r="P330" s="176"/>
      <c r="Q330" s="435"/>
      <c r="R330" s="176"/>
      <c r="S330" s="176"/>
      <c r="T330" s="176"/>
      <c r="U330" s="176"/>
      <c r="V330" s="176"/>
      <c r="W330" s="176"/>
      <c r="X330" s="176"/>
      <c r="Y330" s="176"/>
      <c r="Z330" s="176"/>
      <c r="AA330" s="176"/>
      <c r="AB330" s="176"/>
      <c r="AC330" s="176"/>
      <c r="AD330" s="176"/>
      <c r="AE330" s="176"/>
      <c r="AF330" s="176"/>
      <c r="AG330" s="176"/>
      <c r="AH330" s="176"/>
      <c r="AI330" s="176"/>
      <c r="AJ330" s="176"/>
      <c r="AK330" s="176"/>
      <c r="AL330" s="176"/>
      <c r="AM330" s="176"/>
      <c r="AN330" s="176"/>
      <c r="AO330" s="176"/>
      <c r="AP330" s="176"/>
      <c r="AQ330" s="176"/>
      <c r="AR330" s="176"/>
      <c r="AS330" s="176"/>
      <c r="AT330" s="176"/>
      <c r="AU330" s="176"/>
      <c r="AV330" s="176"/>
      <c r="AW330" s="176"/>
      <c r="AX330" s="176"/>
      <c r="AY330" s="176"/>
      <c r="AZ330" s="176"/>
      <c r="BA330" s="176"/>
      <c r="BB330" s="176"/>
      <c r="BC330" s="176"/>
      <c r="BD330" s="176"/>
      <c r="BE330" s="176"/>
      <c r="BF330" s="176"/>
      <c r="BG330" s="176"/>
      <c r="BH330" s="176"/>
      <c r="BI330" s="176"/>
      <c r="BJ330" s="176"/>
      <c r="BK330" s="176"/>
      <c r="BL330" s="176"/>
      <c r="BM330" s="176"/>
      <c r="BN330" s="176"/>
      <c r="BO330" s="176"/>
      <c r="BP330" s="176"/>
      <c r="BQ330" s="176"/>
      <c r="BR330" s="176"/>
      <c r="BS330" s="176"/>
      <c r="BT330" s="176"/>
    </row>
    <row r="331">
      <c r="A331" s="176"/>
      <c r="B331" s="176"/>
      <c r="C331" s="176"/>
      <c r="D331" s="176"/>
      <c r="E331" s="176"/>
      <c r="F331" s="176"/>
      <c r="G331" s="176"/>
      <c r="H331" s="176"/>
      <c r="I331" s="176"/>
      <c r="J331" s="176"/>
      <c r="K331" s="176"/>
      <c r="L331" s="176"/>
      <c r="N331" s="176"/>
      <c r="O331" s="176"/>
      <c r="P331" s="176"/>
      <c r="Q331" s="435"/>
      <c r="R331" s="176"/>
      <c r="S331" s="176"/>
      <c r="T331" s="176"/>
      <c r="U331" s="176"/>
      <c r="V331" s="176"/>
      <c r="W331" s="176"/>
      <c r="X331" s="176"/>
      <c r="Y331" s="176"/>
      <c r="Z331" s="176"/>
      <c r="AA331" s="176"/>
      <c r="AB331" s="176"/>
      <c r="AC331" s="176"/>
      <c r="AD331" s="176"/>
      <c r="AE331" s="176"/>
      <c r="AF331" s="176"/>
      <c r="AG331" s="176"/>
      <c r="AH331" s="176"/>
      <c r="AI331" s="176"/>
      <c r="AJ331" s="176"/>
      <c r="AK331" s="176"/>
      <c r="AL331" s="176"/>
      <c r="AM331" s="176"/>
      <c r="AN331" s="176"/>
      <c r="AO331" s="176"/>
      <c r="AP331" s="176"/>
      <c r="AQ331" s="176"/>
      <c r="AR331" s="176"/>
      <c r="AS331" s="176"/>
      <c r="AT331" s="176"/>
      <c r="AU331" s="176"/>
      <c r="AV331" s="176"/>
      <c r="AW331" s="176"/>
      <c r="AX331" s="176"/>
      <c r="AY331" s="176"/>
      <c r="AZ331" s="176"/>
      <c r="BA331" s="176"/>
      <c r="BB331" s="176"/>
      <c r="BC331" s="176"/>
      <c r="BD331" s="176"/>
      <c r="BE331" s="176"/>
      <c r="BF331" s="176"/>
      <c r="BG331" s="176"/>
      <c r="BH331" s="176"/>
      <c r="BI331" s="176"/>
      <c r="BJ331" s="176"/>
      <c r="BK331" s="176"/>
      <c r="BL331" s="176"/>
      <c r="BM331" s="176"/>
      <c r="BN331" s="176"/>
      <c r="BO331" s="176"/>
      <c r="BP331" s="176"/>
      <c r="BQ331" s="176"/>
      <c r="BR331" s="176"/>
      <c r="BS331" s="176"/>
      <c r="BT331" s="176"/>
    </row>
    <row r="332">
      <c r="A332" s="176"/>
      <c r="B332" s="176"/>
      <c r="C332" s="176"/>
      <c r="D332" s="176"/>
      <c r="E332" s="176"/>
      <c r="F332" s="176"/>
      <c r="G332" s="176"/>
      <c r="H332" s="176"/>
      <c r="I332" s="176"/>
      <c r="J332" s="176"/>
      <c r="K332" s="176"/>
      <c r="L332" s="176"/>
      <c r="N332" s="176"/>
      <c r="O332" s="176"/>
      <c r="P332" s="176"/>
      <c r="Q332" s="435"/>
      <c r="R332" s="176"/>
      <c r="S332" s="176"/>
      <c r="T332" s="176"/>
      <c r="U332" s="176"/>
      <c r="V332" s="176"/>
      <c r="W332" s="176"/>
      <c r="X332" s="176"/>
      <c r="Y332" s="176"/>
      <c r="Z332" s="176"/>
      <c r="AA332" s="176"/>
      <c r="AB332" s="176"/>
      <c r="AC332" s="176"/>
      <c r="AD332" s="176"/>
      <c r="AE332" s="176"/>
      <c r="AF332" s="176"/>
      <c r="AG332" s="176"/>
      <c r="AH332" s="176"/>
      <c r="AI332" s="176"/>
      <c r="AJ332" s="176"/>
      <c r="AK332" s="176"/>
      <c r="AL332" s="176"/>
      <c r="AM332" s="176"/>
      <c r="AN332" s="176"/>
      <c r="AO332" s="176"/>
      <c r="AP332" s="176"/>
      <c r="AQ332" s="176"/>
      <c r="AR332" s="176"/>
      <c r="AS332" s="176"/>
      <c r="AT332" s="176"/>
      <c r="AU332" s="176"/>
      <c r="AV332" s="176"/>
      <c r="AW332" s="176"/>
      <c r="AX332" s="176"/>
      <c r="AY332" s="176"/>
      <c r="AZ332" s="176"/>
      <c r="BA332" s="176"/>
      <c r="BB332" s="176"/>
      <c r="BC332" s="176"/>
      <c r="BD332" s="176"/>
      <c r="BE332" s="176"/>
      <c r="BF332" s="176"/>
      <c r="BG332" s="176"/>
      <c r="BH332" s="176"/>
      <c r="BI332" s="176"/>
      <c r="BJ332" s="176"/>
      <c r="BK332" s="176"/>
      <c r="BL332" s="176"/>
      <c r="BM332" s="176"/>
      <c r="BN332" s="176"/>
      <c r="BO332" s="176"/>
      <c r="BP332" s="176"/>
      <c r="BQ332" s="176"/>
      <c r="BR332" s="176"/>
      <c r="BS332" s="176"/>
      <c r="BT332" s="176"/>
    </row>
    <row r="333">
      <c r="A333" s="176"/>
      <c r="B333" s="176"/>
      <c r="C333" s="176"/>
      <c r="D333" s="176"/>
      <c r="E333" s="176"/>
      <c r="F333" s="176"/>
      <c r="G333" s="176"/>
      <c r="H333" s="134"/>
      <c r="I333" s="134"/>
      <c r="J333" s="134">
        <v>2018.0</v>
      </c>
      <c r="K333" s="482"/>
      <c r="L333" s="176"/>
      <c r="N333" s="176"/>
      <c r="O333" s="176"/>
      <c r="P333" s="176"/>
      <c r="Q333" s="435"/>
      <c r="R333" s="176"/>
      <c r="S333" s="176"/>
      <c r="T333" s="176"/>
      <c r="U333" s="176"/>
      <c r="V333" s="176"/>
      <c r="W333" s="176"/>
      <c r="X333" s="176"/>
      <c r="Y333" s="176"/>
      <c r="Z333" s="176"/>
      <c r="AA333" s="176"/>
      <c r="AB333" s="176"/>
      <c r="AC333" s="176"/>
      <c r="AD333" s="176"/>
      <c r="AE333" s="176"/>
      <c r="AF333" s="176"/>
      <c r="AG333" s="176"/>
      <c r="AH333" s="176"/>
      <c r="AI333" s="176"/>
      <c r="AJ333" s="176"/>
      <c r="AK333" s="176"/>
      <c r="AL333" s="176"/>
      <c r="AM333" s="176"/>
      <c r="AN333" s="176"/>
      <c r="AO333" s="176"/>
      <c r="AP333" s="176"/>
      <c r="AQ333" s="176"/>
      <c r="AR333" s="176"/>
      <c r="AS333" s="176"/>
      <c r="AT333" s="176"/>
      <c r="AU333" s="176"/>
      <c r="AV333" s="176"/>
      <c r="AW333" s="176"/>
      <c r="AX333" s="176"/>
      <c r="AY333" s="176"/>
      <c r="AZ333" s="176"/>
      <c r="BA333" s="176"/>
      <c r="BB333" s="176"/>
      <c r="BC333" s="176"/>
      <c r="BD333" s="176"/>
      <c r="BE333" s="176"/>
      <c r="BF333" s="176"/>
      <c r="BG333" s="176"/>
      <c r="BH333" s="176"/>
      <c r="BI333" s="176"/>
      <c r="BJ333" s="176"/>
      <c r="BK333" s="176"/>
      <c r="BL333" s="176"/>
      <c r="BM333" s="176"/>
      <c r="BN333" s="176"/>
      <c r="BO333" s="176"/>
      <c r="BP333" s="176"/>
      <c r="BQ333" s="176"/>
      <c r="BR333" s="176"/>
      <c r="BS333" s="176"/>
      <c r="BT333" s="176"/>
    </row>
    <row r="334">
      <c r="A334" s="176"/>
      <c r="B334" s="176"/>
      <c r="C334" s="176"/>
      <c r="D334" s="176"/>
      <c r="E334" s="176"/>
      <c r="F334" s="176"/>
      <c r="G334" s="176"/>
      <c r="H334" s="176"/>
      <c r="I334" s="176"/>
      <c r="J334" s="176"/>
      <c r="K334" s="176"/>
      <c r="L334" s="176"/>
      <c r="N334" s="176"/>
      <c r="O334" s="176"/>
      <c r="P334" s="176"/>
      <c r="Q334" s="435"/>
      <c r="R334" s="176"/>
      <c r="S334" s="176"/>
      <c r="T334" s="176"/>
      <c r="U334" s="176"/>
      <c r="V334" s="176"/>
      <c r="W334" s="176"/>
      <c r="X334" s="176"/>
      <c r="Y334" s="176"/>
      <c r="Z334" s="176"/>
      <c r="AA334" s="176"/>
      <c r="AB334" s="176"/>
      <c r="AC334" s="176"/>
      <c r="AD334" s="176"/>
      <c r="AE334" s="176"/>
      <c r="AF334" s="176"/>
      <c r="AG334" s="176"/>
      <c r="AH334" s="176"/>
      <c r="AI334" s="176"/>
      <c r="AJ334" s="176"/>
      <c r="AK334" s="176"/>
      <c r="AL334" s="176"/>
      <c r="AM334" s="176"/>
      <c r="AN334" s="176"/>
      <c r="AO334" s="176"/>
      <c r="AP334" s="176"/>
      <c r="AQ334" s="176"/>
      <c r="AR334" s="176"/>
      <c r="AS334" s="176"/>
      <c r="AT334" s="176"/>
      <c r="AU334" s="176"/>
      <c r="AV334" s="176"/>
      <c r="AW334" s="176"/>
      <c r="AX334" s="176"/>
      <c r="AY334" s="176"/>
      <c r="AZ334" s="176"/>
      <c r="BA334" s="176"/>
      <c r="BB334" s="176"/>
      <c r="BC334" s="176"/>
      <c r="BD334" s="176"/>
      <c r="BE334" s="176"/>
      <c r="BF334" s="176"/>
      <c r="BG334" s="176"/>
      <c r="BH334" s="176"/>
      <c r="BI334" s="176"/>
      <c r="BJ334" s="176"/>
      <c r="BK334" s="176"/>
      <c r="BL334" s="176"/>
      <c r="BM334" s="176"/>
      <c r="BN334" s="176"/>
      <c r="BO334" s="176"/>
      <c r="BP334" s="176"/>
      <c r="BQ334" s="176"/>
      <c r="BR334" s="176"/>
      <c r="BS334" s="176"/>
      <c r="BT334" s="176"/>
    </row>
    <row r="335">
      <c r="A335" s="176"/>
      <c r="B335" s="176"/>
      <c r="C335" s="176"/>
      <c r="D335" s="176"/>
      <c r="E335" s="176"/>
      <c r="F335" s="176"/>
      <c r="G335" s="176"/>
      <c r="H335" s="176"/>
      <c r="I335" s="176"/>
      <c r="J335" s="176"/>
      <c r="K335" s="176"/>
      <c r="L335" s="176"/>
      <c r="N335" s="176"/>
      <c r="O335" s="176"/>
      <c r="P335" s="176"/>
      <c r="Q335" s="435"/>
      <c r="R335" s="176"/>
      <c r="S335" s="176"/>
      <c r="T335" s="176"/>
      <c r="U335" s="176"/>
      <c r="V335" s="176"/>
      <c r="W335" s="176"/>
      <c r="X335" s="176"/>
      <c r="Y335" s="176"/>
      <c r="Z335" s="176"/>
      <c r="AA335" s="176"/>
      <c r="AB335" s="176"/>
      <c r="AC335" s="176"/>
      <c r="AD335" s="176"/>
      <c r="AE335" s="176"/>
      <c r="AF335" s="176"/>
      <c r="AG335" s="176"/>
      <c r="AH335" s="176"/>
      <c r="AI335" s="176"/>
      <c r="AJ335" s="176"/>
      <c r="AK335" s="176"/>
      <c r="AL335" s="176"/>
      <c r="AM335" s="176"/>
      <c r="AN335" s="176"/>
      <c r="AO335" s="176"/>
      <c r="AP335" s="176"/>
      <c r="AQ335" s="176"/>
      <c r="AR335" s="176"/>
      <c r="AS335" s="176"/>
      <c r="AT335" s="176"/>
      <c r="AU335" s="176"/>
      <c r="AV335" s="176"/>
      <c r="AW335" s="176"/>
      <c r="AX335" s="176"/>
      <c r="AY335" s="176"/>
      <c r="AZ335" s="176"/>
      <c r="BA335" s="176"/>
      <c r="BB335" s="176"/>
      <c r="BC335" s="176"/>
      <c r="BD335" s="176"/>
      <c r="BE335" s="176"/>
      <c r="BF335" s="176"/>
      <c r="BG335" s="176"/>
      <c r="BH335" s="176"/>
      <c r="BI335" s="176"/>
      <c r="BJ335" s="176"/>
      <c r="BK335" s="176"/>
      <c r="BL335" s="176"/>
      <c r="BM335" s="176"/>
      <c r="BN335" s="176"/>
      <c r="BO335" s="176"/>
      <c r="BP335" s="176"/>
      <c r="BQ335" s="176"/>
      <c r="BR335" s="176"/>
      <c r="BS335" s="176"/>
      <c r="BT335" s="176"/>
    </row>
    <row r="336">
      <c r="A336" s="176"/>
      <c r="B336" s="176"/>
      <c r="C336" s="176"/>
      <c r="D336" s="176"/>
      <c r="E336" s="176"/>
      <c r="F336" s="176"/>
      <c r="G336" s="176"/>
      <c r="H336" s="176"/>
      <c r="I336" s="176"/>
      <c r="J336" s="176"/>
      <c r="K336" s="176"/>
      <c r="L336" s="176"/>
      <c r="N336" s="176"/>
      <c r="O336" s="176"/>
      <c r="P336" s="176"/>
      <c r="Q336" s="435"/>
      <c r="R336" s="176"/>
      <c r="S336" s="176"/>
      <c r="T336" s="176"/>
      <c r="U336" s="176"/>
      <c r="V336" s="176"/>
      <c r="W336" s="176"/>
      <c r="X336" s="176"/>
      <c r="Y336" s="176"/>
      <c r="Z336" s="176"/>
      <c r="AA336" s="176"/>
      <c r="AB336" s="176"/>
      <c r="AC336" s="176"/>
      <c r="AD336" s="176"/>
      <c r="AE336" s="176"/>
      <c r="AF336" s="176"/>
      <c r="AG336" s="176"/>
      <c r="AH336" s="176"/>
      <c r="AI336" s="176"/>
      <c r="AJ336" s="176"/>
      <c r="AK336" s="176"/>
      <c r="AL336" s="176"/>
      <c r="AM336" s="176"/>
      <c r="AN336" s="176"/>
      <c r="AO336" s="176"/>
      <c r="AP336" s="176"/>
      <c r="AQ336" s="176"/>
      <c r="AR336" s="176"/>
      <c r="AS336" s="176"/>
      <c r="AT336" s="176"/>
      <c r="AU336" s="176"/>
      <c r="AV336" s="176"/>
      <c r="AW336" s="176"/>
      <c r="AX336" s="176"/>
      <c r="AY336" s="176"/>
      <c r="AZ336" s="176"/>
      <c r="BA336" s="176"/>
      <c r="BB336" s="176"/>
      <c r="BC336" s="176"/>
      <c r="BD336" s="176"/>
      <c r="BE336" s="176"/>
      <c r="BF336" s="176"/>
      <c r="BG336" s="176"/>
      <c r="BH336" s="176"/>
      <c r="BI336" s="176"/>
      <c r="BJ336" s="176"/>
      <c r="BK336" s="176"/>
      <c r="BL336" s="176"/>
      <c r="BM336" s="176"/>
      <c r="BN336" s="176"/>
      <c r="BO336" s="176"/>
      <c r="BP336" s="176"/>
      <c r="BQ336" s="176"/>
      <c r="BR336" s="176"/>
      <c r="BS336" s="176"/>
      <c r="BT336" s="176"/>
    </row>
    <row r="337">
      <c r="A337" s="176"/>
      <c r="B337" s="176"/>
      <c r="C337" s="176"/>
      <c r="D337" s="176"/>
      <c r="E337" s="176"/>
      <c r="F337" s="176"/>
      <c r="G337" s="176"/>
      <c r="H337" s="176"/>
      <c r="I337" s="176"/>
      <c r="J337" s="176"/>
      <c r="K337" s="176"/>
      <c r="L337" s="176"/>
      <c r="N337" s="176"/>
      <c r="O337" s="176"/>
      <c r="P337" s="176"/>
      <c r="Q337" s="435"/>
      <c r="R337" s="176"/>
      <c r="S337" s="176"/>
      <c r="T337" s="176"/>
      <c r="U337" s="176"/>
      <c r="V337" s="176"/>
      <c r="W337" s="176"/>
      <c r="X337" s="176"/>
      <c r="Y337" s="176"/>
      <c r="Z337" s="176"/>
      <c r="AA337" s="176"/>
      <c r="AB337" s="176"/>
      <c r="AC337" s="176"/>
      <c r="AD337" s="176"/>
      <c r="AE337" s="176"/>
      <c r="AF337" s="176"/>
      <c r="AG337" s="176"/>
      <c r="AH337" s="176"/>
      <c r="AI337" s="176"/>
      <c r="AJ337" s="176"/>
      <c r="AK337" s="176"/>
      <c r="AL337" s="176"/>
      <c r="AM337" s="176"/>
      <c r="AN337" s="176"/>
      <c r="AO337" s="176"/>
      <c r="AP337" s="176"/>
      <c r="AQ337" s="176"/>
      <c r="AR337" s="176"/>
      <c r="AS337" s="176"/>
      <c r="AT337" s="176"/>
      <c r="AU337" s="176"/>
      <c r="AV337" s="176"/>
      <c r="AW337" s="176"/>
      <c r="AX337" s="176"/>
      <c r="AY337" s="176"/>
      <c r="AZ337" s="176"/>
      <c r="BA337" s="176"/>
      <c r="BB337" s="176"/>
      <c r="BC337" s="176"/>
      <c r="BD337" s="176"/>
      <c r="BE337" s="176"/>
      <c r="BF337" s="176"/>
      <c r="BG337" s="176"/>
      <c r="BH337" s="176"/>
      <c r="BI337" s="176"/>
      <c r="BJ337" s="176"/>
      <c r="BK337" s="176"/>
      <c r="BL337" s="176"/>
      <c r="BM337" s="176"/>
      <c r="BN337" s="176"/>
      <c r="BO337" s="176"/>
      <c r="BP337" s="176"/>
      <c r="BQ337" s="176"/>
      <c r="BR337" s="176"/>
      <c r="BS337" s="176"/>
      <c r="BT337" s="176"/>
    </row>
    <row r="338">
      <c r="A338" s="176"/>
      <c r="B338" s="176"/>
      <c r="C338" s="176"/>
      <c r="D338" s="176"/>
      <c r="E338" s="176"/>
      <c r="F338" s="176"/>
      <c r="G338" s="176"/>
      <c r="H338" s="176"/>
      <c r="I338" s="176"/>
      <c r="J338" s="176"/>
      <c r="K338" s="176"/>
      <c r="L338" s="176"/>
      <c r="N338" s="176"/>
      <c r="O338" s="176"/>
      <c r="P338" s="176"/>
      <c r="Q338" s="435"/>
      <c r="R338" s="176"/>
      <c r="S338" s="176"/>
      <c r="T338" s="176"/>
      <c r="U338" s="176"/>
      <c r="V338" s="176"/>
      <c r="W338" s="176"/>
      <c r="X338" s="176"/>
      <c r="Y338" s="176"/>
      <c r="Z338" s="176"/>
      <c r="AA338" s="176"/>
      <c r="AB338" s="176"/>
      <c r="AC338" s="176"/>
      <c r="AD338" s="176"/>
      <c r="AE338" s="176"/>
      <c r="AF338" s="176"/>
      <c r="AG338" s="176"/>
      <c r="AH338" s="176"/>
      <c r="AI338" s="176"/>
      <c r="AJ338" s="176"/>
      <c r="AK338" s="176"/>
      <c r="AL338" s="176"/>
      <c r="AM338" s="176"/>
      <c r="AN338" s="176"/>
      <c r="AO338" s="176"/>
      <c r="AP338" s="176"/>
      <c r="AQ338" s="176"/>
      <c r="AR338" s="176"/>
      <c r="AS338" s="176"/>
      <c r="AT338" s="176"/>
      <c r="AU338" s="176"/>
      <c r="AV338" s="176"/>
      <c r="AW338" s="176"/>
      <c r="AX338" s="176"/>
      <c r="AY338" s="176"/>
      <c r="AZ338" s="176"/>
      <c r="BA338" s="176"/>
      <c r="BB338" s="176"/>
      <c r="BC338" s="176"/>
      <c r="BD338" s="176"/>
      <c r="BE338" s="176"/>
      <c r="BF338" s="176"/>
      <c r="BG338" s="176"/>
      <c r="BH338" s="176"/>
      <c r="BI338" s="176"/>
      <c r="BJ338" s="176"/>
      <c r="BK338" s="176"/>
      <c r="BL338" s="176"/>
      <c r="BM338" s="176"/>
      <c r="BN338" s="176"/>
      <c r="BO338" s="176"/>
      <c r="BP338" s="176"/>
      <c r="BQ338" s="176"/>
      <c r="BR338" s="176"/>
      <c r="BS338" s="176"/>
      <c r="BT338" s="176"/>
    </row>
    <row r="339">
      <c r="A339" s="176"/>
      <c r="B339" s="176"/>
      <c r="C339" s="176"/>
      <c r="D339" s="176"/>
      <c r="E339" s="176"/>
      <c r="F339" s="176"/>
      <c r="G339" s="176"/>
      <c r="H339" s="176"/>
      <c r="I339" s="176"/>
      <c r="J339" s="176"/>
      <c r="K339" s="176"/>
      <c r="L339" s="176"/>
      <c r="N339" s="176"/>
      <c r="O339" s="176"/>
      <c r="P339" s="176"/>
      <c r="Q339" s="435"/>
      <c r="R339" s="176"/>
      <c r="S339" s="176"/>
      <c r="T339" s="176"/>
      <c r="U339" s="176"/>
      <c r="V339" s="176"/>
      <c r="W339" s="176"/>
      <c r="X339" s="176"/>
      <c r="Y339" s="176"/>
      <c r="Z339" s="176"/>
      <c r="AA339" s="176"/>
      <c r="AB339" s="176"/>
      <c r="AC339" s="176"/>
      <c r="AD339" s="176"/>
      <c r="AE339" s="176"/>
      <c r="AF339" s="176"/>
      <c r="AG339" s="176"/>
      <c r="AH339" s="176"/>
      <c r="AI339" s="176"/>
      <c r="AJ339" s="176"/>
      <c r="AK339" s="176"/>
      <c r="AL339" s="176"/>
      <c r="AM339" s="176"/>
      <c r="AN339" s="176"/>
      <c r="AO339" s="176"/>
      <c r="AP339" s="176"/>
      <c r="AQ339" s="176"/>
      <c r="AR339" s="176"/>
      <c r="AS339" s="176"/>
      <c r="AT339" s="176"/>
      <c r="AU339" s="176"/>
      <c r="AV339" s="176"/>
      <c r="AW339" s="176"/>
      <c r="AX339" s="176"/>
      <c r="AY339" s="176"/>
      <c r="AZ339" s="176"/>
      <c r="BA339" s="176"/>
      <c r="BB339" s="176"/>
      <c r="BC339" s="176"/>
      <c r="BD339" s="176"/>
      <c r="BE339" s="176"/>
      <c r="BF339" s="176"/>
      <c r="BG339" s="176"/>
      <c r="BH339" s="176"/>
      <c r="BI339" s="176"/>
      <c r="BJ339" s="176"/>
      <c r="BK339" s="176"/>
      <c r="BL339" s="176"/>
      <c r="BM339" s="176"/>
      <c r="BN339" s="176"/>
      <c r="BO339" s="176"/>
      <c r="BP339" s="176"/>
      <c r="BQ339" s="176"/>
      <c r="BR339" s="176"/>
      <c r="BS339" s="176"/>
      <c r="BT339" s="176"/>
    </row>
    <row r="340">
      <c r="A340" s="176"/>
      <c r="B340" s="176"/>
      <c r="C340" s="176"/>
      <c r="D340" s="176"/>
      <c r="E340" s="176"/>
      <c r="F340" s="176"/>
      <c r="G340" s="176"/>
      <c r="H340" s="176"/>
      <c r="I340" s="176"/>
      <c r="J340" s="176"/>
      <c r="K340" s="176"/>
      <c r="L340" s="176"/>
      <c r="N340" s="176"/>
      <c r="O340" s="176"/>
      <c r="P340" s="176"/>
      <c r="Q340" s="435"/>
      <c r="R340" s="176"/>
      <c r="S340" s="176"/>
      <c r="T340" s="176"/>
      <c r="U340" s="176"/>
      <c r="V340" s="176"/>
      <c r="W340" s="176"/>
      <c r="X340" s="176"/>
      <c r="Y340" s="176"/>
      <c r="Z340" s="176"/>
      <c r="AA340" s="176"/>
      <c r="AB340" s="176"/>
      <c r="AC340" s="176"/>
      <c r="AD340" s="176"/>
      <c r="AE340" s="176"/>
      <c r="AF340" s="176"/>
      <c r="AG340" s="176"/>
      <c r="AH340" s="176"/>
      <c r="AI340" s="176"/>
      <c r="AJ340" s="176"/>
      <c r="AK340" s="176"/>
      <c r="AL340" s="176"/>
      <c r="AM340" s="176"/>
      <c r="AN340" s="176"/>
      <c r="AO340" s="176"/>
      <c r="AP340" s="176"/>
      <c r="AQ340" s="176"/>
      <c r="AR340" s="176"/>
      <c r="AS340" s="176"/>
      <c r="AT340" s="176"/>
      <c r="AU340" s="176"/>
      <c r="AV340" s="176"/>
      <c r="AW340" s="176"/>
      <c r="AX340" s="176"/>
      <c r="AY340" s="176"/>
      <c r="AZ340" s="176"/>
      <c r="BA340" s="176"/>
      <c r="BB340" s="176"/>
      <c r="BC340" s="176"/>
      <c r="BD340" s="176"/>
      <c r="BE340" s="176"/>
      <c r="BF340" s="176"/>
      <c r="BG340" s="176"/>
      <c r="BH340" s="176"/>
      <c r="BI340" s="176"/>
      <c r="BJ340" s="176"/>
      <c r="BK340" s="176"/>
      <c r="BL340" s="176"/>
      <c r="BM340" s="176"/>
      <c r="BN340" s="176"/>
      <c r="BO340" s="176"/>
      <c r="BP340" s="176"/>
      <c r="BQ340" s="176"/>
      <c r="BR340" s="176"/>
      <c r="BS340" s="176"/>
      <c r="BT340" s="176"/>
    </row>
    <row r="341">
      <c r="A341" s="176"/>
      <c r="B341" s="176"/>
      <c r="C341" s="176"/>
      <c r="D341" s="176"/>
      <c r="E341" s="176"/>
      <c r="F341" s="176"/>
      <c r="G341" s="176"/>
      <c r="H341" s="176"/>
      <c r="I341" s="176"/>
      <c r="J341" s="176"/>
      <c r="K341" s="176"/>
      <c r="L341" s="176"/>
      <c r="N341" s="176"/>
      <c r="O341" s="176"/>
      <c r="P341" s="176"/>
      <c r="Q341" s="435"/>
      <c r="R341" s="176"/>
      <c r="S341" s="176"/>
      <c r="T341" s="176"/>
      <c r="U341" s="176"/>
      <c r="V341" s="176"/>
      <c r="W341" s="176"/>
      <c r="X341" s="176"/>
      <c r="Y341" s="176"/>
      <c r="Z341" s="176"/>
      <c r="AA341" s="176"/>
      <c r="AB341" s="176"/>
      <c r="AC341" s="176"/>
      <c r="AD341" s="176"/>
      <c r="AE341" s="176"/>
      <c r="AF341" s="176"/>
      <c r="AG341" s="176"/>
      <c r="AH341" s="176"/>
      <c r="AI341" s="176"/>
      <c r="AJ341" s="176"/>
      <c r="AK341" s="176"/>
      <c r="AL341" s="176"/>
      <c r="AM341" s="176"/>
      <c r="AN341" s="176"/>
      <c r="AO341" s="176"/>
      <c r="AP341" s="176"/>
      <c r="AQ341" s="176"/>
      <c r="AR341" s="176"/>
      <c r="AS341" s="176"/>
      <c r="AT341" s="176"/>
      <c r="AU341" s="176"/>
      <c r="AV341" s="176"/>
      <c r="AW341" s="176"/>
      <c r="AX341" s="176"/>
      <c r="AY341" s="176"/>
      <c r="AZ341" s="176"/>
      <c r="BA341" s="176"/>
      <c r="BB341" s="176"/>
      <c r="BC341" s="176"/>
      <c r="BD341" s="176"/>
      <c r="BE341" s="176"/>
      <c r="BF341" s="176"/>
      <c r="BG341" s="176"/>
      <c r="BH341" s="176"/>
      <c r="BI341" s="176"/>
      <c r="BJ341" s="176"/>
      <c r="BK341" s="176"/>
      <c r="BL341" s="176"/>
      <c r="BM341" s="176"/>
      <c r="BN341" s="176"/>
      <c r="BO341" s="176"/>
      <c r="BP341" s="176"/>
      <c r="BQ341" s="176"/>
      <c r="BR341" s="176"/>
      <c r="BS341" s="176"/>
      <c r="BT341" s="176"/>
    </row>
    <row r="342">
      <c r="A342" s="176"/>
      <c r="B342" s="176"/>
      <c r="C342" s="176"/>
      <c r="D342" s="176"/>
      <c r="E342" s="176"/>
      <c r="F342" s="176"/>
      <c r="G342" s="176"/>
      <c r="H342" s="176"/>
      <c r="I342" s="176"/>
      <c r="J342" s="176"/>
      <c r="K342" s="176"/>
      <c r="L342" s="176"/>
      <c r="N342" s="176"/>
      <c r="O342" s="176"/>
      <c r="P342" s="176"/>
      <c r="Q342" s="435"/>
      <c r="R342" s="176"/>
      <c r="S342" s="176"/>
      <c r="T342" s="176"/>
      <c r="U342" s="176"/>
      <c r="V342" s="176"/>
      <c r="W342" s="176"/>
      <c r="X342" s="176"/>
      <c r="Y342" s="176"/>
      <c r="Z342" s="176"/>
      <c r="AA342" s="176"/>
      <c r="AB342" s="176"/>
      <c r="AC342" s="176"/>
      <c r="AD342" s="176"/>
      <c r="AE342" s="176"/>
      <c r="AF342" s="176"/>
      <c r="AG342" s="176"/>
      <c r="AH342" s="176"/>
      <c r="AI342" s="176"/>
      <c r="AJ342" s="176"/>
      <c r="AK342" s="176"/>
      <c r="AL342" s="176"/>
      <c r="AM342" s="176"/>
      <c r="AN342" s="176"/>
      <c r="AO342" s="176"/>
      <c r="AP342" s="176"/>
      <c r="AQ342" s="176"/>
      <c r="AR342" s="176"/>
      <c r="AS342" s="176"/>
      <c r="AT342" s="176"/>
      <c r="AU342" s="176"/>
      <c r="AV342" s="176"/>
      <c r="AW342" s="176"/>
      <c r="AX342" s="176"/>
      <c r="AY342" s="176"/>
      <c r="AZ342" s="176"/>
      <c r="BA342" s="176"/>
      <c r="BB342" s="176"/>
      <c r="BC342" s="176"/>
      <c r="BD342" s="176"/>
      <c r="BE342" s="176"/>
      <c r="BF342" s="176"/>
      <c r="BG342" s="176"/>
      <c r="BH342" s="176"/>
      <c r="BI342" s="176"/>
      <c r="BJ342" s="176"/>
      <c r="BK342" s="176"/>
      <c r="BL342" s="176"/>
      <c r="BM342" s="176"/>
      <c r="BN342" s="176"/>
      <c r="BO342" s="176"/>
      <c r="BP342" s="176"/>
      <c r="BQ342" s="176"/>
      <c r="BR342" s="176"/>
      <c r="BS342" s="176"/>
      <c r="BT342" s="176"/>
    </row>
    <row r="343">
      <c r="A343" s="176"/>
      <c r="B343" s="176"/>
      <c r="C343" s="176"/>
      <c r="D343" s="176"/>
      <c r="E343" s="176"/>
      <c r="F343" s="176"/>
      <c r="G343" s="176"/>
      <c r="H343" s="176"/>
      <c r="I343" s="176"/>
      <c r="J343" s="176"/>
      <c r="K343" s="176"/>
      <c r="L343" s="176"/>
      <c r="N343" s="176"/>
      <c r="O343" s="176"/>
      <c r="P343" s="176"/>
      <c r="Q343" s="435"/>
      <c r="R343" s="176"/>
      <c r="S343" s="176"/>
      <c r="T343" s="176"/>
      <c r="U343" s="176"/>
      <c r="V343" s="176"/>
      <c r="W343" s="176"/>
      <c r="X343" s="176"/>
      <c r="Y343" s="176"/>
      <c r="Z343" s="176"/>
      <c r="AA343" s="176"/>
      <c r="AB343" s="176"/>
      <c r="AC343" s="176"/>
      <c r="AD343" s="176"/>
      <c r="AE343" s="176"/>
      <c r="AF343" s="176"/>
      <c r="AG343" s="176"/>
      <c r="AH343" s="176"/>
      <c r="AI343" s="176"/>
      <c r="AJ343" s="176"/>
      <c r="AK343" s="176"/>
      <c r="AL343" s="176"/>
      <c r="AM343" s="176"/>
      <c r="AN343" s="176"/>
      <c r="AO343" s="176"/>
      <c r="AP343" s="176"/>
      <c r="AQ343" s="176"/>
      <c r="AR343" s="176"/>
      <c r="AS343" s="176"/>
      <c r="AT343" s="176"/>
      <c r="AU343" s="176"/>
      <c r="AV343" s="176"/>
      <c r="AW343" s="176"/>
      <c r="AX343" s="176"/>
      <c r="AY343" s="176"/>
      <c r="AZ343" s="176"/>
      <c r="BA343" s="176"/>
      <c r="BB343" s="176"/>
      <c r="BC343" s="176"/>
      <c r="BD343" s="176"/>
      <c r="BE343" s="176"/>
      <c r="BF343" s="176"/>
      <c r="BG343" s="176"/>
      <c r="BH343" s="176"/>
      <c r="BI343" s="176"/>
      <c r="BJ343" s="176"/>
      <c r="BK343" s="176"/>
      <c r="BL343" s="176"/>
      <c r="BM343" s="176"/>
      <c r="BN343" s="176"/>
      <c r="BO343" s="176"/>
      <c r="BP343" s="176"/>
      <c r="BQ343" s="176"/>
      <c r="BR343" s="176"/>
      <c r="BS343" s="176"/>
      <c r="BT343" s="176"/>
    </row>
    <row r="344">
      <c r="A344" s="176"/>
      <c r="B344" s="176"/>
      <c r="C344" s="176"/>
      <c r="D344" s="176"/>
      <c r="E344" s="176"/>
      <c r="F344" s="176"/>
      <c r="G344" s="176"/>
      <c r="H344" s="176"/>
      <c r="I344" s="176"/>
      <c r="J344" s="176"/>
      <c r="K344" s="176"/>
      <c r="L344" s="176"/>
      <c r="N344" s="176"/>
      <c r="O344" s="176"/>
      <c r="P344" s="176"/>
      <c r="Q344" s="435"/>
      <c r="R344" s="176"/>
      <c r="S344" s="176"/>
      <c r="T344" s="176"/>
      <c r="U344" s="176"/>
      <c r="V344" s="176"/>
      <c r="W344" s="176"/>
      <c r="X344" s="176"/>
      <c r="Y344" s="176"/>
      <c r="Z344" s="176"/>
      <c r="AA344" s="176"/>
      <c r="AB344" s="176"/>
      <c r="AC344" s="176"/>
      <c r="AD344" s="176"/>
      <c r="AE344" s="176"/>
      <c r="AF344" s="176"/>
      <c r="AG344" s="176"/>
      <c r="AH344" s="176"/>
      <c r="AI344" s="176"/>
      <c r="AJ344" s="176"/>
      <c r="AK344" s="176"/>
      <c r="AL344" s="176"/>
      <c r="AM344" s="176"/>
      <c r="AN344" s="176"/>
      <c r="AO344" s="176"/>
      <c r="AP344" s="176"/>
      <c r="AQ344" s="176"/>
      <c r="AR344" s="176"/>
      <c r="AS344" s="176"/>
      <c r="AT344" s="176"/>
      <c r="AU344" s="176"/>
      <c r="AV344" s="176"/>
      <c r="AW344" s="176"/>
      <c r="AX344" s="176"/>
      <c r="AY344" s="176"/>
      <c r="AZ344" s="176"/>
      <c r="BA344" s="176"/>
      <c r="BB344" s="176"/>
      <c r="BC344" s="176"/>
      <c r="BD344" s="176"/>
      <c r="BE344" s="176"/>
      <c r="BF344" s="176"/>
      <c r="BG344" s="176"/>
      <c r="BH344" s="176"/>
      <c r="BI344" s="176"/>
      <c r="BJ344" s="176"/>
      <c r="BK344" s="176"/>
      <c r="BL344" s="176"/>
      <c r="BM344" s="176"/>
      <c r="BN344" s="176"/>
      <c r="BO344" s="176"/>
      <c r="BP344" s="176"/>
      <c r="BQ344" s="176"/>
      <c r="BR344" s="176"/>
      <c r="BS344" s="176"/>
      <c r="BT344" s="176"/>
    </row>
    <row r="345">
      <c r="A345" s="176"/>
      <c r="B345" s="176"/>
      <c r="C345" s="176"/>
      <c r="D345" s="176"/>
      <c r="E345" s="176"/>
      <c r="F345" s="176"/>
      <c r="G345" s="176"/>
      <c r="H345" s="176"/>
      <c r="I345" s="176"/>
      <c r="J345" s="176"/>
      <c r="K345" s="176"/>
      <c r="L345" s="176"/>
      <c r="N345" s="176"/>
      <c r="O345" s="176"/>
      <c r="P345" s="176"/>
      <c r="Q345" s="435"/>
      <c r="R345" s="176"/>
      <c r="S345" s="176"/>
      <c r="T345" s="176"/>
      <c r="U345" s="176"/>
      <c r="V345" s="176"/>
      <c r="W345" s="176"/>
      <c r="X345" s="176"/>
      <c r="Y345" s="176"/>
      <c r="Z345" s="176"/>
      <c r="AA345" s="176"/>
      <c r="AB345" s="176"/>
      <c r="AC345" s="176"/>
      <c r="AD345" s="176"/>
      <c r="AE345" s="176"/>
      <c r="AF345" s="176"/>
      <c r="AG345" s="176"/>
      <c r="AH345" s="176"/>
      <c r="AI345" s="176"/>
      <c r="AJ345" s="176"/>
      <c r="AK345" s="176"/>
      <c r="AL345" s="176"/>
      <c r="AM345" s="176"/>
      <c r="AN345" s="176"/>
      <c r="AO345" s="176"/>
      <c r="AP345" s="176"/>
      <c r="AQ345" s="176"/>
      <c r="AR345" s="176"/>
      <c r="AS345" s="176"/>
      <c r="AT345" s="176"/>
      <c r="AU345" s="176"/>
      <c r="AV345" s="176"/>
      <c r="AW345" s="176"/>
      <c r="AX345" s="176"/>
      <c r="AY345" s="176"/>
      <c r="AZ345" s="176"/>
      <c r="BA345" s="176"/>
      <c r="BB345" s="176"/>
      <c r="BC345" s="176"/>
      <c r="BD345" s="176"/>
      <c r="BE345" s="176"/>
      <c r="BF345" s="176"/>
      <c r="BG345" s="176"/>
      <c r="BH345" s="176"/>
      <c r="BI345" s="176"/>
      <c r="BJ345" s="176"/>
      <c r="BK345" s="176"/>
      <c r="BL345" s="176"/>
      <c r="BM345" s="176"/>
      <c r="BN345" s="176"/>
      <c r="BO345" s="176"/>
      <c r="BP345" s="176"/>
      <c r="BQ345" s="176"/>
      <c r="BR345" s="176"/>
      <c r="BS345" s="176"/>
      <c r="BT345" s="176"/>
    </row>
    <row r="346">
      <c r="A346" s="176"/>
      <c r="B346" s="176"/>
      <c r="C346" s="176"/>
      <c r="D346" s="176"/>
      <c r="E346" s="176"/>
      <c r="F346" s="176"/>
      <c r="G346" s="176"/>
      <c r="H346" s="176"/>
      <c r="I346" s="176"/>
      <c r="J346" s="176"/>
      <c r="K346" s="176"/>
      <c r="L346" s="176"/>
      <c r="N346" s="176"/>
      <c r="O346" s="176"/>
      <c r="P346" s="176"/>
      <c r="Q346" s="435"/>
      <c r="R346" s="176"/>
      <c r="S346" s="176"/>
      <c r="T346" s="176"/>
      <c r="U346" s="176"/>
      <c r="V346" s="176"/>
      <c r="W346" s="176"/>
      <c r="X346" s="176"/>
      <c r="Y346" s="176"/>
      <c r="Z346" s="176"/>
      <c r="AA346" s="176"/>
      <c r="AB346" s="176"/>
      <c r="AC346" s="176"/>
      <c r="AD346" s="176"/>
      <c r="AE346" s="176"/>
      <c r="AF346" s="176"/>
      <c r="AG346" s="176"/>
      <c r="AH346" s="176"/>
      <c r="AI346" s="176"/>
      <c r="AJ346" s="176"/>
      <c r="AK346" s="176"/>
      <c r="AL346" s="176"/>
      <c r="AM346" s="176"/>
      <c r="AN346" s="176"/>
      <c r="AO346" s="176"/>
      <c r="AP346" s="176"/>
      <c r="AQ346" s="176"/>
      <c r="AR346" s="176"/>
      <c r="AS346" s="176"/>
      <c r="AT346" s="176"/>
      <c r="AU346" s="176"/>
      <c r="AV346" s="176"/>
      <c r="AW346" s="176"/>
      <c r="AX346" s="176"/>
      <c r="AY346" s="176"/>
      <c r="AZ346" s="176"/>
      <c r="BA346" s="176"/>
      <c r="BB346" s="176"/>
      <c r="BC346" s="176"/>
      <c r="BD346" s="176"/>
      <c r="BE346" s="176"/>
      <c r="BF346" s="176"/>
      <c r="BG346" s="176"/>
      <c r="BH346" s="176"/>
      <c r="BI346" s="176"/>
      <c r="BJ346" s="176"/>
      <c r="BK346" s="176"/>
      <c r="BL346" s="176"/>
      <c r="BM346" s="176"/>
      <c r="BN346" s="176"/>
      <c r="BO346" s="176"/>
      <c r="BP346" s="176"/>
      <c r="BQ346" s="176"/>
      <c r="BR346" s="176"/>
      <c r="BS346" s="176"/>
      <c r="BT346" s="176"/>
    </row>
    <row r="347">
      <c r="A347" s="176"/>
      <c r="B347" s="176"/>
      <c r="C347" s="176"/>
      <c r="D347" s="176"/>
      <c r="E347" s="176"/>
      <c r="F347" s="176"/>
      <c r="G347" s="176"/>
      <c r="H347" s="176"/>
      <c r="I347" s="176"/>
      <c r="J347" s="176"/>
      <c r="K347" s="176"/>
      <c r="L347" s="176"/>
      <c r="N347" s="176"/>
      <c r="O347" s="176"/>
      <c r="P347" s="176"/>
      <c r="Q347" s="435"/>
      <c r="R347" s="176"/>
      <c r="S347" s="176"/>
      <c r="T347" s="176"/>
      <c r="U347" s="176"/>
      <c r="V347" s="176"/>
      <c r="W347" s="176"/>
      <c r="X347" s="176"/>
      <c r="Y347" s="176"/>
      <c r="Z347" s="176"/>
      <c r="AA347" s="176"/>
      <c r="AB347" s="176"/>
      <c r="AC347" s="176"/>
      <c r="AD347" s="176"/>
      <c r="AE347" s="176"/>
      <c r="AF347" s="176"/>
      <c r="AG347" s="176"/>
      <c r="AH347" s="176"/>
      <c r="AI347" s="176"/>
      <c r="AJ347" s="176"/>
      <c r="AK347" s="176"/>
      <c r="AL347" s="176"/>
      <c r="AM347" s="176"/>
      <c r="AN347" s="176"/>
      <c r="AO347" s="176"/>
      <c r="AP347" s="176"/>
      <c r="AQ347" s="176"/>
      <c r="AR347" s="176"/>
      <c r="AS347" s="176"/>
      <c r="AT347" s="176"/>
      <c r="AU347" s="176"/>
      <c r="AV347" s="176"/>
      <c r="AW347" s="176"/>
      <c r="AX347" s="176"/>
      <c r="AY347" s="176"/>
      <c r="AZ347" s="176"/>
      <c r="BA347" s="176"/>
      <c r="BB347" s="176"/>
      <c r="BC347" s="176"/>
      <c r="BD347" s="176"/>
      <c r="BE347" s="176"/>
      <c r="BF347" s="176"/>
      <c r="BG347" s="176"/>
      <c r="BH347" s="176"/>
      <c r="BI347" s="176"/>
      <c r="BJ347" s="176"/>
      <c r="BK347" s="176"/>
      <c r="BL347" s="176"/>
      <c r="BM347" s="176"/>
      <c r="BN347" s="176"/>
      <c r="BO347" s="176"/>
      <c r="BP347" s="176"/>
      <c r="BQ347" s="176"/>
      <c r="BR347" s="176"/>
      <c r="BS347" s="176"/>
      <c r="BT347" s="176"/>
    </row>
    <row r="348">
      <c r="A348" s="176"/>
      <c r="B348" s="176"/>
      <c r="C348" s="176"/>
      <c r="D348" s="176"/>
      <c r="E348" s="176"/>
      <c r="F348" s="176"/>
      <c r="G348" s="176"/>
      <c r="H348" s="176"/>
      <c r="I348" s="176"/>
      <c r="J348" s="176"/>
      <c r="K348" s="176"/>
      <c r="L348" s="176"/>
      <c r="N348" s="176"/>
      <c r="O348" s="176"/>
      <c r="P348" s="176"/>
      <c r="Q348" s="435"/>
      <c r="R348" s="176"/>
      <c r="S348" s="176"/>
      <c r="T348" s="176"/>
      <c r="U348" s="176"/>
      <c r="V348" s="176"/>
      <c r="W348" s="176"/>
      <c r="X348" s="176"/>
      <c r="Y348" s="176"/>
      <c r="Z348" s="176"/>
      <c r="AA348" s="176"/>
      <c r="AB348" s="176"/>
      <c r="AC348" s="176"/>
      <c r="AD348" s="176"/>
      <c r="AE348" s="176"/>
      <c r="AF348" s="176"/>
      <c r="AG348" s="176"/>
      <c r="AH348" s="176"/>
      <c r="AI348" s="176"/>
      <c r="AJ348" s="176"/>
      <c r="AK348" s="176"/>
      <c r="AL348" s="176"/>
      <c r="AM348" s="176"/>
      <c r="AN348" s="176"/>
      <c r="AO348" s="176"/>
      <c r="AP348" s="176"/>
      <c r="AQ348" s="176"/>
      <c r="AR348" s="176"/>
      <c r="AS348" s="176"/>
      <c r="AT348" s="176"/>
      <c r="AU348" s="176"/>
      <c r="AV348" s="176"/>
      <c r="AW348" s="176"/>
      <c r="AX348" s="176"/>
      <c r="AY348" s="176"/>
      <c r="AZ348" s="176"/>
      <c r="BA348" s="176"/>
      <c r="BB348" s="176"/>
      <c r="BC348" s="176"/>
      <c r="BD348" s="176"/>
      <c r="BE348" s="176"/>
      <c r="BF348" s="176"/>
      <c r="BG348" s="176"/>
      <c r="BH348" s="176"/>
      <c r="BI348" s="176"/>
      <c r="BJ348" s="176"/>
      <c r="BK348" s="176"/>
      <c r="BL348" s="176"/>
      <c r="BM348" s="176"/>
      <c r="BN348" s="176"/>
      <c r="BO348" s="176"/>
      <c r="BP348" s="176"/>
      <c r="BQ348" s="176"/>
      <c r="BR348" s="176"/>
      <c r="BS348" s="176"/>
      <c r="BT348" s="176"/>
    </row>
    <row r="349">
      <c r="A349" s="176"/>
      <c r="B349" s="176"/>
      <c r="C349" s="176"/>
      <c r="D349" s="176"/>
      <c r="E349" s="176"/>
      <c r="F349" s="176"/>
      <c r="G349" s="176"/>
      <c r="H349" s="176"/>
      <c r="I349" s="176"/>
      <c r="J349" s="176"/>
      <c r="K349" s="176"/>
      <c r="L349" s="176"/>
      <c r="N349" s="176"/>
      <c r="O349" s="176"/>
      <c r="P349" s="176"/>
      <c r="Q349" s="435"/>
      <c r="R349" s="176"/>
      <c r="S349" s="176"/>
      <c r="T349" s="176"/>
      <c r="U349" s="176"/>
      <c r="V349" s="176"/>
      <c r="W349" s="176"/>
      <c r="X349" s="176"/>
      <c r="Y349" s="176"/>
      <c r="Z349" s="176"/>
      <c r="AA349" s="176"/>
      <c r="AB349" s="176"/>
      <c r="AC349" s="176"/>
      <c r="AD349" s="176"/>
      <c r="AE349" s="176"/>
      <c r="AF349" s="176"/>
      <c r="AG349" s="176"/>
      <c r="AH349" s="176"/>
      <c r="AI349" s="176"/>
      <c r="AJ349" s="176"/>
      <c r="AK349" s="176"/>
      <c r="AL349" s="176"/>
      <c r="AM349" s="176"/>
      <c r="AN349" s="176"/>
      <c r="AO349" s="176"/>
      <c r="AP349" s="176"/>
      <c r="AQ349" s="176"/>
      <c r="AR349" s="176"/>
      <c r="AS349" s="176"/>
      <c r="AT349" s="176"/>
      <c r="AU349" s="176"/>
      <c r="AV349" s="176"/>
      <c r="AW349" s="176"/>
      <c r="AX349" s="176"/>
      <c r="AY349" s="176"/>
      <c r="AZ349" s="176"/>
      <c r="BA349" s="176"/>
      <c r="BB349" s="176"/>
      <c r="BC349" s="176"/>
      <c r="BD349" s="176"/>
      <c r="BE349" s="176"/>
      <c r="BF349" s="176"/>
      <c r="BG349" s="176"/>
      <c r="BH349" s="176"/>
      <c r="BI349" s="176"/>
      <c r="BJ349" s="176"/>
      <c r="BK349" s="176"/>
      <c r="BL349" s="176"/>
      <c r="BM349" s="176"/>
      <c r="BN349" s="176"/>
      <c r="BO349" s="176"/>
      <c r="BP349" s="176"/>
      <c r="BQ349" s="176"/>
      <c r="BR349" s="176"/>
      <c r="BS349" s="176"/>
      <c r="BT349" s="176"/>
    </row>
    <row r="350">
      <c r="A350" s="176"/>
      <c r="B350" s="176"/>
      <c r="C350" s="176"/>
      <c r="D350" s="176"/>
      <c r="E350" s="176"/>
      <c r="F350" s="176"/>
      <c r="G350" s="176"/>
      <c r="H350" s="176"/>
      <c r="I350" s="176"/>
      <c r="J350" s="176"/>
      <c r="K350" s="176"/>
      <c r="L350" s="176"/>
      <c r="N350" s="176"/>
      <c r="O350" s="176"/>
      <c r="P350" s="176"/>
      <c r="Q350" s="435"/>
      <c r="R350" s="176"/>
      <c r="S350" s="176"/>
      <c r="T350" s="176"/>
      <c r="U350" s="176"/>
      <c r="V350" s="176"/>
      <c r="W350" s="176"/>
      <c r="X350" s="176"/>
      <c r="Y350" s="176"/>
      <c r="Z350" s="176"/>
      <c r="AA350" s="176"/>
      <c r="AB350" s="176"/>
      <c r="AC350" s="176"/>
      <c r="AD350" s="176"/>
      <c r="AE350" s="176"/>
      <c r="AF350" s="176"/>
      <c r="AG350" s="176"/>
      <c r="AH350" s="176"/>
      <c r="AI350" s="176"/>
      <c r="AJ350" s="176"/>
      <c r="AK350" s="176"/>
      <c r="AL350" s="176"/>
      <c r="AM350" s="176"/>
      <c r="AN350" s="176"/>
      <c r="AO350" s="176"/>
      <c r="AP350" s="176"/>
      <c r="AQ350" s="176"/>
      <c r="AR350" s="176"/>
      <c r="AS350" s="176"/>
      <c r="AT350" s="176"/>
      <c r="AU350" s="176"/>
      <c r="AV350" s="176"/>
      <c r="AW350" s="176"/>
      <c r="AX350" s="176"/>
      <c r="AY350" s="176"/>
      <c r="AZ350" s="176"/>
      <c r="BA350" s="176"/>
      <c r="BB350" s="176"/>
      <c r="BC350" s="176"/>
      <c r="BD350" s="176"/>
      <c r="BE350" s="176"/>
      <c r="BF350" s="176"/>
      <c r="BG350" s="176"/>
      <c r="BH350" s="176"/>
      <c r="BI350" s="176"/>
      <c r="BJ350" s="176"/>
      <c r="BK350" s="176"/>
      <c r="BL350" s="176"/>
      <c r="BM350" s="176"/>
      <c r="BN350" s="176"/>
      <c r="BO350" s="176"/>
      <c r="BP350" s="176"/>
      <c r="BQ350" s="176"/>
      <c r="BR350" s="176"/>
      <c r="BS350" s="176"/>
      <c r="BT350" s="176"/>
    </row>
    <row r="351">
      <c r="A351" s="176"/>
      <c r="B351" s="176"/>
      <c r="C351" s="176"/>
      <c r="D351" s="176"/>
      <c r="E351" s="176"/>
      <c r="F351" s="176"/>
      <c r="G351" s="176"/>
      <c r="H351" s="176"/>
      <c r="I351" s="176"/>
      <c r="J351" s="176"/>
      <c r="K351" s="176"/>
      <c r="L351" s="176"/>
      <c r="N351" s="176"/>
      <c r="O351" s="176"/>
      <c r="P351" s="176"/>
      <c r="Q351" s="435"/>
      <c r="R351" s="176"/>
      <c r="S351" s="176"/>
      <c r="T351" s="176"/>
      <c r="U351" s="176"/>
      <c r="V351" s="176"/>
      <c r="W351" s="176"/>
      <c r="X351" s="176"/>
      <c r="Y351" s="176"/>
      <c r="Z351" s="176"/>
      <c r="AA351" s="176"/>
      <c r="AB351" s="176"/>
      <c r="AC351" s="176"/>
      <c r="AD351" s="176"/>
      <c r="AE351" s="176"/>
      <c r="AF351" s="176"/>
      <c r="AG351" s="176"/>
      <c r="AH351" s="176"/>
      <c r="AI351" s="176"/>
      <c r="AJ351" s="176"/>
      <c r="AK351" s="176"/>
      <c r="AL351" s="176"/>
      <c r="AM351" s="176"/>
      <c r="AN351" s="176"/>
      <c r="AO351" s="176"/>
      <c r="AP351" s="176"/>
      <c r="AQ351" s="176"/>
      <c r="AR351" s="176"/>
      <c r="AS351" s="176"/>
      <c r="AT351" s="176"/>
      <c r="AU351" s="176"/>
      <c r="AV351" s="176"/>
      <c r="AW351" s="176"/>
      <c r="AX351" s="176"/>
      <c r="AY351" s="176"/>
      <c r="AZ351" s="176"/>
      <c r="BA351" s="176"/>
      <c r="BB351" s="176"/>
      <c r="BC351" s="176"/>
      <c r="BD351" s="176"/>
      <c r="BE351" s="176"/>
      <c r="BF351" s="176"/>
      <c r="BG351" s="176"/>
      <c r="BH351" s="176"/>
      <c r="BI351" s="176"/>
      <c r="BJ351" s="176"/>
      <c r="BK351" s="176"/>
      <c r="BL351" s="176"/>
      <c r="BM351" s="176"/>
      <c r="BN351" s="176"/>
      <c r="BO351" s="176"/>
      <c r="BP351" s="176"/>
      <c r="BQ351" s="176"/>
      <c r="BR351" s="176"/>
      <c r="BS351" s="176"/>
      <c r="BT351" s="176"/>
    </row>
    <row r="352">
      <c r="A352" s="176"/>
      <c r="B352" s="176"/>
      <c r="C352" s="176"/>
      <c r="D352" s="176"/>
      <c r="E352" s="176"/>
      <c r="F352" s="176"/>
      <c r="G352" s="176"/>
      <c r="H352" s="176"/>
      <c r="I352" s="176"/>
      <c r="J352" s="176"/>
      <c r="K352" s="176"/>
      <c r="L352" s="176"/>
      <c r="N352" s="176"/>
      <c r="O352" s="176"/>
      <c r="P352" s="176"/>
      <c r="Q352" s="435"/>
      <c r="R352" s="176"/>
      <c r="S352" s="176"/>
      <c r="T352" s="176"/>
      <c r="U352" s="176"/>
      <c r="V352" s="176"/>
      <c r="W352" s="176"/>
      <c r="X352" s="176"/>
      <c r="Y352" s="176"/>
      <c r="Z352" s="176"/>
      <c r="AA352" s="176"/>
      <c r="AB352" s="176"/>
      <c r="AC352" s="176"/>
      <c r="AD352" s="176"/>
      <c r="AE352" s="176"/>
      <c r="AF352" s="176"/>
      <c r="AG352" s="176"/>
      <c r="AH352" s="176"/>
      <c r="AI352" s="176"/>
      <c r="AJ352" s="176"/>
      <c r="AK352" s="176"/>
      <c r="AL352" s="176"/>
      <c r="AM352" s="176"/>
      <c r="AN352" s="176"/>
      <c r="AO352" s="176"/>
      <c r="AP352" s="176"/>
      <c r="AQ352" s="176"/>
      <c r="AR352" s="176"/>
      <c r="AS352" s="176"/>
      <c r="AT352" s="176"/>
      <c r="AU352" s="176"/>
      <c r="AV352" s="176"/>
      <c r="AW352" s="176"/>
      <c r="AX352" s="176"/>
      <c r="AY352" s="176"/>
      <c r="AZ352" s="176"/>
      <c r="BA352" s="176"/>
      <c r="BB352" s="176"/>
      <c r="BC352" s="176"/>
      <c r="BD352" s="176"/>
      <c r="BE352" s="176"/>
      <c r="BF352" s="176"/>
      <c r="BG352" s="176"/>
      <c r="BH352" s="176"/>
      <c r="BI352" s="176"/>
      <c r="BJ352" s="176"/>
      <c r="BK352" s="176"/>
      <c r="BL352" s="176"/>
      <c r="BM352" s="176"/>
      <c r="BN352" s="176"/>
      <c r="BO352" s="176"/>
      <c r="BP352" s="176"/>
      <c r="BQ352" s="176"/>
      <c r="BR352" s="176"/>
      <c r="BS352" s="176"/>
      <c r="BT352" s="176"/>
    </row>
    <row r="353">
      <c r="A353" s="176"/>
      <c r="B353" s="176"/>
      <c r="C353" s="176"/>
      <c r="D353" s="176"/>
      <c r="E353" s="176"/>
      <c r="F353" s="176"/>
      <c r="G353" s="176"/>
      <c r="H353" s="176"/>
      <c r="I353" s="176"/>
      <c r="J353" s="176"/>
      <c r="K353" s="176"/>
      <c r="L353" s="176"/>
      <c r="N353" s="176"/>
      <c r="O353" s="176"/>
      <c r="P353" s="176"/>
      <c r="Q353" s="435"/>
      <c r="R353" s="176"/>
      <c r="S353" s="176"/>
      <c r="T353" s="176"/>
      <c r="U353" s="176"/>
      <c r="V353" s="176"/>
      <c r="W353" s="176"/>
      <c r="X353" s="176"/>
      <c r="Y353" s="176"/>
      <c r="Z353" s="176"/>
      <c r="AA353" s="176"/>
      <c r="AB353" s="176"/>
      <c r="AC353" s="176"/>
      <c r="AD353" s="176"/>
      <c r="AE353" s="176"/>
      <c r="AF353" s="176"/>
      <c r="AG353" s="176"/>
      <c r="AH353" s="176"/>
      <c r="AI353" s="176"/>
      <c r="AJ353" s="176"/>
      <c r="AK353" s="176"/>
      <c r="AL353" s="176"/>
      <c r="AM353" s="176"/>
      <c r="AN353" s="176"/>
      <c r="AO353" s="176"/>
      <c r="AP353" s="176"/>
      <c r="AQ353" s="176"/>
      <c r="AR353" s="176"/>
      <c r="AS353" s="176"/>
      <c r="AT353" s="176"/>
      <c r="AU353" s="176"/>
      <c r="AV353" s="176"/>
      <c r="AW353" s="176"/>
      <c r="AX353" s="176"/>
      <c r="AY353" s="176"/>
      <c r="AZ353" s="176"/>
      <c r="BA353" s="176"/>
      <c r="BB353" s="176"/>
      <c r="BC353" s="176"/>
      <c r="BD353" s="176"/>
      <c r="BE353" s="176"/>
      <c r="BF353" s="176"/>
      <c r="BG353" s="176"/>
      <c r="BH353" s="176"/>
      <c r="BI353" s="176"/>
      <c r="BJ353" s="176"/>
      <c r="BK353" s="176"/>
      <c r="BL353" s="176"/>
      <c r="BM353" s="176"/>
      <c r="BN353" s="176"/>
      <c r="BO353" s="176"/>
      <c r="BP353" s="176"/>
      <c r="BQ353" s="176"/>
      <c r="BR353" s="176"/>
      <c r="BS353" s="176"/>
      <c r="BT353" s="176"/>
    </row>
    <row r="354">
      <c r="A354" s="176"/>
      <c r="B354" s="176"/>
      <c r="C354" s="176"/>
      <c r="D354" s="176"/>
      <c r="E354" s="176"/>
      <c r="F354" s="176"/>
      <c r="G354" s="176"/>
      <c r="H354" s="176"/>
      <c r="I354" s="176"/>
      <c r="J354" s="176"/>
      <c r="K354" s="176"/>
      <c r="L354" s="176"/>
      <c r="N354" s="176"/>
      <c r="O354" s="176"/>
      <c r="P354" s="176"/>
      <c r="Q354" s="435"/>
      <c r="R354" s="176"/>
      <c r="S354" s="176"/>
      <c r="T354" s="176"/>
      <c r="U354" s="176"/>
      <c r="V354" s="176"/>
      <c r="W354" s="176"/>
      <c r="X354" s="176"/>
      <c r="Y354" s="176"/>
      <c r="Z354" s="176"/>
      <c r="AA354" s="176"/>
      <c r="AB354" s="176"/>
      <c r="AC354" s="176"/>
      <c r="AD354" s="176"/>
      <c r="AE354" s="176"/>
      <c r="AF354" s="176"/>
      <c r="AG354" s="176"/>
      <c r="AH354" s="176"/>
      <c r="AI354" s="176"/>
      <c r="AJ354" s="176"/>
      <c r="AK354" s="176"/>
      <c r="AL354" s="176"/>
      <c r="AM354" s="176"/>
      <c r="AN354" s="176"/>
      <c r="AO354" s="176"/>
      <c r="AP354" s="176"/>
      <c r="AQ354" s="176"/>
      <c r="AR354" s="176"/>
      <c r="AS354" s="176"/>
      <c r="AT354" s="176"/>
      <c r="AU354" s="176"/>
      <c r="AV354" s="176"/>
      <c r="AW354" s="176"/>
      <c r="AX354" s="176"/>
      <c r="AY354" s="176"/>
      <c r="AZ354" s="176"/>
      <c r="BA354" s="176"/>
      <c r="BB354" s="176"/>
      <c r="BC354" s="176"/>
      <c r="BD354" s="176"/>
      <c r="BE354" s="176"/>
      <c r="BF354" s="176"/>
      <c r="BG354" s="176"/>
      <c r="BH354" s="176"/>
      <c r="BI354" s="176"/>
      <c r="BJ354" s="176"/>
      <c r="BK354" s="176"/>
      <c r="BL354" s="176"/>
      <c r="BM354" s="176"/>
      <c r="BN354" s="176"/>
      <c r="BO354" s="176"/>
      <c r="BP354" s="176"/>
      <c r="BQ354" s="176"/>
      <c r="BR354" s="176"/>
      <c r="BS354" s="176"/>
      <c r="BT354" s="176"/>
    </row>
    <row r="355">
      <c r="A355" s="176"/>
      <c r="B355" s="176"/>
      <c r="C355" s="176"/>
      <c r="D355" s="176"/>
      <c r="E355" s="176"/>
      <c r="F355" s="176"/>
      <c r="G355" s="176"/>
      <c r="H355" s="176"/>
      <c r="I355" s="176"/>
      <c r="J355" s="176"/>
      <c r="K355" s="176"/>
      <c r="L355" s="176"/>
      <c r="N355" s="176"/>
      <c r="O355" s="176"/>
      <c r="P355" s="176"/>
      <c r="Q355" s="435"/>
      <c r="R355" s="176"/>
      <c r="S355" s="176"/>
      <c r="T355" s="176"/>
      <c r="U355" s="176"/>
      <c r="V355" s="176"/>
      <c r="W355" s="176"/>
      <c r="X355" s="176"/>
      <c r="Y355" s="176"/>
      <c r="Z355" s="176"/>
      <c r="AA355" s="176"/>
      <c r="AB355" s="176"/>
      <c r="AC355" s="176"/>
      <c r="AD355" s="176"/>
      <c r="AE355" s="176"/>
      <c r="AF355" s="176"/>
      <c r="AG355" s="176"/>
      <c r="AH355" s="176"/>
      <c r="AI355" s="176"/>
      <c r="AJ355" s="176"/>
      <c r="AK355" s="176"/>
      <c r="AL355" s="176"/>
      <c r="AM355" s="176"/>
      <c r="AN355" s="176"/>
      <c r="AO355" s="176"/>
      <c r="AP355" s="176"/>
      <c r="AQ355" s="176"/>
      <c r="AR355" s="176"/>
      <c r="AS355" s="176"/>
      <c r="AT355" s="176"/>
      <c r="AU355" s="176"/>
      <c r="AV355" s="176"/>
      <c r="AW355" s="176"/>
      <c r="AX355" s="176"/>
      <c r="AY355" s="176"/>
      <c r="AZ355" s="176"/>
      <c r="BA355" s="176"/>
      <c r="BB355" s="176"/>
      <c r="BC355" s="176"/>
      <c r="BD355" s="176"/>
      <c r="BE355" s="176"/>
      <c r="BF355" s="176"/>
      <c r="BG355" s="176"/>
      <c r="BH355" s="176"/>
      <c r="BI355" s="176"/>
      <c r="BJ355" s="176"/>
      <c r="BK355" s="176"/>
      <c r="BL355" s="176"/>
      <c r="BM355" s="176"/>
      <c r="BN355" s="176"/>
      <c r="BO355" s="176"/>
      <c r="BP355" s="176"/>
      <c r="BQ355" s="176"/>
      <c r="BR355" s="176"/>
      <c r="BS355" s="176"/>
      <c r="BT355" s="176"/>
    </row>
    <row r="356">
      <c r="A356" s="176"/>
      <c r="B356" s="176"/>
      <c r="C356" s="176"/>
      <c r="D356" s="176"/>
      <c r="E356" s="176"/>
      <c r="F356" s="176"/>
      <c r="G356" s="176"/>
      <c r="H356" s="176"/>
      <c r="I356" s="176"/>
      <c r="J356" s="176"/>
      <c r="K356" s="176"/>
      <c r="L356" s="176"/>
      <c r="N356" s="176"/>
      <c r="O356" s="176"/>
      <c r="P356" s="176"/>
      <c r="Q356" s="435"/>
      <c r="R356" s="176"/>
      <c r="S356" s="176"/>
      <c r="T356" s="176"/>
      <c r="U356" s="176"/>
      <c r="V356" s="176"/>
      <c r="W356" s="176"/>
      <c r="X356" s="176"/>
      <c r="Y356" s="176"/>
      <c r="Z356" s="176"/>
      <c r="AA356" s="176"/>
      <c r="AB356" s="176"/>
      <c r="AC356" s="176"/>
      <c r="AD356" s="176"/>
      <c r="AE356" s="176"/>
      <c r="AF356" s="176"/>
      <c r="AG356" s="176"/>
      <c r="AH356" s="176"/>
      <c r="AI356" s="176"/>
      <c r="AJ356" s="176"/>
      <c r="AK356" s="176"/>
      <c r="AL356" s="176"/>
      <c r="AM356" s="176"/>
      <c r="AN356" s="176"/>
      <c r="AO356" s="176"/>
      <c r="AP356" s="176"/>
      <c r="AQ356" s="176"/>
      <c r="AR356" s="176"/>
      <c r="AS356" s="176"/>
      <c r="AT356" s="176"/>
      <c r="AU356" s="176"/>
      <c r="AV356" s="176"/>
      <c r="AW356" s="176"/>
      <c r="AX356" s="176"/>
      <c r="AY356" s="176"/>
      <c r="AZ356" s="176"/>
      <c r="BA356" s="176"/>
      <c r="BB356" s="176"/>
      <c r="BC356" s="176"/>
      <c r="BD356" s="176"/>
      <c r="BE356" s="176"/>
      <c r="BF356" s="176"/>
      <c r="BG356" s="176"/>
      <c r="BH356" s="176"/>
      <c r="BI356" s="176"/>
      <c r="BJ356" s="176"/>
      <c r="BK356" s="176"/>
      <c r="BL356" s="176"/>
      <c r="BM356" s="176"/>
      <c r="BN356" s="176"/>
      <c r="BO356" s="176"/>
      <c r="BP356" s="176"/>
      <c r="BQ356" s="176"/>
      <c r="BR356" s="176"/>
      <c r="BS356" s="176"/>
      <c r="BT356" s="176"/>
    </row>
    <row r="357">
      <c r="A357" s="176"/>
      <c r="B357" s="176"/>
      <c r="C357" s="176"/>
      <c r="D357" s="176"/>
      <c r="E357" s="176"/>
      <c r="F357" s="176"/>
      <c r="G357" s="176"/>
      <c r="H357" s="176"/>
      <c r="I357" s="176"/>
      <c r="J357" s="176"/>
      <c r="K357" s="176"/>
      <c r="L357" s="176"/>
      <c r="N357" s="176"/>
      <c r="O357" s="176"/>
      <c r="P357" s="176"/>
      <c r="Q357" s="435"/>
      <c r="R357" s="176"/>
      <c r="S357" s="176"/>
      <c r="T357" s="176"/>
      <c r="U357" s="176"/>
      <c r="V357" s="176"/>
      <c r="W357" s="176"/>
      <c r="X357" s="176"/>
      <c r="Y357" s="176"/>
      <c r="Z357" s="176"/>
      <c r="AA357" s="176"/>
      <c r="AB357" s="176"/>
      <c r="AC357" s="176"/>
      <c r="AD357" s="176"/>
      <c r="AE357" s="176"/>
      <c r="AF357" s="176"/>
      <c r="AG357" s="176"/>
      <c r="AH357" s="176"/>
      <c r="AI357" s="176"/>
      <c r="AJ357" s="176"/>
      <c r="AK357" s="176"/>
      <c r="AL357" s="176"/>
      <c r="AM357" s="176"/>
      <c r="AN357" s="176"/>
      <c r="AO357" s="176"/>
      <c r="AP357" s="176"/>
      <c r="AQ357" s="176"/>
      <c r="AR357" s="176"/>
      <c r="AS357" s="176"/>
      <c r="AT357" s="176"/>
      <c r="AU357" s="176"/>
      <c r="AV357" s="176"/>
      <c r="AW357" s="176"/>
      <c r="AX357" s="176"/>
      <c r="AY357" s="176"/>
      <c r="AZ357" s="176"/>
      <c r="BA357" s="176"/>
      <c r="BB357" s="176"/>
      <c r="BC357" s="176"/>
      <c r="BD357" s="176"/>
      <c r="BE357" s="176"/>
      <c r="BF357" s="176"/>
      <c r="BG357" s="176"/>
      <c r="BH357" s="176"/>
      <c r="BI357" s="176"/>
      <c r="BJ357" s="176"/>
      <c r="BK357" s="176"/>
      <c r="BL357" s="176"/>
      <c r="BM357" s="176"/>
      <c r="BN357" s="176"/>
      <c r="BO357" s="176"/>
      <c r="BP357" s="176"/>
      <c r="BQ357" s="176"/>
      <c r="BR357" s="176"/>
      <c r="BS357" s="176"/>
      <c r="BT357" s="176"/>
    </row>
    <row r="358">
      <c r="A358" s="176"/>
      <c r="B358" s="176"/>
      <c r="C358" s="176"/>
      <c r="D358" s="176"/>
      <c r="E358" s="176"/>
      <c r="F358" s="176"/>
      <c r="G358" s="176"/>
      <c r="H358" s="176"/>
      <c r="I358" s="176"/>
      <c r="J358" s="176"/>
      <c r="K358" s="176"/>
      <c r="L358" s="176"/>
      <c r="N358" s="176"/>
      <c r="O358" s="176"/>
      <c r="P358" s="176"/>
      <c r="Q358" s="435"/>
      <c r="R358" s="176"/>
      <c r="S358" s="176"/>
      <c r="T358" s="176"/>
      <c r="U358" s="176"/>
      <c r="V358" s="176"/>
      <c r="W358" s="176"/>
      <c r="X358" s="176"/>
      <c r="Y358" s="176"/>
      <c r="Z358" s="176"/>
      <c r="AA358" s="176"/>
      <c r="AB358" s="176"/>
      <c r="AC358" s="176"/>
      <c r="AD358" s="176"/>
      <c r="AE358" s="176"/>
      <c r="AF358" s="176"/>
      <c r="AG358" s="176"/>
      <c r="AH358" s="176"/>
      <c r="AI358" s="176"/>
      <c r="AJ358" s="176"/>
      <c r="AK358" s="176"/>
      <c r="AL358" s="176"/>
      <c r="AM358" s="176"/>
      <c r="AN358" s="176"/>
      <c r="AO358" s="176"/>
      <c r="AP358" s="176"/>
      <c r="AQ358" s="176"/>
      <c r="AR358" s="176"/>
      <c r="AS358" s="176"/>
      <c r="AT358" s="176"/>
      <c r="AU358" s="176"/>
      <c r="AV358" s="176"/>
      <c r="AW358" s="176"/>
      <c r="AX358" s="176"/>
      <c r="AY358" s="176"/>
      <c r="AZ358" s="176"/>
      <c r="BA358" s="176"/>
      <c r="BB358" s="176"/>
      <c r="BC358" s="176"/>
      <c r="BD358" s="176"/>
      <c r="BE358" s="176"/>
      <c r="BF358" s="176"/>
      <c r="BG358" s="176"/>
      <c r="BH358" s="176"/>
      <c r="BI358" s="176"/>
      <c r="BJ358" s="176"/>
      <c r="BK358" s="176"/>
      <c r="BL358" s="176"/>
      <c r="BM358" s="176"/>
      <c r="BN358" s="176"/>
      <c r="BO358" s="176"/>
      <c r="BP358" s="176"/>
      <c r="BQ358" s="176"/>
      <c r="BR358" s="176"/>
      <c r="BS358" s="176"/>
      <c r="BT358" s="176"/>
    </row>
    <row r="359">
      <c r="A359" s="176"/>
      <c r="B359" s="176"/>
      <c r="C359" s="176"/>
      <c r="D359" s="176"/>
      <c r="E359" s="176"/>
      <c r="F359" s="176"/>
      <c r="G359" s="176"/>
      <c r="H359" s="176"/>
      <c r="I359" s="176"/>
      <c r="J359" s="176"/>
      <c r="K359" s="176"/>
      <c r="L359" s="176"/>
      <c r="N359" s="176"/>
      <c r="O359" s="176"/>
      <c r="P359" s="176"/>
      <c r="Q359" s="435"/>
      <c r="R359" s="176"/>
      <c r="S359" s="176"/>
      <c r="T359" s="176"/>
      <c r="U359" s="176"/>
      <c r="V359" s="176"/>
      <c r="W359" s="176"/>
      <c r="X359" s="176"/>
      <c r="Y359" s="176"/>
      <c r="Z359" s="176"/>
      <c r="AA359" s="176"/>
      <c r="AB359" s="176"/>
      <c r="AC359" s="176"/>
      <c r="AD359" s="176"/>
      <c r="AE359" s="176"/>
      <c r="AF359" s="176"/>
      <c r="AG359" s="176"/>
      <c r="AH359" s="176"/>
      <c r="AI359" s="176"/>
      <c r="AJ359" s="176"/>
      <c r="AK359" s="176"/>
      <c r="AL359" s="176"/>
      <c r="AM359" s="176"/>
      <c r="AN359" s="176"/>
      <c r="AO359" s="176"/>
      <c r="AP359" s="176"/>
      <c r="AQ359" s="176"/>
      <c r="AR359" s="176"/>
      <c r="AS359" s="176"/>
      <c r="AT359" s="176"/>
      <c r="AU359" s="176"/>
      <c r="AV359" s="176"/>
      <c r="AW359" s="176"/>
      <c r="AX359" s="176"/>
      <c r="AY359" s="176"/>
      <c r="AZ359" s="176"/>
      <c r="BA359" s="176"/>
      <c r="BB359" s="176"/>
      <c r="BC359" s="176"/>
      <c r="BD359" s="176"/>
      <c r="BE359" s="176"/>
      <c r="BF359" s="176"/>
      <c r="BG359" s="176"/>
      <c r="BH359" s="176"/>
      <c r="BI359" s="176"/>
      <c r="BJ359" s="176"/>
      <c r="BK359" s="176"/>
      <c r="BL359" s="176"/>
      <c r="BM359" s="176"/>
      <c r="BN359" s="176"/>
      <c r="BO359" s="176"/>
      <c r="BP359" s="176"/>
      <c r="BQ359" s="176"/>
      <c r="BR359" s="176"/>
      <c r="BS359" s="176"/>
      <c r="BT359" s="176"/>
    </row>
    <row r="360">
      <c r="A360" s="176"/>
      <c r="B360" s="176"/>
      <c r="C360" s="176"/>
      <c r="D360" s="176"/>
      <c r="E360" s="176"/>
      <c r="F360" s="176"/>
      <c r="G360" s="176"/>
      <c r="H360" s="176"/>
      <c r="I360" s="176"/>
      <c r="J360" s="176"/>
      <c r="K360" s="176"/>
      <c r="L360" s="176"/>
      <c r="N360" s="176"/>
      <c r="O360" s="176"/>
      <c r="P360" s="176"/>
      <c r="Q360" s="435"/>
      <c r="R360" s="176"/>
      <c r="S360" s="176"/>
      <c r="T360" s="176"/>
      <c r="U360" s="176"/>
      <c r="V360" s="176"/>
      <c r="W360" s="176"/>
      <c r="X360" s="176"/>
      <c r="Y360" s="176"/>
      <c r="Z360" s="176"/>
      <c r="AA360" s="176"/>
      <c r="AB360" s="176"/>
      <c r="AC360" s="176"/>
      <c r="AD360" s="176"/>
      <c r="AE360" s="176"/>
      <c r="AF360" s="176"/>
      <c r="AG360" s="176"/>
      <c r="AH360" s="176"/>
      <c r="AI360" s="176"/>
      <c r="AJ360" s="176"/>
      <c r="AK360" s="176"/>
      <c r="AL360" s="176"/>
      <c r="AM360" s="176"/>
      <c r="AN360" s="176"/>
      <c r="AO360" s="176"/>
      <c r="AP360" s="176"/>
      <c r="AQ360" s="176"/>
      <c r="AR360" s="176"/>
      <c r="AS360" s="176"/>
      <c r="AT360" s="176"/>
      <c r="AU360" s="176"/>
      <c r="AV360" s="176"/>
      <c r="AW360" s="176"/>
      <c r="AX360" s="176"/>
      <c r="AY360" s="176"/>
      <c r="AZ360" s="176"/>
      <c r="BA360" s="176"/>
      <c r="BB360" s="176"/>
      <c r="BC360" s="176"/>
      <c r="BD360" s="176"/>
      <c r="BE360" s="176"/>
      <c r="BF360" s="176"/>
      <c r="BG360" s="176"/>
      <c r="BH360" s="176"/>
      <c r="BI360" s="176"/>
      <c r="BJ360" s="176"/>
      <c r="BK360" s="176"/>
      <c r="BL360" s="176"/>
      <c r="BM360" s="176"/>
      <c r="BN360" s="176"/>
      <c r="BO360" s="176"/>
      <c r="BP360" s="176"/>
      <c r="BQ360" s="176"/>
      <c r="BR360" s="176"/>
      <c r="BS360" s="176"/>
      <c r="BT360" s="176"/>
    </row>
    <row r="361">
      <c r="A361" s="176"/>
      <c r="B361" s="176"/>
      <c r="C361" s="176"/>
      <c r="D361" s="176"/>
      <c r="E361" s="176"/>
      <c r="F361" s="176"/>
      <c r="G361" s="176"/>
      <c r="H361" s="176"/>
      <c r="I361" s="176"/>
      <c r="J361" s="176"/>
      <c r="K361" s="176"/>
      <c r="L361" s="176"/>
      <c r="N361" s="176"/>
      <c r="O361" s="176"/>
      <c r="P361" s="176"/>
      <c r="Q361" s="435"/>
      <c r="R361" s="176"/>
      <c r="S361" s="176"/>
      <c r="T361" s="176"/>
      <c r="U361" s="176"/>
      <c r="V361" s="176"/>
      <c r="W361" s="176"/>
      <c r="X361" s="176"/>
      <c r="Y361" s="176"/>
      <c r="Z361" s="176"/>
      <c r="AA361" s="176"/>
      <c r="AB361" s="176"/>
      <c r="AC361" s="176"/>
      <c r="AD361" s="176"/>
      <c r="AE361" s="176"/>
      <c r="AF361" s="176"/>
      <c r="AG361" s="176"/>
      <c r="AH361" s="176"/>
      <c r="AI361" s="176"/>
      <c r="AJ361" s="176"/>
      <c r="AK361" s="176"/>
      <c r="AL361" s="176"/>
      <c r="AM361" s="176"/>
      <c r="AN361" s="176"/>
      <c r="AO361" s="176"/>
      <c r="AP361" s="176"/>
      <c r="AQ361" s="176"/>
      <c r="AR361" s="176"/>
      <c r="AS361" s="176"/>
      <c r="AT361" s="176"/>
      <c r="AU361" s="176"/>
      <c r="AV361" s="176"/>
      <c r="AW361" s="176"/>
      <c r="AX361" s="176"/>
      <c r="AY361" s="176"/>
      <c r="AZ361" s="176"/>
      <c r="BA361" s="176"/>
      <c r="BB361" s="176"/>
      <c r="BC361" s="176"/>
      <c r="BD361" s="176"/>
      <c r="BE361" s="176"/>
      <c r="BF361" s="176"/>
      <c r="BG361" s="176"/>
      <c r="BH361" s="176"/>
      <c r="BI361" s="176"/>
      <c r="BJ361" s="176"/>
      <c r="BK361" s="176"/>
      <c r="BL361" s="176"/>
      <c r="BM361" s="176"/>
      <c r="BN361" s="176"/>
      <c r="BO361" s="176"/>
      <c r="BP361" s="176"/>
      <c r="BQ361" s="176"/>
      <c r="BR361" s="176"/>
      <c r="BS361" s="176"/>
      <c r="BT361" s="176"/>
    </row>
    <row r="362">
      <c r="A362" s="176"/>
      <c r="B362" s="176"/>
      <c r="C362" s="176"/>
      <c r="D362" s="176"/>
      <c r="E362" s="176"/>
      <c r="F362" s="176"/>
      <c r="G362" s="176"/>
      <c r="H362" s="176"/>
      <c r="I362" s="176"/>
      <c r="J362" s="176"/>
      <c r="K362" s="176"/>
      <c r="L362" s="176"/>
      <c r="N362" s="176"/>
      <c r="O362" s="176"/>
      <c r="P362" s="176"/>
      <c r="Q362" s="435"/>
      <c r="R362" s="176"/>
      <c r="S362" s="176"/>
      <c r="T362" s="176"/>
      <c r="U362" s="176"/>
      <c r="V362" s="176"/>
      <c r="W362" s="176"/>
      <c r="X362" s="176"/>
      <c r="Y362" s="176"/>
      <c r="Z362" s="176"/>
      <c r="AA362" s="176"/>
      <c r="AB362" s="176"/>
      <c r="AC362" s="176"/>
      <c r="AD362" s="176"/>
      <c r="AE362" s="176"/>
      <c r="AF362" s="176"/>
      <c r="AG362" s="176"/>
      <c r="AH362" s="176"/>
      <c r="AI362" s="176"/>
      <c r="AJ362" s="176"/>
      <c r="AK362" s="176"/>
      <c r="AL362" s="176"/>
      <c r="AM362" s="176"/>
      <c r="AN362" s="176"/>
      <c r="AO362" s="176"/>
      <c r="AP362" s="176"/>
      <c r="AQ362" s="176"/>
      <c r="AR362" s="176"/>
      <c r="AS362" s="176"/>
      <c r="AT362" s="176"/>
      <c r="AU362" s="176"/>
      <c r="AV362" s="176"/>
      <c r="AW362" s="176"/>
      <c r="AX362" s="176"/>
      <c r="AY362" s="176"/>
      <c r="AZ362" s="176"/>
      <c r="BA362" s="176"/>
      <c r="BB362" s="176"/>
      <c r="BC362" s="176"/>
      <c r="BD362" s="176"/>
      <c r="BE362" s="176"/>
      <c r="BF362" s="176"/>
      <c r="BG362" s="176"/>
      <c r="BH362" s="176"/>
      <c r="BI362" s="176"/>
      <c r="BJ362" s="176"/>
      <c r="BK362" s="176"/>
      <c r="BL362" s="176"/>
      <c r="BM362" s="176"/>
      <c r="BN362" s="176"/>
      <c r="BO362" s="176"/>
      <c r="BP362" s="176"/>
      <c r="BQ362" s="176"/>
      <c r="BR362" s="176"/>
      <c r="BS362" s="176"/>
      <c r="BT362" s="176"/>
    </row>
    <row r="363">
      <c r="A363" s="176"/>
      <c r="B363" s="176"/>
      <c r="C363" s="176"/>
      <c r="D363" s="176"/>
      <c r="E363" s="176"/>
      <c r="F363" s="176"/>
      <c r="G363" s="176"/>
      <c r="H363" s="176"/>
      <c r="I363" s="176"/>
      <c r="J363" s="176"/>
      <c r="K363" s="176"/>
      <c r="L363" s="176"/>
      <c r="N363" s="176"/>
      <c r="O363" s="176"/>
      <c r="P363" s="176"/>
      <c r="Q363" s="435"/>
      <c r="R363" s="176"/>
      <c r="S363" s="176"/>
      <c r="T363" s="176"/>
      <c r="U363" s="176"/>
      <c r="V363" s="176"/>
      <c r="W363" s="176"/>
      <c r="X363" s="176"/>
      <c r="Y363" s="176"/>
      <c r="Z363" s="176"/>
      <c r="AA363" s="176"/>
      <c r="AB363" s="176"/>
      <c r="AC363" s="176"/>
      <c r="AD363" s="176"/>
      <c r="AE363" s="176"/>
      <c r="AF363" s="176"/>
      <c r="AG363" s="176"/>
      <c r="AH363" s="176"/>
      <c r="AI363" s="176"/>
      <c r="AJ363" s="176"/>
      <c r="AK363" s="176"/>
      <c r="AL363" s="176"/>
      <c r="AM363" s="176"/>
      <c r="AN363" s="176"/>
      <c r="AO363" s="176"/>
      <c r="AP363" s="176"/>
      <c r="AQ363" s="176"/>
      <c r="AR363" s="176"/>
      <c r="AS363" s="176"/>
      <c r="AT363" s="176"/>
      <c r="AU363" s="176"/>
      <c r="AV363" s="176"/>
      <c r="AW363" s="176"/>
      <c r="AX363" s="176"/>
      <c r="AY363" s="176"/>
      <c r="AZ363" s="176"/>
      <c r="BA363" s="176"/>
      <c r="BB363" s="176"/>
      <c r="BC363" s="176"/>
      <c r="BD363" s="176"/>
      <c r="BE363" s="176"/>
      <c r="BF363" s="176"/>
      <c r="BG363" s="176"/>
      <c r="BH363" s="176"/>
      <c r="BI363" s="176"/>
      <c r="BJ363" s="176"/>
      <c r="BK363" s="176"/>
      <c r="BL363" s="176"/>
      <c r="BM363" s="176"/>
      <c r="BN363" s="176"/>
      <c r="BO363" s="176"/>
      <c r="BP363" s="176"/>
      <c r="BQ363" s="176"/>
      <c r="BR363" s="176"/>
      <c r="BS363" s="176"/>
      <c r="BT363" s="176"/>
    </row>
    <row r="364">
      <c r="A364" s="176"/>
      <c r="B364" s="176"/>
      <c r="C364" s="176"/>
      <c r="D364" s="176"/>
      <c r="E364" s="176"/>
      <c r="F364" s="176"/>
      <c r="G364" s="176"/>
      <c r="H364" s="176"/>
      <c r="I364" s="176"/>
      <c r="J364" s="176"/>
      <c r="K364" s="176"/>
      <c r="L364" s="176"/>
      <c r="N364" s="176"/>
      <c r="O364" s="176"/>
      <c r="P364" s="176"/>
      <c r="Q364" s="435"/>
      <c r="R364" s="176"/>
      <c r="S364" s="176"/>
      <c r="T364" s="176"/>
      <c r="U364" s="176"/>
      <c r="V364" s="176"/>
      <c r="W364" s="176"/>
      <c r="X364" s="176"/>
      <c r="Y364" s="176"/>
      <c r="Z364" s="176"/>
      <c r="AA364" s="176"/>
      <c r="AB364" s="176"/>
      <c r="AC364" s="176"/>
      <c r="AD364" s="176"/>
      <c r="AE364" s="176"/>
      <c r="AF364" s="176"/>
      <c r="AG364" s="176"/>
      <c r="AH364" s="176"/>
      <c r="AI364" s="176"/>
      <c r="AJ364" s="176"/>
      <c r="AK364" s="176"/>
      <c r="AL364" s="176"/>
      <c r="AM364" s="176"/>
      <c r="AN364" s="176"/>
      <c r="AO364" s="176"/>
      <c r="AP364" s="176"/>
      <c r="AQ364" s="176"/>
      <c r="AR364" s="176"/>
      <c r="AS364" s="176"/>
      <c r="AT364" s="176"/>
      <c r="AU364" s="176"/>
      <c r="AV364" s="176"/>
      <c r="AW364" s="176"/>
      <c r="AX364" s="176"/>
      <c r="AY364" s="176"/>
      <c r="AZ364" s="176"/>
      <c r="BA364" s="176"/>
      <c r="BB364" s="176"/>
      <c r="BC364" s="176"/>
      <c r="BD364" s="176"/>
      <c r="BE364" s="176"/>
      <c r="BF364" s="176"/>
      <c r="BG364" s="176"/>
      <c r="BH364" s="176"/>
      <c r="BI364" s="176"/>
      <c r="BJ364" s="176"/>
      <c r="BK364" s="176"/>
      <c r="BL364" s="176"/>
      <c r="BM364" s="176"/>
      <c r="BN364" s="176"/>
      <c r="BO364" s="176"/>
      <c r="BP364" s="176"/>
      <c r="BQ364" s="176"/>
      <c r="BR364" s="176"/>
      <c r="BS364" s="176"/>
      <c r="BT364" s="176"/>
    </row>
    <row r="365">
      <c r="A365" s="176"/>
      <c r="B365" s="176"/>
      <c r="C365" s="176"/>
      <c r="D365" s="176"/>
      <c r="E365" s="176"/>
      <c r="F365" s="176"/>
      <c r="G365" s="176"/>
      <c r="H365" s="176"/>
      <c r="I365" s="176"/>
      <c r="J365" s="176"/>
      <c r="K365" s="176"/>
      <c r="L365" s="176"/>
      <c r="N365" s="176"/>
      <c r="O365" s="176"/>
      <c r="P365" s="176"/>
      <c r="Q365" s="435"/>
      <c r="R365" s="176"/>
      <c r="S365" s="176"/>
      <c r="T365" s="176"/>
      <c r="U365" s="176"/>
      <c r="V365" s="176"/>
      <c r="W365" s="176"/>
      <c r="X365" s="176"/>
      <c r="Y365" s="176"/>
      <c r="Z365" s="176"/>
      <c r="AA365" s="176"/>
      <c r="AB365" s="176"/>
      <c r="AC365" s="176"/>
      <c r="AD365" s="176"/>
      <c r="AE365" s="176"/>
      <c r="AF365" s="176"/>
      <c r="AG365" s="176"/>
      <c r="AH365" s="176"/>
      <c r="AI365" s="176"/>
      <c r="AJ365" s="176"/>
      <c r="AK365" s="176"/>
      <c r="AL365" s="176"/>
      <c r="AM365" s="176"/>
      <c r="AN365" s="176"/>
      <c r="AO365" s="176"/>
      <c r="AP365" s="176"/>
      <c r="AQ365" s="176"/>
      <c r="AR365" s="176"/>
      <c r="AS365" s="176"/>
      <c r="AT365" s="176"/>
      <c r="AU365" s="176"/>
      <c r="AV365" s="176"/>
      <c r="AW365" s="176"/>
      <c r="AX365" s="176"/>
      <c r="AY365" s="176"/>
      <c r="AZ365" s="176"/>
      <c r="BA365" s="176"/>
      <c r="BB365" s="176"/>
      <c r="BC365" s="176"/>
      <c r="BD365" s="176"/>
      <c r="BE365" s="176"/>
      <c r="BF365" s="176"/>
      <c r="BG365" s="176"/>
      <c r="BH365" s="176"/>
      <c r="BI365" s="176"/>
      <c r="BJ365" s="176"/>
      <c r="BK365" s="176"/>
      <c r="BL365" s="176"/>
      <c r="BM365" s="176"/>
      <c r="BN365" s="176"/>
      <c r="BO365" s="176"/>
      <c r="BP365" s="176"/>
      <c r="BQ365" s="176"/>
      <c r="BR365" s="176"/>
      <c r="BS365" s="176"/>
      <c r="BT365" s="176"/>
    </row>
    <row r="366">
      <c r="A366" s="176"/>
      <c r="B366" s="176"/>
      <c r="C366" s="176"/>
      <c r="D366" s="176"/>
      <c r="E366" s="176"/>
      <c r="F366" s="176"/>
      <c r="G366" s="176"/>
      <c r="H366" s="176"/>
      <c r="I366" s="176"/>
      <c r="J366" s="176"/>
      <c r="K366" s="176"/>
      <c r="L366" s="176"/>
      <c r="N366" s="176"/>
      <c r="O366" s="176"/>
      <c r="P366" s="176"/>
      <c r="Q366" s="435"/>
      <c r="R366" s="176"/>
      <c r="S366" s="176"/>
      <c r="T366" s="176"/>
      <c r="U366" s="176"/>
      <c r="V366" s="176"/>
      <c r="W366" s="176"/>
      <c r="X366" s="176"/>
      <c r="Y366" s="176"/>
      <c r="Z366" s="176"/>
      <c r="AA366" s="176"/>
      <c r="AB366" s="176"/>
      <c r="AC366" s="176"/>
      <c r="AD366" s="176"/>
      <c r="AE366" s="176"/>
      <c r="AF366" s="176"/>
      <c r="AG366" s="176"/>
      <c r="AH366" s="176"/>
      <c r="AI366" s="176"/>
      <c r="AJ366" s="176"/>
      <c r="AK366" s="176"/>
      <c r="AL366" s="176"/>
      <c r="AM366" s="176"/>
      <c r="AN366" s="176"/>
      <c r="AO366" s="176"/>
      <c r="AP366" s="176"/>
      <c r="AQ366" s="176"/>
      <c r="AR366" s="176"/>
      <c r="AS366" s="176"/>
      <c r="AT366" s="176"/>
      <c r="AU366" s="176"/>
      <c r="AV366" s="176"/>
      <c r="AW366" s="176"/>
      <c r="AX366" s="176"/>
      <c r="AY366" s="176"/>
      <c r="AZ366" s="176"/>
      <c r="BA366" s="176"/>
      <c r="BB366" s="176"/>
      <c r="BC366" s="176"/>
      <c r="BD366" s="176"/>
      <c r="BE366" s="176"/>
      <c r="BF366" s="176"/>
      <c r="BG366" s="176"/>
      <c r="BH366" s="176"/>
      <c r="BI366" s="176"/>
      <c r="BJ366" s="176"/>
      <c r="BK366" s="176"/>
      <c r="BL366" s="176"/>
      <c r="BM366" s="176"/>
      <c r="BN366" s="176"/>
      <c r="BO366" s="176"/>
      <c r="BP366" s="176"/>
      <c r="BQ366" s="176"/>
      <c r="BR366" s="176"/>
      <c r="BS366" s="176"/>
      <c r="BT366" s="176"/>
    </row>
    <row r="367">
      <c r="A367" s="176"/>
      <c r="B367" s="176"/>
      <c r="C367" s="176"/>
      <c r="D367" s="176"/>
      <c r="E367" s="176"/>
      <c r="F367" s="176"/>
      <c r="G367" s="176"/>
      <c r="H367" s="176"/>
      <c r="I367" s="176"/>
      <c r="J367" s="176"/>
      <c r="K367" s="176"/>
      <c r="L367" s="176"/>
      <c r="N367" s="176"/>
      <c r="O367" s="176"/>
      <c r="P367" s="176"/>
      <c r="Q367" s="435"/>
      <c r="R367" s="176"/>
      <c r="S367" s="176"/>
      <c r="T367" s="176"/>
      <c r="U367" s="176"/>
      <c r="V367" s="176"/>
      <c r="W367" s="176"/>
      <c r="X367" s="176"/>
      <c r="Y367" s="176"/>
      <c r="Z367" s="176"/>
      <c r="AA367" s="176"/>
      <c r="AB367" s="176"/>
      <c r="AC367" s="176"/>
      <c r="AD367" s="176"/>
      <c r="AE367" s="176"/>
      <c r="AF367" s="176"/>
      <c r="AG367" s="176"/>
      <c r="AH367" s="176"/>
      <c r="AI367" s="176"/>
      <c r="AJ367" s="176"/>
      <c r="AK367" s="176"/>
      <c r="AL367" s="176"/>
      <c r="AM367" s="176"/>
      <c r="AN367" s="176"/>
      <c r="AO367" s="176"/>
      <c r="AP367" s="176"/>
      <c r="AQ367" s="176"/>
      <c r="AR367" s="176"/>
      <c r="AS367" s="176"/>
      <c r="AT367" s="176"/>
      <c r="AU367" s="176"/>
      <c r="AV367" s="176"/>
      <c r="AW367" s="176"/>
      <c r="AX367" s="176"/>
      <c r="AY367" s="176"/>
      <c r="AZ367" s="176"/>
      <c r="BA367" s="176"/>
      <c r="BB367" s="176"/>
      <c r="BC367" s="176"/>
      <c r="BD367" s="176"/>
      <c r="BE367" s="176"/>
      <c r="BF367" s="176"/>
      <c r="BG367" s="176"/>
      <c r="BH367" s="176"/>
      <c r="BI367" s="176"/>
      <c r="BJ367" s="176"/>
      <c r="BK367" s="176"/>
      <c r="BL367" s="176"/>
      <c r="BM367" s="176"/>
      <c r="BN367" s="176"/>
      <c r="BO367" s="176"/>
      <c r="BP367" s="176"/>
      <c r="BQ367" s="176"/>
      <c r="BR367" s="176"/>
      <c r="BS367" s="176"/>
      <c r="BT367" s="176"/>
    </row>
    <row r="368">
      <c r="A368" s="176"/>
      <c r="B368" s="176"/>
      <c r="C368" s="176"/>
      <c r="D368" s="176"/>
      <c r="E368" s="176"/>
      <c r="F368" s="176"/>
      <c r="G368" s="176"/>
      <c r="H368" s="176"/>
      <c r="I368" s="176"/>
      <c r="J368" s="176"/>
      <c r="K368" s="176"/>
      <c r="L368" s="176"/>
      <c r="N368" s="176"/>
      <c r="O368" s="176"/>
      <c r="P368" s="176"/>
      <c r="Q368" s="435"/>
      <c r="R368" s="176"/>
      <c r="S368" s="176"/>
      <c r="T368" s="176"/>
      <c r="U368" s="176"/>
      <c r="V368" s="176"/>
      <c r="W368" s="176"/>
      <c r="X368" s="176"/>
      <c r="Y368" s="176"/>
      <c r="Z368" s="176"/>
      <c r="AA368" s="176"/>
      <c r="AB368" s="176"/>
      <c r="AC368" s="176"/>
      <c r="AD368" s="176"/>
      <c r="AE368" s="176"/>
      <c r="AF368" s="176"/>
      <c r="AG368" s="176"/>
      <c r="AH368" s="176"/>
      <c r="AI368" s="176"/>
      <c r="AJ368" s="176"/>
      <c r="AK368" s="176"/>
      <c r="AL368" s="176"/>
      <c r="AM368" s="176"/>
      <c r="AN368" s="176"/>
      <c r="AO368" s="176"/>
      <c r="AP368" s="176"/>
      <c r="AQ368" s="176"/>
      <c r="AR368" s="176"/>
      <c r="AS368" s="176"/>
      <c r="AT368" s="176"/>
      <c r="AU368" s="176"/>
      <c r="AV368" s="176"/>
      <c r="AW368" s="176"/>
      <c r="AX368" s="176"/>
      <c r="AY368" s="176"/>
      <c r="AZ368" s="176"/>
      <c r="BA368" s="176"/>
      <c r="BB368" s="176"/>
      <c r="BC368" s="176"/>
      <c r="BD368" s="176"/>
      <c r="BE368" s="176"/>
      <c r="BF368" s="176"/>
      <c r="BG368" s="176"/>
      <c r="BH368" s="176"/>
      <c r="BI368" s="176"/>
      <c r="BJ368" s="176"/>
      <c r="BK368" s="176"/>
      <c r="BL368" s="176"/>
      <c r="BM368" s="176"/>
      <c r="BN368" s="176"/>
      <c r="BO368" s="176"/>
      <c r="BP368" s="176"/>
      <c r="BQ368" s="176"/>
      <c r="BR368" s="176"/>
      <c r="BS368" s="176"/>
      <c r="BT368" s="176"/>
    </row>
    <row r="369">
      <c r="A369" s="176"/>
      <c r="B369" s="176"/>
      <c r="C369" s="176"/>
      <c r="D369" s="176"/>
      <c r="E369" s="176"/>
      <c r="F369" s="176"/>
      <c r="G369" s="176"/>
      <c r="H369" s="176"/>
      <c r="I369" s="176"/>
      <c r="J369" s="176"/>
      <c r="K369" s="176"/>
      <c r="L369" s="176"/>
      <c r="N369" s="176"/>
      <c r="O369" s="176"/>
      <c r="P369" s="176"/>
      <c r="Q369" s="435"/>
      <c r="R369" s="176"/>
      <c r="S369" s="176"/>
      <c r="T369" s="176"/>
      <c r="U369" s="176"/>
      <c r="V369" s="176"/>
      <c r="W369" s="176"/>
      <c r="X369" s="176"/>
      <c r="Y369" s="176"/>
      <c r="Z369" s="176"/>
      <c r="AA369" s="176"/>
      <c r="AB369" s="176"/>
      <c r="AC369" s="176"/>
      <c r="AD369" s="176"/>
      <c r="AE369" s="176"/>
      <c r="AF369" s="176"/>
      <c r="AG369" s="176"/>
      <c r="AH369" s="176"/>
      <c r="AI369" s="176"/>
      <c r="AJ369" s="176"/>
      <c r="AK369" s="176"/>
      <c r="AL369" s="176"/>
      <c r="AM369" s="176"/>
      <c r="AN369" s="176"/>
      <c r="AO369" s="176"/>
      <c r="AP369" s="176"/>
      <c r="AQ369" s="176"/>
      <c r="AR369" s="176"/>
      <c r="AS369" s="176"/>
      <c r="AT369" s="176"/>
      <c r="AU369" s="176"/>
      <c r="AV369" s="176"/>
      <c r="AW369" s="176"/>
      <c r="AX369" s="176"/>
      <c r="AY369" s="176"/>
      <c r="AZ369" s="176"/>
      <c r="BA369" s="176"/>
      <c r="BB369" s="176"/>
      <c r="BC369" s="176"/>
      <c r="BD369" s="176"/>
      <c r="BE369" s="176"/>
      <c r="BF369" s="176"/>
      <c r="BG369" s="176"/>
      <c r="BH369" s="176"/>
      <c r="BI369" s="176"/>
      <c r="BJ369" s="176"/>
      <c r="BK369" s="176"/>
      <c r="BL369" s="176"/>
      <c r="BM369" s="176"/>
      <c r="BN369" s="176"/>
      <c r="BO369" s="176"/>
      <c r="BP369" s="176"/>
      <c r="BQ369" s="176"/>
      <c r="BR369" s="176"/>
      <c r="BS369" s="176"/>
      <c r="BT369" s="176"/>
    </row>
    <row r="370">
      <c r="A370" s="176"/>
      <c r="B370" s="176"/>
      <c r="C370" s="176"/>
      <c r="D370" s="176"/>
      <c r="E370" s="176"/>
      <c r="F370" s="176"/>
      <c r="G370" s="176"/>
      <c r="H370" s="176"/>
      <c r="I370" s="176"/>
      <c r="J370" s="176"/>
      <c r="K370" s="176"/>
      <c r="L370" s="176"/>
      <c r="N370" s="176"/>
      <c r="O370" s="176"/>
      <c r="P370" s="176"/>
      <c r="Q370" s="435"/>
      <c r="R370" s="176"/>
      <c r="S370" s="176"/>
      <c r="T370" s="176"/>
      <c r="U370" s="176"/>
      <c r="V370" s="176"/>
      <c r="W370" s="176"/>
      <c r="X370" s="176"/>
      <c r="Y370" s="176"/>
      <c r="Z370" s="176"/>
      <c r="AA370" s="176"/>
      <c r="AB370" s="176"/>
      <c r="AC370" s="176"/>
      <c r="AD370" s="176"/>
      <c r="AE370" s="176"/>
      <c r="AF370" s="176"/>
      <c r="AG370" s="176"/>
      <c r="AH370" s="176"/>
      <c r="AI370" s="176"/>
      <c r="AJ370" s="176"/>
      <c r="AK370" s="176"/>
      <c r="AL370" s="176"/>
      <c r="AM370" s="176"/>
      <c r="AN370" s="176"/>
      <c r="AO370" s="176"/>
      <c r="AP370" s="176"/>
      <c r="AQ370" s="176"/>
      <c r="AR370" s="176"/>
      <c r="AS370" s="176"/>
      <c r="AT370" s="176"/>
      <c r="AU370" s="176"/>
      <c r="AV370" s="176"/>
      <c r="AW370" s="176"/>
      <c r="AX370" s="176"/>
      <c r="AY370" s="176"/>
      <c r="AZ370" s="176"/>
      <c r="BA370" s="176"/>
      <c r="BB370" s="176"/>
      <c r="BC370" s="176"/>
      <c r="BD370" s="176"/>
      <c r="BE370" s="176"/>
      <c r="BF370" s="176"/>
      <c r="BG370" s="176"/>
      <c r="BH370" s="176"/>
      <c r="BI370" s="176"/>
      <c r="BJ370" s="176"/>
      <c r="BK370" s="176"/>
      <c r="BL370" s="176"/>
      <c r="BM370" s="176"/>
      <c r="BN370" s="176"/>
      <c r="BO370" s="176"/>
      <c r="BP370" s="176"/>
      <c r="BQ370" s="176"/>
      <c r="BR370" s="176"/>
      <c r="BS370" s="176"/>
      <c r="BT370" s="176"/>
    </row>
    <row r="371">
      <c r="A371" s="176"/>
      <c r="B371" s="176"/>
      <c r="C371" s="176"/>
      <c r="D371" s="176"/>
      <c r="E371" s="176"/>
      <c r="F371" s="176"/>
      <c r="G371" s="176"/>
      <c r="H371" s="176"/>
      <c r="I371" s="176"/>
      <c r="J371" s="176"/>
      <c r="K371" s="176"/>
      <c r="L371" s="176"/>
      <c r="N371" s="176"/>
      <c r="O371" s="176"/>
      <c r="P371" s="176"/>
      <c r="Q371" s="435"/>
      <c r="R371" s="176"/>
      <c r="S371" s="176"/>
      <c r="T371" s="176"/>
      <c r="U371" s="176"/>
      <c r="V371" s="176"/>
      <c r="W371" s="176"/>
      <c r="X371" s="176"/>
      <c r="Y371" s="176"/>
      <c r="Z371" s="176"/>
      <c r="AA371" s="176"/>
      <c r="AB371" s="176"/>
      <c r="AC371" s="176"/>
      <c r="AD371" s="176"/>
      <c r="AE371" s="176"/>
      <c r="AF371" s="176"/>
      <c r="AG371" s="176"/>
      <c r="AH371" s="176"/>
      <c r="AI371" s="176"/>
      <c r="AJ371" s="176"/>
      <c r="AK371" s="176"/>
      <c r="AL371" s="176"/>
      <c r="AM371" s="176"/>
      <c r="AN371" s="176"/>
      <c r="AO371" s="176"/>
      <c r="AP371" s="176"/>
      <c r="AQ371" s="176"/>
      <c r="AR371" s="176"/>
      <c r="AS371" s="176"/>
      <c r="AT371" s="176"/>
      <c r="AU371" s="176"/>
      <c r="AV371" s="176"/>
      <c r="AW371" s="176"/>
      <c r="AX371" s="176"/>
      <c r="AY371" s="176"/>
      <c r="AZ371" s="176"/>
      <c r="BA371" s="176"/>
      <c r="BB371" s="176"/>
      <c r="BC371" s="176"/>
      <c r="BD371" s="176"/>
      <c r="BE371" s="176"/>
      <c r="BF371" s="176"/>
      <c r="BG371" s="176"/>
      <c r="BH371" s="176"/>
      <c r="BI371" s="176"/>
      <c r="BJ371" s="176"/>
      <c r="BK371" s="176"/>
      <c r="BL371" s="176"/>
      <c r="BM371" s="176"/>
      <c r="BN371" s="176"/>
      <c r="BO371" s="176"/>
      <c r="BP371" s="176"/>
      <c r="BQ371" s="176"/>
      <c r="BR371" s="176"/>
      <c r="BS371" s="176"/>
      <c r="BT371" s="176"/>
    </row>
    <row r="372">
      <c r="A372" s="176"/>
      <c r="B372" s="176"/>
      <c r="C372" s="176"/>
      <c r="D372" s="176"/>
      <c r="E372" s="176"/>
      <c r="F372" s="176"/>
      <c r="G372" s="176"/>
      <c r="H372" s="176"/>
      <c r="I372" s="176"/>
      <c r="J372" s="176"/>
      <c r="K372" s="176"/>
      <c r="L372" s="176"/>
      <c r="N372" s="176"/>
      <c r="O372" s="176"/>
      <c r="P372" s="176"/>
      <c r="Q372" s="435"/>
      <c r="R372" s="176"/>
      <c r="S372" s="176"/>
      <c r="T372" s="176"/>
      <c r="U372" s="176"/>
      <c r="V372" s="176"/>
      <c r="W372" s="176"/>
      <c r="X372" s="176"/>
      <c r="Y372" s="176"/>
      <c r="Z372" s="176"/>
      <c r="AA372" s="176"/>
      <c r="AB372" s="176"/>
      <c r="AC372" s="176"/>
      <c r="AD372" s="176"/>
      <c r="AE372" s="176"/>
      <c r="AF372" s="176"/>
      <c r="AG372" s="176"/>
      <c r="AH372" s="176"/>
      <c r="AI372" s="176"/>
      <c r="AJ372" s="176"/>
      <c r="AK372" s="176"/>
      <c r="AL372" s="176"/>
      <c r="AM372" s="176"/>
      <c r="AN372" s="176"/>
      <c r="AO372" s="176"/>
      <c r="AP372" s="176"/>
      <c r="AQ372" s="176"/>
      <c r="AR372" s="176"/>
      <c r="AS372" s="176"/>
      <c r="AT372" s="176"/>
      <c r="AU372" s="176"/>
      <c r="AV372" s="176"/>
      <c r="AW372" s="176"/>
      <c r="AX372" s="176"/>
      <c r="AY372" s="176"/>
      <c r="AZ372" s="176"/>
      <c r="BA372" s="176"/>
      <c r="BB372" s="176"/>
      <c r="BC372" s="176"/>
      <c r="BD372" s="176"/>
      <c r="BE372" s="176"/>
      <c r="BF372" s="176"/>
      <c r="BG372" s="176"/>
      <c r="BH372" s="176"/>
      <c r="BI372" s="176"/>
      <c r="BJ372" s="176"/>
      <c r="BK372" s="176"/>
      <c r="BL372" s="176"/>
      <c r="BM372" s="176"/>
      <c r="BN372" s="176"/>
      <c r="BO372" s="176"/>
      <c r="BP372" s="176"/>
      <c r="BQ372" s="176"/>
      <c r="BR372" s="176"/>
      <c r="BS372" s="176"/>
      <c r="BT372" s="176"/>
    </row>
    <row r="373">
      <c r="A373" s="176"/>
      <c r="B373" s="176"/>
      <c r="C373" s="176"/>
      <c r="D373" s="176"/>
      <c r="E373" s="176"/>
      <c r="F373" s="176"/>
      <c r="G373" s="176"/>
      <c r="H373" s="176"/>
      <c r="I373" s="176"/>
      <c r="J373" s="176"/>
      <c r="K373" s="176"/>
      <c r="L373" s="176"/>
      <c r="N373" s="176"/>
      <c r="O373" s="176"/>
      <c r="P373" s="176"/>
      <c r="Q373" s="435"/>
      <c r="R373" s="176"/>
      <c r="S373" s="176"/>
      <c r="T373" s="176"/>
      <c r="U373" s="176"/>
      <c r="V373" s="176"/>
      <c r="W373" s="176"/>
      <c r="X373" s="176"/>
      <c r="Y373" s="176"/>
      <c r="Z373" s="176"/>
      <c r="AA373" s="176"/>
      <c r="AB373" s="176"/>
      <c r="AC373" s="176"/>
      <c r="AD373" s="176"/>
      <c r="AE373" s="176"/>
      <c r="AF373" s="176"/>
      <c r="AG373" s="176"/>
      <c r="AH373" s="176"/>
      <c r="AI373" s="176"/>
      <c r="AJ373" s="176"/>
      <c r="AK373" s="176"/>
      <c r="AL373" s="176"/>
      <c r="AM373" s="176"/>
      <c r="AN373" s="176"/>
      <c r="AO373" s="176"/>
      <c r="AP373" s="176"/>
      <c r="AQ373" s="176"/>
      <c r="AR373" s="176"/>
      <c r="AS373" s="176"/>
      <c r="AT373" s="176"/>
      <c r="AU373" s="176"/>
      <c r="AV373" s="176"/>
      <c r="AW373" s="176"/>
      <c r="AX373" s="176"/>
      <c r="AY373" s="176"/>
      <c r="AZ373" s="176"/>
      <c r="BA373" s="176"/>
      <c r="BB373" s="176"/>
      <c r="BC373" s="176"/>
      <c r="BD373" s="176"/>
      <c r="BE373" s="176"/>
      <c r="BF373" s="176"/>
      <c r="BG373" s="176"/>
      <c r="BH373" s="176"/>
      <c r="BI373" s="176"/>
      <c r="BJ373" s="176"/>
      <c r="BK373" s="176"/>
      <c r="BL373" s="176"/>
      <c r="BM373" s="176"/>
      <c r="BN373" s="176"/>
      <c r="BO373" s="176"/>
      <c r="BP373" s="176"/>
      <c r="BQ373" s="176"/>
      <c r="BR373" s="176"/>
      <c r="BS373" s="176"/>
      <c r="BT373" s="176"/>
    </row>
    <row r="374">
      <c r="A374" s="176"/>
      <c r="B374" s="176"/>
      <c r="C374" s="176"/>
      <c r="D374" s="176"/>
      <c r="E374" s="176"/>
      <c r="F374" s="176"/>
      <c r="G374" s="176"/>
      <c r="H374" s="176"/>
      <c r="I374" s="176"/>
      <c r="J374" s="176"/>
      <c r="K374" s="176"/>
      <c r="L374" s="176"/>
      <c r="N374" s="176"/>
      <c r="O374" s="176"/>
      <c r="P374" s="176"/>
      <c r="Q374" s="435"/>
      <c r="R374" s="176"/>
      <c r="S374" s="176"/>
      <c r="T374" s="176"/>
      <c r="U374" s="176"/>
      <c r="V374" s="176"/>
      <c r="W374" s="176"/>
      <c r="X374" s="176"/>
      <c r="Y374" s="176"/>
      <c r="Z374" s="176"/>
      <c r="AA374" s="176"/>
      <c r="AB374" s="176"/>
      <c r="AC374" s="176"/>
      <c r="AD374" s="176"/>
      <c r="AE374" s="176"/>
      <c r="AF374" s="176"/>
      <c r="AG374" s="176"/>
      <c r="AH374" s="176"/>
      <c r="AI374" s="176"/>
      <c r="AJ374" s="176"/>
      <c r="AK374" s="176"/>
      <c r="AL374" s="176"/>
      <c r="AM374" s="176"/>
      <c r="AN374" s="176"/>
      <c r="AO374" s="176"/>
      <c r="AP374" s="176"/>
      <c r="AQ374" s="176"/>
      <c r="AR374" s="176"/>
      <c r="AS374" s="176"/>
      <c r="AT374" s="176"/>
      <c r="AU374" s="176"/>
      <c r="AV374" s="176"/>
      <c r="AW374" s="176"/>
      <c r="AX374" s="176"/>
      <c r="AY374" s="176"/>
      <c r="AZ374" s="176"/>
      <c r="BA374" s="176"/>
      <c r="BB374" s="176"/>
      <c r="BC374" s="176"/>
      <c r="BD374" s="176"/>
      <c r="BE374" s="176"/>
      <c r="BF374" s="176"/>
      <c r="BG374" s="176"/>
      <c r="BH374" s="176"/>
      <c r="BI374" s="176"/>
      <c r="BJ374" s="176"/>
      <c r="BK374" s="176"/>
      <c r="BL374" s="176"/>
      <c r="BM374" s="176"/>
      <c r="BN374" s="176"/>
      <c r="BO374" s="176"/>
      <c r="BP374" s="176"/>
      <c r="BQ374" s="176"/>
      <c r="BR374" s="176"/>
      <c r="BS374" s="176"/>
      <c r="BT374" s="176"/>
    </row>
    <row r="375">
      <c r="A375" s="176"/>
      <c r="B375" s="176"/>
      <c r="C375" s="176"/>
      <c r="D375" s="176"/>
      <c r="E375" s="176"/>
      <c r="F375" s="176"/>
      <c r="G375" s="176"/>
      <c r="H375" s="176"/>
      <c r="I375" s="176"/>
      <c r="J375" s="176"/>
      <c r="K375" s="176"/>
      <c r="L375" s="176"/>
      <c r="N375" s="176"/>
      <c r="O375" s="176"/>
      <c r="P375" s="176"/>
      <c r="Q375" s="435"/>
      <c r="R375" s="176"/>
      <c r="S375" s="176"/>
      <c r="T375" s="176"/>
      <c r="U375" s="176"/>
      <c r="V375" s="176"/>
      <c r="W375" s="176"/>
      <c r="X375" s="176"/>
      <c r="Y375" s="176"/>
      <c r="Z375" s="176"/>
      <c r="AA375" s="176"/>
      <c r="AB375" s="176"/>
      <c r="AC375" s="176"/>
      <c r="AD375" s="176"/>
      <c r="AE375" s="176"/>
      <c r="AF375" s="176"/>
      <c r="AG375" s="176"/>
      <c r="AH375" s="176"/>
      <c r="AI375" s="176"/>
      <c r="AJ375" s="176"/>
      <c r="AK375" s="176"/>
      <c r="AL375" s="176"/>
      <c r="AM375" s="176"/>
      <c r="AN375" s="176"/>
      <c r="AO375" s="176"/>
      <c r="AP375" s="176"/>
      <c r="AQ375" s="176"/>
      <c r="AR375" s="176"/>
      <c r="AS375" s="176"/>
      <c r="AT375" s="176"/>
      <c r="AU375" s="176"/>
      <c r="AV375" s="176"/>
      <c r="AW375" s="176"/>
      <c r="AX375" s="176"/>
      <c r="AY375" s="176"/>
      <c r="AZ375" s="176"/>
      <c r="BA375" s="176"/>
      <c r="BB375" s="176"/>
      <c r="BC375" s="176"/>
      <c r="BD375" s="176"/>
      <c r="BE375" s="176"/>
      <c r="BF375" s="176"/>
      <c r="BG375" s="176"/>
      <c r="BH375" s="176"/>
      <c r="BI375" s="176"/>
      <c r="BJ375" s="176"/>
      <c r="BK375" s="176"/>
      <c r="BL375" s="176"/>
      <c r="BM375" s="176"/>
      <c r="BN375" s="176"/>
      <c r="BO375" s="176"/>
      <c r="BP375" s="176"/>
      <c r="BQ375" s="176"/>
      <c r="BR375" s="176"/>
      <c r="BS375" s="176"/>
      <c r="BT375" s="176"/>
    </row>
    <row r="376">
      <c r="A376" s="176"/>
      <c r="B376" s="176"/>
      <c r="C376" s="176"/>
      <c r="D376" s="176"/>
      <c r="E376" s="176"/>
      <c r="F376" s="176"/>
      <c r="G376" s="176"/>
      <c r="H376" s="176"/>
      <c r="I376" s="176"/>
      <c r="J376" s="176"/>
      <c r="K376" s="176"/>
      <c r="L376" s="176"/>
      <c r="N376" s="176"/>
      <c r="O376" s="176"/>
      <c r="P376" s="176"/>
      <c r="Q376" s="435"/>
      <c r="R376" s="176"/>
      <c r="S376" s="176"/>
      <c r="T376" s="176"/>
      <c r="U376" s="176"/>
      <c r="V376" s="176"/>
      <c r="W376" s="176"/>
      <c r="X376" s="176"/>
      <c r="Y376" s="176"/>
      <c r="Z376" s="176"/>
      <c r="AA376" s="176"/>
      <c r="AB376" s="176"/>
      <c r="AC376" s="176"/>
      <c r="AD376" s="176"/>
      <c r="AE376" s="176"/>
      <c r="AF376" s="176"/>
      <c r="AG376" s="176"/>
      <c r="AH376" s="176"/>
      <c r="AI376" s="176"/>
      <c r="AJ376" s="176"/>
      <c r="AK376" s="176"/>
      <c r="AL376" s="176"/>
      <c r="AM376" s="176"/>
      <c r="AN376" s="176"/>
      <c r="AO376" s="176"/>
      <c r="AP376" s="176"/>
      <c r="AQ376" s="176"/>
      <c r="AR376" s="176"/>
      <c r="AS376" s="176"/>
      <c r="AT376" s="176"/>
      <c r="AU376" s="176"/>
      <c r="AV376" s="176"/>
      <c r="AW376" s="176"/>
      <c r="AX376" s="176"/>
      <c r="AY376" s="176"/>
      <c r="AZ376" s="176"/>
      <c r="BA376" s="176"/>
      <c r="BB376" s="176"/>
      <c r="BC376" s="176"/>
      <c r="BD376" s="176"/>
      <c r="BE376" s="176"/>
      <c r="BF376" s="176"/>
      <c r="BG376" s="176"/>
      <c r="BH376" s="176"/>
      <c r="BI376" s="176"/>
      <c r="BJ376" s="176"/>
      <c r="BK376" s="176"/>
      <c r="BL376" s="176"/>
      <c r="BM376" s="176"/>
      <c r="BN376" s="176"/>
      <c r="BO376" s="176"/>
      <c r="BP376" s="176"/>
      <c r="BQ376" s="176"/>
      <c r="BR376" s="176"/>
      <c r="BS376" s="176"/>
      <c r="BT376" s="176"/>
    </row>
    <row r="377">
      <c r="A377" s="176"/>
      <c r="B377" s="176"/>
      <c r="C377" s="176"/>
      <c r="D377" s="176"/>
      <c r="E377" s="176"/>
      <c r="F377" s="176"/>
      <c r="G377" s="176"/>
      <c r="H377" s="176"/>
      <c r="I377" s="176"/>
      <c r="J377" s="176"/>
      <c r="K377" s="176"/>
      <c r="L377" s="176"/>
      <c r="N377" s="176"/>
      <c r="O377" s="176"/>
      <c r="P377" s="176"/>
      <c r="Q377" s="435"/>
      <c r="R377" s="176"/>
      <c r="S377" s="176"/>
      <c r="T377" s="176"/>
      <c r="U377" s="176"/>
      <c r="V377" s="176"/>
      <c r="W377" s="176"/>
      <c r="X377" s="176"/>
      <c r="Y377" s="176"/>
      <c r="Z377" s="176"/>
      <c r="AA377" s="176"/>
      <c r="AB377" s="176"/>
      <c r="AC377" s="176"/>
      <c r="AD377" s="176"/>
      <c r="AE377" s="176"/>
      <c r="AF377" s="176"/>
      <c r="AG377" s="176"/>
      <c r="AH377" s="176"/>
      <c r="AI377" s="176"/>
      <c r="AJ377" s="176"/>
      <c r="AK377" s="176"/>
      <c r="AL377" s="176"/>
      <c r="AM377" s="176"/>
      <c r="AN377" s="176"/>
      <c r="AO377" s="176"/>
      <c r="AP377" s="176"/>
      <c r="AQ377" s="176"/>
      <c r="AR377" s="176"/>
      <c r="AS377" s="176"/>
      <c r="AT377" s="176"/>
      <c r="AU377" s="176"/>
      <c r="AV377" s="176"/>
      <c r="AW377" s="176"/>
      <c r="AX377" s="176"/>
      <c r="AY377" s="176"/>
      <c r="AZ377" s="176"/>
      <c r="BA377" s="176"/>
      <c r="BB377" s="176"/>
      <c r="BC377" s="176"/>
      <c r="BD377" s="176"/>
      <c r="BE377" s="176"/>
      <c r="BF377" s="176"/>
      <c r="BG377" s="176"/>
      <c r="BH377" s="176"/>
      <c r="BI377" s="176"/>
      <c r="BJ377" s="176"/>
      <c r="BK377" s="176"/>
      <c r="BL377" s="176"/>
      <c r="BM377" s="176"/>
      <c r="BN377" s="176"/>
      <c r="BO377" s="176"/>
      <c r="BP377" s="176"/>
      <c r="BQ377" s="176"/>
      <c r="BR377" s="176"/>
      <c r="BS377" s="176"/>
      <c r="BT377" s="176"/>
    </row>
    <row r="378">
      <c r="A378" s="176"/>
      <c r="B378" s="176"/>
      <c r="C378" s="176"/>
      <c r="D378" s="176"/>
      <c r="E378" s="176"/>
      <c r="F378" s="176"/>
      <c r="G378" s="176"/>
      <c r="H378" s="176"/>
      <c r="I378" s="176"/>
      <c r="J378" s="176"/>
      <c r="K378" s="176"/>
      <c r="L378" s="176"/>
      <c r="N378" s="176"/>
      <c r="O378" s="176"/>
      <c r="P378" s="176"/>
      <c r="Q378" s="435"/>
      <c r="R378" s="176"/>
      <c r="S378" s="176"/>
      <c r="T378" s="176"/>
      <c r="U378" s="176"/>
      <c r="V378" s="176"/>
      <c r="W378" s="176"/>
      <c r="X378" s="176"/>
      <c r="Y378" s="176"/>
      <c r="Z378" s="176"/>
      <c r="AA378" s="176"/>
      <c r="AB378" s="176"/>
      <c r="AC378" s="176"/>
      <c r="AD378" s="176"/>
      <c r="AE378" s="176"/>
      <c r="AF378" s="176"/>
      <c r="AG378" s="176"/>
      <c r="AH378" s="176"/>
      <c r="AI378" s="176"/>
      <c r="AJ378" s="176"/>
      <c r="AK378" s="176"/>
      <c r="AL378" s="176"/>
      <c r="AM378" s="176"/>
      <c r="AN378" s="176"/>
      <c r="AO378" s="176"/>
      <c r="AP378" s="176"/>
      <c r="AQ378" s="176"/>
      <c r="AR378" s="176"/>
      <c r="AS378" s="176"/>
      <c r="AT378" s="176"/>
      <c r="AU378" s="176"/>
      <c r="AV378" s="176"/>
      <c r="AW378" s="176"/>
      <c r="AX378" s="176"/>
      <c r="AY378" s="176"/>
      <c r="AZ378" s="176"/>
      <c r="BA378" s="176"/>
      <c r="BB378" s="176"/>
      <c r="BC378" s="176"/>
      <c r="BD378" s="176"/>
      <c r="BE378" s="176"/>
      <c r="BF378" s="176"/>
      <c r="BG378" s="176"/>
      <c r="BH378" s="176"/>
      <c r="BI378" s="176"/>
      <c r="BJ378" s="176"/>
      <c r="BK378" s="176"/>
      <c r="BL378" s="176"/>
      <c r="BM378" s="176"/>
      <c r="BN378" s="176"/>
      <c r="BO378" s="176"/>
      <c r="BP378" s="176"/>
      <c r="BQ378" s="176"/>
      <c r="BR378" s="176"/>
      <c r="BS378" s="176"/>
      <c r="BT378" s="176"/>
    </row>
    <row r="379">
      <c r="A379" s="176"/>
      <c r="B379" s="176"/>
      <c r="C379" s="176"/>
      <c r="D379" s="176"/>
      <c r="E379" s="176"/>
      <c r="F379" s="176"/>
      <c r="G379" s="176"/>
      <c r="H379" s="176"/>
      <c r="I379" s="176"/>
      <c r="J379" s="176"/>
      <c r="K379" s="176"/>
      <c r="L379" s="176"/>
      <c r="N379" s="176"/>
      <c r="O379" s="176"/>
      <c r="P379" s="176"/>
      <c r="Q379" s="435"/>
      <c r="R379" s="176"/>
      <c r="S379" s="176"/>
      <c r="T379" s="176"/>
      <c r="U379" s="176"/>
      <c r="V379" s="176"/>
      <c r="W379" s="176"/>
      <c r="X379" s="176"/>
      <c r="Y379" s="176"/>
      <c r="Z379" s="176"/>
      <c r="AA379" s="176"/>
      <c r="AB379" s="176"/>
      <c r="AC379" s="176"/>
      <c r="AD379" s="176"/>
      <c r="AE379" s="176"/>
      <c r="AF379" s="176"/>
      <c r="AG379" s="176"/>
      <c r="AH379" s="176"/>
      <c r="AI379" s="176"/>
      <c r="AJ379" s="176"/>
      <c r="AK379" s="176"/>
      <c r="AL379" s="176"/>
      <c r="AM379" s="176"/>
      <c r="AN379" s="176"/>
      <c r="AO379" s="176"/>
      <c r="AP379" s="176"/>
      <c r="AQ379" s="176"/>
      <c r="AR379" s="176"/>
      <c r="AS379" s="176"/>
      <c r="AT379" s="176"/>
      <c r="AU379" s="176"/>
      <c r="AV379" s="176"/>
      <c r="AW379" s="176"/>
      <c r="AX379" s="176"/>
      <c r="AY379" s="176"/>
      <c r="AZ379" s="176"/>
      <c r="BA379" s="176"/>
      <c r="BB379" s="176"/>
      <c r="BC379" s="176"/>
      <c r="BD379" s="176"/>
      <c r="BE379" s="176"/>
      <c r="BF379" s="176"/>
      <c r="BG379" s="176"/>
      <c r="BH379" s="176"/>
      <c r="BI379" s="176"/>
      <c r="BJ379" s="176"/>
      <c r="BK379" s="176"/>
      <c r="BL379" s="176"/>
      <c r="BM379" s="176"/>
      <c r="BN379" s="176"/>
      <c r="BO379" s="176"/>
      <c r="BP379" s="176"/>
      <c r="BQ379" s="176"/>
      <c r="BR379" s="176"/>
      <c r="BS379" s="176"/>
      <c r="BT379" s="176"/>
    </row>
    <row r="380">
      <c r="A380" s="176"/>
      <c r="B380" s="176"/>
      <c r="C380" s="176"/>
      <c r="D380" s="176"/>
      <c r="E380" s="176"/>
      <c r="F380" s="176"/>
      <c r="G380" s="176"/>
      <c r="H380" s="176"/>
      <c r="I380" s="176"/>
      <c r="J380" s="176"/>
      <c r="K380" s="176"/>
      <c r="L380" s="176"/>
      <c r="N380" s="176"/>
      <c r="O380" s="176"/>
      <c r="P380" s="176"/>
      <c r="Q380" s="435"/>
      <c r="R380" s="176"/>
      <c r="S380" s="176"/>
      <c r="T380" s="176"/>
      <c r="U380" s="176"/>
      <c r="V380" s="176"/>
      <c r="W380" s="176"/>
      <c r="X380" s="176"/>
      <c r="Y380" s="176"/>
      <c r="Z380" s="176"/>
      <c r="AA380" s="176"/>
      <c r="AB380" s="176"/>
      <c r="AC380" s="176"/>
      <c r="AD380" s="176"/>
      <c r="AE380" s="176"/>
      <c r="AF380" s="176"/>
      <c r="AG380" s="176"/>
      <c r="AH380" s="176"/>
      <c r="AI380" s="176"/>
      <c r="AJ380" s="176"/>
      <c r="AK380" s="176"/>
      <c r="AL380" s="176"/>
      <c r="AM380" s="176"/>
      <c r="AN380" s="176"/>
      <c r="AO380" s="176"/>
      <c r="AP380" s="176"/>
      <c r="AQ380" s="176"/>
      <c r="AR380" s="176"/>
      <c r="AS380" s="176"/>
      <c r="AT380" s="176"/>
      <c r="AU380" s="176"/>
      <c r="AV380" s="176"/>
      <c r="AW380" s="176"/>
      <c r="AX380" s="176"/>
      <c r="AY380" s="176"/>
      <c r="AZ380" s="176"/>
      <c r="BA380" s="176"/>
      <c r="BB380" s="176"/>
      <c r="BC380" s="176"/>
      <c r="BD380" s="176"/>
      <c r="BE380" s="176"/>
      <c r="BF380" s="176"/>
      <c r="BG380" s="176"/>
      <c r="BH380" s="176"/>
      <c r="BI380" s="176"/>
      <c r="BJ380" s="176"/>
      <c r="BK380" s="176"/>
      <c r="BL380" s="176"/>
      <c r="BM380" s="176"/>
      <c r="BN380" s="176"/>
      <c r="BO380" s="176"/>
      <c r="BP380" s="176"/>
      <c r="BQ380" s="176"/>
      <c r="BR380" s="176"/>
      <c r="BS380" s="176"/>
      <c r="BT380" s="176"/>
    </row>
    <row r="381">
      <c r="A381" s="176"/>
      <c r="B381" s="176"/>
      <c r="C381" s="176"/>
      <c r="D381" s="176"/>
      <c r="E381" s="176"/>
      <c r="F381" s="176"/>
      <c r="G381" s="176"/>
      <c r="H381" s="176"/>
      <c r="I381" s="176"/>
      <c r="J381" s="176"/>
      <c r="K381" s="176"/>
      <c r="L381" s="176"/>
      <c r="N381" s="176"/>
      <c r="O381" s="176"/>
      <c r="P381" s="176"/>
      <c r="Q381" s="435"/>
      <c r="R381" s="176"/>
      <c r="S381" s="176"/>
      <c r="T381" s="176"/>
      <c r="U381" s="176"/>
      <c r="V381" s="176"/>
      <c r="W381" s="176"/>
      <c r="X381" s="176"/>
      <c r="Y381" s="176"/>
      <c r="Z381" s="176"/>
      <c r="AA381" s="176"/>
      <c r="AB381" s="176"/>
      <c r="AC381" s="176"/>
      <c r="AD381" s="176"/>
      <c r="AE381" s="176"/>
      <c r="AF381" s="176"/>
      <c r="AG381" s="176"/>
      <c r="AH381" s="176"/>
      <c r="AI381" s="176"/>
      <c r="AJ381" s="176"/>
      <c r="AK381" s="176"/>
      <c r="AL381" s="176"/>
      <c r="AM381" s="176"/>
      <c r="AN381" s="176"/>
      <c r="AO381" s="176"/>
      <c r="AP381" s="176"/>
      <c r="AQ381" s="176"/>
      <c r="AR381" s="176"/>
      <c r="AS381" s="176"/>
      <c r="AT381" s="176"/>
      <c r="AU381" s="176"/>
      <c r="AV381" s="176"/>
      <c r="AW381" s="176"/>
      <c r="AX381" s="176"/>
      <c r="AY381" s="176"/>
      <c r="AZ381" s="176"/>
      <c r="BA381" s="176"/>
      <c r="BB381" s="176"/>
      <c r="BC381" s="176"/>
      <c r="BD381" s="176"/>
      <c r="BE381" s="176"/>
      <c r="BF381" s="176"/>
      <c r="BG381" s="176"/>
      <c r="BH381" s="176"/>
      <c r="BI381" s="176"/>
      <c r="BJ381" s="176"/>
      <c r="BK381" s="176"/>
      <c r="BL381" s="176"/>
      <c r="BM381" s="176"/>
      <c r="BN381" s="176"/>
      <c r="BO381" s="176"/>
      <c r="BP381" s="176"/>
      <c r="BQ381" s="176"/>
      <c r="BR381" s="176"/>
      <c r="BS381" s="176"/>
      <c r="BT381" s="176"/>
    </row>
    <row r="382">
      <c r="A382" s="176"/>
      <c r="B382" s="176"/>
      <c r="C382" s="176"/>
      <c r="D382" s="176"/>
      <c r="E382" s="176"/>
      <c r="F382" s="176"/>
      <c r="G382" s="176"/>
      <c r="H382" s="176"/>
      <c r="I382" s="176"/>
      <c r="J382" s="176"/>
      <c r="K382" s="176"/>
      <c r="L382" s="176"/>
      <c r="N382" s="176"/>
      <c r="O382" s="176"/>
      <c r="P382" s="176"/>
      <c r="Q382" s="435"/>
      <c r="R382" s="176"/>
      <c r="S382" s="176"/>
      <c r="T382" s="176"/>
      <c r="U382" s="176"/>
      <c r="V382" s="176"/>
      <c r="W382" s="176"/>
      <c r="X382" s="176"/>
      <c r="Y382" s="176"/>
      <c r="Z382" s="176"/>
      <c r="AA382" s="176"/>
      <c r="AB382" s="176"/>
      <c r="AC382" s="176"/>
      <c r="AD382" s="176"/>
      <c r="AE382" s="176"/>
      <c r="AF382" s="176"/>
      <c r="AG382" s="176"/>
      <c r="AH382" s="176"/>
      <c r="AI382" s="176"/>
      <c r="AJ382" s="176"/>
      <c r="AK382" s="176"/>
      <c r="AL382" s="176"/>
      <c r="AM382" s="176"/>
      <c r="AN382" s="176"/>
      <c r="AO382" s="176"/>
      <c r="AP382" s="176"/>
      <c r="AQ382" s="176"/>
      <c r="AR382" s="176"/>
      <c r="AS382" s="176"/>
      <c r="AT382" s="176"/>
      <c r="AU382" s="176"/>
      <c r="AV382" s="176"/>
      <c r="AW382" s="176"/>
      <c r="AX382" s="176"/>
      <c r="AY382" s="176"/>
      <c r="AZ382" s="176"/>
      <c r="BA382" s="176"/>
      <c r="BB382" s="176"/>
      <c r="BC382" s="176"/>
      <c r="BD382" s="176"/>
      <c r="BE382" s="176"/>
      <c r="BF382" s="176"/>
      <c r="BG382" s="176"/>
      <c r="BH382" s="176"/>
      <c r="BI382" s="176"/>
      <c r="BJ382" s="176"/>
      <c r="BK382" s="176"/>
      <c r="BL382" s="176"/>
      <c r="BM382" s="176"/>
      <c r="BN382" s="176"/>
      <c r="BO382" s="176"/>
      <c r="BP382" s="176"/>
      <c r="BQ382" s="176"/>
      <c r="BR382" s="176"/>
      <c r="BS382" s="176"/>
      <c r="BT382" s="176"/>
    </row>
    <row r="383">
      <c r="A383" s="176"/>
      <c r="B383" s="176"/>
      <c r="C383" s="176"/>
      <c r="D383" s="176"/>
      <c r="E383" s="176"/>
      <c r="F383" s="176"/>
      <c r="G383" s="176"/>
      <c r="H383" s="176"/>
      <c r="I383" s="176"/>
      <c r="J383" s="176"/>
      <c r="K383" s="176"/>
      <c r="L383" s="176"/>
      <c r="N383" s="176"/>
      <c r="O383" s="176"/>
      <c r="P383" s="176"/>
      <c r="Q383" s="435"/>
      <c r="R383" s="176"/>
      <c r="S383" s="176"/>
      <c r="T383" s="176"/>
      <c r="U383" s="176"/>
      <c r="V383" s="176"/>
      <c r="W383" s="176"/>
      <c r="X383" s="176"/>
      <c r="Y383" s="176"/>
      <c r="Z383" s="176"/>
      <c r="AA383" s="176"/>
      <c r="AB383" s="176"/>
      <c r="AC383" s="176"/>
      <c r="AD383" s="176"/>
      <c r="AE383" s="176"/>
      <c r="AF383" s="176"/>
      <c r="AG383" s="176"/>
      <c r="AH383" s="176"/>
      <c r="AI383" s="176"/>
      <c r="AJ383" s="176"/>
      <c r="AK383" s="176"/>
      <c r="AL383" s="176"/>
      <c r="AM383" s="176"/>
      <c r="AN383" s="176"/>
      <c r="AO383" s="176"/>
      <c r="AP383" s="176"/>
      <c r="AQ383" s="176"/>
      <c r="AR383" s="176"/>
      <c r="AS383" s="176"/>
      <c r="AT383" s="176"/>
      <c r="AU383" s="176"/>
      <c r="AV383" s="176"/>
      <c r="AW383" s="176"/>
      <c r="AX383" s="176"/>
      <c r="AY383" s="176"/>
      <c r="AZ383" s="176"/>
      <c r="BA383" s="176"/>
      <c r="BB383" s="176"/>
      <c r="BC383" s="176"/>
      <c r="BD383" s="176"/>
      <c r="BE383" s="176"/>
      <c r="BF383" s="176"/>
      <c r="BG383" s="176"/>
      <c r="BH383" s="176"/>
      <c r="BI383" s="176"/>
      <c r="BJ383" s="176"/>
      <c r="BK383" s="176"/>
      <c r="BL383" s="176"/>
      <c r="BM383" s="176"/>
      <c r="BN383" s="176"/>
      <c r="BO383" s="176"/>
      <c r="BP383" s="176"/>
      <c r="BQ383" s="176"/>
      <c r="BR383" s="176"/>
      <c r="BS383" s="176"/>
      <c r="BT383" s="176"/>
    </row>
    <row r="384">
      <c r="A384" s="176"/>
      <c r="B384" s="176"/>
      <c r="C384" s="176"/>
      <c r="D384" s="176"/>
      <c r="E384" s="176"/>
      <c r="F384" s="176"/>
      <c r="G384" s="176"/>
      <c r="H384" s="176"/>
      <c r="I384" s="176"/>
      <c r="J384" s="176"/>
      <c r="K384" s="176"/>
      <c r="L384" s="176"/>
      <c r="N384" s="176"/>
      <c r="O384" s="176"/>
      <c r="P384" s="176"/>
      <c r="Q384" s="435"/>
      <c r="R384" s="176"/>
      <c r="S384" s="176"/>
      <c r="T384" s="176"/>
      <c r="U384" s="176"/>
      <c r="V384" s="176"/>
      <c r="W384" s="176"/>
      <c r="X384" s="176"/>
      <c r="Y384" s="176"/>
      <c r="Z384" s="176"/>
      <c r="AA384" s="176"/>
      <c r="AB384" s="176"/>
      <c r="AC384" s="176"/>
      <c r="AD384" s="176"/>
      <c r="AE384" s="176"/>
      <c r="AF384" s="176"/>
      <c r="AG384" s="176"/>
      <c r="AH384" s="176"/>
      <c r="AI384" s="176"/>
      <c r="AJ384" s="176"/>
      <c r="AK384" s="176"/>
      <c r="AL384" s="176"/>
      <c r="AM384" s="176"/>
      <c r="AN384" s="176"/>
      <c r="AO384" s="176"/>
      <c r="AP384" s="176"/>
      <c r="AQ384" s="176"/>
      <c r="AR384" s="176"/>
      <c r="AS384" s="176"/>
      <c r="AT384" s="176"/>
      <c r="AU384" s="176"/>
      <c r="AV384" s="176"/>
      <c r="AW384" s="176"/>
      <c r="AX384" s="176"/>
      <c r="AY384" s="176"/>
      <c r="AZ384" s="176"/>
      <c r="BA384" s="176"/>
      <c r="BB384" s="176"/>
      <c r="BC384" s="176"/>
      <c r="BD384" s="176"/>
      <c r="BE384" s="176"/>
      <c r="BF384" s="176"/>
      <c r="BG384" s="176"/>
      <c r="BH384" s="176"/>
      <c r="BI384" s="176"/>
      <c r="BJ384" s="176"/>
      <c r="BK384" s="176"/>
      <c r="BL384" s="176"/>
      <c r="BM384" s="176"/>
      <c r="BN384" s="176"/>
      <c r="BO384" s="176"/>
      <c r="BP384" s="176"/>
      <c r="BQ384" s="176"/>
      <c r="BR384" s="176"/>
      <c r="BS384" s="176"/>
      <c r="BT384" s="176"/>
    </row>
    <row r="385">
      <c r="A385" s="176"/>
      <c r="B385" s="176"/>
      <c r="C385" s="176"/>
      <c r="D385" s="176"/>
      <c r="E385" s="176"/>
      <c r="F385" s="176"/>
      <c r="G385" s="176"/>
      <c r="H385" s="176"/>
      <c r="I385" s="176"/>
      <c r="J385" s="176"/>
      <c r="K385" s="176"/>
      <c r="L385" s="176"/>
      <c r="N385" s="176"/>
      <c r="O385" s="176"/>
      <c r="P385" s="176"/>
      <c r="Q385" s="435"/>
      <c r="R385" s="176"/>
      <c r="S385" s="176"/>
      <c r="T385" s="176"/>
      <c r="U385" s="176"/>
      <c r="V385" s="176"/>
      <c r="W385" s="176"/>
      <c r="X385" s="176"/>
      <c r="Y385" s="176"/>
      <c r="Z385" s="176"/>
      <c r="AA385" s="176"/>
      <c r="AB385" s="176"/>
      <c r="AC385" s="176"/>
      <c r="AD385" s="176"/>
      <c r="AE385" s="176"/>
      <c r="AF385" s="176"/>
      <c r="AG385" s="176"/>
      <c r="AH385" s="176"/>
      <c r="AI385" s="176"/>
      <c r="AJ385" s="176"/>
      <c r="AK385" s="176"/>
      <c r="AL385" s="176"/>
      <c r="AM385" s="176"/>
      <c r="AN385" s="176"/>
      <c r="AO385" s="176"/>
      <c r="AP385" s="176"/>
      <c r="AQ385" s="176"/>
      <c r="AR385" s="176"/>
      <c r="AS385" s="176"/>
      <c r="AT385" s="176"/>
      <c r="AU385" s="176"/>
      <c r="AV385" s="176"/>
      <c r="AW385" s="176"/>
      <c r="AX385" s="176"/>
      <c r="AY385" s="176"/>
      <c r="AZ385" s="176"/>
      <c r="BA385" s="176"/>
      <c r="BB385" s="176"/>
      <c r="BC385" s="176"/>
      <c r="BD385" s="176"/>
      <c r="BE385" s="176"/>
      <c r="BF385" s="176"/>
      <c r="BG385" s="176"/>
      <c r="BH385" s="176"/>
      <c r="BI385" s="176"/>
      <c r="BJ385" s="176"/>
      <c r="BK385" s="176"/>
      <c r="BL385" s="176"/>
      <c r="BM385" s="176"/>
      <c r="BN385" s="176"/>
      <c r="BO385" s="176"/>
      <c r="BP385" s="176"/>
      <c r="BQ385" s="176"/>
      <c r="BR385" s="176"/>
      <c r="BS385" s="176"/>
      <c r="BT385" s="176"/>
    </row>
    <row r="386">
      <c r="A386" s="176"/>
      <c r="B386" s="176"/>
      <c r="C386" s="176"/>
      <c r="D386" s="176"/>
      <c r="E386" s="176"/>
      <c r="F386" s="176"/>
      <c r="G386" s="176"/>
      <c r="H386" s="176"/>
      <c r="I386" s="176"/>
      <c r="J386" s="176"/>
      <c r="K386" s="176"/>
      <c r="L386" s="176"/>
      <c r="N386" s="176"/>
      <c r="O386" s="176"/>
      <c r="P386" s="176"/>
      <c r="Q386" s="435"/>
      <c r="R386" s="176"/>
      <c r="S386" s="176"/>
      <c r="T386" s="176"/>
      <c r="U386" s="176"/>
      <c r="V386" s="176"/>
      <c r="W386" s="176"/>
      <c r="X386" s="176"/>
      <c r="Y386" s="176"/>
      <c r="Z386" s="176"/>
      <c r="AA386" s="176"/>
      <c r="AB386" s="176"/>
      <c r="AC386" s="176"/>
      <c r="AD386" s="176"/>
      <c r="AE386" s="176"/>
      <c r="AF386" s="176"/>
      <c r="AG386" s="176"/>
      <c r="AH386" s="176"/>
      <c r="AI386" s="176"/>
      <c r="AJ386" s="176"/>
      <c r="AK386" s="176"/>
      <c r="AL386" s="176"/>
      <c r="AM386" s="176"/>
      <c r="AN386" s="176"/>
      <c r="AO386" s="176"/>
      <c r="AP386" s="176"/>
      <c r="AQ386" s="176"/>
      <c r="AR386" s="176"/>
      <c r="AS386" s="176"/>
      <c r="AT386" s="176"/>
      <c r="AU386" s="176"/>
      <c r="AV386" s="176"/>
      <c r="AW386" s="176"/>
      <c r="AX386" s="176"/>
      <c r="AY386" s="176"/>
      <c r="AZ386" s="176"/>
      <c r="BA386" s="176"/>
      <c r="BB386" s="176"/>
      <c r="BC386" s="176"/>
      <c r="BD386" s="176"/>
      <c r="BE386" s="176"/>
      <c r="BF386" s="176"/>
      <c r="BG386" s="176"/>
      <c r="BH386" s="176"/>
      <c r="BI386" s="176"/>
      <c r="BJ386" s="176"/>
      <c r="BK386" s="176"/>
      <c r="BL386" s="176"/>
      <c r="BM386" s="176"/>
      <c r="BN386" s="176"/>
      <c r="BO386" s="176"/>
      <c r="BP386" s="176"/>
      <c r="BQ386" s="176"/>
      <c r="BR386" s="176"/>
      <c r="BS386" s="176"/>
      <c r="BT386" s="176"/>
    </row>
    <row r="387">
      <c r="A387" s="176"/>
      <c r="B387" s="176"/>
      <c r="C387" s="176"/>
      <c r="D387" s="176"/>
      <c r="E387" s="176"/>
      <c r="F387" s="176"/>
      <c r="G387" s="176"/>
      <c r="H387" s="176"/>
      <c r="I387" s="176"/>
      <c r="J387" s="176"/>
      <c r="K387" s="176"/>
      <c r="L387" s="176"/>
      <c r="N387" s="176"/>
      <c r="O387" s="176"/>
      <c r="P387" s="176"/>
      <c r="Q387" s="435"/>
      <c r="R387" s="176"/>
      <c r="S387" s="176"/>
      <c r="T387" s="176"/>
      <c r="U387" s="176"/>
      <c r="V387" s="176"/>
      <c r="W387" s="176"/>
      <c r="X387" s="176"/>
      <c r="Y387" s="176"/>
      <c r="Z387" s="176"/>
      <c r="AA387" s="176"/>
      <c r="AB387" s="176"/>
      <c r="AC387" s="176"/>
      <c r="AD387" s="176"/>
      <c r="AE387" s="176"/>
      <c r="AF387" s="176"/>
      <c r="AG387" s="176"/>
      <c r="AH387" s="176"/>
      <c r="AI387" s="176"/>
      <c r="AJ387" s="176"/>
      <c r="AK387" s="176"/>
      <c r="AL387" s="176"/>
      <c r="AM387" s="176"/>
      <c r="AN387" s="176"/>
      <c r="AO387" s="176"/>
      <c r="AP387" s="176"/>
      <c r="AQ387" s="176"/>
      <c r="AR387" s="176"/>
      <c r="AS387" s="176"/>
      <c r="AT387" s="176"/>
      <c r="AU387" s="176"/>
      <c r="AV387" s="176"/>
      <c r="AW387" s="176"/>
      <c r="AX387" s="176"/>
      <c r="AY387" s="176"/>
      <c r="AZ387" s="176"/>
      <c r="BA387" s="176"/>
      <c r="BB387" s="176"/>
      <c r="BC387" s="176"/>
      <c r="BD387" s="176"/>
      <c r="BE387" s="176"/>
      <c r="BF387" s="176"/>
      <c r="BG387" s="176"/>
      <c r="BH387" s="176"/>
      <c r="BI387" s="176"/>
      <c r="BJ387" s="176"/>
      <c r="BK387" s="176"/>
      <c r="BL387" s="176"/>
      <c r="BM387" s="176"/>
      <c r="BN387" s="176"/>
      <c r="BO387" s="176"/>
      <c r="BP387" s="176"/>
      <c r="BQ387" s="176"/>
      <c r="BR387" s="176"/>
      <c r="BS387" s="176"/>
      <c r="BT387" s="176"/>
    </row>
    <row r="388">
      <c r="A388" s="176"/>
      <c r="B388" s="176"/>
      <c r="C388" s="176"/>
      <c r="D388" s="176"/>
      <c r="E388" s="176"/>
      <c r="F388" s="176"/>
      <c r="G388" s="176"/>
      <c r="H388" s="176"/>
      <c r="I388" s="176"/>
      <c r="J388" s="176"/>
      <c r="K388" s="176"/>
      <c r="L388" s="176"/>
      <c r="N388" s="176"/>
      <c r="O388" s="176"/>
      <c r="P388" s="176"/>
      <c r="Q388" s="435"/>
      <c r="R388" s="176"/>
      <c r="S388" s="176"/>
      <c r="T388" s="176"/>
      <c r="U388" s="176"/>
      <c r="V388" s="176"/>
      <c r="W388" s="176"/>
      <c r="X388" s="176"/>
      <c r="Y388" s="176"/>
      <c r="Z388" s="176"/>
      <c r="AA388" s="176"/>
      <c r="AB388" s="176"/>
      <c r="AC388" s="176"/>
      <c r="AD388" s="176"/>
      <c r="AE388" s="176"/>
      <c r="AF388" s="176"/>
      <c r="AG388" s="176"/>
      <c r="AH388" s="176"/>
      <c r="AI388" s="176"/>
      <c r="AJ388" s="176"/>
      <c r="AK388" s="176"/>
      <c r="AL388" s="176"/>
      <c r="AM388" s="176"/>
      <c r="AN388" s="176"/>
      <c r="AO388" s="176"/>
      <c r="AP388" s="176"/>
      <c r="AQ388" s="176"/>
      <c r="AR388" s="176"/>
      <c r="AS388" s="176"/>
      <c r="AT388" s="176"/>
      <c r="AU388" s="176"/>
      <c r="AV388" s="176"/>
      <c r="AW388" s="176"/>
      <c r="AX388" s="176"/>
      <c r="AY388" s="176"/>
      <c r="AZ388" s="176"/>
      <c r="BA388" s="176"/>
      <c r="BB388" s="176"/>
      <c r="BC388" s="176"/>
      <c r="BD388" s="176"/>
      <c r="BE388" s="176"/>
      <c r="BF388" s="176"/>
      <c r="BG388" s="176"/>
      <c r="BH388" s="176"/>
      <c r="BI388" s="176"/>
      <c r="BJ388" s="176"/>
      <c r="BK388" s="176"/>
      <c r="BL388" s="176"/>
      <c r="BM388" s="176"/>
      <c r="BN388" s="176"/>
      <c r="BO388" s="176"/>
      <c r="BP388" s="176"/>
      <c r="BQ388" s="176"/>
      <c r="BR388" s="176"/>
      <c r="BS388" s="176"/>
      <c r="BT388" s="176"/>
    </row>
    <row r="389">
      <c r="A389" s="176"/>
      <c r="B389" s="176"/>
      <c r="C389" s="176"/>
      <c r="D389" s="176"/>
      <c r="E389" s="176"/>
      <c r="F389" s="176"/>
      <c r="G389" s="176"/>
      <c r="H389" s="176"/>
      <c r="I389" s="176"/>
      <c r="J389" s="176"/>
      <c r="K389" s="176"/>
      <c r="L389" s="176"/>
      <c r="N389" s="176"/>
      <c r="O389" s="176"/>
      <c r="P389" s="176"/>
      <c r="Q389" s="435"/>
      <c r="R389" s="176"/>
      <c r="S389" s="176"/>
      <c r="T389" s="176"/>
      <c r="U389" s="176"/>
      <c r="V389" s="176"/>
      <c r="W389" s="176"/>
      <c r="X389" s="176"/>
      <c r="Y389" s="176"/>
      <c r="Z389" s="176"/>
      <c r="AA389" s="176"/>
      <c r="AB389" s="176"/>
      <c r="AC389" s="176"/>
      <c r="AD389" s="176"/>
      <c r="AE389" s="176"/>
      <c r="AF389" s="176"/>
      <c r="AG389" s="176"/>
      <c r="AH389" s="176"/>
      <c r="AI389" s="176"/>
      <c r="AJ389" s="176"/>
      <c r="AK389" s="176"/>
      <c r="AL389" s="176"/>
      <c r="AM389" s="176"/>
      <c r="AN389" s="176"/>
      <c r="AO389" s="176"/>
      <c r="AP389" s="176"/>
      <c r="AQ389" s="176"/>
      <c r="AR389" s="176"/>
      <c r="AS389" s="176"/>
      <c r="AT389" s="176"/>
      <c r="AU389" s="176"/>
      <c r="AV389" s="176"/>
      <c r="AW389" s="176"/>
      <c r="AX389" s="176"/>
      <c r="AY389" s="176"/>
      <c r="AZ389" s="176"/>
      <c r="BA389" s="176"/>
      <c r="BB389" s="176"/>
      <c r="BC389" s="176"/>
      <c r="BD389" s="176"/>
      <c r="BE389" s="176"/>
      <c r="BF389" s="176"/>
      <c r="BG389" s="176"/>
      <c r="BH389" s="176"/>
      <c r="BI389" s="176"/>
      <c r="BJ389" s="176"/>
      <c r="BK389" s="176"/>
      <c r="BL389" s="176"/>
      <c r="BM389" s="176"/>
      <c r="BN389" s="176"/>
      <c r="BO389" s="176"/>
      <c r="BP389" s="176"/>
      <c r="BQ389" s="176"/>
      <c r="BR389" s="176"/>
      <c r="BS389" s="176"/>
      <c r="BT389" s="176"/>
    </row>
    <row r="390">
      <c r="A390" s="176"/>
      <c r="B390" s="176"/>
      <c r="C390" s="176"/>
      <c r="D390" s="176"/>
      <c r="E390" s="176"/>
      <c r="F390" s="176"/>
      <c r="G390" s="176"/>
      <c r="H390" s="176"/>
      <c r="I390" s="176"/>
      <c r="J390" s="176"/>
      <c r="K390" s="176"/>
      <c r="L390" s="176"/>
      <c r="N390" s="176"/>
      <c r="O390" s="176"/>
      <c r="P390" s="176"/>
      <c r="Q390" s="435"/>
      <c r="R390" s="176"/>
      <c r="S390" s="176"/>
      <c r="T390" s="176"/>
      <c r="U390" s="176"/>
      <c r="V390" s="176"/>
      <c r="W390" s="176"/>
      <c r="X390" s="176"/>
      <c r="Y390" s="176"/>
      <c r="Z390" s="176"/>
      <c r="AA390" s="176"/>
      <c r="AB390" s="176"/>
      <c r="AC390" s="176"/>
      <c r="AD390" s="176"/>
      <c r="AE390" s="176"/>
      <c r="AF390" s="176"/>
      <c r="AG390" s="176"/>
      <c r="AH390" s="176"/>
      <c r="AI390" s="176"/>
      <c r="AJ390" s="176"/>
      <c r="AK390" s="176"/>
      <c r="AL390" s="176"/>
      <c r="AM390" s="176"/>
      <c r="AN390" s="176"/>
      <c r="AO390" s="176"/>
      <c r="AP390" s="176"/>
      <c r="AQ390" s="176"/>
      <c r="AR390" s="176"/>
      <c r="AS390" s="176"/>
      <c r="AT390" s="176"/>
      <c r="AU390" s="176"/>
      <c r="AV390" s="176"/>
      <c r="AW390" s="176"/>
      <c r="AX390" s="176"/>
      <c r="AY390" s="176"/>
      <c r="AZ390" s="176"/>
      <c r="BA390" s="176"/>
      <c r="BB390" s="176"/>
      <c r="BC390" s="176"/>
      <c r="BD390" s="176"/>
      <c r="BE390" s="176"/>
      <c r="BF390" s="176"/>
      <c r="BG390" s="176"/>
      <c r="BH390" s="176"/>
      <c r="BI390" s="176"/>
      <c r="BJ390" s="176"/>
      <c r="BK390" s="176"/>
      <c r="BL390" s="176"/>
      <c r="BM390" s="176"/>
      <c r="BN390" s="176"/>
      <c r="BO390" s="176"/>
      <c r="BP390" s="176"/>
      <c r="BQ390" s="176"/>
      <c r="BR390" s="176"/>
      <c r="BS390" s="176"/>
      <c r="BT390" s="176"/>
    </row>
    <row r="391">
      <c r="A391" s="176"/>
      <c r="B391" s="176"/>
      <c r="C391" s="176"/>
      <c r="D391" s="176"/>
      <c r="E391" s="176"/>
      <c r="F391" s="176"/>
      <c r="G391" s="176"/>
      <c r="H391" s="176"/>
      <c r="I391" s="176"/>
      <c r="J391" s="176"/>
      <c r="K391" s="176"/>
      <c r="L391" s="176"/>
      <c r="N391" s="176"/>
      <c r="O391" s="176"/>
      <c r="P391" s="176"/>
      <c r="Q391" s="435"/>
      <c r="R391" s="176"/>
      <c r="S391" s="176"/>
      <c r="T391" s="176"/>
      <c r="U391" s="176"/>
      <c r="V391" s="176"/>
      <c r="W391" s="176"/>
      <c r="X391" s="176"/>
      <c r="Y391" s="176"/>
      <c r="Z391" s="176"/>
      <c r="AA391" s="176"/>
      <c r="AB391" s="176"/>
      <c r="AC391" s="176"/>
      <c r="AD391" s="176"/>
      <c r="AE391" s="176"/>
      <c r="AF391" s="176"/>
      <c r="AG391" s="176"/>
      <c r="AH391" s="176"/>
      <c r="AI391" s="176"/>
      <c r="AJ391" s="176"/>
      <c r="AK391" s="176"/>
      <c r="AL391" s="176"/>
      <c r="AM391" s="176"/>
      <c r="AN391" s="176"/>
      <c r="AO391" s="176"/>
      <c r="AP391" s="176"/>
      <c r="AQ391" s="176"/>
      <c r="AR391" s="176"/>
      <c r="AS391" s="176"/>
      <c r="AT391" s="176"/>
      <c r="AU391" s="176"/>
      <c r="AV391" s="176"/>
      <c r="AW391" s="176"/>
      <c r="AX391" s="176"/>
      <c r="AY391" s="176"/>
      <c r="AZ391" s="176"/>
      <c r="BA391" s="176"/>
      <c r="BB391" s="176"/>
      <c r="BC391" s="176"/>
      <c r="BD391" s="176"/>
      <c r="BE391" s="176"/>
      <c r="BF391" s="176"/>
      <c r="BG391" s="176"/>
      <c r="BH391" s="176"/>
      <c r="BI391" s="176"/>
      <c r="BJ391" s="176"/>
      <c r="BK391" s="176"/>
      <c r="BL391" s="176"/>
      <c r="BM391" s="176"/>
      <c r="BN391" s="176"/>
      <c r="BO391" s="176"/>
      <c r="BP391" s="176"/>
      <c r="BQ391" s="176"/>
      <c r="BR391" s="176"/>
      <c r="BS391" s="176"/>
      <c r="BT391" s="176"/>
    </row>
    <row r="392">
      <c r="A392" s="176"/>
      <c r="B392" s="176"/>
      <c r="C392" s="176"/>
      <c r="D392" s="176"/>
      <c r="E392" s="176"/>
      <c r="F392" s="176"/>
      <c r="G392" s="176"/>
      <c r="H392" s="176"/>
      <c r="I392" s="176"/>
      <c r="J392" s="176"/>
      <c r="K392" s="176"/>
      <c r="L392" s="176"/>
      <c r="N392" s="176"/>
      <c r="O392" s="176"/>
      <c r="P392" s="176"/>
      <c r="Q392" s="435"/>
      <c r="R392" s="176"/>
      <c r="S392" s="176"/>
      <c r="T392" s="176"/>
      <c r="U392" s="176"/>
      <c r="V392" s="176"/>
      <c r="W392" s="176"/>
      <c r="X392" s="176"/>
      <c r="Y392" s="176"/>
      <c r="Z392" s="176"/>
      <c r="AA392" s="176"/>
      <c r="AB392" s="176"/>
      <c r="AC392" s="176"/>
      <c r="AD392" s="176"/>
      <c r="AE392" s="176"/>
      <c r="AF392" s="176"/>
      <c r="AG392" s="176"/>
      <c r="AH392" s="176"/>
      <c r="AI392" s="176"/>
      <c r="AJ392" s="176"/>
      <c r="AK392" s="176"/>
      <c r="AL392" s="176"/>
      <c r="AM392" s="176"/>
      <c r="AN392" s="176"/>
      <c r="AO392" s="176"/>
      <c r="AP392" s="176"/>
      <c r="AQ392" s="176"/>
      <c r="AR392" s="176"/>
      <c r="AS392" s="176"/>
      <c r="AT392" s="176"/>
      <c r="AU392" s="176"/>
      <c r="AV392" s="176"/>
      <c r="AW392" s="176"/>
      <c r="AX392" s="176"/>
      <c r="AY392" s="176"/>
      <c r="AZ392" s="176"/>
      <c r="BA392" s="176"/>
      <c r="BB392" s="176"/>
      <c r="BC392" s="176"/>
      <c r="BD392" s="176"/>
      <c r="BE392" s="176"/>
      <c r="BF392" s="176"/>
      <c r="BG392" s="176"/>
      <c r="BH392" s="176"/>
      <c r="BI392" s="176"/>
      <c r="BJ392" s="176"/>
      <c r="BK392" s="176"/>
      <c r="BL392" s="176"/>
      <c r="BM392" s="176"/>
      <c r="BN392" s="176"/>
      <c r="BO392" s="176"/>
      <c r="BP392" s="176"/>
      <c r="BQ392" s="176"/>
      <c r="BR392" s="176"/>
      <c r="BS392" s="176"/>
      <c r="BT392" s="176"/>
    </row>
    <row r="393">
      <c r="A393" s="176"/>
      <c r="B393" s="176"/>
      <c r="C393" s="176"/>
      <c r="D393" s="176"/>
      <c r="E393" s="176"/>
      <c r="F393" s="176"/>
      <c r="G393" s="176"/>
      <c r="H393" s="176"/>
      <c r="I393" s="176"/>
      <c r="J393" s="176"/>
      <c r="K393" s="176"/>
      <c r="L393" s="176"/>
      <c r="N393" s="176"/>
      <c r="O393" s="176"/>
      <c r="P393" s="176"/>
      <c r="Q393" s="435"/>
      <c r="R393" s="176"/>
      <c r="S393" s="176"/>
      <c r="T393" s="176"/>
      <c r="U393" s="176"/>
      <c r="V393" s="176"/>
      <c r="W393" s="176"/>
      <c r="X393" s="176"/>
      <c r="Y393" s="176"/>
      <c r="Z393" s="176"/>
      <c r="AA393" s="176"/>
      <c r="AB393" s="176"/>
      <c r="AC393" s="176"/>
      <c r="AD393" s="176"/>
      <c r="AE393" s="176"/>
      <c r="AF393" s="176"/>
      <c r="AG393" s="176"/>
      <c r="AH393" s="176"/>
      <c r="AI393" s="176"/>
      <c r="AJ393" s="176"/>
      <c r="AK393" s="176"/>
      <c r="AL393" s="176"/>
      <c r="AM393" s="176"/>
      <c r="AN393" s="176"/>
      <c r="AO393" s="176"/>
      <c r="AP393" s="176"/>
      <c r="AQ393" s="176"/>
      <c r="AR393" s="176"/>
      <c r="AS393" s="176"/>
      <c r="AT393" s="176"/>
      <c r="AU393" s="176"/>
      <c r="AV393" s="176"/>
      <c r="AW393" s="176"/>
      <c r="AX393" s="176"/>
      <c r="AY393" s="176"/>
      <c r="AZ393" s="176"/>
      <c r="BA393" s="176"/>
      <c r="BB393" s="176"/>
      <c r="BC393" s="176"/>
      <c r="BD393" s="176"/>
      <c r="BE393" s="176"/>
      <c r="BF393" s="176"/>
      <c r="BG393" s="176"/>
      <c r="BH393" s="176"/>
      <c r="BI393" s="176"/>
      <c r="BJ393" s="176"/>
      <c r="BK393" s="176"/>
      <c r="BL393" s="176"/>
      <c r="BM393" s="176"/>
      <c r="BN393" s="176"/>
      <c r="BO393" s="176"/>
      <c r="BP393" s="176"/>
      <c r="BQ393" s="176"/>
      <c r="BR393" s="176"/>
      <c r="BS393" s="176"/>
      <c r="BT393" s="176"/>
    </row>
    <row r="394">
      <c r="A394" s="176"/>
      <c r="B394" s="176"/>
      <c r="C394" s="176"/>
      <c r="D394" s="176"/>
      <c r="E394" s="176"/>
      <c r="F394" s="176"/>
      <c r="G394" s="176"/>
      <c r="H394" s="176"/>
      <c r="I394" s="176"/>
      <c r="J394" s="176"/>
      <c r="K394" s="176"/>
      <c r="L394" s="176"/>
      <c r="N394" s="176"/>
      <c r="O394" s="176"/>
      <c r="P394" s="176"/>
      <c r="Q394" s="435"/>
      <c r="R394" s="176"/>
      <c r="S394" s="176"/>
      <c r="T394" s="176"/>
      <c r="U394" s="176"/>
      <c r="V394" s="176"/>
      <c r="W394" s="176"/>
      <c r="X394" s="176"/>
      <c r="Y394" s="176"/>
      <c r="Z394" s="176"/>
      <c r="AA394" s="176"/>
      <c r="AB394" s="176"/>
      <c r="AC394" s="176"/>
      <c r="AD394" s="176"/>
      <c r="AE394" s="176"/>
      <c r="AF394" s="176"/>
      <c r="AG394" s="176"/>
      <c r="AH394" s="176"/>
      <c r="AI394" s="176"/>
      <c r="AJ394" s="176"/>
      <c r="AK394" s="176"/>
      <c r="AL394" s="176"/>
      <c r="AM394" s="176"/>
      <c r="AN394" s="176"/>
      <c r="AO394" s="176"/>
      <c r="AP394" s="176"/>
      <c r="AQ394" s="176"/>
      <c r="AR394" s="176"/>
      <c r="AS394" s="176"/>
      <c r="AT394" s="176"/>
      <c r="AU394" s="176"/>
      <c r="AV394" s="176"/>
      <c r="AW394" s="176"/>
      <c r="AX394" s="176"/>
      <c r="AY394" s="176"/>
      <c r="AZ394" s="176"/>
      <c r="BA394" s="176"/>
      <c r="BB394" s="176"/>
      <c r="BC394" s="176"/>
      <c r="BD394" s="176"/>
      <c r="BE394" s="176"/>
      <c r="BF394" s="176"/>
      <c r="BG394" s="176"/>
      <c r="BH394" s="176"/>
      <c r="BI394" s="176"/>
      <c r="BJ394" s="176"/>
      <c r="BK394" s="176"/>
      <c r="BL394" s="176"/>
      <c r="BM394" s="176"/>
      <c r="BN394" s="176"/>
      <c r="BO394" s="176"/>
      <c r="BP394" s="176"/>
      <c r="BQ394" s="176"/>
      <c r="BR394" s="176"/>
      <c r="BS394" s="176"/>
      <c r="BT394" s="176"/>
    </row>
    <row r="395">
      <c r="A395" s="176"/>
      <c r="B395" s="176"/>
      <c r="C395" s="176"/>
      <c r="D395" s="176"/>
      <c r="E395" s="176"/>
      <c r="F395" s="176"/>
      <c r="G395" s="176"/>
      <c r="H395" s="176"/>
      <c r="I395" s="176"/>
      <c r="J395" s="176"/>
      <c r="K395" s="176"/>
      <c r="L395" s="176"/>
      <c r="N395" s="176"/>
      <c r="O395" s="176"/>
      <c r="P395" s="176"/>
      <c r="Q395" s="435"/>
      <c r="R395" s="176"/>
      <c r="S395" s="176"/>
      <c r="T395" s="176"/>
      <c r="U395" s="176"/>
      <c r="V395" s="176"/>
      <c r="W395" s="176"/>
      <c r="X395" s="176"/>
      <c r="Y395" s="176"/>
      <c r="Z395" s="176"/>
      <c r="AA395" s="176"/>
      <c r="AB395" s="176"/>
      <c r="AC395" s="176"/>
      <c r="AD395" s="176"/>
      <c r="AE395" s="176"/>
      <c r="AF395" s="176"/>
      <c r="AG395" s="176"/>
      <c r="AH395" s="176"/>
      <c r="AI395" s="176"/>
      <c r="AJ395" s="176"/>
      <c r="AK395" s="176"/>
      <c r="AL395" s="176"/>
      <c r="AM395" s="176"/>
      <c r="AN395" s="176"/>
      <c r="AO395" s="176"/>
      <c r="AP395" s="176"/>
      <c r="AQ395" s="176"/>
      <c r="AR395" s="176"/>
      <c r="AS395" s="176"/>
      <c r="AT395" s="176"/>
      <c r="AU395" s="176"/>
      <c r="AV395" s="176"/>
      <c r="AW395" s="176"/>
      <c r="AX395" s="176"/>
      <c r="AY395" s="176"/>
      <c r="AZ395" s="176"/>
      <c r="BA395" s="176"/>
      <c r="BB395" s="176"/>
      <c r="BC395" s="176"/>
      <c r="BD395" s="176"/>
      <c r="BE395" s="176"/>
      <c r="BF395" s="176"/>
      <c r="BG395" s="176"/>
      <c r="BH395" s="176"/>
      <c r="BI395" s="176"/>
      <c r="BJ395" s="176"/>
      <c r="BK395" s="176"/>
      <c r="BL395" s="176"/>
      <c r="BM395" s="176"/>
      <c r="BN395" s="176"/>
      <c r="BO395" s="176"/>
      <c r="BP395" s="176"/>
      <c r="BQ395" s="176"/>
      <c r="BR395" s="176"/>
      <c r="BS395" s="176"/>
      <c r="BT395" s="176"/>
    </row>
    <row r="396">
      <c r="A396" s="176"/>
      <c r="B396" s="176"/>
      <c r="C396" s="176"/>
      <c r="D396" s="176"/>
      <c r="E396" s="176"/>
      <c r="F396" s="176"/>
      <c r="G396" s="176"/>
      <c r="H396" s="176"/>
      <c r="I396" s="176"/>
      <c r="J396" s="176"/>
      <c r="K396" s="176"/>
      <c r="L396" s="176"/>
      <c r="N396" s="176"/>
      <c r="O396" s="176"/>
      <c r="P396" s="176"/>
      <c r="Q396" s="435"/>
      <c r="R396" s="176"/>
      <c r="S396" s="176"/>
      <c r="T396" s="176"/>
      <c r="U396" s="176"/>
      <c r="V396" s="176"/>
      <c r="W396" s="176"/>
      <c r="X396" s="176"/>
      <c r="Y396" s="176"/>
      <c r="Z396" s="176"/>
      <c r="AA396" s="176"/>
      <c r="AB396" s="176"/>
      <c r="AC396" s="176"/>
      <c r="AD396" s="176"/>
      <c r="AE396" s="176"/>
      <c r="AF396" s="176"/>
      <c r="AG396" s="176"/>
      <c r="AH396" s="176"/>
      <c r="AI396" s="176"/>
      <c r="AJ396" s="176"/>
      <c r="AK396" s="176"/>
      <c r="AL396" s="176"/>
      <c r="AM396" s="176"/>
      <c r="AN396" s="176"/>
      <c r="AO396" s="176"/>
      <c r="AP396" s="176"/>
      <c r="AQ396" s="176"/>
      <c r="AR396" s="176"/>
      <c r="AS396" s="176"/>
      <c r="AT396" s="176"/>
      <c r="AU396" s="176"/>
      <c r="AV396" s="176"/>
      <c r="AW396" s="176"/>
      <c r="AX396" s="176"/>
      <c r="AY396" s="176"/>
      <c r="AZ396" s="176"/>
      <c r="BA396" s="176"/>
      <c r="BB396" s="176"/>
      <c r="BC396" s="176"/>
      <c r="BD396" s="176"/>
      <c r="BE396" s="176"/>
      <c r="BF396" s="176"/>
      <c r="BG396" s="176"/>
      <c r="BH396" s="176"/>
      <c r="BI396" s="176"/>
      <c r="BJ396" s="176"/>
      <c r="BK396" s="176"/>
      <c r="BL396" s="176"/>
      <c r="BM396" s="176"/>
      <c r="BN396" s="176"/>
      <c r="BO396" s="176"/>
      <c r="BP396" s="176"/>
      <c r="BQ396" s="176"/>
      <c r="BR396" s="176"/>
      <c r="BS396" s="176"/>
      <c r="BT396" s="176"/>
    </row>
    <row r="397">
      <c r="A397" s="176"/>
      <c r="B397" s="176"/>
      <c r="C397" s="176"/>
      <c r="D397" s="176"/>
      <c r="E397" s="176"/>
      <c r="F397" s="176"/>
      <c r="G397" s="176"/>
      <c r="H397" s="176"/>
      <c r="I397" s="176"/>
      <c r="J397" s="176"/>
      <c r="K397" s="176"/>
      <c r="L397" s="176"/>
      <c r="N397" s="176"/>
      <c r="O397" s="176"/>
      <c r="P397" s="176"/>
      <c r="Q397" s="435"/>
      <c r="R397" s="176"/>
      <c r="S397" s="176"/>
      <c r="T397" s="176"/>
      <c r="U397" s="176"/>
      <c r="V397" s="176"/>
      <c r="W397" s="176"/>
      <c r="X397" s="176"/>
      <c r="Y397" s="176"/>
      <c r="Z397" s="176"/>
      <c r="AA397" s="176"/>
      <c r="AB397" s="176"/>
      <c r="AC397" s="176"/>
      <c r="AD397" s="176"/>
      <c r="AE397" s="176"/>
      <c r="AF397" s="176"/>
      <c r="AG397" s="176"/>
      <c r="AH397" s="176"/>
      <c r="AI397" s="176"/>
      <c r="AJ397" s="176"/>
      <c r="AK397" s="176"/>
      <c r="AL397" s="176"/>
      <c r="AM397" s="176"/>
      <c r="AN397" s="176"/>
      <c r="AO397" s="176"/>
      <c r="AP397" s="176"/>
      <c r="AQ397" s="176"/>
      <c r="AR397" s="176"/>
      <c r="AS397" s="176"/>
      <c r="AT397" s="176"/>
      <c r="AU397" s="176"/>
      <c r="AV397" s="176"/>
      <c r="AW397" s="176"/>
      <c r="AX397" s="176"/>
      <c r="AY397" s="176"/>
      <c r="AZ397" s="176"/>
      <c r="BA397" s="176"/>
      <c r="BB397" s="176"/>
      <c r="BC397" s="176"/>
      <c r="BD397" s="176"/>
      <c r="BE397" s="176"/>
      <c r="BF397" s="176"/>
      <c r="BG397" s="176"/>
      <c r="BH397" s="176"/>
      <c r="BI397" s="176"/>
      <c r="BJ397" s="176"/>
      <c r="BK397" s="176"/>
      <c r="BL397" s="176"/>
      <c r="BM397" s="176"/>
      <c r="BN397" s="176"/>
      <c r="BO397" s="176"/>
      <c r="BP397" s="176"/>
      <c r="BQ397" s="176"/>
      <c r="BR397" s="176"/>
      <c r="BS397" s="176"/>
      <c r="BT397" s="176"/>
    </row>
    <row r="398">
      <c r="A398" s="176"/>
      <c r="B398" s="176"/>
      <c r="C398" s="176"/>
      <c r="D398" s="176"/>
      <c r="E398" s="176"/>
      <c r="F398" s="176"/>
      <c r="G398" s="176"/>
      <c r="H398" s="176"/>
      <c r="I398" s="176"/>
      <c r="J398" s="176"/>
      <c r="K398" s="176"/>
      <c r="L398" s="176"/>
      <c r="N398" s="176"/>
      <c r="O398" s="176"/>
      <c r="P398" s="176"/>
      <c r="Q398" s="435"/>
      <c r="R398" s="176"/>
      <c r="S398" s="176"/>
      <c r="T398" s="176"/>
      <c r="U398" s="176"/>
      <c r="V398" s="176"/>
      <c r="W398" s="176"/>
      <c r="X398" s="176"/>
      <c r="Y398" s="176"/>
      <c r="Z398" s="176"/>
      <c r="AA398" s="176"/>
      <c r="AB398" s="176"/>
      <c r="AC398" s="176"/>
      <c r="AD398" s="176"/>
      <c r="AE398" s="176"/>
      <c r="AF398" s="176"/>
      <c r="AG398" s="176"/>
      <c r="AH398" s="176"/>
      <c r="AI398" s="176"/>
      <c r="AJ398" s="176"/>
      <c r="AK398" s="176"/>
      <c r="AL398" s="176"/>
      <c r="AM398" s="176"/>
      <c r="AN398" s="176"/>
      <c r="AO398" s="176"/>
      <c r="AP398" s="176"/>
      <c r="AQ398" s="176"/>
      <c r="AR398" s="176"/>
      <c r="AS398" s="176"/>
      <c r="AT398" s="176"/>
      <c r="AU398" s="176"/>
      <c r="AV398" s="176"/>
      <c r="AW398" s="176"/>
      <c r="AX398" s="176"/>
      <c r="AY398" s="176"/>
      <c r="AZ398" s="176"/>
      <c r="BA398" s="176"/>
      <c r="BB398" s="176"/>
      <c r="BC398" s="176"/>
      <c r="BD398" s="176"/>
      <c r="BE398" s="176"/>
      <c r="BF398" s="176"/>
      <c r="BG398" s="176"/>
      <c r="BH398" s="176"/>
      <c r="BI398" s="176"/>
      <c r="BJ398" s="176"/>
      <c r="BK398" s="176"/>
      <c r="BL398" s="176"/>
      <c r="BM398" s="176"/>
      <c r="BN398" s="176"/>
      <c r="BO398" s="176"/>
      <c r="BP398" s="176"/>
      <c r="BQ398" s="176"/>
      <c r="BR398" s="176"/>
      <c r="BS398" s="176"/>
      <c r="BT398" s="176"/>
    </row>
    <row r="399">
      <c r="A399" s="176"/>
      <c r="B399" s="176"/>
      <c r="C399" s="176"/>
      <c r="D399" s="176"/>
      <c r="E399" s="176"/>
      <c r="F399" s="176"/>
      <c r="G399" s="176"/>
      <c r="H399" s="176"/>
      <c r="I399" s="176"/>
      <c r="J399" s="176"/>
      <c r="K399" s="176"/>
      <c r="L399" s="176"/>
      <c r="N399" s="176"/>
      <c r="O399" s="176"/>
      <c r="P399" s="176"/>
      <c r="Q399" s="435"/>
      <c r="R399" s="176"/>
      <c r="S399" s="176"/>
      <c r="T399" s="176"/>
      <c r="U399" s="176"/>
      <c r="V399" s="176"/>
      <c r="W399" s="176"/>
      <c r="X399" s="176"/>
      <c r="Y399" s="176"/>
      <c r="Z399" s="176"/>
      <c r="AA399" s="176"/>
      <c r="AB399" s="176"/>
      <c r="AC399" s="176"/>
      <c r="AD399" s="176"/>
      <c r="AE399" s="176"/>
      <c r="AF399" s="176"/>
      <c r="AG399" s="176"/>
      <c r="AH399" s="176"/>
      <c r="AI399" s="176"/>
      <c r="AJ399" s="176"/>
      <c r="AK399" s="176"/>
      <c r="AL399" s="176"/>
      <c r="AM399" s="176"/>
      <c r="AN399" s="176"/>
      <c r="AO399" s="176"/>
      <c r="AP399" s="176"/>
      <c r="AQ399" s="176"/>
      <c r="AR399" s="176"/>
      <c r="AS399" s="176"/>
      <c r="AT399" s="176"/>
      <c r="AU399" s="176"/>
      <c r="AV399" s="176"/>
      <c r="AW399" s="176"/>
      <c r="AX399" s="176"/>
      <c r="AY399" s="176"/>
      <c r="AZ399" s="176"/>
      <c r="BA399" s="176"/>
      <c r="BB399" s="176"/>
      <c r="BC399" s="176"/>
      <c r="BD399" s="176"/>
      <c r="BE399" s="176"/>
      <c r="BF399" s="176"/>
      <c r="BG399" s="176"/>
      <c r="BH399" s="176"/>
      <c r="BI399" s="176"/>
      <c r="BJ399" s="176"/>
      <c r="BK399" s="176"/>
      <c r="BL399" s="176"/>
      <c r="BM399" s="176"/>
      <c r="BN399" s="176"/>
      <c r="BO399" s="176"/>
      <c r="BP399" s="176"/>
      <c r="BQ399" s="176"/>
      <c r="BR399" s="176"/>
      <c r="BS399" s="176"/>
      <c r="BT399" s="176"/>
    </row>
    <row r="400">
      <c r="A400" s="176"/>
      <c r="B400" s="176"/>
      <c r="C400" s="176"/>
      <c r="D400" s="176"/>
      <c r="E400" s="176"/>
      <c r="F400" s="176"/>
      <c r="G400" s="176"/>
      <c r="H400" s="176"/>
      <c r="I400" s="176"/>
      <c r="J400" s="176"/>
      <c r="K400" s="176"/>
      <c r="L400" s="176"/>
      <c r="N400" s="176"/>
      <c r="O400" s="176"/>
      <c r="P400" s="176"/>
      <c r="Q400" s="435"/>
      <c r="R400" s="176"/>
      <c r="S400" s="176"/>
      <c r="T400" s="176"/>
      <c r="U400" s="176"/>
      <c r="V400" s="176"/>
      <c r="W400" s="176"/>
      <c r="X400" s="176"/>
      <c r="Y400" s="176"/>
      <c r="Z400" s="176"/>
      <c r="AA400" s="176"/>
      <c r="AB400" s="176"/>
      <c r="AC400" s="176"/>
      <c r="AD400" s="176"/>
      <c r="AE400" s="176"/>
      <c r="AF400" s="176"/>
      <c r="AG400" s="176"/>
      <c r="AH400" s="176"/>
      <c r="AI400" s="176"/>
      <c r="AJ400" s="176"/>
      <c r="AK400" s="176"/>
      <c r="AL400" s="176"/>
      <c r="AM400" s="176"/>
      <c r="AN400" s="176"/>
      <c r="AO400" s="176"/>
      <c r="AP400" s="176"/>
      <c r="AQ400" s="176"/>
      <c r="AR400" s="176"/>
      <c r="AS400" s="176"/>
      <c r="AT400" s="176"/>
      <c r="AU400" s="176"/>
      <c r="AV400" s="176"/>
      <c r="AW400" s="176"/>
      <c r="AX400" s="176"/>
      <c r="AY400" s="176"/>
      <c r="AZ400" s="176"/>
      <c r="BA400" s="176"/>
      <c r="BB400" s="176"/>
      <c r="BC400" s="176"/>
      <c r="BD400" s="176"/>
      <c r="BE400" s="176"/>
      <c r="BF400" s="176"/>
      <c r="BG400" s="176"/>
      <c r="BH400" s="176"/>
      <c r="BI400" s="176"/>
      <c r="BJ400" s="176"/>
      <c r="BK400" s="176"/>
      <c r="BL400" s="176"/>
      <c r="BM400" s="176"/>
      <c r="BN400" s="176"/>
      <c r="BO400" s="176"/>
      <c r="BP400" s="176"/>
      <c r="BQ400" s="176"/>
      <c r="BR400" s="176"/>
      <c r="BS400" s="176"/>
      <c r="BT400" s="176"/>
    </row>
    <row r="401">
      <c r="A401" s="176"/>
      <c r="B401" s="176"/>
      <c r="C401" s="176"/>
      <c r="D401" s="176"/>
      <c r="E401" s="176"/>
      <c r="F401" s="176"/>
      <c r="G401" s="176"/>
      <c r="H401" s="176"/>
      <c r="I401" s="176"/>
      <c r="J401" s="176"/>
      <c r="K401" s="176"/>
      <c r="L401" s="176"/>
      <c r="N401" s="176"/>
      <c r="O401" s="176"/>
      <c r="P401" s="176"/>
      <c r="Q401" s="435"/>
      <c r="R401" s="176"/>
      <c r="S401" s="176"/>
      <c r="T401" s="176"/>
      <c r="U401" s="176"/>
      <c r="V401" s="176"/>
      <c r="W401" s="176"/>
      <c r="X401" s="176"/>
      <c r="Y401" s="176"/>
      <c r="Z401" s="176"/>
      <c r="AA401" s="176"/>
      <c r="AB401" s="176"/>
      <c r="AC401" s="176"/>
      <c r="AD401" s="176"/>
      <c r="AE401" s="176"/>
      <c r="AF401" s="176"/>
      <c r="AG401" s="176"/>
      <c r="AH401" s="176"/>
      <c r="AI401" s="176"/>
      <c r="AJ401" s="176"/>
      <c r="AK401" s="176"/>
      <c r="AL401" s="176"/>
      <c r="AM401" s="176"/>
      <c r="AN401" s="176"/>
      <c r="AO401" s="176"/>
      <c r="AP401" s="176"/>
      <c r="AQ401" s="176"/>
      <c r="AR401" s="176"/>
      <c r="AS401" s="176"/>
      <c r="AT401" s="176"/>
      <c r="AU401" s="176"/>
      <c r="AV401" s="176"/>
      <c r="AW401" s="176"/>
      <c r="AX401" s="176"/>
      <c r="AY401" s="176"/>
      <c r="AZ401" s="176"/>
      <c r="BA401" s="176"/>
      <c r="BB401" s="176"/>
      <c r="BC401" s="176"/>
      <c r="BD401" s="176"/>
      <c r="BE401" s="176"/>
      <c r="BF401" s="176"/>
      <c r="BG401" s="176"/>
      <c r="BH401" s="176"/>
      <c r="BI401" s="176"/>
      <c r="BJ401" s="176"/>
      <c r="BK401" s="176"/>
      <c r="BL401" s="176"/>
      <c r="BM401" s="176"/>
      <c r="BN401" s="176"/>
      <c r="BO401" s="176"/>
      <c r="BP401" s="176"/>
      <c r="BQ401" s="176"/>
      <c r="BR401" s="176"/>
      <c r="BS401" s="176"/>
      <c r="BT401" s="176"/>
    </row>
    <row r="402">
      <c r="A402" s="176"/>
      <c r="B402" s="176"/>
      <c r="C402" s="176"/>
      <c r="D402" s="176"/>
      <c r="E402" s="176"/>
      <c r="F402" s="176"/>
      <c r="G402" s="176"/>
      <c r="H402" s="176"/>
      <c r="I402" s="176"/>
      <c r="J402" s="176"/>
      <c r="K402" s="176"/>
      <c r="L402" s="176"/>
      <c r="N402" s="176"/>
      <c r="O402" s="176"/>
      <c r="P402" s="176"/>
      <c r="Q402" s="435"/>
      <c r="R402" s="176"/>
      <c r="S402" s="176"/>
      <c r="T402" s="176"/>
      <c r="U402" s="176"/>
      <c r="V402" s="176"/>
      <c r="W402" s="176"/>
      <c r="X402" s="176"/>
      <c r="Y402" s="176"/>
      <c r="Z402" s="176"/>
      <c r="AA402" s="176"/>
      <c r="AB402" s="176"/>
      <c r="AC402" s="176"/>
      <c r="AD402" s="176"/>
      <c r="AE402" s="176"/>
      <c r="AF402" s="176"/>
      <c r="AG402" s="176"/>
      <c r="AH402" s="176"/>
      <c r="AI402" s="176"/>
      <c r="AJ402" s="176"/>
      <c r="AK402" s="176"/>
      <c r="AL402" s="176"/>
      <c r="AM402" s="176"/>
      <c r="AN402" s="176"/>
      <c r="AO402" s="176"/>
      <c r="AP402" s="176"/>
      <c r="AQ402" s="176"/>
      <c r="AR402" s="176"/>
      <c r="AS402" s="176"/>
      <c r="AT402" s="176"/>
      <c r="AU402" s="176"/>
      <c r="AV402" s="176"/>
      <c r="AW402" s="176"/>
      <c r="AX402" s="176"/>
      <c r="AY402" s="176"/>
      <c r="AZ402" s="176"/>
      <c r="BA402" s="176"/>
      <c r="BB402" s="176"/>
      <c r="BC402" s="176"/>
      <c r="BD402" s="176"/>
      <c r="BE402" s="176"/>
      <c r="BF402" s="176"/>
      <c r="BG402" s="176"/>
      <c r="BH402" s="176"/>
      <c r="BI402" s="176"/>
      <c r="BJ402" s="176"/>
      <c r="BK402" s="176"/>
      <c r="BL402" s="176"/>
      <c r="BM402" s="176"/>
      <c r="BN402" s="176"/>
      <c r="BO402" s="176"/>
      <c r="BP402" s="176"/>
      <c r="BQ402" s="176"/>
      <c r="BR402" s="176"/>
      <c r="BS402" s="176"/>
      <c r="BT402" s="176"/>
    </row>
    <row r="403">
      <c r="A403" s="176"/>
      <c r="B403" s="176"/>
      <c r="C403" s="176"/>
      <c r="D403" s="176"/>
      <c r="E403" s="176"/>
      <c r="F403" s="176"/>
      <c r="G403" s="176"/>
      <c r="H403" s="176"/>
      <c r="I403" s="176"/>
      <c r="J403" s="176"/>
      <c r="K403" s="176"/>
      <c r="L403" s="176"/>
      <c r="N403" s="176"/>
      <c r="O403" s="176"/>
      <c r="P403" s="176"/>
      <c r="Q403" s="435"/>
      <c r="R403" s="176"/>
      <c r="S403" s="176"/>
      <c r="T403" s="176"/>
      <c r="U403" s="176"/>
      <c r="V403" s="176"/>
      <c r="W403" s="176"/>
      <c r="X403" s="176"/>
      <c r="Y403" s="176"/>
      <c r="Z403" s="176"/>
      <c r="AA403" s="176"/>
      <c r="AB403" s="176"/>
      <c r="AC403" s="176"/>
      <c r="AD403" s="176"/>
      <c r="AE403" s="176"/>
      <c r="AF403" s="176"/>
      <c r="AG403" s="176"/>
      <c r="AH403" s="176"/>
      <c r="AI403" s="176"/>
      <c r="AJ403" s="176"/>
      <c r="AK403" s="176"/>
      <c r="AL403" s="176"/>
      <c r="AM403" s="176"/>
      <c r="AN403" s="176"/>
      <c r="AO403" s="176"/>
      <c r="AP403" s="176"/>
      <c r="AQ403" s="176"/>
      <c r="AR403" s="176"/>
      <c r="AS403" s="176"/>
      <c r="AT403" s="176"/>
      <c r="AU403" s="176"/>
      <c r="AV403" s="176"/>
      <c r="AW403" s="176"/>
      <c r="AX403" s="176"/>
      <c r="AY403" s="176"/>
      <c r="AZ403" s="176"/>
      <c r="BA403" s="176"/>
      <c r="BB403" s="176"/>
      <c r="BC403" s="176"/>
      <c r="BD403" s="176"/>
      <c r="BE403" s="176"/>
      <c r="BF403" s="176"/>
      <c r="BG403" s="176"/>
      <c r="BH403" s="176"/>
      <c r="BI403" s="176"/>
      <c r="BJ403" s="176"/>
      <c r="BK403" s="176"/>
      <c r="BL403" s="176"/>
      <c r="BM403" s="176"/>
      <c r="BN403" s="176"/>
      <c r="BO403" s="176"/>
      <c r="BP403" s="176"/>
      <c r="BQ403" s="176"/>
      <c r="BR403" s="176"/>
      <c r="BS403" s="176"/>
      <c r="BT403" s="176"/>
    </row>
    <row r="404">
      <c r="A404" s="176"/>
      <c r="B404" s="176"/>
      <c r="C404" s="176"/>
      <c r="D404" s="176"/>
      <c r="E404" s="176"/>
      <c r="F404" s="176"/>
      <c r="G404" s="176"/>
      <c r="H404" s="176"/>
      <c r="I404" s="176"/>
      <c r="J404" s="176"/>
      <c r="K404" s="176"/>
      <c r="L404" s="176"/>
      <c r="N404" s="176"/>
      <c r="O404" s="176"/>
      <c r="P404" s="176"/>
      <c r="Q404" s="435"/>
      <c r="R404" s="176"/>
      <c r="S404" s="176"/>
      <c r="T404" s="176"/>
      <c r="U404" s="176"/>
      <c r="V404" s="176"/>
      <c r="W404" s="176"/>
      <c r="X404" s="176"/>
      <c r="Y404" s="176"/>
      <c r="Z404" s="176"/>
      <c r="AA404" s="176"/>
      <c r="AB404" s="176"/>
      <c r="AC404" s="176"/>
      <c r="AD404" s="176"/>
      <c r="AE404" s="176"/>
      <c r="AF404" s="176"/>
      <c r="AG404" s="176"/>
      <c r="AH404" s="176"/>
      <c r="AI404" s="176"/>
      <c r="AJ404" s="176"/>
      <c r="AK404" s="176"/>
      <c r="AL404" s="176"/>
      <c r="AM404" s="176"/>
      <c r="AN404" s="176"/>
      <c r="AO404" s="176"/>
      <c r="AP404" s="176"/>
      <c r="AQ404" s="176"/>
      <c r="AR404" s="176"/>
      <c r="AS404" s="176"/>
      <c r="AT404" s="176"/>
      <c r="AU404" s="176"/>
      <c r="AV404" s="176"/>
      <c r="AW404" s="176"/>
      <c r="AX404" s="176"/>
      <c r="AY404" s="176"/>
      <c r="AZ404" s="176"/>
      <c r="BA404" s="176"/>
      <c r="BB404" s="176"/>
      <c r="BC404" s="176"/>
      <c r="BD404" s="176"/>
      <c r="BE404" s="176"/>
      <c r="BF404" s="176"/>
      <c r="BG404" s="176"/>
      <c r="BH404" s="176"/>
      <c r="BI404" s="176"/>
      <c r="BJ404" s="176"/>
      <c r="BK404" s="176"/>
      <c r="BL404" s="176"/>
      <c r="BM404" s="176"/>
      <c r="BN404" s="176"/>
      <c r="BO404" s="176"/>
      <c r="BP404" s="176"/>
      <c r="BQ404" s="176"/>
      <c r="BR404" s="176"/>
      <c r="BS404" s="176"/>
      <c r="BT404" s="176"/>
    </row>
    <row r="405">
      <c r="A405" s="176"/>
      <c r="B405" s="176"/>
      <c r="C405" s="176"/>
      <c r="D405" s="176"/>
      <c r="E405" s="176"/>
      <c r="F405" s="176"/>
      <c r="G405" s="176"/>
      <c r="H405" s="176"/>
      <c r="I405" s="176"/>
      <c r="J405" s="176"/>
      <c r="K405" s="176"/>
      <c r="L405" s="176"/>
      <c r="N405" s="176"/>
      <c r="O405" s="176"/>
      <c r="P405" s="176"/>
      <c r="Q405" s="435"/>
      <c r="R405" s="176"/>
      <c r="S405" s="176"/>
      <c r="T405" s="176"/>
      <c r="U405" s="176"/>
      <c r="V405" s="176"/>
      <c r="W405" s="176"/>
      <c r="X405" s="176"/>
      <c r="Y405" s="176"/>
      <c r="Z405" s="176"/>
      <c r="AA405" s="176"/>
      <c r="AB405" s="176"/>
      <c r="AC405" s="176"/>
      <c r="AD405" s="176"/>
      <c r="AE405" s="176"/>
      <c r="AF405" s="176"/>
      <c r="AG405" s="176"/>
      <c r="AH405" s="176"/>
      <c r="AI405" s="176"/>
      <c r="AJ405" s="176"/>
      <c r="AK405" s="176"/>
      <c r="AL405" s="176"/>
      <c r="AM405" s="176"/>
      <c r="AN405" s="176"/>
      <c r="AO405" s="176"/>
      <c r="AP405" s="176"/>
      <c r="AQ405" s="176"/>
      <c r="AR405" s="176"/>
      <c r="AS405" s="176"/>
      <c r="AT405" s="176"/>
      <c r="AU405" s="176"/>
      <c r="AV405" s="176"/>
      <c r="AW405" s="176"/>
      <c r="AX405" s="176"/>
      <c r="AY405" s="176"/>
      <c r="AZ405" s="176"/>
      <c r="BA405" s="176"/>
      <c r="BB405" s="176"/>
      <c r="BC405" s="176"/>
      <c r="BD405" s="176"/>
      <c r="BE405" s="176"/>
      <c r="BF405" s="176"/>
      <c r="BG405" s="176"/>
      <c r="BH405" s="176"/>
      <c r="BI405" s="176"/>
      <c r="BJ405" s="176"/>
      <c r="BK405" s="176"/>
      <c r="BL405" s="176"/>
      <c r="BM405" s="176"/>
      <c r="BN405" s="176"/>
      <c r="BO405" s="176"/>
      <c r="BP405" s="176"/>
      <c r="BQ405" s="176"/>
      <c r="BR405" s="176"/>
      <c r="BS405" s="176"/>
      <c r="BT405" s="176"/>
    </row>
    <row r="406">
      <c r="A406" s="176"/>
      <c r="B406" s="176"/>
      <c r="C406" s="176"/>
      <c r="D406" s="176"/>
      <c r="E406" s="176"/>
      <c r="F406" s="176"/>
      <c r="G406" s="176"/>
      <c r="H406" s="176"/>
      <c r="I406" s="176"/>
      <c r="J406" s="176"/>
      <c r="K406" s="176"/>
      <c r="L406" s="176"/>
      <c r="N406" s="176"/>
      <c r="O406" s="176"/>
      <c r="P406" s="176"/>
      <c r="Q406" s="435"/>
      <c r="R406" s="176"/>
      <c r="S406" s="176"/>
      <c r="T406" s="176"/>
      <c r="U406" s="176"/>
      <c r="V406" s="176"/>
      <c r="W406" s="176"/>
      <c r="X406" s="176"/>
      <c r="Y406" s="176"/>
      <c r="Z406" s="176"/>
      <c r="AA406" s="176"/>
      <c r="AB406" s="176"/>
      <c r="AC406" s="176"/>
      <c r="AD406" s="176"/>
      <c r="AE406" s="176"/>
      <c r="AF406" s="176"/>
      <c r="AG406" s="176"/>
      <c r="AH406" s="176"/>
      <c r="AI406" s="176"/>
      <c r="AJ406" s="176"/>
      <c r="AK406" s="176"/>
      <c r="AL406" s="176"/>
      <c r="AM406" s="176"/>
      <c r="AN406" s="176"/>
      <c r="AO406" s="176"/>
      <c r="AP406" s="176"/>
      <c r="AQ406" s="176"/>
      <c r="AR406" s="176"/>
      <c r="AS406" s="176"/>
      <c r="AT406" s="176"/>
      <c r="AU406" s="176"/>
      <c r="AV406" s="176"/>
      <c r="AW406" s="176"/>
      <c r="AX406" s="176"/>
      <c r="AY406" s="176"/>
      <c r="AZ406" s="176"/>
      <c r="BA406" s="176"/>
      <c r="BB406" s="176"/>
      <c r="BC406" s="176"/>
      <c r="BD406" s="176"/>
      <c r="BE406" s="176"/>
      <c r="BF406" s="176"/>
      <c r="BG406" s="176"/>
      <c r="BH406" s="176"/>
      <c r="BI406" s="176"/>
      <c r="BJ406" s="176"/>
      <c r="BK406" s="176"/>
      <c r="BL406" s="176"/>
      <c r="BM406" s="176"/>
      <c r="BN406" s="176"/>
      <c r="BO406" s="176"/>
      <c r="BP406" s="176"/>
      <c r="BQ406" s="176"/>
      <c r="BR406" s="176"/>
      <c r="BS406" s="176"/>
      <c r="BT406" s="176"/>
    </row>
    <row r="407">
      <c r="A407" s="176"/>
      <c r="B407" s="176"/>
      <c r="C407" s="176"/>
      <c r="D407" s="176"/>
      <c r="E407" s="176"/>
      <c r="F407" s="176"/>
      <c r="G407" s="176"/>
      <c r="H407" s="176"/>
      <c r="I407" s="176"/>
      <c r="J407" s="176"/>
      <c r="K407" s="176"/>
      <c r="L407" s="176"/>
      <c r="N407" s="176"/>
      <c r="O407" s="176"/>
      <c r="P407" s="176"/>
      <c r="Q407" s="435"/>
      <c r="R407" s="176"/>
      <c r="S407" s="176"/>
      <c r="T407" s="176"/>
      <c r="U407" s="176"/>
      <c r="V407" s="176"/>
      <c r="W407" s="176"/>
      <c r="X407" s="176"/>
      <c r="Y407" s="176"/>
      <c r="Z407" s="176"/>
      <c r="AA407" s="176"/>
      <c r="AB407" s="176"/>
      <c r="AC407" s="176"/>
      <c r="AD407" s="176"/>
      <c r="AE407" s="176"/>
      <c r="AF407" s="176"/>
      <c r="AG407" s="176"/>
      <c r="AH407" s="176"/>
      <c r="AI407" s="176"/>
      <c r="AJ407" s="176"/>
      <c r="AK407" s="176"/>
      <c r="AL407" s="176"/>
      <c r="AM407" s="176"/>
      <c r="AN407" s="176"/>
      <c r="AO407" s="176"/>
      <c r="AP407" s="176"/>
      <c r="AQ407" s="176"/>
      <c r="AR407" s="176"/>
      <c r="AS407" s="176"/>
      <c r="AT407" s="176"/>
      <c r="AU407" s="176"/>
      <c r="AV407" s="176"/>
      <c r="AW407" s="176"/>
      <c r="AX407" s="176"/>
      <c r="AY407" s="176"/>
      <c r="AZ407" s="176"/>
      <c r="BA407" s="176"/>
      <c r="BB407" s="176"/>
      <c r="BC407" s="176"/>
      <c r="BD407" s="176"/>
      <c r="BE407" s="176"/>
      <c r="BF407" s="176"/>
      <c r="BG407" s="176"/>
      <c r="BH407" s="176"/>
      <c r="BI407" s="176"/>
      <c r="BJ407" s="176"/>
      <c r="BK407" s="176"/>
      <c r="BL407" s="176"/>
      <c r="BM407" s="176"/>
      <c r="BN407" s="176"/>
      <c r="BO407" s="176"/>
      <c r="BP407" s="176"/>
      <c r="BQ407" s="176"/>
      <c r="BR407" s="176"/>
      <c r="BS407" s="176"/>
      <c r="BT407" s="176"/>
    </row>
    <row r="408">
      <c r="A408" s="176"/>
      <c r="B408" s="176"/>
      <c r="C408" s="176"/>
      <c r="D408" s="176"/>
      <c r="E408" s="176"/>
      <c r="F408" s="176"/>
      <c r="G408" s="176"/>
      <c r="H408" s="176"/>
      <c r="I408" s="176"/>
      <c r="J408" s="176"/>
      <c r="K408" s="176"/>
      <c r="L408" s="176"/>
      <c r="N408" s="176"/>
      <c r="O408" s="176"/>
      <c r="P408" s="176"/>
      <c r="Q408" s="435"/>
      <c r="R408" s="176"/>
      <c r="S408" s="176"/>
      <c r="T408" s="176"/>
      <c r="U408" s="176"/>
      <c r="V408" s="176"/>
      <c r="W408" s="176"/>
      <c r="X408" s="176"/>
      <c r="Y408" s="176"/>
      <c r="Z408" s="176"/>
      <c r="AA408" s="176"/>
      <c r="AB408" s="176"/>
      <c r="AC408" s="176"/>
      <c r="AD408" s="176"/>
      <c r="AE408" s="176"/>
      <c r="AF408" s="176"/>
      <c r="AG408" s="176"/>
      <c r="AH408" s="176"/>
      <c r="AI408" s="176"/>
      <c r="AJ408" s="176"/>
      <c r="AK408" s="176"/>
      <c r="AL408" s="176"/>
      <c r="AM408" s="176"/>
      <c r="AN408" s="176"/>
      <c r="AO408" s="176"/>
      <c r="AP408" s="176"/>
      <c r="AQ408" s="176"/>
      <c r="AR408" s="176"/>
      <c r="AS408" s="176"/>
      <c r="AT408" s="176"/>
      <c r="AU408" s="176"/>
      <c r="AV408" s="176"/>
      <c r="AW408" s="176"/>
      <c r="AX408" s="176"/>
      <c r="AY408" s="176"/>
      <c r="AZ408" s="176"/>
      <c r="BA408" s="176"/>
      <c r="BB408" s="176"/>
      <c r="BC408" s="176"/>
      <c r="BD408" s="176"/>
      <c r="BE408" s="176"/>
      <c r="BF408" s="176"/>
      <c r="BG408" s="176"/>
      <c r="BH408" s="176"/>
      <c r="BI408" s="176"/>
      <c r="BJ408" s="176"/>
      <c r="BK408" s="176"/>
      <c r="BL408" s="176"/>
      <c r="BM408" s="176"/>
      <c r="BN408" s="176"/>
      <c r="BO408" s="176"/>
      <c r="BP408" s="176"/>
      <c r="BQ408" s="176"/>
      <c r="BR408" s="176"/>
      <c r="BS408" s="176"/>
      <c r="BT408" s="176"/>
    </row>
    <row r="409">
      <c r="A409" s="176"/>
      <c r="B409" s="176"/>
      <c r="C409" s="176"/>
      <c r="D409" s="176"/>
      <c r="E409" s="176"/>
      <c r="F409" s="176"/>
      <c r="G409" s="176"/>
      <c r="H409" s="176"/>
      <c r="I409" s="176"/>
      <c r="J409" s="176"/>
      <c r="K409" s="176"/>
      <c r="L409" s="176"/>
      <c r="N409" s="176"/>
      <c r="O409" s="176"/>
      <c r="P409" s="176"/>
      <c r="Q409" s="435"/>
      <c r="R409" s="176"/>
      <c r="S409" s="176"/>
      <c r="T409" s="176"/>
      <c r="U409" s="176"/>
      <c r="V409" s="176"/>
      <c r="W409" s="176"/>
      <c r="X409" s="176"/>
      <c r="Y409" s="176"/>
      <c r="Z409" s="176"/>
      <c r="AA409" s="176"/>
      <c r="AB409" s="176"/>
      <c r="AC409" s="176"/>
      <c r="AD409" s="176"/>
      <c r="AE409" s="176"/>
      <c r="AF409" s="176"/>
      <c r="AG409" s="176"/>
      <c r="AH409" s="176"/>
      <c r="AI409" s="176"/>
      <c r="AJ409" s="176"/>
      <c r="AK409" s="176"/>
      <c r="AL409" s="176"/>
      <c r="AM409" s="176"/>
      <c r="AN409" s="176"/>
      <c r="AO409" s="176"/>
      <c r="AP409" s="176"/>
      <c r="AQ409" s="176"/>
      <c r="AR409" s="176"/>
      <c r="AS409" s="176"/>
      <c r="AT409" s="176"/>
      <c r="AU409" s="176"/>
      <c r="AV409" s="176"/>
      <c r="AW409" s="176"/>
      <c r="AX409" s="176"/>
      <c r="AY409" s="176"/>
      <c r="AZ409" s="176"/>
      <c r="BA409" s="176"/>
      <c r="BB409" s="176"/>
      <c r="BC409" s="176"/>
      <c r="BD409" s="176"/>
      <c r="BE409" s="176"/>
      <c r="BF409" s="176"/>
      <c r="BG409" s="176"/>
      <c r="BH409" s="176"/>
      <c r="BI409" s="176"/>
      <c r="BJ409" s="176"/>
      <c r="BK409" s="176"/>
      <c r="BL409" s="176"/>
      <c r="BM409" s="176"/>
      <c r="BN409" s="176"/>
      <c r="BO409" s="176"/>
      <c r="BP409" s="176"/>
      <c r="BQ409" s="176"/>
      <c r="BR409" s="176"/>
      <c r="BS409" s="176"/>
      <c r="BT409" s="176"/>
    </row>
    <row r="410">
      <c r="A410" s="176"/>
      <c r="B410" s="176"/>
      <c r="C410" s="176"/>
      <c r="D410" s="176"/>
      <c r="E410" s="176"/>
      <c r="F410" s="176"/>
      <c r="G410" s="176"/>
      <c r="H410" s="176"/>
      <c r="I410" s="176"/>
      <c r="J410" s="176"/>
      <c r="K410" s="176"/>
      <c r="L410" s="176"/>
      <c r="N410" s="176"/>
      <c r="O410" s="176"/>
      <c r="P410" s="176"/>
      <c r="Q410" s="435"/>
      <c r="R410" s="176"/>
      <c r="S410" s="176"/>
      <c r="T410" s="176"/>
      <c r="U410" s="176"/>
      <c r="V410" s="176"/>
      <c r="W410" s="176"/>
      <c r="X410" s="176"/>
      <c r="Y410" s="176"/>
      <c r="Z410" s="176"/>
      <c r="AA410" s="176"/>
      <c r="AB410" s="176"/>
      <c r="AC410" s="176"/>
      <c r="AD410" s="176"/>
      <c r="AE410" s="176"/>
      <c r="AF410" s="176"/>
      <c r="AG410" s="176"/>
      <c r="AH410" s="176"/>
      <c r="AI410" s="176"/>
      <c r="AJ410" s="176"/>
      <c r="AK410" s="176"/>
      <c r="AL410" s="176"/>
      <c r="AM410" s="176"/>
      <c r="AN410" s="176"/>
      <c r="AO410" s="176"/>
      <c r="AP410" s="176"/>
      <c r="AQ410" s="176"/>
      <c r="AR410" s="176"/>
      <c r="AS410" s="176"/>
      <c r="AT410" s="176"/>
      <c r="AU410" s="176"/>
      <c r="AV410" s="176"/>
      <c r="AW410" s="176"/>
      <c r="AX410" s="176"/>
      <c r="AY410" s="176"/>
      <c r="AZ410" s="176"/>
      <c r="BA410" s="176"/>
      <c r="BB410" s="176"/>
      <c r="BC410" s="176"/>
      <c r="BD410" s="176"/>
      <c r="BE410" s="176"/>
      <c r="BF410" s="176"/>
      <c r="BG410" s="176"/>
      <c r="BH410" s="176"/>
      <c r="BI410" s="176"/>
      <c r="BJ410" s="176"/>
      <c r="BK410" s="176"/>
      <c r="BL410" s="176"/>
      <c r="BM410" s="176"/>
      <c r="BN410" s="176"/>
      <c r="BO410" s="176"/>
      <c r="BP410" s="176"/>
      <c r="BQ410" s="176"/>
      <c r="BR410" s="176"/>
      <c r="BS410" s="176"/>
      <c r="BT410" s="176"/>
    </row>
    <row r="411">
      <c r="A411" s="176"/>
      <c r="B411" s="176"/>
      <c r="C411" s="176"/>
      <c r="D411" s="176"/>
      <c r="E411" s="176"/>
      <c r="F411" s="176"/>
      <c r="G411" s="176"/>
      <c r="H411" s="176"/>
      <c r="I411" s="176"/>
      <c r="J411" s="176"/>
      <c r="K411" s="176"/>
      <c r="L411" s="176"/>
      <c r="N411" s="176"/>
      <c r="O411" s="176"/>
      <c r="P411" s="176"/>
      <c r="Q411" s="435"/>
      <c r="R411" s="176"/>
      <c r="S411" s="176"/>
      <c r="T411" s="176"/>
      <c r="U411" s="176"/>
      <c r="V411" s="176"/>
      <c r="W411" s="176"/>
      <c r="X411" s="176"/>
      <c r="Y411" s="176"/>
      <c r="Z411" s="176"/>
      <c r="AA411" s="176"/>
      <c r="AB411" s="176"/>
      <c r="AC411" s="176"/>
      <c r="AD411" s="176"/>
      <c r="AE411" s="176"/>
      <c r="AF411" s="176"/>
      <c r="AG411" s="176"/>
      <c r="AH411" s="176"/>
      <c r="AI411" s="176"/>
      <c r="AJ411" s="176"/>
      <c r="AK411" s="176"/>
      <c r="AL411" s="176"/>
      <c r="AM411" s="176"/>
      <c r="AN411" s="176"/>
      <c r="AO411" s="176"/>
      <c r="AP411" s="176"/>
      <c r="AQ411" s="176"/>
      <c r="AR411" s="176"/>
      <c r="AS411" s="176"/>
      <c r="AT411" s="176"/>
      <c r="AU411" s="176"/>
      <c r="AV411" s="176"/>
      <c r="AW411" s="176"/>
      <c r="AX411" s="176"/>
      <c r="AY411" s="176"/>
      <c r="AZ411" s="176"/>
      <c r="BA411" s="176"/>
      <c r="BB411" s="176"/>
      <c r="BC411" s="176"/>
      <c r="BD411" s="176"/>
      <c r="BE411" s="176"/>
      <c r="BF411" s="176"/>
      <c r="BG411" s="176"/>
      <c r="BH411" s="176"/>
      <c r="BI411" s="176"/>
      <c r="BJ411" s="176"/>
      <c r="BK411" s="176"/>
      <c r="BL411" s="176"/>
      <c r="BM411" s="176"/>
      <c r="BN411" s="176"/>
      <c r="BO411" s="176"/>
      <c r="BP411" s="176"/>
      <c r="BQ411" s="176"/>
      <c r="BR411" s="176"/>
      <c r="BS411" s="176"/>
      <c r="BT411" s="176"/>
    </row>
    <row r="412">
      <c r="A412" s="176"/>
      <c r="B412" s="176"/>
      <c r="C412" s="176"/>
      <c r="D412" s="176"/>
      <c r="E412" s="176"/>
      <c r="F412" s="176"/>
      <c r="G412" s="176"/>
      <c r="H412" s="176"/>
      <c r="I412" s="176"/>
      <c r="J412" s="176"/>
      <c r="K412" s="176"/>
      <c r="L412" s="176"/>
      <c r="N412" s="176"/>
      <c r="O412" s="176"/>
      <c r="P412" s="176"/>
      <c r="Q412" s="435"/>
      <c r="R412" s="176"/>
      <c r="S412" s="176"/>
      <c r="T412" s="176"/>
      <c r="U412" s="176"/>
      <c r="V412" s="176"/>
      <c r="W412" s="176"/>
      <c r="X412" s="176"/>
      <c r="Y412" s="176"/>
      <c r="Z412" s="176"/>
      <c r="AA412" s="176"/>
      <c r="AB412" s="176"/>
      <c r="AC412" s="176"/>
      <c r="AD412" s="176"/>
      <c r="AE412" s="176"/>
      <c r="AF412" s="176"/>
      <c r="AG412" s="176"/>
      <c r="AH412" s="176"/>
      <c r="AI412" s="176"/>
      <c r="AJ412" s="176"/>
      <c r="AK412" s="176"/>
      <c r="AL412" s="176"/>
      <c r="AM412" s="176"/>
      <c r="AN412" s="176"/>
      <c r="AO412" s="176"/>
      <c r="AP412" s="176"/>
      <c r="AQ412" s="176"/>
      <c r="AR412" s="176"/>
      <c r="AS412" s="176"/>
      <c r="AT412" s="176"/>
      <c r="AU412" s="176"/>
      <c r="AV412" s="176"/>
      <c r="AW412" s="176"/>
      <c r="AX412" s="176"/>
      <c r="AY412" s="176"/>
      <c r="AZ412" s="176"/>
      <c r="BA412" s="176"/>
      <c r="BB412" s="176"/>
      <c r="BC412" s="176"/>
      <c r="BD412" s="176"/>
      <c r="BE412" s="176"/>
      <c r="BF412" s="176"/>
      <c r="BG412" s="176"/>
      <c r="BH412" s="176"/>
      <c r="BI412" s="176"/>
      <c r="BJ412" s="176"/>
      <c r="BK412" s="176"/>
      <c r="BL412" s="176"/>
      <c r="BM412" s="176"/>
      <c r="BN412" s="176"/>
      <c r="BO412" s="176"/>
      <c r="BP412" s="176"/>
      <c r="BQ412" s="176"/>
      <c r="BR412" s="176"/>
      <c r="BS412" s="176"/>
      <c r="BT412" s="176"/>
    </row>
    <row r="413">
      <c r="A413" s="176"/>
      <c r="B413" s="176"/>
      <c r="C413" s="176"/>
      <c r="D413" s="176"/>
      <c r="E413" s="176"/>
      <c r="F413" s="176"/>
      <c r="G413" s="176"/>
      <c r="H413" s="176"/>
      <c r="I413" s="176"/>
      <c r="J413" s="176"/>
      <c r="K413" s="176"/>
      <c r="L413" s="176"/>
      <c r="N413" s="176"/>
      <c r="O413" s="176"/>
      <c r="P413" s="176"/>
      <c r="Q413" s="435"/>
      <c r="R413" s="176"/>
      <c r="S413" s="176"/>
      <c r="T413" s="176"/>
      <c r="U413" s="176"/>
      <c r="V413" s="176"/>
      <c r="W413" s="176"/>
      <c r="X413" s="176"/>
      <c r="Y413" s="176"/>
      <c r="Z413" s="176"/>
      <c r="AA413" s="176"/>
      <c r="AB413" s="176"/>
      <c r="AC413" s="176"/>
      <c r="AD413" s="176"/>
      <c r="AE413" s="176"/>
      <c r="AF413" s="176"/>
      <c r="AG413" s="176"/>
      <c r="AH413" s="176"/>
      <c r="AI413" s="176"/>
      <c r="AJ413" s="176"/>
      <c r="AK413" s="176"/>
      <c r="AL413" s="176"/>
      <c r="AM413" s="176"/>
      <c r="AN413" s="176"/>
      <c r="AO413" s="176"/>
      <c r="AP413" s="176"/>
      <c r="AQ413" s="176"/>
      <c r="AR413" s="176"/>
      <c r="AS413" s="176"/>
      <c r="AT413" s="176"/>
      <c r="AU413" s="176"/>
      <c r="AV413" s="176"/>
      <c r="AW413" s="176"/>
      <c r="AX413" s="176"/>
      <c r="AY413" s="176"/>
      <c r="AZ413" s="176"/>
      <c r="BA413" s="176"/>
      <c r="BB413" s="176"/>
      <c r="BC413" s="176"/>
      <c r="BD413" s="176"/>
      <c r="BE413" s="176"/>
      <c r="BF413" s="176"/>
      <c r="BG413" s="176"/>
      <c r="BH413" s="176"/>
      <c r="BI413" s="176"/>
      <c r="BJ413" s="176"/>
      <c r="BK413" s="176"/>
      <c r="BL413" s="176"/>
      <c r="BM413" s="176"/>
      <c r="BN413" s="176"/>
      <c r="BO413" s="176"/>
      <c r="BP413" s="176"/>
      <c r="BQ413" s="176"/>
      <c r="BR413" s="176"/>
      <c r="BS413" s="176"/>
      <c r="BT413" s="176"/>
    </row>
    <row r="414">
      <c r="A414" s="176"/>
      <c r="B414" s="176"/>
      <c r="C414" s="176"/>
      <c r="D414" s="176"/>
      <c r="E414" s="176"/>
      <c r="F414" s="176"/>
      <c r="G414" s="176"/>
      <c r="H414" s="176"/>
      <c r="I414" s="176"/>
      <c r="J414" s="176"/>
      <c r="K414" s="176"/>
      <c r="L414" s="176"/>
      <c r="N414" s="176"/>
      <c r="O414" s="176"/>
      <c r="P414" s="176"/>
      <c r="Q414" s="435"/>
      <c r="R414" s="176"/>
      <c r="S414" s="176"/>
      <c r="T414" s="176"/>
      <c r="U414" s="176"/>
      <c r="V414" s="176"/>
      <c r="W414" s="176"/>
      <c r="X414" s="176"/>
      <c r="Y414" s="176"/>
      <c r="Z414" s="176"/>
      <c r="AA414" s="176"/>
      <c r="AB414" s="176"/>
      <c r="AC414" s="176"/>
      <c r="AD414" s="176"/>
      <c r="AE414" s="176"/>
      <c r="AF414" s="176"/>
      <c r="AG414" s="176"/>
      <c r="AH414" s="176"/>
      <c r="AI414" s="176"/>
      <c r="AJ414" s="176"/>
      <c r="AK414" s="176"/>
      <c r="AL414" s="176"/>
      <c r="AM414" s="176"/>
      <c r="AN414" s="176"/>
      <c r="AO414" s="176"/>
      <c r="AP414" s="176"/>
      <c r="AQ414" s="176"/>
      <c r="AR414" s="176"/>
      <c r="AS414" s="176"/>
      <c r="AT414" s="176"/>
      <c r="AU414" s="176"/>
      <c r="AV414" s="176"/>
      <c r="AW414" s="176"/>
      <c r="AX414" s="176"/>
      <c r="AY414" s="176"/>
      <c r="AZ414" s="176"/>
      <c r="BA414" s="176"/>
      <c r="BB414" s="176"/>
      <c r="BC414" s="176"/>
      <c r="BD414" s="176"/>
      <c r="BE414" s="176"/>
      <c r="BF414" s="176"/>
      <c r="BG414" s="176"/>
      <c r="BH414" s="176"/>
      <c r="BI414" s="176"/>
      <c r="BJ414" s="176"/>
      <c r="BK414" s="176"/>
      <c r="BL414" s="176"/>
      <c r="BM414" s="176"/>
      <c r="BN414" s="176"/>
      <c r="BO414" s="176"/>
      <c r="BP414" s="176"/>
      <c r="BQ414" s="176"/>
      <c r="BR414" s="176"/>
      <c r="BS414" s="176"/>
      <c r="BT414" s="176"/>
    </row>
    <row r="415">
      <c r="A415" s="176"/>
      <c r="B415" s="176"/>
      <c r="C415" s="176"/>
      <c r="D415" s="176"/>
      <c r="E415" s="176"/>
      <c r="F415" s="176"/>
      <c r="G415" s="176"/>
      <c r="H415" s="176"/>
      <c r="I415" s="176"/>
      <c r="J415" s="176"/>
      <c r="K415" s="176"/>
      <c r="L415" s="176"/>
      <c r="N415" s="176"/>
      <c r="O415" s="176"/>
      <c r="P415" s="176"/>
      <c r="Q415" s="435"/>
      <c r="R415" s="176"/>
      <c r="S415" s="176"/>
      <c r="T415" s="176"/>
      <c r="U415" s="176"/>
      <c r="V415" s="176"/>
      <c r="W415" s="176"/>
      <c r="X415" s="176"/>
      <c r="Y415" s="176"/>
      <c r="Z415" s="176"/>
      <c r="AA415" s="176"/>
      <c r="AB415" s="176"/>
      <c r="AC415" s="176"/>
      <c r="AD415" s="176"/>
      <c r="AE415" s="176"/>
      <c r="AF415" s="176"/>
      <c r="AG415" s="176"/>
      <c r="AH415" s="176"/>
      <c r="AI415" s="176"/>
      <c r="AJ415" s="176"/>
      <c r="AK415" s="176"/>
      <c r="AL415" s="176"/>
      <c r="AM415" s="176"/>
      <c r="AN415" s="176"/>
      <c r="AO415" s="176"/>
      <c r="AP415" s="176"/>
      <c r="AQ415" s="176"/>
      <c r="AR415" s="176"/>
      <c r="AS415" s="176"/>
      <c r="AT415" s="176"/>
      <c r="AU415" s="176"/>
      <c r="AV415" s="176"/>
      <c r="AW415" s="176"/>
      <c r="AX415" s="176"/>
      <c r="AY415" s="176"/>
      <c r="AZ415" s="176"/>
      <c r="BA415" s="176"/>
      <c r="BB415" s="176"/>
      <c r="BC415" s="176"/>
      <c r="BD415" s="176"/>
      <c r="BE415" s="176"/>
      <c r="BF415" s="176"/>
      <c r="BG415" s="176"/>
      <c r="BH415" s="176"/>
      <c r="BI415" s="176"/>
      <c r="BJ415" s="176"/>
      <c r="BK415" s="176"/>
      <c r="BL415" s="176"/>
      <c r="BM415" s="176"/>
      <c r="BN415" s="176"/>
      <c r="BO415" s="176"/>
      <c r="BP415" s="176"/>
      <c r="BQ415" s="176"/>
      <c r="BR415" s="176"/>
      <c r="BS415" s="176"/>
      <c r="BT415" s="176"/>
    </row>
    <row r="416">
      <c r="A416" s="176"/>
      <c r="B416" s="176"/>
      <c r="C416" s="176"/>
      <c r="D416" s="176"/>
      <c r="E416" s="176"/>
      <c r="F416" s="176"/>
      <c r="G416" s="176"/>
      <c r="H416" s="176"/>
      <c r="I416" s="176"/>
      <c r="J416" s="176"/>
      <c r="K416" s="176"/>
      <c r="L416" s="176"/>
      <c r="N416" s="176"/>
      <c r="O416" s="176"/>
      <c r="P416" s="176"/>
      <c r="Q416" s="435"/>
      <c r="R416" s="176"/>
      <c r="S416" s="176"/>
      <c r="T416" s="176"/>
      <c r="U416" s="176"/>
      <c r="V416" s="176"/>
      <c r="W416" s="176"/>
      <c r="X416" s="176"/>
      <c r="Y416" s="176"/>
      <c r="Z416" s="176"/>
      <c r="AA416" s="176"/>
      <c r="AB416" s="176"/>
      <c r="AC416" s="176"/>
      <c r="AD416" s="176"/>
      <c r="AE416" s="176"/>
      <c r="AF416" s="176"/>
      <c r="AG416" s="176"/>
      <c r="AH416" s="176"/>
      <c r="AI416" s="176"/>
      <c r="AJ416" s="176"/>
      <c r="AK416" s="176"/>
      <c r="AL416" s="176"/>
      <c r="AM416" s="176"/>
      <c r="AN416" s="176"/>
      <c r="AO416" s="176"/>
      <c r="AP416" s="176"/>
      <c r="AQ416" s="176"/>
      <c r="AR416" s="176"/>
      <c r="AS416" s="176"/>
      <c r="AT416" s="176"/>
      <c r="AU416" s="176"/>
      <c r="AV416" s="176"/>
      <c r="AW416" s="176"/>
      <c r="AX416" s="176"/>
      <c r="AY416" s="176"/>
      <c r="AZ416" s="176"/>
      <c r="BA416" s="176"/>
      <c r="BB416" s="176"/>
      <c r="BC416" s="176"/>
      <c r="BD416" s="176"/>
      <c r="BE416" s="176"/>
      <c r="BF416" s="176"/>
      <c r="BG416" s="176"/>
      <c r="BH416" s="176"/>
      <c r="BI416" s="176"/>
      <c r="BJ416" s="176"/>
      <c r="BK416" s="176"/>
      <c r="BL416" s="176"/>
      <c r="BM416" s="176"/>
      <c r="BN416" s="176"/>
      <c r="BO416" s="176"/>
      <c r="BP416" s="176"/>
      <c r="BQ416" s="176"/>
      <c r="BR416" s="176"/>
      <c r="BS416" s="176"/>
      <c r="BT416" s="176"/>
    </row>
    <row r="417">
      <c r="A417" s="176"/>
      <c r="B417" s="176"/>
      <c r="C417" s="176"/>
      <c r="D417" s="176"/>
      <c r="E417" s="176"/>
      <c r="F417" s="176"/>
      <c r="G417" s="176"/>
      <c r="H417" s="176"/>
      <c r="I417" s="176"/>
      <c r="J417" s="176"/>
      <c r="K417" s="176"/>
      <c r="L417" s="176"/>
      <c r="N417" s="176"/>
      <c r="O417" s="176"/>
      <c r="P417" s="176"/>
      <c r="Q417" s="435"/>
      <c r="R417" s="176"/>
      <c r="S417" s="176"/>
      <c r="T417" s="176"/>
      <c r="U417" s="176"/>
      <c r="V417" s="176"/>
      <c r="W417" s="176"/>
      <c r="X417" s="176"/>
      <c r="Y417" s="176"/>
      <c r="Z417" s="176"/>
      <c r="AA417" s="176"/>
      <c r="AB417" s="176"/>
      <c r="AC417" s="176"/>
      <c r="AD417" s="176"/>
      <c r="AE417" s="176"/>
      <c r="AF417" s="176"/>
      <c r="AG417" s="176"/>
      <c r="AH417" s="176"/>
      <c r="AI417" s="176"/>
      <c r="AJ417" s="176"/>
      <c r="AK417" s="176"/>
      <c r="AL417" s="176"/>
      <c r="AM417" s="176"/>
      <c r="AN417" s="176"/>
      <c r="AO417" s="176"/>
      <c r="AP417" s="176"/>
      <c r="AQ417" s="176"/>
      <c r="AR417" s="176"/>
      <c r="AS417" s="176"/>
      <c r="AT417" s="176"/>
      <c r="AU417" s="176"/>
      <c r="AV417" s="176"/>
      <c r="AW417" s="176"/>
      <c r="AX417" s="176"/>
      <c r="AY417" s="176"/>
      <c r="AZ417" s="176"/>
      <c r="BA417" s="176"/>
      <c r="BB417" s="176"/>
      <c r="BC417" s="176"/>
      <c r="BD417" s="176"/>
      <c r="BE417" s="176"/>
      <c r="BF417" s="176"/>
      <c r="BG417" s="176"/>
      <c r="BH417" s="176"/>
      <c r="BI417" s="176"/>
      <c r="BJ417" s="176"/>
      <c r="BK417" s="176"/>
      <c r="BL417" s="176"/>
      <c r="BM417" s="176"/>
      <c r="BN417" s="176"/>
      <c r="BO417" s="176"/>
      <c r="BP417" s="176"/>
      <c r="BQ417" s="176"/>
      <c r="BR417" s="176"/>
      <c r="BS417" s="176"/>
      <c r="BT417" s="176"/>
    </row>
    <row r="418">
      <c r="A418" s="176"/>
      <c r="B418" s="176"/>
      <c r="C418" s="176"/>
      <c r="D418" s="176"/>
      <c r="E418" s="176"/>
      <c r="F418" s="176"/>
      <c r="G418" s="176"/>
      <c r="H418" s="176"/>
      <c r="I418" s="176"/>
      <c r="J418" s="176"/>
      <c r="K418" s="176"/>
      <c r="L418" s="176"/>
      <c r="N418" s="176"/>
      <c r="O418" s="176"/>
      <c r="P418" s="176"/>
      <c r="Q418" s="435"/>
      <c r="R418" s="176"/>
      <c r="S418" s="176"/>
      <c r="T418" s="176"/>
      <c r="U418" s="176"/>
      <c r="V418" s="176"/>
      <c r="W418" s="176"/>
      <c r="X418" s="176"/>
      <c r="Y418" s="176"/>
      <c r="Z418" s="176"/>
      <c r="AA418" s="176"/>
      <c r="AB418" s="176"/>
      <c r="AC418" s="176"/>
      <c r="AD418" s="176"/>
      <c r="AE418" s="176"/>
      <c r="AF418" s="176"/>
      <c r="AG418" s="176"/>
      <c r="AH418" s="176"/>
      <c r="AI418" s="176"/>
      <c r="AJ418" s="176"/>
      <c r="AK418" s="176"/>
      <c r="AL418" s="176"/>
      <c r="AM418" s="176"/>
      <c r="AN418" s="176"/>
      <c r="AO418" s="176"/>
      <c r="AP418" s="176"/>
      <c r="AQ418" s="176"/>
      <c r="AR418" s="176"/>
      <c r="AS418" s="176"/>
      <c r="AT418" s="176"/>
      <c r="AU418" s="176"/>
      <c r="AV418" s="176"/>
      <c r="AW418" s="176"/>
      <c r="AX418" s="176"/>
      <c r="AY418" s="176"/>
      <c r="AZ418" s="176"/>
      <c r="BA418" s="176"/>
      <c r="BB418" s="176"/>
      <c r="BC418" s="176"/>
      <c r="BD418" s="176"/>
      <c r="BE418" s="176"/>
      <c r="BF418" s="176"/>
      <c r="BG418" s="176"/>
      <c r="BH418" s="176"/>
      <c r="BI418" s="176"/>
      <c r="BJ418" s="176"/>
      <c r="BK418" s="176"/>
      <c r="BL418" s="176"/>
      <c r="BM418" s="176"/>
      <c r="BN418" s="176"/>
      <c r="BO418" s="176"/>
      <c r="BP418" s="176"/>
      <c r="BQ418" s="176"/>
      <c r="BR418" s="176"/>
      <c r="BS418" s="176"/>
      <c r="BT418" s="176"/>
    </row>
    <row r="419">
      <c r="A419" s="176"/>
      <c r="B419" s="176"/>
      <c r="C419" s="176"/>
      <c r="D419" s="176"/>
      <c r="E419" s="176"/>
      <c r="F419" s="176"/>
      <c r="G419" s="176"/>
      <c r="H419" s="176"/>
      <c r="I419" s="176"/>
      <c r="J419" s="176"/>
      <c r="K419" s="176"/>
      <c r="L419" s="176"/>
      <c r="N419" s="176"/>
      <c r="O419" s="176"/>
      <c r="P419" s="176"/>
      <c r="Q419" s="435"/>
      <c r="R419" s="176"/>
      <c r="S419" s="176"/>
      <c r="T419" s="176"/>
      <c r="U419" s="176"/>
      <c r="V419" s="176"/>
      <c r="W419" s="176"/>
      <c r="X419" s="176"/>
      <c r="Y419" s="176"/>
      <c r="Z419" s="176"/>
      <c r="AA419" s="176"/>
      <c r="AB419" s="176"/>
      <c r="AC419" s="176"/>
      <c r="AD419" s="176"/>
      <c r="AE419" s="176"/>
      <c r="AF419" s="176"/>
      <c r="AG419" s="176"/>
      <c r="AH419" s="176"/>
      <c r="AI419" s="176"/>
      <c r="AJ419" s="176"/>
      <c r="AK419" s="176"/>
      <c r="AL419" s="176"/>
      <c r="AM419" s="176"/>
      <c r="AN419" s="176"/>
      <c r="AO419" s="176"/>
      <c r="AP419" s="176"/>
      <c r="AQ419" s="176"/>
      <c r="AR419" s="176"/>
      <c r="AS419" s="176"/>
      <c r="AT419" s="176"/>
      <c r="AU419" s="176"/>
      <c r="AV419" s="176"/>
      <c r="AW419" s="176"/>
      <c r="AX419" s="176"/>
      <c r="AY419" s="176"/>
      <c r="AZ419" s="176"/>
      <c r="BA419" s="176"/>
      <c r="BB419" s="176"/>
      <c r="BC419" s="176"/>
      <c r="BD419" s="176"/>
      <c r="BE419" s="176"/>
      <c r="BF419" s="176"/>
      <c r="BG419" s="176"/>
      <c r="BH419" s="176"/>
      <c r="BI419" s="176"/>
      <c r="BJ419" s="176"/>
      <c r="BK419" s="176"/>
      <c r="BL419" s="176"/>
      <c r="BM419" s="176"/>
      <c r="BN419" s="176"/>
      <c r="BO419" s="176"/>
      <c r="BP419" s="176"/>
      <c r="BQ419" s="176"/>
      <c r="BR419" s="176"/>
      <c r="BS419" s="176"/>
      <c r="BT419" s="176"/>
    </row>
    <row r="420">
      <c r="A420" s="176"/>
      <c r="B420" s="176"/>
      <c r="C420" s="176"/>
      <c r="D420" s="176"/>
      <c r="E420" s="176"/>
      <c r="F420" s="176"/>
      <c r="G420" s="176"/>
      <c r="H420" s="176"/>
      <c r="I420" s="176"/>
      <c r="J420" s="176"/>
      <c r="K420" s="176"/>
      <c r="L420" s="176"/>
      <c r="N420" s="176"/>
      <c r="O420" s="176"/>
      <c r="P420" s="176"/>
      <c r="Q420" s="435"/>
      <c r="R420" s="176"/>
      <c r="S420" s="176"/>
      <c r="T420" s="176"/>
      <c r="U420" s="176"/>
      <c r="V420" s="176"/>
      <c r="W420" s="176"/>
      <c r="X420" s="176"/>
      <c r="Y420" s="176"/>
      <c r="Z420" s="176"/>
      <c r="AA420" s="176"/>
      <c r="AB420" s="176"/>
      <c r="AC420" s="176"/>
      <c r="AD420" s="176"/>
      <c r="AE420" s="176"/>
      <c r="AF420" s="176"/>
      <c r="AG420" s="176"/>
      <c r="AH420" s="176"/>
      <c r="AI420" s="176"/>
      <c r="AJ420" s="176"/>
      <c r="AK420" s="176"/>
      <c r="AL420" s="176"/>
      <c r="AM420" s="176"/>
      <c r="AN420" s="176"/>
      <c r="AO420" s="176"/>
      <c r="AP420" s="176"/>
      <c r="AQ420" s="176"/>
      <c r="AR420" s="176"/>
      <c r="AS420" s="176"/>
      <c r="AT420" s="176"/>
      <c r="AU420" s="176"/>
      <c r="AV420" s="176"/>
      <c r="AW420" s="176"/>
      <c r="AX420" s="176"/>
      <c r="AY420" s="176"/>
      <c r="AZ420" s="176"/>
      <c r="BA420" s="176"/>
      <c r="BB420" s="176"/>
      <c r="BC420" s="176"/>
      <c r="BD420" s="176"/>
      <c r="BE420" s="176"/>
      <c r="BF420" s="176"/>
      <c r="BG420" s="176"/>
      <c r="BH420" s="176"/>
      <c r="BI420" s="176"/>
      <c r="BJ420" s="176"/>
      <c r="BK420" s="176"/>
      <c r="BL420" s="176"/>
      <c r="BM420" s="176"/>
      <c r="BN420" s="176"/>
      <c r="BO420" s="176"/>
      <c r="BP420" s="176"/>
      <c r="BQ420" s="176"/>
      <c r="BR420" s="176"/>
      <c r="BS420" s="176"/>
      <c r="BT420" s="176"/>
    </row>
    <row r="421">
      <c r="A421" s="176"/>
      <c r="B421" s="176"/>
      <c r="C421" s="176"/>
      <c r="D421" s="176"/>
      <c r="E421" s="176"/>
      <c r="F421" s="176"/>
      <c r="G421" s="176"/>
      <c r="H421" s="176"/>
      <c r="I421" s="176"/>
      <c r="J421" s="176"/>
      <c r="K421" s="176"/>
      <c r="L421" s="176"/>
      <c r="N421" s="176"/>
      <c r="O421" s="176"/>
      <c r="P421" s="176"/>
      <c r="Q421" s="435"/>
      <c r="R421" s="176"/>
      <c r="S421" s="176"/>
      <c r="T421" s="176"/>
      <c r="U421" s="176"/>
      <c r="V421" s="176"/>
      <c r="W421" s="176"/>
      <c r="X421" s="176"/>
      <c r="Y421" s="176"/>
      <c r="Z421" s="176"/>
      <c r="AA421" s="176"/>
      <c r="AB421" s="176"/>
      <c r="AC421" s="176"/>
      <c r="AD421" s="176"/>
      <c r="AE421" s="176"/>
      <c r="AF421" s="176"/>
      <c r="AG421" s="176"/>
      <c r="AH421" s="176"/>
      <c r="AI421" s="176"/>
      <c r="AJ421" s="176"/>
      <c r="AK421" s="176"/>
      <c r="AL421" s="176"/>
      <c r="AM421" s="176"/>
      <c r="AN421" s="176"/>
      <c r="AO421" s="176"/>
      <c r="AP421" s="176"/>
      <c r="AQ421" s="176"/>
      <c r="AR421" s="176"/>
      <c r="AS421" s="176"/>
      <c r="AT421" s="176"/>
      <c r="AU421" s="176"/>
      <c r="AV421" s="176"/>
      <c r="AW421" s="176"/>
      <c r="AX421" s="176"/>
      <c r="AY421" s="176"/>
      <c r="AZ421" s="176"/>
      <c r="BA421" s="176"/>
      <c r="BB421" s="176"/>
      <c r="BC421" s="176"/>
      <c r="BD421" s="176"/>
      <c r="BE421" s="176"/>
      <c r="BF421" s="176"/>
      <c r="BG421" s="176"/>
      <c r="BH421" s="176"/>
      <c r="BI421" s="176"/>
      <c r="BJ421" s="176"/>
      <c r="BK421" s="176"/>
      <c r="BL421" s="176"/>
      <c r="BM421" s="176"/>
      <c r="BN421" s="176"/>
      <c r="BO421" s="176"/>
      <c r="BP421" s="176"/>
      <c r="BQ421" s="176"/>
      <c r="BR421" s="176"/>
      <c r="BS421" s="176"/>
      <c r="BT421" s="176"/>
    </row>
    <row r="422">
      <c r="A422" s="176"/>
      <c r="B422" s="176"/>
      <c r="C422" s="176"/>
      <c r="D422" s="176"/>
      <c r="E422" s="176"/>
      <c r="F422" s="176"/>
      <c r="G422" s="176"/>
      <c r="H422" s="176"/>
      <c r="I422" s="176"/>
      <c r="J422" s="176"/>
      <c r="K422" s="176"/>
      <c r="L422" s="176"/>
      <c r="N422" s="176"/>
      <c r="O422" s="176"/>
      <c r="P422" s="176"/>
      <c r="Q422" s="435"/>
      <c r="R422" s="176"/>
      <c r="S422" s="176"/>
      <c r="T422" s="176"/>
      <c r="U422" s="176"/>
      <c r="V422" s="176"/>
      <c r="W422" s="176"/>
      <c r="X422" s="176"/>
      <c r="Y422" s="176"/>
      <c r="Z422" s="176"/>
      <c r="AA422" s="176"/>
      <c r="AB422" s="176"/>
      <c r="AC422" s="176"/>
      <c r="AD422" s="176"/>
      <c r="AE422" s="176"/>
      <c r="AF422" s="176"/>
      <c r="AG422" s="176"/>
      <c r="AH422" s="176"/>
      <c r="AI422" s="176"/>
      <c r="AJ422" s="176"/>
      <c r="AK422" s="176"/>
      <c r="AL422" s="176"/>
      <c r="AM422" s="176"/>
      <c r="AN422" s="176"/>
      <c r="AO422" s="176"/>
      <c r="AP422" s="176"/>
      <c r="AQ422" s="176"/>
      <c r="AR422" s="176"/>
      <c r="AS422" s="176"/>
      <c r="AT422" s="176"/>
      <c r="AU422" s="176"/>
      <c r="AV422" s="176"/>
      <c r="AW422" s="176"/>
      <c r="AX422" s="176"/>
      <c r="AY422" s="176"/>
      <c r="AZ422" s="176"/>
      <c r="BA422" s="176"/>
      <c r="BB422" s="176"/>
      <c r="BC422" s="176"/>
      <c r="BD422" s="176"/>
      <c r="BE422" s="176"/>
      <c r="BF422" s="176"/>
      <c r="BG422" s="176"/>
      <c r="BH422" s="176"/>
      <c r="BI422" s="176"/>
      <c r="BJ422" s="176"/>
      <c r="BK422" s="176"/>
      <c r="BL422" s="176"/>
      <c r="BM422" s="176"/>
      <c r="BN422" s="176"/>
      <c r="BO422" s="176"/>
      <c r="BP422" s="176"/>
      <c r="BQ422" s="176"/>
      <c r="BR422" s="176"/>
      <c r="BS422" s="176"/>
      <c r="BT422" s="176"/>
    </row>
    <row r="423">
      <c r="A423" s="176"/>
      <c r="B423" s="176"/>
      <c r="C423" s="176"/>
      <c r="D423" s="176"/>
      <c r="E423" s="176"/>
      <c r="F423" s="176"/>
      <c r="G423" s="176"/>
      <c r="H423" s="176"/>
      <c r="I423" s="176"/>
      <c r="J423" s="176"/>
      <c r="K423" s="176"/>
      <c r="L423" s="176"/>
      <c r="N423" s="176"/>
      <c r="O423" s="176"/>
      <c r="P423" s="176"/>
      <c r="Q423" s="435"/>
      <c r="R423" s="176"/>
      <c r="S423" s="176"/>
      <c r="T423" s="176"/>
      <c r="U423" s="176"/>
      <c r="V423" s="176"/>
      <c r="W423" s="176"/>
      <c r="X423" s="176"/>
      <c r="Y423" s="176"/>
      <c r="Z423" s="176"/>
      <c r="AA423" s="176"/>
      <c r="AB423" s="176"/>
      <c r="AC423" s="176"/>
      <c r="AD423" s="176"/>
      <c r="AE423" s="176"/>
      <c r="AF423" s="176"/>
      <c r="AG423" s="176"/>
      <c r="AH423" s="176"/>
      <c r="AI423" s="176"/>
      <c r="AJ423" s="176"/>
      <c r="AK423" s="176"/>
      <c r="AL423" s="176"/>
      <c r="AM423" s="176"/>
      <c r="AN423" s="176"/>
      <c r="AO423" s="176"/>
      <c r="AP423" s="176"/>
      <c r="AQ423" s="176"/>
      <c r="AR423" s="176"/>
      <c r="AS423" s="176"/>
      <c r="AT423" s="176"/>
      <c r="AU423" s="176"/>
      <c r="AV423" s="176"/>
      <c r="AW423" s="176"/>
      <c r="AX423" s="176"/>
      <c r="AY423" s="176"/>
      <c r="AZ423" s="176"/>
      <c r="BA423" s="176"/>
      <c r="BB423" s="176"/>
      <c r="BC423" s="176"/>
      <c r="BD423" s="176"/>
      <c r="BE423" s="176"/>
      <c r="BF423" s="176"/>
      <c r="BG423" s="176"/>
      <c r="BH423" s="176"/>
      <c r="BI423" s="176"/>
      <c r="BJ423" s="176"/>
      <c r="BK423" s="176"/>
      <c r="BL423" s="176"/>
      <c r="BM423" s="176"/>
      <c r="BN423" s="176"/>
      <c r="BO423" s="176"/>
      <c r="BP423" s="176"/>
      <c r="BQ423" s="176"/>
      <c r="BR423" s="176"/>
      <c r="BS423" s="176"/>
      <c r="BT423" s="176"/>
    </row>
    <row r="424">
      <c r="A424" s="176"/>
      <c r="B424" s="176"/>
      <c r="C424" s="176"/>
      <c r="D424" s="176"/>
      <c r="E424" s="176"/>
      <c r="F424" s="176"/>
      <c r="G424" s="176"/>
      <c r="H424" s="176"/>
      <c r="I424" s="176"/>
      <c r="J424" s="176"/>
      <c r="K424" s="176"/>
      <c r="L424" s="176"/>
      <c r="N424" s="176"/>
      <c r="O424" s="176"/>
      <c r="P424" s="176"/>
      <c r="Q424" s="435"/>
      <c r="R424" s="176"/>
      <c r="S424" s="176"/>
      <c r="T424" s="176"/>
      <c r="U424" s="176"/>
      <c r="V424" s="176"/>
      <c r="W424" s="176"/>
      <c r="X424" s="176"/>
      <c r="Y424" s="176"/>
      <c r="Z424" s="176"/>
      <c r="AA424" s="176"/>
      <c r="AB424" s="176"/>
      <c r="AC424" s="176"/>
      <c r="AD424" s="176"/>
      <c r="AE424" s="176"/>
      <c r="AF424" s="176"/>
      <c r="AG424" s="176"/>
      <c r="AH424" s="176"/>
      <c r="AI424" s="176"/>
      <c r="AJ424" s="176"/>
      <c r="AK424" s="176"/>
      <c r="AL424" s="176"/>
      <c r="AM424" s="176"/>
      <c r="AN424" s="176"/>
      <c r="AO424" s="176"/>
      <c r="AP424" s="176"/>
      <c r="AQ424" s="176"/>
      <c r="AR424" s="176"/>
      <c r="AS424" s="176"/>
      <c r="AT424" s="176"/>
      <c r="AU424" s="176"/>
      <c r="AV424" s="176"/>
      <c r="AW424" s="176"/>
      <c r="AX424" s="176"/>
      <c r="AY424" s="176"/>
      <c r="AZ424" s="176"/>
      <c r="BA424" s="176"/>
      <c r="BB424" s="176"/>
      <c r="BC424" s="176"/>
      <c r="BD424" s="176"/>
      <c r="BE424" s="176"/>
      <c r="BF424" s="176"/>
      <c r="BG424" s="176"/>
      <c r="BH424" s="176"/>
      <c r="BI424" s="176"/>
      <c r="BJ424" s="176"/>
      <c r="BK424" s="176"/>
      <c r="BL424" s="176"/>
      <c r="BM424" s="176"/>
      <c r="BN424" s="176"/>
      <c r="BO424" s="176"/>
      <c r="BP424" s="176"/>
      <c r="BQ424" s="176"/>
      <c r="BR424" s="176"/>
      <c r="BS424" s="176"/>
      <c r="BT424" s="176"/>
    </row>
    <row r="425">
      <c r="A425" s="176"/>
      <c r="B425" s="176"/>
      <c r="C425" s="176"/>
      <c r="D425" s="176"/>
      <c r="E425" s="176"/>
      <c r="F425" s="176"/>
      <c r="G425" s="176"/>
      <c r="H425" s="176"/>
      <c r="I425" s="176"/>
      <c r="J425" s="176"/>
      <c r="K425" s="176"/>
      <c r="L425" s="176"/>
      <c r="N425" s="176"/>
      <c r="O425" s="176"/>
      <c r="P425" s="176"/>
      <c r="Q425" s="435"/>
      <c r="R425" s="176"/>
      <c r="S425" s="176"/>
      <c r="T425" s="176"/>
      <c r="U425" s="176"/>
      <c r="V425" s="176"/>
      <c r="W425" s="176"/>
      <c r="X425" s="176"/>
      <c r="Y425" s="176"/>
      <c r="Z425" s="176"/>
      <c r="AA425" s="176"/>
      <c r="AB425" s="176"/>
      <c r="AC425" s="176"/>
      <c r="AD425" s="176"/>
      <c r="AE425" s="176"/>
      <c r="AF425" s="176"/>
      <c r="AG425" s="176"/>
      <c r="AH425" s="176"/>
      <c r="AI425" s="176"/>
      <c r="AJ425" s="176"/>
      <c r="AK425" s="176"/>
      <c r="AL425" s="176"/>
      <c r="AM425" s="176"/>
      <c r="AN425" s="176"/>
      <c r="AO425" s="176"/>
      <c r="AP425" s="176"/>
      <c r="AQ425" s="176"/>
      <c r="AR425" s="176"/>
      <c r="AS425" s="176"/>
      <c r="AT425" s="176"/>
      <c r="AU425" s="176"/>
      <c r="AV425" s="176"/>
      <c r="AW425" s="176"/>
      <c r="AX425" s="176"/>
      <c r="AY425" s="176"/>
      <c r="AZ425" s="176"/>
      <c r="BA425" s="176"/>
      <c r="BB425" s="176"/>
      <c r="BC425" s="176"/>
      <c r="BD425" s="176"/>
      <c r="BE425" s="176"/>
      <c r="BF425" s="176"/>
      <c r="BG425" s="176"/>
      <c r="BH425" s="176"/>
      <c r="BI425" s="176"/>
      <c r="BJ425" s="176"/>
      <c r="BK425" s="176"/>
      <c r="BL425" s="176"/>
      <c r="BM425" s="176"/>
      <c r="BN425" s="176"/>
      <c r="BO425" s="176"/>
      <c r="BP425" s="176"/>
      <c r="BQ425" s="176"/>
      <c r="BR425" s="176"/>
      <c r="BS425" s="176"/>
      <c r="BT425" s="176"/>
    </row>
    <row r="426">
      <c r="A426" s="176"/>
      <c r="B426" s="176"/>
      <c r="C426" s="176"/>
      <c r="D426" s="176"/>
      <c r="E426" s="176"/>
      <c r="F426" s="176"/>
      <c r="G426" s="176"/>
      <c r="H426" s="176"/>
      <c r="I426" s="176"/>
      <c r="J426" s="176"/>
      <c r="K426" s="176"/>
      <c r="L426" s="176"/>
      <c r="N426" s="176"/>
      <c r="O426" s="176"/>
      <c r="P426" s="176"/>
      <c r="Q426" s="435"/>
      <c r="R426" s="176"/>
      <c r="S426" s="176"/>
      <c r="T426" s="176"/>
      <c r="U426" s="176"/>
      <c r="V426" s="176"/>
      <c r="W426" s="176"/>
      <c r="X426" s="176"/>
      <c r="Y426" s="176"/>
      <c r="Z426" s="176"/>
      <c r="AA426" s="176"/>
      <c r="AB426" s="176"/>
      <c r="AC426" s="176"/>
      <c r="AD426" s="176"/>
      <c r="AE426" s="176"/>
      <c r="AF426" s="176"/>
      <c r="AG426" s="176"/>
      <c r="AH426" s="176"/>
      <c r="AI426" s="176"/>
      <c r="AJ426" s="176"/>
      <c r="AK426" s="176"/>
      <c r="AL426" s="176"/>
      <c r="AM426" s="176"/>
      <c r="AN426" s="176"/>
      <c r="AO426" s="176"/>
      <c r="AP426" s="176"/>
      <c r="AQ426" s="176"/>
      <c r="AR426" s="176"/>
      <c r="AS426" s="176"/>
      <c r="AT426" s="176"/>
      <c r="AU426" s="176"/>
      <c r="AV426" s="176"/>
      <c r="AW426" s="176"/>
      <c r="AX426" s="176"/>
      <c r="AY426" s="176"/>
      <c r="AZ426" s="176"/>
      <c r="BA426" s="176"/>
      <c r="BB426" s="176"/>
      <c r="BC426" s="176"/>
      <c r="BD426" s="176"/>
      <c r="BE426" s="176"/>
      <c r="BF426" s="176"/>
      <c r="BG426" s="176"/>
      <c r="BH426" s="176"/>
      <c r="BI426" s="176"/>
      <c r="BJ426" s="176"/>
      <c r="BK426" s="176"/>
      <c r="BL426" s="176"/>
      <c r="BM426" s="176"/>
      <c r="BN426" s="176"/>
      <c r="BO426" s="176"/>
      <c r="BP426" s="176"/>
      <c r="BQ426" s="176"/>
      <c r="BR426" s="176"/>
      <c r="BS426" s="176"/>
      <c r="BT426" s="176"/>
    </row>
    <row r="427">
      <c r="A427" s="176"/>
      <c r="B427" s="176"/>
      <c r="C427" s="176"/>
      <c r="D427" s="176"/>
      <c r="E427" s="176"/>
      <c r="F427" s="176"/>
      <c r="G427" s="176"/>
      <c r="H427" s="176"/>
      <c r="I427" s="176"/>
      <c r="J427" s="176"/>
      <c r="K427" s="176"/>
      <c r="L427" s="176"/>
      <c r="N427" s="176"/>
      <c r="O427" s="176"/>
      <c r="P427" s="176"/>
      <c r="Q427" s="435"/>
      <c r="R427" s="176"/>
      <c r="S427" s="176"/>
      <c r="T427" s="176"/>
      <c r="U427" s="176"/>
      <c r="V427" s="176"/>
      <c r="W427" s="176"/>
      <c r="X427" s="176"/>
      <c r="Y427" s="176"/>
      <c r="Z427" s="176"/>
      <c r="AA427" s="176"/>
      <c r="AB427" s="176"/>
      <c r="AC427" s="176"/>
      <c r="AD427" s="176"/>
      <c r="AE427" s="176"/>
      <c r="AF427" s="176"/>
      <c r="AG427" s="176"/>
      <c r="AH427" s="176"/>
      <c r="AI427" s="176"/>
      <c r="AJ427" s="176"/>
      <c r="AK427" s="176"/>
      <c r="AL427" s="176"/>
      <c r="AM427" s="176"/>
      <c r="AN427" s="176"/>
      <c r="AO427" s="176"/>
      <c r="AP427" s="176"/>
      <c r="AQ427" s="176"/>
      <c r="AR427" s="176"/>
      <c r="AS427" s="176"/>
      <c r="AT427" s="176"/>
      <c r="AU427" s="176"/>
      <c r="AV427" s="176"/>
      <c r="AW427" s="176"/>
      <c r="AX427" s="176"/>
      <c r="AY427" s="176"/>
      <c r="AZ427" s="176"/>
      <c r="BA427" s="176"/>
      <c r="BB427" s="176"/>
      <c r="BC427" s="176"/>
      <c r="BD427" s="176"/>
      <c r="BE427" s="176"/>
      <c r="BF427" s="176"/>
      <c r="BG427" s="176"/>
      <c r="BH427" s="176"/>
      <c r="BI427" s="176"/>
      <c r="BJ427" s="176"/>
      <c r="BK427" s="176"/>
      <c r="BL427" s="176"/>
      <c r="BM427" s="176"/>
      <c r="BN427" s="176"/>
      <c r="BO427" s="176"/>
      <c r="BP427" s="176"/>
      <c r="BQ427" s="176"/>
      <c r="BR427" s="176"/>
      <c r="BS427" s="176"/>
      <c r="BT427" s="176"/>
    </row>
    <row r="428">
      <c r="A428" s="176"/>
      <c r="B428" s="176"/>
      <c r="C428" s="176"/>
      <c r="D428" s="176"/>
      <c r="E428" s="176"/>
      <c r="F428" s="176"/>
      <c r="G428" s="176"/>
      <c r="H428" s="176"/>
      <c r="I428" s="176"/>
      <c r="J428" s="176"/>
      <c r="K428" s="176"/>
      <c r="L428" s="176"/>
      <c r="N428" s="176"/>
      <c r="O428" s="176"/>
      <c r="P428" s="176"/>
      <c r="Q428" s="435"/>
      <c r="R428" s="176"/>
      <c r="S428" s="176"/>
      <c r="T428" s="176"/>
      <c r="U428" s="176"/>
      <c r="V428" s="176"/>
      <c r="W428" s="176"/>
      <c r="X428" s="176"/>
      <c r="Y428" s="176"/>
      <c r="Z428" s="176"/>
      <c r="AA428" s="176"/>
      <c r="AB428" s="176"/>
      <c r="AC428" s="176"/>
      <c r="AD428" s="176"/>
      <c r="AE428" s="176"/>
      <c r="AF428" s="176"/>
      <c r="AG428" s="176"/>
      <c r="AH428" s="176"/>
      <c r="AI428" s="176"/>
      <c r="AJ428" s="176"/>
      <c r="AK428" s="176"/>
      <c r="AL428" s="176"/>
      <c r="AM428" s="176"/>
      <c r="AN428" s="176"/>
      <c r="AO428" s="176"/>
      <c r="AP428" s="176"/>
      <c r="AQ428" s="176"/>
      <c r="AR428" s="176"/>
      <c r="AS428" s="176"/>
      <c r="AT428" s="176"/>
      <c r="AU428" s="176"/>
      <c r="AV428" s="176"/>
      <c r="AW428" s="176"/>
      <c r="AX428" s="176"/>
      <c r="AY428" s="176"/>
      <c r="AZ428" s="176"/>
      <c r="BA428" s="176"/>
      <c r="BB428" s="176"/>
      <c r="BC428" s="176"/>
      <c r="BD428" s="176"/>
      <c r="BE428" s="176"/>
      <c r="BF428" s="176"/>
      <c r="BG428" s="176"/>
      <c r="BH428" s="176"/>
      <c r="BI428" s="176"/>
      <c r="BJ428" s="176"/>
      <c r="BK428" s="176"/>
      <c r="BL428" s="176"/>
      <c r="BM428" s="176"/>
      <c r="BN428" s="176"/>
      <c r="BO428" s="176"/>
      <c r="BP428" s="176"/>
      <c r="BQ428" s="176"/>
      <c r="BR428" s="176"/>
      <c r="BS428" s="176"/>
      <c r="BT428" s="176"/>
    </row>
    <row r="429">
      <c r="A429" s="176"/>
      <c r="B429" s="176"/>
      <c r="C429" s="176"/>
      <c r="D429" s="176"/>
      <c r="E429" s="176"/>
      <c r="F429" s="176"/>
      <c r="G429" s="176"/>
      <c r="H429" s="176"/>
      <c r="I429" s="176"/>
      <c r="J429" s="176"/>
      <c r="K429" s="176"/>
      <c r="L429" s="176"/>
      <c r="N429" s="176"/>
      <c r="O429" s="176"/>
      <c r="P429" s="176"/>
      <c r="Q429" s="435"/>
      <c r="R429" s="176"/>
      <c r="S429" s="176"/>
      <c r="T429" s="176"/>
      <c r="U429" s="176"/>
      <c r="V429" s="176"/>
      <c r="W429" s="176"/>
      <c r="X429" s="176"/>
      <c r="Y429" s="176"/>
      <c r="Z429" s="176"/>
      <c r="AA429" s="176"/>
      <c r="AB429" s="176"/>
      <c r="AC429" s="176"/>
      <c r="AD429" s="176"/>
      <c r="AE429" s="176"/>
      <c r="AF429" s="176"/>
      <c r="AG429" s="176"/>
      <c r="AH429" s="176"/>
      <c r="AI429" s="176"/>
      <c r="AJ429" s="176"/>
      <c r="AK429" s="176"/>
      <c r="AL429" s="176"/>
      <c r="AM429" s="176"/>
      <c r="AN429" s="176"/>
      <c r="AO429" s="176"/>
      <c r="AP429" s="176"/>
      <c r="AQ429" s="176"/>
      <c r="AR429" s="176"/>
      <c r="AS429" s="176"/>
      <c r="AT429" s="176"/>
      <c r="AU429" s="176"/>
      <c r="AV429" s="176"/>
      <c r="AW429" s="176"/>
      <c r="AX429" s="176"/>
      <c r="AY429" s="176"/>
      <c r="AZ429" s="176"/>
      <c r="BA429" s="176"/>
      <c r="BB429" s="176"/>
      <c r="BC429" s="176"/>
      <c r="BD429" s="176"/>
      <c r="BE429" s="176"/>
      <c r="BF429" s="176"/>
      <c r="BG429" s="176"/>
      <c r="BH429" s="176"/>
      <c r="BI429" s="176"/>
      <c r="BJ429" s="176"/>
      <c r="BK429" s="176"/>
      <c r="BL429" s="176"/>
      <c r="BM429" s="176"/>
      <c r="BN429" s="176"/>
      <c r="BO429" s="176"/>
      <c r="BP429" s="176"/>
      <c r="BQ429" s="176"/>
      <c r="BR429" s="176"/>
      <c r="BS429" s="176"/>
      <c r="BT429" s="176"/>
    </row>
    <row r="430">
      <c r="A430" s="176"/>
      <c r="B430" s="176"/>
      <c r="C430" s="176"/>
      <c r="D430" s="176"/>
      <c r="E430" s="176"/>
      <c r="F430" s="176"/>
      <c r="G430" s="176"/>
      <c r="H430" s="176"/>
      <c r="I430" s="176"/>
      <c r="J430" s="176"/>
      <c r="K430" s="176"/>
      <c r="L430" s="176"/>
      <c r="N430" s="176"/>
      <c r="O430" s="176"/>
      <c r="P430" s="176"/>
      <c r="Q430" s="435"/>
      <c r="R430" s="176"/>
      <c r="S430" s="176"/>
      <c r="T430" s="176"/>
      <c r="U430" s="176"/>
      <c r="V430" s="176"/>
      <c r="W430" s="176"/>
      <c r="X430" s="176"/>
      <c r="Y430" s="176"/>
      <c r="Z430" s="176"/>
      <c r="AA430" s="176"/>
      <c r="AB430" s="176"/>
      <c r="AC430" s="176"/>
      <c r="AD430" s="176"/>
      <c r="AE430" s="176"/>
      <c r="AF430" s="176"/>
      <c r="AG430" s="176"/>
      <c r="AH430" s="176"/>
      <c r="AI430" s="176"/>
      <c r="AJ430" s="176"/>
      <c r="AK430" s="176"/>
      <c r="AL430" s="176"/>
      <c r="AM430" s="176"/>
      <c r="AN430" s="176"/>
      <c r="AO430" s="176"/>
      <c r="AP430" s="176"/>
      <c r="AQ430" s="176"/>
      <c r="AR430" s="176"/>
      <c r="AS430" s="176"/>
      <c r="AT430" s="176"/>
      <c r="AU430" s="176"/>
      <c r="AV430" s="176"/>
      <c r="AW430" s="176"/>
      <c r="AX430" s="176"/>
      <c r="AY430" s="176"/>
      <c r="AZ430" s="176"/>
      <c r="BA430" s="176"/>
      <c r="BB430" s="176"/>
      <c r="BC430" s="176"/>
      <c r="BD430" s="176"/>
      <c r="BE430" s="176"/>
      <c r="BF430" s="176"/>
      <c r="BG430" s="176"/>
      <c r="BH430" s="176"/>
      <c r="BI430" s="176"/>
      <c r="BJ430" s="176"/>
      <c r="BK430" s="176"/>
      <c r="BL430" s="176"/>
      <c r="BM430" s="176"/>
      <c r="BN430" s="176"/>
      <c r="BO430" s="176"/>
      <c r="BP430" s="176"/>
      <c r="BQ430" s="176"/>
      <c r="BR430" s="176"/>
      <c r="BS430" s="176"/>
      <c r="BT430" s="176"/>
    </row>
    <row r="431">
      <c r="A431" s="176"/>
      <c r="B431" s="176"/>
      <c r="C431" s="176"/>
      <c r="D431" s="176"/>
      <c r="E431" s="176"/>
      <c r="F431" s="176"/>
      <c r="G431" s="176"/>
      <c r="H431" s="176"/>
      <c r="I431" s="176"/>
      <c r="J431" s="176"/>
      <c r="K431" s="176"/>
      <c r="L431" s="176"/>
      <c r="N431" s="176"/>
      <c r="O431" s="176"/>
      <c r="P431" s="176"/>
      <c r="Q431" s="435"/>
      <c r="R431" s="176"/>
      <c r="S431" s="176"/>
      <c r="T431" s="176"/>
      <c r="U431" s="176"/>
      <c r="V431" s="176"/>
      <c r="W431" s="176"/>
      <c r="X431" s="176"/>
      <c r="Y431" s="176"/>
      <c r="Z431" s="176"/>
      <c r="AA431" s="176"/>
      <c r="AB431" s="176"/>
      <c r="AC431" s="176"/>
      <c r="AD431" s="176"/>
      <c r="AE431" s="176"/>
      <c r="AF431" s="176"/>
      <c r="AG431" s="176"/>
      <c r="AH431" s="176"/>
      <c r="AI431" s="176"/>
      <c r="AJ431" s="176"/>
      <c r="AK431" s="176"/>
      <c r="AL431" s="176"/>
      <c r="AM431" s="176"/>
      <c r="AN431" s="176"/>
      <c r="AO431" s="176"/>
      <c r="AP431" s="176"/>
      <c r="AQ431" s="176"/>
      <c r="AR431" s="176"/>
      <c r="AS431" s="176"/>
      <c r="AT431" s="176"/>
      <c r="AU431" s="176"/>
      <c r="AV431" s="176"/>
      <c r="AW431" s="176"/>
      <c r="AX431" s="176"/>
      <c r="AY431" s="176"/>
      <c r="AZ431" s="176"/>
      <c r="BA431" s="176"/>
      <c r="BB431" s="176"/>
      <c r="BC431" s="176"/>
      <c r="BD431" s="176"/>
      <c r="BE431" s="176"/>
      <c r="BF431" s="176"/>
      <c r="BG431" s="176"/>
      <c r="BH431" s="176"/>
      <c r="BI431" s="176"/>
      <c r="BJ431" s="176"/>
      <c r="BK431" s="176"/>
      <c r="BL431" s="176"/>
      <c r="BM431" s="176"/>
      <c r="BN431" s="176"/>
      <c r="BO431" s="176"/>
      <c r="BP431" s="176"/>
      <c r="BQ431" s="176"/>
      <c r="BR431" s="176"/>
      <c r="BS431" s="176"/>
      <c r="BT431" s="176"/>
    </row>
    <row r="432">
      <c r="A432" s="176"/>
      <c r="B432" s="176"/>
      <c r="C432" s="176"/>
      <c r="D432" s="176"/>
      <c r="E432" s="176"/>
      <c r="F432" s="176"/>
      <c r="G432" s="176"/>
      <c r="H432" s="176"/>
      <c r="I432" s="176"/>
      <c r="J432" s="176"/>
      <c r="K432" s="176"/>
      <c r="L432" s="176"/>
      <c r="N432" s="176"/>
      <c r="O432" s="176"/>
      <c r="P432" s="176"/>
      <c r="Q432" s="435"/>
      <c r="R432" s="176"/>
      <c r="S432" s="176"/>
      <c r="T432" s="176"/>
      <c r="U432" s="176"/>
      <c r="V432" s="176"/>
      <c r="W432" s="176"/>
      <c r="X432" s="176"/>
      <c r="Y432" s="176"/>
      <c r="Z432" s="176"/>
      <c r="AA432" s="176"/>
      <c r="AB432" s="176"/>
      <c r="AC432" s="176"/>
      <c r="AD432" s="176"/>
      <c r="AE432" s="176"/>
      <c r="AF432" s="176"/>
      <c r="AG432" s="176"/>
      <c r="AH432" s="176"/>
      <c r="AI432" s="176"/>
      <c r="AJ432" s="176"/>
      <c r="AK432" s="176"/>
      <c r="AL432" s="176"/>
      <c r="AM432" s="176"/>
      <c r="AN432" s="176"/>
      <c r="AO432" s="176"/>
      <c r="AP432" s="176"/>
      <c r="AQ432" s="176"/>
      <c r="AR432" s="176"/>
      <c r="AS432" s="176"/>
      <c r="AT432" s="176"/>
      <c r="AU432" s="176"/>
      <c r="AV432" s="176"/>
      <c r="AW432" s="176"/>
      <c r="AX432" s="176"/>
      <c r="AY432" s="176"/>
      <c r="AZ432" s="176"/>
      <c r="BA432" s="176"/>
      <c r="BB432" s="176"/>
      <c r="BC432" s="176"/>
      <c r="BD432" s="176"/>
      <c r="BE432" s="176"/>
      <c r="BF432" s="176"/>
      <c r="BG432" s="176"/>
      <c r="BH432" s="176"/>
      <c r="BI432" s="176"/>
      <c r="BJ432" s="176"/>
      <c r="BK432" s="176"/>
      <c r="BL432" s="176"/>
      <c r="BM432" s="176"/>
      <c r="BN432" s="176"/>
      <c r="BO432" s="176"/>
      <c r="BP432" s="176"/>
      <c r="BQ432" s="176"/>
      <c r="BR432" s="176"/>
      <c r="BS432" s="176"/>
      <c r="BT432" s="176"/>
    </row>
    <row r="433">
      <c r="A433" s="176"/>
      <c r="B433" s="176"/>
      <c r="C433" s="176"/>
      <c r="D433" s="176"/>
      <c r="E433" s="176"/>
      <c r="F433" s="176"/>
      <c r="G433" s="176"/>
      <c r="H433" s="176"/>
      <c r="I433" s="176"/>
      <c r="J433" s="176"/>
      <c r="K433" s="176"/>
      <c r="L433" s="176"/>
      <c r="N433" s="176"/>
      <c r="O433" s="176"/>
      <c r="P433" s="176"/>
      <c r="Q433" s="435"/>
      <c r="R433" s="176"/>
      <c r="S433" s="176"/>
      <c r="T433" s="176"/>
      <c r="U433" s="176"/>
      <c r="V433" s="176"/>
      <c r="W433" s="176"/>
      <c r="X433" s="176"/>
      <c r="Y433" s="176"/>
      <c r="Z433" s="176"/>
      <c r="AA433" s="176"/>
      <c r="AB433" s="176"/>
      <c r="AC433" s="176"/>
      <c r="AD433" s="176"/>
      <c r="AE433" s="176"/>
      <c r="AF433" s="176"/>
      <c r="AG433" s="176"/>
      <c r="AH433" s="176"/>
      <c r="AI433" s="176"/>
      <c r="AJ433" s="176"/>
      <c r="AK433" s="176"/>
      <c r="AL433" s="176"/>
      <c r="AM433" s="176"/>
      <c r="AN433" s="176"/>
      <c r="AO433" s="176"/>
      <c r="AP433" s="176"/>
      <c r="AQ433" s="176"/>
      <c r="AR433" s="176"/>
      <c r="AS433" s="176"/>
      <c r="AT433" s="176"/>
      <c r="AU433" s="176"/>
      <c r="AV433" s="176"/>
      <c r="AW433" s="176"/>
      <c r="AX433" s="176"/>
      <c r="AY433" s="176"/>
      <c r="AZ433" s="176"/>
      <c r="BA433" s="176"/>
      <c r="BB433" s="176"/>
      <c r="BC433" s="176"/>
      <c r="BD433" s="176"/>
      <c r="BE433" s="176"/>
      <c r="BF433" s="176"/>
      <c r="BG433" s="176"/>
      <c r="BH433" s="176"/>
      <c r="BI433" s="176"/>
      <c r="BJ433" s="176"/>
      <c r="BK433" s="176"/>
      <c r="BL433" s="176"/>
      <c r="BM433" s="176"/>
      <c r="BN433" s="176"/>
      <c r="BO433" s="176"/>
      <c r="BP433" s="176"/>
      <c r="BQ433" s="176"/>
      <c r="BR433" s="176"/>
      <c r="BS433" s="176"/>
      <c r="BT433" s="176"/>
    </row>
    <row r="434">
      <c r="A434" s="176"/>
      <c r="B434" s="176"/>
      <c r="C434" s="176"/>
      <c r="D434" s="176"/>
      <c r="E434" s="176"/>
      <c r="F434" s="176"/>
      <c r="G434" s="176"/>
      <c r="H434" s="176"/>
      <c r="I434" s="176"/>
      <c r="J434" s="176"/>
      <c r="K434" s="176"/>
      <c r="L434" s="176"/>
      <c r="N434" s="176"/>
      <c r="O434" s="176"/>
      <c r="P434" s="176"/>
      <c r="Q434" s="435"/>
      <c r="R434" s="176"/>
      <c r="S434" s="176"/>
      <c r="T434" s="176"/>
      <c r="U434" s="176"/>
      <c r="V434" s="176"/>
      <c r="W434" s="176"/>
      <c r="X434" s="176"/>
      <c r="Y434" s="176"/>
      <c r="Z434" s="176"/>
      <c r="AA434" s="176"/>
      <c r="AB434" s="176"/>
      <c r="AC434" s="176"/>
      <c r="AD434" s="176"/>
      <c r="AE434" s="176"/>
      <c r="AF434" s="176"/>
      <c r="AG434" s="176"/>
      <c r="AH434" s="176"/>
      <c r="AI434" s="176"/>
      <c r="AJ434" s="176"/>
      <c r="AK434" s="176"/>
      <c r="AL434" s="176"/>
      <c r="AM434" s="176"/>
      <c r="AN434" s="176"/>
      <c r="AO434" s="176"/>
      <c r="AP434" s="176"/>
      <c r="AQ434" s="176"/>
      <c r="AR434" s="176"/>
      <c r="AS434" s="176"/>
      <c r="AT434" s="176"/>
      <c r="AU434" s="176"/>
      <c r="AV434" s="176"/>
      <c r="AW434" s="176"/>
      <c r="AX434" s="176"/>
      <c r="AY434" s="176"/>
      <c r="AZ434" s="176"/>
      <c r="BA434" s="176"/>
      <c r="BB434" s="176"/>
      <c r="BC434" s="176"/>
      <c r="BD434" s="176"/>
      <c r="BE434" s="176"/>
      <c r="BF434" s="176"/>
      <c r="BG434" s="176"/>
      <c r="BH434" s="176"/>
      <c r="BI434" s="176"/>
      <c r="BJ434" s="176"/>
      <c r="BK434" s="176"/>
      <c r="BL434" s="176"/>
      <c r="BM434" s="176"/>
      <c r="BN434" s="176"/>
      <c r="BO434" s="176"/>
      <c r="BP434" s="176"/>
      <c r="BQ434" s="176"/>
      <c r="BR434" s="176"/>
      <c r="BS434" s="176"/>
      <c r="BT434" s="176"/>
    </row>
    <row r="435">
      <c r="A435" s="176"/>
      <c r="B435" s="176"/>
      <c r="C435" s="176"/>
      <c r="D435" s="176"/>
      <c r="E435" s="176"/>
      <c r="F435" s="176"/>
      <c r="G435" s="176"/>
      <c r="H435" s="176"/>
      <c r="I435" s="176"/>
      <c r="J435" s="176"/>
      <c r="K435" s="176"/>
      <c r="L435" s="176"/>
      <c r="N435" s="176"/>
      <c r="O435" s="176"/>
      <c r="P435" s="176"/>
      <c r="Q435" s="435"/>
      <c r="R435" s="176"/>
      <c r="S435" s="176"/>
      <c r="T435" s="176"/>
      <c r="U435" s="176"/>
      <c r="V435" s="176"/>
      <c r="W435" s="176"/>
      <c r="X435" s="176"/>
      <c r="Y435" s="176"/>
      <c r="Z435" s="176"/>
      <c r="AA435" s="176"/>
      <c r="AB435" s="176"/>
      <c r="AC435" s="176"/>
      <c r="AD435" s="176"/>
      <c r="AE435" s="176"/>
      <c r="AF435" s="176"/>
      <c r="AG435" s="176"/>
      <c r="AH435" s="176"/>
      <c r="AI435" s="176"/>
      <c r="AJ435" s="176"/>
      <c r="AK435" s="176"/>
      <c r="AL435" s="176"/>
      <c r="AM435" s="176"/>
      <c r="AN435" s="176"/>
      <c r="AO435" s="176"/>
      <c r="AP435" s="176"/>
      <c r="AQ435" s="176"/>
      <c r="AR435" s="176"/>
      <c r="AS435" s="176"/>
      <c r="AT435" s="176"/>
      <c r="AU435" s="176"/>
      <c r="AV435" s="176"/>
      <c r="AW435" s="176"/>
      <c r="AX435" s="176"/>
      <c r="AY435" s="176"/>
      <c r="AZ435" s="176"/>
      <c r="BA435" s="176"/>
      <c r="BB435" s="176"/>
      <c r="BC435" s="176"/>
      <c r="BD435" s="176"/>
      <c r="BE435" s="176"/>
      <c r="BF435" s="176"/>
      <c r="BG435" s="176"/>
      <c r="BH435" s="176"/>
      <c r="BI435" s="176"/>
      <c r="BJ435" s="176"/>
      <c r="BK435" s="176"/>
      <c r="BL435" s="176"/>
      <c r="BM435" s="176"/>
      <c r="BN435" s="176"/>
      <c r="BO435" s="176"/>
      <c r="BP435" s="176"/>
      <c r="BQ435" s="176"/>
      <c r="BR435" s="176"/>
      <c r="BS435" s="176"/>
      <c r="BT435" s="176"/>
    </row>
    <row r="436">
      <c r="A436" s="176"/>
      <c r="B436" s="176"/>
      <c r="C436" s="176"/>
      <c r="D436" s="176"/>
      <c r="E436" s="176"/>
      <c r="F436" s="176"/>
      <c r="G436" s="176"/>
      <c r="H436" s="176"/>
      <c r="I436" s="176"/>
      <c r="J436" s="176"/>
      <c r="K436" s="176"/>
      <c r="L436" s="176"/>
      <c r="N436" s="176"/>
      <c r="O436" s="176"/>
      <c r="P436" s="176"/>
      <c r="Q436" s="435"/>
      <c r="R436" s="176"/>
      <c r="S436" s="176"/>
      <c r="T436" s="176"/>
      <c r="U436" s="176"/>
      <c r="V436" s="176"/>
      <c r="W436" s="176"/>
      <c r="X436" s="176"/>
      <c r="Y436" s="176"/>
      <c r="Z436" s="176"/>
      <c r="AA436" s="176"/>
      <c r="AB436" s="176"/>
      <c r="AC436" s="176"/>
      <c r="AD436" s="176"/>
      <c r="AE436" s="176"/>
      <c r="AF436" s="176"/>
      <c r="AG436" s="176"/>
      <c r="AH436" s="176"/>
      <c r="AI436" s="176"/>
      <c r="AJ436" s="176"/>
      <c r="AK436" s="176"/>
      <c r="AL436" s="176"/>
      <c r="AM436" s="176"/>
      <c r="AN436" s="176"/>
      <c r="AO436" s="176"/>
      <c r="AP436" s="176"/>
      <c r="AQ436" s="176"/>
      <c r="AR436" s="176"/>
      <c r="AS436" s="176"/>
      <c r="AT436" s="176"/>
      <c r="AU436" s="176"/>
      <c r="AV436" s="176"/>
      <c r="AW436" s="176"/>
      <c r="AX436" s="176"/>
      <c r="AY436" s="176"/>
      <c r="AZ436" s="176"/>
      <c r="BA436" s="176"/>
      <c r="BB436" s="176"/>
      <c r="BC436" s="176"/>
      <c r="BD436" s="176"/>
      <c r="BE436" s="176"/>
      <c r="BF436" s="176"/>
      <c r="BG436" s="176"/>
      <c r="BH436" s="176"/>
      <c r="BI436" s="176"/>
      <c r="BJ436" s="176"/>
      <c r="BK436" s="176"/>
      <c r="BL436" s="176"/>
      <c r="BM436" s="176"/>
      <c r="BN436" s="176"/>
      <c r="BO436" s="176"/>
      <c r="BP436" s="176"/>
      <c r="BQ436" s="176"/>
      <c r="BR436" s="176"/>
      <c r="BS436" s="176"/>
      <c r="BT436" s="176"/>
    </row>
    <row r="437">
      <c r="A437" s="176"/>
      <c r="B437" s="176"/>
      <c r="C437" s="176"/>
      <c r="D437" s="176"/>
      <c r="E437" s="176"/>
      <c r="F437" s="176"/>
      <c r="G437" s="176"/>
      <c r="H437" s="176"/>
      <c r="I437" s="176"/>
      <c r="J437" s="176"/>
      <c r="K437" s="176"/>
      <c r="L437" s="176"/>
      <c r="N437" s="176"/>
      <c r="O437" s="176"/>
      <c r="P437" s="176"/>
      <c r="Q437" s="435"/>
      <c r="R437" s="176"/>
      <c r="S437" s="176"/>
      <c r="T437" s="176"/>
      <c r="U437" s="176"/>
      <c r="V437" s="176"/>
      <c r="W437" s="176"/>
      <c r="X437" s="176"/>
      <c r="Y437" s="176"/>
      <c r="Z437" s="176"/>
      <c r="AA437" s="176"/>
      <c r="AB437" s="176"/>
      <c r="AC437" s="176"/>
      <c r="AD437" s="176"/>
      <c r="AE437" s="176"/>
      <c r="AF437" s="176"/>
      <c r="AG437" s="176"/>
      <c r="AH437" s="176"/>
      <c r="AI437" s="176"/>
      <c r="AJ437" s="176"/>
      <c r="AK437" s="176"/>
      <c r="AL437" s="176"/>
      <c r="AM437" s="176"/>
      <c r="AN437" s="176"/>
      <c r="AO437" s="176"/>
      <c r="AP437" s="176"/>
      <c r="AQ437" s="176"/>
      <c r="AR437" s="176"/>
      <c r="AS437" s="176"/>
      <c r="AT437" s="176"/>
      <c r="AU437" s="176"/>
      <c r="AV437" s="176"/>
      <c r="AW437" s="176"/>
      <c r="AX437" s="176"/>
      <c r="AY437" s="176"/>
      <c r="AZ437" s="176"/>
      <c r="BA437" s="176"/>
      <c r="BB437" s="176"/>
      <c r="BC437" s="176"/>
      <c r="BD437" s="176"/>
      <c r="BE437" s="176"/>
      <c r="BF437" s="176"/>
      <c r="BG437" s="176"/>
      <c r="BH437" s="176"/>
      <c r="BI437" s="176"/>
      <c r="BJ437" s="176"/>
      <c r="BK437" s="176"/>
      <c r="BL437" s="176"/>
      <c r="BM437" s="176"/>
      <c r="BN437" s="176"/>
      <c r="BO437" s="176"/>
      <c r="BP437" s="176"/>
      <c r="BQ437" s="176"/>
      <c r="BR437" s="176"/>
      <c r="BS437" s="176"/>
      <c r="BT437" s="176"/>
    </row>
    <row r="438">
      <c r="A438" s="176"/>
      <c r="B438" s="176"/>
      <c r="C438" s="176"/>
      <c r="D438" s="176"/>
      <c r="E438" s="176"/>
      <c r="F438" s="176"/>
      <c r="G438" s="176"/>
      <c r="H438" s="176"/>
      <c r="I438" s="176"/>
      <c r="J438" s="176"/>
      <c r="K438" s="176"/>
      <c r="L438" s="176"/>
      <c r="N438" s="176"/>
      <c r="O438" s="176"/>
      <c r="P438" s="176"/>
      <c r="Q438" s="435"/>
      <c r="R438" s="176"/>
      <c r="S438" s="176"/>
      <c r="T438" s="176"/>
      <c r="U438" s="176"/>
      <c r="V438" s="176"/>
      <c r="W438" s="176"/>
      <c r="X438" s="176"/>
      <c r="Y438" s="176"/>
      <c r="Z438" s="176"/>
      <c r="AA438" s="176"/>
      <c r="AB438" s="176"/>
      <c r="AC438" s="176"/>
      <c r="AD438" s="176"/>
      <c r="AE438" s="176"/>
      <c r="AF438" s="176"/>
      <c r="AG438" s="176"/>
      <c r="AH438" s="176"/>
      <c r="AI438" s="176"/>
      <c r="AJ438" s="176"/>
      <c r="AK438" s="176"/>
      <c r="AL438" s="176"/>
      <c r="AM438" s="176"/>
      <c r="AN438" s="176"/>
      <c r="AO438" s="176"/>
      <c r="AP438" s="176"/>
      <c r="AQ438" s="176"/>
      <c r="AR438" s="176"/>
      <c r="AS438" s="176"/>
      <c r="AT438" s="176"/>
      <c r="AU438" s="176"/>
      <c r="AV438" s="176"/>
      <c r="AW438" s="176"/>
      <c r="AX438" s="176"/>
      <c r="AY438" s="176"/>
      <c r="AZ438" s="176"/>
      <c r="BA438" s="176"/>
      <c r="BB438" s="176"/>
      <c r="BC438" s="176"/>
      <c r="BD438" s="176"/>
      <c r="BE438" s="176"/>
      <c r="BF438" s="176"/>
      <c r="BG438" s="176"/>
      <c r="BH438" s="176"/>
      <c r="BI438" s="176"/>
      <c r="BJ438" s="176"/>
      <c r="BK438" s="176"/>
      <c r="BL438" s="176"/>
      <c r="BM438" s="176"/>
      <c r="BN438" s="176"/>
      <c r="BO438" s="176"/>
      <c r="BP438" s="176"/>
      <c r="BQ438" s="176"/>
      <c r="BR438" s="176"/>
      <c r="BS438" s="176"/>
      <c r="BT438" s="176"/>
    </row>
    <row r="439">
      <c r="A439" s="176"/>
      <c r="B439" s="176"/>
      <c r="C439" s="176"/>
      <c r="D439" s="176"/>
      <c r="E439" s="176"/>
      <c r="F439" s="176"/>
      <c r="G439" s="176"/>
      <c r="H439" s="176"/>
      <c r="I439" s="176"/>
      <c r="J439" s="176"/>
      <c r="K439" s="176"/>
      <c r="L439" s="176"/>
      <c r="N439" s="176"/>
      <c r="O439" s="176"/>
      <c r="P439" s="176"/>
      <c r="Q439" s="435"/>
      <c r="R439" s="176"/>
      <c r="S439" s="176"/>
      <c r="T439" s="176"/>
      <c r="U439" s="176"/>
      <c r="V439" s="176"/>
      <c r="W439" s="176"/>
      <c r="X439" s="176"/>
      <c r="Y439" s="176"/>
      <c r="Z439" s="176"/>
      <c r="AA439" s="176"/>
      <c r="AB439" s="176"/>
      <c r="AC439" s="176"/>
      <c r="AD439" s="176"/>
      <c r="AE439" s="176"/>
      <c r="AF439" s="176"/>
      <c r="AG439" s="176"/>
      <c r="AH439" s="176"/>
      <c r="AI439" s="176"/>
      <c r="AJ439" s="176"/>
      <c r="AK439" s="176"/>
      <c r="AL439" s="176"/>
      <c r="AM439" s="176"/>
      <c r="AN439" s="176"/>
      <c r="AO439" s="176"/>
      <c r="AP439" s="176"/>
      <c r="AQ439" s="176"/>
      <c r="AR439" s="176"/>
      <c r="AS439" s="176"/>
      <c r="AT439" s="176"/>
      <c r="AU439" s="176"/>
      <c r="AV439" s="176"/>
      <c r="AW439" s="176"/>
      <c r="AX439" s="176"/>
      <c r="AY439" s="176"/>
      <c r="AZ439" s="176"/>
      <c r="BA439" s="176"/>
      <c r="BB439" s="176"/>
      <c r="BC439" s="176"/>
      <c r="BD439" s="176"/>
      <c r="BE439" s="176"/>
      <c r="BF439" s="176"/>
      <c r="BG439" s="176"/>
      <c r="BH439" s="176"/>
      <c r="BI439" s="176"/>
      <c r="BJ439" s="176"/>
      <c r="BK439" s="176"/>
      <c r="BL439" s="176"/>
      <c r="BM439" s="176"/>
      <c r="BN439" s="176"/>
      <c r="BO439" s="176"/>
      <c r="BP439" s="176"/>
      <c r="BQ439" s="176"/>
      <c r="BR439" s="176"/>
      <c r="BS439" s="176"/>
      <c r="BT439" s="176"/>
    </row>
    <row r="440">
      <c r="A440" s="176"/>
      <c r="B440" s="176"/>
      <c r="C440" s="176"/>
      <c r="D440" s="176"/>
      <c r="E440" s="176"/>
      <c r="F440" s="176"/>
      <c r="G440" s="176"/>
      <c r="H440" s="176"/>
      <c r="I440" s="176"/>
      <c r="J440" s="176"/>
      <c r="K440" s="176"/>
      <c r="L440" s="176"/>
      <c r="N440" s="176"/>
      <c r="O440" s="176"/>
      <c r="P440" s="176"/>
      <c r="Q440" s="435"/>
      <c r="R440" s="176"/>
      <c r="S440" s="176"/>
      <c r="T440" s="176"/>
      <c r="U440" s="176"/>
      <c r="V440" s="176"/>
      <c r="W440" s="176"/>
      <c r="X440" s="176"/>
      <c r="Y440" s="176"/>
      <c r="Z440" s="176"/>
      <c r="AA440" s="176"/>
      <c r="AB440" s="176"/>
      <c r="AC440" s="176"/>
      <c r="AD440" s="176"/>
      <c r="AE440" s="176"/>
      <c r="AF440" s="176"/>
      <c r="AG440" s="176"/>
      <c r="AH440" s="176"/>
      <c r="AI440" s="176"/>
      <c r="AJ440" s="176"/>
      <c r="AK440" s="176"/>
      <c r="AL440" s="176"/>
      <c r="AM440" s="176"/>
      <c r="AN440" s="176"/>
      <c r="AO440" s="176"/>
      <c r="AP440" s="176"/>
      <c r="AQ440" s="176"/>
      <c r="AR440" s="176"/>
      <c r="AS440" s="176"/>
      <c r="AT440" s="176"/>
      <c r="AU440" s="176"/>
      <c r="AV440" s="176"/>
      <c r="AW440" s="176"/>
      <c r="AX440" s="176"/>
      <c r="AY440" s="176"/>
      <c r="AZ440" s="176"/>
      <c r="BA440" s="176"/>
      <c r="BB440" s="176"/>
      <c r="BC440" s="176"/>
      <c r="BD440" s="176"/>
      <c r="BE440" s="176"/>
      <c r="BF440" s="176"/>
      <c r="BG440" s="176"/>
      <c r="BH440" s="176"/>
      <c r="BI440" s="176"/>
      <c r="BJ440" s="176"/>
      <c r="BK440" s="176"/>
      <c r="BL440" s="176"/>
      <c r="BM440" s="176"/>
      <c r="BN440" s="176"/>
      <c r="BO440" s="176"/>
      <c r="BP440" s="176"/>
      <c r="BQ440" s="176"/>
      <c r="BR440" s="176"/>
      <c r="BS440" s="176"/>
      <c r="BT440" s="176"/>
    </row>
    <row r="441">
      <c r="C441" s="176"/>
      <c r="D441" s="176"/>
      <c r="E441" s="176"/>
      <c r="F441" s="176"/>
      <c r="G441" s="176"/>
      <c r="H441" s="176"/>
      <c r="I441" s="176"/>
      <c r="J441" s="176"/>
      <c r="K441" s="176"/>
      <c r="L441" s="176"/>
      <c r="N441" s="176"/>
      <c r="O441" s="176"/>
      <c r="P441" s="176"/>
      <c r="Q441" s="435"/>
      <c r="R441" s="176"/>
      <c r="S441" s="176"/>
      <c r="T441" s="176"/>
      <c r="U441" s="176"/>
      <c r="V441" s="176"/>
      <c r="W441" s="176"/>
      <c r="X441" s="176"/>
      <c r="Y441" s="176"/>
      <c r="Z441" s="176"/>
      <c r="AA441" s="176"/>
      <c r="AB441" s="176"/>
      <c r="AC441" s="176"/>
      <c r="AD441" s="176"/>
      <c r="AE441" s="176"/>
      <c r="AF441" s="176"/>
      <c r="AG441" s="176"/>
      <c r="AH441" s="176"/>
      <c r="AI441" s="176"/>
      <c r="AJ441" s="176"/>
      <c r="AK441" s="176"/>
      <c r="AL441" s="176"/>
      <c r="AM441" s="176"/>
      <c r="AN441" s="176"/>
      <c r="AO441" s="176"/>
      <c r="AP441" s="176"/>
      <c r="AQ441" s="176"/>
      <c r="AR441" s="176"/>
      <c r="AS441" s="176"/>
      <c r="AT441" s="176"/>
      <c r="AU441" s="176"/>
      <c r="AV441" s="176"/>
      <c r="AW441" s="176"/>
      <c r="AX441" s="176"/>
      <c r="AY441" s="176"/>
      <c r="AZ441" s="176"/>
      <c r="BA441" s="176"/>
      <c r="BB441" s="176"/>
      <c r="BC441" s="176"/>
      <c r="BD441" s="176"/>
      <c r="BE441" s="176"/>
      <c r="BF441" s="176"/>
      <c r="BG441" s="176"/>
      <c r="BH441" s="176"/>
      <c r="BI441" s="176"/>
      <c r="BJ441" s="176"/>
      <c r="BK441" s="176"/>
      <c r="BL441" s="176"/>
      <c r="BM441" s="176"/>
      <c r="BN441" s="176"/>
      <c r="BO441" s="176"/>
      <c r="BP441" s="176"/>
      <c r="BQ441" s="176"/>
      <c r="BR441" s="176"/>
      <c r="BS441" s="176"/>
      <c r="BT441" s="176"/>
    </row>
    <row r="442">
      <c r="A442" s="176"/>
      <c r="B442" s="176"/>
      <c r="C442" s="176"/>
      <c r="D442" s="176"/>
      <c r="E442" s="176"/>
      <c r="F442" s="176"/>
      <c r="G442" s="176"/>
      <c r="H442" s="176"/>
      <c r="I442" s="176"/>
      <c r="J442" s="176"/>
      <c r="K442" s="176"/>
      <c r="L442" s="176"/>
      <c r="N442" s="176"/>
      <c r="O442" s="176"/>
      <c r="P442" s="176"/>
      <c r="Q442" s="435"/>
      <c r="R442" s="176"/>
      <c r="S442" s="176"/>
      <c r="T442" s="176"/>
      <c r="U442" s="176"/>
      <c r="V442" s="176"/>
      <c r="W442" s="176"/>
      <c r="X442" s="176"/>
      <c r="Y442" s="176"/>
      <c r="Z442" s="176"/>
      <c r="AA442" s="176"/>
      <c r="AB442" s="176"/>
      <c r="AC442" s="176"/>
      <c r="AD442" s="176"/>
      <c r="AE442" s="176"/>
      <c r="AF442" s="176"/>
      <c r="AG442" s="176"/>
      <c r="AH442" s="176"/>
      <c r="AI442" s="176"/>
      <c r="AJ442" s="176"/>
      <c r="AK442" s="176"/>
      <c r="AL442" s="176"/>
      <c r="AM442" s="176"/>
      <c r="AN442" s="176"/>
      <c r="AO442" s="176"/>
      <c r="AP442" s="176"/>
      <c r="AQ442" s="176"/>
      <c r="AR442" s="176"/>
      <c r="AS442" s="176"/>
      <c r="AT442" s="176"/>
      <c r="AU442" s="176"/>
      <c r="AV442" s="176"/>
      <c r="AW442" s="176"/>
      <c r="AX442" s="176"/>
      <c r="AY442" s="176"/>
      <c r="AZ442" s="176"/>
      <c r="BA442" s="176"/>
      <c r="BB442" s="176"/>
      <c r="BC442" s="176"/>
      <c r="BD442" s="176"/>
      <c r="BE442" s="176"/>
      <c r="BF442" s="176"/>
      <c r="BG442" s="176"/>
      <c r="BH442" s="176"/>
      <c r="BI442" s="176"/>
      <c r="BJ442" s="176"/>
      <c r="BK442" s="176"/>
      <c r="BL442" s="176"/>
      <c r="BM442" s="176"/>
      <c r="BN442" s="176"/>
      <c r="BO442" s="176"/>
      <c r="BP442" s="176"/>
      <c r="BQ442" s="176"/>
      <c r="BR442" s="176"/>
      <c r="BS442" s="176"/>
      <c r="BT442" s="176"/>
    </row>
    <row r="443">
      <c r="A443" s="176"/>
      <c r="B443" s="176"/>
      <c r="C443" s="176"/>
      <c r="D443" s="176"/>
      <c r="E443" s="176"/>
      <c r="F443" s="176"/>
      <c r="G443" s="176"/>
      <c r="H443" s="176"/>
      <c r="I443" s="176"/>
      <c r="J443" s="176"/>
      <c r="K443" s="176"/>
      <c r="L443" s="176"/>
      <c r="N443" s="176"/>
      <c r="O443" s="176"/>
      <c r="P443" s="176"/>
      <c r="Q443" s="435"/>
      <c r="R443" s="176"/>
      <c r="S443" s="176"/>
      <c r="T443" s="176"/>
      <c r="U443" s="176"/>
      <c r="V443" s="176"/>
      <c r="W443" s="176"/>
      <c r="X443" s="176"/>
      <c r="Y443" s="176"/>
      <c r="Z443" s="176"/>
      <c r="AA443" s="176"/>
      <c r="AB443" s="176"/>
      <c r="AC443" s="176"/>
      <c r="AD443" s="176"/>
      <c r="AE443" s="176"/>
      <c r="AF443" s="176"/>
      <c r="AG443" s="176"/>
      <c r="AH443" s="176"/>
      <c r="AI443" s="176"/>
      <c r="AJ443" s="176"/>
      <c r="AK443" s="176"/>
      <c r="AL443" s="176"/>
      <c r="AM443" s="176"/>
      <c r="AN443" s="176"/>
      <c r="AO443" s="176"/>
      <c r="AP443" s="176"/>
      <c r="AQ443" s="176"/>
      <c r="AR443" s="176"/>
      <c r="AS443" s="176"/>
      <c r="AT443" s="176"/>
      <c r="AU443" s="176"/>
      <c r="AV443" s="176"/>
      <c r="AW443" s="176"/>
      <c r="AX443" s="176"/>
      <c r="AY443" s="176"/>
      <c r="AZ443" s="176"/>
      <c r="BA443" s="176"/>
      <c r="BB443" s="176"/>
      <c r="BC443" s="176"/>
      <c r="BD443" s="176"/>
      <c r="BE443" s="176"/>
      <c r="BF443" s="176"/>
      <c r="BG443" s="176"/>
      <c r="BH443" s="176"/>
      <c r="BI443" s="176"/>
      <c r="BJ443" s="176"/>
      <c r="BK443" s="176"/>
      <c r="BL443" s="176"/>
      <c r="BM443" s="176"/>
      <c r="BN443" s="176"/>
      <c r="BO443" s="176"/>
      <c r="BP443" s="176"/>
      <c r="BQ443" s="176"/>
      <c r="BR443" s="176"/>
      <c r="BS443" s="176"/>
      <c r="BT443" s="176"/>
    </row>
    <row r="444">
      <c r="A444" s="176"/>
      <c r="B444" s="176"/>
      <c r="C444" s="176"/>
      <c r="D444" s="176"/>
      <c r="E444" s="176"/>
      <c r="F444" s="176"/>
      <c r="G444" s="176"/>
      <c r="H444" s="176"/>
      <c r="I444" s="176"/>
      <c r="J444" s="176"/>
      <c r="K444" s="176"/>
      <c r="L444" s="176"/>
      <c r="N444" s="176"/>
      <c r="O444" s="176"/>
      <c r="P444" s="176"/>
      <c r="Q444" s="435"/>
      <c r="R444" s="176"/>
      <c r="S444" s="176"/>
      <c r="T444" s="176"/>
      <c r="U444" s="176"/>
      <c r="V444" s="176"/>
      <c r="W444" s="176"/>
      <c r="X444" s="176"/>
      <c r="Y444" s="176"/>
      <c r="Z444" s="176"/>
      <c r="AA444" s="176"/>
      <c r="AB444" s="176"/>
      <c r="AC444" s="176"/>
      <c r="AD444" s="176"/>
      <c r="AE444" s="176"/>
      <c r="AF444" s="176"/>
      <c r="AG444" s="176"/>
      <c r="AH444" s="176"/>
      <c r="AI444" s="176"/>
      <c r="AJ444" s="176"/>
      <c r="AK444" s="176"/>
      <c r="AL444" s="176"/>
      <c r="AM444" s="176"/>
      <c r="AN444" s="176"/>
      <c r="AO444" s="176"/>
      <c r="AP444" s="176"/>
      <c r="AQ444" s="176"/>
      <c r="AR444" s="176"/>
      <c r="AS444" s="176"/>
      <c r="AT444" s="176"/>
      <c r="AU444" s="176"/>
      <c r="AV444" s="176"/>
      <c r="AW444" s="176"/>
      <c r="AX444" s="176"/>
      <c r="AY444" s="176"/>
      <c r="AZ444" s="176"/>
      <c r="BA444" s="176"/>
      <c r="BB444" s="176"/>
      <c r="BC444" s="176"/>
      <c r="BD444" s="176"/>
      <c r="BE444" s="176"/>
      <c r="BF444" s="176"/>
      <c r="BG444" s="176"/>
      <c r="BH444" s="176"/>
      <c r="BI444" s="176"/>
      <c r="BJ444" s="176"/>
      <c r="BK444" s="176"/>
      <c r="BL444" s="176"/>
      <c r="BM444" s="176"/>
      <c r="BN444" s="176"/>
      <c r="BO444" s="176"/>
      <c r="BP444" s="176"/>
      <c r="BQ444" s="176"/>
      <c r="BR444" s="176"/>
      <c r="BS444" s="176"/>
      <c r="BT444" s="176"/>
    </row>
    <row r="445">
      <c r="A445" s="176"/>
      <c r="B445" s="176"/>
      <c r="C445" s="176"/>
      <c r="D445" s="176"/>
      <c r="E445" s="176"/>
      <c r="F445" s="176"/>
      <c r="G445" s="176"/>
      <c r="H445" s="176"/>
      <c r="I445" s="176"/>
      <c r="J445" s="176"/>
      <c r="K445" s="176"/>
      <c r="L445" s="176"/>
      <c r="N445" s="176"/>
      <c r="O445" s="176"/>
      <c r="P445" s="176"/>
      <c r="Q445" s="435"/>
      <c r="R445" s="176"/>
      <c r="S445" s="176"/>
      <c r="T445" s="176"/>
      <c r="U445" s="176"/>
      <c r="V445" s="176"/>
      <c r="W445" s="176"/>
      <c r="X445" s="176"/>
      <c r="Y445" s="176"/>
      <c r="Z445" s="176"/>
      <c r="AA445" s="176"/>
      <c r="AB445" s="176"/>
      <c r="AC445" s="176"/>
      <c r="AD445" s="176"/>
      <c r="AE445" s="176"/>
      <c r="AF445" s="176"/>
      <c r="AG445" s="176"/>
      <c r="AH445" s="176"/>
      <c r="AI445" s="176"/>
      <c r="AJ445" s="176"/>
      <c r="AK445" s="176"/>
      <c r="AL445" s="176"/>
      <c r="AM445" s="176"/>
      <c r="AN445" s="176"/>
      <c r="AO445" s="176"/>
      <c r="AP445" s="176"/>
      <c r="AQ445" s="176"/>
      <c r="AR445" s="176"/>
      <c r="AS445" s="176"/>
      <c r="AT445" s="176"/>
      <c r="AU445" s="176"/>
      <c r="AV445" s="176"/>
      <c r="AW445" s="176"/>
      <c r="AX445" s="176"/>
      <c r="AY445" s="176"/>
      <c r="AZ445" s="176"/>
      <c r="BA445" s="176"/>
      <c r="BB445" s="176"/>
      <c r="BC445" s="176"/>
      <c r="BD445" s="176"/>
      <c r="BE445" s="176"/>
      <c r="BF445" s="176"/>
      <c r="BG445" s="176"/>
      <c r="BH445" s="176"/>
      <c r="BI445" s="176"/>
      <c r="BJ445" s="176"/>
      <c r="BK445" s="176"/>
      <c r="BL445" s="176"/>
      <c r="BM445" s="176"/>
      <c r="BN445" s="176"/>
      <c r="BO445" s="176"/>
      <c r="BP445" s="176"/>
      <c r="BQ445" s="176"/>
      <c r="BR445" s="176"/>
      <c r="BS445" s="176"/>
      <c r="BT445" s="176"/>
    </row>
    <row r="446">
      <c r="A446" s="176"/>
      <c r="B446" s="176"/>
      <c r="C446" s="176"/>
      <c r="D446" s="176"/>
      <c r="E446" s="176"/>
      <c r="F446" s="176"/>
      <c r="G446" s="176"/>
      <c r="H446" s="176"/>
      <c r="I446" s="176"/>
      <c r="J446" s="176"/>
      <c r="K446" s="176"/>
      <c r="L446" s="176"/>
      <c r="N446" s="176"/>
      <c r="O446" s="176"/>
      <c r="P446" s="176"/>
      <c r="Q446" s="435"/>
      <c r="R446" s="176"/>
      <c r="S446" s="176"/>
      <c r="T446" s="176"/>
      <c r="U446" s="176"/>
      <c r="V446" s="176"/>
      <c r="W446" s="176"/>
      <c r="X446" s="176"/>
      <c r="Y446" s="176"/>
      <c r="Z446" s="176"/>
      <c r="AA446" s="176"/>
      <c r="AB446" s="176"/>
      <c r="AC446" s="176"/>
      <c r="AD446" s="176"/>
      <c r="AE446" s="176"/>
      <c r="AF446" s="176"/>
      <c r="AG446" s="176"/>
      <c r="AH446" s="176"/>
      <c r="AI446" s="176"/>
      <c r="AJ446" s="176"/>
      <c r="AK446" s="176"/>
      <c r="AL446" s="176"/>
      <c r="AM446" s="176"/>
      <c r="AN446" s="176"/>
      <c r="AO446" s="176"/>
      <c r="AP446" s="176"/>
      <c r="AQ446" s="176"/>
      <c r="AR446" s="176"/>
      <c r="AS446" s="176"/>
      <c r="AT446" s="176"/>
      <c r="AU446" s="176"/>
      <c r="AV446" s="176"/>
      <c r="AW446" s="176"/>
      <c r="AX446" s="176"/>
      <c r="AY446" s="176"/>
      <c r="AZ446" s="176"/>
      <c r="BA446" s="176"/>
      <c r="BB446" s="176"/>
      <c r="BC446" s="176"/>
      <c r="BD446" s="176"/>
      <c r="BE446" s="176"/>
      <c r="BF446" s="176"/>
      <c r="BG446" s="176"/>
      <c r="BH446" s="176"/>
      <c r="BI446" s="176"/>
      <c r="BJ446" s="176"/>
      <c r="BK446" s="176"/>
      <c r="BL446" s="176"/>
      <c r="BM446" s="176"/>
      <c r="BN446" s="176"/>
      <c r="BO446" s="176"/>
      <c r="BP446" s="176"/>
      <c r="BQ446" s="176"/>
      <c r="BR446" s="176"/>
      <c r="BS446" s="176"/>
      <c r="BT446" s="176"/>
    </row>
    <row r="447">
      <c r="A447" s="176"/>
      <c r="B447" s="176"/>
      <c r="C447" s="176"/>
      <c r="D447" s="176"/>
      <c r="E447" s="176"/>
      <c r="F447" s="176"/>
      <c r="G447" s="176"/>
      <c r="H447" s="176"/>
      <c r="I447" s="176"/>
      <c r="J447" s="176"/>
      <c r="K447" s="176"/>
      <c r="L447" s="176"/>
      <c r="N447" s="176"/>
      <c r="O447" s="176"/>
      <c r="P447" s="176"/>
      <c r="Q447" s="435"/>
      <c r="R447" s="176"/>
      <c r="S447" s="176"/>
      <c r="T447" s="176"/>
      <c r="U447" s="176"/>
      <c r="V447" s="176"/>
      <c r="W447" s="176"/>
      <c r="X447" s="176"/>
      <c r="Y447" s="176"/>
      <c r="Z447" s="176"/>
      <c r="AA447" s="176"/>
      <c r="AB447" s="176"/>
      <c r="AC447" s="176"/>
      <c r="AD447" s="176"/>
      <c r="AE447" s="176"/>
      <c r="AF447" s="176"/>
      <c r="AG447" s="176"/>
      <c r="AH447" s="176"/>
      <c r="AI447" s="176"/>
      <c r="AJ447" s="176"/>
      <c r="AK447" s="176"/>
      <c r="AL447" s="176"/>
      <c r="AM447" s="176"/>
      <c r="AN447" s="176"/>
      <c r="AO447" s="176"/>
      <c r="AP447" s="176"/>
      <c r="AQ447" s="176"/>
      <c r="AR447" s="176"/>
      <c r="AS447" s="176"/>
      <c r="AT447" s="176"/>
      <c r="AU447" s="176"/>
      <c r="AV447" s="176"/>
      <c r="AW447" s="176"/>
      <c r="AX447" s="176"/>
      <c r="AY447" s="176"/>
      <c r="AZ447" s="176"/>
      <c r="BA447" s="176"/>
      <c r="BB447" s="176"/>
      <c r="BC447" s="176"/>
      <c r="BD447" s="176"/>
      <c r="BE447" s="176"/>
      <c r="BF447" s="176"/>
      <c r="BG447" s="176"/>
      <c r="BH447" s="176"/>
      <c r="BI447" s="176"/>
      <c r="BJ447" s="176"/>
      <c r="BK447" s="176"/>
      <c r="BL447" s="176"/>
      <c r="BM447" s="176"/>
      <c r="BN447" s="176"/>
      <c r="BO447" s="176"/>
      <c r="BP447" s="176"/>
      <c r="BQ447" s="176"/>
      <c r="BR447" s="176"/>
      <c r="BS447" s="176"/>
      <c r="BT447" s="176"/>
    </row>
    <row r="448">
      <c r="A448" s="176"/>
      <c r="B448" s="176"/>
      <c r="C448" s="176"/>
      <c r="D448" s="176"/>
      <c r="E448" s="176"/>
      <c r="F448" s="176"/>
      <c r="G448" s="176"/>
      <c r="H448" s="176"/>
      <c r="I448" s="176"/>
      <c r="J448" s="176"/>
      <c r="K448" s="176"/>
      <c r="L448" s="176"/>
      <c r="N448" s="176"/>
      <c r="O448" s="176"/>
      <c r="P448" s="176"/>
      <c r="Q448" s="435"/>
      <c r="R448" s="176"/>
      <c r="S448" s="176"/>
      <c r="T448" s="176"/>
      <c r="U448" s="176"/>
      <c r="V448" s="176"/>
      <c r="W448" s="176"/>
      <c r="X448" s="176"/>
      <c r="Y448" s="176"/>
      <c r="Z448" s="176"/>
      <c r="AA448" s="176"/>
      <c r="AB448" s="176"/>
      <c r="AC448" s="176"/>
      <c r="AD448" s="176"/>
      <c r="AE448" s="176"/>
      <c r="AF448" s="176"/>
      <c r="AG448" s="176"/>
      <c r="AH448" s="176"/>
      <c r="AI448" s="176"/>
      <c r="AJ448" s="176"/>
      <c r="AK448" s="176"/>
      <c r="AL448" s="176"/>
      <c r="AM448" s="176"/>
      <c r="AN448" s="176"/>
      <c r="AO448" s="176"/>
      <c r="AP448" s="176"/>
      <c r="AQ448" s="176"/>
      <c r="AR448" s="176"/>
      <c r="AS448" s="176"/>
      <c r="AT448" s="176"/>
      <c r="AU448" s="176"/>
      <c r="AV448" s="176"/>
      <c r="AW448" s="176"/>
      <c r="AX448" s="176"/>
      <c r="AY448" s="176"/>
      <c r="AZ448" s="176"/>
      <c r="BA448" s="176"/>
      <c r="BB448" s="176"/>
      <c r="BC448" s="176"/>
      <c r="BD448" s="176"/>
      <c r="BE448" s="176"/>
      <c r="BF448" s="176"/>
      <c r="BG448" s="176"/>
      <c r="BH448" s="176"/>
      <c r="BI448" s="176"/>
      <c r="BJ448" s="176"/>
      <c r="BK448" s="176"/>
      <c r="BL448" s="176"/>
      <c r="BM448" s="176"/>
      <c r="BN448" s="176"/>
      <c r="BO448" s="176"/>
      <c r="BP448" s="176"/>
      <c r="BQ448" s="176"/>
      <c r="BR448" s="176"/>
      <c r="BS448" s="176"/>
      <c r="BT448" s="176"/>
    </row>
    <row r="449">
      <c r="A449" s="176"/>
      <c r="B449" s="176"/>
      <c r="C449" s="176"/>
      <c r="D449" s="176"/>
      <c r="E449" s="176"/>
      <c r="F449" s="176"/>
      <c r="G449" s="176"/>
      <c r="H449" s="176"/>
      <c r="I449" s="176"/>
      <c r="J449" s="176"/>
      <c r="K449" s="176"/>
      <c r="L449" s="176"/>
      <c r="N449" s="176"/>
      <c r="O449" s="176"/>
      <c r="P449" s="176"/>
      <c r="Q449" s="435"/>
      <c r="R449" s="176"/>
      <c r="S449" s="176"/>
      <c r="T449" s="176"/>
      <c r="U449" s="176"/>
      <c r="V449" s="176"/>
      <c r="W449" s="176"/>
      <c r="X449" s="176"/>
      <c r="Y449" s="176"/>
      <c r="Z449" s="176"/>
      <c r="AA449" s="176"/>
      <c r="AB449" s="176"/>
      <c r="AC449" s="176"/>
      <c r="AD449" s="176"/>
      <c r="AE449" s="176"/>
      <c r="AF449" s="176"/>
      <c r="AG449" s="176"/>
      <c r="AH449" s="176"/>
      <c r="AI449" s="176"/>
      <c r="AJ449" s="176"/>
      <c r="AK449" s="176"/>
      <c r="AL449" s="176"/>
      <c r="AM449" s="176"/>
      <c r="AN449" s="176"/>
      <c r="AO449" s="176"/>
      <c r="AP449" s="176"/>
      <c r="AQ449" s="176"/>
      <c r="AR449" s="176"/>
      <c r="AS449" s="176"/>
      <c r="AT449" s="176"/>
      <c r="AU449" s="176"/>
      <c r="AV449" s="176"/>
      <c r="AW449" s="176"/>
      <c r="AX449" s="176"/>
      <c r="AY449" s="176"/>
      <c r="AZ449" s="176"/>
      <c r="BA449" s="176"/>
      <c r="BB449" s="176"/>
      <c r="BC449" s="176"/>
      <c r="BD449" s="176"/>
      <c r="BE449" s="176"/>
      <c r="BF449" s="176"/>
      <c r="BG449" s="176"/>
      <c r="BH449" s="176"/>
      <c r="BI449" s="176"/>
      <c r="BJ449" s="176"/>
      <c r="BK449" s="176"/>
      <c r="BL449" s="176"/>
      <c r="BM449" s="176"/>
      <c r="BN449" s="176"/>
      <c r="BO449" s="176"/>
      <c r="BP449" s="176"/>
      <c r="BQ449" s="176"/>
      <c r="BR449" s="176"/>
      <c r="BS449" s="176"/>
      <c r="BT449" s="176"/>
    </row>
    <row r="450">
      <c r="A450" s="176"/>
      <c r="B450" s="176"/>
      <c r="C450" s="176"/>
      <c r="D450" s="176"/>
      <c r="E450" s="176"/>
      <c r="F450" s="176"/>
      <c r="G450" s="176"/>
      <c r="H450" s="176"/>
      <c r="I450" s="176"/>
      <c r="J450" s="176"/>
      <c r="K450" s="176"/>
      <c r="L450" s="176"/>
      <c r="N450" s="176"/>
      <c r="O450" s="176"/>
      <c r="P450" s="176"/>
      <c r="Q450" s="435"/>
      <c r="R450" s="176"/>
      <c r="S450" s="176"/>
      <c r="T450" s="176"/>
      <c r="U450" s="176"/>
      <c r="V450" s="176"/>
      <c r="W450" s="176"/>
      <c r="X450" s="176"/>
      <c r="Y450" s="176"/>
      <c r="Z450" s="176"/>
      <c r="AA450" s="176"/>
      <c r="AB450" s="176"/>
      <c r="AC450" s="176"/>
      <c r="AD450" s="176"/>
      <c r="AE450" s="176"/>
      <c r="AF450" s="176"/>
      <c r="AG450" s="176"/>
      <c r="AH450" s="176"/>
      <c r="AI450" s="176"/>
      <c r="AJ450" s="176"/>
      <c r="AK450" s="176"/>
      <c r="AL450" s="176"/>
      <c r="AM450" s="176"/>
      <c r="AN450" s="176"/>
      <c r="AO450" s="176"/>
      <c r="AP450" s="176"/>
      <c r="AQ450" s="176"/>
      <c r="AR450" s="176"/>
      <c r="AS450" s="176"/>
      <c r="AT450" s="176"/>
      <c r="AU450" s="176"/>
      <c r="AV450" s="176"/>
      <c r="AW450" s="176"/>
      <c r="AX450" s="176"/>
      <c r="AY450" s="176"/>
      <c r="AZ450" s="176"/>
      <c r="BA450" s="176"/>
      <c r="BB450" s="176"/>
      <c r="BC450" s="176"/>
      <c r="BD450" s="176"/>
      <c r="BE450" s="176"/>
      <c r="BF450" s="176"/>
      <c r="BG450" s="176"/>
      <c r="BH450" s="176"/>
      <c r="BI450" s="176"/>
      <c r="BJ450" s="176"/>
      <c r="BK450" s="176"/>
      <c r="BL450" s="176"/>
      <c r="BM450" s="176"/>
      <c r="BN450" s="176"/>
      <c r="BO450" s="176"/>
      <c r="BP450" s="176"/>
      <c r="BQ450" s="176"/>
      <c r="BR450" s="176"/>
      <c r="BS450" s="176"/>
      <c r="BT450" s="176"/>
    </row>
    <row r="451">
      <c r="A451" s="176"/>
      <c r="B451" s="176"/>
      <c r="C451" s="176"/>
      <c r="D451" s="176"/>
      <c r="E451" s="176"/>
      <c r="F451" s="176"/>
      <c r="G451" s="176"/>
      <c r="H451" s="176"/>
      <c r="I451" s="176"/>
      <c r="J451" s="176"/>
      <c r="K451" s="176"/>
      <c r="L451" s="176"/>
      <c r="N451" s="176"/>
      <c r="O451" s="176"/>
      <c r="P451" s="176"/>
      <c r="Q451" s="435"/>
      <c r="R451" s="176"/>
      <c r="S451" s="176"/>
      <c r="T451" s="176"/>
      <c r="U451" s="176"/>
      <c r="V451" s="176"/>
      <c r="W451" s="176"/>
      <c r="X451" s="176"/>
      <c r="Y451" s="176"/>
      <c r="Z451" s="176"/>
      <c r="AA451" s="176"/>
      <c r="AB451" s="176"/>
      <c r="AC451" s="176"/>
      <c r="AD451" s="176"/>
      <c r="AE451" s="176"/>
      <c r="AF451" s="176"/>
      <c r="AG451" s="176"/>
      <c r="AH451" s="176"/>
      <c r="AI451" s="176"/>
      <c r="AJ451" s="176"/>
      <c r="AK451" s="176"/>
      <c r="AL451" s="176"/>
      <c r="AM451" s="176"/>
      <c r="AN451" s="176"/>
      <c r="AO451" s="176"/>
      <c r="AP451" s="176"/>
      <c r="AQ451" s="176"/>
      <c r="AR451" s="176"/>
      <c r="AS451" s="176"/>
      <c r="AT451" s="176"/>
      <c r="AU451" s="176"/>
      <c r="AV451" s="176"/>
      <c r="AW451" s="176"/>
      <c r="AX451" s="176"/>
      <c r="AY451" s="176"/>
      <c r="AZ451" s="176"/>
      <c r="BA451" s="176"/>
      <c r="BB451" s="176"/>
      <c r="BC451" s="176"/>
      <c r="BD451" s="176"/>
      <c r="BE451" s="176"/>
      <c r="BF451" s="176"/>
      <c r="BG451" s="176"/>
      <c r="BH451" s="176"/>
      <c r="BI451" s="176"/>
      <c r="BJ451" s="176"/>
      <c r="BK451" s="176"/>
      <c r="BL451" s="176"/>
      <c r="BM451" s="176"/>
      <c r="BN451" s="176"/>
      <c r="BO451" s="176"/>
      <c r="BP451" s="176"/>
      <c r="BQ451" s="176"/>
      <c r="BR451" s="176"/>
      <c r="BS451" s="176"/>
      <c r="BT451" s="176"/>
    </row>
    <row r="452">
      <c r="A452" s="176"/>
      <c r="B452" s="176"/>
      <c r="C452" s="176"/>
      <c r="D452" s="176"/>
      <c r="E452" s="176"/>
      <c r="F452" s="176"/>
      <c r="G452" s="176"/>
      <c r="H452" s="176"/>
      <c r="I452" s="176"/>
      <c r="J452" s="176"/>
      <c r="K452" s="176"/>
      <c r="L452" s="176"/>
      <c r="N452" s="176"/>
      <c r="O452" s="176"/>
      <c r="P452" s="176"/>
      <c r="Q452" s="435"/>
      <c r="R452" s="176"/>
      <c r="S452" s="176"/>
      <c r="T452" s="176"/>
      <c r="U452" s="176"/>
      <c r="V452" s="176"/>
      <c r="W452" s="176"/>
      <c r="X452" s="176"/>
      <c r="Y452" s="176"/>
      <c r="Z452" s="176"/>
      <c r="AA452" s="176"/>
      <c r="AB452" s="176"/>
      <c r="AC452" s="176"/>
      <c r="AD452" s="176"/>
      <c r="AE452" s="176"/>
      <c r="AF452" s="176"/>
      <c r="AG452" s="176"/>
      <c r="AH452" s="176"/>
      <c r="AI452" s="176"/>
      <c r="AJ452" s="176"/>
      <c r="AK452" s="176"/>
      <c r="AL452" s="176"/>
      <c r="AM452" s="176"/>
      <c r="AN452" s="176"/>
      <c r="AO452" s="176"/>
      <c r="AP452" s="176"/>
      <c r="AQ452" s="176"/>
      <c r="AR452" s="176"/>
      <c r="AS452" s="176"/>
      <c r="AT452" s="176"/>
      <c r="AU452" s="176"/>
      <c r="AV452" s="176"/>
      <c r="AW452" s="176"/>
      <c r="AX452" s="176"/>
      <c r="AY452" s="176"/>
      <c r="AZ452" s="176"/>
      <c r="BA452" s="176"/>
      <c r="BB452" s="176"/>
      <c r="BC452" s="176"/>
      <c r="BD452" s="176"/>
      <c r="BE452" s="176"/>
      <c r="BF452" s="176"/>
      <c r="BG452" s="176"/>
      <c r="BH452" s="176"/>
      <c r="BI452" s="176"/>
      <c r="BJ452" s="176"/>
      <c r="BK452" s="176"/>
      <c r="BL452" s="176"/>
      <c r="BM452" s="176"/>
      <c r="BN452" s="176"/>
      <c r="BO452" s="176"/>
      <c r="BP452" s="176"/>
      <c r="BQ452" s="176"/>
      <c r="BR452" s="176"/>
      <c r="BS452" s="176"/>
      <c r="BT452" s="176"/>
    </row>
    <row r="453">
      <c r="A453" s="176"/>
      <c r="B453" s="176"/>
      <c r="C453" s="176"/>
      <c r="D453" s="176"/>
      <c r="E453" s="176"/>
      <c r="F453" s="176"/>
      <c r="G453" s="176"/>
      <c r="H453" s="176"/>
      <c r="I453" s="176"/>
      <c r="J453" s="176"/>
      <c r="K453" s="176"/>
      <c r="L453" s="176"/>
      <c r="N453" s="176"/>
      <c r="O453" s="176"/>
      <c r="P453" s="176"/>
      <c r="Q453" s="435"/>
      <c r="R453" s="176"/>
      <c r="S453" s="176"/>
      <c r="T453" s="176"/>
      <c r="U453" s="176"/>
      <c r="V453" s="176"/>
      <c r="W453" s="176"/>
      <c r="X453" s="176"/>
      <c r="Y453" s="176"/>
      <c r="Z453" s="176"/>
      <c r="AA453" s="176"/>
      <c r="AB453" s="176"/>
      <c r="AC453" s="176"/>
      <c r="AD453" s="176"/>
      <c r="AE453" s="176"/>
      <c r="AF453" s="176"/>
      <c r="AG453" s="176"/>
      <c r="AH453" s="176"/>
      <c r="AI453" s="176"/>
      <c r="AJ453" s="176"/>
      <c r="AK453" s="176"/>
      <c r="AL453" s="176"/>
      <c r="AM453" s="176"/>
      <c r="AN453" s="176"/>
      <c r="AO453" s="176"/>
      <c r="AP453" s="176"/>
      <c r="AQ453" s="176"/>
      <c r="AR453" s="176"/>
      <c r="AS453" s="176"/>
      <c r="AT453" s="176"/>
      <c r="AU453" s="176"/>
      <c r="AV453" s="176"/>
      <c r="AW453" s="176"/>
      <c r="AX453" s="176"/>
      <c r="AY453" s="176"/>
      <c r="AZ453" s="176"/>
      <c r="BA453" s="176"/>
      <c r="BB453" s="176"/>
      <c r="BC453" s="176"/>
      <c r="BD453" s="176"/>
      <c r="BE453" s="176"/>
      <c r="BF453" s="176"/>
      <c r="BG453" s="176"/>
      <c r="BH453" s="176"/>
      <c r="BI453" s="176"/>
      <c r="BJ453" s="176"/>
      <c r="BK453" s="176"/>
      <c r="BL453" s="176"/>
      <c r="BM453" s="176"/>
      <c r="BN453" s="176"/>
      <c r="BO453" s="176"/>
      <c r="BP453" s="176"/>
      <c r="BQ453" s="176"/>
      <c r="BR453" s="176"/>
      <c r="BS453" s="176"/>
      <c r="BT453" s="176"/>
    </row>
    <row r="454">
      <c r="A454" s="176"/>
      <c r="B454" s="176"/>
      <c r="C454" s="176"/>
      <c r="D454" s="176"/>
      <c r="E454" s="176"/>
      <c r="F454" s="176"/>
      <c r="G454" s="176"/>
      <c r="H454" s="176"/>
      <c r="I454" s="176"/>
      <c r="J454" s="176"/>
      <c r="K454" s="176"/>
      <c r="L454" s="176"/>
      <c r="N454" s="176"/>
      <c r="O454" s="176"/>
      <c r="P454" s="176"/>
      <c r="Q454" s="435"/>
      <c r="R454" s="176"/>
      <c r="S454" s="176"/>
      <c r="T454" s="176"/>
      <c r="U454" s="176"/>
      <c r="V454" s="176"/>
      <c r="W454" s="176"/>
      <c r="X454" s="176"/>
      <c r="Y454" s="176"/>
      <c r="Z454" s="176"/>
      <c r="AA454" s="176"/>
      <c r="AB454" s="176"/>
      <c r="AC454" s="176"/>
      <c r="AD454" s="176"/>
      <c r="AE454" s="176"/>
      <c r="AF454" s="176"/>
      <c r="AG454" s="176"/>
      <c r="AH454" s="176"/>
      <c r="AI454" s="176"/>
      <c r="AJ454" s="176"/>
      <c r="AK454" s="176"/>
      <c r="AL454" s="176"/>
      <c r="AM454" s="176"/>
      <c r="AN454" s="176"/>
      <c r="AO454" s="176"/>
      <c r="AP454" s="176"/>
      <c r="AQ454" s="176"/>
      <c r="AR454" s="176"/>
      <c r="AS454" s="176"/>
      <c r="AT454" s="176"/>
      <c r="AU454" s="176"/>
      <c r="AV454" s="176"/>
      <c r="AW454" s="176"/>
      <c r="AX454" s="176"/>
      <c r="AY454" s="176"/>
      <c r="AZ454" s="176"/>
      <c r="BA454" s="176"/>
      <c r="BB454" s="176"/>
      <c r="BC454" s="176"/>
      <c r="BD454" s="176"/>
      <c r="BE454" s="176"/>
      <c r="BF454" s="176"/>
      <c r="BG454" s="176"/>
      <c r="BH454" s="176"/>
      <c r="BI454" s="176"/>
      <c r="BJ454" s="176"/>
      <c r="BK454" s="176"/>
      <c r="BL454" s="176"/>
      <c r="BM454" s="176"/>
      <c r="BN454" s="176"/>
      <c r="BO454" s="176"/>
      <c r="BP454" s="176"/>
      <c r="BQ454" s="176"/>
      <c r="BR454" s="176"/>
      <c r="BS454" s="176"/>
      <c r="BT454" s="176"/>
    </row>
    <row r="455">
      <c r="A455" s="176"/>
      <c r="B455" s="176"/>
      <c r="C455" s="176"/>
      <c r="D455" s="176"/>
      <c r="E455" s="176"/>
      <c r="F455" s="176"/>
      <c r="G455" s="176"/>
      <c r="H455" s="176"/>
      <c r="I455" s="176"/>
      <c r="J455" s="176"/>
      <c r="K455" s="176"/>
      <c r="L455" s="176"/>
      <c r="N455" s="176"/>
      <c r="O455" s="176"/>
      <c r="P455" s="176"/>
      <c r="Q455" s="435"/>
      <c r="R455" s="176"/>
      <c r="S455" s="176"/>
      <c r="T455" s="176"/>
      <c r="U455" s="176"/>
      <c r="V455" s="176"/>
      <c r="W455" s="176"/>
      <c r="X455" s="176"/>
      <c r="Y455" s="176"/>
      <c r="Z455" s="176"/>
      <c r="AA455" s="176"/>
      <c r="AB455" s="176"/>
      <c r="AC455" s="176"/>
      <c r="AD455" s="176"/>
      <c r="AE455" s="176"/>
      <c r="AF455" s="176"/>
      <c r="AG455" s="176"/>
      <c r="AH455" s="176"/>
      <c r="AI455" s="176"/>
      <c r="AJ455" s="176"/>
      <c r="AK455" s="176"/>
      <c r="AL455" s="176"/>
      <c r="AM455" s="176"/>
      <c r="AN455" s="176"/>
      <c r="AO455" s="176"/>
      <c r="AP455" s="176"/>
      <c r="AQ455" s="176"/>
      <c r="AR455" s="176"/>
      <c r="AS455" s="176"/>
      <c r="AT455" s="176"/>
      <c r="AU455" s="176"/>
      <c r="AV455" s="176"/>
      <c r="AW455" s="176"/>
      <c r="AX455" s="176"/>
      <c r="AY455" s="176"/>
      <c r="AZ455" s="176"/>
      <c r="BA455" s="176"/>
      <c r="BB455" s="176"/>
      <c r="BC455" s="176"/>
      <c r="BD455" s="176"/>
      <c r="BE455" s="176"/>
      <c r="BF455" s="176"/>
      <c r="BG455" s="176"/>
      <c r="BH455" s="176"/>
      <c r="BI455" s="176"/>
      <c r="BJ455" s="176"/>
      <c r="BK455" s="176"/>
      <c r="BL455" s="176"/>
      <c r="BM455" s="176"/>
      <c r="BN455" s="176"/>
      <c r="BO455" s="176"/>
      <c r="BP455" s="176"/>
      <c r="BQ455" s="176"/>
      <c r="BR455" s="176"/>
      <c r="BS455" s="176"/>
      <c r="BT455" s="176"/>
    </row>
    <row r="456">
      <c r="A456" s="176"/>
      <c r="B456" s="176"/>
      <c r="C456" s="176"/>
      <c r="D456" s="176"/>
      <c r="E456" s="176"/>
      <c r="F456" s="176"/>
      <c r="G456" s="176"/>
      <c r="H456" s="176"/>
      <c r="I456" s="176"/>
      <c r="J456" s="176"/>
      <c r="K456" s="176"/>
      <c r="L456" s="176"/>
      <c r="N456" s="176"/>
      <c r="O456" s="176"/>
      <c r="P456" s="176"/>
      <c r="Q456" s="435"/>
      <c r="R456" s="176"/>
      <c r="S456" s="176"/>
      <c r="T456" s="176"/>
      <c r="U456" s="176"/>
      <c r="V456" s="176"/>
      <c r="W456" s="176"/>
      <c r="X456" s="176"/>
      <c r="Y456" s="176"/>
      <c r="Z456" s="176"/>
      <c r="AA456" s="176"/>
      <c r="AB456" s="176"/>
      <c r="AC456" s="176"/>
      <c r="AD456" s="176"/>
      <c r="AE456" s="176"/>
      <c r="AF456" s="176"/>
      <c r="AG456" s="176"/>
      <c r="AH456" s="176"/>
      <c r="AI456" s="176"/>
      <c r="AJ456" s="176"/>
      <c r="AK456" s="176"/>
      <c r="AL456" s="176"/>
      <c r="AM456" s="176"/>
      <c r="AN456" s="176"/>
      <c r="AO456" s="176"/>
      <c r="AP456" s="176"/>
      <c r="AQ456" s="176"/>
      <c r="AR456" s="176"/>
      <c r="AS456" s="176"/>
      <c r="AT456" s="176"/>
      <c r="AU456" s="176"/>
      <c r="AV456" s="176"/>
      <c r="AW456" s="176"/>
      <c r="AX456" s="176"/>
      <c r="AY456" s="176"/>
      <c r="AZ456" s="176"/>
      <c r="BA456" s="176"/>
      <c r="BB456" s="176"/>
      <c r="BC456" s="176"/>
      <c r="BD456" s="176"/>
      <c r="BE456" s="176"/>
      <c r="BF456" s="176"/>
      <c r="BG456" s="176"/>
      <c r="BH456" s="176"/>
      <c r="BI456" s="176"/>
      <c r="BJ456" s="176"/>
      <c r="BK456" s="176"/>
      <c r="BL456" s="176"/>
      <c r="BM456" s="176"/>
      <c r="BN456" s="176"/>
      <c r="BO456" s="176"/>
      <c r="BP456" s="176"/>
      <c r="BQ456" s="176"/>
      <c r="BR456" s="176"/>
      <c r="BS456" s="176"/>
      <c r="BT456" s="176"/>
    </row>
    <row r="457">
      <c r="A457" s="176"/>
      <c r="B457" s="176"/>
      <c r="C457" s="176"/>
      <c r="D457" s="176"/>
      <c r="E457" s="176"/>
      <c r="F457" s="176"/>
      <c r="G457" s="176"/>
      <c r="H457" s="176"/>
      <c r="I457" s="176"/>
      <c r="J457" s="176"/>
      <c r="K457" s="176"/>
      <c r="L457" s="176"/>
      <c r="N457" s="176"/>
      <c r="O457" s="176"/>
      <c r="P457" s="176"/>
      <c r="Q457" s="435"/>
      <c r="R457" s="176"/>
      <c r="S457" s="176"/>
      <c r="T457" s="176"/>
      <c r="U457" s="176"/>
      <c r="V457" s="176"/>
      <c r="W457" s="176"/>
      <c r="X457" s="176"/>
      <c r="Y457" s="176"/>
      <c r="Z457" s="176"/>
      <c r="AA457" s="176"/>
      <c r="AB457" s="176"/>
      <c r="AC457" s="176"/>
      <c r="AD457" s="176"/>
      <c r="AE457" s="176"/>
      <c r="AF457" s="176"/>
      <c r="AG457" s="176"/>
      <c r="AH457" s="176"/>
      <c r="AI457" s="176"/>
      <c r="AJ457" s="176"/>
      <c r="AK457" s="176"/>
      <c r="AL457" s="176"/>
      <c r="AM457" s="176"/>
      <c r="AN457" s="176"/>
      <c r="AO457" s="176"/>
      <c r="AP457" s="176"/>
      <c r="AQ457" s="176"/>
      <c r="AR457" s="176"/>
      <c r="AS457" s="176"/>
      <c r="AT457" s="176"/>
      <c r="AU457" s="176"/>
      <c r="AV457" s="176"/>
      <c r="AW457" s="176"/>
      <c r="AX457" s="176"/>
      <c r="AY457" s="176"/>
      <c r="AZ457" s="176"/>
      <c r="BA457" s="176"/>
      <c r="BB457" s="176"/>
      <c r="BC457" s="176"/>
      <c r="BD457" s="176"/>
      <c r="BE457" s="176"/>
      <c r="BF457" s="176"/>
      <c r="BG457" s="176"/>
      <c r="BH457" s="176"/>
      <c r="BI457" s="176"/>
      <c r="BJ457" s="176"/>
      <c r="BK457" s="176"/>
      <c r="BL457" s="176"/>
      <c r="BM457" s="176"/>
      <c r="BN457" s="176"/>
      <c r="BO457" s="176"/>
      <c r="BP457" s="176"/>
      <c r="BQ457" s="176"/>
      <c r="BR457" s="176"/>
      <c r="BS457" s="176"/>
      <c r="BT457" s="176"/>
    </row>
    <row r="458">
      <c r="A458" s="176"/>
      <c r="B458" s="176"/>
      <c r="C458" s="176"/>
      <c r="D458" s="176"/>
      <c r="E458" s="176"/>
      <c r="F458" s="176"/>
      <c r="G458" s="176"/>
      <c r="H458" s="176"/>
      <c r="I458" s="176"/>
      <c r="J458" s="176"/>
      <c r="K458" s="176"/>
      <c r="L458" s="176"/>
      <c r="N458" s="176"/>
      <c r="O458" s="176"/>
      <c r="P458" s="176"/>
      <c r="Q458" s="435"/>
      <c r="R458" s="176"/>
      <c r="S458" s="176"/>
      <c r="T458" s="176"/>
      <c r="U458" s="176"/>
      <c r="V458" s="176"/>
      <c r="W458" s="176"/>
      <c r="X458" s="176"/>
      <c r="Y458" s="176"/>
      <c r="Z458" s="176"/>
      <c r="AA458" s="176"/>
      <c r="AB458" s="176"/>
      <c r="AC458" s="176"/>
      <c r="AD458" s="176"/>
      <c r="AE458" s="176"/>
      <c r="AF458" s="176"/>
      <c r="AG458" s="176"/>
      <c r="AH458" s="176"/>
      <c r="AI458" s="176"/>
      <c r="AJ458" s="176"/>
      <c r="AK458" s="176"/>
      <c r="AL458" s="176"/>
      <c r="AM458" s="176"/>
      <c r="AN458" s="176"/>
      <c r="AO458" s="176"/>
      <c r="AP458" s="176"/>
      <c r="AQ458" s="176"/>
      <c r="AR458" s="176"/>
      <c r="AS458" s="176"/>
      <c r="AT458" s="176"/>
      <c r="AU458" s="176"/>
      <c r="AV458" s="176"/>
      <c r="AW458" s="176"/>
      <c r="AX458" s="176"/>
      <c r="AY458" s="176"/>
      <c r="AZ458" s="176"/>
      <c r="BA458" s="176"/>
      <c r="BB458" s="176"/>
      <c r="BC458" s="176"/>
      <c r="BD458" s="176"/>
      <c r="BE458" s="176"/>
      <c r="BF458" s="176"/>
      <c r="BG458" s="176"/>
      <c r="BH458" s="176"/>
      <c r="BI458" s="176"/>
      <c r="BJ458" s="176"/>
      <c r="BK458" s="176"/>
      <c r="BL458" s="176"/>
      <c r="BM458" s="176"/>
      <c r="BN458" s="176"/>
      <c r="BO458" s="176"/>
      <c r="BP458" s="176"/>
      <c r="BQ458" s="176"/>
      <c r="BR458" s="176"/>
      <c r="BS458" s="176"/>
      <c r="BT458" s="176"/>
    </row>
    <row r="459">
      <c r="A459" s="176"/>
      <c r="B459" s="176"/>
      <c r="C459" s="176"/>
      <c r="D459" s="176"/>
      <c r="E459" s="176"/>
      <c r="F459" s="176"/>
      <c r="G459" s="176"/>
      <c r="H459" s="176"/>
      <c r="I459" s="176"/>
      <c r="J459" s="176"/>
      <c r="K459" s="176"/>
      <c r="L459" s="176"/>
      <c r="N459" s="176"/>
      <c r="O459" s="176"/>
      <c r="P459" s="176"/>
      <c r="Q459" s="435"/>
      <c r="R459" s="176"/>
      <c r="S459" s="176"/>
      <c r="T459" s="176"/>
      <c r="U459" s="176"/>
      <c r="V459" s="176"/>
      <c r="W459" s="176"/>
      <c r="X459" s="176"/>
      <c r="Y459" s="176"/>
      <c r="Z459" s="176"/>
      <c r="AA459" s="176"/>
      <c r="AB459" s="176"/>
      <c r="AC459" s="176"/>
      <c r="AD459" s="176"/>
      <c r="AE459" s="176"/>
      <c r="AF459" s="176"/>
      <c r="AG459" s="176"/>
      <c r="AH459" s="176"/>
      <c r="AI459" s="176"/>
      <c r="AJ459" s="176"/>
      <c r="AK459" s="176"/>
      <c r="AL459" s="176"/>
      <c r="AM459" s="176"/>
      <c r="AN459" s="176"/>
      <c r="AO459" s="176"/>
      <c r="AP459" s="176"/>
      <c r="AQ459" s="176"/>
      <c r="AR459" s="176"/>
      <c r="AS459" s="176"/>
      <c r="AT459" s="176"/>
      <c r="AU459" s="176"/>
      <c r="AV459" s="176"/>
      <c r="AW459" s="176"/>
      <c r="AX459" s="176"/>
      <c r="AY459" s="176"/>
      <c r="AZ459" s="176"/>
      <c r="BA459" s="176"/>
      <c r="BB459" s="176"/>
      <c r="BC459" s="176"/>
      <c r="BD459" s="176"/>
      <c r="BE459" s="176"/>
      <c r="BF459" s="176"/>
      <c r="BG459" s="176"/>
      <c r="BH459" s="176"/>
      <c r="BI459" s="176"/>
      <c r="BJ459" s="176"/>
      <c r="BK459" s="176"/>
      <c r="BL459" s="176"/>
      <c r="BM459" s="176"/>
      <c r="BN459" s="176"/>
      <c r="BO459" s="176"/>
      <c r="BP459" s="176"/>
      <c r="BQ459" s="176"/>
      <c r="BR459" s="176"/>
      <c r="BS459" s="176"/>
      <c r="BT459" s="176"/>
    </row>
    <row r="460">
      <c r="A460" s="176"/>
      <c r="B460" s="176"/>
      <c r="C460" s="176"/>
      <c r="D460" s="176"/>
      <c r="E460" s="176"/>
      <c r="F460" s="176"/>
      <c r="G460" s="176"/>
      <c r="H460" s="176"/>
      <c r="I460" s="176"/>
      <c r="J460" s="176"/>
      <c r="K460" s="176"/>
      <c r="L460" s="176"/>
      <c r="N460" s="176"/>
      <c r="O460" s="176"/>
      <c r="P460" s="176"/>
      <c r="Q460" s="435"/>
      <c r="R460" s="176"/>
      <c r="S460" s="176"/>
      <c r="T460" s="176"/>
      <c r="U460" s="176"/>
      <c r="V460" s="176"/>
      <c r="W460" s="176"/>
      <c r="X460" s="176"/>
      <c r="Y460" s="176"/>
      <c r="Z460" s="176"/>
      <c r="AA460" s="176"/>
      <c r="AB460" s="176"/>
      <c r="AC460" s="176"/>
      <c r="AD460" s="176"/>
      <c r="AE460" s="176"/>
      <c r="AF460" s="176"/>
      <c r="AG460" s="176"/>
      <c r="AH460" s="176"/>
      <c r="AI460" s="176"/>
      <c r="AJ460" s="176"/>
      <c r="AK460" s="176"/>
      <c r="AL460" s="176"/>
      <c r="AM460" s="176"/>
      <c r="AN460" s="176"/>
      <c r="AO460" s="176"/>
      <c r="AP460" s="176"/>
      <c r="AQ460" s="176"/>
      <c r="AR460" s="176"/>
      <c r="AS460" s="176"/>
      <c r="AT460" s="176"/>
      <c r="AU460" s="176"/>
      <c r="AV460" s="176"/>
      <c r="AW460" s="176"/>
      <c r="AX460" s="176"/>
      <c r="AY460" s="176"/>
      <c r="AZ460" s="176"/>
      <c r="BA460" s="176"/>
      <c r="BB460" s="176"/>
      <c r="BC460" s="176"/>
      <c r="BD460" s="176"/>
      <c r="BE460" s="176"/>
      <c r="BF460" s="176"/>
      <c r="BG460" s="176"/>
      <c r="BH460" s="176"/>
      <c r="BI460" s="176"/>
      <c r="BJ460" s="176"/>
      <c r="BK460" s="176"/>
      <c r="BL460" s="176"/>
      <c r="BM460" s="176"/>
      <c r="BN460" s="176"/>
      <c r="BO460" s="176"/>
      <c r="BP460" s="176"/>
      <c r="BQ460" s="176"/>
      <c r="BR460" s="176"/>
      <c r="BS460" s="176"/>
      <c r="BT460" s="176"/>
    </row>
    <row r="461">
      <c r="A461" s="176"/>
      <c r="B461" s="176"/>
      <c r="C461" s="176"/>
      <c r="D461" s="176"/>
      <c r="E461" s="176"/>
      <c r="F461" s="176"/>
      <c r="G461" s="176"/>
      <c r="H461" s="176"/>
      <c r="I461" s="176"/>
      <c r="J461" s="176"/>
      <c r="K461" s="176"/>
      <c r="L461" s="176"/>
      <c r="N461" s="176"/>
      <c r="O461" s="176"/>
      <c r="P461" s="176"/>
      <c r="Q461" s="435"/>
      <c r="R461" s="176"/>
      <c r="S461" s="176"/>
      <c r="T461" s="176"/>
      <c r="U461" s="176"/>
      <c r="V461" s="176"/>
      <c r="W461" s="176"/>
      <c r="X461" s="176"/>
      <c r="Y461" s="176"/>
      <c r="Z461" s="176"/>
      <c r="AA461" s="176"/>
      <c r="AB461" s="176"/>
      <c r="AC461" s="176"/>
      <c r="AD461" s="176"/>
      <c r="AE461" s="176"/>
      <c r="AF461" s="176"/>
      <c r="AG461" s="176"/>
      <c r="AH461" s="176"/>
      <c r="AI461" s="176"/>
      <c r="AJ461" s="176"/>
      <c r="AK461" s="176"/>
      <c r="AL461" s="176"/>
      <c r="AM461" s="176"/>
      <c r="AN461" s="176"/>
      <c r="AO461" s="176"/>
      <c r="AP461" s="176"/>
      <c r="AQ461" s="176"/>
      <c r="AR461" s="176"/>
      <c r="AS461" s="176"/>
      <c r="AT461" s="176"/>
      <c r="AU461" s="176"/>
      <c r="AV461" s="176"/>
      <c r="AW461" s="176"/>
      <c r="AX461" s="176"/>
      <c r="AY461" s="176"/>
      <c r="AZ461" s="176"/>
      <c r="BA461" s="176"/>
      <c r="BB461" s="176"/>
      <c r="BC461" s="176"/>
      <c r="BD461" s="176"/>
      <c r="BE461" s="176"/>
      <c r="BF461" s="176"/>
      <c r="BG461" s="176"/>
      <c r="BH461" s="176"/>
      <c r="BI461" s="176"/>
      <c r="BJ461" s="176"/>
      <c r="BK461" s="176"/>
      <c r="BL461" s="176"/>
      <c r="BM461" s="176"/>
      <c r="BN461" s="176"/>
      <c r="BO461" s="176"/>
      <c r="BP461" s="176"/>
      <c r="BQ461" s="176"/>
      <c r="BR461" s="176"/>
      <c r="BS461" s="176"/>
      <c r="BT461" s="176"/>
    </row>
    <row r="462">
      <c r="A462" s="176"/>
      <c r="B462" s="176"/>
      <c r="C462" s="176"/>
      <c r="D462" s="176"/>
      <c r="E462" s="176"/>
      <c r="F462" s="176"/>
      <c r="G462" s="176"/>
      <c r="H462" s="176"/>
      <c r="I462" s="176"/>
      <c r="J462" s="176"/>
      <c r="K462" s="176"/>
      <c r="L462" s="176"/>
      <c r="N462" s="176"/>
      <c r="O462" s="176"/>
      <c r="P462" s="176"/>
      <c r="Q462" s="435"/>
      <c r="R462" s="176"/>
      <c r="S462" s="176"/>
      <c r="T462" s="176"/>
      <c r="U462" s="176"/>
      <c r="V462" s="176"/>
      <c r="W462" s="176"/>
      <c r="X462" s="176"/>
      <c r="Y462" s="176"/>
      <c r="Z462" s="176"/>
      <c r="AA462" s="176"/>
      <c r="AB462" s="176"/>
      <c r="AC462" s="176"/>
      <c r="AD462" s="176"/>
      <c r="AE462" s="176"/>
      <c r="AF462" s="176"/>
      <c r="AG462" s="176"/>
      <c r="AH462" s="176"/>
      <c r="AI462" s="176"/>
      <c r="AJ462" s="176"/>
      <c r="AK462" s="176"/>
      <c r="AL462" s="176"/>
      <c r="AM462" s="176"/>
      <c r="AN462" s="176"/>
      <c r="AO462" s="176"/>
      <c r="AP462" s="176"/>
      <c r="AQ462" s="176"/>
      <c r="AR462" s="176"/>
      <c r="AS462" s="176"/>
      <c r="AT462" s="176"/>
      <c r="AU462" s="176"/>
      <c r="AV462" s="176"/>
      <c r="AW462" s="176"/>
      <c r="AX462" s="176"/>
      <c r="AY462" s="176"/>
      <c r="AZ462" s="176"/>
      <c r="BA462" s="176"/>
      <c r="BB462" s="176"/>
      <c r="BC462" s="176"/>
      <c r="BD462" s="176"/>
      <c r="BE462" s="176"/>
      <c r="BF462" s="176"/>
      <c r="BG462" s="176"/>
      <c r="BH462" s="176"/>
      <c r="BI462" s="176"/>
      <c r="BJ462" s="176"/>
      <c r="BK462" s="176"/>
      <c r="BL462" s="176"/>
      <c r="BM462" s="176"/>
      <c r="BN462" s="176"/>
      <c r="BO462" s="176"/>
      <c r="BP462" s="176"/>
      <c r="BQ462" s="176"/>
      <c r="BR462" s="176"/>
      <c r="BS462" s="176"/>
      <c r="BT462" s="176"/>
    </row>
    <row r="463">
      <c r="A463" s="176"/>
      <c r="B463" s="176"/>
      <c r="C463" s="176"/>
      <c r="D463" s="176"/>
      <c r="E463" s="176"/>
      <c r="F463" s="176"/>
      <c r="G463" s="176"/>
      <c r="H463" s="176"/>
      <c r="I463" s="176"/>
      <c r="J463" s="176"/>
      <c r="K463" s="176"/>
      <c r="L463" s="176"/>
      <c r="N463" s="176"/>
      <c r="O463" s="176"/>
      <c r="P463" s="176"/>
      <c r="Q463" s="435"/>
      <c r="R463" s="176"/>
      <c r="S463" s="176"/>
      <c r="T463" s="176"/>
      <c r="U463" s="176"/>
      <c r="V463" s="176"/>
      <c r="W463" s="176"/>
      <c r="X463" s="176"/>
      <c r="Y463" s="176"/>
      <c r="Z463" s="176"/>
      <c r="AA463" s="176"/>
      <c r="AB463" s="176"/>
      <c r="AC463" s="176"/>
      <c r="AD463" s="176"/>
      <c r="AE463" s="176"/>
      <c r="AF463" s="176"/>
      <c r="AG463" s="176"/>
      <c r="AH463" s="176"/>
      <c r="AI463" s="176"/>
      <c r="AJ463" s="176"/>
      <c r="AK463" s="176"/>
      <c r="AL463" s="176"/>
      <c r="AM463" s="176"/>
      <c r="AN463" s="176"/>
      <c r="AO463" s="176"/>
      <c r="AP463" s="176"/>
      <c r="AQ463" s="176"/>
      <c r="AR463" s="176"/>
      <c r="AS463" s="176"/>
      <c r="AT463" s="176"/>
      <c r="AU463" s="176"/>
      <c r="AV463" s="176"/>
      <c r="AW463" s="176"/>
      <c r="AX463" s="176"/>
      <c r="AY463" s="176"/>
      <c r="AZ463" s="176"/>
      <c r="BA463" s="176"/>
      <c r="BB463" s="176"/>
      <c r="BC463" s="176"/>
      <c r="BD463" s="176"/>
      <c r="BE463" s="176"/>
      <c r="BF463" s="176"/>
      <c r="BG463" s="176"/>
      <c r="BH463" s="176"/>
      <c r="BI463" s="176"/>
      <c r="BJ463" s="176"/>
      <c r="BK463" s="176"/>
      <c r="BL463" s="176"/>
      <c r="BM463" s="176"/>
      <c r="BN463" s="176"/>
      <c r="BO463" s="176"/>
      <c r="BP463" s="176"/>
      <c r="BQ463" s="176"/>
      <c r="BR463" s="176"/>
      <c r="BS463" s="176"/>
      <c r="BT463" s="176"/>
    </row>
    <row r="464">
      <c r="A464" s="176"/>
      <c r="B464" s="176"/>
      <c r="C464" s="176"/>
      <c r="D464" s="176"/>
      <c r="E464" s="176"/>
      <c r="F464" s="176"/>
      <c r="G464" s="176"/>
      <c r="H464" s="176"/>
      <c r="I464" s="176"/>
      <c r="J464" s="176"/>
      <c r="K464" s="176"/>
      <c r="L464" s="176"/>
      <c r="N464" s="176"/>
      <c r="O464" s="176"/>
      <c r="P464" s="176"/>
      <c r="Q464" s="435"/>
      <c r="R464" s="176"/>
      <c r="S464" s="176"/>
      <c r="T464" s="176"/>
      <c r="U464" s="176"/>
      <c r="V464" s="176"/>
      <c r="W464" s="176"/>
      <c r="X464" s="176"/>
      <c r="Y464" s="176"/>
      <c r="Z464" s="176"/>
      <c r="AA464" s="176"/>
      <c r="AB464" s="176"/>
      <c r="AC464" s="176"/>
      <c r="AD464" s="176"/>
      <c r="AE464" s="176"/>
      <c r="AF464" s="176"/>
      <c r="AG464" s="176"/>
      <c r="AH464" s="176"/>
      <c r="AI464" s="176"/>
      <c r="AJ464" s="176"/>
      <c r="AK464" s="176"/>
      <c r="AL464" s="176"/>
      <c r="AM464" s="176"/>
      <c r="AN464" s="176"/>
      <c r="AO464" s="176"/>
      <c r="AP464" s="176"/>
      <c r="AQ464" s="176"/>
      <c r="AR464" s="176"/>
      <c r="AS464" s="176"/>
      <c r="AT464" s="176"/>
      <c r="AU464" s="176"/>
      <c r="AV464" s="176"/>
      <c r="AW464" s="176"/>
      <c r="AX464" s="176"/>
      <c r="AY464" s="176"/>
      <c r="AZ464" s="176"/>
      <c r="BA464" s="176"/>
      <c r="BB464" s="176"/>
      <c r="BC464" s="176"/>
      <c r="BD464" s="176"/>
      <c r="BE464" s="176"/>
      <c r="BF464" s="176"/>
      <c r="BG464" s="176"/>
      <c r="BH464" s="176"/>
      <c r="BI464" s="176"/>
      <c r="BJ464" s="176"/>
      <c r="BK464" s="176"/>
      <c r="BL464" s="176"/>
      <c r="BM464" s="176"/>
      <c r="BN464" s="176"/>
      <c r="BO464" s="176"/>
      <c r="BP464" s="176"/>
      <c r="BQ464" s="176"/>
      <c r="BR464" s="176"/>
      <c r="BS464" s="176"/>
      <c r="BT464" s="176"/>
    </row>
    <row r="465">
      <c r="A465" s="176"/>
      <c r="B465" s="176"/>
      <c r="C465" s="176"/>
      <c r="D465" s="176"/>
      <c r="E465" s="176"/>
      <c r="F465" s="176"/>
      <c r="G465" s="176"/>
      <c r="H465" s="176"/>
      <c r="I465" s="176"/>
      <c r="J465" s="176"/>
      <c r="K465" s="176"/>
      <c r="L465" s="176"/>
      <c r="N465" s="176"/>
      <c r="O465" s="176"/>
      <c r="P465" s="176"/>
      <c r="Q465" s="435"/>
      <c r="R465" s="176"/>
      <c r="S465" s="176"/>
      <c r="T465" s="176"/>
      <c r="U465" s="176"/>
      <c r="V465" s="176"/>
      <c r="W465" s="176"/>
      <c r="X465" s="176"/>
      <c r="Y465" s="176"/>
      <c r="Z465" s="176"/>
      <c r="AA465" s="176"/>
      <c r="AB465" s="176"/>
      <c r="AC465" s="176"/>
      <c r="AD465" s="176"/>
      <c r="AE465" s="176"/>
      <c r="AF465" s="176"/>
      <c r="AG465" s="176"/>
      <c r="AH465" s="176"/>
      <c r="AI465" s="176"/>
      <c r="AJ465" s="176"/>
      <c r="AK465" s="176"/>
      <c r="AL465" s="176"/>
      <c r="AM465" s="176"/>
      <c r="AN465" s="176"/>
      <c r="AO465" s="176"/>
      <c r="AP465" s="176"/>
      <c r="AQ465" s="176"/>
      <c r="AR465" s="176"/>
      <c r="AS465" s="176"/>
      <c r="AT465" s="176"/>
      <c r="AU465" s="176"/>
      <c r="AV465" s="176"/>
      <c r="AW465" s="176"/>
      <c r="AX465" s="176"/>
      <c r="AY465" s="176"/>
      <c r="AZ465" s="176"/>
      <c r="BA465" s="176"/>
      <c r="BB465" s="176"/>
      <c r="BC465" s="176"/>
      <c r="BD465" s="176"/>
      <c r="BE465" s="176"/>
      <c r="BF465" s="176"/>
      <c r="BG465" s="176"/>
      <c r="BH465" s="176"/>
      <c r="BI465" s="176"/>
      <c r="BJ465" s="176"/>
      <c r="BK465" s="176"/>
      <c r="BL465" s="176"/>
      <c r="BM465" s="176"/>
      <c r="BN465" s="176"/>
      <c r="BO465" s="176"/>
      <c r="BP465" s="176"/>
      <c r="BQ465" s="176"/>
      <c r="BR465" s="176"/>
      <c r="BS465" s="176"/>
      <c r="BT465" s="176"/>
    </row>
    <row r="466">
      <c r="A466" s="176"/>
      <c r="B466" s="176"/>
      <c r="C466" s="176"/>
      <c r="D466" s="176"/>
      <c r="E466" s="176"/>
      <c r="F466" s="176"/>
      <c r="G466" s="176"/>
      <c r="H466" s="176"/>
      <c r="I466" s="176"/>
      <c r="J466" s="176"/>
      <c r="K466" s="176"/>
      <c r="L466" s="176"/>
      <c r="N466" s="176"/>
      <c r="O466" s="176"/>
      <c r="P466" s="176"/>
      <c r="Q466" s="435"/>
      <c r="R466" s="176"/>
      <c r="S466" s="176"/>
      <c r="T466" s="176"/>
      <c r="U466" s="176"/>
      <c r="V466" s="176"/>
      <c r="W466" s="176"/>
      <c r="X466" s="176"/>
      <c r="Y466" s="176"/>
      <c r="Z466" s="176"/>
      <c r="AA466" s="176"/>
      <c r="AB466" s="176"/>
      <c r="AC466" s="176"/>
      <c r="AD466" s="176"/>
      <c r="AE466" s="176"/>
      <c r="AF466" s="176"/>
      <c r="AG466" s="176"/>
      <c r="AH466" s="176"/>
      <c r="AI466" s="176"/>
      <c r="AJ466" s="176"/>
      <c r="AK466" s="176"/>
      <c r="AL466" s="176"/>
      <c r="AM466" s="176"/>
      <c r="AN466" s="176"/>
      <c r="AO466" s="176"/>
      <c r="AP466" s="176"/>
      <c r="AQ466" s="176"/>
      <c r="AR466" s="176"/>
      <c r="AS466" s="176"/>
      <c r="AT466" s="176"/>
      <c r="AU466" s="176"/>
      <c r="AV466" s="176"/>
      <c r="AW466" s="176"/>
      <c r="AX466" s="176"/>
      <c r="AY466" s="176"/>
      <c r="AZ466" s="176"/>
      <c r="BA466" s="176"/>
      <c r="BB466" s="176"/>
      <c r="BC466" s="176"/>
      <c r="BD466" s="176"/>
      <c r="BE466" s="176"/>
      <c r="BF466" s="176"/>
      <c r="BG466" s="176"/>
      <c r="BH466" s="176"/>
      <c r="BI466" s="176"/>
      <c r="BJ466" s="176"/>
      <c r="BK466" s="176"/>
      <c r="BL466" s="176"/>
      <c r="BM466" s="176"/>
      <c r="BN466" s="176"/>
      <c r="BO466" s="176"/>
      <c r="BP466" s="176"/>
      <c r="BQ466" s="176"/>
      <c r="BR466" s="176"/>
      <c r="BS466" s="176"/>
      <c r="BT466" s="176"/>
    </row>
    <row r="467">
      <c r="A467" s="176"/>
      <c r="B467" s="176"/>
      <c r="C467" s="176"/>
      <c r="D467" s="176"/>
      <c r="E467" s="176"/>
      <c r="F467" s="176"/>
      <c r="G467" s="176"/>
      <c r="H467" s="176"/>
      <c r="I467" s="176"/>
      <c r="J467" s="176"/>
      <c r="K467" s="176"/>
      <c r="L467" s="176"/>
      <c r="N467" s="176"/>
      <c r="O467" s="176"/>
      <c r="P467" s="176"/>
      <c r="Q467" s="435"/>
      <c r="R467" s="176"/>
      <c r="S467" s="176"/>
      <c r="T467" s="176"/>
      <c r="U467" s="176"/>
      <c r="V467" s="176"/>
      <c r="W467" s="176"/>
      <c r="X467" s="176"/>
      <c r="Y467" s="176"/>
      <c r="Z467" s="176"/>
      <c r="AA467" s="176"/>
      <c r="AB467" s="176"/>
      <c r="AC467" s="176"/>
      <c r="AD467" s="176"/>
      <c r="AE467" s="176"/>
      <c r="AF467" s="176"/>
      <c r="AG467" s="176"/>
      <c r="AH467" s="176"/>
      <c r="AI467" s="176"/>
      <c r="AJ467" s="176"/>
      <c r="AK467" s="176"/>
      <c r="AL467" s="176"/>
      <c r="AM467" s="176"/>
      <c r="AN467" s="176"/>
      <c r="AO467" s="176"/>
      <c r="AP467" s="176"/>
      <c r="AQ467" s="176"/>
      <c r="AR467" s="176"/>
      <c r="AS467" s="176"/>
      <c r="AT467" s="176"/>
      <c r="AU467" s="176"/>
      <c r="AV467" s="176"/>
      <c r="AW467" s="176"/>
      <c r="AX467" s="176"/>
      <c r="AY467" s="176"/>
      <c r="AZ467" s="176"/>
      <c r="BA467" s="176"/>
      <c r="BB467" s="176"/>
      <c r="BC467" s="176"/>
      <c r="BD467" s="176"/>
      <c r="BE467" s="176"/>
      <c r="BF467" s="176"/>
      <c r="BG467" s="176"/>
      <c r="BH467" s="176"/>
      <c r="BI467" s="176"/>
      <c r="BJ467" s="176"/>
      <c r="BK467" s="176"/>
      <c r="BL467" s="176"/>
      <c r="BM467" s="176"/>
      <c r="BN467" s="176"/>
      <c r="BO467" s="176"/>
      <c r="BP467" s="176"/>
      <c r="BQ467" s="176"/>
      <c r="BR467" s="176"/>
      <c r="BS467" s="176"/>
      <c r="BT467" s="176"/>
    </row>
    <row r="468">
      <c r="A468" s="176"/>
      <c r="B468" s="176"/>
      <c r="C468" s="176"/>
      <c r="D468" s="176"/>
      <c r="E468" s="176"/>
      <c r="F468" s="176"/>
      <c r="G468" s="176"/>
      <c r="H468" s="176"/>
      <c r="I468" s="176"/>
      <c r="J468" s="176"/>
      <c r="K468" s="176"/>
      <c r="L468" s="176"/>
      <c r="N468" s="176"/>
      <c r="O468" s="176"/>
      <c r="P468" s="176"/>
      <c r="Q468" s="435"/>
      <c r="R468" s="176"/>
      <c r="S468" s="176"/>
      <c r="T468" s="176"/>
      <c r="U468" s="176"/>
      <c r="V468" s="176"/>
      <c r="W468" s="176"/>
      <c r="X468" s="176"/>
      <c r="Y468" s="176"/>
      <c r="Z468" s="176"/>
      <c r="AA468" s="176"/>
      <c r="AB468" s="176"/>
      <c r="AC468" s="176"/>
      <c r="AD468" s="176"/>
      <c r="AE468" s="176"/>
      <c r="AF468" s="176"/>
      <c r="AG468" s="176"/>
      <c r="AH468" s="176"/>
      <c r="AI468" s="176"/>
      <c r="AJ468" s="176"/>
      <c r="AK468" s="176"/>
      <c r="AL468" s="176"/>
      <c r="AM468" s="176"/>
      <c r="AN468" s="176"/>
      <c r="AO468" s="176"/>
      <c r="AP468" s="176"/>
      <c r="AQ468" s="176"/>
      <c r="AR468" s="176"/>
      <c r="AS468" s="176"/>
      <c r="AT468" s="176"/>
      <c r="AU468" s="176"/>
      <c r="AV468" s="176"/>
      <c r="AW468" s="176"/>
      <c r="AX468" s="176"/>
      <c r="AY468" s="176"/>
      <c r="AZ468" s="176"/>
      <c r="BA468" s="176"/>
      <c r="BB468" s="176"/>
      <c r="BC468" s="176"/>
      <c r="BD468" s="176"/>
      <c r="BE468" s="176"/>
      <c r="BF468" s="176"/>
      <c r="BG468" s="176"/>
      <c r="BH468" s="176"/>
      <c r="BI468" s="176"/>
      <c r="BJ468" s="176"/>
      <c r="BK468" s="176"/>
      <c r="BL468" s="176"/>
      <c r="BM468" s="176"/>
      <c r="BN468" s="176"/>
      <c r="BO468" s="176"/>
      <c r="BP468" s="176"/>
      <c r="BQ468" s="176"/>
      <c r="BR468" s="176"/>
      <c r="BS468" s="176"/>
      <c r="BT468" s="176"/>
    </row>
    <row r="469">
      <c r="A469" s="176"/>
      <c r="B469" s="176"/>
      <c r="C469" s="176"/>
      <c r="D469" s="176"/>
      <c r="E469" s="176"/>
      <c r="F469" s="176"/>
      <c r="G469" s="176"/>
      <c r="H469" s="176"/>
      <c r="I469" s="176"/>
      <c r="J469" s="176"/>
      <c r="K469" s="176"/>
      <c r="L469" s="176"/>
      <c r="N469" s="176"/>
      <c r="O469" s="176"/>
      <c r="P469" s="176"/>
      <c r="Q469" s="435"/>
      <c r="R469" s="176"/>
      <c r="S469" s="176"/>
      <c r="T469" s="176"/>
      <c r="U469" s="176"/>
      <c r="V469" s="176"/>
      <c r="W469" s="176"/>
      <c r="X469" s="176"/>
      <c r="Y469" s="176"/>
      <c r="Z469" s="176"/>
      <c r="AA469" s="176"/>
      <c r="AB469" s="176"/>
      <c r="AC469" s="176"/>
      <c r="AD469" s="176"/>
      <c r="AE469" s="176"/>
      <c r="AF469" s="176"/>
      <c r="AG469" s="176"/>
      <c r="AH469" s="176"/>
      <c r="AI469" s="176"/>
      <c r="AJ469" s="176"/>
      <c r="AK469" s="176"/>
      <c r="AL469" s="176"/>
      <c r="AM469" s="176"/>
      <c r="AN469" s="176"/>
      <c r="AO469" s="176"/>
      <c r="AP469" s="176"/>
      <c r="AQ469" s="176"/>
      <c r="AR469" s="176"/>
      <c r="AS469" s="176"/>
      <c r="AT469" s="176"/>
      <c r="AU469" s="176"/>
      <c r="AV469" s="176"/>
      <c r="AW469" s="176"/>
      <c r="AX469" s="176"/>
      <c r="AY469" s="176"/>
      <c r="AZ469" s="176"/>
      <c r="BA469" s="176"/>
      <c r="BB469" s="176"/>
      <c r="BC469" s="176"/>
      <c r="BD469" s="176"/>
      <c r="BE469" s="176"/>
      <c r="BF469" s="176"/>
      <c r="BG469" s="176"/>
      <c r="BH469" s="176"/>
      <c r="BI469" s="176"/>
      <c r="BJ469" s="176"/>
      <c r="BK469" s="176"/>
      <c r="BL469" s="176"/>
      <c r="BM469" s="176"/>
      <c r="BN469" s="176"/>
      <c r="BO469" s="176"/>
      <c r="BP469" s="176"/>
      <c r="BQ469" s="176"/>
      <c r="BR469" s="176"/>
      <c r="BS469" s="176"/>
      <c r="BT469" s="176"/>
    </row>
    <row r="470">
      <c r="A470" s="176"/>
      <c r="B470" s="176"/>
      <c r="C470" s="176"/>
      <c r="D470" s="176"/>
      <c r="E470" s="176"/>
      <c r="F470" s="176"/>
      <c r="G470" s="176"/>
      <c r="H470" s="176"/>
      <c r="I470" s="176"/>
      <c r="J470" s="176"/>
      <c r="K470" s="176"/>
      <c r="L470" s="176"/>
      <c r="N470" s="176"/>
      <c r="O470" s="176"/>
      <c r="P470" s="176"/>
      <c r="Q470" s="435"/>
      <c r="R470" s="176"/>
      <c r="S470" s="176"/>
      <c r="T470" s="176"/>
      <c r="U470" s="176"/>
      <c r="V470" s="176"/>
      <c r="W470" s="176"/>
      <c r="X470" s="176"/>
      <c r="Y470" s="176"/>
      <c r="Z470" s="176"/>
      <c r="AA470" s="176"/>
      <c r="AB470" s="176"/>
      <c r="AC470" s="176"/>
      <c r="AD470" s="176"/>
      <c r="AE470" s="176"/>
      <c r="AF470" s="176"/>
      <c r="AG470" s="176"/>
      <c r="AH470" s="176"/>
      <c r="AI470" s="176"/>
      <c r="AJ470" s="176"/>
      <c r="AK470" s="176"/>
      <c r="AL470" s="176"/>
      <c r="AM470" s="176"/>
      <c r="AN470" s="176"/>
      <c r="AO470" s="176"/>
      <c r="AP470" s="176"/>
      <c r="AQ470" s="176"/>
      <c r="AR470" s="176"/>
      <c r="AS470" s="176"/>
      <c r="AT470" s="176"/>
      <c r="AU470" s="176"/>
      <c r="AV470" s="176"/>
      <c r="AW470" s="176"/>
      <c r="AX470" s="176"/>
      <c r="AY470" s="176"/>
      <c r="AZ470" s="176"/>
      <c r="BA470" s="176"/>
      <c r="BB470" s="176"/>
      <c r="BC470" s="176"/>
      <c r="BD470" s="176"/>
      <c r="BE470" s="176"/>
      <c r="BF470" s="176"/>
      <c r="BG470" s="176"/>
      <c r="BH470" s="176"/>
      <c r="BI470" s="176"/>
      <c r="BJ470" s="176"/>
      <c r="BK470" s="176"/>
      <c r="BL470" s="176"/>
      <c r="BM470" s="176"/>
      <c r="BN470" s="176"/>
      <c r="BO470" s="176"/>
      <c r="BP470" s="176"/>
      <c r="BQ470" s="176"/>
      <c r="BR470" s="176"/>
      <c r="BS470" s="176"/>
      <c r="BT470" s="176"/>
    </row>
    <row r="471">
      <c r="A471" s="176"/>
      <c r="B471" s="176"/>
      <c r="C471" s="176"/>
      <c r="D471" s="176"/>
      <c r="E471" s="176"/>
      <c r="F471" s="176"/>
      <c r="G471" s="176"/>
      <c r="H471" s="176"/>
      <c r="I471" s="176"/>
      <c r="J471" s="176"/>
      <c r="K471" s="176"/>
      <c r="L471" s="176"/>
      <c r="N471" s="176"/>
      <c r="O471" s="176"/>
      <c r="P471" s="176"/>
      <c r="Q471" s="435"/>
      <c r="R471" s="176"/>
      <c r="S471" s="176"/>
      <c r="T471" s="176"/>
      <c r="U471" s="176"/>
      <c r="V471" s="176"/>
      <c r="W471" s="176"/>
      <c r="X471" s="176"/>
      <c r="Y471" s="176"/>
      <c r="Z471" s="176"/>
      <c r="AA471" s="176"/>
      <c r="AB471" s="176"/>
      <c r="AC471" s="176"/>
      <c r="AD471" s="176"/>
      <c r="AE471" s="176"/>
      <c r="AF471" s="176"/>
      <c r="AG471" s="176"/>
      <c r="AH471" s="176"/>
      <c r="AI471" s="176"/>
      <c r="AJ471" s="176"/>
      <c r="AK471" s="176"/>
      <c r="AL471" s="176"/>
      <c r="AM471" s="176"/>
      <c r="AN471" s="176"/>
      <c r="AO471" s="176"/>
      <c r="AP471" s="176"/>
      <c r="AQ471" s="176"/>
      <c r="AR471" s="176"/>
      <c r="AS471" s="176"/>
      <c r="AT471" s="176"/>
      <c r="AU471" s="176"/>
      <c r="AV471" s="176"/>
      <c r="AW471" s="176"/>
      <c r="AX471" s="176"/>
      <c r="AY471" s="176"/>
      <c r="AZ471" s="176"/>
      <c r="BA471" s="176"/>
      <c r="BB471" s="176"/>
      <c r="BC471" s="176"/>
      <c r="BD471" s="176"/>
      <c r="BE471" s="176"/>
      <c r="BF471" s="176"/>
      <c r="BG471" s="176"/>
      <c r="BH471" s="176"/>
      <c r="BI471" s="176"/>
      <c r="BJ471" s="176"/>
      <c r="BK471" s="176"/>
      <c r="BL471" s="176"/>
      <c r="BM471" s="176"/>
      <c r="BN471" s="176"/>
      <c r="BO471" s="176"/>
      <c r="BP471" s="176"/>
      <c r="BQ471" s="176"/>
      <c r="BR471" s="176"/>
      <c r="BS471" s="176"/>
      <c r="BT471" s="176"/>
    </row>
    <row r="472">
      <c r="A472" s="176"/>
      <c r="B472" s="176"/>
      <c r="C472" s="176"/>
      <c r="D472" s="176"/>
      <c r="E472" s="176"/>
      <c r="F472" s="176"/>
      <c r="G472" s="176"/>
      <c r="H472" s="176"/>
      <c r="I472" s="176"/>
      <c r="J472" s="176"/>
      <c r="K472" s="176"/>
      <c r="L472" s="176"/>
      <c r="N472" s="176"/>
      <c r="O472" s="176"/>
      <c r="P472" s="176"/>
      <c r="Q472" s="435"/>
      <c r="R472" s="176"/>
      <c r="S472" s="176"/>
      <c r="T472" s="176"/>
      <c r="U472" s="176"/>
      <c r="V472" s="176"/>
      <c r="W472" s="176"/>
      <c r="X472" s="176"/>
      <c r="Y472" s="176"/>
      <c r="Z472" s="176"/>
      <c r="AA472" s="176"/>
      <c r="AB472" s="176"/>
      <c r="AC472" s="176"/>
      <c r="AD472" s="176"/>
      <c r="AE472" s="176"/>
      <c r="AF472" s="176"/>
      <c r="AG472" s="176"/>
      <c r="AH472" s="176"/>
      <c r="AI472" s="176"/>
      <c r="AJ472" s="176"/>
      <c r="AK472" s="176"/>
      <c r="AL472" s="176"/>
      <c r="AM472" s="176"/>
      <c r="AN472" s="176"/>
      <c r="AO472" s="176"/>
      <c r="AP472" s="176"/>
      <c r="AQ472" s="176"/>
      <c r="AR472" s="176"/>
      <c r="AS472" s="176"/>
      <c r="AT472" s="176"/>
      <c r="AU472" s="176"/>
      <c r="AV472" s="176"/>
      <c r="AW472" s="176"/>
      <c r="AX472" s="176"/>
      <c r="AY472" s="176"/>
      <c r="AZ472" s="176"/>
      <c r="BA472" s="176"/>
      <c r="BB472" s="176"/>
      <c r="BC472" s="176"/>
      <c r="BD472" s="176"/>
      <c r="BE472" s="176"/>
      <c r="BF472" s="176"/>
      <c r="BG472" s="176"/>
      <c r="BH472" s="176"/>
      <c r="BI472" s="176"/>
      <c r="BJ472" s="176"/>
      <c r="BK472" s="176"/>
      <c r="BL472" s="176"/>
      <c r="BM472" s="176"/>
      <c r="BN472" s="176"/>
      <c r="BO472" s="176"/>
      <c r="BP472" s="176"/>
      <c r="BQ472" s="176"/>
      <c r="BR472" s="176"/>
      <c r="BS472" s="176"/>
      <c r="BT472" s="176"/>
    </row>
    <row r="473">
      <c r="A473" s="176"/>
      <c r="B473" s="176"/>
      <c r="C473" s="176"/>
      <c r="D473" s="176"/>
      <c r="E473" s="176"/>
      <c r="F473" s="176"/>
      <c r="G473" s="176"/>
      <c r="H473" s="176"/>
      <c r="I473" s="176"/>
      <c r="J473" s="176"/>
      <c r="K473" s="176"/>
      <c r="L473" s="176"/>
      <c r="N473" s="176"/>
      <c r="O473" s="176"/>
      <c r="P473" s="176"/>
      <c r="Q473" s="435"/>
      <c r="R473" s="176"/>
      <c r="S473" s="176"/>
      <c r="T473" s="176"/>
      <c r="U473" s="176"/>
      <c r="V473" s="176"/>
      <c r="W473" s="176"/>
      <c r="X473" s="176"/>
      <c r="Y473" s="176"/>
      <c r="Z473" s="176"/>
      <c r="AA473" s="176"/>
      <c r="AB473" s="176"/>
      <c r="AC473" s="176"/>
      <c r="AD473" s="176"/>
      <c r="AE473" s="176"/>
      <c r="AF473" s="176"/>
      <c r="AG473" s="176"/>
      <c r="AH473" s="176"/>
      <c r="AI473" s="176"/>
      <c r="AJ473" s="176"/>
      <c r="AK473" s="176"/>
      <c r="AL473" s="176"/>
      <c r="AM473" s="176"/>
      <c r="AN473" s="176"/>
      <c r="AO473" s="176"/>
      <c r="AP473" s="176"/>
      <c r="AQ473" s="176"/>
      <c r="AR473" s="176"/>
      <c r="AS473" s="176"/>
      <c r="AT473" s="176"/>
      <c r="AU473" s="176"/>
      <c r="AV473" s="176"/>
      <c r="AW473" s="176"/>
      <c r="AX473" s="176"/>
      <c r="AY473" s="176"/>
      <c r="AZ473" s="176"/>
      <c r="BA473" s="176"/>
      <c r="BB473" s="176"/>
      <c r="BC473" s="176"/>
      <c r="BD473" s="176"/>
      <c r="BE473" s="176"/>
      <c r="BF473" s="176"/>
      <c r="BG473" s="176"/>
      <c r="BH473" s="176"/>
      <c r="BI473" s="176"/>
      <c r="BJ473" s="176"/>
      <c r="BK473" s="176"/>
      <c r="BL473" s="176"/>
      <c r="BM473" s="176"/>
      <c r="BN473" s="176"/>
      <c r="BO473" s="176"/>
      <c r="BP473" s="176"/>
      <c r="BQ473" s="176"/>
      <c r="BR473" s="176"/>
      <c r="BS473" s="176"/>
      <c r="BT473" s="176"/>
    </row>
    <row r="474">
      <c r="A474" s="176"/>
      <c r="B474" s="176"/>
      <c r="C474" s="176"/>
      <c r="D474" s="176"/>
      <c r="E474" s="176"/>
      <c r="F474" s="176"/>
      <c r="G474" s="176"/>
      <c r="H474" s="176"/>
      <c r="I474" s="176"/>
      <c r="J474" s="176"/>
      <c r="K474" s="176"/>
      <c r="L474" s="176"/>
      <c r="N474" s="176"/>
      <c r="O474" s="176"/>
      <c r="P474" s="176"/>
      <c r="Q474" s="435"/>
      <c r="R474" s="176"/>
      <c r="S474" s="176"/>
      <c r="T474" s="176"/>
      <c r="U474" s="176"/>
      <c r="V474" s="176"/>
      <c r="W474" s="176"/>
      <c r="X474" s="176"/>
      <c r="Y474" s="176"/>
      <c r="Z474" s="176"/>
      <c r="AA474" s="176"/>
      <c r="AB474" s="176"/>
      <c r="AC474" s="176"/>
      <c r="AD474" s="176"/>
      <c r="AE474" s="176"/>
      <c r="AF474" s="176"/>
      <c r="AG474" s="176"/>
      <c r="AH474" s="176"/>
      <c r="AI474" s="176"/>
      <c r="AJ474" s="176"/>
      <c r="AK474" s="176"/>
      <c r="AL474" s="176"/>
      <c r="AM474" s="176"/>
      <c r="AN474" s="176"/>
      <c r="AO474" s="176"/>
      <c r="AP474" s="176"/>
      <c r="AQ474" s="176"/>
      <c r="AR474" s="176"/>
      <c r="AS474" s="176"/>
      <c r="AT474" s="176"/>
      <c r="AU474" s="176"/>
      <c r="AV474" s="176"/>
      <c r="AW474" s="176"/>
      <c r="AX474" s="176"/>
      <c r="AY474" s="176"/>
      <c r="AZ474" s="176"/>
      <c r="BA474" s="176"/>
      <c r="BB474" s="176"/>
      <c r="BC474" s="176"/>
      <c r="BD474" s="176"/>
      <c r="BE474" s="176"/>
      <c r="BF474" s="176"/>
      <c r="BG474" s="176"/>
      <c r="BH474" s="176"/>
      <c r="BI474" s="176"/>
      <c r="BJ474" s="176"/>
      <c r="BK474" s="176"/>
      <c r="BL474" s="176"/>
      <c r="BM474" s="176"/>
      <c r="BN474" s="176"/>
      <c r="BO474" s="176"/>
      <c r="BP474" s="176"/>
      <c r="BQ474" s="176"/>
      <c r="BR474" s="176"/>
      <c r="BS474" s="176"/>
      <c r="BT474" s="176"/>
    </row>
    <row r="475">
      <c r="A475" s="176"/>
      <c r="B475" s="176"/>
      <c r="C475" s="176"/>
      <c r="D475" s="176"/>
      <c r="E475" s="176"/>
      <c r="F475" s="176"/>
      <c r="G475" s="176"/>
      <c r="H475" s="176"/>
      <c r="I475" s="176"/>
      <c r="J475" s="176"/>
      <c r="K475" s="176"/>
      <c r="L475" s="176"/>
      <c r="N475" s="176"/>
      <c r="O475" s="176"/>
      <c r="P475" s="176"/>
      <c r="Q475" s="435"/>
      <c r="R475" s="176"/>
      <c r="S475" s="176"/>
      <c r="T475" s="176"/>
      <c r="U475" s="176"/>
      <c r="V475" s="176"/>
      <c r="W475" s="176"/>
      <c r="X475" s="176"/>
      <c r="Y475" s="176"/>
      <c r="Z475" s="176"/>
      <c r="AA475" s="176"/>
      <c r="AB475" s="176"/>
      <c r="AC475" s="176"/>
      <c r="AD475" s="176"/>
      <c r="AE475" s="176"/>
      <c r="AF475" s="176"/>
      <c r="AG475" s="176"/>
      <c r="AH475" s="176"/>
      <c r="AI475" s="176"/>
      <c r="AJ475" s="176"/>
      <c r="AK475" s="176"/>
      <c r="AL475" s="176"/>
      <c r="AM475" s="176"/>
      <c r="AN475" s="176"/>
      <c r="AO475" s="176"/>
      <c r="AP475" s="176"/>
      <c r="AQ475" s="176"/>
      <c r="AR475" s="176"/>
      <c r="AS475" s="176"/>
      <c r="AT475" s="176"/>
      <c r="AU475" s="176"/>
      <c r="AV475" s="176"/>
      <c r="AW475" s="176"/>
      <c r="AX475" s="176"/>
      <c r="AY475" s="176"/>
      <c r="AZ475" s="176"/>
      <c r="BA475" s="176"/>
      <c r="BB475" s="176"/>
      <c r="BC475" s="176"/>
      <c r="BD475" s="176"/>
      <c r="BE475" s="176"/>
      <c r="BF475" s="176"/>
      <c r="BG475" s="176"/>
      <c r="BH475" s="176"/>
      <c r="BI475" s="176"/>
      <c r="BJ475" s="176"/>
      <c r="BK475" s="176"/>
      <c r="BL475" s="176"/>
      <c r="BM475" s="176"/>
      <c r="BN475" s="176"/>
      <c r="BO475" s="176"/>
      <c r="BP475" s="176"/>
      <c r="BQ475" s="176"/>
      <c r="BR475" s="176"/>
      <c r="BS475" s="176"/>
      <c r="BT475" s="176"/>
    </row>
    <row r="476">
      <c r="A476" s="176"/>
      <c r="B476" s="176"/>
      <c r="C476" s="176"/>
      <c r="D476" s="176"/>
      <c r="E476" s="176"/>
      <c r="F476" s="176"/>
      <c r="G476" s="176"/>
      <c r="H476" s="176"/>
      <c r="I476" s="176"/>
      <c r="J476" s="176"/>
      <c r="K476" s="176"/>
      <c r="L476" s="176"/>
      <c r="N476" s="176"/>
      <c r="O476" s="176"/>
      <c r="P476" s="176"/>
      <c r="Q476" s="435"/>
      <c r="R476" s="176"/>
      <c r="S476" s="176"/>
      <c r="T476" s="176"/>
      <c r="U476" s="176"/>
      <c r="V476" s="176"/>
      <c r="W476" s="176"/>
      <c r="X476" s="176"/>
      <c r="Y476" s="176"/>
      <c r="Z476" s="176"/>
      <c r="AA476" s="176"/>
      <c r="AB476" s="176"/>
      <c r="AC476" s="176"/>
      <c r="AD476" s="176"/>
      <c r="AE476" s="176"/>
      <c r="AF476" s="176"/>
      <c r="AG476" s="176"/>
      <c r="AH476" s="176"/>
      <c r="AI476" s="176"/>
      <c r="AJ476" s="176"/>
      <c r="AK476" s="176"/>
      <c r="AL476" s="176"/>
      <c r="AM476" s="176"/>
      <c r="AN476" s="176"/>
      <c r="AO476" s="176"/>
      <c r="AP476" s="176"/>
      <c r="AQ476" s="176"/>
      <c r="AR476" s="176"/>
      <c r="AS476" s="176"/>
      <c r="AT476" s="176"/>
      <c r="AU476" s="176"/>
      <c r="AV476" s="176"/>
      <c r="AW476" s="176"/>
      <c r="AX476" s="176"/>
      <c r="AY476" s="176"/>
      <c r="AZ476" s="176"/>
      <c r="BA476" s="176"/>
      <c r="BB476" s="176"/>
      <c r="BC476" s="176"/>
      <c r="BD476" s="176"/>
      <c r="BE476" s="176"/>
      <c r="BF476" s="176"/>
      <c r="BG476" s="176"/>
      <c r="BH476" s="176"/>
      <c r="BI476" s="176"/>
      <c r="BJ476" s="176"/>
      <c r="BK476" s="176"/>
      <c r="BL476" s="176"/>
      <c r="BM476" s="176"/>
      <c r="BN476" s="176"/>
      <c r="BO476" s="176"/>
      <c r="BP476" s="176"/>
      <c r="BQ476" s="176"/>
      <c r="BR476" s="176"/>
      <c r="BS476" s="176"/>
      <c r="BT476" s="176"/>
    </row>
    <row r="477">
      <c r="A477" s="176"/>
      <c r="B477" s="176"/>
      <c r="C477" s="176"/>
      <c r="D477" s="176"/>
      <c r="E477" s="176"/>
      <c r="F477" s="176"/>
      <c r="G477" s="176"/>
      <c r="H477" s="176"/>
      <c r="I477" s="176"/>
      <c r="J477" s="176"/>
      <c r="K477" s="176"/>
      <c r="L477" s="176"/>
      <c r="N477" s="176"/>
      <c r="O477" s="176"/>
      <c r="P477" s="176"/>
      <c r="Q477" s="435"/>
      <c r="R477" s="176"/>
      <c r="S477" s="176"/>
      <c r="T477" s="176"/>
      <c r="U477" s="176"/>
      <c r="V477" s="176"/>
      <c r="W477" s="176"/>
      <c r="X477" s="176"/>
      <c r="Y477" s="176"/>
      <c r="Z477" s="176"/>
      <c r="AA477" s="176"/>
      <c r="AB477" s="176"/>
      <c r="AC477" s="176"/>
      <c r="AD477" s="176"/>
      <c r="AE477" s="176"/>
      <c r="AF477" s="176"/>
      <c r="AG477" s="176"/>
      <c r="AH477" s="176"/>
      <c r="AI477" s="176"/>
      <c r="AJ477" s="176"/>
      <c r="AK477" s="176"/>
      <c r="AL477" s="176"/>
      <c r="AM477" s="176"/>
      <c r="AN477" s="176"/>
      <c r="AO477" s="176"/>
      <c r="AP477" s="176"/>
      <c r="AQ477" s="176"/>
      <c r="AR477" s="176"/>
      <c r="AS477" s="176"/>
      <c r="AT477" s="176"/>
      <c r="AU477" s="176"/>
      <c r="AV477" s="176"/>
      <c r="AW477" s="176"/>
      <c r="AX477" s="176"/>
      <c r="AY477" s="176"/>
      <c r="AZ477" s="176"/>
      <c r="BA477" s="176"/>
      <c r="BB477" s="176"/>
      <c r="BC477" s="176"/>
      <c r="BD477" s="176"/>
      <c r="BE477" s="176"/>
      <c r="BF477" s="176"/>
      <c r="BG477" s="176"/>
      <c r="BH477" s="176"/>
      <c r="BI477" s="176"/>
      <c r="BJ477" s="176"/>
      <c r="BK477" s="176"/>
      <c r="BL477" s="176"/>
      <c r="BM477" s="176"/>
      <c r="BN477" s="176"/>
      <c r="BO477" s="176"/>
      <c r="BP477" s="176"/>
      <c r="BQ477" s="176"/>
      <c r="BR477" s="176"/>
      <c r="BS477" s="176"/>
      <c r="BT477" s="176"/>
    </row>
    <row r="478">
      <c r="A478" s="176"/>
      <c r="B478" s="176"/>
      <c r="C478" s="176"/>
      <c r="D478" s="176"/>
      <c r="E478" s="176"/>
      <c r="F478" s="176"/>
      <c r="G478" s="176"/>
      <c r="H478" s="176"/>
      <c r="I478" s="176"/>
      <c r="J478" s="176"/>
      <c r="K478" s="176"/>
      <c r="L478" s="176"/>
      <c r="N478" s="176"/>
      <c r="O478" s="176"/>
      <c r="P478" s="176"/>
      <c r="Q478" s="435"/>
      <c r="R478" s="176"/>
      <c r="S478" s="176"/>
      <c r="T478" s="176"/>
      <c r="U478" s="176"/>
      <c r="V478" s="176"/>
      <c r="W478" s="176"/>
      <c r="X478" s="176"/>
      <c r="Y478" s="176"/>
      <c r="Z478" s="176"/>
      <c r="AA478" s="176"/>
      <c r="AB478" s="176"/>
      <c r="AC478" s="176"/>
      <c r="AD478" s="176"/>
      <c r="AE478" s="176"/>
      <c r="AF478" s="176"/>
      <c r="AG478" s="176"/>
      <c r="AH478" s="176"/>
      <c r="AI478" s="176"/>
      <c r="AJ478" s="176"/>
      <c r="AK478" s="176"/>
      <c r="AL478" s="176"/>
      <c r="AM478" s="176"/>
      <c r="AN478" s="176"/>
      <c r="AO478" s="176"/>
      <c r="AP478" s="176"/>
      <c r="AQ478" s="176"/>
      <c r="AR478" s="176"/>
      <c r="AS478" s="176"/>
      <c r="AT478" s="176"/>
      <c r="AU478" s="176"/>
      <c r="AV478" s="176"/>
      <c r="AW478" s="176"/>
      <c r="AX478" s="176"/>
      <c r="AY478" s="176"/>
      <c r="AZ478" s="176"/>
      <c r="BA478" s="176"/>
      <c r="BB478" s="176"/>
      <c r="BC478" s="176"/>
      <c r="BD478" s="176"/>
      <c r="BE478" s="176"/>
      <c r="BF478" s="176"/>
      <c r="BG478" s="176"/>
      <c r="BH478" s="176"/>
      <c r="BI478" s="176"/>
      <c r="BJ478" s="176"/>
      <c r="BK478" s="176"/>
      <c r="BL478" s="176"/>
      <c r="BM478" s="176"/>
      <c r="BN478" s="176"/>
      <c r="BO478" s="176"/>
      <c r="BP478" s="176"/>
      <c r="BQ478" s="176"/>
      <c r="BR478" s="176"/>
      <c r="BS478" s="176"/>
      <c r="BT478" s="176"/>
    </row>
    <row r="479">
      <c r="A479" s="176"/>
      <c r="B479" s="176"/>
      <c r="C479" s="176"/>
      <c r="D479" s="176"/>
      <c r="E479" s="176"/>
      <c r="F479" s="176"/>
      <c r="G479" s="176"/>
      <c r="H479" s="176"/>
      <c r="I479" s="176"/>
      <c r="J479" s="176"/>
      <c r="K479" s="176"/>
      <c r="L479" s="176"/>
      <c r="N479" s="176"/>
      <c r="O479" s="176"/>
      <c r="P479" s="176"/>
      <c r="Q479" s="435"/>
      <c r="R479" s="176"/>
      <c r="S479" s="176"/>
      <c r="T479" s="176"/>
      <c r="U479" s="176"/>
      <c r="V479" s="176"/>
      <c r="W479" s="176"/>
      <c r="X479" s="176"/>
      <c r="Y479" s="176"/>
      <c r="Z479" s="176"/>
      <c r="AA479" s="176"/>
      <c r="AB479" s="176"/>
      <c r="AC479" s="176"/>
      <c r="AD479" s="176"/>
      <c r="AE479" s="176"/>
      <c r="AF479" s="176"/>
      <c r="AG479" s="176"/>
      <c r="AH479" s="176"/>
      <c r="AI479" s="176"/>
      <c r="AJ479" s="176"/>
      <c r="AK479" s="176"/>
      <c r="AL479" s="176"/>
      <c r="AM479" s="176"/>
      <c r="AN479" s="176"/>
      <c r="AO479" s="176"/>
      <c r="AP479" s="176"/>
      <c r="AQ479" s="176"/>
      <c r="AR479" s="176"/>
      <c r="AS479" s="176"/>
      <c r="AT479" s="176"/>
      <c r="AU479" s="176"/>
      <c r="AV479" s="176"/>
      <c r="AW479" s="176"/>
      <c r="AX479" s="176"/>
      <c r="AY479" s="176"/>
      <c r="AZ479" s="176"/>
      <c r="BA479" s="176"/>
      <c r="BB479" s="176"/>
      <c r="BC479" s="176"/>
      <c r="BD479" s="176"/>
      <c r="BE479" s="176"/>
      <c r="BF479" s="176"/>
      <c r="BG479" s="176"/>
      <c r="BH479" s="176"/>
      <c r="BI479" s="176"/>
      <c r="BJ479" s="176"/>
      <c r="BK479" s="176"/>
      <c r="BL479" s="176"/>
      <c r="BM479" s="176"/>
      <c r="BN479" s="176"/>
      <c r="BO479" s="176"/>
      <c r="BP479" s="176"/>
      <c r="BQ479" s="176"/>
      <c r="BR479" s="176"/>
      <c r="BS479" s="176"/>
      <c r="BT479" s="176"/>
    </row>
    <row r="480">
      <c r="A480" s="176"/>
      <c r="B480" s="176"/>
      <c r="C480" s="176"/>
      <c r="D480" s="176"/>
      <c r="E480" s="176"/>
      <c r="F480" s="176"/>
      <c r="G480" s="176"/>
      <c r="H480" s="176"/>
      <c r="I480" s="176"/>
      <c r="J480" s="176"/>
      <c r="K480" s="176"/>
      <c r="L480" s="176"/>
      <c r="N480" s="176"/>
      <c r="O480" s="176"/>
      <c r="P480" s="176"/>
      <c r="Q480" s="435"/>
      <c r="R480" s="176"/>
      <c r="S480" s="176"/>
      <c r="T480" s="176"/>
      <c r="U480" s="176"/>
      <c r="V480" s="176"/>
      <c r="W480" s="176"/>
      <c r="X480" s="176"/>
      <c r="Y480" s="176"/>
      <c r="Z480" s="176"/>
      <c r="AA480" s="176"/>
      <c r="AB480" s="176"/>
      <c r="AC480" s="176"/>
      <c r="AD480" s="176"/>
      <c r="AE480" s="176"/>
      <c r="AF480" s="176"/>
      <c r="AG480" s="176"/>
      <c r="AH480" s="176"/>
      <c r="AI480" s="176"/>
      <c r="AJ480" s="176"/>
      <c r="AK480" s="176"/>
      <c r="AL480" s="176"/>
      <c r="AM480" s="176"/>
      <c r="AN480" s="176"/>
      <c r="AO480" s="176"/>
      <c r="AP480" s="176"/>
      <c r="AQ480" s="176"/>
      <c r="AR480" s="176"/>
      <c r="AS480" s="176"/>
      <c r="AT480" s="176"/>
      <c r="AU480" s="176"/>
      <c r="AV480" s="176"/>
      <c r="AW480" s="176"/>
      <c r="AX480" s="176"/>
      <c r="AY480" s="176"/>
      <c r="AZ480" s="176"/>
      <c r="BA480" s="176"/>
      <c r="BB480" s="176"/>
      <c r="BC480" s="176"/>
      <c r="BD480" s="176"/>
      <c r="BE480" s="176"/>
      <c r="BF480" s="176"/>
      <c r="BG480" s="176"/>
      <c r="BH480" s="176"/>
      <c r="BI480" s="176"/>
      <c r="BJ480" s="176"/>
      <c r="BK480" s="176"/>
      <c r="BL480" s="176"/>
      <c r="BM480" s="176"/>
      <c r="BN480" s="176"/>
      <c r="BO480" s="176"/>
      <c r="BP480" s="176"/>
      <c r="BQ480" s="176"/>
      <c r="BR480" s="176"/>
      <c r="BS480" s="176"/>
      <c r="BT480" s="176"/>
    </row>
    <row r="481">
      <c r="A481" s="176"/>
      <c r="B481" s="176"/>
      <c r="C481" s="176"/>
      <c r="D481" s="176"/>
      <c r="E481" s="176"/>
      <c r="F481" s="176"/>
      <c r="G481" s="176"/>
      <c r="H481" s="176"/>
      <c r="I481" s="176"/>
      <c r="J481" s="176"/>
      <c r="K481" s="176"/>
      <c r="L481" s="176"/>
      <c r="N481" s="176"/>
      <c r="O481" s="176"/>
      <c r="P481" s="176"/>
      <c r="Q481" s="435"/>
      <c r="R481" s="176"/>
      <c r="S481" s="176"/>
      <c r="T481" s="176"/>
      <c r="U481" s="176"/>
      <c r="V481" s="176"/>
      <c r="W481" s="176"/>
      <c r="X481" s="176"/>
      <c r="Y481" s="176"/>
      <c r="Z481" s="176"/>
      <c r="AA481" s="176"/>
      <c r="AB481" s="176"/>
      <c r="AC481" s="176"/>
      <c r="AD481" s="176"/>
      <c r="AE481" s="176"/>
      <c r="AF481" s="176"/>
      <c r="AG481" s="176"/>
      <c r="AH481" s="176"/>
      <c r="AI481" s="176"/>
      <c r="AJ481" s="176"/>
      <c r="AK481" s="176"/>
      <c r="AL481" s="176"/>
      <c r="AM481" s="176"/>
      <c r="AN481" s="176"/>
      <c r="AO481" s="176"/>
      <c r="AP481" s="176"/>
      <c r="AQ481" s="176"/>
      <c r="AR481" s="176"/>
      <c r="AS481" s="176"/>
      <c r="AT481" s="176"/>
      <c r="AU481" s="176"/>
      <c r="AV481" s="176"/>
      <c r="AW481" s="176"/>
      <c r="AX481" s="176"/>
      <c r="AY481" s="176"/>
      <c r="AZ481" s="176"/>
      <c r="BA481" s="176"/>
      <c r="BB481" s="176"/>
      <c r="BC481" s="176"/>
      <c r="BD481" s="176"/>
      <c r="BE481" s="176"/>
      <c r="BF481" s="176"/>
      <c r="BG481" s="176"/>
      <c r="BH481" s="176"/>
      <c r="BI481" s="176"/>
      <c r="BJ481" s="176"/>
      <c r="BK481" s="176"/>
      <c r="BL481" s="176"/>
      <c r="BM481" s="176"/>
      <c r="BN481" s="176"/>
      <c r="BO481" s="176"/>
      <c r="BP481" s="176"/>
      <c r="BQ481" s="176"/>
      <c r="BR481" s="176"/>
      <c r="BS481" s="176"/>
      <c r="BT481" s="176"/>
    </row>
    <row r="482">
      <c r="A482" s="176"/>
      <c r="B482" s="176"/>
      <c r="C482" s="176"/>
      <c r="D482" s="176"/>
      <c r="E482" s="176"/>
      <c r="F482" s="176"/>
      <c r="G482" s="176"/>
      <c r="H482" s="176"/>
      <c r="I482" s="176"/>
      <c r="J482" s="176"/>
      <c r="K482" s="176"/>
      <c r="L482" s="176"/>
      <c r="N482" s="176"/>
      <c r="O482" s="176"/>
      <c r="P482" s="176"/>
      <c r="Q482" s="435"/>
      <c r="R482" s="176"/>
      <c r="S482" s="176"/>
      <c r="T482" s="176"/>
      <c r="U482" s="176"/>
      <c r="V482" s="176"/>
      <c r="W482" s="176"/>
      <c r="X482" s="176"/>
      <c r="Y482" s="176"/>
      <c r="Z482" s="176"/>
      <c r="AA482" s="176"/>
      <c r="AB482" s="176"/>
      <c r="AC482" s="176"/>
      <c r="AD482" s="176"/>
      <c r="AE482" s="176"/>
      <c r="AF482" s="176"/>
      <c r="AG482" s="176"/>
      <c r="AH482" s="176"/>
      <c r="AI482" s="176"/>
      <c r="AJ482" s="176"/>
      <c r="AK482" s="176"/>
      <c r="AL482" s="176"/>
      <c r="AM482" s="176"/>
      <c r="AN482" s="176"/>
      <c r="AO482" s="176"/>
      <c r="AP482" s="176"/>
      <c r="AQ482" s="176"/>
      <c r="AR482" s="176"/>
      <c r="AS482" s="176"/>
      <c r="AT482" s="176"/>
      <c r="AU482" s="176"/>
      <c r="AV482" s="176"/>
      <c r="AW482" s="176"/>
      <c r="AX482" s="176"/>
      <c r="AY482" s="176"/>
      <c r="AZ482" s="176"/>
      <c r="BA482" s="176"/>
      <c r="BB482" s="176"/>
      <c r="BC482" s="176"/>
      <c r="BD482" s="176"/>
      <c r="BE482" s="176"/>
      <c r="BF482" s="176"/>
      <c r="BG482" s="176"/>
      <c r="BH482" s="176"/>
      <c r="BI482" s="176"/>
      <c r="BJ482" s="176"/>
      <c r="BK482" s="176"/>
      <c r="BL482" s="176"/>
      <c r="BM482" s="176"/>
      <c r="BN482" s="176"/>
      <c r="BO482" s="176"/>
      <c r="BP482" s="176"/>
      <c r="BQ482" s="176"/>
      <c r="BR482" s="176"/>
      <c r="BS482" s="176"/>
      <c r="BT482" s="176"/>
    </row>
    <row r="483">
      <c r="A483" s="176"/>
      <c r="B483" s="176"/>
      <c r="C483" s="176"/>
      <c r="D483" s="176"/>
      <c r="E483" s="176"/>
      <c r="F483" s="176"/>
      <c r="G483" s="176"/>
      <c r="H483" s="176"/>
      <c r="I483" s="176"/>
      <c r="J483" s="176"/>
      <c r="K483" s="176"/>
      <c r="L483" s="176"/>
      <c r="N483" s="176"/>
      <c r="O483" s="176"/>
      <c r="P483" s="176"/>
      <c r="Q483" s="435"/>
      <c r="R483" s="176"/>
      <c r="S483" s="176"/>
      <c r="T483" s="176"/>
      <c r="U483" s="176"/>
      <c r="V483" s="176"/>
      <c r="W483" s="176"/>
      <c r="X483" s="176"/>
      <c r="Y483" s="176"/>
      <c r="Z483" s="176"/>
      <c r="AA483" s="176"/>
      <c r="AB483" s="176"/>
      <c r="AC483" s="176"/>
      <c r="AD483" s="176"/>
      <c r="AE483" s="176"/>
      <c r="AF483" s="176"/>
      <c r="AG483" s="176"/>
      <c r="AH483" s="176"/>
      <c r="AI483" s="176"/>
      <c r="AJ483" s="176"/>
      <c r="AK483" s="176"/>
      <c r="AL483" s="176"/>
      <c r="AM483" s="176"/>
      <c r="AN483" s="176"/>
      <c r="AO483" s="176"/>
      <c r="AP483" s="176"/>
      <c r="AQ483" s="176"/>
      <c r="AR483" s="176"/>
      <c r="AS483" s="176"/>
      <c r="AT483" s="176"/>
      <c r="AU483" s="176"/>
      <c r="AV483" s="176"/>
      <c r="AW483" s="176"/>
      <c r="AX483" s="176"/>
      <c r="AY483" s="176"/>
      <c r="AZ483" s="176"/>
      <c r="BA483" s="176"/>
      <c r="BB483" s="176"/>
      <c r="BC483" s="176"/>
      <c r="BD483" s="176"/>
      <c r="BE483" s="176"/>
      <c r="BF483" s="176"/>
      <c r="BG483" s="176"/>
      <c r="BH483" s="176"/>
      <c r="BI483" s="176"/>
      <c r="BJ483" s="176"/>
      <c r="BK483" s="176"/>
      <c r="BL483" s="176"/>
      <c r="BM483" s="176"/>
      <c r="BN483" s="176"/>
      <c r="BO483" s="176"/>
      <c r="BP483" s="176"/>
      <c r="BQ483" s="176"/>
      <c r="BR483" s="176"/>
      <c r="BS483" s="176"/>
      <c r="BT483" s="176"/>
    </row>
    <row r="484">
      <c r="A484" s="176"/>
      <c r="B484" s="176"/>
      <c r="C484" s="176"/>
      <c r="D484" s="176"/>
      <c r="E484" s="176"/>
      <c r="F484" s="176"/>
      <c r="G484" s="176"/>
      <c r="H484" s="176"/>
      <c r="I484" s="176"/>
      <c r="J484" s="176"/>
      <c r="K484" s="176"/>
      <c r="L484" s="176"/>
      <c r="N484" s="176"/>
      <c r="O484" s="176"/>
      <c r="P484" s="176"/>
      <c r="Q484" s="435"/>
      <c r="R484" s="176"/>
      <c r="S484" s="176"/>
      <c r="T484" s="176"/>
      <c r="U484" s="176"/>
      <c r="V484" s="176"/>
      <c r="W484" s="176"/>
      <c r="X484" s="176"/>
      <c r="Y484" s="176"/>
      <c r="Z484" s="176"/>
      <c r="AA484" s="176"/>
      <c r="AB484" s="176"/>
      <c r="AC484" s="176"/>
      <c r="AD484" s="176"/>
      <c r="AE484" s="176"/>
      <c r="AF484" s="176"/>
      <c r="AG484" s="176"/>
      <c r="AH484" s="176"/>
      <c r="AI484" s="176"/>
      <c r="AJ484" s="176"/>
      <c r="AK484" s="176"/>
      <c r="AL484" s="176"/>
      <c r="AM484" s="176"/>
      <c r="AN484" s="176"/>
      <c r="AO484" s="176"/>
      <c r="AP484" s="176"/>
      <c r="AQ484" s="176"/>
      <c r="AR484" s="176"/>
      <c r="AS484" s="176"/>
      <c r="AT484" s="176"/>
      <c r="AU484" s="176"/>
      <c r="AV484" s="176"/>
      <c r="AW484" s="176"/>
      <c r="AX484" s="176"/>
      <c r="AY484" s="176"/>
      <c r="AZ484" s="176"/>
      <c r="BA484" s="176"/>
      <c r="BB484" s="176"/>
      <c r="BC484" s="176"/>
      <c r="BD484" s="176"/>
      <c r="BE484" s="176"/>
      <c r="BF484" s="176"/>
      <c r="BG484" s="176"/>
      <c r="BH484" s="176"/>
      <c r="BI484" s="176"/>
      <c r="BJ484" s="176"/>
      <c r="BK484" s="176"/>
      <c r="BL484" s="176"/>
      <c r="BM484" s="176"/>
      <c r="BN484" s="176"/>
      <c r="BO484" s="176"/>
      <c r="BP484" s="176"/>
      <c r="BQ484" s="176"/>
      <c r="BR484" s="176"/>
      <c r="BS484" s="176"/>
      <c r="BT484" s="176"/>
    </row>
    <row r="485">
      <c r="A485" s="176"/>
      <c r="B485" s="176"/>
      <c r="C485" s="176"/>
      <c r="D485" s="176"/>
      <c r="E485" s="176"/>
      <c r="F485" s="176"/>
      <c r="G485" s="176"/>
      <c r="H485" s="176"/>
      <c r="I485" s="176"/>
      <c r="J485" s="176"/>
      <c r="K485" s="176"/>
      <c r="L485" s="176"/>
      <c r="N485" s="176"/>
      <c r="O485" s="176"/>
      <c r="P485" s="176"/>
      <c r="Q485" s="435"/>
      <c r="R485" s="176"/>
      <c r="S485" s="176"/>
      <c r="T485" s="176"/>
      <c r="U485" s="176"/>
      <c r="V485" s="176"/>
      <c r="W485" s="176"/>
      <c r="X485" s="176"/>
      <c r="Y485" s="176"/>
      <c r="Z485" s="176"/>
      <c r="AA485" s="176"/>
      <c r="AB485" s="176"/>
      <c r="AC485" s="176"/>
      <c r="AD485" s="176"/>
      <c r="AE485" s="176"/>
      <c r="AF485" s="176"/>
      <c r="AG485" s="176"/>
      <c r="AH485" s="176"/>
      <c r="AI485" s="176"/>
      <c r="AJ485" s="176"/>
      <c r="AK485" s="176"/>
      <c r="AL485" s="176"/>
      <c r="AM485" s="176"/>
      <c r="AN485" s="176"/>
      <c r="AO485" s="176"/>
      <c r="AP485" s="176"/>
      <c r="AQ485" s="176"/>
      <c r="AR485" s="176"/>
      <c r="AS485" s="176"/>
      <c r="AT485" s="176"/>
      <c r="AU485" s="176"/>
      <c r="AV485" s="176"/>
      <c r="AW485" s="176"/>
      <c r="AX485" s="176"/>
      <c r="AY485" s="176"/>
      <c r="AZ485" s="176"/>
      <c r="BA485" s="176"/>
      <c r="BB485" s="176"/>
      <c r="BC485" s="176"/>
      <c r="BD485" s="176"/>
      <c r="BE485" s="176"/>
      <c r="BF485" s="176"/>
      <c r="BG485" s="176"/>
      <c r="BH485" s="176"/>
      <c r="BI485" s="176"/>
      <c r="BJ485" s="176"/>
      <c r="BK485" s="176"/>
      <c r="BL485" s="176"/>
      <c r="BM485" s="176"/>
      <c r="BN485" s="176"/>
      <c r="BO485" s="176"/>
      <c r="BP485" s="176"/>
      <c r="BQ485" s="176"/>
      <c r="BR485" s="176"/>
      <c r="BS485" s="176"/>
      <c r="BT485" s="176"/>
    </row>
    <row r="486">
      <c r="A486" s="176"/>
      <c r="B486" s="176"/>
      <c r="C486" s="176"/>
      <c r="D486" s="176"/>
      <c r="E486" s="176"/>
      <c r="F486" s="176"/>
      <c r="G486" s="176"/>
      <c r="H486" s="176"/>
      <c r="I486" s="176"/>
      <c r="J486" s="176"/>
      <c r="K486" s="176"/>
      <c r="L486" s="176"/>
      <c r="N486" s="176"/>
      <c r="O486" s="176"/>
      <c r="P486" s="176"/>
      <c r="Q486" s="435"/>
      <c r="R486" s="176"/>
      <c r="S486" s="176"/>
      <c r="T486" s="176"/>
      <c r="U486" s="176"/>
      <c r="V486" s="176"/>
      <c r="W486" s="176"/>
      <c r="X486" s="176"/>
      <c r="Y486" s="176"/>
      <c r="Z486" s="176"/>
      <c r="AA486" s="176"/>
      <c r="AB486" s="176"/>
      <c r="AC486" s="176"/>
      <c r="AD486" s="176"/>
      <c r="AE486" s="176"/>
      <c r="AF486" s="176"/>
      <c r="AG486" s="176"/>
      <c r="AH486" s="176"/>
      <c r="AI486" s="176"/>
      <c r="AJ486" s="176"/>
      <c r="AK486" s="176"/>
      <c r="AL486" s="176"/>
      <c r="AM486" s="176"/>
      <c r="AN486" s="176"/>
      <c r="AO486" s="176"/>
      <c r="AP486" s="176"/>
      <c r="AQ486" s="176"/>
      <c r="AR486" s="176"/>
      <c r="AS486" s="176"/>
      <c r="AT486" s="176"/>
      <c r="AU486" s="176"/>
      <c r="AV486" s="176"/>
      <c r="AW486" s="176"/>
      <c r="AX486" s="176"/>
      <c r="AY486" s="176"/>
      <c r="AZ486" s="176"/>
      <c r="BA486" s="176"/>
      <c r="BB486" s="176"/>
      <c r="BC486" s="176"/>
      <c r="BD486" s="176"/>
      <c r="BE486" s="176"/>
      <c r="BF486" s="176"/>
      <c r="BG486" s="176"/>
      <c r="BH486" s="176"/>
      <c r="BI486" s="176"/>
      <c r="BJ486" s="176"/>
      <c r="BK486" s="176"/>
      <c r="BL486" s="176"/>
      <c r="BM486" s="176"/>
      <c r="BN486" s="176"/>
      <c r="BO486" s="176"/>
      <c r="BP486" s="176"/>
      <c r="BQ486" s="176"/>
      <c r="BR486" s="176"/>
      <c r="BS486" s="176"/>
      <c r="BT486" s="176"/>
    </row>
    <row r="487">
      <c r="A487" s="176"/>
      <c r="B487" s="176"/>
      <c r="C487" s="176"/>
      <c r="D487" s="176"/>
      <c r="E487" s="176"/>
      <c r="F487" s="176"/>
      <c r="G487" s="176"/>
      <c r="H487" s="176"/>
      <c r="I487" s="176"/>
      <c r="J487" s="176"/>
      <c r="K487" s="176"/>
      <c r="L487" s="176"/>
      <c r="N487" s="176"/>
      <c r="O487" s="176"/>
      <c r="P487" s="176"/>
      <c r="Q487" s="435"/>
      <c r="R487" s="176"/>
      <c r="S487" s="176"/>
      <c r="T487" s="176"/>
      <c r="U487" s="176"/>
      <c r="V487" s="176"/>
      <c r="W487" s="176"/>
      <c r="X487" s="176"/>
      <c r="Y487" s="176"/>
      <c r="Z487" s="176"/>
      <c r="AA487" s="176"/>
      <c r="AB487" s="176"/>
      <c r="AC487" s="176"/>
      <c r="AD487" s="176"/>
      <c r="AE487" s="176"/>
      <c r="AF487" s="176"/>
      <c r="AG487" s="176"/>
      <c r="AH487" s="176"/>
      <c r="AI487" s="176"/>
      <c r="AJ487" s="176"/>
      <c r="AK487" s="176"/>
      <c r="AL487" s="176"/>
      <c r="AM487" s="176"/>
      <c r="AN487" s="176"/>
      <c r="AO487" s="176"/>
      <c r="AP487" s="176"/>
      <c r="AQ487" s="176"/>
      <c r="AR487" s="176"/>
      <c r="AS487" s="176"/>
      <c r="AT487" s="176"/>
      <c r="AU487" s="176"/>
      <c r="AV487" s="176"/>
      <c r="AW487" s="176"/>
      <c r="AX487" s="176"/>
      <c r="AY487" s="176"/>
      <c r="AZ487" s="176"/>
      <c r="BA487" s="176"/>
      <c r="BB487" s="176"/>
      <c r="BC487" s="176"/>
      <c r="BD487" s="176"/>
      <c r="BE487" s="176"/>
      <c r="BF487" s="176"/>
      <c r="BG487" s="176"/>
      <c r="BH487" s="176"/>
      <c r="BI487" s="176"/>
      <c r="BJ487" s="176"/>
      <c r="BK487" s="176"/>
      <c r="BL487" s="176"/>
      <c r="BM487" s="176"/>
      <c r="BN487" s="176"/>
      <c r="BO487" s="176"/>
      <c r="BP487" s="176"/>
      <c r="BQ487" s="176"/>
      <c r="BR487" s="176"/>
      <c r="BS487" s="176"/>
      <c r="BT487" s="176"/>
    </row>
    <row r="488">
      <c r="A488" s="176"/>
      <c r="B488" s="176"/>
      <c r="C488" s="176"/>
      <c r="D488" s="176"/>
      <c r="E488" s="176"/>
      <c r="F488" s="176"/>
      <c r="G488" s="176"/>
      <c r="H488" s="176"/>
      <c r="I488" s="176"/>
      <c r="J488" s="176"/>
      <c r="K488" s="176"/>
      <c r="L488" s="176"/>
      <c r="N488" s="176"/>
      <c r="O488" s="176"/>
      <c r="P488" s="176"/>
      <c r="Q488" s="435"/>
      <c r="R488" s="176"/>
      <c r="S488" s="176"/>
      <c r="T488" s="176"/>
      <c r="U488" s="176"/>
      <c r="V488" s="176"/>
      <c r="W488" s="176"/>
      <c r="X488" s="176"/>
      <c r="Y488" s="176"/>
      <c r="Z488" s="176"/>
      <c r="AA488" s="176"/>
      <c r="AB488" s="176"/>
      <c r="AC488" s="176"/>
      <c r="AD488" s="176"/>
      <c r="AE488" s="176"/>
      <c r="AF488" s="176"/>
      <c r="AG488" s="176"/>
      <c r="AH488" s="176"/>
      <c r="AI488" s="176"/>
      <c r="AJ488" s="176"/>
      <c r="AK488" s="176"/>
      <c r="AL488" s="176"/>
      <c r="AM488" s="176"/>
      <c r="AN488" s="176"/>
      <c r="AO488" s="176"/>
      <c r="AP488" s="176"/>
      <c r="AQ488" s="176"/>
      <c r="AR488" s="176"/>
      <c r="AS488" s="176"/>
      <c r="AT488" s="176"/>
      <c r="AU488" s="176"/>
      <c r="AV488" s="176"/>
      <c r="AW488" s="176"/>
      <c r="AX488" s="176"/>
      <c r="AY488" s="176"/>
      <c r="AZ488" s="176"/>
      <c r="BA488" s="176"/>
      <c r="BB488" s="176"/>
      <c r="BC488" s="176"/>
      <c r="BD488" s="176"/>
      <c r="BE488" s="176"/>
      <c r="BF488" s="176"/>
      <c r="BG488" s="176"/>
      <c r="BH488" s="176"/>
      <c r="BI488" s="176"/>
      <c r="BJ488" s="176"/>
      <c r="BK488" s="176"/>
      <c r="BL488" s="176"/>
      <c r="BM488" s="176"/>
      <c r="BN488" s="176"/>
      <c r="BO488" s="176"/>
      <c r="BP488" s="176"/>
      <c r="BQ488" s="176"/>
      <c r="BR488" s="176"/>
      <c r="BS488" s="176"/>
      <c r="BT488" s="176"/>
    </row>
    <row r="489">
      <c r="A489" s="176"/>
      <c r="B489" s="176"/>
      <c r="C489" s="176"/>
      <c r="D489" s="176"/>
      <c r="E489" s="176"/>
      <c r="F489" s="176"/>
      <c r="G489" s="176"/>
      <c r="H489" s="176"/>
      <c r="I489" s="176"/>
      <c r="J489" s="176"/>
      <c r="K489" s="176"/>
      <c r="L489" s="176"/>
      <c r="N489" s="176"/>
      <c r="O489" s="176"/>
      <c r="P489" s="176"/>
      <c r="Q489" s="435"/>
      <c r="R489" s="176"/>
      <c r="S489" s="176"/>
      <c r="T489" s="176"/>
      <c r="U489" s="176"/>
      <c r="V489" s="176"/>
      <c r="W489" s="176"/>
      <c r="X489" s="176"/>
      <c r="Y489" s="176"/>
      <c r="Z489" s="176"/>
      <c r="AA489" s="176"/>
      <c r="AB489" s="176"/>
      <c r="AC489" s="176"/>
      <c r="AD489" s="176"/>
      <c r="AE489" s="176"/>
      <c r="AF489" s="176"/>
      <c r="AG489" s="176"/>
      <c r="AH489" s="176"/>
      <c r="AI489" s="176"/>
      <c r="AJ489" s="176"/>
      <c r="AK489" s="176"/>
      <c r="AL489" s="176"/>
      <c r="AM489" s="176"/>
      <c r="AN489" s="176"/>
      <c r="AO489" s="176"/>
      <c r="AP489" s="176"/>
      <c r="AQ489" s="176"/>
      <c r="AR489" s="176"/>
      <c r="AS489" s="176"/>
      <c r="AT489" s="176"/>
      <c r="AU489" s="176"/>
      <c r="AV489" s="176"/>
      <c r="AW489" s="176"/>
      <c r="AX489" s="176"/>
      <c r="AY489" s="176"/>
      <c r="AZ489" s="176"/>
      <c r="BA489" s="176"/>
      <c r="BB489" s="176"/>
      <c r="BC489" s="176"/>
      <c r="BD489" s="176"/>
      <c r="BE489" s="176"/>
      <c r="BF489" s="176"/>
      <c r="BG489" s="176"/>
      <c r="BH489" s="176"/>
      <c r="BI489" s="176"/>
      <c r="BJ489" s="176"/>
      <c r="BK489" s="176"/>
      <c r="BL489" s="176"/>
      <c r="BM489" s="176"/>
      <c r="BN489" s="176"/>
      <c r="BO489" s="176"/>
      <c r="BP489" s="176"/>
      <c r="BQ489" s="176"/>
      <c r="BR489" s="176"/>
      <c r="BS489" s="176"/>
      <c r="BT489" s="176"/>
    </row>
    <row r="490">
      <c r="A490" s="176"/>
      <c r="B490" s="176"/>
      <c r="C490" s="176"/>
      <c r="D490" s="176"/>
      <c r="E490" s="176"/>
      <c r="F490" s="176"/>
      <c r="G490" s="176"/>
      <c r="H490" s="176"/>
      <c r="I490" s="176"/>
      <c r="J490" s="176"/>
      <c r="K490" s="176"/>
      <c r="L490" s="176"/>
      <c r="N490" s="176"/>
      <c r="O490" s="176"/>
      <c r="P490" s="176"/>
      <c r="Q490" s="435"/>
      <c r="R490" s="176"/>
      <c r="S490" s="176"/>
      <c r="T490" s="176"/>
      <c r="U490" s="176"/>
      <c r="V490" s="176"/>
      <c r="W490" s="176"/>
      <c r="X490" s="176"/>
      <c r="Y490" s="176"/>
      <c r="Z490" s="176"/>
      <c r="AA490" s="176"/>
      <c r="AB490" s="176"/>
      <c r="AC490" s="176"/>
      <c r="AD490" s="176"/>
      <c r="AE490" s="176"/>
      <c r="AF490" s="176"/>
      <c r="AG490" s="176"/>
      <c r="AH490" s="176"/>
      <c r="AI490" s="176"/>
      <c r="AJ490" s="176"/>
      <c r="AK490" s="176"/>
      <c r="AL490" s="176"/>
      <c r="AM490" s="176"/>
      <c r="AN490" s="176"/>
      <c r="AO490" s="176"/>
      <c r="AP490" s="176"/>
      <c r="AQ490" s="176"/>
      <c r="AR490" s="176"/>
      <c r="AS490" s="176"/>
      <c r="AT490" s="176"/>
      <c r="AU490" s="176"/>
      <c r="AV490" s="176"/>
      <c r="AW490" s="176"/>
      <c r="AX490" s="176"/>
      <c r="AY490" s="176"/>
      <c r="AZ490" s="176"/>
      <c r="BA490" s="176"/>
      <c r="BB490" s="176"/>
      <c r="BC490" s="176"/>
      <c r="BD490" s="176"/>
      <c r="BE490" s="176"/>
      <c r="BF490" s="176"/>
      <c r="BG490" s="176"/>
      <c r="BH490" s="176"/>
      <c r="BI490" s="176"/>
      <c r="BJ490" s="176"/>
      <c r="BK490" s="176"/>
      <c r="BL490" s="176"/>
      <c r="BM490" s="176"/>
      <c r="BN490" s="176"/>
      <c r="BO490" s="176"/>
      <c r="BP490" s="176"/>
      <c r="BQ490" s="176"/>
      <c r="BR490" s="176"/>
      <c r="BS490" s="176"/>
      <c r="BT490" s="176"/>
    </row>
    <row r="491">
      <c r="A491" s="176"/>
      <c r="B491" s="176"/>
      <c r="C491" s="176"/>
      <c r="D491" s="176"/>
      <c r="E491" s="176"/>
      <c r="F491" s="176"/>
      <c r="G491" s="176"/>
      <c r="H491" s="176"/>
      <c r="I491" s="176"/>
      <c r="J491" s="176"/>
      <c r="K491" s="176"/>
      <c r="L491" s="176"/>
      <c r="N491" s="176"/>
      <c r="O491" s="176"/>
      <c r="P491" s="176"/>
      <c r="Q491" s="435"/>
      <c r="R491" s="176"/>
      <c r="S491" s="176"/>
      <c r="T491" s="176"/>
      <c r="U491" s="176"/>
      <c r="V491" s="176"/>
      <c r="W491" s="176"/>
      <c r="X491" s="176"/>
      <c r="Y491" s="176"/>
      <c r="Z491" s="176"/>
      <c r="AA491" s="176"/>
      <c r="AB491" s="176"/>
      <c r="AC491" s="176"/>
      <c r="AD491" s="176"/>
      <c r="AE491" s="176"/>
      <c r="AF491" s="176"/>
      <c r="AG491" s="176"/>
      <c r="AH491" s="176"/>
      <c r="AI491" s="176"/>
      <c r="AJ491" s="176"/>
      <c r="AK491" s="176"/>
      <c r="AL491" s="176"/>
      <c r="AM491" s="176"/>
      <c r="AN491" s="176"/>
      <c r="AO491" s="176"/>
      <c r="AP491" s="176"/>
      <c r="AQ491" s="176"/>
      <c r="AR491" s="176"/>
      <c r="AS491" s="176"/>
      <c r="AT491" s="176"/>
      <c r="AU491" s="176"/>
      <c r="AV491" s="176"/>
      <c r="AW491" s="176"/>
      <c r="AX491" s="176"/>
      <c r="AY491" s="176"/>
      <c r="AZ491" s="176"/>
      <c r="BA491" s="176"/>
      <c r="BB491" s="176"/>
      <c r="BC491" s="176"/>
      <c r="BD491" s="176"/>
      <c r="BE491" s="176"/>
      <c r="BF491" s="176"/>
      <c r="BG491" s="176"/>
      <c r="BH491" s="176"/>
      <c r="BI491" s="176"/>
      <c r="BJ491" s="176"/>
      <c r="BK491" s="176"/>
      <c r="BL491" s="176"/>
      <c r="BM491" s="176"/>
      <c r="BN491" s="176"/>
      <c r="BO491" s="176"/>
      <c r="BP491" s="176"/>
      <c r="BQ491" s="176"/>
      <c r="BR491" s="176"/>
      <c r="BS491" s="176"/>
      <c r="BT491" s="176"/>
    </row>
    <row r="492">
      <c r="A492" s="176"/>
      <c r="B492" s="176"/>
      <c r="C492" s="176"/>
      <c r="D492" s="176"/>
      <c r="E492" s="176"/>
      <c r="F492" s="176"/>
      <c r="G492" s="176"/>
      <c r="H492" s="176"/>
      <c r="I492" s="176"/>
      <c r="J492" s="176"/>
      <c r="K492" s="176"/>
      <c r="L492" s="176"/>
      <c r="N492" s="176"/>
      <c r="O492" s="176"/>
      <c r="P492" s="176"/>
      <c r="Q492" s="435"/>
      <c r="R492" s="176"/>
      <c r="S492" s="176"/>
      <c r="T492" s="176"/>
      <c r="U492" s="176"/>
      <c r="V492" s="176"/>
      <c r="W492" s="176"/>
      <c r="X492" s="176"/>
      <c r="Y492" s="176"/>
      <c r="Z492" s="176"/>
      <c r="AA492" s="176"/>
      <c r="AB492" s="176"/>
      <c r="AC492" s="176"/>
      <c r="AD492" s="176"/>
      <c r="AE492" s="176"/>
      <c r="AF492" s="176"/>
      <c r="AG492" s="176"/>
      <c r="AH492" s="176"/>
      <c r="AI492" s="176"/>
      <c r="AJ492" s="176"/>
      <c r="AK492" s="176"/>
      <c r="AL492" s="176"/>
      <c r="AM492" s="176"/>
      <c r="AN492" s="176"/>
      <c r="AO492" s="176"/>
      <c r="AP492" s="176"/>
      <c r="AQ492" s="176"/>
      <c r="AR492" s="176"/>
      <c r="AS492" s="176"/>
      <c r="AT492" s="176"/>
      <c r="AU492" s="176"/>
      <c r="AV492" s="176"/>
      <c r="AW492" s="176"/>
      <c r="AX492" s="176"/>
      <c r="AY492" s="176"/>
      <c r="AZ492" s="176"/>
      <c r="BA492" s="176"/>
      <c r="BB492" s="176"/>
      <c r="BC492" s="176"/>
      <c r="BD492" s="176"/>
      <c r="BE492" s="176"/>
      <c r="BF492" s="176"/>
      <c r="BG492" s="176"/>
      <c r="BH492" s="176"/>
      <c r="BI492" s="176"/>
      <c r="BJ492" s="176"/>
      <c r="BK492" s="176"/>
      <c r="BL492" s="176"/>
      <c r="BM492" s="176"/>
      <c r="BN492" s="176"/>
      <c r="BO492" s="176"/>
      <c r="BP492" s="176"/>
      <c r="BQ492" s="176"/>
      <c r="BR492" s="176"/>
      <c r="BS492" s="176"/>
      <c r="BT492" s="176"/>
    </row>
    <row r="493">
      <c r="A493" s="176"/>
      <c r="B493" s="176"/>
      <c r="C493" s="176"/>
      <c r="D493" s="176"/>
      <c r="E493" s="176"/>
      <c r="F493" s="176"/>
      <c r="G493" s="176"/>
      <c r="H493" s="176"/>
      <c r="I493" s="176"/>
      <c r="J493" s="176"/>
      <c r="K493" s="176"/>
      <c r="L493" s="176"/>
      <c r="N493" s="176"/>
      <c r="O493" s="176"/>
      <c r="P493" s="176"/>
      <c r="Q493" s="435"/>
      <c r="R493" s="176"/>
      <c r="S493" s="176"/>
      <c r="T493" s="176"/>
      <c r="U493" s="176"/>
      <c r="V493" s="176"/>
      <c r="W493" s="176"/>
      <c r="X493" s="176"/>
      <c r="Y493" s="176"/>
      <c r="Z493" s="176"/>
      <c r="AA493" s="176"/>
      <c r="AB493" s="176"/>
      <c r="AC493" s="176"/>
      <c r="AD493" s="176"/>
      <c r="AE493" s="176"/>
      <c r="AF493" s="176"/>
      <c r="AG493" s="176"/>
      <c r="AH493" s="176"/>
      <c r="AI493" s="176"/>
      <c r="AJ493" s="176"/>
      <c r="AK493" s="176"/>
      <c r="AL493" s="176"/>
      <c r="AM493" s="176"/>
      <c r="AN493" s="176"/>
      <c r="AO493" s="176"/>
      <c r="AP493" s="176"/>
      <c r="AQ493" s="176"/>
      <c r="AR493" s="176"/>
      <c r="AS493" s="176"/>
      <c r="AT493" s="176"/>
      <c r="AU493" s="176"/>
      <c r="AV493" s="176"/>
      <c r="AW493" s="176"/>
      <c r="AX493" s="176"/>
      <c r="AY493" s="176"/>
      <c r="AZ493" s="176"/>
      <c r="BA493" s="176"/>
      <c r="BB493" s="176"/>
      <c r="BC493" s="176"/>
      <c r="BD493" s="176"/>
      <c r="BE493" s="176"/>
      <c r="BF493" s="176"/>
      <c r="BG493" s="176"/>
      <c r="BH493" s="176"/>
      <c r="BI493" s="176"/>
      <c r="BJ493" s="176"/>
      <c r="BK493" s="176"/>
      <c r="BL493" s="176"/>
      <c r="BM493" s="176"/>
      <c r="BN493" s="176"/>
      <c r="BO493" s="176"/>
      <c r="BP493" s="176"/>
      <c r="BQ493" s="176"/>
      <c r="BR493" s="176"/>
      <c r="BS493" s="176"/>
      <c r="BT493" s="176"/>
    </row>
    <row r="494">
      <c r="A494" s="176"/>
      <c r="B494" s="176"/>
      <c r="C494" s="176"/>
      <c r="D494" s="176"/>
      <c r="E494" s="176"/>
      <c r="F494" s="176"/>
      <c r="G494" s="176"/>
      <c r="H494" s="176"/>
      <c r="I494" s="176"/>
      <c r="J494" s="176"/>
      <c r="K494" s="176"/>
      <c r="L494" s="176"/>
      <c r="N494" s="176"/>
      <c r="O494" s="176"/>
      <c r="P494" s="176"/>
      <c r="Q494" s="435"/>
      <c r="R494" s="176"/>
      <c r="S494" s="176"/>
      <c r="T494" s="176"/>
      <c r="U494" s="176"/>
      <c r="V494" s="176"/>
      <c r="W494" s="176"/>
      <c r="X494" s="176"/>
      <c r="Y494" s="176"/>
      <c r="Z494" s="176"/>
      <c r="AA494" s="176"/>
      <c r="AB494" s="176"/>
      <c r="AC494" s="176"/>
      <c r="AD494" s="176"/>
      <c r="AE494" s="176"/>
      <c r="AF494" s="176"/>
      <c r="AG494" s="176"/>
      <c r="AH494" s="176"/>
      <c r="AI494" s="176"/>
      <c r="AJ494" s="176"/>
      <c r="AK494" s="176"/>
      <c r="AL494" s="176"/>
      <c r="AM494" s="176"/>
      <c r="AN494" s="176"/>
      <c r="AO494" s="176"/>
      <c r="AP494" s="176"/>
      <c r="AQ494" s="176"/>
      <c r="AR494" s="176"/>
      <c r="AS494" s="176"/>
      <c r="AT494" s="176"/>
      <c r="AU494" s="176"/>
      <c r="AV494" s="176"/>
      <c r="AW494" s="176"/>
      <c r="AX494" s="176"/>
      <c r="AY494" s="176"/>
      <c r="AZ494" s="176"/>
      <c r="BA494" s="176"/>
      <c r="BB494" s="176"/>
      <c r="BC494" s="176"/>
      <c r="BD494" s="176"/>
      <c r="BE494" s="176"/>
      <c r="BF494" s="176"/>
      <c r="BG494" s="176"/>
      <c r="BH494" s="176"/>
      <c r="BI494" s="176"/>
      <c r="BJ494" s="176"/>
      <c r="BK494" s="176"/>
      <c r="BL494" s="176"/>
      <c r="BM494" s="176"/>
      <c r="BN494" s="176"/>
      <c r="BO494" s="176"/>
      <c r="BP494" s="176"/>
      <c r="BQ494" s="176"/>
      <c r="BR494" s="176"/>
      <c r="BS494" s="176"/>
      <c r="BT494" s="176"/>
    </row>
    <row r="495">
      <c r="A495" s="176"/>
      <c r="B495" s="176"/>
      <c r="C495" s="176"/>
      <c r="D495" s="176"/>
      <c r="E495" s="176"/>
      <c r="F495" s="176"/>
      <c r="G495" s="176"/>
      <c r="H495" s="176"/>
      <c r="I495" s="176"/>
      <c r="J495" s="176"/>
      <c r="K495" s="176"/>
      <c r="L495" s="176"/>
      <c r="N495" s="176"/>
      <c r="O495" s="176"/>
      <c r="P495" s="176"/>
      <c r="Q495" s="435"/>
      <c r="R495" s="176"/>
      <c r="S495" s="176"/>
      <c r="T495" s="176"/>
      <c r="U495" s="176"/>
      <c r="V495" s="176"/>
      <c r="W495" s="176"/>
      <c r="X495" s="176"/>
      <c r="Y495" s="176"/>
      <c r="Z495" s="176"/>
      <c r="AA495" s="176"/>
      <c r="AB495" s="176"/>
      <c r="AC495" s="176"/>
      <c r="AD495" s="176"/>
      <c r="AE495" s="176"/>
      <c r="AF495" s="176"/>
      <c r="AG495" s="176"/>
      <c r="AH495" s="176"/>
      <c r="AI495" s="176"/>
      <c r="AJ495" s="176"/>
      <c r="AK495" s="176"/>
      <c r="AL495" s="176"/>
      <c r="AM495" s="176"/>
      <c r="AN495" s="176"/>
      <c r="AO495" s="176"/>
      <c r="AP495" s="176"/>
      <c r="AQ495" s="176"/>
      <c r="AR495" s="176"/>
      <c r="AS495" s="176"/>
      <c r="AT495" s="176"/>
      <c r="AU495" s="176"/>
      <c r="AV495" s="176"/>
      <c r="AW495" s="176"/>
      <c r="AX495" s="176"/>
      <c r="AY495" s="176"/>
      <c r="AZ495" s="176"/>
      <c r="BA495" s="176"/>
      <c r="BB495" s="176"/>
      <c r="BC495" s="176"/>
      <c r="BD495" s="176"/>
      <c r="BE495" s="176"/>
      <c r="BF495" s="176"/>
      <c r="BG495" s="176"/>
      <c r="BH495" s="176"/>
      <c r="BI495" s="176"/>
      <c r="BJ495" s="176"/>
      <c r="BK495" s="176"/>
      <c r="BL495" s="176"/>
      <c r="BM495" s="176"/>
      <c r="BN495" s="176"/>
      <c r="BO495" s="176"/>
      <c r="BP495" s="176"/>
      <c r="BQ495" s="176"/>
      <c r="BR495" s="176"/>
      <c r="BS495" s="176"/>
      <c r="BT495" s="176"/>
    </row>
    <row r="496">
      <c r="A496" s="176"/>
      <c r="B496" s="176"/>
      <c r="C496" s="176"/>
      <c r="D496" s="176"/>
      <c r="E496" s="176"/>
      <c r="F496" s="176"/>
      <c r="G496" s="176"/>
      <c r="H496" s="176"/>
      <c r="I496" s="176"/>
      <c r="J496" s="176"/>
      <c r="K496" s="176"/>
      <c r="L496" s="176"/>
      <c r="N496" s="176"/>
      <c r="O496" s="176"/>
      <c r="P496" s="176"/>
      <c r="Q496" s="435"/>
      <c r="R496" s="176"/>
      <c r="S496" s="176"/>
      <c r="T496" s="176"/>
      <c r="U496" s="176"/>
      <c r="V496" s="176"/>
      <c r="W496" s="176"/>
      <c r="X496" s="176"/>
      <c r="Y496" s="176"/>
      <c r="Z496" s="176"/>
      <c r="AA496" s="176"/>
      <c r="AB496" s="176"/>
      <c r="AC496" s="176"/>
      <c r="AD496" s="176"/>
      <c r="AE496" s="176"/>
      <c r="AF496" s="176"/>
      <c r="AG496" s="176"/>
      <c r="AH496" s="176"/>
      <c r="AI496" s="176"/>
      <c r="AJ496" s="176"/>
      <c r="AK496" s="176"/>
      <c r="AL496" s="176"/>
      <c r="AM496" s="176"/>
      <c r="AN496" s="176"/>
      <c r="AO496" s="176"/>
      <c r="AP496" s="176"/>
      <c r="AQ496" s="176"/>
      <c r="AR496" s="176"/>
      <c r="AS496" s="176"/>
      <c r="AT496" s="176"/>
      <c r="AU496" s="176"/>
      <c r="AV496" s="176"/>
      <c r="AW496" s="176"/>
      <c r="AX496" s="176"/>
      <c r="AY496" s="176"/>
      <c r="AZ496" s="176"/>
      <c r="BA496" s="176"/>
      <c r="BB496" s="176"/>
      <c r="BC496" s="176"/>
      <c r="BD496" s="176"/>
      <c r="BE496" s="176"/>
      <c r="BF496" s="176"/>
      <c r="BG496" s="176"/>
      <c r="BH496" s="176"/>
      <c r="BI496" s="176"/>
      <c r="BJ496" s="176"/>
      <c r="BK496" s="176"/>
      <c r="BL496" s="176"/>
      <c r="BM496" s="176"/>
      <c r="BN496" s="176"/>
      <c r="BO496" s="176"/>
      <c r="BP496" s="176"/>
      <c r="BQ496" s="176"/>
      <c r="BR496" s="176"/>
      <c r="BS496" s="176"/>
      <c r="BT496" s="176"/>
    </row>
    <row r="497">
      <c r="A497" s="176"/>
      <c r="B497" s="176"/>
      <c r="C497" s="176"/>
      <c r="D497" s="176"/>
      <c r="E497" s="176"/>
      <c r="F497" s="176"/>
      <c r="G497" s="176"/>
      <c r="H497" s="176"/>
      <c r="I497" s="176"/>
      <c r="J497" s="176"/>
      <c r="K497" s="176"/>
      <c r="L497" s="176"/>
      <c r="N497" s="176"/>
      <c r="O497" s="176"/>
      <c r="P497" s="176"/>
      <c r="Q497" s="435"/>
      <c r="R497" s="176"/>
      <c r="S497" s="176"/>
      <c r="T497" s="176"/>
      <c r="U497" s="176"/>
      <c r="V497" s="176"/>
      <c r="W497" s="176"/>
      <c r="X497" s="176"/>
      <c r="Y497" s="176"/>
      <c r="Z497" s="176"/>
      <c r="AA497" s="176"/>
      <c r="AB497" s="176"/>
      <c r="AC497" s="176"/>
      <c r="AD497" s="176"/>
      <c r="AE497" s="176"/>
      <c r="AF497" s="176"/>
      <c r="AG497" s="176"/>
      <c r="AH497" s="176"/>
      <c r="AI497" s="176"/>
      <c r="AJ497" s="176"/>
      <c r="AK497" s="176"/>
      <c r="AL497" s="176"/>
      <c r="AM497" s="176"/>
      <c r="AN497" s="176"/>
      <c r="AO497" s="176"/>
      <c r="AP497" s="176"/>
      <c r="AQ497" s="176"/>
      <c r="AR497" s="176"/>
      <c r="AS497" s="176"/>
      <c r="AT497" s="176"/>
      <c r="AU497" s="176"/>
      <c r="AV497" s="176"/>
      <c r="AW497" s="176"/>
      <c r="AX497" s="176"/>
      <c r="AY497" s="176"/>
      <c r="AZ497" s="176"/>
      <c r="BA497" s="176"/>
      <c r="BB497" s="176"/>
      <c r="BC497" s="176"/>
      <c r="BD497" s="176"/>
      <c r="BE497" s="176"/>
      <c r="BF497" s="176"/>
      <c r="BG497" s="176"/>
      <c r="BH497" s="176"/>
      <c r="BI497" s="176"/>
      <c r="BJ497" s="176"/>
      <c r="BK497" s="176"/>
      <c r="BL497" s="176"/>
      <c r="BM497" s="176"/>
      <c r="BN497" s="176"/>
      <c r="BO497" s="176"/>
      <c r="BP497" s="176"/>
      <c r="BQ497" s="176"/>
      <c r="BR497" s="176"/>
      <c r="BS497" s="176"/>
      <c r="BT497" s="176"/>
    </row>
    <row r="498">
      <c r="A498" s="176"/>
      <c r="B498" s="176"/>
      <c r="C498" s="176"/>
      <c r="D498" s="176"/>
      <c r="E498" s="176"/>
      <c r="F498" s="176"/>
      <c r="G498" s="176"/>
      <c r="H498" s="176"/>
      <c r="I498" s="176"/>
      <c r="J498" s="176"/>
      <c r="K498" s="176"/>
      <c r="L498" s="176"/>
      <c r="N498" s="176"/>
      <c r="O498" s="176"/>
      <c r="P498" s="176"/>
      <c r="Q498" s="435"/>
      <c r="R498" s="176"/>
      <c r="S498" s="176"/>
      <c r="T498" s="176"/>
      <c r="U498" s="176"/>
      <c r="V498" s="176"/>
      <c r="W498" s="176"/>
      <c r="X498" s="176"/>
      <c r="Y498" s="176"/>
      <c r="Z498" s="176"/>
      <c r="AA498" s="176"/>
      <c r="AB498" s="176"/>
      <c r="AC498" s="176"/>
      <c r="AD498" s="176"/>
      <c r="AE498" s="176"/>
      <c r="AF498" s="176"/>
      <c r="AG498" s="176"/>
      <c r="AH498" s="176"/>
      <c r="AI498" s="176"/>
      <c r="AJ498" s="176"/>
      <c r="AK498" s="176"/>
      <c r="AL498" s="176"/>
      <c r="AM498" s="176"/>
      <c r="AN498" s="176"/>
      <c r="AO498" s="176"/>
      <c r="AP498" s="176"/>
      <c r="AQ498" s="176"/>
      <c r="AR498" s="176"/>
      <c r="AS498" s="176"/>
      <c r="AT498" s="176"/>
      <c r="AU498" s="176"/>
      <c r="AV498" s="176"/>
      <c r="AW498" s="176"/>
      <c r="AX498" s="176"/>
      <c r="AY498" s="176"/>
      <c r="AZ498" s="176"/>
      <c r="BA498" s="176"/>
      <c r="BB498" s="176"/>
      <c r="BC498" s="176"/>
      <c r="BD498" s="176"/>
      <c r="BE498" s="176"/>
      <c r="BF498" s="176"/>
      <c r="BG498" s="176"/>
      <c r="BH498" s="176"/>
      <c r="BI498" s="176"/>
      <c r="BJ498" s="176"/>
      <c r="BK498" s="176"/>
      <c r="BL498" s="176"/>
      <c r="BM498" s="176"/>
      <c r="BN498" s="176"/>
      <c r="BO498" s="176"/>
      <c r="BP498" s="176"/>
      <c r="BQ498" s="176"/>
      <c r="BR498" s="176"/>
      <c r="BS498" s="176"/>
      <c r="BT498" s="176"/>
    </row>
    <row r="499">
      <c r="A499" s="176"/>
      <c r="B499" s="176"/>
      <c r="C499" s="176"/>
      <c r="D499" s="176"/>
      <c r="E499" s="176"/>
      <c r="F499" s="176"/>
      <c r="G499" s="176"/>
      <c r="H499" s="176"/>
      <c r="I499" s="176"/>
      <c r="J499" s="176"/>
      <c r="K499" s="176"/>
      <c r="L499" s="176"/>
      <c r="N499" s="176"/>
      <c r="O499" s="176"/>
      <c r="P499" s="176"/>
      <c r="Q499" s="435"/>
      <c r="R499" s="176"/>
      <c r="S499" s="176"/>
      <c r="T499" s="176"/>
      <c r="U499" s="176"/>
      <c r="V499" s="176"/>
      <c r="W499" s="176"/>
      <c r="X499" s="176"/>
      <c r="Y499" s="176"/>
      <c r="Z499" s="176"/>
      <c r="AA499" s="176"/>
      <c r="AB499" s="176"/>
      <c r="AC499" s="176"/>
      <c r="AD499" s="176"/>
      <c r="AE499" s="176"/>
      <c r="AF499" s="176"/>
      <c r="AG499" s="176"/>
      <c r="AH499" s="176"/>
      <c r="AI499" s="176"/>
      <c r="AJ499" s="176"/>
      <c r="AK499" s="176"/>
      <c r="AL499" s="176"/>
      <c r="AM499" s="176"/>
      <c r="AN499" s="176"/>
      <c r="AO499" s="176"/>
      <c r="AP499" s="176"/>
      <c r="AQ499" s="176"/>
      <c r="AR499" s="176"/>
      <c r="AS499" s="176"/>
      <c r="AT499" s="176"/>
      <c r="AU499" s="176"/>
      <c r="AV499" s="176"/>
      <c r="AW499" s="176"/>
      <c r="AX499" s="176"/>
      <c r="AY499" s="176"/>
      <c r="AZ499" s="176"/>
      <c r="BA499" s="176"/>
      <c r="BB499" s="176"/>
      <c r="BC499" s="176"/>
      <c r="BD499" s="176"/>
      <c r="BE499" s="176"/>
      <c r="BF499" s="176"/>
      <c r="BG499" s="176"/>
      <c r="BH499" s="176"/>
      <c r="BI499" s="176"/>
      <c r="BJ499" s="176"/>
      <c r="BK499" s="176"/>
      <c r="BL499" s="176"/>
      <c r="BM499" s="176"/>
      <c r="BN499" s="176"/>
      <c r="BO499" s="176"/>
      <c r="BP499" s="176"/>
      <c r="BQ499" s="176"/>
      <c r="BR499" s="176"/>
      <c r="BS499" s="176"/>
      <c r="BT499" s="176"/>
    </row>
    <row r="500">
      <c r="A500" s="176"/>
      <c r="B500" s="176"/>
      <c r="C500" s="176"/>
      <c r="D500" s="176"/>
      <c r="E500" s="176"/>
      <c r="F500" s="176"/>
      <c r="G500" s="176"/>
      <c r="H500" s="176"/>
      <c r="I500" s="176"/>
      <c r="J500" s="176"/>
      <c r="K500" s="176"/>
      <c r="L500" s="176"/>
      <c r="N500" s="176"/>
      <c r="O500" s="176"/>
      <c r="P500" s="176"/>
      <c r="Q500" s="435"/>
      <c r="R500" s="176"/>
      <c r="S500" s="176"/>
      <c r="T500" s="176"/>
      <c r="U500" s="176"/>
      <c r="V500" s="176"/>
      <c r="W500" s="176"/>
      <c r="X500" s="176"/>
      <c r="Y500" s="176"/>
      <c r="Z500" s="176"/>
      <c r="AA500" s="176"/>
      <c r="AB500" s="176"/>
      <c r="AC500" s="176"/>
      <c r="AD500" s="176"/>
      <c r="AE500" s="176"/>
      <c r="AF500" s="176"/>
      <c r="AG500" s="176"/>
      <c r="AH500" s="176"/>
      <c r="AI500" s="176"/>
      <c r="AJ500" s="176"/>
      <c r="AK500" s="176"/>
      <c r="AL500" s="176"/>
      <c r="AM500" s="176"/>
      <c r="AN500" s="176"/>
      <c r="AO500" s="176"/>
      <c r="AP500" s="176"/>
      <c r="AQ500" s="176"/>
      <c r="AR500" s="176"/>
      <c r="AS500" s="176"/>
      <c r="AT500" s="176"/>
      <c r="AU500" s="176"/>
      <c r="AV500" s="176"/>
      <c r="AW500" s="176"/>
      <c r="AX500" s="176"/>
      <c r="AY500" s="176"/>
      <c r="AZ500" s="176"/>
      <c r="BA500" s="176"/>
      <c r="BB500" s="176"/>
      <c r="BC500" s="176"/>
      <c r="BD500" s="176"/>
      <c r="BE500" s="176"/>
      <c r="BF500" s="176"/>
      <c r="BG500" s="176"/>
      <c r="BH500" s="176"/>
      <c r="BI500" s="176"/>
      <c r="BJ500" s="176"/>
      <c r="BK500" s="176"/>
      <c r="BL500" s="176"/>
      <c r="BM500" s="176"/>
      <c r="BN500" s="176"/>
      <c r="BO500" s="176"/>
      <c r="BP500" s="176"/>
      <c r="BQ500" s="176"/>
      <c r="BR500" s="176"/>
      <c r="BS500" s="176"/>
      <c r="BT500" s="176"/>
    </row>
    <row r="501">
      <c r="A501" s="176"/>
      <c r="B501" s="176"/>
      <c r="C501" s="176"/>
      <c r="D501" s="176"/>
      <c r="E501" s="176"/>
      <c r="F501" s="176"/>
      <c r="G501" s="176"/>
      <c r="H501" s="176"/>
      <c r="I501" s="176"/>
      <c r="J501" s="176"/>
      <c r="K501" s="176"/>
      <c r="L501" s="176"/>
      <c r="N501" s="176"/>
      <c r="O501" s="176"/>
      <c r="P501" s="176"/>
      <c r="Q501" s="435"/>
      <c r="R501" s="176"/>
      <c r="S501" s="176"/>
      <c r="T501" s="176"/>
      <c r="U501" s="176"/>
      <c r="V501" s="176"/>
      <c r="W501" s="176"/>
      <c r="X501" s="176"/>
      <c r="Y501" s="176"/>
      <c r="Z501" s="176"/>
      <c r="AA501" s="176"/>
      <c r="AB501" s="176"/>
      <c r="AC501" s="176"/>
      <c r="AD501" s="176"/>
      <c r="AE501" s="176"/>
      <c r="AF501" s="176"/>
      <c r="AG501" s="176"/>
      <c r="AH501" s="176"/>
      <c r="AI501" s="176"/>
      <c r="AJ501" s="176"/>
      <c r="AK501" s="176"/>
      <c r="AL501" s="176"/>
      <c r="AM501" s="176"/>
      <c r="AN501" s="176"/>
      <c r="AO501" s="176"/>
      <c r="AP501" s="176"/>
      <c r="AQ501" s="176"/>
      <c r="AR501" s="176"/>
      <c r="AS501" s="176"/>
      <c r="AT501" s="176"/>
      <c r="AU501" s="176"/>
      <c r="AV501" s="176"/>
      <c r="AW501" s="176"/>
      <c r="AX501" s="176"/>
      <c r="AY501" s="176"/>
      <c r="AZ501" s="176"/>
      <c r="BA501" s="176"/>
      <c r="BB501" s="176"/>
      <c r="BC501" s="176"/>
      <c r="BD501" s="176"/>
      <c r="BE501" s="176"/>
      <c r="BF501" s="176"/>
      <c r="BG501" s="176"/>
      <c r="BH501" s="176"/>
      <c r="BI501" s="176"/>
      <c r="BJ501" s="176"/>
      <c r="BK501" s="176"/>
      <c r="BL501" s="176"/>
      <c r="BM501" s="176"/>
      <c r="BN501" s="176"/>
      <c r="BO501" s="176"/>
      <c r="BP501" s="176"/>
      <c r="BQ501" s="176"/>
      <c r="BR501" s="176"/>
      <c r="BS501" s="176"/>
      <c r="BT501" s="176"/>
    </row>
    <row r="502">
      <c r="A502" s="176"/>
      <c r="B502" s="176"/>
      <c r="C502" s="176"/>
      <c r="D502" s="176"/>
      <c r="E502" s="176"/>
      <c r="F502" s="176"/>
      <c r="G502" s="176"/>
      <c r="H502" s="176"/>
      <c r="I502" s="176"/>
      <c r="J502" s="176"/>
      <c r="K502" s="176"/>
      <c r="L502" s="176"/>
      <c r="N502" s="176"/>
      <c r="O502" s="176"/>
      <c r="P502" s="176"/>
      <c r="Q502" s="435"/>
      <c r="R502" s="176"/>
      <c r="S502" s="176"/>
      <c r="T502" s="176"/>
      <c r="U502" s="176"/>
      <c r="V502" s="176"/>
      <c r="W502" s="176"/>
      <c r="X502" s="176"/>
      <c r="Y502" s="176"/>
      <c r="Z502" s="176"/>
      <c r="AA502" s="176"/>
      <c r="AB502" s="176"/>
      <c r="AC502" s="176"/>
      <c r="AD502" s="176"/>
      <c r="AE502" s="176"/>
      <c r="AF502" s="176"/>
      <c r="AG502" s="176"/>
      <c r="AH502" s="176"/>
      <c r="AI502" s="176"/>
      <c r="AJ502" s="176"/>
      <c r="AK502" s="176"/>
      <c r="AL502" s="176"/>
      <c r="AM502" s="176"/>
      <c r="AN502" s="176"/>
      <c r="AO502" s="176"/>
      <c r="AP502" s="176"/>
      <c r="AQ502" s="176"/>
      <c r="AR502" s="176"/>
      <c r="AS502" s="176"/>
      <c r="AT502" s="176"/>
      <c r="AU502" s="176"/>
      <c r="AV502" s="176"/>
      <c r="AW502" s="176"/>
      <c r="AX502" s="176"/>
      <c r="AY502" s="176"/>
      <c r="AZ502" s="176"/>
      <c r="BA502" s="176"/>
      <c r="BB502" s="176"/>
      <c r="BC502" s="176"/>
      <c r="BD502" s="176"/>
      <c r="BE502" s="176"/>
      <c r="BF502" s="176"/>
      <c r="BG502" s="176"/>
      <c r="BH502" s="176"/>
      <c r="BI502" s="176"/>
      <c r="BJ502" s="176"/>
      <c r="BK502" s="176"/>
      <c r="BL502" s="176"/>
      <c r="BM502" s="176"/>
      <c r="BN502" s="176"/>
      <c r="BO502" s="176"/>
      <c r="BP502" s="176"/>
      <c r="BQ502" s="176"/>
      <c r="BR502" s="176"/>
      <c r="BS502" s="176"/>
      <c r="BT502" s="176"/>
    </row>
    <row r="503">
      <c r="A503" s="176"/>
      <c r="B503" s="176"/>
      <c r="C503" s="176"/>
      <c r="D503" s="176"/>
      <c r="E503" s="176"/>
      <c r="F503" s="176"/>
      <c r="G503" s="176"/>
      <c r="H503" s="176"/>
      <c r="I503" s="176"/>
      <c r="J503" s="176"/>
      <c r="K503" s="176"/>
      <c r="L503" s="176"/>
      <c r="N503" s="176"/>
      <c r="O503" s="176"/>
      <c r="P503" s="176"/>
      <c r="Q503" s="435"/>
      <c r="R503" s="176"/>
      <c r="S503" s="176"/>
      <c r="T503" s="176"/>
      <c r="U503" s="176"/>
      <c r="V503" s="176"/>
      <c r="W503" s="176"/>
      <c r="X503" s="176"/>
      <c r="Y503" s="176"/>
      <c r="Z503" s="176"/>
      <c r="AA503" s="176"/>
      <c r="AB503" s="176"/>
      <c r="AC503" s="176"/>
      <c r="AD503" s="176"/>
      <c r="AE503" s="176"/>
      <c r="AF503" s="176"/>
      <c r="AG503" s="176"/>
      <c r="AH503" s="176"/>
      <c r="AI503" s="176"/>
      <c r="AJ503" s="176"/>
      <c r="AK503" s="176"/>
      <c r="AL503" s="176"/>
      <c r="AM503" s="176"/>
      <c r="AN503" s="176"/>
      <c r="AO503" s="176"/>
      <c r="AP503" s="176"/>
      <c r="AQ503" s="176"/>
      <c r="AR503" s="176"/>
      <c r="AS503" s="176"/>
      <c r="AT503" s="176"/>
      <c r="AU503" s="176"/>
      <c r="AV503" s="176"/>
      <c r="AW503" s="176"/>
      <c r="AX503" s="176"/>
      <c r="AY503" s="176"/>
      <c r="AZ503" s="176"/>
      <c r="BA503" s="176"/>
      <c r="BB503" s="176"/>
      <c r="BC503" s="176"/>
      <c r="BD503" s="176"/>
      <c r="BE503" s="176"/>
      <c r="BF503" s="176"/>
      <c r="BG503" s="176"/>
      <c r="BH503" s="176"/>
      <c r="BI503" s="176"/>
      <c r="BJ503" s="176"/>
      <c r="BK503" s="176"/>
      <c r="BL503" s="176"/>
      <c r="BM503" s="176"/>
      <c r="BN503" s="176"/>
      <c r="BO503" s="176"/>
      <c r="BP503" s="176"/>
      <c r="BQ503" s="176"/>
      <c r="BR503" s="176"/>
      <c r="BS503" s="176"/>
      <c r="BT503" s="176"/>
    </row>
    <row r="504">
      <c r="A504" s="176"/>
      <c r="B504" s="176"/>
      <c r="C504" s="176"/>
      <c r="D504" s="176"/>
      <c r="E504" s="176"/>
      <c r="F504" s="176"/>
      <c r="G504" s="176"/>
      <c r="H504" s="176"/>
      <c r="I504" s="176"/>
      <c r="J504" s="176"/>
      <c r="K504" s="176"/>
      <c r="L504" s="176"/>
      <c r="N504" s="176"/>
      <c r="O504" s="176"/>
      <c r="P504" s="176"/>
      <c r="Q504" s="435"/>
      <c r="R504" s="176"/>
      <c r="S504" s="176"/>
      <c r="T504" s="176"/>
      <c r="U504" s="176"/>
      <c r="V504" s="176"/>
      <c r="W504" s="176"/>
      <c r="X504" s="176"/>
      <c r="Y504" s="176"/>
      <c r="Z504" s="176"/>
      <c r="AA504" s="176"/>
      <c r="AB504" s="176"/>
      <c r="AC504" s="176"/>
      <c r="AD504" s="176"/>
      <c r="AE504" s="176"/>
      <c r="AF504" s="176"/>
      <c r="AG504" s="176"/>
      <c r="AH504" s="176"/>
      <c r="AI504" s="176"/>
      <c r="AJ504" s="176"/>
      <c r="AK504" s="176"/>
      <c r="AL504" s="176"/>
      <c r="AM504" s="176"/>
      <c r="AN504" s="176"/>
      <c r="AO504" s="176"/>
      <c r="AP504" s="176"/>
      <c r="AQ504" s="176"/>
      <c r="AR504" s="176"/>
      <c r="AS504" s="176"/>
      <c r="AT504" s="176"/>
      <c r="AU504" s="176"/>
      <c r="AV504" s="176"/>
      <c r="AW504" s="176"/>
      <c r="AX504" s="176"/>
      <c r="AY504" s="176"/>
      <c r="AZ504" s="176"/>
      <c r="BA504" s="176"/>
      <c r="BB504" s="176"/>
      <c r="BC504" s="176"/>
      <c r="BD504" s="176"/>
      <c r="BE504" s="176"/>
      <c r="BF504" s="176"/>
      <c r="BG504" s="176"/>
      <c r="BH504" s="176"/>
      <c r="BI504" s="176"/>
      <c r="BJ504" s="176"/>
      <c r="BK504" s="176"/>
      <c r="BL504" s="176"/>
      <c r="BM504" s="176"/>
      <c r="BN504" s="176"/>
      <c r="BO504" s="176"/>
      <c r="BP504" s="176"/>
      <c r="BQ504" s="176"/>
      <c r="BR504" s="176"/>
      <c r="BS504" s="176"/>
      <c r="BT504" s="176"/>
    </row>
    <row r="505">
      <c r="A505" s="176"/>
      <c r="B505" s="176"/>
      <c r="C505" s="176"/>
      <c r="D505" s="176"/>
      <c r="E505" s="176"/>
      <c r="F505" s="176"/>
      <c r="G505" s="176"/>
      <c r="H505" s="176"/>
      <c r="I505" s="176"/>
      <c r="J505" s="176"/>
      <c r="K505" s="176"/>
      <c r="L505" s="176"/>
      <c r="N505" s="176"/>
      <c r="O505" s="176"/>
      <c r="P505" s="176"/>
      <c r="Q505" s="435"/>
      <c r="R505" s="176"/>
      <c r="S505" s="176"/>
      <c r="T505" s="176"/>
      <c r="U505" s="176"/>
      <c r="V505" s="176"/>
      <c r="W505" s="176"/>
      <c r="X505" s="176"/>
      <c r="Y505" s="176"/>
      <c r="Z505" s="176"/>
      <c r="AA505" s="176"/>
      <c r="AB505" s="176"/>
      <c r="AC505" s="176"/>
      <c r="AD505" s="176"/>
      <c r="AE505" s="176"/>
      <c r="AF505" s="176"/>
      <c r="AG505" s="176"/>
      <c r="AH505" s="176"/>
      <c r="AI505" s="176"/>
      <c r="AJ505" s="176"/>
      <c r="AK505" s="176"/>
      <c r="AL505" s="176"/>
      <c r="AM505" s="176"/>
      <c r="AN505" s="176"/>
      <c r="AO505" s="176"/>
      <c r="AP505" s="176"/>
      <c r="AQ505" s="176"/>
      <c r="AR505" s="176"/>
      <c r="AS505" s="176"/>
      <c r="AT505" s="176"/>
      <c r="AU505" s="176"/>
      <c r="AV505" s="176"/>
      <c r="AW505" s="176"/>
      <c r="AX505" s="176"/>
      <c r="AY505" s="176"/>
      <c r="AZ505" s="176"/>
      <c r="BA505" s="176"/>
      <c r="BB505" s="176"/>
      <c r="BC505" s="176"/>
      <c r="BD505" s="176"/>
      <c r="BE505" s="176"/>
      <c r="BF505" s="176"/>
      <c r="BG505" s="176"/>
      <c r="BH505" s="176"/>
      <c r="BI505" s="176"/>
      <c r="BJ505" s="176"/>
      <c r="BK505" s="176"/>
      <c r="BL505" s="176"/>
      <c r="BM505" s="176"/>
      <c r="BN505" s="176"/>
      <c r="BO505" s="176"/>
      <c r="BP505" s="176"/>
      <c r="BQ505" s="176"/>
      <c r="BR505" s="176"/>
      <c r="BS505" s="176"/>
      <c r="BT505" s="176"/>
    </row>
    <row r="506">
      <c r="A506" s="176"/>
      <c r="B506" s="176"/>
      <c r="C506" s="176"/>
      <c r="D506" s="176"/>
      <c r="E506" s="176"/>
      <c r="F506" s="176"/>
      <c r="G506" s="176"/>
      <c r="H506" s="176"/>
      <c r="I506" s="176"/>
      <c r="J506" s="176"/>
      <c r="K506" s="176"/>
      <c r="L506" s="176"/>
      <c r="N506" s="176"/>
      <c r="O506" s="176"/>
      <c r="P506" s="176"/>
      <c r="Q506" s="435"/>
      <c r="R506" s="176"/>
      <c r="S506" s="176"/>
      <c r="T506" s="176"/>
      <c r="U506" s="176"/>
      <c r="V506" s="176"/>
      <c r="W506" s="176"/>
      <c r="X506" s="176"/>
      <c r="Y506" s="176"/>
      <c r="Z506" s="176"/>
      <c r="AA506" s="176"/>
      <c r="AB506" s="176"/>
      <c r="AC506" s="176"/>
      <c r="AD506" s="176"/>
      <c r="AE506" s="176"/>
      <c r="AF506" s="176"/>
      <c r="AG506" s="176"/>
      <c r="AH506" s="176"/>
      <c r="AI506" s="176"/>
      <c r="AJ506" s="176"/>
      <c r="AK506" s="176"/>
      <c r="AL506" s="176"/>
      <c r="AM506" s="176"/>
      <c r="AN506" s="176"/>
      <c r="AO506" s="176"/>
      <c r="AP506" s="176"/>
      <c r="AQ506" s="176"/>
      <c r="AR506" s="176"/>
      <c r="AS506" s="176"/>
      <c r="AT506" s="176"/>
      <c r="AU506" s="176"/>
      <c r="AV506" s="176"/>
      <c r="AW506" s="176"/>
      <c r="AX506" s="176"/>
      <c r="AY506" s="176"/>
      <c r="AZ506" s="176"/>
      <c r="BA506" s="176"/>
      <c r="BB506" s="176"/>
      <c r="BC506" s="176"/>
      <c r="BD506" s="176"/>
      <c r="BE506" s="176"/>
      <c r="BF506" s="176"/>
      <c r="BG506" s="176"/>
      <c r="BH506" s="176"/>
      <c r="BI506" s="176"/>
      <c r="BJ506" s="176"/>
      <c r="BK506" s="176"/>
      <c r="BL506" s="176"/>
      <c r="BM506" s="176"/>
      <c r="BN506" s="176"/>
      <c r="BO506" s="176"/>
      <c r="BP506" s="176"/>
      <c r="BQ506" s="176"/>
      <c r="BR506" s="176"/>
      <c r="BS506" s="176"/>
      <c r="BT506" s="176"/>
    </row>
    <row r="507">
      <c r="A507" s="176"/>
      <c r="B507" s="176"/>
      <c r="C507" s="176"/>
      <c r="D507" s="176"/>
      <c r="E507" s="176"/>
      <c r="F507" s="176"/>
      <c r="G507" s="176"/>
      <c r="H507" s="176"/>
      <c r="I507" s="176"/>
      <c r="J507" s="176"/>
      <c r="K507" s="176"/>
      <c r="L507" s="176"/>
      <c r="N507" s="176"/>
      <c r="O507" s="176"/>
      <c r="P507" s="176"/>
      <c r="Q507" s="435"/>
      <c r="R507" s="176"/>
      <c r="S507" s="176"/>
      <c r="T507" s="176"/>
      <c r="U507" s="176"/>
      <c r="V507" s="176"/>
      <c r="W507" s="176"/>
      <c r="X507" s="176"/>
      <c r="Y507" s="176"/>
      <c r="Z507" s="176"/>
      <c r="AA507" s="176"/>
      <c r="AB507" s="176"/>
      <c r="AC507" s="176"/>
      <c r="AD507" s="176"/>
      <c r="AE507" s="176"/>
      <c r="AF507" s="176"/>
      <c r="AG507" s="176"/>
      <c r="AH507" s="176"/>
      <c r="AI507" s="176"/>
      <c r="AJ507" s="176"/>
      <c r="AK507" s="176"/>
      <c r="AL507" s="176"/>
      <c r="AM507" s="176"/>
      <c r="AN507" s="176"/>
      <c r="AO507" s="176"/>
      <c r="AP507" s="176"/>
      <c r="AQ507" s="176"/>
      <c r="AR507" s="176"/>
      <c r="AS507" s="176"/>
      <c r="AT507" s="176"/>
      <c r="AU507" s="176"/>
      <c r="AV507" s="176"/>
      <c r="AW507" s="176"/>
      <c r="AX507" s="176"/>
      <c r="AY507" s="176"/>
      <c r="AZ507" s="176"/>
      <c r="BA507" s="176"/>
      <c r="BB507" s="176"/>
      <c r="BC507" s="176"/>
      <c r="BD507" s="176"/>
      <c r="BE507" s="176"/>
      <c r="BF507" s="176"/>
      <c r="BG507" s="176"/>
      <c r="BH507" s="176"/>
      <c r="BI507" s="176"/>
      <c r="BJ507" s="176"/>
      <c r="BK507" s="176"/>
      <c r="BL507" s="176"/>
      <c r="BM507" s="176"/>
      <c r="BN507" s="176"/>
      <c r="BO507" s="176"/>
      <c r="BP507" s="176"/>
      <c r="BQ507" s="176"/>
      <c r="BR507" s="176"/>
      <c r="BS507" s="176"/>
      <c r="BT507" s="176"/>
    </row>
    <row r="508">
      <c r="A508" s="176"/>
      <c r="B508" s="176"/>
      <c r="C508" s="176"/>
      <c r="D508" s="176"/>
      <c r="E508" s="176"/>
      <c r="F508" s="176"/>
      <c r="G508" s="176"/>
      <c r="H508" s="176"/>
      <c r="I508" s="176"/>
      <c r="J508" s="176"/>
      <c r="K508" s="176"/>
      <c r="L508" s="176"/>
      <c r="N508" s="176"/>
      <c r="O508" s="176"/>
      <c r="P508" s="176"/>
      <c r="Q508" s="435"/>
      <c r="R508" s="176"/>
      <c r="S508" s="176"/>
      <c r="T508" s="176"/>
      <c r="U508" s="176"/>
      <c r="V508" s="176"/>
      <c r="W508" s="176"/>
      <c r="X508" s="176"/>
      <c r="Y508" s="176"/>
      <c r="Z508" s="176"/>
      <c r="AA508" s="176"/>
      <c r="AB508" s="176"/>
      <c r="AC508" s="176"/>
      <c r="AD508" s="176"/>
      <c r="AE508" s="176"/>
      <c r="AF508" s="176"/>
      <c r="AG508" s="176"/>
      <c r="AH508" s="176"/>
      <c r="AI508" s="176"/>
      <c r="AJ508" s="176"/>
      <c r="AK508" s="176"/>
      <c r="AL508" s="176"/>
      <c r="AM508" s="176"/>
      <c r="AN508" s="176"/>
      <c r="AO508" s="176"/>
      <c r="AP508" s="176"/>
      <c r="AQ508" s="176"/>
      <c r="AR508" s="176"/>
      <c r="AS508" s="176"/>
      <c r="AT508" s="176"/>
      <c r="AU508" s="176"/>
      <c r="AV508" s="176"/>
      <c r="AW508" s="176"/>
      <c r="AX508" s="176"/>
      <c r="AY508" s="176"/>
      <c r="AZ508" s="176"/>
      <c r="BA508" s="176"/>
      <c r="BB508" s="176"/>
      <c r="BC508" s="176"/>
      <c r="BD508" s="176"/>
      <c r="BE508" s="176"/>
      <c r="BF508" s="176"/>
      <c r="BG508" s="176"/>
      <c r="BH508" s="176"/>
      <c r="BI508" s="176"/>
      <c r="BJ508" s="176"/>
      <c r="BK508" s="176"/>
      <c r="BL508" s="176"/>
      <c r="BM508" s="176"/>
      <c r="BN508" s="176"/>
      <c r="BO508" s="176"/>
      <c r="BP508" s="176"/>
      <c r="BQ508" s="176"/>
      <c r="BR508" s="176"/>
      <c r="BS508" s="176"/>
      <c r="BT508" s="176"/>
    </row>
    <row r="509">
      <c r="A509" s="176"/>
      <c r="B509" s="176"/>
      <c r="C509" s="176"/>
      <c r="D509" s="176"/>
      <c r="E509" s="176"/>
      <c r="F509" s="176"/>
      <c r="G509" s="176"/>
      <c r="H509" s="176"/>
      <c r="I509" s="176"/>
      <c r="J509" s="176"/>
      <c r="K509" s="176"/>
      <c r="L509" s="176"/>
      <c r="N509" s="176"/>
      <c r="O509" s="176"/>
      <c r="P509" s="176"/>
      <c r="Q509" s="435"/>
      <c r="R509" s="176"/>
      <c r="S509" s="176"/>
      <c r="T509" s="176"/>
      <c r="U509" s="176"/>
      <c r="V509" s="176"/>
      <c r="W509" s="176"/>
      <c r="X509" s="176"/>
      <c r="Y509" s="176"/>
      <c r="Z509" s="176"/>
      <c r="AA509" s="176"/>
      <c r="AB509" s="176"/>
      <c r="AC509" s="176"/>
      <c r="AD509" s="176"/>
      <c r="AE509" s="176"/>
      <c r="AF509" s="176"/>
      <c r="AG509" s="176"/>
      <c r="AH509" s="176"/>
      <c r="AI509" s="176"/>
      <c r="AJ509" s="176"/>
      <c r="AK509" s="176"/>
      <c r="AL509" s="176"/>
      <c r="AM509" s="176"/>
      <c r="AN509" s="176"/>
      <c r="AO509" s="176"/>
      <c r="AP509" s="176"/>
      <c r="AQ509" s="176"/>
      <c r="AR509" s="176"/>
      <c r="AS509" s="176"/>
      <c r="AT509" s="176"/>
      <c r="AU509" s="176"/>
      <c r="AV509" s="176"/>
      <c r="AW509" s="176"/>
      <c r="AX509" s="176"/>
      <c r="AY509" s="176"/>
      <c r="AZ509" s="176"/>
      <c r="BA509" s="176"/>
      <c r="BB509" s="176"/>
      <c r="BC509" s="176"/>
      <c r="BD509" s="176"/>
      <c r="BE509" s="176"/>
      <c r="BF509" s="176"/>
      <c r="BG509" s="176"/>
      <c r="BH509" s="176"/>
      <c r="BI509" s="176"/>
      <c r="BJ509" s="176"/>
      <c r="BK509" s="176"/>
      <c r="BL509" s="176"/>
      <c r="BM509" s="176"/>
      <c r="BN509" s="176"/>
      <c r="BO509" s="176"/>
      <c r="BP509" s="176"/>
      <c r="BQ509" s="176"/>
      <c r="BR509" s="176"/>
      <c r="BS509" s="176"/>
      <c r="BT509" s="176"/>
    </row>
    <row r="510">
      <c r="A510" s="176"/>
      <c r="B510" s="176"/>
      <c r="C510" s="176"/>
      <c r="D510" s="176"/>
      <c r="E510" s="176"/>
      <c r="F510" s="176"/>
      <c r="G510" s="176"/>
      <c r="H510" s="176"/>
      <c r="I510" s="176"/>
      <c r="J510" s="176"/>
      <c r="K510" s="176"/>
      <c r="L510" s="176"/>
      <c r="N510" s="176"/>
      <c r="O510" s="176"/>
      <c r="P510" s="176"/>
      <c r="Q510" s="435"/>
      <c r="R510" s="176"/>
      <c r="S510" s="176"/>
      <c r="T510" s="176"/>
      <c r="U510" s="176"/>
      <c r="V510" s="176"/>
      <c r="W510" s="176"/>
      <c r="X510" s="176"/>
      <c r="Y510" s="176"/>
      <c r="Z510" s="176"/>
      <c r="AA510" s="176"/>
      <c r="AB510" s="176"/>
      <c r="AC510" s="176"/>
      <c r="AD510" s="176"/>
      <c r="AE510" s="176"/>
      <c r="AF510" s="176"/>
      <c r="AG510" s="176"/>
      <c r="AH510" s="176"/>
      <c r="AI510" s="176"/>
      <c r="AJ510" s="176"/>
      <c r="AK510" s="176"/>
      <c r="AL510" s="176"/>
      <c r="AM510" s="176"/>
      <c r="AN510" s="176"/>
      <c r="AO510" s="176"/>
      <c r="AP510" s="176"/>
      <c r="AQ510" s="176"/>
      <c r="AR510" s="176"/>
      <c r="AS510" s="176"/>
      <c r="AT510" s="176"/>
      <c r="AU510" s="176"/>
      <c r="AV510" s="176"/>
      <c r="AW510" s="176"/>
      <c r="AX510" s="176"/>
      <c r="AY510" s="176"/>
      <c r="AZ510" s="176"/>
      <c r="BA510" s="176"/>
      <c r="BB510" s="176"/>
      <c r="BC510" s="176"/>
      <c r="BD510" s="176"/>
      <c r="BE510" s="176"/>
      <c r="BF510" s="176"/>
      <c r="BG510" s="176"/>
      <c r="BH510" s="176"/>
      <c r="BI510" s="176"/>
      <c r="BJ510" s="176"/>
      <c r="BK510" s="176"/>
      <c r="BL510" s="176"/>
      <c r="BM510" s="176"/>
      <c r="BN510" s="176"/>
      <c r="BO510" s="176"/>
      <c r="BP510" s="176"/>
      <c r="BQ510" s="176"/>
      <c r="BR510" s="176"/>
      <c r="BS510" s="176"/>
      <c r="BT510" s="176"/>
    </row>
    <row r="511">
      <c r="A511" s="176"/>
      <c r="B511" s="176"/>
      <c r="C511" s="176"/>
      <c r="D511" s="176"/>
      <c r="E511" s="176"/>
      <c r="F511" s="176"/>
      <c r="G511" s="176"/>
      <c r="H511" s="176"/>
      <c r="I511" s="176"/>
      <c r="J511" s="176"/>
      <c r="K511" s="176"/>
      <c r="L511" s="176"/>
      <c r="N511" s="176"/>
      <c r="O511" s="176"/>
      <c r="P511" s="176"/>
      <c r="Q511" s="435"/>
      <c r="R511" s="176"/>
      <c r="S511" s="176"/>
      <c r="T511" s="176"/>
      <c r="U511" s="176"/>
      <c r="V511" s="176"/>
      <c r="W511" s="176"/>
      <c r="X511" s="176"/>
      <c r="Y511" s="176"/>
      <c r="Z511" s="176"/>
      <c r="AA511" s="176"/>
      <c r="AB511" s="176"/>
      <c r="AC511" s="176"/>
      <c r="AD511" s="176"/>
      <c r="AE511" s="176"/>
      <c r="AF511" s="176"/>
      <c r="AG511" s="176"/>
      <c r="AH511" s="176"/>
      <c r="AI511" s="176"/>
      <c r="AJ511" s="176"/>
      <c r="AK511" s="176"/>
      <c r="AL511" s="176"/>
      <c r="AM511" s="176"/>
      <c r="AN511" s="176"/>
      <c r="AO511" s="176"/>
      <c r="AP511" s="176"/>
      <c r="AQ511" s="176"/>
      <c r="AR511" s="176"/>
      <c r="AS511" s="176"/>
      <c r="AT511" s="176"/>
      <c r="AU511" s="176"/>
      <c r="AV511" s="176"/>
      <c r="AW511" s="176"/>
      <c r="AX511" s="176"/>
      <c r="AY511" s="176"/>
      <c r="AZ511" s="176"/>
      <c r="BA511" s="176"/>
      <c r="BB511" s="176"/>
      <c r="BC511" s="176"/>
      <c r="BD511" s="176"/>
      <c r="BE511" s="176"/>
      <c r="BF511" s="176"/>
      <c r="BG511" s="176"/>
      <c r="BH511" s="176"/>
      <c r="BI511" s="176"/>
      <c r="BJ511" s="176"/>
      <c r="BK511" s="176"/>
      <c r="BL511" s="176"/>
      <c r="BM511" s="176"/>
      <c r="BN511" s="176"/>
      <c r="BO511" s="176"/>
      <c r="BP511" s="176"/>
      <c r="BQ511" s="176"/>
      <c r="BR511" s="176"/>
      <c r="BS511" s="176"/>
      <c r="BT511" s="176"/>
    </row>
    <row r="512">
      <c r="A512" s="176"/>
      <c r="B512" s="176"/>
      <c r="C512" s="176"/>
      <c r="D512" s="176"/>
      <c r="E512" s="176"/>
      <c r="F512" s="176"/>
      <c r="G512" s="176"/>
      <c r="H512" s="176"/>
      <c r="I512" s="176"/>
      <c r="J512" s="176"/>
      <c r="K512" s="176"/>
      <c r="L512" s="176"/>
      <c r="N512" s="176"/>
      <c r="O512" s="176"/>
      <c r="P512" s="176"/>
      <c r="Q512" s="435"/>
      <c r="R512" s="176"/>
      <c r="S512" s="176"/>
      <c r="T512" s="176"/>
      <c r="U512" s="176"/>
      <c r="V512" s="176"/>
      <c r="W512" s="176"/>
      <c r="X512" s="176"/>
      <c r="Y512" s="176"/>
      <c r="Z512" s="176"/>
      <c r="AA512" s="176"/>
      <c r="AB512" s="176"/>
      <c r="AC512" s="176"/>
      <c r="AD512" s="176"/>
      <c r="AE512" s="176"/>
      <c r="AF512" s="176"/>
      <c r="AG512" s="176"/>
      <c r="AH512" s="176"/>
      <c r="AI512" s="176"/>
      <c r="AJ512" s="176"/>
      <c r="AK512" s="176"/>
      <c r="AL512" s="176"/>
      <c r="AM512" s="176"/>
      <c r="AN512" s="176"/>
      <c r="AO512" s="176"/>
      <c r="AP512" s="176"/>
      <c r="AQ512" s="176"/>
      <c r="AR512" s="176"/>
      <c r="AS512" s="176"/>
      <c r="AT512" s="176"/>
      <c r="AU512" s="176"/>
      <c r="AV512" s="176"/>
      <c r="AW512" s="176"/>
      <c r="AX512" s="176"/>
      <c r="AY512" s="176"/>
      <c r="AZ512" s="176"/>
      <c r="BA512" s="176"/>
      <c r="BB512" s="176"/>
      <c r="BC512" s="176"/>
      <c r="BD512" s="176"/>
      <c r="BE512" s="176"/>
      <c r="BF512" s="176"/>
      <c r="BG512" s="176"/>
      <c r="BH512" s="176"/>
      <c r="BI512" s="176"/>
      <c r="BJ512" s="176"/>
      <c r="BK512" s="176"/>
      <c r="BL512" s="176"/>
      <c r="BM512" s="176"/>
      <c r="BN512" s="176"/>
      <c r="BO512" s="176"/>
      <c r="BP512" s="176"/>
      <c r="BQ512" s="176"/>
      <c r="BR512" s="176"/>
      <c r="BS512" s="176"/>
      <c r="BT512" s="176"/>
    </row>
    <row r="513">
      <c r="A513" s="176"/>
      <c r="B513" s="176"/>
      <c r="C513" s="176"/>
      <c r="D513" s="176"/>
      <c r="E513" s="176"/>
      <c r="F513" s="176"/>
      <c r="G513" s="176"/>
      <c r="H513" s="176"/>
      <c r="I513" s="176"/>
      <c r="J513" s="176"/>
      <c r="K513" s="176"/>
      <c r="L513" s="176"/>
      <c r="N513" s="176"/>
      <c r="O513" s="176"/>
      <c r="P513" s="176"/>
      <c r="Q513" s="435"/>
      <c r="R513" s="176"/>
      <c r="S513" s="176"/>
      <c r="T513" s="176"/>
      <c r="U513" s="176"/>
      <c r="V513" s="176"/>
      <c r="W513" s="176"/>
      <c r="X513" s="176"/>
      <c r="Y513" s="176"/>
      <c r="Z513" s="176"/>
      <c r="AA513" s="176"/>
      <c r="AB513" s="176"/>
      <c r="AC513" s="176"/>
      <c r="AD513" s="176"/>
      <c r="AE513" s="176"/>
      <c r="AF513" s="176"/>
      <c r="AG513" s="176"/>
      <c r="AH513" s="176"/>
      <c r="AI513" s="176"/>
      <c r="AJ513" s="176"/>
      <c r="AK513" s="176"/>
      <c r="AL513" s="176"/>
      <c r="AM513" s="176"/>
      <c r="AN513" s="176"/>
      <c r="AO513" s="176"/>
      <c r="AP513" s="176"/>
      <c r="AQ513" s="176"/>
      <c r="AR513" s="176"/>
      <c r="AS513" s="176"/>
      <c r="AT513" s="176"/>
      <c r="AU513" s="176"/>
      <c r="AV513" s="176"/>
      <c r="AW513" s="176"/>
      <c r="AX513" s="176"/>
      <c r="AY513" s="176"/>
      <c r="AZ513" s="176"/>
      <c r="BA513" s="176"/>
      <c r="BB513" s="176"/>
      <c r="BC513" s="176"/>
      <c r="BD513" s="176"/>
      <c r="BE513" s="176"/>
      <c r="BF513" s="176"/>
      <c r="BG513" s="176"/>
      <c r="BH513" s="176"/>
      <c r="BI513" s="176"/>
      <c r="BJ513" s="176"/>
      <c r="BK513" s="176"/>
      <c r="BL513" s="176"/>
      <c r="BM513" s="176"/>
      <c r="BN513" s="176"/>
      <c r="BO513" s="176"/>
      <c r="BP513" s="176"/>
      <c r="BQ513" s="176"/>
      <c r="BR513" s="176"/>
      <c r="BS513" s="176"/>
      <c r="BT513" s="176"/>
    </row>
    <row r="514">
      <c r="A514" s="176"/>
      <c r="B514" s="176"/>
      <c r="C514" s="176"/>
      <c r="D514" s="176"/>
      <c r="E514" s="176"/>
      <c r="F514" s="176"/>
      <c r="G514" s="176"/>
      <c r="H514" s="176"/>
      <c r="I514" s="176"/>
      <c r="J514" s="176"/>
      <c r="K514" s="176"/>
      <c r="L514" s="176"/>
      <c r="N514" s="176"/>
      <c r="O514" s="176"/>
      <c r="P514" s="176"/>
      <c r="Q514" s="435"/>
      <c r="R514" s="176"/>
      <c r="S514" s="176"/>
      <c r="T514" s="176"/>
      <c r="U514" s="176"/>
      <c r="V514" s="176"/>
      <c r="W514" s="176"/>
      <c r="X514" s="176"/>
      <c r="Y514" s="176"/>
      <c r="Z514" s="176"/>
      <c r="AA514" s="176"/>
      <c r="AB514" s="176"/>
      <c r="AC514" s="176"/>
      <c r="AD514" s="176"/>
      <c r="AE514" s="176"/>
      <c r="AF514" s="176"/>
      <c r="AG514" s="176"/>
      <c r="AH514" s="176"/>
      <c r="AI514" s="176"/>
      <c r="AJ514" s="176"/>
      <c r="AK514" s="176"/>
      <c r="AL514" s="176"/>
      <c r="AM514" s="176"/>
      <c r="AN514" s="176"/>
      <c r="AO514" s="176"/>
      <c r="AP514" s="176"/>
      <c r="AQ514" s="176"/>
      <c r="AR514" s="176"/>
      <c r="AS514" s="176"/>
      <c r="AT514" s="176"/>
      <c r="AU514" s="176"/>
      <c r="AV514" s="176"/>
      <c r="AW514" s="176"/>
      <c r="AX514" s="176"/>
      <c r="AY514" s="176"/>
      <c r="AZ514" s="176"/>
      <c r="BA514" s="176"/>
      <c r="BB514" s="176"/>
      <c r="BC514" s="176"/>
      <c r="BD514" s="176"/>
      <c r="BE514" s="176"/>
      <c r="BF514" s="176"/>
      <c r="BG514" s="176"/>
      <c r="BH514" s="176"/>
      <c r="BI514" s="176"/>
      <c r="BJ514" s="176"/>
      <c r="BK514" s="176"/>
      <c r="BL514" s="176"/>
      <c r="BM514" s="176"/>
      <c r="BN514" s="176"/>
      <c r="BO514" s="176"/>
      <c r="BP514" s="176"/>
      <c r="BQ514" s="176"/>
      <c r="BR514" s="176"/>
      <c r="BS514" s="176"/>
      <c r="BT514" s="176"/>
    </row>
    <row r="515">
      <c r="A515" s="176"/>
      <c r="B515" s="176"/>
      <c r="C515" s="176"/>
      <c r="D515" s="176"/>
      <c r="E515" s="176"/>
      <c r="F515" s="176"/>
      <c r="G515" s="176"/>
      <c r="H515" s="176"/>
      <c r="I515" s="176"/>
      <c r="J515" s="176"/>
      <c r="K515" s="176"/>
      <c r="L515" s="176"/>
      <c r="N515" s="176"/>
      <c r="O515" s="176"/>
      <c r="P515" s="176"/>
      <c r="Q515" s="435"/>
      <c r="R515" s="176"/>
      <c r="S515" s="176"/>
      <c r="T515" s="176"/>
      <c r="U515" s="176"/>
      <c r="V515" s="176"/>
      <c r="W515" s="176"/>
      <c r="X515" s="176"/>
      <c r="Y515" s="176"/>
      <c r="Z515" s="176"/>
      <c r="AA515" s="176"/>
      <c r="AB515" s="176"/>
      <c r="AC515" s="176"/>
      <c r="AD515" s="176"/>
      <c r="AE515" s="176"/>
      <c r="AF515" s="176"/>
      <c r="AG515" s="176"/>
      <c r="AH515" s="176"/>
      <c r="AI515" s="176"/>
      <c r="AJ515" s="176"/>
      <c r="AK515" s="176"/>
      <c r="AL515" s="176"/>
      <c r="AM515" s="176"/>
      <c r="AN515" s="176"/>
      <c r="AO515" s="176"/>
      <c r="AP515" s="176"/>
      <c r="AQ515" s="176"/>
      <c r="AR515" s="176"/>
      <c r="AS515" s="176"/>
      <c r="AT515" s="176"/>
      <c r="AU515" s="176"/>
      <c r="AV515" s="176"/>
      <c r="AW515" s="176"/>
      <c r="AX515" s="176"/>
      <c r="AY515" s="176"/>
      <c r="AZ515" s="176"/>
      <c r="BA515" s="176"/>
      <c r="BB515" s="176"/>
      <c r="BC515" s="176"/>
      <c r="BD515" s="176"/>
      <c r="BE515" s="176"/>
      <c r="BF515" s="176"/>
      <c r="BG515" s="176"/>
      <c r="BH515" s="176"/>
      <c r="BI515" s="176"/>
      <c r="BJ515" s="176"/>
      <c r="BK515" s="176"/>
      <c r="BL515" s="176"/>
      <c r="BM515" s="176"/>
      <c r="BN515" s="176"/>
      <c r="BO515" s="176"/>
      <c r="BP515" s="176"/>
      <c r="BQ515" s="176"/>
      <c r="BR515" s="176"/>
      <c r="BS515" s="176"/>
      <c r="BT515" s="176"/>
    </row>
    <row r="516">
      <c r="A516" s="176"/>
      <c r="B516" s="176"/>
      <c r="C516" s="176"/>
      <c r="D516" s="176"/>
      <c r="E516" s="176"/>
      <c r="F516" s="176"/>
      <c r="G516" s="176"/>
      <c r="H516" s="176"/>
      <c r="I516" s="176"/>
      <c r="J516" s="176"/>
      <c r="K516" s="176"/>
      <c r="L516" s="176"/>
      <c r="N516" s="176"/>
      <c r="O516" s="176"/>
      <c r="P516" s="176"/>
      <c r="Q516" s="435"/>
      <c r="R516" s="176"/>
      <c r="S516" s="176"/>
      <c r="T516" s="176"/>
      <c r="U516" s="176"/>
      <c r="V516" s="176"/>
      <c r="W516" s="176"/>
      <c r="X516" s="176"/>
      <c r="Y516" s="176"/>
      <c r="Z516" s="176"/>
      <c r="AA516" s="176"/>
      <c r="AB516" s="176"/>
      <c r="AC516" s="176"/>
      <c r="AD516" s="176"/>
      <c r="AE516" s="176"/>
      <c r="AF516" s="176"/>
      <c r="AG516" s="176"/>
      <c r="AH516" s="176"/>
      <c r="AI516" s="176"/>
      <c r="AJ516" s="176"/>
      <c r="AK516" s="176"/>
      <c r="AL516" s="176"/>
      <c r="AM516" s="176"/>
      <c r="AN516" s="176"/>
      <c r="AO516" s="176"/>
      <c r="AP516" s="176"/>
      <c r="AQ516" s="176"/>
      <c r="AR516" s="176"/>
      <c r="AS516" s="176"/>
      <c r="AT516" s="176"/>
      <c r="AU516" s="176"/>
      <c r="AV516" s="176"/>
      <c r="AW516" s="176"/>
      <c r="AX516" s="176"/>
      <c r="AY516" s="176"/>
      <c r="AZ516" s="176"/>
      <c r="BA516" s="176"/>
      <c r="BB516" s="176"/>
      <c r="BC516" s="176"/>
      <c r="BD516" s="176"/>
      <c r="BE516" s="176"/>
      <c r="BF516" s="176"/>
      <c r="BG516" s="176"/>
      <c r="BH516" s="176"/>
      <c r="BI516" s="176"/>
      <c r="BJ516" s="176"/>
      <c r="BK516" s="176"/>
      <c r="BL516" s="176"/>
      <c r="BM516" s="176"/>
      <c r="BN516" s="176"/>
      <c r="BO516" s="176"/>
      <c r="BP516" s="176"/>
      <c r="BQ516" s="176"/>
      <c r="BR516" s="176"/>
      <c r="BS516" s="176"/>
      <c r="BT516" s="176"/>
    </row>
    <row r="517">
      <c r="A517" s="176"/>
      <c r="B517" s="176"/>
      <c r="C517" s="176"/>
      <c r="D517" s="176"/>
      <c r="E517" s="176"/>
      <c r="F517" s="176"/>
      <c r="G517" s="176"/>
      <c r="H517" s="176"/>
      <c r="I517" s="176"/>
      <c r="J517" s="176"/>
      <c r="K517" s="176"/>
      <c r="L517" s="176"/>
      <c r="N517" s="176"/>
      <c r="O517" s="176"/>
      <c r="P517" s="176"/>
      <c r="Q517" s="435"/>
      <c r="R517" s="176"/>
      <c r="S517" s="176"/>
      <c r="T517" s="176"/>
      <c r="U517" s="176"/>
      <c r="V517" s="176"/>
      <c r="W517" s="176"/>
      <c r="X517" s="176"/>
      <c r="Y517" s="176"/>
      <c r="Z517" s="176"/>
      <c r="AA517" s="176"/>
      <c r="AB517" s="176"/>
      <c r="AC517" s="176"/>
      <c r="AD517" s="176"/>
      <c r="AE517" s="176"/>
      <c r="AF517" s="176"/>
      <c r="AG517" s="176"/>
      <c r="AH517" s="176"/>
      <c r="AI517" s="176"/>
      <c r="AJ517" s="176"/>
      <c r="AK517" s="176"/>
      <c r="AL517" s="176"/>
      <c r="AM517" s="176"/>
      <c r="AN517" s="176"/>
      <c r="AO517" s="176"/>
      <c r="AP517" s="176"/>
      <c r="AQ517" s="176"/>
      <c r="AR517" s="176"/>
      <c r="AS517" s="176"/>
      <c r="AT517" s="176"/>
      <c r="AU517" s="176"/>
      <c r="AV517" s="176"/>
      <c r="AW517" s="176"/>
      <c r="AX517" s="176"/>
      <c r="AY517" s="176"/>
      <c r="AZ517" s="176"/>
      <c r="BA517" s="176"/>
      <c r="BB517" s="176"/>
      <c r="BC517" s="176"/>
      <c r="BD517" s="176"/>
      <c r="BE517" s="176"/>
      <c r="BF517" s="176"/>
      <c r="BG517" s="176"/>
      <c r="BH517" s="176"/>
      <c r="BI517" s="176"/>
      <c r="BJ517" s="176"/>
      <c r="BK517" s="176"/>
      <c r="BL517" s="176"/>
      <c r="BM517" s="176"/>
      <c r="BN517" s="176"/>
      <c r="BO517" s="176"/>
      <c r="BP517" s="176"/>
      <c r="BQ517" s="176"/>
      <c r="BR517" s="176"/>
      <c r="BS517" s="176"/>
      <c r="BT517" s="176"/>
    </row>
    <row r="518">
      <c r="A518" s="176"/>
      <c r="B518" s="176"/>
      <c r="C518" s="176"/>
      <c r="D518" s="176"/>
      <c r="E518" s="176"/>
      <c r="F518" s="176"/>
      <c r="G518" s="176"/>
      <c r="H518" s="176"/>
      <c r="I518" s="176"/>
      <c r="J518" s="176"/>
      <c r="K518" s="176"/>
      <c r="L518" s="176"/>
      <c r="N518" s="176"/>
      <c r="O518" s="176"/>
      <c r="P518" s="176"/>
      <c r="Q518" s="435"/>
      <c r="R518" s="176"/>
      <c r="S518" s="176"/>
      <c r="T518" s="176"/>
      <c r="U518" s="176"/>
      <c r="V518" s="176"/>
      <c r="W518" s="176"/>
      <c r="X518" s="176"/>
      <c r="Y518" s="176"/>
      <c r="Z518" s="176"/>
      <c r="AA518" s="176"/>
      <c r="AB518" s="176"/>
      <c r="AC518" s="176"/>
      <c r="AD518" s="176"/>
      <c r="AE518" s="176"/>
      <c r="AF518" s="176"/>
      <c r="AG518" s="176"/>
      <c r="AH518" s="176"/>
      <c r="AI518" s="176"/>
      <c r="AJ518" s="176"/>
      <c r="AK518" s="176"/>
      <c r="AL518" s="176"/>
      <c r="AM518" s="176"/>
      <c r="AN518" s="176"/>
      <c r="AO518" s="176"/>
      <c r="AP518" s="176"/>
      <c r="AQ518" s="176"/>
      <c r="AR518" s="176"/>
      <c r="AS518" s="176"/>
      <c r="AT518" s="176"/>
      <c r="AU518" s="176"/>
      <c r="AV518" s="176"/>
      <c r="AW518" s="176"/>
      <c r="AX518" s="176"/>
      <c r="AY518" s="176"/>
      <c r="AZ518" s="176"/>
      <c r="BA518" s="176"/>
      <c r="BB518" s="176"/>
      <c r="BC518" s="176"/>
      <c r="BD518" s="176"/>
      <c r="BE518" s="176"/>
      <c r="BF518" s="176"/>
      <c r="BG518" s="176"/>
      <c r="BH518" s="176"/>
      <c r="BI518" s="176"/>
      <c r="BJ518" s="176"/>
      <c r="BK518" s="176"/>
      <c r="BL518" s="176"/>
      <c r="BM518" s="176"/>
      <c r="BN518" s="176"/>
      <c r="BO518" s="176"/>
      <c r="BP518" s="176"/>
      <c r="BQ518" s="176"/>
      <c r="BR518" s="176"/>
      <c r="BS518" s="176"/>
      <c r="BT518" s="176"/>
    </row>
    <row r="519">
      <c r="A519" s="176"/>
      <c r="B519" s="176"/>
      <c r="C519" s="176"/>
      <c r="D519" s="176"/>
      <c r="E519" s="176"/>
      <c r="F519" s="176"/>
      <c r="G519" s="176"/>
      <c r="H519" s="176"/>
      <c r="I519" s="176"/>
      <c r="J519" s="176"/>
      <c r="K519" s="176"/>
      <c r="L519" s="176"/>
      <c r="N519" s="176"/>
      <c r="O519" s="176"/>
      <c r="P519" s="176"/>
      <c r="Q519" s="435"/>
      <c r="R519" s="176"/>
      <c r="S519" s="176"/>
      <c r="T519" s="176"/>
      <c r="U519" s="176"/>
      <c r="V519" s="176"/>
      <c r="W519" s="176"/>
      <c r="X519" s="176"/>
      <c r="Y519" s="176"/>
      <c r="Z519" s="176"/>
      <c r="AA519" s="176"/>
      <c r="AB519" s="176"/>
      <c r="AC519" s="176"/>
      <c r="AD519" s="176"/>
      <c r="AE519" s="176"/>
      <c r="AF519" s="176"/>
      <c r="AG519" s="176"/>
      <c r="AH519" s="176"/>
      <c r="AI519" s="176"/>
      <c r="AJ519" s="176"/>
      <c r="AK519" s="176"/>
      <c r="AL519" s="176"/>
      <c r="AM519" s="176"/>
      <c r="AN519" s="176"/>
      <c r="AO519" s="176"/>
      <c r="AP519" s="176"/>
      <c r="AQ519" s="176"/>
      <c r="AR519" s="176"/>
      <c r="AS519" s="176"/>
      <c r="AT519" s="176"/>
      <c r="AU519" s="176"/>
      <c r="AV519" s="176"/>
      <c r="AW519" s="176"/>
      <c r="AX519" s="176"/>
      <c r="AY519" s="176"/>
      <c r="AZ519" s="176"/>
      <c r="BA519" s="176"/>
      <c r="BB519" s="176"/>
      <c r="BC519" s="176"/>
      <c r="BD519" s="176"/>
      <c r="BE519" s="176"/>
      <c r="BF519" s="176"/>
      <c r="BG519" s="176"/>
      <c r="BH519" s="176"/>
      <c r="BI519" s="176"/>
      <c r="BJ519" s="176"/>
      <c r="BK519" s="176"/>
      <c r="BL519" s="176"/>
      <c r="BM519" s="176"/>
      <c r="BN519" s="176"/>
      <c r="BO519" s="176"/>
      <c r="BP519" s="176"/>
      <c r="BQ519" s="176"/>
      <c r="BR519" s="176"/>
      <c r="BS519" s="176"/>
      <c r="BT519" s="176"/>
    </row>
    <row r="520">
      <c r="A520" s="176"/>
      <c r="B520" s="176"/>
      <c r="C520" s="176"/>
      <c r="D520" s="176"/>
      <c r="E520" s="176"/>
      <c r="F520" s="176"/>
      <c r="G520" s="176"/>
      <c r="H520" s="176"/>
      <c r="I520" s="176"/>
      <c r="J520" s="176"/>
      <c r="K520" s="176"/>
      <c r="L520" s="176"/>
      <c r="N520" s="176"/>
      <c r="O520" s="176"/>
      <c r="P520" s="176"/>
      <c r="Q520" s="435"/>
      <c r="R520" s="176"/>
      <c r="S520" s="176"/>
      <c r="T520" s="176"/>
      <c r="U520" s="176"/>
      <c r="V520" s="176"/>
      <c r="W520" s="176"/>
      <c r="X520" s="176"/>
      <c r="Y520" s="176"/>
      <c r="Z520" s="176"/>
      <c r="AA520" s="176"/>
      <c r="AB520" s="176"/>
      <c r="AC520" s="176"/>
      <c r="AD520" s="176"/>
      <c r="AE520" s="176"/>
      <c r="AF520" s="176"/>
      <c r="AG520" s="176"/>
      <c r="AH520" s="176"/>
      <c r="AI520" s="176"/>
      <c r="AJ520" s="176"/>
      <c r="AK520" s="176"/>
      <c r="AL520" s="176"/>
      <c r="AM520" s="176"/>
      <c r="AN520" s="176"/>
      <c r="AO520" s="176"/>
      <c r="AP520" s="176"/>
      <c r="AQ520" s="176"/>
      <c r="AR520" s="176"/>
      <c r="AS520" s="176"/>
      <c r="AT520" s="176"/>
      <c r="AU520" s="176"/>
      <c r="AV520" s="176"/>
      <c r="AW520" s="176"/>
      <c r="AX520" s="176"/>
      <c r="AY520" s="176"/>
      <c r="AZ520" s="176"/>
      <c r="BA520" s="176"/>
      <c r="BB520" s="176"/>
      <c r="BC520" s="176"/>
      <c r="BD520" s="176"/>
      <c r="BE520" s="176"/>
      <c r="BF520" s="176"/>
      <c r="BG520" s="176"/>
      <c r="BH520" s="176"/>
      <c r="BI520" s="176"/>
      <c r="BJ520" s="176"/>
      <c r="BK520" s="176"/>
      <c r="BL520" s="176"/>
      <c r="BM520" s="176"/>
      <c r="BN520" s="176"/>
      <c r="BO520" s="176"/>
      <c r="BP520" s="176"/>
      <c r="BQ520" s="176"/>
      <c r="BR520" s="176"/>
      <c r="BS520" s="176"/>
      <c r="BT520" s="176"/>
    </row>
    <row r="521">
      <c r="A521" s="176"/>
      <c r="B521" s="176"/>
      <c r="C521" s="176"/>
      <c r="D521" s="176"/>
      <c r="E521" s="176"/>
      <c r="F521" s="176"/>
      <c r="G521" s="176"/>
      <c r="H521" s="176"/>
      <c r="I521" s="176"/>
      <c r="J521" s="176"/>
      <c r="K521" s="176"/>
      <c r="L521" s="176"/>
      <c r="N521" s="176"/>
      <c r="O521" s="176"/>
      <c r="P521" s="176"/>
      <c r="Q521" s="435"/>
      <c r="R521" s="176"/>
      <c r="S521" s="176"/>
      <c r="T521" s="176"/>
      <c r="U521" s="176"/>
      <c r="V521" s="176"/>
      <c r="W521" s="176"/>
      <c r="X521" s="176"/>
      <c r="Y521" s="176"/>
      <c r="Z521" s="176"/>
      <c r="AA521" s="176"/>
      <c r="AB521" s="176"/>
      <c r="AC521" s="176"/>
      <c r="AD521" s="176"/>
      <c r="AE521" s="176"/>
      <c r="AF521" s="176"/>
      <c r="AG521" s="176"/>
      <c r="AH521" s="176"/>
      <c r="AI521" s="176"/>
      <c r="AJ521" s="176"/>
      <c r="AK521" s="176"/>
      <c r="AL521" s="176"/>
      <c r="AM521" s="176"/>
      <c r="AN521" s="176"/>
      <c r="AO521" s="176"/>
      <c r="AP521" s="176"/>
      <c r="AQ521" s="176"/>
      <c r="AR521" s="176"/>
      <c r="AS521" s="176"/>
      <c r="AT521" s="176"/>
      <c r="AU521" s="176"/>
      <c r="AV521" s="176"/>
      <c r="AW521" s="176"/>
      <c r="AX521" s="176"/>
      <c r="AY521" s="176"/>
      <c r="AZ521" s="176"/>
      <c r="BA521" s="176"/>
      <c r="BB521" s="176"/>
      <c r="BC521" s="176"/>
      <c r="BD521" s="176"/>
      <c r="BE521" s="176"/>
      <c r="BF521" s="176"/>
      <c r="BG521" s="176"/>
      <c r="BH521" s="176"/>
      <c r="BI521" s="176"/>
      <c r="BJ521" s="176"/>
      <c r="BK521" s="176"/>
      <c r="BL521" s="176"/>
      <c r="BM521" s="176"/>
      <c r="BN521" s="176"/>
      <c r="BO521" s="176"/>
      <c r="BP521" s="176"/>
      <c r="BQ521" s="176"/>
      <c r="BR521" s="176"/>
      <c r="BS521" s="176"/>
      <c r="BT521" s="176"/>
    </row>
    <row r="522">
      <c r="A522" s="176"/>
      <c r="B522" s="176"/>
      <c r="C522" s="176"/>
      <c r="D522" s="176"/>
      <c r="E522" s="176"/>
      <c r="F522" s="176"/>
      <c r="G522" s="176"/>
      <c r="H522" s="176"/>
      <c r="I522" s="176"/>
      <c r="J522" s="176"/>
      <c r="K522" s="176"/>
      <c r="L522" s="176"/>
      <c r="N522" s="176"/>
      <c r="O522" s="176"/>
      <c r="P522" s="176"/>
      <c r="Q522" s="435"/>
      <c r="R522" s="176"/>
      <c r="S522" s="176"/>
      <c r="T522" s="176"/>
      <c r="U522" s="176"/>
      <c r="V522" s="176"/>
      <c r="W522" s="176"/>
      <c r="X522" s="176"/>
      <c r="Y522" s="176"/>
      <c r="Z522" s="176"/>
      <c r="AA522" s="176"/>
      <c r="AB522" s="176"/>
      <c r="AC522" s="176"/>
      <c r="AD522" s="176"/>
      <c r="AE522" s="176"/>
      <c r="AF522" s="176"/>
      <c r="AG522" s="176"/>
      <c r="AH522" s="176"/>
      <c r="AI522" s="176"/>
      <c r="AJ522" s="176"/>
      <c r="AK522" s="176"/>
      <c r="AL522" s="176"/>
      <c r="AM522" s="176"/>
      <c r="AN522" s="176"/>
      <c r="AO522" s="176"/>
      <c r="AP522" s="176"/>
      <c r="AQ522" s="176"/>
      <c r="AR522" s="176"/>
      <c r="AS522" s="176"/>
      <c r="AT522" s="176"/>
      <c r="AU522" s="176"/>
      <c r="AV522" s="176"/>
      <c r="AW522" s="176"/>
      <c r="AX522" s="176"/>
      <c r="AY522" s="176"/>
      <c r="AZ522" s="176"/>
      <c r="BA522" s="176"/>
      <c r="BB522" s="176"/>
      <c r="BC522" s="176"/>
      <c r="BD522" s="176"/>
      <c r="BE522" s="176"/>
      <c r="BF522" s="176"/>
      <c r="BG522" s="176"/>
      <c r="BH522" s="176"/>
      <c r="BI522" s="176"/>
      <c r="BJ522" s="176"/>
      <c r="BK522" s="176"/>
      <c r="BL522" s="176"/>
      <c r="BM522" s="176"/>
      <c r="BN522" s="176"/>
      <c r="BO522" s="176"/>
      <c r="BP522" s="176"/>
      <c r="BQ522" s="176"/>
      <c r="BR522" s="176"/>
      <c r="BS522" s="176"/>
      <c r="BT522" s="176"/>
    </row>
    <row r="523">
      <c r="A523" s="176"/>
      <c r="B523" s="176"/>
      <c r="C523" s="176"/>
      <c r="D523" s="176"/>
      <c r="E523" s="176"/>
      <c r="F523" s="176"/>
      <c r="G523" s="176"/>
      <c r="H523" s="176"/>
      <c r="I523" s="176"/>
      <c r="J523" s="176"/>
      <c r="K523" s="176"/>
      <c r="L523" s="176"/>
      <c r="N523" s="176"/>
      <c r="O523" s="176"/>
      <c r="P523" s="176"/>
      <c r="Q523" s="435"/>
      <c r="R523" s="176"/>
      <c r="S523" s="176"/>
      <c r="T523" s="176"/>
      <c r="U523" s="176"/>
      <c r="V523" s="176"/>
      <c r="W523" s="176"/>
      <c r="X523" s="176"/>
      <c r="Y523" s="176"/>
      <c r="Z523" s="176"/>
      <c r="AA523" s="176"/>
      <c r="AB523" s="176"/>
      <c r="AC523" s="176"/>
      <c r="AD523" s="176"/>
      <c r="AE523" s="176"/>
      <c r="AF523" s="176"/>
      <c r="AG523" s="176"/>
      <c r="AH523" s="176"/>
      <c r="AI523" s="176"/>
      <c r="AJ523" s="176"/>
      <c r="AK523" s="176"/>
      <c r="AL523" s="176"/>
      <c r="AM523" s="176"/>
      <c r="AN523" s="176"/>
      <c r="AO523" s="176"/>
      <c r="AP523" s="176"/>
      <c r="AQ523" s="176"/>
      <c r="AR523" s="176"/>
      <c r="AS523" s="176"/>
      <c r="AT523" s="176"/>
      <c r="AU523" s="176"/>
      <c r="AV523" s="176"/>
      <c r="AW523" s="176"/>
      <c r="AX523" s="176"/>
      <c r="AY523" s="176"/>
      <c r="AZ523" s="176"/>
      <c r="BA523" s="176"/>
      <c r="BB523" s="176"/>
      <c r="BC523" s="176"/>
      <c r="BD523" s="176"/>
      <c r="BE523" s="176"/>
      <c r="BF523" s="176"/>
      <c r="BG523" s="176"/>
      <c r="BH523" s="176"/>
      <c r="BI523" s="176"/>
      <c r="BJ523" s="176"/>
      <c r="BK523" s="176"/>
      <c r="BL523" s="176"/>
      <c r="BM523" s="176"/>
      <c r="BN523" s="176"/>
      <c r="BO523" s="176"/>
      <c r="BP523" s="176"/>
      <c r="BQ523" s="176"/>
      <c r="BR523" s="176"/>
      <c r="BS523" s="176"/>
      <c r="BT523" s="176"/>
    </row>
    <row r="524">
      <c r="A524" s="176"/>
      <c r="B524" s="176"/>
      <c r="C524" s="176"/>
      <c r="D524" s="176"/>
      <c r="E524" s="176"/>
      <c r="F524" s="176"/>
      <c r="G524" s="176"/>
      <c r="H524" s="176"/>
      <c r="I524" s="176"/>
      <c r="J524" s="176"/>
      <c r="K524" s="176"/>
      <c r="L524" s="176"/>
      <c r="N524" s="176"/>
      <c r="O524" s="176"/>
      <c r="P524" s="176"/>
      <c r="Q524" s="435"/>
      <c r="R524" s="176"/>
      <c r="S524" s="176"/>
      <c r="T524" s="176"/>
      <c r="U524" s="176"/>
      <c r="V524" s="176"/>
      <c r="W524" s="176"/>
      <c r="X524" s="176"/>
      <c r="Y524" s="176"/>
      <c r="Z524" s="176"/>
      <c r="AA524" s="176"/>
      <c r="AB524" s="176"/>
      <c r="AC524" s="176"/>
      <c r="AD524" s="176"/>
      <c r="AE524" s="176"/>
      <c r="AF524" s="176"/>
      <c r="AG524" s="176"/>
      <c r="AH524" s="176"/>
      <c r="AI524" s="176"/>
      <c r="AJ524" s="176"/>
      <c r="AK524" s="176"/>
      <c r="AL524" s="176"/>
      <c r="AM524" s="176"/>
      <c r="AN524" s="176"/>
      <c r="AO524" s="176"/>
      <c r="AP524" s="176"/>
      <c r="AQ524" s="176"/>
      <c r="AR524" s="176"/>
      <c r="AS524" s="176"/>
      <c r="AT524" s="176"/>
      <c r="AU524" s="176"/>
      <c r="AV524" s="176"/>
      <c r="AW524" s="176"/>
      <c r="AX524" s="176"/>
      <c r="AY524" s="176"/>
      <c r="AZ524" s="176"/>
      <c r="BA524" s="176"/>
      <c r="BB524" s="176"/>
      <c r="BC524" s="176"/>
      <c r="BD524" s="176"/>
      <c r="BE524" s="176"/>
      <c r="BF524" s="176"/>
      <c r="BG524" s="176"/>
      <c r="BH524" s="176"/>
      <c r="BI524" s="176"/>
      <c r="BJ524" s="176"/>
      <c r="BK524" s="176"/>
      <c r="BL524" s="176"/>
      <c r="BM524" s="176"/>
      <c r="BN524" s="176"/>
      <c r="BO524" s="176"/>
      <c r="BP524" s="176"/>
      <c r="BQ524" s="176"/>
      <c r="BR524" s="176"/>
      <c r="BS524" s="176"/>
      <c r="BT524" s="176"/>
    </row>
    <row r="525">
      <c r="A525" s="176"/>
      <c r="B525" s="176"/>
      <c r="C525" s="176"/>
      <c r="D525" s="176"/>
      <c r="E525" s="176"/>
      <c r="F525" s="176"/>
      <c r="G525" s="176"/>
      <c r="H525" s="176"/>
      <c r="I525" s="176"/>
      <c r="J525" s="176"/>
      <c r="K525" s="176"/>
      <c r="L525" s="176"/>
      <c r="N525" s="176"/>
      <c r="O525" s="176"/>
      <c r="P525" s="176"/>
      <c r="Q525" s="435"/>
      <c r="R525" s="176"/>
      <c r="S525" s="176"/>
      <c r="T525" s="176"/>
      <c r="U525" s="176"/>
      <c r="V525" s="176"/>
      <c r="W525" s="176"/>
      <c r="X525" s="176"/>
      <c r="Y525" s="176"/>
      <c r="Z525" s="176"/>
      <c r="AA525" s="176"/>
      <c r="AB525" s="176"/>
      <c r="AC525" s="176"/>
      <c r="AD525" s="176"/>
      <c r="AE525" s="176"/>
      <c r="AF525" s="176"/>
      <c r="AG525" s="176"/>
      <c r="AH525" s="176"/>
      <c r="AI525" s="176"/>
      <c r="AJ525" s="176"/>
      <c r="AK525" s="176"/>
      <c r="AL525" s="176"/>
      <c r="AM525" s="176"/>
      <c r="AN525" s="176"/>
      <c r="AO525" s="176"/>
      <c r="AP525" s="176"/>
      <c r="AQ525" s="176"/>
      <c r="AR525" s="176"/>
      <c r="AS525" s="176"/>
      <c r="AT525" s="176"/>
      <c r="AU525" s="176"/>
      <c r="AV525" s="176"/>
      <c r="AW525" s="176"/>
      <c r="AX525" s="176"/>
      <c r="AY525" s="176"/>
      <c r="AZ525" s="176"/>
      <c r="BA525" s="176"/>
      <c r="BB525" s="176"/>
      <c r="BC525" s="176"/>
      <c r="BD525" s="176"/>
      <c r="BE525" s="176"/>
      <c r="BF525" s="176"/>
      <c r="BG525" s="176"/>
      <c r="BH525" s="176"/>
      <c r="BI525" s="176"/>
      <c r="BJ525" s="176"/>
      <c r="BK525" s="176"/>
      <c r="BL525" s="176"/>
      <c r="BM525" s="176"/>
      <c r="BN525" s="176"/>
      <c r="BO525" s="176"/>
      <c r="BP525" s="176"/>
      <c r="BQ525" s="176"/>
      <c r="BR525" s="176"/>
      <c r="BS525" s="176"/>
      <c r="BT525" s="176"/>
    </row>
    <row r="526">
      <c r="A526" s="176"/>
      <c r="B526" s="176"/>
      <c r="C526" s="176"/>
      <c r="D526" s="176"/>
      <c r="E526" s="176"/>
      <c r="F526" s="176"/>
      <c r="G526" s="176"/>
      <c r="H526" s="176"/>
      <c r="I526" s="176"/>
      <c r="J526" s="176"/>
      <c r="K526" s="176"/>
      <c r="L526" s="176"/>
      <c r="N526" s="176"/>
      <c r="O526" s="176"/>
      <c r="P526" s="176"/>
      <c r="Q526" s="435"/>
      <c r="R526" s="176"/>
      <c r="S526" s="176"/>
      <c r="T526" s="176"/>
      <c r="U526" s="176"/>
      <c r="V526" s="176"/>
      <c r="W526" s="176"/>
      <c r="X526" s="176"/>
      <c r="Y526" s="176"/>
      <c r="Z526" s="176"/>
      <c r="AA526" s="176"/>
      <c r="AB526" s="176"/>
      <c r="AC526" s="176"/>
      <c r="AD526" s="176"/>
      <c r="AE526" s="176"/>
      <c r="AF526" s="176"/>
      <c r="AG526" s="176"/>
      <c r="AH526" s="176"/>
      <c r="AI526" s="176"/>
      <c r="AJ526" s="176"/>
      <c r="AK526" s="176"/>
      <c r="AL526" s="176"/>
      <c r="AM526" s="176"/>
      <c r="AN526" s="176"/>
      <c r="AO526" s="176"/>
      <c r="AP526" s="176"/>
      <c r="AQ526" s="176"/>
      <c r="AR526" s="176"/>
      <c r="AS526" s="176"/>
      <c r="AT526" s="176"/>
      <c r="AU526" s="176"/>
      <c r="AV526" s="176"/>
      <c r="AW526" s="176"/>
      <c r="AX526" s="176"/>
      <c r="AY526" s="176"/>
      <c r="AZ526" s="176"/>
      <c r="BA526" s="176"/>
      <c r="BB526" s="176"/>
      <c r="BC526" s="176"/>
      <c r="BD526" s="176"/>
      <c r="BE526" s="176"/>
      <c r="BF526" s="176"/>
      <c r="BG526" s="176"/>
      <c r="BH526" s="176"/>
      <c r="BI526" s="176"/>
      <c r="BJ526" s="176"/>
      <c r="BK526" s="176"/>
      <c r="BL526" s="176"/>
      <c r="BM526" s="176"/>
      <c r="BN526" s="176"/>
      <c r="BO526" s="176"/>
      <c r="BP526" s="176"/>
      <c r="BQ526" s="176"/>
      <c r="BR526" s="176"/>
      <c r="BS526" s="176"/>
      <c r="BT526" s="176"/>
    </row>
    <row r="527">
      <c r="A527" s="176"/>
      <c r="B527" s="176"/>
      <c r="C527" s="176"/>
      <c r="D527" s="176"/>
      <c r="E527" s="176"/>
      <c r="F527" s="176"/>
      <c r="G527" s="176"/>
      <c r="H527" s="176"/>
      <c r="I527" s="176"/>
      <c r="J527" s="176"/>
      <c r="K527" s="176"/>
      <c r="L527" s="176"/>
      <c r="N527" s="176"/>
      <c r="O527" s="176"/>
      <c r="P527" s="176"/>
      <c r="Q527" s="435"/>
      <c r="R527" s="176"/>
      <c r="S527" s="176"/>
      <c r="T527" s="176"/>
      <c r="U527" s="176"/>
      <c r="V527" s="176"/>
      <c r="W527" s="176"/>
      <c r="X527" s="176"/>
      <c r="Y527" s="176"/>
      <c r="Z527" s="176"/>
      <c r="AA527" s="176"/>
      <c r="AB527" s="176"/>
      <c r="AC527" s="176"/>
      <c r="AD527" s="176"/>
      <c r="AE527" s="176"/>
      <c r="AF527" s="176"/>
      <c r="AG527" s="176"/>
      <c r="AH527" s="176"/>
      <c r="AI527" s="176"/>
      <c r="AJ527" s="176"/>
      <c r="AK527" s="176"/>
      <c r="AL527" s="176"/>
      <c r="AM527" s="176"/>
      <c r="AN527" s="176"/>
      <c r="AO527" s="176"/>
      <c r="AP527" s="176"/>
      <c r="AQ527" s="176"/>
      <c r="AR527" s="176"/>
      <c r="AS527" s="176"/>
      <c r="AT527" s="176"/>
      <c r="AU527" s="176"/>
      <c r="AV527" s="176"/>
      <c r="AW527" s="176"/>
      <c r="AX527" s="176"/>
      <c r="AY527" s="176"/>
      <c r="AZ527" s="176"/>
      <c r="BA527" s="176"/>
      <c r="BB527" s="176"/>
      <c r="BC527" s="176"/>
      <c r="BD527" s="176"/>
      <c r="BE527" s="176"/>
      <c r="BF527" s="176"/>
      <c r="BG527" s="176"/>
      <c r="BH527" s="176"/>
      <c r="BI527" s="176"/>
      <c r="BJ527" s="176"/>
      <c r="BK527" s="176"/>
      <c r="BL527" s="176"/>
      <c r="BM527" s="176"/>
      <c r="BN527" s="176"/>
      <c r="BO527" s="176"/>
      <c r="BP527" s="176"/>
      <c r="BQ527" s="176"/>
      <c r="BR527" s="176"/>
      <c r="BS527" s="176"/>
      <c r="BT527" s="176"/>
    </row>
    <row r="528">
      <c r="A528" s="176"/>
      <c r="B528" s="176"/>
      <c r="C528" s="176"/>
      <c r="D528" s="176"/>
      <c r="E528" s="176"/>
      <c r="F528" s="176"/>
      <c r="G528" s="176"/>
      <c r="H528" s="176"/>
      <c r="I528" s="176"/>
      <c r="J528" s="176"/>
      <c r="K528" s="176"/>
      <c r="L528" s="176"/>
      <c r="N528" s="176"/>
      <c r="O528" s="176"/>
      <c r="P528" s="176"/>
      <c r="Q528" s="435"/>
      <c r="R528" s="176"/>
      <c r="S528" s="176"/>
      <c r="T528" s="176"/>
      <c r="U528" s="176"/>
      <c r="V528" s="176"/>
      <c r="W528" s="176"/>
      <c r="X528" s="176"/>
      <c r="Y528" s="176"/>
      <c r="Z528" s="176"/>
      <c r="AA528" s="176"/>
      <c r="AB528" s="176"/>
      <c r="AC528" s="176"/>
      <c r="AD528" s="176"/>
      <c r="AE528" s="176"/>
      <c r="AF528" s="176"/>
      <c r="AG528" s="176"/>
      <c r="AH528" s="176"/>
      <c r="AI528" s="176"/>
      <c r="AJ528" s="176"/>
      <c r="AK528" s="176"/>
      <c r="AL528" s="176"/>
      <c r="AM528" s="176"/>
      <c r="AN528" s="176"/>
      <c r="AO528" s="176"/>
      <c r="AP528" s="176"/>
      <c r="AQ528" s="176"/>
      <c r="AR528" s="176"/>
      <c r="AS528" s="176"/>
      <c r="AT528" s="176"/>
      <c r="AU528" s="176"/>
      <c r="AV528" s="176"/>
      <c r="AW528" s="176"/>
      <c r="AX528" s="176"/>
      <c r="AY528" s="176"/>
      <c r="AZ528" s="176"/>
      <c r="BA528" s="176"/>
      <c r="BB528" s="176"/>
      <c r="BC528" s="176"/>
      <c r="BD528" s="176"/>
      <c r="BE528" s="176"/>
      <c r="BF528" s="176"/>
      <c r="BG528" s="176"/>
      <c r="BH528" s="176"/>
      <c r="BI528" s="176"/>
      <c r="BJ528" s="176"/>
      <c r="BK528" s="176"/>
      <c r="BL528" s="176"/>
      <c r="BM528" s="176"/>
      <c r="BN528" s="176"/>
      <c r="BO528" s="176"/>
      <c r="BP528" s="176"/>
      <c r="BQ528" s="176"/>
      <c r="BR528" s="176"/>
      <c r="BS528" s="176"/>
      <c r="BT528" s="176"/>
    </row>
    <row r="529">
      <c r="A529" s="176"/>
      <c r="B529" s="176"/>
      <c r="C529" s="176"/>
      <c r="D529" s="176"/>
      <c r="E529" s="176"/>
      <c r="F529" s="176"/>
      <c r="G529" s="176"/>
      <c r="H529" s="176"/>
      <c r="I529" s="176"/>
      <c r="J529" s="176"/>
      <c r="K529" s="176"/>
      <c r="L529" s="176"/>
      <c r="N529" s="176"/>
      <c r="O529" s="176"/>
      <c r="P529" s="176"/>
      <c r="Q529" s="435"/>
      <c r="R529" s="176"/>
      <c r="S529" s="176"/>
      <c r="T529" s="176"/>
      <c r="U529" s="176"/>
      <c r="V529" s="176"/>
      <c r="W529" s="176"/>
      <c r="X529" s="176"/>
      <c r="Y529" s="176"/>
      <c r="Z529" s="176"/>
      <c r="AA529" s="176"/>
      <c r="AB529" s="176"/>
      <c r="AC529" s="176"/>
      <c r="AD529" s="176"/>
      <c r="AE529" s="176"/>
      <c r="AF529" s="176"/>
      <c r="AG529" s="176"/>
      <c r="AH529" s="176"/>
      <c r="AI529" s="176"/>
      <c r="AJ529" s="176"/>
      <c r="AK529" s="176"/>
      <c r="AL529" s="176"/>
      <c r="AM529" s="176"/>
      <c r="AN529" s="176"/>
      <c r="AO529" s="176"/>
      <c r="AP529" s="176"/>
      <c r="AQ529" s="176"/>
      <c r="AR529" s="176"/>
      <c r="AS529" s="176"/>
      <c r="AT529" s="176"/>
      <c r="AU529" s="176"/>
      <c r="AV529" s="176"/>
      <c r="AW529" s="176"/>
      <c r="AX529" s="176"/>
      <c r="AY529" s="176"/>
      <c r="AZ529" s="176"/>
      <c r="BA529" s="176"/>
      <c r="BB529" s="176"/>
      <c r="BC529" s="176"/>
      <c r="BD529" s="176"/>
      <c r="BE529" s="176"/>
      <c r="BF529" s="176"/>
      <c r="BG529" s="176"/>
      <c r="BH529" s="176"/>
      <c r="BI529" s="176"/>
      <c r="BJ529" s="176"/>
      <c r="BK529" s="176"/>
      <c r="BL529" s="176"/>
      <c r="BM529" s="176"/>
      <c r="BN529" s="176"/>
      <c r="BO529" s="176"/>
      <c r="BP529" s="176"/>
      <c r="BQ529" s="176"/>
      <c r="BR529" s="176"/>
      <c r="BS529" s="176"/>
      <c r="BT529" s="176"/>
    </row>
    <row r="530">
      <c r="A530" s="176"/>
      <c r="B530" s="176"/>
      <c r="C530" s="176"/>
      <c r="D530" s="176"/>
      <c r="E530" s="176"/>
      <c r="F530" s="176"/>
      <c r="G530" s="176"/>
      <c r="H530" s="176"/>
      <c r="I530" s="176"/>
      <c r="J530" s="176"/>
      <c r="K530" s="176"/>
      <c r="L530" s="176"/>
      <c r="N530" s="176"/>
      <c r="O530" s="176"/>
      <c r="P530" s="176"/>
      <c r="Q530" s="435"/>
      <c r="R530" s="176"/>
      <c r="S530" s="176"/>
      <c r="T530" s="176"/>
      <c r="U530" s="176"/>
      <c r="V530" s="176"/>
      <c r="W530" s="176"/>
      <c r="X530" s="176"/>
      <c r="Y530" s="176"/>
      <c r="Z530" s="176"/>
      <c r="AA530" s="176"/>
      <c r="AB530" s="176"/>
      <c r="AC530" s="176"/>
      <c r="AD530" s="176"/>
      <c r="AE530" s="176"/>
      <c r="AF530" s="176"/>
      <c r="AG530" s="176"/>
      <c r="AH530" s="176"/>
      <c r="AI530" s="176"/>
      <c r="AJ530" s="176"/>
      <c r="AK530" s="176"/>
      <c r="AL530" s="176"/>
      <c r="AM530" s="176"/>
      <c r="AN530" s="176"/>
      <c r="AO530" s="176"/>
      <c r="AP530" s="176"/>
      <c r="AQ530" s="176"/>
      <c r="AR530" s="176"/>
      <c r="AS530" s="176"/>
      <c r="AT530" s="176"/>
      <c r="AU530" s="176"/>
      <c r="AV530" s="176"/>
      <c r="AW530" s="176"/>
      <c r="AX530" s="176"/>
      <c r="AY530" s="176"/>
      <c r="AZ530" s="176"/>
      <c r="BA530" s="176"/>
      <c r="BB530" s="176"/>
      <c r="BC530" s="176"/>
      <c r="BD530" s="176"/>
      <c r="BE530" s="176"/>
      <c r="BF530" s="176"/>
      <c r="BG530" s="176"/>
      <c r="BH530" s="176"/>
      <c r="BI530" s="176"/>
      <c r="BJ530" s="176"/>
      <c r="BK530" s="176"/>
      <c r="BL530" s="176"/>
      <c r="BM530" s="176"/>
      <c r="BN530" s="176"/>
      <c r="BO530" s="176"/>
      <c r="BP530" s="176"/>
      <c r="BQ530" s="176"/>
      <c r="BR530" s="176"/>
      <c r="BS530" s="176"/>
      <c r="BT530" s="176"/>
    </row>
    <row r="531">
      <c r="A531" s="176"/>
      <c r="B531" s="176"/>
      <c r="C531" s="176"/>
      <c r="D531" s="176"/>
      <c r="E531" s="176"/>
      <c r="F531" s="176"/>
      <c r="G531" s="176"/>
      <c r="H531" s="176"/>
      <c r="I531" s="176"/>
      <c r="J531" s="176"/>
      <c r="K531" s="176"/>
      <c r="L531" s="176"/>
      <c r="N531" s="176"/>
      <c r="O531" s="176"/>
      <c r="P531" s="176"/>
      <c r="Q531" s="435"/>
      <c r="R531" s="176"/>
      <c r="S531" s="176"/>
      <c r="T531" s="176"/>
      <c r="U531" s="176"/>
      <c r="V531" s="176"/>
      <c r="W531" s="176"/>
      <c r="X531" s="176"/>
      <c r="Y531" s="176"/>
      <c r="Z531" s="176"/>
      <c r="AA531" s="176"/>
      <c r="AB531" s="176"/>
      <c r="AC531" s="176"/>
      <c r="AD531" s="176"/>
      <c r="AE531" s="176"/>
      <c r="AF531" s="176"/>
      <c r="AG531" s="176"/>
      <c r="AH531" s="176"/>
      <c r="AI531" s="176"/>
      <c r="AJ531" s="176"/>
      <c r="AK531" s="176"/>
      <c r="AL531" s="176"/>
      <c r="AM531" s="176"/>
      <c r="AN531" s="176"/>
      <c r="AO531" s="176"/>
      <c r="AP531" s="176"/>
      <c r="AQ531" s="176"/>
      <c r="AR531" s="176"/>
      <c r="AS531" s="176"/>
      <c r="AT531" s="176"/>
      <c r="AU531" s="176"/>
      <c r="AV531" s="176"/>
      <c r="AW531" s="176"/>
      <c r="AX531" s="176"/>
      <c r="AY531" s="176"/>
      <c r="AZ531" s="176"/>
      <c r="BA531" s="176"/>
      <c r="BB531" s="176"/>
      <c r="BC531" s="176"/>
      <c r="BD531" s="176"/>
      <c r="BE531" s="176"/>
      <c r="BF531" s="176"/>
      <c r="BG531" s="176"/>
      <c r="BH531" s="176"/>
      <c r="BI531" s="176"/>
      <c r="BJ531" s="176"/>
      <c r="BK531" s="176"/>
      <c r="BL531" s="176"/>
      <c r="BM531" s="176"/>
      <c r="BN531" s="176"/>
      <c r="BO531" s="176"/>
      <c r="BP531" s="176"/>
      <c r="BQ531" s="176"/>
      <c r="BR531" s="176"/>
      <c r="BS531" s="176"/>
      <c r="BT531" s="176"/>
    </row>
    <row r="532">
      <c r="A532" s="176"/>
      <c r="B532" s="176"/>
      <c r="C532" s="176"/>
      <c r="D532" s="176"/>
      <c r="E532" s="176"/>
      <c r="F532" s="176"/>
      <c r="G532" s="176"/>
      <c r="H532" s="176"/>
      <c r="I532" s="176"/>
      <c r="J532" s="176"/>
      <c r="K532" s="176"/>
      <c r="L532" s="176"/>
      <c r="N532" s="176"/>
      <c r="O532" s="176"/>
      <c r="P532" s="176"/>
      <c r="Q532" s="435"/>
      <c r="R532" s="176"/>
      <c r="S532" s="176"/>
      <c r="T532" s="176"/>
      <c r="U532" s="176"/>
      <c r="V532" s="176"/>
      <c r="W532" s="176"/>
      <c r="X532" s="176"/>
      <c r="Y532" s="176"/>
      <c r="Z532" s="176"/>
      <c r="AA532" s="176"/>
      <c r="AB532" s="176"/>
      <c r="AC532" s="176"/>
      <c r="AD532" s="176"/>
      <c r="AE532" s="176"/>
      <c r="AF532" s="176"/>
      <c r="AG532" s="176"/>
      <c r="AH532" s="176"/>
      <c r="AI532" s="176"/>
      <c r="AJ532" s="176"/>
      <c r="AK532" s="176"/>
      <c r="AL532" s="176"/>
      <c r="AM532" s="176"/>
      <c r="AN532" s="176"/>
      <c r="AO532" s="176"/>
      <c r="AP532" s="176"/>
      <c r="AQ532" s="176"/>
      <c r="AR532" s="176"/>
      <c r="AS532" s="176"/>
      <c r="AT532" s="176"/>
      <c r="AU532" s="176"/>
      <c r="AV532" s="176"/>
      <c r="AW532" s="176"/>
      <c r="AX532" s="176"/>
      <c r="AY532" s="176"/>
      <c r="AZ532" s="176"/>
      <c r="BA532" s="176"/>
      <c r="BB532" s="176"/>
      <c r="BC532" s="176"/>
      <c r="BD532" s="176"/>
      <c r="BE532" s="176"/>
      <c r="BF532" s="176"/>
      <c r="BG532" s="176"/>
      <c r="BH532" s="176"/>
      <c r="BI532" s="176"/>
      <c r="BJ532" s="176"/>
      <c r="BK532" s="176"/>
      <c r="BL532" s="176"/>
      <c r="BM532" s="176"/>
      <c r="BN532" s="176"/>
      <c r="BO532" s="176"/>
      <c r="BP532" s="176"/>
      <c r="BQ532" s="176"/>
      <c r="BR532" s="176"/>
      <c r="BS532" s="176"/>
      <c r="BT532" s="176"/>
    </row>
    <row r="533">
      <c r="A533" s="176"/>
      <c r="B533" s="176"/>
      <c r="C533" s="176"/>
      <c r="D533" s="176"/>
      <c r="E533" s="176"/>
      <c r="F533" s="176"/>
      <c r="G533" s="176"/>
      <c r="H533" s="176"/>
      <c r="I533" s="176"/>
      <c r="J533" s="176"/>
      <c r="K533" s="176"/>
      <c r="L533" s="176"/>
      <c r="N533" s="176"/>
      <c r="O533" s="176"/>
      <c r="P533" s="176"/>
      <c r="Q533" s="435"/>
      <c r="R533" s="176"/>
      <c r="S533" s="176"/>
      <c r="T533" s="176"/>
      <c r="U533" s="176"/>
      <c r="V533" s="176"/>
      <c r="W533" s="176"/>
      <c r="X533" s="176"/>
      <c r="Y533" s="176"/>
      <c r="Z533" s="176"/>
      <c r="AA533" s="176"/>
      <c r="AB533" s="176"/>
      <c r="AC533" s="176"/>
      <c r="AD533" s="176"/>
      <c r="AE533" s="176"/>
      <c r="AF533" s="176"/>
      <c r="AG533" s="176"/>
      <c r="AH533" s="176"/>
      <c r="AI533" s="176"/>
      <c r="AJ533" s="176"/>
      <c r="AK533" s="176"/>
      <c r="AL533" s="176"/>
      <c r="AM533" s="176"/>
      <c r="AN533" s="176"/>
      <c r="AO533" s="176"/>
      <c r="AP533" s="176"/>
      <c r="AQ533" s="176"/>
      <c r="AR533" s="176"/>
      <c r="AS533" s="176"/>
      <c r="AT533" s="176"/>
      <c r="AU533" s="176"/>
      <c r="AV533" s="176"/>
      <c r="AW533" s="176"/>
      <c r="AX533" s="176"/>
      <c r="AY533" s="176"/>
      <c r="AZ533" s="176"/>
      <c r="BA533" s="176"/>
      <c r="BB533" s="176"/>
      <c r="BC533" s="176"/>
      <c r="BD533" s="176"/>
      <c r="BE533" s="176"/>
      <c r="BF533" s="176"/>
      <c r="BG533" s="176"/>
      <c r="BH533" s="176"/>
      <c r="BI533" s="176"/>
      <c r="BJ533" s="176"/>
      <c r="BK533" s="176"/>
      <c r="BL533" s="176"/>
      <c r="BM533" s="176"/>
      <c r="BN533" s="176"/>
      <c r="BO533" s="176"/>
      <c r="BP533" s="176"/>
      <c r="BQ533" s="176"/>
      <c r="BR533" s="176"/>
      <c r="BS533" s="176"/>
      <c r="BT533" s="176"/>
    </row>
    <row r="534">
      <c r="A534" s="176"/>
      <c r="B534" s="176"/>
      <c r="C534" s="176"/>
      <c r="D534" s="176"/>
      <c r="E534" s="176"/>
      <c r="F534" s="176"/>
      <c r="G534" s="176"/>
      <c r="H534" s="176"/>
      <c r="I534" s="176"/>
      <c r="J534" s="176"/>
      <c r="K534" s="176"/>
      <c r="L534" s="176"/>
      <c r="N534" s="176"/>
      <c r="O534" s="176"/>
      <c r="P534" s="176"/>
      <c r="Q534" s="435"/>
      <c r="R534" s="176"/>
      <c r="S534" s="176"/>
      <c r="T534" s="176"/>
      <c r="U534" s="176"/>
      <c r="V534" s="176"/>
      <c r="W534" s="176"/>
      <c r="X534" s="176"/>
      <c r="Y534" s="176"/>
      <c r="Z534" s="176"/>
      <c r="AA534" s="176"/>
      <c r="AB534" s="176"/>
      <c r="AC534" s="176"/>
      <c r="AD534" s="176"/>
      <c r="AE534" s="176"/>
      <c r="AF534" s="176"/>
      <c r="AG534" s="176"/>
      <c r="AH534" s="176"/>
      <c r="AI534" s="176"/>
      <c r="AJ534" s="176"/>
      <c r="AK534" s="176"/>
      <c r="AL534" s="176"/>
      <c r="AM534" s="176"/>
      <c r="AN534" s="176"/>
      <c r="AO534" s="176"/>
      <c r="AP534" s="176"/>
      <c r="AQ534" s="176"/>
      <c r="AR534" s="176"/>
      <c r="AS534" s="176"/>
      <c r="AT534" s="176"/>
      <c r="AU534" s="176"/>
      <c r="AV534" s="176"/>
      <c r="AW534" s="176"/>
      <c r="AX534" s="176"/>
      <c r="AY534" s="176"/>
      <c r="AZ534" s="176"/>
      <c r="BA534" s="176"/>
      <c r="BB534" s="176"/>
      <c r="BC534" s="176"/>
      <c r="BD534" s="176"/>
      <c r="BE534" s="176"/>
      <c r="BF534" s="176"/>
      <c r="BG534" s="176"/>
      <c r="BH534" s="176"/>
      <c r="BI534" s="176"/>
      <c r="BJ534" s="176"/>
      <c r="BK534" s="176"/>
      <c r="BL534" s="176"/>
      <c r="BM534" s="176"/>
      <c r="BN534" s="176"/>
      <c r="BO534" s="176"/>
      <c r="BP534" s="176"/>
      <c r="BQ534" s="176"/>
      <c r="BR534" s="176"/>
      <c r="BS534" s="176"/>
      <c r="BT534" s="176"/>
    </row>
    <row r="535">
      <c r="A535" s="176"/>
      <c r="B535" s="176"/>
      <c r="C535" s="176"/>
      <c r="D535" s="176"/>
      <c r="E535" s="176"/>
      <c r="F535" s="176"/>
      <c r="G535" s="176"/>
      <c r="H535" s="176"/>
      <c r="I535" s="176"/>
      <c r="J535" s="176"/>
      <c r="K535" s="176"/>
      <c r="L535" s="176"/>
      <c r="N535" s="176"/>
      <c r="O535" s="176"/>
      <c r="P535" s="176"/>
      <c r="Q535" s="435"/>
      <c r="R535" s="176"/>
      <c r="S535" s="176"/>
      <c r="T535" s="176"/>
      <c r="U535" s="176"/>
      <c r="V535" s="176"/>
      <c r="W535" s="176"/>
      <c r="X535" s="176"/>
      <c r="Y535" s="176"/>
      <c r="Z535" s="176"/>
      <c r="AA535" s="176"/>
      <c r="AB535" s="176"/>
      <c r="AC535" s="176"/>
      <c r="AD535" s="176"/>
      <c r="AE535" s="176"/>
      <c r="AF535" s="176"/>
      <c r="AG535" s="176"/>
      <c r="AH535" s="176"/>
      <c r="AI535" s="176"/>
      <c r="AJ535" s="176"/>
      <c r="AK535" s="176"/>
      <c r="AL535" s="176"/>
      <c r="AM535" s="176"/>
      <c r="AN535" s="176"/>
      <c r="AO535" s="176"/>
      <c r="AP535" s="176"/>
      <c r="AQ535" s="176"/>
      <c r="AR535" s="176"/>
      <c r="AS535" s="176"/>
      <c r="AT535" s="176"/>
      <c r="AU535" s="176"/>
      <c r="AV535" s="176"/>
      <c r="AW535" s="176"/>
      <c r="AX535" s="176"/>
      <c r="AY535" s="176"/>
      <c r="AZ535" s="176"/>
      <c r="BA535" s="176"/>
      <c r="BB535" s="176"/>
      <c r="BC535" s="176"/>
      <c r="BD535" s="176"/>
      <c r="BE535" s="176"/>
      <c r="BF535" s="176"/>
      <c r="BG535" s="176"/>
      <c r="BH535" s="176"/>
      <c r="BI535" s="176"/>
      <c r="BJ535" s="176"/>
      <c r="BK535" s="176"/>
      <c r="BL535" s="176"/>
      <c r="BM535" s="176"/>
      <c r="BN535" s="176"/>
      <c r="BO535" s="176"/>
      <c r="BP535" s="176"/>
      <c r="BQ535" s="176"/>
      <c r="BR535" s="176"/>
      <c r="BS535" s="176"/>
      <c r="BT535" s="176"/>
    </row>
    <row r="536">
      <c r="A536" s="176"/>
      <c r="B536" s="176"/>
      <c r="C536" s="176"/>
      <c r="D536" s="176"/>
      <c r="E536" s="176"/>
      <c r="F536" s="176"/>
      <c r="G536" s="176"/>
      <c r="H536" s="176"/>
      <c r="I536" s="176"/>
      <c r="J536" s="176"/>
      <c r="K536" s="176"/>
      <c r="L536" s="176"/>
      <c r="N536" s="176"/>
      <c r="O536" s="176"/>
      <c r="P536" s="176"/>
      <c r="Q536" s="435"/>
      <c r="R536" s="176"/>
      <c r="S536" s="176"/>
      <c r="T536" s="176"/>
      <c r="U536" s="176"/>
      <c r="V536" s="176"/>
      <c r="W536" s="176"/>
      <c r="X536" s="176"/>
      <c r="Y536" s="176"/>
      <c r="Z536" s="176"/>
      <c r="AA536" s="176"/>
      <c r="AB536" s="176"/>
      <c r="AC536" s="176"/>
      <c r="AD536" s="176"/>
      <c r="AE536" s="176"/>
      <c r="AF536" s="176"/>
      <c r="AG536" s="176"/>
      <c r="AH536" s="176"/>
      <c r="AI536" s="176"/>
      <c r="AJ536" s="176"/>
      <c r="AK536" s="176"/>
      <c r="AL536" s="176"/>
      <c r="AM536" s="176"/>
      <c r="AN536" s="176"/>
      <c r="AO536" s="176"/>
      <c r="AP536" s="176"/>
      <c r="AQ536" s="176"/>
      <c r="AR536" s="176"/>
      <c r="AS536" s="176"/>
      <c r="AT536" s="176"/>
      <c r="AU536" s="176"/>
      <c r="AV536" s="176"/>
      <c r="AW536" s="176"/>
      <c r="AX536" s="176"/>
      <c r="AY536" s="176"/>
      <c r="AZ536" s="176"/>
      <c r="BA536" s="176"/>
      <c r="BB536" s="176"/>
      <c r="BC536" s="176"/>
      <c r="BD536" s="176"/>
      <c r="BE536" s="176"/>
      <c r="BF536" s="176"/>
      <c r="BG536" s="176"/>
      <c r="BH536" s="176"/>
      <c r="BI536" s="176"/>
      <c r="BJ536" s="176"/>
      <c r="BK536" s="176"/>
      <c r="BL536" s="176"/>
      <c r="BM536" s="176"/>
      <c r="BN536" s="176"/>
      <c r="BO536" s="176"/>
      <c r="BP536" s="176"/>
      <c r="BQ536" s="176"/>
      <c r="BR536" s="176"/>
      <c r="BS536" s="176"/>
      <c r="BT536" s="176"/>
    </row>
    <row r="537">
      <c r="A537" s="176"/>
      <c r="B537" s="176"/>
      <c r="C537" s="176"/>
      <c r="D537" s="176"/>
      <c r="E537" s="176"/>
      <c r="F537" s="176"/>
      <c r="G537" s="176"/>
      <c r="H537" s="176"/>
      <c r="I537" s="176"/>
      <c r="J537" s="176"/>
      <c r="K537" s="176"/>
      <c r="L537" s="176"/>
      <c r="N537" s="176"/>
      <c r="O537" s="176"/>
      <c r="P537" s="176"/>
      <c r="Q537" s="435"/>
      <c r="R537" s="176"/>
      <c r="S537" s="176"/>
      <c r="T537" s="176"/>
      <c r="U537" s="176"/>
      <c r="V537" s="176"/>
      <c r="W537" s="176"/>
      <c r="X537" s="176"/>
      <c r="Y537" s="176"/>
      <c r="Z537" s="176"/>
      <c r="AA537" s="176"/>
      <c r="AB537" s="176"/>
      <c r="AC537" s="176"/>
      <c r="AD537" s="176"/>
      <c r="AE537" s="176"/>
      <c r="AF537" s="176"/>
      <c r="AG537" s="176"/>
      <c r="AH537" s="176"/>
      <c r="AI537" s="176"/>
      <c r="AJ537" s="176"/>
      <c r="AK537" s="176"/>
      <c r="AL537" s="176"/>
      <c r="AM537" s="176"/>
      <c r="AN537" s="176"/>
      <c r="AO537" s="176"/>
      <c r="AP537" s="176"/>
      <c r="AQ537" s="176"/>
      <c r="AR537" s="176"/>
      <c r="AS537" s="176"/>
      <c r="AT537" s="176"/>
      <c r="AU537" s="176"/>
      <c r="AV537" s="176"/>
      <c r="AW537" s="176"/>
      <c r="AX537" s="176"/>
      <c r="AY537" s="176"/>
      <c r="AZ537" s="176"/>
      <c r="BA537" s="176"/>
      <c r="BB537" s="176"/>
      <c r="BC537" s="176"/>
      <c r="BD537" s="176"/>
      <c r="BE537" s="176"/>
      <c r="BF537" s="176"/>
      <c r="BG537" s="176"/>
      <c r="BH537" s="176"/>
      <c r="BI537" s="176"/>
      <c r="BJ537" s="176"/>
      <c r="BK537" s="176"/>
      <c r="BL537" s="176"/>
      <c r="BM537" s="176"/>
      <c r="BN537" s="176"/>
      <c r="BO537" s="176"/>
      <c r="BP537" s="176"/>
      <c r="BQ537" s="176"/>
      <c r="BR537" s="176"/>
      <c r="BS537" s="176"/>
      <c r="BT537" s="176"/>
    </row>
    <row r="538">
      <c r="A538" s="176"/>
      <c r="B538" s="176"/>
      <c r="C538" s="176"/>
      <c r="D538" s="176"/>
      <c r="E538" s="176"/>
      <c r="F538" s="176"/>
      <c r="G538" s="176"/>
      <c r="H538" s="176"/>
      <c r="I538" s="176"/>
      <c r="J538" s="176"/>
      <c r="K538" s="176"/>
      <c r="L538" s="176"/>
      <c r="N538" s="176"/>
      <c r="O538" s="176"/>
      <c r="P538" s="176"/>
      <c r="Q538" s="435"/>
      <c r="R538" s="176"/>
      <c r="S538" s="176"/>
      <c r="T538" s="176"/>
      <c r="U538" s="176"/>
      <c r="V538" s="176"/>
      <c r="W538" s="176"/>
      <c r="X538" s="176"/>
      <c r="Y538" s="176"/>
      <c r="Z538" s="176"/>
      <c r="AA538" s="176"/>
      <c r="AB538" s="176"/>
      <c r="AC538" s="176"/>
      <c r="AD538" s="176"/>
      <c r="AE538" s="176"/>
      <c r="AF538" s="176"/>
      <c r="AG538" s="176"/>
      <c r="AH538" s="176"/>
      <c r="AI538" s="176"/>
      <c r="AJ538" s="176"/>
      <c r="AK538" s="176"/>
      <c r="AL538" s="176"/>
      <c r="AM538" s="176"/>
      <c r="AN538" s="176"/>
      <c r="AO538" s="176"/>
      <c r="AP538" s="176"/>
      <c r="AQ538" s="176"/>
      <c r="AR538" s="176"/>
      <c r="AS538" s="176"/>
      <c r="AT538" s="176"/>
      <c r="AU538" s="176"/>
      <c r="AV538" s="176"/>
      <c r="AW538" s="176"/>
      <c r="AX538" s="176"/>
      <c r="AY538" s="176"/>
      <c r="AZ538" s="176"/>
      <c r="BA538" s="176"/>
      <c r="BB538" s="176"/>
      <c r="BC538" s="176"/>
      <c r="BD538" s="176"/>
      <c r="BE538" s="176"/>
      <c r="BF538" s="176"/>
      <c r="BG538" s="176"/>
      <c r="BH538" s="176"/>
      <c r="BI538" s="176"/>
      <c r="BJ538" s="176"/>
      <c r="BK538" s="176"/>
      <c r="BL538" s="176"/>
      <c r="BM538" s="176"/>
      <c r="BN538" s="176"/>
      <c r="BO538" s="176"/>
      <c r="BP538" s="176"/>
      <c r="BQ538" s="176"/>
      <c r="BR538" s="176"/>
      <c r="BS538" s="176"/>
      <c r="BT538" s="176"/>
    </row>
    <row r="539">
      <c r="A539" s="176"/>
      <c r="B539" s="176"/>
      <c r="C539" s="176"/>
      <c r="D539" s="176"/>
      <c r="E539" s="176"/>
      <c r="F539" s="176"/>
      <c r="G539" s="176"/>
      <c r="H539" s="176"/>
      <c r="I539" s="176"/>
      <c r="J539" s="176"/>
      <c r="K539" s="176"/>
      <c r="L539" s="176"/>
      <c r="N539" s="176"/>
      <c r="O539" s="176"/>
      <c r="P539" s="176"/>
      <c r="Q539" s="435"/>
      <c r="R539" s="176"/>
      <c r="S539" s="176"/>
      <c r="T539" s="176"/>
      <c r="U539" s="176"/>
      <c r="V539" s="176"/>
      <c r="W539" s="176"/>
      <c r="X539" s="176"/>
      <c r="Y539" s="176"/>
      <c r="Z539" s="176"/>
      <c r="AA539" s="176"/>
      <c r="AB539" s="176"/>
      <c r="AC539" s="176"/>
      <c r="AD539" s="176"/>
      <c r="AE539" s="176"/>
      <c r="AF539" s="176"/>
      <c r="AG539" s="176"/>
      <c r="AH539" s="176"/>
      <c r="AI539" s="176"/>
      <c r="AJ539" s="176"/>
      <c r="AK539" s="176"/>
      <c r="AL539" s="176"/>
      <c r="AM539" s="176"/>
      <c r="AN539" s="176"/>
      <c r="AO539" s="176"/>
      <c r="AP539" s="176"/>
      <c r="AQ539" s="176"/>
      <c r="AR539" s="176"/>
      <c r="AS539" s="176"/>
      <c r="AT539" s="176"/>
      <c r="AU539" s="176"/>
      <c r="AV539" s="176"/>
      <c r="AW539" s="176"/>
      <c r="AX539" s="176"/>
      <c r="AY539" s="176"/>
      <c r="AZ539" s="176"/>
      <c r="BA539" s="176"/>
      <c r="BB539" s="176"/>
      <c r="BC539" s="176"/>
      <c r="BD539" s="176"/>
      <c r="BE539" s="176"/>
      <c r="BF539" s="176"/>
      <c r="BG539" s="176"/>
      <c r="BH539" s="176"/>
      <c r="BI539" s="176"/>
      <c r="BJ539" s="176"/>
      <c r="BK539" s="176"/>
      <c r="BL539" s="176"/>
      <c r="BM539" s="176"/>
      <c r="BN539" s="176"/>
      <c r="BO539" s="176"/>
      <c r="BP539" s="176"/>
      <c r="BQ539" s="176"/>
      <c r="BR539" s="176"/>
      <c r="BS539" s="176"/>
      <c r="BT539" s="176"/>
    </row>
    <row r="540">
      <c r="A540" s="176"/>
      <c r="B540" s="176"/>
      <c r="C540" s="176"/>
      <c r="D540" s="176"/>
      <c r="E540" s="176"/>
      <c r="F540" s="176"/>
      <c r="G540" s="176"/>
      <c r="H540" s="176"/>
      <c r="I540" s="176"/>
      <c r="J540" s="176"/>
      <c r="K540" s="176"/>
      <c r="L540" s="176"/>
      <c r="N540" s="176"/>
      <c r="O540" s="176"/>
      <c r="P540" s="176"/>
      <c r="Q540" s="435"/>
      <c r="R540" s="176"/>
      <c r="S540" s="176"/>
      <c r="T540" s="176"/>
      <c r="U540" s="176"/>
      <c r="V540" s="176"/>
      <c r="W540" s="176"/>
      <c r="X540" s="176"/>
      <c r="Y540" s="176"/>
      <c r="Z540" s="176"/>
      <c r="AA540" s="176"/>
      <c r="AB540" s="176"/>
      <c r="AC540" s="176"/>
      <c r="AD540" s="176"/>
      <c r="AE540" s="176"/>
      <c r="AF540" s="176"/>
      <c r="AG540" s="176"/>
      <c r="AH540" s="176"/>
      <c r="AI540" s="176"/>
      <c r="AJ540" s="176"/>
      <c r="AK540" s="176"/>
      <c r="AL540" s="176"/>
      <c r="AM540" s="176"/>
      <c r="AN540" s="176"/>
      <c r="AO540" s="176"/>
      <c r="AP540" s="176"/>
      <c r="AQ540" s="176"/>
      <c r="AR540" s="176"/>
      <c r="AS540" s="176"/>
      <c r="AT540" s="176"/>
      <c r="AU540" s="176"/>
      <c r="AV540" s="176"/>
      <c r="AW540" s="176"/>
      <c r="AX540" s="176"/>
      <c r="AY540" s="176"/>
      <c r="AZ540" s="176"/>
      <c r="BA540" s="176"/>
      <c r="BB540" s="176"/>
      <c r="BC540" s="176"/>
      <c r="BD540" s="176"/>
      <c r="BE540" s="176"/>
      <c r="BF540" s="176"/>
      <c r="BG540" s="176"/>
      <c r="BH540" s="176"/>
      <c r="BI540" s="176"/>
      <c r="BJ540" s="176"/>
      <c r="BK540" s="176"/>
      <c r="BL540" s="176"/>
      <c r="BM540" s="176"/>
      <c r="BN540" s="176"/>
      <c r="BO540" s="176"/>
      <c r="BP540" s="176"/>
      <c r="BQ540" s="176"/>
      <c r="BR540" s="176"/>
      <c r="BS540" s="176"/>
      <c r="BT540" s="176"/>
    </row>
    <row r="541">
      <c r="A541" s="176"/>
      <c r="B541" s="176"/>
      <c r="C541" s="176"/>
      <c r="D541" s="176"/>
      <c r="E541" s="176"/>
      <c r="F541" s="176"/>
      <c r="G541" s="176"/>
      <c r="H541" s="176"/>
      <c r="I541" s="176"/>
      <c r="J541" s="176"/>
      <c r="K541" s="176"/>
      <c r="L541" s="176"/>
      <c r="N541" s="176"/>
      <c r="O541" s="176"/>
      <c r="P541" s="176"/>
      <c r="Q541" s="435"/>
      <c r="R541" s="176"/>
      <c r="S541" s="176"/>
      <c r="T541" s="176"/>
      <c r="U541" s="176"/>
      <c r="V541" s="176"/>
      <c r="W541" s="176"/>
      <c r="X541" s="176"/>
      <c r="Y541" s="176"/>
      <c r="Z541" s="176"/>
      <c r="AA541" s="176"/>
      <c r="AB541" s="176"/>
      <c r="AC541" s="176"/>
      <c r="AD541" s="176"/>
      <c r="AE541" s="176"/>
      <c r="AF541" s="176"/>
      <c r="AG541" s="176"/>
      <c r="AH541" s="176"/>
      <c r="AI541" s="176"/>
      <c r="AJ541" s="176"/>
      <c r="AK541" s="176"/>
      <c r="AL541" s="176"/>
      <c r="AM541" s="176"/>
      <c r="AN541" s="176"/>
      <c r="AO541" s="176"/>
      <c r="AP541" s="176"/>
      <c r="AQ541" s="176"/>
      <c r="AR541" s="176"/>
      <c r="AS541" s="176"/>
      <c r="AT541" s="176"/>
      <c r="AU541" s="176"/>
      <c r="AV541" s="176"/>
      <c r="AW541" s="176"/>
      <c r="AX541" s="176"/>
      <c r="AY541" s="176"/>
      <c r="AZ541" s="176"/>
      <c r="BA541" s="176"/>
      <c r="BB541" s="176"/>
      <c r="BC541" s="176"/>
      <c r="BD541" s="176"/>
      <c r="BE541" s="176"/>
      <c r="BF541" s="176"/>
      <c r="BG541" s="176"/>
      <c r="BH541" s="176"/>
      <c r="BI541" s="176"/>
      <c r="BJ541" s="176"/>
      <c r="BK541" s="176"/>
      <c r="BL541" s="176"/>
      <c r="BM541" s="176"/>
      <c r="BN541" s="176"/>
      <c r="BO541" s="176"/>
      <c r="BP541" s="176"/>
      <c r="BQ541" s="176"/>
      <c r="BR541" s="176"/>
      <c r="BS541" s="176"/>
      <c r="BT541" s="176"/>
    </row>
    <row r="542">
      <c r="A542" s="176"/>
      <c r="B542" s="176"/>
      <c r="C542" s="176"/>
      <c r="D542" s="176"/>
      <c r="E542" s="176"/>
      <c r="F542" s="176"/>
      <c r="G542" s="176"/>
      <c r="H542" s="176"/>
      <c r="I542" s="176"/>
      <c r="J542" s="176"/>
      <c r="K542" s="176"/>
      <c r="L542" s="176"/>
      <c r="N542" s="176"/>
      <c r="O542" s="176"/>
      <c r="P542" s="176"/>
      <c r="Q542" s="435"/>
      <c r="R542" s="176"/>
      <c r="S542" s="176"/>
      <c r="T542" s="176"/>
      <c r="U542" s="176"/>
      <c r="V542" s="176"/>
      <c r="W542" s="176"/>
      <c r="X542" s="176"/>
      <c r="Y542" s="176"/>
      <c r="Z542" s="176"/>
      <c r="AA542" s="176"/>
      <c r="AB542" s="176"/>
      <c r="AC542" s="176"/>
      <c r="AD542" s="176"/>
      <c r="AE542" s="176"/>
      <c r="AF542" s="176"/>
      <c r="AG542" s="176"/>
      <c r="AH542" s="176"/>
      <c r="AI542" s="176"/>
      <c r="AJ542" s="176"/>
      <c r="AK542" s="176"/>
      <c r="AL542" s="176"/>
      <c r="AM542" s="176"/>
      <c r="AN542" s="176"/>
      <c r="AO542" s="176"/>
      <c r="AP542" s="176"/>
      <c r="AQ542" s="176"/>
      <c r="AR542" s="176"/>
      <c r="AS542" s="176"/>
      <c r="AT542" s="176"/>
      <c r="AU542" s="176"/>
      <c r="AV542" s="176"/>
      <c r="AW542" s="176"/>
      <c r="AX542" s="176"/>
      <c r="AY542" s="176"/>
      <c r="AZ542" s="176"/>
      <c r="BA542" s="176"/>
      <c r="BB542" s="176"/>
      <c r="BC542" s="176"/>
      <c r="BD542" s="176"/>
      <c r="BE542" s="176"/>
      <c r="BF542" s="176"/>
      <c r="BG542" s="176"/>
      <c r="BH542" s="176"/>
      <c r="BI542" s="176"/>
      <c r="BJ542" s="176"/>
      <c r="BK542" s="176"/>
      <c r="BL542" s="176"/>
      <c r="BM542" s="176"/>
      <c r="BN542" s="176"/>
      <c r="BO542" s="176"/>
      <c r="BP542" s="176"/>
      <c r="BQ542" s="176"/>
      <c r="BR542" s="176"/>
      <c r="BS542" s="176"/>
      <c r="BT542" s="176"/>
    </row>
    <row r="543">
      <c r="A543" s="176"/>
      <c r="B543" s="176"/>
      <c r="C543" s="176"/>
      <c r="D543" s="176"/>
      <c r="E543" s="176"/>
      <c r="F543" s="176"/>
      <c r="G543" s="176"/>
      <c r="H543" s="176"/>
      <c r="I543" s="176"/>
      <c r="J543" s="176"/>
      <c r="K543" s="176"/>
      <c r="L543" s="176"/>
      <c r="N543" s="176"/>
      <c r="O543" s="176"/>
      <c r="P543" s="176"/>
      <c r="Q543" s="435"/>
      <c r="R543" s="176"/>
      <c r="S543" s="176"/>
      <c r="T543" s="176"/>
      <c r="U543" s="176"/>
      <c r="V543" s="176"/>
      <c r="W543" s="176"/>
      <c r="X543" s="176"/>
      <c r="Y543" s="176"/>
      <c r="Z543" s="176"/>
      <c r="AA543" s="176"/>
      <c r="AB543" s="176"/>
      <c r="AC543" s="176"/>
      <c r="AD543" s="176"/>
      <c r="AE543" s="176"/>
      <c r="AF543" s="176"/>
      <c r="AG543" s="176"/>
      <c r="AH543" s="176"/>
      <c r="AI543" s="176"/>
      <c r="AJ543" s="176"/>
      <c r="AK543" s="176"/>
      <c r="AL543" s="176"/>
      <c r="AM543" s="176"/>
      <c r="AN543" s="176"/>
      <c r="AO543" s="176"/>
      <c r="AP543" s="176"/>
      <c r="AQ543" s="176"/>
      <c r="AR543" s="176"/>
      <c r="AS543" s="176"/>
      <c r="AT543" s="176"/>
      <c r="AU543" s="176"/>
      <c r="AV543" s="176"/>
      <c r="AW543" s="176"/>
      <c r="AX543" s="176"/>
      <c r="AY543" s="176"/>
      <c r="AZ543" s="176"/>
      <c r="BA543" s="176"/>
      <c r="BB543" s="176"/>
      <c r="BC543" s="176"/>
      <c r="BD543" s="176"/>
      <c r="BE543" s="176"/>
      <c r="BF543" s="176"/>
      <c r="BG543" s="176"/>
      <c r="BH543" s="176"/>
      <c r="BI543" s="176"/>
      <c r="BJ543" s="176"/>
      <c r="BK543" s="176"/>
      <c r="BL543" s="176"/>
      <c r="BM543" s="176"/>
      <c r="BN543" s="176"/>
      <c r="BO543" s="176"/>
      <c r="BP543" s="176"/>
      <c r="BQ543" s="176"/>
      <c r="BR543" s="176"/>
      <c r="BS543" s="176"/>
      <c r="BT543" s="176"/>
    </row>
    <row r="544">
      <c r="A544" s="176"/>
      <c r="B544" s="176"/>
      <c r="C544" s="176"/>
      <c r="D544" s="176"/>
      <c r="E544" s="176"/>
      <c r="F544" s="176"/>
      <c r="G544" s="176"/>
      <c r="H544" s="176"/>
      <c r="I544" s="176"/>
      <c r="J544" s="176"/>
      <c r="K544" s="176"/>
      <c r="L544" s="176"/>
      <c r="N544" s="176"/>
      <c r="O544" s="176"/>
      <c r="P544" s="176"/>
      <c r="Q544" s="435"/>
      <c r="R544" s="176"/>
      <c r="S544" s="176"/>
      <c r="T544" s="176"/>
      <c r="U544" s="176"/>
      <c r="V544" s="176"/>
      <c r="W544" s="176"/>
      <c r="X544" s="176"/>
      <c r="Y544" s="176"/>
      <c r="Z544" s="176"/>
      <c r="AA544" s="176"/>
      <c r="AB544" s="176"/>
      <c r="AC544" s="176"/>
      <c r="AD544" s="176"/>
      <c r="AE544" s="176"/>
      <c r="AF544" s="176"/>
      <c r="AG544" s="176"/>
      <c r="AH544" s="176"/>
      <c r="AI544" s="176"/>
      <c r="AJ544" s="176"/>
      <c r="AK544" s="176"/>
      <c r="AL544" s="176"/>
      <c r="AM544" s="176"/>
      <c r="AN544" s="176"/>
      <c r="AO544" s="176"/>
      <c r="AP544" s="176"/>
      <c r="AQ544" s="176"/>
      <c r="AR544" s="176"/>
      <c r="AS544" s="176"/>
      <c r="AT544" s="176"/>
      <c r="AU544" s="176"/>
      <c r="AV544" s="176"/>
      <c r="AW544" s="176"/>
      <c r="AX544" s="176"/>
      <c r="AY544" s="176"/>
      <c r="AZ544" s="176"/>
      <c r="BA544" s="176"/>
      <c r="BB544" s="176"/>
      <c r="BC544" s="176"/>
      <c r="BD544" s="176"/>
      <c r="BE544" s="176"/>
      <c r="BF544" s="176"/>
      <c r="BG544" s="176"/>
      <c r="BH544" s="176"/>
      <c r="BI544" s="176"/>
      <c r="BJ544" s="176"/>
      <c r="BK544" s="176"/>
      <c r="BL544" s="176"/>
      <c r="BM544" s="176"/>
      <c r="BN544" s="176"/>
      <c r="BO544" s="176"/>
      <c r="BP544" s="176"/>
      <c r="BQ544" s="176"/>
      <c r="BR544" s="176"/>
      <c r="BS544" s="176"/>
      <c r="BT544" s="176"/>
    </row>
    <row r="545">
      <c r="A545" s="176"/>
      <c r="B545" s="176"/>
      <c r="C545" s="176"/>
      <c r="D545" s="176"/>
      <c r="E545" s="176"/>
      <c r="F545" s="176"/>
      <c r="G545" s="176"/>
      <c r="H545" s="176"/>
      <c r="I545" s="176"/>
      <c r="J545" s="176"/>
      <c r="K545" s="176"/>
      <c r="L545" s="176"/>
      <c r="N545" s="176"/>
      <c r="O545" s="176"/>
      <c r="P545" s="176"/>
      <c r="Q545" s="435"/>
      <c r="R545" s="176"/>
      <c r="S545" s="176"/>
      <c r="T545" s="176"/>
      <c r="U545" s="176"/>
      <c r="V545" s="176"/>
      <c r="W545" s="176"/>
      <c r="X545" s="176"/>
      <c r="Y545" s="176"/>
      <c r="Z545" s="176"/>
      <c r="AA545" s="176"/>
      <c r="AB545" s="176"/>
      <c r="AC545" s="176"/>
      <c r="AD545" s="176"/>
      <c r="AE545" s="176"/>
      <c r="AF545" s="176"/>
      <c r="AG545" s="176"/>
      <c r="AH545" s="176"/>
      <c r="AI545" s="176"/>
      <c r="AJ545" s="176"/>
      <c r="AK545" s="176"/>
      <c r="AL545" s="176"/>
      <c r="AM545" s="176"/>
      <c r="AN545" s="176"/>
      <c r="AO545" s="176"/>
      <c r="AP545" s="176"/>
      <c r="AQ545" s="176"/>
      <c r="AR545" s="176"/>
      <c r="AS545" s="176"/>
      <c r="AT545" s="176"/>
      <c r="AU545" s="176"/>
      <c r="AV545" s="176"/>
      <c r="AW545" s="176"/>
      <c r="AX545" s="176"/>
      <c r="AY545" s="176"/>
      <c r="AZ545" s="176"/>
      <c r="BA545" s="176"/>
      <c r="BB545" s="176"/>
      <c r="BC545" s="176"/>
      <c r="BD545" s="176"/>
      <c r="BE545" s="176"/>
      <c r="BF545" s="176"/>
      <c r="BG545" s="176"/>
      <c r="BH545" s="176"/>
      <c r="BI545" s="176"/>
      <c r="BJ545" s="176"/>
      <c r="BK545" s="176"/>
      <c r="BL545" s="176"/>
      <c r="BM545" s="176"/>
      <c r="BN545" s="176"/>
      <c r="BO545" s="176"/>
      <c r="BP545" s="176"/>
      <c r="BQ545" s="176"/>
      <c r="BR545" s="176"/>
      <c r="BS545" s="176"/>
      <c r="BT545" s="176"/>
    </row>
    <row r="546">
      <c r="A546" s="176"/>
      <c r="B546" s="176"/>
      <c r="C546" s="176"/>
      <c r="D546" s="176"/>
      <c r="E546" s="176"/>
      <c r="F546" s="176"/>
      <c r="G546" s="176"/>
      <c r="H546" s="176"/>
      <c r="I546" s="176"/>
      <c r="J546" s="176"/>
      <c r="K546" s="176"/>
      <c r="L546" s="176"/>
      <c r="N546" s="176"/>
      <c r="O546" s="176"/>
      <c r="P546" s="176"/>
      <c r="Q546" s="435"/>
      <c r="R546" s="176"/>
      <c r="S546" s="176"/>
      <c r="T546" s="176"/>
      <c r="U546" s="176"/>
      <c r="V546" s="176"/>
      <c r="W546" s="176"/>
      <c r="X546" s="176"/>
      <c r="Y546" s="176"/>
      <c r="Z546" s="176"/>
      <c r="AA546" s="176"/>
      <c r="AB546" s="176"/>
      <c r="AC546" s="176"/>
      <c r="AD546" s="176"/>
      <c r="AE546" s="176"/>
      <c r="AF546" s="176"/>
      <c r="AG546" s="176"/>
      <c r="AH546" s="176"/>
      <c r="AI546" s="176"/>
      <c r="AJ546" s="176"/>
      <c r="AK546" s="176"/>
      <c r="AL546" s="176"/>
      <c r="AM546" s="176"/>
      <c r="AN546" s="176"/>
      <c r="AO546" s="176"/>
      <c r="AP546" s="176"/>
      <c r="AQ546" s="176"/>
      <c r="AR546" s="176"/>
      <c r="AS546" s="176"/>
      <c r="AT546" s="176"/>
      <c r="AU546" s="176"/>
      <c r="AV546" s="176"/>
      <c r="AW546" s="176"/>
      <c r="AX546" s="176"/>
      <c r="AY546" s="176"/>
      <c r="AZ546" s="176"/>
      <c r="BA546" s="176"/>
      <c r="BB546" s="176"/>
      <c r="BC546" s="176"/>
      <c r="BD546" s="176"/>
      <c r="BE546" s="176"/>
      <c r="BF546" s="176"/>
      <c r="BG546" s="176"/>
      <c r="BH546" s="176"/>
      <c r="BI546" s="176"/>
      <c r="BJ546" s="176"/>
      <c r="BK546" s="176"/>
      <c r="BL546" s="176"/>
      <c r="BM546" s="176"/>
      <c r="BN546" s="176"/>
      <c r="BO546" s="176"/>
      <c r="BP546" s="176"/>
      <c r="BQ546" s="176"/>
      <c r="BR546" s="176"/>
      <c r="BS546" s="176"/>
      <c r="BT546" s="176"/>
    </row>
    <row r="547">
      <c r="A547" s="176"/>
      <c r="B547" s="176"/>
      <c r="C547" s="176"/>
      <c r="D547" s="176"/>
      <c r="E547" s="176"/>
      <c r="F547" s="176"/>
      <c r="G547" s="176"/>
      <c r="H547" s="176"/>
      <c r="I547" s="176"/>
      <c r="J547" s="176"/>
      <c r="K547" s="176"/>
      <c r="L547" s="176"/>
      <c r="N547" s="176"/>
      <c r="O547" s="176"/>
      <c r="P547" s="176"/>
      <c r="Q547" s="435"/>
      <c r="R547" s="176"/>
      <c r="S547" s="176"/>
      <c r="T547" s="176"/>
      <c r="U547" s="176"/>
      <c r="V547" s="176"/>
      <c r="W547" s="176"/>
      <c r="X547" s="176"/>
      <c r="Y547" s="176"/>
      <c r="Z547" s="176"/>
      <c r="AA547" s="176"/>
      <c r="AB547" s="176"/>
      <c r="AC547" s="176"/>
      <c r="AD547" s="176"/>
      <c r="AE547" s="176"/>
      <c r="AF547" s="176"/>
      <c r="AG547" s="176"/>
      <c r="AH547" s="176"/>
      <c r="AI547" s="176"/>
      <c r="AJ547" s="176"/>
      <c r="AK547" s="176"/>
      <c r="AL547" s="176"/>
      <c r="AM547" s="176"/>
      <c r="AN547" s="176"/>
      <c r="AO547" s="176"/>
      <c r="AP547" s="176"/>
      <c r="AQ547" s="176"/>
      <c r="AR547" s="176"/>
      <c r="AS547" s="176"/>
      <c r="AT547" s="176"/>
      <c r="AU547" s="176"/>
      <c r="AV547" s="176"/>
      <c r="AW547" s="176"/>
      <c r="AX547" s="176"/>
      <c r="AY547" s="176"/>
      <c r="AZ547" s="176"/>
      <c r="BA547" s="176"/>
      <c r="BB547" s="176"/>
      <c r="BC547" s="176"/>
      <c r="BD547" s="176"/>
      <c r="BE547" s="176"/>
      <c r="BF547" s="176"/>
      <c r="BG547" s="176"/>
      <c r="BH547" s="176"/>
      <c r="BI547" s="176"/>
      <c r="BJ547" s="176"/>
      <c r="BK547" s="176"/>
      <c r="BL547" s="176"/>
      <c r="BM547" s="176"/>
      <c r="BN547" s="176"/>
      <c r="BO547" s="176"/>
      <c r="BP547" s="176"/>
      <c r="BQ547" s="176"/>
      <c r="BR547" s="176"/>
      <c r="BS547" s="176"/>
      <c r="BT547" s="176"/>
    </row>
    <row r="548">
      <c r="A548" s="176"/>
      <c r="B548" s="176"/>
      <c r="C548" s="176"/>
      <c r="D548" s="176"/>
      <c r="E548" s="176"/>
      <c r="F548" s="176"/>
      <c r="G548" s="176"/>
      <c r="H548" s="176"/>
      <c r="I548" s="176"/>
      <c r="J548" s="176"/>
      <c r="K548" s="176"/>
      <c r="L548" s="176"/>
      <c r="N548" s="176"/>
      <c r="O548" s="176"/>
      <c r="P548" s="176"/>
      <c r="Q548" s="435"/>
      <c r="R548" s="176"/>
      <c r="S548" s="176"/>
      <c r="T548" s="176"/>
      <c r="U548" s="176"/>
      <c r="V548" s="176"/>
      <c r="W548" s="176"/>
      <c r="X548" s="176"/>
      <c r="Y548" s="176"/>
      <c r="Z548" s="176"/>
      <c r="AA548" s="176"/>
      <c r="AB548" s="176"/>
      <c r="AC548" s="176"/>
      <c r="AD548" s="176"/>
      <c r="AE548" s="176"/>
      <c r="AF548" s="176"/>
      <c r="AG548" s="176"/>
      <c r="AH548" s="176"/>
      <c r="AI548" s="176"/>
      <c r="AJ548" s="176"/>
      <c r="AK548" s="176"/>
      <c r="AL548" s="176"/>
      <c r="AM548" s="176"/>
      <c r="AN548" s="176"/>
      <c r="AO548" s="176"/>
      <c r="AP548" s="176"/>
      <c r="AQ548" s="176"/>
      <c r="AR548" s="176"/>
      <c r="AS548" s="176"/>
      <c r="AT548" s="176"/>
      <c r="AU548" s="176"/>
      <c r="AV548" s="176"/>
      <c r="AW548" s="176"/>
      <c r="AX548" s="176"/>
      <c r="AY548" s="176"/>
      <c r="AZ548" s="176"/>
      <c r="BA548" s="176"/>
      <c r="BB548" s="176"/>
      <c r="BC548" s="176"/>
      <c r="BD548" s="176"/>
      <c r="BE548" s="176"/>
      <c r="BF548" s="176"/>
      <c r="BG548" s="176"/>
      <c r="BH548" s="176"/>
      <c r="BI548" s="176"/>
      <c r="BJ548" s="176"/>
      <c r="BK548" s="176"/>
      <c r="BL548" s="176"/>
      <c r="BM548" s="176"/>
      <c r="BN548" s="176"/>
      <c r="BO548" s="176"/>
      <c r="BP548" s="176"/>
      <c r="BQ548" s="176"/>
      <c r="BR548" s="176"/>
      <c r="BS548" s="176"/>
      <c r="BT548" s="176"/>
    </row>
    <row r="549">
      <c r="A549" s="176"/>
      <c r="B549" s="176"/>
      <c r="C549" s="176"/>
      <c r="D549" s="176"/>
      <c r="E549" s="176"/>
      <c r="F549" s="176"/>
      <c r="G549" s="176"/>
      <c r="H549" s="176"/>
      <c r="I549" s="176"/>
      <c r="J549" s="176"/>
      <c r="K549" s="176"/>
      <c r="L549" s="176"/>
      <c r="N549" s="176"/>
      <c r="O549" s="176"/>
      <c r="P549" s="176"/>
      <c r="Q549" s="435"/>
      <c r="R549" s="176"/>
      <c r="S549" s="176"/>
      <c r="T549" s="176"/>
      <c r="U549" s="176"/>
      <c r="V549" s="176"/>
      <c r="W549" s="176"/>
      <c r="X549" s="176"/>
      <c r="Y549" s="176"/>
      <c r="Z549" s="176"/>
      <c r="AA549" s="176"/>
      <c r="AB549" s="176"/>
      <c r="AC549" s="176"/>
      <c r="AD549" s="176"/>
      <c r="AE549" s="176"/>
      <c r="AF549" s="176"/>
      <c r="AG549" s="176"/>
      <c r="AH549" s="176"/>
      <c r="AI549" s="176"/>
      <c r="AJ549" s="176"/>
      <c r="AK549" s="176"/>
      <c r="AL549" s="176"/>
      <c r="AM549" s="176"/>
      <c r="AN549" s="176"/>
      <c r="AO549" s="176"/>
      <c r="AP549" s="176"/>
      <c r="AQ549" s="176"/>
      <c r="AR549" s="176"/>
      <c r="AS549" s="176"/>
      <c r="AT549" s="176"/>
      <c r="AU549" s="176"/>
      <c r="AV549" s="176"/>
      <c r="AW549" s="176"/>
      <c r="AX549" s="176"/>
      <c r="AY549" s="176"/>
      <c r="AZ549" s="176"/>
      <c r="BA549" s="176"/>
      <c r="BB549" s="176"/>
      <c r="BC549" s="176"/>
      <c r="BD549" s="176"/>
      <c r="BE549" s="176"/>
      <c r="BF549" s="176"/>
      <c r="BG549" s="176"/>
      <c r="BH549" s="176"/>
      <c r="BI549" s="176"/>
      <c r="BJ549" s="176"/>
      <c r="BK549" s="176"/>
      <c r="BL549" s="176"/>
      <c r="BM549" s="176"/>
      <c r="BN549" s="176"/>
      <c r="BO549" s="176"/>
      <c r="BP549" s="176"/>
      <c r="BQ549" s="176"/>
      <c r="BR549" s="176"/>
      <c r="BS549" s="176"/>
      <c r="BT549" s="176"/>
    </row>
    <row r="550">
      <c r="A550" s="176"/>
      <c r="B550" s="176"/>
      <c r="C550" s="176"/>
      <c r="D550" s="176"/>
      <c r="E550" s="176"/>
      <c r="F550" s="176"/>
      <c r="G550" s="176"/>
      <c r="H550" s="176"/>
      <c r="I550" s="176"/>
      <c r="J550" s="176"/>
      <c r="K550" s="176"/>
      <c r="L550" s="176"/>
      <c r="N550" s="176"/>
      <c r="O550" s="176"/>
      <c r="P550" s="176"/>
      <c r="Q550" s="435"/>
      <c r="R550" s="176"/>
      <c r="S550" s="176"/>
      <c r="T550" s="176"/>
      <c r="U550" s="176"/>
      <c r="V550" s="176"/>
      <c r="W550" s="176"/>
      <c r="X550" s="176"/>
      <c r="Y550" s="176"/>
      <c r="Z550" s="176"/>
      <c r="AA550" s="176"/>
      <c r="AB550" s="176"/>
      <c r="AC550" s="176"/>
      <c r="AD550" s="176"/>
      <c r="AE550" s="176"/>
      <c r="AF550" s="176"/>
      <c r="AG550" s="176"/>
      <c r="AH550" s="176"/>
      <c r="AI550" s="176"/>
      <c r="AJ550" s="176"/>
      <c r="AK550" s="176"/>
      <c r="AL550" s="176"/>
      <c r="AM550" s="176"/>
      <c r="AN550" s="176"/>
      <c r="AO550" s="176"/>
      <c r="AP550" s="176"/>
      <c r="AQ550" s="176"/>
      <c r="AR550" s="176"/>
      <c r="AS550" s="176"/>
      <c r="AT550" s="176"/>
      <c r="AU550" s="176"/>
      <c r="AV550" s="176"/>
      <c r="AW550" s="176"/>
      <c r="AX550" s="176"/>
      <c r="AY550" s="176"/>
      <c r="AZ550" s="176"/>
      <c r="BA550" s="176"/>
      <c r="BB550" s="176"/>
      <c r="BC550" s="176"/>
      <c r="BD550" s="176"/>
      <c r="BE550" s="176"/>
      <c r="BF550" s="176"/>
      <c r="BG550" s="176"/>
      <c r="BH550" s="176"/>
      <c r="BI550" s="176"/>
      <c r="BJ550" s="176"/>
      <c r="BK550" s="176"/>
      <c r="BL550" s="176"/>
      <c r="BM550" s="176"/>
      <c r="BN550" s="176"/>
      <c r="BO550" s="176"/>
      <c r="BP550" s="176"/>
      <c r="BQ550" s="176"/>
      <c r="BR550" s="176"/>
      <c r="BS550" s="176"/>
      <c r="BT550" s="176"/>
    </row>
    <row r="551">
      <c r="A551" s="176"/>
      <c r="B551" s="176"/>
      <c r="C551" s="176"/>
      <c r="D551" s="176"/>
      <c r="E551" s="176"/>
      <c r="F551" s="176"/>
      <c r="G551" s="176"/>
      <c r="H551" s="176"/>
      <c r="I551" s="176"/>
      <c r="J551" s="176"/>
      <c r="K551" s="176"/>
      <c r="L551" s="176"/>
      <c r="N551" s="176"/>
      <c r="O551" s="176"/>
      <c r="P551" s="176"/>
      <c r="Q551" s="435"/>
      <c r="R551" s="176"/>
      <c r="S551" s="176"/>
      <c r="T551" s="176"/>
      <c r="U551" s="176"/>
      <c r="V551" s="176"/>
      <c r="W551" s="176"/>
      <c r="X551" s="176"/>
      <c r="Y551" s="176"/>
      <c r="Z551" s="176"/>
      <c r="AA551" s="176"/>
      <c r="AB551" s="176"/>
      <c r="AC551" s="176"/>
      <c r="AD551" s="176"/>
      <c r="AE551" s="176"/>
      <c r="AF551" s="176"/>
      <c r="AG551" s="176"/>
      <c r="AH551" s="176"/>
      <c r="AI551" s="176"/>
      <c r="AJ551" s="176"/>
      <c r="AK551" s="176"/>
      <c r="AL551" s="176"/>
      <c r="AM551" s="176"/>
      <c r="AN551" s="176"/>
      <c r="AO551" s="176"/>
      <c r="AP551" s="176"/>
      <c r="AQ551" s="176"/>
      <c r="AR551" s="176"/>
      <c r="AS551" s="176"/>
      <c r="AT551" s="176"/>
      <c r="AU551" s="176"/>
      <c r="AV551" s="176"/>
      <c r="AW551" s="176"/>
      <c r="AX551" s="176"/>
      <c r="AY551" s="176"/>
      <c r="AZ551" s="176"/>
      <c r="BA551" s="176"/>
      <c r="BB551" s="176"/>
      <c r="BC551" s="176"/>
      <c r="BD551" s="176"/>
      <c r="BE551" s="176"/>
      <c r="BF551" s="176"/>
      <c r="BG551" s="176"/>
      <c r="BH551" s="176"/>
      <c r="BI551" s="176"/>
      <c r="BJ551" s="176"/>
      <c r="BK551" s="176"/>
      <c r="BL551" s="176"/>
      <c r="BM551" s="176"/>
      <c r="BN551" s="176"/>
      <c r="BO551" s="176"/>
      <c r="BP551" s="176"/>
      <c r="BQ551" s="176"/>
      <c r="BR551" s="176"/>
      <c r="BS551" s="176"/>
      <c r="BT551" s="176"/>
    </row>
    <row r="552">
      <c r="A552" s="176"/>
      <c r="B552" s="176"/>
      <c r="C552" s="176"/>
      <c r="D552" s="176"/>
      <c r="E552" s="176"/>
      <c r="F552" s="176"/>
      <c r="G552" s="176"/>
      <c r="H552" s="176"/>
      <c r="I552" s="176"/>
      <c r="J552" s="176"/>
      <c r="K552" s="176"/>
      <c r="L552" s="176"/>
      <c r="N552" s="176"/>
      <c r="O552" s="176"/>
      <c r="P552" s="176"/>
      <c r="Q552" s="435"/>
      <c r="R552" s="176"/>
      <c r="S552" s="176"/>
      <c r="T552" s="176"/>
      <c r="U552" s="176"/>
      <c r="V552" s="176"/>
      <c r="W552" s="176"/>
      <c r="X552" s="176"/>
      <c r="Y552" s="176"/>
      <c r="Z552" s="176"/>
      <c r="AA552" s="176"/>
      <c r="AB552" s="176"/>
      <c r="AC552" s="176"/>
      <c r="AD552" s="176"/>
      <c r="AE552" s="176"/>
      <c r="AF552" s="176"/>
      <c r="AG552" s="176"/>
      <c r="AH552" s="176"/>
      <c r="AI552" s="176"/>
      <c r="AJ552" s="176"/>
      <c r="AK552" s="176"/>
      <c r="AL552" s="176"/>
      <c r="AM552" s="176"/>
      <c r="AN552" s="176"/>
      <c r="AO552" s="176"/>
      <c r="AP552" s="176"/>
      <c r="AQ552" s="176"/>
      <c r="AR552" s="176"/>
      <c r="AS552" s="176"/>
      <c r="AT552" s="176"/>
      <c r="AU552" s="176"/>
      <c r="AV552" s="176"/>
      <c r="AW552" s="176"/>
      <c r="AX552" s="176"/>
      <c r="AY552" s="176"/>
      <c r="AZ552" s="176"/>
      <c r="BA552" s="176"/>
      <c r="BB552" s="176"/>
      <c r="BC552" s="176"/>
      <c r="BD552" s="176"/>
      <c r="BE552" s="176"/>
      <c r="BF552" s="176"/>
      <c r="BG552" s="176"/>
      <c r="BH552" s="176"/>
      <c r="BI552" s="176"/>
      <c r="BJ552" s="176"/>
      <c r="BK552" s="176"/>
      <c r="BL552" s="176"/>
      <c r="BM552" s="176"/>
      <c r="BN552" s="176"/>
      <c r="BO552" s="176"/>
      <c r="BP552" s="176"/>
      <c r="BQ552" s="176"/>
      <c r="BR552" s="176"/>
      <c r="BS552" s="176"/>
      <c r="BT552" s="176"/>
    </row>
    <row r="553">
      <c r="A553" s="176"/>
      <c r="B553" s="176"/>
      <c r="C553" s="176"/>
      <c r="D553" s="176"/>
      <c r="E553" s="176"/>
      <c r="F553" s="176"/>
      <c r="G553" s="176"/>
      <c r="H553" s="176"/>
      <c r="I553" s="176"/>
      <c r="J553" s="176"/>
      <c r="K553" s="176"/>
      <c r="L553" s="176"/>
      <c r="N553" s="176"/>
      <c r="O553" s="176"/>
      <c r="P553" s="176"/>
      <c r="Q553" s="435"/>
      <c r="R553" s="176"/>
      <c r="S553" s="176"/>
      <c r="T553" s="176"/>
      <c r="U553" s="176"/>
      <c r="V553" s="176"/>
      <c r="W553" s="176"/>
      <c r="X553" s="176"/>
      <c r="Y553" s="176"/>
      <c r="Z553" s="176"/>
      <c r="AA553" s="176"/>
      <c r="AB553" s="176"/>
      <c r="AC553" s="176"/>
      <c r="AD553" s="176"/>
      <c r="AE553" s="176"/>
      <c r="AF553" s="176"/>
      <c r="AG553" s="176"/>
      <c r="AH553" s="176"/>
      <c r="AI553" s="176"/>
      <c r="AJ553" s="176"/>
      <c r="AK553" s="176"/>
      <c r="AL553" s="176"/>
      <c r="AM553" s="176"/>
      <c r="AN553" s="176"/>
      <c r="AO553" s="176"/>
      <c r="AP553" s="176"/>
      <c r="AQ553" s="176"/>
      <c r="AR553" s="176"/>
      <c r="AS553" s="176"/>
      <c r="AT553" s="176"/>
      <c r="AU553" s="176"/>
      <c r="AV553" s="176"/>
      <c r="AW553" s="176"/>
      <c r="AX553" s="176"/>
      <c r="AY553" s="176"/>
      <c r="AZ553" s="176"/>
      <c r="BA553" s="176"/>
      <c r="BB553" s="176"/>
      <c r="BC553" s="176"/>
      <c r="BD553" s="176"/>
      <c r="BE553" s="176"/>
      <c r="BF553" s="176"/>
      <c r="BG553" s="176"/>
      <c r="BH553" s="176"/>
      <c r="BI553" s="176"/>
      <c r="BJ553" s="176"/>
      <c r="BK553" s="176"/>
      <c r="BL553" s="176"/>
      <c r="BM553" s="176"/>
      <c r="BN553" s="176"/>
      <c r="BO553" s="176"/>
      <c r="BP553" s="176"/>
      <c r="BQ553" s="176"/>
      <c r="BR553" s="176"/>
      <c r="BS553" s="176"/>
      <c r="BT553" s="176"/>
    </row>
    <row r="554">
      <c r="A554" s="176"/>
      <c r="B554" s="176"/>
      <c r="C554" s="176"/>
      <c r="D554" s="176"/>
      <c r="E554" s="176"/>
      <c r="F554" s="176"/>
      <c r="G554" s="176"/>
      <c r="H554" s="176"/>
      <c r="I554" s="176"/>
      <c r="J554" s="176"/>
      <c r="K554" s="176"/>
      <c r="L554" s="176"/>
      <c r="N554" s="176"/>
      <c r="O554" s="176"/>
      <c r="P554" s="176"/>
      <c r="Q554" s="435"/>
      <c r="R554" s="176"/>
      <c r="S554" s="176"/>
      <c r="T554" s="176"/>
      <c r="U554" s="176"/>
      <c r="V554" s="176"/>
      <c r="W554" s="176"/>
      <c r="X554" s="176"/>
      <c r="Y554" s="176"/>
      <c r="Z554" s="176"/>
      <c r="AA554" s="176"/>
      <c r="AB554" s="176"/>
      <c r="AC554" s="176"/>
      <c r="AD554" s="176"/>
      <c r="AE554" s="176"/>
      <c r="AF554" s="176"/>
      <c r="AG554" s="176"/>
      <c r="AH554" s="176"/>
      <c r="AI554" s="176"/>
      <c r="AJ554" s="176"/>
      <c r="AK554" s="176"/>
      <c r="AL554" s="176"/>
      <c r="AM554" s="176"/>
      <c r="AN554" s="176"/>
      <c r="AO554" s="176"/>
      <c r="AP554" s="176"/>
      <c r="AQ554" s="176"/>
      <c r="AR554" s="176"/>
      <c r="AS554" s="176"/>
      <c r="AT554" s="176"/>
      <c r="AU554" s="176"/>
      <c r="AV554" s="176"/>
      <c r="AW554" s="176"/>
      <c r="AX554" s="176"/>
      <c r="AY554" s="176"/>
      <c r="AZ554" s="176"/>
      <c r="BA554" s="176"/>
      <c r="BB554" s="176"/>
      <c r="BC554" s="176"/>
      <c r="BD554" s="176"/>
      <c r="BE554" s="176"/>
      <c r="BF554" s="176"/>
      <c r="BG554" s="176"/>
      <c r="BH554" s="176"/>
      <c r="BI554" s="176"/>
      <c r="BJ554" s="176"/>
      <c r="BK554" s="176"/>
      <c r="BL554" s="176"/>
      <c r="BM554" s="176"/>
      <c r="BN554" s="176"/>
      <c r="BO554" s="176"/>
      <c r="BP554" s="176"/>
      <c r="BQ554" s="176"/>
      <c r="BR554" s="176"/>
      <c r="BS554" s="176"/>
      <c r="BT554" s="176"/>
    </row>
    <row r="555">
      <c r="A555" s="176"/>
      <c r="B555" s="176"/>
      <c r="C555" s="176"/>
      <c r="D555" s="176"/>
      <c r="E555" s="176"/>
      <c r="F555" s="176"/>
      <c r="G555" s="176"/>
      <c r="H555" s="176"/>
      <c r="I555" s="176"/>
      <c r="J555" s="176"/>
      <c r="K555" s="176"/>
      <c r="L555" s="176"/>
      <c r="N555" s="176"/>
      <c r="O555" s="176"/>
      <c r="P555" s="176"/>
      <c r="Q555" s="435"/>
      <c r="R555" s="176"/>
      <c r="S555" s="176"/>
      <c r="T555" s="176"/>
      <c r="U555" s="176"/>
      <c r="V555" s="176"/>
      <c r="W555" s="176"/>
      <c r="X555" s="176"/>
      <c r="Y555" s="176"/>
      <c r="Z555" s="176"/>
      <c r="AA555" s="176"/>
      <c r="AB555" s="176"/>
      <c r="AC555" s="176"/>
      <c r="AD555" s="176"/>
      <c r="AE555" s="176"/>
      <c r="AF555" s="176"/>
      <c r="AG555" s="176"/>
      <c r="AH555" s="176"/>
      <c r="AI555" s="176"/>
      <c r="AJ555" s="176"/>
      <c r="AK555" s="176"/>
      <c r="AL555" s="176"/>
      <c r="AM555" s="176"/>
      <c r="AN555" s="176"/>
      <c r="AO555" s="176"/>
      <c r="AP555" s="176"/>
      <c r="AQ555" s="176"/>
      <c r="AR555" s="176"/>
      <c r="AS555" s="176"/>
      <c r="AT555" s="176"/>
      <c r="AU555" s="176"/>
      <c r="AV555" s="176"/>
      <c r="AW555" s="176"/>
      <c r="AX555" s="176"/>
      <c r="AY555" s="176"/>
      <c r="AZ555" s="176"/>
      <c r="BA555" s="176"/>
      <c r="BB555" s="176"/>
      <c r="BC555" s="176"/>
      <c r="BD555" s="176"/>
      <c r="BE555" s="176"/>
      <c r="BF555" s="176"/>
      <c r="BG555" s="176"/>
      <c r="BH555" s="176"/>
      <c r="BI555" s="176"/>
      <c r="BJ555" s="176"/>
      <c r="BK555" s="176"/>
      <c r="BL555" s="176"/>
      <c r="BM555" s="176"/>
      <c r="BN555" s="176"/>
      <c r="BO555" s="176"/>
      <c r="BP555" s="176"/>
      <c r="BQ555" s="176"/>
      <c r="BR555" s="176"/>
      <c r="BS555" s="176"/>
      <c r="BT555" s="176"/>
    </row>
    <row r="556">
      <c r="A556" s="176"/>
      <c r="B556" s="176"/>
      <c r="C556" s="176"/>
      <c r="D556" s="176"/>
      <c r="E556" s="176"/>
      <c r="F556" s="176"/>
      <c r="G556" s="176"/>
      <c r="H556" s="176"/>
      <c r="I556" s="176"/>
      <c r="J556" s="176"/>
      <c r="K556" s="176"/>
      <c r="L556" s="176"/>
      <c r="N556" s="176"/>
      <c r="O556" s="176"/>
      <c r="P556" s="176"/>
      <c r="Q556" s="435"/>
      <c r="R556" s="176"/>
      <c r="S556" s="176"/>
      <c r="T556" s="176"/>
      <c r="U556" s="176"/>
      <c r="V556" s="176"/>
      <c r="W556" s="176"/>
      <c r="X556" s="176"/>
      <c r="Y556" s="176"/>
      <c r="Z556" s="176"/>
      <c r="AA556" s="176"/>
      <c r="AB556" s="176"/>
      <c r="AC556" s="176"/>
      <c r="AD556" s="176"/>
      <c r="AE556" s="176"/>
      <c r="AF556" s="176"/>
      <c r="AG556" s="176"/>
      <c r="AH556" s="176"/>
      <c r="AI556" s="176"/>
      <c r="AJ556" s="176"/>
      <c r="AK556" s="176"/>
      <c r="AL556" s="176"/>
      <c r="AM556" s="176"/>
      <c r="AN556" s="176"/>
      <c r="AO556" s="176"/>
      <c r="AP556" s="176"/>
      <c r="AQ556" s="176"/>
      <c r="AR556" s="176"/>
      <c r="AS556" s="176"/>
      <c r="AT556" s="176"/>
      <c r="AU556" s="176"/>
      <c r="AV556" s="176"/>
      <c r="AW556" s="176"/>
      <c r="AX556" s="176"/>
      <c r="AY556" s="176"/>
      <c r="AZ556" s="176"/>
      <c r="BA556" s="176"/>
      <c r="BB556" s="176"/>
      <c r="BC556" s="176"/>
      <c r="BD556" s="176"/>
      <c r="BE556" s="176"/>
      <c r="BF556" s="176"/>
      <c r="BG556" s="176"/>
      <c r="BH556" s="176"/>
      <c r="BI556" s="176"/>
      <c r="BJ556" s="176"/>
      <c r="BK556" s="176"/>
      <c r="BL556" s="176"/>
      <c r="BM556" s="176"/>
      <c r="BN556" s="176"/>
      <c r="BO556" s="176"/>
      <c r="BP556" s="176"/>
      <c r="BQ556" s="176"/>
      <c r="BR556" s="176"/>
      <c r="BS556" s="176"/>
      <c r="BT556" s="176"/>
    </row>
    <row r="557">
      <c r="A557" s="176"/>
      <c r="B557" s="176"/>
      <c r="C557" s="176"/>
      <c r="D557" s="176"/>
      <c r="E557" s="176"/>
      <c r="F557" s="176"/>
      <c r="G557" s="176"/>
      <c r="H557" s="176"/>
      <c r="I557" s="176"/>
      <c r="J557" s="176"/>
      <c r="K557" s="176"/>
      <c r="L557" s="176"/>
      <c r="N557" s="176"/>
      <c r="O557" s="176"/>
      <c r="P557" s="176"/>
      <c r="Q557" s="435"/>
      <c r="R557" s="176"/>
      <c r="S557" s="176"/>
      <c r="T557" s="176"/>
      <c r="U557" s="176"/>
      <c r="V557" s="176"/>
      <c r="W557" s="176"/>
      <c r="X557" s="176"/>
      <c r="Y557" s="176"/>
      <c r="Z557" s="176"/>
      <c r="AA557" s="176"/>
      <c r="AB557" s="176"/>
      <c r="AC557" s="176"/>
      <c r="AD557" s="176"/>
      <c r="AE557" s="176"/>
      <c r="AF557" s="176"/>
      <c r="AG557" s="176"/>
      <c r="AH557" s="176"/>
      <c r="AI557" s="176"/>
      <c r="AJ557" s="176"/>
      <c r="AK557" s="176"/>
      <c r="AL557" s="176"/>
      <c r="AM557" s="176"/>
      <c r="AN557" s="176"/>
      <c r="AO557" s="176"/>
      <c r="AP557" s="176"/>
      <c r="AQ557" s="176"/>
      <c r="AR557" s="176"/>
      <c r="AS557" s="176"/>
      <c r="AT557" s="176"/>
      <c r="AU557" s="176"/>
      <c r="AV557" s="176"/>
      <c r="AW557" s="176"/>
      <c r="AX557" s="176"/>
      <c r="AY557" s="176"/>
      <c r="AZ557" s="176"/>
      <c r="BA557" s="176"/>
      <c r="BB557" s="176"/>
      <c r="BC557" s="176"/>
      <c r="BD557" s="176"/>
      <c r="BE557" s="176"/>
      <c r="BF557" s="176"/>
      <c r="BG557" s="176"/>
      <c r="BH557" s="176"/>
      <c r="BI557" s="176"/>
      <c r="BJ557" s="176"/>
      <c r="BK557" s="176"/>
      <c r="BL557" s="176"/>
      <c r="BM557" s="176"/>
      <c r="BN557" s="176"/>
      <c r="BO557" s="176"/>
      <c r="BP557" s="176"/>
      <c r="BQ557" s="176"/>
      <c r="BR557" s="176"/>
      <c r="BS557" s="176"/>
      <c r="BT557" s="176"/>
    </row>
    <row r="558">
      <c r="A558" s="176"/>
      <c r="B558" s="176"/>
      <c r="C558" s="176"/>
      <c r="D558" s="176"/>
      <c r="E558" s="176"/>
      <c r="F558" s="176"/>
      <c r="G558" s="176"/>
      <c r="H558" s="176"/>
      <c r="I558" s="176"/>
      <c r="J558" s="176"/>
      <c r="K558" s="176"/>
      <c r="L558" s="176"/>
      <c r="N558" s="176"/>
      <c r="O558" s="176"/>
      <c r="P558" s="176"/>
      <c r="Q558" s="435"/>
      <c r="R558" s="176"/>
      <c r="S558" s="176"/>
      <c r="T558" s="176"/>
      <c r="U558" s="176"/>
      <c r="V558" s="176"/>
      <c r="W558" s="176"/>
      <c r="X558" s="176"/>
      <c r="Y558" s="176"/>
      <c r="Z558" s="176"/>
      <c r="AA558" s="176"/>
      <c r="AB558" s="176"/>
      <c r="AC558" s="176"/>
      <c r="AD558" s="176"/>
      <c r="AE558" s="176"/>
      <c r="AF558" s="176"/>
      <c r="AG558" s="176"/>
      <c r="AH558" s="176"/>
      <c r="AI558" s="176"/>
      <c r="AJ558" s="176"/>
      <c r="AK558" s="176"/>
      <c r="AL558" s="176"/>
      <c r="AM558" s="176"/>
      <c r="AN558" s="176"/>
      <c r="AO558" s="176"/>
      <c r="AP558" s="176"/>
      <c r="AQ558" s="176"/>
      <c r="AR558" s="176"/>
      <c r="AS558" s="176"/>
      <c r="AT558" s="176"/>
      <c r="AU558" s="176"/>
      <c r="AV558" s="176"/>
      <c r="AW558" s="176"/>
      <c r="AX558" s="176"/>
      <c r="AY558" s="176"/>
      <c r="AZ558" s="176"/>
      <c r="BA558" s="176"/>
      <c r="BB558" s="176"/>
      <c r="BC558" s="176"/>
      <c r="BD558" s="176"/>
      <c r="BE558" s="176"/>
      <c r="BF558" s="176"/>
      <c r="BG558" s="176"/>
      <c r="BH558" s="176"/>
      <c r="BI558" s="176"/>
      <c r="BJ558" s="176"/>
      <c r="BK558" s="176"/>
      <c r="BL558" s="176"/>
      <c r="BM558" s="176"/>
      <c r="BN558" s="176"/>
      <c r="BO558" s="176"/>
      <c r="BP558" s="176"/>
      <c r="BQ558" s="176"/>
      <c r="BR558" s="176"/>
      <c r="BS558" s="176"/>
      <c r="BT558" s="176"/>
    </row>
    <row r="559">
      <c r="A559" s="176"/>
      <c r="B559" s="176"/>
      <c r="C559" s="176"/>
      <c r="D559" s="176"/>
      <c r="E559" s="176"/>
      <c r="F559" s="176"/>
      <c r="G559" s="176"/>
      <c r="H559" s="176"/>
      <c r="I559" s="176"/>
      <c r="J559" s="176"/>
      <c r="K559" s="176"/>
      <c r="L559" s="176"/>
      <c r="N559" s="176"/>
      <c r="O559" s="176"/>
      <c r="P559" s="176"/>
      <c r="Q559" s="435"/>
      <c r="R559" s="176"/>
      <c r="S559" s="176"/>
      <c r="T559" s="176"/>
      <c r="U559" s="176"/>
      <c r="V559" s="176"/>
      <c r="W559" s="176"/>
      <c r="X559" s="176"/>
      <c r="Y559" s="176"/>
      <c r="Z559" s="176"/>
      <c r="AA559" s="176"/>
      <c r="AB559" s="176"/>
      <c r="AC559" s="176"/>
      <c r="AD559" s="176"/>
      <c r="AE559" s="176"/>
      <c r="AF559" s="176"/>
      <c r="AG559" s="176"/>
      <c r="AH559" s="176"/>
      <c r="AI559" s="176"/>
      <c r="AJ559" s="176"/>
      <c r="AK559" s="176"/>
      <c r="AL559" s="176"/>
      <c r="AM559" s="176"/>
      <c r="AN559" s="176"/>
      <c r="AO559" s="176"/>
      <c r="AP559" s="176"/>
      <c r="AQ559" s="176"/>
      <c r="AR559" s="176"/>
      <c r="AS559" s="176"/>
      <c r="AT559" s="176"/>
      <c r="AU559" s="176"/>
      <c r="AV559" s="176"/>
      <c r="AW559" s="176"/>
      <c r="AX559" s="176"/>
      <c r="AY559" s="176"/>
      <c r="AZ559" s="176"/>
      <c r="BA559" s="176"/>
      <c r="BB559" s="176"/>
      <c r="BC559" s="176"/>
      <c r="BD559" s="176"/>
      <c r="BE559" s="176"/>
      <c r="BF559" s="176"/>
      <c r="BG559" s="176"/>
      <c r="BH559" s="176"/>
      <c r="BI559" s="176"/>
      <c r="BJ559" s="176"/>
      <c r="BK559" s="176"/>
      <c r="BL559" s="176"/>
      <c r="BM559" s="176"/>
      <c r="BN559" s="176"/>
      <c r="BO559" s="176"/>
      <c r="BP559" s="176"/>
      <c r="BQ559" s="176"/>
      <c r="BR559" s="176"/>
      <c r="BS559" s="176"/>
      <c r="BT559" s="176"/>
    </row>
    <row r="560">
      <c r="A560" s="176"/>
      <c r="B560" s="176"/>
      <c r="C560" s="176"/>
      <c r="D560" s="176"/>
      <c r="E560" s="176"/>
      <c r="F560" s="176"/>
      <c r="G560" s="176"/>
      <c r="H560" s="176"/>
      <c r="I560" s="176"/>
      <c r="J560" s="176"/>
      <c r="K560" s="176"/>
      <c r="L560" s="176"/>
      <c r="N560" s="176"/>
      <c r="O560" s="176"/>
      <c r="P560" s="176"/>
      <c r="Q560" s="435"/>
      <c r="R560" s="176"/>
      <c r="S560" s="176"/>
      <c r="T560" s="176"/>
      <c r="U560" s="176"/>
      <c r="V560" s="176"/>
      <c r="W560" s="176"/>
      <c r="X560" s="176"/>
      <c r="Y560" s="176"/>
      <c r="Z560" s="176"/>
      <c r="AA560" s="176"/>
      <c r="AB560" s="176"/>
      <c r="AC560" s="176"/>
      <c r="AD560" s="176"/>
      <c r="AE560" s="176"/>
      <c r="AF560" s="176"/>
      <c r="AG560" s="176"/>
      <c r="AH560" s="176"/>
      <c r="AI560" s="176"/>
      <c r="AJ560" s="176"/>
      <c r="AK560" s="176"/>
      <c r="AL560" s="176"/>
      <c r="AM560" s="176"/>
      <c r="AN560" s="176"/>
      <c r="AO560" s="176"/>
      <c r="AP560" s="176"/>
      <c r="AQ560" s="176"/>
      <c r="AR560" s="176"/>
      <c r="AS560" s="176"/>
      <c r="AT560" s="176"/>
      <c r="AU560" s="176"/>
      <c r="AV560" s="176"/>
      <c r="AW560" s="176"/>
      <c r="AX560" s="176"/>
      <c r="AY560" s="176"/>
      <c r="AZ560" s="176"/>
      <c r="BA560" s="176"/>
      <c r="BB560" s="176"/>
      <c r="BC560" s="176"/>
      <c r="BD560" s="176"/>
      <c r="BE560" s="176"/>
      <c r="BF560" s="176"/>
      <c r="BG560" s="176"/>
      <c r="BH560" s="176"/>
      <c r="BI560" s="176"/>
      <c r="BJ560" s="176"/>
      <c r="BK560" s="176"/>
      <c r="BL560" s="176"/>
      <c r="BM560" s="176"/>
      <c r="BN560" s="176"/>
      <c r="BO560" s="176"/>
      <c r="BP560" s="176"/>
      <c r="BQ560" s="176"/>
      <c r="BR560" s="176"/>
      <c r="BS560" s="176"/>
      <c r="BT560" s="176"/>
    </row>
    <row r="561">
      <c r="A561" s="176"/>
      <c r="B561" s="176"/>
      <c r="C561" s="176"/>
      <c r="D561" s="176"/>
      <c r="E561" s="176"/>
      <c r="F561" s="176"/>
      <c r="G561" s="176"/>
      <c r="H561" s="176"/>
      <c r="I561" s="176"/>
      <c r="J561" s="176"/>
      <c r="K561" s="176"/>
      <c r="L561" s="176"/>
      <c r="N561" s="176"/>
      <c r="O561" s="176"/>
      <c r="P561" s="176"/>
      <c r="Q561" s="435"/>
      <c r="R561" s="176"/>
      <c r="S561" s="176"/>
      <c r="T561" s="176"/>
      <c r="U561" s="176"/>
      <c r="V561" s="176"/>
      <c r="W561" s="176"/>
      <c r="X561" s="176"/>
      <c r="Y561" s="176"/>
      <c r="Z561" s="176"/>
      <c r="AA561" s="176"/>
      <c r="AB561" s="176"/>
      <c r="AC561" s="176"/>
      <c r="AD561" s="176"/>
      <c r="AE561" s="176"/>
      <c r="AF561" s="176"/>
      <c r="AG561" s="176"/>
      <c r="AH561" s="176"/>
      <c r="AI561" s="176"/>
      <c r="AJ561" s="176"/>
      <c r="AK561" s="176"/>
      <c r="AL561" s="176"/>
      <c r="AM561" s="176"/>
      <c r="AN561" s="176"/>
      <c r="AO561" s="176"/>
      <c r="AP561" s="176"/>
      <c r="AQ561" s="176"/>
      <c r="AR561" s="176"/>
      <c r="AS561" s="176"/>
      <c r="AT561" s="176"/>
      <c r="AU561" s="176"/>
      <c r="AV561" s="176"/>
      <c r="AW561" s="176"/>
      <c r="AX561" s="176"/>
      <c r="AY561" s="176"/>
      <c r="AZ561" s="176"/>
      <c r="BA561" s="176"/>
      <c r="BB561" s="176"/>
      <c r="BC561" s="176"/>
      <c r="BD561" s="176"/>
      <c r="BE561" s="176"/>
      <c r="BF561" s="176"/>
      <c r="BG561" s="176"/>
      <c r="BH561" s="176"/>
      <c r="BI561" s="176"/>
      <c r="BJ561" s="176"/>
      <c r="BK561" s="176"/>
      <c r="BL561" s="176"/>
      <c r="BM561" s="176"/>
      <c r="BN561" s="176"/>
      <c r="BO561" s="176"/>
      <c r="BP561" s="176"/>
      <c r="BQ561" s="176"/>
      <c r="BR561" s="176"/>
      <c r="BS561" s="176"/>
      <c r="BT561" s="176"/>
    </row>
    <row r="562">
      <c r="A562" s="176"/>
      <c r="B562" s="176"/>
      <c r="C562" s="176"/>
      <c r="D562" s="176"/>
      <c r="E562" s="176"/>
      <c r="F562" s="176"/>
      <c r="G562" s="176"/>
      <c r="H562" s="176"/>
      <c r="I562" s="176"/>
      <c r="J562" s="176"/>
      <c r="K562" s="176"/>
      <c r="L562" s="176"/>
      <c r="N562" s="176"/>
      <c r="O562" s="176"/>
      <c r="P562" s="176"/>
      <c r="Q562" s="435"/>
      <c r="R562" s="176"/>
      <c r="S562" s="176"/>
      <c r="T562" s="176"/>
      <c r="U562" s="176"/>
      <c r="V562" s="176"/>
      <c r="W562" s="176"/>
      <c r="X562" s="176"/>
      <c r="Y562" s="176"/>
      <c r="Z562" s="176"/>
      <c r="AA562" s="176"/>
      <c r="AB562" s="176"/>
      <c r="AC562" s="176"/>
      <c r="AD562" s="176"/>
      <c r="AE562" s="176"/>
      <c r="AF562" s="176"/>
      <c r="AG562" s="176"/>
      <c r="AH562" s="176"/>
      <c r="AI562" s="176"/>
      <c r="AJ562" s="176"/>
      <c r="AK562" s="176"/>
      <c r="AL562" s="176"/>
      <c r="AM562" s="176"/>
      <c r="AN562" s="176"/>
      <c r="AO562" s="176"/>
      <c r="AP562" s="176"/>
      <c r="AQ562" s="176"/>
      <c r="AR562" s="176"/>
      <c r="AS562" s="176"/>
      <c r="AT562" s="176"/>
      <c r="AU562" s="176"/>
      <c r="AV562" s="176"/>
      <c r="AW562" s="176"/>
      <c r="AX562" s="176"/>
      <c r="AY562" s="176"/>
      <c r="AZ562" s="176"/>
      <c r="BA562" s="176"/>
      <c r="BB562" s="176"/>
      <c r="BC562" s="176"/>
      <c r="BD562" s="176"/>
      <c r="BE562" s="176"/>
      <c r="BF562" s="176"/>
      <c r="BG562" s="176"/>
      <c r="BH562" s="176"/>
      <c r="BI562" s="176"/>
      <c r="BJ562" s="176"/>
      <c r="BK562" s="176"/>
      <c r="BL562" s="176"/>
      <c r="BM562" s="176"/>
      <c r="BN562" s="176"/>
      <c r="BO562" s="176"/>
      <c r="BP562" s="176"/>
      <c r="BQ562" s="176"/>
      <c r="BR562" s="176"/>
      <c r="BS562" s="176"/>
      <c r="BT562" s="176"/>
    </row>
    <row r="563">
      <c r="A563" s="176"/>
      <c r="B563" s="176"/>
      <c r="C563" s="176"/>
      <c r="D563" s="176"/>
      <c r="E563" s="176"/>
      <c r="F563" s="176"/>
      <c r="G563" s="176"/>
      <c r="H563" s="176"/>
      <c r="I563" s="176"/>
      <c r="J563" s="176"/>
      <c r="K563" s="176"/>
      <c r="L563" s="176"/>
      <c r="N563" s="176"/>
      <c r="O563" s="176"/>
      <c r="P563" s="176"/>
      <c r="Q563" s="435"/>
      <c r="R563" s="176"/>
      <c r="S563" s="176"/>
      <c r="T563" s="176"/>
      <c r="U563" s="176"/>
      <c r="V563" s="176"/>
      <c r="W563" s="176"/>
      <c r="X563" s="176"/>
      <c r="Y563" s="176"/>
      <c r="Z563" s="176"/>
      <c r="AA563" s="176"/>
      <c r="AB563" s="176"/>
      <c r="AC563" s="176"/>
      <c r="AD563" s="176"/>
      <c r="AE563" s="176"/>
      <c r="AF563" s="176"/>
      <c r="AG563" s="176"/>
      <c r="AH563" s="176"/>
      <c r="AI563" s="176"/>
      <c r="AJ563" s="176"/>
      <c r="AK563" s="176"/>
      <c r="AL563" s="176"/>
      <c r="AM563" s="176"/>
      <c r="AN563" s="176"/>
      <c r="AO563" s="176"/>
      <c r="AP563" s="176"/>
      <c r="AQ563" s="176"/>
      <c r="AR563" s="176"/>
      <c r="AS563" s="176"/>
      <c r="AT563" s="176"/>
      <c r="AU563" s="176"/>
      <c r="AV563" s="176"/>
      <c r="AW563" s="176"/>
      <c r="AX563" s="176"/>
      <c r="AY563" s="176"/>
      <c r="AZ563" s="176"/>
      <c r="BA563" s="176"/>
      <c r="BB563" s="176"/>
      <c r="BC563" s="176"/>
      <c r="BD563" s="176"/>
      <c r="BE563" s="176"/>
      <c r="BF563" s="176"/>
      <c r="BG563" s="176"/>
      <c r="BH563" s="176"/>
      <c r="BI563" s="176"/>
      <c r="BJ563" s="176"/>
      <c r="BK563" s="176"/>
      <c r="BL563" s="176"/>
      <c r="BM563" s="176"/>
      <c r="BN563" s="176"/>
      <c r="BO563" s="176"/>
      <c r="BP563" s="176"/>
      <c r="BQ563" s="176"/>
      <c r="BR563" s="176"/>
      <c r="BS563" s="176"/>
      <c r="BT563" s="176"/>
    </row>
    <row r="564">
      <c r="A564" s="176"/>
      <c r="B564" s="176"/>
      <c r="C564" s="176"/>
      <c r="D564" s="176"/>
      <c r="E564" s="176"/>
      <c r="F564" s="176"/>
      <c r="G564" s="176"/>
      <c r="H564" s="176"/>
      <c r="I564" s="176"/>
      <c r="J564" s="176"/>
      <c r="K564" s="176"/>
      <c r="L564" s="176"/>
      <c r="N564" s="176"/>
      <c r="O564" s="176"/>
      <c r="P564" s="176"/>
      <c r="Q564" s="435"/>
      <c r="R564" s="176"/>
      <c r="S564" s="176"/>
      <c r="T564" s="176"/>
      <c r="U564" s="176"/>
      <c r="V564" s="176"/>
      <c r="W564" s="176"/>
      <c r="X564" s="176"/>
      <c r="Y564" s="176"/>
      <c r="Z564" s="176"/>
      <c r="AA564" s="176"/>
      <c r="AB564" s="176"/>
      <c r="AC564" s="176"/>
      <c r="AD564" s="176"/>
      <c r="AE564" s="176"/>
      <c r="AF564" s="176"/>
      <c r="AG564" s="176"/>
      <c r="AH564" s="176"/>
      <c r="AI564" s="176"/>
      <c r="AJ564" s="176"/>
      <c r="AK564" s="176"/>
      <c r="AL564" s="176"/>
      <c r="AM564" s="176"/>
      <c r="AN564" s="176"/>
      <c r="AO564" s="176"/>
      <c r="AP564" s="176"/>
      <c r="AQ564" s="176"/>
      <c r="AR564" s="176"/>
      <c r="AS564" s="176"/>
      <c r="AT564" s="176"/>
      <c r="AU564" s="176"/>
      <c r="AV564" s="176"/>
      <c r="AW564" s="176"/>
      <c r="AX564" s="176"/>
      <c r="AY564" s="176"/>
      <c r="AZ564" s="176"/>
      <c r="BA564" s="176"/>
      <c r="BB564" s="176"/>
      <c r="BC564" s="176"/>
      <c r="BD564" s="176"/>
      <c r="BE564" s="176"/>
      <c r="BF564" s="176"/>
      <c r="BG564" s="176"/>
      <c r="BH564" s="176"/>
      <c r="BI564" s="176"/>
      <c r="BJ564" s="176"/>
      <c r="BK564" s="176"/>
      <c r="BL564" s="176"/>
      <c r="BM564" s="176"/>
      <c r="BN564" s="176"/>
      <c r="BO564" s="176"/>
      <c r="BP564" s="176"/>
      <c r="BQ564" s="176"/>
      <c r="BR564" s="176"/>
      <c r="BS564" s="176"/>
      <c r="BT564" s="176"/>
    </row>
    <row r="565">
      <c r="A565" s="176"/>
      <c r="B565" s="176"/>
      <c r="C565" s="176"/>
      <c r="D565" s="176"/>
      <c r="E565" s="176"/>
      <c r="F565" s="176"/>
      <c r="G565" s="176"/>
      <c r="H565" s="176"/>
      <c r="I565" s="176"/>
      <c r="J565" s="176"/>
      <c r="K565" s="176"/>
      <c r="L565" s="176"/>
      <c r="N565" s="176"/>
      <c r="O565" s="176"/>
      <c r="P565" s="176"/>
      <c r="Q565" s="435"/>
      <c r="R565" s="176"/>
      <c r="S565" s="176"/>
      <c r="T565" s="176"/>
      <c r="U565" s="176"/>
      <c r="V565" s="176"/>
      <c r="W565" s="176"/>
      <c r="X565" s="176"/>
      <c r="Y565" s="176"/>
      <c r="Z565" s="176"/>
      <c r="AA565" s="176"/>
      <c r="AB565" s="176"/>
      <c r="AC565" s="176"/>
      <c r="AD565" s="176"/>
      <c r="AE565" s="176"/>
      <c r="AF565" s="176"/>
      <c r="AG565" s="176"/>
      <c r="AH565" s="176"/>
      <c r="AI565" s="176"/>
      <c r="AJ565" s="176"/>
      <c r="AK565" s="176"/>
      <c r="AL565" s="176"/>
      <c r="AM565" s="176"/>
      <c r="AN565" s="176"/>
      <c r="AO565" s="176"/>
      <c r="AP565" s="176"/>
      <c r="AQ565" s="176"/>
      <c r="AR565" s="176"/>
      <c r="AS565" s="176"/>
      <c r="AT565" s="176"/>
      <c r="AU565" s="176"/>
      <c r="AV565" s="176"/>
      <c r="AW565" s="176"/>
      <c r="AX565" s="176"/>
      <c r="AY565" s="176"/>
      <c r="AZ565" s="176"/>
      <c r="BA565" s="176"/>
      <c r="BB565" s="176"/>
      <c r="BC565" s="176"/>
      <c r="BD565" s="176"/>
      <c r="BE565" s="176"/>
      <c r="BF565" s="176"/>
      <c r="BG565" s="176"/>
      <c r="BH565" s="176"/>
      <c r="BI565" s="176"/>
      <c r="BJ565" s="176"/>
      <c r="BK565" s="176"/>
      <c r="BL565" s="176"/>
      <c r="BM565" s="176"/>
      <c r="BN565" s="176"/>
      <c r="BO565" s="176"/>
      <c r="BP565" s="176"/>
      <c r="BQ565" s="176"/>
      <c r="BR565" s="176"/>
      <c r="BS565" s="176"/>
      <c r="BT565" s="176"/>
    </row>
    <row r="566">
      <c r="A566" s="176"/>
      <c r="B566" s="176"/>
      <c r="C566" s="176"/>
      <c r="D566" s="176"/>
      <c r="E566" s="176"/>
      <c r="F566" s="176"/>
      <c r="G566" s="176"/>
      <c r="H566" s="176"/>
      <c r="I566" s="176"/>
      <c r="J566" s="176"/>
      <c r="K566" s="176"/>
      <c r="L566" s="176"/>
      <c r="N566" s="176"/>
      <c r="O566" s="176"/>
      <c r="P566" s="176"/>
      <c r="Q566" s="435"/>
      <c r="R566" s="176"/>
      <c r="S566" s="176"/>
      <c r="T566" s="176"/>
      <c r="U566" s="176"/>
      <c r="V566" s="176"/>
      <c r="W566" s="176"/>
      <c r="X566" s="176"/>
      <c r="Y566" s="176"/>
      <c r="Z566" s="176"/>
      <c r="AA566" s="176"/>
      <c r="AB566" s="176"/>
      <c r="AC566" s="176"/>
      <c r="AD566" s="176"/>
      <c r="AE566" s="176"/>
      <c r="AF566" s="176"/>
      <c r="AG566" s="176"/>
      <c r="AH566" s="176"/>
      <c r="AI566" s="176"/>
      <c r="AJ566" s="176"/>
      <c r="AK566" s="176"/>
      <c r="AL566" s="176"/>
      <c r="AM566" s="176"/>
      <c r="AN566" s="176"/>
      <c r="AO566" s="176"/>
      <c r="AP566" s="176"/>
      <c r="AQ566" s="176"/>
      <c r="AR566" s="176"/>
      <c r="AS566" s="176"/>
      <c r="AT566" s="176"/>
      <c r="AU566" s="176"/>
      <c r="AV566" s="176"/>
      <c r="AW566" s="176"/>
      <c r="AX566" s="176"/>
      <c r="AY566" s="176"/>
      <c r="AZ566" s="176"/>
      <c r="BA566" s="176"/>
      <c r="BB566" s="176"/>
      <c r="BC566" s="176"/>
      <c r="BD566" s="176"/>
      <c r="BE566" s="176"/>
      <c r="BF566" s="176"/>
      <c r="BG566" s="176"/>
      <c r="BH566" s="176"/>
      <c r="BI566" s="176"/>
      <c r="BJ566" s="176"/>
      <c r="BK566" s="176"/>
      <c r="BL566" s="176"/>
      <c r="BM566" s="176"/>
      <c r="BN566" s="176"/>
      <c r="BO566" s="176"/>
      <c r="BP566" s="176"/>
      <c r="BQ566" s="176"/>
      <c r="BR566" s="176"/>
      <c r="BS566" s="176"/>
      <c r="BT566" s="176"/>
    </row>
    <row r="567">
      <c r="A567" s="176"/>
      <c r="B567" s="176"/>
      <c r="C567" s="176"/>
      <c r="D567" s="176"/>
      <c r="E567" s="176"/>
      <c r="F567" s="176"/>
      <c r="G567" s="176"/>
      <c r="H567" s="176"/>
      <c r="I567" s="176"/>
      <c r="J567" s="176"/>
      <c r="K567" s="176"/>
      <c r="L567" s="176"/>
      <c r="N567" s="176"/>
      <c r="O567" s="176"/>
      <c r="P567" s="176"/>
      <c r="Q567" s="435"/>
      <c r="R567" s="176"/>
      <c r="S567" s="176"/>
      <c r="T567" s="176"/>
      <c r="U567" s="176"/>
      <c r="V567" s="176"/>
      <c r="W567" s="176"/>
      <c r="X567" s="176"/>
      <c r="Y567" s="176"/>
      <c r="Z567" s="176"/>
      <c r="AA567" s="176"/>
      <c r="AB567" s="176"/>
      <c r="AC567" s="176"/>
      <c r="AD567" s="176"/>
      <c r="AE567" s="176"/>
      <c r="AF567" s="176"/>
      <c r="AG567" s="176"/>
      <c r="AH567" s="176"/>
      <c r="AI567" s="176"/>
      <c r="AJ567" s="176"/>
      <c r="AK567" s="176"/>
      <c r="AL567" s="176"/>
      <c r="AM567" s="176"/>
      <c r="AN567" s="176"/>
      <c r="AO567" s="176"/>
      <c r="AP567" s="176"/>
      <c r="AQ567" s="176"/>
      <c r="AR567" s="176"/>
      <c r="AS567" s="176"/>
      <c r="AT567" s="176"/>
      <c r="AU567" s="176"/>
      <c r="AV567" s="176"/>
      <c r="AW567" s="176"/>
      <c r="AX567" s="176"/>
      <c r="AY567" s="176"/>
      <c r="AZ567" s="176"/>
      <c r="BA567" s="176"/>
      <c r="BB567" s="176"/>
      <c r="BC567" s="176"/>
      <c r="BD567" s="176"/>
      <c r="BE567" s="176"/>
      <c r="BF567" s="176"/>
      <c r="BG567" s="176"/>
      <c r="BH567" s="176"/>
      <c r="BI567" s="176"/>
      <c r="BJ567" s="176"/>
      <c r="BK567" s="176"/>
      <c r="BL567" s="176"/>
      <c r="BM567" s="176"/>
      <c r="BN567" s="176"/>
      <c r="BO567" s="176"/>
      <c r="BP567" s="176"/>
      <c r="BQ567" s="176"/>
      <c r="BR567" s="176"/>
      <c r="BS567" s="176"/>
      <c r="BT567" s="176"/>
    </row>
    <row r="568">
      <c r="A568" s="176"/>
      <c r="B568" s="176"/>
      <c r="C568" s="176"/>
      <c r="D568" s="176"/>
      <c r="E568" s="176"/>
      <c r="F568" s="176"/>
      <c r="G568" s="176"/>
      <c r="H568" s="176"/>
      <c r="I568" s="176"/>
      <c r="J568" s="176"/>
      <c r="K568" s="176"/>
      <c r="L568" s="176"/>
      <c r="N568" s="176"/>
      <c r="O568" s="176"/>
      <c r="P568" s="176"/>
      <c r="Q568" s="435"/>
      <c r="R568" s="176"/>
      <c r="S568" s="176"/>
      <c r="T568" s="176"/>
      <c r="U568" s="176"/>
      <c r="V568" s="176"/>
      <c r="W568" s="176"/>
      <c r="X568" s="176"/>
      <c r="Y568" s="176"/>
      <c r="Z568" s="176"/>
      <c r="AA568" s="176"/>
      <c r="AB568" s="176"/>
      <c r="AC568" s="176"/>
      <c r="AD568" s="176"/>
      <c r="AE568" s="176"/>
      <c r="AF568" s="176"/>
      <c r="AG568" s="176"/>
      <c r="AH568" s="176"/>
      <c r="AI568" s="176"/>
      <c r="AJ568" s="176"/>
      <c r="AK568" s="176"/>
      <c r="AL568" s="176"/>
      <c r="AM568" s="176"/>
      <c r="AN568" s="176"/>
      <c r="AO568" s="176"/>
      <c r="AP568" s="176"/>
      <c r="AQ568" s="176"/>
      <c r="AR568" s="176"/>
      <c r="AS568" s="176"/>
      <c r="AT568" s="176"/>
      <c r="AU568" s="176"/>
      <c r="AV568" s="176"/>
      <c r="AW568" s="176"/>
      <c r="AX568" s="176"/>
      <c r="AY568" s="176"/>
      <c r="AZ568" s="176"/>
      <c r="BA568" s="176"/>
      <c r="BB568" s="176"/>
      <c r="BC568" s="176"/>
      <c r="BD568" s="176"/>
      <c r="BE568" s="176"/>
      <c r="BF568" s="176"/>
      <c r="BG568" s="176"/>
      <c r="BH568" s="176"/>
      <c r="BI568" s="176"/>
      <c r="BJ568" s="176"/>
      <c r="BK568" s="176"/>
      <c r="BL568" s="176"/>
      <c r="BM568" s="176"/>
      <c r="BN568" s="176"/>
      <c r="BO568" s="176"/>
      <c r="BP568" s="176"/>
      <c r="BQ568" s="176"/>
      <c r="BR568" s="176"/>
      <c r="BS568" s="176"/>
      <c r="BT568" s="176"/>
    </row>
    <row r="569">
      <c r="A569" s="176"/>
      <c r="B569" s="176"/>
      <c r="C569" s="176"/>
      <c r="D569" s="176"/>
      <c r="E569" s="176"/>
      <c r="F569" s="176"/>
      <c r="G569" s="176"/>
      <c r="H569" s="176"/>
      <c r="I569" s="176"/>
      <c r="J569" s="176"/>
      <c r="K569" s="176"/>
      <c r="L569" s="176"/>
      <c r="N569" s="176"/>
      <c r="O569" s="176"/>
      <c r="P569" s="176"/>
      <c r="Q569" s="435"/>
      <c r="R569" s="176"/>
      <c r="S569" s="176"/>
      <c r="T569" s="176"/>
      <c r="U569" s="176"/>
      <c r="V569" s="176"/>
      <c r="W569" s="176"/>
      <c r="X569" s="176"/>
      <c r="Y569" s="176"/>
      <c r="Z569" s="176"/>
      <c r="AA569" s="176"/>
      <c r="AB569" s="176"/>
      <c r="AC569" s="176"/>
      <c r="AD569" s="176"/>
      <c r="AE569" s="176"/>
      <c r="AF569" s="176"/>
      <c r="AG569" s="176"/>
      <c r="AH569" s="176"/>
      <c r="AI569" s="176"/>
      <c r="AJ569" s="176"/>
      <c r="AK569" s="176"/>
      <c r="AL569" s="176"/>
      <c r="AM569" s="176"/>
      <c r="AN569" s="176"/>
      <c r="AO569" s="176"/>
      <c r="AP569" s="176"/>
      <c r="AQ569" s="176"/>
      <c r="AR569" s="176"/>
      <c r="AS569" s="176"/>
      <c r="AT569" s="176"/>
      <c r="AU569" s="176"/>
      <c r="AV569" s="176"/>
      <c r="AW569" s="176"/>
      <c r="AX569" s="176"/>
      <c r="AY569" s="176"/>
      <c r="AZ569" s="176"/>
      <c r="BA569" s="176"/>
      <c r="BB569" s="176"/>
      <c r="BC569" s="176"/>
      <c r="BD569" s="176"/>
      <c r="BE569" s="176"/>
      <c r="BF569" s="176"/>
      <c r="BG569" s="176"/>
      <c r="BH569" s="176"/>
      <c r="BI569" s="176"/>
      <c r="BJ569" s="176"/>
      <c r="BK569" s="176"/>
      <c r="BL569" s="176"/>
      <c r="BM569" s="176"/>
      <c r="BN569" s="176"/>
      <c r="BO569" s="176"/>
      <c r="BP569" s="176"/>
      <c r="BQ569" s="176"/>
      <c r="BR569" s="176"/>
      <c r="BS569" s="176"/>
      <c r="BT569" s="176"/>
    </row>
    <row r="570">
      <c r="A570" s="176"/>
      <c r="B570" s="176"/>
      <c r="C570" s="176"/>
      <c r="D570" s="176"/>
      <c r="E570" s="176"/>
      <c r="F570" s="176"/>
      <c r="G570" s="176"/>
      <c r="H570" s="176"/>
      <c r="I570" s="176"/>
      <c r="J570" s="176"/>
      <c r="K570" s="176"/>
      <c r="L570" s="176"/>
      <c r="N570" s="176"/>
      <c r="O570" s="176"/>
      <c r="P570" s="176"/>
      <c r="Q570" s="435"/>
      <c r="R570" s="176"/>
      <c r="S570" s="176"/>
      <c r="T570" s="176"/>
      <c r="U570" s="176"/>
      <c r="V570" s="176"/>
      <c r="W570" s="176"/>
      <c r="X570" s="176"/>
      <c r="Y570" s="176"/>
      <c r="Z570" s="176"/>
      <c r="AA570" s="176"/>
      <c r="AB570" s="176"/>
      <c r="AC570" s="176"/>
      <c r="AD570" s="176"/>
      <c r="AE570" s="176"/>
      <c r="AF570" s="176"/>
      <c r="AG570" s="176"/>
      <c r="AH570" s="176"/>
      <c r="AI570" s="176"/>
      <c r="AJ570" s="176"/>
      <c r="AK570" s="176"/>
      <c r="AL570" s="176"/>
      <c r="AM570" s="176"/>
      <c r="AN570" s="176"/>
      <c r="AO570" s="176"/>
      <c r="AP570" s="176"/>
      <c r="AQ570" s="176"/>
      <c r="AR570" s="176"/>
      <c r="AS570" s="176"/>
      <c r="AT570" s="176"/>
      <c r="AU570" s="176"/>
      <c r="AV570" s="176"/>
      <c r="AW570" s="176"/>
      <c r="AX570" s="176"/>
      <c r="AY570" s="176"/>
      <c r="AZ570" s="176"/>
      <c r="BA570" s="176"/>
      <c r="BB570" s="176"/>
      <c r="BC570" s="176"/>
      <c r="BD570" s="176"/>
      <c r="BE570" s="176"/>
      <c r="BF570" s="176"/>
      <c r="BG570" s="176"/>
      <c r="BH570" s="176"/>
      <c r="BI570" s="176"/>
      <c r="BJ570" s="176"/>
      <c r="BK570" s="176"/>
      <c r="BL570" s="176"/>
      <c r="BM570" s="176"/>
      <c r="BN570" s="176"/>
      <c r="BO570" s="176"/>
      <c r="BP570" s="176"/>
      <c r="BQ570" s="176"/>
      <c r="BR570" s="176"/>
      <c r="BS570" s="176"/>
      <c r="BT570" s="176"/>
    </row>
    <row r="571">
      <c r="A571" s="176"/>
      <c r="B571" s="176"/>
      <c r="C571" s="176"/>
      <c r="D571" s="176"/>
      <c r="E571" s="176"/>
      <c r="F571" s="176"/>
      <c r="G571" s="176"/>
      <c r="H571" s="176"/>
      <c r="I571" s="176"/>
      <c r="J571" s="176"/>
      <c r="K571" s="176"/>
      <c r="L571" s="176"/>
      <c r="N571" s="176"/>
      <c r="O571" s="176"/>
      <c r="P571" s="176"/>
      <c r="Q571" s="435"/>
      <c r="R571" s="176"/>
      <c r="S571" s="176"/>
      <c r="T571" s="176"/>
      <c r="U571" s="176"/>
      <c r="V571" s="176"/>
      <c r="W571" s="176"/>
      <c r="X571" s="176"/>
      <c r="Y571" s="176"/>
      <c r="Z571" s="176"/>
      <c r="AA571" s="176"/>
      <c r="AB571" s="176"/>
      <c r="AC571" s="176"/>
      <c r="AD571" s="176"/>
      <c r="AE571" s="176"/>
      <c r="AF571" s="176"/>
      <c r="AG571" s="176"/>
      <c r="AH571" s="176"/>
      <c r="AI571" s="176"/>
      <c r="AJ571" s="176"/>
      <c r="AK571" s="176"/>
      <c r="AL571" s="176"/>
      <c r="AM571" s="176"/>
      <c r="AN571" s="176"/>
      <c r="AO571" s="176"/>
      <c r="AP571" s="176"/>
      <c r="AQ571" s="176"/>
      <c r="AR571" s="176"/>
      <c r="AS571" s="176"/>
      <c r="AT571" s="176"/>
      <c r="AU571" s="176"/>
      <c r="AV571" s="176"/>
      <c r="AW571" s="176"/>
      <c r="AX571" s="176"/>
      <c r="AY571" s="176"/>
      <c r="AZ571" s="176"/>
      <c r="BA571" s="176"/>
      <c r="BB571" s="176"/>
      <c r="BC571" s="176"/>
      <c r="BD571" s="176"/>
      <c r="BE571" s="176"/>
      <c r="BF571" s="176"/>
      <c r="BG571" s="176"/>
      <c r="BH571" s="176"/>
      <c r="BI571" s="176"/>
      <c r="BJ571" s="176"/>
      <c r="BK571" s="176"/>
      <c r="BL571" s="176"/>
      <c r="BM571" s="176"/>
      <c r="BN571" s="176"/>
      <c r="BO571" s="176"/>
      <c r="BP571" s="176"/>
      <c r="BQ571" s="176"/>
      <c r="BR571" s="176"/>
      <c r="BS571" s="176"/>
      <c r="BT571" s="176"/>
    </row>
    <row r="572">
      <c r="A572" s="176"/>
      <c r="B572" s="176"/>
      <c r="C572" s="176"/>
      <c r="D572" s="176"/>
      <c r="E572" s="176"/>
      <c r="F572" s="176"/>
      <c r="G572" s="176"/>
      <c r="H572" s="176"/>
      <c r="I572" s="176"/>
      <c r="J572" s="176"/>
      <c r="K572" s="176"/>
      <c r="L572" s="176"/>
      <c r="N572" s="176"/>
      <c r="O572" s="176"/>
      <c r="P572" s="176"/>
      <c r="Q572" s="435"/>
      <c r="R572" s="176"/>
      <c r="S572" s="176"/>
      <c r="T572" s="176"/>
      <c r="U572" s="176"/>
      <c r="V572" s="176"/>
      <c r="W572" s="176"/>
      <c r="X572" s="176"/>
      <c r="Y572" s="176"/>
      <c r="Z572" s="176"/>
      <c r="AA572" s="176"/>
      <c r="AB572" s="176"/>
      <c r="AC572" s="176"/>
      <c r="AD572" s="176"/>
      <c r="AE572" s="176"/>
      <c r="AF572" s="176"/>
      <c r="AG572" s="176"/>
      <c r="AH572" s="176"/>
      <c r="AI572" s="176"/>
      <c r="AJ572" s="176"/>
      <c r="AK572" s="176"/>
      <c r="AL572" s="176"/>
      <c r="AM572" s="176"/>
      <c r="AN572" s="176"/>
      <c r="AO572" s="176"/>
      <c r="AP572" s="176"/>
      <c r="AQ572" s="176"/>
      <c r="AR572" s="176"/>
      <c r="AS572" s="176"/>
      <c r="AT572" s="176"/>
      <c r="AU572" s="176"/>
      <c r="AV572" s="176"/>
      <c r="AW572" s="176"/>
      <c r="AX572" s="176"/>
      <c r="AY572" s="176"/>
      <c r="AZ572" s="176"/>
      <c r="BA572" s="176"/>
      <c r="BB572" s="176"/>
      <c r="BC572" s="176"/>
      <c r="BD572" s="176"/>
      <c r="BE572" s="176"/>
      <c r="BF572" s="176"/>
      <c r="BG572" s="176"/>
      <c r="BH572" s="176"/>
      <c r="BI572" s="176"/>
      <c r="BJ572" s="176"/>
      <c r="BK572" s="176"/>
      <c r="BL572" s="176"/>
      <c r="BM572" s="176"/>
      <c r="BN572" s="176"/>
      <c r="BO572" s="176"/>
      <c r="BP572" s="176"/>
      <c r="BQ572" s="176"/>
      <c r="BR572" s="176"/>
      <c r="BS572" s="176"/>
      <c r="BT572" s="176"/>
    </row>
    <row r="573">
      <c r="A573" s="176"/>
      <c r="B573" s="176"/>
      <c r="C573" s="176"/>
      <c r="D573" s="176"/>
      <c r="E573" s="176"/>
      <c r="F573" s="176"/>
      <c r="G573" s="176"/>
      <c r="H573" s="176"/>
      <c r="I573" s="176"/>
      <c r="J573" s="176"/>
      <c r="K573" s="176"/>
      <c r="L573" s="176"/>
      <c r="N573" s="176"/>
      <c r="O573" s="176"/>
      <c r="P573" s="176"/>
      <c r="Q573" s="435"/>
      <c r="R573" s="176"/>
      <c r="S573" s="176"/>
      <c r="T573" s="176"/>
      <c r="U573" s="176"/>
      <c r="V573" s="176"/>
      <c r="W573" s="176"/>
      <c r="X573" s="176"/>
      <c r="Y573" s="176"/>
      <c r="Z573" s="176"/>
      <c r="AA573" s="176"/>
      <c r="AB573" s="176"/>
      <c r="AC573" s="176"/>
      <c r="AD573" s="176"/>
      <c r="AE573" s="176"/>
      <c r="AF573" s="176"/>
      <c r="AG573" s="176"/>
      <c r="AH573" s="176"/>
      <c r="AI573" s="176"/>
      <c r="AJ573" s="176"/>
      <c r="AK573" s="176"/>
      <c r="AL573" s="176"/>
      <c r="AM573" s="176"/>
      <c r="AN573" s="176"/>
      <c r="AO573" s="176"/>
      <c r="AP573" s="176"/>
      <c r="AQ573" s="176"/>
      <c r="AR573" s="176"/>
      <c r="AS573" s="176"/>
      <c r="AT573" s="176"/>
      <c r="AU573" s="176"/>
      <c r="AV573" s="176"/>
      <c r="AW573" s="176"/>
      <c r="AX573" s="176"/>
      <c r="AY573" s="176"/>
      <c r="AZ573" s="176"/>
      <c r="BA573" s="176"/>
      <c r="BB573" s="176"/>
      <c r="BC573" s="176"/>
      <c r="BD573" s="176"/>
      <c r="BE573" s="176"/>
      <c r="BF573" s="176"/>
      <c r="BG573" s="176"/>
      <c r="BH573" s="176"/>
      <c r="BI573" s="176"/>
      <c r="BJ573" s="176"/>
      <c r="BK573" s="176"/>
      <c r="BL573" s="176"/>
      <c r="BM573" s="176"/>
      <c r="BN573" s="176"/>
      <c r="BO573" s="176"/>
      <c r="BP573" s="176"/>
      <c r="BQ573" s="176"/>
      <c r="BR573" s="176"/>
      <c r="BS573" s="176"/>
      <c r="BT573" s="176"/>
    </row>
    <row r="574">
      <c r="A574" s="176"/>
      <c r="B574" s="176"/>
      <c r="C574" s="176"/>
      <c r="D574" s="176"/>
      <c r="E574" s="176"/>
      <c r="F574" s="176"/>
      <c r="G574" s="176"/>
      <c r="H574" s="176"/>
      <c r="I574" s="176"/>
      <c r="J574" s="176"/>
      <c r="K574" s="176"/>
      <c r="L574" s="176"/>
      <c r="N574" s="176"/>
      <c r="O574" s="176"/>
      <c r="P574" s="176"/>
      <c r="Q574" s="435"/>
      <c r="R574" s="176"/>
      <c r="S574" s="176"/>
      <c r="T574" s="176"/>
      <c r="U574" s="176"/>
      <c r="V574" s="176"/>
      <c r="W574" s="176"/>
      <c r="X574" s="176"/>
      <c r="Y574" s="176"/>
      <c r="Z574" s="176"/>
      <c r="AA574" s="176"/>
      <c r="AB574" s="176"/>
      <c r="AC574" s="176"/>
      <c r="AD574" s="176"/>
      <c r="AE574" s="176"/>
      <c r="AF574" s="176"/>
      <c r="AG574" s="176"/>
      <c r="AH574" s="176"/>
      <c r="AI574" s="176"/>
      <c r="AJ574" s="176"/>
      <c r="AK574" s="176"/>
      <c r="AL574" s="176"/>
      <c r="AM574" s="176"/>
      <c r="AN574" s="176"/>
      <c r="AO574" s="176"/>
      <c r="AP574" s="176"/>
      <c r="AQ574" s="176"/>
      <c r="AR574" s="176"/>
      <c r="AS574" s="176"/>
      <c r="AT574" s="176"/>
      <c r="AU574" s="176"/>
      <c r="AV574" s="176"/>
      <c r="AW574" s="176"/>
      <c r="AX574" s="176"/>
      <c r="AY574" s="176"/>
      <c r="AZ574" s="176"/>
      <c r="BA574" s="176"/>
      <c r="BB574" s="176"/>
      <c r="BC574" s="176"/>
      <c r="BD574" s="176"/>
      <c r="BE574" s="176"/>
      <c r="BF574" s="176"/>
      <c r="BG574" s="176"/>
      <c r="BH574" s="176"/>
      <c r="BI574" s="176"/>
      <c r="BJ574" s="176"/>
      <c r="BK574" s="176"/>
      <c r="BL574" s="176"/>
      <c r="BM574" s="176"/>
      <c r="BN574" s="176"/>
      <c r="BO574" s="176"/>
      <c r="BP574" s="176"/>
      <c r="BQ574" s="176"/>
      <c r="BR574" s="176"/>
      <c r="BS574" s="176"/>
      <c r="BT574" s="176"/>
    </row>
    <row r="575">
      <c r="A575" s="176"/>
      <c r="B575" s="176"/>
      <c r="C575" s="176"/>
      <c r="D575" s="176"/>
      <c r="E575" s="176"/>
      <c r="F575" s="176"/>
      <c r="G575" s="176"/>
      <c r="H575" s="176"/>
      <c r="I575" s="176"/>
      <c r="J575" s="176"/>
      <c r="K575" s="176"/>
      <c r="L575" s="176"/>
      <c r="N575" s="176"/>
      <c r="O575" s="176"/>
      <c r="P575" s="176"/>
      <c r="Q575" s="435"/>
      <c r="R575" s="176"/>
      <c r="S575" s="176"/>
      <c r="T575" s="176"/>
      <c r="U575" s="176"/>
      <c r="V575" s="176"/>
      <c r="W575" s="176"/>
      <c r="X575" s="176"/>
      <c r="Y575" s="176"/>
      <c r="Z575" s="176"/>
      <c r="AA575" s="176"/>
      <c r="AB575" s="176"/>
      <c r="AC575" s="176"/>
      <c r="AD575" s="176"/>
      <c r="AE575" s="176"/>
      <c r="AF575" s="176"/>
      <c r="AG575" s="176"/>
      <c r="AH575" s="176"/>
      <c r="AI575" s="176"/>
      <c r="AJ575" s="176"/>
      <c r="AK575" s="176"/>
      <c r="AL575" s="176"/>
      <c r="AM575" s="176"/>
      <c r="AN575" s="176"/>
      <c r="AO575" s="176"/>
      <c r="AP575" s="176"/>
      <c r="AQ575" s="176"/>
      <c r="AR575" s="176"/>
      <c r="AS575" s="176"/>
      <c r="AT575" s="176"/>
      <c r="AU575" s="176"/>
      <c r="AV575" s="176"/>
      <c r="AW575" s="176"/>
      <c r="AX575" s="176"/>
      <c r="AY575" s="176"/>
      <c r="AZ575" s="176"/>
      <c r="BA575" s="176"/>
      <c r="BB575" s="176"/>
      <c r="BC575" s="176"/>
      <c r="BD575" s="176"/>
      <c r="BE575" s="176"/>
      <c r="BF575" s="176"/>
      <c r="BG575" s="176"/>
      <c r="BH575" s="176"/>
      <c r="BI575" s="176"/>
      <c r="BJ575" s="176"/>
      <c r="BK575" s="176"/>
      <c r="BL575" s="176"/>
      <c r="BM575" s="176"/>
      <c r="BN575" s="176"/>
      <c r="BO575" s="176"/>
      <c r="BP575" s="176"/>
      <c r="BQ575" s="176"/>
      <c r="BR575" s="176"/>
      <c r="BS575" s="176"/>
      <c r="BT575" s="176"/>
    </row>
    <row r="576">
      <c r="A576" s="176"/>
      <c r="B576" s="176"/>
      <c r="C576" s="176"/>
      <c r="D576" s="176"/>
      <c r="E576" s="176"/>
      <c r="F576" s="176"/>
      <c r="G576" s="176"/>
      <c r="H576" s="176"/>
      <c r="I576" s="176"/>
      <c r="J576" s="176"/>
      <c r="K576" s="176"/>
      <c r="L576" s="176"/>
      <c r="N576" s="176"/>
      <c r="O576" s="176"/>
      <c r="P576" s="176"/>
      <c r="Q576" s="435"/>
      <c r="R576" s="176"/>
      <c r="S576" s="176"/>
      <c r="T576" s="176"/>
      <c r="U576" s="176"/>
      <c r="V576" s="176"/>
      <c r="W576" s="176"/>
      <c r="X576" s="176"/>
      <c r="Y576" s="176"/>
      <c r="Z576" s="176"/>
      <c r="AA576" s="176"/>
      <c r="AB576" s="176"/>
      <c r="AC576" s="176"/>
      <c r="AD576" s="176"/>
      <c r="AE576" s="176"/>
      <c r="AF576" s="176"/>
      <c r="AG576" s="176"/>
      <c r="AH576" s="176"/>
      <c r="AI576" s="176"/>
      <c r="AJ576" s="176"/>
      <c r="AK576" s="176"/>
      <c r="AL576" s="176"/>
      <c r="AM576" s="176"/>
      <c r="AN576" s="176"/>
      <c r="AO576" s="176"/>
      <c r="AP576" s="176"/>
      <c r="AQ576" s="176"/>
      <c r="AR576" s="176"/>
      <c r="AS576" s="176"/>
      <c r="AT576" s="176"/>
      <c r="AU576" s="176"/>
      <c r="AV576" s="176"/>
      <c r="AW576" s="176"/>
      <c r="AX576" s="176"/>
      <c r="AY576" s="176"/>
      <c r="AZ576" s="176"/>
      <c r="BA576" s="176"/>
      <c r="BB576" s="176"/>
      <c r="BC576" s="176"/>
      <c r="BD576" s="176"/>
      <c r="BE576" s="176"/>
      <c r="BF576" s="176"/>
      <c r="BG576" s="176"/>
      <c r="BH576" s="176"/>
      <c r="BI576" s="176"/>
      <c r="BJ576" s="176"/>
      <c r="BK576" s="176"/>
      <c r="BL576" s="176"/>
      <c r="BM576" s="176"/>
      <c r="BN576" s="176"/>
      <c r="BO576" s="176"/>
      <c r="BP576" s="176"/>
      <c r="BQ576" s="176"/>
      <c r="BR576" s="176"/>
      <c r="BS576" s="176"/>
      <c r="BT576" s="176"/>
    </row>
    <row r="577">
      <c r="A577" s="176"/>
      <c r="B577" s="176"/>
      <c r="C577" s="176"/>
      <c r="D577" s="176"/>
      <c r="E577" s="176"/>
      <c r="F577" s="176"/>
      <c r="G577" s="176"/>
      <c r="H577" s="176"/>
      <c r="I577" s="176"/>
      <c r="J577" s="176"/>
      <c r="K577" s="176"/>
      <c r="L577" s="176"/>
      <c r="N577" s="176"/>
      <c r="O577" s="176"/>
      <c r="P577" s="176"/>
      <c r="Q577" s="435"/>
      <c r="R577" s="176"/>
      <c r="S577" s="176"/>
      <c r="T577" s="176"/>
      <c r="U577" s="176"/>
      <c r="V577" s="176"/>
      <c r="W577" s="176"/>
      <c r="X577" s="176"/>
      <c r="Y577" s="176"/>
      <c r="Z577" s="176"/>
      <c r="AA577" s="176"/>
      <c r="AB577" s="176"/>
      <c r="AC577" s="176"/>
      <c r="AD577" s="176"/>
      <c r="AE577" s="176"/>
      <c r="AF577" s="176"/>
      <c r="AG577" s="176"/>
      <c r="AH577" s="176"/>
      <c r="AI577" s="176"/>
      <c r="AJ577" s="176"/>
      <c r="AK577" s="176"/>
      <c r="AL577" s="176"/>
      <c r="AM577" s="176"/>
      <c r="AN577" s="176"/>
      <c r="AO577" s="176"/>
      <c r="AP577" s="176"/>
      <c r="AQ577" s="176"/>
      <c r="AR577" s="176"/>
      <c r="AS577" s="176"/>
      <c r="AT577" s="176"/>
      <c r="AU577" s="176"/>
      <c r="AV577" s="176"/>
      <c r="AW577" s="176"/>
      <c r="AX577" s="176"/>
      <c r="AY577" s="176"/>
      <c r="AZ577" s="176"/>
      <c r="BA577" s="176"/>
      <c r="BB577" s="176"/>
      <c r="BC577" s="176"/>
      <c r="BD577" s="176"/>
      <c r="BE577" s="176"/>
      <c r="BF577" s="176"/>
      <c r="BG577" s="176"/>
      <c r="BH577" s="176"/>
      <c r="BI577" s="176"/>
      <c r="BJ577" s="176"/>
      <c r="BK577" s="176"/>
      <c r="BL577" s="176"/>
      <c r="BM577" s="176"/>
      <c r="BN577" s="176"/>
      <c r="BO577" s="176"/>
      <c r="BP577" s="176"/>
      <c r="BQ577" s="176"/>
      <c r="BR577" s="176"/>
      <c r="BS577" s="176"/>
      <c r="BT577" s="176"/>
    </row>
    <row r="578">
      <c r="A578" s="176"/>
      <c r="B578" s="176"/>
      <c r="C578" s="176"/>
      <c r="D578" s="176"/>
      <c r="E578" s="176"/>
      <c r="F578" s="176"/>
      <c r="G578" s="176"/>
      <c r="H578" s="176"/>
      <c r="I578" s="176"/>
      <c r="J578" s="176"/>
      <c r="K578" s="176"/>
      <c r="L578" s="176"/>
      <c r="N578" s="176"/>
      <c r="O578" s="176"/>
      <c r="P578" s="176"/>
      <c r="Q578" s="435"/>
      <c r="R578" s="176"/>
      <c r="S578" s="176"/>
      <c r="T578" s="176"/>
      <c r="U578" s="176"/>
      <c r="V578" s="176"/>
      <c r="W578" s="176"/>
      <c r="X578" s="176"/>
      <c r="Y578" s="176"/>
      <c r="Z578" s="176"/>
      <c r="AA578" s="176"/>
      <c r="AB578" s="176"/>
      <c r="AC578" s="176"/>
      <c r="AD578" s="176"/>
      <c r="AE578" s="176"/>
      <c r="AF578" s="176"/>
      <c r="AG578" s="176"/>
      <c r="AH578" s="176"/>
      <c r="AI578" s="176"/>
      <c r="AJ578" s="176"/>
      <c r="AK578" s="176"/>
      <c r="AL578" s="176"/>
      <c r="AM578" s="176"/>
      <c r="AN578" s="176"/>
      <c r="AO578" s="176"/>
      <c r="AP578" s="176"/>
      <c r="AQ578" s="176"/>
      <c r="AR578" s="176"/>
      <c r="AS578" s="176"/>
      <c r="AT578" s="176"/>
      <c r="AU578" s="176"/>
      <c r="AV578" s="176"/>
      <c r="AW578" s="176"/>
      <c r="AX578" s="176"/>
      <c r="AY578" s="176"/>
      <c r="AZ578" s="176"/>
      <c r="BA578" s="176"/>
      <c r="BB578" s="176"/>
      <c r="BC578" s="176"/>
      <c r="BD578" s="176"/>
      <c r="BE578" s="176"/>
      <c r="BF578" s="176"/>
      <c r="BG578" s="176"/>
      <c r="BH578" s="176"/>
      <c r="BI578" s="176"/>
      <c r="BJ578" s="176"/>
      <c r="BK578" s="176"/>
      <c r="BL578" s="176"/>
      <c r="BM578" s="176"/>
      <c r="BN578" s="176"/>
      <c r="BO578" s="176"/>
      <c r="BP578" s="176"/>
      <c r="BQ578" s="176"/>
      <c r="BR578" s="176"/>
      <c r="BS578" s="176"/>
      <c r="BT578" s="176"/>
    </row>
    <row r="579">
      <c r="A579" s="176"/>
      <c r="B579" s="176"/>
      <c r="C579" s="176"/>
      <c r="D579" s="176"/>
      <c r="E579" s="176"/>
      <c r="F579" s="176"/>
      <c r="G579" s="176"/>
      <c r="H579" s="176"/>
      <c r="I579" s="176"/>
      <c r="J579" s="176"/>
      <c r="K579" s="176"/>
      <c r="L579" s="176"/>
      <c r="N579" s="176"/>
      <c r="O579" s="176"/>
      <c r="P579" s="176"/>
      <c r="Q579" s="435"/>
      <c r="R579" s="176"/>
      <c r="S579" s="176"/>
      <c r="T579" s="176"/>
      <c r="U579" s="176"/>
      <c r="V579" s="176"/>
      <c r="W579" s="176"/>
      <c r="X579" s="176"/>
      <c r="Y579" s="176"/>
      <c r="Z579" s="176"/>
      <c r="AA579" s="176"/>
      <c r="AB579" s="176"/>
      <c r="AC579" s="176"/>
      <c r="AD579" s="176"/>
      <c r="AE579" s="176"/>
      <c r="AF579" s="176"/>
      <c r="AG579" s="176"/>
      <c r="AH579" s="176"/>
      <c r="AI579" s="176"/>
      <c r="AJ579" s="176"/>
      <c r="AK579" s="176"/>
      <c r="AL579" s="176"/>
      <c r="AM579" s="176"/>
      <c r="AN579" s="176"/>
      <c r="AO579" s="176"/>
      <c r="AP579" s="176"/>
      <c r="AQ579" s="176"/>
      <c r="AR579" s="176"/>
      <c r="AS579" s="176"/>
      <c r="AT579" s="176"/>
      <c r="AU579" s="176"/>
      <c r="AV579" s="176"/>
      <c r="AW579" s="176"/>
      <c r="AX579" s="176"/>
      <c r="AY579" s="176"/>
      <c r="AZ579" s="176"/>
      <c r="BA579" s="176"/>
      <c r="BB579" s="176"/>
      <c r="BC579" s="176"/>
      <c r="BD579" s="176"/>
      <c r="BE579" s="176"/>
      <c r="BF579" s="176"/>
      <c r="BG579" s="176"/>
      <c r="BH579" s="176"/>
      <c r="BI579" s="176"/>
      <c r="BJ579" s="176"/>
      <c r="BK579" s="176"/>
      <c r="BL579" s="176"/>
      <c r="BM579" s="176"/>
      <c r="BN579" s="176"/>
      <c r="BO579" s="176"/>
      <c r="BP579" s="176"/>
      <c r="BQ579" s="176"/>
      <c r="BR579" s="176"/>
      <c r="BS579" s="176"/>
      <c r="BT579" s="176"/>
    </row>
    <row r="580">
      <c r="A580" s="176"/>
      <c r="B580" s="176"/>
      <c r="C580" s="176"/>
      <c r="D580" s="176"/>
      <c r="E580" s="176"/>
      <c r="F580" s="176"/>
      <c r="G580" s="176"/>
      <c r="H580" s="176"/>
      <c r="I580" s="176"/>
      <c r="J580" s="176"/>
      <c r="K580" s="176"/>
      <c r="L580" s="176"/>
      <c r="N580" s="176"/>
      <c r="O580" s="176"/>
      <c r="P580" s="176"/>
      <c r="Q580" s="435"/>
      <c r="R580" s="176"/>
      <c r="S580" s="176"/>
      <c r="T580" s="176"/>
      <c r="U580" s="176"/>
      <c r="V580" s="176"/>
      <c r="W580" s="176"/>
      <c r="X580" s="176"/>
      <c r="Y580" s="176"/>
      <c r="Z580" s="176"/>
      <c r="AA580" s="176"/>
      <c r="AB580" s="176"/>
      <c r="AC580" s="176"/>
      <c r="AD580" s="176"/>
      <c r="AE580" s="176"/>
      <c r="AF580" s="176"/>
      <c r="AG580" s="176"/>
      <c r="AH580" s="176"/>
      <c r="AI580" s="176"/>
      <c r="AJ580" s="176"/>
      <c r="AK580" s="176"/>
      <c r="AL580" s="176"/>
      <c r="AM580" s="176"/>
      <c r="AN580" s="176"/>
      <c r="AO580" s="176"/>
      <c r="AP580" s="176"/>
      <c r="AQ580" s="176"/>
      <c r="AR580" s="176"/>
      <c r="AS580" s="176"/>
      <c r="AT580" s="176"/>
      <c r="AU580" s="176"/>
      <c r="AV580" s="176"/>
      <c r="AW580" s="176"/>
      <c r="AX580" s="176"/>
      <c r="AY580" s="176"/>
      <c r="AZ580" s="176"/>
      <c r="BA580" s="176"/>
      <c r="BB580" s="176"/>
      <c r="BC580" s="176"/>
      <c r="BD580" s="176"/>
      <c r="BE580" s="176"/>
      <c r="BF580" s="176"/>
      <c r="BG580" s="176"/>
      <c r="BH580" s="176"/>
      <c r="BI580" s="176"/>
      <c r="BJ580" s="176"/>
      <c r="BK580" s="176"/>
      <c r="BL580" s="176"/>
      <c r="BM580" s="176"/>
      <c r="BN580" s="176"/>
      <c r="BO580" s="176"/>
      <c r="BP580" s="176"/>
      <c r="BQ580" s="176"/>
      <c r="BR580" s="176"/>
      <c r="BS580" s="176"/>
      <c r="BT580" s="176"/>
    </row>
    <row r="581">
      <c r="A581" s="176"/>
      <c r="B581" s="176"/>
      <c r="C581" s="176"/>
      <c r="D581" s="176"/>
      <c r="E581" s="176"/>
      <c r="F581" s="176"/>
      <c r="G581" s="176"/>
      <c r="H581" s="176"/>
      <c r="I581" s="176"/>
      <c r="J581" s="176"/>
      <c r="K581" s="176"/>
      <c r="L581" s="176"/>
      <c r="N581" s="176"/>
      <c r="O581" s="176"/>
      <c r="P581" s="176"/>
      <c r="Q581" s="435"/>
      <c r="R581" s="176"/>
      <c r="S581" s="176"/>
      <c r="T581" s="176"/>
      <c r="U581" s="176"/>
      <c r="V581" s="176"/>
      <c r="W581" s="176"/>
      <c r="X581" s="176"/>
      <c r="Y581" s="176"/>
      <c r="Z581" s="176"/>
      <c r="AA581" s="176"/>
      <c r="AB581" s="176"/>
      <c r="AC581" s="176"/>
      <c r="AD581" s="176"/>
      <c r="AE581" s="176"/>
      <c r="AF581" s="176"/>
      <c r="AG581" s="176"/>
      <c r="AH581" s="176"/>
      <c r="AI581" s="176"/>
      <c r="AJ581" s="176"/>
      <c r="AK581" s="176"/>
      <c r="AL581" s="176"/>
      <c r="AM581" s="176"/>
      <c r="AN581" s="176"/>
      <c r="AO581" s="176"/>
      <c r="AP581" s="176"/>
      <c r="AQ581" s="176"/>
      <c r="AR581" s="176"/>
      <c r="AS581" s="176"/>
      <c r="AT581" s="176"/>
      <c r="AU581" s="176"/>
      <c r="AV581" s="176"/>
      <c r="AW581" s="176"/>
      <c r="AX581" s="176"/>
      <c r="AY581" s="176"/>
      <c r="AZ581" s="176"/>
      <c r="BA581" s="176"/>
      <c r="BB581" s="176"/>
      <c r="BC581" s="176"/>
      <c r="BD581" s="176"/>
      <c r="BE581" s="176"/>
      <c r="BF581" s="176"/>
      <c r="BG581" s="176"/>
      <c r="BH581" s="176"/>
      <c r="BI581" s="176"/>
      <c r="BJ581" s="176"/>
      <c r="BK581" s="176"/>
      <c r="BL581" s="176"/>
      <c r="BM581" s="176"/>
      <c r="BN581" s="176"/>
      <c r="BO581" s="176"/>
      <c r="BP581" s="176"/>
      <c r="BQ581" s="176"/>
      <c r="BR581" s="176"/>
      <c r="BS581" s="176"/>
      <c r="BT581" s="176"/>
    </row>
    <row r="582">
      <c r="A582" s="176"/>
      <c r="B582" s="176"/>
      <c r="C582" s="176"/>
      <c r="D582" s="176"/>
      <c r="E582" s="176"/>
      <c r="F582" s="176"/>
      <c r="G582" s="176"/>
      <c r="H582" s="176"/>
      <c r="I582" s="176"/>
      <c r="J582" s="176"/>
      <c r="K582" s="176"/>
      <c r="L582" s="176"/>
      <c r="N582" s="176"/>
      <c r="O582" s="176"/>
      <c r="P582" s="176"/>
      <c r="Q582" s="435"/>
      <c r="R582" s="176"/>
      <c r="S582" s="176"/>
      <c r="T582" s="176"/>
      <c r="U582" s="176"/>
      <c r="V582" s="176"/>
      <c r="W582" s="176"/>
      <c r="X582" s="176"/>
      <c r="Y582" s="176"/>
      <c r="Z582" s="176"/>
      <c r="AA582" s="176"/>
      <c r="AB582" s="176"/>
      <c r="AC582" s="176"/>
      <c r="AD582" s="176"/>
      <c r="AE582" s="176"/>
      <c r="AF582" s="176"/>
      <c r="AG582" s="176"/>
      <c r="AH582" s="176"/>
      <c r="AI582" s="176"/>
      <c r="AJ582" s="176"/>
      <c r="AK582" s="176"/>
      <c r="AL582" s="176"/>
      <c r="AM582" s="176"/>
      <c r="AN582" s="176"/>
      <c r="AO582" s="176"/>
      <c r="AP582" s="176"/>
      <c r="AQ582" s="176"/>
      <c r="AR582" s="176"/>
      <c r="AS582" s="176"/>
      <c r="AT582" s="176"/>
      <c r="AU582" s="176"/>
      <c r="AV582" s="176"/>
      <c r="AW582" s="176"/>
      <c r="AX582" s="176"/>
      <c r="AY582" s="176"/>
      <c r="AZ582" s="176"/>
      <c r="BA582" s="176"/>
      <c r="BB582" s="176"/>
      <c r="BC582" s="176"/>
      <c r="BD582" s="176"/>
      <c r="BE582" s="176"/>
      <c r="BF582" s="176"/>
      <c r="BG582" s="176"/>
      <c r="BH582" s="176"/>
      <c r="BI582" s="176"/>
      <c r="BJ582" s="176"/>
      <c r="BK582" s="176"/>
      <c r="BL582" s="176"/>
      <c r="BM582" s="176"/>
      <c r="BN582" s="176"/>
      <c r="BO582" s="176"/>
      <c r="BP582" s="176"/>
      <c r="BQ582" s="176"/>
      <c r="BR582" s="176"/>
      <c r="BS582" s="176"/>
      <c r="BT582" s="176"/>
    </row>
    <row r="583">
      <c r="A583" s="176"/>
      <c r="B583" s="176"/>
      <c r="C583" s="176"/>
      <c r="D583" s="176"/>
      <c r="E583" s="176"/>
      <c r="F583" s="176"/>
      <c r="G583" s="176"/>
      <c r="H583" s="176"/>
      <c r="I583" s="176"/>
      <c r="J583" s="176"/>
      <c r="K583" s="176"/>
      <c r="L583" s="176"/>
      <c r="N583" s="176"/>
      <c r="O583" s="176"/>
      <c r="P583" s="176"/>
      <c r="Q583" s="435"/>
      <c r="R583" s="176"/>
      <c r="S583" s="176"/>
      <c r="T583" s="176"/>
      <c r="U583" s="176"/>
      <c r="V583" s="176"/>
      <c r="W583" s="176"/>
      <c r="X583" s="176"/>
      <c r="Y583" s="176"/>
      <c r="Z583" s="176"/>
      <c r="AA583" s="176"/>
      <c r="AB583" s="176"/>
      <c r="AC583" s="176"/>
      <c r="AD583" s="176"/>
      <c r="AE583" s="176"/>
      <c r="AF583" s="176"/>
      <c r="AG583" s="176"/>
      <c r="AH583" s="176"/>
      <c r="AI583" s="176"/>
      <c r="AJ583" s="176"/>
      <c r="AK583" s="176"/>
      <c r="AL583" s="176"/>
      <c r="AM583" s="176"/>
      <c r="AN583" s="176"/>
      <c r="AO583" s="176"/>
      <c r="AP583" s="176"/>
      <c r="AQ583" s="176"/>
      <c r="AR583" s="176"/>
      <c r="AS583" s="176"/>
      <c r="AT583" s="176"/>
      <c r="AU583" s="176"/>
      <c r="AV583" s="176"/>
      <c r="AW583" s="176"/>
      <c r="AX583" s="176"/>
      <c r="AY583" s="176"/>
      <c r="AZ583" s="176"/>
      <c r="BA583" s="176"/>
      <c r="BB583" s="176"/>
      <c r="BC583" s="176"/>
      <c r="BD583" s="176"/>
      <c r="BE583" s="176"/>
      <c r="BF583" s="176"/>
      <c r="BG583" s="176"/>
      <c r="BH583" s="176"/>
      <c r="BI583" s="176"/>
      <c r="BJ583" s="176"/>
      <c r="BK583" s="176"/>
      <c r="BL583" s="176"/>
      <c r="BM583" s="176"/>
      <c r="BN583" s="176"/>
      <c r="BO583" s="176"/>
      <c r="BP583" s="176"/>
      <c r="BQ583" s="176"/>
      <c r="BR583" s="176"/>
      <c r="BS583" s="176"/>
      <c r="BT583" s="176"/>
    </row>
    <row r="584">
      <c r="A584" s="176"/>
      <c r="B584" s="176"/>
      <c r="C584" s="176"/>
      <c r="D584" s="176"/>
      <c r="E584" s="176"/>
      <c r="F584" s="176"/>
      <c r="G584" s="176"/>
      <c r="H584" s="176"/>
      <c r="I584" s="176"/>
      <c r="J584" s="176"/>
      <c r="K584" s="176"/>
      <c r="L584" s="176"/>
      <c r="N584" s="176"/>
      <c r="O584" s="176"/>
      <c r="P584" s="176"/>
      <c r="Q584" s="435"/>
      <c r="R584" s="176"/>
      <c r="S584" s="176"/>
      <c r="T584" s="176"/>
      <c r="U584" s="176"/>
      <c r="V584" s="176"/>
      <c r="W584" s="176"/>
      <c r="X584" s="176"/>
      <c r="Y584" s="176"/>
      <c r="Z584" s="176"/>
      <c r="AA584" s="176"/>
      <c r="AB584" s="176"/>
      <c r="AC584" s="176"/>
      <c r="AD584" s="176"/>
      <c r="AE584" s="176"/>
      <c r="AF584" s="176"/>
      <c r="AG584" s="176"/>
      <c r="AH584" s="176"/>
      <c r="AI584" s="176"/>
      <c r="AJ584" s="176"/>
      <c r="AK584" s="176"/>
      <c r="AL584" s="176"/>
      <c r="AM584" s="176"/>
      <c r="AN584" s="176"/>
      <c r="AO584" s="176"/>
      <c r="AP584" s="176"/>
      <c r="AQ584" s="176"/>
      <c r="AR584" s="176"/>
      <c r="AS584" s="176"/>
      <c r="AT584" s="176"/>
      <c r="AU584" s="176"/>
      <c r="AV584" s="176"/>
      <c r="AW584" s="176"/>
      <c r="AX584" s="176"/>
      <c r="AY584" s="176"/>
      <c r="AZ584" s="176"/>
      <c r="BA584" s="176"/>
      <c r="BB584" s="176"/>
      <c r="BC584" s="176"/>
      <c r="BD584" s="176"/>
      <c r="BE584" s="176"/>
      <c r="BF584" s="176"/>
      <c r="BG584" s="176"/>
      <c r="BH584" s="176"/>
      <c r="BI584" s="176"/>
      <c r="BJ584" s="176"/>
      <c r="BK584" s="176"/>
      <c r="BL584" s="176"/>
      <c r="BM584" s="176"/>
      <c r="BN584" s="176"/>
      <c r="BO584" s="176"/>
      <c r="BP584" s="176"/>
      <c r="BQ584" s="176"/>
      <c r="BR584" s="176"/>
      <c r="BS584" s="176"/>
      <c r="BT584" s="176"/>
    </row>
    <row r="585">
      <c r="A585" s="176"/>
      <c r="B585" s="176"/>
      <c r="C585" s="176"/>
      <c r="D585" s="176"/>
      <c r="E585" s="176"/>
      <c r="F585" s="176"/>
      <c r="G585" s="176"/>
      <c r="H585" s="176"/>
      <c r="I585" s="176"/>
      <c r="J585" s="176"/>
      <c r="K585" s="176"/>
      <c r="L585" s="176"/>
      <c r="N585" s="176"/>
      <c r="O585" s="176"/>
      <c r="P585" s="176"/>
      <c r="Q585" s="435"/>
      <c r="R585" s="176"/>
      <c r="S585" s="176"/>
      <c r="T585" s="176"/>
      <c r="U585" s="176"/>
      <c r="V585" s="176"/>
      <c r="W585" s="176"/>
      <c r="X585" s="176"/>
      <c r="Y585" s="176"/>
      <c r="Z585" s="176"/>
      <c r="AA585" s="176"/>
      <c r="AB585" s="176"/>
      <c r="AC585" s="176"/>
      <c r="AD585" s="176"/>
      <c r="AE585" s="176"/>
      <c r="AF585" s="176"/>
      <c r="AG585" s="176"/>
      <c r="AH585" s="176"/>
      <c r="AI585" s="176"/>
      <c r="AJ585" s="176"/>
      <c r="AK585" s="176"/>
      <c r="AL585" s="176"/>
      <c r="AM585" s="176"/>
      <c r="AN585" s="176"/>
      <c r="AO585" s="176"/>
      <c r="AP585" s="176"/>
      <c r="AQ585" s="176"/>
      <c r="AR585" s="176"/>
      <c r="AS585" s="176"/>
      <c r="AT585" s="176"/>
      <c r="AU585" s="176"/>
      <c r="AV585" s="176"/>
      <c r="AW585" s="176"/>
      <c r="AX585" s="176"/>
      <c r="AY585" s="176"/>
      <c r="AZ585" s="176"/>
      <c r="BA585" s="176"/>
      <c r="BB585" s="176"/>
      <c r="BC585" s="176"/>
      <c r="BD585" s="176"/>
      <c r="BE585" s="176"/>
      <c r="BF585" s="176"/>
      <c r="BG585" s="176"/>
      <c r="BH585" s="176"/>
      <c r="BI585" s="176"/>
      <c r="BJ585" s="176"/>
      <c r="BK585" s="176"/>
      <c r="BL585" s="176"/>
      <c r="BM585" s="176"/>
      <c r="BN585" s="176"/>
      <c r="BO585" s="176"/>
      <c r="BP585" s="176"/>
      <c r="BQ585" s="176"/>
      <c r="BR585" s="176"/>
      <c r="BS585" s="176"/>
      <c r="BT585" s="176"/>
    </row>
    <row r="586">
      <c r="A586" s="176"/>
      <c r="B586" s="176"/>
      <c r="C586" s="176"/>
      <c r="D586" s="176"/>
      <c r="E586" s="176"/>
      <c r="F586" s="176"/>
      <c r="G586" s="176"/>
      <c r="H586" s="176"/>
      <c r="I586" s="176"/>
      <c r="J586" s="176"/>
      <c r="K586" s="176"/>
      <c r="L586" s="176"/>
      <c r="N586" s="176"/>
      <c r="O586" s="176"/>
      <c r="P586" s="176"/>
      <c r="Q586" s="435"/>
      <c r="R586" s="176"/>
      <c r="S586" s="176"/>
      <c r="T586" s="176"/>
      <c r="U586" s="176"/>
      <c r="V586" s="176"/>
      <c r="W586" s="176"/>
      <c r="X586" s="176"/>
      <c r="Y586" s="176"/>
      <c r="Z586" s="176"/>
      <c r="AA586" s="176"/>
      <c r="AB586" s="176"/>
      <c r="AC586" s="176"/>
      <c r="AD586" s="176"/>
      <c r="AE586" s="176"/>
      <c r="AF586" s="176"/>
      <c r="AG586" s="176"/>
      <c r="AH586" s="176"/>
      <c r="AI586" s="176"/>
      <c r="AJ586" s="176"/>
      <c r="AK586" s="176"/>
      <c r="AL586" s="176"/>
      <c r="AM586" s="176"/>
      <c r="AN586" s="176"/>
      <c r="AO586" s="176"/>
      <c r="AP586" s="176"/>
      <c r="AQ586" s="176"/>
      <c r="AR586" s="176"/>
      <c r="AS586" s="176"/>
      <c r="AT586" s="176"/>
      <c r="AU586" s="176"/>
      <c r="AV586" s="176"/>
      <c r="AW586" s="176"/>
      <c r="AX586" s="176"/>
      <c r="AY586" s="176"/>
      <c r="AZ586" s="176"/>
      <c r="BA586" s="176"/>
      <c r="BB586" s="176"/>
      <c r="BC586" s="176"/>
      <c r="BD586" s="176"/>
      <c r="BE586" s="176"/>
      <c r="BF586" s="176"/>
      <c r="BG586" s="176"/>
      <c r="BH586" s="176"/>
      <c r="BI586" s="176"/>
      <c r="BJ586" s="176"/>
      <c r="BK586" s="176"/>
      <c r="BL586" s="176"/>
      <c r="BM586" s="176"/>
      <c r="BN586" s="176"/>
      <c r="BO586" s="176"/>
      <c r="BP586" s="176"/>
      <c r="BQ586" s="176"/>
      <c r="BR586" s="176"/>
      <c r="BS586" s="176"/>
      <c r="BT586" s="176"/>
    </row>
    <row r="587">
      <c r="A587" s="176"/>
      <c r="B587" s="176"/>
      <c r="C587" s="176"/>
      <c r="D587" s="176"/>
      <c r="E587" s="176"/>
      <c r="F587" s="176"/>
      <c r="G587" s="176"/>
      <c r="H587" s="176"/>
      <c r="I587" s="176"/>
      <c r="J587" s="176"/>
      <c r="K587" s="176"/>
      <c r="L587" s="176"/>
      <c r="N587" s="176"/>
      <c r="O587" s="176"/>
      <c r="P587" s="176"/>
      <c r="Q587" s="435"/>
      <c r="R587" s="176"/>
      <c r="S587" s="176"/>
      <c r="T587" s="176"/>
      <c r="U587" s="176"/>
      <c r="V587" s="176"/>
      <c r="W587" s="176"/>
      <c r="X587" s="176"/>
      <c r="Y587" s="176"/>
      <c r="Z587" s="176"/>
      <c r="AA587" s="176"/>
      <c r="AB587" s="176"/>
      <c r="AC587" s="176"/>
      <c r="AD587" s="176"/>
      <c r="AE587" s="176"/>
      <c r="AF587" s="176"/>
      <c r="AG587" s="176"/>
      <c r="AH587" s="176"/>
      <c r="AI587" s="176"/>
      <c r="AJ587" s="176"/>
      <c r="AK587" s="176"/>
      <c r="AL587" s="176"/>
      <c r="AM587" s="176"/>
      <c r="AN587" s="176"/>
      <c r="AO587" s="176"/>
      <c r="AP587" s="176"/>
      <c r="AQ587" s="176"/>
      <c r="AR587" s="176"/>
      <c r="AS587" s="176"/>
      <c r="AT587" s="176"/>
      <c r="AU587" s="176"/>
      <c r="AV587" s="176"/>
      <c r="AW587" s="176"/>
      <c r="AX587" s="176"/>
      <c r="AY587" s="176"/>
      <c r="AZ587" s="176"/>
      <c r="BA587" s="176"/>
      <c r="BB587" s="176"/>
      <c r="BC587" s="176"/>
      <c r="BD587" s="176"/>
      <c r="BE587" s="176"/>
      <c r="BF587" s="176"/>
      <c r="BG587" s="176"/>
      <c r="BH587" s="176"/>
      <c r="BI587" s="176"/>
      <c r="BJ587" s="176"/>
      <c r="BK587" s="176"/>
      <c r="BL587" s="176"/>
      <c r="BM587" s="176"/>
      <c r="BN587" s="176"/>
      <c r="BO587" s="176"/>
      <c r="BP587" s="176"/>
      <c r="BQ587" s="176"/>
      <c r="BR587" s="176"/>
      <c r="BS587" s="176"/>
      <c r="BT587" s="176"/>
    </row>
    <row r="588">
      <c r="A588" s="176"/>
      <c r="B588" s="176"/>
      <c r="C588" s="176"/>
      <c r="D588" s="176"/>
      <c r="E588" s="176"/>
      <c r="F588" s="176"/>
      <c r="G588" s="176"/>
      <c r="H588" s="176"/>
      <c r="I588" s="176"/>
      <c r="J588" s="176"/>
      <c r="K588" s="176"/>
      <c r="L588" s="176"/>
      <c r="N588" s="176"/>
      <c r="O588" s="176"/>
      <c r="P588" s="176"/>
      <c r="Q588" s="435"/>
      <c r="R588" s="176"/>
      <c r="S588" s="176"/>
      <c r="T588" s="176"/>
      <c r="U588" s="176"/>
      <c r="V588" s="176"/>
      <c r="W588" s="176"/>
      <c r="X588" s="176"/>
      <c r="Y588" s="176"/>
      <c r="Z588" s="176"/>
      <c r="AA588" s="176"/>
      <c r="AB588" s="176"/>
      <c r="AC588" s="176"/>
      <c r="AD588" s="176"/>
      <c r="AE588" s="176"/>
      <c r="AF588" s="176"/>
      <c r="AG588" s="176"/>
      <c r="AH588" s="176"/>
      <c r="AI588" s="176"/>
      <c r="AJ588" s="176"/>
      <c r="AK588" s="176"/>
      <c r="AL588" s="176"/>
      <c r="AM588" s="176"/>
      <c r="AN588" s="176"/>
      <c r="AO588" s="176"/>
      <c r="AP588" s="176"/>
      <c r="AQ588" s="176"/>
      <c r="AR588" s="176"/>
      <c r="AS588" s="176"/>
      <c r="AT588" s="176"/>
      <c r="AU588" s="176"/>
      <c r="AV588" s="176"/>
      <c r="AW588" s="176"/>
      <c r="AX588" s="176"/>
      <c r="AY588" s="176"/>
      <c r="AZ588" s="176"/>
      <c r="BA588" s="176"/>
      <c r="BB588" s="176"/>
      <c r="BC588" s="176"/>
      <c r="BD588" s="176"/>
      <c r="BE588" s="176"/>
      <c r="BF588" s="176"/>
      <c r="BG588" s="176"/>
      <c r="BH588" s="176"/>
      <c r="BI588" s="176"/>
      <c r="BJ588" s="176"/>
      <c r="BK588" s="176"/>
      <c r="BL588" s="176"/>
      <c r="BM588" s="176"/>
      <c r="BN588" s="176"/>
      <c r="BO588" s="176"/>
      <c r="BP588" s="176"/>
      <c r="BQ588" s="176"/>
      <c r="BR588" s="176"/>
      <c r="BS588" s="176"/>
      <c r="BT588" s="176"/>
    </row>
    <row r="589">
      <c r="A589" s="176"/>
      <c r="B589" s="176"/>
      <c r="C589" s="176"/>
      <c r="D589" s="176"/>
      <c r="E589" s="176"/>
      <c r="F589" s="176"/>
      <c r="G589" s="176"/>
      <c r="H589" s="176"/>
      <c r="I589" s="176"/>
      <c r="J589" s="176"/>
      <c r="K589" s="176"/>
      <c r="L589" s="176"/>
      <c r="N589" s="176"/>
      <c r="O589" s="176"/>
      <c r="P589" s="176"/>
      <c r="Q589" s="435"/>
      <c r="R589" s="176"/>
      <c r="S589" s="176"/>
      <c r="T589" s="176"/>
      <c r="U589" s="176"/>
      <c r="V589" s="176"/>
      <c r="W589" s="176"/>
      <c r="X589" s="176"/>
      <c r="Y589" s="176"/>
      <c r="Z589" s="176"/>
      <c r="AA589" s="176"/>
      <c r="AB589" s="176"/>
      <c r="AC589" s="176"/>
      <c r="AD589" s="176"/>
      <c r="AE589" s="176"/>
      <c r="AF589" s="176"/>
      <c r="AG589" s="176"/>
      <c r="AH589" s="176"/>
      <c r="AI589" s="176"/>
      <c r="AJ589" s="176"/>
      <c r="AK589" s="176"/>
      <c r="AL589" s="176"/>
      <c r="AM589" s="176"/>
      <c r="AN589" s="176"/>
      <c r="AO589" s="176"/>
      <c r="AP589" s="176"/>
      <c r="AQ589" s="176"/>
      <c r="AR589" s="176"/>
      <c r="AS589" s="176"/>
      <c r="AT589" s="176"/>
      <c r="AU589" s="176"/>
      <c r="AV589" s="176"/>
      <c r="AW589" s="176"/>
      <c r="AX589" s="176"/>
      <c r="AY589" s="176"/>
      <c r="AZ589" s="176"/>
      <c r="BA589" s="176"/>
      <c r="BB589" s="176"/>
      <c r="BC589" s="176"/>
      <c r="BD589" s="176"/>
      <c r="BE589" s="176"/>
      <c r="BF589" s="176"/>
      <c r="BG589" s="176"/>
      <c r="BH589" s="176"/>
      <c r="BI589" s="176"/>
      <c r="BJ589" s="176"/>
      <c r="BK589" s="176"/>
      <c r="BL589" s="176"/>
      <c r="BM589" s="176"/>
      <c r="BN589" s="176"/>
      <c r="BO589" s="176"/>
      <c r="BP589" s="176"/>
      <c r="BQ589" s="176"/>
      <c r="BR589" s="176"/>
      <c r="BS589" s="176"/>
      <c r="BT589" s="176"/>
    </row>
    <row r="590">
      <c r="A590" s="176"/>
      <c r="B590" s="176"/>
      <c r="C590" s="176"/>
      <c r="D590" s="176"/>
      <c r="E590" s="176"/>
      <c r="F590" s="176"/>
      <c r="G590" s="176"/>
      <c r="H590" s="176"/>
      <c r="I590" s="176"/>
      <c r="J590" s="176"/>
      <c r="K590" s="176"/>
      <c r="L590" s="176"/>
      <c r="N590" s="176"/>
      <c r="O590" s="176"/>
      <c r="P590" s="176"/>
      <c r="Q590" s="435"/>
      <c r="R590" s="176"/>
      <c r="S590" s="176"/>
      <c r="T590" s="176"/>
      <c r="U590" s="176"/>
      <c r="V590" s="176"/>
      <c r="W590" s="176"/>
      <c r="X590" s="176"/>
      <c r="Y590" s="176"/>
      <c r="Z590" s="176"/>
      <c r="AA590" s="176"/>
      <c r="AB590" s="176"/>
      <c r="AC590" s="176"/>
      <c r="AD590" s="176"/>
      <c r="AE590" s="176"/>
      <c r="AF590" s="176"/>
      <c r="AG590" s="176"/>
      <c r="AH590" s="176"/>
      <c r="AI590" s="176"/>
      <c r="AJ590" s="176"/>
      <c r="AK590" s="176"/>
      <c r="AL590" s="176"/>
      <c r="AM590" s="176"/>
      <c r="AN590" s="176"/>
      <c r="AO590" s="176"/>
      <c r="AP590" s="176"/>
      <c r="AQ590" s="176"/>
      <c r="AR590" s="176"/>
      <c r="AS590" s="176"/>
      <c r="AT590" s="176"/>
      <c r="AU590" s="176"/>
      <c r="AV590" s="176"/>
      <c r="AW590" s="176"/>
      <c r="AX590" s="176"/>
      <c r="AY590" s="176"/>
      <c r="AZ590" s="176"/>
      <c r="BA590" s="176"/>
      <c r="BB590" s="176"/>
      <c r="BC590" s="176"/>
      <c r="BD590" s="176"/>
      <c r="BE590" s="176"/>
      <c r="BF590" s="176"/>
      <c r="BG590" s="176"/>
      <c r="BH590" s="176"/>
      <c r="BI590" s="176"/>
      <c r="BJ590" s="176"/>
      <c r="BK590" s="176"/>
      <c r="BL590" s="176"/>
      <c r="BM590" s="176"/>
      <c r="BN590" s="176"/>
      <c r="BO590" s="176"/>
      <c r="BP590" s="176"/>
      <c r="BQ590" s="176"/>
      <c r="BR590" s="176"/>
      <c r="BS590" s="176"/>
      <c r="BT590" s="176"/>
    </row>
    <row r="591">
      <c r="A591" s="176"/>
      <c r="B591" s="176"/>
      <c r="C591" s="176"/>
      <c r="D591" s="176"/>
      <c r="E591" s="176"/>
      <c r="F591" s="176"/>
      <c r="G591" s="176"/>
      <c r="H591" s="176"/>
      <c r="I591" s="176"/>
      <c r="J591" s="176"/>
      <c r="K591" s="176"/>
      <c r="L591" s="176"/>
      <c r="N591" s="176"/>
      <c r="O591" s="176"/>
      <c r="P591" s="176"/>
      <c r="Q591" s="435"/>
      <c r="R591" s="176"/>
      <c r="S591" s="176"/>
      <c r="T591" s="176"/>
      <c r="U591" s="176"/>
      <c r="V591" s="176"/>
      <c r="W591" s="176"/>
      <c r="X591" s="176"/>
      <c r="Y591" s="176"/>
      <c r="Z591" s="176"/>
      <c r="AA591" s="176"/>
      <c r="AB591" s="176"/>
      <c r="AC591" s="176"/>
      <c r="AD591" s="176"/>
      <c r="AE591" s="176"/>
      <c r="AF591" s="176"/>
      <c r="AG591" s="176"/>
      <c r="AH591" s="176"/>
      <c r="AI591" s="176"/>
      <c r="AJ591" s="176"/>
      <c r="AK591" s="176"/>
      <c r="AL591" s="176"/>
      <c r="AM591" s="176"/>
      <c r="AN591" s="176"/>
      <c r="AO591" s="176"/>
      <c r="AP591" s="176"/>
      <c r="AQ591" s="176"/>
      <c r="AR591" s="176"/>
      <c r="AS591" s="176"/>
      <c r="AT591" s="176"/>
      <c r="AU591" s="176"/>
      <c r="AV591" s="176"/>
      <c r="AW591" s="176"/>
      <c r="AX591" s="176"/>
      <c r="AY591" s="176"/>
      <c r="AZ591" s="176"/>
      <c r="BA591" s="176"/>
      <c r="BB591" s="176"/>
      <c r="BC591" s="176"/>
      <c r="BD591" s="176"/>
      <c r="BE591" s="176"/>
      <c r="BF591" s="176"/>
      <c r="BG591" s="176"/>
      <c r="BH591" s="176"/>
      <c r="BI591" s="176"/>
      <c r="BJ591" s="176"/>
      <c r="BK591" s="176"/>
      <c r="BL591" s="176"/>
      <c r="BM591" s="176"/>
      <c r="BN591" s="176"/>
      <c r="BO591" s="176"/>
      <c r="BP591" s="176"/>
      <c r="BQ591" s="176"/>
      <c r="BR591" s="176"/>
      <c r="BS591" s="176"/>
      <c r="BT591" s="176"/>
    </row>
    <row r="592">
      <c r="A592" s="176"/>
      <c r="B592" s="176"/>
      <c r="C592" s="176"/>
      <c r="D592" s="176"/>
      <c r="E592" s="176"/>
      <c r="F592" s="176"/>
      <c r="G592" s="176"/>
      <c r="H592" s="176"/>
      <c r="I592" s="176"/>
      <c r="J592" s="176"/>
      <c r="K592" s="176"/>
      <c r="L592" s="176"/>
      <c r="N592" s="176"/>
      <c r="O592" s="176"/>
      <c r="P592" s="176"/>
      <c r="Q592" s="435"/>
      <c r="R592" s="176"/>
      <c r="S592" s="176"/>
      <c r="T592" s="176"/>
      <c r="U592" s="176"/>
      <c r="V592" s="176"/>
      <c r="W592" s="176"/>
      <c r="X592" s="176"/>
      <c r="Y592" s="176"/>
      <c r="Z592" s="176"/>
      <c r="AA592" s="176"/>
      <c r="AB592" s="176"/>
      <c r="AC592" s="176"/>
      <c r="AD592" s="176"/>
      <c r="AE592" s="176"/>
      <c r="AF592" s="176"/>
      <c r="AG592" s="176"/>
      <c r="AH592" s="176"/>
      <c r="AI592" s="176"/>
      <c r="AJ592" s="176"/>
      <c r="AK592" s="176"/>
      <c r="AL592" s="176"/>
      <c r="AM592" s="176"/>
      <c r="AN592" s="176"/>
      <c r="AO592" s="176"/>
      <c r="AP592" s="176"/>
      <c r="AQ592" s="176"/>
      <c r="AR592" s="176"/>
      <c r="AS592" s="176"/>
      <c r="AT592" s="176"/>
      <c r="AU592" s="176"/>
      <c r="AV592" s="176"/>
      <c r="AW592" s="176"/>
      <c r="AX592" s="176"/>
      <c r="AY592" s="176"/>
      <c r="AZ592" s="176"/>
      <c r="BA592" s="176"/>
      <c r="BB592" s="176"/>
      <c r="BC592" s="176"/>
      <c r="BD592" s="176"/>
      <c r="BE592" s="176"/>
      <c r="BF592" s="176"/>
      <c r="BG592" s="176"/>
      <c r="BH592" s="176"/>
      <c r="BI592" s="176"/>
      <c r="BJ592" s="176"/>
      <c r="BK592" s="176"/>
      <c r="BL592" s="176"/>
      <c r="BM592" s="176"/>
      <c r="BN592" s="176"/>
      <c r="BO592" s="176"/>
      <c r="BP592" s="176"/>
      <c r="BQ592" s="176"/>
      <c r="BR592" s="176"/>
      <c r="BS592" s="176"/>
      <c r="BT592" s="176"/>
    </row>
    <row r="593">
      <c r="A593" s="176"/>
      <c r="B593" s="176"/>
      <c r="C593" s="176"/>
      <c r="D593" s="176"/>
      <c r="E593" s="176"/>
      <c r="F593" s="176"/>
      <c r="G593" s="176"/>
      <c r="H593" s="176"/>
      <c r="I593" s="176"/>
      <c r="J593" s="176"/>
      <c r="K593" s="176"/>
      <c r="L593" s="176"/>
      <c r="N593" s="176"/>
      <c r="O593" s="176"/>
      <c r="P593" s="176"/>
      <c r="Q593" s="435"/>
      <c r="R593" s="176"/>
      <c r="S593" s="176"/>
      <c r="T593" s="176"/>
      <c r="U593" s="176"/>
      <c r="V593" s="176"/>
      <c r="W593" s="176"/>
      <c r="X593" s="176"/>
      <c r="Y593" s="176"/>
      <c r="Z593" s="176"/>
      <c r="AA593" s="176"/>
      <c r="AB593" s="176"/>
      <c r="AC593" s="176"/>
      <c r="AD593" s="176"/>
      <c r="AE593" s="176"/>
      <c r="AF593" s="176"/>
      <c r="AG593" s="176"/>
      <c r="AH593" s="176"/>
      <c r="AI593" s="176"/>
      <c r="AJ593" s="176"/>
      <c r="AK593" s="176"/>
      <c r="AL593" s="176"/>
      <c r="AM593" s="176"/>
      <c r="AN593" s="176"/>
      <c r="AO593" s="176"/>
      <c r="AP593" s="176"/>
      <c r="AQ593" s="176"/>
      <c r="AR593" s="176"/>
      <c r="AS593" s="176"/>
      <c r="AT593" s="176"/>
      <c r="AU593" s="176"/>
      <c r="AV593" s="176"/>
      <c r="AW593" s="176"/>
      <c r="AX593" s="176"/>
      <c r="AY593" s="176"/>
      <c r="AZ593" s="176"/>
      <c r="BA593" s="176"/>
      <c r="BB593" s="176"/>
      <c r="BC593" s="176"/>
      <c r="BD593" s="176"/>
      <c r="BE593" s="176"/>
      <c r="BF593" s="176"/>
      <c r="BG593" s="176"/>
      <c r="BH593" s="176"/>
      <c r="BI593" s="176"/>
      <c r="BJ593" s="176"/>
      <c r="BK593" s="176"/>
      <c r="BL593" s="176"/>
      <c r="BM593" s="176"/>
      <c r="BN593" s="176"/>
      <c r="BO593" s="176"/>
      <c r="BP593" s="176"/>
      <c r="BQ593" s="176"/>
      <c r="BR593" s="176"/>
      <c r="BS593" s="176"/>
      <c r="BT593" s="176"/>
    </row>
    <row r="594">
      <c r="A594" s="176"/>
      <c r="B594" s="176"/>
      <c r="C594" s="176"/>
      <c r="D594" s="176"/>
      <c r="E594" s="176"/>
      <c r="F594" s="176"/>
      <c r="G594" s="176"/>
      <c r="H594" s="176"/>
      <c r="I594" s="176"/>
      <c r="J594" s="176"/>
      <c r="K594" s="176"/>
      <c r="L594" s="176"/>
      <c r="N594" s="176"/>
      <c r="O594" s="176"/>
      <c r="P594" s="176"/>
      <c r="Q594" s="435"/>
      <c r="R594" s="176"/>
      <c r="S594" s="176"/>
      <c r="T594" s="176"/>
      <c r="U594" s="176"/>
      <c r="V594" s="176"/>
      <c r="W594" s="176"/>
      <c r="X594" s="176"/>
      <c r="Y594" s="176"/>
      <c r="Z594" s="176"/>
      <c r="AA594" s="176"/>
      <c r="AB594" s="176"/>
      <c r="AC594" s="176"/>
      <c r="AD594" s="176"/>
      <c r="AE594" s="176"/>
      <c r="AF594" s="176"/>
      <c r="AG594" s="176"/>
      <c r="AH594" s="176"/>
      <c r="AI594" s="176"/>
      <c r="AJ594" s="176"/>
      <c r="AK594" s="176"/>
      <c r="AL594" s="176"/>
      <c r="AM594" s="176"/>
      <c r="AN594" s="176"/>
      <c r="AO594" s="176"/>
      <c r="AP594" s="176"/>
      <c r="AQ594" s="176"/>
      <c r="AR594" s="176"/>
      <c r="AS594" s="176"/>
      <c r="AT594" s="176"/>
      <c r="AU594" s="176"/>
      <c r="AV594" s="176"/>
      <c r="AW594" s="176"/>
      <c r="AX594" s="176"/>
      <c r="AY594" s="176"/>
      <c r="AZ594" s="176"/>
      <c r="BA594" s="176"/>
      <c r="BB594" s="176"/>
      <c r="BC594" s="176"/>
      <c r="BD594" s="176"/>
      <c r="BE594" s="176"/>
      <c r="BF594" s="176"/>
      <c r="BG594" s="176"/>
      <c r="BH594" s="176"/>
      <c r="BI594" s="176"/>
      <c r="BJ594" s="176"/>
      <c r="BK594" s="176"/>
      <c r="BL594" s="176"/>
      <c r="BM594" s="176"/>
      <c r="BN594" s="176"/>
      <c r="BO594" s="176"/>
      <c r="BP594" s="176"/>
      <c r="BQ594" s="176"/>
      <c r="BR594" s="176"/>
      <c r="BS594" s="176"/>
      <c r="BT594" s="176"/>
    </row>
    <row r="595">
      <c r="A595" s="176"/>
      <c r="B595" s="176"/>
      <c r="C595" s="176"/>
      <c r="D595" s="176"/>
      <c r="E595" s="176"/>
      <c r="F595" s="176"/>
      <c r="G595" s="176"/>
      <c r="H595" s="176"/>
      <c r="I595" s="176"/>
      <c r="J595" s="176"/>
      <c r="K595" s="176"/>
      <c r="L595" s="176"/>
      <c r="N595" s="176"/>
      <c r="O595" s="176"/>
      <c r="P595" s="176"/>
      <c r="Q595" s="435"/>
      <c r="R595" s="176"/>
      <c r="S595" s="176"/>
      <c r="T595" s="176"/>
      <c r="U595" s="176"/>
      <c r="V595" s="176"/>
      <c r="W595" s="176"/>
      <c r="X595" s="176"/>
      <c r="Y595" s="176"/>
      <c r="Z595" s="176"/>
      <c r="AA595" s="176"/>
      <c r="AB595" s="176"/>
      <c r="AC595" s="176"/>
      <c r="AD595" s="176"/>
      <c r="AE595" s="176"/>
      <c r="AF595" s="176"/>
      <c r="AG595" s="176"/>
      <c r="AH595" s="176"/>
      <c r="AI595" s="176"/>
      <c r="AJ595" s="176"/>
      <c r="AK595" s="176"/>
      <c r="AL595" s="176"/>
      <c r="AM595" s="176"/>
      <c r="AN595" s="176"/>
      <c r="AO595" s="176"/>
      <c r="AP595" s="176"/>
      <c r="AQ595" s="176"/>
      <c r="AR595" s="176"/>
      <c r="AS595" s="176"/>
      <c r="AT595" s="176"/>
      <c r="AU595" s="176"/>
      <c r="AV595" s="176"/>
      <c r="AW595" s="176"/>
      <c r="AX595" s="176"/>
      <c r="AY595" s="176"/>
      <c r="AZ595" s="176"/>
      <c r="BA595" s="176"/>
      <c r="BB595" s="176"/>
      <c r="BC595" s="176"/>
      <c r="BD595" s="176"/>
      <c r="BE595" s="176"/>
      <c r="BF595" s="176"/>
      <c r="BG595" s="176"/>
      <c r="BH595" s="176"/>
      <c r="BI595" s="176"/>
      <c r="BJ595" s="176"/>
      <c r="BK595" s="176"/>
      <c r="BL595" s="176"/>
      <c r="BM595" s="176"/>
      <c r="BN595" s="176"/>
      <c r="BO595" s="176"/>
      <c r="BP595" s="176"/>
      <c r="BQ595" s="176"/>
      <c r="BR595" s="176"/>
      <c r="BS595" s="176"/>
      <c r="BT595" s="176"/>
    </row>
    <row r="596">
      <c r="A596" s="176"/>
      <c r="B596" s="176"/>
      <c r="C596" s="176"/>
      <c r="D596" s="176"/>
      <c r="E596" s="176"/>
      <c r="F596" s="176"/>
      <c r="G596" s="176"/>
      <c r="H596" s="176"/>
      <c r="I596" s="176"/>
      <c r="J596" s="176"/>
      <c r="K596" s="176"/>
      <c r="L596" s="176"/>
      <c r="N596" s="176"/>
      <c r="O596" s="176"/>
      <c r="P596" s="176"/>
      <c r="Q596" s="435"/>
      <c r="R596" s="176"/>
      <c r="S596" s="176"/>
      <c r="T596" s="176"/>
      <c r="U596" s="176"/>
      <c r="V596" s="176"/>
      <c r="W596" s="176"/>
      <c r="X596" s="176"/>
      <c r="Y596" s="176"/>
      <c r="Z596" s="176"/>
      <c r="AA596" s="176"/>
      <c r="AB596" s="176"/>
      <c r="AC596" s="176"/>
      <c r="AD596" s="176"/>
      <c r="AE596" s="176"/>
      <c r="AF596" s="176"/>
      <c r="AG596" s="176"/>
      <c r="AH596" s="176"/>
      <c r="AI596" s="176"/>
      <c r="AJ596" s="176"/>
      <c r="AK596" s="176"/>
      <c r="AL596" s="176"/>
      <c r="AM596" s="176"/>
      <c r="AN596" s="176"/>
      <c r="AO596" s="176"/>
      <c r="AP596" s="176"/>
      <c r="AQ596" s="176"/>
      <c r="AR596" s="176"/>
      <c r="AS596" s="176"/>
      <c r="AT596" s="176"/>
      <c r="AU596" s="176"/>
      <c r="AV596" s="176"/>
      <c r="AW596" s="176"/>
      <c r="AX596" s="176"/>
      <c r="AY596" s="176"/>
      <c r="AZ596" s="176"/>
      <c r="BA596" s="176"/>
      <c r="BB596" s="176"/>
      <c r="BC596" s="176"/>
      <c r="BD596" s="176"/>
      <c r="BE596" s="176"/>
      <c r="BF596" s="176"/>
      <c r="BG596" s="176"/>
      <c r="BH596" s="176"/>
      <c r="BI596" s="176"/>
      <c r="BJ596" s="176"/>
      <c r="BK596" s="176"/>
      <c r="BL596" s="176"/>
      <c r="BM596" s="176"/>
      <c r="BN596" s="176"/>
      <c r="BO596" s="176"/>
      <c r="BP596" s="176"/>
      <c r="BQ596" s="176"/>
      <c r="BR596" s="176"/>
      <c r="BS596" s="176"/>
      <c r="BT596" s="176"/>
    </row>
    <row r="597">
      <c r="A597" s="176"/>
      <c r="B597" s="176"/>
      <c r="C597" s="176"/>
      <c r="D597" s="176"/>
      <c r="E597" s="176"/>
      <c r="F597" s="176"/>
      <c r="G597" s="176"/>
      <c r="H597" s="176"/>
      <c r="I597" s="176"/>
      <c r="J597" s="176"/>
      <c r="K597" s="176"/>
      <c r="L597" s="176"/>
      <c r="N597" s="176"/>
      <c r="O597" s="176"/>
      <c r="P597" s="176"/>
      <c r="Q597" s="435"/>
      <c r="R597" s="176"/>
      <c r="S597" s="176"/>
      <c r="T597" s="176"/>
      <c r="U597" s="176"/>
      <c r="V597" s="176"/>
      <c r="W597" s="176"/>
      <c r="X597" s="176"/>
      <c r="Y597" s="176"/>
      <c r="Z597" s="176"/>
      <c r="AA597" s="176"/>
      <c r="AB597" s="176"/>
      <c r="AC597" s="176"/>
      <c r="AD597" s="176"/>
      <c r="AE597" s="176"/>
      <c r="AF597" s="176"/>
      <c r="AG597" s="176"/>
      <c r="AH597" s="176"/>
      <c r="AI597" s="176"/>
      <c r="AJ597" s="176"/>
      <c r="AK597" s="176"/>
      <c r="AL597" s="176"/>
      <c r="AM597" s="176"/>
      <c r="AN597" s="176"/>
      <c r="AO597" s="176"/>
      <c r="AP597" s="176"/>
      <c r="AQ597" s="176"/>
      <c r="AR597" s="176"/>
      <c r="AS597" s="176"/>
      <c r="AT597" s="176"/>
      <c r="AU597" s="176"/>
      <c r="AV597" s="176"/>
      <c r="AW597" s="176"/>
      <c r="AX597" s="176"/>
      <c r="AY597" s="176"/>
      <c r="AZ597" s="176"/>
      <c r="BA597" s="176"/>
      <c r="BB597" s="176"/>
      <c r="BC597" s="176"/>
      <c r="BD597" s="176"/>
      <c r="BE597" s="176"/>
      <c r="BF597" s="176"/>
      <c r="BG597" s="176"/>
      <c r="BH597" s="176"/>
      <c r="BI597" s="176"/>
      <c r="BJ597" s="176"/>
      <c r="BK597" s="176"/>
      <c r="BL597" s="176"/>
      <c r="BM597" s="176"/>
      <c r="BN597" s="176"/>
      <c r="BO597" s="176"/>
      <c r="BP597" s="176"/>
      <c r="BQ597" s="176"/>
      <c r="BR597" s="176"/>
      <c r="BS597" s="176"/>
      <c r="BT597" s="176"/>
    </row>
    <row r="598">
      <c r="A598" s="176"/>
      <c r="B598" s="176"/>
      <c r="C598" s="176"/>
      <c r="D598" s="176"/>
      <c r="E598" s="176"/>
      <c r="F598" s="176"/>
      <c r="G598" s="176"/>
      <c r="H598" s="176"/>
      <c r="I598" s="176"/>
      <c r="J598" s="176"/>
      <c r="K598" s="176"/>
      <c r="L598" s="176"/>
      <c r="N598" s="176"/>
      <c r="O598" s="176"/>
      <c r="P598" s="176"/>
      <c r="Q598" s="435"/>
      <c r="R598" s="176"/>
      <c r="S598" s="176"/>
      <c r="T598" s="176"/>
      <c r="U598" s="176"/>
      <c r="V598" s="176"/>
      <c r="W598" s="176"/>
      <c r="X598" s="176"/>
      <c r="Y598" s="176"/>
      <c r="Z598" s="176"/>
      <c r="AA598" s="176"/>
      <c r="AB598" s="176"/>
      <c r="AC598" s="176"/>
      <c r="AD598" s="176"/>
      <c r="AE598" s="176"/>
      <c r="AF598" s="176"/>
      <c r="AG598" s="176"/>
      <c r="AH598" s="176"/>
      <c r="AI598" s="176"/>
      <c r="AJ598" s="176"/>
      <c r="AK598" s="176"/>
      <c r="AL598" s="176"/>
      <c r="AM598" s="176"/>
      <c r="AN598" s="176"/>
      <c r="AO598" s="176"/>
      <c r="AP598" s="176"/>
      <c r="AQ598" s="176"/>
      <c r="AR598" s="176"/>
      <c r="AS598" s="176"/>
      <c r="AT598" s="176"/>
      <c r="AU598" s="176"/>
      <c r="AV598" s="176"/>
      <c r="AW598" s="176"/>
      <c r="AX598" s="176"/>
      <c r="AY598" s="176"/>
      <c r="AZ598" s="176"/>
      <c r="BA598" s="176"/>
      <c r="BB598" s="176"/>
      <c r="BC598" s="176"/>
      <c r="BD598" s="176"/>
      <c r="BE598" s="176"/>
      <c r="BF598" s="176"/>
      <c r="BG598" s="176"/>
      <c r="BH598" s="176"/>
      <c r="BI598" s="176"/>
      <c r="BJ598" s="176"/>
      <c r="BK598" s="176"/>
      <c r="BL598" s="176"/>
      <c r="BM598" s="176"/>
      <c r="BN598" s="176"/>
      <c r="BO598" s="176"/>
      <c r="BP598" s="176"/>
      <c r="BQ598" s="176"/>
      <c r="BR598" s="176"/>
      <c r="BS598" s="176"/>
      <c r="BT598" s="176"/>
    </row>
    <row r="599">
      <c r="A599" s="176"/>
      <c r="B599" s="176"/>
      <c r="C599" s="176"/>
      <c r="D599" s="176"/>
      <c r="E599" s="176"/>
      <c r="F599" s="176"/>
      <c r="G599" s="176"/>
      <c r="H599" s="176"/>
      <c r="I599" s="176"/>
      <c r="J599" s="176"/>
      <c r="K599" s="176"/>
      <c r="L599" s="176"/>
      <c r="N599" s="176"/>
      <c r="O599" s="176"/>
      <c r="P599" s="176"/>
      <c r="Q599" s="435"/>
      <c r="R599" s="176"/>
      <c r="S599" s="176"/>
      <c r="T599" s="176"/>
      <c r="U599" s="176"/>
      <c r="V599" s="176"/>
      <c r="W599" s="176"/>
      <c r="X599" s="176"/>
      <c r="Y599" s="176"/>
      <c r="Z599" s="176"/>
      <c r="AA599" s="176"/>
      <c r="AB599" s="176"/>
      <c r="AC599" s="176"/>
      <c r="AD599" s="176"/>
      <c r="AE599" s="176"/>
      <c r="AF599" s="176"/>
      <c r="AG599" s="176"/>
      <c r="AH599" s="176"/>
      <c r="AI599" s="176"/>
      <c r="AJ599" s="176"/>
      <c r="AK599" s="176"/>
      <c r="AL599" s="176"/>
      <c r="AM599" s="176"/>
      <c r="AN599" s="176"/>
      <c r="AO599" s="176"/>
      <c r="AP599" s="176"/>
      <c r="AQ599" s="176"/>
      <c r="AR599" s="176"/>
      <c r="AS599" s="176"/>
      <c r="AT599" s="176"/>
      <c r="AU599" s="176"/>
      <c r="AV599" s="176"/>
      <c r="AW599" s="176"/>
      <c r="AX599" s="176"/>
      <c r="AY599" s="176"/>
      <c r="AZ599" s="176"/>
      <c r="BA599" s="176"/>
      <c r="BB599" s="176"/>
      <c r="BC599" s="176"/>
      <c r="BD599" s="176"/>
      <c r="BE599" s="176"/>
      <c r="BF599" s="176"/>
      <c r="BG599" s="176"/>
      <c r="BH599" s="176"/>
      <c r="BI599" s="176"/>
      <c r="BJ599" s="176"/>
      <c r="BK599" s="176"/>
      <c r="BL599" s="176"/>
      <c r="BM599" s="176"/>
      <c r="BN599" s="176"/>
      <c r="BO599" s="176"/>
      <c r="BP599" s="176"/>
      <c r="BQ599" s="176"/>
      <c r="BR599" s="176"/>
      <c r="BS599" s="176"/>
      <c r="BT599" s="176"/>
    </row>
    <row r="600">
      <c r="A600" s="176"/>
      <c r="B600" s="176"/>
      <c r="C600" s="176"/>
      <c r="D600" s="176"/>
      <c r="E600" s="176"/>
      <c r="F600" s="176"/>
      <c r="G600" s="176"/>
      <c r="H600" s="176"/>
      <c r="I600" s="176"/>
      <c r="J600" s="176"/>
      <c r="K600" s="176"/>
      <c r="L600" s="176"/>
      <c r="N600" s="176"/>
      <c r="O600" s="176"/>
      <c r="P600" s="176"/>
      <c r="Q600" s="435"/>
      <c r="R600" s="176"/>
      <c r="S600" s="176"/>
      <c r="T600" s="176"/>
      <c r="U600" s="176"/>
      <c r="V600" s="176"/>
      <c r="W600" s="176"/>
      <c r="X600" s="176"/>
      <c r="Y600" s="176"/>
      <c r="Z600" s="176"/>
      <c r="AA600" s="176"/>
      <c r="AB600" s="176"/>
      <c r="AC600" s="176"/>
      <c r="AD600" s="176"/>
      <c r="AE600" s="176"/>
      <c r="AF600" s="176"/>
      <c r="AG600" s="176"/>
      <c r="AH600" s="176"/>
      <c r="AI600" s="176"/>
      <c r="AJ600" s="176"/>
      <c r="AK600" s="176"/>
      <c r="AL600" s="176"/>
      <c r="AM600" s="176"/>
      <c r="AN600" s="176"/>
      <c r="AO600" s="176"/>
      <c r="AP600" s="176"/>
      <c r="AQ600" s="176"/>
      <c r="AR600" s="176"/>
      <c r="AS600" s="176"/>
      <c r="AT600" s="176"/>
      <c r="AU600" s="176"/>
      <c r="AV600" s="176"/>
      <c r="AW600" s="176"/>
      <c r="AX600" s="176"/>
      <c r="AY600" s="176"/>
      <c r="AZ600" s="176"/>
      <c r="BA600" s="176"/>
      <c r="BB600" s="176"/>
      <c r="BC600" s="176"/>
      <c r="BD600" s="176"/>
      <c r="BE600" s="176"/>
      <c r="BF600" s="176"/>
      <c r="BG600" s="176"/>
      <c r="BH600" s="176"/>
      <c r="BI600" s="176"/>
      <c r="BJ600" s="176"/>
      <c r="BK600" s="176"/>
      <c r="BL600" s="176"/>
      <c r="BM600" s="176"/>
      <c r="BN600" s="176"/>
      <c r="BO600" s="176"/>
      <c r="BP600" s="176"/>
      <c r="BQ600" s="176"/>
      <c r="BR600" s="176"/>
      <c r="BS600" s="176"/>
      <c r="BT600" s="176"/>
    </row>
    <row r="601">
      <c r="A601" s="176"/>
      <c r="B601" s="176"/>
      <c r="C601" s="176"/>
      <c r="D601" s="176"/>
      <c r="E601" s="176"/>
      <c r="F601" s="176"/>
      <c r="G601" s="176"/>
      <c r="H601" s="176"/>
      <c r="I601" s="176"/>
      <c r="J601" s="176"/>
      <c r="K601" s="176"/>
      <c r="L601" s="176"/>
      <c r="N601" s="176"/>
      <c r="O601" s="176"/>
      <c r="P601" s="176"/>
      <c r="Q601" s="435"/>
      <c r="R601" s="176"/>
      <c r="S601" s="176"/>
      <c r="T601" s="176"/>
      <c r="U601" s="176"/>
      <c r="V601" s="176"/>
      <c r="W601" s="176"/>
      <c r="X601" s="176"/>
      <c r="Y601" s="176"/>
      <c r="Z601" s="176"/>
      <c r="AA601" s="176"/>
      <c r="AB601" s="176"/>
      <c r="AC601" s="176"/>
      <c r="AD601" s="176"/>
      <c r="AE601" s="176"/>
      <c r="AF601" s="176"/>
      <c r="AG601" s="176"/>
      <c r="AH601" s="176"/>
      <c r="AI601" s="176"/>
      <c r="AJ601" s="176"/>
      <c r="AK601" s="176"/>
      <c r="AL601" s="176"/>
      <c r="AM601" s="176"/>
      <c r="AN601" s="176"/>
      <c r="AO601" s="176"/>
      <c r="AP601" s="176"/>
      <c r="AQ601" s="176"/>
      <c r="AR601" s="176"/>
      <c r="AS601" s="176"/>
      <c r="AT601" s="176"/>
      <c r="AU601" s="176"/>
      <c r="AV601" s="176"/>
      <c r="AW601" s="176"/>
      <c r="AX601" s="176"/>
      <c r="AY601" s="176"/>
      <c r="AZ601" s="176"/>
      <c r="BA601" s="176"/>
      <c r="BB601" s="176"/>
      <c r="BC601" s="176"/>
      <c r="BD601" s="176"/>
      <c r="BE601" s="176"/>
      <c r="BF601" s="176"/>
      <c r="BG601" s="176"/>
      <c r="BH601" s="176"/>
      <c r="BI601" s="176"/>
      <c r="BJ601" s="176"/>
      <c r="BK601" s="176"/>
      <c r="BL601" s="176"/>
      <c r="BM601" s="176"/>
      <c r="BN601" s="176"/>
      <c r="BO601" s="176"/>
      <c r="BP601" s="176"/>
      <c r="BQ601" s="176"/>
      <c r="BR601" s="176"/>
      <c r="BS601" s="176"/>
      <c r="BT601" s="176"/>
    </row>
    <row r="602">
      <c r="A602" s="176"/>
      <c r="B602" s="176"/>
      <c r="C602" s="176"/>
      <c r="D602" s="176"/>
      <c r="E602" s="176"/>
      <c r="F602" s="176"/>
      <c r="G602" s="176"/>
      <c r="H602" s="176"/>
      <c r="I602" s="176"/>
      <c r="J602" s="176"/>
      <c r="K602" s="176"/>
      <c r="L602" s="176"/>
      <c r="N602" s="176"/>
      <c r="O602" s="176"/>
      <c r="P602" s="176"/>
      <c r="Q602" s="435"/>
      <c r="R602" s="176"/>
      <c r="S602" s="176"/>
      <c r="T602" s="176"/>
      <c r="U602" s="176"/>
      <c r="V602" s="176"/>
      <c r="W602" s="176"/>
      <c r="X602" s="176"/>
      <c r="Y602" s="176"/>
      <c r="Z602" s="176"/>
      <c r="AA602" s="176"/>
      <c r="AB602" s="176"/>
      <c r="AC602" s="176"/>
      <c r="AD602" s="176"/>
      <c r="AE602" s="176"/>
      <c r="AF602" s="176"/>
      <c r="AG602" s="176"/>
      <c r="AH602" s="176"/>
      <c r="AI602" s="176"/>
      <c r="AJ602" s="176"/>
      <c r="AK602" s="176"/>
      <c r="AL602" s="176"/>
      <c r="AM602" s="176"/>
      <c r="AN602" s="176"/>
      <c r="AO602" s="176"/>
      <c r="AP602" s="176"/>
      <c r="AQ602" s="176"/>
      <c r="AR602" s="176"/>
      <c r="AS602" s="176"/>
      <c r="AT602" s="176"/>
      <c r="AU602" s="176"/>
      <c r="AV602" s="176"/>
      <c r="AW602" s="176"/>
      <c r="AX602" s="176"/>
      <c r="AY602" s="176"/>
      <c r="AZ602" s="176"/>
      <c r="BA602" s="176"/>
      <c r="BB602" s="176"/>
      <c r="BC602" s="176"/>
      <c r="BD602" s="176"/>
      <c r="BE602" s="176"/>
      <c r="BF602" s="176"/>
      <c r="BG602" s="176"/>
      <c r="BH602" s="176"/>
      <c r="BI602" s="176"/>
      <c r="BJ602" s="176"/>
      <c r="BK602" s="176"/>
      <c r="BL602" s="176"/>
      <c r="BM602" s="176"/>
      <c r="BN602" s="176"/>
      <c r="BO602" s="176"/>
      <c r="BP602" s="176"/>
      <c r="BQ602" s="176"/>
      <c r="BR602" s="176"/>
      <c r="BS602" s="176"/>
      <c r="BT602" s="176"/>
    </row>
    <row r="603">
      <c r="A603" s="176"/>
      <c r="B603" s="176"/>
      <c r="C603" s="176"/>
      <c r="D603" s="176"/>
      <c r="E603" s="176"/>
      <c r="F603" s="176"/>
      <c r="G603" s="176"/>
      <c r="H603" s="176"/>
      <c r="I603" s="176"/>
      <c r="J603" s="176"/>
      <c r="K603" s="176"/>
      <c r="L603" s="176"/>
      <c r="N603" s="176"/>
      <c r="O603" s="176"/>
      <c r="P603" s="176"/>
      <c r="Q603" s="435"/>
      <c r="R603" s="176"/>
      <c r="S603" s="176"/>
      <c r="T603" s="176"/>
      <c r="U603" s="176"/>
      <c r="V603" s="176"/>
      <c r="W603" s="176"/>
      <c r="X603" s="176"/>
      <c r="Y603" s="176"/>
      <c r="Z603" s="176"/>
      <c r="AA603" s="176"/>
      <c r="AB603" s="176"/>
      <c r="AC603" s="176"/>
      <c r="AD603" s="176"/>
      <c r="AE603" s="176"/>
      <c r="AF603" s="176"/>
      <c r="AG603" s="176"/>
      <c r="AH603" s="176"/>
      <c r="AI603" s="176"/>
      <c r="AJ603" s="176"/>
      <c r="AK603" s="176"/>
      <c r="AL603" s="176"/>
      <c r="AM603" s="176"/>
      <c r="AN603" s="176"/>
      <c r="AO603" s="176"/>
      <c r="AP603" s="176"/>
      <c r="AQ603" s="176"/>
      <c r="AR603" s="176"/>
      <c r="AS603" s="176"/>
      <c r="AT603" s="176"/>
      <c r="AU603" s="176"/>
      <c r="AV603" s="176"/>
      <c r="AW603" s="176"/>
      <c r="AX603" s="176"/>
      <c r="AY603" s="176"/>
      <c r="AZ603" s="176"/>
      <c r="BA603" s="176"/>
      <c r="BB603" s="176"/>
      <c r="BC603" s="176"/>
      <c r="BD603" s="176"/>
      <c r="BE603" s="176"/>
      <c r="BF603" s="176"/>
      <c r="BG603" s="176"/>
      <c r="BH603" s="176"/>
      <c r="BI603" s="176"/>
      <c r="BJ603" s="176"/>
      <c r="BK603" s="176"/>
      <c r="BL603" s="176"/>
      <c r="BM603" s="176"/>
      <c r="BN603" s="176"/>
      <c r="BO603" s="176"/>
      <c r="BP603" s="176"/>
      <c r="BQ603" s="176"/>
      <c r="BR603" s="176"/>
      <c r="BS603" s="176"/>
      <c r="BT603" s="176"/>
    </row>
    <row r="604">
      <c r="A604" s="176"/>
      <c r="B604" s="176"/>
      <c r="C604" s="176"/>
      <c r="D604" s="176"/>
      <c r="E604" s="176"/>
      <c r="F604" s="176"/>
      <c r="G604" s="176"/>
      <c r="H604" s="176"/>
      <c r="I604" s="176"/>
      <c r="J604" s="176"/>
      <c r="K604" s="176"/>
      <c r="L604" s="176"/>
      <c r="N604" s="176"/>
      <c r="O604" s="176"/>
      <c r="P604" s="176"/>
      <c r="Q604" s="435"/>
      <c r="R604" s="176"/>
      <c r="S604" s="176"/>
      <c r="T604" s="176"/>
      <c r="U604" s="176"/>
      <c r="V604" s="176"/>
      <c r="W604" s="176"/>
      <c r="X604" s="176"/>
      <c r="Y604" s="176"/>
      <c r="Z604" s="176"/>
      <c r="AA604" s="176"/>
      <c r="AB604" s="176"/>
      <c r="AC604" s="176"/>
      <c r="AD604" s="176"/>
      <c r="AE604" s="176"/>
      <c r="AF604" s="176"/>
      <c r="AG604" s="176"/>
      <c r="AH604" s="176"/>
      <c r="AI604" s="176"/>
      <c r="AJ604" s="176"/>
      <c r="AK604" s="176"/>
      <c r="AL604" s="176"/>
      <c r="AM604" s="176"/>
      <c r="AN604" s="176"/>
      <c r="AO604" s="176"/>
      <c r="AP604" s="176"/>
      <c r="AQ604" s="176"/>
      <c r="AR604" s="176"/>
      <c r="AS604" s="176"/>
      <c r="AT604" s="176"/>
      <c r="AU604" s="176"/>
      <c r="AV604" s="176"/>
      <c r="AW604" s="176"/>
      <c r="AX604" s="176"/>
      <c r="AY604" s="176"/>
      <c r="AZ604" s="176"/>
      <c r="BA604" s="176"/>
      <c r="BB604" s="176"/>
      <c r="BC604" s="176"/>
      <c r="BD604" s="176"/>
      <c r="BE604" s="176"/>
      <c r="BF604" s="176"/>
      <c r="BG604" s="176"/>
      <c r="BH604" s="176"/>
      <c r="BI604" s="176"/>
      <c r="BJ604" s="176"/>
      <c r="BK604" s="176"/>
      <c r="BL604" s="176"/>
      <c r="BM604" s="176"/>
      <c r="BN604" s="176"/>
      <c r="BO604" s="176"/>
      <c r="BP604" s="176"/>
      <c r="BQ604" s="176"/>
      <c r="BR604" s="176"/>
      <c r="BS604" s="176"/>
      <c r="BT604" s="176"/>
    </row>
    <row r="605">
      <c r="A605" s="176"/>
      <c r="B605" s="176"/>
      <c r="C605" s="176"/>
      <c r="D605" s="176"/>
      <c r="E605" s="176"/>
      <c r="F605" s="176"/>
      <c r="G605" s="176"/>
      <c r="H605" s="176"/>
      <c r="I605" s="176"/>
      <c r="J605" s="176"/>
      <c r="K605" s="176"/>
      <c r="L605" s="176"/>
      <c r="N605" s="176"/>
      <c r="O605" s="176"/>
      <c r="P605" s="176"/>
      <c r="Q605" s="435"/>
      <c r="R605" s="176"/>
      <c r="S605" s="176"/>
      <c r="T605" s="176"/>
      <c r="U605" s="176"/>
      <c r="V605" s="176"/>
      <c r="W605" s="176"/>
      <c r="X605" s="176"/>
      <c r="Y605" s="176"/>
      <c r="Z605" s="176"/>
      <c r="AA605" s="176"/>
      <c r="AB605" s="176"/>
      <c r="AC605" s="176"/>
      <c r="AD605" s="176"/>
      <c r="AE605" s="176"/>
      <c r="AF605" s="176"/>
      <c r="AG605" s="176"/>
      <c r="AH605" s="176"/>
      <c r="AI605" s="176"/>
      <c r="AJ605" s="176"/>
      <c r="AK605" s="176"/>
      <c r="AL605" s="176"/>
      <c r="AM605" s="176"/>
      <c r="AN605" s="176"/>
      <c r="AO605" s="176"/>
      <c r="AP605" s="176"/>
      <c r="AQ605" s="176"/>
      <c r="AR605" s="176"/>
      <c r="AS605" s="176"/>
      <c r="AT605" s="176"/>
      <c r="AU605" s="176"/>
      <c r="AV605" s="176"/>
      <c r="AW605" s="176"/>
      <c r="AX605" s="176"/>
      <c r="AY605" s="176"/>
      <c r="AZ605" s="176"/>
      <c r="BA605" s="176"/>
      <c r="BB605" s="176"/>
      <c r="BC605" s="176"/>
      <c r="BD605" s="176"/>
      <c r="BE605" s="176"/>
      <c r="BF605" s="176"/>
      <c r="BG605" s="176"/>
      <c r="BH605" s="176"/>
      <c r="BI605" s="176"/>
      <c r="BJ605" s="176"/>
      <c r="BK605" s="176"/>
      <c r="BL605" s="176"/>
      <c r="BM605" s="176"/>
      <c r="BN605" s="176"/>
      <c r="BO605" s="176"/>
      <c r="BP605" s="176"/>
      <c r="BQ605" s="176"/>
      <c r="BR605" s="176"/>
      <c r="BS605" s="176"/>
      <c r="BT605" s="176"/>
    </row>
    <row r="606">
      <c r="A606" s="176"/>
      <c r="B606" s="176"/>
      <c r="C606" s="176"/>
      <c r="D606" s="176"/>
      <c r="E606" s="176"/>
      <c r="F606" s="176"/>
      <c r="G606" s="176"/>
      <c r="H606" s="176"/>
      <c r="I606" s="176"/>
      <c r="J606" s="176"/>
      <c r="K606" s="176"/>
      <c r="L606" s="176"/>
      <c r="N606" s="176"/>
      <c r="O606" s="176"/>
      <c r="P606" s="176"/>
      <c r="Q606" s="435"/>
      <c r="R606" s="176"/>
      <c r="S606" s="176"/>
      <c r="T606" s="176"/>
      <c r="U606" s="176"/>
      <c r="V606" s="176"/>
      <c r="W606" s="176"/>
      <c r="X606" s="176"/>
      <c r="Y606" s="176"/>
      <c r="Z606" s="176"/>
      <c r="AA606" s="176"/>
      <c r="AB606" s="176"/>
      <c r="AC606" s="176"/>
      <c r="AD606" s="176"/>
      <c r="AE606" s="176"/>
      <c r="AF606" s="176"/>
      <c r="AG606" s="176"/>
      <c r="AH606" s="176"/>
      <c r="AI606" s="176"/>
      <c r="AJ606" s="176"/>
      <c r="AK606" s="176"/>
      <c r="AL606" s="176"/>
      <c r="AM606" s="176"/>
      <c r="AN606" s="176"/>
      <c r="AO606" s="176"/>
      <c r="AP606" s="176"/>
      <c r="AQ606" s="176"/>
      <c r="AR606" s="176"/>
      <c r="AS606" s="176"/>
      <c r="AT606" s="176"/>
      <c r="AU606" s="176"/>
      <c r="AV606" s="176"/>
      <c r="AW606" s="176"/>
      <c r="AX606" s="176"/>
      <c r="AY606" s="176"/>
      <c r="AZ606" s="176"/>
      <c r="BA606" s="176"/>
      <c r="BB606" s="176"/>
      <c r="BC606" s="176"/>
      <c r="BD606" s="176"/>
      <c r="BE606" s="176"/>
      <c r="BF606" s="176"/>
      <c r="BG606" s="176"/>
      <c r="BH606" s="176"/>
      <c r="BI606" s="176"/>
      <c r="BJ606" s="176"/>
      <c r="BK606" s="176"/>
      <c r="BL606" s="176"/>
      <c r="BM606" s="176"/>
      <c r="BN606" s="176"/>
      <c r="BO606" s="176"/>
      <c r="BP606" s="176"/>
      <c r="BQ606" s="176"/>
      <c r="BR606" s="176"/>
      <c r="BS606" s="176"/>
      <c r="BT606" s="176"/>
    </row>
    <row r="607">
      <c r="A607" s="176"/>
      <c r="B607" s="176"/>
      <c r="C607" s="176"/>
      <c r="D607" s="176"/>
      <c r="E607" s="176"/>
      <c r="F607" s="176"/>
      <c r="G607" s="176"/>
      <c r="H607" s="176"/>
      <c r="I607" s="176"/>
      <c r="J607" s="176"/>
      <c r="K607" s="176"/>
      <c r="L607" s="176"/>
      <c r="N607" s="176"/>
      <c r="O607" s="176"/>
      <c r="P607" s="176"/>
      <c r="Q607" s="435"/>
      <c r="R607" s="176"/>
      <c r="S607" s="176"/>
      <c r="T607" s="176"/>
      <c r="U607" s="176"/>
      <c r="V607" s="176"/>
      <c r="W607" s="176"/>
      <c r="X607" s="176"/>
      <c r="Y607" s="176"/>
      <c r="Z607" s="176"/>
      <c r="AA607" s="176"/>
      <c r="AB607" s="176"/>
      <c r="AC607" s="176"/>
      <c r="AD607" s="176"/>
      <c r="AE607" s="176"/>
      <c r="AF607" s="176"/>
      <c r="AG607" s="176"/>
      <c r="AH607" s="176"/>
      <c r="AI607" s="176"/>
      <c r="AJ607" s="176"/>
      <c r="AK607" s="176"/>
      <c r="AL607" s="176"/>
      <c r="AM607" s="176"/>
      <c r="AN607" s="176"/>
      <c r="AO607" s="176"/>
      <c r="AP607" s="176"/>
      <c r="AQ607" s="176"/>
      <c r="AR607" s="176"/>
      <c r="AS607" s="176"/>
      <c r="AT607" s="176"/>
      <c r="AU607" s="176"/>
      <c r="AV607" s="176"/>
      <c r="AW607" s="176"/>
      <c r="AX607" s="176"/>
      <c r="AY607" s="176"/>
      <c r="AZ607" s="176"/>
      <c r="BA607" s="176"/>
      <c r="BB607" s="176"/>
      <c r="BC607" s="176"/>
      <c r="BD607" s="176"/>
      <c r="BE607" s="176"/>
      <c r="BF607" s="176"/>
      <c r="BG607" s="176"/>
      <c r="BH607" s="176"/>
      <c r="BI607" s="176"/>
      <c r="BJ607" s="176"/>
      <c r="BK607" s="176"/>
      <c r="BL607" s="176"/>
      <c r="BM607" s="176"/>
      <c r="BN607" s="176"/>
      <c r="BO607" s="176"/>
      <c r="BP607" s="176"/>
      <c r="BQ607" s="176"/>
      <c r="BR607" s="176"/>
      <c r="BS607" s="176"/>
      <c r="BT607" s="176"/>
    </row>
    <row r="608">
      <c r="A608" s="176"/>
      <c r="B608" s="176"/>
      <c r="C608" s="176"/>
      <c r="D608" s="176"/>
      <c r="E608" s="176"/>
      <c r="F608" s="176"/>
      <c r="G608" s="176"/>
      <c r="H608" s="176"/>
      <c r="I608" s="176"/>
      <c r="J608" s="176"/>
      <c r="K608" s="176"/>
      <c r="L608" s="176"/>
      <c r="N608" s="176"/>
      <c r="O608" s="176"/>
      <c r="P608" s="176"/>
      <c r="Q608" s="435"/>
      <c r="R608" s="176"/>
      <c r="S608" s="176"/>
      <c r="T608" s="176"/>
      <c r="U608" s="176"/>
      <c r="V608" s="176"/>
      <c r="W608" s="176"/>
      <c r="X608" s="176"/>
      <c r="Y608" s="176"/>
      <c r="Z608" s="176"/>
      <c r="AA608" s="176"/>
      <c r="AB608" s="176"/>
      <c r="AC608" s="176"/>
      <c r="AD608" s="176"/>
      <c r="AE608" s="176"/>
      <c r="AF608" s="176"/>
      <c r="AG608" s="176"/>
      <c r="AH608" s="176"/>
      <c r="AI608" s="176"/>
      <c r="AJ608" s="176"/>
      <c r="AK608" s="176"/>
      <c r="AL608" s="176"/>
      <c r="AM608" s="176"/>
      <c r="AN608" s="176"/>
      <c r="AO608" s="176"/>
      <c r="AP608" s="176"/>
      <c r="AQ608" s="176"/>
      <c r="AR608" s="176"/>
      <c r="AS608" s="176"/>
      <c r="AT608" s="176"/>
      <c r="AU608" s="176"/>
      <c r="AV608" s="176"/>
      <c r="AW608" s="176"/>
      <c r="AX608" s="176"/>
      <c r="AY608" s="176"/>
      <c r="AZ608" s="176"/>
      <c r="BA608" s="176"/>
      <c r="BB608" s="176"/>
      <c r="BC608" s="176"/>
      <c r="BD608" s="176"/>
      <c r="BE608" s="176"/>
      <c r="BF608" s="176"/>
      <c r="BG608" s="176"/>
      <c r="BH608" s="176"/>
      <c r="BI608" s="176"/>
      <c r="BJ608" s="176"/>
      <c r="BK608" s="176"/>
      <c r="BL608" s="176"/>
      <c r="BM608" s="176"/>
      <c r="BN608" s="176"/>
      <c r="BO608" s="176"/>
      <c r="BP608" s="176"/>
      <c r="BQ608" s="176"/>
      <c r="BR608" s="176"/>
      <c r="BS608" s="176"/>
      <c r="BT608" s="176"/>
    </row>
    <row r="609">
      <c r="A609" s="176"/>
      <c r="B609" s="176"/>
      <c r="C609" s="176"/>
      <c r="D609" s="176"/>
      <c r="E609" s="176"/>
      <c r="F609" s="176"/>
      <c r="G609" s="176"/>
      <c r="H609" s="176"/>
      <c r="I609" s="176"/>
      <c r="J609" s="176"/>
      <c r="K609" s="176"/>
      <c r="L609" s="176"/>
      <c r="N609" s="176"/>
      <c r="O609" s="176"/>
      <c r="P609" s="176"/>
      <c r="Q609" s="435"/>
      <c r="R609" s="176"/>
      <c r="S609" s="176"/>
      <c r="T609" s="176"/>
      <c r="U609" s="176"/>
      <c r="V609" s="176"/>
      <c r="W609" s="176"/>
      <c r="X609" s="176"/>
      <c r="Y609" s="176"/>
      <c r="Z609" s="176"/>
      <c r="AA609" s="176"/>
      <c r="AB609" s="176"/>
      <c r="AC609" s="176"/>
      <c r="AD609" s="176"/>
      <c r="AE609" s="176"/>
      <c r="AF609" s="176"/>
      <c r="AG609" s="176"/>
      <c r="AH609" s="176"/>
      <c r="AI609" s="176"/>
      <c r="AJ609" s="176"/>
      <c r="AK609" s="176"/>
      <c r="AL609" s="176"/>
      <c r="AM609" s="176"/>
      <c r="AN609" s="176"/>
      <c r="AO609" s="176"/>
      <c r="AP609" s="176"/>
      <c r="AQ609" s="176"/>
      <c r="AR609" s="176"/>
      <c r="AS609" s="176"/>
      <c r="AT609" s="176"/>
      <c r="AU609" s="176"/>
      <c r="AV609" s="176"/>
      <c r="AW609" s="176"/>
      <c r="AX609" s="176"/>
      <c r="AY609" s="176"/>
      <c r="AZ609" s="176"/>
      <c r="BA609" s="176"/>
      <c r="BB609" s="176"/>
      <c r="BC609" s="176"/>
      <c r="BD609" s="176"/>
      <c r="BE609" s="176"/>
      <c r="BF609" s="176"/>
      <c r="BG609" s="176"/>
      <c r="BH609" s="176"/>
      <c r="BI609" s="176"/>
      <c r="BJ609" s="176"/>
      <c r="BK609" s="176"/>
      <c r="BL609" s="176"/>
      <c r="BM609" s="176"/>
      <c r="BN609" s="176"/>
      <c r="BO609" s="176"/>
      <c r="BP609" s="176"/>
      <c r="BQ609" s="176"/>
      <c r="BR609" s="176"/>
      <c r="BS609" s="176"/>
      <c r="BT609" s="176"/>
    </row>
    <row r="610">
      <c r="A610" s="176"/>
      <c r="B610" s="176"/>
      <c r="C610" s="176"/>
      <c r="D610" s="176"/>
      <c r="E610" s="176"/>
      <c r="F610" s="176"/>
      <c r="G610" s="176"/>
      <c r="H610" s="176"/>
      <c r="I610" s="176"/>
      <c r="J610" s="176"/>
      <c r="K610" s="176"/>
      <c r="L610" s="176"/>
      <c r="N610" s="176"/>
      <c r="O610" s="176"/>
      <c r="P610" s="176"/>
      <c r="Q610" s="435"/>
      <c r="R610" s="176"/>
      <c r="S610" s="176"/>
      <c r="T610" s="176"/>
      <c r="U610" s="176"/>
      <c r="V610" s="176"/>
      <c r="W610" s="176"/>
      <c r="X610" s="176"/>
      <c r="Y610" s="176"/>
      <c r="Z610" s="176"/>
      <c r="AA610" s="176"/>
      <c r="AB610" s="176"/>
      <c r="AC610" s="176"/>
      <c r="AD610" s="176"/>
      <c r="AE610" s="176"/>
      <c r="AF610" s="176"/>
      <c r="AG610" s="176"/>
      <c r="AH610" s="176"/>
      <c r="AI610" s="176"/>
      <c r="AJ610" s="176"/>
      <c r="AK610" s="176"/>
      <c r="AL610" s="176"/>
      <c r="AM610" s="176"/>
      <c r="AN610" s="176"/>
      <c r="AO610" s="176"/>
      <c r="AP610" s="176"/>
      <c r="AQ610" s="176"/>
      <c r="AR610" s="176"/>
      <c r="AS610" s="176"/>
      <c r="AT610" s="176"/>
      <c r="AU610" s="176"/>
      <c r="AV610" s="176"/>
      <c r="AW610" s="176"/>
      <c r="AX610" s="176"/>
      <c r="AY610" s="176"/>
      <c r="AZ610" s="176"/>
      <c r="BA610" s="176"/>
      <c r="BB610" s="176"/>
      <c r="BC610" s="176"/>
      <c r="BD610" s="176"/>
      <c r="BE610" s="176"/>
      <c r="BF610" s="176"/>
      <c r="BG610" s="176"/>
      <c r="BH610" s="176"/>
      <c r="BI610" s="176"/>
      <c r="BJ610" s="176"/>
      <c r="BK610" s="176"/>
      <c r="BL610" s="176"/>
      <c r="BM610" s="176"/>
      <c r="BN610" s="176"/>
      <c r="BO610" s="176"/>
      <c r="BP610" s="176"/>
      <c r="BQ610" s="176"/>
      <c r="BR610" s="176"/>
      <c r="BS610" s="176"/>
      <c r="BT610" s="176"/>
    </row>
    <row r="611">
      <c r="A611" s="176"/>
      <c r="B611" s="176"/>
      <c r="C611" s="176"/>
      <c r="D611" s="176"/>
      <c r="E611" s="176"/>
      <c r="F611" s="176"/>
      <c r="G611" s="176"/>
      <c r="H611" s="176"/>
      <c r="I611" s="176"/>
      <c r="J611" s="176"/>
      <c r="K611" s="176"/>
      <c r="L611" s="176"/>
      <c r="N611" s="176"/>
      <c r="O611" s="176"/>
      <c r="P611" s="176"/>
      <c r="Q611" s="435"/>
      <c r="R611" s="176"/>
      <c r="S611" s="176"/>
      <c r="T611" s="176"/>
      <c r="U611" s="176"/>
      <c r="V611" s="176"/>
      <c r="W611" s="176"/>
      <c r="X611" s="176"/>
      <c r="Y611" s="176"/>
      <c r="Z611" s="176"/>
      <c r="AA611" s="176"/>
      <c r="AB611" s="176"/>
      <c r="AC611" s="176"/>
      <c r="AD611" s="176"/>
      <c r="AE611" s="176"/>
      <c r="AF611" s="176"/>
      <c r="AG611" s="176"/>
      <c r="AH611" s="176"/>
      <c r="AI611" s="176"/>
      <c r="AJ611" s="176"/>
      <c r="AK611" s="176"/>
      <c r="AL611" s="176"/>
      <c r="AM611" s="176"/>
      <c r="AN611" s="176"/>
      <c r="AO611" s="176"/>
      <c r="AP611" s="176"/>
      <c r="AQ611" s="176"/>
      <c r="AR611" s="176"/>
      <c r="AS611" s="176"/>
      <c r="AT611" s="176"/>
      <c r="AU611" s="176"/>
      <c r="AV611" s="176"/>
      <c r="AW611" s="176"/>
      <c r="AX611" s="176"/>
      <c r="AY611" s="176"/>
      <c r="AZ611" s="176"/>
      <c r="BA611" s="176"/>
      <c r="BB611" s="176"/>
      <c r="BC611" s="176"/>
      <c r="BD611" s="176"/>
      <c r="BE611" s="176"/>
      <c r="BF611" s="176"/>
      <c r="BG611" s="176"/>
      <c r="BH611" s="176"/>
      <c r="BI611" s="176"/>
      <c r="BJ611" s="176"/>
      <c r="BK611" s="176"/>
      <c r="BL611" s="176"/>
      <c r="BM611" s="176"/>
      <c r="BN611" s="176"/>
      <c r="BO611" s="176"/>
      <c r="BP611" s="176"/>
      <c r="BQ611" s="176"/>
      <c r="BR611" s="176"/>
      <c r="BS611" s="176"/>
      <c r="BT611" s="176"/>
    </row>
    <row r="612">
      <c r="A612" s="176"/>
      <c r="B612" s="176"/>
      <c r="C612" s="176"/>
      <c r="D612" s="176"/>
      <c r="E612" s="176"/>
      <c r="F612" s="176"/>
      <c r="G612" s="176"/>
      <c r="H612" s="176"/>
      <c r="I612" s="176"/>
      <c r="J612" s="176"/>
      <c r="K612" s="176"/>
      <c r="L612" s="176"/>
      <c r="N612" s="176"/>
      <c r="O612" s="176"/>
      <c r="P612" s="176"/>
      <c r="Q612" s="435"/>
      <c r="R612" s="176"/>
      <c r="S612" s="176"/>
      <c r="T612" s="176"/>
      <c r="U612" s="176"/>
      <c r="V612" s="176"/>
      <c r="W612" s="176"/>
      <c r="X612" s="176"/>
      <c r="Y612" s="176"/>
      <c r="Z612" s="176"/>
      <c r="AA612" s="176"/>
      <c r="AB612" s="176"/>
      <c r="AC612" s="176"/>
      <c r="AD612" s="176"/>
      <c r="AE612" s="176"/>
      <c r="AF612" s="176"/>
      <c r="AG612" s="176"/>
      <c r="AH612" s="176"/>
      <c r="AI612" s="176"/>
      <c r="AJ612" s="176"/>
      <c r="AK612" s="176"/>
      <c r="AL612" s="176"/>
      <c r="AM612" s="176"/>
      <c r="AN612" s="176"/>
      <c r="AO612" s="176"/>
      <c r="AP612" s="176"/>
      <c r="AQ612" s="176"/>
      <c r="AR612" s="176"/>
      <c r="AS612" s="176"/>
      <c r="AT612" s="176"/>
      <c r="AU612" s="176"/>
      <c r="AV612" s="176"/>
      <c r="AW612" s="176"/>
      <c r="AX612" s="176"/>
      <c r="AY612" s="176"/>
      <c r="AZ612" s="176"/>
      <c r="BA612" s="176"/>
      <c r="BB612" s="176"/>
      <c r="BC612" s="176"/>
      <c r="BD612" s="176"/>
      <c r="BE612" s="176"/>
      <c r="BF612" s="176"/>
      <c r="BG612" s="176"/>
      <c r="BH612" s="176"/>
      <c r="BI612" s="176"/>
      <c r="BJ612" s="176"/>
      <c r="BK612" s="176"/>
      <c r="BL612" s="176"/>
      <c r="BM612" s="176"/>
      <c r="BN612" s="176"/>
      <c r="BO612" s="176"/>
      <c r="BP612" s="176"/>
      <c r="BQ612" s="176"/>
      <c r="BR612" s="176"/>
      <c r="BS612" s="176"/>
      <c r="BT612" s="176"/>
    </row>
    <row r="613">
      <c r="A613" s="176"/>
      <c r="B613" s="176"/>
      <c r="C613" s="176"/>
      <c r="D613" s="176"/>
      <c r="E613" s="176"/>
      <c r="F613" s="176"/>
      <c r="G613" s="176"/>
      <c r="H613" s="176"/>
      <c r="I613" s="176"/>
      <c r="J613" s="176"/>
      <c r="K613" s="176"/>
      <c r="L613" s="176"/>
      <c r="N613" s="176"/>
      <c r="O613" s="176"/>
      <c r="P613" s="176"/>
      <c r="Q613" s="435"/>
      <c r="R613" s="176"/>
      <c r="S613" s="176"/>
      <c r="T613" s="176"/>
      <c r="U613" s="176"/>
      <c r="V613" s="176"/>
      <c r="W613" s="176"/>
      <c r="X613" s="176"/>
      <c r="Y613" s="176"/>
      <c r="Z613" s="176"/>
      <c r="AA613" s="176"/>
      <c r="AB613" s="176"/>
      <c r="AC613" s="176"/>
      <c r="AD613" s="176"/>
      <c r="AE613" s="176"/>
      <c r="AF613" s="176"/>
      <c r="AG613" s="176"/>
      <c r="AH613" s="176"/>
      <c r="AI613" s="176"/>
      <c r="AJ613" s="176"/>
      <c r="AK613" s="176"/>
      <c r="AL613" s="176"/>
      <c r="AM613" s="176"/>
      <c r="AN613" s="176"/>
      <c r="AO613" s="176"/>
      <c r="AP613" s="176"/>
      <c r="AQ613" s="176"/>
      <c r="AR613" s="176"/>
      <c r="AS613" s="176"/>
      <c r="AT613" s="176"/>
      <c r="AU613" s="176"/>
      <c r="AV613" s="176"/>
      <c r="AW613" s="176"/>
      <c r="AX613" s="176"/>
      <c r="AY613" s="176"/>
      <c r="AZ613" s="176"/>
      <c r="BA613" s="176"/>
      <c r="BB613" s="176"/>
      <c r="BC613" s="176"/>
      <c r="BD613" s="176"/>
      <c r="BE613" s="176"/>
      <c r="BF613" s="176"/>
      <c r="BG613" s="176"/>
      <c r="BH613" s="176"/>
      <c r="BI613" s="176"/>
      <c r="BJ613" s="176"/>
      <c r="BK613" s="176"/>
      <c r="BL613" s="176"/>
      <c r="BM613" s="176"/>
      <c r="BN613" s="176"/>
      <c r="BO613" s="176"/>
      <c r="BP613" s="176"/>
      <c r="BQ613" s="176"/>
      <c r="BR613" s="176"/>
      <c r="BS613" s="176"/>
      <c r="BT613" s="176"/>
    </row>
    <row r="614">
      <c r="A614" s="176"/>
      <c r="B614" s="176"/>
      <c r="C614" s="176"/>
      <c r="D614" s="176"/>
      <c r="E614" s="176"/>
      <c r="F614" s="176"/>
      <c r="G614" s="176"/>
      <c r="H614" s="176"/>
      <c r="I614" s="176"/>
      <c r="J614" s="176"/>
      <c r="K614" s="176"/>
      <c r="L614" s="176"/>
      <c r="N614" s="176"/>
      <c r="O614" s="176"/>
      <c r="P614" s="176"/>
      <c r="Q614" s="435"/>
      <c r="R614" s="176"/>
      <c r="S614" s="176"/>
      <c r="T614" s="176"/>
      <c r="U614" s="176"/>
      <c r="V614" s="176"/>
      <c r="W614" s="176"/>
      <c r="X614" s="176"/>
      <c r="Y614" s="176"/>
      <c r="Z614" s="176"/>
      <c r="AA614" s="176"/>
      <c r="AB614" s="176"/>
      <c r="AC614" s="176"/>
      <c r="AD614" s="176"/>
      <c r="AE614" s="176"/>
      <c r="AF614" s="176"/>
      <c r="AG614" s="176"/>
      <c r="AH614" s="176"/>
      <c r="AI614" s="176"/>
      <c r="AJ614" s="176"/>
      <c r="AK614" s="176"/>
      <c r="AL614" s="176"/>
      <c r="AM614" s="176"/>
      <c r="AN614" s="176"/>
      <c r="AO614" s="176"/>
      <c r="AP614" s="176"/>
      <c r="AQ614" s="176"/>
      <c r="AR614" s="176"/>
      <c r="AS614" s="176"/>
      <c r="AT614" s="176"/>
      <c r="AU614" s="176"/>
      <c r="AV614" s="176"/>
      <c r="AW614" s="176"/>
      <c r="AX614" s="176"/>
      <c r="AY614" s="176"/>
      <c r="AZ614" s="176"/>
      <c r="BA614" s="176"/>
      <c r="BB614" s="176"/>
      <c r="BC614" s="176"/>
      <c r="BD614" s="176"/>
      <c r="BE614" s="176"/>
      <c r="BF614" s="176"/>
      <c r="BG614" s="176"/>
      <c r="BH614" s="176"/>
      <c r="BI614" s="176"/>
      <c r="BJ614" s="176"/>
      <c r="BK614" s="176"/>
      <c r="BL614" s="176"/>
      <c r="BM614" s="176"/>
      <c r="BN614" s="176"/>
      <c r="BO614" s="176"/>
      <c r="BP614" s="176"/>
      <c r="BQ614" s="176"/>
      <c r="BR614" s="176"/>
      <c r="BS614" s="176"/>
      <c r="BT614" s="176"/>
    </row>
    <row r="615">
      <c r="A615" s="176"/>
      <c r="B615" s="176"/>
      <c r="C615" s="176"/>
      <c r="D615" s="176"/>
      <c r="E615" s="176"/>
      <c r="F615" s="176"/>
      <c r="G615" s="176"/>
      <c r="H615" s="176"/>
      <c r="I615" s="176"/>
      <c r="J615" s="176"/>
      <c r="K615" s="176"/>
      <c r="L615" s="176"/>
      <c r="N615" s="176"/>
      <c r="O615" s="176"/>
      <c r="P615" s="176"/>
      <c r="Q615" s="435"/>
      <c r="R615" s="176"/>
      <c r="S615" s="176"/>
      <c r="T615" s="176"/>
      <c r="U615" s="176"/>
      <c r="V615" s="176"/>
      <c r="W615" s="176"/>
      <c r="X615" s="176"/>
      <c r="Y615" s="176"/>
      <c r="Z615" s="176"/>
      <c r="AA615" s="176"/>
      <c r="AB615" s="176"/>
      <c r="AC615" s="176"/>
      <c r="AD615" s="176"/>
      <c r="AE615" s="176"/>
      <c r="AF615" s="176"/>
      <c r="AG615" s="176"/>
      <c r="AH615" s="176"/>
      <c r="AI615" s="176"/>
      <c r="AJ615" s="176"/>
      <c r="AK615" s="176"/>
      <c r="AL615" s="176"/>
      <c r="AM615" s="176"/>
      <c r="AN615" s="176"/>
      <c r="AO615" s="176"/>
      <c r="AP615" s="176"/>
      <c r="AQ615" s="176"/>
      <c r="AR615" s="176"/>
      <c r="AS615" s="176"/>
      <c r="AT615" s="176"/>
      <c r="AU615" s="176"/>
      <c r="AV615" s="176"/>
      <c r="AW615" s="176"/>
      <c r="AX615" s="176"/>
      <c r="AY615" s="176"/>
      <c r="AZ615" s="176"/>
      <c r="BA615" s="176"/>
      <c r="BB615" s="176"/>
      <c r="BC615" s="176"/>
      <c r="BD615" s="176"/>
      <c r="BE615" s="176"/>
      <c r="BF615" s="176"/>
      <c r="BG615" s="176"/>
      <c r="BH615" s="176"/>
      <c r="BI615" s="176"/>
      <c r="BJ615" s="176"/>
      <c r="BK615" s="176"/>
      <c r="BL615" s="176"/>
      <c r="BM615" s="176"/>
      <c r="BN615" s="176"/>
      <c r="BO615" s="176"/>
      <c r="BP615" s="176"/>
      <c r="BQ615" s="176"/>
      <c r="BR615" s="176"/>
      <c r="BS615" s="176"/>
      <c r="BT615" s="176"/>
    </row>
    <row r="616">
      <c r="A616" s="176"/>
      <c r="B616" s="176"/>
      <c r="C616" s="176"/>
      <c r="D616" s="176"/>
      <c r="E616" s="176"/>
      <c r="F616" s="176"/>
      <c r="G616" s="176"/>
      <c r="H616" s="176"/>
      <c r="I616" s="176"/>
      <c r="J616" s="176"/>
      <c r="K616" s="176"/>
      <c r="L616" s="176"/>
      <c r="N616" s="176"/>
      <c r="O616" s="176"/>
      <c r="P616" s="176"/>
      <c r="Q616" s="435"/>
      <c r="R616" s="176"/>
      <c r="S616" s="176"/>
      <c r="T616" s="176"/>
      <c r="U616" s="176"/>
      <c r="V616" s="176"/>
      <c r="W616" s="176"/>
      <c r="X616" s="176"/>
      <c r="Y616" s="176"/>
      <c r="Z616" s="176"/>
      <c r="AA616" s="176"/>
      <c r="AB616" s="176"/>
      <c r="AC616" s="176"/>
      <c r="AD616" s="176"/>
      <c r="AE616" s="176"/>
      <c r="AF616" s="176"/>
      <c r="AG616" s="176"/>
      <c r="AH616" s="176"/>
      <c r="AI616" s="176"/>
      <c r="AJ616" s="176"/>
      <c r="AK616" s="176"/>
      <c r="AL616" s="176"/>
      <c r="AM616" s="176"/>
      <c r="AN616" s="176"/>
      <c r="AO616" s="176"/>
      <c r="AP616" s="176"/>
      <c r="AQ616" s="176"/>
      <c r="AR616" s="176"/>
      <c r="AS616" s="176"/>
      <c r="AT616" s="176"/>
      <c r="AU616" s="176"/>
      <c r="AV616" s="176"/>
      <c r="AW616" s="176"/>
      <c r="AX616" s="176"/>
      <c r="AY616" s="176"/>
      <c r="AZ616" s="176"/>
      <c r="BA616" s="176"/>
      <c r="BB616" s="176"/>
      <c r="BC616" s="176"/>
      <c r="BD616" s="176"/>
      <c r="BE616" s="176"/>
      <c r="BF616" s="176"/>
      <c r="BG616" s="176"/>
      <c r="BH616" s="176"/>
      <c r="BI616" s="176"/>
      <c r="BJ616" s="176"/>
      <c r="BK616" s="176"/>
      <c r="BL616" s="176"/>
      <c r="BM616" s="176"/>
      <c r="BN616" s="176"/>
      <c r="BO616" s="176"/>
      <c r="BP616" s="176"/>
      <c r="BQ616" s="176"/>
      <c r="BR616" s="176"/>
      <c r="BS616" s="176"/>
      <c r="BT616" s="176"/>
    </row>
    <row r="617">
      <c r="A617" s="176"/>
      <c r="B617" s="176"/>
      <c r="C617" s="176"/>
      <c r="D617" s="176"/>
      <c r="E617" s="176"/>
      <c r="F617" s="176"/>
      <c r="G617" s="176"/>
      <c r="H617" s="176"/>
      <c r="I617" s="176"/>
      <c r="J617" s="176"/>
      <c r="K617" s="176"/>
      <c r="L617" s="176"/>
      <c r="N617" s="176"/>
      <c r="O617" s="176"/>
      <c r="P617" s="176"/>
      <c r="Q617" s="435"/>
      <c r="R617" s="176"/>
      <c r="S617" s="176"/>
      <c r="T617" s="176"/>
      <c r="U617" s="176"/>
      <c r="V617" s="176"/>
      <c r="W617" s="176"/>
      <c r="X617" s="176"/>
      <c r="Y617" s="176"/>
      <c r="Z617" s="176"/>
      <c r="AA617" s="176"/>
      <c r="AB617" s="176"/>
      <c r="AC617" s="176"/>
      <c r="AD617" s="176"/>
      <c r="AE617" s="176"/>
      <c r="AF617" s="176"/>
      <c r="AG617" s="176"/>
      <c r="AH617" s="176"/>
      <c r="AI617" s="176"/>
      <c r="AJ617" s="176"/>
      <c r="AK617" s="176"/>
      <c r="AL617" s="176"/>
      <c r="AM617" s="176"/>
      <c r="AN617" s="176"/>
      <c r="AO617" s="176"/>
      <c r="AP617" s="176"/>
      <c r="AQ617" s="176"/>
      <c r="AR617" s="176"/>
      <c r="AS617" s="176"/>
      <c r="AT617" s="176"/>
      <c r="AU617" s="176"/>
      <c r="AV617" s="176"/>
      <c r="AW617" s="176"/>
      <c r="AX617" s="176"/>
      <c r="AY617" s="176"/>
      <c r="AZ617" s="176"/>
      <c r="BA617" s="176"/>
      <c r="BB617" s="176"/>
      <c r="BC617" s="176"/>
      <c r="BD617" s="176"/>
      <c r="BE617" s="176"/>
      <c r="BF617" s="176"/>
      <c r="BG617" s="176"/>
      <c r="BH617" s="176"/>
      <c r="BI617" s="176"/>
      <c r="BJ617" s="176"/>
      <c r="BK617" s="176"/>
      <c r="BL617" s="176"/>
      <c r="BM617" s="176"/>
      <c r="BN617" s="176"/>
      <c r="BO617" s="176"/>
      <c r="BP617" s="176"/>
      <c r="BQ617" s="176"/>
      <c r="BR617" s="176"/>
      <c r="BS617" s="176"/>
      <c r="BT617" s="176"/>
    </row>
    <row r="618">
      <c r="A618" s="176"/>
      <c r="B618" s="176"/>
      <c r="C618" s="176"/>
      <c r="D618" s="176"/>
      <c r="E618" s="176"/>
      <c r="F618" s="176"/>
      <c r="G618" s="176"/>
      <c r="H618" s="176"/>
      <c r="I618" s="176"/>
      <c r="J618" s="176"/>
      <c r="K618" s="176"/>
      <c r="L618" s="176"/>
      <c r="N618" s="176"/>
      <c r="O618" s="176"/>
      <c r="P618" s="176"/>
      <c r="Q618" s="435"/>
      <c r="R618" s="176"/>
      <c r="S618" s="176"/>
      <c r="T618" s="176"/>
      <c r="U618" s="176"/>
      <c r="V618" s="176"/>
      <c r="W618" s="176"/>
      <c r="X618" s="176"/>
      <c r="Y618" s="176"/>
      <c r="Z618" s="176"/>
      <c r="AA618" s="176"/>
      <c r="AB618" s="176"/>
      <c r="AC618" s="176"/>
      <c r="AD618" s="176"/>
      <c r="AE618" s="176"/>
      <c r="AF618" s="176"/>
      <c r="AG618" s="176"/>
      <c r="AH618" s="176"/>
      <c r="AI618" s="176"/>
      <c r="AJ618" s="176"/>
      <c r="AK618" s="176"/>
      <c r="AL618" s="176"/>
      <c r="AM618" s="176"/>
      <c r="AN618" s="176"/>
      <c r="AO618" s="176"/>
      <c r="AP618" s="176"/>
      <c r="AQ618" s="176"/>
      <c r="AR618" s="176"/>
      <c r="AS618" s="176"/>
      <c r="AT618" s="176"/>
      <c r="AU618" s="176"/>
      <c r="AV618" s="176"/>
      <c r="AW618" s="176"/>
      <c r="AX618" s="176"/>
      <c r="AY618" s="176"/>
      <c r="AZ618" s="176"/>
      <c r="BA618" s="176"/>
      <c r="BB618" s="176"/>
      <c r="BC618" s="176"/>
      <c r="BD618" s="176"/>
      <c r="BE618" s="176"/>
      <c r="BF618" s="176"/>
      <c r="BG618" s="176"/>
      <c r="BH618" s="176"/>
      <c r="BI618" s="176"/>
      <c r="BJ618" s="176"/>
      <c r="BK618" s="176"/>
      <c r="BL618" s="176"/>
      <c r="BM618" s="176"/>
      <c r="BN618" s="176"/>
      <c r="BO618" s="176"/>
      <c r="BP618" s="176"/>
      <c r="BQ618" s="176"/>
      <c r="BR618" s="176"/>
      <c r="BS618" s="176"/>
      <c r="BT618" s="176"/>
    </row>
    <row r="619">
      <c r="A619" s="176"/>
      <c r="B619" s="176"/>
      <c r="C619" s="176"/>
      <c r="D619" s="176"/>
      <c r="E619" s="176"/>
      <c r="F619" s="176"/>
      <c r="G619" s="176"/>
      <c r="H619" s="176"/>
      <c r="I619" s="176"/>
      <c r="J619" s="176"/>
      <c r="K619" s="176"/>
      <c r="L619" s="176"/>
      <c r="N619" s="176"/>
      <c r="O619" s="176"/>
      <c r="P619" s="176"/>
      <c r="Q619" s="435"/>
      <c r="R619" s="176"/>
      <c r="S619" s="176"/>
      <c r="T619" s="176"/>
      <c r="U619" s="176"/>
      <c r="V619" s="176"/>
      <c r="W619" s="176"/>
      <c r="X619" s="176"/>
      <c r="Y619" s="176"/>
      <c r="Z619" s="176"/>
      <c r="AA619" s="176"/>
      <c r="AB619" s="176"/>
      <c r="AC619" s="176"/>
      <c r="AD619" s="176"/>
      <c r="AE619" s="176"/>
      <c r="AF619" s="176"/>
      <c r="AG619" s="176"/>
      <c r="AH619" s="176"/>
      <c r="AI619" s="176"/>
      <c r="AJ619" s="176"/>
      <c r="AK619" s="176"/>
      <c r="AL619" s="176"/>
      <c r="AM619" s="176"/>
      <c r="AN619" s="176"/>
      <c r="AO619" s="176"/>
      <c r="AP619" s="176"/>
      <c r="AQ619" s="176"/>
      <c r="AR619" s="176"/>
      <c r="AS619" s="176"/>
      <c r="AT619" s="176"/>
      <c r="AU619" s="176"/>
      <c r="AV619" s="176"/>
      <c r="AW619" s="176"/>
      <c r="AX619" s="176"/>
      <c r="AY619" s="176"/>
      <c r="AZ619" s="176"/>
      <c r="BA619" s="176"/>
      <c r="BB619" s="176"/>
      <c r="BC619" s="176"/>
      <c r="BD619" s="176"/>
      <c r="BE619" s="176"/>
      <c r="BF619" s="176"/>
      <c r="BG619" s="176"/>
      <c r="BH619" s="176"/>
      <c r="BI619" s="176"/>
      <c r="BJ619" s="176"/>
      <c r="BK619" s="176"/>
      <c r="BL619" s="176"/>
      <c r="BM619" s="176"/>
      <c r="BN619" s="176"/>
      <c r="BO619" s="176"/>
      <c r="BP619" s="176"/>
      <c r="BQ619" s="176"/>
      <c r="BR619" s="176"/>
      <c r="BS619" s="176"/>
      <c r="BT619" s="176"/>
    </row>
    <row r="620">
      <c r="A620" s="176"/>
      <c r="B620" s="176"/>
      <c r="C620" s="176"/>
      <c r="D620" s="176"/>
      <c r="E620" s="176"/>
      <c r="F620" s="176"/>
      <c r="G620" s="176"/>
      <c r="H620" s="176"/>
      <c r="I620" s="176"/>
      <c r="J620" s="176"/>
      <c r="K620" s="176"/>
      <c r="L620" s="176"/>
      <c r="N620" s="176"/>
      <c r="O620" s="176"/>
      <c r="P620" s="176"/>
      <c r="Q620" s="435"/>
      <c r="R620" s="176"/>
      <c r="S620" s="176"/>
      <c r="T620" s="176"/>
      <c r="U620" s="176"/>
      <c r="V620" s="176"/>
      <c r="W620" s="176"/>
      <c r="X620" s="176"/>
      <c r="Y620" s="176"/>
      <c r="Z620" s="176"/>
      <c r="AA620" s="176"/>
      <c r="AB620" s="176"/>
      <c r="AC620" s="176"/>
      <c r="AD620" s="176"/>
      <c r="AE620" s="176"/>
      <c r="AF620" s="176"/>
      <c r="AG620" s="176"/>
      <c r="AH620" s="176"/>
      <c r="AI620" s="176"/>
      <c r="AJ620" s="176"/>
      <c r="AK620" s="176"/>
      <c r="AL620" s="176"/>
      <c r="AM620" s="176"/>
      <c r="AN620" s="176"/>
      <c r="AO620" s="176"/>
      <c r="AP620" s="176"/>
      <c r="AQ620" s="176"/>
      <c r="AR620" s="176"/>
      <c r="AS620" s="176"/>
      <c r="AT620" s="176"/>
      <c r="AU620" s="176"/>
      <c r="AV620" s="176"/>
      <c r="AW620" s="176"/>
      <c r="AX620" s="176"/>
      <c r="AY620" s="176"/>
      <c r="AZ620" s="176"/>
      <c r="BA620" s="176"/>
      <c r="BB620" s="176"/>
      <c r="BC620" s="176"/>
      <c r="BD620" s="176"/>
      <c r="BE620" s="176"/>
      <c r="BF620" s="176"/>
      <c r="BG620" s="176"/>
      <c r="BH620" s="176"/>
      <c r="BI620" s="176"/>
      <c r="BJ620" s="176"/>
      <c r="BK620" s="176"/>
      <c r="BL620" s="176"/>
      <c r="BM620" s="176"/>
      <c r="BN620" s="176"/>
      <c r="BO620" s="176"/>
      <c r="BP620" s="176"/>
      <c r="BQ620" s="176"/>
      <c r="BR620" s="176"/>
      <c r="BS620" s="176"/>
      <c r="BT620" s="176"/>
    </row>
    <row r="621">
      <c r="A621" s="176"/>
      <c r="B621" s="176"/>
      <c r="C621" s="176"/>
      <c r="D621" s="176"/>
      <c r="E621" s="176"/>
      <c r="F621" s="176"/>
      <c r="G621" s="176"/>
      <c r="H621" s="176"/>
      <c r="I621" s="176"/>
      <c r="J621" s="176"/>
      <c r="K621" s="176"/>
      <c r="L621" s="176"/>
      <c r="N621" s="176"/>
      <c r="O621" s="176"/>
      <c r="P621" s="176"/>
      <c r="Q621" s="435"/>
      <c r="R621" s="176"/>
      <c r="S621" s="176"/>
      <c r="T621" s="176"/>
      <c r="U621" s="176"/>
      <c r="V621" s="176"/>
      <c r="W621" s="176"/>
      <c r="X621" s="176"/>
      <c r="Y621" s="176"/>
      <c r="Z621" s="176"/>
      <c r="AA621" s="176"/>
      <c r="AB621" s="176"/>
      <c r="AC621" s="176"/>
      <c r="AD621" s="176"/>
      <c r="AE621" s="176"/>
      <c r="AF621" s="176"/>
      <c r="AG621" s="176"/>
      <c r="AH621" s="176"/>
      <c r="AI621" s="176"/>
      <c r="AJ621" s="176"/>
      <c r="AK621" s="176"/>
      <c r="AL621" s="176"/>
      <c r="AM621" s="176"/>
      <c r="AN621" s="176"/>
      <c r="AO621" s="176"/>
      <c r="AP621" s="176"/>
      <c r="AQ621" s="176"/>
      <c r="AR621" s="176"/>
      <c r="AS621" s="176"/>
      <c r="AT621" s="176"/>
      <c r="AU621" s="176"/>
      <c r="AV621" s="176"/>
      <c r="AW621" s="176"/>
      <c r="AX621" s="176"/>
      <c r="AY621" s="176"/>
      <c r="AZ621" s="176"/>
      <c r="BA621" s="176"/>
      <c r="BB621" s="176"/>
      <c r="BC621" s="176"/>
      <c r="BD621" s="176"/>
      <c r="BE621" s="176"/>
      <c r="BF621" s="176"/>
      <c r="BG621" s="176"/>
      <c r="BH621" s="176"/>
      <c r="BI621" s="176"/>
      <c r="BJ621" s="176"/>
      <c r="BK621" s="176"/>
      <c r="BL621" s="176"/>
      <c r="BM621" s="176"/>
      <c r="BN621" s="176"/>
      <c r="BO621" s="176"/>
      <c r="BP621" s="176"/>
      <c r="BQ621" s="176"/>
      <c r="BR621" s="176"/>
      <c r="BS621" s="176"/>
      <c r="BT621" s="176"/>
    </row>
    <row r="622">
      <c r="A622" s="176"/>
      <c r="B622" s="176"/>
      <c r="C622" s="176"/>
      <c r="D622" s="176"/>
      <c r="E622" s="176"/>
      <c r="F622" s="176"/>
      <c r="G622" s="176"/>
      <c r="H622" s="176"/>
      <c r="I622" s="176"/>
      <c r="J622" s="176"/>
      <c r="K622" s="176"/>
      <c r="L622" s="176"/>
      <c r="N622" s="176"/>
      <c r="O622" s="176"/>
      <c r="P622" s="176"/>
      <c r="Q622" s="435"/>
      <c r="R622" s="176"/>
      <c r="S622" s="176"/>
      <c r="T622" s="176"/>
      <c r="U622" s="176"/>
      <c r="V622" s="176"/>
      <c r="W622" s="176"/>
      <c r="X622" s="176"/>
      <c r="Y622" s="176"/>
      <c r="Z622" s="176"/>
      <c r="AA622" s="176"/>
      <c r="AB622" s="176"/>
      <c r="AC622" s="176"/>
      <c r="AD622" s="176"/>
      <c r="AE622" s="176"/>
      <c r="AF622" s="176"/>
      <c r="AG622" s="176"/>
      <c r="AH622" s="176"/>
      <c r="AI622" s="176"/>
      <c r="AJ622" s="176"/>
      <c r="AK622" s="176"/>
      <c r="AL622" s="176"/>
      <c r="AM622" s="176"/>
      <c r="AN622" s="176"/>
      <c r="AO622" s="176"/>
      <c r="AP622" s="176"/>
      <c r="AQ622" s="176"/>
      <c r="AR622" s="176"/>
      <c r="AS622" s="176"/>
      <c r="AT622" s="176"/>
      <c r="AU622" s="176"/>
      <c r="AV622" s="176"/>
      <c r="AW622" s="176"/>
      <c r="AX622" s="176"/>
      <c r="AY622" s="176"/>
      <c r="AZ622" s="176"/>
      <c r="BA622" s="176"/>
      <c r="BB622" s="176"/>
      <c r="BC622" s="176"/>
      <c r="BD622" s="176"/>
      <c r="BE622" s="176"/>
      <c r="BF622" s="176"/>
      <c r="BG622" s="176"/>
      <c r="BH622" s="176"/>
      <c r="BI622" s="176"/>
      <c r="BJ622" s="176"/>
      <c r="BK622" s="176"/>
      <c r="BL622" s="176"/>
      <c r="BM622" s="176"/>
      <c r="BN622" s="176"/>
      <c r="BO622" s="176"/>
      <c r="BP622" s="176"/>
      <c r="BQ622" s="176"/>
      <c r="BR622" s="176"/>
      <c r="BS622" s="176"/>
      <c r="BT622" s="176"/>
    </row>
    <row r="623">
      <c r="A623" s="176"/>
      <c r="B623" s="176"/>
      <c r="C623" s="176"/>
      <c r="D623" s="176"/>
      <c r="E623" s="176"/>
      <c r="F623" s="176"/>
      <c r="G623" s="176"/>
      <c r="H623" s="176"/>
      <c r="I623" s="176"/>
      <c r="J623" s="176"/>
      <c r="K623" s="176"/>
      <c r="L623" s="176"/>
      <c r="N623" s="176"/>
      <c r="O623" s="176"/>
      <c r="P623" s="176"/>
      <c r="Q623" s="435"/>
      <c r="R623" s="176"/>
      <c r="S623" s="176"/>
      <c r="T623" s="176"/>
      <c r="U623" s="176"/>
      <c r="V623" s="176"/>
      <c r="W623" s="176"/>
      <c r="X623" s="176"/>
      <c r="Y623" s="176"/>
      <c r="Z623" s="176"/>
      <c r="AA623" s="176"/>
      <c r="AB623" s="176"/>
      <c r="AC623" s="176"/>
      <c r="AD623" s="176"/>
      <c r="AE623" s="176"/>
      <c r="AF623" s="176"/>
      <c r="AG623" s="176"/>
      <c r="AH623" s="176"/>
      <c r="AI623" s="176"/>
      <c r="AJ623" s="176"/>
      <c r="AK623" s="176"/>
      <c r="AL623" s="176"/>
      <c r="AM623" s="176"/>
      <c r="AN623" s="176"/>
      <c r="AO623" s="176"/>
      <c r="AP623" s="176"/>
      <c r="AQ623" s="176"/>
      <c r="AR623" s="176"/>
      <c r="AS623" s="176"/>
      <c r="AT623" s="176"/>
      <c r="AU623" s="176"/>
      <c r="AV623" s="176"/>
      <c r="AW623" s="176"/>
      <c r="AX623" s="176"/>
      <c r="AY623" s="176"/>
      <c r="AZ623" s="176"/>
      <c r="BA623" s="176"/>
      <c r="BB623" s="176"/>
      <c r="BC623" s="176"/>
      <c r="BD623" s="176"/>
      <c r="BE623" s="176"/>
      <c r="BF623" s="176"/>
      <c r="BG623" s="176"/>
      <c r="BH623" s="176"/>
      <c r="BI623" s="176"/>
      <c r="BJ623" s="176"/>
      <c r="BK623" s="176"/>
      <c r="BL623" s="176"/>
      <c r="BM623" s="176"/>
      <c r="BN623" s="176"/>
      <c r="BO623" s="176"/>
      <c r="BP623" s="176"/>
      <c r="BQ623" s="176"/>
      <c r="BR623" s="176"/>
      <c r="BS623" s="176"/>
      <c r="BT623" s="176"/>
    </row>
    <row r="624">
      <c r="A624" s="176"/>
      <c r="B624" s="176"/>
      <c r="C624" s="176"/>
      <c r="D624" s="176"/>
      <c r="E624" s="176"/>
      <c r="F624" s="176"/>
      <c r="G624" s="176"/>
      <c r="H624" s="176"/>
      <c r="I624" s="176"/>
      <c r="J624" s="176"/>
      <c r="K624" s="176"/>
      <c r="L624" s="176"/>
      <c r="N624" s="176"/>
      <c r="O624" s="176"/>
      <c r="P624" s="176"/>
      <c r="Q624" s="435"/>
      <c r="R624" s="176"/>
      <c r="S624" s="176"/>
      <c r="T624" s="176"/>
      <c r="U624" s="176"/>
      <c r="V624" s="176"/>
      <c r="W624" s="176"/>
      <c r="X624" s="176"/>
      <c r="Y624" s="176"/>
      <c r="Z624" s="176"/>
      <c r="AA624" s="176"/>
      <c r="AB624" s="176"/>
      <c r="AC624" s="176"/>
      <c r="AD624" s="176"/>
      <c r="AE624" s="176"/>
      <c r="AF624" s="176"/>
      <c r="AG624" s="176"/>
      <c r="AH624" s="176"/>
      <c r="AI624" s="176"/>
      <c r="AJ624" s="176"/>
      <c r="AK624" s="176"/>
      <c r="AL624" s="176"/>
      <c r="AM624" s="176"/>
      <c r="AN624" s="176"/>
      <c r="AO624" s="176"/>
      <c r="AP624" s="176"/>
      <c r="AQ624" s="176"/>
      <c r="AR624" s="176"/>
      <c r="AS624" s="176"/>
      <c r="AT624" s="176"/>
      <c r="AU624" s="176"/>
      <c r="AV624" s="176"/>
      <c r="AW624" s="176"/>
      <c r="AX624" s="176"/>
      <c r="AY624" s="176"/>
      <c r="AZ624" s="176"/>
      <c r="BA624" s="176"/>
      <c r="BB624" s="176"/>
      <c r="BC624" s="176"/>
      <c r="BD624" s="176"/>
      <c r="BE624" s="176"/>
      <c r="BF624" s="176"/>
      <c r="BG624" s="176"/>
      <c r="BH624" s="176"/>
      <c r="BI624" s="176"/>
      <c r="BJ624" s="176"/>
      <c r="BK624" s="176"/>
      <c r="BL624" s="176"/>
      <c r="BM624" s="176"/>
      <c r="BN624" s="176"/>
      <c r="BO624" s="176"/>
      <c r="BP624" s="176"/>
      <c r="BQ624" s="176"/>
      <c r="BR624" s="176"/>
      <c r="BS624" s="176"/>
      <c r="BT624" s="176"/>
    </row>
    <row r="625">
      <c r="A625" s="176"/>
      <c r="B625" s="176"/>
      <c r="C625" s="176"/>
      <c r="D625" s="176"/>
      <c r="E625" s="176"/>
      <c r="F625" s="176"/>
      <c r="G625" s="176"/>
      <c r="H625" s="176"/>
      <c r="I625" s="176"/>
      <c r="J625" s="176"/>
      <c r="K625" s="176"/>
      <c r="L625" s="176"/>
      <c r="N625" s="176"/>
      <c r="O625" s="176"/>
      <c r="P625" s="176"/>
      <c r="Q625" s="435"/>
      <c r="R625" s="176"/>
      <c r="S625" s="176"/>
      <c r="T625" s="176"/>
      <c r="U625" s="176"/>
      <c r="V625" s="176"/>
      <c r="W625" s="176"/>
      <c r="X625" s="176"/>
      <c r="Y625" s="176"/>
      <c r="Z625" s="176"/>
      <c r="AA625" s="176"/>
      <c r="AB625" s="176"/>
      <c r="AC625" s="176"/>
      <c r="AD625" s="176"/>
      <c r="AE625" s="176"/>
      <c r="AF625" s="176"/>
      <c r="AG625" s="176"/>
      <c r="AH625" s="176"/>
      <c r="AI625" s="176"/>
      <c r="AJ625" s="176"/>
      <c r="AK625" s="176"/>
      <c r="AL625" s="176"/>
      <c r="AM625" s="176"/>
      <c r="AN625" s="176"/>
      <c r="AO625" s="176"/>
      <c r="AP625" s="176"/>
      <c r="AQ625" s="176"/>
      <c r="AR625" s="176"/>
      <c r="AS625" s="176"/>
      <c r="AT625" s="176"/>
      <c r="AU625" s="176"/>
      <c r="AV625" s="176"/>
      <c r="AW625" s="176"/>
      <c r="AX625" s="176"/>
      <c r="AY625" s="176"/>
      <c r="AZ625" s="176"/>
      <c r="BA625" s="176"/>
      <c r="BB625" s="176"/>
      <c r="BC625" s="176"/>
      <c r="BD625" s="176"/>
      <c r="BE625" s="176"/>
      <c r="BF625" s="176"/>
      <c r="BG625" s="176"/>
      <c r="BH625" s="176"/>
      <c r="BI625" s="176"/>
      <c r="BJ625" s="176"/>
      <c r="BK625" s="176"/>
      <c r="BL625" s="176"/>
      <c r="BM625" s="176"/>
      <c r="BN625" s="176"/>
      <c r="BO625" s="176"/>
      <c r="BP625" s="176"/>
      <c r="BQ625" s="176"/>
      <c r="BR625" s="176"/>
      <c r="BS625" s="176"/>
      <c r="BT625" s="176"/>
    </row>
    <row r="626">
      <c r="A626" s="176"/>
      <c r="B626" s="176"/>
      <c r="C626" s="176"/>
      <c r="D626" s="176"/>
      <c r="E626" s="176"/>
      <c r="F626" s="176"/>
      <c r="G626" s="176"/>
      <c r="H626" s="176"/>
      <c r="I626" s="176"/>
      <c r="J626" s="176"/>
      <c r="K626" s="176"/>
      <c r="L626" s="176"/>
      <c r="N626" s="176"/>
      <c r="O626" s="176"/>
      <c r="P626" s="176"/>
      <c r="Q626" s="435"/>
      <c r="R626" s="176"/>
      <c r="S626" s="176"/>
      <c r="T626" s="176"/>
      <c r="U626" s="176"/>
      <c r="V626" s="176"/>
      <c r="W626" s="176"/>
      <c r="X626" s="176"/>
      <c r="Y626" s="176"/>
      <c r="Z626" s="176"/>
      <c r="AA626" s="176"/>
      <c r="AB626" s="176"/>
      <c r="AC626" s="176"/>
      <c r="AD626" s="176"/>
      <c r="AE626" s="176"/>
      <c r="AF626" s="176"/>
      <c r="AG626" s="176"/>
      <c r="AH626" s="176"/>
      <c r="AI626" s="176"/>
      <c r="AJ626" s="176"/>
      <c r="AK626" s="176"/>
      <c r="AL626" s="176"/>
      <c r="AM626" s="176"/>
      <c r="AN626" s="176"/>
      <c r="AO626" s="176"/>
      <c r="AP626" s="176"/>
      <c r="AQ626" s="176"/>
      <c r="AR626" s="176"/>
      <c r="AS626" s="176"/>
      <c r="AT626" s="176"/>
      <c r="AU626" s="176"/>
      <c r="AV626" s="176"/>
      <c r="AW626" s="176"/>
      <c r="AX626" s="176"/>
      <c r="AY626" s="176"/>
      <c r="AZ626" s="176"/>
      <c r="BA626" s="176"/>
      <c r="BB626" s="176"/>
      <c r="BC626" s="176"/>
      <c r="BD626" s="176"/>
      <c r="BE626" s="176"/>
      <c r="BF626" s="176"/>
      <c r="BG626" s="176"/>
      <c r="BH626" s="176"/>
      <c r="BI626" s="176"/>
      <c r="BJ626" s="176"/>
      <c r="BK626" s="176"/>
      <c r="BL626" s="176"/>
      <c r="BM626" s="176"/>
      <c r="BN626" s="176"/>
      <c r="BO626" s="176"/>
      <c r="BP626" s="176"/>
      <c r="BQ626" s="176"/>
      <c r="BR626" s="176"/>
      <c r="BS626" s="176"/>
      <c r="BT626" s="176"/>
    </row>
    <row r="627">
      <c r="A627" s="176"/>
      <c r="B627" s="176"/>
      <c r="C627" s="176"/>
      <c r="D627" s="176"/>
      <c r="E627" s="176"/>
      <c r="F627" s="176"/>
      <c r="G627" s="176"/>
      <c r="H627" s="176"/>
      <c r="I627" s="176"/>
      <c r="J627" s="176"/>
      <c r="K627" s="176"/>
      <c r="L627" s="176"/>
      <c r="N627" s="176"/>
      <c r="O627" s="176"/>
      <c r="P627" s="176"/>
      <c r="Q627" s="435"/>
      <c r="R627" s="176"/>
      <c r="S627" s="176"/>
      <c r="T627" s="176"/>
      <c r="U627" s="176"/>
      <c r="V627" s="176"/>
      <c r="W627" s="176"/>
      <c r="X627" s="176"/>
      <c r="Y627" s="176"/>
      <c r="Z627" s="176"/>
      <c r="AA627" s="176"/>
      <c r="AB627" s="176"/>
      <c r="AC627" s="176"/>
      <c r="AD627" s="176"/>
      <c r="AE627" s="176"/>
      <c r="AF627" s="176"/>
      <c r="AG627" s="176"/>
      <c r="AH627" s="176"/>
      <c r="AI627" s="176"/>
      <c r="AJ627" s="176"/>
      <c r="AK627" s="176"/>
      <c r="AL627" s="176"/>
      <c r="AM627" s="176"/>
      <c r="AN627" s="176"/>
      <c r="AO627" s="176"/>
      <c r="AP627" s="176"/>
      <c r="AQ627" s="176"/>
      <c r="AR627" s="176"/>
      <c r="AS627" s="176"/>
      <c r="AT627" s="176"/>
      <c r="AU627" s="176"/>
      <c r="AV627" s="176"/>
      <c r="AW627" s="176"/>
      <c r="AX627" s="176"/>
      <c r="AY627" s="176"/>
      <c r="AZ627" s="176"/>
      <c r="BA627" s="176"/>
      <c r="BB627" s="176"/>
      <c r="BC627" s="176"/>
      <c r="BD627" s="176"/>
      <c r="BE627" s="176"/>
      <c r="BF627" s="176"/>
      <c r="BG627" s="176"/>
      <c r="BH627" s="176"/>
      <c r="BI627" s="176"/>
      <c r="BJ627" s="176"/>
      <c r="BK627" s="176"/>
      <c r="BL627" s="176"/>
      <c r="BM627" s="176"/>
      <c r="BN627" s="176"/>
      <c r="BO627" s="176"/>
      <c r="BP627" s="176"/>
      <c r="BQ627" s="176"/>
      <c r="BR627" s="176"/>
      <c r="BS627" s="176"/>
      <c r="BT627" s="176"/>
    </row>
    <row r="628">
      <c r="A628" s="176"/>
      <c r="B628" s="176"/>
      <c r="C628" s="176"/>
      <c r="D628" s="176"/>
      <c r="E628" s="176"/>
      <c r="F628" s="176"/>
      <c r="G628" s="176"/>
      <c r="H628" s="176"/>
      <c r="I628" s="176"/>
      <c r="J628" s="176"/>
      <c r="K628" s="176"/>
      <c r="L628" s="176"/>
      <c r="N628" s="176"/>
      <c r="O628" s="176"/>
      <c r="P628" s="176"/>
      <c r="Q628" s="435"/>
      <c r="R628" s="176"/>
      <c r="S628" s="176"/>
      <c r="T628" s="176"/>
      <c r="U628" s="176"/>
      <c r="V628" s="176"/>
      <c r="W628" s="176"/>
      <c r="X628" s="176"/>
      <c r="Y628" s="176"/>
      <c r="Z628" s="176"/>
      <c r="AA628" s="176"/>
      <c r="AB628" s="176"/>
      <c r="AC628" s="176"/>
      <c r="AD628" s="176"/>
      <c r="AE628" s="176"/>
      <c r="AF628" s="176"/>
      <c r="AG628" s="176"/>
      <c r="AH628" s="176"/>
      <c r="AI628" s="176"/>
      <c r="AJ628" s="176"/>
      <c r="AK628" s="176"/>
      <c r="AL628" s="176"/>
      <c r="AM628" s="176"/>
      <c r="AN628" s="176"/>
      <c r="AO628" s="176"/>
      <c r="AP628" s="176"/>
      <c r="AQ628" s="176"/>
      <c r="AR628" s="176"/>
      <c r="AS628" s="176"/>
      <c r="AT628" s="176"/>
      <c r="AU628" s="176"/>
      <c r="AV628" s="176"/>
      <c r="AW628" s="176"/>
      <c r="AX628" s="176"/>
      <c r="AY628" s="176"/>
      <c r="AZ628" s="176"/>
      <c r="BA628" s="176"/>
      <c r="BB628" s="176"/>
      <c r="BC628" s="176"/>
      <c r="BD628" s="176"/>
      <c r="BE628" s="176"/>
      <c r="BF628" s="176"/>
      <c r="BG628" s="176"/>
      <c r="BH628" s="176"/>
      <c r="BI628" s="176"/>
      <c r="BJ628" s="176"/>
      <c r="BK628" s="176"/>
      <c r="BL628" s="176"/>
      <c r="BM628" s="176"/>
      <c r="BN628" s="176"/>
      <c r="BO628" s="176"/>
      <c r="BP628" s="176"/>
      <c r="BQ628" s="176"/>
      <c r="BR628" s="176"/>
      <c r="BS628" s="176"/>
      <c r="BT628" s="176"/>
    </row>
    <row r="629">
      <c r="A629" s="176"/>
      <c r="B629" s="176"/>
      <c r="C629" s="176"/>
      <c r="D629" s="176"/>
      <c r="E629" s="176"/>
      <c r="F629" s="176"/>
      <c r="G629" s="176"/>
      <c r="H629" s="176"/>
      <c r="I629" s="176"/>
      <c r="J629" s="176"/>
      <c r="K629" s="176"/>
      <c r="L629" s="176"/>
      <c r="N629" s="176"/>
      <c r="O629" s="176"/>
      <c r="P629" s="176"/>
      <c r="Q629" s="435"/>
      <c r="R629" s="176"/>
      <c r="S629" s="176"/>
      <c r="T629" s="176"/>
      <c r="U629" s="176"/>
      <c r="V629" s="176"/>
      <c r="W629" s="176"/>
      <c r="X629" s="176"/>
      <c r="Y629" s="176"/>
      <c r="Z629" s="176"/>
      <c r="AA629" s="176"/>
      <c r="AB629" s="176"/>
      <c r="AC629" s="176"/>
      <c r="AD629" s="176"/>
      <c r="AE629" s="176"/>
      <c r="AF629" s="176"/>
      <c r="AG629" s="176"/>
      <c r="AH629" s="176"/>
      <c r="AI629" s="176"/>
      <c r="AJ629" s="176"/>
      <c r="AK629" s="176"/>
      <c r="AL629" s="176"/>
      <c r="AM629" s="176"/>
      <c r="AN629" s="176"/>
      <c r="AO629" s="176"/>
      <c r="AP629" s="176"/>
      <c r="AQ629" s="176"/>
      <c r="AR629" s="176"/>
      <c r="AS629" s="176"/>
      <c r="AT629" s="176"/>
      <c r="AU629" s="176"/>
      <c r="AV629" s="176"/>
      <c r="AW629" s="176"/>
      <c r="AX629" s="176"/>
      <c r="AY629" s="176"/>
      <c r="AZ629" s="176"/>
      <c r="BA629" s="176"/>
      <c r="BB629" s="176"/>
      <c r="BC629" s="176"/>
      <c r="BD629" s="176"/>
      <c r="BE629" s="176"/>
      <c r="BF629" s="176"/>
      <c r="BG629" s="176"/>
      <c r="BH629" s="176"/>
      <c r="BI629" s="176"/>
      <c r="BJ629" s="176"/>
      <c r="BK629" s="176"/>
      <c r="BL629" s="176"/>
      <c r="BM629" s="176"/>
      <c r="BN629" s="176"/>
      <c r="BO629" s="176"/>
      <c r="BP629" s="176"/>
      <c r="BQ629" s="176"/>
      <c r="BR629" s="176"/>
      <c r="BS629" s="176"/>
      <c r="BT629" s="176"/>
    </row>
    <row r="630">
      <c r="A630" s="176"/>
      <c r="B630" s="176"/>
      <c r="C630" s="176"/>
      <c r="D630" s="176"/>
      <c r="E630" s="176"/>
      <c r="F630" s="176"/>
      <c r="G630" s="176"/>
      <c r="H630" s="176"/>
      <c r="I630" s="176"/>
      <c r="J630" s="176"/>
      <c r="K630" s="176"/>
      <c r="L630" s="176"/>
      <c r="N630" s="176"/>
      <c r="O630" s="176"/>
      <c r="P630" s="176"/>
      <c r="Q630" s="435"/>
      <c r="R630" s="176"/>
      <c r="S630" s="176"/>
      <c r="T630" s="176"/>
      <c r="U630" s="176"/>
      <c r="V630" s="176"/>
      <c r="W630" s="176"/>
      <c r="X630" s="176"/>
      <c r="Y630" s="176"/>
      <c r="Z630" s="176"/>
      <c r="AA630" s="176"/>
      <c r="AB630" s="176"/>
      <c r="AC630" s="176"/>
      <c r="AD630" s="176"/>
      <c r="AE630" s="176"/>
      <c r="AF630" s="176"/>
      <c r="AG630" s="176"/>
      <c r="AH630" s="176"/>
      <c r="AI630" s="176"/>
      <c r="AJ630" s="176"/>
      <c r="AK630" s="176"/>
      <c r="AL630" s="176"/>
      <c r="AM630" s="176"/>
      <c r="AN630" s="176"/>
      <c r="AO630" s="176"/>
      <c r="AP630" s="176"/>
      <c r="AQ630" s="176"/>
      <c r="AR630" s="176"/>
      <c r="AS630" s="176"/>
      <c r="AT630" s="176"/>
      <c r="AU630" s="176"/>
      <c r="AV630" s="176"/>
      <c r="AW630" s="176"/>
      <c r="AX630" s="176"/>
      <c r="AY630" s="176"/>
      <c r="AZ630" s="176"/>
      <c r="BA630" s="176"/>
      <c r="BB630" s="176"/>
      <c r="BC630" s="176"/>
      <c r="BD630" s="176"/>
      <c r="BE630" s="176"/>
      <c r="BF630" s="176"/>
      <c r="BG630" s="176"/>
      <c r="BH630" s="176"/>
      <c r="BI630" s="176"/>
      <c r="BJ630" s="176"/>
      <c r="BK630" s="176"/>
      <c r="BL630" s="176"/>
      <c r="BM630" s="176"/>
      <c r="BN630" s="176"/>
      <c r="BO630" s="176"/>
      <c r="BP630" s="176"/>
      <c r="BQ630" s="176"/>
      <c r="BR630" s="176"/>
      <c r="BS630" s="176"/>
      <c r="BT630" s="176"/>
    </row>
    <row r="631">
      <c r="A631" s="176"/>
      <c r="B631" s="176"/>
      <c r="C631" s="176"/>
      <c r="D631" s="176"/>
      <c r="E631" s="176"/>
      <c r="F631" s="176"/>
      <c r="G631" s="176"/>
      <c r="H631" s="176"/>
      <c r="I631" s="176"/>
      <c r="J631" s="176"/>
      <c r="K631" s="176"/>
      <c r="L631" s="176"/>
      <c r="N631" s="176"/>
      <c r="O631" s="176"/>
      <c r="P631" s="176"/>
      <c r="Q631" s="435"/>
      <c r="R631" s="176"/>
      <c r="S631" s="176"/>
      <c r="T631" s="176"/>
      <c r="U631" s="176"/>
      <c r="V631" s="176"/>
      <c r="W631" s="176"/>
      <c r="X631" s="176"/>
      <c r="Y631" s="176"/>
      <c r="Z631" s="176"/>
      <c r="AA631" s="176"/>
      <c r="AB631" s="176"/>
      <c r="AC631" s="176"/>
      <c r="AD631" s="176"/>
      <c r="AE631" s="176"/>
      <c r="AF631" s="176"/>
      <c r="AG631" s="176"/>
      <c r="AH631" s="176"/>
      <c r="AI631" s="176"/>
      <c r="AJ631" s="176"/>
      <c r="AK631" s="176"/>
      <c r="AL631" s="176"/>
      <c r="AM631" s="176"/>
      <c r="AN631" s="176"/>
      <c r="AO631" s="176"/>
      <c r="AP631" s="176"/>
      <c r="AQ631" s="176"/>
      <c r="AR631" s="176"/>
      <c r="AS631" s="176"/>
      <c r="AT631" s="176"/>
      <c r="AU631" s="176"/>
      <c r="AV631" s="176"/>
      <c r="AW631" s="176"/>
      <c r="AX631" s="176"/>
      <c r="AY631" s="176"/>
      <c r="AZ631" s="176"/>
      <c r="BA631" s="176"/>
      <c r="BB631" s="176"/>
      <c r="BC631" s="176"/>
      <c r="BD631" s="176"/>
      <c r="BE631" s="176"/>
      <c r="BF631" s="176"/>
      <c r="BG631" s="176"/>
      <c r="BH631" s="176"/>
      <c r="BI631" s="176"/>
      <c r="BJ631" s="176"/>
      <c r="BK631" s="176"/>
      <c r="BL631" s="176"/>
      <c r="BM631" s="176"/>
      <c r="BN631" s="176"/>
      <c r="BO631" s="176"/>
      <c r="BP631" s="176"/>
      <c r="BQ631" s="176"/>
      <c r="BR631" s="176"/>
      <c r="BS631" s="176"/>
      <c r="BT631" s="176"/>
    </row>
    <row r="632">
      <c r="A632" s="176"/>
      <c r="B632" s="176"/>
      <c r="C632" s="176"/>
      <c r="D632" s="176"/>
      <c r="E632" s="176"/>
      <c r="F632" s="176"/>
      <c r="G632" s="176"/>
      <c r="H632" s="176"/>
      <c r="I632" s="176"/>
      <c r="J632" s="176"/>
      <c r="K632" s="176"/>
      <c r="L632" s="176"/>
      <c r="N632" s="176"/>
      <c r="O632" s="176"/>
      <c r="P632" s="176"/>
      <c r="Q632" s="435"/>
      <c r="R632" s="176"/>
      <c r="S632" s="176"/>
      <c r="T632" s="176"/>
      <c r="U632" s="176"/>
      <c r="V632" s="176"/>
      <c r="W632" s="176"/>
      <c r="X632" s="176"/>
      <c r="Y632" s="176"/>
      <c r="Z632" s="176"/>
      <c r="AA632" s="176"/>
      <c r="AB632" s="176"/>
      <c r="AC632" s="176"/>
      <c r="AD632" s="176"/>
      <c r="AE632" s="176"/>
      <c r="AF632" s="176"/>
      <c r="AG632" s="176"/>
      <c r="AH632" s="176"/>
      <c r="AI632" s="176"/>
      <c r="AJ632" s="176"/>
      <c r="AK632" s="176"/>
      <c r="AL632" s="176"/>
      <c r="AM632" s="176"/>
      <c r="AN632" s="176"/>
      <c r="AO632" s="176"/>
      <c r="AP632" s="176"/>
      <c r="AQ632" s="176"/>
      <c r="AR632" s="176"/>
      <c r="AS632" s="176"/>
      <c r="AT632" s="176"/>
      <c r="AU632" s="176"/>
      <c r="AV632" s="176"/>
      <c r="AW632" s="176"/>
      <c r="AX632" s="176"/>
      <c r="AY632" s="176"/>
      <c r="AZ632" s="176"/>
      <c r="BA632" s="176"/>
      <c r="BB632" s="176"/>
      <c r="BC632" s="176"/>
      <c r="BD632" s="176"/>
      <c r="BE632" s="176"/>
      <c r="BF632" s="176"/>
      <c r="BG632" s="176"/>
      <c r="BH632" s="176"/>
      <c r="BI632" s="176"/>
      <c r="BJ632" s="176"/>
      <c r="BK632" s="176"/>
      <c r="BL632" s="176"/>
      <c r="BM632" s="176"/>
      <c r="BN632" s="176"/>
      <c r="BO632" s="176"/>
      <c r="BP632" s="176"/>
      <c r="BQ632" s="176"/>
      <c r="BR632" s="176"/>
      <c r="BS632" s="176"/>
      <c r="BT632" s="176"/>
    </row>
    <row r="633">
      <c r="A633" s="176"/>
      <c r="B633" s="176"/>
      <c r="C633" s="176"/>
      <c r="D633" s="176"/>
      <c r="E633" s="176"/>
      <c r="F633" s="176"/>
      <c r="G633" s="176"/>
      <c r="H633" s="176"/>
      <c r="I633" s="176"/>
      <c r="J633" s="176"/>
      <c r="K633" s="176"/>
      <c r="L633" s="176"/>
      <c r="N633" s="176"/>
      <c r="O633" s="176"/>
      <c r="P633" s="176"/>
      <c r="Q633" s="435"/>
      <c r="R633" s="176"/>
      <c r="S633" s="176"/>
      <c r="T633" s="176"/>
      <c r="U633" s="176"/>
      <c r="V633" s="176"/>
      <c r="W633" s="176"/>
      <c r="X633" s="176"/>
      <c r="Y633" s="176"/>
      <c r="Z633" s="176"/>
      <c r="AA633" s="176"/>
      <c r="AB633" s="176"/>
      <c r="AC633" s="176"/>
      <c r="AD633" s="176"/>
      <c r="AE633" s="176"/>
      <c r="AF633" s="176"/>
      <c r="AG633" s="176"/>
      <c r="AH633" s="176"/>
      <c r="AI633" s="176"/>
      <c r="AJ633" s="176"/>
      <c r="AK633" s="176"/>
      <c r="AL633" s="176"/>
      <c r="AM633" s="176"/>
      <c r="AN633" s="176"/>
      <c r="AO633" s="176"/>
      <c r="AP633" s="176"/>
      <c r="AQ633" s="176"/>
      <c r="AR633" s="176"/>
      <c r="AS633" s="176"/>
      <c r="AT633" s="176"/>
      <c r="AU633" s="176"/>
      <c r="AV633" s="176"/>
      <c r="AW633" s="176"/>
      <c r="AX633" s="176"/>
      <c r="AY633" s="176"/>
      <c r="AZ633" s="176"/>
      <c r="BA633" s="176"/>
      <c r="BB633" s="176"/>
      <c r="BC633" s="176"/>
      <c r="BD633" s="176"/>
      <c r="BE633" s="176"/>
      <c r="BF633" s="176"/>
      <c r="BG633" s="176"/>
      <c r="BH633" s="176"/>
      <c r="BI633" s="176"/>
      <c r="BJ633" s="176"/>
      <c r="BK633" s="176"/>
      <c r="BL633" s="176"/>
      <c r="BM633" s="176"/>
      <c r="BN633" s="176"/>
      <c r="BO633" s="176"/>
      <c r="BP633" s="176"/>
      <c r="BQ633" s="176"/>
      <c r="BR633" s="176"/>
      <c r="BS633" s="176"/>
      <c r="BT633" s="176"/>
    </row>
    <row r="634">
      <c r="A634" s="176"/>
      <c r="B634" s="176"/>
      <c r="C634" s="176"/>
      <c r="D634" s="176"/>
      <c r="E634" s="176"/>
      <c r="F634" s="176"/>
      <c r="G634" s="176"/>
      <c r="H634" s="176"/>
      <c r="I634" s="176"/>
      <c r="J634" s="176"/>
      <c r="K634" s="176"/>
      <c r="L634" s="176"/>
      <c r="N634" s="176"/>
      <c r="O634" s="176"/>
      <c r="P634" s="176"/>
      <c r="Q634" s="435"/>
      <c r="R634" s="176"/>
      <c r="S634" s="176"/>
      <c r="T634" s="176"/>
      <c r="U634" s="176"/>
      <c r="V634" s="176"/>
      <c r="W634" s="176"/>
      <c r="X634" s="176"/>
      <c r="Y634" s="176"/>
      <c r="Z634" s="176"/>
      <c r="AA634" s="176"/>
      <c r="AB634" s="176"/>
      <c r="AC634" s="176"/>
      <c r="AD634" s="176"/>
      <c r="AE634" s="176"/>
      <c r="AF634" s="176"/>
      <c r="AG634" s="176"/>
      <c r="AH634" s="176"/>
      <c r="AI634" s="176"/>
      <c r="AJ634" s="176"/>
      <c r="AK634" s="176"/>
      <c r="AL634" s="176"/>
      <c r="AM634" s="176"/>
      <c r="AN634" s="176"/>
      <c r="AO634" s="176"/>
      <c r="AP634" s="176"/>
      <c r="AQ634" s="176"/>
      <c r="AR634" s="176"/>
      <c r="AS634" s="176"/>
      <c r="AT634" s="176"/>
      <c r="AU634" s="176"/>
      <c r="AV634" s="176"/>
      <c r="AW634" s="176"/>
      <c r="AX634" s="176"/>
      <c r="AY634" s="176"/>
      <c r="AZ634" s="176"/>
      <c r="BA634" s="176"/>
      <c r="BB634" s="176"/>
      <c r="BC634" s="176"/>
      <c r="BD634" s="176"/>
      <c r="BE634" s="176"/>
      <c r="BF634" s="176"/>
      <c r="BG634" s="176"/>
      <c r="BH634" s="176"/>
      <c r="BI634" s="176"/>
      <c r="BJ634" s="176"/>
      <c r="BK634" s="176"/>
      <c r="BL634" s="176"/>
      <c r="BM634" s="176"/>
      <c r="BN634" s="176"/>
      <c r="BO634" s="176"/>
      <c r="BP634" s="176"/>
      <c r="BQ634" s="176"/>
      <c r="BR634" s="176"/>
      <c r="BS634" s="176"/>
      <c r="BT634" s="176"/>
    </row>
    <row r="635">
      <c r="A635" s="176"/>
      <c r="B635" s="176"/>
      <c r="C635" s="176"/>
      <c r="D635" s="176"/>
      <c r="E635" s="176"/>
      <c r="F635" s="176"/>
      <c r="G635" s="176"/>
      <c r="H635" s="176"/>
      <c r="I635" s="176"/>
      <c r="J635" s="176"/>
      <c r="K635" s="176"/>
      <c r="L635" s="176"/>
      <c r="N635" s="176"/>
      <c r="O635" s="176"/>
      <c r="P635" s="176"/>
      <c r="Q635" s="435"/>
      <c r="R635" s="176"/>
      <c r="S635" s="176"/>
      <c r="T635" s="176"/>
      <c r="U635" s="176"/>
      <c r="V635" s="176"/>
      <c r="W635" s="176"/>
      <c r="X635" s="176"/>
      <c r="Y635" s="176"/>
      <c r="Z635" s="176"/>
      <c r="AA635" s="176"/>
      <c r="AB635" s="176"/>
      <c r="AC635" s="176"/>
      <c r="AD635" s="176"/>
      <c r="AE635" s="176"/>
      <c r="AF635" s="176"/>
      <c r="AG635" s="176"/>
      <c r="AH635" s="176"/>
      <c r="AI635" s="176"/>
      <c r="AJ635" s="176"/>
      <c r="AK635" s="176"/>
      <c r="AL635" s="176"/>
      <c r="AM635" s="176"/>
      <c r="AN635" s="176"/>
      <c r="AO635" s="176"/>
      <c r="AP635" s="176"/>
      <c r="AQ635" s="176"/>
      <c r="AR635" s="176"/>
      <c r="AS635" s="176"/>
      <c r="AT635" s="176"/>
      <c r="AU635" s="176"/>
      <c r="AV635" s="176"/>
      <c r="AW635" s="176"/>
      <c r="AX635" s="176"/>
      <c r="AY635" s="176"/>
      <c r="AZ635" s="176"/>
      <c r="BA635" s="176"/>
      <c r="BB635" s="176"/>
      <c r="BC635" s="176"/>
      <c r="BD635" s="176"/>
      <c r="BE635" s="176"/>
      <c r="BF635" s="176"/>
      <c r="BG635" s="176"/>
      <c r="BH635" s="176"/>
      <c r="BI635" s="176"/>
      <c r="BJ635" s="176"/>
      <c r="BK635" s="176"/>
      <c r="BL635" s="176"/>
      <c r="BM635" s="176"/>
      <c r="BN635" s="176"/>
      <c r="BO635" s="176"/>
      <c r="BP635" s="176"/>
      <c r="BQ635" s="176"/>
      <c r="BR635" s="176"/>
      <c r="BS635" s="176"/>
      <c r="BT635" s="176"/>
    </row>
    <row r="636">
      <c r="A636" s="176"/>
      <c r="B636" s="176"/>
      <c r="C636" s="176"/>
      <c r="D636" s="176"/>
      <c r="E636" s="176"/>
      <c r="F636" s="176"/>
      <c r="G636" s="176"/>
      <c r="H636" s="176"/>
      <c r="I636" s="176"/>
      <c r="J636" s="176"/>
      <c r="K636" s="176"/>
      <c r="L636" s="176"/>
      <c r="N636" s="176"/>
      <c r="O636" s="176"/>
      <c r="P636" s="176"/>
      <c r="Q636" s="435"/>
      <c r="R636" s="176"/>
      <c r="S636" s="176"/>
      <c r="T636" s="176"/>
      <c r="U636" s="176"/>
      <c r="V636" s="176"/>
      <c r="W636" s="176"/>
      <c r="X636" s="176"/>
      <c r="Y636" s="176"/>
      <c r="Z636" s="176"/>
      <c r="AA636" s="176"/>
      <c r="AB636" s="176"/>
      <c r="AC636" s="176"/>
      <c r="AD636" s="176"/>
      <c r="AE636" s="176"/>
      <c r="AF636" s="176"/>
      <c r="AG636" s="176"/>
      <c r="AH636" s="176"/>
      <c r="AI636" s="176"/>
      <c r="AJ636" s="176"/>
      <c r="AK636" s="176"/>
      <c r="AL636" s="176"/>
      <c r="AM636" s="176"/>
      <c r="AN636" s="176"/>
      <c r="AO636" s="176"/>
      <c r="AP636" s="176"/>
      <c r="AQ636" s="176"/>
      <c r="AR636" s="176"/>
      <c r="AS636" s="176"/>
      <c r="AT636" s="176"/>
      <c r="AU636" s="176"/>
      <c r="AV636" s="176"/>
      <c r="AW636" s="176"/>
      <c r="AX636" s="176"/>
      <c r="AY636" s="176"/>
      <c r="AZ636" s="176"/>
      <c r="BA636" s="176"/>
      <c r="BB636" s="176"/>
      <c r="BC636" s="176"/>
      <c r="BD636" s="176"/>
      <c r="BE636" s="176"/>
      <c r="BF636" s="176"/>
      <c r="BG636" s="176"/>
      <c r="BH636" s="176"/>
      <c r="BI636" s="176"/>
      <c r="BJ636" s="176"/>
      <c r="BK636" s="176"/>
      <c r="BL636" s="176"/>
      <c r="BM636" s="176"/>
      <c r="BN636" s="176"/>
      <c r="BO636" s="176"/>
      <c r="BP636" s="176"/>
      <c r="BQ636" s="176"/>
      <c r="BR636" s="176"/>
      <c r="BS636" s="176"/>
      <c r="BT636" s="176"/>
    </row>
    <row r="637">
      <c r="A637" s="176"/>
      <c r="B637" s="176"/>
      <c r="C637" s="176"/>
      <c r="D637" s="176"/>
      <c r="E637" s="176"/>
      <c r="F637" s="176"/>
      <c r="G637" s="176"/>
      <c r="H637" s="176"/>
      <c r="I637" s="176"/>
      <c r="J637" s="176"/>
      <c r="K637" s="176"/>
      <c r="L637" s="176"/>
      <c r="N637" s="176"/>
      <c r="O637" s="176"/>
      <c r="P637" s="176"/>
      <c r="Q637" s="435"/>
      <c r="R637" s="176"/>
      <c r="S637" s="176"/>
      <c r="T637" s="176"/>
      <c r="U637" s="176"/>
      <c r="V637" s="176"/>
      <c r="W637" s="176"/>
      <c r="X637" s="176"/>
      <c r="Y637" s="176"/>
      <c r="Z637" s="176"/>
      <c r="AA637" s="176"/>
      <c r="AB637" s="176"/>
      <c r="AC637" s="176"/>
      <c r="AD637" s="176"/>
      <c r="AE637" s="176"/>
      <c r="AF637" s="176"/>
      <c r="AG637" s="176"/>
      <c r="AH637" s="176"/>
      <c r="AI637" s="176"/>
      <c r="AJ637" s="176"/>
      <c r="AK637" s="176"/>
      <c r="AL637" s="176"/>
      <c r="AM637" s="176"/>
      <c r="AN637" s="176"/>
      <c r="AO637" s="176"/>
      <c r="AP637" s="176"/>
      <c r="AQ637" s="176"/>
      <c r="AR637" s="176"/>
      <c r="AS637" s="176"/>
      <c r="AT637" s="176"/>
      <c r="AU637" s="176"/>
      <c r="AV637" s="176"/>
      <c r="AW637" s="176"/>
      <c r="AX637" s="176"/>
      <c r="AY637" s="176"/>
      <c r="AZ637" s="176"/>
      <c r="BA637" s="176"/>
      <c r="BB637" s="176"/>
      <c r="BC637" s="176"/>
      <c r="BD637" s="176"/>
      <c r="BE637" s="176"/>
      <c r="BF637" s="176"/>
      <c r="BG637" s="176"/>
      <c r="BH637" s="176"/>
      <c r="BI637" s="176"/>
      <c r="BJ637" s="176"/>
      <c r="BK637" s="176"/>
      <c r="BL637" s="176"/>
      <c r="BM637" s="176"/>
      <c r="BN637" s="176"/>
      <c r="BO637" s="176"/>
      <c r="BP637" s="176"/>
      <c r="BQ637" s="176"/>
      <c r="BR637" s="176"/>
      <c r="BS637" s="176"/>
      <c r="BT637" s="176"/>
    </row>
    <row r="638">
      <c r="A638" s="176"/>
      <c r="B638" s="176"/>
      <c r="C638" s="176"/>
      <c r="D638" s="176"/>
      <c r="E638" s="176"/>
      <c r="F638" s="176"/>
      <c r="G638" s="176"/>
      <c r="H638" s="176"/>
      <c r="I638" s="176"/>
      <c r="J638" s="176"/>
      <c r="K638" s="176"/>
      <c r="L638" s="176"/>
      <c r="N638" s="176"/>
      <c r="O638" s="176"/>
      <c r="P638" s="176"/>
      <c r="Q638" s="435"/>
      <c r="R638" s="176"/>
      <c r="S638" s="176"/>
      <c r="T638" s="176"/>
      <c r="U638" s="176"/>
      <c r="V638" s="176"/>
      <c r="W638" s="176"/>
      <c r="X638" s="176"/>
      <c r="Y638" s="176"/>
      <c r="Z638" s="176"/>
      <c r="AA638" s="176"/>
      <c r="AB638" s="176"/>
      <c r="AC638" s="176"/>
      <c r="AD638" s="176"/>
      <c r="AE638" s="176"/>
      <c r="AF638" s="176"/>
      <c r="AG638" s="176"/>
      <c r="AH638" s="176"/>
      <c r="AI638" s="176"/>
      <c r="AJ638" s="176"/>
      <c r="AK638" s="176"/>
      <c r="AL638" s="176"/>
      <c r="AM638" s="176"/>
      <c r="AN638" s="176"/>
      <c r="AO638" s="176"/>
      <c r="AP638" s="176"/>
      <c r="AQ638" s="176"/>
      <c r="AR638" s="176"/>
      <c r="AS638" s="176"/>
      <c r="AT638" s="176"/>
      <c r="AU638" s="176"/>
      <c r="AV638" s="176"/>
      <c r="AW638" s="176"/>
      <c r="AX638" s="176"/>
      <c r="AY638" s="176"/>
      <c r="AZ638" s="176"/>
      <c r="BA638" s="176"/>
      <c r="BB638" s="176"/>
      <c r="BC638" s="176"/>
      <c r="BD638" s="176"/>
      <c r="BE638" s="176"/>
      <c r="BF638" s="176"/>
      <c r="BG638" s="176"/>
      <c r="BH638" s="176"/>
      <c r="BI638" s="176"/>
      <c r="BJ638" s="176"/>
      <c r="BK638" s="176"/>
      <c r="BL638" s="176"/>
      <c r="BM638" s="176"/>
      <c r="BN638" s="176"/>
      <c r="BO638" s="176"/>
      <c r="BP638" s="176"/>
      <c r="BQ638" s="176"/>
      <c r="BR638" s="176"/>
      <c r="BS638" s="176"/>
      <c r="BT638" s="176"/>
    </row>
    <row r="639">
      <c r="A639" s="176"/>
      <c r="B639" s="176"/>
      <c r="C639" s="176"/>
      <c r="D639" s="176"/>
      <c r="E639" s="176"/>
      <c r="F639" s="176"/>
      <c r="G639" s="176"/>
      <c r="H639" s="176"/>
      <c r="I639" s="176"/>
      <c r="J639" s="176"/>
      <c r="K639" s="176"/>
      <c r="L639" s="176"/>
      <c r="N639" s="176"/>
      <c r="O639" s="176"/>
      <c r="P639" s="176"/>
      <c r="Q639" s="435"/>
      <c r="R639" s="176"/>
      <c r="S639" s="176"/>
      <c r="T639" s="176"/>
      <c r="U639" s="176"/>
      <c r="V639" s="176"/>
      <c r="W639" s="176"/>
      <c r="X639" s="176"/>
      <c r="Y639" s="176"/>
      <c r="Z639" s="176"/>
      <c r="AA639" s="176"/>
      <c r="AB639" s="176"/>
      <c r="AC639" s="176"/>
      <c r="AD639" s="176"/>
      <c r="AE639" s="176"/>
      <c r="AF639" s="176"/>
      <c r="AG639" s="176"/>
      <c r="AH639" s="176"/>
      <c r="AI639" s="176"/>
      <c r="AJ639" s="176"/>
      <c r="AK639" s="176"/>
      <c r="AL639" s="176"/>
      <c r="AM639" s="176"/>
      <c r="AN639" s="176"/>
      <c r="AO639" s="176"/>
      <c r="AP639" s="176"/>
      <c r="AQ639" s="176"/>
      <c r="AR639" s="176"/>
      <c r="AS639" s="176"/>
      <c r="AT639" s="176"/>
      <c r="AU639" s="176"/>
      <c r="AV639" s="176"/>
      <c r="AW639" s="176"/>
      <c r="AX639" s="176"/>
      <c r="AY639" s="176"/>
      <c r="AZ639" s="176"/>
      <c r="BA639" s="176"/>
      <c r="BB639" s="176"/>
      <c r="BC639" s="176"/>
      <c r="BD639" s="176"/>
      <c r="BE639" s="176"/>
      <c r="BF639" s="176"/>
      <c r="BG639" s="176"/>
      <c r="BH639" s="176"/>
      <c r="BI639" s="176"/>
      <c r="BJ639" s="176"/>
      <c r="BK639" s="176"/>
      <c r="BL639" s="176"/>
      <c r="BM639" s="176"/>
      <c r="BN639" s="176"/>
      <c r="BO639" s="176"/>
      <c r="BP639" s="176"/>
      <c r="BQ639" s="176"/>
      <c r="BR639" s="176"/>
      <c r="BS639" s="176"/>
      <c r="BT639" s="176"/>
    </row>
    <row r="640">
      <c r="A640" s="176"/>
      <c r="B640" s="176"/>
      <c r="C640" s="176"/>
      <c r="D640" s="176"/>
      <c r="E640" s="176"/>
      <c r="F640" s="176"/>
      <c r="G640" s="176"/>
      <c r="H640" s="176"/>
      <c r="I640" s="176"/>
      <c r="J640" s="176"/>
      <c r="K640" s="176"/>
      <c r="L640" s="176"/>
      <c r="N640" s="176"/>
      <c r="O640" s="176"/>
      <c r="P640" s="176"/>
      <c r="Q640" s="435"/>
      <c r="R640" s="176"/>
      <c r="S640" s="176"/>
      <c r="T640" s="176"/>
      <c r="U640" s="176"/>
      <c r="V640" s="176"/>
      <c r="W640" s="176"/>
      <c r="X640" s="176"/>
      <c r="Y640" s="176"/>
      <c r="Z640" s="176"/>
      <c r="AA640" s="176"/>
      <c r="AB640" s="176"/>
      <c r="AC640" s="176"/>
      <c r="AD640" s="176"/>
      <c r="AE640" s="176"/>
      <c r="AF640" s="176"/>
      <c r="AG640" s="176"/>
      <c r="AH640" s="176"/>
      <c r="AI640" s="176"/>
      <c r="AJ640" s="176"/>
      <c r="AK640" s="176"/>
      <c r="AL640" s="176"/>
      <c r="AM640" s="176"/>
      <c r="AN640" s="176"/>
      <c r="AO640" s="176"/>
      <c r="AP640" s="176"/>
      <c r="AQ640" s="176"/>
      <c r="AR640" s="176"/>
      <c r="AS640" s="176"/>
      <c r="AT640" s="176"/>
      <c r="AU640" s="176"/>
      <c r="AV640" s="176"/>
      <c r="AW640" s="176"/>
      <c r="AX640" s="176"/>
      <c r="AY640" s="176"/>
      <c r="AZ640" s="176"/>
      <c r="BA640" s="176"/>
      <c r="BB640" s="176"/>
      <c r="BC640" s="176"/>
      <c r="BD640" s="176"/>
      <c r="BE640" s="176"/>
      <c r="BF640" s="176"/>
      <c r="BG640" s="176"/>
      <c r="BH640" s="176"/>
      <c r="BI640" s="176"/>
      <c r="BJ640" s="176"/>
      <c r="BK640" s="176"/>
      <c r="BL640" s="176"/>
      <c r="BM640" s="176"/>
      <c r="BN640" s="176"/>
      <c r="BO640" s="176"/>
      <c r="BP640" s="176"/>
      <c r="BQ640" s="176"/>
      <c r="BR640" s="176"/>
      <c r="BS640" s="176"/>
      <c r="BT640" s="176"/>
    </row>
    <row r="641">
      <c r="A641" s="176"/>
      <c r="B641" s="176"/>
      <c r="C641" s="176"/>
      <c r="D641" s="176"/>
      <c r="E641" s="176"/>
      <c r="F641" s="176"/>
      <c r="G641" s="176"/>
      <c r="H641" s="176"/>
      <c r="I641" s="176"/>
      <c r="J641" s="176"/>
      <c r="K641" s="176"/>
      <c r="L641" s="176"/>
      <c r="N641" s="176"/>
      <c r="O641" s="176"/>
      <c r="P641" s="176"/>
      <c r="Q641" s="435"/>
      <c r="R641" s="176"/>
      <c r="S641" s="176"/>
      <c r="T641" s="176"/>
      <c r="U641" s="176"/>
      <c r="V641" s="176"/>
      <c r="W641" s="176"/>
      <c r="X641" s="176"/>
      <c r="Y641" s="176"/>
      <c r="Z641" s="176"/>
      <c r="AA641" s="176"/>
      <c r="AB641" s="176"/>
      <c r="AC641" s="176"/>
      <c r="AD641" s="176"/>
      <c r="AE641" s="176"/>
      <c r="AF641" s="176"/>
      <c r="AG641" s="176"/>
      <c r="AH641" s="176"/>
      <c r="AI641" s="176"/>
      <c r="AJ641" s="176"/>
      <c r="AK641" s="176"/>
      <c r="AL641" s="176"/>
      <c r="AM641" s="176"/>
      <c r="AN641" s="176"/>
      <c r="AO641" s="176"/>
      <c r="AP641" s="176"/>
      <c r="AQ641" s="176"/>
      <c r="AR641" s="176"/>
      <c r="AS641" s="176"/>
      <c r="AT641" s="176"/>
      <c r="AU641" s="176"/>
      <c r="AV641" s="176"/>
      <c r="AW641" s="176"/>
      <c r="AX641" s="176"/>
      <c r="AY641" s="176"/>
      <c r="AZ641" s="176"/>
      <c r="BA641" s="176"/>
      <c r="BB641" s="176"/>
      <c r="BC641" s="176"/>
      <c r="BD641" s="176"/>
      <c r="BE641" s="176"/>
      <c r="BF641" s="176"/>
      <c r="BG641" s="176"/>
      <c r="BH641" s="176"/>
      <c r="BI641" s="176"/>
      <c r="BJ641" s="176"/>
      <c r="BK641" s="176"/>
      <c r="BL641" s="176"/>
      <c r="BM641" s="176"/>
      <c r="BN641" s="176"/>
      <c r="BO641" s="176"/>
      <c r="BP641" s="176"/>
      <c r="BQ641" s="176"/>
      <c r="BR641" s="176"/>
      <c r="BS641" s="176"/>
      <c r="BT641" s="176"/>
    </row>
    <row r="642">
      <c r="A642" s="176"/>
      <c r="B642" s="176"/>
      <c r="C642" s="176"/>
      <c r="D642" s="176"/>
      <c r="E642" s="176"/>
      <c r="F642" s="176"/>
      <c r="G642" s="176"/>
      <c r="H642" s="176"/>
      <c r="I642" s="176"/>
      <c r="J642" s="176"/>
      <c r="K642" s="176"/>
      <c r="L642" s="176"/>
      <c r="N642" s="176"/>
      <c r="O642" s="176"/>
      <c r="P642" s="176"/>
      <c r="Q642" s="435"/>
      <c r="R642" s="176"/>
      <c r="S642" s="176"/>
      <c r="T642" s="176"/>
      <c r="U642" s="176"/>
      <c r="V642" s="176"/>
      <c r="W642" s="176"/>
      <c r="X642" s="176"/>
      <c r="Y642" s="176"/>
      <c r="Z642" s="176"/>
      <c r="AA642" s="176"/>
      <c r="AB642" s="176"/>
      <c r="AC642" s="176"/>
      <c r="AD642" s="176"/>
      <c r="AE642" s="176"/>
      <c r="AF642" s="176"/>
      <c r="AG642" s="176"/>
      <c r="AH642" s="176"/>
      <c r="AI642" s="176"/>
      <c r="AJ642" s="176"/>
      <c r="AK642" s="176"/>
      <c r="AL642" s="176"/>
      <c r="AM642" s="176"/>
      <c r="AN642" s="176"/>
      <c r="AO642" s="176"/>
      <c r="AP642" s="176"/>
      <c r="AQ642" s="176"/>
      <c r="AR642" s="176"/>
      <c r="AS642" s="176"/>
      <c r="AT642" s="176"/>
      <c r="AU642" s="176"/>
      <c r="AV642" s="176"/>
      <c r="AW642" s="176"/>
      <c r="AX642" s="176"/>
      <c r="AY642" s="176"/>
      <c r="AZ642" s="176"/>
      <c r="BA642" s="176"/>
      <c r="BB642" s="176"/>
      <c r="BC642" s="176"/>
      <c r="BD642" s="176"/>
      <c r="BE642" s="176"/>
      <c r="BF642" s="176"/>
      <c r="BG642" s="176"/>
      <c r="BH642" s="176"/>
      <c r="BI642" s="176"/>
      <c r="BJ642" s="176"/>
      <c r="BK642" s="176"/>
      <c r="BL642" s="176"/>
      <c r="BM642" s="176"/>
      <c r="BN642" s="176"/>
      <c r="BO642" s="176"/>
      <c r="BP642" s="176"/>
      <c r="BQ642" s="176"/>
      <c r="BR642" s="176"/>
      <c r="BS642" s="176"/>
      <c r="BT642" s="176"/>
    </row>
    <row r="643">
      <c r="A643" s="176"/>
      <c r="B643" s="176"/>
      <c r="C643" s="176"/>
      <c r="D643" s="176"/>
      <c r="E643" s="176"/>
      <c r="F643" s="176"/>
      <c r="G643" s="176"/>
      <c r="H643" s="176"/>
      <c r="I643" s="176"/>
      <c r="J643" s="176"/>
      <c r="K643" s="176"/>
      <c r="L643" s="176"/>
      <c r="N643" s="176"/>
      <c r="O643" s="176"/>
      <c r="P643" s="176"/>
      <c r="Q643" s="435"/>
      <c r="R643" s="176"/>
      <c r="S643" s="176"/>
      <c r="T643" s="176"/>
      <c r="U643" s="176"/>
      <c r="V643" s="176"/>
      <c r="W643" s="176"/>
      <c r="X643" s="176"/>
      <c r="Y643" s="176"/>
      <c r="Z643" s="176"/>
      <c r="AA643" s="176"/>
      <c r="AB643" s="176"/>
      <c r="AC643" s="176"/>
      <c r="AD643" s="176"/>
      <c r="AE643" s="176"/>
      <c r="AF643" s="176"/>
      <c r="AG643" s="176"/>
      <c r="AH643" s="176"/>
      <c r="AI643" s="176"/>
      <c r="AJ643" s="176"/>
      <c r="AK643" s="176"/>
      <c r="AL643" s="176"/>
      <c r="AM643" s="176"/>
      <c r="AN643" s="176"/>
      <c r="AO643" s="176"/>
      <c r="AP643" s="176"/>
      <c r="AQ643" s="176"/>
      <c r="AR643" s="176"/>
      <c r="AS643" s="176"/>
      <c r="AT643" s="176"/>
      <c r="AU643" s="176"/>
      <c r="AV643" s="176"/>
      <c r="AW643" s="176"/>
      <c r="AX643" s="176"/>
      <c r="AY643" s="176"/>
      <c r="AZ643" s="176"/>
      <c r="BA643" s="176"/>
      <c r="BB643" s="176"/>
      <c r="BC643" s="176"/>
      <c r="BD643" s="176"/>
      <c r="BE643" s="176"/>
      <c r="BF643" s="176"/>
      <c r="BG643" s="176"/>
      <c r="BH643" s="176"/>
      <c r="BI643" s="176"/>
      <c r="BJ643" s="176"/>
      <c r="BK643" s="176"/>
      <c r="BL643" s="176"/>
      <c r="BM643" s="176"/>
      <c r="BN643" s="176"/>
      <c r="BO643" s="176"/>
      <c r="BP643" s="176"/>
      <c r="BQ643" s="176"/>
      <c r="BR643" s="176"/>
      <c r="BS643" s="176"/>
      <c r="BT643" s="176"/>
    </row>
    <row r="644">
      <c r="A644" s="176"/>
      <c r="B644" s="176"/>
      <c r="C644" s="176"/>
      <c r="D644" s="176"/>
      <c r="E644" s="176"/>
      <c r="F644" s="176"/>
      <c r="G644" s="176"/>
      <c r="H644" s="176"/>
      <c r="I644" s="176"/>
      <c r="J644" s="176"/>
      <c r="K644" s="176"/>
      <c r="L644" s="176"/>
      <c r="N644" s="176"/>
      <c r="O644" s="176"/>
      <c r="P644" s="176"/>
      <c r="Q644" s="435"/>
      <c r="R644" s="176"/>
      <c r="S644" s="176"/>
      <c r="T644" s="176"/>
      <c r="U644" s="176"/>
      <c r="V644" s="176"/>
      <c r="W644" s="176"/>
      <c r="X644" s="176"/>
      <c r="Y644" s="176"/>
      <c r="Z644" s="176"/>
      <c r="AA644" s="176"/>
      <c r="AB644" s="176"/>
      <c r="AC644" s="176"/>
      <c r="AD644" s="176"/>
      <c r="AE644" s="176"/>
      <c r="AF644" s="176"/>
      <c r="AG644" s="176"/>
      <c r="AH644" s="176"/>
      <c r="AI644" s="176"/>
      <c r="AJ644" s="176"/>
      <c r="AK644" s="176"/>
      <c r="AL644" s="176"/>
      <c r="AM644" s="176"/>
      <c r="AN644" s="176"/>
      <c r="AO644" s="176"/>
      <c r="AP644" s="176"/>
      <c r="AQ644" s="176"/>
      <c r="AR644" s="176"/>
      <c r="AS644" s="176"/>
      <c r="AT644" s="176"/>
      <c r="AU644" s="176"/>
      <c r="AV644" s="176"/>
      <c r="AW644" s="176"/>
      <c r="AX644" s="176"/>
      <c r="AY644" s="176"/>
      <c r="AZ644" s="176"/>
      <c r="BA644" s="176"/>
      <c r="BB644" s="176"/>
      <c r="BC644" s="176"/>
      <c r="BD644" s="176"/>
      <c r="BE644" s="176"/>
      <c r="BF644" s="176"/>
      <c r="BG644" s="176"/>
      <c r="BH644" s="176"/>
      <c r="BI644" s="176"/>
      <c r="BJ644" s="176"/>
      <c r="BK644" s="176"/>
      <c r="BL644" s="176"/>
      <c r="BM644" s="176"/>
      <c r="BN644" s="176"/>
      <c r="BO644" s="176"/>
      <c r="BP644" s="176"/>
      <c r="BQ644" s="176"/>
      <c r="BR644" s="176"/>
      <c r="BS644" s="176"/>
      <c r="BT644" s="176"/>
    </row>
    <row r="645">
      <c r="A645" s="176"/>
      <c r="B645" s="176"/>
      <c r="C645" s="176"/>
      <c r="D645" s="176"/>
      <c r="E645" s="176"/>
      <c r="F645" s="176"/>
      <c r="G645" s="176"/>
      <c r="H645" s="176"/>
      <c r="I645" s="176"/>
      <c r="J645" s="176"/>
      <c r="K645" s="176"/>
      <c r="L645" s="176"/>
      <c r="N645" s="176"/>
      <c r="O645" s="176"/>
      <c r="P645" s="176"/>
      <c r="Q645" s="435"/>
      <c r="R645" s="176"/>
      <c r="S645" s="176"/>
      <c r="T645" s="176"/>
      <c r="U645" s="176"/>
      <c r="V645" s="176"/>
      <c r="W645" s="176"/>
      <c r="X645" s="176"/>
      <c r="Y645" s="176"/>
      <c r="Z645" s="176"/>
      <c r="AA645" s="176"/>
      <c r="AB645" s="176"/>
      <c r="AC645" s="176"/>
      <c r="AD645" s="176"/>
      <c r="AE645" s="176"/>
      <c r="AF645" s="176"/>
      <c r="AG645" s="176"/>
      <c r="AH645" s="176"/>
      <c r="AI645" s="176"/>
      <c r="AJ645" s="176"/>
      <c r="AK645" s="176"/>
      <c r="AL645" s="176"/>
      <c r="AM645" s="176"/>
      <c r="AN645" s="176"/>
      <c r="AO645" s="176"/>
      <c r="AP645" s="176"/>
      <c r="AQ645" s="176"/>
      <c r="AR645" s="176"/>
      <c r="AS645" s="176"/>
      <c r="AT645" s="176"/>
      <c r="AU645" s="176"/>
      <c r="AV645" s="176"/>
      <c r="AW645" s="176"/>
      <c r="AX645" s="176"/>
      <c r="AY645" s="176"/>
      <c r="AZ645" s="176"/>
      <c r="BA645" s="176"/>
      <c r="BB645" s="176"/>
      <c r="BC645" s="176"/>
      <c r="BD645" s="176"/>
      <c r="BE645" s="176"/>
      <c r="BF645" s="176"/>
      <c r="BG645" s="176"/>
      <c r="BH645" s="176"/>
      <c r="BI645" s="176"/>
      <c r="BJ645" s="176"/>
      <c r="BK645" s="176"/>
      <c r="BL645" s="176"/>
      <c r="BM645" s="176"/>
      <c r="BN645" s="176"/>
      <c r="BO645" s="176"/>
      <c r="BP645" s="176"/>
      <c r="BQ645" s="176"/>
      <c r="BR645" s="176"/>
      <c r="BS645" s="176"/>
      <c r="BT645" s="176"/>
    </row>
    <row r="646">
      <c r="A646" s="176"/>
      <c r="B646" s="176"/>
      <c r="C646" s="176"/>
      <c r="D646" s="176"/>
      <c r="E646" s="176"/>
      <c r="F646" s="176"/>
      <c r="G646" s="176"/>
      <c r="H646" s="176"/>
      <c r="I646" s="176"/>
      <c r="J646" s="176"/>
      <c r="K646" s="176"/>
      <c r="L646" s="176"/>
      <c r="N646" s="176"/>
      <c r="O646" s="176"/>
      <c r="P646" s="176"/>
      <c r="Q646" s="435"/>
      <c r="R646" s="176"/>
      <c r="S646" s="176"/>
      <c r="T646" s="176"/>
      <c r="U646" s="176"/>
      <c r="V646" s="176"/>
      <c r="W646" s="176"/>
      <c r="X646" s="176"/>
      <c r="Y646" s="176"/>
      <c r="Z646" s="176"/>
      <c r="AA646" s="176"/>
      <c r="AB646" s="176"/>
      <c r="AC646" s="176"/>
      <c r="AD646" s="176"/>
      <c r="AE646" s="176"/>
      <c r="AF646" s="176"/>
      <c r="AG646" s="176"/>
      <c r="AH646" s="176"/>
      <c r="AI646" s="176"/>
      <c r="AJ646" s="176"/>
      <c r="AK646" s="176"/>
      <c r="AL646" s="176"/>
      <c r="AM646" s="176"/>
      <c r="AN646" s="176"/>
      <c r="AO646" s="176"/>
      <c r="AP646" s="176"/>
      <c r="AQ646" s="176"/>
      <c r="AR646" s="176"/>
      <c r="AS646" s="176"/>
      <c r="AT646" s="176"/>
      <c r="AU646" s="176"/>
      <c r="AV646" s="176"/>
      <c r="AW646" s="176"/>
      <c r="AX646" s="176"/>
      <c r="AY646" s="176"/>
      <c r="AZ646" s="176"/>
      <c r="BA646" s="176"/>
      <c r="BB646" s="176"/>
      <c r="BC646" s="176"/>
      <c r="BD646" s="176"/>
      <c r="BE646" s="176"/>
      <c r="BF646" s="176"/>
      <c r="BG646" s="176"/>
      <c r="BH646" s="176"/>
      <c r="BI646" s="176"/>
      <c r="BJ646" s="176"/>
      <c r="BK646" s="176"/>
      <c r="BL646" s="176"/>
      <c r="BM646" s="176"/>
      <c r="BN646" s="176"/>
      <c r="BO646" s="176"/>
      <c r="BP646" s="176"/>
      <c r="BQ646" s="176"/>
      <c r="BR646" s="176"/>
      <c r="BS646" s="176"/>
      <c r="BT646" s="176"/>
    </row>
    <row r="647">
      <c r="A647" s="176"/>
      <c r="B647" s="176"/>
      <c r="C647" s="176"/>
      <c r="D647" s="176"/>
      <c r="E647" s="176"/>
      <c r="F647" s="176"/>
      <c r="G647" s="176"/>
      <c r="H647" s="176"/>
      <c r="I647" s="176"/>
      <c r="J647" s="176"/>
      <c r="K647" s="176"/>
      <c r="L647" s="176"/>
      <c r="N647" s="176"/>
      <c r="O647" s="176"/>
      <c r="P647" s="176"/>
      <c r="Q647" s="435"/>
      <c r="R647" s="176"/>
      <c r="S647" s="176"/>
      <c r="T647" s="176"/>
      <c r="U647" s="176"/>
      <c r="V647" s="176"/>
      <c r="W647" s="176"/>
      <c r="X647" s="176"/>
      <c r="Y647" s="176"/>
      <c r="Z647" s="176"/>
      <c r="AA647" s="176"/>
      <c r="AB647" s="176"/>
      <c r="AC647" s="176"/>
      <c r="AD647" s="176"/>
      <c r="AE647" s="176"/>
      <c r="AF647" s="176"/>
      <c r="AG647" s="176"/>
      <c r="AH647" s="176"/>
      <c r="AI647" s="176"/>
      <c r="AJ647" s="176"/>
      <c r="AK647" s="176"/>
      <c r="AL647" s="176"/>
      <c r="AM647" s="176"/>
      <c r="AN647" s="176"/>
      <c r="AO647" s="176"/>
      <c r="AP647" s="176"/>
      <c r="AQ647" s="176"/>
      <c r="AR647" s="176"/>
      <c r="AS647" s="176"/>
      <c r="AT647" s="176"/>
      <c r="AU647" s="176"/>
      <c r="AV647" s="176"/>
      <c r="AW647" s="176"/>
      <c r="AX647" s="176"/>
      <c r="AY647" s="176"/>
      <c r="AZ647" s="176"/>
      <c r="BA647" s="176"/>
      <c r="BB647" s="176"/>
      <c r="BC647" s="176"/>
      <c r="BD647" s="176"/>
      <c r="BE647" s="176"/>
      <c r="BF647" s="176"/>
      <c r="BG647" s="176"/>
      <c r="BH647" s="176"/>
      <c r="BI647" s="176"/>
      <c r="BJ647" s="176"/>
      <c r="BK647" s="176"/>
      <c r="BL647" s="176"/>
      <c r="BM647" s="176"/>
      <c r="BN647" s="176"/>
      <c r="BO647" s="176"/>
      <c r="BP647" s="176"/>
      <c r="BQ647" s="176"/>
      <c r="BR647" s="176"/>
      <c r="BS647" s="176"/>
      <c r="BT647" s="176"/>
    </row>
    <row r="648">
      <c r="A648" s="176"/>
      <c r="B648" s="176"/>
      <c r="C648" s="176"/>
      <c r="D648" s="176"/>
      <c r="E648" s="176"/>
      <c r="F648" s="176"/>
      <c r="G648" s="176"/>
      <c r="H648" s="176"/>
      <c r="I648" s="176"/>
      <c r="J648" s="176"/>
      <c r="K648" s="176"/>
      <c r="L648" s="176"/>
      <c r="N648" s="176"/>
      <c r="O648" s="176"/>
      <c r="P648" s="176"/>
      <c r="Q648" s="435"/>
      <c r="R648" s="176"/>
      <c r="S648" s="176"/>
      <c r="T648" s="176"/>
      <c r="U648" s="176"/>
      <c r="V648" s="176"/>
      <c r="W648" s="176"/>
      <c r="X648" s="176"/>
      <c r="Y648" s="176"/>
      <c r="Z648" s="176"/>
      <c r="AA648" s="176"/>
      <c r="AB648" s="176"/>
      <c r="AC648" s="176"/>
      <c r="AD648" s="176"/>
      <c r="AE648" s="176"/>
      <c r="AF648" s="176"/>
      <c r="AG648" s="176"/>
      <c r="AH648" s="176"/>
      <c r="AI648" s="176"/>
      <c r="AJ648" s="176"/>
      <c r="AK648" s="176"/>
      <c r="AL648" s="176"/>
      <c r="AM648" s="176"/>
      <c r="AN648" s="176"/>
      <c r="AO648" s="176"/>
      <c r="AP648" s="176"/>
      <c r="AQ648" s="176"/>
      <c r="AR648" s="176"/>
      <c r="AS648" s="176"/>
      <c r="AT648" s="176"/>
      <c r="AU648" s="176"/>
      <c r="AV648" s="176"/>
      <c r="AW648" s="176"/>
      <c r="AX648" s="176"/>
      <c r="AY648" s="176"/>
      <c r="AZ648" s="176"/>
      <c r="BA648" s="176"/>
      <c r="BB648" s="176"/>
      <c r="BC648" s="176"/>
      <c r="BD648" s="176"/>
      <c r="BE648" s="176"/>
      <c r="BF648" s="176"/>
      <c r="BG648" s="176"/>
      <c r="BH648" s="176"/>
      <c r="BI648" s="176"/>
      <c r="BJ648" s="176"/>
      <c r="BK648" s="176"/>
      <c r="BL648" s="176"/>
      <c r="BM648" s="176"/>
      <c r="BN648" s="176"/>
      <c r="BO648" s="176"/>
      <c r="BP648" s="176"/>
      <c r="BQ648" s="176"/>
      <c r="BR648" s="176"/>
      <c r="BS648" s="176"/>
      <c r="BT648" s="176"/>
    </row>
    <row r="649">
      <c r="A649" s="176"/>
      <c r="B649" s="176"/>
      <c r="C649" s="176"/>
      <c r="D649" s="176"/>
      <c r="E649" s="176"/>
      <c r="F649" s="176"/>
      <c r="G649" s="176"/>
      <c r="H649" s="176"/>
      <c r="I649" s="176"/>
      <c r="J649" s="176"/>
      <c r="K649" s="176"/>
      <c r="L649" s="176"/>
      <c r="N649" s="176"/>
      <c r="O649" s="176"/>
      <c r="P649" s="176"/>
      <c r="Q649" s="435"/>
      <c r="R649" s="176"/>
      <c r="S649" s="176"/>
      <c r="T649" s="176"/>
      <c r="U649" s="176"/>
      <c r="V649" s="176"/>
      <c r="W649" s="176"/>
      <c r="X649" s="176"/>
      <c r="Y649" s="176"/>
      <c r="Z649" s="176"/>
      <c r="AA649" s="176"/>
      <c r="AB649" s="176"/>
      <c r="AC649" s="176"/>
      <c r="AD649" s="176"/>
      <c r="AE649" s="176"/>
      <c r="AF649" s="176"/>
      <c r="AG649" s="176"/>
      <c r="AH649" s="176"/>
      <c r="AI649" s="176"/>
      <c r="AJ649" s="176"/>
      <c r="AK649" s="176"/>
      <c r="AL649" s="176"/>
      <c r="AM649" s="176"/>
      <c r="AN649" s="176"/>
      <c r="AO649" s="176"/>
      <c r="AP649" s="176"/>
      <c r="AQ649" s="176"/>
      <c r="AR649" s="176"/>
      <c r="AS649" s="176"/>
      <c r="AT649" s="176"/>
      <c r="AU649" s="176"/>
      <c r="AV649" s="176"/>
      <c r="AW649" s="176"/>
      <c r="AX649" s="176"/>
      <c r="AY649" s="176"/>
      <c r="AZ649" s="176"/>
      <c r="BA649" s="176"/>
      <c r="BB649" s="176"/>
      <c r="BC649" s="176"/>
      <c r="BD649" s="176"/>
      <c r="BE649" s="176"/>
      <c r="BF649" s="176"/>
      <c r="BG649" s="176"/>
      <c r="BH649" s="176"/>
      <c r="BI649" s="176"/>
      <c r="BJ649" s="176"/>
      <c r="BK649" s="176"/>
      <c r="BL649" s="176"/>
      <c r="BM649" s="176"/>
      <c r="BN649" s="176"/>
      <c r="BO649" s="176"/>
      <c r="BP649" s="176"/>
      <c r="BQ649" s="176"/>
      <c r="BR649" s="176"/>
      <c r="BS649" s="176"/>
      <c r="BT649" s="176"/>
    </row>
    <row r="650">
      <c r="A650" s="176"/>
      <c r="B650" s="176"/>
      <c r="C650" s="176"/>
      <c r="D650" s="176"/>
      <c r="E650" s="176"/>
      <c r="F650" s="176"/>
      <c r="G650" s="176"/>
      <c r="H650" s="176"/>
      <c r="I650" s="176"/>
      <c r="J650" s="176"/>
      <c r="K650" s="176"/>
      <c r="L650" s="176"/>
      <c r="N650" s="176"/>
      <c r="O650" s="176"/>
      <c r="P650" s="176"/>
      <c r="Q650" s="435"/>
      <c r="R650" s="176"/>
      <c r="S650" s="176"/>
      <c r="T650" s="176"/>
      <c r="U650" s="176"/>
      <c r="V650" s="176"/>
      <c r="W650" s="176"/>
      <c r="X650" s="176"/>
      <c r="Y650" s="176"/>
      <c r="Z650" s="176"/>
      <c r="AA650" s="176"/>
      <c r="AB650" s="176"/>
      <c r="AC650" s="176"/>
      <c r="AD650" s="176"/>
      <c r="AE650" s="176"/>
      <c r="AF650" s="176"/>
      <c r="AG650" s="176"/>
      <c r="AH650" s="176"/>
      <c r="AI650" s="176"/>
      <c r="AJ650" s="176"/>
      <c r="AK650" s="176"/>
      <c r="AL650" s="176"/>
      <c r="AM650" s="176"/>
      <c r="AN650" s="176"/>
      <c r="AO650" s="176"/>
      <c r="AP650" s="176"/>
      <c r="AQ650" s="176"/>
      <c r="AR650" s="176"/>
      <c r="AS650" s="176"/>
      <c r="AT650" s="176"/>
      <c r="AU650" s="176"/>
      <c r="AV650" s="176"/>
      <c r="AW650" s="176"/>
      <c r="AX650" s="176"/>
      <c r="AY650" s="176"/>
      <c r="AZ650" s="176"/>
      <c r="BA650" s="176"/>
      <c r="BB650" s="176"/>
      <c r="BC650" s="176"/>
      <c r="BD650" s="176"/>
      <c r="BE650" s="176"/>
      <c r="BF650" s="176"/>
      <c r="BG650" s="176"/>
      <c r="BH650" s="176"/>
      <c r="BI650" s="176"/>
      <c r="BJ650" s="176"/>
      <c r="BK650" s="176"/>
      <c r="BL650" s="176"/>
      <c r="BM650" s="176"/>
      <c r="BN650" s="176"/>
      <c r="BO650" s="176"/>
      <c r="BP650" s="176"/>
      <c r="BQ650" s="176"/>
      <c r="BR650" s="176"/>
      <c r="BS650" s="176"/>
      <c r="BT650" s="176"/>
    </row>
    <row r="651">
      <c r="A651" s="176"/>
      <c r="B651" s="176"/>
      <c r="C651" s="176"/>
      <c r="D651" s="176"/>
      <c r="E651" s="176"/>
      <c r="F651" s="176"/>
      <c r="G651" s="176"/>
      <c r="H651" s="176"/>
      <c r="I651" s="176"/>
      <c r="J651" s="176"/>
      <c r="K651" s="176"/>
      <c r="L651" s="176"/>
      <c r="N651" s="176"/>
      <c r="O651" s="176"/>
      <c r="P651" s="176"/>
      <c r="Q651" s="435"/>
      <c r="R651" s="176"/>
      <c r="S651" s="176"/>
      <c r="T651" s="176"/>
      <c r="U651" s="176"/>
      <c r="V651" s="176"/>
      <c r="W651" s="176"/>
      <c r="X651" s="176"/>
      <c r="Y651" s="176"/>
      <c r="Z651" s="176"/>
      <c r="AA651" s="176"/>
      <c r="AB651" s="176"/>
      <c r="AC651" s="176"/>
      <c r="AD651" s="176"/>
      <c r="AE651" s="176"/>
      <c r="AF651" s="176"/>
      <c r="AG651" s="176"/>
      <c r="AH651" s="176"/>
      <c r="AI651" s="176"/>
      <c r="AJ651" s="176"/>
      <c r="AK651" s="176"/>
      <c r="AL651" s="176"/>
      <c r="AM651" s="176"/>
      <c r="AN651" s="176"/>
      <c r="AO651" s="176"/>
      <c r="AP651" s="176"/>
      <c r="AQ651" s="176"/>
      <c r="AR651" s="176"/>
      <c r="AS651" s="176"/>
      <c r="AT651" s="176"/>
      <c r="AU651" s="176"/>
      <c r="AV651" s="176"/>
      <c r="AW651" s="176"/>
      <c r="AX651" s="176"/>
      <c r="AY651" s="176"/>
      <c r="AZ651" s="176"/>
      <c r="BA651" s="176"/>
      <c r="BB651" s="176"/>
      <c r="BC651" s="176"/>
      <c r="BD651" s="176"/>
      <c r="BE651" s="176"/>
      <c r="BF651" s="176"/>
      <c r="BG651" s="176"/>
      <c r="BH651" s="176"/>
      <c r="BI651" s="176"/>
      <c r="BJ651" s="176"/>
      <c r="BK651" s="176"/>
      <c r="BL651" s="176"/>
      <c r="BM651" s="176"/>
      <c r="BN651" s="176"/>
      <c r="BO651" s="176"/>
      <c r="BP651" s="176"/>
      <c r="BQ651" s="176"/>
      <c r="BR651" s="176"/>
      <c r="BS651" s="176"/>
      <c r="BT651" s="176"/>
    </row>
    <row r="652">
      <c r="A652" s="176"/>
      <c r="B652" s="176"/>
      <c r="C652" s="176"/>
      <c r="D652" s="176"/>
      <c r="E652" s="176"/>
      <c r="F652" s="176"/>
      <c r="G652" s="176"/>
      <c r="H652" s="176"/>
      <c r="I652" s="176"/>
      <c r="J652" s="176"/>
      <c r="K652" s="176"/>
      <c r="L652" s="176"/>
      <c r="N652" s="176"/>
      <c r="O652" s="176"/>
      <c r="P652" s="176"/>
      <c r="Q652" s="435"/>
      <c r="R652" s="176"/>
      <c r="S652" s="176"/>
      <c r="T652" s="176"/>
      <c r="U652" s="176"/>
      <c r="V652" s="176"/>
      <c r="W652" s="176"/>
      <c r="X652" s="176"/>
      <c r="Y652" s="176"/>
      <c r="Z652" s="176"/>
      <c r="AA652" s="176"/>
      <c r="AB652" s="176"/>
      <c r="AC652" s="176"/>
      <c r="AD652" s="176"/>
      <c r="AE652" s="176"/>
      <c r="AF652" s="176"/>
      <c r="AG652" s="176"/>
      <c r="AH652" s="176"/>
      <c r="AI652" s="176"/>
      <c r="AJ652" s="176"/>
      <c r="AK652" s="176"/>
      <c r="AL652" s="176"/>
      <c r="AM652" s="176"/>
      <c r="AN652" s="176"/>
      <c r="AO652" s="176"/>
      <c r="AP652" s="176"/>
      <c r="AQ652" s="176"/>
      <c r="AR652" s="176"/>
      <c r="AS652" s="176"/>
      <c r="AT652" s="176"/>
      <c r="AU652" s="176"/>
      <c r="AV652" s="176"/>
      <c r="AW652" s="176"/>
      <c r="AX652" s="176"/>
      <c r="AY652" s="176"/>
      <c r="AZ652" s="176"/>
      <c r="BA652" s="176"/>
      <c r="BB652" s="176"/>
      <c r="BC652" s="176"/>
      <c r="BD652" s="176"/>
      <c r="BE652" s="176"/>
      <c r="BF652" s="176"/>
      <c r="BG652" s="176"/>
      <c r="BH652" s="176"/>
      <c r="BI652" s="176"/>
      <c r="BJ652" s="176"/>
      <c r="BK652" s="176"/>
      <c r="BL652" s="176"/>
      <c r="BM652" s="176"/>
      <c r="BN652" s="176"/>
      <c r="BO652" s="176"/>
      <c r="BP652" s="176"/>
      <c r="BQ652" s="176"/>
      <c r="BR652" s="176"/>
      <c r="BS652" s="176"/>
      <c r="BT652" s="176"/>
    </row>
    <row r="653">
      <c r="A653" s="176"/>
      <c r="B653" s="176"/>
      <c r="C653" s="176"/>
      <c r="D653" s="176"/>
      <c r="E653" s="176"/>
      <c r="F653" s="176"/>
      <c r="G653" s="176"/>
      <c r="H653" s="176"/>
      <c r="I653" s="176"/>
      <c r="J653" s="176"/>
      <c r="K653" s="176"/>
      <c r="L653" s="176"/>
      <c r="N653" s="176"/>
      <c r="O653" s="176"/>
      <c r="P653" s="176"/>
      <c r="Q653" s="435"/>
      <c r="R653" s="176"/>
      <c r="S653" s="176"/>
      <c r="T653" s="176"/>
      <c r="U653" s="176"/>
      <c r="V653" s="176"/>
      <c r="W653" s="176"/>
      <c r="X653" s="176"/>
      <c r="Y653" s="176"/>
      <c r="Z653" s="176"/>
      <c r="AA653" s="176"/>
      <c r="AB653" s="176"/>
      <c r="AC653" s="176"/>
      <c r="AD653" s="176"/>
      <c r="AE653" s="176"/>
      <c r="AF653" s="176"/>
      <c r="AG653" s="176"/>
      <c r="AH653" s="176"/>
      <c r="AI653" s="176"/>
      <c r="AJ653" s="176"/>
      <c r="AK653" s="176"/>
      <c r="AL653" s="176"/>
      <c r="AM653" s="176"/>
      <c r="AN653" s="176"/>
      <c r="AO653" s="176"/>
      <c r="AP653" s="176"/>
      <c r="AQ653" s="176"/>
      <c r="AR653" s="176"/>
      <c r="AS653" s="176"/>
      <c r="AT653" s="176"/>
      <c r="AU653" s="176"/>
      <c r="AV653" s="176"/>
      <c r="AW653" s="176"/>
      <c r="AX653" s="176"/>
      <c r="AY653" s="176"/>
      <c r="AZ653" s="176"/>
      <c r="BA653" s="176"/>
      <c r="BB653" s="176"/>
      <c r="BC653" s="176"/>
      <c r="BD653" s="176"/>
      <c r="BE653" s="176"/>
      <c r="BF653" s="176"/>
      <c r="BG653" s="176"/>
      <c r="BH653" s="176"/>
      <c r="BI653" s="176"/>
      <c r="BJ653" s="176"/>
      <c r="BK653" s="176"/>
      <c r="BL653" s="176"/>
      <c r="BM653" s="176"/>
      <c r="BN653" s="176"/>
      <c r="BO653" s="176"/>
      <c r="BP653" s="176"/>
      <c r="BQ653" s="176"/>
      <c r="BR653" s="176"/>
      <c r="BS653" s="176"/>
      <c r="BT653" s="176"/>
    </row>
    <row r="654">
      <c r="A654" s="176"/>
      <c r="B654" s="176"/>
      <c r="C654" s="176"/>
      <c r="D654" s="176"/>
      <c r="E654" s="176"/>
      <c r="F654" s="176"/>
      <c r="G654" s="176"/>
      <c r="H654" s="176"/>
      <c r="I654" s="176"/>
      <c r="J654" s="176"/>
      <c r="K654" s="176"/>
      <c r="L654" s="176"/>
      <c r="N654" s="176"/>
      <c r="O654" s="176"/>
      <c r="P654" s="176"/>
      <c r="Q654" s="435"/>
      <c r="R654" s="176"/>
      <c r="S654" s="176"/>
      <c r="T654" s="176"/>
      <c r="U654" s="176"/>
      <c r="V654" s="176"/>
      <c r="W654" s="176"/>
      <c r="X654" s="176"/>
      <c r="Y654" s="176"/>
      <c r="Z654" s="176"/>
      <c r="AA654" s="176"/>
      <c r="AB654" s="176"/>
      <c r="AC654" s="176"/>
      <c r="AD654" s="176"/>
      <c r="AE654" s="176"/>
      <c r="AF654" s="176"/>
      <c r="AG654" s="176"/>
      <c r="AH654" s="176"/>
      <c r="AI654" s="176"/>
      <c r="AJ654" s="176"/>
      <c r="AK654" s="176"/>
      <c r="AL654" s="176"/>
      <c r="AM654" s="176"/>
      <c r="AN654" s="176"/>
      <c r="AO654" s="176"/>
      <c r="AP654" s="176"/>
      <c r="AQ654" s="176"/>
      <c r="AR654" s="176"/>
      <c r="AS654" s="176"/>
      <c r="AT654" s="176"/>
      <c r="AU654" s="176"/>
      <c r="AV654" s="176"/>
      <c r="AW654" s="176"/>
      <c r="AX654" s="176"/>
      <c r="AY654" s="176"/>
      <c r="AZ654" s="176"/>
      <c r="BA654" s="176"/>
      <c r="BB654" s="176"/>
      <c r="BC654" s="176"/>
      <c r="BD654" s="176"/>
      <c r="BE654" s="176"/>
      <c r="BF654" s="176"/>
      <c r="BG654" s="176"/>
      <c r="BH654" s="176"/>
      <c r="BI654" s="176"/>
      <c r="BJ654" s="176"/>
      <c r="BK654" s="176"/>
      <c r="BL654" s="176"/>
      <c r="BM654" s="176"/>
      <c r="BN654" s="176"/>
      <c r="BO654" s="176"/>
      <c r="BP654" s="176"/>
      <c r="BQ654" s="176"/>
      <c r="BR654" s="176"/>
      <c r="BS654" s="176"/>
      <c r="BT654" s="176"/>
    </row>
    <row r="655">
      <c r="A655" s="176"/>
      <c r="B655" s="176"/>
      <c r="C655" s="176"/>
      <c r="D655" s="176"/>
      <c r="E655" s="176"/>
      <c r="F655" s="176"/>
      <c r="G655" s="176"/>
      <c r="H655" s="176"/>
      <c r="I655" s="176"/>
      <c r="J655" s="176"/>
      <c r="K655" s="176"/>
      <c r="L655" s="176"/>
      <c r="N655" s="176"/>
      <c r="O655" s="176"/>
      <c r="P655" s="176"/>
      <c r="Q655" s="435"/>
      <c r="R655" s="176"/>
      <c r="S655" s="176"/>
      <c r="T655" s="176"/>
      <c r="U655" s="176"/>
      <c r="V655" s="176"/>
      <c r="W655" s="176"/>
      <c r="X655" s="176"/>
      <c r="Y655" s="176"/>
      <c r="Z655" s="176"/>
      <c r="AA655" s="176"/>
      <c r="AB655" s="176"/>
      <c r="AC655" s="176"/>
      <c r="AD655" s="176"/>
      <c r="AE655" s="176"/>
      <c r="AF655" s="176"/>
      <c r="AG655" s="176"/>
      <c r="AH655" s="176"/>
      <c r="AI655" s="176"/>
      <c r="AJ655" s="176"/>
      <c r="AK655" s="176"/>
      <c r="AL655" s="176"/>
      <c r="AM655" s="176"/>
      <c r="AN655" s="176"/>
      <c r="AO655" s="176"/>
      <c r="AP655" s="176"/>
      <c r="AQ655" s="176"/>
      <c r="AR655" s="176"/>
      <c r="AS655" s="176"/>
      <c r="AT655" s="176"/>
      <c r="AU655" s="176"/>
      <c r="AV655" s="176"/>
      <c r="AW655" s="176"/>
      <c r="AX655" s="176"/>
      <c r="AY655" s="176"/>
      <c r="AZ655" s="176"/>
      <c r="BA655" s="176"/>
      <c r="BB655" s="176"/>
      <c r="BC655" s="176"/>
      <c r="BD655" s="176"/>
      <c r="BE655" s="176"/>
      <c r="BF655" s="176"/>
      <c r="BG655" s="176"/>
      <c r="BH655" s="176"/>
      <c r="BI655" s="176"/>
      <c r="BJ655" s="176"/>
      <c r="BK655" s="176"/>
      <c r="BL655" s="176"/>
      <c r="BM655" s="176"/>
      <c r="BN655" s="176"/>
      <c r="BO655" s="176"/>
      <c r="BP655" s="176"/>
      <c r="BQ655" s="176"/>
      <c r="BR655" s="176"/>
      <c r="BS655" s="176"/>
      <c r="BT655" s="176"/>
    </row>
    <row r="656">
      <c r="A656" s="176"/>
      <c r="B656" s="176"/>
      <c r="C656" s="176"/>
      <c r="D656" s="176"/>
      <c r="E656" s="176"/>
      <c r="F656" s="176"/>
      <c r="G656" s="176"/>
      <c r="H656" s="176"/>
      <c r="I656" s="176"/>
      <c r="J656" s="176"/>
      <c r="K656" s="176"/>
      <c r="L656" s="176"/>
      <c r="N656" s="176"/>
      <c r="O656" s="176"/>
      <c r="P656" s="176"/>
      <c r="Q656" s="435"/>
      <c r="R656" s="176"/>
      <c r="S656" s="176"/>
      <c r="T656" s="176"/>
      <c r="U656" s="176"/>
      <c r="V656" s="176"/>
      <c r="W656" s="176"/>
      <c r="X656" s="176"/>
      <c r="Y656" s="176"/>
      <c r="Z656" s="176"/>
      <c r="AA656" s="176"/>
      <c r="AB656" s="176"/>
      <c r="AC656" s="176"/>
      <c r="AD656" s="176"/>
      <c r="AE656" s="176"/>
      <c r="AF656" s="176"/>
      <c r="AG656" s="176"/>
      <c r="AH656" s="176"/>
      <c r="AI656" s="176"/>
      <c r="AJ656" s="176"/>
      <c r="AK656" s="176"/>
      <c r="AL656" s="176"/>
      <c r="AM656" s="176"/>
      <c r="AN656" s="176"/>
      <c r="AO656" s="176"/>
      <c r="AP656" s="176"/>
      <c r="AQ656" s="176"/>
      <c r="AR656" s="176"/>
      <c r="AS656" s="176"/>
      <c r="AT656" s="176"/>
      <c r="AU656" s="176"/>
      <c r="AV656" s="176"/>
      <c r="AW656" s="176"/>
      <c r="AX656" s="176"/>
      <c r="AY656" s="176"/>
      <c r="AZ656" s="176"/>
      <c r="BA656" s="176"/>
      <c r="BB656" s="176"/>
      <c r="BC656" s="176"/>
      <c r="BD656" s="176"/>
      <c r="BE656" s="176"/>
      <c r="BF656" s="176"/>
      <c r="BG656" s="176"/>
      <c r="BH656" s="176"/>
      <c r="BI656" s="176"/>
      <c r="BJ656" s="176"/>
      <c r="BK656" s="176"/>
      <c r="BL656" s="176"/>
      <c r="BM656" s="176"/>
      <c r="BN656" s="176"/>
      <c r="BO656" s="176"/>
      <c r="BP656" s="176"/>
      <c r="BQ656" s="176"/>
      <c r="BR656" s="176"/>
      <c r="BS656" s="176"/>
      <c r="BT656" s="176"/>
    </row>
    <row r="657">
      <c r="A657" s="176"/>
      <c r="B657" s="176"/>
      <c r="C657" s="176"/>
      <c r="D657" s="176"/>
      <c r="E657" s="176"/>
      <c r="F657" s="176"/>
      <c r="G657" s="176"/>
      <c r="H657" s="176"/>
      <c r="I657" s="176"/>
      <c r="J657" s="176"/>
      <c r="K657" s="176"/>
      <c r="L657" s="176"/>
      <c r="N657" s="176"/>
      <c r="O657" s="176"/>
      <c r="P657" s="176"/>
      <c r="Q657" s="435"/>
      <c r="R657" s="176"/>
      <c r="S657" s="176"/>
      <c r="T657" s="176"/>
      <c r="U657" s="176"/>
      <c r="V657" s="176"/>
      <c r="W657" s="176"/>
      <c r="X657" s="176"/>
      <c r="Y657" s="176"/>
      <c r="Z657" s="176"/>
      <c r="AA657" s="176"/>
      <c r="AB657" s="176"/>
      <c r="AC657" s="176"/>
      <c r="AD657" s="176"/>
      <c r="AE657" s="176"/>
      <c r="AF657" s="176"/>
      <c r="AG657" s="176"/>
      <c r="AH657" s="176"/>
      <c r="AI657" s="176"/>
      <c r="AJ657" s="176"/>
      <c r="AK657" s="176"/>
      <c r="AL657" s="176"/>
      <c r="AM657" s="176"/>
      <c r="AN657" s="176"/>
      <c r="AO657" s="176"/>
      <c r="AP657" s="176"/>
      <c r="AQ657" s="176"/>
      <c r="AR657" s="176"/>
      <c r="AS657" s="176"/>
      <c r="AT657" s="176"/>
      <c r="AU657" s="176"/>
      <c r="AV657" s="176"/>
      <c r="AW657" s="176"/>
      <c r="AX657" s="176"/>
      <c r="AY657" s="176"/>
      <c r="AZ657" s="176"/>
      <c r="BA657" s="176"/>
      <c r="BB657" s="176"/>
      <c r="BC657" s="176"/>
      <c r="BD657" s="176"/>
      <c r="BE657" s="176"/>
      <c r="BF657" s="176"/>
      <c r="BG657" s="176"/>
      <c r="BH657" s="176"/>
      <c r="BI657" s="176"/>
      <c r="BJ657" s="176"/>
      <c r="BK657" s="176"/>
      <c r="BL657" s="176"/>
      <c r="BM657" s="176"/>
      <c r="BN657" s="176"/>
      <c r="BO657" s="176"/>
      <c r="BP657" s="176"/>
      <c r="BQ657" s="176"/>
      <c r="BR657" s="176"/>
      <c r="BS657" s="176"/>
      <c r="BT657" s="176"/>
    </row>
    <row r="658">
      <c r="A658" s="176"/>
      <c r="B658" s="176"/>
      <c r="C658" s="176"/>
      <c r="D658" s="176"/>
      <c r="E658" s="176"/>
      <c r="F658" s="176"/>
      <c r="G658" s="176"/>
      <c r="H658" s="176"/>
      <c r="I658" s="176"/>
      <c r="J658" s="176"/>
      <c r="K658" s="176"/>
      <c r="L658" s="176"/>
      <c r="N658" s="176"/>
      <c r="O658" s="176"/>
      <c r="P658" s="176"/>
      <c r="Q658" s="435"/>
      <c r="R658" s="176"/>
      <c r="S658" s="176"/>
      <c r="T658" s="176"/>
      <c r="U658" s="176"/>
      <c r="V658" s="176"/>
      <c r="W658" s="176"/>
      <c r="X658" s="176"/>
      <c r="Y658" s="176"/>
      <c r="Z658" s="176"/>
      <c r="AA658" s="176"/>
      <c r="AB658" s="176"/>
      <c r="AC658" s="176"/>
      <c r="AD658" s="176"/>
      <c r="AE658" s="176"/>
      <c r="AF658" s="176"/>
      <c r="AG658" s="176"/>
      <c r="AH658" s="176"/>
      <c r="AI658" s="176"/>
      <c r="AJ658" s="176"/>
      <c r="AK658" s="176"/>
      <c r="AL658" s="176"/>
      <c r="AM658" s="176"/>
      <c r="AN658" s="176"/>
      <c r="AO658" s="176"/>
      <c r="AP658" s="176"/>
      <c r="AQ658" s="176"/>
      <c r="AR658" s="176"/>
      <c r="AS658" s="176"/>
      <c r="AT658" s="176"/>
      <c r="AU658" s="176"/>
      <c r="AV658" s="176"/>
      <c r="AW658" s="176"/>
      <c r="AX658" s="176"/>
      <c r="AY658" s="176"/>
      <c r="AZ658" s="176"/>
      <c r="BA658" s="176"/>
      <c r="BB658" s="176"/>
      <c r="BC658" s="176"/>
      <c r="BD658" s="176"/>
      <c r="BE658" s="176"/>
      <c r="BF658" s="176"/>
      <c r="BG658" s="176"/>
      <c r="BH658" s="176"/>
      <c r="BI658" s="176"/>
      <c r="BJ658" s="176"/>
      <c r="BK658" s="176"/>
      <c r="BL658" s="176"/>
      <c r="BM658" s="176"/>
      <c r="BN658" s="176"/>
      <c r="BO658" s="176"/>
      <c r="BP658" s="176"/>
      <c r="BQ658" s="176"/>
      <c r="BR658" s="176"/>
      <c r="BS658" s="176"/>
      <c r="BT658" s="176"/>
    </row>
    <row r="659">
      <c r="A659" s="176"/>
      <c r="B659" s="176"/>
      <c r="C659" s="176"/>
      <c r="D659" s="176"/>
      <c r="E659" s="176"/>
      <c r="F659" s="176"/>
      <c r="G659" s="176"/>
      <c r="H659" s="176"/>
      <c r="I659" s="176"/>
      <c r="J659" s="176"/>
      <c r="K659" s="176"/>
      <c r="L659" s="176"/>
      <c r="N659" s="176"/>
      <c r="O659" s="176"/>
      <c r="P659" s="176"/>
      <c r="Q659" s="435"/>
      <c r="R659" s="176"/>
      <c r="S659" s="176"/>
      <c r="T659" s="176"/>
      <c r="U659" s="176"/>
      <c r="V659" s="176"/>
      <c r="W659" s="176"/>
      <c r="X659" s="176"/>
      <c r="Y659" s="176"/>
      <c r="Z659" s="176"/>
      <c r="AA659" s="176"/>
      <c r="AB659" s="176"/>
      <c r="AC659" s="176"/>
      <c r="AD659" s="176"/>
      <c r="AE659" s="176"/>
      <c r="AF659" s="176"/>
      <c r="AG659" s="176"/>
      <c r="AH659" s="176"/>
      <c r="AI659" s="176"/>
      <c r="AJ659" s="176"/>
      <c r="AK659" s="176"/>
      <c r="AL659" s="176"/>
      <c r="AM659" s="176"/>
      <c r="AN659" s="176"/>
      <c r="AO659" s="176"/>
      <c r="AP659" s="176"/>
      <c r="AQ659" s="176"/>
      <c r="AR659" s="176"/>
      <c r="AS659" s="176"/>
      <c r="AT659" s="176"/>
      <c r="AU659" s="176"/>
      <c r="AV659" s="176"/>
      <c r="AW659" s="176"/>
      <c r="AX659" s="176"/>
      <c r="AY659" s="176"/>
      <c r="AZ659" s="176"/>
      <c r="BA659" s="176"/>
      <c r="BB659" s="176"/>
      <c r="BC659" s="176"/>
      <c r="BD659" s="176"/>
      <c r="BE659" s="176"/>
      <c r="BF659" s="176"/>
      <c r="BG659" s="176"/>
      <c r="BH659" s="176"/>
      <c r="BI659" s="176"/>
      <c r="BJ659" s="176"/>
      <c r="BK659" s="176"/>
      <c r="BL659" s="176"/>
      <c r="BM659" s="176"/>
      <c r="BN659" s="176"/>
      <c r="BO659" s="176"/>
      <c r="BP659" s="176"/>
      <c r="BQ659" s="176"/>
      <c r="BR659" s="176"/>
      <c r="BS659" s="176"/>
      <c r="BT659" s="176"/>
    </row>
    <row r="660">
      <c r="A660" s="176"/>
      <c r="B660" s="176"/>
      <c r="C660" s="176"/>
      <c r="D660" s="176"/>
      <c r="E660" s="176"/>
      <c r="F660" s="176"/>
      <c r="G660" s="176"/>
      <c r="H660" s="176"/>
      <c r="I660" s="176"/>
      <c r="J660" s="176"/>
      <c r="K660" s="176"/>
      <c r="L660" s="176"/>
      <c r="N660" s="176"/>
      <c r="O660" s="176"/>
      <c r="P660" s="176"/>
      <c r="Q660" s="435"/>
      <c r="R660" s="176"/>
      <c r="S660" s="176"/>
      <c r="T660" s="176"/>
      <c r="U660" s="176"/>
      <c r="V660" s="176"/>
      <c r="W660" s="176"/>
      <c r="X660" s="176"/>
      <c r="Y660" s="176"/>
      <c r="Z660" s="176"/>
      <c r="AA660" s="176"/>
      <c r="AB660" s="176"/>
      <c r="AC660" s="176"/>
      <c r="AD660" s="176"/>
      <c r="AE660" s="176"/>
      <c r="AF660" s="176"/>
      <c r="AG660" s="176"/>
      <c r="AH660" s="176"/>
      <c r="AI660" s="176"/>
      <c r="AJ660" s="176"/>
      <c r="AK660" s="176"/>
      <c r="AL660" s="176"/>
      <c r="AM660" s="176"/>
      <c r="AN660" s="176"/>
      <c r="AO660" s="176"/>
      <c r="AP660" s="176"/>
      <c r="AQ660" s="176"/>
      <c r="AR660" s="176"/>
      <c r="AS660" s="176"/>
      <c r="AT660" s="176"/>
      <c r="AU660" s="176"/>
      <c r="AV660" s="176"/>
      <c r="AW660" s="176"/>
      <c r="AX660" s="176"/>
      <c r="AY660" s="176"/>
      <c r="AZ660" s="176"/>
      <c r="BA660" s="176"/>
      <c r="BB660" s="176"/>
      <c r="BC660" s="176"/>
      <c r="BD660" s="176"/>
      <c r="BE660" s="176"/>
      <c r="BF660" s="176"/>
      <c r="BG660" s="176"/>
      <c r="BH660" s="176"/>
      <c r="BI660" s="176"/>
      <c r="BJ660" s="176"/>
      <c r="BK660" s="176"/>
      <c r="BL660" s="176"/>
      <c r="BM660" s="176"/>
      <c r="BN660" s="176"/>
      <c r="BO660" s="176"/>
      <c r="BP660" s="176"/>
      <c r="BQ660" s="176"/>
      <c r="BR660" s="176"/>
      <c r="BS660" s="176"/>
      <c r="BT660" s="176"/>
    </row>
    <row r="661">
      <c r="A661" s="176"/>
      <c r="B661" s="176"/>
      <c r="C661" s="176"/>
      <c r="D661" s="176"/>
      <c r="E661" s="176"/>
      <c r="F661" s="176"/>
      <c r="G661" s="176"/>
      <c r="H661" s="176"/>
      <c r="I661" s="176"/>
      <c r="J661" s="176"/>
      <c r="K661" s="176"/>
      <c r="L661" s="176"/>
      <c r="N661" s="176"/>
      <c r="O661" s="176"/>
      <c r="P661" s="176"/>
      <c r="Q661" s="435"/>
      <c r="R661" s="176"/>
      <c r="S661" s="176"/>
      <c r="T661" s="176"/>
      <c r="U661" s="176"/>
      <c r="V661" s="176"/>
      <c r="W661" s="176"/>
      <c r="X661" s="176"/>
      <c r="Y661" s="176"/>
      <c r="Z661" s="176"/>
      <c r="AA661" s="176"/>
      <c r="AB661" s="176"/>
      <c r="AC661" s="176"/>
      <c r="AD661" s="176"/>
      <c r="AE661" s="176"/>
      <c r="AF661" s="176"/>
      <c r="AG661" s="176"/>
      <c r="AH661" s="176"/>
      <c r="AI661" s="176"/>
      <c r="AJ661" s="176"/>
      <c r="AK661" s="176"/>
      <c r="AL661" s="176"/>
      <c r="AM661" s="176"/>
      <c r="AN661" s="176"/>
      <c r="AO661" s="176"/>
      <c r="AP661" s="176"/>
      <c r="AQ661" s="176"/>
      <c r="AR661" s="176"/>
      <c r="AS661" s="176"/>
      <c r="AT661" s="176"/>
      <c r="AU661" s="176"/>
      <c r="AV661" s="176"/>
      <c r="AW661" s="176"/>
      <c r="AX661" s="176"/>
      <c r="AY661" s="176"/>
      <c r="AZ661" s="176"/>
      <c r="BA661" s="176"/>
      <c r="BB661" s="176"/>
      <c r="BC661" s="176"/>
      <c r="BD661" s="176"/>
      <c r="BE661" s="176"/>
      <c r="BF661" s="176"/>
      <c r="BG661" s="176"/>
      <c r="BH661" s="176"/>
      <c r="BI661" s="176"/>
      <c r="BJ661" s="176"/>
      <c r="BK661" s="176"/>
      <c r="BL661" s="176"/>
      <c r="BM661" s="176"/>
      <c r="BN661" s="176"/>
      <c r="BO661" s="176"/>
      <c r="BP661" s="176"/>
      <c r="BQ661" s="176"/>
      <c r="BR661" s="176"/>
      <c r="BS661" s="176"/>
      <c r="BT661" s="176"/>
    </row>
    <row r="662">
      <c r="A662" s="176"/>
      <c r="B662" s="176"/>
      <c r="C662" s="176"/>
      <c r="D662" s="176"/>
      <c r="E662" s="176"/>
      <c r="F662" s="176"/>
      <c r="G662" s="176"/>
      <c r="H662" s="176"/>
      <c r="I662" s="176"/>
      <c r="J662" s="176"/>
      <c r="K662" s="176"/>
      <c r="L662" s="176"/>
      <c r="N662" s="176"/>
      <c r="O662" s="176"/>
      <c r="P662" s="176"/>
      <c r="Q662" s="435"/>
      <c r="R662" s="176"/>
      <c r="S662" s="176"/>
      <c r="T662" s="176"/>
      <c r="U662" s="176"/>
      <c r="V662" s="176"/>
      <c r="W662" s="176"/>
      <c r="X662" s="176"/>
      <c r="Y662" s="176"/>
      <c r="Z662" s="176"/>
      <c r="AA662" s="176"/>
      <c r="AB662" s="176"/>
      <c r="AC662" s="176"/>
      <c r="AD662" s="176"/>
      <c r="AE662" s="176"/>
      <c r="AF662" s="176"/>
      <c r="AG662" s="176"/>
      <c r="AH662" s="176"/>
      <c r="AI662" s="176"/>
      <c r="AJ662" s="176"/>
      <c r="AK662" s="176"/>
      <c r="AL662" s="176"/>
      <c r="AM662" s="176"/>
      <c r="AN662" s="176"/>
      <c r="AO662" s="176"/>
      <c r="AP662" s="176"/>
      <c r="AQ662" s="176"/>
      <c r="AR662" s="176"/>
      <c r="AS662" s="176"/>
      <c r="AT662" s="176"/>
      <c r="AU662" s="176"/>
      <c r="AV662" s="176"/>
      <c r="AW662" s="176"/>
      <c r="AX662" s="176"/>
      <c r="AY662" s="176"/>
      <c r="AZ662" s="176"/>
      <c r="BA662" s="176"/>
      <c r="BB662" s="176"/>
      <c r="BC662" s="176"/>
      <c r="BD662" s="176"/>
      <c r="BE662" s="176"/>
      <c r="BF662" s="176"/>
      <c r="BG662" s="176"/>
      <c r="BH662" s="176"/>
      <c r="BI662" s="176"/>
      <c r="BJ662" s="176"/>
      <c r="BK662" s="176"/>
      <c r="BL662" s="176"/>
      <c r="BM662" s="176"/>
      <c r="BN662" s="176"/>
      <c r="BO662" s="176"/>
      <c r="BP662" s="176"/>
      <c r="BQ662" s="176"/>
      <c r="BR662" s="176"/>
      <c r="BS662" s="176"/>
      <c r="BT662" s="176"/>
    </row>
    <row r="663">
      <c r="A663" s="176"/>
      <c r="B663" s="176"/>
      <c r="C663" s="176"/>
      <c r="D663" s="176"/>
      <c r="E663" s="176"/>
      <c r="F663" s="176"/>
      <c r="G663" s="176"/>
      <c r="H663" s="176"/>
      <c r="I663" s="176"/>
      <c r="J663" s="176"/>
      <c r="K663" s="176"/>
      <c r="L663" s="176"/>
      <c r="N663" s="176"/>
      <c r="O663" s="176"/>
      <c r="P663" s="176"/>
      <c r="Q663" s="435"/>
      <c r="R663" s="176"/>
      <c r="S663" s="176"/>
      <c r="T663" s="176"/>
      <c r="U663" s="176"/>
      <c r="V663" s="176"/>
      <c r="W663" s="176"/>
      <c r="X663" s="176"/>
      <c r="Y663" s="176"/>
      <c r="Z663" s="176"/>
      <c r="AA663" s="176"/>
      <c r="AB663" s="176"/>
      <c r="AC663" s="176"/>
      <c r="AD663" s="176"/>
      <c r="AE663" s="176"/>
      <c r="AF663" s="176"/>
      <c r="AG663" s="176"/>
      <c r="AH663" s="176"/>
      <c r="AI663" s="176"/>
      <c r="AJ663" s="176"/>
      <c r="AK663" s="176"/>
      <c r="AL663" s="176"/>
      <c r="AM663" s="176"/>
      <c r="AN663" s="176"/>
      <c r="AO663" s="176"/>
      <c r="AP663" s="176"/>
      <c r="AQ663" s="176"/>
      <c r="AR663" s="176"/>
      <c r="AS663" s="176"/>
      <c r="AT663" s="176"/>
      <c r="AU663" s="176"/>
      <c r="AV663" s="176"/>
      <c r="AW663" s="176"/>
      <c r="AX663" s="176"/>
      <c r="AY663" s="176"/>
      <c r="AZ663" s="176"/>
      <c r="BA663" s="176"/>
      <c r="BB663" s="176"/>
      <c r="BC663" s="176"/>
      <c r="BD663" s="176"/>
      <c r="BE663" s="176"/>
      <c r="BF663" s="176"/>
      <c r="BG663" s="176"/>
      <c r="BH663" s="176"/>
      <c r="BI663" s="176"/>
      <c r="BJ663" s="176"/>
      <c r="BK663" s="176"/>
      <c r="BL663" s="176"/>
      <c r="BM663" s="176"/>
      <c r="BN663" s="176"/>
      <c r="BO663" s="176"/>
      <c r="BP663" s="176"/>
      <c r="BQ663" s="176"/>
      <c r="BR663" s="176"/>
      <c r="BS663" s="176"/>
      <c r="BT663" s="176"/>
    </row>
    <row r="664">
      <c r="A664" s="176"/>
      <c r="B664" s="176"/>
      <c r="C664" s="176"/>
      <c r="D664" s="176"/>
      <c r="E664" s="176"/>
      <c r="F664" s="176"/>
      <c r="G664" s="176"/>
      <c r="H664" s="176"/>
      <c r="I664" s="176"/>
      <c r="J664" s="176"/>
      <c r="K664" s="176"/>
      <c r="L664" s="176"/>
      <c r="N664" s="176"/>
      <c r="O664" s="176"/>
      <c r="P664" s="176"/>
      <c r="Q664" s="435"/>
      <c r="R664" s="176"/>
      <c r="S664" s="176"/>
      <c r="T664" s="176"/>
      <c r="U664" s="176"/>
      <c r="V664" s="176"/>
      <c r="W664" s="176"/>
      <c r="X664" s="176"/>
      <c r="Y664" s="176"/>
      <c r="Z664" s="176"/>
      <c r="AA664" s="176"/>
      <c r="AB664" s="176"/>
      <c r="AC664" s="176"/>
      <c r="AD664" s="176"/>
      <c r="AE664" s="176"/>
      <c r="AF664" s="176"/>
      <c r="AG664" s="176"/>
      <c r="AH664" s="176"/>
      <c r="AI664" s="176"/>
      <c r="AJ664" s="176"/>
      <c r="AK664" s="176"/>
      <c r="AL664" s="176"/>
      <c r="AM664" s="176"/>
      <c r="AN664" s="176"/>
      <c r="AO664" s="176"/>
      <c r="AP664" s="176"/>
      <c r="AQ664" s="176"/>
      <c r="AR664" s="176"/>
      <c r="AS664" s="176"/>
      <c r="AT664" s="176"/>
      <c r="AU664" s="176"/>
      <c r="AV664" s="176"/>
      <c r="AW664" s="176"/>
      <c r="AX664" s="176"/>
      <c r="AY664" s="176"/>
      <c r="AZ664" s="176"/>
      <c r="BA664" s="176"/>
      <c r="BB664" s="176"/>
      <c r="BC664" s="176"/>
      <c r="BD664" s="176"/>
      <c r="BE664" s="176"/>
      <c r="BF664" s="176"/>
      <c r="BG664" s="176"/>
      <c r="BH664" s="176"/>
      <c r="BI664" s="176"/>
      <c r="BJ664" s="176"/>
      <c r="BK664" s="176"/>
      <c r="BL664" s="176"/>
      <c r="BM664" s="176"/>
      <c r="BN664" s="176"/>
      <c r="BO664" s="176"/>
      <c r="BP664" s="176"/>
      <c r="BQ664" s="176"/>
      <c r="BR664" s="176"/>
      <c r="BS664" s="176"/>
      <c r="BT664" s="176"/>
    </row>
    <row r="665">
      <c r="A665" s="176"/>
      <c r="B665" s="176"/>
      <c r="C665" s="176"/>
      <c r="D665" s="176"/>
      <c r="E665" s="176"/>
      <c r="F665" s="176"/>
      <c r="G665" s="176"/>
      <c r="H665" s="176"/>
      <c r="I665" s="176"/>
      <c r="J665" s="176"/>
      <c r="K665" s="176"/>
      <c r="L665" s="176"/>
      <c r="N665" s="176"/>
      <c r="O665" s="176"/>
      <c r="P665" s="176"/>
      <c r="Q665" s="435"/>
      <c r="R665" s="176"/>
      <c r="S665" s="176"/>
      <c r="T665" s="176"/>
      <c r="U665" s="176"/>
      <c r="V665" s="176"/>
      <c r="W665" s="176"/>
      <c r="X665" s="176"/>
      <c r="Y665" s="176"/>
      <c r="Z665" s="176"/>
      <c r="AA665" s="176"/>
      <c r="AB665" s="176"/>
      <c r="AC665" s="176"/>
      <c r="AD665" s="176"/>
      <c r="AE665" s="176"/>
      <c r="AF665" s="176"/>
      <c r="AG665" s="176"/>
      <c r="AH665" s="176"/>
      <c r="AI665" s="176"/>
      <c r="AJ665" s="176"/>
      <c r="AK665" s="176"/>
      <c r="AL665" s="176"/>
      <c r="AM665" s="176"/>
      <c r="AN665" s="176"/>
      <c r="AO665" s="176"/>
      <c r="AP665" s="176"/>
      <c r="AQ665" s="176"/>
      <c r="AR665" s="176"/>
      <c r="AS665" s="176"/>
      <c r="AT665" s="176"/>
      <c r="AU665" s="176"/>
      <c r="AV665" s="176"/>
      <c r="AW665" s="176"/>
      <c r="AX665" s="176"/>
      <c r="AY665" s="176"/>
      <c r="AZ665" s="176"/>
      <c r="BA665" s="176"/>
      <c r="BB665" s="176"/>
      <c r="BC665" s="176"/>
      <c r="BD665" s="176"/>
      <c r="BE665" s="176"/>
      <c r="BF665" s="176"/>
      <c r="BG665" s="176"/>
      <c r="BH665" s="176"/>
      <c r="BI665" s="176"/>
      <c r="BJ665" s="176"/>
      <c r="BK665" s="176"/>
      <c r="BL665" s="176"/>
      <c r="BM665" s="176"/>
      <c r="BN665" s="176"/>
      <c r="BO665" s="176"/>
      <c r="BP665" s="176"/>
      <c r="BQ665" s="176"/>
      <c r="BR665" s="176"/>
      <c r="BS665" s="176"/>
      <c r="BT665" s="176"/>
    </row>
    <row r="666">
      <c r="A666" s="176"/>
      <c r="B666" s="176"/>
      <c r="C666" s="176"/>
      <c r="D666" s="176"/>
      <c r="E666" s="176"/>
      <c r="F666" s="176"/>
      <c r="G666" s="176"/>
      <c r="H666" s="176"/>
      <c r="I666" s="176"/>
      <c r="J666" s="176"/>
      <c r="K666" s="176"/>
      <c r="L666" s="176"/>
      <c r="N666" s="176"/>
      <c r="O666" s="176"/>
      <c r="P666" s="176"/>
      <c r="Q666" s="435"/>
      <c r="R666" s="176"/>
      <c r="S666" s="176"/>
      <c r="T666" s="176"/>
      <c r="U666" s="176"/>
      <c r="V666" s="176"/>
      <c r="W666" s="176"/>
      <c r="X666" s="176"/>
      <c r="Y666" s="176"/>
      <c r="Z666" s="176"/>
      <c r="AA666" s="176"/>
      <c r="AB666" s="176"/>
      <c r="AC666" s="176"/>
      <c r="AD666" s="176"/>
      <c r="AE666" s="176"/>
      <c r="AF666" s="176"/>
      <c r="AG666" s="176"/>
      <c r="AH666" s="176"/>
      <c r="AI666" s="176"/>
      <c r="AJ666" s="176"/>
      <c r="AK666" s="176"/>
      <c r="AL666" s="176"/>
      <c r="AM666" s="176"/>
      <c r="AN666" s="176"/>
      <c r="AO666" s="176"/>
      <c r="AP666" s="176"/>
      <c r="AQ666" s="176"/>
      <c r="AR666" s="176"/>
      <c r="AS666" s="176"/>
      <c r="AT666" s="176"/>
      <c r="AU666" s="176"/>
      <c r="AV666" s="176"/>
      <c r="AW666" s="176"/>
      <c r="AX666" s="176"/>
      <c r="AY666" s="176"/>
      <c r="AZ666" s="176"/>
      <c r="BA666" s="176"/>
      <c r="BB666" s="176"/>
      <c r="BC666" s="176"/>
      <c r="BD666" s="176"/>
      <c r="BE666" s="176"/>
      <c r="BF666" s="176"/>
      <c r="BG666" s="176"/>
      <c r="BH666" s="176"/>
      <c r="BI666" s="176"/>
      <c r="BJ666" s="176"/>
      <c r="BK666" s="176"/>
      <c r="BL666" s="176"/>
      <c r="BM666" s="176"/>
      <c r="BN666" s="176"/>
      <c r="BO666" s="176"/>
      <c r="BP666" s="176"/>
      <c r="BQ666" s="176"/>
      <c r="BR666" s="176"/>
      <c r="BS666" s="176"/>
      <c r="BT666" s="176"/>
    </row>
    <row r="667">
      <c r="A667" s="176"/>
      <c r="B667" s="176"/>
      <c r="C667" s="176"/>
      <c r="D667" s="176"/>
      <c r="E667" s="176"/>
      <c r="F667" s="176"/>
      <c r="G667" s="176"/>
      <c r="H667" s="176"/>
      <c r="I667" s="176"/>
      <c r="J667" s="176"/>
      <c r="K667" s="176"/>
      <c r="L667" s="176"/>
      <c r="N667" s="176"/>
      <c r="O667" s="176"/>
      <c r="P667" s="176"/>
      <c r="Q667" s="435"/>
      <c r="R667" s="176"/>
      <c r="S667" s="176"/>
      <c r="T667" s="176"/>
      <c r="U667" s="176"/>
      <c r="V667" s="176"/>
      <c r="W667" s="176"/>
      <c r="X667" s="176"/>
      <c r="Y667" s="176"/>
      <c r="Z667" s="176"/>
      <c r="AA667" s="176"/>
      <c r="AB667" s="176"/>
      <c r="AC667" s="176"/>
      <c r="AD667" s="176"/>
      <c r="AE667" s="176"/>
      <c r="AF667" s="176"/>
      <c r="AG667" s="176"/>
      <c r="AH667" s="176"/>
      <c r="AI667" s="176"/>
      <c r="AJ667" s="176"/>
      <c r="AK667" s="176"/>
      <c r="AL667" s="176"/>
      <c r="AM667" s="176"/>
      <c r="AN667" s="176"/>
      <c r="AO667" s="176"/>
      <c r="AP667" s="176"/>
      <c r="AQ667" s="176"/>
      <c r="AR667" s="176"/>
      <c r="AS667" s="176"/>
      <c r="AT667" s="176"/>
      <c r="AU667" s="176"/>
      <c r="AV667" s="176"/>
      <c r="AW667" s="176"/>
      <c r="AX667" s="176"/>
      <c r="AY667" s="176"/>
      <c r="AZ667" s="176"/>
      <c r="BA667" s="176"/>
      <c r="BB667" s="176"/>
      <c r="BC667" s="176"/>
      <c r="BD667" s="176"/>
      <c r="BE667" s="176"/>
      <c r="BF667" s="176"/>
      <c r="BG667" s="176"/>
      <c r="BH667" s="176"/>
      <c r="BI667" s="176"/>
      <c r="BJ667" s="176"/>
      <c r="BK667" s="176"/>
      <c r="BL667" s="176"/>
      <c r="BM667" s="176"/>
      <c r="BN667" s="176"/>
      <c r="BO667" s="176"/>
      <c r="BP667" s="176"/>
      <c r="BQ667" s="176"/>
      <c r="BR667" s="176"/>
      <c r="BS667" s="176"/>
      <c r="BT667" s="176"/>
    </row>
    <row r="668">
      <c r="A668" s="176"/>
      <c r="B668" s="176"/>
      <c r="C668" s="176"/>
      <c r="D668" s="176"/>
      <c r="E668" s="176"/>
      <c r="F668" s="176"/>
      <c r="G668" s="176"/>
      <c r="H668" s="176"/>
      <c r="I668" s="176"/>
      <c r="J668" s="176"/>
      <c r="K668" s="176"/>
      <c r="L668" s="176"/>
      <c r="N668" s="176"/>
      <c r="O668" s="176"/>
      <c r="P668" s="176"/>
      <c r="Q668" s="435"/>
      <c r="R668" s="176"/>
      <c r="S668" s="176"/>
      <c r="T668" s="176"/>
      <c r="U668" s="176"/>
      <c r="V668" s="176"/>
      <c r="W668" s="176"/>
      <c r="X668" s="176"/>
      <c r="Y668" s="176"/>
      <c r="Z668" s="176"/>
      <c r="AA668" s="176"/>
      <c r="AB668" s="176"/>
      <c r="AC668" s="176"/>
      <c r="AD668" s="176"/>
      <c r="AE668" s="176"/>
      <c r="AF668" s="176"/>
      <c r="AG668" s="176"/>
      <c r="AH668" s="176"/>
      <c r="AI668" s="176"/>
      <c r="AJ668" s="176"/>
      <c r="AK668" s="176"/>
      <c r="AL668" s="176"/>
      <c r="AM668" s="176"/>
      <c r="AN668" s="176"/>
      <c r="AO668" s="176"/>
      <c r="AP668" s="176"/>
      <c r="AQ668" s="176"/>
      <c r="AR668" s="176"/>
      <c r="AS668" s="176"/>
      <c r="AT668" s="176"/>
      <c r="AU668" s="176"/>
      <c r="AV668" s="176"/>
      <c r="AW668" s="176"/>
      <c r="AX668" s="176"/>
      <c r="AY668" s="176"/>
      <c r="AZ668" s="176"/>
      <c r="BA668" s="176"/>
      <c r="BB668" s="176"/>
      <c r="BC668" s="176"/>
      <c r="BD668" s="176"/>
      <c r="BE668" s="176"/>
      <c r="BF668" s="176"/>
      <c r="BG668" s="176"/>
      <c r="BH668" s="176"/>
      <c r="BI668" s="176"/>
      <c r="BJ668" s="176"/>
      <c r="BK668" s="176"/>
      <c r="BL668" s="176"/>
      <c r="BM668" s="176"/>
      <c r="BN668" s="176"/>
      <c r="BO668" s="176"/>
      <c r="BP668" s="176"/>
      <c r="BQ668" s="176"/>
      <c r="BR668" s="176"/>
      <c r="BS668" s="176"/>
      <c r="BT668" s="176"/>
    </row>
    <row r="669">
      <c r="A669" s="176"/>
      <c r="B669" s="176"/>
      <c r="C669" s="176"/>
      <c r="D669" s="176"/>
      <c r="E669" s="176"/>
      <c r="F669" s="176"/>
      <c r="G669" s="176"/>
      <c r="H669" s="176"/>
      <c r="I669" s="176"/>
      <c r="J669" s="176"/>
      <c r="K669" s="176"/>
      <c r="L669" s="176"/>
      <c r="N669" s="176"/>
      <c r="O669" s="176"/>
      <c r="P669" s="176"/>
      <c r="Q669" s="435"/>
      <c r="R669" s="176"/>
      <c r="S669" s="176"/>
      <c r="T669" s="176"/>
      <c r="U669" s="176"/>
      <c r="V669" s="176"/>
      <c r="W669" s="176"/>
      <c r="X669" s="176"/>
      <c r="Y669" s="176"/>
      <c r="Z669" s="176"/>
      <c r="AA669" s="176"/>
      <c r="AB669" s="176"/>
      <c r="AC669" s="176"/>
      <c r="AD669" s="176"/>
      <c r="AE669" s="176"/>
      <c r="AF669" s="176"/>
      <c r="AG669" s="176"/>
      <c r="AH669" s="176"/>
      <c r="AI669" s="176"/>
      <c r="AJ669" s="176"/>
      <c r="AK669" s="176"/>
      <c r="AL669" s="176"/>
      <c r="AM669" s="176"/>
      <c r="AN669" s="176"/>
      <c r="AO669" s="176"/>
      <c r="AP669" s="176"/>
      <c r="AQ669" s="176"/>
      <c r="AR669" s="176"/>
      <c r="AS669" s="176"/>
      <c r="AT669" s="176"/>
      <c r="AU669" s="176"/>
      <c r="AV669" s="176"/>
      <c r="AW669" s="176"/>
      <c r="AX669" s="176"/>
      <c r="AY669" s="176"/>
      <c r="AZ669" s="176"/>
      <c r="BA669" s="176"/>
      <c r="BB669" s="176"/>
      <c r="BC669" s="176"/>
      <c r="BD669" s="176"/>
      <c r="BE669" s="176"/>
      <c r="BF669" s="176"/>
      <c r="BG669" s="176"/>
      <c r="BH669" s="176"/>
      <c r="BI669" s="176"/>
      <c r="BJ669" s="176"/>
      <c r="BK669" s="176"/>
      <c r="BL669" s="176"/>
      <c r="BM669" s="176"/>
      <c r="BN669" s="176"/>
      <c r="BO669" s="176"/>
      <c r="BP669" s="176"/>
      <c r="BQ669" s="176"/>
      <c r="BR669" s="176"/>
      <c r="BS669" s="176"/>
      <c r="BT669" s="176"/>
    </row>
    <row r="670">
      <c r="A670" s="176"/>
      <c r="B670" s="176"/>
      <c r="C670" s="176"/>
      <c r="D670" s="176"/>
      <c r="E670" s="176"/>
      <c r="F670" s="176"/>
      <c r="G670" s="176"/>
      <c r="H670" s="176"/>
      <c r="I670" s="176"/>
      <c r="J670" s="176"/>
      <c r="K670" s="176"/>
      <c r="L670" s="176"/>
      <c r="N670" s="176"/>
      <c r="O670" s="176"/>
      <c r="P670" s="176"/>
      <c r="Q670" s="435"/>
      <c r="R670" s="176"/>
      <c r="S670" s="176"/>
      <c r="T670" s="176"/>
      <c r="U670" s="176"/>
      <c r="V670" s="176"/>
      <c r="W670" s="176"/>
      <c r="X670" s="176"/>
      <c r="Y670" s="176"/>
      <c r="Z670" s="176"/>
      <c r="AA670" s="176"/>
      <c r="AB670" s="176"/>
      <c r="AC670" s="176"/>
      <c r="AD670" s="176"/>
      <c r="AE670" s="176"/>
      <c r="AF670" s="176"/>
      <c r="AG670" s="176"/>
      <c r="AH670" s="176"/>
      <c r="AI670" s="176"/>
      <c r="AJ670" s="176"/>
      <c r="AK670" s="176"/>
      <c r="AL670" s="176"/>
      <c r="AM670" s="176"/>
      <c r="AN670" s="176"/>
      <c r="AO670" s="176"/>
      <c r="AP670" s="176"/>
      <c r="AQ670" s="176"/>
      <c r="AR670" s="176"/>
      <c r="AS670" s="176"/>
      <c r="AT670" s="176"/>
      <c r="AU670" s="176"/>
      <c r="AV670" s="176"/>
      <c r="AW670" s="176"/>
      <c r="AX670" s="176"/>
      <c r="AY670" s="176"/>
      <c r="AZ670" s="176"/>
      <c r="BA670" s="176"/>
      <c r="BB670" s="176"/>
      <c r="BC670" s="176"/>
      <c r="BD670" s="176"/>
      <c r="BE670" s="176"/>
      <c r="BF670" s="176"/>
      <c r="BG670" s="176"/>
      <c r="BH670" s="176"/>
      <c r="BI670" s="176"/>
      <c r="BJ670" s="176"/>
      <c r="BK670" s="176"/>
      <c r="BL670" s="176"/>
      <c r="BM670" s="176"/>
      <c r="BN670" s="176"/>
      <c r="BO670" s="176"/>
      <c r="BP670" s="176"/>
      <c r="BQ670" s="176"/>
      <c r="BR670" s="176"/>
      <c r="BS670" s="176"/>
      <c r="BT670" s="176"/>
    </row>
    <row r="671">
      <c r="A671" s="176"/>
      <c r="B671" s="176"/>
      <c r="C671" s="176"/>
      <c r="D671" s="176"/>
      <c r="E671" s="176"/>
      <c r="F671" s="176"/>
      <c r="G671" s="176"/>
      <c r="H671" s="176"/>
      <c r="I671" s="176"/>
      <c r="J671" s="176"/>
      <c r="K671" s="176"/>
      <c r="L671" s="176"/>
      <c r="N671" s="176"/>
      <c r="O671" s="176"/>
      <c r="P671" s="176"/>
      <c r="Q671" s="435"/>
      <c r="R671" s="176"/>
      <c r="S671" s="176"/>
      <c r="T671" s="176"/>
      <c r="U671" s="176"/>
      <c r="V671" s="176"/>
      <c r="W671" s="176"/>
      <c r="X671" s="176"/>
      <c r="Y671" s="176"/>
      <c r="Z671" s="176"/>
      <c r="AA671" s="176"/>
      <c r="AB671" s="176"/>
      <c r="AC671" s="176"/>
      <c r="AD671" s="176"/>
      <c r="AE671" s="176"/>
      <c r="AF671" s="176"/>
      <c r="AG671" s="176"/>
      <c r="AH671" s="176"/>
      <c r="AI671" s="176"/>
      <c r="AJ671" s="176"/>
      <c r="AK671" s="176"/>
      <c r="AL671" s="176"/>
      <c r="AM671" s="176"/>
      <c r="AN671" s="176"/>
      <c r="AO671" s="176"/>
      <c r="AP671" s="176"/>
      <c r="AQ671" s="176"/>
      <c r="AR671" s="176"/>
      <c r="AS671" s="176"/>
      <c r="AT671" s="176"/>
      <c r="AU671" s="176"/>
      <c r="AV671" s="176"/>
      <c r="AW671" s="176"/>
      <c r="AX671" s="176"/>
      <c r="AY671" s="176"/>
      <c r="AZ671" s="176"/>
      <c r="BA671" s="176"/>
      <c r="BB671" s="176"/>
      <c r="BC671" s="176"/>
      <c r="BD671" s="176"/>
      <c r="BE671" s="176"/>
      <c r="BF671" s="176"/>
      <c r="BG671" s="176"/>
      <c r="BH671" s="176"/>
      <c r="BI671" s="176"/>
      <c r="BJ671" s="176"/>
      <c r="BK671" s="176"/>
      <c r="BL671" s="176"/>
      <c r="BM671" s="176"/>
      <c r="BN671" s="176"/>
      <c r="BO671" s="176"/>
      <c r="BP671" s="176"/>
      <c r="BQ671" s="176"/>
      <c r="BR671" s="176"/>
      <c r="BS671" s="176"/>
      <c r="BT671" s="176"/>
    </row>
    <row r="672">
      <c r="A672" s="176"/>
      <c r="B672" s="176"/>
      <c r="C672" s="176"/>
      <c r="D672" s="176"/>
      <c r="E672" s="176"/>
      <c r="F672" s="176"/>
      <c r="G672" s="176"/>
      <c r="H672" s="176"/>
      <c r="I672" s="176"/>
      <c r="J672" s="176"/>
      <c r="K672" s="176"/>
      <c r="L672" s="176"/>
      <c r="N672" s="176"/>
      <c r="O672" s="176"/>
      <c r="P672" s="176"/>
      <c r="Q672" s="435"/>
      <c r="R672" s="176"/>
      <c r="S672" s="176"/>
      <c r="T672" s="176"/>
      <c r="U672" s="176"/>
      <c r="V672" s="176"/>
      <c r="W672" s="176"/>
      <c r="X672" s="176"/>
      <c r="Y672" s="176"/>
      <c r="Z672" s="176"/>
      <c r="AA672" s="176"/>
      <c r="AB672" s="176"/>
      <c r="AC672" s="176"/>
      <c r="AD672" s="176"/>
      <c r="AE672" s="176"/>
      <c r="AF672" s="176"/>
      <c r="AG672" s="176"/>
      <c r="AH672" s="176"/>
      <c r="AI672" s="176"/>
      <c r="AJ672" s="176"/>
      <c r="AK672" s="176"/>
      <c r="AL672" s="176"/>
      <c r="AM672" s="176"/>
      <c r="AN672" s="176"/>
      <c r="AO672" s="176"/>
      <c r="AP672" s="176"/>
      <c r="AQ672" s="176"/>
      <c r="AR672" s="176"/>
      <c r="AS672" s="176"/>
      <c r="AT672" s="176"/>
      <c r="AU672" s="176"/>
      <c r="AV672" s="176"/>
      <c r="AW672" s="176"/>
      <c r="AX672" s="176"/>
      <c r="AY672" s="176"/>
      <c r="AZ672" s="176"/>
      <c r="BA672" s="176"/>
      <c r="BB672" s="176"/>
      <c r="BC672" s="176"/>
      <c r="BD672" s="176"/>
      <c r="BE672" s="176"/>
      <c r="BF672" s="176"/>
      <c r="BG672" s="176"/>
      <c r="BH672" s="176"/>
      <c r="BI672" s="176"/>
      <c r="BJ672" s="176"/>
      <c r="BK672" s="176"/>
      <c r="BL672" s="176"/>
      <c r="BM672" s="176"/>
      <c r="BN672" s="176"/>
      <c r="BO672" s="176"/>
      <c r="BP672" s="176"/>
      <c r="BQ672" s="176"/>
      <c r="BR672" s="176"/>
      <c r="BS672" s="176"/>
      <c r="BT672" s="176"/>
    </row>
    <row r="673">
      <c r="A673" s="176"/>
      <c r="B673" s="176"/>
      <c r="C673" s="176"/>
      <c r="D673" s="176"/>
      <c r="E673" s="176"/>
      <c r="F673" s="176"/>
      <c r="G673" s="176"/>
      <c r="H673" s="176"/>
      <c r="I673" s="176"/>
      <c r="J673" s="176"/>
      <c r="K673" s="176"/>
      <c r="L673" s="176"/>
      <c r="N673" s="176"/>
      <c r="O673" s="176"/>
      <c r="P673" s="176"/>
      <c r="Q673" s="435"/>
      <c r="R673" s="176"/>
      <c r="S673" s="176"/>
      <c r="T673" s="176"/>
      <c r="U673" s="176"/>
      <c r="V673" s="176"/>
      <c r="W673" s="176"/>
      <c r="X673" s="176"/>
      <c r="Y673" s="176"/>
      <c r="Z673" s="176"/>
      <c r="AA673" s="176"/>
      <c r="AB673" s="176"/>
      <c r="AC673" s="176"/>
      <c r="AD673" s="176"/>
      <c r="AE673" s="176"/>
      <c r="AF673" s="176"/>
      <c r="AG673" s="176"/>
      <c r="AH673" s="176"/>
      <c r="AI673" s="176"/>
      <c r="AJ673" s="176"/>
      <c r="AK673" s="176"/>
      <c r="AL673" s="176"/>
      <c r="AM673" s="176"/>
      <c r="AN673" s="176"/>
      <c r="AO673" s="176"/>
      <c r="AP673" s="176"/>
      <c r="AQ673" s="176"/>
      <c r="AR673" s="176"/>
      <c r="AS673" s="176"/>
      <c r="AT673" s="176"/>
      <c r="AU673" s="176"/>
      <c r="AV673" s="176"/>
      <c r="AW673" s="176"/>
      <c r="AX673" s="176"/>
      <c r="AY673" s="176"/>
      <c r="AZ673" s="176"/>
      <c r="BA673" s="176"/>
      <c r="BB673" s="176"/>
      <c r="BC673" s="176"/>
      <c r="BD673" s="176"/>
      <c r="BE673" s="176"/>
      <c r="BF673" s="176"/>
      <c r="BG673" s="176"/>
      <c r="BH673" s="176"/>
      <c r="BI673" s="176"/>
      <c r="BJ673" s="176"/>
      <c r="BK673" s="176"/>
      <c r="BL673" s="176"/>
      <c r="BM673" s="176"/>
      <c r="BN673" s="176"/>
      <c r="BO673" s="176"/>
      <c r="BP673" s="176"/>
      <c r="BQ673" s="176"/>
      <c r="BR673" s="176"/>
      <c r="BS673" s="176"/>
      <c r="BT673" s="176"/>
    </row>
    <row r="674">
      <c r="A674" s="176"/>
      <c r="B674" s="176"/>
      <c r="C674" s="176"/>
      <c r="D674" s="176"/>
      <c r="E674" s="176"/>
      <c r="F674" s="176"/>
      <c r="G674" s="176"/>
      <c r="H674" s="176"/>
      <c r="I674" s="176"/>
      <c r="J674" s="176"/>
      <c r="K674" s="176"/>
      <c r="L674" s="176"/>
      <c r="N674" s="176"/>
      <c r="O674" s="176"/>
      <c r="P674" s="176"/>
      <c r="Q674" s="435"/>
      <c r="R674" s="176"/>
      <c r="S674" s="176"/>
      <c r="T674" s="176"/>
      <c r="U674" s="176"/>
      <c r="V674" s="176"/>
      <c r="W674" s="176"/>
      <c r="X674" s="176"/>
      <c r="Y674" s="176"/>
      <c r="Z674" s="176"/>
      <c r="AA674" s="176"/>
      <c r="AB674" s="176"/>
      <c r="AC674" s="176"/>
      <c r="AD674" s="176"/>
      <c r="AE674" s="176"/>
      <c r="AF674" s="176"/>
      <c r="AG674" s="176"/>
      <c r="AH674" s="176"/>
      <c r="AI674" s="176"/>
      <c r="AJ674" s="176"/>
      <c r="AK674" s="176"/>
      <c r="AL674" s="176"/>
      <c r="AM674" s="176"/>
      <c r="AN674" s="176"/>
      <c r="AO674" s="176"/>
      <c r="AP674" s="176"/>
      <c r="AQ674" s="176"/>
      <c r="AR674" s="176"/>
      <c r="AS674" s="176"/>
      <c r="AT674" s="176"/>
      <c r="AU674" s="176"/>
      <c r="AV674" s="176"/>
      <c r="AW674" s="176"/>
      <c r="AX674" s="176"/>
      <c r="AY674" s="176"/>
      <c r="AZ674" s="176"/>
      <c r="BA674" s="176"/>
      <c r="BB674" s="176"/>
      <c r="BC674" s="176"/>
      <c r="BD674" s="176"/>
      <c r="BE674" s="176"/>
      <c r="BF674" s="176"/>
      <c r="BG674" s="176"/>
      <c r="BH674" s="176"/>
      <c r="BI674" s="176"/>
      <c r="BJ674" s="176"/>
      <c r="BK674" s="176"/>
      <c r="BL674" s="176"/>
      <c r="BM674" s="176"/>
      <c r="BN674" s="176"/>
      <c r="BO674" s="176"/>
      <c r="BP674" s="176"/>
      <c r="BQ674" s="176"/>
      <c r="BR674" s="176"/>
      <c r="BS674" s="176"/>
      <c r="BT674" s="176"/>
    </row>
    <row r="675">
      <c r="A675" s="176"/>
      <c r="B675" s="176"/>
      <c r="C675" s="176"/>
      <c r="D675" s="176"/>
      <c r="E675" s="176"/>
      <c r="F675" s="176"/>
      <c r="G675" s="176"/>
      <c r="H675" s="176"/>
      <c r="I675" s="176"/>
      <c r="J675" s="176"/>
      <c r="K675" s="176"/>
      <c r="L675" s="176"/>
      <c r="N675" s="176"/>
      <c r="O675" s="176"/>
      <c r="P675" s="176"/>
      <c r="Q675" s="435"/>
      <c r="R675" s="176"/>
      <c r="S675" s="176"/>
      <c r="T675" s="176"/>
      <c r="U675" s="176"/>
      <c r="V675" s="176"/>
      <c r="W675" s="176"/>
      <c r="X675" s="176"/>
      <c r="Y675" s="176"/>
      <c r="Z675" s="176"/>
      <c r="AA675" s="176"/>
      <c r="AB675" s="176"/>
      <c r="AC675" s="176"/>
      <c r="AD675" s="176"/>
      <c r="AE675" s="176"/>
      <c r="AF675" s="176"/>
      <c r="AG675" s="176"/>
      <c r="AH675" s="176"/>
      <c r="AI675" s="176"/>
      <c r="AJ675" s="176"/>
      <c r="AK675" s="176"/>
      <c r="AL675" s="176"/>
      <c r="AM675" s="176"/>
      <c r="AN675" s="176"/>
      <c r="AO675" s="176"/>
      <c r="AP675" s="176"/>
      <c r="AQ675" s="176"/>
      <c r="AR675" s="176"/>
      <c r="AS675" s="176"/>
      <c r="AT675" s="176"/>
      <c r="AU675" s="176"/>
      <c r="AV675" s="176"/>
      <c r="AW675" s="176"/>
      <c r="AX675" s="176"/>
      <c r="AY675" s="176"/>
      <c r="AZ675" s="176"/>
      <c r="BA675" s="176"/>
      <c r="BB675" s="176"/>
      <c r="BC675" s="176"/>
      <c r="BD675" s="176"/>
      <c r="BE675" s="176"/>
      <c r="BF675" s="176"/>
      <c r="BG675" s="176"/>
      <c r="BH675" s="176"/>
      <c r="BI675" s="176"/>
      <c r="BJ675" s="176"/>
      <c r="BK675" s="176"/>
      <c r="BL675" s="176"/>
      <c r="BM675" s="176"/>
      <c r="BN675" s="176"/>
      <c r="BO675" s="176"/>
      <c r="BP675" s="176"/>
      <c r="BQ675" s="176"/>
      <c r="BR675" s="176"/>
      <c r="BS675" s="176"/>
      <c r="BT675" s="176"/>
    </row>
    <row r="676">
      <c r="A676" s="176"/>
      <c r="B676" s="176"/>
      <c r="C676" s="176"/>
      <c r="D676" s="176"/>
      <c r="E676" s="176"/>
      <c r="F676" s="176"/>
      <c r="G676" s="176"/>
      <c r="H676" s="176"/>
      <c r="I676" s="176"/>
      <c r="J676" s="176"/>
      <c r="K676" s="176"/>
      <c r="L676" s="176"/>
      <c r="N676" s="176"/>
      <c r="O676" s="176"/>
      <c r="P676" s="176"/>
      <c r="Q676" s="435"/>
      <c r="R676" s="176"/>
      <c r="S676" s="176"/>
      <c r="T676" s="176"/>
      <c r="U676" s="176"/>
      <c r="V676" s="176"/>
      <c r="W676" s="176"/>
      <c r="X676" s="176"/>
      <c r="Y676" s="176"/>
      <c r="Z676" s="176"/>
      <c r="AA676" s="176"/>
      <c r="AB676" s="176"/>
      <c r="AC676" s="176"/>
      <c r="AD676" s="176"/>
      <c r="AE676" s="176"/>
      <c r="AF676" s="176"/>
      <c r="AG676" s="176"/>
      <c r="AH676" s="176"/>
      <c r="AI676" s="176"/>
      <c r="AJ676" s="176"/>
      <c r="AK676" s="176"/>
      <c r="AL676" s="176"/>
      <c r="AM676" s="176"/>
      <c r="AN676" s="176"/>
      <c r="AO676" s="176"/>
      <c r="AP676" s="176"/>
      <c r="AQ676" s="176"/>
      <c r="AR676" s="176"/>
      <c r="AS676" s="176"/>
      <c r="AT676" s="176"/>
      <c r="AU676" s="176"/>
      <c r="AV676" s="176"/>
      <c r="AW676" s="176"/>
      <c r="AX676" s="176"/>
      <c r="AY676" s="176"/>
      <c r="AZ676" s="176"/>
      <c r="BA676" s="176"/>
      <c r="BB676" s="176"/>
      <c r="BC676" s="176"/>
      <c r="BD676" s="176"/>
      <c r="BE676" s="176"/>
      <c r="BF676" s="176"/>
      <c r="BG676" s="176"/>
      <c r="BH676" s="176"/>
      <c r="BI676" s="176"/>
      <c r="BJ676" s="176"/>
      <c r="BK676" s="176"/>
      <c r="BL676" s="176"/>
      <c r="BM676" s="176"/>
      <c r="BN676" s="176"/>
      <c r="BO676" s="176"/>
      <c r="BP676" s="176"/>
      <c r="BQ676" s="176"/>
      <c r="BR676" s="176"/>
      <c r="BS676" s="176"/>
      <c r="BT676" s="176"/>
    </row>
    <row r="677">
      <c r="A677" s="176"/>
      <c r="B677" s="176"/>
      <c r="C677" s="176"/>
      <c r="D677" s="176"/>
      <c r="E677" s="176"/>
      <c r="F677" s="176"/>
      <c r="G677" s="176"/>
      <c r="H677" s="176"/>
      <c r="I677" s="176"/>
      <c r="J677" s="176"/>
      <c r="K677" s="176"/>
      <c r="L677" s="176"/>
      <c r="N677" s="176"/>
      <c r="O677" s="176"/>
      <c r="P677" s="176"/>
      <c r="Q677" s="435"/>
      <c r="R677" s="176"/>
      <c r="S677" s="176"/>
      <c r="T677" s="176"/>
      <c r="U677" s="176"/>
      <c r="V677" s="176"/>
      <c r="W677" s="176"/>
      <c r="X677" s="176"/>
      <c r="Y677" s="176"/>
      <c r="Z677" s="176"/>
      <c r="AA677" s="176"/>
      <c r="AB677" s="176"/>
      <c r="AC677" s="176"/>
      <c r="AD677" s="176"/>
      <c r="AE677" s="176"/>
      <c r="AF677" s="176"/>
      <c r="AG677" s="176"/>
      <c r="AH677" s="176"/>
      <c r="AI677" s="176"/>
      <c r="AJ677" s="176"/>
      <c r="AK677" s="176"/>
      <c r="AL677" s="176"/>
      <c r="AM677" s="176"/>
      <c r="AN677" s="176"/>
      <c r="AO677" s="176"/>
      <c r="AP677" s="176"/>
      <c r="AQ677" s="176"/>
      <c r="AR677" s="176"/>
      <c r="AS677" s="176"/>
      <c r="AT677" s="176"/>
      <c r="AU677" s="176"/>
      <c r="AV677" s="176"/>
      <c r="AW677" s="176"/>
      <c r="AX677" s="176"/>
      <c r="AY677" s="176"/>
      <c r="AZ677" s="176"/>
      <c r="BA677" s="176"/>
      <c r="BB677" s="176"/>
      <c r="BC677" s="176"/>
      <c r="BD677" s="176"/>
      <c r="BE677" s="176"/>
      <c r="BF677" s="176"/>
      <c r="BG677" s="176"/>
      <c r="BH677" s="176"/>
      <c r="BI677" s="176"/>
      <c r="BJ677" s="176"/>
      <c r="BK677" s="176"/>
      <c r="BL677" s="176"/>
      <c r="BM677" s="176"/>
      <c r="BN677" s="176"/>
      <c r="BO677" s="176"/>
      <c r="BP677" s="176"/>
      <c r="BQ677" s="176"/>
      <c r="BR677" s="176"/>
      <c r="BS677" s="176"/>
      <c r="BT677" s="176"/>
    </row>
    <row r="678">
      <c r="A678" s="176"/>
      <c r="B678" s="176"/>
      <c r="C678" s="176"/>
      <c r="D678" s="176"/>
      <c r="E678" s="176"/>
      <c r="F678" s="176"/>
      <c r="G678" s="176"/>
      <c r="H678" s="176"/>
      <c r="I678" s="176"/>
      <c r="J678" s="176"/>
      <c r="K678" s="176"/>
      <c r="L678" s="176"/>
      <c r="N678" s="176"/>
      <c r="O678" s="176"/>
      <c r="P678" s="176"/>
      <c r="Q678" s="435"/>
      <c r="R678" s="176"/>
      <c r="S678" s="176"/>
      <c r="T678" s="176"/>
      <c r="U678" s="176"/>
      <c r="V678" s="176"/>
      <c r="W678" s="176"/>
      <c r="X678" s="176"/>
      <c r="Y678" s="176"/>
      <c r="Z678" s="176"/>
      <c r="AA678" s="176"/>
      <c r="AB678" s="176"/>
      <c r="AC678" s="176"/>
      <c r="AD678" s="176"/>
      <c r="AE678" s="176"/>
      <c r="AF678" s="176"/>
      <c r="AG678" s="176"/>
      <c r="AH678" s="176"/>
      <c r="AI678" s="176"/>
      <c r="AJ678" s="176"/>
      <c r="AK678" s="176"/>
      <c r="AL678" s="176"/>
      <c r="AM678" s="176"/>
      <c r="AN678" s="176"/>
      <c r="AO678" s="176"/>
      <c r="AP678" s="176"/>
      <c r="AQ678" s="176"/>
      <c r="AR678" s="176"/>
      <c r="AS678" s="176"/>
      <c r="AT678" s="176"/>
      <c r="AU678" s="176"/>
      <c r="AV678" s="176"/>
      <c r="AW678" s="176"/>
      <c r="AX678" s="176"/>
      <c r="AY678" s="176"/>
      <c r="AZ678" s="176"/>
      <c r="BA678" s="176"/>
      <c r="BB678" s="176"/>
      <c r="BC678" s="176"/>
      <c r="BD678" s="176"/>
      <c r="BE678" s="176"/>
      <c r="BF678" s="176"/>
      <c r="BG678" s="176"/>
      <c r="BH678" s="176"/>
      <c r="BI678" s="176"/>
      <c r="BJ678" s="176"/>
      <c r="BK678" s="176"/>
      <c r="BL678" s="176"/>
      <c r="BM678" s="176"/>
      <c r="BN678" s="176"/>
      <c r="BO678" s="176"/>
      <c r="BP678" s="176"/>
      <c r="BQ678" s="176"/>
      <c r="BR678" s="176"/>
      <c r="BS678" s="176"/>
      <c r="BT678" s="176"/>
    </row>
    <row r="679">
      <c r="A679" s="176"/>
      <c r="B679" s="176"/>
      <c r="C679" s="176"/>
      <c r="D679" s="176"/>
      <c r="E679" s="176"/>
      <c r="F679" s="176"/>
      <c r="G679" s="176"/>
      <c r="H679" s="176"/>
      <c r="I679" s="176"/>
      <c r="J679" s="176"/>
      <c r="K679" s="176"/>
      <c r="L679" s="176"/>
      <c r="N679" s="176"/>
      <c r="O679" s="176"/>
      <c r="P679" s="176"/>
      <c r="Q679" s="435"/>
      <c r="R679" s="176"/>
      <c r="S679" s="176"/>
      <c r="T679" s="176"/>
      <c r="U679" s="176"/>
      <c r="V679" s="176"/>
      <c r="W679" s="176"/>
      <c r="X679" s="176"/>
      <c r="Y679" s="176"/>
      <c r="Z679" s="176"/>
      <c r="AA679" s="176"/>
      <c r="AB679" s="176"/>
      <c r="AC679" s="176"/>
      <c r="AD679" s="176"/>
      <c r="AE679" s="176"/>
      <c r="AF679" s="176"/>
      <c r="AG679" s="176"/>
      <c r="AH679" s="176"/>
      <c r="AI679" s="176"/>
      <c r="AJ679" s="176"/>
      <c r="AK679" s="176"/>
      <c r="AL679" s="176"/>
      <c r="AM679" s="176"/>
      <c r="AN679" s="176"/>
      <c r="AO679" s="176"/>
      <c r="AP679" s="176"/>
      <c r="AQ679" s="176"/>
      <c r="AR679" s="176"/>
      <c r="AS679" s="176"/>
      <c r="AT679" s="176"/>
      <c r="AU679" s="176"/>
      <c r="AV679" s="176"/>
      <c r="AW679" s="176"/>
      <c r="AX679" s="176"/>
      <c r="AY679" s="176"/>
      <c r="AZ679" s="176"/>
      <c r="BA679" s="176"/>
      <c r="BB679" s="176"/>
      <c r="BC679" s="176"/>
      <c r="BD679" s="176"/>
      <c r="BE679" s="176"/>
      <c r="BF679" s="176"/>
      <c r="BG679" s="176"/>
      <c r="BH679" s="176"/>
      <c r="BI679" s="176"/>
      <c r="BJ679" s="176"/>
      <c r="BK679" s="176"/>
      <c r="BL679" s="176"/>
      <c r="BM679" s="176"/>
      <c r="BN679" s="176"/>
      <c r="BO679" s="176"/>
      <c r="BP679" s="176"/>
      <c r="BQ679" s="176"/>
      <c r="BR679" s="176"/>
      <c r="BS679" s="176"/>
      <c r="BT679" s="176"/>
    </row>
    <row r="680">
      <c r="A680" s="176"/>
      <c r="B680" s="176"/>
      <c r="C680" s="176"/>
      <c r="D680" s="176"/>
      <c r="E680" s="176"/>
      <c r="F680" s="176"/>
      <c r="G680" s="176"/>
      <c r="H680" s="176"/>
      <c r="I680" s="176"/>
      <c r="J680" s="176"/>
      <c r="K680" s="176"/>
      <c r="L680" s="176"/>
      <c r="N680" s="176"/>
      <c r="O680" s="176"/>
      <c r="P680" s="176"/>
      <c r="Q680" s="435"/>
      <c r="R680" s="176"/>
      <c r="S680" s="176"/>
      <c r="T680" s="176"/>
      <c r="U680" s="176"/>
      <c r="V680" s="176"/>
      <c r="W680" s="176"/>
      <c r="X680" s="176"/>
      <c r="Y680" s="176"/>
      <c r="Z680" s="176"/>
      <c r="AA680" s="176"/>
      <c r="AB680" s="176"/>
      <c r="AC680" s="176"/>
      <c r="AD680" s="176"/>
      <c r="AE680" s="176"/>
      <c r="AF680" s="176"/>
      <c r="AG680" s="176"/>
      <c r="AH680" s="176"/>
      <c r="AI680" s="176"/>
      <c r="AJ680" s="176"/>
      <c r="AK680" s="176"/>
      <c r="AL680" s="176"/>
      <c r="AM680" s="176"/>
      <c r="AN680" s="176"/>
      <c r="AO680" s="176"/>
      <c r="AP680" s="176"/>
      <c r="AQ680" s="176"/>
      <c r="AR680" s="176"/>
      <c r="AS680" s="176"/>
      <c r="AT680" s="176"/>
      <c r="AU680" s="176"/>
      <c r="AV680" s="176"/>
      <c r="AW680" s="176"/>
      <c r="AX680" s="176"/>
      <c r="AY680" s="176"/>
      <c r="AZ680" s="176"/>
      <c r="BA680" s="176"/>
      <c r="BB680" s="176"/>
      <c r="BC680" s="176"/>
      <c r="BD680" s="176"/>
      <c r="BE680" s="176"/>
      <c r="BF680" s="176"/>
      <c r="BG680" s="176"/>
      <c r="BH680" s="176"/>
      <c r="BI680" s="176"/>
      <c r="BJ680" s="176"/>
      <c r="BK680" s="176"/>
      <c r="BL680" s="176"/>
      <c r="BM680" s="176"/>
      <c r="BN680" s="176"/>
      <c r="BO680" s="176"/>
      <c r="BP680" s="176"/>
      <c r="BQ680" s="176"/>
      <c r="BR680" s="176"/>
      <c r="BS680" s="176"/>
      <c r="BT680" s="176"/>
    </row>
    <row r="681">
      <c r="A681" s="176"/>
      <c r="B681" s="176"/>
      <c r="C681" s="176"/>
      <c r="D681" s="176"/>
      <c r="E681" s="176"/>
      <c r="F681" s="176"/>
      <c r="G681" s="176"/>
      <c r="H681" s="176"/>
      <c r="I681" s="176"/>
      <c r="J681" s="176"/>
      <c r="K681" s="176"/>
      <c r="L681" s="176"/>
      <c r="N681" s="176"/>
      <c r="O681" s="176"/>
      <c r="P681" s="176"/>
      <c r="Q681" s="435"/>
      <c r="R681" s="176"/>
      <c r="S681" s="176"/>
      <c r="T681" s="176"/>
      <c r="U681" s="176"/>
      <c r="V681" s="176"/>
      <c r="W681" s="176"/>
      <c r="X681" s="176"/>
      <c r="Y681" s="176"/>
      <c r="Z681" s="176"/>
      <c r="AA681" s="176"/>
      <c r="AB681" s="176"/>
      <c r="AC681" s="176"/>
      <c r="AD681" s="176"/>
      <c r="AE681" s="176"/>
      <c r="AF681" s="176"/>
      <c r="AG681" s="176"/>
      <c r="AH681" s="176"/>
      <c r="AI681" s="176"/>
      <c r="AJ681" s="176"/>
      <c r="AK681" s="176"/>
      <c r="AL681" s="176"/>
      <c r="AM681" s="176"/>
      <c r="AN681" s="176"/>
      <c r="AO681" s="176"/>
      <c r="AP681" s="176"/>
      <c r="AQ681" s="176"/>
      <c r="AR681" s="176"/>
      <c r="AS681" s="176"/>
      <c r="AT681" s="176"/>
      <c r="AU681" s="176"/>
      <c r="AV681" s="176"/>
      <c r="AW681" s="176"/>
      <c r="AX681" s="176"/>
      <c r="AY681" s="176"/>
      <c r="AZ681" s="176"/>
      <c r="BA681" s="176"/>
      <c r="BB681" s="176"/>
      <c r="BC681" s="176"/>
      <c r="BD681" s="176"/>
      <c r="BE681" s="176"/>
      <c r="BF681" s="176"/>
      <c r="BG681" s="176"/>
      <c r="BH681" s="176"/>
      <c r="BI681" s="176"/>
      <c r="BJ681" s="176"/>
      <c r="BK681" s="176"/>
      <c r="BL681" s="176"/>
      <c r="BM681" s="176"/>
      <c r="BN681" s="176"/>
      <c r="BO681" s="176"/>
      <c r="BP681" s="176"/>
      <c r="BQ681" s="176"/>
      <c r="BR681" s="176"/>
      <c r="BS681" s="176"/>
      <c r="BT681" s="176"/>
    </row>
    <row r="682">
      <c r="A682" s="176"/>
      <c r="B682" s="176"/>
      <c r="C682" s="176"/>
      <c r="D682" s="176"/>
      <c r="E682" s="176"/>
      <c r="F682" s="176"/>
      <c r="G682" s="176"/>
      <c r="H682" s="176"/>
      <c r="I682" s="176"/>
      <c r="J682" s="176"/>
      <c r="K682" s="176"/>
      <c r="L682" s="176"/>
      <c r="N682" s="176"/>
      <c r="O682" s="176"/>
      <c r="P682" s="176"/>
      <c r="Q682" s="435"/>
      <c r="R682" s="176"/>
      <c r="S682" s="176"/>
      <c r="T682" s="176"/>
      <c r="U682" s="176"/>
      <c r="V682" s="176"/>
      <c r="W682" s="176"/>
      <c r="X682" s="176"/>
      <c r="Y682" s="176"/>
      <c r="Z682" s="176"/>
      <c r="AA682" s="176"/>
      <c r="AB682" s="176"/>
      <c r="AC682" s="176"/>
      <c r="AD682" s="176"/>
      <c r="AE682" s="176"/>
      <c r="AF682" s="176"/>
      <c r="AG682" s="176"/>
      <c r="AH682" s="176"/>
      <c r="AI682" s="176"/>
      <c r="AJ682" s="176"/>
      <c r="AK682" s="176"/>
      <c r="AL682" s="176"/>
      <c r="AM682" s="176"/>
      <c r="AN682" s="176"/>
      <c r="AO682" s="176"/>
      <c r="AP682" s="176"/>
      <c r="AQ682" s="176"/>
      <c r="AR682" s="176"/>
      <c r="AS682" s="176"/>
      <c r="AT682" s="176"/>
      <c r="AU682" s="176"/>
      <c r="AV682" s="176"/>
      <c r="AW682" s="176"/>
      <c r="AX682" s="176"/>
      <c r="AY682" s="176"/>
      <c r="AZ682" s="176"/>
      <c r="BA682" s="176"/>
      <c r="BB682" s="176"/>
      <c r="BC682" s="176"/>
      <c r="BD682" s="176"/>
      <c r="BE682" s="176"/>
      <c r="BF682" s="176"/>
      <c r="BG682" s="176"/>
      <c r="BH682" s="176"/>
      <c r="BI682" s="176"/>
      <c r="BJ682" s="176"/>
      <c r="BK682" s="176"/>
      <c r="BL682" s="176"/>
      <c r="BM682" s="176"/>
      <c r="BN682" s="176"/>
      <c r="BO682" s="176"/>
      <c r="BP682" s="176"/>
      <c r="BQ682" s="176"/>
      <c r="BR682" s="176"/>
      <c r="BS682" s="176"/>
      <c r="BT682" s="176"/>
    </row>
    <row r="683">
      <c r="A683" s="176"/>
      <c r="B683" s="176"/>
      <c r="C683" s="176"/>
      <c r="D683" s="176"/>
      <c r="E683" s="176"/>
      <c r="F683" s="176"/>
      <c r="G683" s="176"/>
      <c r="H683" s="176"/>
      <c r="I683" s="176"/>
      <c r="J683" s="176"/>
      <c r="K683" s="176"/>
      <c r="L683" s="176"/>
      <c r="N683" s="176"/>
      <c r="O683" s="176"/>
      <c r="P683" s="176"/>
      <c r="Q683" s="435"/>
      <c r="R683" s="176"/>
      <c r="S683" s="176"/>
      <c r="T683" s="176"/>
      <c r="U683" s="176"/>
      <c r="V683" s="176"/>
      <c r="W683" s="176"/>
      <c r="X683" s="176"/>
      <c r="Y683" s="176"/>
      <c r="Z683" s="176"/>
      <c r="AA683" s="176"/>
      <c r="AB683" s="176"/>
      <c r="AC683" s="176"/>
      <c r="AD683" s="176"/>
      <c r="AE683" s="176"/>
      <c r="AF683" s="176"/>
      <c r="AG683" s="176"/>
      <c r="AH683" s="176"/>
      <c r="AI683" s="176"/>
      <c r="AJ683" s="176"/>
      <c r="AK683" s="176"/>
      <c r="AL683" s="176"/>
      <c r="AM683" s="176"/>
      <c r="AN683" s="176"/>
      <c r="AO683" s="176"/>
      <c r="AP683" s="176"/>
      <c r="AQ683" s="176"/>
      <c r="AR683" s="176"/>
      <c r="AS683" s="176"/>
      <c r="AT683" s="176"/>
      <c r="AU683" s="176"/>
      <c r="AV683" s="176"/>
      <c r="AW683" s="176"/>
      <c r="AX683" s="176"/>
      <c r="AY683" s="176"/>
      <c r="AZ683" s="176"/>
      <c r="BA683" s="176"/>
      <c r="BB683" s="176"/>
      <c r="BC683" s="176"/>
      <c r="BD683" s="176"/>
      <c r="BE683" s="176"/>
      <c r="BF683" s="176"/>
      <c r="BG683" s="176"/>
      <c r="BH683" s="176"/>
      <c r="BI683" s="176"/>
      <c r="BJ683" s="176"/>
      <c r="BK683" s="176"/>
      <c r="BL683" s="176"/>
      <c r="BM683" s="176"/>
      <c r="BN683" s="176"/>
      <c r="BO683" s="176"/>
      <c r="BP683" s="176"/>
      <c r="BQ683" s="176"/>
      <c r="BR683" s="176"/>
      <c r="BS683" s="176"/>
      <c r="BT683" s="176"/>
    </row>
    <row r="684">
      <c r="A684" s="176"/>
      <c r="B684" s="176"/>
      <c r="C684" s="176"/>
      <c r="D684" s="176"/>
      <c r="E684" s="176"/>
      <c r="F684" s="176"/>
      <c r="G684" s="176"/>
      <c r="H684" s="176"/>
      <c r="I684" s="176"/>
      <c r="J684" s="176"/>
      <c r="K684" s="176"/>
      <c r="L684" s="176"/>
      <c r="N684" s="176"/>
      <c r="O684" s="176"/>
      <c r="P684" s="176"/>
      <c r="Q684" s="435"/>
      <c r="R684" s="176"/>
      <c r="S684" s="176"/>
      <c r="T684" s="176"/>
      <c r="U684" s="176"/>
      <c r="V684" s="176"/>
      <c r="W684" s="176"/>
      <c r="X684" s="176"/>
      <c r="Y684" s="176"/>
      <c r="Z684" s="176"/>
      <c r="AA684" s="176"/>
      <c r="AB684" s="176"/>
      <c r="AC684" s="176"/>
      <c r="AD684" s="176"/>
      <c r="AE684" s="176"/>
      <c r="AF684" s="176"/>
      <c r="AG684" s="176"/>
      <c r="AH684" s="176"/>
      <c r="AI684" s="176"/>
      <c r="AJ684" s="176"/>
      <c r="AK684" s="176"/>
      <c r="AL684" s="176"/>
      <c r="AM684" s="176"/>
      <c r="AN684" s="176"/>
      <c r="AO684" s="176"/>
      <c r="AP684" s="176"/>
      <c r="AQ684" s="176"/>
      <c r="AR684" s="176"/>
      <c r="AS684" s="176"/>
      <c r="AT684" s="176"/>
      <c r="AU684" s="176"/>
      <c r="AV684" s="176"/>
      <c r="AW684" s="176"/>
      <c r="AX684" s="176"/>
      <c r="AY684" s="176"/>
      <c r="AZ684" s="176"/>
      <c r="BA684" s="176"/>
      <c r="BB684" s="176"/>
      <c r="BC684" s="176"/>
      <c r="BD684" s="176"/>
      <c r="BE684" s="176"/>
      <c r="BF684" s="176"/>
      <c r="BG684" s="176"/>
      <c r="BH684" s="176"/>
      <c r="BI684" s="176"/>
      <c r="BJ684" s="176"/>
      <c r="BK684" s="176"/>
      <c r="BL684" s="176"/>
      <c r="BM684" s="176"/>
      <c r="BN684" s="176"/>
      <c r="BO684" s="176"/>
      <c r="BP684" s="176"/>
      <c r="BQ684" s="176"/>
      <c r="BR684" s="176"/>
      <c r="BS684" s="176"/>
      <c r="BT684" s="176"/>
    </row>
    <row r="685">
      <c r="A685" s="176"/>
      <c r="B685" s="176"/>
      <c r="C685" s="176"/>
      <c r="D685" s="176"/>
      <c r="E685" s="176"/>
      <c r="F685" s="176"/>
      <c r="G685" s="176"/>
      <c r="H685" s="176"/>
      <c r="I685" s="176"/>
      <c r="J685" s="176"/>
      <c r="K685" s="176"/>
      <c r="L685" s="176"/>
      <c r="N685" s="176"/>
      <c r="O685" s="176"/>
      <c r="P685" s="176"/>
      <c r="Q685" s="435"/>
      <c r="R685" s="176"/>
      <c r="S685" s="176"/>
      <c r="T685" s="176"/>
      <c r="U685" s="176"/>
      <c r="V685" s="176"/>
      <c r="W685" s="176"/>
      <c r="X685" s="176"/>
      <c r="Y685" s="176"/>
      <c r="Z685" s="176"/>
      <c r="AA685" s="176"/>
      <c r="AB685" s="176"/>
      <c r="AC685" s="176"/>
      <c r="AD685" s="176"/>
      <c r="AE685" s="176"/>
      <c r="AF685" s="176"/>
      <c r="AG685" s="176"/>
      <c r="AH685" s="176"/>
      <c r="AI685" s="176"/>
      <c r="AJ685" s="176"/>
      <c r="AK685" s="176"/>
      <c r="AL685" s="176"/>
      <c r="AM685" s="176"/>
      <c r="AN685" s="176"/>
      <c r="AO685" s="176"/>
      <c r="AP685" s="176"/>
      <c r="AQ685" s="176"/>
      <c r="AR685" s="176"/>
      <c r="AS685" s="176"/>
      <c r="AT685" s="176"/>
      <c r="AU685" s="176"/>
      <c r="AV685" s="176"/>
      <c r="AW685" s="176"/>
      <c r="AX685" s="176"/>
      <c r="AY685" s="176"/>
      <c r="AZ685" s="176"/>
      <c r="BA685" s="176"/>
      <c r="BB685" s="176"/>
      <c r="BC685" s="176"/>
      <c r="BD685" s="176"/>
      <c r="BE685" s="176"/>
      <c r="BF685" s="176"/>
      <c r="BG685" s="176"/>
      <c r="BH685" s="176"/>
      <c r="BI685" s="176"/>
      <c r="BJ685" s="176"/>
      <c r="BK685" s="176"/>
      <c r="BL685" s="176"/>
      <c r="BM685" s="176"/>
      <c r="BN685" s="176"/>
      <c r="BO685" s="176"/>
      <c r="BP685" s="176"/>
      <c r="BQ685" s="176"/>
      <c r="BR685" s="176"/>
      <c r="BS685" s="176"/>
      <c r="BT685" s="176"/>
    </row>
    <row r="686">
      <c r="A686" s="176"/>
      <c r="B686" s="176"/>
      <c r="C686" s="176"/>
      <c r="D686" s="176"/>
      <c r="E686" s="176"/>
      <c r="F686" s="176"/>
      <c r="G686" s="176"/>
      <c r="H686" s="176"/>
      <c r="I686" s="176"/>
      <c r="J686" s="176"/>
      <c r="K686" s="176"/>
      <c r="L686" s="176"/>
      <c r="N686" s="176"/>
      <c r="O686" s="176"/>
      <c r="P686" s="176"/>
      <c r="Q686" s="435"/>
      <c r="R686" s="176"/>
      <c r="S686" s="176"/>
      <c r="T686" s="176"/>
      <c r="U686" s="176"/>
      <c r="V686" s="176"/>
      <c r="W686" s="176"/>
      <c r="X686" s="176"/>
      <c r="Y686" s="176"/>
      <c r="Z686" s="176"/>
      <c r="AA686" s="176"/>
      <c r="AB686" s="176"/>
      <c r="AC686" s="176"/>
      <c r="AD686" s="176"/>
      <c r="AE686" s="176"/>
      <c r="AF686" s="176"/>
      <c r="AG686" s="176"/>
      <c r="AH686" s="176"/>
      <c r="AI686" s="176"/>
      <c r="AJ686" s="176"/>
      <c r="AK686" s="176"/>
      <c r="AL686" s="176"/>
      <c r="AM686" s="176"/>
      <c r="AN686" s="176"/>
      <c r="AO686" s="176"/>
      <c r="AP686" s="176"/>
      <c r="AQ686" s="176"/>
      <c r="AR686" s="176"/>
      <c r="AS686" s="176"/>
      <c r="AT686" s="176"/>
      <c r="AU686" s="176"/>
      <c r="AV686" s="176"/>
      <c r="AW686" s="176"/>
      <c r="AX686" s="176"/>
      <c r="AY686" s="176"/>
      <c r="AZ686" s="176"/>
      <c r="BA686" s="176"/>
      <c r="BB686" s="176"/>
      <c r="BC686" s="176"/>
      <c r="BD686" s="176"/>
      <c r="BE686" s="176"/>
      <c r="BF686" s="176"/>
      <c r="BG686" s="176"/>
      <c r="BH686" s="176"/>
      <c r="BI686" s="176"/>
      <c r="BJ686" s="176"/>
      <c r="BK686" s="176"/>
      <c r="BL686" s="176"/>
      <c r="BM686" s="176"/>
      <c r="BN686" s="176"/>
      <c r="BO686" s="176"/>
      <c r="BP686" s="176"/>
      <c r="BQ686" s="176"/>
      <c r="BR686" s="176"/>
      <c r="BS686" s="176"/>
      <c r="BT686" s="176"/>
    </row>
    <row r="687">
      <c r="A687" s="176"/>
      <c r="B687" s="176"/>
      <c r="C687" s="176"/>
      <c r="D687" s="176"/>
      <c r="E687" s="176"/>
      <c r="F687" s="176"/>
      <c r="G687" s="176"/>
      <c r="H687" s="176"/>
      <c r="I687" s="176"/>
      <c r="J687" s="176"/>
      <c r="K687" s="176"/>
      <c r="L687" s="176"/>
      <c r="N687" s="176"/>
      <c r="O687" s="176"/>
      <c r="P687" s="176"/>
      <c r="Q687" s="435"/>
      <c r="R687" s="176"/>
      <c r="S687" s="176"/>
      <c r="T687" s="176"/>
      <c r="U687" s="176"/>
      <c r="V687" s="176"/>
      <c r="W687" s="176"/>
      <c r="X687" s="176"/>
      <c r="Y687" s="176"/>
      <c r="Z687" s="176"/>
      <c r="AA687" s="176"/>
      <c r="AB687" s="176"/>
      <c r="AC687" s="176"/>
      <c r="AD687" s="176"/>
      <c r="AE687" s="176"/>
      <c r="AF687" s="176"/>
      <c r="AG687" s="176"/>
      <c r="AH687" s="176"/>
      <c r="AI687" s="176"/>
      <c r="AJ687" s="176"/>
      <c r="AK687" s="176"/>
      <c r="AL687" s="176"/>
      <c r="AM687" s="176"/>
      <c r="AN687" s="176"/>
      <c r="AO687" s="176"/>
      <c r="AP687" s="176"/>
      <c r="AQ687" s="176"/>
      <c r="AR687" s="176"/>
      <c r="AS687" s="176"/>
      <c r="AT687" s="176"/>
      <c r="AU687" s="176"/>
      <c r="AV687" s="176"/>
      <c r="AW687" s="176"/>
      <c r="AX687" s="176"/>
      <c r="AY687" s="176"/>
      <c r="AZ687" s="176"/>
      <c r="BA687" s="176"/>
      <c r="BB687" s="176"/>
      <c r="BC687" s="176"/>
      <c r="BD687" s="176"/>
      <c r="BE687" s="176"/>
      <c r="BF687" s="176"/>
      <c r="BG687" s="176"/>
      <c r="BH687" s="176"/>
      <c r="BI687" s="176"/>
      <c r="BJ687" s="176"/>
      <c r="BK687" s="176"/>
      <c r="BL687" s="176"/>
      <c r="BM687" s="176"/>
      <c r="BN687" s="176"/>
      <c r="BO687" s="176"/>
      <c r="BP687" s="176"/>
      <c r="BQ687" s="176"/>
      <c r="BR687" s="176"/>
      <c r="BS687" s="176"/>
      <c r="BT687" s="176"/>
    </row>
    <row r="688">
      <c r="A688" s="176"/>
      <c r="B688" s="176"/>
      <c r="C688" s="176"/>
      <c r="D688" s="176"/>
      <c r="E688" s="176"/>
      <c r="F688" s="176"/>
      <c r="G688" s="176"/>
      <c r="H688" s="176"/>
      <c r="I688" s="176"/>
      <c r="J688" s="176"/>
      <c r="K688" s="176"/>
      <c r="L688" s="176"/>
      <c r="N688" s="176"/>
      <c r="O688" s="176"/>
      <c r="P688" s="176"/>
      <c r="Q688" s="435"/>
      <c r="R688" s="176"/>
      <c r="S688" s="176"/>
      <c r="T688" s="176"/>
      <c r="U688" s="176"/>
      <c r="V688" s="176"/>
      <c r="W688" s="176"/>
      <c r="X688" s="176"/>
      <c r="Y688" s="176"/>
      <c r="Z688" s="176"/>
      <c r="AA688" s="176"/>
      <c r="AB688" s="176"/>
      <c r="AC688" s="176"/>
      <c r="AD688" s="176"/>
      <c r="AE688" s="176"/>
      <c r="AF688" s="176"/>
      <c r="AG688" s="176"/>
      <c r="AH688" s="176"/>
      <c r="AI688" s="176"/>
      <c r="AJ688" s="176"/>
      <c r="AK688" s="176"/>
      <c r="AL688" s="176"/>
      <c r="AM688" s="176"/>
      <c r="AN688" s="176"/>
      <c r="AO688" s="176"/>
      <c r="AP688" s="176"/>
      <c r="AQ688" s="176"/>
      <c r="AR688" s="176"/>
      <c r="AS688" s="176"/>
      <c r="AT688" s="176"/>
      <c r="AU688" s="176"/>
      <c r="AV688" s="176"/>
      <c r="AW688" s="176"/>
      <c r="AX688" s="176"/>
      <c r="AY688" s="176"/>
      <c r="AZ688" s="176"/>
      <c r="BA688" s="176"/>
      <c r="BB688" s="176"/>
      <c r="BC688" s="176"/>
      <c r="BD688" s="176"/>
      <c r="BE688" s="176"/>
      <c r="BF688" s="176"/>
      <c r="BG688" s="176"/>
      <c r="BH688" s="176"/>
      <c r="BI688" s="176"/>
      <c r="BJ688" s="176"/>
      <c r="BK688" s="176"/>
      <c r="BL688" s="176"/>
      <c r="BM688" s="176"/>
      <c r="BN688" s="176"/>
      <c r="BO688" s="176"/>
      <c r="BP688" s="176"/>
      <c r="BQ688" s="176"/>
      <c r="BR688" s="176"/>
      <c r="BS688" s="176"/>
      <c r="BT688" s="176"/>
    </row>
    <row r="689">
      <c r="A689" s="176"/>
      <c r="B689" s="176"/>
      <c r="C689" s="176"/>
      <c r="D689" s="176"/>
      <c r="E689" s="176"/>
      <c r="F689" s="176"/>
      <c r="G689" s="176"/>
      <c r="H689" s="176"/>
      <c r="I689" s="176"/>
      <c r="J689" s="176"/>
      <c r="K689" s="176"/>
      <c r="L689" s="176"/>
      <c r="N689" s="176"/>
      <c r="O689" s="176"/>
      <c r="P689" s="176"/>
      <c r="Q689" s="435"/>
      <c r="R689" s="176"/>
      <c r="S689" s="176"/>
      <c r="T689" s="176"/>
      <c r="U689" s="176"/>
      <c r="V689" s="176"/>
      <c r="W689" s="176"/>
      <c r="X689" s="176"/>
      <c r="Y689" s="176"/>
      <c r="Z689" s="176"/>
      <c r="AA689" s="176"/>
      <c r="AB689" s="176"/>
      <c r="AC689" s="176"/>
      <c r="AD689" s="176"/>
      <c r="AE689" s="176"/>
      <c r="AF689" s="176"/>
      <c r="AG689" s="176"/>
      <c r="AH689" s="176"/>
      <c r="AI689" s="176"/>
      <c r="AJ689" s="176"/>
      <c r="AK689" s="176"/>
      <c r="AL689" s="176"/>
      <c r="AM689" s="176"/>
      <c r="AN689" s="176"/>
      <c r="AO689" s="176"/>
      <c r="AP689" s="176"/>
      <c r="AQ689" s="176"/>
      <c r="AR689" s="176"/>
      <c r="AS689" s="176"/>
      <c r="AT689" s="176"/>
      <c r="AU689" s="176"/>
      <c r="AV689" s="176"/>
      <c r="AW689" s="176"/>
      <c r="AX689" s="176"/>
      <c r="AY689" s="176"/>
      <c r="AZ689" s="176"/>
      <c r="BA689" s="176"/>
      <c r="BB689" s="176"/>
      <c r="BC689" s="176"/>
      <c r="BD689" s="176"/>
      <c r="BE689" s="176"/>
      <c r="BF689" s="176"/>
      <c r="BG689" s="176"/>
      <c r="BH689" s="176"/>
      <c r="BI689" s="176"/>
      <c r="BJ689" s="176"/>
      <c r="BK689" s="176"/>
      <c r="BL689" s="176"/>
      <c r="BM689" s="176"/>
      <c r="BN689" s="176"/>
      <c r="BO689" s="176"/>
      <c r="BP689" s="176"/>
      <c r="BQ689" s="176"/>
      <c r="BR689" s="176"/>
      <c r="BS689" s="176"/>
      <c r="BT689" s="176"/>
    </row>
    <row r="690">
      <c r="A690" s="176"/>
      <c r="B690" s="176"/>
      <c r="C690" s="176"/>
      <c r="D690" s="176"/>
      <c r="E690" s="176"/>
      <c r="F690" s="176"/>
      <c r="G690" s="176"/>
      <c r="H690" s="176"/>
      <c r="I690" s="176"/>
      <c r="J690" s="176"/>
      <c r="K690" s="176"/>
      <c r="L690" s="176"/>
      <c r="N690" s="176"/>
      <c r="O690" s="176"/>
      <c r="P690" s="176"/>
      <c r="Q690" s="435"/>
      <c r="R690" s="176"/>
      <c r="S690" s="176"/>
      <c r="T690" s="176"/>
      <c r="U690" s="176"/>
      <c r="V690" s="176"/>
      <c r="W690" s="176"/>
      <c r="X690" s="176"/>
      <c r="Y690" s="176"/>
      <c r="Z690" s="176"/>
      <c r="AA690" s="176"/>
      <c r="AB690" s="176"/>
      <c r="AC690" s="176"/>
      <c r="AD690" s="176"/>
      <c r="AE690" s="176"/>
      <c r="AF690" s="176"/>
      <c r="AG690" s="176"/>
      <c r="AH690" s="176"/>
      <c r="AI690" s="176"/>
      <c r="AJ690" s="176"/>
      <c r="AK690" s="176"/>
      <c r="AL690" s="176"/>
      <c r="AM690" s="176"/>
      <c r="AN690" s="176"/>
      <c r="AO690" s="176"/>
      <c r="AP690" s="176"/>
      <c r="AQ690" s="176"/>
      <c r="AR690" s="176"/>
      <c r="AS690" s="176"/>
      <c r="AT690" s="176"/>
      <c r="AU690" s="176"/>
      <c r="AV690" s="176"/>
      <c r="AW690" s="176"/>
      <c r="AX690" s="176"/>
      <c r="AY690" s="176"/>
      <c r="AZ690" s="176"/>
      <c r="BA690" s="176"/>
      <c r="BB690" s="176"/>
      <c r="BC690" s="176"/>
      <c r="BD690" s="176"/>
      <c r="BE690" s="176"/>
      <c r="BF690" s="176"/>
      <c r="BG690" s="176"/>
      <c r="BH690" s="176"/>
      <c r="BI690" s="176"/>
      <c r="BJ690" s="176"/>
      <c r="BK690" s="176"/>
      <c r="BL690" s="176"/>
      <c r="BM690" s="176"/>
      <c r="BN690" s="176"/>
      <c r="BO690" s="176"/>
      <c r="BP690" s="176"/>
      <c r="BQ690" s="176"/>
      <c r="BR690" s="176"/>
      <c r="BS690" s="176"/>
      <c r="BT690" s="176"/>
    </row>
    <row r="691">
      <c r="A691" s="176"/>
      <c r="B691" s="176"/>
      <c r="C691" s="176"/>
      <c r="D691" s="176"/>
      <c r="E691" s="176"/>
      <c r="F691" s="176"/>
      <c r="G691" s="176"/>
      <c r="H691" s="176"/>
      <c r="I691" s="176"/>
      <c r="J691" s="176"/>
      <c r="K691" s="176"/>
      <c r="L691" s="176"/>
      <c r="N691" s="176"/>
      <c r="O691" s="176"/>
      <c r="P691" s="176"/>
      <c r="Q691" s="435"/>
      <c r="R691" s="176"/>
      <c r="S691" s="176"/>
      <c r="T691" s="176"/>
      <c r="U691" s="176"/>
      <c r="V691" s="176"/>
      <c r="W691" s="176"/>
      <c r="X691" s="176"/>
      <c r="Y691" s="176"/>
      <c r="Z691" s="176"/>
      <c r="AA691" s="176"/>
      <c r="AB691" s="176"/>
      <c r="AC691" s="176"/>
      <c r="AD691" s="176"/>
      <c r="AE691" s="176"/>
      <c r="AF691" s="176"/>
      <c r="AG691" s="176"/>
      <c r="AH691" s="176"/>
      <c r="AI691" s="176"/>
      <c r="AJ691" s="176"/>
      <c r="AK691" s="176"/>
      <c r="AL691" s="176"/>
      <c r="AM691" s="176"/>
      <c r="AN691" s="176"/>
      <c r="AO691" s="176"/>
      <c r="AP691" s="176"/>
      <c r="AQ691" s="176"/>
      <c r="AR691" s="176"/>
      <c r="AS691" s="176"/>
      <c r="AT691" s="176"/>
      <c r="AU691" s="176"/>
      <c r="AV691" s="176"/>
      <c r="AW691" s="176"/>
      <c r="AX691" s="176"/>
      <c r="AY691" s="176"/>
      <c r="AZ691" s="176"/>
      <c r="BA691" s="176"/>
      <c r="BB691" s="176"/>
      <c r="BC691" s="176"/>
      <c r="BD691" s="176"/>
      <c r="BE691" s="176"/>
      <c r="BF691" s="176"/>
      <c r="BG691" s="176"/>
      <c r="BH691" s="176"/>
      <c r="BI691" s="176"/>
      <c r="BJ691" s="176"/>
      <c r="BK691" s="176"/>
      <c r="BL691" s="176"/>
      <c r="BM691" s="176"/>
      <c r="BN691" s="176"/>
      <c r="BO691" s="176"/>
      <c r="BP691" s="176"/>
      <c r="BQ691" s="176"/>
      <c r="BR691" s="176"/>
      <c r="BS691" s="176"/>
      <c r="BT691" s="176"/>
    </row>
    <row r="692">
      <c r="A692" s="176"/>
      <c r="B692" s="176"/>
      <c r="C692" s="176"/>
      <c r="D692" s="176"/>
      <c r="E692" s="176"/>
      <c r="F692" s="176"/>
      <c r="G692" s="176"/>
      <c r="H692" s="176"/>
      <c r="I692" s="176"/>
      <c r="J692" s="176"/>
      <c r="K692" s="176"/>
      <c r="L692" s="176"/>
      <c r="N692" s="176"/>
      <c r="O692" s="176"/>
      <c r="P692" s="176"/>
      <c r="Q692" s="435"/>
      <c r="R692" s="176"/>
      <c r="S692" s="176"/>
      <c r="T692" s="176"/>
      <c r="U692" s="176"/>
      <c r="V692" s="176"/>
      <c r="W692" s="176"/>
      <c r="X692" s="176"/>
      <c r="Y692" s="176"/>
      <c r="Z692" s="176"/>
      <c r="AA692" s="176"/>
      <c r="AB692" s="176"/>
      <c r="AC692" s="176"/>
      <c r="AD692" s="176"/>
      <c r="AE692" s="176"/>
      <c r="AF692" s="176"/>
      <c r="AG692" s="176"/>
      <c r="AH692" s="176"/>
      <c r="AI692" s="176"/>
      <c r="AJ692" s="176"/>
      <c r="AK692" s="176"/>
      <c r="AL692" s="176"/>
      <c r="AM692" s="176"/>
      <c r="AN692" s="176"/>
      <c r="AO692" s="176"/>
      <c r="AP692" s="176"/>
      <c r="AQ692" s="176"/>
      <c r="AR692" s="176"/>
      <c r="AS692" s="176"/>
      <c r="AT692" s="176"/>
      <c r="AU692" s="176"/>
      <c r="AV692" s="176"/>
      <c r="AW692" s="176"/>
      <c r="AX692" s="176"/>
      <c r="AY692" s="176"/>
      <c r="AZ692" s="176"/>
      <c r="BA692" s="176"/>
      <c r="BB692" s="176"/>
      <c r="BC692" s="176"/>
      <c r="BD692" s="176"/>
      <c r="BE692" s="176"/>
      <c r="BF692" s="176"/>
      <c r="BG692" s="176"/>
      <c r="BH692" s="176"/>
      <c r="BI692" s="176"/>
      <c r="BJ692" s="176"/>
      <c r="BK692" s="176"/>
      <c r="BL692" s="176"/>
      <c r="BM692" s="176"/>
      <c r="BN692" s="176"/>
      <c r="BO692" s="176"/>
      <c r="BP692" s="176"/>
      <c r="BQ692" s="176"/>
      <c r="BR692" s="176"/>
      <c r="BS692" s="176"/>
      <c r="BT692" s="176"/>
    </row>
    <row r="693">
      <c r="A693" s="176"/>
      <c r="B693" s="176"/>
      <c r="C693" s="176"/>
      <c r="D693" s="176"/>
      <c r="E693" s="176"/>
      <c r="F693" s="176"/>
      <c r="G693" s="176"/>
      <c r="H693" s="176"/>
      <c r="I693" s="176"/>
      <c r="J693" s="176"/>
      <c r="K693" s="176"/>
      <c r="L693" s="176"/>
      <c r="N693" s="176"/>
      <c r="O693" s="176"/>
      <c r="P693" s="176"/>
      <c r="Q693" s="435"/>
      <c r="R693" s="176"/>
      <c r="S693" s="176"/>
      <c r="T693" s="176"/>
      <c r="U693" s="176"/>
      <c r="V693" s="176"/>
      <c r="W693" s="176"/>
      <c r="X693" s="176"/>
      <c r="Y693" s="176"/>
      <c r="Z693" s="176"/>
      <c r="AA693" s="176"/>
      <c r="AB693" s="176"/>
      <c r="AC693" s="176"/>
      <c r="AD693" s="176"/>
      <c r="AE693" s="176"/>
      <c r="AF693" s="176"/>
      <c r="AG693" s="176"/>
      <c r="AH693" s="176"/>
      <c r="AI693" s="176"/>
      <c r="AJ693" s="176"/>
      <c r="AK693" s="176"/>
      <c r="AL693" s="176"/>
      <c r="AM693" s="176"/>
      <c r="AN693" s="176"/>
      <c r="AO693" s="176"/>
      <c r="AP693" s="176"/>
      <c r="AQ693" s="176"/>
      <c r="AR693" s="176"/>
      <c r="AS693" s="176"/>
      <c r="AT693" s="176"/>
      <c r="AU693" s="176"/>
      <c r="AV693" s="176"/>
      <c r="AW693" s="176"/>
      <c r="AX693" s="176"/>
      <c r="AY693" s="176"/>
      <c r="AZ693" s="176"/>
      <c r="BA693" s="176"/>
      <c r="BB693" s="176"/>
      <c r="BC693" s="176"/>
      <c r="BD693" s="176"/>
      <c r="BE693" s="176"/>
      <c r="BF693" s="176"/>
      <c r="BG693" s="176"/>
      <c r="BH693" s="176"/>
      <c r="BI693" s="176"/>
      <c r="BJ693" s="176"/>
      <c r="BK693" s="176"/>
      <c r="BL693" s="176"/>
      <c r="BM693" s="176"/>
      <c r="BN693" s="176"/>
      <c r="BO693" s="176"/>
      <c r="BP693" s="176"/>
      <c r="BQ693" s="176"/>
      <c r="BR693" s="176"/>
      <c r="BS693" s="176"/>
      <c r="BT693" s="176"/>
    </row>
    <row r="694">
      <c r="A694" s="176"/>
      <c r="B694" s="176"/>
      <c r="C694" s="176"/>
      <c r="D694" s="176"/>
      <c r="E694" s="176"/>
      <c r="F694" s="176"/>
      <c r="G694" s="176"/>
      <c r="H694" s="176"/>
      <c r="I694" s="176"/>
      <c r="J694" s="176"/>
      <c r="K694" s="176"/>
      <c r="L694" s="176"/>
      <c r="N694" s="176"/>
      <c r="O694" s="176"/>
      <c r="P694" s="176"/>
      <c r="Q694" s="435"/>
      <c r="R694" s="176"/>
      <c r="S694" s="176"/>
      <c r="T694" s="176"/>
      <c r="U694" s="176"/>
      <c r="V694" s="176"/>
      <c r="W694" s="176"/>
      <c r="X694" s="176"/>
      <c r="Y694" s="176"/>
      <c r="Z694" s="176"/>
      <c r="AA694" s="176"/>
      <c r="AB694" s="176"/>
      <c r="AC694" s="176"/>
      <c r="AD694" s="176"/>
      <c r="AE694" s="176"/>
      <c r="AF694" s="176"/>
      <c r="AG694" s="176"/>
      <c r="AH694" s="176"/>
      <c r="AI694" s="176"/>
      <c r="AJ694" s="176"/>
      <c r="AK694" s="176"/>
      <c r="AL694" s="176"/>
      <c r="AM694" s="176"/>
      <c r="AN694" s="176"/>
      <c r="AO694" s="176"/>
      <c r="AP694" s="176"/>
      <c r="AQ694" s="176"/>
      <c r="AR694" s="176"/>
      <c r="AS694" s="176"/>
      <c r="AT694" s="176"/>
      <c r="AU694" s="176"/>
      <c r="AV694" s="176"/>
      <c r="AW694" s="176"/>
      <c r="AX694" s="176"/>
      <c r="AY694" s="176"/>
      <c r="AZ694" s="176"/>
      <c r="BA694" s="176"/>
      <c r="BB694" s="176"/>
      <c r="BC694" s="176"/>
      <c r="BD694" s="176"/>
      <c r="BE694" s="176"/>
      <c r="BF694" s="176"/>
      <c r="BG694" s="176"/>
      <c r="BH694" s="176"/>
      <c r="BI694" s="176"/>
      <c r="BJ694" s="176"/>
      <c r="BK694" s="176"/>
      <c r="BL694" s="176"/>
      <c r="BM694" s="176"/>
      <c r="BN694" s="176"/>
      <c r="BO694" s="176"/>
      <c r="BP694" s="176"/>
      <c r="BQ694" s="176"/>
      <c r="BR694" s="176"/>
      <c r="BS694" s="176"/>
      <c r="BT694" s="176"/>
    </row>
    <row r="695">
      <c r="A695" s="176"/>
      <c r="B695" s="176"/>
      <c r="C695" s="176"/>
      <c r="D695" s="176"/>
      <c r="E695" s="176"/>
      <c r="F695" s="176"/>
      <c r="G695" s="176"/>
      <c r="H695" s="176"/>
      <c r="I695" s="176"/>
      <c r="J695" s="176"/>
      <c r="K695" s="176"/>
      <c r="L695" s="176"/>
      <c r="N695" s="176"/>
      <c r="O695" s="176"/>
      <c r="P695" s="176"/>
      <c r="Q695" s="435"/>
      <c r="R695" s="176"/>
      <c r="S695" s="176"/>
      <c r="T695" s="176"/>
      <c r="U695" s="176"/>
      <c r="V695" s="176"/>
      <c r="W695" s="176"/>
      <c r="X695" s="176"/>
      <c r="Y695" s="176"/>
      <c r="Z695" s="176"/>
      <c r="AA695" s="176"/>
      <c r="AB695" s="176"/>
      <c r="AC695" s="176"/>
      <c r="AD695" s="176"/>
      <c r="AE695" s="176"/>
      <c r="AF695" s="176"/>
      <c r="AG695" s="176"/>
      <c r="AH695" s="176"/>
      <c r="AI695" s="176"/>
      <c r="AJ695" s="176"/>
      <c r="AK695" s="176"/>
      <c r="AL695" s="176"/>
      <c r="AM695" s="176"/>
      <c r="AN695" s="176"/>
      <c r="AO695" s="176"/>
      <c r="AP695" s="176"/>
      <c r="AQ695" s="176"/>
      <c r="AR695" s="176"/>
      <c r="AS695" s="176"/>
      <c r="AT695" s="176"/>
      <c r="AU695" s="176"/>
      <c r="AV695" s="176"/>
      <c r="AW695" s="176"/>
      <c r="AX695" s="176"/>
      <c r="AY695" s="176"/>
      <c r="AZ695" s="176"/>
      <c r="BA695" s="176"/>
      <c r="BB695" s="176"/>
      <c r="BC695" s="176"/>
      <c r="BD695" s="176"/>
      <c r="BE695" s="176"/>
      <c r="BF695" s="176"/>
      <c r="BG695" s="176"/>
      <c r="BH695" s="176"/>
      <c r="BI695" s="176"/>
      <c r="BJ695" s="176"/>
      <c r="BK695" s="176"/>
      <c r="BL695" s="176"/>
      <c r="BM695" s="176"/>
      <c r="BN695" s="176"/>
      <c r="BO695" s="176"/>
      <c r="BP695" s="176"/>
      <c r="BQ695" s="176"/>
      <c r="BR695" s="176"/>
      <c r="BS695" s="176"/>
      <c r="BT695" s="176"/>
    </row>
    <row r="696">
      <c r="A696" s="176"/>
      <c r="B696" s="176"/>
      <c r="C696" s="176"/>
      <c r="D696" s="176"/>
      <c r="E696" s="176"/>
      <c r="F696" s="176"/>
      <c r="G696" s="176"/>
      <c r="H696" s="176"/>
      <c r="I696" s="176"/>
      <c r="J696" s="176"/>
      <c r="K696" s="176"/>
      <c r="L696" s="176"/>
      <c r="N696" s="176"/>
      <c r="O696" s="176"/>
      <c r="P696" s="176"/>
      <c r="Q696" s="435"/>
      <c r="R696" s="176"/>
      <c r="S696" s="176"/>
      <c r="T696" s="176"/>
      <c r="U696" s="176"/>
      <c r="V696" s="176"/>
      <c r="W696" s="176"/>
      <c r="X696" s="176"/>
      <c r="Y696" s="176"/>
      <c r="Z696" s="176"/>
      <c r="AA696" s="176"/>
      <c r="AB696" s="176"/>
      <c r="AC696" s="176"/>
      <c r="AD696" s="176"/>
      <c r="AE696" s="176"/>
      <c r="AF696" s="176"/>
      <c r="AG696" s="176"/>
      <c r="AH696" s="176"/>
      <c r="AI696" s="176"/>
      <c r="AJ696" s="176"/>
      <c r="AK696" s="176"/>
      <c r="AL696" s="176"/>
      <c r="AM696" s="176"/>
      <c r="AN696" s="176"/>
      <c r="AO696" s="176"/>
      <c r="AP696" s="176"/>
      <c r="AQ696" s="176"/>
      <c r="AR696" s="176"/>
      <c r="AS696" s="176"/>
      <c r="AT696" s="176"/>
      <c r="AU696" s="176"/>
      <c r="AV696" s="176"/>
      <c r="AW696" s="176"/>
      <c r="AX696" s="176"/>
      <c r="AY696" s="176"/>
      <c r="AZ696" s="176"/>
      <c r="BA696" s="176"/>
      <c r="BB696" s="176"/>
      <c r="BC696" s="176"/>
      <c r="BD696" s="176"/>
      <c r="BE696" s="176"/>
      <c r="BF696" s="176"/>
      <c r="BG696" s="176"/>
      <c r="BH696" s="176"/>
      <c r="BI696" s="176"/>
      <c r="BJ696" s="176"/>
      <c r="BK696" s="176"/>
      <c r="BL696" s="176"/>
      <c r="BM696" s="176"/>
      <c r="BN696" s="176"/>
      <c r="BO696" s="176"/>
      <c r="BP696" s="176"/>
      <c r="BQ696" s="176"/>
      <c r="BR696" s="176"/>
      <c r="BS696" s="176"/>
      <c r="BT696" s="176"/>
    </row>
    <row r="697">
      <c r="A697" s="176"/>
      <c r="B697" s="176"/>
      <c r="C697" s="176"/>
      <c r="D697" s="176"/>
      <c r="E697" s="176"/>
      <c r="F697" s="176"/>
      <c r="G697" s="176"/>
      <c r="H697" s="176"/>
      <c r="I697" s="176"/>
      <c r="J697" s="176"/>
      <c r="K697" s="176"/>
      <c r="L697" s="176"/>
      <c r="N697" s="176"/>
      <c r="O697" s="176"/>
      <c r="P697" s="176"/>
      <c r="Q697" s="435"/>
      <c r="R697" s="176"/>
      <c r="S697" s="176"/>
      <c r="T697" s="176"/>
      <c r="U697" s="176"/>
      <c r="V697" s="176"/>
      <c r="W697" s="176"/>
      <c r="X697" s="176"/>
      <c r="Y697" s="176"/>
      <c r="Z697" s="176"/>
      <c r="AA697" s="176"/>
      <c r="AB697" s="176"/>
      <c r="AC697" s="176"/>
      <c r="AD697" s="176"/>
      <c r="AE697" s="176"/>
      <c r="AF697" s="176"/>
      <c r="AG697" s="176"/>
      <c r="AH697" s="176"/>
      <c r="AI697" s="176"/>
      <c r="AJ697" s="176"/>
      <c r="AK697" s="176"/>
      <c r="AL697" s="176"/>
      <c r="AM697" s="176"/>
      <c r="AN697" s="176"/>
      <c r="AO697" s="176"/>
      <c r="AP697" s="176"/>
      <c r="AQ697" s="176"/>
      <c r="AR697" s="176"/>
      <c r="AS697" s="176"/>
      <c r="AT697" s="176"/>
      <c r="AU697" s="176"/>
      <c r="AV697" s="176"/>
      <c r="AW697" s="176"/>
      <c r="AX697" s="176"/>
      <c r="AY697" s="176"/>
      <c r="AZ697" s="176"/>
      <c r="BA697" s="176"/>
      <c r="BB697" s="176"/>
      <c r="BC697" s="176"/>
      <c r="BD697" s="176"/>
      <c r="BE697" s="176"/>
      <c r="BF697" s="176"/>
      <c r="BG697" s="176"/>
      <c r="BH697" s="176"/>
      <c r="BI697" s="176"/>
      <c r="BJ697" s="176"/>
      <c r="BK697" s="176"/>
      <c r="BL697" s="176"/>
      <c r="BM697" s="176"/>
      <c r="BN697" s="176"/>
      <c r="BO697" s="176"/>
      <c r="BP697" s="176"/>
      <c r="BQ697" s="176"/>
      <c r="BR697" s="176"/>
      <c r="BS697" s="176"/>
      <c r="BT697" s="176"/>
    </row>
    <row r="698">
      <c r="A698" s="176"/>
      <c r="B698" s="176"/>
      <c r="C698" s="176"/>
      <c r="D698" s="176"/>
      <c r="E698" s="176"/>
      <c r="F698" s="176"/>
      <c r="G698" s="176"/>
      <c r="H698" s="176"/>
      <c r="I698" s="176"/>
      <c r="J698" s="176"/>
      <c r="K698" s="176"/>
      <c r="L698" s="176"/>
      <c r="N698" s="176"/>
      <c r="O698" s="176"/>
      <c r="P698" s="176"/>
      <c r="Q698" s="435"/>
      <c r="R698" s="176"/>
      <c r="S698" s="176"/>
      <c r="T698" s="176"/>
      <c r="U698" s="176"/>
      <c r="V698" s="176"/>
      <c r="W698" s="176"/>
      <c r="X698" s="176"/>
      <c r="Y698" s="176"/>
      <c r="Z698" s="176"/>
      <c r="AA698" s="176"/>
      <c r="AB698" s="176"/>
      <c r="AC698" s="176"/>
      <c r="AD698" s="176"/>
      <c r="AE698" s="176"/>
      <c r="AF698" s="176"/>
      <c r="AG698" s="176"/>
      <c r="AH698" s="176"/>
      <c r="AI698" s="176"/>
      <c r="AJ698" s="176"/>
      <c r="AK698" s="176"/>
      <c r="AL698" s="176"/>
      <c r="AM698" s="176"/>
      <c r="AN698" s="176"/>
      <c r="AO698" s="176"/>
      <c r="AP698" s="176"/>
      <c r="AQ698" s="176"/>
      <c r="AR698" s="176"/>
      <c r="AS698" s="176"/>
      <c r="AT698" s="176"/>
      <c r="AU698" s="176"/>
      <c r="AV698" s="176"/>
      <c r="AW698" s="176"/>
      <c r="AX698" s="176"/>
      <c r="AY698" s="176"/>
      <c r="AZ698" s="176"/>
      <c r="BA698" s="176"/>
      <c r="BB698" s="176"/>
      <c r="BC698" s="176"/>
      <c r="BD698" s="176"/>
      <c r="BE698" s="176"/>
      <c r="BF698" s="176"/>
      <c r="BG698" s="176"/>
      <c r="BH698" s="176"/>
      <c r="BI698" s="176"/>
      <c r="BJ698" s="176"/>
      <c r="BK698" s="176"/>
      <c r="BL698" s="176"/>
      <c r="BM698" s="176"/>
      <c r="BN698" s="176"/>
      <c r="BO698" s="176"/>
      <c r="BP698" s="176"/>
      <c r="BQ698" s="176"/>
      <c r="BR698" s="176"/>
      <c r="BS698" s="176"/>
      <c r="BT698" s="176"/>
    </row>
    <row r="699">
      <c r="A699" s="176"/>
      <c r="B699" s="176"/>
      <c r="C699" s="176"/>
      <c r="D699" s="176"/>
      <c r="E699" s="176"/>
      <c r="F699" s="176"/>
      <c r="G699" s="176"/>
      <c r="H699" s="176"/>
      <c r="I699" s="176"/>
      <c r="J699" s="176"/>
      <c r="K699" s="176"/>
      <c r="L699" s="176"/>
      <c r="N699" s="176"/>
      <c r="O699" s="176"/>
      <c r="P699" s="176"/>
      <c r="Q699" s="435"/>
      <c r="R699" s="176"/>
      <c r="S699" s="176"/>
      <c r="T699" s="176"/>
      <c r="U699" s="176"/>
      <c r="V699" s="176"/>
      <c r="W699" s="176"/>
      <c r="X699" s="176"/>
      <c r="Y699" s="176"/>
      <c r="Z699" s="176"/>
      <c r="AA699" s="176"/>
      <c r="AB699" s="176"/>
      <c r="AC699" s="176"/>
      <c r="AD699" s="176"/>
      <c r="AE699" s="176"/>
      <c r="AF699" s="176"/>
      <c r="AG699" s="176"/>
      <c r="AH699" s="176"/>
      <c r="AI699" s="176"/>
      <c r="AJ699" s="176"/>
      <c r="AK699" s="176"/>
      <c r="AL699" s="176"/>
      <c r="AM699" s="176"/>
      <c r="AN699" s="176"/>
      <c r="AO699" s="176"/>
      <c r="AP699" s="176"/>
      <c r="AQ699" s="176"/>
      <c r="AR699" s="176"/>
      <c r="AS699" s="176"/>
      <c r="AT699" s="176"/>
      <c r="AU699" s="176"/>
      <c r="AV699" s="176"/>
      <c r="AW699" s="176"/>
      <c r="AX699" s="176"/>
      <c r="AY699" s="176"/>
      <c r="AZ699" s="176"/>
      <c r="BA699" s="176"/>
      <c r="BB699" s="176"/>
      <c r="BC699" s="176"/>
      <c r="BD699" s="176"/>
      <c r="BE699" s="176"/>
      <c r="BF699" s="176"/>
      <c r="BG699" s="176"/>
      <c r="BH699" s="176"/>
      <c r="BI699" s="176"/>
      <c r="BJ699" s="176"/>
      <c r="BK699" s="176"/>
      <c r="BL699" s="176"/>
      <c r="BM699" s="176"/>
      <c r="BN699" s="176"/>
      <c r="BO699" s="176"/>
      <c r="BP699" s="176"/>
      <c r="BQ699" s="176"/>
      <c r="BR699" s="176"/>
      <c r="BS699" s="176"/>
      <c r="BT699" s="176"/>
    </row>
    <row r="700">
      <c r="A700" s="176"/>
      <c r="B700" s="176"/>
      <c r="C700" s="176"/>
      <c r="D700" s="176"/>
      <c r="E700" s="176"/>
      <c r="F700" s="176"/>
      <c r="G700" s="176"/>
      <c r="H700" s="176"/>
      <c r="I700" s="176"/>
      <c r="J700" s="176"/>
      <c r="K700" s="176"/>
      <c r="L700" s="176"/>
      <c r="N700" s="176"/>
      <c r="O700" s="176"/>
      <c r="P700" s="176"/>
      <c r="Q700" s="435"/>
      <c r="R700" s="176"/>
      <c r="S700" s="176"/>
      <c r="T700" s="176"/>
      <c r="U700" s="176"/>
      <c r="V700" s="176"/>
      <c r="W700" s="176"/>
      <c r="X700" s="176"/>
      <c r="Y700" s="176"/>
      <c r="Z700" s="176"/>
      <c r="AA700" s="176"/>
      <c r="AB700" s="176"/>
      <c r="AC700" s="176"/>
      <c r="AD700" s="176"/>
      <c r="AE700" s="176"/>
      <c r="AF700" s="176"/>
      <c r="AG700" s="176"/>
      <c r="AH700" s="176"/>
      <c r="AI700" s="176"/>
      <c r="AJ700" s="176"/>
      <c r="AK700" s="176"/>
      <c r="AL700" s="176"/>
      <c r="AM700" s="176"/>
      <c r="AN700" s="176"/>
      <c r="AO700" s="176"/>
      <c r="AP700" s="176"/>
      <c r="AQ700" s="176"/>
      <c r="AR700" s="176"/>
      <c r="AS700" s="176"/>
      <c r="AT700" s="176"/>
      <c r="AU700" s="176"/>
      <c r="AV700" s="176"/>
      <c r="AW700" s="176"/>
      <c r="AX700" s="176"/>
      <c r="AY700" s="176"/>
      <c r="AZ700" s="176"/>
      <c r="BA700" s="176"/>
      <c r="BB700" s="176"/>
      <c r="BC700" s="176"/>
      <c r="BD700" s="176"/>
      <c r="BE700" s="176"/>
      <c r="BF700" s="176"/>
      <c r="BG700" s="176"/>
      <c r="BH700" s="176"/>
      <c r="BI700" s="176"/>
      <c r="BJ700" s="176"/>
      <c r="BK700" s="176"/>
      <c r="BL700" s="176"/>
      <c r="BM700" s="176"/>
      <c r="BN700" s="176"/>
      <c r="BO700" s="176"/>
      <c r="BP700" s="176"/>
      <c r="BQ700" s="176"/>
      <c r="BR700" s="176"/>
      <c r="BS700" s="176"/>
      <c r="BT700" s="176"/>
    </row>
    <row r="701">
      <c r="A701" s="176"/>
      <c r="B701" s="176"/>
      <c r="C701" s="176"/>
      <c r="D701" s="176"/>
      <c r="E701" s="176"/>
      <c r="F701" s="176"/>
      <c r="G701" s="176"/>
      <c r="H701" s="176"/>
      <c r="I701" s="176"/>
      <c r="J701" s="176"/>
      <c r="K701" s="176"/>
      <c r="L701" s="176"/>
      <c r="N701" s="176"/>
      <c r="O701" s="176"/>
      <c r="P701" s="176"/>
      <c r="Q701" s="435"/>
      <c r="R701" s="176"/>
      <c r="S701" s="176"/>
      <c r="T701" s="176"/>
      <c r="U701" s="176"/>
      <c r="V701" s="176"/>
      <c r="W701" s="176"/>
      <c r="X701" s="176"/>
      <c r="Y701" s="176"/>
      <c r="Z701" s="176"/>
      <c r="AA701" s="176"/>
      <c r="AB701" s="176"/>
      <c r="AC701" s="176"/>
      <c r="AD701" s="176"/>
      <c r="AE701" s="176"/>
      <c r="AF701" s="176"/>
      <c r="AG701" s="176"/>
      <c r="AH701" s="176"/>
      <c r="AI701" s="176"/>
      <c r="AJ701" s="176"/>
      <c r="AK701" s="176"/>
      <c r="AL701" s="176"/>
      <c r="AM701" s="176"/>
      <c r="AN701" s="176"/>
      <c r="AO701" s="176"/>
      <c r="AP701" s="176"/>
      <c r="AQ701" s="176"/>
      <c r="AR701" s="176"/>
      <c r="AS701" s="176"/>
      <c r="AT701" s="176"/>
      <c r="AU701" s="176"/>
      <c r="AV701" s="176"/>
      <c r="AW701" s="176"/>
      <c r="AX701" s="176"/>
      <c r="AY701" s="176"/>
      <c r="AZ701" s="176"/>
      <c r="BA701" s="176"/>
      <c r="BB701" s="176"/>
      <c r="BC701" s="176"/>
      <c r="BD701" s="176"/>
      <c r="BE701" s="176"/>
      <c r="BF701" s="176"/>
      <c r="BG701" s="176"/>
      <c r="BH701" s="176"/>
      <c r="BI701" s="176"/>
      <c r="BJ701" s="176"/>
      <c r="BK701" s="176"/>
      <c r="BL701" s="176"/>
      <c r="BM701" s="176"/>
      <c r="BN701" s="176"/>
      <c r="BO701" s="176"/>
      <c r="BP701" s="176"/>
      <c r="BQ701" s="176"/>
      <c r="BR701" s="176"/>
      <c r="BS701" s="176"/>
      <c r="BT701" s="176"/>
    </row>
    <row r="702">
      <c r="A702" s="176"/>
      <c r="B702" s="176"/>
      <c r="C702" s="176"/>
      <c r="D702" s="176"/>
      <c r="E702" s="176"/>
      <c r="F702" s="176"/>
      <c r="G702" s="176"/>
      <c r="H702" s="134"/>
      <c r="I702" s="134"/>
      <c r="J702" s="134" t="s">
        <v>3896</v>
      </c>
      <c r="K702" s="176"/>
      <c r="L702" s="176"/>
      <c r="N702" s="176"/>
      <c r="O702" s="176"/>
      <c r="P702" s="176"/>
      <c r="Q702" s="435"/>
      <c r="R702" s="176"/>
      <c r="S702" s="176"/>
      <c r="T702" s="176"/>
      <c r="U702" s="176"/>
      <c r="V702" s="176"/>
      <c r="W702" s="176"/>
      <c r="X702" s="176"/>
      <c r="Y702" s="176"/>
      <c r="Z702" s="176"/>
      <c r="AA702" s="176"/>
      <c r="AB702" s="176"/>
      <c r="AC702" s="176"/>
      <c r="AD702" s="176"/>
      <c r="AE702" s="176"/>
      <c r="AF702" s="176"/>
      <c r="AG702" s="176"/>
      <c r="AH702" s="176"/>
      <c r="AI702" s="176"/>
      <c r="AJ702" s="176"/>
      <c r="AK702" s="176"/>
      <c r="AL702" s="176"/>
      <c r="AM702" s="176"/>
      <c r="AN702" s="176"/>
      <c r="AO702" s="176"/>
      <c r="AP702" s="176"/>
      <c r="AQ702" s="176"/>
      <c r="AR702" s="176"/>
      <c r="AS702" s="176"/>
      <c r="AT702" s="176"/>
      <c r="AU702" s="176"/>
      <c r="AV702" s="176"/>
      <c r="AW702" s="176"/>
      <c r="AX702" s="176"/>
      <c r="AY702" s="176"/>
      <c r="AZ702" s="176"/>
      <c r="BA702" s="176"/>
      <c r="BB702" s="176"/>
      <c r="BC702" s="176"/>
      <c r="BD702" s="176"/>
      <c r="BE702" s="176"/>
      <c r="BF702" s="176"/>
      <c r="BG702" s="176"/>
      <c r="BH702" s="176"/>
      <c r="BI702" s="176"/>
      <c r="BJ702" s="176"/>
      <c r="BK702" s="176"/>
      <c r="BL702" s="176"/>
      <c r="BM702" s="176"/>
      <c r="BN702" s="176"/>
      <c r="BO702" s="176"/>
      <c r="BP702" s="176"/>
      <c r="BQ702" s="176"/>
      <c r="BR702" s="176"/>
      <c r="BS702" s="176"/>
      <c r="BT702" s="176"/>
    </row>
    <row r="703">
      <c r="A703" s="176"/>
      <c r="B703" s="176"/>
      <c r="C703" s="176"/>
      <c r="D703" s="176"/>
      <c r="E703" s="176"/>
      <c r="F703" s="176"/>
      <c r="G703" s="176"/>
      <c r="H703" s="176"/>
      <c r="I703" s="176"/>
      <c r="J703" s="176"/>
      <c r="K703" s="176"/>
      <c r="L703" s="176"/>
      <c r="N703" s="176"/>
      <c r="O703" s="176"/>
      <c r="P703" s="176"/>
      <c r="Q703" s="435"/>
      <c r="R703" s="176"/>
      <c r="S703" s="176"/>
      <c r="T703" s="176"/>
      <c r="U703" s="176"/>
      <c r="V703" s="176"/>
      <c r="W703" s="176"/>
      <c r="X703" s="176"/>
      <c r="Y703" s="176"/>
      <c r="Z703" s="176"/>
      <c r="AA703" s="176"/>
      <c r="AB703" s="176"/>
      <c r="AC703" s="176"/>
      <c r="AD703" s="176"/>
      <c r="AE703" s="176"/>
      <c r="AF703" s="176"/>
      <c r="AG703" s="176"/>
      <c r="AH703" s="176"/>
      <c r="AI703" s="176"/>
      <c r="AJ703" s="176"/>
      <c r="AK703" s="176"/>
      <c r="AL703" s="176"/>
      <c r="AM703" s="176"/>
      <c r="AN703" s="176"/>
      <c r="AO703" s="176"/>
      <c r="AP703" s="176"/>
      <c r="AQ703" s="176"/>
      <c r="AR703" s="176"/>
      <c r="AS703" s="176"/>
      <c r="AT703" s="176"/>
      <c r="AU703" s="176"/>
      <c r="AV703" s="176"/>
      <c r="AW703" s="176"/>
      <c r="AX703" s="176"/>
      <c r="AY703" s="176"/>
      <c r="AZ703" s="176"/>
      <c r="BA703" s="176"/>
      <c r="BB703" s="176"/>
      <c r="BC703" s="176"/>
      <c r="BD703" s="176"/>
      <c r="BE703" s="176"/>
      <c r="BF703" s="176"/>
      <c r="BG703" s="176"/>
      <c r="BH703" s="176"/>
      <c r="BI703" s="176"/>
      <c r="BJ703" s="176"/>
      <c r="BK703" s="176"/>
      <c r="BL703" s="176"/>
      <c r="BM703" s="176"/>
      <c r="BN703" s="176"/>
      <c r="BO703" s="176"/>
      <c r="BP703" s="176"/>
      <c r="BQ703" s="176"/>
      <c r="BR703" s="176"/>
      <c r="BS703" s="176"/>
      <c r="BT703" s="176"/>
    </row>
    <row r="704">
      <c r="A704" s="176"/>
      <c r="B704" s="176"/>
      <c r="C704" s="176"/>
      <c r="D704" s="176"/>
      <c r="E704" s="176"/>
      <c r="F704" s="176"/>
      <c r="G704" s="176"/>
      <c r="H704" s="176"/>
      <c r="I704" s="176"/>
      <c r="J704" s="176"/>
      <c r="K704" s="176"/>
      <c r="L704" s="176"/>
      <c r="N704" s="176"/>
      <c r="O704" s="176"/>
      <c r="P704" s="176"/>
      <c r="Q704" s="435"/>
      <c r="R704" s="176"/>
      <c r="S704" s="176"/>
      <c r="T704" s="176"/>
      <c r="U704" s="176"/>
      <c r="V704" s="176"/>
      <c r="W704" s="176"/>
      <c r="X704" s="176"/>
      <c r="Y704" s="176"/>
      <c r="Z704" s="176"/>
      <c r="AA704" s="176"/>
      <c r="AB704" s="176"/>
      <c r="AC704" s="176"/>
      <c r="AD704" s="176"/>
      <c r="AE704" s="176"/>
      <c r="AF704" s="176"/>
      <c r="AG704" s="176"/>
      <c r="AH704" s="176"/>
      <c r="AI704" s="176"/>
      <c r="AJ704" s="176"/>
      <c r="AK704" s="176"/>
      <c r="AL704" s="176"/>
      <c r="AM704" s="176"/>
      <c r="AN704" s="176"/>
      <c r="AO704" s="176"/>
      <c r="AP704" s="176"/>
      <c r="AQ704" s="176"/>
      <c r="AR704" s="176"/>
      <c r="AS704" s="176"/>
      <c r="AT704" s="176"/>
      <c r="AU704" s="176"/>
      <c r="AV704" s="176"/>
      <c r="AW704" s="176"/>
      <c r="AX704" s="176"/>
      <c r="AY704" s="176"/>
      <c r="AZ704" s="176"/>
      <c r="BA704" s="176"/>
      <c r="BB704" s="176"/>
      <c r="BC704" s="176"/>
      <c r="BD704" s="176"/>
      <c r="BE704" s="176"/>
      <c r="BF704" s="176"/>
      <c r="BG704" s="176"/>
      <c r="BH704" s="176"/>
      <c r="BI704" s="176"/>
      <c r="BJ704" s="176"/>
      <c r="BK704" s="176"/>
      <c r="BL704" s="176"/>
      <c r="BM704" s="176"/>
      <c r="BN704" s="176"/>
      <c r="BO704" s="176"/>
      <c r="BP704" s="176"/>
      <c r="BQ704" s="176"/>
      <c r="BR704" s="176"/>
      <c r="BS704" s="176"/>
      <c r="BT704" s="176"/>
    </row>
    <row r="705">
      <c r="A705" s="176"/>
      <c r="B705" s="176"/>
      <c r="C705" s="176"/>
      <c r="D705" s="176"/>
      <c r="E705" s="176"/>
      <c r="F705" s="176"/>
      <c r="G705" s="176"/>
      <c r="H705" s="176"/>
      <c r="I705" s="176"/>
      <c r="J705" s="176"/>
      <c r="K705" s="176"/>
      <c r="L705" s="176"/>
      <c r="N705" s="176"/>
      <c r="O705" s="176"/>
      <c r="P705" s="176"/>
      <c r="Q705" s="435"/>
      <c r="R705" s="176"/>
      <c r="S705" s="176"/>
      <c r="T705" s="176"/>
      <c r="U705" s="176"/>
      <c r="V705" s="176"/>
      <c r="W705" s="176"/>
      <c r="X705" s="176"/>
      <c r="Y705" s="176"/>
      <c r="Z705" s="176"/>
      <c r="AA705" s="176"/>
      <c r="AB705" s="176"/>
      <c r="AC705" s="176"/>
      <c r="AD705" s="176"/>
      <c r="AE705" s="176"/>
      <c r="AF705" s="176"/>
      <c r="AG705" s="176"/>
      <c r="AH705" s="176"/>
      <c r="AI705" s="176"/>
      <c r="AJ705" s="176"/>
      <c r="AK705" s="176"/>
      <c r="AL705" s="176"/>
      <c r="AM705" s="176"/>
      <c r="AN705" s="176"/>
      <c r="AO705" s="176"/>
      <c r="AP705" s="176"/>
      <c r="AQ705" s="176"/>
      <c r="AR705" s="176"/>
      <c r="AS705" s="176"/>
      <c r="AT705" s="176"/>
      <c r="AU705" s="176"/>
      <c r="AV705" s="176"/>
      <c r="AW705" s="176"/>
      <c r="AX705" s="176"/>
      <c r="AY705" s="176"/>
      <c r="AZ705" s="176"/>
      <c r="BA705" s="176"/>
      <c r="BB705" s="176"/>
      <c r="BC705" s="176"/>
      <c r="BD705" s="176"/>
      <c r="BE705" s="176"/>
      <c r="BF705" s="176"/>
      <c r="BG705" s="176"/>
      <c r="BH705" s="176"/>
      <c r="BI705" s="176"/>
      <c r="BJ705" s="176"/>
      <c r="BK705" s="176"/>
      <c r="BL705" s="176"/>
      <c r="BM705" s="176"/>
      <c r="BN705" s="176"/>
      <c r="BO705" s="176"/>
      <c r="BP705" s="176"/>
      <c r="BQ705" s="176"/>
      <c r="BR705" s="176"/>
      <c r="BS705" s="176"/>
      <c r="BT705" s="176"/>
    </row>
    <row r="706">
      <c r="A706" s="176"/>
      <c r="B706" s="176"/>
      <c r="C706" s="176"/>
      <c r="D706" s="176"/>
      <c r="E706" s="176"/>
      <c r="F706" s="176"/>
      <c r="G706" s="176"/>
      <c r="H706" s="176"/>
      <c r="I706" s="176"/>
      <c r="J706" s="176"/>
      <c r="K706" s="176"/>
      <c r="L706" s="176"/>
      <c r="N706" s="176"/>
      <c r="O706" s="176"/>
      <c r="P706" s="176"/>
      <c r="Q706" s="435"/>
      <c r="R706" s="176"/>
      <c r="S706" s="176"/>
      <c r="T706" s="176"/>
      <c r="U706" s="176"/>
      <c r="V706" s="176"/>
      <c r="W706" s="176"/>
      <c r="X706" s="176"/>
      <c r="Y706" s="176"/>
      <c r="Z706" s="176"/>
      <c r="AA706" s="176"/>
      <c r="AB706" s="176"/>
      <c r="AC706" s="176"/>
      <c r="AD706" s="176"/>
      <c r="AE706" s="176"/>
      <c r="AF706" s="176"/>
      <c r="AG706" s="176"/>
      <c r="AH706" s="176"/>
      <c r="AI706" s="176"/>
      <c r="AJ706" s="176"/>
      <c r="AK706" s="176"/>
      <c r="AL706" s="176"/>
      <c r="AM706" s="176"/>
      <c r="AN706" s="176"/>
      <c r="AO706" s="176"/>
      <c r="AP706" s="176"/>
      <c r="AQ706" s="176"/>
      <c r="AR706" s="176"/>
      <c r="AS706" s="176"/>
      <c r="AT706" s="176"/>
      <c r="AU706" s="176"/>
      <c r="AV706" s="176"/>
      <c r="AW706" s="176"/>
      <c r="AX706" s="176"/>
      <c r="AY706" s="176"/>
      <c r="AZ706" s="176"/>
      <c r="BA706" s="176"/>
      <c r="BB706" s="176"/>
      <c r="BC706" s="176"/>
      <c r="BD706" s="176"/>
      <c r="BE706" s="176"/>
      <c r="BF706" s="176"/>
      <c r="BG706" s="176"/>
      <c r="BH706" s="176"/>
      <c r="BI706" s="176"/>
      <c r="BJ706" s="176"/>
      <c r="BK706" s="176"/>
      <c r="BL706" s="176"/>
      <c r="BM706" s="176"/>
      <c r="BN706" s="176"/>
      <c r="BO706" s="176"/>
      <c r="BP706" s="176"/>
      <c r="BQ706" s="176"/>
      <c r="BR706" s="176"/>
      <c r="BS706" s="176"/>
      <c r="BT706" s="176"/>
    </row>
    <row r="707">
      <c r="A707" s="176"/>
      <c r="B707" s="176"/>
      <c r="C707" s="176"/>
      <c r="D707" s="176"/>
      <c r="E707" s="176"/>
      <c r="F707" s="176"/>
      <c r="G707" s="176"/>
      <c r="H707" s="176"/>
      <c r="I707" s="176"/>
      <c r="J707" s="176"/>
      <c r="K707" s="176"/>
      <c r="L707" s="176"/>
      <c r="N707" s="176"/>
      <c r="O707" s="176"/>
      <c r="P707" s="176"/>
      <c r="Q707" s="435"/>
      <c r="R707" s="176"/>
      <c r="S707" s="176"/>
      <c r="T707" s="176"/>
      <c r="U707" s="176"/>
      <c r="V707" s="176"/>
      <c r="W707" s="176"/>
      <c r="X707" s="176"/>
      <c r="Y707" s="176"/>
      <c r="Z707" s="176"/>
      <c r="AA707" s="176"/>
      <c r="AB707" s="176"/>
      <c r="AC707" s="176"/>
      <c r="AD707" s="176"/>
      <c r="AE707" s="176"/>
      <c r="AF707" s="176"/>
      <c r="AG707" s="176"/>
      <c r="AH707" s="176"/>
      <c r="AI707" s="176"/>
      <c r="AJ707" s="176"/>
      <c r="AK707" s="176"/>
      <c r="AL707" s="176"/>
      <c r="AM707" s="176"/>
      <c r="AN707" s="176"/>
      <c r="AO707" s="176"/>
      <c r="AP707" s="176"/>
      <c r="AQ707" s="176"/>
      <c r="AR707" s="176"/>
      <c r="AS707" s="176"/>
      <c r="AT707" s="176"/>
      <c r="AU707" s="176"/>
      <c r="AV707" s="176"/>
      <c r="AW707" s="176"/>
      <c r="AX707" s="176"/>
      <c r="AY707" s="176"/>
      <c r="AZ707" s="176"/>
      <c r="BA707" s="176"/>
      <c r="BB707" s="176"/>
      <c r="BC707" s="176"/>
      <c r="BD707" s="176"/>
      <c r="BE707" s="176"/>
      <c r="BF707" s="176"/>
      <c r="BG707" s="176"/>
      <c r="BH707" s="176"/>
      <c r="BI707" s="176"/>
      <c r="BJ707" s="176"/>
      <c r="BK707" s="176"/>
      <c r="BL707" s="176"/>
      <c r="BM707" s="176"/>
      <c r="BN707" s="176"/>
      <c r="BO707" s="176"/>
      <c r="BP707" s="176"/>
      <c r="BQ707" s="176"/>
      <c r="BR707" s="176"/>
      <c r="BS707" s="176"/>
      <c r="BT707" s="176"/>
    </row>
    <row r="708">
      <c r="A708" s="176"/>
      <c r="B708" s="176"/>
      <c r="C708" s="176"/>
      <c r="D708" s="176"/>
      <c r="E708" s="176"/>
      <c r="F708" s="176"/>
      <c r="G708" s="176"/>
      <c r="H708" s="176"/>
      <c r="I708" s="176"/>
      <c r="J708" s="176"/>
      <c r="K708" s="176"/>
      <c r="L708" s="176"/>
      <c r="N708" s="176"/>
      <c r="O708" s="176"/>
      <c r="P708" s="176"/>
      <c r="Q708" s="435"/>
      <c r="R708" s="176"/>
      <c r="S708" s="176"/>
      <c r="T708" s="176"/>
      <c r="U708" s="176"/>
      <c r="V708" s="176"/>
      <c r="W708" s="176"/>
      <c r="X708" s="176"/>
      <c r="Y708" s="176"/>
      <c r="Z708" s="176"/>
      <c r="AA708" s="176"/>
      <c r="AB708" s="176"/>
      <c r="AC708" s="176"/>
      <c r="AD708" s="176"/>
      <c r="AE708" s="176"/>
      <c r="AF708" s="176"/>
      <c r="AG708" s="176"/>
      <c r="AH708" s="176"/>
      <c r="AI708" s="176"/>
      <c r="AJ708" s="176"/>
      <c r="AK708" s="176"/>
      <c r="AL708" s="176"/>
      <c r="AM708" s="176"/>
      <c r="AN708" s="176"/>
      <c r="AO708" s="176"/>
      <c r="AP708" s="176"/>
      <c r="AQ708" s="176"/>
      <c r="AR708" s="176"/>
      <c r="AS708" s="176"/>
      <c r="AT708" s="176"/>
      <c r="AU708" s="176"/>
      <c r="AV708" s="176"/>
      <c r="AW708" s="176"/>
      <c r="AX708" s="176"/>
      <c r="AY708" s="176"/>
      <c r="AZ708" s="176"/>
      <c r="BA708" s="176"/>
      <c r="BB708" s="176"/>
      <c r="BC708" s="176"/>
      <c r="BD708" s="176"/>
      <c r="BE708" s="176"/>
      <c r="BF708" s="176"/>
      <c r="BG708" s="176"/>
      <c r="BH708" s="176"/>
      <c r="BI708" s="176"/>
      <c r="BJ708" s="176"/>
      <c r="BK708" s="176"/>
      <c r="BL708" s="176"/>
      <c r="BM708" s="176"/>
      <c r="BN708" s="176"/>
      <c r="BO708" s="176"/>
      <c r="BP708" s="176"/>
      <c r="BQ708" s="176"/>
      <c r="BR708" s="176"/>
      <c r="BS708" s="176"/>
      <c r="BT708" s="176"/>
    </row>
    <row r="709">
      <c r="A709" s="176"/>
      <c r="B709" s="176"/>
      <c r="C709" s="176"/>
      <c r="D709" s="176"/>
      <c r="E709" s="176"/>
      <c r="F709" s="176"/>
      <c r="G709" s="176"/>
      <c r="H709" s="176"/>
      <c r="I709" s="176"/>
      <c r="J709" s="176"/>
      <c r="K709" s="176"/>
      <c r="L709" s="176"/>
      <c r="N709" s="176"/>
      <c r="O709" s="176"/>
      <c r="P709" s="176"/>
      <c r="Q709" s="435"/>
      <c r="R709" s="176"/>
      <c r="S709" s="176"/>
      <c r="T709" s="176"/>
      <c r="U709" s="176"/>
      <c r="V709" s="176"/>
      <c r="W709" s="176"/>
      <c r="X709" s="176"/>
      <c r="Y709" s="176"/>
      <c r="Z709" s="176"/>
      <c r="AA709" s="176"/>
      <c r="AB709" s="176"/>
      <c r="AC709" s="176"/>
      <c r="AD709" s="176"/>
      <c r="AE709" s="176"/>
      <c r="AF709" s="176"/>
      <c r="AG709" s="176"/>
      <c r="AH709" s="176"/>
      <c r="AI709" s="176"/>
      <c r="AJ709" s="176"/>
      <c r="AK709" s="176"/>
      <c r="AL709" s="176"/>
      <c r="AM709" s="176"/>
      <c r="AN709" s="176"/>
      <c r="AO709" s="176"/>
      <c r="AP709" s="176"/>
      <c r="AQ709" s="176"/>
      <c r="AR709" s="176"/>
      <c r="AS709" s="176"/>
      <c r="AT709" s="176"/>
      <c r="AU709" s="176"/>
      <c r="AV709" s="176"/>
      <c r="AW709" s="176"/>
      <c r="AX709" s="176"/>
      <c r="AY709" s="176"/>
      <c r="AZ709" s="176"/>
      <c r="BA709" s="176"/>
      <c r="BB709" s="176"/>
      <c r="BC709" s="176"/>
      <c r="BD709" s="176"/>
      <c r="BE709" s="176"/>
      <c r="BF709" s="176"/>
      <c r="BG709" s="176"/>
      <c r="BH709" s="176"/>
      <c r="BI709" s="176"/>
      <c r="BJ709" s="176"/>
      <c r="BK709" s="176"/>
      <c r="BL709" s="176"/>
      <c r="BM709" s="176"/>
      <c r="BN709" s="176"/>
      <c r="BO709" s="176"/>
      <c r="BP709" s="176"/>
      <c r="BQ709" s="176"/>
      <c r="BR709" s="176"/>
      <c r="BS709" s="176"/>
      <c r="BT709" s="176"/>
    </row>
    <row r="710">
      <c r="A710" s="176"/>
      <c r="B710" s="176"/>
      <c r="C710" s="176"/>
      <c r="D710" s="176"/>
      <c r="E710" s="176"/>
      <c r="F710" s="176"/>
      <c r="G710" s="176"/>
      <c r="H710" s="176"/>
      <c r="I710" s="176"/>
      <c r="J710" s="176"/>
      <c r="K710" s="176"/>
      <c r="L710" s="176"/>
      <c r="N710" s="176"/>
      <c r="O710" s="176"/>
      <c r="P710" s="176"/>
      <c r="Q710" s="435"/>
      <c r="R710" s="176"/>
      <c r="S710" s="176"/>
      <c r="T710" s="176"/>
      <c r="U710" s="176"/>
      <c r="V710" s="176"/>
      <c r="W710" s="176"/>
      <c r="X710" s="176"/>
      <c r="Y710" s="176"/>
      <c r="Z710" s="176"/>
      <c r="AA710" s="176"/>
      <c r="AB710" s="176"/>
      <c r="AC710" s="176"/>
      <c r="AD710" s="176"/>
      <c r="AE710" s="176"/>
      <c r="AF710" s="176"/>
      <c r="AG710" s="176"/>
      <c r="AH710" s="176"/>
      <c r="AI710" s="176"/>
      <c r="AJ710" s="176"/>
      <c r="AK710" s="176"/>
      <c r="AL710" s="176"/>
      <c r="AM710" s="176"/>
      <c r="AN710" s="176"/>
      <c r="AO710" s="176"/>
      <c r="AP710" s="176"/>
      <c r="AQ710" s="176"/>
      <c r="AR710" s="176"/>
      <c r="AS710" s="176"/>
      <c r="AT710" s="176"/>
      <c r="AU710" s="176"/>
      <c r="AV710" s="176"/>
      <c r="AW710" s="176"/>
      <c r="AX710" s="176"/>
      <c r="AY710" s="176"/>
      <c r="AZ710" s="176"/>
      <c r="BA710" s="176"/>
      <c r="BB710" s="176"/>
      <c r="BC710" s="176"/>
      <c r="BD710" s="176"/>
      <c r="BE710" s="176"/>
      <c r="BF710" s="176"/>
      <c r="BG710" s="176"/>
      <c r="BH710" s="176"/>
      <c r="BI710" s="176"/>
      <c r="BJ710" s="176"/>
      <c r="BK710" s="176"/>
      <c r="BL710" s="176"/>
      <c r="BM710" s="176"/>
      <c r="BN710" s="176"/>
      <c r="BO710" s="176"/>
      <c r="BP710" s="176"/>
      <c r="BQ710" s="176"/>
      <c r="BR710" s="176"/>
      <c r="BS710" s="176"/>
      <c r="BT710" s="176"/>
    </row>
    <row r="711">
      <c r="A711" s="176"/>
      <c r="B711" s="176"/>
      <c r="C711" s="176"/>
      <c r="D711" s="176"/>
      <c r="E711" s="176"/>
      <c r="F711" s="176"/>
      <c r="G711" s="176"/>
      <c r="H711" s="176"/>
      <c r="I711" s="176"/>
      <c r="J711" s="176"/>
      <c r="K711" s="176"/>
      <c r="L711" s="176"/>
      <c r="N711" s="176"/>
      <c r="O711" s="176"/>
      <c r="P711" s="176"/>
      <c r="Q711" s="435"/>
      <c r="R711" s="176"/>
      <c r="S711" s="176"/>
      <c r="T711" s="176"/>
      <c r="U711" s="176"/>
      <c r="V711" s="176"/>
      <c r="W711" s="176"/>
      <c r="X711" s="176"/>
      <c r="Y711" s="176"/>
      <c r="Z711" s="176"/>
      <c r="AA711" s="176"/>
      <c r="AB711" s="176"/>
      <c r="AC711" s="176"/>
      <c r="AD711" s="176"/>
      <c r="AE711" s="176"/>
      <c r="AF711" s="176"/>
      <c r="AG711" s="176"/>
      <c r="AH711" s="176"/>
      <c r="AI711" s="176"/>
      <c r="AJ711" s="176"/>
      <c r="AK711" s="176"/>
      <c r="AL711" s="176"/>
      <c r="AM711" s="176"/>
      <c r="AN711" s="176"/>
      <c r="AO711" s="176"/>
      <c r="AP711" s="176"/>
      <c r="AQ711" s="176"/>
      <c r="AR711" s="176"/>
      <c r="AS711" s="176"/>
      <c r="AT711" s="176"/>
      <c r="AU711" s="176"/>
      <c r="AV711" s="176"/>
      <c r="AW711" s="176"/>
      <c r="AX711" s="176"/>
      <c r="AY711" s="176"/>
      <c r="AZ711" s="176"/>
      <c r="BA711" s="176"/>
      <c r="BB711" s="176"/>
      <c r="BC711" s="176"/>
      <c r="BD711" s="176"/>
      <c r="BE711" s="176"/>
      <c r="BF711" s="176"/>
      <c r="BG711" s="176"/>
      <c r="BH711" s="176"/>
      <c r="BI711" s="176"/>
      <c r="BJ711" s="176"/>
      <c r="BK711" s="176"/>
      <c r="BL711" s="176"/>
      <c r="BM711" s="176"/>
      <c r="BN711" s="176"/>
      <c r="BO711" s="176"/>
      <c r="BP711" s="176"/>
      <c r="BQ711" s="176"/>
      <c r="BR711" s="176"/>
      <c r="BS711" s="176"/>
      <c r="BT711" s="176"/>
    </row>
    <row r="712">
      <c r="A712" s="176"/>
      <c r="B712" s="176"/>
      <c r="C712" s="176"/>
      <c r="D712" s="176"/>
      <c r="E712" s="176"/>
      <c r="F712" s="176"/>
      <c r="G712" s="176"/>
      <c r="H712" s="176"/>
      <c r="I712" s="176"/>
      <c r="J712" s="176"/>
      <c r="K712" s="176"/>
      <c r="L712" s="176"/>
      <c r="N712" s="176"/>
      <c r="O712" s="176"/>
      <c r="P712" s="176"/>
      <c r="Q712" s="435"/>
      <c r="R712" s="176"/>
      <c r="S712" s="176"/>
      <c r="T712" s="176"/>
      <c r="U712" s="176"/>
      <c r="V712" s="176"/>
      <c r="W712" s="176"/>
      <c r="X712" s="176"/>
      <c r="Y712" s="176"/>
      <c r="Z712" s="176"/>
      <c r="AA712" s="176"/>
      <c r="AB712" s="176"/>
      <c r="AC712" s="176"/>
      <c r="AD712" s="176"/>
      <c r="AE712" s="176"/>
      <c r="AF712" s="176"/>
      <c r="AG712" s="176"/>
      <c r="AH712" s="176"/>
      <c r="AI712" s="176"/>
      <c r="AJ712" s="176"/>
      <c r="AK712" s="176"/>
      <c r="AL712" s="176"/>
      <c r="AM712" s="176"/>
      <c r="AN712" s="176"/>
      <c r="AO712" s="176"/>
      <c r="AP712" s="176"/>
      <c r="AQ712" s="176"/>
      <c r="AR712" s="176"/>
      <c r="AS712" s="176"/>
      <c r="AT712" s="176"/>
      <c r="AU712" s="176"/>
      <c r="AV712" s="176"/>
      <c r="AW712" s="176"/>
      <c r="AX712" s="176"/>
      <c r="AY712" s="176"/>
      <c r="AZ712" s="176"/>
      <c r="BA712" s="176"/>
      <c r="BB712" s="176"/>
      <c r="BC712" s="176"/>
      <c r="BD712" s="176"/>
      <c r="BE712" s="176"/>
      <c r="BF712" s="176"/>
      <c r="BG712" s="176"/>
      <c r="BH712" s="176"/>
      <c r="BI712" s="176"/>
      <c r="BJ712" s="176"/>
      <c r="BK712" s="176"/>
      <c r="BL712" s="176"/>
      <c r="BM712" s="176"/>
      <c r="BN712" s="176"/>
      <c r="BO712" s="176"/>
      <c r="BP712" s="176"/>
      <c r="BQ712" s="176"/>
      <c r="BR712" s="176"/>
      <c r="BS712" s="176"/>
      <c r="BT712" s="176"/>
    </row>
    <row r="713">
      <c r="A713" s="176"/>
      <c r="B713" s="176"/>
      <c r="C713" s="176"/>
      <c r="D713" s="176"/>
      <c r="E713" s="176"/>
      <c r="F713" s="176"/>
      <c r="G713" s="176"/>
      <c r="H713" s="176"/>
      <c r="I713" s="176"/>
      <c r="J713" s="176"/>
      <c r="K713" s="176"/>
      <c r="L713" s="176"/>
      <c r="N713" s="176"/>
      <c r="O713" s="176"/>
      <c r="P713" s="176"/>
      <c r="Q713" s="435"/>
      <c r="R713" s="176"/>
      <c r="S713" s="176"/>
      <c r="T713" s="176"/>
      <c r="U713" s="176"/>
      <c r="V713" s="176"/>
      <c r="W713" s="176"/>
      <c r="X713" s="176"/>
      <c r="Y713" s="176"/>
      <c r="Z713" s="176"/>
      <c r="AA713" s="176"/>
      <c r="AB713" s="176"/>
      <c r="AC713" s="176"/>
      <c r="AD713" s="176"/>
      <c r="AE713" s="176"/>
      <c r="AF713" s="176"/>
      <c r="AG713" s="176"/>
      <c r="AH713" s="176"/>
      <c r="AI713" s="176"/>
      <c r="AJ713" s="176"/>
      <c r="AK713" s="176"/>
      <c r="AL713" s="176"/>
      <c r="AM713" s="176"/>
      <c r="AN713" s="176"/>
      <c r="AO713" s="176"/>
      <c r="AP713" s="176"/>
      <c r="AQ713" s="176"/>
      <c r="AR713" s="176"/>
      <c r="AS713" s="176"/>
      <c r="AT713" s="176"/>
      <c r="AU713" s="176"/>
      <c r="AV713" s="176"/>
      <c r="AW713" s="176"/>
      <c r="AX713" s="176"/>
      <c r="AY713" s="176"/>
      <c r="AZ713" s="176"/>
      <c r="BA713" s="176"/>
      <c r="BB713" s="176"/>
      <c r="BC713" s="176"/>
      <c r="BD713" s="176"/>
      <c r="BE713" s="176"/>
      <c r="BF713" s="176"/>
      <c r="BG713" s="176"/>
      <c r="BH713" s="176"/>
      <c r="BI713" s="176"/>
      <c r="BJ713" s="176"/>
      <c r="BK713" s="176"/>
      <c r="BL713" s="176"/>
      <c r="BM713" s="176"/>
      <c r="BN713" s="176"/>
      <c r="BO713" s="176"/>
      <c r="BP713" s="176"/>
      <c r="BQ713" s="176"/>
      <c r="BR713" s="176"/>
      <c r="BS713" s="176"/>
      <c r="BT713" s="176"/>
    </row>
    <row r="714">
      <c r="A714" s="176"/>
      <c r="B714" s="176"/>
      <c r="C714" s="176"/>
      <c r="D714" s="176"/>
      <c r="E714" s="176"/>
      <c r="F714" s="176"/>
      <c r="G714" s="176"/>
      <c r="H714" s="176"/>
      <c r="I714" s="176"/>
      <c r="J714" s="176"/>
      <c r="K714" s="176"/>
      <c r="L714" s="176"/>
      <c r="N714" s="176"/>
      <c r="O714" s="176"/>
      <c r="P714" s="176"/>
      <c r="Q714" s="435"/>
      <c r="R714" s="176"/>
      <c r="S714" s="176"/>
      <c r="T714" s="176"/>
      <c r="U714" s="176"/>
      <c r="V714" s="176"/>
      <c r="W714" s="176"/>
      <c r="X714" s="176"/>
      <c r="Y714" s="176"/>
      <c r="Z714" s="176"/>
      <c r="AA714" s="176"/>
      <c r="AB714" s="176"/>
      <c r="AC714" s="176"/>
      <c r="AD714" s="176"/>
      <c r="AE714" s="176"/>
      <c r="AF714" s="176"/>
      <c r="AG714" s="176"/>
      <c r="AH714" s="176"/>
      <c r="AI714" s="176"/>
      <c r="AJ714" s="176"/>
      <c r="AK714" s="176"/>
      <c r="AL714" s="176"/>
      <c r="AM714" s="176"/>
      <c r="AN714" s="176"/>
      <c r="AO714" s="176"/>
      <c r="AP714" s="176"/>
      <c r="AQ714" s="176"/>
      <c r="AR714" s="176"/>
      <c r="AS714" s="176"/>
      <c r="AT714" s="176"/>
      <c r="AU714" s="176"/>
      <c r="AV714" s="176"/>
      <c r="AW714" s="176"/>
      <c r="AX714" s="176"/>
      <c r="AY714" s="176"/>
      <c r="AZ714" s="176"/>
      <c r="BA714" s="176"/>
      <c r="BB714" s="176"/>
      <c r="BC714" s="176"/>
      <c r="BD714" s="176"/>
      <c r="BE714" s="176"/>
      <c r="BF714" s="176"/>
      <c r="BG714" s="176"/>
      <c r="BH714" s="176"/>
      <c r="BI714" s="176"/>
      <c r="BJ714" s="176"/>
      <c r="BK714" s="176"/>
      <c r="BL714" s="176"/>
      <c r="BM714" s="176"/>
      <c r="BN714" s="176"/>
      <c r="BO714" s="176"/>
      <c r="BP714" s="176"/>
      <c r="BQ714" s="176"/>
      <c r="BR714" s="176"/>
      <c r="BS714" s="176"/>
      <c r="BT714" s="176"/>
    </row>
    <row r="715">
      <c r="A715" s="176"/>
      <c r="B715" s="176"/>
      <c r="C715" s="176"/>
      <c r="D715" s="176"/>
      <c r="E715" s="176"/>
      <c r="F715" s="176"/>
      <c r="G715" s="176"/>
      <c r="H715" s="176"/>
      <c r="I715" s="176"/>
      <c r="J715" s="176"/>
      <c r="K715" s="176"/>
      <c r="L715" s="176"/>
      <c r="N715" s="176"/>
      <c r="O715" s="176"/>
      <c r="P715" s="176"/>
      <c r="Q715" s="435"/>
      <c r="R715" s="176"/>
      <c r="S715" s="176"/>
      <c r="T715" s="176"/>
      <c r="U715" s="176"/>
      <c r="V715" s="176"/>
      <c r="W715" s="176"/>
      <c r="X715" s="176"/>
      <c r="Y715" s="176"/>
      <c r="Z715" s="176"/>
      <c r="AA715" s="176"/>
      <c r="AB715" s="176"/>
      <c r="AC715" s="176"/>
      <c r="AD715" s="176"/>
      <c r="AE715" s="176"/>
      <c r="AF715" s="176"/>
      <c r="AG715" s="176"/>
      <c r="AH715" s="176"/>
      <c r="AI715" s="176"/>
      <c r="AJ715" s="176"/>
      <c r="AK715" s="176"/>
      <c r="AL715" s="176"/>
      <c r="AM715" s="176"/>
      <c r="AN715" s="176"/>
      <c r="AO715" s="176"/>
      <c r="AP715" s="176"/>
      <c r="AQ715" s="176"/>
      <c r="AR715" s="176"/>
      <c r="AS715" s="176"/>
      <c r="AT715" s="176"/>
      <c r="AU715" s="176"/>
      <c r="AV715" s="176"/>
      <c r="AW715" s="176"/>
      <c r="AX715" s="176"/>
      <c r="AY715" s="176"/>
      <c r="AZ715" s="176"/>
      <c r="BA715" s="176"/>
      <c r="BB715" s="176"/>
      <c r="BC715" s="176"/>
      <c r="BD715" s="176"/>
      <c r="BE715" s="176"/>
      <c r="BF715" s="176"/>
      <c r="BG715" s="176"/>
      <c r="BH715" s="176"/>
      <c r="BI715" s="176"/>
      <c r="BJ715" s="176"/>
      <c r="BK715" s="176"/>
      <c r="BL715" s="176"/>
      <c r="BM715" s="176"/>
      <c r="BN715" s="176"/>
      <c r="BO715" s="176"/>
      <c r="BP715" s="176"/>
      <c r="BQ715" s="176"/>
      <c r="BR715" s="176"/>
      <c r="BS715" s="176"/>
      <c r="BT715" s="176"/>
    </row>
    <row r="716">
      <c r="A716" s="176"/>
      <c r="B716" s="176"/>
      <c r="C716" s="176"/>
      <c r="D716" s="176"/>
      <c r="E716" s="176"/>
      <c r="F716" s="176"/>
      <c r="G716" s="176"/>
      <c r="H716" s="176"/>
      <c r="I716" s="176"/>
      <c r="J716" s="176"/>
      <c r="K716" s="176"/>
      <c r="L716" s="176"/>
      <c r="N716" s="176"/>
      <c r="O716" s="176"/>
      <c r="P716" s="176"/>
      <c r="Q716" s="435"/>
      <c r="R716" s="176"/>
      <c r="S716" s="176"/>
      <c r="T716" s="176"/>
      <c r="U716" s="176"/>
      <c r="V716" s="176"/>
      <c r="W716" s="176"/>
      <c r="X716" s="176"/>
      <c r="Y716" s="176"/>
      <c r="Z716" s="176"/>
      <c r="AA716" s="176"/>
      <c r="AB716" s="176"/>
      <c r="AC716" s="176"/>
      <c r="AD716" s="176"/>
      <c r="AE716" s="176"/>
      <c r="AF716" s="176"/>
      <c r="AG716" s="176"/>
      <c r="AH716" s="176"/>
      <c r="AI716" s="176"/>
      <c r="AJ716" s="176"/>
      <c r="AK716" s="176"/>
      <c r="AL716" s="176"/>
      <c r="AM716" s="176"/>
      <c r="AN716" s="176"/>
      <c r="AO716" s="176"/>
      <c r="AP716" s="176"/>
      <c r="AQ716" s="176"/>
      <c r="AR716" s="176"/>
      <c r="AS716" s="176"/>
      <c r="AT716" s="176"/>
      <c r="AU716" s="176"/>
      <c r="AV716" s="176"/>
      <c r="AW716" s="176"/>
      <c r="AX716" s="176"/>
      <c r="AY716" s="176"/>
      <c r="AZ716" s="176"/>
      <c r="BA716" s="176"/>
      <c r="BB716" s="176"/>
      <c r="BC716" s="176"/>
      <c r="BD716" s="176"/>
      <c r="BE716" s="176"/>
      <c r="BF716" s="176"/>
      <c r="BG716" s="176"/>
      <c r="BH716" s="176"/>
      <c r="BI716" s="176"/>
      <c r="BJ716" s="176"/>
      <c r="BK716" s="176"/>
      <c r="BL716" s="176"/>
      <c r="BM716" s="176"/>
      <c r="BN716" s="176"/>
      <c r="BO716" s="176"/>
      <c r="BP716" s="176"/>
      <c r="BQ716" s="176"/>
      <c r="BR716" s="176"/>
      <c r="BS716" s="176"/>
      <c r="BT716" s="176"/>
    </row>
    <row r="717">
      <c r="A717" s="176"/>
      <c r="B717" s="176"/>
      <c r="C717" s="176"/>
      <c r="D717" s="176"/>
      <c r="E717" s="176"/>
      <c r="F717" s="176"/>
      <c r="G717" s="176"/>
      <c r="H717" s="176"/>
      <c r="I717" s="176"/>
      <c r="J717" s="176"/>
      <c r="K717" s="176"/>
      <c r="L717" s="176"/>
      <c r="N717" s="176"/>
      <c r="O717" s="176"/>
      <c r="P717" s="176"/>
      <c r="Q717" s="435"/>
      <c r="R717" s="176"/>
      <c r="S717" s="176"/>
      <c r="T717" s="176"/>
      <c r="U717" s="176"/>
      <c r="V717" s="176"/>
      <c r="W717" s="176"/>
      <c r="X717" s="176"/>
      <c r="Y717" s="176"/>
      <c r="Z717" s="176"/>
      <c r="AA717" s="176"/>
      <c r="AB717" s="176"/>
      <c r="AC717" s="176"/>
      <c r="AD717" s="176"/>
      <c r="AE717" s="176"/>
      <c r="AF717" s="176"/>
      <c r="AG717" s="176"/>
      <c r="AH717" s="176"/>
      <c r="AI717" s="176"/>
      <c r="AJ717" s="176"/>
      <c r="AK717" s="176"/>
      <c r="AL717" s="176"/>
      <c r="AM717" s="176"/>
      <c r="AN717" s="176"/>
      <c r="AO717" s="176"/>
      <c r="AP717" s="176"/>
      <c r="AQ717" s="176"/>
      <c r="AR717" s="176"/>
      <c r="AS717" s="176"/>
      <c r="AT717" s="176"/>
      <c r="AU717" s="176"/>
      <c r="AV717" s="176"/>
      <c r="AW717" s="176"/>
      <c r="AX717" s="176"/>
      <c r="AY717" s="176"/>
      <c r="AZ717" s="176"/>
      <c r="BA717" s="176"/>
      <c r="BB717" s="176"/>
      <c r="BC717" s="176"/>
      <c r="BD717" s="176"/>
      <c r="BE717" s="176"/>
      <c r="BF717" s="176"/>
      <c r="BG717" s="176"/>
      <c r="BH717" s="176"/>
      <c r="BI717" s="176"/>
      <c r="BJ717" s="176"/>
      <c r="BK717" s="176"/>
      <c r="BL717" s="176"/>
      <c r="BM717" s="176"/>
      <c r="BN717" s="176"/>
      <c r="BO717" s="176"/>
      <c r="BP717" s="176"/>
      <c r="BQ717" s="176"/>
      <c r="BR717" s="176"/>
      <c r="BS717" s="176"/>
      <c r="BT717" s="176"/>
    </row>
    <row r="718">
      <c r="A718" s="176"/>
      <c r="B718" s="176"/>
      <c r="C718" s="176"/>
      <c r="D718" s="176"/>
      <c r="E718" s="176"/>
      <c r="F718" s="176"/>
      <c r="G718" s="176"/>
      <c r="H718" s="176"/>
      <c r="I718" s="176"/>
      <c r="J718" s="176"/>
      <c r="K718" s="176"/>
      <c r="L718" s="176"/>
      <c r="N718" s="176"/>
      <c r="O718" s="176"/>
      <c r="P718" s="176"/>
      <c r="Q718" s="435"/>
      <c r="R718" s="176"/>
      <c r="S718" s="176"/>
      <c r="T718" s="176"/>
      <c r="U718" s="176"/>
      <c r="V718" s="176"/>
      <c r="W718" s="176"/>
      <c r="X718" s="176"/>
      <c r="Y718" s="176"/>
      <c r="Z718" s="176"/>
      <c r="AA718" s="176"/>
      <c r="AB718" s="176"/>
      <c r="AC718" s="176"/>
      <c r="AD718" s="176"/>
      <c r="AE718" s="176"/>
      <c r="AF718" s="176"/>
      <c r="AG718" s="176"/>
      <c r="AH718" s="176"/>
      <c r="AI718" s="176"/>
      <c r="AJ718" s="176"/>
      <c r="AK718" s="176"/>
      <c r="AL718" s="176"/>
      <c r="AM718" s="176"/>
      <c r="AN718" s="176"/>
      <c r="AO718" s="176"/>
      <c r="AP718" s="176"/>
      <c r="AQ718" s="176"/>
      <c r="AR718" s="176"/>
      <c r="AS718" s="176"/>
      <c r="AT718" s="176"/>
      <c r="AU718" s="176"/>
      <c r="AV718" s="176"/>
      <c r="AW718" s="176"/>
      <c r="AX718" s="176"/>
      <c r="AY718" s="176"/>
      <c r="AZ718" s="176"/>
      <c r="BA718" s="176"/>
      <c r="BB718" s="176"/>
      <c r="BC718" s="176"/>
      <c r="BD718" s="176"/>
      <c r="BE718" s="176"/>
      <c r="BF718" s="176"/>
      <c r="BG718" s="176"/>
      <c r="BH718" s="176"/>
      <c r="BI718" s="176"/>
      <c r="BJ718" s="176"/>
      <c r="BK718" s="176"/>
      <c r="BL718" s="176"/>
      <c r="BM718" s="176"/>
      <c r="BN718" s="176"/>
      <c r="BO718" s="176"/>
      <c r="BP718" s="176"/>
      <c r="BQ718" s="176"/>
      <c r="BR718" s="176"/>
      <c r="BS718" s="176"/>
      <c r="BT718" s="176"/>
    </row>
    <row r="719">
      <c r="A719" s="176"/>
      <c r="B719" s="176"/>
      <c r="C719" s="176"/>
      <c r="D719" s="176"/>
      <c r="E719" s="176"/>
      <c r="F719" s="176"/>
      <c r="G719" s="176"/>
      <c r="H719" s="176"/>
      <c r="I719" s="176"/>
      <c r="J719" s="176"/>
      <c r="K719" s="176"/>
      <c r="L719" s="176"/>
      <c r="N719" s="176"/>
      <c r="O719" s="176"/>
      <c r="P719" s="176"/>
      <c r="Q719" s="435"/>
      <c r="R719" s="176"/>
      <c r="S719" s="176"/>
      <c r="T719" s="176"/>
      <c r="U719" s="176"/>
      <c r="V719" s="176"/>
      <c r="W719" s="176"/>
      <c r="X719" s="176"/>
      <c r="Y719" s="176"/>
      <c r="Z719" s="176"/>
      <c r="AA719" s="176"/>
      <c r="AB719" s="176"/>
      <c r="AC719" s="176"/>
      <c r="AD719" s="176"/>
      <c r="AE719" s="176"/>
      <c r="AF719" s="176"/>
      <c r="AG719" s="176"/>
      <c r="AH719" s="176"/>
      <c r="AI719" s="176"/>
      <c r="AJ719" s="176"/>
      <c r="AK719" s="176"/>
      <c r="AL719" s="176"/>
      <c r="AM719" s="176"/>
      <c r="AN719" s="176"/>
      <c r="AO719" s="176"/>
      <c r="AP719" s="176"/>
      <c r="AQ719" s="176"/>
      <c r="AR719" s="176"/>
      <c r="AS719" s="176"/>
      <c r="AT719" s="176"/>
      <c r="AU719" s="176"/>
      <c r="AV719" s="176"/>
      <c r="AW719" s="176"/>
      <c r="AX719" s="176"/>
      <c r="AY719" s="176"/>
      <c r="AZ719" s="176"/>
      <c r="BA719" s="176"/>
      <c r="BB719" s="176"/>
      <c r="BC719" s="176"/>
      <c r="BD719" s="176"/>
      <c r="BE719" s="176"/>
      <c r="BF719" s="176"/>
      <c r="BG719" s="176"/>
      <c r="BH719" s="176"/>
      <c r="BI719" s="176"/>
      <c r="BJ719" s="176"/>
      <c r="BK719" s="176"/>
      <c r="BL719" s="176"/>
      <c r="BM719" s="176"/>
      <c r="BN719" s="176"/>
      <c r="BO719" s="176"/>
      <c r="BP719" s="176"/>
      <c r="BQ719" s="176"/>
      <c r="BR719" s="176"/>
      <c r="BS719" s="176"/>
      <c r="BT719" s="176"/>
    </row>
    <row r="720">
      <c r="A720" s="176"/>
      <c r="B720" s="176"/>
      <c r="C720" s="176"/>
      <c r="D720" s="176"/>
      <c r="E720" s="176"/>
      <c r="F720" s="176"/>
      <c r="G720" s="176"/>
      <c r="H720" s="176"/>
      <c r="I720" s="176"/>
      <c r="J720" s="176"/>
      <c r="K720" s="176"/>
      <c r="L720" s="176"/>
      <c r="N720" s="176"/>
      <c r="O720" s="176"/>
      <c r="P720" s="176"/>
      <c r="Q720" s="435"/>
      <c r="R720" s="176"/>
      <c r="S720" s="176"/>
      <c r="T720" s="176"/>
      <c r="U720" s="176"/>
      <c r="V720" s="176"/>
      <c r="W720" s="176"/>
      <c r="X720" s="176"/>
      <c r="Y720" s="176"/>
      <c r="Z720" s="176"/>
      <c r="AA720" s="176"/>
      <c r="AB720" s="176"/>
      <c r="AC720" s="176"/>
      <c r="AD720" s="176"/>
      <c r="AE720" s="176"/>
      <c r="AF720" s="176"/>
      <c r="AG720" s="176"/>
      <c r="AH720" s="176"/>
      <c r="AI720" s="176"/>
      <c r="AJ720" s="176"/>
      <c r="AK720" s="176"/>
      <c r="AL720" s="176"/>
      <c r="AM720" s="176"/>
      <c r="AN720" s="176"/>
      <c r="AO720" s="176"/>
      <c r="AP720" s="176"/>
      <c r="AQ720" s="176"/>
      <c r="AR720" s="176"/>
      <c r="AS720" s="176"/>
      <c r="AT720" s="176"/>
      <c r="AU720" s="176"/>
      <c r="AV720" s="176"/>
      <c r="AW720" s="176"/>
      <c r="AX720" s="176"/>
      <c r="AY720" s="176"/>
      <c r="AZ720" s="176"/>
      <c r="BA720" s="176"/>
      <c r="BB720" s="176"/>
      <c r="BC720" s="176"/>
      <c r="BD720" s="176"/>
      <c r="BE720" s="176"/>
      <c r="BF720" s="176"/>
      <c r="BG720" s="176"/>
      <c r="BH720" s="176"/>
      <c r="BI720" s="176"/>
      <c r="BJ720" s="176"/>
      <c r="BK720" s="176"/>
      <c r="BL720" s="176"/>
      <c r="BM720" s="176"/>
      <c r="BN720" s="176"/>
      <c r="BO720" s="176"/>
      <c r="BP720" s="176"/>
      <c r="BQ720" s="176"/>
      <c r="BR720" s="176"/>
      <c r="BS720" s="176"/>
      <c r="BT720" s="176"/>
    </row>
    <row r="721">
      <c r="A721" s="176"/>
      <c r="B721" s="176"/>
      <c r="C721" s="176"/>
      <c r="D721" s="176"/>
      <c r="E721" s="176"/>
      <c r="F721" s="176"/>
      <c r="G721" s="176"/>
      <c r="H721" s="176"/>
      <c r="I721" s="176"/>
      <c r="J721" s="176"/>
      <c r="K721" s="176"/>
      <c r="L721" s="176"/>
      <c r="N721" s="176"/>
      <c r="O721" s="176"/>
      <c r="P721" s="176"/>
      <c r="Q721" s="435"/>
      <c r="R721" s="176"/>
      <c r="S721" s="176"/>
      <c r="T721" s="176"/>
      <c r="U721" s="176"/>
      <c r="V721" s="176"/>
      <c r="W721" s="176"/>
      <c r="X721" s="176"/>
      <c r="Y721" s="176"/>
      <c r="Z721" s="176"/>
      <c r="AA721" s="176"/>
      <c r="AB721" s="176"/>
      <c r="AC721" s="176"/>
      <c r="AD721" s="176"/>
      <c r="AE721" s="176"/>
      <c r="AF721" s="176"/>
      <c r="AG721" s="176"/>
      <c r="AH721" s="176"/>
      <c r="AI721" s="176"/>
      <c r="AJ721" s="176"/>
      <c r="AK721" s="176"/>
      <c r="AL721" s="176"/>
      <c r="AM721" s="176"/>
      <c r="AN721" s="176"/>
      <c r="AO721" s="176"/>
      <c r="AP721" s="176"/>
      <c r="AQ721" s="176"/>
      <c r="AR721" s="176"/>
      <c r="AS721" s="176"/>
      <c r="AT721" s="176"/>
      <c r="AU721" s="176"/>
      <c r="AV721" s="176"/>
      <c r="AW721" s="176"/>
      <c r="AX721" s="176"/>
      <c r="AY721" s="176"/>
      <c r="AZ721" s="176"/>
      <c r="BA721" s="176"/>
      <c r="BB721" s="176"/>
      <c r="BC721" s="176"/>
      <c r="BD721" s="176"/>
      <c r="BE721" s="176"/>
      <c r="BF721" s="176"/>
      <c r="BG721" s="176"/>
      <c r="BH721" s="176"/>
      <c r="BI721" s="176"/>
      <c r="BJ721" s="176"/>
      <c r="BK721" s="176"/>
      <c r="BL721" s="176"/>
      <c r="BM721" s="176"/>
      <c r="BN721" s="176"/>
      <c r="BO721" s="176"/>
      <c r="BP721" s="176"/>
      <c r="BQ721" s="176"/>
      <c r="BR721" s="176"/>
      <c r="BS721" s="176"/>
      <c r="BT721" s="176"/>
    </row>
    <row r="722">
      <c r="A722" s="176"/>
      <c r="B722" s="176"/>
      <c r="C722" s="176"/>
      <c r="D722" s="176"/>
      <c r="E722" s="176"/>
      <c r="F722" s="176"/>
      <c r="G722" s="176"/>
      <c r="H722" s="176"/>
      <c r="I722" s="176"/>
      <c r="J722" s="176"/>
      <c r="K722" s="176"/>
      <c r="L722" s="176"/>
      <c r="M722" s="176"/>
      <c r="N722" s="176"/>
      <c r="O722" s="176"/>
      <c r="P722" s="176"/>
      <c r="Q722" s="435"/>
      <c r="R722" s="176"/>
      <c r="S722" s="176"/>
      <c r="T722" s="176"/>
      <c r="U722" s="176"/>
      <c r="V722" s="176"/>
      <c r="W722" s="176"/>
      <c r="X722" s="176"/>
      <c r="Y722" s="176"/>
      <c r="Z722" s="176"/>
      <c r="AA722" s="176"/>
      <c r="AB722" s="176"/>
      <c r="AC722" s="176"/>
      <c r="AD722" s="176"/>
      <c r="AE722" s="176"/>
      <c r="AF722" s="176"/>
      <c r="AG722" s="176"/>
      <c r="AH722" s="176"/>
      <c r="AI722" s="176"/>
      <c r="AJ722" s="176"/>
      <c r="AK722" s="176"/>
      <c r="AL722" s="176"/>
      <c r="AM722" s="176"/>
      <c r="AN722" s="176"/>
      <c r="AO722" s="176"/>
      <c r="AP722" s="176"/>
      <c r="AQ722" s="176"/>
      <c r="AR722" s="176"/>
      <c r="AS722" s="176"/>
      <c r="AT722" s="176"/>
      <c r="AU722" s="176"/>
      <c r="AV722" s="176"/>
      <c r="AW722" s="176"/>
      <c r="AX722" s="176"/>
      <c r="AY722" s="176"/>
      <c r="AZ722" s="176"/>
      <c r="BA722" s="176"/>
      <c r="BB722" s="176"/>
      <c r="BC722" s="176"/>
      <c r="BD722" s="176"/>
      <c r="BE722" s="176"/>
      <c r="BF722" s="176"/>
      <c r="BG722" s="176"/>
      <c r="BH722" s="176"/>
      <c r="BI722" s="176"/>
      <c r="BJ722" s="176"/>
      <c r="BK722" s="176"/>
      <c r="BL722" s="176"/>
      <c r="BM722" s="176"/>
      <c r="BN722" s="176"/>
      <c r="BO722" s="176"/>
      <c r="BP722" s="176"/>
      <c r="BQ722" s="176"/>
      <c r="BR722" s="176"/>
      <c r="BS722" s="176"/>
      <c r="BT722" s="176"/>
    </row>
    <row r="723">
      <c r="A723" s="176"/>
      <c r="B723" s="176"/>
      <c r="C723" s="176"/>
      <c r="D723" s="176"/>
      <c r="E723" s="176"/>
      <c r="F723" s="176"/>
      <c r="G723" s="176"/>
      <c r="H723" s="176"/>
      <c r="I723" s="176"/>
      <c r="J723" s="176"/>
      <c r="K723" s="176"/>
      <c r="L723" s="176"/>
      <c r="M723" s="176"/>
      <c r="N723" s="176"/>
      <c r="O723" s="176"/>
      <c r="P723" s="176"/>
      <c r="Q723" s="435"/>
      <c r="R723" s="176"/>
      <c r="S723" s="176"/>
      <c r="T723" s="176"/>
      <c r="U723" s="176"/>
      <c r="V723" s="176"/>
      <c r="W723" s="176"/>
      <c r="X723" s="176"/>
      <c r="Y723" s="176"/>
      <c r="Z723" s="176"/>
      <c r="AA723" s="176"/>
      <c r="AB723" s="176"/>
      <c r="AC723" s="176"/>
      <c r="AD723" s="176"/>
      <c r="AE723" s="176"/>
      <c r="AF723" s="176"/>
      <c r="AG723" s="176"/>
      <c r="AH723" s="176"/>
      <c r="AI723" s="176"/>
      <c r="AJ723" s="176"/>
      <c r="AK723" s="176"/>
      <c r="AL723" s="176"/>
      <c r="AM723" s="176"/>
      <c r="AN723" s="176"/>
      <c r="AO723" s="176"/>
      <c r="AP723" s="176"/>
      <c r="AQ723" s="176"/>
      <c r="AR723" s="176"/>
      <c r="AS723" s="176"/>
      <c r="AT723" s="176"/>
      <c r="AU723" s="176"/>
      <c r="AV723" s="176"/>
      <c r="AW723" s="176"/>
      <c r="AX723" s="176"/>
      <c r="AY723" s="176"/>
      <c r="AZ723" s="176"/>
      <c r="BA723" s="176"/>
      <c r="BB723" s="176"/>
      <c r="BC723" s="176"/>
      <c r="BD723" s="176"/>
      <c r="BE723" s="176"/>
      <c r="BF723" s="176"/>
      <c r="BG723" s="176"/>
      <c r="BH723" s="176"/>
      <c r="BI723" s="176"/>
      <c r="BJ723" s="176"/>
      <c r="BK723" s="176"/>
      <c r="BL723" s="176"/>
      <c r="BM723" s="176"/>
      <c r="BN723" s="176"/>
      <c r="BO723" s="176"/>
      <c r="BP723" s="176"/>
      <c r="BQ723" s="176"/>
      <c r="BR723" s="176"/>
      <c r="BS723" s="176"/>
      <c r="BT723" s="176"/>
    </row>
    <row r="724">
      <c r="A724" s="176"/>
      <c r="B724" s="176"/>
      <c r="C724" s="176"/>
      <c r="D724" s="176"/>
      <c r="E724" s="176"/>
      <c r="F724" s="176"/>
      <c r="G724" s="176"/>
      <c r="H724" s="176"/>
      <c r="I724" s="176"/>
      <c r="J724" s="176"/>
      <c r="K724" s="176"/>
      <c r="L724" s="176"/>
      <c r="M724" s="176"/>
      <c r="N724" s="176"/>
      <c r="O724" s="176"/>
      <c r="P724" s="176"/>
      <c r="Q724" s="435"/>
      <c r="R724" s="176"/>
      <c r="S724" s="176"/>
      <c r="T724" s="176"/>
      <c r="U724" s="176"/>
      <c r="V724" s="176"/>
      <c r="W724" s="176"/>
      <c r="X724" s="176"/>
      <c r="Y724" s="176"/>
      <c r="Z724" s="176"/>
      <c r="AA724" s="176"/>
      <c r="AB724" s="176"/>
      <c r="AC724" s="176"/>
      <c r="AD724" s="176"/>
      <c r="AE724" s="176"/>
      <c r="AF724" s="176"/>
      <c r="AG724" s="176"/>
      <c r="AH724" s="176"/>
      <c r="AI724" s="176"/>
      <c r="AJ724" s="176"/>
      <c r="AK724" s="176"/>
      <c r="AL724" s="176"/>
      <c r="AM724" s="176"/>
      <c r="AN724" s="176"/>
      <c r="AO724" s="176"/>
      <c r="AP724" s="176"/>
      <c r="AQ724" s="176"/>
      <c r="AR724" s="176"/>
      <c r="AS724" s="176"/>
      <c r="AT724" s="176"/>
      <c r="AU724" s="176"/>
      <c r="AV724" s="176"/>
      <c r="AW724" s="176"/>
      <c r="AX724" s="176"/>
      <c r="AY724" s="176"/>
      <c r="AZ724" s="176"/>
      <c r="BA724" s="176"/>
      <c r="BB724" s="176"/>
      <c r="BC724" s="176"/>
      <c r="BD724" s="176"/>
      <c r="BE724" s="176"/>
      <c r="BF724" s="176"/>
      <c r="BG724" s="176"/>
      <c r="BH724" s="176"/>
      <c r="BI724" s="176"/>
      <c r="BJ724" s="176"/>
      <c r="BK724" s="176"/>
      <c r="BL724" s="176"/>
      <c r="BM724" s="176"/>
      <c r="BN724" s="176"/>
      <c r="BO724" s="176"/>
      <c r="BP724" s="176"/>
      <c r="BQ724" s="176"/>
      <c r="BR724" s="176"/>
      <c r="BS724" s="176"/>
      <c r="BT724" s="176"/>
    </row>
    <row r="725">
      <c r="A725" s="176"/>
      <c r="B725" s="176"/>
      <c r="C725" s="176"/>
      <c r="D725" s="176"/>
      <c r="E725" s="176"/>
      <c r="F725" s="176"/>
      <c r="G725" s="176"/>
      <c r="H725" s="176"/>
      <c r="I725" s="176"/>
      <c r="J725" s="176"/>
      <c r="K725" s="176"/>
      <c r="L725" s="176"/>
      <c r="M725" s="176"/>
      <c r="N725" s="176"/>
      <c r="O725" s="176"/>
      <c r="P725" s="176"/>
      <c r="Q725" s="435"/>
      <c r="R725" s="176"/>
      <c r="S725" s="176"/>
      <c r="T725" s="176"/>
      <c r="U725" s="176"/>
      <c r="V725" s="176"/>
      <c r="W725" s="176"/>
      <c r="X725" s="176"/>
      <c r="Y725" s="176"/>
      <c r="Z725" s="176"/>
      <c r="AA725" s="176"/>
      <c r="AB725" s="176"/>
      <c r="AC725" s="176"/>
      <c r="AD725" s="176"/>
      <c r="AE725" s="176"/>
      <c r="AF725" s="176"/>
      <c r="AG725" s="176"/>
      <c r="AH725" s="176"/>
      <c r="AI725" s="176"/>
      <c r="AJ725" s="176"/>
      <c r="AK725" s="176"/>
      <c r="AL725" s="176"/>
      <c r="AM725" s="176"/>
      <c r="AN725" s="176"/>
      <c r="AO725" s="176"/>
      <c r="AP725" s="176"/>
      <c r="AQ725" s="176"/>
      <c r="AR725" s="176"/>
      <c r="AS725" s="176"/>
      <c r="AT725" s="176"/>
      <c r="AU725" s="176"/>
      <c r="AV725" s="176"/>
      <c r="AW725" s="176"/>
      <c r="AX725" s="176"/>
      <c r="AY725" s="176"/>
      <c r="AZ725" s="176"/>
      <c r="BA725" s="176"/>
      <c r="BB725" s="176"/>
      <c r="BC725" s="176"/>
      <c r="BD725" s="176"/>
      <c r="BE725" s="176"/>
      <c r="BF725" s="176"/>
      <c r="BG725" s="176"/>
      <c r="BH725" s="176"/>
      <c r="BI725" s="176"/>
      <c r="BJ725" s="176"/>
      <c r="BK725" s="176"/>
      <c r="BL725" s="176"/>
      <c r="BM725" s="176"/>
      <c r="BN725" s="176"/>
      <c r="BO725" s="176"/>
      <c r="BP725" s="176"/>
      <c r="BQ725" s="176"/>
      <c r="BR725" s="176"/>
      <c r="BS725" s="176"/>
      <c r="BT725" s="176"/>
    </row>
    <row r="726">
      <c r="A726" s="176"/>
      <c r="B726" s="176"/>
      <c r="C726" s="176"/>
      <c r="D726" s="176"/>
      <c r="E726" s="176"/>
      <c r="F726" s="176"/>
      <c r="G726" s="176"/>
      <c r="H726" s="176"/>
      <c r="I726" s="176"/>
      <c r="J726" s="176"/>
      <c r="K726" s="176"/>
      <c r="L726" s="176"/>
      <c r="M726" s="176"/>
      <c r="N726" s="176"/>
      <c r="O726" s="176"/>
      <c r="P726" s="176"/>
      <c r="Q726" s="435"/>
      <c r="R726" s="176"/>
      <c r="S726" s="176"/>
      <c r="T726" s="176"/>
      <c r="U726" s="176"/>
      <c r="V726" s="176"/>
      <c r="W726" s="176"/>
      <c r="X726" s="176"/>
      <c r="Y726" s="176"/>
      <c r="Z726" s="176"/>
      <c r="AA726" s="176"/>
      <c r="AB726" s="176"/>
      <c r="AC726" s="176"/>
      <c r="AD726" s="176"/>
      <c r="AE726" s="176"/>
      <c r="AF726" s="176"/>
      <c r="AG726" s="176"/>
      <c r="AH726" s="176"/>
      <c r="AI726" s="176"/>
      <c r="AJ726" s="176"/>
      <c r="AK726" s="176"/>
      <c r="AL726" s="176"/>
      <c r="AM726" s="176"/>
      <c r="AN726" s="176"/>
      <c r="AO726" s="176"/>
      <c r="AP726" s="176"/>
      <c r="AQ726" s="176"/>
      <c r="AR726" s="176"/>
      <c r="AS726" s="176"/>
      <c r="AT726" s="176"/>
      <c r="AU726" s="176"/>
      <c r="AV726" s="176"/>
      <c r="AW726" s="176"/>
      <c r="AX726" s="176"/>
      <c r="AY726" s="176"/>
      <c r="AZ726" s="176"/>
      <c r="BA726" s="176"/>
      <c r="BB726" s="176"/>
      <c r="BC726" s="176"/>
      <c r="BD726" s="176"/>
      <c r="BE726" s="176"/>
      <c r="BF726" s="176"/>
      <c r="BG726" s="176"/>
      <c r="BH726" s="176"/>
      <c r="BI726" s="176"/>
      <c r="BJ726" s="176"/>
      <c r="BK726" s="176"/>
      <c r="BL726" s="176"/>
      <c r="BM726" s="176"/>
      <c r="BN726" s="176"/>
      <c r="BO726" s="176"/>
      <c r="BP726" s="176"/>
      <c r="BQ726" s="176"/>
      <c r="BR726" s="176"/>
      <c r="BS726" s="176"/>
      <c r="BT726" s="176"/>
    </row>
    <row r="727">
      <c r="A727" s="176"/>
      <c r="B727" s="176"/>
      <c r="C727" s="176"/>
      <c r="D727" s="176"/>
      <c r="E727" s="176"/>
      <c r="F727" s="176"/>
      <c r="G727" s="176"/>
      <c r="H727" s="176"/>
      <c r="I727" s="176"/>
      <c r="J727" s="176"/>
      <c r="K727" s="176"/>
      <c r="L727" s="176"/>
      <c r="M727" s="176"/>
      <c r="N727" s="176"/>
      <c r="O727" s="176"/>
      <c r="P727" s="176"/>
      <c r="Q727" s="435"/>
      <c r="R727" s="176"/>
      <c r="S727" s="176"/>
      <c r="T727" s="176"/>
      <c r="U727" s="176"/>
      <c r="V727" s="176"/>
      <c r="W727" s="176"/>
      <c r="X727" s="176"/>
      <c r="Y727" s="176"/>
      <c r="Z727" s="176"/>
      <c r="AA727" s="176"/>
      <c r="AB727" s="176"/>
      <c r="AC727" s="176"/>
      <c r="AD727" s="176"/>
      <c r="AE727" s="176"/>
      <c r="AF727" s="176"/>
      <c r="AG727" s="176"/>
      <c r="AH727" s="176"/>
      <c r="AI727" s="176"/>
      <c r="AJ727" s="176"/>
      <c r="AK727" s="176"/>
      <c r="AL727" s="176"/>
      <c r="AM727" s="176"/>
      <c r="AN727" s="176"/>
      <c r="AO727" s="176"/>
      <c r="AP727" s="176"/>
      <c r="AQ727" s="176"/>
      <c r="AR727" s="176"/>
      <c r="AS727" s="176"/>
      <c r="AT727" s="176"/>
      <c r="AU727" s="176"/>
      <c r="AV727" s="176"/>
      <c r="AW727" s="176"/>
      <c r="AX727" s="176"/>
      <c r="AY727" s="176"/>
      <c r="AZ727" s="176"/>
      <c r="BA727" s="176"/>
      <c r="BB727" s="176"/>
      <c r="BC727" s="176"/>
      <c r="BD727" s="176"/>
      <c r="BE727" s="176"/>
      <c r="BF727" s="176"/>
      <c r="BG727" s="176"/>
      <c r="BH727" s="176"/>
      <c r="BI727" s="176"/>
      <c r="BJ727" s="176"/>
      <c r="BK727" s="176"/>
      <c r="BL727" s="176"/>
      <c r="BM727" s="176"/>
      <c r="BN727" s="176"/>
      <c r="BO727" s="176"/>
      <c r="BP727" s="176"/>
      <c r="BQ727" s="176"/>
      <c r="BR727" s="176"/>
      <c r="BS727" s="176"/>
      <c r="BT727" s="176"/>
    </row>
    <row r="728">
      <c r="A728" s="176"/>
      <c r="B728" s="176"/>
      <c r="C728" s="176"/>
      <c r="D728" s="176"/>
      <c r="E728" s="176"/>
      <c r="F728" s="176"/>
      <c r="G728" s="176"/>
      <c r="H728" s="176"/>
      <c r="I728" s="176"/>
      <c r="J728" s="176"/>
      <c r="K728" s="176"/>
      <c r="L728" s="176"/>
      <c r="M728" s="176"/>
      <c r="N728" s="176"/>
      <c r="O728" s="176"/>
      <c r="P728" s="176"/>
      <c r="Q728" s="435"/>
      <c r="R728" s="176"/>
      <c r="S728" s="176"/>
      <c r="T728" s="176"/>
      <c r="U728" s="176"/>
      <c r="V728" s="176"/>
      <c r="W728" s="176"/>
      <c r="X728" s="176"/>
      <c r="Y728" s="176"/>
      <c r="Z728" s="176"/>
      <c r="AA728" s="176"/>
      <c r="AB728" s="176"/>
      <c r="AC728" s="176"/>
      <c r="AD728" s="176"/>
      <c r="AE728" s="176"/>
      <c r="AF728" s="176"/>
      <c r="AG728" s="176"/>
      <c r="AH728" s="176"/>
      <c r="AI728" s="176"/>
      <c r="AJ728" s="176"/>
      <c r="AK728" s="176"/>
      <c r="AL728" s="176"/>
      <c r="AM728" s="176"/>
      <c r="AN728" s="176"/>
      <c r="AO728" s="176"/>
      <c r="AP728" s="176"/>
      <c r="AQ728" s="176"/>
      <c r="AR728" s="176"/>
      <c r="AS728" s="176"/>
      <c r="AT728" s="176"/>
      <c r="AU728" s="176"/>
      <c r="AV728" s="176"/>
      <c r="AW728" s="176"/>
      <c r="AX728" s="176"/>
      <c r="AY728" s="176"/>
      <c r="AZ728" s="176"/>
      <c r="BA728" s="176"/>
      <c r="BB728" s="176"/>
      <c r="BC728" s="176"/>
      <c r="BD728" s="176"/>
      <c r="BE728" s="176"/>
      <c r="BF728" s="176"/>
      <c r="BG728" s="176"/>
      <c r="BH728" s="176"/>
      <c r="BI728" s="176"/>
      <c r="BJ728" s="176"/>
      <c r="BK728" s="176"/>
      <c r="BL728" s="176"/>
      <c r="BM728" s="176"/>
      <c r="BN728" s="176"/>
      <c r="BO728" s="176"/>
      <c r="BP728" s="176"/>
      <c r="BQ728" s="176"/>
      <c r="BR728" s="176"/>
      <c r="BS728" s="176"/>
      <c r="BT728" s="176"/>
    </row>
    <row r="729">
      <c r="A729" s="176"/>
      <c r="B729" s="176"/>
      <c r="C729" s="176"/>
      <c r="D729" s="176"/>
      <c r="E729" s="176"/>
      <c r="F729" s="176"/>
      <c r="G729" s="176"/>
      <c r="H729" s="176"/>
      <c r="I729" s="176"/>
      <c r="J729" s="176"/>
      <c r="K729" s="176"/>
      <c r="L729" s="176"/>
      <c r="M729" s="176"/>
      <c r="N729" s="176"/>
      <c r="O729" s="176"/>
      <c r="P729" s="176"/>
      <c r="Q729" s="435"/>
      <c r="R729" s="176"/>
      <c r="S729" s="176"/>
      <c r="T729" s="176"/>
      <c r="U729" s="176"/>
      <c r="V729" s="176"/>
      <c r="W729" s="176"/>
      <c r="X729" s="176"/>
      <c r="Y729" s="176"/>
      <c r="Z729" s="176"/>
      <c r="AA729" s="176"/>
      <c r="AB729" s="176"/>
      <c r="AC729" s="176"/>
      <c r="AD729" s="176"/>
      <c r="AE729" s="176"/>
      <c r="AF729" s="176"/>
      <c r="AG729" s="176"/>
      <c r="AH729" s="176"/>
      <c r="AI729" s="176"/>
      <c r="AJ729" s="176"/>
      <c r="AK729" s="176"/>
      <c r="AL729" s="176"/>
      <c r="AM729" s="176"/>
      <c r="AN729" s="176"/>
      <c r="AO729" s="176"/>
      <c r="AP729" s="176"/>
      <c r="AQ729" s="176"/>
      <c r="AR729" s="176"/>
      <c r="AS729" s="176"/>
      <c r="AT729" s="176"/>
      <c r="AU729" s="176"/>
      <c r="AV729" s="176"/>
      <c r="AW729" s="176"/>
      <c r="AX729" s="176"/>
      <c r="AY729" s="176"/>
      <c r="AZ729" s="176"/>
      <c r="BA729" s="176"/>
      <c r="BB729" s="176"/>
      <c r="BC729" s="176"/>
      <c r="BD729" s="176"/>
      <c r="BE729" s="176"/>
      <c r="BF729" s="176"/>
      <c r="BG729" s="176"/>
      <c r="BH729" s="176"/>
      <c r="BI729" s="176"/>
      <c r="BJ729" s="176"/>
      <c r="BK729" s="176"/>
      <c r="BL729" s="176"/>
      <c r="BM729" s="176"/>
      <c r="BN729" s="176"/>
      <c r="BO729" s="176"/>
      <c r="BP729" s="176"/>
      <c r="BQ729" s="176"/>
      <c r="BR729" s="176"/>
      <c r="BS729" s="176"/>
      <c r="BT729" s="176"/>
    </row>
    <row r="730">
      <c r="A730" s="176"/>
      <c r="B730" s="176"/>
      <c r="C730" s="176"/>
      <c r="D730" s="176"/>
      <c r="E730" s="176"/>
      <c r="F730" s="176"/>
      <c r="G730" s="176"/>
      <c r="H730" s="176"/>
      <c r="I730" s="176"/>
      <c r="J730" s="176"/>
      <c r="K730" s="176"/>
      <c r="L730" s="176"/>
      <c r="M730" s="176"/>
      <c r="N730" s="176"/>
      <c r="O730" s="176"/>
      <c r="P730" s="176"/>
      <c r="Q730" s="435"/>
      <c r="R730" s="176"/>
      <c r="S730" s="176"/>
      <c r="T730" s="176"/>
      <c r="U730" s="176"/>
      <c r="V730" s="176"/>
      <c r="W730" s="176"/>
      <c r="X730" s="176"/>
      <c r="Y730" s="176"/>
      <c r="Z730" s="176"/>
      <c r="AA730" s="176"/>
      <c r="AB730" s="176"/>
      <c r="AC730" s="176"/>
      <c r="AD730" s="176"/>
      <c r="AE730" s="176"/>
      <c r="AF730" s="176"/>
      <c r="AG730" s="176"/>
      <c r="AH730" s="176"/>
      <c r="AI730" s="176"/>
      <c r="AJ730" s="176"/>
      <c r="AK730" s="176"/>
      <c r="AL730" s="176"/>
      <c r="AM730" s="176"/>
      <c r="AN730" s="176"/>
      <c r="AO730" s="176"/>
      <c r="AP730" s="176"/>
      <c r="AQ730" s="176"/>
      <c r="AR730" s="176"/>
      <c r="AS730" s="176"/>
      <c r="AT730" s="176"/>
      <c r="AU730" s="176"/>
      <c r="AV730" s="176"/>
      <c r="AW730" s="176"/>
      <c r="AX730" s="176"/>
      <c r="AY730" s="176"/>
      <c r="AZ730" s="176"/>
      <c r="BA730" s="176"/>
      <c r="BB730" s="176"/>
      <c r="BC730" s="176"/>
      <c r="BD730" s="176"/>
      <c r="BE730" s="176"/>
      <c r="BF730" s="176"/>
      <c r="BG730" s="176"/>
      <c r="BH730" s="176"/>
      <c r="BI730" s="176"/>
      <c r="BJ730" s="176"/>
      <c r="BK730" s="176"/>
      <c r="BL730" s="176"/>
      <c r="BM730" s="176"/>
      <c r="BN730" s="176"/>
      <c r="BO730" s="176"/>
      <c r="BP730" s="176"/>
      <c r="BQ730" s="176"/>
      <c r="BR730" s="176"/>
      <c r="BS730" s="176"/>
      <c r="BT730" s="176"/>
    </row>
    <row r="731">
      <c r="A731" s="176"/>
      <c r="B731" s="176"/>
      <c r="C731" s="176"/>
      <c r="D731" s="176"/>
      <c r="E731" s="176"/>
      <c r="F731" s="176"/>
      <c r="G731" s="176"/>
      <c r="H731" s="176"/>
      <c r="I731" s="176"/>
      <c r="J731" s="176"/>
      <c r="K731" s="176"/>
      <c r="L731" s="176"/>
      <c r="M731" s="176"/>
      <c r="N731" s="176"/>
      <c r="O731" s="176"/>
      <c r="P731" s="176"/>
      <c r="Q731" s="435"/>
      <c r="R731" s="176"/>
      <c r="S731" s="176"/>
      <c r="T731" s="176"/>
      <c r="U731" s="176"/>
      <c r="V731" s="176"/>
      <c r="W731" s="176"/>
      <c r="X731" s="176"/>
      <c r="Y731" s="176"/>
      <c r="Z731" s="176"/>
      <c r="AA731" s="176"/>
      <c r="AB731" s="176"/>
      <c r="AC731" s="176"/>
      <c r="AD731" s="176"/>
      <c r="AE731" s="176"/>
      <c r="AF731" s="176"/>
      <c r="AG731" s="176"/>
      <c r="AH731" s="176"/>
      <c r="AI731" s="176"/>
      <c r="AJ731" s="176"/>
      <c r="AK731" s="176"/>
      <c r="AL731" s="176"/>
      <c r="AM731" s="176"/>
      <c r="AN731" s="176"/>
      <c r="AO731" s="176"/>
      <c r="AP731" s="176"/>
      <c r="AQ731" s="176"/>
      <c r="AR731" s="176"/>
      <c r="AS731" s="176"/>
      <c r="AT731" s="176"/>
      <c r="AU731" s="176"/>
      <c r="AV731" s="176"/>
      <c r="AW731" s="176"/>
      <c r="AX731" s="176"/>
      <c r="AY731" s="176"/>
      <c r="AZ731" s="176"/>
      <c r="BA731" s="176"/>
      <c r="BB731" s="176"/>
      <c r="BC731" s="176"/>
      <c r="BD731" s="176"/>
      <c r="BE731" s="176"/>
      <c r="BF731" s="176"/>
      <c r="BG731" s="176"/>
      <c r="BH731" s="176"/>
      <c r="BI731" s="176"/>
      <c r="BJ731" s="176"/>
      <c r="BK731" s="176"/>
      <c r="BL731" s="176"/>
      <c r="BM731" s="176"/>
      <c r="BN731" s="176"/>
      <c r="BO731" s="176"/>
      <c r="BP731" s="176"/>
      <c r="BQ731" s="176"/>
      <c r="BR731" s="176"/>
      <c r="BS731" s="176"/>
      <c r="BT731" s="176"/>
    </row>
    <row r="732">
      <c r="A732" s="176"/>
      <c r="B732" s="176"/>
      <c r="C732" s="176"/>
      <c r="D732" s="176"/>
      <c r="E732" s="176"/>
      <c r="F732" s="176"/>
      <c r="G732" s="176"/>
      <c r="H732" s="176"/>
      <c r="I732" s="176"/>
      <c r="J732" s="176"/>
      <c r="K732" s="176"/>
      <c r="L732" s="176"/>
      <c r="M732" s="176"/>
      <c r="N732" s="176"/>
      <c r="O732" s="176"/>
      <c r="P732" s="176"/>
      <c r="Q732" s="435"/>
      <c r="R732" s="176"/>
      <c r="S732" s="176"/>
      <c r="T732" s="176"/>
      <c r="U732" s="176"/>
      <c r="V732" s="176"/>
      <c r="W732" s="176"/>
      <c r="X732" s="176"/>
      <c r="Y732" s="176"/>
      <c r="Z732" s="176"/>
      <c r="AA732" s="176"/>
      <c r="AB732" s="176"/>
      <c r="AC732" s="176"/>
      <c r="AD732" s="176"/>
      <c r="AE732" s="176"/>
      <c r="AF732" s="176"/>
      <c r="AG732" s="176"/>
      <c r="AH732" s="176"/>
      <c r="AI732" s="176"/>
      <c r="AJ732" s="176"/>
      <c r="AK732" s="176"/>
      <c r="AL732" s="176"/>
      <c r="AM732" s="176"/>
      <c r="AN732" s="176"/>
      <c r="AO732" s="176"/>
      <c r="AP732" s="176"/>
      <c r="AQ732" s="176"/>
      <c r="AR732" s="176"/>
      <c r="AS732" s="176"/>
      <c r="AT732" s="176"/>
      <c r="AU732" s="176"/>
      <c r="AV732" s="176"/>
      <c r="AW732" s="176"/>
      <c r="AX732" s="176"/>
      <c r="AY732" s="176"/>
      <c r="AZ732" s="176"/>
      <c r="BA732" s="176"/>
      <c r="BB732" s="176"/>
      <c r="BC732" s="176"/>
      <c r="BD732" s="176"/>
      <c r="BE732" s="176"/>
      <c r="BF732" s="176"/>
      <c r="BG732" s="176"/>
      <c r="BH732" s="176"/>
      <c r="BI732" s="176"/>
      <c r="BJ732" s="176"/>
      <c r="BK732" s="176"/>
      <c r="BL732" s="176"/>
      <c r="BM732" s="176"/>
      <c r="BN732" s="176"/>
      <c r="BO732" s="176"/>
      <c r="BP732" s="176"/>
      <c r="BQ732" s="176"/>
      <c r="BR732" s="176"/>
      <c r="BS732" s="176"/>
      <c r="BT732" s="176"/>
    </row>
    <row r="733">
      <c r="A733" s="176"/>
      <c r="B733" s="176"/>
      <c r="C733" s="176"/>
      <c r="D733" s="176"/>
      <c r="E733" s="176"/>
      <c r="F733" s="176"/>
      <c r="G733" s="176"/>
      <c r="H733" s="176"/>
      <c r="I733" s="176"/>
      <c r="J733" s="176"/>
      <c r="K733" s="176"/>
      <c r="L733" s="176"/>
      <c r="M733" s="176"/>
      <c r="N733" s="176"/>
      <c r="O733" s="176"/>
      <c r="P733" s="176"/>
      <c r="Q733" s="435"/>
      <c r="R733" s="176"/>
      <c r="S733" s="176"/>
      <c r="T733" s="176"/>
      <c r="U733" s="176"/>
      <c r="V733" s="176"/>
      <c r="W733" s="176"/>
      <c r="X733" s="176"/>
      <c r="Y733" s="176"/>
      <c r="Z733" s="176"/>
      <c r="AA733" s="176"/>
      <c r="AB733" s="176"/>
      <c r="AC733" s="176"/>
      <c r="AD733" s="176"/>
      <c r="AE733" s="176"/>
      <c r="AF733" s="176"/>
      <c r="AG733" s="176"/>
      <c r="AH733" s="176"/>
      <c r="AI733" s="176"/>
      <c r="AJ733" s="176"/>
      <c r="AK733" s="176"/>
      <c r="AL733" s="176"/>
      <c r="AM733" s="176"/>
      <c r="AN733" s="176"/>
      <c r="AO733" s="176"/>
      <c r="AP733" s="176"/>
      <c r="AQ733" s="176"/>
      <c r="AR733" s="176"/>
      <c r="AS733" s="176"/>
      <c r="AT733" s="176"/>
      <c r="AU733" s="176"/>
      <c r="AV733" s="176"/>
      <c r="AW733" s="176"/>
      <c r="AX733" s="176"/>
      <c r="AY733" s="176"/>
      <c r="AZ733" s="176"/>
      <c r="BA733" s="176"/>
      <c r="BB733" s="176"/>
      <c r="BC733" s="176"/>
      <c r="BD733" s="176"/>
      <c r="BE733" s="176"/>
      <c r="BF733" s="176"/>
      <c r="BG733" s="176"/>
      <c r="BH733" s="176"/>
      <c r="BI733" s="176"/>
      <c r="BJ733" s="176"/>
      <c r="BK733" s="176"/>
      <c r="BL733" s="176"/>
      <c r="BM733" s="176"/>
      <c r="BN733" s="176"/>
      <c r="BO733" s="176"/>
      <c r="BP733" s="176"/>
      <c r="BQ733" s="176"/>
      <c r="BR733" s="176"/>
      <c r="BS733" s="176"/>
      <c r="BT733" s="176"/>
    </row>
    <row r="734">
      <c r="A734" s="176"/>
      <c r="B734" s="176"/>
      <c r="C734" s="176"/>
      <c r="D734" s="176"/>
      <c r="E734" s="176"/>
      <c r="F734" s="176"/>
      <c r="G734" s="176"/>
      <c r="H734" s="176"/>
      <c r="I734" s="176"/>
      <c r="J734" s="176"/>
      <c r="K734" s="176"/>
      <c r="L734" s="176"/>
      <c r="M734" s="176"/>
      <c r="N734" s="176"/>
      <c r="O734" s="176"/>
      <c r="P734" s="176"/>
      <c r="Q734" s="435"/>
      <c r="R734" s="176"/>
      <c r="S734" s="176"/>
      <c r="T734" s="176"/>
      <c r="U734" s="176"/>
      <c r="V734" s="176"/>
      <c r="W734" s="176"/>
      <c r="X734" s="176"/>
      <c r="Y734" s="176"/>
      <c r="Z734" s="176"/>
      <c r="AA734" s="176"/>
      <c r="AB734" s="176"/>
      <c r="AC734" s="176"/>
      <c r="AD734" s="176"/>
      <c r="AE734" s="176"/>
      <c r="AF734" s="176"/>
      <c r="AG734" s="176"/>
      <c r="AH734" s="176"/>
      <c r="AI734" s="176"/>
      <c r="AJ734" s="176"/>
      <c r="AK734" s="176"/>
      <c r="AL734" s="176"/>
      <c r="AM734" s="176"/>
      <c r="AN734" s="176"/>
      <c r="AO734" s="176"/>
      <c r="AP734" s="176"/>
      <c r="AQ734" s="176"/>
      <c r="AR734" s="176"/>
      <c r="AS734" s="176"/>
      <c r="AT734" s="176"/>
      <c r="AU734" s="176"/>
      <c r="AV734" s="176"/>
      <c r="AW734" s="176"/>
      <c r="AX734" s="176"/>
      <c r="AY734" s="176"/>
      <c r="AZ734" s="176"/>
      <c r="BA734" s="176"/>
      <c r="BB734" s="176"/>
      <c r="BC734" s="176"/>
      <c r="BD734" s="176"/>
      <c r="BE734" s="176"/>
      <c r="BF734" s="176"/>
      <c r="BG734" s="176"/>
      <c r="BH734" s="176"/>
      <c r="BI734" s="176"/>
      <c r="BJ734" s="176"/>
      <c r="BK734" s="176"/>
      <c r="BL734" s="176"/>
      <c r="BM734" s="176"/>
      <c r="BN734" s="176"/>
      <c r="BO734" s="176"/>
      <c r="BP734" s="176"/>
      <c r="BQ734" s="176"/>
      <c r="BR734" s="176"/>
      <c r="BS734" s="176"/>
      <c r="BT734" s="176"/>
    </row>
    <row r="735">
      <c r="A735" s="176"/>
      <c r="B735" s="176"/>
      <c r="C735" s="176"/>
      <c r="D735" s="176"/>
      <c r="E735" s="176"/>
      <c r="F735" s="176"/>
      <c r="G735" s="176"/>
      <c r="H735" s="176"/>
      <c r="I735" s="176"/>
      <c r="J735" s="176"/>
      <c r="K735" s="176"/>
      <c r="L735" s="176"/>
      <c r="M735" s="176"/>
      <c r="N735" s="176"/>
      <c r="O735" s="176"/>
      <c r="P735" s="176"/>
      <c r="Q735" s="435"/>
      <c r="R735" s="176"/>
      <c r="S735" s="176"/>
      <c r="T735" s="176"/>
      <c r="U735" s="176"/>
      <c r="V735" s="176"/>
      <c r="W735" s="176"/>
      <c r="X735" s="176"/>
      <c r="Y735" s="176"/>
      <c r="Z735" s="176"/>
      <c r="AA735" s="176"/>
      <c r="AB735" s="176"/>
      <c r="AC735" s="176"/>
      <c r="AD735" s="176"/>
      <c r="AE735" s="176"/>
      <c r="AF735" s="176"/>
      <c r="AG735" s="176"/>
      <c r="AH735" s="176"/>
      <c r="AI735" s="176"/>
      <c r="AJ735" s="176"/>
      <c r="AK735" s="176"/>
      <c r="AL735" s="176"/>
      <c r="AM735" s="176"/>
      <c r="AN735" s="176"/>
      <c r="AO735" s="176"/>
      <c r="AP735" s="176"/>
      <c r="AQ735" s="176"/>
      <c r="AR735" s="176"/>
      <c r="AS735" s="176"/>
      <c r="AT735" s="176"/>
      <c r="AU735" s="176"/>
      <c r="AV735" s="176"/>
      <c r="AW735" s="176"/>
      <c r="AX735" s="176"/>
      <c r="AY735" s="176"/>
      <c r="AZ735" s="176"/>
      <c r="BA735" s="176"/>
      <c r="BB735" s="176"/>
      <c r="BC735" s="176"/>
      <c r="BD735" s="176"/>
      <c r="BE735" s="176"/>
      <c r="BF735" s="176"/>
      <c r="BG735" s="176"/>
      <c r="BH735" s="176"/>
      <c r="BI735" s="176"/>
      <c r="BJ735" s="176"/>
      <c r="BK735" s="176"/>
      <c r="BL735" s="176"/>
      <c r="BM735" s="176"/>
      <c r="BN735" s="176"/>
      <c r="BO735" s="176"/>
      <c r="BP735" s="176"/>
      <c r="BQ735" s="176"/>
      <c r="BR735" s="176"/>
      <c r="BS735" s="176"/>
      <c r="BT735" s="176"/>
    </row>
    <row r="736">
      <c r="A736" s="176"/>
      <c r="B736" s="176"/>
      <c r="C736" s="176"/>
      <c r="D736" s="176"/>
      <c r="E736" s="176"/>
      <c r="F736" s="176"/>
      <c r="G736" s="176"/>
      <c r="H736" s="176"/>
      <c r="I736" s="176"/>
      <c r="J736" s="176"/>
      <c r="K736" s="176"/>
      <c r="L736" s="176"/>
      <c r="M736" s="176"/>
      <c r="N736" s="176"/>
      <c r="O736" s="176"/>
      <c r="P736" s="176"/>
      <c r="Q736" s="435"/>
      <c r="R736" s="176"/>
      <c r="S736" s="176"/>
      <c r="T736" s="176"/>
      <c r="U736" s="176"/>
      <c r="V736" s="176"/>
      <c r="W736" s="176"/>
      <c r="X736" s="176"/>
      <c r="Y736" s="176"/>
      <c r="Z736" s="176"/>
      <c r="AA736" s="176"/>
      <c r="AB736" s="176"/>
      <c r="AC736" s="176"/>
      <c r="AD736" s="176"/>
      <c r="AE736" s="176"/>
      <c r="AF736" s="176"/>
      <c r="AG736" s="176"/>
      <c r="AH736" s="176"/>
      <c r="AI736" s="176"/>
      <c r="AJ736" s="176"/>
      <c r="AK736" s="176"/>
      <c r="AL736" s="176"/>
      <c r="AM736" s="176"/>
      <c r="AN736" s="176"/>
      <c r="AO736" s="176"/>
      <c r="AP736" s="176"/>
      <c r="AQ736" s="176"/>
      <c r="AR736" s="176"/>
      <c r="AS736" s="176"/>
      <c r="AT736" s="176"/>
      <c r="AU736" s="176"/>
      <c r="AV736" s="176"/>
      <c r="AW736" s="176"/>
      <c r="AX736" s="176"/>
      <c r="AY736" s="176"/>
      <c r="AZ736" s="176"/>
      <c r="BA736" s="176"/>
      <c r="BB736" s="176"/>
      <c r="BC736" s="176"/>
      <c r="BD736" s="176"/>
      <c r="BE736" s="176"/>
      <c r="BF736" s="176"/>
      <c r="BG736" s="176"/>
      <c r="BH736" s="176"/>
      <c r="BI736" s="176"/>
      <c r="BJ736" s="176"/>
      <c r="BK736" s="176"/>
      <c r="BL736" s="176"/>
      <c r="BM736" s="176"/>
      <c r="BN736" s="176"/>
      <c r="BO736" s="176"/>
      <c r="BP736" s="176"/>
      <c r="BQ736" s="176"/>
      <c r="BR736" s="176"/>
      <c r="BS736" s="176"/>
      <c r="BT736" s="176"/>
    </row>
    <row r="737">
      <c r="A737" s="176"/>
      <c r="B737" s="176"/>
      <c r="C737" s="176"/>
      <c r="D737" s="176"/>
      <c r="E737" s="176"/>
      <c r="F737" s="176"/>
      <c r="G737" s="176"/>
      <c r="H737" s="176"/>
      <c r="I737" s="176"/>
      <c r="J737" s="176"/>
      <c r="K737" s="176"/>
      <c r="L737" s="176"/>
      <c r="M737" s="176"/>
      <c r="N737" s="176"/>
      <c r="O737" s="176"/>
      <c r="P737" s="176"/>
      <c r="Q737" s="435"/>
      <c r="R737" s="176"/>
      <c r="S737" s="176"/>
      <c r="T737" s="176"/>
      <c r="U737" s="176"/>
      <c r="V737" s="176"/>
      <c r="W737" s="176"/>
      <c r="X737" s="176"/>
      <c r="Y737" s="176"/>
      <c r="Z737" s="176"/>
      <c r="AA737" s="176"/>
      <c r="AB737" s="176"/>
      <c r="AC737" s="176"/>
      <c r="AD737" s="176"/>
      <c r="AE737" s="176"/>
      <c r="AF737" s="176"/>
      <c r="AG737" s="176"/>
      <c r="AH737" s="176"/>
      <c r="AI737" s="176"/>
      <c r="AJ737" s="176"/>
      <c r="AK737" s="176"/>
      <c r="AL737" s="176"/>
      <c r="AM737" s="176"/>
      <c r="AN737" s="176"/>
      <c r="AO737" s="176"/>
      <c r="AP737" s="176"/>
      <c r="AQ737" s="176"/>
      <c r="AR737" s="176"/>
      <c r="AS737" s="176"/>
      <c r="AT737" s="176"/>
      <c r="AU737" s="176"/>
      <c r="AV737" s="176"/>
      <c r="AW737" s="176"/>
      <c r="AX737" s="176"/>
      <c r="AY737" s="176"/>
      <c r="AZ737" s="176"/>
      <c r="BA737" s="176"/>
      <c r="BB737" s="176"/>
      <c r="BC737" s="176"/>
      <c r="BD737" s="176"/>
      <c r="BE737" s="176"/>
      <c r="BF737" s="176"/>
      <c r="BG737" s="176"/>
      <c r="BH737" s="176"/>
      <c r="BI737" s="176"/>
      <c r="BJ737" s="176"/>
      <c r="BK737" s="176"/>
      <c r="BL737" s="176"/>
      <c r="BM737" s="176"/>
      <c r="BN737" s="176"/>
      <c r="BO737" s="176"/>
      <c r="BP737" s="176"/>
      <c r="BQ737" s="176"/>
      <c r="BR737" s="176"/>
      <c r="BS737" s="176"/>
      <c r="BT737" s="176"/>
    </row>
    <row r="738">
      <c r="A738" s="176"/>
      <c r="B738" s="176"/>
      <c r="C738" s="176"/>
      <c r="D738" s="176"/>
      <c r="E738" s="176"/>
      <c r="F738" s="176"/>
      <c r="G738" s="176"/>
      <c r="H738" s="176"/>
      <c r="I738" s="176"/>
      <c r="J738" s="176"/>
      <c r="K738" s="176"/>
      <c r="L738" s="176"/>
      <c r="M738" s="176"/>
      <c r="N738" s="176"/>
      <c r="O738" s="176"/>
      <c r="P738" s="176"/>
      <c r="Q738" s="435"/>
      <c r="R738" s="176"/>
      <c r="S738" s="176"/>
      <c r="T738" s="176"/>
      <c r="U738" s="176"/>
      <c r="V738" s="176"/>
      <c r="W738" s="176"/>
      <c r="X738" s="176"/>
      <c r="Y738" s="176"/>
      <c r="Z738" s="176"/>
      <c r="AA738" s="176"/>
      <c r="AB738" s="176"/>
      <c r="AC738" s="176"/>
      <c r="AD738" s="176"/>
      <c r="AE738" s="176"/>
      <c r="AF738" s="176"/>
      <c r="AG738" s="176"/>
      <c r="AH738" s="176"/>
      <c r="AI738" s="176"/>
      <c r="AJ738" s="176"/>
      <c r="AK738" s="176"/>
      <c r="AL738" s="176"/>
      <c r="AM738" s="176"/>
      <c r="AN738" s="176"/>
      <c r="AO738" s="176"/>
      <c r="AP738" s="176"/>
      <c r="AQ738" s="176"/>
      <c r="AR738" s="176"/>
      <c r="AS738" s="176"/>
      <c r="AT738" s="176"/>
      <c r="AU738" s="176"/>
      <c r="AV738" s="176"/>
      <c r="AW738" s="176"/>
      <c r="AX738" s="176"/>
      <c r="AY738" s="176"/>
      <c r="AZ738" s="176"/>
      <c r="BA738" s="176"/>
      <c r="BB738" s="176"/>
      <c r="BC738" s="176"/>
      <c r="BD738" s="176"/>
      <c r="BE738" s="176"/>
      <c r="BF738" s="176"/>
      <c r="BG738" s="176"/>
      <c r="BH738" s="176"/>
      <c r="BI738" s="176"/>
      <c r="BJ738" s="176"/>
      <c r="BK738" s="176"/>
      <c r="BL738" s="176"/>
      <c r="BM738" s="176"/>
      <c r="BN738" s="176"/>
      <c r="BO738" s="176"/>
      <c r="BP738" s="176"/>
      <c r="BQ738" s="176"/>
      <c r="BR738" s="176"/>
      <c r="BS738" s="176"/>
      <c r="BT738" s="176"/>
    </row>
    <row r="739">
      <c r="A739" s="176"/>
      <c r="B739" s="176"/>
      <c r="C739" s="176"/>
      <c r="D739" s="176"/>
      <c r="E739" s="176"/>
      <c r="F739" s="176"/>
      <c r="G739" s="176"/>
      <c r="H739" s="176"/>
      <c r="I739" s="176"/>
      <c r="J739" s="176"/>
      <c r="K739" s="176"/>
      <c r="L739" s="176"/>
      <c r="M739" s="176"/>
      <c r="N739" s="176"/>
      <c r="O739" s="176"/>
      <c r="P739" s="176"/>
      <c r="Q739" s="435"/>
      <c r="R739" s="176"/>
      <c r="S739" s="176"/>
      <c r="T739" s="176"/>
      <c r="U739" s="176"/>
      <c r="V739" s="176"/>
      <c r="W739" s="176"/>
      <c r="X739" s="176"/>
      <c r="Y739" s="176"/>
      <c r="Z739" s="176"/>
      <c r="AA739" s="176"/>
      <c r="AB739" s="176"/>
      <c r="AC739" s="176"/>
      <c r="AD739" s="176"/>
      <c r="AE739" s="176"/>
      <c r="AF739" s="176"/>
      <c r="AG739" s="176"/>
      <c r="AH739" s="176"/>
      <c r="AI739" s="176"/>
      <c r="AJ739" s="176"/>
      <c r="AK739" s="176"/>
      <c r="AL739" s="176"/>
      <c r="AM739" s="176"/>
      <c r="AN739" s="176"/>
      <c r="AO739" s="176"/>
      <c r="AP739" s="176"/>
      <c r="AQ739" s="176"/>
      <c r="AR739" s="176"/>
      <c r="AS739" s="176"/>
      <c r="AT739" s="176"/>
      <c r="AU739" s="176"/>
      <c r="AV739" s="176"/>
      <c r="AW739" s="176"/>
      <c r="AX739" s="176"/>
      <c r="AY739" s="176"/>
      <c r="AZ739" s="176"/>
      <c r="BA739" s="176"/>
      <c r="BB739" s="176"/>
      <c r="BC739" s="176"/>
      <c r="BD739" s="176"/>
      <c r="BE739" s="176"/>
      <c r="BF739" s="176"/>
      <c r="BG739" s="176"/>
      <c r="BH739" s="176"/>
      <c r="BI739" s="176"/>
      <c r="BJ739" s="176"/>
      <c r="BK739" s="176"/>
      <c r="BL739" s="176"/>
      <c r="BM739" s="176"/>
      <c r="BN739" s="176"/>
      <c r="BO739" s="176"/>
      <c r="BP739" s="176"/>
      <c r="BQ739" s="176"/>
      <c r="BR739" s="176"/>
      <c r="BS739" s="176"/>
      <c r="BT739" s="176"/>
    </row>
    <row r="740">
      <c r="A740" s="176"/>
      <c r="B740" s="176"/>
      <c r="C740" s="176"/>
      <c r="D740" s="176"/>
      <c r="E740" s="176"/>
      <c r="F740" s="176"/>
      <c r="G740" s="176"/>
      <c r="H740" s="176"/>
      <c r="I740" s="176"/>
      <c r="J740" s="176"/>
      <c r="K740" s="176"/>
      <c r="L740" s="176"/>
      <c r="M740" s="176"/>
      <c r="N740" s="176"/>
      <c r="O740" s="176"/>
      <c r="P740" s="176"/>
      <c r="Q740" s="435"/>
      <c r="R740" s="176"/>
      <c r="S740" s="176"/>
      <c r="T740" s="176"/>
      <c r="U740" s="176"/>
      <c r="V740" s="176"/>
      <c r="W740" s="176"/>
      <c r="X740" s="176"/>
      <c r="Y740" s="176"/>
      <c r="Z740" s="176"/>
      <c r="AA740" s="176"/>
      <c r="AB740" s="176"/>
      <c r="AC740" s="176"/>
      <c r="AD740" s="176"/>
      <c r="AE740" s="176"/>
      <c r="AF740" s="176"/>
      <c r="AG740" s="176"/>
      <c r="AH740" s="176"/>
      <c r="AI740" s="176"/>
      <c r="AJ740" s="176"/>
      <c r="AK740" s="176"/>
      <c r="AL740" s="176"/>
      <c r="AM740" s="176"/>
      <c r="AN740" s="176"/>
      <c r="AO740" s="176"/>
      <c r="AP740" s="176"/>
      <c r="AQ740" s="176"/>
      <c r="AR740" s="176"/>
      <c r="AS740" s="176"/>
      <c r="AT740" s="176"/>
      <c r="AU740" s="176"/>
      <c r="AV740" s="176"/>
      <c r="AW740" s="176"/>
      <c r="AX740" s="176"/>
      <c r="AY740" s="176"/>
      <c r="AZ740" s="176"/>
      <c r="BA740" s="176"/>
      <c r="BB740" s="176"/>
      <c r="BC740" s="176"/>
      <c r="BD740" s="176"/>
      <c r="BE740" s="176"/>
      <c r="BF740" s="176"/>
      <c r="BG740" s="176"/>
      <c r="BH740" s="176"/>
      <c r="BI740" s="176"/>
      <c r="BJ740" s="176"/>
      <c r="BK740" s="176"/>
      <c r="BL740" s="176"/>
      <c r="BM740" s="176"/>
      <c r="BN740" s="176"/>
      <c r="BO740" s="176"/>
      <c r="BP740" s="176"/>
      <c r="BQ740" s="176"/>
      <c r="BR740" s="176"/>
      <c r="BS740" s="176"/>
      <c r="BT740" s="176"/>
    </row>
    <row r="741">
      <c r="A741" s="176"/>
      <c r="B741" s="176"/>
      <c r="C741" s="176"/>
      <c r="D741" s="176"/>
      <c r="E741" s="176"/>
      <c r="F741" s="176"/>
      <c r="G741" s="176"/>
      <c r="H741" s="176"/>
      <c r="I741" s="176"/>
      <c r="J741" s="176"/>
      <c r="K741" s="176"/>
      <c r="L741" s="176"/>
      <c r="M741" s="176"/>
      <c r="N741" s="176"/>
      <c r="O741" s="176"/>
      <c r="P741" s="176"/>
      <c r="Q741" s="435"/>
      <c r="R741" s="176"/>
      <c r="S741" s="176"/>
      <c r="T741" s="176"/>
      <c r="U741" s="176"/>
      <c r="V741" s="176"/>
      <c r="W741" s="176"/>
      <c r="X741" s="176"/>
      <c r="Y741" s="176"/>
      <c r="Z741" s="176"/>
      <c r="AA741" s="176"/>
      <c r="AB741" s="176"/>
      <c r="AC741" s="176"/>
      <c r="AD741" s="176"/>
      <c r="AE741" s="176"/>
      <c r="AF741" s="176"/>
      <c r="AG741" s="176"/>
      <c r="AH741" s="176"/>
      <c r="AI741" s="176"/>
      <c r="AJ741" s="176"/>
      <c r="AK741" s="176"/>
      <c r="AL741" s="176"/>
      <c r="AM741" s="176"/>
      <c r="AN741" s="176"/>
      <c r="AO741" s="176"/>
      <c r="AP741" s="176"/>
      <c r="AQ741" s="176"/>
      <c r="AR741" s="176"/>
      <c r="AS741" s="176"/>
      <c r="AT741" s="176"/>
      <c r="AU741" s="176"/>
      <c r="AV741" s="176"/>
      <c r="AW741" s="176"/>
      <c r="AX741" s="176"/>
      <c r="AY741" s="176"/>
      <c r="AZ741" s="176"/>
      <c r="BA741" s="176"/>
      <c r="BB741" s="176"/>
      <c r="BC741" s="176"/>
      <c r="BD741" s="176"/>
      <c r="BE741" s="176"/>
      <c r="BF741" s="176"/>
      <c r="BG741" s="176"/>
      <c r="BH741" s="176"/>
      <c r="BI741" s="176"/>
      <c r="BJ741" s="176"/>
      <c r="BK741" s="176"/>
      <c r="BL741" s="176"/>
      <c r="BM741" s="176"/>
      <c r="BN741" s="176"/>
      <c r="BO741" s="176"/>
      <c r="BP741" s="176"/>
      <c r="BQ741" s="176"/>
      <c r="BR741" s="176"/>
      <c r="BS741" s="176"/>
      <c r="BT741" s="176"/>
    </row>
    <row r="742">
      <c r="A742" s="176"/>
      <c r="B742" s="176"/>
      <c r="C742" s="176"/>
      <c r="D742" s="176"/>
      <c r="E742" s="176"/>
      <c r="F742" s="176"/>
      <c r="G742" s="176"/>
      <c r="H742" s="176"/>
      <c r="I742" s="176"/>
      <c r="J742" s="176"/>
      <c r="K742" s="176"/>
      <c r="L742" s="176"/>
      <c r="M742" s="176"/>
      <c r="N742" s="176"/>
      <c r="O742" s="176"/>
      <c r="P742" s="176"/>
      <c r="Q742" s="435"/>
      <c r="R742" s="176"/>
      <c r="S742" s="176"/>
      <c r="T742" s="176"/>
      <c r="U742" s="176"/>
      <c r="V742" s="176"/>
      <c r="W742" s="176"/>
      <c r="X742" s="176"/>
      <c r="Y742" s="176"/>
      <c r="Z742" s="176"/>
      <c r="AA742" s="176"/>
      <c r="AB742" s="176"/>
      <c r="AC742" s="176"/>
      <c r="AD742" s="176"/>
      <c r="AE742" s="176"/>
      <c r="AF742" s="176"/>
      <c r="AG742" s="176"/>
      <c r="AH742" s="176"/>
      <c r="AI742" s="176"/>
      <c r="AJ742" s="176"/>
      <c r="AK742" s="176"/>
      <c r="AL742" s="176"/>
      <c r="AM742" s="176"/>
      <c r="AN742" s="176"/>
      <c r="AO742" s="176"/>
      <c r="AP742" s="176"/>
      <c r="AQ742" s="176"/>
      <c r="AR742" s="176"/>
      <c r="AS742" s="176"/>
      <c r="AT742" s="176"/>
      <c r="AU742" s="176"/>
      <c r="AV742" s="176"/>
      <c r="AW742" s="176"/>
      <c r="AX742" s="176"/>
      <c r="AY742" s="176"/>
      <c r="AZ742" s="176"/>
      <c r="BA742" s="176"/>
      <c r="BB742" s="176"/>
      <c r="BC742" s="176"/>
      <c r="BD742" s="176"/>
      <c r="BE742" s="176"/>
      <c r="BF742" s="176"/>
      <c r="BG742" s="176"/>
      <c r="BH742" s="176"/>
      <c r="BI742" s="176"/>
      <c r="BJ742" s="176"/>
      <c r="BK742" s="176"/>
      <c r="BL742" s="176"/>
      <c r="BM742" s="176"/>
      <c r="BN742" s="176"/>
      <c r="BO742" s="176"/>
      <c r="BP742" s="176"/>
      <c r="BQ742" s="176"/>
      <c r="BR742" s="176"/>
      <c r="BS742" s="176"/>
      <c r="BT742" s="176"/>
    </row>
    <row r="743">
      <c r="A743" s="176"/>
      <c r="B743" s="176"/>
      <c r="C743" s="176"/>
      <c r="D743" s="176"/>
      <c r="E743" s="176"/>
      <c r="F743" s="176"/>
      <c r="G743" s="176"/>
      <c r="H743" s="176"/>
      <c r="I743" s="176"/>
      <c r="J743" s="176"/>
      <c r="K743" s="176"/>
      <c r="L743" s="176"/>
      <c r="M743" s="176"/>
      <c r="N743" s="176"/>
      <c r="O743" s="176"/>
      <c r="P743" s="176"/>
      <c r="Q743" s="435"/>
      <c r="R743" s="176"/>
      <c r="S743" s="176"/>
      <c r="T743" s="176"/>
      <c r="U743" s="176"/>
      <c r="V743" s="176"/>
      <c r="W743" s="176"/>
      <c r="X743" s="176"/>
      <c r="Y743" s="176"/>
      <c r="Z743" s="176"/>
      <c r="AA743" s="176"/>
      <c r="AB743" s="176"/>
      <c r="AC743" s="176"/>
      <c r="AD743" s="176"/>
      <c r="AE743" s="176"/>
      <c r="AF743" s="176"/>
      <c r="AG743" s="176"/>
      <c r="AH743" s="176"/>
      <c r="AI743" s="176"/>
      <c r="AJ743" s="176"/>
      <c r="AK743" s="176"/>
      <c r="AL743" s="176"/>
      <c r="AM743" s="176"/>
      <c r="AN743" s="176"/>
      <c r="AO743" s="176"/>
      <c r="AP743" s="176"/>
      <c r="AQ743" s="176"/>
      <c r="AR743" s="176"/>
      <c r="AS743" s="176"/>
      <c r="AT743" s="176"/>
      <c r="AU743" s="176"/>
      <c r="AV743" s="176"/>
      <c r="AW743" s="176"/>
      <c r="AX743" s="176"/>
      <c r="AY743" s="176"/>
      <c r="AZ743" s="176"/>
      <c r="BA743" s="176"/>
      <c r="BB743" s="176"/>
      <c r="BC743" s="176"/>
      <c r="BD743" s="176"/>
      <c r="BE743" s="176"/>
      <c r="BF743" s="176"/>
      <c r="BG743" s="176"/>
      <c r="BH743" s="176"/>
      <c r="BI743" s="176"/>
      <c r="BJ743" s="176"/>
      <c r="BK743" s="176"/>
      <c r="BL743" s="176"/>
      <c r="BM743" s="176"/>
      <c r="BN743" s="176"/>
      <c r="BO743" s="176"/>
      <c r="BP743" s="176"/>
      <c r="BQ743" s="176"/>
      <c r="BR743" s="176"/>
      <c r="BS743" s="176"/>
      <c r="BT743" s="176"/>
    </row>
    <row r="744">
      <c r="A744" s="176"/>
      <c r="B744" s="176"/>
      <c r="C744" s="176"/>
      <c r="D744" s="176"/>
      <c r="E744" s="176"/>
      <c r="F744" s="176"/>
      <c r="G744" s="176"/>
      <c r="H744" s="176"/>
      <c r="I744" s="176"/>
      <c r="J744" s="176"/>
      <c r="K744" s="176"/>
      <c r="L744" s="176"/>
      <c r="M744" s="176"/>
      <c r="N744" s="176"/>
      <c r="O744" s="176"/>
      <c r="P744" s="176"/>
      <c r="Q744" s="435"/>
      <c r="R744" s="176"/>
      <c r="S744" s="176"/>
      <c r="T744" s="176"/>
      <c r="U744" s="176"/>
      <c r="V744" s="176"/>
      <c r="W744" s="176"/>
      <c r="X744" s="176"/>
      <c r="Y744" s="176"/>
      <c r="Z744" s="176"/>
      <c r="AA744" s="176"/>
      <c r="AB744" s="176"/>
      <c r="AC744" s="176"/>
      <c r="AD744" s="176"/>
      <c r="AE744" s="176"/>
      <c r="AF744" s="176"/>
      <c r="AG744" s="176"/>
      <c r="AH744" s="176"/>
      <c r="AI744" s="176"/>
      <c r="AJ744" s="176"/>
      <c r="AK744" s="176"/>
      <c r="AL744" s="176"/>
      <c r="AM744" s="176"/>
      <c r="AN744" s="176"/>
      <c r="AO744" s="176"/>
      <c r="AP744" s="176"/>
      <c r="AQ744" s="176"/>
      <c r="AR744" s="176"/>
      <c r="AS744" s="176"/>
      <c r="AT744" s="176"/>
      <c r="AU744" s="176"/>
      <c r="AV744" s="176"/>
      <c r="AW744" s="176"/>
      <c r="AX744" s="176"/>
      <c r="AY744" s="176"/>
      <c r="AZ744" s="176"/>
      <c r="BA744" s="176"/>
      <c r="BB744" s="176"/>
      <c r="BC744" s="176"/>
      <c r="BD744" s="176"/>
      <c r="BE744" s="176"/>
      <c r="BF744" s="176"/>
      <c r="BG744" s="176"/>
      <c r="BH744" s="176"/>
      <c r="BI744" s="176"/>
      <c r="BJ744" s="176"/>
      <c r="BK744" s="176"/>
      <c r="BL744" s="176"/>
      <c r="BM744" s="176"/>
      <c r="BN744" s="176"/>
      <c r="BO744" s="176"/>
      <c r="BP744" s="176"/>
      <c r="BQ744" s="176"/>
      <c r="BR744" s="176"/>
      <c r="BS744" s="176"/>
      <c r="BT744" s="176"/>
    </row>
    <row r="745">
      <c r="A745" s="176"/>
      <c r="B745" s="176"/>
      <c r="C745" s="176"/>
      <c r="D745" s="176"/>
      <c r="E745" s="176"/>
      <c r="F745" s="176"/>
      <c r="G745" s="176"/>
      <c r="H745" s="176"/>
      <c r="I745" s="176"/>
      <c r="J745" s="176"/>
      <c r="K745" s="176"/>
      <c r="L745" s="176"/>
      <c r="M745" s="176"/>
      <c r="N745" s="176"/>
      <c r="O745" s="176"/>
      <c r="P745" s="176"/>
      <c r="Q745" s="435"/>
      <c r="R745" s="176"/>
      <c r="S745" s="176"/>
      <c r="T745" s="176"/>
      <c r="U745" s="176"/>
      <c r="V745" s="176"/>
      <c r="W745" s="176"/>
      <c r="X745" s="176"/>
      <c r="Y745" s="176"/>
      <c r="Z745" s="176"/>
      <c r="AA745" s="176"/>
      <c r="AB745" s="176"/>
      <c r="AC745" s="176"/>
      <c r="AD745" s="176"/>
      <c r="AE745" s="176"/>
      <c r="AF745" s="176"/>
      <c r="AG745" s="176"/>
      <c r="AH745" s="176"/>
      <c r="AI745" s="176"/>
      <c r="AJ745" s="176"/>
      <c r="AK745" s="176"/>
      <c r="AL745" s="176"/>
      <c r="AM745" s="176"/>
      <c r="AN745" s="176"/>
      <c r="AO745" s="176"/>
      <c r="AP745" s="176"/>
      <c r="AQ745" s="176"/>
      <c r="AR745" s="176"/>
      <c r="AS745" s="176"/>
      <c r="AT745" s="176"/>
      <c r="AU745" s="176"/>
      <c r="AV745" s="176"/>
      <c r="AW745" s="176"/>
      <c r="AX745" s="176"/>
      <c r="AY745" s="176"/>
      <c r="AZ745" s="176"/>
      <c r="BA745" s="176"/>
      <c r="BB745" s="176"/>
      <c r="BC745" s="176"/>
      <c r="BD745" s="176"/>
      <c r="BE745" s="176"/>
      <c r="BF745" s="176"/>
      <c r="BG745" s="176"/>
      <c r="BH745" s="176"/>
      <c r="BI745" s="176"/>
      <c r="BJ745" s="176"/>
      <c r="BK745" s="176"/>
      <c r="BL745" s="176"/>
      <c r="BM745" s="176"/>
      <c r="BN745" s="176"/>
      <c r="BO745" s="176"/>
      <c r="BP745" s="176"/>
      <c r="BQ745" s="176"/>
      <c r="BR745" s="176"/>
      <c r="BS745" s="176"/>
      <c r="BT745" s="176"/>
    </row>
    <row r="746">
      <c r="A746" s="176"/>
      <c r="B746" s="176"/>
      <c r="C746" s="176"/>
      <c r="D746" s="176"/>
      <c r="E746" s="176"/>
      <c r="F746" s="176"/>
      <c r="G746" s="176"/>
      <c r="H746" s="176"/>
      <c r="I746" s="176"/>
      <c r="J746" s="176"/>
      <c r="K746" s="176"/>
      <c r="L746" s="176"/>
      <c r="M746" s="176"/>
      <c r="N746" s="176"/>
      <c r="O746" s="176"/>
      <c r="P746" s="176"/>
      <c r="Q746" s="435"/>
      <c r="R746" s="176"/>
      <c r="S746" s="176"/>
      <c r="T746" s="176"/>
      <c r="U746" s="176"/>
      <c r="V746" s="176"/>
      <c r="W746" s="176"/>
      <c r="X746" s="176"/>
      <c r="Y746" s="176"/>
      <c r="Z746" s="176"/>
      <c r="AA746" s="176"/>
      <c r="AB746" s="176"/>
      <c r="AC746" s="176"/>
      <c r="AD746" s="176"/>
      <c r="AE746" s="176"/>
      <c r="AF746" s="176"/>
      <c r="AG746" s="176"/>
      <c r="AH746" s="176"/>
      <c r="AI746" s="176"/>
      <c r="AJ746" s="176"/>
      <c r="AK746" s="176"/>
      <c r="AL746" s="176"/>
      <c r="AM746" s="176"/>
      <c r="AN746" s="176"/>
      <c r="AO746" s="176"/>
      <c r="AP746" s="176"/>
      <c r="AQ746" s="176"/>
      <c r="AR746" s="176"/>
      <c r="AS746" s="176"/>
      <c r="AT746" s="176"/>
      <c r="AU746" s="176"/>
      <c r="AV746" s="176"/>
      <c r="AW746" s="176"/>
      <c r="AX746" s="176"/>
      <c r="AY746" s="176"/>
      <c r="AZ746" s="176"/>
      <c r="BA746" s="176"/>
      <c r="BB746" s="176"/>
      <c r="BC746" s="176"/>
      <c r="BD746" s="176"/>
      <c r="BE746" s="176"/>
      <c r="BF746" s="176"/>
      <c r="BG746" s="176"/>
      <c r="BH746" s="176"/>
      <c r="BI746" s="176"/>
      <c r="BJ746" s="176"/>
      <c r="BK746" s="176"/>
      <c r="BL746" s="176"/>
      <c r="BM746" s="176"/>
      <c r="BN746" s="176"/>
      <c r="BO746" s="176"/>
      <c r="BP746" s="176"/>
      <c r="BQ746" s="176"/>
      <c r="BR746" s="176"/>
      <c r="BS746" s="176"/>
      <c r="BT746" s="176"/>
    </row>
    <row r="747">
      <c r="A747" s="176"/>
      <c r="B747" s="176"/>
      <c r="C747" s="176"/>
      <c r="D747" s="176"/>
      <c r="E747" s="176"/>
      <c r="F747" s="176"/>
      <c r="G747" s="176"/>
      <c r="H747" s="176"/>
      <c r="I747" s="176"/>
      <c r="J747" s="176"/>
      <c r="K747" s="176"/>
      <c r="L747" s="176"/>
      <c r="M747" s="176"/>
      <c r="N747" s="176"/>
      <c r="O747" s="176"/>
      <c r="P747" s="176"/>
      <c r="Q747" s="435"/>
      <c r="R747" s="176"/>
      <c r="S747" s="176"/>
      <c r="T747" s="176"/>
      <c r="U747" s="176"/>
      <c r="V747" s="176"/>
      <c r="W747" s="176"/>
      <c r="X747" s="176"/>
      <c r="Y747" s="176"/>
      <c r="Z747" s="176"/>
      <c r="AA747" s="176"/>
      <c r="AB747" s="176"/>
      <c r="AC747" s="176"/>
      <c r="AD747" s="176"/>
      <c r="AE747" s="176"/>
      <c r="AF747" s="176"/>
      <c r="AG747" s="176"/>
      <c r="AH747" s="176"/>
      <c r="AI747" s="176"/>
      <c r="AJ747" s="176"/>
      <c r="AK747" s="176"/>
      <c r="AL747" s="176"/>
      <c r="AM747" s="176"/>
      <c r="AN747" s="176"/>
      <c r="AO747" s="176"/>
      <c r="AP747" s="176"/>
      <c r="AQ747" s="176"/>
      <c r="AR747" s="176"/>
      <c r="AS747" s="176"/>
      <c r="AT747" s="176"/>
      <c r="AU747" s="176"/>
      <c r="AV747" s="176"/>
      <c r="AW747" s="176"/>
      <c r="AX747" s="176"/>
      <c r="AY747" s="176"/>
      <c r="AZ747" s="176"/>
      <c r="BA747" s="176"/>
      <c r="BB747" s="176"/>
      <c r="BC747" s="176"/>
      <c r="BD747" s="176"/>
      <c r="BE747" s="176"/>
      <c r="BF747" s="176"/>
      <c r="BG747" s="176"/>
      <c r="BH747" s="176"/>
      <c r="BI747" s="176"/>
      <c r="BJ747" s="176"/>
      <c r="BK747" s="176"/>
      <c r="BL747" s="176"/>
      <c r="BM747" s="176"/>
      <c r="BN747" s="176"/>
      <c r="BO747" s="176"/>
      <c r="BP747" s="176"/>
      <c r="BQ747" s="176"/>
      <c r="BR747" s="176"/>
      <c r="BS747" s="176"/>
      <c r="BT747" s="176"/>
    </row>
    <row r="748">
      <c r="A748" s="176"/>
      <c r="B748" s="176"/>
      <c r="C748" s="176"/>
      <c r="D748" s="176"/>
      <c r="E748" s="176"/>
      <c r="F748" s="176"/>
      <c r="G748" s="176"/>
      <c r="H748" s="176"/>
      <c r="I748" s="176"/>
      <c r="J748" s="176"/>
      <c r="K748" s="176"/>
      <c r="L748" s="176"/>
      <c r="M748" s="176"/>
      <c r="N748" s="176"/>
      <c r="O748" s="176"/>
      <c r="P748" s="176"/>
      <c r="Q748" s="435"/>
      <c r="R748" s="176"/>
      <c r="S748" s="176"/>
      <c r="T748" s="176"/>
      <c r="U748" s="176"/>
      <c r="V748" s="176"/>
      <c r="W748" s="176"/>
      <c r="X748" s="176"/>
      <c r="Y748" s="176"/>
      <c r="Z748" s="176"/>
      <c r="AA748" s="176"/>
      <c r="AB748" s="176"/>
      <c r="AC748" s="176"/>
      <c r="AD748" s="176"/>
      <c r="AE748" s="176"/>
      <c r="AF748" s="176"/>
      <c r="AG748" s="176"/>
      <c r="AH748" s="176"/>
      <c r="AI748" s="176"/>
      <c r="AJ748" s="176"/>
      <c r="AK748" s="176"/>
      <c r="AL748" s="176"/>
      <c r="AM748" s="176"/>
      <c r="AN748" s="176"/>
      <c r="AO748" s="176"/>
      <c r="AP748" s="176"/>
      <c r="AQ748" s="176"/>
      <c r="AR748" s="176"/>
      <c r="AS748" s="176"/>
      <c r="AT748" s="176"/>
      <c r="AU748" s="176"/>
      <c r="AV748" s="176"/>
      <c r="AW748" s="176"/>
      <c r="AX748" s="176"/>
      <c r="AY748" s="176"/>
      <c r="AZ748" s="176"/>
      <c r="BA748" s="176"/>
      <c r="BB748" s="176"/>
      <c r="BC748" s="176"/>
      <c r="BD748" s="176"/>
      <c r="BE748" s="176"/>
      <c r="BF748" s="176"/>
      <c r="BG748" s="176"/>
      <c r="BH748" s="176"/>
      <c r="BI748" s="176"/>
      <c r="BJ748" s="176"/>
      <c r="BK748" s="176"/>
      <c r="BL748" s="176"/>
      <c r="BM748" s="176"/>
      <c r="BN748" s="176"/>
      <c r="BO748" s="176"/>
      <c r="BP748" s="176"/>
      <c r="BQ748" s="176"/>
      <c r="BR748" s="176"/>
      <c r="BS748" s="176"/>
      <c r="BT748" s="176"/>
    </row>
    <row r="749">
      <c r="A749" s="176"/>
      <c r="B749" s="176"/>
      <c r="C749" s="176"/>
      <c r="D749" s="176"/>
      <c r="E749" s="176"/>
      <c r="F749" s="176"/>
      <c r="G749" s="176"/>
      <c r="H749" s="176"/>
      <c r="I749" s="176"/>
      <c r="J749" s="176"/>
      <c r="K749" s="176"/>
      <c r="L749" s="176"/>
      <c r="M749" s="176"/>
      <c r="N749" s="176"/>
      <c r="O749" s="176"/>
      <c r="P749" s="176"/>
      <c r="Q749" s="435"/>
      <c r="R749" s="176"/>
      <c r="S749" s="176"/>
      <c r="T749" s="176"/>
      <c r="U749" s="176"/>
      <c r="V749" s="176"/>
      <c r="W749" s="176"/>
      <c r="X749" s="176"/>
      <c r="Y749" s="176"/>
      <c r="Z749" s="176"/>
      <c r="AA749" s="176"/>
      <c r="AB749" s="176"/>
      <c r="AC749" s="176"/>
      <c r="AD749" s="176"/>
      <c r="AE749" s="176"/>
      <c r="AF749" s="176"/>
      <c r="AG749" s="176"/>
      <c r="AH749" s="176"/>
      <c r="AI749" s="176"/>
      <c r="AJ749" s="176"/>
      <c r="AK749" s="176"/>
      <c r="AL749" s="176"/>
      <c r="AM749" s="176"/>
      <c r="AN749" s="176"/>
      <c r="AO749" s="176"/>
      <c r="AP749" s="176"/>
      <c r="AQ749" s="176"/>
      <c r="AR749" s="176"/>
      <c r="AS749" s="176"/>
      <c r="AT749" s="176"/>
      <c r="AU749" s="176"/>
      <c r="AV749" s="176"/>
      <c r="AW749" s="176"/>
      <c r="AX749" s="176"/>
      <c r="AY749" s="176"/>
      <c r="AZ749" s="176"/>
      <c r="BA749" s="176"/>
      <c r="BB749" s="176"/>
      <c r="BC749" s="176"/>
      <c r="BD749" s="176"/>
      <c r="BE749" s="176"/>
      <c r="BF749" s="176"/>
      <c r="BG749" s="176"/>
      <c r="BH749" s="176"/>
      <c r="BI749" s="176"/>
      <c r="BJ749" s="176"/>
      <c r="BK749" s="176"/>
      <c r="BL749" s="176"/>
      <c r="BM749" s="176"/>
      <c r="BN749" s="176"/>
      <c r="BO749" s="176"/>
      <c r="BP749" s="176"/>
      <c r="BQ749" s="176"/>
      <c r="BR749" s="176"/>
      <c r="BS749" s="176"/>
      <c r="BT749" s="176"/>
    </row>
    <row r="750">
      <c r="A750" s="176"/>
      <c r="B750" s="176"/>
      <c r="C750" s="176"/>
      <c r="D750" s="176"/>
      <c r="E750" s="176"/>
      <c r="F750" s="176"/>
      <c r="G750" s="176"/>
      <c r="H750" s="176"/>
      <c r="I750" s="176"/>
      <c r="J750" s="176"/>
      <c r="K750" s="176"/>
      <c r="L750" s="176"/>
      <c r="M750" s="176"/>
      <c r="N750" s="176"/>
      <c r="O750" s="176"/>
      <c r="P750" s="176"/>
      <c r="Q750" s="435"/>
      <c r="R750" s="176"/>
      <c r="S750" s="176"/>
      <c r="T750" s="176"/>
      <c r="U750" s="176"/>
      <c r="V750" s="176"/>
      <c r="W750" s="176"/>
      <c r="X750" s="176"/>
      <c r="Y750" s="176"/>
      <c r="Z750" s="176"/>
      <c r="AA750" s="176"/>
      <c r="AB750" s="176"/>
      <c r="AC750" s="176"/>
      <c r="AD750" s="176"/>
      <c r="AE750" s="176"/>
      <c r="AF750" s="176"/>
      <c r="AG750" s="176"/>
      <c r="AH750" s="176"/>
      <c r="AI750" s="176"/>
      <c r="AJ750" s="176"/>
      <c r="AK750" s="176"/>
      <c r="AL750" s="176"/>
      <c r="AM750" s="176"/>
      <c r="AN750" s="176"/>
      <c r="AO750" s="176"/>
      <c r="AP750" s="176"/>
      <c r="AQ750" s="176"/>
      <c r="AR750" s="176"/>
      <c r="AS750" s="176"/>
      <c r="AT750" s="176"/>
      <c r="AU750" s="176"/>
      <c r="AV750" s="176"/>
      <c r="AW750" s="176"/>
      <c r="AX750" s="176"/>
      <c r="AY750" s="176"/>
      <c r="AZ750" s="176"/>
      <c r="BA750" s="176"/>
      <c r="BB750" s="176"/>
      <c r="BC750" s="176"/>
      <c r="BD750" s="176"/>
      <c r="BE750" s="176"/>
      <c r="BF750" s="176"/>
      <c r="BG750" s="176"/>
      <c r="BH750" s="176"/>
      <c r="BI750" s="176"/>
      <c r="BJ750" s="176"/>
      <c r="BK750" s="176"/>
      <c r="BL750" s="176"/>
      <c r="BM750" s="176"/>
      <c r="BN750" s="176"/>
      <c r="BO750" s="176"/>
      <c r="BP750" s="176"/>
      <c r="BQ750" s="176"/>
      <c r="BR750" s="176"/>
      <c r="BS750" s="176"/>
      <c r="BT750" s="176"/>
    </row>
    <row r="751">
      <c r="A751" s="176"/>
      <c r="B751" s="176"/>
      <c r="C751" s="176"/>
      <c r="D751" s="176"/>
      <c r="E751" s="176"/>
      <c r="F751" s="176"/>
      <c r="G751" s="176"/>
      <c r="H751" s="176"/>
      <c r="I751" s="176"/>
      <c r="J751" s="176"/>
      <c r="K751" s="176"/>
      <c r="L751" s="176"/>
      <c r="M751" s="176"/>
      <c r="N751" s="176"/>
      <c r="O751" s="176"/>
      <c r="P751" s="176"/>
      <c r="Q751" s="435"/>
      <c r="R751" s="176"/>
      <c r="S751" s="176"/>
      <c r="T751" s="176"/>
      <c r="U751" s="176"/>
      <c r="V751" s="176"/>
      <c r="W751" s="176"/>
      <c r="X751" s="176"/>
      <c r="Y751" s="176"/>
      <c r="Z751" s="176"/>
      <c r="AA751" s="176"/>
      <c r="AB751" s="176"/>
      <c r="AC751" s="176"/>
      <c r="AD751" s="176"/>
      <c r="AE751" s="176"/>
      <c r="AF751" s="176"/>
      <c r="AG751" s="176"/>
      <c r="AH751" s="176"/>
      <c r="AI751" s="176"/>
      <c r="AJ751" s="176"/>
      <c r="AK751" s="176"/>
      <c r="AL751" s="176"/>
      <c r="AM751" s="176"/>
      <c r="AN751" s="176"/>
      <c r="AO751" s="176"/>
      <c r="AP751" s="176"/>
      <c r="AQ751" s="176"/>
      <c r="AR751" s="176"/>
      <c r="AS751" s="176"/>
      <c r="AT751" s="176"/>
      <c r="AU751" s="176"/>
      <c r="AV751" s="176"/>
      <c r="AW751" s="176"/>
      <c r="AX751" s="176"/>
      <c r="AY751" s="176"/>
      <c r="AZ751" s="176"/>
      <c r="BA751" s="176"/>
      <c r="BB751" s="176"/>
      <c r="BC751" s="176"/>
      <c r="BD751" s="176"/>
      <c r="BE751" s="176"/>
      <c r="BF751" s="176"/>
      <c r="BG751" s="176"/>
      <c r="BH751" s="176"/>
      <c r="BI751" s="176"/>
      <c r="BJ751" s="176"/>
      <c r="BK751" s="176"/>
      <c r="BL751" s="176"/>
      <c r="BM751" s="176"/>
      <c r="BN751" s="176"/>
      <c r="BO751" s="176"/>
      <c r="BP751" s="176"/>
      <c r="BQ751" s="176"/>
      <c r="BR751" s="176"/>
      <c r="BS751" s="176"/>
      <c r="BT751" s="176"/>
    </row>
    <row r="752">
      <c r="A752" s="176"/>
      <c r="B752" s="176"/>
      <c r="C752" s="176"/>
      <c r="D752" s="176"/>
      <c r="E752" s="176"/>
      <c r="F752" s="176"/>
      <c r="G752" s="176"/>
      <c r="H752" s="176"/>
      <c r="I752" s="176"/>
      <c r="J752" s="176"/>
      <c r="K752" s="176"/>
      <c r="L752" s="176"/>
      <c r="M752" s="176"/>
      <c r="N752" s="176"/>
      <c r="O752" s="176"/>
      <c r="P752" s="176"/>
      <c r="Q752" s="435"/>
      <c r="R752" s="176"/>
      <c r="S752" s="176"/>
      <c r="T752" s="176"/>
      <c r="U752" s="176"/>
      <c r="V752" s="176"/>
      <c r="W752" s="176"/>
      <c r="X752" s="176"/>
      <c r="Y752" s="176"/>
      <c r="Z752" s="176"/>
      <c r="AA752" s="176"/>
      <c r="AB752" s="176"/>
      <c r="AC752" s="176"/>
      <c r="AD752" s="176"/>
      <c r="AE752" s="176"/>
      <c r="AF752" s="176"/>
      <c r="AG752" s="176"/>
      <c r="AH752" s="176"/>
      <c r="AI752" s="176"/>
      <c r="AJ752" s="176"/>
      <c r="AK752" s="176"/>
      <c r="AL752" s="176"/>
      <c r="AM752" s="176"/>
      <c r="AN752" s="176"/>
      <c r="AO752" s="176"/>
      <c r="AP752" s="176"/>
      <c r="AQ752" s="176"/>
      <c r="AR752" s="176"/>
      <c r="AS752" s="176"/>
      <c r="AT752" s="176"/>
      <c r="AU752" s="176"/>
      <c r="AV752" s="176"/>
      <c r="AW752" s="176"/>
      <c r="AX752" s="176"/>
      <c r="AY752" s="176"/>
      <c r="AZ752" s="176"/>
      <c r="BA752" s="176"/>
      <c r="BB752" s="176"/>
      <c r="BC752" s="176"/>
      <c r="BD752" s="176"/>
      <c r="BE752" s="176"/>
      <c r="BF752" s="176"/>
      <c r="BG752" s="176"/>
      <c r="BH752" s="176"/>
      <c r="BI752" s="176"/>
      <c r="BJ752" s="176"/>
      <c r="BK752" s="176"/>
      <c r="BL752" s="176"/>
      <c r="BM752" s="176"/>
      <c r="BN752" s="176"/>
      <c r="BO752" s="176"/>
      <c r="BP752" s="176"/>
      <c r="BQ752" s="176"/>
      <c r="BR752" s="176"/>
      <c r="BS752" s="176"/>
      <c r="BT752" s="176"/>
    </row>
    <row r="753">
      <c r="A753" s="176"/>
      <c r="B753" s="176"/>
      <c r="C753" s="176"/>
      <c r="D753" s="176"/>
      <c r="E753" s="176"/>
      <c r="F753" s="176"/>
      <c r="G753" s="176"/>
      <c r="H753" s="176"/>
      <c r="I753" s="176"/>
      <c r="J753" s="176"/>
      <c r="K753" s="176"/>
      <c r="L753" s="176"/>
      <c r="M753" s="176"/>
      <c r="N753" s="176"/>
      <c r="O753" s="176"/>
      <c r="P753" s="176"/>
      <c r="Q753" s="435"/>
      <c r="R753" s="176"/>
      <c r="S753" s="176"/>
      <c r="T753" s="176"/>
      <c r="U753" s="176"/>
      <c r="V753" s="176"/>
      <c r="W753" s="176"/>
      <c r="X753" s="176"/>
      <c r="Y753" s="176"/>
      <c r="Z753" s="176"/>
      <c r="AA753" s="176"/>
      <c r="AB753" s="176"/>
      <c r="AC753" s="176"/>
      <c r="AD753" s="176"/>
      <c r="AE753" s="176"/>
      <c r="AF753" s="176"/>
      <c r="AG753" s="176"/>
      <c r="AH753" s="176"/>
      <c r="AI753" s="176"/>
      <c r="AJ753" s="176"/>
      <c r="AK753" s="176"/>
      <c r="AL753" s="176"/>
      <c r="AM753" s="176"/>
      <c r="AN753" s="176"/>
      <c r="AO753" s="176"/>
      <c r="AP753" s="176"/>
      <c r="AQ753" s="176"/>
      <c r="AR753" s="176"/>
      <c r="AS753" s="176"/>
      <c r="AT753" s="176"/>
      <c r="AU753" s="176"/>
      <c r="AV753" s="176"/>
      <c r="AW753" s="176"/>
      <c r="AX753" s="176"/>
      <c r="AY753" s="176"/>
      <c r="AZ753" s="176"/>
      <c r="BA753" s="176"/>
      <c r="BB753" s="176"/>
      <c r="BC753" s="176"/>
      <c r="BD753" s="176"/>
      <c r="BE753" s="176"/>
      <c r="BF753" s="176"/>
      <c r="BG753" s="176"/>
      <c r="BH753" s="176"/>
      <c r="BI753" s="176"/>
      <c r="BJ753" s="176"/>
      <c r="BK753" s="176"/>
      <c r="BL753" s="176"/>
      <c r="BM753" s="176"/>
      <c r="BN753" s="176"/>
      <c r="BO753" s="176"/>
      <c r="BP753" s="176"/>
      <c r="BQ753" s="176"/>
      <c r="BR753" s="176"/>
      <c r="BS753" s="176"/>
      <c r="BT753" s="176"/>
    </row>
    <row r="754">
      <c r="A754" s="176"/>
      <c r="B754" s="176"/>
      <c r="C754" s="176"/>
      <c r="D754" s="176"/>
      <c r="E754" s="176"/>
      <c r="F754" s="176"/>
      <c r="G754" s="176"/>
      <c r="H754" s="176"/>
      <c r="I754" s="176"/>
      <c r="J754" s="176"/>
      <c r="K754" s="176"/>
      <c r="L754" s="176"/>
      <c r="M754" s="176"/>
      <c r="N754" s="176"/>
      <c r="O754" s="176"/>
      <c r="P754" s="176"/>
      <c r="Q754" s="435"/>
      <c r="R754" s="176"/>
      <c r="S754" s="176"/>
      <c r="T754" s="176"/>
      <c r="U754" s="176"/>
      <c r="V754" s="176"/>
      <c r="W754" s="176"/>
      <c r="X754" s="176"/>
      <c r="Y754" s="176"/>
      <c r="Z754" s="176"/>
      <c r="AA754" s="176"/>
      <c r="AB754" s="176"/>
      <c r="AC754" s="176"/>
      <c r="AD754" s="176"/>
      <c r="AE754" s="176"/>
      <c r="AF754" s="176"/>
      <c r="AG754" s="176"/>
      <c r="AH754" s="176"/>
      <c r="AI754" s="176"/>
      <c r="AJ754" s="176"/>
      <c r="AK754" s="176"/>
      <c r="AL754" s="176"/>
      <c r="AM754" s="176"/>
      <c r="AN754" s="176"/>
      <c r="AO754" s="176"/>
      <c r="AP754" s="176"/>
      <c r="AQ754" s="176"/>
      <c r="AR754" s="176"/>
      <c r="AS754" s="176"/>
      <c r="AT754" s="176"/>
      <c r="AU754" s="176"/>
      <c r="AV754" s="176"/>
      <c r="AW754" s="176"/>
      <c r="AX754" s="176"/>
      <c r="AY754" s="176"/>
      <c r="AZ754" s="176"/>
      <c r="BA754" s="176"/>
      <c r="BB754" s="176"/>
      <c r="BC754" s="176"/>
      <c r="BD754" s="176"/>
      <c r="BE754" s="176"/>
      <c r="BF754" s="176"/>
      <c r="BG754" s="176"/>
      <c r="BH754" s="176"/>
      <c r="BI754" s="176"/>
      <c r="BJ754" s="176"/>
      <c r="BK754" s="176"/>
      <c r="BL754" s="176"/>
      <c r="BM754" s="176"/>
      <c r="BN754" s="176"/>
      <c r="BO754" s="176"/>
      <c r="BP754" s="176"/>
      <c r="BQ754" s="176"/>
      <c r="BR754" s="176"/>
      <c r="BS754" s="176"/>
      <c r="BT754" s="176"/>
    </row>
    <row r="755">
      <c r="A755" s="176"/>
      <c r="B755" s="176"/>
      <c r="C755" s="176"/>
      <c r="D755" s="176"/>
      <c r="E755" s="176"/>
      <c r="F755" s="176"/>
      <c r="G755" s="176"/>
      <c r="H755" s="176"/>
      <c r="I755" s="176"/>
      <c r="J755" s="176"/>
      <c r="K755" s="176"/>
      <c r="L755" s="176"/>
      <c r="M755" s="176"/>
      <c r="N755" s="176"/>
      <c r="O755" s="176"/>
      <c r="P755" s="176"/>
      <c r="Q755" s="435"/>
      <c r="R755" s="176"/>
      <c r="S755" s="176"/>
      <c r="T755" s="176"/>
      <c r="U755" s="176"/>
      <c r="V755" s="176"/>
      <c r="W755" s="176"/>
      <c r="X755" s="176"/>
      <c r="Y755" s="176"/>
      <c r="Z755" s="176"/>
      <c r="AA755" s="176"/>
      <c r="AB755" s="176"/>
      <c r="AC755" s="176"/>
      <c r="AD755" s="176"/>
      <c r="AE755" s="176"/>
      <c r="AF755" s="176"/>
      <c r="AG755" s="176"/>
      <c r="AH755" s="176"/>
      <c r="AI755" s="176"/>
      <c r="AJ755" s="176"/>
      <c r="AK755" s="176"/>
      <c r="AL755" s="176"/>
      <c r="AM755" s="176"/>
      <c r="AN755" s="176"/>
      <c r="AO755" s="176"/>
      <c r="AP755" s="176"/>
      <c r="AQ755" s="176"/>
      <c r="AR755" s="176"/>
      <c r="AS755" s="176"/>
      <c r="AT755" s="176"/>
      <c r="AU755" s="176"/>
      <c r="AV755" s="176"/>
      <c r="AW755" s="176"/>
      <c r="AX755" s="176"/>
      <c r="AY755" s="176"/>
      <c r="AZ755" s="176"/>
      <c r="BA755" s="176"/>
      <c r="BB755" s="176"/>
      <c r="BC755" s="176"/>
      <c r="BD755" s="176"/>
      <c r="BE755" s="176"/>
      <c r="BF755" s="176"/>
      <c r="BG755" s="176"/>
      <c r="BH755" s="176"/>
      <c r="BI755" s="176"/>
      <c r="BJ755" s="176"/>
      <c r="BK755" s="176"/>
      <c r="BL755" s="176"/>
      <c r="BM755" s="176"/>
      <c r="BN755" s="176"/>
      <c r="BO755" s="176"/>
      <c r="BP755" s="176"/>
      <c r="BQ755" s="176"/>
      <c r="BR755" s="176"/>
      <c r="BS755" s="176"/>
      <c r="BT755" s="176"/>
    </row>
    <row r="756">
      <c r="A756" s="176"/>
      <c r="B756" s="176"/>
      <c r="C756" s="176"/>
      <c r="D756" s="176"/>
      <c r="E756" s="176"/>
      <c r="F756" s="176"/>
      <c r="G756" s="176"/>
      <c r="H756" s="176"/>
      <c r="I756" s="176"/>
      <c r="J756" s="176"/>
      <c r="K756" s="176"/>
      <c r="L756" s="176"/>
      <c r="M756" s="176"/>
      <c r="N756" s="176"/>
      <c r="O756" s="176"/>
      <c r="P756" s="176"/>
      <c r="Q756" s="435"/>
      <c r="R756" s="176"/>
      <c r="S756" s="176"/>
      <c r="T756" s="176"/>
      <c r="U756" s="176"/>
      <c r="V756" s="176"/>
      <c r="W756" s="176"/>
      <c r="X756" s="176"/>
      <c r="Y756" s="176"/>
      <c r="Z756" s="176"/>
      <c r="AA756" s="176"/>
      <c r="AB756" s="176"/>
      <c r="AC756" s="176"/>
      <c r="AD756" s="176"/>
      <c r="AE756" s="176"/>
      <c r="AF756" s="176"/>
      <c r="AG756" s="176"/>
      <c r="AH756" s="176"/>
      <c r="AI756" s="176"/>
      <c r="AJ756" s="176"/>
      <c r="AK756" s="176"/>
      <c r="AL756" s="176"/>
      <c r="AM756" s="176"/>
      <c r="AN756" s="176"/>
      <c r="AO756" s="176"/>
      <c r="AP756" s="176"/>
      <c r="AQ756" s="176"/>
      <c r="AR756" s="176"/>
      <c r="AS756" s="176"/>
      <c r="AT756" s="176"/>
      <c r="AU756" s="176"/>
      <c r="AV756" s="176"/>
      <c r="AW756" s="176"/>
      <c r="AX756" s="176"/>
      <c r="AY756" s="176"/>
      <c r="AZ756" s="176"/>
      <c r="BA756" s="176"/>
      <c r="BB756" s="176"/>
      <c r="BC756" s="176"/>
      <c r="BD756" s="176"/>
      <c r="BE756" s="176"/>
      <c r="BF756" s="176"/>
      <c r="BG756" s="176"/>
      <c r="BH756" s="176"/>
      <c r="BI756" s="176"/>
      <c r="BJ756" s="176"/>
      <c r="BK756" s="176"/>
      <c r="BL756" s="176"/>
      <c r="BM756" s="176"/>
      <c r="BN756" s="176"/>
      <c r="BO756" s="176"/>
      <c r="BP756" s="176"/>
      <c r="BQ756" s="176"/>
      <c r="BR756" s="176"/>
      <c r="BS756" s="176"/>
      <c r="BT756" s="176"/>
    </row>
    <row r="757">
      <c r="A757" s="176"/>
      <c r="B757" s="176"/>
      <c r="C757" s="176"/>
      <c r="D757" s="176"/>
      <c r="E757" s="176"/>
      <c r="F757" s="176"/>
      <c r="G757" s="176"/>
      <c r="H757" s="176"/>
      <c r="I757" s="176"/>
      <c r="J757" s="176"/>
      <c r="K757" s="176"/>
      <c r="L757" s="176"/>
      <c r="M757" s="176"/>
      <c r="N757" s="176"/>
      <c r="O757" s="176"/>
      <c r="P757" s="176"/>
      <c r="Q757" s="435"/>
      <c r="R757" s="176"/>
      <c r="S757" s="176"/>
      <c r="T757" s="176"/>
      <c r="U757" s="176"/>
      <c r="V757" s="176"/>
      <c r="W757" s="176"/>
      <c r="X757" s="176"/>
      <c r="Y757" s="176"/>
      <c r="Z757" s="176"/>
      <c r="AA757" s="176"/>
      <c r="AB757" s="176"/>
      <c r="AC757" s="176"/>
      <c r="AD757" s="176"/>
      <c r="AE757" s="176"/>
      <c r="AF757" s="176"/>
      <c r="AG757" s="176"/>
      <c r="AH757" s="176"/>
      <c r="AI757" s="176"/>
      <c r="AJ757" s="176"/>
      <c r="AK757" s="176"/>
      <c r="AL757" s="176"/>
      <c r="AM757" s="176"/>
      <c r="AN757" s="176"/>
      <c r="AO757" s="176"/>
      <c r="AP757" s="176"/>
      <c r="AQ757" s="176"/>
      <c r="AR757" s="176"/>
      <c r="AS757" s="176"/>
      <c r="AT757" s="176"/>
      <c r="AU757" s="176"/>
      <c r="AV757" s="176"/>
      <c r="AW757" s="176"/>
      <c r="AX757" s="176"/>
      <c r="AY757" s="176"/>
      <c r="AZ757" s="176"/>
      <c r="BA757" s="176"/>
      <c r="BB757" s="176"/>
      <c r="BC757" s="176"/>
      <c r="BD757" s="176"/>
      <c r="BE757" s="176"/>
      <c r="BF757" s="176"/>
      <c r="BG757" s="176"/>
      <c r="BH757" s="176"/>
      <c r="BI757" s="176"/>
      <c r="BJ757" s="176"/>
      <c r="BK757" s="176"/>
      <c r="BL757" s="176"/>
      <c r="BM757" s="176"/>
      <c r="BN757" s="176"/>
      <c r="BO757" s="176"/>
      <c r="BP757" s="176"/>
      <c r="BQ757" s="176"/>
      <c r="BR757" s="176"/>
      <c r="BS757" s="176"/>
      <c r="BT757" s="176"/>
    </row>
    <row r="758">
      <c r="A758" s="176"/>
      <c r="B758" s="176"/>
      <c r="C758" s="176"/>
      <c r="D758" s="176"/>
      <c r="E758" s="176"/>
      <c r="F758" s="176"/>
      <c r="G758" s="176"/>
      <c r="H758" s="176"/>
      <c r="I758" s="176"/>
      <c r="J758" s="176"/>
      <c r="K758" s="176"/>
      <c r="L758" s="176"/>
      <c r="M758" s="176"/>
      <c r="N758" s="176"/>
      <c r="O758" s="176"/>
      <c r="P758" s="176"/>
      <c r="Q758" s="435"/>
      <c r="R758" s="176"/>
      <c r="S758" s="176"/>
      <c r="T758" s="176"/>
      <c r="U758" s="176"/>
      <c r="V758" s="176"/>
      <c r="W758" s="176"/>
      <c r="X758" s="176"/>
      <c r="Y758" s="176"/>
      <c r="Z758" s="176"/>
      <c r="AA758" s="176"/>
      <c r="AB758" s="176"/>
      <c r="AC758" s="176"/>
      <c r="AD758" s="176"/>
      <c r="AE758" s="176"/>
      <c r="AF758" s="176"/>
      <c r="AG758" s="176"/>
      <c r="AH758" s="176"/>
      <c r="AI758" s="176"/>
      <c r="AJ758" s="176"/>
      <c r="AK758" s="176"/>
      <c r="AL758" s="176"/>
      <c r="AM758" s="176"/>
      <c r="AN758" s="176"/>
      <c r="AO758" s="176"/>
      <c r="AP758" s="176"/>
      <c r="AQ758" s="176"/>
      <c r="AR758" s="176"/>
      <c r="AS758" s="176"/>
      <c r="AT758" s="176"/>
      <c r="AU758" s="176"/>
      <c r="AV758" s="176"/>
      <c r="AW758" s="176"/>
      <c r="AX758" s="176"/>
      <c r="AY758" s="176"/>
      <c r="AZ758" s="176"/>
      <c r="BA758" s="176"/>
      <c r="BB758" s="176"/>
      <c r="BC758" s="176"/>
      <c r="BD758" s="176"/>
      <c r="BE758" s="176"/>
      <c r="BF758" s="176"/>
      <c r="BG758" s="176"/>
      <c r="BH758" s="176"/>
      <c r="BI758" s="176"/>
      <c r="BJ758" s="176"/>
      <c r="BK758" s="176"/>
      <c r="BL758" s="176"/>
      <c r="BM758" s="176"/>
      <c r="BN758" s="176"/>
      <c r="BO758" s="176"/>
      <c r="BP758" s="176"/>
      <c r="BQ758" s="176"/>
      <c r="BR758" s="176"/>
      <c r="BS758" s="176"/>
      <c r="BT758" s="176"/>
    </row>
    <row r="759">
      <c r="A759" s="176"/>
      <c r="B759" s="176"/>
      <c r="C759" s="176"/>
      <c r="D759" s="176"/>
      <c r="E759" s="176"/>
      <c r="F759" s="176"/>
      <c r="G759" s="176"/>
      <c r="H759" s="176"/>
      <c r="I759" s="176"/>
      <c r="J759" s="176"/>
      <c r="K759" s="176"/>
      <c r="L759" s="176"/>
      <c r="M759" s="176"/>
      <c r="N759" s="176"/>
      <c r="O759" s="176"/>
      <c r="P759" s="176"/>
      <c r="Q759" s="435"/>
      <c r="R759" s="176"/>
      <c r="S759" s="176"/>
      <c r="T759" s="176"/>
      <c r="U759" s="176"/>
      <c r="V759" s="176"/>
      <c r="W759" s="176"/>
      <c r="X759" s="176"/>
      <c r="Y759" s="176"/>
      <c r="Z759" s="176"/>
      <c r="AA759" s="176"/>
      <c r="AB759" s="176"/>
      <c r="AC759" s="176"/>
      <c r="AD759" s="176"/>
      <c r="AE759" s="176"/>
      <c r="AF759" s="176"/>
      <c r="AG759" s="176"/>
      <c r="AH759" s="176"/>
      <c r="AI759" s="176"/>
      <c r="AJ759" s="176"/>
      <c r="AK759" s="176"/>
      <c r="AL759" s="176"/>
      <c r="AM759" s="176"/>
      <c r="AN759" s="176"/>
      <c r="AO759" s="176"/>
      <c r="AP759" s="176"/>
      <c r="AQ759" s="176"/>
      <c r="AR759" s="176"/>
      <c r="AS759" s="176"/>
      <c r="AT759" s="176"/>
      <c r="AU759" s="176"/>
      <c r="AV759" s="176"/>
      <c r="AW759" s="176"/>
      <c r="AX759" s="176"/>
      <c r="AY759" s="176"/>
      <c r="AZ759" s="176"/>
      <c r="BA759" s="176"/>
      <c r="BB759" s="176"/>
      <c r="BC759" s="176"/>
      <c r="BD759" s="176"/>
      <c r="BE759" s="176"/>
      <c r="BF759" s="176"/>
      <c r="BG759" s="176"/>
      <c r="BH759" s="176"/>
      <c r="BI759" s="176"/>
      <c r="BJ759" s="176"/>
      <c r="BK759" s="176"/>
      <c r="BL759" s="176"/>
      <c r="BM759" s="176"/>
      <c r="BN759" s="176"/>
      <c r="BO759" s="176"/>
      <c r="BP759" s="176"/>
      <c r="BQ759" s="176"/>
      <c r="BR759" s="176"/>
      <c r="BS759" s="176"/>
      <c r="BT759" s="176"/>
    </row>
    <row r="760">
      <c r="A760" s="176"/>
      <c r="B760" s="176"/>
      <c r="C760" s="176"/>
      <c r="D760" s="176"/>
      <c r="E760" s="176"/>
      <c r="F760" s="176"/>
      <c r="G760" s="176"/>
      <c r="H760" s="176"/>
      <c r="I760" s="176"/>
      <c r="J760" s="176"/>
      <c r="K760" s="176"/>
      <c r="L760" s="176"/>
      <c r="M760" s="176"/>
      <c r="N760" s="176"/>
      <c r="O760" s="176"/>
      <c r="P760" s="176"/>
      <c r="Q760" s="435"/>
      <c r="R760" s="176"/>
      <c r="S760" s="176"/>
      <c r="T760" s="176"/>
      <c r="U760" s="176"/>
      <c r="V760" s="176"/>
      <c r="W760" s="176"/>
      <c r="X760" s="176"/>
      <c r="Y760" s="176"/>
      <c r="Z760" s="176"/>
      <c r="AA760" s="176"/>
      <c r="AB760" s="176"/>
      <c r="AC760" s="176"/>
      <c r="AD760" s="176"/>
      <c r="AE760" s="176"/>
      <c r="AF760" s="176"/>
      <c r="AG760" s="176"/>
      <c r="AH760" s="176"/>
      <c r="AI760" s="176"/>
      <c r="AJ760" s="176"/>
      <c r="AK760" s="176"/>
      <c r="AL760" s="176"/>
      <c r="AM760" s="176"/>
      <c r="AN760" s="176"/>
      <c r="AO760" s="176"/>
      <c r="AP760" s="176"/>
      <c r="AQ760" s="176"/>
      <c r="AR760" s="176"/>
      <c r="AS760" s="176"/>
      <c r="AT760" s="176"/>
      <c r="AU760" s="176"/>
      <c r="AV760" s="176"/>
      <c r="AW760" s="176"/>
      <c r="AX760" s="176"/>
      <c r="AY760" s="176"/>
      <c r="AZ760" s="176"/>
      <c r="BA760" s="176"/>
      <c r="BB760" s="176"/>
      <c r="BC760" s="176"/>
      <c r="BD760" s="176"/>
      <c r="BE760" s="176"/>
      <c r="BF760" s="176"/>
      <c r="BG760" s="176"/>
      <c r="BH760" s="176"/>
      <c r="BI760" s="176"/>
      <c r="BJ760" s="176"/>
      <c r="BK760" s="176"/>
      <c r="BL760" s="176"/>
      <c r="BM760" s="176"/>
      <c r="BN760" s="176"/>
      <c r="BO760" s="176"/>
      <c r="BP760" s="176"/>
      <c r="BQ760" s="176"/>
      <c r="BR760" s="176"/>
      <c r="BS760" s="176"/>
      <c r="BT760" s="176"/>
    </row>
    <row r="761">
      <c r="A761" s="176"/>
      <c r="B761" s="176"/>
      <c r="C761" s="176"/>
      <c r="D761" s="176"/>
      <c r="E761" s="176"/>
      <c r="F761" s="176"/>
      <c r="G761" s="176"/>
      <c r="H761" s="176"/>
      <c r="I761" s="176"/>
      <c r="J761" s="176"/>
      <c r="K761" s="176"/>
      <c r="L761" s="176"/>
      <c r="M761" s="176"/>
      <c r="N761" s="176"/>
      <c r="O761" s="176"/>
      <c r="P761" s="176"/>
      <c r="Q761" s="435"/>
      <c r="R761" s="176"/>
      <c r="S761" s="176"/>
      <c r="T761" s="176"/>
      <c r="U761" s="176"/>
      <c r="V761" s="176"/>
      <c r="W761" s="176"/>
      <c r="X761" s="176"/>
      <c r="Y761" s="176"/>
      <c r="Z761" s="176"/>
      <c r="AA761" s="176"/>
      <c r="AB761" s="176"/>
      <c r="AC761" s="176"/>
      <c r="AD761" s="176"/>
      <c r="AE761" s="176"/>
      <c r="AF761" s="176"/>
      <c r="AG761" s="176"/>
      <c r="AH761" s="176"/>
      <c r="AI761" s="176"/>
      <c r="AJ761" s="176"/>
      <c r="AK761" s="176"/>
      <c r="AL761" s="176"/>
      <c r="AM761" s="176"/>
      <c r="AN761" s="176"/>
      <c r="AO761" s="176"/>
      <c r="AP761" s="176"/>
      <c r="AQ761" s="176"/>
      <c r="AR761" s="176"/>
      <c r="AS761" s="176"/>
      <c r="AT761" s="176"/>
      <c r="AU761" s="176"/>
      <c r="AV761" s="176"/>
      <c r="AW761" s="176"/>
      <c r="AX761" s="176"/>
      <c r="AY761" s="176"/>
      <c r="AZ761" s="176"/>
      <c r="BA761" s="176"/>
      <c r="BB761" s="176"/>
      <c r="BC761" s="176"/>
      <c r="BD761" s="176"/>
      <c r="BE761" s="176"/>
      <c r="BF761" s="176"/>
      <c r="BG761" s="176"/>
      <c r="BH761" s="176"/>
      <c r="BI761" s="176"/>
      <c r="BJ761" s="176"/>
      <c r="BK761" s="176"/>
      <c r="BL761" s="176"/>
      <c r="BM761" s="176"/>
      <c r="BN761" s="176"/>
      <c r="BO761" s="176"/>
      <c r="BP761" s="176"/>
      <c r="BQ761" s="176"/>
      <c r="BR761" s="176"/>
      <c r="BS761" s="176"/>
      <c r="BT761" s="176"/>
    </row>
    <row r="762">
      <c r="A762" s="176"/>
      <c r="B762" s="176"/>
      <c r="C762" s="176"/>
      <c r="D762" s="176"/>
      <c r="E762" s="176"/>
      <c r="F762" s="176"/>
      <c r="G762" s="176"/>
      <c r="H762" s="176"/>
      <c r="I762" s="176"/>
      <c r="J762" s="176"/>
      <c r="K762" s="176"/>
      <c r="L762" s="176"/>
      <c r="M762" s="176"/>
      <c r="N762" s="176"/>
      <c r="O762" s="176"/>
      <c r="P762" s="176"/>
      <c r="Q762" s="435"/>
      <c r="R762" s="176"/>
      <c r="S762" s="176"/>
      <c r="T762" s="176"/>
      <c r="U762" s="176"/>
      <c r="V762" s="176"/>
      <c r="W762" s="176"/>
      <c r="X762" s="176"/>
      <c r="Y762" s="176"/>
      <c r="Z762" s="176"/>
      <c r="AA762" s="176"/>
      <c r="AB762" s="176"/>
      <c r="AC762" s="176"/>
      <c r="AD762" s="176"/>
      <c r="AE762" s="176"/>
      <c r="AF762" s="176"/>
      <c r="AG762" s="176"/>
      <c r="AH762" s="176"/>
      <c r="AI762" s="176"/>
      <c r="AJ762" s="176"/>
      <c r="AK762" s="176"/>
      <c r="AL762" s="176"/>
      <c r="AM762" s="176"/>
      <c r="AN762" s="176"/>
      <c r="AO762" s="176"/>
      <c r="AP762" s="176"/>
      <c r="AQ762" s="176"/>
      <c r="AR762" s="176"/>
      <c r="AS762" s="176"/>
      <c r="AT762" s="176"/>
      <c r="AU762" s="176"/>
      <c r="AV762" s="176"/>
      <c r="AW762" s="176"/>
      <c r="AX762" s="176"/>
      <c r="AY762" s="176"/>
      <c r="AZ762" s="176"/>
      <c r="BA762" s="176"/>
      <c r="BB762" s="176"/>
      <c r="BC762" s="176"/>
      <c r="BD762" s="176"/>
      <c r="BE762" s="176"/>
      <c r="BF762" s="176"/>
      <c r="BG762" s="176"/>
      <c r="BH762" s="176"/>
      <c r="BI762" s="176"/>
      <c r="BJ762" s="176"/>
      <c r="BK762" s="176"/>
      <c r="BL762" s="176"/>
      <c r="BM762" s="176"/>
      <c r="BN762" s="176"/>
      <c r="BO762" s="176"/>
      <c r="BP762" s="176"/>
      <c r="BQ762" s="176"/>
      <c r="BR762" s="176"/>
      <c r="BS762" s="176"/>
      <c r="BT762" s="176"/>
    </row>
    <row r="763">
      <c r="A763" s="176"/>
      <c r="B763" s="176"/>
      <c r="C763" s="176"/>
      <c r="D763" s="176"/>
      <c r="E763" s="176"/>
      <c r="F763" s="176"/>
      <c r="G763" s="176"/>
      <c r="H763" s="176"/>
      <c r="I763" s="176"/>
      <c r="J763" s="176"/>
      <c r="K763" s="176"/>
      <c r="L763" s="176"/>
      <c r="M763" s="176"/>
      <c r="N763" s="176"/>
      <c r="O763" s="176"/>
      <c r="P763" s="176"/>
      <c r="Q763" s="435"/>
      <c r="R763" s="176"/>
      <c r="S763" s="176"/>
      <c r="T763" s="176"/>
      <c r="U763" s="176"/>
      <c r="V763" s="176"/>
      <c r="W763" s="176"/>
      <c r="X763" s="176"/>
      <c r="Y763" s="176"/>
      <c r="Z763" s="176"/>
      <c r="AA763" s="176"/>
      <c r="AB763" s="176"/>
      <c r="AC763" s="176"/>
      <c r="AD763" s="176"/>
      <c r="AE763" s="176"/>
      <c r="AF763" s="176"/>
      <c r="AG763" s="176"/>
      <c r="AH763" s="176"/>
      <c r="AI763" s="176"/>
      <c r="AJ763" s="176"/>
      <c r="AK763" s="176"/>
      <c r="AL763" s="176"/>
      <c r="AM763" s="176"/>
      <c r="AN763" s="176"/>
      <c r="AO763" s="176"/>
      <c r="AP763" s="176"/>
      <c r="AQ763" s="176"/>
      <c r="AR763" s="176"/>
      <c r="AS763" s="176"/>
      <c r="AT763" s="176"/>
      <c r="AU763" s="176"/>
      <c r="AV763" s="176"/>
      <c r="AW763" s="176"/>
      <c r="AX763" s="176"/>
      <c r="AY763" s="176"/>
      <c r="AZ763" s="176"/>
      <c r="BA763" s="176"/>
      <c r="BB763" s="176"/>
      <c r="BC763" s="176"/>
      <c r="BD763" s="176"/>
      <c r="BE763" s="176"/>
      <c r="BF763" s="176"/>
      <c r="BG763" s="176"/>
      <c r="BH763" s="176"/>
      <c r="BI763" s="176"/>
      <c r="BJ763" s="176"/>
      <c r="BK763" s="176"/>
      <c r="BL763" s="176"/>
      <c r="BM763" s="176"/>
      <c r="BN763" s="176"/>
      <c r="BO763" s="176"/>
      <c r="BP763" s="176"/>
      <c r="BQ763" s="176"/>
      <c r="BR763" s="176"/>
      <c r="BS763" s="176"/>
      <c r="BT763" s="176"/>
    </row>
    <row r="764">
      <c r="A764" s="176"/>
      <c r="B764" s="176"/>
      <c r="C764" s="176"/>
      <c r="D764" s="176"/>
      <c r="E764" s="176"/>
      <c r="F764" s="176"/>
      <c r="G764" s="176"/>
      <c r="H764" s="176"/>
      <c r="I764" s="176"/>
      <c r="J764" s="176"/>
      <c r="K764" s="176"/>
      <c r="L764" s="176"/>
      <c r="M764" s="176"/>
      <c r="N764" s="176"/>
      <c r="O764" s="176"/>
      <c r="P764" s="176"/>
      <c r="Q764" s="435"/>
      <c r="R764" s="176"/>
      <c r="S764" s="176"/>
      <c r="T764" s="176"/>
      <c r="U764" s="176"/>
      <c r="V764" s="176"/>
      <c r="W764" s="176"/>
      <c r="X764" s="176"/>
      <c r="Y764" s="176"/>
      <c r="Z764" s="176"/>
      <c r="AA764" s="176"/>
      <c r="AB764" s="176"/>
      <c r="AC764" s="176"/>
      <c r="AD764" s="176"/>
      <c r="AE764" s="176"/>
      <c r="AF764" s="176"/>
      <c r="AG764" s="176"/>
      <c r="AH764" s="176"/>
      <c r="AI764" s="176"/>
      <c r="AJ764" s="176"/>
      <c r="AK764" s="176"/>
      <c r="AL764" s="176"/>
      <c r="AM764" s="176"/>
      <c r="AN764" s="176"/>
      <c r="AO764" s="176"/>
      <c r="AP764" s="176"/>
      <c r="AQ764" s="176"/>
      <c r="AR764" s="176"/>
      <c r="AS764" s="176"/>
      <c r="AT764" s="176"/>
      <c r="AU764" s="176"/>
      <c r="AV764" s="176"/>
      <c r="AW764" s="176"/>
      <c r="AX764" s="176"/>
      <c r="AY764" s="176"/>
      <c r="AZ764" s="176"/>
      <c r="BA764" s="176"/>
      <c r="BB764" s="176"/>
      <c r="BC764" s="176"/>
      <c r="BD764" s="176"/>
      <c r="BE764" s="176"/>
      <c r="BF764" s="176"/>
      <c r="BG764" s="176"/>
      <c r="BH764" s="176"/>
      <c r="BI764" s="176"/>
      <c r="BJ764" s="176"/>
      <c r="BK764" s="176"/>
      <c r="BL764" s="176"/>
      <c r="BM764" s="176"/>
      <c r="BN764" s="176"/>
      <c r="BO764" s="176"/>
      <c r="BP764" s="176"/>
      <c r="BQ764" s="176"/>
      <c r="BR764" s="176"/>
      <c r="BS764" s="176"/>
      <c r="BT764" s="176"/>
    </row>
    <row r="765">
      <c r="A765" s="176"/>
      <c r="B765" s="176"/>
      <c r="C765" s="176"/>
      <c r="D765" s="176"/>
      <c r="E765" s="176"/>
      <c r="F765" s="176"/>
      <c r="G765" s="176"/>
      <c r="H765" s="176"/>
      <c r="I765" s="176"/>
      <c r="J765" s="176"/>
      <c r="K765" s="176"/>
      <c r="L765" s="176"/>
      <c r="M765" s="176"/>
      <c r="N765" s="176"/>
      <c r="O765" s="176"/>
      <c r="P765" s="176"/>
      <c r="Q765" s="435"/>
      <c r="R765" s="176"/>
      <c r="S765" s="176"/>
      <c r="T765" s="176"/>
      <c r="U765" s="176"/>
      <c r="V765" s="176"/>
      <c r="W765" s="176"/>
      <c r="X765" s="176"/>
      <c r="Y765" s="176"/>
      <c r="Z765" s="176"/>
      <c r="AA765" s="176"/>
      <c r="AB765" s="176"/>
      <c r="AC765" s="176"/>
      <c r="AD765" s="176"/>
      <c r="AE765" s="176"/>
      <c r="AF765" s="176"/>
      <c r="AG765" s="176"/>
      <c r="AH765" s="176"/>
      <c r="AI765" s="176"/>
      <c r="AJ765" s="176"/>
      <c r="AK765" s="176"/>
      <c r="AL765" s="176"/>
      <c r="AM765" s="176"/>
      <c r="AN765" s="176"/>
      <c r="AO765" s="176"/>
      <c r="AP765" s="176"/>
      <c r="AQ765" s="176"/>
      <c r="AR765" s="176"/>
      <c r="AS765" s="176"/>
      <c r="AT765" s="176"/>
      <c r="AU765" s="176"/>
      <c r="AV765" s="176"/>
      <c r="AW765" s="176"/>
      <c r="AX765" s="176"/>
      <c r="AY765" s="176"/>
      <c r="AZ765" s="176"/>
      <c r="BA765" s="176"/>
      <c r="BB765" s="176"/>
      <c r="BC765" s="176"/>
      <c r="BD765" s="176"/>
      <c r="BE765" s="176"/>
      <c r="BF765" s="176"/>
      <c r="BG765" s="176"/>
      <c r="BH765" s="176"/>
      <c r="BI765" s="176"/>
      <c r="BJ765" s="176"/>
      <c r="BK765" s="176"/>
      <c r="BL765" s="176"/>
      <c r="BM765" s="176"/>
      <c r="BN765" s="176"/>
      <c r="BO765" s="176"/>
      <c r="BP765" s="176"/>
      <c r="BQ765" s="176"/>
      <c r="BR765" s="176"/>
      <c r="BS765" s="176"/>
      <c r="BT765" s="176"/>
    </row>
    <row r="766">
      <c r="A766" s="176"/>
      <c r="B766" s="176"/>
      <c r="C766" s="176"/>
      <c r="D766" s="176"/>
      <c r="E766" s="176"/>
      <c r="F766" s="176"/>
      <c r="G766" s="176"/>
      <c r="H766" s="176"/>
      <c r="I766" s="176"/>
      <c r="J766" s="176"/>
      <c r="K766" s="176"/>
      <c r="L766" s="176"/>
      <c r="M766" s="176"/>
      <c r="N766" s="176"/>
      <c r="O766" s="176"/>
      <c r="P766" s="176"/>
      <c r="Q766" s="435"/>
      <c r="R766" s="176"/>
      <c r="S766" s="176"/>
      <c r="T766" s="176"/>
      <c r="U766" s="176"/>
      <c r="V766" s="176"/>
      <c r="W766" s="176"/>
      <c r="X766" s="176"/>
      <c r="Y766" s="176"/>
      <c r="Z766" s="176"/>
      <c r="AA766" s="176"/>
      <c r="AB766" s="176"/>
      <c r="AC766" s="176"/>
      <c r="AD766" s="176"/>
      <c r="AE766" s="176"/>
      <c r="AF766" s="176"/>
      <c r="AG766" s="176"/>
      <c r="AH766" s="176"/>
      <c r="AI766" s="176"/>
      <c r="AJ766" s="176"/>
      <c r="AK766" s="176"/>
      <c r="AL766" s="176"/>
      <c r="AM766" s="176"/>
      <c r="AN766" s="176"/>
      <c r="AO766" s="176"/>
      <c r="AP766" s="176"/>
      <c r="AQ766" s="176"/>
      <c r="AR766" s="176"/>
      <c r="AS766" s="176"/>
      <c r="AT766" s="176"/>
      <c r="AU766" s="176"/>
      <c r="AV766" s="176"/>
      <c r="AW766" s="176"/>
      <c r="AX766" s="176"/>
      <c r="AY766" s="176"/>
      <c r="AZ766" s="176"/>
      <c r="BA766" s="176"/>
      <c r="BB766" s="176"/>
      <c r="BC766" s="176"/>
      <c r="BD766" s="176"/>
      <c r="BE766" s="176"/>
      <c r="BF766" s="176"/>
      <c r="BG766" s="176"/>
      <c r="BH766" s="176"/>
      <c r="BI766" s="176"/>
      <c r="BJ766" s="176"/>
      <c r="BK766" s="176"/>
      <c r="BL766" s="176"/>
      <c r="BM766" s="176"/>
      <c r="BN766" s="176"/>
      <c r="BO766" s="176"/>
      <c r="BP766" s="176"/>
      <c r="BQ766" s="176"/>
      <c r="BR766" s="176"/>
      <c r="BS766" s="176"/>
      <c r="BT766" s="176"/>
    </row>
    <row r="767">
      <c r="A767" s="176"/>
      <c r="B767" s="176"/>
      <c r="C767" s="176"/>
      <c r="D767" s="176"/>
      <c r="E767" s="176"/>
      <c r="F767" s="176"/>
      <c r="G767" s="176"/>
      <c r="H767" s="176"/>
      <c r="I767" s="176"/>
      <c r="J767" s="176"/>
      <c r="K767" s="176"/>
      <c r="L767" s="176"/>
      <c r="M767" s="176"/>
      <c r="N767" s="176"/>
      <c r="O767" s="176"/>
      <c r="P767" s="176"/>
      <c r="Q767" s="435"/>
      <c r="R767" s="176"/>
      <c r="S767" s="176"/>
      <c r="T767" s="176"/>
      <c r="U767" s="176"/>
      <c r="V767" s="176"/>
      <c r="W767" s="176"/>
      <c r="X767" s="176"/>
      <c r="Y767" s="176"/>
      <c r="Z767" s="176"/>
      <c r="AA767" s="176"/>
      <c r="AB767" s="176"/>
      <c r="AC767" s="176"/>
      <c r="AD767" s="176"/>
      <c r="AE767" s="176"/>
      <c r="AF767" s="176"/>
      <c r="AG767" s="176"/>
      <c r="AH767" s="176"/>
      <c r="AI767" s="176"/>
      <c r="AJ767" s="176"/>
      <c r="AK767" s="176"/>
      <c r="AL767" s="176"/>
      <c r="AM767" s="176"/>
      <c r="AN767" s="176"/>
      <c r="AO767" s="176"/>
      <c r="AP767" s="176"/>
      <c r="AQ767" s="176"/>
      <c r="AR767" s="176"/>
      <c r="AS767" s="176"/>
      <c r="AT767" s="176"/>
      <c r="AU767" s="176"/>
      <c r="AV767" s="176"/>
      <c r="AW767" s="176"/>
      <c r="AX767" s="176"/>
      <c r="AY767" s="176"/>
      <c r="AZ767" s="176"/>
      <c r="BA767" s="176"/>
      <c r="BB767" s="176"/>
      <c r="BC767" s="176"/>
      <c r="BD767" s="176"/>
      <c r="BE767" s="176"/>
      <c r="BF767" s="176"/>
      <c r="BG767" s="176"/>
      <c r="BH767" s="176"/>
      <c r="BI767" s="176"/>
      <c r="BJ767" s="176"/>
      <c r="BK767" s="176"/>
      <c r="BL767" s="176"/>
      <c r="BM767" s="176"/>
      <c r="BN767" s="176"/>
      <c r="BO767" s="176"/>
      <c r="BP767" s="176"/>
      <c r="BQ767" s="176"/>
      <c r="BR767" s="176"/>
      <c r="BS767" s="176"/>
      <c r="BT767" s="176"/>
    </row>
    <row r="768">
      <c r="A768" s="176"/>
      <c r="B768" s="176"/>
      <c r="C768" s="176"/>
      <c r="D768" s="176"/>
      <c r="E768" s="176"/>
      <c r="F768" s="176"/>
      <c r="G768" s="176"/>
      <c r="H768" s="176"/>
      <c r="I768" s="176"/>
      <c r="J768" s="176"/>
      <c r="K768" s="176"/>
      <c r="L768" s="176"/>
      <c r="M768" s="176"/>
      <c r="N768" s="176"/>
      <c r="O768" s="176"/>
      <c r="P768" s="176"/>
      <c r="Q768" s="435"/>
      <c r="R768" s="176"/>
      <c r="S768" s="176"/>
      <c r="T768" s="176"/>
      <c r="U768" s="176"/>
      <c r="V768" s="176"/>
      <c r="W768" s="176"/>
      <c r="X768" s="176"/>
      <c r="Y768" s="176"/>
      <c r="Z768" s="176"/>
      <c r="AA768" s="176"/>
      <c r="AB768" s="176"/>
      <c r="AC768" s="176"/>
      <c r="AD768" s="176"/>
      <c r="AE768" s="176"/>
      <c r="AF768" s="176"/>
      <c r="AG768" s="176"/>
      <c r="AH768" s="176"/>
      <c r="AI768" s="176"/>
      <c r="AJ768" s="176"/>
      <c r="AK768" s="176"/>
      <c r="AL768" s="176"/>
      <c r="AM768" s="176"/>
      <c r="AN768" s="176"/>
      <c r="AO768" s="176"/>
      <c r="AP768" s="176"/>
      <c r="AQ768" s="176"/>
      <c r="AR768" s="176"/>
      <c r="AS768" s="176"/>
      <c r="AT768" s="176"/>
      <c r="AU768" s="176"/>
      <c r="AV768" s="176"/>
      <c r="AW768" s="176"/>
      <c r="AX768" s="176"/>
      <c r="AY768" s="176"/>
      <c r="AZ768" s="176"/>
      <c r="BA768" s="176"/>
      <c r="BB768" s="176"/>
      <c r="BC768" s="176"/>
      <c r="BD768" s="176"/>
      <c r="BE768" s="176"/>
      <c r="BF768" s="176"/>
      <c r="BG768" s="176"/>
      <c r="BH768" s="176"/>
      <c r="BI768" s="176"/>
      <c r="BJ768" s="176"/>
      <c r="BK768" s="176"/>
      <c r="BL768" s="176"/>
      <c r="BM768" s="176"/>
      <c r="BN768" s="176"/>
      <c r="BO768" s="176"/>
      <c r="BP768" s="176"/>
      <c r="BQ768" s="176"/>
      <c r="BR768" s="176"/>
      <c r="BS768" s="176"/>
      <c r="BT768" s="176"/>
    </row>
    <row r="769">
      <c r="A769" s="176"/>
      <c r="B769" s="176"/>
      <c r="C769" s="176"/>
      <c r="D769" s="176"/>
      <c r="E769" s="176"/>
      <c r="F769" s="176"/>
      <c r="G769" s="176"/>
      <c r="H769" s="176"/>
      <c r="I769" s="176"/>
      <c r="J769" s="176"/>
      <c r="K769" s="176"/>
      <c r="L769" s="176"/>
      <c r="M769" s="176"/>
      <c r="N769" s="176"/>
      <c r="O769" s="176"/>
      <c r="P769" s="176"/>
      <c r="Q769" s="435"/>
      <c r="R769" s="176"/>
      <c r="S769" s="176"/>
      <c r="T769" s="176"/>
      <c r="U769" s="176"/>
      <c r="V769" s="176"/>
      <c r="W769" s="176"/>
      <c r="X769" s="176"/>
      <c r="Y769" s="176"/>
      <c r="Z769" s="176"/>
      <c r="AA769" s="176"/>
      <c r="AB769" s="176"/>
      <c r="AC769" s="176"/>
      <c r="AD769" s="176"/>
      <c r="AE769" s="176"/>
      <c r="AF769" s="176"/>
      <c r="AG769" s="176"/>
      <c r="AH769" s="176"/>
      <c r="AI769" s="176"/>
      <c r="AJ769" s="176"/>
      <c r="AK769" s="176"/>
      <c r="AL769" s="176"/>
      <c r="AM769" s="176"/>
      <c r="AN769" s="176"/>
      <c r="AO769" s="176"/>
      <c r="AP769" s="176"/>
      <c r="AQ769" s="176"/>
      <c r="AR769" s="176"/>
      <c r="AS769" s="176"/>
      <c r="AT769" s="176"/>
      <c r="AU769" s="176"/>
      <c r="AV769" s="176"/>
      <c r="AW769" s="176"/>
      <c r="AX769" s="176"/>
      <c r="AY769" s="176"/>
      <c r="AZ769" s="176"/>
      <c r="BA769" s="176"/>
      <c r="BB769" s="176"/>
      <c r="BC769" s="176"/>
      <c r="BD769" s="176"/>
      <c r="BE769" s="176"/>
      <c r="BF769" s="176"/>
      <c r="BG769" s="176"/>
      <c r="BH769" s="176"/>
      <c r="BI769" s="176"/>
      <c r="BJ769" s="176"/>
      <c r="BK769" s="176"/>
      <c r="BL769" s="176"/>
      <c r="BM769" s="176"/>
      <c r="BN769" s="176"/>
      <c r="BO769" s="176"/>
      <c r="BP769" s="176"/>
      <c r="BQ769" s="176"/>
      <c r="BR769" s="176"/>
      <c r="BS769" s="176"/>
      <c r="BT769" s="176"/>
    </row>
    <row r="770">
      <c r="A770" s="176"/>
      <c r="B770" s="176"/>
      <c r="C770" s="176"/>
      <c r="D770" s="176"/>
      <c r="E770" s="176"/>
      <c r="F770" s="176"/>
      <c r="G770" s="176"/>
      <c r="H770" s="176"/>
      <c r="I770" s="176"/>
      <c r="J770" s="176"/>
      <c r="K770" s="176"/>
      <c r="L770" s="176"/>
      <c r="M770" s="176"/>
      <c r="N770" s="176"/>
      <c r="O770" s="176"/>
      <c r="P770" s="176"/>
      <c r="Q770" s="435"/>
      <c r="R770" s="176"/>
      <c r="S770" s="176"/>
      <c r="T770" s="176"/>
      <c r="U770" s="176"/>
      <c r="V770" s="176"/>
      <c r="W770" s="176"/>
      <c r="X770" s="176"/>
      <c r="Y770" s="176"/>
      <c r="Z770" s="176"/>
      <c r="AA770" s="176"/>
      <c r="AB770" s="176"/>
      <c r="AC770" s="176"/>
      <c r="AD770" s="176"/>
      <c r="AE770" s="176"/>
      <c r="AF770" s="176"/>
      <c r="AG770" s="176"/>
      <c r="AH770" s="176"/>
      <c r="AI770" s="176"/>
      <c r="AJ770" s="176"/>
      <c r="AK770" s="176"/>
      <c r="AL770" s="176"/>
      <c r="AM770" s="176"/>
      <c r="AN770" s="176"/>
      <c r="AO770" s="176"/>
      <c r="AP770" s="176"/>
      <c r="AQ770" s="176"/>
      <c r="AR770" s="176"/>
      <c r="AS770" s="176"/>
      <c r="AT770" s="176"/>
      <c r="AU770" s="176"/>
      <c r="AV770" s="176"/>
      <c r="AW770" s="176"/>
      <c r="AX770" s="176"/>
      <c r="AY770" s="176"/>
      <c r="AZ770" s="176"/>
      <c r="BA770" s="176"/>
      <c r="BB770" s="176"/>
      <c r="BC770" s="176"/>
      <c r="BD770" s="176"/>
      <c r="BE770" s="176"/>
      <c r="BF770" s="176"/>
      <c r="BG770" s="176"/>
      <c r="BH770" s="176"/>
      <c r="BI770" s="176"/>
      <c r="BJ770" s="176"/>
      <c r="BK770" s="176"/>
      <c r="BL770" s="176"/>
      <c r="BM770" s="176"/>
      <c r="BN770" s="176"/>
      <c r="BO770" s="176"/>
      <c r="BP770" s="176"/>
      <c r="BQ770" s="176"/>
      <c r="BR770" s="176"/>
      <c r="BS770" s="176"/>
      <c r="BT770" s="176"/>
    </row>
    <row r="771">
      <c r="A771" s="176"/>
      <c r="B771" s="176"/>
      <c r="C771" s="176"/>
      <c r="D771" s="176"/>
      <c r="E771" s="176"/>
      <c r="F771" s="176"/>
      <c r="G771" s="176"/>
      <c r="H771" s="176"/>
      <c r="I771" s="176"/>
      <c r="J771" s="176"/>
      <c r="K771" s="176"/>
      <c r="L771" s="176"/>
      <c r="M771" s="176"/>
      <c r="N771" s="176"/>
      <c r="O771" s="176"/>
      <c r="P771" s="176"/>
      <c r="Q771" s="435"/>
      <c r="R771" s="176"/>
      <c r="S771" s="176"/>
      <c r="T771" s="176"/>
      <c r="U771" s="176"/>
      <c r="V771" s="176"/>
      <c r="W771" s="176"/>
      <c r="X771" s="176"/>
      <c r="Y771" s="176"/>
      <c r="Z771" s="176"/>
      <c r="AA771" s="176"/>
      <c r="AB771" s="176"/>
      <c r="AC771" s="176"/>
      <c r="AD771" s="176"/>
      <c r="AE771" s="176"/>
      <c r="AF771" s="176"/>
      <c r="AG771" s="176"/>
      <c r="AH771" s="176"/>
      <c r="AI771" s="176"/>
      <c r="AJ771" s="176"/>
      <c r="AK771" s="176"/>
      <c r="AL771" s="176"/>
      <c r="AM771" s="176"/>
      <c r="AN771" s="176"/>
      <c r="AO771" s="176"/>
      <c r="AP771" s="176"/>
      <c r="AQ771" s="176"/>
      <c r="AR771" s="176"/>
      <c r="AS771" s="176"/>
      <c r="AT771" s="176"/>
      <c r="AU771" s="176"/>
      <c r="AV771" s="176"/>
      <c r="AW771" s="176"/>
      <c r="AX771" s="176"/>
      <c r="AY771" s="176"/>
      <c r="AZ771" s="176"/>
      <c r="BA771" s="176"/>
      <c r="BB771" s="176"/>
      <c r="BC771" s="176"/>
      <c r="BD771" s="176"/>
      <c r="BE771" s="176"/>
      <c r="BF771" s="176"/>
      <c r="BG771" s="176"/>
      <c r="BH771" s="176"/>
      <c r="BI771" s="176"/>
      <c r="BJ771" s="176"/>
      <c r="BK771" s="176"/>
      <c r="BL771" s="176"/>
      <c r="BM771" s="176"/>
      <c r="BN771" s="176"/>
      <c r="BO771" s="176"/>
      <c r="BP771" s="176"/>
      <c r="BQ771" s="176"/>
      <c r="BR771" s="176"/>
      <c r="BS771" s="176"/>
      <c r="BT771" s="176"/>
    </row>
    <row r="772">
      <c r="A772" s="176"/>
      <c r="B772" s="176"/>
      <c r="C772" s="176"/>
      <c r="D772" s="176"/>
      <c r="E772" s="176"/>
      <c r="F772" s="176"/>
      <c r="G772" s="176"/>
      <c r="H772" s="176"/>
      <c r="I772" s="176"/>
      <c r="J772" s="176"/>
      <c r="K772" s="176"/>
      <c r="L772" s="176"/>
      <c r="M772" s="176"/>
      <c r="N772" s="176"/>
      <c r="O772" s="176"/>
      <c r="P772" s="176"/>
      <c r="Q772" s="435"/>
      <c r="R772" s="176"/>
      <c r="S772" s="176"/>
      <c r="T772" s="176"/>
      <c r="U772" s="176"/>
      <c r="V772" s="176"/>
      <c r="W772" s="176"/>
      <c r="X772" s="176"/>
      <c r="Y772" s="176"/>
      <c r="Z772" s="176"/>
      <c r="AA772" s="176"/>
      <c r="AB772" s="176"/>
      <c r="AC772" s="176"/>
      <c r="AD772" s="176"/>
      <c r="AE772" s="176"/>
      <c r="AF772" s="176"/>
      <c r="AG772" s="176"/>
      <c r="AH772" s="176"/>
      <c r="AI772" s="176"/>
      <c r="AJ772" s="176"/>
      <c r="AK772" s="176"/>
      <c r="AL772" s="176"/>
      <c r="AM772" s="176"/>
      <c r="AN772" s="176"/>
      <c r="AO772" s="176"/>
      <c r="AP772" s="176"/>
      <c r="AQ772" s="176"/>
      <c r="AR772" s="176"/>
      <c r="AS772" s="176"/>
      <c r="AT772" s="176"/>
      <c r="AU772" s="176"/>
      <c r="AV772" s="176"/>
      <c r="AW772" s="176"/>
      <c r="AX772" s="176"/>
      <c r="AY772" s="176"/>
      <c r="AZ772" s="176"/>
      <c r="BA772" s="176"/>
      <c r="BB772" s="176"/>
      <c r="BC772" s="176"/>
      <c r="BD772" s="176"/>
      <c r="BE772" s="176"/>
      <c r="BF772" s="176"/>
      <c r="BG772" s="176"/>
      <c r="BH772" s="176"/>
      <c r="BI772" s="176"/>
      <c r="BJ772" s="176"/>
      <c r="BK772" s="176"/>
      <c r="BL772" s="176"/>
      <c r="BM772" s="176"/>
      <c r="BN772" s="176"/>
      <c r="BO772" s="176"/>
      <c r="BP772" s="176"/>
      <c r="BQ772" s="176"/>
      <c r="BR772" s="176"/>
      <c r="BS772" s="176"/>
      <c r="BT772" s="176"/>
    </row>
    <row r="773">
      <c r="A773" s="176"/>
      <c r="B773" s="176"/>
      <c r="C773" s="176"/>
      <c r="D773" s="176"/>
      <c r="E773" s="176"/>
      <c r="F773" s="176"/>
      <c r="G773" s="176"/>
      <c r="H773" s="176"/>
      <c r="I773" s="176"/>
      <c r="J773" s="176"/>
      <c r="K773" s="176"/>
      <c r="L773" s="176"/>
      <c r="M773" s="176"/>
      <c r="N773" s="176"/>
      <c r="O773" s="176"/>
      <c r="P773" s="176"/>
      <c r="Q773" s="435"/>
      <c r="R773" s="176"/>
      <c r="S773" s="176"/>
      <c r="T773" s="176"/>
      <c r="U773" s="176"/>
      <c r="V773" s="176"/>
      <c r="W773" s="176"/>
      <c r="X773" s="176"/>
      <c r="Y773" s="176"/>
      <c r="Z773" s="176"/>
      <c r="AA773" s="176"/>
      <c r="AB773" s="176"/>
      <c r="AC773" s="176"/>
      <c r="AD773" s="176"/>
      <c r="AE773" s="176"/>
      <c r="AF773" s="176"/>
      <c r="AG773" s="176"/>
      <c r="AH773" s="176"/>
      <c r="AI773" s="176"/>
      <c r="AJ773" s="176"/>
      <c r="AK773" s="176"/>
      <c r="AL773" s="176"/>
      <c r="AM773" s="176"/>
      <c r="AN773" s="176"/>
      <c r="AO773" s="176"/>
      <c r="AP773" s="176"/>
      <c r="AQ773" s="176"/>
      <c r="AR773" s="176"/>
      <c r="AS773" s="176"/>
      <c r="AT773" s="176"/>
      <c r="AU773" s="176"/>
      <c r="AV773" s="176"/>
      <c r="AW773" s="176"/>
      <c r="AX773" s="176"/>
      <c r="AY773" s="176"/>
      <c r="AZ773" s="176"/>
      <c r="BA773" s="176"/>
      <c r="BB773" s="176"/>
      <c r="BC773" s="176"/>
      <c r="BD773" s="176"/>
      <c r="BE773" s="176"/>
      <c r="BF773" s="176"/>
      <c r="BG773" s="176"/>
      <c r="BH773" s="176"/>
      <c r="BI773" s="176"/>
      <c r="BJ773" s="176"/>
      <c r="BK773" s="176"/>
      <c r="BL773" s="176"/>
      <c r="BM773" s="176"/>
      <c r="BN773" s="176"/>
      <c r="BO773" s="176"/>
      <c r="BP773" s="176"/>
      <c r="BQ773" s="176"/>
      <c r="BR773" s="176"/>
      <c r="BS773" s="176"/>
      <c r="BT773" s="176"/>
    </row>
    <row r="774">
      <c r="A774" s="176"/>
      <c r="B774" s="176"/>
      <c r="C774" s="176"/>
      <c r="D774" s="176"/>
      <c r="E774" s="176"/>
      <c r="F774" s="176"/>
      <c r="G774" s="176"/>
      <c r="H774" s="176"/>
      <c r="I774" s="176"/>
      <c r="J774" s="176"/>
      <c r="K774" s="176"/>
      <c r="L774" s="176"/>
      <c r="M774" s="176"/>
      <c r="N774" s="176"/>
      <c r="O774" s="176"/>
      <c r="P774" s="176"/>
      <c r="Q774" s="435"/>
      <c r="R774" s="176"/>
      <c r="S774" s="176"/>
      <c r="T774" s="176"/>
      <c r="U774" s="176"/>
      <c r="V774" s="176"/>
      <c r="W774" s="176"/>
      <c r="X774" s="176"/>
      <c r="Y774" s="176"/>
      <c r="Z774" s="176"/>
      <c r="AA774" s="176"/>
      <c r="AB774" s="176"/>
      <c r="AC774" s="176"/>
      <c r="AD774" s="176"/>
      <c r="AE774" s="176"/>
      <c r="AF774" s="176"/>
      <c r="AG774" s="176"/>
      <c r="AH774" s="176"/>
      <c r="AI774" s="176"/>
      <c r="AJ774" s="176"/>
      <c r="AK774" s="176"/>
      <c r="AL774" s="176"/>
      <c r="AM774" s="176"/>
      <c r="AN774" s="176"/>
      <c r="AO774" s="176"/>
      <c r="AP774" s="176"/>
      <c r="AQ774" s="176"/>
      <c r="AR774" s="176"/>
      <c r="AS774" s="176"/>
      <c r="AT774" s="176"/>
      <c r="AU774" s="176"/>
      <c r="AV774" s="176"/>
      <c r="AW774" s="176"/>
      <c r="AX774" s="176"/>
      <c r="AY774" s="176"/>
      <c r="AZ774" s="176"/>
      <c r="BA774" s="176"/>
      <c r="BB774" s="176"/>
      <c r="BC774" s="176"/>
      <c r="BD774" s="176"/>
      <c r="BE774" s="176"/>
      <c r="BF774" s="176"/>
      <c r="BG774" s="176"/>
      <c r="BH774" s="176"/>
      <c r="BI774" s="176"/>
      <c r="BJ774" s="176"/>
      <c r="BK774" s="176"/>
      <c r="BL774" s="176"/>
      <c r="BM774" s="176"/>
      <c r="BN774" s="176"/>
      <c r="BO774" s="176"/>
      <c r="BP774" s="176"/>
      <c r="BQ774" s="176"/>
      <c r="BR774" s="176"/>
      <c r="BS774" s="176"/>
      <c r="BT774" s="176"/>
    </row>
    <row r="775">
      <c r="A775" s="176"/>
      <c r="B775" s="176"/>
      <c r="C775" s="176"/>
      <c r="D775" s="176"/>
      <c r="E775" s="176"/>
      <c r="F775" s="176"/>
      <c r="G775" s="176"/>
      <c r="H775" s="176"/>
      <c r="I775" s="176"/>
      <c r="J775" s="176"/>
      <c r="K775" s="176"/>
      <c r="L775" s="176"/>
      <c r="M775" s="176"/>
      <c r="N775" s="176"/>
      <c r="O775" s="176"/>
      <c r="P775" s="176"/>
      <c r="Q775" s="435"/>
      <c r="R775" s="176"/>
      <c r="S775" s="176"/>
      <c r="T775" s="176"/>
      <c r="U775" s="176"/>
      <c r="V775" s="176"/>
      <c r="W775" s="176"/>
      <c r="X775" s="176"/>
      <c r="Y775" s="176"/>
      <c r="Z775" s="176"/>
      <c r="AA775" s="176"/>
      <c r="AB775" s="176"/>
      <c r="AC775" s="176"/>
      <c r="AD775" s="176"/>
      <c r="AE775" s="176"/>
      <c r="AF775" s="176"/>
      <c r="AG775" s="176"/>
      <c r="AH775" s="176"/>
      <c r="AI775" s="176"/>
      <c r="AJ775" s="176"/>
      <c r="AK775" s="176"/>
      <c r="AL775" s="176"/>
      <c r="AM775" s="176"/>
      <c r="AN775" s="176"/>
      <c r="AO775" s="176"/>
      <c r="AP775" s="176"/>
      <c r="AQ775" s="176"/>
      <c r="AR775" s="176"/>
      <c r="AS775" s="176"/>
      <c r="AT775" s="176"/>
      <c r="AU775" s="176"/>
      <c r="AV775" s="176"/>
      <c r="AW775" s="176"/>
      <c r="AX775" s="176"/>
      <c r="AY775" s="176"/>
      <c r="AZ775" s="176"/>
      <c r="BA775" s="176"/>
      <c r="BB775" s="176"/>
      <c r="BC775" s="176"/>
      <c r="BD775" s="176"/>
      <c r="BE775" s="176"/>
      <c r="BF775" s="176"/>
      <c r="BG775" s="176"/>
      <c r="BH775" s="176"/>
      <c r="BI775" s="176"/>
      <c r="BJ775" s="176"/>
      <c r="BK775" s="176"/>
      <c r="BL775" s="176"/>
      <c r="BM775" s="176"/>
      <c r="BN775" s="176"/>
      <c r="BO775" s="176"/>
      <c r="BP775" s="176"/>
      <c r="BQ775" s="176"/>
      <c r="BR775" s="176"/>
      <c r="BS775" s="176"/>
      <c r="BT775" s="176"/>
    </row>
    <row r="776">
      <c r="A776" s="176"/>
      <c r="B776" s="176"/>
      <c r="C776" s="176"/>
      <c r="D776" s="176"/>
      <c r="E776" s="176"/>
      <c r="F776" s="176"/>
      <c r="G776" s="176"/>
      <c r="H776" s="176"/>
      <c r="I776" s="176"/>
      <c r="J776" s="176"/>
      <c r="K776" s="176"/>
      <c r="L776" s="176"/>
      <c r="M776" s="176"/>
      <c r="N776" s="176"/>
      <c r="O776" s="176"/>
      <c r="P776" s="176"/>
      <c r="Q776" s="435"/>
      <c r="R776" s="176"/>
      <c r="S776" s="176"/>
      <c r="T776" s="176"/>
      <c r="U776" s="176"/>
      <c r="V776" s="176"/>
      <c r="W776" s="176"/>
      <c r="X776" s="176"/>
      <c r="Y776" s="176"/>
      <c r="Z776" s="176"/>
      <c r="AA776" s="176"/>
      <c r="AB776" s="176"/>
      <c r="AC776" s="176"/>
      <c r="AD776" s="176"/>
      <c r="AE776" s="176"/>
      <c r="AF776" s="176"/>
      <c r="AG776" s="176"/>
      <c r="AH776" s="176"/>
      <c r="AI776" s="176"/>
      <c r="AJ776" s="176"/>
      <c r="AK776" s="176"/>
      <c r="AL776" s="176"/>
      <c r="AM776" s="176"/>
      <c r="AN776" s="176"/>
      <c r="AO776" s="176"/>
      <c r="AP776" s="176"/>
      <c r="AQ776" s="176"/>
      <c r="AR776" s="176"/>
      <c r="AS776" s="176"/>
      <c r="AT776" s="176"/>
      <c r="AU776" s="176"/>
      <c r="AV776" s="176"/>
      <c r="AW776" s="176"/>
      <c r="AX776" s="176"/>
      <c r="AY776" s="176"/>
      <c r="AZ776" s="176"/>
      <c r="BA776" s="176"/>
      <c r="BB776" s="176"/>
      <c r="BC776" s="176"/>
      <c r="BD776" s="176"/>
      <c r="BE776" s="176"/>
      <c r="BF776" s="176"/>
      <c r="BG776" s="176"/>
      <c r="BH776" s="176"/>
      <c r="BI776" s="176"/>
      <c r="BJ776" s="176"/>
      <c r="BK776" s="176"/>
      <c r="BL776" s="176"/>
      <c r="BM776" s="176"/>
      <c r="BN776" s="176"/>
      <c r="BO776" s="176"/>
      <c r="BP776" s="176"/>
      <c r="BQ776" s="176"/>
      <c r="BR776" s="176"/>
      <c r="BS776" s="176"/>
      <c r="BT776" s="176"/>
    </row>
    <row r="777">
      <c r="A777" s="176"/>
      <c r="B777" s="176"/>
      <c r="C777" s="176"/>
      <c r="D777" s="176"/>
      <c r="E777" s="176"/>
      <c r="F777" s="176"/>
      <c r="G777" s="176"/>
      <c r="H777" s="176"/>
      <c r="I777" s="176"/>
      <c r="J777" s="176"/>
      <c r="K777" s="176"/>
      <c r="L777" s="176"/>
      <c r="M777" s="176"/>
      <c r="N777" s="176"/>
      <c r="O777" s="176"/>
      <c r="P777" s="176"/>
      <c r="Q777" s="435"/>
      <c r="R777" s="176"/>
      <c r="S777" s="176"/>
      <c r="T777" s="176"/>
      <c r="U777" s="176"/>
      <c r="V777" s="176"/>
      <c r="W777" s="176"/>
      <c r="X777" s="176"/>
      <c r="Y777" s="176"/>
      <c r="Z777" s="176"/>
      <c r="AA777" s="176"/>
      <c r="AB777" s="176"/>
      <c r="AC777" s="176"/>
      <c r="AD777" s="176"/>
      <c r="AE777" s="176"/>
      <c r="AF777" s="176"/>
      <c r="AG777" s="176"/>
      <c r="AH777" s="176"/>
      <c r="AI777" s="176"/>
      <c r="AJ777" s="176"/>
      <c r="AK777" s="176"/>
      <c r="AL777" s="176"/>
      <c r="AM777" s="176"/>
      <c r="AN777" s="176"/>
      <c r="AO777" s="176"/>
      <c r="AP777" s="176"/>
      <c r="AQ777" s="176"/>
      <c r="AR777" s="176"/>
      <c r="AS777" s="176"/>
      <c r="AT777" s="176"/>
      <c r="AU777" s="176"/>
      <c r="AV777" s="176"/>
      <c r="AW777" s="176"/>
      <c r="AX777" s="176"/>
      <c r="AY777" s="176"/>
      <c r="AZ777" s="176"/>
      <c r="BA777" s="176"/>
      <c r="BB777" s="176"/>
      <c r="BC777" s="176"/>
      <c r="BD777" s="176"/>
      <c r="BE777" s="176"/>
      <c r="BF777" s="176"/>
      <c r="BG777" s="176"/>
      <c r="BH777" s="176"/>
      <c r="BI777" s="176"/>
      <c r="BJ777" s="176"/>
      <c r="BK777" s="176"/>
      <c r="BL777" s="176"/>
      <c r="BM777" s="176"/>
      <c r="BN777" s="176"/>
      <c r="BO777" s="176"/>
      <c r="BP777" s="176"/>
      <c r="BQ777" s="176"/>
      <c r="BR777" s="176"/>
      <c r="BS777" s="176"/>
      <c r="BT777" s="176"/>
    </row>
    <row r="778">
      <c r="A778" s="176"/>
      <c r="B778" s="176"/>
      <c r="C778" s="176"/>
      <c r="D778" s="176"/>
      <c r="E778" s="176"/>
      <c r="F778" s="176"/>
      <c r="G778" s="176"/>
      <c r="H778" s="176"/>
      <c r="I778" s="176"/>
      <c r="J778" s="176"/>
      <c r="K778" s="176"/>
      <c r="L778" s="176"/>
      <c r="M778" s="176"/>
      <c r="N778" s="176"/>
      <c r="O778" s="176"/>
      <c r="P778" s="176"/>
      <c r="Q778" s="435"/>
      <c r="R778" s="176"/>
      <c r="S778" s="176"/>
      <c r="T778" s="176"/>
      <c r="U778" s="176"/>
      <c r="V778" s="176"/>
      <c r="W778" s="176"/>
      <c r="X778" s="176"/>
      <c r="Y778" s="176"/>
      <c r="Z778" s="176"/>
      <c r="AA778" s="176"/>
      <c r="AB778" s="176"/>
      <c r="AC778" s="176"/>
      <c r="AD778" s="176"/>
      <c r="AE778" s="176"/>
      <c r="AF778" s="176"/>
      <c r="AG778" s="176"/>
      <c r="AH778" s="176"/>
      <c r="AI778" s="176"/>
      <c r="AJ778" s="176"/>
      <c r="AK778" s="176"/>
      <c r="AL778" s="176"/>
      <c r="AM778" s="176"/>
      <c r="AN778" s="176"/>
      <c r="AO778" s="176"/>
      <c r="AP778" s="176"/>
      <c r="AQ778" s="176"/>
      <c r="AR778" s="176"/>
      <c r="AS778" s="176"/>
      <c r="AT778" s="176"/>
      <c r="AU778" s="176"/>
      <c r="AV778" s="176"/>
      <c r="AW778" s="176"/>
      <c r="AX778" s="176"/>
      <c r="AY778" s="176"/>
      <c r="AZ778" s="176"/>
      <c r="BA778" s="176"/>
      <c r="BB778" s="176"/>
      <c r="BC778" s="176"/>
      <c r="BD778" s="176"/>
      <c r="BE778" s="176"/>
      <c r="BF778" s="176"/>
      <c r="BG778" s="176"/>
      <c r="BH778" s="176"/>
      <c r="BI778" s="176"/>
      <c r="BJ778" s="176"/>
      <c r="BK778" s="176"/>
      <c r="BL778" s="176"/>
      <c r="BM778" s="176"/>
      <c r="BN778" s="176"/>
      <c r="BO778" s="176"/>
      <c r="BP778" s="176"/>
      <c r="BQ778" s="176"/>
      <c r="BR778" s="176"/>
      <c r="BS778" s="176"/>
      <c r="BT778" s="176"/>
    </row>
    <row r="779">
      <c r="A779" s="176"/>
      <c r="B779" s="176"/>
      <c r="C779" s="176"/>
      <c r="D779" s="176"/>
      <c r="E779" s="176"/>
      <c r="F779" s="176"/>
      <c r="G779" s="176"/>
      <c r="H779" s="176"/>
      <c r="I779" s="176"/>
      <c r="J779" s="176"/>
      <c r="K779" s="176"/>
      <c r="L779" s="176"/>
      <c r="M779" s="176"/>
      <c r="N779" s="176"/>
      <c r="O779" s="176"/>
      <c r="P779" s="176"/>
      <c r="Q779" s="435"/>
      <c r="R779" s="176"/>
      <c r="S779" s="176"/>
      <c r="T779" s="176"/>
      <c r="U779" s="176"/>
      <c r="V779" s="176"/>
      <c r="W779" s="176"/>
      <c r="X779" s="176"/>
      <c r="Y779" s="176"/>
      <c r="Z779" s="176"/>
      <c r="AA779" s="176"/>
      <c r="AB779" s="176"/>
      <c r="AC779" s="176"/>
      <c r="AD779" s="176"/>
      <c r="AE779" s="176"/>
      <c r="AF779" s="176"/>
      <c r="AG779" s="176"/>
      <c r="AH779" s="176"/>
      <c r="AI779" s="176"/>
      <c r="AJ779" s="176"/>
      <c r="AK779" s="176"/>
      <c r="AL779" s="176"/>
      <c r="AM779" s="176"/>
      <c r="AN779" s="176"/>
      <c r="AO779" s="176"/>
      <c r="AP779" s="176"/>
      <c r="AQ779" s="176"/>
      <c r="AR779" s="176"/>
      <c r="AS779" s="176"/>
      <c r="AT779" s="176"/>
      <c r="AU779" s="176"/>
      <c r="AV779" s="176"/>
      <c r="AW779" s="176"/>
      <c r="AX779" s="176"/>
      <c r="AY779" s="176"/>
      <c r="AZ779" s="176"/>
      <c r="BA779" s="176"/>
      <c r="BB779" s="176"/>
      <c r="BC779" s="176"/>
      <c r="BD779" s="176"/>
      <c r="BE779" s="176"/>
      <c r="BF779" s="176"/>
      <c r="BG779" s="176"/>
      <c r="BH779" s="176"/>
      <c r="BI779" s="176"/>
      <c r="BJ779" s="176"/>
      <c r="BK779" s="176"/>
      <c r="BL779" s="176"/>
      <c r="BM779" s="176"/>
      <c r="BN779" s="176"/>
      <c r="BO779" s="176"/>
      <c r="BP779" s="176"/>
      <c r="BQ779" s="176"/>
      <c r="BR779" s="176"/>
      <c r="BS779" s="176"/>
      <c r="BT779" s="176"/>
    </row>
    <row r="780">
      <c r="A780" s="176"/>
      <c r="B780" s="176"/>
      <c r="C780" s="176"/>
      <c r="D780" s="176"/>
      <c r="E780" s="176"/>
      <c r="F780" s="176"/>
      <c r="G780" s="176"/>
      <c r="H780" s="176"/>
      <c r="I780" s="176"/>
      <c r="J780" s="176"/>
      <c r="K780" s="176"/>
      <c r="L780" s="176"/>
      <c r="M780" s="176"/>
      <c r="N780" s="176"/>
      <c r="O780" s="176"/>
      <c r="P780" s="176"/>
      <c r="Q780" s="435"/>
      <c r="R780" s="176"/>
      <c r="S780" s="176"/>
      <c r="T780" s="176"/>
      <c r="U780" s="176"/>
      <c r="V780" s="176"/>
      <c r="W780" s="176"/>
      <c r="X780" s="176"/>
      <c r="Y780" s="176"/>
      <c r="Z780" s="176"/>
      <c r="AA780" s="176"/>
      <c r="AB780" s="176"/>
      <c r="AC780" s="176"/>
      <c r="AD780" s="176"/>
      <c r="AE780" s="176"/>
      <c r="AF780" s="176"/>
      <c r="AG780" s="176"/>
      <c r="AH780" s="176"/>
      <c r="AI780" s="176"/>
      <c r="AJ780" s="176"/>
      <c r="AK780" s="176"/>
      <c r="AL780" s="176"/>
      <c r="AM780" s="176"/>
      <c r="AN780" s="176"/>
      <c r="AO780" s="176"/>
      <c r="AP780" s="176"/>
      <c r="AQ780" s="176"/>
      <c r="AR780" s="176"/>
      <c r="AS780" s="176"/>
      <c r="AT780" s="176"/>
      <c r="AU780" s="176"/>
      <c r="AV780" s="176"/>
      <c r="AW780" s="176"/>
      <c r="AX780" s="176"/>
      <c r="AY780" s="176"/>
      <c r="AZ780" s="176"/>
      <c r="BA780" s="176"/>
      <c r="BB780" s="176"/>
      <c r="BC780" s="176"/>
      <c r="BD780" s="176"/>
      <c r="BE780" s="176"/>
      <c r="BF780" s="176"/>
      <c r="BG780" s="176"/>
      <c r="BH780" s="176"/>
      <c r="BI780" s="176"/>
      <c r="BJ780" s="176"/>
      <c r="BK780" s="176"/>
      <c r="BL780" s="176"/>
      <c r="BM780" s="176"/>
      <c r="BN780" s="176"/>
      <c r="BO780" s="176"/>
      <c r="BP780" s="176"/>
      <c r="BQ780" s="176"/>
      <c r="BR780" s="176"/>
      <c r="BS780" s="176"/>
      <c r="BT780" s="176"/>
    </row>
    <row r="781">
      <c r="A781" s="176"/>
      <c r="B781" s="176"/>
      <c r="C781" s="176"/>
      <c r="D781" s="176"/>
      <c r="E781" s="176"/>
      <c r="F781" s="176"/>
      <c r="G781" s="176"/>
      <c r="H781" s="176"/>
      <c r="I781" s="176"/>
      <c r="J781" s="176"/>
      <c r="K781" s="176"/>
      <c r="L781" s="176"/>
      <c r="M781" s="176"/>
      <c r="N781" s="176"/>
      <c r="O781" s="176"/>
      <c r="P781" s="176"/>
      <c r="Q781" s="435"/>
      <c r="R781" s="176"/>
      <c r="S781" s="176"/>
      <c r="T781" s="176"/>
      <c r="U781" s="176"/>
      <c r="V781" s="176"/>
      <c r="W781" s="176"/>
      <c r="X781" s="176"/>
      <c r="Y781" s="176"/>
      <c r="Z781" s="176"/>
      <c r="AA781" s="176"/>
      <c r="AB781" s="176"/>
      <c r="AC781" s="176"/>
      <c r="AD781" s="176"/>
      <c r="AE781" s="176"/>
      <c r="AF781" s="176"/>
      <c r="AG781" s="176"/>
      <c r="AH781" s="176"/>
      <c r="AI781" s="176"/>
      <c r="AJ781" s="176"/>
      <c r="AK781" s="176"/>
      <c r="AL781" s="176"/>
      <c r="AM781" s="176"/>
      <c r="AN781" s="176"/>
      <c r="AO781" s="176"/>
      <c r="AP781" s="176"/>
      <c r="AQ781" s="176"/>
      <c r="AR781" s="176"/>
      <c r="AS781" s="176"/>
      <c r="AT781" s="176"/>
      <c r="AU781" s="176"/>
      <c r="AV781" s="176"/>
      <c r="AW781" s="176"/>
      <c r="AX781" s="176"/>
      <c r="AY781" s="176"/>
      <c r="AZ781" s="176"/>
      <c r="BA781" s="176"/>
      <c r="BB781" s="176"/>
      <c r="BC781" s="176"/>
      <c r="BD781" s="176"/>
      <c r="BE781" s="176"/>
      <c r="BF781" s="176"/>
      <c r="BG781" s="176"/>
      <c r="BH781" s="176"/>
      <c r="BI781" s="176"/>
      <c r="BJ781" s="176"/>
      <c r="BK781" s="176"/>
      <c r="BL781" s="176"/>
      <c r="BM781" s="176"/>
      <c r="BN781" s="176"/>
      <c r="BO781" s="176"/>
      <c r="BP781" s="176"/>
      <c r="BQ781" s="176"/>
      <c r="BR781" s="176"/>
      <c r="BS781" s="176"/>
      <c r="BT781" s="176"/>
    </row>
    <row r="782">
      <c r="A782" s="176"/>
      <c r="B782" s="176"/>
      <c r="C782" s="176"/>
      <c r="D782" s="176"/>
      <c r="E782" s="176"/>
      <c r="F782" s="176"/>
      <c r="G782" s="176"/>
      <c r="H782" s="176"/>
      <c r="I782" s="176"/>
      <c r="J782" s="176"/>
      <c r="K782" s="176"/>
      <c r="L782" s="176"/>
      <c r="M782" s="176"/>
      <c r="N782" s="176"/>
      <c r="O782" s="176"/>
      <c r="P782" s="176"/>
      <c r="Q782" s="435"/>
      <c r="R782" s="176"/>
      <c r="S782" s="176"/>
      <c r="T782" s="176"/>
      <c r="U782" s="176"/>
      <c r="V782" s="176"/>
      <c r="W782" s="176"/>
      <c r="X782" s="176"/>
      <c r="Y782" s="176"/>
      <c r="Z782" s="176"/>
      <c r="AA782" s="176"/>
      <c r="AB782" s="176"/>
      <c r="AC782" s="176"/>
      <c r="AD782" s="176"/>
      <c r="AE782" s="176"/>
      <c r="AF782" s="176"/>
      <c r="AG782" s="176"/>
      <c r="AH782" s="176"/>
      <c r="AI782" s="176"/>
      <c r="AJ782" s="176"/>
      <c r="AK782" s="176"/>
      <c r="AL782" s="176"/>
      <c r="AM782" s="176"/>
      <c r="AN782" s="176"/>
      <c r="AO782" s="176"/>
      <c r="AP782" s="176"/>
      <c r="AQ782" s="176"/>
      <c r="AR782" s="176"/>
      <c r="AS782" s="176"/>
      <c r="AT782" s="176"/>
      <c r="AU782" s="176"/>
      <c r="AV782" s="176"/>
      <c r="AW782" s="176"/>
      <c r="AX782" s="176"/>
      <c r="AY782" s="176"/>
      <c r="AZ782" s="176"/>
      <c r="BA782" s="176"/>
      <c r="BB782" s="176"/>
      <c r="BC782" s="176"/>
      <c r="BD782" s="176"/>
      <c r="BE782" s="176"/>
      <c r="BF782" s="176"/>
      <c r="BG782" s="176"/>
      <c r="BH782" s="176"/>
      <c r="BI782" s="176"/>
      <c r="BJ782" s="176"/>
      <c r="BK782" s="176"/>
      <c r="BL782" s="176"/>
      <c r="BM782" s="176"/>
      <c r="BN782" s="176"/>
      <c r="BO782" s="176"/>
      <c r="BP782" s="176"/>
      <c r="BQ782" s="176"/>
      <c r="BR782" s="176"/>
      <c r="BS782" s="176"/>
      <c r="BT782" s="176"/>
    </row>
    <row r="783">
      <c r="A783" s="176"/>
      <c r="B783" s="176"/>
      <c r="C783" s="176"/>
      <c r="D783" s="176"/>
      <c r="E783" s="176"/>
      <c r="F783" s="176"/>
      <c r="G783" s="176"/>
      <c r="H783" s="176"/>
      <c r="I783" s="176"/>
      <c r="J783" s="176"/>
      <c r="K783" s="176"/>
      <c r="L783" s="176"/>
      <c r="M783" s="176"/>
      <c r="N783" s="176"/>
      <c r="O783" s="176"/>
      <c r="P783" s="176"/>
      <c r="Q783" s="435"/>
      <c r="R783" s="176"/>
      <c r="S783" s="176"/>
      <c r="T783" s="176"/>
      <c r="U783" s="176"/>
      <c r="V783" s="176"/>
      <c r="W783" s="176"/>
      <c r="X783" s="176"/>
      <c r="Y783" s="176"/>
      <c r="Z783" s="176"/>
      <c r="AA783" s="176"/>
      <c r="AB783" s="176"/>
      <c r="AC783" s="176"/>
      <c r="AD783" s="176"/>
      <c r="AE783" s="176"/>
      <c r="AF783" s="176"/>
      <c r="AG783" s="176"/>
      <c r="AH783" s="176"/>
      <c r="AI783" s="176"/>
      <c r="AJ783" s="176"/>
      <c r="AK783" s="176"/>
      <c r="AL783" s="176"/>
      <c r="AM783" s="176"/>
      <c r="AN783" s="176"/>
      <c r="AO783" s="176"/>
      <c r="AP783" s="176"/>
      <c r="AQ783" s="176"/>
      <c r="AR783" s="176"/>
      <c r="AS783" s="176"/>
      <c r="AT783" s="176"/>
      <c r="AU783" s="176"/>
      <c r="AV783" s="176"/>
      <c r="AW783" s="176"/>
      <c r="AX783" s="176"/>
      <c r="AY783" s="176"/>
      <c r="AZ783" s="176"/>
      <c r="BA783" s="176"/>
      <c r="BB783" s="176"/>
      <c r="BC783" s="176"/>
      <c r="BD783" s="176"/>
      <c r="BE783" s="176"/>
      <c r="BF783" s="176"/>
      <c r="BG783" s="176"/>
      <c r="BH783" s="176"/>
      <c r="BI783" s="176"/>
      <c r="BJ783" s="176"/>
      <c r="BK783" s="176"/>
      <c r="BL783" s="176"/>
      <c r="BM783" s="176"/>
      <c r="BN783" s="176"/>
      <c r="BO783" s="176"/>
      <c r="BP783" s="176"/>
      <c r="BQ783" s="176"/>
      <c r="BR783" s="176"/>
      <c r="BS783" s="176"/>
      <c r="BT783" s="176"/>
    </row>
    <row r="784">
      <c r="A784" s="176"/>
      <c r="B784" s="176"/>
      <c r="C784" s="176"/>
      <c r="D784" s="176"/>
      <c r="E784" s="176"/>
      <c r="F784" s="176"/>
      <c r="G784" s="176"/>
      <c r="H784" s="176"/>
      <c r="I784" s="176"/>
      <c r="J784" s="176"/>
      <c r="K784" s="176"/>
      <c r="L784" s="176"/>
      <c r="M784" s="176"/>
      <c r="N784" s="176"/>
      <c r="O784" s="176"/>
      <c r="P784" s="176"/>
      <c r="Q784" s="435"/>
      <c r="R784" s="176"/>
      <c r="S784" s="176"/>
      <c r="T784" s="176"/>
      <c r="U784" s="176"/>
      <c r="V784" s="176"/>
      <c r="W784" s="176"/>
      <c r="X784" s="176"/>
      <c r="Y784" s="176"/>
      <c r="Z784" s="176"/>
      <c r="AA784" s="176"/>
      <c r="AB784" s="176"/>
      <c r="AC784" s="176"/>
      <c r="AD784" s="176"/>
      <c r="AE784" s="176"/>
      <c r="AF784" s="176"/>
      <c r="AG784" s="176"/>
      <c r="AH784" s="176"/>
      <c r="AI784" s="176"/>
      <c r="AJ784" s="176"/>
      <c r="AK784" s="176"/>
      <c r="AL784" s="176"/>
      <c r="AM784" s="176"/>
      <c r="AN784" s="176"/>
      <c r="AO784" s="176"/>
      <c r="AP784" s="176"/>
      <c r="AQ784" s="176"/>
      <c r="AR784" s="176"/>
      <c r="AS784" s="176"/>
      <c r="AT784" s="176"/>
      <c r="AU784" s="176"/>
      <c r="AV784" s="176"/>
      <c r="AW784" s="176"/>
      <c r="AX784" s="176"/>
      <c r="AY784" s="176"/>
      <c r="AZ784" s="176"/>
      <c r="BA784" s="176"/>
      <c r="BB784" s="176"/>
      <c r="BC784" s="176"/>
      <c r="BD784" s="176"/>
      <c r="BE784" s="176"/>
      <c r="BF784" s="176"/>
      <c r="BG784" s="176"/>
      <c r="BH784" s="176"/>
      <c r="BI784" s="176"/>
      <c r="BJ784" s="176"/>
      <c r="BK784" s="176"/>
      <c r="BL784" s="176"/>
      <c r="BM784" s="176"/>
      <c r="BN784" s="176"/>
      <c r="BO784" s="176"/>
      <c r="BP784" s="176"/>
      <c r="BQ784" s="176"/>
      <c r="BR784" s="176"/>
      <c r="BS784" s="176"/>
      <c r="BT784" s="176"/>
    </row>
    <row r="785">
      <c r="A785" s="176"/>
      <c r="B785" s="176"/>
      <c r="C785" s="176"/>
      <c r="D785" s="176"/>
      <c r="E785" s="176"/>
      <c r="F785" s="176"/>
      <c r="G785" s="176"/>
      <c r="H785" s="176"/>
      <c r="I785" s="176"/>
      <c r="J785" s="176"/>
      <c r="K785" s="176"/>
      <c r="L785" s="176"/>
      <c r="M785" s="176"/>
      <c r="N785" s="176"/>
      <c r="O785" s="176"/>
      <c r="P785" s="176"/>
      <c r="Q785" s="435"/>
      <c r="R785" s="176"/>
      <c r="S785" s="176"/>
      <c r="T785" s="176"/>
      <c r="U785" s="176"/>
      <c r="V785" s="176"/>
      <c r="W785" s="176"/>
      <c r="X785" s="176"/>
      <c r="Y785" s="176"/>
      <c r="Z785" s="176"/>
      <c r="AA785" s="176"/>
      <c r="AB785" s="176"/>
      <c r="AC785" s="176"/>
      <c r="AD785" s="176"/>
      <c r="AE785" s="176"/>
      <c r="AF785" s="176"/>
      <c r="AG785" s="176"/>
      <c r="AH785" s="176"/>
      <c r="AI785" s="176"/>
      <c r="AJ785" s="176"/>
      <c r="AK785" s="176"/>
      <c r="AL785" s="176"/>
      <c r="AM785" s="176"/>
      <c r="AN785" s="176"/>
      <c r="AO785" s="176"/>
      <c r="AP785" s="176"/>
      <c r="AQ785" s="176"/>
      <c r="AR785" s="176"/>
      <c r="AS785" s="176"/>
      <c r="AT785" s="176"/>
      <c r="AU785" s="176"/>
      <c r="AV785" s="176"/>
      <c r="AW785" s="176"/>
      <c r="AX785" s="176"/>
      <c r="AY785" s="176"/>
      <c r="AZ785" s="176"/>
      <c r="BA785" s="176"/>
      <c r="BB785" s="176"/>
      <c r="BC785" s="176"/>
      <c r="BD785" s="176"/>
      <c r="BE785" s="176"/>
      <c r="BF785" s="176"/>
      <c r="BG785" s="176"/>
      <c r="BH785" s="176"/>
      <c r="BI785" s="176"/>
      <c r="BJ785" s="176"/>
      <c r="BK785" s="176"/>
      <c r="BL785" s="176"/>
      <c r="BM785" s="176"/>
      <c r="BN785" s="176"/>
      <c r="BO785" s="176"/>
      <c r="BP785" s="176"/>
      <c r="BQ785" s="176"/>
      <c r="BR785" s="176"/>
      <c r="BS785" s="176"/>
      <c r="BT785" s="176"/>
    </row>
    <row r="786">
      <c r="A786" s="176"/>
      <c r="B786" s="176"/>
      <c r="C786" s="176"/>
      <c r="D786" s="176"/>
      <c r="E786" s="176"/>
      <c r="F786" s="176"/>
      <c r="G786" s="176"/>
      <c r="H786" s="176"/>
      <c r="I786" s="176"/>
      <c r="J786" s="176"/>
      <c r="K786" s="176"/>
      <c r="L786" s="176"/>
      <c r="M786" s="176"/>
      <c r="N786" s="176"/>
      <c r="O786" s="176"/>
      <c r="P786" s="176"/>
      <c r="Q786" s="435"/>
      <c r="R786" s="176"/>
      <c r="S786" s="176"/>
      <c r="T786" s="176"/>
      <c r="U786" s="176"/>
      <c r="V786" s="176"/>
      <c r="W786" s="176"/>
      <c r="X786" s="176"/>
      <c r="Y786" s="176"/>
      <c r="Z786" s="176"/>
      <c r="AA786" s="176"/>
      <c r="AB786" s="176"/>
      <c r="AC786" s="176"/>
      <c r="AD786" s="176"/>
      <c r="AE786" s="176"/>
      <c r="AF786" s="176"/>
      <c r="AG786" s="176"/>
      <c r="AH786" s="176"/>
      <c r="AI786" s="176"/>
      <c r="AJ786" s="176"/>
      <c r="AK786" s="176"/>
      <c r="AL786" s="176"/>
      <c r="AM786" s="176"/>
      <c r="AN786" s="176"/>
      <c r="AO786" s="176"/>
      <c r="AP786" s="176"/>
      <c r="AQ786" s="176"/>
      <c r="AR786" s="176"/>
      <c r="AS786" s="176"/>
      <c r="AT786" s="176"/>
      <c r="AU786" s="176"/>
      <c r="AV786" s="176"/>
      <c r="AW786" s="176"/>
      <c r="AX786" s="176"/>
      <c r="AY786" s="176"/>
      <c r="AZ786" s="176"/>
      <c r="BA786" s="176"/>
      <c r="BB786" s="176"/>
      <c r="BC786" s="176"/>
      <c r="BD786" s="176"/>
      <c r="BE786" s="176"/>
      <c r="BF786" s="176"/>
      <c r="BG786" s="176"/>
      <c r="BH786" s="176"/>
      <c r="BI786" s="176"/>
      <c r="BJ786" s="176"/>
      <c r="BK786" s="176"/>
      <c r="BL786" s="176"/>
      <c r="BM786" s="176"/>
      <c r="BN786" s="176"/>
      <c r="BO786" s="176"/>
      <c r="BP786" s="176"/>
      <c r="BQ786" s="176"/>
      <c r="BR786" s="176"/>
      <c r="BS786" s="176"/>
      <c r="BT786" s="176"/>
    </row>
    <row r="787">
      <c r="A787" s="176"/>
      <c r="B787" s="176"/>
      <c r="C787" s="176"/>
      <c r="D787" s="176"/>
      <c r="E787" s="176"/>
      <c r="F787" s="176"/>
      <c r="G787" s="176"/>
      <c r="H787" s="176"/>
      <c r="I787" s="176"/>
      <c r="J787" s="176"/>
      <c r="K787" s="176"/>
      <c r="L787" s="176"/>
      <c r="M787" s="176"/>
      <c r="N787" s="176"/>
      <c r="O787" s="176"/>
      <c r="P787" s="176"/>
      <c r="Q787" s="435"/>
      <c r="R787" s="176"/>
      <c r="S787" s="176"/>
      <c r="T787" s="176"/>
      <c r="U787" s="176"/>
      <c r="V787" s="176"/>
      <c r="W787" s="176"/>
      <c r="X787" s="176"/>
      <c r="Y787" s="176"/>
      <c r="Z787" s="176"/>
      <c r="AA787" s="176"/>
      <c r="AB787" s="176"/>
      <c r="AC787" s="176"/>
      <c r="AD787" s="176"/>
      <c r="AE787" s="176"/>
      <c r="AF787" s="176"/>
      <c r="AG787" s="176"/>
      <c r="AH787" s="176"/>
      <c r="AI787" s="176"/>
      <c r="AJ787" s="176"/>
      <c r="AK787" s="176"/>
      <c r="AL787" s="176"/>
      <c r="AM787" s="176"/>
      <c r="AN787" s="176"/>
      <c r="AO787" s="176"/>
      <c r="AP787" s="176"/>
      <c r="AQ787" s="176"/>
      <c r="AR787" s="176"/>
      <c r="AS787" s="176"/>
      <c r="AT787" s="176"/>
      <c r="AU787" s="176"/>
      <c r="AV787" s="176"/>
      <c r="AW787" s="176"/>
      <c r="AX787" s="176"/>
      <c r="AY787" s="176"/>
      <c r="AZ787" s="176"/>
      <c r="BA787" s="176"/>
      <c r="BB787" s="176"/>
      <c r="BC787" s="176"/>
      <c r="BD787" s="176"/>
      <c r="BE787" s="176"/>
      <c r="BF787" s="176"/>
      <c r="BG787" s="176"/>
      <c r="BH787" s="176"/>
      <c r="BI787" s="176"/>
      <c r="BJ787" s="176"/>
      <c r="BK787" s="176"/>
      <c r="BL787" s="176"/>
      <c r="BM787" s="176"/>
      <c r="BN787" s="176"/>
      <c r="BO787" s="176"/>
      <c r="BP787" s="176"/>
      <c r="BQ787" s="176"/>
      <c r="BR787" s="176"/>
      <c r="BS787" s="176"/>
      <c r="BT787" s="176"/>
    </row>
    <row r="788">
      <c r="A788" s="176"/>
      <c r="B788" s="176"/>
      <c r="C788" s="176"/>
      <c r="D788" s="176"/>
      <c r="E788" s="176"/>
      <c r="F788" s="176"/>
      <c r="G788" s="176"/>
      <c r="H788" s="176"/>
      <c r="I788" s="176"/>
      <c r="J788" s="176"/>
      <c r="K788" s="176"/>
      <c r="L788" s="176"/>
      <c r="M788" s="176"/>
      <c r="N788" s="176"/>
      <c r="O788" s="176"/>
      <c r="P788" s="176"/>
      <c r="Q788" s="435"/>
      <c r="R788" s="176"/>
      <c r="S788" s="176"/>
      <c r="T788" s="176"/>
      <c r="U788" s="176"/>
      <c r="V788" s="176"/>
      <c r="W788" s="176"/>
      <c r="X788" s="176"/>
      <c r="Y788" s="176"/>
      <c r="Z788" s="176"/>
      <c r="AA788" s="176"/>
      <c r="AB788" s="176"/>
      <c r="AC788" s="176"/>
      <c r="AD788" s="176"/>
      <c r="AE788" s="176"/>
      <c r="AF788" s="176"/>
      <c r="AG788" s="176"/>
      <c r="AH788" s="176"/>
      <c r="AI788" s="176"/>
      <c r="AJ788" s="176"/>
      <c r="AK788" s="176"/>
      <c r="AL788" s="176"/>
      <c r="AM788" s="176"/>
      <c r="AN788" s="176"/>
      <c r="AO788" s="176"/>
      <c r="AP788" s="176"/>
      <c r="AQ788" s="176"/>
      <c r="AR788" s="176"/>
      <c r="AS788" s="176"/>
      <c r="AT788" s="176"/>
      <c r="AU788" s="176"/>
      <c r="AV788" s="176"/>
      <c r="AW788" s="176"/>
      <c r="AX788" s="176"/>
      <c r="AY788" s="176"/>
      <c r="AZ788" s="176"/>
      <c r="BA788" s="176"/>
      <c r="BB788" s="176"/>
      <c r="BC788" s="176"/>
      <c r="BD788" s="176"/>
      <c r="BE788" s="176"/>
      <c r="BF788" s="176"/>
      <c r="BG788" s="176"/>
      <c r="BH788" s="176"/>
      <c r="BI788" s="176"/>
      <c r="BJ788" s="176"/>
      <c r="BK788" s="176"/>
      <c r="BL788" s="176"/>
      <c r="BM788" s="176"/>
      <c r="BN788" s="176"/>
      <c r="BO788" s="176"/>
      <c r="BP788" s="176"/>
      <c r="BQ788" s="176"/>
      <c r="BR788" s="176"/>
      <c r="BS788" s="176"/>
      <c r="BT788" s="176"/>
    </row>
    <row r="789">
      <c r="A789" s="176"/>
      <c r="B789" s="176"/>
      <c r="C789" s="176"/>
      <c r="D789" s="176"/>
      <c r="E789" s="176"/>
      <c r="F789" s="176"/>
      <c r="G789" s="176"/>
      <c r="H789" s="176"/>
      <c r="I789" s="176"/>
      <c r="J789" s="176"/>
      <c r="K789" s="176"/>
      <c r="L789" s="176"/>
      <c r="M789" s="176"/>
      <c r="N789" s="176"/>
      <c r="O789" s="176"/>
      <c r="P789" s="176"/>
      <c r="Q789" s="435"/>
      <c r="R789" s="176"/>
      <c r="S789" s="176"/>
      <c r="T789" s="176"/>
      <c r="U789" s="176"/>
      <c r="V789" s="176"/>
      <c r="W789" s="176"/>
      <c r="X789" s="176"/>
      <c r="Y789" s="176"/>
      <c r="Z789" s="176"/>
      <c r="AA789" s="176"/>
      <c r="AB789" s="176"/>
      <c r="AC789" s="176"/>
      <c r="AD789" s="176"/>
      <c r="AE789" s="176"/>
      <c r="AF789" s="176"/>
      <c r="AG789" s="176"/>
      <c r="AH789" s="176"/>
      <c r="AI789" s="176"/>
      <c r="AJ789" s="176"/>
      <c r="AK789" s="176"/>
      <c r="AL789" s="176"/>
      <c r="AM789" s="176"/>
      <c r="AN789" s="176"/>
      <c r="AO789" s="176"/>
      <c r="AP789" s="176"/>
      <c r="AQ789" s="176"/>
      <c r="AR789" s="176"/>
      <c r="AS789" s="176"/>
      <c r="AT789" s="176"/>
      <c r="AU789" s="176"/>
      <c r="AV789" s="176"/>
      <c r="AW789" s="176"/>
      <c r="AX789" s="176"/>
      <c r="AY789" s="176"/>
      <c r="AZ789" s="176"/>
      <c r="BA789" s="176"/>
      <c r="BB789" s="176"/>
      <c r="BC789" s="176"/>
      <c r="BD789" s="176"/>
      <c r="BE789" s="176"/>
      <c r="BF789" s="176"/>
      <c r="BG789" s="176"/>
      <c r="BH789" s="176"/>
      <c r="BI789" s="176"/>
      <c r="BJ789" s="176"/>
      <c r="BK789" s="176"/>
      <c r="BL789" s="176"/>
      <c r="BM789" s="176"/>
      <c r="BN789" s="176"/>
      <c r="BO789" s="176"/>
      <c r="BP789" s="176"/>
      <c r="BQ789" s="176"/>
      <c r="BR789" s="176"/>
      <c r="BS789" s="176"/>
      <c r="BT789" s="176"/>
    </row>
    <row r="790">
      <c r="A790" s="176"/>
      <c r="B790" s="176"/>
      <c r="C790" s="176"/>
      <c r="D790" s="176"/>
      <c r="E790" s="176"/>
      <c r="F790" s="176"/>
      <c r="G790" s="176"/>
      <c r="H790" s="176"/>
      <c r="I790" s="176"/>
      <c r="J790" s="176"/>
      <c r="K790" s="176"/>
      <c r="L790" s="176"/>
      <c r="M790" s="176"/>
      <c r="N790" s="176"/>
      <c r="O790" s="176"/>
      <c r="P790" s="176"/>
      <c r="Q790" s="435"/>
      <c r="R790" s="176"/>
      <c r="S790" s="176"/>
      <c r="T790" s="176"/>
      <c r="U790" s="176"/>
      <c r="V790" s="176"/>
      <c r="W790" s="176"/>
      <c r="X790" s="176"/>
      <c r="Y790" s="176"/>
      <c r="Z790" s="176"/>
      <c r="AA790" s="176"/>
      <c r="AB790" s="176"/>
      <c r="AC790" s="176"/>
      <c r="AD790" s="176"/>
      <c r="AE790" s="176"/>
      <c r="AF790" s="176"/>
      <c r="AG790" s="176"/>
      <c r="AH790" s="176"/>
      <c r="AI790" s="176"/>
      <c r="AJ790" s="176"/>
      <c r="AK790" s="176"/>
      <c r="AL790" s="176"/>
      <c r="AM790" s="176"/>
      <c r="AN790" s="176"/>
      <c r="AO790" s="176"/>
      <c r="AP790" s="176"/>
      <c r="AQ790" s="176"/>
      <c r="AR790" s="176"/>
      <c r="AS790" s="176"/>
      <c r="AT790" s="176"/>
      <c r="AU790" s="176"/>
      <c r="AV790" s="176"/>
      <c r="AW790" s="176"/>
      <c r="AX790" s="176"/>
      <c r="AY790" s="176"/>
      <c r="AZ790" s="176"/>
      <c r="BA790" s="176"/>
      <c r="BB790" s="176"/>
      <c r="BC790" s="176"/>
      <c r="BD790" s="176"/>
      <c r="BE790" s="176"/>
      <c r="BF790" s="176"/>
      <c r="BG790" s="176"/>
      <c r="BH790" s="176"/>
      <c r="BI790" s="176"/>
      <c r="BJ790" s="176"/>
      <c r="BK790" s="176"/>
      <c r="BL790" s="176"/>
      <c r="BM790" s="176"/>
      <c r="BN790" s="176"/>
      <c r="BO790" s="176"/>
      <c r="BP790" s="176"/>
      <c r="BQ790" s="176"/>
      <c r="BR790" s="176"/>
      <c r="BS790" s="176"/>
      <c r="BT790" s="176"/>
    </row>
    <row r="791">
      <c r="A791" s="176"/>
      <c r="B791" s="176"/>
      <c r="C791" s="176"/>
      <c r="D791" s="176"/>
      <c r="E791" s="176"/>
      <c r="F791" s="176"/>
      <c r="G791" s="176"/>
      <c r="H791" s="176"/>
      <c r="I791" s="176"/>
      <c r="J791" s="176"/>
      <c r="K791" s="176"/>
      <c r="L791" s="176"/>
      <c r="M791" s="176"/>
      <c r="N791" s="176"/>
      <c r="O791" s="176"/>
      <c r="P791" s="176"/>
      <c r="Q791" s="435"/>
      <c r="R791" s="176"/>
      <c r="S791" s="176"/>
      <c r="T791" s="176"/>
      <c r="U791" s="176"/>
      <c r="V791" s="176"/>
      <c r="W791" s="176"/>
      <c r="X791" s="176"/>
      <c r="Y791" s="176"/>
      <c r="Z791" s="176"/>
      <c r="AA791" s="176"/>
      <c r="AB791" s="176"/>
      <c r="AC791" s="176"/>
      <c r="AD791" s="176"/>
      <c r="AE791" s="176"/>
      <c r="AF791" s="176"/>
      <c r="AG791" s="176"/>
      <c r="AH791" s="176"/>
      <c r="AI791" s="176"/>
      <c r="AJ791" s="176"/>
      <c r="AK791" s="176"/>
      <c r="AL791" s="176"/>
      <c r="AM791" s="176"/>
      <c r="AN791" s="176"/>
      <c r="AO791" s="176"/>
      <c r="AP791" s="176"/>
      <c r="AQ791" s="176"/>
      <c r="AR791" s="176"/>
      <c r="AS791" s="176"/>
      <c r="AT791" s="176"/>
      <c r="AU791" s="176"/>
      <c r="AV791" s="176"/>
      <c r="AW791" s="176"/>
      <c r="AX791" s="176"/>
      <c r="AY791" s="176"/>
      <c r="AZ791" s="176"/>
      <c r="BA791" s="176"/>
      <c r="BB791" s="176"/>
      <c r="BC791" s="176"/>
      <c r="BD791" s="176"/>
      <c r="BE791" s="176"/>
      <c r="BF791" s="176"/>
      <c r="BG791" s="176"/>
      <c r="BH791" s="176"/>
      <c r="BI791" s="176"/>
      <c r="BJ791" s="176"/>
      <c r="BK791" s="176"/>
      <c r="BL791" s="176"/>
      <c r="BM791" s="176"/>
      <c r="BN791" s="176"/>
      <c r="BO791" s="176"/>
      <c r="BP791" s="176"/>
      <c r="BQ791" s="176"/>
      <c r="BR791" s="176"/>
      <c r="BS791" s="176"/>
      <c r="BT791" s="176"/>
    </row>
    <row r="792">
      <c r="A792" s="176"/>
      <c r="B792" s="176"/>
      <c r="C792" s="176"/>
      <c r="D792" s="176"/>
      <c r="E792" s="176"/>
      <c r="F792" s="176"/>
      <c r="G792" s="176"/>
      <c r="H792" s="176"/>
      <c r="I792" s="176"/>
      <c r="J792" s="176"/>
      <c r="K792" s="176"/>
      <c r="L792" s="176"/>
      <c r="M792" s="176"/>
      <c r="N792" s="176"/>
      <c r="O792" s="176"/>
      <c r="P792" s="176"/>
      <c r="Q792" s="435"/>
      <c r="R792" s="176"/>
      <c r="S792" s="176"/>
      <c r="T792" s="176"/>
      <c r="U792" s="176"/>
      <c r="V792" s="176"/>
      <c r="W792" s="176"/>
      <c r="X792" s="176"/>
      <c r="Y792" s="176"/>
      <c r="Z792" s="176"/>
      <c r="AA792" s="176"/>
      <c r="AB792" s="176"/>
      <c r="AC792" s="176"/>
      <c r="AD792" s="176"/>
      <c r="AE792" s="176"/>
      <c r="AF792" s="176"/>
      <c r="AG792" s="176"/>
      <c r="AH792" s="176"/>
      <c r="AI792" s="176"/>
      <c r="AJ792" s="176"/>
      <c r="AK792" s="176"/>
      <c r="AL792" s="176"/>
      <c r="AM792" s="176"/>
      <c r="AN792" s="176"/>
      <c r="AO792" s="176"/>
      <c r="AP792" s="176"/>
      <c r="AQ792" s="176"/>
      <c r="AR792" s="176"/>
      <c r="AS792" s="176"/>
      <c r="AT792" s="176"/>
      <c r="AU792" s="176"/>
      <c r="AV792" s="176"/>
      <c r="AW792" s="176"/>
      <c r="AX792" s="176"/>
      <c r="AY792" s="176"/>
      <c r="AZ792" s="176"/>
      <c r="BA792" s="176"/>
      <c r="BB792" s="176"/>
      <c r="BC792" s="176"/>
      <c r="BD792" s="176"/>
      <c r="BE792" s="176"/>
      <c r="BF792" s="176"/>
      <c r="BG792" s="176"/>
      <c r="BH792" s="176"/>
      <c r="BI792" s="176"/>
      <c r="BJ792" s="176"/>
      <c r="BK792" s="176"/>
      <c r="BL792" s="176"/>
      <c r="BM792" s="176"/>
      <c r="BN792" s="176"/>
      <c r="BO792" s="176"/>
      <c r="BP792" s="176"/>
      <c r="BQ792" s="176"/>
      <c r="BR792" s="176"/>
      <c r="BS792" s="176"/>
      <c r="BT792" s="176"/>
    </row>
    <row r="793">
      <c r="A793" s="176"/>
      <c r="B793" s="176"/>
      <c r="C793" s="176"/>
      <c r="D793" s="176"/>
      <c r="E793" s="176"/>
      <c r="F793" s="176"/>
      <c r="G793" s="176"/>
      <c r="H793" s="176"/>
      <c r="I793" s="176"/>
      <c r="J793" s="176"/>
      <c r="K793" s="176"/>
      <c r="L793" s="176"/>
      <c r="M793" s="176"/>
      <c r="N793" s="176"/>
      <c r="O793" s="176"/>
      <c r="P793" s="176"/>
      <c r="Q793" s="435"/>
      <c r="R793" s="176"/>
      <c r="S793" s="176"/>
      <c r="T793" s="176"/>
      <c r="U793" s="176"/>
      <c r="V793" s="176"/>
      <c r="W793" s="176"/>
      <c r="X793" s="176"/>
      <c r="Y793" s="176"/>
      <c r="Z793" s="176"/>
      <c r="AA793" s="176"/>
      <c r="AB793" s="176"/>
      <c r="AC793" s="176"/>
      <c r="AD793" s="176"/>
      <c r="AE793" s="176"/>
      <c r="AF793" s="176"/>
      <c r="AG793" s="176"/>
      <c r="AH793" s="176"/>
      <c r="AI793" s="176"/>
      <c r="AJ793" s="176"/>
      <c r="AK793" s="176"/>
      <c r="AL793" s="176"/>
      <c r="AM793" s="176"/>
      <c r="AN793" s="176"/>
      <c r="AO793" s="176"/>
      <c r="AP793" s="176"/>
      <c r="AQ793" s="176"/>
      <c r="AR793" s="176"/>
      <c r="AS793" s="176"/>
      <c r="AT793" s="176"/>
      <c r="AU793" s="176"/>
      <c r="AV793" s="176"/>
      <c r="AW793" s="176"/>
      <c r="AX793" s="176"/>
      <c r="AY793" s="176"/>
      <c r="AZ793" s="176"/>
      <c r="BA793" s="176"/>
      <c r="BB793" s="176"/>
      <c r="BC793" s="176"/>
      <c r="BD793" s="176"/>
      <c r="BE793" s="176"/>
      <c r="BF793" s="176"/>
      <c r="BG793" s="176"/>
      <c r="BH793" s="176"/>
      <c r="BI793" s="176"/>
      <c r="BJ793" s="176"/>
      <c r="BK793" s="176"/>
      <c r="BL793" s="176"/>
      <c r="BM793" s="176"/>
      <c r="BN793" s="176"/>
      <c r="BO793" s="176"/>
      <c r="BP793" s="176"/>
      <c r="BQ793" s="176"/>
      <c r="BR793" s="176"/>
      <c r="BS793" s="176"/>
      <c r="BT793" s="176"/>
    </row>
    <row r="794">
      <c r="A794" s="176"/>
      <c r="B794" s="176"/>
      <c r="C794" s="176"/>
      <c r="D794" s="176"/>
      <c r="E794" s="176"/>
      <c r="F794" s="176"/>
      <c r="G794" s="176"/>
      <c r="H794" s="176"/>
      <c r="I794" s="176"/>
      <c r="J794" s="176"/>
      <c r="K794" s="176"/>
      <c r="L794" s="176"/>
      <c r="M794" s="176"/>
      <c r="N794" s="176"/>
      <c r="O794" s="176"/>
      <c r="P794" s="176"/>
      <c r="Q794" s="435"/>
      <c r="R794" s="176"/>
      <c r="S794" s="176"/>
      <c r="T794" s="176"/>
      <c r="U794" s="176"/>
      <c r="V794" s="176"/>
      <c r="W794" s="176"/>
      <c r="X794" s="176"/>
      <c r="Y794" s="176"/>
      <c r="Z794" s="176"/>
      <c r="AA794" s="176"/>
      <c r="AB794" s="176"/>
      <c r="AC794" s="176"/>
      <c r="AD794" s="176"/>
      <c r="AE794" s="176"/>
      <c r="AF794" s="176"/>
      <c r="AG794" s="176"/>
      <c r="AH794" s="176"/>
      <c r="AI794" s="176"/>
      <c r="AJ794" s="176"/>
      <c r="AK794" s="176"/>
      <c r="AL794" s="176"/>
      <c r="AM794" s="176"/>
      <c r="AN794" s="176"/>
      <c r="AO794" s="176"/>
      <c r="AP794" s="176"/>
      <c r="AQ794" s="176"/>
      <c r="AR794" s="176"/>
      <c r="AS794" s="176"/>
      <c r="AT794" s="176"/>
      <c r="AU794" s="176"/>
      <c r="AV794" s="176"/>
      <c r="AW794" s="176"/>
      <c r="AX794" s="176"/>
      <c r="AY794" s="176"/>
      <c r="AZ794" s="176"/>
      <c r="BA794" s="176"/>
      <c r="BB794" s="176"/>
      <c r="BC794" s="176"/>
      <c r="BD794" s="176"/>
      <c r="BE794" s="176"/>
      <c r="BF794" s="176"/>
      <c r="BG794" s="176"/>
      <c r="BH794" s="176"/>
      <c r="BI794" s="176"/>
      <c r="BJ794" s="176"/>
      <c r="BK794" s="176"/>
      <c r="BL794" s="176"/>
      <c r="BM794" s="176"/>
      <c r="BN794" s="176"/>
      <c r="BO794" s="176"/>
      <c r="BP794" s="176"/>
      <c r="BQ794" s="176"/>
      <c r="BR794" s="176"/>
      <c r="BS794" s="176"/>
      <c r="BT794" s="176"/>
    </row>
    <row r="795">
      <c r="A795" s="176"/>
      <c r="B795" s="176"/>
      <c r="C795" s="176"/>
      <c r="D795" s="176"/>
      <c r="E795" s="176"/>
      <c r="F795" s="176"/>
      <c r="G795" s="176"/>
      <c r="H795" s="176"/>
      <c r="I795" s="176"/>
      <c r="J795" s="176"/>
      <c r="K795" s="176"/>
      <c r="L795" s="176"/>
      <c r="M795" s="176"/>
      <c r="N795" s="176"/>
      <c r="O795" s="176"/>
      <c r="P795" s="176"/>
      <c r="Q795" s="435"/>
      <c r="R795" s="176"/>
      <c r="S795" s="176"/>
      <c r="T795" s="176"/>
      <c r="U795" s="176"/>
      <c r="V795" s="176"/>
      <c r="W795" s="176"/>
      <c r="X795" s="176"/>
      <c r="Y795" s="176"/>
      <c r="Z795" s="176"/>
      <c r="AA795" s="176"/>
      <c r="AB795" s="176"/>
      <c r="AC795" s="176"/>
      <c r="AD795" s="176"/>
      <c r="AE795" s="176"/>
      <c r="AF795" s="176"/>
      <c r="AG795" s="176"/>
      <c r="AH795" s="176"/>
      <c r="AI795" s="176"/>
      <c r="AJ795" s="176"/>
      <c r="AK795" s="176"/>
      <c r="AL795" s="176"/>
      <c r="AM795" s="176"/>
      <c r="AN795" s="176"/>
      <c r="AO795" s="176"/>
      <c r="AP795" s="176"/>
      <c r="AQ795" s="176"/>
      <c r="AR795" s="176"/>
      <c r="AS795" s="176"/>
      <c r="AT795" s="176"/>
      <c r="AU795" s="176"/>
      <c r="AV795" s="176"/>
      <c r="AW795" s="176"/>
      <c r="AX795" s="176"/>
      <c r="AY795" s="176"/>
      <c r="AZ795" s="176"/>
      <c r="BA795" s="176"/>
      <c r="BB795" s="176"/>
      <c r="BC795" s="176"/>
      <c r="BD795" s="176"/>
      <c r="BE795" s="176"/>
      <c r="BF795" s="176"/>
      <c r="BG795" s="176"/>
      <c r="BH795" s="176"/>
      <c r="BI795" s="176"/>
      <c r="BJ795" s="176"/>
      <c r="BK795" s="176"/>
      <c r="BL795" s="176"/>
      <c r="BM795" s="176"/>
      <c r="BN795" s="176"/>
      <c r="BO795" s="176"/>
      <c r="BP795" s="176"/>
      <c r="BQ795" s="176"/>
      <c r="BR795" s="176"/>
      <c r="BS795" s="176"/>
      <c r="BT795" s="176"/>
    </row>
    <row r="796">
      <c r="A796" s="176"/>
      <c r="B796" s="176"/>
      <c r="C796" s="176"/>
      <c r="D796" s="176"/>
      <c r="E796" s="176"/>
      <c r="F796" s="176"/>
      <c r="G796" s="176"/>
      <c r="H796" s="176"/>
      <c r="I796" s="176"/>
      <c r="J796" s="176"/>
      <c r="K796" s="176"/>
      <c r="L796" s="176"/>
      <c r="M796" s="176"/>
      <c r="N796" s="176"/>
      <c r="O796" s="176"/>
      <c r="P796" s="176"/>
      <c r="Q796" s="435"/>
      <c r="R796" s="176"/>
      <c r="S796" s="176"/>
      <c r="T796" s="176"/>
      <c r="U796" s="176"/>
      <c r="V796" s="176"/>
      <c r="W796" s="176"/>
      <c r="X796" s="176"/>
      <c r="Y796" s="176"/>
      <c r="Z796" s="176"/>
      <c r="AA796" s="176"/>
      <c r="AB796" s="176"/>
      <c r="AC796" s="176"/>
      <c r="AD796" s="176"/>
      <c r="AE796" s="176"/>
      <c r="AF796" s="176"/>
      <c r="AG796" s="176"/>
      <c r="AH796" s="176"/>
      <c r="AI796" s="176"/>
      <c r="AJ796" s="176"/>
      <c r="AK796" s="176"/>
      <c r="AL796" s="176"/>
      <c r="AM796" s="176"/>
      <c r="AN796" s="176"/>
      <c r="AO796" s="176"/>
      <c r="AP796" s="176"/>
      <c r="AQ796" s="176"/>
      <c r="AR796" s="176"/>
      <c r="AS796" s="176"/>
      <c r="AT796" s="176"/>
      <c r="AU796" s="176"/>
      <c r="AV796" s="176"/>
      <c r="AW796" s="176"/>
      <c r="AX796" s="176"/>
      <c r="AY796" s="176"/>
      <c r="AZ796" s="176"/>
      <c r="BA796" s="176"/>
      <c r="BB796" s="176"/>
      <c r="BC796" s="176"/>
      <c r="BD796" s="176"/>
      <c r="BE796" s="176"/>
      <c r="BF796" s="176"/>
      <c r="BG796" s="176"/>
      <c r="BH796" s="176"/>
      <c r="BI796" s="176"/>
      <c r="BJ796" s="176"/>
      <c r="BK796" s="176"/>
      <c r="BL796" s="176"/>
      <c r="BM796" s="176"/>
      <c r="BN796" s="176"/>
      <c r="BO796" s="176"/>
      <c r="BP796" s="176"/>
      <c r="BQ796" s="176"/>
      <c r="BR796" s="176"/>
      <c r="BS796" s="176"/>
      <c r="BT796" s="176"/>
    </row>
    <row r="797">
      <c r="A797" s="176"/>
      <c r="B797" s="176"/>
      <c r="C797" s="176"/>
      <c r="D797" s="176"/>
      <c r="E797" s="176"/>
      <c r="F797" s="176"/>
      <c r="G797" s="176"/>
      <c r="H797" s="176"/>
      <c r="I797" s="176"/>
      <c r="J797" s="176"/>
      <c r="K797" s="176"/>
      <c r="L797" s="176"/>
      <c r="M797" s="176"/>
      <c r="N797" s="176"/>
      <c r="O797" s="176"/>
      <c r="P797" s="176"/>
      <c r="Q797" s="435"/>
      <c r="R797" s="176"/>
      <c r="S797" s="176"/>
      <c r="T797" s="176"/>
      <c r="U797" s="176"/>
      <c r="V797" s="176"/>
      <c r="W797" s="176"/>
      <c r="X797" s="176"/>
      <c r="Y797" s="176"/>
      <c r="Z797" s="176"/>
      <c r="AA797" s="176"/>
      <c r="AB797" s="176"/>
      <c r="AC797" s="176"/>
      <c r="AD797" s="176"/>
      <c r="AE797" s="176"/>
      <c r="AF797" s="176"/>
      <c r="AG797" s="176"/>
      <c r="AH797" s="176"/>
      <c r="AI797" s="176"/>
      <c r="AJ797" s="176"/>
      <c r="AK797" s="176"/>
      <c r="AL797" s="176"/>
      <c r="AM797" s="176"/>
      <c r="AN797" s="176"/>
      <c r="AO797" s="176"/>
      <c r="AP797" s="176"/>
      <c r="AQ797" s="176"/>
      <c r="AR797" s="176"/>
      <c r="AS797" s="176"/>
      <c r="AT797" s="176"/>
      <c r="AU797" s="176"/>
      <c r="AV797" s="176"/>
      <c r="AW797" s="176"/>
      <c r="AX797" s="176"/>
      <c r="AY797" s="176"/>
      <c r="AZ797" s="176"/>
      <c r="BA797" s="176"/>
      <c r="BB797" s="176"/>
      <c r="BC797" s="176"/>
      <c r="BD797" s="176"/>
      <c r="BE797" s="176"/>
      <c r="BF797" s="176"/>
      <c r="BG797" s="176"/>
      <c r="BH797" s="176"/>
      <c r="BI797" s="176"/>
      <c r="BJ797" s="176"/>
      <c r="BK797" s="176"/>
      <c r="BL797" s="176"/>
      <c r="BM797" s="176"/>
      <c r="BN797" s="176"/>
      <c r="BO797" s="176"/>
      <c r="BP797" s="176"/>
      <c r="BQ797" s="176"/>
      <c r="BR797" s="176"/>
      <c r="BS797" s="176"/>
      <c r="BT797" s="176"/>
    </row>
    <row r="798">
      <c r="A798" s="176"/>
      <c r="B798" s="176"/>
      <c r="C798" s="176"/>
      <c r="D798" s="176"/>
      <c r="E798" s="176"/>
      <c r="F798" s="176"/>
      <c r="G798" s="176"/>
      <c r="H798" s="176"/>
      <c r="I798" s="176"/>
      <c r="J798" s="176"/>
      <c r="K798" s="176"/>
      <c r="L798" s="176"/>
      <c r="M798" s="176"/>
      <c r="N798" s="176"/>
      <c r="O798" s="176"/>
      <c r="P798" s="176"/>
      <c r="Q798" s="435"/>
      <c r="R798" s="176"/>
      <c r="S798" s="176"/>
      <c r="T798" s="176"/>
      <c r="U798" s="176"/>
      <c r="V798" s="176"/>
      <c r="W798" s="176"/>
      <c r="X798" s="176"/>
      <c r="Y798" s="176"/>
      <c r="Z798" s="176"/>
      <c r="AA798" s="176"/>
      <c r="AB798" s="176"/>
      <c r="AC798" s="176"/>
      <c r="AD798" s="176"/>
      <c r="AE798" s="176"/>
      <c r="AF798" s="176"/>
      <c r="AG798" s="176"/>
      <c r="AH798" s="176"/>
      <c r="AI798" s="176"/>
      <c r="AJ798" s="176"/>
      <c r="AK798" s="176"/>
      <c r="AL798" s="176"/>
      <c r="AM798" s="176"/>
      <c r="AN798" s="176"/>
      <c r="AO798" s="176"/>
      <c r="AP798" s="176"/>
      <c r="AQ798" s="176"/>
      <c r="AR798" s="176"/>
      <c r="AS798" s="176"/>
      <c r="AT798" s="176"/>
      <c r="AU798" s="176"/>
      <c r="AV798" s="176"/>
      <c r="AW798" s="176"/>
      <c r="AX798" s="176"/>
      <c r="AY798" s="176"/>
      <c r="AZ798" s="176"/>
      <c r="BA798" s="176"/>
      <c r="BB798" s="176"/>
      <c r="BC798" s="176"/>
      <c r="BD798" s="176"/>
      <c r="BE798" s="176"/>
      <c r="BF798" s="176"/>
      <c r="BG798" s="176"/>
      <c r="BH798" s="176"/>
      <c r="BI798" s="176"/>
      <c r="BJ798" s="176"/>
      <c r="BK798" s="176"/>
      <c r="BL798" s="176"/>
      <c r="BM798" s="176"/>
      <c r="BN798" s="176"/>
      <c r="BO798" s="176"/>
      <c r="BP798" s="176"/>
      <c r="BQ798" s="176"/>
      <c r="BR798" s="176"/>
      <c r="BS798" s="176"/>
      <c r="BT798" s="176"/>
    </row>
    <row r="799">
      <c r="A799" s="176"/>
      <c r="B799" s="176"/>
      <c r="C799" s="176"/>
      <c r="D799" s="176"/>
      <c r="E799" s="176"/>
      <c r="F799" s="176"/>
      <c r="G799" s="176"/>
      <c r="H799" s="176"/>
      <c r="I799" s="176"/>
      <c r="J799" s="176"/>
      <c r="K799" s="176"/>
      <c r="L799" s="176"/>
      <c r="M799" s="176"/>
      <c r="N799" s="176"/>
      <c r="O799" s="176"/>
      <c r="P799" s="176"/>
      <c r="Q799" s="435"/>
      <c r="R799" s="176"/>
      <c r="S799" s="176"/>
      <c r="T799" s="176"/>
      <c r="U799" s="176"/>
      <c r="V799" s="176"/>
      <c r="W799" s="176"/>
      <c r="X799" s="176"/>
      <c r="Y799" s="176"/>
      <c r="Z799" s="176"/>
      <c r="AA799" s="176"/>
      <c r="AB799" s="176"/>
      <c r="AC799" s="176"/>
      <c r="AD799" s="176"/>
      <c r="AE799" s="176"/>
      <c r="AF799" s="176"/>
      <c r="AG799" s="176"/>
      <c r="AH799" s="176"/>
      <c r="AI799" s="176"/>
      <c r="AJ799" s="176"/>
      <c r="AK799" s="176"/>
      <c r="AL799" s="176"/>
      <c r="AM799" s="176"/>
      <c r="AN799" s="176"/>
      <c r="AO799" s="176"/>
      <c r="AP799" s="176"/>
      <c r="AQ799" s="176"/>
      <c r="AR799" s="176"/>
      <c r="AS799" s="176"/>
      <c r="AT799" s="176"/>
      <c r="AU799" s="176"/>
      <c r="AV799" s="176"/>
      <c r="AW799" s="176"/>
      <c r="AX799" s="176"/>
      <c r="AY799" s="176"/>
      <c r="AZ799" s="176"/>
      <c r="BA799" s="176"/>
      <c r="BB799" s="176"/>
      <c r="BC799" s="176"/>
      <c r="BD799" s="176"/>
      <c r="BE799" s="176"/>
      <c r="BF799" s="176"/>
      <c r="BG799" s="176"/>
      <c r="BH799" s="176"/>
      <c r="BI799" s="176"/>
      <c r="BJ799" s="176"/>
      <c r="BK799" s="176"/>
      <c r="BL799" s="176"/>
      <c r="BM799" s="176"/>
      <c r="BN799" s="176"/>
      <c r="BO799" s="176"/>
      <c r="BP799" s="176"/>
      <c r="BQ799" s="176"/>
      <c r="BR799" s="176"/>
      <c r="BS799" s="176"/>
      <c r="BT799" s="176"/>
    </row>
    <row r="800">
      <c r="A800" s="176"/>
      <c r="B800" s="176"/>
      <c r="C800" s="176"/>
      <c r="D800" s="176"/>
      <c r="E800" s="176"/>
      <c r="F800" s="176"/>
      <c r="G800" s="176"/>
      <c r="H800" s="176"/>
      <c r="I800" s="176"/>
      <c r="J800" s="176"/>
      <c r="K800" s="176"/>
      <c r="L800" s="176"/>
      <c r="M800" s="176"/>
      <c r="N800" s="176"/>
      <c r="O800" s="176"/>
      <c r="P800" s="176"/>
      <c r="Q800" s="435"/>
      <c r="R800" s="176"/>
      <c r="S800" s="176"/>
      <c r="T800" s="176"/>
      <c r="U800" s="176"/>
      <c r="V800" s="176"/>
      <c r="W800" s="176"/>
      <c r="X800" s="176"/>
      <c r="Y800" s="176"/>
      <c r="Z800" s="176"/>
      <c r="AA800" s="176"/>
      <c r="AB800" s="176"/>
      <c r="AC800" s="176"/>
      <c r="AD800" s="176"/>
      <c r="AE800" s="176"/>
      <c r="AF800" s="176"/>
      <c r="AG800" s="176"/>
      <c r="AH800" s="176"/>
      <c r="AI800" s="176"/>
      <c r="AJ800" s="176"/>
      <c r="AK800" s="176"/>
      <c r="AL800" s="176"/>
      <c r="AM800" s="176"/>
      <c r="AN800" s="176"/>
      <c r="AO800" s="176"/>
      <c r="AP800" s="176"/>
      <c r="AQ800" s="176"/>
      <c r="AR800" s="176"/>
      <c r="AS800" s="176"/>
      <c r="AT800" s="176"/>
      <c r="AU800" s="176"/>
      <c r="AV800" s="176"/>
      <c r="AW800" s="176"/>
      <c r="AX800" s="176"/>
      <c r="AY800" s="176"/>
      <c r="AZ800" s="176"/>
      <c r="BA800" s="176"/>
      <c r="BB800" s="176"/>
      <c r="BC800" s="176"/>
      <c r="BD800" s="176"/>
      <c r="BE800" s="176"/>
      <c r="BF800" s="176"/>
      <c r="BG800" s="176"/>
      <c r="BH800" s="176"/>
      <c r="BI800" s="176"/>
      <c r="BJ800" s="176"/>
      <c r="BK800" s="176"/>
      <c r="BL800" s="176"/>
      <c r="BM800" s="176"/>
      <c r="BN800" s="176"/>
      <c r="BO800" s="176"/>
      <c r="BP800" s="176"/>
      <c r="BQ800" s="176"/>
      <c r="BR800" s="176"/>
      <c r="BS800" s="176"/>
      <c r="BT800" s="176"/>
    </row>
    <row r="801">
      <c r="A801" s="176"/>
      <c r="B801" s="176"/>
      <c r="C801" s="176"/>
      <c r="D801" s="176"/>
      <c r="E801" s="176"/>
      <c r="F801" s="176"/>
      <c r="G801" s="176"/>
      <c r="H801" s="176"/>
      <c r="I801" s="176"/>
      <c r="J801" s="176"/>
      <c r="K801" s="176"/>
      <c r="L801" s="176"/>
      <c r="M801" s="176"/>
      <c r="N801" s="176"/>
      <c r="O801" s="176"/>
      <c r="P801" s="176"/>
      <c r="Q801" s="435"/>
      <c r="R801" s="176"/>
      <c r="S801" s="176"/>
      <c r="T801" s="176"/>
      <c r="U801" s="176"/>
      <c r="V801" s="176"/>
      <c r="W801" s="176"/>
      <c r="X801" s="176"/>
      <c r="Y801" s="176"/>
      <c r="Z801" s="176"/>
      <c r="AA801" s="176"/>
      <c r="AB801" s="176"/>
      <c r="AC801" s="176"/>
      <c r="AD801" s="176"/>
      <c r="AE801" s="176"/>
      <c r="AF801" s="176"/>
      <c r="AG801" s="176"/>
      <c r="AH801" s="176"/>
      <c r="AI801" s="176"/>
      <c r="AJ801" s="176"/>
      <c r="AK801" s="176"/>
      <c r="AL801" s="176"/>
      <c r="AM801" s="176"/>
      <c r="AN801" s="176"/>
      <c r="AO801" s="176"/>
      <c r="AP801" s="176"/>
      <c r="AQ801" s="176"/>
      <c r="AR801" s="176"/>
      <c r="AS801" s="176"/>
      <c r="AT801" s="176"/>
      <c r="AU801" s="176"/>
      <c r="AV801" s="176"/>
      <c r="AW801" s="176"/>
      <c r="AX801" s="176"/>
      <c r="AY801" s="176"/>
      <c r="AZ801" s="176"/>
      <c r="BA801" s="176"/>
      <c r="BB801" s="176"/>
      <c r="BC801" s="176"/>
      <c r="BD801" s="176"/>
      <c r="BE801" s="176"/>
      <c r="BF801" s="176"/>
      <c r="BG801" s="176"/>
      <c r="BH801" s="176"/>
      <c r="BI801" s="176"/>
      <c r="BJ801" s="176"/>
      <c r="BK801" s="176"/>
      <c r="BL801" s="176"/>
      <c r="BM801" s="176"/>
      <c r="BN801" s="176"/>
      <c r="BO801" s="176"/>
      <c r="BP801" s="176"/>
      <c r="BQ801" s="176"/>
      <c r="BR801" s="176"/>
      <c r="BS801" s="176"/>
      <c r="BT801" s="176"/>
    </row>
    <row r="802">
      <c r="A802" s="176"/>
      <c r="B802" s="176"/>
      <c r="C802" s="176"/>
      <c r="D802" s="176"/>
      <c r="E802" s="176"/>
      <c r="F802" s="176"/>
      <c r="G802" s="176"/>
      <c r="H802" s="176"/>
      <c r="I802" s="176"/>
      <c r="J802" s="176"/>
      <c r="K802" s="176"/>
      <c r="L802" s="176"/>
      <c r="M802" s="176"/>
      <c r="N802" s="176"/>
      <c r="O802" s="176"/>
      <c r="P802" s="176"/>
      <c r="Q802" s="435"/>
      <c r="R802" s="176"/>
      <c r="S802" s="176"/>
      <c r="T802" s="176"/>
      <c r="U802" s="176"/>
      <c r="V802" s="176"/>
      <c r="W802" s="176"/>
      <c r="X802" s="176"/>
      <c r="Y802" s="176"/>
      <c r="Z802" s="176"/>
      <c r="AA802" s="176"/>
      <c r="AB802" s="176"/>
      <c r="AC802" s="176"/>
      <c r="AD802" s="176"/>
      <c r="AE802" s="176"/>
      <c r="AF802" s="176"/>
      <c r="AG802" s="176"/>
      <c r="AH802" s="176"/>
      <c r="AI802" s="176"/>
      <c r="AJ802" s="176"/>
      <c r="AK802" s="176"/>
      <c r="AL802" s="176"/>
      <c r="AM802" s="176"/>
      <c r="AN802" s="176"/>
      <c r="AO802" s="176"/>
      <c r="AP802" s="176"/>
      <c r="AQ802" s="176"/>
      <c r="AR802" s="176"/>
      <c r="AS802" s="176"/>
      <c r="AT802" s="176"/>
      <c r="AU802" s="176"/>
      <c r="AV802" s="176"/>
      <c r="AW802" s="176"/>
      <c r="AX802" s="176"/>
      <c r="AY802" s="176"/>
      <c r="AZ802" s="176"/>
      <c r="BA802" s="176"/>
      <c r="BB802" s="176"/>
      <c r="BC802" s="176"/>
      <c r="BD802" s="176"/>
      <c r="BE802" s="176"/>
      <c r="BF802" s="176"/>
      <c r="BG802" s="176"/>
      <c r="BH802" s="176"/>
      <c r="BI802" s="176"/>
      <c r="BJ802" s="176"/>
      <c r="BK802" s="176"/>
      <c r="BL802" s="176"/>
      <c r="BM802" s="176"/>
      <c r="BN802" s="176"/>
      <c r="BO802" s="176"/>
      <c r="BP802" s="176"/>
      <c r="BQ802" s="176"/>
      <c r="BR802" s="176"/>
      <c r="BS802" s="176"/>
      <c r="BT802" s="176"/>
    </row>
    <row r="803">
      <c r="A803" s="176"/>
      <c r="B803" s="176"/>
      <c r="C803" s="176"/>
      <c r="D803" s="176"/>
      <c r="E803" s="176"/>
      <c r="F803" s="176"/>
      <c r="G803" s="176"/>
      <c r="H803" s="176"/>
      <c r="I803" s="176"/>
      <c r="J803" s="176"/>
      <c r="K803" s="176"/>
      <c r="L803" s="176"/>
      <c r="M803" s="176"/>
      <c r="N803" s="176"/>
      <c r="O803" s="176"/>
      <c r="P803" s="176"/>
      <c r="Q803" s="435"/>
      <c r="R803" s="176"/>
      <c r="S803" s="176"/>
      <c r="T803" s="176"/>
      <c r="U803" s="176"/>
      <c r="V803" s="176"/>
      <c r="W803" s="176"/>
      <c r="X803" s="176"/>
      <c r="Y803" s="176"/>
      <c r="Z803" s="176"/>
      <c r="AA803" s="176"/>
      <c r="AB803" s="176"/>
      <c r="AC803" s="176"/>
      <c r="AD803" s="176"/>
      <c r="AE803" s="176"/>
      <c r="AF803" s="176"/>
      <c r="AG803" s="176"/>
      <c r="AH803" s="176"/>
      <c r="AI803" s="176"/>
      <c r="AJ803" s="176"/>
      <c r="AK803" s="176"/>
      <c r="AL803" s="176"/>
      <c r="AM803" s="176"/>
      <c r="AN803" s="176"/>
      <c r="AO803" s="176"/>
      <c r="AP803" s="176"/>
      <c r="AQ803" s="176"/>
      <c r="AR803" s="176"/>
      <c r="AS803" s="176"/>
      <c r="AT803" s="176"/>
      <c r="AU803" s="176"/>
      <c r="AV803" s="176"/>
      <c r="AW803" s="176"/>
      <c r="AX803" s="176"/>
      <c r="AY803" s="176"/>
      <c r="AZ803" s="176"/>
      <c r="BA803" s="176"/>
      <c r="BB803" s="176"/>
      <c r="BC803" s="176"/>
      <c r="BD803" s="176"/>
      <c r="BE803" s="176"/>
      <c r="BF803" s="176"/>
      <c r="BG803" s="176"/>
      <c r="BH803" s="176"/>
      <c r="BI803" s="176"/>
      <c r="BJ803" s="176"/>
      <c r="BK803" s="176"/>
      <c r="BL803" s="176"/>
      <c r="BM803" s="176"/>
      <c r="BN803" s="176"/>
      <c r="BO803" s="176"/>
      <c r="BP803" s="176"/>
      <c r="BQ803" s="176"/>
      <c r="BR803" s="176"/>
      <c r="BS803" s="176"/>
      <c r="BT803" s="176"/>
    </row>
    <row r="804">
      <c r="A804" s="176"/>
      <c r="B804" s="176"/>
      <c r="C804" s="176"/>
      <c r="D804" s="176"/>
      <c r="E804" s="176"/>
      <c r="F804" s="176"/>
      <c r="G804" s="176"/>
      <c r="H804" s="176"/>
      <c r="I804" s="176"/>
      <c r="J804" s="176"/>
      <c r="K804" s="176"/>
      <c r="L804" s="176"/>
      <c r="M804" s="176"/>
      <c r="N804" s="176"/>
      <c r="O804" s="176"/>
      <c r="P804" s="176"/>
      <c r="Q804" s="435"/>
      <c r="R804" s="176"/>
      <c r="S804" s="176"/>
      <c r="T804" s="176"/>
      <c r="U804" s="176"/>
      <c r="V804" s="176"/>
      <c r="W804" s="176"/>
      <c r="X804" s="176"/>
      <c r="Y804" s="176"/>
      <c r="Z804" s="176"/>
      <c r="AA804" s="176"/>
      <c r="AB804" s="176"/>
      <c r="AC804" s="176"/>
      <c r="AD804" s="176"/>
      <c r="AE804" s="176"/>
      <c r="AF804" s="176"/>
      <c r="AG804" s="176"/>
      <c r="AH804" s="176"/>
      <c r="AI804" s="176"/>
      <c r="AJ804" s="176"/>
      <c r="AK804" s="176"/>
      <c r="AL804" s="176"/>
      <c r="AM804" s="176"/>
      <c r="AN804" s="176"/>
      <c r="AO804" s="176"/>
      <c r="AP804" s="176"/>
      <c r="AQ804" s="176"/>
      <c r="AR804" s="176"/>
      <c r="AS804" s="176"/>
      <c r="AT804" s="176"/>
      <c r="AU804" s="176"/>
      <c r="AV804" s="176"/>
      <c r="AW804" s="176"/>
      <c r="AX804" s="176"/>
      <c r="AY804" s="176"/>
      <c r="AZ804" s="176"/>
      <c r="BA804" s="176"/>
      <c r="BB804" s="176"/>
      <c r="BC804" s="176"/>
      <c r="BD804" s="176"/>
      <c r="BE804" s="176"/>
      <c r="BF804" s="176"/>
      <c r="BG804" s="176"/>
      <c r="BH804" s="176"/>
      <c r="BI804" s="176"/>
      <c r="BJ804" s="176"/>
      <c r="BK804" s="176"/>
      <c r="BL804" s="176"/>
      <c r="BM804" s="176"/>
      <c r="BN804" s="176"/>
      <c r="BO804" s="176"/>
      <c r="BP804" s="176"/>
      <c r="BQ804" s="176"/>
      <c r="BR804" s="176"/>
      <c r="BS804" s="176"/>
      <c r="BT804" s="176"/>
    </row>
    <row r="805">
      <c r="A805" s="176"/>
      <c r="B805" s="176"/>
      <c r="C805" s="176"/>
      <c r="D805" s="176"/>
      <c r="E805" s="176"/>
      <c r="F805" s="176"/>
      <c r="G805" s="176"/>
      <c r="H805" s="176"/>
      <c r="I805" s="176"/>
      <c r="J805" s="176"/>
      <c r="K805" s="176"/>
      <c r="L805" s="176"/>
      <c r="M805" s="176"/>
      <c r="N805" s="176"/>
      <c r="O805" s="176"/>
      <c r="P805" s="176"/>
      <c r="Q805" s="435"/>
      <c r="R805" s="176"/>
      <c r="S805" s="176"/>
      <c r="T805" s="176"/>
      <c r="U805" s="176"/>
      <c r="V805" s="176"/>
      <c r="W805" s="176"/>
      <c r="X805" s="176"/>
      <c r="Y805" s="176"/>
      <c r="Z805" s="176"/>
      <c r="AA805" s="176"/>
      <c r="AB805" s="176"/>
      <c r="AC805" s="176"/>
      <c r="AD805" s="176"/>
      <c r="AE805" s="176"/>
      <c r="AF805" s="176"/>
      <c r="AG805" s="176"/>
      <c r="AH805" s="176"/>
      <c r="AI805" s="176"/>
      <c r="AJ805" s="176"/>
      <c r="AK805" s="176"/>
      <c r="AL805" s="176"/>
      <c r="AM805" s="176"/>
      <c r="AN805" s="176"/>
      <c r="AO805" s="176"/>
      <c r="AP805" s="176"/>
      <c r="AQ805" s="176"/>
      <c r="AR805" s="176"/>
      <c r="AS805" s="176"/>
      <c r="AT805" s="176"/>
      <c r="AU805" s="176"/>
      <c r="AV805" s="176"/>
      <c r="AW805" s="176"/>
      <c r="AX805" s="176"/>
      <c r="AY805" s="176"/>
      <c r="AZ805" s="176"/>
      <c r="BA805" s="176"/>
      <c r="BB805" s="176"/>
      <c r="BC805" s="176"/>
      <c r="BD805" s="176"/>
      <c r="BE805" s="176"/>
      <c r="BF805" s="176"/>
      <c r="BG805" s="176"/>
      <c r="BH805" s="176"/>
      <c r="BI805" s="176"/>
      <c r="BJ805" s="176"/>
      <c r="BK805" s="176"/>
      <c r="BL805" s="176"/>
      <c r="BM805" s="176"/>
      <c r="BN805" s="176"/>
      <c r="BO805" s="176"/>
      <c r="BP805" s="176"/>
      <c r="BQ805" s="176"/>
      <c r="BR805" s="176"/>
      <c r="BS805" s="176"/>
      <c r="BT805" s="176"/>
    </row>
    <row r="806">
      <c r="A806" s="176"/>
      <c r="B806" s="176"/>
      <c r="C806" s="176"/>
      <c r="D806" s="176"/>
      <c r="E806" s="176"/>
      <c r="F806" s="176"/>
      <c r="G806" s="176"/>
      <c r="H806" s="176"/>
      <c r="I806" s="176"/>
      <c r="J806" s="176"/>
      <c r="K806" s="176"/>
      <c r="L806" s="176"/>
      <c r="M806" s="176"/>
      <c r="N806" s="176"/>
      <c r="O806" s="176"/>
      <c r="P806" s="176"/>
      <c r="Q806" s="435"/>
      <c r="R806" s="176"/>
      <c r="S806" s="176"/>
      <c r="T806" s="176"/>
      <c r="U806" s="176"/>
      <c r="V806" s="176"/>
      <c r="W806" s="176"/>
      <c r="X806" s="176"/>
      <c r="Y806" s="176"/>
      <c r="Z806" s="176"/>
      <c r="AA806" s="176"/>
      <c r="AB806" s="176"/>
      <c r="AC806" s="176"/>
      <c r="AD806" s="176"/>
      <c r="AE806" s="176"/>
      <c r="AF806" s="176"/>
      <c r="AG806" s="176"/>
      <c r="AH806" s="176"/>
      <c r="AI806" s="176"/>
      <c r="AJ806" s="176"/>
      <c r="AK806" s="176"/>
      <c r="AL806" s="176"/>
      <c r="AM806" s="176"/>
      <c r="AN806" s="176"/>
      <c r="AO806" s="176"/>
      <c r="AP806" s="176"/>
      <c r="AQ806" s="176"/>
      <c r="AR806" s="176"/>
      <c r="AS806" s="176"/>
      <c r="AT806" s="176"/>
      <c r="AU806" s="176"/>
      <c r="AV806" s="176"/>
      <c r="AW806" s="176"/>
      <c r="AX806" s="176"/>
      <c r="AY806" s="176"/>
      <c r="AZ806" s="176"/>
      <c r="BA806" s="176"/>
      <c r="BB806" s="176"/>
      <c r="BC806" s="176"/>
      <c r="BD806" s="176"/>
      <c r="BE806" s="176"/>
      <c r="BF806" s="176"/>
      <c r="BG806" s="176"/>
      <c r="BH806" s="176"/>
      <c r="BI806" s="176"/>
      <c r="BJ806" s="176"/>
      <c r="BK806" s="176"/>
      <c r="BL806" s="176"/>
      <c r="BM806" s="176"/>
      <c r="BN806" s="176"/>
      <c r="BO806" s="176"/>
      <c r="BP806" s="176"/>
      <c r="BQ806" s="176"/>
      <c r="BR806" s="176"/>
      <c r="BS806" s="176"/>
      <c r="BT806" s="176"/>
    </row>
    <row r="807">
      <c r="A807" s="176"/>
      <c r="B807" s="176"/>
      <c r="C807" s="176"/>
      <c r="D807" s="176"/>
      <c r="E807" s="176"/>
      <c r="F807" s="176"/>
      <c r="G807" s="176"/>
      <c r="H807" s="176"/>
      <c r="I807" s="176"/>
      <c r="J807" s="176"/>
      <c r="K807" s="176"/>
      <c r="L807" s="176"/>
      <c r="M807" s="176"/>
      <c r="N807" s="176"/>
      <c r="O807" s="176"/>
      <c r="P807" s="176"/>
      <c r="Q807" s="435"/>
      <c r="R807" s="176"/>
      <c r="S807" s="176"/>
      <c r="T807" s="176"/>
      <c r="U807" s="176"/>
      <c r="V807" s="176"/>
      <c r="W807" s="176"/>
      <c r="X807" s="176"/>
      <c r="Y807" s="176"/>
      <c r="Z807" s="176"/>
      <c r="AA807" s="176"/>
      <c r="AB807" s="176"/>
      <c r="AC807" s="176"/>
      <c r="AD807" s="176"/>
      <c r="AE807" s="176"/>
      <c r="AF807" s="176"/>
      <c r="AG807" s="176"/>
      <c r="AH807" s="176"/>
      <c r="AI807" s="176"/>
      <c r="AJ807" s="176"/>
      <c r="AK807" s="176"/>
      <c r="AL807" s="176"/>
      <c r="AM807" s="176"/>
      <c r="AN807" s="176"/>
      <c r="AO807" s="176"/>
      <c r="AP807" s="176"/>
      <c r="AQ807" s="176"/>
      <c r="AR807" s="176"/>
      <c r="AS807" s="176"/>
      <c r="AT807" s="176"/>
      <c r="AU807" s="176"/>
      <c r="AV807" s="176"/>
      <c r="AW807" s="176"/>
      <c r="AX807" s="176"/>
      <c r="AY807" s="176"/>
      <c r="AZ807" s="176"/>
      <c r="BA807" s="176"/>
      <c r="BB807" s="176"/>
      <c r="BC807" s="176"/>
      <c r="BD807" s="176"/>
      <c r="BE807" s="176"/>
      <c r="BF807" s="176"/>
      <c r="BG807" s="176"/>
      <c r="BH807" s="176"/>
      <c r="BI807" s="176"/>
      <c r="BJ807" s="176"/>
      <c r="BK807" s="176"/>
      <c r="BL807" s="176"/>
      <c r="BM807" s="176"/>
      <c r="BN807" s="176"/>
      <c r="BO807" s="176"/>
      <c r="BP807" s="176"/>
      <c r="BQ807" s="176"/>
      <c r="BR807" s="176"/>
      <c r="BS807" s="176"/>
      <c r="BT807" s="176"/>
    </row>
    <row r="808">
      <c r="A808" s="176"/>
      <c r="B808" s="176"/>
      <c r="C808" s="176"/>
      <c r="D808" s="176"/>
      <c r="E808" s="176"/>
      <c r="F808" s="176"/>
      <c r="G808" s="176"/>
      <c r="H808" s="176"/>
      <c r="I808" s="176"/>
      <c r="J808" s="176"/>
      <c r="K808" s="176"/>
      <c r="L808" s="176"/>
      <c r="M808" s="176"/>
      <c r="N808" s="176"/>
      <c r="O808" s="176"/>
      <c r="P808" s="176"/>
      <c r="Q808" s="435"/>
      <c r="R808" s="176"/>
      <c r="S808" s="176"/>
      <c r="T808" s="176"/>
      <c r="U808" s="176"/>
      <c r="V808" s="176"/>
      <c r="W808" s="176"/>
      <c r="X808" s="176"/>
      <c r="Y808" s="176"/>
      <c r="Z808" s="176"/>
      <c r="AA808" s="176"/>
      <c r="AB808" s="176"/>
      <c r="AC808" s="176"/>
      <c r="AD808" s="176"/>
      <c r="AE808" s="176"/>
      <c r="AF808" s="176"/>
      <c r="AG808" s="176"/>
      <c r="AH808" s="176"/>
      <c r="AI808" s="176"/>
      <c r="AJ808" s="176"/>
      <c r="AK808" s="176"/>
      <c r="AL808" s="176"/>
      <c r="AM808" s="176"/>
      <c r="AN808" s="176"/>
      <c r="AO808" s="176"/>
      <c r="AP808" s="176"/>
      <c r="AQ808" s="176"/>
      <c r="AR808" s="176"/>
      <c r="AS808" s="176"/>
      <c r="AT808" s="176"/>
      <c r="AU808" s="176"/>
      <c r="AV808" s="176"/>
      <c r="AW808" s="176"/>
      <c r="AX808" s="176"/>
      <c r="AY808" s="176"/>
      <c r="AZ808" s="176"/>
      <c r="BA808" s="176"/>
      <c r="BB808" s="176"/>
      <c r="BC808" s="176"/>
      <c r="BD808" s="176"/>
      <c r="BE808" s="176"/>
      <c r="BF808" s="176"/>
      <c r="BG808" s="176"/>
      <c r="BH808" s="176"/>
      <c r="BI808" s="176"/>
      <c r="BJ808" s="176"/>
      <c r="BK808" s="176"/>
      <c r="BL808" s="176"/>
      <c r="BM808" s="176"/>
      <c r="BN808" s="176"/>
      <c r="BO808" s="176"/>
      <c r="BP808" s="176"/>
      <c r="BQ808" s="176"/>
      <c r="BR808" s="176"/>
      <c r="BS808" s="176"/>
      <c r="BT808" s="176"/>
    </row>
    <row r="809">
      <c r="A809" s="176"/>
      <c r="B809" s="176"/>
      <c r="C809" s="176"/>
      <c r="D809" s="176"/>
      <c r="E809" s="176"/>
      <c r="F809" s="176"/>
      <c r="G809" s="176"/>
      <c r="H809" s="176"/>
      <c r="I809" s="176"/>
      <c r="J809" s="176"/>
      <c r="K809" s="176"/>
      <c r="L809" s="176"/>
      <c r="M809" s="176"/>
      <c r="N809" s="176"/>
      <c r="O809" s="176"/>
      <c r="P809" s="176"/>
      <c r="Q809" s="435"/>
      <c r="R809" s="176"/>
      <c r="S809" s="176"/>
      <c r="T809" s="176"/>
      <c r="U809" s="176"/>
      <c r="V809" s="176"/>
      <c r="W809" s="176"/>
      <c r="X809" s="176"/>
      <c r="Y809" s="176"/>
      <c r="Z809" s="176"/>
      <c r="AA809" s="176"/>
      <c r="AB809" s="176"/>
      <c r="AC809" s="176"/>
      <c r="AD809" s="176"/>
      <c r="AE809" s="176"/>
      <c r="AF809" s="176"/>
      <c r="AG809" s="176"/>
      <c r="AH809" s="176"/>
      <c r="AI809" s="176"/>
      <c r="AJ809" s="176"/>
      <c r="AK809" s="176"/>
      <c r="AL809" s="176"/>
      <c r="AM809" s="176"/>
      <c r="AN809" s="176"/>
      <c r="AO809" s="176"/>
      <c r="AP809" s="176"/>
      <c r="AQ809" s="176"/>
      <c r="AR809" s="176"/>
      <c r="AS809" s="176"/>
      <c r="AT809" s="176"/>
      <c r="AU809" s="176"/>
      <c r="AV809" s="176"/>
      <c r="AW809" s="176"/>
      <c r="AX809" s="176"/>
      <c r="AY809" s="176"/>
      <c r="AZ809" s="176"/>
      <c r="BA809" s="176"/>
      <c r="BB809" s="176"/>
      <c r="BC809" s="176"/>
      <c r="BD809" s="176"/>
      <c r="BE809" s="176"/>
      <c r="BF809" s="176"/>
      <c r="BG809" s="176"/>
      <c r="BH809" s="176"/>
      <c r="BI809" s="176"/>
      <c r="BJ809" s="176"/>
      <c r="BK809" s="176"/>
      <c r="BL809" s="176"/>
      <c r="BM809" s="176"/>
      <c r="BN809" s="176"/>
      <c r="BO809" s="176"/>
      <c r="BP809" s="176"/>
      <c r="BQ809" s="176"/>
      <c r="BR809" s="176"/>
      <c r="BS809" s="176"/>
      <c r="BT809" s="176"/>
    </row>
    <row r="810">
      <c r="A810" s="176"/>
      <c r="B810" s="176"/>
      <c r="C810" s="176"/>
      <c r="D810" s="176"/>
      <c r="E810" s="176"/>
      <c r="F810" s="176"/>
      <c r="G810" s="176"/>
      <c r="H810" s="176"/>
      <c r="I810" s="176"/>
      <c r="J810" s="176"/>
      <c r="K810" s="176"/>
      <c r="L810" s="176"/>
      <c r="M810" s="176"/>
      <c r="N810" s="176"/>
      <c r="O810" s="176"/>
      <c r="P810" s="176"/>
      <c r="Q810" s="435"/>
      <c r="R810" s="176"/>
      <c r="S810" s="176"/>
      <c r="T810" s="176"/>
      <c r="U810" s="176"/>
      <c r="V810" s="176"/>
      <c r="W810" s="176"/>
      <c r="X810" s="176"/>
      <c r="Y810" s="176"/>
      <c r="Z810" s="176"/>
      <c r="AA810" s="176"/>
      <c r="AB810" s="176"/>
      <c r="AC810" s="176"/>
      <c r="AD810" s="176"/>
      <c r="AE810" s="176"/>
      <c r="AF810" s="176"/>
      <c r="AG810" s="176"/>
      <c r="AH810" s="176"/>
      <c r="AI810" s="176"/>
      <c r="AJ810" s="176"/>
      <c r="AK810" s="176"/>
      <c r="AL810" s="176"/>
      <c r="AM810" s="176"/>
      <c r="AN810" s="176"/>
      <c r="AO810" s="176"/>
      <c r="AP810" s="176"/>
      <c r="AQ810" s="176"/>
      <c r="AR810" s="176"/>
      <c r="AS810" s="176"/>
      <c r="AT810" s="176"/>
      <c r="AU810" s="176"/>
      <c r="AV810" s="176"/>
      <c r="AW810" s="176"/>
      <c r="AX810" s="176"/>
      <c r="AY810" s="176"/>
      <c r="AZ810" s="176"/>
      <c r="BA810" s="176"/>
      <c r="BB810" s="176"/>
      <c r="BC810" s="176"/>
      <c r="BD810" s="176"/>
      <c r="BE810" s="176"/>
      <c r="BF810" s="176"/>
      <c r="BG810" s="176"/>
      <c r="BH810" s="176"/>
      <c r="BI810" s="176"/>
      <c r="BJ810" s="176"/>
      <c r="BK810" s="176"/>
      <c r="BL810" s="176"/>
      <c r="BM810" s="176"/>
      <c r="BN810" s="176"/>
      <c r="BO810" s="176"/>
      <c r="BP810" s="176"/>
      <c r="BQ810" s="176"/>
      <c r="BR810" s="176"/>
      <c r="BS810" s="176"/>
      <c r="BT810" s="176"/>
    </row>
    <row r="811">
      <c r="A811" s="176"/>
      <c r="B811" s="176"/>
      <c r="C811" s="176"/>
      <c r="D811" s="176"/>
      <c r="E811" s="176"/>
      <c r="F811" s="176"/>
      <c r="G811" s="176"/>
      <c r="H811" s="176"/>
      <c r="I811" s="176"/>
      <c r="J811" s="176"/>
      <c r="K811" s="176"/>
      <c r="L811" s="176"/>
      <c r="M811" s="176"/>
      <c r="N811" s="176"/>
      <c r="O811" s="176"/>
      <c r="P811" s="176"/>
      <c r="Q811" s="435"/>
      <c r="R811" s="176"/>
      <c r="S811" s="176"/>
      <c r="T811" s="176"/>
      <c r="U811" s="176"/>
      <c r="V811" s="176"/>
      <c r="W811" s="176"/>
      <c r="X811" s="176"/>
      <c r="Y811" s="176"/>
      <c r="Z811" s="176"/>
      <c r="AA811" s="176"/>
      <c r="AB811" s="176"/>
      <c r="AC811" s="176"/>
      <c r="AD811" s="176"/>
      <c r="AE811" s="176"/>
      <c r="AF811" s="176"/>
      <c r="AG811" s="176"/>
      <c r="AH811" s="176"/>
      <c r="AI811" s="176"/>
      <c r="AJ811" s="176"/>
      <c r="AK811" s="176"/>
      <c r="AL811" s="176"/>
      <c r="AM811" s="176"/>
      <c r="AN811" s="176"/>
      <c r="AO811" s="176"/>
      <c r="AP811" s="176"/>
      <c r="AQ811" s="176"/>
      <c r="AR811" s="176"/>
      <c r="AS811" s="176"/>
      <c r="AT811" s="176"/>
      <c r="AU811" s="176"/>
      <c r="AV811" s="176"/>
      <c r="AW811" s="176"/>
      <c r="AX811" s="176"/>
      <c r="AY811" s="176"/>
      <c r="AZ811" s="176"/>
      <c r="BA811" s="176"/>
      <c r="BB811" s="176"/>
      <c r="BC811" s="176"/>
      <c r="BD811" s="176"/>
      <c r="BE811" s="176"/>
      <c r="BF811" s="176"/>
      <c r="BG811" s="176"/>
      <c r="BH811" s="176"/>
      <c r="BI811" s="176"/>
      <c r="BJ811" s="176"/>
      <c r="BK811" s="176"/>
      <c r="BL811" s="176"/>
      <c r="BM811" s="176"/>
      <c r="BN811" s="176"/>
      <c r="BO811" s="176"/>
      <c r="BP811" s="176"/>
      <c r="BQ811" s="176"/>
      <c r="BR811" s="176"/>
      <c r="BS811" s="176"/>
      <c r="BT811" s="176"/>
    </row>
    <row r="812">
      <c r="A812" s="176"/>
      <c r="B812" s="176"/>
      <c r="C812" s="176"/>
      <c r="D812" s="176"/>
      <c r="E812" s="176"/>
      <c r="F812" s="176"/>
      <c r="G812" s="176"/>
      <c r="H812" s="176"/>
      <c r="I812" s="176"/>
      <c r="J812" s="176"/>
      <c r="K812" s="176"/>
      <c r="L812" s="176"/>
      <c r="M812" s="176"/>
      <c r="N812" s="176"/>
      <c r="O812" s="176"/>
      <c r="P812" s="176"/>
      <c r="Q812" s="435"/>
      <c r="R812" s="176"/>
      <c r="S812" s="176"/>
      <c r="T812" s="176"/>
      <c r="U812" s="176"/>
      <c r="V812" s="176"/>
      <c r="W812" s="176"/>
      <c r="X812" s="176"/>
      <c r="Y812" s="176"/>
      <c r="Z812" s="176"/>
      <c r="AA812" s="176"/>
      <c r="AB812" s="176"/>
      <c r="AC812" s="176"/>
      <c r="AD812" s="176"/>
      <c r="AE812" s="176"/>
      <c r="AF812" s="176"/>
      <c r="AG812" s="176"/>
      <c r="AH812" s="176"/>
      <c r="AI812" s="176"/>
      <c r="AJ812" s="176"/>
      <c r="AK812" s="176"/>
      <c r="AL812" s="176"/>
      <c r="AM812" s="176"/>
      <c r="AN812" s="176"/>
      <c r="AO812" s="176"/>
      <c r="AP812" s="176"/>
      <c r="AQ812" s="176"/>
      <c r="AR812" s="176"/>
      <c r="AS812" s="176"/>
      <c r="AT812" s="176"/>
      <c r="AU812" s="176"/>
      <c r="AV812" s="176"/>
      <c r="AW812" s="176"/>
      <c r="AX812" s="176"/>
      <c r="AY812" s="176"/>
      <c r="AZ812" s="176"/>
      <c r="BA812" s="176"/>
      <c r="BB812" s="176"/>
      <c r="BC812" s="176"/>
      <c r="BD812" s="176"/>
      <c r="BE812" s="176"/>
      <c r="BF812" s="176"/>
      <c r="BG812" s="176"/>
      <c r="BH812" s="176"/>
      <c r="BI812" s="176"/>
      <c r="BJ812" s="176"/>
      <c r="BK812" s="176"/>
      <c r="BL812" s="176"/>
      <c r="BM812" s="176"/>
      <c r="BN812" s="176"/>
      <c r="BO812" s="176"/>
      <c r="BP812" s="176"/>
      <c r="BQ812" s="176"/>
      <c r="BR812" s="176"/>
      <c r="BS812" s="176"/>
      <c r="BT812" s="176"/>
    </row>
    <row r="813">
      <c r="A813" s="176"/>
      <c r="B813" s="176"/>
      <c r="C813" s="176"/>
      <c r="D813" s="176"/>
      <c r="E813" s="176"/>
      <c r="F813" s="176"/>
      <c r="G813" s="176"/>
      <c r="H813" s="176"/>
      <c r="I813" s="176"/>
      <c r="J813" s="176"/>
      <c r="K813" s="176"/>
      <c r="L813" s="176"/>
      <c r="M813" s="176"/>
      <c r="N813" s="176"/>
      <c r="O813" s="176"/>
      <c r="P813" s="176"/>
      <c r="Q813" s="435"/>
      <c r="R813" s="176"/>
      <c r="S813" s="176"/>
      <c r="T813" s="176"/>
      <c r="U813" s="176"/>
      <c r="V813" s="176"/>
      <c r="W813" s="176"/>
      <c r="X813" s="176"/>
      <c r="Y813" s="176"/>
      <c r="Z813" s="176"/>
      <c r="AA813" s="176"/>
      <c r="AB813" s="176"/>
      <c r="AC813" s="176"/>
      <c r="AD813" s="176"/>
      <c r="AE813" s="176"/>
      <c r="AF813" s="176"/>
      <c r="AG813" s="176"/>
      <c r="AH813" s="176"/>
      <c r="AI813" s="176"/>
      <c r="AJ813" s="176"/>
      <c r="AK813" s="176"/>
      <c r="AL813" s="176"/>
      <c r="AM813" s="176"/>
      <c r="AN813" s="176"/>
      <c r="AO813" s="176"/>
      <c r="AP813" s="176"/>
      <c r="AQ813" s="176"/>
      <c r="AR813" s="176"/>
      <c r="AS813" s="176"/>
      <c r="AT813" s="176"/>
      <c r="AU813" s="176"/>
      <c r="AV813" s="176"/>
      <c r="AW813" s="176"/>
      <c r="AX813" s="176"/>
      <c r="AY813" s="176"/>
      <c r="AZ813" s="176"/>
      <c r="BA813" s="176"/>
      <c r="BB813" s="176"/>
      <c r="BC813" s="176"/>
      <c r="BD813" s="176"/>
      <c r="BE813" s="176"/>
      <c r="BF813" s="176"/>
      <c r="BG813" s="176"/>
      <c r="BH813" s="176"/>
      <c r="BI813" s="176"/>
      <c r="BJ813" s="176"/>
      <c r="BK813" s="176"/>
      <c r="BL813" s="176"/>
      <c r="BM813" s="176"/>
      <c r="BN813" s="176"/>
      <c r="BO813" s="176"/>
      <c r="BP813" s="176"/>
      <c r="BQ813" s="176"/>
      <c r="BR813" s="176"/>
      <c r="BS813" s="176"/>
      <c r="BT813" s="176"/>
    </row>
    <row r="814">
      <c r="A814" s="176"/>
      <c r="B814" s="176"/>
      <c r="C814" s="176"/>
      <c r="D814" s="176"/>
      <c r="E814" s="176"/>
      <c r="F814" s="176"/>
      <c r="G814" s="176"/>
      <c r="H814" s="176"/>
      <c r="I814" s="176"/>
      <c r="J814" s="176"/>
      <c r="K814" s="176"/>
      <c r="L814" s="176"/>
      <c r="M814" s="176"/>
      <c r="N814" s="176"/>
      <c r="O814" s="176"/>
      <c r="P814" s="176"/>
      <c r="Q814" s="435"/>
      <c r="R814" s="176"/>
      <c r="S814" s="176"/>
      <c r="T814" s="176"/>
      <c r="U814" s="176"/>
      <c r="V814" s="176"/>
      <c r="W814" s="176"/>
      <c r="X814" s="176"/>
      <c r="Y814" s="176"/>
      <c r="Z814" s="176"/>
      <c r="AA814" s="176"/>
      <c r="AB814" s="176"/>
      <c r="AC814" s="176"/>
      <c r="AD814" s="176"/>
      <c r="AE814" s="176"/>
      <c r="AF814" s="176"/>
      <c r="AG814" s="176"/>
      <c r="AH814" s="176"/>
      <c r="AI814" s="176"/>
      <c r="AJ814" s="176"/>
      <c r="AK814" s="176"/>
      <c r="AL814" s="176"/>
      <c r="AM814" s="176"/>
      <c r="AN814" s="176"/>
      <c r="AO814" s="176"/>
      <c r="AP814" s="176"/>
      <c r="AQ814" s="176"/>
      <c r="AR814" s="176"/>
      <c r="AS814" s="176"/>
      <c r="AT814" s="176"/>
      <c r="AU814" s="176"/>
      <c r="AV814" s="176"/>
      <c r="AW814" s="176"/>
      <c r="AX814" s="176"/>
      <c r="AY814" s="176"/>
      <c r="AZ814" s="176"/>
      <c r="BA814" s="176"/>
      <c r="BB814" s="176"/>
      <c r="BC814" s="176"/>
      <c r="BD814" s="176"/>
      <c r="BE814" s="176"/>
      <c r="BF814" s="176"/>
      <c r="BG814" s="176"/>
      <c r="BH814" s="176"/>
      <c r="BI814" s="176"/>
      <c r="BJ814" s="176"/>
      <c r="BK814" s="176"/>
      <c r="BL814" s="176"/>
      <c r="BM814" s="176"/>
      <c r="BN814" s="176"/>
      <c r="BO814" s="176"/>
      <c r="BP814" s="176"/>
      <c r="BQ814" s="176"/>
      <c r="BR814" s="176"/>
      <c r="BS814" s="176"/>
      <c r="BT814" s="176"/>
    </row>
    <row r="815">
      <c r="A815" s="176"/>
      <c r="B815" s="176"/>
      <c r="C815" s="176"/>
      <c r="D815" s="176"/>
      <c r="E815" s="176"/>
      <c r="F815" s="176"/>
      <c r="G815" s="176"/>
      <c r="H815" s="176"/>
      <c r="I815" s="176"/>
      <c r="J815" s="176"/>
      <c r="K815" s="176"/>
      <c r="L815" s="176"/>
      <c r="M815" s="176"/>
      <c r="N815" s="176"/>
      <c r="O815" s="176"/>
      <c r="P815" s="176"/>
      <c r="Q815" s="435"/>
      <c r="R815" s="176"/>
      <c r="S815" s="176"/>
      <c r="T815" s="176"/>
      <c r="U815" s="176"/>
      <c r="V815" s="176"/>
      <c r="W815" s="176"/>
      <c r="X815" s="176"/>
      <c r="Y815" s="176"/>
      <c r="Z815" s="176"/>
      <c r="AA815" s="176"/>
      <c r="AB815" s="176"/>
      <c r="AC815" s="176"/>
      <c r="AD815" s="176"/>
      <c r="AE815" s="176"/>
      <c r="AF815" s="176"/>
      <c r="AG815" s="176"/>
      <c r="AH815" s="176"/>
      <c r="AI815" s="176"/>
      <c r="AJ815" s="176"/>
      <c r="AK815" s="176"/>
      <c r="AL815" s="176"/>
      <c r="AM815" s="176"/>
      <c r="AN815" s="176"/>
      <c r="AO815" s="176"/>
      <c r="AP815" s="176"/>
      <c r="AQ815" s="176"/>
      <c r="AR815" s="176"/>
      <c r="AS815" s="176"/>
      <c r="AT815" s="176"/>
      <c r="AU815" s="176"/>
      <c r="AV815" s="176"/>
      <c r="AW815" s="176"/>
      <c r="AX815" s="176"/>
      <c r="AY815" s="176"/>
      <c r="AZ815" s="176"/>
      <c r="BA815" s="176"/>
      <c r="BB815" s="176"/>
      <c r="BC815" s="176"/>
      <c r="BD815" s="176"/>
      <c r="BE815" s="176"/>
      <c r="BF815" s="176"/>
      <c r="BG815" s="176"/>
      <c r="BH815" s="176"/>
      <c r="BI815" s="176"/>
      <c r="BJ815" s="176"/>
      <c r="BK815" s="176"/>
      <c r="BL815" s="176"/>
      <c r="BM815" s="176"/>
      <c r="BN815" s="176"/>
      <c r="BO815" s="176"/>
      <c r="BP815" s="176"/>
      <c r="BQ815" s="176"/>
      <c r="BR815" s="176"/>
      <c r="BS815" s="176"/>
      <c r="BT815" s="176"/>
    </row>
    <row r="816">
      <c r="A816" s="176"/>
      <c r="B816" s="176"/>
      <c r="C816" s="176"/>
      <c r="D816" s="176"/>
      <c r="E816" s="176"/>
      <c r="F816" s="176"/>
      <c r="G816" s="176"/>
      <c r="H816" s="176"/>
      <c r="I816" s="176"/>
      <c r="J816" s="176"/>
      <c r="K816" s="176"/>
      <c r="L816" s="176"/>
      <c r="M816" s="176"/>
      <c r="N816" s="176"/>
      <c r="O816" s="176"/>
      <c r="P816" s="176"/>
      <c r="Q816" s="435"/>
      <c r="R816" s="176"/>
      <c r="S816" s="176"/>
      <c r="T816" s="176"/>
      <c r="U816" s="176"/>
      <c r="V816" s="176"/>
      <c r="W816" s="176"/>
      <c r="X816" s="176"/>
      <c r="Y816" s="176"/>
      <c r="Z816" s="176"/>
      <c r="AA816" s="176"/>
      <c r="AB816" s="176"/>
      <c r="AC816" s="176"/>
      <c r="AD816" s="176"/>
      <c r="AE816" s="176"/>
      <c r="AF816" s="176"/>
      <c r="AG816" s="176"/>
      <c r="AH816" s="176"/>
      <c r="AI816" s="176"/>
      <c r="AJ816" s="176"/>
      <c r="AK816" s="176"/>
      <c r="AL816" s="176"/>
      <c r="AM816" s="176"/>
      <c r="AN816" s="176"/>
      <c r="AO816" s="176"/>
      <c r="AP816" s="176"/>
      <c r="AQ816" s="176"/>
      <c r="AR816" s="176"/>
      <c r="AS816" s="176"/>
      <c r="AT816" s="176"/>
      <c r="AU816" s="176"/>
      <c r="AV816" s="176"/>
      <c r="AW816" s="176"/>
      <c r="AX816" s="176"/>
      <c r="AY816" s="176"/>
      <c r="AZ816" s="176"/>
      <c r="BA816" s="176"/>
      <c r="BB816" s="176"/>
      <c r="BC816" s="176"/>
      <c r="BD816" s="176"/>
      <c r="BE816" s="176"/>
      <c r="BF816" s="176"/>
      <c r="BG816" s="176"/>
      <c r="BH816" s="176"/>
      <c r="BI816" s="176"/>
      <c r="BJ816" s="176"/>
      <c r="BK816" s="176"/>
      <c r="BL816" s="176"/>
      <c r="BM816" s="176"/>
      <c r="BN816" s="176"/>
      <c r="BO816" s="176"/>
      <c r="BP816" s="176"/>
      <c r="BQ816" s="176"/>
      <c r="BR816" s="176"/>
      <c r="BS816" s="176"/>
      <c r="BT816" s="176"/>
    </row>
    <row r="817">
      <c r="A817" s="176"/>
      <c r="B817" s="176"/>
      <c r="C817" s="176"/>
      <c r="D817" s="176"/>
      <c r="E817" s="176"/>
      <c r="F817" s="176"/>
      <c r="G817" s="176"/>
      <c r="H817" s="176"/>
      <c r="I817" s="176"/>
      <c r="J817" s="176"/>
      <c r="K817" s="176"/>
      <c r="L817" s="176"/>
      <c r="M817" s="176"/>
      <c r="N817" s="176"/>
      <c r="O817" s="176"/>
      <c r="P817" s="176"/>
      <c r="Q817" s="435"/>
      <c r="R817" s="176"/>
      <c r="S817" s="176"/>
      <c r="T817" s="176"/>
      <c r="U817" s="176"/>
      <c r="V817" s="176"/>
      <c r="W817" s="176"/>
      <c r="X817" s="176"/>
      <c r="Y817" s="176"/>
      <c r="Z817" s="176"/>
      <c r="AA817" s="176"/>
      <c r="AB817" s="176"/>
      <c r="AC817" s="176"/>
      <c r="AD817" s="176"/>
      <c r="AE817" s="176"/>
      <c r="AF817" s="176"/>
      <c r="AG817" s="176"/>
      <c r="AH817" s="176"/>
      <c r="AI817" s="176"/>
      <c r="AJ817" s="176"/>
      <c r="AK817" s="176"/>
      <c r="AL817" s="176"/>
      <c r="AM817" s="176"/>
      <c r="AN817" s="176"/>
      <c r="AO817" s="176"/>
      <c r="AP817" s="176"/>
      <c r="AQ817" s="176"/>
      <c r="AR817" s="176"/>
      <c r="AS817" s="176"/>
      <c r="AT817" s="176"/>
      <c r="AU817" s="176"/>
      <c r="AV817" s="176"/>
      <c r="AW817" s="176"/>
      <c r="AX817" s="176"/>
      <c r="AY817" s="176"/>
      <c r="AZ817" s="176"/>
      <c r="BA817" s="176"/>
      <c r="BB817" s="176"/>
      <c r="BC817" s="176"/>
      <c r="BD817" s="176"/>
      <c r="BE817" s="176"/>
      <c r="BF817" s="176"/>
      <c r="BG817" s="176"/>
      <c r="BH817" s="176"/>
      <c r="BI817" s="176"/>
      <c r="BJ817" s="176"/>
      <c r="BK817" s="176"/>
      <c r="BL817" s="176"/>
      <c r="BM817" s="176"/>
      <c r="BN817" s="176"/>
      <c r="BO817" s="176"/>
      <c r="BP817" s="176"/>
      <c r="BQ817" s="176"/>
      <c r="BR817" s="176"/>
      <c r="BS817" s="176"/>
      <c r="BT817" s="176"/>
    </row>
    <row r="818">
      <c r="A818" s="176"/>
      <c r="B818" s="176"/>
      <c r="C818" s="176"/>
      <c r="D818" s="176"/>
      <c r="E818" s="176"/>
      <c r="F818" s="176"/>
      <c r="G818" s="176"/>
      <c r="H818" s="176"/>
      <c r="I818" s="176"/>
      <c r="J818" s="176"/>
      <c r="K818" s="176"/>
      <c r="L818" s="176"/>
      <c r="M818" s="176"/>
      <c r="N818" s="176"/>
      <c r="O818" s="176"/>
      <c r="P818" s="176"/>
      <c r="Q818" s="435"/>
      <c r="R818" s="176"/>
      <c r="S818" s="176"/>
      <c r="T818" s="176"/>
      <c r="U818" s="176"/>
      <c r="V818" s="176"/>
      <c r="W818" s="176"/>
      <c r="X818" s="176"/>
      <c r="Y818" s="176"/>
      <c r="Z818" s="176"/>
      <c r="AA818" s="176"/>
      <c r="AB818" s="176"/>
      <c r="AC818" s="176"/>
      <c r="AD818" s="176"/>
      <c r="AE818" s="176"/>
      <c r="AF818" s="176"/>
      <c r="AG818" s="176"/>
      <c r="AH818" s="176"/>
      <c r="AI818" s="176"/>
      <c r="AJ818" s="176"/>
      <c r="AK818" s="176"/>
      <c r="AL818" s="176"/>
      <c r="AM818" s="176"/>
      <c r="AN818" s="176"/>
      <c r="AO818" s="176"/>
      <c r="AP818" s="176"/>
      <c r="AQ818" s="176"/>
      <c r="AR818" s="176"/>
      <c r="AS818" s="176"/>
      <c r="AT818" s="176"/>
      <c r="AU818" s="176"/>
      <c r="AV818" s="176"/>
      <c r="AW818" s="176"/>
      <c r="AX818" s="176"/>
      <c r="AY818" s="176"/>
      <c r="AZ818" s="176"/>
      <c r="BA818" s="176"/>
      <c r="BB818" s="176"/>
      <c r="BC818" s="176"/>
      <c r="BD818" s="176"/>
      <c r="BE818" s="176"/>
      <c r="BF818" s="176"/>
      <c r="BG818" s="176"/>
      <c r="BH818" s="176"/>
      <c r="BI818" s="176"/>
      <c r="BJ818" s="176"/>
      <c r="BK818" s="176"/>
      <c r="BL818" s="176"/>
      <c r="BM818" s="176"/>
      <c r="BN818" s="176"/>
      <c r="BO818" s="176"/>
      <c r="BP818" s="176"/>
      <c r="BQ818" s="176"/>
      <c r="BR818" s="176"/>
      <c r="BS818" s="176"/>
      <c r="BT818" s="176"/>
    </row>
    <row r="819">
      <c r="A819" s="176"/>
      <c r="B819" s="176"/>
      <c r="C819" s="176"/>
      <c r="D819" s="176"/>
      <c r="E819" s="176"/>
      <c r="F819" s="176"/>
      <c r="G819" s="176"/>
      <c r="H819" s="176"/>
      <c r="I819" s="176"/>
      <c r="J819" s="176"/>
      <c r="K819" s="176"/>
      <c r="L819" s="176"/>
      <c r="M819" s="176"/>
      <c r="N819" s="176"/>
      <c r="O819" s="176"/>
      <c r="P819" s="176"/>
      <c r="Q819" s="435"/>
      <c r="R819" s="176"/>
      <c r="S819" s="176"/>
      <c r="T819" s="176"/>
      <c r="U819" s="176"/>
      <c r="V819" s="176"/>
      <c r="W819" s="176"/>
      <c r="X819" s="176"/>
      <c r="Y819" s="176"/>
      <c r="Z819" s="176"/>
      <c r="AA819" s="176"/>
      <c r="AB819" s="176"/>
      <c r="AC819" s="176"/>
      <c r="AD819" s="176"/>
      <c r="AE819" s="176"/>
      <c r="AF819" s="176"/>
      <c r="AG819" s="176"/>
      <c r="AH819" s="176"/>
      <c r="AI819" s="176"/>
      <c r="AJ819" s="176"/>
      <c r="AK819" s="176"/>
      <c r="AL819" s="176"/>
      <c r="AM819" s="176"/>
      <c r="AN819" s="176"/>
      <c r="AO819" s="176"/>
      <c r="AP819" s="176"/>
      <c r="AQ819" s="176"/>
      <c r="AR819" s="176"/>
      <c r="AS819" s="176"/>
      <c r="AT819" s="176"/>
      <c r="AU819" s="176"/>
      <c r="AV819" s="176"/>
      <c r="AW819" s="176"/>
      <c r="AX819" s="176"/>
      <c r="AY819" s="176"/>
      <c r="AZ819" s="176"/>
      <c r="BA819" s="176"/>
      <c r="BB819" s="176"/>
      <c r="BC819" s="176"/>
      <c r="BD819" s="176"/>
      <c r="BE819" s="176"/>
      <c r="BF819" s="176"/>
      <c r="BG819" s="176"/>
      <c r="BH819" s="176"/>
      <c r="BI819" s="176"/>
      <c r="BJ819" s="176"/>
      <c r="BK819" s="176"/>
      <c r="BL819" s="176"/>
      <c r="BM819" s="176"/>
      <c r="BN819" s="176"/>
      <c r="BO819" s="176"/>
      <c r="BP819" s="176"/>
      <c r="BQ819" s="176"/>
      <c r="BR819" s="176"/>
      <c r="BS819" s="176"/>
      <c r="BT819" s="176"/>
    </row>
    <row r="820">
      <c r="A820" s="176"/>
      <c r="B820" s="176"/>
      <c r="C820" s="176"/>
      <c r="D820" s="176"/>
      <c r="E820" s="176"/>
      <c r="F820" s="176"/>
      <c r="G820" s="176"/>
      <c r="H820" s="176"/>
      <c r="I820" s="176"/>
      <c r="J820" s="176"/>
      <c r="K820" s="176"/>
      <c r="L820" s="176"/>
      <c r="M820" s="176"/>
      <c r="N820" s="176"/>
      <c r="O820" s="176"/>
      <c r="P820" s="176"/>
      <c r="Q820" s="435"/>
      <c r="R820" s="176"/>
      <c r="S820" s="176"/>
      <c r="T820" s="176"/>
      <c r="U820" s="176"/>
      <c r="V820" s="176"/>
      <c r="W820" s="176"/>
      <c r="X820" s="176"/>
      <c r="Y820" s="176"/>
      <c r="Z820" s="176"/>
      <c r="AA820" s="176"/>
      <c r="AB820" s="176"/>
      <c r="AC820" s="176"/>
      <c r="AD820" s="176"/>
      <c r="AE820" s="176"/>
      <c r="AF820" s="176"/>
      <c r="AG820" s="176"/>
      <c r="AH820" s="176"/>
      <c r="AI820" s="176"/>
      <c r="AJ820" s="176"/>
      <c r="AK820" s="176"/>
      <c r="AL820" s="176"/>
      <c r="AM820" s="176"/>
      <c r="AN820" s="176"/>
      <c r="AO820" s="176"/>
      <c r="AP820" s="176"/>
      <c r="AQ820" s="176"/>
      <c r="AR820" s="176"/>
      <c r="AS820" s="176"/>
      <c r="AT820" s="176"/>
      <c r="AU820" s="176"/>
      <c r="AV820" s="176"/>
      <c r="AW820" s="176"/>
      <c r="AX820" s="176"/>
      <c r="AY820" s="176"/>
      <c r="AZ820" s="176"/>
      <c r="BA820" s="176"/>
      <c r="BB820" s="176"/>
      <c r="BC820" s="176"/>
      <c r="BD820" s="176"/>
      <c r="BE820" s="176"/>
      <c r="BF820" s="176"/>
      <c r="BG820" s="176"/>
      <c r="BH820" s="176"/>
      <c r="BI820" s="176"/>
      <c r="BJ820" s="176"/>
      <c r="BK820" s="176"/>
      <c r="BL820" s="176"/>
      <c r="BM820" s="176"/>
      <c r="BN820" s="176"/>
      <c r="BO820" s="176"/>
      <c r="BP820" s="176"/>
      <c r="BQ820" s="176"/>
      <c r="BR820" s="176"/>
      <c r="BS820" s="176"/>
      <c r="BT820" s="176"/>
    </row>
    <row r="821">
      <c r="A821" s="176"/>
      <c r="B821" s="176"/>
      <c r="C821" s="176"/>
      <c r="D821" s="176"/>
      <c r="E821" s="176"/>
      <c r="F821" s="176"/>
      <c r="G821" s="176"/>
      <c r="H821" s="176"/>
      <c r="I821" s="176"/>
      <c r="J821" s="176"/>
      <c r="K821" s="176"/>
      <c r="L821" s="176"/>
      <c r="M821" s="176"/>
      <c r="N821" s="176"/>
      <c r="O821" s="176"/>
      <c r="P821" s="176"/>
      <c r="Q821" s="435"/>
      <c r="R821" s="176"/>
      <c r="S821" s="176"/>
      <c r="T821" s="176"/>
      <c r="U821" s="176"/>
      <c r="V821" s="176"/>
      <c r="W821" s="176"/>
      <c r="X821" s="176"/>
      <c r="Y821" s="176"/>
      <c r="Z821" s="176"/>
      <c r="AA821" s="176"/>
      <c r="AB821" s="176"/>
      <c r="AC821" s="176"/>
      <c r="AD821" s="176"/>
      <c r="AE821" s="176"/>
      <c r="AF821" s="176"/>
      <c r="AG821" s="176"/>
      <c r="AH821" s="176"/>
      <c r="AI821" s="176"/>
      <c r="AJ821" s="176"/>
      <c r="AK821" s="176"/>
      <c r="AL821" s="176"/>
      <c r="AM821" s="176"/>
      <c r="AN821" s="176"/>
      <c r="AO821" s="176"/>
      <c r="AP821" s="176"/>
      <c r="AQ821" s="176"/>
      <c r="AR821" s="176"/>
      <c r="AS821" s="176"/>
      <c r="AT821" s="176"/>
      <c r="AU821" s="176"/>
      <c r="AV821" s="176"/>
      <c r="AW821" s="176"/>
      <c r="AX821" s="176"/>
      <c r="AY821" s="176"/>
      <c r="AZ821" s="176"/>
      <c r="BA821" s="176"/>
      <c r="BB821" s="176"/>
      <c r="BC821" s="176"/>
      <c r="BD821" s="176"/>
      <c r="BE821" s="176"/>
      <c r="BF821" s="176"/>
      <c r="BG821" s="176"/>
      <c r="BH821" s="176"/>
      <c r="BI821" s="176"/>
      <c r="BJ821" s="176"/>
      <c r="BK821" s="176"/>
      <c r="BL821" s="176"/>
      <c r="BM821" s="176"/>
      <c r="BN821" s="176"/>
      <c r="BO821" s="176"/>
      <c r="BP821" s="176"/>
      <c r="BQ821" s="176"/>
      <c r="BR821" s="176"/>
      <c r="BS821" s="176"/>
      <c r="BT821" s="176"/>
    </row>
    <row r="822">
      <c r="A822" s="176"/>
      <c r="B822" s="176"/>
      <c r="C822" s="176"/>
      <c r="D822" s="176"/>
      <c r="E822" s="176"/>
      <c r="F822" s="176"/>
      <c r="G822" s="176"/>
      <c r="H822" s="176"/>
      <c r="I822" s="176"/>
      <c r="J822" s="176"/>
      <c r="K822" s="176"/>
      <c r="L822" s="176"/>
      <c r="M822" s="176"/>
      <c r="N822" s="176"/>
      <c r="O822" s="176"/>
      <c r="P822" s="176"/>
      <c r="Q822" s="435"/>
      <c r="R822" s="176"/>
      <c r="S822" s="176"/>
      <c r="T822" s="176"/>
      <c r="U822" s="176"/>
      <c r="V822" s="176"/>
      <c r="W822" s="176"/>
      <c r="X822" s="176"/>
      <c r="Y822" s="176"/>
      <c r="Z822" s="176"/>
      <c r="AA822" s="176"/>
      <c r="AB822" s="176"/>
      <c r="AC822" s="176"/>
      <c r="AD822" s="176"/>
      <c r="AE822" s="176"/>
      <c r="AF822" s="176"/>
      <c r="AG822" s="176"/>
      <c r="AH822" s="176"/>
      <c r="AI822" s="176"/>
      <c r="AJ822" s="176"/>
      <c r="AK822" s="176"/>
      <c r="AL822" s="176"/>
      <c r="AM822" s="176"/>
      <c r="AN822" s="176"/>
      <c r="AO822" s="176"/>
      <c r="AP822" s="176"/>
      <c r="AQ822" s="176"/>
      <c r="AR822" s="176"/>
      <c r="AS822" s="176"/>
      <c r="AT822" s="176"/>
      <c r="AU822" s="176"/>
      <c r="AV822" s="176"/>
      <c r="AW822" s="176"/>
      <c r="AX822" s="176"/>
      <c r="AY822" s="176"/>
      <c r="AZ822" s="176"/>
      <c r="BA822" s="176"/>
      <c r="BB822" s="176"/>
      <c r="BC822" s="176"/>
      <c r="BD822" s="176"/>
      <c r="BE822" s="176"/>
      <c r="BF822" s="176"/>
      <c r="BG822" s="176"/>
      <c r="BH822" s="176"/>
      <c r="BI822" s="176"/>
      <c r="BJ822" s="176"/>
      <c r="BK822" s="176"/>
      <c r="BL822" s="176"/>
      <c r="BM822" s="176"/>
      <c r="BN822" s="176"/>
      <c r="BO822" s="176"/>
      <c r="BP822" s="176"/>
      <c r="BQ822" s="176"/>
      <c r="BR822" s="176"/>
      <c r="BS822" s="176"/>
      <c r="BT822" s="176"/>
    </row>
    <row r="823">
      <c r="A823" s="176"/>
      <c r="B823" s="176"/>
      <c r="C823" s="176"/>
      <c r="D823" s="176"/>
      <c r="E823" s="176"/>
      <c r="F823" s="176"/>
      <c r="G823" s="176"/>
      <c r="H823" s="176"/>
      <c r="I823" s="176"/>
      <c r="J823" s="176"/>
      <c r="K823" s="176"/>
      <c r="L823" s="176"/>
      <c r="M823" s="176"/>
      <c r="N823" s="176"/>
      <c r="O823" s="176"/>
      <c r="P823" s="176"/>
      <c r="Q823" s="435"/>
      <c r="R823" s="176"/>
      <c r="S823" s="176"/>
      <c r="T823" s="176"/>
      <c r="U823" s="176"/>
      <c r="V823" s="176"/>
      <c r="W823" s="176"/>
      <c r="X823" s="176"/>
      <c r="Y823" s="176"/>
      <c r="Z823" s="176"/>
      <c r="AA823" s="176"/>
      <c r="AB823" s="176"/>
      <c r="AC823" s="176"/>
      <c r="AD823" s="176"/>
      <c r="AE823" s="176"/>
      <c r="AF823" s="176"/>
      <c r="AG823" s="176"/>
      <c r="AH823" s="176"/>
      <c r="AI823" s="176"/>
      <c r="AJ823" s="176"/>
      <c r="AK823" s="176"/>
      <c r="AL823" s="176"/>
      <c r="AM823" s="176"/>
      <c r="AN823" s="176"/>
      <c r="AO823" s="176"/>
      <c r="AP823" s="176"/>
      <c r="AQ823" s="176"/>
      <c r="AR823" s="176"/>
      <c r="AS823" s="176"/>
      <c r="AT823" s="176"/>
      <c r="AU823" s="176"/>
      <c r="AV823" s="176"/>
      <c r="AW823" s="176"/>
      <c r="AX823" s="176"/>
      <c r="AY823" s="176"/>
      <c r="AZ823" s="176"/>
      <c r="BA823" s="176"/>
      <c r="BB823" s="176"/>
      <c r="BC823" s="176"/>
      <c r="BD823" s="176"/>
      <c r="BE823" s="176"/>
      <c r="BF823" s="176"/>
      <c r="BG823" s="176"/>
      <c r="BH823" s="176"/>
      <c r="BI823" s="176"/>
      <c r="BJ823" s="176"/>
      <c r="BK823" s="176"/>
      <c r="BL823" s="176"/>
      <c r="BM823" s="176"/>
      <c r="BN823" s="176"/>
      <c r="BO823" s="176"/>
      <c r="BP823" s="176"/>
      <c r="BQ823" s="176"/>
      <c r="BR823" s="176"/>
      <c r="BS823" s="176"/>
      <c r="BT823" s="176"/>
    </row>
    <row r="824">
      <c r="A824" s="176"/>
      <c r="B824" s="176"/>
      <c r="C824" s="176"/>
      <c r="D824" s="176"/>
      <c r="E824" s="176"/>
      <c r="F824" s="176"/>
      <c r="G824" s="176"/>
      <c r="H824" s="176"/>
      <c r="I824" s="176"/>
      <c r="J824" s="176"/>
      <c r="K824" s="176"/>
      <c r="L824" s="176"/>
      <c r="M824" s="176"/>
      <c r="N824" s="176"/>
      <c r="O824" s="176"/>
      <c r="P824" s="176"/>
      <c r="Q824" s="435"/>
      <c r="R824" s="176"/>
      <c r="S824" s="176"/>
      <c r="T824" s="176"/>
      <c r="U824" s="176"/>
      <c r="V824" s="176"/>
      <c r="W824" s="176"/>
      <c r="X824" s="176"/>
      <c r="Y824" s="176"/>
      <c r="Z824" s="176"/>
      <c r="AA824" s="176"/>
      <c r="AB824" s="176"/>
      <c r="AC824" s="176"/>
      <c r="AD824" s="176"/>
      <c r="AE824" s="176"/>
      <c r="AF824" s="176"/>
      <c r="AG824" s="176"/>
      <c r="AH824" s="176"/>
      <c r="AI824" s="176"/>
      <c r="AJ824" s="176"/>
      <c r="AK824" s="176"/>
      <c r="AL824" s="176"/>
      <c r="AM824" s="176"/>
      <c r="AN824" s="176"/>
      <c r="AO824" s="176"/>
      <c r="AP824" s="176"/>
      <c r="AQ824" s="176"/>
      <c r="AR824" s="176"/>
      <c r="AS824" s="176"/>
      <c r="AT824" s="176"/>
      <c r="AU824" s="176"/>
      <c r="AV824" s="176"/>
      <c r="AW824" s="176"/>
      <c r="AX824" s="176"/>
      <c r="AY824" s="176"/>
      <c r="AZ824" s="176"/>
      <c r="BA824" s="176"/>
      <c r="BB824" s="176"/>
      <c r="BC824" s="176"/>
      <c r="BD824" s="176"/>
      <c r="BE824" s="176"/>
      <c r="BF824" s="176"/>
      <c r="BG824" s="176"/>
      <c r="BH824" s="176"/>
      <c r="BI824" s="176"/>
      <c r="BJ824" s="176"/>
      <c r="BK824" s="176"/>
      <c r="BL824" s="176"/>
      <c r="BM824" s="176"/>
      <c r="BN824" s="176"/>
      <c r="BO824" s="176"/>
      <c r="BP824" s="176"/>
      <c r="BQ824" s="176"/>
      <c r="BR824" s="176"/>
      <c r="BS824" s="176"/>
      <c r="BT824" s="176"/>
    </row>
    <row r="825">
      <c r="A825" s="176"/>
      <c r="B825" s="176"/>
      <c r="C825" s="176"/>
      <c r="D825" s="176"/>
      <c r="E825" s="176"/>
      <c r="F825" s="176"/>
      <c r="G825" s="176"/>
      <c r="H825" s="176"/>
      <c r="I825" s="176"/>
      <c r="J825" s="176"/>
      <c r="K825" s="176"/>
      <c r="L825" s="176"/>
      <c r="M825" s="176"/>
      <c r="N825" s="176"/>
      <c r="O825" s="176"/>
      <c r="P825" s="176"/>
      <c r="Q825" s="435"/>
      <c r="R825" s="176"/>
      <c r="S825" s="176"/>
      <c r="T825" s="176"/>
      <c r="U825" s="176"/>
      <c r="V825" s="176"/>
      <c r="W825" s="176"/>
      <c r="X825" s="176"/>
      <c r="Y825" s="176"/>
      <c r="Z825" s="176"/>
      <c r="AA825" s="176"/>
      <c r="AB825" s="176"/>
      <c r="AC825" s="176"/>
      <c r="AD825" s="176"/>
      <c r="AE825" s="176"/>
      <c r="AF825" s="176"/>
      <c r="AG825" s="176"/>
      <c r="AH825" s="176"/>
      <c r="AI825" s="176"/>
      <c r="AJ825" s="176"/>
      <c r="AK825" s="176"/>
      <c r="AL825" s="176"/>
      <c r="AM825" s="176"/>
      <c r="AN825" s="176"/>
      <c r="AO825" s="176"/>
      <c r="AP825" s="176"/>
      <c r="AQ825" s="176"/>
      <c r="AR825" s="176"/>
      <c r="AS825" s="176"/>
      <c r="AT825" s="176"/>
      <c r="AU825" s="176"/>
      <c r="AV825" s="176"/>
      <c r="AW825" s="176"/>
      <c r="AX825" s="176"/>
      <c r="AY825" s="176"/>
      <c r="AZ825" s="176"/>
      <c r="BA825" s="176"/>
      <c r="BB825" s="176"/>
      <c r="BC825" s="176"/>
      <c r="BD825" s="176"/>
      <c r="BE825" s="176"/>
      <c r="BF825" s="176"/>
      <c r="BG825" s="176"/>
      <c r="BH825" s="176"/>
      <c r="BI825" s="176"/>
      <c r="BJ825" s="176"/>
      <c r="BK825" s="176"/>
      <c r="BL825" s="176"/>
      <c r="BM825" s="176"/>
      <c r="BN825" s="176"/>
      <c r="BO825" s="176"/>
      <c r="BP825" s="176"/>
      <c r="BQ825" s="176"/>
      <c r="BR825" s="176"/>
      <c r="BS825" s="176"/>
      <c r="BT825" s="176"/>
    </row>
    <row r="826">
      <c r="A826" s="176"/>
      <c r="B826" s="176"/>
      <c r="C826" s="176"/>
      <c r="D826" s="176"/>
      <c r="E826" s="176"/>
      <c r="F826" s="176"/>
      <c r="G826" s="176"/>
      <c r="H826" s="176"/>
      <c r="I826" s="176"/>
      <c r="J826" s="176"/>
      <c r="K826" s="176"/>
      <c r="L826" s="176"/>
      <c r="M826" s="176"/>
      <c r="N826" s="176"/>
      <c r="O826" s="176"/>
      <c r="P826" s="176"/>
      <c r="Q826" s="435"/>
      <c r="R826" s="176"/>
      <c r="S826" s="176"/>
      <c r="T826" s="176"/>
      <c r="U826" s="176"/>
      <c r="V826" s="176"/>
      <c r="W826" s="176"/>
      <c r="X826" s="176"/>
      <c r="Y826" s="176"/>
      <c r="Z826" s="176"/>
      <c r="AA826" s="176"/>
      <c r="AB826" s="176"/>
      <c r="AC826" s="176"/>
      <c r="AD826" s="176"/>
      <c r="AE826" s="176"/>
      <c r="AF826" s="176"/>
      <c r="AG826" s="176"/>
      <c r="AH826" s="176"/>
      <c r="AI826" s="176"/>
      <c r="AJ826" s="176"/>
      <c r="AK826" s="176"/>
      <c r="AL826" s="176"/>
      <c r="AM826" s="176"/>
      <c r="AN826" s="176"/>
      <c r="AO826" s="176"/>
      <c r="AP826" s="176"/>
      <c r="AQ826" s="176"/>
      <c r="AR826" s="176"/>
      <c r="AS826" s="176"/>
      <c r="AT826" s="176"/>
      <c r="AU826" s="176"/>
      <c r="AV826" s="176"/>
      <c r="AW826" s="176"/>
      <c r="AX826" s="176"/>
      <c r="AY826" s="176"/>
      <c r="AZ826" s="176"/>
      <c r="BA826" s="176"/>
      <c r="BB826" s="176"/>
      <c r="BC826" s="176"/>
      <c r="BD826" s="176"/>
      <c r="BE826" s="176"/>
      <c r="BF826" s="176"/>
      <c r="BG826" s="176"/>
      <c r="BH826" s="176"/>
      <c r="BI826" s="176"/>
      <c r="BJ826" s="176"/>
      <c r="BK826" s="176"/>
      <c r="BL826" s="176"/>
      <c r="BM826" s="176"/>
      <c r="BN826" s="176"/>
      <c r="BO826" s="176"/>
      <c r="BP826" s="176"/>
      <c r="BQ826" s="176"/>
      <c r="BR826" s="176"/>
      <c r="BS826" s="176"/>
      <c r="BT826" s="176"/>
    </row>
    <row r="827">
      <c r="A827" s="176"/>
      <c r="B827" s="176"/>
      <c r="C827" s="176"/>
      <c r="D827" s="176"/>
      <c r="E827" s="176"/>
      <c r="F827" s="176"/>
      <c r="G827" s="176"/>
      <c r="H827" s="176"/>
      <c r="I827" s="176"/>
      <c r="J827" s="176"/>
      <c r="K827" s="176"/>
      <c r="L827" s="176"/>
      <c r="M827" s="176"/>
      <c r="N827" s="176"/>
      <c r="O827" s="176"/>
      <c r="P827" s="176"/>
      <c r="Q827" s="435"/>
      <c r="R827" s="176"/>
      <c r="S827" s="176"/>
      <c r="T827" s="176"/>
      <c r="U827" s="176"/>
      <c r="V827" s="176"/>
      <c r="W827" s="176"/>
      <c r="X827" s="176"/>
      <c r="Y827" s="176"/>
      <c r="Z827" s="176"/>
      <c r="AA827" s="176"/>
      <c r="AB827" s="176"/>
      <c r="AC827" s="176"/>
      <c r="AD827" s="176"/>
      <c r="AE827" s="176"/>
      <c r="AF827" s="176"/>
      <c r="AG827" s="176"/>
      <c r="AH827" s="176"/>
      <c r="AI827" s="176"/>
      <c r="AJ827" s="176"/>
      <c r="AK827" s="176"/>
      <c r="AL827" s="176"/>
      <c r="AM827" s="176"/>
      <c r="AN827" s="176"/>
      <c r="AO827" s="176"/>
      <c r="AP827" s="176"/>
      <c r="AQ827" s="176"/>
      <c r="AR827" s="176"/>
      <c r="AS827" s="176"/>
      <c r="AT827" s="176"/>
      <c r="AU827" s="176"/>
      <c r="AV827" s="176"/>
      <c r="AW827" s="176"/>
      <c r="AX827" s="176"/>
      <c r="AY827" s="176"/>
      <c r="AZ827" s="176"/>
      <c r="BA827" s="176"/>
      <c r="BB827" s="176"/>
      <c r="BC827" s="176"/>
      <c r="BD827" s="176"/>
      <c r="BE827" s="176"/>
      <c r="BF827" s="176"/>
      <c r="BG827" s="176"/>
      <c r="BH827" s="176"/>
      <c r="BI827" s="176"/>
      <c r="BJ827" s="176"/>
      <c r="BK827" s="176"/>
      <c r="BL827" s="176"/>
      <c r="BM827" s="176"/>
      <c r="BN827" s="176"/>
      <c r="BO827" s="176"/>
      <c r="BP827" s="176"/>
      <c r="BQ827" s="176"/>
      <c r="BR827" s="176"/>
      <c r="BS827" s="176"/>
      <c r="BT827" s="176"/>
    </row>
    <row r="828">
      <c r="A828" s="176"/>
      <c r="B828" s="176"/>
      <c r="C828" s="176"/>
      <c r="D828" s="176"/>
      <c r="E828" s="176"/>
      <c r="F828" s="176"/>
      <c r="G828" s="176"/>
      <c r="H828" s="176"/>
      <c r="I828" s="176"/>
      <c r="J828" s="176"/>
      <c r="K828" s="176"/>
      <c r="L828" s="176"/>
      <c r="M828" s="176"/>
      <c r="N828" s="176"/>
      <c r="O828" s="176"/>
      <c r="P828" s="176"/>
      <c r="Q828" s="435"/>
      <c r="R828" s="176"/>
      <c r="S828" s="176"/>
      <c r="T828" s="176"/>
      <c r="U828" s="176"/>
      <c r="V828" s="176"/>
      <c r="W828" s="176"/>
      <c r="X828" s="176"/>
      <c r="Y828" s="176"/>
      <c r="Z828" s="176"/>
      <c r="AA828" s="176"/>
      <c r="AB828" s="176"/>
      <c r="AC828" s="176"/>
      <c r="AD828" s="176"/>
      <c r="AE828" s="176"/>
      <c r="AF828" s="176"/>
      <c r="AG828" s="176"/>
      <c r="AH828" s="176"/>
      <c r="AI828" s="176"/>
      <c r="AJ828" s="176"/>
      <c r="AK828" s="176"/>
      <c r="AL828" s="176"/>
      <c r="AM828" s="176"/>
      <c r="AN828" s="176"/>
      <c r="AO828" s="176"/>
      <c r="AP828" s="176"/>
      <c r="AQ828" s="176"/>
      <c r="AR828" s="176"/>
      <c r="AS828" s="176"/>
      <c r="AT828" s="176"/>
      <c r="AU828" s="176"/>
      <c r="AV828" s="176"/>
      <c r="AW828" s="176"/>
      <c r="AX828" s="176"/>
      <c r="AY828" s="176"/>
      <c r="AZ828" s="176"/>
      <c r="BA828" s="176"/>
      <c r="BB828" s="176"/>
      <c r="BC828" s="176"/>
      <c r="BD828" s="176"/>
      <c r="BE828" s="176"/>
      <c r="BF828" s="176"/>
      <c r="BG828" s="176"/>
      <c r="BH828" s="176"/>
      <c r="BI828" s="176"/>
      <c r="BJ828" s="176"/>
      <c r="BK828" s="176"/>
      <c r="BL828" s="176"/>
      <c r="BM828" s="176"/>
      <c r="BN828" s="176"/>
      <c r="BO828" s="176"/>
      <c r="BP828" s="176"/>
      <c r="BQ828" s="176"/>
      <c r="BR828" s="176"/>
      <c r="BS828" s="176"/>
      <c r="BT828" s="176"/>
    </row>
    <row r="829">
      <c r="A829" s="176"/>
      <c r="B829" s="176"/>
      <c r="C829" s="176"/>
      <c r="D829" s="176"/>
      <c r="E829" s="176"/>
      <c r="F829" s="176"/>
      <c r="G829" s="176"/>
      <c r="H829" s="176"/>
      <c r="I829" s="176"/>
      <c r="J829" s="176"/>
      <c r="K829" s="176"/>
      <c r="L829" s="176"/>
      <c r="M829" s="176"/>
      <c r="N829" s="176"/>
      <c r="O829" s="176"/>
      <c r="P829" s="176"/>
      <c r="Q829" s="435"/>
      <c r="R829" s="176"/>
      <c r="S829" s="176"/>
      <c r="T829" s="176"/>
      <c r="U829" s="176"/>
      <c r="V829" s="176"/>
      <c r="W829" s="176"/>
      <c r="X829" s="176"/>
      <c r="Y829" s="176"/>
      <c r="Z829" s="176"/>
      <c r="AA829" s="176"/>
      <c r="AB829" s="176"/>
      <c r="AC829" s="176"/>
      <c r="AD829" s="176"/>
      <c r="AE829" s="176"/>
      <c r="AF829" s="176"/>
      <c r="AG829" s="176"/>
      <c r="AH829" s="176"/>
      <c r="AI829" s="176"/>
      <c r="AJ829" s="176"/>
      <c r="AK829" s="176"/>
      <c r="AL829" s="176"/>
      <c r="AM829" s="176"/>
      <c r="AN829" s="176"/>
      <c r="AO829" s="176"/>
      <c r="AP829" s="176"/>
      <c r="AQ829" s="176"/>
      <c r="AR829" s="176"/>
      <c r="AS829" s="176"/>
      <c r="AT829" s="176"/>
      <c r="AU829" s="176"/>
      <c r="AV829" s="176"/>
      <c r="AW829" s="176"/>
      <c r="AX829" s="176"/>
      <c r="AY829" s="176"/>
      <c r="AZ829" s="176"/>
      <c r="BA829" s="176"/>
      <c r="BB829" s="176"/>
      <c r="BC829" s="176"/>
      <c r="BD829" s="176"/>
      <c r="BE829" s="176"/>
      <c r="BF829" s="176"/>
      <c r="BG829" s="176"/>
      <c r="BH829" s="176"/>
      <c r="BI829" s="176"/>
      <c r="BJ829" s="176"/>
      <c r="BK829" s="176"/>
      <c r="BL829" s="176"/>
      <c r="BM829" s="176"/>
      <c r="BN829" s="176"/>
      <c r="BO829" s="176"/>
      <c r="BP829" s="176"/>
      <c r="BQ829" s="176"/>
      <c r="BR829" s="176"/>
      <c r="BS829" s="176"/>
      <c r="BT829" s="176"/>
    </row>
    <row r="830">
      <c r="A830" s="176"/>
      <c r="B830" s="176"/>
      <c r="C830" s="176"/>
      <c r="D830" s="176"/>
      <c r="E830" s="176"/>
      <c r="F830" s="176"/>
      <c r="G830" s="176"/>
      <c r="H830" s="176"/>
      <c r="I830" s="176"/>
      <c r="J830" s="176"/>
      <c r="K830" s="176"/>
      <c r="L830" s="176"/>
      <c r="M830" s="176"/>
      <c r="N830" s="176"/>
      <c r="O830" s="176"/>
      <c r="P830" s="176"/>
      <c r="Q830" s="435"/>
      <c r="R830" s="176"/>
      <c r="S830" s="176"/>
      <c r="T830" s="176"/>
      <c r="U830" s="176"/>
      <c r="V830" s="176"/>
      <c r="W830" s="176"/>
      <c r="X830" s="176"/>
      <c r="Y830" s="176"/>
      <c r="Z830" s="176"/>
      <c r="AA830" s="176"/>
      <c r="AB830" s="176"/>
      <c r="AC830" s="176"/>
      <c r="AD830" s="176"/>
      <c r="AE830" s="176"/>
      <c r="AF830" s="176"/>
      <c r="AG830" s="176"/>
      <c r="AH830" s="176"/>
      <c r="AI830" s="176"/>
      <c r="AJ830" s="176"/>
      <c r="AK830" s="176"/>
      <c r="AL830" s="176"/>
      <c r="AM830" s="176"/>
      <c r="AN830" s="176"/>
      <c r="AO830" s="176"/>
      <c r="AP830" s="176"/>
      <c r="AQ830" s="176"/>
      <c r="AR830" s="176"/>
      <c r="AS830" s="176"/>
      <c r="AT830" s="176"/>
      <c r="AU830" s="176"/>
      <c r="AV830" s="176"/>
      <c r="AW830" s="176"/>
      <c r="AX830" s="176"/>
      <c r="AY830" s="176"/>
      <c r="AZ830" s="176"/>
      <c r="BA830" s="176"/>
      <c r="BB830" s="176"/>
      <c r="BC830" s="176"/>
      <c r="BD830" s="176"/>
      <c r="BE830" s="176"/>
      <c r="BF830" s="176"/>
      <c r="BG830" s="176"/>
      <c r="BH830" s="176"/>
      <c r="BI830" s="176"/>
      <c r="BJ830" s="176"/>
      <c r="BK830" s="176"/>
      <c r="BL830" s="176"/>
      <c r="BM830" s="176"/>
      <c r="BN830" s="176"/>
      <c r="BO830" s="176"/>
      <c r="BP830" s="176"/>
      <c r="BQ830" s="176"/>
      <c r="BR830" s="176"/>
      <c r="BS830" s="176"/>
      <c r="BT830" s="176"/>
    </row>
    <row r="831">
      <c r="A831" s="176"/>
      <c r="B831" s="176"/>
      <c r="C831" s="176"/>
      <c r="D831" s="176"/>
      <c r="E831" s="176"/>
      <c r="F831" s="176"/>
      <c r="G831" s="176"/>
      <c r="H831" s="176"/>
      <c r="I831" s="176"/>
      <c r="J831" s="176"/>
      <c r="K831" s="176"/>
      <c r="L831" s="176"/>
      <c r="M831" s="176"/>
      <c r="N831" s="176"/>
      <c r="O831" s="176"/>
      <c r="P831" s="176"/>
      <c r="Q831" s="435"/>
      <c r="R831" s="176"/>
      <c r="S831" s="176"/>
      <c r="T831" s="176"/>
      <c r="U831" s="176"/>
      <c r="V831" s="176"/>
      <c r="W831" s="176"/>
      <c r="X831" s="176"/>
      <c r="Y831" s="176"/>
      <c r="Z831" s="176"/>
      <c r="AA831" s="176"/>
      <c r="AB831" s="176"/>
      <c r="AC831" s="176"/>
      <c r="AD831" s="176"/>
      <c r="AE831" s="176"/>
      <c r="AF831" s="176"/>
      <c r="AG831" s="176"/>
      <c r="AH831" s="176"/>
      <c r="AI831" s="176"/>
      <c r="AJ831" s="176"/>
      <c r="AK831" s="176"/>
      <c r="AL831" s="176"/>
      <c r="AM831" s="176"/>
      <c r="AN831" s="176"/>
      <c r="AO831" s="176"/>
      <c r="AP831" s="176"/>
      <c r="AQ831" s="176"/>
      <c r="AR831" s="176"/>
      <c r="AS831" s="176"/>
      <c r="AT831" s="176"/>
      <c r="AU831" s="176"/>
      <c r="AV831" s="176"/>
      <c r="AW831" s="176"/>
      <c r="AX831" s="176"/>
      <c r="AY831" s="176"/>
      <c r="AZ831" s="176"/>
      <c r="BA831" s="176"/>
      <c r="BB831" s="176"/>
      <c r="BC831" s="176"/>
      <c r="BD831" s="176"/>
      <c r="BE831" s="176"/>
      <c r="BF831" s="176"/>
      <c r="BG831" s="176"/>
      <c r="BH831" s="176"/>
      <c r="BI831" s="176"/>
      <c r="BJ831" s="176"/>
      <c r="BK831" s="176"/>
      <c r="BL831" s="176"/>
      <c r="BM831" s="176"/>
      <c r="BN831" s="176"/>
      <c r="BO831" s="176"/>
      <c r="BP831" s="176"/>
      <c r="BQ831" s="176"/>
      <c r="BR831" s="176"/>
      <c r="BS831" s="176"/>
      <c r="BT831" s="176"/>
    </row>
    <row r="832">
      <c r="A832" s="176"/>
      <c r="B832" s="176"/>
      <c r="C832" s="176"/>
      <c r="D832" s="176"/>
      <c r="E832" s="176"/>
      <c r="F832" s="176"/>
      <c r="G832" s="176"/>
      <c r="H832" s="176"/>
      <c r="I832" s="176"/>
      <c r="J832" s="176"/>
      <c r="K832" s="176"/>
      <c r="L832" s="176"/>
      <c r="M832" s="176"/>
      <c r="N832" s="176"/>
      <c r="O832" s="176"/>
      <c r="P832" s="176"/>
      <c r="Q832" s="435"/>
      <c r="R832" s="176"/>
      <c r="S832" s="176"/>
      <c r="T832" s="176"/>
      <c r="U832" s="176"/>
      <c r="V832" s="176"/>
      <c r="W832" s="176"/>
      <c r="X832" s="176"/>
      <c r="Y832" s="176"/>
      <c r="Z832" s="176"/>
      <c r="AA832" s="176"/>
      <c r="AB832" s="176"/>
      <c r="AC832" s="176"/>
      <c r="AD832" s="176"/>
      <c r="AE832" s="176"/>
      <c r="AF832" s="176"/>
      <c r="AG832" s="176"/>
      <c r="AH832" s="176"/>
      <c r="AI832" s="176"/>
      <c r="AJ832" s="176"/>
      <c r="AK832" s="176"/>
      <c r="AL832" s="176"/>
      <c r="AM832" s="176"/>
      <c r="AN832" s="176"/>
      <c r="AO832" s="176"/>
      <c r="AP832" s="176"/>
      <c r="AQ832" s="176"/>
      <c r="AR832" s="176"/>
      <c r="AS832" s="176"/>
      <c r="AT832" s="176"/>
      <c r="AU832" s="176"/>
      <c r="AV832" s="176"/>
      <c r="AW832" s="176"/>
      <c r="AX832" s="176"/>
      <c r="AY832" s="176"/>
      <c r="AZ832" s="176"/>
      <c r="BA832" s="176"/>
      <c r="BB832" s="176"/>
      <c r="BC832" s="176"/>
      <c r="BD832" s="176"/>
      <c r="BE832" s="176"/>
      <c r="BF832" s="176"/>
      <c r="BG832" s="176"/>
      <c r="BH832" s="176"/>
      <c r="BI832" s="176"/>
      <c r="BJ832" s="176"/>
      <c r="BK832" s="176"/>
      <c r="BL832" s="176"/>
      <c r="BM832" s="176"/>
      <c r="BN832" s="176"/>
      <c r="BO832" s="176"/>
      <c r="BP832" s="176"/>
      <c r="BQ832" s="176"/>
      <c r="BR832" s="176"/>
      <c r="BS832" s="176"/>
      <c r="BT832" s="176"/>
    </row>
    <row r="833">
      <c r="A833" s="176"/>
      <c r="B833" s="176"/>
      <c r="C833" s="176"/>
      <c r="D833" s="176"/>
      <c r="E833" s="176"/>
      <c r="F833" s="176"/>
      <c r="G833" s="176"/>
      <c r="H833" s="176"/>
      <c r="I833" s="176"/>
      <c r="J833" s="176"/>
      <c r="K833" s="176"/>
      <c r="L833" s="176"/>
      <c r="M833" s="176"/>
      <c r="N833" s="176"/>
      <c r="O833" s="176"/>
      <c r="P833" s="176"/>
      <c r="Q833" s="435"/>
      <c r="R833" s="176"/>
      <c r="S833" s="176"/>
      <c r="T833" s="176"/>
      <c r="U833" s="176"/>
      <c r="V833" s="176"/>
      <c r="W833" s="176"/>
      <c r="X833" s="176"/>
      <c r="Y833" s="176"/>
      <c r="Z833" s="176"/>
      <c r="AA833" s="176"/>
      <c r="AB833" s="176"/>
      <c r="AC833" s="176"/>
      <c r="AD833" s="176"/>
      <c r="AE833" s="176"/>
      <c r="AF833" s="176"/>
      <c r="AG833" s="176"/>
      <c r="AH833" s="176"/>
      <c r="AI833" s="176"/>
      <c r="AJ833" s="176"/>
      <c r="AK833" s="176"/>
      <c r="AL833" s="176"/>
      <c r="AM833" s="176"/>
      <c r="AN833" s="176"/>
      <c r="AO833" s="176"/>
      <c r="AP833" s="176"/>
      <c r="AQ833" s="176"/>
      <c r="AR833" s="176"/>
      <c r="AS833" s="176"/>
      <c r="AT833" s="176"/>
      <c r="AU833" s="176"/>
      <c r="AV833" s="176"/>
      <c r="AW833" s="176"/>
      <c r="AX833" s="176"/>
      <c r="AY833" s="176"/>
      <c r="AZ833" s="176"/>
      <c r="BA833" s="176"/>
      <c r="BB833" s="176"/>
      <c r="BC833" s="176"/>
      <c r="BD833" s="176"/>
      <c r="BE833" s="176"/>
      <c r="BF833" s="176"/>
      <c r="BG833" s="176"/>
      <c r="BH833" s="176"/>
      <c r="BI833" s="176"/>
      <c r="BJ833" s="176"/>
      <c r="BK833" s="176"/>
      <c r="BL833" s="176"/>
      <c r="BM833" s="176"/>
      <c r="BN833" s="176"/>
      <c r="BO833" s="176"/>
      <c r="BP833" s="176"/>
      <c r="BQ833" s="176"/>
      <c r="BR833" s="176"/>
      <c r="BS833" s="176"/>
      <c r="BT833" s="176"/>
    </row>
    <row r="834">
      <c r="A834" s="176"/>
      <c r="B834" s="176"/>
      <c r="C834" s="176"/>
      <c r="D834" s="176"/>
      <c r="E834" s="176"/>
      <c r="F834" s="176"/>
      <c r="G834" s="176"/>
      <c r="H834" s="176"/>
      <c r="I834" s="176"/>
      <c r="J834" s="176"/>
      <c r="K834" s="176"/>
      <c r="L834" s="176"/>
      <c r="M834" s="176"/>
      <c r="N834" s="176"/>
      <c r="O834" s="176"/>
      <c r="P834" s="176"/>
      <c r="Q834" s="435"/>
      <c r="R834" s="176"/>
      <c r="S834" s="176"/>
      <c r="T834" s="176"/>
      <c r="U834" s="176"/>
      <c r="V834" s="176"/>
      <c r="W834" s="176"/>
      <c r="X834" s="176"/>
      <c r="Y834" s="176"/>
      <c r="Z834" s="176"/>
      <c r="AA834" s="176"/>
      <c r="AB834" s="176"/>
      <c r="AC834" s="176"/>
      <c r="AD834" s="176"/>
      <c r="AE834" s="176"/>
      <c r="AF834" s="176"/>
      <c r="AG834" s="176"/>
      <c r="AH834" s="176"/>
      <c r="AI834" s="176"/>
      <c r="AJ834" s="176"/>
      <c r="AK834" s="176"/>
      <c r="AL834" s="176"/>
      <c r="AM834" s="176"/>
      <c r="AN834" s="176"/>
      <c r="AO834" s="176"/>
      <c r="AP834" s="176"/>
      <c r="AQ834" s="176"/>
      <c r="AR834" s="176"/>
      <c r="AS834" s="176"/>
      <c r="AT834" s="176"/>
      <c r="AU834" s="176"/>
      <c r="AV834" s="176"/>
      <c r="AW834" s="176"/>
      <c r="AX834" s="176"/>
      <c r="AY834" s="176"/>
      <c r="AZ834" s="176"/>
      <c r="BA834" s="176"/>
      <c r="BB834" s="176"/>
      <c r="BC834" s="176"/>
      <c r="BD834" s="176"/>
      <c r="BE834" s="176"/>
      <c r="BF834" s="176"/>
      <c r="BG834" s="176"/>
      <c r="BH834" s="176"/>
      <c r="BI834" s="176"/>
      <c r="BJ834" s="176"/>
      <c r="BK834" s="176"/>
      <c r="BL834" s="176"/>
      <c r="BM834" s="176"/>
      <c r="BN834" s="176"/>
      <c r="BO834" s="176"/>
      <c r="BP834" s="176"/>
      <c r="BQ834" s="176"/>
      <c r="BR834" s="176"/>
      <c r="BS834" s="176"/>
      <c r="BT834" s="176"/>
    </row>
    <row r="835">
      <c r="A835" s="176"/>
      <c r="B835" s="176"/>
      <c r="C835" s="176"/>
      <c r="D835" s="176"/>
      <c r="E835" s="176"/>
      <c r="F835" s="176"/>
      <c r="G835" s="176"/>
      <c r="H835" s="176"/>
      <c r="I835" s="176"/>
      <c r="J835" s="176"/>
      <c r="K835" s="176"/>
      <c r="L835" s="176"/>
      <c r="M835" s="176"/>
      <c r="N835" s="176"/>
      <c r="O835" s="176"/>
      <c r="P835" s="176"/>
      <c r="Q835" s="435"/>
      <c r="R835" s="176"/>
      <c r="S835" s="176"/>
      <c r="T835" s="176"/>
      <c r="U835" s="176"/>
      <c r="V835" s="176"/>
      <c r="W835" s="176"/>
      <c r="X835" s="176"/>
      <c r="Y835" s="176"/>
      <c r="Z835" s="176"/>
      <c r="AA835" s="176"/>
      <c r="AB835" s="176"/>
      <c r="AC835" s="176"/>
      <c r="AD835" s="176"/>
      <c r="AE835" s="176"/>
      <c r="AF835" s="176"/>
      <c r="AG835" s="176"/>
      <c r="AH835" s="176"/>
      <c r="AI835" s="176"/>
      <c r="AJ835" s="176"/>
      <c r="AK835" s="176"/>
      <c r="AL835" s="176"/>
      <c r="AM835" s="176"/>
      <c r="AN835" s="176"/>
      <c r="AO835" s="176"/>
      <c r="AP835" s="176"/>
      <c r="AQ835" s="176"/>
      <c r="AR835" s="176"/>
      <c r="AS835" s="176"/>
      <c r="AT835" s="176"/>
      <c r="AU835" s="176"/>
      <c r="AV835" s="176"/>
      <c r="AW835" s="176"/>
      <c r="AX835" s="176"/>
      <c r="AY835" s="176"/>
      <c r="AZ835" s="176"/>
      <c r="BA835" s="176"/>
      <c r="BB835" s="176"/>
      <c r="BC835" s="176"/>
      <c r="BD835" s="176"/>
      <c r="BE835" s="176"/>
      <c r="BF835" s="176"/>
      <c r="BG835" s="176"/>
      <c r="BH835" s="176"/>
      <c r="BI835" s="176"/>
      <c r="BJ835" s="176"/>
      <c r="BK835" s="176"/>
      <c r="BL835" s="176"/>
      <c r="BM835" s="176"/>
      <c r="BN835" s="176"/>
      <c r="BO835" s="176"/>
      <c r="BP835" s="176"/>
      <c r="BQ835" s="176"/>
      <c r="BR835" s="176"/>
      <c r="BS835" s="176"/>
      <c r="BT835" s="176"/>
    </row>
    <row r="836">
      <c r="A836" s="176"/>
      <c r="B836" s="176"/>
      <c r="C836" s="176"/>
      <c r="D836" s="176"/>
      <c r="E836" s="176"/>
      <c r="F836" s="176"/>
      <c r="G836" s="176"/>
      <c r="H836" s="176"/>
      <c r="I836" s="176"/>
      <c r="J836" s="176"/>
      <c r="K836" s="176"/>
      <c r="L836" s="176"/>
      <c r="M836" s="176"/>
      <c r="N836" s="176"/>
      <c r="O836" s="176"/>
      <c r="P836" s="176"/>
      <c r="Q836" s="435"/>
      <c r="R836" s="176"/>
      <c r="S836" s="176"/>
      <c r="T836" s="176"/>
      <c r="U836" s="176"/>
      <c r="V836" s="176"/>
      <c r="W836" s="176"/>
      <c r="X836" s="176"/>
      <c r="Y836" s="176"/>
      <c r="Z836" s="176"/>
      <c r="AA836" s="176"/>
      <c r="AB836" s="176"/>
      <c r="AC836" s="176"/>
      <c r="AD836" s="176"/>
      <c r="AE836" s="176"/>
      <c r="AF836" s="176"/>
      <c r="AG836" s="176"/>
      <c r="AH836" s="176"/>
      <c r="AI836" s="176"/>
      <c r="AJ836" s="176"/>
      <c r="AK836" s="176"/>
      <c r="AL836" s="176"/>
      <c r="AM836" s="176"/>
      <c r="AN836" s="176"/>
      <c r="AO836" s="176"/>
      <c r="AP836" s="176"/>
      <c r="AQ836" s="176"/>
      <c r="AR836" s="176"/>
      <c r="AS836" s="176"/>
      <c r="AT836" s="176"/>
      <c r="AU836" s="176"/>
      <c r="AV836" s="176"/>
      <c r="AW836" s="176"/>
      <c r="AX836" s="176"/>
      <c r="AY836" s="176"/>
      <c r="AZ836" s="176"/>
      <c r="BA836" s="176"/>
      <c r="BB836" s="176"/>
      <c r="BC836" s="176"/>
      <c r="BD836" s="176"/>
      <c r="BE836" s="176"/>
      <c r="BF836" s="176"/>
      <c r="BG836" s="176"/>
      <c r="BH836" s="176"/>
      <c r="BI836" s="176"/>
      <c r="BJ836" s="176"/>
      <c r="BK836" s="176"/>
      <c r="BL836" s="176"/>
      <c r="BM836" s="176"/>
      <c r="BN836" s="176"/>
      <c r="BO836" s="176"/>
      <c r="BP836" s="176"/>
      <c r="BQ836" s="176"/>
      <c r="BR836" s="176"/>
      <c r="BS836" s="176"/>
      <c r="BT836" s="176"/>
    </row>
    <row r="837">
      <c r="A837" s="176"/>
      <c r="B837" s="176"/>
      <c r="C837" s="176"/>
      <c r="D837" s="176"/>
      <c r="E837" s="176"/>
      <c r="F837" s="176"/>
      <c r="G837" s="176"/>
      <c r="H837" s="176"/>
      <c r="I837" s="176"/>
      <c r="J837" s="176"/>
      <c r="K837" s="176"/>
      <c r="L837" s="176"/>
      <c r="M837" s="176"/>
      <c r="N837" s="176"/>
      <c r="O837" s="176"/>
      <c r="P837" s="176"/>
      <c r="Q837" s="435"/>
      <c r="R837" s="176"/>
      <c r="S837" s="176"/>
      <c r="T837" s="176"/>
      <c r="U837" s="176"/>
      <c r="V837" s="176"/>
      <c r="W837" s="176"/>
      <c r="X837" s="176"/>
      <c r="Y837" s="176"/>
      <c r="Z837" s="176"/>
      <c r="AA837" s="176"/>
      <c r="AB837" s="176"/>
      <c r="AC837" s="176"/>
      <c r="AD837" s="176"/>
      <c r="AE837" s="176"/>
      <c r="AF837" s="176"/>
      <c r="AG837" s="176"/>
      <c r="AH837" s="176"/>
      <c r="AI837" s="176"/>
      <c r="AJ837" s="176"/>
      <c r="AK837" s="176"/>
      <c r="AL837" s="176"/>
      <c r="AM837" s="176"/>
      <c r="AN837" s="176"/>
      <c r="AO837" s="176"/>
      <c r="AP837" s="176"/>
      <c r="AQ837" s="176"/>
      <c r="AR837" s="176"/>
      <c r="AS837" s="176"/>
      <c r="AT837" s="176"/>
      <c r="AU837" s="176"/>
      <c r="AV837" s="176"/>
      <c r="AW837" s="176"/>
      <c r="AX837" s="176"/>
      <c r="AY837" s="176"/>
      <c r="AZ837" s="176"/>
      <c r="BA837" s="176"/>
      <c r="BB837" s="176"/>
      <c r="BC837" s="176"/>
      <c r="BD837" s="176"/>
      <c r="BE837" s="176"/>
      <c r="BF837" s="176"/>
      <c r="BG837" s="176"/>
      <c r="BH837" s="176"/>
      <c r="BI837" s="176"/>
      <c r="BJ837" s="176"/>
      <c r="BK837" s="176"/>
      <c r="BL837" s="176"/>
      <c r="BM837" s="176"/>
      <c r="BN837" s="176"/>
      <c r="BO837" s="176"/>
      <c r="BP837" s="176"/>
      <c r="BQ837" s="176"/>
      <c r="BR837" s="176"/>
      <c r="BS837" s="176"/>
      <c r="BT837" s="176"/>
    </row>
    <row r="838">
      <c r="A838" s="176"/>
      <c r="B838" s="176"/>
      <c r="C838" s="176"/>
      <c r="D838" s="176"/>
      <c r="E838" s="176"/>
      <c r="F838" s="176"/>
      <c r="G838" s="176"/>
      <c r="H838" s="176"/>
      <c r="I838" s="176"/>
      <c r="J838" s="176"/>
      <c r="K838" s="176"/>
      <c r="L838" s="176"/>
      <c r="M838" s="176"/>
      <c r="N838" s="176"/>
      <c r="O838" s="176"/>
      <c r="P838" s="176"/>
      <c r="Q838" s="435"/>
      <c r="R838" s="176"/>
      <c r="S838" s="176"/>
      <c r="T838" s="176"/>
      <c r="U838" s="176"/>
      <c r="V838" s="176"/>
      <c r="W838" s="176"/>
      <c r="X838" s="176"/>
      <c r="Y838" s="176"/>
      <c r="Z838" s="176"/>
      <c r="AA838" s="176"/>
      <c r="AB838" s="176"/>
      <c r="AC838" s="176"/>
      <c r="AD838" s="176"/>
      <c r="AE838" s="176"/>
      <c r="AF838" s="176"/>
      <c r="AG838" s="176"/>
      <c r="AH838" s="176"/>
      <c r="AI838" s="176"/>
      <c r="AJ838" s="176"/>
      <c r="AK838" s="176"/>
      <c r="AL838" s="176"/>
      <c r="AM838" s="176"/>
      <c r="AN838" s="176"/>
      <c r="AO838" s="176"/>
      <c r="AP838" s="176"/>
      <c r="AQ838" s="176"/>
      <c r="AR838" s="176"/>
      <c r="AS838" s="176"/>
      <c r="AT838" s="176"/>
      <c r="AU838" s="176"/>
      <c r="AV838" s="176"/>
      <c r="AW838" s="176"/>
      <c r="AX838" s="176"/>
      <c r="AY838" s="176"/>
      <c r="AZ838" s="176"/>
      <c r="BA838" s="176"/>
      <c r="BB838" s="176"/>
      <c r="BC838" s="176"/>
      <c r="BD838" s="176"/>
      <c r="BE838" s="176"/>
      <c r="BF838" s="176"/>
      <c r="BG838" s="176"/>
      <c r="BH838" s="176"/>
      <c r="BI838" s="176"/>
      <c r="BJ838" s="176"/>
      <c r="BK838" s="176"/>
      <c r="BL838" s="176"/>
      <c r="BM838" s="176"/>
      <c r="BN838" s="176"/>
      <c r="BO838" s="176"/>
      <c r="BP838" s="176"/>
      <c r="BQ838" s="176"/>
      <c r="BR838" s="176"/>
      <c r="BS838" s="176"/>
      <c r="BT838" s="176"/>
    </row>
    <row r="839">
      <c r="A839" s="176"/>
      <c r="B839" s="176"/>
      <c r="C839" s="176"/>
      <c r="D839" s="176"/>
      <c r="E839" s="176"/>
      <c r="F839" s="176"/>
      <c r="G839" s="176"/>
      <c r="H839" s="176"/>
      <c r="I839" s="176"/>
      <c r="J839" s="176"/>
      <c r="K839" s="176"/>
      <c r="L839" s="176"/>
      <c r="M839" s="176"/>
      <c r="N839" s="176"/>
      <c r="O839" s="176"/>
      <c r="P839" s="176"/>
      <c r="Q839" s="435"/>
      <c r="R839" s="176"/>
      <c r="S839" s="176"/>
      <c r="T839" s="176"/>
      <c r="U839" s="176"/>
      <c r="V839" s="176"/>
      <c r="W839" s="176"/>
      <c r="X839" s="176"/>
      <c r="Y839" s="176"/>
      <c r="Z839" s="176"/>
      <c r="AA839" s="176"/>
      <c r="AB839" s="176"/>
      <c r="AC839" s="176"/>
      <c r="AD839" s="176"/>
      <c r="AE839" s="176"/>
      <c r="AF839" s="176"/>
      <c r="AG839" s="176"/>
      <c r="AH839" s="176"/>
      <c r="AI839" s="176"/>
      <c r="AJ839" s="176"/>
      <c r="AK839" s="176"/>
      <c r="AL839" s="176"/>
      <c r="AM839" s="176"/>
      <c r="AN839" s="176"/>
      <c r="AO839" s="176"/>
      <c r="AP839" s="176"/>
      <c r="AQ839" s="176"/>
      <c r="AR839" s="176"/>
      <c r="AS839" s="176"/>
      <c r="AT839" s="176"/>
      <c r="AU839" s="176"/>
      <c r="AV839" s="176"/>
      <c r="AW839" s="176"/>
      <c r="AX839" s="176"/>
      <c r="AY839" s="176"/>
      <c r="AZ839" s="176"/>
      <c r="BA839" s="176"/>
      <c r="BB839" s="176"/>
      <c r="BC839" s="176"/>
      <c r="BD839" s="176"/>
      <c r="BE839" s="176"/>
      <c r="BF839" s="176"/>
      <c r="BG839" s="176"/>
      <c r="BH839" s="176"/>
      <c r="BI839" s="176"/>
      <c r="BJ839" s="176"/>
      <c r="BK839" s="176"/>
      <c r="BL839" s="176"/>
      <c r="BM839" s="176"/>
      <c r="BN839" s="176"/>
      <c r="BO839" s="176"/>
      <c r="BP839" s="176"/>
      <c r="BQ839" s="176"/>
      <c r="BR839" s="176"/>
      <c r="BS839" s="176"/>
      <c r="BT839" s="176"/>
    </row>
    <row r="840">
      <c r="A840" s="176"/>
      <c r="B840" s="176"/>
      <c r="C840" s="176"/>
      <c r="D840" s="176"/>
      <c r="E840" s="176"/>
      <c r="F840" s="176"/>
      <c r="G840" s="176"/>
      <c r="H840" s="176"/>
      <c r="I840" s="176"/>
      <c r="J840" s="176"/>
      <c r="K840" s="176"/>
      <c r="L840" s="176"/>
      <c r="M840" s="176"/>
      <c r="N840" s="176"/>
      <c r="O840" s="176"/>
      <c r="P840" s="176"/>
      <c r="Q840" s="435"/>
      <c r="R840" s="176"/>
      <c r="S840" s="176"/>
      <c r="T840" s="176"/>
      <c r="U840" s="176"/>
      <c r="V840" s="176"/>
      <c r="W840" s="176"/>
      <c r="X840" s="176"/>
      <c r="Y840" s="176"/>
      <c r="Z840" s="176"/>
      <c r="AA840" s="176"/>
      <c r="AB840" s="176"/>
      <c r="AC840" s="176"/>
      <c r="AD840" s="176"/>
      <c r="AE840" s="176"/>
      <c r="AF840" s="176"/>
      <c r="AG840" s="176"/>
      <c r="AH840" s="176"/>
      <c r="AI840" s="176"/>
      <c r="AJ840" s="176"/>
      <c r="AK840" s="176"/>
      <c r="AL840" s="176"/>
      <c r="AM840" s="176"/>
      <c r="AN840" s="176"/>
      <c r="AO840" s="176"/>
      <c r="AP840" s="176"/>
      <c r="AQ840" s="176"/>
      <c r="AR840" s="176"/>
      <c r="AS840" s="176"/>
      <c r="AT840" s="176"/>
      <c r="AU840" s="176"/>
      <c r="AV840" s="176"/>
      <c r="AW840" s="176"/>
      <c r="AX840" s="176"/>
      <c r="AY840" s="176"/>
      <c r="AZ840" s="176"/>
      <c r="BA840" s="176"/>
      <c r="BB840" s="176"/>
      <c r="BC840" s="176"/>
      <c r="BD840" s="176"/>
      <c r="BE840" s="176"/>
      <c r="BF840" s="176"/>
      <c r="BG840" s="176"/>
      <c r="BH840" s="176"/>
      <c r="BI840" s="176"/>
      <c r="BJ840" s="176"/>
      <c r="BK840" s="176"/>
      <c r="BL840" s="176"/>
      <c r="BM840" s="176"/>
      <c r="BN840" s="176"/>
      <c r="BO840" s="176"/>
      <c r="BP840" s="176"/>
      <c r="BQ840" s="176"/>
      <c r="BR840" s="176"/>
      <c r="BS840" s="176"/>
      <c r="BT840" s="176"/>
    </row>
    <row r="841">
      <c r="A841" s="176"/>
      <c r="B841" s="176"/>
      <c r="C841" s="176"/>
      <c r="D841" s="176"/>
      <c r="E841" s="176"/>
      <c r="F841" s="176"/>
      <c r="G841" s="176"/>
      <c r="H841" s="176"/>
      <c r="I841" s="176"/>
      <c r="J841" s="176"/>
      <c r="K841" s="176"/>
      <c r="L841" s="176"/>
      <c r="M841" s="176"/>
      <c r="N841" s="176"/>
      <c r="O841" s="176"/>
      <c r="P841" s="176"/>
      <c r="Q841" s="435"/>
      <c r="R841" s="176"/>
      <c r="S841" s="176"/>
      <c r="T841" s="176"/>
      <c r="U841" s="176"/>
      <c r="V841" s="176"/>
      <c r="W841" s="176"/>
      <c r="X841" s="176"/>
      <c r="Y841" s="176"/>
      <c r="Z841" s="176"/>
      <c r="AA841" s="176"/>
      <c r="AB841" s="176"/>
      <c r="AC841" s="176"/>
      <c r="AD841" s="176"/>
      <c r="AE841" s="176"/>
      <c r="AF841" s="176"/>
      <c r="AG841" s="176"/>
      <c r="AH841" s="176"/>
      <c r="AI841" s="176"/>
      <c r="AJ841" s="176"/>
      <c r="AK841" s="176"/>
      <c r="AL841" s="176"/>
      <c r="AM841" s="176"/>
      <c r="AN841" s="176"/>
      <c r="AO841" s="176"/>
      <c r="AP841" s="176"/>
      <c r="AQ841" s="176"/>
      <c r="AR841" s="176"/>
      <c r="AS841" s="176"/>
      <c r="AT841" s="176"/>
      <c r="AU841" s="176"/>
      <c r="AV841" s="176"/>
      <c r="AW841" s="176"/>
      <c r="AX841" s="176"/>
      <c r="AY841" s="176"/>
      <c r="AZ841" s="176"/>
      <c r="BA841" s="176"/>
      <c r="BB841" s="176"/>
      <c r="BC841" s="176"/>
      <c r="BD841" s="176"/>
      <c r="BE841" s="176"/>
      <c r="BF841" s="176"/>
      <c r="BG841" s="176"/>
      <c r="BH841" s="176"/>
      <c r="BI841" s="176"/>
      <c r="BJ841" s="176"/>
      <c r="BK841" s="176"/>
      <c r="BL841" s="176"/>
      <c r="BM841" s="176"/>
      <c r="BN841" s="176"/>
      <c r="BO841" s="176"/>
      <c r="BP841" s="176"/>
      <c r="BQ841" s="176"/>
      <c r="BR841" s="176"/>
      <c r="BS841" s="176"/>
      <c r="BT841" s="176"/>
    </row>
    <row r="842">
      <c r="A842" s="176"/>
      <c r="B842" s="176"/>
      <c r="C842" s="176"/>
      <c r="D842" s="176"/>
      <c r="E842" s="176"/>
      <c r="F842" s="176"/>
      <c r="G842" s="176"/>
      <c r="H842" s="176"/>
      <c r="I842" s="176"/>
      <c r="J842" s="176"/>
      <c r="K842" s="176"/>
      <c r="L842" s="176"/>
      <c r="M842" s="176"/>
      <c r="N842" s="176"/>
      <c r="O842" s="176"/>
      <c r="P842" s="176"/>
      <c r="Q842" s="435"/>
      <c r="R842" s="176"/>
      <c r="S842" s="176"/>
      <c r="T842" s="176"/>
      <c r="U842" s="176"/>
      <c r="V842" s="176"/>
      <c r="W842" s="176"/>
      <c r="X842" s="176"/>
      <c r="Y842" s="176"/>
      <c r="Z842" s="176"/>
      <c r="AA842" s="176"/>
      <c r="AB842" s="176"/>
      <c r="AC842" s="176"/>
      <c r="AD842" s="176"/>
      <c r="AE842" s="176"/>
      <c r="AF842" s="176"/>
      <c r="AG842" s="176"/>
      <c r="AH842" s="176"/>
      <c r="AI842" s="176"/>
      <c r="AJ842" s="176"/>
      <c r="AK842" s="176"/>
      <c r="AL842" s="176"/>
      <c r="AM842" s="176"/>
      <c r="AN842" s="176"/>
      <c r="AO842" s="176"/>
      <c r="AP842" s="176"/>
      <c r="AQ842" s="176"/>
      <c r="AR842" s="176"/>
      <c r="AS842" s="176"/>
      <c r="AT842" s="176"/>
      <c r="AU842" s="176"/>
      <c r="AV842" s="176"/>
      <c r="AW842" s="176"/>
      <c r="AX842" s="176"/>
      <c r="AY842" s="176"/>
      <c r="AZ842" s="176"/>
      <c r="BA842" s="176"/>
      <c r="BB842" s="176"/>
      <c r="BC842" s="176"/>
      <c r="BD842" s="176"/>
      <c r="BE842" s="176"/>
      <c r="BF842" s="176"/>
      <c r="BG842" s="176"/>
      <c r="BH842" s="176"/>
      <c r="BI842" s="176"/>
      <c r="BJ842" s="176"/>
      <c r="BK842" s="176"/>
      <c r="BL842" s="176"/>
      <c r="BM842" s="176"/>
      <c r="BN842" s="176"/>
      <c r="BO842" s="176"/>
      <c r="BP842" s="176"/>
      <c r="BQ842" s="176"/>
      <c r="BR842" s="176"/>
      <c r="BS842" s="176"/>
      <c r="BT842" s="176"/>
    </row>
    <row r="843">
      <c r="A843" s="176"/>
      <c r="B843" s="176"/>
      <c r="C843" s="176"/>
      <c r="D843" s="176"/>
      <c r="E843" s="176"/>
      <c r="F843" s="176"/>
      <c r="G843" s="176"/>
      <c r="H843" s="176"/>
      <c r="I843" s="176"/>
      <c r="J843" s="176"/>
      <c r="K843" s="176"/>
      <c r="L843" s="176"/>
      <c r="M843" s="176"/>
      <c r="N843" s="176"/>
      <c r="O843" s="176"/>
      <c r="P843" s="176"/>
      <c r="Q843" s="435"/>
      <c r="R843" s="176"/>
      <c r="S843" s="176"/>
      <c r="T843" s="176"/>
      <c r="U843" s="176"/>
      <c r="V843" s="176"/>
      <c r="W843" s="176"/>
      <c r="X843" s="176"/>
      <c r="Y843" s="176"/>
      <c r="Z843" s="176"/>
      <c r="AA843" s="176"/>
      <c r="AB843" s="176"/>
      <c r="AC843" s="176"/>
      <c r="AD843" s="176"/>
      <c r="AE843" s="176"/>
      <c r="AF843" s="176"/>
      <c r="AG843" s="176"/>
      <c r="AH843" s="176"/>
      <c r="AI843" s="176"/>
      <c r="AJ843" s="176"/>
      <c r="AK843" s="176"/>
      <c r="AL843" s="176"/>
      <c r="AM843" s="176"/>
      <c r="AN843" s="176"/>
      <c r="AO843" s="176"/>
      <c r="AP843" s="176"/>
      <c r="AQ843" s="176"/>
      <c r="AR843" s="176"/>
      <c r="AS843" s="176"/>
      <c r="AT843" s="176"/>
      <c r="AU843" s="176"/>
      <c r="AV843" s="176"/>
      <c r="AW843" s="176"/>
      <c r="AX843" s="176"/>
      <c r="AY843" s="176"/>
      <c r="AZ843" s="176"/>
      <c r="BA843" s="176"/>
      <c r="BB843" s="176"/>
      <c r="BC843" s="176"/>
      <c r="BD843" s="176"/>
      <c r="BE843" s="176"/>
      <c r="BF843" s="176"/>
      <c r="BG843" s="176"/>
      <c r="BH843" s="176"/>
      <c r="BI843" s="176"/>
      <c r="BJ843" s="176"/>
      <c r="BK843" s="176"/>
      <c r="BL843" s="176"/>
      <c r="BM843" s="176"/>
      <c r="BN843" s="176"/>
      <c r="BO843" s="176"/>
      <c r="BP843" s="176"/>
      <c r="BQ843" s="176"/>
      <c r="BR843" s="176"/>
      <c r="BS843" s="176"/>
      <c r="BT843" s="176"/>
    </row>
    <row r="844">
      <c r="A844" s="176"/>
      <c r="B844" s="176"/>
      <c r="C844" s="176"/>
      <c r="D844" s="176"/>
      <c r="E844" s="176"/>
      <c r="F844" s="176"/>
      <c r="G844" s="176"/>
      <c r="H844" s="176"/>
      <c r="I844" s="176"/>
      <c r="J844" s="176"/>
      <c r="K844" s="176"/>
      <c r="L844" s="176"/>
      <c r="M844" s="176"/>
      <c r="N844" s="176"/>
      <c r="O844" s="176"/>
      <c r="P844" s="176"/>
      <c r="Q844" s="435"/>
      <c r="R844" s="176"/>
      <c r="S844" s="176"/>
      <c r="T844" s="176"/>
      <c r="U844" s="176"/>
      <c r="V844" s="176"/>
      <c r="W844" s="176"/>
      <c r="X844" s="176"/>
      <c r="Y844" s="176"/>
      <c r="Z844" s="176"/>
      <c r="AA844" s="176"/>
      <c r="AB844" s="176"/>
      <c r="AC844" s="176"/>
      <c r="AD844" s="176"/>
      <c r="AE844" s="176"/>
      <c r="AF844" s="176"/>
      <c r="AG844" s="176"/>
      <c r="AH844" s="176"/>
      <c r="AI844" s="176"/>
      <c r="AJ844" s="176"/>
      <c r="AK844" s="176"/>
      <c r="AL844" s="176"/>
      <c r="AM844" s="176"/>
      <c r="AN844" s="176"/>
      <c r="AO844" s="176"/>
      <c r="AP844" s="176"/>
      <c r="AQ844" s="176"/>
      <c r="AR844" s="176"/>
      <c r="AS844" s="176"/>
      <c r="AT844" s="176"/>
      <c r="AU844" s="176"/>
      <c r="AV844" s="176"/>
      <c r="AW844" s="176"/>
      <c r="AX844" s="176"/>
      <c r="AY844" s="176"/>
      <c r="AZ844" s="176"/>
      <c r="BA844" s="176"/>
      <c r="BB844" s="176"/>
      <c r="BC844" s="176"/>
      <c r="BD844" s="176"/>
      <c r="BE844" s="176"/>
      <c r="BF844" s="176"/>
      <c r="BG844" s="176"/>
      <c r="BH844" s="176"/>
      <c r="BI844" s="176"/>
      <c r="BJ844" s="176"/>
      <c r="BK844" s="176"/>
      <c r="BL844" s="176"/>
      <c r="BM844" s="176"/>
      <c r="BN844" s="176"/>
      <c r="BO844" s="176"/>
      <c r="BP844" s="176"/>
      <c r="BQ844" s="176"/>
      <c r="BR844" s="176"/>
      <c r="BS844" s="176"/>
      <c r="BT844" s="176"/>
    </row>
    <row r="845">
      <c r="A845" s="176"/>
      <c r="B845" s="176"/>
      <c r="C845" s="176"/>
      <c r="D845" s="176"/>
      <c r="E845" s="176"/>
      <c r="F845" s="176"/>
      <c r="G845" s="176"/>
      <c r="H845" s="176"/>
      <c r="I845" s="176"/>
      <c r="J845" s="176"/>
      <c r="K845" s="176"/>
      <c r="L845" s="176"/>
      <c r="M845" s="176"/>
      <c r="N845" s="176"/>
      <c r="O845" s="176"/>
      <c r="P845" s="176"/>
      <c r="Q845" s="435"/>
      <c r="R845" s="176"/>
      <c r="S845" s="176"/>
      <c r="T845" s="176"/>
      <c r="U845" s="176"/>
      <c r="V845" s="176"/>
      <c r="W845" s="176"/>
      <c r="X845" s="176"/>
      <c r="Y845" s="176"/>
      <c r="Z845" s="176"/>
      <c r="AA845" s="176"/>
      <c r="AB845" s="176"/>
      <c r="AC845" s="176"/>
      <c r="AD845" s="176"/>
      <c r="AE845" s="176"/>
      <c r="AF845" s="176"/>
      <c r="AG845" s="176"/>
      <c r="AH845" s="176"/>
      <c r="AI845" s="176"/>
      <c r="AJ845" s="176"/>
      <c r="AK845" s="176"/>
      <c r="AL845" s="176"/>
      <c r="AM845" s="176"/>
      <c r="AN845" s="176"/>
      <c r="AO845" s="176"/>
      <c r="AP845" s="176"/>
      <c r="AQ845" s="176"/>
      <c r="AR845" s="176"/>
      <c r="AS845" s="176"/>
      <c r="AT845" s="176"/>
      <c r="AU845" s="176"/>
      <c r="AV845" s="176"/>
      <c r="AW845" s="176"/>
      <c r="AX845" s="176"/>
      <c r="AY845" s="176"/>
      <c r="AZ845" s="176"/>
      <c r="BA845" s="176"/>
      <c r="BB845" s="176"/>
      <c r="BC845" s="176"/>
      <c r="BD845" s="176"/>
      <c r="BE845" s="176"/>
      <c r="BF845" s="176"/>
      <c r="BG845" s="176"/>
      <c r="BH845" s="176"/>
      <c r="BI845" s="176"/>
      <c r="BJ845" s="176"/>
      <c r="BK845" s="176"/>
      <c r="BL845" s="176"/>
      <c r="BM845" s="176"/>
      <c r="BN845" s="176"/>
      <c r="BO845" s="176"/>
      <c r="BP845" s="176"/>
      <c r="BQ845" s="176"/>
      <c r="BR845" s="176"/>
      <c r="BS845" s="176"/>
      <c r="BT845" s="176"/>
    </row>
    <row r="846">
      <c r="A846" s="176"/>
      <c r="B846" s="176"/>
      <c r="C846" s="176"/>
      <c r="D846" s="176"/>
      <c r="E846" s="176"/>
      <c r="F846" s="176"/>
      <c r="G846" s="176"/>
      <c r="H846" s="176"/>
      <c r="I846" s="176"/>
      <c r="J846" s="176"/>
      <c r="K846" s="176"/>
      <c r="L846" s="176"/>
      <c r="M846" s="176"/>
      <c r="N846" s="176"/>
      <c r="O846" s="176"/>
      <c r="P846" s="176"/>
      <c r="Q846" s="435"/>
      <c r="R846" s="176"/>
      <c r="S846" s="176"/>
      <c r="T846" s="176"/>
      <c r="U846" s="176"/>
      <c r="V846" s="176"/>
      <c r="W846" s="176"/>
      <c r="X846" s="176"/>
      <c r="Y846" s="176"/>
      <c r="Z846" s="176"/>
      <c r="AA846" s="176"/>
      <c r="AB846" s="176"/>
      <c r="AC846" s="176"/>
      <c r="AD846" s="176"/>
      <c r="AE846" s="176"/>
      <c r="AF846" s="176"/>
      <c r="AG846" s="176"/>
      <c r="AH846" s="176"/>
      <c r="AI846" s="176"/>
      <c r="AJ846" s="176"/>
      <c r="AK846" s="176"/>
      <c r="AL846" s="176"/>
      <c r="AM846" s="176"/>
      <c r="AN846" s="176"/>
      <c r="AO846" s="176"/>
      <c r="AP846" s="176"/>
      <c r="AQ846" s="176"/>
      <c r="AR846" s="176"/>
      <c r="AS846" s="176"/>
      <c r="AT846" s="176"/>
      <c r="AU846" s="176"/>
      <c r="AV846" s="176"/>
      <c r="AW846" s="176"/>
      <c r="AX846" s="176"/>
      <c r="AY846" s="176"/>
      <c r="AZ846" s="176"/>
      <c r="BA846" s="176"/>
      <c r="BB846" s="176"/>
      <c r="BC846" s="176"/>
      <c r="BD846" s="176"/>
      <c r="BE846" s="176"/>
      <c r="BF846" s="176"/>
      <c r="BG846" s="176"/>
      <c r="BH846" s="176"/>
      <c r="BI846" s="176"/>
      <c r="BJ846" s="176"/>
      <c r="BK846" s="176"/>
      <c r="BL846" s="176"/>
      <c r="BM846" s="176"/>
      <c r="BN846" s="176"/>
      <c r="BO846" s="176"/>
      <c r="BP846" s="176"/>
      <c r="BQ846" s="176"/>
      <c r="BR846" s="176"/>
      <c r="BS846" s="176"/>
      <c r="BT846" s="176"/>
    </row>
    <row r="847">
      <c r="A847" s="176"/>
      <c r="B847" s="176"/>
      <c r="C847" s="176"/>
      <c r="D847" s="176"/>
      <c r="E847" s="176"/>
      <c r="F847" s="176"/>
      <c r="G847" s="176"/>
      <c r="H847" s="176"/>
      <c r="I847" s="176"/>
      <c r="J847" s="176"/>
      <c r="K847" s="176"/>
      <c r="L847" s="176"/>
      <c r="M847" s="176"/>
      <c r="N847" s="176"/>
      <c r="O847" s="176"/>
      <c r="P847" s="176"/>
      <c r="Q847" s="435"/>
      <c r="R847" s="176"/>
      <c r="S847" s="176"/>
      <c r="T847" s="176"/>
      <c r="U847" s="176"/>
      <c r="V847" s="176"/>
      <c r="W847" s="176"/>
      <c r="X847" s="176"/>
      <c r="Y847" s="176"/>
      <c r="Z847" s="176"/>
      <c r="AA847" s="176"/>
      <c r="AB847" s="176"/>
      <c r="AC847" s="176"/>
      <c r="AD847" s="176"/>
      <c r="AE847" s="176"/>
      <c r="AF847" s="176"/>
      <c r="AG847" s="176"/>
      <c r="AH847" s="176"/>
      <c r="AI847" s="176"/>
      <c r="AJ847" s="176"/>
      <c r="AK847" s="176"/>
      <c r="AL847" s="176"/>
      <c r="AM847" s="176"/>
      <c r="AN847" s="176"/>
      <c r="AO847" s="176"/>
      <c r="AP847" s="176"/>
      <c r="AQ847" s="176"/>
      <c r="AR847" s="176"/>
      <c r="AS847" s="176"/>
      <c r="AT847" s="176"/>
      <c r="AU847" s="176"/>
      <c r="AV847" s="176"/>
      <c r="AW847" s="176"/>
      <c r="AX847" s="176"/>
      <c r="AY847" s="176"/>
      <c r="AZ847" s="176"/>
      <c r="BA847" s="176"/>
      <c r="BB847" s="176"/>
      <c r="BC847" s="176"/>
      <c r="BD847" s="176"/>
      <c r="BE847" s="176"/>
      <c r="BF847" s="176"/>
      <c r="BG847" s="176"/>
      <c r="BH847" s="176"/>
      <c r="BI847" s="176"/>
      <c r="BJ847" s="176"/>
      <c r="BK847" s="176"/>
      <c r="BL847" s="176"/>
      <c r="BM847" s="176"/>
      <c r="BN847" s="176"/>
      <c r="BO847" s="176"/>
      <c r="BP847" s="176"/>
      <c r="BQ847" s="176"/>
      <c r="BR847" s="176"/>
      <c r="BS847" s="176"/>
      <c r="BT847" s="176"/>
    </row>
    <row r="848">
      <c r="A848" s="176"/>
      <c r="B848" s="176"/>
      <c r="C848" s="176"/>
      <c r="D848" s="176"/>
      <c r="E848" s="176"/>
      <c r="F848" s="176"/>
      <c r="G848" s="176"/>
      <c r="H848" s="176"/>
      <c r="I848" s="176"/>
      <c r="J848" s="176"/>
      <c r="K848" s="176"/>
      <c r="L848" s="176"/>
      <c r="M848" s="176"/>
      <c r="N848" s="176"/>
      <c r="O848" s="176"/>
      <c r="P848" s="176"/>
      <c r="Q848" s="435"/>
      <c r="R848" s="176"/>
      <c r="S848" s="176"/>
      <c r="T848" s="176"/>
      <c r="U848" s="176"/>
      <c r="V848" s="176"/>
      <c r="W848" s="176"/>
      <c r="X848" s="176"/>
      <c r="Y848" s="176"/>
      <c r="Z848" s="176"/>
      <c r="AA848" s="176"/>
      <c r="AB848" s="176"/>
      <c r="AC848" s="176"/>
      <c r="AD848" s="176"/>
      <c r="AE848" s="176"/>
      <c r="AF848" s="176"/>
      <c r="AG848" s="176"/>
      <c r="AH848" s="176"/>
      <c r="AI848" s="176"/>
      <c r="AJ848" s="176"/>
      <c r="AK848" s="176"/>
      <c r="AL848" s="176"/>
      <c r="AM848" s="176"/>
      <c r="AN848" s="176"/>
      <c r="AO848" s="176"/>
      <c r="AP848" s="176"/>
      <c r="AQ848" s="176"/>
      <c r="AR848" s="176"/>
      <c r="AS848" s="176"/>
      <c r="AT848" s="176"/>
      <c r="AU848" s="176"/>
      <c r="AV848" s="176"/>
      <c r="AW848" s="176"/>
      <c r="AX848" s="176"/>
      <c r="AY848" s="176"/>
      <c r="AZ848" s="176"/>
      <c r="BA848" s="176"/>
      <c r="BB848" s="176"/>
      <c r="BC848" s="176"/>
      <c r="BD848" s="176"/>
      <c r="BE848" s="176"/>
      <c r="BF848" s="176"/>
      <c r="BG848" s="176"/>
      <c r="BH848" s="176"/>
      <c r="BI848" s="176"/>
      <c r="BJ848" s="176"/>
      <c r="BK848" s="176"/>
      <c r="BL848" s="176"/>
      <c r="BM848" s="176"/>
      <c r="BN848" s="176"/>
      <c r="BO848" s="176"/>
      <c r="BP848" s="176"/>
      <c r="BQ848" s="176"/>
      <c r="BR848" s="176"/>
      <c r="BS848" s="176"/>
      <c r="BT848" s="176"/>
    </row>
    <row r="849">
      <c r="A849" s="176"/>
      <c r="B849" s="176"/>
      <c r="C849" s="176"/>
      <c r="D849" s="176"/>
      <c r="E849" s="176"/>
      <c r="F849" s="176"/>
      <c r="G849" s="176"/>
      <c r="H849" s="176"/>
      <c r="I849" s="176"/>
      <c r="J849" s="176"/>
      <c r="K849" s="176"/>
      <c r="L849" s="176"/>
      <c r="M849" s="176"/>
      <c r="N849" s="176"/>
      <c r="O849" s="176"/>
      <c r="P849" s="176"/>
      <c r="Q849" s="435"/>
      <c r="R849" s="176"/>
      <c r="S849" s="176"/>
      <c r="T849" s="176"/>
      <c r="U849" s="176"/>
      <c r="V849" s="176"/>
      <c r="W849" s="176"/>
      <c r="X849" s="176"/>
      <c r="Y849" s="176"/>
      <c r="Z849" s="176"/>
      <c r="AA849" s="176"/>
      <c r="AB849" s="176"/>
      <c r="AC849" s="176"/>
      <c r="AD849" s="176"/>
      <c r="AE849" s="176"/>
      <c r="AF849" s="176"/>
      <c r="AG849" s="176"/>
      <c r="AH849" s="176"/>
      <c r="AI849" s="176"/>
      <c r="AJ849" s="176"/>
      <c r="AK849" s="176"/>
      <c r="AL849" s="176"/>
      <c r="AM849" s="176"/>
      <c r="AN849" s="176"/>
      <c r="AO849" s="176"/>
      <c r="AP849" s="176"/>
      <c r="AQ849" s="176"/>
      <c r="AR849" s="176"/>
      <c r="AS849" s="176"/>
      <c r="AT849" s="176"/>
      <c r="AU849" s="176"/>
      <c r="AV849" s="176"/>
      <c r="AW849" s="176"/>
      <c r="AX849" s="176"/>
      <c r="AY849" s="176"/>
      <c r="AZ849" s="176"/>
      <c r="BA849" s="176"/>
      <c r="BB849" s="176"/>
      <c r="BC849" s="176"/>
      <c r="BD849" s="176"/>
      <c r="BE849" s="176"/>
      <c r="BF849" s="176"/>
      <c r="BG849" s="176"/>
      <c r="BH849" s="176"/>
      <c r="BI849" s="176"/>
      <c r="BJ849" s="176"/>
      <c r="BK849" s="176"/>
      <c r="BL849" s="176"/>
      <c r="BM849" s="176"/>
      <c r="BN849" s="176"/>
      <c r="BO849" s="176"/>
      <c r="BP849" s="176"/>
      <c r="BQ849" s="176"/>
      <c r="BR849" s="176"/>
      <c r="BS849" s="176"/>
      <c r="BT849" s="176"/>
    </row>
    <row r="850">
      <c r="A850" s="176"/>
      <c r="B850" s="176"/>
      <c r="C850" s="176"/>
      <c r="D850" s="176"/>
      <c r="E850" s="176"/>
      <c r="F850" s="176"/>
      <c r="G850" s="176"/>
      <c r="H850" s="176"/>
      <c r="I850" s="176"/>
      <c r="J850" s="176"/>
      <c r="K850" s="176"/>
      <c r="L850" s="176"/>
      <c r="M850" s="176"/>
      <c r="N850" s="176"/>
      <c r="O850" s="176"/>
      <c r="P850" s="176"/>
      <c r="Q850" s="435"/>
      <c r="R850" s="176"/>
      <c r="S850" s="176"/>
      <c r="T850" s="176"/>
      <c r="U850" s="176"/>
      <c r="V850" s="176"/>
      <c r="W850" s="176"/>
      <c r="X850" s="176"/>
      <c r="Y850" s="176"/>
      <c r="Z850" s="176"/>
      <c r="AA850" s="176"/>
      <c r="AB850" s="176"/>
      <c r="AC850" s="176"/>
      <c r="AD850" s="176"/>
      <c r="AE850" s="176"/>
      <c r="AF850" s="176"/>
      <c r="AG850" s="176"/>
      <c r="AH850" s="176"/>
      <c r="AI850" s="176"/>
      <c r="AJ850" s="176"/>
      <c r="AK850" s="176"/>
      <c r="AL850" s="176"/>
      <c r="AM850" s="176"/>
      <c r="AN850" s="176"/>
      <c r="AO850" s="176"/>
      <c r="AP850" s="176"/>
      <c r="AQ850" s="176"/>
      <c r="AR850" s="176"/>
      <c r="AS850" s="176"/>
      <c r="AT850" s="176"/>
      <c r="AU850" s="176"/>
      <c r="AV850" s="176"/>
      <c r="AW850" s="176"/>
      <c r="AX850" s="176"/>
      <c r="AY850" s="176"/>
      <c r="AZ850" s="176"/>
      <c r="BA850" s="176"/>
      <c r="BB850" s="176"/>
      <c r="BC850" s="176"/>
      <c r="BD850" s="176"/>
      <c r="BE850" s="176"/>
      <c r="BF850" s="176"/>
      <c r="BG850" s="176"/>
      <c r="BH850" s="176"/>
      <c r="BI850" s="176"/>
      <c r="BJ850" s="176"/>
      <c r="BK850" s="176"/>
      <c r="BL850" s="176"/>
      <c r="BM850" s="176"/>
      <c r="BN850" s="176"/>
      <c r="BO850" s="176"/>
      <c r="BP850" s="176"/>
      <c r="BQ850" s="176"/>
      <c r="BR850" s="176"/>
      <c r="BS850" s="176"/>
      <c r="BT850" s="176"/>
    </row>
    <row r="851">
      <c r="A851" s="176"/>
      <c r="B851" s="176"/>
      <c r="C851" s="176"/>
      <c r="D851" s="176"/>
      <c r="E851" s="176"/>
      <c r="F851" s="176"/>
      <c r="G851" s="176"/>
      <c r="H851" s="176"/>
      <c r="I851" s="176"/>
      <c r="J851" s="176"/>
      <c r="K851" s="176"/>
      <c r="L851" s="176"/>
      <c r="M851" s="176"/>
      <c r="N851" s="176"/>
      <c r="O851" s="176"/>
      <c r="P851" s="176"/>
      <c r="Q851" s="435"/>
      <c r="R851" s="176"/>
      <c r="S851" s="176"/>
      <c r="T851" s="176"/>
      <c r="U851" s="176"/>
      <c r="V851" s="176"/>
      <c r="W851" s="176"/>
      <c r="X851" s="176"/>
      <c r="Y851" s="176"/>
      <c r="Z851" s="176"/>
      <c r="AA851" s="176"/>
      <c r="AB851" s="176"/>
      <c r="AC851" s="176"/>
      <c r="AD851" s="176"/>
      <c r="AE851" s="176"/>
      <c r="AF851" s="176"/>
      <c r="AG851" s="176"/>
      <c r="AH851" s="176"/>
      <c r="AI851" s="176"/>
      <c r="AJ851" s="176"/>
      <c r="AK851" s="176"/>
      <c r="AL851" s="176"/>
      <c r="AM851" s="176"/>
      <c r="AN851" s="176"/>
      <c r="AO851" s="176"/>
      <c r="AP851" s="176"/>
      <c r="AQ851" s="176"/>
      <c r="AR851" s="176"/>
      <c r="AS851" s="176"/>
      <c r="AT851" s="176"/>
      <c r="AU851" s="176"/>
      <c r="AV851" s="176"/>
      <c r="AW851" s="176"/>
      <c r="AX851" s="176"/>
      <c r="AY851" s="176"/>
      <c r="AZ851" s="176"/>
      <c r="BA851" s="176"/>
      <c r="BB851" s="176"/>
      <c r="BC851" s="176"/>
      <c r="BD851" s="176"/>
      <c r="BE851" s="176"/>
      <c r="BF851" s="176"/>
      <c r="BG851" s="176"/>
      <c r="BH851" s="176"/>
      <c r="BI851" s="176"/>
      <c r="BJ851" s="176"/>
      <c r="BK851" s="176"/>
      <c r="BL851" s="176"/>
      <c r="BM851" s="176"/>
      <c r="BN851" s="176"/>
      <c r="BO851" s="176"/>
      <c r="BP851" s="176"/>
      <c r="BQ851" s="176"/>
      <c r="BR851" s="176"/>
      <c r="BS851" s="176"/>
      <c r="BT851" s="176"/>
    </row>
    <row r="852">
      <c r="A852" s="176"/>
      <c r="B852" s="176"/>
      <c r="C852" s="176"/>
      <c r="D852" s="176"/>
      <c r="E852" s="176"/>
      <c r="F852" s="176"/>
      <c r="G852" s="176"/>
      <c r="H852" s="176"/>
      <c r="I852" s="176"/>
      <c r="J852" s="176"/>
      <c r="K852" s="176"/>
      <c r="L852" s="176"/>
      <c r="M852" s="176"/>
      <c r="N852" s="176"/>
      <c r="O852" s="176"/>
      <c r="P852" s="176"/>
      <c r="Q852" s="435"/>
      <c r="R852" s="176"/>
      <c r="S852" s="176"/>
      <c r="T852" s="176"/>
      <c r="U852" s="176"/>
      <c r="V852" s="176"/>
      <c r="W852" s="176"/>
      <c r="X852" s="176"/>
      <c r="Y852" s="176"/>
      <c r="Z852" s="176"/>
      <c r="AA852" s="176"/>
      <c r="AB852" s="176"/>
      <c r="AC852" s="176"/>
      <c r="AD852" s="176"/>
      <c r="AE852" s="176"/>
      <c r="AF852" s="176"/>
      <c r="AG852" s="176"/>
      <c r="AH852" s="176"/>
      <c r="AI852" s="176"/>
      <c r="AJ852" s="176"/>
      <c r="AK852" s="176"/>
      <c r="AL852" s="176"/>
      <c r="AM852" s="176"/>
      <c r="AN852" s="176"/>
      <c r="AO852" s="176"/>
      <c r="AP852" s="176"/>
      <c r="AQ852" s="176"/>
      <c r="AR852" s="176"/>
      <c r="AS852" s="176"/>
      <c r="AT852" s="176"/>
      <c r="AU852" s="176"/>
      <c r="AV852" s="176"/>
      <c r="AW852" s="176"/>
      <c r="AX852" s="176"/>
      <c r="AY852" s="176"/>
      <c r="AZ852" s="176"/>
      <c r="BA852" s="176"/>
      <c r="BB852" s="176"/>
      <c r="BC852" s="176"/>
      <c r="BD852" s="176"/>
      <c r="BE852" s="176"/>
      <c r="BF852" s="176"/>
      <c r="BG852" s="176"/>
      <c r="BH852" s="176"/>
      <c r="BI852" s="176"/>
      <c r="BJ852" s="176"/>
      <c r="BK852" s="176"/>
      <c r="BL852" s="176"/>
      <c r="BM852" s="176"/>
      <c r="BN852" s="176"/>
      <c r="BO852" s="176"/>
      <c r="BP852" s="176"/>
      <c r="BQ852" s="176"/>
      <c r="BR852" s="176"/>
      <c r="BS852" s="176"/>
      <c r="BT852" s="176"/>
    </row>
    <row r="853">
      <c r="A853" s="176"/>
      <c r="B853" s="176"/>
      <c r="C853" s="176"/>
      <c r="D853" s="176"/>
      <c r="E853" s="176"/>
      <c r="F853" s="176"/>
      <c r="G853" s="176"/>
      <c r="H853" s="176"/>
      <c r="I853" s="176"/>
      <c r="J853" s="176"/>
      <c r="K853" s="176"/>
      <c r="L853" s="176"/>
      <c r="M853" s="176"/>
      <c r="N853" s="176"/>
      <c r="O853" s="176"/>
      <c r="P853" s="176"/>
      <c r="Q853" s="435"/>
      <c r="R853" s="176"/>
      <c r="S853" s="176"/>
      <c r="T853" s="176"/>
      <c r="U853" s="176"/>
      <c r="V853" s="176"/>
      <c r="W853" s="176"/>
      <c r="X853" s="176"/>
      <c r="Y853" s="176"/>
      <c r="Z853" s="176"/>
      <c r="AA853" s="176"/>
      <c r="AB853" s="176"/>
      <c r="AC853" s="176"/>
      <c r="AD853" s="176"/>
      <c r="AE853" s="176"/>
      <c r="AF853" s="176"/>
      <c r="AG853" s="176"/>
      <c r="AH853" s="176"/>
      <c r="AI853" s="176"/>
      <c r="AJ853" s="176"/>
      <c r="AK853" s="176"/>
      <c r="AL853" s="176"/>
      <c r="AM853" s="176"/>
      <c r="AN853" s="176"/>
      <c r="AO853" s="176"/>
      <c r="AP853" s="176"/>
      <c r="AQ853" s="176"/>
      <c r="AR853" s="176"/>
      <c r="AS853" s="176"/>
      <c r="AT853" s="176"/>
      <c r="AU853" s="176"/>
      <c r="AV853" s="176"/>
      <c r="AW853" s="176"/>
      <c r="AX853" s="176"/>
      <c r="AY853" s="176"/>
      <c r="AZ853" s="176"/>
      <c r="BA853" s="176"/>
      <c r="BB853" s="176"/>
      <c r="BC853" s="176"/>
      <c r="BD853" s="176"/>
      <c r="BE853" s="176"/>
      <c r="BF853" s="176"/>
      <c r="BG853" s="176"/>
      <c r="BH853" s="176"/>
      <c r="BI853" s="176"/>
      <c r="BJ853" s="176"/>
      <c r="BK853" s="176"/>
      <c r="BL853" s="176"/>
      <c r="BM853" s="176"/>
      <c r="BN853" s="176"/>
      <c r="BO853" s="176"/>
      <c r="BP853" s="176"/>
      <c r="BQ853" s="176"/>
      <c r="BR853" s="176"/>
      <c r="BS853" s="176"/>
      <c r="BT853" s="176"/>
    </row>
    <row r="854">
      <c r="A854" s="176"/>
      <c r="B854" s="176"/>
      <c r="C854" s="176"/>
      <c r="D854" s="176"/>
      <c r="E854" s="176"/>
      <c r="F854" s="176"/>
      <c r="G854" s="176"/>
      <c r="H854" s="176"/>
      <c r="I854" s="176"/>
      <c r="J854" s="176"/>
      <c r="K854" s="176"/>
      <c r="L854" s="176"/>
      <c r="M854" s="176"/>
      <c r="N854" s="176"/>
      <c r="O854" s="176"/>
      <c r="P854" s="176"/>
      <c r="Q854" s="435"/>
      <c r="R854" s="176"/>
      <c r="S854" s="176"/>
      <c r="T854" s="176"/>
      <c r="U854" s="176"/>
      <c r="V854" s="176"/>
      <c r="W854" s="176"/>
      <c r="X854" s="176"/>
      <c r="Y854" s="176"/>
      <c r="Z854" s="176"/>
      <c r="AA854" s="176"/>
      <c r="AB854" s="176"/>
      <c r="AC854" s="176"/>
      <c r="AD854" s="176"/>
      <c r="AE854" s="176"/>
      <c r="AF854" s="176"/>
      <c r="AG854" s="176"/>
      <c r="AH854" s="176"/>
      <c r="AI854" s="176"/>
      <c r="AJ854" s="176"/>
      <c r="AK854" s="176"/>
      <c r="AL854" s="176"/>
      <c r="AM854" s="176"/>
      <c r="AN854" s="176"/>
      <c r="AO854" s="176"/>
      <c r="AP854" s="176"/>
      <c r="AQ854" s="176"/>
      <c r="AR854" s="176"/>
      <c r="AS854" s="176"/>
      <c r="AT854" s="176"/>
      <c r="AU854" s="176"/>
      <c r="AV854" s="176"/>
      <c r="AW854" s="176"/>
      <c r="AX854" s="176"/>
      <c r="AY854" s="176"/>
      <c r="AZ854" s="176"/>
      <c r="BA854" s="176"/>
      <c r="BB854" s="176"/>
      <c r="BC854" s="176"/>
      <c r="BD854" s="176"/>
      <c r="BE854" s="176"/>
      <c r="BF854" s="176"/>
      <c r="BG854" s="176"/>
      <c r="BH854" s="176"/>
      <c r="BI854" s="176"/>
      <c r="BJ854" s="176"/>
      <c r="BK854" s="176"/>
      <c r="BL854" s="176"/>
      <c r="BM854" s="176"/>
      <c r="BN854" s="176"/>
      <c r="BO854" s="176"/>
      <c r="BP854" s="176"/>
      <c r="BQ854" s="176"/>
      <c r="BR854" s="176"/>
      <c r="BS854" s="176"/>
      <c r="BT854" s="176"/>
    </row>
    <row r="855">
      <c r="A855" s="176"/>
      <c r="B855" s="176"/>
      <c r="C855" s="176"/>
      <c r="D855" s="176"/>
      <c r="E855" s="176"/>
      <c r="F855" s="176"/>
      <c r="G855" s="176"/>
      <c r="H855" s="176"/>
      <c r="I855" s="176"/>
      <c r="J855" s="176"/>
      <c r="K855" s="176"/>
      <c r="L855" s="176"/>
      <c r="M855" s="176"/>
      <c r="N855" s="176"/>
      <c r="O855" s="176"/>
      <c r="P855" s="176"/>
      <c r="Q855" s="435"/>
      <c r="R855" s="176"/>
      <c r="S855" s="176"/>
      <c r="T855" s="176"/>
      <c r="U855" s="176"/>
      <c r="V855" s="176"/>
      <c r="W855" s="176"/>
      <c r="X855" s="176"/>
      <c r="Y855" s="176"/>
      <c r="Z855" s="176"/>
      <c r="AA855" s="176"/>
      <c r="AB855" s="176"/>
      <c r="AC855" s="176"/>
      <c r="AD855" s="176"/>
      <c r="AE855" s="176"/>
      <c r="AF855" s="176"/>
      <c r="AG855" s="176"/>
      <c r="AH855" s="176"/>
      <c r="AI855" s="176"/>
      <c r="AJ855" s="176"/>
      <c r="AK855" s="176"/>
      <c r="AL855" s="176"/>
      <c r="AM855" s="176"/>
      <c r="AN855" s="176"/>
      <c r="AO855" s="176"/>
      <c r="AP855" s="176"/>
      <c r="AQ855" s="176"/>
      <c r="AR855" s="176"/>
      <c r="AS855" s="176"/>
      <c r="AT855" s="176"/>
      <c r="AU855" s="176"/>
      <c r="AV855" s="176"/>
      <c r="AW855" s="176"/>
      <c r="AX855" s="176"/>
      <c r="AY855" s="176"/>
      <c r="AZ855" s="176"/>
      <c r="BA855" s="176"/>
      <c r="BB855" s="176"/>
      <c r="BC855" s="176"/>
      <c r="BD855" s="176"/>
      <c r="BE855" s="176"/>
      <c r="BF855" s="176"/>
      <c r="BG855" s="176"/>
      <c r="BH855" s="176"/>
      <c r="BI855" s="176"/>
      <c r="BJ855" s="176"/>
      <c r="BK855" s="176"/>
      <c r="BL855" s="176"/>
      <c r="BM855" s="176"/>
      <c r="BN855" s="176"/>
      <c r="BO855" s="176"/>
      <c r="BP855" s="176"/>
      <c r="BQ855" s="176"/>
      <c r="BR855" s="176"/>
      <c r="BS855" s="176"/>
      <c r="BT855" s="176"/>
    </row>
    <row r="856">
      <c r="A856" s="176"/>
      <c r="B856" s="176"/>
      <c r="C856" s="176"/>
      <c r="D856" s="176"/>
      <c r="E856" s="176"/>
      <c r="F856" s="176"/>
      <c r="G856" s="176"/>
      <c r="H856" s="176"/>
      <c r="I856" s="176"/>
      <c r="J856" s="176"/>
      <c r="K856" s="176"/>
      <c r="L856" s="176"/>
      <c r="M856" s="176"/>
      <c r="N856" s="176"/>
      <c r="O856" s="176"/>
      <c r="P856" s="176"/>
      <c r="Q856" s="435"/>
      <c r="R856" s="176"/>
      <c r="S856" s="176"/>
      <c r="T856" s="176"/>
      <c r="U856" s="176"/>
      <c r="V856" s="176"/>
      <c r="W856" s="176"/>
      <c r="X856" s="176"/>
      <c r="Y856" s="176"/>
      <c r="Z856" s="176"/>
      <c r="AA856" s="176"/>
      <c r="AB856" s="176"/>
      <c r="AC856" s="176"/>
      <c r="AD856" s="176"/>
      <c r="AE856" s="176"/>
      <c r="AF856" s="176"/>
      <c r="AG856" s="176"/>
      <c r="AH856" s="176"/>
      <c r="AI856" s="176"/>
      <c r="AJ856" s="176"/>
      <c r="AK856" s="176"/>
      <c r="AL856" s="176"/>
      <c r="AM856" s="176"/>
      <c r="AN856" s="176"/>
      <c r="AO856" s="176"/>
      <c r="AP856" s="176"/>
      <c r="AQ856" s="176"/>
      <c r="AR856" s="176"/>
      <c r="AS856" s="176"/>
      <c r="AT856" s="176"/>
      <c r="AU856" s="176"/>
      <c r="AV856" s="176"/>
      <c r="AW856" s="176"/>
      <c r="AX856" s="176"/>
      <c r="AY856" s="176"/>
      <c r="AZ856" s="176"/>
      <c r="BA856" s="176"/>
      <c r="BB856" s="176"/>
      <c r="BC856" s="176"/>
      <c r="BD856" s="176"/>
      <c r="BE856" s="176"/>
      <c r="BF856" s="176"/>
      <c r="BG856" s="176"/>
      <c r="BH856" s="176"/>
      <c r="BI856" s="176"/>
      <c r="BJ856" s="176"/>
      <c r="BK856" s="176"/>
      <c r="BL856" s="176"/>
      <c r="BM856" s="176"/>
      <c r="BN856" s="176"/>
      <c r="BO856" s="176"/>
      <c r="BP856" s="176"/>
      <c r="BQ856" s="176"/>
      <c r="BR856" s="176"/>
      <c r="BS856" s="176"/>
      <c r="BT856" s="176"/>
    </row>
    <row r="857">
      <c r="A857" s="176"/>
      <c r="B857" s="176"/>
      <c r="C857" s="176"/>
      <c r="D857" s="176"/>
      <c r="E857" s="176"/>
      <c r="F857" s="176"/>
      <c r="G857" s="176"/>
      <c r="H857" s="176"/>
      <c r="I857" s="176"/>
      <c r="J857" s="176"/>
      <c r="K857" s="176"/>
      <c r="L857" s="176"/>
      <c r="M857" s="176"/>
      <c r="N857" s="176"/>
      <c r="O857" s="176"/>
      <c r="P857" s="176"/>
      <c r="Q857" s="435"/>
      <c r="R857" s="176"/>
      <c r="S857" s="176"/>
      <c r="T857" s="176"/>
      <c r="U857" s="176"/>
      <c r="V857" s="176"/>
      <c r="W857" s="176"/>
      <c r="X857" s="176"/>
      <c r="Y857" s="176"/>
      <c r="Z857" s="176"/>
      <c r="AA857" s="176"/>
      <c r="AB857" s="176"/>
      <c r="AC857" s="176"/>
      <c r="AD857" s="176"/>
      <c r="AE857" s="176"/>
      <c r="AF857" s="176"/>
      <c r="AG857" s="176"/>
      <c r="AH857" s="176"/>
      <c r="AI857" s="176"/>
      <c r="AJ857" s="176"/>
      <c r="AK857" s="176"/>
      <c r="AL857" s="176"/>
      <c r="AM857" s="176"/>
      <c r="AN857" s="176"/>
      <c r="AO857" s="176"/>
      <c r="AP857" s="176"/>
      <c r="AQ857" s="176"/>
      <c r="AR857" s="176"/>
      <c r="AS857" s="176"/>
      <c r="AT857" s="176"/>
      <c r="AU857" s="176"/>
      <c r="AV857" s="176"/>
      <c r="AW857" s="176"/>
      <c r="AX857" s="176"/>
      <c r="AY857" s="176"/>
      <c r="AZ857" s="176"/>
      <c r="BA857" s="176"/>
      <c r="BB857" s="176"/>
      <c r="BC857" s="176"/>
      <c r="BD857" s="176"/>
      <c r="BE857" s="176"/>
      <c r="BF857" s="176"/>
      <c r="BG857" s="176"/>
      <c r="BH857" s="176"/>
      <c r="BI857" s="176"/>
      <c r="BJ857" s="176"/>
      <c r="BK857" s="176"/>
      <c r="BL857" s="176"/>
      <c r="BM857" s="176"/>
      <c r="BN857" s="176"/>
      <c r="BO857" s="176"/>
      <c r="BP857" s="176"/>
      <c r="BQ857" s="176"/>
      <c r="BR857" s="176"/>
      <c r="BS857" s="176"/>
      <c r="BT857" s="176"/>
    </row>
    <row r="858">
      <c r="A858" s="176"/>
      <c r="B858" s="176"/>
      <c r="C858" s="176"/>
      <c r="D858" s="176"/>
      <c r="E858" s="176"/>
      <c r="F858" s="176"/>
      <c r="G858" s="176"/>
      <c r="H858" s="176"/>
      <c r="I858" s="176"/>
      <c r="J858" s="176"/>
      <c r="K858" s="176"/>
      <c r="L858" s="176"/>
      <c r="M858" s="176"/>
      <c r="N858" s="176"/>
      <c r="O858" s="176"/>
      <c r="P858" s="176"/>
      <c r="Q858" s="435"/>
      <c r="R858" s="176"/>
      <c r="S858" s="176"/>
      <c r="T858" s="176"/>
      <c r="U858" s="176"/>
      <c r="V858" s="176"/>
      <c r="W858" s="176"/>
      <c r="X858" s="176"/>
      <c r="Y858" s="176"/>
      <c r="Z858" s="176"/>
      <c r="AA858" s="176"/>
      <c r="AB858" s="176"/>
      <c r="AC858" s="176"/>
      <c r="AD858" s="176"/>
      <c r="AE858" s="176"/>
      <c r="AF858" s="176"/>
      <c r="AG858" s="176"/>
      <c r="AH858" s="176"/>
      <c r="AI858" s="176"/>
      <c r="AJ858" s="176"/>
      <c r="AK858" s="176"/>
      <c r="AL858" s="176"/>
      <c r="AM858" s="176"/>
      <c r="AN858" s="176"/>
      <c r="AO858" s="176"/>
      <c r="AP858" s="176"/>
      <c r="AQ858" s="176"/>
      <c r="AR858" s="176"/>
      <c r="AS858" s="176"/>
      <c r="AT858" s="176"/>
      <c r="AU858" s="176"/>
      <c r="AV858" s="176"/>
      <c r="AW858" s="176"/>
      <c r="AX858" s="176"/>
      <c r="AY858" s="176"/>
      <c r="AZ858" s="176"/>
      <c r="BA858" s="176"/>
      <c r="BB858" s="176"/>
      <c r="BC858" s="176"/>
      <c r="BD858" s="176"/>
      <c r="BE858" s="176"/>
      <c r="BF858" s="176"/>
      <c r="BG858" s="176"/>
      <c r="BH858" s="176"/>
      <c r="BI858" s="176"/>
      <c r="BJ858" s="176"/>
      <c r="BK858" s="176"/>
      <c r="BL858" s="176"/>
      <c r="BM858" s="176"/>
      <c r="BN858" s="176"/>
      <c r="BO858" s="176"/>
      <c r="BP858" s="176"/>
      <c r="BQ858" s="176"/>
      <c r="BR858" s="176"/>
      <c r="BS858" s="176"/>
      <c r="BT858" s="176"/>
    </row>
    <row r="859">
      <c r="A859" s="176"/>
      <c r="B859" s="176"/>
      <c r="C859" s="176"/>
      <c r="D859" s="176"/>
      <c r="E859" s="176"/>
      <c r="F859" s="176"/>
      <c r="G859" s="176"/>
      <c r="H859" s="176"/>
      <c r="I859" s="176"/>
      <c r="J859" s="176"/>
      <c r="K859" s="176"/>
      <c r="L859" s="176"/>
      <c r="M859" s="176"/>
      <c r="N859" s="176"/>
      <c r="O859" s="176"/>
      <c r="P859" s="176"/>
      <c r="Q859" s="435"/>
      <c r="R859" s="176"/>
      <c r="S859" s="176"/>
      <c r="T859" s="176"/>
      <c r="U859" s="176"/>
      <c r="V859" s="176"/>
      <c r="W859" s="176"/>
      <c r="X859" s="176"/>
      <c r="Y859" s="176"/>
      <c r="Z859" s="176"/>
      <c r="AA859" s="176"/>
      <c r="AB859" s="176"/>
      <c r="AC859" s="176"/>
      <c r="AD859" s="176"/>
      <c r="AE859" s="176"/>
      <c r="AF859" s="176"/>
      <c r="AG859" s="176"/>
      <c r="AH859" s="176"/>
      <c r="AI859" s="176"/>
      <c r="AJ859" s="176"/>
      <c r="AK859" s="176"/>
      <c r="AL859" s="176"/>
      <c r="AM859" s="176"/>
      <c r="AN859" s="176"/>
      <c r="AO859" s="176"/>
      <c r="AP859" s="176"/>
      <c r="AQ859" s="176"/>
      <c r="AR859" s="176"/>
      <c r="AS859" s="176"/>
      <c r="AT859" s="176"/>
      <c r="AU859" s="176"/>
      <c r="AV859" s="176"/>
      <c r="AW859" s="176"/>
      <c r="AX859" s="176"/>
      <c r="AY859" s="176"/>
      <c r="AZ859" s="176"/>
      <c r="BA859" s="176"/>
      <c r="BB859" s="176"/>
      <c r="BC859" s="176"/>
      <c r="BD859" s="176"/>
      <c r="BE859" s="176"/>
      <c r="BF859" s="176"/>
      <c r="BG859" s="176"/>
      <c r="BH859" s="176"/>
      <c r="BI859" s="176"/>
      <c r="BJ859" s="176"/>
      <c r="BK859" s="176"/>
      <c r="BL859" s="176"/>
      <c r="BM859" s="176"/>
      <c r="BN859" s="176"/>
      <c r="BO859" s="176"/>
      <c r="BP859" s="176"/>
      <c r="BQ859" s="176"/>
      <c r="BR859" s="176"/>
      <c r="BS859" s="176"/>
      <c r="BT859" s="176"/>
    </row>
    <row r="860">
      <c r="A860" s="176"/>
      <c r="B860" s="176"/>
      <c r="C860" s="176"/>
      <c r="D860" s="176"/>
      <c r="E860" s="176"/>
      <c r="F860" s="176"/>
      <c r="G860" s="176"/>
      <c r="H860" s="176"/>
      <c r="I860" s="176"/>
      <c r="J860" s="176"/>
      <c r="K860" s="176"/>
      <c r="L860" s="176"/>
      <c r="M860" s="176"/>
      <c r="N860" s="176"/>
      <c r="O860" s="176"/>
      <c r="P860" s="176"/>
      <c r="Q860" s="435"/>
      <c r="R860" s="176"/>
      <c r="S860" s="176"/>
      <c r="T860" s="176"/>
      <c r="U860" s="176"/>
      <c r="V860" s="176"/>
      <c r="W860" s="176"/>
      <c r="X860" s="176"/>
      <c r="Y860" s="176"/>
      <c r="Z860" s="176"/>
      <c r="AA860" s="176"/>
      <c r="AB860" s="176"/>
      <c r="AC860" s="176"/>
      <c r="AD860" s="176"/>
      <c r="AE860" s="176"/>
      <c r="AF860" s="176"/>
      <c r="AG860" s="176"/>
      <c r="AH860" s="176"/>
      <c r="AI860" s="176"/>
      <c r="AJ860" s="176"/>
      <c r="AK860" s="176"/>
      <c r="AL860" s="176"/>
      <c r="AM860" s="176"/>
      <c r="AN860" s="176"/>
      <c r="AO860" s="176"/>
      <c r="AP860" s="176"/>
      <c r="AQ860" s="176"/>
      <c r="AR860" s="176"/>
      <c r="AS860" s="176"/>
      <c r="AT860" s="176"/>
      <c r="AU860" s="176"/>
      <c r="AV860" s="176"/>
      <c r="AW860" s="176"/>
      <c r="AX860" s="176"/>
      <c r="AY860" s="176"/>
      <c r="AZ860" s="176"/>
      <c r="BA860" s="176"/>
      <c r="BB860" s="176"/>
      <c r="BC860" s="176"/>
      <c r="BD860" s="176"/>
      <c r="BE860" s="176"/>
      <c r="BF860" s="176"/>
      <c r="BG860" s="176"/>
      <c r="BH860" s="176"/>
      <c r="BI860" s="176"/>
      <c r="BJ860" s="176"/>
      <c r="BK860" s="176"/>
      <c r="BL860" s="176"/>
      <c r="BM860" s="176"/>
      <c r="BN860" s="176"/>
      <c r="BO860" s="176"/>
      <c r="BP860" s="176"/>
      <c r="BQ860" s="176"/>
      <c r="BR860" s="176"/>
      <c r="BS860" s="176"/>
      <c r="BT860" s="176"/>
    </row>
    <row r="861">
      <c r="A861" s="176"/>
      <c r="B861" s="176"/>
      <c r="C861" s="176"/>
      <c r="D861" s="176"/>
      <c r="E861" s="176"/>
      <c r="F861" s="176"/>
      <c r="G861" s="176"/>
      <c r="H861" s="176"/>
      <c r="I861" s="176"/>
      <c r="J861" s="176"/>
      <c r="K861" s="176"/>
      <c r="L861" s="176"/>
      <c r="M861" s="176"/>
      <c r="N861" s="176"/>
      <c r="O861" s="176"/>
      <c r="P861" s="176"/>
      <c r="Q861" s="435"/>
      <c r="R861" s="176"/>
      <c r="S861" s="176"/>
      <c r="T861" s="176"/>
      <c r="U861" s="176"/>
      <c r="V861" s="176"/>
      <c r="W861" s="176"/>
      <c r="X861" s="176"/>
      <c r="Y861" s="176"/>
      <c r="Z861" s="176"/>
      <c r="AA861" s="176"/>
      <c r="AB861" s="176"/>
      <c r="AC861" s="176"/>
      <c r="AD861" s="176"/>
      <c r="AE861" s="176"/>
      <c r="AF861" s="176"/>
      <c r="AG861" s="176"/>
      <c r="AH861" s="176"/>
      <c r="AI861" s="176"/>
      <c r="AJ861" s="176"/>
      <c r="AK861" s="176"/>
      <c r="AL861" s="176"/>
      <c r="AM861" s="176"/>
      <c r="AN861" s="176"/>
      <c r="AO861" s="176"/>
      <c r="AP861" s="176"/>
      <c r="AQ861" s="176"/>
      <c r="AR861" s="176"/>
      <c r="AS861" s="176"/>
      <c r="AT861" s="176"/>
      <c r="AU861" s="176"/>
      <c r="AV861" s="176"/>
      <c r="AW861" s="176"/>
      <c r="AX861" s="176"/>
      <c r="AY861" s="176"/>
      <c r="AZ861" s="176"/>
      <c r="BA861" s="176"/>
      <c r="BB861" s="176"/>
      <c r="BC861" s="176"/>
      <c r="BD861" s="176"/>
      <c r="BE861" s="176"/>
      <c r="BF861" s="176"/>
      <c r="BG861" s="176"/>
      <c r="BH861" s="176"/>
      <c r="BI861" s="176"/>
      <c r="BJ861" s="176"/>
      <c r="BK861" s="176"/>
      <c r="BL861" s="176"/>
      <c r="BM861" s="176"/>
      <c r="BN861" s="176"/>
      <c r="BO861" s="176"/>
      <c r="BP861" s="176"/>
      <c r="BQ861" s="176"/>
      <c r="BR861" s="176"/>
      <c r="BS861" s="176"/>
      <c r="BT861" s="176"/>
    </row>
    <row r="862">
      <c r="A862" s="176"/>
      <c r="B862" s="176"/>
      <c r="C862" s="176"/>
      <c r="D862" s="176"/>
      <c r="E862" s="176"/>
      <c r="F862" s="176"/>
      <c r="G862" s="176"/>
      <c r="H862" s="176"/>
      <c r="I862" s="176"/>
      <c r="J862" s="176"/>
      <c r="K862" s="176"/>
      <c r="L862" s="176"/>
      <c r="M862" s="176"/>
      <c r="N862" s="176"/>
      <c r="O862" s="176"/>
      <c r="P862" s="176"/>
      <c r="Q862" s="435"/>
      <c r="R862" s="176"/>
      <c r="S862" s="176"/>
      <c r="T862" s="176"/>
      <c r="U862" s="176"/>
      <c r="V862" s="176"/>
      <c r="W862" s="176"/>
      <c r="X862" s="176"/>
      <c r="Y862" s="176"/>
      <c r="Z862" s="176"/>
      <c r="AA862" s="176"/>
      <c r="AB862" s="176"/>
      <c r="AC862" s="176"/>
      <c r="AD862" s="176"/>
      <c r="AE862" s="176"/>
      <c r="AF862" s="176"/>
      <c r="AG862" s="176"/>
      <c r="AH862" s="176"/>
      <c r="AI862" s="176"/>
      <c r="AJ862" s="176"/>
      <c r="AK862" s="176"/>
      <c r="AL862" s="176"/>
      <c r="AM862" s="176"/>
      <c r="AN862" s="176"/>
      <c r="AO862" s="176"/>
      <c r="AP862" s="176"/>
      <c r="AQ862" s="176"/>
      <c r="AR862" s="176"/>
      <c r="AS862" s="176"/>
      <c r="AT862" s="176"/>
      <c r="AU862" s="176"/>
      <c r="AV862" s="176"/>
      <c r="AW862" s="176"/>
      <c r="AX862" s="176"/>
      <c r="AY862" s="176"/>
      <c r="AZ862" s="176"/>
      <c r="BA862" s="176"/>
      <c r="BB862" s="176"/>
      <c r="BC862" s="176"/>
      <c r="BD862" s="176"/>
      <c r="BE862" s="176"/>
      <c r="BF862" s="176"/>
      <c r="BG862" s="176"/>
      <c r="BH862" s="176"/>
      <c r="BI862" s="176"/>
      <c r="BJ862" s="176"/>
      <c r="BK862" s="176"/>
      <c r="BL862" s="176"/>
      <c r="BM862" s="176"/>
      <c r="BN862" s="176"/>
      <c r="BO862" s="176"/>
      <c r="BP862" s="176"/>
      <c r="BQ862" s="176"/>
      <c r="BR862" s="176"/>
      <c r="BS862" s="176"/>
      <c r="BT862" s="176"/>
    </row>
    <row r="863">
      <c r="A863" s="176"/>
      <c r="B863" s="176"/>
      <c r="C863" s="176"/>
      <c r="D863" s="176"/>
      <c r="E863" s="176"/>
      <c r="F863" s="176"/>
      <c r="G863" s="176"/>
      <c r="H863" s="176"/>
      <c r="I863" s="176"/>
      <c r="J863" s="176"/>
      <c r="K863" s="176"/>
      <c r="L863" s="176"/>
      <c r="M863" s="176"/>
      <c r="N863" s="176"/>
      <c r="O863" s="176"/>
      <c r="P863" s="176"/>
      <c r="Q863" s="435"/>
      <c r="R863" s="176"/>
      <c r="S863" s="176"/>
      <c r="T863" s="176"/>
      <c r="U863" s="176"/>
      <c r="V863" s="176"/>
      <c r="W863" s="176"/>
      <c r="X863" s="176"/>
      <c r="Y863" s="176"/>
      <c r="Z863" s="176"/>
      <c r="AA863" s="176"/>
      <c r="AB863" s="176"/>
      <c r="AC863" s="176"/>
      <c r="AD863" s="176"/>
      <c r="AE863" s="176"/>
      <c r="AF863" s="176"/>
      <c r="AG863" s="176"/>
      <c r="AH863" s="176"/>
      <c r="AI863" s="176"/>
      <c r="AJ863" s="176"/>
      <c r="AK863" s="176"/>
      <c r="AL863" s="176"/>
      <c r="AM863" s="176"/>
      <c r="AN863" s="176"/>
      <c r="AO863" s="176"/>
      <c r="AP863" s="176"/>
      <c r="AQ863" s="176"/>
      <c r="AR863" s="176"/>
      <c r="AS863" s="176"/>
      <c r="AT863" s="176"/>
      <c r="AU863" s="176"/>
      <c r="AV863" s="176"/>
      <c r="AW863" s="176"/>
      <c r="AX863" s="176"/>
      <c r="AY863" s="176"/>
      <c r="AZ863" s="176"/>
      <c r="BA863" s="176"/>
      <c r="BB863" s="176"/>
      <c r="BC863" s="176"/>
      <c r="BD863" s="176"/>
      <c r="BE863" s="176"/>
      <c r="BF863" s="176"/>
      <c r="BG863" s="176"/>
      <c r="BH863" s="176"/>
      <c r="BI863" s="176"/>
      <c r="BJ863" s="176"/>
      <c r="BK863" s="176"/>
      <c r="BL863" s="176"/>
      <c r="BM863" s="176"/>
      <c r="BN863" s="176"/>
      <c r="BO863" s="176"/>
      <c r="BP863" s="176"/>
      <c r="BQ863" s="176"/>
      <c r="BR863" s="176"/>
      <c r="BS863" s="176"/>
      <c r="BT863" s="176"/>
    </row>
    <row r="864">
      <c r="A864" s="176"/>
      <c r="B864" s="176"/>
      <c r="C864" s="176"/>
      <c r="D864" s="176"/>
      <c r="E864" s="176"/>
      <c r="F864" s="176"/>
      <c r="G864" s="176"/>
      <c r="H864" s="176"/>
      <c r="I864" s="176"/>
      <c r="J864" s="176"/>
      <c r="K864" s="176"/>
      <c r="L864" s="176"/>
      <c r="M864" s="176"/>
      <c r="N864" s="176"/>
      <c r="O864" s="176"/>
      <c r="P864" s="176"/>
      <c r="Q864" s="435"/>
      <c r="R864" s="176"/>
      <c r="S864" s="176"/>
      <c r="T864" s="176"/>
      <c r="U864" s="176"/>
      <c r="V864" s="176"/>
      <c r="W864" s="176"/>
      <c r="X864" s="176"/>
      <c r="Y864" s="176"/>
      <c r="Z864" s="176"/>
      <c r="AA864" s="176"/>
      <c r="AB864" s="176"/>
      <c r="AC864" s="176"/>
      <c r="AD864" s="176"/>
      <c r="AE864" s="176"/>
      <c r="AF864" s="176"/>
      <c r="AG864" s="176"/>
      <c r="AH864" s="176"/>
      <c r="AI864" s="176"/>
      <c r="AJ864" s="176"/>
      <c r="AK864" s="176"/>
      <c r="AL864" s="176"/>
      <c r="AM864" s="176"/>
      <c r="AN864" s="176"/>
      <c r="AO864" s="176"/>
      <c r="AP864" s="176"/>
      <c r="AQ864" s="176"/>
      <c r="AR864" s="176"/>
      <c r="AS864" s="176"/>
      <c r="AT864" s="176"/>
      <c r="AU864" s="176"/>
      <c r="AV864" s="176"/>
      <c r="AW864" s="176"/>
      <c r="AX864" s="176"/>
      <c r="AY864" s="176"/>
      <c r="AZ864" s="176"/>
      <c r="BA864" s="176"/>
      <c r="BB864" s="176"/>
      <c r="BC864" s="176"/>
      <c r="BD864" s="176"/>
      <c r="BE864" s="176"/>
      <c r="BF864" s="176"/>
      <c r="BG864" s="176"/>
      <c r="BH864" s="176"/>
      <c r="BI864" s="176"/>
      <c r="BJ864" s="176"/>
      <c r="BK864" s="176"/>
      <c r="BL864" s="176"/>
      <c r="BM864" s="176"/>
      <c r="BN864" s="176"/>
      <c r="BO864" s="176"/>
      <c r="BP864" s="176"/>
      <c r="BQ864" s="176"/>
      <c r="BR864" s="176"/>
      <c r="BS864" s="176"/>
      <c r="BT864" s="176"/>
    </row>
    <row r="865">
      <c r="A865" s="176"/>
      <c r="B865" s="176"/>
      <c r="C865" s="176"/>
      <c r="D865" s="176"/>
      <c r="E865" s="176"/>
      <c r="F865" s="176"/>
      <c r="G865" s="176"/>
      <c r="H865" s="176"/>
      <c r="I865" s="176"/>
      <c r="J865" s="176"/>
      <c r="K865" s="176"/>
      <c r="L865" s="176"/>
      <c r="M865" s="176"/>
      <c r="N865" s="176"/>
      <c r="O865" s="176"/>
      <c r="P865" s="176"/>
      <c r="Q865" s="435"/>
      <c r="R865" s="176"/>
      <c r="S865" s="176"/>
      <c r="T865" s="176"/>
      <c r="U865" s="176"/>
      <c r="V865" s="176"/>
      <c r="W865" s="176"/>
      <c r="X865" s="176"/>
      <c r="Y865" s="176"/>
      <c r="Z865" s="176"/>
      <c r="AA865" s="176"/>
      <c r="AB865" s="176"/>
      <c r="AC865" s="176"/>
      <c r="AD865" s="176"/>
      <c r="AE865" s="176"/>
      <c r="AF865" s="176"/>
      <c r="AG865" s="176"/>
      <c r="AH865" s="176"/>
      <c r="AI865" s="176"/>
      <c r="AJ865" s="176"/>
      <c r="AK865" s="176"/>
      <c r="AL865" s="176"/>
      <c r="AM865" s="176"/>
      <c r="AN865" s="176"/>
      <c r="AO865" s="176"/>
      <c r="AP865" s="176"/>
      <c r="AQ865" s="176"/>
      <c r="AR865" s="176"/>
      <c r="AS865" s="176"/>
      <c r="AT865" s="176"/>
      <c r="AU865" s="176"/>
      <c r="AV865" s="176"/>
      <c r="AW865" s="176"/>
      <c r="AX865" s="176"/>
      <c r="AY865" s="176"/>
      <c r="AZ865" s="176"/>
      <c r="BA865" s="176"/>
      <c r="BB865" s="176"/>
      <c r="BC865" s="176"/>
      <c r="BD865" s="176"/>
      <c r="BE865" s="176"/>
      <c r="BF865" s="176"/>
      <c r="BG865" s="176"/>
      <c r="BH865" s="176"/>
      <c r="BI865" s="176"/>
      <c r="BJ865" s="176"/>
      <c r="BK865" s="176"/>
      <c r="BL865" s="176"/>
      <c r="BM865" s="176"/>
      <c r="BN865" s="176"/>
      <c r="BO865" s="176"/>
      <c r="BP865" s="176"/>
      <c r="BQ865" s="176"/>
      <c r="BR865" s="176"/>
      <c r="BS865" s="176"/>
      <c r="BT865" s="176"/>
    </row>
    <row r="866">
      <c r="A866" s="176"/>
      <c r="B866" s="176"/>
      <c r="C866" s="176"/>
      <c r="D866" s="176"/>
      <c r="E866" s="176"/>
      <c r="F866" s="176"/>
      <c r="G866" s="176"/>
      <c r="H866" s="176"/>
      <c r="I866" s="176"/>
      <c r="J866" s="176"/>
      <c r="K866" s="176"/>
      <c r="L866" s="176"/>
      <c r="M866" s="176"/>
      <c r="N866" s="176"/>
      <c r="O866" s="176"/>
      <c r="P866" s="176"/>
      <c r="Q866" s="435"/>
      <c r="R866" s="176"/>
      <c r="S866" s="176"/>
      <c r="T866" s="176"/>
      <c r="U866" s="176"/>
      <c r="V866" s="176"/>
      <c r="W866" s="176"/>
      <c r="X866" s="176"/>
      <c r="Y866" s="176"/>
      <c r="Z866" s="176"/>
      <c r="AA866" s="176"/>
      <c r="AB866" s="176"/>
      <c r="AC866" s="176"/>
      <c r="AD866" s="176"/>
      <c r="AE866" s="176"/>
      <c r="AF866" s="176"/>
      <c r="AG866" s="176"/>
      <c r="AH866" s="176"/>
      <c r="AI866" s="176"/>
      <c r="AJ866" s="176"/>
      <c r="AK866" s="176"/>
      <c r="AL866" s="176"/>
      <c r="AM866" s="176"/>
      <c r="AN866" s="176"/>
      <c r="AO866" s="176"/>
      <c r="AP866" s="176"/>
      <c r="AQ866" s="176"/>
      <c r="AR866" s="176"/>
      <c r="AS866" s="176"/>
      <c r="AT866" s="176"/>
      <c r="AU866" s="176"/>
      <c r="AV866" s="176"/>
      <c r="AW866" s="176"/>
      <c r="AX866" s="176"/>
      <c r="AY866" s="176"/>
      <c r="AZ866" s="176"/>
      <c r="BA866" s="176"/>
      <c r="BB866" s="176"/>
      <c r="BC866" s="176"/>
      <c r="BD866" s="176"/>
      <c r="BE866" s="176"/>
      <c r="BF866" s="176"/>
      <c r="BG866" s="176"/>
      <c r="BH866" s="176"/>
      <c r="BI866" s="176"/>
      <c r="BJ866" s="176"/>
      <c r="BK866" s="176"/>
      <c r="BL866" s="176"/>
      <c r="BM866" s="176"/>
      <c r="BN866" s="176"/>
      <c r="BO866" s="176"/>
      <c r="BP866" s="176"/>
      <c r="BQ866" s="176"/>
      <c r="BR866" s="176"/>
      <c r="BS866" s="176"/>
      <c r="BT866" s="176"/>
    </row>
    <row r="867">
      <c r="A867" s="176"/>
      <c r="B867" s="176"/>
      <c r="C867" s="176"/>
      <c r="D867" s="176"/>
      <c r="E867" s="176"/>
      <c r="F867" s="176"/>
      <c r="G867" s="176"/>
      <c r="H867" s="176"/>
      <c r="I867" s="176"/>
      <c r="J867" s="176"/>
      <c r="K867" s="176"/>
      <c r="L867" s="176"/>
      <c r="M867" s="176"/>
      <c r="N867" s="176"/>
      <c r="O867" s="176"/>
      <c r="P867" s="176"/>
      <c r="Q867" s="435"/>
      <c r="R867" s="176"/>
      <c r="S867" s="176"/>
      <c r="T867" s="176"/>
      <c r="U867" s="176"/>
      <c r="V867" s="176"/>
      <c r="W867" s="176"/>
      <c r="X867" s="176"/>
      <c r="Y867" s="176"/>
      <c r="Z867" s="176"/>
      <c r="AA867" s="176"/>
      <c r="AB867" s="176"/>
      <c r="AC867" s="176"/>
      <c r="AD867" s="176"/>
      <c r="AE867" s="176"/>
      <c r="AF867" s="176"/>
      <c r="AG867" s="176"/>
      <c r="AH867" s="176"/>
      <c r="AI867" s="176"/>
      <c r="AJ867" s="176"/>
      <c r="AK867" s="176"/>
      <c r="AL867" s="176"/>
      <c r="AM867" s="176"/>
      <c r="AN867" s="176"/>
      <c r="AO867" s="176"/>
      <c r="AP867" s="176"/>
      <c r="AQ867" s="176"/>
      <c r="AR867" s="176"/>
      <c r="AS867" s="176"/>
      <c r="AT867" s="176"/>
      <c r="AU867" s="176"/>
      <c r="AV867" s="176"/>
      <c r="AW867" s="176"/>
      <c r="AX867" s="176"/>
      <c r="AY867" s="176"/>
      <c r="AZ867" s="176"/>
      <c r="BA867" s="176"/>
      <c r="BB867" s="176"/>
      <c r="BC867" s="176"/>
      <c r="BD867" s="176"/>
      <c r="BE867" s="176"/>
      <c r="BF867" s="176"/>
      <c r="BG867" s="176"/>
      <c r="BH867" s="176"/>
      <c r="BI867" s="176"/>
      <c r="BJ867" s="176"/>
      <c r="BK867" s="176"/>
      <c r="BL867" s="176"/>
      <c r="BM867" s="176"/>
      <c r="BN867" s="176"/>
      <c r="BO867" s="176"/>
      <c r="BP867" s="176"/>
      <c r="BQ867" s="176"/>
      <c r="BR867" s="176"/>
      <c r="BS867" s="176"/>
      <c r="BT867" s="176"/>
    </row>
    <row r="868">
      <c r="A868" s="176"/>
      <c r="B868" s="176"/>
      <c r="C868" s="176"/>
      <c r="D868" s="176"/>
      <c r="E868" s="176"/>
      <c r="F868" s="176"/>
      <c r="G868" s="176"/>
      <c r="H868" s="176"/>
      <c r="I868" s="176"/>
      <c r="J868" s="176"/>
      <c r="K868" s="176"/>
      <c r="L868" s="176"/>
      <c r="M868" s="176"/>
      <c r="N868" s="176"/>
      <c r="O868" s="176"/>
      <c r="P868" s="176"/>
      <c r="Q868" s="435"/>
      <c r="R868" s="176"/>
      <c r="S868" s="176"/>
      <c r="T868" s="176"/>
      <c r="U868" s="176"/>
      <c r="V868" s="176"/>
      <c r="W868" s="176"/>
      <c r="X868" s="176"/>
      <c r="Y868" s="176"/>
      <c r="Z868" s="176"/>
      <c r="AA868" s="176"/>
      <c r="AB868" s="176"/>
      <c r="AC868" s="176"/>
      <c r="AD868" s="176"/>
      <c r="AE868" s="176"/>
      <c r="AF868" s="176"/>
      <c r="AG868" s="176"/>
      <c r="AH868" s="176"/>
      <c r="AI868" s="176"/>
      <c r="AJ868" s="176"/>
      <c r="AK868" s="176"/>
      <c r="AL868" s="176"/>
      <c r="AM868" s="176"/>
      <c r="AN868" s="176"/>
      <c r="AO868" s="176"/>
      <c r="AP868" s="176"/>
      <c r="AQ868" s="176"/>
      <c r="AR868" s="176"/>
      <c r="AS868" s="176"/>
      <c r="AT868" s="176"/>
      <c r="AU868" s="176"/>
      <c r="AV868" s="176"/>
      <c r="AW868" s="176"/>
      <c r="AX868" s="176"/>
      <c r="AY868" s="176"/>
      <c r="AZ868" s="176"/>
      <c r="BA868" s="176"/>
      <c r="BB868" s="176"/>
      <c r="BC868" s="176"/>
      <c r="BD868" s="176"/>
      <c r="BE868" s="176"/>
      <c r="BF868" s="176"/>
      <c r="BG868" s="176"/>
      <c r="BH868" s="176"/>
      <c r="BI868" s="176"/>
      <c r="BJ868" s="176"/>
      <c r="BK868" s="176"/>
      <c r="BL868" s="176"/>
      <c r="BM868" s="176"/>
      <c r="BN868" s="176"/>
      <c r="BO868" s="176"/>
      <c r="BP868" s="176"/>
      <c r="BQ868" s="176"/>
      <c r="BR868" s="176"/>
      <c r="BS868" s="176"/>
      <c r="BT868" s="176"/>
    </row>
    <row r="869">
      <c r="A869" s="176"/>
      <c r="B869" s="176"/>
      <c r="C869" s="176"/>
      <c r="D869" s="176"/>
      <c r="E869" s="176"/>
      <c r="F869" s="176"/>
      <c r="G869" s="176"/>
      <c r="H869" s="176"/>
      <c r="I869" s="176"/>
      <c r="J869" s="176"/>
      <c r="K869" s="176"/>
      <c r="L869" s="176"/>
      <c r="M869" s="176"/>
      <c r="N869" s="176"/>
      <c r="O869" s="176"/>
      <c r="P869" s="176"/>
      <c r="Q869" s="435"/>
      <c r="R869" s="176"/>
      <c r="S869" s="176"/>
      <c r="T869" s="176"/>
      <c r="U869" s="176"/>
      <c r="V869" s="176"/>
      <c r="W869" s="176"/>
      <c r="X869" s="176"/>
      <c r="Y869" s="176"/>
      <c r="Z869" s="176"/>
      <c r="AA869" s="176"/>
      <c r="AB869" s="176"/>
      <c r="AC869" s="176"/>
      <c r="AD869" s="176"/>
      <c r="AE869" s="176"/>
      <c r="AF869" s="176"/>
      <c r="AG869" s="176"/>
      <c r="AH869" s="176"/>
      <c r="AI869" s="176"/>
      <c r="AJ869" s="176"/>
      <c r="AK869" s="176"/>
      <c r="AL869" s="176"/>
      <c r="AM869" s="176"/>
      <c r="AN869" s="176"/>
      <c r="AO869" s="176"/>
      <c r="AP869" s="176"/>
      <c r="AQ869" s="176"/>
      <c r="AR869" s="176"/>
      <c r="AS869" s="176"/>
      <c r="AT869" s="176"/>
      <c r="AU869" s="176"/>
      <c r="AV869" s="176"/>
      <c r="AW869" s="176"/>
      <c r="AX869" s="176"/>
      <c r="AY869" s="176"/>
      <c r="AZ869" s="176"/>
      <c r="BA869" s="176"/>
      <c r="BB869" s="176"/>
      <c r="BC869" s="176"/>
      <c r="BD869" s="176"/>
      <c r="BE869" s="176"/>
      <c r="BF869" s="176"/>
      <c r="BG869" s="176"/>
      <c r="BH869" s="176"/>
      <c r="BI869" s="176"/>
      <c r="BJ869" s="176"/>
      <c r="BK869" s="176"/>
      <c r="BL869" s="176"/>
      <c r="BM869" s="176"/>
      <c r="BN869" s="176"/>
      <c r="BO869" s="176"/>
      <c r="BP869" s="176"/>
      <c r="BQ869" s="176"/>
      <c r="BR869" s="176"/>
      <c r="BS869" s="176"/>
      <c r="BT869" s="176"/>
    </row>
    <row r="870">
      <c r="A870" s="176"/>
      <c r="B870" s="176"/>
      <c r="C870" s="176"/>
      <c r="D870" s="176"/>
      <c r="E870" s="176"/>
      <c r="F870" s="176"/>
      <c r="G870" s="176"/>
      <c r="H870" s="176"/>
      <c r="I870" s="176"/>
      <c r="J870" s="176"/>
      <c r="K870" s="176"/>
      <c r="L870" s="176"/>
      <c r="M870" s="176"/>
      <c r="N870" s="176"/>
      <c r="O870" s="176"/>
      <c r="P870" s="176"/>
      <c r="Q870" s="435"/>
      <c r="R870" s="176"/>
      <c r="S870" s="176"/>
      <c r="T870" s="176"/>
      <c r="U870" s="176"/>
      <c r="V870" s="176"/>
      <c r="W870" s="176"/>
      <c r="X870" s="176"/>
      <c r="Y870" s="176"/>
      <c r="Z870" s="176"/>
      <c r="AA870" s="176"/>
      <c r="AB870" s="176"/>
      <c r="AC870" s="176"/>
      <c r="AD870" s="176"/>
      <c r="AE870" s="176"/>
      <c r="AF870" s="176"/>
      <c r="AG870" s="176"/>
      <c r="AH870" s="176"/>
      <c r="AI870" s="176"/>
      <c r="AJ870" s="176"/>
      <c r="AK870" s="176"/>
      <c r="AL870" s="176"/>
      <c r="AM870" s="176"/>
      <c r="AN870" s="176"/>
      <c r="AO870" s="176"/>
      <c r="AP870" s="176"/>
      <c r="AQ870" s="176"/>
      <c r="AR870" s="176"/>
      <c r="AS870" s="176"/>
      <c r="AT870" s="176"/>
      <c r="AU870" s="176"/>
      <c r="AV870" s="176"/>
      <c r="AW870" s="176"/>
      <c r="AX870" s="176"/>
      <c r="AY870" s="176"/>
      <c r="AZ870" s="176"/>
      <c r="BA870" s="176"/>
      <c r="BB870" s="176"/>
      <c r="BC870" s="176"/>
      <c r="BD870" s="176"/>
      <c r="BE870" s="176"/>
      <c r="BF870" s="176"/>
      <c r="BG870" s="176"/>
      <c r="BH870" s="176"/>
      <c r="BI870" s="176"/>
      <c r="BJ870" s="176"/>
      <c r="BK870" s="176"/>
      <c r="BL870" s="176"/>
      <c r="BM870" s="176"/>
      <c r="BN870" s="176"/>
      <c r="BO870" s="176"/>
      <c r="BP870" s="176"/>
      <c r="BQ870" s="176"/>
      <c r="BR870" s="176"/>
      <c r="BS870" s="176"/>
      <c r="BT870" s="176"/>
    </row>
    <row r="871">
      <c r="A871" s="176"/>
      <c r="B871" s="176"/>
      <c r="C871" s="176"/>
      <c r="D871" s="176"/>
      <c r="E871" s="176"/>
      <c r="F871" s="176"/>
      <c r="G871" s="176"/>
      <c r="H871" s="176"/>
      <c r="I871" s="176"/>
      <c r="J871" s="176"/>
      <c r="K871" s="176"/>
      <c r="L871" s="176"/>
      <c r="M871" s="176"/>
      <c r="N871" s="176"/>
      <c r="O871" s="176"/>
      <c r="P871" s="176"/>
      <c r="Q871" s="435"/>
      <c r="R871" s="176"/>
      <c r="S871" s="176"/>
      <c r="T871" s="176"/>
      <c r="U871" s="176"/>
      <c r="V871" s="176"/>
      <c r="W871" s="176"/>
      <c r="X871" s="176"/>
      <c r="Y871" s="176"/>
      <c r="Z871" s="176"/>
      <c r="AA871" s="176"/>
      <c r="AB871" s="176"/>
      <c r="AC871" s="176"/>
      <c r="AD871" s="176"/>
      <c r="AE871" s="176"/>
      <c r="AF871" s="176"/>
      <c r="AG871" s="176"/>
      <c r="AH871" s="176"/>
      <c r="AI871" s="176"/>
      <c r="AJ871" s="176"/>
      <c r="AK871" s="176"/>
      <c r="AL871" s="176"/>
      <c r="AM871" s="176"/>
      <c r="AN871" s="176"/>
      <c r="AO871" s="176"/>
      <c r="AP871" s="176"/>
      <c r="AQ871" s="176"/>
      <c r="AR871" s="176"/>
      <c r="AS871" s="176"/>
      <c r="AT871" s="176"/>
      <c r="AU871" s="176"/>
      <c r="AV871" s="176"/>
      <c r="AW871" s="176"/>
      <c r="AX871" s="176"/>
      <c r="AY871" s="176"/>
      <c r="AZ871" s="176"/>
      <c r="BA871" s="176"/>
      <c r="BB871" s="176"/>
      <c r="BC871" s="176"/>
      <c r="BD871" s="176"/>
      <c r="BE871" s="176"/>
      <c r="BF871" s="176"/>
      <c r="BG871" s="176"/>
      <c r="BH871" s="176"/>
      <c r="BI871" s="176"/>
      <c r="BJ871" s="176"/>
      <c r="BK871" s="176"/>
      <c r="BL871" s="176"/>
      <c r="BM871" s="176"/>
      <c r="BN871" s="176"/>
      <c r="BO871" s="176"/>
      <c r="BP871" s="176"/>
      <c r="BQ871" s="176"/>
      <c r="BR871" s="176"/>
      <c r="BS871" s="176"/>
      <c r="BT871" s="176"/>
    </row>
    <row r="872">
      <c r="A872" s="176"/>
      <c r="B872" s="176"/>
      <c r="C872" s="176"/>
      <c r="D872" s="176"/>
      <c r="E872" s="176"/>
      <c r="F872" s="176"/>
      <c r="G872" s="176"/>
      <c r="H872" s="176"/>
      <c r="I872" s="176"/>
      <c r="J872" s="176"/>
      <c r="K872" s="176"/>
      <c r="L872" s="176"/>
      <c r="M872" s="176"/>
      <c r="N872" s="176"/>
      <c r="O872" s="176"/>
      <c r="P872" s="176"/>
      <c r="Q872" s="435"/>
      <c r="R872" s="176"/>
      <c r="S872" s="176"/>
      <c r="T872" s="176"/>
      <c r="U872" s="176"/>
      <c r="V872" s="176"/>
      <c r="W872" s="176"/>
      <c r="X872" s="176"/>
      <c r="Y872" s="176"/>
      <c r="Z872" s="176"/>
      <c r="AA872" s="176"/>
      <c r="AB872" s="176"/>
      <c r="AC872" s="176"/>
      <c r="AD872" s="176"/>
      <c r="AE872" s="176"/>
      <c r="AF872" s="176"/>
      <c r="AG872" s="176"/>
      <c r="AH872" s="176"/>
      <c r="AI872" s="176"/>
      <c r="AJ872" s="176"/>
      <c r="AK872" s="176"/>
      <c r="AL872" s="176"/>
      <c r="AM872" s="176"/>
      <c r="AN872" s="176"/>
      <c r="AO872" s="176"/>
      <c r="AP872" s="176"/>
      <c r="AQ872" s="176"/>
      <c r="AR872" s="176"/>
      <c r="AS872" s="176"/>
      <c r="AT872" s="176"/>
      <c r="AU872" s="176"/>
      <c r="AV872" s="176"/>
      <c r="AW872" s="176"/>
      <c r="AX872" s="176"/>
      <c r="AY872" s="176"/>
      <c r="AZ872" s="176"/>
      <c r="BA872" s="176"/>
      <c r="BB872" s="176"/>
      <c r="BC872" s="176"/>
      <c r="BD872" s="176"/>
      <c r="BE872" s="176"/>
      <c r="BF872" s="176"/>
      <c r="BG872" s="176"/>
      <c r="BH872" s="176"/>
      <c r="BI872" s="176"/>
      <c r="BJ872" s="176"/>
      <c r="BK872" s="176"/>
      <c r="BL872" s="176"/>
      <c r="BM872" s="176"/>
      <c r="BN872" s="176"/>
      <c r="BO872" s="176"/>
      <c r="BP872" s="176"/>
      <c r="BQ872" s="176"/>
      <c r="BR872" s="176"/>
      <c r="BS872" s="176"/>
      <c r="BT872" s="176"/>
    </row>
    <row r="873">
      <c r="A873" s="176"/>
      <c r="B873" s="176"/>
      <c r="C873" s="176"/>
      <c r="D873" s="176"/>
      <c r="E873" s="176"/>
      <c r="F873" s="176"/>
      <c r="G873" s="176"/>
      <c r="H873" s="176"/>
      <c r="I873" s="176"/>
      <c r="J873" s="176"/>
      <c r="K873" s="176"/>
      <c r="L873" s="176"/>
      <c r="M873" s="176"/>
      <c r="N873" s="176"/>
      <c r="O873" s="176"/>
      <c r="P873" s="176"/>
      <c r="Q873" s="435"/>
      <c r="R873" s="176"/>
      <c r="S873" s="176"/>
      <c r="T873" s="176"/>
      <c r="U873" s="176"/>
      <c r="V873" s="176"/>
      <c r="W873" s="176"/>
      <c r="X873" s="176"/>
      <c r="Y873" s="176"/>
      <c r="Z873" s="176"/>
      <c r="AA873" s="176"/>
      <c r="AB873" s="176"/>
      <c r="AC873" s="176"/>
      <c r="AD873" s="176"/>
      <c r="AE873" s="176"/>
      <c r="AF873" s="176"/>
      <c r="AG873" s="176"/>
      <c r="AH873" s="176"/>
      <c r="AI873" s="176"/>
      <c r="AJ873" s="176"/>
      <c r="AK873" s="176"/>
      <c r="AL873" s="176"/>
      <c r="AM873" s="176"/>
      <c r="AN873" s="176"/>
      <c r="AO873" s="176"/>
      <c r="AP873" s="176"/>
      <c r="AQ873" s="176"/>
      <c r="AR873" s="176"/>
      <c r="AS873" s="176"/>
      <c r="AT873" s="176"/>
      <c r="AU873" s="176"/>
      <c r="AV873" s="176"/>
      <c r="AW873" s="176"/>
      <c r="AX873" s="176"/>
      <c r="AY873" s="176"/>
      <c r="AZ873" s="176"/>
      <c r="BA873" s="176"/>
      <c r="BB873" s="176"/>
      <c r="BC873" s="176"/>
      <c r="BD873" s="176"/>
      <c r="BE873" s="176"/>
      <c r="BF873" s="176"/>
      <c r="BG873" s="176"/>
      <c r="BH873" s="176"/>
      <c r="BI873" s="176"/>
      <c r="BJ873" s="176"/>
      <c r="BK873" s="176"/>
      <c r="BL873" s="176"/>
      <c r="BM873" s="176"/>
      <c r="BN873" s="176"/>
      <c r="BO873" s="176"/>
      <c r="BP873" s="176"/>
      <c r="BQ873" s="176"/>
      <c r="BR873" s="176"/>
      <c r="BS873" s="176"/>
      <c r="BT873" s="176"/>
    </row>
    <row r="874">
      <c r="A874" s="176"/>
      <c r="B874" s="176"/>
      <c r="C874" s="176"/>
      <c r="D874" s="176"/>
      <c r="E874" s="176"/>
      <c r="F874" s="176"/>
      <c r="G874" s="176"/>
      <c r="H874" s="176"/>
      <c r="I874" s="176"/>
      <c r="J874" s="176"/>
      <c r="K874" s="176"/>
      <c r="L874" s="176"/>
      <c r="M874" s="176"/>
      <c r="N874" s="176"/>
      <c r="O874" s="176"/>
      <c r="P874" s="176"/>
      <c r="Q874" s="435"/>
      <c r="R874" s="176"/>
      <c r="S874" s="176"/>
      <c r="T874" s="176"/>
      <c r="U874" s="176"/>
      <c r="V874" s="176"/>
      <c r="W874" s="176"/>
      <c r="X874" s="176"/>
      <c r="Y874" s="176"/>
      <c r="Z874" s="176"/>
      <c r="AA874" s="176"/>
      <c r="AB874" s="176"/>
      <c r="AC874" s="176"/>
      <c r="AD874" s="176"/>
      <c r="AE874" s="176"/>
      <c r="AF874" s="176"/>
      <c r="AG874" s="176"/>
      <c r="AH874" s="176"/>
      <c r="AI874" s="176"/>
      <c r="AJ874" s="176"/>
      <c r="AK874" s="176"/>
      <c r="AL874" s="176"/>
      <c r="AM874" s="176"/>
      <c r="AN874" s="176"/>
      <c r="AO874" s="176"/>
      <c r="AP874" s="176"/>
      <c r="AQ874" s="176"/>
      <c r="AR874" s="176"/>
      <c r="AS874" s="176"/>
      <c r="AT874" s="176"/>
      <c r="AU874" s="176"/>
      <c r="AV874" s="176"/>
      <c r="AW874" s="176"/>
      <c r="AX874" s="176"/>
      <c r="AY874" s="176"/>
      <c r="AZ874" s="176"/>
      <c r="BA874" s="176"/>
      <c r="BB874" s="176"/>
      <c r="BC874" s="176"/>
      <c r="BD874" s="176"/>
      <c r="BE874" s="176"/>
      <c r="BF874" s="176"/>
      <c r="BG874" s="176"/>
      <c r="BH874" s="176"/>
      <c r="BI874" s="176"/>
      <c r="BJ874" s="176"/>
      <c r="BK874" s="176"/>
      <c r="BL874" s="176"/>
      <c r="BM874" s="176"/>
      <c r="BN874" s="176"/>
      <c r="BO874" s="176"/>
      <c r="BP874" s="176"/>
      <c r="BQ874" s="176"/>
      <c r="BR874" s="176"/>
      <c r="BS874" s="176"/>
      <c r="BT874" s="176"/>
    </row>
    <row r="875">
      <c r="A875" s="176"/>
      <c r="B875" s="176"/>
      <c r="C875" s="176"/>
      <c r="D875" s="176"/>
      <c r="E875" s="176"/>
      <c r="F875" s="176"/>
      <c r="G875" s="176"/>
      <c r="H875" s="176"/>
      <c r="I875" s="176"/>
      <c r="J875" s="176"/>
      <c r="K875" s="176"/>
      <c r="L875" s="176"/>
      <c r="M875" s="176"/>
      <c r="N875" s="176"/>
      <c r="O875" s="176"/>
      <c r="P875" s="176"/>
      <c r="Q875" s="435"/>
      <c r="R875" s="176"/>
      <c r="S875" s="176"/>
      <c r="T875" s="176"/>
      <c r="U875" s="176"/>
      <c r="V875" s="176"/>
      <c r="W875" s="176"/>
      <c r="X875" s="176"/>
      <c r="Y875" s="176"/>
      <c r="Z875" s="176"/>
      <c r="AA875" s="176"/>
      <c r="AB875" s="176"/>
      <c r="AC875" s="176"/>
      <c r="AD875" s="176"/>
      <c r="AE875" s="176"/>
      <c r="AF875" s="176"/>
      <c r="AG875" s="176"/>
      <c r="AH875" s="176"/>
      <c r="AI875" s="176"/>
      <c r="AJ875" s="176"/>
      <c r="AK875" s="176"/>
      <c r="AL875" s="176"/>
      <c r="AM875" s="176"/>
      <c r="AN875" s="176"/>
      <c r="AO875" s="176"/>
      <c r="AP875" s="176"/>
      <c r="AQ875" s="176"/>
      <c r="AR875" s="176"/>
      <c r="AS875" s="176"/>
      <c r="AT875" s="176"/>
      <c r="AU875" s="176"/>
      <c r="AV875" s="176"/>
      <c r="AW875" s="176"/>
      <c r="AX875" s="176"/>
      <c r="AY875" s="176"/>
      <c r="AZ875" s="176"/>
      <c r="BA875" s="176"/>
      <c r="BB875" s="176"/>
      <c r="BC875" s="176"/>
      <c r="BD875" s="176"/>
      <c r="BE875" s="176"/>
      <c r="BF875" s="176"/>
      <c r="BG875" s="176"/>
      <c r="BH875" s="176"/>
      <c r="BI875" s="176"/>
      <c r="BJ875" s="176"/>
      <c r="BK875" s="176"/>
      <c r="BL875" s="176"/>
      <c r="BM875" s="176"/>
      <c r="BN875" s="176"/>
      <c r="BO875" s="176"/>
      <c r="BP875" s="176"/>
      <c r="BQ875" s="176"/>
      <c r="BR875" s="176"/>
      <c r="BS875" s="176"/>
      <c r="BT875" s="176"/>
    </row>
    <row r="876">
      <c r="A876" s="176"/>
      <c r="B876" s="176"/>
      <c r="C876" s="176"/>
      <c r="D876" s="176"/>
      <c r="E876" s="176"/>
      <c r="F876" s="176"/>
      <c r="G876" s="176"/>
      <c r="H876" s="176"/>
      <c r="I876" s="176"/>
      <c r="J876" s="176"/>
      <c r="K876" s="176"/>
      <c r="L876" s="176"/>
      <c r="M876" s="176"/>
      <c r="N876" s="176"/>
      <c r="O876" s="176"/>
      <c r="P876" s="176"/>
      <c r="Q876" s="435"/>
      <c r="R876" s="176"/>
      <c r="S876" s="176"/>
      <c r="T876" s="176"/>
      <c r="U876" s="176"/>
      <c r="V876" s="176"/>
      <c r="W876" s="176"/>
      <c r="X876" s="176"/>
      <c r="Y876" s="176"/>
      <c r="Z876" s="176"/>
      <c r="AA876" s="176"/>
      <c r="AB876" s="176"/>
      <c r="AC876" s="176"/>
      <c r="AD876" s="176"/>
      <c r="AE876" s="176"/>
      <c r="AF876" s="176"/>
      <c r="AG876" s="176"/>
      <c r="AH876" s="176"/>
      <c r="AI876" s="176"/>
      <c r="AJ876" s="176"/>
      <c r="AK876" s="176"/>
      <c r="AL876" s="176"/>
      <c r="AM876" s="176"/>
      <c r="AN876" s="176"/>
      <c r="AO876" s="176"/>
      <c r="AP876" s="176"/>
      <c r="AQ876" s="176"/>
      <c r="AR876" s="176"/>
      <c r="AS876" s="176"/>
      <c r="AT876" s="176"/>
      <c r="AU876" s="176"/>
      <c r="AV876" s="176"/>
      <c r="AW876" s="176"/>
      <c r="AX876" s="176"/>
      <c r="AY876" s="176"/>
      <c r="AZ876" s="176"/>
      <c r="BA876" s="176"/>
      <c r="BB876" s="176"/>
      <c r="BC876" s="176"/>
      <c r="BD876" s="176"/>
      <c r="BE876" s="176"/>
      <c r="BF876" s="176"/>
      <c r="BG876" s="176"/>
      <c r="BH876" s="176"/>
      <c r="BI876" s="176"/>
      <c r="BJ876" s="176"/>
      <c r="BK876" s="176"/>
      <c r="BL876" s="176"/>
      <c r="BM876" s="176"/>
      <c r="BN876" s="176"/>
      <c r="BO876" s="176"/>
      <c r="BP876" s="176"/>
      <c r="BQ876" s="176"/>
      <c r="BR876" s="176"/>
      <c r="BS876" s="176"/>
      <c r="BT876" s="176"/>
    </row>
    <row r="877">
      <c r="A877" s="176"/>
      <c r="B877" s="176"/>
      <c r="C877" s="176"/>
      <c r="D877" s="176"/>
      <c r="E877" s="176"/>
      <c r="F877" s="176"/>
      <c r="G877" s="176"/>
      <c r="H877" s="176"/>
      <c r="I877" s="176"/>
      <c r="J877" s="176"/>
      <c r="K877" s="176"/>
      <c r="L877" s="176"/>
      <c r="M877" s="176"/>
      <c r="N877" s="176"/>
      <c r="O877" s="176"/>
      <c r="P877" s="176"/>
      <c r="Q877" s="435"/>
      <c r="R877" s="176"/>
      <c r="S877" s="176"/>
      <c r="T877" s="176"/>
      <c r="U877" s="176"/>
      <c r="V877" s="176"/>
      <c r="W877" s="176"/>
      <c r="X877" s="176"/>
      <c r="Y877" s="176"/>
      <c r="Z877" s="176"/>
      <c r="AA877" s="176"/>
      <c r="AB877" s="176"/>
      <c r="AC877" s="176"/>
      <c r="AD877" s="176"/>
      <c r="AE877" s="176"/>
      <c r="AF877" s="176"/>
      <c r="AG877" s="176"/>
      <c r="AH877" s="176"/>
      <c r="AI877" s="176"/>
      <c r="AJ877" s="176"/>
      <c r="AK877" s="176"/>
      <c r="AL877" s="176"/>
      <c r="AM877" s="176"/>
      <c r="AN877" s="176"/>
      <c r="AO877" s="176"/>
      <c r="AP877" s="176"/>
      <c r="AQ877" s="176"/>
      <c r="AR877" s="176"/>
      <c r="AS877" s="176"/>
      <c r="AT877" s="176"/>
      <c r="AU877" s="176"/>
      <c r="AV877" s="176"/>
      <c r="AW877" s="176"/>
      <c r="AX877" s="176"/>
      <c r="AY877" s="176"/>
      <c r="AZ877" s="176"/>
      <c r="BA877" s="176"/>
      <c r="BB877" s="176"/>
      <c r="BC877" s="176"/>
      <c r="BD877" s="176"/>
      <c r="BE877" s="176"/>
      <c r="BF877" s="176"/>
      <c r="BG877" s="176"/>
      <c r="BH877" s="176"/>
      <c r="BI877" s="176"/>
      <c r="BJ877" s="176"/>
      <c r="BK877" s="176"/>
      <c r="BL877" s="176"/>
      <c r="BM877" s="176"/>
      <c r="BN877" s="176"/>
      <c r="BO877" s="176"/>
      <c r="BP877" s="176"/>
      <c r="BQ877" s="176"/>
      <c r="BR877" s="176"/>
      <c r="BS877" s="176"/>
      <c r="BT877" s="176"/>
    </row>
    <row r="878">
      <c r="A878" s="176"/>
      <c r="B878" s="176"/>
      <c r="C878" s="176"/>
      <c r="D878" s="176"/>
      <c r="E878" s="176"/>
      <c r="F878" s="176"/>
      <c r="G878" s="176"/>
      <c r="H878" s="176"/>
      <c r="I878" s="176"/>
      <c r="J878" s="176"/>
      <c r="K878" s="176"/>
      <c r="L878" s="176"/>
      <c r="M878" s="176"/>
      <c r="N878" s="176"/>
      <c r="O878" s="176"/>
      <c r="P878" s="176"/>
      <c r="Q878" s="435"/>
      <c r="R878" s="176"/>
      <c r="S878" s="176"/>
      <c r="T878" s="176"/>
      <c r="U878" s="176"/>
      <c r="V878" s="176"/>
      <c r="W878" s="176"/>
      <c r="X878" s="176"/>
      <c r="Y878" s="176"/>
      <c r="Z878" s="176"/>
      <c r="AA878" s="176"/>
      <c r="AB878" s="176"/>
      <c r="AC878" s="176"/>
      <c r="AD878" s="176"/>
      <c r="AE878" s="176"/>
      <c r="AF878" s="176"/>
      <c r="AG878" s="176"/>
      <c r="AH878" s="176"/>
      <c r="AI878" s="176"/>
      <c r="AJ878" s="176"/>
      <c r="AK878" s="176"/>
      <c r="AL878" s="176"/>
      <c r="AM878" s="176"/>
      <c r="AN878" s="176"/>
      <c r="AO878" s="176"/>
      <c r="AP878" s="176"/>
      <c r="AQ878" s="176"/>
      <c r="AR878" s="176"/>
      <c r="AS878" s="176"/>
      <c r="AT878" s="176"/>
      <c r="AU878" s="176"/>
      <c r="AV878" s="176"/>
      <c r="AW878" s="176"/>
      <c r="AX878" s="176"/>
      <c r="AY878" s="176"/>
      <c r="AZ878" s="176"/>
      <c r="BA878" s="176"/>
      <c r="BB878" s="176"/>
      <c r="BC878" s="176"/>
      <c r="BD878" s="176"/>
      <c r="BE878" s="176"/>
      <c r="BF878" s="176"/>
      <c r="BG878" s="176"/>
      <c r="BH878" s="176"/>
      <c r="BI878" s="176"/>
      <c r="BJ878" s="176"/>
      <c r="BK878" s="176"/>
      <c r="BL878" s="176"/>
      <c r="BM878" s="176"/>
      <c r="BN878" s="176"/>
      <c r="BO878" s="176"/>
      <c r="BP878" s="176"/>
      <c r="BQ878" s="176"/>
      <c r="BR878" s="176"/>
      <c r="BS878" s="176"/>
      <c r="BT878" s="176"/>
    </row>
    <row r="879">
      <c r="A879" s="176"/>
      <c r="B879" s="176"/>
      <c r="C879" s="176"/>
      <c r="D879" s="176"/>
      <c r="E879" s="176"/>
      <c r="F879" s="176"/>
      <c r="G879" s="176"/>
      <c r="H879" s="176"/>
      <c r="I879" s="176"/>
      <c r="J879" s="176"/>
      <c r="K879" s="176"/>
      <c r="L879" s="176"/>
      <c r="M879" s="176"/>
      <c r="N879" s="176"/>
      <c r="O879" s="176"/>
      <c r="P879" s="176"/>
      <c r="Q879" s="435"/>
      <c r="R879" s="176"/>
      <c r="S879" s="176"/>
      <c r="T879" s="176"/>
      <c r="U879" s="176"/>
      <c r="V879" s="176"/>
      <c r="W879" s="176"/>
      <c r="X879" s="176"/>
      <c r="Y879" s="176"/>
      <c r="Z879" s="176"/>
      <c r="AA879" s="176"/>
      <c r="AB879" s="176"/>
      <c r="AC879" s="176"/>
      <c r="AD879" s="176"/>
      <c r="AE879" s="176"/>
      <c r="AF879" s="176"/>
      <c r="AG879" s="176"/>
      <c r="AH879" s="176"/>
      <c r="AI879" s="176"/>
      <c r="AJ879" s="176"/>
      <c r="AK879" s="176"/>
      <c r="AL879" s="176"/>
      <c r="AM879" s="176"/>
      <c r="AN879" s="176"/>
      <c r="AO879" s="176"/>
      <c r="AP879" s="176"/>
      <c r="AQ879" s="176"/>
      <c r="AR879" s="176"/>
      <c r="AS879" s="176"/>
      <c r="AT879" s="176"/>
      <c r="AU879" s="176"/>
      <c r="AV879" s="176"/>
      <c r="AW879" s="176"/>
      <c r="AX879" s="176"/>
      <c r="AY879" s="176"/>
      <c r="AZ879" s="176"/>
      <c r="BA879" s="176"/>
      <c r="BB879" s="176"/>
      <c r="BC879" s="176"/>
      <c r="BD879" s="176"/>
      <c r="BE879" s="176"/>
      <c r="BF879" s="176"/>
      <c r="BG879" s="176"/>
      <c r="BH879" s="176"/>
      <c r="BI879" s="176"/>
      <c r="BJ879" s="176"/>
      <c r="BK879" s="176"/>
      <c r="BL879" s="176"/>
      <c r="BM879" s="176"/>
      <c r="BN879" s="176"/>
      <c r="BO879" s="176"/>
      <c r="BP879" s="176"/>
      <c r="BQ879" s="176"/>
      <c r="BR879" s="176"/>
      <c r="BS879" s="176"/>
      <c r="BT879" s="176"/>
    </row>
    <row r="880">
      <c r="A880" s="176"/>
      <c r="B880" s="176"/>
      <c r="C880" s="176"/>
      <c r="D880" s="176"/>
      <c r="E880" s="176"/>
      <c r="F880" s="176"/>
      <c r="G880" s="176"/>
      <c r="H880" s="176"/>
      <c r="I880" s="176"/>
      <c r="J880" s="176"/>
      <c r="K880" s="176"/>
      <c r="L880" s="176"/>
      <c r="M880" s="176"/>
      <c r="N880" s="176"/>
      <c r="O880" s="176"/>
      <c r="P880" s="176"/>
      <c r="Q880" s="435"/>
      <c r="R880" s="176"/>
      <c r="S880" s="176"/>
      <c r="T880" s="176"/>
      <c r="U880" s="176"/>
      <c r="V880" s="176"/>
      <c r="W880" s="176"/>
      <c r="X880" s="176"/>
      <c r="Y880" s="176"/>
      <c r="Z880" s="176"/>
      <c r="AA880" s="176"/>
      <c r="AB880" s="176"/>
      <c r="AC880" s="176"/>
      <c r="AD880" s="176"/>
      <c r="AE880" s="176"/>
      <c r="AF880" s="176"/>
      <c r="AG880" s="176"/>
      <c r="AH880" s="176"/>
      <c r="AI880" s="176"/>
      <c r="AJ880" s="176"/>
      <c r="AK880" s="176"/>
      <c r="AL880" s="176"/>
      <c r="AM880" s="176"/>
      <c r="AN880" s="176"/>
      <c r="AO880" s="176"/>
      <c r="AP880" s="176"/>
      <c r="AQ880" s="176"/>
      <c r="AR880" s="176"/>
      <c r="AS880" s="176"/>
      <c r="AT880" s="176"/>
      <c r="AU880" s="176"/>
      <c r="AV880" s="176"/>
      <c r="AW880" s="176"/>
      <c r="AX880" s="176"/>
      <c r="AY880" s="176"/>
      <c r="AZ880" s="176"/>
      <c r="BA880" s="176"/>
      <c r="BB880" s="176"/>
      <c r="BC880" s="176"/>
      <c r="BD880" s="176"/>
      <c r="BE880" s="176"/>
      <c r="BF880" s="176"/>
      <c r="BG880" s="176"/>
      <c r="BH880" s="176"/>
      <c r="BI880" s="176"/>
      <c r="BJ880" s="176"/>
      <c r="BK880" s="176"/>
      <c r="BL880" s="176"/>
      <c r="BM880" s="176"/>
      <c r="BN880" s="176"/>
      <c r="BO880" s="176"/>
      <c r="BP880" s="176"/>
      <c r="BQ880" s="176"/>
      <c r="BR880" s="176"/>
      <c r="BS880" s="176"/>
      <c r="BT880" s="176"/>
    </row>
    <row r="881">
      <c r="A881" s="176"/>
      <c r="B881" s="176"/>
      <c r="C881" s="176"/>
      <c r="D881" s="176"/>
      <c r="E881" s="176"/>
      <c r="F881" s="176"/>
      <c r="G881" s="176"/>
      <c r="H881" s="176"/>
      <c r="I881" s="176"/>
      <c r="J881" s="176"/>
      <c r="K881" s="176"/>
      <c r="L881" s="176"/>
      <c r="M881" s="176"/>
      <c r="N881" s="176"/>
      <c r="O881" s="176"/>
      <c r="P881" s="176"/>
      <c r="Q881" s="435"/>
      <c r="R881" s="176"/>
      <c r="S881" s="176"/>
      <c r="T881" s="176"/>
      <c r="U881" s="176"/>
      <c r="V881" s="176"/>
      <c r="W881" s="176"/>
      <c r="X881" s="176"/>
      <c r="Y881" s="176"/>
      <c r="Z881" s="176"/>
      <c r="AA881" s="176"/>
      <c r="AB881" s="176"/>
      <c r="AC881" s="176"/>
      <c r="AD881" s="176"/>
      <c r="AE881" s="176"/>
      <c r="AF881" s="176"/>
      <c r="AG881" s="176"/>
      <c r="AH881" s="176"/>
      <c r="AI881" s="176"/>
      <c r="AJ881" s="176"/>
      <c r="AK881" s="176"/>
      <c r="AL881" s="176"/>
      <c r="AM881" s="176"/>
      <c r="AN881" s="176"/>
      <c r="AO881" s="176"/>
      <c r="AP881" s="176"/>
      <c r="AQ881" s="176"/>
      <c r="AR881" s="176"/>
      <c r="AS881" s="176"/>
      <c r="AT881" s="176"/>
      <c r="AU881" s="176"/>
      <c r="AV881" s="176"/>
      <c r="AW881" s="176"/>
      <c r="AX881" s="176"/>
      <c r="AY881" s="176"/>
      <c r="AZ881" s="176"/>
      <c r="BA881" s="176"/>
      <c r="BB881" s="176"/>
      <c r="BC881" s="176"/>
      <c r="BD881" s="176"/>
      <c r="BE881" s="176"/>
      <c r="BF881" s="176"/>
      <c r="BG881" s="176"/>
      <c r="BH881" s="176"/>
      <c r="BI881" s="176"/>
      <c r="BJ881" s="176"/>
      <c r="BK881" s="176"/>
      <c r="BL881" s="176"/>
      <c r="BM881" s="176"/>
      <c r="BN881" s="176"/>
      <c r="BO881" s="176"/>
      <c r="BP881" s="176"/>
      <c r="BQ881" s="176"/>
      <c r="BR881" s="176"/>
      <c r="BS881" s="176"/>
      <c r="BT881" s="176"/>
    </row>
    <row r="882">
      <c r="A882" s="176"/>
      <c r="B882" s="176"/>
      <c r="C882" s="176"/>
      <c r="D882" s="176"/>
      <c r="E882" s="176"/>
      <c r="F882" s="176"/>
      <c r="G882" s="176"/>
      <c r="H882" s="176"/>
      <c r="I882" s="176"/>
      <c r="J882" s="176"/>
      <c r="K882" s="176"/>
      <c r="L882" s="176"/>
      <c r="M882" s="176"/>
      <c r="N882" s="176"/>
      <c r="O882" s="176"/>
      <c r="P882" s="176"/>
      <c r="Q882" s="435"/>
      <c r="R882" s="176"/>
      <c r="S882" s="176"/>
      <c r="T882" s="176"/>
      <c r="U882" s="176"/>
      <c r="V882" s="176"/>
      <c r="W882" s="176"/>
      <c r="X882" s="176"/>
      <c r="Y882" s="176"/>
      <c r="Z882" s="176"/>
      <c r="AA882" s="176"/>
      <c r="AB882" s="176"/>
      <c r="AC882" s="176"/>
      <c r="AD882" s="176"/>
      <c r="AE882" s="176"/>
      <c r="AF882" s="176"/>
      <c r="AG882" s="176"/>
      <c r="AH882" s="176"/>
      <c r="AI882" s="176"/>
      <c r="AJ882" s="176"/>
      <c r="AK882" s="176"/>
      <c r="AL882" s="176"/>
      <c r="AM882" s="176"/>
      <c r="AN882" s="176"/>
      <c r="AO882" s="176"/>
      <c r="AP882" s="176"/>
      <c r="AQ882" s="176"/>
      <c r="AR882" s="176"/>
      <c r="AS882" s="176"/>
      <c r="AT882" s="176"/>
      <c r="AU882" s="176"/>
      <c r="AV882" s="176"/>
      <c r="AW882" s="176"/>
      <c r="AX882" s="176"/>
      <c r="AY882" s="176"/>
      <c r="AZ882" s="176"/>
      <c r="BA882" s="176"/>
      <c r="BB882" s="176"/>
      <c r="BC882" s="176"/>
      <c r="BD882" s="176"/>
      <c r="BE882" s="176"/>
      <c r="BF882" s="176"/>
      <c r="BG882" s="176"/>
      <c r="BH882" s="176"/>
      <c r="BI882" s="176"/>
      <c r="BJ882" s="176"/>
      <c r="BK882" s="176"/>
      <c r="BL882" s="176"/>
      <c r="BM882" s="176"/>
      <c r="BN882" s="176"/>
      <c r="BO882" s="176"/>
      <c r="BP882" s="176"/>
      <c r="BQ882" s="176"/>
      <c r="BR882" s="176"/>
      <c r="BS882" s="176"/>
      <c r="BT882" s="176"/>
    </row>
    <row r="883">
      <c r="A883" s="176"/>
      <c r="B883" s="176"/>
      <c r="C883" s="176"/>
      <c r="D883" s="176"/>
      <c r="E883" s="176"/>
      <c r="F883" s="176"/>
      <c r="G883" s="176"/>
      <c r="H883" s="176"/>
      <c r="I883" s="176"/>
      <c r="J883" s="176"/>
      <c r="K883" s="176"/>
      <c r="L883" s="176"/>
      <c r="M883" s="176"/>
      <c r="N883" s="176"/>
      <c r="O883" s="176"/>
      <c r="P883" s="176"/>
      <c r="Q883" s="435"/>
      <c r="R883" s="176"/>
      <c r="S883" s="176"/>
      <c r="T883" s="176"/>
      <c r="U883" s="176"/>
      <c r="V883" s="176"/>
      <c r="W883" s="176"/>
      <c r="X883" s="176"/>
      <c r="Y883" s="176"/>
      <c r="Z883" s="176"/>
      <c r="AA883" s="176"/>
      <c r="AB883" s="176"/>
      <c r="AC883" s="176"/>
      <c r="AD883" s="176"/>
      <c r="AE883" s="176"/>
      <c r="AF883" s="176"/>
      <c r="AG883" s="176"/>
      <c r="AH883" s="176"/>
      <c r="AI883" s="176"/>
      <c r="AJ883" s="176"/>
      <c r="AK883" s="176"/>
      <c r="AL883" s="176"/>
      <c r="AM883" s="176"/>
      <c r="AN883" s="176"/>
      <c r="AO883" s="176"/>
      <c r="AP883" s="176"/>
      <c r="AQ883" s="176"/>
      <c r="AR883" s="176"/>
      <c r="AS883" s="176"/>
      <c r="AT883" s="176"/>
      <c r="AU883" s="176"/>
      <c r="AV883" s="176"/>
      <c r="AW883" s="176"/>
      <c r="AX883" s="176"/>
      <c r="AY883" s="176"/>
      <c r="AZ883" s="176"/>
      <c r="BA883" s="176"/>
      <c r="BB883" s="176"/>
      <c r="BC883" s="176"/>
      <c r="BD883" s="176"/>
      <c r="BE883" s="176"/>
      <c r="BF883" s="176"/>
      <c r="BG883" s="176"/>
      <c r="BH883" s="176"/>
      <c r="BI883" s="176"/>
      <c r="BJ883" s="176"/>
      <c r="BK883" s="176"/>
      <c r="BL883" s="176"/>
      <c r="BM883" s="176"/>
      <c r="BN883" s="176"/>
      <c r="BO883" s="176"/>
      <c r="BP883" s="176"/>
      <c r="BQ883" s="176"/>
      <c r="BR883" s="176"/>
      <c r="BS883" s="176"/>
      <c r="BT883" s="176"/>
    </row>
    <row r="884">
      <c r="A884" s="176"/>
      <c r="B884" s="176"/>
      <c r="C884" s="176"/>
      <c r="D884" s="176"/>
      <c r="E884" s="176"/>
      <c r="F884" s="176"/>
      <c r="G884" s="176"/>
      <c r="H884" s="176"/>
      <c r="I884" s="176"/>
      <c r="J884" s="176"/>
      <c r="K884" s="176"/>
      <c r="L884" s="176"/>
      <c r="M884" s="176"/>
      <c r="N884" s="176"/>
      <c r="O884" s="176"/>
      <c r="P884" s="176"/>
      <c r="Q884" s="435"/>
      <c r="R884" s="176"/>
      <c r="S884" s="176"/>
      <c r="T884" s="176"/>
      <c r="U884" s="176"/>
      <c r="V884" s="176"/>
      <c r="W884" s="176"/>
      <c r="X884" s="176"/>
      <c r="Y884" s="176"/>
      <c r="Z884" s="176"/>
      <c r="AA884" s="176"/>
      <c r="AB884" s="176"/>
      <c r="AC884" s="176"/>
      <c r="AD884" s="176"/>
      <c r="AE884" s="176"/>
      <c r="AF884" s="176"/>
      <c r="AG884" s="176"/>
      <c r="AH884" s="176"/>
      <c r="AI884" s="176"/>
      <c r="AJ884" s="176"/>
      <c r="AK884" s="176"/>
      <c r="AL884" s="176"/>
      <c r="AM884" s="176"/>
      <c r="AN884" s="176"/>
      <c r="AO884" s="176"/>
      <c r="AP884" s="176"/>
      <c r="AQ884" s="176"/>
      <c r="AR884" s="176"/>
      <c r="AS884" s="176"/>
      <c r="AT884" s="176"/>
      <c r="AU884" s="176"/>
      <c r="AV884" s="176"/>
      <c r="AW884" s="176"/>
      <c r="AX884" s="176"/>
      <c r="AY884" s="176"/>
      <c r="AZ884" s="176"/>
      <c r="BA884" s="176"/>
      <c r="BB884" s="176"/>
      <c r="BC884" s="176"/>
      <c r="BD884" s="176"/>
      <c r="BE884" s="176"/>
      <c r="BF884" s="176"/>
      <c r="BG884" s="176"/>
      <c r="BH884" s="176"/>
      <c r="BI884" s="176"/>
      <c r="BJ884" s="176"/>
      <c r="BK884" s="176"/>
      <c r="BL884" s="176"/>
      <c r="BM884" s="176"/>
      <c r="BN884" s="176"/>
      <c r="BO884" s="176"/>
      <c r="BP884" s="176"/>
      <c r="BQ884" s="176"/>
      <c r="BR884" s="176"/>
      <c r="BS884" s="176"/>
      <c r="BT884" s="176"/>
    </row>
    <row r="885">
      <c r="A885" s="176"/>
      <c r="B885" s="176"/>
      <c r="C885" s="176"/>
      <c r="D885" s="176"/>
      <c r="E885" s="176"/>
      <c r="F885" s="176"/>
      <c r="G885" s="176"/>
      <c r="H885" s="176"/>
      <c r="I885" s="176"/>
      <c r="J885" s="176"/>
      <c r="K885" s="176"/>
      <c r="L885" s="176"/>
      <c r="M885" s="176"/>
      <c r="N885" s="176"/>
      <c r="O885" s="176"/>
      <c r="P885" s="176"/>
      <c r="Q885" s="435"/>
      <c r="R885" s="176"/>
      <c r="S885" s="176"/>
      <c r="T885" s="176"/>
      <c r="U885" s="176"/>
      <c r="V885" s="176"/>
      <c r="W885" s="176"/>
      <c r="X885" s="176"/>
      <c r="Y885" s="176"/>
      <c r="Z885" s="176"/>
      <c r="AA885" s="176"/>
      <c r="AB885" s="176"/>
      <c r="AC885" s="176"/>
      <c r="AD885" s="176"/>
      <c r="AE885" s="176"/>
      <c r="AF885" s="176"/>
      <c r="AG885" s="176"/>
      <c r="AH885" s="176"/>
      <c r="AI885" s="176"/>
      <c r="AJ885" s="176"/>
      <c r="AK885" s="176"/>
      <c r="AL885" s="176"/>
      <c r="AM885" s="176"/>
      <c r="AN885" s="176"/>
      <c r="AO885" s="176"/>
      <c r="AP885" s="176"/>
      <c r="AQ885" s="176"/>
      <c r="AR885" s="176"/>
      <c r="AS885" s="176"/>
      <c r="AT885" s="176"/>
      <c r="AU885" s="176"/>
      <c r="AV885" s="176"/>
      <c r="AW885" s="176"/>
      <c r="AX885" s="176"/>
      <c r="AY885" s="176"/>
      <c r="AZ885" s="176"/>
      <c r="BA885" s="176"/>
      <c r="BB885" s="176"/>
      <c r="BC885" s="176"/>
      <c r="BD885" s="176"/>
      <c r="BE885" s="176"/>
      <c r="BF885" s="176"/>
      <c r="BG885" s="176"/>
      <c r="BH885" s="176"/>
      <c r="BI885" s="176"/>
      <c r="BJ885" s="176"/>
      <c r="BK885" s="176"/>
      <c r="BL885" s="176"/>
      <c r="BM885" s="176"/>
      <c r="BN885" s="176"/>
      <c r="BO885" s="176"/>
      <c r="BP885" s="176"/>
      <c r="BQ885" s="176"/>
      <c r="BR885" s="176"/>
      <c r="BS885" s="176"/>
      <c r="BT885" s="176"/>
    </row>
    <row r="886">
      <c r="A886" s="176"/>
      <c r="B886" s="176"/>
      <c r="C886" s="176"/>
      <c r="D886" s="176"/>
      <c r="E886" s="176"/>
      <c r="F886" s="176"/>
      <c r="G886" s="176"/>
      <c r="H886" s="176"/>
      <c r="I886" s="176"/>
      <c r="J886" s="176"/>
      <c r="K886" s="176"/>
      <c r="L886" s="176"/>
      <c r="M886" s="176"/>
      <c r="N886" s="176"/>
      <c r="O886" s="176"/>
      <c r="P886" s="176"/>
      <c r="Q886" s="435"/>
      <c r="R886" s="176"/>
      <c r="S886" s="176"/>
      <c r="T886" s="176"/>
      <c r="U886" s="176"/>
      <c r="V886" s="176"/>
      <c r="W886" s="176"/>
      <c r="X886" s="176"/>
      <c r="Y886" s="176"/>
      <c r="Z886" s="176"/>
      <c r="AA886" s="176"/>
      <c r="AB886" s="176"/>
      <c r="AC886" s="176"/>
      <c r="AD886" s="176"/>
      <c r="AE886" s="176"/>
      <c r="AF886" s="176"/>
      <c r="AG886" s="176"/>
      <c r="AH886" s="176"/>
      <c r="AI886" s="176"/>
      <c r="AJ886" s="176"/>
      <c r="AK886" s="176"/>
      <c r="AL886" s="176"/>
      <c r="AM886" s="176"/>
      <c r="AN886" s="176"/>
      <c r="AO886" s="176"/>
      <c r="AP886" s="176"/>
      <c r="AQ886" s="176"/>
      <c r="AR886" s="176"/>
      <c r="AS886" s="176"/>
      <c r="AT886" s="176"/>
      <c r="AU886" s="176"/>
      <c r="AV886" s="176"/>
      <c r="AW886" s="176"/>
      <c r="AX886" s="176"/>
      <c r="AY886" s="176"/>
      <c r="AZ886" s="176"/>
      <c r="BA886" s="176"/>
      <c r="BB886" s="176"/>
      <c r="BC886" s="176"/>
      <c r="BD886" s="176"/>
      <c r="BE886" s="176"/>
      <c r="BF886" s="176"/>
      <c r="BG886" s="176"/>
      <c r="BH886" s="176"/>
      <c r="BI886" s="176"/>
      <c r="BJ886" s="176"/>
      <c r="BK886" s="176"/>
      <c r="BL886" s="176"/>
      <c r="BM886" s="176"/>
      <c r="BN886" s="176"/>
      <c r="BO886" s="176"/>
      <c r="BP886" s="176"/>
      <c r="BQ886" s="176"/>
      <c r="BR886" s="176"/>
      <c r="BS886" s="176"/>
      <c r="BT886" s="176"/>
    </row>
    <row r="887">
      <c r="A887" s="176"/>
      <c r="B887" s="176"/>
      <c r="C887" s="176"/>
      <c r="D887" s="176"/>
      <c r="E887" s="176"/>
      <c r="F887" s="176"/>
      <c r="G887" s="176"/>
      <c r="H887" s="176"/>
      <c r="I887" s="176"/>
      <c r="J887" s="176"/>
      <c r="K887" s="176"/>
      <c r="L887" s="176"/>
      <c r="M887" s="176"/>
      <c r="N887" s="176"/>
      <c r="O887" s="176"/>
      <c r="P887" s="176"/>
      <c r="Q887" s="435"/>
      <c r="R887" s="176"/>
      <c r="S887" s="176"/>
      <c r="T887" s="176"/>
      <c r="U887" s="176"/>
      <c r="V887" s="176"/>
      <c r="W887" s="176"/>
      <c r="X887" s="176"/>
      <c r="Y887" s="176"/>
      <c r="Z887" s="176"/>
      <c r="AA887" s="176"/>
      <c r="AB887" s="176"/>
      <c r="AC887" s="176"/>
      <c r="AD887" s="176"/>
      <c r="AE887" s="176"/>
      <c r="AF887" s="176"/>
      <c r="AG887" s="176"/>
      <c r="AH887" s="176"/>
      <c r="AI887" s="176"/>
      <c r="AJ887" s="176"/>
      <c r="AK887" s="176"/>
      <c r="AL887" s="176"/>
      <c r="AM887" s="176"/>
      <c r="AN887" s="176"/>
      <c r="AO887" s="176"/>
      <c r="AP887" s="176"/>
      <c r="AQ887" s="176"/>
      <c r="AR887" s="176"/>
      <c r="AS887" s="176"/>
      <c r="AT887" s="176"/>
      <c r="AU887" s="176"/>
      <c r="AV887" s="176"/>
      <c r="AW887" s="176"/>
      <c r="AX887" s="176"/>
      <c r="AY887" s="176"/>
      <c r="AZ887" s="176"/>
      <c r="BA887" s="176"/>
      <c r="BB887" s="176"/>
      <c r="BC887" s="176"/>
      <c r="BD887" s="176"/>
      <c r="BE887" s="176"/>
      <c r="BF887" s="176"/>
      <c r="BG887" s="176"/>
      <c r="BH887" s="176"/>
      <c r="BI887" s="176"/>
      <c r="BJ887" s="176"/>
      <c r="BK887" s="176"/>
      <c r="BL887" s="176"/>
      <c r="BM887" s="176"/>
      <c r="BN887" s="176"/>
      <c r="BO887" s="176"/>
      <c r="BP887" s="176"/>
      <c r="BQ887" s="176"/>
      <c r="BR887" s="176"/>
      <c r="BS887" s="176"/>
      <c r="BT887" s="176"/>
    </row>
    <row r="888">
      <c r="A888" s="176"/>
      <c r="B888" s="176"/>
      <c r="C888" s="176"/>
      <c r="D888" s="176"/>
      <c r="E888" s="176"/>
      <c r="F888" s="176"/>
      <c r="G888" s="176"/>
      <c r="H888" s="176"/>
      <c r="I888" s="176"/>
      <c r="J888" s="176"/>
      <c r="K888" s="176"/>
      <c r="L888" s="176"/>
      <c r="M888" s="176"/>
      <c r="N888" s="176"/>
      <c r="O888" s="176"/>
      <c r="P888" s="176"/>
      <c r="Q888" s="435"/>
      <c r="R888" s="176"/>
      <c r="S888" s="176"/>
      <c r="T888" s="176"/>
      <c r="U888" s="176"/>
      <c r="V888" s="176"/>
      <c r="W888" s="176"/>
      <c r="X888" s="176"/>
      <c r="Y888" s="176"/>
      <c r="Z888" s="176"/>
      <c r="AA888" s="176"/>
      <c r="AB888" s="176"/>
      <c r="AC888" s="176"/>
      <c r="AD888" s="176"/>
      <c r="AE888" s="176"/>
      <c r="AF888" s="176"/>
      <c r="AG888" s="176"/>
      <c r="AH888" s="176"/>
      <c r="AI888" s="176"/>
      <c r="AJ888" s="176"/>
      <c r="AK888" s="176"/>
      <c r="AL888" s="176"/>
      <c r="AM888" s="176"/>
      <c r="AN888" s="176"/>
      <c r="AO888" s="176"/>
      <c r="AP888" s="176"/>
      <c r="AQ888" s="176"/>
      <c r="AR888" s="176"/>
      <c r="AS888" s="176"/>
      <c r="AT888" s="176"/>
      <c r="AU888" s="176"/>
      <c r="AV888" s="176"/>
      <c r="AW888" s="176"/>
      <c r="AX888" s="176"/>
      <c r="AY888" s="176"/>
      <c r="AZ888" s="176"/>
      <c r="BA888" s="176"/>
      <c r="BB888" s="176"/>
      <c r="BC888" s="176"/>
      <c r="BD888" s="176"/>
      <c r="BE888" s="176"/>
      <c r="BF888" s="176"/>
      <c r="BG888" s="176"/>
      <c r="BH888" s="176"/>
      <c r="BI888" s="176"/>
      <c r="BJ888" s="176"/>
      <c r="BK888" s="176"/>
      <c r="BL888" s="176"/>
      <c r="BM888" s="176"/>
      <c r="BN888" s="176"/>
      <c r="BO888" s="176"/>
      <c r="BP888" s="176"/>
      <c r="BQ888" s="176"/>
      <c r="BR888" s="176"/>
      <c r="BS888" s="176"/>
      <c r="BT888" s="176"/>
    </row>
    <row r="889">
      <c r="A889" s="176"/>
      <c r="B889" s="176"/>
      <c r="C889" s="176"/>
      <c r="D889" s="176"/>
      <c r="E889" s="176"/>
      <c r="F889" s="176"/>
      <c r="G889" s="176"/>
      <c r="H889" s="176"/>
      <c r="I889" s="176"/>
      <c r="J889" s="176"/>
      <c r="K889" s="176"/>
      <c r="L889" s="176"/>
      <c r="M889" s="176"/>
      <c r="N889" s="176"/>
      <c r="O889" s="176"/>
      <c r="P889" s="176"/>
      <c r="Q889" s="435"/>
      <c r="R889" s="176"/>
      <c r="S889" s="176"/>
      <c r="T889" s="176"/>
      <c r="U889" s="176"/>
      <c r="V889" s="176"/>
      <c r="W889" s="176"/>
      <c r="X889" s="176"/>
      <c r="Y889" s="176"/>
      <c r="Z889" s="176"/>
      <c r="AA889" s="176"/>
      <c r="AB889" s="176"/>
      <c r="AC889" s="176"/>
      <c r="AD889" s="176"/>
      <c r="AE889" s="176"/>
      <c r="AF889" s="176"/>
      <c r="AG889" s="176"/>
      <c r="AH889" s="176"/>
      <c r="AI889" s="176"/>
      <c r="AJ889" s="176"/>
      <c r="AK889" s="176"/>
      <c r="AL889" s="176"/>
      <c r="AM889" s="176"/>
      <c r="AN889" s="176"/>
      <c r="AO889" s="176"/>
      <c r="AP889" s="176"/>
      <c r="AQ889" s="176"/>
      <c r="AR889" s="176"/>
      <c r="AS889" s="176"/>
      <c r="AT889" s="176"/>
      <c r="AU889" s="176"/>
      <c r="AV889" s="176"/>
      <c r="AW889" s="176"/>
      <c r="AX889" s="176"/>
      <c r="AY889" s="176"/>
      <c r="AZ889" s="176"/>
      <c r="BA889" s="176"/>
      <c r="BB889" s="176"/>
      <c r="BC889" s="176"/>
      <c r="BD889" s="176"/>
      <c r="BE889" s="176"/>
      <c r="BF889" s="176"/>
      <c r="BG889" s="176"/>
      <c r="BH889" s="176"/>
      <c r="BI889" s="176"/>
      <c r="BJ889" s="176"/>
      <c r="BK889" s="176"/>
      <c r="BL889" s="176"/>
      <c r="BM889" s="176"/>
      <c r="BN889" s="176"/>
      <c r="BO889" s="176"/>
      <c r="BP889" s="176"/>
      <c r="BQ889" s="176"/>
      <c r="BR889" s="176"/>
      <c r="BS889" s="176"/>
      <c r="BT889" s="176"/>
    </row>
    <row r="890">
      <c r="A890" s="176"/>
      <c r="B890" s="176"/>
      <c r="C890" s="176"/>
      <c r="D890" s="176"/>
      <c r="E890" s="176"/>
      <c r="F890" s="176"/>
      <c r="G890" s="176"/>
      <c r="H890" s="176"/>
      <c r="I890" s="176"/>
      <c r="J890" s="176"/>
      <c r="K890" s="176"/>
      <c r="L890" s="176"/>
      <c r="M890" s="176"/>
      <c r="N890" s="176"/>
      <c r="O890" s="176"/>
      <c r="P890" s="176"/>
      <c r="Q890" s="435"/>
      <c r="R890" s="176"/>
      <c r="S890" s="176"/>
      <c r="T890" s="176"/>
      <c r="U890" s="176"/>
      <c r="V890" s="176"/>
      <c r="W890" s="176"/>
      <c r="X890" s="176"/>
      <c r="Y890" s="176"/>
      <c r="Z890" s="176"/>
      <c r="AA890" s="176"/>
      <c r="AB890" s="176"/>
      <c r="AC890" s="176"/>
      <c r="AD890" s="176"/>
      <c r="AE890" s="176"/>
      <c r="AF890" s="176"/>
      <c r="AG890" s="176"/>
      <c r="AH890" s="176"/>
      <c r="AI890" s="176"/>
      <c r="AJ890" s="176"/>
      <c r="AK890" s="176"/>
      <c r="AL890" s="176"/>
      <c r="AM890" s="176"/>
      <c r="AN890" s="176"/>
      <c r="AO890" s="176"/>
      <c r="AP890" s="176"/>
      <c r="AQ890" s="176"/>
      <c r="AR890" s="176"/>
      <c r="AS890" s="176"/>
      <c r="AT890" s="176"/>
      <c r="AU890" s="176"/>
      <c r="AV890" s="176"/>
      <c r="AW890" s="176"/>
      <c r="AX890" s="176"/>
      <c r="AY890" s="176"/>
      <c r="AZ890" s="176"/>
      <c r="BA890" s="176"/>
      <c r="BB890" s="176"/>
      <c r="BC890" s="176"/>
      <c r="BD890" s="176"/>
      <c r="BE890" s="176"/>
      <c r="BF890" s="176"/>
      <c r="BG890" s="176"/>
      <c r="BH890" s="176"/>
      <c r="BI890" s="176"/>
      <c r="BJ890" s="176"/>
      <c r="BK890" s="176"/>
      <c r="BL890" s="176"/>
      <c r="BM890" s="176"/>
      <c r="BN890" s="176"/>
      <c r="BO890" s="176"/>
      <c r="BP890" s="176"/>
      <c r="BQ890" s="176"/>
      <c r="BR890" s="176"/>
      <c r="BS890" s="176"/>
      <c r="BT890" s="176"/>
    </row>
    <row r="891">
      <c r="A891" s="176"/>
      <c r="B891" s="176"/>
      <c r="C891" s="176"/>
      <c r="D891" s="176"/>
      <c r="E891" s="176"/>
      <c r="F891" s="176"/>
      <c r="G891" s="176"/>
      <c r="H891" s="176"/>
      <c r="I891" s="176"/>
      <c r="J891" s="176"/>
      <c r="K891" s="176"/>
      <c r="L891" s="176"/>
      <c r="M891" s="176"/>
      <c r="N891" s="176"/>
      <c r="O891" s="176"/>
      <c r="P891" s="176"/>
      <c r="Q891" s="435"/>
      <c r="R891" s="176"/>
      <c r="S891" s="176"/>
      <c r="T891" s="176"/>
      <c r="U891" s="176"/>
      <c r="V891" s="176"/>
      <c r="W891" s="176"/>
      <c r="X891" s="176"/>
      <c r="Y891" s="176"/>
      <c r="Z891" s="176"/>
      <c r="AA891" s="176"/>
      <c r="AB891" s="176"/>
      <c r="AC891" s="176"/>
      <c r="AD891" s="176"/>
      <c r="AE891" s="176"/>
      <c r="AF891" s="176"/>
      <c r="AG891" s="176"/>
      <c r="AH891" s="176"/>
      <c r="AI891" s="176"/>
      <c r="AJ891" s="176"/>
      <c r="AK891" s="176"/>
      <c r="AL891" s="176"/>
      <c r="AM891" s="176"/>
      <c r="AN891" s="176"/>
      <c r="AO891" s="176"/>
      <c r="AP891" s="176"/>
      <c r="AQ891" s="176"/>
      <c r="AR891" s="176"/>
      <c r="AS891" s="176"/>
      <c r="AT891" s="176"/>
      <c r="AU891" s="176"/>
      <c r="AV891" s="176"/>
      <c r="AW891" s="176"/>
      <c r="AX891" s="176"/>
      <c r="AY891" s="176"/>
      <c r="AZ891" s="176"/>
      <c r="BA891" s="176"/>
      <c r="BB891" s="176"/>
      <c r="BC891" s="176"/>
      <c r="BD891" s="176"/>
      <c r="BE891" s="176"/>
      <c r="BF891" s="176"/>
      <c r="BG891" s="176"/>
      <c r="BH891" s="176"/>
      <c r="BI891" s="176"/>
      <c r="BJ891" s="176"/>
      <c r="BK891" s="176"/>
      <c r="BL891" s="176"/>
      <c r="BM891" s="176"/>
      <c r="BN891" s="176"/>
      <c r="BO891" s="176"/>
      <c r="BP891" s="176"/>
      <c r="BQ891" s="176"/>
      <c r="BR891" s="176"/>
      <c r="BS891" s="176"/>
      <c r="BT891" s="176"/>
    </row>
    <row r="892">
      <c r="A892" s="176"/>
      <c r="B892" s="176"/>
      <c r="C892" s="176"/>
      <c r="D892" s="176"/>
      <c r="E892" s="176"/>
      <c r="F892" s="176"/>
      <c r="G892" s="176"/>
      <c r="H892" s="176"/>
      <c r="I892" s="176"/>
      <c r="J892" s="176"/>
      <c r="K892" s="176"/>
      <c r="L892" s="176"/>
      <c r="M892" s="176"/>
      <c r="N892" s="176"/>
      <c r="O892" s="176"/>
      <c r="P892" s="176"/>
      <c r="Q892" s="435"/>
      <c r="R892" s="176"/>
      <c r="S892" s="176"/>
      <c r="T892" s="176"/>
      <c r="U892" s="176"/>
      <c r="V892" s="176"/>
      <c r="W892" s="176"/>
      <c r="X892" s="176"/>
      <c r="Y892" s="176"/>
      <c r="Z892" s="176"/>
      <c r="AA892" s="176"/>
      <c r="AB892" s="176"/>
      <c r="AC892" s="176"/>
      <c r="AD892" s="176"/>
      <c r="AE892" s="176"/>
      <c r="AF892" s="176"/>
      <c r="AG892" s="176"/>
      <c r="AH892" s="176"/>
      <c r="AI892" s="176"/>
      <c r="AJ892" s="176"/>
      <c r="AK892" s="176"/>
      <c r="AL892" s="176"/>
      <c r="AM892" s="176"/>
      <c r="AN892" s="176"/>
      <c r="AO892" s="176"/>
      <c r="AP892" s="176"/>
      <c r="AQ892" s="176"/>
      <c r="AR892" s="176"/>
      <c r="AS892" s="176"/>
      <c r="AT892" s="176"/>
      <c r="AU892" s="176"/>
      <c r="AV892" s="176"/>
      <c r="AW892" s="176"/>
      <c r="AX892" s="176"/>
      <c r="AY892" s="176"/>
      <c r="AZ892" s="176"/>
      <c r="BA892" s="176"/>
      <c r="BB892" s="176"/>
      <c r="BC892" s="176"/>
      <c r="BD892" s="176"/>
      <c r="BE892" s="176"/>
      <c r="BF892" s="176"/>
      <c r="BG892" s="176"/>
      <c r="BH892" s="176"/>
      <c r="BI892" s="176"/>
      <c r="BJ892" s="176"/>
      <c r="BK892" s="176"/>
      <c r="BL892" s="176"/>
      <c r="BM892" s="176"/>
      <c r="BN892" s="176"/>
      <c r="BO892" s="176"/>
      <c r="BP892" s="176"/>
      <c r="BQ892" s="176"/>
      <c r="BR892" s="176"/>
      <c r="BS892" s="176"/>
      <c r="BT892" s="176"/>
    </row>
    <row r="893">
      <c r="A893" s="176"/>
      <c r="B893" s="176"/>
      <c r="C893" s="176"/>
      <c r="D893" s="176"/>
      <c r="E893" s="176"/>
      <c r="F893" s="176"/>
      <c r="G893" s="176"/>
      <c r="H893" s="176"/>
      <c r="I893" s="176"/>
      <c r="J893" s="176"/>
      <c r="K893" s="176"/>
      <c r="L893" s="176"/>
      <c r="M893" s="176"/>
      <c r="N893" s="176"/>
      <c r="O893" s="176"/>
      <c r="P893" s="176"/>
      <c r="Q893" s="435"/>
      <c r="R893" s="176"/>
      <c r="S893" s="176"/>
      <c r="T893" s="176"/>
      <c r="U893" s="176"/>
      <c r="V893" s="176"/>
      <c r="W893" s="176"/>
      <c r="X893" s="176"/>
      <c r="Y893" s="176"/>
      <c r="Z893" s="176"/>
      <c r="AA893" s="176"/>
      <c r="AB893" s="176"/>
      <c r="AC893" s="176"/>
      <c r="AD893" s="176"/>
      <c r="AE893" s="176"/>
      <c r="AF893" s="176"/>
      <c r="AG893" s="176"/>
      <c r="AH893" s="176"/>
      <c r="AI893" s="176"/>
      <c r="AJ893" s="176"/>
      <c r="AK893" s="176"/>
      <c r="AL893" s="176"/>
      <c r="AM893" s="176"/>
      <c r="AN893" s="176"/>
      <c r="AO893" s="176"/>
      <c r="AP893" s="176"/>
      <c r="AQ893" s="176"/>
      <c r="AR893" s="176"/>
      <c r="AS893" s="176"/>
      <c r="AT893" s="176"/>
      <c r="AU893" s="176"/>
      <c r="AV893" s="176"/>
      <c r="AW893" s="176"/>
      <c r="AX893" s="176"/>
      <c r="AY893" s="176"/>
      <c r="AZ893" s="176"/>
      <c r="BA893" s="176"/>
      <c r="BB893" s="176"/>
      <c r="BC893" s="176"/>
      <c r="BD893" s="176"/>
      <c r="BE893" s="176"/>
      <c r="BF893" s="176"/>
      <c r="BG893" s="176"/>
      <c r="BH893" s="176"/>
      <c r="BI893" s="176"/>
      <c r="BJ893" s="176"/>
      <c r="BK893" s="176"/>
      <c r="BL893" s="176"/>
      <c r="BM893" s="176"/>
      <c r="BN893" s="176"/>
      <c r="BO893" s="176"/>
      <c r="BP893" s="176"/>
      <c r="BQ893" s="176"/>
      <c r="BR893" s="176"/>
      <c r="BS893" s="176"/>
      <c r="BT893" s="176"/>
    </row>
    <row r="894">
      <c r="A894" s="176"/>
      <c r="B894" s="176"/>
      <c r="C894" s="176"/>
      <c r="D894" s="176"/>
      <c r="E894" s="176"/>
      <c r="F894" s="176"/>
      <c r="G894" s="176"/>
      <c r="H894" s="176"/>
      <c r="I894" s="176"/>
      <c r="J894" s="176"/>
      <c r="K894" s="176"/>
      <c r="L894" s="176"/>
      <c r="M894" s="176"/>
      <c r="N894" s="176"/>
      <c r="O894" s="176"/>
      <c r="P894" s="176"/>
      <c r="Q894" s="435"/>
      <c r="R894" s="176"/>
      <c r="S894" s="176"/>
      <c r="T894" s="176"/>
      <c r="U894" s="176"/>
      <c r="V894" s="176"/>
      <c r="W894" s="176"/>
      <c r="X894" s="176"/>
      <c r="Y894" s="176"/>
      <c r="Z894" s="176"/>
      <c r="AA894" s="176"/>
      <c r="AB894" s="176"/>
      <c r="AC894" s="176"/>
      <c r="AD894" s="176"/>
      <c r="AE894" s="176"/>
      <c r="AF894" s="176"/>
      <c r="AG894" s="176"/>
      <c r="AH894" s="176"/>
      <c r="AI894" s="176"/>
      <c r="AJ894" s="176"/>
      <c r="AK894" s="176"/>
      <c r="AL894" s="176"/>
      <c r="AM894" s="176"/>
      <c r="AN894" s="176"/>
      <c r="AO894" s="176"/>
      <c r="AP894" s="176"/>
      <c r="AQ894" s="176"/>
      <c r="AR894" s="176"/>
      <c r="AS894" s="176"/>
      <c r="AT894" s="176"/>
      <c r="AU894" s="176"/>
      <c r="AV894" s="176"/>
      <c r="AW894" s="176"/>
      <c r="AX894" s="176"/>
      <c r="AY894" s="176"/>
      <c r="AZ894" s="176"/>
      <c r="BA894" s="176"/>
      <c r="BB894" s="176"/>
      <c r="BC894" s="176"/>
      <c r="BD894" s="176"/>
      <c r="BE894" s="176"/>
      <c r="BF894" s="176"/>
      <c r="BG894" s="176"/>
      <c r="BH894" s="176"/>
      <c r="BI894" s="176"/>
      <c r="BJ894" s="176"/>
      <c r="BK894" s="176"/>
      <c r="BL894" s="176"/>
      <c r="BM894" s="176"/>
      <c r="BN894" s="176"/>
      <c r="BO894" s="176"/>
      <c r="BP894" s="176"/>
      <c r="BQ894" s="176"/>
      <c r="BR894" s="176"/>
      <c r="BS894" s="176"/>
      <c r="BT894" s="176"/>
    </row>
    <row r="895">
      <c r="A895" s="176"/>
      <c r="B895" s="176"/>
      <c r="C895" s="176"/>
      <c r="D895" s="176"/>
      <c r="E895" s="176"/>
      <c r="F895" s="176"/>
      <c r="G895" s="176"/>
      <c r="H895" s="176"/>
      <c r="I895" s="176"/>
      <c r="J895" s="176"/>
      <c r="K895" s="176"/>
      <c r="L895" s="176"/>
      <c r="M895" s="176"/>
      <c r="N895" s="176"/>
      <c r="O895" s="176"/>
      <c r="P895" s="176"/>
      <c r="Q895" s="435"/>
      <c r="R895" s="176"/>
      <c r="S895" s="176"/>
      <c r="T895" s="176"/>
      <c r="U895" s="176"/>
      <c r="V895" s="176"/>
      <c r="W895" s="176"/>
      <c r="X895" s="176"/>
      <c r="Y895" s="176"/>
      <c r="Z895" s="176"/>
      <c r="AA895" s="176"/>
      <c r="AB895" s="176"/>
      <c r="AC895" s="176"/>
      <c r="AD895" s="176"/>
      <c r="AE895" s="176"/>
      <c r="AF895" s="176"/>
      <c r="AG895" s="176"/>
      <c r="AH895" s="176"/>
      <c r="AI895" s="176"/>
      <c r="AJ895" s="176"/>
      <c r="AK895" s="176"/>
      <c r="AL895" s="176"/>
      <c r="AM895" s="176"/>
      <c r="AN895" s="176"/>
      <c r="AO895" s="176"/>
      <c r="AP895" s="176"/>
      <c r="AQ895" s="176"/>
      <c r="AR895" s="176"/>
      <c r="AS895" s="176"/>
      <c r="AT895" s="176"/>
      <c r="AU895" s="176"/>
      <c r="AV895" s="176"/>
      <c r="AW895" s="176"/>
      <c r="AX895" s="176"/>
      <c r="AY895" s="176"/>
      <c r="AZ895" s="176"/>
      <c r="BA895" s="176"/>
      <c r="BB895" s="176"/>
      <c r="BC895" s="176"/>
      <c r="BD895" s="176"/>
      <c r="BE895" s="176"/>
      <c r="BF895" s="176"/>
      <c r="BG895" s="176"/>
      <c r="BH895" s="176"/>
      <c r="BI895" s="176"/>
      <c r="BJ895" s="176"/>
      <c r="BK895" s="176"/>
      <c r="BL895" s="176"/>
      <c r="BM895" s="176"/>
      <c r="BN895" s="176"/>
      <c r="BO895" s="176"/>
      <c r="BP895" s="176"/>
      <c r="BQ895" s="176"/>
      <c r="BR895" s="176"/>
      <c r="BS895" s="176"/>
      <c r="BT895" s="176"/>
    </row>
    <row r="896">
      <c r="A896" s="176"/>
      <c r="B896" s="176"/>
      <c r="C896" s="176"/>
      <c r="D896" s="176"/>
      <c r="E896" s="176"/>
      <c r="F896" s="176"/>
      <c r="G896" s="176"/>
      <c r="H896" s="176"/>
      <c r="I896" s="176"/>
      <c r="J896" s="176"/>
      <c r="K896" s="176"/>
      <c r="L896" s="176"/>
      <c r="M896" s="176"/>
      <c r="N896" s="176"/>
      <c r="O896" s="176"/>
      <c r="P896" s="176"/>
      <c r="Q896" s="435"/>
      <c r="R896" s="176"/>
      <c r="S896" s="176"/>
      <c r="T896" s="176"/>
      <c r="U896" s="176"/>
      <c r="V896" s="176"/>
      <c r="W896" s="176"/>
      <c r="X896" s="176"/>
      <c r="Y896" s="176"/>
      <c r="Z896" s="176"/>
      <c r="AA896" s="176"/>
      <c r="AB896" s="176"/>
      <c r="AC896" s="176"/>
      <c r="AD896" s="176"/>
      <c r="AE896" s="176"/>
      <c r="AF896" s="176"/>
      <c r="AG896" s="176"/>
      <c r="AH896" s="176"/>
      <c r="AI896" s="176"/>
      <c r="AJ896" s="176"/>
      <c r="AK896" s="176"/>
      <c r="AL896" s="176"/>
      <c r="AM896" s="176"/>
      <c r="AN896" s="176"/>
      <c r="AO896" s="176"/>
      <c r="AP896" s="176"/>
      <c r="AQ896" s="176"/>
      <c r="AR896" s="176"/>
      <c r="AS896" s="176"/>
      <c r="AT896" s="176"/>
      <c r="AU896" s="176"/>
      <c r="AV896" s="176"/>
      <c r="AW896" s="176"/>
      <c r="AX896" s="176"/>
      <c r="AY896" s="176"/>
      <c r="AZ896" s="176"/>
      <c r="BA896" s="176"/>
      <c r="BB896" s="176"/>
      <c r="BC896" s="176"/>
      <c r="BD896" s="176"/>
      <c r="BE896" s="176"/>
      <c r="BF896" s="176"/>
      <c r="BG896" s="176"/>
      <c r="BH896" s="176"/>
      <c r="BI896" s="176"/>
      <c r="BJ896" s="176"/>
      <c r="BK896" s="176"/>
      <c r="BL896" s="176"/>
      <c r="BM896" s="176"/>
      <c r="BN896" s="176"/>
      <c r="BO896" s="176"/>
      <c r="BP896" s="176"/>
      <c r="BQ896" s="176"/>
      <c r="BR896" s="176"/>
      <c r="BS896" s="176"/>
      <c r="BT896" s="176"/>
    </row>
    <row r="897">
      <c r="A897" s="176"/>
      <c r="B897" s="176"/>
      <c r="C897" s="176"/>
      <c r="D897" s="176"/>
      <c r="E897" s="176"/>
      <c r="F897" s="176"/>
      <c r="G897" s="176"/>
      <c r="H897" s="176"/>
      <c r="I897" s="176"/>
      <c r="J897" s="176"/>
      <c r="K897" s="176"/>
      <c r="L897" s="176"/>
      <c r="M897" s="176"/>
      <c r="N897" s="176"/>
      <c r="O897" s="176"/>
      <c r="P897" s="176"/>
      <c r="Q897" s="435"/>
      <c r="R897" s="176"/>
      <c r="S897" s="176"/>
      <c r="T897" s="176"/>
      <c r="U897" s="176"/>
      <c r="V897" s="176"/>
      <c r="W897" s="176"/>
      <c r="X897" s="176"/>
      <c r="Y897" s="176"/>
      <c r="Z897" s="176"/>
      <c r="AA897" s="176"/>
      <c r="AB897" s="176"/>
      <c r="AC897" s="176"/>
      <c r="AD897" s="176"/>
      <c r="AE897" s="176"/>
      <c r="AF897" s="176"/>
      <c r="AG897" s="176"/>
      <c r="AH897" s="176"/>
      <c r="AI897" s="176"/>
      <c r="AJ897" s="176"/>
      <c r="AK897" s="176"/>
      <c r="AL897" s="176"/>
      <c r="AM897" s="176"/>
      <c r="AN897" s="176"/>
      <c r="AO897" s="176"/>
      <c r="AP897" s="176"/>
      <c r="AQ897" s="176"/>
      <c r="AR897" s="176"/>
      <c r="AS897" s="176"/>
      <c r="AT897" s="176"/>
      <c r="AU897" s="176"/>
      <c r="AV897" s="176"/>
      <c r="AW897" s="176"/>
      <c r="AX897" s="176"/>
      <c r="AY897" s="176"/>
      <c r="AZ897" s="176"/>
      <c r="BA897" s="176"/>
      <c r="BB897" s="176"/>
      <c r="BC897" s="176"/>
      <c r="BD897" s="176"/>
      <c r="BE897" s="176"/>
      <c r="BF897" s="176"/>
      <c r="BG897" s="176"/>
      <c r="BH897" s="176"/>
      <c r="BI897" s="176"/>
      <c r="BJ897" s="176"/>
      <c r="BK897" s="176"/>
      <c r="BL897" s="176"/>
      <c r="BM897" s="176"/>
      <c r="BN897" s="176"/>
      <c r="BO897" s="176"/>
      <c r="BP897" s="176"/>
      <c r="BQ897" s="176"/>
      <c r="BR897" s="176"/>
      <c r="BS897" s="176"/>
      <c r="BT897" s="176"/>
    </row>
    <row r="898">
      <c r="A898" s="176"/>
      <c r="B898" s="176"/>
      <c r="C898" s="176"/>
      <c r="D898" s="176"/>
      <c r="E898" s="176"/>
      <c r="F898" s="176"/>
      <c r="G898" s="176"/>
      <c r="H898" s="176"/>
      <c r="I898" s="176"/>
      <c r="J898" s="176"/>
      <c r="K898" s="176"/>
      <c r="L898" s="176"/>
      <c r="M898" s="176"/>
      <c r="N898" s="176"/>
      <c r="O898" s="176"/>
      <c r="P898" s="176"/>
      <c r="Q898" s="435"/>
      <c r="R898" s="176"/>
      <c r="S898" s="176"/>
      <c r="T898" s="176"/>
      <c r="U898" s="176"/>
      <c r="V898" s="176"/>
      <c r="W898" s="176"/>
      <c r="X898" s="176"/>
      <c r="Y898" s="176"/>
      <c r="Z898" s="176"/>
      <c r="AA898" s="176"/>
      <c r="AB898" s="176"/>
      <c r="AC898" s="176"/>
      <c r="AD898" s="176"/>
      <c r="AE898" s="176"/>
      <c r="AF898" s="176"/>
      <c r="AG898" s="176"/>
      <c r="AH898" s="176"/>
      <c r="AI898" s="176"/>
      <c r="AJ898" s="176"/>
      <c r="AK898" s="176"/>
      <c r="AL898" s="176"/>
      <c r="AM898" s="176"/>
      <c r="AN898" s="176"/>
      <c r="AO898" s="176"/>
      <c r="AP898" s="176"/>
      <c r="AQ898" s="176"/>
      <c r="AR898" s="176"/>
      <c r="AS898" s="176"/>
      <c r="AT898" s="176"/>
      <c r="AU898" s="176"/>
      <c r="AV898" s="176"/>
      <c r="AW898" s="176"/>
      <c r="AX898" s="176"/>
      <c r="AY898" s="176"/>
      <c r="AZ898" s="176"/>
      <c r="BA898" s="176"/>
      <c r="BB898" s="176"/>
      <c r="BC898" s="176"/>
      <c r="BD898" s="176"/>
      <c r="BE898" s="176"/>
      <c r="BF898" s="176"/>
      <c r="BG898" s="176"/>
      <c r="BH898" s="176"/>
      <c r="BI898" s="176"/>
      <c r="BJ898" s="176"/>
      <c r="BK898" s="176"/>
      <c r="BL898" s="176"/>
      <c r="BM898" s="176"/>
      <c r="BN898" s="176"/>
      <c r="BO898" s="176"/>
      <c r="BP898" s="176"/>
      <c r="BQ898" s="176"/>
      <c r="BR898" s="176"/>
      <c r="BS898" s="176"/>
      <c r="BT898" s="176"/>
    </row>
    <row r="899">
      <c r="A899" s="176"/>
      <c r="B899" s="176"/>
      <c r="C899" s="176"/>
      <c r="D899" s="176"/>
      <c r="E899" s="176"/>
      <c r="F899" s="176"/>
      <c r="G899" s="176"/>
      <c r="H899" s="176"/>
      <c r="I899" s="176"/>
      <c r="J899" s="176"/>
      <c r="K899" s="176"/>
      <c r="L899" s="176"/>
      <c r="M899" s="176"/>
      <c r="N899" s="176"/>
      <c r="O899" s="176"/>
      <c r="P899" s="176"/>
      <c r="Q899" s="435"/>
      <c r="R899" s="176"/>
      <c r="S899" s="176"/>
      <c r="T899" s="176"/>
      <c r="U899" s="176"/>
      <c r="V899" s="176"/>
      <c r="W899" s="176"/>
      <c r="X899" s="176"/>
      <c r="Y899" s="176"/>
      <c r="Z899" s="176"/>
      <c r="AA899" s="176"/>
      <c r="AB899" s="176"/>
      <c r="AC899" s="176"/>
      <c r="AD899" s="176"/>
      <c r="AE899" s="176"/>
      <c r="AF899" s="176"/>
      <c r="AG899" s="176"/>
      <c r="AH899" s="176"/>
      <c r="AI899" s="176"/>
      <c r="AJ899" s="176"/>
      <c r="AK899" s="176"/>
      <c r="AL899" s="176"/>
      <c r="AM899" s="176"/>
      <c r="AN899" s="176"/>
      <c r="AO899" s="176"/>
      <c r="AP899" s="176"/>
      <c r="AQ899" s="176"/>
      <c r="AR899" s="176"/>
      <c r="AS899" s="176"/>
      <c r="AT899" s="176"/>
      <c r="AU899" s="176"/>
      <c r="AV899" s="176"/>
      <c r="AW899" s="176"/>
      <c r="AX899" s="176"/>
      <c r="AY899" s="176"/>
      <c r="AZ899" s="176"/>
      <c r="BA899" s="176"/>
      <c r="BB899" s="176"/>
      <c r="BC899" s="176"/>
      <c r="BD899" s="176"/>
      <c r="BE899" s="176"/>
      <c r="BF899" s="176"/>
      <c r="BG899" s="176"/>
      <c r="BH899" s="176"/>
      <c r="BI899" s="176"/>
      <c r="BJ899" s="176"/>
      <c r="BK899" s="176"/>
      <c r="BL899" s="176"/>
      <c r="BM899" s="176"/>
      <c r="BN899" s="176"/>
      <c r="BO899" s="176"/>
      <c r="BP899" s="176"/>
      <c r="BQ899" s="176"/>
      <c r="BR899" s="176"/>
      <c r="BS899" s="176"/>
      <c r="BT899" s="176"/>
    </row>
    <row r="900">
      <c r="A900" s="176"/>
      <c r="B900" s="176"/>
      <c r="C900" s="176"/>
      <c r="D900" s="176"/>
      <c r="E900" s="176"/>
      <c r="F900" s="176"/>
      <c r="G900" s="176"/>
      <c r="H900" s="176"/>
      <c r="I900" s="176"/>
      <c r="J900" s="176"/>
      <c r="K900" s="176"/>
      <c r="L900" s="176"/>
      <c r="M900" s="176"/>
      <c r="N900" s="176"/>
      <c r="O900" s="176"/>
      <c r="P900" s="176"/>
      <c r="Q900" s="435"/>
      <c r="R900" s="176"/>
      <c r="S900" s="176"/>
      <c r="T900" s="176"/>
      <c r="U900" s="176"/>
      <c r="V900" s="176"/>
      <c r="W900" s="176"/>
      <c r="X900" s="176"/>
      <c r="Y900" s="176"/>
      <c r="Z900" s="176"/>
      <c r="AA900" s="176"/>
      <c r="AB900" s="176"/>
      <c r="AC900" s="176"/>
      <c r="AD900" s="176"/>
      <c r="AE900" s="176"/>
      <c r="AF900" s="176"/>
      <c r="AG900" s="176"/>
      <c r="AH900" s="176"/>
      <c r="AI900" s="176"/>
      <c r="AJ900" s="176"/>
      <c r="AK900" s="176"/>
      <c r="AL900" s="176"/>
      <c r="AM900" s="176"/>
      <c r="AN900" s="176"/>
      <c r="AO900" s="176"/>
      <c r="AP900" s="176"/>
      <c r="AQ900" s="176"/>
      <c r="AR900" s="176"/>
      <c r="AS900" s="176"/>
      <c r="AT900" s="176"/>
      <c r="AU900" s="176"/>
      <c r="AV900" s="176"/>
      <c r="AW900" s="176"/>
      <c r="AX900" s="176"/>
      <c r="AY900" s="176"/>
      <c r="AZ900" s="176"/>
      <c r="BA900" s="176"/>
      <c r="BB900" s="176"/>
      <c r="BC900" s="176"/>
      <c r="BD900" s="176"/>
      <c r="BE900" s="176"/>
      <c r="BF900" s="176"/>
      <c r="BG900" s="176"/>
      <c r="BH900" s="176"/>
      <c r="BI900" s="176"/>
      <c r="BJ900" s="176"/>
      <c r="BK900" s="176"/>
      <c r="BL900" s="176"/>
      <c r="BM900" s="176"/>
      <c r="BN900" s="176"/>
      <c r="BO900" s="176"/>
      <c r="BP900" s="176"/>
      <c r="BQ900" s="176"/>
      <c r="BR900" s="176"/>
      <c r="BS900" s="176"/>
      <c r="BT900" s="176"/>
    </row>
    <row r="901">
      <c r="A901" s="176"/>
      <c r="B901" s="176"/>
      <c r="C901" s="176"/>
      <c r="D901" s="176"/>
      <c r="E901" s="176"/>
      <c r="F901" s="176"/>
      <c r="G901" s="176"/>
      <c r="H901" s="176"/>
      <c r="I901" s="176"/>
      <c r="J901" s="176"/>
      <c r="K901" s="176"/>
      <c r="L901" s="176"/>
      <c r="M901" s="176"/>
      <c r="N901" s="176"/>
      <c r="O901" s="176"/>
      <c r="P901" s="176"/>
      <c r="Q901" s="435"/>
      <c r="R901" s="176"/>
      <c r="S901" s="176"/>
      <c r="T901" s="176"/>
      <c r="U901" s="176"/>
      <c r="V901" s="176"/>
      <c r="W901" s="176"/>
      <c r="X901" s="176"/>
      <c r="Y901" s="176"/>
      <c r="Z901" s="176"/>
      <c r="AA901" s="176"/>
      <c r="AB901" s="176"/>
      <c r="AC901" s="176"/>
      <c r="AD901" s="176"/>
      <c r="AE901" s="176"/>
      <c r="AF901" s="176"/>
      <c r="AG901" s="176"/>
      <c r="AH901" s="176"/>
      <c r="AI901" s="176"/>
      <c r="AJ901" s="176"/>
      <c r="AK901" s="176"/>
      <c r="AL901" s="176"/>
      <c r="AM901" s="176"/>
      <c r="AN901" s="176"/>
      <c r="AO901" s="176"/>
      <c r="AP901" s="176"/>
      <c r="AQ901" s="176"/>
      <c r="AR901" s="176"/>
      <c r="AS901" s="176"/>
      <c r="AT901" s="176"/>
      <c r="AU901" s="176"/>
      <c r="AV901" s="176"/>
      <c r="AW901" s="176"/>
      <c r="AX901" s="176"/>
      <c r="AY901" s="176"/>
      <c r="AZ901" s="176"/>
      <c r="BA901" s="176"/>
      <c r="BB901" s="176"/>
      <c r="BC901" s="176"/>
      <c r="BD901" s="176"/>
      <c r="BE901" s="176"/>
      <c r="BF901" s="176"/>
      <c r="BG901" s="176"/>
      <c r="BH901" s="176"/>
      <c r="BI901" s="176"/>
      <c r="BJ901" s="176"/>
      <c r="BK901" s="176"/>
      <c r="BL901" s="176"/>
      <c r="BM901" s="176"/>
      <c r="BN901" s="176"/>
      <c r="BO901" s="176"/>
      <c r="BP901" s="176"/>
      <c r="BQ901" s="176"/>
      <c r="BR901" s="176"/>
      <c r="BS901" s="176"/>
      <c r="BT901" s="176"/>
    </row>
    <row r="902">
      <c r="A902" s="176"/>
      <c r="B902" s="176"/>
      <c r="C902" s="176"/>
      <c r="D902" s="176"/>
      <c r="E902" s="176"/>
      <c r="F902" s="176"/>
      <c r="G902" s="176"/>
      <c r="H902" s="176"/>
      <c r="I902" s="176"/>
      <c r="J902" s="176"/>
      <c r="K902" s="176"/>
      <c r="L902" s="176"/>
      <c r="M902" s="176"/>
      <c r="N902" s="176"/>
      <c r="O902" s="176"/>
      <c r="P902" s="176"/>
      <c r="Q902" s="435"/>
      <c r="R902" s="176"/>
      <c r="S902" s="176"/>
      <c r="T902" s="176"/>
      <c r="U902" s="176"/>
      <c r="V902" s="176"/>
      <c r="W902" s="176"/>
      <c r="X902" s="176"/>
      <c r="Y902" s="176"/>
      <c r="Z902" s="176"/>
      <c r="AA902" s="176"/>
      <c r="AB902" s="176"/>
      <c r="AC902" s="176"/>
      <c r="AD902" s="176"/>
      <c r="AE902" s="176"/>
      <c r="AF902" s="176"/>
      <c r="AG902" s="176"/>
      <c r="AH902" s="176"/>
      <c r="AI902" s="176"/>
      <c r="AJ902" s="176"/>
      <c r="AK902" s="176"/>
      <c r="AL902" s="176"/>
      <c r="AM902" s="176"/>
      <c r="AN902" s="176"/>
      <c r="AO902" s="176"/>
      <c r="AP902" s="176"/>
      <c r="AQ902" s="176"/>
      <c r="AR902" s="176"/>
      <c r="AS902" s="176"/>
      <c r="AT902" s="176"/>
      <c r="AU902" s="176"/>
      <c r="AV902" s="176"/>
      <c r="AW902" s="176"/>
      <c r="AX902" s="176"/>
      <c r="AY902" s="176"/>
      <c r="AZ902" s="176"/>
      <c r="BA902" s="176"/>
      <c r="BB902" s="176"/>
      <c r="BC902" s="176"/>
      <c r="BD902" s="176"/>
      <c r="BE902" s="176"/>
      <c r="BF902" s="176"/>
      <c r="BG902" s="176"/>
      <c r="BH902" s="176"/>
      <c r="BI902" s="176"/>
      <c r="BJ902" s="176"/>
      <c r="BK902" s="176"/>
      <c r="BL902" s="176"/>
      <c r="BM902" s="176"/>
      <c r="BN902" s="176"/>
      <c r="BO902" s="176"/>
      <c r="BP902" s="176"/>
      <c r="BQ902" s="176"/>
      <c r="BR902" s="176"/>
      <c r="BS902" s="176"/>
      <c r="BT902" s="176"/>
    </row>
    <row r="903">
      <c r="A903" s="176"/>
      <c r="B903" s="176"/>
      <c r="C903" s="176"/>
      <c r="D903" s="176"/>
      <c r="E903" s="176"/>
      <c r="F903" s="176"/>
      <c r="G903" s="176"/>
      <c r="H903" s="176"/>
      <c r="I903" s="176"/>
      <c r="J903" s="176"/>
      <c r="K903" s="176"/>
      <c r="L903" s="176"/>
      <c r="M903" s="176"/>
      <c r="N903" s="176"/>
      <c r="O903" s="176"/>
      <c r="P903" s="176"/>
      <c r="Q903" s="435"/>
      <c r="R903" s="176"/>
      <c r="S903" s="176"/>
      <c r="T903" s="176"/>
      <c r="U903" s="176"/>
      <c r="V903" s="176"/>
      <c r="W903" s="176"/>
      <c r="X903" s="176"/>
      <c r="Y903" s="176"/>
      <c r="Z903" s="176"/>
      <c r="AA903" s="176"/>
      <c r="AB903" s="176"/>
      <c r="AC903" s="176"/>
      <c r="AD903" s="176"/>
      <c r="AE903" s="176"/>
      <c r="AF903" s="176"/>
      <c r="AG903" s="176"/>
      <c r="AH903" s="176"/>
      <c r="AI903" s="176"/>
      <c r="AJ903" s="176"/>
      <c r="AK903" s="176"/>
      <c r="AL903" s="176"/>
      <c r="AM903" s="176"/>
      <c r="AN903" s="176"/>
      <c r="AO903" s="176"/>
      <c r="AP903" s="176"/>
      <c r="AQ903" s="176"/>
      <c r="AR903" s="176"/>
      <c r="AS903" s="176"/>
      <c r="AT903" s="176"/>
      <c r="AU903" s="176"/>
      <c r="AV903" s="176"/>
      <c r="AW903" s="176"/>
      <c r="AX903" s="176"/>
      <c r="AY903" s="176"/>
      <c r="AZ903" s="176"/>
      <c r="BA903" s="176"/>
      <c r="BB903" s="176"/>
      <c r="BC903" s="176"/>
      <c r="BD903" s="176"/>
      <c r="BE903" s="176"/>
      <c r="BF903" s="176"/>
      <c r="BG903" s="176"/>
      <c r="BH903" s="176"/>
      <c r="BI903" s="176"/>
      <c r="BJ903" s="176"/>
      <c r="BK903" s="176"/>
      <c r="BL903" s="176"/>
      <c r="BM903" s="176"/>
      <c r="BN903" s="176"/>
      <c r="BO903" s="176"/>
      <c r="BP903" s="176"/>
      <c r="BQ903" s="176"/>
      <c r="BR903" s="176"/>
      <c r="BS903" s="176"/>
      <c r="BT903" s="176"/>
    </row>
    <row r="904">
      <c r="A904" s="176"/>
      <c r="B904" s="176"/>
      <c r="C904" s="176"/>
      <c r="D904" s="176"/>
      <c r="E904" s="176"/>
      <c r="F904" s="176"/>
      <c r="G904" s="176"/>
      <c r="H904" s="176"/>
      <c r="I904" s="176"/>
      <c r="J904" s="176"/>
      <c r="K904" s="176"/>
      <c r="L904" s="176"/>
      <c r="M904" s="176"/>
      <c r="N904" s="176"/>
      <c r="O904" s="176"/>
      <c r="P904" s="176"/>
      <c r="Q904" s="435"/>
      <c r="R904" s="176"/>
      <c r="S904" s="176"/>
      <c r="T904" s="176"/>
      <c r="U904" s="176"/>
      <c r="V904" s="176"/>
      <c r="W904" s="176"/>
      <c r="X904" s="176"/>
      <c r="Y904" s="176"/>
      <c r="Z904" s="176"/>
      <c r="AA904" s="176"/>
      <c r="AB904" s="176"/>
      <c r="AC904" s="176"/>
      <c r="AD904" s="176"/>
      <c r="AE904" s="176"/>
      <c r="AF904" s="176"/>
      <c r="AG904" s="176"/>
      <c r="AH904" s="176"/>
      <c r="AI904" s="176"/>
      <c r="AJ904" s="176"/>
      <c r="AK904" s="176"/>
      <c r="AL904" s="176"/>
      <c r="AM904" s="176"/>
      <c r="AN904" s="176"/>
      <c r="AO904" s="176"/>
      <c r="AP904" s="176"/>
      <c r="AQ904" s="176"/>
      <c r="AR904" s="176"/>
      <c r="AS904" s="176"/>
      <c r="AT904" s="176"/>
      <c r="AU904" s="176"/>
      <c r="AV904" s="176"/>
      <c r="AW904" s="176"/>
      <c r="AX904" s="176"/>
      <c r="AY904" s="176"/>
      <c r="AZ904" s="176"/>
      <c r="BA904" s="176"/>
      <c r="BB904" s="176"/>
      <c r="BC904" s="176"/>
      <c r="BD904" s="176"/>
      <c r="BE904" s="176"/>
      <c r="BF904" s="176"/>
      <c r="BG904" s="176"/>
      <c r="BH904" s="176"/>
      <c r="BI904" s="176"/>
      <c r="BJ904" s="176"/>
      <c r="BK904" s="176"/>
      <c r="BL904" s="176"/>
      <c r="BM904" s="176"/>
      <c r="BN904" s="176"/>
      <c r="BO904" s="176"/>
      <c r="BP904" s="176"/>
      <c r="BQ904" s="176"/>
      <c r="BR904" s="176"/>
      <c r="BS904" s="176"/>
      <c r="BT904" s="176"/>
    </row>
    <row r="905">
      <c r="A905" s="176"/>
      <c r="B905" s="176"/>
      <c r="C905" s="176"/>
      <c r="D905" s="176"/>
      <c r="E905" s="176"/>
      <c r="F905" s="176"/>
      <c r="G905" s="176"/>
      <c r="H905" s="176"/>
      <c r="I905" s="176"/>
      <c r="J905" s="176"/>
      <c r="K905" s="176"/>
      <c r="L905" s="176"/>
      <c r="M905" s="176"/>
      <c r="N905" s="176"/>
      <c r="O905" s="176"/>
      <c r="P905" s="176"/>
      <c r="Q905" s="435"/>
      <c r="R905" s="176"/>
      <c r="S905" s="176"/>
      <c r="T905" s="176"/>
      <c r="U905" s="176"/>
      <c r="V905" s="176"/>
      <c r="W905" s="176"/>
      <c r="X905" s="176"/>
      <c r="Y905" s="176"/>
      <c r="Z905" s="176"/>
      <c r="AA905" s="176"/>
      <c r="AB905" s="176"/>
      <c r="AC905" s="176"/>
      <c r="AD905" s="176"/>
      <c r="AE905" s="176"/>
      <c r="AF905" s="176"/>
      <c r="AG905" s="176"/>
      <c r="AH905" s="176"/>
      <c r="AI905" s="176"/>
      <c r="AJ905" s="176"/>
      <c r="AK905" s="176"/>
      <c r="AL905" s="176"/>
      <c r="AM905" s="176"/>
      <c r="AN905" s="176"/>
      <c r="AO905" s="176"/>
      <c r="AP905" s="176"/>
      <c r="AQ905" s="176"/>
      <c r="AR905" s="176"/>
      <c r="AS905" s="176"/>
      <c r="AT905" s="176"/>
      <c r="AU905" s="176"/>
      <c r="AV905" s="176"/>
      <c r="AW905" s="176"/>
      <c r="AX905" s="176"/>
      <c r="AY905" s="176"/>
      <c r="AZ905" s="176"/>
      <c r="BA905" s="176"/>
      <c r="BB905" s="176"/>
      <c r="BC905" s="176"/>
      <c r="BD905" s="176"/>
      <c r="BE905" s="176"/>
      <c r="BF905" s="176"/>
      <c r="BG905" s="176"/>
      <c r="BH905" s="176"/>
      <c r="BI905" s="176"/>
      <c r="BJ905" s="176"/>
      <c r="BK905" s="176"/>
      <c r="BL905" s="176"/>
      <c r="BM905" s="176"/>
      <c r="BN905" s="176"/>
      <c r="BO905" s="176"/>
      <c r="BP905" s="176"/>
      <c r="BQ905" s="176"/>
      <c r="BR905" s="176"/>
      <c r="BS905" s="176"/>
      <c r="BT905" s="176"/>
    </row>
    <row r="906">
      <c r="A906" s="176"/>
      <c r="B906" s="176"/>
      <c r="C906" s="176"/>
      <c r="D906" s="176"/>
      <c r="E906" s="176"/>
      <c r="F906" s="176"/>
      <c r="G906" s="176"/>
      <c r="H906" s="176"/>
      <c r="I906" s="176"/>
      <c r="J906" s="176"/>
      <c r="K906" s="176"/>
      <c r="L906" s="176"/>
      <c r="M906" s="176"/>
      <c r="N906" s="176"/>
      <c r="O906" s="176"/>
      <c r="P906" s="176"/>
      <c r="Q906" s="435"/>
      <c r="R906" s="176"/>
      <c r="S906" s="176"/>
      <c r="T906" s="176"/>
      <c r="U906" s="176"/>
      <c r="V906" s="176"/>
      <c r="W906" s="176"/>
      <c r="X906" s="176"/>
      <c r="Y906" s="176"/>
      <c r="Z906" s="176"/>
      <c r="AA906" s="176"/>
      <c r="AB906" s="176"/>
      <c r="AC906" s="176"/>
      <c r="AD906" s="176"/>
      <c r="AE906" s="176"/>
      <c r="AF906" s="176"/>
      <c r="AG906" s="176"/>
      <c r="AH906" s="176"/>
      <c r="AI906" s="176"/>
      <c r="AJ906" s="176"/>
      <c r="AK906" s="176"/>
      <c r="AL906" s="176"/>
      <c r="AM906" s="176"/>
      <c r="AN906" s="176"/>
      <c r="AO906" s="176"/>
      <c r="AP906" s="176"/>
      <c r="AQ906" s="176"/>
      <c r="AR906" s="176"/>
      <c r="AS906" s="176"/>
      <c r="AT906" s="176"/>
      <c r="AU906" s="176"/>
      <c r="AV906" s="176"/>
      <c r="AW906" s="176"/>
      <c r="AX906" s="176"/>
      <c r="AY906" s="176"/>
      <c r="AZ906" s="176"/>
      <c r="BA906" s="176"/>
      <c r="BB906" s="176"/>
      <c r="BC906" s="176"/>
      <c r="BD906" s="176"/>
      <c r="BE906" s="176"/>
      <c r="BF906" s="176"/>
      <c r="BG906" s="176"/>
      <c r="BH906" s="176"/>
      <c r="BI906" s="176"/>
      <c r="BJ906" s="176"/>
      <c r="BK906" s="176"/>
      <c r="BL906" s="176"/>
      <c r="BM906" s="176"/>
      <c r="BN906" s="176"/>
      <c r="BO906" s="176"/>
      <c r="BP906" s="176"/>
      <c r="BQ906" s="176"/>
      <c r="BR906" s="176"/>
      <c r="BS906" s="176"/>
      <c r="BT906" s="176"/>
    </row>
    <row r="907">
      <c r="A907" s="176"/>
      <c r="B907" s="176"/>
      <c r="C907" s="176"/>
      <c r="D907" s="176"/>
      <c r="E907" s="176"/>
      <c r="F907" s="176"/>
      <c r="G907" s="176"/>
      <c r="H907" s="176"/>
      <c r="I907" s="176"/>
      <c r="J907" s="176"/>
      <c r="K907" s="176"/>
      <c r="L907" s="176"/>
      <c r="M907" s="176"/>
      <c r="N907" s="176"/>
      <c r="O907" s="176"/>
      <c r="P907" s="176"/>
      <c r="Q907" s="435"/>
      <c r="R907" s="176"/>
      <c r="S907" s="176"/>
      <c r="T907" s="176"/>
      <c r="U907" s="176"/>
      <c r="V907" s="176"/>
      <c r="W907" s="176"/>
      <c r="X907" s="176"/>
      <c r="Y907" s="176"/>
      <c r="Z907" s="176"/>
      <c r="AA907" s="176"/>
      <c r="AB907" s="176"/>
      <c r="AC907" s="176"/>
      <c r="AD907" s="176"/>
      <c r="AE907" s="176"/>
      <c r="AF907" s="176"/>
      <c r="AG907" s="176"/>
      <c r="AH907" s="176"/>
      <c r="AI907" s="176"/>
      <c r="AJ907" s="176"/>
      <c r="AK907" s="176"/>
      <c r="AL907" s="176"/>
      <c r="AM907" s="176"/>
      <c r="AN907" s="176"/>
      <c r="AO907" s="176"/>
      <c r="AP907" s="176"/>
      <c r="AQ907" s="176"/>
      <c r="AR907" s="176"/>
      <c r="AS907" s="176"/>
      <c r="AT907" s="176"/>
      <c r="AU907" s="176"/>
      <c r="AV907" s="176"/>
      <c r="AW907" s="176"/>
      <c r="AX907" s="176"/>
      <c r="AY907" s="176"/>
      <c r="AZ907" s="176"/>
      <c r="BA907" s="176"/>
      <c r="BB907" s="176"/>
      <c r="BC907" s="176"/>
      <c r="BD907" s="176"/>
      <c r="BE907" s="176"/>
      <c r="BF907" s="176"/>
      <c r="BG907" s="176"/>
      <c r="BH907" s="176"/>
      <c r="BI907" s="176"/>
      <c r="BJ907" s="176"/>
      <c r="BK907" s="176"/>
      <c r="BL907" s="176"/>
      <c r="BM907" s="176"/>
      <c r="BN907" s="176"/>
      <c r="BO907" s="176"/>
      <c r="BP907" s="176"/>
      <c r="BQ907" s="176"/>
      <c r="BR907" s="176"/>
      <c r="BS907" s="176"/>
      <c r="BT907" s="176"/>
    </row>
    <row r="908">
      <c r="A908" s="176"/>
      <c r="B908" s="176"/>
      <c r="C908" s="176"/>
      <c r="D908" s="176"/>
      <c r="E908" s="176"/>
      <c r="F908" s="176"/>
      <c r="G908" s="176"/>
      <c r="H908" s="176"/>
      <c r="I908" s="176"/>
      <c r="J908" s="176"/>
      <c r="K908" s="176"/>
      <c r="L908" s="176"/>
      <c r="M908" s="176"/>
      <c r="N908" s="176"/>
      <c r="O908" s="176"/>
      <c r="P908" s="176"/>
      <c r="Q908" s="435"/>
      <c r="R908" s="176"/>
      <c r="S908" s="176"/>
      <c r="T908" s="176"/>
      <c r="U908" s="176"/>
      <c r="V908" s="176"/>
      <c r="W908" s="176"/>
      <c r="X908" s="176"/>
      <c r="Y908" s="176"/>
      <c r="Z908" s="176"/>
      <c r="AA908" s="176"/>
      <c r="AB908" s="176"/>
      <c r="AC908" s="176"/>
      <c r="AD908" s="176"/>
      <c r="AE908" s="176"/>
      <c r="AF908" s="176"/>
      <c r="AG908" s="176"/>
      <c r="AH908" s="176"/>
      <c r="AI908" s="176"/>
      <c r="AJ908" s="176"/>
      <c r="AK908" s="176"/>
      <c r="AL908" s="176"/>
      <c r="AM908" s="176"/>
      <c r="AN908" s="176"/>
      <c r="AO908" s="176"/>
      <c r="AP908" s="176"/>
      <c r="AQ908" s="176"/>
      <c r="AR908" s="176"/>
      <c r="AS908" s="176"/>
      <c r="AT908" s="176"/>
      <c r="AU908" s="176"/>
      <c r="AV908" s="176"/>
      <c r="AW908" s="176"/>
      <c r="AX908" s="176"/>
      <c r="AY908" s="176"/>
      <c r="AZ908" s="176"/>
      <c r="BA908" s="176"/>
      <c r="BB908" s="176"/>
      <c r="BC908" s="176"/>
      <c r="BD908" s="176"/>
      <c r="BE908" s="176"/>
      <c r="BF908" s="176"/>
      <c r="BG908" s="176"/>
      <c r="BH908" s="176"/>
      <c r="BI908" s="176"/>
      <c r="BJ908" s="176"/>
      <c r="BK908" s="176"/>
      <c r="BL908" s="176"/>
      <c r="BM908" s="176"/>
      <c r="BN908" s="176"/>
      <c r="BO908" s="176"/>
      <c r="BP908" s="176"/>
      <c r="BQ908" s="176"/>
      <c r="BR908" s="176"/>
      <c r="BS908" s="176"/>
      <c r="BT908" s="176"/>
    </row>
    <row r="909">
      <c r="A909" s="176"/>
      <c r="B909" s="176"/>
      <c r="C909" s="176"/>
      <c r="D909" s="176"/>
      <c r="E909" s="176"/>
      <c r="F909" s="176"/>
      <c r="G909" s="176"/>
      <c r="H909" s="176"/>
      <c r="I909" s="176"/>
      <c r="J909" s="176"/>
      <c r="K909" s="176"/>
      <c r="L909" s="176"/>
      <c r="M909" s="176"/>
      <c r="N909" s="176"/>
      <c r="O909" s="176"/>
      <c r="P909" s="176"/>
      <c r="Q909" s="435"/>
      <c r="R909" s="176"/>
      <c r="S909" s="176"/>
      <c r="T909" s="176"/>
      <c r="U909" s="176"/>
      <c r="V909" s="176"/>
      <c r="W909" s="176"/>
      <c r="X909" s="176"/>
      <c r="Y909" s="176"/>
      <c r="Z909" s="176"/>
      <c r="AA909" s="176"/>
      <c r="AB909" s="176"/>
      <c r="AC909" s="176"/>
      <c r="AD909" s="176"/>
      <c r="AE909" s="176"/>
      <c r="AF909" s="176"/>
      <c r="AG909" s="176"/>
      <c r="AH909" s="176"/>
      <c r="AI909" s="176"/>
      <c r="AJ909" s="176"/>
      <c r="AK909" s="176"/>
      <c r="AL909" s="176"/>
      <c r="AM909" s="176"/>
      <c r="AN909" s="176"/>
      <c r="AO909" s="176"/>
      <c r="AP909" s="176"/>
      <c r="AQ909" s="176"/>
      <c r="AR909" s="176"/>
      <c r="AS909" s="176"/>
      <c r="AT909" s="176"/>
      <c r="AU909" s="176"/>
      <c r="AV909" s="176"/>
      <c r="AW909" s="176"/>
      <c r="AX909" s="176"/>
      <c r="AY909" s="176"/>
      <c r="AZ909" s="176"/>
      <c r="BA909" s="176"/>
      <c r="BB909" s="176"/>
      <c r="BC909" s="176"/>
      <c r="BD909" s="176"/>
      <c r="BE909" s="176"/>
      <c r="BF909" s="176"/>
      <c r="BG909" s="176"/>
      <c r="BH909" s="176"/>
      <c r="BI909" s="176"/>
      <c r="BJ909" s="176"/>
      <c r="BK909" s="176"/>
      <c r="BL909" s="176"/>
      <c r="BM909" s="176"/>
      <c r="BN909" s="176"/>
      <c r="BO909" s="176"/>
      <c r="BP909" s="176"/>
      <c r="BQ909" s="176"/>
      <c r="BR909" s="176"/>
      <c r="BS909" s="176"/>
      <c r="BT909" s="176"/>
    </row>
    <row r="910">
      <c r="A910" s="176"/>
      <c r="B910" s="176"/>
      <c r="C910" s="176"/>
      <c r="D910" s="176"/>
      <c r="E910" s="176"/>
      <c r="F910" s="176"/>
      <c r="G910" s="176"/>
      <c r="H910" s="176"/>
      <c r="I910" s="176"/>
      <c r="J910" s="176"/>
      <c r="K910" s="176"/>
      <c r="L910" s="176"/>
      <c r="M910" s="176"/>
      <c r="N910" s="176"/>
      <c r="O910" s="176"/>
      <c r="P910" s="176"/>
      <c r="Q910" s="435"/>
      <c r="R910" s="176"/>
      <c r="S910" s="176"/>
      <c r="T910" s="176"/>
      <c r="U910" s="176"/>
      <c r="V910" s="176"/>
      <c r="W910" s="176"/>
      <c r="X910" s="176"/>
      <c r="Y910" s="176"/>
      <c r="Z910" s="176"/>
      <c r="AA910" s="176"/>
      <c r="AB910" s="176"/>
      <c r="AC910" s="176"/>
      <c r="AD910" s="176"/>
      <c r="AE910" s="176"/>
      <c r="AF910" s="176"/>
      <c r="AG910" s="176"/>
      <c r="AH910" s="176"/>
      <c r="AI910" s="176"/>
      <c r="AJ910" s="176"/>
      <c r="AK910" s="176"/>
      <c r="AL910" s="176"/>
      <c r="AM910" s="176"/>
      <c r="AN910" s="176"/>
      <c r="AO910" s="176"/>
      <c r="AP910" s="176"/>
      <c r="AQ910" s="176"/>
      <c r="AR910" s="176"/>
      <c r="AS910" s="176"/>
      <c r="AT910" s="176"/>
      <c r="AU910" s="176"/>
      <c r="AV910" s="176"/>
      <c r="AW910" s="176"/>
      <c r="AX910" s="176"/>
      <c r="AY910" s="176"/>
      <c r="AZ910" s="176"/>
      <c r="BA910" s="176"/>
      <c r="BB910" s="176"/>
      <c r="BC910" s="176"/>
      <c r="BD910" s="176"/>
      <c r="BE910" s="176"/>
      <c r="BF910" s="176"/>
      <c r="BG910" s="176"/>
      <c r="BH910" s="176"/>
      <c r="BI910" s="176"/>
      <c r="BJ910" s="176"/>
      <c r="BK910" s="176"/>
      <c r="BL910" s="176"/>
      <c r="BM910" s="176"/>
      <c r="BN910" s="176"/>
      <c r="BO910" s="176"/>
      <c r="BP910" s="176"/>
      <c r="BQ910" s="176"/>
      <c r="BR910" s="176"/>
      <c r="BS910" s="176"/>
      <c r="BT910" s="176"/>
    </row>
    <row r="911">
      <c r="A911" s="176"/>
      <c r="B911" s="176"/>
      <c r="C911" s="176"/>
      <c r="D911" s="176"/>
      <c r="E911" s="176"/>
      <c r="F911" s="176"/>
      <c r="G911" s="176"/>
      <c r="H911" s="176"/>
      <c r="I911" s="176"/>
      <c r="J911" s="176"/>
      <c r="K911" s="176"/>
      <c r="L911" s="176"/>
      <c r="M911" s="176"/>
      <c r="N911" s="176"/>
      <c r="O911" s="176"/>
      <c r="P911" s="176"/>
      <c r="Q911" s="435"/>
      <c r="R911" s="176"/>
      <c r="S911" s="176"/>
      <c r="T911" s="176"/>
      <c r="U911" s="176"/>
      <c r="V911" s="176"/>
      <c r="W911" s="176"/>
      <c r="X911" s="176"/>
      <c r="Y911" s="176"/>
      <c r="Z911" s="176"/>
      <c r="AA911" s="176"/>
      <c r="AB911" s="176"/>
      <c r="AC911" s="176"/>
      <c r="AD911" s="176"/>
      <c r="AE911" s="176"/>
      <c r="AF911" s="176"/>
      <c r="AG911" s="176"/>
      <c r="AH911" s="176"/>
      <c r="AI911" s="176"/>
      <c r="AJ911" s="176"/>
      <c r="AK911" s="176"/>
      <c r="AL911" s="176"/>
      <c r="AM911" s="176"/>
      <c r="AN911" s="176"/>
      <c r="AO911" s="176"/>
      <c r="AP911" s="176"/>
      <c r="AQ911" s="176"/>
      <c r="AR911" s="176"/>
      <c r="AS911" s="176"/>
      <c r="AT911" s="176"/>
      <c r="AU911" s="176"/>
      <c r="AV911" s="176"/>
      <c r="AW911" s="176"/>
      <c r="AX911" s="176"/>
      <c r="AY911" s="176"/>
      <c r="AZ911" s="176"/>
      <c r="BA911" s="176"/>
      <c r="BB911" s="176"/>
      <c r="BC911" s="176"/>
      <c r="BD911" s="176"/>
      <c r="BE911" s="176"/>
      <c r="BF911" s="176"/>
      <c r="BG911" s="176"/>
      <c r="BH911" s="176"/>
      <c r="BI911" s="176"/>
      <c r="BJ911" s="176"/>
      <c r="BK911" s="176"/>
      <c r="BL911" s="176"/>
      <c r="BM911" s="176"/>
      <c r="BN911" s="176"/>
      <c r="BO911" s="176"/>
      <c r="BP911" s="176"/>
      <c r="BQ911" s="176"/>
      <c r="BR911" s="176"/>
      <c r="BS911" s="176"/>
      <c r="BT911" s="176"/>
    </row>
    <row r="912">
      <c r="A912" s="176"/>
      <c r="B912" s="176"/>
      <c r="C912" s="176"/>
      <c r="D912" s="176"/>
      <c r="E912" s="176"/>
      <c r="F912" s="176"/>
      <c r="G912" s="176"/>
      <c r="H912" s="176"/>
      <c r="I912" s="176"/>
      <c r="J912" s="176"/>
      <c r="K912" s="176"/>
      <c r="L912" s="176"/>
      <c r="M912" s="176"/>
      <c r="N912" s="176"/>
      <c r="O912" s="176"/>
      <c r="P912" s="176"/>
      <c r="Q912" s="435"/>
      <c r="R912" s="176"/>
      <c r="S912" s="176"/>
      <c r="T912" s="176"/>
      <c r="U912" s="176"/>
      <c r="V912" s="176"/>
      <c r="W912" s="176"/>
      <c r="X912" s="176"/>
      <c r="Y912" s="176"/>
      <c r="Z912" s="176"/>
      <c r="AA912" s="176"/>
      <c r="AB912" s="176"/>
      <c r="AC912" s="176"/>
      <c r="AD912" s="176"/>
      <c r="AE912" s="176"/>
      <c r="AF912" s="176"/>
      <c r="AG912" s="176"/>
      <c r="AH912" s="176"/>
      <c r="AI912" s="176"/>
      <c r="AJ912" s="176"/>
      <c r="AK912" s="176"/>
      <c r="AL912" s="176"/>
      <c r="AM912" s="176"/>
      <c r="AN912" s="176"/>
      <c r="AO912" s="176"/>
      <c r="AP912" s="176"/>
      <c r="AQ912" s="176"/>
      <c r="AR912" s="176"/>
      <c r="AS912" s="176"/>
      <c r="AT912" s="176"/>
      <c r="AU912" s="176"/>
      <c r="AV912" s="176"/>
      <c r="AW912" s="176"/>
      <c r="AX912" s="176"/>
      <c r="AY912" s="176"/>
      <c r="AZ912" s="176"/>
      <c r="BA912" s="176"/>
      <c r="BB912" s="176"/>
      <c r="BC912" s="176"/>
      <c r="BD912" s="176"/>
      <c r="BE912" s="176"/>
      <c r="BF912" s="176"/>
      <c r="BG912" s="176"/>
      <c r="BH912" s="176"/>
      <c r="BI912" s="176"/>
      <c r="BJ912" s="176"/>
      <c r="BK912" s="176"/>
      <c r="BL912" s="176"/>
      <c r="BM912" s="176"/>
      <c r="BN912" s="176"/>
      <c r="BO912" s="176"/>
      <c r="BP912" s="176"/>
      <c r="BQ912" s="176"/>
      <c r="BR912" s="176"/>
      <c r="BS912" s="176"/>
      <c r="BT912" s="176"/>
    </row>
    <row r="913">
      <c r="A913" s="176"/>
      <c r="B913" s="176"/>
      <c r="C913" s="176"/>
      <c r="D913" s="176"/>
      <c r="E913" s="176"/>
      <c r="F913" s="176"/>
      <c r="G913" s="176"/>
      <c r="H913" s="176"/>
      <c r="I913" s="176"/>
      <c r="J913" s="176"/>
      <c r="K913" s="176"/>
      <c r="L913" s="176"/>
      <c r="M913" s="176"/>
      <c r="N913" s="176"/>
      <c r="O913" s="176"/>
      <c r="P913" s="176"/>
      <c r="Q913" s="435"/>
      <c r="R913" s="176"/>
      <c r="S913" s="176"/>
      <c r="T913" s="176"/>
      <c r="U913" s="176"/>
      <c r="V913" s="176"/>
      <c r="W913" s="176"/>
      <c r="X913" s="176"/>
      <c r="Y913" s="176"/>
      <c r="Z913" s="176"/>
      <c r="AA913" s="176"/>
      <c r="AB913" s="176"/>
      <c r="AC913" s="176"/>
      <c r="AD913" s="176"/>
      <c r="AE913" s="176"/>
      <c r="AF913" s="176"/>
      <c r="AG913" s="176"/>
      <c r="AH913" s="176"/>
      <c r="AI913" s="176"/>
      <c r="AJ913" s="176"/>
      <c r="AK913" s="176"/>
      <c r="AL913" s="176"/>
      <c r="AM913" s="176"/>
      <c r="AN913" s="176"/>
      <c r="AO913" s="176"/>
      <c r="AP913" s="176"/>
      <c r="AQ913" s="176"/>
      <c r="AR913" s="176"/>
      <c r="AS913" s="176"/>
      <c r="AT913" s="176"/>
      <c r="AU913" s="176"/>
      <c r="AV913" s="176"/>
      <c r="AW913" s="176"/>
      <c r="AX913" s="176"/>
      <c r="AY913" s="176"/>
      <c r="AZ913" s="176"/>
      <c r="BA913" s="176"/>
      <c r="BB913" s="176"/>
      <c r="BC913" s="176"/>
      <c r="BD913" s="176"/>
      <c r="BE913" s="176"/>
      <c r="BF913" s="176"/>
      <c r="BG913" s="176"/>
      <c r="BH913" s="176"/>
      <c r="BI913" s="176"/>
      <c r="BJ913" s="176"/>
      <c r="BK913" s="176"/>
      <c r="BL913" s="176"/>
      <c r="BM913" s="176"/>
      <c r="BN913" s="176"/>
      <c r="BO913" s="176"/>
      <c r="BP913" s="176"/>
      <c r="BQ913" s="176"/>
      <c r="BR913" s="176"/>
      <c r="BS913" s="176"/>
      <c r="BT913" s="176"/>
    </row>
    <row r="914">
      <c r="A914" s="176"/>
      <c r="B914" s="176"/>
      <c r="C914" s="176"/>
      <c r="D914" s="176"/>
      <c r="E914" s="176"/>
      <c r="F914" s="176"/>
      <c r="G914" s="176"/>
      <c r="H914" s="176"/>
      <c r="I914" s="176"/>
      <c r="J914" s="176"/>
      <c r="K914" s="176"/>
      <c r="L914" s="176"/>
      <c r="M914" s="176"/>
      <c r="N914" s="176"/>
      <c r="O914" s="176"/>
      <c r="P914" s="176"/>
      <c r="Q914" s="435"/>
      <c r="R914" s="176"/>
      <c r="S914" s="176"/>
      <c r="T914" s="176"/>
      <c r="U914" s="176"/>
      <c r="V914" s="176"/>
      <c r="W914" s="176"/>
      <c r="X914" s="176"/>
      <c r="Y914" s="176"/>
      <c r="Z914" s="176"/>
      <c r="AA914" s="176"/>
      <c r="AB914" s="176"/>
      <c r="AC914" s="176"/>
      <c r="AD914" s="176"/>
      <c r="AE914" s="176"/>
      <c r="AF914" s="176"/>
      <c r="AG914" s="176"/>
      <c r="AH914" s="176"/>
      <c r="AI914" s="176"/>
      <c r="AJ914" s="176"/>
      <c r="AK914" s="176"/>
      <c r="AL914" s="176"/>
      <c r="AM914" s="176"/>
      <c r="AN914" s="176"/>
      <c r="AO914" s="176"/>
      <c r="AP914" s="176"/>
      <c r="AQ914" s="176"/>
      <c r="AR914" s="176"/>
      <c r="AS914" s="176"/>
      <c r="AT914" s="176"/>
      <c r="AU914" s="176"/>
      <c r="AV914" s="176"/>
      <c r="AW914" s="176"/>
      <c r="AX914" s="176"/>
      <c r="AY914" s="176"/>
      <c r="AZ914" s="176"/>
      <c r="BA914" s="176"/>
      <c r="BB914" s="176"/>
      <c r="BC914" s="176"/>
      <c r="BD914" s="176"/>
      <c r="BE914" s="176"/>
      <c r="BF914" s="176"/>
      <c r="BG914" s="176"/>
      <c r="BH914" s="176"/>
      <c r="BI914" s="176"/>
      <c r="BJ914" s="176"/>
      <c r="BK914" s="176"/>
      <c r="BL914" s="176"/>
      <c r="BM914" s="176"/>
      <c r="BN914" s="176"/>
      <c r="BO914" s="176"/>
      <c r="BP914" s="176"/>
      <c r="BQ914" s="176"/>
      <c r="BR914" s="176"/>
      <c r="BS914" s="176"/>
      <c r="BT914" s="176"/>
    </row>
    <row r="915">
      <c r="A915" s="176"/>
      <c r="B915" s="176"/>
      <c r="C915" s="176"/>
      <c r="D915" s="176"/>
      <c r="E915" s="176"/>
      <c r="F915" s="176"/>
      <c r="G915" s="176"/>
      <c r="H915" s="176"/>
      <c r="I915" s="176"/>
      <c r="J915" s="176"/>
      <c r="K915" s="176"/>
      <c r="L915" s="176"/>
      <c r="M915" s="176"/>
      <c r="N915" s="176"/>
      <c r="O915" s="176"/>
      <c r="P915" s="176"/>
      <c r="Q915" s="435"/>
      <c r="R915" s="176"/>
      <c r="S915" s="176"/>
      <c r="T915" s="176"/>
      <c r="U915" s="176"/>
      <c r="V915" s="176"/>
      <c r="W915" s="176"/>
      <c r="X915" s="176"/>
      <c r="Y915" s="176"/>
      <c r="Z915" s="176"/>
      <c r="AA915" s="176"/>
      <c r="AB915" s="176"/>
      <c r="AC915" s="176"/>
      <c r="AD915" s="176"/>
      <c r="AE915" s="176"/>
      <c r="AF915" s="176"/>
      <c r="AG915" s="176"/>
      <c r="AH915" s="176"/>
      <c r="AI915" s="176"/>
      <c r="AJ915" s="176"/>
      <c r="AK915" s="176"/>
      <c r="AL915" s="176"/>
      <c r="AM915" s="176"/>
      <c r="AN915" s="176"/>
      <c r="AO915" s="176"/>
      <c r="AP915" s="176"/>
      <c r="AQ915" s="176"/>
      <c r="AR915" s="176"/>
      <c r="AS915" s="176"/>
      <c r="AT915" s="176"/>
      <c r="AU915" s="176"/>
      <c r="AV915" s="176"/>
      <c r="AW915" s="176"/>
      <c r="AX915" s="176"/>
      <c r="AY915" s="176"/>
      <c r="AZ915" s="176"/>
      <c r="BA915" s="176"/>
      <c r="BB915" s="176"/>
      <c r="BC915" s="176"/>
      <c r="BD915" s="176"/>
      <c r="BE915" s="176"/>
      <c r="BF915" s="176"/>
      <c r="BG915" s="176"/>
      <c r="BH915" s="176"/>
      <c r="BI915" s="176"/>
      <c r="BJ915" s="176"/>
      <c r="BK915" s="176"/>
      <c r="BL915" s="176"/>
      <c r="BM915" s="176"/>
      <c r="BN915" s="176"/>
      <c r="BO915" s="176"/>
      <c r="BP915" s="176"/>
      <c r="BQ915" s="176"/>
      <c r="BR915" s="176"/>
      <c r="BS915" s="176"/>
      <c r="BT915" s="176"/>
    </row>
    <row r="916">
      <c r="A916" s="176"/>
      <c r="B916" s="176"/>
      <c r="C916" s="176"/>
      <c r="D916" s="176"/>
      <c r="E916" s="176"/>
      <c r="F916" s="176"/>
      <c r="G916" s="176"/>
      <c r="H916" s="176"/>
      <c r="I916" s="176"/>
      <c r="J916" s="176"/>
      <c r="K916" s="176"/>
      <c r="L916" s="176"/>
      <c r="M916" s="176"/>
      <c r="N916" s="176"/>
      <c r="O916" s="176"/>
      <c r="P916" s="176"/>
      <c r="Q916" s="435"/>
      <c r="R916" s="176"/>
      <c r="S916" s="176"/>
      <c r="T916" s="176"/>
      <c r="U916" s="176"/>
      <c r="V916" s="176"/>
      <c r="W916" s="176"/>
      <c r="X916" s="176"/>
      <c r="Y916" s="176"/>
      <c r="Z916" s="176"/>
      <c r="AA916" s="176"/>
      <c r="AB916" s="176"/>
      <c r="AC916" s="176"/>
      <c r="AD916" s="176"/>
      <c r="AE916" s="176"/>
      <c r="AF916" s="176"/>
      <c r="AG916" s="176"/>
      <c r="AH916" s="176"/>
      <c r="AI916" s="176"/>
      <c r="AJ916" s="176"/>
      <c r="AK916" s="176"/>
      <c r="AL916" s="176"/>
      <c r="AM916" s="176"/>
      <c r="AN916" s="176"/>
      <c r="AO916" s="176"/>
      <c r="AP916" s="176"/>
      <c r="AQ916" s="176"/>
      <c r="AR916" s="176"/>
      <c r="AS916" s="176"/>
      <c r="AT916" s="176"/>
      <c r="AU916" s="176"/>
      <c r="AV916" s="176"/>
      <c r="AW916" s="176"/>
      <c r="AX916" s="176"/>
      <c r="AY916" s="176"/>
      <c r="AZ916" s="176"/>
      <c r="BA916" s="176"/>
      <c r="BB916" s="176"/>
      <c r="BC916" s="176"/>
      <c r="BD916" s="176"/>
      <c r="BE916" s="176"/>
      <c r="BF916" s="176"/>
      <c r="BG916" s="176"/>
      <c r="BH916" s="176"/>
      <c r="BI916" s="176"/>
      <c r="BJ916" s="176"/>
      <c r="BK916" s="176"/>
      <c r="BL916" s="176"/>
      <c r="BM916" s="176"/>
      <c r="BN916" s="176"/>
      <c r="BO916" s="176"/>
      <c r="BP916" s="176"/>
      <c r="BQ916" s="176"/>
      <c r="BR916" s="176"/>
      <c r="BS916" s="176"/>
      <c r="BT916" s="176"/>
    </row>
    <row r="917">
      <c r="A917" s="176"/>
      <c r="B917" s="176"/>
      <c r="C917" s="176"/>
      <c r="D917" s="176"/>
      <c r="E917" s="176"/>
      <c r="F917" s="176"/>
      <c r="G917" s="176"/>
      <c r="H917" s="176"/>
      <c r="I917" s="176"/>
      <c r="J917" s="176"/>
      <c r="K917" s="176"/>
      <c r="L917" s="176"/>
      <c r="M917" s="176"/>
      <c r="N917" s="176"/>
      <c r="O917" s="176"/>
      <c r="P917" s="176"/>
      <c r="Q917" s="435"/>
      <c r="R917" s="176"/>
      <c r="S917" s="176"/>
      <c r="T917" s="176"/>
      <c r="U917" s="176"/>
      <c r="V917" s="176"/>
      <c r="W917" s="176"/>
      <c r="X917" s="176"/>
      <c r="Y917" s="176"/>
      <c r="Z917" s="176"/>
      <c r="AA917" s="176"/>
      <c r="AB917" s="176"/>
      <c r="AC917" s="176"/>
      <c r="AD917" s="176"/>
      <c r="AE917" s="176"/>
      <c r="AF917" s="176"/>
      <c r="AG917" s="176"/>
      <c r="AH917" s="176"/>
      <c r="AI917" s="176"/>
      <c r="AJ917" s="176"/>
      <c r="AK917" s="176"/>
      <c r="AL917" s="176"/>
      <c r="AM917" s="176"/>
      <c r="AN917" s="176"/>
      <c r="AO917" s="176"/>
      <c r="AP917" s="176"/>
      <c r="AQ917" s="176"/>
      <c r="AR917" s="176"/>
      <c r="AS917" s="176"/>
      <c r="AT917" s="176"/>
      <c r="AU917" s="176"/>
      <c r="AV917" s="176"/>
      <c r="AW917" s="176"/>
      <c r="AX917" s="176"/>
      <c r="AY917" s="176"/>
      <c r="AZ917" s="176"/>
      <c r="BA917" s="176"/>
      <c r="BB917" s="176"/>
      <c r="BC917" s="176"/>
      <c r="BD917" s="176"/>
      <c r="BE917" s="176"/>
      <c r="BF917" s="176"/>
      <c r="BG917" s="176"/>
      <c r="BH917" s="176"/>
      <c r="BI917" s="176"/>
      <c r="BJ917" s="176"/>
      <c r="BK917" s="176"/>
      <c r="BL917" s="176"/>
      <c r="BM917" s="176"/>
      <c r="BN917" s="176"/>
      <c r="BO917" s="176"/>
      <c r="BP917" s="176"/>
      <c r="BQ917" s="176"/>
      <c r="BR917" s="176"/>
      <c r="BS917" s="176"/>
      <c r="BT917" s="176"/>
    </row>
    <row r="918">
      <c r="A918" s="176"/>
      <c r="B918" s="176"/>
      <c r="C918" s="176"/>
      <c r="D918" s="176"/>
      <c r="E918" s="176"/>
      <c r="F918" s="176"/>
      <c r="G918" s="176"/>
      <c r="H918" s="176"/>
      <c r="I918" s="176"/>
      <c r="J918" s="176"/>
      <c r="K918" s="176"/>
      <c r="L918" s="176"/>
      <c r="M918" s="176"/>
      <c r="N918" s="176"/>
      <c r="O918" s="176"/>
      <c r="P918" s="176"/>
      <c r="Q918" s="435"/>
      <c r="R918" s="176"/>
      <c r="S918" s="176"/>
      <c r="T918" s="176"/>
      <c r="U918" s="176"/>
      <c r="V918" s="176"/>
      <c r="W918" s="176"/>
      <c r="X918" s="176"/>
      <c r="Y918" s="176"/>
      <c r="Z918" s="176"/>
      <c r="AA918" s="176"/>
      <c r="AB918" s="176"/>
      <c r="AC918" s="176"/>
      <c r="AD918" s="176"/>
      <c r="AE918" s="176"/>
      <c r="AF918" s="176"/>
      <c r="AG918" s="176"/>
      <c r="AH918" s="176"/>
      <c r="AI918" s="176"/>
      <c r="AJ918" s="176"/>
      <c r="AK918" s="176"/>
      <c r="AL918" s="176"/>
      <c r="AM918" s="176"/>
      <c r="AN918" s="176"/>
      <c r="AO918" s="176"/>
      <c r="AP918" s="176"/>
      <c r="AQ918" s="176"/>
      <c r="AR918" s="176"/>
      <c r="AS918" s="176"/>
      <c r="AT918" s="176"/>
      <c r="AU918" s="176"/>
      <c r="AV918" s="176"/>
      <c r="AW918" s="176"/>
      <c r="AX918" s="176"/>
      <c r="AY918" s="176"/>
      <c r="AZ918" s="176"/>
      <c r="BA918" s="176"/>
      <c r="BB918" s="176"/>
      <c r="BC918" s="176"/>
      <c r="BD918" s="176"/>
      <c r="BE918" s="176"/>
      <c r="BF918" s="176"/>
      <c r="BG918" s="176"/>
      <c r="BH918" s="176"/>
      <c r="BI918" s="176"/>
      <c r="BJ918" s="176"/>
      <c r="BK918" s="176"/>
      <c r="BL918" s="176"/>
      <c r="BM918" s="176"/>
      <c r="BN918" s="176"/>
      <c r="BO918" s="176"/>
      <c r="BP918" s="176"/>
      <c r="BQ918" s="176"/>
      <c r="BR918" s="176"/>
      <c r="BS918" s="176"/>
      <c r="BT918" s="176"/>
    </row>
    <row r="919">
      <c r="A919" s="176"/>
      <c r="B919" s="176"/>
      <c r="C919" s="176"/>
      <c r="D919" s="176"/>
      <c r="E919" s="176"/>
      <c r="F919" s="176"/>
      <c r="G919" s="176"/>
      <c r="H919" s="176"/>
      <c r="I919" s="176"/>
      <c r="J919" s="176"/>
      <c r="K919" s="176"/>
      <c r="L919" s="176"/>
      <c r="M919" s="176"/>
      <c r="N919" s="176"/>
      <c r="O919" s="176"/>
      <c r="P919" s="176"/>
      <c r="Q919" s="435"/>
      <c r="R919" s="176"/>
      <c r="S919" s="176"/>
      <c r="T919" s="176"/>
      <c r="U919" s="176"/>
      <c r="V919" s="176"/>
      <c r="W919" s="176"/>
      <c r="X919" s="176"/>
      <c r="Y919" s="176"/>
      <c r="Z919" s="176"/>
      <c r="AA919" s="176"/>
      <c r="AB919" s="176"/>
      <c r="AC919" s="176"/>
      <c r="AD919" s="176"/>
      <c r="AE919" s="176"/>
      <c r="AF919" s="176"/>
      <c r="AG919" s="176"/>
      <c r="AH919" s="176"/>
      <c r="AI919" s="176"/>
      <c r="AJ919" s="176"/>
      <c r="AK919" s="176"/>
      <c r="AL919" s="176"/>
      <c r="AM919" s="176"/>
      <c r="AN919" s="176"/>
      <c r="AO919" s="176"/>
      <c r="AP919" s="176"/>
      <c r="AQ919" s="176"/>
      <c r="AR919" s="176"/>
      <c r="AS919" s="176"/>
      <c r="AT919" s="176"/>
      <c r="AU919" s="176"/>
      <c r="AV919" s="176"/>
      <c r="AW919" s="176"/>
      <c r="AX919" s="176"/>
      <c r="AY919" s="176"/>
      <c r="AZ919" s="176"/>
      <c r="BA919" s="176"/>
      <c r="BB919" s="176"/>
      <c r="BC919" s="176"/>
      <c r="BD919" s="176"/>
      <c r="BE919" s="176"/>
      <c r="BF919" s="176"/>
      <c r="BG919" s="176"/>
      <c r="BH919" s="176"/>
      <c r="BI919" s="176"/>
      <c r="BJ919" s="176"/>
      <c r="BK919" s="176"/>
      <c r="BL919" s="176"/>
      <c r="BM919" s="176"/>
      <c r="BN919" s="176"/>
      <c r="BO919" s="176"/>
      <c r="BP919" s="176"/>
      <c r="BQ919" s="176"/>
      <c r="BR919" s="176"/>
      <c r="BS919" s="176"/>
      <c r="BT919" s="176"/>
    </row>
    <row r="920">
      <c r="A920" s="176"/>
      <c r="B920" s="176"/>
      <c r="C920" s="176"/>
      <c r="D920" s="176"/>
      <c r="E920" s="176"/>
      <c r="F920" s="176"/>
      <c r="G920" s="176"/>
      <c r="H920" s="176"/>
      <c r="I920" s="176"/>
      <c r="J920" s="176"/>
      <c r="K920" s="176"/>
      <c r="L920" s="176"/>
      <c r="M920" s="176"/>
      <c r="N920" s="176"/>
      <c r="O920" s="176"/>
      <c r="P920" s="176"/>
      <c r="Q920" s="435"/>
      <c r="R920" s="176"/>
      <c r="S920" s="176"/>
      <c r="T920" s="176"/>
      <c r="U920" s="176"/>
      <c r="V920" s="176"/>
      <c r="W920" s="176"/>
      <c r="X920" s="176"/>
      <c r="Y920" s="176"/>
      <c r="Z920" s="176"/>
      <c r="AA920" s="176"/>
      <c r="AB920" s="176"/>
      <c r="AC920" s="176"/>
      <c r="AD920" s="176"/>
      <c r="AE920" s="176"/>
      <c r="AF920" s="176"/>
      <c r="AG920" s="176"/>
      <c r="AH920" s="176"/>
      <c r="AI920" s="176"/>
      <c r="AJ920" s="176"/>
      <c r="AK920" s="176"/>
      <c r="AL920" s="176"/>
      <c r="AM920" s="176"/>
      <c r="AN920" s="176"/>
      <c r="AO920" s="176"/>
      <c r="AP920" s="176"/>
      <c r="AQ920" s="176"/>
      <c r="AR920" s="176"/>
      <c r="AS920" s="176"/>
      <c r="AT920" s="176"/>
      <c r="AU920" s="176"/>
      <c r="AV920" s="176"/>
      <c r="AW920" s="176"/>
      <c r="AX920" s="176"/>
      <c r="AY920" s="176"/>
      <c r="AZ920" s="176"/>
      <c r="BA920" s="176"/>
      <c r="BB920" s="176"/>
      <c r="BC920" s="176"/>
      <c r="BD920" s="176"/>
      <c r="BE920" s="176"/>
      <c r="BF920" s="176"/>
      <c r="BG920" s="176"/>
      <c r="BH920" s="176"/>
      <c r="BI920" s="176"/>
      <c r="BJ920" s="176"/>
      <c r="BK920" s="176"/>
      <c r="BL920" s="176"/>
      <c r="BM920" s="176"/>
      <c r="BN920" s="176"/>
      <c r="BO920" s="176"/>
      <c r="BP920" s="176"/>
      <c r="BQ920" s="176"/>
      <c r="BR920" s="176"/>
      <c r="BS920" s="176"/>
      <c r="BT920" s="176"/>
    </row>
    <row r="921">
      <c r="A921" s="176"/>
      <c r="B921" s="176"/>
      <c r="C921" s="176"/>
      <c r="D921" s="176"/>
      <c r="E921" s="176"/>
      <c r="F921" s="176"/>
      <c r="G921" s="176"/>
      <c r="H921" s="176"/>
      <c r="I921" s="176"/>
      <c r="J921" s="176"/>
      <c r="K921" s="176"/>
      <c r="L921" s="176"/>
      <c r="M921" s="176"/>
      <c r="N921" s="176"/>
      <c r="O921" s="176"/>
      <c r="P921" s="176"/>
      <c r="Q921" s="435"/>
      <c r="R921" s="176"/>
      <c r="S921" s="176"/>
      <c r="T921" s="176"/>
      <c r="U921" s="176"/>
      <c r="V921" s="176"/>
      <c r="W921" s="176"/>
      <c r="X921" s="176"/>
      <c r="Y921" s="176"/>
      <c r="Z921" s="176"/>
      <c r="AA921" s="176"/>
      <c r="AB921" s="176"/>
      <c r="AC921" s="176"/>
      <c r="AD921" s="176"/>
      <c r="AE921" s="176"/>
      <c r="AF921" s="176"/>
      <c r="AG921" s="176"/>
      <c r="AH921" s="176"/>
      <c r="AI921" s="176"/>
      <c r="AJ921" s="176"/>
      <c r="AK921" s="176"/>
      <c r="AL921" s="176"/>
      <c r="AM921" s="176"/>
      <c r="AN921" s="176"/>
      <c r="AO921" s="176"/>
      <c r="AP921" s="176"/>
      <c r="AQ921" s="176"/>
      <c r="AR921" s="176"/>
      <c r="AS921" s="176"/>
      <c r="AT921" s="176"/>
      <c r="AU921" s="176"/>
      <c r="AV921" s="176"/>
      <c r="AW921" s="176"/>
      <c r="AX921" s="176"/>
      <c r="AY921" s="176"/>
      <c r="AZ921" s="176"/>
      <c r="BA921" s="176"/>
      <c r="BB921" s="176"/>
      <c r="BC921" s="176"/>
      <c r="BD921" s="176"/>
      <c r="BE921" s="176"/>
      <c r="BF921" s="176"/>
      <c r="BG921" s="176"/>
      <c r="BH921" s="176"/>
      <c r="BI921" s="176"/>
      <c r="BJ921" s="176"/>
      <c r="BK921" s="176"/>
      <c r="BL921" s="176"/>
      <c r="BM921" s="176"/>
      <c r="BN921" s="176"/>
      <c r="BO921" s="176"/>
      <c r="BP921" s="176"/>
      <c r="BQ921" s="176"/>
      <c r="BR921" s="176"/>
      <c r="BS921" s="176"/>
      <c r="BT921" s="176"/>
    </row>
    <row r="922">
      <c r="A922" s="176"/>
      <c r="B922" s="176"/>
      <c r="C922" s="176"/>
      <c r="D922" s="176"/>
      <c r="E922" s="176"/>
      <c r="F922" s="176"/>
      <c r="G922" s="176"/>
      <c r="H922" s="176"/>
      <c r="I922" s="176"/>
      <c r="J922" s="176"/>
      <c r="K922" s="176"/>
      <c r="L922" s="176"/>
      <c r="M922" s="176"/>
      <c r="N922" s="176"/>
      <c r="O922" s="176"/>
      <c r="P922" s="176"/>
      <c r="Q922" s="435"/>
      <c r="R922" s="176"/>
      <c r="S922" s="176"/>
      <c r="T922" s="176"/>
      <c r="U922" s="176"/>
      <c r="V922" s="176"/>
      <c r="W922" s="176"/>
      <c r="X922" s="176"/>
      <c r="Y922" s="176"/>
      <c r="Z922" s="176"/>
      <c r="AA922" s="176"/>
      <c r="AB922" s="176"/>
      <c r="AC922" s="176"/>
      <c r="AD922" s="176"/>
      <c r="AE922" s="176"/>
      <c r="AF922" s="176"/>
      <c r="AG922" s="176"/>
      <c r="AH922" s="176"/>
      <c r="AI922" s="176"/>
      <c r="AJ922" s="176"/>
      <c r="AK922" s="176"/>
      <c r="AL922" s="176"/>
      <c r="AM922" s="176"/>
      <c r="AN922" s="176"/>
      <c r="AO922" s="176"/>
      <c r="AP922" s="176"/>
      <c r="AQ922" s="176"/>
      <c r="AR922" s="176"/>
      <c r="AS922" s="176"/>
      <c r="AT922" s="176"/>
      <c r="AU922" s="176"/>
      <c r="AV922" s="176"/>
      <c r="AW922" s="176"/>
      <c r="AX922" s="176"/>
      <c r="AY922" s="176"/>
      <c r="AZ922" s="176"/>
      <c r="BA922" s="176"/>
      <c r="BB922" s="176"/>
      <c r="BC922" s="176"/>
      <c r="BD922" s="176"/>
      <c r="BE922" s="176"/>
      <c r="BF922" s="176"/>
      <c r="BG922" s="176"/>
      <c r="BH922" s="176"/>
      <c r="BI922" s="176"/>
      <c r="BJ922" s="176"/>
      <c r="BK922" s="176"/>
      <c r="BL922" s="176"/>
      <c r="BM922" s="176"/>
      <c r="BN922" s="176"/>
      <c r="BO922" s="176"/>
      <c r="BP922" s="176"/>
      <c r="BQ922" s="176"/>
      <c r="BR922" s="176"/>
      <c r="BS922" s="176"/>
      <c r="BT922" s="176"/>
    </row>
    <row r="923">
      <c r="A923" s="176"/>
      <c r="B923" s="176"/>
      <c r="C923" s="176"/>
      <c r="D923" s="176"/>
      <c r="E923" s="176"/>
      <c r="F923" s="176"/>
      <c r="G923" s="176"/>
      <c r="H923" s="176"/>
      <c r="I923" s="176"/>
      <c r="J923" s="176"/>
      <c r="K923" s="176"/>
      <c r="L923" s="176"/>
      <c r="M923" s="176"/>
      <c r="N923" s="176"/>
      <c r="O923" s="176"/>
      <c r="P923" s="176"/>
      <c r="Q923" s="435"/>
      <c r="R923" s="176"/>
      <c r="S923" s="176"/>
      <c r="T923" s="176"/>
      <c r="U923" s="176"/>
      <c r="V923" s="176"/>
      <c r="W923" s="176"/>
      <c r="X923" s="176"/>
      <c r="Y923" s="176"/>
      <c r="Z923" s="176"/>
      <c r="AA923" s="176"/>
      <c r="AB923" s="176"/>
      <c r="AC923" s="176"/>
      <c r="AD923" s="176"/>
      <c r="AE923" s="176"/>
      <c r="AF923" s="176"/>
      <c r="AG923" s="176"/>
      <c r="AH923" s="176"/>
      <c r="AI923" s="176"/>
      <c r="AJ923" s="176"/>
      <c r="AK923" s="176"/>
      <c r="AL923" s="176"/>
      <c r="AM923" s="176"/>
      <c r="AN923" s="176"/>
      <c r="AO923" s="176"/>
      <c r="AP923" s="176"/>
      <c r="AQ923" s="176"/>
      <c r="AR923" s="176"/>
      <c r="AS923" s="176"/>
      <c r="AT923" s="176"/>
      <c r="AU923" s="176"/>
      <c r="AV923" s="176"/>
      <c r="AW923" s="176"/>
      <c r="AX923" s="176"/>
      <c r="AY923" s="176"/>
      <c r="AZ923" s="176"/>
      <c r="BA923" s="176"/>
      <c r="BB923" s="176"/>
      <c r="BC923" s="176"/>
      <c r="BD923" s="176"/>
      <c r="BE923" s="176"/>
      <c r="BF923" s="176"/>
      <c r="BG923" s="176"/>
      <c r="BH923" s="176"/>
      <c r="BI923" s="176"/>
      <c r="BJ923" s="176"/>
      <c r="BK923" s="176"/>
      <c r="BL923" s="176"/>
      <c r="BM923" s="176"/>
      <c r="BN923" s="176"/>
      <c r="BO923" s="176"/>
      <c r="BP923" s="176"/>
      <c r="BQ923" s="176"/>
      <c r="BR923" s="176"/>
      <c r="BS923" s="176"/>
      <c r="BT923" s="176"/>
    </row>
    <row r="924">
      <c r="A924" s="176"/>
      <c r="B924" s="176"/>
      <c r="C924" s="176"/>
      <c r="D924" s="176"/>
      <c r="E924" s="176"/>
      <c r="F924" s="176"/>
      <c r="G924" s="176"/>
      <c r="H924" s="176"/>
      <c r="I924" s="176"/>
      <c r="J924" s="176"/>
      <c r="K924" s="176"/>
      <c r="L924" s="176"/>
      <c r="M924" s="176"/>
      <c r="N924" s="176"/>
      <c r="O924" s="176"/>
      <c r="P924" s="176"/>
      <c r="Q924" s="435"/>
      <c r="R924" s="176"/>
      <c r="S924" s="176"/>
      <c r="T924" s="176"/>
      <c r="U924" s="176"/>
      <c r="V924" s="176"/>
      <c r="W924" s="176"/>
      <c r="X924" s="176"/>
      <c r="Y924" s="176"/>
      <c r="Z924" s="176"/>
      <c r="AA924" s="176"/>
      <c r="AB924" s="176"/>
      <c r="AC924" s="176"/>
      <c r="AD924" s="176"/>
      <c r="AE924" s="176"/>
      <c r="AF924" s="176"/>
      <c r="AG924" s="176"/>
      <c r="AH924" s="176"/>
      <c r="AI924" s="176"/>
      <c r="AJ924" s="176"/>
      <c r="AK924" s="176"/>
      <c r="AL924" s="176"/>
      <c r="AM924" s="176"/>
      <c r="AN924" s="176"/>
      <c r="AO924" s="176"/>
      <c r="AP924" s="176"/>
      <c r="AQ924" s="176"/>
      <c r="AR924" s="176"/>
      <c r="AS924" s="176"/>
      <c r="AT924" s="176"/>
      <c r="AU924" s="176"/>
      <c r="AV924" s="176"/>
      <c r="AW924" s="176"/>
      <c r="AX924" s="176"/>
      <c r="AY924" s="176"/>
      <c r="AZ924" s="176"/>
      <c r="BA924" s="176"/>
      <c r="BB924" s="176"/>
      <c r="BC924" s="176"/>
      <c r="BD924" s="176"/>
      <c r="BE924" s="176"/>
      <c r="BF924" s="176"/>
      <c r="BG924" s="176"/>
      <c r="BH924" s="176"/>
      <c r="BI924" s="176"/>
      <c r="BJ924" s="176"/>
      <c r="BK924" s="176"/>
      <c r="BL924" s="176"/>
      <c r="BM924" s="176"/>
      <c r="BN924" s="176"/>
      <c r="BO924" s="176"/>
      <c r="BP924" s="176"/>
      <c r="BQ924" s="176"/>
      <c r="BR924" s="176"/>
      <c r="BS924" s="176"/>
      <c r="BT924" s="176"/>
    </row>
    <row r="925">
      <c r="A925" s="176"/>
      <c r="B925" s="176"/>
      <c r="C925" s="176"/>
      <c r="D925" s="176"/>
      <c r="E925" s="176"/>
      <c r="F925" s="176"/>
      <c r="G925" s="176"/>
      <c r="H925" s="176"/>
      <c r="I925" s="176"/>
      <c r="J925" s="176"/>
      <c r="K925" s="176"/>
      <c r="L925" s="176"/>
      <c r="M925" s="176"/>
      <c r="N925" s="176"/>
      <c r="O925" s="176"/>
      <c r="P925" s="176"/>
      <c r="Q925" s="435"/>
      <c r="R925" s="176"/>
      <c r="S925" s="176"/>
      <c r="T925" s="176"/>
      <c r="U925" s="176"/>
      <c r="V925" s="176"/>
      <c r="W925" s="176"/>
      <c r="X925" s="176"/>
      <c r="Y925" s="176"/>
      <c r="Z925" s="176"/>
      <c r="AA925" s="176"/>
      <c r="AB925" s="176"/>
      <c r="AC925" s="176"/>
      <c r="AD925" s="176"/>
      <c r="AE925" s="176"/>
      <c r="AF925" s="176"/>
      <c r="AG925" s="176"/>
      <c r="AH925" s="176"/>
      <c r="AI925" s="176"/>
      <c r="AJ925" s="176"/>
      <c r="AK925" s="176"/>
      <c r="AL925" s="176"/>
      <c r="AM925" s="176"/>
      <c r="AN925" s="176"/>
      <c r="AO925" s="176"/>
      <c r="AP925" s="176"/>
      <c r="AQ925" s="176"/>
      <c r="AR925" s="176"/>
      <c r="AS925" s="176"/>
      <c r="AT925" s="176"/>
      <c r="AU925" s="176"/>
      <c r="AV925" s="176"/>
      <c r="AW925" s="176"/>
      <c r="AX925" s="176"/>
      <c r="AY925" s="176"/>
      <c r="AZ925" s="176"/>
      <c r="BA925" s="176"/>
      <c r="BB925" s="176"/>
      <c r="BC925" s="176"/>
      <c r="BD925" s="176"/>
      <c r="BE925" s="176"/>
      <c r="BF925" s="176"/>
      <c r="BG925" s="176"/>
      <c r="BH925" s="176"/>
      <c r="BI925" s="176"/>
      <c r="BJ925" s="176"/>
      <c r="BK925" s="176"/>
      <c r="BL925" s="176"/>
      <c r="BM925" s="176"/>
      <c r="BN925" s="176"/>
      <c r="BO925" s="176"/>
      <c r="BP925" s="176"/>
      <c r="BQ925" s="176"/>
      <c r="BR925" s="176"/>
      <c r="BS925" s="176"/>
      <c r="BT925" s="176"/>
    </row>
    <row r="926">
      <c r="A926" s="176"/>
      <c r="B926" s="176"/>
      <c r="C926" s="176"/>
      <c r="D926" s="176"/>
      <c r="E926" s="176"/>
      <c r="F926" s="176"/>
      <c r="G926" s="176"/>
      <c r="H926" s="176"/>
      <c r="I926" s="176"/>
      <c r="J926" s="176"/>
      <c r="K926" s="176"/>
      <c r="L926" s="176"/>
      <c r="M926" s="176"/>
      <c r="N926" s="176"/>
      <c r="O926" s="176"/>
      <c r="P926" s="176"/>
      <c r="Q926" s="435"/>
      <c r="R926" s="176"/>
      <c r="S926" s="176"/>
      <c r="T926" s="176"/>
      <c r="U926" s="176"/>
      <c r="V926" s="176"/>
      <c r="W926" s="176"/>
      <c r="X926" s="176"/>
      <c r="Y926" s="176"/>
      <c r="Z926" s="176"/>
      <c r="AA926" s="176"/>
      <c r="AB926" s="176"/>
      <c r="AC926" s="176"/>
      <c r="AD926" s="176"/>
      <c r="AE926" s="176"/>
      <c r="AF926" s="176"/>
      <c r="AG926" s="176"/>
      <c r="AH926" s="176"/>
      <c r="AI926" s="176"/>
      <c r="AJ926" s="176"/>
      <c r="AK926" s="176"/>
      <c r="AL926" s="176"/>
      <c r="AM926" s="176"/>
      <c r="AN926" s="176"/>
      <c r="AO926" s="176"/>
      <c r="AP926" s="176"/>
      <c r="AQ926" s="176"/>
      <c r="AR926" s="176"/>
      <c r="AS926" s="176"/>
      <c r="AT926" s="176"/>
      <c r="AU926" s="176"/>
      <c r="AV926" s="176"/>
      <c r="AW926" s="176"/>
      <c r="AX926" s="176"/>
      <c r="AY926" s="176"/>
      <c r="AZ926" s="176"/>
      <c r="BA926" s="176"/>
      <c r="BB926" s="176"/>
      <c r="BC926" s="176"/>
      <c r="BD926" s="176"/>
      <c r="BE926" s="176"/>
      <c r="BF926" s="176"/>
      <c r="BG926" s="176"/>
      <c r="BH926" s="176"/>
      <c r="BI926" s="176"/>
      <c r="BJ926" s="176"/>
      <c r="BK926" s="176"/>
      <c r="BL926" s="176"/>
      <c r="BM926" s="176"/>
      <c r="BN926" s="176"/>
      <c r="BO926" s="176"/>
      <c r="BP926" s="176"/>
      <c r="BQ926" s="176"/>
      <c r="BR926" s="176"/>
      <c r="BS926" s="176"/>
      <c r="BT926" s="176"/>
    </row>
    <row r="927">
      <c r="A927" s="176"/>
      <c r="B927" s="176"/>
      <c r="C927" s="176"/>
      <c r="D927" s="176"/>
      <c r="E927" s="176"/>
      <c r="F927" s="176"/>
      <c r="G927" s="176"/>
      <c r="H927" s="176"/>
      <c r="I927" s="176"/>
      <c r="J927" s="176"/>
      <c r="K927" s="176"/>
      <c r="L927" s="176"/>
      <c r="M927" s="176"/>
      <c r="N927" s="176"/>
      <c r="O927" s="176"/>
      <c r="P927" s="176"/>
      <c r="Q927" s="435"/>
      <c r="R927" s="176"/>
      <c r="S927" s="176"/>
      <c r="T927" s="176"/>
      <c r="U927" s="176"/>
      <c r="V927" s="176"/>
      <c r="W927" s="176"/>
      <c r="X927" s="176"/>
      <c r="Y927" s="176"/>
      <c r="Z927" s="176"/>
      <c r="AA927" s="176"/>
      <c r="AB927" s="176"/>
      <c r="AC927" s="176"/>
      <c r="AD927" s="176"/>
      <c r="AE927" s="176"/>
      <c r="AF927" s="176"/>
      <c r="AG927" s="176"/>
      <c r="AH927" s="176"/>
      <c r="AI927" s="176"/>
      <c r="AJ927" s="176"/>
      <c r="AK927" s="176"/>
      <c r="AL927" s="176"/>
      <c r="AM927" s="176"/>
      <c r="AN927" s="176"/>
      <c r="AO927" s="176"/>
      <c r="AP927" s="176"/>
      <c r="AQ927" s="176"/>
      <c r="AR927" s="176"/>
      <c r="AS927" s="176"/>
      <c r="AT927" s="176"/>
      <c r="AU927" s="176"/>
      <c r="AV927" s="176"/>
      <c r="AW927" s="176"/>
      <c r="AX927" s="176"/>
      <c r="AY927" s="176"/>
      <c r="AZ927" s="176"/>
      <c r="BA927" s="176"/>
      <c r="BB927" s="176"/>
      <c r="BC927" s="176"/>
      <c r="BD927" s="176"/>
      <c r="BE927" s="176"/>
      <c r="BF927" s="176"/>
      <c r="BG927" s="176"/>
      <c r="BH927" s="176"/>
      <c r="BI927" s="176"/>
      <c r="BJ927" s="176"/>
      <c r="BK927" s="176"/>
      <c r="BL927" s="176"/>
      <c r="BM927" s="176"/>
      <c r="BN927" s="176"/>
      <c r="BO927" s="176"/>
      <c r="BP927" s="176"/>
      <c r="BQ927" s="176"/>
      <c r="BR927" s="176"/>
      <c r="BS927" s="176"/>
      <c r="BT927" s="176"/>
    </row>
    <row r="928">
      <c r="A928" s="176"/>
      <c r="B928" s="176"/>
      <c r="C928" s="176"/>
      <c r="D928" s="176"/>
      <c r="E928" s="176"/>
      <c r="F928" s="176"/>
      <c r="G928" s="176"/>
      <c r="H928" s="176"/>
      <c r="I928" s="176"/>
      <c r="J928" s="176"/>
      <c r="K928" s="176"/>
      <c r="L928" s="176"/>
      <c r="M928" s="176"/>
      <c r="N928" s="176"/>
      <c r="O928" s="176"/>
      <c r="P928" s="176"/>
      <c r="Q928" s="435"/>
      <c r="R928" s="176"/>
      <c r="S928" s="176"/>
      <c r="T928" s="176"/>
      <c r="U928" s="176"/>
      <c r="V928" s="176"/>
      <c r="W928" s="176"/>
      <c r="X928" s="176"/>
      <c r="Y928" s="176"/>
      <c r="Z928" s="176"/>
      <c r="AA928" s="176"/>
      <c r="AB928" s="176"/>
      <c r="AC928" s="176"/>
      <c r="AD928" s="176"/>
      <c r="AE928" s="176"/>
      <c r="AF928" s="176"/>
      <c r="AG928" s="176"/>
      <c r="AH928" s="176"/>
      <c r="AI928" s="176"/>
      <c r="AJ928" s="176"/>
      <c r="AK928" s="176"/>
      <c r="AL928" s="176"/>
      <c r="AM928" s="176"/>
      <c r="AN928" s="176"/>
      <c r="AO928" s="176"/>
      <c r="AP928" s="176"/>
      <c r="AQ928" s="176"/>
      <c r="AR928" s="176"/>
      <c r="AS928" s="176"/>
      <c r="AT928" s="176"/>
      <c r="AU928" s="176"/>
      <c r="AV928" s="176"/>
      <c r="AW928" s="176"/>
      <c r="AX928" s="176"/>
      <c r="AY928" s="176"/>
      <c r="AZ928" s="176"/>
      <c r="BA928" s="176"/>
      <c r="BB928" s="176"/>
      <c r="BC928" s="176"/>
      <c r="BD928" s="176"/>
      <c r="BE928" s="176"/>
      <c r="BF928" s="176"/>
      <c r="BG928" s="176"/>
      <c r="BH928" s="176"/>
      <c r="BI928" s="176"/>
      <c r="BJ928" s="176"/>
      <c r="BK928" s="176"/>
      <c r="BL928" s="176"/>
      <c r="BM928" s="176"/>
      <c r="BN928" s="176"/>
      <c r="BO928" s="176"/>
      <c r="BP928" s="176"/>
      <c r="BQ928" s="176"/>
      <c r="BR928" s="176"/>
      <c r="BS928" s="176"/>
      <c r="BT928" s="176"/>
    </row>
    <row r="929">
      <c r="A929" s="176"/>
      <c r="B929" s="176"/>
      <c r="C929" s="176"/>
      <c r="D929" s="176"/>
      <c r="E929" s="176"/>
      <c r="F929" s="176"/>
      <c r="G929" s="176"/>
      <c r="H929" s="176"/>
      <c r="I929" s="176"/>
      <c r="J929" s="176"/>
      <c r="K929" s="176"/>
      <c r="L929" s="176"/>
      <c r="M929" s="176"/>
      <c r="N929" s="176"/>
      <c r="O929" s="176"/>
      <c r="P929" s="176"/>
      <c r="Q929" s="435"/>
      <c r="R929" s="176"/>
      <c r="S929" s="176"/>
      <c r="T929" s="176"/>
      <c r="U929" s="176"/>
      <c r="V929" s="176"/>
      <c r="W929" s="176"/>
      <c r="X929" s="176"/>
      <c r="Y929" s="176"/>
      <c r="Z929" s="176"/>
      <c r="AA929" s="176"/>
      <c r="AB929" s="176"/>
      <c r="AC929" s="176"/>
      <c r="AD929" s="176"/>
      <c r="AE929" s="176"/>
      <c r="AF929" s="176"/>
      <c r="AG929" s="176"/>
      <c r="AH929" s="176"/>
      <c r="AI929" s="176"/>
      <c r="AJ929" s="176"/>
      <c r="AK929" s="176"/>
      <c r="AL929" s="176"/>
      <c r="AM929" s="176"/>
      <c r="AN929" s="176"/>
      <c r="AO929" s="176"/>
      <c r="AP929" s="176"/>
      <c r="AQ929" s="176"/>
      <c r="AR929" s="176"/>
      <c r="AS929" s="176"/>
      <c r="AT929" s="176"/>
      <c r="AU929" s="176"/>
      <c r="AV929" s="176"/>
      <c r="AW929" s="176"/>
      <c r="AX929" s="176"/>
      <c r="AY929" s="176"/>
      <c r="AZ929" s="176"/>
      <c r="BA929" s="176"/>
      <c r="BB929" s="176"/>
      <c r="BC929" s="176"/>
      <c r="BD929" s="176"/>
      <c r="BE929" s="176"/>
      <c r="BF929" s="176"/>
      <c r="BG929" s="176"/>
      <c r="BH929" s="176"/>
      <c r="BI929" s="176"/>
      <c r="BJ929" s="176"/>
      <c r="BK929" s="176"/>
      <c r="BL929" s="176"/>
      <c r="BM929" s="176"/>
      <c r="BN929" s="176"/>
      <c r="BO929" s="176"/>
      <c r="BP929" s="176"/>
      <c r="BQ929" s="176"/>
      <c r="BR929" s="176"/>
      <c r="BS929" s="176"/>
      <c r="BT929" s="176"/>
    </row>
    <row r="930">
      <c r="A930" s="176"/>
      <c r="B930" s="176"/>
      <c r="C930" s="176"/>
      <c r="D930" s="176"/>
      <c r="E930" s="176"/>
      <c r="F930" s="176"/>
      <c r="G930" s="176"/>
      <c r="H930" s="176"/>
      <c r="I930" s="176"/>
      <c r="J930" s="176"/>
      <c r="K930" s="176"/>
      <c r="L930" s="176"/>
      <c r="M930" s="176"/>
      <c r="N930" s="176"/>
      <c r="O930" s="176"/>
      <c r="P930" s="176"/>
      <c r="Q930" s="435"/>
      <c r="R930" s="176"/>
      <c r="S930" s="176"/>
      <c r="T930" s="176"/>
      <c r="U930" s="176"/>
      <c r="V930" s="176"/>
      <c r="W930" s="176"/>
      <c r="X930" s="176"/>
      <c r="Y930" s="176"/>
      <c r="Z930" s="176"/>
      <c r="AA930" s="176"/>
      <c r="AB930" s="176"/>
      <c r="AC930" s="176"/>
      <c r="AD930" s="176"/>
      <c r="AE930" s="176"/>
      <c r="AF930" s="176"/>
      <c r="AG930" s="176"/>
      <c r="AH930" s="176"/>
      <c r="AI930" s="176"/>
      <c r="AJ930" s="176"/>
      <c r="AK930" s="176"/>
      <c r="AL930" s="176"/>
      <c r="AM930" s="176"/>
      <c r="AN930" s="176"/>
      <c r="AO930" s="176"/>
      <c r="AP930" s="176"/>
      <c r="AQ930" s="176"/>
      <c r="AR930" s="176"/>
      <c r="AS930" s="176"/>
      <c r="AT930" s="176"/>
      <c r="AU930" s="176"/>
      <c r="AV930" s="176"/>
      <c r="AW930" s="176"/>
      <c r="AX930" s="176"/>
      <c r="AY930" s="176"/>
      <c r="AZ930" s="176"/>
      <c r="BA930" s="176"/>
      <c r="BB930" s="176"/>
      <c r="BC930" s="176"/>
      <c r="BD930" s="176"/>
      <c r="BE930" s="176"/>
      <c r="BF930" s="176"/>
      <c r="BG930" s="176"/>
      <c r="BH930" s="176"/>
      <c r="BI930" s="176"/>
      <c r="BJ930" s="176"/>
      <c r="BK930" s="176"/>
      <c r="BL930" s="176"/>
      <c r="BM930" s="176"/>
      <c r="BN930" s="176"/>
      <c r="BO930" s="176"/>
      <c r="BP930" s="176"/>
      <c r="BQ930" s="176"/>
      <c r="BR930" s="176"/>
      <c r="BS930" s="176"/>
      <c r="BT930" s="176"/>
    </row>
    <row r="931">
      <c r="A931" s="176"/>
      <c r="B931" s="176"/>
      <c r="C931" s="176"/>
      <c r="D931" s="176"/>
      <c r="E931" s="176"/>
      <c r="F931" s="176"/>
      <c r="G931" s="176"/>
      <c r="H931" s="176"/>
      <c r="I931" s="176"/>
      <c r="J931" s="176"/>
      <c r="K931" s="176"/>
      <c r="L931" s="176"/>
      <c r="M931" s="176"/>
      <c r="N931" s="176"/>
      <c r="O931" s="176"/>
      <c r="P931" s="176"/>
      <c r="Q931" s="435"/>
      <c r="R931" s="176"/>
      <c r="S931" s="176"/>
      <c r="T931" s="176"/>
      <c r="U931" s="176"/>
      <c r="V931" s="176"/>
      <c r="W931" s="176"/>
      <c r="X931" s="176"/>
      <c r="Y931" s="176"/>
      <c r="Z931" s="176"/>
      <c r="AA931" s="176"/>
      <c r="AB931" s="176"/>
      <c r="AC931" s="176"/>
      <c r="AD931" s="176"/>
      <c r="AE931" s="176"/>
      <c r="AF931" s="176"/>
      <c r="AG931" s="176"/>
      <c r="AH931" s="176"/>
      <c r="AI931" s="176"/>
      <c r="AJ931" s="176"/>
      <c r="AK931" s="176"/>
      <c r="AL931" s="176"/>
      <c r="AM931" s="176"/>
      <c r="AN931" s="176"/>
      <c r="AO931" s="176"/>
      <c r="AP931" s="176"/>
      <c r="AQ931" s="176"/>
      <c r="AR931" s="176"/>
      <c r="AS931" s="176"/>
      <c r="AT931" s="176"/>
      <c r="AU931" s="176"/>
      <c r="AV931" s="176"/>
      <c r="AW931" s="176"/>
      <c r="AX931" s="176"/>
      <c r="AY931" s="176"/>
      <c r="AZ931" s="176"/>
      <c r="BA931" s="176"/>
      <c r="BB931" s="176"/>
      <c r="BC931" s="176"/>
      <c r="BD931" s="176"/>
      <c r="BE931" s="176"/>
      <c r="BF931" s="176"/>
      <c r="BG931" s="176"/>
      <c r="BH931" s="176"/>
      <c r="BI931" s="176"/>
      <c r="BJ931" s="176"/>
      <c r="BK931" s="176"/>
      <c r="BL931" s="176"/>
      <c r="BM931" s="176"/>
      <c r="BN931" s="176"/>
      <c r="BO931" s="176"/>
      <c r="BP931" s="176"/>
      <c r="BQ931" s="176"/>
      <c r="BR931" s="176"/>
      <c r="BS931" s="176"/>
      <c r="BT931" s="176"/>
    </row>
    <row r="932">
      <c r="A932" s="176"/>
      <c r="B932" s="176"/>
      <c r="C932" s="176"/>
      <c r="D932" s="176"/>
      <c r="E932" s="176"/>
      <c r="F932" s="176"/>
      <c r="G932" s="176"/>
      <c r="H932" s="176"/>
      <c r="I932" s="176"/>
      <c r="J932" s="176"/>
      <c r="K932" s="176"/>
      <c r="L932" s="176"/>
      <c r="M932" s="176"/>
      <c r="N932" s="176"/>
      <c r="O932" s="176"/>
      <c r="P932" s="176"/>
      <c r="Q932" s="435"/>
      <c r="R932" s="176"/>
      <c r="S932" s="176"/>
      <c r="T932" s="176"/>
      <c r="U932" s="176"/>
      <c r="V932" s="176"/>
      <c r="W932" s="176"/>
      <c r="X932" s="176"/>
      <c r="Y932" s="176"/>
      <c r="Z932" s="176"/>
      <c r="AA932" s="176"/>
      <c r="AB932" s="176"/>
      <c r="AC932" s="176"/>
      <c r="AD932" s="176"/>
      <c r="AE932" s="176"/>
      <c r="AF932" s="176"/>
      <c r="AG932" s="176"/>
      <c r="AH932" s="176"/>
      <c r="AI932" s="176"/>
      <c r="AJ932" s="176"/>
      <c r="AK932" s="176"/>
      <c r="AL932" s="176"/>
      <c r="AM932" s="176"/>
      <c r="AN932" s="176"/>
      <c r="AO932" s="176"/>
      <c r="AP932" s="176"/>
      <c r="AQ932" s="176"/>
      <c r="AR932" s="176"/>
      <c r="AS932" s="176"/>
      <c r="AT932" s="176"/>
      <c r="AU932" s="176"/>
      <c r="AV932" s="176"/>
      <c r="AW932" s="176"/>
      <c r="AX932" s="176"/>
      <c r="AY932" s="176"/>
      <c r="AZ932" s="176"/>
      <c r="BA932" s="176"/>
      <c r="BB932" s="176"/>
      <c r="BC932" s="176"/>
      <c r="BD932" s="176"/>
      <c r="BE932" s="176"/>
      <c r="BF932" s="176"/>
      <c r="BG932" s="176"/>
      <c r="BH932" s="176"/>
      <c r="BI932" s="176"/>
      <c r="BJ932" s="176"/>
      <c r="BK932" s="176"/>
      <c r="BL932" s="176"/>
      <c r="BM932" s="176"/>
      <c r="BN932" s="176"/>
      <c r="BO932" s="176"/>
      <c r="BP932" s="176"/>
      <c r="BQ932" s="176"/>
      <c r="BR932" s="176"/>
      <c r="BS932" s="176"/>
      <c r="BT932" s="176"/>
    </row>
    <row r="933">
      <c r="A933" s="176"/>
      <c r="B933" s="176"/>
      <c r="C933" s="176"/>
      <c r="D933" s="176"/>
      <c r="E933" s="176"/>
      <c r="F933" s="176"/>
      <c r="G933" s="176"/>
      <c r="H933" s="176"/>
      <c r="I933" s="176"/>
      <c r="J933" s="176"/>
      <c r="K933" s="176"/>
      <c r="L933" s="176"/>
      <c r="M933" s="176"/>
      <c r="N933" s="176"/>
      <c r="O933" s="176"/>
      <c r="P933" s="176"/>
      <c r="Q933" s="435"/>
      <c r="R933" s="176"/>
      <c r="S933" s="176"/>
      <c r="T933" s="176"/>
      <c r="U933" s="176"/>
      <c r="V933" s="176"/>
      <c r="W933" s="176"/>
      <c r="X933" s="176"/>
      <c r="Y933" s="176"/>
      <c r="Z933" s="176"/>
      <c r="AA933" s="176"/>
      <c r="AB933" s="176"/>
      <c r="AC933" s="176"/>
      <c r="AD933" s="176"/>
      <c r="AE933" s="176"/>
      <c r="AF933" s="176"/>
      <c r="AG933" s="176"/>
      <c r="AH933" s="176"/>
      <c r="AI933" s="176"/>
      <c r="AJ933" s="176"/>
      <c r="AK933" s="176"/>
      <c r="AL933" s="176"/>
      <c r="AM933" s="176"/>
      <c r="AN933" s="176"/>
      <c r="AO933" s="176"/>
      <c r="AP933" s="176"/>
      <c r="AQ933" s="176"/>
      <c r="AR933" s="176"/>
      <c r="AS933" s="176"/>
      <c r="AT933" s="176"/>
      <c r="AU933" s="176"/>
      <c r="AV933" s="176"/>
      <c r="AW933" s="176"/>
      <c r="AX933" s="176"/>
      <c r="AY933" s="176"/>
      <c r="AZ933" s="176"/>
      <c r="BA933" s="176"/>
      <c r="BB933" s="176"/>
      <c r="BC933" s="176"/>
      <c r="BD933" s="176"/>
      <c r="BE933" s="176"/>
      <c r="BF933" s="176"/>
      <c r="BG933" s="176"/>
      <c r="BH933" s="176"/>
      <c r="BI933" s="176"/>
      <c r="BJ933" s="176"/>
      <c r="BK933" s="176"/>
      <c r="BL933" s="176"/>
      <c r="BM933" s="176"/>
      <c r="BN933" s="176"/>
      <c r="BO933" s="176"/>
      <c r="BP933" s="176"/>
      <c r="BQ933" s="176"/>
      <c r="BR933" s="176"/>
      <c r="BS933" s="176"/>
      <c r="BT933" s="176"/>
    </row>
    <row r="934">
      <c r="A934" s="176"/>
      <c r="B934" s="176"/>
      <c r="C934" s="176"/>
      <c r="D934" s="176"/>
      <c r="E934" s="176"/>
      <c r="F934" s="176"/>
      <c r="G934" s="176"/>
      <c r="H934" s="176"/>
      <c r="I934" s="176"/>
      <c r="J934" s="176"/>
      <c r="K934" s="176"/>
      <c r="L934" s="176"/>
      <c r="M934" s="176"/>
      <c r="N934" s="176"/>
      <c r="O934" s="176"/>
      <c r="P934" s="176"/>
      <c r="Q934" s="435"/>
      <c r="R934" s="176"/>
      <c r="S934" s="176"/>
      <c r="T934" s="176"/>
      <c r="U934" s="176"/>
      <c r="V934" s="176"/>
      <c r="W934" s="176"/>
      <c r="X934" s="176"/>
      <c r="Y934" s="176"/>
      <c r="Z934" s="176"/>
      <c r="AA934" s="176"/>
      <c r="AB934" s="176"/>
      <c r="AC934" s="176"/>
      <c r="AD934" s="176"/>
      <c r="AE934" s="176"/>
      <c r="AF934" s="176"/>
      <c r="AG934" s="176"/>
      <c r="AH934" s="176"/>
      <c r="AI934" s="176"/>
      <c r="AJ934" s="176"/>
      <c r="AK934" s="176"/>
      <c r="AL934" s="176"/>
      <c r="AM934" s="176"/>
      <c r="AN934" s="176"/>
      <c r="AO934" s="176"/>
      <c r="AP934" s="176"/>
      <c r="AQ934" s="176"/>
      <c r="AR934" s="176"/>
      <c r="AS934" s="176"/>
      <c r="AT934" s="176"/>
      <c r="AU934" s="176"/>
      <c r="AV934" s="176"/>
      <c r="AW934" s="176"/>
      <c r="AX934" s="176"/>
      <c r="AY934" s="176"/>
      <c r="AZ934" s="176"/>
      <c r="BA934" s="176"/>
      <c r="BB934" s="176"/>
      <c r="BC934" s="176"/>
      <c r="BD934" s="176"/>
      <c r="BE934" s="176"/>
      <c r="BF934" s="176"/>
      <c r="BG934" s="176"/>
      <c r="BH934" s="176"/>
      <c r="BI934" s="176"/>
      <c r="BJ934" s="176"/>
      <c r="BK934" s="176"/>
      <c r="BL934" s="176"/>
      <c r="BM934" s="176"/>
      <c r="BN934" s="176"/>
      <c r="BO934" s="176"/>
      <c r="BP934" s="176"/>
      <c r="BQ934" s="176"/>
      <c r="BR934" s="176"/>
      <c r="BS934" s="176"/>
      <c r="BT934" s="176"/>
    </row>
    <row r="935">
      <c r="A935" s="176"/>
      <c r="B935" s="176"/>
      <c r="C935" s="176"/>
      <c r="D935" s="176"/>
      <c r="E935" s="176"/>
      <c r="F935" s="176"/>
      <c r="G935" s="176"/>
      <c r="H935" s="176"/>
      <c r="I935" s="176"/>
      <c r="J935" s="176"/>
      <c r="K935" s="176"/>
      <c r="L935" s="176"/>
      <c r="M935" s="176"/>
      <c r="N935" s="176"/>
      <c r="O935" s="176"/>
      <c r="P935" s="176"/>
      <c r="Q935" s="435"/>
      <c r="R935" s="176"/>
      <c r="S935" s="176"/>
      <c r="T935" s="176"/>
      <c r="U935" s="176"/>
      <c r="V935" s="176"/>
      <c r="W935" s="176"/>
      <c r="X935" s="176"/>
      <c r="Y935" s="176"/>
      <c r="Z935" s="176"/>
      <c r="AA935" s="176"/>
      <c r="AB935" s="176"/>
      <c r="AC935" s="176"/>
      <c r="AD935" s="176"/>
      <c r="AE935" s="176"/>
      <c r="AF935" s="176"/>
      <c r="AG935" s="176"/>
      <c r="AH935" s="176"/>
      <c r="AI935" s="176"/>
      <c r="AJ935" s="176"/>
      <c r="AK935" s="176"/>
      <c r="AL935" s="176"/>
      <c r="AM935" s="176"/>
      <c r="AN935" s="176"/>
      <c r="AO935" s="176"/>
      <c r="AP935" s="176"/>
      <c r="AQ935" s="176"/>
      <c r="AR935" s="176"/>
      <c r="AS935" s="176"/>
      <c r="AT935" s="176"/>
      <c r="AU935" s="176"/>
      <c r="AV935" s="176"/>
      <c r="AW935" s="176"/>
      <c r="AX935" s="176"/>
      <c r="AY935" s="176"/>
      <c r="AZ935" s="176"/>
      <c r="BA935" s="176"/>
      <c r="BB935" s="176"/>
      <c r="BC935" s="176"/>
      <c r="BD935" s="176"/>
      <c r="BE935" s="176"/>
      <c r="BF935" s="176"/>
      <c r="BG935" s="176"/>
      <c r="BH935" s="176"/>
      <c r="BI935" s="176"/>
      <c r="BJ935" s="176"/>
      <c r="BK935" s="176"/>
      <c r="BL935" s="176"/>
      <c r="BM935" s="176"/>
      <c r="BN935" s="176"/>
      <c r="BO935" s="176"/>
      <c r="BP935" s="176"/>
      <c r="BQ935" s="176"/>
      <c r="BR935" s="176"/>
      <c r="BS935" s="176"/>
      <c r="BT935" s="176"/>
    </row>
    <row r="936">
      <c r="A936" s="176"/>
      <c r="B936" s="176"/>
      <c r="C936" s="176"/>
      <c r="D936" s="176"/>
      <c r="E936" s="176"/>
      <c r="F936" s="176"/>
      <c r="G936" s="176"/>
      <c r="H936" s="176"/>
      <c r="I936" s="176"/>
      <c r="J936" s="176"/>
      <c r="K936" s="176"/>
      <c r="L936" s="176"/>
      <c r="M936" s="176"/>
      <c r="N936" s="176"/>
      <c r="O936" s="176"/>
      <c r="P936" s="176"/>
      <c r="Q936" s="435"/>
      <c r="R936" s="176"/>
      <c r="S936" s="176"/>
      <c r="T936" s="176"/>
      <c r="U936" s="176"/>
      <c r="V936" s="176"/>
      <c r="W936" s="176"/>
      <c r="X936" s="176"/>
      <c r="Y936" s="176"/>
      <c r="Z936" s="176"/>
      <c r="AA936" s="176"/>
      <c r="AB936" s="176"/>
      <c r="AC936" s="176"/>
      <c r="AD936" s="176"/>
      <c r="AE936" s="176"/>
      <c r="AF936" s="176"/>
      <c r="AG936" s="176"/>
      <c r="AH936" s="176"/>
      <c r="AI936" s="176"/>
      <c r="AJ936" s="176"/>
      <c r="AK936" s="176"/>
      <c r="AL936" s="176"/>
      <c r="AM936" s="176"/>
      <c r="AN936" s="176"/>
      <c r="AO936" s="176"/>
      <c r="AP936" s="176"/>
      <c r="AQ936" s="176"/>
      <c r="AR936" s="176"/>
      <c r="AS936" s="176"/>
      <c r="AT936" s="176"/>
      <c r="AU936" s="176"/>
      <c r="AV936" s="176"/>
      <c r="AW936" s="176"/>
      <c r="AX936" s="176"/>
      <c r="AY936" s="176"/>
      <c r="AZ936" s="176"/>
      <c r="BA936" s="176"/>
      <c r="BB936" s="176"/>
      <c r="BC936" s="176"/>
      <c r="BD936" s="176"/>
      <c r="BE936" s="176"/>
      <c r="BF936" s="176"/>
      <c r="BG936" s="176"/>
      <c r="BH936" s="176"/>
      <c r="BI936" s="176"/>
      <c r="BJ936" s="176"/>
      <c r="BK936" s="176"/>
      <c r="BL936" s="176"/>
      <c r="BM936" s="176"/>
      <c r="BN936" s="176"/>
      <c r="BO936" s="176"/>
      <c r="BP936" s="176"/>
      <c r="BQ936" s="176"/>
      <c r="BR936" s="176"/>
      <c r="BS936" s="176"/>
      <c r="BT936" s="176"/>
    </row>
    <row r="937">
      <c r="A937" s="176"/>
      <c r="B937" s="176"/>
      <c r="C937" s="176"/>
      <c r="D937" s="176"/>
      <c r="E937" s="176"/>
      <c r="F937" s="176"/>
      <c r="G937" s="176"/>
      <c r="H937" s="176"/>
      <c r="I937" s="176"/>
      <c r="J937" s="176"/>
      <c r="K937" s="176"/>
      <c r="L937" s="176"/>
      <c r="M937" s="176"/>
      <c r="N937" s="176"/>
      <c r="O937" s="176"/>
      <c r="P937" s="176"/>
      <c r="Q937" s="435"/>
      <c r="R937" s="176"/>
      <c r="S937" s="176"/>
      <c r="T937" s="176"/>
      <c r="U937" s="176"/>
      <c r="V937" s="176"/>
      <c r="W937" s="176"/>
      <c r="X937" s="176"/>
      <c r="Y937" s="176"/>
      <c r="Z937" s="176"/>
      <c r="AA937" s="176"/>
      <c r="AB937" s="176"/>
      <c r="AC937" s="176"/>
      <c r="AD937" s="176"/>
      <c r="AE937" s="176"/>
      <c r="AF937" s="176"/>
      <c r="AG937" s="176"/>
      <c r="AH937" s="176"/>
      <c r="AI937" s="176"/>
      <c r="AJ937" s="176"/>
      <c r="AK937" s="176"/>
      <c r="AL937" s="176"/>
      <c r="AM937" s="176"/>
      <c r="AN937" s="176"/>
      <c r="AO937" s="176"/>
      <c r="AP937" s="176"/>
      <c r="AQ937" s="176"/>
      <c r="AR937" s="176"/>
      <c r="AS937" s="176"/>
      <c r="AT937" s="176"/>
      <c r="AU937" s="176"/>
      <c r="AV937" s="176"/>
      <c r="AW937" s="176"/>
      <c r="AX937" s="176"/>
      <c r="AY937" s="176"/>
      <c r="AZ937" s="176"/>
      <c r="BA937" s="176"/>
      <c r="BB937" s="176"/>
      <c r="BC937" s="176"/>
      <c r="BD937" s="176"/>
      <c r="BE937" s="176"/>
      <c r="BF937" s="176"/>
      <c r="BG937" s="176"/>
      <c r="BH937" s="176"/>
      <c r="BI937" s="176"/>
      <c r="BJ937" s="176"/>
      <c r="BK937" s="176"/>
      <c r="BL937" s="176"/>
      <c r="BM937" s="176"/>
      <c r="BN937" s="176"/>
      <c r="BO937" s="176"/>
      <c r="BP937" s="176"/>
      <c r="BQ937" s="176"/>
      <c r="BR937" s="176"/>
      <c r="BS937" s="176"/>
      <c r="BT937" s="176"/>
    </row>
    <row r="938">
      <c r="A938" s="176"/>
      <c r="B938" s="176"/>
      <c r="C938" s="176"/>
      <c r="D938" s="176"/>
      <c r="E938" s="176"/>
      <c r="F938" s="176"/>
      <c r="G938" s="176"/>
      <c r="H938" s="176"/>
      <c r="I938" s="176"/>
      <c r="J938" s="176"/>
      <c r="K938" s="176"/>
      <c r="L938" s="176"/>
      <c r="M938" s="176"/>
      <c r="N938" s="176"/>
      <c r="O938" s="176"/>
      <c r="P938" s="176"/>
      <c r="Q938" s="435"/>
      <c r="R938" s="176"/>
      <c r="S938" s="176"/>
      <c r="T938" s="176"/>
      <c r="U938" s="176"/>
      <c r="V938" s="176"/>
      <c r="W938" s="176"/>
      <c r="X938" s="176"/>
      <c r="Y938" s="176"/>
      <c r="Z938" s="176"/>
      <c r="AA938" s="176"/>
      <c r="AB938" s="176"/>
      <c r="AC938" s="176"/>
      <c r="AD938" s="176"/>
      <c r="AE938" s="176"/>
      <c r="AF938" s="176"/>
      <c r="AG938" s="176"/>
      <c r="AH938" s="176"/>
      <c r="AI938" s="176"/>
      <c r="AJ938" s="176"/>
      <c r="AK938" s="176"/>
      <c r="AL938" s="176"/>
      <c r="AM938" s="176"/>
      <c r="AN938" s="176"/>
      <c r="AO938" s="176"/>
      <c r="AP938" s="176"/>
      <c r="AQ938" s="176"/>
      <c r="AR938" s="176"/>
      <c r="AS938" s="176"/>
      <c r="AT938" s="176"/>
      <c r="AU938" s="176"/>
      <c r="AV938" s="176"/>
      <c r="AW938" s="176"/>
      <c r="AX938" s="176"/>
      <c r="AY938" s="176"/>
      <c r="AZ938" s="176"/>
      <c r="BA938" s="176"/>
      <c r="BB938" s="176"/>
      <c r="BC938" s="176"/>
      <c r="BD938" s="176"/>
      <c r="BE938" s="176"/>
      <c r="BF938" s="176"/>
      <c r="BG938" s="176"/>
      <c r="BH938" s="176"/>
      <c r="BI938" s="176"/>
      <c r="BJ938" s="176"/>
      <c r="BK938" s="176"/>
      <c r="BL938" s="176"/>
      <c r="BM938" s="176"/>
      <c r="BN938" s="176"/>
      <c r="BO938" s="176"/>
      <c r="BP938" s="176"/>
      <c r="BQ938" s="176"/>
      <c r="BR938" s="176"/>
      <c r="BS938" s="176"/>
      <c r="BT938" s="176"/>
    </row>
    <row r="939">
      <c r="A939" s="176"/>
      <c r="B939" s="176"/>
      <c r="C939" s="176"/>
      <c r="D939" s="176"/>
      <c r="E939" s="176"/>
      <c r="F939" s="176"/>
      <c r="G939" s="176"/>
      <c r="H939" s="176"/>
      <c r="I939" s="176"/>
      <c r="J939" s="176"/>
      <c r="K939" s="176"/>
      <c r="L939" s="176"/>
      <c r="M939" s="176"/>
      <c r="N939" s="176"/>
      <c r="O939" s="176"/>
      <c r="P939" s="176"/>
      <c r="Q939" s="435"/>
      <c r="R939" s="176"/>
      <c r="S939" s="176"/>
      <c r="T939" s="176"/>
      <c r="U939" s="176"/>
      <c r="V939" s="176"/>
      <c r="W939" s="176"/>
      <c r="X939" s="176"/>
      <c r="Y939" s="176"/>
      <c r="Z939" s="176"/>
      <c r="AA939" s="176"/>
      <c r="AB939" s="176"/>
      <c r="AC939" s="176"/>
      <c r="AD939" s="176"/>
      <c r="AE939" s="176"/>
      <c r="AF939" s="176"/>
      <c r="AG939" s="176"/>
      <c r="AH939" s="176"/>
      <c r="AI939" s="176"/>
      <c r="AJ939" s="176"/>
      <c r="AK939" s="176"/>
      <c r="AL939" s="176"/>
      <c r="AM939" s="176"/>
      <c r="AN939" s="176"/>
      <c r="AO939" s="176"/>
      <c r="AP939" s="176"/>
      <c r="AQ939" s="176"/>
      <c r="AR939" s="176"/>
      <c r="AS939" s="176"/>
      <c r="AT939" s="176"/>
      <c r="AU939" s="176"/>
      <c r="AV939" s="176"/>
      <c r="AW939" s="176"/>
      <c r="AX939" s="176"/>
      <c r="AY939" s="176"/>
      <c r="AZ939" s="176"/>
      <c r="BA939" s="176"/>
      <c r="BB939" s="176"/>
      <c r="BC939" s="176"/>
      <c r="BD939" s="176"/>
      <c r="BE939" s="176"/>
      <c r="BF939" s="176"/>
      <c r="BG939" s="176"/>
      <c r="BH939" s="176"/>
      <c r="BI939" s="176"/>
      <c r="BJ939" s="176"/>
      <c r="BK939" s="176"/>
      <c r="BL939" s="176"/>
      <c r="BM939" s="176"/>
      <c r="BN939" s="176"/>
      <c r="BO939" s="176"/>
      <c r="BP939" s="176"/>
      <c r="BQ939" s="176"/>
      <c r="BR939" s="176"/>
      <c r="BS939" s="176"/>
      <c r="BT939" s="176"/>
    </row>
    <row r="940">
      <c r="A940" s="176"/>
      <c r="B940" s="176"/>
      <c r="C940" s="176"/>
      <c r="D940" s="176"/>
      <c r="E940" s="176"/>
      <c r="F940" s="176"/>
      <c r="G940" s="176"/>
      <c r="H940" s="176"/>
      <c r="I940" s="176"/>
      <c r="J940" s="176"/>
      <c r="K940" s="176"/>
      <c r="L940" s="176"/>
      <c r="M940" s="176"/>
      <c r="N940" s="176"/>
      <c r="O940" s="176"/>
      <c r="P940" s="176"/>
      <c r="Q940" s="435"/>
      <c r="R940" s="176"/>
      <c r="S940" s="176"/>
      <c r="T940" s="176"/>
      <c r="U940" s="176"/>
      <c r="V940" s="176"/>
      <c r="W940" s="176"/>
      <c r="X940" s="176"/>
      <c r="Y940" s="176"/>
      <c r="Z940" s="176"/>
      <c r="AA940" s="176"/>
      <c r="AB940" s="176"/>
      <c r="AC940" s="176"/>
      <c r="AD940" s="176"/>
      <c r="AE940" s="176"/>
      <c r="AF940" s="176"/>
      <c r="AG940" s="176"/>
      <c r="AH940" s="176"/>
      <c r="AI940" s="176"/>
      <c r="AJ940" s="176"/>
      <c r="AK940" s="176"/>
      <c r="AL940" s="176"/>
      <c r="AM940" s="176"/>
      <c r="AN940" s="176"/>
      <c r="AO940" s="176"/>
      <c r="AP940" s="176"/>
      <c r="AQ940" s="176"/>
      <c r="AR940" s="176"/>
      <c r="AS940" s="176"/>
      <c r="AT940" s="176"/>
      <c r="AU940" s="176"/>
      <c r="AV940" s="176"/>
      <c r="AW940" s="176"/>
      <c r="AX940" s="176"/>
      <c r="AY940" s="176"/>
      <c r="AZ940" s="176"/>
      <c r="BA940" s="176"/>
      <c r="BB940" s="176"/>
      <c r="BC940" s="176"/>
      <c r="BD940" s="176"/>
      <c r="BE940" s="176"/>
      <c r="BF940" s="176"/>
      <c r="BG940" s="176"/>
      <c r="BH940" s="176"/>
      <c r="BI940" s="176"/>
      <c r="BJ940" s="176"/>
      <c r="BK940" s="176"/>
      <c r="BL940" s="176"/>
      <c r="BM940" s="176"/>
      <c r="BN940" s="176"/>
      <c r="BO940" s="176"/>
      <c r="BP940" s="176"/>
      <c r="BQ940" s="176"/>
      <c r="BR940" s="176"/>
      <c r="BS940" s="176"/>
      <c r="BT940" s="176"/>
    </row>
    <row r="941">
      <c r="A941" s="176"/>
      <c r="B941" s="176"/>
      <c r="C941" s="176"/>
      <c r="D941" s="176"/>
      <c r="E941" s="176"/>
      <c r="F941" s="176"/>
      <c r="G941" s="176"/>
      <c r="H941" s="176"/>
      <c r="I941" s="176"/>
      <c r="J941" s="176"/>
      <c r="K941" s="176"/>
      <c r="L941" s="176"/>
      <c r="M941" s="176"/>
      <c r="N941" s="176"/>
      <c r="O941" s="176"/>
      <c r="P941" s="176"/>
      <c r="Q941" s="435"/>
      <c r="R941" s="176"/>
      <c r="S941" s="176"/>
      <c r="T941" s="176"/>
      <c r="U941" s="176"/>
      <c r="V941" s="176"/>
      <c r="W941" s="176"/>
      <c r="X941" s="176"/>
      <c r="Y941" s="176"/>
      <c r="Z941" s="176"/>
      <c r="AA941" s="176"/>
      <c r="AB941" s="176"/>
      <c r="AC941" s="176"/>
      <c r="AD941" s="176"/>
      <c r="AE941" s="176"/>
      <c r="AF941" s="176"/>
      <c r="AG941" s="176"/>
      <c r="AH941" s="176"/>
      <c r="AI941" s="176"/>
      <c r="AJ941" s="176"/>
      <c r="AK941" s="176"/>
      <c r="AL941" s="176"/>
      <c r="AM941" s="176"/>
      <c r="AN941" s="176"/>
      <c r="AO941" s="176"/>
      <c r="AP941" s="176"/>
      <c r="AQ941" s="176"/>
      <c r="AR941" s="176"/>
      <c r="AS941" s="176"/>
      <c r="AT941" s="176"/>
      <c r="AU941" s="176"/>
      <c r="AV941" s="176"/>
      <c r="AW941" s="176"/>
      <c r="AX941" s="176"/>
      <c r="AY941" s="176"/>
      <c r="AZ941" s="176"/>
      <c r="BA941" s="176"/>
      <c r="BB941" s="176"/>
      <c r="BC941" s="176"/>
      <c r="BD941" s="176"/>
      <c r="BE941" s="176"/>
      <c r="BF941" s="176"/>
      <c r="BG941" s="176"/>
      <c r="BH941" s="176"/>
      <c r="BI941" s="176"/>
      <c r="BJ941" s="176"/>
      <c r="BK941" s="176"/>
      <c r="BL941" s="176"/>
      <c r="BM941" s="176"/>
      <c r="BN941" s="176"/>
      <c r="BO941" s="176"/>
      <c r="BP941" s="176"/>
      <c r="BQ941" s="176"/>
      <c r="BR941" s="176"/>
      <c r="BS941" s="176"/>
      <c r="BT941" s="176"/>
    </row>
    <row r="942">
      <c r="A942" s="176"/>
      <c r="B942" s="176"/>
      <c r="C942" s="176"/>
      <c r="D942" s="176"/>
      <c r="E942" s="176"/>
      <c r="F942" s="176"/>
      <c r="G942" s="176"/>
      <c r="H942" s="176"/>
      <c r="I942" s="176"/>
      <c r="J942" s="176"/>
      <c r="K942" s="176"/>
      <c r="L942" s="176"/>
      <c r="M942" s="176"/>
      <c r="N942" s="176"/>
      <c r="O942" s="176"/>
      <c r="P942" s="176"/>
      <c r="Q942" s="435"/>
      <c r="R942" s="176"/>
      <c r="S942" s="176"/>
      <c r="T942" s="176"/>
      <c r="U942" s="176"/>
      <c r="V942" s="176"/>
      <c r="W942" s="176"/>
      <c r="X942" s="176"/>
      <c r="Y942" s="176"/>
      <c r="Z942" s="176"/>
      <c r="AA942" s="176"/>
      <c r="AB942" s="176"/>
      <c r="AC942" s="176"/>
      <c r="AD942" s="176"/>
      <c r="AE942" s="176"/>
      <c r="AF942" s="176"/>
      <c r="AG942" s="176"/>
      <c r="AH942" s="176"/>
      <c r="AI942" s="176"/>
      <c r="AJ942" s="176"/>
      <c r="AK942" s="176"/>
      <c r="AL942" s="176"/>
      <c r="AM942" s="176"/>
      <c r="AN942" s="176"/>
      <c r="AO942" s="176"/>
      <c r="AP942" s="176"/>
      <c r="AQ942" s="176"/>
      <c r="AR942" s="176"/>
      <c r="AS942" s="176"/>
      <c r="AT942" s="176"/>
      <c r="AU942" s="176"/>
      <c r="AV942" s="176"/>
      <c r="AW942" s="176"/>
      <c r="AX942" s="176"/>
      <c r="AY942" s="176"/>
      <c r="AZ942" s="176"/>
      <c r="BA942" s="176"/>
      <c r="BB942" s="176"/>
      <c r="BC942" s="176"/>
      <c r="BD942" s="176"/>
      <c r="BE942" s="176"/>
      <c r="BF942" s="176"/>
      <c r="BG942" s="176"/>
      <c r="BH942" s="176"/>
      <c r="BI942" s="176"/>
      <c r="BJ942" s="176"/>
      <c r="BK942" s="176"/>
      <c r="BL942" s="176"/>
      <c r="BM942" s="176"/>
      <c r="BN942" s="176"/>
      <c r="BO942" s="176"/>
      <c r="BP942" s="176"/>
      <c r="BQ942" s="176"/>
      <c r="BR942" s="176"/>
      <c r="BS942" s="176"/>
      <c r="BT942" s="176"/>
    </row>
    <row r="943">
      <c r="A943" s="176"/>
      <c r="B943" s="176"/>
      <c r="C943" s="176"/>
      <c r="D943" s="176"/>
      <c r="E943" s="176"/>
      <c r="F943" s="176"/>
      <c r="G943" s="176"/>
      <c r="H943" s="176"/>
      <c r="I943" s="176"/>
      <c r="J943" s="176"/>
      <c r="K943" s="176"/>
      <c r="L943" s="176"/>
      <c r="M943" s="176"/>
      <c r="N943" s="176"/>
      <c r="O943" s="176"/>
      <c r="P943" s="176"/>
      <c r="Q943" s="435"/>
      <c r="R943" s="176"/>
      <c r="S943" s="176"/>
      <c r="T943" s="176"/>
      <c r="U943" s="176"/>
      <c r="V943" s="176"/>
      <c r="W943" s="176"/>
      <c r="X943" s="176"/>
      <c r="Y943" s="176"/>
      <c r="Z943" s="176"/>
      <c r="AA943" s="176"/>
      <c r="AB943" s="176"/>
      <c r="AC943" s="176"/>
      <c r="AD943" s="176"/>
      <c r="AE943" s="176"/>
      <c r="AF943" s="176"/>
      <c r="AG943" s="176"/>
      <c r="AH943" s="176"/>
      <c r="AI943" s="176"/>
      <c r="AJ943" s="176"/>
      <c r="AK943" s="176"/>
      <c r="AL943" s="176"/>
      <c r="AM943" s="176"/>
      <c r="AN943" s="176"/>
      <c r="AO943" s="176"/>
      <c r="AP943" s="176"/>
      <c r="AQ943" s="176"/>
      <c r="AR943" s="176"/>
      <c r="AS943" s="176"/>
      <c r="AT943" s="176"/>
      <c r="AU943" s="176"/>
      <c r="AV943" s="176"/>
      <c r="AW943" s="176"/>
      <c r="AX943" s="176"/>
      <c r="AY943" s="176"/>
      <c r="AZ943" s="176"/>
      <c r="BA943" s="176"/>
      <c r="BB943" s="176"/>
      <c r="BC943" s="176"/>
      <c r="BD943" s="176"/>
      <c r="BE943" s="176"/>
      <c r="BF943" s="176"/>
      <c r="BG943" s="176"/>
      <c r="BH943" s="176"/>
      <c r="BI943" s="176"/>
      <c r="BJ943" s="176"/>
      <c r="BK943" s="176"/>
      <c r="BL943" s="176"/>
      <c r="BM943" s="176"/>
      <c r="BN943" s="176"/>
      <c r="BO943" s="176"/>
      <c r="BP943" s="176"/>
      <c r="BQ943" s="176"/>
      <c r="BR943" s="176"/>
      <c r="BS943" s="176"/>
      <c r="BT943" s="176"/>
    </row>
    <row r="944">
      <c r="A944" s="176"/>
      <c r="B944" s="176"/>
      <c r="C944" s="176"/>
      <c r="D944" s="176"/>
      <c r="E944" s="176"/>
      <c r="F944" s="176"/>
      <c r="G944" s="176"/>
      <c r="H944" s="176"/>
      <c r="I944" s="176"/>
      <c r="J944" s="176"/>
      <c r="K944" s="176"/>
      <c r="L944" s="176"/>
      <c r="M944" s="176"/>
      <c r="N944" s="176"/>
      <c r="O944" s="176"/>
      <c r="P944" s="176"/>
      <c r="Q944" s="435"/>
      <c r="R944" s="176"/>
      <c r="S944" s="176"/>
      <c r="T944" s="176"/>
      <c r="U944" s="176"/>
      <c r="V944" s="176"/>
      <c r="W944" s="176"/>
      <c r="X944" s="176"/>
      <c r="Y944" s="176"/>
      <c r="Z944" s="176"/>
      <c r="AA944" s="176"/>
      <c r="AB944" s="176"/>
      <c r="AC944" s="176"/>
      <c r="AD944" s="176"/>
      <c r="AE944" s="176"/>
      <c r="AF944" s="176"/>
      <c r="AG944" s="176"/>
      <c r="AH944" s="176"/>
      <c r="AI944" s="176"/>
      <c r="AJ944" s="176"/>
      <c r="AK944" s="176"/>
      <c r="AL944" s="176"/>
      <c r="AM944" s="176"/>
      <c r="AN944" s="176"/>
      <c r="AO944" s="176"/>
      <c r="AP944" s="176"/>
      <c r="AQ944" s="176"/>
      <c r="AR944" s="176"/>
      <c r="AS944" s="176"/>
      <c r="AT944" s="176"/>
      <c r="AU944" s="176"/>
      <c r="AV944" s="176"/>
      <c r="AW944" s="176"/>
      <c r="AX944" s="176"/>
      <c r="AY944" s="176"/>
      <c r="AZ944" s="176"/>
      <c r="BA944" s="176"/>
      <c r="BB944" s="176"/>
      <c r="BC944" s="176"/>
      <c r="BD944" s="176"/>
      <c r="BE944" s="176"/>
      <c r="BF944" s="176"/>
      <c r="BG944" s="176"/>
      <c r="BH944" s="176"/>
      <c r="BI944" s="176"/>
      <c r="BJ944" s="176"/>
      <c r="BK944" s="176"/>
      <c r="BL944" s="176"/>
      <c r="BM944" s="176"/>
      <c r="BN944" s="176"/>
      <c r="BO944" s="176"/>
      <c r="BP944" s="176"/>
      <c r="BQ944" s="176"/>
      <c r="BR944" s="176"/>
      <c r="BS944" s="176"/>
      <c r="BT944" s="176"/>
    </row>
    <row r="945">
      <c r="A945" s="176"/>
      <c r="B945" s="176"/>
      <c r="C945" s="176"/>
      <c r="D945" s="176"/>
      <c r="E945" s="176"/>
      <c r="F945" s="176"/>
      <c r="G945" s="176"/>
      <c r="H945" s="176"/>
      <c r="I945" s="176"/>
      <c r="J945" s="176"/>
      <c r="K945" s="176"/>
      <c r="L945" s="176"/>
      <c r="M945" s="176"/>
      <c r="N945" s="176"/>
      <c r="O945" s="176"/>
      <c r="P945" s="176"/>
      <c r="Q945" s="435"/>
      <c r="R945" s="176"/>
      <c r="S945" s="176"/>
      <c r="T945" s="176"/>
      <c r="U945" s="176"/>
      <c r="V945" s="176"/>
      <c r="W945" s="176"/>
      <c r="X945" s="176"/>
      <c r="Y945" s="176"/>
      <c r="Z945" s="176"/>
      <c r="AA945" s="176"/>
      <c r="AB945" s="176"/>
      <c r="AC945" s="176"/>
      <c r="AD945" s="176"/>
      <c r="AE945" s="176"/>
      <c r="AF945" s="176"/>
      <c r="AG945" s="176"/>
      <c r="AH945" s="176"/>
      <c r="AI945" s="176"/>
      <c r="AJ945" s="176"/>
      <c r="AK945" s="176"/>
      <c r="AL945" s="176"/>
      <c r="AM945" s="176"/>
      <c r="AN945" s="176"/>
      <c r="AO945" s="176"/>
      <c r="AP945" s="176"/>
      <c r="AQ945" s="176"/>
      <c r="AR945" s="176"/>
      <c r="AS945" s="176"/>
      <c r="AT945" s="176"/>
      <c r="AU945" s="176"/>
      <c r="AV945" s="176"/>
      <c r="AW945" s="176"/>
      <c r="AX945" s="176"/>
      <c r="AY945" s="176"/>
      <c r="AZ945" s="176"/>
      <c r="BA945" s="176"/>
      <c r="BB945" s="176"/>
      <c r="BC945" s="176"/>
      <c r="BD945" s="176"/>
      <c r="BE945" s="176"/>
      <c r="BF945" s="176"/>
      <c r="BG945" s="176"/>
      <c r="BH945" s="176"/>
      <c r="BI945" s="176"/>
      <c r="BJ945" s="176"/>
      <c r="BK945" s="176"/>
      <c r="BL945" s="176"/>
      <c r="BM945" s="176"/>
      <c r="BN945" s="176"/>
      <c r="BO945" s="176"/>
      <c r="BP945" s="176"/>
      <c r="BQ945" s="176"/>
      <c r="BR945" s="176"/>
      <c r="BS945" s="176"/>
      <c r="BT945" s="176"/>
    </row>
    <row r="946">
      <c r="A946" s="176"/>
      <c r="B946" s="176"/>
      <c r="C946" s="176"/>
      <c r="D946" s="176"/>
      <c r="E946" s="176"/>
      <c r="F946" s="176"/>
      <c r="G946" s="176"/>
      <c r="H946" s="176"/>
      <c r="I946" s="176"/>
      <c r="J946" s="176"/>
      <c r="K946" s="176"/>
      <c r="L946" s="176"/>
      <c r="M946" s="176"/>
      <c r="N946" s="176"/>
      <c r="O946" s="176"/>
      <c r="P946" s="176"/>
      <c r="Q946" s="435"/>
      <c r="R946" s="176"/>
      <c r="S946" s="176"/>
      <c r="T946" s="176"/>
      <c r="U946" s="176"/>
      <c r="V946" s="176"/>
      <c r="W946" s="176"/>
      <c r="X946" s="176"/>
      <c r="Y946" s="176"/>
      <c r="Z946" s="176"/>
      <c r="AA946" s="176"/>
      <c r="AB946" s="176"/>
      <c r="AC946" s="176"/>
      <c r="AD946" s="176"/>
      <c r="AE946" s="176"/>
      <c r="AF946" s="176"/>
      <c r="AG946" s="176"/>
      <c r="AH946" s="176"/>
      <c r="AI946" s="176"/>
      <c r="AJ946" s="176"/>
      <c r="AK946" s="176"/>
      <c r="AL946" s="176"/>
      <c r="AM946" s="176"/>
      <c r="AN946" s="176"/>
      <c r="AO946" s="176"/>
      <c r="AP946" s="176"/>
      <c r="AQ946" s="176"/>
      <c r="AR946" s="176"/>
      <c r="AS946" s="176"/>
      <c r="AT946" s="176"/>
      <c r="AU946" s="176"/>
      <c r="AV946" s="176"/>
      <c r="AW946" s="176"/>
      <c r="AX946" s="176"/>
      <c r="AY946" s="176"/>
      <c r="AZ946" s="176"/>
      <c r="BA946" s="176"/>
      <c r="BB946" s="176"/>
      <c r="BC946" s="176"/>
      <c r="BD946" s="176"/>
      <c r="BE946" s="176"/>
      <c r="BF946" s="176"/>
      <c r="BG946" s="176"/>
      <c r="BH946" s="176"/>
      <c r="BI946" s="176"/>
      <c r="BJ946" s="176"/>
      <c r="BK946" s="176"/>
      <c r="BL946" s="176"/>
      <c r="BM946" s="176"/>
      <c r="BN946" s="176"/>
      <c r="BO946" s="176"/>
      <c r="BP946" s="176"/>
      <c r="BQ946" s="176"/>
      <c r="BR946" s="176"/>
      <c r="BS946" s="176"/>
      <c r="BT946" s="176"/>
    </row>
    <row r="947">
      <c r="A947" s="176"/>
      <c r="B947" s="176"/>
      <c r="C947" s="176"/>
      <c r="D947" s="176"/>
      <c r="E947" s="176"/>
      <c r="F947" s="176"/>
      <c r="G947" s="176"/>
      <c r="H947" s="176"/>
      <c r="I947" s="176"/>
      <c r="J947" s="176"/>
      <c r="K947" s="176"/>
      <c r="L947" s="176"/>
      <c r="M947" s="176"/>
      <c r="N947" s="176"/>
      <c r="O947" s="176"/>
      <c r="P947" s="176"/>
      <c r="Q947" s="435"/>
      <c r="R947" s="176"/>
      <c r="S947" s="176"/>
      <c r="T947" s="176"/>
      <c r="U947" s="176"/>
      <c r="V947" s="176"/>
      <c r="W947" s="176"/>
      <c r="X947" s="176"/>
      <c r="Y947" s="176"/>
      <c r="Z947" s="176"/>
      <c r="AA947" s="176"/>
      <c r="AB947" s="176"/>
      <c r="AC947" s="176"/>
      <c r="AD947" s="176"/>
      <c r="AE947" s="176"/>
      <c r="AF947" s="176"/>
      <c r="AG947" s="176"/>
      <c r="AH947" s="176"/>
      <c r="AI947" s="176"/>
      <c r="AJ947" s="176"/>
      <c r="AK947" s="176"/>
      <c r="AL947" s="176"/>
      <c r="AM947" s="176"/>
      <c r="AN947" s="176"/>
      <c r="AO947" s="176"/>
      <c r="AP947" s="176"/>
      <c r="AQ947" s="176"/>
      <c r="AR947" s="176"/>
      <c r="AS947" s="176"/>
      <c r="AT947" s="176"/>
      <c r="AU947" s="176"/>
      <c r="AV947" s="176"/>
      <c r="AW947" s="176"/>
      <c r="AX947" s="176"/>
      <c r="AY947" s="176"/>
      <c r="AZ947" s="176"/>
      <c r="BA947" s="176"/>
      <c r="BB947" s="176"/>
      <c r="BC947" s="176"/>
      <c r="BD947" s="176"/>
      <c r="BE947" s="176"/>
      <c r="BF947" s="176"/>
      <c r="BG947" s="176"/>
      <c r="BH947" s="176"/>
      <c r="BI947" s="176"/>
      <c r="BJ947" s="176"/>
      <c r="BK947" s="176"/>
      <c r="BL947" s="176"/>
      <c r="BM947" s="176"/>
      <c r="BN947" s="176"/>
      <c r="BO947" s="176"/>
      <c r="BP947" s="176"/>
      <c r="BQ947" s="176"/>
      <c r="BR947" s="176"/>
      <c r="BS947" s="176"/>
      <c r="BT947" s="176"/>
    </row>
    <row r="948">
      <c r="A948" s="176"/>
      <c r="B948" s="176"/>
      <c r="C948" s="176"/>
      <c r="D948" s="176"/>
      <c r="E948" s="176"/>
      <c r="F948" s="176"/>
      <c r="G948" s="176"/>
      <c r="H948" s="176"/>
      <c r="I948" s="176"/>
      <c r="J948" s="176"/>
      <c r="K948" s="176"/>
      <c r="L948" s="176"/>
      <c r="M948" s="176"/>
      <c r="N948" s="176"/>
      <c r="O948" s="176"/>
      <c r="P948" s="176"/>
      <c r="Q948" s="435"/>
      <c r="R948" s="176"/>
      <c r="S948" s="176"/>
      <c r="T948" s="176"/>
      <c r="U948" s="176"/>
      <c r="V948" s="176"/>
      <c r="W948" s="176"/>
      <c r="X948" s="176"/>
      <c r="Y948" s="176"/>
      <c r="Z948" s="176"/>
      <c r="AA948" s="176"/>
      <c r="AB948" s="176"/>
      <c r="AC948" s="176"/>
      <c r="AD948" s="176"/>
      <c r="AE948" s="176"/>
      <c r="AF948" s="176"/>
      <c r="AG948" s="176"/>
      <c r="AH948" s="176"/>
      <c r="AI948" s="176"/>
      <c r="AJ948" s="176"/>
      <c r="AK948" s="176"/>
      <c r="AL948" s="176"/>
      <c r="AM948" s="176"/>
      <c r="AN948" s="176"/>
      <c r="AO948" s="176"/>
      <c r="AP948" s="176"/>
      <c r="AQ948" s="176"/>
      <c r="AR948" s="176"/>
      <c r="AS948" s="176"/>
      <c r="AT948" s="176"/>
      <c r="AU948" s="176"/>
      <c r="AV948" s="176"/>
      <c r="AW948" s="176"/>
      <c r="AX948" s="176"/>
      <c r="AY948" s="176"/>
      <c r="AZ948" s="176"/>
      <c r="BA948" s="176"/>
      <c r="BB948" s="176"/>
      <c r="BC948" s="176"/>
      <c r="BD948" s="176"/>
      <c r="BE948" s="176"/>
      <c r="BF948" s="176"/>
      <c r="BG948" s="176"/>
      <c r="BH948" s="176"/>
      <c r="BI948" s="176"/>
      <c r="BJ948" s="176"/>
      <c r="BK948" s="176"/>
      <c r="BL948" s="176"/>
      <c r="BM948" s="176"/>
      <c r="BN948" s="176"/>
      <c r="BO948" s="176"/>
      <c r="BP948" s="176"/>
      <c r="BQ948" s="176"/>
      <c r="BR948" s="176"/>
      <c r="BS948" s="176"/>
      <c r="BT948" s="176"/>
    </row>
    <row r="949">
      <c r="A949" s="176"/>
      <c r="B949" s="176"/>
      <c r="C949" s="176"/>
      <c r="D949" s="176"/>
      <c r="E949" s="176"/>
      <c r="F949" s="176"/>
      <c r="G949" s="176"/>
      <c r="H949" s="176"/>
      <c r="I949" s="176"/>
      <c r="J949" s="176"/>
      <c r="K949" s="176"/>
      <c r="L949" s="176"/>
      <c r="M949" s="176"/>
      <c r="N949" s="176"/>
      <c r="O949" s="176"/>
      <c r="P949" s="176"/>
      <c r="Q949" s="435"/>
      <c r="R949" s="176"/>
      <c r="S949" s="176"/>
      <c r="T949" s="176"/>
      <c r="U949" s="176"/>
      <c r="V949" s="176"/>
      <c r="W949" s="176"/>
      <c r="X949" s="176"/>
      <c r="Y949" s="176"/>
      <c r="Z949" s="176"/>
      <c r="AA949" s="176"/>
      <c r="AB949" s="176"/>
      <c r="AC949" s="176"/>
      <c r="AD949" s="176"/>
      <c r="AE949" s="176"/>
      <c r="AF949" s="176"/>
      <c r="AG949" s="176"/>
      <c r="AH949" s="176"/>
      <c r="AI949" s="176"/>
      <c r="AJ949" s="176"/>
      <c r="AK949" s="176"/>
      <c r="AL949" s="176"/>
      <c r="AM949" s="176"/>
      <c r="AN949" s="176"/>
      <c r="AO949" s="176"/>
      <c r="AP949" s="176"/>
      <c r="AQ949" s="176"/>
      <c r="AR949" s="176"/>
      <c r="AS949" s="176"/>
      <c r="AT949" s="176"/>
      <c r="AU949" s="176"/>
      <c r="AV949" s="176"/>
      <c r="AW949" s="176"/>
      <c r="AX949" s="176"/>
      <c r="AY949" s="176"/>
      <c r="AZ949" s="176"/>
      <c r="BA949" s="176"/>
      <c r="BB949" s="176"/>
      <c r="BC949" s="176"/>
      <c r="BD949" s="176"/>
      <c r="BE949" s="176"/>
      <c r="BF949" s="176"/>
      <c r="BG949" s="176"/>
      <c r="BH949" s="176"/>
      <c r="BI949" s="176"/>
      <c r="BJ949" s="176"/>
      <c r="BK949" s="176"/>
      <c r="BL949" s="176"/>
      <c r="BM949" s="176"/>
      <c r="BN949" s="176"/>
      <c r="BO949" s="176"/>
      <c r="BP949" s="176"/>
      <c r="BQ949" s="176"/>
      <c r="BR949" s="176"/>
      <c r="BS949" s="176"/>
      <c r="BT949" s="176"/>
    </row>
    <row r="950">
      <c r="A950" s="176"/>
      <c r="B950" s="176"/>
      <c r="C950" s="176"/>
      <c r="D950" s="176"/>
      <c r="E950" s="176"/>
      <c r="F950" s="176"/>
      <c r="G950" s="176"/>
      <c r="H950" s="176"/>
      <c r="I950" s="176"/>
      <c r="J950" s="176"/>
      <c r="K950" s="176"/>
      <c r="L950" s="176"/>
      <c r="M950" s="176"/>
      <c r="N950" s="176"/>
      <c r="O950" s="176"/>
      <c r="P950" s="176"/>
      <c r="Q950" s="435"/>
      <c r="R950" s="176"/>
      <c r="S950" s="176"/>
      <c r="T950" s="176"/>
      <c r="U950" s="176"/>
      <c r="V950" s="176"/>
      <c r="W950" s="176"/>
      <c r="X950" s="176"/>
      <c r="Y950" s="176"/>
      <c r="Z950" s="176"/>
      <c r="AA950" s="176"/>
      <c r="AB950" s="176"/>
      <c r="AC950" s="176"/>
      <c r="AD950" s="176"/>
      <c r="AE950" s="176"/>
      <c r="AF950" s="176"/>
      <c r="AG950" s="176"/>
      <c r="AH950" s="176"/>
      <c r="AI950" s="176"/>
      <c r="AJ950" s="176"/>
      <c r="AK950" s="176"/>
      <c r="AL950" s="176"/>
      <c r="AM950" s="176"/>
      <c r="AN950" s="176"/>
      <c r="AO950" s="176"/>
      <c r="AP950" s="176"/>
      <c r="AQ950" s="176"/>
      <c r="AR950" s="176"/>
      <c r="AS950" s="176"/>
      <c r="AT950" s="176"/>
      <c r="AU950" s="176"/>
      <c r="AV950" s="176"/>
      <c r="AW950" s="176"/>
      <c r="AX950" s="176"/>
      <c r="AY950" s="176"/>
      <c r="AZ950" s="176"/>
      <c r="BA950" s="176"/>
      <c r="BB950" s="176"/>
      <c r="BC950" s="176"/>
      <c r="BD950" s="176"/>
      <c r="BE950" s="176"/>
      <c r="BF950" s="176"/>
      <c r="BG950" s="176"/>
      <c r="BH950" s="176"/>
      <c r="BI950" s="176"/>
      <c r="BJ950" s="176"/>
      <c r="BK950" s="176"/>
      <c r="BL950" s="176"/>
      <c r="BM950" s="176"/>
      <c r="BN950" s="176"/>
      <c r="BO950" s="176"/>
      <c r="BP950" s="176"/>
      <c r="BQ950" s="176"/>
      <c r="BR950" s="176"/>
      <c r="BS950" s="176"/>
      <c r="BT950" s="176"/>
    </row>
    <row r="951">
      <c r="A951" s="176"/>
      <c r="B951" s="176"/>
      <c r="C951" s="176"/>
      <c r="D951" s="176"/>
      <c r="E951" s="176"/>
      <c r="F951" s="176"/>
      <c r="G951" s="176"/>
      <c r="H951" s="176"/>
      <c r="I951" s="176"/>
      <c r="J951" s="176"/>
      <c r="K951" s="176"/>
      <c r="L951" s="176"/>
      <c r="M951" s="176"/>
      <c r="N951" s="176"/>
      <c r="O951" s="176"/>
      <c r="P951" s="176"/>
      <c r="Q951" s="435"/>
      <c r="R951" s="176"/>
      <c r="S951" s="176"/>
      <c r="T951" s="176"/>
      <c r="U951" s="176"/>
      <c r="V951" s="176"/>
      <c r="W951" s="176"/>
      <c r="X951" s="176"/>
      <c r="Y951" s="176"/>
      <c r="Z951" s="176"/>
      <c r="AA951" s="176"/>
      <c r="AB951" s="176"/>
      <c r="AC951" s="176"/>
      <c r="AD951" s="176"/>
      <c r="AE951" s="176"/>
      <c r="AF951" s="176"/>
      <c r="AG951" s="176"/>
      <c r="AH951" s="176"/>
      <c r="AI951" s="176"/>
      <c r="AJ951" s="176"/>
      <c r="AK951" s="176"/>
      <c r="AL951" s="176"/>
      <c r="AM951" s="176"/>
      <c r="AN951" s="176"/>
      <c r="AO951" s="176"/>
      <c r="AP951" s="176"/>
      <c r="AQ951" s="176"/>
      <c r="AR951" s="176"/>
      <c r="AS951" s="176"/>
      <c r="AT951" s="176"/>
      <c r="AU951" s="176"/>
      <c r="AV951" s="176"/>
      <c r="AW951" s="176"/>
      <c r="AX951" s="176"/>
      <c r="AY951" s="176"/>
      <c r="AZ951" s="176"/>
      <c r="BA951" s="176"/>
      <c r="BB951" s="176"/>
      <c r="BC951" s="176"/>
      <c r="BD951" s="176"/>
      <c r="BE951" s="176"/>
      <c r="BF951" s="176"/>
      <c r="BG951" s="176"/>
      <c r="BH951" s="176"/>
      <c r="BI951" s="176"/>
      <c r="BJ951" s="176"/>
      <c r="BK951" s="176"/>
      <c r="BL951" s="176"/>
      <c r="BM951" s="176"/>
      <c r="BN951" s="176"/>
      <c r="BO951" s="176"/>
      <c r="BP951" s="176"/>
      <c r="BQ951" s="176"/>
      <c r="BR951" s="176"/>
      <c r="BS951" s="176"/>
      <c r="BT951" s="176"/>
    </row>
    <row r="952">
      <c r="A952" s="176"/>
      <c r="B952" s="176"/>
      <c r="C952" s="176"/>
      <c r="D952" s="176"/>
      <c r="E952" s="176"/>
      <c r="F952" s="176"/>
      <c r="G952" s="176"/>
      <c r="H952" s="176"/>
      <c r="I952" s="176"/>
      <c r="J952" s="176"/>
      <c r="K952" s="176"/>
      <c r="L952" s="176"/>
      <c r="M952" s="176"/>
      <c r="N952" s="176"/>
      <c r="O952" s="176"/>
      <c r="P952" s="176"/>
      <c r="Q952" s="435"/>
      <c r="R952" s="176"/>
      <c r="S952" s="176"/>
      <c r="T952" s="176"/>
      <c r="U952" s="176"/>
      <c r="V952" s="176"/>
      <c r="W952" s="176"/>
      <c r="X952" s="176"/>
      <c r="Y952" s="176"/>
      <c r="Z952" s="176"/>
      <c r="AA952" s="176"/>
      <c r="AB952" s="176"/>
      <c r="AC952" s="176"/>
      <c r="AD952" s="176"/>
      <c r="AE952" s="176"/>
      <c r="AF952" s="176"/>
      <c r="AG952" s="176"/>
      <c r="AH952" s="176"/>
      <c r="AI952" s="176"/>
      <c r="AJ952" s="176"/>
      <c r="AK952" s="176"/>
      <c r="AL952" s="176"/>
      <c r="AM952" s="176"/>
      <c r="AN952" s="176"/>
      <c r="AO952" s="176"/>
      <c r="AP952" s="176"/>
      <c r="AQ952" s="176"/>
      <c r="AR952" s="176"/>
      <c r="AS952" s="176"/>
      <c r="AT952" s="176"/>
      <c r="AU952" s="176"/>
      <c r="AV952" s="176"/>
      <c r="AW952" s="176"/>
      <c r="AX952" s="176"/>
      <c r="AY952" s="176"/>
      <c r="AZ952" s="176"/>
      <c r="BA952" s="176"/>
      <c r="BB952" s="176"/>
      <c r="BC952" s="176"/>
      <c r="BD952" s="176"/>
      <c r="BE952" s="176"/>
      <c r="BF952" s="176"/>
      <c r="BG952" s="176"/>
      <c r="BH952" s="176"/>
      <c r="BI952" s="176"/>
      <c r="BJ952" s="176"/>
      <c r="BK952" s="176"/>
      <c r="BL952" s="176"/>
      <c r="BM952" s="176"/>
      <c r="BN952" s="176"/>
      <c r="BO952" s="176"/>
      <c r="BP952" s="176"/>
      <c r="BQ952" s="176"/>
      <c r="BR952" s="176"/>
      <c r="BS952" s="176"/>
      <c r="BT952" s="176"/>
    </row>
    <row r="953">
      <c r="A953" s="176"/>
      <c r="B953" s="176"/>
      <c r="C953" s="176"/>
      <c r="D953" s="176"/>
      <c r="E953" s="176"/>
      <c r="F953" s="176"/>
      <c r="G953" s="176"/>
      <c r="H953" s="176"/>
      <c r="I953" s="176"/>
      <c r="J953" s="176"/>
      <c r="K953" s="176"/>
      <c r="L953" s="176"/>
      <c r="M953" s="176"/>
      <c r="N953" s="176"/>
      <c r="O953" s="176"/>
      <c r="P953" s="176"/>
      <c r="Q953" s="435"/>
      <c r="R953" s="176"/>
      <c r="S953" s="176"/>
      <c r="T953" s="176"/>
      <c r="U953" s="176"/>
      <c r="V953" s="176"/>
      <c r="W953" s="176"/>
      <c r="X953" s="176"/>
      <c r="Y953" s="176"/>
      <c r="Z953" s="176"/>
      <c r="AA953" s="176"/>
      <c r="AB953" s="176"/>
      <c r="AC953" s="176"/>
      <c r="AD953" s="176"/>
      <c r="AE953" s="176"/>
      <c r="AF953" s="176"/>
      <c r="AG953" s="176"/>
      <c r="AH953" s="176"/>
      <c r="AI953" s="176"/>
      <c r="AJ953" s="176"/>
      <c r="AK953" s="176"/>
      <c r="AL953" s="176"/>
      <c r="AM953" s="176"/>
      <c r="AN953" s="176"/>
      <c r="AO953" s="176"/>
      <c r="AP953" s="176"/>
      <c r="AQ953" s="176"/>
      <c r="AR953" s="176"/>
      <c r="AS953" s="176"/>
      <c r="AT953" s="176"/>
      <c r="AU953" s="176"/>
      <c r="AV953" s="176"/>
      <c r="AW953" s="176"/>
      <c r="AX953" s="176"/>
      <c r="AY953" s="176"/>
      <c r="AZ953" s="176"/>
      <c r="BA953" s="176"/>
      <c r="BB953" s="176"/>
      <c r="BC953" s="176"/>
      <c r="BD953" s="176"/>
      <c r="BE953" s="176"/>
      <c r="BF953" s="176"/>
      <c r="BG953" s="176"/>
      <c r="BH953" s="176"/>
      <c r="BI953" s="176"/>
      <c r="BJ953" s="176"/>
      <c r="BK953" s="176"/>
      <c r="BL953" s="176"/>
      <c r="BM953" s="176"/>
      <c r="BN953" s="176"/>
      <c r="BO953" s="176"/>
      <c r="BP953" s="176"/>
      <c r="BQ953" s="176"/>
      <c r="BR953" s="176"/>
      <c r="BS953" s="176"/>
      <c r="BT953" s="176"/>
    </row>
    <row r="954">
      <c r="A954" s="176"/>
      <c r="B954" s="176"/>
      <c r="C954" s="176"/>
      <c r="D954" s="176"/>
      <c r="E954" s="176"/>
      <c r="F954" s="176"/>
      <c r="G954" s="176"/>
      <c r="H954" s="176"/>
      <c r="I954" s="176"/>
      <c r="J954" s="176"/>
      <c r="K954" s="176"/>
      <c r="L954" s="176"/>
      <c r="M954" s="176"/>
      <c r="N954" s="176"/>
      <c r="O954" s="176"/>
      <c r="P954" s="176"/>
      <c r="Q954" s="435"/>
      <c r="R954" s="176"/>
      <c r="S954" s="176"/>
      <c r="T954" s="176"/>
      <c r="U954" s="176"/>
      <c r="V954" s="176"/>
      <c r="W954" s="176"/>
      <c r="X954" s="176"/>
      <c r="Y954" s="176"/>
      <c r="Z954" s="176"/>
      <c r="AA954" s="176"/>
      <c r="AB954" s="176"/>
      <c r="AC954" s="176"/>
      <c r="AD954" s="176"/>
      <c r="AE954" s="176"/>
      <c r="AF954" s="176"/>
      <c r="AG954" s="176"/>
      <c r="AH954" s="176"/>
      <c r="AI954" s="176"/>
      <c r="AJ954" s="176"/>
      <c r="AK954" s="176"/>
      <c r="AL954" s="176"/>
      <c r="AM954" s="176"/>
      <c r="AN954" s="176"/>
      <c r="AO954" s="176"/>
      <c r="AP954" s="176"/>
      <c r="AQ954" s="176"/>
      <c r="AR954" s="176"/>
      <c r="AS954" s="176"/>
      <c r="AT954" s="176"/>
      <c r="AU954" s="176"/>
      <c r="AV954" s="176"/>
      <c r="AW954" s="176"/>
      <c r="AX954" s="176"/>
      <c r="AY954" s="176"/>
      <c r="AZ954" s="176"/>
      <c r="BA954" s="176"/>
      <c r="BB954" s="176"/>
      <c r="BC954" s="176"/>
      <c r="BD954" s="176"/>
      <c r="BE954" s="176"/>
      <c r="BF954" s="176"/>
      <c r="BG954" s="176"/>
      <c r="BH954" s="176"/>
      <c r="BI954" s="176"/>
      <c r="BJ954" s="176"/>
      <c r="BK954" s="176"/>
      <c r="BL954" s="176"/>
      <c r="BM954" s="176"/>
      <c r="BN954" s="176"/>
      <c r="BO954" s="176"/>
      <c r="BP954" s="176"/>
      <c r="BQ954" s="176"/>
      <c r="BR954" s="176"/>
      <c r="BS954" s="176"/>
      <c r="BT954" s="176"/>
    </row>
    <row r="955">
      <c r="A955" s="176"/>
      <c r="B955" s="176"/>
      <c r="C955" s="176"/>
      <c r="D955" s="176"/>
      <c r="E955" s="176"/>
      <c r="F955" s="176"/>
      <c r="G955" s="176"/>
      <c r="H955" s="176"/>
      <c r="I955" s="176"/>
      <c r="J955" s="176"/>
      <c r="K955" s="176"/>
      <c r="L955" s="176"/>
      <c r="M955" s="176"/>
      <c r="N955" s="176"/>
      <c r="O955" s="176"/>
      <c r="P955" s="176"/>
      <c r="Q955" s="435"/>
      <c r="R955" s="176"/>
      <c r="S955" s="176"/>
      <c r="T955" s="176"/>
      <c r="U955" s="176"/>
      <c r="V955" s="176"/>
      <c r="W955" s="176"/>
      <c r="X955" s="176"/>
      <c r="Y955" s="176"/>
      <c r="Z955" s="176"/>
      <c r="AA955" s="176"/>
      <c r="AB955" s="176"/>
      <c r="AC955" s="176"/>
      <c r="AD955" s="176"/>
      <c r="AE955" s="176"/>
      <c r="AF955" s="176"/>
      <c r="AG955" s="176"/>
      <c r="AH955" s="176"/>
      <c r="AI955" s="176"/>
      <c r="AJ955" s="176"/>
      <c r="AK955" s="176"/>
      <c r="AL955" s="176"/>
      <c r="AM955" s="176"/>
      <c r="AN955" s="176"/>
      <c r="AO955" s="176"/>
      <c r="AP955" s="176"/>
      <c r="AQ955" s="176"/>
      <c r="AR955" s="176"/>
      <c r="AS955" s="176"/>
      <c r="AT955" s="176"/>
      <c r="AU955" s="176"/>
      <c r="AV955" s="176"/>
      <c r="AW955" s="176"/>
      <c r="AX955" s="176"/>
      <c r="AY955" s="176"/>
      <c r="AZ955" s="176"/>
      <c r="BA955" s="176"/>
      <c r="BB955" s="176"/>
      <c r="BC955" s="176"/>
      <c r="BD955" s="176"/>
      <c r="BE955" s="176"/>
      <c r="BF955" s="176"/>
      <c r="BG955" s="176"/>
      <c r="BH955" s="176"/>
      <c r="BI955" s="176"/>
      <c r="BJ955" s="176"/>
      <c r="BK955" s="176"/>
      <c r="BL955" s="176"/>
      <c r="BM955" s="176"/>
      <c r="BN955" s="176"/>
      <c r="BO955" s="176"/>
      <c r="BP955" s="176"/>
      <c r="BQ955" s="176"/>
      <c r="BR955" s="176"/>
      <c r="BS955" s="176"/>
      <c r="BT955" s="176"/>
    </row>
    <row r="956">
      <c r="A956" s="176"/>
      <c r="B956" s="176"/>
      <c r="C956" s="176"/>
      <c r="D956" s="176"/>
      <c r="E956" s="176"/>
      <c r="F956" s="176"/>
      <c r="G956" s="176"/>
      <c r="H956" s="176"/>
      <c r="I956" s="176"/>
      <c r="J956" s="176"/>
      <c r="K956" s="176"/>
      <c r="L956" s="176"/>
      <c r="M956" s="176"/>
      <c r="N956" s="176"/>
      <c r="O956" s="176"/>
      <c r="P956" s="176"/>
      <c r="Q956" s="435"/>
      <c r="R956" s="176"/>
      <c r="S956" s="176"/>
      <c r="T956" s="176"/>
      <c r="U956" s="176"/>
      <c r="V956" s="176"/>
      <c r="W956" s="176"/>
      <c r="X956" s="176"/>
      <c r="Y956" s="176"/>
      <c r="Z956" s="176"/>
      <c r="AA956" s="176"/>
      <c r="AB956" s="176"/>
      <c r="AC956" s="176"/>
      <c r="AD956" s="176"/>
      <c r="AE956" s="176"/>
      <c r="AF956" s="176"/>
      <c r="AG956" s="176"/>
      <c r="AH956" s="176"/>
      <c r="AI956" s="176"/>
      <c r="AJ956" s="176"/>
      <c r="AK956" s="176"/>
      <c r="AL956" s="176"/>
      <c r="AM956" s="176"/>
      <c r="AN956" s="176"/>
      <c r="AO956" s="176"/>
      <c r="AP956" s="176"/>
      <c r="AQ956" s="176"/>
      <c r="AR956" s="176"/>
      <c r="AS956" s="176"/>
      <c r="AT956" s="176"/>
      <c r="AU956" s="176"/>
      <c r="AV956" s="176"/>
      <c r="AW956" s="176"/>
      <c r="AX956" s="176"/>
      <c r="AY956" s="176"/>
      <c r="AZ956" s="176"/>
      <c r="BA956" s="176"/>
      <c r="BB956" s="176"/>
      <c r="BC956" s="176"/>
      <c r="BD956" s="176"/>
      <c r="BE956" s="176"/>
      <c r="BF956" s="176"/>
      <c r="BG956" s="176"/>
      <c r="BH956" s="176"/>
      <c r="BI956" s="176"/>
      <c r="BJ956" s="176"/>
      <c r="BK956" s="176"/>
      <c r="BL956" s="176"/>
      <c r="BM956" s="176"/>
      <c r="BN956" s="176"/>
      <c r="BO956" s="176"/>
      <c r="BP956" s="176"/>
      <c r="BQ956" s="176"/>
      <c r="BR956" s="176"/>
      <c r="BS956" s="176"/>
      <c r="BT956" s="176"/>
    </row>
    <row r="957">
      <c r="A957" s="176"/>
      <c r="B957" s="176"/>
      <c r="C957" s="176"/>
      <c r="D957" s="176"/>
      <c r="E957" s="176"/>
      <c r="F957" s="176"/>
      <c r="G957" s="176"/>
      <c r="H957" s="176"/>
      <c r="I957" s="176"/>
      <c r="J957" s="176"/>
      <c r="K957" s="176"/>
      <c r="L957" s="176"/>
      <c r="M957" s="176"/>
      <c r="N957" s="176"/>
      <c r="O957" s="176"/>
      <c r="P957" s="176"/>
      <c r="Q957" s="435"/>
      <c r="R957" s="176"/>
      <c r="S957" s="176"/>
      <c r="T957" s="176"/>
      <c r="U957" s="176"/>
      <c r="V957" s="176"/>
      <c r="W957" s="176"/>
      <c r="X957" s="176"/>
      <c r="Y957" s="176"/>
      <c r="Z957" s="176"/>
      <c r="AA957" s="176"/>
      <c r="AB957" s="176"/>
      <c r="AC957" s="176"/>
      <c r="AD957" s="176"/>
      <c r="AE957" s="176"/>
      <c r="AF957" s="176"/>
      <c r="AG957" s="176"/>
      <c r="AH957" s="176"/>
      <c r="AI957" s="176"/>
      <c r="AJ957" s="176"/>
      <c r="AK957" s="176"/>
      <c r="AL957" s="176"/>
      <c r="AM957" s="176"/>
      <c r="AN957" s="176"/>
      <c r="AO957" s="176"/>
      <c r="AP957" s="176"/>
      <c r="AQ957" s="176"/>
      <c r="AR957" s="176"/>
      <c r="AS957" s="176"/>
      <c r="AT957" s="176"/>
      <c r="AU957" s="176"/>
      <c r="AV957" s="176"/>
      <c r="AW957" s="176"/>
      <c r="AX957" s="176"/>
      <c r="AY957" s="176"/>
      <c r="AZ957" s="176"/>
      <c r="BA957" s="176"/>
      <c r="BB957" s="176"/>
      <c r="BC957" s="176"/>
      <c r="BD957" s="176"/>
      <c r="BE957" s="176"/>
      <c r="BF957" s="176"/>
      <c r="BG957" s="176"/>
      <c r="BH957" s="176"/>
      <c r="BI957" s="176"/>
      <c r="BJ957" s="176"/>
      <c r="BK957" s="176"/>
      <c r="BL957" s="176"/>
      <c r="BM957" s="176"/>
      <c r="BN957" s="176"/>
      <c r="BO957" s="176"/>
      <c r="BP957" s="176"/>
      <c r="BQ957" s="176"/>
      <c r="BR957" s="176"/>
      <c r="BS957" s="176"/>
      <c r="BT957" s="176"/>
    </row>
    <row r="958">
      <c r="A958" s="176"/>
      <c r="B958" s="176"/>
      <c r="C958" s="176"/>
      <c r="D958" s="176"/>
      <c r="E958" s="176"/>
      <c r="F958" s="176"/>
      <c r="G958" s="176"/>
      <c r="H958" s="176"/>
      <c r="I958" s="176"/>
      <c r="J958" s="176"/>
      <c r="K958" s="176"/>
      <c r="L958" s="176"/>
      <c r="M958" s="176"/>
      <c r="N958" s="176"/>
      <c r="O958" s="176"/>
      <c r="P958" s="176"/>
      <c r="Q958" s="435"/>
      <c r="R958" s="176"/>
      <c r="S958" s="176"/>
      <c r="T958" s="176"/>
      <c r="U958" s="176"/>
      <c r="V958" s="176"/>
      <c r="W958" s="176"/>
      <c r="X958" s="176"/>
      <c r="Y958" s="176"/>
      <c r="Z958" s="176"/>
      <c r="AA958" s="176"/>
      <c r="AB958" s="176"/>
      <c r="AC958" s="176"/>
      <c r="AD958" s="176"/>
      <c r="AE958" s="176"/>
      <c r="AF958" s="176"/>
      <c r="AG958" s="176"/>
      <c r="AH958" s="176"/>
      <c r="AI958" s="176"/>
      <c r="AJ958" s="176"/>
      <c r="AK958" s="176"/>
      <c r="AL958" s="176"/>
      <c r="AM958" s="176"/>
      <c r="AN958" s="176"/>
      <c r="AO958" s="176"/>
      <c r="AP958" s="176"/>
      <c r="AQ958" s="176"/>
      <c r="AR958" s="176"/>
      <c r="AS958" s="176"/>
      <c r="AT958" s="176"/>
      <c r="AU958" s="176"/>
      <c r="AV958" s="176"/>
      <c r="AW958" s="176"/>
      <c r="AX958" s="176"/>
      <c r="AY958" s="176"/>
      <c r="AZ958" s="176"/>
      <c r="BA958" s="176"/>
      <c r="BB958" s="176"/>
      <c r="BC958" s="176"/>
      <c r="BD958" s="176"/>
      <c r="BE958" s="176"/>
      <c r="BF958" s="176"/>
      <c r="BG958" s="176"/>
      <c r="BH958" s="176"/>
      <c r="BI958" s="176"/>
      <c r="BJ958" s="176"/>
      <c r="BK958" s="176"/>
      <c r="BL958" s="176"/>
      <c r="BM958" s="176"/>
      <c r="BN958" s="176"/>
      <c r="BO958" s="176"/>
      <c r="BP958" s="176"/>
      <c r="BQ958" s="176"/>
      <c r="BR958" s="176"/>
      <c r="BS958" s="176"/>
      <c r="BT958" s="176"/>
    </row>
    <row r="959">
      <c r="A959" s="176"/>
      <c r="B959" s="176"/>
      <c r="C959" s="176"/>
      <c r="D959" s="176"/>
      <c r="E959" s="176"/>
      <c r="F959" s="176"/>
      <c r="G959" s="176"/>
      <c r="H959" s="176"/>
      <c r="I959" s="176"/>
      <c r="J959" s="176"/>
      <c r="K959" s="176"/>
      <c r="L959" s="176"/>
      <c r="M959" s="176"/>
      <c r="N959" s="176"/>
      <c r="O959" s="176"/>
      <c r="P959" s="176"/>
      <c r="Q959" s="435"/>
      <c r="R959" s="176"/>
      <c r="S959" s="176"/>
      <c r="T959" s="176"/>
      <c r="U959" s="176"/>
      <c r="V959" s="176"/>
      <c r="W959" s="176"/>
      <c r="X959" s="176"/>
      <c r="Y959" s="176"/>
      <c r="Z959" s="176"/>
      <c r="AA959" s="176"/>
      <c r="AB959" s="176"/>
      <c r="AC959" s="176"/>
      <c r="AD959" s="176"/>
      <c r="AE959" s="176"/>
      <c r="AF959" s="176"/>
      <c r="AG959" s="176"/>
      <c r="AH959" s="176"/>
      <c r="AI959" s="176"/>
      <c r="AJ959" s="176"/>
      <c r="AK959" s="176"/>
      <c r="AL959" s="176"/>
      <c r="AM959" s="176"/>
      <c r="AN959" s="176"/>
      <c r="AO959" s="176"/>
      <c r="AP959" s="176"/>
      <c r="AQ959" s="176"/>
      <c r="AR959" s="176"/>
      <c r="AS959" s="176"/>
      <c r="AT959" s="176"/>
      <c r="AU959" s="176"/>
      <c r="AV959" s="176"/>
      <c r="AW959" s="176"/>
      <c r="AX959" s="176"/>
      <c r="AY959" s="176"/>
      <c r="AZ959" s="176"/>
      <c r="BA959" s="176"/>
      <c r="BB959" s="176"/>
      <c r="BC959" s="176"/>
      <c r="BD959" s="176"/>
      <c r="BE959" s="176"/>
      <c r="BF959" s="176"/>
      <c r="BG959" s="176"/>
      <c r="BH959" s="176"/>
      <c r="BI959" s="176"/>
      <c r="BJ959" s="176"/>
      <c r="BK959" s="176"/>
      <c r="BL959" s="176"/>
      <c r="BM959" s="176"/>
      <c r="BN959" s="176"/>
      <c r="BO959" s="176"/>
      <c r="BP959" s="176"/>
      <c r="BQ959" s="176"/>
      <c r="BR959" s="176"/>
      <c r="BS959" s="176"/>
      <c r="BT959" s="176"/>
    </row>
    <row r="960">
      <c r="A960" s="176"/>
      <c r="B960" s="176"/>
      <c r="C960" s="176"/>
      <c r="D960" s="176"/>
      <c r="E960" s="176"/>
      <c r="F960" s="176"/>
      <c r="G960" s="176"/>
      <c r="H960" s="176"/>
      <c r="I960" s="176"/>
      <c r="J960" s="176"/>
      <c r="K960" s="176"/>
      <c r="L960" s="176"/>
      <c r="M960" s="176"/>
      <c r="N960" s="176"/>
      <c r="O960" s="176"/>
      <c r="P960" s="176"/>
      <c r="Q960" s="435"/>
      <c r="R960" s="176"/>
      <c r="S960" s="176"/>
      <c r="T960" s="176"/>
      <c r="U960" s="176"/>
      <c r="V960" s="176"/>
      <c r="W960" s="176"/>
      <c r="X960" s="176"/>
      <c r="Y960" s="176"/>
      <c r="Z960" s="176"/>
      <c r="AA960" s="176"/>
      <c r="AB960" s="176"/>
      <c r="AC960" s="176"/>
      <c r="AD960" s="176"/>
      <c r="AE960" s="176"/>
      <c r="AF960" s="176"/>
      <c r="AG960" s="176"/>
      <c r="AH960" s="176"/>
      <c r="AI960" s="176"/>
      <c r="AJ960" s="176"/>
      <c r="AK960" s="176"/>
      <c r="AL960" s="176"/>
      <c r="AM960" s="176"/>
      <c r="AN960" s="176"/>
      <c r="AO960" s="176"/>
      <c r="AP960" s="176"/>
      <c r="AQ960" s="176"/>
      <c r="AR960" s="176"/>
      <c r="AS960" s="176"/>
      <c r="AT960" s="176"/>
      <c r="AU960" s="176"/>
      <c r="AV960" s="176"/>
      <c r="AW960" s="176"/>
      <c r="AX960" s="176"/>
      <c r="AY960" s="176"/>
      <c r="AZ960" s="176"/>
      <c r="BA960" s="176"/>
      <c r="BB960" s="176"/>
      <c r="BC960" s="176"/>
      <c r="BD960" s="176"/>
      <c r="BE960" s="176"/>
      <c r="BF960" s="176"/>
      <c r="BG960" s="176"/>
      <c r="BH960" s="176"/>
      <c r="BI960" s="176"/>
      <c r="BJ960" s="176"/>
      <c r="BK960" s="176"/>
      <c r="BL960" s="176"/>
      <c r="BM960" s="176"/>
      <c r="BN960" s="176"/>
      <c r="BO960" s="176"/>
      <c r="BP960" s="176"/>
      <c r="BQ960" s="176"/>
      <c r="BR960" s="176"/>
      <c r="BS960" s="176"/>
      <c r="BT960" s="176"/>
    </row>
    <row r="961">
      <c r="A961" s="176"/>
      <c r="B961" s="176"/>
      <c r="C961" s="176"/>
      <c r="D961" s="176"/>
      <c r="E961" s="176"/>
      <c r="F961" s="176"/>
      <c r="G961" s="176"/>
      <c r="H961" s="176"/>
      <c r="I961" s="176"/>
      <c r="J961" s="176"/>
      <c r="K961" s="176"/>
      <c r="L961" s="176"/>
      <c r="M961" s="176"/>
      <c r="N961" s="176"/>
      <c r="O961" s="176"/>
      <c r="P961" s="176"/>
      <c r="Q961" s="435"/>
      <c r="R961" s="176"/>
      <c r="S961" s="176"/>
      <c r="T961" s="176"/>
      <c r="U961" s="176"/>
      <c r="V961" s="176"/>
      <c r="W961" s="176"/>
      <c r="X961" s="176"/>
      <c r="Y961" s="176"/>
      <c r="Z961" s="176"/>
      <c r="AA961" s="176"/>
      <c r="AB961" s="176"/>
      <c r="AC961" s="176"/>
      <c r="AD961" s="176"/>
      <c r="AE961" s="176"/>
      <c r="AF961" s="176"/>
      <c r="AG961" s="176"/>
      <c r="AH961" s="176"/>
      <c r="AI961" s="176"/>
      <c r="AJ961" s="176"/>
      <c r="AK961" s="176"/>
      <c r="AL961" s="176"/>
      <c r="AM961" s="176"/>
      <c r="AN961" s="176"/>
      <c r="AO961" s="176"/>
      <c r="AP961" s="176"/>
      <c r="AQ961" s="176"/>
      <c r="AR961" s="176"/>
      <c r="AS961" s="176"/>
      <c r="AT961" s="176"/>
      <c r="AU961" s="176"/>
      <c r="AV961" s="176"/>
      <c r="AW961" s="176"/>
      <c r="AX961" s="176"/>
      <c r="AY961" s="176"/>
      <c r="AZ961" s="176"/>
      <c r="BA961" s="176"/>
      <c r="BB961" s="176"/>
      <c r="BC961" s="176"/>
      <c r="BD961" s="176"/>
      <c r="BE961" s="176"/>
      <c r="BF961" s="176"/>
      <c r="BG961" s="176"/>
      <c r="BH961" s="176"/>
      <c r="BI961" s="176"/>
      <c r="BJ961" s="176"/>
      <c r="BK961" s="176"/>
      <c r="BL961" s="176"/>
      <c r="BM961" s="176"/>
      <c r="BN961" s="176"/>
      <c r="BO961" s="176"/>
      <c r="BP961" s="176"/>
      <c r="BQ961" s="176"/>
      <c r="BR961" s="176"/>
      <c r="BS961" s="176"/>
      <c r="BT961" s="176"/>
    </row>
    <row r="962">
      <c r="A962" s="176"/>
      <c r="B962" s="176"/>
      <c r="C962" s="176"/>
      <c r="D962" s="176"/>
      <c r="E962" s="176"/>
      <c r="F962" s="176"/>
      <c r="G962" s="176"/>
      <c r="H962" s="176"/>
      <c r="I962" s="176"/>
      <c r="J962" s="176"/>
      <c r="K962" s="176"/>
      <c r="L962" s="176"/>
      <c r="M962" s="176"/>
      <c r="N962" s="176"/>
      <c r="O962" s="176"/>
      <c r="P962" s="176"/>
      <c r="Q962" s="435"/>
      <c r="R962" s="176"/>
      <c r="S962" s="176"/>
      <c r="T962" s="176"/>
      <c r="U962" s="176"/>
      <c r="V962" s="176"/>
      <c r="W962" s="176"/>
      <c r="X962" s="176"/>
      <c r="Y962" s="176"/>
      <c r="Z962" s="176"/>
      <c r="AA962" s="176"/>
      <c r="AB962" s="176"/>
      <c r="AC962" s="176"/>
      <c r="AD962" s="176"/>
      <c r="AE962" s="176"/>
      <c r="AF962" s="176"/>
      <c r="AG962" s="176"/>
      <c r="AH962" s="176"/>
      <c r="AI962" s="176"/>
      <c r="AJ962" s="176"/>
      <c r="AK962" s="176"/>
      <c r="AL962" s="176"/>
      <c r="AM962" s="176"/>
      <c r="AN962" s="176"/>
      <c r="AO962" s="176"/>
      <c r="AP962" s="176"/>
      <c r="AQ962" s="176"/>
      <c r="AR962" s="176"/>
      <c r="AS962" s="176"/>
      <c r="AT962" s="176"/>
      <c r="AU962" s="176"/>
      <c r="AV962" s="176"/>
      <c r="AW962" s="176"/>
      <c r="AX962" s="176"/>
      <c r="AY962" s="176"/>
      <c r="AZ962" s="176"/>
      <c r="BA962" s="176"/>
      <c r="BB962" s="176"/>
      <c r="BC962" s="176"/>
      <c r="BD962" s="176"/>
      <c r="BE962" s="176"/>
      <c r="BF962" s="176"/>
      <c r="BG962" s="176"/>
      <c r="BH962" s="176"/>
      <c r="BI962" s="176"/>
      <c r="BJ962" s="176"/>
      <c r="BK962" s="176"/>
      <c r="BL962" s="176"/>
      <c r="BM962" s="176"/>
      <c r="BN962" s="176"/>
      <c r="BO962" s="176"/>
      <c r="BP962" s="176"/>
      <c r="BQ962" s="176"/>
      <c r="BR962" s="176"/>
      <c r="BS962" s="176"/>
      <c r="BT962" s="176"/>
    </row>
    <row r="963">
      <c r="A963" s="176"/>
      <c r="B963" s="176"/>
      <c r="C963" s="176"/>
      <c r="D963" s="176"/>
      <c r="E963" s="176"/>
      <c r="F963" s="176"/>
      <c r="G963" s="176"/>
      <c r="H963" s="176"/>
      <c r="I963" s="176"/>
      <c r="J963" s="176"/>
      <c r="K963" s="176"/>
      <c r="L963" s="176"/>
      <c r="M963" s="176"/>
      <c r="N963" s="176"/>
      <c r="O963" s="176"/>
      <c r="P963" s="176"/>
      <c r="Q963" s="435"/>
      <c r="R963" s="176"/>
      <c r="S963" s="176"/>
      <c r="T963" s="176"/>
      <c r="U963" s="176"/>
      <c r="V963" s="176"/>
      <c r="W963" s="176"/>
      <c r="X963" s="176"/>
      <c r="Y963" s="176"/>
      <c r="Z963" s="176"/>
      <c r="AA963" s="176"/>
      <c r="AB963" s="176"/>
      <c r="AC963" s="176"/>
      <c r="AD963" s="176"/>
      <c r="AE963" s="176"/>
      <c r="AF963" s="176"/>
      <c r="AG963" s="176"/>
      <c r="AH963" s="176"/>
      <c r="AI963" s="176"/>
      <c r="AJ963" s="176"/>
      <c r="AK963" s="176"/>
      <c r="AL963" s="176"/>
      <c r="AM963" s="176"/>
      <c r="AN963" s="176"/>
      <c r="AO963" s="176"/>
      <c r="AP963" s="176"/>
      <c r="AQ963" s="176"/>
      <c r="AR963" s="176"/>
      <c r="AS963" s="176"/>
      <c r="AT963" s="176"/>
      <c r="AU963" s="176"/>
      <c r="AV963" s="176"/>
      <c r="AW963" s="176"/>
      <c r="AX963" s="176"/>
      <c r="AY963" s="176"/>
      <c r="AZ963" s="176"/>
      <c r="BA963" s="176"/>
      <c r="BB963" s="176"/>
      <c r="BC963" s="176"/>
      <c r="BD963" s="176"/>
      <c r="BE963" s="176"/>
      <c r="BF963" s="176"/>
      <c r="BG963" s="176"/>
      <c r="BH963" s="176"/>
      <c r="BI963" s="176"/>
      <c r="BJ963" s="176"/>
      <c r="BK963" s="176"/>
      <c r="BL963" s="176"/>
      <c r="BM963" s="176"/>
      <c r="BN963" s="176"/>
      <c r="BO963" s="176"/>
      <c r="BP963" s="176"/>
      <c r="BQ963" s="176"/>
      <c r="BR963" s="176"/>
      <c r="BS963" s="176"/>
      <c r="BT963" s="176"/>
    </row>
    <row r="964">
      <c r="A964" s="176"/>
      <c r="B964" s="176"/>
      <c r="C964" s="176"/>
      <c r="D964" s="176"/>
      <c r="E964" s="176"/>
      <c r="F964" s="176"/>
      <c r="G964" s="176"/>
      <c r="H964" s="176"/>
      <c r="I964" s="176"/>
      <c r="J964" s="176"/>
      <c r="K964" s="176"/>
      <c r="L964" s="176"/>
      <c r="M964" s="176"/>
      <c r="N964" s="176"/>
      <c r="O964" s="176"/>
      <c r="P964" s="176"/>
      <c r="Q964" s="435"/>
      <c r="R964" s="176"/>
      <c r="S964" s="176"/>
      <c r="T964" s="176"/>
      <c r="U964" s="176"/>
      <c r="V964" s="176"/>
      <c r="W964" s="176"/>
      <c r="X964" s="176"/>
      <c r="Y964" s="176"/>
      <c r="Z964" s="176"/>
      <c r="AA964" s="176"/>
      <c r="AB964" s="176"/>
      <c r="AC964" s="176"/>
      <c r="AD964" s="176"/>
      <c r="AE964" s="176"/>
      <c r="AF964" s="176"/>
      <c r="AG964" s="176"/>
      <c r="AH964" s="176"/>
      <c r="AI964" s="176"/>
      <c r="AJ964" s="176"/>
      <c r="AK964" s="176"/>
      <c r="AL964" s="176"/>
      <c r="AM964" s="176"/>
      <c r="AN964" s="176"/>
      <c r="AO964" s="176"/>
      <c r="AP964" s="176"/>
      <c r="AQ964" s="176"/>
      <c r="AR964" s="176"/>
      <c r="AS964" s="176"/>
      <c r="AT964" s="176"/>
      <c r="AU964" s="176"/>
      <c r="AV964" s="176"/>
      <c r="AW964" s="176"/>
      <c r="AX964" s="176"/>
      <c r="AY964" s="176"/>
      <c r="AZ964" s="176"/>
      <c r="BA964" s="176"/>
      <c r="BB964" s="176"/>
      <c r="BC964" s="176"/>
      <c r="BD964" s="176"/>
      <c r="BE964" s="176"/>
      <c r="BF964" s="176"/>
      <c r="BG964" s="176"/>
      <c r="BH964" s="176"/>
      <c r="BI964" s="176"/>
      <c r="BJ964" s="176"/>
      <c r="BK964" s="176"/>
      <c r="BL964" s="176"/>
      <c r="BM964" s="176"/>
      <c r="BN964" s="176"/>
      <c r="BO964" s="176"/>
      <c r="BP964" s="176"/>
      <c r="BQ964" s="176"/>
      <c r="BR964" s="176"/>
      <c r="BS964" s="176"/>
      <c r="BT964" s="176"/>
    </row>
    <row r="965">
      <c r="A965" s="176"/>
      <c r="B965" s="176"/>
      <c r="C965" s="176"/>
      <c r="D965" s="176"/>
      <c r="E965" s="176"/>
      <c r="F965" s="176"/>
      <c r="G965" s="176"/>
      <c r="H965" s="176"/>
      <c r="I965" s="176"/>
      <c r="J965" s="176"/>
      <c r="K965" s="176"/>
      <c r="L965" s="176"/>
      <c r="M965" s="176"/>
      <c r="N965" s="176"/>
      <c r="O965" s="176"/>
      <c r="P965" s="176"/>
      <c r="Q965" s="435"/>
      <c r="R965" s="176"/>
      <c r="S965" s="176"/>
      <c r="T965" s="176"/>
      <c r="U965" s="176"/>
      <c r="V965" s="176"/>
      <c r="W965" s="176"/>
      <c r="X965" s="176"/>
      <c r="Y965" s="176"/>
      <c r="Z965" s="176"/>
      <c r="AA965" s="176"/>
      <c r="AB965" s="176"/>
      <c r="AC965" s="176"/>
      <c r="AD965" s="176"/>
      <c r="AE965" s="176"/>
      <c r="AF965" s="176"/>
      <c r="AG965" s="176"/>
      <c r="AH965" s="176"/>
      <c r="AI965" s="176"/>
      <c r="AJ965" s="176"/>
      <c r="AK965" s="176"/>
      <c r="AL965" s="176"/>
      <c r="AM965" s="176"/>
      <c r="AN965" s="176"/>
      <c r="AO965" s="176"/>
      <c r="AP965" s="176"/>
      <c r="AQ965" s="176"/>
      <c r="AR965" s="176"/>
      <c r="AS965" s="176"/>
      <c r="AT965" s="176"/>
      <c r="AU965" s="176"/>
      <c r="AV965" s="176"/>
      <c r="AW965" s="176"/>
      <c r="AX965" s="176"/>
      <c r="AY965" s="176"/>
      <c r="AZ965" s="176"/>
      <c r="BA965" s="176"/>
      <c r="BB965" s="176"/>
      <c r="BC965" s="176"/>
      <c r="BD965" s="176"/>
      <c r="BE965" s="176"/>
      <c r="BF965" s="176"/>
      <c r="BG965" s="176"/>
      <c r="BH965" s="176"/>
      <c r="BI965" s="176"/>
      <c r="BJ965" s="176"/>
      <c r="BK965" s="176"/>
      <c r="BL965" s="176"/>
      <c r="BM965" s="176"/>
      <c r="BN965" s="176"/>
      <c r="BO965" s="176"/>
      <c r="BP965" s="176"/>
      <c r="BQ965" s="176"/>
      <c r="BR965" s="176"/>
      <c r="BS965" s="176"/>
      <c r="BT965" s="176"/>
    </row>
    <row r="966">
      <c r="A966" s="176"/>
      <c r="B966" s="176"/>
      <c r="C966" s="176"/>
      <c r="D966" s="176"/>
      <c r="E966" s="176"/>
      <c r="F966" s="176"/>
      <c r="G966" s="176"/>
      <c r="H966" s="176"/>
      <c r="I966" s="176"/>
      <c r="J966" s="176"/>
      <c r="K966" s="176"/>
      <c r="L966" s="176"/>
      <c r="M966" s="176"/>
      <c r="N966" s="176"/>
      <c r="O966" s="176"/>
      <c r="P966" s="176"/>
      <c r="Q966" s="435"/>
      <c r="R966" s="176"/>
      <c r="S966" s="176"/>
      <c r="T966" s="176"/>
      <c r="U966" s="176"/>
      <c r="V966" s="176"/>
      <c r="W966" s="176"/>
      <c r="X966" s="176"/>
      <c r="Y966" s="176"/>
      <c r="Z966" s="176"/>
      <c r="AA966" s="176"/>
      <c r="AB966" s="176"/>
      <c r="AC966" s="176"/>
      <c r="AD966" s="176"/>
      <c r="AE966" s="176"/>
      <c r="AF966" s="176"/>
      <c r="AG966" s="176"/>
      <c r="AH966" s="176"/>
      <c r="AI966" s="176"/>
      <c r="AJ966" s="176"/>
      <c r="AK966" s="176"/>
      <c r="AL966" s="176"/>
      <c r="AM966" s="176"/>
      <c r="AN966" s="176"/>
      <c r="AO966" s="176"/>
      <c r="AP966" s="176"/>
      <c r="AQ966" s="176"/>
      <c r="AR966" s="176"/>
      <c r="AS966" s="176"/>
      <c r="AT966" s="176"/>
      <c r="AU966" s="176"/>
      <c r="AV966" s="176"/>
      <c r="AW966" s="176"/>
      <c r="AX966" s="176"/>
      <c r="AY966" s="176"/>
      <c r="AZ966" s="176"/>
      <c r="BA966" s="176"/>
      <c r="BB966" s="176"/>
      <c r="BC966" s="176"/>
      <c r="BD966" s="176"/>
      <c r="BE966" s="176"/>
      <c r="BF966" s="176"/>
      <c r="BG966" s="176"/>
      <c r="BH966" s="176"/>
      <c r="BI966" s="176"/>
      <c r="BJ966" s="176"/>
      <c r="BK966" s="176"/>
      <c r="BL966" s="176"/>
      <c r="BM966" s="176"/>
      <c r="BN966" s="176"/>
      <c r="BO966" s="176"/>
      <c r="BP966" s="176"/>
      <c r="BQ966" s="176"/>
      <c r="BR966" s="176"/>
      <c r="BS966" s="176"/>
      <c r="BT966" s="176"/>
    </row>
    <row r="967">
      <c r="A967" s="176"/>
      <c r="B967" s="176"/>
      <c r="C967" s="176"/>
      <c r="D967" s="176"/>
      <c r="E967" s="176"/>
      <c r="F967" s="176"/>
      <c r="G967" s="176"/>
      <c r="H967" s="176"/>
      <c r="I967" s="176"/>
      <c r="J967" s="176"/>
      <c r="K967" s="176"/>
      <c r="L967" s="176"/>
      <c r="M967" s="176"/>
      <c r="N967" s="176"/>
      <c r="O967" s="176"/>
      <c r="P967" s="176"/>
      <c r="Q967" s="435"/>
      <c r="R967" s="176"/>
      <c r="S967" s="176"/>
      <c r="T967" s="176"/>
      <c r="U967" s="176"/>
      <c r="V967" s="176"/>
      <c r="W967" s="176"/>
      <c r="X967" s="176"/>
      <c r="Y967" s="176"/>
      <c r="Z967" s="176"/>
      <c r="AA967" s="176"/>
      <c r="AB967" s="176"/>
      <c r="AC967" s="176"/>
      <c r="AD967" s="176"/>
      <c r="AE967" s="176"/>
      <c r="AF967" s="176"/>
      <c r="AG967" s="176"/>
      <c r="AH967" s="176"/>
      <c r="AI967" s="176"/>
      <c r="AJ967" s="176"/>
      <c r="AK967" s="176"/>
      <c r="AL967" s="176"/>
      <c r="AM967" s="176"/>
      <c r="AN967" s="176"/>
      <c r="AO967" s="176"/>
      <c r="AP967" s="176"/>
      <c r="AQ967" s="176"/>
      <c r="AR967" s="176"/>
      <c r="AS967" s="176"/>
      <c r="AT967" s="176"/>
      <c r="AU967" s="176"/>
      <c r="AV967" s="176"/>
      <c r="AW967" s="176"/>
      <c r="AX967" s="176"/>
      <c r="AY967" s="176"/>
      <c r="AZ967" s="176"/>
      <c r="BA967" s="176"/>
      <c r="BB967" s="176"/>
      <c r="BC967" s="176"/>
      <c r="BD967" s="176"/>
      <c r="BE967" s="176"/>
      <c r="BF967" s="176"/>
      <c r="BG967" s="176"/>
      <c r="BH967" s="176"/>
      <c r="BI967" s="176"/>
      <c r="BJ967" s="176"/>
      <c r="BK967" s="176"/>
      <c r="BL967" s="176"/>
      <c r="BM967" s="176"/>
      <c r="BN967" s="176"/>
      <c r="BO967" s="176"/>
      <c r="BP967" s="176"/>
      <c r="BQ967" s="176"/>
      <c r="BR967" s="176"/>
      <c r="BS967" s="176"/>
      <c r="BT967" s="176"/>
    </row>
    <row r="968">
      <c r="A968" s="176"/>
      <c r="B968" s="176"/>
      <c r="C968" s="176"/>
      <c r="D968" s="176"/>
      <c r="E968" s="176"/>
      <c r="F968" s="176"/>
      <c r="G968" s="176"/>
      <c r="H968" s="176"/>
      <c r="I968" s="176"/>
      <c r="J968" s="176"/>
      <c r="K968" s="176"/>
      <c r="L968" s="176"/>
      <c r="M968" s="176"/>
      <c r="N968" s="176"/>
      <c r="O968" s="176"/>
      <c r="P968" s="176"/>
      <c r="Q968" s="435"/>
      <c r="R968" s="176"/>
      <c r="S968" s="176"/>
      <c r="T968" s="176"/>
      <c r="U968" s="176"/>
      <c r="V968" s="176"/>
      <c r="W968" s="176"/>
      <c r="X968" s="176"/>
      <c r="Y968" s="176"/>
      <c r="Z968" s="176"/>
      <c r="AA968" s="176"/>
      <c r="AB968" s="176"/>
      <c r="AC968" s="176"/>
      <c r="AD968" s="176"/>
      <c r="AE968" s="176"/>
      <c r="AF968" s="176"/>
      <c r="AG968" s="176"/>
      <c r="AH968" s="176"/>
      <c r="AI968" s="176"/>
      <c r="AJ968" s="176"/>
      <c r="AK968" s="176"/>
      <c r="AL968" s="176"/>
      <c r="AM968" s="176"/>
      <c r="AN968" s="176"/>
      <c r="AO968" s="176"/>
      <c r="AP968" s="176"/>
      <c r="AQ968" s="176"/>
      <c r="AR968" s="176"/>
      <c r="AS968" s="176"/>
      <c r="AT968" s="176"/>
      <c r="AU968" s="176"/>
      <c r="AV968" s="176"/>
      <c r="AW968" s="176"/>
      <c r="AX968" s="176"/>
      <c r="AY968" s="176"/>
      <c r="AZ968" s="176"/>
      <c r="BA968" s="176"/>
      <c r="BB968" s="176"/>
      <c r="BC968" s="176"/>
      <c r="BD968" s="176"/>
      <c r="BE968" s="176"/>
      <c r="BF968" s="176"/>
      <c r="BG968" s="176"/>
      <c r="BH968" s="176"/>
      <c r="BI968" s="176"/>
      <c r="BJ968" s="176"/>
      <c r="BK968" s="176"/>
      <c r="BL968" s="176"/>
      <c r="BM968" s="176"/>
      <c r="BN968" s="176"/>
      <c r="BO968" s="176"/>
      <c r="BP968" s="176"/>
      <c r="BQ968" s="176"/>
      <c r="BR968" s="176"/>
      <c r="BS968" s="176"/>
      <c r="BT968" s="176"/>
    </row>
    <row r="969">
      <c r="A969" s="176"/>
      <c r="B969" s="176"/>
      <c r="C969" s="176"/>
      <c r="D969" s="176"/>
      <c r="E969" s="176"/>
      <c r="F969" s="176"/>
      <c r="G969" s="176"/>
      <c r="H969" s="176"/>
      <c r="I969" s="176"/>
      <c r="J969" s="176"/>
      <c r="K969" s="176"/>
      <c r="L969" s="176"/>
      <c r="M969" s="176"/>
      <c r="N969" s="176"/>
      <c r="O969" s="176"/>
      <c r="P969" s="176"/>
      <c r="Q969" s="435"/>
      <c r="R969" s="176"/>
      <c r="S969" s="176"/>
      <c r="T969" s="176"/>
      <c r="U969" s="176"/>
      <c r="V969" s="176"/>
      <c r="W969" s="176"/>
      <c r="X969" s="176"/>
      <c r="Y969" s="176"/>
      <c r="Z969" s="176"/>
      <c r="AA969" s="176"/>
      <c r="AB969" s="176"/>
      <c r="AC969" s="176"/>
      <c r="AD969" s="176"/>
      <c r="AE969" s="176"/>
      <c r="AF969" s="176"/>
      <c r="AG969" s="176"/>
      <c r="AH969" s="176"/>
      <c r="AI969" s="176"/>
      <c r="AJ969" s="176"/>
      <c r="AK969" s="176"/>
      <c r="AL969" s="176"/>
      <c r="AM969" s="176"/>
      <c r="AN969" s="176"/>
      <c r="AO969" s="176"/>
      <c r="AP969" s="176"/>
      <c r="AQ969" s="176"/>
      <c r="AR969" s="176"/>
      <c r="AS969" s="176"/>
      <c r="AT969" s="176"/>
      <c r="AU969" s="176"/>
      <c r="AV969" s="176"/>
      <c r="AW969" s="176"/>
      <c r="AX969" s="176"/>
      <c r="AY969" s="176"/>
      <c r="AZ969" s="176"/>
      <c r="BA969" s="176"/>
      <c r="BB969" s="176"/>
      <c r="BC969" s="176"/>
      <c r="BD969" s="176"/>
      <c r="BE969" s="176"/>
      <c r="BF969" s="176"/>
      <c r="BG969" s="176"/>
      <c r="BH969" s="176"/>
      <c r="BI969" s="176"/>
      <c r="BJ969" s="176"/>
      <c r="BK969" s="176"/>
      <c r="BL969" s="176"/>
      <c r="BM969" s="176"/>
      <c r="BN969" s="176"/>
      <c r="BO969" s="176"/>
      <c r="BP969" s="176"/>
      <c r="BQ969" s="176"/>
      <c r="BR969" s="176"/>
      <c r="BS969" s="176"/>
      <c r="BT969" s="176"/>
    </row>
    <row r="970">
      <c r="A970" s="176"/>
      <c r="B970" s="176"/>
      <c r="C970" s="176"/>
      <c r="D970" s="176"/>
      <c r="E970" s="176"/>
      <c r="F970" s="176"/>
      <c r="G970" s="176"/>
      <c r="H970" s="176"/>
      <c r="I970" s="176"/>
      <c r="J970" s="176"/>
      <c r="K970" s="176"/>
      <c r="L970" s="176"/>
      <c r="M970" s="176"/>
      <c r="N970" s="176"/>
      <c r="O970" s="176"/>
      <c r="P970" s="176"/>
      <c r="Q970" s="435"/>
      <c r="R970" s="176"/>
      <c r="S970" s="176"/>
      <c r="T970" s="176"/>
      <c r="U970" s="176"/>
      <c r="V970" s="176"/>
      <c r="W970" s="176"/>
      <c r="X970" s="176"/>
      <c r="Y970" s="176"/>
      <c r="Z970" s="176"/>
      <c r="AA970" s="176"/>
      <c r="AB970" s="176"/>
      <c r="AC970" s="176"/>
      <c r="AD970" s="176"/>
      <c r="AE970" s="176"/>
      <c r="AF970" s="176"/>
      <c r="AG970" s="176"/>
      <c r="AH970" s="176"/>
      <c r="AI970" s="176"/>
      <c r="AJ970" s="176"/>
      <c r="AK970" s="176"/>
      <c r="AL970" s="176"/>
      <c r="AM970" s="176"/>
      <c r="AN970" s="176"/>
      <c r="AO970" s="176"/>
      <c r="AP970" s="176"/>
      <c r="AQ970" s="176"/>
      <c r="AR970" s="176"/>
      <c r="AS970" s="176"/>
      <c r="AT970" s="176"/>
      <c r="AU970" s="176"/>
      <c r="AV970" s="176"/>
      <c r="AW970" s="176"/>
      <c r="AX970" s="176"/>
      <c r="AY970" s="176"/>
      <c r="AZ970" s="176"/>
      <c r="BA970" s="176"/>
      <c r="BB970" s="176"/>
      <c r="BC970" s="176"/>
      <c r="BD970" s="176"/>
      <c r="BE970" s="176"/>
      <c r="BF970" s="176"/>
      <c r="BG970" s="176"/>
      <c r="BH970" s="176"/>
      <c r="BI970" s="176"/>
      <c r="BJ970" s="176"/>
      <c r="BK970" s="176"/>
      <c r="BL970" s="176"/>
      <c r="BM970" s="176"/>
      <c r="BN970" s="176"/>
      <c r="BO970" s="176"/>
      <c r="BP970" s="176"/>
      <c r="BQ970" s="176"/>
      <c r="BR970" s="176"/>
      <c r="BS970" s="176"/>
      <c r="BT970" s="176"/>
    </row>
    <row r="971">
      <c r="A971" s="176"/>
      <c r="B971" s="176"/>
      <c r="C971" s="176"/>
      <c r="D971" s="176"/>
      <c r="E971" s="176"/>
      <c r="F971" s="176"/>
      <c r="G971" s="176"/>
      <c r="H971" s="176"/>
      <c r="I971" s="176"/>
      <c r="J971" s="176"/>
      <c r="K971" s="176"/>
      <c r="L971" s="176"/>
      <c r="M971" s="176"/>
      <c r="N971" s="176"/>
      <c r="O971" s="176"/>
      <c r="P971" s="176"/>
      <c r="Q971" s="435"/>
      <c r="R971" s="176"/>
      <c r="S971" s="176"/>
      <c r="T971" s="176"/>
      <c r="U971" s="176"/>
      <c r="V971" s="176"/>
      <c r="W971" s="176"/>
      <c r="X971" s="176"/>
      <c r="Y971" s="176"/>
      <c r="Z971" s="176"/>
      <c r="AA971" s="176"/>
      <c r="AB971" s="176"/>
      <c r="AC971" s="176"/>
      <c r="AD971" s="176"/>
      <c r="AE971" s="176"/>
      <c r="AF971" s="176"/>
      <c r="AG971" s="176"/>
      <c r="AH971" s="176"/>
      <c r="AI971" s="176"/>
      <c r="AJ971" s="176"/>
      <c r="AK971" s="176"/>
      <c r="AL971" s="176"/>
      <c r="AM971" s="176"/>
      <c r="AN971" s="176"/>
      <c r="AO971" s="176"/>
      <c r="AP971" s="176"/>
      <c r="AQ971" s="176"/>
      <c r="AR971" s="176"/>
      <c r="AS971" s="176"/>
      <c r="AT971" s="176"/>
      <c r="AU971" s="176"/>
      <c r="AV971" s="176"/>
      <c r="AW971" s="176"/>
      <c r="AX971" s="176"/>
      <c r="AY971" s="176"/>
      <c r="AZ971" s="176"/>
      <c r="BA971" s="176"/>
      <c r="BB971" s="176"/>
      <c r="BC971" s="176"/>
      <c r="BD971" s="176"/>
      <c r="BE971" s="176"/>
      <c r="BF971" s="176"/>
      <c r="BG971" s="176"/>
      <c r="BH971" s="176"/>
      <c r="BI971" s="176"/>
      <c r="BJ971" s="176"/>
      <c r="BK971" s="176"/>
      <c r="BL971" s="176"/>
      <c r="BM971" s="176"/>
      <c r="BN971" s="176"/>
      <c r="BO971" s="176"/>
      <c r="BP971" s="176"/>
      <c r="BQ971" s="176"/>
      <c r="BR971" s="176"/>
      <c r="BS971" s="176"/>
      <c r="BT971" s="176"/>
    </row>
    <row r="972">
      <c r="A972" s="176"/>
      <c r="B972" s="176"/>
      <c r="C972" s="176"/>
      <c r="D972" s="176"/>
      <c r="E972" s="176"/>
      <c r="F972" s="176"/>
      <c r="G972" s="176"/>
      <c r="H972" s="176"/>
      <c r="I972" s="176"/>
      <c r="J972" s="176"/>
      <c r="K972" s="176"/>
      <c r="L972" s="176"/>
      <c r="M972" s="176"/>
      <c r="N972" s="176"/>
      <c r="O972" s="176"/>
      <c r="P972" s="176"/>
      <c r="Q972" s="435"/>
      <c r="R972" s="176"/>
      <c r="S972" s="176"/>
      <c r="T972" s="176"/>
      <c r="U972" s="176"/>
      <c r="V972" s="176"/>
      <c r="W972" s="176"/>
      <c r="X972" s="176"/>
      <c r="Y972" s="176"/>
      <c r="Z972" s="176"/>
      <c r="AA972" s="176"/>
      <c r="AB972" s="176"/>
      <c r="AC972" s="176"/>
      <c r="AD972" s="176"/>
      <c r="AE972" s="176"/>
      <c r="AF972" s="176"/>
      <c r="AG972" s="176"/>
      <c r="AH972" s="176"/>
      <c r="AI972" s="176"/>
      <c r="AJ972" s="176"/>
      <c r="AK972" s="176"/>
      <c r="AL972" s="176"/>
      <c r="AM972" s="176"/>
      <c r="AN972" s="176"/>
      <c r="AO972" s="176"/>
      <c r="AP972" s="176"/>
      <c r="AQ972" s="176"/>
      <c r="AR972" s="176"/>
      <c r="AS972" s="176"/>
      <c r="AT972" s="176"/>
      <c r="AU972" s="176"/>
      <c r="AV972" s="176"/>
      <c r="AW972" s="176"/>
      <c r="AX972" s="176"/>
      <c r="AY972" s="176"/>
      <c r="AZ972" s="176"/>
      <c r="BA972" s="176"/>
      <c r="BB972" s="176"/>
      <c r="BC972" s="176"/>
      <c r="BD972" s="176"/>
      <c r="BE972" s="176"/>
      <c r="BF972" s="176"/>
      <c r="BG972" s="176"/>
      <c r="BH972" s="176"/>
      <c r="BI972" s="176"/>
      <c r="BJ972" s="176"/>
      <c r="BK972" s="176"/>
      <c r="BL972" s="176"/>
      <c r="BM972" s="176"/>
      <c r="BN972" s="176"/>
      <c r="BO972" s="176"/>
      <c r="BP972" s="176"/>
      <c r="BQ972" s="176"/>
      <c r="BR972" s="176"/>
      <c r="BS972" s="176"/>
      <c r="BT972" s="176"/>
    </row>
    <row r="973">
      <c r="A973" s="176"/>
      <c r="B973" s="176"/>
      <c r="C973" s="176"/>
      <c r="D973" s="176"/>
      <c r="E973" s="176"/>
      <c r="F973" s="176"/>
      <c r="G973" s="176"/>
      <c r="H973" s="176"/>
      <c r="I973" s="176"/>
      <c r="J973" s="176"/>
      <c r="K973" s="176"/>
      <c r="L973" s="176"/>
      <c r="M973" s="176"/>
      <c r="N973" s="176"/>
      <c r="O973" s="176"/>
      <c r="P973" s="176"/>
      <c r="Q973" s="435"/>
      <c r="R973" s="176"/>
      <c r="S973" s="176"/>
      <c r="T973" s="176"/>
      <c r="U973" s="176"/>
      <c r="V973" s="176"/>
      <c r="W973" s="176"/>
      <c r="X973" s="176"/>
      <c r="Y973" s="176"/>
      <c r="Z973" s="176"/>
      <c r="AA973" s="176"/>
      <c r="AB973" s="176"/>
      <c r="AC973" s="176"/>
      <c r="AD973" s="176"/>
      <c r="AE973" s="176"/>
      <c r="AF973" s="176"/>
      <c r="AG973" s="176"/>
      <c r="AH973" s="176"/>
      <c r="AI973" s="176"/>
      <c r="AJ973" s="176"/>
      <c r="AK973" s="176"/>
      <c r="AL973" s="176"/>
      <c r="AM973" s="176"/>
      <c r="AN973" s="176"/>
      <c r="AO973" s="176"/>
      <c r="AP973" s="176"/>
      <c r="AQ973" s="176"/>
      <c r="AR973" s="176"/>
      <c r="AS973" s="176"/>
      <c r="AT973" s="176"/>
      <c r="AU973" s="176"/>
      <c r="AV973" s="176"/>
      <c r="AW973" s="176"/>
      <c r="AX973" s="176"/>
      <c r="AY973" s="176"/>
      <c r="AZ973" s="176"/>
      <c r="BA973" s="176"/>
      <c r="BB973" s="176"/>
      <c r="BC973" s="176"/>
      <c r="BD973" s="176"/>
      <c r="BE973" s="176"/>
      <c r="BF973" s="176"/>
      <c r="BG973" s="176"/>
      <c r="BH973" s="176"/>
      <c r="BI973" s="176"/>
      <c r="BJ973" s="176"/>
      <c r="BK973" s="176"/>
      <c r="BL973" s="176"/>
      <c r="BM973" s="176"/>
      <c r="BN973" s="176"/>
      <c r="BO973" s="176"/>
      <c r="BP973" s="176"/>
      <c r="BQ973" s="176"/>
      <c r="BR973" s="176"/>
      <c r="BS973" s="176"/>
      <c r="BT973" s="176"/>
    </row>
    <row r="974">
      <c r="A974" s="176"/>
      <c r="B974" s="176"/>
      <c r="C974" s="176"/>
      <c r="D974" s="176"/>
      <c r="E974" s="176"/>
      <c r="F974" s="176"/>
      <c r="G974" s="176"/>
      <c r="H974" s="176"/>
      <c r="I974" s="176"/>
      <c r="J974" s="176"/>
      <c r="K974" s="176"/>
      <c r="L974" s="176"/>
      <c r="M974" s="176"/>
      <c r="N974" s="176"/>
      <c r="O974" s="176"/>
      <c r="P974" s="176"/>
      <c r="Q974" s="435"/>
      <c r="R974" s="176"/>
      <c r="S974" s="176"/>
      <c r="T974" s="176"/>
      <c r="U974" s="176"/>
      <c r="V974" s="176"/>
      <c r="W974" s="176"/>
      <c r="X974" s="176"/>
      <c r="Y974" s="176"/>
      <c r="Z974" s="176"/>
      <c r="AA974" s="176"/>
      <c r="AB974" s="176"/>
      <c r="AC974" s="176"/>
      <c r="AD974" s="176"/>
      <c r="AE974" s="176"/>
      <c r="AF974" s="176"/>
      <c r="AG974" s="176"/>
      <c r="AH974" s="176"/>
      <c r="AI974" s="176"/>
      <c r="AJ974" s="176"/>
      <c r="AK974" s="176"/>
      <c r="AL974" s="176"/>
      <c r="AM974" s="176"/>
      <c r="AN974" s="176"/>
      <c r="AO974" s="176"/>
      <c r="AP974" s="176"/>
      <c r="AQ974" s="176"/>
      <c r="AR974" s="176"/>
      <c r="AS974" s="176"/>
      <c r="AT974" s="176"/>
      <c r="AU974" s="176"/>
      <c r="AV974" s="176"/>
      <c r="AW974" s="176"/>
      <c r="AX974" s="176"/>
      <c r="AY974" s="176"/>
      <c r="AZ974" s="176"/>
      <c r="BA974" s="176"/>
      <c r="BB974" s="176"/>
      <c r="BC974" s="176"/>
      <c r="BD974" s="176"/>
      <c r="BE974" s="176"/>
      <c r="BF974" s="176"/>
      <c r="BG974" s="176"/>
      <c r="BH974" s="176"/>
      <c r="BI974" s="176"/>
      <c r="BJ974" s="176"/>
      <c r="BK974" s="176"/>
      <c r="BL974" s="176"/>
      <c r="BM974" s="176"/>
      <c r="BN974" s="176"/>
      <c r="BO974" s="176"/>
      <c r="BP974" s="176"/>
      <c r="BQ974" s="176"/>
      <c r="BR974" s="176"/>
      <c r="BS974" s="176"/>
      <c r="BT974" s="176"/>
    </row>
    <row r="975">
      <c r="A975" s="176"/>
      <c r="B975" s="176"/>
      <c r="C975" s="176"/>
      <c r="D975" s="176"/>
      <c r="E975" s="176"/>
      <c r="F975" s="176"/>
      <c r="G975" s="176"/>
      <c r="H975" s="176"/>
      <c r="I975" s="176"/>
      <c r="J975" s="176"/>
      <c r="K975" s="176"/>
      <c r="L975" s="176"/>
      <c r="M975" s="176"/>
      <c r="N975" s="176"/>
      <c r="O975" s="176"/>
      <c r="P975" s="176"/>
      <c r="Q975" s="435"/>
      <c r="R975" s="176"/>
      <c r="S975" s="176"/>
      <c r="T975" s="176"/>
      <c r="U975" s="176"/>
      <c r="V975" s="176"/>
      <c r="W975" s="176"/>
      <c r="X975" s="176"/>
      <c r="Y975" s="176"/>
      <c r="Z975" s="176"/>
      <c r="AA975" s="176"/>
      <c r="AB975" s="176"/>
      <c r="AC975" s="176"/>
      <c r="AD975" s="176"/>
      <c r="AE975" s="176"/>
      <c r="AF975" s="176"/>
      <c r="AG975" s="176"/>
      <c r="AH975" s="176"/>
      <c r="AI975" s="176"/>
      <c r="AJ975" s="176"/>
      <c r="AK975" s="176"/>
      <c r="AL975" s="176"/>
      <c r="AM975" s="176"/>
      <c r="AN975" s="176"/>
      <c r="AO975" s="176"/>
      <c r="AP975" s="176"/>
      <c r="AQ975" s="176"/>
      <c r="AR975" s="176"/>
      <c r="AS975" s="176"/>
      <c r="AT975" s="176"/>
      <c r="AU975" s="176"/>
      <c r="AV975" s="176"/>
      <c r="AW975" s="176"/>
      <c r="AX975" s="176"/>
      <c r="AY975" s="176"/>
      <c r="AZ975" s="176"/>
      <c r="BA975" s="176"/>
      <c r="BB975" s="176"/>
      <c r="BC975" s="176"/>
      <c r="BD975" s="176"/>
      <c r="BE975" s="176"/>
      <c r="BF975" s="176"/>
      <c r="BG975" s="176"/>
      <c r="BH975" s="176"/>
      <c r="BI975" s="176"/>
      <c r="BJ975" s="176"/>
      <c r="BK975" s="176"/>
      <c r="BL975" s="176"/>
      <c r="BM975" s="176"/>
      <c r="BN975" s="176"/>
      <c r="BO975" s="176"/>
      <c r="BP975" s="176"/>
      <c r="BQ975" s="176"/>
      <c r="BR975" s="176"/>
      <c r="BS975" s="176"/>
      <c r="BT975" s="176"/>
    </row>
    <row r="976">
      <c r="A976" s="176"/>
      <c r="B976" s="176"/>
      <c r="C976" s="176"/>
      <c r="D976" s="176"/>
      <c r="E976" s="176"/>
      <c r="F976" s="176"/>
      <c r="G976" s="176"/>
      <c r="H976" s="176"/>
      <c r="I976" s="176"/>
      <c r="J976" s="176"/>
      <c r="K976" s="176"/>
      <c r="L976" s="176"/>
      <c r="M976" s="176"/>
      <c r="N976" s="176"/>
      <c r="O976" s="176"/>
      <c r="P976" s="176"/>
      <c r="Q976" s="435"/>
      <c r="R976" s="176"/>
      <c r="S976" s="176"/>
      <c r="T976" s="176"/>
      <c r="U976" s="176"/>
      <c r="V976" s="176"/>
      <c r="W976" s="176"/>
      <c r="X976" s="176"/>
      <c r="Y976" s="176"/>
      <c r="Z976" s="176"/>
      <c r="AA976" s="176"/>
      <c r="AB976" s="176"/>
      <c r="AC976" s="176"/>
      <c r="AD976" s="176"/>
      <c r="AE976" s="176"/>
      <c r="AF976" s="176"/>
      <c r="AG976" s="176"/>
      <c r="AH976" s="176"/>
      <c r="AI976" s="176"/>
      <c r="AJ976" s="176"/>
      <c r="AK976" s="176"/>
      <c r="AL976" s="176"/>
      <c r="AM976" s="176"/>
      <c r="AN976" s="176"/>
      <c r="AO976" s="176"/>
      <c r="AP976" s="176"/>
      <c r="AQ976" s="176"/>
      <c r="AR976" s="176"/>
      <c r="AS976" s="176"/>
      <c r="AT976" s="176"/>
      <c r="AU976" s="176"/>
      <c r="AV976" s="176"/>
      <c r="AW976" s="176"/>
      <c r="AX976" s="176"/>
      <c r="AY976" s="176"/>
      <c r="AZ976" s="176"/>
      <c r="BA976" s="176"/>
      <c r="BB976" s="176"/>
      <c r="BC976" s="176"/>
      <c r="BD976" s="176"/>
      <c r="BE976" s="176"/>
      <c r="BF976" s="176"/>
      <c r="BG976" s="176"/>
      <c r="BH976" s="176"/>
      <c r="BI976" s="176"/>
      <c r="BJ976" s="176"/>
      <c r="BK976" s="176"/>
      <c r="BL976" s="176"/>
      <c r="BM976" s="176"/>
      <c r="BN976" s="176"/>
      <c r="BO976" s="176"/>
      <c r="BP976" s="176"/>
      <c r="BQ976" s="176"/>
      <c r="BR976" s="176"/>
      <c r="BS976" s="176"/>
      <c r="BT976" s="176"/>
    </row>
    <row r="977">
      <c r="A977" s="176"/>
      <c r="B977" s="176"/>
      <c r="C977" s="176"/>
      <c r="D977" s="176"/>
      <c r="E977" s="176"/>
      <c r="F977" s="176"/>
      <c r="G977" s="176"/>
      <c r="H977" s="176"/>
      <c r="I977" s="176"/>
      <c r="J977" s="176"/>
      <c r="K977" s="176"/>
      <c r="L977" s="176"/>
      <c r="M977" s="176"/>
      <c r="N977" s="176"/>
      <c r="O977" s="176"/>
      <c r="P977" s="176"/>
      <c r="Q977" s="435"/>
      <c r="R977" s="176"/>
      <c r="S977" s="176"/>
      <c r="T977" s="176"/>
      <c r="U977" s="176"/>
      <c r="V977" s="176"/>
      <c r="W977" s="176"/>
      <c r="X977" s="176"/>
      <c r="Y977" s="176"/>
      <c r="Z977" s="176"/>
      <c r="AA977" s="176"/>
      <c r="AB977" s="176"/>
      <c r="AC977" s="176"/>
      <c r="AD977" s="176"/>
      <c r="AE977" s="176"/>
      <c r="AF977" s="176"/>
      <c r="AG977" s="176"/>
      <c r="AH977" s="176"/>
      <c r="AI977" s="176"/>
      <c r="AJ977" s="176"/>
      <c r="AK977" s="176"/>
      <c r="AL977" s="176"/>
      <c r="AM977" s="176"/>
      <c r="AN977" s="176"/>
      <c r="AO977" s="176"/>
      <c r="AP977" s="176"/>
      <c r="AQ977" s="176"/>
      <c r="AR977" s="176"/>
      <c r="AS977" s="176"/>
      <c r="AT977" s="176"/>
      <c r="AU977" s="176"/>
      <c r="AV977" s="176"/>
      <c r="AW977" s="176"/>
      <c r="AX977" s="176"/>
      <c r="AY977" s="176"/>
      <c r="AZ977" s="176"/>
      <c r="BA977" s="176"/>
      <c r="BB977" s="176"/>
      <c r="BC977" s="176"/>
      <c r="BD977" s="176"/>
      <c r="BE977" s="176"/>
      <c r="BF977" s="176"/>
      <c r="BG977" s="176"/>
      <c r="BH977" s="176"/>
      <c r="BI977" s="176"/>
      <c r="BJ977" s="176"/>
      <c r="BK977" s="176"/>
      <c r="BL977" s="176"/>
      <c r="BM977" s="176"/>
      <c r="BN977" s="176"/>
      <c r="BO977" s="176"/>
      <c r="BP977" s="176"/>
      <c r="BQ977" s="176"/>
      <c r="BR977" s="176"/>
      <c r="BS977" s="176"/>
      <c r="BT977" s="176"/>
    </row>
    <row r="978">
      <c r="A978" s="176"/>
      <c r="B978" s="176"/>
      <c r="C978" s="176"/>
      <c r="D978" s="176"/>
      <c r="E978" s="176"/>
      <c r="F978" s="176"/>
      <c r="G978" s="176"/>
      <c r="H978" s="176"/>
      <c r="I978" s="176"/>
      <c r="J978" s="176"/>
      <c r="K978" s="176"/>
      <c r="L978" s="176"/>
      <c r="M978" s="176"/>
      <c r="N978" s="176"/>
      <c r="O978" s="176"/>
      <c r="P978" s="176"/>
      <c r="Q978" s="435"/>
      <c r="R978" s="176"/>
      <c r="S978" s="176"/>
      <c r="T978" s="176"/>
      <c r="U978" s="176"/>
      <c r="V978" s="176"/>
      <c r="W978" s="176"/>
      <c r="X978" s="176"/>
      <c r="Y978" s="176"/>
      <c r="Z978" s="176"/>
      <c r="AA978" s="176"/>
      <c r="AB978" s="176"/>
      <c r="AC978" s="176"/>
      <c r="AD978" s="176"/>
      <c r="AE978" s="176"/>
      <c r="AF978" s="176"/>
      <c r="AG978" s="176"/>
      <c r="AH978" s="176"/>
      <c r="AI978" s="176"/>
      <c r="AJ978" s="176"/>
      <c r="AK978" s="176"/>
      <c r="AL978" s="176"/>
      <c r="AM978" s="176"/>
      <c r="AN978" s="176"/>
      <c r="AO978" s="176"/>
      <c r="AP978" s="176"/>
      <c r="AQ978" s="176"/>
      <c r="AR978" s="176"/>
      <c r="AS978" s="176"/>
      <c r="AT978" s="176"/>
      <c r="AU978" s="176"/>
      <c r="AV978" s="176"/>
      <c r="AW978" s="176"/>
      <c r="AX978" s="176"/>
      <c r="AY978" s="176"/>
      <c r="AZ978" s="176"/>
      <c r="BA978" s="176"/>
      <c r="BB978" s="176"/>
      <c r="BC978" s="176"/>
      <c r="BD978" s="176"/>
      <c r="BE978" s="176"/>
      <c r="BF978" s="176"/>
      <c r="BG978" s="176"/>
      <c r="BH978" s="176"/>
      <c r="BI978" s="176"/>
      <c r="BJ978" s="176"/>
      <c r="BK978" s="176"/>
      <c r="BL978" s="176"/>
      <c r="BM978" s="176"/>
      <c r="BN978" s="176"/>
      <c r="BO978" s="176"/>
      <c r="BP978" s="176"/>
      <c r="BQ978" s="176"/>
      <c r="BR978" s="176"/>
      <c r="BS978" s="176"/>
      <c r="BT978" s="176"/>
    </row>
    <row r="979">
      <c r="A979" s="176"/>
      <c r="B979" s="176"/>
      <c r="C979" s="176"/>
      <c r="D979" s="176"/>
      <c r="E979" s="176"/>
      <c r="F979" s="176"/>
      <c r="G979" s="176"/>
      <c r="H979" s="176"/>
      <c r="I979" s="176"/>
      <c r="J979" s="176"/>
      <c r="K979" s="176"/>
      <c r="L979" s="176"/>
      <c r="M979" s="176"/>
      <c r="N979" s="176"/>
      <c r="O979" s="176"/>
      <c r="P979" s="176"/>
      <c r="Q979" s="435"/>
      <c r="R979" s="176"/>
      <c r="S979" s="176"/>
      <c r="T979" s="176"/>
      <c r="U979" s="176"/>
      <c r="V979" s="176"/>
      <c r="W979" s="176"/>
      <c r="X979" s="176"/>
      <c r="Y979" s="176"/>
      <c r="Z979" s="176"/>
      <c r="AA979" s="176"/>
      <c r="AB979" s="176"/>
      <c r="AC979" s="176"/>
      <c r="AD979" s="176"/>
      <c r="AE979" s="176"/>
      <c r="AF979" s="176"/>
      <c r="AG979" s="176"/>
      <c r="AH979" s="176"/>
      <c r="AI979" s="176"/>
      <c r="AJ979" s="176"/>
      <c r="AK979" s="176"/>
      <c r="AL979" s="176"/>
      <c r="AM979" s="176"/>
      <c r="AN979" s="176"/>
      <c r="AO979" s="176"/>
      <c r="AP979" s="176"/>
      <c r="AQ979" s="176"/>
      <c r="AR979" s="176"/>
      <c r="AS979" s="176"/>
      <c r="AT979" s="176"/>
      <c r="AU979" s="176"/>
      <c r="AV979" s="176"/>
      <c r="AW979" s="176"/>
      <c r="AX979" s="176"/>
      <c r="AY979" s="176"/>
      <c r="AZ979" s="176"/>
      <c r="BA979" s="176"/>
      <c r="BB979" s="176"/>
      <c r="BC979" s="176"/>
      <c r="BD979" s="176"/>
      <c r="BE979" s="176"/>
      <c r="BF979" s="176"/>
      <c r="BG979" s="176"/>
      <c r="BH979" s="176"/>
      <c r="BI979" s="176"/>
      <c r="BJ979" s="176"/>
      <c r="BK979" s="176"/>
      <c r="BL979" s="176"/>
      <c r="BM979" s="176"/>
      <c r="BN979" s="176"/>
      <c r="BO979" s="176"/>
      <c r="BP979" s="176"/>
      <c r="BQ979" s="176"/>
      <c r="BR979" s="176"/>
      <c r="BS979" s="176"/>
      <c r="BT979" s="176"/>
    </row>
    <row r="980">
      <c r="A980" s="176"/>
      <c r="B980" s="176"/>
      <c r="C980" s="176"/>
      <c r="D980" s="176"/>
      <c r="E980" s="176"/>
      <c r="F980" s="176"/>
      <c r="G980" s="176"/>
      <c r="H980" s="176"/>
      <c r="I980" s="176"/>
      <c r="J980" s="176"/>
      <c r="K980" s="176"/>
      <c r="L980" s="176"/>
      <c r="M980" s="176"/>
      <c r="N980" s="176"/>
      <c r="O980" s="176"/>
      <c r="P980" s="176"/>
      <c r="Q980" s="435"/>
      <c r="R980" s="176"/>
      <c r="S980" s="176"/>
      <c r="T980" s="176"/>
      <c r="U980" s="176"/>
      <c r="V980" s="176"/>
      <c r="W980" s="176"/>
      <c r="X980" s="176"/>
      <c r="Y980" s="176"/>
      <c r="Z980" s="176"/>
      <c r="AA980" s="176"/>
      <c r="AB980" s="176"/>
      <c r="AC980" s="176"/>
      <c r="AD980" s="176"/>
      <c r="AE980" s="176"/>
      <c r="AF980" s="176"/>
      <c r="AG980" s="176"/>
      <c r="AH980" s="176"/>
      <c r="AI980" s="176"/>
      <c r="AJ980" s="176"/>
      <c r="AK980" s="176"/>
      <c r="AL980" s="176"/>
      <c r="AM980" s="176"/>
      <c r="AN980" s="176"/>
      <c r="AO980" s="176"/>
      <c r="AP980" s="176"/>
      <c r="AQ980" s="176"/>
      <c r="AR980" s="176"/>
      <c r="AS980" s="176"/>
      <c r="AT980" s="176"/>
      <c r="AU980" s="176"/>
      <c r="AV980" s="176"/>
      <c r="AW980" s="176"/>
      <c r="AX980" s="176"/>
      <c r="AY980" s="176"/>
      <c r="AZ980" s="176"/>
      <c r="BA980" s="176"/>
      <c r="BB980" s="176"/>
      <c r="BC980" s="176"/>
      <c r="BD980" s="176"/>
      <c r="BE980" s="176"/>
      <c r="BF980" s="176"/>
      <c r="BG980" s="176"/>
      <c r="BH980" s="176"/>
      <c r="BI980" s="176"/>
      <c r="BJ980" s="176"/>
      <c r="BK980" s="176"/>
      <c r="BL980" s="176"/>
      <c r="BM980" s="176"/>
      <c r="BN980" s="176"/>
      <c r="BO980" s="176"/>
      <c r="BP980" s="176"/>
      <c r="BQ980" s="176"/>
      <c r="BR980" s="176"/>
      <c r="BS980" s="176"/>
      <c r="BT980" s="176"/>
    </row>
    <row r="981">
      <c r="A981" s="176"/>
      <c r="B981" s="176"/>
      <c r="C981" s="176"/>
      <c r="D981" s="176"/>
      <c r="E981" s="176"/>
      <c r="F981" s="176"/>
      <c r="G981" s="176"/>
      <c r="H981" s="176"/>
      <c r="I981" s="176"/>
      <c r="J981" s="176"/>
      <c r="K981" s="176"/>
      <c r="L981" s="176"/>
      <c r="M981" s="176"/>
      <c r="N981" s="176"/>
      <c r="O981" s="176"/>
      <c r="P981" s="176"/>
      <c r="Q981" s="435"/>
      <c r="R981" s="176"/>
      <c r="S981" s="176"/>
      <c r="T981" s="176"/>
      <c r="U981" s="176"/>
      <c r="V981" s="176"/>
      <c r="W981" s="176"/>
      <c r="X981" s="176"/>
      <c r="Y981" s="176"/>
      <c r="Z981" s="176"/>
      <c r="AA981" s="176"/>
      <c r="AB981" s="176"/>
      <c r="AC981" s="176"/>
      <c r="AD981" s="176"/>
      <c r="AE981" s="176"/>
      <c r="AF981" s="176"/>
      <c r="AG981" s="176"/>
      <c r="AH981" s="176"/>
      <c r="AI981" s="176"/>
      <c r="AJ981" s="176"/>
      <c r="AK981" s="176"/>
      <c r="AL981" s="176"/>
      <c r="AM981" s="176"/>
      <c r="AN981" s="176"/>
      <c r="AO981" s="176"/>
      <c r="AP981" s="176"/>
      <c r="AQ981" s="176"/>
      <c r="AR981" s="176"/>
      <c r="AS981" s="176"/>
      <c r="AT981" s="176"/>
      <c r="AU981" s="176"/>
      <c r="AV981" s="176"/>
      <c r="AW981" s="176"/>
      <c r="AX981" s="176"/>
      <c r="AY981" s="176"/>
      <c r="AZ981" s="176"/>
      <c r="BA981" s="176"/>
      <c r="BB981" s="176"/>
      <c r="BC981" s="176"/>
      <c r="BD981" s="176"/>
      <c r="BE981" s="176"/>
      <c r="BF981" s="176"/>
      <c r="BG981" s="176"/>
      <c r="BH981" s="176"/>
      <c r="BI981" s="176"/>
      <c r="BJ981" s="176"/>
      <c r="BK981" s="176"/>
      <c r="BL981" s="176"/>
      <c r="BM981" s="176"/>
      <c r="BN981" s="176"/>
      <c r="BO981" s="176"/>
      <c r="BP981" s="176"/>
      <c r="BQ981" s="176"/>
      <c r="BR981" s="176"/>
      <c r="BS981" s="176"/>
      <c r="BT981" s="176"/>
    </row>
    <row r="982">
      <c r="A982" s="176"/>
      <c r="B982" s="176"/>
      <c r="C982" s="176"/>
      <c r="D982" s="176"/>
      <c r="E982" s="176"/>
      <c r="F982" s="176"/>
      <c r="G982" s="176"/>
      <c r="H982" s="176"/>
      <c r="I982" s="176"/>
      <c r="J982" s="176"/>
      <c r="K982" s="176"/>
      <c r="L982" s="176"/>
      <c r="M982" s="176"/>
      <c r="N982" s="176"/>
      <c r="O982" s="176"/>
      <c r="P982" s="176"/>
      <c r="Q982" s="435"/>
      <c r="R982" s="176"/>
      <c r="S982" s="176"/>
      <c r="T982" s="176"/>
      <c r="U982" s="176"/>
      <c r="V982" s="176"/>
      <c r="W982" s="176"/>
      <c r="X982" s="176"/>
      <c r="Y982" s="176"/>
      <c r="Z982" s="176"/>
      <c r="AA982" s="176"/>
      <c r="AB982" s="176"/>
      <c r="AC982" s="176"/>
      <c r="AD982" s="176"/>
      <c r="AE982" s="176"/>
      <c r="AF982" s="176"/>
      <c r="AG982" s="176"/>
      <c r="AH982" s="176"/>
      <c r="AI982" s="176"/>
      <c r="AJ982" s="176"/>
      <c r="AK982" s="176"/>
      <c r="AL982" s="176"/>
      <c r="AM982" s="176"/>
      <c r="AN982" s="176"/>
      <c r="AO982" s="176"/>
      <c r="AP982" s="176"/>
      <c r="AQ982" s="176"/>
      <c r="AR982" s="176"/>
      <c r="AS982" s="176"/>
      <c r="AT982" s="176"/>
      <c r="AU982" s="176"/>
      <c r="AV982" s="176"/>
      <c r="AW982" s="176"/>
      <c r="AX982" s="176"/>
      <c r="AY982" s="176"/>
      <c r="AZ982" s="176"/>
      <c r="BA982" s="176"/>
      <c r="BB982" s="176"/>
      <c r="BC982" s="176"/>
      <c r="BD982" s="176"/>
      <c r="BE982" s="176"/>
      <c r="BF982" s="176"/>
      <c r="BG982" s="176"/>
      <c r="BH982" s="176"/>
      <c r="BI982" s="176"/>
      <c r="BJ982" s="176"/>
      <c r="BK982" s="176"/>
      <c r="BL982" s="176"/>
      <c r="BM982" s="176"/>
      <c r="BN982" s="176"/>
      <c r="BO982" s="176"/>
      <c r="BP982" s="176"/>
      <c r="BQ982" s="176"/>
      <c r="BR982" s="176"/>
      <c r="BS982" s="176"/>
      <c r="BT982" s="176"/>
    </row>
    <row r="983">
      <c r="A983" s="176"/>
      <c r="B983" s="176"/>
      <c r="C983" s="176"/>
      <c r="D983" s="176"/>
      <c r="E983" s="176"/>
      <c r="F983" s="176"/>
      <c r="G983" s="176"/>
      <c r="H983" s="176"/>
      <c r="I983" s="176"/>
      <c r="J983" s="176"/>
      <c r="K983" s="176"/>
      <c r="L983" s="176"/>
      <c r="M983" s="176"/>
      <c r="N983" s="176"/>
      <c r="O983" s="176"/>
      <c r="P983" s="176"/>
      <c r="Q983" s="435"/>
      <c r="R983" s="176"/>
      <c r="S983" s="176"/>
      <c r="T983" s="176"/>
      <c r="U983" s="176"/>
      <c r="V983" s="176"/>
      <c r="W983" s="176"/>
      <c r="X983" s="176"/>
      <c r="Y983" s="176"/>
      <c r="Z983" s="176"/>
      <c r="AA983" s="176"/>
      <c r="AB983" s="176"/>
      <c r="AC983" s="176"/>
      <c r="AD983" s="176"/>
      <c r="AE983" s="176"/>
      <c r="AF983" s="176"/>
      <c r="AG983" s="176"/>
      <c r="AH983" s="176"/>
      <c r="AI983" s="176"/>
      <c r="AJ983" s="176"/>
      <c r="AK983" s="176"/>
      <c r="AL983" s="176"/>
      <c r="AM983" s="176"/>
      <c r="AN983" s="176"/>
      <c r="AO983" s="176"/>
      <c r="AP983" s="176"/>
      <c r="AQ983" s="176"/>
      <c r="AR983" s="176"/>
      <c r="AS983" s="176"/>
      <c r="AT983" s="176"/>
      <c r="AU983" s="176"/>
      <c r="AV983" s="176"/>
      <c r="AW983" s="176"/>
      <c r="AX983" s="176"/>
      <c r="AY983" s="176"/>
      <c r="AZ983" s="176"/>
      <c r="BA983" s="176"/>
      <c r="BB983" s="176"/>
      <c r="BC983" s="176"/>
      <c r="BD983" s="176"/>
      <c r="BE983" s="176"/>
      <c r="BF983" s="176"/>
      <c r="BG983" s="176"/>
      <c r="BH983" s="176"/>
      <c r="BI983" s="176"/>
      <c r="BJ983" s="176"/>
      <c r="BK983" s="176"/>
      <c r="BL983" s="176"/>
      <c r="BM983" s="176"/>
      <c r="BN983" s="176"/>
      <c r="BO983" s="176"/>
      <c r="BP983" s="176"/>
      <c r="BQ983" s="176"/>
      <c r="BR983" s="176"/>
      <c r="BS983" s="176"/>
      <c r="BT983" s="176"/>
    </row>
    <row r="984">
      <c r="A984" s="176"/>
      <c r="B984" s="176"/>
      <c r="C984" s="176"/>
      <c r="D984" s="176"/>
      <c r="E984" s="176"/>
      <c r="F984" s="176"/>
      <c r="G984" s="176"/>
      <c r="H984" s="176"/>
      <c r="I984" s="176"/>
      <c r="J984" s="176"/>
      <c r="K984" s="176"/>
      <c r="L984" s="176"/>
      <c r="M984" s="176"/>
      <c r="N984" s="176"/>
      <c r="O984" s="176"/>
      <c r="P984" s="176"/>
      <c r="Q984" s="435"/>
      <c r="R984" s="176"/>
      <c r="S984" s="176"/>
      <c r="T984" s="176"/>
      <c r="U984" s="176"/>
      <c r="V984" s="176"/>
      <c r="W984" s="176"/>
      <c r="X984" s="176"/>
      <c r="Y984" s="176"/>
      <c r="Z984" s="176"/>
      <c r="AA984" s="176"/>
      <c r="AB984" s="176"/>
      <c r="AC984" s="176"/>
      <c r="AD984" s="176"/>
      <c r="AE984" s="176"/>
      <c r="AF984" s="176"/>
      <c r="AG984" s="176"/>
      <c r="AH984" s="176"/>
      <c r="AI984" s="176"/>
      <c r="AJ984" s="176"/>
      <c r="AK984" s="176"/>
      <c r="AL984" s="176"/>
      <c r="AM984" s="176"/>
      <c r="AN984" s="176"/>
      <c r="AO984" s="176"/>
      <c r="AP984" s="176"/>
      <c r="AQ984" s="176"/>
      <c r="AR984" s="176"/>
      <c r="AS984" s="176"/>
      <c r="AT984" s="176"/>
      <c r="AU984" s="176"/>
      <c r="AV984" s="176"/>
      <c r="AW984" s="176"/>
      <c r="AX984" s="176"/>
      <c r="AY984" s="176"/>
      <c r="AZ984" s="176"/>
      <c r="BA984" s="176"/>
      <c r="BB984" s="176"/>
      <c r="BC984" s="176"/>
      <c r="BD984" s="176"/>
      <c r="BE984" s="176"/>
      <c r="BF984" s="176"/>
      <c r="BG984" s="176"/>
      <c r="BH984" s="176"/>
      <c r="BI984" s="176"/>
      <c r="BJ984" s="176"/>
      <c r="BK984" s="176"/>
      <c r="BL984" s="176"/>
      <c r="BM984" s="176"/>
      <c r="BN984" s="176"/>
      <c r="BO984" s="176"/>
      <c r="BP984" s="176"/>
      <c r="BQ984" s="176"/>
      <c r="BR984" s="176"/>
      <c r="BS984" s="176"/>
      <c r="BT984" s="176"/>
    </row>
    <row r="985">
      <c r="A985" s="176"/>
      <c r="B985" s="176"/>
      <c r="C985" s="176"/>
      <c r="D985" s="176"/>
      <c r="E985" s="176"/>
      <c r="F985" s="176"/>
      <c r="G985" s="176"/>
      <c r="H985" s="176"/>
      <c r="I985" s="176"/>
      <c r="J985" s="176"/>
      <c r="K985" s="176"/>
      <c r="L985" s="176"/>
      <c r="M985" s="176"/>
      <c r="N985" s="176"/>
      <c r="O985" s="176"/>
      <c r="P985" s="176"/>
      <c r="Q985" s="435"/>
      <c r="R985" s="176"/>
      <c r="S985" s="176"/>
      <c r="T985" s="176"/>
      <c r="U985" s="176"/>
      <c r="V985" s="176"/>
      <c r="W985" s="176"/>
      <c r="X985" s="176"/>
      <c r="Y985" s="176"/>
      <c r="Z985" s="176"/>
      <c r="AA985" s="176"/>
      <c r="AB985" s="176"/>
      <c r="AC985" s="176"/>
      <c r="AD985" s="176"/>
      <c r="AE985" s="176"/>
      <c r="AF985" s="176"/>
      <c r="AG985" s="176"/>
      <c r="AH985" s="176"/>
      <c r="AI985" s="176"/>
      <c r="AJ985" s="176"/>
      <c r="AK985" s="176"/>
      <c r="AL985" s="176"/>
      <c r="AM985" s="176"/>
      <c r="AN985" s="176"/>
      <c r="AO985" s="176"/>
      <c r="AP985" s="176"/>
      <c r="AQ985" s="176"/>
      <c r="AR985" s="176"/>
      <c r="AS985" s="176"/>
      <c r="AT985" s="176"/>
      <c r="AU985" s="176"/>
      <c r="AV985" s="176"/>
      <c r="AW985" s="176"/>
      <c r="AX985" s="176"/>
      <c r="AY985" s="176"/>
      <c r="AZ985" s="176"/>
      <c r="BA985" s="176"/>
      <c r="BB985" s="176"/>
      <c r="BC985" s="176"/>
      <c r="BD985" s="176"/>
      <c r="BE985" s="176"/>
      <c r="BF985" s="176"/>
      <c r="BG985" s="176"/>
      <c r="BH985" s="176"/>
      <c r="BI985" s="176"/>
      <c r="BJ985" s="176"/>
      <c r="BK985" s="176"/>
      <c r="BL985" s="176"/>
      <c r="BM985" s="176"/>
      <c r="BN985" s="176"/>
      <c r="BO985" s="176"/>
      <c r="BP985" s="176"/>
      <c r="BQ985" s="176"/>
      <c r="BR985" s="176"/>
      <c r="BS985" s="176"/>
      <c r="BT985" s="176"/>
    </row>
    <row r="986">
      <c r="A986" s="176"/>
      <c r="B986" s="176"/>
      <c r="C986" s="176"/>
      <c r="D986" s="176"/>
      <c r="E986" s="176"/>
      <c r="F986" s="176"/>
      <c r="G986" s="176"/>
      <c r="H986" s="176"/>
      <c r="I986" s="176"/>
      <c r="J986" s="176"/>
      <c r="K986" s="176"/>
      <c r="L986" s="176"/>
      <c r="M986" s="176"/>
      <c r="N986" s="176"/>
      <c r="O986" s="176"/>
      <c r="P986" s="176"/>
      <c r="Q986" s="435"/>
      <c r="R986" s="176"/>
      <c r="S986" s="176"/>
      <c r="T986" s="176"/>
      <c r="U986" s="176"/>
      <c r="V986" s="176"/>
      <c r="W986" s="176"/>
      <c r="X986" s="176"/>
      <c r="Y986" s="176"/>
      <c r="Z986" s="176"/>
      <c r="AA986" s="176"/>
      <c r="AB986" s="176"/>
      <c r="AC986" s="176"/>
      <c r="AD986" s="176"/>
      <c r="AE986" s="176"/>
      <c r="AF986" s="176"/>
      <c r="AG986" s="176"/>
      <c r="AH986" s="176"/>
      <c r="AI986" s="176"/>
      <c r="AJ986" s="176"/>
      <c r="AK986" s="176"/>
      <c r="AL986" s="176"/>
      <c r="AM986" s="176"/>
      <c r="AN986" s="176"/>
      <c r="AO986" s="176"/>
      <c r="AP986" s="176"/>
      <c r="AQ986" s="176"/>
      <c r="AR986" s="176"/>
      <c r="AS986" s="176"/>
      <c r="AT986" s="176"/>
      <c r="AU986" s="176"/>
      <c r="AV986" s="176"/>
      <c r="AW986" s="176"/>
      <c r="AX986" s="176"/>
      <c r="AY986" s="176"/>
      <c r="AZ986" s="176"/>
      <c r="BA986" s="176"/>
      <c r="BB986" s="176"/>
      <c r="BC986" s="176"/>
      <c r="BD986" s="176"/>
      <c r="BE986" s="176"/>
      <c r="BF986" s="176"/>
      <c r="BG986" s="176"/>
      <c r="BH986" s="176"/>
      <c r="BI986" s="176"/>
      <c r="BJ986" s="176"/>
      <c r="BK986" s="176"/>
      <c r="BL986" s="176"/>
      <c r="BM986" s="176"/>
      <c r="BN986" s="176"/>
      <c r="BO986" s="176"/>
      <c r="BP986" s="176"/>
      <c r="BQ986" s="176"/>
      <c r="BR986" s="176"/>
      <c r="BS986" s="176"/>
      <c r="BT986" s="176"/>
    </row>
    <row r="987">
      <c r="A987" s="176"/>
      <c r="B987" s="176"/>
      <c r="C987" s="176"/>
      <c r="D987" s="176"/>
      <c r="E987" s="176"/>
      <c r="F987" s="176"/>
      <c r="G987" s="176"/>
      <c r="H987" s="176"/>
      <c r="I987" s="176"/>
      <c r="J987" s="176"/>
      <c r="K987" s="176"/>
      <c r="L987" s="176"/>
      <c r="M987" s="176"/>
      <c r="N987" s="176"/>
      <c r="O987" s="176"/>
      <c r="P987" s="176"/>
      <c r="Q987" s="435"/>
      <c r="R987" s="176"/>
      <c r="S987" s="176"/>
      <c r="T987" s="176"/>
      <c r="U987" s="176"/>
      <c r="V987" s="176"/>
      <c r="W987" s="176"/>
      <c r="X987" s="176"/>
      <c r="Y987" s="176"/>
      <c r="Z987" s="176"/>
      <c r="AA987" s="176"/>
      <c r="AB987" s="176"/>
      <c r="AC987" s="176"/>
      <c r="AD987" s="176"/>
      <c r="AE987" s="176"/>
      <c r="AF987" s="176"/>
      <c r="AG987" s="176"/>
      <c r="AH987" s="176"/>
      <c r="AI987" s="176"/>
      <c r="AJ987" s="176"/>
      <c r="AK987" s="176"/>
      <c r="AL987" s="176"/>
      <c r="AM987" s="176"/>
      <c r="AN987" s="176"/>
      <c r="AO987" s="176"/>
      <c r="AP987" s="176"/>
      <c r="AQ987" s="176"/>
      <c r="AR987" s="176"/>
      <c r="AS987" s="176"/>
      <c r="AT987" s="176"/>
      <c r="AU987" s="176"/>
      <c r="AV987" s="176"/>
      <c r="AW987" s="176"/>
      <c r="AX987" s="176"/>
      <c r="AY987" s="176"/>
      <c r="AZ987" s="176"/>
      <c r="BA987" s="176"/>
      <c r="BB987" s="176"/>
      <c r="BC987" s="176"/>
      <c r="BD987" s="176"/>
      <c r="BE987" s="176"/>
      <c r="BF987" s="176"/>
      <c r="BG987" s="176"/>
      <c r="BH987" s="176"/>
      <c r="BI987" s="176"/>
      <c r="BJ987" s="176"/>
      <c r="BK987" s="176"/>
      <c r="BL987" s="176"/>
      <c r="BM987" s="176"/>
      <c r="BN987" s="176"/>
      <c r="BO987" s="176"/>
      <c r="BP987" s="176"/>
      <c r="BQ987" s="176"/>
      <c r="BR987" s="176"/>
      <c r="BS987" s="176"/>
      <c r="BT987" s="176"/>
    </row>
    <row r="988">
      <c r="A988" s="176"/>
      <c r="B988" s="176"/>
      <c r="C988" s="176"/>
      <c r="D988" s="176"/>
      <c r="E988" s="176"/>
      <c r="F988" s="176"/>
      <c r="G988" s="176"/>
      <c r="H988" s="176"/>
      <c r="I988" s="176"/>
      <c r="J988" s="176"/>
      <c r="K988" s="176"/>
      <c r="L988" s="176"/>
      <c r="M988" s="176"/>
      <c r="N988" s="176"/>
      <c r="O988" s="176"/>
      <c r="P988" s="176"/>
      <c r="Q988" s="435"/>
      <c r="R988" s="176"/>
      <c r="S988" s="176"/>
      <c r="T988" s="176"/>
      <c r="U988" s="176"/>
      <c r="V988" s="176"/>
      <c r="W988" s="176"/>
      <c r="X988" s="176"/>
      <c r="Y988" s="176"/>
      <c r="Z988" s="176"/>
      <c r="AA988" s="176"/>
      <c r="AB988" s="176"/>
      <c r="AC988" s="176"/>
      <c r="AD988" s="176"/>
      <c r="AE988" s="176"/>
      <c r="AF988" s="176"/>
      <c r="AG988" s="176"/>
      <c r="AH988" s="176"/>
      <c r="AI988" s="176"/>
      <c r="AJ988" s="176"/>
      <c r="AK988" s="176"/>
      <c r="AL988" s="176"/>
      <c r="AM988" s="176"/>
      <c r="AN988" s="176"/>
      <c r="AO988" s="176"/>
      <c r="AP988" s="176"/>
      <c r="AQ988" s="176"/>
      <c r="AR988" s="176"/>
      <c r="AS988" s="176"/>
      <c r="AT988" s="176"/>
      <c r="AU988" s="176"/>
      <c r="AV988" s="176"/>
      <c r="AW988" s="176"/>
      <c r="AX988" s="176"/>
      <c r="AY988" s="176"/>
      <c r="AZ988" s="176"/>
      <c r="BA988" s="176"/>
      <c r="BB988" s="176"/>
      <c r="BC988" s="176"/>
      <c r="BD988" s="176"/>
      <c r="BE988" s="176"/>
      <c r="BF988" s="176"/>
      <c r="BG988" s="176"/>
      <c r="BH988" s="176"/>
      <c r="BI988" s="176"/>
      <c r="BJ988" s="176"/>
      <c r="BK988" s="176"/>
      <c r="BL988" s="176"/>
      <c r="BM988" s="176"/>
      <c r="BN988" s="176"/>
      <c r="BO988" s="176"/>
      <c r="BP988" s="176"/>
      <c r="BQ988" s="176"/>
      <c r="BR988" s="176"/>
      <c r="BS988" s="176"/>
      <c r="BT988" s="176"/>
    </row>
    <row r="989">
      <c r="A989" s="176"/>
      <c r="B989" s="176"/>
      <c r="C989" s="176"/>
      <c r="D989" s="176"/>
      <c r="E989" s="176"/>
      <c r="F989" s="176"/>
      <c r="G989" s="176"/>
      <c r="H989" s="176"/>
      <c r="I989" s="176"/>
      <c r="J989" s="176"/>
      <c r="K989" s="176"/>
      <c r="L989" s="176"/>
      <c r="M989" s="176"/>
      <c r="N989" s="176"/>
      <c r="O989" s="176"/>
      <c r="P989" s="176"/>
      <c r="Q989" s="435"/>
      <c r="R989" s="176"/>
      <c r="S989" s="176"/>
      <c r="T989" s="176"/>
      <c r="U989" s="176"/>
      <c r="V989" s="176"/>
      <c r="W989" s="176"/>
      <c r="X989" s="176"/>
      <c r="Y989" s="176"/>
      <c r="Z989" s="176"/>
      <c r="AA989" s="176"/>
      <c r="AB989" s="176"/>
      <c r="AC989" s="176"/>
      <c r="AD989" s="176"/>
      <c r="AE989" s="176"/>
      <c r="AF989" s="176"/>
      <c r="AG989" s="176"/>
      <c r="AH989" s="176"/>
      <c r="AI989" s="176"/>
      <c r="AJ989" s="176"/>
      <c r="AK989" s="176"/>
      <c r="AL989" s="176"/>
      <c r="AM989" s="176"/>
      <c r="AN989" s="176"/>
      <c r="AO989" s="176"/>
      <c r="AP989" s="176"/>
      <c r="AQ989" s="176"/>
      <c r="AR989" s="176"/>
      <c r="AS989" s="176"/>
      <c r="AT989" s="176"/>
      <c r="AU989" s="176"/>
      <c r="AV989" s="176"/>
      <c r="AW989" s="176"/>
      <c r="AX989" s="176"/>
      <c r="AY989" s="176"/>
      <c r="AZ989" s="176"/>
      <c r="BA989" s="176"/>
      <c r="BB989" s="176"/>
      <c r="BC989" s="176"/>
      <c r="BD989" s="176"/>
      <c r="BE989" s="176"/>
      <c r="BF989" s="176"/>
      <c r="BG989" s="176"/>
      <c r="BH989" s="176"/>
      <c r="BI989" s="176"/>
      <c r="BJ989" s="176"/>
      <c r="BK989" s="176"/>
      <c r="BL989" s="176"/>
      <c r="BM989" s="176"/>
      <c r="BN989" s="176"/>
      <c r="BO989" s="176"/>
      <c r="BP989" s="176"/>
      <c r="BQ989" s="176"/>
      <c r="BR989" s="176"/>
      <c r="BS989" s="176"/>
      <c r="BT989" s="176"/>
    </row>
    <row r="990">
      <c r="A990" s="176"/>
      <c r="B990" s="176"/>
      <c r="C990" s="176"/>
      <c r="D990" s="176"/>
      <c r="E990" s="176"/>
      <c r="F990" s="176"/>
      <c r="G990" s="176"/>
      <c r="H990" s="176"/>
      <c r="I990" s="176"/>
      <c r="J990" s="176"/>
      <c r="K990" s="176"/>
      <c r="L990" s="176"/>
      <c r="M990" s="176"/>
      <c r="N990" s="176"/>
      <c r="O990" s="176"/>
      <c r="P990" s="176"/>
      <c r="Q990" s="435"/>
      <c r="R990" s="176"/>
      <c r="S990" s="176"/>
      <c r="T990" s="176"/>
      <c r="U990" s="176"/>
      <c r="V990" s="176"/>
      <c r="W990" s="176"/>
      <c r="X990" s="176"/>
      <c r="Y990" s="176"/>
      <c r="Z990" s="176"/>
      <c r="AA990" s="176"/>
      <c r="AB990" s="176"/>
      <c r="AC990" s="176"/>
      <c r="AD990" s="176"/>
      <c r="AE990" s="176"/>
      <c r="AF990" s="176"/>
      <c r="AG990" s="176"/>
      <c r="AH990" s="176"/>
      <c r="AI990" s="176"/>
      <c r="AJ990" s="176"/>
      <c r="AK990" s="176"/>
      <c r="AL990" s="176"/>
      <c r="AM990" s="176"/>
      <c r="AN990" s="176"/>
      <c r="AO990" s="176"/>
      <c r="AP990" s="176"/>
      <c r="AQ990" s="176"/>
      <c r="AR990" s="176"/>
      <c r="AS990" s="176"/>
      <c r="AT990" s="176"/>
      <c r="AU990" s="176"/>
      <c r="AV990" s="176"/>
      <c r="AW990" s="176"/>
      <c r="AX990" s="176"/>
      <c r="AY990" s="176"/>
      <c r="AZ990" s="176"/>
      <c r="BA990" s="176"/>
      <c r="BB990" s="176"/>
      <c r="BC990" s="176"/>
      <c r="BD990" s="176"/>
      <c r="BE990" s="176"/>
      <c r="BF990" s="176"/>
      <c r="BG990" s="176"/>
      <c r="BH990" s="176"/>
      <c r="BI990" s="176"/>
      <c r="BJ990" s="176"/>
      <c r="BK990" s="176"/>
      <c r="BL990" s="176"/>
      <c r="BM990" s="176"/>
      <c r="BN990" s="176"/>
      <c r="BO990" s="176"/>
      <c r="BP990" s="176"/>
      <c r="BQ990" s="176"/>
      <c r="BR990" s="176"/>
      <c r="BS990" s="176"/>
      <c r="BT990" s="176"/>
    </row>
    <row r="991">
      <c r="A991" s="176"/>
      <c r="B991" s="176"/>
      <c r="C991" s="176"/>
      <c r="D991" s="176"/>
      <c r="E991" s="176"/>
      <c r="F991" s="176"/>
      <c r="G991" s="176"/>
      <c r="H991" s="176"/>
      <c r="I991" s="176"/>
      <c r="J991" s="176"/>
      <c r="K991" s="176"/>
      <c r="L991" s="176"/>
      <c r="M991" s="176"/>
      <c r="N991" s="176"/>
      <c r="O991" s="176"/>
      <c r="P991" s="176"/>
      <c r="Q991" s="435"/>
      <c r="R991" s="176"/>
      <c r="S991" s="176"/>
      <c r="T991" s="176"/>
      <c r="U991" s="176"/>
      <c r="V991" s="176"/>
      <c r="W991" s="176"/>
      <c r="X991" s="176"/>
      <c r="Y991" s="176"/>
      <c r="Z991" s="176"/>
      <c r="AA991" s="176"/>
      <c r="AB991" s="176"/>
      <c r="AC991" s="176"/>
      <c r="AD991" s="176"/>
      <c r="AE991" s="176"/>
      <c r="AF991" s="176"/>
      <c r="AG991" s="176"/>
      <c r="AH991" s="176"/>
      <c r="AI991" s="176"/>
      <c r="AJ991" s="176"/>
      <c r="AK991" s="176"/>
      <c r="AL991" s="176"/>
      <c r="AM991" s="176"/>
      <c r="AN991" s="176"/>
      <c r="AO991" s="176"/>
      <c r="AP991" s="176"/>
      <c r="AQ991" s="176"/>
      <c r="AR991" s="176"/>
      <c r="AS991" s="176"/>
      <c r="AT991" s="176"/>
      <c r="AU991" s="176"/>
      <c r="AV991" s="176"/>
      <c r="AW991" s="176"/>
      <c r="AX991" s="176"/>
      <c r="AY991" s="176"/>
      <c r="AZ991" s="176"/>
      <c r="BA991" s="176"/>
      <c r="BB991" s="176"/>
      <c r="BC991" s="176"/>
      <c r="BD991" s="176"/>
      <c r="BE991" s="176"/>
      <c r="BF991" s="176"/>
      <c r="BG991" s="176"/>
      <c r="BH991" s="176"/>
      <c r="BI991" s="176"/>
      <c r="BJ991" s="176"/>
      <c r="BK991" s="176"/>
      <c r="BL991" s="176"/>
      <c r="BM991" s="176"/>
      <c r="BN991" s="176"/>
      <c r="BO991" s="176"/>
      <c r="BP991" s="176"/>
      <c r="BQ991" s="176"/>
      <c r="BR991" s="176"/>
      <c r="BS991" s="176"/>
      <c r="BT991" s="176"/>
    </row>
    <row r="992">
      <c r="A992" s="176"/>
      <c r="B992" s="176"/>
      <c r="C992" s="176"/>
      <c r="D992" s="176"/>
      <c r="E992" s="176"/>
      <c r="F992" s="176"/>
      <c r="G992" s="176"/>
      <c r="H992" s="176"/>
      <c r="I992" s="176"/>
      <c r="J992" s="176"/>
      <c r="K992" s="176"/>
      <c r="L992" s="176"/>
      <c r="M992" s="176"/>
      <c r="N992" s="176"/>
      <c r="O992" s="176"/>
      <c r="P992" s="176"/>
      <c r="Q992" s="435"/>
      <c r="R992" s="176"/>
      <c r="S992" s="176"/>
      <c r="T992" s="176"/>
      <c r="U992" s="176"/>
      <c r="V992" s="176"/>
      <c r="W992" s="176"/>
      <c r="X992" s="176"/>
      <c r="Y992" s="176"/>
      <c r="Z992" s="176"/>
      <c r="AA992" s="176"/>
      <c r="AB992" s="176"/>
      <c r="AC992" s="176"/>
      <c r="AD992" s="176"/>
      <c r="AE992" s="176"/>
      <c r="AF992" s="176"/>
      <c r="AG992" s="176"/>
      <c r="AH992" s="176"/>
      <c r="AI992" s="176"/>
      <c r="AJ992" s="176"/>
      <c r="AK992" s="176"/>
      <c r="AL992" s="176"/>
      <c r="AM992" s="176"/>
      <c r="AN992" s="176"/>
      <c r="AO992" s="176"/>
      <c r="AP992" s="176"/>
      <c r="AQ992" s="176"/>
      <c r="AR992" s="176"/>
      <c r="AS992" s="176"/>
      <c r="AT992" s="176"/>
      <c r="AU992" s="176"/>
      <c r="AV992" s="176"/>
      <c r="AW992" s="176"/>
      <c r="AX992" s="176"/>
      <c r="AY992" s="176"/>
      <c r="AZ992" s="176"/>
      <c r="BA992" s="176"/>
      <c r="BB992" s="176"/>
      <c r="BC992" s="176"/>
      <c r="BD992" s="176"/>
      <c r="BE992" s="176"/>
      <c r="BF992" s="176"/>
      <c r="BG992" s="176"/>
      <c r="BH992" s="176"/>
      <c r="BI992" s="176"/>
      <c r="BJ992" s="176"/>
      <c r="BK992" s="176"/>
      <c r="BL992" s="176"/>
      <c r="BM992" s="176"/>
      <c r="BN992" s="176"/>
      <c r="BO992" s="176"/>
      <c r="BP992" s="176"/>
      <c r="BQ992" s="176"/>
      <c r="BR992" s="176"/>
      <c r="BS992" s="176"/>
      <c r="BT992" s="176"/>
    </row>
    <row r="993">
      <c r="A993" s="176"/>
      <c r="B993" s="176"/>
      <c r="C993" s="176"/>
      <c r="D993" s="176"/>
      <c r="E993" s="176"/>
      <c r="F993" s="176"/>
      <c r="G993" s="176"/>
      <c r="H993" s="176"/>
      <c r="I993" s="176"/>
      <c r="J993" s="176"/>
      <c r="K993" s="176"/>
      <c r="L993" s="176"/>
      <c r="M993" s="176"/>
      <c r="N993" s="176"/>
      <c r="O993" s="176"/>
      <c r="P993" s="176"/>
      <c r="Q993" s="435"/>
      <c r="R993" s="176"/>
      <c r="S993" s="176"/>
      <c r="T993" s="176"/>
      <c r="U993" s="176"/>
      <c r="V993" s="176"/>
      <c r="W993" s="176"/>
      <c r="X993" s="176"/>
      <c r="Y993" s="176"/>
      <c r="Z993" s="176"/>
      <c r="AA993" s="176"/>
      <c r="AB993" s="176"/>
      <c r="AC993" s="176"/>
      <c r="AD993" s="176"/>
      <c r="AE993" s="176"/>
      <c r="AF993" s="176"/>
      <c r="AG993" s="176"/>
      <c r="AH993" s="176"/>
      <c r="AI993" s="176"/>
      <c r="AJ993" s="176"/>
      <c r="AK993" s="176"/>
      <c r="AL993" s="176"/>
      <c r="AM993" s="176"/>
      <c r="AN993" s="176"/>
      <c r="AO993" s="176"/>
      <c r="AP993" s="176"/>
      <c r="AQ993" s="176"/>
      <c r="AR993" s="176"/>
      <c r="AS993" s="176"/>
      <c r="AT993" s="176"/>
      <c r="AU993" s="176"/>
      <c r="AV993" s="176"/>
      <c r="AW993" s="176"/>
      <c r="AX993" s="176"/>
      <c r="AY993" s="176"/>
      <c r="AZ993" s="176"/>
      <c r="BA993" s="176"/>
      <c r="BB993" s="176"/>
      <c r="BC993" s="176"/>
      <c r="BD993" s="176"/>
      <c r="BE993" s="176"/>
      <c r="BF993" s="176"/>
      <c r="BG993" s="176"/>
      <c r="BH993" s="176"/>
      <c r="BI993" s="176"/>
      <c r="BJ993" s="176"/>
      <c r="BK993" s="176"/>
      <c r="BL993" s="176"/>
      <c r="BM993" s="176"/>
      <c r="BN993" s="176"/>
      <c r="BO993" s="176"/>
      <c r="BP993" s="176"/>
      <c r="BQ993" s="176"/>
      <c r="BR993" s="176"/>
      <c r="BS993" s="176"/>
      <c r="BT993" s="176"/>
    </row>
    <row r="994">
      <c r="A994" s="176"/>
      <c r="B994" s="176"/>
      <c r="C994" s="176"/>
      <c r="D994" s="176"/>
      <c r="E994" s="176"/>
      <c r="F994" s="176"/>
      <c r="G994" s="176"/>
      <c r="H994" s="176"/>
      <c r="I994" s="176"/>
      <c r="J994" s="176"/>
      <c r="K994" s="176"/>
      <c r="L994" s="176"/>
      <c r="M994" s="176"/>
      <c r="N994" s="176"/>
      <c r="O994" s="176"/>
      <c r="P994" s="176"/>
      <c r="Q994" s="435"/>
      <c r="R994" s="176"/>
      <c r="S994" s="176"/>
      <c r="T994" s="176"/>
      <c r="U994" s="176"/>
      <c r="V994" s="176"/>
      <c r="W994" s="176"/>
      <c r="X994" s="176"/>
      <c r="Y994" s="176"/>
      <c r="Z994" s="176"/>
      <c r="AA994" s="176"/>
      <c r="AB994" s="176"/>
      <c r="AC994" s="176"/>
      <c r="AD994" s="176"/>
      <c r="AE994" s="176"/>
      <c r="AF994" s="176"/>
      <c r="AG994" s="176"/>
      <c r="AH994" s="176"/>
      <c r="AI994" s="176"/>
      <c r="AJ994" s="176"/>
      <c r="AK994" s="176"/>
      <c r="AL994" s="176"/>
      <c r="AM994" s="176"/>
      <c r="AN994" s="176"/>
      <c r="AO994" s="176"/>
      <c r="AP994" s="176"/>
      <c r="AQ994" s="176"/>
      <c r="AR994" s="176"/>
      <c r="AS994" s="176"/>
      <c r="AT994" s="176"/>
      <c r="AU994" s="176"/>
      <c r="AV994" s="176"/>
      <c r="AW994" s="176"/>
      <c r="AX994" s="176"/>
      <c r="AY994" s="176"/>
      <c r="AZ994" s="176"/>
      <c r="BA994" s="176"/>
      <c r="BB994" s="176"/>
      <c r="BC994" s="176"/>
      <c r="BD994" s="176"/>
      <c r="BE994" s="176"/>
      <c r="BF994" s="176"/>
      <c r="BG994" s="176"/>
      <c r="BH994" s="176"/>
      <c r="BI994" s="176"/>
      <c r="BJ994" s="176"/>
      <c r="BK994" s="176"/>
      <c r="BL994" s="176"/>
      <c r="BM994" s="176"/>
      <c r="BN994" s="176"/>
      <c r="BO994" s="176"/>
      <c r="BP994" s="176"/>
      <c r="BQ994" s="176"/>
      <c r="BR994" s="176"/>
      <c r="BS994" s="176"/>
      <c r="BT994" s="176"/>
    </row>
    <row r="995">
      <c r="A995" s="176"/>
      <c r="B995" s="176"/>
      <c r="C995" s="176"/>
      <c r="D995" s="176"/>
      <c r="E995" s="176"/>
      <c r="F995" s="176"/>
      <c r="G995" s="176"/>
      <c r="H995" s="176"/>
      <c r="I995" s="176"/>
      <c r="J995" s="176"/>
      <c r="K995" s="176"/>
      <c r="L995" s="176"/>
      <c r="M995" s="176"/>
      <c r="N995" s="176"/>
      <c r="O995" s="176"/>
      <c r="P995" s="176"/>
      <c r="Q995" s="435"/>
      <c r="R995" s="176"/>
      <c r="S995" s="176"/>
      <c r="T995" s="176"/>
      <c r="U995" s="176"/>
      <c r="V995" s="176"/>
      <c r="W995" s="176"/>
      <c r="X995" s="176"/>
      <c r="Y995" s="176"/>
      <c r="Z995" s="176"/>
      <c r="AA995" s="176"/>
      <c r="AB995" s="176"/>
      <c r="AC995" s="176"/>
      <c r="AD995" s="176"/>
      <c r="AE995" s="176"/>
      <c r="AF995" s="176"/>
      <c r="AG995" s="176"/>
      <c r="AH995" s="176"/>
      <c r="AI995" s="176"/>
      <c r="AJ995" s="176"/>
      <c r="AK995" s="176"/>
      <c r="AL995" s="176"/>
      <c r="AM995" s="176"/>
      <c r="AN995" s="176"/>
      <c r="AO995" s="176"/>
      <c r="AP995" s="176"/>
      <c r="AQ995" s="176"/>
      <c r="AR995" s="176"/>
      <c r="AS995" s="176"/>
      <c r="AT995" s="176"/>
      <c r="AU995" s="176"/>
      <c r="AV995" s="176"/>
      <c r="AW995" s="176"/>
      <c r="AX995" s="176"/>
      <c r="AY995" s="176"/>
      <c r="AZ995" s="176"/>
      <c r="BA995" s="176"/>
      <c r="BB995" s="176"/>
      <c r="BC995" s="176"/>
      <c r="BD995" s="176"/>
      <c r="BE995" s="176"/>
      <c r="BF995" s="176"/>
      <c r="BG995" s="176"/>
      <c r="BH995" s="176"/>
      <c r="BI995" s="176"/>
      <c r="BJ995" s="176"/>
      <c r="BK995" s="176"/>
      <c r="BL995" s="176"/>
      <c r="BM995" s="176"/>
      <c r="BN995" s="176"/>
      <c r="BO995" s="176"/>
      <c r="BP995" s="176"/>
      <c r="BQ995" s="176"/>
      <c r="BR995" s="176"/>
      <c r="BS995" s="176"/>
      <c r="BT995" s="176"/>
    </row>
    <row r="996">
      <c r="A996" s="176"/>
      <c r="B996" s="176"/>
      <c r="C996" s="176"/>
      <c r="D996" s="176"/>
      <c r="E996" s="176"/>
      <c r="F996" s="176"/>
      <c r="G996" s="176"/>
      <c r="H996" s="176"/>
      <c r="I996" s="176"/>
      <c r="J996" s="176"/>
      <c r="K996" s="176"/>
      <c r="L996" s="176"/>
      <c r="M996" s="176"/>
      <c r="N996" s="176"/>
      <c r="O996" s="176"/>
      <c r="P996" s="176"/>
      <c r="Q996" s="435"/>
      <c r="R996" s="176"/>
      <c r="S996" s="176"/>
      <c r="T996" s="176"/>
      <c r="U996" s="176"/>
      <c r="V996" s="176"/>
      <c r="W996" s="176"/>
      <c r="X996" s="176"/>
      <c r="Y996" s="176"/>
      <c r="Z996" s="176"/>
      <c r="AA996" s="176"/>
      <c r="AB996" s="176"/>
      <c r="AC996" s="176"/>
      <c r="AD996" s="176"/>
      <c r="AE996" s="176"/>
      <c r="AF996" s="176"/>
      <c r="AG996" s="176"/>
      <c r="AH996" s="176"/>
      <c r="AI996" s="176"/>
      <c r="AJ996" s="176"/>
      <c r="AK996" s="176"/>
      <c r="AL996" s="176"/>
      <c r="AM996" s="176"/>
      <c r="AN996" s="176"/>
      <c r="AO996" s="176"/>
      <c r="AP996" s="176"/>
      <c r="AQ996" s="176"/>
      <c r="AR996" s="176"/>
      <c r="AS996" s="176"/>
      <c r="AT996" s="176"/>
      <c r="AU996" s="176"/>
      <c r="AV996" s="176"/>
      <c r="AW996" s="176"/>
      <c r="AX996" s="176"/>
      <c r="AY996" s="176"/>
      <c r="AZ996" s="176"/>
      <c r="BA996" s="176"/>
      <c r="BB996" s="176"/>
      <c r="BC996" s="176"/>
      <c r="BD996" s="176"/>
      <c r="BE996" s="176"/>
      <c r="BF996" s="176"/>
      <c r="BG996" s="176"/>
      <c r="BH996" s="176"/>
      <c r="BI996" s="176"/>
      <c r="BJ996" s="176"/>
      <c r="BK996" s="176"/>
      <c r="BL996" s="176"/>
      <c r="BM996" s="176"/>
      <c r="BN996" s="176"/>
      <c r="BO996" s="176"/>
      <c r="BP996" s="176"/>
      <c r="BQ996" s="176"/>
      <c r="BR996" s="176"/>
      <c r="BS996" s="176"/>
      <c r="BT996" s="176"/>
    </row>
    <row r="997">
      <c r="A997" s="176"/>
      <c r="B997" s="176"/>
      <c r="C997" s="176"/>
      <c r="D997" s="176"/>
      <c r="E997" s="176"/>
      <c r="F997" s="176"/>
      <c r="G997" s="176"/>
      <c r="H997" s="176"/>
      <c r="I997" s="176"/>
      <c r="J997" s="176"/>
      <c r="K997" s="176"/>
      <c r="L997" s="176"/>
      <c r="M997" s="176"/>
      <c r="O997" s="176"/>
      <c r="P997" s="176"/>
      <c r="Q997" s="435"/>
      <c r="R997" s="176"/>
      <c r="S997" s="176"/>
      <c r="T997" s="176"/>
      <c r="U997" s="176"/>
      <c r="V997" s="176"/>
      <c r="W997" s="176"/>
      <c r="X997" s="176"/>
      <c r="Y997" s="176"/>
      <c r="Z997" s="176"/>
      <c r="AA997" s="176"/>
      <c r="AB997" s="176"/>
      <c r="AC997" s="176"/>
      <c r="AD997" s="176"/>
      <c r="AE997" s="176"/>
      <c r="AF997" s="176"/>
      <c r="AG997" s="176"/>
      <c r="AH997" s="176"/>
      <c r="AI997" s="176"/>
      <c r="AJ997" s="176"/>
      <c r="AK997" s="176"/>
      <c r="AL997" s="176"/>
      <c r="AM997" s="176"/>
      <c r="AN997" s="176"/>
      <c r="AO997" s="176"/>
      <c r="AP997" s="176"/>
      <c r="AQ997" s="176"/>
      <c r="AR997" s="176"/>
      <c r="AS997" s="176"/>
      <c r="AT997" s="176"/>
      <c r="AU997" s="176"/>
      <c r="AV997" s="176"/>
      <c r="AW997" s="176"/>
      <c r="AX997" s="176"/>
      <c r="AY997" s="176"/>
      <c r="AZ997" s="176"/>
      <c r="BA997" s="176"/>
      <c r="BB997" s="176"/>
      <c r="BC997" s="176"/>
      <c r="BD997" s="176"/>
      <c r="BE997" s="176"/>
      <c r="BF997" s="176"/>
      <c r="BG997" s="176"/>
      <c r="BH997" s="176"/>
      <c r="BI997" s="176"/>
      <c r="BJ997" s="176"/>
      <c r="BK997" s="176"/>
      <c r="BL997" s="176"/>
      <c r="BM997" s="176"/>
      <c r="BN997" s="176"/>
      <c r="BO997" s="176"/>
      <c r="BP997" s="176"/>
      <c r="BQ997" s="176"/>
      <c r="BR997" s="176"/>
      <c r="BS997" s="176"/>
      <c r="BT997" s="176"/>
    </row>
    <row r="998">
      <c r="A998" s="176"/>
      <c r="B998" s="176"/>
      <c r="C998" s="176"/>
      <c r="D998" s="176"/>
      <c r="E998" s="176"/>
      <c r="F998" s="176"/>
      <c r="G998" s="176"/>
      <c r="H998" s="176"/>
      <c r="I998" s="176"/>
      <c r="J998" s="176"/>
      <c r="K998" s="176"/>
      <c r="L998" s="176"/>
      <c r="M998" s="176"/>
      <c r="O998" s="176"/>
      <c r="P998" s="176"/>
      <c r="Q998" s="435"/>
      <c r="R998" s="176"/>
      <c r="S998" s="176"/>
      <c r="T998" s="176"/>
      <c r="U998" s="176"/>
      <c r="V998" s="176"/>
      <c r="W998" s="176"/>
      <c r="X998" s="176"/>
      <c r="Y998" s="176"/>
      <c r="Z998" s="176"/>
      <c r="AA998" s="176"/>
      <c r="AB998" s="176"/>
      <c r="AC998" s="176"/>
      <c r="AD998" s="176"/>
      <c r="AE998" s="176"/>
      <c r="AF998" s="176"/>
      <c r="AG998" s="176"/>
      <c r="AH998" s="176"/>
      <c r="AI998" s="176"/>
      <c r="AJ998" s="176"/>
      <c r="AK998" s="176"/>
      <c r="AL998" s="176"/>
      <c r="AM998" s="176"/>
      <c r="AN998" s="176"/>
      <c r="AO998" s="176"/>
      <c r="AP998" s="176"/>
      <c r="AQ998" s="176"/>
      <c r="AR998" s="176"/>
      <c r="AS998" s="176"/>
      <c r="AT998" s="176"/>
      <c r="AU998" s="176"/>
      <c r="AV998" s="176"/>
      <c r="AW998" s="176"/>
      <c r="AX998" s="176"/>
      <c r="AY998" s="176"/>
      <c r="AZ998" s="176"/>
      <c r="BA998" s="176"/>
      <c r="BB998" s="176"/>
      <c r="BC998" s="176"/>
      <c r="BD998" s="176"/>
      <c r="BE998" s="176"/>
      <c r="BF998" s="176"/>
      <c r="BG998" s="176"/>
      <c r="BH998" s="176"/>
      <c r="BI998" s="176"/>
      <c r="BJ998" s="176"/>
      <c r="BK998" s="176"/>
      <c r="BL998" s="176"/>
      <c r="BM998" s="176"/>
      <c r="BN998" s="176"/>
      <c r="BO998" s="176"/>
      <c r="BP998" s="176"/>
      <c r="BQ998" s="176"/>
      <c r="BR998" s="176"/>
      <c r="BS998" s="176"/>
      <c r="BT998" s="176"/>
    </row>
    <row r="999">
      <c r="A999" s="176"/>
      <c r="B999" s="176"/>
      <c r="C999" s="176"/>
      <c r="D999" s="176"/>
      <c r="E999" s="176"/>
      <c r="F999" s="176"/>
      <c r="G999" s="176"/>
      <c r="H999" s="176"/>
      <c r="I999" s="176"/>
      <c r="J999" s="176"/>
      <c r="K999" s="176"/>
      <c r="L999" s="176"/>
      <c r="M999" s="176"/>
      <c r="O999" s="176"/>
      <c r="P999" s="176"/>
      <c r="Q999" s="435"/>
      <c r="R999" s="176"/>
      <c r="S999" s="176"/>
      <c r="T999" s="176"/>
      <c r="U999" s="176"/>
      <c r="V999" s="176"/>
      <c r="W999" s="176"/>
      <c r="X999" s="176"/>
      <c r="Y999" s="176"/>
      <c r="Z999" s="176"/>
      <c r="AA999" s="176"/>
      <c r="AB999" s="176"/>
      <c r="AC999" s="176"/>
      <c r="AD999" s="176"/>
      <c r="AE999" s="176"/>
      <c r="AF999" s="176"/>
      <c r="AG999" s="176"/>
      <c r="AH999" s="176"/>
      <c r="AI999" s="176"/>
      <c r="AJ999" s="176"/>
      <c r="AK999" s="176"/>
      <c r="AL999" s="176"/>
      <c r="AM999" s="176"/>
      <c r="AN999" s="176"/>
      <c r="AO999" s="176"/>
      <c r="AP999" s="176"/>
      <c r="AQ999" s="176"/>
      <c r="AR999" s="176"/>
      <c r="AS999" s="176"/>
      <c r="AT999" s="176"/>
      <c r="AU999" s="176"/>
      <c r="AV999" s="176"/>
      <c r="AW999" s="176"/>
      <c r="AX999" s="176"/>
      <c r="AY999" s="176"/>
      <c r="AZ999" s="176"/>
      <c r="BA999" s="176"/>
      <c r="BB999" s="176"/>
      <c r="BC999" s="176"/>
      <c r="BD999" s="176"/>
      <c r="BE999" s="176"/>
      <c r="BF999" s="176"/>
      <c r="BG999" s="176"/>
      <c r="BH999" s="176"/>
      <c r="BI999" s="176"/>
      <c r="BJ999" s="176"/>
      <c r="BK999" s="176"/>
      <c r="BL999" s="176"/>
      <c r="BM999" s="176"/>
      <c r="BN999" s="176"/>
      <c r="BO999" s="176"/>
      <c r="BP999" s="176"/>
      <c r="BQ999" s="176"/>
      <c r="BR999" s="176"/>
      <c r="BS999" s="176"/>
      <c r="BT999" s="176"/>
    </row>
    <row r="1000">
      <c r="A1000" s="176"/>
      <c r="B1000" s="176"/>
      <c r="C1000" s="176"/>
      <c r="D1000" s="176"/>
      <c r="E1000" s="176"/>
      <c r="F1000" s="176"/>
      <c r="G1000" s="176"/>
      <c r="H1000" s="176"/>
      <c r="I1000" s="176"/>
      <c r="J1000" s="176"/>
      <c r="K1000" s="176"/>
      <c r="L1000" s="176"/>
      <c r="M1000" s="176"/>
      <c r="O1000" s="176"/>
      <c r="P1000" s="176"/>
      <c r="Q1000" s="435"/>
      <c r="R1000" s="176"/>
      <c r="S1000" s="176"/>
      <c r="T1000" s="176"/>
      <c r="U1000" s="176"/>
      <c r="V1000" s="176"/>
      <c r="W1000" s="176"/>
      <c r="X1000" s="176"/>
      <c r="Y1000" s="176"/>
      <c r="Z1000" s="176"/>
      <c r="AA1000" s="176"/>
      <c r="AB1000" s="176"/>
      <c r="AC1000" s="176"/>
      <c r="AD1000" s="176"/>
      <c r="AE1000" s="176"/>
      <c r="AF1000" s="176"/>
      <c r="AG1000" s="176"/>
      <c r="AH1000" s="176"/>
      <c r="AI1000" s="176"/>
      <c r="AJ1000" s="176"/>
      <c r="AK1000" s="176"/>
      <c r="AL1000" s="176"/>
      <c r="AM1000" s="176"/>
      <c r="AN1000" s="176"/>
      <c r="AO1000" s="176"/>
      <c r="AP1000" s="176"/>
      <c r="AQ1000" s="176"/>
      <c r="AR1000" s="176"/>
      <c r="AS1000" s="176"/>
      <c r="AT1000" s="176"/>
      <c r="AU1000" s="176"/>
      <c r="AV1000" s="176"/>
      <c r="AW1000" s="176"/>
      <c r="AX1000" s="176"/>
      <c r="AY1000" s="176"/>
      <c r="AZ1000" s="176"/>
      <c r="BA1000" s="176"/>
      <c r="BB1000" s="176"/>
      <c r="BC1000" s="176"/>
      <c r="BD1000" s="176"/>
      <c r="BE1000" s="176"/>
      <c r="BF1000" s="176"/>
      <c r="BG1000" s="176"/>
      <c r="BH1000" s="176"/>
      <c r="BI1000" s="176"/>
      <c r="BJ1000" s="176"/>
      <c r="BK1000" s="176"/>
      <c r="BL1000" s="176"/>
      <c r="BM1000" s="176"/>
      <c r="BN1000" s="176"/>
      <c r="BO1000" s="176"/>
      <c r="BP1000" s="176"/>
      <c r="BQ1000" s="176"/>
      <c r="BR1000" s="176"/>
      <c r="BS1000" s="176"/>
      <c r="BT1000" s="176"/>
    </row>
    <row r="1001">
      <c r="A1001" s="176"/>
      <c r="B1001" s="176"/>
      <c r="C1001" s="176"/>
      <c r="D1001" s="176"/>
      <c r="E1001" s="176"/>
      <c r="F1001" s="176"/>
      <c r="G1001" s="176"/>
      <c r="H1001" s="176"/>
      <c r="I1001" s="176"/>
      <c r="J1001" s="176"/>
      <c r="K1001" s="176"/>
      <c r="L1001" s="176"/>
      <c r="M1001" s="176"/>
      <c r="O1001" s="176"/>
      <c r="P1001" s="176"/>
      <c r="Q1001" s="435"/>
      <c r="R1001" s="176"/>
      <c r="S1001" s="176"/>
      <c r="T1001" s="176"/>
      <c r="U1001" s="176"/>
      <c r="V1001" s="176"/>
      <c r="W1001" s="176"/>
      <c r="X1001" s="176"/>
      <c r="Y1001" s="176"/>
      <c r="Z1001" s="176"/>
      <c r="AA1001" s="176"/>
      <c r="AB1001" s="176"/>
      <c r="AC1001" s="176"/>
      <c r="AD1001" s="176"/>
      <c r="AE1001" s="176"/>
      <c r="AF1001" s="176"/>
      <c r="AG1001" s="176"/>
      <c r="AH1001" s="176"/>
      <c r="AI1001" s="176"/>
      <c r="AJ1001" s="176"/>
      <c r="AK1001" s="176"/>
      <c r="AL1001" s="176"/>
      <c r="AM1001" s="176"/>
      <c r="AN1001" s="176"/>
      <c r="AO1001" s="176"/>
      <c r="AP1001" s="176"/>
      <c r="AQ1001" s="176"/>
      <c r="AR1001" s="176"/>
      <c r="AS1001" s="176"/>
      <c r="AT1001" s="176"/>
      <c r="AU1001" s="176"/>
      <c r="AV1001" s="176"/>
      <c r="AW1001" s="176"/>
      <c r="AX1001" s="176"/>
      <c r="AY1001" s="176"/>
      <c r="AZ1001" s="176"/>
      <c r="BA1001" s="176"/>
      <c r="BB1001" s="176"/>
      <c r="BC1001" s="176"/>
      <c r="BD1001" s="176"/>
      <c r="BE1001" s="176"/>
      <c r="BF1001" s="176"/>
      <c r="BG1001" s="176"/>
      <c r="BH1001" s="176"/>
      <c r="BI1001" s="176"/>
      <c r="BJ1001" s="176"/>
      <c r="BK1001" s="176"/>
      <c r="BL1001" s="176"/>
      <c r="BM1001" s="176"/>
      <c r="BN1001" s="176"/>
      <c r="BO1001" s="176"/>
      <c r="BP1001" s="176"/>
      <c r="BQ1001" s="176"/>
      <c r="BR1001" s="176"/>
      <c r="BS1001" s="176"/>
      <c r="BT1001" s="176"/>
    </row>
    <row r="1002">
      <c r="A1002" s="176"/>
      <c r="B1002" s="176"/>
      <c r="C1002" s="176"/>
      <c r="D1002" s="176"/>
      <c r="E1002" s="176"/>
      <c r="F1002" s="176"/>
      <c r="G1002" s="176"/>
      <c r="H1002" s="176"/>
      <c r="I1002" s="176"/>
      <c r="J1002" s="176"/>
      <c r="K1002" s="176"/>
      <c r="L1002" s="176"/>
      <c r="M1002" s="176"/>
      <c r="O1002" s="176"/>
      <c r="P1002" s="176"/>
      <c r="Q1002" s="435"/>
      <c r="R1002" s="176"/>
      <c r="S1002" s="176"/>
      <c r="T1002" s="176"/>
      <c r="U1002" s="176"/>
      <c r="V1002" s="176"/>
      <c r="W1002" s="176"/>
      <c r="X1002" s="176"/>
      <c r="Y1002" s="176"/>
      <c r="Z1002" s="176"/>
      <c r="AA1002" s="176"/>
      <c r="AB1002" s="176"/>
      <c r="AC1002" s="176"/>
      <c r="AD1002" s="176"/>
      <c r="AE1002" s="176"/>
      <c r="AF1002" s="176"/>
      <c r="AG1002" s="176"/>
      <c r="AH1002" s="176"/>
      <c r="AI1002" s="176"/>
      <c r="AJ1002" s="176"/>
      <c r="AK1002" s="176"/>
      <c r="AL1002" s="176"/>
      <c r="AM1002" s="176"/>
      <c r="AN1002" s="176"/>
      <c r="AO1002" s="176"/>
      <c r="AP1002" s="176"/>
      <c r="AQ1002" s="176"/>
      <c r="AR1002" s="176"/>
      <c r="AS1002" s="176"/>
      <c r="AT1002" s="176"/>
      <c r="AU1002" s="176"/>
      <c r="AV1002" s="176"/>
      <c r="AW1002" s="176"/>
      <c r="AX1002" s="176"/>
      <c r="AY1002" s="176"/>
      <c r="AZ1002" s="176"/>
      <c r="BA1002" s="176"/>
      <c r="BB1002" s="176"/>
      <c r="BC1002" s="176"/>
      <c r="BD1002" s="176"/>
      <c r="BE1002" s="176"/>
      <c r="BF1002" s="176"/>
      <c r="BG1002" s="176"/>
      <c r="BH1002" s="176"/>
      <c r="BI1002" s="176"/>
      <c r="BJ1002" s="176"/>
      <c r="BK1002" s="176"/>
      <c r="BL1002" s="176"/>
      <c r="BM1002" s="176"/>
      <c r="BN1002" s="176"/>
      <c r="BO1002" s="176"/>
      <c r="BP1002" s="176"/>
      <c r="BQ1002" s="176"/>
      <c r="BR1002" s="176"/>
      <c r="BS1002" s="176"/>
      <c r="BT1002" s="176"/>
    </row>
    <row r="1003">
      <c r="A1003" s="176"/>
      <c r="B1003" s="176"/>
      <c r="C1003" s="176"/>
      <c r="D1003" s="176"/>
      <c r="E1003" s="176"/>
      <c r="F1003" s="176"/>
      <c r="G1003" s="176"/>
      <c r="H1003" s="176"/>
      <c r="I1003" s="176"/>
      <c r="J1003" s="176"/>
      <c r="K1003" s="176"/>
      <c r="L1003" s="176"/>
      <c r="M1003" s="176"/>
      <c r="O1003" s="176"/>
      <c r="P1003" s="176"/>
      <c r="Q1003" s="435"/>
      <c r="R1003" s="176"/>
      <c r="S1003" s="176"/>
      <c r="T1003" s="176"/>
      <c r="U1003" s="176"/>
      <c r="V1003" s="176"/>
      <c r="W1003" s="176"/>
      <c r="X1003" s="176"/>
      <c r="Y1003" s="176"/>
      <c r="Z1003" s="176"/>
      <c r="AA1003" s="176"/>
      <c r="AB1003" s="176"/>
      <c r="AC1003" s="176"/>
      <c r="AD1003" s="176"/>
      <c r="AE1003" s="176"/>
      <c r="AF1003" s="176"/>
      <c r="AG1003" s="176"/>
      <c r="AH1003" s="176"/>
      <c r="AI1003" s="176"/>
      <c r="AJ1003" s="176"/>
      <c r="AK1003" s="176"/>
      <c r="AL1003" s="176"/>
      <c r="AM1003" s="176"/>
      <c r="AN1003" s="176"/>
      <c r="AO1003" s="176"/>
      <c r="AP1003" s="176"/>
      <c r="AQ1003" s="176"/>
      <c r="AR1003" s="176"/>
      <c r="AS1003" s="176"/>
      <c r="AT1003" s="176"/>
      <c r="AU1003" s="176"/>
      <c r="AV1003" s="176"/>
      <c r="AW1003" s="176"/>
      <c r="AX1003" s="176"/>
      <c r="AY1003" s="176"/>
      <c r="AZ1003" s="176"/>
      <c r="BA1003" s="176"/>
      <c r="BB1003" s="176"/>
      <c r="BC1003" s="176"/>
      <c r="BD1003" s="176"/>
      <c r="BE1003" s="176"/>
      <c r="BF1003" s="176"/>
      <c r="BG1003" s="176"/>
      <c r="BH1003" s="176"/>
      <c r="BI1003" s="176"/>
      <c r="BJ1003" s="176"/>
      <c r="BK1003" s="176"/>
      <c r="BL1003" s="176"/>
      <c r="BM1003" s="176"/>
      <c r="BN1003" s="176"/>
      <c r="BO1003" s="176"/>
      <c r="BP1003" s="176"/>
      <c r="BQ1003" s="176"/>
      <c r="BR1003" s="176"/>
      <c r="BS1003" s="176"/>
      <c r="BT1003" s="176"/>
    </row>
    <row r="1004">
      <c r="A1004" s="176"/>
      <c r="B1004" s="176"/>
      <c r="C1004" s="176"/>
      <c r="D1004" s="176"/>
      <c r="E1004" s="176"/>
      <c r="F1004" s="176"/>
      <c r="G1004" s="176"/>
      <c r="H1004" s="176"/>
      <c r="I1004" s="176"/>
      <c r="J1004" s="176"/>
      <c r="K1004" s="176"/>
      <c r="L1004" s="176"/>
      <c r="M1004" s="176"/>
      <c r="O1004" s="176"/>
      <c r="P1004" s="176"/>
      <c r="Q1004" s="435"/>
      <c r="R1004" s="176"/>
      <c r="S1004" s="176"/>
      <c r="T1004" s="176"/>
      <c r="U1004" s="176"/>
      <c r="V1004" s="176"/>
      <c r="W1004" s="176"/>
      <c r="X1004" s="176"/>
      <c r="Y1004" s="176"/>
      <c r="Z1004" s="176"/>
      <c r="AA1004" s="176"/>
      <c r="AB1004" s="176"/>
      <c r="AC1004" s="176"/>
      <c r="AD1004" s="176"/>
      <c r="AE1004" s="176"/>
      <c r="AF1004" s="176"/>
      <c r="AG1004" s="176"/>
      <c r="AH1004" s="176"/>
      <c r="AI1004" s="176"/>
      <c r="AJ1004" s="176"/>
      <c r="AK1004" s="176"/>
      <c r="AL1004" s="176"/>
      <c r="AM1004" s="176"/>
      <c r="AN1004" s="176"/>
      <c r="AO1004" s="176"/>
      <c r="AP1004" s="176"/>
      <c r="AQ1004" s="176"/>
      <c r="AR1004" s="176"/>
      <c r="AS1004" s="176"/>
      <c r="AT1004" s="176"/>
      <c r="AU1004" s="176"/>
      <c r="AV1004" s="176"/>
      <c r="AW1004" s="176"/>
      <c r="AX1004" s="176"/>
      <c r="AY1004" s="176"/>
      <c r="AZ1004" s="176"/>
      <c r="BA1004" s="176"/>
      <c r="BB1004" s="176"/>
      <c r="BC1004" s="176"/>
      <c r="BD1004" s="176"/>
      <c r="BE1004" s="176"/>
      <c r="BF1004" s="176"/>
      <c r="BG1004" s="176"/>
      <c r="BH1004" s="176"/>
      <c r="BI1004" s="176"/>
      <c r="BJ1004" s="176"/>
      <c r="BK1004" s="176"/>
      <c r="BL1004" s="176"/>
      <c r="BM1004" s="176"/>
      <c r="BN1004" s="176"/>
      <c r="BO1004" s="176"/>
      <c r="BP1004" s="176"/>
      <c r="BQ1004" s="176"/>
      <c r="BR1004" s="176"/>
      <c r="BS1004" s="176"/>
      <c r="BT1004" s="176"/>
    </row>
    <row r="1005">
      <c r="A1005" s="176"/>
      <c r="B1005" s="176"/>
      <c r="C1005" s="176"/>
      <c r="D1005" s="176"/>
      <c r="E1005" s="176"/>
      <c r="F1005" s="176"/>
      <c r="G1005" s="176"/>
      <c r="H1005" s="176"/>
      <c r="I1005" s="176"/>
      <c r="J1005" s="176"/>
      <c r="K1005" s="176"/>
      <c r="L1005" s="176"/>
      <c r="M1005" s="176"/>
      <c r="O1005" s="176"/>
      <c r="P1005" s="176"/>
      <c r="Q1005" s="435"/>
      <c r="R1005" s="176"/>
      <c r="S1005" s="176"/>
      <c r="T1005" s="176"/>
      <c r="U1005" s="176"/>
      <c r="V1005" s="176"/>
      <c r="W1005" s="176"/>
      <c r="X1005" s="176"/>
      <c r="Y1005" s="176"/>
      <c r="Z1005" s="176"/>
      <c r="AA1005" s="176"/>
      <c r="AB1005" s="176"/>
      <c r="AC1005" s="176"/>
      <c r="AD1005" s="176"/>
      <c r="AE1005" s="176"/>
      <c r="AF1005" s="176"/>
      <c r="AG1005" s="176"/>
      <c r="AH1005" s="176"/>
      <c r="AI1005" s="176"/>
      <c r="AJ1005" s="176"/>
      <c r="AK1005" s="176"/>
      <c r="AL1005" s="176"/>
      <c r="AM1005" s="176"/>
      <c r="AN1005" s="176"/>
      <c r="AO1005" s="176"/>
      <c r="AP1005" s="176"/>
      <c r="AQ1005" s="176"/>
      <c r="AR1005" s="176"/>
      <c r="AS1005" s="176"/>
      <c r="AT1005" s="176"/>
      <c r="AU1005" s="176"/>
      <c r="AV1005" s="176"/>
      <c r="AW1005" s="176"/>
      <c r="AX1005" s="176"/>
      <c r="AY1005" s="176"/>
      <c r="AZ1005" s="176"/>
      <c r="BA1005" s="176"/>
      <c r="BB1005" s="176"/>
      <c r="BC1005" s="176"/>
      <c r="BD1005" s="176"/>
      <c r="BE1005" s="176"/>
      <c r="BF1005" s="176"/>
      <c r="BG1005" s="176"/>
      <c r="BH1005" s="176"/>
      <c r="BI1005" s="176"/>
      <c r="BJ1005" s="176"/>
      <c r="BK1005" s="176"/>
      <c r="BL1005" s="176"/>
      <c r="BM1005" s="176"/>
      <c r="BN1005" s="176"/>
      <c r="BO1005" s="176"/>
      <c r="BP1005" s="176"/>
      <c r="BQ1005" s="176"/>
      <c r="BR1005" s="176"/>
      <c r="BS1005" s="176"/>
      <c r="BT1005" s="176"/>
    </row>
  </sheetData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20.38"/>
    <col customWidth="1" min="3" max="3" width="21.25"/>
    <col customWidth="1" min="4" max="5" width="19.0"/>
    <col customWidth="1" min="6" max="6" width="14.63"/>
    <col customWidth="1" min="7" max="7" width="16.5"/>
    <col customWidth="1" min="8" max="8" width="38.13"/>
    <col customWidth="1" min="10" max="10" width="39.13"/>
    <col customWidth="1" min="11" max="11" width="15.63"/>
    <col customWidth="1" min="19" max="19" width="25.25"/>
    <col customWidth="1" min="20" max="20" width="16.63"/>
    <col customWidth="1" min="22" max="22" width="15.25"/>
  </cols>
  <sheetData>
    <row r="1">
      <c r="A1" s="1" t="s">
        <v>3897</v>
      </c>
      <c r="B1" s="165" t="s">
        <v>3898</v>
      </c>
      <c r="C1" s="165" t="s">
        <v>3899</v>
      </c>
      <c r="D1" s="1" t="s">
        <v>3571</v>
      </c>
      <c r="E1" s="1" t="s">
        <v>3900</v>
      </c>
      <c r="F1" s="166" t="s">
        <v>492</v>
      </c>
      <c r="G1" s="4" t="s">
        <v>3901</v>
      </c>
      <c r="H1" s="4" t="s">
        <v>339</v>
      </c>
      <c r="I1" s="4"/>
      <c r="J1" s="1"/>
      <c r="K1" s="194"/>
      <c r="L1" s="1"/>
      <c r="M1" s="4"/>
      <c r="N1" s="4"/>
      <c r="O1" s="4"/>
      <c r="P1" s="4"/>
      <c r="Q1" s="483"/>
      <c r="R1" s="289"/>
      <c r="S1" s="216"/>
      <c r="T1" s="1"/>
      <c r="U1" s="4"/>
      <c r="V1" s="484"/>
      <c r="W1" s="484"/>
      <c r="X1" s="484"/>
      <c r="Y1" s="484"/>
      <c r="Z1" s="484"/>
      <c r="AA1" s="484"/>
      <c r="AB1" s="484"/>
      <c r="AC1" s="484"/>
      <c r="AD1" s="484"/>
      <c r="AE1" s="485"/>
      <c r="AF1" s="486"/>
      <c r="AG1" s="486"/>
    </row>
    <row r="2">
      <c r="A2" s="180">
        <v>1.0</v>
      </c>
      <c r="B2" s="363" t="s">
        <v>864</v>
      </c>
      <c r="C2" s="363"/>
      <c r="D2" s="487"/>
      <c r="E2" s="180"/>
      <c r="F2" s="362"/>
      <c r="G2" s="358" t="s">
        <v>3902</v>
      </c>
      <c r="H2" s="180"/>
      <c r="I2" s="301"/>
      <c r="J2" s="410"/>
      <c r="K2" s="488"/>
      <c r="L2" s="410"/>
      <c r="M2" s="412"/>
      <c r="N2" s="489"/>
      <c r="O2" s="490"/>
      <c r="P2" s="490"/>
      <c r="Q2" s="491"/>
      <c r="R2" s="403"/>
      <c r="S2" s="216"/>
      <c r="T2" s="289"/>
      <c r="U2" s="267"/>
      <c r="V2" s="270"/>
      <c r="W2" s="270"/>
      <c r="X2" s="270"/>
      <c r="Y2" s="270"/>
      <c r="Z2" s="270"/>
      <c r="AA2" s="270"/>
      <c r="AB2" s="270"/>
      <c r="AC2" s="270"/>
      <c r="AD2" s="270"/>
      <c r="AE2" s="388"/>
      <c r="AF2" s="270"/>
      <c r="AG2" s="270"/>
    </row>
    <row r="3">
      <c r="A3" s="180">
        <v>2.0</v>
      </c>
      <c r="B3" s="363" t="s">
        <v>764</v>
      </c>
      <c r="C3" s="363" t="s">
        <v>3903</v>
      </c>
      <c r="D3" s="492" t="s">
        <v>3904</v>
      </c>
      <c r="E3" s="180"/>
      <c r="F3" s="362"/>
      <c r="G3" s="289" t="s">
        <v>3902</v>
      </c>
      <c r="H3" s="180"/>
      <c r="I3" s="301"/>
      <c r="J3" s="410"/>
      <c r="K3" s="488"/>
      <c r="L3" s="410"/>
      <c r="M3" s="412"/>
      <c r="N3" s="489"/>
      <c r="O3" s="490"/>
      <c r="P3" s="490"/>
      <c r="Q3" s="491"/>
      <c r="R3" s="403"/>
      <c r="S3" s="216"/>
      <c r="T3" s="289"/>
      <c r="U3" s="267"/>
      <c r="V3" s="270"/>
      <c r="W3" s="270"/>
      <c r="X3" s="270"/>
      <c r="Y3" s="270"/>
      <c r="Z3" s="270"/>
      <c r="AA3" s="270"/>
      <c r="AB3" s="270"/>
      <c r="AC3" s="270"/>
      <c r="AD3" s="270"/>
      <c r="AE3" s="388"/>
      <c r="AF3" s="270"/>
      <c r="AG3" s="270"/>
    </row>
    <row r="4">
      <c r="A4" s="180">
        <v>3.0</v>
      </c>
      <c r="B4" s="363" t="s">
        <v>523</v>
      </c>
      <c r="C4" s="363"/>
      <c r="D4" s="492"/>
      <c r="E4" s="180"/>
      <c r="F4" s="362"/>
      <c r="G4" s="289" t="s">
        <v>3905</v>
      </c>
      <c r="H4" s="180"/>
      <c r="I4" s="301"/>
      <c r="J4" s="410"/>
      <c r="K4" s="493"/>
      <c r="L4" s="410"/>
      <c r="M4" s="412"/>
      <c r="N4" s="489"/>
      <c r="O4" s="490"/>
      <c r="P4" s="490"/>
      <c r="Q4" s="491"/>
      <c r="R4" s="403"/>
      <c r="S4" s="216"/>
      <c r="T4" s="289"/>
      <c r="U4" s="267"/>
      <c r="V4" s="270"/>
      <c r="W4" s="270"/>
      <c r="X4" s="270"/>
      <c r="Y4" s="270"/>
      <c r="Z4" s="270"/>
      <c r="AA4" s="270"/>
      <c r="AB4" s="270"/>
      <c r="AC4" s="270"/>
      <c r="AD4" s="270"/>
      <c r="AE4" s="388"/>
      <c r="AF4" s="270"/>
      <c r="AG4" s="270"/>
    </row>
    <row r="5">
      <c r="A5" s="180">
        <v>4.0</v>
      </c>
      <c r="B5" s="363" t="s">
        <v>581</v>
      </c>
      <c r="C5" s="363"/>
      <c r="D5" s="492"/>
      <c r="E5" s="180"/>
      <c r="F5" s="362"/>
      <c r="G5" s="289" t="s">
        <v>3905</v>
      </c>
      <c r="H5" s="180"/>
      <c r="I5" s="301"/>
      <c r="J5" s="410"/>
      <c r="K5" s="493"/>
      <c r="L5" s="410"/>
      <c r="M5" s="412"/>
      <c r="N5" s="489"/>
      <c r="O5" s="490"/>
      <c r="P5" s="490"/>
      <c r="Q5" s="491"/>
      <c r="R5" s="403"/>
      <c r="S5" s="216"/>
      <c r="T5" s="289"/>
      <c r="U5" s="267"/>
      <c r="V5" s="270"/>
      <c r="W5" s="270"/>
      <c r="X5" s="270"/>
      <c r="Y5" s="270"/>
      <c r="Z5" s="270"/>
      <c r="AA5" s="270"/>
      <c r="AB5" s="270"/>
      <c r="AC5" s="270"/>
      <c r="AD5" s="270"/>
      <c r="AE5" s="388"/>
      <c r="AF5" s="270"/>
      <c r="AG5" s="270"/>
    </row>
    <row r="6">
      <c r="A6" s="180">
        <v>5.0</v>
      </c>
      <c r="B6" s="363" t="s">
        <v>907</v>
      </c>
      <c r="C6" s="363"/>
      <c r="D6" s="492"/>
      <c r="E6" s="180"/>
      <c r="F6" s="362"/>
      <c r="G6" s="289" t="s">
        <v>3905</v>
      </c>
      <c r="H6" s="180"/>
      <c r="I6" s="301"/>
      <c r="J6" s="410"/>
      <c r="K6" s="493"/>
      <c r="L6" s="410"/>
      <c r="M6" s="412"/>
      <c r="N6" s="489"/>
      <c r="O6" s="490"/>
      <c r="P6" s="490"/>
      <c r="Q6" s="491"/>
      <c r="R6" s="403"/>
      <c r="S6" s="216"/>
      <c r="T6" s="289"/>
      <c r="U6" s="267"/>
      <c r="V6" s="270"/>
      <c r="W6" s="270"/>
      <c r="X6" s="270"/>
      <c r="Y6" s="270"/>
      <c r="Z6" s="270"/>
      <c r="AA6" s="270"/>
      <c r="AB6" s="270"/>
      <c r="AC6" s="270"/>
      <c r="AD6" s="270"/>
      <c r="AE6" s="388"/>
      <c r="AF6" s="270"/>
      <c r="AG6" s="270"/>
    </row>
    <row r="7">
      <c r="A7" s="180">
        <v>6.0</v>
      </c>
      <c r="B7" s="363" t="s">
        <v>508</v>
      </c>
      <c r="C7" s="363"/>
      <c r="D7" s="492"/>
      <c r="E7" s="180"/>
      <c r="F7" s="362"/>
      <c r="G7" s="289" t="s">
        <v>3905</v>
      </c>
      <c r="H7" s="180"/>
      <c r="I7" s="301"/>
      <c r="J7" s="410"/>
      <c r="K7" s="289"/>
      <c r="L7" s="410"/>
      <c r="M7" s="412"/>
      <c r="N7" s="489"/>
      <c r="O7" s="490"/>
      <c r="P7" s="490"/>
      <c r="Q7" s="491"/>
      <c r="R7" s="403"/>
      <c r="S7" s="216"/>
      <c r="T7" s="289"/>
      <c r="U7" s="267"/>
      <c r="V7" s="270"/>
      <c r="W7" s="270"/>
      <c r="X7" s="270"/>
      <c r="Y7" s="270"/>
      <c r="Z7" s="270"/>
      <c r="AA7" s="270"/>
      <c r="AB7" s="270"/>
      <c r="AC7" s="270"/>
      <c r="AD7" s="270"/>
      <c r="AE7" s="388"/>
      <c r="AF7" s="270"/>
      <c r="AG7" s="270"/>
    </row>
    <row r="8">
      <c r="A8" s="180">
        <v>7.0</v>
      </c>
      <c r="B8" s="363" t="s">
        <v>731</v>
      </c>
      <c r="C8" s="363"/>
      <c r="D8" s="492" t="s">
        <v>3906</v>
      </c>
      <c r="E8" s="180"/>
      <c r="F8" s="362"/>
      <c r="G8" s="289" t="s">
        <v>3905</v>
      </c>
      <c r="H8" s="180"/>
      <c r="I8" s="301"/>
      <c r="J8" s="410"/>
      <c r="K8" s="493"/>
      <c r="L8" s="410"/>
      <c r="M8" s="412"/>
      <c r="N8" s="489"/>
      <c r="O8" s="490"/>
      <c r="P8" s="490"/>
      <c r="Q8" s="491"/>
      <c r="R8" s="403"/>
      <c r="S8" s="216"/>
      <c r="T8" s="289"/>
      <c r="U8" s="267"/>
      <c r="V8" s="270"/>
      <c r="W8" s="270"/>
      <c r="X8" s="270"/>
      <c r="Y8" s="270"/>
      <c r="Z8" s="270"/>
      <c r="AA8" s="270"/>
      <c r="AB8" s="270"/>
      <c r="AC8" s="270"/>
      <c r="AD8" s="270"/>
      <c r="AE8" s="388"/>
      <c r="AF8" s="270"/>
      <c r="AG8" s="270"/>
    </row>
    <row r="9">
      <c r="A9" s="180">
        <v>8.0</v>
      </c>
      <c r="B9" s="363" t="s">
        <v>564</v>
      </c>
      <c r="C9" s="169" t="s">
        <v>3907</v>
      </c>
      <c r="D9" s="176" t="s">
        <v>3908</v>
      </c>
      <c r="E9" s="180"/>
      <c r="F9" s="362"/>
      <c r="G9" s="289" t="s">
        <v>3905</v>
      </c>
      <c r="H9" s="180"/>
      <c r="I9" s="301"/>
      <c r="J9" s="410"/>
      <c r="K9" s="493"/>
      <c r="L9" s="410"/>
      <c r="M9" s="412"/>
      <c r="N9" s="489"/>
      <c r="O9" s="490"/>
      <c r="P9" s="490"/>
      <c r="Q9" s="491"/>
      <c r="R9" s="403"/>
      <c r="S9" s="216"/>
      <c r="T9" s="289"/>
      <c r="U9" s="267"/>
      <c r="V9" s="270"/>
      <c r="W9" s="270"/>
      <c r="X9" s="270"/>
      <c r="Y9" s="270"/>
      <c r="Z9" s="270"/>
      <c r="AA9" s="270"/>
      <c r="AB9" s="270"/>
      <c r="AC9" s="270"/>
      <c r="AD9" s="270"/>
      <c r="AE9" s="388"/>
      <c r="AF9" s="270"/>
      <c r="AG9" s="270"/>
    </row>
    <row r="10">
      <c r="A10" s="180">
        <v>9.0</v>
      </c>
      <c r="B10" s="363"/>
      <c r="C10" s="363" t="s">
        <v>3909</v>
      </c>
      <c r="D10" s="494" t="s">
        <v>3910</v>
      </c>
      <c r="E10" s="180"/>
      <c r="F10" s="362"/>
      <c r="G10" s="289" t="s">
        <v>3905</v>
      </c>
      <c r="H10" s="180"/>
      <c r="I10" s="301"/>
      <c r="J10" s="410"/>
      <c r="K10" s="493"/>
      <c r="L10" s="410"/>
      <c r="M10" s="412"/>
      <c r="N10" s="489"/>
      <c r="O10" s="490"/>
      <c r="P10" s="490"/>
      <c r="Q10" s="491"/>
      <c r="R10" s="403"/>
      <c r="S10" s="216"/>
      <c r="T10" s="289"/>
      <c r="U10" s="267"/>
      <c r="V10" s="270"/>
      <c r="W10" s="270"/>
      <c r="X10" s="270"/>
      <c r="Y10" s="270"/>
      <c r="Z10" s="270"/>
      <c r="AA10" s="270"/>
      <c r="AB10" s="270"/>
      <c r="AC10" s="270"/>
      <c r="AD10" s="270"/>
      <c r="AE10" s="388"/>
      <c r="AF10" s="270"/>
      <c r="AG10" s="270"/>
    </row>
    <row r="11">
      <c r="A11" s="180">
        <v>10.0</v>
      </c>
      <c r="B11" s="363" t="s">
        <v>596</v>
      </c>
      <c r="C11" s="363" t="s">
        <v>3911</v>
      </c>
      <c r="D11" s="494" t="s">
        <v>3912</v>
      </c>
      <c r="E11" s="180"/>
      <c r="F11" s="362"/>
      <c r="G11" s="289" t="s">
        <v>3905</v>
      </c>
      <c r="H11" s="180"/>
      <c r="I11" s="301"/>
      <c r="J11" s="410"/>
      <c r="K11" s="493"/>
      <c r="L11" s="410"/>
      <c r="M11" s="412"/>
      <c r="N11" s="489"/>
      <c r="O11" s="490"/>
      <c r="P11" s="490"/>
      <c r="Q11" s="491"/>
      <c r="R11" s="403"/>
      <c r="S11" s="216"/>
      <c r="T11" s="289"/>
      <c r="U11" s="267"/>
      <c r="V11" s="270"/>
      <c r="W11" s="270"/>
      <c r="X11" s="270"/>
      <c r="Y11" s="270"/>
      <c r="Z11" s="270"/>
      <c r="AA11" s="270"/>
      <c r="AB11" s="270"/>
      <c r="AC11" s="270"/>
      <c r="AD11" s="270"/>
      <c r="AE11" s="388"/>
      <c r="AF11" s="270"/>
      <c r="AG11" s="270"/>
    </row>
    <row r="12">
      <c r="A12" s="180">
        <v>11.0</v>
      </c>
      <c r="B12" s="363" t="s">
        <v>770</v>
      </c>
      <c r="C12" s="363"/>
      <c r="D12" s="494"/>
      <c r="E12" s="180"/>
      <c r="F12" s="362"/>
      <c r="G12" s="289" t="s">
        <v>3905</v>
      </c>
      <c r="H12" s="180"/>
      <c r="I12" s="301"/>
      <c r="J12" s="410"/>
      <c r="K12" s="493"/>
      <c r="L12" s="410"/>
      <c r="M12" s="412"/>
      <c r="N12" s="489"/>
      <c r="O12" s="490"/>
      <c r="P12" s="490"/>
      <c r="Q12" s="491"/>
      <c r="R12" s="403"/>
      <c r="S12" s="216"/>
      <c r="T12" s="289"/>
      <c r="U12" s="267"/>
      <c r="V12" s="270"/>
      <c r="W12" s="270"/>
      <c r="X12" s="270"/>
      <c r="Y12" s="270"/>
      <c r="Z12" s="270"/>
      <c r="AA12" s="270"/>
      <c r="AB12" s="270"/>
      <c r="AC12" s="270"/>
      <c r="AD12" s="270"/>
      <c r="AE12" s="388"/>
      <c r="AF12" s="270"/>
      <c r="AG12" s="270"/>
    </row>
    <row r="13">
      <c r="A13" s="180">
        <v>12.0</v>
      </c>
      <c r="B13" s="363"/>
      <c r="C13" s="363"/>
      <c r="D13" s="492"/>
      <c r="E13" s="180"/>
      <c r="F13" s="362"/>
      <c r="G13" s="289" t="s">
        <v>3902</v>
      </c>
      <c r="H13" s="180"/>
      <c r="I13" s="301"/>
      <c r="J13" s="410"/>
      <c r="K13" s="488"/>
      <c r="L13" s="410"/>
      <c r="M13" s="412"/>
      <c r="N13" s="489"/>
      <c r="O13" s="490"/>
      <c r="P13" s="490"/>
      <c r="Q13" s="491"/>
      <c r="R13" s="403"/>
      <c r="S13" s="216"/>
      <c r="T13" s="289"/>
      <c r="U13" s="267"/>
      <c r="V13" s="270"/>
      <c r="W13" s="270"/>
      <c r="X13" s="270"/>
      <c r="Y13" s="270"/>
      <c r="Z13" s="270"/>
      <c r="AA13" s="270"/>
      <c r="AB13" s="270"/>
      <c r="AC13" s="270"/>
      <c r="AD13" s="270"/>
      <c r="AE13" s="388"/>
      <c r="AF13" s="270"/>
      <c r="AG13" s="270"/>
    </row>
    <row r="14">
      <c r="A14" s="180">
        <v>13.0</v>
      </c>
      <c r="B14" s="363" t="s">
        <v>980</v>
      </c>
      <c r="C14" s="363"/>
      <c r="D14" s="492" t="s">
        <v>3913</v>
      </c>
      <c r="E14" s="180"/>
      <c r="F14" s="362"/>
      <c r="G14" s="289" t="s">
        <v>3905</v>
      </c>
      <c r="H14" s="180"/>
      <c r="I14" s="301"/>
      <c r="J14" s="410"/>
      <c r="K14" s="493"/>
      <c r="L14" s="410"/>
      <c r="M14" s="412"/>
      <c r="N14" s="489"/>
      <c r="O14" s="490"/>
      <c r="P14" s="490"/>
      <c r="Q14" s="491"/>
      <c r="R14" s="403"/>
      <c r="S14" s="216"/>
      <c r="T14" s="289"/>
      <c r="U14" s="267"/>
      <c r="V14" s="270"/>
      <c r="W14" s="270"/>
      <c r="X14" s="270"/>
      <c r="Y14" s="270"/>
      <c r="Z14" s="270"/>
      <c r="AA14" s="270"/>
      <c r="AB14" s="270"/>
      <c r="AC14" s="270"/>
      <c r="AD14" s="270"/>
      <c r="AE14" s="388"/>
      <c r="AF14" s="270"/>
      <c r="AG14" s="270"/>
    </row>
    <row r="15">
      <c r="A15" s="180">
        <v>14.0</v>
      </c>
      <c r="B15" s="363" t="s">
        <v>738</v>
      </c>
      <c r="C15" s="363" t="s">
        <v>3914</v>
      </c>
      <c r="D15" s="492" t="s">
        <v>3915</v>
      </c>
      <c r="E15" s="180"/>
      <c r="F15" s="362"/>
      <c r="G15" s="289" t="s">
        <v>3905</v>
      </c>
      <c r="H15" s="180"/>
      <c r="I15" s="301"/>
      <c r="J15" s="410"/>
      <c r="K15" s="493"/>
      <c r="L15" s="410"/>
      <c r="M15" s="412"/>
      <c r="N15" s="489"/>
      <c r="O15" s="490"/>
      <c r="P15" s="490"/>
      <c r="Q15" s="491"/>
      <c r="R15" s="403"/>
      <c r="S15" s="216"/>
      <c r="T15" s="289"/>
      <c r="U15" s="267"/>
      <c r="V15" s="270"/>
      <c r="W15" s="270"/>
      <c r="X15" s="270"/>
      <c r="Y15" s="270"/>
      <c r="Z15" s="270"/>
      <c r="AA15" s="270"/>
      <c r="AB15" s="270"/>
      <c r="AC15" s="270"/>
      <c r="AD15" s="270"/>
      <c r="AE15" s="388"/>
      <c r="AF15" s="270"/>
      <c r="AG15" s="270"/>
    </row>
    <row r="16">
      <c r="A16" s="180">
        <v>15.0</v>
      </c>
      <c r="B16" s="363"/>
      <c r="C16" s="363"/>
      <c r="D16" s="492"/>
      <c r="E16" s="180"/>
      <c r="F16" s="362"/>
      <c r="G16" s="289" t="s">
        <v>3905</v>
      </c>
      <c r="H16" s="180"/>
      <c r="I16" s="301"/>
      <c r="J16" s="410"/>
      <c r="K16" s="493"/>
      <c r="L16" s="410"/>
      <c r="M16" s="412"/>
      <c r="N16" s="489"/>
      <c r="O16" s="490"/>
      <c r="P16" s="490"/>
      <c r="Q16" s="491"/>
      <c r="R16" s="403"/>
      <c r="S16" s="216"/>
      <c r="T16" s="289"/>
      <c r="U16" s="267"/>
      <c r="V16" s="270"/>
      <c r="W16" s="270"/>
      <c r="X16" s="270"/>
      <c r="Y16" s="270"/>
      <c r="Z16" s="270"/>
      <c r="AA16" s="270"/>
      <c r="AB16" s="270"/>
      <c r="AC16" s="270"/>
      <c r="AD16" s="270"/>
      <c r="AE16" s="388"/>
      <c r="AF16" s="270"/>
      <c r="AG16" s="270"/>
    </row>
    <row r="17">
      <c r="A17" s="180">
        <v>16.0</v>
      </c>
      <c r="B17" s="363" t="s">
        <v>742</v>
      </c>
      <c r="C17" s="363" t="s">
        <v>3916</v>
      </c>
      <c r="D17" s="492" t="s">
        <v>3915</v>
      </c>
      <c r="E17" s="180"/>
      <c r="F17" s="362"/>
      <c r="G17" s="289" t="s">
        <v>3905</v>
      </c>
      <c r="H17" s="180"/>
      <c r="I17" s="301"/>
      <c r="J17" s="410"/>
      <c r="K17" s="493"/>
      <c r="L17" s="410"/>
      <c r="M17" s="412"/>
      <c r="N17" s="489"/>
      <c r="O17" s="490"/>
      <c r="P17" s="490"/>
      <c r="Q17" s="491"/>
      <c r="R17" s="403"/>
      <c r="S17" s="216"/>
      <c r="T17" s="289"/>
      <c r="U17" s="267"/>
      <c r="V17" s="270"/>
      <c r="W17" s="270"/>
      <c r="X17" s="270"/>
      <c r="Y17" s="270"/>
      <c r="Z17" s="270"/>
      <c r="AA17" s="270"/>
      <c r="AB17" s="270"/>
      <c r="AC17" s="270"/>
      <c r="AD17" s="270"/>
      <c r="AE17" s="388"/>
      <c r="AF17" s="270"/>
      <c r="AG17" s="270"/>
    </row>
    <row r="18">
      <c r="A18" s="180">
        <v>17.0</v>
      </c>
      <c r="B18" s="363" t="s">
        <v>518</v>
      </c>
      <c r="C18" s="363" t="s">
        <v>3917</v>
      </c>
      <c r="D18" s="492" t="s">
        <v>3918</v>
      </c>
      <c r="E18" s="180"/>
      <c r="F18" s="362"/>
      <c r="G18" s="289" t="s">
        <v>3902</v>
      </c>
      <c r="H18" s="180"/>
      <c r="I18" s="301"/>
      <c r="J18" s="410"/>
      <c r="K18" s="488"/>
      <c r="L18" s="410"/>
      <c r="M18" s="412"/>
      <c r="N18" s="489"/>
      <c r="O18" s="490"/>
      <c r="P18" s="490"/>
      <c r="Q18" s="491"/>
      <c r="R18" s="403"/>
      <c r="S18" s="216"/>
      <c r="T18" s="289"/>
      <c r="U18" s="267"/>
      <c r="V18" s="270"/>
      <c r="W18" s="270"/>
      <c r="X18" s="270"/>
      <c r="Y18" s="270"/>
      <c r="Z18" s="270"/>
      <c r="AA18" s="270"/>
      <c r="AB18" s="270"/>
      <c r="AC18" s="270"/>
      <c r="AD18" s="270"/>
      <c r="AE18" s="388"/>
      <c r="AF18" s="270"/>
      <c r="AG18" s="270"/>
    </row>
    <row r="19">
      <c r="A19" s="180">
        <v>18.0</v>
      </c>
      <c r="B19" s="363" t="s">
        <v>874</v>
      </c>
      <c r="C19" s="363" t="s">
        <v>3919</v>
      </c>
      <c r="D19" s="492" t="s">
        <v>3920</v>
      </c>
      <c r="E19" s="180"/>
      <c r="F19" s="362"/>
      <c r="G19" s="289" t="s">
        <v>3905</v>
      </c>
      <c r="H19" s="180"/>
      <c r="I19" s="301"/>
      <c r="J19" s="410"/>
      <c r="K19" s="493"/>
      <c r="L19" s="410"/>
      <c r="M19" s="412"/>
      <c r="N19" s="489"/>
      <c r="O19" s="490"/>
      <c r="P19" s="490"/>
      <c r="Q19" s="491"/>
      <c r="R19" s="403"/>
      <c r="S19" s="216"/>
      <c r="T19" s="289"/>
      <c r="U19" s="267"/>
      <c r="V19" s="270"/>
      <c r="W19" s="270"/>
      <c r="X19" s="270"/>
      <c r="Y19" s="270"/>
      <c r="Z19" s="270"/>
      <c r="AA19" s="270"/>
      <c r="AB19" s="270"/>
      <c r="AC19" s="270"/>
      <c r="AD19" s="270"/>
      <c r="AE19" s="388"/>
      <c r="AF19" s="270"/>
      <c r="AG19" s="270"/>
    </row>
    <row r="20">
      <c r="A20" s="180">
        <v>19.0</v>
      </c>
      <c r="B20" s="363"/>
      <c r="C20" s="363"/>
      <c r="D20" s="492" t="s">
        <v>3921</v>
      </c>
      <c r="E20" s="180"/>
      <c r="F20" s="362"/>
      <c r="G20" s="289" t="s">
        <v>3905</v>
      </c>
      <c r="H20" s="180"/>
      <c r="I20" s="301"/>
      <c r="J20" s="410"/>
      <c r="K20" s="493"/>
      <c r="L20" s="410"/>
      <c r="M20" s="412"/>
      <c r="N20" s="489"/>
      <c r="O20" s="490"/>
      <c r="P20" s="490"/>
      <c r="Q20" s="491"/>
      <c r="R20" s="403"/>
      <c r="S20" s="216"/>
      <c r="T20" s="289"/>
      <c r="U20" s="267"/>
      <c r="V20" s="270"/>
      <c r="W20" s="270"/>
      <c r="X20" s="270"/>
      <c r="Y20" s="270"/>
      <c r="Z20" s="270"/>
      <c r="AA20" s="270"/>
      <c r="AB20" s="270"/>
      <c r="AC20" s="270"/>
      <c r="AD20" s="270"/>
      <c r="AE20" s="388"/>
      <c r="AF20" s="270"/>
      <c r="AG20" s="270"/>
    </row>
    <row r="21">
      <c r="A21" s="180">
        <v>20.0</v>
      </c>
      <c r="B21" s="363" t="s">
        <v>564</v>
      </c>
      <c r="C21" s="363" t="s">
        <v>3922</v>
      </c>
      <c r="D21" s="492"/>
      <c r="E21" s="180"/>
      <c r="F21" s="362"/>
      <c r="G21" s="289" t="s">
        <v>3923</v>
      </c>
      <c r="H21" s="180"/>
      <c r="I21" s="301"/>
      <c r="J21" s="410"/>
      <c r="K21" s="493"/>
      <c r="L21" s="410"/>
      <c r="M21" s="412"/>
      <c r="N21" s="489"/>
      <c r="O21" s="490"/>
      <c r="P21" s="490"/>
      <c r="Q21" s="491"/>
      <c r="R21" s="403"/>
      <c r="S21" s="216"/>
      <c r="T21" s="289"/>
      <c r="U21" s="267"/>
      <c r="V21" s="270"/>
      <c r="W21" s="270"/>
      <c r="X21" s="270"/>
      <c r="Y21" s="270"/>
      <c r="Z21" s="270"/>
      <c r="AA21" s="270"/>
      <c r="AB21" s="270"/>
      <c r="AC21" s="270"/>
      <c r="AD21" s="270"/>
      <c r="AE21" s="388"/>
      <c r="AF21" s="270"/>
      <c r="AG21" s="270"/>
    </row>
    <row r="22">
      <c r="A22" s="180">
        <v>21.0</v>
      </c>
      <c r="B22" s="363" t="s">
        <v>778</v>
      </c>
      <c r="C22" s="363" t="s">
        <v>3924</v>
      </c>
      <c r="D22" s="492" t="s">
        <v>3925</v>
      </c>
      <c r="E22" s="180"/>
      <c r="F22" s="362"/>
      <c r="G22" s="289" t="s">
        <v>3905</v>
      </c>
      <c r="H22" s="180"/>
      <c r="I22" s="301"/>
      <c r="J22" s="410"/>
      <c r="K22" s="493"/>
      <c r="L22" s="410"/>
      <c r="M22" s="412"/>
      <c r="N22" s="489"/>
      <c r="O22" s="490"/>
      <c r="P22" s="490"/>
      <c r="Q22" s="491"/>
      <c r="R22" s="403"/>
      <c r="S22" s="216"/>
      <c r="T22" s="289"/>
      <c r="U22" s="267"/>
      <c r="V22" s="270"/>
      <c r="W22" s="270"/>
      <c r="X22" s="270"/>
      <c r="Y22" s="270"/>
      <c r="Z22" s="270"/>
      <c r="AA22" s="270"/>
      <c r="AB22" s="270"/>
      <c r="AC22" s="270"/>
      <c r="AD22" s="270"/>
      <c r="AE22" s="388"/>
      <c r="AF22" s="270"/>
      <c r="AG22" s="270"/>
    </row>
    <row r="23">
      <c r="A23" s="180">
        <v>22.0</v>
      </c>
      <c r="B23" s="363" t="s">
        <v>699</v>
      </c>
      <c r="C23" s="363"/>
      <c r="D23" s="492" t="s">
        <v>3908</v>
      </c>
      <c r="E23" s="180"/>
      <c r="F23" s="362"/>
      <c r="G23" s="289" t="s">
        <v>3905</v>
      </c>
      <c r="H23" s="180"/>
      <c r="I23" s="301"/>
      <c r="J23" s="410"/>
      <c r="K23" s="493"/>
      <c r="L23" s="410"/>
      <c r="M23" s="412"/>
      <c r="N23" s="489"/>
      <c r="O23" s="490"/>
      <c r="P23" s="490"/>
      <c r="Q23" s="491"/>
      <c r="R23" s="403"/>
      <c r="S23" s="216"/>
      <c r="T23" s="289"/>
      <c r="U23" s="267"/>
      <c r="V23" s="270"/>
      <c r="W23" s="270"/>
      <c r="X23" s="270"/>
      <c r="Y23" s="270"/>
      <c r="Z23" s="270"/>
      <c r="AA23" s="270"/>
      <c r="AB23" s="270"/>
      <c r="AC23" s="270"/>
      <c r="AD23" s="270"/>
      <c r="AE23" s="388"/>
      <c r="AF23" s="270"/>
      <c r="AG23" s="270"/>
    </row>
    <row r="24">
      <c r="A24" s="180">
        <v>23.0</v>
      </c>
      <c r="B24" s="363" t="s">
        <v>824</v>
      </c>
      <c r="C24" s="363" t="s">
        <v>3926</v>
      </c>
      <c r="D24" s="494" t="s">
        <v>3927</v>
      </c>
      <c r="E24" s="180"/>
      <c r="F24" s="362"/>
      <c r="G24" s="302" t="s">
        <v>3905</v>
      </c>
      <c r="H24" s="260"/>
      <c r="I24" s="301"/>
      <c r="J24" s="410"/>
      <c r="K24" s="493"/>
      <c r="L24" s="410"/>
      <c r="M24" s="412"/>
      <c r="N24" s="489"/>
      <c r="O24" s="490"/>
      <c r="P24" s="490"/>
      <c r="Q24" s="491"/>
      <c r="R24" s="403"/>
      <c r="S24" s="216"/>
      <c r="T24" s="289"/>
      <c r="U24" s="267"/>
      <c r="V24" s="270"/>
      <c r="W24" s="270"/>
      <c r="X24" s="270"/>
      <c r="Y24" s="270"/>
      <c r="Z24" s="270"/>
      <c r="AA24" s="270"/>
      <c r="AB24" s="270"/>
      <c r="AC24" s="270"/>
      <c r="AD24" s="270"/>
      <c r="AE24" s="388"/>
      <c r="AF24" s="270"/>
      <c r="AG24" s="270"/>
    </row>
    <row r="25">
      <c r="A25" s="180">
        <v>24.0</v>
      </c>
      <c r="B25" s="363" t="s">
        <v>3928</v>
      </c>
      <c r="C25" s="363"/>
      <c r="D25" s="494"/>
      <c r="E25" s="180"/>
      <c r="F25" s="362"/>
      <c r="G25" s="302" t="s">
        <v>3905</v>
      </c>
      <c r="H25" s="260"/>
      <c r="I25" s="301"/>
      <c r="J25" s="410"/>
      <c r="K25" s="493"/>
      <c r="L25" s="410"/>
      <c r="M25" s="412"/>
      <c r="N25" s="489"/>
      <c r="O25" s="490"/>
      <c r="P25" s="490"/>
      <c r="Q25" s="491"/>
      <c r="R25" s="403"/>
      <c r="S25" s="216"/>
      <c r="T25" s="289"/>
      <c r="U25" s="267"/>
      <c r="V25" s="270"/>
      <c r="W25" s="270"/>
      <c r="X25" s="270"/>
      <c r="Y25" s="270"/>
      <c r="Z25" s="270"/>
      <c r="AA25" s="270"/>
      <c r="AB25" s="270"/>
      <c r="AC25" s="270"/>
      <c r="AD25" s="270"/>
      <c r="AE25" s="388"/>
      <c r="AF25" s="270"/>
      <c r="AG25" s="270"/>
    </row>
    <row r="26">
      <c r="A26" s="180">
        <v>25.0</v>
      </c>
      <c r="B26" s="363" t="s">
        <v>569</v>
      </c>
      <c r="C26" s="363" t="s">
        <v>3929</v>
      </c>
      <c r="D26" s="494" t="s">
        <v>3930</v>
      </c>
      <c r="E26" s="180"/>
      <c r="F26" s="362"/>
      <c r="G26" s="302" t="s">
        <v>3902</v>
      </c>
      <c r="H26" s="260"/>
      <c r="I26" s="301"/>
      <c r="J26" s="410"/>
      <c r="K26" s="488"/>
      <c r="L26" s="410"/>
      <c r="M26" s="412"/>
      <c r="N26" s="489"/>
      <c r="O26" s="490"/>
      <c r="P26" s="490"/>
      <c r="Q26" s="491"/>
      <c r="R26" s="403"/>
      <c r="S26" s="216"/>
      <c r="T26" s="289"/>
      <c r="U26" s="267"/>
      <c r="V26" s="270"/>
      <c r="W26" s="270"/>
      <c r="X26" s="270"/>
      <c r="Y26" s="270"/>
      <c r="Z26" s="270"/>
      <c r="AA26" s="270"/>
      <c r="AB26" s="270"/>
      <c r="AC26" s="270"/>
      <c r="AD26" s="270"/>
      <c r="AE26" s="388"/>
      <c r="AF26" s="270"/>
      <c r="AG26" s="270"/>
    </row>
    <row r="27">
      <c r="A27" s="180">
        <v>26.0</v>
      </c>
      <c r="B27" s="363" t="s">
        <v>637</v>
      </c>
      <c r="C27" s="363" t="s">
        <v>3931</v>
      </c>
      <c r="D27" s="494"/>
      <c r="E27" s="180"/>
      <c r="F27" s="362"/>
      <c r="G27" s="302" t="s">
        <v>3905</v>
      </c>
      <c r="H27" s="260"/>
      <c r="I27" s="301"/>
      <c r="J27" s="410"/>
      <c r="K27" s="493"/>
      <c r="L27" s="410"/>
      <c r="M27" s="412"/>
      <c r="N27" s="489"/>
      <c r="O27" s="490"/>
      <c r="P27" s="490"/>
      <c r="Q27" s="491"/>
      <c r="R27" s="403"/>
      <c r="S27" s="216"/>
      <c r="T27" s="289"/>
      <c r="U27" s="267"/>
      <c r="V27" s="270"/>
      <c r="W27" s="270"/>
      <c r="X27" s="270"/>
      <c r="Y27" s="270"/>
      <c r="Z27" s="270"/>
      <c r="AA27" s="270"/>
      <c r="AB27" s="270"/>
      <c r="AC27" s="270"/>
      <c r="AD27" s="270"/>
      <c r="AE27" s="388"/>
      <c r="AF27" s="270"/>
      <c r="AG27" s="270"/>
    </row>
    <row r="28">
      <c r="A28" s="180">
        <v>27.0</v>
      </c>
      <c r="B28" s="363" t="s">
        <v>822</v>
      </c>
      <c r="C28" s="363" t="s">
        <v>3932</v>
      </c>
      <c r="D28" s="494" t="s">
        <v>3933</v>
      </c>
      <c r="E28" s="180"/>
      <c r="F28" s="362"/>
      <c r="G28" s="302" t="s">
        <v>3902</v>
      </c>
      <c r="H28" s="260"/>
      <c r="I28" s="301"/>
      <c r="J28" s="410"/>
      <c r="K28" s="488"/>
      <c r="L28" s="410"/>
      <c r="M28" s="412"/>
      <c r="N28" s="489"/>
      <c r="O28" s="490"/>
      <c r="P28" s="490"/>
      <c r="Q28" s="491"/>
      <c r="R28" s="403"/>
      <c r="S28" s="216"/>
      <c r="T28" s="289"/>
      <c r="U28" s="267"/>
      <c r="V28" s="270"/>
      <c r="W28" s="270"/>
      <c r="X28" s="270"/>
      <c r="Y28" s="270"/>
      <c r="Z28" s="270"/>
      <c r="AA28" s="270"/>
      <c r="AB28" s="270"/>
      <c r="AC28" s="270"/>
      <c r="AD28" s="270"/>
      <c r="AE28" s="388"/>
      <c r="AF28" s="270"/>
      <c r="AG28" s="270"/>
    </row>
    <row r="29">
      <c r="A29" s="180">
        <v>28.0</v>
      </c>
      <c r="B29" s="363" t="s">
        <v>3934</v>
      </c>
      <c r="C29" s="363" t="s">
        <v>3935</v>
      </c>
      <c r="D29" s="494"/>
      <c r="E29" s="180"/>
      <c r="F29" s="362"/>
      <c r="G29" s="302" t="s">
        <v>3905</v>
      </c>
      <c r="H29" s="260"/>
      <c r="I29" s="301"/>
      <c r="J29" s="410"/>
      <c r="K29" s="493"/>
      <c r="L29" s="410"/>
      <c r="M29" s="412"/>
      <c r="N29" s="489"/>
      <c r="O29" s="490"/>
      <c r="P29" s="490"/>
      <c r="Q29" s="491"/>
      <c r="R29" s="403"/>
      <c r="S29" s="216"/>
      <c r="T29" s="289"/>
      <c r="U29" s="267"/>
      <c r="V29" s="270"/>
      <c r="W29" s="270"/>
      <c r="X29" s="270"/>
      <c r="Y29" s="270"/>
      <c r="Z29" s="270"/>
      <c r="AA29" s="270"/>
      <c r="AB29" s="270"/>
      <c r="AC29" s="270"/>
      <c r="AD29" s="270"/>
      <c r="AE29" s="388"/>
      <c r="AF29" s="270"/>
      <c r="AG29" s="270"/>
    </row>
    <row r="30">
      <c r="A30" s="180">
        <v>29.0</v>
      </c>
      <c r="B30" s="363" t="s">
        <v>3936</v>
      </c>
      <c r="C30" s="363"/>
      <c r="D30" s="494"/>
      <c r="E30" s="180"/>
      <c r="F30" s="362"/>
      <c r="G30" s="302" t="s">
        <v>3902</v>
      </c>
      <c r="H30" s="260"/>
      <c r="I30" s="301"/>
      <c r="J30" s="410"/>
      <c r="K30" s="488"/>
      <c r="L30" s="410"/>
      <c r="M30" s="412"/>
      <c r="N30" s="489"/>
      <c r="O30" s="490"/>
      <c r="P30" s="490"/>
      <c r="Q30" s="491"/>
      <c r="R30" s="403"/>
      <c r="S30" s="216"/>
      <c r="T30" s="289"/>
      <c r="U30" s="267"/>
      <c r="V30" s="270"/>
      <c r="W30" s="270"/>
      <c r="X30" s="270"/>
      <c r="Y30" s="270"/>
      <c r="Z30" s="270"/>
      <c r="AA30" s="270"/>
      <c r="AB30" s="270"/>
      <c r="AC30" s="270"/>
      <c r="AD30" s="270"/>
      <c r="AE30" s="388"/>
      <c r="AF30" s="270"/>
      <c r="AG30" s="270"/>
    </row>
    <row r="31">
      <c r="A31" s="180">
        <v>30.0</v>
      </c>
      <c r="B31" s="363" t="s">
        <v>535</v>
      </c>
      <c r="C31" s="363" t="s">
        <v>3937</v>
      </c>
      <c r="D31" s="494" t="s">
        <v>3938</v>
      </c>
      <c r="E31" s="180"/>
      <c r="F31" s="362"/>
      <c r="G31" s="302" t="s">
        <v>3905</v>
      </c>
      <c r="H31" s="260"/>
      <c r="I31" s="301"/>
      <c r="J31" s="410"/>
      <c r="K31" s="493"/>
      <c r="L31" s="410"/>
      <c r="M31" s="412"/>
      <c r="N31" s="489"/>
      <c r="O31" s="490"/>
      <c r="P31" s="490"/>
      <c r="Q31" s="491"/>
      <c r="R31" s="403"/>
      <c r="S31" s="216"/>
      <c r="T31" s="289"/>
      <c r="U31" s="267"/>
      <c r="V31" s="270"/>
      <c r="W31" s="270"/>
      <c r="X31" s="270"/>
      <c r="Y31" s="270"/>
      <c r="Z31" s="270"/>
      <c r="AA31" s="270"/>
      <c r="AB31" s="270"/>
      <c r="AC31" s="270"/>
      <c r="AD31" s="270"/>
      <c r="AE31" s="388"/>
      <c r="AF31" s="270"/>
      <c r="AG31" s="270"/>
    </row>
    <row r="32">
      <c r="A32" s="180">
        <v>31.0</v>
      </c>
      <c r="B32" s="363" t="s">
        <v>584</v>
      </c>
      <c r="C32" s="363" t="s">
        <v>3939</v>
      </c>
      <c r="D32" s="494"/>
      <c r="E32" s="180"/>
      <c r="F32" s="362"/>
      <c r="G32" s="302" t="s">
        <v>3905</v>
      </c>
      <c r="H32" s="260"/>
      <c r="I32" s="301"/>
      <c r="J32" s="410"/>
      <c r="K32" s="493"/>
      <c r="L32" s="410"/>
      <c r="M32" s="412"/>
      <c r="N32" s="489"/>
      <c r="O32" s="490"/>
      <c r="P32" s="490"/>
      <c r="Q32" s="491"/>
      <c r="R32" s="403"/>
      <c r="S32" s="216"/>
      <c r="T32" s="289"/>
      <c r="U32" s="267"/>
      <c r="V32" s="270"/>
      <c r="W32" s="270"/>
      <c r="X32" s="270"/>
      <c r="Y32" s="270"/>
      <c r="Z32" s="270"/>
      <c r="AA32" s="270"/>
      <c r="AB32" s="270"/>
      <c r="AC32" s="270"/>
      <c r="AD32" s="270"/>
      <c r="AE32" s="388"/>
      <c r="AF32" s="270"/>
      <c r="AG32" s="270"/>
    </row>
    <row r="33">
      <c r="A33" s="180">
        <v>32.0</v>
      </c>
      <c r="B33" s="363" t="s">
        <v>586</v>
      </c>
      <c r="C33" s="363" t="s">
        <v>3940</v>
      </c>
      <c r="D33" s="494" t="s">
        <v>3941</v>
      </c>
      <c r="E33" s="180"/>
      <c r="F33" s="362"/>
      <c r="G33" s="302" t="s">
        <v>3905</v>
      </c>
      <c r="H33" s="260"/>
      <c r="I33" s="301"/>
      <c r="J33" s="410"/>
      <c r="K33" s="493"/>
      <c r="L33" s="410"/>
      <c r="M33" s="412"/>
      <c r="N33" s="489"/>
      <c r="O33" s="490"/>
      <c r="P33" s="490"/>
      <c r="Q33" s="491"/>
      <c r="R33" s="403"/>
      <c r="S33" s="216"/>
      <c r="T33" s="289"/>
      <c r="U33" s="267"/>
      <c r="V33" s="270"/>
      <c r="W33" s="270"/>
      <c r="X33" s="270"/>
      <c r="Y33" s="270"/>
      <c r="Z33" s="270"/>
      <c r="AA33" s="270"/>
      <c r="AB33" s="270"/>
      <c r="AC33" s="270"/>
      <c r="AD33" s="270"/>
      <c r="AE33" s="388"/>
      <c r="AF33" s="270"/>
      <c r="AG33" s="270"/>
    </row>
    <row r="34">
      <c r="A34" s="180">
        <v>33.0</v>
      </c>
      <c r="B34" s="363" t="s">
        <v>622</v>
      </c>
      <c r="C34" s="363" t="s">
        <v>3942</v>
      </c>
      <c r="D34" s="494"/>
      <c r="E34" s="180"/>
      <c r="F34" s="362"/>
      <c r="G34" s="302" t="s">
        <v>3902</v>
      </c>
      <c r="H34" s="260"/>
      <c r="I34" s="301"/>
      <c r="J34" s="410"/>
      <c r="K34" s="488"/>
      <c r="L34" s="410"/>
      <c r="M34" s="412"/>
      <c r="N34" s="489"/>
      <c r="O34" s="490"/>
      <c r="P34" s="490"/>
      <c r="Q34" s="491"/>
      <c r="R34" s="403"/>
      <c r="S34" s="216"/>
      <c r="T34" s="289"/>
      <c r="U34" s="267"/>
      <c r="V34" s="270"/>
      <c r="W34" s="270"/>
      <c r="X34" s="270"/>
      <c r="Y34" s="270"/>
      <c r="Z34" s="270"/>
      <c r="AA34" s="270"/>
      <c r="AB34" s="270"/>
      <c r="AC34" s="270"/>
      <c r="AD34" s="270"/>
      <c r="AE34" s="388"/>
      <c r="AF34" s="270"/>
      <c r="AG34" s="270"/>
    </row>
    <row r="35">
      <c r="A35" s="180">
        <v>34.0</v>
      </c>
      <c r="B35" s="363" t="s">
        <v>539</v>
      </c>
      <c r="C35" s="363" t="s">
        <v>3943</v>
      </c>
      <c r="D35" s="494"/>
      <c r="E35" s="180"/>
      <c r="F35" s="362"/>
      <c r="G35" s="302" t="s">
        <v>3905</v>
      </c>
      <c r="H35" s="260"/>
      <c r="I35" s="301"/>
      <c r="J35" s="410"/>
      <c r="K35" s="493"/>
      <c r="L35" s="410"/>
      <c r="M35" s="412"/>
      <c r="N35" s="489"/>
      <c r="O35" s="490"/>
      <c r="P35" s="490"/>
      <c r="Q35" s="491"/>
      <c r="R35" s="403"/>
      <c r="S35" s="216"/>
      <c r="T35" s="289"/>
      <c r="U35" s="267"/>
      <c r="V35" s="270"/>
      <c r="W35" s="270"/>
      <c r="X35" s="270"/>
      <c r="Y35" s="270"/>
      <c r="Z35" s="270"/>
      <c r="AA35" s="270"/>
      <c r="AB35" s="270"/>
      <c r="AC35" s="270"/>
      <c r="AD35" s="270"/>
      <c r="AE35" s="388"/>
      <c r="AF35" s="270"/>
      <c r="AG35" s="270"/>
    </row>
    <row r="36">
      <c r="A36" s="180">
        <v>35.0</v>
      </c>
      <c r="B36" s="363" t="s">
        <v>502</v>
      </c>
      <c r="C36" s="363" t="s">
        <v>3944</v>
      </c>
      <c r="D36" s="494" t="s">
        <v>3945</v>
      </c>
      <c r="E36" s="180"/>
      <c r="F36" s="362"/>
      <c r="G36" s="302" t="s">
        <v>3905</v>
      </c>
      <c r="H36" s="260"/>
      <c r="I36" s="301"/>
      <c r="J36" s="410"/>
      <c r="K36" s="493"/>
      <c r="L36" s="410"/>
      <c r="M36" s="412"/>
      <c r="N36" s="489"/>
      <c r="O36" s="490"/>
      <c r="P36" s="490"/>
      <c r="Q36" s="491"/>
      <c r="R36" s="403"/>
      <c r="S36" s="216"/>
      <c r="T36" s="289"/>
      <c r="U36" s="267"/>
      <c r="V36" s="270"/>
      <c r="W36" s="270"/>
      <c r="X36" s="270"/>
      <c r="Y36" s="270"/>
      <c r="Z36" s="270"/>
      <c r="AA36" s="270"/>
      <c r="AB36" s="270"/>
      <c r="AC36" s="270"/>
      <c r="AD36" s="270"/>
      <c r="AE36" s="388"/>
      <c r="AF36" s="270"/>
      <c r="AG36" s="270"/>
    </row>
    <row r="37">
      <c r="A37" s="180">
        <v>36.0</v>
      </c>
      <c r="B37" s="363" t="s">
        <v>577</v>
      </c>
      <c r="C37" s="363" t="s">
        <v>3946</v>
      </c>
      <c r="D37" s="494"/>
      <c r="E37" s="180"/>
      <c r="F37" s="362"/>
      <c r="G37" s="302" t="s">
        <v>3905</v>
      </c>
      <c r="H37" s="260"/>
      <c r="I37" s="301"/>
      <c r="J37" s="410"/>
      <c r="K37" s="493"/>
      <c r="L37" s="410"/>
      <c r="M37" s="412"/>
      <c r="N37" s="489"/>
      <c r="O37" s="490"/>
      <c r="P37" s="490"/>
      <c r="Q37" s="491"/>
      <c r="R37" s="403"/>
      <c r="S37" s="216"/>
      <c r="T37" s="289"/>
      <c r="U37" s="267"/>
      <c r="V37" s="270"/>
      <c r="W37" s="270"/>
      <c r="X37" s="270"/>
      <c r="Y37" s="270"/>
      <c r="Z37" s="270"/>
      <c r="AA37" s="270"/>
      <c r="AB37" s="270"/>
      <c r="AC37" s="270"/>
      <c r="AD37" s="270"/>
      <c r="AE37" s="388"/>
      <c r="AF37" s="270"/>
      <c r="AG37" s="270"/>
    </row>
    <row r="38">
      <c r="A38" s="180">
        <v>37.0</v>
      </c>
      <c r="B38" s="363" t="s">
        <v>576</v>
      </c>
      <c r="C38" s="363" t="s">
        <v>3947</v>
      </c>
      <c r="D38" s="494" t="s">
        <v>3948</v>
      </c>
      <c r="E38" s="180"/>
      <c r="F38" s="362"/>
      <c r="G38" s="302" t="s">
        <v>3905</v>
      </c>
      <c r="H38" s="260"/>
      <c r="I38" s="301"/>
      <c r="J38" s="410"/>
      <c r="K38" s="493"/>
      <c r="L38" s="410"/>
      <c r="M38" s="412"/>
      <c r="N38" s="489"/>
      <c r="O38" s="490"/>
      <c r="P38" s="490"/>
      <c r="Q38" s="491"/>
      <c r="R38" s="403"/>
      <c r="S38" s="216"/>
      <c r="T38" s="289"/>
      <c r="U38" s="267"/>
      <c r="V38" s="270"/>
      <c r="W38" s="270"/>
      <c r="X38" s="270"/>
      <c r="Y38" s="270"/>
      <c r="Z38" s="270"/>
      <c r="AA38" s="270"/>
      <c r="AB38" s="270"/>
      <c r="AC38" s="270"/>
      <c r="AD38" s="270"/>
      <c r="AE38" s="388"/>
      <c r="AF38" s="270"/>
      <c r="AG38" s="270"/>
    </row>
    <row r="39">
      <c r="A39" s="180">
        <v>38.0</v>
      </c>
      <c r="B39" s="363"/>
      <c r="C39" s="363" t="s">
        <v>3949</v>
      </c>
      <c r="D39" s="494" t="s">
        <v>3950</v>
      </c>
      <c r="E39" s="180"/>
      <c r="F39" s="362"/>
      <c r="G39" s="302" t="s">
        <v>3905</v>
      </c>
      <c r="H39" s="260"/>
      <c r="I39" s="301"/>
      <c r="J39" s="410"/>
      <c r="K39" s="493"/>
      <c r="L39" s="410"/>
      <c r="M39" s="412"/>
      <c r="N39" s="489"/>
      <c r="O39" s="490"/>
      <c r="P39" s="490"/>
      <c r="Q39" s="491"/>
      <c r="R39" s="403"/>
      <c r="S39" s="216"/>
      <c r="T39" s="289"/>
      <c r="U39" s="267"/>
      <c r="V39" s="270"/>
      <c r="W39" s="270"/>
      <c r="X39" s="270"/>
      <c r="Y39" s="270"/>
      <c r="Z39" s="270"/>
      <c r="AA39" s="270"/>
      <c r="AB39" s="270"/>
      <c r="AC39" s="270"/>
      <c r="AD39" s="270"/>
      <c r="AE39" s="388"/>
      <c r="AF39" s="270"/>
      <c r="AG39" s="270"/>
    </row>
    <row r="40">
      <c r="A40" s="180">
        <v>39.0</v>
      </c>
      <c r="B40" s="363"/>
      <c r="C40" s="363"/>
      <c r="D40" s="494"/>
      <c r="E40" s="180"/>
      <c r="F40" s="362"/>
      <c r="G40" s="302" t="s">
        <v>3902</v>
      </c>
      <c r="H40" s="260"/>
      <c r="I40" s="301"/>
      <c r="J40" s="410"/>
      <c r="K40" s="488"/>
      <c r="L40" s="410"/>
      <c r="M40" s="412"/>
      <c r="N40" s="489"/>
      <c r="O40" s="490"/>
      <c r="P40" s="490"/>
      <c r="Q40" s="491"/>
      <c r="R40" s="403"/>
      <c r="S40" s="216"/>
      <c r="T40" s="289"/>
      <c r="U40" s="267"/>
      <c r="V40" s="270"/>
      <c r="W40" s="270"/>
      <c r="X40" s="270"/>
      <c r="Y40" s="270"/>
      <c r="Z40" s="270"/>
      <c r="AA40" s="270"/>
      <c r="AB40" s="270"/>
      <c r="AC40" s="270"/>
      <c r="AD40" s="270"/>
      <c r="AE40" s="388"/>
      <c r="AF40" s="270"/>
      <c r="AG40" s="270"/>
    </row>
    <row r="41">
      <c r="A41" s="180">
        <v>40.0</v>
      </c>
      <c r="B41" s="363"/>
      <c r="C41" s="363" t="s">
        <v>3951</v>
      </c>
      <c r="D41" s="494" t="s">
        <v>3952</v>
      </c>
      <c r="E41" s="180"/>
      <c r="F41" s="362"/>
      <c r="G41" s="302" t="s">
        <v>3905</v>
      </c>
      <c r="H41" s="260"/>
      <c r="I41" s="301"/>
      <c r="J41" s="410"/>
      <c r="K41" s="493"/>
      <c r="L41" s="410"/>
      <c r="M41" s="412"/>
      <c r="N41" s="489"/>
      <c r="O41" s="490"/>
      <c r="P41" s="490"/>
      <c r="Q41" s="491"/>
      <c r="R41" s="403"/>
      <c r="S41" s="216"/>
      <c r="T41" s="289"/>
      <c r="U41" s="267"/>
      <c r="V41" s="270"/>
      <c r="W41" s="270"/>
      <c r="X41" s="270"/>
      <c r="Y41" s="270"/>
      <c r="Z41" s="270"/>
      <c r="AA41" s="270"/>
      <c r="AB41" s="270"/>
      <c r="AC41" s="270"/>
      <c r="AD41" s="270"/>
      <c r="AE41" s="388"/>
      <c r="AF41" s="270"/>
      <c r="AG41" s="270"/>
    </row>
    <row r="42">
      <c r="A42" s="180">
        <v>41.0</v>
      </c>
      <c r="B42" s="363"/>
      <c r="C42" s="363" t="s">
        <v>3953</v>
      </c>
      <c r="D42" s="494" t="s">
        <v>3954</v>
      </c>
      <c r="E42" s="180"/>
      <c r="F42" s="362"/>
      <c r="G42" s="302" t="s">
        <v>3905</v>
      </c>
      <c r="H42" s="260"/>
      <c r="I42" s="301"/>
      <c r="J42" s="410"/>
      <c r="K42" s="493"/>
      <c r="L42" s="410"/>
      <c r="M42" s="412"/>
      <c r="N42" s="489"/>
      <c r="O42" s="490"/>
      <c r="P42" s="490"/>
      <c r="Q42" s="491"/>
      <c r="R42" s="403"/>
      <c r="S42" s="216"/>
      <c r="T42" s="289"/>
      <c r="U42" s="267"/>
      <c r="V42" s="270"/>
      <c r="W42" s="270"/>
      <c r="X42" s="270"/>
      <c r="Y42" s="270"/>
      <c r="Z42" s="270"/>
      <c r="AA42" s="270"/>
      <c r="AB42" s="270"/>
      <c r="AC42" s="270"/>
      <c r="AD42" s="270"/>
      <c r="AE42" s="388"/>
      <c r="AF42" s="270"/>
      <c r="AG42" s="270"/>
    </row>
    <row r="43">
      <c r="A43" s="180">
        <v>42.0</v>
      </c>
      <c r="B43" s="363"/>
      <c r="C43" s="363" t="s">
        <v>3955</v>
      </c>
      <c r="D43" s="494" t="s">
        <v>3956</v>
      </c>
      <c r="E43" s="180"/>
      <c r="F43" s="362"/>
      <c r="G43" s="302" t="s">
        <v>3902</v>
      </c>
      <c r="H43" s="260"/>
      <c r="I43" s="301"/>
      <c r="J43" s="410"/>
      <c r="K43" s="488"/>
      <c r="L43" s="410"/>
      <c r="M43" s="412"/>
      <c r="N43" s="489"/>
      <c r="O43" s="490"/>
      <c r="P43" s="490"/>
      <c r="Q43" s="491"/>
      <c r="R43" s="403"/>
      <c r="S43" s="216"/>
      <c r="T43" s="289"/>
      <c r="U43" s="267"/>
      <c r="V43" s="270"/>
      <c r="W43" s="270"/>
      <c r="X43" s="270"/>
      <c r="Y43" s="270"/>
      <c r="Z43" s="270"/>
      <c r="AA43" s="270"/>
      <c r="AB43" s="270"/>
      <c r="AC43" s="270"/>
      <c r="AD43" s="270"/>
      <c r="AE43" s="388"/>
      <c r="AF43" s="270"/>
      <c r="AG43" s="270"/>
    </row>
    <row r="44">
      <c r="A44" s="180">
        <v>43.0</v>
      </c>
      <c r="B44" s="363"/>
      <c r="C44" s="363" t="s">
        <v>3957</v>
      </c>
      <c r="D44" s="494" t="s">
        <v>3958</v>
      </c>
      <c r="E44" s="180"/>
      <c r="F44" s="362"/>
      <c r="G44" s="302" t="s">
        <v>3905</v>
      </c>
      <c r="H44" s="260"/>
      <c r="I44" s="301"/>
      <c r="J44" s="410"/>
      <c r="K44" s="493"/>
      <c r="L44" s="410"/>
      <c r="M44" s="412"/>
      <c r="N44" s="489"/>
      <c r="O44" s="490"/>
      <c r="P44" s="490"/>
      <c r="Q44" s="491"/>
      <c r="R44" s="403"/>
      <c r="S44" s="216"/>
      <c r="T44" s="289"/>
      <c r="U44" s="267"/>
      <c r="V44" s="270"/>
      <c r="W44" s="270"/>
      <c r="X44" s="270"/>
      <c r="Y44" s="270"/>
      <c r="Z44" s="270"/>
      <c r="AA44" s="270"/>
      <c r="AB44" s="270"/>
      <c r="AC44" s="270"/>
      <c r="AD44" s="270"/>
      <c r="AE44" s="388"/>
      <c r="AF44" s="270"/>
      <c r="AG44" s="270"/>
    </row>
    <row r="45">
      <c r="A45" s="180">
        <v>44.0</v>
      </c>
      <c r="B45" s="363"/>
      <c r="C45" s="363" t="s">
        <v>3959</v>
      </c>
      <c r="D45" s="494" t="s">
        <v>3960</v>
      </c>
      <c r="E45" s="180"/>
      <c r="F45" s="362"/>
      <c r="G45" s="302" t="s">
        <v>3905</v>
      </c>
      <c r="H45" s="260"/>
      <c r="I45" s="301"/>
      <c r="J45" s="410"/>
      <c r="K45" s="493"/>
      <c r="L45" s="410"/>
      <c r="M45" s="412"/>
      <c r="N45" s="489"/>
      <c r="O45" s="490"/>
      <c r="P45" s="490"/>
      <c r="Q45" s="491"/>
      <c r="R45" s="403"/>
      <c r="S45" s="216"/>
      <c r="T45" s="289"/>
      <c r="U45" s="267"/>
      <c r="V45" s="270"/>
      <c r="W45" s="270"/>
      <c r="X45" s="270"/>
      <c r="Y45" s="270"/>
      <c r="Z45" s="270"/>
      <c r="AA45" s="270"/>
      <c r="AB45" s="270"/>
      <c r="AC45" s="270"/>
      <c r="AD45" s="270"/>
      <c r="AE45" s="388"/>
      <c r="AF45" s="270"/>
      <c r="AG45" s="270"/>
    </row>
    <row r="46">
      <c r="A46" s="180">
        <v>45.0</v>
      </c>
      <c r="B46" s="363" t="s">
        <v>564</v>
      </c>
      <c r="C46" s="363" t="s">
        <v>3961</v>
      </c>
      <c r="D46" s="494" t="s">
        <v>3962</v>
      </c>
      <c r="E46" s="180"/>
      <c r="F46" s="362"/>
      <c r="G46" s="302" t="s">
        <v>3905</v>
      </c>
      <c r="H46" s="260"/>
      <c r="I46" s="301"/>
      <c r="J46" s="410"/>
      <c r="K46" s="493"/>
      <c r="L46" s="410"/>
      <c r="M46" s="412"/>
      <c r="N46" s="489"/>
      <c r="O46" s="490"/>
      <c r="P46" s="490"/>
      <c r="Q46" s="491"/>
      <c r="R46" s="403"/>
      <c r="S46" s="216"/>
      <c r="T46" s="289"/>
      <c r="U46" s="267"/>
      <c r="V46" s="270"/>
      <c r="W46" s="270"/>
      <c r="X46" s="270"/>
      <c r="Y46" s="270"/>
      <c r="Z46" s="270"/>
      <c r="AA46" s="270"/>
      <c r="AB46" s="270"/>
      <c r="AC46" s="270"/>
      <c r="AD46" s="270"/>
      <c r="AE46" s="388"/>
      <c r="AF46" s="270"/>
      <c r="AG46" s="270"/>
    </row>
    <row r="47">
      <c r="A47" s="180">
        <v>46.0</v>
      </c>
      <c r="B47" s="363" t="s">
        <v>3963</v>
      </c>
      <c r="C47" s="363" t="s">
        <v>3964</v>
      </c>
      <c r="D47" s="494" t="s">
        <v>3965</v>
      </c>
      <c r="E47" s="180"/>
      <c r="F47" s="362"/>
      <c r="G47" s="302" t="s">
        <v>3905</v>
      </c>
      <c r="H47" s="260"/>
      <c r="I47" s="301"/>
      <c r="J47" s="410"/>
      <c r="K47" s="493"/>
      <c r="L47" s="410"/>
      <c r="M47" s="412"/>
      <c r="N47" s="489"/>
      <c r="O47" s="490"/>
      <c r="P47" s="490"/>
      <c r="Q47" s="491"/>
      <c r="R47" s="403"/>
      <c r="S47" s="216"/>
      <c r="T47" s="289"/>
      <c r="U47" s="267"/>
      <c r="V47" s="270"/>
      <c r="W47" s="270"/>
      <c r="X47" s="270"/>
      <c r="Y47" s="270"/>
      <c r="Z47" s="270"/>
      <c r="AA47" s="270"/>
      <c r="AB47" s="270"/>
      <c r="AC47" s="270"/>
      <c r="AD47" s="270"/>
      <c r="AE47" s="388"/>
      <c r="AF47" s="270"/>
      <c r="AG47" s="270"/>
    </row>
    <row r="48">
      <c r="A48" s="180">
        <v>47.0</v>
      </c>
      <c r="B48" s="363" t="s">
        <v>3966</v>
      </c>
      <c r="C48" s="363" t="s">
        <v>3967</v>
      </c>
      <c r="D48" s="494" t="s">
        <v>3941</v>
      </c>
      <c r="E48" s="180"/>
      <c r="F48" s="362"/>
      <c r="G48" s="302" t="s">
        <v>3905</v>
      </c>
      <c r="H48" s="180"/>
      <c r="I48" s="301"/>
      <c r="J48" s="410"/>
      <c r="K48" s="493"/>
      <c r="L48" s="410"/>
      <c r="M48" s="412"/>
      <c r="N48" s="489"/>
      <c r="O48" s="490"/>
      <c r="P48" s="490"/>
      <c r="Q48" s="491"/>
      <c r="R48" s="403"/>
      <c r="S48" s="216"/>
      <c r="T48" s="289"/>
      <c r="U48" s="267"/>
      <c r="V48" s="270"/>
      <c r="W48" s="270"/>
      <c r="X48" s="270"/>
      <c r="Y48" s="270"/>
      <c r="Z48" s="270"/>
      <c r="AA48" s="270"/>
      <c r="AB48" s="270"/>
      <c r="AC48" s="270"/>
      <c r="AD48" s="270"/>
      <c r="AE48" s="388"/>
      <c r="AF48" s="270"/>
      <c r="AG48" s="270"/>
    </row>
    <row r="49">
      <c r="A49" s="180">
        <v>48.0</v>
      </c>
      <c r="B49" s="363"/>
      <c r="C49" s="363" t="s">
        <v>3968</v>
      </c>
      <c r="D49" s="494" t="s">
        <v>3969</v>
      </c>
      <c r="E49" s="180"/>
      <c r="F49" s="362"/>
      <c r="G49" s="302" t="s">
        <v>3902</v>
      </c>
      <c r="H49" s="180"/>
      <c r="I49" s="301"/>
      <c r="J49" s="410"/>
      <c r="K49" s="488"/>
      <c r="L49" s="410"/>
      <c r="M49" s="412"/>
      <c r="N49" s="489"/>
      <c r="O49" s="490"/>
      <c r="P49" s="490"/>
      <c r="Q49" s="491"/>
      <c r="R49" s="403"/>
      <c r="S49" s="216"/>
      <c r="T49" s="289"/>
      <c r="U49" s="267"/>
      <c r="V49" s="270"/>
      <c r="W49" s="270"/>
      <c r="X49" s="270"/>
      <c r="Y49" s="270"/>
      <c r="Z49" s="270"/>
      <c r="AA49" s="270"/>
      <c r="AB49" s="270"/>
      <c r="AC49" s="270"/>
      <c r="AD49" s="270"/>
      <c r="AE49" s="388"/>
      <c r="AF49" s="270"/>
      <c r="AG49" s="270"/>
    </row>
    <row r="50">
      <c r="A50" s="180">
        <v>49.0</v>
      </c>
      <c r="B50" s="363" t="s">
        <v>3970</v>
      </c>
      <c r="C50" s="363" t="s">
        <v>3971</v>
      </c>
      <c r="D50" s="494" t="s">
        <v>3972</v>
      </c>
      <c r="E50" s="180"/>
      <c r="F50" s="362"/>
      <c r="G50" s="379" t="s">
        <v>3905</v>
      </c>
      <c r="H50" s="378"/>
      <c r="I50" s="301"/>
      <c r="J50" s="410"/>
      <c r="K50" s="493"/>
      <c r="L50" s="410"/>
      <c r="M50" s="412"/>
      <c r="N50" s="489"/>
      <c r="O50" s="490"/>
      <c r="P50" s="490"/>
      <c r="Q50" s="491"/>
      <c r="R50" s="403"/>
      <c r="S50" s="216"/>
      <c r="T50" s="289"/>
      <c r="U50" s="267"/>
      <c r="V50" s="270"/>
      <c r="W50" s="270"/>
      <c r="X50" s="270"/>
      <c r="Y50" s="270"/>
      <c r="Z50" s="270"/>
      <c r="AA50" s="270"/>
      <c r="AB50" s="270"/>
      <c r="AC50" s="270"/>
      <c r="AD50" s="270"/>
      <c r="AE50" s="388"/>
      <c r="AF50" s="270"/>
      <c r="AG50" s="270"/>
    </row>
    <row r="51">
      <c r="A51" s="180">
        <v>50.0</v>
      </c>
      <c r="B51" s="363"/>
      <c r="C51" s="363" t="s">
        <v>3973</v>
      </c>
      <c r="D51" s="494" t="s">
        <v>3974</v>
      </c>
      <c r="E51" s="180"/>
      <c r="F51" s="362"/>
      <c r="G51" s="379" t="s">
        <v>3902</v>
      </c>
      <c r="H51" s="378"/>
      <c r="I51" s="301"/>
      <c r="J51" s="410"/>
      <c r="K51" s="488"/>
      <c r="L51" s="410"/>
      <c r="M51" s="412"/>
      <c r="N51" s="489"/>
      <c r="O51" s="490"/>
      <c r="P51" s="490"/>
      <c r="Q51" s="491"/>
      <c r="R51" s="403"/>
      <c r="S51" s="216"/>
      <c r="T51" s="289"/>
      <c r="U51" s="267"/>
      <c r="V51" s="270"/>
      <c r="W51" s="270"/>
      <c r="X51" s="270"/>
      <c r="Y51" s="270"/>
      <c r="Z51" s="270"/>
      <c r="AA51" s="270"/>
      <c r="AB51" s="270"/>
      <c r="AC51" s="270"/>
      <c r="AD51" s="270"/>
      <c r="AE51" s="388"/>
      <c r="AF51" s="270"/>
      <c r="AG51" s="270"/>
    </row>
    <row r="52">
      <c r="A52" s="180">
        <v>51.0</v>
      </c>
      <c r="B52" s="363" t="s">
        <v>3975</v>
      </c>
      <c r="C52" s="363" t="s">
        <v>3976</v>
      </c>
      <c r="D52" s="494" t="s">
        <v>3945</v>
      </c>
      <c r="E52" s="180"/>
      <c r="F52" s="362"/>
      <c r="G52" s="302" t="s">
        <v>3905</v>
      </c>
      <c r="H52" s="260"/>
      <c r="I52" s="301"/>
      <c r="J52" s="410"/>
      <c r="K52" s="493"/>
      <c r="L52" s="410"/>
      <c r="M52" s="412"/>
      <c r="N52" s="489"/>
      <c r="O52" s="490"/>
      <c r="P52" s="490"/>
      <c r="Q52" s="491"/>
      <c r="R52" s="403"/>
      <c r="S52" s="216"/>
      <c r="T52" s="289"/>
      <c r="U52" s="267"/>
      <c r="V52" s="270"/>
      <c r="W52" s="270"/>
      <c r="X52" s="270"/>
      <c r="Y52" s="270"/>
      <c r="Z52" s="270"/>
      <c r="AA52" s="270"/>
      <c r="AB52" s="270"/>
      <c r="AC52" s="270"/>
      <c r="AD52" s="270"/>
      <c r="AE52" s="388"/>
      <c r="AF52" s="270"/>
      <c r="AG52" s="270"/>
    </row>
    <row r="53">
      <c r="A53" s="180">
        <v>52.0</v>
      </c>
      <c r="B53" s="363"/>
      <c r="C53" s="363" t="s">
        <v>3977</v>
      </c>
      <c r="D53" s="494" t="s">
        <v>3978</v>
      </c>
      <c r="E53" s="180"/>
      <c r="F53" s="362"/>
      <c r="G53" s="302" t="s">
        <v>3905</v>
      </c>
      <c r="H53" s="260"/>
      <c r="I53" s="301"/>
      <c r="J53" s="410"/>
      <c r="K53" s="493"/>
      <c r="L53" s="410"/>
      <c r="M53" s="412"/>
      <c r="N53" s="489"/>
      <c r="O53" s="490"/>
      <c r="P53" s="490"/>
      <c r="Q53" s="491"/>
      <c r="R53" s="403"/>
      <c r="S53" s="216"/>
      <c r="T53" s="289"/>
      <c r="U53" s="267"/>
      <c r="V53" s="270"/>
      <c r="W53" s="270"/>
      <c r="X53" s="270"/>
      <c r="Y53" s="270"/>
      <c r="Z53" s="270"/>
      <c r="AA53" s="270"/>
      <c r="AB53" s="270"/>
      <c r="AC53" s="270"/>
      <c r="AD53" s="270"/>
      <c r="AE53" s="388"/>
      <c r="AF53" s="270"/>
      <c r="AG53" s="270"/>
    </row>
    <row r="54">
      <c r="A54" s="180">
        <v>53.0</v>
      </c>
      <c r="B54" s="363"/>
      <c r="C54" s="363" t="s">
        <v>3979</v>
      </c>
      <c r="D54" s="494" t="s">
        <v>3980</v>
      </c>
      <c r="E54" s="180"/>
      <c r="F54" s="362"/>
      <c r="G54" s="302" t="s">
        <v>3905</v>
      </c>
      <c r="H54" s="260"/>
      <c r="I54" s="301"/>
      <c r="J54" s="410"/>
      <c r="K54" s="493"/>
      <c r="L54" s="410"/>
      <c r="M54" s="412"/>
      <c r="N54" s="489"/>
      <c r="O54" s="490"/>
      <c r="P54" s="490"/>
      <c r="Q54" s="491"/>
      <c r="R54" s="403"/>
      <c r="S54" s="216"/>
      <c r="T54" s="289"/>
      <c r="U54" s="267"/>
      <c r="V54" s="270"/>
      <c r="W54" s="270"/>
      <c r="X54" s="270"/>
      <c r="Y54" s="270"/>
      <c r="Z54" s="270"/>
      <c r="AA54" s="270"/>
      <c r="AB54" s="270"/>
      <c r="AC54" s="270"/>
      <c r="AD54" s="270"/>
      <c r="AE54" s="388"/>
      <c r="AF54" s="270"/>
      <c r="AG54" s="270"/>
    </row>
    <row r="55">
      <c r="A55" s="180">
        <v>54.0</v>
      </c>
      <c r="B55" s="363"/>
      <c r="C55" s="363" t="s">
        <v>3981</v>
      </c>
      <c r="D55" s="494" t="s">
        <v>3913</v>
      </c>
      <c r="E55" s="180"/>
      <c r="F55" s="362"/>
      <c r="G55" s="302" t="s">
        <v>3902</v>
      </c>
      <c r="H55" s="260"/>
      <c r="I55" s="301"/>
      <c r="J55" s="410"/>
      <c r="K55" s="488"/>
      <c r="L55" s="410"/>
      <c r="M55" s="412"/>
      <c r="N55" s="489"/>
      <c r="O55" s="490"/>
      <c r="P55" s="490"/>
      <c r="Q55" s="491"/>
      <c r="R55" s="403"/>
      <c r="S55" s="216"/>
      <c r="T55" s="289"/>
      <c r="U55" s="267"/>
      <c r="V55" s="270"/>
      <c r="W55" s="270"/>
      <c r="X55" s="270"/>
      <c r="Y55" s="270"/>
      <c r="Z55" s="270"/>
      <c r="AA55" s="270"/>
      <c r="AB55" s="270"/>
      <c r="AC55" s="270"/>
      <c r="AD55" s="270"/>
      <c r="AE55" s="388"/>
      <c r="AF55" s="270"/>
      <c r="AG55" s="270"/>
    </row>
    <row r="56">
      <c r="A56" s="180">
        <v>55.0</v>
      </c>
      <c r="B56" s="363" t="s">
        <v>3982</v>
      </c>
      <c r="C56" s="363" t="s">
        <v>3983</v>
      </c>
      <c r="D56" s="494" t="s">
        <v>3938</v>
      </c>
      <c r="E56" s="180"/>
      <c r="F56" s="362"/>
      <c r="G56" s="358" t="s">
        <v>3905</v>
      </c>
      <c r="H56" s="260"/>
      <c r="I56" s="301"/>
      <c r="J56" s="410"/>
      <c r="K56" s="493"/>
      <c r="L56" s="410"/>
      <c r="M56" s="412"/>
      <c r="N56" s="489"/>
      <c r="O56" s="490"/>
      <c r="P56" s="490"/>
      <c r="Q56" s="491"/>
      <c r="R56" s="403"/>
      <c r="S56" s="216"/>
      <c r="T56" s="289"/>
      <c r="U56" s="267"/>
      <c r="V56" s="270"/>
      <c r="W56" s="270"/>
      <c r="X56" s="270"/>
      <c r="Y56" s="270"/>
      <c r="Z56" s="270"/>
      <c r="AA56" s="270"/>
      <c r="AB56" s="270"/>
      <c r="AC56" s="270"/>
      <c r="AD56" s="270"/>
      <c r="AE56" s="388"/>
      <c r="AF56" s="270"/>
      <c r="AG56" s="270"/>
    </row>
    <row r="57">
      <c r="A57" s="180">
        <v>56.0</v>
      </c>
      <c r="B57" s="363" t="s">
        <v>738</v>
      </c>
      <c r="C57" s="363" t="s">
        <v>3984</v>
      </c>
      <c r="D57" s="494" t="s">
        <v>3915</v>
      </c>
      <c r="E57" s="180"/>
      <c r="F57" s="362"/>
      <c r="G57" s="358" t="s">
        <v>3902</v>
      </c>
      <c r="H57" s="180"/>
      <c r="I57" s="301"/>
      <c r="J57" s="410"/>
      <c r="K57" s="488"/>
      <c r="L57" s="410"/>
      <c r="M57" s="412"/>
      <c r="N57" s="489"/>
      <c r="O57" s="490"/>
      <c r="P57" s="490"/>
      <c r="Q57" s="491"/>
      <c r="R57" s="403"/>
      <c r="S57" s="216"/>
      <c r="T57" s="289"/>
      <c r="U57" s="267"/>
      <c r="V57" s="270"/>
      <c r="W57" s="270"/>
      <c r="X57" s="270"/>
      <c r="Y57" s="270"/>
      <c r="Z57" s="270"/>
      <c r="AA57" s="270"/>
      <c r="AB57" s="270"/>
      <c r="AC57" s="270"/>
      <c r="AD57" s="270"/>
      <c r="AE57" s="388"/>
      <c r="AF57" s="270"/>
      <c r="AG57" s="270"/>
    </row>
    <row r="58">
      <c r="A58" s="180">
        <v>57.0</v>
      </c>
      <c r="B58" s="363"/>
      <c r="C58" s="363" t="s">
        <v>3985</v>
      </c>
      <c r="D58" s="494" t="s">
        <v>3986</v>
      </c>
      <c r="E58" s="180"/>
      <c r="F58" s="362"/>
      <c r="G58" s="358" t="s">
        <v>3905</v>
      </c>
      <c r="H58" s="180"/>
      <c r="I58" s="301"/>
      <c r="J58" s="410"/>
      <c r="K58" s="493"/>
      <c r="L58" s="410"/>
      <c r="M58" s="412"/>
      <c r="N58" s="489"/>
      <c r="O58" s="490"/>
      <c r="P58" s="490"/>
      <c r="Q58" s="491"/>
      <c r="R58" s="403"/>
      <c r="S58" s="216"/>
      <c r="T58" s="289"/>
      <c r="U58" s="267"/>
      <c r="V58" s="270"/>
      <c r="W58" s="270"/>
      <c r="X58" s="270"/>
      <c r="Y58" s="270"/>
      <c r="Z58" s="270"/>
      <c r="AA58" s="270"/>
      <c r="AB58" s="270"/>
      <c r="AC58" s="270"/>
      <c r="AD58" s="270"/>
      <c r="AE58" s="388"/>
      <c r="AF58" s="270"/>
      <c r="AG58" s="270"/>
    </row>
    <row r="59">
      <c r="A59" s="180">
        <v>58.0</v>
      </c>
      <c r="B59" s="363"/>
      <c r="C59" s="363" t="s">
        <v>3987</v>
      </c>
      <c r="D59" s="494" t="s">
        <v>3988</v>
      </c>
      <c r="E59" s="180"/>
      <c r="F59" s="362"/>
      <c r="G59" s="302" t="s">
        <v>3905</v>
      </c>
      <c r="H59" s="260"/>
      <c r="I59" s="301"/>
      <c r="J59" s="410"/>
      <c r="K59" s="493"/>
      <c r="L59" s="410"/>
      <c r="M59" s="412"/>
      <c r="N59" s="489"/>
      <c r="O59" s="490"/>
      <c r="P59" s="490"/>
      <c r="Q59" s="491"/>
      <c r="R59" s="403"/>
      <c r="S59" s="216"/>
      <c r="T59" s="289"/>
      <c r="U59" s="267"/>
      <c r="V59" s="270"/>
      <c r="W59" s="270"/>
      <c r="X59" s="270"/>
      <c r="Y59" s="270"/>
      <c r="Z59" s="270"/>
      <c r="AA59" s="270"/>
      <c r="AB59" s="270"/>
      <c r="AC59" s="270"/>
      <c r="AD59" s="270"/>
      <c r="AE59" s="388"/>
      <c r="AF59" s="270"/>
      <c r="AG59" s="270"/>
    </row>
    <row r="60">
      <c r="A60" s="180">
        <v>59.0</v>
      </c>
      <c r="B60" s="495"/>
      <c r="C60" s="495" t="s">
        <v>3989</v>
      </c>
      <c r="D60" s="494" t="s">
        <v>3990</v>
      </c>
      <c r="E60" s="496"/>
      <c r="F60" s="497"/>
      <c r="G60" s="498" t="s">
        <v>3905</v>
      </c>
      <c r="H60" s="499"/>
      <c r="I60" s="500"/>
      <c r="J60" s="501"/>
      <c r="K60" s="499"/>
      <c r="L60" s="410"/>
      <c r="M60" s="412"/>
      <c r="N60" s="489"/>
      <c r="O60" s="490"/>
      <c r="P60" s="490"/>
      <c r="Q60" s="491"/>
      <c r="R60" s="403"/>
      <c r="S60" s="216"/>
      <c r="T60" s="289"/>
      <c r="U60" s="267"/>
      <c r="V60" s="270"/>
      <c r="W60" s="270"/>
      <c r="X60" s="270"/>
      <c r="Y60" s="270"/>
      <c r="Z60" s="270"/>
      <c r="AA60" s="270"/>
      <c r="AB60" s="270"/>
      <c r="AC60" s="270"/>
      <c r="AD60" s="270"/>
      <c r="AE60" s="388"/>
      <c r="AF60" s="270"/>
      <c r="AG60" s="270"/>
    </row>
    <row r="61">
      <c r="A61" s="180">
        <v>60.0</v>
      </c>
      <c r="B61" s="495"/>
      <c r="C61" s="495" t="s">
        <v>3991</v>
      </c>
      <c r="D61" s="494" t="s">
        <v>3992</v>
      </c>
      <c r="E61" s="496"/>
      <c r="F61" s="497"/>
      <c r="G61" s="502" t="s">
        <v>3905</v>
      </c>
      <c r="H61" s="503"/>
      <c r="I61" s="504"/>
      <c r="J61" s="505"/>
      <c r="K61" s="503"/>
      <c r="L61" s="410"/>
      <c r="M61" s="412"/>
      <c r="N61" s="489"/>
      <c r="O61" s="490"/>
      <c r="P61" s="490"/>
      <c r="Q61" s="491"/>
      <c r="R61" s="403"/>
      <c r="S61" s="216"/>
      <c r="T61" s="289"/>
      <c r="U61" s="267"/>
      <c r="V61" s="270"/>
      <c r="W61" s="270"/>
      <c r="X61" s="270"/>
      <c r="Y61" s="270"/>
      <c r="Z61" s="270"/>
      <c r="AA61" s="270"/>
      <c r="AB61" s="270"/>
      <c r="AC61" s="270"/>
      <c r="AD61" s="270"/>
      <c r="AE61" s="388"/>
      <c r="AF61" s="270"/>
      <c r="AG61" s="270"/>
    </row>
    <row r="62">
      <c r="A62" s="180">
        <v>61.0</v>
      </c>
      <c r="B62" s="495"/>
      <c r="C62" s="495" t="s">
        <v>3993</v>
      </c>
      <c r="D62" s="494" t="s">
        <v>3906</v>
      </c>
      <c r="E62" s="496"/>
      <c r="F62" s="497"/>
      <c r="G62" s="498" t="s">
        <v>3905</v>
      </c>
      <c r="H62" s="499"/>
      <c r="I62" s="500"/>
      <c r="J62" s="501"/>
      <c r="K62" s="499"/>
      <c r="L62" s="410"/>
      <c r="M62" s="412"/>
      <c r="N62" s="489"/>
      <c r="O62" s="490"/>
      <c r="P62" s="490"/>
      <c r="Q62" s="491"/>
      <c r="R62" s="403"/>
      <c r="S62" s="216"/>
      <c r="T62" s="289"/>
      <c r="U62" s="267"/>
      <c r="V62" s="270"/>
      <c r="W62" s="270"/>
      <c r="X62" s="270"/>
      <c r="Y62" s="270"/>
      <c r="Z62" s="270"/>
      <c r="AA62" s="270"/>
      <c r="AB62" s="270"/>
      <c r="AC62" s="270"/>
      <c r="AD62" s="270"/>
      <c r="AE62" s="388"/>
      <c r="AF62" s="270"/>
      <c r="AG62" s="270"/>
    </row>
    <row r="63">
      <c r="A63" s="180">
        <v>62.0</v>
      </c>
      <c r="B63" s="495"/>
      <c r="C63" s="495" t="s">
        <v>3994</v>
      </c>
      <c r="D63" s="494" t="s">
        <v>3995</v>
      </c>
      <c r="E63" s="496"/>
      <c r="F63" s="497"/>
      <c r="G63" s="498" t="s">
        <v>3902</v>
      </c>
      <c r="H63" s="499"/>
      <c r="I63" s="500"/>
      <c r="J63" s="501"/>
      <c r="K63" s="506"/>
      <c r="L63" s="410"/>
      <c r="M63" s="412"/>
      <c r="N63" s="489"/>
      <c r="O63" s="490"/>
      <c r="P63" s="490"/>
      <c r="Q63" s="491"/>
      <c r="R63" s="403"/>
      <c r="S63" s="216"/>
      <c r="T63" s="289"/>
      <c r="U63" s="267"/>
      <c r="V63" s="270"/>
      <c r="W63" s="270"/>
      <c r="X63" s="270"/>
      <c r="Y63" s="270"/>
      <c r="Z63" s="270"/>
      <c r="AA63" s="270"/>
      <c r="AB63" s="270"/>
      <c r="AC63" s="270"/>
      <c r="AD63" s="270"/>
      <c r="AE63" s="388"/>
      <c r="AF63" s="270"/>
      <c r="AG63" s="270"/>
    </row>
    <row r="64">
      <c r="A64" s="180">
        <v>63.0</v>
      </c>
      <c r="B64" s="363"/>
      <c r="C64" s="363" t="s">
        <v>3996</v>
      </c>
      <c r="D64" s="494" t="s">
        <v>3997</v>
      </c>
      <c r="E64" s="180"/>
      <c r="F64" s="362"/>
      <c r="G64" s="289" t="s">
        <v>3902</v>
      </c>
      <c r="H64" s="180"/>
      <c r="I64" s="301"/>
      <c r="J64" s="410"/>
      <c r="K64" s="488"/>
      <c r="L64" s="410"/>
      <c r="M64" s="412"/>
      <c r="N64" s="489"/>
      <c r="O64" s="490"/>
      <c r="P64" s="490"/>
      <c r="Q64" s="491"/>
      <c r="R64" s="403"/>
      <c r="S64" s="216"/>
      <c r="T64" s="289"/>
      <c r="U64" s="267"/>
      <c r="V64" s="270"/>
      <c r="W64" s="270"/>
      <c r="X64" s="270"/>
      <c r="Y64" s="270"/>
      <c r="Z64" s="270"/>
      <c r="AA64" s="270"/>
      <c r="AB64" s="270"/>
      <c r="AC64" s="270"/>
      <c r="AD64" s="270"/>
      <c r="AE64" s="388"/>
      <c r="AF64" s="270"/>
      <c r="AG64" s="270"/>
    </row>
    <row r="65">
      <c r="A65" s="180">
        <v>64.0</v>
      </c>
      <c r="B65" s="363"/>
      <c r="C65" s="363" t="s">
        <v>3955</v>
      </c>
      <c r="D65" s="494" t="s">
        <v>3956</v>
      </c>
      <c r="E65" s="180"/>
      <c r="F65" s="362"/>
      <c r="G65" s="289" t="s">
        <v>3902</v>
      </c>
      <c r="H65" s="180"/>
      <c r="I65" s="301"/>
      <c r="J65" s="410"/>
      <c r="K65" s="488"/>
      <c r="L65" s="410"/>
      <c r="M65" s="412"/>
      <c r="N65" s="489"/>
      <c r="O65" s="490"/>
      <c r="P65" s="490"/>
      <c r="Q65" s="491"/>
      <c r="R65" s="403"/>
      <c r="S65" s="216"/>
      <c r="T65" s="289"/>
      <c r="U65" s="267"/>
      <c r="V65" s="270"/>
      <c r="W65" s="270"/>
      <c r="X65" s="270"/>
      <c r="Y65" s="270"/>
      <c r="Z65" s="270"/>
      <c r="AA65" s="270"/>
      <c r="AB65" s="270"/>
      <c r="AC65" s="270"/>
      <c r="AD65" s="270"/>
      <c r="AE65" s="388"/>
      <c r="AF65" s="270"/>
      <c r="AG65" s="270"/>
    </row>
    <row r="66">
      <c r="A66" s="180">
        <v>65.0</v>
      </c>
      <c r="B66" s="363"/>
      <c r="C66" s="507" t="s">
        <v>3957</v>
      </c>
      <c r="D66" s="494" t="s">
        <v>3958</v>
      </c>
      <c r="E66" s="180"/>
      <c r="F66" s="362"/>
      <c r="G66" s="358" t="s">
        <v>3905</v>
      </c>
      <c r="H66" s="180"/>
      <c r="I66" s="301"/>
      <c r="J66" s="410"/>
      <c r="K66" s="493"/>
      <c r="L66" s="410"/>
      <c r="M66" s="412"/>
      <c r="N66" s="489"/>
      <c r="O66" s="490"/>
      <c r="P66" s="490"/>
      <c r="Q66" s="491"/>
      <c r="R66" s="403"/>
      <c r="S66" s="216"/>
      <c r="T66" s="289"/>
      <c r="U66" s="267"/>
      <c r="V66" s="270"/>
      <c r="W66" s="270"/>
      <c r="X66" s="270"/>
      <c r="Y66" s="270"/>
      <c r="Z66" s="270"/>
      <c r="AA66" s="270"/>
      <c r="AB66" s="270"/>
      <c r="AC66" s="270"/>
      <c r="AD66" s="270"/>
      <c r="AE66" s="388"/>
      <c r="AF66" s="270"/>
      <c r="AG66" s="270"/>
    </row>
    <row r="67">
      <c r="A67" s="180">
        <v>66.0</v>
      </c>
      <c r="B67" s="363"/>
      <c r="C67" s="507" t="s">
        <v>3998</v>
      </c>
      <c r="D67" s="494" t="s">
        <v>3999</v>
      </c>
      <c r="E67" s="180"/>
      <c r="F67" s="362"/>
      <c r="G67" s="358" t="s">
        <v>3905</v>
      </c>
      <c r="H67" s="180"/>
      <c r="I67" s="301"/>
      <c r="J67" s="410"/>
      <c r="K67" s="493"/>
      <c r="L67" s="410"/>
      <c r="M67" s="412"/>
      <c r="N67" s="489"/>
      <c r="O67" s="490"/>
      <c r="P67" s="490"/>
      <c r="Q67" s="491"/>
      <c r="R67" s="403"/>
      <c r="S67" s="216"/>
      <c r="T67" s="289"/>
      <c r="U67" s="267"/>
      <c r="V67" s="270"/>
      <c r="W67" s="270"/>
      <c r="X67" s="270"/>
      <c r="Y67" s="270"/>
      <c r="Z67" s="270"/>
      <c r="AA67" s="270"/>
      <c r="AB67" s="270"/>
      <c r="AC67" s="270"/>
      <c r="AD67" s="270"/>
      <c r="AE67" s="388"/>
      <c r="AF67" s="270"/>
      <c r="AG67" s="270"/>
    </row>
    <row r="68">
      <c r="A68" s="180">
        <v>67.0</v>
      </c>
      <c r="B68" s="363"/>
      <c r="C68" s="507" t="s">
        <v>4000</v>
      </c>
      <c r="D68" s="494" t="s">
        <v>4001</v>
      </c>
      <c r="E68" s="180"/>
      <c r="F68" s="362"/>
      <c r="G68" s="289" t="s">
        <v>3905</v>
      </c>
      <c r="H68" s="180"/>
      <c r="I68" s="301"/>
      <c r="J68" s="410"/>
      <c r="K68" s="493"/>
      <c r="L68" s="410"/>
      <c r="M68" s="412"/>
      <c r="N68" s="489"/>
      <c r="O68" s="490"/>
      <c r="P68" s="490"/>
      <c r="Q68" s="491"/>
      <c r="R68" s="403"/>
      <c r="S68" s="216"/>
      <c r="T68" s="289"/>
      <c r="U68" s="267"/>
      <c r="V68" s="270"/>
      <c r="W68" s="270"/>
      <c r="X68" s="270"/>
      <c r="Y68" s="270"/>
      <c r="Z68" s="270"/>
      <c r="AA68" s="270"/>
      <c r="AB68" s="270"/>
      <c r="AC68" s="270"/>
      <c r="AD68" s="270"/>
      <c r="AE68" s="388"/>
      <c r="AF68" s="270"/>
      <c r="AG68" s="270"/>
    </row>
    <row r="69">
      <c r="A69" s="180">
        <v>68.0</v>
      </c>
      <c r="B69" s="363" t="s">
        <v>4002</v>
      </c>
      <c r="C69" s="507" t="s">
        <v>4003</v>
      </c>
      <c r="D69" s="494" t="s">
        <v>4004</v>
      </c>
      <c r="E69" s="180"/>
      <c r="F69" s="362"/>
      <c r="G69" s="289" t="s">
        <v>3902</v>
      </c>
      <c r="H69" s="180"/>
      <c r="I69" s="301"/>
      <c r="J69" s="410"/>
      <c r="K69" s="488"/>
      <c r="L69" s="410"/>
      <c r="M69" s="412"/>
      <c r="N69" s="489"/>
      <c r="O69" s="490"/>
      <c r="P69" s="490"/>
      <c r="Q69" s="491"/>
      <c r="R69" s="403"/>
      <c r="S69" s="216"/>
      <c r="T69" s="289"/>
      <c r="U69" s="267"/>
      <c r="V69" s="270"/>
      <c r="W69" s="270"/>
      <c r="X69" s="270"/>
      <c r="Y69" s="270"/>
      <c r="Z69" s="270"/>
      <c r="AA69" s="270"/>
      <c r="AB69" s="270"/>
      <c r="AC69" s="270"/>
      <c r="AD69" s="270"/>
      <c r="AE69" s="388"/>
      <c r="AF69" s="270"/>
      <c r="AG69" s="270"/>
    </row>
    <row r="70">
      <c r="A70" s="180">
        <v>69.0</v>
      </c>
      <c r="B70" s="363"/>
      <c r="C70" s="507" t="s">
        <v>4005</v>
      </c>
      <c r="D70" s="494" t="s">
        <v>4006</v>
      </c>
      <c r="E70" s="180"/>
      <c r="F70" s="362"/>
      <c r="G70" s="289" t="s">
        <v>3905</v>
      </c>
      <c r="H70" s="180"/>
      <c r="I70" s="301"/>
      <c r="J70" s="410"/>
      <c r="K70" s="493"/>
      <c r="L70" s="410"/>
      <c r="M70" s="412"/>
      <c r="N70" s="489"/>
      <c r="O70" s="490"/>
      <c r="P70" s="490"/>
      <c r="Q70" s="491"/>
      <c r="R70" s="403"/>
      <c r="S70" s="216"/>
      <c r="T70" s="289"/>
      <c r="U70" s="267"/>
      <c r="V70" s="270"/>
      <c r="W70" s="270"/>
      <c r="X70" s="270"/>
      <c r="Y70" s="270"/>
      <c r="Z70" s="270"/>
      <c r="AA70" s="270"/>
      <c r="AB70" s="270"/>
      <c r="AC70" s="270"/>
      <c r="AD70" s="270"/>
      <c r="AE70" s="388"/>
      <c r="AF70" s="270"/>
      <c r="AG70" s="270"/>
    </row>
    <row r="71">
      <c r="A71" s="180">
        <v>70.0</v>
      </c>
      <c r="B71" s="363"/>
      <c r="C71" s="507" t="s">
        <v>4007</v>
      </c>
      <c r="D71" s="494" t="s">
        <v>4008</v>
      </c>
      <c r="E71" s="180"/>
      <c r="F71" s="362"/>
      <c r="G71" s="289" t="s">
        <v>3902</v>
      </c>
      <c r="H71" s="180"/>
      <c r="I71" s="301"/>
      <c r="J71" s="410"/>
      <c r="K71" s="488"/>
      <c r="L71" s="410"/>
      <c r="M71" s="412"/>
      <c r="N71" s="489"/>
      <c r="O71" s="490"/>
      <c r="P71" s="490"/>
      <c r="Q71" s="491"/>
      <c r="R71" s="403"/>
      <c r="S71" s="216"/>
      <c r="T71" s="289"/>
      <c r="U71" s="267"/>
      <c r="V71" s="270"/>
      <c r="W71" s="270"/>
      <c r="X71" s="270"/>
      <c r="Y71" s="270"/>
      <c r="Z71" s="270"/>
      <c r="AA71" s="270"/>
      <c r="AB71" s="270"/>
      <c r="AC71" s="270"/>
      <c r="AD71" s="270"/>
      <c r="AE71" s="388"/>
      <c r="AF71" s="270"/>
      <c r="AG71" s="270"/>
    </row>
    <row r="72">
      <c r="A72" s="180">
        <v>71.0</v>
      </c>
      <c r="B72" s="363" t="s">
        <v>4009</v>
      </c>
      <c r="C72" s="507" t="s">
        <v>4010</v>
      </c>
      <c r="D72" s="494" t="s">
        <v>4011</v>
      </c>
      <c r="E72" s="180"/>
      <c r="F72" s="362"/>
      <c r="G72" s="289" t="s">
        <v>3902</v>
      </c>
      <c r="H72" s="180"/>
      <c r="I72" s="301"/>
      <c r="J72" s="410"/>
      <c r="K72" s="488"/>
      <c r="L72" s="410"/>
      <c r="M72" s="412"/>
      <c r="N72" s="489"/>
      <c r="O72" s="490"/>
      <c r="P72" s="490"/>
      <c r="Q72" s="491"/>
      <c r="R72" s="403"/>
      <c r="S72" s="216"/>
      <c r="T72" s="289"/>
      <c r="U72" s="267"/>
      <c r="V72" s="270"/>
      <c r="W72" s="270"/>
      <c r="X72" s="270"/>
      <c r="Y72" s="270"/>
      <c r="Z72" s="270"/>
      <c r="AA72" s="270"/>
      <c r="AB72" s="270"/>
      <c r="AC72" s="270"/>
      <c r="AD72" s="270"/>
      <c r="AE72" s="388"/>
      <c r="AF72" s="270"/>
      <c r="AG72" s="270"/>
    </row>
    <row r="73">
      <c r="A73" s="180">
        <v>72.0</v>
      </c>
      <c r="B73" s="363"/>
      <c r="C73" s="507" t="s">
        <v>4012</v>
      </c>
      <c r="D73" s="494" t="s">
        <v>4013</v>
      </c>
      <c r="E73" s="180"/>
      <c r="F73" s="362"/>
      <c r="G73" s="358" t="s">
        <v>3843</v>
      </c>
      <c r="H73" s="180"/>
      <c r="I73" s="301"/>
      <c r="J73" s="410"/>
      <c r="K73" s="493"/>
      <c r="L73" s="410"/>
      <c r="M73" s="412"/>
      <c r="N73" s="489"/>
      <c r="O73" s="490"/>
      <c r="P73" s="490"/>
      <c r="Q73" s="491"/>
      <c r="R73" s="403"/>
      <c r="S73" s="216"/>
      <c r="T73" s="289"/>
      <c r="U73" s="267"/>
      <c r="V73" s="270"/>
      <c r="W73" s="270"/>
      <c r="X73" s="270"/>
      <c r="Y73" s="270"/>
      <c r="Z73" s="270"/>
      <c r="AA73" s="270"/>
      <c r="AB73" s="270"/>
      <c r="AC73" s="270"/>
      <c r="AD73" s="270"/>
      <c r="AE73" s="388"/>
      <c r="AF73" s="270"/>
      <c r="AG73" s="270"/>
    </row>
    <row r="74">
      <c r="A74" s="180">
        <v>73.0</v>
      </c>
      <c r="B74" s="363" t="s">
        <v>569</v>
      </c>
      <c r="C74" s="507" t="s">
        <v>4014</v>
      </c>
      <c r="D74" s="494" t="s">
        <v>4015</v>
      </c>
      <c r="E74" s="180"/>
      <c r="F74" s="362"/>
      <c r="G74" s="358" t="s">
        <v>3807</v>
      </c>
      <c r="H74" s="180"/>
      <c r="I74" s="301"/>
      <c r="J74" s="410"/>
      <c r="K74" s="493"/>
      <c r="L74" s="410"/>
      <c r="M74" s="412"/>
      <c r="N74" s="489"/>
      <c r="O74" s="490"/>
      <c r="P74" s="490"/>
      <c r="Q74" s="491"/>
      <c r="R74" s="403"/>
      <c r="S74" s="216"/>
      <c r="T74" s="289"/>
      <c r="U74" s="267"/>
      <c r="V74" s="270"/>
      <c r="W74" s="270"/>
      <c r="X74" s="270"/>
      <c r="Y74" s="270"/>
      <c r="Z74" s="270"/>
      <c r="AA74" s="270"/>
      <c r="AB74" s="270"/>
      <c r="AC74" s="270"/>
      <c r="AD74" s="270"/>
      <c r="AE74" s="388"/>
      <c r="AF74" s="270"/>
      <c r="AG74" s="270"/>
    </row>
    <row r="75">
      <c r="A75" s="180">
        <v>74.0</v>
      </c>
      <c r="B75" s="363"/>
      <c r="C75" s="507" t="s">
        <v>4016</v>
      </c>
      <c r="D75" s="494" t="s">
        <v>4017</v>
      </c>
      <c r="E75" s="180"/>
      <c r="F75" s="362"/>
      <c r="G75" s="358"/>
      <c r="H75" s="180"/>
      <c r="I75" s="301"/>
      <c r="J75" s="410"/>
      <c r="K75" s="493"/>
      <c r="L75" s="410"/>
      <c r="M75" s="412"/>
      <c r="N75" s="489"/>
      <c r="O75" s="490"/>
      <c r="P75" s="490"/>
      <c r="Q75" s="491"/>
      <c r="R75" s="403"/>
      <c r="S75" s="216"/>
      <c r="T75" s="289"/>
      <c r="U75" s="267"/>
      <c r="V75" s="270"/>
      <c r="W75" s="270"/>
      <c r="X75" s="270"/>
      <c r="Y75" s="270"/>
      <c r="Z75" s="270"/>
      <c r="AA75" s="270"/>
      <c r="AB75" s="270"/>
      <c r="AC75" s="270"/>
      <c r="AD75" s="270"/>
      <c r="AE75" s="388"/>
      <c r="AF75" s="270"/>
      <c r="AG75" s="270"/>
    </row>
    <row r="76">
      <c r="A76" s="180">
        <v>75.0</v>
      </c>
      <c r="B76" s="363"/>
      <c r="C76" s="507" t="s">
        <v>4018</v>
      </c>
      <c r="D76" s="494" t="s">
        <v>4019</v>
      </c>
      <c r="E76" s="180"/>
      <c r="F76" s="362"/>
      <c r="G76" s="358"/>
      <c r="H76" s="180"/>
      <c r="I76" s="301"/>
      <c r="J76" s="410"/>
      <c r="K76" s="493"/>
      <c r="L76" s="410"/>
      <c r="M76" s="412"/>
      <c r="N76" s="489"/>
      <c r="O76" s="490"/>
      <c r="P76" s="490"/>
      <c r="Q76" s="491"/>
      <c r="R76" s="403"/>
      <c r="S76" s="216"/>
      <c r="T76" s="289"/>
      <c r="U76" s="267"/>
      <c r="V76" s="270"/>
      <c r="W76" s="270"/>
      <c r="X76" s="270"/>
      <c r="Y76" s="270"/>
      <c r="Z76" s="270"/>
      <c r="AA76" s="270"/>
      <c r="AB76" s="270"/>
      <c r="AC76" s="270"/>
      <c r="AD76" s="270"/>
      <c r="AE76" s="388"/>
      <c r="AF76" s="270"/>
      <c r="AG76" s="270"/>
    </row>
    <row r="77">
      <c r="A77" s="180">
        <v>76.0</v>
      </c>
      <c r="B77" s="363" t="s">
        <v>4020</v>
      </c>
      <c r="C77" s="507" t="s">
        <v>4021</v>
      </c>
      <c r="D77" s="494" t="s">
        <v>3927</v>
      </c>
      <c r="E77" s="180"/>
      <c r="F77" s="362"/>
      <c r="G77" s="358"/>
      <c r="H77" s="180"/>
      <c r="I77" s="301"/>
      <c r="J77" s="408"/>
      <c r="K77" s="488"/>
      <c r="L77" s="408"/>
      <c r="M77" s="412"/>
      <c r="N77" s="490"/>
      <c r="O77" s="490"/>
      <c r="P77" s="490"/>
      <c r="Q77" s="491"/>
      <c r="R77" s="403"/>
      <c r="S77" s="216"/>
      <c r="T77" s="289"/>
      <c r="U77" s="267"/>
      <c r="V77" s="270"/>
      <c r="W77" s="270"/>
      <c r="X77" s="270"/>
      <c r="Y77" s="270"/>
      <c r="Z77" s="270"/>
      <c r="AA77" s="270"/>
      <c r="AB77" s="270"/>
      <c r="AC77" s="270"/>
      <c r="AD77" s="270"/>
      <c r="AE77" s="388"/>
      <c r="AF77" s="270"/>
      <c r="AG77" s="270"/>
    </row>
    <row r="78">
      <c r="A78" s="180">
        <v>77.0</v>
      </c>
      <c r="B78" s="363"/>
      <c r="C78" s="507" t="s">
        <v>4022</v>
      </c>
      <c r="D78" s="494" t="s">
        <v>4023</v>
      </c>
      <c r="E78" s="180"/>
      <c r="F78" s="362"/>
      <c r="G78" s="358"/>
      <c r="H78" s="180"/>
      <c r="I78" s="301"/>
      <c r="J78" s="408"/>
      <c r="K78" s="488"/>
      <c r="L78" s="408"/>
      <c r="M78" s="412"/>
      <c r="N78" s="490"/>
      <c r="O78" s="490"/>
      <c r="P78" s="490"/>
      <c r="Q78" s="491"/>
      <c r="R78" s="403"/>
      <c r="S78" s="216"/>
      <c r="T78" s="289"/>
      <c r="U78" s="267"/>
      <c r="V78" s="270"/>
      <c r="W78" s="270"/>
      <c r="X78" s="270"/>
      <c r="Y78" s="270"/>
      <c r="Z78" s="270"/>
      <c r="AA78" s="270"/>
      <c r="AB78" s="270"/>
      <c r="AC78" s="270"/>
      <c r="AD78" s="270"/>
      <c r="AE78" s="388"/>
      <c r="AF78" s="270"/>
      <c r="AG78" s="270"/>
    </row>
    <row r="79">
      <c r="A79" s="180">
        <v>78.0</v>
      </c>
      <c r="B79" s="363"/>
      <c r="C79" s="507"/>
      <c r="D79" s="494"/>
      <c r="E79" s="180"/>
      <c r="F79" s="362"/>
      <c r="G79" s="358"/>
      <c r="H79" s="180"/>
      <c r="I79" s="301"/>
      <c r="J79" s="408"/>
      <c r="K79" s="488"/>
      <c r="L79" s="408"/>
      <c r="M79" s="412"/>
      <c r="N79" s="490"/>
      <c r="O79" s="490"/>
      <c r="P79" s="490"/>
      <c r="Q79" s="491"/>
      <c r="R79" s="403"/>
      <c r="S79" s="216"/>
      <c r="T79" s="289"/>
      <c r="U79" s="267"/>
      <c r="V79" s="270"/>
      <c r="W79" s="270"/>
      <c r="X79" s="270"/>
      <c r="Y79" s="270"/>
      <c r="Z79" s="270"/>
      <c r="AA79" s="270"/>
      <c r="AB79" s="270"/>
      <c r="AC79" s="270"/>
      <c r="AD79" s="270"/>
      <c r="AE79" s="388"/>
      <c r="AF79" s="270"/>
      <c r="AG79" s="270"/>
    </row>
    <row r="80">
      <c r="A80" s="180"/>
      <c r="B80" s="363"/>
      <c r="C80" s="507"/>
      <c r="D80" s="494"/>
      <c r="E80" s="180"/>
      <c r="F80" s="362"/>
      <c r="G80" s="358"/>
      <c r="H80" s="180"/>
      <c r="I80" s="301"/>
      <c r="J80" s="408"/>
      <c r="K80" s="488"/>
      <c r="L80" s="408"/>
      <c r="M80" s="412"/>
      <c r="N80" s="490"/>
      <c r="O80" s="490"/>
      <c r="P80" s="490"/>
      <c r="Q80" s="491"/>
      <c r="R80" s="403"/>
      <c r="S80" s="216"/>
      <c r="T80" s="289"/>
      <c r="U80" s="267"/>
      <c r="V80" s="270"/>
      <c r="W80" s="270"/>
      <c r="X80" s="270"/>
      <c r="Y80" s="270"/>
      <c r="Z80" s="270"/>
      <c r="AA80" s="270"/>
      <c r="AB80" s="270"/>
      <c r="AC80" s="270"/>
      <c r="AD80" s="270"/>
      <c r="AE80" s="388"/>
      <c r="AF80" s="270"/>
      <c r="AG80" s="270"/>
    </row>
    <row r="81">
      <c r="A81" s="180"/>
      <c r="B81" s="363"/>
      <c r="C81" s="507"/>
      <c r="D81" s="494"/>
      <c r="E81" s="180"/>
      <c r="F81" s="362"/>
      <c r="G81" s="358"/>
      <c r="H81" s="180"/>
      <c r="I81" s="301"/>
      <c r="J81" s="408"/>
      <c r="K81" s="488"/>
      <c r="L81" s="408"/>
      <c r="M81" s="412"/>
      <c r="N81" s="490"/>
      <c r="O81" s="490"/>
      <c r="P81" s="490"/>
      <c r="Q81" s="491"/>
      <c r="R81" s="403"/>
      <c r="S81" s="216"/>
      <c r="T81" s="289"/>
      <c r="U81" s="267"/>
      <c r="V81" s="270"/>
      <c r="W81" s="270"/>
      <c r="X81" s="270"/>
      <c r="Y81" s="270"/>
      <c r="Z81" s="270"/>
      <c r="AA81" s="270"/>
      <c r="AB81" s="270"/>
      <c r="AC81" s="270"/>
      <c r="AD81" s="270"/>
      <c r="AE81" s="388"/>
      <c r="AF81" s="270"/>
      <c r="AG81" s="270"/>
    </row>
    <row r="82">
      <c r="A82" s="180"/>
      <c r="B82" s="363"/>
      <c r="C82" s="507"/>
      <c r="D82" s="494"/>
      <c r="E82" s="180"/>
      <c r="F82" s="362"/>
      <c r="G82" s="358"/>
      <c r="H82" s="180"/>
      <c r="I82" s="301"/>
      <c r="J82" s="408"/>
      <c r="K82" s="488"/>
      <c r="L82" s="408"/>
      <c r="M82" s="412"/>
      <c r="N82" s="490"/>
      <c r="O82" s="490"/>
      <c r="P82" s="490"/>
      <c r="Q82" s="491"/>
      <c r="R82" s="403"/>
      <c r="S82" s="216"/>
      <c r="T82" s="289"/>
      <c r="U82" s="267"/>
      <c r="V82" s="270"/>
      <c r="W82" s="270"/>
      <c r="X82" s="270"/>
      <c r="Y82" s="270"/>
      <c r="Z82" s="270"/>
      <c r="AA82" s="270"/>
      <c r="AB82" s="270"/>
      <c r="AC82" s="270"/>
      <c r="AD82" s="270"/>
      <c r="AE82" s="388"/>
      <c r="AF82" s="270"/>
      <c r="AG82" s="270"/>
    </row>
    <row r="83">
      <c r="A83" s="180"/>
      <c r="B83" s="363"/>
      <c r="C83" s="507"/>
      <c r="D83" s="494"/>
      <c r="E83" s="180"/>
      <c r="F83" s="362"/>
      <c r="G83" s="358"/>
      <c r="H83" s="180"/>
      <c r="I83" s="301"/>
      <c r="J83" s="408"/>
      <c r="K83" s="488"/>
      <c r="L83" s="408"/>
      <c r="M83" s="412"/>
      <c r="N83" s="490"/>
      <c r="O83" s="490"/>
      <c r="P83" s="490"/>
      <c r="Q83" s="491"/>
      <c r="R83" s="403"/>
      <c r="S83" s="216"/>
      <c r="T83" s="289"/>
      <c r="U83" s="267"/>
      <c r="V83" s="270"/>
      <c r="W83" s="270"/>
      <c r="X83" s="270"/>
      <c r="Y83" s="270"/>
      <c r="Z83" s="270"/>
      <c r="AA83" s="270"/>
      <c r="AB83" s="270"/>
      <c r="AC83" s="270"/>
      <c r="AD83" s="270"/>
      <c r="AE83" s="388"/>
      <c r="AF83" s="270"/>
      <c r="AG83" s="270"/>
    </row>
    <row r="84">
      <c r="A84" s="180"/>
      <c r="B84" s="363"/>
      <c r="C84" s="507"/>
      <c r="D84" s="494"/>
      <c r="E84" s="180"/>
      <c r="F84" s="362"/>
      <c r="G84" s="358"/>
      <c r="H84" s="180"/>
      <c r="I84" s="301"/>
      <c r="J84" s="408"/>
      <c r="K84" s="488"/>
      <c r="L84" s="408"/>
      <c r="M84" s="412"/>
      <c r="N84" s="490"/>
      <c r="O84" s="490"/>
      <c r="P84" s="490"/>
      <c r="Q84" s="491"/>
      <c r="R84" s="403"/>
      <c r="S84" s="216"/>
      <c r="T84" s="289"/>
      <c r="U84" s="267"/>
      <c r="V84" s="270"/>
      <c r="W84" s="270"/>
      <c r="X84" s="270"/>
      <c r="Y84" s="270"/>
      <c r="Z84" s="270"/>
      <c r="AA84" s="270"/>
      <c r="AB84" s="270"/>
      <c r="AC84" s="270"/>
      <c r="AD84" s="270"/>
      <c r="AE84" s="388"/>
      <c r="AF84" s="270"/>
      <c r="AG84" s="270"/>
    </row>
    <row r="85">
      <c r="A85" s="180"/>
      <c r="B85" s="363"/>
      <c r="C85" s="507"/>
      <c r="D85" s="494"/>
      <c r="E85" s="180"/>
      <c r="F85" s="362"/>
      <c r="G85" s="358"/>
      <c r="H85" s="180"/>
      <c r="I85" s="301"/>
      <c r="J85" s="408"/>
      <c r="K85" s="488"/>
      <c r="L85" s="408"/>
      <c r="M85" s="412"/>
      <c r="N85" s="490"/>
      <c r="O85" s="490"/>
      <c r="P85" s="490"/>
      <c r="Q85" s="491"/>
      <c r="R85" s="403"/>
      <c r="S85" s="216"/>
      <c r="T85" s="289"/>
      <c r="U85" s="267"/>
      <c r="V85" s="270"/>
      <c r="W85" s="270"/>
      <c r="X85" s="270"/>
      <c r="Y85" s="270"/>
      <c r="Z85" s="270"/>
      <c r="AA85" s="270"/>
      <c r="AB85" s="270"/>
      <c r="AC85" s="270"/>
      <c r="AD85" s="270"/>
      <c r="AE85" s="388"/>
      <c r="AF85" s="270"/>
      <c r="AG85" s="270"/>
    </row>
    <row r="86">
      <c r="A86" s="180"/>
      <c r="B86" s="363"/>
      <c r="C86" s="507"/>
      <c r="D86" s="494"/>
      <c r="E86" s="180"/>
      <c r="F86" s="362"/>
      <c r="G86" s="358"/>
      <c r="H86" s="180"/>
      <c r="I86" s="301"/>
      <c r="J86" s="408"/>
      <c r="K86" s="488"/>
      <c r="L86" s="408"/>
      <c r="M86" s="412"/>
      <c r="N86" s="490"/>
      <c r="O86" s="490"/>
      <c r="P86" s="490"/>
      <c r="Q86" s="491"/>
      <c r="R86" s="403"/>
      <c r="S86" s="216"/>
      <c r="T86" s="289"/>
      <c r="U86" s="267"/>
      <c r="V86" s="270"/>
      <c r="W86" s="270"/>
      <c r="X86" s="270"/>
      <c r="Y86" s="270"/>
      <c r="Z86" s="270"/>
      <c r="AA86" s="270"/>
      <c r="AB86" s="270"/>
      <c r="AC86" s="270"/>
      <c r="AD86" s="270"/>
      <c r="AE86" s="388"/>
      <c r="AF86" s="270"/>
      <c r="AG86" s="270"/>
    </row>
    <row r="87">
      <c r="A87" s="180"/>
      <c r="B87" s="363"/>
      <c r="C87" s="507"/>
      <c r="D87" s="494"/>
      <c r="E87" s="180"/>
      <c r="F87" s="362"/>
      <c r="G87" s="358"/>
      <c r="H87" s="180"/>
      <c r="I87" s="301"/>
      <c r="J87" s="408"/>
      <c r="K87" s="488"/>
      <c r="L87" s="408"/>
      <c r="M87" s="412"/>
      <c r="N87" s="490"/>
      <c r="O87" s="490"/>
      <c r="P87" s="490"/>
      <c r="Q87" s="491"/>
      <c r="R87" s="403"/>
      <c r="S87" s="216"/>
      <c r="T87" s="289"/>
      <c r="U87" s="267"/>
      <c r="V87" s="270"/>
      <c r="W87" s="270"/>
      <c r="X87" s="270"/>
      <c r="Y87" s="270"/>
      <c r="Z87" s="270"/>
      <c r="AA87" s="270"/>
      <c r="AB87" s="270"/>
      <c r="AC87" s="270"/>
      <c r="AD87" s="270"/>
      <c r="AE87" s="388"/>
      <c r="AF87" s="270"/>
      <c r="AG87" s="270"/>
    </row>
    <row r="88">
      <c r="A88" s="180"/>
      <c r="B88" s="363"/>
      <c r="C88" s="507"/>
      <c r="D88" s="494"/>
      <c r="E88" s="180"/>
      <c r="F88" s="362"/>
      <c r="G88" s="358"/>
      <c r="H88" s="180"/>
      <c r="I88" s="301"/>
      <c r="J88" s="408"/>
      <c r="K88" s="488"/>
      <c r="L88" s="408"/>
      <c r="M88" s="412"/>
      <c r="N88" s="490"/>
      <c r="O88" s="490"/>
      <c r="P88" s="490"/>
      <c r="Q88" s="491"/>
      <c r="R88" s="403"/>
      <c r="S88" s="216"/>
      <c r="T88" s="289"/>
      <c r="U88" s="267"/>
      <c r="V88" s="270"/>
      <c r="W88" s="270"/>
      <c r="X88" s="270"/>
      <c r="Y88" s="270"/>
      <c r="Z88" s="270"/>
      <c r="AA88" s="270"/>
      <c r="AB88" s="270"/>
      <c r="AC88" s="270"/>
      <c r="AD88" s="270"/>
      <c r="AE88" s="388"/>
      <c r="AF88" s="270"/>
      <c r="AG88" s="270"/>
    </row>
    <row r="89">
      <c r="A89" s="180"/>
      <c r="B89" s="363"/>
      <c r="C89" s="507"/>
      <c r="D89" s="494"/>
      <c r="E89" s="180"/>
      <c r="F89" s="362"/>
      <c r="G89" s="358"/>
      <c r="H89" s="180"/>
      <c r="I89" s="301"/>
      <c r="J89" s="408"/>
      <c r="K89" s="488"/>
      <c r="L89" s="408"/>
      <c r="M89" s="412"/>
      <c r="N89" s="490"/>
      <c r="O89" s="490"/>
      <c r="P89" s="490"/>
      <c r="Q89" s="491"/>
      <c r="R89" s="403"/>
      <c r="S89" s="216"/>
      <c r="T89" s="289"/>
      <c r="U89" s="267"/>
      <c r="V89" s="270"/>
      <c r="W89" s="270"/>
      <c r="X89" s="270"/>
      <c r="Y89" s="270"/>
      <c r="Z89" s="270"/>
      <c r="AA89" s="270"/>
      <c r="AB89" s="270"/>
      <c r="AC89" s="270"/>
      <c r="AD89" s="270"/>
      <c r="AE89" s="388"/>
      <c r="AF89" s="270"/>
      <c r="AG89" s="270"/>
    </row>
    <row r="90">
      <c r="A90" s="180"/>
      <c r="B90" s="363"/>
      <c r="C90" s="507"/>
      <c r="D90" s="494"/>
      <c r="E90" s="180"/>
      <c r="F90" s="362"/>
      <c r="G90" s="358"/>
      <c r="H90" s="180"/>
      <c r="I90" s="301"/>
      <c r="J90" s="408"/>
      <c r="K90" s="488"/>
      <c r="L90" s="408"/>
      <c r="M90" s="412"/>
      <c r="N90" s="490"/>
      <c r="O90" s="490"/>
      <c r="P90" s="490"/>
      <c r="Q90" s="491"/>
      <c r="R90" s="403"/>
      <c r="S90" s="216"/>
      <c r="T90" s="289"/>
      <c r="U90" s="267"/>
      <c r="V90" s="270"/>
      <c r="W90" s="270"/>
      <c r="X90" s="270"/>
      <c r="Y90" s="270"/>
      <c r="Z90" s="270"/>
      <c r="AA90" s="270"/>
      <c r="AB90" s="270"/>
      <c r="AC90" s="270"/>
      <c r="AD90" s="270"/>
      <c r="AE90" s="388"/>
      <c r="AF90" s="270"/>
      <c r="AG90" s="270"/>
    </row>
    <row r="91">
      <c r="A91" s="180"/>
      <c r="B91" s="363"/>
      <c r="C91" s="507"/>
      <c r="D91" s="494"/>
      <c r="E91" s="180"/>
      <c r="F91" s="362"/>
      <c r="G91" s="358"/>
      <c r="H91" s="180"/>
      <c r="I91" s="301"/>
      <c r="J91" s="408"/>
      <c r="K91" s="488"/>
      <c r="L91" s="408"/>
      <c r="M91" s="412"/>
      <c r="N91" s="490"/>
      <c r="O91" s="490"/>
      <c r="P91" s="490"/>
      <c r="Q91" s="491"/>
      <c r="R91" s="403"/>
      <c r="S91" s="216"/>
      <c r="T91" s="289"/>
      <c r="U91" s="267"/>
      <c r="V91" s="270"/>
      <c r="W91" s="270"/>
      <c r="X91" s="270"/>
      <c r="Y91" s="270"/>
      <c r="Z91" s="270"/>
      <c r="AA91" s="270"/>
      <c r="AB91" s="270"/>
      <c r="AC91" s="270"/>
      <c r="AD91" s="270"/>
      <c r="AE91" s="388"/>
      <c r="AF91" s="270"/>
      <c r="AG91" s="270"/>
    </row>
    <row r="92">
      <c r="A92" s="180"/>
      <c r="B92" s="363"/>
      <c r="C92" s="507"/>
      <c r="D92" s="494"/>
      <c r="E92" s="180"/>
      <c r="F92" s="362"/>
      <c r="G92" s="358"/>
      <c r="H92" s="180"/>
      <c r="I92" s="301"/>
      <c r="J92" s="408"/>
      <c r="K92" s="488"/>
      <c r="L92" s="408"/>
      <c r="M92" s="412"/>
      <c r="N92" s="490"/>
      <c r="O92" s="490"/>
      <c r="P92" s="490"/>
      <c r="Q92" s="491"/>
      <c r="R92" s="403"/>
      <c r="S92" s="216"/>
      <c r="T92" s="289"/>
      <c r="U92" s="267"/>
      <c r="V92" s="270"/>
      <c r="W92" s="270"/>
      <c r="X92" s="270"/>
      <c r="Y92" s="270"/>
      <c r="Z92" s="270"/>
      <c r="AA92" s="270"/>
      <c r="AB92" s="270"/>
      <c r="AC92" s="270"/>
      <c r="AD92" s="270"/>
      <c r="AE92" s="388"/>
      <c r="AF92" s="270"/>
      <c r="AG92" s="270"/>
    </row>
    <row r="93">
      <c r="A93" s="180"/>
      <c r="B93" s="363"/>
      <c r="C93" s="507"/>
      <c r="D93" s="494"/>
      <c r="E93" s="180"/>
      <c r="F93" s="362"/>
      <c r="G93" s="358"/>
      <c r="H93" s="180"/>
      <c r="I93" s="301"/>
      <c r="J93" s="408"/>
      <c r="K93" s="488"/>
      <c r="L93" s="408"/>
      <c r="M93" s="412"/>
      <c r="N93" s="490"/>
      <c r="O93" s="490"/>
      <c r="P93" s="490"/>
      <c r="Q93" s="491"/>
      <c r="R93" s="403"/>
      <c r="S93" s="216"/>
      <c r="T93" s="289"/>
      <c r="U93" s="267"/>
      <c r="V93" s="270"/>
      <c r="W93" s="270"/>
      <c r="X93" s="270"/>
      <c r="Y93" s="270"/>
      <c r="Z93" s="270"/>
      <c r="AA93" s="270"/>
      <c r="AB93" s="270"/>
      <c r="AC93" s="270"/>
      <c r="AD93" s="270"/>
      <c r="AE93" s="388"/>
      <c r="AF93" s="270"/>
      <c r="AG93" s="270"/>
    </row>
    <row r="94">
      <c r="A94" s="180"/>
      <c r="B94" s="363"/>
      <c r="C94" s="507"/>
      <c r="D94" s="494"/>
      <c r="E94" s="180"/>
      <c r="F94" s="362"/>
      <c r="G94" s="358"/>
      <c r="H94" s="180"/>
      <c r="I94" s="301"/>
      <c r="J94" s="408"/>
      <c r="K94" s="488"/>
      <c r="L94" s="408"/>
      <c r="M94" s="412"/>
      <c r="N94" s="490"/>
      <c r="O94" s="490"/>
      <c r="P94" s="490"/>
      <c r="Q94" s="491"/>
      <c r="R94" s="403"/>
      <c r="S94" s="216"/>
      <c r="T94" s="289"/>
      <c r="U94" s="267"/>
      <c r="V94" s="270"/>
      <c r="W94" s="270"/>
      <c r="X94" s="270"/>
      <c r="Y94" s="270"/>
      <c r="Z94" s="270"/>
      <c r="AA94" s="270"/>
      <c r="AB94" s="270"/>
      <c r="AC94" s="270"/>
      <c r="AD94" s="270"/>
      <c r="AE94" s="388"/>
      <c r="AF94" s="270"/>
      <c r="AG94" s="270"/>
    </row>
    <row r="95">
      <c r="A95" s="180"/>
      <c r="B95" s="363"/>
      <c r="C95" s="507"/>
      <c r="D95" s="494"/>
      <c r="E95" s="180"/>
      <c r="F95" s="362"/>
      <c r="G95" s="358"/>
      <c r="H95" s="180"/>
      <c r="I95" s="301"/>
      <c r="J95" s="408"/>
      <c r="K95" s="488"/>
      <c r="L95" s="408"/>
      <c r="M95" s="412"/>
      <c r="N95" s="490"/>
      <c r="O95" s="490"/>
      <c r="P95" s="490"/>
      <c r="Q95" s="491"/>
      <c r="R95" s="403"/>
      <c r="S95" s="216"/>
      <c r="T95" s="289"/>
      <c r="U95" s="267"/>
      <c r="V95" s="270"/>
      <c r="W95" s="270"/>
      <c r="X95" s="270"/>
      <c r="Y95" s="270"/>
      <c r="Z95" s="270"/>
      <c r="AA95" s="270"/>
      <c r="AB95" s="270"/>
      <c r="AC95" s="270"/>
      <c r="AD95" s="270"/>
      <c r="AE95" s="388"/>
      <c r="AF95" s="270"/>
      <c r="AG95" s="270"/>
    </row>
    <row r="96">
      <c r="A96" s="180"/>
      <c r="B96" s="363"/>
      <c r="C96" s="507"/>
      <c r="D96" s="494"/>
      <c r="E96" s="180"/>
      <c r="F96" s="362"/>
      <c r="G96" s="358"/>
      <c r="H96" s="180"/>
      <c r="I96" s="301"/>
      <c r="J96" s="408"/>
      <c r="K96" s="488"/>
      <c r="L96" s="408"/>
      <c r="M96" s="412"/>
      <c r="N96" s="490"/>
      <c r="O96" s="490"/>
      <c r="P96" s="490"/>
      <c r="Q96" s="491"/>
      <c r="R96" s="403"/>
      <c r="S96" s="216"/>
      <c r="T96" s="289"/>
      <c r="U96" s="267"/>
      <c r="V96" s="270"/>
      <c r="W96" s="270"/>
      <c r="X96" s="270"/>
      <c r="Y96" s="270"/>
      <c r="Z96" s="270"/>
      <c r="AA96" s="270"/>
      <c r="AB96" s="270"/>
      <c r="AC96" s="270"/>
      <c r="AD96" s="270"/>
      <c r="AE96" s="388"/>
      <c r="AF96" s="270"/>
      <c r="AG96" s="270"/>
    </row>
    <row r="97">
      <c r="A97" s="180"/>
      <c r="B97" s="363"/>
      <c r="C97" s="507"/>
      <c r="D97" s="494"/>
      <c r="E97" s="180"/>
      <c r="F97" s="362"/>
      <c r="G97" s="358"/>
      <c r="H97" s="180"/>
      <c r="I97" s="301"/>
      <c r="J97" s="408"/>
      <c r="K97" s="488"/>
      <c r="L97" s="408"/>
      <c r="M97" s="412"/>
      <c r="N97" s="490"/>
      <c r="O97" s="490"/>
      <c r="P97" s="490"/>
      <c r="Q97" s="491"/>
      <c r="R97" s="403"/>
      <c r="S97" s="216"/>
      <c r="T97" s="289"/>
      <c r="U97" s="267"/>
      <c r="V97" s="270"/>
      <c r="W97" s="270"/>
      <c r="X97" s="270"/>
      <c r="Y97" s="270"/>
      <c r="Z97" s="270"/>
      <c r="AA97" s="270"/>
      <c r="AB97" s="270"/>
      <c r="AC97" s="270"/>
      <c r="AD97" s="270"/>
      <c r="AE97" s="388"/>
      <c r="AF97" s="270"/>
      <c r="AG97" s="270"/>
    </row>
    <row r="98">
      <c r="A98" s="180"/>
      <c r="B98" s="363"/>
      <c r="C98" s="507"/>
      <c r="D98" s="494"/>
      <c r="E98" s="180"/>
      <c r="F98" s="362"/>
      <c r="G98" s="358"/>
      <c r="H98" s="180"/>
      <c r="I98" s="301"/>
      <c r="J98" s="408"/>
      <c r="K98" s="488"/>
      <c r="L98" s="408"/>
      <c r="M98" s="412"/>
      <c r="N98" s="490"/>
      <c r="O98" s="490"/>
      <c r="P98" s="490"/>
      <c r="Q98" s="491"/>
      <c r="R98" s="403"/>
      <c r="S98" s="216"/>
      <c r="T98" s="289"/>
      <c r="U98" s="267"/>
      <c r="V98" s="270"/>
      <c r="W98" s="270"/>
      <c r="X98" s="270"/>
      <c r="Y98" s="270"/>
      <c r="Z98" s="270"/>
      <c r="AA98" s="270"/>
      <c r="AB98" s="270"/>
      <c r="AC98" s="270"/>
      <c r="AD98" s="270"/>
      <c r="AE98" s="388"/>
      <c r="AF98" s="270"/>
      <c r="AG98" s="270"/>
    </row>
    <row r="99">
      <c r="A99" s="180"/>
      <c r="B99" s="363"/>
      <c r="C99" s="507"/>
      <c r="D99" s="494"/>
      <c r="E99" s="180"/>
      <c r="F99" s="362"/>
      <c r="G99" s="358"/>
      <c r="H99" s="180"/>
      <c r="I99" s="301"/>
      <c r="J99" s="408"/>
      <c r="K99" s="488"/>
      <c r="L99" s="408"/>
      <c r="M99" s="412"/>
      <c r="N99" s="490"/>
      <c r="O99" s="490"/>
      <c r="P99" s="490"/>
      <c r="Q99" s="491"/>
      <c r="R99" s="403"/>
      <c r="S99" s="216"/>
      <c r="T99" s="289"/>
      <c r="U99" s="267"/>
      <c r="V99" s="270"/>
      <c r="W99" s="270"/>
      <c r="X99" s="270"/>
      <c r="Y99" s="270"/>
      <c r="Z99" s="270"/>
      <c r="AA99" s="270"/>
      <c r="AB99" s="270"/>
      <c r="AC99" s="270"/>
      <c r="AD99" s="270"/>
      <c r="AE99" s="388"/>
      <c r="AF99" s="270"/>
      <c r="AG99" s="270"/>
    </row>
    <row r="100">
      <c r="A100" s="180"/>
      <c r="B100" s="363"/>
      <c r="C100" s="507"/>
      <c r="D100" s="494"/>
      <c r="E100" s="180"/>
      <c r="F100" s="362"/>
      <c r="G100" s="358"/>
      <c r="H100" s="180"/>
      <c r="I100" s="301"/>
      <c r="J100" s="408"/>
      <c r="K100" s="488"/>
      <c r="L100" s="408"/>
      <c r="M100" s="412"/>
      <c r="N100" s="490"/>
      <c r="O100" s="490"/>
      <c r="P100" s="490"/>
      <c r="Q100" s="491"/>
      <c r="R100" s="403"/>
      <c r="S100" s="216"/>
      <c r="T100" s="289"/>
      <c r="U100" s="267"/>
      <c r="V100" s="270"/>
      <c r="W100" s="270"/>
      <c r="X100" s="270"/>
      <c r="Y100" s="270"/>
      <c r="Z100" s="270"/>
      <c r="AA100" s="270"/>
      <c r="AB100" s="270"/>
      <c r="AC100" s="270"/>
      <c r="AD100" s="270"/>
      <c r="AE100" s="388"/>
      <c r="AF100" s="270"/>
      <c r="AG100" s="270"/>
    </row>
    <row r="101">
      <c r="A101" s="180"/>
      <c r="B101" s="363"/>
      <c r="C101" s="507"/>
      <c r="D101" s="494"/>
      <c r="E101" s="180"/>
      <c r="F101" s="362"/>
      <c r="G101" s="358"/>
      <c r="H101" s="180"/>
      <c r="I101" s="301"/>
      <c r="J101" s="408"/>
      <c r="K101" s="488"/>
      <c r="L101" s="408"/>
      <c r="M101" s="412"/>
      <c r="N101" s="490"/>
      <c r="O101" s="490"/>
      <c r="P101" s="490"/>
      <c r="Q101" s="491"/>
      <c r="R101" s="403"/>
      <c r="S101" s="216"/>
      <c r="T101" s="289"/>
      <c r="U101" s="267"/>
      <c r="V101" s="270"/>
      <c r="W101" s="270"/>
      <c r="X101" s="270"/>
      <c r="Y101" s="270"/>
      <c r="Z101" s="270"/>
      <c r="AA101" s="270"/>
      <c r="AB101" s="270"/>
      <c r="AC101" s="270"/>
      <c r="AD101" s="270"/>
      <c r="AE101" s="388"/>
      <c r="AF101" s="270"/>
      <c r="AG101" s="270"/>
    </row>
    <row r="102">
      <c r="A102" s="180"/>
      <c r="B102" s="363"/>
      <c r="C102" s="507"/>
      <c r="D102" s="494"/>
      <c r="E102" s="180"/>
      <c r="F102" s="362"/>
      <c r="G102" s="358"/>
      <c r="H102" s="180"/>
      <c r="I102" s="301"/>
      <c r="J102" s="408"/>
      <c r="K102" s="488"/>
      <c r="L102" s="408"/>
      <c r="M102" s="412"/>
      <c r="N102" s="490"/>
      <c r="O102" s="490"/>
      <c r="P102" s="490"/>
      <c r="Q102" s="491"/>
      <c r="R102" s="403"/>
      <c r="S102" s="216"/>
      <c r="T102" s="289"/>
      <c r="U102" s="267"/>
      <c r="V102" s="270"/>
      <c r="W102" s="270"/>
      <c r="X102" s="270"/>
      <c r="Y102" s="270"/>
      <c r="Z102" s="270"/>
      <c r="AA102" s="270"/>
      <c r="AB102" s="270"/>
      <c r="AC102" s="270"/>
      <c r="AD102" s="270"/>
      <c r="AE102" s="388"/>
      <c r="AF102" s="270"/>
      <c r="AG102" s="270"/>
    </row>
    <row r="103">
      <c r="A103" s="180"/>
      <c r="B103" s="363"/>
      <c r="C103" s="507"/>
      <c r="D103" s="494"/>
      <c r="E103" s="180"/>
      <c r="F103" s="362"/>
      <c r="G103" s="358"/>
      <c r="H103" s="180"/>
      <c r="I103" s="301"/>
      <c r="J103" s="408"/>
      <c r="K103" s="488"/>
      <c r="L103" s="408"/>
      <c r="M103" s="412"/>
      <c r="N103" s="490"/>
      <c r="O103" s="490"/>
      <c r="P103" s="490"/>
      <c r="Q103" s="491"/>
      <c r="R103" s="403"/>
      <c r="S103" s="216"/>
      <c r="T103" s="289"/>
      <c r="U103" s="267"/>
      <c r="V103" s="270"/>
      <c r="W103" s="270"/>
      <c r="X103" s="270"/>
      <c r="Y103" s="270"/>
      <c r="Z103" s="270"/>
      <c r="AA103" s="270"/>
      <c r="AB103" s="270"/>
      <c r="AC103" s="270"/>
      <c r="AD103" s="270"/>
      <c r="AE103" s="388"/>
      <c r="AF103" s="270"/>
      <c r="AG103" s="270"/>
    </row>
    <row r="104">
      <c r="A104" s="180"/>
      <c r="B104" s="363"/>
      <c r="C104" s="507"/>
      <c r="D104" s="494"/>
      <c r="E104" s="180"/>
      <c r="F104" s="362"/>
      <c r="G104" s="358"/>
      <c r="H104" s="180"/>
      <c r="I104" s="301"/>
      <c r="J104" s="408"/>
      <c r="K104" s="488"/>
      <c r="L104" s="408"/>
      <c r="M104" s="412"/>
      <c r="N104" s="490"/>
      <c r="O104" s="490"/>
      <c r="P104" s="490"/>
      <c r="Q104" s="491"/>
      <c r="R104" s="403"/>
      <c r="S104" s="216"/>
      <c r="T104" s="289"/>
      <c r="U104" s="267"/>
      <c r="V104" s="270"/>
      <c r="W104" s="270"/>
      <c r="X104" s="270"/>
      <c r="Y104" s="270"/>
      <c r="Z104" s="270"/>
      <c r="AA104" s="270"/>
      <c r="AB104" s="270"/>
      <c r="AC104" s="270"/>
      <c r="AD104" s="270"/>
      <c r="AE104" s="388"/>
      <c r="AF104" s="270"/>
      <c r="AG104" s="270"/>
    </row>
    <row r="105">
      <c r="A105" s="180"/>
      <c r="B105" s="363"/>
      <c r="C105" s="507"/>
      <c r="D105" s="494"/>
      <c r="E105" s="180"/>
      <c r="F105" s="362"/>
      <c r="G105" s="358"/>
      <c r="H105" s="180"/>
      <c r="I105" s="301"/>
      <c r="J105" s="408"/>
      <c r="K105" s="488"/>
      <c r="L105" s="408"/>
      <c r="M105" s="412"/>
      <c r="N105" s="490"/>
      <c r="O105" s="490"/>
      <c r="P105" s="490"/>
      <c r="Q105" s="491"/>
      <c r="R105" s="403"/>
      <c r="S105" s="216"/>
      <c r="T105" s="289"/>
      <c r="U105" s="267"/>
      <c r="V105" s="270"/>
      <c r="W105" s="270"/>
      <c r="X105" s="270"/>
      <c r="Y105" s="270"/>
      <c r="Z105" s="270"/>
      <c r="AA105" s="270"/>
      <c r="AB105" s="270"/>
      <c r="AC105" s="270"/>
      <c r="AD105" s="270"/>
      <c r="AE105" s="388"/>
      <c r="AF105" s="270"/>
      <c r="AG105" s="270"/>
    </row>
    <row r="106">
      <c r="A106" s="180"/>
      <c r="B106" s="363"/>
      <c r="C106" s="507"/>
      <c r="D106" s="494"/>
      <c r="E106" s="180"/>
      <c r="F106" s="362"/>
      <c r="G106" s="358"/>
      <c r="H106" s="180"/>
      <c r="I106" s="301"/>
      <c r="J106" s="408"/>
      <c r="K106" s="488"/>
      <c r="L106" s="408"/>
      <c r="M106" s="412"/>
      <c r="N106" s="490"/>
      <c r="O106" s="490"/>
      <c r="P106" s="490"/>
      <c r="Q106" s="491"/>
      <c r="R106" s="403"/>
      <c r="S106" s="216"/>
      <c r="T106" s="289"/>
      <c r="U106" s="267"/>
      <c r="V106" s="270"/>
      <c r="W106" s="270"/>
      <c r="X106" s="270"/>
      <c r="Y106" s="270"/>
      <c r="Z106" s="270"/>
      <c r="AA106" s="270"/>
      <c r="AB106" s="270"/>
      <c r="AC106" s="270"/>
      <c r="AD106" s="270"/>
      <c r="AE106" s="388"/>
      <c r="AF106" s="270"/>
      <c r="AG106" s="270"/>
    </row>
    <row r="107">
      <c r="A107" s="180"/>
      <c r="B107" s="363"/>
      <c r="C107" s="507"/>
      <c r="D107" s="494"/>
      <c r="E107" s="180"/>
      <c r="F107" s="362"/>
      <c r="G107" s="358"/>
      <c r="H107" s="180"/>
      <c r="I107" s="301"/>
      <c r="J107" s="408"/>
      <c r="K107" s="488"/>
      <c r="L107" s="408"/>
      <c r="M107" s="412"/>
      <c r="N107" s="490"/>
      <c r="O107" s="490"/>
      <c r="P107" s="490"/>
      <c r="Q107" s="491"/>
      <c r="R107" s="403"/>
      <c r="S107" s="216"/>
      <c r="T107" s="289"/>
      <c r="U107" s="267"/>
      <c r="V107" s="270"/>
      <c r="W107" s="270"/>
      <c r="X107" s="270"/>
      <c r="Y107" s="270"/>
      <c r="Z107" s="270"/>
      <c r="AA107" s="270"/>
      <c r="AB107" s="270"/>
      <c r="AC107" s="270"/>
      <c r="AD107" s="270"/>
      <c r="AE107" s="388"/>
      <c r="AF107" s="270"/>
      <c r="AG107" s="270"/>
    </row>
    <row r="108">
      <c r="A108" s="180"/>
      <c r="B108" s="363"/>
      <c r="C108" s="507"/>
      <c r="D108" s="494"/>
      <c r="E108" s="180"/>
      <c r="F108" s="362"/>
      <c r="G108" s="358"/>
      <c r="H108" s="180"/>
      <c r="I108" s="301"/>
      <c r="J108" s="408"/>
      <c r="K108" s="488"/>
      <c r="L108" s="408"/>
      <c r="M108" s="412"/>
      <c r="N108" s="490"/>
      <c r="O108" s="490"/>
      <c r="P108" s="490"/>
      <c r="Q108" s="491"/>
      <c r="R108" s="403"/>
      <c r="S108" s="216"/>
      <c r="T108" s="289"/>
      <c r="U108" s="267"/>
      <c r="V108" s="270"/>
      <c r="W108" s="270"/>
      <c r="X108" s="270"/>
      <c r="Y108" s="270"/>
      <c r="Z108" s="270"/>
      <c r="AA108" s="270"/>
      <c r="AB108" s="270"/>
      <c r="AC108" s="270"/>
      <c r="AD108" s="270"/>
      <c r="AE108" s="388"/>
      <c r="AF108" s="270"/>
      <c r="AG108" s="270"/>
    </row>
    <row r="109">
      <c r="A109" s="180"/>
      <c r="B109" s="363"/>
      <c r="C109" s="507"/>
      <c r="D109" s="494"/>
      <c r="E109" s="180"/>
      <c r="F109" s="362"/>
      <c r="G109" s="358"/>
      <c r="H109" s="180"/>
      <c r="I109" s="301"/>
      <c r="J109" s="408"/>
      <c r="K109" s="488"/>
      <c r="L109" s="408"/>
      <c r="M109" s="412"/>
      <c r="N109" s="490"/>
      <c r="O109" s="490"/>
      <c r="P109" s="490"/>
      <c r="Q109" s="491"/>
      <c r="R109" s="403"/>
      <c r="S109" s="216"/>
      <c r="T109" s="289"/>
      <c r="U109" s="267"/>
      <c r="V109" s="270"/>
      <c r="W109" s="270"/>
      <c r="X109" s="270"/>
      <c r="Y109" s="270"/>
      <c r="Z109" s="270"/>
      <c r="AA109" s="270"/>
      <c r="AB109" s="270"/>
      <c r="AC109" s="270"/>
      <c r="AD109" s="270"/>
      <c r="AE109" s="388"/>
      <c r="AF109" s="270"/>
      <c r="AG109" s="270"/>
    </row>
    <row r="110">
      <c r="A110" s="180"/>
      <c r="B110" s="363"/>
      <c r="C110" s="507"/>
      <c r="D110" s="494"/>
      <c r="E110" s="180"/>
      <c r="F110" s="362"/>
      <c r="G110" s="358"/>
      <c r="H110" s="180"/>
      <c r="I110" s="301"/>
      <c r="J110" s="408"/>
      <c r="K110" s="488"/>
      <c r="L110" s="408"/>
      <c r="M110" s="412"/>
      <c r="N110" s="490"/>
      <c r="O110" s="490"/>
      <c r="P110" s="490"/>
      <c r="Q110" s="491"/>
      <c r="R110" s="403"/>
      <c r="S110" s="216"/>
      <c r="T110" s="289"/>
      <c r="U110" s="267"/>
      <c r="V110" s="270"/>
      <c r="W110" s="270"/>
      <c r="X110" s="270"/>
      <c r="Y110" s="270"/>
      <c r="Z110" s="270"/>
      <c r="AA110" s="270"/>
      <c r="AB110" s="270"/>
      <c r="AC110" s="270"/>
      <c r="AD110" s="270"/>
      <c r="AE110" s="388"/>
      <c r="AF110" s="270"/>
      <c r="AG110" s="270"/>
    </row>
    <row r="111">
      <c r="A111" s="180"/>
      <c r="B111" s="363"/>
      <c r="C111" s="507"/>
      <c r="D111" s="494"/>
      <c r="E111" s="180"/>
      <c r="F111" s="362"/>
      <c r="G111" s="358"/>
      <c r="H111" s="180"/>
      <c r="I111" s="301"/>
      <c r="J111" s="408"/>
      <c r="K111" s="488"/>
      <c r="L111" s="408"/>
      <c r="M111" s="412"/>
      <c r="N111" s="490"/>
      <c r="O111" s="490"/>
      <c r="P111" s="490"/>
      <c r="Q111" s="491"/>
      <c r="R111" s="403"/>
      <c r="S111" s="216"/>
      <c r="T111" s="289"/>
      <c r="U111" s="267"/>
      <c r="V111" s="270"/>
      <c r="W111" s="270"/>
      <c r="X111" s="270"/>
      <c r="Y111" s="270"/>
      <c r="Z111" s="270"/>
      <c r="AA111" s="270"/>
      <c r="AB111" s="270"/>
      <c r="AC111" s="270"/>
      <c r="AD111" s="270"/>
      <c r="AE111" s="388"/>
      <c r="AF111" s="270"/>
      <c r="AG111" s="270"/>
    </row>
    <row r="112">
      <c r="A112" s="180"/>
      <c r="B112" s="363"/>
      <c r="C112" s="507"/>
      <c r="D112" s="494"/>
      <c r="E112" s="180"/>
      <c r="F112" s="362"/>
      <c r="G112" s="358"/>
      <c r="H112" s="180"/>
      <c r="I112" s="301"/>
      <c r="J112" s="408"/>
      <c r="K112" s="488"/>
      <c r="L112" s="408"/>
      <c r="M112" s="412"/>
      <c r="N112" s="490"/>
      <c r="O112" s="490"/>
      <c r="P112" s="490"/>
      <c r="Q112" s="491"/>
      <c r="R112" s="403"/>
      <c r="S112" s="216"/>
      <c r="T112" s="289"/>
      <c r="U112" s="267"/>
      <c r="V112" s="270"/>
      <c r="W112" s="270"/>
      <c r="X112" s="270"/>
      <c r="Y112" s="270"/>
      <c r="Z112" s="270"/>
      <c r="AA112" s="270"/>
      <c r="AB112" s="270"/>
      <c r="AC112" s="270"/>
      <c r="AD112" s="270"/>
      <c r="AE112" s="388"/>
      <c r="AF112" s="270"/>
      <c r="AG112" s="270"/>
    </row>
    <row r="113">
      <c r="A113" s="180"/>
      <c r="B113" s="363"/>
      <c r="C113" s="507"/>
      <c r="D113" s="494"/>
      <c r="E113" s="180"/>
      <c r="F113" s="362"/>
      <c r="G113" s="358"/>
      <c r="H113" s="180"/>
      <c r="I113" s="301"/>
      <c r="J113" s="408"/>
      <c r="K113" s="488"/>
      <c r="L113" s="408"/>
      <c r="M113" s="412"/>
      <c r="N113" s="490"/>
      <c r="O113" s="490"/>
      <c r="P113" s="490"/>
      <c r="Q113" s="491"/>
      <c r="R113" s="403"/>
      <c r="S113" s="216"/>
      <c r="T113" s="289"/>
      <c r="U113" s="267"/>
      <c r="V113" s="270"/>
      <c r="W113" s="270"/>
      <c r="X113" s="270"/>
      <c r="Y113" s="270"/>
      <c r="Z113" s="270"/>
      <c r="AA113" s="270"/>
      <c r="AB113" s="270"/>
      <c r="AC113" s="270"/>
      <c r="AD113" s="270"/>
      <c r="AE113" s="388"/>
      <c r="AF113" s="270"/>
      <c r="AG113" s="270"/>
    </row>
    <row r="114">
      <c r="A114" s="180"/>
      <c r="B114" s="363"/>
      <c r="C114" s="507"/>
      <c r="D114" s="494"/>
      <c r="E114" s="180"/>
      <c r="F114" s="362"/>
      <c r="G114" s="358"/>
      <c r="H114" s="180"/>
      <c r="I114" s="301"/>
      <c r="J114" s="408"/>
      <c r="K114" s="488"/>
      <c r="L114" s="408"/>
      <c r="M114" s="412"/>
      <c r="N114" s="490"/>
      <c r="O114" s="490"/>
      <c r="P114" s="490"/>
      <c r="Q114" s="491"/>
      <c r="R114" s="403"/>
      <c r="S114" s="216"/>
      <c r="T114" s="289"/>
      <c r="U114" s="267"/>
      <c r="V114" s="270"/>
      <c r="W114" s="270"/>
      <c r="X114" s="270"/>
      <c r="Y114" s="270"/>
      <c r="Z114" s="270"/>
      <c r="AA114" s="270"/>
      <c r="AB114" s="270"/>
      <c r="AC114" s="270"/>
      <c r="AD114" s="270"/>
      <c r="AE114" s="388"/>
      <c r="AF114" s="270"/>
      <c r="AG114" s="270"/>
    </row>
    <row r="115">
      <c r="A115" s="180"/>
      <c r="B115" s="363"/>
      <c r="C115" s="507"/>
      <c r="D115" s="494"/>
      <c r="E115" s="180"/>
      <c r="F115" s="362"/>
      <c r="G115" s="358"/>
      <c r="H115" s="180"/>
      <c r="I115" s="301"/>
      <c r="J115" s="408"/>
      <c r="K115" s="488"/>
      <c r="L115" s="408"/>
      <c r="M115" s="412"/>
      <c r="N115" s="490"/>
      <c r="O115" s="490"/>
      <c r="P115" s="490"/>
      <c r="Q115" s="491"/>
      <c r="R115" s="403"/>
      <c r="S115" s="216"/>
      <c r="T115" s="289"/>
      <c r="U115" s="267"/>
      <c r="V115" s="270"/>
      <c r="W115" s="270"/>
      <c r="X115" s="270"/>
      <c r="Y115" s="270"/>
      <c r="Z115" s="270"/>
      <c r="AA115" s="270"/>
      <c r="AB115" s="270"/>
      <c r="AC115" s="270"/>
      <c r="AD115" s="270"/>
      <c r="AE115" s="388"/>
      <c r="AF115" s="270"/>
      <c r="AG115" s="270"/>
    </row>
    <row r="116">
      <c r="A116" s="180"/>
      <c r="B116" s="363"/>
      <c r="C116" s="507"/>
      <c r="D116" s="494"/>
      <c r="E116" s="180"/>
      <c r="F116" s="362"/>
      <c r="G116" s="358"/>
      <c r="H116" s="180"/>
      <c r="I116" s="301"/>
      <c r="J116" s="408"/>
      <c r="K116" s="488"/>
      <c r="L116" s="408"/>
      <c r="M116" s="412"/>
      <c r="N116" s="490"/>
      <c r="O116" s="490"/>
      <c r="P116" s="490"/>
      <c r="Q116" s="491"/>
      <c r="R116" s="403"/>
      <c r="S116" s="216"/>
      <c r="T116" s="289"/>
      <c r="U116" s="267"/>
      <c r="V116" s="270"/>
      <c r="W116" s="270"/>
      <c r="X116" s="270"/>
      <c r="Y116" s="270"/>
      <c r="Z116" s="270"/>
      <c r="AA116" s="270"/>
      <c r="AB116" s="270"/>
      <c r="AC116" s="270"/>
      <c r="AD116" s="270"/>
      <c r="AE116" s="388"/>
      <c r="AF116" s="270"/>
      <c r="AG116" s="270"/>
    </row>
    <row r="117">
      <c r="A117" s="180"/>
      <c r="B117" s="363"/>
      <c r="C117" s="507"/>
      <c r="D117" s="494"/>
      <c r="E117" s="180"/>
      <c r="F117" s="362"/>
      <c r="G117" s="358"/>
      <c r="H117" s="180"/>
      <c r="I117" s="301"/>
      <c r="J117" s="408"/>
      <c r="K117" s="488"/>
      <c r="L117" s="408"/>
      <c r="M117" s="412"/>
      <c r="N117" s="490"/>
      <c r="O117" s="490"/>
      <c r="P117" s="490"/>
      <c r="Q117" s="491"/>
      <c r="R117" s="403"/>
      <c r="S117" s="216"/>
      <c r="T117" s="289"/>
      <c r="U117" s="267"/>
      <c r="V117" s="270"/>
      <c r="W117" s="270"/>
      <c r="X117" s="270"/>
      <c r="Y117" s="270"/>
      <c r="Z117" s="270"/>
      <c r="AA117" s="270"/>
      <c r="AB117" s="270"/>
      <c r="AC117" s="270"/>
      <c r="AD117" s="270"/>
      <c r="AE117" s="388"/>
      <c r="AF117" s="270"/>
      <c r="AG117" s="270"/>
    </row>
    <row r="118">
      <c r="A118" s="180"/>
      <c r="B118" s="363"/>
      <c r="C118" s="507"/>
      <c r="D118" s="494"/>
      <c r="E118" s="180"/>
      <c r="F118" s="362"/>
      <c r="G118" s="358"/>
      <c r="H118" s="180"/>
      <c r="I118" s="301"/>
      <c r="J118" s="408"/>
      <c r="K118" s="488"/>
      <c r="L118" s="408"/>
      <c r="M118" s="412"/>
      <c r="N118" s="490"/>
      <c r="O118" s="490"/>
      <c r="P118" s="490"/>
      <c r="Q118" s="491"/>
      <c r="R118" s="403"/>
      <c r="S118" s="216"/>
      <c r="T118" s="289"/>
      <c r="U118" s="267"/>
      <c r="V118" s="270"/>
      <c r="W118" s="270"/>
      <c r="X118" s="270"/>
      <c r="Y118" s="270"/>
      <c r="Z118" s="270"/>
      <c r="AA118" s="270"/>
      <c r="AB118" s="270"/>
      <c r="AC118" s="270"/>
      <c r="AD118" s="270"/>
      <c r="AE118" s="388"/>
      <c r="AF118" s="270"/>
      <c r="AG118" s="270"/>
    </row>
    <row r="119">
      <c r="A119" s="180"/>
      <c r="B119" s="363"/>
      <c r="C119" s="507"/>
      <c r="D119" s="494"/>
      <c r="E119" s="180"/>
      <c r="F119" s="362"/>
      <c r="G119" s="358"/>
      <c r="H119" s="180"/>
      <c r="I119" s="301"/>
      <c r="J119" s="408"/>
      <c r="K119" s="488"/>
      <c r="L119" s="408"/>
      <c r="M119" s="412"/>
      <c r="N119" s="490"/>
      <c r="O119" s="490"/>
      <c r="P119" s="490"/>
      <c r="Q119" s="491"/>
      <c r="R119" s="403"/>
      <c r="S119" s="216"/>
      <c r="T119" s="289"/>
      <c r="U119" s="267"/>
      <c r="V119" s="270"/>
      <c r="W119" s="270"/>
      <c r="X119" s="270"/>
      <c r="Y119" s="270"/>
      <c r="Z119" s="270"/>
      <c r="AA119" s="270"/>
      <c r="AB119" s="270"/>
      <c r="AC119" s="270"/>
      <c r="AD119" s="270"/>
      <c r="AE119" s="388"/>
      <c r="AF119" s="270"/>
      <c r="AG119" s="270"/>
    </row>
    <row r="120">
      <c r="A120" s="180"/>
      <c r="B120" s="363"/>
      <c r="C120" s="507"/>
      <c r="D120" s="494"/>
      <c r="E120" s="180"/>
      <c r="F120" s="362"/>
      <c r="G120" s="358"/>
      <c r="H120" s="180"/>
      <c r="I120" s="301"/>
      <c r="J120" s="408"/>
      <c r="K120" s="488"/>
      <c r="L120" s="408"/>
      <c r="M120" s="412"/>
      <c r="N120" s="490"/>
      <c r="O120" s="490"/>
      <c r="P120" s="490"/>
      <c r="Q120" s="491"/>
      <c r="R120" s="403"/>
      <c r="S120" s="216"/>
      <c r="T120" s="289"/>
      <c r="U120" s="267"/>
      <c r="V120" s="270"/>
      <c r="W120" s="270"/>
      <c r="X120" s="270"/>
      <c r="Y120" s="270"/>
      <c r="Z120" s="270"/>
      <c r="AA120" s="270"/>
      <c r="AB120" s="270"/>
      <c r="AC120" s="270"/>
      <c r="AD120" s="270"/>
      <c r="AE120" s="388"/>
      <c r="AF120" s="270"/>
      <c r="AG120" s="270"/>
    </row>
    <row r="121">
      <c r="A121" s="180"/>
      <c r="B121" s="508"/>
      <c r="C121" s="363"/>
      <c r="D121" s="494"/>
      <c r="E121" s="180"/>
      <c r="F121" s="509"/>
      <c r="G121" s="134"/>
      <c r="H121" s="194"/>
      <c r="I121" s="510"/>
      <c r="J121" s="176"/>
      <c r="K121" s="511"/>
      <c r="L121" s="486"/>
      <c r="M121" s="491"/>
      <c r="N121" s="491"/>
      <c r="O121" s="491"/>
      <c r="P121" s="491"/>
      <c r="Q121" s="491"/>
      <c r="R121" s="486"/>
      <c r="S121" s="486"/>
      <c r="T121" s="486"/>
      <c r="U121" s="512"/>
      <c r="V121" s="176"/>
      <c r="W121" s="176"/>
      <c r="X121" s="176"/>
      <c r="Y121" s="176"/>
      <c r="Z121" s="176"/>
      <c r="AA121" s="176"/>
      <c r="AB121" s="176"/>
      <c r="AC121" s="486"/>
      <c r="AD121" s="176"/>
      <c r="AE121" s="176"/>
      <c r="AF121" s="176"/>
      <c r="AG121" s="486"/>
    </row>
    <row r="122">
      <c r="A122" s="180"/>
      <c r="B122" s="508"/>
      <c r="C122" s="363"/>
      <c r="D122" s="494"/>
      <c r="E122" s="180"/>
      <c r="F122" s="513"/>
      <c r="G122" s="486"/>
      <c r="H122" s="511"/>
      <c r="I122" s="514"/>
      <c r="J122" s="486"/>
      <c r="K122" s="511"/>
      <c r="L122" s="486"/>
      <c r="M122" s="512"/>
      <c r="N122" s="512"/>
      <c r="O122" s="512"/>
      <c r="P122" s="490"/>
      <c r="Q122" s="486"/>
      <c r="R122" s="486"/>
      <c r="S122" s="486"/>
      <c r="T122" s="486"/>
      <c r="U122" s="512"/>
      <c r="V122" s="176"/>
      <c r="W122" s="176"/>
      <c r="X122" s="176"/>
      <c r="Y122" s="176"/>
      <c r="Z122" s="176"/>
      <c r="AA122" s="176"/>
      <c r="AB122" s="176"/>
      <c r="AC122" s="486"/>
      <c r="AD122" s="176"/>
      <c r="AE122" s="176"/>
      <c r="AF122" s="176"/>
      <c r="AG122" s="486"/>
    </row>
    <row r="123">
      <c r="A123" s="180"/>
      <c r="B123" s="508"/>
      <c r="C123" s="363"/>
      <c r="D123" s="494"/>
      <c r="E123" s="180"/>
      <c r="F123" s="513"/>
      <c r="G123" s="486"/>
      <c r="H123" s="511"/>
      <c r="I123" s="514"/>
      <c r="J123" s="486"/>
      <c r="K123" s="511"/>
      <c r="L123" s="486"/>
      <c r="M123" s="512"/>
      <c r="N123" s="512"/>
      <c r="O123" s="512"/>
      <c r="P123" s="512"/>
      <c r="Q123" s="486"/>
      <c r="R123" s="486"/>
      <c r="S123" s="486"/>
      <c r="T123" s="486"/>
      <c r="U123" s="512"/>
      <c r="V123" s="486"/>
      <c r="W123" s="486"/>
      <c r="X123" s="486"/>
      <c r="Y123" s="486"/>
      <c r="Z123" s="486"/>
      <c r="AA123" s="486"/>
      <c r="AB123" s="486"/>
      <c r="AC123" s="486"/>
      <c r="AD123" s="486"/>
      <c r="AE123" s="486"/>
      <c r="AF123" s="486"/>
      <c r="AG123" s="486"/>
    </row>
    <row r="124">
      <c r="A124" s="180"/>
      <c r="B124" s="508"/>
      <c r="C124" s="363"/>
      <c r="D124" s="494"/>
      <c r="E124" s="180"/>
      <c r="F124" s="513"/>
      <c r="G124" s="486"/>
      <c r="H124" s="511"/>
      <c r="I124" s="514"/>
      <c r="J124" s="486"/>
      <c r="K124" s="511"/>
      <c r="L124" s="486"/>
      <c r="M124" s="512"/>
      <c r="N124" s="512"/>
      <c r="O124" s="512"/>
      <c r="P124" s="512"/>
      <c r="Q124" s="486"/>
      <c r="R124" s="486"/>
      <c r="S124" s="486"/>
      <c r="T124" s="486"/>
      <c r="U124" s="512"/>
      <c r="V124" s="486"/>
      <c r="W124" s="486"/>
      <c r="X124" s="486"/>
      <c r="Y124" s="486"/>
      <c r="Z124" s="486"/>
      <c r="AA124" s="486"/>
      <c r="AB124" s="486"/>
      <c r="AC124" s="486"/>
      <c r="AD124" s="486"/>
      <c r="AE124" s="486"/>
      <c r="AF124" s="486"/>
      <c r="AG124" s="486"/>
    </row>
    <row r="125">
      <c r="A125" s="180"/>
      <c r="B125" s="508"/>
      <c r="C125" s="363"/>
      <c r="D125" s="494"/>
      <c r="E125" s="180"/>
      <c r="F125" s="515"/>
      <c r="G125" s="516"/>
      <c r="H125" s="517"/>
      <c r="I125" s="518"/>
      <c r="J125" s="486"/>
      <c r="K125" s="511"/>
      <c r="L125" s="486"/>
      <c r="M125" s="512"/>
      <c r="N125" s="512"/>
      <c r="O125" s="512"/>
      <c r="P125" s="512"/>
      <c r="Q125" s="486"/>
      <c r="R125" s="486"/>
      <c r="S125" s="486"/>
      <c r="T125" s="486"/>
      <c r="U125" s="512"/>
      <c r="V125" s="486"/>
      <c r="W125" s="486"/>
      <c r="X125" s="486"/>
      <c r="Y125" s="486"/>
      <c r="Z125" s="486"/>
      <c r="AA125" s="486"/>
      <c r="AB125" s="486"/>
      <c r="AC125" s="486"/>
      <c r="AD125" s="486"/>
      <c r="AE125" s="486"/>
      <c r="AF125" s="486"/>
      <c r="AG125" s="486"/>
    </row>
    <row r="126">
      <c r="A126" s="180"/>
      <c r="B126" s="508"/>
      <c r="C126" s="363"/>
      <c r="D126" s="494"/>
      <c r="E126" s="180"/>
      <c r="F126" s="515"/>
      <c r="G126" s="519"/>
      <c r="H126" s="520"/>
      <c r="I126" s="521"/>
      <c r="J126" s="486"/>
      <c r="K126" s="511"/>
      <c r="L126" s="486"/>
      <c r="M126" s="512"/>
      <c r="N126" s="512"/>
      <c r="O126" s="512"/>
      <c r="P126" s="512"/>
      <c r="Q126" s="486"/>
      <c r="R126" s="486"/>
      <c r="S126" s="486"/>
      <c r="T126" s="486"/>
      <c r="U126" s="512"/>
      <c r="V126" s="486"/>
      <c r="W126" s="486"/>
      <c r="X126" s="486"/>
      <c r="Y126" s="486"/>
      <c r="Z126" s="486"/>
      <c r="AA126" s="486"/>
      <c r="AB126" s="486"/>
      <c r="AC126" s="486"/>
      <c r="AD126" s="486"/>
      <c r="AE126" s="486"/>
      <c r="AF126" s="486"/>
      <c r="AG126" s="486"/>
    </row>
    <row r="127">
      <c r="A127" s="180"/>
      <c r="B127" s="508"/>
      <c r="C127" s="363"/>
      <c r="D127" s="494"/>
      <c r="E127" s="180"/>
      <c r="F127" s="515"/>
      <c r="G127" s="519"/>
      <c r="H127" s="520"/>
      <c r="I127" s="521"/>
      <c r="J127" s="486"/>
      <c r="K127" s="511"/>
      <c r="L127" s="486"/>
      <c r="M127" s="512"/>
      <c r="N127" s="512"/>
      <c r="O127" s="512"/>
      <c r="P127" s="512"/>
      <c r="Q127" s="486"/>
      <c r="R127" s="486"/>
      <c r="S127" s="486"/>
      <c r="T127" s="486"/>
      <c r="U127" s="512"/>
      <c r="V127" s="486"/>
      <c r="W127" s="486"/>
      <c r="X127" s="486"/>
      <c r="Y127" s="486"/>
      <c r="Z127" s="486"/>
      <c r="AA127" s="486"/>
      <c r="AB127" s="486"/>
      <c r="AC127" s="486"/>
      <c r="AD127" s="486"/>
      <c r="AE127" s="486"/>
      <c r="AF127" s="486"/>
      <c r="AG127" s="486"/>
    </row>
    <row r="128">
      <c r="A128" s="180"/>
      <c r="B128" s="508"/>
      <c r="C128" s="363"/>
      <c r="D128" s="494"/>
      <c r="E128" s="180"/>
      <c r="F128" s="515"/>
      <c r="G128" s="519"/>
      <c r="H128" s="520"/>
      <c r="I128" s="521"/>
      <c r="J128" s="176"/>
      <c r="K128" s="511"/>
      <c r="L128" s="486"/>
      <c r="M128" s="512"/>
      <c r="N128" s="512"/>
      <c r="O128" s="512"/>
      <c r="P128" s="512"/>
      <c r="Q128" s="486"/>
      <c r="R128" s="486"/>
      <c r="S128" s="486"/>
      <c r="T128" s="486"/>
      <c r="U128" s="512"/>
      <c r="V128" s="486"/>
      <c r="W128" s="486"/>
      <c r="X128" s="486"/>
      <c r="Y128" s="486"/>
      <c r="Z128" s="486"/>
      <c r="AA128" s="486"/>
      <c r="AB128" s="486"/>
      <c r="AC128" s="486"/>
      <c r="AD128" s="486"/>
      <c r="AE128" s="486"/>
      <c r="AF128" s="486"/>
      <c r="AG128" s="486"/>
    </row>
    <row r="129">
      <c r="A129" s="180"/>
      <c r="B129" s="508"/>
      <c r="C129" s="363"/>
      <c r="D129" s="494"/>
      <c r="E129" s="180"/>
      <c r="F129" s="515"/>
      <c r="G129" s="519"/>
      <c r="H129" s="522"/>
      <c r="I129" s="521"/>
      <c r="J129" s="176"/>
      <c r="K129" s="511"/>
      <c r="L129" s="486"/>
      <c r="M129" s="512"/>
      <c r="N129" s="512"/>
      <c r="O129" s="512"/>
      <c r="P129" s="512"/>
      <c r="Q129" s="486"/>
      <c r="R129" s="486"/>
      <c r="S129" s="486"/>
      <c r="T129" s="486"/>
      <c r="U129" s="512"/>
      <c r="V129" s="486"/>
      <c r="W129" s="486"/>
      <c r="X129" s="486"/>
      <c r="Y129" s="486"/>
      <c r="Z129" s="486"/>
      <c r="AA129" s="486"/>
      <c r="AB129" s="486"/>
      <c r="AC129" s="486"/>
      <c r="AD129" s="486"/>
      <c r="AE129" s="486"/>
      <c r="AF129" s="486"/>
      <c r="AG129" s="486"/>
    </row>
    <row r="130">
      <c r="A130" s="180"/>
      <c r="B130" s="508"/>
      <c r="C130" s="363"/>
      <c r="D130" s="494"/>
      <c r="E130" s="180"/>
      <c r="F130" s="515"/>
      <c r="G130" s="519"/>
      <c r="H130" s="522"/>
      <c r="I130" s="521"/>
      <c r="J130" s="176"/>
      <c r="K130" s="511"/>
      <c r="L130" s="486"/>
      <c r="M130" s="512"/>
      <c r="N130" s="512"/>
      <c r="O130" s="512"/>
      <c r="P130" s="512"/>
      <c r="Q130" s="486"/>
      <c r="R130" s="486"/>
      <c r="S130" s="486"/>
      <c r="T130" s="486"/>
      <c r="U130" s="512"/>
      <c r="V130" s="486"/>
      <c r="W130" s="486"/>
      <c r="X130" s="486"/>
      <c r="Y130" s="486"/>
      <c r="Z130" s="486"/>
      <c r="AA130" s="486"/>
      <c r="AB130" s="486"/>
      <c r="AC130" s="486"/>
      <c r="AD130" s="486"/>
      <c r="AE130" s="486"/>
      <c r="AF130" s="486"/>
      <c r="AG130" s="486"/>
    </row>
    <row r="131">
      <c r="A131" s="180"/>
      <c r="B131" s="508"/>
      <c r="C131" s="363"/>
      <c r="D131" s="494"/>
      <c r="E131" s="180"/>
      <c r="F131" s="515"/>
      <c r="G131" s="519"/>
      <c r="H131" s="522"/>
      <c r="I131" s="521"/>
      <c r="J131" s="176"/>
      <c r="K131" s="511"/>
      <c r="L131" s="486"/>
      <c r="M131" s="512"/>
      <c r="N131" s="512"/>
      <c r="O131" s="512"/>
      <c r="P131" s="512"/>
      <c r="Q131" s="486"/>
      <c r="R131" s="486"/>
      <c r="S131" s="486"/>
      <c r="T131" s="486"/>
      <c r="U131" s="512"/>
      <c r="V131" s="486"/>
      <c r="W131" s="486"/>
      <c r="X131" s="486"/>
      <c r="Y131" s="486"/>
      <c r="Z131" s="486"/>
      <c r="AA131" s="486"/>
      <c r="AB131" s="486"/>
      <c r="AC131" s="486"/>
      <c r="AD131" s="486"/>
      <c r="AE131" s="486"/>
      <c r="AF131" s="486"/>
      <c r="AG131" s="486"/>
    </row>
    <row r="132">
      <c r="A132" s="180"/>
      <c r="B132" s="508"/>
      <c r="C132" s="363"/>
      <c r="D132" s="494"/>
      <c r="E132" s="180"/>
      <c r="F132" s="515"/>
      <c r="G132" s="519"/>
      <c r="H132" s="522"/>
      <c r="I132" s="521"/>
      <c r="J132" s="176"/>
      <c r="K132" s="511"/>
      <c r="L132" s="486"/>
      <c r="M132" s="512"/>
      <c r="N132" s="512"/>
      <c r="O132" s="512"/>
      <c r="P132" s="512"/>
      <c r="Q132" s="486"/>
      <c r="R132" s="486"/>
      <c r="S132" s="486"/>
      <c r="T132" s="486"/>
      <c r="U132" s="512"/>
      <c r="V132" s="486"/>
      <c r="W132" s="486"/>
      <c r="X132" s="486"/>
      <c r="Y132" s="486"/>
      <c r="Z132" s="486"/>
      <c r="AA132" s="486"/>
      <c r="AB132" s="486"/>
      <c r="AC132" s="486"/>
      <c r="AD132" s="486"/>
      <c r="AE132" s="486"/>
      <c r="AF132" s="486"/>
      <c r="AG132" s="486"/>
    </row>
    <row r="133">
      <c r="A133" s="180"/>
      <c r="B133" s="508"/>
      <c r="C133" s="363"/>
      <c r="D133" s="494"/>
      <c r="E133" s="180"/>
      <c r="F133" s="513"/>
      <c r="G133" s="486"/>
      <c r="H133" s="511"/>
      <c r="I133" s="514"/>
      <c r="J133" s="523"/>
      <c r="K133" s="511"/>
      <c r="L133" s="486"/>
      <c r="M133" s="512"/>
      <c r="N133" s="512"/>
      <c r="O133" s="512"/>
      <c r="P133" s="512"/>
      <c r="Q133" s="486"/>
      <c r="R133" s="486"/>
      <c r="S133" s="486"/>
      <c r="T133" s="486"/>
      <c r="U133" s="512"/>
      <c r="V133" s="486"/>
      <c r="W133" s="486"/>
      <c r="X133" s="486"/>
      <c r="Y133" s="486"/>
      <c r="Z133" s="486"/>
      <c r="AA133" s="486"/>
      <c r="AB133" s="486"/>
      <c r="AC133" s="486"/>
      <c r="AD133" s="486"/>
      <c r="AE133" s="486"/>
      <c r="AF133" s="486"/>
      <c r="AG133" s="486"/>
    </row>
    <row r="134">
      <c r="A134" s="180"/>
      <c r="B134" s="524"/>
      <c r="C134" s="363"/>
      <c r="D134" s="494"/>
      <c r="E134" s="180"/>
      <c r="F134" s="513"/>
      <c r="G134" s="485"/>
      <c r="H134" s="511"/>
      <c r="I134" s="514"/>
      <c r="J134" s="486"/>
      <c r="K134" s="511"/>
      <c r="L134" s="486"/>
      <c r="M134" s="512"/>
      <c r="N134" s="512"/>
      <c r="O134" s="512"/>
      <c r="P134" s="512"/>
      <c r="Q134" s="486"/>
      <c r="R134" s="486"/>
      <c r="S134" s="486"/>
      <c r="T134" s="486"/>
      <c r="U134" s="512"/>
      <c r="V134" s="486"/>
      <c r="W134" s="486"/>
      <c r="X134" s="486"/>
      <c r="Y134" s="486"/>
      <c r="Z134" s="486"/>
      <c r="AA134" s="486"/>
      <c r="AB134" s="486"/>
      <c r="AC134" s="486"/>
      <c r="AD134" s="486"/>
      <c r="AE134" s="486"/>
      <c r="AF134" s="486"/>
      <c r="AG134" s="486"/>
    </row>
    <row r="135">
      <c r="A135" s="180"/>
      <c r="B135" s="508"/>
      <c r="C135" s="363"/>
      <c r="D135" s="494"/>
      <c r="E135" s="180"/>
      <c r="F135" s="513"/>
      <c r="G135" s="485"/>
      <c r="H135" s="511"/>
      <c r="I135" s="514"/>
      <c r="J135" s="486"/>
      <c r="K135" s="511"/>
      <c r="L135" s="486"/>
      <c r="M135" s="512"/>
      <c r="N135" s="512"/>
      <c r="O135" s="512"/>
      <c r="P135" s="512"/>
      <c r="Q135" s="486"/>
      <c r="R135" s="486"/>
      <c r="S135" s="486"/>
      <c r="T135" s="486"/>
      <c r="U135" s="512"/>
      <c r="V135" s="486"/>
      <c r="W135" s="486"/>
      <c r="X135" s="486"/>
      <c r="Y135" s="486"/>
      <c r="Z135" s="486"/>
      <c r="AA135" s="486"/>
      <c r="AB135" s="486"/>
      <c r="AC135" s="486"/>
      <c r="AD135" s="486"/>
      <c r="AE135" s="486"/>
      <c r="AF135" s="486"/>
      <c r="AG135" s="486"/>
    </row>
    <row r="136">
      <c r="A136" s="180"/>
      <c r="B136" s="508"/>
      <c r="C136" s="363"/>
      <c r="D136" s="494"/>
      <c r="E136" s="180"/>
      <c r="F136" s="513"/>
      <c r="G136" s="485"/>
      <c r="H136" s="511"/>
      <c r="I136" s="514"/>
      <c r="J136" s="486"/>
      <c r="K136" s="511"/>
      <c r="L136" s="486"/>
      <c r="M136" s="512"/>
      <c r="N136" s="512"/>
      <c r="O136" s="512"/>
      <c r="P136" s="512"/>
      <c r="Q136" s="486"/>
      <c r="R136" s="486"/>
      <c r="S136" s="486"/>
      <c r="T136" s="486"/>
      <c r="U136" s="512"/>
      <c r="V136" s="486"/>
      <c r="W136" s="486"/>
      <c r="X136" s="486"/>
      <c r="Y136" s="486"/>
      <c r="Z136" s="486"/>
      <c r="AA136" s="486"/>
      <c r="AB136" s="486"/>
      <c r="AC136" s="486"/>
      <c r="AD136" s="486"/>
      <c r="AE136" s="486"/>
      <c r="AF136" s="486"/>
      <c r="AG136" s="486"/>
    </row>
    <row r="137">
      <c r="A137" s="180"/>
      <c r="B137" s="508"/>
      <c r="C137" s="363"/>
      <c r="D137" s="494"/>
      <c r="E137" s="180"/>
      <c r="F137" s="513"/>
      <c r="G137" s="486"/>
      <c r="H137" s="511"/>
      <c r="I137" s="514"/>
      <c r="J137" s="486"/>
      <c r="K137" s="511"/>
      <c r="L137" s="486"/>
      <c r="M137" s="512"/>
      <c r="N137" s="512"/>
      <c r="O137" s="512"/>
      <c r="P137" s="512"/>
      <c r="Q137" s="512"/>
      <c r="R137" s="486"/>
      <c r="S137" s="486"/>
      <c r="T137" s="486"/>
      <c r="U137" s="512"/>
      <c r="V137" s="486"/>
      <c r="W137" s="486"/>
      <c r="X137" s="486"/>
      <c r="Y137" s="486"/>
      <c r="Z137" s="486"/>
      <c r="AA137" s="486"/>
      <c r="AB137" s="486"/>
      <c r="AC137" s="486"/>
      <c r="AD137" s="486"/>
      <c r="AE137" s="486"/>
      <c r="AF137" s="486"/>
      <c r="AG137" s="486"/>
    </row>
    <row r="138">
      <c r="A138" s="180"/>
      <c r="B138" s="508"/>
      <c r="C138" s="363"/>
      <c r="D138" s="494"/>
      <c r="E138" s="180"/>
      <c r="F138" s="513"/>
      <c r="G138" s="486"/>
      <c r="H138" s="511"/>
      <c r="I138" s="514"/>
      <c r="J138" s="486"/>
      <c r="K138" s="511"/>
      <c r="L138" s="486"/>
      <c r="M138" s="512"/>
      <c r="N138" s="512"/>
      <c r="O138" s="512"/>
      <c r="P138" s="512"/>
      <c r="Q138" s="486"/>
      <c r="R138" s="486"/>
      <c r="S138" s="486"/>
      <c r="T138" s="486"/>
      <c r="U138" s="512"/>
      <c r="V138" s="486"/>
      <c r="W138" s="486"/>
      <c r="X138" s="486"/>
      <c r="Y138" s="486"/>
      <c r="Z138" s="486"/>
      <c r="AA138" s="486"/>
      <c r="AB138" s="486"/>
      <c r="AC138" s="486"/>
      <c r="AD138" s="486"/>
      <c r="AE138" s="486"/>
      <c r="AF138" s="486"/>
      <c r="AG138" s="486"/>
    </row>
    <row r="139">
      <c r="A139" s="180"/>
      <c r="B139" s="508"/>
      <c r="C139" s="363"/>
      <c r="D139" s="494"/>
      <c r="E139" s="180"/>
      <c r="F139" s="513"/>
      <c r="G139" s="486"/>
      <c r="H139" s="511"/>
      <c r="I139" s="525"/>
      <c r="J139" s="486"/>
      <c r="K139" s="511"/>
      <c r="L139" s="486"/>
      <c r="M139" s="490"/>
      <c r="N139" s="490"/>
      <c r="O139" s="512"/>
      <c r="P139" s="512"/>
      <c r="Q139" s="486"/>
      <c r="R139" s="486"/>
      <c r="S139" s="486"/>
      <c r="T139" s="486"/>
      <c r="U139" s="512"/>
      <c r="V139" s="486"/>
      <c r="W139" s="486"/>
      <c r="X139" s="486"/>
      <c r="Y139" s="486"/>
      <c r="Z139" s="486"/>
      <c r="AA139" s="486"/>
      <c r="AB139" s="486"/>
      <c r="AC139" s="486"/>
      <c r="AD139" s="486"/>
      <c r="AE139" s="486"/>
      <c r="AF139" s="486"/>
      <c r="AG139" s="486"/>
    </row>
    <row r="140">
      <c r="A140" s="180"/>
      <c r="B140" s="508"/>
      <c r="C140" s="363"/>
      <c r="D140" s="494"/>
      <c r="E140" s="180"/>
      <c r="F140" s="513"/>
      <c r="G140" s="485"/>
      <c r="H140" s="395"/>
      <c r="I140" s="525"/>
      <c r="J140" s="486"/>
      <c r="K140" s="511"/>
      <c r="L140" s="486"/>
      <c r="M140" s="512"/>
      <c r="N140" s="512"/>
      <c r="O140" s="512"/>
      <c r="P140" s="512"/>
      <c r="Q140" s="486"/>
      <c r="R140" s="486"/>
      <c r="S140" s="486"/>
      <c r="T140" s="486"/>
      <c r="U140" s="512"/>
      <c r="V140" s="486"/>
      <c r="W140" s="486"/>
      <c r="X140" s="486"/>
      <c r="Y140" s="486"/>
      <c r="Z140" s="486"/>
      <c r="AA140" s="486"/>
      <c r="AB140" s="486"/>
      <c r="AC140" s="486"/>
      <c r="AD140" s="486"/>
      <c r="AE140" s="486"/>
      <c r="AF140" s="486"/>
      <c r="AG140" s="486"/>
    </row>
    <row r="141">
      <c r="A141" s="180"/>
      <c r="B141" s="508"/>
      <c r="C141" s="363"/>
      <c r="D141" s="494"/>
      <c r="E141" s="180"/>
      <c r="F141" s="513"/>
      <c r="G141" s="485"/>
      <c r="H141" s="395"/>
      <c r="I141" s="525"/>
      <c r="J141" s="486"/>
      <c r="K141" s="511"/>
      <c r="L141" s="486"/>
      <c r="M141" s="512"/>
      <c r="N141" s="512"/>
      <c r="O141" s="512"/>
      <c r="P141" s="512"/>
      <c r="Q141" s="486"/>
      <c r="R141" s="486"/>
      <c r="S141" s="486"/>
      <c r="T141" s="486"/>
      <c r="U141" s="512"/>
      <c r="V141" s="486"/>
      <c r="W141" s="486"/>
      <c r="X141" s="486"/>
      <c r="Y141" s="486"/>
      <c r="Z141" s="486"/>
      <c r="AA141" s="486"/>
      <c r="AB141" s="486"/>
      <c r="AC141" s="486"/>
      <c r="AD141" s="486"/>
      <c r="AE141" s="486"/>
      <c r="AF141" s="486"/>
      <c r="AG141" s="486"/>
    </row>
    <row r="142">
      <c r="A142" s="180"/>
      <c r="B142" s="508"/>
      <c r="C142" s="363"/>
      <c r="D142" s="494"/>
      <c r="E142" s="180"/>
      <c r="F142" s="513"/>
      <c r="G142" s="485"/>
      <c r="H142" s="395"/>
      <c r="I142" s="514"/>
      <c r="J142" s="486"/>
      <c r="K142" s="511"/>
      <c r="L142" s="486"/>
      <c r="M142" s="512"/>
      <c r="N142" s="512"/>
      <c r="O142" s="512"/>
      <c r="P142" s="512"/>
      <c r="Q142" s="486"/>
      <c r="R142" s="486"/>
      <c r="S142" s="486"/>
      <c r="T142" s="486"/>
      <c r="U142" s="512"/>
      <c r="V142" s="486"/>
      <c r="W142" s="486"/>
      <c r="X142" s="486"/>
      <c r="Y142" s="486"/>
      <c r="Z142" s="486"/>
      <c r="AA142" s="486"/>
      <c r="AB142" s="486"/>
      <c r="AC142" s="486"/>
      <c r="AD142" s="486"/>
      <c r="AE142" s="486"/>
      <c r="AF142" s="486"/>
      <c r="AG142" s="486"/>
    </row>
    <row r="143">
      <c r="A143" s="180"/>
      <c r="B143" s="508"/>
      <c r="C143" s="363"/>
      <c r="D143" s="494"/>
      <c r="E143" s="180"/>
      <c r="F143" s="513"/>
      <c r="G143" s="485"/>
      <c r="H143" s="395"/>
      <c r="I143" s="514"/>
      <c r="J143" s="486"/>
      <c r="K143" s="511"/>
      <c r="L143" s="486"/>
      <c r="M143" s="512"/>
      <c r="N143" s="512"/>
      <c r="O143" s="512"/>
      <c r="P143" s="512"/>
      <c r="Q143" s="486"/>
      <c r="R143" s="486"/>
      <c r="S143" s="486"/>
      <c r="T143" s="486"/>
      <c r="U143" s="512"/>
      <c r="V143" s="486"/>
      <c r="W143" s="486"/>
      <c r="X143" s="486"/>
      <c r="Y143" s="486"/>
      <c r="Z143" s="486"/>
      <c r="AA143" s="486"/>
      <c r="AB143" s="486"/>
      <c r="AC143" s="486"/>
      <c r="AD143" s="486"/>
      <c r="AE143" s="486"/>
      <c r="AF143" s="486"/>
      <c r="AG143" s="486"/>
    </row>
    <row r="144">
      <c r="A144" s="180"/>
      <c r="B144" s="508"/>
      <c r="C144" s="363"/>
      <c r="D144" s="494"/>
      <c r="E144" s="180"/>
      <c r="F144" s="513"/>
      <c r="G144" s="485"/>
      <c r="H144" s="395"/>
      <c r="I144" s="525"/>
      <c r="J144" s="486"/>
      <c r="K144" s="511"/>
      <c r="L144" s="486"/>
      <c r="M144" s="512"/>
      <c r="N144" s="512"/>
      <c r="O144" s="512"/>
      <c r="P144" s="512"/>
      <c r="Q144" s="486"/>
      <c r="R144" s="486"/>
      <c r="S144" s="486"/>
      <c r="T144" s="486"/>
      <c r="U144" s="512"/>
      <c r="V144" s="486"/>
      <c r="W144" s="486"/>
      <c r="X144" s="486"/>
      <c r="Y144" s="486"/>
      <c r="Z144" s="486"/>
      <c r="AA144" s="486"/>
      <c r="AB144" s="486"/>
      <c r="AC144" s="486"/>
      <c r="AD144" s="486"/>
      <c r="AE144" s="486"/>
      <c r="AF144" s="486"/>
      <c r="AG144" s="486"/>
    </row>
    <row r="145">
      <c r="A145" s="180"/>
      <c r="B145" s="508"/>
      <c r="C145" s="363"/>
      <c r="D145" s="494"/>
      <c r="E145" s="180"/>
      <c r="F145" s="513"/>
      <c r="G145" s="485"/>
      <c r="H145" s="395"/>
      <c r="I145" s="525"/>
      <c r="J145" s="486"/>
      <c r="K145" s="511"/>
      <c r="L145" s="486"/>
      <c r="M145" s="512"/>
      <c r="N145" s="512"/>
      <c r="O145" s="512"/>
      <c r="P145" s="512"/>
      <c r="Q145" s="486"/>
      <c r="R145" s="486"/>
      <c r="S145" s="486"/>
      <c r="T145" s="486"/>
      <c r="U145" s="512"/>
      <c r="V145" s="486"/>
      <c r="W145" s="486"/>
      <c r="X145" s="486"/>
      <c r="Y145" s="486"/>
      <c r="Z145" s="486"/>
      <c r="AA145" s="486"/>
      <c r="AB145" s="486"/>
      <c r="AC145" s="486"/>
      <c r="AD145" s="486"/>
      <c r="AE145" s="486"/>
      <c r="AF145" s="486"/>
      <c r="AG145" s="486"/>
    </row>
    <row r="146">
      <c r="A146" s="180"/>
      <c r="B146" s="508"/>
      <c r="C146" s="363"/>
      <c r="D146" s="494"/>
      <c r="E146" s="180"/>
      <c r="F146" s="513"/>
      <c r="G146" s="485"/>
      <c r="H146" s="395"/>
      <c r="I146" s="525"/>
      <c r="J146" s="486"/>
      <c r="K146" s="511"/>
      <c r="L146" s="486"/>
      <c r="M146" s="512"/>
      <c r="N146" s="512"/>
      <c r="O146" s="512"/>
      <c r="P146" s="512"/>
      <c r="Q146" s="486"/>
      <c r="R146" s="486"/>
      <c r="S146" s="486"/>
      <c r="T146" s="486"/>
      <c r="U146" s="512"/>
      <c r="V146" s="486"/>
      <c r="W146" s="486"/>
      <c r="X146" s="486"/>
      <c r="Y146" s="486"/>
      <c r="Z146" s="486"/>
      <c r="AA146" s="486"/>
      <c r="AB146" s="486"/>
      <c r="AC146" s="486"/>
      <c r="AD146" s="486"/>
      <c r="AE146" s="486"/>
      <c r="AF146" s="486"/>
      <c r="AG146" s="486"/>
    </row>
    <row r="147">
      <c r="A147" s="180"/>
      <c r="B147" s="508"/>
      <c r="C147" s="363"/>
      <c r="D147" s="494"/>
      <c r="E147" s="180"/>
      <c r="F147" s="513"/>
      <c r="G147" s="485"/>
      <c r="H147" s="395"/>
      <c r="I147" s="514"/>
      <c r="J147" s="486"/>
      <c r="K147" s="511"/>
      <c r="L147" s="486"/>
      <c r="M147" s="512"/>
      <c r="N147" s="512"/>
      <c r="O147" s="512"/>
      <c r="P147" s="512"/>
      <c r="Q147" s="486"/>
      <c r="R147" s="486"/>
      <c r="S147" s="486"/>
      <c r="T147" s="486"/>
      <c r="U147" s="512"/>
      <c r="V147" s="486"/>
      <c r="W147" s="486"/>
      <c r="X147" s="486"/>
      <c r="Y147" s="486"/>
      <c r="Z147" s="486"/>
      <c r="AA147" s="486"/>
      <c r="AB147" s="486"/>
      <c r="AC147" s="486"/>
      <c r="AD147" s="486"/>
      <c r="AE147" s="486"/>
      <c r="AF147" s="486"/>
      <c r="AG147" s="486"/>
    </row>
    <row r="148">
      <c r="A148" s="180"/>
      <c r="B148" s="508"/>
      <c r="C148" s="363"/>
      <c r="D148" s="494"/>
      <c r="E148" s="180"/>
      <c r="F148" s="513"/>
      <c r="G148" s="485"/>
      <c r="H148" s="395"/>
      <c r="I148" s="514"/>
      <c r="J148" s="486"/>
      <c r="K148" s="511"/>
      <c r="L148" s="486"/>
      <c r="M148" s="512"/>
      <c r="N148" s="512"/>
      <c r="O148" s="512"/>
      <c r="P148" s="512"/>
      <c r="Q148" s="486"/>
      <c r="R148" s="486"/>
      <c r="S148" s="486"/>
      <c r="T148" s="486"/>
      <c r="U148" s="512"/>
      <c r="V148" s="486"/>
      <c r="W148" s="486"/>
      <c r="X148" s="486"/>
      <c r="Y148" s="486"/>
      <c r="Z148" s="486"/>
      <c r="AA148" s="486"/>
      <c r="AB148" s="486"/>
      <c r="AC148" s="486"/>
      <c r="AD148" s="486"/>
      <c r="AE148" s="486"/>
      <c r="AF148" s="486"/>
      <c r="AG148" s="486"/>
    </row>
    <row r="149">
      <c r="A149" s="180"/>
      <c r="B149" s="508"/>
      <c r="C149" s="363"/>
      <c r="D149" s="494"/>
      <c r="E149" s="180"/>
      <c r="F149" s="513"/>
      <c r="G149" s="485"/>
      <c r="H149" s="395"/>
      <c r="I149" s="525"/>
      <c r="J149" s="486"/>
      <c r="K149" s="511"/>
      <c r="L149" s="486"/>
      <c r="M149" s="512"/>
      <c r="N149" s="512"/>
      <c r="O149" s="512"/>
      <c r="P149" s="512"/>
      <c r="Q149" s="486"/>
      <c r="R149" s="486"/>
      <c r="S149" s="486"/>
      <c r="T149" s="486"/>
      <c r="U149" s="512"/>
      <c r="V149" s="486"/>
      <c r="W149" s="486"/>
      <c r="X149" s="486"/>
      <c r="Y149" s="486"/>
      <c r="Z149" s="486"/>
      <c r="AA149" s="486"/>
      <c r="AB149" s="486"/>
      <c r="AC149" s="486"/>
      <c r="AD149" s="486"/>
      <c r="AE149" s="486"/>
      <c r="AF149" s="486"/>
      <c r="AG149" s="486"/>
    </row>
    <row r="150">
      <c r="A150" s="180"/>
      <c r="B150" s="508"/>
      <c r="C150" s="363"/>
      <c r="D150" s="494"/>
      <c r="E150" s="180"/>
      <c r="F150" s="513"/>
      <c r="G150" s="485"/>
      <c r="H150" s="395"/>
      <c r="I150" s="514"/>
      <c r="J150" s="486"/>
      <c r="K150" s="511"/>
      <c r="L150" s="486"/>
      <c r="M150" s="512"/>
      <c r="N150" s="512"/>
      <c r="O150" s="512"/>
      <c r="P150" s="512"/>
      <c r="Q150" s="486"/>
      <c r="R150" s="486"/>
      <c r="S150" s="486"/>
      <c r="T150" s="486"/>
      <c r="U150" s="512"/>
      <c r="V150" s="486"/>
      <c r="W150" s="486"/>
      <c r="X150" s="486"/>
      <c r="Y150" s="486"/>
      <c r="Z150" s="486"/>
      <c r="AA150" s="486"/>
      <c r="AB150" s="486"/>
      <c r="AC150" s="486"/>
      <c r="AD150" s="486"/>
      <c r="AE150" s="486"/>
      <c r="AF150" s="486"/>
      <c r="AG150" s="486"/>
    </row>
    <row r="151">
      <c r="A151" s="180"/>
      <c r="B151" s="508"/>
      <c r="C151" s="363"/>
      <c r="D151" s="494"/>
      <c r="E151" s="180"/>
      <c r="F151" s="513"/>
      <c r="G151" s="485"/>
      <c r="H151" s="395"/>
      <c r="I151" s="525"/>
      <c r="J151" s="486"/>
      <c r="K151" s="511"/>
      <c r="L151" s="486"/>
      <c r="M151" s="512"/>
      <c r="N151" s="512"/>
      <c r="O151" s="512"/>
      <c r="P151" s="512"/>
      <c r="Q151" s="486"/>
      <c r="R151" s="486"/>
      <c r="S151" s="486"/>
      <c r="T151" s="486"/>
      <c r="U151" s="512"/>
      <c r="V151" s="486"/>
      <c r="W151" s="486"/>
      <c r="X151" s="486"/>
      <c r="Y151" s="486"/>
      <c r="Z151" s="486"/>
      <c r="AA151" s="486"/>
      <c r="AB151" s="486"/>
      <c r="AC151" s="486"/>
      <c r="AD151" s="486"/>
      <c r="AE151" s="486"/>
      <c r="AF151" s="486"/>
      <c r="AG151" s="486"/>
    </row>
    <row r="152">
      <c r="A152" s="180"/>
      <c r="B152" s="508"/>
      <c r="C152" s="363"/>
      <c r="D152" s="494"/>
      <c r="E152" s="180"/>
      <c r="F152" s="513"/>
      <c r="G152" s="485"/>
      <c r="H152" s="395"/>
      <c r="I152" s="525"/>
      <c r="J152" s="486"/>
      <c r="K152" s="511"/>
      <c r="L152" s="486"/>
      <c r="M152" s="512"/>
      <c r="N152" s="512"/>
      <c r="O152" s="512"/>
      <c r="P152" s="512"/>
      <c r="Q152" s="486"/>
      <c r="R152" s="486"/>
      <c r="S152" s="486"/>
      <c r="T152" s="486"/>
      <c r="U152" s="512"/>
      <c r="V152" s="486"/>
      <c r="W152" s="486"/>
      <c r="X152" s="486"/>
      <c r="Y152" s="486"/>
      <c r="Z152" s="486"/>
      <c r="AA152" s="486"/>
      <c r="AB152" s="486"/>
      <c r="AC152" s="486"/>
      <c r="AD152" s="486"/>
      <c r="AE152" s="486"/>
      <c r="AF152" s="486"/>
      <c r="AG152" s="486"/>
    </row>
    <row r="153">
      <c r="A153" s="180"/>
      <c r="B153" s="508"/>
      <c r="C153" s="363"/>
      <c r="D153" s="494"/>
      <c r="E153" s="180"/>
      <c r="F153" s="513"/>
      <c r="G153" s="388"/>
      <c r="H153" s="395"/>
      <c r="I153" s="514"/>
      <c r="J153" s="486"/>
      <c r="K153" s="511"/>
      <c r="L153" s="486"/>
      <c r="M153" s="512"/>
      <c r="N153" s="512"/>
      <c r="O153" s="512"/>
      <c r="P153" s="512"/>
      <c r="Q153" s="486"/>
      <c r="R153" s="486"/>
      <c r="S153" s="486"/>
      <c r="T153" s="486"/>
      <c r="U153" s="512"/>
      <c r="V153" s="486"/>
      <c r="W153" s="486"/>
      <c r="X153" s="486"/>
      <c r="Y153" s="486"/>
      <c r="Z153" s="486"/>
      <c r="AA153" s="486"/>
      <c r="AB153" s="486"/>
      <c r="AC153" s="486"/>
      <c r="AD153" s="486"/>
      <c r="AE153" s="486"/>
      <c r="AF153" s="486"/>
      <c r="AG153" s="486"/>
    </row>
    <row r="154">
      <c r="A154" s="180"/>
      <c r="B154" s="508"/>
      <c r="C154" s="363"/>
      <c r="D154" s="494"/>
      <c r="E154" s="180"/>
      <c r="F154" s="513"/>
      <c r="G154" s="388"/>
      <c r="H154" s="395"/>
      <c r="I154" s="514"/>
      <c r="J154" s="486"/>
      <c r="K154" s="511"/>
      <c r="L154" s="486"/>
      <c r="M154" s="512"/>
      <c r="N154" s="512"/>
      <c r="O154" s="512"/>
      <c r="P154" s="512"/>
      <c r="Q154" s="486"/>
      <c r="R154" s="486"/>
      <c r="S154" s="486"/>
      <c r="T154" s="486"/>
      <c r="U154" s="512"/>
      <c r="V154" s="486"/>
      <c r="W154" s="486"/>
      <c r="X154" s="486"/>
      <c r="Y154" s="486"/>
      <c r="Z154" s="486"/>
      <c r="AA154" s="486"/>
      <c r="AB154" s="486"/>
      <c r="AC154" s="486"/>
      <c r="AD154" s="486"/>
      <c r="AE154" s="486"/>
      <c r="AF154" s="486"/>
      <c r="AG154" s="486"/>
    </row>
    <row r="155">
      <c r="A155" s="180"/>
      <c r="B155" s="508"/>
      <c r="C155" s="363"/>
      <c r="D155" s="494"/>
      <c r="E155" s="180"/>
      <c r="F155" s="513"/>
      <c r="G155" s="485"/>
      <c r="H155" s="395"/>
      <c r="I155" s="514"/>
      <c r="J155" s="486"/>
      <c r="K155" s="511"/>
      <c r="L155" s="486"/>
      <c r="M155" s="512"/>
      <c r="N155" s="512"/>
      <c r="O155" s="512"/>
      <c r="P155" s="512"/>
      <c r="Q155" s="486"/>
      <c r="R155" s="486"/>
      <c r="S155" s="486"/>
      <c r="T155" s="486"/>
      <c r="U155" s="512"/>
      <c r="V155" s="486"/>
      <c r="W155" s="486"/>
      <c r="X155" s="486"/>
      <c r="Y155" s="486"/>
      <c r="Z155" s="486"/>
      <c r="AA155" s="486"/>
      <c r="AB155" s="486"/>
      <c r="AC155" s="486"/>
      <c r="AD155" s="486"/>
      <c r="AE155" s="486"/>
      <c r="AF155" s="486"/>
      <c r="AG155" s="486"/>
    </row>
    <row r="156">
      <c r="A156" s="180"/>
      <c r="B156" s="508"/>
      <c r="C156" s="363"/>
      <c r="D156" s="494"/>
      <c r="E156" s="180"/>
      <c r="F156" s="513"/>
      <c r="H156" s="511"/>
      <c r="I156" s="514"/>
      <c r="J156" s="486"/>
      <c r="K156" s="511"/>
      <c r="L156" s="486"/>
      <c r="M156" s="512"/>
      <c r="N156" s="512"/>
      <c r="O156" s="512"/>
      <c r="P156" s="512"/>
      <c r="Q156" s="486"/>
      <c r="R156" s="486"/>
      <c r="S156" s="486"/>
      <c r="T156" s="486"/>
      <c r="U156" s="512"/>
      <c r="V156" s="486"/>
      <c r="W156" s="486"/>
      <c r="X156" s="486"/>
      <c r="Y156" s="486"/>
      <c r="Z156" s="486"/>
      <c r="AA156" s="486"/>
      <c r="AB156" s="486"/>
      <c r="AC156" s="486"/>
      <c r="AD156" s="486"/>
      <c r="AE156" s="486"/>
      <c r="AF156" s="486"/>
      <c r="AG156" s="486"/>
    </row>
    <row r="157">
      <c r="A157" s="180"/>
      <c r="B157" s="508"/>
      <c r="C157" s="363"/>
      <c r="D157" s="494"/>
      <c r="E157" s="180"/>
      <c r="F157" s="513"/>
      <c r="H157" s="511"/>
      <c r="I157" s="514"/>
      <c r="J157" s="486"/>
      <c r="K157" s="511"/>
      <c r="L157" s="486"/>
      <c r="M157" s="512"/>
      <c r="N157" s="512"/>
      <c r="O157" s="512"/>
      <c r="P157" s="512"/>
      <c r="Q157" s="486"/>
      <c r="R157" s="486"/>
      <c r="S157" s="486"/>
      <c r="T157" s="486"/>
      <c r="U157" s="512"/>
      <c r="V157" s="486"/>
      <c r="W157" s="486"/>
      <c r="X157" s="486"/>
      <c r="Y157" s="486"/>
      <c r="Z157" s="486"/>
      <c r="AA157" s="486"/>
      <c r="AB157" s="486"/>
      <c r="AC157" s="486"/>
      <c r="AD157" s="486"/>
      <c r="AE157" s="486"/>
      <c r="AF157" s="486"/>
      <c r="AG157" s="486"/>
    </row>
    <row r="158">
      <c r="A158" s="180"/>
      <c r="B158" s="508"/>
      <c r="C158" s="363"/>
      <c r="D158" s="494"/>
      <c r="E158" s="180"/>
      <c r="F158" s="513"/>
      <c r="G158" s="486"/>
      <c r="H158" s="511"/>
      <c r="I158" s="514"/>
      <c r="J158" s="486"/>
      <c r="K158" s="511"/>
      <c r="L158" s="486"/>
      <c r="M158" s="512"/>
      <c r="N158" s="512"/>
      <c r="O158" s="512"/>
      <c r="P158" s="512"/>
      <c r="Q158" s="486"/>
      <c r="R158" s="486"/>
      <c r="S158" s="486"/>
      <c r="T158" s="486"/>
      <c r="U158" s="512"/>
      <c r="V158" s="486"/>
      <c r="W158" s="486"/>
      <c r="X158" s="486"/>
      <c r="Y158" s="486"/>
      <c r="Z158" s="486"/>
      <c r="AA158" s="486"/>
      <c r="AB158" s="486"/>
      <c r="AC158" s="486"/>
      <c r="AD158" s="486"/>
      <c r="AE158" s="486"/>
      <c r="AF158" s="486"/>
      <c r="AG158" s="486"/>
    </row>
    <row r="159">
      <c r="A159" s="180"/>
      <c r="B159" s="508"/>
      <c r="C159" s="363"/>
      <c r="D159" s="494"/>
      <c r="E159" s="180"/>
      <c r="F159" s="289"/>
      <c r="G159" s="486"/>
      <c r="H159" s="511"/>
      <c r="I159" s="514"/>
      <c r="J159" s="486"/>
      <c r="K159" s="511"/>
      <c r="L159" s="486"/>
      <c r="M159" s="512"/>
      <c r="N159" s="512"/>
      <c r="O159" s="512"/>
      <c r="P159" s="512"/>
      <c r="Q159" s="486"/>
      <c r="R159" s="486"/>
      <c r="S159" s="486"/>
      <c r="T159" s="486"/>
      <c r="U159" s="512"/>
      <c r="V159" s="486"/>
      <c r="W159" s="486"/>
      <c r="X159" s="486"/>
      <c r="Y159" s="486"/>
      <c r="Z159" s="486"/>
      <c r="AA159" s="486"/>
      <c r="AB159" s="486"/>
      <c r="AC159" s="486"/>
      <c r="AD159" s="486"/>
      <c r="AE159" s="486"/>
      <c r="AF159" s="486"/>
      <c r="AG159" s="486"/>
    </row>
    <row r="160">
      <c r="A160" s="180"/>
      <c r="B160" s="508"/>
      <c r="C160" s="363"/>
      <c r="D160" s="494"/>
      <c r="E160" s="180"/>
      <c r="F160" s="513"/>
      <c r="G160" s="486"/>
      <c r="H160" s="511"/>
      <c r="I160" s="514"/>
      <c r="J160" s="486"/>
      <c r="K160" s="511"/>
      <c r="L160" s="486"/>
      <c r="M160" s="512"/>
      <c r="N160" s="512"/>
      <c r="O160" s="512"/>
      <c r="P160" s="512"/>
      <c r="Q160" s="486"/>
      <c r="R160" s="486"/>
      <c r="S160" s="486"/>
      <c r="T160" s="486"/>
      <c r="U160" s="512"/>
      <c r="V160" s="486"/>
      <c r="W160" s="486"/>
      <c r="X160" s="486"/>
      <c r="Y160" s="486"/>
      <c r="Z160" s="486"/>
      <c r="AA160" s="486"/>
      <c r="AB160" s="486"/>
      <c r="AC160" s="486"/>
      <c r="AD160" s="486"/>
      <c r="AE160" s="486"/>
      <c r="AF160" s="486"/>
      <c r="AG160" s="486"/>
    </row>
    <row r="161">
      <c r="A161" s="180"/>
      <c r="B161" s="508"/>
      <c r="C161" s="363"/>
      <c r="D161" s="494"/>
      <c r="E161" s="180"/>
      <c r="F161" s="513"/>
      <c r="G161" s="486"/>
      <c r="H161" s="511"/>
      <c r="I161" s="514"/>
      <c r="J161" s="486"/>
      <c r="K161" s="511"/>
      <c r="L161" s="486"/>
      <c r="M161" s="512"/>
      <c r="N161" s="512"/>
      <c r="O161" s="512"/>
      <c r="P161" s="512"/>
      <c r="Q161" s="486"/>
      <c r="R161" s="486"/>
      <c r="S161" s="486"/>
      <c r="T161" s="486"/>
      <c r="U161" s="512"/>
      <c r="V161" s="486"/>
      <c r="W161" s="486"/>
      <c r="X161" s="486"/>
      <c r="Y161" s="486"/>
      <c r="Z161" s="486"/>
      <c r="AA161" s="486"/>
      <c r="AB161" s="486"/>
      <c r="AC161" s="486"/>
      <c r="AD161" s="486"/>
      <c r="AE161" s="486"/>
      <c r="AF161" s="486"/>
      <c r="AG161" s="486"/>
    </row>
    <row r="162">
      <c r="A162" s="180"/>
      <c r="B162" s="508"/>
      <c r="C162" s="363"/>
      <c r="D162" s="494"/>
      <c r="E162" s="180"/>
      <c r="F162" s="513"/>
      <c r="G162" s="486"/>
      <c r="H162" s="511"/>
      <c r="I162" s="514"/>
      <c r="J162" s="486"/>
      <c r="K162" s="511"/>
      <c r="L162" s="486"/>
      <c r="M162" s="512"/>
      <c r="N162" s="512"/>
      <c r="O162" s="512"/>
      <c r="P162" s="512"/>
      <c r="Q162" s="486"/>
      <c r="R162" s="486"/>
      <c r="S162" s="486"/>
      <c r="T162" s="486"/>
      <c r="U162" s="512"/>
      <c r="V162" s="486"/>
      <c r="W162" s="486"/>
      <c r="X162" s="486"/>
      <c r="Y162" s="486"/>
      <c r="Z162" s="486"/>
      <c r="AA162" s="486"/>
      <c r="AB162" s="486"/>
      <c r="AC162" s="486"/>
      <c r="AD162" s="486"/>
      <c r="AE162" s="486"/>
      <c r="AF162" s="486"/>
      <c r="AG162" s="486"/>
    </row>
    <row r="163">
      <c r="A163" s="180"/>
      <c r="B163" s="508"/>
      <c r="C163" s="363"/>
      <c r="D163" s="494"/>
      <c r="E163" s="180"/>
      <c r="F163" s="513"/>
      <c r="G163" s="486"/>
      <c r="H163" s="511"/>
      <c r="I163" s="514"/>
      <c r="J163" s="486"/>
      <c r="K163" s="511"/>
      <c r="L163" s="486"/>
      <c r="M163" s="512"/>
      <c r="N163" s="512"/>
      <c r="O163" s="512"/>
      <c r="P163" s="512"/>
      <c r="Q163" s="486"/>
      <c r="R163" s="486"/>
      <c r="S163" s="486"/>
      <c r="T163" s="486"/>
      <c r="U163" s="512"/>
      <c r="V163" s="486"/>
      <c r="W163" s="486"/>
      <c r="X163" s="486"/>
      <c r="Y163" s="486"/>
      <c r="Z163" s="486"/>
      <c r="AA163" s="486"/>
      <c r="AB163" s="486"/>
      <c r="AC163" s="486"/>
      <c r="AD163" s="486"/>
      <c r="AE163" s="486"/>
      <c r="AF163" s="486"/>
      <c r="AG163" s="486"/>
    </row>
    <row r="164">
      <c r="A164" s="180"/>
      <c r="B164" s="508"/>
      <c r="C164" s="363"/>
      <c r="D164" s="494"/>
      <c r="E164" s="180"/>
      <c r="F164" s="513"/>
      <c r="G164" s="486"/>
      <c r="H164" s="511"/>
      <c r="I164" s="514"/>
      <c r="J164" s="486"/>
      <c r="K164" s="511"/>
      <c r="L164" s="486"/>
      <c r="M164" s="512"/>
      <c r="N164" s="512"/>
      <c r="O164" s="512"/>
      <c r="P164" s="512"/>
      <c r="Q164" s="486"/>
      <c r="R164" s="486"/>
      <c r="S164" s="486"/>
      <c r="T164" s="486"/>
      <c r="U164" s="512"/>
      <c r="V164" s="486"/>
      <c r="W164" s="486"/>
      <c r="X164" s="486"/>
      <c r="Y164" s="486"/>
      <c r="Z164" s="486"/>
      <c r="AA164" s="486"/>
      <c r="AB164" s="486"/>
      <c r="AC164" s="486"/>
      <c r="AD164" s="486"/>
      <c r="AE164" s="486"/>
      <c r="AF164" s="486"/>
      <c r="AG164" s="486"/>
    </row>
    <row r="165">
      <c r="A165" s="180"/>
      <c r="B165" s="508"/>
      <c r="C165" s="363"/>
      <c r="D165" s="494"/>
      <c r="E165" s="180"/>
      <c r="F165" s="513"/>
      <c r="G165" s="486"/>
      <c r="H165" s="511"/>
      <c r="I165" s="514"/>
      <c r="J165" s="486"/>
      <c r="K165" s="511"/>
      <c r="L165" s="486"/>
      <c r="M165" s="512"/>
      <c r="N165" s="512"/>
      <c r="O165" s="512"/>
      <c r="P165" s="512"/>
      <c r="Q165" s="486"/>
      <c r="R165" s="486"/>
      <c r="S165" s="486"/>
      <c r="T165" s="486"/>
      <c r="U165" s="512"/>
      <c r="V165" s="486"/>
      <c r="W165" s="486"/>
      <c r="X165" s="486"/>
      <c r="Y165" s="486"/>
      <c r="Z165" s="486"/>
      <c r="AA165" s="486"/>
      <c r="AB165" s="486"/>
      <c r="AC165" s="486"/>
      <c r="AD165" s="486"/>
      <c r="AE165" s="486"/>
      <c r="AF165" s="486"/>
      <c r="AG165" s="486"/>
    </row>
    <row r="166">
      <c r="A166" s="180"/>
      <c r="B166" s="508"/>
      <c r="C166" s="363"/>
      <c r="D166" s="494"/>
      <c r="E166" s="180"/>
      <c r="F166" s="513"/>
      <c r="G166" s="486"/>
      <c r="H166" s="511"/>
      <c r="I166" s="514"/>
      <c r="J166" s="486"/>
      <c r="K166" s="511"/>
      <c r="L166" s="486"/>
      <c r="M166" s="512"/>
      <c r="N166" s="512"/>
      <c r="O166" s="512"/>
      <c r="P166" s="512"/>
      <c r="Q166" s="486"/>
      <c r="R166" s="486"/>
      <c r="S166" s="486"/>
      <c r="T166" s="486"/>
      <c r="U166" s="512"/>
      <c r="V166" s="486"/>
      <c r="W166" s="486"/>
      <c r="X166" s="486"/>
      <c r="Y166" s="486"/>
      <c r="Z166" s="486"/>
      <c r="AA166" s="486"/>
      <c r="AB166" s="486"/>
      <c r="AC166" s="486"/>
      <c r="AD166" s="486"/>
      <c r="AE166" s="486"/>
      <c r="AF166" s="486"/>
      <c r="AG166" s="486"/>
    </row>
    <row r="167">
      <c r="A167" s="180"/>
      <c r="B167" s="508"/>
      <c r="C167" s="363"/>
      <c r="D167" s="494"/>
      <c r="E167" s="180"/>
      <c r="F167" s="513"/>
      <c r="G167" s="486"/>
      <c r="H167" s="511"/>
      <c r="I167" s="514"/>
      <c r="J167" s="486"/>
      <c r="K167" s="511"/>
      <c r="L167" s="486"/>
      <c r="M167" s="512"/>
      <c r="N167" s="512"/>
      <c r="O167" s="512"/>
      <c r="P167" s="512"/>
      <c r="Q167" s="486"/>
      <c r="R167" s="486"/>
      <c r="S167" s="486"/>
      <c r="T167" s="486"/>
      <c r="U167" s="512"/>
      <c r="V167" s="486"/>
      <c r="W167" s="486"/>
      <c r="X167" s="486"/>
      <c r="Y167" s="486"/>
      <c r="Z167" s="486"/>
      <c r="AA167" s="486"/>
      <c r="AB167" s="486"/>
      <c r="AC167" s="486"/>
      <c r="AD167" s="486"/>
      <c r="AE167" s="486"/>
      <c r="AF167" s="486"/>
      <c r="AG167" s="486"/>
    </row>
    <row r="168">
      <c r="A168" s="180"/>
      <c r="B168" s="508"/>
      <c r="C168" s="363"/>
      <c r="D168" s="494"/>
      <c r="E168" s="180"/>
      <c r="F168" s="513"/>
      <c r="G168" s="486"/>
      <c r="H168" s="511"/>
      <c r="I168" s="514"/>
      <c r="J168" s="486"/>
      <c r="K168" s="511"/>
      <c r="L168" s="486"/>
      <c r="M168" s="512"/>
      <c r="N168" s="512"/>
      <c r="O168" s="512"/>
      <c r="P168" s="512"/>
      <c r="Q168" s="486"/>
      <c r="R168" s="486"/>
      <c r="S168" s="486"/>
      <c r="T168" s="486"/>
      <c r="U168" s="512"/>
      <c r="V168" s="486"/>
      <c r="W168" s="486"/>
      <c r="X168" s="486"/>
      <c r="Y168" s="486"/>
      <c r="Z168" s="486"/>
      <c r="AA168" s="486"/>
      <c r="AB168" s="486"/>
      <c r="AC168" s="486"/>
      <c r="AD168" s="486"/>
      <c r="AE168" s="486"/>
      <c r="AF168" s="486"/>
      <c r="AG168" s="486"/>
    </row>
    <row r="169">
      <c r="A169" s="180"/>
      <c r="B169" s="508"/>
      <c r="C169" s="363"/>
      <c r="D169" s="494"/>
      <c r="E169" s="180"/>
      <c r="F169" s="513"/>
      <c r="G169" s="486"/>
      <c r="H169" s="511"/>
      <c r="I169" s="514"/>
      <c r="J169" s="486"/>
      <c r="K169" s="511"/>
      <c r="L169" s="486"/>
      <c r="M169" s="512"/>
      <c r="N169" s="512"/>
      <c r="O169" s="512"/>
      <c r="P169" s="512"/>
      <c r="Q169" s="486"/>
      <c r="R169" s="486"/>
      <c r="S169" s="486"/>
      <c r="T169" s="486"/>
      <c r="U169" s="512"/>
      <c r="V169" s="486"/>
      <c r="W169" s="486"/>
      <c r="X169" s="486"/>
      <c r="Y169" s="486"/>
      <c r="Z169" s="486"/>
      <c r="AA169" s="486"/>
      <c r="AB169" s="486"/>
      <c r="AC169" s="486"/>
      <c r="AD169" s="486"/>
      <c r="AE169" s="486"/>
      <c r="AF169" s="486"/>
      <c r="AG169" s="486"/>
    </row>
    <row r="170">
      <c r="A170" s="180"/>
      <c r="B170" s="508"/>
      <c r="C170" s="363"/>
      <c r="D170" s="494"/>
      <c r="E170" s="180"/>
      <c r="F170" s="513"/>
      <c r="G170" s="486"/>
      <c r="H170" s="511"/>
      <c r="I170" s="514"/>
      <c r="J170" s="486"/>
      <c r="K170" s="511"/>
      <c r="L170" s="486"/>
      <c r="M170" s="512"/>
      <c r="N170" s="512"/>
      <c r="O170" s="512"/>
      <c r="P170" s="512"/>
      <c r="Q170" s="486"/>
      <c r="R170" s="486"/>
      <c r="S170" s="486"/>
      <c r="T170" s="486"/>
      <c r="U170" s="512"/>
      <c r="V170" s="486"/>
      <c r="W170" s="486"/>
      <c r="X170" s="486"/>
      <c r="Y170" s="486"/>
      <c r="Z170" s="486"/>
      <c r="AA170" s="486"/>
      <c r="AB170" s="486"/>
      <c r="AC170" s="486"/>
      <c r="AD170" s="486"/>
      <c r="AE170" s="486"/>
      <c r="AF170" s="486"/>
      <c r="AG170" s="486"/>
    </row>
    <row r="171">
      <c r="A171" s="180"/>
      <c r="B171" s="508"/>
      <c r="C171" s="363"/>
      <c r="D171" s="494"/>
      <c r="E171" s="180"/>
      <c r="F171" s="513"/>
      <c r="G171" s="486"/>
      <c r="H171" s="511"/>
      <c r="I171" s="514"/>
      <c r="J171" s="486"/>
      <c r="K171" s="511"/>
      <c r="L171" s="486"/>
      <c r="M171" s="512"/>
      <c r="N171" s="512"/>
      <c r="O171" s="512"/>
      <c r="P171" s="512"/>
      <c r="Q171" s="486"/>
      <c r="R171" s="486"/>
      <c r="S171" s="486"/>
      <c r="T171" s="486"/>
      <c r="U171" s="512"/>
      <c r="V171" s="486"/>
      <c r="W171" s="486"/>
      <c r="X171" s="486"/>
      <c r="Y171" s="486"/>
      <c r="Z171" s="486"/>
      <c r="AA171" s="486"/>
      <c r="AB171" s="486"/>
      <c r="AD171" s="486"/>
      <c r="AE171" s="486"/>
      <c r="AF171" s="486"/>
      <c r="AG171" s="486"/>
    </row>
    <row r="172">
      <c r="A172" s="180"/>
      <c r="B172" s="508"/>
      <c r="C172" s="363"/>
      <c r="D172" s="494"/>
      <c r="E172" s="180"/>
      <c r="F172" s="513"/>
      <c r="G172" s="486"/>
      <c r="H172" s="511"/>
      <c r="I172" s="514"/>
      <c r="J172" s="486"/>
      <c r="K172" s="511"/>
      <c r="L172" s="486"/>
      <c r="M172" s="512"/>
      <c r="N172" s="512"/>
      <c r="O172" s="512"/>
      <c r="P172" s="512"/>
      <c r="Q172" s="486"/>
      <c r="R172" s="486"/>
      <c r="S172" s="486"/>
      <c r="T172" s="486"/>
      <c r="U172" s="512"/>
      <c r="V172" s="486"/>
      <c r="W172" s="486"/>
      <c r="X172" s="486"/>
      <c r="Y172" s="486"/>
      <c r="Z172" s="486"/>
      <c r="AA172" s="486"/>
      <c r="AB172" s="486"/>
      <c r="AD172" s="486"/>
      <c r="AE172" s="486"/>
      <c r="AF172" s="486"/>
      <c r="AG172" s="486"/>
    </row>
    <row r="173">
      <c r="A173" s="180"/>
      <c r="B173" s="179"/>
      <c r="C173" s="179"/>
      <c r="D173" s="494"/>
      <c r="E173" s="180"/>
      <c r="G173" s="486"/>
      <c r="H173" s="511"/>
      <c r="K173" s="147"/>
      <c r="U173" s="34"/>
      <c r="V173" s="486"/>
      <c r="W173" s="486"/>
      <c r="X173" s="486"/>
      <c r="Y173" s="486"/>
      <c r="Z173" s="486"/>
      <c r="AA173" s="486"/>
      <c r="AB173" s="486"/>
      <c r="AD173" s="486"/>
      <c r="AE173" s="486"/>
      <c r="AF173" s="486"/>
      <c r="AG173" s="486"/>
    </row>
    <row r="174">
      <c r="A174" s="180"/>
      <c r="B174" s="179"/>
      <c r="C174" s="179"/>
      <c r="D174" s="494"/>
      <c r="E174" s="180"/>
      <c r="K174" s="147"/>
      <c r="U174" s="34"/>
      <c r="V174" s="486"/>
      <c r="W174" s="486"/>
      <c r="X174" s="486"/>
      <c r="Y174" s="486"/>
      <c r="Z174" s="486"/>
      <c r="AA174" s="486"/>
      <c r="AB174" s="486"/>
      <c r="AD174" s="486"/>
      <c r="AE174" s="486"/>
      <c r="AF174" s="486"/>
      <c r="AG174" s="486"/>
    </row>
    <row r="175">
      <c r="A175" s="180"/>
      <c r="B175" s="179"/>
      <c r="C175" s="179"/>
      <c r="D175" s="494"/>
      <c r="E175" s="180"/>
      <c r="K175" s="147"/>
      <c r="U175" s="34"/>
      <c r="V175" s="486"/>
      <c r="W175" s="486"/>
      <c r="X175" s="486"/>
      <c r="Y175" s="486"/>
      <c r="Z175" s="486"/>
      <c r="AA175" s="486"/>
      <c r="AB175" s="486"/>
      <c r="AD175" s="486"/>
      <c r="AE175" s="486"/>
      <c r="AF175" s="486"/>
      <c r="AG175" s="486"/>
    </row>
    <row r="176">
      <c r="A176" s="180"/>
      <c r="B176" s="179"/>
      <c r="C176" s="179"/>
      <c r="D176" s="494"/>
      <c r="E176" s="180"/>
      <c r="K176" s="147"/>
      <c r="U176" s="34"/>
      <c r="V176" s="486"/>
      <c r="W176" s="486"/>
      <c r="X176" s="486"/>
      <c r="Y176" s="486"/>
      <c r="Z176" s="486"/>
      <c r="AA176" s="486"/>
      <c r="AB176" s="486"/>
      <c r="AD176" s="486"/>
      <c r="AE176" s="486"/>
      <c r="AF176" s="486"/>
      <c r="AG176" s="486"/>
    </row>
    <row r="177">
      <c r="A177" s="180"/>
      <c r="B177" s="179"/>
      <c r="C177" s="179"/>
      <c r="D177" s="494"/>
      <c r="E177" s="180"/>
      <c r="K177" s="147"/>
      <c r="U177" s="34"/>
      <c r="V177" s="486"/>
      <c r="W177" s="486"/>
      <c r="X177" s="486"/>
      <c r="Y177" s="486"/>
      <c r="Z177" s="486"/>
      <c r="AA177" s="486"/>
      <c r="AB177" s="486"/>
      <c r="AD177" s="486"/>
      <c r="AE177" s="486"/>
      <c r="AF177" s="486"/>
      <c r="AG177" s="486"/>
    </row>
    <row r="178">
      <c r="A178" s="180"/>
      <c r="B178" s="179"/>
      <c r="C178" s="179"/>
      <c r="D178" s="494"/>
      <c r="E178" s="180"/>
      <c r="K178" s="147"/>
      <c r="U178" s="34"/>
      <c r="V178" s="486"/>
      <c r="W178" s="486"/>
      <c r="X178" s="486"/>
      <c r="Y178" s="486"/>
      <c r="Z178" s="486"/>
      <c r="AA178" s="486"/>
      <c r="AB178" s="486"/>
      <c r="AD178" s="486"/>
      <c r="AE178" s="486"/>
      <c r="AF178" s="486"/>
      <c r="AG178" s="486"/>
    </row>
    <row r="179">
      <c r="A179" s="180"/>
      <c r="B179" s="179"/>
      <c r="C179" s="179"/>
      <c r="D179" s="494"/>
      <c r="E179" s="180"/>
      <c r="K179" s="147"/>
      <c r="U179" s="34"/>
      <c r="V179" s="486"/>
      <c r="W179" s="486"/>
      <c r="X179" s="486"/>
      <c r="Y179" s="486"/>
      <c r="Z179" s="486"/>
      <c r="AA179" s="486"/>
      <c r="AB179" s="486"/>
      <c r="AD179" s="486"/>
      <c r="AE179" s="486"/>
      <c r="AF179" s="486"/>
      <c r="AG179" s="486"/>
    </row>
    <row r="180">
      <c r="A180" s="180"/>
      <c r="B180" s="179"/>
      <c r="C180" s="179"/>
      <c r="D180" s="494"/>
      <c r="E180" s="180"/>
      <c r="K180" s="147"/>
      <c r="U180" s="34"/>
      <c r="V180" s="486"/>
      <c r="W180" s="486"/>
      <c r="X180" s="486"/>
      <c r="Y180" s="486"/>
      <c r="Z180" s="486"/>
      <c r="AA180" s="486"/>
      <c r="AB180" s="486"/>
      <c r="AD180" s="486"/>
      <c r="AE180" s="486"/>
      <c r="AF180" s="486"/>
      <c r="AG180" s="486"/>
    </row>
    <row r="181">
      <c r="A181" s="180"/>
      <c r="B181" s="179"/>
      <c r="C181" s="179"/>
      <c r="D181" s="494"/>
      <c r="E181" s="180"/>
      <c r="K181" s="147"/>
      <c r="U181" s="34"/>
      <c r="V181" s="486"/>
      <c r="W181" s="486"/>
      <c r="X181" s="486"/>
      <c r="Y181" s="486"/>
      <c r="Z181" s="486"/>
      <c r="AA181" s="486"/>
      <c r="AB181" s="486"/>
      <c r="AD181" s="486"/>
      <c r="AE181" s="486"/>
      <c r="AF181" s="486"/>
      <c r="AG181" s="486"/>
    </row>
    <row r="182">
      <c r="A182" s="180"/>
      <c r="B182" s="179"/>
      <c r="C182" s="179"/>
      <c r="D182" s="494"/>
      <c r="E182" s="180"/>
      <c r="K182" s="147"/>
      <c r="U182" s="34"/>
      <c r="V182" s="486"/>
      <c r="W182" s="486"/>
      <c r="X182" s="486"/>
      <c r="Y182" s="486"/>
      <c r="Z182" s="486"/>
      <c r="AA182" s="486"/>
      <c r="AB182" s="486"/>
      <c r="AD182" s="486"/>
      <c r="AE182" s="486"/>
      <c r="AF182" s="486"/>
      <c r="AG182" s="486"/>
    </row>
    <row r="183">
      <c r="A183" s="180"/>
      <c r="B183" s="179"/>
      <c r="C183" s="179"/>
      <c r="D183" s="494"/>
      <c r="E183" s="180"/>
      <c r="K183" s="147"/>
      <c r="U183" s="34"/>
      <c r="V183" s="486"/>
      <c r="W183" s="486"/>
      <c r="X183" s="486"/>
      <c r="Y183" s="486"/>
      <c r="Z183" s="486"/>
      <c r="AA183" s="486"/>
      <c r="AB183" s="486"/>
      <c r="AD183" s="486"/>
      <c r="AE183" s="486"/>
      <c r="AF183" s="486"/>
      <c r="AG183" s="486"/>
    </row>
    <row r="184">
      <c r="A184" s="180"/>
      <c r="B184" s="179"/>
      <c r="C184" s="179"/>
      <c r="D184" s="494"/>
      <c r="E184" s="180"/>
      <c r="K184" s="147"/>
      <c r="U184" s="34"/>
      <c r="V184" s="486"/>
      <c r="W184" s="486"/>
      <c r="X184" s="486"/>
      <c r="Y184" s="486"/>
      <c r="Z184" s="486"/>
      <c r="AA184" s="486"/>
      <c r="AB184" s="486"/>
      <c r="AD184" s="486"/>
      <c r="AE184" s="486"/>
      <c r="AF184" s="486"/>
      <c r="AG184" s="486"/>
    </row>
    <row r="185">
      <c r="A185" s="180"/>
      <c r="B185" s="179"/>
      <c r="C185" s="179"/>
      <c r="D185" s="494"/>
      <c r="E185" s="180"/>
      <c r="K185" s="147"/>
      <c r="U185" s="34"/>
      <c r="V185" s="486"/>
      <c r="W185" s="486"/>
      <c r="X185" s="486"/>
      <c r="Y185" s="486"/>
      <c r="Z185" s="486"/>
      <c r="AA185" s="486"/>
      <c r="AB185" s="486"/>
      <c r="AD185" s="486"/>
      <c r="AE185" s="486"/>
      <c r="AF185" s="486"/>
      <c r="AG185" s="486"/>
    </row>
    <row r="186">
      <c r="A186" s="180"/>
      <c r="B186" s="179"/>
      <c r="C186" s="179"/>
      <c r="D186" s="494"/>
      <c r="E186" s="180"/>
      <c r="K186" s="147"/>
      <c r="U186" s="34"/>
      <c r="V186" s="486"/>
      <c r="W186" s="486"/>
      <c r="X186" s="486"/>
      <c r="Y186" s="486"/>
      <c r="Z186" s="486"/>
      <c r="AA186" s="486"/>
      <c r="AB186" s="486"/>
      <c r="AD186" s="486"/>
      <c r="AE186" s="486"/>
      <c r="AF186" s="486"/>
      <c r="AG186" s="486"/>
    </row>
    <row r="187">
      <c r="A187" s="180"/>
      <c r="B187" s="179"/>
      <c r="C187" s="179"/>
      <c r="D187" s="494"/>
      <c r="E187" s="180"/>
      <c r="K187" s="147"/>
      <c r="U187" s="34"/>
      <c r="V187" s="486"/>
      <c r="W187" s="486"/>
      <c r="X187" s="486"/>
      <c r="Y187" s="486"/>
      <c r="Z187" s="486"/>
      <c r="AA187" s="486"/>
      <c r="AB187" s="486"/>
      <c r="AD187" s="486"/>
      <c r="AE187" s="486"/>
      <c r="AF187" s="486"/>
      <c r="AG187" s="486"/>
    </row>
    <row r="188">
      <c r="A188" s="180"/>
      <c r="B188" s="179"/>
      <c r="C188" s="179"/>
      <c r="D188" s="494"/>
      <c r="E188" s="180"/>
      <c r="K188" s="147"/>
      <c r="U188" s="34"/>
      <c r="V188" s="486"/>
      <c r="W188" s="486"/>
      <c r="X188" s="486"/>
      <c r="Y188" s="486"/>
      <c r="Z188" s="486"/>
      <c r="AA188" s="486"/>
      <c r="AB188" s="486"/>
      <c r="AD188" s="486"/>
      <c r="AE188" s="486"/>
      <c r="AF188" s="486"/>
      <c r="AG188" s="486"/>
    </row>
    <row r="189">
      <c r="A189" s="180"/>
      <c r="B189" s="179"/>
      <c r="C189" s="179"/>
      <c r="D189" s="494"/>
      <c r="E189" s="180"/>
      <c r="K189" s="147"/>
      <c r="U189" s="34"/>
      <c r="V189" s="486"/>
      <c r="W189" s="486"/>
      <c r="X189" s="486"/>
      <c r="Y189" s="486"/>
      <c r="Z189" s="486"/>
      <c r="AA189" s="486"/>
      <c r="AB189" s="486"/>
      <c r="AD189" s="486"/>
      <c r="AE189" s="486"/>
      <c r="AF189" s="486"/>
      <c r="AG189" s="486"/>
    </row>
    <row r="190">
      <c r="A190" s="180"/>
      <c r="B190" s="179"/>
      <c r="C190" s="179"/>
      <c r="D190" s="494"/>
      <c r="E190" s="180"/>
      <c r="K190" s="147"/>
      <c r="U190" s="34"/>
      <c r="V190" s="486"/>
      <c r="W190" s="486"/>
      <c r="X190" s="486"/>
      <c r="Y190" s="486"/>
      <c r="Z190" s="486"/>
      <c r="AA190" s="486"/>
      <c r="AB190" s="486"/>
      <c r="AD190" s="486"/>
      <c r="AE190" s="486"/>
      <c r="AF190" s="486"/>
      <c r="AG190" s="486"/>
    </row>
    <row r="191">
      <c r="A191" s="180"/>
      <c r="B191" s="179"/>
      <c r="C191" s="179"/>
      <c r="D191" s="494"/>
      <c r="E191" s="180"/>
      <c r="K191" s="147"/>
      <c r="U191" s="34"/>
      <c r="V191" s="486"/>
      <c r="W191" s="486"/>
      <c r="X191" s="486"/>
      <c r="Y191" s="486"/>
      <c r="Z191" s="486"/>
      <c r="AA191" s="486"/>
      <c r="AB191" s="486"/>
      <c r="AD191" s="486"/>
      <c r="AE191" s="486"/>
      <c r="AF191" s="486"/>
      <c r="AG191" s="486"/>
    </row>
    <row r="192">
      <c r="A192" s="180"/>
      <c r="B192" s="179"/>
      <c r="C192" s="179"/>
      <c r="D192" s="494"/>
      <c r="E192" s="180"/>
      <c r="K192" s="147"/>
      <c r="U192" s="34"/>
      <c r="V192" s="486"/>
      <c r="W192" s="486"/>
      <c r="X192" s="486"/>
      <c r="Y192" s="486"/>
      <c r="Z192" s="486"/>
      <c r="AA192" s="486"/>
      <c r="AB192" s="486"/>
      <c r="AD192" s="486"/>
      <c r="AE192" s="486"/>
      <c r="AF192" s="486"/>
      <c r="AG192" s="486"/>
    </row>
    <row r="193">
      <c r="A193" s="180"/>
      <c r="B193" s="179"/>
      <c r="C193" s="179"/>
      <c r="D193" s="494"/>
      <c r="E193" s="180"/>
      <c r="K193" s="147"/>
      <c r="U193" s="34"/>
      <c r="V193" s="486"/>
      <c r="W193" s="486"/>
      <c r="X193" s="486"/>
      <c r="Y193" s="486"/>
      <c r="Z193" s="486"/>
      <c r="AA193" s="486"/>
      <c r="AB193" s="486"/>
      <c r="AD193" s="486"/>
      <c r="AE193" s="486"/>
      <c r="AF193" s="486"/>
      <c r="AG193" s="486"/>
    </row>
    <row r="194">
      <c r="A194" s="180"/>
      <c r="B194" s="179"/>
      <c r="C194" s="179"/>
      <c r="D194" s="494"/>
      <c r="E194" s="180"/>
      <c r="K194" s="147"/>
      <c r="U194" s="34"/>
      <c r="V194" s="486"/>
      <c r="W194" s="486"/>
      <c r="X194" s="486"/>
      <c r="Y194" s="486"/>
      <c r="Z194" s="486"/>
      <c r="AA194" s="486"/>
      <c r="AB194" s="486"/>
      <c r="AD194" s="486"/>
      <c r="AE194" s="486"/>
      <c r="AF194" s="486"/>
      <c r="AG194" s="486"/>
    </row>
    <row r="195">
      <c r="A195" s="180"/>
      <c r="B195" s="179"/>
      <c r="C195" s="179"/>
      <c r="D195" s="494"/>
      <c r="E195" s="180"/>
      <c r="K195" s="147"/>
      <c r="U195" s="34"/>
      <c r="V195" s="486"/>
      <c r="W195" s="486"/>
      <c r="X195" s="486"/>
      <c r="Y195" s="486"/>
      <c r="Z195" s="486"/>
      <c r="AA195" s="486"/>
      <c r="AB195" s="486"/>
      <c r="AD195" s="486"/>
      <c r="AE195" s="486"/>
      <c r="AF195" s="486"/>
      <c r="AG195" s="486"/>
    </row>
    <row r="196">
      <c r="A196" s="180"/>
      <c r="B196" s="179"/>
      <c r="C196" s="179"/>
      <c r="D196" s="494"/>
      <c r="E196" s="180"/>
      <c r="K196" s="147"/>
      <c r="U196" s="34"/>
      <c r="V196" s="486"/>
      <c r="W196" s="486"/>
      <c r="X196" s="486"/>
      <c r="Y196" s="486"/>
      <c r="Z196" s="486"/>
      <c r="AA196" s="486"/>
      <c r="AB196" s="486"/>
      <c r="AD196" s="486"/>
      <c r="AE196" s="486"/>
      <c r="AF196" s="486"/>
      <c r="AG196" s="486"/>
    </row>
    <row r="197">
      <c r="A197" s="180"/>
      <c r="B197" s="179"/>
      <c r="C197" s="179"/>
      <c r="D197" s="494"/>
      <c r="E197" s="180"/>
      <c r="K197" s="147"/>
      <c r="U197" s="34"/>
      <c r="V197" s="486"/>
      <c r="W197" s="486"/>
      <c r="X197" s="486"/>
      <c r="Y197" s="486"/>
      <c r="Z197" s="486"/>
      <c r="AA197" s="486"/>
      <c r="AB197" s="486"/>
      <c r="AD197" s="486"/>
      <c r="AE197" s="486"/>
      <c r="AF197" s="486"/>
      <c r="AG197" s="486"/>
    </row>
    <row r="198">
      <c r="A198" s="180"/>
      <c r="B198" s="179"/>
      <c r="C198" s="179"/>
      <c r="D198" s="494"/>
      <c r="E198" s="180"/>
      <c r="K198" s="147"/>
      <c r="U198" s="34"/>
      <c r="V198" s="486"/>
      <c r="W198" s="486"/>
      <c r="X198" s="486"/>
      <c r="Y198" s="486"/>
      <c r="Z198" s="486"/>
      <c r="AA198" s="486"/>
      <c r="AB198" s="486"/>
      <c r="AD198" s="486"/>
      <c r="AE198" s="486"/>
      <c r="AF198" s="486"/>
      <c r="AG198" s="486"/>
    </row>
    <row r="199">
      <c r="A199" s="180"/>
      <c r="B199" s="179"/>
      <c r="C199" s="179"/>
      <c r="D199" s="494"/>
      <c r="E199" s="180"/>
      <c r="K199" s="147"/>
      <c r="U199" s="34"/>
      <c r="V199" s="486"/>
      <c r="W199" s="486"/>
      <c r="X199" s="486"/>
      <c r="Y199" s="486"/>
      <c r="Z199" s="486"/>
      <c r="AA199" s="486"/>
      <c r="AB199" s="486"/>
      <c r="AD199" s="486"/>
      <c r="AE199" s="486"/>
      <c r="AF199" s="486"/>
      <c r="AG199" s="486"/>
    </row>
    <row r="200">
      <c r="A200" s="180"/>
      <c r="B200" s="179"/>
      <c r="C200" s="179"/>
      <c r="D200" s="494"/>
      <c r="E200" s="180"/>
      <c r="K200" s="147"/>
      <c r="U200" s="34"/>
      <c r="V200" s="486"/>
      <c r="W200" s="486"/>
      <c r="X200" s="486"/>
      <c r="Y200" s="486"/>
      <c r="Z200" s="486"/>
      <c r="AA200" s="486"/>
      <c r="AB200" s="486"/>
      <c r="AD200" s="486"/>
      <c r="AE200" s="486"/>
      <c r="AF200" s="486"/>
      <c r="AG200" s="486"/>
    </row>
    <row r="201">
      <c r="A201" s="180"/>
      <c r="B201" s="179"/>
      <c r="C201" s="179"/>
      <c r="D201" s="494"/>
      <c r="E201" s="180"/>
      <c r="K201" s="147"/>
      <c r="U201" s="34"/>
      <c r="V201" s="486"/>
      <c r="W201" s="486"/>
      <c r="X201" s="486"/>
      <c r="Y201" s="486"/>
      <c r="Z201" s="486"/>
      <c r="AA201" s="486"/>
      <c r="AB201" s="486"/>
      <c r="AD201" s="486"/>
      <c r="AE201" s="486"/>
      <c r="AF201" s="486"/>
      <c r="AG201" s="486"/>
    </row>
    <row r="202">
      <c r="A202" s="180"/>
      <c r="B202" s="179"/>
      <c r="C202" s="179"/>
      <c r="D202" s="494"/>
      <c r="E202" s="180"/>
      <c r="K202" s="147"/>
      <c r="U202" s="34"/>
      <c r="V202" s="486"/>
      <c r="W202" s="486"/>
      <c r="X202" s="486"/>
      <c r="Y202" s="486"/>
      <c r="Z202" s="486"/>
      <c r="AA202" s="486"/>
      <c r="AB202" s="486"/>
      <c r="AD202" s="486"/>
      <c r="AE202" s="486"/>
      <c r="AF202" s="486"/>
      <c r="AG202" s="486"/>
    </row>
    <row r="203">
      <c r="A203" s="180"/>
      <c r="B203" s="179"/>
      <c r="C203" s="179"/>
      <c r="D203" s="494"/>
      <c r="E203" s="180"/>
      <c r="K203" s="147"/>
      <c r="U203" s="34"/>
      <c r="V203" s="486"/>
      <c r="W203" s="486"/>
      <c r="X203" s="486"/>
      <c r="Y203" s="486"/>
      <c r="Z203" s="486"/>
      <c r="AA203" s="486"/>
      <c r="AB203" s="486"/>
      <c r="AD203" s="486"/>
      <c r="AE203" s="486"/>
      <c r="AF203" s="486"/>
      <c r="AG203" s="486"/>
    </row>
    <row r="204">
      <c r="A204" s="180"/>
      <c r="B204" s="179"/>
      <c r="C204" s="179"/>
      <c r="D204" s="494"/>
      <c r="E204" s="180"/>
      <c r="K204" s="147"/>
      <c r="U204" s="34"/>
      <c r="V204" s="486"/>
      <c r="W204" s="486"/>
      <c r="X204" s="486"/>
      <c r="Y204" s="486"/>
      <c r="Z204" s="486"/>
      <c r="AA204" s="486"/>
      <c r="AB204" s="486"/>
      <c r="AD204" s="486"/>
      <c r="AE204" s="486"/>
      <c r="AF204" s="486"/>
      <c r="AG204" s="486"/>
    </row>
    <row r="205">
      <c r="A205" s="180"/>
      <c r="B205" s="179"/>
      <c r="C205" s="179"/>
      <c r="D205" s="494"/>
      <c r="E205" s="180"/>
      <c r="K205" s="147"/>
      <c r="U205" s="34"/>
      <c r="V205" s="486"/>
      <c r="W205" s="486"/>
      <c r="X205" s="486"/>
      <c r="Y205" s="486"/>
      <c r="Z205" s="486"/>
      <c r="AA205" s="486"/>
      <c r="AB205" s="486"/>
      <c r="AD205" s="486"/>
      <c r="AE205" s="486"/>
      <c r="AF205" s="486"/>
      <c r="AG205" s="486"/>
    </row>
    <row r="206">
      <c r="A206" s="180"/>
      <c r="B206" s="179"/>
      <c r="C206" s="179"/>
      <c r="D206" s="494"/>
      <c r="E206" s="180"/>
      <c r="K206" s="147"/>
      <c r="U206" s="34"/>
      <c r="V206" s="486"/>
      <c r="W206" s="486"/>
      <c r="X206" s="486"/>
      <c r="Y206" s="486"/>
      <c r="Z206" s="486"/>
      <c r="AA206" s="486"/>
      <c r="AB206" s="486"/>
      <c r="AD206" s="486"/>
      <c r="AE206" s="486"/>
      <c r="AF206" s="486"/>
      <c r="AG206" s="486"/>
    </row>
    <row r="207">
      <c r="A207" s="180"/>
      <c r="B207" s="179"/>
      <c r="C207" s="179"/>
      <c r="D207" s="494"/>
      <c r="E207" s="180"/>
      <c r="K207" s="147"/>
      <c r="U207" s="34"/>
      <c r="V207" s="486"/>
      <c r="W207" s="486"/>
      <c r="X207" s="486"/>
      <c r="Y207" s="486"/>
      <c r="Z207" s="486"/>
      <c r="AA207" s="486"/>
      <c r="AB207" s="486"/>
      <c r="AD207" s="486"/>
      <c r="AE207" s="486"/>
      <c r="AF207" s="486"/>
      <c r="AG207" s="486"/>
    </row>
    <row r="208">
      <c r="A208" s="180"/>
      <c r="B208" s="179"/>
      <c r="C208" s="179"/>
      <c r="D208" s="494"/>
      <c r="E208" s="180"/>
      <c r="K208" s="147"/>
      <c r="U208" s="34"/>
      <c r="V208" s="486"/>
      <c r="W208" s="486"/>
      <c r="X208" s="486"/>
      <c r="Y208" s="486"/>
      <c r="Z208" s="486"/>
      <c r="AA208" s="486"/>
      <c r="AB208" s="486"/>
      <c r="AD208" s="486"/>
      <c r="AE208" s="486"/>
      <c r="AF208" s="486"/>
      <c r="AG208" s="486"/>
    </row>
    <row r="209">
      <c r="A209" s="180"/>
      <c r="B209" s="179"/>
      <c r="C209" s="179"/>
      <c r="D209" s="494"/>
      <c r="E209" s="180"/>
      <c r="K209" s="147"/>
      <c r="U209" s="34"/>
      <c r="V209" s="486"/>
      <c r="W209" s="486"/>
      <c r="X209" s="486"/>
      <c r="Y209" s="486"/>
      <c r="Z209" s="486"/>
      <c r="AA209" s="486"/>
      <c r="AB209" s="486"/>
      <c r="AD209" s="486"/>
      <c r="AE209" s="486"/>
      <c r="AF209" s="486"/>
      <c r="AG209" s="486"/>
    </row>
    <row r="210">
      <c r="A210" s="180"/>
      <c r="B210" s="179"/>
      <c r="C210" s="179"/>
      <c r="D210" s="494"/>
      <c r="E210" s="180"/>
      <c r="K210" s="147"/>
      <c r="U210" s="34"/>
      <c r="V210" s="486"/>
      <c r="W210" s="486"/>
      <c r="X210" s="486"/>
      <c r="Y210" s="486"/>
      <c r="Z210" s="486"/>
      <c r="AA210" s="486"/>
      <c r="AB210" s="486"/>
      <c r="AD210" s="486"/>
      <c r="AE210" s="486"/>
      <c r="AF210" s="486"/>
      <c r="AG210" s="486"/>
    </row>
    <row r="211">
      <c r="A211" s="180"/>
      <c r="B211" s="179"/>
      <c r="C211" s="179"/>
      <c r="D211" s="494"/>
      <c r="E211" s="180"/>
      <c r="K211" s="147"/>
      <c r="U211" s="34"/>
      <c r="V211" s="486"/>
      <c r="W211" s="486"/>
      <c r="X211" s="486"/>
      <c r="Y211" s="486"/>
      <c r="Z211" s="486"/>
      <c r="AA211" s="486"/>
      <c r="AB211" s="486"/>
      <c r="AD211" s="486"/>
      <c r="AE211" s="486"/>
      <c r="AF211" s="486"/>
      <c r="AG211" s="486"/>
    </row>
    <row r="212">
      <c r="A212" s="180"/>
      <c r="B212" s="179"/>
      <c r="C212" s="179"/>
      <c r="D212" s="494"/>
      <c r="E212" s="180"/>
      <c r="K212" s="147"/>
      <c r="U212" s="34"/>
      <c r="V212" s="486"/>
      <c r="W212" s="486"/>
      <c r="X212" s="486"/>
      <c r="Y212" s="486"/>
      <c r="Z212" s="486"/>
      <c r="AA212" s="486"/>
      <c r="AB212" s="486"/>
      <c r="AD212" s="486"/>
      <c r="AE212" s="486"/>
      <c r="AF212" s="486"/>
      <c r="AG212" s="486"/>
    </row>
    <row r="213">
      <c r="A213" s="180"/>
      <c r="B213" s="179"/>
      <c r="C213" s="179"/>
      <c r="D213" s="494"/>
      <c r="E213" s="180"/>
      <c r="K213" s="147"/>
      <c r="U213" s="34"/>
      <c r="V213" s="486"/>
      <c r="W213" s="486"/>
      <c r="X213" s="486"/>
      <c r="Y213" s="486"/>
      <c r="Z213" s="486"/>
      <c r="AA213" s="486"/>
      <c r="AB213" s="486"/>
      <c r="AD213" s="486"/>
      <c r="AE213" s="486"/>
      <c r="AF213" s="486"/>
      <c r="AG213" s="486"/>
    </row>
    <row r="214">
      <c r="A214" s="180"/>
      <c r="B214" s="179"/>
      <c r="C214" s="179"/>
      <c r="D214" s="494"/>
      <c r="E214" s="180"/>
      <c r="K214" s="147"/>
      <c r="U214" s="34"/>
      <c r="V214" s="486"/>
      <c r="W214" s="486"/>
      <c r="X214" s="486"/>
      <c r="Y214" s="486"/>
      <c r="Z214" s="486"/>
      <c r="AA214" s="486"/>
      <c r="AB214" s="486"/>
      <c r="AD214" s="486"/>
      <c r="AE214" s="486"/>
      <c r="AF214" s="486"/>
      <c r="AG214" s="486"/>
    </row>
    <row r="215">
      <c r="A215" s="180"/>
      <c r="B215" s="179"/>
      <c r="C215" s="179"/>
      <c r="D215" s="494"/>
      <c r="E215" s="180"/>
      <c r="K215" s="147"/>
      <c r="U215" s="34"/>
      <c r="V215" s="486"/>
      <c r="W215" s="486"/>
      <c r="X215" s="486"/>
      <c r="Y215" s="486"/>
      <c r="Z215" s="486"/>
      <c r="AA215" s="486"/>
      <c r="AB215" s="486"/>
      <c r="AD215" s="486"/>
      <c r="AE215" s="486"/>
      <c r="AF215" s="486"/>
      <c r="AG215" s="486"/>
    </row>
    <row r="216">
      <c r="A216" s="180"/>
      <c r="B216" s="179"/>
      <c r="C216" s="179"/>
      <c r="D216" s="494"/>
      <c r="E216" s="180"/>
      <c r="K216" s="147"/>
      <c r="U216" s="34"/>
      <c r="V216" s="486"/>
      <c r="W216" s="486"/>
      <c r="X216" s="486"/>
      <c r="Y216" s="486"/>
      <c r="Z216" s="486"/>
      <c r="AA216" s="486"/>
      <c r="AB216" s="486"/>
      <c r="AD216" s="486"/>
      <c r="AE216" s="486"/>
      <c r="AF216" s="486"/>
      <c r="AG216" s="486"/>
    </row>
    <row r="217">
      <c r="A217" s="180"/>
      <c r="B217" s="179"/>
      <c r="C217" s="179"/>
      <c r="D217" s="494"/>
      <c r="E217" s="180"/>
      <c r="K217" s="147"/>
      <c r="U217" s="34"/>
      <c r="V217" s="486"/>
      <c r="W217" s="486"/>
      <c r="X217" s="486"/>
      <c r="Y217" s="486"/>
      <c r="Z217" s="486"/>
      <c r="AA217" s="486"/>
      <c r="AB217" s="486"/>
      <c r="AD217" s="486"/>
      <c r="AE217" s="486"/>
      <c r="AF217" s="486"/>
      <c r="AG217" s="486"/>
    </row>
    <row r="218">
      <c r="A218" s="180"/>
      <c r="B218" s="179"/>
      <c r="C218" s="179"/>
      <c r="D218" s="494"/>
      <c r="E218" s="180"/>
      <c r="K218" s="147"/>
      <c r="U218" s="34"/>
      <c r="V218" s="486"/>
      <c r="W218" s="486"/>
      <c r="X218" s="486"/>
      <c r="Y218" s="486"/>
      <c r="Z218" s="486"/>
      <c r="AA218" s="486"/>
      <c r="AB218" s="486"/>
      <c r="AD218" s="486"/>
      <c r="AE218" s="486"/>
      <c r="AF218" s="486"/>
      <c r="AG218" s="486"/>
    </row>
    <row r="219">
      <c r="A219" s="180"/>
      <c r="B219" s="179"/>
      <c r="C219" s="179"/>
      <c r="D219" s="494"/>
      <c r="E219" s="180"/>
      <c r="K219" s="147"/>
      <c r="U219" s="34"/>
      <c r="V219" s="486"/>
      <c r="W219" s="486"/>
      <c r="X219" s="486"/>
      <c r="Y219" s="486"/>
      <c r="Z219" s="486"/>
      <c r="AA219" s="486"/>
      <c r="AB219" s="486"/>
      <c r="AD219" s="486"/>
      <c r="AE219" s="486"/>
      <c r="AF219" s="486"/>
      <c r="AG219" s="486"/>
    </row>
    <row r="220">
      <c r="A220" s="180"/>
      <c r="B220" s="179"/>
      <c r="C220" s="179"/>
      <c r="D220" s="494"/>
      <c r="E220" s="180"/>
      <c r="K220" s="147"/>
      <c r="U220" s="34"/>
      <c r="V220" s="486"/>
      <c r="W220" s="486"/>
      <c r="X220" s="486"/>
      <c r="Y220" s="486"/>
      <c r="Z220" s="486"/>
      <c r="AA220" s="486"/>
      <c r="AB220" s="486"/>
      <c r="AD220" s="486"/>
      <c r="AE220" s="486"/>
      <c r="AF220" s="486"/>
      <c r="AG220" s="486"/>
    </row>
    <row r="221">
      <c r="A221" s="180"/>
      <c r="B221" s="179"/>
      <c r="C221" s="179"/>
      <c r="D221" s="494"/>
      <c r="E221" s="180"/>
      <c r="K221" s="147"/>
      <c r="U221" s="34"/>
      <c r="V221" s="486"/>
      <c r="W221" s="486"/>
      <c r="X221" s="486"/>
      <c r="Y221" s="486"/>
      <c r="Z221" s="486"/>
      <c r="AA221" s="486"/>
      <c r="AB221" s="486"/>
      <c r="AD221" s="486"/>
      <c r="AE221" s="486"/>
      <c r="AF221" s="486"/>
      <c r="AG221" s="486"/>
    </row>
    <row r="222">
      <c r="A222" s="180"/>
      <c r="B222" s="179"/>
      <c r="C222" s="179"/>
      <c r="D222" s="494"/>
      <c r="E222" s="180"/>
      <c r="K222" s="147"/>
      <c r="U222" s="34"/>
      <c r="V222" s="486"/>
      <c r="W222" s="486"/>
      <c r="X222" s="486"/>
      <c r="Y222" s="486"/>
      <c r="Z222" s="486"/>
      <c r="AA222" s="486"/>
      <c r="AB222" s="486"/>
      <c r="AD222" s="486"/>
      <c r="AE222" s="486"/>
      <c r="AF222" s="486"/>
      <c r="AG222" s="486"/>
    </row>
    <row r="223">
      <c r="A223" s="180"/>
      <c r="B223" s="179"/>
      <c r="C223" s="179"/>
      <c r="D223" s="494"/>
      <c r="E223" s="180"/>
      <c r="K223" s="147"/>
      <c r="U223" s="34"/>
      <c r="V223" s="486"/>
      <c r="W223" s="486"/>
      <c r="X223" s="486"/>
      <c r="Y223" s="486"/>
      <c r="Z223" s="486"/>
      <c r="AA223" s="486"/>
      <c r="AB223" s="486"/>
      <c r="AD223" s="486"/>
      <c r="AE223" s="486"/>
      <c r="AF223" s="486"/>
      <c r="AG223" s="486"/>
    </row>
    <row r="224">
      <c r="A224" s="180"/>
      <c r="B224" s="179"/>
      <c r="C224" s="179"/>
      <c r="D224" s="494"/>
      <c r="E224" s="180"/>
      <c r="K224" s="147"/>
      <c r="U224" s="34"/>
      <c r="V224" s="486"/>
      <c r="W224" s="486"/>
      <c r="X224" s="486"/>
      <c r="Y224" s="486"/>
      <c r="Z224" s="486"/>
      <c r="AA224" s="486"/>
      <c r="AB224" s="486"/>
      <c r="AD224" s="486"/>
      <c r="AE224" s="486"/>
      <c r="AF224" s="486"/>
      <c r="AG224" s="486"/>
    </row>
    <row r="225">
      <c r="A225" s="180"/>
      <c r="B225" s="179"/>
      <c r="C225" s="179"/>
      <c r="D225" s="494"/>
      <c r="E225" s="180"/>
      <c r="K225" s="147"/>
      <c r="U225" s="34"/>
      <c r="V225" s="486"/>
      <c r="W225" s="486"/>
      <c r="X225" s="486"/>
      <c r="Y225" s="486"/>
      <c r="Z225" s="486"/>
      <c r="AA225" s="486"/>
      <c r="AB225" s="486"/>
      <c r="AD225" s="486"/>
      <c r="AE225" s="486"/>
      <c r="AF225" s="486"/>
      <c r="AG225" s="486"/>
    </row>
    <row r="226">
      <c r="A226" s="180"/>
      <c r="B226" s="179"/>
      <c r="C226" s="179"/>
      <c r="D226" s="494"/>
      <c r="E226" s="180"/>
      <c r="K226" s="147"/>
      <c r="U226" s="34"/>
      <c r="V226" s="486"/>
      <c r="W226" s="486"/>
      <c r="X226" s="486"/>
      <c r="Y226" s="486"/>
      <c r="Z226" s="486"/>
      <c r="AA226" s="486"/>
      <c r="AB226" s="486"/>
      <c r="AD226" s="486"/>
      <c r="AE226" s="486"/>
      <c r="AF226" s="486"/>
      <c r="AG226" s="486"/>
    </row>
    <row r="227">
      <c r="A227" s="180"/>
      <c r="B227" s="179"/>
      <c r="C227" s="179"/>
      <c r="D227" s="494"/>
      <c r="E227" s="180"/>
      <c r="K227" s="147"/>
      <c r="U227" s="34"/>
      <c r="V227" s="486"/>
      <c r="W227" s="486"/>
      <c r="X227" s="486"/>
      <c r="Y227" s="486"/>
      <c r="Z227" s="486"/>
      <c r="AA227" s="486"/>
      <c r="AB227" s="486"/>
      <c r="AD227" s="486"/>
      <c r="AE227" s="486"/>
      <c r="AF227" s="486"/>
      <c r="AG227" s="486"/>
    </row>
    <row r="228">
      <c r="A228" s="180"/>
      <c r="B228" s="179"/>
      <c r="C228" s="179"/>
      <c r="D228" s="494"/>
      <c r="E228" s="180"/>
      <c r="K228" s="147"/>
      <c r="U228" s="34"/>
      <c r="V228" s="486"/>
      <c r="W228" s="486"/>
      <c r="X228" s="486"/>
      <c r="Y228" s="486"/>
      <c r="Z228" s="486"/>
      <c r="AA228" s="486"/>
      <c r="AB228" s="486"/>
      <c r="AD228" s="486"/>
      <c r="AE228" s="486"/>
      <c r="AF228" s="486"/>
      <c r="AG228" s="486"/>
    </row>
    <row r="229">
      <c r="A229" s="180"/>
      <c r="B229" s="179"/>
      <c r="C229" s="179"/>
      <c r="D229" s="494"/>
      <c r="E229" s="180"/>
      <c r="K229" s="147"/>
      <c r="U229" s="34"/>
      <c r="V229" s="486"/>
      <c r="W229" s="486"/>
      <c r="X229" s="486"/>
      <c r="Y229" s="486"/>
      <c r="Z229" s="486"/>
      <c r="AA229" s="486"/>
      <c r="AB229" s="486"/>
      <c r="AD229" s="486"/>
      <c r="AE229" s="486"/>
      <c r="AF229" s="486"/>
      <c r="AG229" s="486"/>
    </row>
    <row r="230">
      <c r="A230" s="180"/>
      <c r="B230" s="179"/>
      <c r="C230" s="179"/>
      <c r="D230" s="494"/>
      <c r="E230" s="180"/>
      <c r="K230" s="147"/>
      <c r="U230" s="34"/>
      <c r="V230" s="486"/>
      <c r="W230" s="486"/>
      <c r="X230" s="486"/>
      <c r="Y230" s="486"/>
      <c r="Z230" s="486"/>
      <c r="AA230" s="486"/>
      <c r="AB230" s="486"/>
      <c r="AD230" s="486"/>
      <c r="AE230" s="486"/>
      <c r="AF230" s="486"/>
      <c r="AG230" s="486"/>
    </row>
    <row r="231">
      <c r="A231" s="180"/>
      <c r="B231" s="179"/>
      <c r="C231" s="179"/>
      <c r="D231" s="494"/>
      <c r="E231" s="180"/>
      <c r="K231" s="147"/>
      <c r="U231" s="34"/>
      <c r="V231" s="486"/>
      <c r="W231" s="486"/>
      <c r="X231" s="486"/>
      <c r="Y231" s="486"/>
      <c r="Z231" s="486"/>
      <c r="AA231" s="486"/>
      <c r="AB231" s="486"/>
      <c r="AD231" s="486"/>
      <c r="AE231" s="486"/>
      <c r="AF231" s="486"/>
      <c r="AG231" s="486"/>
    </row>
    <row r="232">
      <c r="A232" s="180"/>
      <c r="B232" s="179"/>
      <c r="C232" s="179"/>
      <c r="D232" s="494"/>
      <c r="E232" s="180"/>
      <c r="K232" s="147"/>
      <c r="U232" s="34"/>
      <c r="V232" s="486"/>
      <c r="W232" s="486"/>
      <c r="X232" s="486"/>
      <c r="Y232" s="486"/>
      <c r="Z232" s="486"/>
      <c r="AA232" s="486"/>
      <c r="AB232" s="486"/>
      <c r="AD232" s="486"/>
      <c r="AE232" s="486"/>
      <c r="AF232" s="486"/>
      <c r="AG232" s="486"/>
    </row>
    <row r="233">
      <c r="A233" s="180"/>
      <c r="B233" s="179"/>
      <c r="C233" s="179"/>
      <c r="D233" s="494"/>
      <c r="E233" s="180"/>
      <c r="K233" s="147"/>
      <c r="U233" s="34"/>
      <c r="V233" s="486"/>
      <c r="W233" s="486"/>
      <c r="X233" s="486"/>
      <c r="Y233" s="486"/>
      <c r="Z233" s="486"/>
      <c r="AA233" s="486"/>
      <c r="AB233" s="486"/>
      <c r="AD233" s="486"/>
      <c r="AE233" s="486"/>
      <c r="AF233" s="486"/>
      <c r="AG233" s="486"/>
    </row>
    <row r="234">
      <c r="A234" s="180"/>
      <c r="B234" s="179"/>
      <c r="C234" s="179"/>
      <c r="D234" s="494"/>
      <c r="E234" s="180"/>
      <c r="K234" s="147"/>
      <c r="U234" s="34"/>
      <c r="V234" s="486"/>
      <c r="W234" s="486"/>
      <c r="X234" s="486"/>
      <c r="Y234" s="486"/>
      <c r="Z234" s="486"/>
      <c r="AA234" s="486"/>
      <c r="AB234" s="486"/>
      <c r="AD234" s="486"/>
      <c r="AE234" s="486"/>
      <c r="AF234" s="486"/>
      <c r="AG234" s="486"/>
    </row>
    <row r="235">
      <c r="A235" s="180"/>
      <c r="B235" s="179"/>
      <c r="C235" s="179"/>
      <c r="D235" s="494"/>
      <c r="E235" s="180"/>
      <c r="K235" s="147"/>
      <c r="U235" s="34"/>
      <c r="V235" s="486"/>
      <c r="W235" s="486"/>
      <c r="X235" s="486"/>
      <c r="Y235" s="486"/>
      <c r="Z235" s="486"/>
      <c r="AA235" s="486"/>
      <c r="AB235" s="486"/>
      <c r="AD235" s="486"/>
      <c r="AE235" s="486"/>
      <c r="AF235" s="486"/>
      <c r="AG235" s="486"/>
    </row>
    <row r="236">
      <c r="A236" s="180"/>
      <c r="B236" s="179"/>
      <c r="C236" s="179"/>
      <c r="D236" s="494"/>
      <c r="E236" s="180"/>
      <c r="K236" s="147"/>
      <c r="U236" s="34"/>
      <c r="V236" s="486"/>
      <c r="W236" s="486"/>
      <c r="X236" s="486"/>
      <c r="Y236" s="486"/>
      <c r="Z236" s="486"/>
      <c r="AA236" s="486"/>
      <c r="AB236" s="486"/>
      <c r="AD236" s="486"/>
      <c r="AE236" s="486"/>
      <c r="AF236" s="486"/>
      <c r="AG236" s="486"/>
    </row>
    <row r="237">
      <c r="A237" s="180"/>
      <c r="B237" s="179"/>
      <c r="C237" s="179"/>
      <c r="D237" s="494"/>
      <c r="E237" s="180"/>
      <c r="K237" s="147"/>
      <c r="U237" s="34"/>
      <c r="V237" s="486"/>
      <c r="W237" s="486"/>
      <c r="X237" s="486"/>
      <c r="Y237" s="486"/>
      <c r="Z237" s="486"/>
      <c r="AA237" s="486"/>
      <c r="AB237" s="486"/>
      <c r="AD237" s="486"/>
      <c r="AE237" s="486"/>
      <c r="AF237" s="486"/>
      <c r="AG237" s="486"/>
    </row>
    <row r="238">
      <c r="A238" s="180"/>
      <c r="B238" s="179"/>
      <c r="C238" s="179"/>
      <c r="D238" s="494"/>
      <c r="E238" s="180"/>
      <c r="K238" s="147"/>
      <c r="U238" s="34"/>
      <c r="V238" s="486"/>
      <c r="W238" s="486"/>
      <c r="X238" s="486"/>
      <c r="Y238" s="486"/>
      <c r="Z238" s="486"/>
      <c r="AA238" s="486"/>
      <c r="AB238" s="486"/>
      <c r="AD238" s="486"/>
      <c r="AE238" s="486"/>
      <c r="AF238" s="486"/>
      <c r="AG238" s="486"/>
    </row>
    <row r="239">
      <c r="A239" s="180"/>
      <c r="B239" s="179"/>
      <c r="C239" s="179"/>
      <c r="D239" s="494"/>
      <c r="E239" s="180"/>
      <c r="K239" s="147"/>
      <c r="U239" s="34"/>
      <c r="V239" s="486"/>
      <c r="W239" s="486"/>
      <c r="X239" s="486"/>
      <c r="Y239" s="486"/>
      <c r="Z239" s="486"/>
      <c r="AA239" s="486"/>
      <c r="AB239" s="486"/>
      <c r="AD239" s="486"/>
      <c r="AE239" s="486"/>
      <c r="AF239" s="486"/>
      <c r="AG239" s="486"/>
    </row>
    <row r="240">
      <c r="A240" s="180"/>
      <c r="B240" s="179"/>
      <c r="C240" s="179"/>
      <c r="D240" s="494"/>
      <c r="E240" s="180"/>
      <c r="K240" s="147"/>
      <c r="U240" s="34"/>
      <c r="V240" s="486"/>
      <c r="W240" s="486"/>
      <c r="X240" s="486"/>
      <c r="Y240" s="486"/>
      <c r="Z240" s="486"/>
      <c r="AA240" s="486"/>
      <c r="AB240" s="486"/>
      <c r="AD240" s="486"/>
      <c r="AE240" s="486"/>
      <c r="AF240" s="486"/>
      <c r="AG240" s="486"/>
    </row>
    <row r="241">
      <c r="A241" s="180"/>
      <c r="B241" s="179"/>
      <c r="C241" s="179"/>
      <c r="D241" s="494"/>
      <c r="E241" s="180"/>
      <c r="K241" s="147"/>
      <c r="U241" s="34"/>
      <c r="V241" s="486"/>
      <c r="W241" s="486"/>
      <c r="X241" s="486"/>
      <c r="Y241" s="486"/>
      <c r="Z241" s="486"/>
      <c r="AA241" s="486"/>
      <c r="AB241" s="486"/>
      <c r="AD241" s="486"/>
      <c r="AE241" s="486"/>
      <c r="AF241" s="486"/>
      <c r="AG241" s="486"/>
    </row>
    <row r="242">
      <c r="A242" s="180"/>
      <c r="B242" s="179"/>
      <c r="C242" s="179"/>
      <c r="D242" s="494"/>
      <c r="E242" s="180"/>
      <c r="K242" s="147"/>
      <c r="U242" s="34"/>
      <c r="V242" s="486"/>
      <c r="W242" s="486"/>
      <c r="X242" s="486"/>
      <c r="Y242" s="486"/>
      <c r="Z242" s="486"/>
      <c r="AA242" s="486"/>
      <c r="AB242" s="486"/>
      <c r="AD242" s="486"/>
      <c r="AE242" s="486"/>
      <c r="AF242" s="486"/>
      <c r="AG242" s="486"/>
    </row>
    <row r="243">
      <c r="A243" s="180"/>
      <c r="B243" s="179"/>
      <c r="C243" s="179"/>
      <c r="D243" s="494"/>
      <c r="E243" s="180"/>
      <c r="K243" s="147"/>
      <c r="U243" s="34"/>
      <c r="V243" s="486"/>
      <c r="W243" s="486"/>
      <c r="X243" s="486"/>
      <c r="Y243" s="486"/>
      <c r="Z243" s="486"/>
      <c r="AA243" s="486"/>
      <c r="AB243" s="486"/>
      <c r="AD243" s="486"/>
      <c r="AE243" s="486"/>
      <c r="AF243" s="486"/>
      <c r="AG243" s="486"/>
    </row>
    <row r="244">
      <c r="A244" s="180"/>
      <c r="B244" s="179"/>
      <c r="C244" s="179"/>
      <c r="D244" s="494"/>
      <c r="E244" s="180"/>
      <c r="K244" s="147"/>
      <c r="U244" s="34"/>
      <c r="V244" s="486"/>
      <c r="W244" s="486"/>
      <c r="X244" s="486"/>
      <c r="Y244" s="486"/>
      <c r="Z244" s="486"/>
      <c r="AA244" s="486"/>
      <c r="AB244" s="486"/>
      <c r="AD244" s="486"/>
      <c r="AE244" s="486"/>
      <c r="AF244" s="486"/>
      <c r="AG244" s="486"/>
    </row>
    <row r="245">
      <c r="A245" s="180"/>
      <c r="B245" s="179"/>
      <c r="C245" s="179"/>
      <c r="D245" s="494"/>
      <c r="E245" s="180"/>
      <c r="K245" s="147"/>
      <c r="U245" s="34"/>
      <c r="V245" s="486"/>
      <c r="W245" s="486"/>
      <c r="X245" s="486"/>
      <c r="Y245" s="486"/>
      <c r="Z245" s="486"/>
      <c r="AA245" s="486"/>
      <c r="AB245" s="486"/>
      <c r="AD245" s="486"/>
      <c r="AE245" s="486"/>
      <c r="AF245" s="486"/>
      <c r="AG245" s="486"/>
    </row>
    <row r="246">
      <c r="A246" s="180"/>
      <c r="B246" s="179"/>
      <c r="C246" s="179"/>
      <c r="D246" s="494"/>
      <c r="E246" s="180"/>
      <c r="K246" s="147"/>
      <c r="U246" s="34"/>
      <c r="V246" s="486"/>
      <c r="W246" s="486"/>
      <c r="X246" s="486"/>
      <c r="Y246" s="486"/>
      <c r="Z246" s="486"/>
      <c r="AA246" s="486"/>
      <c r="AB246" s="486"/>
      <c r="AD246" s="486"/>
      <c r="AE246" s="486"/>
      <c r="AF246" s="486"/>
      <c r="AG246" s="486"/>
    </row>
    <row r="247">
      <c r="A247" s="180"/>
      <c r="B247" s="179"/>
      <c r="C247" s="179"/>
      <c r="D247" s="494"/>
      <c r="E247" s="180"/>
      <c r="K247" s="147"/>
      <c r="U247" s="34"/>
      <c r="V247" s="486"/>
      <c r="W247" s="486"/>
      <c r="X247" s="486"/>
      <c r="Y247" s="486"/>
      <c r="Z247" s="486"/>
      <c r="AA247" s="486"/>
      <c r="AB247" s="486"/>
      <c r="AD247" s="486"/>
      <c r="AE247" s="486"/>
      <c r="AF247" s="486"/>
      <c r="AG247" s="486"/>
    </row>
    <row r="248">
      <c r="A248" s="180"/>
      <c r="B248" s="179"/>
      <c r="C248" s="179"/>
      <c r="D248" s="494"/>
      <c r="E248" s="180"/>
      <c r="K248" s="147"/>
      <c r="U248" s="34"/>
      <c r="V248" s="486"/>
      <c r="W248" s="486"/>
      <c r="X248" s="486"/>
      <c r="Y248" s="486"/>
      <c r="Z248" s="486"/>
      <c r="AA248" s="486"/>
      <c r="AB248" s="486"/>
      <c r="AD248" s="486"/>
      <c r="AE248" s="486"/>
      <c r="AF248" s="486"/>
      <c r="AG248" s="486"/>
    </row>
    <row r="249">
      <c r="A249" s="180"/>
      <c r="B249" s="179"/>
      <c r="C249" s="179"/>
      <c r="D249" s="494"/>
      <c r="E249" s="180"/>
      <c r="K249" s="147"/>
      <c r="U249" s="34"/>
      <c r="V249" s="486"/>
      <c r="W249" s="486"/>
      <c r="X249" s="486"/>
      <c r="Y249" s="486"/>
      <c r="Z249" s="486"/>
      <c r="AA249" s="486"/>
      <c r="AB249" s="486"/>
      <c r="AD249" s="486"/>
      <c r="AE249" s="486"/>
      <c r="AF249" s="486"/>
      <c r="AG249" s="486"/>
    </row>
    <row r="250">
      <c r="A250" s="180"/>
      <c r="B250" s="179"/>
      <c r="C250" s="179"/>
      <c r="D250" s="494"/>
      <c r="E250" s="180"/>
      <c r="K250" s="147"/>
      <c r="U250" s="34"/>
      <c r="V250" s="486"/>
      <c r="W250" s="486"/>
      <c r="X250" s="486"/>
      <c r="Y250" s="486"/>
      <c r="Z250" s="486"/>
      <c r="AA250" s="486"/>
      <c r="AB250" s="486"/>
      <c r="AD250" s="486"/>
      <c r="AE250" s="486"/>
      <c r="AF250" s="486"/>
      <c r="AG250" s="486"/>
    </row>
    <row r="251">
      <c r="A251" s="180"/>
      <c r="B251" s="179"/>
      <c r="C251" s="179"/>
      <c r="D251" s="494"/>
      <c r="E251" s="180"/>
      <c r="K251" s="147"/>
      <c r="U251" s="34"/>
      <c r="V251" s="486"/>
      <c r="W251" s="486"/>
      <c r="X251" s="486"/>
      <c r="Y251" s="486"/>
      <c r="Z251" s="486"/>
      <c r="AA251" s="486"/>
      <c r="AB251" s="486"/>
      <c r="AD251" s="486"/>
      <c r="AE251" s="486"/>
      <c r="AF251" s="486"/>
      <c r="AG251" s="486"/>
    </row>
    <row r="252">
      <c r="A252" s="180"/>
      <c r="B252" s="179"/>
      <c r="C252" s="179"/>
      <c r="D252" s="494"/>
      <c r="E252" s="180"/>
      <c r="K252" s="147"/>
      <c r="U252" s="34"/>
      <c r="V252" s="486"/>
      <c r="W252" s="486"/>
      <c r="X252" s="486"/>
      <c r="Y252" s="486"/>
      <c r="Z252" s="486"/>
      <c r="AA252" s="486"/>
      <c r="AB252" s="486"/>
      <c r="AD252" s="486"/>
      <c r="AE252" s="486"/>
      <c r="AF252" s="486"/>
      <c r="AG252" s="486"/>
    </row>
    <row r="253">
      <c r="A253" s="180"/>
      <c r="B253" s="179"/>
      <c r="C253" s="179"/>
      <c r="D253" s="494"/>
      <c r="E253" s="180"/>
      <c r="K253" s="147"/>
      <c r="U253" s="34"/>
      <c r="V253" s="486"/>
      <c r="W253" s="486"/>
      <c r="X253" s="486"/>
      <c r="Y253" s="486"/>
      <c r="Z253" s="486"/>
      <c r="AA253" s="486"/>
      <c r="AB253" s="486"/>
      <c r="AD253" s="486"/>
      <c r="AE253" s="486"/>
      <c r="AF253" s="486"/>
      <c r="AG253" s="486"/>
    </row>
    <row r="254">
      <c r="A254" s="180"/>
      <c r="B254" s="179"/>
      <c r="C254" s="179"/>
      <c r="D254" s="494"/>
      <c r="E254" s="180"/>
      <c r="K254" s="147"/>
      <c r="U254" s="34"/>
      <c r="V254" s="486"/>
      <c r="W254" s="486"/>
      <c r="X254" s="486"/>
      <c r="Y254" s="486"/>
      <c r="Z254" s="486"/>
      <c r="AA254" s="486"/>
      <c r="AB254" s="486"/>
      <c r="AD254" s="486"/>
      <c r="AE254" s="486"/>
      <c r="AF254" s="486"/>
      <c r="AG254" s="486"/>
    </row>
    <row r="255">
      <c r="A255" s="180"/>
      <c r="B255" s="179"/>
      <c r="C255" s="179"/>
      <c r="D255" s="494"/>
      <c r="E255" s="180"/>
      <c r="K255" s="147"/>
      <c r="U255" s="34"/>
      <c r="V255" s="486"/>
      <c r="W255" s="486"/>
      <c r="X255" s="486"/>
      <c r="Y255" s="486"/>
      <c r="Z255" s="486"/>
      <c r="AA255" s="486"/>
      <c r="AB255" s="486"/>
      <c r="AD255" s="486"/>
      <c r="AE255" s="486"/>
      <c r="AF255" s="486"/>
      <c r="AG255" s="486"/>
    </row>
    <row r="256">
      <c r="A256" s="180"/>
      <c r="B256" s="179"/>
      <c r="C256" s="179"/>
      <c r="D256" s="494"/>
      <c r="E256" s="180"/>
      <c r="K256" s="147"/>
      <c r="U256" s="34"/>
      <c r="V256" s="486"/>
      <c r="W256" s="486"/>
      <c r="X256" s="486"/>
      <c r="Y256" s="486"/>
      <c r="Z256" s="486"/>
      <c r="AA256" s="486"/>
      <c r="AB256" s="486"/>
      <c r="AD256" s="486"/>
      <c r="AE256" s="486"/>
      <c r="AF256" s="486"/>
      <c r="AG256" s="486"/>
    </row>
    <row r="257">
      <c r="A257" s="180"/>
      <c r="B257" s="179"/>
      <c r="C257" s="179"/>
      <c r="D257" s="494"/>
      <c r="E257" s="180"/>
      <c r="K257" s="147"/>
      <c r="U257" s="34"/>
      <c r="V257" s="486"/>
      <c r="W257" s="486"/>
      <c r="X257" s="486"/>
      <c r="Y257" s="486"/>
      <c r="Z257" s="486"/>
      <c r="AA257" s="486"/>
      <c r="AB257" s="486"/>
      <c r="AD257" s="486"/>
      <c r="AE257" s="486"/>
      <c r="AF257" s="486"/>
      <c r="AG257" s="486"/>
    </row>
    <row r="258">
      <c r="A258" s="180"/>
      <c r="B258" s="179"/>
      <c r="C258" s="179"/>
      <c r="D258" s="494"/>
      <c r="E258" s="180"/>
      <c r="K258" s="147"/>
      <c r="U258" s="34"/>
      <c r="V258" s="486"/>
      <c r="W258" s="486"/>
      <c r="X258" s="486"/>
      <c r="Y258" s="486"/>
      <c r="Z258" s="486"/>
      <c r="AA258" s="486"/>
      <c r="AB258" s="486"/>
      <c r="AD258" s="486"/>
      <c r="AE258" s="486"/>
      <c r="AF258" s="486"/>
      <c r="AG258" s="486"/>
    </row>
    <row r="259">
      <c r="A259" s="180"/>
      <c r="B259" s="179"/>
      <c r="C259" s="179"/>
      <c r="D259" s="494"/>
      <c r="E259" s="180"/>
      <c r="K259" s="147"/>
      <c r="U259" s="34"/>
      <c r="V259" s="486"/>
      <c r="W259" s="486"/>
      <c r="X259" s="486"/>
      <c r="Y259" s="486"/>
      <c r="Z259" s="486"/>
      <c r="AA259" s="486"/>
      <c r="AB259" s="486"/>
      <c r="AD259" s="486"/>
      <c r="AE259" s="486"/>
      <c r="AF259" s="486"/>
      <c r="AG259" s="486"/>
    </row>
    <row r="260">
      <c r="A260" s="180"/>
      <c r="B260" s="179"/>
      <c r="C260" s="179"/>
      <c r="D260" s="494"/>
      <c r="E260" s="180"/>
      <c r="K260" s="147"/>
      <c r="U260" s="34"/>
      <c r="V260" s="486"/>
      <c r="W260" s="486"/>
      <c r="X260" s="486"/>
      <c r="Y260" s="486"/>
      <c r="Z260" s="486"/>
      <c r="AA260" s="486"/>
      <c r="AB260" s="486"/>
      <c r="AD260" s="486"/>
      <c r="AE260" s="486"/>
      <c r="AF260" s="486"/>
      <c r="AG260" s="486"/>
    </row>
    <row r="261">
      <c r="A261" s="180"/>
      <c r="B261" s="179"/>
      <c r="C261" s="179"/>
      <c r="D261" s="494"/>
      <c r="E261" s="180"/>
      <c r="K261" s="147"/>
      <c r="U261" s="34"/>
      <c r="V261" s="486"/>
      <c r="W261" s="486"/>
      <c r="X261" s="486"/>
      <c r="Y261" s="486"/>
      <c r="Z261" s="486"/>
      <c r="AA261" s="486"/>
      <c r="AB261" s="486"/>
      <c r="AD261" s="486"/>
      <c r="AE261" s="486"/>
      <c r="AF261" s="486"/>
      <c r="AG261" s="486"/>
    </row>
    <row r="262">
      <c r="A262" s="180"/>
      <c r="B262" s="179"/>
      <c r="C262" s="179"/>
      <c r="D262" s="494"/>
      <c r="E262" s="180"/>
      <c r="K262" s="147"/>
      <c r="U262" s="34"/>
      <c r="V262" s="486"/>
      <c r="W262" s="486"/>
      <c r="X262" s="486"/>
      <c r="Y262" s="486"/>
      <c r="Z262" s="486"/>
      <c r="AA262" s="486"/>
      <c r="AB262" s="486"/>
      <c r="AD262" s="486"/>
      <c r="AE262" s="486"/>
      <c r="AF262" s="486"/>
      <c r="AG262" s="486"/>
    </row>
    <row r="263">
      <c r="A263" s="180"/>
      <c r="B263" s="179"/>
      <c r="C263" s="179"/>
      <c r="D263" s="494"/>
      <c r="E263" s="180"/>
      <c r="K263" s="147"/>
      <c r="U263" s="34"/>
      <c r="V263" s="486"/>
      <c r="W263" s="486"/>
      <c r="X263" s="486"/>
      <c r="Y263" s="486"/>
      <c r="Z263" s="486"/>
      <c r="AA263" s="486"/>
      <c r="AB263" s="486"/>
      <c r="AD263" s="486"/>
      <c r="AE263" s="486"/>
      <c r="AF263" s="486"/>
      <c r="AG263" s="486"/>
    </row>
    <row r="264">
      <c r="A264" s="180"/>
      <c r="B264" s="179"/>
      <c r="C264" s="179"/>
      <c r="D264" s="494"/>
      <c r="E264" s="180"/>
      <c r="K264" s="147"/>
      <c r="U264" s="34"/>
      <c r="V264" s="486"/>
      <c r="W264" s="486"/>
      <c r="X264" s="486"/>
      <c r="Y264" s="486"/>
      <c r="Z264" s="486"/>
      <c r="AA264" s="486"/>
      <c r="AB264" s="486"/>
      <c r="AD264" s="486"/>
      <c r="AE264" s="486"/>
      <c r="AF264" s="486"/>
      <c r="AG264" s="486"/>
    </row>
    <row r="265">
      <c r="A265" s="180"/>
      <c r="B265" s="179"/>
      <c r="C265" s="179"/>
      <c r="D265" s="494"/>
      <c r="E265" s="180"/>
      <c r="K265" s="147"/>
      <c r="U265" s="34"/>
      <c r="V265" s="486"/>
      <c r="W265" s="486"/>
      <c r="X265" s="486"/>
      <c r="Y265" s="486"/>
      <c r="Z265" s="486"/>
      <c r="AA265" s="486"/>
      <c r="AB265" s="486"/>
      <c r="AD265" s="486"/>
      <c r="AE265" s="486"/>
      <c r="AF265" s="486"/>
      <c r="AG265" s="486"/>
    </row>
    <row r="266">
      <c r="A266" s="180"/>
      <c r="B266" s="179"/>
      <c r="C266" s="179"/>
      <c r="D266" s="494"/>
      <c r="E266" s="180"/>
      <c r="K266" s="147"/>
      <c r="U266" s="34"/>
      <c r="V266" s="486"/>
      <c r="W266" s="486"/>
      <c r="X266" s="486"/>
      <c r="Y266" s="486"/>
      <c r="Z266" s="486"/>
      <c r="AA266" s="486"/>
      <c r="AB266" s="486"/>
      <c r="AD266" s="486"/>
      <c r="AE266" s="486"/>
      <c r="AF266" s="486"/>
      <c r="AG266" s="486"/>
    </row>
    <row r="267">
      <c r="A267" s="180"/>
      <c r="B267" s="179"/>
      <c r="C267" s="179"/>
      <c r="D267" s="494"/>
      <c r="E267" s="180"/>
      <c r="K267" s="147"/>
      <c r="U267" s="34"/>
      <c r="V267" s="486"/>
      <c r="W267" s="486"/>
      <c r="X267" s="486"/>
      <c r="Y267" s="486"/>
      <c r="Z267" s="486"/>
      <c r="AA267" s="486"/>
      <c r="AB267" s="486"/>
      <c r="AD267" s="486"/>
      <c r="AE267" s="486"/>
      <c r="AF267" s="486"/>
      <c r="AG267" s="486"/>
    </row>
    <row r="268">
      <c r="A268" s="180"/>
      <c r="B268" s="179"/>
      <c r="C268" s="179"/>
      <c r="D268" s="494"/>
      <c r="E268" s="180"/>
      <c r="K268" s="147"/>
      <c r="U268" s="34"/>
      <c r="V268" s="486"/>
      <c r="W268" s="486"/>
      <c r="X268" s="486"/>
      <c r="Y268" s="486"/>
      <c r="Z268" s="486"/>
      <c r="AA268" s="486"/>
      <c r="AB268" s="486"/>
      <c r="AD268" s="486"/>
      <c r="AE268" s="486"/>
      <c r="AF268" s="486"/>
      <c r="AG268" s="486"/>
    </row>
    <row r="269">
      <c r="A269" s="180"/>
      <c r="B269" s="179"/>
      <c r="C269" s="179"/>
      <c r="D269" s="494"/>
      <c r="E269" s="180"/>
      <c r="K269" s="147"/>
      <c r="U269" s="34"/>
      <c r="V269" s="486"/>
      <c r="W269" s="486"/>
      <c r="X269" s="486"/>
      <c r="Y269" s="486"/>
      <c r="Z269" s="486"/>
      <c r="AA269" s="486"/>
      <c r="AB269" s="486"/>
      <c r="AD269" s="486"/>
      <c r="AE269" s="486"/>
      <c r="AF269" s="486"/>
      <c r="AG269" s="486"/>
    </row>
    <row r="270">
      <c r="A270" s="180"/>
      <c r="B270" s="179"/>
      <c r="C270" s="179"/>
      <c r="D270" s="494"/>
      <c r="E270" s="180"/>
      <c r="K270" s="147"/>
      <c r="U270" s="34"/>
      <c r="V270" s="486"/>
      <c r="W270" s="486"/>
      <c r="X270" s="486"/>
      <c r="Y270" s="486"/>
      <c r="Z270" s="486"/>
      <c r="AA270" s="486"/>
      <c r="AB270" s="486"/>
      <c r="AD270" s="486"/>
      <c r="AE270" s="486"/>
      <c r="AF270" s="486"/>
      <c r="AG270" s="486"/>
    </row>
    <row r="271">
      <c r="A271" s="180"/>
      <c r="B271" s="179"/>
      <c r="C271" s="179"/>
      <c r="D271" s="494"/>
      <c r="E271" s="180"/>
      <c r="K271" s="147"/>
      <c r="U271" s="34"/>
      <c r="V271" s="486"/>
      <c r="W271" s="486"/>
      <c r="X271" s="486"/>
      <c r="Y271" s="486"/>
      <c r="Z271" s="486"/>
      <c r="AA271" s="486"/>
      <c r="AB271" s="486"/>
      <c r="AD271" s="486"/>
      <c r="AE271" s="486"/>
      <c r="AF271" s="486"/>
      <c r="AG271" s="486"/>
    </row>
    <row r="272">
      <c r="A272" s="180"/>
      <c r="B272" s="179"/>
      <c r="C272" s="179"/>
      <c r="D272" s="494"/>
      <c r="E272" s="180"/>
      <c r="K272" s="147"/>
      <c r="U272" s="34"/>
      <c r="V272" s="486"/>
      <c r="W272" s="486"/>
      <c r="X272" s="486"/>
      <c r="Y272" s="486"/>
      <c r="Z272" s="486"/>
      <c r="AA272" s="486"/>
      <c r="AB272" s="486"/>
      <c r="AD272" s="486"/>
      <c r="AE272" s="486"/>
      <c r="AF272" s="486"/>
      <c r="AG272" s="486"/>
    </row>
    <row r="273">
      <c r="A273" s="180"/>
      <c r="B273" s="179"/>
      <c r="C273" s="179"/>
      <c r="D273" s="494"/>
      <c r="E273" s="180"/>
      <c r="K273" s="147"/>
      <c r="U273" s="34"/>
      <c r="V273" s="486"/>
      <c r="W273" s="486"/>
      <c r="X273" s="486"/>
      <c r="Y273" s="486"/>
      <c r="Z273" s="486"/>
      <c r="AA273" s="486"/>
      <c r="AB273" s="486"/>
      <c r="AD273" s="486"/>
      <c r="AE273" s="486"/>
      <c r="AF273" s="486"/>
      <c r="AG273" s="486"/>
    </row>
    <row r="274">
      <c r="A274" s="180"/>
      <c r="B274" s="179"/>
      <c r="C274" s="179"/>
      <c r="D274" s="494"/>
      <c r="E274" s="180"/>
      <c r="K274" s="147"/>
      <c r="U274" s="34"/>
      <c r="V274" s="486"/>
      <c r="W274" s="486"/>
      <c r="X274" s="486"/>
      <c r="Y274" s="486"/>
      <c r="Z274" s="486"/>
      <c r="AA274" s="486"/>
      <c r="AB274" s="486"/>
      <c r="AD274" s="486"/>
      <c r="AE274" s="486"/>
      <c r="AF274" s="486"/>
      <c r="AG274" s="486"/>
    </row>
    <row r="275">
      <c r="A275" s="180"/>
      <c r="B275" s="179"/>
      <c r="C275" s="179"/>
      <c r="D275" s="494"/>
      <c r="E275" s="180"/>
      <c r="K275" s="147"/>
      <c r="U275" s="34"/>
      <c r="V275" s="486"/>
      <c r="W275" s="486"/>
      <c r="X275" s="486"/>
      <c r="Y275" s="486"/>
      <c r="Z275" s="486"/>
      <c r="AA275" s="486"/>
      <c r="AB275" s="486"/>
      <c r="AD275" s="486"/>
      <c r="AE275" s="486"/>
      <c r="AF275" s="486"/>
      <c r="AG275" s="486"/>
    </row>
    <row r="276">
      <c r="A276" s="180"/>
      <c r="B276" s="179"/>
      <c r="C276" s="179"/>
      <c r="D276" s="494"/>
      <c r="E276" s="180"/>
      <c r="K276" s="147"/>
      <c r="U276" s="34"/>
      <c r="V276" s="486"/>
      <c r="W276" s="486"/>
      <c r="X276" s="486"/>
      <c r="Y276" s="486"/>
      <c r="Z276" s="486"/>
      <c r="AA276" s="486"/>
      <c r="AB276" s="486"/>
      <c r="AD276" s="486"/>
      <c r="AE276" s="486"/>
      <c r="AF276" s="486"/>
      <c r="AG276" s="486"/>
    </row>
    <row r="277">
      <c r="A277" s="180"/>
      <c r="B277" s="179"/>
      <c r="C277" s="179"/>
      <c r="D277" s="494"/>
      <c r="E277" s="180"/>
      <c r="K277" s="147"/>
      <c r="U277" s="34"/>
      <c r="V277" s="486"/>
      <c r="W277" s="486"/>
      <c r="X277" s="486"/>
      <c r="Y277" s="486"/>
      <c r="Z277" s="486"/>
      <c r="AA277" s="486"/>
      <c r="AB277" s="486"/>
      <c r="AD277" s="486"/>
      <c r="AE277" s="486"/>
      <c r="AF277" s="486"/>
      <c r="AG277" s="486"/>
    </row>
    <row r="278">
      <c r="A278" s="180"/>
      <c r="B278" s="179"/>
      <c r="C278" s="179"/>
      <c r="D278" s="494"/>
      <c r="E278" s="180"/>
      <c r="K278" s="147"/>
      <c r="U278" s="34"/>
      <c r="V278" s="486"/>
      <c r="W278" s="486"/>
      <c r="X278" s="486"/>
      <c r="Y278" s="486"/>
      <c r="Z278" s="486"/>
      <c r="AA278" s="486"/>
      <c r="AB278" s="486"/>
      <c r="AD278" s="486"/>
      <c r="AE278" s="486"/>
      <c r="AF278" s="486"/>
      <c r="AG278" s="486"/>
    </row>
    <row r="279">
      <c r="A279" s="180"/>
      <c r="B279" s="179"/>
      <c r="C279" s="179"/>
      <c r="D279" s="494"/>
      <c r="E279" s="180"/>
      <c r="K279" s="147"/>
      <c r="U279" s="34"/>
      <c r="V279" s="486"/>
      <c r="W279" s="486"/>
      <c r="X279" s="486"/>
      <c r="Y279" s="486"/>
      <c r="Z279" s="486"/>
      <c r="AA279" s="486"/>
      <c r="AB279" s="486"/>
      <c r="AD279" s="486"/>
      <c r="AE279" s="486"/>
      <c r="AF279" s="486"/>
      <c r="AG279" s="486"/>
    </row>
    <row r="280">
      <c r="A280" s="180"/>
      <c r="B280" s="179"/>
      <c r="C280" s="179"/>
      <c r="D280" s="494"/>
      <c r="E280" s="180"/>
      <c r="K280" s="147"/>
      <c r="U280" s="34"/>
      <c r="V280" s="486"/>
      <c r="W280" s="486"/>
      <c r="X280" s="486"/>
      <c r="Y280" s="486"/>
      <c r="Z280" s="486"/>
      <c r="AA280" s="486"/>
      <c r="AB280" s="486"/>
      <c r="AD280" s="486"/>
      <c r="AE280" s="486"/>
      <c r="AF280" s="486"/>
      <c r="AG280" s="486"/>
    </row>
    <row r="281">
      <c r="A281" s="180"/>
      <c r="B281" s="179"/>
      <c r="C281" s="179"/>
      <c r="D281" s="494"/>
      <c r="E281" s="180"/>
      <c r="K281" s="147"/>
      <c r="U281" s="34"/>
      <c r="V281" s="486"/>
      <c r="W281" s="486"/>
      <c r="X281" s="486"/>
      <c r="Y281" s="486"/>
      <c r="Z281" s="486"/>
      <c r="AA281" s="486"/>
      <c r="AB281" s="486"/>
      <c r="AD281" s="486"/>
      <c r="AE281" s="486"/>
      <c r="AF281" s="486"/>
      <c r="AG281" s="486"/>
    </row>
    <row r="282">
      <c r="A282" s="180"/>
      <c r="B282" s="179"/>
      <c r="C282" s="179"/>
      <c r="D282" s="494"/>
      <c r="E282" s="180"/>
      <c r="K282" s="147"/>
      <c r="U282" s="34"/>
      <c r="V282" s="486"/>
      <c r="W282" s="486"/>
      <c r="X282" s="486"/>
      <c r="Y282" s="486"/>
      <c r="Z282" s="486"/>
      <c r="AA282" s="486"/>
      <c r="AB282" s="486"/>
      <c r="AD282" s="486"/>
      <c r="AE282" s="486"/>
      <c r="AF282" s="486"/>
      <c r="AG282" s="486"/>
    </row>
    <row r="283">
      <c r="A283" s="180"/>
      <c r="B283" s="179"/>
      <c r="C283" s="179"/>
      <c r="D283" s="494"/>
      <c r="E283" s="180"/>
      <c r="K283" s="147"/>
      <c r="U283" s="34"/>
      <c r="V283" s="486"/>
      <c r="W283" s="486"/>
      <c r="X283" s="486"/>
      <c r="Y283" s="486"/>
      <c r="Z283" s="486"/>
      <c r="AA283" s="486"/>
      <c r="AB283" s="486"/>
      <c r="AD283" s="486"/>
      <c r="AE283" s="486"/>
      <c r="AF283" s="486"/>
      <c r="AG283" s="486"/>
    </row>
    <row r="284">
      <c r="A284" s="180"/>
      <c r="B284" s="179"/>
      <c r="C284" s="179"/>
      <c r="D284" s="494"/>
      <c r="E284" s="180"/>
      <c r="K284" s="147"/>
      <c r="U284" s="34"/>
      <c r="V284" s="486"/>
      <c r="W284" s="486"/>
      <c r="X284" s="486"/>
      <c r="Y284" s="486"/>
      <c r="Z284" s="486"/>
      <c r="AA284" s="486"/>
      <c r="AB284" s="486"/>
      <c r="AD284" s="486"/>
      <c r="AE284" s="486"/>
      <c r="AF284" s="486"/>
      <c r="AG284" s="486"/>
    </row>
    <row r="285">
      <c r="A285" s="180"/>
      <c r="B285" s="179"/>
      <c r="C285" s="179"/>
      <c r="D285" s="494"/>
      <c r="E285" s="180"/>
      <c r="K285" s="147"/>
      <c r="U285" s="34"/>
      <c r="V285" s="486"/>
      <c r="W285" s="486"/>
      <c r="X285" s="486"/>
      <c r="Y285" s="486"/>
      <c r="Z285" s="486"/>
      <c r="AA285" s="486"/>
      <c r="AB285" s="486"/>
      <c r="AD285" s="486"/>
      <c r="AE285" s="486"/>
      <c r="AF285" s="486"/>
      <c r="AG285" s="486"/>
    </row>
    <row r="286">
      <c r="A286" s="180"/>
      <c r="B286" s="179"/>
      <c r="C286" s="179"/>
      <c r="D286" s="494"/>
      <c r="E286" s="180"/>
      <c r="K286" s="147"/>
      <c r="U286" s="34"/>
      <c r="V286" s="486"/>
      <c r="W286" s="486"/>
      <c r="X286" s="486"/>
      <c r="Y286" s="486"/>
      <c r="Z286" s="486"/>
      <c r="AA286" s="486"/>
      <c r="AB286" s="486"/>
      <c r="AD286" s="486"/>
      <c r="AE286" s="486"/>
      <c r="AF286" s="486"/>
      <c r="AG286" s="486"/>
    </row>
    <row r="287">
      <c r="A287" s="180"/>
      <c r="B287" s="179"/>
      <c r="C287" s="179"/>
      <c r="D287" s="494"/>
      <c r="E287" s="180"/>
      <c r="K287" s="147"/>
      <c r="U287" s="34"/>
      <c r="V287" s="486"/>
      <c r="W287" s="486"/>
      <c r="X287" s="486"/>
      <c r="Y287" s="486"/>
      <c r="Z287" s="486"/>
      <c r="AA287" s="486"/>
      <c r="AB287" s="486"/>
      <c r="AD287" s="486"/>
      <c r="AE287" s="486"/>
      <c r="AF287" s="486"/>
      <c r="AG287" s="486"/>
    </row>
    <row r="288">
      <c r="A288" s="180"/>
      <c r="B288" s="179"/>
      <c r="C288" s="179"/>
      <c r="D288" s="494"/>
      <c r="E288" s="180"/>
      <c r="K288" s="147"/>
      <c r="U288" s="34"/>
      <c r="V288" s="486"/>
      <c r="W288" s="486"/>
      <c r="X288" s="486"/>
      <c r="Y288" s="486"/>
      <c r="Z288" s="486"/>
      <c r="AA288" s="486"/>
      <c r="AB288" s="486"/>
      <c r="AD288" s="486"/>
      <c r="AE288" s="486"/>
      <c r="AF288" s="486"/>
      <c r="AG288" s="486"/>
    </row>
    <row r="289">
      <c r="A289" s="180"/>
      <c r="B289" s="179"/>
      <c r="C289" s="179"/>
      <c r="D289" s="494"/>
      <c r="E289" s="180"/>
      <c r="K289" s="147"/>
      <c r="U289" s="34"/>
      <c r="V289" s="486"/>
      <c r="W289" s="486"/>
      <c r="X289" s="486"/>
      <c r="Y289" s="486"/>
      <c r="Z289" s="486"/>
      <c r="AA289" s="486"/>
      <c r="AB289" s="486"/>
      <c r="AD289" s="486"/>
      <c r="AE289" s="486"/>
      <c r="AF289" s="486"/>
      <c r="AG289" s="486"/>
    </row>
    <row r="290">
      <c r="A290" s="180"/>
      <c r="B290" s="179"/>
      <c r="C290" s="179"/>
      <c r="D290" s="494"/>
      <c r="E290" s="180"/>
      <c r="K290" s="147"/>
      <c r="U290" s="34"/>
      <c r="V290" s="486"/>
      <c r="W290" s="486"/>
      <c r="X290" s="486"/>
      <c r="Y290" s="486"/>
      <c r="Z290" s="486"/>
      <c r="AA290" s="486"/>
      <c r="AB290" s="486"/>
      <c r="AD290" s="486"/>
      <c r="AE290" s="486"/>
      <c r="AF290" s="486"/>
      <c r="AG290" s="486"/>
    </row>
    <row r="291">
      <c r="A291" s="180"/>
      <c r="B291" s="179"/>
      <c r="C291" s="179"/>
      <c r="D291" s="494"/>
      <c r="E291" s="180"/>
      <c r="K291" s="147"/>
      <c r="U291" s="34"/>
      <c r="V291" s="486"/>
      <c r="W291" s="486"/>
      <c r="X291" s="486"/>
      <c r="Y291" s="486"/>
      <c r="Z291" s="486"/>
      <c r="AA291" s="486"/>
      <c r="AB291" s="486"/>
      <c r="AD291" s="486"/>
      <c r="AE291" s="486"/>
      <c r="AF291" s="486"/>
      <c r="AG291" s="486"/>
    </row>
    <row r="292">
      <c r="A292" s="180"/>
      <c r="B292" s="179"/>
      <c r="C292" s="179"/>
      <c r="D292" s="494"/>
      <c r="E292" s="180"/>
      <c r="K292" s="147"/>
      <c r="U292" s="34"/>
      <c r="V292" s="486"/>
      <c r="W292" s="486"/>
      <c r="X292" s="486"/>
      <c r="Y292" s="486"/>
      <c r="Z292" s="486"/>
      <c r="AA292" s="486"/>
      <c r="AB292" s="486"/>
      <c r="AD292" s="486"/>
      <c r="AE292" s="486"/>
      <c r="AF292" s="486"/>
      <c r="AG292" s="486"/>
    </row>
    <row r="293">
      <c r="A293" s="180"/>
      <c r="B293" s="179"/>
      <c r="C293" s="179"/>
      <c r="D293" s="494"/>
      <c r="E293" s="180"/>
      <c r="K293" s="147"/>
      <c r="U293" s="34"/>
      <c r="V293" s="486"/>
      <c r="W293" s="486"/>
      <c r="X293" s="486"/>
      <c r="Y293" s="486"/>
      <c r="Z293" s="486"/>
      <c r="AA293" s="486"/>
      <c r="AB293" s="486"/>
      <c r="AD293" s="486"/>
      <c r="AE293" s="486"/>
      <c r="AF293" s="486"/>
      <c r="AG293" s="486"/>
    </row>
    <row r="294">
      <c r="A294" s="180"/>
      <c r="B294" s="179"/>
      <c r="C294" s="179"/>
      <c r="D294" s="494"/>
      <c r="E294" s="180"/>
      <c r="K294" s="147"/>
      <c r="U294" s="34"/>
      <c r="V294" s="486"/>
      <c r="W294" s="486"/>
      <c r="X294" s="486"/>
      <c r="Y294" s="486"/>
      <c r="Z294" s="486"/>
      <c r="AA294" s="486"/>
      <c r="AB294" s="486"/>
      <c r="AD294" s="486"/>
      <c r="AE294" s="486"/>
      <c r="AF294" s="486"/>
      <c r="AG294" s="486"/>
    </row>
    <row r="295">
      <c r="A295" s="180"/>
      <c r="B295" s="179"/>
      <c r="C295" s="179"/>
      <c r="D295" s="494"/>
      <c r="E295" s="180"/>
      <c r="K295" s="147"/>
      <c r="U295" s="34"/>
      <c r="V295" s="486"/>
      <c r="W295" s="486"/>
      <c r="X295" s="486"/>
      <c r="Y295" s="486"/>
      <c r="Z295" s="486"/>
      <c r="AA295" s="486"/>
      <c r="AB295" s="486"/>
      <c r="AD295" s="486"/>
      <c r="AE295" s="486"/>
      <c r="AF295" s="486"/>
      <c r="AG295" s="486"/>
    </row>
    <row r="296">
      <c r="A296" s="180"/>
      <c r="B296" s="179"/>
      <c r="C296" s="179"/>
      <c r="D296" s="494"/>
      <c r="E296" s="180"/>
      <c r="K296" s="147"/>
      <c r="U296" s="34"/>
      <c r="V296" s="486"/>
      <c r="W296" s="486"/>
      <c r="X296" s="486"/>
      <c r="Y296" s="486"/>
      <c r="Z296" s="486"/>
      <c r="AA296" s="486"/>
      <c r="AB296" s="486"/>
      <c r="AD296" s="486"/>
      <c r="AE296" s="486"/>
      <c r="AF296" s="486"/>
      <c r="AG296" s="486"/>
    </row>
    <row r="297">
      <c r="A297" s="180"/>
      <c r="B297" s="179"/>
      <c r="C297" s="179"/>
      <c r="D297" s="494"/>
      <c r="E297" s="180"/>
      <c r="K297" s="147"/>
      <c r="U297" s="34"/>
      <c r="V297" s="486"/>
      <c r="W297" s="486"/>
      <c r="X297" s="486"/>
      <c r="Y297" s="486"/>
      <c r="Z297" s="486"/>
      <c r="AA297" s="486"/>
      <c r="AB297" s="486"/>
      <c r="AD297" s="486"/>
      <c r="AE297" s="486"/>
      <c r="AF297" s="486"/>
      <c r="AG297" s="486"/>
    </row>
    <row r="298">
      <c r="A298" s="180"/>
      <c r="B298" s="179"/>
      <c r="C298" s="179"/>
      <c r="D298" s="494"/>
      <c r="E298" s="180"/>
      <c r="K298" s="147"/>
      <c r="U298" s="34"/>
      <c r="V298" s="486"/>
      <c r="W298" s="486"/>
      <c r="X298" s="486"/>
      <c r="Y298" s="486"/>
      <c r="Z298" s="486"/>
      <c r="AA298" s="486"/>
      <c r="AB298" s="486"/>
      <c r="AD298" s="486"/>
      <c r="AE298" s="486"/>
      <c r="AF298" s="486"/>
      <c r="AG298" s="486"/>
    </row>
    <row r="299">
      <c r="A299" s="180"/>
      <c r="B299" s="179"/>
      <c r="C299" s="179"/>
      <c r="D299" s="494"/>
      <c r="E299" s="180"/>
      <c r="K299" s="147"/>
      <c r="U299" s="34"/>
      <c r="V299" s="486"/>
      <c r="W299" s="486"/>
      <c r="X299" s="486"/>
      <c r="Y299" s="486"/>
      <c r="Z299" s="486"/>
      <c r="AA299" s="486"/>
      <c r="AB299" s="486"/>
      <c r="AD299" s="486"/>
      <c r="AE299" s="486"/>
      <c r="AF299" s="486"/>
      <c r="AG299" s="486"/>
    </row>
    <row r="300">
      <c r="A300" s="180"/>
      <c r="B300" s="179"/>
      <c r="C300" s="179"/>
      <c r="D300" s="494"/>
      <c r="E300" s="180"/>
      <c r="K300" s="147"/>
      <c r="U300" s="34"/>
      <c r="V300" s="486"/>
      <c r="W300" s="486"/>
      <c r="X300" s="486"/>
      <c r="Y300" s="486"/>
      <c r="Z300" s="486"/>
      <c r="AA300" s="486"/>
      <c r="AB300" s="486"/>
      <c r="AD300" s="486"/>
      <c r="AE300" s="486"/>
      <c r="AF300" s="486"/>
      <c r="AG300" s="486"/>
    </row>
    <row r="301">
      <c r="A301" s="180"/>
      <c r="B301" s="179"/>
      <c r="C301" s="179"/>
      <c r="D301" s="494"/>
      <c r="E301" s="180"/>
      <c r="K301" s="147"/>
      <c r="U301" s="34"/>
      <c r="V301" s="486"/>
      <c r="W301" s="486"/>
      <c r="X301" s="486"/>
      <c r="Y301" s="486"/>
      <c r="Z301" s="486"/>
      <c r="AA301" s="486"/>
      <c r="AB301" s="486"/>
      <c r="AD301" s="486"/>
      <c r="AE301" s="486"/>
      <c r="AF301" s="486"/>
      <c r="AG301" s="486"/>
    </row>
    <row r="302">
      <c r="A302" s="180"/>
      <c r="B302" s="179"/>
      <c r="C302" s="179"/>
      <c r="D302" s="494"/>
      <c r="E302" s="180"/>
      <c r="K302" s="147"/>
      <c r="U302" s="34"/>
      <c r="V302" s="486"/>
      <c r="W302" s="486"/>
      <c r="X302" s="486"/>
      <c r="Y302" s="486"/>
      <c r="Z302" s="486"/>
      <c r="AA302" s="486"/>
      <c r="AB302" s="486"/>
      <c r="AD302" s="486"/>
      <c r="AE302" s="486"/>
      <c r="AF302" s="486"/>
      <c r="AG302" s="486"/>
    </row>
    <row r="303">
      <c r="A303" s="180"/>
      <c r="B303" s="179"/>
      <c r="C303" s="179"/>
      <c r="D303" s="494"/>
      <c r="E303" s="180"/>
      <c r="K303" s="147"/>
      <c r="U303" s="34"/>
      <c r="V303" s="486"/>
      <c r="W303" s="486"/>
      <c r="X303" s="486"/>
      <c r="Y303" s="486"/>
      <c r="Z303" s="486"/>
      <c r="AA303" s="486"/>
      <c r="AB303" s="486"/>
      <c r="AD303" s="486"/>
      <c r="AE303" s="486"/>
      <c r="AF303" s="486"/>
      <c r="AG303" s="486"/>
    </row>
    <row r="304">
      <c r="A304" s="180"/>
      <c r="B304" s="179"/>
      <c r="C304" s="179"/>
      <c r="D304" s="494"/>
      <c r="E304" s="180"/>
      <c r="K304" s="147"/>
      <c r="U304" s="34"/>
      <c r="V304" s="486"/>
      <c r="W304" s="486"/>
      <c r="X304" s="486"/>
      <c r="Y304" s="486"/>
      <c r="Z304" s="486"/>
      <c r="AA304" s="486"/>
      <c r="AB304" s="486"/>
      <c r="AD304" s="486"/>
      <c r="AE304" s="486"/>
      <c r="AF304" s="486"/>
      <c r="AG304" s="486"/>
    </row>
    <row r="305">
      <c r="A305" s="180"/>
      <c r="B305" s="179"/>
      <c r="C305" s="179"/>
      <c r="D305" s="494"/>
      <c r="E305" s="180"/>
      <c r="K305" s="147"/>
      <c r="U305" s="34"/>
      <c r="V305" s="486"/>
      <c r="W305" s="486"/>
      <c r="X305" s="486"/>
      <c r="Y305" s="486"/>
      <c r="Z305" s="486"/>
      <c r="AA305" s="486"/>
      <c r="AB305" s="486"/>
      <c r="AD305" s="486"/>
      <c r="AE305" s="486"/>
      <c r="AF305" s="486"/>
      <c r="AG305" s="486"/>
    </row>
    <row r="306">
      <c r="A306" s="180"/>
      <c r="B306" s="179"/>
      <c r="C306" s="179"/>
      <c r="D306" s="494"/>
      <c r="E306" s="180"/>
      <c r="K306" s="147"/>
      <c r="U306" s="34"/>
      <c r="V306" s="486"/>
      <c r="W306" s="486"/>
      <c r="X306" s="486"/>
      <c r="Y306" s="486"/>
      <c r="Z306" s="486"/>
      <c r="AA306" s="486"/>
      <c r="AB306" s="486"/>
      <c r="AD306" s="486"/>
      <c r="AE306" s="486"/>
      <c r="AF306" s="486"/>
      <c r="AG306" s="486"/>
    </row>
    <row r="307">
      <c r="A307" s="180"/>
      <c r="B307" s="179"/>
      <c r="C307" s="179"/>
      <c r="D307" s="494"/>
      <c r="E307" s="180"/>
      <c r="K307" s="147"/>
      <c r="U307" s="34"/>
      <c r="V307" s="486"/>
      <c r="W307" s="486"/>
      <c r="X307" s="486"/>
      <c r="Y307" s="486"/>
      <c r="Z307" s="486"/>
      <c r="AA307" s="486"/>
      <c r="AB307" s="486"/>
      <c r="AD307" s="486"/>
      <c r="AE307" s="486"/>
      <c r="AF307" s="486"/>
      <c r="AG307" s="486"/>
    </row>
    <row r="308">
      <c r="A308" s="180"/>
      <c r="B308" s="179"/>
      <c r="C308" s="179"/>
      <c r="D308" s="494"/>
      <c r="E308" s="180"/>
      <c r="K308" s="147"/>
      <c r="U308" s="34"/>
      <c r="V308" s="486"/>
      <c r="W308" s="486"/>
      <c r="X308" s="486"/>
      <c r="Y308" s="486"/>
      <c r="Z308" s="486"/>
      <c r="AA308" s="486"/>
      <c r="AB308" s="486"/>
      <c r="AD308" s="486"/>
      <c r="AE308" s="486"/>
      <c r="AF308" s="486"/>
      <c r="AG308" s="486"/>
    </row>
    <row r="309">
      <c r="A309" s="180"/>
      <c r="B309" s="179"/>
      <c r="C309" s="179"/>
      <c r="D309" s="494"/>
      <c r="E309" s="180"/>
      <c r="K309" s="147"/>
      <c r="U309" s="34"/>
      <c r="V309" s="486"/>
      <c r="W309" s="486"/>
      <c r="X309" s="486"/>
      <c r="Y309" s="486"/>
      <c r="Z309" s="486"/>
      <c r="AA309" s="486"/>
      <c r="AB309" s="486"/>
      <c r="AD309" s="486"/>
      <c r="AE309" s="486"/>
      <c r="AF309" s="486"/>
      <c r="AG309" s="486"/>
    </row>
    <row r="310">
      <c r="A310" s="180"/>
      <c r="B310" s="179"/>
      <c r="C310" s="179"/>
      <c r="D310" s="494"/>
      <c r="E310" s="180"/>
      <c r="K310" s="147"/>
      <c r="U310" s="34"/>
      <c r="V310" s="486"/>
      <c r="W310" s="486"/>
      <c r="X310" s="486"/>
      <c r="Y310" s="486"/>
      <c r="Z310" s="486"/>
      <c r="AA310" s="486"/>
      <c r="AB310" s="486"/>
      <c r="AD310" s="486"/>
      <c r="AE310" s="486"/>
      <c r="AF310" s="486"/>
      <c r="AG310" s="486"/>
    </row>
    <row r="311">
      <c r="A311" s="180"/>
      <c r="B311" s="179"/>
      <c r="C311" s="179"/>
      <c r="D311" s="494"/>
      <c r="E311" s="180"/>
      <c r="K311" s="147"/>
      <c r="U311" s="34"/>
      <c r="V311" s="486"/>
      <c r="W311" s="486"/>
      <c r="X311" s="486"/>
      <c r="Y311" s="486"/>
      <c r="Z311" s="486"/>
      <c r="AA311" s="486"/>
      <c r="AB311" s="486"/>
      <c r="AD311" s="486"/>
      <c r="AE311" s="486"/>
      <c r="AF311" s="486"/>
      <c r="AG311" s="486"/>
    </row>
    <row r="312">
      <c r="A312" s="180"/>
      <c r="B312" s="179"/>
      <c r="C312" s="179"/>
      <c r="D312" s="494"/>
      <c r="E312" s="180"/>
      <c r="K312" s="147"/>
      <c r="U312" s="34"/>
      <c r="V312" s="486"/>
      <c r="W312" s="486"/>
      <c r="X312" s="486"/>
      <c r="Y312" s="486"/>
      <c r="Z312" s="486"/>
      <c r="AA312" s="486"/>
      <c r="AB312" s="486"/>
      <c r="AD312" s="486"/>
      <c r="AE312" s="486"/>
      <c r="AF312" s="486"/>
      <c r="AG312" s="486"/>
    </row>
    <row r="313">
      <c r="A313" s="180"/>
      <c r="B313" s="179"/>
      <c r="C313" s="179"/>
      <c r="D313" s="494"/>
      <c r="E313" s="180"/>
      <c r="K313" s="147"/>
      <c r="U313" s="34"/>
      <c r="V313" s="486"/>
      <c r="W313" s="486"/>
      <c r="X313" s="486"/>
      <c r="Y313" s="486"/>
      <c r="Z313" s="486"/>
      <c r="AA313" s="486"/>
      <c r="AB313" s="486"/>
      <c r="AD313" s="486"/>
      <c r="AE313" s="486"/>
      <c r="AF313" s="486"/>
      <c r="AG313" s="486"/>
    </row>
    <row r="314">
      <c r="A314" s="180"/>
      <c r="B314" s="179"/>
      <c r="C314" s="179"/>
      <c r="D314" s="494"/>
      <c r="E314" s="180"/>
      <c r="K314" s="147"/>
      <c r="U314" s="34"/>
      <c r="V314" s="486"/>
      <c r="W314" s="486"/>
      <c r="X314" s="486"/>
      <c r="Y314" s="486"/>
      <c r="Z314" s="486"/>
      <c r="AA314" s="486"/>
      <c r="AB314" s="486"/>
      <c r="AD314" s="486"/>
      <c r="AE314" s="486"/>
      <c r="AF314" s="486"/>
      <c r="AG314" s="486"/>
    </row>
    <row r="315">
      <c r="A315" s="180"/>
      <c r="B315" s="179"/>
      <c r="C315" s="179"/>
      <c r="D315" s="494"/>
      <c r="E315" s="180"/>
      <c r="K315" s="147"/>
      <c r="U315" s="34"/>
      <c r="V315" s="486"/>
      <c r="W315" s="486"/>
      <c r="X315" s="486"/>
      <c r="Y315" s="486"/>
      <c r="Z315" s="486"/>
      <c r="AA315" s="486"/>
      <c r="AB315" s="486"/>
      <c r="AD315" s="486"/>
      <c r="AE315" s="486"/>
      <c r="AF315" s="486"/>
      <c r="AG315" s="486"/>
    </row>
    <row r="316">
      <c r="A316" s="180"/>
      <c r="B316" s="179"/>
      <c r="C316" s="179"/>
      <c r="D316" s="494"/>
      <c r="E316" s="180"/>
      <c r="K316" s="147"/>
      <c r="U316" s="34"/>
      <c r="V316" s="486"/>
      <c r="W316" s="486"/>
      <c r="X316" s="486"/>
      <c r="Y316" s="486"/>
      <c r="Z316" s="486"/>
      <c r="AA316" s="486"/>
      <c r="AB316" s="486"/>
      <c r="AD316" s="486"/>
      <c r="AE316" s="486"/>
      <c r="AF316" s="486"/>
      <c r="AG316" s="486"/>
    </row>
    <row r="317">
      <c r="A317" s="180"/>
      <c r="B317" s="179"/>
      <c r="C317" s="179"/>
      <c r="D317" s="494"/>
      <c r="E317" s="180"/>
      <c r="K317" s="147"/>
      <c r="U317" s="34"/>
      <c r="V317" s="486"/>
      <c r="W317" s="486"/>
      <c r="X317" s="486"/>
      <c r="Y317" s="486"/>
      <c r="Z317" s="486"/>
      <c r="AA317" s="486"/>
      <c r="AB317" s="486"/>
      <c r="AD317" s="486"/>
      <c r="AE317" s="486"/>
      <c r="AF317" s="486"/>
      <c r="AG317" s="486"/>
    </row>
    <row r="318">
      <c r="A318" s="180"/>
      <c r="B318" s="179"/>
      <c r="C318" s="179"/>
      <c r="D318" s="494"/>
      <c r="E318" s="180"/>
      <c r="K318" s="147"/>
      <c r="U318" s="34"/>
      <c r="V318" s="486"/>
      <c r="W318" s="486"/>
      <c r="X318" s="486"/>
      <c r="Y318" s="486"/>
      <c r="Z318" s="486"/>
      <c r="AA318" s="486"/>
      <c r="AB318" s="486"/>
      <c r="AD318" s="486"/>
      <c r="AE318" s="486"/>
      <c r="AF318" s="486"/>
      <c r="AG318" s="486"/>
    </row>
    <row r="319">
      <c r="A319" s="180"/>
      <c r="B319" s="179"/>
      <c r="C319" s="179"/>
      <c r="D319" s="494"/>
      <c r="E319" s="180"/>
      <c r="K319" s="147"/>
      <c r="U319" s="34"/>
      <c r="V319" s="486"/>
      <c r="W319" s="486"/>
      <c r="X319" s="486"/>
      <c r="Y319" s="486"/>
      <c r="Z319" s="486"/>
      <c r="AA319" s="486"/>
      <c r="AB319" s="486"/>
      <c r="AD319" s="486"/>
      <c r="AE319" s="486"/>
      <c r="AF319" s="486"/>
      <c r="AG319" s="486"/>
    </row>
    <row r="320">
      <c r="A320" s="180"/>
      <c r="B320" s="179"/>
      <c r="C320" s="179"/>
      <c r="D320" s="494"/>
      <c r="E320" s="180"/>
      <c r="K320" s="147"/>
      <c r="U320" s="34"/>
      <c r="V320" s="486"/>
      <c r="W320" s="486"/>
      <c r="X320" s="486"/>
      <c r="Y320" s="486"/>
      <c r="Z320" s="486"/>
      <c r="AA320" s="486"/>
      <c r="AB320" s="486"/>
      <c r="AD320" s="486"/>
      <c r="AE320" s="486"/>
      <c r="AF320" s="486"/>
      <c r="AG320" s="486"/>
    </row>
    <row r="321">
      <c r="A321" s="180"/>
      <c r="B321" s="179"/>
      <c r="C321" s="179"/>
      <c r="D321" s="494"/>
      <c r="E321" s="180"/>
      <c r="K321" s="147"/>
      <c r="U321" s="34"/>
      <c r="V321" s="486"/>
      <c r="W321" s="486"/>
      <c r="X321" s="486"/>
      <c r="Y321" s="486"/>
      <c r="Z321" s="486"/>
      <c r="AA321" s="486"/>
      <c r="AB321" s="486"/>
      <c r="AD321" s="486"/>
      <c r="AE321" s="486"/>
      <c r="AF321" s="486"/>
      <c r="AG321" s="486"/>
    </row>
    <row r="322">
      <c r="A322" s="180"/>
      <c r="B322" s="179"/>
      <c r="C322" s="179"/>
      <c r="D322" s="494"/>
      <c r="E322" s="180"/>
      <c r="K322" s="147"/>
      <c r="U322" s="34"/>
      <c r="V322" s="486"/>
      <c r="W322" s="486"/>
      <c r="X322" s="486"/>
      <c r="Y322" s="486"/>
      <c r="Z322" s="486"/>
      <c r="AA322" s="486"/>
      <c r="AB322" s="486"/>
      <c r="AD322" s="486"/>
      <c r="AE322" s="486"/>
      <c r="AF322" s="486"/>
      <c r="AG322" s="486"/>
    </row>
    <row r="323">
      <c r="A323" s="180"/>
      <c r="B323" s="179"/>
      <c r="C323" s="179"/>
      <c r="D323" s="494"/>
      <c r="E323" s="180"/>
      <c r="K323" s="147"/>
      <c r="U323" s="34"/>
      <c r="V323" s="486"/>
      <c r="W323" s="486"/>
      <c r="X323" s="486"/>
      <c r="Y323" s="486"/>
      <c r="Z323" s="486"/>
      <c r="AA323" s="486"/>
      <c r="AB323" s="486"/>
      <c r="AD323" s="486"/>
      <c r="AE323" s="486"/>
      <c r="AF323" s="486"/>
      <c r="AG323" s="486"/>
    </row>
    <row r="324">
      <c r="A324" s="180"/>
      <c r="B324" s="179"/>
      <c r="C324" s="179"/>
      <c r="D324" s="494"/>
      <c r="E324" s="180"/>
      <c r="K324" s="147"/>
      <c r="U324" s="34"/>
      <c r="V324" s="486"/>
      <c r="W324" s="486"/>
      <c r="X324" s="486"/>
      <c r="Y324" s="486"/>
      <c r="Z324" s="486"/>
      <c r="AA324" s="486"/>
      <c r="AB324" s="486"/>
      <c r="AD324" s="486"/>
      <c r="AE324" s="486"/>
      <c r="AF324" s="486"/>
      <c r="AG324" s="486"/>
    </row>
    <row r="325">
      <c r="A325" s="180"/>
      <c r="B325" s="179"/>
      <c r="C325" s="179"/>
      <c r="D325" s="494"/>
      <c r="E325" s="180"/>
      <c r="K325" s="147"/>
      <c r="U325" s="34"/>
      <c r="V325" s="486"/>
      <c r="W325" s="486"/>
      <c r="X325" s="486"/>
      <c r="Y325" s="486"/>
      <c r="Z325" s="486"/>
      <c r="AA325" s="486"/>
      <c r="AB325" s="486"/>
      <c r="AD325" s="486"/>
      <c r="AE325" s="486"/>
      <c r="AF325" s="486"/>
      <c r="AG325" s="486"/>
    </row>
    <row r="326">
      <c r="A326" s="180"/>
      <c r="B326" s="179"/>
      <c r="C326" s="179"/>
      <c r="D326" s="494"/>
      <c r="E326" s="180"/>
      <c r="K326" s="147"/>
      <c r="U326" s="34"/>
      <c r="V326" s="486"/>
      <c r="W326" s="486"/>
      <c r="X326" s="486"/>
      <c r="Y326" s="486"/>
      <c r="Z326" s="486"/>
      <c r="AA326" s="486"/>
      <c r="AB326" s="486"/>
      <c r="AD326" s="486"/>
      <c r="AE326" s="486"/>
      <c r="AF326" s="486"/>
      <c r="AG326" s="486"/>
    </row>
    <row r="327">
      <c r="A327" s="180"/>
      <c r="B327" s="179"/>
      <c r="C327" s="179"/>
      <c r="D327" s="494"/>
      <c r="E327" s="180"/>
      <c r="K327" s="147"/>
      <c r="U327" s="34"/>
      <c r="V327" s="486"/>
      <c r="W327" s="486"/>
      <c r="X327" s="486"/>
      <c r="Y327" s="486"/>
      <c r="Z327" s="486"/>
      <c r="AA327" s="486"/>
      <c r="AB327" s="486"/>
      <c r="AD327" s="486"/>
      <c r="AE327" s="486"/>
      <c r="AF327" s="486"/>
      <c r="AG327" s="486"/>
    </row>
    <row r="328">
      <c r="A328" s="180"/>
      <c r="B328" s="179"/>
      <c r="C328" s="179"/>
      <c r="D328" s="494"/>
      <c r="E328" s="180"/>
      <c r="K328" s="147"/>
      <c r="U328" s="34"/>
      <c r="V328" s="486"/>
      <c r="W328" s="486"/>
      <c r="X328" s="486"/>
      <c r="Y328" s="486"/>
      <c r="Z328" s="486"/>
      <c r="AA328" s="486"/>
      <c r="AB328" s="486"/>
      <c r="AD328" s="486"/>
      <c r="AE328" s="486"/>
      <c r="AF328" s="486"/>
      <c r="AG328" s="486"/>
    </row>
    <row r="329">
      <c r="A329" s="180"/>
      <c r="B329" s="179"/>
      <c r="C329" s="179"/>
      <c r="D329" s="494"/>
      <c r="E329" s="180"/>
      <c r="K329" s="147"/>
      <c r="U329" s="34"/>
      <c r="V329" s="486"/>
      <c r="W329" s="486"/>
      <c r="X329" s="486"/>
      <c r="Y329" s="486"/>
      <c r="Z329" s="486"/>
      <c r="AA329" s="486"/>
      <c r="AB329" s="486"/>
      <c r="AD329" s="486"/>
      <c r="AE329" s="486"/>
      <c r="AF329" s="486"/>
      <c r="AG329" s="486"/>
    </row>
    <row r="330">
      <c r="A330" s="180"/>
      <c r="B330" s="179"/>
      <c r="C330" s="179"/>
      <c r="D330" s="494"/>
      <c r="E330" s="180"/>
      <c r="K330" s="147"/>
      <c r="U330" s="34"/>
      <c r="V330" s="486"/>
      <c r="W330" s="486"/>
      <c r="X330" s="486"/>
      <c r="Y330" s="486"/>
      <c r="Z330" s="486"/>
      <c r="AA330" s="486"/>
      <c r="AB330" s="486"/>
      <c r="AD330" s="486"/>
      <c r="AE330" s="486"/>
      <c r="AF330" s="486"/>
      <c r="AG330" s="486"/>
    </row>
    <row r="331">
      <c r="A331" s="180"/>
      <c r="B331" s="179"/>
      <c r="C331" s="179"/>
      <c r="D331" s="494"/>
      <c r="E331" s="180"/>
      <c r="K331" s="147"/>
      <c r="U331" s="34"/>
      <c r="V331" s="486"/>
      <c r="W331" s="486"/>
      <c r="X331" s="486"/>
      <c r="Y331" s="486"/>
      <c r="Z331" s="486"/>
      <c r="AA331" s="486"/>
      <c r="AB331" s="486"/>
      <c r="AD331" s="486"/>
      <c r="AE331" s="486"/>
      <c r="AF331" s="486"/>
      <c r="AG331" s="486"/>
    </row>
    <row r="332">
      <c r="A332" s="180"/>
      <c r="B332" s="179"/>
      <c r="C332" s="179"/>
      <c r="D332" s="494"/>
      <c r="E332" s="180"/>
      <c r="K332" s="147"/>
      <c r="U332" s="34"/>
      <c r="V332" s="486"/>
      <c r="W332" s="486"/>
      <c r="X332" s="486"/>
      <c r="Y332" s="486"/>
      <c r="Z332" s="486"/>
      <c r="AA332" s="486"/>
      <c r="AB332" s="486"/>
      <c r="AD332" s="486"/>
      <c r="AE332" s="486"/>
      <c r="AF332" s="486"/>
      <c r="AG332" s="486"/>
    </row>
    <row r="333">
      <c r="A333" s="180"/>
      <c r="B333" s="179"/>
      <c r="C333" s="179"/>
      <c r="D333" s="494"/>
      <c r="E333" s="180"/>
      <c r="K333" s="147"/>
      <c r="U333" s="34"/>
      <c r="V333" s="486"/>
      <c r="W333" s="486"/>
      <c r="X333" s="486"/>
      <c r="Y333" s="486"/>
      <c r="Z333" s="486"/>
      <c r="AA333" s="486"/>
      <c r="AB333" s="486"/>
      <c r="AD333" s="486"/>
      <c r="AE333" s="486"/>
      <c r="AF333" s="486"/>
      <c r="AG333" s="486"/>
    </row>
    <row r="334">
      <c r="A334" s="180"/>
      <c r="B334" s="179"/>
      <c r="C334" s="179"/>
      <c r="D334" s="494"/>
      <c r="E334" s="180"/>
      <c r="K334" s="147"/>
      <c r="U334" s="34"/>
      <c r="V334" s="486"/>
      <c r="W334" s="486"/>
      <c r="X334" s="486"/>
      <c r="Y334" s="486"/>
      <c r="Z334" s="486"/>
      <c r="AA334" s="486"/>
      <c r="AB334" s="486"/>
      <c r="AD334" s="486"/>
      <c r="AE334" s="486"/>
      <c r="AF334" s="486"/>
      <c r="AG334" s="486"/>
    </row>
    <row r="335">
      <c r="A335" s="180"/>
      <c r="B335" s="179"/>
      <c r="C335" s="179"/>
      <c r="D335" s="494"/>
      <c r="E335" s="180"/>
      <c r="K335" s="147"/>
      <c r="U335" s="34"/>
      <c r="V335" s="486"/>
      <c r="W335" s="486"/>
      <c r="X335" s="486"/>
      <c r="Y335" s="486"/>
      <c r="Z335" s="486"/>
      <c r="AA335" s="486"/>
      <c r="AB335" s="486"/>
      <c r="AD335" s="486"/>
      <c r="AE335" s="486"/>
      <c r="AF335" s="486"/>
      <c r="AG335" s="486"/>
    </row>
    <row r="336">
      <c r="A336" s="180"/>
      <c r="B336" s="179"/>
      <c r="C336" s="179"/>
      <c r="D336" s="494"/>
      <c r="E336" s="180"/>
      <c r="K336" s="147"/>
      <c r="U336" s="34"/>
      <c r="V336" s="486"/>
      <c r="W336" s="486"/>
      <c r="X336" s="486"/>
      <c r="Y336" s="486"/>
      <c r="Z336" s="486"/>
      <c r="AA336" s="486"/>
      <c r="AB336" s="486"/>
      <c r="AD336" s="486"/>
      <c r="AE336" s="486"/>
      <c r="AF336" s="486"/>
      <c r="AG336" s="486"/>
    </row>
    <row r="337">
      <c r="A337" s="180"/>
      <c r="B337" s="179"/>
      <c r="C337" s="179"/>
      <c r="D337" s="494"/>
      <c r="E337" s="180"/>
      <c r="K337" s="147"/>
      <c r="U337" s="34"/>
      <c r="V337" s="486"/>
      <c r="W337" s="486"/>
      <c r="X337" s="486"/>
      <c r="Y337" s="486"/>
      <c r="Z337" s="486"/>
      <c r="AA337" s="486"/>
      <c r="AB337" s="486"/>
      <c r="AD337" s="486"/>
      <c r="AE337" s="486"/>
      <c r="AF337" s="486"/>
      <c r="AG337" s="486"/>
    </row>
    <row r="338">
      <c r="A338" s="180"/>
      <c r="B338" s="179"/>
      <c r="C338" s="179"/>
      <c r="D338" s="494"/>
      <c r="E338" s="180"/>
      <c r="K338" s="147"/>
      <c r="U338" s="34"/>
      <c r="V338" s="486"/>
      <c r="W338" s="486"/>
      <c r="X338" s="486"/>
      <c r="Y338" s="486"/>
      <c r="Z338" s="486"/>
      <c r="AA338" s="486"/>
      <c r="AB338" s="486"/>
      <c r="AD338" s="486"/>
      <c r="AE338" s="486"/>
      <c r="AF338" s="486"/>
      <c r="AG338" s="486"/>
    </row>
    <row r="339">
      <c r="A339" s="180"/>
      <c r="B339" s="179"/>
      <c r="C339" s="179"/>
      <c r="D339" s="494"/>
      <c r="E339" s="180"/>
      <c r="K339" s="147"/>
      <c r="U339" s="34"/>
      <c r="V339" s="486"/>
      <c r="W339" s="486"/>
      <c r="X339" s="486"/>
      <c r="Y339" s="486"/>
      <c r="Z339" s="486"/>
      <c r="AA339" s="486"/>
      <c r="AB339" s="486"/>
      <c r="AD339" s="486"/>
      <c r="AE339" s="486"/>
      <c r="AF339" s="486"/>
      <c r="AG339" s="486"/>
    </row>
    <row r="340">
      <c r="A340" s="180"/>
      <c r="B340" s="179"/>
      <c r="C340" s="179"/>
      <c r="D340" s="494"/>
      <c r="E340" s="180"/>
      <c r="K340" s="147"/>
      <c r="U340" s="34"/>
      <c r="V340" s="486"/>
      <c r="W340" s="486"/>
      <c r="X340" s="486"/>
      <c r="Y340" s="486"/>
      <c r="Z340" s="486"/>
      <c r="AA340" s="486"/>
      <c r="AB340" s="486"/>
      <c r="AD340" s="486"/>
      <c r="AE340" s="486"/>
      <c r="AF340" s="486"/>
      <c r="AG340" s="486"/>
    </row>
    <row r="341">
      <c r="A341" s="180"/>
      <c r="B341" s="179"/>
      <c r="C341" s="179"/>
      <c r="D341" s="494"/>
      <c r="E341" s="180"/>
      <c r="K341" s="147"/>
      <c r="U341" s="34"/>
      <c r="V341" s="486"/>
      <c r="W341" s="486"/>
      <c r="X341" s="486"/>
      <c r="Y341" s="486"/>
      <c r="Z341" s="486"/>
      <c r="AA341" s="486"/>
      <c r="AB341" s="486"/>
      <c r="AD341" s="486"/>
      <c r="AE341" s="486"/>
      <c r="AF341" s="486"/>
      <c r="AG341" s="486"/>
    </row>
    <row r="342">
      <c r="A342" s="180"/>
      <c r="B342" s="179"/>
      <c r="C342" s="179"/>
      <c r="D342" s="494"/>
      <c r="E342" s="180"/>
      <c r="K342" s="147"/>
      <c r="U342" s="34"/>
      <c r="V342" s="486"/>
      <c r="W342" s="486"/>
      <c r="X342" s="486"/>
      <c r="Y342" s="486"/>
      <c r="Z342" s="486"/>
      <c r="AA342" s="486"/>
      <c r="AB342" s="486"/>
      <c r="AD342" s="486"/>
      <c r="AE342" s="486"/>
      <c r="AF342" s="486"/>
      <c r="AG342" s="486"/>
    </row>
    <row r="343">
      <c r="A343" s="180"/>
      <c r="B343" s="179"/>
      <c r="C343" s="179"/>
      <c r="D343" s="494"/>
      <c r="E343" s="180"/>
      <c r="K343" s="147"/>
      <c r="U343" s="34"/>
      <c r="V343" s="486"/>
      <c r="W343" s="486"/>
      <c r="X343" s="486"/>
      <c r="Y343" s="486"/>
      <c r="Z343" s="486"/>
      <c r="AA343" s="486"/>
      <c r="AB343" s="486"/>
      <c r="AD343" s="486"/>
      <c r="AE343" s="486"/>
      <c r="AF343" s="486"/>
      <c r="AG343" s="486"/>
    </row>
    <row r="344">
      <c r="A344" s="180"/>
      <c r="B344" s="179"/>
      <c r="C344" s="179"/>
      <c r="D344" s="494"/>
      <c r="E344" s="180"/>
      <c r="K344" s="147"/>
      <c r="U344" s="34"/>
      <c r="V344" s="486"/>
      <c r="W344" s="486"/>
      <c r="X344" s="486"/>
      <c r="Y344" s="486"/>
      <c r="Z344" s="486"/>
      <c r="AA344" s="486"/>
      <c r="AB344" s="486"/>
      <c r="AD344" s="486"/>
      <c r="AE344" s="486"/>
      <c r="AF344" s="486"/>
      <c r="AG344" s="486"/>
    </row>
    <row r="345">
      <c r="A345" s="180"/>
      <c r="B345" s="179"/>
      <c r="C345" s="179"/>
      <c r="D345" s="494"/>
      <c r="E345" s="180"/>
      <c r="K345" s="147"/>
      <c r="U345" s="34"/>
      <c r="V345" s="486"/>
      <c r="W345" s="486"/>
      <c r="X345" s="486"/>
      <c r="Y345" s="486"/>
      <c r="Z345" s="486"/>
      <c r="AA345" s="486"/>
      <c r="AB345" s="486"/>
      <c r="AD345" s="486"/>
      <c r="AE345" s="486"/>
      <c r="AF345" s="486"/>
      <c r="AG345" s="486"/>
    </row>
    <row r="346">
      <c r="A346" s="180"/>
      <c r="B346" s="179"/>
      <c r="C346" s="179"/>
      <c r="D346" s="494"/>
      <c r="E346" s="180"/>
      <c r="K346" s="147"/>
      <c r="U346" s="34"/>
      <c r="V346" s="486"/>
      <c r="W346" s="486"/>
      <c r="X346" s="486"/>
      <c r="Y346" s="486"/>
      <c r="Z346" s="486"/>
      <c r="AA346" s="486"/>
      <c r="AB346" s="486"/>
      <c r="AD346" s="486"/>
      <c r="AE346" s="486"/>
      <c r="AF346" s="486"/>
      <c r="AG346" s="486"/>
    </row>
    <row r="347">
      <c r="A347" s="180"/>
      <c r="B347" s="179"/>
      <c r="C347" s="179"/>
      <c r="D347" s="494"/>
      <c r="E347" s="180"/>
      <c r="K347" s="147"/>
      <c r="U347" s="34"/>
      <c r="V347" s="486"/>
      <c r="W347" s="486"/>
      <c r="X347" s="486"/>
      <c r="Y347" s="486"/>
      <c r="Z347" s="486"/>
      <c r="AA347" s="486"/>
      <c r="AB347" s="486"/>
      <c r="AD347" s="486"/>
      <c r="AE347" s="486"/>
      <c r="AF347" s="486"/>
      <c r="AG347" s="486"/>
    </row>
    <row r="348">
      <c r="A348" s="180"/>
      <c r="B348" s="179"/>
      <c r="C348" s="179"/>
      <c r="D348" s="494"/>
      <c r="E348" s="180"/>
      <c r="K348" s="147"/>
      <c r="U348" s="34"/>
      <c r="V348" s="486"/>
      <c r="W348" s="486"/>
      <c r="X348" s="486"/>
      <c r="Y348" s="486"/>
      <c r="Z348" s="486"/>
      <c r="AA348" s="486"/>
      <c r="AB348" s="486"/>
      <c r="AD348" s="486"/>
      <c r="AE348" s="486"/>
      <c r="AF348" s="486"/>
      <c r="AG348" s="486"/>
    </row>
    <row r="349">
      <c r="A349" s="180"/>
      <c r="B349" s="179"/>
      <c r="C349" s="179"/>
      <c r="D349" s="494"/>
      <c r="E349" s="180"/>
      <c r="K349" s="147"/>
      <c r="U349" s="34"/>
      <c r="V349" s="486"/>
      <c r="W349" s="486"/>
      <c r="X349" s="486"/>
      <c r="Y349" s="486"/>
      <c r="Z349" s="486"/>
      <c r="AA349" s="486"/>
      <c r="AB349" s="486"/>
      <c r="AD349" s="486"/>
      <c r="AE349" s="486"/>
      <c r="AF349" s="486"/>
      <c r="AG349" s="486"/>
    </row>
    <row r="350">
      <c r="A350" s="180"/>
      <c r="B350" s="179"/>
      <c r="C350" s="179"/>
      <c r="D350" s="494"/>
      <c r="E350" s="180"/>
      <c r="K350" s="147"/>
      <c r="U350" s="34"/>
      <c r="V350" s="486"/>
      <c r="W350" s="486"/>
      <c r="X350" s="486"/>
      <c r="Y350" s="486"/>
      <c r="Z350" s="486"/>
      <c r="AA350" s="486"/>
      <c r="AB350" s="486"/>
      <c r="AD350" s="486"/>
      <c r="AE350" s="486"/>
      <c r="AF350" s="486"/>
      <c r="AG350" s="486"/>
    </row>
    <row r="351">
      <c r="A351" s="180"/>
      <c r="B351" s="179"/>
      <c r="C351" s="179"/>
      <c r="D351" s="494"/>
      <c r="E351" s="180"/>
      <c r="K351" s="147"/>
      <c r="U351" s="34"/>
      <c r="V351" s="486"/>
      <c r="W351" s="486"/>
      <c r="X351" s="486"/>
      <c r="Y351" s="486"/>
      <c r="Z351" s="486"/>
      <c r="AA351" s="486"/>
      <c r="AB351" s="486"/>
      <c r="AD351" s="486"/>
      <c r="AE351" s="486"/>
      <c r="AF351" s="486"/>
      <c r="AG351" s="486"/>
    </row>
    <row r="352">
      <c r="A352" s="180"/>
      <c r="B352" s="179"/>
      <c r="C352" s="179"/>
      <c r="D352" s="494"/>
      <c r="E352" s="180"/>
      <c r="K352" s="147"/>
      <c r="U352" s="34"/>
      <c r="V352" s="486"/>
      <c r="W352" s="486"/>
      <c r="X352" s="486"/>
      <c r="Y352" s="486"/>
      <c r="Z352" s="486"/>
      <c r="AA352" s="486"/>
      <c r="AB352" s="486"/>
      <c r="AD352" s="486"/>
      <c r="AE352" s="486"/>
      <c r="AF352" s="486"/>
      <c r="AG352" s="486"/>
    </row>
    <row r="353">
      <c r="A353" s="180"/>
      <c r="B353" s="179"/>
      <c r="C353" s="179"/>
      <c r="D353" s="494"/>
      <c r="E353" s="180"/>
      <c r="K353" s="147"/>
      <c r="U353" s="34"/>
      <c r="V353" s="486"/>
      <c r="W353" s="486"/>
      <c r="X353" s="486"/>
      <c r="Y353" s="486"/>
      <c r="Z353" s="486"/>
      <c r="AA353" s="486"/>
      <c r="AB353" s="486"/>
      <c r="AD353" s="486"/>
      <c r="AE353" s="486"/>
      <c r="AF353" s="486"/>
      <c r="AG353" s="486"/>
    </row>
    <row r="354">
      <c r="A354" s="180"/>
      <c r="B354" s="179"/>
      <c r="C354" s="179"/>
      <c r="D354" s="494"/>
      <c r="E354" s="180"/>
      <c r="K354" s="147"/>
      <c r="U354" s="34"/>
      <c r="V354" s="486"/>
      <c r="W354" s="486"/>
      <c r="X354" s="486"/>
      <c r="Y354" s="486"/>
      <c r="Z354" s="486"/>
      <c r="AA354" s="486"/>
      <c r="AB354" s="486"/>
      <c r="AD354" s="486"/>
      <c r="AE354" s="486"/>
      <c r="AF354" s="486"/>
      <c r="AG354" s="486"/>
    </row>
    <row r="355">
      <c r="A355" s="180"/>
      <c r="B355" s="179"/>
      <c r="C355" s="179"/>
      <c r="D355" s="494"/>
      <c r="E355" s="180"/>
      <c r="K355" s="147"/>
      <c r="U355" s="34"/>
      <c r="V355" s="486"/>
      <c r="W355" s="486"/>
      <c r="X355" s="486"/>
      <c r="Y355" s="486"/>
      <c r="Z355" s="486"/>
      <c r="AA355" s="486"/>
      <c r="AB355" s="486"/>
      <c r="AD355" s="486"/>
      <c r="AE355" s="486"/>
      <c r="AF355" s="486"/>
      <c r="AG355" s="486"/>
    </row>
    <row r="356">
      <c r="A356" s="180"/>
      <c r="B356" s="179"/>
      <c r="C356" s="179"/>
      <c r="D356" s="494"/>
      <c r="E356" s="180"/>
      <c r="K356" s="147"/>
      <c r="U356" s="34"/>
      <c r="V356" s="486"/>
      <c r="W356" s="486"/>
      <c r="X356" s="486"/>
      <c r="Y356" s="486"/>
      <c r="Z356" s="486"/>
      <c r="AA356" s="486"/>
      <c r="AB356" s="486"/>
      <c r="AD356" s="486"/>
      <c r="AE356" s="486"/>
      <c r="AF356" s="486"/>
      <c r="AG356" s="486"/>
    </row>
    <row r="357">
      <c r="A357" s="180"/>
      <c r="B357" s="179"/>
      <c r="C357" s="179"/>
      <c r="D357" s="494"/>
      <c r="E357" s="180"/>
      <c r="K357" s="147"/>
      <c r="U357" s="34"/>
      <c r="V357" s="486"/>
      <c r="W357" s="486"/>
      <c r="X357" s="486"/>
      <c r="Y357" s="486"/>
      <c r="Z357" s="486"/>
      <c r="AA357" s="486"/>
      <c r="AB357" s="486"/>
      <c r="AD357" s="486"/>
      <c r="AE357" s="486"/>
      <c r="AF357" s="486"/>
      <c r="AG357" s="486"/>
    </row>
    <row r="358">
      <c r="A358" s="180"/>
      <c r="B358" s="179"/>
      <c r="C358" s="179"/>
      <c r="D358" s="494"/>
      <c r="E358" s="180"/>
      <c r="K358" s="147"/>
      <c r="U358" s="34"/>
      <c r="V358" s="486"/>
      <c r="W358" s="486"/>
      <c r="X358" s="486"/>
      <c r="Y358" s="486"/>
      <c r="Z358" s="486"/>
      <c r="AA358" s="486"/>
      <c r="AB358" s="486"/>
      <c r="AD358" s="486"/>
      <c r="AE358" s="486"/>
      <c r="AF358" s="486"/>
      <c r="AG358" s="486"/>
    </row>
    <row r="359">
      <c r="A359" s="180"/>
      <c r="B359" s="179"/>
      <c r="C359" s="179"/>
      <c r="D359" s="494"/>
      <c r="E359" s="180"/>
      <c r="K359" s="147"/>
      <c r="U359" s="34"/>
      <c r="V359" s="486"/>
      <c r="W359" s="486"/>
      <c r="X359" s="486"/>
      <c r="Y359" s="486"/>
      <c r="Z359" s="486"/>
      <c r="AA359" s="486"/>
      <c r="AB359" s="486"/>
      <c r="AD359" s="486"/>
      <c r="AE359" s="486"/>
      <c r="AF359" s="486"/>
      <c r="AG359" s="486"/>
    </row>
    <row r="360">
      <c r="A360" s="180"/>
      <c r="B360" s="179"/>
      <c r="C360" s="179"/>
      <c r="D360" s="494"/>
      <c r="E360" s="180"/>
      <c r="K360" s="147"/>
      <c r="U360" s="34"/>
      <c r="V360" s="486"/>
      <c r="W360" s="486"/>
      <c r="X360" s="486"/>
      <c r="Y360" s="486"/>
      <c r="Z360" s="486"/>
      <c r="AA360" s="486"/>
      <c r="AB360" s="486"/>
      <c r="AD360" s="486"/>
      <c r="AE360" s="486"/>
      <c r="AF360" s="486"/>
      <c r="AG360" s="486"/>
    </row>
    <row r="361">
      <c r="A361" s="180"/>
      <c r="B361" s="179"/>
      <c r="C361" s="179"/>
      <c r="D361" s="494"/>
      <c r="E361" s="180"/>
      <c r="K361" s="147"/>
      <c r="U361" s="34"/>
      <c r="V361" s="486"/>
      <c r="W361" s="486"/>
      <c r="X361" s="486"/>
      <c r="Y361" s="486"/>
      <c r="Z361" s="486"/>
      <c r="AA361" s="486"/>
      <c r="AB361" s="486"/>
      <c r="AD361" s="486"/>
      <c r="AE361" s="486"/>
      <c r="AF361" s="486"/>
      <c r="AG361" s="486"/>
    </row>
    <row r="362">
      <c r="A362" s="180"/>
      <c r="B362" s="179"/>
      <c r="C362" s="179"/>
      <c r="D362" s="494"/>
      <c r="E362" s="180"/>
      <c r="K362" s="147"/>
      <c r="U362" s="34"/>
      <c r="V362" s="486"/>
      <c r="W362" s="486"/>
      <c r="X362" s="486"/>
      <c r="Y362" s="486"/>
      <c r="Z362" s="486"/>
      <c r="AA362" s="486"/>
      <c r="AB362" s="486"/>
      <c r="AD362" s="486"/>
      <c r="AE362" s="486"/>
      <c r="AF362" s="486"/>
      <c r="AG362" s="486"/>
    </row>
    <row r="363">
      <c r="A363" s="180"/>
      <c r="B363" s="179"/>
      <c r="C363" s="179"/>
      <c r="D363" s="494"/>
      <c r="E363" s="180"/>
      <c r="K363" s="147"/>
      <c r="U363" s="34"/>
      <c r="V363" s="486"/>
      <c r="W363" s="486"/>
      <c r="X363" s="486"/>
      <c r="Y363" s="486"/>
      <c r="Z363" s="486"/>
      <c r="AA363" s="486"/>
      <c r="AB363" s="486"/>
      <c r="AD363" s="486"/>
      <c r="AE363" s="486"/>
      <c r="AF363" s="486"/>
      <c r="AG363" s="486"/>
    </row>
    <row r="364">
      <c r="A364" s="180"/>
      <c r="B364" s="179"/>
      <c r="C364" s="179"/>
      <c r="D364" s="494"/>
      <c r="E364" s="180"/>
      <c r="K364" s="147"/>
      <c r="U364" s="34"/>
      <c r="V364" s="486"/>
      <c r="W364" s="486"/>
      <c r="X364" s="486"/>
      <c r="Y364" s="486"/>
      <c r="Z364" s="486"/>
      <c r="AA364" s="486"/>
      <c r="AB364" s="486"/>
      <c r="AD364" s="486"/>
      <c r="AE364" s="486"/>
      <c r="AF364" s="486"/>
      <c r="AG364" s="486"/>
    </row>
    <row r="365">
      <c r="A365" s="180"/>
      <c r="B365" s="179"/>
      <c r="C365" s="179"/>
      <c r="D365" s="494"/>
      <c r="E365" s="180"/>
      <c r="K365" s="147"/>
      <c r="U365" s="34"/>
      <c r="V365" s="486"/>
      <c r="W365" s="486"/>
      <c r="X365" s="486"/>
      <c r="Y365" s="486"/>
      <c r="Z365" s="486"/>
      <c r="AA365" s="486"/>
      <c r="AB365" s="486"/>
      <c r="AD365" s="486"/>
      <c r="AE365" s="486"/>
      <c r="AF365" s="486"/>
      <c r="AG365" s="486"/>
    </row>
    <row r="366">
      <c r="A366" s="180"/>
      <c r="B366" s="179"/>
      <c r="C366" s="179"/>
      <c r="D366" s="494"/>
      <c r="E366" s="180"/>
      <c r="K366" s="147"/>
      <c r="U366" s="34"/>
      <c r="V366" s="486"/>
      <c r="W366" s="486"/>
      <c r="X366" s="486"/>
      <c r="Y366" s="486"/>
      <c r="Z366" s="486"/>
      <c r="AA366" s="486"/>
      <c r="AB366" s="486"/>
      <c r="AD366" s="486"/>
      <c r="AE366" s="486"/>
      <c r="AF366" s="486"/>
      <c r="AG366" s="486"/>
    </row>
    <row r="367">
      <c r="A367" s="180"/>
      <c r="B367" s="179"/>
      <c r="C367" s="179"/>
      <c r="D367" s="494"/>
      <c r="E367" s="180"/>
      <c r="K367" s="147"/>
      <c r="U367" s="34"/>
      <c r="V367" s="486"/>
      <c r="W367" s="486"/>
      <c r="X367" s="486"/>
      <c r="Y367" s="486"/>
      <c r="Z367" s="486"/>
      <c r="AA367" s="486"/>
      <c r="AB367" s="486"/>
      <c r="AD367" s="486"/>
      <c r="AE367" s="486"/>
      <c r="AF367" s="486"/>
      <c r="AG367" s="486"/>
    </row>
    <row r="368">
      <c r="A368" s="180"/>
      <c r="B368" s="179"/>
      <c r="C368" s="179"/>
      <c r="D368" s="494"/>
      <c r="E368" s="180"/>
      <c r="K368" s="147"/>
      <c r="U368" s="34"/>
      <c r="V368" s="486"/>
      <c r="W368" s="486"/>
      <c r="X368" s="486"/>
      <c r="Y368" s="486"/>
      <c r="Z368" s="486"/>
      <c r="AA368" s="486"/>
      <c r="AB368" s="486"/>
      <c r="AD368" s="486"/>
      <c r="AE368" s="486"/>
      <c r="AF368" s="486"/>
      <c r="AG368" s="486"/>
    </row>
    <row r="369">
      <c r="A369" s="180"/>
      <c r="B369" s="179"/>
      <c r="C369" s="179"/>
      <c r="D369" s="494"/>
      <c r="E369" s="180"/>
      <c r="K369" s="147"/>
      <c r="U369" s="34"/>
      <c r="V369" s="486"/>
      <c r="W369" s="486"/>
      <c r="X369" s="486"/>
      <c r="Y369" s="486"/>
      <c r="Z369" s="486"/>
      <c r="AA369" s="486"/>
      <c r="AB369" s="486"/>
      <c r="AD369" s="486"/>
      <c r="AE369" s="486"/>
      <c r="AF369" s="486"/>
      <c r="AG369" s="486"/>
    </row>
    <row r="370">
      <c r="A370" s="180"/>
      <c r="B370" s="179"/>
      <c r="C370" s="179"/>
      <c r="D370" s="494"/>
      <c r="E370" s="180"/>
      <c r="K370" s="147"/>
      <c r="U370" s="34"/>
      <c r="V370" s="486"/>
      <c r="W370" s="486"/>
      <c r="X370" s="486"/>
      <c r="Y370" s="486"/>
      <c r="Z370" s="486"/>
      <c r="AA370" s="486"/>
      <c r="AB370" s="486"/>
      <c r="AD370" s="486"/>
      <c r="AE370" s="486"/>
      <c r="AF370" s="486"/>
      <c r="AG370" s="486"/>
    </row>
    <row r="371">
      <c r="A371" s="180"/>
      <c r="B371" s="179"/>
      <c r="C371" s="179"/>
      <c r="D371" s="494"/>
      <c r="E371" s="180"/>
      <c r="K371" s="147"/>
      <c r="U371" s="34"/>
      <c r="V371" s="486"/>
      <c r="W371" s="486"/>
      <c r="X371" s="486"/>
      <c r="Y371" s="486"/>
      <c r="Z371" s="486"/>
      <c r="AA371" s="486"/>
      <c r="AB371" s="486"/>
      <c r="AD371" s="486"/>
      <c r="AE371" s="486"/>
      <c r="AF371" s="486"/>
      <c r="AG371" s="486"/>
    </row>
    <row r="372">
      <c r="A372" s="180"/>
      <c r="B372" s="179"/>
      <c r="C372" s="179"/>
      <c r="D372" s="494"/>
      <c r="E372" s="180"/>
      <c r="K372" s="147"/>
      <c r="U372" s="34"/>
      <c r="V372" s="486"/>
      <c r="W372" s="486"/>
      <c r="X372" s="486"/>
      <c r="Y372" s="486"/>
      <c r="Z372" s="486"/>
      <c r="AA372" s="486"/>
      <c r="AB372" s="486"/>
      <c r="AD372" s="486"/>
      <c r="AE372" s="486"/>
      <c r="AF372" s="486"/>
      <c r="AG372" s="486"/>
    </row>
    <row r="373">
      <c r="A373" s="180"/>
      <c r="B373" s="179"/>
      <c r="C373" s="179"/>
      <c r="D373" s="494"/>
      <c r="E373" s="180"/>
      <c r="K373" s="147"/>
      <c r="U373" s="34"/>
      <c r="V373" s="486"/>
      <c r="W373" s="486"/>
      <c r="X373" s="486"/>
      <c r="Y373" s="486"/>
      <c r="Z373" s="486"/>
      <c r="AA373" s="486"/>
      <c r="AB373" s="486"/>
      <c r="AD373" s="486"/>
      <c r="AE373" s="486"/>
      <c r="AF373" s="486"/>
      <c r="AG373" s="486"/>
    </row>
    <row r="374">
      <c r="A374" s="180"/>
      <c r="B374" s="179"/>
      <c r="C374" s="179"/>
      <c r="D374" s="494"/>
      <c r="E374" s="180"/>
      <c r="K374" s="147"/>
      <c r="U374" s="34"/>
      <c r="V374" s="486"/>
      <c r="W374" s="486"/>
      <c r="X374" s="486"/>
      <c r="Y374" s="486"/>
      <c r="Z374" s="486"/>
      <c r="AA374" s="486"/>
      <c r="AB374" s="486"/>
      <c r="AD374" s="486"/>
      <c r="AE374" s="486"/>
      <c r="AF374" s="486"/>
      <c r="AG374" s="486"/>
    </row>
    <row r="375">
      <c r="A375" s="180"/>
      <c r="B375" s="179"/>
      <c r="C375" s="179"/>
      <c r="D375" s="494"/>
      <c r="E375" s="180"/>
      <c r="K375" s="147"/>
      <c r="U375" s="34"/>
      <c r="V375" s="486"/>
      <c r="W375" s="486"/>
      <c r="X375" s="486"/>
      <c r="Y375" s="486"/>
      <c r="Z375" s="486"/>
      <c r="AA375" s="486"/>
      <c r="AB375" s="486"/>
      <c r="AD375" s="486"/>
      <c r="AE375" s="486"/>
      <c r="AF375" s="486"/>
      <c r="AG375" s="486"/>
    </row>
    <row r="376">
      <c r="A376" s="180"/>
      <c r="B376" s="179"/>
      <c r="C376" s="179"/>
      <c r="D376" s="494"/>
      <c r="E376" s="180"/>
      <c r="K376" s="147"/>
      <c r="U376" s="34"/>
      <c r="V376" s="486"/>
      <c r="W376" s="486"/>
      <c r="X376" s="486"/>
      <c r="Y376" s="486"/>
      <c r="Z376" s="486"/>
      <c r="AA376" s="486"/>
      <c r="AB376" s="486"/>
      <c r="AD376" s="486"/>
      <c r="AE376" s="486"/>
      <c r="AF376" s="486"/>
      <c r="AG376" s="486"/>
    </row>
    <row r="377">
      <c r="A377" s="180"/>
      <c r="B377" s="179"/>
      <c r="C377" s="179"/>
      <c r="D377" s="494"/>
      <c r="E377" s="180"/>
      <c r="K377" s="147"/>
      <c r="U377" s="34"/>
      <c r="V377" s="486"/>
      <c r="W377" s="486"/>
      <c r="X377" s="486"/>
      <c r="Y377" s="486"/>
      <c r="Z377" s="486"/>
      <c r="AA377" s="486"/>
      <c r="AB377" s="486"/>
      <c r="AD377" s="486"/>
      <c r="AE377" s="486"/>
      <c r="AF377" s="486"/>
      <c r="AG377" s="486"/>
    </row>
    <row r="378">
      <c r="A378" s="180"/>
      <c r="B378" s="179"/>
      <c r="C378" s="179"/>
      <c r="D378" s="494"/>
      <c r="E378" s="180"/>
      <c r="K378" s="147"/>
      <c r="U378" s="34"/>
      <c r="V378" s="486"/>
      <c r="W378" s="486"/>
      <c r="X378" s="486"/>
      <c r="Y378" s="486"/>
      <c r="Z378" s="486"/>
      <c r="AA378" s="486"/>
      <c r="AB378" s="486"/>
      <c r="AD378" s="486"/>
      <c r="AE378" s="486"/>
      <c r="AF378" s="486"/>
      <c r="AG378" s="486"/>
    </row>
    <row r="379">
      <c r="A379" s="180"/>
      <c r="B379" s="179"/>
      <c r="C379" s="179"/>
      <c r="D379" s="494"/>
      <c r="E379" s="180"/>
      <c r="K379" s="147"/>
      <c r="U379" s="34"/>
      <c r="V379" s="486"/>
      <c r="W379" s="486"/>
      <c r="X379" s="486"/>
      <c r="Y379" s="486"/>
      <c r="Z379" s="486"/>
      <c r="AA379" s="486"/>
      <c r="AB379" s="486"/>
      <c r="AD379" s="486"/>
      <c r="AE379" s="486"/>
      <c r="AF379" s="486"/>
      <c r="AG379" s="486"/>
    </row>
    <row r="380">
      <c r="A380" s="180"/>
      <c r="B380" s="179"/>
      <c r="C380" s="179"/>
      <c r="D380" s="494"/>
      <c r="E380" s="180"/>
      <c r="K380" s="147"/>
      <c r="U380" s="34"/>
      <c r="V380" s="486"/>
      <c r="W380" s="486"/>
      <c r="X380" s="486"/>
      <c r="Y380" s="486"/>
      <c r="Z380" s="486"/>
      <c r="AA380" s="486"/>
      <c r="AB380" s="486"/>
      <c r="AD380" s="486"/>
      <c r="AE380" s="486"/>
      <c r="AF380" s="486"/>
      <c r="AG380" s="486"/>
    </row>
    <row r="381">
      <c r="A381" s="180"/>
      <c r="B381" s="179"/>
      <c r="C381" s="179"/>
      <c r="D381" s="494"/>
      <c r="E381" s="180"/>
      <c r="K381" s="147"/>
      <c r="U381" s="34"/>
      <c r="V381" s="486"/>
      <c r="W381" s="486"/>
      <c r="X381" s="486"/>
      <c r="Y381" s="486"/>
      <c r="Z381" s="486"/>
      <c r="AA381" s="486"/>
      <c r="AB381" s="486"/>
      <c r="AD381" s="486"/>
      <c r="AE381" s="486"/>
      <c r="AF381" s="486"/>
      <c r="AG381" s="486"/>
    </row>
    <row r="382">
      <c r="A382" s="180"/>
      <c r="B382" s="179"/>
      <c r="C382" s="179"/>
      <c r="D382" s="494"/>
      <c r="E382" s="180"/>
      <c r="K382" s="147"/>
      <c r="U382" s="34"/>
      <c r="V382" s="486"/>
      <c r="W382" s="486"/>
      <c r="X382" s="486"/>
      <c r="Y382" s="486"/>
      <c r="Z382" s="486"/>
      <c r="AA382" s="486"/>
      <c r="AB382" s="486"/>
      <c r="AD382" s="486"/>
      <c r="AE382" s="486"/>
      <c r="AF382" s="486"/>
      <c r="AG382" s="486"/>
    </row>
    <row r="383">
      <c r="A383" s="180"/>
      <c r="B383" s="179"/>
      <c r="C383" s="179"/>
      <c r="D383" s="494"/>
      <c r="E383" s="180"/>
      <c r="K383" s="147"/>
      <c r="U383" s="34"/>
      <c r="V383" s="486"/>
      <c r="W383" s="486"/>
      <c r="X383" s="486"/>
      <c r="Y383" s="486"/>
      <c r="Z383" s="486"/>
      <c r="AA383" s="486"/>
      <c r="AB383" s="486"/>
      <c r="AD383" s="486"/>
      <c r="AE383" s="486"/>
      <c r="AF383" s="486"/>
      <c r="AG383" s="486"/>
    </row>
    <row r="384">
      <c r="A384" s="180"/>
      <c r="B384" s="179"/>
      <c r="C384" s="179"/>
      <c r="D384" s="494"/>
      <c r="E384" s="180"/>
      <c r="K384" s="147"/>
      <c r="U384" s="34"/>
      <c r="V384" s="486"/>
      <c r="W384" s="486"/>
      <c r="X384" s="486"/>
      <c r="Y384" s="486"/>
      <c r="Z384" s="486"/>
      <c r="AA384" s="486"/>
      <c r="AB384" s="486"/>
      <c r="AD384" s="486"/>
      <c r="AE384" s="486"/>
      <c r="AF384" s="486"/>
      <c r="AG384" s="486"/>
    </row>
    <row r="385">
      <c r="A385" s="180"/>
      <c r="B385" s="179"/>
      <c r="C385" s="179"/>
      <c r="D385" s="494"/>
      <c r="E385" s="180"/>
      <c r="K385" s="147"/>
      <c r="U385" s="34"/>
      <c r="V385" s="486"/>
      <c r="W385" s="486"/>
      <c r="X385" s="486"/>
      <c r="Y385" s="486"/>
      <c r="Z385" s="486"/>
      <c r="AA385" s="486"/>
      <c r="AB385" s="486"/>
      <c r="AD385" s="486"/>
      <c r="AE385" s="486"/>
      <c r="AF385" s="486"/>
      <c r="AG385" s="486"/>
    </row>
    <row r="386">
      <c r="A386" s="180"/>
      <c r="B386" s="179"/>
      <c r="C386" s="179"/>
      <c r="D386" s="494"/>
      <c r="E386" s="180"/>
      <c r="K386" s="147"/>
      <c r="U386" s="34"/>
      <c r="V386" s="486"/>
      <c r="W386" s="486"/>
      <c r="X386" s="486"/>
      <c r="Y386" s="486"/>
      <c r="Z386" s="486"/>
      <c r="AA386" s="486"/>
      <c r="AB386" s="486"/>
      <c r="AD386" s="486"/>
      <c r="AE386" s="486"/>
      <c r="AF386" s="486"/>
      <c r="AG386" s="486"/>
    </row>
    <row r="387">
      <c r="A387" s="180"/>
      <c r="B387" s="179"/>
      <c r="C387" s="179"/>
      <c r="D387" s="494"/>
      <c r="E387" s="180"/>
      <c r="K387" s="147"/>
      <c r="U387" s="34"/>
      <c r="V387" s="486"/>
      <c r="W387" s="486"/>
      <c r="X387" s="486"/>
      <c r="Y387" s="486"/>
      <c r="Z387" s="486"/>
      <c r="AA387" s="486"/>
      <c r="AB387" s="486"/>
      <c r="AD387" s="486"/>
      <c r="AE387" s="486"/>
      <c r="AF387" s="486"/>
      <c r="AG387" s="486"/>
    </row>
    <row r="388">
      <c r="A388" s="180"/>
      <c r="B388" s="179"/>
      <c r="C388" s="179"/>
      <c r="D388" s="494"/>
      <c r="E388" s="180"/>
      <c r="K388" s="147"/>
      <c r="U388" s="34"/>
      <c r="V388" s="486"/>
      <c r="W388" s="486"/>
      <c r="X388" s="486"/>
      <c r="Y388" s="486"/>
      <c r="Z388" s="486"/>
      <c r="AA388" s="486"/>
      <c r="AB388" s="486"/>
      <c r="AD388" s="486"/>
      <c r="AE388" s="486"/>
      <c r="AF388" s="486"/>
      <c r="AG388" s="486"/>
    </row>
    <row r="389">
      <c r="A389" s="180"/>
      <c r="B389" s="179"/>
      <c r="C389" s="179"/>
      <c r="D389" s="494"/>
      <c r="E389" s="180"/>
      <c r="K389" s="147"/>
      <c r="U389" s="34"/>
      <c r="V389" s="486"/>
      <c r="W389" s="486"/>
      <c r="X389" s="486"/>
      <c r="Y389" s="486"/>
      <c r="Z389" s="486"/>
      <c r="AA389" s="486"/>
      <c r="AB389" s="486"/>
      <c r="AD389" s="486"/>
      <c r="AE389" s="486"/>
      <c r="AF389" s="486"/>
      <c r="AG389" s="486"/>
    </row>
    <row r="390">
      <c r="A390" s="180"/>
      <c r="B390" s="179"/>
      <c r="C390" s="179"/>
      <c r="D390" s="494"/>
      <c r="E390" s="180"/>
      <c r="K390" s="147"/>
      <c r="U390" s="34"/>
      <c r="V390" s="486"/>
      <c r="W390" s="486"/>
      <c r="X390" s="486"/>
      <c r="Y390" s="486"/>
      <c r="Z390" s="486"/>
      <c r="AA390" s="486"/>
      <c r="AB390" s="486"/>
      <c r="AD390" s="486"/>
      <c r="AE390" s="486"/>
      <c r="AF390" s="486"/>
      <c r="AG390" s="486"/>
    </row>
    <row r="391">
      <c r="A391" s="180"/>
      <c r="B391" s="179"/>
      <c r="C391" s="179"/>
      <c r="D391" s="494"/>
      <c r="E391" s="180"/>
      <c r="K391" s="147"/>
      <c r="U391" s="34"/>
      <c r="V391" s="486"/>
      <c r="W391" s="486"/>
      <c r="X391" s="486"/>
      <c r="Y391" s="486"/>
      <c r="Z391" s="486"/>
      <c r="AA391" s="486"/>
      <c r="AB391" s="486"/>
      <c r="AD391" s="486"/>
      <c r="AE391" s="486"/>
      <c r="AF391" s="486"/>
      <c r="AG391" s="486"/>
    </row>
    <row r="392">
      <c r="A392" s="180"/>
      <c r="B392" s="179"/>
      <c r="C392" s="179"/>
      <c r="D392" s="494"/>
      <c r="E392" s="180"/>
      <c r="K392" s="147"/>
      <c r="U392" s="34"/>
      <c r="V392" s="486"/>
      <c r="W392" s="486"/>
      <c r="X392" s="486"/>
      <c r="Y392" s="486"/>
      <c r="Z392" s="486"/>
      <c r="AA392" s="486"/>
      <c r="AB392" s="486"/>
      <c r="AD392" s="486"/>
      <c r="AE392" s="486"/>
      <c r="AF392" s="486"/>
      <c r="AG392" s="486"/>
    </row>
    <row r="393">
      <c r="A393" s="180"/>
      <c r="B393" s="179"/>
      <c r="C393" s="179"/>
      <c r="D393" s="494"/>
      <c r="E393" s="180"/>
      <c r="K393" s="147"/>
      <c r="U393" s="34"/>
      <c r="V393" s="486"/>
      <c r="W393" s="486"/>
      <c r="X393" s="486"/>
      <c r="Y393" s="486"/>
      <c r="Z393" s="486"/>
      <c r="AA393" s="486"/>
      <c r="AB393" s="486"/>
      <c r="AD393" s="486"/>
      <c r="AE393" s="486"/>
      <c r="AF393" s="486"/>
      <c r="AG393" s="486"/>
    </row>
    <row r="394">
      <c r="A394" s="180"/>
      <c r="B394" s="179"/>
      <c r="C394" s="179"/>
      <c r="D394" s="494"/>
      <c r="E394" s="180"/>
      <c r="K394" s="147"/>
      <c r="U394" s="34"/>
      <c r="V394" s="486"/>
      <c r="W394" s="486"/>
      <c r="X394" s="486"/>
      <c r="Y394" s="486"/>
      <c r="Z394" s="486"/>
      <c r="AA394" s="486"/>
      <c r="AB394" s="486"/>
      <c r="AD394" s="486"/>
      <c r="AE394" s="486"/>
      <c r="AF394" s="486"/>
      <c r="AG394" s="486"/>
    </row>
    <row r="395">
      <c r="A395" s="180"/>
      <c r="B395" s="179"/>
      <c r="C395" s="179"/>
      <c r="D395" s="494"/>
      <c r="E395" s="180"/>
      <c r="K395" s="147"/>
      <c r="U395" s="34"/>
      <c r="V395" s="486"/>
      <c r="W395" s="486"/>
      <c r="X395" s="486"/>
      <c r="Y395" s="486"/>
      <c r="Z395" s="486"/>
      <c r="AA395" s="486"/>
      <c r="AB395" s="486"/>
      <c r="AD395" s="486"/>
      <c r="AE395" s="486"/>
      <c r="AF395" s="486"/>
      <c r="AG395" s="486"/>
    </row>
    <row r="396">
      <c r="A396" s="180"/>
      <c r="B396" s="179"/>
      <c r="C396" s="179"/>
      <c r="D396" s="494"/>
      <c r="E396" s="180"/>
      <c r="K396" s="147"/>
      <c r="U396" s="34"/>
      <c r="V396" s="486"/>
      <c r="W396" s="486"/>
      <c r="X396" s="486"/>
      <c r="Y396" s="486"/>
      <c r="Z396" s="486"/>
      <c r="AA396" s="486"/>
      <c r="AB396" s="486"/>
      <c r="AD396" s="486"/>
      <c r="AE396" s="486"/>
      <c r="AF396" s="486"/>
      <c r="AG396" s="486"/>
    </row>
    <row r="397">
      <c r="A397" s="180"/>
      <c r="B397" s="179"/>
      <c r="C397" s="179"/>
      <c r="D397" s="494"/>
      <c r="E397" s="180"/>
      <c r="K397" s="147"/>
      <c r="U397" s="34"/>
      <c r="V397" s="486"/>
      <c r="W397" s="486"/>
      <c r="X397" s="486"/>
      <c r="Y397" s="486"/>
      <c r="Z397" s="486"/>
      <c r="AA397" s="486"/>
      <c r="AB397" s="486"/>
      <c r="AD397" s="486"/>
      <c r="AE397" s="486"/>
      <c r="AF397" s="486"/>
      <c r="AG397" s="486"/>
    </row>
    <row r="398">
      <c r="A398" s="180"/>
      <c r="B398" s="179"/>
      <c r="C398" s="179"/>
      <c r="D398" s="494"/>
      <c r="E398" s="180"/>
      <c r="K398" s="147"/>
      <c r="U398" s="34"/>
      <c r="V398" s="486"/>
      <c r="W398" s="486"/>
      <c r="X398" s="486"/>
      <c r="Y398" s="486"/>
      <c r="Z398" s="486"/>
      <c r="AA398" s="486"/>
      <c r="AB398" s="486"/>
      <c r="AD398" s="486"/>
      <c r="AE398" s="486"/>
      <c r="AF398" s="486"/>
      <c r="AG398" s="486"/>
    </row>
    <row r="399">
      <c r="A399" s="180"/>
      <c r="B399" s="179"/>
      <c r="C399" s="179"/>
      <c r="D399" s="494"/>
      <c r="E399" s="180"/>
      <c r="K399" s="147"/>
      <c r="U399" s="34"/>
      <c r="V399" s="486"/>
      <c r="W399" s="486"/>
      <c r="X399" s="486"/>
      <c r="Y399" s="486"/>
      <c r="Z399" s="486"/>
      <c r="AA399" s="486"/>
      <c r="AB399" s="486"/>
      <c r="AD399" s="486"/>
      <c r="AE399" s="486"/>
      <c r="AF399" s="486"/>
      <c r="AG399" s="486"/>
    </row>
    <row r="400">
      <c r="A400" s="180"/>
      <c r="B400" s="179"/>
      <c r="C400" s="179"/>
      <c r="D400" s="494"/>
      <c r="E400" s="180"/>
      <c r="K400" s="147"/>
      <c r="U400" s="34"/>
      <c r="V400" s="486"/>
      <c r="W400" s="486"/>
      <c r="X400" s="486"/>
      <c r="Y400" s="486"/>
      <c r="Z400" s="486"/>
      <c r="AA400" s="486"/>
      <c r="AB400" s="486"/>
      <c r="AD400" s="486"/>
      <c r="AE400" s="486"/>
      <c r="AF400" s="486"/>
      <c r="AG400" s="486"/>
    </row>
    <row r="401">
      <c r="A401" s="180"/>
      <c r="B401" s="179"/>
      <c r="C401" s="179"/>
      <c r="D401" s="494"/>
      <c r="E401" s="180"/>
      <c r="K401" s="147"/>
      <c r="U401" s="34"/>
      <c r="V401" s="486"/>
      <c r="W401" s="486"/>
      <c r="X401" s="486"/>
      <c r="Y401" s="486"/>
      <c r="Z401" s="486"/>
      <c r="AA401" s="486"/>
      <c r="AB401" s="486"/>
      <c r="AD401" s="486"/>
      <c r="AE401" s="486"/>
      <c r="AF401" s="486"/>
      <c r="AG401" s="486"/>
    </row>
    <row r="402">
      <c r="A402" s="180"/>
      <c r="B402" s="179"/>
      <c r="C402" s="179"/>
      <c r="D402" s="494"/>
      <c r="E402" s="180"/>
      <c r="K402" s="147"/>
      <c r="U402" s="34"/>
      <c r="V402" s="486"/>
      <c r="W402" s="486"/>
      <c r="X402" s="486"/>
      <c r="Y402" s="486"/>
      <c r="Z402" s="486"/>
      <c r="AA402" s="486"/>
      <c r="AB402" s="486"/>
      <c r="AD402" s="486"/>
      <c r="AE402" s="486"/>
      <c r="AF402" s="486"/>
      <c r="AG402" s="486"/>
    </row>
    <row r="403">
      <c r="A403" s="180"/>
      <c r="B403" s="179"/>
      <c r="C403" s="179"/>
      <c r="D403" s="494"/>
      <c r="E403" s="180"/>
      <c r="K403" s="147"/>
      <c r="U403" s="34"/>
      <c r="V403" s="486"/>
      <c r="W403" s="486"/>
      <c r="X403" s="486"/>
      <c r="Y403" s="486"/>
      <c r="Z403" s="486"/>
      <c r="AA403" s="486"/>
      <c r="AB403" s="486"/>
      <c r="AD403" s="486"/>
      <c r="AE403" s="486"/>
      <c r="AF403" s="486"/>
      <c r="AG403" s="486"/>
    </row>
    <row r="404">
      <c r="A404" s="180"/>
      <c r="B404" s="179"/>
      <c r="C404" s="179"/>
      <c r="D404" s="494"/>
      <c r="E404" s="180"/>
      <c r="K404" s="147"/>
      <c r="U404" s="34"/>
      <c r="V404" s="486"/>
      <c r="W404" s="486"/>
      <c r="X404" s="486"/>
      <c r="Y404" s="486"/>
      <c r="Z404" s="486"/>
      <c r="AA404" s="486"/>
      <c r="AB404" s="486"/>
      <c r="AD404" s="486"/>
      <c r="AE404" s="486"/>
      <c r="AF404" s="486"/>
      <c r="AG404" s="486"/>
    </row>
    <row r="405">
      <c r="A405" s="180"/>
      <c r="B405" s="179"/>
      <c r="C405" s="179"/>
      <c r="D405" s="494"/>
      <c r="E405" s="180"/>
      <c r="K405" s="147"/>
      <c r="U405" s="34"/>
      <c r="V405" s="486"/>
      <c r="W405" s="486"/>
      <c r="X405" s="486"/>
      <c r="Y405" s="486"/>
      <c r="Z405" s="486"/>
      <c r="AA405" s="486"/>
      <c r="AB405" s="486"/>
      <c r="AD405" s="486"/>
      <c r="AE405" s="486"/>
      <c r="AF405" s="486"/>
      <c r="AG405" s="486"/>
    </row>
    <row r="406">
      <c r="A406" s="180"/>
      <c r="B406" s="179"/>
      <c r="C406" s="179"/>
      <c r="D406" s="494"/>
      <c r="E406" s="180"/>
      <c r="K406" s="147"/>
      <c r="U406" s="34"/>
      <c r="V406" s="486"/>
      <c r="W406" s="486"/>
      <c r="X406" s="486"/>
      <c r="Y406" s="486"/>
      <c r="Z406" s="486"/>
      <c r="AA406" s="486"/>
      <c r="AB406" s="486"/>
      <c r="AD406" s="486"/>
      <c r="AE406" s="486"/>
      <c r="AF406" s="486"/>
      <c r="AG406" s="486"/>
    </row>
    <row r="407">
      <c r="A407" s="180"/>
      <c r="B407" s="179"/>
      <c r="C407" s="179"/>
      <c r="D407" s="494"/>
      <c r="E407" s="180"/>
      <c r="K407" s="147"/>
      <c r="U407" s="34"/>
      <c r="V407" s="486"/>
      <c r="W407" s="486"/>
      <c r="X407" s="486"/>
      <c r="Y407" s="486"/>
      <c r="Z407" s="486"/>
      <c r="AA407" s="486"/>
      <c r="AB407" s="486"/>
      <c r="AD407" s="486"/>
      <c r="AE407" s="486"/>
      <c r="AF407" s="486"/>
      <c r="AG407" s="486"/>
    </row>
    <row r="408">
      <c r="A408" s="180"/>
      <c r="B408" s="179"/>
      <c r="C408" s="179"/>
      <c r="D408" s="494"/>
      <c r="E408" s="180"/>
      <c r="K408" s="147"/>
      <c r="U408" s="34"/>
      <c r="V408" s="486"/>
      <c r="W408" s="486"/>
      <c r="X408" s="486"/>
      <c r="Y408" s="486"/>
      <c r="Z408" s="486"/>
      <c r="AA408" s="486"/>
      <c r="AB408" s="486"/>
      <c r="AD408" s="486"/>
      <c r="AE408" s="486"/>
      <c r="AF408" s="486"/>
      <c r="AG408" s="486"/>
    </row>
    <row r="409">
      <c r="A409" s="180"/>
      <c r="B409" s="179"/>
      <c r="C409" s="179"/>
      <c r="D409" s="494"/>
      <c r="E409" s="180"/>
      <c r="K409" s="147"/>
      <c r="U409" s="34"/>
      <c r="V409" s="486"/>
      <c r="W409" s="486"/>
      <c r="X409" s="486"/>
      <c r="Y409" s="486"/>
      <c r="Z409" s="486"/>
      <c r="AA409" s="486"/>
      <c r="AB409" s="486"/>
      <c r="AD409" s="486"/>
      <c r="AE409" s="486"/>
      <c r="AF409" s="486"/>
      <c r="AG409" s="486"/>
    </row>
    <row r="410">
      <c r="A410" s="180"/>
      <c r="B410" s="179"/>
      <c r="C410" s="179"/>
      <c r="D410" s="494"/>
      <c r="E410" s="180"/>
      <c r="K410" s="147"/>
      <c r="U410" s="34"/>
      <c r="V410" s="486"/>
      <c r="W410" s="486"/>
      <c r="X410" s="486"/>
      <c r="Y410" s="486"/>
      <c r="Z410" s="486"/>
      <c r="AA410" s="486"/>
      <c r="AB410" s="486"/>
      <c r="AD410" s="486"/>
      <c r="AE410" s="486"/>
      <c r="AF410" s="486"/>
      <c r="AG410" s="486"/>
    </row>
    <row r="411">
      <c r="A411" s="180"/>
      <c r="B411" s="179"/>
      <c r="C411" s="179"/>
      <c r="D411" s="494"/>
      <c r="E411" s="180"/>
      <c r="K411" s="147"/>
      <c r="U411" s="34"/>
      <c r="V411" s="486"/>
      <c r="W411" s="486"/>
      <c r="X411" s="486"/>
      <c r="Y411" s="486"/>
      <c r="Z411" s="486"/>
      <c r="AA411" s="486"/>
      <c r="AB411" s="486"/>
      <c r="AD411" s="486"/>
      <c r="AE411" s="486"/>
      <c r="AF411" s="486"/>
      <c r="AG411" s="486"/>
    </row>
    <row r="412">
      <c r="A412" s="180"/>
      <c r="B412" s="179"/>
      <c r="C412" s="179"/>
      <c r="D412" s="494"/>
      <c r="E412" s="180"/>
      <c r="K412" s="147"/>
      <c r="U412" s="34"/>
      <c r="V412" s="486"/>
      <c r="W412" s="486"/>
      <c r="X412" s="486"/>
      <c r="Y412" s="486"/>
      <c r="Z412" s="486"/>
      <c r="AA412" s="486"/>
      <c r="AB412" s="486"/>
      <c r="AD412" s="486"/>
      <c r="AE412" s="486"/>
      <c r="AF412" s="486"/>
      <c r="AG412" s="486"/>
    </row>
    <row r="413">
      <c r="A413" s="180"/>
      <c r="B413" s="179"/>
      <c r="C413" s="179"/>
      <c r="D413" s="494"/>
      <c r="E413" s="180"/>
      <c r="K413" s="147"/>
      <c r="U413" s="34"/>
      <c r="V413" s="486"/>
      <c r="W413" s="486"/>
      <c r="X413" s="486"/>
      <c r="Y413" s="486"/>
      <c r="Z413" s="486"/>
      <c r="AA413" s="486"/>
      <c r="AB413" s="486"/>
      <c r="AD413" s="486"/>
      <c r="AE413" s="486"/>
      <c r="AF413" s="486"/>
      <c r="AG413" s="486"/>
    </row>
    <row r="414">
      <c r="A414" s="180"/>
      <c r="B414" s="179"/>
      <c r="C414" s="179"/>
      <c r="D414" s="494"/>
      <c r="E414" s="180"/>
      <c r="K414" s="147"/>
      <c r="U414" s="34"/>
      <c r="V414" s="486"/>
      <c r="W414" s="486"/>
      <c r="X414" s="486"/>
      <c r="Y414" s="486"/>
      <c r="Z414" s="486"/>
      <c r="AA414" s="486"/>
      <c r="AB414" s="486"/>
      <c r="AD414" s="486"/>
      <c r="AE414" s="486"/>
      <c r="AF414" s="486"/>
      <c r="AG414" s="486"/>
    </row>
    <row r="415">
      <c r="A415" s="180"/>
      <c r="B415" s="179"/>
      <c r="C415" s="179"/>
      <c r="D415" s="494"/>
      <c r="E415" s="180"/>
      <c r="K415" s="147"/>
      <c r="U415" s="34"/>
      <c r="V415" s="486"/>
      <c r="W415" s="486"/>
      <c r="X415" s="486"/>
      <c r="Y415" s="486"/>
      <c r="Z415" s="486"/>
      <c r="AA415" s="486"/>
      <c r="AB415" s="486"/>
      <c r="AD415" s="486"/>
      <c r="AE415" s="486"/>
      <c r="AF415" s="486"/>
      <c r="AG415" s="486"/>
    </row>
    <row r="416">
      <c r="A416" s="180"/>
      <c r="B416" s="179"/>
      <c r="C416" s="179"/>
      <c r="D416" s="494"/>
      <c r="E416" s="180"/>
      <c r="K416" s="147"/>
      <c r="U416" s="34"/>
      <c r="V416" s="486"/>
      <c r="W416" s="486"/>
      <c r="X416" s="486"/>
      <c r="Y416" s="486"/>
      <c r="Z416" s="486"/>
      <c r="AA416" s="486"/>
      <c r="AB416" s="486"/>
      <c r="AD416" s="486"/>
      <c r="AE416" s="486"/>
      <c r="AF416" s="486"/>
      <c r="AG416" s="486"/>
    </row>
    <row r="417">
      <c r="A417" s="180"/>
      <c r="B417" s="179"/>
      <c r="C417" s="179"/>
      <c r="D417" s="494"/>
      <c r="E417" s="180"/>
      <c r="K417" s="147"/>
      <c r="U417" s="34"/>
      <c r="V417" s="486"/>
      <c r="W417" s="486"/>
      <c r="X417" s="486"/>
      <c r="Y417" s="486"/>
      <c r="Z417" s="486"/>
      <c r="AA417" s="486"/>
      <c r="AB417" s="486"/>
      <c r="AD417" s="486"/>
      <c r="AE417" s="486"/>
      <c r="AF417" s="486"/>
      <c r="AG417" s="486"/>
    </row>
    <row r="418">
      <c r="A418" s="180"/>
      <c r="B418" s="179"/>
      <c r="C418" s="179"/>
      <c r="D418" s="494"/>
      <c r="E418" s="180"/>
      <c r="K418" s="147"/>
      <c r="U418" s="34"/>
      <c r="V418" s="486"/>
      <c r="W418" s="486"/>
      <c r="X418" s="486"/>
      <c r="Y418" s="486"/>
      <c r="Z418" s="486"/>
      <c r="AA418" s="486"/>
      <c r="AB418" s="486"/>
      <c r="AD418" s="486"/>
      <c r="AE418" s="486"/>
      <c r="AF418" s="486"/>
      <c r="AG418" s="486"/>
    </row>
    <row r="419">
      <c r="A419" s="180"/>
      <c r="B419" s="179"/>
      <c r="C419" s="179"/>
      <c r="D419" s="494"/>
      <c r="E419" s="180"/>
      <c r="K419" s="147"/>
      <c r="U419" s="34"/>
      <c r="V419" s="486"/>
      <c r="W419" s="486"/>
      <c r="X419" s="486"/>
      <c r="Y419" s="486"/>
      <c r="Z419" s="486"/>
      <c r="AA419" s="486"/>
      <c r="AB419" s="486"/>
      <c r="AD419" s="486"/>
      <c r="AE419" s="486"/>
      <c r="AF419" s="486"/>
      <c r="AG419" s="486"/>
    </row>
    <row r="420">
      <c r="A420" s="180"/>
      <c r="B420" s="179"/>
      <c r="C420" s="179"/>
      <c r="D420" s="494"/>
      <c r="E420" s="180"/>
      <c r="K420" s="147"/>
      <c r="U420" s="34"/>
      <c r="V420" s="486"/>
      <c r="W420" s="486"/>
      <c r="X420" s="486"/>
      <c r="Y420" s="486"/>
      <c r="Z420" s="486"/>
      <c r="AA420" s="486"/>
      <c r="AB420" s="486"/>
      <c r="AD420" s="486"/>
      <c r="AE420" s="486"/>
      <c r="AF420" s="486"/>
      <c r="AG420" s="486"/>
    </row>
    <row r="421">
      <c r="A421" s="180"/>
      <c r="B421" s="179"/>
      <c r="C421" s="179"/>
      <c r="D421" s="494"/>
      <c r="E421" s="180"/>
      <c r="K421" s="147"/>
      <c r="U421" s="34"/>
      <c r="V421" s="486"/>
      <c r="W421" s="486"/>
      <c r="X421" s="486"/>
      <c r="Y421" s="486"/>
      <c r="Z421" s="486"/>
      <c r="AA421" s="486"/>
      <c r="AB421" s="486"/>
      <c r="AD421" s="486"/>
      <c r="AE421" s="486"/>
      <c r="AF421" s="486"/>
      <c r="AG421" s="486"/>
    </row>
    <row r="422">
      <c r="A422" s="180"/>
      <c r="B422" s="179"/>
      <c r="C422" s="179"/>
      <c r="D422" s="494"/>
      <c r="E422" s="180"/>
      <c r="K422" s="147"/>
      <c r="U422" s="34"/>
      <c r="V422" s="486"/>
      <c r="W422" s="486"/>
      <c r="X422" s="486"/>
      <c r="Y422" s="486"/>
      <c r="Z422" s="486"/>
      <c r="AA422" s="486"/>
      <c r="AB422" s="486"/>
      <c r="AD422" s="486"/>
      <c r="AE422" s="486"/>
      <c r="AF422" s="486"/>
      <c r="AG422" s="486"/>
    </row>
    <row r="423">
      <c r="A423" s="180"/>
      <c r="B423" s="179"/>
      <c r="C423" s="179"/>
      <c r="D423" s="494"/>
      <c r="E423" s="180"/>
      <c r="K423" s="147"/>
      <c r="U423" s="34"/>
      <c r="V423" s="486"/>
      <c r="W423" s="486"/>
      <c r="X423" s="486"/>
      <c r="Y423" s="486"/>
      <c r="Z423" s="486"/>
      <c r="AA423" s="486"/>
      <c r="AB423" s="486"/>
      <c r="AD423" s="486"/>
      <c r="AE423" s="486"/>
      <c r="AF423" s="486"/>
      <c r="AG423" s="486"/>
    </row>
    <row r="424">
      <c r="A424" s="180"/>
      <c r="B424" s="179"/>
      <c r="C424" s="179"/>
      <c r="D424" s="494"/>
      <c r="E424" s="180"/>
      <c r="K424" s="147"/>
      <c r="U424" s="34"/>
      <c r="V424" s="486"/>
      <c r="W424" s="486"/>
      <c r="X424" s="486"/>
      <c r="Y424" s="486"/>
      <c r="Z424" s="486"/>
      <c r="AA424" s="486"/>
      <c r="AB424" s="486"/>
      <c r="AD424" s="486"/>
      <c r="AE424" s="486"/>
      <c r="AF424" s="486"/>
      <c r="AG424" s="486"/>
    </row>
    <row r="425">
      <c r="A425" s="180"/>
      <c r="B425" s="179"/>
      <c r="C425" s="179"/>
      <c r="D425" s="494"/>
      <c r="E425" s="180"/>
      <c r="K425" s="147"/>
      <c r="U425" s="34"/>
      <c r="V425" s="486"/>
      <c r="W425" s="486"/>
      <c r="X425" s="486"/>
      <c r="Y425" s="486"/>
      <c r="Z425" s="486"/>
      <c r="AA425" s="486"/>
      <c r="AB425" s="486"/>
      <c r="AD425" s="486"/>
      <c r="AE425" s="486"/>
      <c r="AF425" s="486"/>
      <c r="AG425" s="486"/>
    </row>
    <row r="426">
      <c r="A426" s="180"/>
      <c r="B426" s="179"/>
      <c r="C426" s="179"/>
      <c r="D426" s="494"/>
      <c r="E426" s="180"/>
      <c r="K426" s="147"/>
      <c r="U426" s="34"/>
      <c r="V426" s="486"/>
      <c r="W426" s="486"/>
      <c r="X426" s="486"/>
      <c r="Y426" s="486"/>
      <c r="Z426" s="486"/>
      <c r="AA426" s="486"/>
      <c r="AB426" s="486"/>
      <c r="AD426" s="486"/>
      <c r="AE426" s="486"/>
      <c r="AF426" s="486"/>
      <c r="AG426" s="486"/>
    </row>
    <row r="427">
      <c r="A427" s="180"/>
      <c r="B427" s="179"/>
      <c r="C427" s="179"/>
      <c r="D427" s="494"/>
      <c r="E427" s="180"/>
      <c r="K427" s="147"/>
      <c r="U427" s="34"/>
      <c r="V427" s="486"/>
      <c r="W427" s="486"/>
      <c r="X427" s="486"/>
      <c r="Y427" s="486"/>
      <c r="Z427" s="486"/>
      <c r="AA427" s="486"/>
      <c r="AB427" s="486"/>
      <c r="AD427" s="486"/>
      <c r="AE427" s="486"/>
      <c r="AF427" s="486"/>
      <c r="AG427" s="486"/>
    </row>
    <row r="428">
      <c r="A428" s="180"/>
      <c r="B428" s="179"/>
      <c r="C428" s="179"/>
      <c r="D428" s="494"/>
      <c r="E428" s="180"/>
      <c r="K428" s="147"/>
      <c r="U428" s="34"/>
      <c r="V428" s="486"/>
      <c r="W428" s="486"/>
      <c r="X428" s="486"/>
      <c r="Y428" s="486"/>
      <c r="Z428" s="486"/>
      <c r="AA428" s="486"/>
      <c r="AB428" s="486"/>
      <c r="AD428" s="486"/>
      <c r="AE428" s="486"/>
      <c r="AF428" s="486"/>
      <c r="AG428" s="486"/>
    </row>
    <row r="429">
      <c r="A429" s="180"/>
      <c r="B429" s="179"/>
      <c r="C429" s="179"/>
      <c r="D429" s="494"/>
      <c r="E429" s="180"/>
      <c r="K429" s="147"/>
      <c r="U429" s="34"/>
      <c r="V429" s="486"/>
      <c r="W429" s="486"/>
      <c r="X429" s="486"/>
      <c r="Y429" s="486"/>
      <c r="Z429" s="486"/>
      <c r="AA429" s="486"/>
      <c r="AB429" s="486"/>
      <c r="AD429" s="486"/>
      <c r="AE429" s="486"/>
      <c r="AF429" s="486"/>
      <c r="AG429" s="486"/>
    </row>
    <row r="430">
      <c r="A430" s="180"/>
      <c r="B430" s="179"/>
      <c r="C430" s="179"/>
      <c r="D430" s="494"/>
      <c r="E430" s="180"/>
      <c r="K430" s="147"/>
      <c r="U430" s="34"/>
      <c r="V430" s="486"/>
      <c r="W430" s="486"/>
      <c r="X430" s="486"/>
      <c r="Y430" s="486"/>
      <c r="Z430" s="486"/>
      <c r="AA430" s="486"/>
      <c r="AB430" s="486"/>
      <c r="AD430" s="486"/>
      <c r="AE430" s="486"/>
      <c r="AF430" s="486"/>
      <c r="AG430" s="486"/>
    </row>
    <row r="431">
      <c r="A431" s="180"/>
      <c r="B431" s="179"/>
      <c r="C431" s="179"/>
      <c r="D431" s="494"/>
      <c r="E431" s="180"/>
      <c r="K431" s="147"/>
      <c r="U431" s="34"/>
      <c r="V431" s="486"/>
      <c r="W431" s="486"/>
      <c r="X431" s="486"/>
      <c r="Y431" s="486"/>
      <c r="Z431" s="486"/>
      <c r="AA431" s="486"/>
      <c r="AB431" s="486"/>
      <c r="AD431" s="486"/>
      <c r="AE431" s="486"/>
      <c r="AF431" s="486"/>
      <c r="AG431" s="486"/>
    </row>
    <row r="432">
      <c r="A432" s="180"/>
      <c r="B432" s="179"/>
      <c r="C432" s="179"/>
      <c r="D432" s="494"/>
      <c r="E432" s="180"/>
      <c r="K432" s="147"/>
      <c r="U432" s="34"/>
      <c r="V432" s="486"/>
      <c r="W432" s="486"/>
      <c r="X432" s="486"/>
      <c r="Y432" s="486"/>
      <c r="Z432" s="486"/>
      <c r="AA432" s="486"/>
      <c r="AB432" s="486"/>
      <c r="AD432" s="486"/>
      <c r="AE432" s="486"/>
      <c r="AF432" s="486"/>
      <c r="AG432" s="486"/>
    </row>
    <row r="433">
      <c r="A433" s="180"/>
      <c r="B433" s="179"/>
      <c r="C433" s="179"/>
      <c r="D433" s="494"/>
      <c r="E433" s="180"/>
      <c r="K433" s="147"/>
      <c r="U433" s="34"/>
      <c r="V433" s="486"/>
      <c r="W433" s="486"/>
      <c r="X433" s="486"/>
      <c r="Y433" s="486"/>
      <c r="Z433" s="486"/>
      <c r="AA433" s="486"/>
      <c r="AB433" s="486"/>
      <c r="AD433" s="486"/>
      <c r="AE433" s="486"/>
      <c r="AF433" s="486"/>
      <c r="AG433" s="486"/>
    </row>
    <row r="434">
      <c r="A434" s="180"/>
      <c r="B434" s="179"/>
      <c r="C434" s="179"/>
      <c r="D434" s="494"/>
      <c r="E434" s="180"/>
      <c r="K434" s="147"/>
      <c r="U434" s="34"/>
      <c r="V434" s="486"/>
      <c r="W434" s="486"/>
      <c r="X434" s="486"/>
      <c r="Y434" s="486"/>
      <c r="Z434" s="486"/>
      <c r="AA434" s="486"/>
      <c r="AB434" s="486"/>
      <c r="AD434" s="486"/>
      <c r="AE434" s="486"/>
      <c r="AF434" s="486"/>
      <c r="AG434" s="486"/>
    </row>
    <row r="435">
      <c r="A435" s="180"/>
      <c r="B435" s="179"/>
      <c r="C435" s="179"/>
      <c r="D435" s="494"/>
      <c r="E435" s="180"/>
      <c r="K435" s="147"/>
      <c r="U435" s="34"/>
      <c r="V435" s="486"/>
      <c r="W435" s="486"/>
      <c r="X435" s="486"/>
      <c r="Y435" s="486"/>
      <c r="Z435" s="486"/>
      <c r="AA435" s="486"/>
      <c r="AB435" s="486"/>
      <c r="AD435" s="486"/>
      <c r="AE435" s="486"/>
      <c r="AF435" s="486"/>
      <c r="AG435" s="486"/>
    </row>
    <row r="436">
      <c r="A436" s="180"/>
      <c r="B436" s="179"/>
      <c r="C436" s="179"/>
      <c r="D436" s="494"/>
      <c r="E436" s="180"/>
      <c r="K436" s="147"/>
      <c r="U436" s="34"/>
      <c r="V436" s="486"/>
      <c r="W436" s="486"/>
      <c r="X436" s="486"/>
      <c r="Y436" s="486"/>
      <c r="Z436" s="486"/>
      <c r="AA436" s="486"/>
      <c r="AB436" s="486"/>
      <c r="AD436" s="486"/>
      <c r="AE436" s="486"/>
      <c r="AF436" s="486"/>
      <c r="AG436" s="486"/>
    </row>
    <row r="437">
      <c r="A437" s="180"/>
      <c r="B437" s="179"/>
      <c r="C437" s="179"/>
      <c r="D437" s="494"/>
      <c r="E437" s="180"/>
      <c r="K437" s="147"/>
      <c r="U437" s="34"/>
      <c r="V437" s="486"/>
      <c r="W437" s="486"/>
      <c r="X437" s="486"/>
      <c r="Y437" s="486"/>
      <c r="Z437" s="486"/>
      <c r="AA437" s="486"/>
      <c r="AB437" s="486"/>
      <c r="AD437" s="486"/>
      <c r="AE437" s="486"/>
      <c r="AF437" s="486"/>
      <c r="AG437" s="486"/>
    </row>
    <row r="438">
      <c r="A438" s="180"/>
      <c r="B438" s="179"/>
      <c r="C438" s="179"/>
      <c r="D438" s="494"/>
      <c r="E438" s="180"/>
      <c r="K438" s="147"/>
      <c r="U438" s="34"/>
      <c r="V438" s="486"/>
      <c r="W438" s="486"/>
      <c r="X438" s="486"/>
      <c r="Y438" s="486"/>
      <c r="Z438" s="486"/>
      <c r="AA438" s="486"/>
      <c r="AB438" s="486"/>
      <c r="AD438" s="486"/>
      <c r="AE438" s="486"/>
      <c r="AF438" s="486"/>
      <c r="AG438" s="486"/>
    </row>
    <row r="439">
      <c r="A439" s="180"/>
      <c r="B439" s="179"/>
      <c r="C439" s="179"/>
      <c r="D439" s="494"/>
      <c r="E439" s="180"/>
      <c r="K439" s="147"/>
      <c r="U439" s="34"/>
      <c r="V439" s="486"/>
      <c r="W439" s="486"/>
      <c r="X439" s="486"/>
      <c r="Y439" s="486"/>
      <c r="Z439" s="486"/>
      <c r="AA439" s="486"/>
      <c r="AB439" s="486"/>
      <c r="AD439" s="486"/>
      <c r="AE439" s="486"/>
      <c r="AF439" s="486"/>
      <c r="AG439" s="486"/>
    </row>
    <row r="440">
      <c r="A440" s="180"/>
      <c r="B440" s="179"/>
      <c r="C440" s="179"/>
      <c r="D440" s="494"/>
      <c r="E440" s="180"/>
      <c r="K440" s="147"/>
      <c r="U440" s="34"/>
      <c r="V440" s="486"/>
      <c r="W440" s="486"/>
      <c r="X440" s="486"/>
      <c r="Y440" s="486"/>
      <c r="Z440" s="486"/>
      <c r="AA440" s="486"/>
      <c r="AB440" s="486"/>
      <c r="AD440" s="486"/>
      <c r="AE440" s="486"/>
      <c r="AF440" s="486"/>
      <c r="AG440" s="486"/>
    </row>
    <row r="441">
      <c r="A441" s="180"/>
      <c r="B441" s="179"/>
      <c r="C441" s="179"/>
      <c r="D441" s="494"/>
      <c r="E441" s="180"/>
      <c r="K441" s="147"/>
      <c r="U441" s="34"/>
      <c r="V441" s="486"/>
      <c r="W441" s="486"/>
      <c r="X441" s="486"/>
      <c r="Y441" s="486"/>
      <c r="Z441" s="486"/>
      <c r="AA441" s="486"/>
      <c r="AB441" s="486"/>
      <c r="AD441" s="486"/>
      <c r="AE441" s="486"/>
      <c r="AF441" s="486"/>
      <c r="AG441" s="486"/>
    </row>
    <row r="442">
      <c r="A442" s="180"/>
      <c r="B442" s="179"/>
      <c r="C442" s="179"/>
      <c r="D442" s="494"/>
      <c r="E442" s="180"/>
      <c r="K442" s="147"/>
      <c r="U442" s="34"/>
      <c r="V442" s="486"/>
      <c r="W442" s="486"/>
      <c r="X442" s="486"/>
      <c r="Y442" s="486"/>
      <c r="Z442" s="486"/>
      <c r="AA442" s="486"/>
      <c r="AB442" s="486"/>
      <c r="AD442" s="486"/>
      <c r="AE442" s="486"/>
      <c r="AF442" s="486"/>
      <c r="AG442" s="486"/>
    </row>
    <row r="443">
      <c r="A443" s="180"/>
      <c r="B443" s="179"/>
      <c r="C443" s="179"/>
      <c r="D443" s="494"/>
      <c r="E443" s="180"/>
      <c r="K443" s="147"/>
      <c r="U443" s="34"/>
      <c r="V443" s="486"/>
      <c r="W443" s="486"/>
      <c r="X443" s="486"/>
      <c r="Y443" s="486"/>
      <c r="Z443" s="486"/>
      <c r="AA443" s="486"/>
      <c r="AB443" s="486"/>
      <c r="AD443" s="486"/>
      <c r="AE443" s="486"/>
      <c r="AF443" s="486"/>
      <c r="AG443" s="486"/>
    </row>
    <row r="444">
      <c r="A444" s="180"/>
      <c r="B444" s="179"/>
      <c r="C444" s="179"/>
      <c r="D444" s="494"/>
      <c r="E444" s="180"/>
      <c r="K444" s="147"/>
      <c r="U444" s="34"/>
      <c r="V444" s="486"/>
      <c r="W444" s="486"/>
      <c r="X444" s="486"/>
      <c r="Y444" s="486"/>
      <c r="Z444" s="486"/>
      <c r="AA444" s="486"/>
      <c r="AB444" s="486"/>
      <c r="AD444" s="486"/>
      <c r="AE444" s="486"/>
      <c r="AF444" s="486"/>
      <c r="AG444" s="486"/>
    </row>
    <row r="445">
      <c r="A445" s="180"/>
      <c r="B445" s="179"/>
      <c r="C445" s="179"/>
      <c r="D445" s="494"/>
      <c r="E445" s="180"/>
      <c r="K445" s="147"/>
      <c r="U445" s="34"/>
      <c r="V445" s="486"/>
      <c r="W445" s="486"/>
      <c r="X445" s="486"/>
      <c r="Y445" s="486"/>
      <c r="Z445" s="486"/>
      <c r="AA445" s="486"/>
      <c r="AB445" s="486"/>
      <c r="AD445" s="486"/>
      <c r="AE445" s="486"/>
      <c r="AF445" s="486"/>
      <c r="AG445" s="486"/>
    </row>
    <row r="446">
      <c r="A446" s="180"/>
      <c r="B446" s="179"/>
      <c r="C446" s="179"/>
      <c r="D446" s="494"/>
      <c r="E446" s="180"/>
      <c r="K446" s="147"/>
      <c r="U446" s="34"/>
      <c r="V446" s="486"/>
      <c r="W446" s="486"/>
      <c r="X446" s="486"/>
      <c r="Y446" s="486"/>
      <c r="Z446" s="486"/>
      <c r="AA446" s="486"/>
      <c r="AB446" s="486"/>
      <c r="AD446" s="486"/>
      <c r="AE446" s="486"/>
      <c r="AF446" s="486"/>
      <c r="AG446" s="486"/>
    </row>
    <row r="447">
      <c r="A447" s="180"/>
      <c r="B447" s="179"/>
      <c r="C447" s="179"/>
      <c r="D447" s="494"/>
      <c r="E447" s="180"/>
      <c r="K447" s="147"/>
      <c r="U447" s="34"/>
      <c r="V447" s="486"/>
      <c r="W447" s="486"/>
      <c r="X447" s="486"/>
      <c r="Y447" s="486"/>
      <c r="Z447" s="486"/>
      <c r="AA447" s="486"/>
      <c r="AB447" s="486"/>
      <c r="AD447" s="486"/>
      <c r="AE447" s="486"/>
      <c r="AF447" s="486"/>
      <c r="AG447" s="486"/>
    </row>
    <row r="448">
      <c r="A448" s="180"/>
      <c r="B448" s="179"/>
      <c r="C448" s="179"/>
      <c r="D448" s="494"/>
      <c r="E448" s="180"/>
      <c r="K448" s="147"/>
      <c r="U448" s="34"/>
      <c r="V448" s="486"/>
      <c r="W448" s="486"/>
      <c r="X448" s="486"/>
      <c r="Y448" s="486"/>
      <c r="Z448" s="486"/>
      <c r="AA448" s="486"/>
      <c r="AB448" s="486"/>
      <c r="AD448" s="486"/>
      <c r="AE448" s="486"/>
      <c r="AF448" s="486"/>
      <c r="AG448" s="486"/>
    </row>
    <row r="449">
      <c r="A449" s="180"/>
      <c r="B449" s="179"/>
      <c r="C449" s="179"/>
      <c r="D449" s="494"/>
      <c r="E449" s="180"/>
      <c r="K449" s="147"/>
      <c r="U449" s="34"/>
      <c r="V449" s="486"/>
      <c r="W449" s="486"/>
      <c r="X449" s="486"/>
      <c r="Y449" s="486"/>
      <c r="Z449" s="486"/>
      <c r="AA449" s="486"/>
      <c r="AB449" s="486"/>
      <c r="AD449" s="486"/>
      <c r="AE449" s="486"/>
      <c r="AF449" s="486"/>
      <c r="AG449" s="486"/>
    </row>
    <row r="450">
      <c r="A450" s="180"/>
      <c r="B450" s="179"/>
      <c r="C450" s="179"/>
      <c r="D450" s="494"/>
      <c r="E450" s="180"/>
      <c r="K450" s="147"/>
      <c r="U450" s="34"/>
      <c r="V450" s="486"/>
      <c r="W450" s="486"/>
      <c r="X450" s="486"/>
      <c r="Y450" s="486"/>
      <c r="Z450" s="486"/>
      <c r="AA450" s="486"/>
      <c r="AB450" s="486"/>
      <c r="AD450" s="486"/>
      <c r="AE450" s="486"/>
      <c r="AF450" s="486"/>
      <c r="AG450" s="486"/>
    </row>
    <row r="451">
      <c r="A451" s="180"/>
      <c r="B451" s="179"/>
      <c r="C451" s="179"/>
      <c r="D451" s="494"/>
      <c r="E451" s="180"/>
      <c r="K451" s="147"/>
      <c r="U451" s="34"/>
      <c r="V451" s="486"/>
      <c r="W451" s="486"/>
      <c r="X451" s="486"/>
      <c r="Y451" s="486"/>
      <c r="Z451" s="486"/>
      <c r="AA451" s="486"/>
      <c r="AB451" s="486"/>
      <c r="AD451" s="486"/>
      <c r="AE451" s="486"/>
      <c r="AF451" s="486"/>
      <c r="AG451" s="486"/>
    </row>
    <row r="452">
      <c r="A452" s="180"/>
      <c r="B452" s="179"/>
      <c r="C452" s="179"/>
      <c r="D452" s="494"/>
      <c r="E452" s="180"/>
      <c r="K452" s="147"/>
      <c r="U452" s="34"/>
      <c r="V452" s="486"/>
      <c r="W452" s="486"/>
      <c r="X452" s="486"/>
      <c r="Y452" s="486"/>
      <c r="Z452" s="486"/>
      <c r="AA452" s="486"/>
      <c r="AB452" s="486"/>
      <c r="AD452" s="486"/>
      <c r="AE452" s="486"/>
      <c r="AF452" s="486"/>
      <c r="AG452" s="486"/>
    </row>
    <row r="453">
      <c r="A453" s="180"/>
      <c r="B453" s="179"/>
      <c r="C453" s="179"/>
      <c r="D453" s="494"/>
      <c r="E453" s="180"/>
      <c r="K453" s="147"/>
      <c r="U453" s="34"/>
      <c r="V453" s="486"/>
      <c r="W453" s="486"/>
      <c r="X453" s="486"/>
      <c r="Y453" s="486"/>
      <c r="Z453" s="486"/>
      <c r="AA453" s="486"/>
      <c r="AB453" s="486"/>
      <c r="AD453" s="486"/>
      <c r="AE453" s="486"/>
      <c r="AF453" s="486"/>
      <c r="AG453" s="486"/>
    </row>
    <row r="454">
      <c r="A454" s="180"/>
      <c r="B454" s="179"/>
      <c r="C454" s="179"/>
      <c r="D454" s="494"/>
      <c r="E454" s="180"/>
      <c r="K454" s="147"/>
      <c r="U454" s="34"/>
      <c r="V454" s="486"/>
      <c r="W454" s="486"/>
      <c r="X454" s="486"/>
      <c r="Y454" s="486"/>
      <c r="Z454" s="486"/>
      <c r="AA454" s="486"/>
      <c r="AB454" s="486"/>
      <c r="AD454" s="486"/>
      <c r="AE454" s="486"/>
      <c r="AF454" s="486"/>
      <c r="AG454" s="486"/>
    </row>
    <row r="455">
      <c r="A455" s="180"/>
      <c r="B455" s="179"/>
      <c r="C455" s="179"/>
      <c r="D455" s="494"/>
      <c r="E455" s="180"/>
      <c r="K455" s="147"/>
      <c r="U455" s="34"/>
      <c r="V455" s="486"/>
      <c r="W455" s="486"/>
      <c r="X455" s="486"/>
      <c r="Y455" s="486"/>
      <c r="Z455" s="486"/>
      <c r="AA455" s="486"/>
      <c r="AB455" s="486"/>
      <c r="AD455" s="486"/>
      <c r="AE455" s="486"/>
      <c r="AF455" s="486"/>
      <c r="AG455" s="486"/>
    </row>
    <row r="456">
      <c r="A456" s="180"/>
      <c r="B456" s="179"/>
      <c r="C456" s="179"/>
      <c r="D456" s="494"/>
      <c r="E456" s="180"/>
      <c r="K456" s="147"/>
      <c r="U456" s="34"/>
      <c r="V456" s="486"/>
      <c r="W456" s="486"/>
      <c r="X456" s="486"/>
      <c r="Y456" s="486"/>
      <c r="Z456" s="486"/>
      <c r="AA456" s="486"/>
      <c r="AB456" s="486"/>
      <c r="AD456" s="486"/>
      <c r="AE456" s="486"/>
      <c r="AF456" s="486"/>
      <c r="AG456" s="486"/>
    </row>
    <row r="457">
      <c r="A457" s="180"/>
      <c r="B457" s="179"/>
      <c r="C457" s="179"/>
      <c r="D457" s="494"/>
      <c r="E457" s="180"/>
      <c r="K457" s="147"/>
      <c r="U457" s="34"/>
      <c r="V457" s="486"/>
      <c r="W457" s="486"/>
      <c r="X457" s="486"/>
      <c r="Y457" s="486"/>
      <c r="Z457" s="486"/>
      <c r="AA457" s="486"/>
      <c r="AB457" s="486"/>
      <c r="AD457" s="486"/>
      <c r="AE457" s="486"/>
      <c r="AF457" s="486"/>
      <c r="AG457" s="486"/>
    </row>
    <row r="458">
      <c r="A458" s="180"/>
      <c r="B458" s="179"/>
      <c r="C458" s="179"/>
      <c r="D458" s="494"/>
      <c r="E458" s="180"/>
      <c r="K458" s="147"/>
      <c r="U458" s="34"/>
      <c r="V458" s="486"/>
      <c r="W458" s="486"/>
      <c r="X458" s="486"/>
      <c r="Y458" s="486"/>
      <c r="Z458" s="486"/>
      <c r="AA458" s="486"/>
      <c r="AB458" s="486"/>
      <c r="AD458" s="486"/>
      <c r="AE458" s="486"/>
      <c r="AF458" s="486"/>
      <c r="AG458" s="486"/>
    </row>
    <row r="459">
      <c r="A459" s="180"/>
      <c r="B459" s="179"/>
      <c r="C459" s="179"/>
      <c r="D459" s="494"/>
      <c r="E459" s="180"/>
      <c r="K459" s="147"/>
      <c r="U459" s="34"/>
      <c r="V459" s="486"/>
      <c r="W459" s="486"/>
      <c r="X459" s="486"/>
      <c r="Y459" s="486"/>
      <c r="Z459" s="486"/>
      <c r="AA459" s="486"/>
      <c r="AB459" s="486"/>
      <c r="AD459" s="486"/>
      <c r="AE459" s="486"/>
      <c r="AF459" s="486"/>
      <c r="AG459" s="486"/>
    </row>
    <row r="460">
      <c r="A460" s="180"/>
      <c r="B460" s="179"/>
      <c r="C460" s="179"/>
      <c r="D460" s="494"/>
      <c r="E460" s="180"/>
      <c r="K460" s="147"/>
      <c r="U460" s="34"/>
      <c r="V460" s="486"/>
      <c r="W460" s="486"/>
      <c r="X460" s="486"/>
      <c r="Y460" s="486"/>
      <c r="Z460" s="486"/>
      <c r="AA460" s="486"/>
      <c r="AB460" s="486"/>
      <c r="AD460" s="486"/>
      <c r="AE460" s="486"/>
      <c r="AF460" s="486"/>
      <c r="AG460" s="486"/>
    </row>
    <row r="461">
      <c r="A461" s="180"/>
      <c r="B461" s="179"/>
      <c r="C461" s="179"/>
      <c r="D461" s="494"/>
      <c r="E461" s="180"/>
      <c r="K461" s="147"/>
      <c r="U461" s="34"/>
      <c r="V461" s="486"/>
      <c r="W461" s="486"/>
      <c r="X461" s="486"/>
      <c r="Y461" s="486"/>
      <c r="Z461" s="486"/>
      <c r="AA461" s="486"/>
      <c r="AB461" s="486"/>
      <c r="AD461" s="486"/>
      <c r="AE461" s="486"/>
      <c r="AF461" s="486"/>
      <c r="AG461" s="486"/>
    </row>
    <row r="462">
      <c r="A462" s="180"/>
      <c r="B462" s="179"/>
      <c r="C462" s="179"/>
      <c r="D462" s="494"/>
      <c r="E462" s="180"/>
      <c r="K462" s="147"/>
      <c r="U462" s="34"/>
      <c r="V462" s="486"/>
      <c r="W462" s="486"/>
      <c r="X462" s="486"/>
      <c r="Y462" s="486"/>
      <c r="Z462" s="486"/>
      <c r="AA462" s="486"/>
      <c r="AB462" s="486"/>
      <c r="AD462" s="486"/>
      <c r="AE462" s="486"/>
      <c r="AF462" s="486"/>
      <c r="AG462" s="486"/>
    </row>
    <row r="463">
      <c r="A463" s="180"/>
      <c r="B463" s="179"/>
      <c r="C463" s="179"/>
      <c r="D463" s="494"/>
      <c r="E463" s="180"/>
      <c r="K463" s="147"/>
      <c r="U463" s="34"/>
      <c r="V463" s="486"/>
      <c r="W463" s="486"/>
      <c r="X463" s="486"/>
      <c r="Y463" s="486"/>
      <c r="Z463" s="486"/>
      <c r="AA463" s="486"/>
      <c r="AB463" s="486"/>
      <c r="AD463" s="486"/>
      <c r="AE463" s="486"/>
      <c r="AF463" s="486"/>
      <c r="AG463" s="486"/>
    </row>
    <row r="464">
      <c r="A464" s="180"/>
      <c r="B464" s="179"/>
      <c r="C464" s="179"/>
      <c r="D464" s="494"/>
      <c r="E464" s="180"/>
      <c r="K464" s="147"/>
      <c r="U464" s="34"/>
      <c r="V464" s="486"/>
      <c r="W464" s="486"/>
      <c r="X464" s="486"/>
      <c r="Y464" s="486"/>
      <c r="Z464" s="486"/>
      <c r="AA464" s="486"/>
      <c r="AB464" s="486"/>
      <c r="AD464" s="486"/>
      <c r="AE464" s="486"/>
      <c r="AF464" s="486"/>
      <c r="AG464" s="486"/>
    </row>
    <row r="465">
      <c r="A465" s="180"/>
      <c r="B465" s="179"/>
      <c r="C465" s="179"/>
      <c r="D465" s="494"/>
      <c r="E465" s="180"/>
      <c r="K465" s="147"/>
      <c r="U465" s="34"/>
      <c r="V465" s="486"/>
      <c r="W465" s="486"/>
      <c r="X465" s="486"/>
      <c r="Y465" s="486"/>
      <c r="Z465" s="486"/>
      <c r="AA465" s="486"/>
      <c r="AB465" s="486"/>
      <c r="AD465" s="486"/>
      <c r="AE465" s="486"/>
      <c r="AF465" s="486"/>
      <c r="AG465" s="486"/>
    </row>
    <row r="466">
      <c r="A466" s="180"/>
      <c r="B466" s="179"/>
      <c r="C466" s="179"/>
      <c r="D466" s="494"/>
      <c r="E466" s="180"/>
      <c r="K466" s="147"/>
      <c r="U466" s="34"/>
      <c r="V466" s="486"/>
      <c r="W466" s="486"/>
      <c r="X466" s="486"/>
      <c r="Y466" s="486"/>
      <c r="Z466" s="486"/>
      <c r="AA466" s="486"/>
      <c r="AB466" s="486"/>
      <c r="AD466" s="486"/>
      <c r="AE466" s="486"/>
      <c r="AF466" s="486"/>
      <c r="AG466" s="486"/>
    </row>
    <row r="467">
      <c r="A467" s="180"/>
      <c r="B467" s="179"/>
      <c r="C467" s="179"/>
      <c r="D467" s="494"/>
      <c r="E467" s="180"/>
      <c r="K467" s="147"/>
      <c r="U467" s="34"/>
      <c r="V467" s="486"/>
      <c r="W467" s="486"/>
      <c r="X467" s="486"/>
      <c r="Y467" s="486"/>
      <c r="Z467" s="486"/>
      <c r="AA467" s="486"/>
      <c r="AB467" s="486"/>
      <c r="AD467" s="486"/>
      <c r="AE467" s="486"/>
      <c r="AF467" s="486"/>
      <c r="AG467" s="486"/>
    </row>
    <row r="468">
      <c r="A468" s="180"/>
      <c r="B468" s="179"/>
      <c r="C468" s="179"/>
      <c r="D468" s="494"/>
      <c r="E468" s="180"/>
      <c r="K468" s="147"/>
      <c r="U468" s="34"/>
      <c r="V468" s="486"/>
      <c r="W468" s="486"/>
      <c r="X468" s="486"/>
      <c r="Y468" s="486"/>
      <c r="Z468" s="486"/>
      <c r="AA468" s="486"/>
      <c r="AB468" s="486"/>
      <c r="AD468" s="486"/>
      <c r="AE468" s="486"/>
      <c r="AF468" s="486"/>
      <c r="AG468" s="486"/>
    </row>
    <row r="469">
      <c r="A469" s="180"/>
      <c r="B469" s="179"/>
      <c r="C469" s="179"/>
      <c r="D469" s="494"/>
      <c r="E469" s="180"/>
      <c r="K469" s="147"/>
      <c r="U469" s="34"/>
      <c r="V469" s="486"/>
      <c r="W469" s="486"/>
      <c r="X469" s="486"/>
      <c r="Y469" s="486"/>
      <c r="Z469" s="486"/>
      <c r="AA469" s="486"/>
      <c r="AB469" s="486"/>
      <c r="AD469" s="486"/>
      <c r="AE469" s="486"/>
      <c r="AF469" s="486"/>
      <c r="AG469" s="486"/>
    </row>
    <row r="470">
      <c r="A470" s="180"/>
      <c r="B470" s="179"/>
      <c r="C470" s="179"/>
      <c r="D470" s="494"/>
      <c r="E470" s="180"/>
      <c r="K470" s="147"/>
      <c r="U470" s="34"/>
      <c r="V470" s="486"/>
      <c r="W470" s="486"/>
      <c r="X470" s="486"/>
      <c r="Y470" s="486"/>
      <c r="Z470" s="486"/>
      <c r="AA470" s="486"/>
      <c r="AB470" s="486"/>
      <c r="AD470" s="486"/>
      <c r="AE470" s="486"/>
      <c r="AF470" s="486"/>
      <c r="AG470" s="486"/>
    </row>
    <row r="471">
      <c r="A471" s="180"/>
      <c r="B471" s="179"/>
      <c r="C471" s="179"/>
      <c r="D471" s="494"/>
      <c r="E471" s="180"/>
      <c r="K471" s="147"/>
      <c r="U471" s="34"/>
      <c r="V471" s="486"/>
      <c r="W471" s="486"/>
      <c r="X471" s="486"/>
      <c r="Y471" s="486"/>
      <c r="Z471" s="486"/>
      <c r="AA471" s="486"/>
      <c r="AB471" s="486"/>
      <c r="AD471" s="486"/>
      <c r="AE471" s="486"/>
      <c r="AF471" s="486"/>
      <c r="AG471" s="486"/>
    </row>
    <row r="472">
      <c r="A472" s="180"/>
      <c r="B472" s="179"/>
      <c r="C472" s="179"/>
      <c r="D472" s="494"/>
      <c r="E472" s="180"/>
      <c r="K472" s="147"/>
      <c r="U472" s="34"/>
      <c r="V472" s="486"/>
      <c r="W472" s="486"/>
      <c r="X472" s="486"/>
      <c r="Y472" s="486"/>
      <c r="Z472" s="486"/>
      <c r="AA472" s="486"/>
      <c r="AB472" s="486"/>
      <c r="AD472" s="486"/>
      <c r="AE472" s="486"/>
      <c r="AF472" s="486"/>
      <c r="AG472" s="486"/>
    </row>
    <row r="473">
      <c r="A473" s="180"/>
      <c r="B473" s="179"/>
      <c r="C473" s="179"/>
      <c r="D473" s="494"/>
      <c r="E473" s="180"/>
      <c r="K473" s="147"/>
      <c r="U473" s="34"/>
      <c r="V473" s="486"/>
      <c r="W473" s="486"/>
      <c r="X473" s="486"/>
      <c r="Y473" s="486"/>
      <c r="Z473" s="486"/>
      <c r="AA473" s="486"/>
      <c r="AB473" s="486"/>
      <c r="AD473" s="486"/>
      <c r="AE473" s="486"/>
      <c r="AF473" s="486"/>
      <c r="AG473" s="486"/>
    </row>
    <row r="474">
      <c r="A474" s="180"/>
      <c r="B474" s="179"/>
      <c r="C474" s="179"/>
      <c r="D474" s="494"/>
      <c r="E474" s="180"/>
      <c r="K474" s="147"/>
      <c r="U474" s="34"/>
      <c r="V474" s="486"/>
      <c r="W474" s="486"/>
      <c r="X474" s="486"/>
      <c r="Y474" s="486"/>
      <c r="Z474" s="486"/>
      <c r="AA474" s="486"/>
      <c r="AB474" s="486"/>
      <c r="AD474" s="486"/>
      <c r="AE474" s="486"/>
      <c r="AF474" s="486"/>
      <c r="AG474" s="486"/>
    </row>
    <row r="475">
      <c r="A475" s="180"/>
      <c r="B475" s="179"/>
      <c r="C475" s="179"/>
      <c r="D475" s="494"/>
      <c r="E475" s="180"/>
      <c r="K475" s="147"/>
      <c r="U475" s="34"/>
      <c r="V475" s="486"/>
      <c r="W475" s="486"/>
      <c r="X475" s="486"/>
      <c r="Y475" s="486"/>
      <c r="Z475" s="486"/>
      <c r="AA475" s="486"/>
      <c r="AB475" s="486"/>
      <c r="AD475" s="486"/>
      <c r="AE475" s="486"/>
      <c r="AF475" s="486"/>
      <c r="AG475" s="486"/>
    </row>
    <row r="476">
      <c r="A476" s="180"/>
      <c r="B476" s="179"/>
      <c r="C476" s="179"/>
      <c r="D476" s="494"/>
      <c r="E476" s="180"/>
      <c r="K476" s="147"/>
      <c r="U476" s="34"/>
      <c r="V476" s="486"/>
      <c r="W476" s="486"/>
      <c r="X476" s="486"/>
      <c r="Y476" s="486"/>
      <c r="Z476" s="486"/>
      <c r="AA476" s="486"/>
      <c r="AB476" s="486"/>
      <c r="AD476" s="486"/>
      <c r="AE476" s="486"/>
      <c r="AF476" s="486"/>
      <c r="AG476" s="486"/>
    </row>
    <row r="477">
      <c r="A477" s="180"/>
      <c r="B477" s="179"/>
      <c r="C477" s="179"/>
      <c r="D477" s="494"/>
      <c r="E477" s="180"/>
      <c r="K477" s="147"/>
      <c r="U477" s="34"/>
      <c r="V477" s="486"/>
      <c r="W477" s="486"/>
      <c r="X477" s="486"/>
      <c r="Y477" s="486"/>
      <c r="Z477" s="486"/>
      <c r="AA477" s="486"/>
      <c r="AB477" s="486"/>
      <c r="AD477" s="486"/>
      <c r="AE477" s="486"/>
      <c r="AF477" s="486"/>
      <c r="AG477" s="486"/>
    </row>
    <row r="478">
      <c r="A478" s="180"/>
      <c r="B478" s="179"/>
      <c r="C478" s="179"/>
      <c r="D478" s="494"/>
      <c r="E478" s="180"/>
      <c r="K478" s="147"/>
      <c r="U478" s="34"/>
      <c r="V478" s="486"/>
      <c r="W478" s="486"/>
      <c r="X478" s="486"/>
      <c r="Y478" s="486"/>
      <c r="Z478" s="486"/>
      <c r="AA478" s="486"/>
      <c r="AB478" s="486"/>
      <c r="AD478" s="486"/>
      <c r="AE478" s="486"/>
      <c r="AF478" s="486"/>
      <c r="AG478" s="486"/>
    </row>
    <row r="479">
      <c r="A479" s="180"/>
      <c r="B479" s="179"/>
      <c r="C479" s="179"/>
      <c r="D479" s="494"/>
      <c r="E479" s="180"/>
      <c r="K479" s="147"/>
      <c r="U479" s="34"/>
      <c r="V479" s="486"/>
      <c r="W479" s="486"/>
      <c r="X479" s="486"/>
      <c r="Y479" s="486"/>
      <c r="Z479" s="486"/>
      <c r="AA479" s="486"/>
      <c r="AB479" s="486"/>
      <c r="AD479" s="486"/>
      <c r="AE479" s="486"/>
      <c r="AF479" s="486"/>
      <c r="AG479" s="486"/>
    </row>
    <row r="480">
      <c r="A480" s="180"/>
      <c r="B480" s="179"/>
      <c r="C480" s="179"/>
      <c r="D480" s="494"/>
      <c r="E480" s="180"/>
      <c r="K480" s="147"/>
      <c r="U480" s="34"/>
      <c r="V480" s="486"/>
      <c r="W480" s="486"/>
      <c r="X480" s="486"/>
      <c r="Y480" s="486"/>
      <c r="Z480" s="486"/>
      <c r="AA480" s="486"/>
      <c r="AB480" s="486"/>
      <c r="AD480" s="486"/>
      <c r="AE480" s="486"/>
      <c r="AF480" s="486"/>
      <c r="AG480" s="486"/>
    </row>
    <row r="481">
      <c r="A481" s="180"/>
      <c r="B481" s="179"/>
      <c r="C481" s="179"/>
      <c r="D481" s="494"/>
      <c r="E481" s="180"/>
      <c r="K481" s="147"/>
      <c r="U481" s="34"/>
      <c r="V481" s="486"/>
      <c r="W481" s="486"/>
      <c r="X481" s="486"/>
      <c r="Y481" s="486"/>
      <c r="Z481" s="486"/>
      <c r="AA481" s="486"/>
      <c r="AB481" s="486"/>
      <c r="AD481" s="486"/>
      <c r="AE481" s="486"/>
      <c r="AF481" s="486"/>
      <c r="AG481" s="486"/>
    </row>
    <row r="482">
      <c r="A482" s="180"/>
      <c r="B482" s="179"/>
      <c r="C482" s="179"/>
      <c r="D482" s="494"/>
      <c r="E482" s="180"/>
      <c r="K482" s="147"/>
      <c r="U482" s="34"/>
      <c r="V482" s="486"/>
      <c r="W482" s="486"/>
      <c r="X482" s="486"/>
      <c r="Y482" s="486"/>
      <c r="Z482" s="486"/>
      <c r="AA482" s="486"/>
      <c r="AB482" s="486"/>
      <c r="AD482" s="486"/>
      <c r="AE482" s="486"/>
      <c r="AF482" s="486"/>
      <c r="AG482" s="486"/>
    </row>
    <row r="483">
      <c r="A483" s="180"/>
      <c r="B483" s="179"/>
      <c r="C483" s="179"/>
      <c r="D483" s="494"/>
      <c r="E483" s="180"/>
      <c r="K483" s="147"/>
      <c r="U483" s="34"/>
      <c r="V483" s="486"/>
      <c r="W483" s="486"/>
      <c r="X483" s="486"/>
      <c r="Y483" s="486"/>
      <c r="Z483" s="486"/>
      <c r="AA483" s="486"/>
      <c r="AB483" s="486"/>
      <c r="AD483" s="486"/>
      <c r="AE483" s="486"/>
      <c r="AF483" s="486"/>
      <c r="AG483" s="486"/>
    </row>
    <row r="484">
      <c r="A484" s="180"/>
      <c r="B484" s="179"/>
      <c r="C484" s="179"/>
      <c r="D484" s="494"/>
      <c r="E484" s="180"/>
      <c r="K484" s="147"/>
      <c r="U484" s="34"/>
      <c r="V484" s="486"/>
      <c r="W484" s="486"/>
      <c r="X484" s="486"/>
      <c r="Y484" s="486"/>
      <c r="Z484" s="486"/>
      <c r="AA484" s="486"/>
      <c r="AB484" s="486"/>
      <c r="AD484" s="486"/>
      <c r="AE484" s="486"/>
      <c r="AF484" s="486"/>
      <c r="AG484" s="486"/>
    </row>
    <row r="485">
      <c r="A485" s="180"/>
      <c r="B485" s="179"/>
      <c r="C485" s="179"/>
      <c r="D485" s="494"/>
      <c r="E485" s="180"/>
      <c r="K485" s="147"/>
      <c r="U485" s="34"/>
      <c r="V485" s="486"/>
      <c r="W485" s="486"/>
      <c r="X485" s="486"/>
      <c r="Y485" s="486"/>
      <c r="Z485" s="486"/>
      <c r="AA485" s="486"/>
      <c r="AB485" s="486"/>
      <c r="AD485" s="486"/>
      <c r="AE485" s="486"/>
      <c r="AF485" s="486"/>
      <c r="AG485" s="486"/>
    </row>
    <row r="486">
      <c r="A486" s="180"/>
      <c r="B486" s="179"/>
      <c r="C486" s="179"/>
      <c r="D486" s="494"/>
      <c r="E486" s="180"/>
      <c r="K486" s="147"/>
      <c r="U486" s="34"/>
      <c r="V486" s="486"/>
      <c r="W486" s="486"/>
      <c r="X486" s="486"/>
      <c r="Y486" s="486"/>
      <c r="Z486" s="486"/>
      <c r="AA486" s="486"/>
      <c r="AB486" s="486"/>
      <c r="AD486" s="486"/>
      <c r="AE486" s="486"/>
      <c r="AF486" s="486"/>
      <c r="AG486" s="486"/>
    </row>
    <row r="487">
      <c r="A487" s="180"/>
      <c r="B487" s="179"/>
      <c r="C487" s="179"/>
      <c r="D487" s="494"/>
      <c r="E487" s="180"/>
      <c r="K487" s="147"/>
      <c r="U487" s="34"/>
      <c r="V487" s="486"/>
      <c r="W487" s="486"/>
      <c r="X487" s="486"/>
      <c r="Y487" s="486"/>
      <c r="Z487" s="486"/>
      <c r="AA487" s="486"/>
      <c r="AB487" s="486"/>
      <c r="AD487" s="486"/>
      <c r="AE487" s="486"/>
      <c r="AF487" s="486"/>
      <c r="AG487" s="486"/>
    </row>
    <row r="488">
      <c r="A488" s="180"/>
      <c r="B488" s="179"/>
      <c r="C488" s="179"/>
      <c r="D488" s="494"/>
      <c r="E488" s="180"/>
      <c r="K488" s="147"/>
      <c r="U488" s="34"/>
      <c r="V488" s="486"/>
      <c r="W488" s="486"/>
      <c r="X488" s="486"/>
      <c r="Y488" s="486"/>
      <c r="Z488" s="486"/>
      <c r="AA488" s="486"/>
      <c r="AB488" s="486"/>
      <c r="AD488" s="486"/>
      <c r="AE488" s="486"/>
      <c r="AF488" s="486"/>
      <c r="AG488" s="486"/>
    </row>
    <row r="489">
      <c r="A489" s="180"/>
      <c r="B489" s="179"/>
      <c r="C489" s="179"/>
      <c r="D489" s="494"/>
      <c r="E489" s="180"/>
      <c r="K489" s="147"/>
      <c r="U489" s="34"/>
      <c r="V489" s="486"/>
      <c r="W489" s="486"/>
      <c r="X489" s="486"/>
      <c r="Y489" s="486"/>
      <c r="Z489" s="486"/>
      <c r="AA489" s="486"/>
      <c r="AB489" s="486"/>
      <c r="AD489" s="486"/>
      <c r="AE489" s="486"/>
      <c r="AF489" s="486"/>
      <c r="AG489" s="486"/>
    </row>
    <row r="490">
      <c r="A490" s="180"/>
      <c r="B490" s="179"/>
      <c r="C490" s="179"/>
      <c r="D490" s="494"/>
      <c r="E490" s="180"/>
      <c r="K490" s="147"/>
      <c r="U490" s="34"/>
      <c r="V490" s="486"/>
      <c r="W490" s="486"/>
      <c r="X490" s="486"/>
      <c r="Y490" s="486"/>
      <c r="Z490" s="486"/>
      <c r="AA490" s="486"/>
      <c r="AB490" s="486"/>
      <c r="AD490" s="486"/>
      <c r="AE490" s="486"/>
      <c r="AF490" s="486"/>
      <c r="AG490" s="486"/>
    </row>
    <row r="491">
      <c r="A491" s="180"/>
      <c r="B491" s="179"/>
      <c r="C491" s="179"/>
      <c r="D491" s="494"/>
      <c r="E491" s="180"/>
      <c r="K491" s="147"/>
      <c r="U491" s="34"/>
      <c r="V491" s="486"/>
      <c r="W491" s="486"/>
      <c r="X491" s="486"/>
      <c r="Y491" s="486"/>
      <c r="Z491" s="486"/>
      <c r="AA491" s="486"/>
      <c r="AB491" s="486"/>
      <c r="AD491" s="486"/>
      <c r="AE491" s="486"/>
      <c r="AF491" s="486"/>
      <c r="AG491" s="486"/>
    </row>
    <row r="492">
      <c r="A492" s="180"/>
      <c r="B492" s="179"/>
      <c r="C492" s="179"/>
      <c r="D492" s="494"/>
      <c r="E492" s="180"/>
      <c r="K492" s="147"/>
      <c r="U492" s="34"/>
      <c r="V492" s="486"/>
      <c r="W492" s="486"/>
      <c r="X492" s="486"/>
      <c r="Y492" s="486"/>
      <c r="Z492" s="486"/>
      <c r="AA492" s="486"/>
      <c r="AB492" s="486"/>
      <c r="AD492" s="486"/>
      <c r="AE492" s="486"/>
      <c r="AF492" s="486"/>
      <c r="AG492" s="486"/>
    </row>
    <row r="493">
      <c r="A493" s="180"/>
      <c r="B493" s="179"/>
      <c r="C493" s="179"/>
      <c r="D493" s="494"/>
      <c r="E493" s="180"/>
      <c r="K493" s="147"/>
      <c r="U493" s="34"/>
      <c r="V493" s="486"/>
      <c r="W493" s="486"/>
      <c r="X493" s="486"/>
      <c r="Y493" s="486"/>
      <c r="Z493" s="486"/>
      <c r="AA493" s="486"/>
      <c r="AB493" s="486"/>
      <c r="AD493" s="486"/>
      <c r="AE493" s="486"/>
      <c r="AF493" s="486"/>
      <c r="AG493" s="486"/>
    </row>
    <row r="494">
      <c r="A494" s="180"/>
      <c r="B494" s="179"/>
      <c r="C494" s="179"/>
      <c r="D494" s="494"/>
      <c r="E494" s="180"/>
      <c r="K494" s="147"/>
      <c r="U494" s="34"/>
      <c r="V494" s="486"/>
      <c r="W494" s="486"/>
      <c r="X494" s="486"/>
      <c r="Y494" s="486"/>
      <c r="Z494" s="486"/>
      <c r="AA494" s="486"/>
      <c r="AB494" s="486"/>
      <c r="AD494" s="486"/>
      <c r="AE494" s="486"/>
      <c r="AF494" s="486"/>
      <c r="AG494" s="486"/>
    </row>
    <row r="495">
      <c r="A495" s="180"/>
      <c r="B495" s="179"/>
      <c r="C495" s="179"/>
      <c r="D495" s="494"/>
      <c r="E495" s="180"/>
      <c r="K495" s="147"/>
      <c r="U495" s="34"/>
      <c r="V495" s="486"/>
      <c r="W495" s="486"/>
      <c r="X495" s="486"/>
      <c r="Y495" s="486"/>
      <c r="Z495" s="486"/>
      <c r="AA495" s="486"/>
      <c r="AB495" s="486"/>
      <c r="AD495" s="486"/>
      <c r="AE495" s="486"/>
      <c r="AF495" s="486"/>
      <c r="AG495" s="486"/>
    </row>
    <row r="496">
      <c r="A496" s="180"/>
      <c r="B496" s="179"/>
      <c r="C496" s="179"/>
      <c r="D496" s="494"/>
      <c r="E496" s="180"/>
      <c r="K496" s="147"/>
      <c r="U496" s="34"/>
      <c r="V496" s="486"/>
      <c r="W496" s="486"/>
      <c r="X496" s="486"/>
      <c r="Y496" s="486"/>
      <c r="Z496" s="486"/>
      <c r="AA496" s="486"/>
      <c r="AB496" s="486"/>
      <c r="AD496" s="486"/>
      <c r="AE496" s="486"/>
      <c r="AF496" s="486"/>
      <c r="AG496" s="486"/>
    </row>
    <row r="497">
      <c r="A497" s="180"/>
      <c r="B497" s="179"/>
      <c r="C497" s="179"/>
      <c r="D497" s="494"/>
      <c r="E497" s="180"/>
      <c r="K497" s="147"/>
      <c r="U497" s="34"/>
      <c r="V497" s="486"/>
      <c r="W497" s="486"/>
      <c r="X497" s="486"/>
      <c r="Y497" s="486"/>
      <c r="Z497" s="486"/>
      <c r="AA497" s="486"/>
      <c r="AB497" s="486"/>
      <c r="AD497" s="486"/>
      <c r="AE497" s="486"/>
      <c r="AF497" s="486"/>
      <c r="AG497" s="486"/>
    </row>
    <row r="498">
      <c r="A498" s="180"/>
      <c r="B498" s="179"/>
      <c r="C498" s="179"/>
      <c r="D498" s="494"/>
      <c r="E498" s="180"/>
      <c r="K498" s="147"/>
      <c r="U498" s="34"/>
      <c r="V498" s="486"/>
      <c r="W498" s="486"/>
      <c r="X498" s="486"/>
      <c r="Y498" s="486"/>
      <c r="Z498" s="486"/>
      <c r="AA498" s="486"/>
      <c r="AB498" s="486"/>
      <c r="AD498" s="486"/>
      <c r="AE498" s="486"/>
      <c r="AF498" s="486"/>
      <c r="AG498" s="486"/>
    </row>
    <row r="499">
      <c r="A499" s="180"/>
      <c r="B499" s="179"/>
      <c r="C499" s="179"/>
      <c r="D499" s="494"/>
      <c r="E499" s="180"/>
      <c r="K499" s="147"/>
      <c r="U499" s="34"/>
      <c r="V499" s="486"/>
      <c r="W499" s="486"/>
      <c r="X499" s="486"/>
      <c r="Y499" s="486"/>
      <c r="Z499" s="486"/>
      <c r="AA499" s="486"/>
      <c r="AB499" s="486"/>
      <c r="AD499" s="486"/>
      <c r="AE499" s="486"/>
      <c r="AF499" s="486"/>
      <c r="AG499" s="486"/>
    </row>
    <row r="500">
      <c r="A500" s="180"/>
      <c r="B500" s="179"/>
      <c r="C500" s="179"/>
      <c r="D500" s="494"/>
      <c r="E500" s="180"/>
      <c r="K500" s="147"/>
      <c r="U500" s="34"/>
      <c r="V500" s="486"/>
      <c r="W500" s="486"/>
      <c r="X500" s="486"/>
      <c r="Y500" s="486"/>
      <c r="Z500" s="486"/>
      <c r="AA500" s="486"/>
      <c r="AB500" s="486"/>
      <c r="AD500" s="486"/>
      <c r="AE500" s="486"/>
      <c r="AF500" s="486"/>
      <c r="AG500" s="486"/>
    </row>
    <row r="501">
      <c r="A501" s="180"/>
      <c r="B501" s="179"/>
      <c r="C501" s="179"/>
      <c r="D501" s="494"/>
      <c r="E501" s="180"/>
      <c r="K501" s="147"/>
      <c r="U501" s="34"/>
      <c r="V501" s="486"/>
      <c r="W501" s="486"/>
      <c r="X501" s="486"/>
      <c r="Y501" s="486"/>
      <c r="Z501" s="486"/>
      <c r="AA501" s="486"/>
      <c r="AB501" s="486"/>
      <c r="AD501" s="486"/>
      <c r="AE501" s="486"/>
      <c r="AF501" s="486"/>
      <c r="AG501" s="486"/>
    </row>
    <row r="502">
      <c r="A502" s="180"/>
      <c r="B502" s="179"/>
      <c r="C502" s="179"/>
      <c r="D502" s="494"/>
      <c r="E502" s="180"/>
      <c r="K502" s="147"/>
      <c r="U502" s="34"/>
      <c r="V502" s="486"/>
      <c r="W502" s="486"/>
      <c r="X502" s="486"/>
      <c r="Y502" s="486"/>
      <c r="Z502" s="486"/>
      <c r="AA502" s="486"/>
      <c r="AB502" s="486"/>
      <c r="AD502" s="486"/>
      <c r="AE502" s="486"/>
      <c r="AF502" s="486"/>
      <c r="AG502" s="486"/>
    </row>
    <row r="503">
      <c r="A503" s="180"/>
      <c r="B503" s="179"/>
      <c r="C503" s="179"/>
      <c r="D503" s="494"/>
      <c r="E503" s="180"/>
      <c r="K503" s="147"/>
      <c r="U503" s="34"/>
      <c r="V503" s="486"/>
      <c r="W503" s="486"/>
      <c r="X503" s="486"/>
      <c r="Y503" s="486"/>
      <c r="Z503" s="486"/>
      <c r="AA503" s="486"/>
      <c r="AB503" s="486"/>
      <c r="AD503" s="486"/>
      <c r="AE503" s="486"/>
      <c r="AF503" s="486"/>
      <c r="AG503" s="486"/>
    </row>
    <row r="504">
      <c r="A504" s="180"/>
      <c r="B504" s="179"/>
      <c r="C504" s="179"/>
      <c r="D504" s="494"/>
      <c r="E504" s="180"/>
      <c r="K504" s="147"/>
      <c r="U504" s="34"/>
      <c r="V504" s="486"/>
      <c r="W504" s="486"/>
      <c r="X504" s="486"/>
      <c r="Y504" s="486"/>
      <c r="Z504" s="486"/>
      <c r="AA504" s="486"/>
      <c r="AB504" s="486"/>
      <c r="AD504" s="486"/>
      <c r="AE504" s="486"/>
      <c r="AF504" s="486"/>
      <c r="AG504" s="486"/>
    </row>
    <row r="505">
      <c r="A505" s="180"/>
      <c r="B505" s="179"/>
      <c r="C505" s="179"/>
      <c r="D505" s="494"/>
      <c r="E505" s="180"/>
      <c r="K505" s="147"/>
      <c r="U505" s="34"/>
      <c r="V505" s="486"/>
      <c r="W505" s="486"/>
      <c r="X505" s="486"/>
      <c r="Y505" s="486"/>
      <c r="Z505" s="486"/>
      <c r="AA505" s="486"/>
      <c r="AB505" s="486"/>
      <c r="AD505" s="486"/>
      <c r="AE505" s="486"/>
      <c r="AF505" s="486"/>
      <c r="AG505" s="486"/>
    </row>
    <row r="506">
      <c r="A506" s="180"/>
      <c r="B506" s="179"/>
      <c r="C506" s="179"/>
      <c r="D506" s="494"/>
      <c r="E506" s="180"/>
      <c r="K506" s="147"/>
      <c r="U506" s="34"/>
      <c r="V506" s="486"/>
      <c r="W506" s="486"/>
      <c r="X506" s="486"/>
      <c r="Y506" s="486"/>
      <c r="Z506" s="486"/>
      <c r="AA506" s="486"/>
      <c r="AB506" s="486"/>
      <c r="AD506" s="486"/>
      <c r="AE506" s="486"/>
      <c r="AF506" s="486"/>
      <c r="AG506" s="486"/>
    </row>
    <row r="507">
      <c r="A507" s="180"/>
      <c r="B507" s="179"/>
      <c r="C507" s="179"/>
      <c r="D507" s="494"/>
      <c r="E507" s="180"/>
      <c r="K507" s="147"/>
      <c r="U507" s="34"/>
      <c r="V507" s="486"/>
      <c r="W507" s="486"/>
      <c r="X507" s="486"/>
      <c r="Y507" s="486"/>
      <c r="Z507" s="486"/>
      <c r="AA507" s="486"/>
      <c r="AB507" s="486"/>
      <c r="AD507" s="486"/>
      <c r="AE507" s="486"/>
      <c r="AF507" s="486"/>
      <c r="AG507" s="486"/>
    </row>
    <row r="508">
      <c r="A508" s="180"/>
      <c r="B508" s="179"/>
      <c r="C508" s="179"/>
      <c r="D508" s="494"/>
      <c r="E508" s="180"/>
      <c r="K508" s="147"/>
      <c r="U508" s="34"/>
      <c r="V508" s="486"/>
      <c r="W508" s="486"/>
      <c r="X508" s="486"/>
      <c r="Y508" s="486"/>
      <c r="Z508" s="486"/>
      <c r="AA508" s="486"/>
      <c r="AB508" s="486"/>
      <c r="AD508" s="486"/>
      <c r="AE508" s="486"/>
      <c r="AF508" s="486"/>
      <c r="AG508" s="486"/>
    </row>
    <row r="509">
      <c r="A509" s="180"/>
      <c r="B509" s="179"/>
      <c r="C509" s="179"/>
      <c r="D509" s="494"/>
      <c r="E509" s="180"/>
      <c r="K509" s="147"/>
      <c r="U509" s="34"/>
      <c r="V509" s="486"/>
      <c r="W509" s="486"/>
      <c r="X509" s="486"/>
      <c r="Y509" s="486"/>
      <c r="Z509" s="486"/>
      <c r="AA509" s="486"/>
      <c r="AB509" s="486"/>
      <c r="AD509" s="486"/>
      <c r="AE509" s="486"/>
      <c r="AF509" s="486"/>
      <c r="AG509" s="486"/>
    </row>
    <row r="510">
      <c r="A510" s="180"/>
      <c r="B510" s="179"/>
      <c r="C510" s="179"/>
      <c r="D510" s="494"/>
      <c r="E510" s="180"/>
      <c r="K510" s="147"/>
      <c r="U510" s="34"/>
      <c r="V510" s="486"/>
      <c r="W510" s="486"/>
      <c r="X510" s="486"/>
      <c r="Y510" s="486"/>
      <c r="Z510" s="486"/>
      <c r="AA510" s="486"/>
      <c r="AB510" s="486"/>
      <c r="AD510" s="486"/>
      <c r="AE510" s="486"/>
      <c r="AF510" s="486"/>
      <c r="AG510" s="486"/>
    </row>
    <row r="511">
      <c r="A511" s="180"/>
      <c r="B511" s="179"/>
      <c r="C511" s="179"/>
      <c r="D511" s="494"/>
      <c r="E511" s="180"/>
      <c r="K511" s="147"/>
      <c r="U511" s="34"/>
      <c r="V511" s="486"/>
      <c r="W511" s="486"/>
      <c r="X511" s="486"/>
      <c r="Y511" s="486"/>
      <c r="Z511" s="486"/>
      <c r="AA511" s="486"/>
      <c r="AB511" s="486"/>
      <c r="AD511" s="486"/>
      <c r="AE511" s="486"/>
      <c r="AF511" s="486"/>
      <c r="AG511" s="486"/>
    </row>
    <row r="512">
      <c r="A512" s="180"/>
      <c r="B512" s="179"/>
      <c r="C512" s="179"/>
      <c r="D512" s="494"/>
      <c r="E512" s="180"/>
      <c r="K512" s="147"/>
      <c r="U512" s="34"/>
      <c r="V512" s="486"/>
      <c r="W512" s="486"/>
      <c r="X512" s="486"/>
      <c r="Y512" s="486"/>
      <c r="Z512" s="486"/>
      <c r="AA512" s="486"/>
      <c r="AB512" s="486"/>
      <c r="AD512" s="486"/>
      <c r="AE512" s="486"/>
      <c r="AF512" s="486"/>
      <c r="AG512" s="486"/>
    </row>
    <row r="513">
      <c r="A513" s="180"/>
      <c r="B513" s="179"/>
      <c r="C513" s="179"/>
      <c r="D513" s="494"/>
      <c r="E513" s="180"/>
      <c r="K513" s="147"/>
      <c r="U513" s="34"/>
      <c r="V513" s="486"/>
      <c r="W513" s="486"/>
      <c r="X513" s="486"/>
      <c r="Y513" s="486"/>
      <c r="Z513" s="486"/>
      <c r="AA513" s="486"/>
      <c r="AB513" s="486"/>
      <c r="AD513" s="486"/>
      <c r="AE513" s="486"/>
      <c r="AF513" s="486"/>
      <c r="AG513" s="486"/>
    </row>
    <row r="514">
      <c r="A514" s="180"/>
      <c r="B514" s="179"/>
      <c r="C514" s="179"/>
      <c r="D514" s="494"/>
      <c r="E514" s="180"/>
      <c r="K514" s="147"/>
      <c r="U514" s="34"/>
      <c r="V514" s="486"/>
      <c r="W514" s="486"/>
      <c r="X514" s="486"/>
      <c r="Y514" s="486"/>
      <c r="Z514" s="486"/>
      <c r="AA514" s="486"/>
      <c r="AB514" s="486"/>
      <c r="AD514" s="486"/>
      <c r="AE514" s="486"/>
      <c r="AF514" s="486"/>
      <c r="AG514" s="486"/>
    </row>
    <row r="515">
      <c r="A515" s="180"/>
      <c r="B515" s="179"/>
      <c r="C515" s="179"/>
      <c r="D515" s="494"/>
      <c r="E515" s="180"/>
      <c r="K515" s="147"/>
      <c r="U515" s="34"/>
      <c r="V515" s="486"/>
      <c r="W515" s="486"/>
      <c r="X515" s="486"/>
      <c r="Y515" s="486"/>
      <c r="Z515" s="486"/>
      <c r="AA515" s="486"/>
      <c r="AB515" s="486"/>
      <c r="AD515" s="486"/>
      <c r="AE515" s="486"/>
      <c r="AF515" s="486"/>
      <c r="AG515" s="486"/>
    </row>
    <row r="516">
      <c r="A516" s="180"/>
      <c r="B516" s="179"/>
      <c r="C516" s="179"/>
      <c r="D516" s="494"/>
      <c r="E516" s="180"/>
      <c r="K516" s="147"/>
      <c r="U516" s="34"/>
      <c r="V516" s="486"/>
      <c r="W516" s="486"/>
      <c r="X516" s="486"/>
      <c r="Y516" s="486"/>
      <c r="Z516" s="486"/>
      <c r="AA516" s="486"/>
      <c r="AB516" s="486"/>
      <c r="AD516" s="486"/>
      <c r="AE516" s="486"/>
      <c r="AF516" s="486"/>
      <c r="AG516" s="486"/>
    </row>
    <row r="517">
      <c r="A517" s="180"/>
      <c r="B517" s="179"/>
      <c r="C517" s="179"/>
      <c r="D517" s="494"/>
      <c r="E517" s="180"/>
      <c r="K517" s="147"/>
      <c r="U517" s="34"/>
      <c r="V517" s="486"/>
      <c r="W517" s="486"/>
      <c r="X517" s="486"/>
      <c r="Y517" s="486"/>
      <c r="Z517" s="486"/>
      <c r="AA517" s="486"/>
      <c r="AB517" s="486"/>
      <c r="AD517" s="486"/>
      <c r="AE517" s="486"/>
      <c r="AF517" s="486"/>
      <c r="AG517" s="486"/>
    </row>
    <row r="518">
      <c r="A518" s="180"/>
      <c r="B518" s="179"/>
      <c r="C518" s="179"/>
      <c r="D518" s="494"/>
      <c r="E518" s="180"/>
      <c r="K518" s="147"/>
      <c r="U518" s="34"/>
      <c r="V518" s="486"/>
      <c r="W518" s="486"/>
      <c r="X518" s="486"/>
      <c r="Y518" s="486"/>
      <c r="Z518" s="486"/>
      <c r="AA518" s="486"/>
      <c r="AB518" s="486"/>
      <c r="AD518" s="486"/>
      <c r="AE518" s="486"/>
      <c r="AF518" s="486"/>
      <c r="AG518" s="486"/>
    </row>
    <row r="519">
      <c r="A519" s="180"/>
      <c r="B519" s="179"/>
      <c r="C519" s="179"/>
      <c r="D519" s="494"/>
      <c r="E519" s="180"/>
      <c r="K519" s="147"/>
      <c r="U519" s="34"/>
      <c r="V519" s="486"/>
      <c r="W519" s="486"/>
      <c r="X519" s="486"/>
      <c r="Y519" s="486"/>
      <c r="Z519" s="486"/>
      <c r="AA519" s="486"/>
      <c r="AB519" s="486"/>
      <c r="AD519" s="486"/>
      <c r="AE519" s="486"/>
      <c r="AF519" s="486"/>
      <c r="AG519" s="486"/>
    </row>
    <row r="520">
      <c r="A520" s="180"/>
      <c r="B520" s="179"/>
      <c r="C520" s="179"/>
      <c r="D520" s="494"/>
      <c r="E520" s="180"/>
      <c r="K520" s="147"/>
      <c r="U520" s="34"/>
      <c r="V520" s="486"/>
      <c r="W520" s="486"/>
      <c r="X520" s="486"/>
      <c r="Y520" s="486"/>
      <c r="Z520" s="486"/>
      <c r="AA520" s="486"/>
      <c r="AB520" s="486"/>
      <c r="AD520" s="486"/>
      <c r="AE520" s="486"/>
      <c r="AF520" s="486"/>
      <c r="AG520" s="486"/>
    </row>
    <row r="521">
      <c r="A521" s="180"/>
      <c r="B521" s="179"/>
      <c r="C521" s="179"/>
      <c r="D521" s="494"/>
      <c r="E521" s="180"/>
      <c r="K521" s="147"/>
      <c r="U521" s="34"/>
      <c r="V521" s="486"/>
      <c r="W521" s="486"/>
      <c r="X521" s="486"/>
      <c r="Y521" s="486"/>
      <c r="Z521" s="486"/>
      <c r="AA521" s="486"/>
      <c r="AB521" s="486"/>
      <c r="AD521" s="486"/>
      <c r="AE521" s="486"/>
      <c r="AF521" s="486"/>
      <c r="AG521" s="486"/>
    </row>
    <row r="522">
      <c r="A522" s="180"/>
      <c r="B522" s="179"/>
      <c r="C522" s="179"/>
      <c r="D522" s="494"/>
      <c r="E522" s="180"/>
      <c r="K522" s="147"/>
      <c r="U522" s="34"/>
      <c r="V522" s="486"/>
      <c r="W522" s="486"/>
      <c r="X522" s="486"/>
      <c r="Y522" s="486"/>
      <c r="Z522" s="486"/>
      <c r="AA522" s="486"/>
      <c r="AB522" s="486"/>
      <c r="AD522" s="486"/>
      <c r="AE522" s="486"/>
      <c r="AF522" s="486"/>
      <c r="AG522" s="486"/>
    </row>
    <row r="523">
      <c r="A523" s="180"/>
      <c r="B523" s="179"/>
      <c r="C523" s="179"/>
      <c r="D523" s="494"/>
      <c r="E523" s="180"/>
      <c r="K523" s="147"/>
      <c r="U523" s="34"/>
      <c r="V523" s="486"/>
      <c r="W523" s="486"/>
      <c r="X523" s="486"/>
      <c r="Y523" s="486"/>
      <c r="Z523" s="486"/>
      <c r="AA523" s="486"/>
      <c r="AB523" s="486"/>
      <c r="AD523" s="486"/>
      <c r="AE523" s="486"/>
      <c r="AF523" s="486"/>
      <c r="AG523" s="486"/>
    </row>
    <row r="524">
      <c r="A524" s="180"/>
      <c r="B524" s="179"/>
      <c r="C524" s="179"/>
      <c r="D524" s="494"/>
      <c r="E524" s="180"/>
      <c r="K524" s="147"/>
      <c r="U524" s="34"/>
      <c r="V524" s="486"/>
      <c r="W524" s="486"/>
      <c r="X524" s="486"/>
      <c r="Y524" s="486"/>
      <c r="Z524" s="486"/>
      <c r="AA524" s="486"/>
      <c r="AB524" s="486"/>
      <c r="AD524" s="486"/>
      <c r="AE524" s="486"/>
      <c r="AF524" s="486"/>
      <c r="AG524" s="486"/>
    </row>
    <row r="525">
      <c r="A525" s="180"/>
      <c r="B525" s="179"/>
      <c r="C525" s="179"/>
      <c r="D525" s="494"/>
      <c r="E525" s="180"/>
      <c r="K525" s="147"/>
      <c r="U525" s="34"/>
      <c r="V525" s="486"/>
      <c r="W525" s="486"/>
      <c r="X525" s="486"/>
      <c r="Y525" s="486"/>
      <c r="Z525" s="486"/>
      <c r="AA525" s="486"/>
      <c r="AB525" s="486"/>
      <c r="AD525" s="486"/>
      <c r="AE525" s="486"/>
      <c r="AF525" s="486"/>
      <c r="AG525" s="486"/>
    </row>
    <row r="526">
      <c r="A526" s="180"/>
      <c r="B526" s="179"/>
      <c r="C526" s="179"/>
      <c r="D526" s="494"/>
      <c r="E526" s="180"/>
      <c r="K526" s="147"/>
      <c r="U526" s="34"/>
      <c r="V526" s="486"/>
      <c r="W526" s="486"/>
      <c r="X526" s="486"/>
      <c r="Y526" s="486"/>
      <c r="Z526" s="486"/>
      <c r="AA526" s="486"/>
      <c r="AB526" s="486"/>
      <c r="AD526" s="486"/>
      <c r="AE526" s="486"/>
      <c r="AF526" s="486"/>
      <c r="AG526" s="486"/>
    </row>
    <row r="527">
      <c r="A527" s="180"/>
      <c r="B527" s="179"/>
      <c r="C527" s="179"/>
      <c r="D527" s="494"/>
      <c r="E527" s="180"/>
      <c r="K527" s="147"/>
      <c r="U527" s="34"/>
      <c r="V527" s="486"/>
      <c r="W527" s="486"/>
      <c r="X527" s="486"/>
      <c r="Y527" s="486"/>
      <c r="Z527" s="486"/>
      <c r="AA527" s="486"/>
      <c r="AB527" s="486"/>
      <c r="AD527" s="486"/>
      <c r="AE527" s="486"/>
      <c r="AF527" s="486"/>
      <c r="AG527" s="486"/>
    </row>
    <row r="528">
      <c r="A528" s="180"/>
      <c r="B528" s="179"/>
      <c r="C528" s="179"/>
      <c r="D528" s="494"/>
      <c r="E528" s="180"/>
      <c r="K528" s="147"/>
      <c r="U528" s="34"/>
      <c r="V528" s="486"/>
      <c r="W528" s="486"/>
      <c r="X528" s="486"/>
      <c r="Y528" s="486"/>
      <c r="Z528" s="486"/>
      <c r="AA528" s="486"/>
      <c r="AB528" s="486"/>
      <c r="AD528" s="486"/>
      <c r="AE528" s="486"/>
      <c r="AF528" s="486"/>
      <c r="AG528" s="486"/>
    </row>
    <row r="529">
      <c r="A529" s="180"/>
      <c r="B529" s="179"/>
      <c r="C529" s="179"/>
      <c r="D529" s="494"/>
      <c r="E529" s="180"/>
      <c r="K529" s="147"/>
      <c r="U529" s="34"/>
      <c r="V529" s="486"/>
      <c r="W529" s="486"/>
      <c r="X529" s="486"/>
      <c r="Y529" s="486"/>
      <c r="Z529" s="486"/>
      <c r="AA529" s="486"/>
      <c r="AB529" s="486"/>
      <c r="AD529" s="486"/>
      <c r="AE529" s="486"/>
      <c r="AF529" s="486"/>
      <c r="AG529" s="486"/>
    </row>
    <row r="530">
      <c r="A530" s="180"/>
      <c r="B530" s="179"/>
      <c r="C530" s="179"/>
      <c r="D530" s="494"/>
      <c r="E530" s="180"/>
      <c r="K530" s="147"/>
      <c r="U530" s="34"/>
      <c r="V530" s="486"/>
      <c r="W530" s="486"/>
      <c r="X530" s="486"/>
      <c r="Y530" s="486"/>
      <c r="Z530" s="486"/>
      <c r="AA530" s="486"/>
      <c r="AB530" s="486"/>
      <c r="AD530" s="486"/>
      <c r="AE530" s="486"/>
      <c r="AF530" s="486"/>
      <c r="AG530" s="486"/>
    </row>
    <row r="531">
      <c r="A531" s="180"/>
      <c r="B531" s="179"/>
      <c r="C531" s="179"/>
      <c r="D531" s="494"/>
      <c r="E531" s="180"/>
      <c r="K531" s="147"/>
      <c r="U531" s="34"/>
      <c r="V531" s="486"/>
      <c r="W531" s="486"/>
      <c r="X531" s="486"/>
      <c r="Y531" s="486"/>
      <c r="Z531" s="486"/>
      <c r="AA531" s="486"/>
      <c r="AB531" s="486"/>
      <c r="AD531" s="486"/>
      <c r="AE531" s="486"/>
      <c r="AF531" s="486"/>
      <c r="AG531" s="486"/>
    </row>
    <row r="532">
      <c r="A532" s="180"/>
      <c r="B532" s="179"/>
      <c r="C532" s="179"/>
      <c r="D532" s="494"/>
      <c r="E532" s="180"/>
      <c r="K532" s="147"/>
      <c r="U532" s="34"/>
      <c r="V532" s="486"/>
      <c r="W532" s="486"/>
      <c r="X532" s="486"/>
      <c r="Y532" s="486"/>
      <c r="Z532" s="486"/>
      <c r="AA532" s="486"/>
      <c r="AB532" s="486"/>
      <c r="AD532" s="486"/>
      <c r="AE532" s="486"/>
      <c r="AF532" s="486"/>
      <c r="AG532" s="486"/>
    </row>
    <row r="533">
      <c r="A533" s="180"/>
      <c r="B533" s="179"/>
      <c r="C533" s="179"/>
      <c r="D533" s="494"/>
      <c r="E533" s="180"/>
      <c r="K533" s="147"/>
      <c r="U533" s="34"/>
      <c r="V533" s="486"/>
      <c r="W533" s="486"/>
      <c r="X533" s="486"/>
      <c r="Y533" s="486"/>
      <c r="Z533" s="486"/>
      <c r="AA533" s="486"/>
      <c r="AB533" s="486"/>
      <c r="AD533" s="486"/>
      <c r="AE533" s="486"/>
      <c r="AF533" s="486"/>
      <c r="AG533" s="486"/>
    </row>
    <row r="534">
      <c r="A534" s="180"/>
      <c r="B534" s="179"/>
      <c r="C534" s="179"/>
      <c r="D534" s="494"/>
      <c r="E534" s="180"/>
      <c r="K534" s="147"/>
      <c r="U534" s="34"/>
      <c r="V534" s="486"/>
      <c r="W534" s="486"/>
      <c r="X534" s="486"/>
      <c r="Y534" s="486"/>
      <c r="Z534" s="486"/>
      <c r="AA534" s="486"/>
      <c r="AB534" s="486"/>
      <c r="AD534" s="486"/>
      <c r="AE534" s="486"/>
      <c r="AF534" s="486"/>
      <c r="AG534" s="486"/>
    </row>
    <row r="535">
      <c r="A535" s="180"/>
      <c r="B535" s="179"/>
      <c r="C535" s="179"/>
      <c r="D535" s="494"/>
      <c r="E535" s="180"/>
      <c r="K535" s="147"/>
      <c r="U535" s="34"/>
      <c r="V535" s="486"/>
      <c r="W535" s="486"/>
      <c r="X535" s="486"/>
      <c r="Y535" s="486"/>
      <c r="Z535" s="486"/>
      <c r="AA535" s="486"/>
      <c r="AB535" s="486"/>
      <c r="AD535" s="486"/>
      <c r="AE535" s="486"/>
      <c r="AF535" s="486"/>
      <c r="AG535" s="486"/>
    </row>
    <row r="536">
      <c r="A536" s="180"/>
      <c r="B536" s="179"/>
      <c r="C536" s="179"/>
      <c r="D536" s="494"/>
      <c r="E536" s="180"/>
      <c r="K536" s="147"/>
      <c r="U536" s="34"/>
      <c r="V536" s="486"/>
      <c r="W536" s="486"/>
      <c r="X536" s="486"/>
      <c r="Y536" s="486"/>
      <c r="Z536" s="486"/>
      <c r="AA536" s="486"/>
      <c r="AB536" s="486"/>
      <c r="AD536" s="486"/>
      <c r="AE536" s="486"/>
      <c r="AF536" s="486"/>
      <c r="AG536" s="486"/>
    </row>
    <row r="537">
      <c r="A537" s="180"/>
      <c r="B537" s="179"/>
      <c r="C537" s="179"/>
      <c r="D537" s="494"/>
      <c r="E537" s="180"/>
      <c r="K537" s="147"/>
      <c r="U537" s="34"/>
      <c r="V537" s="486"/>
      <c r="W537" s="486"/>
      <c r="X537" s="486"/>
      <c r="Y537" s="486"/>
      <c r="Z537" s="486"/>
      <c r="AA537" s="486"/>
      <c r="AB537" s="486"/>
      <c r="AD537" s="486"/>
      <c r="AE537" s="486"/>
      <c r="AF537" s="486"/>
      <c r="AG537" s="486"/>
    </row>
    <row r="538">
      <c r="A538" s="180"/>
      <c r="B538" s="179"/>
      <c r="C538" s="179"/>
      <c r="D538" s="494"/>
      <c r="E538" s="180"/>
      <c r="K538" s="147"/>
      <c r="U538" s="34"/>
      <c r="V538" s="486"/>
      <c r="W538" s="486"/>
      <c r="X538" s="486"/>
      <c r="Y538" s="486"/>
      <c r="Z538" s="486"/>
      <c r="AA538" s="486"/>
      <c r="AB538" s="486"/>
      <c r="AD538" s="486"/>
      <c r="AE538" s="486"/>
      <c r="AF538" s="486"/>
      <c r="AG538" s="486"/>
    </row>
    <row r="539">
      <c r="A539" s="180"/>
      <c r="B539" s="179"/>
      <c r="C539" s="179"/>
      <c r="D539" s="494"/>
      <c r="E539" s="180"/>
      <c r="K539" s="147"/>
      <c r="U539" s="34"/>
      <c r="V539" s="486"/>
      <c r="W539" s="486"/>
      <c r="X539" s="486"/>
      <c r="Y539" s="486"/>
      <c r="Z539" s="486"/>
      <c r="AA539" s="486"/>
      <c r="AB539" s="486"/>
      <c r="AD539" s="486"/>
      <c r="AE539" s="486"/>
      <c r="AF539" s="486"/>
      <c r="AG539" s="486"/>
    </row>
    <row r="540">
      <c r="A540" s="180"/>
      <c r="B540" s="179"/>
      <c r="C540" s="179"/>
      <c r="D540" s="494"/>
      <c r="E540" s="180"/>
      <c r="K540" s="147"/>
      <c r="U540" s="34"/>
      <c r="V540" s="486"/>
      <c r="W540" s="486"/>
      <c r="X540" s="486"/>
      <c r="Y540" s="486"/>
      <c r="Z540" s="486"/>
      <c r="AA540" s="486"/>
      <c r="AB540" s="486"/>
      <c r="AD540" s="486"/>
      <c r="AE540" s="486"/>
      <c r="AF540" s="486"/>
      <c r="AG540" s="486"/>
    </row>
    <row r="541">
      <c r="A541" s="180"/>
      <c r="B541" s="179"/>
      <c r="C541" s="179"/>
      <c r="D541" s="494"/>
      <c r="E541" s="180"/>
      <c r="K541" s="147"/>
      <c r="U541" s="34"/>
      <c r="V541" s="486"/>
      <c r="W541" s="486"/>
      <c r="X541" s="486"/>
      <c r="Y541" s="486"/>
      <c r="Z541" s="486"/>
      <c r="AA541" s="486"/>
      <c r="AB541" s="486"/>
      <c r="AD541" s="486"/>
      <c r="AE541" s="486"/>
      <c r="AF541" s="486"/>
      <c r="AG541" s="486"/>
    </row>
    <row r="542">
      <c r="A542" s="180"/>
      <c r="B542" s="179"/>
      <c r="C542" s="179"/>
      <c r="D542" s="494"/>
      <c r="E542" s="180"/>
      <c r="K542" s="147"/>
      <c r="U542" s="34"/>
      <c r="V542" s="486"/>
      <c r="W542" s="486"/>
      <c r="X542" s="486"/>
      <c r="Y542" s="486"/>
      <c r="Z542" s="486"/>
      <c r="AA542" s="486"/>
      <c r="AB542" s="486"/>
      <c r="AD542" s="486"/>
      <c r="AE542" s="486"/>
      <c r="AF542" s="486"/>
      <c r="AG542" s="486"/>
    </row>
    <row r="543">
      <c r="A543" s="180"/>
      <c r="B543" s="179"/>
      <c r="C543" s="179"/>
      <c r="D543" s="494"/>
      <c r="E543" s="180"/>
      <c r="K543" s="147"/>
      <c r="U543" s="34"/>
      <c r="V543" s="486"/>
      <c r="W543" s="486"/>
      <c r="X543" s="486"/>
      <c r="Y543" s="486"/>
      <c r="Z543" s="486"/>
      <c r="AA543" s="486"/>
      <c r="AB543" s="486"/>
      <c r="AD543" s="486"/>
      <c r="AE543" s="486"/>
      <c r="AF543" s="486"/>
      <c r="AG543" s="486"/>
    </row>
    <row r="544">
      <c r="A544" s="180"/>
      <c r="B544" s="179"/>
      <c r="C544" s="179"/>
      <c r="D544" s="494"/>
      <c r="E544" s="180"/>
      <c r="K544" s="147"/>
      <c r="U544" s="34"/>
      <c r="V544" s="486"/>
      <c r="W544" s="486"/>
      <c r="X544" s="486"/>
      <c r="Y544" s="486"/>
      <c r="Z544" s="486"/>
      <c r="AA544" s="486"/>
      <c r="AB544" s="486"/>
      <c r="AD544" s="486"/>
      <c r="AE544" s="486"/>
      <c r="AF544" s="486"/>
      <c r="AG544" s="486"/>
    </row>
    <row r="545">
      <c r="A545" s="180"/>
      <c r="B545" s="179"/>
      <c r="C545" s="179"/>
      <c r="D545" s="494"/>
      <c r="E545" s="180"/>
      <c r="K545" s="147"/>
      <c r="U545" s="34"/>
      <c r="V545" s="486"/>
      <c r="W545" s="486"/>
      <c r="X545" s="486"/>
      <c r="Y545" s="486"/>
      <c r="Z545" s="486"/>
      <c r="AA545" s="486"/>
      <c r="AB545" s="486"/>
      <c r="AD545" s="486"/>
      <c r="AE545" s="486"/>
      <c r="AF545" s="486"/>
      <c r="AG545" s="486"/>
    </row>
    <row r="546">
      <c r="A546" s="180"/>
      <c r="B546" s="179"/>
      <c r="C546" s="179"/>
      <c r="D546" s="494"/>
      <c r="E546" s="180"/>
      <c r="K546" s="147"/>
      <c r="U546" s="34"/>
      <c r="V546" s="486"/>
      <c r="W546" s="486"/>
      <c r="X546" s="486"/>
      <c r="Y546" s="486"/>
      <c r="Z546" s="486"/>
      <c r="AA546" s="486"/>
      <c r="AB546" s="486"/>
      <c r="AD546" s="486"/>
      <c r="AE546" s="486"/>
      <c r="AF546" s="486"/>
      <c r="AG546" s="486"/>
    </row>
    <row r="547">
      <c r="A547" s="180"/>
      <c r="B547" s="179"/>
      <c r="C547" s="179"/>
      <c r="D547" s="494"/>
      <c r="E547" s="180"/>
      <c r="K547" s="147"/>
      <c r="U547" s="34"/>
      <c r="V547" s="486"/>
      <c r="W547" s="486"/>
      <c r="X547" s="486"/>
      <c r="Y547" s="486"/>
      <c r="Z547" s="486"/>
      <c r="AA547" s="486"/>
      <c r="AB547" s="486"/>
      <c r="AD547" s="486"/>
      <c r="AE547" s="486"/>
      <c r="AF547" s="486"/>
      <c r="AG547" s="486"/>
    </row>
    <row r="548">
      <c r="A548" s="180"/>
      <c r="B548" s="179"/>
      <c r="C548" s="179"/>
      <c r="D548" s="494"/>
      <c r="E548" s="180"/>
      <c r="K548" s="147"/>
      <c r="U548" s="34"/>
      <c r="V548" s="486"/>
      <c r="W548" s="486"/>
      <c r="X548" s="486"/>
      <c r="Y548" s="486"/>
      <c r="Z548" s="486"/>
      <c r="AA548" s="486"/>
      <c r="AB548" s="486"/>
      <c r="AD548" s="486"/>
      <c r="AE548" s="486"/>
      <c r="AF548" s="486"/>
      <c r="AG548" s="486"/>
    </row>
    <row r="549">
      <c r="A549" s="180"/>
      <c r="B549" s="179"/>
      <c r="C549" s="179"/>
      <c r="D549" s="494"/>
      <c r="E549" s="180"/>
      <c r="K549" s="147"/>
      <c r="U549" s="34"/>
      <c r="V549" s="486"/>
      <c r="W549" s="486"/>
      <c r="X549" s="486"/>
      <c r="Y549" s="486"/>
      <c r="Z549" s="486"/>
      <c r="AA549" s="486"/>
      <c r="AB549" s="486"/>
      <c r="AD549" s="486"/>
      <c r="AE549" s="486"/>
      <c r="AF549" s="486"/>
      <c r="AG549" s="486"/>
    </row>
    <row r="550">
      <c r="A550" s="180"/>
      <c r="B550" s="179"/>
      <c r="C550" s="179"/>
      <c r="D550" s="494"/>
      <c r="E550" s="180"/>
      <c r="K550" s="147"/>
      <c r="U550" s="34"/>
      <c r="V550" s="486"/>
      <c r="W550" s="486"/>
      <c r="X550" s="486"/>
      <c r="Y550" s="486"/>
      <c r="Z550" s="486"/>
      <c r="AA550" s="486"/>
      <c r="AB550" s="486"/>
      <c r="AD550" s="486"/>
      <c r="AE550" s="486"/>
      <c r="AF550" s="486"/>
      <c r="AG550" s="486"/>
    </row>
    <row r="551">
      <c r="A551" s="180"/>
      <c r="B551" s="179"/>
      <c r="C551" s="179"/>
      <c r="D551" s="494"/>
      <c r="E551" s="180"/>
      <c r="K551" s="147"/>
      <c r="U551" s="34"/>
      <c r="V551" s="486"/>
      <c r="W551" s="486"/>
      <c r="X551" s="486"/>
      <c r="Y551" s="486"/>
      <c r="Z551" s="486"/>
      <c r="AA551" s="486"/>
      <c r="AB551" s="486"/>
      <c r="AD551" s="486"/>
      <c r="AE551" s="486"/>
      <c r="AF551" s="486"/>
      <c r="AG551" s="486"/>
    </row>
    <row r="552">
      <c r="A552" s="180"/>
      <c r="B552" s="179"/>
      <c r="C552" s="179"/>
      <c r="D552" s="494"/>
      <c r="E552" s="180"/>
      <c r="K552" s="147"/>
      <c r="U552" s="34"/>
      <c r="V552" s="486"/>
      <c r="W552" s="486"/>
      <c r="X552" s="486"/>
      <c r="Y552" s="486"/>
      <c r="Z552" s="486"/>
      <c r="AA552" s="486"/>
      <c r="AB552" s="486"/>
      <c r="AD552" s="486"/>
      <c r="AE552" s="486"/>
      <c r="AF552" s="486"/>
      <c r="AG552" s="486"/>
    </row>
    <row r="553">
      <c r="A553" s="180"/>
      <c r="B553" s="179"/>
      <c r="C553" s="179"/>
      <c r="D553" s="494"/>
      <c r="E553" s="180"/>
      <c r="K553" s="147"/>
      <c r="U553" s="34"/>
      <c r="V553" s="486"/>
      <c r="W553" s="486"/>
      <c r="X553" s="486"/>
      <c r="Y553" s="486"/>
      <c r="Z553" s="486"/>
      <c r="AA553" s="486"/>
      <c r="AB553" s="486"/>
      <c r="AD553" s="486"/>
      <c r="AE553" s="486"/>
      <c r="AF553" s="486"/>
      <c r="AG553" s="486"/>
    </row>
    <row r="554">
      <c r="A554" s="180"/>
      <c r="B554" s="179"/>
      <c r="C554" s="179"/>
      <c r="D554" s="494"/>
      <c r="E554" s="180"/>
      <c r="K554" s="147"/>
      <c r="U554" s="34"/>
      <c r="V554" s="486"/>
      <c r="W554" s="486"/>
      <c r="X554" s="486"/>
      <c r="Y554" s="486"/>
      <c r="Z554" s="486"/>
      <c r="AA554" s="486"/>
      <c r="AB554" s="486"/>
      <c r="AD554" s="486"/>
      <c r="AE554" s="486"/>
      <c r="AF554" s="486"/>
      <c r="AG554" s="486"/>
    </row>
    <row r="555">
      <c r="A555" s="180"/>
      <c r="B555" s="179"/>
      <c r="C555" s="179"/>
      <c r="D555" s="494"/>
      <c r="E555" s="180"/>
      <c r="K555" s="147"/>
      <c r="U555" s="34"/>
      <c r="V555" s="486"/>
      <c r="W555" s="486"/>
      <c r="X555" s="486"/>
      <c r="Y555" s="486"/>
      <c r="Z555" s="486"/>
      <c r="AA555" s="486"/>
      <c r="AB555" s="486"/>
      <c r="AD555" s="486"/>
      <c r="AE555" s="486"/>
      <c r="AF555" s="486"/>
      <c r="AG555" s="486"/>
    </row>
    <row r="556">
      <c r="A556" s="180"/>
      <c r="B556" s="179"/>
      <c r="C556" s="179"/>
      <c r="D556" s="494"/>
      <c r="E556" s="180"/>
      <c r="K556" s="147"/>
      <c r="U556" s="34"/>
      <c r="V556" s="486"/>
      <c r="W556" s="486"/>
      <c r="X556" s="486"/>
      <c r="Y556" s="486"/>
      <c r="Z556" s="486"/>
      <c r="AA556" s="486"/>
      <c r="AB556" s="486"/>
      <c r="AD556" s="486"/>
      <c r="AE556" s="486"/>
      <c r="AF556" s="486"/>
      <c r="AG556" s="486"/>
    </row>
    <row r="557">
      <c r="A557" s="180"/>
      <c r="B557" s="179"/>
      <c r="C557" s="179"/>
      <c r="D557" s="494"/>
      <c r="E557" s="180"/>
      <c r="K557" s="147"/>
      <c r="U557" s="34"/>
      <c r="V557" s="486"/>
      <c r="W557" s="486"/>
      <c r="X557" s="486"/>
      <c r="Y557" s="486"/>
      <c r="Z557" s="486"/>
      <c r="AA557" s="486"/>
      <c r="AB557" s="486"/>
      <c r="AD557" s="486"/>
      <c r="AE557" s="486"/>
      <c r="AF557" s="486"/>
      <c r="AG557" s="486"/>
    </row>
    <row r="558">
      <c r="A558" s="180"/>
      <c r="B558" s="179"/>
      <c r="C558" s="179"/>
      <c r="D558" s="494"/>
      <c r="E558" s="180"/>
      <c r="K558" s="147"/>
      <c r="U558" s="34"/>
      <c r="V558" s="486"/>
      <c r="W558" s="486"/>
      <c r="X558" s="486"/>
      <c r="Y558" s="486"/>
      <c r="Z558" s="486"/>
      <c r="AA558" s="486"/>
      <c r="AB558" s="486"/>
      <c r="AD558" s="486"/>
      <c r="AE558" s="486"/>
      <c r="AF558" s="486"/>
      <c r="AG558" s="486"/>
    </row>
    <row r="559">
      <c r="A559" s="180"/>
      <c r="B559" s="179"/>
      <c r="C559" s="179"/>
      <c r="D559" s="494"/>
      <c r="E559" s="180"/>
      <c r="K559" s="147"/>
      <c r="U559" s="34"/>
      <c r="V559" s="486"/>
      <c r="W559" s="486"/>
      <c r="X559" s="486"/>
      <c r="Y559" s="486"/>
      <c r="Z559" s="486"/>
      <c r="AA559" s="486"/>
      <c r="AB559" s="486"/>
      <c r="AD559" s="486"/>
      <c r="AE559" s="486"/>
      <c r="AF559" s="486"/>
      <c r="AG559" s="486"/>
    </row>
    <row r="560">
      <c r="A560" s="180"/>
      <c r="B560" s="179"/>
      <c r="C560" s="179"/>
      <c r="D560" s="494"/>
      <c r="E560" s="180"/>
      <c r="K560" s="147"/>
      <c r="U560" s="34"/>
      <c r="V560" s="486"/>
      <c r="W560" s="486"/>
      <c r="X560" s="486"/>
      <c r="Y560" s="486"/>
      <c r="Z560" s="486"/>
      <c r="AA560" s="486"/>
      <c r="AB560" s="486"/>
      <c r="AD560" s="486"/>
      <c r="AE560" s="486"/>
      <c r="AF560" s="486"/>
      <c r="AG560" s="486"/>
    </row>
    <row r="561">
      <c r="A561" s="180"/>
      <c r="B561" s="179"/>
      <c r="C561" s="179"/>
      <c r="D561" s="494"/>
      <c r="E561" s="180"/>
      <c r="K561" s="147"/>
      <c r="U561" s="34"/>
      <c r="V561" s="486"/>
      <c r="W561" s="486"/>
      <c r="X561" s="486"/>
      <c r="Y561" s="486"/>
      <c r="Z561" s="486"/>
      <c r="AA561" s="486"/>
      <c r="AB561" s="486"/>
      <c r="AD561" s="486"/>
      <c r="AE561" s="486"/>
      <c r="AF561" s="486"/>
      <c r="AG561" s="486"/>
    </row>
    <row r="562">
      <c r="A562" s="180"/>
      <c r="B562" s="179"/>
      <c r="C562" s="179"/>
      <c r="D562" s="494"/>
      <c r="E562" s="180"/>
      <c r="K562" s="147"/>
      <c r="U562" s="34"/>
      <c r="V562" s="486"/>
      <c r="W562" s="486"/>
      <c r="X562" s="486"/>
      <c r="Y562" s="486"/>
      <c r="Z562" s="486"/>
      <c r="AA562" s="486"/>
      <c r="AB562" s="486"/>
      <c r="AD562" s="486"/>
      <c r="AE562" s="486"/>
      <c r="AF562" s="486"/>
      <c r="AG562" s="486"/>
    </row>
    <row r="563">
      <c r="A563" s="180"/>
      <c r="B563" s="179"/>
      <c r="C563" s="179"/>
      <c r="D563" s="494"/>
      <c r="E563" s="180"/>
      <c r="K563" s="147"/>
      <c r="U563" s="34"/>
      <c r="V563" s="486"/>
      <c r="W563" s="486"/>
      <c r="X563" s="486"/>
      <c r="Y563" s="486"/>
      <c r="Z563" s="486"/>
      <c r="AA563" s="486"/>
      <c r="AB563" s="486"/>
      <c r="AD563" s="486"/>
      <c r="AE563" s="486"/>
      <c r="AF563" s="486"/>
      <c r="AG563" s="486"/>
    </row>
    <row r="564">
      <c r="A564" s="180"/>
      <c r="B564" s="179"/>
      <c r="C564" s="179"/>
      <c r="D564" s="494"/>
      <c r="E564" s="180"/>
      <c r="K564" s="147"/>
      <c r="U564" s="34"/>
      <c r="V564" s="486"/>
      <c r="W564" s="486"/>
      <c r="X564" s="486"/>
      <c r="Y564" s="486"/>
      <c r="Z564" s="486"/>
      <c r="AA564" s="486"/>
      <c r="AB564" s="486"/>
      <c r="AD564" s="486"/>
      <c r="AE564" s="486"/>
      <c r="AF564" s="486"/>
      <c r="AG564" s="486"/>
    </row>
    <row r="565">
      <c r="A565" s="180"/>
      <c r="B565" s="179"/>
      <c r="C565" s="179"/>
      <c r="D565" s="494"/>
      <c r="E565" s="180"/>
      <c r="K565" s="147"/>
      <c r="U565" s="34"/>
      <c r="V565" s="486"/>
      <c r="W565" s="486"/>
      <c r="X565" s="486"/>
      <c r="Y565" s="486"/>
      <c r="Z565" s="486"/>
      <c r="AA565" s="486"/>
      <c r="AB565" s="486"/>
      <c r="AD565" s="486"/>
      <c r="AE565" s="486"/>
      <c r="AF565" s="486"/>
      <c r="AG565" s="486"/>
    </row>
    <row r="566">
      <c r="A566" s="180"/>
      <c r="B566" s="179"/>
      <c r="C566" s="179"/>
      <c r="D566" s="494"/>
      <c r="E566" s="180"/>
      <c r="K566" s="147"/>
      <c r="U566" s="34"/>
      <c r="V566" s="486"/>
      <c r="W566" s="486"/>
      <c r="X566" s="486"/>
      <c r="Y566" s="486"/>
      <c r="Z566" s="486"/>
      <c r="AA566" s="486"/>
      <c r="AB566" s="486"/>
      <c r="AD566" s="486"/>
      <c r="AE566" s="486"/>
      <c r="AF566" s="486"/>
      <c r="AG566" s="486"/>
    </row>
    <row r="567">
      <c r="A567" s="180"/>
      <c r="B567" s="179"/>
      <c r="C567" s="179"/>
      <c r="D567" s="494"/>
      <c r="E567" s="180"/>
      <c r="K567" s="147"/>
      <c r="U567" s="34"/>
      <c r="V567" s="486"/>
      <c r="W567" s="486"/>
      <c r="X567" s="486"/>
      <c r="Y567" s="486"/>
      <c r="Z567" s="486"/>
      <c r="AA567" s="486"/>
      <c r="AB567" s="486"/>
      <c r="AD567" s="486"/>
      <c r="AE567" s="486"/>
      <c r="AF567" s="486"/>
      <c r="AG567" s="486"/>
    </row>
    <row r="568">
      <c r="A568" s="180"/>
      <c r="B568" s="179"/>
      <c r="C568" s="179"/>
      <c r="D568" s="494"/>
      <c r="E568" s="180"/>
      <c r="K568" s="147"/>
      <c r="U568" s="34"/>
      <c r="V568" s="486"/>
      <c r="W568" s="486"/>
      <c r="X568" s="486"/>
      <c r="Y568" s="486"/>
      <c r="Z568" s="486"/>
      <c r="AA568" s="486"/>
      <c r="AB568" s="486"/>
      <c r="AD568" s="486"/>
      <c r="AE568" s="486"/>
      <c r="AF568" s="486"/>
      <c r="AG568" s="486"/>
    </row>
    <row r="569">
      <c r="A569" s="180"/>
      <c r="B569" s="179"/>
      <c r="C569" s="179"/>
      <c r="D569" s="494"/>
      <c r="E569" s="180"/>
      <c r="K569" s="147"/>
      <c r="U569" s="34"/>
      <c r="V569" s="486"/>
      <c r="W569" s="486"/>
      <c r="X569" s="486"/>
      <c r="Y569" s="486"/>
      <c r="Z569" s="486"/>
      <c r="AA569" s="486"/>
      <c r="AB569" s="486"/>
      <c r="AD569" s="486"/>
      <c r="AE569" s="486"/>
      <c r="AF569" s="486"/>
      <c r="AG569" s="486"/>
    </row>
    <row r="570">
      <c r="A570" s="180"/>
      <c r="B570" s="179"/>
      <c r="C570" s="179"/>
      <c r="D570" s="494"/>
      <c r="E570" s="180"/>
      <c r="K570" s="147"/>
      <c r="U570" s="34"/>
      <c r="V570" s="486"/>
      <c r="W570" s="486"/>
      <c r="X570" s="486"/>
      <c r="Y570" s="486"/>
      <c r="Z570" s="486"/>
      <c r="AA570" s="486"/>
      <c r="AB570" s="486"/>
      <c r="AD570" s="486"/>
      <c r="AE570" s="486"/>
      <c r="AF570" s="486"/>
      <c r="AG570" s="486"/>
    </row>
    <row r="571">
      <c r="A571" s="180"/>
      <c r="B571" s="179"/>
      <c r="C571" s="179"/>
      <c r="D571" s="494"/>
      <c r="E571" s="180"/>
      <c r="K571" s="147"/>
      <c r="U571" s="34"/>
      <c r="V571" s="486"/>
      <c r="W571" s="486"/>
      <c r="X571" s="486"/>
      <c r="Y571" s="486"/>
      <c r="Z571" s="486"/>
      <c r="AA571" s="486"/>
      <c r="AB571" s="486"/>
      <c r="AD571" s="486"/>
      <c r="AE571" s="486"/>
      <c r="AF571" s="486"/>
      <c r="AG571" s="486"/>
    </row>
    <row r="572">
      <c r="A572" s="180"/>
      <c r="B572" s="179"/>
      <c r="C572" s="179"/>
      <c r="D572" s="494"/>
      <c r="E572" s="180"/>
      <c r="K572" s="147"/>
      <c r="U572" s="34"/>
      <c r="V572" s="486"/>
      <c r="W572" s="486"/>
      <c r="X572" s="486"/>
      <c r="Y572" s="486"/>
      <c r="Z572" s="486"/>
      <c r="AA572" s="486"/>
      <c r="AB572" s="486"/>
      <c r="AD572" s="486"/>
      <c r="AE572" s="486"/>
      <c r="AF572" s="486"/>
      <c r="AG572" s="486"/>
    </row>
    <row r="573">
      <c r="A573" s="180"/>
      <c r="B573" s="179"/>
      <c r="C573" s="179"/>
      <c r="D573" s="494"/>
      <c r="E573" s="180"/>
      <c r="K573" s="147"/>
      <c r="U573" s="34"/>
      <c r="V573" s="486"/>
      <c r="W573" s="486"/>
      <c r="X573" s="486"/>
      <c r="Y573" s="486"/>
      <c r="Z573" s="486"/>
      <c r="AA573" s="486"/>
      <c r="AB573" s="486"/>
      <c r="AD573" s="486"/>
      <c r="AE573" s="486"/>
      <c r="AF573" s="486"/>
      <c r="AG573" s="486"/>
    </row>
    <row r="574">
      <c r="A574" s="180"/>
      <c r="B574" s="179"/>
      <c r="C574" s="179"/>
      <c r="D574" s="494"/>
      <c r="E574" s="180"/>
      <c r="K574" s="147"/>
      <c r="U574" s="34"/>
      <c r="V574" s="486"/>
      <c r="W574" s="486"/>
      <c r="X574" s="486"/>
      <c r="Y574" s="486"/>
      <c r="Z574" s="486"/>
      <c r="AA574" s="486"/>
      <c r="AB574" s="486"/>
      <c r="AD574" s="486"/>
      <c r="AE574" s="486"/>
      <c r="AF574" s="486"/>
      <c r="AG574" s="486"/>
    </row>
    <row r="575">
      <c r="A575" s="180"/>
      <c r="B575" s="179"/>
      <c r="C575" s="179"/>
      <c r="D575" s="494"/>
      <c r="E575" s="180"/>
      <c r="K575" s="147"/>
      <c r="U575" s="34"/>
      <c r="V575" s="486"/>
      <c r="W575" s="486"/>
      <c r="X575" s="486"/>
      <c r="Y575" s="486"/>
      <c r="Z575" s="486"/>
      <c r="AA575" s="486"/>
      <c r="AB575" s="486"/>
      <c r="AD575" s="486"/>
      <c r="AE575" s="486"/>
      <c r="AF575" s="486"/>
      <c r="AG575" s="486"/>
    </row>
    <row r="576">
      <c r="A576" s="180"/>
      <c r="B576" s="179"/>
      <c r="C576" s="179"/>
      <c r="D576" s="494"/>
      <c r="E576" s="180"/>
      <c r="K576" s="147"/>
      <c r="U576" s="34"/>
      <c r="V576" s="486"/>
      <c r="W576" s="486"/>
      <c r="X576" s="486"/>
      <c r="Y576" s="486"/>
      <c r="Z576" s="486"/>
      <c r="AA576" s="486"/>
      <c r="AB576" s="486"/>
      <c r="AD576" s="486"/>
      <c r="AE576" s="486"/>
      <c r="AF576" s="486"/>
      <c r="AG576" s="486"/>
    </row>
    <row r="577">
      <c r="A577" s="180"/>
      <c r="B577" s="179"/>
      <c r="C577" s="179"/>
      <c r="D577" s="494"/>
      <c r="E577" s="180"/>
      <c r="K577" s="147"/>
      <c r="U577" s="34"/>
      <c r="V577" s="486"/>
      <c r="W577" s="486"/>
      <c r="X577" s="486"/>
      <c r="Y577" s="486"/>
      <c r="Z577" s="486"/>
      <c r="AA577" s="486"/>
      <c r="AB577" s="486"/>
      <c r="AD577" s="486"/>
      <c r="AE577" s="486"/>
      <c r="AF577" s="486"/>
      <c r="AG577" s="486"/>
    </row>
    <row r="578">
      <c r="A578" s="180"/>
      <c r="B578" s="179"/>
      <c r="C578" s="179"/>
      <c r="D578" s="494"/>
      <c r="E578" s="180"/>
      <c r="K578" s="147"/>
      <c r="U578" s="34"/>
      <c r="V578" s="486"/>
      <c r="W578" s="486"/>
      <c r="X578" s="486"/>
      <c r="Y578" s="486"/>
      <c r="Z578" s="486"/>
      <c r="AA578" s="486"/>
      <c r="AB578" s="486"/>
      <c r="AD578" s="486"/>
      <c r="AE578" s="486"/>
      <c r="AF578" s="486"/>
      <c r="AG578" s="486"/>
    </row>
    <row r="579">
      <c r="A579" s="180"/>
      <c r="B579" s="179"/>
      <c r="C579" s="179"/>
      <c r="D579" s="494"/>
      <c r="E579" s="180"/>
      <c r="K579" s="147"/>
      <c r="U579" s="34"/>
      <c r="V579" s="486"/>
      <c r="W579" s="486"/>
      <c r="X579" s="486"/>
      <c r="Y579" s="486"/>
      <c r="Z579" s="486"/>
      <c r="AA579" s="486"/>
      <c r="AB579" s="486"/>
      <c r="AD579" s="486"/>
      <c r="AE579" s="486"/>
      <c r="AF579" s="486"/>
      <c r="AG579" s="486"/>
    </row>
    <row r="580">
      <c r="A580" s="180"/>
      <c r="B580" s="179"/>
      <c r="C580" s="179"/>
      <c r="D580" s="494"/>
      <c r="E580" s="180"/>
      <c r="K580" s="147"/>
      <c r="U580" s="34"/>
      <c r="V580" s="486"/>
      <c r="W580" s="486"/>
      <c r="X580" s="486"/>
      <c r="Y580" s="486"/>
      <c r="Z580" s="486"/>
      <c r="AA580" s="486"/>
      <c r="AB580" s="486"/>
      <c r="AD580" s="486"/>
      <c r="AE580" s="486"/>
      <c r="AF580" s="486"/>
      <c r="AG580" s="486"/>
    </row>
    <row r="581">
      <c r="A581" s="180"/>
      <c r="B581" s="179"/>
      <c r="C581" s="179"/>
      <c r="D581" s="494"/>
      <c r="E581" s="180"/>
      <c r="K581" s="147"/>
      <c r="U581" s="34"/>
      <c r="V581" s="486"/>
      <c r="W581" s="486"/>
      <c r="X581" s="486"/>
      <c r="Y581" s="486"/>
      <c r="Z581" s="486"/>
      <c r="AA581" s="486"/>
      <c r="AB581" s="486"/>
      <c r="AD581" s="486"/>
      <c r="AE581" s="486"/>
      <c r="AF581" s="486"/>
      <c r="AG581" s="486"/>
    </row>
    <row r="582">
      <c r="A582" s="180"/>
      <c r="B582" s="179"/>
      <c r="C582" s="179"/>
      <c r="D582" s="494"/>
      <c r="E582" s="180"/>
      <c r="K582" s="147"/>
      <c r="U582" s="34"/>
      <c r="V582" s="486"/>
      <c r="W582" s="486"/>
      <c r="X582" s="486"/>
      <c r="Y582" s="486"/>
      <c r="Z582" s="486"/>
      <c r="AA582" s="486"/>
      <c r="AB582" s="486"/>
      <c r="AD582" s="486"/>
      <c r="AE582" s="486"/>
      <c r="AF582" s="486"/>
      <c r="AG582" s="486"/>
    </row>
    <row r="583">
      <c r="A583" s="180"/>
      <c r="B583" s="179"/>
      <c r="C583" s="179"/>
      <c r="D583" s="494"/>
      <c r="E583" s="180"/>
      <c r="K583" s="147"/>
      <c r="U583" s="34"/>
      <c r="V583" s="486"/>
      <c r="W583" s="486"/>
      <c r="X583" s="486"/>
      <c r="Y583" s="486"/>
      <c r="Z583" s="486"/>
      <c r="AA583" s="486"/>
      <c r="AB583" s="486"/>
      <c r="AD583" s="486"/>
      <c r="AE583" s="486"/>
      <c r="AF583" s="486"/>
      <c r="AG583" s="486"/>
    </row>
    <row r="584">
      <c r="A584" s="180"/>
      <c r="B584" s="179"/>
      <c r="C584" s="179"/>
      <c r="D584" s="494"/>
      <c r="E584" s="180"/>
      <c r="K584" s="147"/>
      <c r="U584" s="34"/>
      <c r="V584" s="486"/>
      <c r="W584" s="486"/>
      <c r="X584" s="486"/>
      <c r="Y584" s="486"/>
      <c r="Z584" s="486"/>
      <c r="AA584" s="486"/>
      <c r="AB584" s="486"/>
      <c r="AD584" s="486"/>
      <c r="AE584" s="486"/>
      <c r="AF584" s="486"/>
      <c r="AG584" s="486"/>
    </row>
    <row r="585">
      <c r="A585" s="180"/>
      <c r="B585" s="179"/>
      <c r="C585" s="179"/>
      <c r="D585" s="494"/>
      <c r="E585" s="180"/>
      <c r="K585" s="147"/>
      <c r="U585" s="34"/>
      <c r="V585" s="486"/>
      <c r="W585" s="486"/>
      <c r="X585" s="486"/>
      <c r="Y585" s="486"/>
      <c r="Z585" s="486"/>
      <c r="AA585" s="486"/>
      <c r="AB585" s="486"/>
      <c r="AD585" s="486"/>
      <c r="AE585" s="486"/>
      <c r="AF585" s="486"/>
      <c r="AG585" s="486"/>
    </row>
    <row r="586">
      <c r="A586" s="180"/>
      <c r="B586" s="179"/>
      <c r="C586" s="179"/>
      <c r="D586" s="494"/>
      <c r="E586" s="180"/>
      <c r="K586" s="147"/>
      <c r="U586" s="34"/>
      <c r="V586" s="486"/>
      <c r="W586" s="486"/>
      <c r="X586" s="486"/>
      <c r="Y586" s="486"/>
      <c r="Z586" s="486"/>
      <c r="AA586" s="486"/>
      <c r="AB586" s="486"/>
      <c r="AD586" s="486"/>
      <c r="AE586" s="486"/>
      <c r="AF586" s="486"/>
      <c r="AG586" s="486"/>
    </row>
    <row r="587">
      <c r="A587" s="180"/>
      <c r="B587" s="179"/>
      <c r="C587" s="179"/>
      <c r="D587" s="494"/>
      <c r="E587" s="180"/>
      <c r="K587" s="147"/>
      <c r="U587" s="34"/>
      <c r="V587" s="486"/>
      <c r="W587" s="486"/>
      <c r="X587" s="486"/>
      <c r="Y587" s="486"/>
      <c r="Z587" s="486"/>
      <c r="AA587" s="486"/>
      <c r="AB587" s="486"/>
      <c r="AD587" s="486"/>
      <c r="AE587" s="486"/>
      <c r="AF587" s="486"/>
      <c r="AG587" s="486"/>
    </row>
    <row r="588">
      <c r="A588" s="180"/>
      <c r="B588" s="179"/>
      <c r="C588" s="179"/>
      <c r="D588" s="494"/>
      <c r="E588" s="180"/>
      <c r="K588" s="147"/>
      <c r="U588" s="34"/>
      <c r="V588" s="486"/>
      <c r="W588" s="486"/>
      <c r="X588" s="486"/>
      <c r="Y588" s="486"/>
      <c r="Z588" s="486"/>
      <c r="AA588" s="486"/>
      <c r="AB588" s="486"/>
      <c r="AD588" s="486"/>
      <c r="AE588" s="486"/>
      <c r="AF588" s="486"/>
      <c r="AG588" s="486"/>
    </row>
    <row r="589">
      <c r="A589" s="180"/>
      <c r="B589" s="179"/>
      <c r="C589" s="179"/>
      <c r="D589" s="494"/>
      <c r="E589" s="180"/>
      <c r="K589" s="147"/>
      <c r="U589" s="34"/>
      <c r="V589" s="486"/>
      <c r="W589" s="486"/>
      <c r="X589" s="486"/>
      <c r="Y589" s="486"/>
      <c r="Z589" s="486"/>
      <c r="AA589" s="486"/>
      <c r="AB589" s="486"/>
      <c r="AD589" s="486"/>
      <c r="AE589" s="486"/>
      <c r="AF589" s="486"/>
      <c r="AG589" s="486"/>
    </row>
    <row r="590">
      <c r="A590" s="180"/>
      <c r="B590" s="179"/>
      <c r="C590" s="179"/>
      <c r="D590" s="494"/>
      <c r="E590" s="180"/>
      <c r="K590" s="147"/>
      <c r="U590" s="34"/>
      <c r="V590" s="486"/>
      <c r="W590" s="486"/>
      <c r="X590" s="486"/>
      <c r="Y590" s="486"/>
      <c r="Z590" s="486"/>
      <c r="AA590" s="486"/>
      <c r="AB590" s="486"/>
      <c r="AD590" s="486"/>
      <c r="AE590" s="486"/>
      <c r="AF590" s="486"/>
      <c r="AG590" s="486"/>
    </row>
    <row r="591">
      <c r="A591" s="180"/>
      <c r="B591" s="179"/>
      <c r="C591" s="179"/>
      <c r="D591" s="494"/>
      <c r="E591" s="180"/>
      <c r="K591" s="147"/>
      <c r="U591" s="34"/>
      <c r="V591" s="486"/>
      <c r="W591" s="486"/>
      <c r="X591" s="486"/>
      <c r="Y591" s="486"/>
      <c r="Z591" s="486"/>
      <c r="AA591" s="486"/>
      <c r="AB591" s="486"/>
      <c r="AD591" s="486"/>
      <c r="AE591" s="486"/>
      <c r="AF591" s="486"/>
      <c r="AG591" s="486"/>
    </row>
    <row r="592">
      <c r="A592" s="180"/>
      <c r="B592" s="179"/>
      <c r="C592" s="179"/>
      <c r="D592" s="494"/>
      <c r="E592" s="180"/>
      <c r="K592" s="147"/>
      <c r="U592" s="34"/>
      <c r="V592" s="486"/>
      <c r="W592" s="486"/>
      <c r="X592" s="486"/>
      <c r="Y592" s="486"/>
      <c r="Z592" s="486"/>
      <c r="AA592" s="486"/>
      <c r="AB592" s="486"/>
      <c r="AD592" s="486"/>
      <c r="AE592" s="486"/>
      <c r="AF592" s="486"/>
      <c r="AG592" s="486"/>
    </row>
    <row r="593">
      <c r="A593" s="180"/>
      <c r="B593" s="179"/>
      <c r="C593" s="179"/>
      <c r="D593" s="494"/>
      <c r="E593" s="180"/>
      <c r="K593" s="147"/>
      <c r="U593" s="34"/>
      <c r="V593" s="486"/>
      <c r="W593" s="486"/>
      <c r="X593" s="486"/>
      <c r="Y593" s="486"/>
      <c r="Z593" s="486"/>
      <c r="AA593" s="486"/>
      <c r="AB593" s="486"/>
      <c r="AD593" s="486"/>
      <c r="AE593" s="486"/>
      <c r="AF593" s="486"/>
      <c r="AG593" s="486"/>
    </row>
    <row r="594">
      <c r="A594" s="180"/>
      <c r="B594" s="179"/>
      <c r="C594" s="179"/>
      <c r="D594" s="494"/>
      <c r="E594" s="180"/>
      <c r="K594" s="147"/>
      <c r="U594" s="34"/>
      <c r="V594" s="486"/>
      <c r="W594" s="486"/>
      <c r="X594" s="486"/>
      <c r="Y594" s="486"/>
      <c r="Z594" s="486"/>
      <c r="AA594" s="486"/>
      <c r="AB594" s="486"/>
      <c r="AD594" s="486"/>
      <c r="AE594" s="486"/>
      <c r="AF594" s="486"/>
      <c r="AG594" s="486"/>
    </row>
    <row r="595">
      <c r="A595" s="180"/>
      <c r="B595" s="179"/>
      <c r="C595" s="179"/>
      <c r="D595" s="494"/>
      <c r="E595" s="180"/>
      <c r="K595" s="147"/>
      <c r="U595" s="34"/>
      <c r="V595" s="486"/>
      <c r="W595" s="486"/>
      <c r="X595" s="486"/>
      <c r="Y595" s="486"/>
      <c r="Z595" s="486"/>
      <c r="AA595" s="486"/>
      <c r="AB595" s="486"/>
      <c r="AD595" s="486"/>
      <c r="AE595" s="486"/>
      <c r="AF595" s="486"/>
      <c r="AG595" s="486"/>
    </row>
    <row r="596">
      <c r="A596" s="180"/>
      <c r="B596" s="179"/>
      <c r="C596" s="179"/>
      <c r="D596" s="494"/>
      <c r="E596" s="180"/>
      <c r="K596" s="147"/>
      <c r="U596" s="34"/>
      <c r="V596" s="486"/>
      <c r="W596" s="486"/>
      <c r="X596" s="486"/>
      <c r="Y596" s="486"/>
      <c r="Z596" s="486"/>
      <c r="AA596" s="486"/>
      <c r="AB596" s="486"/>
      <c r="AD596" s="486"/>
      <c r="AE596" s="486"/>
      <c r="AF596" s="486"/>
      <c r="AG596" s="486"/>
    </row>
    <row r="597">
      <c r="A597" s="180"/>
      <c r="B597" s="179"/>
      <c r="C597" s="179"/>
      <c r="D597" s="494"/>
      <c r="E597" s="180"/>
      <c r="K597" s="147"/>
      <c r="U597" s="34"/>
      <c r="V597" s="486"/>
      <c r="W597" s="486"/>
      <c r="X597" s="486"/>
      <c r="Y597" s="486"/>
      <c r="Z597" s="486"/>
      <c r="AA597" s="486"/>
      <c r="AB597" s="486"/>
      <c r="AD597" s="486"/>
      <c r="AE597" s="486"/>
      <c r="AF597" s="486"/>
      <c r="AG597" s="486"/>
    </row>
    <row r="598">
      <c r="A598" s="180"/>
      <c r="B598" s="179"/>
      <c r="C598" s="179"/>
      <c r="D598" s="494"/>
      <c r="E598" s="180"/>
      <c r="K598" s="147"/>
      <c r="U598" s="34"/>
      <c r="V598" s="486"/>
      <c r="W598" s="486"/>
      <c r="X598" s="486"/>
      <c r="Y598" s="486"/>
      <c r="Z598" s="486"/>
      <c r="AA598" s="486"/>
      <c r="AB598" s="486"/>
      <c r="AD598" s="486"/>
      <c r="AE598" s="486"/>
      <c r="AF598" s="486"/>
      <c r="AG598" s="486"/>
    </row>
    <row r="599">
      <c r="A599" s="180"/>
      <c r="B599" s="179"/>
      <c r="C599" s="179"/>
      <c r="D599" s="494"/>
      <c r="E599" s="180"/>
      <c r="K599" s="147"/>
      <c r="U599" s="34"/>
      <c r="V599" s="486"/>
      <c r="W599" s="486"/>
      <c r="X599" s="486"/>
      <c r="Y599" s="486"/>
      <c r="Z599" s="486"/>
      <c r="AA599" s="486"/>
      <c r="AB599" s="486"/>
      <c r="AD599" s="486"/>
      <c r="AE599" s="486"/>
      <c r="AF599" s="486"/>
      <c r="AG599" s="486"/>
    </row>
    <row r="600">
      <c r="A600" s="180"/>
      <c r="B600" s="179"/>
      <c r="C600" s="179"/>
      <c r="D600" s="494"/>
      <c r="E600" s="180"/>
      <c r="K600" s="147"/>
      <c r="U600" s="34"/>
      <c r="V600" s="486"/>
      <c r="W600" s="486"/>
      <c r="X600" s="486"/>
      <c r="Y600" s="486"/>
      <c r="Z600" s="486"/>
      <c r="AA600" s="486"/>
      <c r="AB600" s="486"/>
      <c r="AD600" s="486"/>
      <c r="AE600" s="486"/>
      <c r="AF600" s="486"/>
      <c r="AG600" s="486"/>
    </row>
    <row r="601">
      <c r="A601" s="180"/>
      <c r="B601" s="179"/>
      <c r="C601" s="179"/>
      <c r="D601" s="494"/>
      <c r="E601" s="180"/>
      <c r="K601" s="147"/>
      <c r="U601" s="34"/>
      <c r="V601" s="486"/>
      <c r="W601" s="486"/>
      <c r="X601" s="486"/>
      <c r="Y601" s="486"/>
      <c r="Z601" s="486"/>
      <c r="AA601" s="486"/>
      <c r="AB601" s="486"/>
      <c r="AD601" s="486"/>
      <c r="AE601" s="486"/>
      <c r="AF601" s="486"/>
      <c r="AG601" s="486"/>
    </row>
    <row r="602">
      <c r="A602" s="180"/>
      <c r="B602" s="179"/>
      <c r="C602" s="179"/>
      <c r="D602" s="494"/>
      <c r="E602" s="180"/>
      <c r="K602" s="147"/>
      <c r="U602" s="34"/>
      <c r="V602" s="486"/>
      <c r="W602" s="486"/>
      <c r="X602" s="486"/>
      <c r="Y602" s="486"/>
      <c r="Z602" s="486"/>
      <c r="AA602" s="486"/>
      <c r="AB602" s="486"/>
      <c r="AD602" s="486"/>
      <c r="AE602" s="486"/>
      <c r="AF602" s="486"/>
      <c r="AG602" s="486"/>
    </row>
    <row r="603">
      <c r="A603" s="180"/>
      <c r="B603" s="179"/>
      <c r="C603" s="179"/>
      <c r="D603" s="494"/>
      <c r="E603" s="180"/>
      <c r="K603" s="147"/>
      <c r="U603" s="34"/>
      <c r="V603" s="486"/>
      <c r="W603" s="486"/>
      <c r="X603" s="486"/>
      <c r="Y603" s="486"/>
      <c r="Z603" s="486"/>
      <c r="AA603" s="486"/>
      <c r="AB603" s="486"/>
      <c r="AD603" s="486"/>
      <c r="AE603" s="486"/>
      <c r="AF603" s="486"/>
      <c r="AG603" s="486"/>
    </row>
    <row r="604">
      <c r="A604" s="180"/>
      <c r="B604" s="179"/>
      <c r="C604" s="179"/>
      <c r="D604" s="494"/>
      <c r="E604" s="180"/>
      <c r="K604" s="147"/>
      <c r="U604" s="34"/>
      <c r="V604" s="486"/>
      <c r="W604" s="486"/>
      <c r="X604" s="486"/>
      <c r="Y604" s="486"/>
      <c r="Z604" s="486"/>
      <c r="AA604" s="486"/>
      <c r="AB604" s="486"/>
      <c r="AD604" s="486"/>
      <c r="AE604" s="486"/>
      <c r="AF604" s="486"/>
      <c r="AG604" s="486"/>
    </row>
    <row r="605">
      <c r="A605" s="180"/>
      <c r="B605" s="179"/>
      <c r="C605" s="179"/>
      <c r="D605" s="494"/>
      <c r="E605" s="180"/>
      <c r="K605" s="147"/>
      <c r="U605" s="34"/>
      <c r="V605" s="486"/>
      <c r="W605" s="486"/>
      <c r="X605" s="486"/>
      <c r="Y605" s="486"/>
      <c r="Z605" s="486"/>
      <c r="AA605" s="486"/>
      <c r="AB605" s="486"/>
      <c r="AD605" s="486"/>
      <c r="AE605" s="486"/>
      <c r="AF605" s="486"/>
      <c r="AG605" s="486"/>
    </row>
    <row r="606">
      <c r="A606" s="180"/>
      <c r="B606" s="179"/>
      <c r="C606" s="179"/>
      <c r="D606" s="494"/>
      <c r="E606" s="180"/>
      <c r="K606" s="147"/>
      <c r="U606" s="34"/>
      <c r="V606" s="486"/>
      <c r="W606" s="486"/>
      <c r="X606" s="486"/>
      <c r="Y606" s="486"/>
      <c r="Z606" s="486"/>
      <c r="AA606" s="486"/>
      <c r="AB606" s="486"/>
      <c r="AD606" s="486"/>
      <c r="AE606" s="486"/>
      <c r="AF606" s="486"/>
      <c r="AG606" s="486"/>
    </row>
    <row r="607">
      <c r="A607" s="180"/>
      <c r="B607" s="179"/>
      <c r="C607" s="179"/>
      <c r="D607" s="494"/>
      <c r="E607" s="180"/>
      <c r="K607" s="147"/>
      <c r="U607" s="34"/>
      <c r="V607" s="486"/>
      <c r="W607" s="486"/>
      <c r="X607" s="486"/>
      <c r="Y607" s="486"/>
      <c r="Z607" s="486"/>
      <c r="AA607" s="486"/>
      <c r="AB607" s="486"/>
      <c r="AD607" s="486"/>
      <c r="AE607" s="486"/>
      <c r="AF607" s="486"/>
      <c r="AG607" s="486"/>
    </row>
    <row r="608">
      <c r="A608" s="180"/>
      <c r="B608" s="179"/>
      <c r="C608" s="179"/>
      <c r="D608" s="494"/>
      <c r="E608" s="180"/>
      <c r="K608" s="147"/>
      <c r="U608" s="34"/>
      <c r="V608" s="486"/>
      <c r="W608" s="486"/>
      <c r="X608" s="486"/>
      <c r="Y608" s="486"/>
      <c r="Z608" s="486"/>
      <c r="AA608" s="486"/>
      <c r="AB608" s="486"/>
      <c r="AD608" s="486"/>
      <c r="AE608" s="486"/>
      <c r="AF608" s="486"/>
      <c r="AG608" s="486"/>
    </row>
    <row r="609">
      <c r="A609" s="180"/>
      <c r="B609" s="179"/>
      <c r="C609" s="179"/>
      <c r="D609" s="494"/>
      <c r="E609" s="180"/>
      <c r="K609" s="147"/>
      <c r="U609" s="34"/>
      <c r="V609" s="486"/>
      <c r="W609" s="486"/>
      <c r="X609" s="486"/>
      <c r="Y609" s="486"/>
      <c r="Z609" s="486"/>
      <c r="AA609" s="486"/>
      <c r="AB609" s="486"/>
      <c r="AD609" s="486"/>
      <c r="AE609" s="486"/>
      <c r="AF609" s="486"/>
      <c r="AG609" s="486"/>
    </row>
    <row r="610">
      <c r="A610" s="180"/>
      <c r="B610" s="179"/>
      <c r="C610" s="179"/>
      <c r="D610" s="494"/>
      <c r="E610" s="180"/>
      <c r="K610" s="147"/>
      <c r="U610" s="34"/>
      <c r="V610" s="486"/>
      <c r="W610" s="486"/>
      <c r="X610" s="486"/>
      <c r="Y610" s="486"/>
      <c r="Z610" s="486"/>
      <c r="AA610" s="486"/>
      <c r="AB610" s="486"/>
      <c r="AD610" s="486"/>
      <c r="AE610" s="486"/>
      <c r="AF610" s="486"/>
      <c r="AG610" s="486"/>
    </row>
    <row r="611">
      <c r="A611" s="180"/>
      <c r="B611" s="179"/>
      <c r="C611" s="179"/>
      <c r="D611" s="494"/>
      <c r="E611" s="180"/>
      <c r="K611" s="147"/>
      <c r="U611" s="34"/>
      <c r="V611" s="486"/>
      <c r="W611" s="486"/>
      <c r="X611" s="486"/>
      <c r="Y611" s="486"/>
      <c r="Z611" s="486"/>
      <c r="AA611" s="486"/>
      <c r="AB611" s="486"/>
      <c r="AD611" s="486"/>
      <c r="AE611" s="486"/>
      <c r="AF611" s="486"/>
      <c r="AG611" s="486"/>
    </row>
    <row r="612">
      <c r="A612" s="180"/>
      <c r="B612" s="179"/>
      <c r="C612" s="179"/>
      <c r="D612" s="494"/>
      <c r="E612" s="180"/>
      <c r="K612" s="147"/>
      <c r="U612" s="34"/>
      <c r="V612" s="486"/>
      <c r="W612" s="486"/>
      <c r="X612" s="486"/>
      <c r="Y612" s="486"/>
      <c r="Z612" s="486"/>
      <c r="AA612" s="486"/>
      <c r="AB612" s="486"/>
      <c r="AD612" s="486"/>
      <c r="AE612" s="486"/>
      <c r="AF612" s="486"/>
      <c r="AG612" s="486"/>
    </row>
    <row r="613">
      <c r="A613" s="180"/>
      <c r="B613" s="179"/>
      <c r="C613" s="179"/>
      <c r="D613" s="494"/>
      <c r="E613" s="180"/>
      <c r="K613" s="147"/>
      <c r="U613" s="34"/>
      <c r="V613" s="486"/>
      <c r="W613" s="486"/>
      <c r="X613" s="486"/>
      <c r="Y613" s="486"/>
      <c r="Z613" s="486"/>
      <c r="AA613" s="486"/>
      <c r="AB613" s="486"/>
      <c r="AD613" s="486"/>
      <c r="AE613" s="486"/>
      <c r="AF613" s="486"/>
      <c r="AG613" s="486"/>
    </row>
    <row r="614">
      <c r="A614" s="180"/>
      <c r="B614" s="179"/>
      <c r="C614" s="179"/>
      <c r="D614" s="494"/>
      <c r="E614" s="180"/>
      <c r="K614" s="147"/>
      <c r="U614" s="34"/>
      <c r="V614" s="486"/>
      <c r="W614" s="486"/>
      <c r="X614" s="486"/>
      <c r="Y614" s="486"/>
      <c r="Z614" s="486"/>
      <c r="AA614" s="486"/>
      <c r="AB614" s="486"/>
      <c r="AD614" s="486"/>
      <c r="AE614" s="486"/>
      <c r="AF614" s="486"/>
      <c r="AG614" s="486"/>
    </row>
    <row r="615">
      <c r="A615" s="180"/>
      <c r="B615" s="179"/>
      <c r="C615" s="179"/>
      <c r="D615" s="494"/>
      <c r="E615" s="180"/>
      <c r="K615" s="147"/>
      <c r="U615" s="34"/>
      <c r="V615" s="486"/>
      <c r="W615" s="486"/>
      <c r="X615" s="486"/>
      <c r="Y615" s="486"/>
      <c r="Z615" s="486"/>
      <c r="AA615" s="486"/>
      <c r="AB615" s="486"/>
      <c r="AD615" s="486"/>
      <c r="AE615" s="486"/>
      <c r="AF615" s="486"/>
      <c r="AG615" s="486"/>
    </row>
    <row r="616">
      <c r="A616" s="180"/>
      <c r="B616" s="179"/>
      <c r="C616" s="179"/>
      <c r="D616" s="494"/>
      <c r="E616" s="180"/>
      <c r="K616" s="147"/>
      <c r="U616" s="34"/>
      <c r="V616" s="486"/>
      <c r="W616" s="486"/>
      <c r="X616" s="486"/>
      <c r="Y616" s="486"/>
      <c r="Z616" s="486"/>
      <c r="AA616" s="486"/>
      <c r="AB616" s="486"/>
      <c r="AD616" s="486"/>
      <c r="AE616" s="486"/>
      <c r="AF616" s="486"/>
      <c r="AG616" s="486"/>
    </row>
    <row r="617">
      <c r="A617" s="180"/>
      <c r="B617" s="179"/>
      <c r="C617" s="179"/>
      <c r="D617" s="494"/>
      <c r="E617" s="180"/>
      <c r="K617" s="147"/>
      <c r="U617" s="34"/>
      <c r="V617" s="486"/>
      <c r="W617" s="486"/>
      <c r="X617" s="486"/>
      <c r="Y617" s="486"/>
      <c r="Z617" s="486"/>
      <c r="AA617" s="486"/>
      <c r="AB617" s="486"/>
      <c r="AD617" s="486"/>
      <c r="AE617" s="486"/>
      <c r="AF617" s="486"/>
      <c r="AG617" s="486"/>
    </row>
    <row r="618">
      <c r="A618" s="180"/>
      <c r="B618" s="179"/>
      <c r="C618" s="179"/>
      <c r="D618" s="494"/>
      <c r="E618" s="180"/>
      <c r="K618" s="147"/>
      <c r="U618" s="34"/>
      <c r="V618" s="486"/>
      <c r="W618" s="486"/>
      <c r="X618" s="486"/>
      <c r="Y618" s="486"/>
      <c r="Z618" s="486"/>
      <c r="AA618" s="486"/>
      <c r="AB618" s="486"/>
      <c r="AD618" s="486"/>
      <c r="AE618" s="486"/>
      <c r="AF618" s="486"/>
      <c r="AG618" s="486"/>
    </row>
    <row r="619">
      <c r="A619" s="180"/>
      <c r="B619" s="179"/>
      <c r="C619" s="179"/>
      <c r="D619" s="494"/>
      <c r="E619" s="180"/>
      <c r="K619" s="147"/>
      <c r="U619" s="34"/>
      <c r="V619" s="486"/>
      <c r="W619" s="486"/>
      <c r="X619" s="486"/>
      <c r="Y619" s="486"/>
      <c r="Z619" s="486"/>
      <c r="AA619" s="486"/>
      <c r="AB619" s="486"/>
      <c r="AD619" s="486"/>
      <c r="AE619" s="486"/>
      <c r="AF619" s="486"/>
      <c r="AG619" s="486"/>
    </row>
    <row r="620">
      <c r="A620" s="180"/>
      <c r="B620" s="179"/>
      <c r="C620" s="179"/>
      <c r="D620" s="494"/>
      <c r="E620" s="180"/>
      <c r="K620" s="147"/>
      <c r="U620" s="34"/>
      <c r="V620" s="486"/>
      <c r="W620" s="486"/>
      <c r="X620" s="486"/>
      <c r="Y620" s="486"/>
      <c r="Z620" s="486"/>
      <c r="AA620" s="486"/>
      <c r="AB620" s="486"/>
      <c r="AD620" s="486"/>
      <c r="AE620" s="486"/>
      <c r="AF620" s="486"/>
      <c r="AG620" s="486"/>
    </row>
    <row r="621">
      <c r="A621" s="180"/>
      <c r="B621" s="179"/>
      <c r="C621" s="179"/>
      <c r="D621" s="494"/>
      <c r="E621" s="180"/>
      <c r="K621" s="147"/>
      <c r="U621" s="34"/>
      <c r="V621" s="486"/>
      <c r="W621" s="486"/>
      <c r="X621" s="486"/>
      <c r="Y621" s="486"/>
      <c r="Z621" s="486"/>
      <c r="AA621" s="486"/>
      <c r="AB621" s="486"/>
      <c r="AD621" s="486"/>
      <c r="AE621" s="486"/>
      <c r="AF621" s="486"/>
      <c r="AG621" s="486"/>
    </row>
    <row r="622">
      <c r="A622" s="180"/>
      <c r="B622" s="179"/>
      <c r="C622" s="179"/>
      <c r="D622" s="494"/>
      <c r="E622" s="180"/>
      <c r="K622" s="147"/>
      <c r="U622" s="34"/>
      <c r="V622" s="486"/>
      <c r="W622" s="486"/>
      <c r="X622" s="486"/>
      <c r="Y622" s="486"/>
      <c r="Z622" s="486"/>
      <c r="AA622" s="486"/>
      <c r="AB622" s="486"/>
      <c r="AD622" s="486"/>
      <c r="AE622" s="486"/>
      <c r="AF622" s="486"/>
      <c r="AG622" s="486"/>
    </row>
    <row r="623">
      <c r="A623" s="180"/>
      <c r="B623" s="179"/>
      <c r="C623" s="179"/>
      <c r="D623" s="494"/>
      <c r="E623" s="180"/>
      <c r="K623" s="147"/>
      <c r="U623" s="34"/>
      <c r="V623" s="486"/>
      <c r="W623" s="486"/>
      <c r="X623" s="486"/>
      <c r="Y623" s="486"/>
      <c r="Z623" s="486"/>
      <c r="AA623" s="486"/>
      <c r="AB623" s="486"/>
      <c r="AD623" s="486"/>
      <c r="AE623" s="486"/>
      <c r="AF623" s="486"/>
      <c r="AG623" s="486"/>
    </row>
    <row r="624">
      <c r="A624" s="180"/>
      <c r="B624" s="179"/>
      <c r="C624" s="179"/>
      <c r="D624" s="494"/>
      <c r="E624" s="180"/>
      <c r="K624" s="147"/>
      <c r="U624" s="34"/>
      <c r="V624" s="486"/>
      <c r="W624" s="486"/>
      <c r="X624" s="486"/>
      <c r="Y624" s="486"/>
      <c r="Z624" s="486"/>
      <c r="AA624" s="486"/>
      <c r="AB624" s="486"/>
      <c r="AD624" s="486"/>
      <c r="AE624" s="486"/>
      <c r="AF624" s="486"/>
      <c r="AG624" s="486"/>
    </row>
    <row r="625">
      <c r="A625" s="180"/>
      <c r="B625" s="179"/>
      <c r="C625" s="179"/>
      <c r="D625" s="494"/>
      <c r="E625" s="180"/>
      <c r="K625" s="147"/>
      <c r="U625" s="34"/>
      <c r="V625" s="486"/>
      <c r="W625" s="486"/>
      <c r="X625" s="486"/>
      <c r="Y625" s="486"/>
      <c r="Z625" s="486"/>
      <c r="AA625" s="486"/>
      <c r="AB625" s="486"/>
      <c r="AD625" s="486"/>
      <c r="AE625" s="486"/>
      <c r="AF625" s="486"/>
      <c r="AG625" s="486"/>
    </row>
    <row r="626">
      <c r="A626" s="180"/>
      <c r="B626" s="179"/>
      <c r="C626" s="179"/>
      <c r="D626" s="494"/>
      <c r="E626" s="180"/>
      <c r="K626" s="147"/>
      <c r="U626" s="34"/>
      <c r="V626" s="486"/>
      <c r="W626" s="486"/>
      <c r="X626" s="486"/>
      <c r="Y626" s="486"/>
      <c r="Z626" s="486"/>
      <c r="AA626" s="486"/>
      <c r="AB626" s="486"/>
      <c r="AD626" s="486"/>
      <c r="AE626" s="486"/>
      <c r="AF626" s="486"/>
      <c r="AG626" s="486"/>
    </row>
    <row r="627">
      <c r="A627" s="180"/>
      <c r="B627" s="179"/>
      <c r="C627" s="179"/>
      <c r="D627" s="494"/>
      <c r="E627" s="180"/>
      <c r="K627" s="147"/>
      <c r="U627" s="34"/>
      <c r="V627" s="486"/>
      <c r="W627" s="486"/>
      <c r="X627" s="486"/>
      <c r="Y627" s="486"/>
      <c r="Z627" s="486"/>
      <c r="AA627" s="486"/>
      <c r="AB627" s="486"/>
      <c r="AD627" s="486"/>
      <c r="AE627" s="486"/>
      <c r="AF627" s="486"/>
      <c r="AG627" s="486"/>
    </row>
    <row r="628">
      <c r="A628" s="180"/>
      <c r="B628" s="179"/>
      <c r="C628" s="179"/>
      <c r="D628" s="494"/>
      <c r="E628" s="180"/>
      <c r="K628" s="147"/>
      <c r="U628" s="34"/>
      <c r="V628" s="486"/>
      <c r="W628" s="486"/>
      <c r="X628" s="486"/>
      <c r="Y628" s="486"/>
      <c r="Z628" s="486"/>
      <c r="AA628" s="486"/>
      <c r="AB628" s="486"/>
      <c r="AD628" s="486"/>
      <c r="AE628" s="486"/>
      <c r="AF628" s="486"/>
      <c r="AG628" s="486"/>
    </row>
    <row r="629">
      <c r="A629" s="180"/>
      <c r="B629" s="179"/>
      <c r="C629" s="179"/>
      <c r="D629" s="494"/>
      <c r="E629" s="180"/>
      <c r="K629" s="147"/>
      <c r="U629" s="34"/>
      <c r="V629" s="486"/>
      <c r="W629" s="486"/>
      <c r="X629" s="486"/>
      <c r="Y629" s="486"/>
      <c r="Z629" s="486"/>
      <c r="AA629" s="486"/>
      <c r="AB629" s="486"/>
      <c r="AD629" s="486"/>
      <c r="AE629" s="486"/>
      <c r="AF629" s="486"/>
      <c r="AG629" s="486"/>
    </row>
    <row r="630">
      <c r="A630" s="180"/>
      <c r="B630" s="179"/>
      <c r="C630" s="179"/>
      <c r="D630" s="494"/>
      <c r="E630" s="180"/>
      <c r="K630" s="147"/>
      <c r="U630" s="34"/>
      <c r="V630" s="486"/>
      <c r="W630" s="486"/>
      <c r="X630" s="486"/>
      <c r="Y630" s="486"/>
      <c r="Z630" s="486"/>
      <c r="AA630" s="486"/>
      <c r="AB630" s="486"/>
      <c r="AD630" s="486"/>
      <c r="AE630" s="486"/>
      <c r="AF630" s="486"/>
      <c r="AG630" s="486"/>
    </row>
    <row r="631">
      <c r="A631" s="180"/>
      <c r="B631" s="179"/>
      <c r="C631" s="179"/>
      <c r="D631" s="494"/>
      <c r="E631" s="180"/>
      <c r="K631" s="147"/>
      <c r="U631" s="34"/>
      <c r="V631" s="486"/>
      <c r="W631" s="486"/>
      <c r="X631" s="486"/>
      <c r="Y631" s="486"/>
      <c r="Z631" s="486"/>
      <c r="AA631" s="486"/>
      <c r="AB631" s="486"/>
      <c r="AD631" s="486"/>
      <c r="AE631" s="486"/>
      <c r="AF631" s="486"/>
      <c r="AG631" s="486"/>
    </row>
    <row r="632">
      <c r="A632" s="180"/>
      <c r="B632" s="179"/>
      <c r="C632" s="179"/>
      <c r="D632" s="494"/>
      <c r="E632" s="180"/>
      <c r="K632" s="147"/>
      <c r="U632" s="34"/>
      <c r="V632" s="486"/>
      <c r="W632" s="486"/>
      <c r="X632" s="486"/>
      <c r="Y632" s="486"/>
      <c r="Z632" s="486"/>
      <c r="AA632" s="486"/>
      <c r="AB632" s="486"/>
      <c r="AD632" s="486"/>
      <c r="AE632" s="486"/>
      <c r="AF632" s="486"/>
      <c r="AG632" s="486"/>
    </row>
    <row r="633">
      <c r="A633" s="180"/>
      <c r="B633" s="179"/>
      <c r="C633" s="179"/>
      <c r="D633" s="494"/>
      <c r="E633" s="180"/>
      <c r="K633" s="147"/>
      <c r="U633" s="34"/>
      <c r="V633" s="486"/>
      <c r="W633" s="486"/>
      <c r="X633" s="486"/>
      <c r="Y633" s="486"/>
      <c r="Z633" s="486"/>
      <c r="AA633" s="486"/>
      <c r="AB633" s="486"/>
      <c r="AD633" s="486"/>
      <c r="AE633" s="486"/>
      <c r="AF633" s="486"/>
      <c r="AG633" s="486"/>
    </row>
    <row r="634">
      <c r="A634" s="180"/>
      <c r="B634" s="179"/>
      <c r="C634" s="179"/>
      <c r="D634" s="494"/>
      <c r="E634" s="180"/>
      <c r="K634" s="147"/>
      <c r="U634" s="34"/>
      <c r="V634" s="486"/>
      <c r="W634" s="486"/>
      <c r="X634" s="486"/>
      <c r="Y634" s="486"/>
      <c r="Z634" s="486"/>
      <c r="AA634" s="486"/>
      <c r="AB634" s="486"/>
      <c r="AD634" s="486"/>
      <c r="AE634" s="486"/>
      <c r="AF634" s="486"/>
      <c r="AG634" s="486"/>
    </row>
    <row r="635">
      <c r="A635" s="180"/>
      <c r="B635" s="179"/>
      <c r="C635" s="179"/>
      <c r="D635" s="494"/>
      <c r="E635" s="180"/>
      <c r="K635" s="147"/>
      <c r="U635" s="34"/>
      <c r="V635" s="486"/>
      <c r="W635" s="486"/>
      <c r="X635" s="486"/>
      <c r="Y635" s="486"/>
      <c r="Z635" s="486"/>
      <c r="AA635" s="486"/>
      <c r="AB635" s="486"/>
      <c r="AD635" s="486"/>
      <c r="AE635" s="486"/>
      <c r="AF635" s="486"/>
      <c r="AG635" s="486"/>
    </row>
    <row r="636">
      <c r="A636" s="180"/>
      <c r="B636" s="179"/>
      <c r="C636" s="179"/>
      <c r="D636" s="494"/>
      <c r="E636" s="180"/>
      <c r="K636" s="147"/>
      <c r="U636" s="34"/>
      <c r="V636" s="486"/>
      <c r="W636" s="486"/>
      <c r="X636" s="486"/>
      <c r="Y636" s="486"/>
      <c r="Z636" s="486"/>
      <c r="AA636" s="486"/>
      <c r="AB636" s="486"/>
      <c r="AD636" s="486"/>
      <c r="AE636" s="486"/>
      <c r="AF636" s="486"/>
      <c r="AG636" s="486"/>
    </row>
    <row r="637">
      <c r="A637" s="180"/>
      <c r="B637" s="179"/>
      <c r="C637" s="179"/>
      <c r="D637" s="494"/>
      <c r="E637" s="180"/>
      <c r="K637" s="147"/>
      <c r="U637" s="34"/>
      <c r="V637" s="486"/>
      <c r="W637" s="486"/>
      <c r="X637" s="486"/>
      <c r="Y637" s="486"/>
      <c r="Z637" s="486"/>
      <c r="AA637" s="486"/>
      <c r="AB637" s="486"/>
      <c r="AD637" s="486"/>
      <c r="AE637" s="486"/>
      <c r="AF637" s="486"/>
      <c r="AG637" s="486"/>
    </row>
    <row r="638">
      <c r="A638" s="180"/>
      <c r="B638" s="179"/>
      <c r="C638" s="179"/>
      <c r="D638" s="494"/>
      <c r="E638" s="180"/>
      <c r="K638" s="147"/>
      <c r="U638" s="34"/>
      <c r="V638" s="486"/>
      <c r="W638" s="486"/>
      <c r="X638" s="486"/>
      <c r="Y638" s="486"/>
      <c r="Z638" s="486"/>
      <c r="AA638" s="486"/>
      <c r="AB638" s="486"/>
      <c r="AD638" s="486"/>
      <c r="AE638" s="486"/>
      <c r="AF638" s="486"/>
      <c r="AG638" s="486"/>
    </row>
    <row r="639">
      <c r="A639" s="180"/>
      <c r="B639" s="179"/>
      <c r="C639" s="179"/>
      <c r="D639" s="494"/>
      <c r="E639" s="180"/>
      <c r="K639" s="147"/>
      <c r="U639" s="34"/>
      <c r="V639" s="486"/>
      <c r="W639" s="486"/>
      <c r="X639" s="486"/>
      <c r="Y639" s="486"/>
      <c r="Z639" s="486"/>
      <c r="AA639" s="486"/>
      <c r="AB639" s="486"/>
      <c r="AD639" s="486"/>
      <c r="AE639" s="486"/>
      <c r="AF639" s="486"/>
      <c r="AG639" s="486"/>
    </row>
    <row r="640">
      <c r="A640" s="180"/>
      <c r="B640" s="179"/>
      <c r="C640" s="179"/>
      <c r="D640" s="494"/>
      <c r="E640" s="180"/>
      <c r="K640" s="147"/>
      <c r="U640" s="34"/>
      <c r="V640" s="486"/>
      <c r="W640" s="486"/>
      <c r="X640" s="486"/>
      <c r="Y640" s="486"/>
      <c r="Z640" s="486"/>
      <c r="AA640" s="486"/>
      <c r="AB640" s="486"/>
      <c r="AD640" s="486"/>
      <c r="AE640" s="486"/>
      <c r="AF640" s="486"/>
      <c r="AG640" s="486"/>
    </row>
    <row r="641">
      <c r="A641" s="180"/>
      <c r="B641" s="179"/>
      <c r="C641" s="179"/>
      <c r="D641" s="494"/>
      <c r="E641" s="180"/>
      <c r="K641" s="147"/>
      <c r="U641" s="34"/>
      <c r="V641" s="486"/>
      <c r="W641" s="486"/>
      <c r="X641" s="486"/>
      <c r="Y641" s="486"/>
      <c r="Z641" s="486"/>
      <c r="AA641" s="486"/>
      <c r="AB641" s="486"/>
      <c r="AD641" s="486"/>
      <c r="AE641" s="486"/>
      <c r="AF641" s="486"/>
      <c r="AG641" s="486"/>
    </row>
    <row r="642">
      <c r="A642" s="180"/>
      <c r="B642" s="179"/>
      <c r="C642" s="179"/>
      <c r="D642" s="494"/>
      <c r="E642" s="180"/>
      <c r="K642" s="147"/>
      <c r="U642" s="34"/>
      <c r="V642" s="486"/>
      <c r="W642" s="486"/>
      <c r="X642" s="486"/>
      <c r="Y642" s="486"/>
      <c r="Z642" s="486"/>
      <c r="AA642" s="486"/>
      <c r="AB642" s="486"/>
      <c r="AD642" s="486"/>
      <c r="AE642" s="486"/>
      <c r="AF642" s="486"/>
      <c r="AG642" s="486"/>
    </row>
    <row r="643">
      <c r="A643" s="180"/>
      <c r="B643" s="179"/>
      <c r="C643" s="179"/>
      <c r="D643" s="494"/>
      <c r="E643" s="180"/>
      <c r="K643" s="147"/>
      <c r="U643" s="34"/>
      <c r="V643" s="486"/>
      <c r="W643" s="486"/>
      <c r="X643" s="486"/>
      <c r="Y643" s="486"/>
      <c r="Z643" s="486"/>
      <c r="AA643" s="486"/>
      <c r="AB643" s="486"/>
      <c r="AD643" s="486"/>
      <c r="AE643" s="486"/>
      <c r="AF643" s="486"/>
      <c r="AG643" s="486"/>
    </row>
    <row r="644">
      <c r="A644" s="180"/>
      <c r="B644" s="179"/>
      <c r="C644" s="179"/>
      <c r="D644" s="494"/>
      <c r="E644" s="180"/>
      <c r="K644" s="147"/>
      <c r="U644" s="34"/>
      <c r="V644" s="486"/>
      <c r="W644" s="486"/>
      <c r="X644" s="486"/>
      <c r="Y644" s="486"/>
      <c r="Z644" s="486"/>
      <c r="AA644" s="486"/>
      <c r="AB644" s="486"/>
      <c r="AD644" s="486"/>
      <c r="AE644" s="486"/>
      <c r="AF644" s="486"/>
      <c r="AG644" s="486"/>
    </row>
    <row r="645">
      <c r="A645" s="180"/>
      <c r="B645" s="179"/>
      <c r="C645" s="179"/>
      <c r="D645" s="494"/>
      <c r="E645" s="180"/>
      <c r="K645" s="147"/>
      <c r="U645" s="34"/>
      <c r="V645" s="486"/>
      <c r="W645" s="486"/>
      <c r="X645" s="486"/>
      <c r="Y645" s="486"/>
      <c r="Z645" s="486"/>
      <c r="AA645" s="486"/>
      <c r="AB645" s="486"/>
      <c r="AD645" s="486"/>
      <c r="AE645" s="486"/>
      <c r="AF645" s="486"/>
      <c r="AG645" s="486"/>
    </row>
    <row r="646">
      <c r="A646" s="180"/>
      <c r="B646" s="179"/>
      <c r="C646" s="179"/>
      <c r="D646" s="494"/>
      <c r="E646" s="180"/>
      <c r="K646" s="147"/>
      <c r="U646" s="34"/>
      <c r="V646" s="486"/>
      <c r="W646" s="486"/>
      <c r="X646" s="486"/>
      <c r="Y646" s="486"/>
      <c r="Z646" s="486"/>
      <c r="AA646" s="486"/>
      <c r="AB646" s="486"/>
      <c r="AD646" s="486"/>
      <c r="AE646" s="486"/>
      <c r="AF646" s="486"/>
      <c r="AG646" s="486"/>
    </row>
    <row r="647">
      <c r="A647" s="180"/>
      <c r="B647" s="179"/>
      <c r="C647" s="179"/>
      <c r="D647" s="494"/>
      <c r="E647" s="180"/>
      <c r="K647" s="147"/>
      <c r="U647" s="34"/>
      <c r="V647" s="486"/>
      <c r="W647" s="486"/>
      <c r="X647" s="486"/>
      <c r="Y647" s="486"/>
      <c r="Z647" s="486"/>
      <c r="AA647" s="486"/>
      <c r="AB647" s="486"/>
      <c r="AD647" s="486"/>
      <c r="AE647" s="486"/>
      <c r="AF647" s="486"/>
      <c r="AG647" s="486"/>
    </row>
    <row r="648">
      <c r="A648" s="180"/>
      <c r="B648" s="179"/>
      <c r="C648" s="179"/>
      <c r="D648" s="494"/>
      <c r="E648" s="180"/>
      <c r="K648" s="147"/>
      <c r="U648" s="34"/>
      <c r="V648" s="486"/>
      <c r="W648" s="486"/>
      <c r="X648" s="486"/>
      <c r="Y648" s="486"/>
      <c r="Z648" s="486"/>
      <c r="AA648" s="486"/>
      <c r="AB648" s="486"/>
      <c r="AD648" s="486"/>
      <c r="AE648" s="486"/>
      <c r="AF648" s="486"/>
      <c r="AG648" s="486"/>
    </row>
    <row r="649">
      <c r="A649" s="180"/>
      <c r="B649" s="179"/>
      <c r="C649" s="179"/>
      <c r="D649" s="494"/>
      <c r="E649" s="180"/>
      <c r="K649" s="147"/>
      <c r="U649" s="34"/>
      <c r="V649" s="486"/>
      <c r="W649" s="486"/>
      <c r="X649" s="486"/>
      <c r="Y649" s="486"/>
      <c r="Z649" s="486"/>
      <c r="AA649" s="486"/>
      <c r="AB649" s="486"/>
      <c r="AD649" s="486"/>
      <c r="AE649" s="486"/>
      <c r="AF649" s="486"/>
      <c r="AG649" s="486"/>
    </row>
    <row r="650">
      <c r="A650" s="180"/>
      <c r="B650" s="179"/>
      <c r="C650" s="179"/>
      <c r="D650" s="494"/>
      <c r="E650" s="180"/>
      <c r="K650" s="147"/>
      <c r="U650" s="34"/>
      <c r="V650" s="486"/>
      <c r="W650" s="486"/>
      <c r="X650" s="486"/>
      <c r="Y650" s="486"/>
      <c r="Z650" s="486"/>
      <c r="AA650" s="486"/>
      <c r="AB650" s="486"/>
      <c r="AD650" s="486"/>
      <c r="AE650" s="486"/>
      <c r="AF650" s="486"/>
      <c r="AG650" s="486"/>
    </row>
    <row r="651">
      <c r="A651" s="180"/>
      <c r="B651" s="179"/>
      <c r="C651" s="179"/>
      <c r="D651" s="494"/>
      <c r="E651" s="180"/>
      <c r="K651" s="147"/>
      <c r="U651" s="34"/>
      <c r="V651" s="486"/>
      <c r="W651" s="486"/>
      <c r="X651" s="486"/>
      <c r="Y651" s="486"/>
      <c r="Z651" s="486"/>
      <c r="AA651" s="486"/>
      <c r="AB651" s="486"/>
      <c r="AD651" s="486"/>
      <c r="AE651" s="486"/>
      <c r="AF651" s="486"/>
      <c r="AG651" s="486"/>
    </row>
    <row r="652">
      <c r="A652" s="180"/>
      <c r="B652" s="179"/>
      <c r="C652" s="179"/>
      <c r="D652" s="494"/>
      <c r="E652" s="180"/>
      <c r="K652" s="147"/>
      <c r="U652" s="34"/>
      <c r="V652" s="486"/>
      <c r="W652" s="486"/>
      <c r="X652" s="486"/>
      <c r="Y652" s="486"/>
      <c r="Z652" s="486"/>
      <c r="AA652" s="486"/>
      <c r="AB652" s="486"/>
      <c r="AD652" s="486"/>
      <c r="AE652" s="486"/>
      <c r="AF652" s="486"/>
      <c r="AG652" s="486"/>
    </row>
    <row r="653">
      <c r="A653" s="180"/>
      <c r="B653" s="179"/>
      <c r="C653" s="179"/>
      <c r="D653" s="494"/>
      <c r="E653" s="180"/>
      <c r="K653" s="147"/>
      <c r="U653" s="34"/>
      <c r="V653" s="486"/>
      <c r="W653" s="486"/>
      <c r="X653" s="486"/>
      <c r="Y653" s="486"/>
      <c r="Z653" s="486"/>
      <c r="AA653" s="486"/>
      <c r="AB653" s="486"/>
      <c r="AD653" s="486"/>
      <c r="AE653" s="486"/>
      <c r="AF653" s="486"/>
      <c r="AG653" s="486"/>
    </row>
    <row r="654">
      <c r="A654" s="180"/>
      <c r="B654" s="179"/>
      <c r="C654" s="179"/>
      <c r="D654" s="494"/>
      <c r="E654" s="180"/>
      <c r="K654" s="147"/>
      <c r="U654" s="34"/>
      <c r="V654" s="486"/>
      <c r="W654" s="486"/>
      <c r="X654" s="486"/>
      <c r="Y654" s="486"/>
      <c r="Z654" s="486"/>
      <c r="AA654" s="486"/>
      <c r="AB654" s="486"/>
      <c r="AD654" s="486"/>
      <c r="AE654" s="486"/>
      <c r="AF654" s="486"/>
      <c r="AG654" s="486"/>
    </row>
    <row r="655">
      <c r="A655" s="180"/>
      <c r="B655" s="179"/>
      <c r="C655" s="179"/>
      <c r="D655" s="494"/>
      <c r="E655" s="180"/>
      <c r="K655" s="147"/>
      <c r="U655" s="34"/>
      <c r="V655" s="486"/>
      <c r="W655" s="486"/>
      <c r="X655" s="486"/>
      <c r="Y655" s="486"/>
      <c r="Z655" s="486"/>
      <c r="AA655" s="486"/>
      <c r="AB655" s="486"/>
      <c r="AD655" s="486"/>
      <c r="AE655" s="486"/>
      <c r="AF655" s="486"/>
      <c r="AG655" s="486"/>
    </row>
    <row r="656">
      <c r="A656" s="180"/>
      <c r="B656" s="179"/>
      <c r="C656" s="179"/>
      <c r="D656" s="494"/>
      <c r="E656" s="180"/>
      <c r="K656" s="147"/>
      <c r="U656" s="34"/>
      <c r="V656" s="486"/>
      <c r="W656" s="486"/>
      <c r="X656" s="486"/>
      <c r="Y656" s="486"/>
      <c r="Z656" s="486"/>
      <c r="AA656" s="486"/>
      <c r="AB656" s="486"/>
      <c r="AD656" s="486"/>
      <c r="AE656" s="486"/>
      <c r="AF656" s="486"/>
      <c r="AG656" s="486"/>
    </row>
    <row r="657">
      <c r="A657" s="180"/>
      <c r="B657" s="179"/>
      <c r="C657" s="179"/>
      <c r="D657" s="494"/>
      <c r="E657" s="180"/>
      <c r="K657" s="147"/>
      <c r="U657" s="34"/>
      <c r="V657" s="486"/>
      <c r="W657" s="486"/>
      <c r="X657" s="486"/>
      <c r="Y657" s="486"/>
      <c r="Z657" s="486"/>
      <c r="AA657" s="486"/>
      <c r="AB657" s="486"/>
      <c r="AD657" s="486"/>
      <c r="AE657" s="486"/>
      <c r="AF657" s="486"/>
      <c r="AG657" s="486"/>
    </row>
    <row r="658">
      <c r="A658" s="180"/>
      <c r="B658" s="179"/>
      <c r="C658" s="179"/>
      <c r="D658" s="494"/>
      <c r="E658" s="180"/>
      <c r="K658" s="147"/>
      <c r="U658" s="34"/>
      <c r="V658" s="486"/>
      <c r="W658" s="486"/>
      <c r="X658" s="486"/>
      <c r="Y658" s="486"/>
      <c r="Z658" s="486"/>
      <c r="AA658" s="486"/>
      <c r="AB658" s="486"/>
      <c r="AD658" s="486"/>
      <c r="AE658" s="486"/>
      <c r="AF658" s="486"/>
      <c r="AG658" s="486"/>
    </row>
    <row r="659">
      <c r="A659" s="180"/>
      <c r="B659" s="179"/>
      <c r="C659" s="179"/>
      <c r="D659" s="494"/>
      <c r="E659" s="180"/>
      <c r="K659" s="147"/>
      <c r="U659" s="34"/>
      <c r="V659" s="486"/>
      <c r="W659" s="486"/>
      <c r="X659" s="486"/>
      <c r="Y659" s="486"/>
      <c r="Z659" s="486"/>
      <c r="AA659" s="486"/>
      <c r="AB659" s="486"/>
      <c r="AD659" s="486"/>
      <c r="AE659" s="486"/>
      <c r="AF659" s="486"/>
      <c r="AG659" s="486"/>
    </row>
    <row r="660">
      <c r="A660" s="180"/>
      <c r="B660" s="179"/>
      <c r="C660" s="179"/>
      <c r="D660" s="494"/>
      <c r="E660" s="180"/>
      <c r="K660" s="147"/>
      <c r="U660" s="34"/>
      <c r="V660" s="486"/>
      <c r="W660" s="486"/>
      <c r="X660" s="486"/>
      <c r="Y660" s="486"/>
      <c r="Z660" s="486"/>
      <c r="AA660" s="486"/>
      <c r="AB660" s="486"/>
      <c r="AD660" s="486"/>
      <c r="AE660" s="486"/>
      <c r="AF660" s="486"/>
      <c r="AG660" s="486"/>
    </row>
    <row r="661">
      <c r="A661" s="180"/>
      <c r="B661" s="179"/>
      <c r="C661" s="179"/>
      <c r="D661" s="494"/>
      <c r="E661" s="180"/>
      <c r="K661" s="147"/>
      <c r="U661" s="34"/>
      <c r="V661" s="486"/>
      <c r="W661" s="486"/>
      <c r="X661" s="486"/>
      <c r="Y661" s="486"/>
      <c r="Z661" s="486"/>
      <c r="AA661" s="486"/>
      <c r="AB661" s="486"/>
      <c r="AD661" s="486"/>
      <c r="AE661" s="486"/>
      <c r="AF661" s="486"/>
      <c r="AG661" s="486"/>
    </row>
    <row r="662">
      <c r="A662" s="180"/>
      <c r="B662" s="179"/>
      <c r="C662" s="179"/>
      <c r="D662" s="494"/>
      <c r="E662" s="180"/>
      <c r="K662" s="147"/>
      <c r="U662" s="34"/>
      <c r="V662" s="486"/>
      <c r="W662" s="486"/>
      <c r="X662" s="486"/>
      <c r="Y662" s="486"/>
      <c r="Z662" s="486"/>
      <c r="AA662" s="486"/>
      <c r="AB662" s="486"/>
      <c r="AD662" s="486"/>
      <c r="AE662" s="486"/>
      <c r="AF662" s="486"/>
      <c r="AG662" s="486"/>
    </row>
    <row r="663">
      <c r="A663" s="180"/>
      <c r="B663" s="179"/>
      <c r="C663" s="179"/>
      <c r="D663" s="494"/>
      <c r="E663" s="180"/>
      <c r="K663" s="147"/>
      <c r="U663" s="34"/>
      <c r="V663" s="486"/>
      <c r="W663" s="486"/>
      <c r="X663" s="486"/>
      <c r="Y663" s="486"/>
      <c r="Z663" s="486"/>
      <c r="AA663" s="486"/>
      <c r="AB663" s="486"/>
      <c r="AD663" s="486"/>
      <c r="AE663" s="486"/>
      <c r="AF663" s="486"/>
      <c r="AG663" s="486"/>
    </row>
    <row r="664">
      <c r="A664" s="180"/>
      <c r="B664" s="179"/>
      <c r="C664" s="179"/>
      <c r="D664" s="494"/>
      <c r="E664" s="180"/>
      <c r="K664" s="147"/>
      <c r="U664" s="34"/>
      <c r="V664" s="486"/>
      <c r="W664" s="486"/>
      <c r="X664" s="486"/>
      <c r="Y664" s="486"/>
      <c r="Z664" s="486"/>
      <c r="AA664" s="486"/>
      <c r="AB664" s="486"/>
      <c r="AD664" s="486"/>
      <c r="AE664" s="486"/>
      <c r="AF664" s="486"/>
      <c r="AG664" s="486"/>
    </row>
    <row r="665">
      <c r="A665" s="180"/>
      <c r="B665" s="179"/>
      <c r="C665" s="179"/>
      <c r="D665" s="494"/>
      <c r="E665" s="180"/>
      <c r="K665" s="147"/>
      <c r="U665" s="34"/>
      <c r="V665" s="486"/>
      <c r="W665" s="486"/>
      <c r="X665" s="486"/>
      <c r="Y665" s="486"/>
      <c r="Z665" s="486"/>
      <c r="AA665" s="486"/>
      <c r="AB665" s="486"/>
      <c r="AD665" s="486"/>
      <c r="AE665" s="486"/>
      <c r="AF665" s="486"/>
      <c r="AG665" s="486"/>
    </row>
    <row r="666">
      <c r="A666" s="180"/>
      <c r="B666" s="179"/>
      <c r="C666" s="179"/>
      <c r="D666" s="494"/>
      <c r="E666" s="180"/>
      <c r="K666" s="147"/>
      <c r="U666" s="34"/>
      <c r="V666" s="486"/>
      <c r="W666" s="486"/>
      <c r="X666" s="486"/>
      <c r="Y666" s="486"/>
      <c r="Z666" s="486"/>
      <c r="AA666" s="486"/>
      <c r="AB666" s="486"/>
      <c r="AD666" s="486"/>
      <c r="AE666" s="486"/>
      <c r="AF666" s="486"/>
      <c r="AG666" s="486"/>
    </row>
    <row r="667">
      <c r="A667" s="180"/>
      <c r="B667" s="179"/>
      <c r="C667" s="179"/>
      <c r="D667" s="494"/>
      <c r="E667" s="180"/>
      <c r="K667" s="147"/>
      <c r="U667" s="34"/>
      <c r="V667" s="486"/>
      <c r="W667" s="486"/>
      <c r="X667" s="486"/>
      <c r="Y667" s="486"/>
      <c r="Z667" s="486"/>
      <c r="AA667" s="486"/>
      <c r="AB667" s="486"/>
      <c r="AD667" s="486"/>
      <c r="AE667" s="486"/>
      <c r="AF667" s="486"/>
      <c r="AG667" s="486"/>
    </row>
    <row r="668">
      <c r="A668" s="180"/>
      <c r="B668" s="179"/>
      <c r="C668" s="179"/>
      <c r="D668" s="494"/>
      <c r="E668" s="180"/>
      <c r="K668" s="147"/>
      <c r="U668" s="34"/>
      <c r="V668" s="486"/>
      <c r="W668" s="486"/>
      <c r="X668" s="486"/>
      <c r="Y668" s="486"/>
      <c r="Z668" s="486"/>
      <c r="AA668" s="486"/>
      <c r="AB668" s="486"/>
      <c r="AD668" s="486"/>
      <c r="AE668" s="486"/>
      <c r="AF668" s="486"/>
      <c r="AG668" s="486"/>
    </row>
    <row r="669">
      <c r="A669" s="180"/>
      <c r="B669" s="179"/>
      <c r="C669" s="179"/>
      <c r="D669" s="494"/>
      <c r="E669" s="180"/>
      <c r="K669" s="147"/>
      <c r="U669" s="34"/>
      <c r="V669" s="486"/>
      <c r="W669" s="486"/>
      <c r="X669" s="486"/>
      <c r="Y669" s="486"/>
      <c r="Z669" s="486"/>
      <c r="AA669" s="486"/>
      <c r="AB669" s="486"/>
      <c r="AD669" s="486"/>
      <c r="AE669" s="486"/>
      <c r="AF669" s="486"/>
      <c r="AG669" s="486"/>
    </row>
    <row r="670">
      <c r="A670" s="180"/>
      <c r="B670" s="179"/>
      <c r="C670" s="179"/>
      <c r="D670" s="494"/>
      <c r="E670" s="180"/>
      <c r="K670" s="147"/>
      <c r="U670" s="34"/>
      <c r="V670" s="486"/>
      <c r="W670" s="486"/>
      <c r="X670" s="486"/>
      <c r="Y670" s="486"/>
      <c r="Z670" s="486"/>
      <c r="AA670" s="486"/>
      <c r="AB670" s="486"/>
      <c r="AD670" s="486"/>
      <c r="AE670" s="486"/>
      <c r="AF670" s="486"/>
      <c r="AG670" s="486"/>
    </row>
    <row r="671">
      <c r="A671" s="180"/>
      <c r="B671" s="179"/>
      <c r="C671" s="179"/>
      <c r="D671" s="494"/>
      <c r="E671" s="180"/>
      <c r="K671" s="147"/>
      <c r="U671" s="34"/>
      <c r="V671" s="486"/>
      <c r="W671" s="486"/>
      <c r="X671" s="486"/>
      <c r="Y671" s="486"/>
      <c r="Z671" s="486"/>
      <c r="AA671" s="486"/>
      <c r="AB671" s="486"/>
      <c r="AD671" s="486"/>
      <c r="AE671" s="486"/>
      <c r="AF671" s="486"/>
      <c r="AG671" s="486"/>
    </row>
    <row r="672">
      <c r="A672" s="180"/>
      <c r="B672" s="179"/>
      <c r="C672" s="179"/>
      <c r="D672" s="494"/>
      <c r="E672" s="180"/>
      <c r="K672" s="147"/>
      <c r="U672" s="34"/>
      <c r="V672" s="486"/>
      <c r="W672" s="486"/>
      <c r="X672" s="486"/>
      <c r="Y672" s="486"/>
      <c r="Z672" s="486"/>
      <c r="AA672" s="486"/>
      <c r="AB672" s="486"/>
      <c r="AD672" s="486"/>
      <c r="AE672" s="486"/>
      <c r="AF672" s="486"/>
      <c r="AG672" s="486"/>
    </row>
    <row r="673">
      <c r="A673" s="180"/>
      <c r="B673" s="179"/>
      <c r="C673" s="179"/>
      <c r="D673" s="494"/>
      <c r="E673" s="180"/>
      <c r="K673" s="147"/>
      <c r="U673" s="34"/>
      <c r="V673" s="486"/>
      <c r="W673" s="486"/>
      <c r="X673" s="486"/>
      <c r="Y673" s="486"/>
      <c r="Z673" s="486"/>
      <c r="AA673" s="486"/>
      <c r="AB673" s="486"/>
      <c r="AD673" s="486"/>
      <c r="AE673" s="486"/>
      <c r="AF673" s="486"/>
      <c r="AG673" s="486"/>
    </row>
    <row r="674">
      <c r="A674" s="180"/>
      <c r="B674" s="179"/>
      <c r="C674" s="179"/>
      <c r="D674" s="494"/>
      <c r="E674" s="180"/>
      <c r="K674" s="147"/>
      <c r="U674" s="34"/>
      <c r="V674" s="486"/>
      <c r="W674" s="486"/>
      <c r="X674" s="486"/>
      <c r="Y674" s="486"/>
      <c r="Z674" s="486"/>
      <c r="AA674" s="486"/>
      <c r="AB674" s="486"/>
      <c r="AD674" s="486"/>
      <c r="AE674" s="486"/>
      <c r="AF674" s="486"/>
      <c r="AG674" s="486"/>
    </row>
    <row r="675">
      <c r="A675" s="180"/>
      <c r="B675" s="179"/>
      <c r="C675" s="179"/>
      <c r="D675" s="494"/>
      <c r="E675" s="180"/>
      <c r="K675" s="147"/>
      <c r="U675" s="34"/>
      <c r="V675" s="486"/>
      <c r="W675" s="486"/>
      <c r="X675" s="486"/>
      <c r="Y675" s="486"/>
      <c r="Z675" s="486"/>
      <c r="AA675" s="486"/>
      <c r="AB675" s="486"/>
      <c r="AD675" s="486"/>
      <c r="AE675" s="486"/>
      <c r="AF675" s="486"/>
      <c r="AG675" s="486"/>
    </row>
    <row r="676">
      <c r="A676" s="180"/>
      <c r="B676" s="179"/>
      <c r="C676" s="179"/>
      <c r="D676" s="494"/>
      <c r="E676" s="180"/>
      <c r="K676" s="147"/>
      <c r="U676" s="34"/>
      <c r="V676" s="486"/>
      <c r="W676" s="486"/>
      <c r="X676" s="486"/>
      <c r="Y676" s="486"/>
      <c r="Z676" s="486"/>
      <c r="AA676" s="486"/>
      <c r="AB676" s="486"/>
      <c r="AD676" s="486"/>
      <c r="AE676" s="486"/>
      <c r="AF676" s="486"/>
      <c r="AG676" s="486"/>
    </row>
    <row r="677">
      <c r="A677" s="180"/>
      <c r="B677" s="179"/>
      <c r="C677" s="179"/>
      <c r="D677" s="494"/>
      <c r="E677" s="180"/>
      <c r="K677" s="147"/>
      <c r="U677" s="34"/>
      <c r="V677" s="486"/>
      <c r="W677" s="486"/>
      <c r="X677" s="486"/>
      <c r="Y677" s="486"/>
      <c r="Z677" s="486"/>
      <c r="AA677" s="486"/>
      <c r="AB677" s="486"/>
      <c r="AD677" s="486"/>
      <c r="AE677" s="486"/>
      <c r="AF677" s="486"/>
      <c r="AG677" s="486"/>
    </row>
    <row r="678">
      <c r="A678" s="180"/>
      <c r="B678" s="179"/>
      <c r="C678" s="179"/>
      <c r="D678" s="494"/>
      <c r="E678" s="180"/>
      <c r="K678" s="147"/>
      <c r="U678" s="34"/>
      <c r="V678" s="486"/>
      <c r="W678" s="486"/>
      <c r="X678" s="486"/>
      <c r="Y678" s="486"/>
      <c r="Z678" s="486"/>
      <c r="AA678" s="486"/>
      <c r="AB678" s="486"/>
      <c r="AD678" s="486"/>
      <c r="AE678" s="486"/>
      <c r="AF678" s="486"/>
      <c r="AG678" s="486"/>
    </row>
    <row r="679">
      <c r="A679" s="180"/>
      <c r="B679" s="179"/>
      <c r="C679" s="179"/>
      <c r="D679" s="494"/>
      <c r="E679" s="180"/>
      <c r="K679" s="147"/>
      <c r="U679" s="34"/>
      <c r="V679" s="486"/>
      <c r="W679" s="486"/>
      <c r="X679" s="486"/>
      <c r="Y679" s="486"/>
      <c r="Z679" s="486"/>
      <c r="AA679" s="486"/>
      <c r="AB679" s="486"/>
      <c r="AD679" s="486"/>
      <c r="AE679" s="486"/>
      <c r="AF679" s="486"/>
      <c r="AG679" s="486"/>
    </row>
    <row r="680">
      <c r="A680" s="180"/>
      <c r="B680" s="179"/>
      <c r="C680" s="179"/>
      <c r="D680" s="494"/>
      <c r="E680" s="180"/>
      <c r="K680" s="147"/>
      <c r="U680" s="34"/>
      <c r="V680" s="486"/>
      <c r="W680" s="486"/>
      <c r="X680" s="486"/>
      <c r="Y680" s="486"/>
      <c r="Z680" s="486"/>
      <c r="AA680" s="486"/>
      <c r="AB680" s="486"/>
      <c r="AD680" s="486"/>
      <c r="AE680" s="486"/>
      <c r="AF680" s="486"/>
      <c r="AG680" s="486"/>
    </row>
    <row r="681">
      <c r="A681" s="180"/>
      <c r="B681" s="179"/>
      <c r="C681" s="179"/>
      <c r="D681" s="494"/>
      <c r="E681" s="180"/>
      <c r="K681" s="147"/>
      <c r="U681" s="34"/>
      <c r="V681" s="486"/>
      <c r="W681" s="486"/>
      <c r="X681" s="486"/>
      <c r="Y681" s="486"/>
      <c r="Z681" s="486"/>
      <c r="AA681" s="486"/>
      <c r="AB681" s="486"/>
      <c r="AD681" s="486"/>
      <c r="AE681" s="486"/>
      <c r="AF681" s="486"/>
      <c r="AG681" s="486"/>
    </row>
    <row r="682">
      <c r="A682" s="180"/>
      <c r="B682" s="179"/>
      <c r="C682" s="179"/>
      <c r="D682" s="494"/>
      <c r="E682" s="180"/>
      <c r="K682" s="147"/>
      <c r="U682" s="34"/>
      <c r="V682" s="486"/>
      <c r="W682" s="486"/>
      <c r="X682" s="486"/>
      <c r="Y682" s="486"/>
      <c r="Z682" s="486"/>
      <c r="AA682" s="486"/>
      <c r="AB682" s="486"/>
      <c r="AD682" s="486"/>
      <c r="AE682" s="486"/>
      <c r="AF682" s="486"/>
      <c r="AG682" s="486"/>
    </row>
    <row r="683">
      <c r="A683" s="180"/>
      <c r="B683" s="179"/>
      <c r="C683" s="179"/>
      <c r="D683" s="494"/>
      <c r="E683" s="180"/>
      <c r="K683" s="147"/>
      <c r="U683" s="34"/>
      <c r="V683" s="486"/>
      <c r="W683" s="486"/>
      <c r="X683" s="486"/>
      <c r="Y683" s="486"/>
      <c r="Z683" s="486"/>
      <c r="AA683" s="486"/>
      <c r="AB683" s="486"/>
      <c r="AD683" s="486"/>
      <c r="AE683" s="486"/>
      <c r="AF683" s="486"/>
      <c r="AG683" s="486"/>
    </row>
    <row r="684">
      <c r="A684" s="180"/>
      <c r="B684" s="179"/>
      <c r="C684" s="179"/>
      <c r="D684" s="494"/>
      <c r="E684" s="180"/>
      <c r="K684" s="147"/>
      <c r="U684" s="34"/>
      <c r="V684" s="486"/>
      <c r="W684" s="486"/>
      <c r="X684" s="486"/>
      <c r="Y684" s="486"/>
      <c r="Z684" s="486"/>
      <c r="AA684" s="486"/>
      <c r="AB684" s="486"/>
      <c r="AD684" s="486"/>
      <c r="AE684" s="486"/>
      <c r="AF684" s="486"/>
      <c r="AG684" s="486"/>
    </row>
    <row r="685">
      <c r="A685" s="180"/>
      <c r="B685" s="179"/>
      <c r="C685" s="179"/>
      <c r="D685" s="494"/>
      <c r="E685" s="180"/>
      <c r="K685" s="147"/>
      <c r="U685" s="34"/>
      <c r="V685" s="486"/>
      <c r="W685" s="486"/>
      <c r="X685" s="486"/>
      <c r="Y685" s="486"/>
      <c r="Z685" s="486"/>
      <c r="AA685" s="486"/>
      <c r="AB685" s="486"/>
      <c r="AD685" s="486"/>
      <c r="AE685" s="486"/>
      <c r="AF685" s="486"/>
      <c r="AG685" s="486"/>
    </row>
    <row r="686">
      <c r="A686" s="180"/>
      <c r="B686" s="179"/>
      <c r="C686" s="179"/>
      <c r="D686" s="494"/>
      <c r="E686" s="180"/>
      <c r="K686" s="147"/>
      <c r="U686" s="34"/>
      <c r="V686" s="486"/>
      <c r="W686" s="486"/>
      <c r="X686" s="486"/>
      <c r="Y686" s="486"/>
      <c r="Z686" s="486"/>
      <c r="AA686" s="486"/>
      <c r="AB686" s="486"/>
      <c r="AD686" s="486"/>
      <c r="AE686" s="486"/>
      <c r="AF686" s="486"/>
      <c r="AG686" s="486"/>
    </row>
    <row r="687">
      <c r="A687" s="180"/>
      <c r="B687" s="179"/>
      <c r="C687" s="179"/>
      <c r="D687" s="494"/>
      <c r="E687" s="180"/>
      <c r="K687" s="147"/>
      <c r="U687" s="34"/>
      <c r="V687" s="486"/>
      <c r="W687" s="486"/>
      <c r="X687" s="486"/>
      <c r="Y687" s="486"/>
      <c r="Z687" s="486"/>
      <c r="AA687" s="486"/>
      <c r="AB687" s="486"/>
      <c r="AD687" s="486"/>
      <c r="AE687" s="486"/>
      <c r="AF687" s="486"/>
      <c r="AG687" s="486"/>
    </row>
    <row r="688">
      <c r="A688" s="180"/>
      <c r="B688" s="179"/>
      <c r="C688" s="179"/>
      <c r="D688" s="494"/>
      <c r="E688" s="180"/>
      <c r="K688" s="147"/>
      <c r="U688" s="34"/>
      <c r="V688" s="486"/>
      <c r="W688" s="486"/>
      <c r="X688" s="486"/>
      <c r="Y688" s="486"/>
      <c r="Z688" s="486"/>
      <c r="AA688" s="486"/>
      <c r="AB688" s="486"/>
      <c r="AD688" s="486"/>
      <c r="AE688" s="486"/>
      <c r="AF688" s="486"/>
      <c r="AG688" s="486"/>
    </row>
    <row r="689">
      <c r="A689" s="180"/>
      <c r="B689" s="179"/>
      <c r="C689" s="179"/>
      <c r="D689" s="494"/>
      <c r="E689" s="180"/>
      <c r="K689" s="147"/>
      <c r="U689" s="34"/>
      <c r="V689" s="486"/>
      <c r="W689" s="486"/>
      <c r="X689" s="486"/>
      <c r="Y689" s="486"/>
      <c r="Z689" s="486"/>
      <c r="AA689" s="486"/>
      <c r="AB689" s="486"/>
      <c r="AD689" s="486"/>
      <c r="AE689" s="486"/>
      <c r="AF689" s="486"/>
      <c r="AG689" s="486"/>
    </row>
    <row r="690">
      <c r="A690" s="180"/>
      <c r="B690" s="179"/>
      <c r="C690" s="179"/>
      <c r="D690" s="494"/>
      <c r="E690" s="180"/>
      <c r="K690" s="147"/>
      <c r="U690" s="34"/>
      <c r="V690" s="486"/>
      <c r="W690" s="486"/>
      <c r="X690" s="486"/>
      <c r="Y690" s="486"/>
      <c r="Z690" s="486"/>
      <c r="AA690" s="486"/>
      <c r="AB690" s="486"/>
      <c r="AD690" s="486"/>
      <c r="AE690" s="486"/>
      <c r="AF690" s="486"/>
      <c r="AG690" s="486"/>
    </row>
    <row r="691">
      <c r="A691" s="180"/>
      <c r="B691" s="179"/>
      <c r="C691" s="179"/>
      <c r="D691" s="494"/>
      <c r="E691" s="180"/>
      <c r="K691" s="147"/>
      <c r="U691" s="34"/>
      <c r="V691" s="486"/>
      <c r="W691" s="486"/>
      <c r="X691" s="486"/>
      <c r="Y691" s="486"/>
      <c r="Z691" s="486"/>
      <c r="AA691" s="486"/>
      <c r="AB691" s="486"/>
      <c r="AD691" s="486"/>
      <c r="AE691" s="486"/>
      <c r="AF691" s="486"/>
      <c r="AG691" s="486"/>
    </row>
    <row r="692">
      <c r="A692" s="180"/>
      <c r="B692" s="179"/>
      <c r="C692" s="179"/>
      <c r="D692" s="494"/>
      <c r="E692" s="180"/>
      <c r="K692" s="147"/>
      <c r="U692" s="34"/>
      <c r="V692" s="486"/>
      <c r="W692" s="486"/>
      <c r="X692" s="486"/>
      <c r="Y692" s="486"/>
      <c r="Z692" s="486"/>
      <c r="AA692" s="486"/>
      <c r="AB692" s="486"/>
      <c r="AD692" s="486"/>
      <c r="AE692" s="486"/>
      <c r="AF692" s="486"/>
      <c r="AG692" s="486"/>
    </row>
    <row r="693">
      <c r="A693" s="180"/>
      <c r="B693" s="179"/>
      <c r="C693" s="179"/>
      <c r="D693" s="494"/>
      <c r="E693" s="180"/>
      <c r="K693" s="147"/>
      <c r="U693" s="34"/>
      <c r="V693" s="486"/>
      <c r="W693" s="486"/>
      <c r="X693" s="486"/>
      <c r="Y693" s="486"/>
      <c r="Z693" s="486"/>
      <c r="AA693" s="486"/>
      <c r="AB693" s="486"/>
      <c r="AD693" s="486"/>
      <c r="AE693" s="486"/>
      <c r="AF693" s="486"/>
      <c r="AG693" s="486"/>
    </row>
    <row r="694">
      <c r="A694" s="180"/>
      <c r="B694" s="179"/>
      <c r="C694" s="179"/>
      <c r="D694" s="494"/>
      <c r="E694" s="180"/>
      <c r="K694" s="147"/>
      <c r="U694" s="34"/>
      <c r="V694" s="486"/>
      <c r="W694" s="486"/>
      <c r="X694" s="486"/>
      <c r="Y694" s="486"/>
      <c r="Z694" s="486"/>
      <c r="AA694" s="486"/>
      <c r="AB694" s="486"/>
      <c r="AD694" s="486"/>
      <c r="AE694" s="486"/>
      <c r="AF694" s="486"/>
      <c r="AG694" s="486"/>
    </row>
    <row r="695">
      <c r="A695" s="180"/>
      <c r="B695" s="179"/>
      <c r="C695" s="179"/>
      <c r="D695" s="494"/>
      <c r="E695" s="180"/>
      <c r="K695" s="147"/>
      <c r="U695" s="34"/>
      <c r="V695" s="486"/>
      <c r="W695" s="486"/>
      <c r="X695" s="486"/>
      <c r="Y695" s="486"/>
      <c r="Z695" s="486"/>
      <c r="AA695" s="486"/>
      <c r="AB695" s="486"/>
      <c r="AD695" s="486"/>
      <c r="AE695" s="486"/>
      <c r="AF695" s="486"/>
      <c r="AG695" s="486"/>
    </row>
    <row r="696">
      <c r="A696" s="180"/>
      <c r="B696" s="179"/>
      <c r="C696" s="179"/>
      <c r="D696" s="494"/>
      <c r="E696" s="180"/>
      <c r="K696" s="147"/>
      <c r="U696" s="34"/>
      <c r="V696" s="486"/>
      <c r="W696" s="486"/>
      <c r="X696" s="486"/>
      <c r="Y696" s="486"/>
      <c r="Z696" s="486"/>
      <c r="AA696" s="486"/>
      <c r="AB696" s="486"/>
      <c r="AD696" s="486"/>
      <c r="AE696" s="486"/>
      <c r="AF696" s="486"/>
      <c r="AG696" s="486"/>
    </row>
    <row r="697">
      <c r="A697" s="180"/>
      <c r="B697" s="179"/>
      <c r="C697" s="179"/>
      <c r="D697" s="494"/>
      <c r="E697" s="180"/>
      <c r="K697" s="147"/>
      <c r="U697" s="34"/>
      <c r="V697" s="486"/>
      <c r="W697" s="486"/>
      <c r="X697" s="486"/>
      <c r="Y697" s="486"/>
      <c r="Z697" s="486"/>
      <c r="AA697" s="486"/>
      <c r="AB697" s="486"/>
      <c r="AD697" s="486"/>
      <c r="AE697" s="486"/>
      <c r="AF697" s="486"/>
      <c r="AG697" s="486"/>
    </row>
    <row r="698">
      <c r="A698" s="180"/>
      <c r="B698" s="179"/>
      <c r="C698" s="179"/>
      <c r="D698" s="494"/>
      <c r="E698" s="180"/>
      <c r="K698" s="147"/>
      <c r="U698" s="34"/>
      <c r="V698" s="486"/>
      <c r="W698" s="486"/>
      <c r="X698" s="486"/>
      <c r="Y698" s="486"/>
      <c r="Z698" s="486"/>
      <c r="AA698" s="486"/>
      <c r="AB698" s="486"/>
      <c r="AD698" s="486"/>
      <c r="AE698" s="486"/>
      <c r="AF698" s="486"/>
      <c r="AG698" s="486"/>
    </row>
    <row r="699">
      <c r="A699" s="180"/>
      <c r="B699" s="179"/>
      <c r="C699" s="179"/>
      <c r="D699" s="494"/>
      <c r="E699" s="180"/>
      <c r="K699" s="147"/>
      <c r="U699" s="34"/>
      <c r="V699" s="486"/>
      <c r="W699" s="486"/>
      <c r="X699" s="486"/>
      <c r="Y699" s="486"/>
      <c r="Z699" s="486"/>
      <c r="AA699" s="486"/>
      <c r="AB699" s="486"/>
      <c r="AD699" s="486"/>
      <c r="AE699" s="486"/>
      <c r="AF699" s="486"/>
      <c r="AG699" s="486"/>
    </row>
    <row r="700">
      <c r="A700" s="180"/>
      <c r="B700" s="179"/>
      <c r="C700" s="179"/>
      <c r="D700" s="494"/>
      <c r="E700" s="180"/>
      <c r="K700" s="147"/>
      <c r="U700" s="34"/>
      <c r="V700" s="486"/>
      <c r="W700" s="486"/>
      <c r="X700" s="486"/>
      <c r="Y700" s="486"/>
      <c r="Z700" s="486"/>
      <c r="AA700" s="486"/>
      <c r="AB700" s="486"/>
      <c r="AD700" s="486"/>
      <c r="AE700" s="486"/>
      <c r="AF700" s="486"/>
      <c r="AG700" s="486"/>
    </row>
    <row r="701">
      <c r="A701" s="180"/>
      <c r="B701" s="179"/>
      <c r="C701" s="179"/>
      <c r="D701" s="494"/>
      <c r="E701" s="180"/>
      <c r="K701" s="147"/>
      <c r="U701" s="34"/>
      <c r="V701" s="486"/>
      <c r="W701" s="486"/>
      <c r="X701" s="486"/>
      <c r="Y701" s="486"/>
      <c r="Z701" s="486"/>
      <c r="AA701" s="486"/>
      <c r="AB701" s="486"/>
      <c r="AD701" s="486"/>
      <c r="AE701" s="486"/>
      <c r="AF701" s="486"/>
      <c r="AG701" s="486"/>
    </row>
    <row r="702">
      <c r="A702" s="180"/>
      <c r="B702" s="179"/>
      <c r="C702" s="179"/>
      <c r="D702" s="494"/>
      <c r="E702" s="180"/>
      <c r="K702" s="147"/>
      <c r="U702" s="34"/>
      <c r="V702" s="486"/>
      <c r="W702" s="486"/>
      <c r="X702" s="486"/>
      <c r="Y702" s="486"/>
      <c r="Z702" s="486"/>
      <c r="AA702" s="486"/>
      <c r="AB702" s="486"/>
      <c r="AD702" s="486"/>
      <c r="AE702" s="486"/>
      <c r="AF702" s="486"/>
      <c r="AG702" s="486"/>
    </row>
    <row r="703">
      <c r="A703" s="180"/>
      <c r="B703" s="179"/>
      <c r="C703" s="179"/>
      <c r="D703" s="494"/>
      <c r="E703" s="180"/>
      <c r="K703" s="147"/>
      <c r="U703" s="34"/>
      <c r="V703" s="486"/>
      <c r="W703" s="486"/>
      <c r="X703" s="486"/>
      <c r="Y703" s="486"/>
      <c r="Z703" s="486"/>
      <c r="AA703" s="486"/>
      <c r="AB703" s="486"/>
      <c r="AD703" s="486"/>
      <c r="AE703" s="486"/>
      <c r="AF703" s="486"/>
      <c r="AG703" s="486"/>
    </row>
    <row r="704">
      <c r="A704" s="180"/>
      <c r="B704" s="179"/>
      <c r="C704" s="179"/>
      <c r="D704" s="494"/>
      <c r="E704" s="180"/>
      <c r="K704" s="147"/>
      <c r="U704" s="34"/>
      <c r="V704" s="486"/>
      <c r="W704" s="486"/>
      <c r="X704" s="486"/>
      <c r="Y704" s="486"/>
      <c r="Z704" s="486"/>
      <c r="AA704" s="486"/>
      <c r="AB704" s="486"/>
      <c r="AD704" s="486"/>
      <c r="AE704" s="486"/>
      <c r="AF704" s="486"/>
      <c r="AG704" s="486"/>
    </row>
    <row r="705">
      <c r="A705" s="180"/>
      <c r="B705" s="179"/>
      <c r="C705" s="179"/>
      <c r="D705" s="494"/>
      <c r="E705" s="180"/>
      <c r="K705" s="147"/>
      <c r="U705" s="34"/>
      <c r="V705" s="486"/>
      <c r="W705" s="486"/>
      <c r="X705" s="486"/>
      <c r="Y705" s="486"/>
      <c r="Z705" s="486"/>
      <c r="AA705" s="486"/>
      <c r="AB705" s="486"/>
      <c r="AD705" s="486"/>
      <c r="AE705" s="486"/>
      <c r="AF705" s="486"/>
      <c r="AG705" s="486"/>
    </row>
    <row r="706">
      <c r="A706" s="180"/>
      <c r="B706" s="179"/>
      <c r="C706" s="179"/>
      <c r="D706" s="494"/>
      <c r="E706" s="180"/>
      <c r="K706" s="147"/>
      <c r="U706" s="34"/>
      <c r="V706" s="486"/>
      <c r="W706" s="486"/>
      <c r="X706" s="486"/>
      <c r="Y706" s="486"/>
      <c r="Z706" s="486"/>
      <c r="AA706" s="486"/>
      <c r="AB706" s="486"/>
      <c r="AD706" s="486"/>
      <c r="AE706" s="486"/>
      <c r="AF706" s="486"/>
      <c r="AG706" s="486"/>
    </row>
    <row r="707">
      <c r="A707" s="180"/>
      <c r="B707" s="179"/>
      <c r="C707" s="179"/>
      <c r="D707" s="494"/>
      <c r="E707" s="180"/>
      <c r="K707" s="147"/>
      <c r="U707" s="34"/>
      <c r="V707" s="486"/>
      <c r="W707" s="486"/>
      <c r="X707" s="486"/>
      <c r="Y707" s="486"/>
      <c r="Z707" s="486"/>
      <c r="AA707" s="486"/>
      <c r="AB707" s="486"/>
      <c r="AD707" s="486"/>
      <c r="AE707" s="486"/>
      <c r="AF707" s="486"/>
      <c r="AG707" s="486"/>
    </row>
    <row r="708">
      <c r="A708" s="180"/>
      <c r="B708" s="179"/>
      <c r="C708" s="179"/>
      <c r="D708" s="494"/>
      <c r="E708" s="180"/>
      <c r="K708" s="147"/>
      <c r="U708" s="34"/>
      <c r="V708" s="486"/>
      <c r="W708" s="486"/>
      <c r="X708" s="486"/>
      <c r="Y708" s="486"/>
      <c r="Z708" s="486"/>
      <c r="AA708" s="486"/>
      <c r="AB708" s="486"/>
      <c r="AD708" s="486"/>
      <c r="AE708" s="486"/>
      <c r="AF708" s="486"/>
      <c r="AG708" s="486"/>
    </row>
    <row r="709">
      <c r="A709" s="180"/>
      <c r="B709" s="179"/>
      <c r="C709" s="179"/>
      <c r="D709" s="494"/>
      <c r="E709" s="180"/>
      <c r="K709" s="147"/>
      <c r="U709" s="34"/>
      <c r="V709" s="486"/>
      <c r="W709" s="486"/>
      <c r="X709" s="486"/>
      <c r="Y709" s="486"/>
      <c r="Z709" s="486"/>
      <c r="AA709" s="486"/>
      <c r="AB709" s="486"/>
      <c r="AD709" s="486"/>
      <c r="AE709" s="486"/>
      <c r="AF709" s="486"/>
      <c r="AG709" s="486"/>
    </row>
    <row r="710">
      <c r="A710" s="180"/>
      <c r="B710" s="179"/>
      <c r="C710" s="179"/>
      <c r="D710" s="494"/>
      <c r="E710" s="180"/>
      <c r="K710" s="147"/>
      <c r="U710" s="34"/>
      <c r="V710" s="486"/>
      <c r="W710" s="486"/>
      <c r="X710" s="486"/>
      <c r="Y710" s="486"/>
      <c r="Z710" s="486"/>
      <c r="AA710" s="486"/>
      <c r="AB710" s="486"/>
      <c r="AD710" s="486"/>
      <c r="AE710" s="486"/>
      <c r="AF710" s="486"/>
      <c r="AG710" s="486"/>
    </row>
    <row r="711">
      <c r="A711" s="180"/>
      <c r="B711" s="179"/>
      <c r="C711" s="179"/>
      <c r="D711" s="494"/>
      <c r="E711" s="180"/>
      <c r="K711" s="147"/>
      <c r="U711" s="34"/>
      <c r="V711" s="486"/>
      <c r="W711" s="486"/>
      <c r="X711" s="486"/>
      <c r="Y711" s="486"/>
      <c r="Z711" s="486"/>
      <c r="AA711" s="486"/>
      <c r="AB711" s="486"/>
      <c r="AD711" s="486"/>
      <c r="AE711" s="486"/>
      <c r="AF711" s="486"/>
      <c r="AG711" s="486"/>
    </row>
    <row r="712">
      <c r="A712" s="180"/>
      <c r="B712" s="179"/>
      <c r="C712" s="179"/>
      <c r="D712" s="494"/>
      <c r="E712" s="180"/>
      <c r="K712" s="147"/>
      <c r="U712" s="34"/>
      <c r="V712" s="486"/>
      <c r="W712" s="486"/>
      <c r="X712" s="486"/>
      <c r="Y712" s="486"/>
      <c r="Z712" s="486"/>
      <c r="AA712" s="486"/>
      <c r="AB712" s="486"/>
      <c r="AD712" s="486"/>
      <c r="AE712" s="486"/>
      <c r="AF712" s="486"/>
      <c r="AG712" s="486"/>
    </row>
    <row r="713">
      <c r="A713" s="180"/>
      <c r="B713" s="179"/>
      <c r="C713" s="179"/>
      <c r="D713" s="494"/>
      <c r="E713" s="180"/>
      <c r="K713" s="147"/>
      <c r="U713" s="34"/>
      <c r="V713" s="486"/>
      <c r="W713" s="486"/>
      <c r="X713" s="486"/>
      <c r="Y713" s="486"/>
      <c r="Z713" s="486"/>
      <c r="AA713" s="486"/>
      <c r="AB713" s="486"/>
      <c r="AD713" s="486"/>
      <c r="AE713" s="486"/>
      <c r="AF713" s="486"/>
      <c r="AG713" s="486"/>
    </row>
    <row r="714">
      <c r="A714" s="180"/>
      <c r="B714" s="179"/>
      <c r="C714" s="179"/>
      <c r="D714" s="494"/>
      <c r="E714" s="180"/>
      <c r="K714" s="147"/>
      <c r="U714" s="34"/>
      <c r="V714" s="486"/>
      <c r="W714" s="486"/>
      <c r="X714" s="486"/>
      <c r="Y714" s="486"/>
      <c r="Z714" s="486"/>
      <c r="AA714" s="486"/>
      <c r="AB714" s="486"/>
      <c r="AD714" s="486"/>
      <c r="AE714" s="486"/>
      <c r="AF714" s="486"/>
      <c r="AG714" s="486"/>
    </row>
    <row r="715">
      <c r="A715" s="180"/>
      <c r="B715" s="179"/>
      <c r="C715" s="179"/>
      <c r="D715" s="494"/>
      <c r="E715" s="180"/>
      <c r="K715" s="147"/>
      <c r="U715" s="34"/>
      <c r="V715" s="486"/>
      <c r="W715" s="486"/>
      <c r="X715" s="486"/>
      <c r="Y715" s="486"/>
      <c r="Z715" s="486"/>
      <c r="AA715" s="486"/>
      <c r="AB715" s="486"/>
      <c r="AD715" s="486"/>
      <c r="AE715" s="486"/>
      <c r="AF715" s="486"/>
      <c r="AG715" s="486"/>
    </row>
    <row r="716">
      <c r="A716" s="180"/>
      <c r="B716" s="179"/>
      <c r="C716" s="179"/>
      <c r="D716" s="494"/>
      <c r="E716" s="180"/>
      <c r="K716" s="147"/>
      <c r="U716" s="34"/>
      <c r="V716" s="486"/>
      <c r="W716" s="486"/>
      <c r="X716" s="486"/>
      <c r="Y716" s="486"/>
      <c r="Z716" s="486"/>
      <c r="AA716" s="486"/>
      <c r="AB716" s="486"/>
      <c r="AD716" s="486"/>
      <c r="AE716" s="486"/>
      <c r="AF716" s="486"/>
      <c r="AG716" s="486"/>
    </row>
    <row r="717">
      <c r="A717" s="180"/>
      <c r="B717" s="179"/>
      <c r="C717" s="179"/>
      <c r="D717" s="494"/>
      <c r="E717" s="180"/>
      <c r="K717" s="147"/>
      <c r="U717" s="34"/>
      <c r="V717" s="486"/>
      <c r="W717" s="486"/>
      <c r="X717" s="486"/>
      <c r="Y717" s="486"/>
      <c r="Z717" s="486"/>
      <c r="AA717" s="486"/>
      <c r="AB717" s="486"/>
      <c r="AD717" s="486"/>
      <c r="AE717" s="486"/>
      <c r="AF717" s="486"/>
      <c r="AG717" s="486"/>
    </row>
    <row r="718">
      <c r="A718" s="180"/>
      <c r="B718" s="179"/>
      <c r="C718" s="179"/>
      <c r="D718" s="494"/>
      <c r="E718" s="180"/>
      <c r="K718" s="147"/>
      <c r="U718" s="34"/>
      <c r="V718" s="486"/>
      <c r="W718" s="486"/>
      <c r="X718" s="486"/>
      <c r="Y718" s="486"/>
      <c r="Z718" s="486"/>
      <c r="AA718" s="486"/>
      <c r="AB718" s="486"/>
      <c r="AD718" s="486"/>
      <c r="AE718" s="486"/>
      <c r="AF718" s="486"/>
      <c r="AG718" s="486"/>
    </row>
    <row r="719">
      <c r="A719" s="180"/>
      <c r="B719" s="179"/>
      <c r="C719" s="179"/>
      <c r="D719" s="494"/>
      <c r="E719" s="180"/>
      <c r="K719" s="147"/>
      <c r="U719" s="34"/>
      <c r="V719" s="486"/>
      <c r="W719" s="486"/>
      <c r="X719" s="486"/>
      <c r="Y719" s="486"/>
      <c r="Z719" s="486"/>
      <c r="AA719" s="486"/>
      <c r="AB719" s="486"/>
      <c r="AD719" s="486"/>
      <c r="AE719" s="486"/>
      <c r="AF719" s="486"/>
      <c r="AG719" s="486"/>
    </row>
    <row r="720">
      <c r="A720" s="180"/>
      <c r="B720" s="179"/>
      <c r="C720" s="179"/>
      <c r="D720" s="494"/>
      <c r="E720" s="180"/>
      <c r="K720" s="147"/>
      <c r="U720" s="34"/>
      <c r="V720" s="486"/>
      <c r="W720" s="486"/>
      <c r="X720" s="486"/>
      <c r="Y720" s="486"/>
      <c r="Z720" s="486"/>
      <c r="AA720" s="486"/>
      <c r="AB720" s="486"/>
      <c r="AD720" s="486"/>
      <c r="AE720" s="486"/>
      <c r="AF720" s="486"/>
      <c r="AG720" s="486"/>
    </row>
    <row r="721">
      <c r="A721" s="180"/>
      <c r="B721" s="179"/>
      <c r="C721" s="179"/>
      <c r="D721" s="494"/>
      <c r="E721" s="180"/>
      <c r="K721" s="147"/>
      <c r="U721" s="34"/>
      <c r="V721" s="486"/>
      <c r="W721" s="486"/>
      <c r="X721" s="486"/>
      <c r="Y721" s="486"/>
      <c r="Z721" s="486"/>
      <c r="AA721" s="486"/>
      <c r="AB721" s="486"/>
      <c r="AD721" s="486"/>
      <c r="AE721" s="486"/>
      <c r="AF721" s="486"/>
      <c r="AG721" s="486"/>
    </row>
    <row r="722">
      <c r="A722" s="180"/>
      <c r="B722" s="179"/>
      <c r="C722" s="179"/>
      <c r="D722" s="494"/>
      <c r="E722" s="180"/>
      <c r="K722" s="147"/>
      <c r="U722" s="34"/>
      <c r="V722" s="486"/>
      <c r="W722" s="486"/>
      <c r="X722" s="486"/>
      <c r="Y722" s="486"/>
      <c r="Z722" s="486"/>
      <c r="AA722" s="486"/>
      <c r="AB722" s="486"/>
      <c r="AD722" s="486"/>
      <c r="AE722" s="486"/>
      <c r="AF722" s="486"/>
      <c r="AG722" s="486"/>
    </row>
    <row r="723">
      <c r="A723" s="180"/>
      <c r="B723" s="179"/>
      <c r="C723" s="179"/>
      <c r="D723" s="494"/>
      <c r="E723" s="180"/>
      <c r="K723" s="147"/>
      <c r="U723" s="34"/>
      <c r="V723" s="486"/>
      <c r="W723" s="486"/>
      <c r="X723" s="486"/>
      <c r="Y723" s="486"/>
      <c r="Z723" s="486"/>
      <c r="AA723" s="486"/>
      <c r="AB723" s="486"/>
      <c r="AD723" s="486"/>
      <c r="AE723" s="486"/>
      <c r="AF723" s="486"/>
      <c r="AG723" s="486"/>
    </row>
    <row r="724">
      <c r="A724" s="180"/>
      <c r="B724" s="179"/>
      <c r="C724" s="179"/>
      <c r="D724" s="494"/>
      <c r="E724" s="180"/>
      <c r="K724" s="147"/>
      <c r="U724" s="34"/>
      <c r="V724" s="486"/>
      <c r="W724" s="486"/>
      <c r="X724" s="486"/>
      <c r="Y724" s="486"/>
      <c r="Z724" s="486"/>
      <c r="AA724" s="486"/>
      <c r="AB724" s="486"/>
      <c r="AD724" s="486"/>
      <c r="AE724" s="486"/>
      <c r="AF724" s="486"/>
      <c r="AG724" s="486"/>
    </row>
    <row r="725">
      <c r="A725" s="180"/>
      <c r="B725" s="179"/>
      <c r="C725" s="179"/>
      <c r="D725" s="494"/>
      <c r="E725" s="180"/>
      <c r="K725" s="147"/>
      <c r="U725" s="34"/>
      <c r="V725" s="486"/>
      <c r="W725" s="486"/>
      <c r="X725" s="486"/>
      <c r="Y725" s="486"/>
      <c r="Z725" s="486"/>
      <c r="AA725" s="486"/>
      <c r="AB725" s="486"/>
      <c r="AD725" s="486"/>
      <c r="AE725" s="486"/>
      <c r="AF725" s="486"/>
      <c r="AG725" s="486"/>
    </row>
    <row r="726">
      <c r="A726" s="180"/>
      <c r="B726" s="179"/>
      <c r="C726" s="179"/>
      <c r="D726" s="494"/>
      <c r="E726" s="180"/>
      <c r="K726" s="147"/>
      <c r="U726" s="34"/>
      <c r="V726" s="486"/>
      <c r="W726" s="486"/>
      <c r="X726" s="486"/>
      <c r="Y726" s="486"/>
      <c r="Z726" s="486"/>
      <c r="AA726" s="486"/>
      <c r="AB726" s="486"/>
      <c r="AD726" s="486"/>
      <c r="AE726" s="486"/>
      <c r="AF726" s="486"/>
      <c r="AG726" s="486"/>
    </row>
    <row r="727">
      <c r="A727" s="180"/>
      <c r="B727" s="179"/>
      <c r="C727" s="179"/>
      <c r="D727" s="494"/>
      <c r="E727" s="180"/>
      <c r="K727" s="147"/>
      <c r="U727" s="34"/>
      <c r="V727" s="486"/>
      <c r="W727" s="486"/>
      <c r="X727" s="486"/>
      <c r="Y727" s="486"/>
      <c r="Z727" s="486"/>
      <c r="AA727" s="486"/>
      <c r="AB727" s="486"/>
      <c r="AD727" s="486"/>
      <c r="AE727" s="486"/>
      <c r="AF727" s="486"/>
      <c r="AG727" s="486"/>
    </row>
    <row r="728">
      <c r="A728" s="180"/>
      <c r="B728" s="179"/>
      <c r="C728" s="179"/>
      <c r="D728" s="494"/>
      <c r="E728" s="180"/>
      <c r="K728" s="147"/>
      <c r="U728" s="34"/>
      <c r="V728" s="486"/>
      <c r="W728" s="486"/>
      <c r="X728" s="486"/>
      <c r="Y728" s="486"/>
      <c r="Z728" s="486"/>
      <c r="AA728" s="486"/>
      <c r="AB728" s="486"/>
      <c r="AD728" s="486"/>
      <c r="AE728" s="486"/>
      <c r="AF728" s="486"/>
      <c r="AG728" s="486"/>
    </row>
    <row r="729">
      <c r="A729" s="180"/>
      <c r="B729" s="179"/>
      <c r="C729" s="179"/>
      <c r="D729" s="494"/>
      <c r="E729" s="180"/>
      <c r="K729" s="147"/>
      <c r="U729" s="34"/>
      <c r="V729" s="486"/>
      <c r="W729" s="486"/>
      <c r="X729" s="486"/>
      <c r="Y729" s="486"/>
      <c r="Z729" s="486"/>
      <c r="AA729" s="486"/>
      <c r="AB729" s="486"/>
      <c r="AD729" s="486"/>
      <c r="AE729" s="486"/>
      <c r="AF729" s="486"/>
      <c r="AG729" s="486"/>
    </row>
    <row r="730">
      <c r="A730" s="180"/>
      <c r="B730" s="179"/>
      <c r="C730" s="179"/>
      <c r="D730" s="494"/>
      <c r="E730" s="180"/>
      <c r="K730" s="147"/>
      <c r="U730" s="34"/>
      <c r="V730" s="486"/>
      <c r="W730" s="486"/>
      <c r="X730" s="486"/>
      <c r="Y730" s="486"/>
      <c r="Z730" s="486"/>
      <c r="AA730" s="486"/>
      <c r="AB730" s="486"/>
      <c r="AD730" s="486"/>
      <c r="AE730" s="486"/>
      <c r="AF730" s="486"/>
      <c r="AG730" s="486"/>
    </row>
    <row r="731">
      <c r="A731" s="180"/>
      <c r="B731" s="179"/>
      <c r="C731" s="179"/>
      <c r="D731" s="494"/>
      <c r="E731" s="180"/>
      <c r="K731" s="147"/>
      <c r="U731" s="34"/>
      <c r="V731" s="486"/>
      <c r="W731" s="486"/>
      <c r="X731" s="486"/>
      <c r="Y731" s="486"/>
      <c r="Z731" s="486"/>
      <c r="AA731" s="486"/>
      <c r="AB731" s="486"/>
      <c r="AD731" s="486"/>
      <c r="AE731" s="486"/>
      <c r="AF731" s="486"/>
      <c r="AG731" s="486"/>
    </row>
    <row r="732">
      <c r="A732" s="180"/>
      <c r="B732" s="179"/>
      <c r="C732" s="179"/>
      <c r="D732" s="494"/>
      <c r="E732" s="180"/>
      <c r="K732" s="147"/>
      <c r="U732" s="34"/>
      <c r="V732" s="486"/>
      <c r="W732" s="486"/>
      <c r="X732" s="486"/>
      <c r="Y732" s="486"/>
      <c r="Z732" s="486"/>
      <c r="AA732" s="486"/>
      <c r="AB732" s="486"/>
      <c r="AD732" s="486"/>
      <c r="AE732" s="486"/>
      <c r="AF732" s="486"/>
      <c r="AG732" s="486"/>
    </row>
    <row r="733">
      <c r="A733" s="180"/>
      <c r="B733" s="179"/>
      <c r="C733" s="179"/>
      <c r="D733" s="494"/>
      <c r="E733" s="180"/>
      <c r="K733" s="147"/>
      <c r="U733" s="34"/>
      <c r="V733" s="486"/>
      <c r="W733" s="486"/>
      <c r="X733" s="486"/>
      <c r="Y733" s="486"/>
      <c r="Z733" s="486"/>
      <c r="AA733" s="486"/>
      <c r="AB733" s="486"/>
      <c r="AD733" s="486"/>
      <c r="AE733" s="486"/>
      <c r="AF733" s="486"/>
      <c r="AG733" s="486"/>
    </row>
    <row r="734">
      <c r="A734" s="180"/>
      <c r="B734" s="179"/>
      <c r="C734" s="179"/>
      <c r="D734" s="494"/>
      <c r="E734" s="180"/>
      <c r="K734" s="147"/>
      <c r="U734" s="34"/>
      <c r="V734" s="486"/>
      <c r="W734" s="486"/>
      <c r="X734" s="486"/>
      <c r="Y734" s="486"/>
      <c r="Z734" s="486"/>
      <c r="AA734" s="486"/>
      <c r="AB734" s="486"/>
      <c r="AD734" s="486"/>
      <c r="AE734" s="486"/>
      <c r="AF734" s="486"/>
      <c r="AG734" s="486"/>
    </row>
    <row r="735">
      <c r="A735" s="180"/>
      <c r="B735" s="179"/>
      <c r="C735" s="179"/>
      <c r="D735" s="494"/>
      <c r="E735" s="180"/>
      <c r="K735" s="147"/>
      <c r="U735" s="34"/>
      <c r="V735" s="486"/>
      <c r="W735" s="486"/>
      <c r="X735" s="486"/>
      <c r="Y735" s="486"/>
      <c r="Z735" s="486"/>
      <c r="AA735" s="486"/>
      <c r="AB735" s="486"/>
      <c r="AD735" s="486"/>
      <c r="AE735" s="486"/>
      <c r="AF735" s="486"/>
      <c r="AG735" s="486"/>
    </row>
    <row r="736">
      <c r="A736" s="180"/>
      <c r="B736" s="179"/>
      <c r="C736" s="179"/>
      <c r="D736" s="494"/>
      <c r="E736" s="180"/>
      <c r="K736" s="147"/>
      <c r="U736" s="34"/>
      <c r="V736" s="486"/>
      <c r="W736" s="486"/>
      <c r="X736" s="486"/>
      <c r="Y736" s="486"/>
      <c r="Z736" s="486"/>
      <c r="AA736" s="486"/>
      <c r="AB736" s="486"/>
      <c r="AD736" s="486"/>
      <c r="AE736" s="486"/>
      <c r="AF736" s="486"/>
      <c r="AG736" s="486"/>
    </row>
    <row r="737">
      <c r="A737" s="180"/>
      <c r="B737" s="179"/>
      <c r="C737" s="179"/>
      <c r="D737" s="494"/>
      <c r="E737" s="180"/>
      <c r="K737" s="147"/>
      <c r="U737" s="34"/>
      <c r="V737" s="486"/>
      <c r="W737" s="486"/>
      <c r="X737" s="486"/>
      <c r="Y737" s="486"/>
      <c r="Z737" s="486"/>
      <c r="AA737" s="486"/>
      <c r="AB737" s="486"/>
      <c r="AD737" s="486"/>
      <c r="AE737" s="486"/>
      <c r="AF737" s="486"/>
      <c r="AG737" s="486"/>
    </row>
    <row r="738">
      <c r="A738" s="180"/>
      <c r="B738" s="179"/>
      <c r="C738" s="179"/>
      <c r="D738" s="494"/>
      <c r="E738" s="180"/>
      <c r="K738" s="147"/>
      <c r="U738" s="34"/>
      <c r="V738" s="486"/>
      <c r="W738" s="486"/>
      <c r="X738" s="486"/>
      <c r="Y738" s="486"/>
      <c r="Z738" s="486"/>
      <c r="AA738" s="486"/>
      <c r="AB738" s="486"/>
      <c r="AD738" s="486"/>
      <c r="AE738" s="486"/>
      <c r="AF738" s="486"/>
      <c r="AG738" s="486"/>
    </row>
    <row r="739">
      <c r="A739" s="180"/>
      <c r="B739" s="179"/>
      <c r="C739" s="179"/>
      <c r="D739" s="494"/>
      <c r="E739" s="180"/>
      <c r="K739" s="147"/>
      <c r="U739" s="34"/>
      <c r="V739" s="486"/>
      <c r="W739" s="486"/>
      <c r="X739" s="486"/>
      <c r="Y739" s="486"/>
      <c r="Z739" s="486"/>
      <c r="AA739" s="486"/>
      <c r="AB739" s="486"/>
      <c r="AD739" s="486"/>
      <c r="AE739" s="486"/>
      <c r="AF739" s="486"/>
      <c r="AG739" s="486"/>
    </row>
    <row r="740">
      <c r="A740" s="180"/>
      <c r="B740" s="179"/>
      <c r="C740" s="179"/>
      <c r="D740" s="494"/>
      <c r="E740" s="180"/>
      <c r="K740" s="147"/>
      <c r="U740" s="34"/>
      <c r="V740" s="486"/>
      <c r="W740" s="486"/>
      <c r="X740" s="486"/>
      <c r="Y740" s="486"/>
      <c r="Z740" s="486"/>
      <c r="AA740" s="486"/>
      <c r="AB740" s="486"/>
      <c r="AD740" s="486"/>
      <c r="AE740" s="486"/>
      <c r="AF740" s="486"/>
      <c r="AG740" s="486"/>
    </row>
    <row r="741">
      <c r="A741" s="180"/>
      <c r="B741" s="179"/>
      <c r="C741" s="179"/>
      <c r="D741" s="494"/>
      <c r="E741" s="180"/>
      <c r="K741" s="147"/>
      <c r="U741" s="34"/>
      <c r="V741" s="486"/>
      <c r="W741" s="486"/>
      <c r="X741" s="486"/>
      <c r="Y741" s="486"/>
      <c r="Z741" s="486"/>
      <c r="AA741" s="486"/>
      <c r="AB741" s="486"/>
      <c r="AD741" s="486"/>
      <c r="AE741" s="486"/>
      <c r="AF741" s="486"/>
      <c r="AG741" s="486"/>
    </row>
    <row r="742">
      <c r="A742" s="180"/>
      <c r="B742" s="179"/>
      <c r="C742" s="179"/>
      <c r="D742" s="494"/>
      <c r="E742" s="180"/>
      <c r="K742" s="147"/>
      <c r="U742" s="34"/>
      <c r="V742" s="486"/>
      <c r="W742" s="486"/>
      <c r="X742" s="486"/>
      <c r="Y742" s="486"/>
      <c r="Z742" s="486"/>
      <c r="AA742" s="486"/>
      <c r="AB742" s="486"/>
      <c r="AD742" s="486"/>
      <c r="AE742" s="486"/>
      <c r="AF742" s="486"/>
      <c r="AG742" s="486"/>
    </row>
    <row r="743">
      <c r="A743" s="180"/>
      <c r="B743" s="179"/>
      <c r="C743" s="179"/>
      <c r="D743" s="494"/>
      <c r="E743" s="180"/>
      <c r="K743" s="147"/>
      <c r="U743" s="34"/>
      <c r="V743" s="486"/>
      <c r="W743" s="486"/>
      <c r="X743" s="486"/>
      <c r="Y743" s="486"/>
      <c r="Z743" s="486"/>
      <c r="AA743" s="486"/>
      <c r="AB743" s="486"/>
      <c r="AD743" s="486"/>
      <c r="AE743" s="486"/>
      <c r="AF743" s="486"/>
      <c r="AG743" s="486"/>
    </row>
    <row r="744">
      <c r="A744" s="180"/>
      <c r="B744" s="179"/>
      <c r="C744" s="179"/>
      <c r="D744" s="494"/>
      <c r="E744" s="180"/>
      <c r="K744" s="147"/>
      <c r="U744" s="34"/>
      <c r="V744" s="486"/>
      <c r="W744" s="486"/>
      <c r="X744" s="486"/>
      <c r="Y744" s="486"/>
      <c r="Z744" s="486"/>
      <c r="AA744" s="486"/>
      <c r="AB744" s="486"/>
      <c r="AD744" s="486"/>
      <c r="AE744" s="486"/>
      <c r="AF744" s="486"/>
      <c r="AG744" s="486"/>
    </row>
    <row r="745">
      <c r="A745" s="180"/>
      <c r="B745" s="179"/>
      <c r="C745" s="179"/>
      <c r="D745" s="494"/>
      <c r="E745" s="180"/>
      <c r="K745" s="147"/>
      <c r="U745" s="34"/>
      <c r="V745" s="486"/>
      <c r="W745" s="486"/>
      <c r="X745" s="486"/>
      <c r="Y745" s="486"/>
      <c r="Z745" s="486"/>
      <c r="AA745" s="486"/>
      <c r="AB745" s="486"/>
      <c r="AD745" s="486"/>
      <c r="AE745" s="486"/>
      <c r="AF745" s="486"/>
      <c r="AG745" s="486"/>
    </row>
    <row r="746">
      <c r="A746" s="180"/>
      <c r="B746" s="179"/>
      <c r="C746" s="179"/>
      <c r="D746" s="494"/>
      <c r="E746" s="180"/>
      <c r="K746" s="147"/>
      <c r="U746" s="34"/>
      <c r="V746" s="486"/>
      <c r="W746" s="486"/>
      <c r="X746" s="486"/>
      <c r="Y746" s="486"/>
      <c r="Z746" s="486"/>
      <c r="AA746" s="486"/>
      <c r="AB746" s="486"/>
      <c r="AD746" s="486"/>
      <c r="AE746" s="486"/>
      <c r="AF746" s="486"/>
      <c r="AG746" s="486"/>
    </row>
    <row r="747">
      <c r="A747" s="180"/>
      <c r="B747" s="179"/>
      <c r="C747" s="179"/>
      <c r="D747" s="494"/>
      <c r="E747" s="180"/>
      <c r="K747" s="147"/>
      <c r="U747" s="34"/>
      <c r="V747" s="486"/>
      <c r="W747" s="486"/>
      <c r="X747" s="486"/>
      <c r="Y747" s="486"/>
      <c r="Z747" s="486"/>
      <c r="AA747" s="486"/>
      <c r="AB747" s="486"/>
      <c r="AD747" s="486"/>
      <c r="AE747" s="486"/>
      <c r="AF747" s="486"/>
      <c r="AG747" s="486"/>
    </row>
    <row r="748">
      <c r="A748" s="180"/>
      <c r="B748" s="179"/>
      <c r="C748" s="179"/>
      <c r="D748" s="494"/>
      <c r="E748" s="180"/>
      <c r="K748" s="147"/>
      <c r="U748" s="34"/>
      <c r="V748" s="486"/>
      <c r="W748" s="486"/>
      <c r="X748" s="486"/>
      <c r="Y748" s="486"/>
      <c r="Z748" s="486"/>
      <c r="AA748" s="486"/>
      <c r="AB748" s="486"/>
      <c r="AD748" s="486"/>
      <c r="AE748" s="486"/>
      <c r="AF748" s="486"/>
      <c r="AG748" s="486"/>
    </row>
    <row r="749">
      <c r="A749" s="180"/>
      <c r="B749" s="179"/>
      <c r="C749" s="179"/>
      <c r="D749" s="494"/>
      <c r="E749" s="180"/>
      <c r="K749" s="147"/>
      <c r="U749" s="34"/>
      <c r="V749" s="486"/>
      <c r="W749" s="486"/>
      <c r="X749" s="486"/>
      <c r="Y749" s="486"/>
      <c r="Z749" s="486"/>
      <c r="AA749" s="486"/>
      <c r="AB749" s="486"/>
      <c r="AD749" s="486"/>
      <c r="AE749" s="486"/>
      <c r="AF749" s="486"/>
      <c r="AG749" s="486"/>
    </row>
    <row r="750">
      <c r="A750" s="180"/>
      <c r="B750" s="179"/>
      <c r="C750" s="179"/>
      <c r="D750" s="494"/>
      <c r="E750" s="180"/>
      <c r="K750" s="147"/>
      <c r="U750" s="34"/>
      <c r="V750" s="486"/>
      <c r="W750" s="486"/>
      <c r="X750" s="486"/>
      <c r="Y750" s="486"/>
      <c r="Z750" s="486"/>
      <c r="AA750" s="486"/>
      <c r="AB750" s="486"/>
      <c r="AD750" s="486"/>
      <c r="AE750" s="486"/>
      <c r="AF750" s="486"/>
      <c r="AG750" s="486"/>
    </row>
    <row r="751">
      <c r="A751" s="180"/>
      <c r="B751" s="179"/>
      <c r="C751" s="179"/>
      <c r="D751" s="494"/>
      <c r="E751" s="180"/>
      <c r="K751" s="147"/>
      <c r="U751" s="34"/>
      <c r="V751" s="486"/>
      <c r="W751" s="486"/>
      <c r="X751" s="486"/>
      <c r="Y751" s="486"/>
      <c r="Z751" s="486"/>
      <c r="AA751" s="486"/>
      <c r="AB751" s="486"/>
      <c r="AD751" s="486"/>
      <c r="AE751" s="486"/>
      <c r="AF751" s="486"/>
      <c r="AG751" s="486"/>
    </row>
    <row r="752">
      <c r="A752" s="180"/>
      <c r="B752" s="179"/>
      <c r="C752" s="179"/>
      <c r="D752" s="494"/>
      <c r="E752" s="180"/>
      <c r="K752" s="147"/>
      <c r="U752" s="34"/>
      <c r="V752" s="486"/>
      <c r="W752" s="486"/>
      <c r="X752" s="486"/>
      <c r="Y752" s="486"/>
      <c r="Z752" s="486"/>
      <c r="AA752" s="486"/>
      <c r="AB752" s="486"/>
      <c r="AD752" s="486"/>
      <c r="AE752" s="486"/>
      <c r="AF752" s="486"/>
      <c r="AG752" s="486"/>
    </row>
    <row r="753">
      <c r="A753" s="180"/>
      <c r="B753" s="179"/>
      <c r="C753" s="179"/>
      <c r="D753" s="494"/>
      <c r="E753" s="180"/>
      <c r="K753" s="147"/>
      <c r="U753" s="34"/>
      <c r="V753" s="486"/>
      <c r="W753" s="486"/>
      <c r="X753" s="486"/>
      <c r="Y753" s="486"/>
      <c r="Z753" s="486"/>
      <c r="AA753" s="486"/>
      <c r="AB753" s="486"/>
      <c r="AD753" s="486"/>
      <c r="AE753" s="486"/>
      <c r="AF753" s="486"/>
      <c r="AG753" s="486"/>
    </row>
    <row r="754">
      <c r="A754" s="180"/>
      <c r="B754" s="179"/>
      <c r="C754" s="179"/>
      <c r="D754" s="494"/>
      <c r="E754" s="180"/>
      <c r="K754" s="147"/>
      <c r="U754" s="34"/>
      <c r="V754" s="486"/>
      <c r="W754" s="486"/>
      <c r="X754" s="486"/>
      <c r="Y754" s="486"/>
      <c r="Z754" s="486"/>
      <c r="AA754" s="486"/>
      <c r="AB754" s="486"/>
      <c r="AD754" s="486"/>
      <c r="AE754" s="486"/>
      <c r="AF754" s="486"/>
      <c r="AG754" s="486"/>
    </row>
    <row r="755">
      <c r="A755" s="180"/>
      <c r="B755" s="179"/>
      <c r="C755" s="179"/>
      <c r="D755" s="494"/>
      <c r="E755" s="180"/>
      <c r="K755" s="147"/>
      <c r="U755" s="34"/>
      <c r="V755" s="486"/>
      <c r="W755" s="486"/>
      <c r="X755" s="486"/>
      <c r="Y755" s="486"/>
      <c r="Z755" s="486"/>
      <c r="AA755" s="486"/>
      <c r="AB755" s="486"/>
      <c r="AD755" s="486"/>
      <c r="AE755" s="486"/>
      <c r="AF755" s="486"/>
      <c r="AG755" s="486"/>
    </row>
    <row r="756">
      <c r="A756" s="180"/>
      <c r="B756" s="179"/>
      <c r="C756" s="179"/>
      <c r="D756" s="494"/>
      <c r="E756" s="180"/>
      <c r="K756" s="147"/>
      <c r="U756" s="34"/>
      <c r="V756" s="486"/>
      <c r="W756" s="486"/>
      <c r="X756" s="486"/>
      <c r="Y756" s="486"/>
      <c r="Z756" s="486"/>
      <c r="AA756" s="486"/>
      <c r="AB756" s="486"/>
      <c r="AD756" s="486"/>
      <c r="AE756" s="486"/>
      <c r="AF756" s="486"/>
      <c r="AG756" s="486"/>
    </row>
    <row r="757">
      <c r="A757" s="180"/>
      <c r="B757" s="179"/>
      <c r="C757" s="179"/>
      <c r="D757" s="494"/>
      <c r="E757" s="180"/>
      <c r="K757" s="147"/>
      <c r="U757" s="34"/>
      <c r="V757" s="486"/>
      <c r="W757" s="486"/>
      <c r="X757" s="486"/>
      <c r="Y757" s="486"/>
      <c r="Z757" s="486"/>
      <c r="AA757" s="486"/>
      <c r="AB757" s="486"/>
      <c r="AD757" s="486"/>
      <c r="AE757" s="486"/>
      <c r="AF757" s="486"/>
      <c r="AG757" s="486"/>
    </row>
    <row r="758">
      <c r="A758" s="180"/>
      <c r="B758" s="179"/>
      <c r="C758" s="179"/>
      <c r="D758" s="494"/>
      <c r="E758" s="180"/>
      <c r="K758" s="147"/>
      <c r="U758" s="34"/>
      <c r="V758" s="486"/>
      <c r="W758" s="486"/>
      <c r="X758" s="486"/>
      <c r="Y758" s="486"/>
      <c r="Z758" s="486"/>
      <c r="AA758" s="486"/>
      <c r="AB758" s="486"/>
      <c r="AD758" s="486"/>
      <c r="AE758" s="486"/>
      <c r="AF758" s="486"/>
      <c r="AG758" s="486"/>
    </row>
    <row r="759">
      <c r="A759" s="180"/>
      <c r="B759" s="179"/>
      <c r="C759" s="179"/>
      <c r="D759" s="494"/>
      <c r="E759" s="180"/>
      <c r="K759" s="147"/>
      <c r="U759" s="34"/>
      <c r="V759" s="486"/>
      <c r="W759" s="486"/>
      <c r="X759" s="486"/>
      <c r="Y759" s="486"/>
      <c r="Z759" s="486"/>
      <c r="AA759" s="486"/>
      <c r="AB759" s="486"/>
      <c r="AD759" s="486"/>
      <c r="AE759" s="486"/>
      <c r="AF759" s="486"/>
      <c r="AG759" s="486"/>
    </row>
    <row r="760">
      <c r="A760" s="180"/>
      <c r="B760" s="179"/>
      <c r="C760" s="179"/>
      <c r="D760" s="494"/>
      <c r="E760" s="180"/>
      <c r="K760" s="147"/>
      <c r="U760" s="34"/>
      <c r="V760" s="486"/>
      <c r="W760" s="486"/>
      <c r="X760" s="486"/>
      <c r="Y760" s="486"/>
      <c r="Z760" s="486"/>
      <c r="AA760" s="486"/>
      <c r="AB760" s="486"/>
      <c r="AD760" s="486"/>
      <c r="AE760" s="486"/>
      <c r="AF760" s="486"/>
      <c r="AG760" s="486"/>
    </row>
    <row r="761">
      <c r="A761" s="180"/>
      <c r="B761" s="179"/>
      <c r="C761" s="179"/>
      <c r="D761" s="494"/>
      <c r="E761" s="180"/>
      <c r="K761" s="147"/>
      <c r="U761" s="34"/>
      <c r="V761" s="486"/>
      <c r="W761" s="486"/>
      <c r="X761" s="486"/>
      <c r="Y761" s="486"/>
      <c r="Z761" s="486"/>
      <c r="AA761" s="486"/>
      <c r="AB761" s="486"/>
      <c r="AD761" s="486"/>
      <c r="AE761" s="486"/>
      <c r="AF761" s="486"/>
      <c r="AG761" s="486"/>
    </row>
    <row r="762">
      <c r="A762" s="180"/>
      <c r="B762" s="179"/>
      <c r="C762" s="179"/>
      <c r="D762" s="494"/>
      <c r="E762" s="180"/>
      <c r="K762" s="147"/>
      <c r="U762" s="34"/>
      <c r="V762" s="486"/>
      <c r="W762" s="486"/>
      <c r="X762" s="486"/>
      <c r="Y762" s="486"/>
      <c r="Z762" s="486"/>
      <c r="AA762" s="486"/>
      <c r="AB762" s="486"/>
      <c r="AD762" s="486"/>
      <c r="AE762" s="486"/>
      <c r="AF762" s="486"/>
      <c r="AG762" s="486"/>
    </row>
    <row r="763">
      <c r="A763" s="180"/>
      <c r="B763" s="179"/>
      <c r="C763" s="179"/>
      <c r="D763" s="494"/>
      <c r="E763" s="180"/>
      <c r="K763" s="147"/>
      <c r="U763" s="34"/>
      <c r="V763" s="486"/>
      <c r="W763" s="486"/>
      <c r="X763" s="486"/>
      <c r="Y763" s="486"/>
      <c r="Z763" s="486"/>
      <c r="AA763" s="486"/>
      <c r="AB763" s="486"/>
      <c r="AD763" s="486"/>
      <c r="AE763" s="486"/>
      <c r="AF763" s="486"/>
      <c r="AG763" s="486"/>
    </row>
    <row r="764">
      <c r="A764" s="180"/>
      <c r="B764" s="179"/>
      <c r="C764" s="179"/>
      <c r="D764" s="494"/>
      <c r="E764" s="180"/>
      <c r="K764" s="147"/>
      <c r="U764" s="34"/>
      <c r="V764" s="486"/>
      <c r="W764" s="486"/>
      <c r="X764" s="486"/>
      <c r="Y764" s="486"/>
      <c r="Z764" s="486"/>
      <c r="AA764" s="486"/>
      <c r="AB764" s="486"/>
      <c r="AD764" s="486"/>
      <c r="AE764" s="486"/>
      <c r="AF764" s="486"/>
      <c r="AG764" s="486"/>
    </row>
    <row r="765">
      <c r="A765" s="180"/>
      <c r="B765" s="179"/>
      <c r="C765" s="179"/>
      <c r="D765" s="494"/>
      <c r="E765" s="180"/>
      <c r="K765" s="147"/>
      <c r="U765" s="34"/>
      <c r="V765" s="486"/>
      <c r="W765" s="486"/>
      <c r="X765" s="486"/>
      <c r="Y765" s="486"/>
      <c r="Z765" s="486"/>
      <c r="AA765" s="486"/>
      <c r="AB765" s="486"/>
      <c r="AD765" s="486"/>
      <c r="AE765" s="486"/>
      <c r="AF765" s="486"/>
      <c r="AG765" s="486"/>
    </row>
    <row r="766">
      <c r="A766" s="180"/>
      <c r="B766" s="179"/>
      <c r="C766" s="179"/>
      <c r="D766" s="494"/>
      <c r="E766" s="180"/>
      <c r="K766" s="147"/>
      <c r="U766" s="34"/>
      <c r="V766" s="486"/>
      <c r="W766" s="486"/>
      <c r="X766" s="486"/>
      <c r="Y766" s="486"/>
      <c r="Z766" s="486"/>
      <c r="AA766" s="486"/>
      <c r="AB766" s="486"/>
      <c r="AD766" s="486"/>
      <c r="AE766" s="486"/>
      <c r="AF766" s="486"/>
      <c r="AG766" s="486"/>
    </row>
    <row r="767">
      <c r="A767" s="180"/>
      <c r="B767" s="179"/>
      <c r="C767" s="179"/>
      <c r="D767" s="494"/>
      <c r="E767" s="180"/>
      <c r="K767" s="147"/>
      <c r="U767" s="34"/>
      <c r="V767" s="486"/>
      <c r="W767" s="486"/>
      <c r="X767" s="486"/>
      <c r="Y767" s="486"/>
      <c r="Z767" s="486"/>
      <c r="AA767" s="486"/>
      <c r="AB767" s="486"/>
      <c r="AD767" s="486"/>
      <c r="AE767" s="486"/>
      <c r="AF767" s="486"/>
      <c r="AG767" s="486"/>
    </row>
    <row r="768">
      <c r="A768" s="180"/>
      <c r="B768" s="179"/>
      <c r="C768" s="179"/>
      <c r="D768" s="494"/>
      <c r="E768" s="180"/>
      <c r="K768" s="147"/>
      <c r="U768" s="34"/>
      <c r="V768" s="486"/>
      <c r="W768" s="486"/>
      <c r="X768" s="486"/>
      <c r="Y768" s="486"/>
      <c r="Z768" s="486"/>
      <c r="AA768" s="486"/>
      <c r="AB768" s="486"/>
      <c r="AD768" s="486"/>
      <c r="AE768" s="486"/>
      <c r="AF768" s="486"/>
      <c r="AG768" s="486"/>
    </row>
    <row r="769">
      <c r="A769" s="180"/>
      <c r="B769" s="179"/>
      <c r="C769" s="179"/>
      <c r="D769" s="494"/>
      <c r="E769" s="180"/>
      <c r="K769" s="147"/>
      <c r="U769" s="34"/>
      <c r="V769" s="486"/>
      <c r="W769" s="486"/>
      <c r="X769" s="486"/>
      <c r="Y769" s="486"/>
      <c r="Z769" s="486"/>
      <c r="AA769" s="486"/>
      <c r="AB769" s="486"/>
      <c r="AD769" s="486"/>
      <c r="AE769" s="486"/>
      <c r="AF769" s="486"/>
      <c r="AG769" s="486"/>
    </row>
    <row r="770">
      <c r="A770" s="180"/>
      <c r="B770" s="179"/>
      <c r="C770" s="179"/>
      <c r="D770" s="494"/>
      <c r="E770" s="180"/>
      <c r="K770" s="147"/>
      <c r="U770" s="34"/>
      <c r="V770" s="486"/>
      <c r="W770" s="486"/>
      <c r="X770" s="486"/>
      <c r="Y770" s="486"/>
      <c r="Z770" s="486"/>
      <c r="AA770" s="486"/>
      <c r="AB770" s="486"/>
      <c r="AD770" s="486"/>
      <c r="AE770" s="486"/>
      <c r="AF770" s="486"/>
      <c r="AG770" s="486"/>
    </row>
    <row r="771">
      <c r="A771" s="180"/>
      <c r="B771" s="179"/>
      <c r="C771" s="179"/>
      <c r="D771" s="494"/>
      <c r="E771" s="180"/>
      <c r="K771" s="147"/>
      <c r="U771" s="34"/>
      <c r="V771" s="486"/>
      <c r="W771" s="486"/>
      <c r="X771" s="486"/>
      <c r="Y771" s="486"/>
      <c r="Z771" s="486"/>
      <c r="AA771" s="486"/>
      <c r="AB771" s="486"/>
      <c r="AD771" s="486"/>
      <c r="AE771" s="486"/>
      <c r="AF771" s="486"/>
      <c r="AG771" s="486"/>
    </row>
    <row r="772">
      <c r="A772" s="180"/>
      <c r="B772" s="179"/>
      <c r="C772" s="179"/>
      <c r="D772" s="494"/>
      <c r="E772" s="180"/>
      <c r="K772" s="147"/>
      <c r="U772" s="34"/>
      <c r="V772" s="486"/>
      <c r="W772" s="486"/>
      <c r="X772" s="486"/>
      <c r="Y772" s="486"/>
      <c r="Z772" s="486"/>
      <c r="AA772" s="486"/>
      <c r="AB772" s="486"/>
      <c r="AD772" s="486"/>
      <c r="AE772" s="486"/>
      <c r="AF772" s="486"/>
      <c r="AG772" s="486"/>
    </row>
    <row r="773">
      <c r="A773" s="180"/>
      <c r="B773" s="179"/>
      <c r="C773" s="179"/>
      <c r="D773" s="494"/>
      <c r="E773" s="180"/>
      <c r="K773" s="147"/>
      <c r="U773" s="34"/>
      <c r="V773" s="486"/>
      <c r="W773" s="486"/>
      <c r="X773" s="486"/>
      <c r="Y773" s="486"/>
      <c r="Z773" s="486"/>
      <c r="AA773" s="486"/>
      <c r="AB773" s="486"/>
      <c r="AD773" s="486"/>
      <c r="AE773" s="486"/>
      <c r="AF773" s="486"/>
      <c r="AG773" s="486"/>
    </row>
    <row r="774">
      <c r="A774" s="180"/>
      <c r="B774" s="179"/>
      <c r="C774" s="179"/>
      <c r="D774" s="494"/>
      <c r="E774" s="180"/>
      <c r="K774" s="147"/>
      <c r="U774" s="34"/>
      <c r="V774" s="486"/>
      <c r="W774" s="486"/>
      <c r="X774" s="486"/>
      <c r="Y774" s="486"/>
      <c r="Z774" s="486"/>
      <c r="AA774" s="486"/>
      <c r="AB774" s="486"/>
      <c r="AD774" s="486"/>
      <c r="AE774" s="486"/>
      <c r="AF774" s="486"/>
      <c r="AG774" s="486"/>
    </row>
    <row r="775">
      <c r="A775" s="180"/>
      <c r="B775" s="179"/>
      <c r="C775" s="179"/>
      <c r="D775" s="494"/>
      <c r="E775" s="180"/>
      <c r="K775" s="147"/>
      <c r="U775" s="34"/>
      <c r="V775" s="486"/>
      <c r="W775" s="486"/>
      <c r="X775" s="486"/>
      <c r="Y775" s="486"/>
      <c r="Z775" s="486"/>
      <c r="AA775" s="486"/>
      <c r="AB775" s="486"/>
      <c r="AD775" s="486"/>
      <c r="AE775" s="486"/>
      <c r="AF775" s="486"/>
      <c r="AG775" s="486"/>
    </row>
    <row r="776">
      <c r="A776" s="180"/>
      <c r="B776" s="179"/>
      <c r="C776" s="179"/>
      <c r="D776" s="494"/>
      <c r="E776" s="180"/>
      <c r="K776" s="147"/>
      <c r="U776" s="34"/>
      <c r="V776" s="486"/>
      <c r="W776" s="486"/>
      <c r="X776" s="486"/>
      <c r="Y776" s="486"/>
      <c r="Z776" s="486"/>
      <c r="AA776" s="486"/>
      <c r="AB776" s="486"/>
      <c r="AD776" s="486"/>
      <c r="AE776" s="486"/>
      <c r="AF776" s="486"/>
      <c r="AG776" s="486"/>
    </row>
    <row r="777">
      <c r="A777" s="180"/>
      <c r="B777" s="179"/>
      <c r="C777" s="179"/>
      <c r="D777" s="494"/>
      <c r="E777" s="180"/>
      <c r="K777" s="147"/>
      <c r="U777" s="34"/>
      <c r="V777" s="486"/>
      <c r="W777" s="486"/>
      <c r="X777" s="486"/>
      <c r="Y777" s="486"/>
      <c r="Z777" s="486"/>
      <c r="AA777" s="486"/>
      <c r="AB777" s="486"/>
      <c r="AD777" s="486"/>
      <c r="AE777" s="486"/>
      <c r="AF777" s="486"/>
      <c r="AG777" s="486"/>
    </row>
    <row r="778">
      <c r="A778" s="180"/>
      <c r="B778" s="179"/>
      <c r="C778" s="179"/>
      <c r="D778" s="494"/>
      <c r="E778" s="180"/>
      <c r="K778" s="147"/>
      <c r="U778" s="34"/>
      <c r="V778" s="486"/>
      <c r="W778" s="486"/>
      <c r="X778" s="486"/>
      <c r="Y778" s="486"/>
      <c r="Z778" s="486"/>
      <c r="AA778" s="486"/>
      <c r="AB778" s="486"/>
      <c r="AD778" s="486"/>
      <c r="AE778" s="486"/>
      <c r="AF778" s="486"/>
      <c r="AG778" s="486"/>
    </row>
    <row r="779">
      <c r="A779" s="180"/>
      <c r="B779" s="179"/>
      <c r="C779" s="179"/>
      <c r="D779" s="494"/>
      <c r="E779" s="180"/>
      <c r="K779" s="147"/>
      <c r="U779" s="34"/>
      <c r="V779" s="486"/>
      <c r="W779" s="486"/>
      <c r="X779" s="486"/>
      <c r="Y779" s="486"/>
      <c r="Z779" s="486"/>
      <c r="AA779" s="486"/>
      <c r="AB779" s="486"/>
      <c r="AD779" s="486"/>
      <c r="AE779" s="486"/>
      <c r="AF779" s="486"/>
      <c r="AG779" s="486"/>
    </row>
    <row r="780">
      <c r="A780" s="180"/>
      <c r="B780" s="179"/>
      <c r="C780" s="179"/>
      <c r="D780" s="494"/>
      <c r="E780" s="180"/>
      <c r="K780" s="147"/>
      <c r="U780" s="34"/>
      <c r="V780" s="486"/>
      <c r="W780" s="486"/>
      <c r="X780" s="486"/>
      <c r="Y780" s="486"/>
      <c r="Z780" s="486"/>
      <c r="AA780" s="486"/>
      <c r="AB780" s="486"/>
      <c r="AD780" s="486"/>
      <c r="AE780" s="486"/>
      <c r="AF780" s="486"/>
      <c r="AG780" s="486"/>
    </row>
    <row r="781">
      <c r="A781" s="180"/>
      <c r="B781" s="179"/>
      <c r="C781" s="179"/>
      <c r="D781" s="494"/>
      <c r="E781" s="180"/>
      <c r="K781" s="147"/>
      <c r="U781" s="34"/>
      <c r="V781" s="486"/>
      <c r="W781" s="486"/>
      <c r="X781" s="486"/>
      <c r="Y781" s="486"/>
      <c r="Z781" s="486"/>
      <c r="AA781" s="486"/>
      <c r="AB781" s="486"/>
      <c r="AD781" s="486"/>
      <c r="AE781" s="486"/>
      <c r="AF781" s="486"/>
      <c r="AG781" s="486"/>
    </row>
    <row r="782">
      <c r="A782" s="180"/>
      <c r="B782" s="179"/>
      <c r="C782" s="179"/>
      <c r="D782" s="494"/>
      <c r="E782" s="180"/>
      <c r="K782" s="147"/>
      <c r="U782" s="34"/>
      <c r="V782" s="486"/>
      <c r="W782" s="486"/>
      <c r="X782" s="486"/>
      <c r="Y782" s="486"/>
      <c r="Z782" s="486"/>
      <c r="AA782" s="486"/>
      <c r="AB782" s="486"/>
      <c r="AD782" s="486"/>
      <c r="AE782" s="486"/>
      <c r="AF782" s="486"/>
      <c r="AG782" s="486"/>
    </row>
    <row r="783">
      <c r="A783" s="180"/>
      <c r="B783" s="179"/>
      <c r="C783" s="179"/>
      <c r="D783" s="494"/>
      <c r="E783" s="180"/>
      <c r="K783" s="147"/>
      <c r="U783" s="34"/>
      <c r="V783" s="486"/>
      <c r="W783" s="486"/>
      <c r="X783" s="486"/>
      <c r="Y783" s="486"/>
      <c r="Z783" s="486"/>
      <c r="AA783" s="486"/>
      <c r="AB783" s="486"/>
      <c r="AD783" s="486"/>
      <c r="AE783" s="486"/>
      <c r="AF783" s="486"/>
      <c r="AG783" s="486"/>
    </row>
    <row r="784">
      <c r="A784" s="180"/>
      <c r="B784" s="179"/>
      <c r="C784" s="179"/>
      <c r="D784" s="494"/>
      <c r="E784" s="180"/>
      <c r="K784" s="147"/>
      <c r="U784" s="34"/>
      <c r="V784" s="486"/>
      <c r="W784" s="486"/>
      <c r="X784" s="486"/>
      <c r="Y784" s="486"/>
      <c r="Z784" s="486"/>
      <c r="AA784" s="486"/>
      <c r="AB784" s="486"/>
      <c r="AD784" s="486"/>
      <c r="AE784" s="486"/>
      <c r="AF784" s="486"/>
      <c r="AG784" s="486"/>
    </row>
    <row r="785">
      <c r="A785" s="180"/>
      <c r="B785" s="179"/>
      <c r="C785" s="179"/>
      <c r="D785" s="494"/>
      <c r="E785" s="180"/>
      <c r="K785" s="147"/>
      <c r="U785" s="34"/>
      <c r="V785" s="486"/>
      <c r="W785" s="486"/>
      <c r="X785" s="486"/>
      <c r="Y785" s="486"/>
      <c r="Z785" s="486"/>
      <c r="AA785" s="486"/>
      <c r="AB785" s="486"/>
      <c r="AD785" s="486"/>
      <c r="AE785" s="486"/>
      <c r="AF785" s="486"/>
      <c r="AG785" s="486"/>
    </row>
    <row r="786">
      <c r="A786" s="180"/>
      <c r="B786" s="179"/>
      <c r="C786" s="179"/>
      <c r="D786" s="494"/>
      <c r="E786" s="180"/>
      <c r="K786" s="147"/>
      <c r="U786" s="34"/>
      <c r="V786" s="486"/>
      <c r="W786" s="486"/>
      <c r="X786" s="486"/>
      <c r="Y786" s="486"/>
      <c r="Z786" s="486"/>
      <c r="AA786" s="486"/>
      <c r="AB786" s="486"/>
      <c r="AD786" s="486"/>
      <c r="AE786" s="486"/>
      <c r="AF786" s="486"/>
      <c r="AG786" s="486"/>
    </row>
    <row r="787">
      <c r="A787" s="180"/>
      <c r="B787" s="179"/>
      <c r="C787" s="179"/>
      <c r="D787" s="494"/>
      <c r="E787" s="180"/>
      <c r="K787" s="147"/>
      <c r="U787" s="34"/>
      <c r="V787" s="486"/>
      <c r="W787" s="486"/>
      <c r="X787" s="486"/>
      <c r="Y787" s="486"/>
      <c r="Z787" s="486"/>
      <c r="AA787" s="486"/>
      <c r="AB787" s="486"/>
      <c r="AD787" s="486"/>
      <c r="AE787" s="486"/>
      <c r="AF787" s="486"/>
      <c r="AG787" s="486"/>
    </row>
    <row r="788">
      <c r="A788" s="180"/>
      <c r="B788" s="179"/>
      <c r="C788" s="179"/>
      <c r="D788" s="494"/>
      <c r="E788" s="180"/>
      <c r="K788" s="147"/>
      <c r="U788" s="34"/>
      <c r="V788" s="486"/>
      <c r="W788" s="486"/>
      <c r="X788" s="486"/>
      <c r="Y788" s="486"/>
      <c r="Z788" s="486"/>
      <c r="AA788" s="486"/>
      <c r="AB788" s="486"/>
      <c r="AD788" s="486"/>
      <c r="AE788" s="486"/>
      <c r="AF788" s="486"/>
      <c r="AG788" s="486"/>
    </row>
    <row r="789">
      <c r="A789" s="180"/>
      <c r="B789" s="179"/>
      <c r="C789" s="179"/>
      <c r="D789" s="494"/>
      <c r="E789" s="180"/>
      <c r="K789" s="147"/>
      <c r="U789" s="34"/>
      <c r="V789" s="486"/>
      <c r="W789" s="486"/>
      <c r="X789" s="486"/>
      <c r="Y789" s="486"/>
      <c r="Z789" s="486"/>
      <c r="AA789" s="486"/>
      <c r="AB789" s="486"/>
      <c r="AD789" s="486"/>
      <c r="AE789" s="486"/>
      <c r="AF789" s="486"/>
      <c r="AG789" s="486"/>
    </row>
    <row r="790">
      <c r="A790" s="180"/>
      <c r="B790" s="179"/>
      <c r="C790" s="179"/>
      <c r="D790" s="494"/>
      <c r="E790" s="180"/>
      <c r="K790" s="147"/>
      <c r="U790" s="34"/>
      <c r="V790" s="486"/>
      <c r="W790" s="486"/>
      <c r="X790" s="486"/>
      <c r="Y790" s="486"/>
      <c r="Z790" s="486"/>
      <c r="AA790" s="486"/>
      <c r="AB790" s="486"/>
      <c r="AD790" s="486"/>
      <c r="AE790" s="486"/>
      <c r="AF790" s="486"/>
      <c r="AG790" s="486"/>
    </row>
    <row r="791">
      <c r="A791" s="180"/>
      <c r="B791" s="179"/>
      <c r="C791" s="179"/>
      <c r="D791" s="494"/>
      <c r="E791" s="180"/>
      <c r="K791" s="147"/>
      <c r="U791" s="34"/>
      <c r="V791" s="486"/>
      <c r="W791" s="486"/>
      <c r="X791" s="486"/>
      <c r="Y791" s="486"/>
      <c r="Z791" s="486"/>
      <c r="AA791" s="486"/>
      <c r="AB791" s="486"/>
      <c r="AD791" s="486"/>
      <c r="AE791" s="486"/>
      <c r="AF791" s="486"/>
      <c r="AG791" s="486"/>
    </row>
    <row r="792">
      <c r="A792" s="180"/>
      <c r="B792" s="179"/>
      <c r="C792" s="179"/>
      <c r="D792" s="494"/>
      <c r="E792" s="180"/>
      <c r="K792" s="147"/>
      <c r="U792" s="34"/>
      <c r="V792" s="486"/>
      <c r="W792" s="486"/>
      <c r="X792" s="486"/>
      <c r="Y792" s="486"/>
      <c r="Z792" s="486"/>
      <c r="AA792" s="486"/>
      <c r="AB792" s="486"/>
      <c r="AD792" s="486"/>
      <c r="AE792" s="486"/>
      <c r="AF792" s="486"/>
      <c r="AG792" s="486"/>
    </row>
    <row r="793">
      <c r="A793" s="180"/>
      <c r="B793" s="179"/>
      <c r="C793" s="179"/>
      <c r="D793" s="494"/>
      <c r="E793" s="180"/>
      <c r="K793" s="147"/>
      <c r="U793" s="34"/>
      <c r="V793" s="486"/>
      <c r="W793" s="486"/>
      <c r="X793" s="486"/>
      <c r="Y793" s="486"/>
      <c r="Z793" s="486"/>
      <c r="AA793" s="486"/>
      <c r="AB793" s="486"/>
      <c r="AD793" s="486"/>
      <c r="AE793" s="486"/>
      <c r="AF793" s="486"/>
      <c r="AG793" s="486"/>
    </row>
    <row r="794">
      <c r="A794" s="180"/>
      <c r="B794" s="179"/>
      <c r="C794" s="179"/>
      <c r="D794" s="494"/>
      <c r="E794" s="180"/>
      <c r="K794" s="147"/>
      <c r="U794" s="34"/>
      <c r="V794" s="486"/>
      <c r="W794" s="486"/>
      <c r="X794" s="486"/>
      <c r="Y794" s="486"/>
      <c r="Z794" s="486"/>
      <c r="AA794" s="486"/>
      <c r="AB794" s="486"/>
      <c r="AD794" s="486"/>
      <c r="AE794" s="486"/>
      <c r="AF794" s="486"/>
      <c r="AG794" s="486"/>
    </row>
    <row r="795">
      <c r="A795" s="180"/>
      <c r="B795" s="179"/>
      <c r="C795" s="179"/>
      <c r="D795" s="494"/>
      <c r="E795" s="180"/>
      <c r="K795" s="147"/>
      <c r="U795" s="34"/>
      <c r="V795" s="486"/>
      <c r="W795" s="486"/>
      <c r="X795" s="486"/>
      <c r="Y795" s="486"/>
      <c r="Z795" s="486"/>
      <c r="AA795" s="486"/>
      <c r="AB795" s="486"/>
      <c r="AD795" s="486"/>
      <c r="AE795" s="486"/>
      <c r="AF795" s="486"/>
      <c r="AG795" s="486"/>
    </row>
    <row r="796">
      <c r="A796" s="180"/>
      <c r="B796" s="179"/>
      <c r="C796" s="179"/>
      <c r="D796" s="494"/>
      <c r="E796" s="180"/>
      <c r="K796" s="147"/>
      <c r="U796" s="34"/>
      <c r="V796" s="486"/>
      <c r="W796" s="486"/>
      <c r="X796" s="486"/>
      <c r="Y796" s="486"/>
      <c r="Z796" s="486"/>
      <c r="AA796" s="486"/>
      <c r="AB796" s="486"/>
      <c r="AD796" s="486"/>
      <c r="AE796" s="486"/>
      <c r="AF796" s="486"/>
      <c r="AG796" s="486"/>
    </row>
    <row r="797">
      <c r="A797" s="180"/>
      <c r="B797" s="179"/>
      <c r="C797" s="179"/>
      <c r="D797" s="494"/>
      <c r="E797" s="180"/>
      <c r="K797" s="147"/>
      <c r="U797" s="34"/>
      <c r="V797" s="486"/>
      <c r="W797" s="486"/>
      <c r="X797" s="486"/>
      <c r="Y797" s="486"/>
      <c r="Z797" s="486"/>
      <c r="AA797" s="486"/>
      <c r="AB797" s="486"/>
      <c r="AD797" s="486"/>
      <c r="AE797" s="486"/>
      <c r="AF797" s="486"/>
      <c r="AG797" s="486"/>
    </row>
    <row r="798">
      <c r="A798" s="180"/>
      <c r="B798" s="179"/>
      <c r="C798" s="179"/>
      <c r="D798" s="494"/>
      <c r="E798" s="180"/>
      <c r="K798" s="147"/>
      <c r="U798" s="34"/>
      <c r="V798" s="486"/>
      <c r="W798" s="486"/>
      <c r="X798" s="486"/>
      <c r="Y798" s="486"/>
      <c r="Z798" s="486"/>
      <c r="AA798" s="486"/>
      <c r="AB798" s="486"/>
      <c r="AD798" s="486"/>
      <c r="AE798" s="486"/>
      <c r="AF798" s="486"/>
      <c r="AG798" s="486"/>
    </row>
    <row r="799">
      <c r="A799" s="180"/>
      <c r="B799" s="179"/>
      <c r="C799" s="179"/>
      <c r="D799" s="494"/>
      <c r="E799" s="180"/>
      <c r="K799" s="147"/>
      <c r="U799" s="34"/>
      <c r="V799" s="486"/>
      <c r="W799" s="486"/>
      <c r="X799" s="486"/>
      <c r="Y799" s="486"/>
      <c r="Z799" s="486"/>
      <c r="AA799" s="486"/>
      <c r="AB799" s="486"/>
      <c r="AD799" s="486"/>
      <c r="AE799" s="486"/>
      <c r="AF799" s="486"/>
      <c r="AG799" s="486"/>
    </row>
    <row r="800">
      <c r="A800" s="180"/>
      <c r="B800" s="179"/>
      <c r="C800" s="179"/>
      <c r="D800" s="494"/>
      <c r="E800" s="180"/>
      <c r="K800" s="147"/>
      <c r="U800" s="34"/>
      <c r="V800" s="486"/>
      <c r="W800" s="486"/>
      <c r="X800" s="486"/>
      <c r="Y800" s="486"/>
      <c r="Z800" s="486"/>
      <c r="AA800" s="486"/>
      <c r="AB800" s="486"/>
      <c r="AD800" s="486"/>
      <c r="AE800" s="486"/>
      <c r="AF800" s="486"/>
      <c r="AG800" s="486"/>
    </row>
    <row r="801">
      <c r="A801" s="180"/>
      <c r="B801" s="179"/>
      <c r="C801" s="179"/>
      <c r="D801" s="494"/>
      <c r="E801" s="180"/>
      <c r="K801" s="147"/>
      <c r="U801" s="34"/>
      <c r="V801" s="486"/>
      <c r="W801" s="486"/>
      <c r="X801" s="486"/>
      <c r="Y801" s="486"/>
      <c r="Z801" s="486"/>
      <c r="AA801" s="486"/>
      <c r="AB801" s="486"/>
      <c r="AD801" s="486"/>
      <c r="AE801" s="486"/>
      <c r="AF801" s="486"/>
      <c r="AG801" s="486"/>
    </row>
    <row r="802">
      <c r="A802" s="180"/>
      <c r="B802" s="179"/>
      <c r="C802" s="179"/>
      <c r="D802" s="494"/>
      <c r="E802" s="180"/>
      <c r="K802" s="147"/>
      <c r="U802" s="34"/>
      <c r="V802" s="486"/>
      <c r="W802" s="486"/>
      <c r="X802" s="486"/>
      <c r="Y802" s="486"/>
      <c r="Z802" s="486"/>
      <c r="AA802" s="486"/>
      <c r="AB802" s="486"/>
      <c r="AD802" s="486"/>
      <c r="AE802" s="486"/>
      <c r="AF802" s="486"/>
      <c r="AG802" s="486"/>
    </row>
    <row r="803">
      <c r="A803" s="180"/>
      <c r="B803" s="179"/>
      <c r="C803" s="179"/>
      <c r="D803" s="494"/>
      <c r="E803" s="180"/>
      <c r="K803" s="147"/>
      <c r="U803" s="34"/>
      <c r="V803" s="486"/>
      <c r="W803" s="486"/>
      <c r="X803" s="486"/>
      <c r="Y803" s="486"/>
      <c r="Z803" s="486"/>
      <c r="AA803" s="486"/>
      <c r="AB803" s="486"/>
      <c r="AD803" s="486"/>
      <c r="AE803" s="486"/>
      <c r="AF803" s="486"/>
      <c r="AG803" s="486"/>
    </row>
    <row r="804">
      <c r="A804" s="180"/>
      <c r="B804" s="179"/>
      <c r="C804" s="179"/>
      <c r="D804" s="494"/>
      <c r="E804" s="180"/>
      <c r="K804" s="147"/>
      <c r="U804" s="34"/>
      <c r="V804" s="486"/>
      <c r="W804" s="486"/>
      <c r="X804" s="486"/>
      <c r="Y804" s="486"/>
      <c r="Z804" s="486"/>
      <c r="AA804" s="486"/>
      <c r="AB804" s="486"/>
      <c r="AD804" s="486"/>
      <c r="AE804" s="486"/>
      <c r="AF804" s="486"/>
      <c r="AG804" s="486"/>
    </row>
    <row r="805">
      <c r="A805" s="180"/>
      <c r="B805" s="179"/>
      <c r="C805" s="179"/>
      <c r="D805" s="494"/>
      <c r="E805" s="180"/>
      <c r="K805" s="147"/>
      <c r="U805" s="34"/>
      <c r="V805" s="486"/>
      <c r="W805" s="486"/>
      <c r="X805" s="486"/>
      <c r="Y805" s="486"/>
      <c r="Z805" s="486"/>
      <c r="AA805" s="486"/>
      <c r="AB805" s="486"/>
      <c r="AD805" s="486"/>
      <c r="AE805" s="486"/>
      <c r="AF805" s="486"/>
      <c r="AG805" s="486"/>
    </row>
    <row r="806">
      <c r="A806" s="180"/>
      <c r="B806" s="179"/>
      <c r="C806" s="179"/>
      <c r="D806" s="494"/>
      <c r="E806" s="180"/>
      <c r="K806" s="147"/>
      <c r="U806" s="34"/>
      <c r="V806" s="486"/>
      <c r="W806" s="486"/>
      <c r="X806" s="486"/>
      <c r="Y806" s="486"/>
      <c r="Z806" s="486"/>
      <c r="AA806" s="486"/>
      <c r="AB806" s="486"/>
      <c r="AD806" s="486"/>
      <c r="AE806" s="486"/>
      <c r="AF806" s="486"/>
      <c r="AG806" s="486"/>
    </row>
    <row r="807">
      <c r="A807" s="180"/>
      <c r="B807" s="179"/>
      <c r="C807" s="179"/>
      <c r="D807" s="494"/>
      <c r="E807" s="180"/>
      <c r="K807" s="147"/>
      <c r="U807" s="34"/>
      <c r="V807" s="486"/>
      <c r="W807" s="486"/>
      <c r="X807" s="486"/>
      <c r="Y807" s="486"/>
      <c r="Z807" s="486"/>
      <c r="AA807" s="486"/>
      <c r="AB807" s="486"/>
      <c r="AD807" s="486"/>
      <c r="AE807" s="486"/>
      <c r="AF807" s="486"/>
      <c r="AG807" s="486"/>
    </row>
    <row r="808">
      <c r="A808" s="180"/>
      <c r="B808" s="179"/>
      <c r="C808" s="179"/>
      <c r="D808" s="494"/>
      <c r="E808" s="180"/>
      <c r="K808" s="147"/>
      <c r="U808" s="34"/>
      <c r="V808" s="486"/>
      <c r="W808" s="486"/>
      <c r="X808" s="486"/>
      <c r="Y808" s="486"/>
      <c r="Z808" s="486"/>
      <c r="AA808" s="486"/>
      <c r="AB808" s="486"/>
      <c r="AD808" s="486"/>
      <c r="AE808" s="486"/>
      <c r="AF808" s="486"/>
      <c r="AG808" s="486"/>
    </row>
    <row r="809">
      <c r="A809" s="180"/>
      <c r="B809" s="179"/>
      <c r="C809" s="179"/>
      <c r="D809" s="494"/>
      <c r="E809" s="180"/>
      <c r="K809" s="147"/>
      <c r="U809" s="34"/>
      <c r="V809" s="486"/>
      <c r="W809" s="486"/>
      <c r="X809" s="486"/>
      <c r="Y809" s="486"/>
      <c r="Z809" s="486"/>
      <c r="AA809" s="486"/>
      <c r="AB809" s="486"/>
      <c r="AD809" s="486"/>
      <c r="AE809" s="486"/>
      <c r="AF809" s="486"/>
      <c r="AG809" s="486"/>
    </row>
    <row r="810">
      <c r="A810" s="180"/>
      <c r="B810" s="179"/>
      <c r="C810" s="179"/>
      <c r="D810" s="494"/>
      <c r="E810" s="180"/>
      <c r="K810" s="147"/>
      <c r="U810" s="34"/>
      <c r="V810" s="486"/>
      <c r="W810" s="486"/>
      <c r="X810" s="486"/>
      <c r="Y810" s="486"/>
      <c r="Z810" s="486"/>
      <c r="AA810" s="486"/>
      <c r="AB810" s="486"/>
      <c r="AD810" s="486"/>
      <c r="AE810" s="486"/>
      <c r="AF810" s="486"/>
      <c r="AG810" s="486"/>
    </row>
    <row r="811">
      <c r="A811" s="180"/>
      <c r="B811" s="179"/>
      <c r="C811" s="179"/>
      <c r="D811" s="494"/>
      <c r="E811" s="180"/>
      <c r="K811" s="147"/>
      <c r="U811" s="34"/>
      <c r="V811" s="486"/>
      <c r="W811" s="486"/>
      <c r="X811" s="486"/>
      <c r="Y811" s="486"/>
      <c r="Z811" s="486"/>
      <c r="AA811" s="486"/>
      <c r="AB811" s="486"/>
      <c r="AD811" s="486"/>
      <c r="AE811" s="486"/>
      <c r="AF811" s="486"/>
      <c r="AG811" s="486"/>
    </row>
    <row r="812">
      <c r="A812" s="180"/>
      <c r="B812" s="179"/>
      <c r="C812" s="179"/>
      <c r="D812" s="494"/>
      <c r="E812" s="180"/>
      <c r="K812" s="147"/>
      <c r="U812" s="34"/>
      <c r="V812" s="486"/>
      <c r="W812" s="486"/>
      <c r="X812" s="486"/>
      <c r="Y812" s="486"/>
      <c r="Z812" s="486"/>
      <c r="AA812" s="486"/>
      <c r="AB812" s="486"/>
      <c r="AD812" s="486"/>
      <c r="AE812" s="486"/>
      <c r="AF812" s="486"/>
      <c r="AG812" s="486"/>
    </row>
    <row r="813">
      <c r="A813" s="180"/>
      <c r="B813" s="179"/>
      <c r="C813" s="179"/>
      <c r="D813" s="494"/>
      <c r="E813" s="180"/>
      <c r="K813" s="147"/>
      <c r="U813" s="34"/>
      <c r="V813" s="486"/>
      <c r="W813" s="486"/>
      <c r="X813" s="486"/>
      <c r="Y813" s="486"/>
      <c r="Z813" s="486"/>
      <c r="AA813" s="486"/>
      <c r="AB813" s="486"/>
      <c r="AD813" s="486"/>
      <c r="AE813" s="486"/>
      <c r="AF813" s="486"/>
      <c r="AG813" s="486"/>
    </row>
    <row r="814">
      <c r="A814" s="180"/>
      <c r="B814" s="179"/>
      <c r="C814" s="179"/>
      <c r="D814" s="494"/>
      <c r="E814" s="180"/>
      <c r="K814" s="147"/>
      <c r="U814" s="34"/>
      <c r="V814" s="486"/>
      <c r="W814" s="486"/>
      <c r="X814" s="486"/>
      <c r="Y814" s="486"/>
      <c r="Z814" s="486"/>
      <c r="AA814" s="486"/>
      <c r="AB814" s="486"/>
      <c r="AD814" s="486"/>
      <c r="AE814" s="486"/>
      <c r="AF814" s="486"/>
      <c r="AG814" s="486"/>
    </row>
    <row r="815">
      <c r="A815" s="180"/>
      <c r="B815" s="179"/>
      <c r="C815" s="179"/>
      <c r="D815" s="494"/>
      <c r="E815" s="180"/>
      <c r="K815" s="147"/>
      <c r="U815" s="34"/>
      <c r="V815" s="486"/>
      <c r="W815" s="486"/>
      <c r="X815" s="486"/>
      <c r="Y815" s="486"/>
      <c r="Z815" s="486"/>
      <c r="AA815" s="486"/>
      <c r="AB815" s="486"/>
      <c r="AD815" s="486"/>
      <c r="AE815" s="486"/>
      <c r="AF815" s="486"/>
      <c r="AG815" s="486"/>
    </row>
    <row r="816">
      <c r="A816" s="180"/>
      <c r="B816" s="179"/>
      <c r="C816" s="179"/>
      <c r="D816" s="494"/>
      <c r="E816" s="180"/>
      <c r="K816" s="147"/>
      <c r="U816" s="34"/>
      <c r="V816" s="486"/>
      <c r="W816" s="486"/>
      <c r="X816" s="486"/>
      <c r="Y816" s="486"/>
      <c r="Z816" s="486"/>
      <c r="AA816" s="486"/>
      <c r="AB816" s="486"/>
      <c r="AD816" s="486"/>
      <c r="AE816" s="486"/>
      <c r="AF816" s="486"/>
      <c r="AG816" s="486"/>
    </row>
    <row r="817">
      <c r="A817" s="180"/>
      <c r="B817" s="179"/>
      <c r="C817" s="179"/>
      <c r="D817" s="494"/>
      <c r="E817" s="180"/>
      <c r="K817" s="147"/>
      <c r="U817" s="34"/>
      <c r="V817" s="486"/>
      <c r="W817" s="486"/>
      <c r="X817" s="486"/>
      <c r="Y817" s="486"/>
      <c r="Z817" s="486"/>
      <c r="AA817" s="486"/>
      <c r="AB817" s="486"/>
      <c r="AD817" s="486"/>
      <c r="AE817" s="486"/>
      <c r="AF817" s="486"/>
      <c r="AG817" s="486"/>
    </row>
    <row r="818">
      <c r="A818" s="180"/>
      <c r="B818" s="179"/>
      <c r="C818" s="179"/>
      <c r="D818" s="494"/>
      <c r="E818" s="180"/>
      <c r="K818" s="147"/>
      <c r="U818" s="34"/>
      <c r="V818" s="486"/>
      <c r="W818" s="486"/>
      <c r="X818" s="486"/>
      <c r="Y818" s="486"/>
      <c r="Z818" s="486"/>
      <c r="AA818" s="486"/>
      <c r="AB818" s="486"/>
      <c r="AD818" s="486"/>
      <c r="AE818" s="486"/>
      <c r="AF818" s="486"/>
      <c r="AG818" s="486"/>
    </row>
    <row r="819">
      <c r="A819" s="180"/>
      <c r="B819" s="179"/>
      <c r="C819" s="179"/>
      <c r="D819" s="494"/>
      <c r="E819" s="180"/>
      <c r="K819" s="147"/>
      <c r="U819" s="34"/>
      <c r="V819" s="486"/>
      <c r="W819" s="486"/>
      <c r="X819" s="486"/>
      <c r="Y819" s="486"/>
      <c r="Z819" s="486"/>
      <c r="AA819" s="486"/>
      <c r="AB819" s="486"/>
      <c r="AD819" s="486"/>
      <c r="AE819" s="486"/>
      <c r="AF819" s="486"/>
      <c r="AG819" s="486"/>
    </row>
    <row r="820">
      <c r="A820" s="180"/>
      <c r="B820" s="179"/>
      <c r="C820" s="179"/>
      <c r="D820" s="494"/>
      <c r="E820" s="180"/>
      <c r="K820" s="147"/>
      <c r="U820" s="34"/>
      <c r="V820" s="486"/>
      <c r="W820" s="486"/>
      <c r="X820" s="486"/>
      <c r="Y820" s="486"/>
      <c r="Z820" s="486"/>
      <c r="AA820" s="486"/>
      <c r="AB820" s="486"/>
      <c r="AD820" s="486"/>
      <c r="AE820" s="486"/>
      <c r="AF820" s="486"/>
      <c r="AG820" s="486"/>
    </row>
    <row r="821">
      <c r="A821" s="180"/>
      <c r="B821" s="179"/>
      <c r="C821" s="179"/>
      <c r="D821" s="494"/>
      <c r="E821" s="180"/>
      <c r="K821" s="147"/>
      <c r="U821" s="34"/>
      <c r="V821" s="486"/>
      <c r="W821" s="486"/>
      <c r="X821" s="486"/>
      <c r="Y821" s="486"/>
      <c r="Z821" s="486"/>
      <c r="AA821" s="486"/>
      <c r="AB821" s="486"/>
      <c r="AD821" s="486"/>
      <c r="AE821" s="486"/>
      <c r="AF821" s="486"/>
      <c r="AG821" s="486"/>
    </row>
    <row r="822">
      <c r="A822" s="180"/>
      <c r="B822" s="179"/>
      <c r="C822" s="179"/>
      <c r="D822" s="494"/>
      <c r="E822" s="180"/>
      <c r="K822" s="147"/>
      <c r="U822" s="34"/>
      <c r="V822" s="486"/>
      <c r="W822" s="486"/>
      <c r="X822" s="486"/>
      <c r="Y822" s="486"/>
      <c r="Z822" s="486"/>
      <c r="AA822" s="486"/>
      <c r="AB822" s="486"/>
      <c r="AD822" s="486"/>
      <c r="AE822" s="486"/>
      <c r="AF822" s="486"/>
      <c r="AG822" s="486"/>
    </row>
    <row r="823">
      <c r="A823" s="180"/>
      <c r="B823" s="179"/>
      <c r="C823" s="179"/>
      <c r="D823" s="494"/>
      <c r="E823" s="180"/>
      <c r="K823" s="147"/>
      <c r="U823" s="34"/>
      <c r="V823" s="486"/>
      <c r="W823" s="486"/>
      <c r="X823" s="486"/>
      <c r="Y823" s="486"/>
      <c r="Z823" s="486"/>
      <c r="AA823" s="486"/>
      <c r="AB823" s="486"/>
      <c r="AD823" s="486"/>
      <c r="AE823" s="486"/>
      <c r="AF823" s="486"/>
      <c r="AG823" s="486"/>
    </row>
    <row r="824">
      <c r="A824" s="180"/>
      <c r="B824" s="179"/>
      <c r="C824" s="179"/>
      <c r="D824" s="494"/>
      <c r="E824" s="180"/>
      <c r="K824" s="147"/>
      <c r="U824" s="34"/>
      <c r="V824" s="486"/>
      <c r="W824" s="486"/>
      <c r="X824" s="486"/>
      <c r="Y824" s="486"/>
      <c r="Z824" s="486"/>
      <c r="AA824" s="486"/>
      <c r="AB824" s="486"/>
      <c r="AD824" s="486"/>
      <c r="AE824" s="486"/>
      <c r="AF824" s="486"/>
      <c r="AG824" s="486"/>
    </row>
    <row r="825">
      <c r="A825" s="180"/>
      <c r="B825" s="179"/>
      <c r="C825" s="179"/>
      <c r="D825" s="494"/>
      <c r="E825" s="180"/>
      <c r="K825" s="147"/>
      <c r="U825" s="34"/>
      <c r="V825" s="486"/>
      <c r="W825" s="486"/>
      <c r="X825" s="486"/>
      <c r="Y825" s="486"/>
      <c r="Z825" s="486"/>
      <c r="AA825" s="486"/>
      <c r="AB825" s="486"/>
      <c r="AD825" s="486"/>
      <c r="AE825" s="486"/>
      <c r="AF825" s="486"/>
      <c r="AG825" s="486"/>
    </row>
    <row r="826">
      <c r="A826" s="180"/>
      <c r="B826" s="179"/>
      <c r="C826" s="179"/>
      <c r="D826" s="494"/>
      <c r="E826" s="180"/>
      <c r="K826" s="147"/>
      <c r="U826" s="34"/>
      <c r="V826" s="486"/>
      <c r="W826" s="486"/>
      <c r="X826" s="486"/>
      <c r="Y826" s="486"/>
      <c r="Z826" s="486"/>
      <c r="AA826" s="486"/>
      <c r="AB826" s="486"/>
      <c r="AD826" s="486"/>
      <c r="AE826" s="486"/>
      <c r="AF826" s="486"/>
      <c r="AG826" s="486"/>
    </row>
    <row r="827">
      <c r="A827" s="180"/>
      <c r="B827" s="179"/>
      <c r="C827" s="179"/>
      <c r="D827" s="494"/>
      <c r="E827" s="180"/>
      <c r="K827" s="147"/>
      <c r="U827" s="34"/>
      <c r="V827" s="486"/>
      <c r="W827" s="486"/>
      <c r="X827" s="486"/>
      <c r="Y827" s="486"/>
      <c r="Z827" s="486"/>
      <c r="AA827" s="486"/>
      <c r="AB827" s="486"/>
      <c r="AD827" s="486"/>
      <c r="AE827" s="486"/>
      <c r="AF827" s="486"/>
      <c r="AG827" s="486"/>
    </row>
    <row r="828">
      <c r="A828" s="180"/>
      <c r="B828" s="179"/>
      <c r="C828" s="179"/>
      <c r="D828" s="494"/>
      <c r="E828" s="180"/>
      <c r="K828" s="147"/>
      <c r="U828" s="34"/>
      <c r="V828" s="486"/>
      <c r="W828" s="486"/>
      <c r="X828" s="486"/>
      <c r="Y828" s="486"/>
      <c r="Z828" s="486"/>
      <c r="AA828" s="486"/>
      <c r="AB828" s="486"/>
      <c r="AD828" s="486"/>
      <c r="AE828" s="486"/>
      <c r="AF828" s="486"/>
      <c r="AG828" s="486"/>
    </row>
    <row r="829">
      <c r="A829" s="180"/>
      <c r="B829" s="179"/>
      <c r="C829" s="179"/>
      <c r="D829" s="494"/>
      <c r="E829" s="180"/>
      <c r="K829" s="147"/>
      <c r="U829" s="34"/>
      <c r="V829" s="486"/>
      <c r="W829" s="486"/>
      <c r="X829" s="486"/>
      <c r="Y829" s="486"/>
      <c r="Z829" s="486"/>
      <c r="AA829" s="486"/>
      <c r="AB829" s="486"/>
      <c r="AD829" s="486"/>
      <c r="AE829" s="486"/>
      <c r="AF829" s="486"/>
      <c r="AG829" s="486"/>
    </row>
    <row r="830">
      <c r="A830" s="180"/>
      <c r="B830" s="179"/>
      <c r="C830" s="179"/>
      <c r="D830" s="494"/>
      <c r="E830" s="180"/>
      <c r="K830" s="147"/>
      <c r="U830" s="34"/>
      <c r="V830" s="486"/>
      <c r="W830" s="486"/>
      <c r="X830" s="486"/>
      <c r="Y830" s="486"/>
      <c r="Z830" s="486"/>
      <c r="AA830" s="486"/>
      <c r="AB830" s="486"/>
      <c r="AD830" s="486"/>
      <c r="AE830" s="486"/>
      <c r="AF830" s="486"/>
      <c r="AG830" s="486"/>
    </row>
    <row r="831">
      <c r="A831" s="180"/>
      <c r="B831" s="179"/>
      <c r="C831" s="179"/>
      <c r="D831" s="494"/>
      <c r="E831" s="180"/>
      <c r="K831" s="147"/>
      <c r="U831" s="34"/>
      <c r="V831" s="486"/>
      <c r="W831" s="486"/>
      <c r="X831" s="486"/>
      <c r="Y831" s="486"/>
      <c r="Z831" s="486"/>
      <c r="AA831" s="486"/>
      <c r="AB831" s="486"/>
      <c r="AD831" s="486"/>
      <c r="AE831" s="486"/>
      <c r="AF831" s="486"/>
      <c r="AG831" s="486"/>
    </row>
    <row r="832">
      <c r="A832" s="180"/>
      <c r="B832" s="179"/>
      <c r="C832" s="179"/>
      <c r="D832" s="494"/>
      <c r="E832" s="180"/>
      <c r="K832" s="147"/>
      <c r="U832" s="34"/>
      <c r="V832" s="486"/>
      <c r="W832" s="486"/>
      <c r="X832" s="486"/>
      <c r="Y832" s="486"/>
      <c r="Z832" s="486"/>
      <c r="AA832" s="486"/>
      <c r="AB832" s="486"/>
      <c r="AD832" s="486"/>
      <c r="AE832" s="486"/>
      <c r="AF832" s="486"/>
      <c r="AG832" s="486"/>
    </row>
    <row r="833">
      <c r="A833" s="180"/>
      <c r="B833" s="179"/>
      <c r="C833" s="179"/>
      <c r="D833" s="494"/>
      <c r="E833" s="180"/>
      <c r="K833" s="147"/>
      <c r="U833" s="34"/>
      <c r="V833" s="486"/>
      <c r="W833" s="486"/>
      <c r="X833" s="486"/>
      <c r="Y833" s="486"/>
      <c r="Z833" s="486"/>
      <c r="AA833" s="486"/>
      <c r="AB833" s="486"/>
      <c r="AD833" s="486"/>
      <c r="AE833" s="486"/>
      <c r="AF833" s="486"/>
      <c r="AG833" s="486"/>
    </row>
    <row r="834">
      <c r="A834" s="180"/>
      <c r="B834" s="179"/>
      <c r="C834" s="179"/>
      <c r="D834" s="494"/>
      <c r="E834" s="180"/>
      <c r="K834" s="147"/>
      <c r="U834" s="34"/>
      <c r="V834" s="486"/>
      <c r="W834" s="486"/>
      <c r="X834" s="486"/>
      <c r="Y834" s="486"/>
      <c r="Z834" s="486"/>
      <c r="AA834" s="486"/>
      <c r="AB834" s="486"/>
      <c r="AD834" s="486"/>
      <c r="AE834" s="486"/>
      <c r="AF834" s="486"/>
      <c r="AG834" s="486"/>
    </row>
    <row r="835">
      <c r="A835" s="180"/>
      <c r="B835" s="179"/>
      <c r="C835" s="179"/>
      <c r="D835" s="494"/>
      <c r="E835" s="180"/>
      <c r="K835" s="147"/>
      <c r="U835" s="34"/>
      <c r="V835" s="486"/>
      <c r="W835" s="486"/>
      <c r="X835" s="486"/>
      <c r="Y835" s="486"/>
      <c r="Z835" s="486"/>
      <c r="AA835" s="486"/>
      <c r="AB835" s="486"/>
      <c r="AD835" s="486"/>
      <c r="AE835" s="486"/>
      <c r="AF835" s="486"/>
      <c r="AG835" s="486"/>
    </row>
    <row r="836">
      <c r="A836" s="180"/>
      <c r="B836" s="179"/>
      <c r="C836" s="179"/>
      <c r="D836" s="494"/>
      <c r="E836" s="180"/>
      <c r="K836" s="147"/>
      <c r="U836" s="34"/>
      <c r="V836" s="486"/>
      <c r="W836" s="486"/>
      <c r="X836" s="486"/>
      <c r="Y836" s="486"/>
      <c r="Z836" s="486"/>
      <c r="AA836" s="486"/>
      <c r="AB836" s="486"/>
      <c r="AD836" s="486"/>
      <c r="AE836" s="486"/>
      <c r="AF836" s="486"/>
      <c r="AG836" s="486"/>
    </row>
    <row r="837">
      <c r="A837" s="180"/>
      <c r="B837" s="179"/>
      <c r="C837" s="179"/>
      <c r="D837" s="494"/>
      <c r="E837" s="180"/>
      <c r="K837" s="147"/>
      <c r="U837" s="34"/>
      <c r="V837" s="486"/>
      <c r="W837" s="486"/>
      <c r="X837" s="486"/>
      <c r="Y837" s="486"/>
      <c r="Z837" s="486"/>
      <c r="AA837" s="486"/>
      <c r="AB837" s="486"/>
      <c r="AD837" s="486"/>
      <c r="AE837" s="486"/>
      <c r="AF837" s="486"/>
      <c r="AG837" s="486"/>
    </row>
    <row r="838">
      <c r="A838" s="180"/>
      <c r="B838" s="179"/>
      <c r="C838" s="179"/>
      <c r="D838" s="494"/>
      <c r="E838" s="180"/>
      <c r="K838" s="147"/>
      <c r="U838" s="34"/>
      <c r="V838" s="486"/>
      <c r="W838" s="486"/>
      <c r="X838" s="486"/>
      <c r="Y838" s="486"/>
      <c r="Z838" s="486"/>
      <c r="AA838" s="486"/>
      <c r="AB838" s="486"/>
      <c r="AD838" s="486"/>
      <c r="AE838" s="486"/>
      <c r="AF838" s="486"/>
      <c r="AG838" s="486"/>
    </row>
    <row r="839">
      <c r="A839" s="180"/>
      <c r="B839" s="179"/>
      <c r="C839" s="179"/>
      <c r="D839" s="494"/>
      <c r="E839" s="180"/>
      <c r="K839" s="147"/>
      <c r="U839" s="34"/>
      <c r="V839" s="486"/>
      <c r="W839" s="486"/>
      <c r="X839" s="486"/>
      <c r="Y839" s="486"/>
      <c r="Z839" s="486"/>
      <c r="AA839" s="486"/>
      <c r="AB839" s="486"/>
      <c r="AD839" s="486"/>
      <c r="AE839" s="486"/>
      <c r="AF839" s="486"/>
      <c r="AG839" s="486"/>
    </row>
    <row r="840">
      <c r="A840" s="180"/>
      <c r="B840" s="179"/>
      <c r="C840" s="179"/>
      <c r="D840" s="494"/>
      <c r="E840" s="180"/>
      <c r="K840" s="147"/>
      <c r="U840" s="34"/>
      <c r="V840" s="486"/>
      <c r="W840" s="486"/>
      <c r="X840" s="486"/>
      <c r="Y840" s="486"/>
      <c r="Z840" s="486"/>
      <c r="AA840" s="486"/>
      <c r="AB840" s="486"/>
      <c r="AD840" s="486"/>
      <c r="AE840" s="486"/>
      <c r="AF840" s="486"/>
      <c r="AG840" s="486"/>
    </row>
    <row r="841">
      <c r="A841" s="180"/>
      <c r="B841" s="179"/>
      <c r="C841" s="179"/>
      <c r="D841" s="494"/>
      <c r="E841" s="180"/>
      <c r="K841" s="147"/>
      <c r="U841" s="34"/>
      <c r="V841" s="486"/>
      <c r="W841" s="486"/>
      <c r="X841" s="486"/>
      <c r="Y841" s="486"/>
      <c r="Z841" s="486"/>
      <c r="AA841" s="486"/>
      <c r="AB841" s="486"/>
      <c r="AD841" s="486"/>
      <c r="AE841" s="486"/>
      <c r="AF841" s="486"/>
      <c r="AG841" s="486"/>
    </row>
    <row r="842">
      <c r="A842" s="180"/>
      <c r="B842" s="179"/>
      <c r="C842" s="179"/>
      <c r="D842" s="494"/>
      <c r="E842" s="180"/>
      <c r="K842" s="147"/>
      <c r="U842" s="34"/>
      <c r="V842" s="486"/>
      <c r="W842" s="486"/>
      <c r="X842" s="486"/>
      <c r="Y842" s="486"/>
      <c r="Z842" s="486"/>
      <c r="AA842" s="486"/>
      <c r="AB842" s="486"/>
      <c r="AD842" s="486"/>
      <c r="AE842" s="486"/>
      <c r="AF842" s="486"/>
      <c r="AG842" s="486"/>
    </row>
    <row r="843">
      <c r="A843" s="180"/>
      <c r="B843" s="179"/>
      <c r="C843" s="179"/>
      <c r="D843" s="494"/>
      <c r="E843" s="180"/>
      <c r="K843" s="147"/>
      <c r="U843" s="34"/>
      <c r="V843" s="486"/>
      <c r="W843" s="486"/>
      <c r="X843" s="486"/>
      <c r="Y843" s="486"/>
      <c r="Z843" s="486"/>
      <c r="AA843" s="486"/>
      <c r="AB843" s="486"/>
      <c r="AD843" s="486"/>
      <c r="AE843" s="486"/>
      <c r="AF843" s="486"/>
      <c r="AG843" s="486"/>
    </row>
    <row r="844">
      <c r="A844" s="180"/>
      <c r="B844" s="179"/>
      <c r="C844" s="179"/>
      <c r="D844" s="494"/>
      <c r="E844" s="180"/>
      <c r="K844" s="147"/>
      <c r="U844" s="34"/>
      <c r="V844" s="486"/>
      <c r="W844" s="486"/>
      <c r="X844" s="486"/>
      <c r="Y844" s="486"/>
      <c r="Z844" s="486"/>
      <c r="AA844" s="486"/>
      <c r="AB844" s="486"/>
      <c r="AD844" s="486"/>
      <c r="AE844" s="486"/>
      <c r="AF844" s="486"/>
      <c r="AG844" s="486"/>
    </row>
    <row r="845">
      <c r="A845" s="180"/>
      <c r="B845" s="179"/>
      <c r="C845" s="179"/>
      <c r="D845" s="494"/>
      <c r="E845" s="180"/>
      <c r="K845" s="147"/>
      <c r="U845" s="34"/>
      <c r="V845" s="486"/>
      <c r="W845" s="486"/>
      <c r="X845" s="486"/>
      <c r="Y845" s="486"/>
      <c r="Z845" s="486"/>
      <c r="AA845" s="486"/>
      <c r="AB845" s="486"/>
      <c r="AD845" s="486"/>
      <c r="AE845" s="486"/>
      <c r="AF845" s="486"/>
      <c r="AG845" s="486"/>
    </row>
    <row r="846">
      <c r="A846" s="180"/>
      <c r="B846" s="179"/>
      <c r="C846" s="179"/>
      <c r="D846" s="494"/>
      <c r="E846" s="180"/>
      <c r="K846" s="147"/>
      <c r="U846" s="34"/>
      <c r="V846" s="486"/>
      <c r="W846" s="486"/>
      <c r="X846" s="486"/>
      <c r="Y846" s="486"/>
      <c r="Z846" s="486"/>
      <c r="AA846" s="486"/>
      <c r="AB846" s="486"/>
      <c r="AD846" s="486"/>
      <c r="AE846" s="486"/>
      <c r="AF846" s="486"/>
      <c r="AG846" s="486"/>
    </row>
    <row r="847">
      <c r="A847" s="180"/>
      <c r="B847" s="179"/>
      <c r="C847" s="179"/>
      <c r="D847" s="494"/>
      <c r="E847" s="180"/>
      <c r="K847" s="147"/>
      <c r="U847" s="34"/>
      <c r="V847" s="486"/>
      <c r="W847" s="486"/>
      <c r="X847" s="486"/>
      <c r="Y847" s="486"/>
      <c r="Z847" s="486"/>
      <c r="AA847" s="486"/>
      <c r="AB847" s="486"/>
      <c r="AD847" s="486"/>
      <c r="AE847" s="486"/>
      <c r="AF847" s="486"/>
      <c r="AG847" s="486"/>
    </row>
    <row r="848">
      <c r="A848" s="180"/>
      <c r="B848" s="179"/>
      <c r="C848" s="179"/>
      <c r="D848" s="494"/>
      <c r="E848" s="180"/>
      <c r="K848" s="147"/>
      <c r="U848" s="34"/>
      <c r="V848" s="486"/>
      <c r="W848" s="486"/>
      <c r="X848" s="486"/>
      <c r="Y848" s="486"/>
      <c r="Z848" s="486"/>
      <c r="AA848" s="486"/>
      <c r="AB848" s="486"/>
      <c r="AD848" s="486"/>
      <c r="AE848" s="486"/>
      <c r="AF848" s="486"/>
      <c r="AG848" s="486"/>
    </row>
    <row r="849">
      <c r="A849" s="180"/>
      <c r="B849" s="179"/>
      <c r="C849" s="179"/>
      <c r="D849" s="494"/>
      <c r="E849" s="180"/>
      <c r="K849" s="147"/>
      <c r="U849" s="34"/>
      <c r="V849" s="486"/>
      <c r="W849" s="486"/>
      <c r="X849" s="486"/>
      <c r="Y849" s="486"/>
      <c r="Z849" s="486"/>
      <c r="AA849" s="486"/>
      <c r="AB849" s="486"/>
      <c r="AD849" s="486"/>
      <c r="AE849" s="486"/>
      <c r="AF849" s="486"/>
      <c r="AG849" s="486"/>
    </row>
    <row r="850">
      <c r="A850" s="180"/>
      <c r="B850" s="179"/>
      <c r="C850" s="179"/>
      <c r="D850" s="494"/>
      <c r="E850" s="180"/>
      <c r="K850" s="147"/>
      <c r="U850" s="34"/>
      <c r="V850" s="486"/>
      <c r="W850" s="486"/>
      <c r="X850" s="486"/>
      <c r="Y850" s="486"/>
      <c r="Z850" s="486"/>
      <c r="AA850" s="486"/>
      <c r="AB850" s="486"/>
      <c r="AD850" s="486"/>
      <c r="AE850" s="486"/>
      <c r="AF850" s="486"/>
      <c r="AG850" s="486"/>
    </row>
    <row r="851">
      <c r="A851" s="180"/>
      <c r="B851" s="179"/>
      <c r="C851" s="179"/>
      <c r="D851" s="494"/>
      <c r="E851" s="180"/>
      <c r="K851" s="147"/>
      <c r="U851" s="34"/>
      <c r="V851" s="486"/>
      <c r="W851" s="486"/>
      <c r="X851" s="486"/>
      <c r="Y851" s="486"/>
      <c r="Z851" s="486"/>
      <c r="AA851" s="486"/>
      <c r="AB851" s="486"/>
      <c r="AD851" s="486"/>
      <c r="AE851" s="486"/>
      <c r="AF851" s="486"/>
      <c r="AG851" s="486"/>
    </row>
    <row r="852">
      <c r="A852" s="180"/>
      <c r="B852" s="179"/>
      <c r="C852" s="179"/>
      <c r="D852" s="494"/>
      <c r="E852" s="180"/>
      <c r="K852" s="147"/>
      <c r="U852" s="34"/>
      <c r="V852" s="486"/>
      <c r="W852" s="486"/>
      <c r="X852" s="486"/>
      <c r="Y852" s="486"/>
      <c r="Z852" s="486"/>
      <c r="AA852" s="486"/>
      <c r="AB852" s="486"/>
      <c r="AD852" s="486"/>
      <c r="AE852" s="486"/>
      <c r="AF852" s="486"/>
      <c r="AG852" s="486"/>
    </row>
    <row r="853">
      <c r="A853" s="180"/>
      <c r="B853" s="179"/>
      <c r="C853" s="179"/>
      <c r="D853" s="494"/>
      <c r="E853" s="180"/>
      <c r="K853" s="147"/>
      <c r="U853" s="34"/>
      <c r="V853" s="486"/>
      <c r="W853" s="486"/>
      <c r="X853" s="486"/>
      <c r="Y853" s="486"/>
      <c r="Z853" s="486"/>
      <c r="AA853" s="486"/>
      <c r="AB853" s="486"/>
      <c r="AD853" s="486"/>
      <c r="AE853" s="486"/>
      <c r="AF853" s="486"/>
      <c r="AG853" s="486"/>
    </row>
    <row r="854">
      <c r="A854" s="180"/>
      <c r="B854" s="179"/>
      <c r="C854" s="179"/>
      <c r="D854" s="494"/>
      <c r="E854" s="180"/>
      <c r="K854" s="147"/>
      <c r="U854" s="34"/>
      <c r="V854" s="486"/>
      <c r="W854" s="486"/>
      <c r="X854" s="486"/>
      <c r="Y854" s="486"/>
      <c r="Z854" s="486"/>
      <c r="AA854" s="486"/>
      <c r="AB854" s="486"/>
      <c r="AD854" s="486"/>
      <c r="AE854" s="486"/>
      <c r="AF854" s="486"/>
      <c r="AG854" s="486"/>
    </row>
    <row r="855">
      <c r="A855" s="180"/>
      <c r="B855" s="179"/>
      <c r="C855" s="179"/>
      <c r="D855" s="494"/>
      <c r="E855" s="180"/>
      <c r="K855" s="147"/>
      <c r="U855" s="34"/>
      <c r="V855" s="486"/>
      <c r="W855" s="486"/>
      <c r="X855" s="486"/>
      <c r="Y855" s="486"/>
      <c r="Z855" s="486"/>
      <c r="AA855" s="486"/>
      <c r="AB855" s="486"/>
      <c r="AD855" s="486"/>
      <c r="AE855" s="486"/>
      <c r="AF855" s="486"/>
      <c r="AG855" s="486"/>
    </row>
    <row r="856">
      <c r="A856" s="180"/>
      <c r="B856" s="179"/>
      <c r="C856" s="179"/>
      <c r="D856" s="494"/>
      <c r="E856" s="180"/>
      <c r="K856" s="147"/>
      <c r="U856" s="34"/>
      <c r="V856" s="486"/>
      <c r="W856" s="486"/>
      <c r="X856" s="486"/>
      <c r="Y856" s="486"/>
      <c r="Z856" s="486"/>
      <c r="AA856" s="486"/>
      <c r="AB856" s="486"/>
      <c r="AD856" s="486"/>
      <c r="AE856" s="486"/>
      <c r="AF856" s="486"/>
      <c r="AG856" s="486"/>
    </row>
    <row r="857">
      <c r="A857" s="180"/>
      <c r="B857" s="179"/>
      <c r="C857" s="179"/>
      <c r="D857" s="494"/>
      <c r="E857" s="180"/>
      <c r="K857" s="147"/>
      <c r="U857" s="34"/>
      <c r="V857" s="486"/>
      <c r="W857" s="486"/>
      <c r="X857" s="486"/>
      <c r="Y857" s="486"/>
      <c r="Z857" s="486"/>
      <c r="AA857" s="486"/>
      <c r="AB857" s="486"/>
      <c r="AD857" s="486"/>
      <c r="AE857" s="486"/>
      <c r="AF857" s="486"/>
      <c r="AG857" s="486"/>
    </row>
    <row r="858">
      <c r="A858" s="180"/>
      <c r="B858" s="179"/>
      <c r="C858" s="179"/>
      <c r="D858" s="494"/>
      <c r="E858" s="180"/>
      <c r="K858" s="147"/>
      <c r="U858" s="34"/>
      <c r="V858" s="486"/>
      <c r="W858" s="486"/>
      <c r="X858" s="486"/>
      <c r="Y858" s="486"/>
      <c r="Z858" s="486"/>
      <c r="AA858" s="486"/>
      <c r="AB858" s="486"/>
      <c r="AD858" s="486"/>
      <c r="AE858" s="486"/>
      <c r="AF858" s="486"/>
      <c r="AG858" s="486"/>
    </row>
    <row r="859">
      <c r="A859" s="180"/>
      <c r="B859" s="179"/>
      <c r="C859" s="179"/>
      <c r="D859" s="494"/>
      <c r="E859" s="180"/>
      <c r="K859" s="147"/>
      <c r="U859" s="34"/>
      <c r="V859" s="486"/>
      <c r="W859" s="486"/>
      <c r="X859" s="486"/>
      <c r="Y859" s="486"/>
      <c r="Z859" s="486"/>
      <c r="AA859" s="486"/>
      <c r="AB859" s="486"/>
      <c r="AD859" s="486"/>
      <c r="AE859" s="486"/>
      <c r="AF859" s="486"/>
      <c r="AG859" s="486"/>
    </row>
    <row r="860">
      <c r="A860" s="180"/>
      <c r="B860" s="179"/>
      <c r="C860" s="179"/>
      <c r="D860" s="494"/>
      <c r="E860" s="180"/>
      <c r="K860" s="147"/>
      <c r="U860" s="34"/>
      <c r="V860" s="486"/>
      <c r="W860" s="486"/>
      <c r="X860" s="486"/>
      <c r="Y860" s="486"/>
      <c r="Z860" s="486"/>
      <c r="AA860" s="486"/>
      <c r="AB860" s="486"/>
      <c r="AD860" s="486"/>
      <c r="AE860" s="486"/>
      <c r="AF860" s="486"/>
      <c r="AG860" s="486"/>
    </row>
    <row r="861">
      <c r="A861" s="180"/>
      <c r="B861" s="179"/>
      <c r="C861" s="179"/>
      <c r="D861" s="494"/>
      <c r="E861" s="180"/>
      <c r="K861" s="147"/>
      <c r="U861" s="34"/>
      <c r="V861" s="486"/>
      <c r="W861" s="486"/>
      <c r="X861" s="486"/>
      <c r="Y861" s="486"/>
      <c r="Z861" s="486"/>
      <c r="AA861" s="486"/>
      <c r="AB861" s="486"/>
      <c r="AD861" s="486"/>
      <c r="AE861" s="486"/>
      <c r="AF861" s="486"/>
      <c r="AG861" s="486"/>
    </row>
    <row r="862">
      <c r="A862" s="180"/>
      <c r="B862" s="179"/>
      <c r="C862" s="179"/>
      <c r="D862" s="494"/>
      <c r="E862" s="180"/>
      <c r="K862" s="147"/>
      <c r="U862" s="34"/>
      <c r="V862" s="486"/>
      <c r="W862" s="486"/>
      <c r="X862" s="486"/>
      <c r="Y862" s="486"/>
      <c r="Z862" s="486"/>
      <c r="AA862" s="486"/>
      <c r="AB862" s="486"/>
      <c r="AD862" s="486"/>
      <c r="AE862" s="486"/>
      <c r="AF862" s="486"/>
      <c r="AG862" s="486"/>
    </row>
    <row r="863">
      <c r="A863" s="180"/>
      <c r="B863" s="179"/>
      <c r="C863" s="179"/>
      <c r="D863" s="494"/>
      <c r="E863" s="180"/>
      <c r="K863" s="147"/>
      <c r="U863" s="34"/>
      <c r="V863" s="486"/>
      <c r="W863" s="486"/>
      <c r="X863" s="486"/>
      <c r="Y863" s="486"/>
      <c r="Z863" s="486"/>
      <c r="AA863" s="486"/>
      <c r="AB863" s="486"/>
      <c r="AD863" s="486"/>
      <c r="AE863" s="486"/>
      <c r="AF863" s="486"/>
      <c r="AG863" s="486"/>
    </row>
    <row r="864">
      <c r="A864" s="180"/>
      <c r="B864" s="179"/>
      <c r="C864" s="179"/>
      <c r="D864" s="494"/>
      <c r="E864" s="180"/>
      <c r="K864" s="147"/>
      <c r="U864" s="34"/>
      <c r="V864" s="486"/>
      <c r="W864" s="486"/>
      <c r="X864" s="486"/>
      <c r="Y864" s="486"/>
      <c r="Z864" s="486"/>
      <c r="AA864" s="486"/>
      <c r="AB864" s="486"/>
      <c r="AD864" s="486"/>
      <c r="AE864" s="486"/>
      <c r="AF864" s="486"/>
      <c r="AG864" s="486"/>
    </row>
    <row r="865">
      <c r="A865" s="180"/>
      <c r="B865" s="179"/>
      <c r="C865" s="179"/>
      <c r="D865" s="494"/>
      <c r="E865" s="180"/>
      <c r="K865" s="147"/>
      <c r="U865" s="34"/>
      <c r="V865" s="486"/>
      <c r="W865" s="486"/>
      <c r="X865" s="486"/>
      <c r="Y865" s="486"/>
      <c r="Z865" s="486"/>
      <c r="AA865" s="486"/>
      <c r="AB865" s="486"/>
      <c r="AD865" s="486"/>
      <c r="AE865" s="486"/>
      <c r="AF865" s="486"/>
      <c r="AG865" s="486"/>
    </row>
    <row r="866">
      <c r="A866" s="180"/>
      <c r="B866" s="179"/>
      <c r="C866" s="179"/>
      <c r="D866" s="494"/>
      <c r="E866" s="180"/>
      <c r="K866" s="147"/>
      <c r="U866" s="34"/>
      <c r="V866" s="486"/>
      <c r="W866" s="486"/>
      <c r="X866" s="486"/>
      <c r="Y866" s="486"/>
      <c r="Z866" s="486"/>
      <c r="AA866" s="486"/>
      <c r="AB866" s="486"/>
      <c r="AD866" s="486"/>
      <c r="AE866" s="486"/>
      <c r="AF866" s="486"/>
      <c r="AG866" s="486"/>
    </row>
    <row r="867">
      <c r="A867" s="180"/>
      <c r="B867" s="179"/>
      <c r="C867" s="179"/>
      <c r="D867" s="494"/>
      <c r="E867" s="180"/>
      <c r="K867" s="147"/>
      <c r="U867" s="34"/>
      <c r="V867" s="486"/>
      <c r="W867" s="486"/>
      <c r="X867" s="486"/>
      <c r="Y867" s="486"/>
      <c r="Z867" s="486"/>
      <c r="AA867" s="486"/>
      <c r="AB867" s="486"/>
      <c r="AD867" s="486"/>
      <c r="AE867" s="486"/>
      <c r="AF867" s="486"/>
      <c r="AG867" s="486"/>
    </row>
    <row r="868">
      <c r="A868" s="180"/>
      <c r="B868" s="179"/>
      <c r="C868" s="179"/>
      <c r="D868" s="494"/>
      <c r="E868" s="180"/>
      <c r="K868" s="147"/>
      <c r="U868" s="34"/>
      <c r="V868" s="486"/>
      <c r="W868" s="486"/>
      <c r="X868" s="486"/>
      <c r="Y868" s="486"/>
      <c r="Z868" s="486"/>
      <c r="AA868" s="486"/>
      <c r="AB868" s="486"/>
      <c r="AD868" s="486"/>
      <c r="AE868" s="486"/>
      <c r="AF868" s="486"/>
      <c r="AG868" s="486"/>
    </row>
    <row r="869">
      <c r="A869" s="180"/>
      <c r="B869" s="179"/>
      <c r="C869" s="179"/>
      <c r="D869" s="494"/>
      <c r="E869" s="180"/>
      <c r="K869" s="147"/>
      <c r="U869" s="34"/>
      <c r="V869" s="486"/>
      <c r="W869" s="486"/>
      <c r="X869" s="486"/>
      <c r="Y869" s="486"/>
      <c r="Z869" s="486"/>
      <c r="AA869" s="486"/>
      <c r="AB869" s="486"/>
      <c r="AD869" s="486"/>
      <c r="AE869" s="486"/>
      <c r="AF869" s="486"/>
      <c r="AG869" s="486"/>
    </row>
    <row r="870">
      <c r="A870" s="180"/>
      <c r="B870" s="179"/>
      <c r="C870" s="179"/>
      <c r="D870" s="494"/>
      <c r="E870" s="180"/>
      <c r="K870" s="147"/>
      <c r="U870" s="34"/>
      <c r="V870" s="486"/>
      <c r="W870" s="486"/>
      <c r="X870" s="486"/>
      <c r="Y870" s="486"/>
      <c r="Z870" s="486"/>
      <c r="AA870" s="486"/>
      <c r="AB870" s="486"/>
      <c r="AD870" s="486"/>
      <c r="AE870" s="486"/>
      <c r="AF870" s="486"/>
      <c r="AG870" s="486"/>
    </row>
    <row r="871">
      <c r="A871" s="180"/>
      <c r="B871" s="179"/>
      <c r="C871" s="179"/>
      <c r="D871" s="494"/>
      <c r="E871" s="180"/>
      <c r="K871" s="147"/>
      <c r="U871" s="34"/>
      <c r="V871" s="486"/>
      <c r="W871" s="486"/>
      <c r="X871" s="486"/>
      <c r="Y871" s="486"/>
      <c r="Z871" s="486"/>
      <c r="AA871" s="486"/>
      <c r="AB871" s="486"/>
      <c r="AD871" s="486"/>
      <c r="AE871" s="486"/>
      <c r="AF871" s="486"/>
      <c r="AG871" s="486"/>
    </row>
    <row r="872">
      <c r="A872" s="180"/>
      <c r="B872" s="179"/>
      <c r="C872" s="179"/>
      <c r="D872" s="494"/>
      <c r="E872" s="180"/>
      <c r="K872" s="147"/>
      <c r="U872" s="34"/>
      <c r="V872" s="486"/>
      <c r="W872" s="486"/>
      <c r="X872" s="486"/>
      <c r="Y872" s="486"/>
      <c r="Z872" s="486"/>
      <c r="AA872" s="486"/>
      <c r="AB872" s="486"/>
      <c r="AD872" s="486"/>
      <c r="AE872" s="486"/>
      <c r="AF872" s="486"/>
      <c r="AG872" s="486"/>
    </row>
    <row r="873">
      <c r="A873" s="180"/>
      <c r="B873" s="179"/>
      <c r="C873" s="179"/>
      <c r="D873" s="494"/>
      <c r="E873" s="180"/>
      <c r="K873" s="147"/>
      <c r="U873" s="34"/>
      <c r="V873" s="486"/>
      <c r="W873" s="486"/>
      <c r="X873" s="486"/>
      <c r="Y873" s="486"/>
      <c r="Z873" s="486"/>
      <c r="AA873" s="486"/>
      <c r="AB873" s="486"/>
      <c r="AD873" s="486"/>
      <c r="AE873" s="486"/>
      <c r="AF873" s="486"/>
      <c r="AG873" s="486"/>
    </row>
    <row r="874">
      <c r="A874" s="180"/>
      <c r="B874" s="179"/>
      <c r="C874" s="179"/>
      <c r="D874" s="494"/>
      <c r="E874" s="180"/>
      <c r="K874" s="147"/>
      <c r="U874" s="34"/>
      <c r="V874" s="486"/>
      <c r="W874" s="486"/>
      <c r="X874" s="486"/>
      <c r="Y874" s="486"/>
      <c r="Z874" s="486"/>
      <c r="AA874" s="486"/>
      <c r="AB874" s="486"/>
      <c r="AD874" s="486"/>
      <c r="AE874" s="486"/>
      <c r="AF874" s="486"/>
      <c r="AG874" s="486"/>
    </row>
    <row r="875">
      <c r="A875" s="180"/>
      <c r="B875" s="179"/>
      <c r="C875" s="179"/>
      <c r="D875" s="494"/>
      <c r="E875" s="180"/>
      <c r="K875" s="147"/>
      <c r="U875" s="34"/>
      <c r="V875" s="486"/>
      <c r="W875" s="486"/>
      <c r="X875" s="486"/>
      <c r="Y875" s="486"/>
      <c r="Z875" s="486"/>
      <c r="AA875" s="486"/>
      <c r="AB875" s="486"/>
      <c r="AD875" s="486"/>
      <c r="AE875" s="486"/>
      <c r="AF875" s="486"/>
      <c r="AG875" s="486"/>
    </row>
    <row r="876">
      <c r="A876" s="180"/>
      <c r="B876" s="179"/>
      <c r="C876" s="179"/>
      <c r="D876" s="494"/>
      <c r="E876" s="180"/>
      <c r="K876" s="147"/>
      <c r="U876" s="34"/>
      <c r="V876" s="486"/>
      <c r="W876" s="486"/>
      <c r="X876" s="486"/>
      <c r="Y876" s="486"/>
      <c r="Z876" s="486"/>
      <c r="AA876" s="486"/>
      <c r="AB876" s="486"/>
      <c r="AD876" s="486"/>
      <c r="AE876" s="486"/>
      <c r="AF876" s="486"/>
      <c r="AG876" s="486"/>
    </row>
    <row r="877">
      <c r="A877" s="180"/>
      <c r="B877" s="179"/>
      <c r="C877" s="179"/>
      <c r="D877" s="494"/>
      <c r="E877" s="180"/>
      <c r="K877" s="147"/>
      <c r="U877" s="34"/>
      <c r="V877" s="486"/>
      <c r="W877" s="486"/>
      <c r="X877" s="486"/>
      <c r="Y877" s="486"/>
      <c r="Z877" s="486"/>
      <c r="AA877" s="486"/>
      <c r="AB877" s="486"/>
      <c r="AD877" s="486"/>
      <c r="AE877" s="486"/>
      <c r="AF877" s="486"/>
      <c r="AG877" s="486"/>
    </row>
    <row r="878">
      <c r="A878" s="180"/>
      <c r="B878" s="179"/>
      <c r="C878" s="179"/>
      <c r="D878" s="494"/>
      <c r="E878" s="180"/>
      <c r="K878" s="147"/>
      <c r="U878" s="34"/>
      <c r="V878" s="486"/>
      <c r="W878" s="486"/>
      <c r="X878" s="486"/>
      <c r="Y878" s="486"/>
      <c r="Z878" s="486"/>
      <c r="AA878" s="486"/>
      <c r="AB878" s="486"/>
      <c r="AD878" s="486"/>
      <c r="AE878" s="486"/>
      <c r="AF878" s="486"/>
      <c r="AG878" s="486"/>
    </row>
    <row r="879">
      <c r="A879" s="180"/>
      <c r="B879" s="179"/>
      <c r="C879" s="179"/>
      <c r="D879" s="494"/>
      <c r="E879" s="180"/>
      <c r="K879" s="147"/>
      <c r="U879" s="34"/>
      <c r="V879" s="486"/>
      <c r="W879" s="486"/>
      <c r="X879" s="486"/>
      <c r="Y879" s="486"/>
      <c r="Z879" s="486"/>
      <c r="AA879" s="486"/>
      <c r="AB879" s="486"/>
      <c r="AD879" s="486"/>
      <c r="AE879" s="486"/>
      <c r="AF879" s="486"/>
      <c r="AG879" s="486"/>
    </row>
    <row r="880">
      <c r="A880" s="180"/>
      <c r="B880" s="179"/>
      <c r="C880" s="179"/>
      <c r="D880" s="494"/>
      <c r="E880" s="180"/>
      <c r="K880" s="147"/>
      <c r="U880" s="34"/>
      <c r="V880" s="486"/>
      <c r="W880" s="486"/>
      <c r="X880" s="486"/>
      <c r="Y880" s="486"/>
      <c r="Z880" s="486"/>
      <c r="AA880" s="486"/>
      <c r="AB880" s="486"/>
      <c r="AD880" s="486"/>
      <c r="AE880" s="486"/>
      <c r="AF880" s="486"/>
      <c r="AG880" s="486"/>
    </row>
    <row r="881">
      <c r="A881" s="180"/>
      <c r="B881" s="179"/>
      <c r="C881" s="179"/>
      <c r="D881" s="494"/>
      <c r="E881" s="180"/>
      <c r="K881" s="147"/>
      <c r="U881" s="34"/>
      <c r="V881" s="486"/>
      <c r="W881" s="486"/>
      <c r="X881" s="486"/>
      <c r="Y881" s="486"/>
      <c r="Z881" s="486"/>
      <c r="AA881" s="486"/>
      <c r="AB881" s="486"/>
      <c r="AD881" s="486"/>
      <c r="AE881" s="486"/>
      <c r="AF881" s="486"/>
      <c r="AG881" s="486"/>
    </row>
    <row r="882">
      <c r="A882" s="180"/>
      <c r="B882" s="179"/>
      <c r="C882" s="179"/>
      <c r="D882" s="494"/>
      <c r="E882" s="180"/>
      <c r="K882" s="147"/>
      <c r="U882" s="34"/>
      <c r="V882" s="486"/>
      <c r="W882" s="486"/>
      <c r="X882" s="486"/>
      <c r="Y882" s="486"/>
      <c r="Z882" s="486"/>
      <c r="AA882" s="486"/>
      <c r="AB882" s="486"/>
      <c r="AD882" s="486"/>
      <c r="AE882" s="486"/>
      <c r="AF882" s="486"/>
      <c r="AG882" s="486"/>
    </row>
    <row r="883">
      <c r="A883" s="180"/>
      <c r="B883" s="179"/>
      <c r="C883" s="179"/>
      <c r="D883" s="494"/>
      <c r="E883" s="180"/>
      <c r="K883" s="147"/>
      <c r="U883" s="34"/>
      <c r="V883" s="486"/>
      <c r="W883" s="486"/>
      <c r="X883" s="486"/>
      <c r="Y883" s="486"/>
      <c r="Z883" s="486"/>
      <c r="AA883" s="486"/>
      <c r="AB883" s="486"/>
      <c r="AD883" s="486"/>
      <c r="AE883" s="486"/>
      <c r="AF883" s="486"/>
      <c r="AG883" s="486"/>
    </row>
    <row r="884">
      <c r="A884" s="180"/>
      <c r="B884" s="179"/>
      <c r="C884" s="179"/>
      <c r="D884" s="494"/>
      <c r="E884" s="180"/>
      <c r="K884" s="147"/>
      <c r="U884" s="34"/>
      <c r="V884" s="486"/>
      <c r="W884" s="486"/>
      <c r="X884" s="486"/>
      <c r="Y884" s="486"/>
      <c r="Z884" s="486"/>
      <c r="AA884" s="486"/>
      <c r="AB884" s="486"/>
      <c r="AD884" s="486"/>
      <c r="AE884" s="486"/>
      <c r="AF884" s="486"/>
      <c r="AG884" s="486"/>
    </row>
    <row r="885">
      <c r="A885" s="180"/>
      <c r="B885" s="179"/>
      <c r="C885" s="179"/>
      <c r="D885" s="494"/>
      <c r="E885" s="180"/>
      <c r="K885" s="147"/>
      <c r="U885" s="34"/>
      <c r="V885" s="486"/>
      <c r="W885" s="486"/>
      <c r="X885" s="486"/>
      <c r="Y885" s="486"/>
      <c r="Z885" s="486"/>
      <c r="AA885" s="486"/>
      <c r="AB885" s="486"/>
      <c r="AD885" s="486"/>
      <c r="AE885" s="486"/>
      <c r="AF885" s="486"/>
      <c r="AG885" s="486"/>
    </row>
    <row r="886">
      <c r="A886" s="180"/>
      <c r="B886" s="179"/>
      <c r="C886" s="179"/>
      <c r="D886" s="494"/>
      <c r="E886" s="180"/>
      <c r="K886" s="147"/>
      <c r="U886" s="34"/>
      <c r="V886" s="486"/>
      <c r="W886" s="486"/>
      <c r="X886" s="486"/>
      <c r="Y886" s="486"/>
      <c r="Z886" s="486"/>
      <c r="AA886" s="486"/>
      <c r="AB886" s="486"/>
      <c r="AD886" s="486"/>
      <c r="AE886" s="486"/>
      <c r="AF886" s="486"/>
      <c r="AG886" s="486"/>
    </row>
    <row r="887">
      <c r="A887" s="180"/>
      <c r="B887" s="179"/>
      <c r="C887" s="179"/>
      <c r="D887" s="494"/>
      <c r="E887" s="180"/>
      <c r="K887" s="147"/>
      <c r="U887" s="34"/>
      <c r="V887" s="486"/>
      <c r="W887" s="486"/>
      <c r="X887" s="486"/>
      <c r="Y887" s="486"/>
      <c r="Z887" s="486"/>
      <c r="AA887" s="486"/>
      <c r="AB887" s="486"/>
      <c r="AD887" s="486"/>
      <c r="AE887" s="486"/>
      <c r="AF887" s="486"/>
      <c r="AG887" s="486"/>
    </row>
    <row r="888">
      <c r="A888" s="180"/>
      <c r="B888" s="179"/>
      <c r="C888" s="179"/>
      <c r="D888" s="494"/>
      <c r="E888" s="180"/>
      <c r="K888" s="147"/>
      <c r="U888" s="34"/>
      <c r="V888" s="486"/>
      <c r="W888" s="486"/>
      <c r="X888" s="486"/>
      <c r="Y888" s="486"/>
      <c r="Z888" s="486"/>
      <c r="AA888" s="486"/>
      <c r="AB888" s="486"/>
      <c r="AD888" s="486"/>
      <c r="AE888" s="486"/>
      <c r="AF888" s="486"/>
      <c r="AG888" s="486"/>
    </row>
    <row r="889">
      <c r="A889" s="180"/>
      <c r="B889" s="179"/>
      <c r="C889" s="179"/>
      <c r="D889" s="494"/>
      <c r="E889" s="180"/>
      <c r="K889" s="147"/>
      <c r="U889" s="34"/>
      <c r="V889" s="486"/>
      <c r="W889" s="486"/>
      <c r="X889" s="486"/>
      <c r="Y889" s="486"/>
      <c r="Z889" s="486"/>
      <c r="AA889" s="486"/>
      <c r="AB889" s="486"/>
      <c r="AD889" s="486"/>
      <c r="AE889" s="486"/>
      <c r="AF889" s="486"/>
      <c r="AG889" s="486"/>
    </row>
    <row r="890">
      <c r="A890" s="180"/>
      <c r="B890" s="179"/>
      <c r="C890" s="179"/>
      <c r="D890" s="494"/>
      <c r="E890" s="180"/>
      <c r="K890" s="147"/>
      <c r="U890" s="34"/>
      <c r="V890" s="486"/>
      <c r="W890" s="486"/>
      <c r="X890" s="486"/>
      <c r="Y890" s="486"/>
      <c r="Z890" s="486"/>
      <c r="AA890" s="486"/>
      <c r="AB890" s="486"/>
      <c r="AD890" s="486"/>
      <c r="AE890" s="486"/>
      <c r="AF890" s="486"/>
      <c r="AG890" s="486"/>
    </row>
    <row r="891">
      <c r="A891" s="180"/>
      <c r="B891" s="179"/>
      <c r="C891" s="179"/>
      <c r="D891" s="494"/>
      <c r="E891" s="180"/>
      <c r="K891" s="147"/>
      <c r="U891" s="34"/>
      <c r="V891" s="486"/>
      <c r="W891" s="486"/>
      <c r="X891" s="486"/>
      <c r="Y891" s="486"/>
      <c r="Z891" s="486"/>
      <c r="AA891" s="486"/>
      <c r="AB891" s="486"/>
      <c r="AD891" s="486"/>
      <c r="AE891" s="486"/>
      <c r="AF891" s="486"/>
      <c r="AG891" s="486"/>
    </row>
    <row r="892">
      <c r="A892" s="180"/>
      <c r="B892" s="179"/>
      <c r="C892" s="179"/>
      <c r="D892" s="494"/>
      <c r="E892" s="180"/>
      <c r="K892" s="147"/>
      <c r="U892" s="34"/>
      <c r="V892" s="486"/>
      <c r="W892" s="486"/>
      <c r="X892" s="486"/>
      <c r="Y892" s="486"/>
      <c r="Z892" s="486"/>
      <c r="AA892" s="486"/>
      <c r="AB892" s="486"/>
      <c r="AD892" s="486"/>
      <c r="AE892" s="486"/>
      <c r="AF892" s="486"/>
      <c r="AG892" s="486"/>
    </row>
    <row r="893">
      <c r="A893" s="180"/>
      <c r="B893" s="179"/>
      <c r="C893" s="179"/>
      <c r="D893" s="494"/>
      <c r="E893" s="180"/>
      <c r="K893" s="147"/>
      <c r="U893" s="34"/>
      <c r="V893" s="486"/>
      <c r="W893" s="486"/>
      <c r="X893" s="486"/>
      <c r="Y893" s="486"/>
      <c r="Z893" s="486"/>
      <c r="AA893" s="486"/>
      <c r="AB893" s="486"/>
      <c r="AD893" s="486"/>
      <c r="AE893" s="486"/>
      <c r="AF893" s="486"/>
      <c r="AG893" s="486"/>
    </row>
    <row r="894">
      <c r="A894" s="180"/>
      <c r="B894" s="179"/>
      <c r="C894" s="179"/>
      <c r="D894" s="494"/>
      <c r="E894" s="180"/>
      <c r="K894" s="147"/>
      <c r="U894" s="34"/>
      <c r="V894" s="486"/>
      <c r="W894" s="486"/>
      <c r="X894" s="486"/>
      <c r="Y894" s="486"/>
      <c r="Z894" s="486"/>
      <c r="AA894" s="486"/>
      <c r="AB894" s="486"/>
      <c r="AD894" s="486"/>
      <c r="AE894" s="486"/>
      <c r="AF894" s="486"/>
      <c r="AG894" s="486"/>
    </row>
    <row r="895">
      <c r="A895" s="180"/>
      <c r="B895" s="179"/>
      <c r="C895" s="179"/>
      <c r="D895" s="494"/>
      <c r="E895" s="180"/>
      <c r="K895" s="147"/>
      <c r="U895" s="34"/>
      <c r="V895" s="486"/>
      <c r="W895" s="486"/>
      <c r="X895" s="486"/>
      <c r="Y895" s="486"/>
      <c r="Z895" s="486"/>
      <c r="AA895" s="486"/>
      <c r="AB895" s="486"/>
      <c r="AD895" s="486"/>
      <c r="AE895" s="486"/>
      <c r="AF895" s="486"/>
      <c r="AG895" s="486"/>
    </row>
    <row r="896">
      <c r="A896" s="180"/>
      <c r="B896" s="179"/>
      <c r="C896" s="179"/>
      <c r="D896" s="494"/>
      <c r="E896" s="180"/>
      <c r="K896" s="147"/>
      <c r="U896" s="34"/>
      <c r="V896" s="486"/>
      <c r="W896" s="486"/>
      <c r="X896" s="486"/>
      <c r="Y896" s="486"/>
      <c r="Z896" s="486"/>
      <c r="AA896" s="486"/>
      <c r="AB896" s="486"/>
      <c r="AD896" s="486"/>
      <c r="AE896" s="486"/>
      <c r="AF896" s="486"/>
      <c r="AG896" s="486"/>
    </row>
    <row r="897">
      <c r="A897" s="180"/>
      <c r="B897" s="179"/>
      <c r="C897" s="179"/>
      <c r="D897" s="494"/>
      <c r="E897" s="180"/>
      <c r="K897" s="147"/>
      <c r="U897" s="34"/>
      <c r="V897" s="486"/>
      <c r="W897" s="486"/>
      <c r="X897" s="486"/>
      <c r="Y897" s="486"/>
      <c r="Z897" s="486"/>
      <c r="AA897" s="486"/>
      <c r="AB897" s="486"/>
      <c r="AD897" s="486"/>
      <c r="AE897" s="486"/>
      <c r="AF897" s="486"/>
      <c r="AG897" s="486"/>
    </row>
    <row r="898">
      <c r="A898" s="180"/>
      <c r="B898" s="179"/>
      <c r="C898" s="179"/>
      <c r="D898" s="494"/>
      <c r="E898" s="180"/>
      <c r="K898" s="147"/>
      <c r="U898" s="34"/>
      <c r="V898" s="486"/>
      <c r="W898" s="486"/>
      <c r="X898" s="486"/>
      <c r="Y898" s="486"/>
      <c r="Z898" s="486"/>
      <c r="AA898" s="486"/>
      <c r="AB898" s="486"/>
      <c r="AD898" s="486"/>
      <c r="AE898" s="486"/>
      <c r="AF898" s="486"/>
      <c r="AG898" s="486"/>
    </row>
    <row r="899">
      <c r="A899" s="180"/>
      <c r="B899" s="179"/>
      <c r="C899" s="179"/>
      <c r="D899" s="494"/>
      <c r="E899" s="180"/>
      <c r="K899" s="147"/>
      <c r="U899" s="34"/>
      <c r="V899" s="486"/>
      <c r="W899" s="486"/>
      <c r="X899" s="486"/>
      <c r="Y899" s="486"/>
      <c r="Z899" s="486"/>
      <c r="AA899" s="486"/>
      <c r="AB899" s="486"/>
      <c r="AD899" s="486"/>
      <c r="AE899" s="486"/>
      <c r="AF899" s="486"/>
      <c r="AG899" s="486"/>
    </row>
    <row r="900">
      <c r="A900" s="180"/>
      <c r="B900" s="179"/>
      <c r="C900" s="179"/>
      <c r="D900" s="494"/>
      <c r="E900" s="180"/>
      <c r="K900" s="147"/>
      <c r="U900" s="34"/>
      <c r="V900" s="486"/>
      <c r="W900" s="486"/>
      <c r="X900" s="486"/>
      <c r="Y900" s="486"/>
      <c r="Z900" s="486"/>
      <c r="AA900" s="486"/>
      <c r="AB900" s="486"/>
      <c r="AD900" s="486"/>
      <c r="AE900" s="486"/>
      <c r="AF900" s="486"/>
      <c r="AG900" s="486"/>
    </row>
    <row r="901">
      <c r="A901" s="180"/>
      <c r="B901" s="179"/>
      <c r="C901" s="179"/>
      <c r="D901" s="494"/>
      <c r="E901" s="180"/>
      <c r="K901" s="147"/>
      <c r="U901" s="34"/>
      <c r="V901" s="486"/>
      <c r="W901" s="486"/>
      <c r="X901" s="486"/>
      <c r="Y901" s="486"/>
      <c r="Z901" s="486"/>
      <c r="AA901" s="486"/>
      <c r="AB901" s="486"/>
      <c r="AD901" s="486"/>
      <c r="AE901" s="486"/>
      <c r="AF901" s="486"/>
      <c r="AG901" s="486"/>
    </row>
    <row r="902">
      <c r="A902" s="180"/>
      <c r="B902" s="179"/>
      <c r="C902" s="179"/>
      <c r="D902" s="494"/>
      <c r="E902" s="180"/>
      <c r="K902" s="147"/>
      <c r="U902" s="34"/>
      <c r="V902" s="486"/>
      <c r="W902" s="486"/>
      <c r="X902" s="486"/>
      <c r="Y902" s="486"/>
      <c r="Z902" s="486"/>
      <c r="AA902" s="486"/>
      <c r="AB902" s="486"/>
      <c r="AD902" s="486"/>
      <c r="AE902" s="486"/>
      <c r="AF902" s="486"/>
      <c r="AG902" s="486"/>
    </row>
    <row r="903">
      <c r="A903" s="180"/>
      <c r="B903" s="179"/>
      <c r="C903" s="179"/>
      <c r="D903" s="494"/>
      <c r="E903" s="180"/>
      <c r="K903" s="147"/>
      <c r="U903" s="34"/>
      <c r="V903" s="486"/>
      <c r="W903" s="486"/>
      <c r="X903" s="486"/>
      <c r="Y903" s="486"/>
      <c r="Z903" s="486"/>
      <c r="AA903" s="486"/>
      <c r="AB903" s="486"/>
      <c r="AD903" s="486"/>
      <c r="AE903" s="486"/>
      <c r="AF903" s="486"/>
      <c r="AG903" s="486"/>
    </row>
    <row r="904">
      <c r="A904" s="180"/>
      <c r="B904" s="179"/>
      <c r="C904" s="179"/>
      <c r="D904" s="494"/>
      <c r="E904" s="180"/>
      <c r="K904" s="147"/>
      <c r="U904" s="34"/>
      <c r="V904" s="486"/>
      <c r="W904" s="486"/>
      <c r="X904" s="486"/>
      <c r="Y904" s="486"/>
      <c r="Z904" s="486"/>
      <c r="AA904" s="486"/>
      <c r="AB904" s="486"/>
      <c r="AD904" s="486"/>
      <c r="AE904" s="486"/>
      <c r="AF904" s="486"/>
      <c r="AG904" s="486"/>
    </row>
    <row r="905">
      <c r="A905" s="180"/>
      <c r="B905" s="179"/>
      <c r="C905" s="179"/>
      <c r="D905" s="494"/>
      <c r="E905" s="180"/>
      <c r="K905" s="147"/>
      <c r="U905" s="34"/>
      <c r="V905" s="486"/>
      <c r="W905" s="486"/>
      <c r="X905" s="486"/>
      <c r="Y905" s="486"/>
      <c r="Z905" s="486"/>
      <c r="AA905" s="486"/>
      <c r="AB905" s="486"/>
      <c r="AD905" s="486"/>
      <c r="AE905" s="486"/>
      <c r="AF905" s="486"/>
      <c r="AG905" s="486"/>
    </row>
    <row r="906">
      <c r="A906" s="180"/>
      <c r="B906" s="179"/>
      <c r="C906" s="179"/>
      <c r="D906" s="494"/>
      <c r="E906" s="180"/>
      <c r="K906" s="147"/>
      <c r="U906" s="34"/>
      <c r="V906" s="486"/>
      <c r="W906" s="486"/>
      <c r="X906" s="486"/>
      <c r="Y906" s="486"/>
      <c r="Z906" s="486"/>
      <c r="AA906" s="486"/>
      <c r="AB906" s="486"/>
      <c r="AD906" s="486"/>
      <c r="AE906" s="486"/>
      <c r="AF906" s="486"/>
      <c r="AG906" s="486"/>
    </row>
    <row r="907">
      <c r="A907" s="180"/>
      <c r="B907" s="179"/>
      <c r="C907" s="179"/>
      <c r="D907" s="494"/>
      <c r="E907" s="180"/>
      <c r="K907" s="147"/>
      <c r="U907" s="34"/>
      <c r="V907" s="486"/>
      <c r="W907" s="486"/>
      <c r="X907" s="486"/>
      <c r="Y907" s="486"/>
      <c r="Z907" s="486"/>
      <c r="AA907" s="486"/>
      <c r="AB907" s="486"/>
      <c r="AD907" s="486"/>
      <c r="AE907" s="486"/>
      <c r="AF907" s="486"/>
      <c r="AG907" s="486"/>
    </row>
    <row r="908">
      <c r="A908" s="180"/>
      <c r="B908" s="179"/>
      <c r="C908" s="179"/>
      <c r="D908" s="494"/>
      <c r="E908" s="180"/>
      <c r="K908" s="147"/>
      <c r="U908" s="34"/>
      <c r="V908" s="486"/>
      <c r="W908" s="486"/>
      <c r="X908" s="486"/>
      <c r="Y908" s="486"/>
      <c r="Z908" s="486"/>
      <c r="AA908" s="486"/>
      <c r="AB908" s="486"/>
      <c r="AD908" s="486"/>
      <c r="AE908" s="486"/>
      <c r="AF908" s="486"/>
      <c r="AG908" s="486"/>
    </row>
    <row r="909">
      <c r="A909" s="180"/>
      <c r="B909" s="179"/>
      <c r="C909" s="179"/>
      <c r="D909" s="494"/>
      <c r="E909" s="180"/>
      <c r="K909" s="147"/>
      <c r="U909" s="34"/>
      <c r="V909" s="486"/>
      <c r="W909" s="486"/>
      <c r="X909" s="486"/>
      <c r="Y909" s="486"/>
      <c r="Z909" s="486"/>
      <c r="AA909" s="486"/>
      <c r="AB909" s="486"/>
      <c r="AD909" s="486"/>
      <c r="AE909" s="486"/>
      <c r="AF909" s="486"/>
      <c r="AG909" s="486"/>
    </row>
    <row r="910">
      <c r="A910" s="180"/>
      <c r="B910" s="179"/>
      <c r="C910" s="179"/>
      <c r="D910" s="494"/>
      <c r="E910" s="180"/>
      <c r="K910" s="147"/>
      <c r="U910" s="34"/>
      <c r="V910" s="486"/>
      <c r="W910" s="486"/>
      <c r="X910" s="486"/>
      <c r="Y910" s="486"/>
      <c r="Z910" s="486"/>
      <c r="AA910" s="486"/>
      <c r="AB910" s="486"/>
      <c r="AD910" s="486"/>
      <c r="AE910" s="486"/>
      <c r="AF910" s="486"/>
      <c r="AG910" s="486"/>
    </row>
    <row r="911">
      <c r="A911" s="180"/>
      <c r="B911" s="179"/>
      <c r="C911" s="179"/>
      <c r="D911" s="494"/>
      <c r="E911" s="180"/>
      <c r="K911" s="147"/>
      <c r="U911" s="34"/>
      <c r="V911" s="486"/>
      <c r="W911" s="486"/>
      <c r="X911" s="486"/>
      <c r="Y911" s="486"/>
      <c r="Z911" s="486"/>
      <c r="AA911" s="486"/>
      <c r="AB911" s="486"/>
      <c r="AD911" s="486"/>
      <c r="AE911" s="486"/>
      <c r="AF911" s="486"/>
      <c r="AG911" s="486"/>
    </row>
    <row r="912">
      <c r="A912" s="180"/>
      <c r="B912" s="179"/>
      <c r="C912" s="179"/>
      <c r="D912" s="494"/>
      <c r="E912" s="180"/>
      <c r="K912" s="147"/>
      <c r="U912" s="34"/>
      <c r="V912" s="486"/>
      <c r="W912" s="486"/>
      <c r="X912" s="486"/>
      <c r="Y912" s="486"/>
      <c r="Z912" s="486"/>
      <c r="AA912" s="486"/>
      <c r="AB912" s="486"/>
      <c r="AD912" s="486"/>
      <c r="AE912" s="486"/>
      <c r="AF912" s="486"/>
      <c r="AG912" s="486"/>
    </row>
    <row r="913">
      <c r="A913" s="180"/>
      <c r="B913" s="179"/>
      <c r="C913" s="179"/>
      <c r="D913" s="494"/>
      <c r="E913" s="180"/>
      <c r="K913" s="147"/>
      <c r="U913" s="34"/>
      <c r="V913" s="486"/>
      <c r="W913" s="486"/>
      <c r="X913" s="486"/>
      <c r="Y913" s="486"/>
      <c r="Z913" s="486"/>
      <c r="AA913" s="486"/>
      <c r="AB913" s="486"/>
      <c r="AD913" s="486"/>
      <c r="AE913" s="486"/>
      <c r="AF913" s="486"/>
      <c r="AG913" s="486"/>
    </row>
    <row r="914">
      <c r="A914" s="180"/>
      <c r="B914" s="179"/>
      <c r="C914" s="179"/>
      <c r="D914" s="494"/>
      <c r="E914" s="180"/>
      <c r="K914" s="147"/>
      <c r="U914" s="34"/>
      <c r="V914" s="486"/>
      <c r="W914" s="486"/>
      <c r="X914" s="486"/>
      <c r="Y914" s="486"/>
      <c r="Z914" s="486"/>
      <c r="AA914" s="486"/>
      <c r="AB914" s="486"/>
      <c r="AD914" s="486"/>
      <c r="AE914" s="486"/>
      <c r="AF914" s="486"/>
      <c r="AG914" s="486"/>
    </row>
    <row r="915">
      <c r="A915" s="180"/>
      <c r="B915" s="179"/>
      <c r="C915" s="179"/>
      <c r="D915" s="494"/>
      <c r="E915" s="180"/>
      <c r="K915" s="147"/>
      <c r="U915" s="34"/>
      <c r="V915" s="486"/>
      <c r="W915" s="486"/>
      <c r="X915" s="486"/>
      <c r="Y915" s="486"/>
      <c r="Z915" s="486"/>
      <c r="AA915" s="486"/>
      <c r="AB915" s="486"/>
      <c r="AD915" s="486"/>
      <c r="AE915" s="486"/>
      <c r="AF915" s="486"/>
      <c r="AG915" s="486"/>
    </row>
    <row r="916">
      <c r="A916" s="180"/>
      <c r="B916" s="179"/>
      <c r="C916" s="179"/>
      <c r="D916" s="494"/>
      <c r="E916" s="180"/>
      <c r="K916" s="147"/>
      <c r="U916" s="34"/>
      <c r="V916" s="486"/>
      <c r="W916" s="486"/>
      <c r="X916" s="486"/>
      <c r="Y916" s="486"/>
      <c r="Z916" s="486"/>
      <c r="AA916" s="486"/>
      <c r="AB916" s="486"/>
      <c r="AD916" s="486"/>
      <c r="AE916" s="486"/>
      <c r="AF916" s="486"/>
      <c r="AG916" s="486"/>
    </row>
    <row r="917">
      <c r="A917" s="180"/>
      <c r="B917" s="179"/>
      <c r="C917" s="179"/>
      <c r="D917" s="494"/>
      <c r="E917" s="180"/>
      <c r="K917" s="147"/>
      <c r="U917" s="34"/>
      <c r="V917" s="486"/>
      <c r="W917" s="486"/>
      <c r="X917" s="486"/>
      <c r="Y917" s="486"/>
      <c r="Z917" s="486"/>
      <c r="AA917" s="486"/>
      <c r="AB917" s="486"/>
      <c r="AD917" s="486"/>
      <c r="AE917" s="486"/>
      <c r="AF917" s="486"/>
      <c r="AG917" s="486"/>
    </row>
    <row r="918">
      <c r="A918" s="180"/>
      <c r="B918" s="179"/>
      <c r="C918" s="179"/>
      <c r="D918" s="494"/>
      <c r="E918" s="180"/>
      <c r="K918" s="147"/>
      <c r="U918" s="34"/>
      <c r="V918" s="486"/>
      <c r="W918" s="486"/>
      <c r="X918" s="486"/>
      <c r="Y918" s="486"/>
      <c r="Z918" s="486"/>
      <c r="AA918" s="486"/>
      <c r="AB918" s="486"/>
      <c r="AD918" s="486"/>
      <c r="AE918" s="486"/>
      <c r="AF918" s="486"/>
      <c r="AG918" s="486"/>
    </row>
    <row r="919">
      <c r="A919" s="180"/>
      <c r="B919" s="179"/>
      <c r="C919" s="179"/>
      <c r="D919" s="494"/>
      <c r="E919" s="180"/>
      <c r="K919" s="147"/>
      <c r="U919" s="34"/>
      <c r="V919" s="486"/>
      <c r="W919" s="486"/>
      <c r="X919" s="486"/>
      <c r="Y919" s="486"/>
      <c r="Z919" s="486"/>
      <c r="AA919" s="486"/>
      <c r="AB919" s="486"/>
      <c r="AD919" s="486"/>
      <c r="AE919" s="486"/>
      <c r="AF919" s="486"/>
      <c r="AG919" s="486"/>
    </row>
    <row r="920">
      <c r="A920" s="180"/>
      <c r="B920" s="179"/>
      <c r="C920" s="179"/>
      <c r="D920" s="494"/>
      <c r="E920" s="180"/>
      <c r="K920" s="147"/>
      <c r="U920" s="34"/>
      <c r="V920" s="486"/>
      <c r="W920" s="486"/>
      <c r="X920" s="486"/>
      <c r="Y920" s="486"/>
      <c r="Z920" s="486"/>
      <c r="AA920" s="486"/>
      <c r="AB920" s="486"/>
      <c r="AD920" s="486"/>
      <c r="AE920" s="486"/>
      <c r="AF920" s="486"/>
      <c r="AG920" s="486"/>
    </row>
    <row r="921">
      <c r="A921" s="180"/>
      <c r="B921" s="179"/>
      <c r="C921" s="179"/>
      <c r="D921" s="494"/>
      <c r="E921" s="180"/>
      <c r="K921" s="147"/>
      <c r="U921" s="34"/>
      <c r="V921" s="486"/>
      <c r="W921" s="486"/>
      <c r="X921" s="486"/>
      <c r="Y921" s="486"/>
      <c r="Z921" s="486"/>
      <c r="AA921" s="486"/>
      <c r="AB921" s="486"/>
      <c r="AD921" s="486"/>
      <c r="AE921" s="486"/>
      <c r="AF921" s="486"/>
      <c r="AG921" s="486"/>
    </row>
    <row r="922">
      <c r="A922" s="180"/>
      <c r="B922" s="179"/>
      <c r="C922" s="179"/>
      <c r="D922" s="494"/>
      <c r="E922" s="180"/>
      <c r="K922" s="147"/>
      <c r="U922" s="34"/>
      <c r="V922" s="486"/>
      <c r="W922" s="486"/>
      <c r="X922" s="486"/>
      <c r="Y922" s="486"/>
      <c r="Z922" s="486"/>
      <c r="AA922" s="486"/>
      <c r="AB922" s="486"/>
      <c r="AD922" s="486"/>
      <c r="AE922" s="486"/>
      <c r="AF922" s="486"/>
      <c r="AG922" s="486"/>
    </row>
    <row r="923">
      <c r="A923" s="180"/>
      <c r="B923" s="179"/>
      <c r="C923" s="179"/>
      <c r="D923" s="494"/>
      <c r="E923" s="180"/>
      <c r="K923" s="147"/>
      <c r="U923" s="34"/>
      <c r="V923" s="486"/>
      <c r="W923" s="486"/>
      <c r="X923" s="486"/>
      <c r="Y923" s="486"/>
      <c r="Z923" s="486"/>
      <c r="AA923" s="486"/>
      <c r="AB923" s="486"/>
      <c r="AD923" s="486"/>
      <c r="AE923" s="486"/>
      <c r="AF923" s="486"/>
      <c r="AG923" s="486"/>
    </row>
    <row r="924">
      <c r="A924" s="180"/>
      <c r="B924" s="179"/>
      <c r="C924" s="179"/>
      <c r="D924" s="494"/>
      <c r="E924" s="180"/>
      <c r="K924" s="147"/>
      <c r="U924" s="34"/>
      <c r="V924" s="486"/>
      <c r="W924" s="486"/>
      <c r="X924" s="486"/>
      <c r="Y924" s="486"/>
      <c r="Z924" s="486"/>
      <c r="AA924" s="486"/>
      <c r="AB924" s="486"/>
      <c r="AD924" s="486"/>
      <c r="AE924" s="486"/>
      <c r="AF924" s="486"/>
      <c r="AG924" s="486"/>
    </row>
    <row r="925">
      <c r="A925" s="180"/>
      <c r="B925" s="179"/>
      <c r="C925" s="179"/>
      <c r="D925" s="494"/>
      <c r="E925" s="180"/>
      <c r="K925" s="147"/>
      <c r="U925" s="34"/>
      <c r="V925" s="486"/>
      <c r="W925" s="486"/>
      <c r="X925" s="486"/>
      <c r="Y925" s="486"/>
      <c r="Z925" s="486"/>
      <c r="AA925" s="486"/>
      <c r="AB925" s="486"/>
      <c r="AD925" s="486"/>
      <c r="AE925" s="486"/>
      <c r="AF925" s="486"/>
      <c r="AG925" s="486"/>
    </row>
    <row r="926">
      <c r="A926" s="180"/>
      <c r="B926" s="179"/>
      <c r="C926" s="179"/>
      <c r="D926" s="494"/>
      <c r="E926" s="180"/>
      <c r="K926" s="147"/>
      <c r="U926" s="34"/>
      <c r="V926" s="486"/>
      <c r="W926" s="486"/>
      <c r="X926" s="486"/>
      <c r="Y926" s="486"/>
      <c r="Z926" s="486"/>
      <c r="AA926" s="486"/>
      <c r="AB926" s="486"/>
      <c r="AD926" s="486"/>
      <c r="AE926" s="486"/>
      <c r="AF926" s="486"/>
      <c r="AG926" s="486"/>
    </row>
    <row r="927">
      <c r="A927" s="180"/>
      <c r="B927" s="179"/>
      <c r="C927" s="179"/>
      <c r="D927" s="494"/>
      <c r="E927" s="180"/>
      <c r="K927" s="147"/>
      <c r="U927" s="34"/>
      <c r="V927" s="486"/>
      <c r="W927" s="486"/>
      <c r="X927" s="486"/>
      <c r="Y927" s="486"/>
      <c r="Z927" s="486"/>
      <c r="AA927" s="486"/>
      <c r="AB927" s="486"/>
      <c r="AD927" s="486"/>
      <c r="AE927" s="486"/>
      <c r="AF927" s="486"/>
      <c r="AG927" s="486"/>
    </row>
    <row r="928">
      <c r="A928" s="180"/>
      <c r="B928" s="179"/>
      <c r="C928" s="179"/>
      <c r="D928" s="494"/>
      <c r="E928" s="180"/>
      <c r="K928" s="147"/>
      <c r="U928" s="34"/>
      <c r="V928" s="486"/>
      <c r="W928" s="486"/>
      <c r="X928" s="486"/>
      <c r="Y928" s="486"/>
      <c r="Z928" s="486"/>
      <c r="AA928" s="486"/>
      <c r="AB928" s="486"/>
      <c r="AD928" s="486"/>
      <c r="AE928" s="486"/>
      <c r="AF928" s="486"/>
      <c r="AG928" s="486"/>
    </row>
    <row r="929">
      <c r="A929" s="180"/>
      <c r="B929" s="179"/>
      <c r="C929" s="179"/>
      <c r="D929" s="494"/>
      <c r="E929" s="180"/>
      <c r="K929" s="147"/>
      <c r="U929" s="34"/>
      <c r="V929" s="486"/>
      <c r="W929" s="486"/>
      <c r="X929" s="486"/>
      <c r="Y929" s="486"/>
      <c r="Z929" s="486"/>
      <c r="AA929" s="486"/>
      <c r="AB929" s="486"/>
      <c r="AD929" s="486"/>
      <c r="AE929" s="486"/>
      <c r="AF929" s="486"/>
      <c r="AG929" s="486"/>
    </row>
    <row r="930">
      <c r="A930" s="180"/>
      <c r="B930" s="179"/>
      <c r="C930" s="179"/>
      <c r="D930" s="494"/>
      <c r="E930" s="180"/>
      <c r="K930" s="147"/>
      <c r="U930" s="34"/>
      <c r="V930" s="486"/>
      <c r="W930" s="486"/>
      <c r="X930" s="486"/>
      <c r="Y930" s="486"/>
      <c r="Z930" s="486"/>
      <c r="AA930" s="486"/>
      <c r="AB930" s="486"/>
      <c r="AD930" s="486"/>
      <c r="AE930" s="486"/>
      <c r="AF930" s="486"/>
      <c r="AG930" s="486"/>
    </row>
    <row r="931">
      <c r="A931" s="180"/>
      <c r="B931" s="179"/>
      <c r="C931" s="179"/>
      <c r="D931" s="494"/>
      <c r="E931" s="180"/>
      <c r="K931" s="147"/>
      <c r="U931" s="34"/>
      <c r="V931" s="486"/>
      <c r="W931" s="486"/>
      <c r="X931" s="486"/>
      <c r="Y931" s="486"/>
      <c r="Z931" s="486"/>
      <c r="AA931" s="486"/>
      <c r="AB931" s="486"/>
      <c r="AD931" s="486"/>
      <c r="AE931" s="486"/>
      <c r="AF931" s="486"/>
      <c r="AG931" s="486"/>
    </row>
    <row r="932">
      <c r="A932" s="180"/>
      <c r="B932" s="179"/>
      <c r="C932" s="179"/>
      <c r="D932" s="494"/>
      <c r="E932" s="180"/>
      <c r="K932" s="147"/>
      <c r="U932" s="34"/>
      <c r="V932" s="486"/>
      <c r="W932" s="486"/>
      <c r="X932" s="486"/>
      <c r="Y932" s="486"/>
      <c r="Z932" s="486"/>
      <c r="AA932" s="486"/>
      <c r="AB932" s="486"/>
      <c r="AD932" s="486"/>
      <c r="AE932" s="486"/>
      <c r="AF932" s="486"/>
      <c r="AG932" s="486"/>
    </row>
    <row r="933">
      <c r="A933" s="180"/>
      <c r="B933" s="179"/>
      <c r="C933" s="179"/>
      <c r="D933" s="494"/>
      <c r="E933" s="180"/>
      <c r="K933" s="147"/>
      <c r="U933" s="34"/>
      <c r="V933" s="486"/>
      <c r="W933" s="486"/>
      <c r="X933" s="486"/>
      <c r="Y933" s="486"/>
      <c r="Z933" s="486"/>
      <c r="AA933" s="486"/>
      <c r="AB933" s="486"/>
      <c r="AD933" s="486"/>
      <c r="AE933" s="486"/>
      <c r="AF933" s="486"/>
      <c r="AG933" s="486"/>
    </row>
    <row r="934">
      <c r="A934" s="180"/>
      <c r="B934" s="179"/>
      <c r="C934" s="179"/>
      <c r="D934" s="494"/>
      <c r="E934" s="180"/>
      <c r="K934" s="147"/>
      <c r="U934" s="34"/>
      <c r="V934" s="486"/>
      <c r="W934" s="486"/>
      <c r="X934" s="486"/>
      <c r="Y934" s="486"/>
      <c r="Z934" s="486"/>
      <c r="AA934" s="486"/>
      <c r="AB934" s="486"/>
      <c r="AD934" s="486"/>
      <c r="AE934" s="486"/>
      <c r="AF934" s="486"/>
      <c r="AG934" s="486"/>
    </row>
    <row r="935">
      <c r="A935" s="180"/>
      <c r="B935" s="179"/>
      <c r="C935" s="179"/>
      <c r="D935" s="494"/>
      <c r="E935" s="180"/>
      <c r="K935" s="147"/>
      <c r="U935" s="34"/>
      <c r="V935" s="486"/>
      <c r="W935" s="486"/>
      <c r="X935" s="486"/>
      <c r="Y935" s="486"/>
      <c r="Z935" s="486"/>
      <c r="AA935" s="486"/>
      <c r="AB935" s="486"/>
      <c r="AD935" s="486"/>
      <c r="AE935" s="486"/>
      <c r="AF935" s="486"/>
      <c r="AG935" s="486"/>
    </row>
    <row r="936">
      <c r="A936" s="180"/>
      <c r="B936" s="179"/>
      <c r="C936" s="179"/>
      <c r="D936" s="494"/>
      <c r="E936" s="180"/>
      <c r="K936" s="147"/>
      <c r="U936" s="34"/>
      <c r="V936" s="486"/>
      <c r="W936" s="486"/>
      <c r="X936" s="486"/>
      <c r="Y936" s="486"/>
      <c r="Z936" s="486"/>
      <c r="AA936" s="486"/>
      <c r="AB936" s="486"/>
      <c r="AD936" s="486"/>
      <c r="AE936" s="486"/>
      <c r="AF936" s="486"/>
      <c r="AG936" s="486"/>
    </row>
    <row r="937">
      <c r="A937" s="180"/>
      <c r="B937" s="179"/>
      <c r="C937" s="179"/>
      <c r="D937" s="494"/>
      <c r="E937" s="180"/>
      <c r="K937" s="147"/>
      <c r="U937" s="34"/>
      <c r="V937" s="486"/>
      <c r="W937" s="486"/>
      <c r="X937" s="486"/>
      <c r="Y937" s="486"/>
      <c r="Z937" s="486"/>
      <c r="AA937" s="486"/>
      <c r="AB937" s="486"/>
      <c r="AD937" s="486"/>
      <c r="AE937" s="486"/>
      <c r="AF937" s="486"/>
      <c r="AG937" s="486"/>
    </row>
    <row r="938">
      <c r="A938" s="180"/>
      <c r="B938" s="179"/>
      <c r="C938" s="179"/>
      <c r="D938" s="494"/>
      <c r="E938" s="180"/>
      <c r="K938" s="147"/>
      <c r="U938" s="34"/>
      <c r="V938" s="486"/>
      <c r="W938" s="486"/>
      <c r="X938" s="486"/>
      <c r="Y938" s="486"/>
      <c r="Z938" s="486"/>
      <c r="AA938" s="486"/>
      <c r="AB938" s="486"/>
      <c r="AD938" s="486"/>
      <c r="AE938" s="486"/>
      <c r="AF938" s="486"/>
      <c r="AG938" s="486"/>
    </row>
    <row r="939">
      <c r="A939" s="180"/>
      <c r="B939" s="179"/>
      <c r="C939" s="179"/>
      <c r="D939" s="494"/>
      <c r="E939" s="180"/>
      <c r="K939" s="147"/>
      <c r="U939" s="34"/>
      <c r="V939" s="486"/>
      <c r="W939" s="486"/>
      <c r="X939" s="486"/>
      <c r="Y939" s="486"/>
      <c r="Z939" s="486"/>
      <c r="AA939" s="486"/>
      <c r="AB939" s="486"/>
      <c r="AD939" s="486"/>
      <c r="AE939" s="486"/>
      <c r="AF939" s="486"/>
      <c r="AG939" s="486"/>
    </row>
    <row r="940">
      <c r="A940" s="180"/>
      <c r="B940" s="179"/>
      <c r="C940" s="179"/>
      <c r="D940" s="494"/>
      <c r="E940" s="180"/>
      <c r="K940" s="147"/>
      <c r="U940" s="34"/>
      <c r="V940" s="486"/>
      <c r="W940" s="486"/>
      <c r="X940" s="486"/>
      <c r="Y940" s="486"/>
      <c r="Z940" s="486"/>
      <c r="AA940" s="486"/>
      <c r="AB940" s="486"/>
      <c r="AD940" s="486"/>
      <c r="AE940" s="486"/>
      <c r="AF940" s="486"/>
      <c r="AG940" s="486"/>
    </row>
    <row r="941">
      <c r="A941" s="180"/>
      <c r="B941" s="179"/>
      <c r="C941" s="179"/>
      <c r="D941" s="494"/>
      <c r="E941" s="180"/>
      <c r="K941" s="147"/>
      <c r="U941" s="34"/>
      <c r="V941" s="486"/>
      <c r="W941" s="486"/>
      <c r="X941" s="486"/>
      <c r="Y941" s="486"/>
      <c r="Z941" s="486"/>
      <c r="AA941" s="486"/>
      <c r="AB941" s="486"/>
      <c r="AD941" s="486"/>
      <c r="AE941" s="486"/>
      <c r="AF941" s="486"/>
      <c r="AG941" s="486"/>
    </row>
    <row r="942">
      <c r="A942" s="180"/>
      <c r="B942" s="179"/>
      <c r="C942" s="179"/>
      <c r="D942" s="494"/>
      <c r="E942" s="180"/>
      <c r="K942" s="147"/>
      <c r="U942" s="34"/>
      <c r="V942" s="486"/>
      <c r="W942" s="486"/>
      <c r="X942" s="486"/>
      <c r="Y942" s="486"/>
      <c r="Z942" s="486"/>
      <c r="AA942" s="486"/>
      <c r="AB942" s="486"/>
      <c r="AD942" s="486"/>
      <c r="AE942" s="486"/>
      <c r="AF942" s="486"/>
      <c r="AG942" s="486"/>
    </row>
    <row r="943">
      <c r="A943" s="180"/>
      <c r="B943" s="179"/>
      <c r="C943" s="179"/>
      <c r="D943" s="494"/>
      <c r="E943" s="180"/>
      <c r="K943" s="147"/>
      <c r="U943" s="34"/>
      <c r="V943" s="486"/>
      <c r="W943" s="486"/>
      <c r="X943" s="486"/>
      <c r="Y943" s="486"/>
      <c r="Z943" s="486"/>
      <c r="AA943" s="486"/>
      <c r="AB943" s="486"/>
      <c r="AD943" s="486"/>
      <c r="AE943" s="486"/>
      <c r="AF943" s="486"/>
      <c r="AG943" s="486"/>
    </row>
    <row r="944">
      <c r="A944" s="180"/>
      <c r="B944" s="179"/>
      <c r="C944" s="179"/>
      <c r="D944" s="494"/>
      <c r="E944" s="180"/>
      <c r="K944" s="147"/>
      <c r="U944" s="34"/>
      <c r="V944" s="486"/>
      <c r="W944" s="486"/>
      <c r="X944" s="486"/>
      <c r="Y944" s="486"/>
      <c r="Z944" s="486"/>
      <c r="AA944" s="486"/>
      <c r="AB944" s="486"/>
      <c r="AD944" s="486"/>
      <c r="AE944" s="486"/>
      <c r="AF944" s="486"/>
      <c r="AG944" s="486"/>
    </row>
    <row r="945">
      <c r="A945" s="180"/>
      <c r="B945" s="179"/>
      <c r="C945" s="179"/>
      <c r="D945" s="494"/>
      <c r="E945" s="180"/>
      <c r="K945" s="147"/>
      <c r="U945" s="34"/>
      <c r="V945" s="486"/>
      <c r="W945" s="486"/>
      <c r="X945" s="486"/>
      <c r="Y945" s="486"/>
      <c r="Z945" s="486"/>
      <c r="AA945" s="486"/>
      <c r="AB945" s="486"/>
      <c r="AD945" s="486"/>
      <c r="AE945" s="486"/>
      <c r="AF945" s="486"/>
      <c r="AG945" s="486"/>
    </row>
    <row r="946">
      <c r="A946" s="180"/>
      <c r="B946" s="179"/>
      <c r="C946" s="179"/>
      <c r="D946" s="494"/>
      <c r="E946" s="180"/>
      <c r="K946" s="147"/>
      <c r="U946" s="34"/>
      <c r="V946" s="486"/>
      <c r="W946" s="486"/>
      <c r="X946" s="486"/>
      <c r="Y946" s="486"/>
      <c r="Z946" s="486"/>
      <c r="AA946" s="486"/>
      <c r="AB946" s="486"/>
      <c r="AD946" s="486"/>
      <c r="AE946" s="486"/>
      <c r="AF946" s="486"/>
      <c r="AG946" s="486"/>
    </row>
    <row r="947">
      <c r="A947" s="180"/>
      <c r="B947" s="179"/>
      <c r="C947" s="179"/>
      <c r="D947" s="494"/>
      <c r="E947" s="180"/>
      <c r="K947" s="147"/>
      <c r="U947" s="34"/>
      <c r="V947" s="486"/>
      <c r="W947" s="486"/>
      <c r="X947" s="486"/>
      <c r="Y947" s="486"/>
      <c r="Z947" s="486"/>
      <c r="AA947" s="486"/>
      <c r="AB947" s="486"/>
      <c r="AD947" s="486"/>
      <c r="AE947" s="486"/>
      <c r="AF947" s="486"/>
      <c r="AG947" s="486"/>
    </row>
    <row r="948">
      <c r="A948" s="180"/>
      <c r="B948" s="179"/>
      <c r="C948" s="179"/>
      <c r="D948" s="494"/>
      <c r="E948" s="180"/>
      <c r="K948" s="147"/>
      <c r="U948" s="34"/>
      <c r="V948" s="486"/>
      <c r="W948" s="486"/>
      <c r="X948" s="486"/>
      <c r="Y948" s="486"/>
      <c r="Z948" s="486"/>
      <c r="AA948" s="486"/>
      <c r="AB948" s="486"/>
      <c r="AD948" s="486"/>
      <c r="AE948" s="486"/>
      <c r="AF948" s="486"/>
      <c r="AG948" s="486"/>
    </row>
    <row r="949">
      <c r="A949" s="180"/>
      <c r="B949" s="179"/>
      <c r="C949" s="179"/>
      <c r="D949" s="494"/>
      <c r="E949" s="180"/>
      <c r="K949" s="147"/>
      <c r="U949" s="34"/>
      <c r="V949" s="486"/>
      <c r="W949" s="486"/>
      <c r="X949" s="486"/>
      <c r="Y949" s="486"/>
      <c r="Z949" s="486"/>
      <c r="AA949" s="486"/>
      <c r="AB949" s="486"/>
      <c r="AD949" s="486"/>
      <c r="AE949" s="486"/>
      <c r="AF949" s="486"/>
      <c r="AG949" s="486"/>
    </row>
    <row r="950">
      <c r="A950" s="180"/>
      <c r="B950" s="179"/>
      <c r="C950" s="179"/>
      <c r="D950" s="494"/>
      <c r="E950" s="180"/>
      <c r="K950" s="147"/>
      <c r="U950" s="34"/>
      <c r="V950" s="486"/>
      <c r="W950" s="486"/>
      <c r="X950" s="486"/>
      <c r="Y950" s="486"/>
      <c r="Z950" s="486"/>
      <c r="AA950" s="486"/>
      <c r="AB950" s="486"/>
      <c r="AD950" s="486"/>
      <c r="AE950" s="486"/>
      <c r="AF950" s="486"/>
      <c r="AG950" s="486"/>
    </row>
    <row r="951">
      <c r="A951" s="180"/>
      <c r="B951" s="179"/>
      <c r="C951" s="179"/>
      <c r="D951" s="494"/>
      <c r="E951" s="180"/>
      <c r="K951" s="147"/>
      <c r="U951" s="34"/>
      <c r="V951" s="486"/>
      <c r="W951" s="486"/>
      <c r="X951" s="486"/>
      <c r="Y951" s="486"/>
      <c r="Z951" s="486"/>
      <c r="AA951" s="486"/>
      <c r="AB951" s="486"/>
      <c r="AD951" s="486"/>
      <c r="AE951" s="486"/>
      <c r="AF951" s="486"/>
      <c r="AG951" s="486"/>
    </row>
    <row r="952">
      <c r="A952" s="180"/>
      <c r="B952" s="179"/>
      <c r="C952" s="179"/>
      <c r="D952" s="494"/>
      <c r="E952" s="180"/>
      <c r="K952" s="147"/>
      <c r="U952" s="34"/>
      <c r="V952" s="486"/>
      <c r="W952" s="486"/>
      <c r="X952" s="486"/>
      <c r="Y952" s="486"/>
      <c r="Z952" s="486"/>
      <c r="AA952" s="486"/>
      <c r="AB952" s="486"/>
      <c r="AD952" s="486"/>
      <c r="AE952" s="486"/>
      <c r="AF952" s="486"/>
      <c r="AG952" s="486"/>
    </row>
    <row r="953">
      <c r="A953" s="180"/>
      <c r="B953" s="179"/>
      <c r="C953" s="179"/>
      <c r="D953" s="494"/>
      <c r="E953" s="180"/>
      <c r="K953" s="147"/>
      <c r="U953" s="34"/>
      <c r="V953" s="486"/>
      <c r="W953" s="486"/>
      <c r="X953" s="486"/>
      <c r="Y953" s="486"/>
      <c r="Z953" s="486"/>
      <c r="AA953" s="486"/>
      <c r="AB953" s="486"/>
      <c r="AD953" s="486"/>
      <c r="AE953" s="486"/>
      <c r="AF953" s="486"/>
      <c r="AG953" s="486"/>
    </row>
    <row r="954">
      <c r="A954" s="180"/>
      <c r="B954" s="179"/>
      <c r="C954" s="179"/>
      <c r="D954" s="494"/>
      <c r="E954" s="180"/>
      <c r="K954" s="147"/>
      <c r="U954" s="34"/>
      <c r="V954" s="486"/>
      <c r="W954" s="486"/>
      <c r="X954" s="486"/>
      <c r="Y954" s="486"/>
      <c r="Z954" s="486"/>
      <c r="AA954" s="486"/>
      <c r="AB954" s="486"/>
      <c r="AD954" s="486"/>
      <c r="AE954" s="486"/>
      <c r="AF954" s="486"/>
      <c r="AG954" s="486"/>
    </row>
    <row r="955">
      <c r="A955" s="180"/>
      <c r="B955" s="179"/>
      <c r="C955" s="179"/>
      <c r="D955" s="494"/>
      <c r="E955" s="180"/>
      <c r="K955" s="147"/>
      <c r="U955" s="34"/>
      <c r="V955" s="486"/>
      <c r="W955" s="486"/>
      <c r="X955" s="486"/>
      <c r="Y955" s="486"/>
      <c r="Z955" s="486"/>
      <c r="AA955" s="486"/>
      <c r="AB955" s="486"/>
      <c r="AD955" s="486"/>
      <c r="AE955" s="486"/>
      <c r="AF955" s="486"/>
      <c r="AG955" s="486"/>
    </row>
    <row r="956">
      <c r="A956" s="180"/>
      <c r="B956" s="179"/>
      <c r="C956" s="179"/>
      <c r="D956" s="494"/>
      <c r="E956" s="180"/>
      <c r="K956" s="147"/>
      <c r="U956" s="34"/>
      <c r="V956" s="486"/>
      <c r="W956" s="486"/>
      <c r="X956" s="486"/>
      <c r="Y956" s="486"/>
      <c r="Z956" s="486"/>
      <c r="AA956" s="486"/>
      <c r="AB956" s="486"/>
      <c r="AD956" s="486"/>
      <c r="AE956" s="486"/>
      <c r="AF956" s="486"/>
      <c r="AG956" s="486"/>
    </row>
    <row r="957">
      <c r="A957" s="180"/>
      <c r="B957" s="179"/>
      <c r="C957" s="179"/>
      <c r="D957" s="494"/>
      <c r="E957" s="180"/>
      <c r="K957" s="147"/>
      <c r="U957" s="34"/>
      <c r="V957" s="486"/>
      <c r="W957" s="486"/>
      <c r="X957" s="486"/>
      <c r="Y957" s="486"/>
      <c r="Z957" s="486"/>
      <c r="AA957" s="486"/>
      <c r="AB957" s="486"/>
      <c r="AD957" s="486"/>
      <c r="AE957" s="486"/>
      <c r="AF957" s="486"/>
      <c r="AG957" s="486"/>
    </row>
    <row r="958">
      <c r="A958" s="180"/>
      <c r="B958" s="179"/>
      <c r="C958" s="179"/>
      <c r="D958" s="494"/>
      <c r="E958" s="180"/>
      <c r="K958" s="147"/>
      <c r="U958" s="34"/>
      <c r="V958" s="486"/>
      <c r="W958" s="486"/>
      <c r="X958" s="486"/>
      <c r="Y958" s="486"/>
      <c r="Z958" s="486"/>
      <c r="AA958" s="486"/>
      <c r="AB958" s="486"/>
      <c r="AD958" s="486"/>
      <c r="AE958" s="486"/>
      <c r="AF958" s="486"/>
      <c r="AG958" s="486"/>
    </row>
    <row r="959">
      <c r="A959" s="180"/>
      <c r="B959" s="179"/>
      <c r="C959" s="179"/>
      <c r="D959" s="494"/>
      <c r="E959" s="180"/>
      <c r="K959" s="147"/>
      <c r="U959" s="34"/>
      <c r="V959" s="486"/>
      <c r="W959" s="486"/>
      <c r="X959" s="486"/>
      <c r="Y959" s="486"/>
      <c r="Z959" s="486"/>
      <c r="AA959" s="486"/>
      <c r="AB959" s="486"/>
      <c r="AD959" s="486"/>
      <c r="AE959" s="486"/>
      <c r="AF959" s="486"/>
      <c r="AG959" s="486"/>
    </row>
    <row r="960">
      <c r="A960" s="180"/>
      <c r="B960" s="179"/>
      <c r="C960" s="179"/>
      <c r="D960" s="494"/>
      <c r="E960" s="180"/>
      <c r="K960" s="147"/>
      <c r="U960" s="34"/>
      <c r="V960" s="486"/>
      <c r="W960" s="486"/>
      <c r="X960" s="486"/>
      <c r="Y960" s="486"/>
      <c r="Z960" s="486"/>
      <c r="AA960" s="486"/>
      <c r="AB960" s="486"/>
      <c r="AD960" s="486"/>
      <c r="AE960" s="486"/>
      <c r="AF960" s="486"/>
      <c r="AG960" s="486"/>
    </row>
    <row r="961">
      <c r="A961" s="180"/>
      <c r="B961" s="179"/>
      <c r="C961" s="179"/>
      <c r="D961" s="494"/>
      <c r="E961" s="180"/>
      <c r="K961" s="147"/>
      <c r="U961" s="34"/>
      <c r="V961" s="486"/>
      <c r="W961" s="486"/>
      <c r="X961" s="486"/>
      <c r="Y961" s="486"/>
      <c r="Z961" s="486"/>
      <c r="AA961" s="486"/>
      <c r="AB961" s="486"/>
      <c r="AD961" s="486"/>
      <c r="AE961" s="486"/>
      <c r="AF961" s="486"/>
      <c r="AG961" s="486"/>
    </row>
    <row r="962">
      <c r="A962" s="180"/>
      <c r="B962" s="179"/>
      <c r="C962" s="179"/>
      <c r="D962" s="494"/>
      <c r="E962" s="180"/>
      <c r="K962" s="147"/>
      <c r="U962" s="34"/>
      <c r="V962" s="486"/>
      <c r="W962" s="486"/>
      <c r="X962" s="486"/>
      <c r="Y962" s="486"/>
      <c r="Z962" s="486"/>
      <c r="AA962" s="486"/>
      <c r="AB962" s="486"/>
      <c r="AD962" s="486"/>
      <c r="AE962" s="486"/>
      <c r="AF962" s="486"/>
      <c r="AG962" s="486"/>
    </row>
    <row r="963">
      <c r="A963" s="180"/>
      <c r="B963" s="179"/>
      <c r="C963" s="179"/>
      <c r="D963" s="494"/>
      <c r="E963" s="180"/>
      <c r="K963" s="147"/>
      <c r="U963" s="34"/>
      <c r="V963" s="486"/>
      <c r="W963" s="486"/>
      <c r="X963" s="486"/>
      <c r="Y963" s="486"/>
      <c r="Z963" s="486"/>
      <c r="AA963" s="486"/>
      <c r="AB963" s="486"/>
      <c r="AD963" s="486"/>
      <c r="AE963" s="486"/>
      <c r="AF963" s="486"/>
      <c r="AG963" s="486"/>
    </row>
    <row r="964">
      <c r="A964" s="180"/>
      <c r="B964" s="179"/>
      <c r="C964" s="179"/>
      <c r="D964" s="494"/>
      <c r="E964" s="180"/>
      <c r="K964" s="147"/>
      <c r="U964" s="34"/>
      <c r="V964" s="486"/>
      <c r="W964" s="486"/>
      <c r="X964" s="486"/>
      <c r="Y964" s="486"/>
      <c r="Z964" s="486"/>
      <c r="AA964" s="486"/>
      <c r="AB964" s="486"/>
      <c r="AD964" s="486"/>
      <c r="AE964" s="486"/>
      <c r="AF964" s="486"/>
      <c r="AG964" s="486"/>
    </row>
    <row r="965">
      <c r="A965" s="180"/>
      <c r="B965" s="179"/>
      <c r="C965" s="179"/>
      <c r="D965" s="494"/>
      <c r="E965" s="180"/>
      <c r="K965" s="147"/>
      <c r="U965" s="34"/>
      <c r="V965" s="486"/>
      <c r="W965" s="486"/>
      <c r="X965" s="486"/>
      <c r="Y965" s="486"/>
      <c r="Z965" s="486"/>
      <c r="AA965" s="486"/>
      <c r="AB965" s="486"/>
      <c r="AD965" s="486"/>
      <c r="AE965" s="486"/>
      <c r="AF965" s="486"/>
      <c r="AG965" s="486"/>
    </row>
    <row r="966">
      <c r="A966" s="180"/>
      <c r="B966" s="179"/>
      <c r="C966" s="179"/>
      <c r="D966" s="494"/>
      <c r="E966" s="180"/>
      <c r="K966" s="147"/>
      <c r="U966" s="34"/>
      <c r="V966" s="486"/>
      <c r="W966" s="486"/>
      <c r="X966" s="486"/>
      <c r="Y966" s="486"/>
      <c r="Z966" s="486"/>
      <c r="AA966" s="486"/>
      <c r="AB966" s="486"/>
      <c r="AD966" s="486"/>
      <c r="AE966" s="486"/>
      <c r="AF966" s="486"/>
      <c r="AG966" s="486"/>
    </row>
    <row r="967">
      <c r="A967" s="180"/>
      <c r="B967" s="179"/>
      <c r="C967" s="179"/>
      <c r="D967" s="494"/>
      <c r="E967" s="180"/>
      <c r="K967" s="147"/>
      <c r="U967" s="34"/>
      <c r="V967" s="486"/>
      <c r="W967" s="486"/>
      <c r="X967" s="486"/>
      <c r="Y967" s="486"/>
      <c r="Z967" s="486"/>
      <c r="AA967" s="486"/>
      <c r="AB967" s="486"/>
      <c r="AD967" s="486"/>
      <c r="AE967" s="486"/>
      <c r="AF967" s="486"/>
      <c r="AG967" s="486"/>
    </row>
    <row r="968">
      <c r="A968" s="180"/>
      <c r="B968" s="179"/>
      <c r="C968" s="179"/>
      <c r="D968" s="494"/>
      <c r="E968" s="180"/>
      <c r="K968" s="147"/>
      <c r="U968" s="34"/>
      <c r="V968" s="486"/>
      <c r="W968" s="486"/>
      <c r="X968" s="486"/>
      <c r="Y968" s="486"/>
      <c r="Z968" s="486"/>
      <c r="AA968" s="486"/>
      <c r="AB968" s="486"/>
      <c r="AD968" s="486"/>
      <c r="AE968" s="486"/>
      <c r="AF968" s="486"/>
      <c r="AG968" s="486"/>
    </row>
    <row r="969">
      <c r="A969" s="180"/>
      <c r="B969" s="179"/>
      <c r="C969" s="179"/>
      <c r="D969" s="494"/>
      <c r="E969" s="180"/>
      <c r="K969" s="147"/>
      <c r="U969" s="34"/>
      <c r="V969" s="486"/>
      <c r="W969" s="486"/>
      <c r="X969" s="486"/>
      <c r="Y969" s="486"/>
      <c r="Z969" s="486"/>
      <c r="AA969" s="486"/>
      <c r="AB969" s="486"/>
      <c r="AD969" s="486"/>
      <c r="AE969" s="486"/>
      <c r="AF969" s="486"/>
      <c r="AG969" s="486"/>
    </row>
    <row r="970">
      <c r="A970" s="180"/>
      <c r="B970" s="179"/>
      <c r="C970" s="179"/>
      <c r="D970" s="494"/>
      <c r="E970" s="180"/>
      <c r="K970" s="147"/>
      <c r="U970" s="34"/>
      <c r="V970" s="486"/>
      <c r="W970" s="486"/>
      <c r="X970" s="486"/>
      <c r="Y970" s="486"/>
      <c r="Z970" s="486"/>
      <c r="AA970" s="486"/>
      <c r="AB970" s="486"/>
      <c r="AD970" s="486"/>
      <c r="AE970" s="486"/>
      <c r="AF970" s="486"/>
      <c r="AG970" s="486"/>
    </row>
    <row r="971">
      <c r="A971" s="180"/>
      <c r="B971" s="179"/>
      <c r="C971" s="179"/>
      <c r="D971" s="494"/>
      <c r="E971" s="180"/>
      <c r="K971" s="147"/>
      <c r="U971" s="34"/>
      <c r="V971" s="486"/>
      <c r="W971" s="486"/>
      <c r="X971" s="486"/>
      <c r="Y971" s="486"/>
      <c r="Z971" s="486"/>
      <c r="AA971" s="486"/>
      <c r="AB971" s="486"/>
      <c r="AD971" s="486"/>
      <c r="AE971" s="486"/>
      <c r="AF971" s="486"/>
      <c r="AG971" s="486"/>
    </row>
    <row r="972">
      <c r="A972" s="180"/>
      <c r="B972" s="179"/>
      <c r="C972" s="179"/>
      <c r="D972" s="494"/>
      <c r="E972" s="180"/>
      <c r="K972" s="147"/>
      <c r="U972" s="34"/>
      <c r="V972" s="486"/>
      <c r="W972" s="486"/>
      <c r="X972" s="486"/>
      <c r="Y972" s="486"/>
      <c r="Z972" s="486"/>
      <c r="AA972" s="486"/>
      <c r="AB972" s="486"/>
      <c r="AD972" s="486"/>
      <c r="AE972" s="486"/>
      <c r="AF972" s="486"/>
      <c r="AG972" s="486"/>
    </row>
    <row r="973">
      <c r="A973" s="180"/>
      <c r="B973" s="179"/>
      <c r="C973" s="179"/>
      <c r="D973" s="494"/>
      <c r="E973" s="180"/>
      <c r="K973" s="147"/>
      <c r="U973" s="34"/>
      <c r="V973" s="486"/>
      <c r="W973" s="486"/>
      <c r="X973" s="486"/>
      <c r="Y973" s="486"/>
      <c r="Z973" s="486"/>
      <c r="AA973" s="486"/>
      <c r="AB973" s="486"/>
      <c r="AD973" s="486"/>
      <c r="AE973" s="486"/>
      <c r="AF973" s="486"/>
      <c r="AG973" s="486"/>
    </row>
    <row r="974">
      <c r="A974" s="180"/>
      <c r="B974" s="179"/>
      <c r="C974" s="179"/>
      <c r="D974" s="494"/>
      <c r="E974" s="180"/>
      <c r="K974" s="147"/>
      <c r="U974" s="34"/>
      <c r="V974" s="486"/>
      <c r="W974" s="486"/>
      <c r="X974" s="486"/>
      <c r="Y974" s="486"/>
      <c r="Z974" s="486"/>
      <c r="AA974" s="486"/>
      <c r="AB974" s="486"/>
      <c r="AD974" s="486"/>
      <c r="AE974" s="486"/>
      <c r="AF974" s="486"/>
      <c r="AG974" s="486"/>
    </row>
    <row r="975">
      <c r="A975" s="180"/>
      <c r="B975" s="179"/>
      <c r="C975" s="179"/>
      <c r="D975" s="494"/>
      <c r="E975" s="180"/>
      <c r="K975" s="147"/>
      <c r="U975" s="34"/>
      <c r="V975" s="486"/>
      <c r="W975" s="486"/>
      <c r="X975" s="486"/>
      <c r="Y975" s="486"/>
      <c r="Z975" s="486"/>
      <c r="AA975" s="486"/>
      <c r="AB975" s="486"/>
      <c r="AD975" s="486"/>
      <c r="AE975" s="486"/>
      <c r="AF975" s="486"/>
      <c r="AG975" s="486"/>
    </row>
    <row r="976">
      <c r="A976" s="180"/>
      <c r="B976" s="179"/>
      <c r="C976" s="179"/>
      <c r="D976" s="494"/>
      <c r="E976" s="180"/>
      <c r="K976" s="147"/>
      <c r="U976" s="34"/>
      <c r="V976" s="486"/>
      <c r="W976" s="486"/>
      <c r="X976" s="486"/>
      <c r="Y976" s="486"/>
      <c r="Z976" s="486"/>
      <c r="AA976" s="486"/>
      <c r="AB976" s="486"/>
      <c r="AD976" s="486"/>
      <c r="AE976" s="486"/>
      <c r="AF976" s="486"/>
      <c r="AG976" s="486"/>
    </row>
    <row r="977">
      <c r="A977" s="180"/>
      <c r="B977" s="179"/>
      <c r="C977" s="179"/>
      <c r="D977" s="494"/>
      <c r="E977" s="180"/>
      <c r="K977" s="147"/>
      <c r="U977" s="34"/>
      <c r="V977" s="486"/>
      <c r="W977" s="486"/>
      <c r="X977" s="486"/>
      <c r="Y977" s="486"/>
      <c r="Z977" s="486"/>
      <c r="AA977" s="486"/>
      <c r="AB977" s="486"/>
      <c r="AD977" s="486"/>
      <c r="AE977" s="486"/>
      <c r="AF977" s="486"/>
      <c r="AG977" s="486"/>
    </row>
    <row r="978">
      <c r="A978" s="180"/>
      <c r="B978" s="179"/>
      <c r="C978" s="179"/>
      <c r="D978" s="494"/>
      <c r="E978" s="180"/>
      <c r="K978" s="147"/>
      <c r="U978" s="34"/>
      <c r="V978" s="486"/>
      <c r="W978" s="486"/>
      <c r="X978" s="486"/>
      <c r="Y978" s="486"/>
      <c r="Z978" s="486"/>
      <c r="AA978" s="486"/>
      <c r="AB978" s="486"/>
      <c r="AD978" s="486"/>
      <c r="AE978" s="486"/>
      <c r="AF978" s="486"/>
      <c r="AG978" s="486"/>
    </row>
    <row r="979">
      <c r="A979" s="180"/>
      <c r="B979" s="179"/>
      <c r="C979" s="179"/>
      <c r="D979" s="494"/>
      <c r="E979" s="180"/>
      <c r="K979" s="147"/>
      <c r="U979" s="34"/>
      <c r="V979" s="486"/>
      <c r="W979" s="486"/>
      <c r="X979" s="486"/>
      <c r="Y979" s="486"/>
      <c r="Z979" s="486"/>
      <c r="AA979" s="486"/>
      <c r="AB979" s="486"/>
      <c r="AD979" s="486"/>
      <c r="AE979" s="486"/>
      <c r="AF979" s="486"/>
      <c r="AG979" s="486"/>
    </row>
    <row r="980">
      <c r="A980" s="180"/>
      <c r="B980" s="179"/>
      <c r="C980" s="179"/>
      <c r="D980" s="494"/>
      <c r="E980" s="180"/>
      <c r="K980" s="147"/>
      <c r="U980" s="34"/>
      <c r="V980" s="486"/>
      <c r="W980" s="486"/>
      <c r="X980" s="486"/>
      <c r="Y980" s="486"/>
      <c r="Z980" s="486"/>
      <c r="AA980" s="486"/>
      <c r="AB980" s="486"/>
      <c r="AD980" s="486"/>
      <c r="AE980" s="486"/>
      <c r="AF980" s="486"/>
      <c r="AG980" s="486"/>
    </row>
    <row r="981">
      <c r="A981" s="180"/>
      <c r="B981" s="179"/>
      <c r="C981" s="179"/>
      <c r="D981" s="494"/>
      <c r="E981" s="180"/>
      <c r="K981" s="147"/>
      <c r="U981" s="34"/>
      <c r="V981" s="486"/>
      <c r="W981" s="486"/>
      <c r="X981" s="486"/>
      <c r="Y981" s="486"/>
      <c r="Z981" s="486"/>
      <c r="AA981" s="486"/>
      <c r="AB981" s="486"/>
      <c r="AD981" s="486"/>
      <c r="AE981" s="486"/>
      <c r="AF981" s="486"/>
      <c r="AG981" s="486"/>
    </row>
    <row r="982">
      <c r="A982" s="180"/>
      <c r="B982" s="179"/>
      <c r="C982" s="179"/>
      <c r="D982" s="494"/>
      <c r="E982" s="180"/>
      <c r="K982" s="147"/>
      <c r="U982" s="34"/>
      <c r="V982" s="486"/>
      <c r="W982" s="486"/>
      <c r="X982" s="486"/>
      <c r="Y982" s="486"/>
      <c r="Z982" s="486"/>
      <c r="AA982" s="486"/>
      <c r="AB982" s="486"/>
      <c r="AD982" s="486"/>
      <c r="AE982" s="486"/>
      <c r="AF982" s="486"/>
      <c r="AG982" s="486"/>
    </row>
    <row r="983">
      <c r="A983" s="180"/>
      <c r="B983" s="179"/>
      <c r="C983" s="179"/>
      <c r="D983" s="494"/>
      <c r="E983" s="180"/>
      <c r="K983" s="147"/>
      <c r="U983" s="34"/>
      <c r="V983" s="486"/>
      <c r="W983" s="486"/>
      <c r="X983" s="486"/>
      <c r="Y983" s="486"/>
      <c r="Z983" s="486"/>
      <c r="AA983" s="486"/>
      <c r="AB983" s="486"/>
      <c r="AD983" s="486"/>
      <c r="AE983" s="486"/>
      <c r="AF983" s="486"/>
      <c r="AG983" s="486"/>
    </row>
    <row r="984">
      <c r="A984" s="180"/>
      <c r="B984" s="179"/>
      <c r="C984" s="179"/>
      <c r="D984" s="494"/>
      <c r="E984" s="180"/>
      <c r="K984" s="147"/>
      <c r="U984" s="34"/>
      <c r="V984" s="486"/>
      <c r="W984" s="486"/>
      <c r="X984" s="486"/>
      <c r="Y984" s="486"/>
      <c r="Z984" s="486"/>
      <c r="AA984" s="486"/>
      <c r="AB984" s="486"/>
      <c r="AD984" s="486"/>
      <c r="AE984" s="486"/>
      <c r="AF984" s="486"/>
      <c r="AG984" s="486"/>
    </row>
    <row r="985">
      <c r="A985" s="180"/>
      <c r="B985" s="179"/>
      <c r="C985" s="179"/>
      <c r="D985" s="494"/>
      <c r="E985" s="180"/>
      <c r="K985" s="147"/>
      <c r="U985" s="34"/>
      <c r="V985" s="486"/>
      <c r="W985" s="486"/>
      <c r="X985" s="486"/>
      <c r="Y985" s="486"/>
      <c r="Z985" s="486"/>
      <c r="AA985" s="486"/>
      <c r="AB985" s="486"/>
      <c r="AD985" s="486"/>
      <c r="AE985" s="486"/>
      <c r="AF985" s="486"/>
      <c r="AG985" s="486"/>
    </row>
    <row r="986">
      <c r="A986" s="180"/>
      <c r="B986" s="179"/>
      <c r="C986" s="179"/>
      <c r="D986" s="494"/>
      <c r="E986" s="180"/>
      <c r="K986" s="147"/>
      <c r="U986" s="34"/>
      <c r="V986" s="486"/>
      <c r="W986" s="486"/>
      <c r="X986" s="486"/>
      <c r="Y986" s="486"/>
      <c r="Z986" s="486"/>
      <c r="AA986" s="486"/>
      <c r="AB986" s="486"/>
      <c r="AD986" s="486"/>
      <c r="AE986" s="486"/>
      <c r="AF986" s="486"/>
      <c r="AG986" s="486"/>
    </row>
    <row r="987">
      <c r="A987" s="180"/>
      <c r="B987" s="179"/>
      <c r="C987" s="179"/>
      <c r="D987" s="494"/>
      <c r="E987" s="180"/>
      <c r="K987" s="147"/>
      <c r="U987" s="34"/>
      <c r="V987" s="486"/>
      <c r="W987" s="486"/>
      <c r="X987" s="486"/>
      <c r="Y987" s="486"/>
      <c r="Z987" s="486"/>
      <c r="AA987" s="486"/>
      <c r="AB987" s="486"/>
      <c r="AD987" s="486"/>
      <c r="AE987" s="486"/>
      <c r="AF987" s="486"/>
      <c r="AG987" s="486"/>
    </row>
    <row r="988">
      <c r="A988" s="180"/>
      <c r="B988" s="179"/>
      <c r="C988" s="179"/>
      <c r="D988" s="494"/>
      <c r="E988" s="180"/>
      <c r="K988" s="147"/>
      <c r="U988" s="34"/>
      <c r="V988" s="486"/>
      <c r="W988" s="486"/>
      <c r="X988" s="486"/>
      <c r="Y988" s="486"/>
      <c r="Z988" s="486"/>
      <c r="AA988" s="486"/>
      <c r="AB988" s="486"/>
      <c r="AD988" s="486"/>
      <c r="AE988" s="486"/>
      <c r="AF988" s="486"/>
      <c r="AG988" s="486"/>
    </row>
    <row r="989">
      <c r="A989" s="180"/>
      <c r="B989" s="179"/>
      <c r="C989" s="179"/>
      <c r="D989" s="494"/>
      <c r="E989" s="180"/>
      <c r="K989" s="147"/>
      <c r="U989" s="34"/>
      <c r="V989" s="486"/>
      <c r="W989" s="486"/>
      <c r="X989" s="486"/>
      <c r="Y989" s="486"/>
      <c r="Z989" s="486"/>
      <c r="AA989" s="486"/>
      <c r="AB989" s="486"/>
      <c r="AD989" s="486"/>
      <c r="AE989" s="486"/>
      <c r="AF989" s="486"/>
      <c r="AG989" s="486"/>
    </row>
    <row r="990">
      <c r="A990" s="180"/>
      <c r="B990" s="179"/>
      <c r="C990" s="179"/>
      <c r="D990" s="494"/>
      <c r="E990" s="180"/>
      <c r="K990" s="147"/>
      <c r="U990" s="34"/>
      <c r="V990" s="486"/>
      <c r="W990" s="486"/>
      <c r="X990" s="486"/>
      <c r="Y990" s="486"/>
      <c r="Z990" s="486"/>
      <c r="AA990" s="486"/>
      <c r="AB990" s="486"/>
      <c r="AD990" s="486"/>
      <c r="AE990" s="486"/>
      <c r="AF990" s="486"/>
      <c r="AG990" s="486"/>
    </row>
    <row r="991">
      <c r="A991" s="180"/>
      <c r="B991" s="179"/>
      <c r="C991" s="179"/>
      <c r="D991" s="494"/>
      <c r="E991" s="180"/>
      <c r="K991" s="147"/>
      <c r="U991" s="34"/>
      <c r="V991" s="486"/>
      <c r="W991" s="486"/>
      <c r="X991" s="486"/>
      <c r="Y991" s="486"/>
      <c r="Z991" s="486"/>
      <c r="AA991" s="486"/>
      <c r="AB991" s="486"/>
      <c r="AD991" s="486"/>
      <c r="AE991" s="486"/>
      <c r="AF991" s="486"/>
      <c r="AG991" s="486"/>
    </row>
    <row r="992">
      <c r="A992" s="180"/>
      <c r="B992" s="179"/>
      <c r="C992" s="179"/>
      <c r="D992" s="494"/>
      <c r="E992" s="180"/>
      <c r="K992" s="147"/>
      <c r="U992" s="34"/>
      <c r="V992" s="486"/>
      <c r="W992" s="486"/>
      <c r="X992" s="486"/>
      <c r="Y992" s="486"/>
      <c r="Z992" s="486"/>
      <c r="AA992" s="486"/>
      <c r="AB992" s="486"/>
      <c r="AD992" s="486"/>
      <c r="AE992" s="486"/>
      <c r="AF992" s="486"/>
      <c r="AG992" s="486"/>
    </row>
    <row r="993">
      <c r="A993" s="180"/>
      <c r="B993" s="179"/>
      <c r="C993" s="179"/>
      <c r="D993" s="494"/>
      <c r="E993" s="180"/>
      <c r="K993" s="147"/>
      <c r="U993" s="34"/>
      <c r="V993" s="486"/>
      <c r="W993" s="486"/>
      <c r="X993" s="486"/>
      <c r="Y993" s="486"/>
      <c r="Z993" s="486"/>
      <c r="AA993" s="486"/>
      <c r="AB993" s="486"/>
      <c r="AD993" s="486"/>
      <c r="AE993" s="486"/>
      <c r="AF993" s="486"/>
      <c r="AG993" s="486"/>
    </row>
    <row r="994">
      <c r="A994" s="180"/>
      <c r="B994" s="179"/>
      <c r="C994" s="179"/>
      <c r="D994" s="494"/>
      <c r="E994" s="180"/>
      <c r="K994" s="147"/>
      <c r="U994" s="34"/>
      <c r="V994" s="486"/>
      <c r="W994" s="486"/>
      <c r="X994" s="486"/>
      <c r="Y994" s="486"/>
      <c r="Z994" s="486"/>
      <c r="AA994" s="486"/>
      <c r="AB994" s="486"/>
      <c r="AD994" s="486"/>
      <c r="AE994" s="486"/>
      <c r="AF994" s="486"/>
      <c r="AG994" s="486"/>
    </row>
    <row r="995">
      <c r="A995" s="180"/>
      <c r="B995" s="179"/>
      <c r="C995" s="179"/>
      <c r="D995" s="494"/>
      <c r="E995" s="180"/>
      <c r="K995" s="147"/>
      <c r="U995" s="34"/>
      <c r="V995" s="486"/>
      <c r="W995" s="486"/>
      <c r="X995" s="486"/>
      <c r="Y995" s="486"/>
      <c r="Z995" s="486"/>
      <c r="AA995" s="486"/>
      <c r="AB995" s="486"/>
      <c r="AD995" s="486"/>
      <c r="AE995" s="486"/>
      <c r="AF995" s="486"/>
      <c r="AG995" s="486"/>
    </row>
    <row r="996">
      <c r="A996" s="180"/>
      <c r="B996" s="179"/>
      <c r="C996" s="179"/>
      <c r="D996" s="494"/>
      <c r="E996" s="180"/>
      <c r="K996" s="147"/>
      <c r="U996" s="34"/>
      <c r="V996" s="486"/>
      <c r="W996" s="486"/>
      <c r="X996" s="486"/>
      <c r="Y996" s="486"/>
      <c r="Z996" s="486"/>
      <c r="AA996" s="486"/>
      <c r="AB996" s="486"/>
      <c r="AD996" s="486"/>
      <c r="AE996" s="486"/>
      <c r="AF996" s="486"/>
      <c r="AG996" s="486"/>
    </row>
    <row r="997">
      <c r="A997" s="180"/>
      <c r="B997" s="179"/>
      <c r="C997" s="179"/>
      <c r="D997" s="494"/>
      <c r="E997" s="180"/>
      <c r="K997" s="147"/>
      <c r="U997" s="34"/>
      <c r="V997" s="486"/>
      <c r="W997" s="486"/>
      <c r="X997" s="486"/>
      <c r="Y997" s="486"/>
      <c r="Z997" s="486"/>
      <c r="AA997" s="486"/>
      <c r="AB997" s="486"/>
      <c r="AD997" s="486"/>
      <c r="AE997" s="486"/>
      <c r="AF997" s="486"/>
      <c r="AG997" s="486"/>
    </row>
    <row r="998">
      <c r="A998" s="180"/>
      <c r="B998" s="179"/>
      <c r="C998" s="179"/>
      <c r="D998" s="494"/>
      <c r="E998" s="180"/>
      <c r="K998" s="147"/>
      <c r="U998" s="34"/>
      <c r="V998" s="486"/>
      <c r="W998" s="486"/>
      <c r="X998" s="486"/>
      <c r="Y998" s="486"/>
      <c r="Z998" s="486"/>
      <c r="AA998" s="486"/>
      <c r="AB998" s="486"/>
      <c r="AD998" s="486"/>
      <c r="AE998" s="486"/>
      <c r="AF998" s="486"/>
      <c r="AG998" s="486"/>
    </row>
    <row r="999">
      <c r="A999" s="180"/>
      <c r="B999" s="179"/>
      <c r="C999" s="179"/>
      <c r="D999" s="494"/>
      <c r="E999" s="180"/>
      <c r="K999" s="147"/>
      <c r="U999" s="34"/>
      <c r="V999" s="486"/>
      <c r="W999" s="486"/>
      <c r="X999" s="486"/>
      <c r="Y999" s="486"/>
      <c r="Z999" s="486"/>
      <c r="AA999" s="486"/>
      <c r="AB999" s="486"/>
      <c r="AD999" s="486"/>
      <c r="AE999" s="486"/>
      <c r="AF999" s="486"/>
      <c r="AG999" s="486"/>
    </row>
    <row r="1000">
      <c r="A1000" s="180"/>
      <c r="B1000" s="179"/>
      <c r="C1000" s="179"/>
      <c r="D1000" s="494"/>
      <c r="E1000" s="180"/>
      <c r="K1000" s="147"/>
      <c r="U1000" s="34"/>
      <c r="V1000" s="486"/>
      <c r="W1000" s="486"/>
      <c r="X1000" s="486"/>
      <c r="Y1000" s="486"/>
      <c r="Z1000" s="486"/>
      <c r="AA1000" s="486"/>
      <c r="AB1000" s="486"/>
      <c r="AD1000" s="486"/>
      <c r="AE1000" s="486"/>
      <c r="AF1000" s="486"/>
      <c r="AG1000" s="486"/>
    </row>
  </sheetData>
  <autoFilter ref="$A$1:$AG$1000"/>
  <conditionalFormatting sqref="Q1:Q120">
    <cfRule type="expression" dxfId="3" priority="1">
      <formula>$S:$S&lt;&gt;""</formula>
    </cfRule>
  </conditionalFormatting>
  <conditionalFormatting sqref="A2:U1000">
    <cfRule type="expression" dxfId="3" priority="2">
      <formula>$K:$K="VENDIDO"</formula>
    </cfRule>
  </conditionalFormatting>
  <conditionalFormatting sqref="A2:U1000">
    <cfRule type="expression" dxfId="1" priority="3">
      <formula>$K:$K="ENTREGADO"</formula>
    </cfRule>
  </conditionalFormatting>
  <conditionalFormatting sqref="A2:U1000">
    <cfRule type="expression" dxfId="5" priority="4">
      <formula>$K:$K="COMPRAR"</formula>
    </cfRule>
  </conditionalFormatting>
  <conditionalFormatting sqref="A2:U1000">
    <cfRule type="expression" dxfId="6" priority="5">
      <formula>$K:$K="LLEGANDO"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75"/>
  <cols>
    <col customWidth="1" min="1" max="1" width="8.63"/>
    <col customWidth="1" min="2" max="2" width="13.13"/>
    <col customWidth="1" min="3" max="3" width="62.13"/>
    <col customWidth="1" min="4" max="4" width="7.88"/>
    <col customWidth="1" min="5" max="5" width="10.5"/>
    <col customWidth="1" min="6" max="7" width="8.75"/>
    <col customWidth="1" min="8" max="8" width="9.63"/>
    <col customWidth="1" min="9" max="9" width="14.0"/>
    <col customWidth="1" min="10" max="11" width="11.38"/>
    <col customWidth="1" min="12" max="12" width="7.0"/>
    <col customWidth="1" min="13" max="13" width="8.75"/>
    <col customWidth="1" min="14" max="14" width="7.88"/>
    <col customWidth="1" min="15" max="15" width="9.63"/>
    <col customWidth="1" min="16" max="16" width="45.25"/>
    <col customWidth="1" min="17" max="17" width="14.88"/>
    <col customWidth="1" min="18" max="18" width="15.75"/>
    <col customWidth="1" min="19" max="19" width="16.63"/>
    <col customWidth="1" min="20" max="21" width="10.5"/>
    <col customWidth="1" min="22" max="22" width="7.88"/>
    <col customWidth="1" min="23" max="23" width="7.0"/>
    <col customWidth="1" min="24" max="25" width="7.63"/>
  </cols>
  <sheetData>
    <row r="1" ht="14.25" customHeight="1">
      <c r="A1" s="526" t="s">
        <v>4024</v>
      </c>
      <c r="B1" s="527" t="s">
        <v>485</v>
      </c>
      <c r="C1" s="526" t="s">
        <v>4025</v>
      </c>
      <c r="D1" s="526" t="s">
        <v>4026</v>
      </c>
      <c r="E1" s="526" t="s">
        <v>4027</v>
      </c>
      <c r="F1" s="526" t="s">
        <v>4028</v>
      </c>
      <c r="G1" s="526" t="s">
        <v>4029</v>
      </c>
      <c r="H1" s="526" t="s">
        <v>4030</v>
      </c>
      <c r="I1" s="526" t="s">
        <v>4031</v>
      </c>
      <c r="J1" s="526" t="s">
        <v>4032</v>
      </c>
      <c r="K1" s="526" t="s">
        <v>4033</v>
      </c>
      <c r="L1" s="526" t="s">
        <v>4034</v>
      </c>
      <c r="M1" s="526" t="s">
        <v>4035</v>
      </c>
      <c r="N1" s="526" t="s">
        <v>4036</v>
      </c>
      <c r="O1" s="526" t="s">
        <v>4037</v>
      </c>
      <c r="P1" s="526" t="s">
        <v>4038</v>
      </c>
      <c r="Q1" s="526" t="s">
        <v>4039</v>
      </c>
      <c r="R1" s="526" t="s">
        <v>4040</v>
      </c>
      <c r="S1" s="526" t="s">
        <v>4041</v>
      </c>
      <c r="T1" s="526" t="s">
        <v>4042</v>
      </c>
      <c r="U1" s="526" t="s">
        <v>4043</v>
      </c>
      <c r="V1" s="526" t="s">
        <v>4044</v>
      </c>
      <c r="W1" s="526" t="s">
        <v>4045</v>
      </c>
    </row>
    <row r="2" ht="14.25" customHeight="1">
      <c r="A2" s="64" t="s">
        <v>4046</v>
      </c>
      <c r="B2" s="528">
        <v>1.07082073359E11</v>
      </c>
      <c r="C2" s="64" t="s">
        <v>4047</v>
      </c>
      <c r="D2" s="64" t="s">
        <v>4048</v>
      </c>
      <c r="E2" s="64" t="s">
        <v>4049</v>
      </c>
      <c r="F2" s="64" t="s">
        <v>4050</v>
      </c>
      <c r="G2" s="64">
        <v>16.0</v>
      </c>
      <c r="H2" s="64">
        <v>24199.0</v>
      </c>
      <c r="K2" s="64">
        <v>0.0</v>
      </c>
      <c r="L2" s="64">
        <v>11.0</v>
      </c>
      <c r="M2" s="64">
        <v>41.0</v>
      </c>
      <c r="N2" s="64">
        <v>66.0</v>
      </c>
      <c r="O2" s="64" t="s">
        <v>4051</v>
      </c>
      <c r="P2" s="64" t="s">
        <v>4052</v>
      </c>
      <c r="Q2" s="64" t="s">
        <v>4053</v>
      </c>
      <c r="R2" s="64">
        <v>304.0</v>
      </c>
      <c r="S2" s="64">
        <v>0.0362</v>
      </c>
      <c r="T2" s="64">
        <v>992159.0</v>
      </c>
      <c r="U2" s="64">
        <v>1234149.0</v>
      </c>
      <c r="V2" s="64">
        <v>800.0</v>
      </c>
      <c r="W2" s="64" t="s">
        <v>4054</v>
      </c>
    </row>
    <row r="3" ht="14.25" customHeight="1">
      <c r="A3" s="64" t="s">
        <v>4055</v>
      </c>
      <c r="B3" s="528">
        <v>1.07082071227E11</v>
      </c>
      <c r="C3" s="64" t="s">
        <v>4056</v>
      </c>
      <c r="D3" s="64" t="s">
        <v>4048</v>
      </c>
      <c r="E3" s="64" t="s">
        <v>4049</v>
      </c>
      <c r="F3" s="64" t="s">
        <v>4050</v>
      </c>
      <c r="G3" s="64">
        <v>16.0</v>
      </c>
      <c r="H3" s="64">
        <v>44099.0</v>
      </c>
      <c r="K3" s="64">
        <v>0.0</v>
      </c>
      <c r="L3" s="64">
        <v>16.0</v>
      </c>
      <c r="M3" s="64">
        <v>34.0</v>
      </c>
      <c r="N3" s="64">
        <v>83.0</v>
      </c>
      <c r="O3" s="64" t="s">
        <v>4051</v>
      </c>
      <c r="P3" s="64" t="s">
        <v>4052</v>
      </c>
      <c r="Q3" s="64" t="s">
        <v>4057</v>
      </c>
      <c r="R3" s="64">
        <v>240.0</v>
      </c>
      <c r="S3" s="64">
        <v>0.0667</v>
      </c>
      <c r="T3" s="64">
        <v>1499366.0</v>
      </c>
      <c r="U3" s="64">
        <v>2116752.0</v>
      </c>
      <c r="V3" s="64">
        <v>623.0</v>
      </c>
      <c r="W3" s="64" t="s">
        <v>4054</v>
      </c>
    </row>
    <row r="4" ht="14.25" customHeight="1">
      <c r="A4" s="64" t="s">
        <v>4058</v>
      </c>
      <c r="B4" s="528">
        <v>1.07082073363E11</v>
      </c>
      <c r="C4" s="64" t="s">
        <v>4059</v>
      </c>
      <c r="D4" s="64" t="s">
        <v>4048</v>
      </c>
      <c r="E4" s="64" t="s">
        <v>4049</v>
      </c>
      <c r="F4" s="64" t="s">
        <v>4050</v>
      </c>
      <c r="G4" s="64">
        <v>16.0</v>
      </c>
      <c r="H4" s="64">
        <v>25499.0</v>
      </c>
      <c r="K4" s="64">
        <v>0.0</v>
      </c>
      <c r="L4" s="64">
        <v>0.0</v>
      </c>
      <c r="M4" s="64">
        <v>34.0</v>
      </c>
      <c r="N4" s="64">
        <v>83.0</v>
      </c>
      <c r="O4" s="64" t="s">
        <v>4051</v>
      </c>
      <c r="P4" s="64" t="s">
        <v>4052</v>
      </c>
      <c r="Q4" s="64" t="s">
        <v>4060</v>
      </c>
      <c r="R4" s="64">
        <v>301.0</v>
      </c>
      <c r="S4" s="64">
        <v>0.0</v>
      </c>
      <c r="T4" s="64">
        <v>866966.0</v>
      </c>
      <c r="U4" s="64">
        <v>841467.0</v>
      </c>
      <c r="V4" s="64">
        <v>0.0</v>
      </c>
      <c r="W4" s="64" t="s">
        <v>4054</v>
      </c>
    </row>
    <row r="5" ht="14.25" customHeight="1">
      <c r="A5" s="64" t="s">
        <v>4061</v>
      </c>
      <c r="B5" s="528">
        <v>1.07082071216E11</v>
      </c>
      <c r="C5" s="64" t="s">
        <v>4062</v>
      </c>
      <c r="D5" s="64" t="s">
        <v>4048</v>
      </c>
      <c r="E5" s="64" t="s">
        <v>4049</v>
      </c>
      <c r="F5" s="64" t="s">
        <v>4050</v>
      </c>
      <c r="G5" s="64">
        <v>16.0</v>
      </c>
      <c r="H5" s="64">
        <v>49999.0</v>
      </c>
      <c r="K5" s="64">
        <v>0.0</v>
      </c>
      <c r="L5" s="64">
        <v>0.0</v>
      </c>
      <c r="M5" s="64">
        <v>25.0</v>
      </c>
      <c r="N5" s="64">
        <v>66.0</v>
      </c>
      <c r="O5" s="64" t="s">
        <v>4051</v>
      </c>
      <c r="P5" s="64" t="s">
        <v>4052</v>
      </c>
      <c r="Q5" s="64" t="s">
        <v>4063</v>
      </c>
      <c r="R5" s="64">
        <v>230.0</v>
      </c>
      <c r="S5" s="64">
        <v>0.0</v>
      </c>
      <c r="T5" s="64">
        <v>1249975.0</v>
      </c>
      <c r="U5" s="64">
        <v>1249975.0</v>
      </c>
      <c r="V5" s="64">
        <v>116.0</v>
      </c>
      <c r="W5" s="64" t="s">
        <v>4054</v>
      </c>
    </row>
    <row r="6" ht="14.25" customHeight="1">
      <c r="A6" s="64" t="s">
        <v>4064</v>
      </c>
      <c r="B6" s="528">
        <v>1.07082074742E11</v>
      </c>
      <c r="C6" s="64" t="s">
        <v>4065</v>
      </c>
      <c r="D6" s="64" t="s">
        <v>4048</v>
      </c>
      <c r="E6" s="64" t="s">
        <v>4049</v>
      </c>
      <c r="F6" s="64" t="s">
        <v>4066</v>
      </c>
      <c r="G6" s="64">
        <v>16.0</v>
      </c>
      <c r="H6" s="64">
        <v>16261.38</v>
      </c>
      <c r="K6" s="64">
        <v>0.0</v>
      </c>
      <c r="L6" s="64">
        <v>6.0</v>
      </c>
      <c r="M6" s="64">
        <v>23.0</v>
      </c>
      <c r="N6" s="64">
        <v>88.0</v>
      </c>
      <c r="O6" s="64" t="s">
        <v>4067</v>
      </c>
      <c r="P6" s="64" t="s">
        <v>4068</v>
      </c>
      <c r="Q6" s="64" t="s">
        <v>4069</v>
      </c>
      <c r="R6" s="64">
        <v>217.0</v>
      </c>
      <c r="S6" s="64">
        <v>0.0276</v>
      </c>
      <c r="T6" s="64">
        <v>374011.74</v>
      </c>
      <c r="U6" s="64">
        <v>406534.5</v>
      </c>
      <c r="V6" s="64">
        <v>147.0</v>
      </c>
      <c r="W6" s="64" t="s">
        <v>4054</v>
      </c>
    </row>
    <row r="7" ht="14.25" customHeight="1">
      <c r="A7" s="64" t="s">
        <v>4070</v>
      </c>
      <c r="B7" s="528">
        <v>1.07082000647E11</v>
      </c>
      <c r="C7" s="64" t="s">
        <v>4071</v>
      </c>
      <c r="D7" s="64" t="s">
        <v>4048</v>
      </c>
      <c r="E7" s="64" t="s">
        <v>4049</v>
      </c>
      <c r="F7" s="64" t="s">
        <v>4050</v>
      </c>
      <c r="G7" s="64">
        <v>16.0</v>
      </c>
      <c r="H7" s="64">
        <v>23376.18</v>
      </c>
      <c r="K7" s="64">
        <v>0.0</v>
      </c>
      <c r="L7" s="64">
        <v>1.0</v>
      </c>
      <c r="M7" s="64">
        <v>21.0</v>
      </c>
      <c r="N7" s="64">
        <v>83.0</v>
      </c>
      <c r="O7" s="64" t="s">
        <v>4051</v>
      </c>
      <c r="P7" s="64" t="s">
        <v>4052</v>
      </c>
      <c r="Q7" s="64" t="s">
        <v>4072</v>
      </c>
      <c r="R7" s="64">
        <v>113.0</v>
      </c>
      <c r="S7" s="64">
        <v>0.0088</v>
      </c>
      <c r="T7" s="64">
        <v>490899.78</v>
      </c>
      <c r="U7" s="64">
        <v>490899.78</v>
      </c>
      <c r="V7" s="64">
        <v>85.0</v>
      </c>
      <c r="W7" s="64" t="s">
        <v>4054</v>
      </c>
    </row>
    <row r="8" ht="14.25" customHeight="1">
      <c r="A8" s="64" t="s">
        <v>4073</v>
      </c>
      <c r="B8" s="528">
        <v>1.07082073357E11</v>
      </c>
      <c r="C8" s="64" t="s">
        <v>4074</v>
      </c>
      <c r="D8" s="64" t="s">
        <v>4048</v>
      </c>
      <c r="E8" s="64" t="s">
        <v>4049</v>
      </c>
      <c r="F8" s="64" t="s">
        <v>4050</v>
      </c>
      <c r="G8" s="64">
        <v>16.0</v>
      </c>
      <c r="H8" s="64">
        <v>25099.0</v>
      </c>
      <c r="K8" s="64">
        <v>0.0</v>
      </c>
      <c r="L8" s="64">
        <v>19.0</v>
      </c>
      <c r="M8" s="64">
        <v>21.0</v>
      </c>
      <c r="N8" s="64">
        <v>83.0</v>
      </c>
      <c r="O8" s="64" t="s">
        <v>4075</v>
      </c>
      <c r="P8" s="64" t="s">
        <v>4076</v>
      </c>
      <c r="Q8" s="64" t="s">
        <v>4077</v>
      </c>
      <c r="R8" s="64">
        <v>187.0</v>
      </c>
      <c r="S8" s="64">
        <v>0.1016</v>
      </c>
      <c r="T8" s="64">
        <v>527079.0</v>
      </c>
      <c r="U8" s="64">
        <v>702772.0</v>
      </c>
      <c r="V8" s="64">
        <v>0.0</v>
      </c>
      <c r="W8" s="64" t="s">
        <v>4054</v>
      </c>
    </row>
    <row r="9" ht="14.25" customHeight="1">
      <c r="A9" s="64" t="s">
        <v>4078</v>
      </c>
      <c r="B9" s="528">
        <v>1.07082073353E11</v>
      </c>
      <c r="C9" s="64" t="s">
        <v>4079</v>
      </c>
      <c r="D9" s="64" t="s">
        <v>4048</v>
      </c>
      <c r="E9" s="64" t="s">
        <v>4049</v>
      </c>
      <c r="F9" s="64" t="s">
        <v>4050</v>
      </c>
      <c r="G9" s="64">
        <v>16.0</v>
      </c>
      <c r="H9" s="64">
        <v>29099.0</v>
      </c>
      <c r="K9" s="64">
        <v>0.0</v>
      </c>
      <c r="L9" s="64">
        <v>4.0</v>
      </c>
      <c r="M9" s="64">
        <v>20.0</v>
      </c>
      <c r="N9" s="64">
        <v>80.0</v>
      </c>
      <c r="O9" s="64" t="s">
        <v>4051</v>
      </c>
      <c r="P9" s="64" t="s">
        <v>4052</v>
      </c>
      <c r="Q9" s="64" t="s">
        <v>4080</v>
      </c>
      <c r="R9" s="64">
        <v>256.0</v>
      </c>
      <c r="S9" s="64">
        <v>0.0156</v>
      </c>
      <c r="T9" s="64">
        <v>581980.0</v>
      </c>
      <c r="U9" s="64">
        <v>611079.0</v>
      </c>
      <c r="V9" s="64">
        <v>0.0</v>
      </c>
      <c r="W9" s="64" t="s">
        <v>4054</v>
      </c>
    </row>
    <row r="10" ht="14.25" customHeight="1">
      <c r="A10" s="64" t="s">
        <v>4081</v>
      </c>
      <c r="B10" s="528">
        <v>1.07082074736E11</v>
      </c>
      <c r="C10" s="64" t="s">
        <v>4082</v>
      </c>
      <c r="D10" s="64" t="s">
        <v>4048</v>
      </c>
      <c r="E10" s="64" t="s">
        <v>4049</v>
      </c>
      <c r="F10" s="64" t="s">
        <v>4066</v>
      </c>
      <c r="G10" s="64">
        <v>16.0</v>
      </c>
      <c r="H10" s="64">
        <v>20326.98</v>
      </c>
      <c r="K10" s="64">
        <v>3.0</v>
      </c>
      <c r="L10" s="64">
        <v>3.0</v>
      </c>
      <c r="M10" s="64">
        <v>19.0</v>
      </c>
      <c r="N10" s="64">
        <v>88.0</v>
      </c>
      <c r="O10" s="64" t="s">
        <v>4067</v>
      </c>
      <c r="P10" s="64" t="s">
        <v>4068</v>
      </c>
      <c r="Q10" s="64" t="s">
        <v>4083</v>
      </c>
      <c r="R10" s="64">
        <v>249.0</v>
      </c>
      <c r="S10" s="64">
        <v>0.012</v>
      </c>
      <c r="T10" s="64">
        <v>386212.62</v>
      </c>
      <c r="U10" s="64">
        <v>752098.26</v>
      </c>
      <c r="V10" s="64">
        <v>86.0</v>
      </c>
      <c r="W10" s="64" t="s">
        <v>4054</v>
      </c>
    </row>
    <row r="11" ht="14.25" customHeight="1">
      <c r="A11" s="64" t="s">
        <v>4084</v>
      </c>
      <c r="B11" s="528">
        <v>1.07082081889E11</v>
      </c>
      <c r="C11" s="64" t="s">
        <v>4085</v>
      </c>
      <c r="D11" s="64" t="s">
        <v>4048</v>
      </c>
      <c r="E11" s="64" t="s">
        <v>4049</v>
      </c>
      <c r="F11" s="64" t="s">
        <v>4050</v>
      </c>
      <c r="G11" s="64">
        <v>16.0</v>
      </c>
      <c r="H11" s="64">
        <v>15244.98</v>
      </c>
      <c r="K11" s="64">
        <v>10.0</v>
      </c>
      <c r="L11" s="64">
        <v>7.0</v>
      </c>
      <c r="M11" s="64">
        <v>18.0</v>
      </c>
      <c r="N11" s="64">
        <v>88.0</v>
      </c>
      <c r="O11" s="64" t="s">
        <v>4067</v>
      </c>
      <c r="P11" s="64" t="s">
        <v>4068</v>
      </c>
      <c r="Q11" s="64" t="s">
        <v>4086</v>
      </c>
      <c r="R11" s="64">
        <v>310.0</v>
      </c>
      <c r="S11" s="64">
        <v>0.0226</v>
      </c>
      <c r="T11" s="64">
        <v>274409.64</v>
      </c>
      <c r="U11" s="64">
        <v>304899.6</v>
      </c>
      <c r="V11" s="64">
        <v>0.0</v>
      </c>
      <c r="W11" s="64" t="s">
        <v>4054</v>
      </c>
    </row>
    <row r="12" ht="14.25" customHeight="1">
      <c r="A12" s="64" t="s">
        <v>4087</v>
      </c>
      <c r="B12" s="528">
        <v>1.07082004803E11</v>
      </c>
      <c r="C12" s="64" t="s">
        <v>4088</v>
      </c>
      <c r="D12" s="64" t="s">
        <v>4048</v>
      </c>
      <c r="E12" s="64" t="s">
        <v>4049</v>
      </c>
      <c r="F12" s="64" t="s">
        <v>4066</v>
      </c>
      <c r="G12" s="64">
        <v>16.0</v>
      </c>
      <c r="H12" s="64">
        <v>53868.18</v>
      </c>
      <c r="K12" s="64">
        <v>2.0</v>
      </c>
      <c r="L12" s="64">
        <v>2.0</v>
      </c>
      <c r="M12" s="64">
        <v>17.0</v>
      </c>
      <c r="N12" s="64">
        <v>90.0</v>
      </c>
      <c r="O12" s="64" t="s">
        <v>4089</v>
      </c>
      <c r="P12" s="64" t="s">
        <v>4090</v>
      </c>
      <c r="Q12" s="64" t="s">
        <v>4091</v>
      </c>
      <c r="R12" s="64">
        <v>150.0</v>
      </c>
      <c r="S12" s="64">
        <v>0.0133</v>
      </c>
      <c r="T12" s="64">
        <v>915759.06</v>
      </c>
      <c r="U12" s="64">
        <v>269340.9</v>
      </c>
      <c r="V12" s="64">
        <v>76.0</v>
      </c>
      <c r="W12" s="64" t="s">
        <v>4054</v>
      </c>
    </row>
    <row r="13" ht="14.25" customHeight="1">
      <c r="A13" s="64" t="s">
        <v>4092</v>
      </c>
      <c r="B13" s="528">
        <v>1.07082073354E11</v>
      </c>
      <c r="C13" s="64" t="s">
        <v>4093</v>
      </c>
      <c r="D13" s="64" t="s">
        <v>4048</v>
      </c>
      <c r="E13" s="64" t="s">
        <v>4049</v>
      </c>
      <c r="F13" s="64" t="s">
        <v>4050</v>
      </c>
      <c r="G13" s="64">
        <v>16.0</v>
      </c>
      <c r="H13" s="64">
        <v>30499.0</v>
      </c>
      <c r="K13" s="64">
        <v>0.0</v>
      </c>
      <c r="L13" s="64">
        <v>0.0</v>
      </c>
      <c r="M13" s="64">
        <v>16.0</v>
      </c>
      <c r="N13" s="64">
        <v>80.0</v>
      </c>
      <c r="O13" s="64" t="s">
        <v>4051</v>
      </c>
      <c r="P13" s="64" t="s">
        <v>4052</v>
      </c>
      <c r="Q13" s="64" t="s">
        <v>4094</v>
      </c>
      <c r="R13" s="64">
        <v>269.0</v>
      </c>
      <c r="S13" s="64">
        <v>0.0</v>
      </c>
      <c r="T13" s="64">
        <v>487984.0</v>
      </c>
      <c r="U13" s="64">
        <v>487984.0</v>
      </c>
      <c r="V13" s="64">
        <v>0.0</v>
      </c>
      <c r="W13" s="64" t="s">
        <v>4054</v>
      </c>
    </row>
    <row r="14" ht="14.25" customHeight="1">
      <c r="A14" s="64" t="s">
        <v>4095</v>
      </c>
      <c r="B14" s="528">
        <v>1.07082088202E11</v>
      </c>
      <c r="C14" s="64" t="s">
        <v>4096</v>
      </c>
      <c r="D14" s="64" t="s">
        <v>4048</v>
      </c>
      <c r="E14" s="64" t="s">
        <v>4049</v>
      </c>
      <c r="F14" s="64" t="s">
        <v>4066</v>
      </c>
      <c r="G14" s="64">
        <v>16.0</v>
      </c>
      <c r="H14" s="64">
        <v>71146.98</v>
      </c>
      <c r="K14" s="64">
        <v>1.0</v>
      </c>
      <c r="L14" s="64">
        <v>16.0</v>
      </c>
      <c r="M14" s="64">
        <v>16.0</v>
      </c>
      <c r="N14" s="64">
        <v>90.0</v>
      </c>
      <c r="O14" s="64" t="s">
        <v>4089</v>
      </c>
      <c r="P14" s="64" t="s">
        <v>4090</v>
      </c>
      <c r="Q14" s="64" t="s">
        <v>4063</v>
      </c>
      <c r="R14" s="64">
        <v>230.0</v>
      </c>
      <c r="S14" s="64">
        <v>0.0696</v>
      </c>
      <c r="T14" s="64">
        <v>1138351.68</v>
      </c>
      <c r="U14" s="64">
        <v>1422939.6</v>
      </c>
      <c r="V14" s="64">
        <v>625.0</v>
      </c>
      <c r="W14" s="64" t="s">
        <v>4054</v>
      </c>
    </row>
    <row r="15" ht="14.25" customHeight="1">
      <c r="A15" s="64" t="s">
        <v>4097</v>
      </c>
      <c r="B15" s="528">
        <v>1.0708200151E11</v>
      </c>
      <c r="C15" s="64" t="s">
        <v>4098</v>
      </c>
      <c r="D15" s="64" t="s">
        <v>4048</v>
      </c>
      <c r="E15" s="64" t="s">
        <v>4049</v>
      </c>
      <c r="F15" s="64" t="s">
        <v>4050</v>
      </c>
      <c r="G15" s="64">
        <v>16.0</v>
      </c>
      <c r="H15" s="64">
        <v>29474.58</v>
      </c>
      <c r="K15" s="64">
        <v>0.0</v>
      </c>
      <c r="L15" s="64">
        <v>8.0</v>
      </c>
      <c r="M15" s="64">
        <v>14.0</v>
      </c>
      <c r="N15" s="64">
        <v>83.0</v>
      </c>
      <c r="O15" s="64" t="s">
        <v>4051</v>
      </c>
      <c r="P15" s="64" t="s">
        <v>4052</v>
      </c>
      <c r="Q15" s="64" t="s">
        <v>4099</v>
      </c>
      <c r="R15" s="64">
        <v>232.0</v>
      </c>
      <c r="S15" s="64">
        <v>0.0345</v>
      </c>
      <c r="T15" s="64">
        <v>412644.12</v>
      </c>
      <c r="U15" s="64">
        <v>324220.38</v>
      </c>
      <c r="V15" s="64">
        <v>234.0</v>
      </c>
      <c r="W15" s="64" t="s">
        <v>4054</v>
      </c>
    </row>
    <row r="16" ht="14.25" customHeight="1">
      <c r="A16" s="64" t="s">
        <v>4100</v>
      </c>
      <c r="B16" s="528">
        <v>1.07082000735E11</v>
      </c>
      <c r="C16" s="64" t="s">
        <v>4101</v>
      </c>
      <c r="D16" s="64" t="s">
        <v>4048</v>
      </c>
      <c r="E16" s="64" t="s">
        <v>4049</v>
      </c>
      <c r="F16" s="64" t="s">
        <v>4050</v>
      </c>
      <c r="G16" s="64">
        <v>16.0</v>
      </c>
      <c r="H16" s="64">
        <v>25408.98</v>
      </c>
      <c r="K16" s="64">
        <v>0.0</v>
      </c>
      <c r="L16" s="64">
        <v>2.0</v>
      </c>
      <c r="M16" s="64">
        <v>14.0</v>
      </c>
      <c r="N16" s="64">
        <v>80.0</v>
      </c>
      <c r="O16" s="64" t="s">
        <v>4051</v>
      </c>
      <c r="P16" s="64" t="s">
        <v>4052</v>
      </c>
      <c r="Q16" s="64" t="s">
        <v>4099</v>
      </c>
      <c r="R16" s="64">
        <v>232.0</v>
      </c>
      <c r="S16" s="64">
        <v>0.0086</v>
      </c>
      <c r="T16" s="64">
        <v>355725.72</v>
      </c>
      <c r="U16" s="64">
        <v>330316.74</v>
      </c>
      <c r="V16" s="64">
        <v>0.0</v>
      </c>
      <c r="W16" s="64" t="s">
        <v>4054</v>
      </c>
    </row>
    <row r="17" ht="14.25" customHeight="1">
      <c r="A17" s="64" t="s">
        <v>4102</v>
      </c>
      <c r="B17" s="528">
        <v>1.07082002101E11</v>
      </c>
      <c r="C17" s="64" t="s">
        <v>4103</v>
      </c>
      <c r="D17" s="64" t="s">
        <v>4048</v>
      </c>
      <c r="E17" s="64" t="s">
        <v>4049</v>
      </c>
      <c r="F17" s="64" t="s">
        <v>4066</v>
      </c>
      <c r="G17" s="64">
        <v>16.0</v>
      </c>
      <c r="H17" s="64">
        <v>132130.98</v>
      </c>
      <c r="K17" s="64">
        <v>1.0</v>
      </c>
      <c r="L17" s="64">
        <v>0.0</v>
      </c>
      <c r="M17" s="64">
        <v>14.0</v>
      </c>
      <c r="N17" s="64">
        <v>90.0</v>
      </c>
      <c r="O17" s="64" t="s">
        <v>4089</v>
      </c>
      <c r="P17" s="64" t="s">
        <v>4090</v>
      </c>
      <c r="Q17" s="64" t="s">
        <v>4069</v>
      </c>
      <c r="R17" s="64">
        <v>217.0</v>
      </c>
      <c r="S17" s="64">
        <v>0.0</v>
      </c>
      <c r="T17" s="64">
        <v>1849833.72</v>
      </c>
      <c r="U17" s="64">
        <v>1849833.72</v>
      </c>
      <c r="V17" s="64">
        <v>100.0</v>
      </c>
      <c r="W17" s="64" t="s">
        <v>4054</v>
      </c>
    </row>
    <row r="18" ht="14.25" customHeight="1">
      <c r="A18" s="64" t="s">
        <v>4104</v>
      </c>
      <c r="B18" s="528">
        <v>1.07082120702E11</v>
      </c>
      <c r="C18" s="64" t="s">
        <v>4105</v>
      </c>
      <c r="D18" s="64" t="s">
        <v>4048</v>
      </c>
      <c r="E18" s="64" t="s">
        <v>4049</v>
      </c>
      <c r="F18" s="64" t="s">
        <v>4066</v>
      </c>
      <c r="G18" s="64">
        <v>16.0</v>
      </c>
      <c r="H18" s="64">
        <v>60982.98</v>
      </c>
      <c r="K18" s="64">
        <v>2.0</v>
      </c>
      <c r="L18" s="64">
        <v>14.0</v>
      </c>
      <c r="M18" s="64">
        <v>14.0</v>
      </c>
      <c r="N18" s="64">
        <v>90.0</v>
      </c>
      <c r="O18" s="64" t="s">
        <v>4089</v>
      </c>
      <c r="P18" s="64" t="s">
        <v>4090</v>
      </c>
      <c r="Q18" s="64" t="s">
        <v>4106</v>
      </c>
      <c r="R18" s="64">
        <v>189.0</v>
      </c>
      <c r="S18" s="64">
        <v>0.0741</v>
      </c>
      <c r="T18" s="64">
        <v>853761.72</v>
      </c>
      <c r="U18" s="64">
        <v>1097693.64</v>
      </c>
      <c r="V18" s="64">
        <v>354.0</v>
      </c>
      <c r="W18" s="64" t="s">
        <v>4054</v>
      </c>
    </row>
    <row r="19" ht="14.25" customHeight="1">
      <c r="A19" s="64" t="s">
        <v>4107</v>
      </c>
      <c r="B19" s="528">
        <v>1.07082002132E11</v>
      </c>
      <c r="C19" s="64" t="s">
        <v>4108</v>
      </c>
      <c r="D19" s="64" t="s">
        <v>4048</v>
      </c>
      <c r="E19" s="64" t="s">
        <v>4049</v>
      </c>
      <c r="F19" s="64" t="s">
        <v>4050</v>
      </c>
      <c r="G19" s="64">
        <v>16.0</v>
      </c>
      <c r="H19" s="64">
        <v>34999.0</v>
      </c>
      <c r="K19" s="64">
        <v>0.0</v>
      </c>
      <c r="L19" s="64">
        <v>13.0</v>
      </c>
      <c r="M19" s="64">
        <v>13.0</v>
      </c>
      <c r="N19" s="64">
        <v>83.0</v>
      </c>
      <c r="O19" s="64" t="s">
        <v>4051</v>
      </c>
      <c r="P19" s="64" t="s">
        <v>4052</v>
      </c>
      <c r="Q19" s="64" t="s">
        <v>4109</v>
      </c>
      <c r="R19" s="64">
        <v>222.0</v>
      </c>
      <c r="S19" s="64">
        <v>0.0586</v>
      </c>
      <c r="T19" s="64">
        <v>454987.0</v>
      </c>
      <c r="U19" s="64">
        <v>489986.0</v>
      </c>
      <c r="V19" s="64">
        <v>0.0</v>
      </c>
      <c r="W19" s="64" t="s">
        <v>4054</v>
      </c>
    </row>
    <row r="20" ht="14.25" customHeight="1">
      <c r="A20" s="64" t="s">
        <v>4110</v>
      </c>
      <c r="B20" s="528">
        <v>1.07082071228E11</v>
      </c>
      <c r="C20" s="64" t="s">
        <v>4111</v>
      </c>
      <c r="D20" s="64" t="s">
        <v>4048</v>
      </c>
      <c r="E20" s="64" t="s">
        <v>4049</v>
      </c>
      <c r="F20" s="64" t="s">
        <v>4050</v>
      </c>
      <c r="G20" s="64">
        <v>16.0</v>
      </c>
      <c r="H20" s="64">
        <v>53868.18</v>
      </c>
      <c r="K20" s="64">
        <v>0.0</v>
      </c>
      <c r="L20" s="64">
        <v>6.0</v>
      </c>
      <c r="M20" s="64">
        <v>13.0</v>
      </c>
      <c r="N20" s="64">
        <v>83.0</v>
      </c>
      <c r="O20" s="64" t="s">
        <v>4051</v>
      </c>
      <c r="P20" s="64" t="s">
        <v>4052</v>
      </c>
      <c r="Q20" s="64" t="s">
        <v>4057</v>
      </c>
      <c r="R20" s="64">
        <v>240.0</v>
      </c>
      <c r="S20" s="64">
        <v>0.025</v>
      </c>
      <c r="T20" s="64">
        <v>700286.34</v>
      </c>
      <c r="U20" s="64">
        <v>861890.88</v>
      </c>
      <c r="V20" s="64">
        <v>0.0</v>
      </c>
      <c r="W20" s="64" t="s">
        <v>4054</v>
      </c>
    </row>
    <row r="21" ht="14.25" customHeight="1">
      <c r="A21" s="64" t="s">
        <v>4112</v>
      </c>
      <c r="B21" s="528">
        <v>1.07082073361E11</v>
      </c>
      <c r="C21" s="64" t="s">
        <v>4113</v>
      </c>
      <c r="D21" s="64" t="s">
        <v>4048</v>
      </c>
      <c r="E21" s="64" t="s">
        <v>4049</v>
      </c>
      <c r="F21" s="64" t="s">
        <v>4050</v>
      </c>
      <c r="G21" s="64">
        <v>16.0</v>
      </c>
      <c r="H21" s="64">
        <v>42687.78</v>
      </c>
      <c r="K21" s="64">
        <v>0.0</v>
      </c>
      <c r="L21" s="64">
        <v>3.0</v>
      </c>
      <c r="M21" s="64">
        <v>12.0</v>
      </c>
      <c r="N21" s="64">
        <v>83.0</v>
      </c>
      <c r="O21" s="64" t="s">
        <v>4051</v>
      </c>
      <c r="P21" s="64" t="s">
        <v>4052</v>
      </c>
      <c r="Q21" s="64" t="s">
        <v>4114</v>
      </c>
      <c r="R21" s="64">
        <v>300.0</v>
      </c>
      <c r="S21" s="64">
        <v>0.01</v>
      </c>
      <c r="T21" s="64">
        <v>512253.36</v>
      </c>
      <c r="U21" s="64">
        <v>981818.94</v>
      </c>
      <c r="V21" s="64">
        <v>534.0</v>
      </c>
      <c r="W21" s="64" t="s">
        <v>4054</v>
      </c>
    </row>
    <row r="22" ht="14.25" customHeight="1">
      <c r="A22" s="64" t="s">
        <v>4115</v>
      </c>
      <c r="B22" s="528">
        <v>1.0708207336E11</v>
      </c>
      <c r="C22" s="64" t="s">
        <v>4116</v>
      </c>
      <c r="D22" s="64" t="s">
        <v>4048</v>
      </c>
      <c r="E22" s="64" t="s">
        <v>4049</v>
      </c>
      <c r="F22" s="64" t="s">
        <v>4050</v>
      </c>
      <c r="G22" s="64">
        <v>16.0</v>
      </c>
      <c r="H22" s="64">
        <v>43704.18</v>
      </c>
      <c r="K22" s="64">
        <v>0.0</v>
      </c>
      <c r="L22" s="64">
        <v>0.0</v>
      </c>
      <c r="M22" s="64">
        <v>12.0</v>
      </c>
      <c r="N22" s="64">
        <v>83.0</v>
      </c>
      <c r="O22" s="64" t="s">
        <v>4051</v>
      </c>
      <c r="P22" s="64" t="s">
        <v>4052</v>
      </c>
      <c r="Q22" s="64" t="s">
        <v>4094</v>
      </c>
      <c r="R22" s="64">
        <v>269.0</v>
      </c>
      <c r="S22" s="64">
        <v>0.0</v>
      </c>
      <c r="T22" s="64">
        <v>524450.16</v>
      </c>
      <c r="U22" s="64">
        <v>917787.78</v>
      </c>
      <c r="V22" s="64">
        <v>97.0</v>
      </c>
      <c r="W22" s="64" t="s">
        <v>4054</v>
      </c>
    </row>
    <row r="23" ht="14.25" customHeight="1">
      <c r="A23" s="64" t="s">
        <v>4117</v>
      </c>
      <c r="B23" s="528">
        <v>1.07081015578E11</v>
      </c>
      <c r="C23" s="64" t="s">
        <v>4118</v>
      </c>
      <c r="D23" s="64" t="s">
        <v>4048</v>
      </c>
      <c r="E23" s="64" t="s">
        <v>4049</v>
      </c>
      <c r="F23" s="64" t="s">
        <v>4066</v>
      </c>
      <c r="G23" s="64">
        <v>16.0</v>
      </c>
      <c r="H23" s="64">
        <v>44720.58</v>
      </c>
      <c r="K23" s="64">
        <v>1.0</v>
      </c>
      <c r="L23" s="64">
        <v>13.0</v>
      </c>
      <c r="M23" s="64">
        <v>12.0</v>
      </c>
      <c r="N23" s="64">
        <v>90.0</v>
      </c>
      <c r="O23" s="64" t="s">
        <v>4089</v>
      </c>
      <c r="P23" s="64" t="s">
        <v>4090</v>
      </c>
      <c r="Q23" s="64" t="s">
        <v>4119</v>
      </c>
      <c r="R23" s="64">
        <v>149.0</v>
      </c>
      <c r="S23" s="64">
        <v>0.0872</v>
      </c>
      <c r="T23" s="64">
        <v>536646.96</v>
      </c>
      <c r="U23" s="64">
        <v>536646.96</v>
      </c>
      <c r="V23" s="64">
        <v>0.0</v>
      </c>
      <c r="W23" s="64" t="s">
        <v>4054</v>
      </c>
    </row>
    <row r="24" ht="14.25" customHeight="1">
      <c r="A24" s="64" t="s">
        <v>4120</v>
      </c>
      <c r="B24" s="528" t="s">
        <v>4121</v>
      </c>
      <c r="C24" s="64" t="s">
        <v>4122</v>
      </c>
      <c r="D24" s="64" t="s">
        <v>4048</v>
      </c>
      <c r="E24" s="64" t="s">
        <v>4049</v>
      </c>
      <c r="F24" s="64" t="s">
        <v>4066</v>
      </c>
      <c r="G24" s="64">
        <v>16.0</v>
      </c>
      <c r="H24" s="64">
        <v>20326.98</v>
      </c>
      <c r="K24" s="64">
        <v>0.0</v>
      </c>
      <c r="L24" s="64">
        <v>0.0</v>
      </c>
      <c r="M24" s="64">
        <v>11.0</v>
      </c>
      <c r="N24" s="64">
        <v>88.0</v>
      </c>
      <c r="O24" s="64" t="s">
        <v>4067</v>
      </c>
      <c r="P24" s="64" t="s">
        <v>4068</v>
      </c>
      <c r="Q24" s="64" t="s">
        <v>4123</v>
      </c>
      <c r="R24" s="64">
        <v>36.0</v>
      </c>
      <c r="S24" s="64">
        <v>0.0</v>
      </c>
      <c r="T24" s="64">
        <v>223596.78</v>
      </c>
      <c r="U24" s="64">
        <v>0.0</v>
      </c>
      <c r="V24" s="64">
        <v>4.0</v>
      </c>
      <c r="W24" s="64" t="s">
        <v>4054</v>
      </c>
    </row>
    <row r="25" ht="14.25" customHeight="1">
      <c r="A25" s="64" t="s">
        <v>4124</v>
      </c>
      <c r="B25" s="528">
        <v>1.07082003309E11</v>
      </c>
      <c r="C25" s="64" t="s">
        <v>4125</v>
      </c>
      <c r="D25" s="64" t="s">
        <v>4048</v>
      </c>
      <c r="E25" s="64" t="s">
        <v>4049</v>
      </c>
      <c r="F25" s="64" t="s">
        <v>4066</v>
      </c>
      <c r="G25" s="64">
        <v>16.0</v>
      </c>
      <c r="H25" s="64">
        <v>37605.78</v>
      </c>
      <c r="K25" s="64">
        <v>2.0</v>
      </c>
      <c r="L25" s="64">
        <v>2.0</v>
      </c>
      <c r="M25" s="64">
        <v>11.0</v>
      </c>
      <c r="N25" s="64">
        <v>90.0</v>
      </c>
      <c r="O25" s="64" t="s">
        <v>4089</v>
      </c>
      <c r="P25" s="64" t="s">
        <v>4090</v>
      </c>
      <c r="Q25" s="64" t="s">
        <v>4126</v>
      </c>
      <c r="R25" s="64">
        <v>106.0</v>
      </c>
      <c r="S25" s="64">
        <v>0.0189</v>
      </c>
      <c r="T25" s="64">
        <v>413663.58</v>
      </c>
      <c r="U25" s="64">
        <v>451269.36</v>
      </c>
      <c r="V25" s="64">
        <v>164.0</v>
      </c>
      <c r="W25" s="64" t="s">
        <v>4054</v>
      </c>
    </row>
    <row r="26" ht="14.25" customHeight="1">
      <c r="A26" s="64" t="s">
        <v>4127</v>
      </c>
      <c r="B26" s="528">
        <v>1.07082015214E11</v>
      </c>
      <c r="C26" s="64" t="s">
        <v>4128</v>
      </c>
      <c r="D26" s="64" t="s">
        <v>4048</v>
      </c>
      <c r="E26" s="64" t="s">
        <v>4049</v>
      </c>
      <c r="F26" s="64" t="s">
        <v>4066</v>
      </c>
      <c r="G26" s="64">
        <v>16.0</v>
      </c>
      <c r="H26" s="64">
        <v>60982.98</v>
      </c>
      <c r="K26" s="64">
        <v>2.0</v>
      </c>
      <c r="L26" s="64">
        <v>7.0</v>
      </c>
      <c r="M26" s="64">
        <v>11.0</v>
      </c>
      <c r="N26" s="64">
        <v>90.0</v>
      </c>
      <c r="O26" s="64" t="s">
        <v>4089</v>
      </c>
      <c r="P26" s="64" t="s">
        <v>4090</v>
      </c>
      <c r="Q26" s="64" t="s">
        <v>4129</v>
      </c>
      <c r="R26" s="64">
        <v>182.0</v>
      </c>
      <c r="S26" s="64">
        <v>0.0385</v>
      </c>
      <c r="T26" s="64">
        <v>670812.78</v>
      </c>
      <c r="U26" s="64">
        <v>243931.92</v>
      </c>
      <c r="V26" s="64">
        <v>983.0</v>
      </c>
      <c r="W26" s="64" t="s">
        <v>4054</v>
      </c>
    </row>
    <row r="27" ht="14.25" customHeight="1">
      <c r="A27" s="64" t="s">
        <v>4130</v>
      </c>
      <c r="B27" s="528">
        <v>1.07082071226E11</v>
      </c>
      <c r="C27" s="64" t="s">
        <v>4131</v>
      </c>
      <c r="D27" s="64" t="s">
        <v>4048</v>
      </c>
      <c r="E27" s="64" t="s">
        <v>4049</v>
      </c>
      <c r="F27" s="64" t="s">
        <v>4050</v>
      </c>
      <c r="G27" s="64">
        <v>16.0</v>
      </c>
      <c r="H27" s="64">
        <v>35604.55</v>
      </c>
      <c r="K27" s="64">
        <v>0.0</v>
      </c>
      <c r="L27" s="64">
        <v>16.0</v>
      </c>
      <c r="M27" s="64">
        <v>10.0</v>
      </c>
      <c r="N27" s="64">
        <v>83.0</v>
      </c>
      <c r="O27" s="64" t="s">
        <v>4051</v>
      </c>
      <c r="P27" s="64" t="s">
        <v>4052</v>
      </c>
      <c r="Q27" s="64" t="s">
        <v>4057</v>
      </c>
      <c r="R27" s="64">
        <v>240.0</v>
      </c>
      <c r="S27" s="64">
        <v>0.0667</v>
      </c>
      <c r="T27" s="64">
        <v>356045.5</v>
      </c>
      <c r="U27" s="64">
        <v>106813.65</v>
      </c>
      <c r="V27" s="64">
        <v>945.0</v>
      </c>
      <c r="W27" s="64" t="s">
        <v>4054</v>
      </c>
    </row>
    <row r="28" ht="14.25" customHeight="1">
      <c r="A28" s="64" t="s">
        <v>4132</v>
      </c>
      <c r="B28" s="528">
        <v>1.07082074734E11</v>
      </c>
      <c r="C28" s="64" t="s">
        <v>4133</v>
      </c>
      <c r="D28" s="64" t="s">
        <v>4048</v>
      </c>
      <c r="E28" s="64" t="s">
        <v>4049</v>
      </c>
      <c r="F28" s="64" t="s">
        <v>4050</v>
      </c>
      <c r="G28" s="64">
        <v>16.0</v>
      </c>
      <c r="H28" s="64">
        <v>21343.38</v>
      </c>
      <c r="K28" s="64">
        <v>0.0</v>
      </c>
      <c r="L28" s="64">
        <v>10.0</v>
      </c>
      <c r="M28" s="64">
        <v>10.0</v>
      </c>
      <c r="N28" s="64">
        <v>85.0</v>
      </c>
      <c r="O28" s="64" t="s">
        <v>4067</v>
      </c>
      <c r="P28" s="64" t="s">
        <v>4068</v>
      </c>
      <c r="Q28" s="64" t="s">
        <v>4083</v>
      </c>
      <c r="R28" s="64">
        <v>249.0</v>
      </c>
      <c r="S28" s="64">
        <v>0.0402</v>
      </c>
      <c r="T28" s="64">
        <v>213433.8</v>
      </c>
      <c r="U28" s="64">
        <v>213433.8</v>
      </c>
      <c r="V28" s="64">
        <v>195.0</v>
      </c>
      <c r="W28" s="64" t="s">
        <v>4054</v>
      </c>
    </row>
    <row r="29" ht="14.25" customHeight="1">
      <c r="A29" s="64" t="s">
        <v>4134</v>
      </c>
      <c r="B29" s="528">
        <v>1.07082115302E11</v>
      </c>
      <c r="C29" s="64" t="s">
        <v>4135</v>
      </c>
      <c r="D29" s="64" t="s">
        <v>4048</v>
      </c>
      <c r="E29" s="64" t="s">
        <v>4049</v>
      </c>
      <c r="F29" s="64" t="s">
        <v>4066</v>
      </c>
      <c r="G29" s="64">
        <v>16.0</v>
      </c>
      <c r="H29" s="64">
        <v>65048.58</v>
      </c>
      <c r="K29" s="64">
        <v>2.0</v>
      </c>
      <c r="L29" s="64">
        <v>15.0</v>
      </c>
      <c r="M29" s="64">
        <v>10.0</v>
      </c>
      <c r="N29" s="64">
        <v>90.0</v>
      </c>
      <c r="O29" s="64" t="s">
        <v>4089</v>
      </c>
      <c r="P29" s="64" t="s">
        <v>4090</v>
      </c>
      <c r="Q29" s="64" t="s">
        <v>4136</v>
      </c>
      <c r="R29" s="64">
        <v>194.0</v>
      </c>
      <c r="S29" s="64">
        <v>0.0773</v>
      </c>
      <c r="T29" s="64">
        <v>650485.8</v>
      </c>
      <c r="U29" s="64">
        <v>715534.38</v>
      </c>
      <c r="V29" s="64">
        <v>0.0</v>
      </c>
      <c r="W29" s="64" t="s">
        <v>4054</v>
      </c>
    </row>
    <row r="30" ht="14.25" customHeight="1">
      <c r="A30" s="64" t="s">
        <v>4137</v>
      </c>
      <c r="B30" s="528">
        <v>1.07082003312E11</v>
      </c>
      <c r="C30" s="64" t="s">
        <v>4138</v>
      </c>
      <c r="D30" s="64" t="s">
        <v>4048</v>
      </c>
      <c r="E30" s="64" t="s">
        <v>4049</v>
      </c>
      <c r="F30" s="64" t="s">
        <v>4066</v>
      </c>
      <c r="G30" s="64">
        <v>16.0</v>
      </c>
      <c r="H30" s="64">
        <v>26353.98</v>
      </c>
      <c r="K30" s="64">
        <v>2.0</v>
      </c>
      <c r="L30" s="64">
        <v>10.0</v>
      </c>
      <c r="M30" s="64">
        <v>10.0</v>
      </c>
      <c r="N30" s="64">
        <v>88.0</v>
      </c>
      <c r="O30" s="64" t="s">
        <v>4089</v>
      </c>
      <c r="P30" s="64" t="s">
        <v>4090</v>
      </c>
      <c r="Q30" s="64" t="s">
        <v>4129</v>
      </c>
      <c r="R30" s="64">
        <v>182.0</v>
      </c>
      <c r="S30" s="64">
        <v>0.0549</v>
      </c>
      <c r="T30" s="64">
        <v>263539.8</v>
      </c>
      <c r="U30" s="64">
        <v>263539.8</v>
      </c>
      <c r="V30" s="64">
        <v>318.0</v>
      </c>
      <c r="W30" s="64" t="s">
        <v>4054</v>
      </c>
    </row>
    <row r="31" ht="14.25" customHeight="1">
      <c r="A31" s="64" t="s">
        <v>4139</v>
      </c>
      <c r="B31" s="528">
        <v>1.07082073362E11</v>
      </c>
      <c r="C31" s="64" t="s">
        <v>4140</v>
      </c>
      <c r="D31" s="64" t="s">
        <v>4048</v>
      </c>
      <c r="E31" s="64" t="s">
        <v>4049</v>
      </c>
      <c r="F31" s="64" t="s">
        <v>4050</v>
      </c>
      <c r="G31" s="64">
        <v>16.0</v>
      </c>
      <c r="H31" s="64">
        <v>25408.98</v>
      </c>
      <c r="K31" s="64">
        <v>0.0</v>
      </c>
      <c r="L31" s="64">
        <v>3.0</v>
      </c>
      <c r="M31" s="64">
        <v>9.0</v>
      </c>
      <c r="N31" s="64">
        <v>83.0</v>
      </c>
      <c r="O31" s="64" t="s">
        <v>4075</v>
      </c>
      <c r="P31" s="64" t="s">
        <v>4076</v>
      </c>
      <c r="Q31" s="64" t="s">
        <v>4057</v>
      </c>
      <c r="R31" s="64">
        <v>240.0</v>
      </c>
      <c r="S31" s="64">
        <v>0.0125</v>
      </c>
      <c r="T31" s="64">
        <v>228680.82</v>
      </c>
      <c r="U31" s="64">
        <v>254089.8</v>
      </c>
      <c r="V31" s="64">
        <v>252.0</v>
      </c>
      <c r="W31" s="64" t="s">
        <v>4054</v>
      </c>
    </row>
    <row r="32" ht="14.25" customHeight="1">
      <c r="A32" s="64" t="s">
        <v>4141</v>
      </c>
      <c r="B32" s="528">
        <v>1.07082001021E11</v>
      </c>
      <c r="C32" s="64" t="s">
        <v>4142</v>
      </c>
      <c r="D32" s="64" t="s">
        <v>4048</v>
      </c>
      <c r="E32" s="64" t="s">
        <v>4143</v>
      </c>
      <c r="F32" s="64" t="s">
        <v>4066</v>
      </c>
      <c r="G32" s="64">
        <v>16.0</v>
      </c>
      <c r="H32" s="64">
        <v>10162.98</v>
      </c>
      <c r="K32" s="64">
        <v>4.0</v>
      </c>
      <c r="L32" s="64">
        <v>1.0</v>
      </c>
      <c r="M32" s="64">
        <v>9.0</v>
      </c>
      <c r="N32" s="64">
        <v>80.0</v>
      </c>
      <c r="O32" s="64" t="s">
        <v>4144</v>
      </c>
      <c r="P32" s="64" t="s">
        <v>4145</v>
      </c>
      <c r="Q32" s="64" t="s">
        <v>4146</v>
      </c>
      <c r="R32" s="64">
        <v>77.0</v>
      </c>
      <c r="S32" s="64">
        <v>0.013</v>
      </c>
      <c r="T32" s="64">
        <v>91466.82</v>
      </c>
      <c r="U32" s="64">
        <v>121955.76</v>
      </c>
      <c r="V32" s="64">
        <v>88.0</v>
      </c>
      <c r="W32" s="64" t="s">
        <v>4054</v>
      </c>
    </row>
    <row r="33" ht="14.25" customHeight="1">
      <c r="A33" s="64" t="s">
        <v>4147</v>
      </c>
      <c r="B33" s="528" t="s">
        <v>4148</v>
      </c>
      <c r="C33" s="64" t="s">
        <v>4149</v>
      </c>
      <c r="D33" s="64" t="s">
        <v>4048</v>
      </c>
      <c r="E33" s="64" t="s">
        <v>4049</v>
      </c>
      <c r="F33" s="64" t="s">
        <v>4066</v>
      </c>
      <c r="G33" s="64">
        <v>16.0</v>
      </c>
      <c r="H33" s="64">
        <v>20326.98</v>
      </c>
      <c r="K33" s="64">
        <v>0.0</v>
      </c>
      <c r="L33" s="64">
        <v>2.0</v>
      </c>
      <c r="M33" s="64">
        <v>9.0</v>
      </c>
      <c r="N33" s="64">
        <v>88.0</v>
      </c>
      <c r="O33" s="64" t="s">
        <v>4067</v>
      </c>
      <c r="P33" s="64" t="s">
        <v>4068</v>
      </c>
      <c r="Q33" s="64" t="s">
        <v>4123</v>
      </c>
      <c r="R33" s="64">
        <v>36.0</v>
      </c>
      <c r="S33" s="64">
        <v>0.0556</v>
      </c>
      <c r="T33" s="64">
        <v>182942.82</v>
      </c>
      <c r="U33" s="64">
        <v>0.0</v>
      </c>
      <c r="V33" s="64">
        <v>0.0</v>
      </c>
      <c r="W33" s="64" t="s">
        <v>4054</v>
      </c>
    </row>
    <row r="34" ht="14.25" customHeight="1">
      <c r="A34" s="64" t="s">
        <v>4150</v>
      </c>
      <c r="B34" s="528" t="s">
        <v>4148</v>
      </c>
      <c r="C34" s="64" t="s">
        <v>4151</v>
      </c>
      <c r="D34" s="64" t="s">
        <v>4048</v>
      </c>
      <c r="E34" s="64" t="s">
        <v>4049</v>
      </c>
      <c r="F34" s="64" t="s">
        <v>4066</v>
      </c>
      <c r="G34" s="64">
        <v>16.0</v>
      </c>
      <c r="H34" s="64">
        <v>19999.0</v>
      </c>
      <c r="K34" s="64">
        <v>0.0</v>
      </c>
      <c r="L34" s="64">
        <v>0.0</v>
      </c>
      <c r="M34" s="64">
        <v>9.0</v>
      </c>
      <c r="N34" s="64">
        <v>87.0</v>
      </c>
      <c r="O34" s="64" t="s">
        <v>4067</v>
      </c>
      <c r="P34" s="64" t="s">
        <v>4068</v>
      </c>
      <c r="Q34" s="64" t="s">
        <v>4123</v>
      </c>
      <c r="R34" s="64">
        <v>36.0</v>
      </c>
      <c r="S34" s="64">
        <v>0.0</v>
      </c>
      <c r="T34" s="64">
        <v>179991.0</v>
      </c>
      <c r="U34" s="64">
        <v>0.0</v>
      </c>
      <c r="V34" s="64">
        <v>0.0</v>
      </c>
      <c r="W34" s="64" t="s">
        <v>4054</v>
      </c>
    </row>
    <row r="35" ht="14.25" customHeight="1">
      <c r="A35" s="64" t="s">
        <v>4152</v>
      </c>
      <c r="B35" s="528">
        <v>1.07082081878E11</v>
      </c>
      <c r="C35" s="64" t="s">
        <v>4153</v>
      </c>
      <c r="D35" s="64" t="s">
        <v>4048</v>
      </c>
      <c r="E35" s="64" t="s">
        <v>4049</v>
      </c>
      <c r="F35" s="64" t="s">
        <v>4050</v>
      </c>
      <c r="G35" s="64">
        <v>16.0</v>
      </c>
      <c r="H35" s="64">
        <v>14228.58</v>
      </c>
      <c r="K35" s="64">
        <v>8.0</v>
      </c>
      <c r="L35" s="64">
        <v>35.0</v>
      </c>
      <c r="M35" s="64">
        <v>9.0</v>
      </c>
      <c r="N35" s="64">
        <v>88.0</v>
      </c>
      <c r="O35" s="64" t="s">
        <v>4067</v>
      </c>
      <c r="P35" s="64" t="s">
        <v>4068</v>
      </c>
      <c r="Q35" s="64" t="s">
        <v>4154</v>
      </c>
      <c r="R35" s="64">
        <v>329.0</v>
      </c>
      <c r="S35" s="64">
        <v>0.1064</v>
      </c>
      <c r="T35" s="64">
        <v>128057.22</v>
      </c>
      <c r="U35" s="64">
        <v>256114.44</v>
      </c>
      <c r="V35" s="64">
        <v>0.0</v>
      </c>
      <c r="W35" s="64" t="s">
        <v>4054</v>
      </c>
    </row>
    <row r="36" ht="14.25" customHeight="1">
      <c r="A36" s="64" t="s">
        <v>4155</v>
      </c>
      <c r="B36" s="528">
        <v>1.07082074744E11</v>
      </c>
      <c r="C36" s="64" t="s">
        <v>4156</v>
      </c>
      <c r="D36" s="64" t="s">
        <v>4048</v>
      </c>
      <c r="E36" s="64" t="s">
        <v>4049</v>
      </c>
      <c r="F36" s="64" t="s">
        <v>4066</v>
      </c>
      <c r="G36" s="64">
        <v>16.0</v>
      </c>
      <c r="H36" s="64">
        <v>20326.98</v>
      </c>
      <c r="K36" s="64">
        <v>0.0</v>
      </c>
      <c r="L36" s="64">
        <v>0.0</v>
      </c>
      <c r="M36" s="64">
        <v>9.0</v>
      </c>
      <c r="N36" s="64">
        <v>88.0</v>
      </c>
      <c r="O36" s="64" t="s">
        <v>4067</v>
      </c>
      <c r="P36" s="64" t="s">
        <v>4068</v>
      </c>
      <c r="Q36" s="64" t="s">
        <v>4157</v>
      </c>
      <c r="R36" s="64">
        <v>58.0</v>
      </c>
      <c r="S36" s="64">
        <v>0.0</v>
      </c>
      <c r="T36" s="64">
        <v>182942.82</v>
      </c>
      <c r="U36" s="64">
        <v>223596.78</v>
      </c>
      <c r="V36" s="64">
        <v>4.0</v>
      </c>
      <c r="W36" s="64" t="s">
        <v>4054</v>
      </c>
    </row>
    <row r="37" ht="14.25" customHeight="1">
      <c r="A37" s="64" t="s">
        <v>4158</v>
      </c>
      <c r="B37" s="528">
        <v>1.07082074745E11</v>
      </c>
      <c r="C37" s="64" t="s">
        <v>4159</v>
      </c>
      <c r="D37" s="64" t="s">
        <v>4048</v>
      </c>
      <c r="E37" s="64" t="s">
        <v>4143</v>
      </c>
      <c r="F37" s="64" t="s">
        <v>4066</v>
      </c>
      <c r="G37" s="64">
        <v>16.0</v>
      </c>
      <c r="H37" s="64">
        <v>15999.0</v>
      </c>
      <c r="K37" s="64">
        <v>0.0</v>
      </c>
      <c r="L37" s="64">
        <v>1.0</v>
      </c>
      <c r="M37" s="64">
        <v>9.0</v>
      </c>
      <c r="N37" s="64">
        <v>87.0</v>
      </c>
      <c r="O37" s="64" t="s">
        <v>4067</v>
      </c>
      <c r="P37" s="64" t="s">
        <v>4068</v>
      </c>
      <c r="Q37" s="64" t="s">
        <v>4160</v>
      </c>
      <c r="R37" s="64">
        <v>100.0</v>
      </c>
      <c r="S37" s="64">
        <v>0.01</v>
      </c>
      <c r="T37" s="64">
        <v>143991.0</v>
      </c>
      <c r="U37" s="64">
        <v>31998.0</v>
      </c>
      <c r="V37" s="64">
        <v>14.0</v>
      </c>
      <c r="W37" s="64" t="s">
        <v>4054</v>
      </c>
    </row>
    <row r="38" ht="14.25" customHeight="1">
      <c r="A38" s="64" t="s">
        <v>4161</v>
      </c>
      <c r="B38" s="528">
        <v>1.0708207474E11</v>
      </c>
      <c r="C38" s="64" t="s">
        <v>4162</v>
      </c>
      <c r="D38" s="64" t="s">
        <v>4048</v>
      </c>
      <c r="E38" s="64" t="s">
        <v>4049</v>
      </c>
      <c r="F38" s="64" t="s">
        <v>4066</v>
      </c>
      <c r="G38" s="64">
        <v>16.0</v>
      </c>
      <c r="H38" s="64">
        <v>14228.58</v>
      </c>
      <c r="K38" s="64">
        <v>0.0</v>
      </c>
      <c r="L38" s="64">
        <v>26.0</v>
      </c>
      <c r="M38" s="64">
        <v>9.0</v>
      </c>
      <c r="N38" s="64">
        <v>88.0</v>
      </c>
      <c r="O38" s="64" t="s">
        <v>4067</v>
      </c>
      <c r="P38" s="64" t="s">
        <v>4068</v>
      </c>
      <c r="Q38" s="64" t="s">
        <v>4163</v>
      </c>
      <c r="R38" s="64">
        <v>218.0</v>
      </c>
      <c r="S38" s="64">
        <v>0.1193</v>
      </c>
      <c r="T38" s="64">
        <v>128057.22</v>
      </c>
      <c r="U38" s="64">
        <v>184971.54</v>
      </c>
      <c r="V38" s="64">
        <v>468.0</v>
      </c>
      <c r="W38" s="64" t="s">
        <v>4054</v>
      </c>
    </row>
    <row r="39" ht="14.25" customHeight="1">
      <c r="A39" s="64" t="s">
        <v>4164</v>
      </c>
      <c r="B39" s="528">
        <v>1.07082071219E11</v>
      </c>
      <c r="C39" s="64" t="s">
        <v>4165</v>
      </c>
      <c r="D39" s="64" t="s">
        <v>4048</v>
      </c>
      <c r="E39" s="64" t="s">
        <v>4049</v>
      </c>
      <c r="F39" s="64" t="s">
        <v>4050</v>
      </c>
      <c r="G39" s="64">
        <v>16.0</v>
      </c>
      <c r="H39" s="64">
        <v>34556.58</v>
      </c>
      <c r="K39" s="64">
        <v>0.0</v>
      </c>
      <c r="L39" s="64">
        <v>0.0</v>
      </c>
      <c r="M39" s="64">
        <v>8.0</v>
      </c>
      <c r="N39" s="64">
        <v>83.0</v>
      </c>
      <c r="O39" s="64" t="s">
        <v>4051</v>
      </c>
      <c r="P39" s="64" t="s">
        <v>4052</v>
      </c>
      <c r="Q39" s="64" t="s">
        <v>4166</v>
      </c>
      <c r="R39" s="64">
        <v>118.0</v>
      </c>
      <c r="S39" s="64">
        <v>0.0</v>
      </c>
      <c r="T39" s="64">
        <v>276452.64</v>
      </c>
      <c r="U39" s="64">
        <v>241896.06</v>
      </c>
      <c r="V39" s="64">
        <v>99.0</v>
      </c>
      <c r="W39" s="64" t="s">
        <v>4054</v>
      </c>
    </row>
    <row r="40" ht="14.25" customHeight="1">
      <c r="A40" s="64" t="s">
        <v>4167</v>
      </c>
      <c r="B40" s="528" t="s">
        <v>4168</v>
      </c>
      <c r="C40" s="64" t="s">
        <v>4151</v>
      </c>
      <c r="D40" s="64" t="s">
        <v>4048</v>
      </c>
      <c r="E40" s="64" t="s">
        <v>4049</v>
      </c>
      <c r="F40" s="64" t="s">
        <v>4066</v>
      </c>
      <c r="G40" s="64">
        <v>16.0</v>
      </c>
      <c r="H40" s="64">
        <v>20326.98</v>
      </c>
      <c r="K40" s="64">
        <v>0.0</v>
      </c>
      <c r="L40" s="64">
        <v>3.0</v>
      </c>
      <c r="M40" s="64">
        <v>8.0</v>
      </c>
      <c r="N40" s="64">
        <v>88.0</v>
      </c>
      <c r="O40" s="64" t="s">
        <v>4067</v>
      </c>
      <c r="P40" s="64" t="s">
        <v>4068</v>
      </c>
      <c r="Q40" s="64" t="s">
        <v>4169</v>
      </c>
      <c r="R40" s="64">
        <v>64.0</v>
      </c>
      <c r="S40" s="64">
        <v>0.0469</v>
      </c>
      <c r="T40" s="64">
        <v>162615.84</v>
      </c>
      <c r="U40" s="64">
        <v>0.0</v>
      </c>
      <c r="V40" s="64">
        <v>0.0</v>
      </c>
      <c r="W40" s="64" t="s">
        <v>4054</v>
      </c>
    </row>
    <row r="41" ht="14.25" customHeight="1">
      <c r="A41" s="64" t="s">
        <v>4170</v>
      </c>
      <c r="B41" s="528">
        <v>1.07082134104E11</v>
      </c>
      <c r="C41" s="64" t="s">
        <v>4171</v>
      </c>
      <c r="D41" s="64" t="s">
        <v>4048</v>
      </c>
      <c r="E41" s="64" t="s">
        <v>4049</v>
      </c>
      <c r="F41" s="64" t="s">
        <v>4066</v>
      </c>
      <c r="G41" s="64">
        <v>16.0</v>
      </c>
      <c r="H41" s="64">
        <v>147376.98</v>
      </c>
      <c r="K41" s="64">
        <v>1.0</v>
      </c>
      <c r="L41" s="64">
        <v>0.0</v>
      </c>
      <c r="M41" s="64">
        <v>8.0</v>
      </c>
      <c r="N41" s="64">
        <v>90.0</v>
      </c>
      <c r="O41" s="64" t="s">
        <v>4089</v>
      </c>
      <c r="P41" s="64" t="s">
        <v>4090</v>
      </c>
      <c r="Q41" s="64" t="s">
        <v>4172</v>
      </c>
      <c r="R41" s="64">
        <v>123.0</v>
      </c>
      <c r="S41" s="64">
        <v>0.0</v>
      </c>
      <c r="T41" s="64">
        <v>1179015.84</v>
      </c>
      <c r="U41" s="64">
        <v>1179015.84</v>
      </c>
      <c r="V41" s="64">
        <v>28.0</v>
      </c>
      <c r="W41" s="64" t="s">
        <v>4054</v>
      </c>
    </row>
    <row r="42" ht="14.25" customHeight="1">
      <c r="A42" s="64" t="s">
        <v>4173</v>
      </c>
      <c r="B42" s="528">
        <v>1.0708300102E11</v>
      </c>
      <c r="C42" s="64" t="s">
        <v>4174</v>
      </c>
      <c r="D42" s="64" t="s">
        <v>4048</v>
      </c>
      <c r="E42" s="64" t="s">
        <v>4143</v>
      </c>
      <c r="F42" s="64" t="s">
        <v>4066</v>
      </c>
      <c r="G42" s="64">
        <v>16.0</v>
      </c>
      <c r="H42" s="64">
        <v>1999.99</v>
      </c>
      <c r="K42" s="64">
        <v>4.0</v>
      </c>
      <c r="L42" s="64">
        <v>0.0</v>
      </c>
      <c r="M42" s="64">
        <v>8.0</v>
      </c>
      <c r="N42" s="64">
        <v>87.0</v>
      </c>
      <c r="O42" s="64" t="s">
        <v>4144</v>
      </c>
      <c r="P42" s="64" t="s">
        <v>4145</v>
      </c>
      <c r="Q42" s="64" t="s">
        <v>4146</v>
      </c>
      <c r="R42" s="64">
        <v>77.0</v>
      </c>
      <c r="S42" s="64">
        <v>0.0</v>
      </c>
      <c r="T42" s="64">
        <v>15999.92</v>
      </c>
      <c r="U42" s="64">
        <v>15999.92</v>
      </c>
      <c r="V42" s="64">
        <v>4.0</v>
      </c>
      <c r="W42" s="64" t="s">
        <v>4054</v>
      </c>
    </row>
    <row r="43" ht="14.25" customHeight="1">
      <c r="A43" s="64" t="s">
        <v>4175</v>
      </c>
      <c r="B43" s="528">
        <v>1.07082074741E11</v>
      </c>
      <c r="C43" s="64" t="s">
        <v>4176</v>
      </c>
      <c r="D43" s="64" t="s">
        <v>4048</v>
      </c>
      <c r="E43" s="64" t="s">
        <v>4049</v>
      </c>
      <c r="F43" s="64" t="s">
        <v>4066</v>
      </c>
      <c r="G43" s="64">
        <v>16.0</v>
      </c>
      <c r="H43" s="64">
        <v>15244.98</v>
      </c>
      <c r="K43" s="64">
        <v>0.0</v>
      </c>
      <c r="L43" s="64">
        <v>16.0</v>
      </c>
      <c r="M43" s="64">
        <v>8.0</v>
      </c>
      <c r="N43" s="64">
        <v>88.0</v>
      </c>
      <c r="O43" s="64" t="s">
        <v>4067</v>
      </c>
      <c r="P43" s="64" t="s">
        <v>4068</v>
      </c>
      <c r="Q43" s="64" t="s">
        <v>4069</v>
      </c>
      <c r="R43" s="64">
        <v>217.0</v>
      </c>
      <c r="S43" s="64">
        <v>0.0737</v>
      </c>
      <c r="T43" s="64">
        <v>121959.84</v>
      </c>
      <c r="U43" s="64">
        <v>228674.7</v>
      </c>
      <c r="V43" s="64">
        <v>251.0</v>
      </c>
      <c r="W43" s="64" t="s">
        <v>4054</v>
      </c>
    </row>
    <row r="44" ht="14.25" customHeight="1">
      <c r="A44" s="64" t="s">
        <v>4177</v>
      </c>
      <c r="B44" s="528">
        <v>1.0708200117E11</v>
      </c>
      <c r="C44" s="64" t="s">
        <v>4178</v>
      </c>
      <c r="D44" s="64" t="s">
        <v>4048</v>
      </c>
      <c r="E44" s="64" t="s">
        <v>4049</v>
      </c>
      <c r="F44" s="64" t="s">
        <v>4050</v>
      </c>
      <c r="G44" s="64">
        <v>16.0</v>
      </c>
      <c r="H44" s="64">
        <v>34556.58</v>
      </c>
      <c r="K44" s="64">
        <v>0.0</v>
      </c>
      <c r="L44" s="64">
        <v>24.0</v>
      </c>
      <c r="M44" s="64">
        <v>7.0</v>
      </c>
      <c r="N44" s="64">
        <v>80.0</v>
      </c>
      <c r="O44" s="64" t="s">
        <v>4051</v>
      </c>
      <c r="P44" s="64" t="s">
        <v>4052</v>
      </c>
      <c r="Q44" s="64" t="s">
        <v>4099</v>
      </c>
      <c r="R44" s="64">
        <v>232.0</v>
      </c>
      <c r="S44" s="64">
        <v>0.1034</v>
      </c>
      <c r="T44" s="64">
        <v>241896.06</v>
      </c>
      <c r="U44" s="64">
        <v>518348.7</v>
      </c>
      <c r="V44" s="64">
        <v>640.0</v>
      </c>
      <c r="W44" s="64" t="s">
        <v>4054</v>
      </c>
    </row>
    <row r="45" ht="14.25" customHeight="1">
      <c r="A45" s="64" t="s">
        <v>4179</v>
      </c>
      <c r="B45" s="528">
        <v>1.07082071218E11</v>
      </c>
      <c r="C45" s="64" t="s">
        <v>4180</v>
      </c>
      <c r="D45" s="64" t="s">
        <v>4048</v>
      </c>
      <c r="E45" s="64" t="s">
        <v>4049</v>
      </c>
      <c r="F45" s="64" t="s">
        <v>4050</v>
      </c>
      <c r="G45" s="64">
        <v>16.0</v>
      </c>
      <c r="H45" s="64">
        <v>32523.78</v>
      </c>
      <c r="K45" s="64">
        <v>0.0</v>
      </c>
      <c r="L45" s="64">
        <v>1.0</v>
      </c>
      <c r="M45" s="64">
        <v>7.0</v>
      </c>
      <c r="N45" s="64">
        <v>83.0</v>
      </c>
      <c r="O45" s="64" t="s">
        <v>4051</v>
      </c>
      <c r="P45" s="64" t="s">
        <v>4052</v>
      </c>
      <c r="Q45" s="64" t="s">
        <v>4181</v>
      </c>
      <c r="R45" s="64">
        <v>216.0</v>
      </c>
      <c r="S45" s="64">
        <v>0.0046</v>
      </c>
      <c r="T45" s="64">
        <v>227666.46</v>
      </c>
      <c r="U45" s="64">
        <v>260190.24</v>
      </c>
      <c r="V45" s="64">
        <v>0.0</v>
      </c>
      <c r="W45" s="64" t="s">
        <v>4054</v>
      </c>
    </row>
    <row r="46" ht="14.25" customHeight="1">
      <c r="A46" s="64" t="s">
        <v>4182</v>
      </c>
      <c r="B46" s="528">
        <v>1.07082000659E11</v>
      </c>
      <c r="C46" s="64" t="s">
        <v>4183</v>
      </c>
      <c r="D46" s="64" t="s">
        <v>4048</v>
      </c>
      <c r="E46" s="64" t="s">
        <v>4049</v>
      </c>
      <c r="F46" s="64" t="s">
        <v>4050</v>
      </c>
      <c r="G46" s="64">
        <v>16.0</v>
      </c>
      <c r="H46" s="64">
        <v>25409.08</v>
      </c>
      <c r="K46" s="64">
        <v>0.0</v>
      </c>
      <c r="L46" s="64">
        <v>6.0</v>
      </c>
      <c r="M46" s="64">
        <v>7.0</v>
      </c>
      <c r="N46" s="64">
        <v>80.0</v>
      </c>
      <c r="O46" s="64" t="s">
        <v>4051</v>
      </c>
      <c r="P46" s="64" t="s">
        <v>4052</v>
      </c>
      <c r="Q46" s="64" t="s">
        <v>4099</v>
      </c>
      <c r="R46" s="64">
        <v>232.0</v>
      </c>
      <c r="S46" s="64">
        <v>0.0259</v>
      </c>
      <c r="T46" s="64">
        <v>177863.56</v>
      </c>
      <c r="U46" s="64">
        <v>228681.72</v>
      </c>
      <c r="V46" s="64">
        <v>111.0</v>
      </c>
      <c r="W46" s="64" t="s">
        <v>4054</v>
      </c>
    </row>
    <row r="47" ht="14.25" customHeight="1">
      <c r="A47" s="64" t="s">
        <v>4184</v>
      </c>
      <c r="B47" s="528">
        <v>1.07082000659E11</v>
      </c>
      <c r="C47" s="64" t="s">
        <v>4183</v>
      </c>
      <c r="D47" s="64" t="s">
        <v>4048</v>
      </c>
      <c r="E47" s="64" t="s">
        <v>4049</v>
      </c>
      <c r="F47" s="64" t="s">
        <v>4050</v>
      </c>
      <c r="G47" s="64">
        <v>16.0</v>
      </c>
      <c r="H47" s="64">
        <v>27499.0</v>
      </c>
      <c r="K47" s="64">
        <v>0.0</v>
      </c>
      <c r="L47" s="64">
        <v>1.0</v>
      </c>
      <c r="M47" s="64">
        <v>7.0</v>
      </c>
      <c r="N47" s="64">
        <v>66.0</v>
      </c>
      <c r="O47" s="64" t="s">
        <v>4051</v>
      </c>
      <c r="P47" s="64" t="s">
        <v>4052</v>
      </c>
      <c r="Q47" s="64" t="s">
        <v>4185</v>
      </c>
      <c r="R47" s="64">
        <v>105.0</v>
      </c>
      <c r="S47" s="64">
        <v>0.0095</v>
      </c>
      <c r="T47" s="64">
        <v>192493.0</v>
      </c>
      <c r="U47" s="64">
        <v>247491.0</v>
      </c>
      <c r="V47" s="64">
        <v>13.0</v>
      </c>
      <c r="W47" s="64" t="s">
        <v>4054</v>
      </c>
    </row>
    <row r="48" ht="14.25" customHeight="1">
      <c r="A48" s="64" t="s">
        <v>4186</v>
      </c>
      <c r="B48" s="528">
        <v>1.07082074735E11</v>
      </c>
      <c r="C48" s="64" t="s">
        <v>4187</v>
      </c>
      <c r="D48" s="64" t="s">
        <v>4048</v>
      </c>
      <c r="E48" s="64" t="s">
        <v>4049</v>
      </c>
      <c r="F48" s="64" t="s">
        <v>4066</v>
      </c>
      <c r="G48" s="64">
        <v>16.0</v>
      </c>
      <c r="H48" s="64">
        <v>21343.38</v>
      </c>
      <c r="K48" s="64">
        <v>0.0</v>
      </c>
      <c r="L48" s="64">
        <v>9.0</v>
      </c>
      <c r="M48" s="64">
        <v>7.0</v>
      </c>
      <c r="N48" s="64">
        <v>87.0</v>
      </c>
      <c r="O48" s="64" t="s">
        <v>4067</v>
      </c>
      <c r="P48" s="64" t="s">
        <v>4068</v>
      </c>
      <c r="Q48" s="64" t="s">
        <v>4188</v>
      </c>
      <c r="R48" s="64">
        <v>248.0</v>
      </c>
      <c r="S48" s="64">
        <v>0.0363</v>
      </c>
      <c r="T48" s="64">
        <v>149403.66</v>
      </c>
      <c r="U48" s="64">
        <v>149403.66</v>
      </c>
      <c r="V48" s="64">
        <v>0.0</v>
      </c>
      <c r="W48" s="64" t="s">
        <v>4054</v>
      </c>
    </row>
    <row r="49" ht="14.25" customHeight="1">
      <c r="A49" s="64" t="s">
        <v>4189</v>
      </c>
      <c r="B49" s="528">
        <v>1.07082074735E11</v>
      </c>
      <c r="C49" s="64" t="s">
        <v>4190</v>
      </c>
      <c r="D49" s="64" t="s">
        <v>4048</v>
      </c>
      <c r="E49" s="64" t="s">
        <v>4049</v>
      </c>
      <c r="F49" s="64" t="s">
        <v>4066</v>
      </c>
      <c r="G49" s="64">
        <v>16.0</v>
      </c>
      <c r="H49" s="64">
        <v>21343.38</v>
      </c>
      <c r="K49" s="64">
        <v>0.0</v>
      </c>
      <c r="L49" s="64">
        <v>0.0</v>
      </c>
      <c r="M49" s="64">
        <v>7.0</v>
      </c>
      <c r="N49" s="64">
        <v>88.0</v>
      </c>
      <c r="O49" s="64" t="s">
        <v>4067</v>
      </c>
      <c r="P49" s="64" t="s">
        <v>4068</v>
      </c>
      <c r="Q49" s="64" t="s">
        <v>4060</v>
      </c>
      <c r="R49" s="64">
        <v>301.0</v>
      </c>
      <c r="S49" s="64">
        <v>0.0</v>
      </c>
      <c r="T49" s="64">
        <v>149403.66</v>
      </c>
      <c r="U49" s="64">
        <v>149403.66</v>
      </c>
      <c r="V49" s="64">
        <v>53.0</v>
      </c>
      <c r="W49" s="64" t="s">
        <v>4054</v>
      </c>
    </row>
    <row r="50" ht="14.25" customHeight="1">
      <c r="A50" s="64" t="s">
        <v>4191</v>
      </c>
      <c r="B50" s="528">
        <v>1.07082087201E11</v>
      </c>
      <c r="C50" s="64" t="s">
        <v>4192</v>
      </c>
      <c r="D50" s="64" t="s">
        <v>4048</v>
      </c>
      <c r="E50" s="64" t="s">
        <v>4049</v>
      </c>
      <c r="F50" s="64" t="s">
        <v>4066</v>
      </c>
      <c r="G50" s="64">
        <v>16.0</v>
      </c>
      <c r="H50" s="64">
        <v>33540.18</v>
      </c>
      <c r="K50" s="64">
        <v>1.0</v>
      </c>
      <c r="L50" s="64">
        <v>1.0</v>
      </c>
      <c r="M50" s="64">
        <v>7.0</v>
      </c>
      <c r="N50" s="64">
        <v>90.0</v>
      </c>
      <c r="O50" s="64" t="s">
        <v>4089</v>
      </c>
      <c r="P50" s="64" t="s">
        <v>4090</v>
      </c>
      <c r="Q50" s="64" t="s">
        <v>4119</v>
      </c>
      <c r="R50" s="64">
        <v>149.0</v>
      </c>
      <c r="S50" s="64">
        <v>0.0067</v>
      </c>
      <c r="T50" s="64">
        <v>234781.26</v>
      </c>
      <c r="U50" s="64">
        <v>134160.72</v>
      </c>
      <c r="V50" s="64">
        <v>401.0</v>
      </c>
      <c r="W50" s="64" t="s">
        <v>4054</v>
      </c>
    </row>
    <row r="51" ht="14.25" customHeight="1">
      <c r="A51" s="64" t="s">
        <v>4193</v>
      </c>
      <c r="B51" s="528">
        <v>1.07082091403E11</v>
      </c>
      <c r="C51" s="64" t="s">
        <v>4194</v>
      </c>
      <c r="D51" s="64" t="s">
        <v>4048</v>
      </c>
      <c r="E51" s="64" t="s">
        <v>4049</v>
      </c>
      <c r="F51" s="64" t="s">
        <v>4066</v>
      </c>
      <c r="G51" s="64">
        <v>16.0</v>
      </c>
      <c r="H51" s="64">
        <v>81310.98</v>
      </c>
      <c r="K51" s="64">
        <v>1.0</v>
      </c>
      <c r="L51" s="64">
        <v>7.0</v>
      </c>
      <c r="M51" s="64">
        <v>7.0</v>
      </c>
      <c r="N51" s="64">
        <v>90.0</v>
      </c>
      <c r="O51" s="64" t="s">
        <v>4089</v>
      </c>
      <c r="P51" s="64" t="s">
        <v>4090</v>
      </c>
      <c r="Q51" s="64" t="s">
        <v>4136</v>
      </c>
      <c r="R51" s="64">
        <v>194.0</v>
      </c>
      <c r="S51" s="64">
        <v>0.0361</v>
      </c>
      <c r="T51" s="64">
        <v>569176.86</v>
      </c>
      <c r="U51" s="64">
        <v>487865.88</v>
      </c>
      <c r="V51" s="64">
        <v>318.0</v>
      </c>
      <c r="W51" s="64" t="s">
        <v>4054</v>
      </c>
    </row>
    <row r="52" ht="14.25" customHeight="1">
      <c r="A52" s="64" t="s">
        <v>4195</v>
      </c>
      <c r="B52" s="528">
        <v>1.07082000909E11</v>
      </c>
      <c r="C52" s="64" t="s">
        <v>4196</v>
      </c>
      <c r="D52" s="64" t="s">
        <v>4048</v>
      </c>
      <c r="E52" s="64" t="s">
        <v>4049</v>
      </c>
      <c r="F52" s="64" t="s">
        <v>4066</v>
      </c>
      <c r="G52" s="64">
        <v>16.0</v>
      </c>
      <c r="H52" s="64">
        <v>45736.98</v>
      </c>
      <c r="K52" s="64">
        <v>2.0</v>
      </c>
      <c r="L52" s="64">
        <v>1.0</v>
      </c>
      <c r="M52" s="64">
        <v>7.0</v>
      </c>
      <c r="N52" s="64">
        <v>90.0</v>
      </c>
      <c r="O52" s="64" t="s">
        <v>4089</v>
      </c>
      <c r="P52" s="64" t="s">
        <v>4090</v>
      </c>
      <c r="Q52" s="64" t="s">
        <v>4091</v>
      </c>
      <c r="R52" s="64">
        <v>150.0</v>
      </c>
      <c r="S52" s="64">
        <v>0.0067</v>
      </c>
      <c r="T52" s="64">
        <v>320158.86</v>
      </c>
      <c r="U52" s="64">
        <v>320158.86</v>
      </c>
      <c r="V52" s="64">
        <v>47.0</v>
      </c>
      <c r="W52" s="64" t="s">
        <v>4054</v>
      </c>
    </row>
    <row r="53" ht="14.25" customHeight="1">
      <c r="A53" s="64" t="s">
        <v>4197</v>
      </c>
      <c r="B53" s="528">
        <v>1.07082071221E11</v>
      </c>
      <c r="C53" s="64" t="s">
        <v>4198</v>
      </c>
      <c r="D53" s="64" t="s">
        <v>4048</v>
      </c>
      <c r="E53" s="64" t="s">
        <v>4049</v>
      </c>
      <c r="F53" s="64" t="s">
        <v>4050</v>
      </c>
      <c r="G53" s="64">
        <v>16.0</v>
      </c>
      <c r="H53" s="64">
        <v>50818.98</v>
      </c>
      <c r="K53" s="64">
        <v>0.0</v>
      </c>
      <c r="L53" s="64">
        <v>5.0</v>
      </c>
      <c r="M53" s="64">
        <v>6.0</v>
      </c>
      <c r="N53" s="64">
        <v>83.0</v>
      </c>
      <c r="O53" s="64" t="s">
        <v>4051</v>
      </c>
      <c r="P53" s="64" t="s">
        <v>4052</v>
      </c>
      <c r="Q53" s="64" t="s">
        <v>4077</v>
      </c>
      <c r="R53" s="64">
        <v>187.0</v>
      </c>
      <c r="S53" s="64">
        <v>0.0267</v>
      </c>
      <c r="T53" s="64">
        <v>304913.88</v>
      </c>
      <c r="U53" s="64">
        <v>406551.84</v>
      </c>
      <c r="V53" s="64">
        <v>258.0</v>
      </c>
      <c r="W53" s="64" t="s">
        <v>4054</v>
      </c>
    </row>
    <row r="54" ht="14.25" customHeight="1">
      <c r="A54" s="64" t="s">
        <v>4199</v>
      </c>
      <c r="B54" s="528">
        <v>1.07082074632E11</v>
      </c>
      <c r="C54" s="64" t="s">
        <v>4200</v>
      </c>
      <c r="D54" s="64" t="s">
        <v>4048</v>
      </c>
      <c r="E54" s="64" t="s">
        <v>4049</v>
      </c>
      <c r="F54" s="64" t="s">
        <v>4050</v>
      </c>
      <c r="G54" s="64">
        <v>16.0</v>
      </c>
      <c r="H54" s="64">
        <v>26425.38</v>
      </c>
      <c r="K54" s="64">
        <v>0.0</v>
      </c>
      <c r="L54" s="64">
        <v>4.0</v>
      </c>
      <c r="M54" s="64">
        <v>6.0</v>
      </c>
      <c r="N54" s="64">
        <v>83.0</v>
      </c>
      <c r="O54" s="64" t="s">
        <v>4051</v>
      </c>
      <c r="P54" s="64" t="s">
        <v>4052</v>
      </c>
      <c r="Q54" s="64" t="s">
        <v>4201</v>
      </c>
      <c r="R54" s="64">
        <v>219.0</v>
      </c>
      <c r="S54" s="64">
        <v>0.0183</v>
      </c>
      <c r="T54" s="64">
        <v>158552.28</v>
      </c>
      <c r="U54" s="64">
        <v>211403.04</v>
      </c>
      <c r="V54" s="64">
        <v>292.0</v>
      </c>
      <c r="W54" s="64" t="s">
        <v>4054</v>
      </c>
    </row>
    <row r="55" ht="14.25" customHeight="1">
      <c r="A55" s="64" t="s">
        <v>4202</v>
      </c>
      <c r="B55" s="528">
        <v>1.07082089866E11</v>
      </c>
      <c r="C55" s="64" t="s">
        <v>4203</v>
      </c>
      <c r="D55" s="64" t="s">
        <v>4048</v>
      </c>
      <c r="E55" s="64" t="s">
        <v>4049</v>
      </c>
      <c r="F55" s="64" t="s">
        <v>4050</v>
      </c>
      <c r="G55" s="64">
        <v>16.0</v>
      </c>
      <c r="H55" s="64">
        <v>40654.98</v>
      </c>
      <c r="K55" s="64">
        <v>0.0</v>
      </c>
      <c r="L55" s="64">
        <v>0.0</v>
      </c>
      <c r="M55" s="64">
        <v>6.0</v>
      </c>
      <c r="N55" s="64">
        <v>80.0</v>
      </c>
      <c r="O55" s="64" t="s">
        <v>4051</v>
      </c>
      <c r="P55" s="64" t="s">
        <v>4052</v>
      </c>
      <c r="Q55" s="64" t="s">
        <v>4204</v>
      </c>
      <c r="R55" s="64">
        <v>208.0</v>
      </c>
      <c r="S55" s="64">
        <v>0.0</v>
      </c>
      <c r="T55" s="64">
        <v>243929.88</v>
      </c>
      <c r="U55" s="64">
        <v>284584.86</v>
      </c>
      <c r="V55" s="64">
        <v>237.0</v>
      </c>
      <c r="W55" s="64" t="s">
        <v>4054</v>
      </c>
    </row>
    <row r="56" ht="14.25" customHeight="1">
      <c r="A56" s="64" t="s">
        <v>4205</v>
      </c>
      <c r="B56" s="528">
        <v>1.07082000937E11</v>
      </c>
      <c r="C56" s="64" t="s">
        <v>4206</v>
      </c>
      <c r="D56" s="64" t="s">
        <v>4048</v>
      </c>
      <c r="E56" s="64" t="s">
        <v>4049</v>
      </c>
      <c r="F56" s="64" t="s">
        <v>4050</v>
      </c>
      <c r="G56" s="64">
        <v>16.0</v>
      </c>
      <c r="H56" s="64">
        <v>25408.98</v>
      </c>
      <c r="K56" s="64">
        <v>0.0</v>
      </c>
      <c r="L56" s="64">
        <v>9.0</v>
      </c>
      <c r="M56" s="64">
        <v>6.0</v>
      </c>
      <c r="N56" s="64">
        <v>83.0</v>
      </c>
      <c r="O56" s="64" t="s">
        <v>4051</v>
      </c>
      <c r="P56" s="64" t="s">
        <v>4052</v>
      </c>
      <c r="Q56" s="64" t="s">
        <v>4099</v>
      </c>
      <c r="R56" s="64">
        <v>232.0</v>
      </c>
      <c r="S56" s="64">
        <v>0.0388</v>
      </c>
      <c r="T56" s="64">
        <v>152453.88</v>
      </c>
      <c r="U56" s="64">
        <v>127044.9</v>
      </c>
      <c r="V56" s="64">
        <v>233.0</v>
      </c>
      <c r="W56" s="64" t="s">
        <v>4054</v>
      </c>
    </row>
    <row r="57" ht="14.25" customHeight="1">
      <c r="A57" s="64" t="s">
        <v>4207</v>
      </c>
      <c r="B57" s="528" t="s">
        <v>4208</v>
      </c>
      <c r="C57" s="64" t="s">
        <v>4209</v>
      </c>
      <c r="D57" s="64" t="s">
        <v>4048</v>
      </c>
      <c r="E57" s="64" t="s">
        <v>4049</v>
      </c>
      <c r="F57" s="64" t="s">
        <v>4066</v>
      </c>
      <c r="G57" s="64">
        <v>16.0</v>
      </c>
      <c r="H57" s="64">
        <v>20326.98</v>
      </c>
      <c r="K57" s="64">
        <v>0.0</v>
      </c>
      <c r="L57" s="64">
        <v>0.0</v>
      </c>
      <c r="M57" s="64">
        <v>6.0</v>
      </c>
      <c r="N57" s="64">
        <v>88.0</v>
      </c>
      <c r="O57" s="64" t="s">
        <v>4067</v>
      </c>
      <c r="P57" s="64" t="s">
        <v>4068</v>
      </c>
      <c r="Q57" s="64" t="s">
        <v>4123</v>
      </c>
      <c r="R57" s="64">
        <v>36.0</v>
      </c>
      <c r="S57" s="64">
        <v>0.0</v>
      </c>
      <c r="T57" s="64">
        <v>121961.88</v>
      </c>
      <c r="U57" s="64">
        <v>0.0</v>
      </c>
      <c r="V57" s="64">
        <v>4.0</v>
      </c>
      <c r="W57" s="64" t="s">
        <v>4054</v>
      </c>
    </row>
    <row r="58" ht="14.25" customHeight="1">
      <c r="A58" s="64" t="s">
        <v>4210</v>
      </c>
      <c r="B58" s="528" t="s">
        <v>4211</v>
      </c>
      <c r="C58" s="64" t="s">
        <v>4212</v>
      </c>
      <c r="D58" s="64" t="s">
        <v>4048</v>
      </c>
      <c r="E58" s="64" t="s">
        <v>4049</v>
      </c>
      <c r="F58" s="64" t="s">
        <v>4066</v>
      </c>
      <c r="G58" s="64">
        <v>16.0</v>
      </c>
      <c r="H58" s="64">
        <v>20326.98</v>
      </c>
      <c r="K58" s="64">
        <v>0.0</v>
      </c>
      <c r="L58" s="64">
        <v>0.0</v>
      </c>
      <c r="M58" s="64">
        <v>6.0</v>
      </c>
      <c r="N58" s="64">
        <v>88.0</v>
      </c>
      <c r="O58" s="64" t="s">
        <v>4067</v>
      </c>
      <c r="P58" s="64" t="s">
        <v>4068</v>
      </c>
      <c r="Q58" s="64" t="s">
        <v>4123</v>
      </c>
      <c r="R58" s="64">
        <v>36.0</v>
      </c>
      <c r="S58" s="64">
        <v>0.0</v>
      </c>
      <c r="T58" s="64">
        <v>121961.88</v>
      </c>
      <c r="U58" s="64">
        <v>0.0</v>
      </c>
      <c r="V58" s="64">
        <v>5.0</v>
      </c>
      <c r="W58" s="64" t="s">
        <v>4054</v>
      </c>
    </row>
    <row r="59" ht="14.25" customHeight="1">
      <c r="A59" s="64" t="s">
        <v>4213</v>
      </c>
      <c r="B59" s="528" t="s">
        <v>4214</v>
      </c>
      <c r="C59" s="64" t="s">
        <v>4215</v>
      </c>
      <c r="D59" s="64" t="s">
        <v>4048</v>
      </c>
      <c r="E59" s="64" t="s">
        <v>4049</v>
      </c>
      <c r="F59" s="64" t="s">
        <v>4066</v>
      </c>
      <c r="G59" s="64">
        <v>16.0</v>
      </c>
      <c r="H59" s="64">
        <v>20326.98</v>
      </c>
      <c r="K59" s="64">
        <v>0.0</v>
      </c>
      <c r="L59" s="64">
        <v>0.0</v>
      </c>
      <c r="M59" s="64">
        <v>6.0</v>
      </c>
      <c r="N59" s="64">
        <v>88.0</v>
      </c>
      <c r="O59" s="64" t="s">
        <v>4067</v>
      </c>
      <c r="P59" s="64" t="s">
        <v>4068</v>
      </c>
      <c r="Q59" s="64" t="s">
        <v>4123</v>
      </c>
      <c r="R59" s="64">
        <v>36.0</v>
      </c>
      <c r="S59" s="64">
        <v>0.0</v>
      </c>
      <c r="T59" s="64">
        <v>121961.88</v>
      </c>
      <c r="U59" s="64">
        <v>0.0</v>
      </c>
      <c r="V59" s="64">
        <v>2.0</v>
      </c>
      <c r="W59" s="64" t="s">
        <v>4054</v>
      </c>
    </row>
    <row r="60" ht="14.25" customHeight="1">
      <c r="A60" s="64" t="s">
        <v>4216</v>
      </c>
      <c r="B60" s="528">
        <v>1.07082074743E11</v>
      </c>
      <c r="C60" s="64" t="s">
        <v>4217</v>
      </c>
      <c r="D60" s="64" t="s">
        <v>4048</v>
      </c>
      <c r="E60" s="64" t="s">
        <v>4049</v>
      </c>
      <c r="F60" s="64" t="s">
        <v>4066</v>
      </c>
      <c r="G60" s="64">
        <v>16.0</v>
      </c>
      <c r="H60" s="64">
        <v>16261.38</v>
      </c>
      <c r="K60" s="64">
        <v>0.0</v>
      </c>
      <c r="L60" s="64">
        <v>1.0</v>
      </c>
      <c r="M60" s="64">
        <v>6.0</v>
      </c>
      <c r="N60" s="64">
        <v>88.0</v>
      </c>
      <c r="O60" s="64" t="s">
        <v>4067</v>
      </c>
      <c r="P60" s="64" t="s">
        <v>4068</v>
      </c>
      <c r="Q60" s="64" t="s">
        <v>4069</v>
      </c>
      <c r="R60" s="64">
        <v>217.0</v>
      </c>
      <c r="S60" s="64">
        <v>0.0046</v>
      </c>
      <c r="T60" s="64">
        <v>97568.28</v>
      </c>
      <c r="U60" s="64">
        <v>113829.66</v>
      </c>
      <c r="V60" s="64">
        <v>97.0</v>
      </c>
      <c r="W60" s="64" t="s">
        <v>4054</v>
      </c>
    </row>
    <row r="61" ht="14.25" customHeight="1">
      <c r="A61" s="64" t="s">
        <v>4218</v>
      </c>
      <c r="B61" s="528">
        <v>1.07082002209E11</v>
      </c>
      <c r="C61" s="64" t="s">
        <v>4219</v>
      </c>
      <c r="D61" s="64" t="s">
        <v>4048</v>
      </c>
      <c r="E61" s="64" t="s">
        <v>4049</v>
      </c>
      <c r="F61" s="64" t="s">
        <v>4066</v>
      </c>
      <c r="G61" s="64">
        <v>16.0</v>
      </c>
      <c r="H61" s="64">
        <v>55900.98</v>
      </c>
      <c r="K61" s="64">
        <v>1.0</v>
      </c>
      <c r="L61" s="64">
        <v>14.0</v>
      </c>
      <c r="M61" s="64">
        <v>6.0</v>
      </c>
      <c r="N61" s="64">
        <v>90.0</v>
      </c>
      <c r="O61" s="64" t="s">
        <v>4089</v>
      </c>
      <c r="P61" s="64" t="s">
        <v>4090</v>
      </c>
      <c r="Q61" s="64" t="s">
        <v>4220</v>
      </c>
      <c r="R61" s="64">
        <v>160.0</v>
      </c>
      <c r="S61" s="64">
        <v>0.0875</v>
      </c>
      <c r="T61" s="64">
        <v>335405.88</v>
      </c>
      <c r="U61" s="64">
        <v>503108.82</v>
      </c>
      <c r="V61" s="64">
        <v>375.0</v>
      </c>
      <c r="W61" s="64" t="s">
        <v>4054</v>
      </c>
    </row>
    <row r="62" ht="14.25" customHeight="1">
      <c r="A62" s="64" t="s">
        <v>4221</v>
      </c>
      <c r="B62" s="528">
        <v>1.07082082701E11</v>
      </c>
      <c r="C62" s="64" t="s">
        <v>4222</v>
      </c>
      <c r="D62" s="64" t="s">
        <v>4048</v>
      </c>
      <c r="E62" s="64" t="s">
        <v>4049</v>
      </c>
      <c r="F62" s="64" t="s">
        <v>4066</v>
      </c>
      <c r="G62" s="64">
        <v>16.0</v>
      </c>
      <c r="H62" s="64">
        <v>223606.98</v>
      </c>
      <c r="K62" s="64">
        <v>1.0</v>
      </c>
      <c r="L62" s="64">
        <v>0.0</v>
      </c>
      <c r="M62" s="64">
        <v>6.0</v>
      </c>
      <c r="N62" s="64">
        <v>90.0</v>
      </c>
      <c r="O62" s="64" t="s">
        <v>4089</v>
      </c>
      <c r="P62" s="64" t="s">
        <v>4090</v>
      </c>
      <c r="Q62" s="64" t="s">
        <v>4223</v>
      </c>
      <c r="R62" s="64">
        <v>111.0</v>
      </c>
      <c r="S62" s="64">
        <v>0.0</v>
      </c>
      <c r="T62" s="64">
        <v>1341641.88</v>
      </c>
      <c r="U62" s="64">
        <v>447213.96</v>
      </c>
      <c r="V62" s="64">
        <v>61.0</v>
      </c>
      <c r="W62" s="64" t="s">
        <v>4054</v>
      </c>
    </row>
    <row r="63" ht="14.25" customHeight="1">
      <c r="A63" s="64" t="s">
        <v>4224</v>
      </c>
      <c r="B63" s="528">
        <v>1.07082004816E11</v>
      </c>
      <c r="C63" s="64" t="s">
        <v>4225</v>
      </c>
      <c r="D63" s="64" t="s">
        <v>4048</v>
      </c>
      <c r="E63" s="64" t="s">
        <v>4049</v>
      </c>
      <c r="F63" s="64" t="s">
        <v>4066</v>
      </c>
      <c r="G63" s="64">
        <v>16.0</v>
      </c>
      <c r="H63" s="64">
        <v>56917.38</v>
      </c>
      <c r="K63" s="64">
        <v>1.0</v>
      </c>
      <c r="L63" s="64">
        <v>9.0</v>
      </c>
      <c r="M63" s="64">
        <v>6.0</v>
      </c>
      <c r="N63" s="64">
        <v>90.0</v>
      </c>
      <c r="O63" s="64" t="s">
        <v>4089</v>
      </c>
      <c r="P63" s="64" t="s">
        <v>4090</v>
      </c>
      <c r="Q63" s="64" t="s">
        <v>4226</v>
      </c>
      <c r="R63" s="64">
        <v>257.0</v>
      </c>
      <c r="S63" s="64">
        <v>0.035</v>
      </c>
      <c r="T63" s="64">
        <v>341504.28</v>
      </c>
      <c r="U63" s="64">
        <v>284586.9</v>
      </c>
      <c r="V63" s="64">
        <v>0.0</v>
      </c>
      <c r="W63" s="64" t="s">
        <v>4054</v>
      </c>
    </row>
    <row r="64" ht="14.25" customHeight="1">
      <c r="A64" s="64" t="s">
        <v>4227</v>
      </c>
      <c r="B64" s="528">
        <v>1.07082120706E11</v>
      </c>
      <c r="C64" s="64" t="s">
        <v>4228</v>
      </c>
      <c r="D64" s="64" t="s">
        <v>4048</v>
      </c>
      <c r="E64" s="64" t="s">
        <v>4049</v>
      </c>
      <c r="F64" s="64" t="s">
        <v>4066</v>
      </c>
      <c r="G64" s="64">
        <v>16.0</v>
      </c>
      <c r="H64" s="64">
        <v>203278.98</v>
      </c>
      <c r="K64" s="64">
        <v>1.0</v>
      </c>
      <c r="L64" s="64">
        <v>0.0</v>
      </c>
      <c r="M64" s="64">
        <v>6.0</v>
      </c>
      <c r="N64" s="64">
        <v>90.0</v>
      </c>
      <c r="O64" s="64" t="s">
        <v>4089</v>
      </c>
      <c r="P64" s="64" t="s">
        <v>4090</v>
      </c>
      <c r="Q64" s="64" t="s">
        <v>4160</v>
      </c>
      <c r="R64" s="64">
        <v>100.0</v>
      </c>
      <c r="S64" s="64">
        <v>0.0</v>
      </c>
      <c r="T64" s="64">
        <v>1219673.88</v>
      </c>
      <c r="U64" s="64">
        <v>1219673.88</v>
      </c>
      <c r="V64" s="64">
        <v>76.0</v>
      </c>
      <c r="W64" s="64" t="s">
        <v>4054</v>
      </c>
    </row>
    <row r="65" ht="14.25" customHeight="1">
      <c r="A65" s="64" t="s">
        <v>4229</v>
      </c>
      <c r="B65" s="528">
        <v>1.07082114503E11</v>
      </c>
      <c r="C65" s="64" t="s">
        <v>4230</v>
      </c>
      <c r="D65" s="64" t="s">
        <v>4048</v>
      </c>
      <c r="E65" s="64" t="s">
        <v>4049</v>
      </c>
      <c r="F65" s="64" t="s">
        <v>4066</v>
      </c>
      <c r="G65" s="64">
        <v>16.0</v>
      </c>
      <c r="H65" s="64">
        <v>71146.98</v>
      </c>
      <c r="K65" s="64">
        <v>2.0</v>
      </c>
      <c r="L65" s="64">
        <v>2.0</v>
      </c>
      <c r="M65" s="64">
        <v>6.0</v>
      </c>
      <c r="N65" s="64">
        <v>90.0</v>
      </c>
      <c r="O65" s="64" t="s">
        <v>4089</v>
      </c>
      <c r="P65" s="64" t="s">
        <v>4090</v>
      </c>
      <c r="Q65" s="64" t="s">
        <v>4231</v>
      </c>
      <c r="R65" s="64">
        <v>140.0</v>
      </c>
      <c r="S65" s="64">
        <v>0.0143</v>
      </c>
      <c r="T65" s="64">
        <v>426881.88</v>
      </c>
      <c r="U65" s="64">
        <v>498028.86</v>
      </c>
      <c r="V65" s="64">
        <v>384.0</v>
      </c>
      <c r="W65" s="64" t="s">
        <v>4054</v>
      </c>
    </row>
    <row r="66" ht="14.25" customHeight="1">
      <c r="A66" s="64" t="s">
        <v>4232</v>
      </c>
      <c r="B66" s="528">
        <v>1.07082002109E11</v>
      </c>
      <c r="C66" s="64" t="s">
        <v>4233</v>
      </c>
      <c r="D66" s="64" t="s">
        <v>4048</v>
      </c>
      <c r="E66" s="64" t="s">
        <v>4049</v>
      </c>
      <c r="F66" s="64" t="s">
        <v>4066</v>
      </c>
      <c r="G66" s="64">
        <v>16.0</v>
      </c>
      <c r="H66" s="64">
        <v>48656.98</v>
      </c>
      <c r="K66" s="64">
        <v>1.0</v>
      </c>
      <c r="L66" s="64">
        <v>4.0</v>
      </c>
      <c r="M66" s="64">
        <v>6.0</v>
      </c>
      <c r="N66" s="64">
        <v>88.0</v>
      </c>
      <c r="O66" s="64" t="s">
        <v>4089</v>
      </c>
      <c r="P66" s="64" t="s">
        <v>4090</v>
      </c>
      <c r="Q66" s="64" t="s">
        <v>4234</v>
      </c>
      <c r="R66" s="64">
        <v>289.0</v>
      </c>
      <c r="S66" s="64">
        <v>0.0138</v>
      </c>
      <c r="T66" s="64">
        <v>291941.88</v>
      </c>
      <c r="U66" s="64">
        <v>291941.88</v>
      </c>
      <c r="V66" s="64">
        <v>152.0</v>
      </c>
      <c r="W66" s="64" t="s">
        <v>4054</v>
      </c>
    </row>
    <row r="67" ht="14.25" customHeight="1">
      <c r="A67" s="64" t="s">
        <v>4235</v>
      </c>
      <c r="B67" s="528">
        <v>1.07082002109E11</v>
      </c>
      <c r="C67" s="64" t="s">
        <v>4233</v>
      </c>
      <c r="D67" s="64" t="s">
        <v>4048</v>
      </c>
      <c r="E67" s="64" t="s">
        <v>4049</v>
      </c>
      <c r="F67" s="64" t="s">
        <v>4066</v>
      </c>
      <c r="G67" s="64">
        <v>16.0</v>
      </c>
      <c r="H67" s="64">
        <v>107737.38</v>
      </c>
      <c r="K67" s="64">
        <v>1.0</v>
      </c>
      <c r="L67" s="64">
        <v>3.0</v>
      </c>
      <c r="M67" s="64">
        <v>6.0</v>
      </c>
      <c r="N67" s="64">
        <v>90.0</v>
      </c>
      <c r="O67" s="64" t="s">
        <v>4089</v>
      </c>
      <c r="P67" s="64" t="s">
        <v>4090</v>
      </c>
      <c r="Q67" s="64" t="s">
        <v>4181</v>
      </c>
      <c r="R67" s="64">
        <v>216.0</v>
      </c>
      <c r="S67" s="64">
        <v>0.0139</v>
      </c>
      <c r="T67" s="64">
        <v>646424.28</v>
      </c>
      <c r="U67" s="64">
        <v>646424.28</v>
      </c>
      <c r="V67" s="64">
        <v>180.0</v>
      </c>
      <c r="W67" s="64" t="s">
        <v>4054</v>
      </c>
    </row>
    <row r="68" ht="14.25" customHeight="1">
      <c r="A68" s="64" t="s">
        <v>4236</v>
      </c>
      <c r="B68" s="528">
        <v>1.07082091485E11</v>
      </c>
      <c r="C68" s="64" t="s">
        <v>4237</v>
      </c>
      <c r="D68" s="64" t="s">
        <v>4048</v>
      </c>
      <c r="E68" s="64" t="s">
        <v>4049</v>
      </c>
      <c r="F68" s="64" t="s">
        <v>4066</v>
      </c>
      <c r="G68" s="64">
        <v>16.0</v>
      </c>
      <c r="H68" s="64">
        <v>81310.98</v>
      </c>
      <c r="K68" s="64">
        <v>0.0</v>
      </c>
      <c r="L68" s="64">
        <v>0.0</v>
      </c>
      <c r="M68" s="64">
        <v>6.0</v>
      </c>
      <c r="N68" s="64">
        <v>77.0</v>
      </c>
      <c r="O68" s="64" t="s">
        <v>4238</v>
      </c>
      <c r="P68" s="64" t="s">
        <v>4239</v>
      </c>
      <c r="Q68" s="64" t="s">
        <v>4072</v>
      </c>
      <c r="R68" s="64">
        <v>113.0</v>
      </c>
      <c r="S68" s="64">
        <v>0.0</v>
      </c>
      <c r="T68" s="64">
        <v>487865.88</v>
      </c>
      <c r="U68" s="64">
        <v>487865.88</v>
      </c>
      <c r="V68" s="64">
        <v>59.0</v>
      </c>
      <c r="W68" s="64" t="s">
        <v>4054</v>
      </c>
    </row>
    <row r="69" ht="14.25" customHeight="1">
      <c r="A69" s="64" t="s">
        <v>4240</v>
      </c>
      <c r="B69" s="528">
        <v>1.07082089847E11</v>
      </c>
      <c r="C69" s="64" t="s">
        <v>4241</v>
      </c>
      <c r="D69" s="64" t="s">
        <v>4048</v>
      </c>
      <c r="E69" s="64" t="s">
        <v>4049</v>
      </c>
      <c r="F69" s="64" t="s">
        <v>4050</v>
      </c>
      <c r="G69" s="64">
        <v>16.0</v>
      </c>
      <c r="H69" s="64">
        <v>35018.58</v>
      </c>
      <c r="K69" s="64">
        <v>0.0</v>
      </c>
      <c r="L69" s="64">
        <v>13.0</v>
      </c>
      <c r="M69" s="64">
        <v>6.0</v>
      </c>
      <c r="N69" s="64">
        <v>83.0</v>
      </c>
      <c r="O69" s="64" t="s">
        <v>4051</v>
      </c>
      <c r="P69" s="64" t="s">
        <v>4052</v>
      </c>
      <c r="Q69" s="64" t="s">
        <v>4136</v>
      </c>
      <c r="R69" s="64">
        <v>194.0</v>
      </c>
      <c r="S69" s="64">
        <v>0.067</v>
      </c>
      <c r="T69" s="64">
        <v>210111.48</v>
      </c>
      <c r="U69" s="64">
        <v>420222.96</v>
      </c>
      <c r="V69" s="64">
        <v>292.0</v>
      </c>
      <c r="W69" s="64" t="s">
        <v>4054</v>
      </c>
    </row>
    <row r="70" ht="14.25" customHeight="1">
      <c r="A70" s="64" t="s">
        <v>4242</v>
      </c>
      <c r="B70" s="528">
        <v>1.07082074631E11</v>
      </c>
      <c r="C70" s="64" t="s">
        <v>4243</v>
      </c>
      <c r="D70" s="64" t="s">
        <v>4048</v>
      </c>
      <c r="E70" s="64" t="s">
        <v>4049</v>
      </c>
      <c r="F70" s="64" t="s">
        <v>4050</v>
      </c>
      <c r="G70" s="64">
        <v>16.0</v>
      </c>
      <c r="H70" s="64">
        <v>30490.98</v>
      </c>
      <c r="K70" s="64">
        <v>0.0</v>
      </c>
      <c r="L70" s="64">
        <v>0.0</v>
      </c>
      <c r="M70" s="64">
        <v>5.0</v>
      </c>
      <c r="N70" s="64">
        <v>83.0</v>
      </c>
      <c r="O70" s="64" t="s">
        <v>4075</v>
      </c>
      <c r="P70" s="64" t="s">
        <v>4076</v>
      </c>
      <c r="Q70" s="64" t="s">
        <v>4201</v>
      </c>
      <c r="R70" s="64">
        <v>219.0</v>
      </c>
      <c r="S70" s="64">
        <v>0.0</v>
      </c>
      <c r="T70" s="64">
        <v>152454.9</v>
      </c>
      <c r="U70" s="64">
        <v>152454.9</v>
      </c>
      <c r="V70" s="64">
        <v>141.0</v>
      </c>
      <c r="W70" s="64" t="s">
        <v>4054</v>
      </c>
    </row>
    <row r="71" ht="14.25" customHeight="1">
      <c r="A71" s="64" t="s">
        <v>4244</v>
      </c>
      <c r="B71" s="528">
        <v>1.0708207122E11</v>
      </c>
      <c r="C71" s="64" t="s">
        <v>4245</v>
      </c>
      <c r="D71" s="64" t="s">
        <v>4048</v>
      </c>
      <c r="E71" s="64" t="s">
        <v>4049</v>
      </c>
      <c r="F71" s="64" t="s">
        <v>4050</v>
      </c>
      <c r="G71" s="64">
        <v>16.0</v>
      </c>
      <c r="H71" s="64">
        <v>45736.98</v>
      </c>
      <c r="K71" s="64">
        <v>0.0</v>
      </c>
      <c r="L71" s="64">
        <v>2.0</v>
      </c>
      <c r="M71" s="64">
        <v>5.0</v>
      </c>
      <c r="N71" s="64">
        <v>83.0</v>
      </c>
      <c r="O71" s="64" t="s">
        <v>4051</v>
      </c>
      <c r="P71" s="64" t="s">
        <v>4052</v>
      </c>
      <c r="Q71" s="64" t="s">
        <v>4181</v>
      </c>
      <c r="R71" s="64">
        <v>216.0</v>
      </c>
      <c r="S71" s="64">
        <v>0.0093</v>
      </c>
      <c r="T71" s="64">
        <v>228684.9</v>
      </c>
      <c r="U71" s="64">
        <v>228684.9</v>
      </c>
      <c r="V71" s="64">
        <v>257.0</v>
      </c>
      <c r="W71" s="64" t="s">
        <v>4054</v>
      </c>
    </row>
    <row r="72" ht="14.25" customHeight="1">
      <c r="A72" s="64" t="s">
        <v>4246</v>
      </c>
      <c r="B72" s="528">
        <v>1.07082074745E11</v>
      </c>
      <c r="C72" s="64" t="s">
        <v>4159</v>
      </c>
      <c r="D72" s="64" t="s">
        <v>4048</v>
      </c>
      <c r="E72" s="64" t="s">
        <v>4049</v>
      </c>
      <c r="F72" s="64" t="s">
        <v>4066</v>
      </c>
      <c r="G72" s="64">
        <v>16.0</v>
      </c>
      <c r="H72" s="64">
        <v>16261.38</v>
      </c>
      <c r="K72" s="64">
        <v>0.0</v>
      </c>
      <c r="L72" s="64">
        <v>1.0</v>
      </c>
      <c r="M72" s="64">
        <v>5.0</v>
      </c>
      <c r="N72" s="64">
        <v>88.0</v>
      </c>
      <c r="O72" s="64" t="s">
        <v>4067</v>
      </c>
      <c r="P72" s="64" t="s">
        <v>4068</v>
      </c>
      <c r="Q72" s="64" t="s">
        <v>4247</v>
      </c>
      <c r="R72" s="64">
        <v>97.0</v>
      </c>
      <c r="S72" s="64">
        <v>0.0103</v>
      </c>
      <c r="T72" s="64">
        <v>81306.9</v>
      </c>
      <c r="U72" s="64">
        <v>32522.76</v>
      </c>
      <c r="V72" s="64">
        <v>28.0</v>
      </c>
      <c r="W72" s="64" t="s">
        <v>4054</v>
      </c>
    </row>
    <row r="73" ht="14.25" customHeight="1">
      <c r="A73" s="64" t="s">
        <v>4248</v>
      </c>
      <c r="B73" s="528">
        <v>1.07082074717E11</v>
      </c>
      <c r="C73" s="64" t="s">
        <v>4249</v>
      </c>
      <c r="D73" s="64" t="s">
        <v>4048</v>
      </c>
      <c r="E73" s="64" t="s">
        <v>4049</v>
      </c>
      <c r="F73" s="64" t="s">
        <v>4066</v>
      </c>
      <c r="G73" s="64">
        <v>16.0</v>
      </c>
      <c r="H73" s="64">
        <v>20326.98</v>
      </c>
      <c r="K73" s="64">
        <v>0.0</v>
      </c>
      <c r="L73" s="64">
        <v>1.0</v>
      </c>
      <c r="M73" s="64">
        <v>5.0</v>
      </c>
      <c r="N73" s="64">
        <v>88.0</v>
      </c>
      <c r="O73" s="64" t="s">
        <v>4250</v>
      </c>
      <c r="P73" s="64" t="s">
        <v>4251</v>
      </c>
      <c r="Q73" s="64" t="s">
        <v>4247</v>
      </c>
      <c r="R73" s="64">
        <v>97.0</v>
      </c>
      <c r="S73" s="64">
        <v>0.0103</v>
      </c>
      <c r="T73" s="64">
        <v>101634.9</v>
      </c>
      <c r="U73" s="64">
        <v>101634.9</v>
      </c>
      <c r="V73" s="64">
        <v>71.0</v>
      </c>
      <c r="W73" s="64" t="s">
        <v>4054</v>
      </c>
    </row>
    <row r="74" ht="14.25" customHeight="1">
      <c r="A74" s="64" t="s">
        <v>4252</v>
      </c>
      <c r="B74" s="528">
        <v>1.07082074717E11</v>
      </c>
      <c r="C74" s="64" t="s">
        <v>4249</v>
      </c>
      <c r="D74" s="64" t="s">
        <v>4048</v>
      </c>
      <c r="E74" s="64" t="s">
        <v>4049</v>
      </c>
      <c r="F74" s="64" t="s">
        <v>4066</v>
      </c>
      <c r="G74" s="64">
        <v>16.0</v>
      </c>
      <c r="H74" s="64">
        <v>19999.0</v>
      </c>
      <c r="K74" s="64">
        <v>0.0</v>
      </c>
      <c r="L74" s="64">
        <v>1.0</v>
      </c>
      <c r="M74" s="64">
        <v>5.0</v>
      </c>
      <c r="N74" s="64">
        <v>87.0</v>
      </c>
      <c r="O74" s="64" t="s">
        <v>4250</v>
      </c>
      <c r="P74" s="64" t="s">
        <v>4251</v>
      </c>
      <c r="Q74" s="64" t="s">
        <v>4160</v>
      </c>
      <c r="R74" s="64">
        <v>100.0</v>
      </c>
      <c r="S74" s="64">
        <v>0.01</v>
      </c>
      <c r="T74" s="64">
        <v>99995.0</v>
      </c>
      <c r="U74" s="64">
        <v>99995.0</v>
      </c>
      <c r="V74" s="64">
        <v>21.0</v>
      </c>
      <c r="W74" s="64" t="s">
        <v>4054</v>
      </c>
    </row>
    <row r="75" ht="14.25" customHeight="1">
      <c r="A75" s="64" t="s">
        <v>4253</v>
      </c>
      <c r="B75" s="528">
        <v>1.07082082802E11</v>
      </c>
      <c r="C75" s="64" t="s">
        <v>4254</v>
      </c>
      <c r="D75" s="64" t="s">
        <v>4048</v>
      </c>
      <c r="E75" s="64" t="s">
        <v>4049</v>
      </c>
      <c r="F75" s="64" t="s">
        <v>4066</v>
      </c>
      <c r="G75" s="64">
        <v>16.0</v>
      </c>
      <c r="H75" s="64">
        <v>81310.98</v>
      </c>
      <c r="K75" s="64">
        <v>1.0</v>
      </c>
      <c r="L75" s="64">
        <v>2.0</v>
      </c>
      <c r="M75" s="64">
        <v>5.0</v>
      </c>
      <c r="N75" s="64">
        <v>90.0</v>
      </c>
      <c r="O75" s="64" t="s">
        <v>4089</v>
      </c>
      <c r="P75" s="64" t="s">
        <v>4090</v>
      </c>
      <c r="Q75" s="64" t="s">
        <v>4091</v>
      </c>
      <c r="R75" s="64">
        <v>150.0</v>
      </c>
      <c r="S75" s="64">
        <v>0.0133</v>
      </c>
      <c r="T75" s="64">
        <v>406554.9</v>
      </c>
      <c r="U75" s="64">
        <v>325243.92</v>
      </c>
      <c r="V75" s="64">
        <v>39.0</v>
      </c>
      <c r="W75" s="64" t="s">
        <v>4054</v>
      </c>
    </row>
    <row r="76" ht="14.25" customHeight="1">
      <c r="A76" s="64" t="s">
        <v>4255</v>
      </c>
      <c r="B76" s="528">
        <v>1.0708210215E11</v>
      </c>
      <c r="C76" s="64" t="s">
        <v>4256</v>
      </c>
      <c r="D76" s="64" t="s">
        <v>4048</v>
      </c>
      <c r="E76" s="64" t="s">
        <v>4049</v>
      </c>
      <c r="F76" s="64" t="s">
        <v>4066</v>
      </c>
      <c r="G76" s="64">
        <v>16.0</v>
      </c>
      <c r="H76" s="64">
        <v>101638.98</v>
      </c>
      <c r="K76" s="64">
        <v>1.0</v>
      </c>
      <c r="L76" s="64">
        <v>1.0</v>
      </c>
      <c r="M76" s="64">
        <v>5.0</v>
      </c>
      <c r="N76" s="64">
        <v>90.0</v>
      </c>
      <c r="O76" s="64" t="s">
        <v>4089</v>
      </c>
      <c r="P76" s="64" t="s">
        <v>4090</v>
      </c>
      <c r="Q76" s="64" t="s">
        <v>4257</v>
      </c>
      <c r="R76" s="64">
        <v>151.0</v>
      </c>
      <c r="S76" s="64">
        <v>0.0066</v>
      </c>
      <c r="T76" s="64">
        <v>508194.9</v>
      </c>
      <c r="U76" s="64">
        <v>508194.9</v>
      </c>
      <c r="V76" s="64">
        <v>386.0</v>
      </c>
      <c r="W76" s="64" t="s">
        <v>4054</v>
      </c>
    </row>
    <row r="77" ht="14.25" customHeight="1">
      <c r="A77" s="64" t="s">
        <v>4258</v>
      </c>
      <c r="B77" s="528">
        <v>1.0908200469E11</v>
      </c>
      <c r="C77" s="64" t="s">
        <v>4259</v>
      </c>
      <c r="D77" s="64" t="s">
        <v>4048</v>
      </c>
      <c r="E77" s="64" t="s">
        <v>4049</v>
      </c>
      <c r="F77" s="64" t="s">
        <v>4066</v>
      </c>
      <c r="G77" s="64">
        <v>16.0</v>
      </c>
      <c r="H77" s="64">
        <v>15244.98</v>
      </c>
      <c r="K77" s="64">
        <v>0.0</v>
      </c>
      <c r="L77" s="64">
        <v>0.0</v>
      </c>
      <c r="M77" s="64">
        <v>5.0</v>
      </c>
      <c r="N77" s="64">
        <v>87.0</v>
      </c>
      <c r="O77" s="64" t="s">
        <v>4067</v>
      </c>
      <c r="P77" s="64" t="s">
        <v>4068</v>
      </c>
      <c r="Q77" s="64" t="s">
        <v>4080</v>
      </c>
      <c r="R77" s="64">
        <v>256.0</v>
      </c>
      <c r="S77" s="64">
        <v>0.0</v>
      </c>
      <c r="T77" s="64">
        <v>76224.9</v>
      </c>
      <c r="U77" s="64">
        <v>76224.9</v>
      </c>
      <c r="V77" s="64">
        <v>31.0</v>
      </c>
      <c r="W77" s="64" t="s">
        <v>4054</v>
      </c>
    </row>
    <row r="78" ht="14.25" customHeight="1">
      <c r="A78" s="64" t="s">
        <v>4260</v>
      </c>
      <c r="B78" s="528">
        <v>1.07082001075E11</v>
      </c>
      <c r="C78" s="64" t="s">
        <v>4261</v>
      </c>
      <c r="D78" s="64" t="s">
        <v>4048</v>
      </c>
      <c r="E78" s="64" t="s">
        <v>4049</v>
      </c>
      <c r="F78" s="64" t="s">
        <v>4050</v>
      </c>
      <c r="G78" s="64">
        <v>16.0</v>
      </c>
      <c r="H78" s="64">
        <v>27999.0</v>
      </c>
      <c r="K78" s="64">
        <v>0.0</v>
      </c>
      <c r="L78" s="64">
        <v>10.0</v>
      </c>
      <c r="M78" s="64">
        <v>4.0</v>
      </c>
      <c r="N78" s="64">
        <v>83.0</v>
      </c>
      <c r="O78" s="64" t="s">
        <v>4051</v>
      </c>
      <c r="P78" s="64" t="s">
        <v>4052</v>
      </c>
      <c r="Q78" s="64" t="s">
        <v>4099</v>
      </c>
      <c r="R78" s="64">
        <v>232.0</v>
      </c>
      <c r="S78" s="64">
        <v>0.0431</v>
      </c>
      <c r="T78" s="64">
        <v>111996.0</v>
      </c>
      <c r="U78" s="64">
        <v>55998.0</v>
      </c>
      <c r="V78" s="64">
        <v>292.0</v>
      </c>
      <c r="W78" s="64" t="s">
        <v>4054</v>
      </c>
    </row>
    <row r="79" ht="14.25" customHeight="1">
      <c r="A79" s="64" t="s">
        <v>4262</v>
      </c>
      <c r="B79" s="528">
        <v>1.07082000734E11</v>
      </c>
      <c r="C79" s="64" t="s">
        <v>4263</v>
      </c>
      <c r="D79" s="64" t="s">
        <v>4048</v>
      </c>
      <c r="E79" s="64" t="s">
        <v>4049</v>
      </c>
      <c r="F79" s="64" t="s">
        <v>4050</v>
      </c>
      <c r="G79" s="64">
        <v>16.0</v>
      </c>
      <c r="H79" s="64">
        <v>29474.58</v>
      </c>
      <c r="K79" s="64">
        <v>0.0</v>
      </c>
      <c r="L79" s="64">
        <v>2.0</v>
      </c>
      <c r="M79" s="64">
        <v>4.0</v>
      </c>
      <c r="N79" s="64">
        <v>80.0</v>
      </c>
      <c r="O79" s="64" t="s">
        <v>4051</v>
      </c>
      <c r="P79" s="64" t="s">
        <v>4052</v>
      </c>
      <c r="Q79" s="64" t="s">
        <v>4099</v>
      </c>
      <c r="R79" s="64">
        <v>232.0</v>
      </c>
      <c r="S79" s="64">
        <v>0.0086</v>
      </c>
      <c r="T79" s="64">
        <v>117898.32</v>
      </c>
      <c r="U79" s="64">
        <v>117898.32</v>
      </c>
      <c r="V79" s="64">
        <v>67.0</v>
      </c>
      <c r="W79" s="64" t="s">
        <v>4054</v>
      </c>
    </row>
    <row r="80" ht="14.25" customHeight="1">
      <c r="A80" s="64" t="s">
        <v>4264</v>
      </c>
      <c r="B80" s="528">
        <v>1.07082001525E11</v>
      </c>
      <c r="C80" s="64" t="s">
        <v>4265</v>
      </c>
      <c r="D80" s="64" t="s">
        <v>4048</v>
      </c>
      <c r="E80" s="64" t="s">
        <v>4049</v>
      </c>
      <c r="F80" s="64" t="s">
        <v>4050</v>
      </c>
      <c r="G80" s="64">
        <v>16.0</v>
      </c>
      <c r="H80" s="64">
        <v>30490.98</v>
      </c>
      <c r="K80" s="64">
        <v>0.0</v>
      </c>
      <c r="L80" s="64">
        <v>18.0</v>
      </c>
      <c r="M80" s="64">
        <v>4.0</v>
      </c>
      <c r="N80" s="64">
        <v>80.0</v>
      </c>
      <c r="O80" s="64" t="s">
        <v>4051</v>
      </c>
      <c r="P80" s="64" t="s">
        <v>4052</v>
      </c>
      <c r="Q80" s="64" t="s">
        <v>4099</v>
      </c>
      <c r="R80" s="64">
        <v>232.0</v>
      </c>
      <c r="S80" s="64">
        <v>0.0776</v>
      </c>
      <c r="T80" s="64">
        <v>121963.92</v>
      </c>
      <c r="U80" s="64">
        <v>213436.86</v>
      </c>
      <c r="V80" s="64">
        <v>413.0</v>
      </c>
      <c r="W80" s="64" t="s">
        <v>4054</v>
      </c>
    </row>
    <row r="81" ht="14.25" customHeight="1">
      <c r="A81" s="64" t="s">
        <v>4266</v>
      </c>
      <c r="B81" s="528">
        <v>1.07082004861E11</v>
      </c>
      <c r="C81" s="64" t="s">
        <v>4267</v>
      </c>
      <c r="D81" s="64" t="s">
        <v>4048</v>
      </c>
      <c r="E81" s="64" t="s">
        <v>4143</v>
      </c>
      <c r="F81" s="64" t="s">
        <v>4066</v>
      </c>
      <c r="G81" s="64">
        <v>16.0</v>
      </c>
      <c r="H81" s="64">
        <v>13212.18</v>
      </c>
      <c r="K81" s="64">
        <v>2.0</v>
      </c>
      <c r="L81" s="64">
        <v>2.0</v>
      </c>
      <c r="M81" s="64">
        <v>4.0</v>
      </c>
      <c r="N81" s="64">
        <v>80.0</v>
      </c>
      <c r="O81" s="64" t="s">
        <v>4144</v>
      </c>
      <c r="P81" s="64" t="s">
        <v>4145</v>
      </c>
      <c r="Q81" s="64" t="s">
        <v>4146</v>
      </c>
      <c r="R81" s="64">
        <v>77.0</v>
      </c>
      <c r="S81" s="64">
        <v>0.026</v>
      </c>
      <c r="T81" s="64">
        <v>52848.72</v>
      </c>
      <c r="U81" s="64">
        <v>79273.08</v>
      </c>
      <c r="V81" s="64">
        <v>55.0</v>
      </c>
      <c r="W81" s="64" t="s">
        <v>4054</v>
      </c>
    </row>
    <row r="82" ht="14.25" customHeight="1">
      <c r="A82" s="64" t="s">
        <v>4268</v>
      </c>
      <c r="B82" s="528">
        <v>1.07082001118E11</v>
      </c>
      <c r="C82" s="64" t="s">
        <v>4269</v>
      </c>
      <c r="D82" s="64" t="s">
        <v>4048</v>
      </c>
      <c r="E82" s="64" t="s">
        <v>4049</v>
      </c>
      <c r="F82" s="64" t="s">
        <v>4066</v>
      </c>
      <c r="G82" s="64">
        <v>16.0</v>
      </c>
      <c r="H82" s="64">
        <v>15244.98</v>
      </c>
      <c r="K82" s="64">
        <v>0.0</v>
      </c>
      <c r="L82" s="64">
        <v>4.0</v>
      </c>
      <c r="M82" s="64">
        <v>4.0</v>
      </c>
      <c r="N82" s="64">
        <v>88.0</v>
      </c>
      <c r="O82" s="64" t="s">
        <v>4270</v>
      </c>
      <c r="P82" s="64" t="s">
        <v>4271</v>
      </c>
      <c r="Q82" s="64" t="s">
        <v>4188</v>
      </c>
      <c r="R82" s="64">
        <v>248.0</v>
      </c>
      <c r="S82" s="64">
        <v>0.0161</v>
      </c>
      <c r="T82" s="64">
        <v>60979.92</v>
      </c>
      <c r="U82" s="64">
        <v>60979.92</v>
      </c>
      <c r="V82" s="64">
        <v>138.0</v>
      </c>
      <c r="W82" s="64" t="s">
        <v>4054</v>
      </c>
    </row>
    <row r="83" ht="14.25" customHeight="1">
      <c r="A83" s="64" t="s">
        <v>4272</v>
      </c>
      <c r="B83" s="528">
        <v>1.07082001118E11</v>
      </c>
      <c r="C83" s="64" t="s">
        <v>4273</v>
      </c>
      <c r="D83" s="64" t="s">
        <v>4048</v>
      </c>
      <c r="E83" s="64" t="s">
        <v>4049</v>
      </c>
      <c r="F83" s="64" t="s">
        <v>4066</v>
      </c>
      <c r="G83" s="64">
        <v>16.0</v>
      </c>
      <c r="H83" s="64">
        <v>15244.98</v>
      </c>
      <c r="K83" s="64">
        <v>0.0</v>
      </c>
      <c r="L83" s="64">
        <v>4.0</v>
      </c>
      <c r="M83" s="64">
        <v>4.0</v>
      </c>
      <c r="N83" s="64">
        <v>88.0</v>
      </c>
      <c r="O83" s="64" t="s">
        <v>4270</v>
      </c>
      <c r="P83" s="64" t="s">
        <v>4271</v>
      </c>
      <c r="Q83" s="64" t="s">
        <v>4274</v>
      </c>
      <c r="R83" s="64">
        <v>214.0</v>
      </c>
      <c r="S83" s="64">
        <v>0.0187</v>
      </c>
      <c r="T83" s="64">
        <v>60979.92</v>
      </c>
      <c r="U83" s="64">
        <v>60979.92</v>
      </c>
      <c r="V83" s="64">
        <v>90.0</v>
      </c>
      <c r="W83" s="64" t="s">
        <v>4054</v>
      </c>
    </row>
    <row r="84" ht="14.25" customHeight="1">
      <c r="A84" s="64" t="s">
        <v>4275</v>
      </c>
      <c r="B84" s="528">
        <v>1.07082074732E11</v>
      </c>
      <c r="C84" s="64" t="s">
        <v>4276</v>
      </c>
      <c r="D84" s="64" t="s">
        <v>4048</v>
      </c>
      <c r="E84" s="64" t="s">
        <v>4049</v>
      </c>
      <c r="F84" s="64" t="s">
        <v>4066</v>
      </c>
      <c r="G84" s="64">
        <v>16.0</v>
      </c>
      <c r="H84" s="64">
        <v>18294.18</v>
      </c>
      <c r="K84" s="64">
        <v>0.0</v>
      </c>
      <c r="L84" s="64">
        <v>12.0</v>
      </c>
      <c r="M84" s="64">
        <v>4.0</v>
      </c>
      <c r="N84" s="64">
        <v>87.0</v>
      </c>
      <c r="O84" s="64" t="s">
        <v>4067</v>
      </c>
      <c r="P84" s="64" t="s">
        <v>4068</v>
      </c>
      <c r="Q84" s="64" t="s">
        <v>4080</v>
      </c>
      <c r="R84" s="64">
        <v>256.0</v>
      </c>
      <c r="S84" s="64">
        <v>0.0469</v>
      </c>
      <c r="T84" s="64">
        <v>73176.72</v>
      </c>
      <c r="U84" s="64">
        <v>109765.08</v>
      </c>
      <c r="V84" s="64">
        <v>206.0</v>
      </c>
      <c r="W84" s="64" t="s">
        <v>4054</v>
      </c>
    </row>
    <row r="85" ht="14.25" customHeight="1">
      <c r="A85" s="64" t="s">
        <v>4277</v>
      </c>
      <c r="B85" s="528" t="s">
        <v>4278</v>
      </c>
      <c r="C85" s="64" t="s">
        <v>4279</v>
      </c>
      <c r="D85" s="64" t="s">
        <v>4048</v>
      </c>
      <c r="E85" s="64" t="s">
        <v>4049</v>
      </c>
      <c r="F85" s="64" t="s">
        <v>4066</v>
      </c>
      <c r="G85" s="64">
        <v>16.0</v>
      </c>
      <c r="H85" s="64">
        <v>71146.98</v>
      </c>
      <c r="K85" s="64">
        <v>0.0</v>
      </c>
      <c r="L85" s="64">
        <v>0.0</v>
      </c>
      <c r="M85" s="64">
        <v>4.0</v>
      </c>
      <c r="N85" s="64">
        <v>88.0</v>
      </c>
      <c r="O85" s="64" t="s">
        <v>4280</v>
      </c>
      <c r="P85" s="64" t="s">
        <v>4281</v>
      </c>
      <c r="Q85" s="64" t="s">
        <v>4169</v>
      </c>
      <c r="R85" s="64">
        <v>64.0</v>
      </c>
      <c r="S85" s="64">
        <v>0.0</v>
      </c>
      <c r="T85" s="64">
        <v>284587.92</v>
      </c>
      <c r="U85" s="64">
        <v>71146.98</v>
      </c>
      <c r="V85" s="64">
        <v>44.0</v>
      </c>
      <c r="W85" s="64" t="s">
        <v>4054</v>
      </c>
    </row>
    <row r="86" ht="14.25" customHeight="1">
      <c r="A86" s="64" t="s">
        <v>4282</v>
      </c>
      <c r="B86" s="528">
        <v>1.07082081886E11</v>
      </c>
      <c r="C86" s="64" t="s">
        <v>4283</v>
      </c>
      <c r="D86" s="64" t="s">
        <v>4048</v>
      </c>
      <c r="E86" s="64" t="s">
        <v>4049</v>
      </c>
      <c r="F86" s="64" t="s">
        <v>4050</v>
      </c>
      <c r="G86" s="64">
        <v>16.0</v>
      </c>
      <c r="H86" s="64">
        <v>16261.38</v>
      </c>
      <c r="K86" s="64">
        <v>0.0</v>
      </c>
      <c r="L86" s="64">
        <v>3.0</v>
      </c>
      <c r="M86" s="64">
        <v>4.0</v>
      </c>
      <c r="N86" s="64">
        <v>88.0</v>
      </c>
      <c r="O86" s="64" t="s">
        <v>4067</v>
      </c>
      <c r="P86" s="64" t="s">
        <v>4068</v>
      </c>
      <c r="Q86" s="64" t="s">
        <v>4086</v>
      </c>
      <c r="R86" s="64">
        <v>310.0</v>
      </c>
      <c r="S86" s="64">
        <v>0.0097</v>
      </c>
      <c r="T86" s="64">
        <v>65045.52</v>
      </c>
      <c r="U86" s="64">
        <v>81306.9</v>
      </c>
      <c r="V86" s="64">
        <v>0.0</v>
      </c>
      <c r="W86" s="64" t="s">
        <v>4054</v>
      </c>
    </row>
    <row r="87" ht="14.25" customHeight="1">
      <c r="A87" s="64" t="s">
        <v>4284</v>
      </c>
      <c r="B87" s="528">
        <v>1.07082082983E11</v>
      </c>
      <c r="C87" s="64" t="s">
        <v>4285</v>
      </c>
      <c r="D87" s="64" t="s">
        <v>4048</v>
      </c>
      <c r="E87" s="64" t="s">
        <v>4049</v>
      </c>
      <c r="F87" s="64" t="s">
        <v>4066</v>
      </c>
      <c r="G87" s="64">
        <v>16.0</v>
      </c>
      <c r="H87" s="64">
        <v>111802.98</v>
      </c>
      <c r="K87" s="64">
        <v>1.0</v>
      </c>
      <c r="L87" s="64">
        <v>5.0</v>
      </c>
      <c r="M87" s="64">
        <v>4.0</v>
      </c>
      <c r="N87" s="64">
        <v>90.0</v>
      </c>
      <c r="O87" s="64" t="s">
        <v>4089</v>
      </c>
      <c r="P87" s="64" t="s">
        <v>4090</v>
      </c>
      <c r="Q87" s="64" t="s">
        <v>4286</v>
      </c>
      <c r="R87" s="64">
        <v>196.0</v>
      </c>
      <c r="S87" s="64">
        <v>0.0255</v>
      </c>
      <c r="T87" s="64">
        <v>447211.92</v>
      </c>
      <c r="U87" s="64">
        <v>559014.9</v>
      </c>
      <c r="V87" s="64">
        <v>0.0</v>
      </c>
      <c r="W87" s="64" t="s">
        <v>4054</v>
      </c>
    </row>
    <row r="88" ht="14.25" customHeight="1">
      <c r="A88" s="64" t="s">
        <v>4287</v>
      </c>
      <c r="B88" s="528">
        <v>1.07082020904E11</v>
      </c>
      <c r="C88" s="64" t="s">
        <v>4288</v>
      </c>
      <c r="D88" s="64" t="s">
        <v>4048</v>
      </c>
      <c r="E88" s="64" t="s">
        <v>4049</v>
      </c>
      <c r="F88" s="64" t="s">
        <v>4066</v>
      </c>
      <c r="G88" s="64">
        <v>16.0</v>
      </c>
      <c r="H88" s="64">
        <v>42687.78</v>
      </c>
      <c r="K88" s="64">
        <v>1.0</v>
      </c>
      <c r="L88" s="64">
        <v>9.0</v>
      </c>
      <c r="M88" s="64">
        <v>4.0</v>
      </c>
      <c r="N88" s="64">
        <v>90.0</v>
      </c>
      <c r="O88" s="64" t="s">
        <v>4089</v>
      </c>
      <c r="P88" s="64" t="s">
        <v>4090</v>
      </c>
      <c r="Q88" s="64" t="s">
        <v>4204</v>
      </c>
      <c r="R88" s="64">
        <v>208.0</v>
      </c>
      <c r="S88" s="64">
        <v>0.0433</v>
      </c>
      <c r="T88" s="64">
        <v>170751.12</v>
      </c>
      <c r="U88" s="64">
        <v>170751.12</v>
      </c>
      <c r="V88" s="64">
        <v>299.0</v>
      </c>
      <c r="W88" s="64" t="s">
        <v>4054</v>
      </c>
    </row>
    <row r="89" ht="14.25" customHeight="1">
      <c r="A89" s="64" t="s">
        <v>4289</v>
      </c>
      <c r="B89" s="528">
        <v>1.07082087108E11</v>
      </c>
      <c r="C89" s="64" t="s">
        <v>4290</v>
      </c>
      <c r="D89" s="64" t="s">
        <v>4048</v>
      </c>
      <c r="E89" s="64" t="s">
        <v>4049</v>
      </c>
      <c r="F89" s="64" t="s">
        <v>4066</v>
      </c>
      <c r="G89" s="64">
        <v>16.0</v>
      </c>
      <c r="H89" s="64">
        <v>159999.0</v>
      </c>
      <c r="K89" s="64">
        <v>0.0</v>
      </c>
      <c r="L89" s="64">
        <v>0.0</v>
      </c>
      <c r="M89" s="64">
        <v>4.0</v>
      </c>
      <c r="N89" s="64">
        <v>77.0</v>
      </c>
      <c r="O89" s="64" t="s">
        <v>4089</v>
      </c>
      <c r="P89" s="64" t="s">
        <v>4090</v>
      </c>
      <c r="Q89" s="64" t="s">
        <v>4291</v>
      </c>
      <c r="R89" s="64">
        <v>3.0</v>
      </c>
      <c r="S89" s="64">
        <v>0.0</v>
      </c>
      <c r="T89" s="64">
        <v>639996.0</v>
      </c>
      <c r="U89" s="64">
        <v>639996.0</v>
      </c>
      <c r="V89" s="64">
        <v>3.0</v>
      </c>
      <c r="W89" s="64" t="s">
        <v>4054</v>
      </c>
    </row>
    <row r="90" ht="14.25" customHeight="1">
      <c r="A90" s="64" t="s">
        <v>4292</v>
      </c>
      <c r="B90" s="528">
        <v>1.07082004814E11</v>
      </c>
      <c r="C90" s="64" t="s">
        <v>4293</v>
      </c>
      <c r="D90" s="64" t="s">
        <v>4048</v>
      </c>
      <c r="E90" s="64" t="s">
        <v>4049</v>
      </c>
      <c r="F90" s="64" t="s">
        <v>4066</v>
      </c>
      <c r="G90" s="64">
        <v>16.0</v>
      </c>
      <c r="H90" s="64">
        <v>55900.98</v>
      </c>
      <c r="K90" s="64">
        <v>1.0</v>
      </c>
      <c r="L90" s="64">
        <v>1.0</v>
      </c>
      <c r="M90" s="64">
        <v>4.0</v>
      </c>
      <c r="N90" s="64">
        <v>90.0</v>
      </c>
      <c r="O90" s="64" t="s">
        <v>4089</v>
      </c>
      <c r="P90" s="64" t="s">
        <v>4090</v>
      </c>
      <c r="Q90" s="64" t="s">
        <v>4294</v>
      </c>
      <c r="R90" s="64">
        <v>215.0</v>
      </c>
      <c r="S90" s="64">
        <v>0.0047</v>
      </c>
      <c r="T90" s="64">
        <v>223603.92</v>
      </c>
      <c r="U90" s="64">
        <v>167702.94</v>
      </c>
      <c r="V90" s="64">
        <v>52.0</v>
      </c>
      <c r="W90" s="64" t="s">
        <v>4054</v>
      </c>
    </row>
    <row r="91" ht="14.25" customHeight="1">
      <c r="A91" s="64" t="s">
        <v>4295</v>
      </c>
      <c r="B91" s="528">
        <v>1.07082086001E11</v>
      </c>
      <c r="C91" s="64" t="s">
        <v>4296</v>
      </c>
      <c r="D91" s="64" t="s">
        <v>4048</v>
      </c>
      <c r="E91" s="64" t="s">
        <v>4049</v>
      </c>
      <c r="F91" s="64" t="s">
        <v>4066</v>
      </c>
      <c r="G91" s="64">
        <v>16.0</v>
      </c>
      <c r="H91" s="64">
        <v>132130.98</v>
      </c>
      <c r="K91" s="64">
        <v>1.0</v>
      </c>
      <c r="L91" s="64">
        <v>0.0</v>
      </c>
      <c r="M91" s="64">
        <v>4.0</v>
      </c>
      <c r="N91" s="64">
        <v>90.0</v>
      </c>
      <c r="O91" s="64" t="s">
        <v>4089</v>
      </c>
      <c r="P91" s="64" t="s">
        <v>4090</v>
      </c>
      <c r="Q91" s="64" t="s">
        <v>4231</v>
      </c>
      <c r="R91" s="64">
        <v>140.0</v>
      </c>
      <c r="S91" s="64">
        <v>0.0</v>
      </c>
      <c r="T91" s="64">
        <v>528523.92</v>
      </c>
      <c r="U91" s="64">
        <v>264261.96</v>
      </c>
      <c r="V91" s="64">
        <v>120.0</v>
      </c>
      <c r="W91" s="64" t="s">
        <v>4054</v>
      </c>
    </row>
    <row r="92" ht="14.25" customHeight="1">
      <c r="A92" s="64" t="s">
        <v>4297</v>
      </c>
      <c r="B92" s="528">
        <v>1.07082087109E11</v>
      </c>
      <c r="C92" s="64" t="s">
        <v>4298</v>
      </c>
      <c r="D92" s="64" t="s">
        <v>4048</v>
      </c>
      <c r="E92" s="64" t="s">
        <v>4049</v>
      </c>
      <c r="F92" s="64" t="s">
        <v>4066</v>
      </c>
      <c r="G92" s="64">
        <v>16.0</v>
      </c>
      <c r="H92" s="64">
        <v>189049.38</v>
      </c>
      <c r="K92" s="64">
        <v>3.0</v>
      </c>
      <c r="L92" s="64">
        <v>2.0</v>
      </c>
      <c r="M92" s="64">
        <v>4.0</v>
      </c>
      <c r="N92" s="64">
        <v>90.0</v>
      </c>
      <c r="O92" s="64" t="s">
        <v>4089</v>
      </c>
      <c r="P92" s="64" t="s">
        <v>4090</v>
      </c>
      <c r="Q92" s="64" t="s">
        <v>4299</v>
      </c>
      <c r="R92" s="64">
        <v>174.0</v>
      </c>
      <c r="S92" s="64">
        <v>0.0115</v>
      </c>
      <c r="T92" s="64">
        <v>756197.52</v>
      </c>
      <c r="U92" s="64">
        <v>945246.9</v>
      </c>
      <c r="V92" s="64">
        <v>1008.0</v>
      </c>
      <c r="W92" s="64" t="s">
        <v>4054</v>
      </c>
    </row>
    <row r="93" ht="14.25" customHeight="1">
      <c r="A93" s="64" t="s">
        <v>4300</v>
      </c>
      <c r="B93" s="528">
        <v>1.07082001508E11</v>
      </c>
      <c r="C93" s="64" t="s">
        <v>4301</v>
      </c>
      <c r="D93" s="64" t="s">
        <v>4048</v>
      </c>
      <c r="E93" s="64" t="s">
        <v>4049</v>
      </c>
      <c r="F93" s="64" t="s">
        <v>4066</v>
      </c>
      <c r="G93" s="64">
        <v>16.0</v>
      </c>
      <c r="H93" s="64">
        <v>37605.78</v>
      </c>
      <c r="K93" s="64">
        <v>2.0</v>
      </c>
      <c r="L93" s="64">
        <v>2.0</v>
      </c>
      <c r="M93" s="64">
        <v>4.0</v>
      </c>
      <c r="N93" s="64">
        <v>90.0</v>
      </c>
      <c r="O93" s="64" t="s">
        <v>4089</v>
      </c>
      <c r="P93" s="64" t="s">
        <v>4090</v>
      </c>
      <c r="Q93" s="64" t="s">
        <v>4302</v>
      </c>
      <c r="R93" s="64">
        <v>198.0</v>
      </c>
      <c r="S93" s="64">
        <v>0.0101</v>
      </c>
      <c r="T93" s="64">
        <v>150423.12</v>
      </c>
      <c r="U93" s="64">
        <v>263240.46</v>
      </c>
      <c r="V93" s="64">
        <v>215.0</v>
      </c>
      <c r="W93" s="64" t="s">
        <v>4054</v>
      </c>
    </row>
    <row r="94" ht="14.25" customHeight="1">
      <c r="A94" s="64" t="s">
        <v>4303</v>
      </c>
      <c r="B94" s="528">
        <v>1.07082004809E11</v>
      </c>
      <c r="C94" s="64" t="s">
        <v>4304</v>
      </c>
      <c r="D94" s="64" t="s">
        <v>4048</v>
      </c>
      <c r="E94" s="64" t="s">
        <v>4049</v>
      </c>
      <c r="F94" s="64" t="s">
        <v>4066</v>
      </c>
      <c r="G94" s="64">
        <v>16.0</v>
      </c>
      <c r="H94" s="64">
        <v>44720.58</v>
      </c>
      <c r="K94" s="64">
        <v>1.0</v>
      </c>
      <c r="L94" s="64">
        <v>7.0</v>
      </c>
      <c r="M94" s="64">
        <v>4.0</v>
      </c>
      <c r="N94" s="64">
        <v>90.0</v>
      </c>
      <c r="O94" s="64" t="s">
        <v>4089</v>
      </c>
      <c r="P94" s="64" t="s">
        <v>4090</v>
      </c>
      <c r="Q94" s="64" t="s">
        <v>4204</v>
      </c>
      <c r="R94" s="64">
        <v>208.0</v>
      </c>
      <c r="S94" s="64">
        <v>0.0337</v>
      </c>
      <c r="T94" s="64">
        <v>178882.32</v>
      </c>
      <c r="U94" s="64">
        <v>223602.9</v>
      </c>
      <c r="V94" s="64">
        <v>202.0</v>
      </c>
      <c r="W94" s="64" t="s">
        <v>4054</v>
      </c>
    </row>
    <row r="95" ht="14.25" customHeight="1">
      <c r="A95" s="64" t="s">
        <v>4305</v>
      </c>
      <c r="B95" s="528">
        <v>1.07082004805E11</v>
      </c>
      <c r="C95" s="64" t="s">
        <v>4306</v>
      </c>
      <c r="D95" s="64" t="s">
        <v>4048</v>
      </c>
      <c r="E95" s="64" t="s">
        <v>4049</v>
      </c>
      <c r="F95" s="64" t="s">
        <v>4066</v>
      </c>
      <c r="G95" s="64">
        <v>16.0</v>
      </c>
      <c r="H95" s="64">
        <v>50818.98</v>
      </c>
      <c r="K95" s="64">
        <v>2.0</v>
      </c>
      <c r="L95" s="64">
        <v>0.0</v>
      </c>
      <c r="M95" s="64">
        <v>4.0</v>
      </c>
      <c r="N95" s="64">
        <v>90.0</v>
      </c>
      <c r="O95" s="64" t="s">
        <v>4089</v>
      </c>
      <c r="P95" s="64" t="s">
        <v>4090</v>
      </c>
      <c r="Q95" s="64" t="s">
        <v>4307</v>
      </c>
      <c r="R95" s="64">
        <v>59.0</v>
      </c>
      <c r="S95" s="64">
        <v>0.0</v>
      </c>
      <c r="T95" s="64">
        <v>203275.92</v>
      </c>
      <c r="U95" s="64">
        <v>203275.92</v>
      </c>
      <c r="V95" s="64">
        <v>10.0</v>
      </c>
      <c r="W95" s="64" t="s">
        <v>4054</v>
      </c>
    </row>
    <row r="96" ht="14.25" customHeight="1">
      <c r="A96" s="64" t="s">
        <v>4308</v>
      </c>
      <c r="B96" s="528">
        <v>1.07082087308E11</v>
      </c>
      <c r="C96" s="64" t="s">
        <v>4309</v>
      </c>
      <c r="D96" s="64" t="s">
        <v>4048</v>
      </c>
      <c r="E96" s="64" t="s">
        <v>4049</v>
      </c>
      <c r="F96" s="64" t="s">
        <v>4066</v>
      </c>
      <c r="G96" s="64">
        <v>16.0</v>
      </c>
      <c r="H96" s="64">
        <v>167704.98</v>
      </c>
      <c r="K96" s="64">
        <v>2.0</v>
      </c>
      <c r="L96" s="64">
        <v>1.0</v>
      </c>
      <c r="M96" s="64">
        <v>4.0</v>
      </c>
      <c r="N96" s="64">
        <v>90.0</v>
      </c>
      <c r="O96" s="64" t="s">
        <v>4089</v>
      </c>
      <c r="P96" s="64" t="s">
        <v>4090</v>
      </c>
      <c r="Q96" s="64" t="s">
        <v>4172</v>
      </c>
      <c r="R96" s="64">
        <v>123.0</v>
      </c>
      <c r="S96" s="64">
        <v>0.0081</v>
      </c>
      <c r="T96" s="64">
        <v>670819.92</v>
      </c>
      <c r="U96" s="64">
        <v>670819.92</v>
      </c>
      <c r="V96" s="64">
        <v>208.0</v>
      </c>
      <c r="W96" s="64" t="s">
        <v>4054</v>
      </c>
    </row>
    <row r="97" ht="14.25" customHeight="1">
      <c r="A97" s="64" t="s">
        <v>4310</v>
      </c>
      <c r="B97" s="528">
        <v>1.07082002424E11</v>
      </c>
      <c r="C97" s="64" t="s">
        <v>4311</v>
      </c>
      <c r="D97" s="64" t="s">
        <v>4048</v>
      </c>
      <c r="E97" s="64" t="s">
        <v>4049</v>
      </c>
      <c r="F97" s="64" t="s">
        <v>4066</v>
      </c>
      <c r="G97" s="64">
        <v>16.0</v>
      </c>
      <c r="H97" s="64">
        <v>66064.98</v>
      </c>
      <c r="K97" s="64">
        <v>1.0</v>
      </c>
      <c r="L97" s="64">
        <v>9.0</v>
      </c>
      <c r="M97" s="64">
        <v>4.0</v>
      </c>
      <c r="N97" s="64">
        <v>90.0</v>
      </c>
      <c r="O97" s="64" t="s">
        <v>4089</v>
      </c>
      <c r="P97" s="64" t="s">
        <v>4090</v>
      </c>
      <c r="Q97" s="64" t="s">
        <v>4312</v>
      </c>
      <c r="R97" s="64">
        <v>225.0</v>
      </c>
      <c r="S97" s="64">
        <v>0.04</v>
      </c>
      <c r="T97" s="64">
        <v>264259.92</v>
      </c>
      <c r="U97" s="64">
        <v>264259.92</v>
      </c>
      <c r="V97" s="64">
        <v>467.0</v>
      </c>
      <c r="W97" s="64" t="s">
        <v>4054</v>
      </c>
    </row>
    <row r="98" ht="14.25" customHeight="1">
      <c r="A98" s="64" t="s">
        <v>4313</v>
      </c>
      <c r="B98" s="528">
        <v>1.07082015102E11</v>
      </c>
      <c r="C98" s="64" t="s">
        <v>4314</v>
      </c>
      <c r="D98" s="64" t="s">
        <v>4048</v>
      </c>
      <c r="E98" s="64" t="s">
        <v>4049</v>
      </c>
      <c r="F98" s="64" t="s">
        <v>4066</v>
      </c>
      <c r="G98" s="64">
        <v>16.0</v>
      </c>
      <c r="H98" s="64">
        <v>50818.98</v>
      </c>
      <c r="K98" s="64">
        <v>2.0</v>
      </c>
      <c r="L98" s="64">
        <v>0.0</v>
      </c>
      <c r="M98" s="64">
        <v>4.0</v>
      </c>
      <c r="N98" s="64">
        <v>90.0</v>
      </c>
      <c r="O98" s="64" t="s">
        <v>4089</v>
      </c>
      <c r="P98" s="64" t="s">
        <v>4090</v>
      </c>
      <c r="Q98" s="64" t="s">
        <v>4157</v>
      </c>
      <c r="R98" s="64">
        <v>58.0</v>
      </c>
      <c r="S98" s="64">
        <v>0.0</v>
      </c>
      <c r="T98" s="64">
        <v>203275.92</v>
      </c>
      <c r="U98" s="64">
        <v>203275.92</v>
      </c>
      <c r="V98" s="64">
        <v>16.0</v>
      </c>
      <c r="W98" s="64" t="s">
        <v>4054</v>
      </c>
    </row>
    <row r="99" ht="14.25" customHeight="1">
      <c r="A99" s="64" t="s">
        <v>4315</v>
      </c>
      <c r="B99" s="528">
        <v>1.07082069206E11</v>
      </c>
      <c r="C99" s="64" t="s">
        <v>4316</v>
      </c>
      <c r="D99" s="64" t="s">
        <v>4048</v>
      </c>
      <c r="E99" s="64" t="s">
        <v>4049</v>
      </c>
      <c r="F99" s="64" t="s">
        <v>4066</v>
      </c>
      <c r="G99" s="64">
        <v>16.0</v>
      </c>
      <c r="H99" s="64">
        <v>60982.98</v>
      </c>
      <c r="K99" s="64">
        <v>1.0</v>
      </c>
      <c r="L99" s="64">
        <v>23.0</v>
      </c>
      <c r="M99" s="64">
        <v>4.0</v>
      </c>
      <c r="N99" s="64">
        <v>90.0</v>
      </c>
      <c r="O99" s="64" t="s">
        <v>4089</v>
      </c>
      <c r="P99" s="64" t="s">
        <v>4090</v>
      </c>
      <c r="Q99" s="64" t="s">
        <v>4226</v>
      </c>
      <c r="R99" s="64">
        <v>257.0</v>
      </c>
      <c r="S99" s="64">
        <v>0.0895</v>
      </c>
      <c r="T99" s="64">
        <v>243931.92</v>
      </c>
      <c r="U99" s="64">
        <v>426880.86</v>
      </c>
      <c r="V99" s="64">
        <v>0.0</v>
      </c>
      <c r="W99" s="64" t="s">
        <v>4054</v>
      </c>
    </row>
    <row r="100" ht="14.25" customHeight="1">
      <c r="A100" s="64" t="s">
        <v>4317</v>
      </c>
      <c r="B100" s="528">
        <v>1.07082001172E11</v>
      </c>
      <c r="C100" s="64" t="s">
        <v>4318</v>
      </c>
      <c r="D100" s="64" t="s">
        <v>4048</v>
      </c>
      <c r="E100" s="64" t="s">
        <v>4049</v>
      </c>
      <c r="F100" s="64" t="s">
        <v>4066</v>
      </c>
      <c r="G100" s="64">
        <v>16.0</v>
      </c>
      <c r="H100" s="64">
        <v>54884.58</v>
      </c>
      <c r="K100" s="64">
        <v>1.0</v>
      </c>
      <c r="L100" s="64">
        <v>0.0</v>
      </c>
      <c r="M100" s="64">
        <v>4.0</v>
      </c>
      <c r="N100" s="64">
        <v>90.0</v>
      </c>
      <c r="O100" s="64" t="s">
        <v>4089</v>
      </c>
      <c r="P100" s="64" t="s">
        <v>4090</v>
      </c>
      <c r="Q100" s="64" t="s">
        <v>4307</v>
      </c>
      <c r="R100" s="64">
        <v>59.0</v>
      </c>
      <c r="S100" s="64">
        <v>0.0</v>
      </c>
      <c r="T100" s="64">
        <v>219538.32</v>
      </c>
      <c r="U100" s="64">
        <v>219538.32</v>
      </c>
      <c r="V100" s="64">
        <v>24.0</v>
      </c>
      <c r="W100" s="64" t="s">
        <v>4054</v>
      </c>
    </row>
    <row r="101" ht="14.25" customHeight="1">
      <c r="A101" s="64" t="s">
        <v>4319</v>
      </c>
      <c r="B101" s="528">
        <v>1.07082087101E11</v>
      </c>
      <c r="C101" s="64" t="s">
        <v>4320</v>
      </c>
      <c r="D101" s="64" t="s">
        <v>4048</v>
      </c>
      <c r="E101" s="64" t="s">
        <v>4049</v>
      </c>
      <c r="F101" s="64" t="s">
        <v>4066</v>
      </c>
      <c r="G101" s="64">
        <v>16.0</v>
      </c>
      <c r="H101" s="64">
        <v>189999.0</v>
      </c>
      <c r="K101" s="64">
        <v>2.0</v>
      </c>
      <c r="L101" s="64">
        <v>0.0</v>
      </c>
      <c r="M101" s="64">
        <v>4.0</v>
      </c>
      <c r="N101" s="64">
        <v>90.0</v>
      </c>
      <c r="O101" s="64" t="s">
        <v>4089</v>
      </c>
      <c r="P101" s="64" t="s">
        <v>4090</v>
      </c>
      <c r="Q101" s="64" t="s">
        <v>4321</v>
      </c>
      <c r="R101" s="64">
        <v>14.0</v>
      </c>
      <c r="S101" s="64">
        <v>0.0</v>
      </c>
      <c r="T101" s="64">
        <v>759996.0</v>
      </c>
      <c r="U101" s="64">
        <v>759996.0</v>
      </c>
      <c r="V101" s="64">
        <v>12.0</v>
      </c>
      <c r="W101" s="64" t="s">
        <v>4054</v>
      </c>
    </row>
    <row r="102" ht="14.25" customHeight="1">
      <c r="A102" s="64" t="s">
        <v>4322</v>
      </c>
      <c r="B102" s="528">
        <v>1.07085005771E11</v>
      </c>
      <c r="C102" s="64" t="s">
        <v>4323</v>
      </c>
      <c r="D102" s="64" t="s">
        <v>4048</v>
      </c>
      <c r="E102" s="64" t="s">
        <v>4049</v>
      </c>
      <c r="F102" s="64" t="s">
        <v>4066</v>
      </c>
      <c r="G102" s="64">
        <v>16.0</v>
      </c>
      <c r="H102" s="64">
        <v>25408.98</v>
      </c>
      <c r="K102" s="64">
        <v>0.0</v>
      </c>
      <c r="L102" s="64">
        <v>3.0</v>
      </c>
      <c r="M102" s="64">
        <v>4.0</v>
      </c>
      <c r="N102" s="64">
        <v>77.0</v>
      </c>
      <c r="O102" s="64" t="s">
        <v>4238</v>
      </c>
      <c r="P102" s="64" t="s">
        <v>4239</v>
      </c>
      <c r="Q102" s="64" t="s">
        <v>4324</v>
      </c>
      <c r="R102" s="64">
        <v>129.0</v>
      </c>
      <c r="S102" s="64">
        <v>0.0233</v>
      </c>
      <c r="T102" s="64">
        <v>101635.92</v>
      </c>
      <c r="U102" s="64">
        <v>76226.94</v>
      </c>
      <c r="V102" s="64">
        <v>215.0</v>
      </c>
      <c r="W102" s="64" t="s">
        <v>4054</v>
      </c>
    </row>
    <row r="103" ht="14.25" customHeight="1">
      <c r="A103" s="64" t="s">
        <v>4325</v>
      </c>
      <c r="B103" s="528">
        <v>1.07082004808E11</v>
      </c>
      <c r="C103" s="64" t="s">
        <v>4326</v>
      </c>
      <c r="D103" s="64" t="s">
        <v>4048</v>
      </c>
      <c r="E103" s="64" t="s">
        <v>4049</v>
      </c>
      <c r="F103" s="64" t="s">
        <v>4066</v>
      </c>
      <c r="G103" s="64">
        <v>16.0</v>
      </c>
      <c r="H103" s="64">
        <v>50818.98</v>
      </c>
      <c r="K103" s="64">
        <v>2.0</v>
      </c>
      <c r="L103" s="64">
        <v>8.0</v>
      </c>
      <c r="M103" s="64">
        <v>4.0</v>
      </c>
      <c r="N103" s="64">
        <v>90.0</v>
      </c>
      <c r="O103" s="64" t="s">
        <v>4089</v>
      </c>
      <c r="P103" s="64" t="s">
        <v>4090</v>
      </c>
      <c r="Q103" s="64" t="s">
        <v>4129</v>
      </c>
      <c r="R103" s="64">
        <v>182.0</v>
      </c>
      <c r="S103" s="64">
        <v>0.044</v>
      </c>
      <c r="T103" s="64">
        <v>203275.92</v>
      </c>
      <c r="U103" s="64">
        <v>508189.8</v>
      </c>
      <c r="V103" s="64">
        <v>0.0</v>
      </c>
      <c r="W103" s="64" t="s">
        <v>4054</v>
      </c>
    </row>
    <row r="104" ht="14.25" customHeight="1">
      <c r="A104" s="64" t="s">
        <v>4327</v>
      </c>
      <c r="B104" s="528">
        <v>1.07082081879E11</v>
      </c>
      <c r="C104" s="64" t="s">
        <v>4328</v>
      </c>
      <c r="D104" s="64" t="s">
        <v>4048</v>
      </c>
      <c r="E104" s="64" t="s">
        <v>4049</v>
      </c>
      <c r="F104" s="64" t="s">
        <v>4066</v>
      </c>
      <c r="G104" s="64">
        <v>16.0</v>
      </c>
      <c r="H104" s="64">
        <v>16261.38</v>
      </c>
      <c r="K104" s="64">
        <v>0.0</v>
      </c>
      <c r="L104" s="64">
        <v>0.0</v>
      </c>
      <c r="M104" s="64">
        <v>4.0</v>
      </c>
      <c r="N104" s="64">
        <v>88.0</v>
      </c>
      <c r="O104" s="64" t="s">
        <v>4067</v>
      </c>
      <c r="P104" s="64" t="s">
        <v>4068</v>
      </c>
      <c r="Q104" s="64" t="s">
        <v>4181</v>
      </c>
      <c r="R104" s="64">
        <v>216.0</v>
      </c>
      <c r="S104" s="64">
        <v>0.0</v>
      </c>
      <c r="T104" s="64">
        <v>65045.52</v>
      </c>
      <c r="U104" s="64">
        <v>65045.52</v>
      </c>
      <c r="V104" s="64">
        <v>40.0</v>
      </c>
      <c r="W104" s="64" t="s">
        <v>4054</v>
      </c>
    </row>
    <row r="105" ht="14.25" customHeight="1">
      <c r="A105" s="64" t="s">
        <v>4329</v>
      </c>
      <c r="B105" s="528">
        <v>1.07082073365E11</v>
      </c>
      <c r="C105" s="64" t="s">
        <v>4330</v>
      </c>
      <c r="D105" s="64" t="s">
        <v>4048</v>
      </c>
      <c r="E105" s="64" t="s">
        <v>4049</v>
      </c>
      <c r="F105" s="64" t="s">
        <v>4050</v>
      </c>
      <c r="G105" s="64">
        <v>16.0</v>
      </c>
      <c r="H105" s="64">
        <v>48786.18</v>
      </c>
      <c r="K105" s="64">
        <v>0.0</v>
      </c>
      <c r="L105" s="64">
        <v>0.0</v>
      </c>
      <c r="M105" s="64">
        <v>3.0</v>
      </c>
      <c r="N105" s="64">
        <v>83.0</v>
      </c>
      <c r="O105" s="64" t="s">
        <v>4051</v>
      </c>
      <c r="P105" s="64" t="s">
        <v>4052</v>
      </c>
      <c r="Q105" s="64" t="s">
        <v>4057</v>
      </c>
      <c r="R105" s="64">
        <v>240.0</v>
      </c>
      <c r="S105" s="64">
        <v>0.0</v>
      </c>
      <c r="T105" s="64">
        <v>146358.54</v>
      </c>
      <c r="U105" s="64">
        <v>97572.36</v>
      </c>
      <c r="V105" s="64">
        <v>86.0</v>
      </c>
      <c r="W105" s="64" t="s">
        <v>4054</v>
      </c>
    </row>
    <row r="106" ht="14.25" customHeight="1">
      <c r="A106" s="64" t="s">
        <v>4331</v>
      </c>
      <c r="B106" s="528">
        <v>1.07082000944E11</v>
      </c>
      <c r="C106" s="64" t="s">
        <v>4332</v>
      </c>
      <c r="D106" s="64" t="s">
        <v>4048</v>
      </c>
      <c r="E106" s="64" t="s">
        <v>4049</v>
      </c>
      <c r="F106" s="64" t="s">
        <v>4050</v>
      </c>
      <c r="G106" s="64">
        <v>16.0</v>
      </c>
      <c r="H106" s="64">
        <v>29474.58</v>
      </c>
      <c r="K106" s="64">
        <v>0.0</v>
      </c>
      <c r="L106" s="64">
        <v>0.0</v>
      </c>
      <c r="M106" s="64">
        <v>3.0</v>
      </c>
      <c r="N106" s="64">
        <v>83.0</v>
      </c>
      <c r="O106" s="64" t="s">
        <v>4051</v>
      </c>
      <c r="P106" s="64" t="s">
        <v>4052</v>
      </c>
      <c r="Q106" s="64" t="s">
        <v>4307</v>
      </c>
      <c r="R106" s="64">
        <v>59.0</v>
      </c>
      <c r="S106" s="64">
        <v>0.0</v>
      </c>
      <c r="T106" s="64">
        <v>88423.74</v>
      </c>
      <c r="U106" s="64">
        <v>58949.16</v>
      </c>
      <c r="V106" s="64">
        <v>12.0</v>
      </c>
      <c r="W106" s="64" t="s">
        <v>4054</v>
      </c>
    </row>
    <row r="107" ht="14.25" customHeight="1">
      <c r="A107" s="64" t="s">
        <v>4333</v>
      </c>
      <c r="B107" s="528">
        <v>1.07082089868E11</v>
      </c>
      <c r="C107" s="64" t="s">
        <v>4334</v>
      </c>
      <c r="D107" s="64" t="s">
        <v>4048</v>
      </c>
      <c r="E107" s="64" t="s">
        <v>4049</v>
      </c>
      <c r="F107" s="64" t="s">
        <v>4050</v>
      </c>
      <c r="G107" s="64">
        <v>16.0</v>
      </c>
      <c r="H107" s="64">
        <v>45736.98</v>
      </c>
      <c r="K107" s="64">
        <v>0.0</v>
      </c>
      <c r="L107" s="64">
        <v>0.0</v>
      </c>
      <c r="M107" s="64">
        <v>3.0</v>
      </c>
      <c r="N107" s="64">
        <v>83.0</v>
      </c>
      <c r="O107" s="64" t="s">
        <v>4051</v>
      </c>
      <c r="P107" s="64" t="s">
        <v>4052</v>
      </c>
      <c r="Q107" s="64" t="s">
        <v>4307</v>
      </c>
      <c r="R107" s="64">
        <v>59.0</v>
      </c>
      <c r="S107" s="64">
        <v>0.0</v>
      </c>
      <c r="T107" s="64">
        <v>137210.94</v>
      </c>
      <c r="U107" s="64">
        <v>137210.94</v>
      </c>
      <c r="V107" s="64">
        <v>0.0</v>
      </c>
      <c r="W107" s="64" t="s">
        <v>4054</v>
      </c>
    </row>
    <row r="108" ht="14.25" customHeight="1">
      <c r="A108" s="64" t="s">
        <v>4335</v>
      </c>
      <c r="B108" s="528">
        <v>1.07082073356E11</v>
      </c>
      <c r="C108" s="64" t="s">
        <v>4336</v>
      </c>
      <c r="D108" s="64" t="s">
        <v>4048</v>
      </c>
      <c r="E108" s="64" t="s">
        <v>4049</v>
      </c>
      <c r="F108" s="64" t="s">
        <v>4050</v>
      </c>
      <c r="G108" s="64">
        <v>16.0</v>
      </c>
      <c r="H108" s="64">
        <v>32523.78</v>
      </c>
      <c r="K108" s="64">
        <v>0.0</v>
      </c>
      <c r="L108" s="64">
        <v>4.0</v>
      </c>
      <c r="M108" s="64">
        <v>3.0</v>
      </c>
      <c r="N108" s="64">
        <v>80.0</v>
      </c>
      <c r="O108" s="64" t="s">
        <v>4051</v>
      </c>
      <c r="P108" s="64" t="s">
        <v>4052</v>
      </c>
      <c r="Q108" s="64" t="s">
        <v>4109</v>
      </c>
      <c r="R108" s="64">
        <v>222.0</v>
      </c>
      <c r="S108" s="64">
        <v>0.018</v>
      </c>
      <c r="T108" s="64">
        <v>97571.34</v>
      </c>
      <c r="U108" s="64">
        <v>162618.9</v>
      </c>
      <c r="V108" s="64">
        <v>313.0</v>
      </c>
      <c r="W108" s="64" t="s">
        <v>4054</v>
      </c>
    </row>
    <row r="109" ht="14.25" customHeight="1">
      <c r="A109" s="64" t="s">
        <v>4337</v>
      </c>
      <c r="B109" s="528">
        <v>1.07082002315E11</v>
      </c>
      <c r="C109" s="64" t="s">
        <v>4338</v>
      </c>
      <c r="D109" s="64" t="s">
        <v>4048</v>
      </c>
      <c r="E109" s="64" t="s">
        <v>4049</v>
      </c>
      <c r="F109" s="64" t="s">
        <v>4050</v>
      </c>
      <c r="G109" s="64">
        <v>16.0</v>
      </c>
      <c r="H109" s="64">
        <v>40654.98</v>
      </c>
      <c r="K109" s="64">
        <v>0.0</v>
      </c>
      <c r="L109" s="64">
        <v>2.0</v>
      </c>
      <c r="M109" s="64">
        <v>3.0</v>
      </c>
      <c r="N109" s="64">
        <v>83.0</v>
      </c>
      <c r="O109" s="64" t="s">
        <v>4051</v>
      </c>
      <c r="P109" s="64" t="s">
        <v>4052</v>
      </c>
      <c r="Q109" s="64" t="s">
        <v>4109</v>
      </c>
      <c r="R109" s="64">
        <v>222.0</v>
      </c>
      <c r="S109" s="64">
        <v>0.009</v>
      </c>
      <c r="T109" s="64">
        <v>121964.94</v>
      </c>
      <c r="U109" s="64">
        <v>81309.96</v>
      </c>
      <c r="V109" s="64">
        <v>117.0</v>
      </c>
      <c r="W109" s="64" t="s">
        <v>4054</v>
      </c>
    </row>
    <row r="110" ht="14.25" customHeight="1">
      <c r="A110" s="64" t="s">
        <v>4339</v>
      </c>
      <c r="B110" s="528">
        <v>1.07082002116E11</v>
      </c>
      <c r="C110" s="64" t="s">
        <v>4340</v>
      </c>
      <c r="D110" s="64" t="s">
        <v>4048</v>
      </c>
      <c r="E110" s="64" t="s">
        <v>4049</v>
      </c>
      <c r="F110" s="64" t="s">
        <v>4050</v>
      </c>
      <c r="G110" s="64">
        <v>16.0</v>
      </c>
      <c r="H110" s="64">
        <v>40654.98</v>
      </c>
      <c r="K110" s="64">
        <v>0.0</v>
      </c>
      <c r="L110" s="64">
        <v>5.0</v>
      </c>
      <c r="M110" s="64">
        <v>3.0</v>
      </c>
      <c r="N110" s="64">
        <v>83.0</v>
      </c>
      <c r="O110" s="64" t="s">
        <v>4051</v>
      </c>
      <c r="P110" s="64" t="s">
        <v>4052</v>
      </c>
      <c r="Q110" s="64" t="s">
        <v>4341</v>
      </c>
      <c r="R110" s="64">
        <v>148.0</v>
      </c>
      <c r="S110" s="64">
        <v>0.0338</v>
      </c>
      <c r="T110" s="64">
        <v>121964.94</v>
      </c>
      <c r="U110" s="64">
        <v>121964.94</v>
      </c>
      <c r="V110" s="64">
        <v>132.0</v>
      </c>
      <c r="W110" s="64" t="s">
        <v>4054</v>
      </c>
    </row>
    <row r="111" ht="14.25" customHeight="1">
      <c r="A111" s="64" t="s">
        <v>4342</v>
      </c>
      <c r="B111" s="528">
        <v>1.07082074629E11</v>
      </c>
      <c r="C111" s="64" t="s">
        <v>4343</v>
      </c>
      <c r="D111" s="64" t="s">
        <v>4048</v>
      </c>
      <c r="E111" s="64" t="s">
        <v>4049</v>
      </c>
      <c r="F111" s="64" t="s">
        <v>4050</v>
      </c>
      <c r="G111" s="64">
        <v>16.0</v>
      </c>
      <c r="H111" s="64">
        <v>26425.38</v>
      </c>
      <c r="K111" s="64">
        <v>0.0</v>
      </c>
      <c r="L111" s="64">
        <v>5.0</v>
      </c>
      <c r="M111" s="64">
        <v>3.0</v>
      </c>
      <c r="N111" s="64">
        <v>83.0</v>
      </c>
      <c r="O111" s="64" t="s">
        <v>4051</v>
      </c>
      <c r="P111" s="64" t="s">
        <v>4052</v>
      </c>
      <c r="Q111" s="64" t="s">
        <v>4094</v>
      </c>
      <c r="R111" s="64">
        <v>269.0</v>
      </c>
      <c r="S111" s="64">
        <v>0.0186</v>
      </c>
      <c r="T111" s="64">
        <v>79276.14</v>
      </c>
      <c r="U111" s="64">
        <v>26425.38</v>
      </c>
      <c r="V111" s="64">
        <v>430.0</v>
      </c>
      <c r="W111" s="64" t="s">
        <v>4054</v>
      </c>
    </row>
    <row r="112" ht="14.25" customHeight="1">
      <c r="A112" s="64" t="s">
        <v>4344</v>
      </c>
      <c r="B112" s="528">
        <v>1.07082073355E11</v>
      </c>
      <c r="C112" s="64" t="s">
        <v>4345</v>
      </c>
      <c r="D112" s="64" t="s">
        <v>4048</v>
      </c>
      <c r="E112" s="64" t="s">
        <v>4049</v>
      </c>
      <c r="F112" s="64" t="s">
        <v>4050</v>
      </c>
      <c r="G112" s="64">
        <v>16.0</v>
      </c>
      <c r="H112" s="64">
        <v>30490.98</v>
      </c>
      <c r="K112" s="64">
        <v>0.0</v>
      </c>
      <c r="L112" s="64">
        <v>0.0</v>
      </c>
      <c r="M112" s="64">
        <v>3.0</v>
      </c>
      <c r="N112" s="64">
        <v>80.0</v>
      </c>
      <c r="O112" s="64" t="s">
        <v>4051</v>
      </c>
      <c r="P112" s="64" t="s">
        <v>4052</v>
      </c>
      <c r="Q112" s="64" t="s">
        <v>4094</v>
      </c>
      <c r="R112" s="64">
        <v>269.0</v>
      </c>
      <c r="S112" s="64">
        <v>0.0</v>
      </c>
      <c r="T112" s="64">
        <v>91472.94</v>
      </c>
      <c r="U112" s="64">
        <v>91472.94</v>
      </c>
      <c r="V112" s="64">
        <v>175.0</v>
      </c>
      <c r="W112" s="64" t="s">
        <v>4054</v>
      </c>
    </row>
    <row r="113" ht="14.25" customHeight="1">
      <c r="A113" s="64" t="s">
        <v>4346</v>
      </c>
      <c r="B113" s="528">
        <v>1.07085008835E11</v>
      </c>
      <c r="C113" s="64" t="s">
        <v>4347</v>
      </c>
      <c r="D113" s="64" t="s">
        <v>4048</v>
      </c>
      <c r="E113" s="64" t="s">
        <v>4049</v>
      </c>
      <c r="F113" s="64" t="s">
        <v>4066</v>
      </c>
      <c r="G113" s="64">
        <v>15.5</v>
      </c>
      <c r="H113" s="64">
        <v>18294.18</v>
      </c>
      <c r="K113" s="64">
        <v>4.0</v>
      </c>
      <c r="L113" s="64">
        <v>0.0</v>
      </c>
      <c r="M113" s="64">
        <v>3.0</v>
      </c>
      <c r="N113" s="64">
        <v>81.0</v>
      </c>
      <c r="O113" s="64" t="s">
        <v>4348</v>
      </c>
      <c r="P113" s="64" t="s">
        <v>4349</v>
      </c>
      <c r="Q113" s="64" t="s">
        <v>4324</v>
      </c>
      <c r="R113" s="64">
        <v>129.0</v>
      </c>
      <c r="S113" s="64">
        <v>0.0</v>
      </c>
      <c r="T113" s="64">
        <v>54882.54</v>
      </c>
      <c r="U113" s="64">
        <v>54882.54</v>
      </c>
      <c r="V113" s="64">
        <v>21.0</v>
      </c>
      <c r="W113" s="64" t="s">
        <v>4054</v>
      </c>
    </row>
    <row r="114" ht="14.25" customHeight="1">
      <c r="A114" s="64" t="s">
        <v>4350</v>
      </c>
      <c r="B114" s="528">
        <v>1.07082002317E11</v>
      </c>
      <c r="C114" s="64" t="s">
        <v>4351</v>
      </c>
      <c r="D114" s="64" t="s">
        <v>4048</v>
      </c>
      <c r="E114" s="64" t="s">
        <v>4143</v>
      </c>
      <c r="F114" s="64" t="s">
        <v>4066</v>
      </c>
      <c r="G114" s="64">
        <v>16.0</v>
      </c>
      <c r="H114" s="64">
        <v>13212.18</v>
      </c>
      <c r="K114" s="64">
        <v>0.0</v>
      </c>
      <c r="L114" s="64">
        <v>1.0</v>
      </c>
      <c r="M114" s="64">
        <v>3.0</v>
      </c>
      <c r="N114" s="64">
        <v>75.0</v>
      </c>
      <c r="O114" s="64" t="s">
        <v>4270</v>
      </c>
      <c r="P114" s="64" t="s">
        <v>4271</v>
      </c>
      <c r="Q114" s="64" t="s">
        <v>4204</v>
      </c>
      <c r="R114" s="64">
        <v>208.0</v>
      </c>
      <c r="S114" s="64">
        <v>0.0048</v>
      </c>
      <c r="T114" s="64">
        <v>39636.54</v>
      </c>
      <c r="U114" s="64">
        <v>39636.54</v>
      </c>
      <c r="V114" s="64">
        <v>32.0</v>
      </c>
      <c r="W114" s="64" t="s">
        <v>4054</v>
      </c>
    </row>
    <row r="115" ht="14.25" customHeight="1">
      <c r="A115" s="64" t="s">
        <v>4352</v>
      </c>
      <c r="B115" s="528">
        <v>1.07082000617E11</v>
      </c>
      <c r="C115" s="64" t="s">
        <v>4353</v>
      </c>
      <c r="D115" s="64" t="s">
        <v>4048</v>
      </c>
      <c r="E115" s="64" t="s">
        <v>4049</v>
      </c>
      <c r="F115" s="64" t="s">
        <v>4066</v>
      </c>
      <c r="G115" s="64">
        <v>16.0</v>
      </c>
      <c r="H115" s="64">
        <v>14228.58</v>
      </c>
      <c r="K115" s="64">
        <v>0.0</v>
      </c>
      <c r="L115" s="64">
        <v>0.0</v>
      </c>
      <c r="M115" s="64">
        <v>3.0</v>
      </c>
      <c r="N115" s="64">
        <v>88.0</v>
      </c>
      <c r="O115" s="64" t="s">
        <v>4067</v>
      </c>
      <c r="P115" s="64" t="s">
        <v>4068</v>
      </c>
      <c r="Q115" s="64" t="s">
        <v>4160</v>
      </c>
      <c r="R115" s="64">
        <v>100.0</v>
      </c>
      <c r="S115" s="64">
        <v>0.0</v>
      </c>
      <c r="T115" s="64">
        <v>42685.74</v>
      </c>
      <c r="U115" s="64">
        <v>42685.74</v>
      </c>
      <c r="V115" s="64">
        <v>8.0</v>
      </c>
      <c r="W115" s="64" t="s">
        <v>4054</v>
      </c>
    </row>
    <row r="116" ht="14.25" customHeight="1">
      <c r="A116" s="64" t="s">
        <v>4354</v>
      </c>
      <c r="B116" s="528">
        <v>1.07082001014E11</v>
      </c>
      <c r="C116" s="64" t="s">
        <v>4355</v>
      </c>
      <c r="D116" s="64" t="s">
        <v>4048</v>
      </c>
      <c r="E116" s="64" t="s">
        <v>4049</v>
      </c>
      <c r="F116" s="64" t="s">
        <v>4066</v>
      </c>
      <c r="G116" s="64">
        <v>16.0</v>
      </c>
      <c r="H116" s="64">
        <v>14228.58</v>
      </c>
      <c r="K116" s="64">
        <v>0.0</v>
      </c>
      <c r="L116" s="64">
        <v>0.0</v>
      </c>
      <c r="M116" s="64">
        <v>3.0</v>
      </c>
      <c r="N116" s="64">
        <v>88.0</v>
      </c>
      <c r="O116" s="64" t="s">
        <v>4270</v>
      </c>
      <c r="P116" s="64" t="s">
        <v>4271</v>
      </c>
      <c r="Q116" s="64" t="s">
        <v>4231</v>
      </c>
      <c r="R116" s="64">
        <v>140.0</v>
      </c>
      <c r="S116" s="64">
        <v>0.0</v>
      </c>
      <c r="T116" s="64">
        <v>42685.74</v>
      </c>
      <c r="U116" s="64">
        <v>42685.74</v>
      </c>
      <c r="V116" s="64">
        <v>40.0</v>
      </c>
      <c r="W116" s="64" t="s">
        <v>4054</v>
      </c>
    </row>
    <row r="117" ht="14.25" customHeight="1">
      <c r="A117" s="64" t="s">
        <v>4356</v>
      </c>
      <c r="B117" s="528">
        <v>1.07082001113E11</v>
      </c>
      <c r="C117" s="64" t="s">
        <v>4357</v>
      </c>
      <c r="D117" s="64" t="s">
        <v>4048</v>
      </c>
      <c r="E117" s="64" t="s">
        <v>4049</v>
      </c>
      <c r="F117" s="64" t="s">
        <v>4066</v>
      </c>
      <c r="G117" s="64">
        <v>16.0</v>
      </c>
      <c r="H117" s="64">
        <v>60982.98</v>
      </c>
      <c r="K117" s="64">
        <v>0.0</v>
      </c>
      <c r="L117" s="64">
        <v>2.0</v>
      </c>
      <c r="M117" s="64">
        <v>3.0</v>
      </c>
      <c r="N117" s="64">
        <v>88.0</v>
      </c>
      <c r="O117" s="64" t="s">
        <v>4270</v>
      </c>
      <c r="P117" s="64" t="s">
        <v>4271</v>
      </c>
      <c r="Q117" s="64" t="s">
        <v>4083</v>
      </c>
      <c r="R117" s="64">
        <v>249.0</v>
      </c>
      <c r="S117" s="64">
        <v>0.008</v>
      </c>
      <c r="T117" s="64">
        <v>182948.94</v>
      </c>
      <c r="U117" s="64">
        <v>182948.94</v>
      </c>
      <c r="V117" s="64">
        <v>181.0</v>
      </c>
      <c r="W117" s="64" t="s">
        <v>4054</v>
      </c>
    </row>
    <row r="118" ht="14.25" customHeight="1">
      <c r="A118" s="64" t="s">
        <v>4358</v>
      </c>
      <c r="B118" s="528">
        <v>1.0708200152E11</v>
      </c>
      <c r="C118" s="64" t="s">
        <v>4359</v>
      </c>
      <c r="D118" s="64" t="s">
        <v>4048</v>
      </c>
      <c r="E118" s="64" t="s">
        <v>4049</v>
      </c>
      <c r="F118" s="64" t="s">
        <v>4066</v>
      </c>
      <c r="G118" s="64">
        <v>16.0</v>
      </c>
      <c r="H118" s="64">
        <v>50767.16</v>
      </c>
      <c r="K118" s="64">
        <v>0.0</v>
      </c>
      <c r="L118" s="64">
        <v>1.0</v>
      </c>
      <c r="M118" s="64">
        <v>3.0</v>
      </c>
      <c r="N118" s="64">
        <v>88.0</v>
      </c>
      <c r="O118" s="64" t="s">
        <v>4270</v>
      </c>
      <c r="P118" s="64" t="s">
        <v>4271</v>
      </c>
      <c r="Q118" s="64" t="s">
        <v>4083</v>
      </c>
      <c r="R118" s="64">
        <v>249.0</v>
      </c>
      <c r="S118" s="64">
        <v>0.004</v>
      </c>
      <c r="T118" s="64">
        <v>152301.48</v>
      </c>
      <c r="U118" s="64">
        <v>101534.32</v>
      </c>
      <c r="V118" s="64">
        <v>150.0</v>
      </c>
      <c r="W118" s="64" t="s">
        <v>4054</v>
      </c>
    </row>
    <row r="119" ht="14.25" customHeight="1">
      <c r="A119" s="64" t="s">
        <v>4360</v>
      </c>
      <c r="B119" s="528">
        <v>1.07082001821E11</v>
      </c>
      <c r="C119" s="64" t="s">
        <v>4361</v>
      </c>
      <c r="D119" s="64" t="s">
        <v>4048</v>
      </c>
      <c r="E119" s="64" t="s">
        <v>4049</v>
      </c>
      <c r="F119" s="64" t="s">
        <v>4066</v>
      </c>
      <c r="G119" s="64">
        <v>16.0</v>
      </c>
      <c r="H119" s="64">
        <v>55900.98</v>
      </c>
      <c r="K119" s="64">
        <v>0.0</v>
      </c>
      <c r="L119" s="64">
        <v>0.0</v>
      </c>
      <c r="M119" s="64">
        <v>3.0</v>
      </c>
      <c r="N119" s="64">
        <v>88.0</v>
      </c>
      <c r="O119" s="64" t="s">
        <v>4270</v>
      </c>
      <c r="P119" s="64" t="s">
        <v>4271</v>
      </c>
      <c r="Q119" s="64" t="s">
        <v>4083</v>
      </c>
      <c r="R119" s="64">
        <v>249.0</v>
      </c>
      <c r="S119" s="64">
        <v>0.0</v>
      </c>
      <c r="T119" s="64">
        <v>167702.94</v>
      </c>
      <c r="U119" s="64">
        <v>167702.94</v>
      </c>
      <c r="V119" s="64">
        <v>81.0</v>
      </c>
      <c r="W119" s="64" t="s">
        <v>4054</v>
      </c>
    </row>
    <row r="120" ht="14.25" customHeight="1">
      <c r="A120" s="64" t="s">
        <v>4362</v>
      </c>
      <c r="B120" s="528">
        <v>1.07082001013E11</v>
      </c>
      <c r="C120" s="64" t="s">
        <v>4363</v>
      </c>
      <c r="D120" s="64" t="s">
        <v>4048</v>
      </c>
      <c r="E120" s="64" t="s">
        <v>4049</v>
      </c>
      <c r="F120" s="64" t="s">
        <v>4066</v>
      </c>
      <c r="G120" s="64">
        <v>16.0</v>
      </c>
      <c r="H120" s="64">
        <v>25408.98</v>
      </c>
      <c r="K120" s="64">
        <v>0.0</v>
      </c>
      <c r="L120" s="64">
        <v>8.0</v>
      </c>
      <c r="M120" s="64">
        <v>3.0</v>
      </c>
      <c r="N120" s="64">
        <v>88.0</v>
      </c>
      <c r="O120" s="64" t="s">
        <v>4270</v>
      </c>
      <c r="P120" s="64" t="s">
        <v>4271</v>
      </c>
      <c r="Q120" s="64" t="s">
        <v>4099</v>
      </c>
      <c r="R120" s="64">
        <v>232.0</v>
      </c>
      <c r="S120" s="64">
        <v>0.0345</v>
      </c>
      <c r="T120" s="64">
        <v>76226.94</v>
      </c>
      <c r="U120" s="64">
        <v>101635.92</v>
      </c>
      <c r="V120" s="64">
        <v>216.0</v>
      </c>
      <c r="W120" s="64" t="s">
        <v>4054</v>
      </c>
    </row>
    <row r="121" ht="14.25" customHeight="1">
      <c r="A121" s="64" t="s">
        <v>4364</v>
      </c>
      <c r="B121" s="528">
        <v>1.0708200152E11</v>
      </c>
      <c r="C121" s="64" t="s">
        <v>4365</v>
      </c>
      <c r="D121" s="64" t="s">
        <v>4048</v>
      </c>
      <c r="E121" s="64" t="s">
        <v>4049</v>
      </c>
      <c r="F121" s="64" t="s">
        <v>4066</v>
      </c>
      <c r="G121" s="64">
        <v>16.0</v>
      </c>
      <c r="H121" s="64">
        <v>40853.47</v>
      </c>
      <c r="K121" s="64">
        <v>0.0</v>
      </c>
      <c r="L121" s="64">
        <v>10.0</v>
      </c>
      <c r="M121" s="64">
        <v>3.0</v>
      </c>
      <c r="N121" s="64">
        <v>88.0</v>
      </c>
      <c r="O121" s="64" t="s">
        <v>4270</v>
      </c>
      <c r="P121" s="64" t="s">
        <v>4271</v>
      </c>
      <c r="Q121" s="64" t="s">
        <v>4231</v>
      </c>
      <c r="R121" s="64">
        <v>140.0</v>
      </c>
      <c r="S121" s="64">
        <v>0.0714</v>
      </c>
      <c r="T121" s="64">
        <v>122560.41</v>
      </c>
      <c r="U121" s="64">
        <v>81706.94</v>
      </c>
      <c r="V121" s="64">
        <v>153.0</v>
      </c>
      <c r="W121" s="64" t="s">
        <v>4054</v>
      </c>
    </row>
    <row r="122" ht="14.25" customHeight="1">
      <c r="A122" s="64" t="s">
        <v>4366</v>
      </c>
      <c r="B122" s="528">
        <v>1.07082074634E11</v>
      </c>
      <c r="C122" s="64" t="s">
        <v>4367</v>
      </c>
      <c r="D122" s="64" t="s">
        <v>4048</v>
      </c>
      <c r="E122" s="64" t="s">
        <v>4049</v>
      </c>
      <c r="F122" s="64" t="s">
        <v>4050</v>
      </c>
      <c r="G122" s="64">
        <v>16.0</v>
      </c>
      <c r="H122" s="64">
        <v>48786.18</v>
      </c>
      <c r="K122" s="64">
        <v>0.0</v>
      </c>
      <c r="L122" s="64">
        <v>1.0</v>
      </c>
      <c r="M122" s="64">
        <v>3.0</v>
      </c>
      <c r="N122" s="64">
        <v>80.0</v>
      </c>
      <c r="O122" s="64" t="s">
        <v>4075</v>
      </c>
      <c r="P122" s="64" t="s">
        <v>4076</v>
      </c>
      <c r="Q122" s="64" t="s">
        <v>4201</v>
      </c>
      <c r="R122" s="64">
        <v>219.0</v>
      </c>
      <c r="S122" s="64">
        <v>0.0046</v>
      </c>
      <c r="T122" s="64">
        <v>146358.54</v>
      </c>
      <c r="U122" s="64">
        <v>146358.54</v>
      </c>
      <c r="V122" s="64">
        <v>412.0</v>
      </c>
      <c r="W122" s="64" t="s">
        <v>4054</v>
      </c>
    </row>
    <row r="123" ht="14.25" customHeight="1">
      <c r="A123" s="64" t="s">
        <v>4368</v>
      </c>
      <c r="B123" s="528">
        <v>1.07082074733E11</v>
      </c>
      <c r="C123" s="64" t="s">
        <v>4369</v>
      </c>
      <c r="D123" s="64" t="s">
        <v>4048</v>
      </c>
      <c r="E123" s="64" t="s">
        <v>4049</v>
      </c>
      <c r="F123" s="64" t="s">
        <v>4066</v>
      </c>
      <c r="G123" s="64">
        <v>16.0</v>
      </c>
      <c r="H123" s="64">
        <v>18294.18</v>
      </c>
      <c r="K123" s="64">
        <v>0.0</v>
      </c>
      <c r="L123" s="64">
        <v>12.0</v>
      </c>
      <c r="M123" s="64">
        <v>3.0</v>
      </c>
      <c r="N123" s="64">
        <v>88.0</v>
      </c>
      <c r="O123" s="64" t="s">
        <v>4067</v>
      </c>
      <c r="P123" s="64" t="s">
        <v>4068</v>
      </c>
      <c r="Q123" s="64" t="s">
        <v>4370</v>
      </c>
      <c r="R123" s="64">
        <v>253.0</v>
      </c>
      <c r="S123" s="64">
        <v>0.0474</v>
      </c>
      <c r="T123" s="64">
        <v>54882.54</v>
      </c>
      <c r="U123" s="64">
        <v>109765.08</v>
      </c>
      <c r="V123" s="64">
        <v>246.0</v>
      </c>
      <c r="W123" s="64" t="s">
        <v>4054</v>
      </c>
    </row>
    <row r="124" ht="14.25" customHeight="1">
      <c r="A124" s="64" t="s">
        <v>4371</v>
      </c>
      <c r="B124" s="528">
        <v>1.07082074739E11</v>
      </c>
      <c r="C124" s="64" t="s">
        <v>4372</v>
      </c>
      <c r="D124" s="64" t="s">
        <v>4048</v>
      </c>
      <c r="E124" s="64" t="s">
        <v>4049</v>
      </c>
      <c r="F124" s="64" t="s">
        <v>4066</v>
      </c>
      <c r="G124" s="64">
        <v>16.0</v>
      </c>
      <c r="H124" s="64">
        <v>70130.58</v>
      </c>
      <c r="K124" s="64">
        <v>0.0</v>
      </c>
      <c r="L124" s="64">
        <v>8.0</v>
      </c>
      <c r="M124" s="64">
        <v>3.0</v>
      </c>
      <c r="N124" s="64">
        <v>88.0</v>
      </c>
      <c r="O124" s="64" t="s">
        <v>4373</v>
      </c>
      <c r="P124" s="64" t="s">
        <v>4374</v>
      </c>
      <c r="Q124" s="64" t="s">
        <v>4181</v>
      </c>
      <c r="R124" s="64">
        <v>216.0</v>
      </c>
      <c r="S124" s="64">
        <v>0.037</v>
      </c>
      <c r="T124" s="64">
        <v>210391.74</v>
      </c>
      <c r="U124" s="64">
        <v>210391.74</v>
      </c>
      <c r="V124" s="64">
        <v>831.0</v>
      </c>
      <c r="W124" s="64" t="s">
        <v>4054</v>
      </c>
    </row>
    <row r="125" ht="14.25" customHeight="1">
      <c r="A125" s="64" t="s">
        <v>4375</v>
      </c>
      <c r="B125" s="528">
        <v>1.07082091486E11</v>
      </c>
      <c r="C125" s="64" t="s">
        <v>4376</v>
      </c>
      <c r="D125" s="64" t="s">
        <v>4048</v>
      </c>
      <c r="E125" s="64" t="s">
        <v>4049</v>
      </c>
      <c r="F125" s="64" t="s">
        <v>4066</v>
      </c>
      <c r="G125" s="64">
        <v>16.0</v>
      </c>
      <c r="H125" s="64">
        <v>71146.98</v>
      </c>
      <c r="K125" s="64">
        <v>0.0</v>
      </c>
      <c r="L125" s="64">
        <v>0.0</v>
      </c>
      <c r="M125" s="64">
        <v>3.0</v>
      </c>
      <c r="N125" s="64">
        <v>88.0</v>
      </c>
      <c r="O125" s="64" t="s">
        <v>4377</v>
      </c>
      <c r="P125" s="64" t="s">
        <v>4378</v>
      </c>
      <c r="Q125" s="64" t="s">
        <v>4379</v>
      </c>
      <c r="R125" s="64">
        <v>102.0</v>
      </c>
      <c r="S125" s="64">
        <v>0.0</v>
      </c>
      <c r="T125" s="64">
        <v>213440.94</v>
      </c>
      <c r="U125" s="64">
        <v>213440.94</v>
      </c>
      <c r="V125" s="64">
        <v>123.0</v>
      </c>
      <c r="W125" s="64" t="s">
        <v>4054</v>
      </c>
    </row>
    <row r="126" ht="14.25" customHeight="1">
      <c r="A126" s="64" t="s">
        <v>4380</v>
      </c>
      <c r="B126" s="528">
        <v>1.07082854893E11</v>
      </c>
      <c r="C126" s="64" t="s">
        <v>4381</v>
      </c>
      <c r="D126" s="64" t="s">
        <v>4048</v>
      </c>
      <c r="E126" s="64" t="s">
        <v>4049</v>
      </c>
      <c r="F126" s="64" t="s">
        <v>4066</v>
      </c>
      <c r="G126" s="64">
        <v>16.0</v>
      </c>
      <c r="H126" s="64">
        <v>71146.98</v>
      </c>
      <c r="K126" s="64">
        <v>2.0</v>
      </c>
      <c r="L126" s="64">
        <v>1.0</v>
      </c>
      <c r="M126" s="64">
        <v>3.0</v>
      </c>
      <c r="N126" s="64">
        <v>90.0</v>
      </c>
      <c r="O126" s="64" t="s">
        <v>4089</v>
      </c>
      <c r="P126" s="64" t="s">
        <v>4090</v>
      </c>
      <c r="Q126" s="64" t="s">
        <v>4091</v>
      </c>
      <c r="R126" s="64">
        <v>150.0</v>
      </c>
      <c r="S126" s="64">
        <v>0.0067</v>
      </c>
      <c r="T126" s="64">
        <v>213440.94</v>
      </c>
      <c r="U126" s="64">
        <v>213440.94</v>
      </c>
      <c r="V126" s="64">
        <v>537.0</v>
      </c>
      <c r="W126" s="64" t="s">
        <v>4054</v>
      </c>
    </row>
    <row r="127" ht="14.25" customHeight="1">
      <c r="A127" s="64" t="s">
        <v>4382</v>
      </c>
      <c r="B127" s="528">
        <v>1.07082003307E11</v>
      </c>
      <c r="C127" s="64" t="s">
        <v>4383</v>
      </c>
      <c r="D127" s="64" t="s">
        <v>4048</v>
      </c>
      <c r="E127" s="64" t="s">
        <v>4049</v>
      </c>
      <c r="F127" s="64" t="s">
        <v>4066</v>
      </c>
      <c r="G127" s="64">
        <v>16.0</v>
      </c>
      <c r="H127" s="64">
        <v>40654.98</v>
      </c>
      <c r="K127" s="64">
        <v>2.0</v>
      </c>
      <c r="L127" s="64">
        <v>1.0</v>
      </c>
      <c r="M127" s="64">
        <v>3.0</v>
      </c>
      <c r="N127" s="64">
        <v>90.0</v>
      </c>
      <c r="O127" s="64" t="s">
        <v>4089</v>
      </c>
      <c r="P127" s="64" t="s">
        <v>4090</v>
      </c>
      <c r="Q127" s="64" t="s">
        <v>4091</v>
      </c>
      <c r="R127" s="64">
        <v>150.0</v>
      </c>
      <c r="S127" s="64">
        <v>0.0067</v>
      </c>
      <c r="T127" s="64">
        <v>121964.94</v>
      </c>
      <c r="U127" s="64">
        <v>121964.94</v>
      </c>
      <c r="V127" s="64">
        <v>89.0</v>
      </c>
      <c r="W127" s="64" t="s">
        <v>4054</v>
      </c>
    </row>
    <row r="128" ht="14.25" customHeight="1">
      <c r="A128" s="64" t="s">
        <v>4384</v>
      </c>
      <c r="B128" s="528">
        <v>1.07084001704E11</v>
      </c>
      <c r="C128" s="64" t="s">
        <v>4385</v>
      </c>
      <c r="D128" s="64" t="s">
        <v>4048</v>
      </c>
      <c r="E128" s="64" t="s">
        <v>4049</v>
      </c>
      <c r="F128" s="64" t="s">
        <v>4066</v>
      </c>
      <c r="G128" s="64">
        <v>16.0</v>
      </c>
      <c r="H128" s="64">
        <v>86392.98</v>
      </c>
      <c r="K128" s="64">
        <v>2.0</v>
      </c>
      <c r="L128" s="64">
        <v>0.0</v>
      </c>
      <c r="M128" s="64">
        <v>3.0</v>
      </c>
      <c r="N128" s="64">
        <v>90.0</v>
      </c>
      <c r="O128" s="64" t="s">
        <v>4089</v>
      </c>
      <c r="P128" s="64" t="s">
        <v>4090</v>
      </c>
      <c r="Q128" s="64" t="s">
        <v>4379</v>
      </c>
      <c r="R128" s="64">
        <v>102.0</v>
      </c>
      <c r="S128" s="64">
        <v>0.0</v>
      </c>
      <c r="T128" s="64">
        <v>259178.94</v>
      </c>
      <c r="U128" s="64">
        <v>431964.9</v>
      </c>
      <c r="V128" s="64">
        <v>15.0</v>
      </c>
      <c r="W128" s="64" t="s">
        <v>4054</v>
      </c>
    </row>
    <row r="129" ht="14.25" customHeight="1">
      <c r="A129" s="64" t="s">
        <v>4386</v>
      </c>
      <c r="B129" s="528">
        <v>1.07082111221E11</v>
      </c>
      <c r="C129" s="64" t="s">
        <v>4387</v>
      </c>
      <c r="D129" s="64" t="s">
        <v>4048</v>
      </c>
      <c r="E129" s="64" t="s">
        <v>4049</v>
      </c>
      <c r="F129" s="64" t="s">
        <v>4066</v>
      </c>
      <c r="G129" s="64">
        <v>16.0</v>
      </c>
      <c r="H129" s="64">
        <v>119999.0</v>
      </c>
      <c r="K129" s="64">
        <v>3.0</v>
      </c>
      <c r="L129" s="64">
        <v>1.0</v>
      </c>
      <c r="M129" s="64">
        <v>3.0</v>
      </c>
      <c r="N129" s="64">
        <v>90.0</v>
      </c>
      <c r="O129" s="64" t="s">
        <v>4089</v>
      </c>
      <c r="P129" s="64" t="s">
        <v>4090</v>
      </c>
      <c r="Q129" s="64" t="s">
        <v>4257</v>
      </c>
      <c r="R129" s="64">
        <v>151.0</v>
      </c>
      <c r="S129" s="64">
        <v>0.0066</v>
      </c>
      <c r="T129" s="64">
        <v>359997.0</v>
      </c>
      <c r="U129" s="64">
        <v>359997.0</v>
      </c>
      <c r="V129" s="64">
        <v>146.0</v>
      </c>
      <c r="W129" s="64" t="s">
        <v>4054</v>
      </c>
    </row>
    <row r="130" ht="14.25" customHeight="1">
      <c r="A130" s="64" t="s">
        <v>4388</v>
      </c>
      <c r="B130" s="528">
        <v>1.07082019908E11</v>
      </c>
      <c r="C130" s="64" t="s">
        <v>4389</v>
      </c>
      <c r="D130" s="64" t="s">
        <v>4048</v>
      </c>
      <c r="E130" s="64" t="s">
        <v>4049</v>
      </c>
      <c r="F130" s="64" t="s">
        <v>4066</v>
      </c>
      <c r="G130" s="64">
        <v>16.0</v>
      </c>
      <c r="H130" s="64">
        <v>42687.78</v>
      </c>
      <c r="K130" s="64">
        <v>1.0</v>
      </c>
      <c r="L130" s="64">
        <v>4.0</v>
      </c>
      <c r="M130" s="64">
        <v>3.0</v>
      </c>
      <c r="N130" s="64">
        <v>90.0</v>
      </c>
      <c r="O130" s="64" t="s">
        <v>4089</v>
      </c>
      <c r="P130" s="64" t="s">
        <v>4090</v>
      </c>
      <c r="Q130" s="64" t="s">
        <v>4231</v>
      </c>
      <c r="R130" s="64">
        <v>140.0</v>
      </c>
      <c r="S130" s="64">
        <v>0.0286</v>
      </c>
      <c r="T130" s="64">
        <v>128063.34</v>
      </c>
      <c r="U130" s="64">
        <v>128063.34</v>
      </c>
      <c r="V130" s="64">
        <v>191.0</v>
      </c>
      <c r="W130" s="64" t="s">
        <v>4054</v>
      </c>
    </row>
    <row r="131" ht="14.25" customHeight="1">
      <c r="A131" s="64" t="s">
        <v>4390</v>
      </c>
      <c r="B131" s="528">
        <v>1.07082002306E11</v>
      </c>
      <c r="C131" s="64" t="s">
        <v>4391</v>
      </c>
      <c r="D131" s="64" t="s">
        <v>4048</v>
      </c>
      <c r="E131" s="64" t="s">
        <v>4049</v>
      </c>
      <c r="F131" s="64" t="s">
        <v>4066</v>
      </c>
      <c r="G131" s="64">
        <v>16.0</v>
      </c>
      <c r="H131" s="64">
        <v>54884.58</v>
      </c>
      <c r="K131" s="64">
        <v>1.0</v>
      </c>
      <c r="L131" s="64">
        <v>2.0</v>
      </c>
      <c r="M131" s="64">
        <v>3.0</v>
      </c>
      <c r="N131" s="64">
        <v>90.0</v>
      </c>
      <c r="O131" s="64" t="s">
        <v>4089</v>
      </c>
      <c r="P131" s="64" t="s">
        <v>4090</v>
      </c>
      <c r="Q131" s="64" t="s">
        <v>4204</v>
      </c>
      <c r="R131" s="64">
        <v>208.0</v>
      </c>
      <c r="S131" s="64">
        <v>0.0096</v>
      </c>
      <c r="T131" s="64">
        <v>164653.74</v>
      </c>
      <c r="U131" s="64">
        <v>164653.74</v>
      </c>
      <c r="V131" s="64">
        <v>68.0</v>
      </c>
      <c r="W131" s="64" t="s">
        <v>4054</v>
      </c>
    </row>
    <row r="132" ht="14.25" customHeight="1">
      <c r="A132" s="64" t="s">
        <v>4392</v>
      </c>
      <c r="B132" s="528">
        <v>1.07082004815E11</v>
      </c>
      <c r="C132" s="64" t="s">
        <v>4393</v>
      </c>
      <c r="D132" s="64" t="s">
        <v>4048</v>
      </c>
      <c r="E132" s="64" t="s">
        <v>4049</v>
      </c>
      <c r="F132" s="64" t="s">
        <v>4066</v>
      </c>
      <c r="G132" s="64">
        <v>16.0</v>
      </c>
      <c r="H132" s="64">
        <v>50818.98</v>
      </c>
      <c r="K132" s="64">
        <v>1.0</v>
      </c>
      <c r="L132" s="64">
        <v>0.0</v>
      </c>
      <c r="M132" s="64">
        <v>3.0</v>
      </c>
      <c r="N132" s="64">
        <v>90.0</v>
      </c>
      <c r="O132" s="64" t="s">
        <v>4089</v>
      </c>
      <c r="P132" s="64" t="s">
        <v>4090</v>
      </c>
      <c r="Q132" s="64" t="s">
        <v>4204</v>
      </c>
      <c r="R132" s="64">
        <v>208.0</v>
      </c>
      <c r="S132" s="64">
        <v>0.0</v>
      </c>
      <c r="T132" s="64">
        <v>152456.94</v>
      </c>
      <c r="U132" s="64">
        <v>152456.94</v>
      </c>
      <c r="V132" s="64">
        <v>40.0</v>
      </c>
      <c r="W132" s="64" t="s">
        <v>4054</v>
      </c>
    </row>
    <row r="133" ht="14.25" customHeight="1">
      <c r="A133" s="64" t="s">
        <v>4394</v>
      </c>
      <c r="B133" s="528">
        <v>1.07082002115E11</v>
      </c>
      <c r="C133" s="64" t="s">
        <v>4395</v>
      </c>
      <c r="D133" s="64" t="s">
        <v>4048</v>
      </c>
      <c r="E133" s="64" t="s">
        <v>4049</v>
      </c>
      <c r="F133" s="64" t="s">
        <v>4066</v>
      </c>
      <c r="G133" s="64">
        <v>16.0</v>
      </c>
      <c r="H133" s="64">
        <v>81310.98</v>
      </c>
      <c r="K133" s="64">
        <v>1.0</v>
      </c>
      <c r="L133" s="64">
        <v>0.0</v>
      </c>
      <c r="M133" s="64">
        <v>3.0</v>
      </c>
      <c r="N133" s="64">
        <v>90.0</v>
      </c>
      <c r="O133" s="64" t="s">
        <v>4089</v>
      </c>
      <c r="P133" s="64" t="s">
        <v>4090</v>
      </c>
      <c r="Q133" s="64" t="s">
        <v>4157</v>
      </c>
      <c r="R133" s="64">
        <v>58.0</v>
      </c>
      <c r="S133" s="64">
        <v>0.0</v>
      </c>
      <c r="T133" s="64">
        <v>243932.94</v>
      </c>
      <c r="U133" s="64">
        <v>243932.94</v>
      </c>
      <c r="V133" s="64">
        <v>0.0</v>
      </c>
      <c r="W133" s="64" t="s">
        <v>4054</v>
      </c>
    </row>
    <row r="134" ht="14.25" customHeight="1">
      <c r="A134" s="64" t="s">
        <v>4396</v>
      </c>
      <c r="B134" s="528">
        <v>1.07082087301E11</v>
      </c>
      <c r="C134" s="64" t="s">
        <v>4397</v>
      </c>
      <c r="D134" s="64" t="s">
        <v>4048</v>
      </c>
      <c r="E134" s="64" t="s">
        <v>4049</v>
      </c>
      <c r="F134" s="64" t="s">
        <v>4066</v>
      </c>
      <c r="G134" s="64">
        <v>16.0</v>
      </c>
      <c r="H134" s="64">
        <v>149999.0</v>
      </c>
      <c r="K134" s="64">
        <v>2.0</v>
      </c>
      <c r="L134" s="64">
        <v>0.0</v>
      </c>
      <c r="M134" s="64">
        <v>3.0</v>
      </c>
      <c r="N134" s="64">
        <v>90.0</v>
      </c>
      <c r="O134" s="64" t="s">
        <v>4089</v>
      </c>
      <c r="P134" s="64" t="s">
        <v>4090</v>
      </c>
      <c r="Q134" s="64" t="s">
        <v>4172</v>
      </c>
      <c r="R134" s="64">
        <v>123.0</v>
      </c>
      <c r="S134" s="64">
        <v>0.0</v>
      </c>
      <c r="T134" s="64">
        <v>449997.0</v>
      </c>
      <c r="U134" s="64">
        <v>299998.0</v>
      </c>
      <c r="V134" s="64">
        <v>58.0</v>
      </c>
      <c r="W134" s="64" t="s">
        <v>4054</v>
      </c>
    </row>
    <row r="135" ht="14.25" customHeight="1">
      <c r="A135" s="64" t="s">
        <v>4398</v>
      </c>
      <c r="B135" s="528">
        <v>1.09082007301E11</v>
      </c>
      <c r="C135" s="64" t="s">
        <v>4399</v>
      </c>
      <c r="D135" s="64" t="s">
        <v>4048</v>
      </c>
      <c r="E135" s="64" t="s">
        <v>4049</v>
      </c>
      <c r="F135" s="64" t="s">
        <v>4066</v>
      </c>
      <c r="G135" s="64">
        <v>16.0</v>
      </c>
      <c r="H135" s="64">
        <v>132130.98</v>
      </c>
      <c r="K135" s="64">
        <v>1.0</v>
      </c>
      <c r="L135" s="64">
        <v>0.0</v>
      </c>
      <c r="M135" s="64">
        <v>3.0</v>
      </c>
      <c r="N135" s="64">
        <v>90.0</v>
      </c>
      <c r="O135" s="64" t="s">
        <v>4089</v>
      </c>
      <c r="P135" s="64" t="s">
        <v>4090</v>
      </c>
      <c r="Q135" s="64" t="s">
        <v>4106</v>
      </c>
      <c r="R135" s="64">
        <v>189.0</v>
      </c>
      <c r="S135" s="64">
        <v>0.0</v>
      </c>
      <c r="T135" s="64">
        <v>396392.94</v>
      </c>
      <c r="U135" s="64">
        <v>396392.94</v>
      </c>
      <c r="V135" s="64">
        <v>155.0</v>
      </c>
      <c r="W135" s="64" t="s">
        <v>4054</v>
      </c>
    </row>
    <row r="136" ht="14.25" customHeight="1">
      <c r="A136" s="64" t="s">
        <v>4400</v>
      </c>
      <c r="B136" s="528">
        <v>1.07082087154E11</v>
      </c>
      <c r="C136" s="64" t="s">
        <v>4401</v>
      </c>
      <c r="D136" s="64" t="s">
        <v>4048</v>
      </c>
      <c r="E136" s="64" t="s">
        <v>4049</v>
      </c>
      <c r="F136" s="64" t="s">
        <v>4066</v>
      </c>
      <c r="G136" s="64">
        <v>16.0</v>
      </c>
      <c r="H136" s="64">
        <v>87358.03</v>
      </c>
      <c r="K136" s="64">
        <v>4.0</v>
      </c>
      <c r="L136" s="64">
        <v>52.0</v>
      </c>
      <c r="M136" s="64">
        <v>3.0</v>
      </c>
      <c r="N136" s="64">
        <v>90.0</v>
      </c>
      <c r="O136" s="64" t="s">
        <v>4089</v>
      </c>
      <c r="P136" s="64" t="s">
        <v>4090</v>
      </c>
      <c r="Q136" s="64" t="s">
        <v>4286</v>
      </c>
      <c r="R136" s="64">
        <v>196.0</v>
      </c>
      <c r="S136" s="64">
        <v>0.2653</v>
      </c>
      <c r="T136" s="64">
        <v>262074.09</v>
      </c>
      <c r="U136" s="64">
        <v>262074.09</v>
      </c>
      <c r="V136" s="64">
        <v>1984.0</v>
      </c>
      <c r="W136" s="64" t="s">
        <v>4054</v>
      </c>
    </row>
    <row r="137" ht="14.25" customHeight="1">
      <c r="A137" s="64" t="s">
        <v>4402</v>
      </c>
      <c r="B137" s="528">
        <v>1.07082111201E11</v>
      </c>
      <c r="C137" s="64" t="s">
        <v>4403</v>
      </c>
      <c r="D137" s="64" t="s">
        <v>4048</v>
      </c>
      <c r="E137" s="64" t="s">
        <v>4049</v>
      </c>
      <c r="F137" s="64" t="s">
        <v>4066</v>
      </c>
      <c r="G137" s="64">
        <v>16.0</v>
      </c>
      <c r="H137" s="64">
        <v>168721.38</v>
      </c>
      <c r="K137" s="64">
        <v>1.0</v>
      </c>
      <c r="L137" s="64">
        <v>0.0</v>
      </c>
      <c r="M137" s="64">
        <v>3.0</v>
      </c>
      <c r="N137" s="64">
        <v>90.0</v>
      </c>
      <c r="O137" s="64" t="s">
        <v>4089</v>
      </c>
      <c r="P137" s="64" t="s">
        <v>4090</v>
      </c>
      <c r="Q137" s="64" t="s">
        <v>4231</v>
      </c>
      <c r="R137" s="64">
        <v>140.0</v>
      </c>
      <c r="S137" s="64">
        <v>0.0</v>
      </c>
      <c r="T137" s="64">
        <v>506164.14</v>
      </c>
      <c r="U137" s="64">
        <v>506164.14</v>
      </c>
      <c r="V137" s="64">
        <v>211.0</v>
      </c>
      <c r="W137" s="64" t="s">
        <v>4054</v>
      </c>
    </row>
    <row r="138" ht="14.25" customHeight="1">
      <c r="A138" s="64" t="s">
        <v>4404</v>
      </c>
      <c r="B138" s="528">
        <v>1.07082087311E11</v>
      </c>
      <c r="C138" s="64" t="s">
        <v>4405</v>
      </c>
      <c r="D138" s="64" t="s">
        <v>4048</v>
      </c>
      <c r="E138" s="64" t="s">
        <v>4049</v>
      </c>
      <c r="F138" s="64" t="s">
        <v>4066</v>
      </c>
      <c r="G138" s="64">
        <v>16.0</v>
      </c>
      <c r="H138" s="64">
        <v>142294.98</v>
      </c>
      <c r="K138" s="64">
        <v>2.0</v>
      </c>
      <c r="L138" s="64">
        <v>1.0</v>
      </c>
      <c r="M138" s="64">
        <v>3.0</v>
      </c>
      <c r="N138" s="64">
        <v>90.0</v>
      </c>
      <c r="O138" s="64" t="s">
        <v>4089</v>
      </c>
      <c r="P138" s="64" t="s">
        <v>4090</v>
      </c>
      <c r="Q138" s="64" t="s">
        <v>4172</v>
      </c>
      <c r="R138" s="64">
        <v>123.0</v>
      </c>
      <c r="S138" s="64">
        <v>0.0081</v>
      </c>
      <c r="T138" s="64">
        <v>426884.94</v>
      </c>
      <c r="U138" s="64">
        <v>426884.94</v>
      </c>
      <c r="V138" s="64">
        <v>146.0</v>
      </c>
      <c r="W138" s="64" t="s">
        <v>4054</v>
      </c>
    </row>
    <row r="139" ht="14.25" customHeight="1">
      <c r="A139" s="64" t="s">
        <v>4406</v>
      </c>
      <c r="B139" s="528">
        <v>1.07082102101E11</v>
      </c>
      <c r="C139" s="64" t="s">
        <v>4407</v>
      </c>
      <c r="D139" s="64" t="s">
        <v>4048</v>
      </c>
      <c r="E139" s="64" t="s">
        <v>4049</v>
      </c>
      <c r="F139" s="64" t="s">
        <v>4066</v>
      </c>
      <c r="G139" s="64">
        <v>16.0</v>
      </c>
      <c r="H139" s="64">
        <v>40654.98</v>
      </c>
      <c r="K139" s="64">
        <v>1.0</v>
      </c>
      <c r="L139" s="64">
        <v>5.0</v>
      </c>
      <c r="M139" s="64">
        <v>3.0</v>
      </c>
      <c r="N139" s="64">
        <v>90.0</v>
      </c>
      <c r="O139" s="64" t="s">
        <v>4089</v>
      </c>
      <c r="P139" s="64" t="s">
        <v>4090</v>
      </c>
      <c r="Q139" s="64" t="s">
        <v>4257</v>
      </c>
      <c r="R139" s="64">
        <v>151.0</v>
      </c>
      <c r="S139" s="64">
        <v>0.0331</v>
      </c>
      <c r="T139" s="64">
        <v>121964.94</v>
      </c>
      <c r="U139" s="64">
        <v>40654.98</v>
      </c>
      <c r="V139" s="64">
        <v>218.0</v>
      </c>
      <c r="W139" s="64" t="s">
        <v>4054</v>
      </c>
    </row>
    <row r="140" ht="14.25" customHeight="1">
      <c r="A140" s="64" t="s">
        <v>4408</v>
      </c>
      <c r="B140" s="528">
        <v>1.07082069209E11</v>
      </c>
      <c r="C140" s="64" t="s">
        <v>4409</v>
      </c>
      <c r="D140" s="64" t="s">
        <v>4048</v>
      </c>
      <c r="E140" s="64" t="s">
        <v>4049</v>
      </c>
      <c r="F140" s="64" t="s">
        <v>4066</v>
      </c>
      <c r="G140" s="64">
        <v>16.0</v>
      </c>
      <c r="H140" s="64">
        <v>116884.98</v>
      </c>
      <c r="K140" s="64">
        <v>1.0</v>
      </c>
      <c r="L140" s="64">
        <v>0.0</v>
      </c>
      <c r="M140" s="64">
        <v>3.0</v>
      </c>
      <c r="N140" s="64">
        <v>90.0</v>
      </c>
      <c r="O140" s="64" t="s">
        <v>4089</v>
      </c>
      <c r="P140" s="64" t="s">
        <v>4090</v>
      </c>
      <c r="Q140" s="64" t="s">
        <v>4091</v>
      </c>
      <c r="R140" s="64">
        <v>150.0</v>
      </c>
      <c r="S140" s="64">
        <v>0.0</v>
      </c>
      <c r="T140" s="64">
        <v>350654.94</v>
      </c>
      <c r="U140" s="64">
        <v>467539.92</v>
      </c>
      <c r="V140" s="64">
        <v>47.0</v>
      </c>
      <c r="W140" s="64" t="s">
        <v>4054</v>
      </c>
    </row>
    <row r="141" ht="14.25" customHeight="1">
      <c r="A141" s="64" t="s">
        <v>4410</v>
      </c>
      <c r="B141" s="528">
        <v>1.07082024401E11</v>
      </c>
      <c r="C141" s="64" t="s">
        <v>4411</v>
      </c>
      <c r="D141" s="64" t="s">
        <v>4048</v>
      </c>
      <c r="E141" s="64" t="s">
        <v>4049</v>
      </c>
      <c r="F141" s="64" t="s">
        <v>4066</v>
      </c>
      <c r="G141" s="64">
        <v>16.0</v>
      </c>
      <c r="H141" s="64">
        <v>162622.98</v>
      </c>
      <c r="K141" s="64">
        <v>1.0</v>
      </c>
      <c r="L141" s="64">
        <v>3.0</v>
      </c>
      <c r="M141" s="64">
        <v>3.0</v>
      </c>
      <c r="N141" s="64">
        <v>90.0</v>
      </c>
      <c r="O141" s="64" t="s">
        <v>4089</v>
      </c>
      <c r="P141" s="64" t="s">
        <v>4090</v>
      </c>
      <c r="Q141" s="64" t="s">
        <v>4302</v>
      </c>
      <c r="R141" s="64">
        <v>198.0</v>
      </c>
      <c r="S141" s="64">
        <v>0.0152</v>
      </c>
      <c r="T141" s="64">
        <v>487868.94</v>
      </c>
      <c r="U141" s="64">
        <v>162622.98</v>
      </c>
      <c r="V141" s="64">
        <v>800.0</v>
      </c>
      <c r="W141" s="64" t="s">
        <v>4054</v>
      </c>
    </row>
    <row r="142" ht="14.25" customHeight="1">
      <c r="A142" s="64" t="s">
        <v>4412</v>
      </c>
      <c r="B142" s="528">
        <v>1.07082020902E11</v>
      </c>
      <c r="C142" s="64" t="s">
        <v>4413</v>
      </c>
      <c r="D142" s="64" t="s">
        <v>4048</v>
      </c>
      <c r="E142" s="64" t="s">
        <v>4049</v>
      </c>
      <c r="F142" s="64" t="s">
        <v>4066</v>
      </c>
      <c r="G142" s="64">
        <v>16.0</v>
      </c>
      <c r="H142" s="64">
        <v>99999.0</v>
      </c>
      <c r="K142" s="64">
        <v>0.0</v>
      </c>
      <c r="L142" s="64">
        <v>0.0</v>
      </c>
      <c r="M142" s="64">
        <v>3.0</v>
      </c>
      <c r="N142" s="64">
        <v>80.0</v>
      </c>
      <c r="O142" s="64" t="s">
        <v>4089</v>
      </c>
      <c r="P142" s="64" t="s">
        <v>4090</v>
      </c>
      <c r="Q142" s="64" t="s">
        <v>4291</v>
      </c>
      <c r="R142" s="64">
        <v>3.0</v>
      </c>
      <c r="S142" s="64">
        <v>0.0</v>
      </c>
      <c r="T142" s="64">
        <v>299997.0</v>
      </c>
      <c r="U142" s="64">
        <v>299997.0</v>
      </c>
      <c r="V142" s="64">
        <v>1.0</v>
      </c>
      <c r="W142" s="64" t="s">
        <v>4054</v>
      </c>
    </row>
    <row r="143" ht="14.25" customHeight="1">
      <c r="A143" s="64" t="s">
        <v>4414</v>
      </c>
      <c r="B143" s="528">
        <v>1.07082004813E11</v>
      </c>
      <c r="C143" s="64" t="s">
        <v>4415</v>
      </c>
      <c r="D143" s="64" t="s">
        <v>4048</v>
      </c>
      <c r="E143" s="64" t="s">
        <v>4049</v>
      </c>
      <c r="F143" s="64" t="s">
        <v>4066</v>
      </c>
      <c r="G143" s="64">
        <v>16.0</v>
      </c>
      <c r="H143" s="64">
        <v>50818.98</v>
      </c>
      <c r="K143" s="64">
        <v>1.0</v>
      </c>
      <c r="L143" s="64">
        <v>19.0</v>
      </c>
      <c r="M143" s="64">
        <v>3.0</v>
      </c>
      <c r="N143" s="64">
        <v>90.0</v>
      </c>
      <c r="O143" s="64" t="s">
        <v>4089</v>
      </c>
      <c r="P143" s="64" t="s">
        <v>4090</v>
      </c>
      <c r="Q143" s="64" t="s">
        <v>4234</v>
      </c>
      <c r="R143" s="64">
        <v>289.0</v>
      </c>
      <c r="S143" s="64">
        <v>0.0657</v>
      </c>
      <c r="T143" s="64">
        <v>152456.94</v>
      </c>
      <c r="U143" s="64">
        <v>355732.86</v>
      </c>
      <c r="V143" s="64">
        <v>0.0</v>
      </c>
      <c r="W143" s="64" t="s">
        <v>4054</v>
      </c>
    </row>
    <row r="144" ht="14.25" customHeight="1">
      <c r="A144" s="64" t="s">
        <v>4416</v>
      </c>
      <c r="B144" s="528">
        <v>1.07082068581E11</v>
      </c>
      <c r="C144" s="64" t="s">
        <v>4417</v>
      </c>
      <c r="D144" s="64" t="s">
        <v>4048</v>
      </c>
      <c r="E144" s="64" t="s">
        <v>4143</v>
      </c>
      <c r="F144" s="64" t="s">
        <v>4066</v>
      </c>
      <c r="G144" s="64">
        <v>16.0</v>
      </c>
      <c r="H144" s="64">
        <v>13212.18</v>
      </c>
      <c r="K144" s="64">
        <v>0.0</v>
      </c>
      <c r="L144" s="64">
        <v>1.0</v>
      </c>
      <c r="M144" s="64">
        <v>3.0</v>
      </c>
      <c r="N144" s="64">
        <v>77.0</v>
      </c>
      <c r="O144" s="64" t="s">
        <v>4238</v>
      </c>
      <c r="P144" s="64" t="s">
        <v>4239</v>
      </c>
      <c r="Q144" s="64" t="s">
        <v>4418</v>
      </c>
      <c r="R144" s="64">
        <v>21.0</v>
      </c>
      <c r="S144" s="64">
        <v>0.0476</v>
      </c>
      <c r="T144" s="64">
        <v>39636.54</v>
      </c>
      <c r="U144" s="64">
        <v>52848.72</v>
      </c>
      <c r="V144" s="64">
        <v>4.0</v>
      </c>
      <c r="W144" s="64" t="s">
        <v>4054</v>
      </c>
    </row>
    <row r="145" ht="14.25" customHeight="1">
      <c r="A145" s="64" t="s">
        <v>4419</v>
      </c>
      <c r="B145" s="528">
        <v>1.07082074633E11</v>
      </c>
      <c r="C145" s="64" t="s">
        <v>4420</v>
      </c>
      <c r="D145" s="64" t="s">
        <v>4048</v>
      </c>
      <c r="E145" s="64" t="s">
        <v>4049</v>
      </c>
      <c r="F145" s="64" t="s">
        <v>4050</v>
      </c>
      <c r="G145" s="64">
        <v>16.0</v>
      </c>
      <c r="H145" s="64">
        <v>40654.98</v>
      </c>
      <c r="K145" s="64">
        <v>0.0</v>
      </c>
      <c r="L145" s="64">
        <v>0.0</v>
      </c>
      <c r="M145" s="64">
        <v>2.0</v>
      </c>
      <c r="N145" s="64">
        <v>83.0</v>
      </c>
      <c r="O145" s="64" t="s">
        <v>4051</v>
      </c>
      <c r="P145" s="64" t="s">
        <v>4052</v>
      </c>
      <c r="Q145" s="64" t="s">
        <v>4307</v>
      </c>
      <c r="R145" s="64">
        <v>59.0</v>
      </c>
      <c r="S145" s="64">
        <v>0.0</v>
      </c>
      <c r="T145" s="64">
        <v>81309.96</v>
      </c>
      <c r="U145" s="64">
        <v>81309.96</v>
      </c>
      <c r="V145" s="64">
        <v>45.0</v>
      </c>
      <c r="W145" s="64" t="s">
        <v>4054</v>
      </c>
    </row>
    <row r="146" ht="14.25" customHeight="1">
      <c r="A146" s="64" t="s">
        <v>4421</v>
      </c>
      <c r="B146" s="528">
        <v>1.0708400137E11</v>
      </c>
      <c r="C146" s="64" t="s">
        <v>4422</v>
      </c>
      <c r="D146" s="64" t="s">
        <v>4048</v>
      </c>
      <c r="E146" s="64" t="s">
        <v>4049</v>
      </c>
      <c r="F146" s="64" t="s">
        <v>4050</v>
      </c>
      <c r="G146" s="64">
        <v>16.0</v>
      </c>
      <c r="H146" s="64">
        <v>27441.78</v>
      </c>
      <c r="K146" s="64">
        <v>0.0</v>
      </c>
      <c r="L146" s="64">
        <v>0.0</v>
      </c>
      <c r="M146" s="64">
        <v>2.0</v>
      </c>
      <c r="N146" s="64">
        <v>83.0</v>
      </c>
      <c r="O146" s="64" t="s">
        <v>4051</v>
      </c>
      <c r="P146" s="64" t="s">
        <v>4052</v>
      </c>
      <c r="Q146" s="64" t="s">
        <v>4160</v>
      </c>
      <c r="R146" s="64">
        <v>100.0</v>
      </c>
      <c r="S146" s="64">
        <v>0.0</v>
      </c>
      <c r="T146" s="64">
        <v>54883.56</v>
      </c>
      <c r="U146" s="64">
        <v>54883.56</v>
      </c>
      <c r="V146" s="64">
        <v>23.0</v>
      </c>
      <c r="W146" s="64" t="s">
        <v>4054</v>
      </c>
    </row>
    <row r="147" ht="14.25" customHeight="1">
      <c r="A147" s="64" t="s">
        <v>4423</v>
      </c>
      <c r="B147" s="528">
        <v>1.07082069272E11</v>
      </c>
      <c r="C147" s="64" t="s">
        <v>4424</v>
      </c>
      <c r="D147" s="64" t="s">
        <v>4048</v>
      </c>
      <c r="E147" s="64" t="s">
        <v>4049</v>
      </c>
      <c r="F147" s="64" t="s">
        <v>4050</v>
      </c>
      <c r="G147" s="64">
        <v>16.0</v>
      </c>
      <c r="H147" s="64">
        <v>56917.38</v>
      </c>
      <c r="K147" s="64">
        <v>0.0</v>
      </c>
      <c r="L147" s="64">
        <v>0.0</v>
      </c>
      <c r="M147" s="64">
        <v>2.0</v>
      </c>
      <c r="N147" s="64">
        <v>83.0</v>
      </c>
      <c r="O147" s="64" t="s">
        <v>4051</v>
      </c>
      <c r="P147" s="64" t="s">
        <v>4052</v>
      </c>
      <c r="Q147" s="64" t="s">
        <v>4307</v>
      </c>
      <c r="R147" s="64">
        <v>59.0</v>
      </c>
      <c r="S147" s="64">
        <v>0.0</v>
      </c>
      <c r="T147" s="64">
        <v>113834.76</v>
      </c>
      <c r="U147" s="64">
        <v>113834.76</v>
      </c>
      <c r="V147" s="64">
        <v>8.0</v>
      </c>
      <c r="W147" s="64" t="s">
        <v>4054</v>
      </c>
    </row>
    <row r="148" ht="14.25" customHeight="1">
      <c r="A148" s="64" t="s">
        <v>4425</v>
      </c>
      <c r="B148" s="528">
        <v>1.07082001858E11</v>
      </c>
      <c r="C148" s="64" t="s">
        <v>4426</v>
      </c>
      <c r="D148" s="64" t="s">
        <v>4048</v>
      </c>
      <c r="E148" s="64" t="s">
        <v>4049</v>
      </c>
      <c r="F148" s="64" t="s">
        <v>4050</v>
      </c>
      <c r="G148" s="64">
        <v>16.0</v>
      </c>
      <c r="H148" s="64">
        <v>39999.0</v>
      </c>
      <c r="K148" s="64">
        <v>0.0</v>
      </c>
      <c r="L148" s="64">
        <v>10.0</v>
      </c>
      <c r="M148" s="64">
        <v>2.0</v>
      </c>
      <c r="N148" s="64">
        <v>83.0</v>
      </c>
      <c r="O148" s="64" t="s">
        <v>4051</v>
      </c>
      <c r="P148" s="64" t="s">
        <v>4052</v>
      </c>
      <c r="Q148" s="64" t="s">
        <v>4099</v>
      </c>
      <c r="R148" s="64">
        <v>232.0</v>
      </c>
      <c r="S148" s="64">
        <v>0.0431</v>
      </c>
      <c r="T148" s="64">
        <v>79998.0</v>
      </c>
      <c r="U148" s="64">
        <v>39999.0</v>
      </c>
      <c r="V148" s="64">
        <v>338.0</v>
      </c>
      <c r="W148" s="64" t="s">
        <v>4054</v>
      </c>
    </row>
    <row r="149" ht="14.25" customHeight="1">
      <c r="A149" s="64" t="s">
        <v>4427</v>
      </c>
      <c r="B149" s="528">
        <v>1.07082069318E11</v>
      </c>
      <c r="C149" s="64" t="s">
        <v>4428</v>
      </c>
      <c r="D149" s="64" t="s">
        <v>4048</v>
      </c>
      <c r="E149" s="64" t="s">
        <v>4049</v>
      </c>
      <c r="F149" s="64" t="s">
        <v>4050</v>
      </c>
      <c r="G149" s="64">
        <v>16.0</v>
      </c>
      <c r="H149" s="64">
        <v>67081.38</v>
      </c>
      <c r="K149" s="64">
        <v>0.0</v>
      </c>
      <c r="L149" s="64">
        <v>0.0</v>
      </c>
      <c r="M149" s="64">
        <v>2.0</v>
      </c>
      <c r="N149" s="64">
        <v>83.0</v>
      </c>
      <c r="O149" s="64" t="s">
        <v>4051</v>
      </c>
      <c r="P149" s="64" t="s">
        <v>4052</v>
      </c>
      <c r="Q149" s="64" t="s">
        <v>4429</v>
      </c>
      <c r="R149" s="64">
        <v>110.0</v>
      </c>
      <c r="S149" s="64">
        <v>0.0</v>
      </c>
      <c r="T149" s="64">
        <v>134162.76</v>
      </c>
      <c r="U149" s="64">
        <v>134162.76</v>
      </c>
      <c r="V149" s="64">
        <v>87.0</v>
      </c>
      <c r="W149" s="64" t="s">
        <v>4054</v>
      </c>
    </row>
    <row r="150" ht="14.25" customHeight="1">
      <c r="A150" s="64" t="s">
        <v>4430</v>
      </c>
      <c r="B150" s="528">
        <v>1.07082001175E11</v>
      </c>
      <c r="C150" s="64" t="s">
        <v>4431</v>
      </c>
      <c r="D150" s="64" t="s">
        <v>4048</v>
      </c>
      <c r="E150" s="64" t="s">
        <v>4049</v>
      </c>
      <c r="F150" s="64" t="s">
        <v>4050</v>
      </c>
      <c r="G150" s="64">
        <v>16.0</v>
      </c>
      <c r="H150" s="64">
        <v>30490.98</v>
      </c>
      <c r="K150" s="64">
        <v>0.0</v>
      </c>
      <c r="L150" s="64">
        <v>9.0</v>
      </c>
      <c r="M150" s="64">
        <v>2.0</v>
      </c>
      <c r="N150" s="64">
        <v>83.0</v>
      </c>
      <c r="O150" s="64" t="s">
        <v>4051</v>
      </c>
      <c r="P150" s="64" t="s">
        <v>4052</v>
      </c>
      <c r="Q150" s="64" t="s">
        <v>4099</v>
      </c>
      <c r="R150" s="64">
        <v>232.0</v>
      </c>
      <c r="S150" s="64">
        <v>0.0388</v>
      </c>
      <c r="T150" s="64">
        <v>60981.96</v>
      </c>
      <c r="U150" s="64">
        <v>91472.94</v>
      </c>
      <c r="V150" s="64">
        <v>426.0</v>
      </c>
      <c r="W150" s="64" t="s">
        <v>4054</v>
      </c>
    </row>
    <row r="151" ht="14.25" customHeight="1">
      <c r="A151" s="64" t="s">
        <v>4432</v>
      </c>
      <c r="B151" s="528">
        <v>1.07082002213E11</v>
      </c>
      <c r="C151" s="64" t="s">
        <v>4433</v>
      </c>
      <c r="D151" s="64" t="s">
        <v>4048</v>
      </c>
      <c r="E151" s="64" t="s">
        <v>4049</v>
      </c>
      <c r="F151" s="64" t="s">
        <v>4050</v>
      </c>
      <c r="G151" s="64">
        <v>16.0</v>
      </c>
      <c r="H151" s="64">
        <v>40654.98</v>
      </c>
      <c r="K151" s="64">
        <v>0.0</v>
      </c>
      <c r="L151" s="64">
        <v>1.0</v>
      </c>
      <c r="M151" s="64">
        <v>2.0</v>
      </c>
      <c r="N151" s="64">
        <v>83.0</v>
      </c>
      <c r="O151" s="64" t="s">
        <v>4051</v>
      </c>
      <c r="P151" s="64" t="s">
        <v>4052</v>
      </c>
      <c r="Q151" s="64" t="s">
        <v>4077</v>
      </c>
      <c r="R151" s="64">
        <v>187.0</v>
      </c>
      <c r="S151" s="64">
        <v>0.0053</v>
      </c>
      <c r="T151" s="64">
        <v>81309.96</v>
      </c>
      <c r="U151" s="64">
        <v>81309.96</v>
      </c>
      <c r="V151" s="64">
        <v>69.0</v>
      </c>
      <c r="W151" s="64" t="s">
        <v>4054</v>
      </c>
    </row>
    <row r="152" ht="14.25" customHeight="1">
      <c r="A152" s="64" t="s">
        <v>4434</v>
      </c>
      <c r="B152" s="528">
        <v>1.07082000613E11</v>
      </c>
      <c r="C152" s="64" t="s">
        <v>4435</v>
      </c>
      <c r="D152" s="64" t="s">
        <v>4048</v>
      </c>
      <c r="E152" s="64" t="s">
        <v>4143</v>
      </c>
      <c r="F152" s="64" t="s">
        <v>4066</v>
      </c>
      <c r="G152" s="64">
        <v>16.0</v>
      </c>
      <c r="H152" s="64">
        <v>4999.0</v>
      </c>
      <c r="K152" s="64">
        <v>1.0</v>
      </c>
      <c r="L152" s="64">
        <v>0.0</v>
      </c>
      <c r="M152" s="64">
        <v>2.0</v>
      </c>
      <c r="N152" s="64">
        <v>77.0</v>
      </c>
      <c r="O152" s="64" t="s">
        <v>4144</v>
      </c>
      <c r="P152" s="64" t="s">
        <v>4145</v>
      </c>
      <c r="Q152" s="64" t="s">
        <v>4436</v>
      </c>
      <c r="R152" s="64">
        <v>73.0</v>
      </c>
      <c r="S152" s="64">
        <v>0.0</v>
      </c>
      <c r="T152" s="64">
        <v>9998.0</v>
      </c>
      <c r="U152" s="64">
        <v>9998.0</v>
      </c>
      <c r="V152" s="64">
        <v>2.0</v>
      </c>
      <c r="W152" s="64" t="s">
        <v>4054</v>
      </c>
    </row>
    <row r="153" ht="14.25" customHeight="1">
      <c r="A153" s="64" t="s">
        <v>4437</v>
      </c>
      <c r="B153" s="528">
        <v>1.07082081888E11</v>
      </c>
      <c r="C153" s="64" t="s">
        <v>4438</v>
      </c>
      <c r="D153" s="64" t="s">
        <v>4048</v>
      </c>
      <c r="E153" s="64" t="s">
        <v>4049</v>
      </c>
      <c r="F153" s="64" t="s">
        <v>4066</v>
      </c>
      <c r="G153" s="64">
        <v>16.0</v>
      </c>
      <c r="H153" s="64">
        <v>15244.98</v>
      </c>
      <c r="K153" s="64">
        <v>0.0</v>
      </c>
      <c r="L153" s="64">
        <v>0.0</v>
      </c>
      <c r="M153" s="64">
        <v>2.0</v>
      </c>
      <c r="N153" s="64">
        <v>88.0</v>
      </c>
      <c r="O153" s="64" t="s">
        <v>4067</v>
      </c>
      <c r="P153" s="64" t="s">
        <v>4068</v>
      </c>
      <c r="Q153" s="64" t="s">
        <v>4086</v>
      </c>
      <c r="R153" s="64">
        <v>310.0</v>
      </c>
      <c r="S153" s="64">
        <v>0.0</v>
      </c>
      <c r="T153" s="64">
        <v>30489.96</v>
      </c>
      <c r="U153" s="64">
        <v>30489.96</v>
      </c>
      <c r="V153" s="64">
        <v>48.0</v>
      </c>
      <c r="W153" s="64" t="s">
        <v>4054</v>
      </c>
    </row>
    <row r="154" ht="14.25" customHeight="1">
      <c r="A154" s="64" t="s">
        <v>4439</v>
      </c>
      <c r="B154" s="528">
        <v>1.07085008731E11</v>
      </c>
      <c r="C154" s="64" t="s">
        <v>4440</v>
      </c>
      <c r="D154" s="64" t="s">
        <v>4048</v>
      </c>
      <c r="E154" s="64" t="s">
        <v>4143</v>
      </c>
      <c r="F154" s="64" t="s">
        <v>4066</v>
      </c>
      <c r="G154" s="64">
        <v>15.5</v>
      </c>
      <c r="H154" s="64">
        <v>14999.0</v>
      </c>
      <c r="K154" s="64">
        <v>1.0</v>
      </c>
      <c r="L154" s="64">
        <v>0.0</v>
      </c>
      <c r="M154" s="64">
        <v>2.0</v>
      </c>
      <c r="N154" s="64">
        <v>66.0</v>
      </c>
      <c r="O154" s="64" t="s">
        <v>4348</v>
      </c>
      <c r="P154" s="64" t="s">
        <v>4349</v>
      </c>
      <c r="Q154" s="64" t="s">
        <v>4324</v>
      </c>
      <c r="R154" s="64">
        <v>129.0</v>
      </c>
      <c r="S154" s="64">
        <v>0.0</v>
      </c>
      <c r="T154" s="64">
        <v>29998.0</v>
      </c>
      <c r="U154" s="64">
        <v>29998.0</v>
      </c>
      <c r="V154" s="64">
        <v>6.0</v>
      </c>
      <c r="W154" s="64" t="s">
        <v>4054</v>
      </c>
    </row>
    <row r="155" ht="14.25" customHeight="1">
      <c r="A155" s="64" t="s">
        <v>4441</v>
      </c>
      <c r="B155" s="528">
        <v>1.07085008705E11</v>
      </c>
      <c r="C155" s="64" t="s">
        <v>4440</v>
      </c>
      <c r="D155" s="64" t="s">
        <v>4048</v>
      </c>
      <c r="E155" s="64" t="s">
        <v>4049</v>
      </c>
      <c r="F155" s="64" t="s">
        <v>4066</v>
      </c>
      <c r="G155" s="64">
        <v>15.5</v>
      </c>
      <c r="H155" s="64">
        <v>15244.98</v>
      </c>
      <c r="K155" s="64">
        <v>1.0</v>
      </c>
      <c r="L155" s="64">
        <v>0.0</v>
      </c>
      <c r="M155" s="64">
        <v>2.0</v>
      </c>
      <c r="N155" s="64">
        <v>80.0</v>
      </c>
      <c r="O155" s="64" t="s">
        <v>4348</v>
      </c>
      <c r="P155" s="64" t="s">
        <v>4349</v>
      </c>
      <c r="Q155" s="64" t="s">
        <v>4324</v>
      </c>
      <c r="R155" s="64">
        <v>129.0</v>
      </c>
      <c r="S155" s="64">
        <v>0.0</v>
      </c>
      <c r="T155" s="64">
        <v>30489.96</v>
      </c>
      <c r="U155" s="64">
        <v>30489.96</v>
      </c>
      <c r="V155" s="64">
        <v>4.0</v>
      </c>
      <c r="W155" s="64" t="s">
        <v>4054</v>
      </c>
    </row>
    <row r="156" ht="14.25" customHeight="1">
      <c r="A156" s="64" t="s">
        <v>4442</v>
      </c>
      <c r="B156" s="528">
        <v>1.07085008836E11</v>
      </c>
      <c r="C156" s="64" t="s">
        <v>4443</v>
      </c>
      <c r="D156" s="64" t="s">
        <v>4048</v>
      </c>
      <c r="E156" s="64" t="s">
        <v>4049</v>
      </c>
      <c r="F156" s="64" t="s">
        <v>4066</v>
      </c>
      <c r="G156" s="64">
        <v>15.5</v>
      </c>
      <c r="H156" s="64">
        <v>9209.07</v>
      </c>
      <c r="K156" s="64">
        <v>1.0</v>
      </c>
      <c r="L156" s="64">
        <v>0.0</v>
      </c>
      <c r="M156" s="64">
        <v>2.0</v>
      </c>
      <c r="N156" s="64">
        <v>72.0</v>
      </c>
      <c r="O156" s="64" t="s">
        <v>4348</v>
      </c>
      <c r="P156" s="64" t="s">
        <v>4349</v>
      </c>
      <c r="Q156" s="64" t="s">
        <v>4324</v>
      </c>
      <c r="R156" s="64">
        <v>129.0</v>
      </c>
      <c r="S156" s="64">
        <v>0.0</v>
      </c>
      <c r="T156" s="64">
        <v>18418.14</v>
      </c>
      <c r="U156" s="64">
        <v>18418.14</v>
      </c>
      <c r="V156" s="64">
        <v>10.0</v>
      </c>
      <c r="W156" s="64" t="s">
        <v>4054</v>
      </c>
    </row>
    <row r="157" ht="14.25" customHeight="1">
      <c r="A157" s="64" t="s">
        <v>4444</v>
      </c>
      <c r="B157" s="528">
        <v>1.07082545788E11</v>
      </c>
      <c r="C157" s="64" t="s">
        <v>4445</v>
      </c>
      <c r="D157" s="64" t="s">
        <v>4048</v>
      </c>
      <c r="E157" s="64" t="s">
        <v>4049</v>
      </c>
      <c r="F157" s="64" t="s">
        <v>4066</v>
      </c>
      <c r="G157" s="64">
        <v>16.0</v>
      </c>
      <c r="H157" s="64">
        <v>43704.18</v>
      </c>
      <c r="K157" s="64">
        <v>0.0</v>
      </c>
      <c r="L157" s="64">
        <v>0.0</v>
      </c>
      <c r="M157" s="64">
        <v>2.0</v>
      </c>
      <c r="N157" s="64">
        <v>77.0</v>
      </c>
      <c r="O157" s="64" t="s">
        <v>4238</v>
      </c>
      <c r="P157" s="64" t="s">
        <v>4239</v>
      </c>
      <c r="Q157" s="64" t="s">
        <v>4247</v>
      </c>
      <c r="R157" s="64">
        <v>97.0</v>
      </c>
      <c r="S157" s="64">
        <v>0.0</v>
      </c>
      <c r="T157" s="64">
        <v>87408.36</v>
      </c>
      <c r="U157" s="64">
        <v>87408.36</v>
      </c>
      <c r="V157" s="64">
        <v>24.0</v>
      </c>
      <c r="W157" s="64" t="s">
        <v>4054</v>
      </c>
    </row>
    <row r="158" ht="14.25" customHeight="1">
      <c r="A158" s="64" t="s">
        <v>4446</v>
      </c>
      <c r="B158" s="528">
        <v>1.07082000718E11</v>
      </c>
      <c r="C158" s="64" t="s">
        <v>4447</v>
      </c>
      <c r="D158" s="64" t="s">
        <v>4048</v>
      </c>
      <c r="E158" s="64" t="s">
        <v>4143</v>
      </c>
      <c r="F158" s="64" t="s">
        <v>4066</v>
      </c>
      <c r="G158" s="64">
        <v>16.0</v>
      </c>
      <c r="H158" s="64">
        <v>13212.18</v>
      </c>
      <c r="K158" s="64">
        <v>0.0</v>
      </c>
      <c r="L158" s="64">
        <v>0.0</v>
      </c>
      <c r="M158" s="64">
        <v>2.0</v>
      </c>
      <c r="N158" s="64">
        <v>77.0</v>
      </c>
      <c r="O158" s="64" t="s">
        <v>4067</v>
      </c>
      <c r="P158" s="64" t="s">
        <v>4068</v>
      </c>
      <c r="Q158" s="64" t="s">
        <v>4160</v>
      </c>
      <c r="R158" s="64">
        <v>100.0</v>
      </c>
      <c r="S158" s="64">
        <v>0.0</v>
      </c>
      <c r="T158" s="64">
        <v>26424.36</v>
      </c>
      <c r="U158" s="64">
        <v>13212.18</v>
      </c>
      <c r="V158" s="64">
        <v>10.0</v>
      </c>
      <c r="W158" s="64" t="s">
        <v>4054</v>
      </c>
    </row>
    <row r="159" ht="14.25" customHeight="1">
      <c r="A159" s="64" t="s">
        <v>4448</v>
      </c>
      <c r="B159" s="528">
        <v>1.07082000821E11</v>
      </c>
      <c r="C159" s="64" t="s">
        <v>4449</v>
      </c>
      <c r="D159" s="64" t="s">
        <v>4048</v>
      </c>
      <c r="E159" s="64" t="s">
        <v>4049</v>
      </c>
      <c r="F159" s="64" t="s">
        <v>4066</v>
      </c>
      <c r="G159" s="64">
        <v>16.0</v>
      </c>
      <c r="H159" s="64">
        <v>14228.58</v>
      </c>
      <c r="K159" s="64">
        <v>0.0</v>
      </c>
      <c r="L159" s="64">
        <v>0.0</v>
      </c>
      <c r="M159" s="64">
        <v>2.0</v>
      </c>
      <c r="N159" s="64">
        <v>88.0</v>
      </c>
      <c r="O159" s="64" t="s">
        <v>4067</v>
      </c>
      <c r="P159" s="64" t="s">
        <v>4068</v>
      </c>
      <c r="Q159" s="64" t="s">
        <v>4160</v>
      </c>
      <c r="R159" s="64">
        <v>100.0</v>
      </c>
      <c r="S159" s="64">
        <v>0.0</v>
      </c>
      <c r="T159" s="64">
        <v>28457.16</v>
      </c>
      <c r="U159" s="64">
        <v>28457.16</v>
      </c>
      <c r="V159" s="64">
        <v>2.0</v>
      </c>
      <c r="W159" s="64" t="s">
        <v>4054</v>
      </c>
    </row>
    <row r="160" ht="14.25" customHeight="1">
      <c r="A160" s="64" t="s">
        <v>4450</v>
      </c>
      <c r="B160" s="528">
        <v>1.07082082775E11</v>
      </c>
      <c r="C160" s="64" t="s">
        <v>4451</v>
      </c>
      <c r="D160" s="64" t="s">
        <v>4048</v>
      </c>
      <c r="E160" s="64" t="s">
        <v>4049</v>
      </c>
      <c r="F160" s="64" t="s">
        <v>4066</v>
      </c>
      <c r="G160" s="64">
        <v>16.0</v>
      </c>
      <c r="H160" s="64">
        <v>59999.0</v>
      </c>
      <c r="K160" s="64">
        <v>0.0</v>
      </c>
      <c r="L160" s="64">
        <v>1.0</v>
      </c>
      <c r="M160" s="64">
        <v>2.0</v>
      </c>
      <c r="N160" s="64">
        <v>88.0</v>
      </c>
      <c r="O160" s="64" t="s">
        <v>4270</v>
      </c>
      <c r="P160" s="64" t="s">
        <v>4271</v>
      </c>
      <c r="Q160" s="64" t="s">
        <v>4452</v>
      </c>
      <c r="R160" s="64">
        <v>114.0</v>
      </c>
      <c r="S160" s="64">
        <v>0.0088</v>
      </c>
      <c r="T160" s="64">
        <v>119998.0</v>
      </c>
      <c r="U160" s="64">
        <v>59999.0</v>
      </c>
      <c r="V160" s="64">
        <v>23.0</v>
      </c>
      <c r="W160" s="64" t="s">
        <v>4054</v>
      </c>
    </row>
    <row r="161" ht="14.25" customHeight="1">
      <c r="A161" s="64" t="s">
        <v>4453</v>
      </c>
      <c r="B161" s="528">
        <v>1.07082082994E11</v>
      </c>
      <c r="C161" s="64" t="s">
        <v>4454</v>
      </c>
      <c r="D161" s="64" t="s">
        <v>4048</v>
      </c>
      <c r="E161" s="64" t="s">
        <v>4049</v>
      </c>
      <c r="F161" s="64" t="s">
        <v>4066</v>
      </c>
      <c r="G161" s="64">
        <v>16.0</v>
      </c>
      <c r="H161" s="64">
        <v>162622.98</v>
      </c>
      <c r="K161" s="64">
        <v>0.0</v>
      </c>
      <c r="L161" s="64">
        <v>0.0</v>
      </c>
      <c r="M161" s="64">
        <v>2.0</v>
      </c>
      <c r="N161" s="64">
        <v>88.0</v>
      </c>
      <c r="O161" s="64" t="s">
        <v>4270</v>
      </c>
      <c r="P161" s="64" t="s">
        <v>4271</v>
      </c>
      <c r="Q161" s="64" t="s">
        <v>4072</v>
      </c>
      <c r="R161" s="64">
        <v>113.0</v>
      </c>
      <c r="S161" s="64">
        <v>0.0</v>
      </c>
      <c r="T161" s="64">
        <v>325245.96</v>
      </c>
      <c r="U161" s="64">
        <v>325245.96</v>
      </c>
      <c r="V161" s="64">
        <v>13.0</v>
      </c>
      <c r="W161" s="64" t="s">
        <v>4054</v>
      </c>
    </row>
    <row r="162" ht="14.25" customHeight="1">
      <c r="A162" s="64" t="s">
        <v>4455</v>
      </c>
      <c r="B162" s="528">
        <v>1.07082000947E11</v>
      </c>
      <c r="C162" s="64" t="s">
        <v>4456</v>
      </c>
      <c r="D162" s="64" t="s">
        <v>4048</v>
      </c>
      <c r="E162" s="64" t="s">
        <v>4049</v>
      </c>
      <c r="F162" s="64" t="s">
        <v>4066</v>
      </c>
      <c r="G162" s="64">
        <v>16.0</v>
      </c>
      <c r="H162" s="64">
        <v>22359.78</v>
      </c>
      <c r="K162" s="64">
        <v>0.0</v>
      </c>
      <c r="L162" s="64">
        <v>11.0</v>
      </c>
      <c r="M162" s="64">
        <v>2.0</v>
      </c>
      <c r="N162" s="64">
        <v>88.0</v>
      </c>
      <c r="O162" s="64" t="s">
        <v>4270</v>
      </c>
      <c r="P162" s="64" t="s">
        <v>4271</v>
      </c>
      <c r="Q162" s="64" t="s">
        <v>4188</v>
      </c>
      <c r="R162" s="64">
        <v>248.0</v>
      </c>
      <c r="S162" s="64">
        <v>0.0444</v>
      </c>
      <c r="T162" s="64">
        <v>44719.56</v>
      </c>
      <c r="U162" s="64">
        <v>89439.12</v>
      </c>
      <c r="V162" s="64">
        <v>0.0</v>
      </c>
      <c r="W162" s="64" t="s">
        <v>4054</v>
      </c>
    </row>
    <row r="163" ht="14.25" customHeight="1">
      <c r="A163" s="64" t="s">
        <v>4457</v>
      </c>
      <c r="B163" s="528">
        <v>1.07082002126E11</v>
      </c>
      <c r="C163" s="64" t="s">
        <v>4458</v>
      </c>
      <c r="D163" s="64" t="s">
        <v>4048</v>
      </c>
      <c r="E163" s="64" t="s">
        <v>4049</v>
      </c>
      <c r="F163" s="64" t="s">
        <v>4066</v>
      </c>
      <c r="G163" s="64">
        <v>16.0</v>
      </c>
      <c r="H163" s="64">
        <v>71146.98</v>
      </c>
      <c r="K163" s="64">
        <v>0.0</v>
      </c>
      <c r="L163" s="64">
        <v>9.0</v>
      </c>
      <c r="M163" s="64">
        <v>2.0</v>
      </c>
      <c r="N163" s="64">
        <v>88.0</v>
      </c>
      <c r="O163" s="64" t="s">
        <v>4270</v>
      </c>
      <c r="P163" s="64" t="s">
        <v>4271</v>
      </c>
      <c r="Q163" s="64" t="s">
        <v>4099</v>
      </c>
      <c r="R163" s="64">
        <v>232.0</v>
      </c>
      <c r="S163" s="64">
        <v>0.0388</v>
      </c>
      <c r="T163" s="64">
        <v>142293.96</v>
      </c>
      <c r="U163" s="64">
        <v>426881.88</v>
      </c>
      <c r="V163" s="64">
        <v>222.0</v>
      </c>
      <c r="W163" s="64" t="s">
        <v>4054</v>
      </c>
    </row>
    <row r="164" ht="14.25" customHeight="1">
      <c r="A164" s="64" t="s">
        <v>4459</v>
      </c>
      <c r="B164" s="528">
        <v>1.07082082994E11</v>
      </c>
      <c r="C164" s="64" t="s">
        <v>4460</v>
      </c>
      <c r="D164" s="64" t="s">
        <v>4048</v>
      </c>
      <c r="E164" s="64" t="s">
        <v>4049</v>
      </c>
      <c r="F164" s="64" t="s">
        <v>4066</v>
      </c>
      <c r="G164" s="64">
        <v>16.0</v>
      </c>
      <c r="H164" s="64">
        <v>172786.98</v>
      </c>
      <c r="K164" s="64">
        <v>0.0</v>
      </c>
      <c r="L164" s="64">
        <v>1.0</v>
      </c>
      <c r="M164" s="64">
        <v>2.0</v>
      </c>
      <c r="N164" s="64">
        <v>88.0</v>
      </c>
      <c r="O164" s="64" t="s">
        <v>4270</v>
      </c>
      <c r="P164" s="64" t="s">
        <v>4271</v>
      </c>
      <c r="Q164" s="64" t="s">
        <v>4160</v>
      </c>
      <c r="R164" s="64">
        <v>100.0</v>
      </c>
      <c r="S164" s="64">
        <v>0.01</v>
      </c>
      <c r="T164" s="64">
        <v>345573.96</v>
      </c>
      <c r="U164" s="64">
        <v>345573.96</v>
      </c>
      <c r="V164" s="64">
        <v>19.0</v>
      </c>
      <c r="W164" s="64" t="s">
        <v>4054</v>
      </c>
    </row>
    <row r="165" ht="14.25" customHeight="1">
      <c r="A165" s="64" t="s">
        <v>4461</v>
      </c>
      <c r="B165" s="528">
        <v>1.07082123192E11</v>
      </c>
      <c r="C165" s="64" t="s">
        <v>4462</v>
      </c>
      <c r="D165" s="64" t="s">
        <v>4048</v>
      </c>
      <c r="E165" s="64" t="s">
        <v>4049</v>
      </c>
      <c r="F165" s="64" t="s">
        <v>4066</v>
      </c>
      <c r="G165" s="64">
        <v>16.0</v>
      </c>
      <c r="H165" s="64">
        <v>151950.78</v>
      </c>
      <c r="K165" s="64">
        <v>0.0</v>
      </c>
      <c r="L165" s="64">
        <v>1.0</v>
      </c>
      <c r="M165" s="64">
        <v>2.0</v>
      </c>
      <c r="N165" s="64">
        <v>88.0</v>
      </c>
      <c r="O165" s="64" t="s">
        <v>4270</v>
      </c>
      <c r="P165" s="64" t="s">
        <v>4271</v>
      </c>
      <c r="Q165" s="64" t="s">
        <v>4072</v>
      </c>
      <c r="R165" s="64">
        <v>113.0</v>
      </c>
      <c r="S165" s="64">
        <v>0.0088</v>
      </c>
      <c r="T165" s="64">
        <v>303901.56</v>
      </c>
      <c r="U165" s="64">
        <v>303901.56</v>
      </c>
      <c r="V165" s="64">
        <v>96.0</v>
      </c>
      <c r="W165" s="64" t="s">
        <v>4054</v>
      </c>
    </row>
    <row r="166" ht="14.25" customHeight="1">
      <c r="A166" s="64" t="s">
        <v>4463</v>
      </c>
      <c r="B166" s="528">
        <v>1.07082002471E11</v>
      </c>
      <c r="C166" s="64" t="s">
        <v>4464</v>
      </c>
      <c r="D166" s="64" t="s">
        <v>4048</v>
      </c>
      <c r="E166" s="64" t="s">
        <v>4049</v>
      </c>
      <c r="F166" s="64" t="s">
        <v>4066</v>
      </c>
      <c r="G166" s="64">
        <v>16.0</v>
      </c>
      <c r="H166" s="64">
        <v>22359.78</v>
      </c>
      <c r="K166" s="64">
        <v>0.0</v>
      </c>
      <c r="L166" s="64">
        <v>2.0</v>
      </c>
      <c r="M166" s="64">
        <v>2.0</v>
      </c>
      <c r="N166" s="64">
        <v>88.0</v>
      </c>
      <c r="O166" s="64" t="s">
        <v>4270</v>
      </c>
      <c r="P166" s="64" t="s">
        <v>4271</v>
      </c>
      <c r="Q166" s="64" t="s">
        <v>4379</v>
      </c>
      <c r="R166" s="64">
        <v>102.0</v>
      </c>
      <c r="S166" s="64">
        <v>0.0196</v>
      </c>
      <c r="T166" s="64">
        <v>44719.56</v>
      </c>
      <c r="U166" s="64">
        <v>67079.34</v>
      </c>
      <c r="V166" s="64">
        <v>113.0</v>
      </c>
      <c r="W166" s="64" t="s">
        <v>4054</v>
      </c>
    </row>
    <row r="167" ht="14.25" customHeight="1">
      <c r="A167" s="64" t="s">
        <v>4465</v>
      </c>
      <c r="B167" s="528">
        <v>1.0708212869E11</v>
      </c>
      <c r="C167" s="64" t="s">
        <v>4466</v>
      </c>
      <c r="D167" s="64" t="s">
        <v>4048</v>
      </c>
      <c r="E167" s="64" t="s">
        <v>4049</v>
      </c>
      <c r="F167" s="64" t="s">
        <v>4050</v>
      </c>
      <c r="G167" s="64">
        <v>16.0</v>
      </c>
      <c r="H167" s="64">
        <v>71146.98</v>
      </c>
      <c r="K167" s="64">
        <v>0.0</v>
      </c>
      <c r="L167" s="64">
        <v>1.0</v>
      </c>
      <c r="M167" s="64">
        <v>2.0</v>
      </c>
      <c r="N167" s="64">
        <v>83.0</v>
      </c>
      <c r="O167" s="64" t="s">
        <v>4075</v>
      </c>
      <c r="P167" s="64" t="s">
        <v>4076</v>
      </c>
      <c r="Q167" s="64" t="s">
        <v>4341</v>
      </c>
      <c r="R167" s="64">
        <v>148.0</v>
      </c>
      <c r="S167" s="64">
        <v>0.0068</v>
      </c>
      <c r="T167" s="64">
        <v>142293.96</v>
      </c>
      <c r="U167" s="64">
        <v>142293.96</v>
      </c>
      <c r="V167" s="64">
        <v>85.0</v>
      </c>
      <c r="W167" s="64" t="s">
        <v>4054</v>
      </c>
    </row>
    <row r="168" ht="14.25" customHeight="1">
      <c r="A168" s="64" t="s">
        <v>4467</v>
      </c>
      <c r="B168" s="528">
        <v>1.07082023201E11</v>
      </c>
      <c r="C168" s="64" t="s">
        <v>4468</v>
      </c>
      <c r="D168" s="64" t="s">
        <v>4048</v>
      </c>
      <c r="E168" s="64" t="s">
        <v>4049</v>
      </c>
      <c r="F168" s="64" t="s">
        <v>4066</v>
      </c>
      <c r="G168" s="64">
        <v>16.0</v>
      </c>
      <c r="H168" s="64">
        <v>50818.98</v>
      </c>
      <c r="K168" s="64">
        <v>1.0</v>
      </c>
      <c r="L168" s="64">
        <v>0.0</v>
      </c>
      <c r="M168" s="64">
        <v>2.0</v>
      </c>
      <c r="N168" s="64">
        <v>90.0</v>
      </c>
      <c r="O168" s="64" t="s">
        <v>4089</v>
      </c>
      <c r="P168" s="64" t="s">
        <v>4090</v>
      </c>
      <c r="Q168" s="64" t="s">
        <v>4231</v>
      </c>
      <c r="R168" s="64">
        <v>140.0</v>
      </c>
      <c r="S168" s="64">
        <v>0.0</v>
      </c>
      <c r="T168" s="64">
        <v>101637.96</v>
      </c>
      <c r="U168" s="64">
        <v>101637.96</v>
      </c>
      <c r="V168" s="64">
        <v>115.0</v>
      </c>
      <c r="W168" s="64" t="s">
        <v>4054</v>
      </c>
    </row>
    <row r="169" ht="14.25" customHeight="1">
      <c r="A169" s="64" t="s">
        <v>4469</v>
      </c>
      <c r="B169" s="528">
        <v>1.070820871E11</v>
      </c>
      <c r="C169" s="64" t="s">
        <v>4470</v>
      </c>
      <c r="D169" s="64" t="s">
        <v>4048</v>
      </c>
      <c r="E169" s="64" t="s">
        <v>4049</v>
      </c>
      <c r="F169" s="64" t="s">
        <v>4066</v>
      </c>
      <c r="G169" s="64">
        <v>16.0</v>
      </c>
      <c r="H169" s="64">
        <v>45999.0</v>
      </c>
      <c r="K169" s="64">
        <v>0.0</v>
      </c>
      <c r="L169" s="64">
        <v>0.0</v>
      </c>
      <c r="M169" s="64">
        <v>2.0</v>
      </c>
      <c r="N169" s="64">
        <v>77.0</v>
      </c>
      <c r="O169" s="64" t="s">
        <v>4089</v>
      </c>
      <c r="P169" s="64" t="s">
        <v>4090</v>
      </c>
      <c r="Q169" s="64" t="s">
        <v>4291</v>
      </c>
      <c r="R169" s="64">
        <v>3.0</v>
      </c>
      <c r="S169" s="64">
        <v>0.0</v>
      </c>
      <c r="T169" s="64">
        <v>91998.0</v>
      </c>
      <c r="U169" s="64">
        <v>91998.0</v>
      </c>
      <c r="V169" s="64">
        <v>5.0</v>
      </c>
      <c r="W169" s="64" t="s">
        <v>4054</v>
      </c>
    </row>
    <row r="170" ht="14.25" customHeight="1">
      <c r="A170" s="64" t="s">
        <v>4471</v>
      </c>
      <c r="B170" s="528">
        <v>1.0708207715E11</v>
      </c>
      <c r="C170" s="64" t="s">
        <v>4472</v>
      </c>
      <c r="D170" s="64" t="s">
        <v>4048</v>
      </c>
      <c r="E170" s="64" t="s">
        <v>4049</v>
      </c>
      <c r="F170" s="64" t="s">
        <v>4066</v>
      </c>
      <c r="G170" s="64">
        <v>16.0</v>
      </c>
      <c r="H170" s="64">
        <v>36999.0</v>
      </c>
      <c r="K170" s="64">
        <v>0.0</v>
      </c>
      <c r="L170" s="64">
        <v>0.0</v>
      </c>
      <c r="M170" s="64">
        <v>2.0</v>
      </c>
      <c r="N170" s="64">
        <v>80.0</v>
      </c>
      <c r="O170" s="64" t="s">
        <v>4089</v>
      </c>
      <c r="P170" s="64" t="s">
        <v>4090</v>
      </c>
      <c r="Q170" s="64" t="s">
        <v>4291</v>
      </c>
      <c r="R170" s="64">
        <v>3.0</v>
      </c>
      <c r="S170" s="64">
        <v>0.0</v>
      </c>
      <c r="T170" s="64">
        <v>73998.0</v>
      </c>
      <c r="U170" s="64">
        <v>73998.0</v>
      </c>
      <c r="V170" s="64">
        <v>1.0</v>
      </c>
      <c r="W170" s="64" t="s">
        <v>4054</v>
      </c>
    </row>
    <row r="171" ht="14.25" customHeight="1">
      <c r="A171" s="64" t="s">
        <v>4473</v>
      </c>
      <c r="B171" s="528">
        <v>1.070821362E11</v>
      </c>
      <c r="C171" s="64" t="s">
        <v>4472</v>
      </c>
      <c r="D171" s="64" t="s">
        <v>4048</v>
      </c>
      <c r="E171" s="64" t="s">
        <v>4049</v>
      </c>
      <c r="F171" s="64" t="s">
        <v>4066</v>
      </c>
      <c r="G171" s="64">
        <v>16.0</v>
      </c>
      <c r="H171" s="64">
        <v>79999.0</v>
      </c>
      <c r="K171" s="64">
        <v>0.0</v>
      </c>
      <c r="L171" s="64">
        <v>0.0</v>
      </c>
      <c r="M171" s="64">
        <v>2.0</v>
      </c>
      <c r="N171" s="64">
        <v>80.0</v>
      </c>
      <c r="O171" s="64" t="s">
        <v>4089</v>
      </c>
      <c r="P171" s="64" t="s">
        <v>4090</v>
      </c>
      <c r="Q171" s="64" t="s">
        <v>4291</v>
      </c>
      <c r="R171" s="64">
        <v>3.0</v>
      </c>
      <c r="S171" s="64">
        <v>0.0</v>
      </c>
      <c r="T171" s="64">
        <v>159998.0</v>
      </c>
      <c r="U171" s="64">
        <v>159998.0</v>
      </c>
      <c r="V171" s="64">
        <v>4.0</v>
      </c>
      <c r="W171" s="64" t="s">
        <v>4054</v>
      </c>
    </row>
    <row r="172" ht="14.25" customHeight="1">
      <c r="A172" s="64" t="s">
        <v>4474</v>
      </c>
      <c r="B172" s="528">
        <v>1.07082087147E11</v>
      </c>
      <c r="C172" s="64" t="s">
        <v>4475</v>
      </c>
      <c r="D172" s="64" t="s">
        <v>4048</v>
      </c>
      <c r="E172" s="64" t="s">
        <v>4049</v>
      </c>
      <c r="F172" s="64" t="s">
        <v>4066</v>
      </c>
      <c r="G172" s="64">
        <v>16.0</v>
      </c>
      <c r="H172" s="64">
        <v>82999.0</v>
      </c>
      <c r="K172" s="64">
        <v>1.0</v>
      </c>
      <c r="L172" s="64">
        <v>12.0</v>
      </c>
      <c r="M172" s="64">
        <v>2.0</v>
      </c>
      <c r="N172" s="64">
        <v>90.0</v>
      </c>
      <c r="O172" s="64" t="s">
        <v>4089</v>
      </c>
      <c r="P172" s="64" t="s">
        <v>4090</v>
      </c>
      <c r="Q172" s="64" t="s">
        <v>4324</v>
      </c>
      <c r="R172" s="64">
        <v>129.0</v>
      </c>
      <c r="S172" s="64">
        <v>0.093</v>
      </c>
      <c r="T172" s="64">
        <v>165998.0</v>
      </c>
      <c r="U172" s="64">
        <v>248997.0</v>
      </c>
      <c r="V172" s="64">
        <v>420.0</v>
      </c>
      <c r="W172" s="64" t="s">
        <v>4054</v>
      </c>
    </row>
    <row r="173" ht="14.25" customHeight="1">
      <c r="A173" s="64" t="s">
        <v>4476</v>
      </c>
      <c r="B173" s="528">
        <v>1.07082002195E11</v>
      </c>
      <c r="C173" s="64" t="s">
        <v>4477</v>
      </c>
      <c r="D173" s="64" t="s">
        <v>4048</v>
      </c>
      <c r="E173" s="64" t="s">
        <v>4049</v>
      </c>
      <c r="F173" s="64" t="s">
        <v>4050</v>
      </c>
      <c r="G173" s="64">
        <v>16.0</v>
      </c>
      <c r="H173" s="64">
        <v>35999.0</v>
      </c>
      <c r="K173" s="64">
        <v>0.0</v>
      </c>
      <c r="L173" s="64">
        <v>29.0</v>
      </c>
      <c r="M173" s="64">
        <v>2.0</v>
      </c>
      <c r="N173" s="64">
        <v>83.0</v>
      </c>
      <c r="O173" s="64" t="s">
        <v>4051</v>
      </c>
      <c r="P173" s="64" t="s">
        <v>4052</v>
      </c>
      <c r="Q173" s="64" t="s">
        <v>4478</v>
      </c>
      <c r="R173" s="64">
        <v>302.0</v>
      </c>
      <c r="S173" s="64">
        <v>0.096</v>
      </c>
      <c r="T173" s="64">
        <v>71998.0</v>
      </c>
      <c r="U173" s="64">
        <v>35999.0</v>
      </c>
      <c r="V173" s="64">
        <v>0.0</v>
      </c>
      <c r="W173" s="64" t="s">
        <v>4054</v>
      </c>
    </row>
    <row r="174" ht="14.25" customHeight="1">
      <c r="A174" s="64" t="s">
        <v>4479</v>
      </c>
      <c r="B174" s="528">
        <v>4.2603730309E11</v>
      </c>
      <c r="C174" s="64" t="s">
        <v>4480</v>
      </c>
      <c r="D174" s="64" t="s">
        <v>4048</v>
      </c>
      <c r="E174" s="64" t="s">
        <v>4049</v>
      </c>
      <c r="F174" s="64" t="s">
        <v>4066</v>
      </c>
      <c r="G174" s="64">
        <v>16.0</v>
      </c>
      <c r="H174" s="64">
        <v>396394.98</v>
      </c>
      <c r="K174" s="64">
        <v>0.0</v>
      </c>
      <c r="L174" s="64">
        <v>0.0</v>
      </c>
      <c r="M174" s="64">
        <v>2.0</v>
      </c>
      <c r="N174" s="64">
        <v>88.0</v>
      </c>
      <c r="O174" s="64" t="s">
        <v>4373</v>
      </c>
      <c r="P174" s="64" t="s">
        <v>4374</v>
      </c>
      <c r="Q174" s="64" t="s">
        <v>4481</v>
      </c>
      <c r="R174" s="64">
        <v>143.0</v>
      </c>
      <c r="S174" s="64">
        <v>0.0</v>
      </c>
      <c r="T174" s="64">
        <v>792789.96</v>
      </c>
      <c r="U174" s="64">
        <v>792789.96</v>
      </c>
      <c r="V174" s="64">
        <v>113.0</v>
      </c>
      <c r="W174" s="64" t="s">
        <v>4054</v>
      </c>
    </row>
    <row r="175" ht="14.25" customHeight="1">
      <c r="A175" s="64" t="s">
        <v>4482</v>
      </c>
      <c r="B175" s="528" t="s">
        <v>4483</v>
      </c>
      <c r="C175" s="64" t="s">
        <v>4484</v>
      </c>
      <c r="D175" s="64" t="s">
        <v>4048</v>
      </c>
      <c r="E175" s="64" t="s">
        <v>4049</v>
      </c>
      <c r="F175" s="64" t="s">
        <v>4066</v>
      </c>
      <c r="G175" s="64">
        <v>16.0</v>
      </c>
      <c r="H175" s="64">
        <v>60982.98</v>
      </c>
      <c r="K175" s="64">
        <v>0.0</v>
      </c>
      <c r="L175" s="64">
        <v>0.0</v>
      </c>
      <c r="M175" s="64">
        <v>2.0</v>
      </c>
      <c r="N175" s="64">
        <v>77.0</v>
      </c>
      <c r="O175" s="64" t="s">
        <v>4238</v>
      </c>
      <c r="P175" s="64" t="s">
        <v>4239</v>
      </c>
      <c r="Q175" s="64" t="s">
        <v>4485</v>
      </c>
      <c r="R175" s="64">
        <v>126.0</v>
      </c>
      <c r="S175" s="64">
        <v>0.0</v>
      </c>
      <c r="T175" s="64">
        <v>121965.96</v>
      </c>
      <c r="U175" s="64">
        <v>0.0</v>
      </c>
      <c r="V175" s="64">
        <v>80.0</v>
      </c>
      <c r="W175" s="64" t="s">
        <v>4054</v>
      </c>
    </row>
    <row r="176" ht="14.25" customHeight="1">
      <c r="A176" s="64" t="s">
        <v>4486</v>
      </c>
      <c r="B176" s="528">
        <v>1.07082104605E11</v>
      </c>
      <c r="C176" s="64" t="s">
        <v>4487</v>
      </c>
      <c r="D176" s="64" t="s">
        <v>4048</v>
      </c>
      <c r="E176" s="64" t="s">
        <v>4049</v>
      </c>
      <c r="F176" s="64" t="s">
        <v>4066</v>
      </c>
      <c r="G176" s="64">
        <v>16.0</v>
      </c>
      <c r="H176" s="64">
        <v>255593.87</v>
      </c>
      <c r="K176" s="64">
        <v>2.0</v>
      </c>
      <c r="L176" s="64">
        <v>0.0</v>
      </c>
      <c r="M176" s="64">
        <v>2.0</v>
      </c>
      <c r="N176" s="64">
        <v>88.0</v>
      </c>
      <c r="O176" s="64" t="s">
        <v>4089</v>
      </c>
      <c r="P176" s="64" t="s">
        <v>4090</v>
      </c>
      <c r="Q176" s="64" t="s">
        <v>4488</v>
      </c>
      <c r="R176" s="64">
        <v>122.0</v>
      </c>
      <c r="S176" s="64">
        <v>0.0</v>
      </c>
      <c r="T176" s="64">
        <v>511187.74</v>
      </c>
      <c r="U176" s="64">
        <v>0.0</v>
      </c>
      <c r="V176" s="64">
        <v>13.0</v>
      </c>
      <c r="W176" s="64" t="s">
        <v>4054</v>
      </c>
    </row>
    <row r="177" ht="14.25" customHeight="1">
      <c r="A177" s="64" t="s">
        <v>4489</v>
      </c>
      <c r="B177" s="528">
        <v>1.07082002107E11</v>
      </c>
      <c r="C177" s="64" t="s">
        <v>4490</v>
      </c>
      <c r="D177" s="64" t="s">
        <v>4048</v>
      </c>
      <c r="E177" s="64" t="s">
        <v>4049</v>
      </c>
      <c r="F177" s="64" t="s">
        <v>4066</v>
      </c>
      <c r="G177" s="64">
        <v>16.0</v>
      </c>
      <c r="H177" s="64">
        <v>103671.78</v>
      </c>
      <c r="K177" s="64">
        <v>1.0</v>
      </c>
      <c r="L177" s="64">
        <v>0.0</v>
      </c>
      <c r="M177" s="64">
        <v>2.0</v>
      </c>
      <c r="N177" s="64">
        <v>90.0</v>
      </c>
      <c r="O177" s="64" t="s">
        <v>4089</v>
      </c>
      <c r="P177" s="64" t="s">
        <v>4090</v>
      </c>
      <c r="Q177" s="64" t="s">
        <v>4294</v>
      </c>
      <c r="R177" s="64">
        <v>215.0</v>
      </c>
      <c r="S177" s="64">
        <v>0.0</v>
      </c>
      <c r="T177" s="64">
        <v>207343.56</v>
      </c>
      <c r="U177" s="64">
        <v>207343.56</v>
      </c>
      <c r="V177" s="64">
        <v>19.0</v>
      </c>
      <c r="W177" s="64" t="s">
        <v>4054</v>
      </c>
    </row>
    <row r="178" ht="14.25" customHeight="1">
      <c r="A178" s="64" t="s">
        <v>4491</v>
      </c>
      <c r="B178" s="528">
        <v>1.07082091404E11</v>
      </c>
      <c r="C178" s="64" t="s">
        <v>4492</v>
      </c>
      <c r="D178" s="64" t="s">
        <v>4048</v>
      </c>
      <c r="E178" s="64" t="s">
        <v>4049</v>
      </c>
      <c r="F178" s="64" t="s">
        <v>4066</v>
      </c>
      <c r="G178" s="64">
        <v>16.0</v>
      </c>
      <c r="H178" s="64">
        <v>101638.98</v>
      </c>
      <c r="K178" s="64">
        <v>1.0</v>
      </c>
      <c r="L178" s="64">
        <v>0.0</v>
      </c>
      <c r="M178" s="64">
        <v>2.0</v>
      </c>
      <c r="N178" s="64">
        <v>90.0</v>
      </c>
      <c r="O178" s="64" t="s">
        <v>4089</v>
      </c>
      <c r="P178" s="64" t="s">
        <v>4090</v>
      </c>
      <c r="Q178" s="64" t="s">
        <v>4321</v>
      </c>
      <c r="R178" s="64">
        <v>14.0</v>
      </c>
      <c r="S178" s="64">
        <v>0.0</v>
      </c>
      <c r="T178" s="64">
        <v>203277.96</v>
      </c>
      <c r="U178" s="64">
        <v>203277.96</v>
      </c>
      <c r="V178" s="64">
        <v>4.0</v>
      </c>
      <c r="W178" s="64" t="s">
        <v>4054</v>
      </c>
    </row>
    <row r="179" ht="14.25" customHeight="1">
      <c r="A179" s="64" t="s">
        <v>4493</v>
      </c>
      <c r="B179" s="528">
        <v>1.07082004802E11</v>
      </c>
      <c r="C179" s="64" t="s">
        <v>4494</v>
      </c>
      <c r="D179" s="64" t="s">
        <v>4048</v>
      </c>
      <c r="E179" s="64" t="s">
        <v>4049</v>
      </c>
      <c r="F179" s="64" t="s">
        <v>4066</v>
      </c>
      <c r="G179" s="64">
        <v>16.0</v>
      </c>
      <c r="H179" s="64">
        <v>44720.58</v>
      </c>
      <c r="K179" s="64">
        <v>2.0</v>
      </c>
      <c r="L179" s="64">
        <v>2.0</v>
      </c>
      <c r="M179" s="64">
        <v>2.0</v>
      </c>
      <c r="N179" s="64">
        <v>90.0</v>
      </c>
      <c r="O179" s="64" t="s">
        <v>4089</v>
      </c>
      <c r="P179" s="64" t="s">
        <v>4090</v>
      </c>
      <c r="Q179" s="64" t="s">
        <v>4091</v>
      </c>
      <c r="R179" s="64">
        <v>150.0</v>
      </c>
      <c r="S179" s="64">
        <v>0.0133</v>
      </c>
      <c r="T179" s="64">
        <v>89441.16</v>
      </c>
      <c r="U179" s="64">
        <v>134161.74</v>
      </c>
      <c r="V179" s="64">
        <v>81.0</v>
      </c>
      <c r="W179" s="64" t="s">
        <v>4054</v>
      </c>
    </row>
    <row r="180" ht="14.25" customHeight="1">
      <c r="A180" s="64" t="s">
        <v>4495</v>
      </c>
      <c r="B180" s="528">
        <v>1.07082080905E11</v>
      </c>
      <c r="C180" s="64" t="s">
        <v>4496</v>
      </c>
      <c r="D180" s="64" t="s">
        <v>4048</v>
      </c>
      <c r="E180" s="64" t="s">
        <v>4049</v>
      </c>
      <c r="F180" s="64" t="s">
        <v>4066</v>
      </c>
      <c r="G180" s="64">
        <v>16.0</v>
      </c>
      <c r="H180" s="64">
        <v>243934.98</v>
      </c>
      <c r="K180" s="64">
        <v>1.0</v>
      </c>
      <c r="L180" s="64">
        <v>0.0</v>
      </c>
      <c r="M180" s="64">
        <v>2.0</v>
      </c>
      <c r="N180" s="64">
        <v>90.0</v>
      </c>
      <c r="O180" s="64" t="s">
        <v>4089</v>
      </c>
      <c r="P180" s="64" t="s">
        <v>4090</v>
      </c>
      <c r="Q180" s="64" t="s">
        <v>4497</v>
      </c>
      <c r="R180" s="64">
        <v>103.0</v>
      </c>
      <c r="S180" s="64">
        <v>0.0</v>
      </c>
      <c r="T180" s="64">
        <v>487869.96</v>
      </c>
      <c r="U180" s="64">
        <v>487869.96</v>
      </c>
      <c r="V180" s="64">
        <v>0.0</v>
      </c>
      <c r="W180" s="64" t="s">
        <v>4054</v>
      </c>
    </row>
    <row r="181" ht="14.25" customHeight="1">
      <c r="A181" s="64" t="s">
        <v>4498</v>
      </c>
      <c r="B181" s="528">
        <v>1.07082080901E11</v>
      </c>
      <c r="C181" s="64" t="s">
        <v>4499</v>
      </c>
      <c r="D181" s="64" t="s">
        <v>4048</v>
      </c>
      <c r="E181" s="64" t="s">
        <v>4049</v>
      </c>
      <c r="F181" s="64" t="s">
        <v>4066</v>
      </c>
      <c r="G181" s="64">
        <v>16.0</v>
      </c>
      <c r="H181" s="64">
        <v>111802.98</v>
      </c>
      <c r="K181" s="64">
        <v>1.0</v>
      </c>
      <c r="L181" s="64">
        <v>2.0</v>
      </c>
      <c r="M181" s="64">
        <v>2.0</v>
      </c>
      <c r="N181" s="64">
        <v>90.0</v>
      </c>
      <c r="O181" s="64" t="s">
        <v>4089</v>
      </c>
      <c r="P181" s="64" t="s">
        <v>4090</v>
      </c>
      <c r="Q181" s="64" t="s">
        <v>4429</v>
      </c>
      <c r="R181" s="64">
        <v>110.0</v>
      </c>
      <c r="S181" s="64">
        <v>0.0182</v>
      </c>
      <c r="T181" s="64">
        <v>223605.96</v>
      </c>
      <c r="U181" s="64">
        <v>223605.96</v>
      </c>
      <c r="V181" s="64">
        <v>95.0</v>
      </c>
      <c r="W181" s="64" t="s">
        <v>4054</v>
      </c>
    </row>
    <row r="182" ht="14.25" customHeight="1">
      <c r="A182" s="64" t="s">
        <v>4500</v>
      </c>
      <c r="B182" s="528">
        <v>1.07082080902E11</v>
      </c>
      <c r="C182" s="64" t="s">
        <v>4501</v>
      </c>
      <c r="D182" s="64" t="s">
        <v>4048</v>
      </c>
      <c r="E182" s="64" t="s">
        <v>4049</v>
      </c>
      <c r="F182" s="64" t="s">
        <v>4066</v>
      </c>
      <c r="G182" s="64">
        <v>16.0</v>
      </c>
      <c r="H182" s="64">
        <v>89999.0</v>
      </c>
      <c r="K182" s="64">
        <v>1.0</v>
      </c>
      <c r="L182" s="64">
        <v>2.0</v>
      </c>
      <c r="M182" s="64">
        <v>2.0</v>
      </c>
      <c r="N182" s="64">
        <v>90.0</v>
      </c>
      <c r="O182" s="64" t="s">
        <v>4089</v>
      </c>
      <c r="P182" s="64" t="s">
        <v>4090</v>
      </c>
      <c r="Q182" s="64" t="s">
        <v>4429</v>
      </c>
      <c r="R182" s="64">
        <v>110.0</v>
      </c>
      <c r="S182" s="64">
        <v>0.0182</v>
      </c>
      <c r="T182" s="64">
        <v>179998.0</v>
      </c>
      <c r="U182" s="64">
        <v>179998.0</v>
      </c>
      <c r="V182" s="64">
        <v>14.0</v>
      </c>
      <c r="W182" s="64" t="s">
        <v>4054</v>
      </c>
    </row>
    <row r="183" ht="14.25" customHeight="1">
      <c r="A183" s="64" t="s">
        <v>4502</v>
      </c>
      <c r="B183" s="528">
        <v>1.07082126501E11</v>
      </c>
      <c r="C183" s="64" t="s">
        <v>4503</v>
      </c>
      <c r="D183" s="64" t="s">
        <v>4048</v>
      </c>
      <c r="E183" s="64" t="s">
        <v>4049</v>
      </c>
      <c r="F183" s="64" t="s">
        <v>4066</v>
      </c>
      <c r="G183" s="64">
        <v>16.0</v>
      </c>
      <c r="H183" s="64">
        <v>193114.98</v>
      </c>
      <c r="K183" s="64">
        <v>1.0</v>
      </c>
      <c r="L183" s="64">
        <v>0.0</v>
      </c>
      <c r="M183" s="64">
        <v>2.0</v>
      </c>
      <c r="N183" s="64">
        <v>90.0</v>
      </c>
      <c r="O183" s="64" t="s">
        <v>4089</v>
      </c>
      <c r="P183" s="64" t="s">
        <v>4090</v>
      </c>
      <c r="Q183" s="64" t="s">
        <v>4321</v>
      </c>
      <c r="R183" s="64">
        <v>14.0</v>
      </c>
      <c r="S183" s="64">
        <v>0.0</v>
      </c>
      <c r="T183" s="64">
        <v>386229.96</v>
      </c>
      <c r="U183" s="64">
        <v>386229.96</v>
      </c>
      <c r="V183" s="64">
        <v>4.0</v>
      </c>
      <c r="W183" s="64" t="s">
        <v>4054</v>
      </c>
    </row>
    <row r="184" ht="14.25" customHeight="1">
      <c r="A184" s="64" t="s">
        <v>4504</v>
      </c>
      <c r="B184" s="528">
        <v>1.07082060001E11</v>
      </c>
      <c r="C184" s="64" t="s">
        <v>4505</v>
      </c>
      <c r="D184" s="64" t="s">
        <v>4048</v>
      </c>
      <c r="E184" s="64" t="s">
        <v>4049</v>
      </c>
      <c r="F184" s="64" t="s">
        <v>4066</v>
      </c>
      <c r="G184" s="64">
        <v>16.0</v>
      </c>
      <c r="H184" s="64">
        <v>49802.58</v>
      </c>
      <c r="K184" s="64">
        <v>1.0</v>
      </c>
      <c r="L184" s="64">
        <v>0.0</v>
      </c>
      <c r="M184" s="64">
        <v>2.0</v>
      </c>
      <c r="N184" s="64">
        <v>90.0</v>
      </c>
      <c r="O184" s="64" t="s">
        <v>4089</v>
      </c>
      <c r="P184" s="64" t="s">
        <v>4090</v>
      </c>
      <c r="Q184" s="64" t="s">
        <v>4379</v>
      </c>
      <c r="R184" s="64">
        <v>102.0</v>
      </c>
      <c r="S184" s="64">
        <v>0.0</v>
      </c>
      <c r="T184" s="64">
        <v>99605.16</v>
      </c>
      <c r="U184" s="64">
        <v>99605.16</v>
      </c>
      <c r="V184" s="64">
        <v>43.0</v>
      </c>
      <c r="W184" s="64" t="s">
        <v>4054</v>
      </c>
    </row>
    <row r="185" ht="14.25" customHeight="1">
      <c r="A185" s="64" t="s">
        <v>4506</v>
      </c>
      <c r="B185" s="528">
        <v>1.07082111316E11</v>
      </c>
      <c r="C185" s="64" t="s">
        <v>4507</v>
      </c>
      <c r="D185" s="64" t="s">
        <v>4048</v>
      </c>
      <c r="E185" s="64" t="s">
        <v>4049</v>
      </c>
      <c r="F185" s="64" t="s">
        <v>4066</v>
      </c>
      <c r="G185" s="64">
        <v>16.0</v>
      </c>
      <c r="H185" s="64">
        <v>53868.18</v>
      </c>
      <c r="K185" s="64">
        <v>1.0</v>
      </c>
      <c r="L185" s="64">
        <v>4.0</v>
      </c>
      <c r="M185" s="64">
        <v>2.0</v>
      </c>
      <c r="N185" s="64">
        <v>90.0</v>
      </c>
      <c r="O185" s="64" t="s">
        <v>4089</v>
      </c>
      <c r="P185" s="64" t="s">
        <v>4090</v>
      </c>
      <c r="Q185" s="64" t="s">
        <v>4379</v>
      </c>
      <c r="R185" s="64">
        <v>102.0</v>
      </c>
      <c r="S185" s="64">
        <v>0.0392</v>
      </c>
      <c r="T185" s="64">
        <v>107736.36</v>
      </c>
      <c r="U185" s="64">
        <v>107736.36</v>
      </c>
      <c r="V185" s="64">
        <v>319.0</v>
      </c>
      <c r="W185" s="64" t="s">
        <v>4054</v>
      </c>
    </row>
    <row r="186" ht="14.25" customHeight="1">
      <c r="A186" s="64" t="s">
        <v>4508</v>
      </c>
      <c r="B186" s="528">
        <v>1.07082115304E11</v>
      </c>
      <c r="C186" s="64" t="s">
        <v>4509</v>
      </c>
      <c r="D186" s="64" t="s">
        <v>4048</v>
      </c>
      <c r="E186" s="64" t="s">
        <v>4049</v>
      </c>
      <c r="F186" s="64" t="s">
        <v>4066</v>
      </c>
      <c r="G186" s="64">
        <v>16.0</v>
      </c>
      <c r="H186" s="64">
        <v>46753.38</v>
      </c>
      <c r="K186" s="64">
        <v>1.0</v>
      </c>
      <c r="L186" s="64">
        <v>0.0</v>
      </c>
      <c r="M186" s="64">
        <v>2.0</v>
      </c>
      <c r="N186" s="64">
        <v>90.0</v>
      </c>
      <c r="O186" s="64" t="s">
        <v>4089</v>
      </c>
      <c r="P186" s="64" t="s">
        <v>4090</v>
      </c>
      <c r="Q186" s="64" t="s">
        <v>4379</v>
      </c>
      <c r="R186" s="64">
        <v>102.0</v>
      </c>
      <c r="S186" s="64">
        <v>0.0</v>
      </c>
      <c r="T186" s="64">
        <v>93506.76</v>
      </c>
      <c r="U186" s="64">
        <v>93506.76</v>
      </c>
      <c r="V186" s="64">
        <v>216.0</v>
      </c>
      <c r="W186" s="64" t="s">
        <v>4054</v>
      </c>
    </row>
    <row r="187" ht="14.25" customHeight="1">
      <c r="A187" s="64" t="s">
        <v>4510</v>
      </c>
      <c r="B187" s="528">
        <v>1.07082030705E11</v>
      </c>
      <c r="C187" s="64" t="s">
        <v>4511</v>
      </c>
      <c r="D187" s="64" t="s">
        <v>4048</v>
      </c>
      <c r="E187" s="64" t="s">
        <v>4049</v>
      </c>
      <c r="F187" s="64" t="s">
        <v>4066</v>
      </c>
      <c r="G187" s="64">
        <v>16.0</v>
      </c>
      <c r="H187" s="64">
        <v>148393.38</v>
      </c>
      <c r="K187" s="64">
        <v>1.0</v>
      </c>
      <c r="L187" s="64">
        <v>0.0</v>
      </c>
      <c r="M187" s="64">
        <v>2.0</v>
      </c>
      <c r="N187" s="64">
        <v>90.0</v>
      </c>
      <c r="O187" s="64" t="s">
        <v>4089</v>
      </c>
      <c r="P187" s="64" t="s">
        <v>4090</v>
      </c>
      <c r="Q187" s="64" t="s">
        <v>4286</v>
      </c>
      <c r="R187" s="64">
        <v>196.0</v>
      </c>
      <c r="S187" s="64">
        <v>0.0</v>
      </c>
      <c r="T187" s="64">
        <v>296786.76</v>
      </c>
      <c r="U187" s="64">
        <v>296786.76</v>
      </c>
      <c r="V187" s="64">
        <v>255.0</v>
      </c>
      <c r="W187" s="64" t="s">
        <v>4054</v>
      </c>
    </row>
    <row r="188" ht="14.25" customHeight="1">
      <c r="A188" s="64" t="s">
        <v>4512</v>
      </c>
      <c r="B188" s="528">
        <v>1.07082087105E11</v>
      </c>
      <c r="C188" s="64" t="s">
        <v>4513</v>
      </c>
      <c r="D188" s="64" t="s">
        <v>4048</v>
      </c>
      <c r="E188" s="64" t="s">
        <v>4049</v>
      </c>
      <c r="F188" s="64" t="s">
        <v>4066</v>
      </c>
      <c r="G188" s="64">
        <v>16.0</v>
      </c>
      <c r="H188" s="64">
        <v>203278.98</v>
      </c>
      <c r="K188" s="64">
        <v>1.0</v>
      </c>
      <c r="L188" s="64">
        <v>1.0</v>
      </c>
      <c r="M188" s="64">
        <v>2.0</v>
      </c>
      <c r="N188" s="64">
        <v>90.0</v>
      </c>
      <c r="O188" s="64" t="s">
        <v>4089</v>
      </c>
      <c r="P188" s="64" t="s">
        <v>4090</v>
      </c>
      <c r="Q188" s="64" t="s">
        <v>4324</v>
      </c>
      <c r="R188" s="64">
        <v>129.0</v>
      </c>
      <c r="S188" s="64">
        <v>0.0078</v>
      </c>
      <c r="T188" s="64">
        <v>406557.96</v>
      </c>
      <c r="U188" s="64">
        <v>406557.96</v>
      </c>
      <c r="V188" s="64">
        <v>211.0</v>
      </c>
      <c r="W188" s="64" t="s">
        <v>4054</v>
      </c>
    </row>
    <row r="189" ht="14.25" customHeight="1">
      <c r="A189" s="64" t="s">
        <v>4514</v>
      </c>
      <c r="B189" s="528">
        <v>1.07082075002E11</v>
      </c>
      <c r="C189" s="64" t="s">
        <v>4515</v>
      </c>
      <c r="D189" s="64" t="s">
        <v>4048</v>
      </c>
      <c r="E189" s="64" t="s">
        <v>4049</v>
      </c>
      <c r="F189" s="64" t="s">
        <v>4066</v>
      </c>
      <c r="G189" s="64">
        <v>16.0</v>
      </c>
      <c r="H189" s="64">
        <v>59999.0</v>
      </c>
      <c r="K189" s="64">
        <v>1.0</v>
      </c>
      <c r="L189" s="64">
        <v>0.0</v>
      </c>
      <c r="M189" s="64">
        <v>2.0</v>
      </c>
      <c r="N189" s="64">
        <v>90.0</v>
      </c>
      <c r="O189" s="64" t="s">
        <v>4089</v>
      </c>
      <c r="P189" s="64" t="s">
        <v>4090</v>
      </c>
      <c r="Q189" s="64" t="s">
        <v>4291</v>
      </c>
      <c r="R189" s="64">
        <v>3.0</v>
      </c>
      <c r="S189" s="64">
        <v>0.0</v>
      </c>
      <c r="T189" s="64">
        <v>119998.0</v>
      </c>
      <c r="U189" s="64">
        <v>119998.0</v>
      </c>
      <c r="V189" s="64">
        <v>9.0</v>
      </c>
      <c r="W189" s="64" t="s">
        <v>4054</v>
      </c>
    </row>
    <row r="190" ht="14.25" customHeight="1">
      <c r="A190" s="64" t="s">
        <v>4516</v>
      </c>
      <c r="B190" s="528">
        <v>1.07082111307E11</v>
      </c>
      <c r="C190" s="64" t="s">
        <v>4517</v>
      </c>
      <c r="D190" s="64" t="s">
        <v>4048</v>
      </c>
      <c r="E190" s="64" t="s">
        <v>4049</v>
      </c>
      <c r="F190" s="64" t="s">
        <v>4066</v>
      </c>
      <c r="G190" s="64">
        <v>16.0</v>
      </c>
      <c r="H190" s="64">
        <v>85376.58</v>
      </c>
      <c r="K190" s="64">
        <v>1.0</v>
      </c>
      <c r="L190" s="64">
        <v>3.0</v>
      </c>
      <c r="M190" s="64">
        <v>2.0</v>
      </c>
      <c r="N190" s="64">
        <v>90.0</v>
      </c>
      <c r="O190" s="64" t="s">
        <v>4089</v>
      </c>
      <c r="P190" s="64" t="s">
        <v>4090</v>
      </c>
      <c r="Q190" s="64" t="s">
        <v>4379</v>
      </c>
      <c r="R190" s="64">
        <v>102.0</v>
      </c>
      <c r="S190" s="64">
        <v>0.0294</v>
      </c>
      <c r="T190" s="64">
        <v>170753.16</v>
      </c>
      <c r="U190" s="64">
        <v>85376.58</v>
      </c>
      <c r="V190" s="64">
        <v>0.0</v>
      </c>
      <c r="W190" s="64" t="s">
        <v>4054</v>
      </c>
    </row>
    <row r="191" ht="14.25" customHeight="1">
      <c r="A191" s="64" t="s">
        <v>4518</v>
      </c>
      <c r="B191" s="528">
        <v>1.07082019902E11</v>
      </c>
      <c r="C191" s="64" t="s">
        <v>4519</v>
      </c>
      <c r="D191" s="64" t="s">
        <v>4048</v>
      </c>
      <c r="E191" s="64" t="s">
        <v>4049</v>
      </c>
      <c r="F191" s="64" t="s">
        <v>4066</v>
      </c>
      <c r="G191" s="64">
        <v>16.0</v>
      </c>
      <c r="H191" s="64">
        <v>111802.98</v>
      </c>
      <c r="K191" s="64">
        <v>1.0</v>
      </c>
      <c r="L191" s="64">
        <v>0.0</v>
      </c>
      <c r="M191" s="64">
        <v>2.0</v>
      </c>
      <c r="N191" s="64">
        <v>90.0</v>
      </c>
      <c r="O191" s="64" t="s">
        <v>4089</v>
      </c>
      <c r="P191" s="64" t="s">
        <v>4090</v>
      </c>
      <c r="Q191" s="64" t="s">
        <v>4231</v>
      </c>
      <c r="R191" s="64">
        <v>140.0</v>
      </c>
      <c r="S191" s="64">
        <v>0.0</v>
      </c>
      <c r="T191" s="64">
        <v>223605.96</v>
      </c>
      <c r="U191" s="64">
        <v>223605.96</v>
      </c>
      <c r="V191" s="64">
        <v>119.0</v>
      </c>
      <c r="W191" s="64" t="s">
        <v>4054</v>
      </c>
    </row>
    <row r="192" ht="14.25" customHeight="1">
      <c r="A192" s="64" t="s">
        <v>4520</v>
      </c>
      <c r="B192" s="528">
        <v>1.07082020909E11</v>
      </c>
      <c r="C192" s="64" t="s">
        <v>4521</v>
      </c>
      <c r="D192" s="64" t="s">
        <v>4048</v>
      </c>
      <c r="E192" s="64" t="s">
        <v>4049</v>
      </c>
      <c r="F192" s="64" t="s">
        <v>4066</v>
      </c>
      <c r="G192" s="64">
        <v>16.0</v>
      </c>
      <c r="H192" s="64">
        <v>70130.58</v>
      </c>
      <c r="K192" s="64">
        <v>1.0</v>
      </c>
      <c r="L192" s="64">
        <v>0.0</v>
      </c>
      <c r="M192" s="64">
        <v>2.0</v>
      </c>
      <c r="N192" s="64">
        <v>90.0</v>
      </c>
      <c r="O192" s="64" t="s">
        <v>4089</v>
      </c>
      <c r="P192" s="64" t="s">
        <v>4090</v>
      </c>
      <c r="Q192" s="64" t="s">
        <v>4294</v>
      </c>
      <c r="R192" s="64">
        <v>215.0</v>
      </c>
      <c r="S192" s="64">
        <v>0.0</v>
      </c>
      <c r="T192" s="64">
        <v>140261.16</v>
      </c>
      <c r="U192" s="64">
        <v>140261.16</v>
      </c>
      <c r="V192" s="64">
        <v>99.0</v>
      </c>
      <c r="W192" s="64" t="s">
        <v>4054</v>
      </c>
    </row>
    <row r="193" ht="14.25" customHeight="1">
      <c r="A193" s="64" t="s">
        <v>4522</v>
      </c>
      <c r="B193" s="528">
        <v>1.07082023202E11</v>
      </c>
      <c r="C193" s="64" t="s">
        <v>4523</v>
      </c>
      <c r="D193" s="64" t="s">
        <v>4048</v>
      </c>
      <c r="E193" s="64" t="s">
        <v>4049</v>
      </c>
      <c r="F193" s="64" t="s">
        <v>4066</v>
      </c>
      <c r="G193" s="64">
        <v>16.0</v>
      </c>
      <c r="H193" s="64">
        <v>60982.98</v>
      </c>
      <c r="K193" s="64">
        <v>1.0</v>
      </c>
      <c r="L193" s="64">
        <v>0.0</v>
      </c>
      <c r="M193" s="64">
        <v>2.0</v>
      </c>
      <c r="N193" s="64">
        <v>90.0</v>
      </c>
      <c r="O193" s="64" t="s">
        <v>4089</v>
      </c>
      <c r="P193" s="64" t="s">
        <v>4090</v>
      </c>
      <c r="Q193" s="64" t="s">
        <v>4091</v>
      </c>
      <c r="R193" s="64">
        <v>150.0</v>
      </c>
      <c r="S193" s="64">
        <v>0.0</v>
      </c>
      <c r="T193" s="64">
        <v>121965.96</v>
      </c>
      <c r="U193" s="64">
        <v>121965.96</v>
      </c>
      <c r="V193" s="64">
        <v>43.0</v>
      </c>
      <c r="W193" s="64" t="s">
        <v>4054</v>
      </c>
    </row>
    <row r="194" ht="14.25" customHeight="1">
      <c r="A194" s="64" t="s">
        <v>4524</v>
      </c>
      <c r="B194" s="528">
        <v>1.07082069901E11</v>
      </c>
      <c r="C194" s="64" t="s">
        <v>4525</v>
      </c>
      <c r="D194" s="64" t="s">
        <v>4048</v>
      </c>
      <c r="E194" s="64" t="s">
        <v>4049</v>
      </c>
      <c r="F194" s="64" t="s">
        <v>4066</v>
      </c>
      <c r="G194" s="64">
        <v>16.0</v>
      </c>
      <c r="H194" s="64">
        <v>49999.0</v>
      </c>
      <c r="K194" s="64">
        <v>0.0</v>
      </c>
      <c r="L194" s="64">
        <v>0.0</v>
      </c>
      <c r="M194" s="64">
        <v>2.0</v>
      </c>
      <c r="N194" s="64">
        <v>80.0</v>
      </c>
      <c r="O194" s="64" t="s">
        <v>4089</v>
      </c>
      <c r="P194" s="64" t="s">
        <v>4090</v>
      </c>
      <c r="Q194" s="64" t="s">
        <v>4321</v>
      </c>
      <c r="R194" s="64">
        <v>14.0</v>
      </c>
      <c r="S194" s="64">
        <v>0.0</v>
      </c>
      <c r="T194" s="64">
        <v>99998.0</v>
      </c>
      <c r="U194" s="64">
        <v>99998.0</v>
      </c>
      <c r="V194" s="64">
        <v>0.0</v>
      </c>
      <c r="W194" s="64" t="s">
        <v>4054</v>
      </c>
    </row>
    <row r="195" ht="14.25" customHeight="1">
      <c r="A195" s="64" t="s">
        <v>4526</v>
      </c>
      <c r="B195" s="528">
        <v>1.07082069901E11</v>
      </c>
      <c r="C195" s="64" t="s">
        <v>4527</v>
      </c>
      <c r="D195" s="64" t="s">
        <v>4048</v>
      </c>
      <c r="E195" s="64" t="s">
        <v>4049</v>
      </c>
      <c r="F195" s="64" t="s">
        <v>4066</v>
      </c>
      <c r="G195" s="64">
        <v>16.0</v>
      </c>
      <c r="H195" s="64">
        <v>50818.98</v>
      </c>
      <c r="K195" s="64">
        <v>0.0</v>
      </c>
      <c r="L195" s="64">
        <v>0.0</v>
      </c>
      <c r="M195" s="64">
        <v>2.0</v>
      </c>
      <c r="N195" s="64">
        <v>80.0</v>
      </c>
      <c r="O195" s="64" t="s">
        <v>4089</v>
      </c>
      <c r="P195" s="64" t="s">
        <v>4090</v>
      </c>
      <c r="Q195" s="64" t="s">
        <v>4321</v>
      </c>
      <c r="R195" s="64">
        <v>14.0</v>
      </c>
      <c r="S195" s="64">
        <v>0.0</v>
      </c>
      <c r="T195" s="64">
        <v>101637.96</v>
      </c>
      <c r="U195" s="64">
        <v>101637.96</v>
      </c>
      <c r="V195" s="64">
        <v>7.0</v>
      </c>
      <c r="W195" s="64" t="s">
        <v>4054</v>
      </c>
    </row>
    <row r="196" ht="14.25" customHeight="1">
      <c r="A196" s="64" t="s">
        <v>4528</v>
      </c>
      <c r="B196" s="528">
        <v>1.07082082502E11</v>
      </c>
      <c r="C196" s="64" t="s">
        <v>4529</v>
      </c>
      <c r="D196" s="64" t="s">
        <v>4048</v>
      </c>
      <c r="E196" s="64" t="s">
        <v>4049</v>
      </c>
      <c r="F196" s="64" t="s">
        <v>4066</v>
      </c>
      <c r="G196" s="64">
        <v>16.0</v>
      </c>
      <c r="H196" s="64">
        <v>49999.0</v>
      </c>
      <c r="K196" s="64">
        <v>0.0</v>
      </c>
      <c r="L196" s="64">
        <v>0.0</v>
      </c>
      <c r="M196" s="64">
        <v>2.0</v>
      </c>
      <c r="N196" s="64">
        <v>77.0</v>
      </c>
      <c r="O196" s="64" t="s">
        <v>4089</v>
      </c>
      <c r="P196" s="64" t="s">
        <v>4090</v>
      </c>
      <c r="Q196" s="64" t="s">
        <v>4291</v>
      </c>
      <c r="R196" s="64">
        <v>3.0</v>
      </c>
      <c r="S196" s="64">
        <v>0.0</v>
      </c>
      <c r="T196" s="64">
        <v>99998.0</v>
      </c>
      <c r="U196" s="64">
        <v>99998.0</v>
      </c>
      <c r="V196" s="64">
        <v>2.0</v>
      </c>
      <c r="W196" s="64" t="s">
        <v>4054</v>
      </c>
    </row>
    <row r="197" ht="14.25" customHeight="1">
      <c r="A197" s="64" t="s">
        <v>4530</v>
      </c>
      <c r="B197" s="528">
        <v>1.07082002423E11</v>
      </c>
      <c r="C197" s="64" t="s">
        <v>4531</v>
      </c>
      <c r="D197" s="64" t="s">
        <v>4048</v>
      </c>
      <c r="E197" s="64" t="s">
        <v>4049</v>
      </c>
      <c r="F197" s="64" t="s">
        <v>4066</v>
      </c>
      <c r="G197" s="64">
        <v>16.0</v>
      </c>
      <c r="H197" s="64">
        <v>44212.38</v>
      </c>
      <c r="K197" s="64">
        <v>1.0</v>
      </c>
      <c r="L197" s="64">
        <v>9.0</v>
      </c>
      <c r="M197" s="64">
        <v>2.0</v>
      </c>
      <c r="N197" s="64">
        <v>90.0</v>
      </c>
      <c r="O197" s="64" t="s">
        <v>4089</v>
      </c>
      <c r="P197" s="64" t="s">
        <v>4090</v>
      </c>
      <c r="Q197" s="64" t="s">
        <v>4204</v>
      </c>
      <c r="R197" s="64">
        <v>208.0</v>
      </c>
      <c r="S197" s="64">
        <v>0.0433</v>
      </c>
      <c r="T197" s="64">
        <v>88424.76</v>
      </c>
      <c r="U197" s="64">
        <v>88424.76</v>
      </c>
      <c r="V197" s="64">
        <v>414.0</v>
      </c>
      <c r="W197" s="64" t="s">
        <v>4054</v>
      </c>
    </row>
    <row r="198" ht="14.25" customHeight="1">
      <c r="A198" s="64" t="s">
        <v>4532</v>
      </c>
      <c r="B198" s="528">
        <v>1.07082069106E11</v>
      </c>
      <c r="C198" s="64" t="s">
        <v>4533</v>
      </c>
      <c r="D198" s="64" t="s">
        <v>4048</v>
      </c>
      <c r="E198" s="64" t="s">
        <v>4049</v>
      </c>
      <c r="F198" s="64" t="s">
        <v>4066</v>
      </c>
      <c r="G198" s="64">
        <v>16.0</v>
      </c>
      <c r="H198" s="64">
        <v>53868.18</v>
      </c>
      <c r="K198" s="64">
        <v>1.0</v>
      </c>
      <c r="L198" s="64">
        <v>22.0</v>
      </c>
      <c r="M198" s="64">
        <v>2.0</v>
      </c>
      <c r="N198" s="64">
        <v>90.0</v>
      </c>
      <c r="O198" s="64" t="s">
        <v>4089</v>
      </c>
      <c r="P198" s="64" t="s">
        <v>4090</v>
      </c>
      <c r="Q198" s="64" t="s">
        <v>4077</v>
      </c>
      <c r="R198" s="64">
        <v>187.0</v>
      </c>
      <c r="S198" s="64">
        <v>0.1176</v>
      </c>
      <c r="T198" s="64">
        <v>107736.36</v>
      </c>
      <c r="U198" s="64">
        <v>269340.9</v>
      </c>
      <c r="V198" s="64">
        <v>0.0</v>
      </c>
      <c r="W198" s="64" t="s">
        <v>4054</v>
      </c>
    </row>
    <row r="199" ht="14.25" customHeight="1">
      <c r="A199" s="64" t="s">
        <v>4534</v>
      </c>
      <c r="B199" s="528">
        <v>1.07082111314E11</v>
      </c>
      <c r="C199" s="64" t="s">
        <v>4535</v>
      </c>
      <c r="D199" s="64" t="s">
        <v>4048</v>
      </c>
      <c r="E199" s="64" t="s">
        <v>4049</v>
      </c>
      <c r="F199" s="64" t="s">
        <v>4066</v>
      </c>
      <c r="G199" s="64">
        <v>16.0</v>
      </c>
      <c r="H199" s="64">
        <v>142294.98</v>
      </c>
      <c r="K199" s="64">
        <v>1.0</v>
      </c>
      <c r="L199" s="64">
        <v>0.0</v>
      </c>
      <c r="M199" s="64">
        <v>2.0</v>
      </c>
      <c r="N199" s="64">
        <v>90.0</v>
      </c>
      <c r="O199" s="64" t="s">
        <v>4089</v>
      </c>
      <c r="P199" s="64" t="s">
        <v>4090</v>
      </c>
      <c r="Q199" s="64" t="s">
        <v>4160</v>
      </c>
      <c r="R199" s="64">
        <v>100.0</v>
      </c>
      <c r="S199" s="64">
        <v>0.0</v>
      </c>
      <c r="T199" s="64">
        <v>284589.96</v>
      </c>
      <c r="U199" s="64">
        <v>284589.96</v>
      </c>
      <c r="V199" s="64">
        <v>26.0</v>
      </c>
      <c r="W199" s="64" t="s">
        <v>4054</v>
      </c>
    </row>
    <row r="200" ht="14.25" customHeight="1">
      <c r="A200" s="64" t="s">
        <v>4536</v>
      </c>
      <c r="B200" s="528">
        <v>1.07082019902E11</v>
      </c>
      <c r="C200" s="64" t="s">
        <v>4537</v>
      </c>
      <c r="D200" s="64" t="s">
        <v>4048</v>
      </c>
      <c r="E200" s="64" t="s">
        <v>4049</v>
      </c>
      <c r="F200" s="64" t="s">
        <v>4066</v>
      </c>
      <c r="G200" s="64">
        <v>16.0</v>
      </c>
      <c r="H200" s="64">
        <v>111802.98</v>
      </c>
      <c r="K200" s="64">
        <v>1.0</v>
      </c>
      <c r="L200" s="64">
        <v>0.0</v>
      </c>
      <c r="M200" s="64">
        <v>2.0</v>
      </c>
      <c r="N200" s="64">
        <v>90.0</v>
      </c>
      <c r="O200" s="64" t="s">
        <v>4089</v>
      </c>
      <c r="P200" s="64" t="s">
        <v>4090</v>
      </c>
      <c r="Q200" s="64" t="s">
        <v>4231</v>
      </c>
      <c r="R200" s="64">
        <v>140.0</v>
      </c>
      <c r="S200" s="64">
        <v>0.0</v>
      </c>
      <c r="T200" s="64">
        <v>223605.96</v>
      </c>
      <c r="U200" s="64">
        <v>223605.96</v>
      </c>
      <c r="V200" s="64">
        <v>322.0</v>
      </c>
      <c r="W200" s="64" t="s">
        <v>4054</v>
      </c>
    </row>
    <row r="201" ht="14.25" customHeight="1">
      <c r="A201" s="64" t="s">
        <v>4538</v>
      </c>
      <c r="B201" s="528">
        <v>1.07082102102E11</v>
      </c>
      <c r="C201" s="64" t="s">
        <v>4539</v>
      </c>
      <c r="D201" s="64" t="s">
        <v>4048</v>
      </c>
      <c r="E201" s="64" t="s">
        <v>4049</v>
      </c>
      <c r="F201" s="64" t="s">
        <v>4066</v>
      </c>
      <c r="G201" s="64">
        <v>16.0</v>
      </c>
      <c r="H201" s="64">
        <v>43704.18</v>
      </c>
      <c r="K201" s="64">
        <v>1.0</v>
      </c>
      <c r="L201" s="64">
        <v>3.0</v>
      </c>
      <c r="M201" s="64">
        <v>2.0</v>
      </c>
      <c r="N201" s="64">
        <v>90.0</v>
      </c>
      <c r="O201" s="64" t="s">
        <v>4089</v>
      </c>
      <c r="P201" s="64" t="s">
        <v>4090</v>
      </c>
      <c r="Q201" s="64" t="s">
        <v>4540</v>
      </c>
      <c r="R201" s="64">
        <v>112.0</v>
      </c>
      <c r="S201" s="64">
        <v>0.0268</v>
      </c>
      <c r="T201" s="64">
        <v>87408.36</v>
      </c>
      <c r="U201" s="64">
        <v>218520.9</v>
      </c>
      <c r="V201" s="64">
        <v>246.0</v>
      </c>
      <c r="W201" s="64" t="s">
        <v>4054</v>
      </c>
    </row>
    <row r="202" ht="14.25" customHeight="1">
      <c r="A202" s="64" t="s">
        <v>4541</v>
      </c>
      <c r="B202" s="528">
        <v>1.07082111202E11</v>
      </c>
      <c r="C202" s="64" t="s">
        <v>4542</v>
      </c>
      <c r="D202" s="64" t="s">
        <v>4048</v>
      </c>
      <c r="E202" s="64" t="s">
        <v>4049</v>
      </c>
      <c r="F202" s="64" t="s">
        <v>4066</v>
      </c>
      <c r="G202" s="64">
        <v>16.0</v>
      </c>
      <c r="H202" s="64">
        <v>91474.98</v>
      </c>
      <c r="K202" s="64">
        <v>1.0</v>
      </c>
      <c r="L202" s="64">
        <v>4.0</v>
      </c>
      <c r="M202" s="64">
        <v>2.0</v>
      </c>
      <c r="N202" s="64">
        <v>90.0</v>
      </c>
      <c r="O202" s="64" t="s">
        <v>4089</v>
      </c>
      <c r="P202" s="64" t="s">
        <v>4090</v>
      </c>
      <c r="Q202" s="64" t="s">
        <v>4231</v>
      </c>
      <c r="R202" s="64">
        <v>140.0</v>
      </c>
      <c r="S202" s="64">
        <v>0.0286</v>
      </c>
      <c r="T202" s="64">
        <v>182949.96</v>
      </c>
      <c r="U202" s="64">
        <v>274424.94</v>
      </c>
      <c r="V202" s="64">
        <v>0.0</v>
      </c>
      <c r="W202" s="64" t="s">
        <v>4054</v>
      </c>
    </row>
    <row r="203" ht="14.25" customHeight="1">
      <c r="A203" s="64" t="s">
        <v>4543</v>
      </c>
      <c r="B203" s="528">
        <v>1.07082015212E11</v>
      </c>
      <c r="C203" s="64" t="s">
        <v>4544</v>
      </c>
      <c r="D203" s="64" t="s">
        <v>4048</v>
      </c>
      <c r="E203" s="64" t="s">
        <v>4049</v>
      </c>
      <c r="F203" s="64" t="s">
        <v>4066</v>
      </c>
      <c r="G203" s="64">
        <v>16.0</v>
      </c>
      <c r="H203" s="64">
        <v>64032.18</v>
      </c>
      <c r="K203" s="64">
        <v>2.0</v>
      </c>
      <c r="L203" s="64">
        <v>0.0</v>
      </c>
      <c r="M203" s="64">
        <v>2.0</v>
      </c>
      <c r="N203" s="64">
        <v>90.0</v>
      </c>
      <c r="O203" s="64" t="s">
        <v>4089</v>
      </c>
      <c r="P203" s="64" t="s">
        <v>4090</v>
      </c>
      <c r="Q203" s="64" t="s">
        <v>4091</v>
      </c>
      <c r="R203" s="64">
        <v>150.0</v>
      </c>
      <c r="S203" s="64">
        <v>0.0</v>
      </c>
      <c r="T203" s="64">
        <v>128064.36</v>
      </c>
      <c r="U203" s="64">
        <v>128064.36</v>
      </c>
      <c r="V203" s="64">
        <v>99.0</v>
      </c>
      <c r="W203" s="64" t="s">
        <v>4054</v>
      </c>
    </row>
    <row r="204" ht="14.25" customHeight="1">
      <c r="A204" s="64" t="s">
        <v>4545</v>
      </c>
      <c r="B204" s="528">
        <v>1.07082128302E11</v>
      </c>
      <c r="C204" s="64" t="s">
        <v>4546</v>
      </c>
      <c r="D204" s="64" t="s">
        <v>4048</v>
      </c>
      <c r="E204" s="64" t="s">
        <v>4049</v>
      </c>
      <c r="F204" s="64" t="s">
        <v>4066</v>
      </c>
      <c r="G204" s="64">
        <v>16.0</v>
      </c>
      <c r="H204" s="64">
        <v>66064.98</v>
      </c>
      <c r="K204" s="64">
        <v>1.0</v>
      </c>
      <c r="L204" s="64">
        <v>2.0</v>
      </c>
      <c r="M204" s="64">
        <v>2.0</v>
      </c>
      <c r="N204" s="64">
        <v>90.0</v>
      </c>
      <c r="O204" s="64" t="s">
        <v>4089</v>
      </c>
      <c r="P204" s="64" t="s">
        <v>4090</v>
      </c>
      <c r="Q204" s="64" t="s">
        <v>4106</v>
      </c>
      <c r="R204" s="64">
        <v>189.0</v>
      </c>
      <c r="S204" s="64">
        <v>0.0106</v>
      </c>
      <c r="T204" s="64">
        <v>132129.96</v>
      </c>
      <c r="U204" s="64">
        <v>198194.94</v>
      </c>
      <c r="V204" s="64">
        <v>0.0</v>
      </c>
      <c r="W204" s="64" t="s">
        <v>4054</v>
      </c>
    </row>
    <row r="205" ht="14.25" customHeight="1">
      <c r="A205" s="64" t="s">
        <v>4547</v>
      </c>
      <c r="B205" s="528">
        <v>1.07081015577E11</v>
      </c>
      <c r="C205" s="64" t="s">
        <v>4548</v>
      </c>
      <c r="D205" s="64" t="s">
        <v>4048</v>
      </c>
      <c r="E205" s="64" t="s">
        <v>4049</v>
      </c>
      <c r="F205" s="64" t="s">
        <v>4066</v>
      </c>
      <c r="G205" s="64">
        <v>16.0</v>
      </c>
      <c r="H205" s="64">
        <v>44720.58</v>
      </c>
      <c r="K205" s="64">
        <v>1.0</v>
      </c>
      <c r="L205" s="64">
        <v>31.0</v>
      </c>
      <c r="M205" s="64">
        <v>2.0</v>
      </c>
      <c r="N205" s="64">
        <v>90.0</v>
      </c>
      <c r="O205" s="64" t="s">
        <v>4089</v>
      </c>
      <c r="P205" s="64" t="s">
        <v>4090</v>
      </c>
      <c r="Q205" s="64" t="s">
        <v>4204</v>
      </c>
      <c r="R205" s="64">
        <v>208.0</v>
      </c>
      <c r="S205" s="64">
        <v>0.149</v>
      </c>
      <c r="T205" s="64">
        <v>89441.16</v>
      </c>
      <c r="U205" s="64">
        <v>134161.74</v>
      </c>
      <c r="V205" s="64">
        <v>805.0</v>
      </c>
      <c r="W205" s="64" t="s">
        <v>4054</v>
      </c>
    </row>
    <row r="206" ht="14.25" customHeight="1">
      <c r="A206" s="64" t="s">
        <v>4549</v>
      </c>
      <c r="B206" s="528">
        <v>1.07082133601E11</v>
      </c>
      <c r="C206" s="64" t="s">
        <v>4550</v>
      </c>
      <c r="D206" s="64" t="s">
        <v>4048</v>
      </c>
      <c r="E206" s="64" t="s">
        <v>4049</v>
      </c>
      <c r="F206" s="64" t="s">
        <v>4066</v>
      </c>
      <c r="G206" s="64">
        <v>16.0</v>
      </c>
      <c r="H206" s="64">
        <v>203278.98</v>
      </c>
      <c r="K206" s="64">
        <v>1.0</v>
      </c>
      <c r="L206" s="64">
        <v>0.0</v>
      </c>
      <c r="M206" s="64">
        <v>2.0</v>
      </c>
      <c r="N206" s="64">
        <v>90.0</v>
      </c>
      <c r="O206" s="64" t="s">
        <v>4089</v>
      </c>
      <c r="P206" s="64" t="s">
        <v>4090</v>
      </c>
      <c r="Q206" s="64" t="s">
        <v>4551</v>
      </c>
      <c r="R206" s="64">
        <v>193.0</v>
      </c>
      <c r="S206" s="64">
        <v>0.0</v>
      </c>
      <c r="T206" s="64">
        <v>406557.96</v>
      </c>
      <c r="U206" s="64">
        <v>406557.96</v>
      </c>
      <c r="V206" s="64">
        <v>231.0</v>
      </c>
      <c r="W206" s="64" t="s">
        <v>4054</v>
      </c>
    </row>
    <row r="207" ht="14.25" customHeight="1">
      <c r="A207" s="64" t="s">
        <v>4552</v>
      </c>
      <c r="B207" s="528">
        <v>1.07082082903E11</v>
      </c>
      <c r="C207" s="64" t="s">
        <v>4553</v>
      </c>
      <c r="D207" s="64" t="s">
        <v>4048</v>
      </c>
      <c r="E207" s="64" t="s">
        <v>4049</v>
      </c>
      <c r="F207" s="64" t="s">
        <v>4066</v>
      </c>
      <c r="G207" s="64">
        <v>16.0</v>
      </c>
      <c r="H207" s="64">
        <v>126642.42</v>
      </c>
      <c r="K207" s="64">
        <v>1.0</v>
      </c>
      <c r="L207" s="64">
        <v>5.0</v>
      </c>
      <c r="M207" s="64">
        <v>2.0</v>
      </c>
      <c r="N207" s="64">
        <v>90.0</v>
      </c>
      <c r="O207" s="64" t="s">
        <v>4089</v>
      </c>
      <c r="P207" s="64" t="s">
        <v>4090</v>
      </c>
      <c r="Q207" s="64" t="s">
        <v>4554</v>
      </c>
      <c r="R207" s="64">
        <v>163.0</v>
      </c>
      <c r="S207" s="64">
        <v>0.0307</v>
      </c>
      <c r="T207" s="64">
        <v>253284.84</v>
      </c>
      <c r="U207" s="64">
        <v>253284.84</v>
      </c>
      <c r="V207" s="64">
        <v>0.0</v>
      </c>
      <c r="W207" s="64" t="s">
        <v>4054</v>
      </c>
    </row>
    <row r="208" ht="14.25" customHeight="1">
      <c r="A208" s="64" t="s">
        <v>4555</v>
      </c>
      <c r="B208" s="528">
        <v>1.07082077151E11</v>
      </c>
      <c r="C208" s="64" t="s">
        <v>4556</v>
      </c>
      <c r="D208" s="64" t="s">
        <v>4048</v>
      </c>
      <c r="E208" s="64" t="s">
        <v>4049</v>
      </c>
      <c r="F208" s="64" t="s">
        <v>4066</v>
      </c>
      <c r="G208" s="64">
        <v>16.0</v>
      </c>
      <c r="H208" s="64">
        <v>37605.78</v>
      </c>
      <c r="K208" s="64">
        <v>1.0</v>
      </c>
      <c r="L208" s="64">
        <v>0.0</v>
      </c>
      <c r="M208" s="64">
        <v>2.0</v>
      </c>
      <c r="N208" s="64">
        <v>90.0</v>
      </c>
      <c r="O208" s="64" t="s">
        <v>4089</v>
      </c>
      <c r="P208" s="64" t="s">
        <v>4090</v>
      </c>
      <c r="Q208" s="64" t="s">
        <v>4321</v>
      </c>
      <c r="R208" s="64">
        <v>14.0</v>
      </c>
      <c r="S208" s="64">
        <v>0.0</v>
      </c>
      <c r="T208" s="64">
        <v>75211.56</v>
      </c>
      <c r="U208" s="64">
        <v>75211.56</v>
      </c>
      <c r="V208" s="64">
        <v>4.0</v>
      </c>
      <c r="W208" s="64" t="s">
        <v>4054</v>
      </c>
    </row>
    <row r="209" ht="14.25" customHeight="1">
      <c r="A209" s="64" t="s">
        <v>4557</v>
      </c>
      <c r="B209" s="528">
        <v>1.07083029304E11</v>
      </c>
      <c r="C209" s="64" t="s">
        <v>4558</v>
      </c>
      <c r="D209" s="64" t="s">
        <v>4048</v>
      </c>
      <c r="E209" s="64" t="s">
        <v>4049</v>
      </c>
      <c r="F209" s="64" t="s">
        <v>4066</v>
      </c>
      <c r="G209" s="64">
        <v>16.0</v>
      </c>
      <c r="H209" s="64">
        <v>40654.98</v>
      </c>
      <c r="K209" s="64">
        <v>1.0</v>
      </c>
      <c r="L209" s="64">
        <v>0.0</v>
      </c>
      <c r="M209" s="64">
        <v>2.0</v>
      </c>
      <c r="N209" s="64">
        <v>90.0</v>
      </c>
      <c r="O209" s="64" t="s">
        <v>4089</v>
      </c>
      <c r="P209" s="64" t="s">
        <v>4090</v>
      </c>
      <c r="Q209" s="64" t="s">
        <v>4321</v>
      </c>
      <c r="R209" s="64">
        <v>14.0</v>
      </c>
      <c r="S209" s="64">
        <v>0.0</v>
      </c>
      <c r="T209" s="64">
        <v>81309.96</v>
      </c>
      <c r="U209" s="64">
        <v>81309.96</v>
      </c>
      <c r="V209" s="64">
        <v>10.0</v>
      </c>
      <c r="W209" s="64" t="s">
        <v>4054</v>
      </c>
    </row>
    <row r="210" ht="14.25" customHeight="1">
      <c r="A210" s="64" t="s">
        <v>4559</v>
      </c>
      <c r="B210" s="528">
        <v>1.07082087146E11</v>
      </c>
      <c r="C210" s="64" t="s">
        <v>4560</v>
      </c>
      <c r="D210" s="64" t="s">
        <v>4048</v>
      </c>
      <c r="E210" s="64" t="s">
        <v>4049</v>
      </c>
      <c r="F210" s="64" t="s">
        <v>4066</v>
      </c>
      <c r="G210" s="64">
        <v>16.0</v>
      </c>
      <c r="H210" s="64">
        <v>76228.98</v>
      </c>
      <c r="K210" s="64">
        <v>1.0</v>
      </c>
      <c r="L210" s="64">
        <v>16.0</v>
      </c>
      <c r="M210" s="64">
        <v>2.0</v>
      </c>
      <c r="N210" s="64">
        <v>90.0</v>
      </c>
      <c r="O210" s="64" t="s">
        <v>4089</v>
      </c>
      <c r="P210" s="64" t="s">
        <v>4090</v>
      </c>
      <c r="Q210" s="64" t="s">
        <v>4551</v>
      </c>
      <c r="R210" s="64">
        <v>193.0</v>
      </c>
      <c r="S210" s="64">
        <v>0.0829</v>
      </c>
      <c r="T210" s="64">
        <v>152457.96</v>
      </c>
      <c r="U210" s="64">
        <v>457373.88</v>
      </c>
      <c r="V210" s="64">
        <v>0.0</v>
      </c>
      <c r="W210" s="64" t="s">
        <v>4054</v>
      </c>
    </row>
    <row r="211" ht="14.25" customHeight="1">
      <c r="A211" s="64" t="s">
        <v>4561</v>
      </c>
      <c r="B211" s="528">
        <v>1.07082102105E11</v>
      </c>
      <c r="C211" s="64" t="s">
        <v>4562</v>
      </c>
      <c r="D211" s="64" t="s">
        <v>4048</v>
      </c>
      <c r="E211" s="64" t="s">
        <v>4049</v>
      </c>
      <c r="F211" s="64" t="s">
        <v>4066</v>
      </c>
      <c r="G211" s="64">
        <v>16.0</v>
      </c>
      <c r="H211" s="64">
        <v>71146.98</v>
      </c>
      <c r="K211" s="64">
        <v>1.0</v>
      </c>
      <c r="L211" s="64">
        <v>0.0</v>
      </c>
      <c r="M211" s="64">
        <v>2.0</v>
      </c>
      <c r="N211" s="64">
        <v>90.0</v>
      </c>
      <c r="O211" s="64" t="s">
        <v>4089</v>
      </c>
      <c r="P211" s="64" t="s">
        <v>4090</v>
      </c>
      <c r="Q211" s="64" t="s">
        <v>4429</v>
      </c>
      <c r="R211" s="64">
        <v>110.0</v>
      </c>
      <c r="S211" s="64">
        <v>0.0</v>
      </c>
      <c r="T211" s="64">
        <v>142293.96</v>
      </c>
      <c r="U211" s="64">
        <v>142293.96</v>
      </c>
      <c r="V211" s="64">
        <v>56.0</v>
      </c>
      <c r="W211" s="64" t="s">
        <v>4054</v>
      </c>
    </row>
    <row r="212" ht="14.25" customHeight="1">
      <c r="A212" s="64" t="s">
        <v>4563</v>
      </c>
      <c r="B212" s="528">
        <v>1.07082102102E11</v>
      </c>
      <c r="C212" s="64" t="s">
        <v>4256</v>
      </c>
      <c r="D212" s="64" t="s">
        <v>4048</v>
      </c>
      <c r="E212" s="64" t="s">
        <v>4049</v>
      </c>
      <c r="F212" s="64" t="s">
        <v>4066</v>
      </c>
      <c r="G212" s="64">
        <v>16.0</v>
      </c>
      <c r="H212" s="64">
        <v>44720.58</v>
      </c>
      <c r="K212" s="64">
        <v>1.0</v>
      </c>
      <c r="L212" s="64">
        <v>6.0</v>
      </c>
      <c r="M212" s="64">
        <v>2.0</v>
      </c>
      <c r="N212" s="64">
        <v>90.0</v>
      </c>
      <c r="O212" s="64" t="s">
        <v>4089</v>
      </c>
      <c r="P212" s="64" t="s">
        <v>4090</v>
      </c>
      <c r="Q212" s="64" t="s">
        <v>4257</v>
      </c>
      <c r="R212" s="64">
        <v>151.0</v>
      </c>
      <c r="S212" s="64">
        <v>0.0397</v>
      </c>
      <c r="T212" s="64">
        <v>89441.16</v>
      </c>
      <c r="U212" s="64">
        <v>223602.9</v>
      </c>
      <c r="V212" s="64">
        <v>245.0</v>
      </c>
      <c r="W212" s="64" t="s">
        <v>4054</v>
      </c>
    </row>
    <row r="213" ht="14.25" customHeight="1">
      <c r="A213" s="64" t="s">
        <v>4564</v>
      </c>
      <c r="B213" s="528">
        <v>1.0708206002E11</v>
      </c>
      <c r="C213" s="64" t="s">
        <v>4565</v>
      </c>
      <c r="D213" s="64" t="s">
        <v>4048</v>
      </c>
      <c r="E213" s="64" t="s">
        <v>4049</v>
      </c>
      <c r="F213" s="64" t="s">
        <v>4066</v>
      </c>
      <c r="G213" s="64">
        <v>16.0</v>
      </c>
      <c r="H213" s="64">
        <v>60982.98</v>
      </c>
      <c r="K213" s="64">
        <v>1.0</v>
      </c>
      <c r="L213" s="64">
        <v>0.0</v>
      </c>
      <c r="M213" s="64">
        <v>2.0</v>
      </c>
      <c r="N213" s="64">
        <v>90.0</v>
      </c>
      <c r="O213" s="64" t="s">
        <v>4089</v>
      </c>
      <c r="P213" s="64" t="s">
        <v>4090</v>
      </c>
      <c r="Q213" s="64" t="s">
        <v>4379</v>
      </c>
      <c r="R213" s="64">
        <v>102.0</v>
      </c>
      <c r="S213" s="64">
        <v>0.0</v>
      </c>
      <c r="T213" s="64">
        <v>121965.96</v>
      </c>
      <c r="U213" s="64">
        <v>121965.96</v>
      </c>
      <c r="V213" s="64">
        <v>30.0</v>
      </c>
      <c r="W213" s="64" t="s">
        <v>4054</v>
      </c>
    </row>
    <row r="214" ht="14.25" customHeight="1">
      <c r="A214" s="64" t="s">
        <v>4566</v>
      </c>
      <c r="B214" s="528">
        <v>1.07082119302E11</v>
      </c>
      <c r="C214" s="64" t="s">
        <v>4567</v>
      </c>
      <c r="D214" s="64" t="s">
        <v>4048</v>
      </c>
      <c r="E214" s="64" t="s">
        <v>4049</v>
      </c>
      <c r="F214" s="64" t="s">
        <v>4066</v>
      </c>
      <c r="G214" s="64">
        <v>16.0</v>
      </c>
      <c r="H214" s="64">
        <v>203278.98</v>
      </c>
      <c r="K214" s="64">
        <v>1.0</v>
      </c>
      <c r="L214" s="64">
        <v>0.0</v>
      </c>
      <c r="M214" s="64">
        <v>2.0</v>
      </c>
      <c r="N214" s="64">
        <v>90.0</v>
      </c>
      <c r="O214" s="64" t="s">
        <v>4089</v>
      </c>
      <c r="P214" s="64" t="s">
        <v>4090</v>
      </c>
      <c r="Q214" s="64" t="s">
        <v>4231</v>
      </c>
      <c r="R214" s="64">
        <v>140.0</v>
      </c>
      <c r="S214" s="64">
        <v>0.0</v>
      </c>
      <c r="T214" s="64">
        <v>406557.96</v>
      </c>
      <c r="U214" s="64">
        <v>406557.96</v>
      </c>
      <c r="V214" s="64">
        <v>170.0</v>
      </c>
      <c r="W214" s="64" t="s">
        <v>4054</v>
      </c>
    </row>
    <row r="215" ht="14.25" customHeight="1">
      <c r="A215" s="64" t="s">
        <v>4568</v>
      </c>
      <c r="B215" s="528">
        <v>1.07082114504E11</v>
      </c>
      <c r="C215" s="64" t="s">
        <v>4569</v>
      </c>
      <c r="D215" s="64" t="s">
        <v>4048</v>
      </c>
      <c r="E215" s="64" t="s">
        <v>4049</v>
      </c>
      <c r="F215" s="64" t="s">
        <v>4066</v>
      </c>
      <c r="G215" s="64">
        <v>16.0</v>
      </c>
      <c r="H215" s="64">
        <v>117901.38</v>
      </c>
      <c r="K215" s="64">
        <v>1.0</v>
      </c>
      <c r="L215" s="64">
        <v>2.0</v>
      </c>
      <c r="M215" s="64">
        <v>2.0</v>
      </c>
      <c r="N215" s="64">
        <v>90.0</v>
      </c>
      <c r="O215" s="64" t="s">
        <v>4089</v>
      </c>
      <c r="P215" s="64" t="s">
        <v>4090</v>
      </c>
      <c r="Q215" s="64" t="s">
        <v>4231</v>
      </c>
      <c r="R215" s="64">
        <v>140.0</v>
      </c>
      <c r="S215" s="64">
        <v>0.0143</v>
      </c>
      <c r="T215" s="64">
        <v>235802.76</v>
      </c>
      <c r="U215" s="64">
        <v>353704.14</v>
      </c>
      <c r="V215" s="64">
        <v>225.0</v>
      </c>
      <c r="W215" s="64" t="s">
        <v>4054</v>
      </c>
    </row>
    <row r="216" ht="14.25" customHeight="1">
      <c r="A216" s="64" t="s">
        <v>4570</v>
      </c>
      <c r="B216" s="528">
        <v>1.07082023202E11</v>
      </c>
      <c r="C216" s="64" t="s">
        <v>4571</v>
      </c>
      <c r="D216" s="64" t="s">
        <v>4048</v>
      </c>
      <c r="E216" s="64" t="s">
        <v>4049</v>
      </c>
      <c r="F216" s="64" t="s">
        <v>4066</v>
      </c>
      <c r="G216" s="64">
        <v>16.0</v>
      </c>
      <c r="H216" s="64">
        <v>60982.98</v>
      </c>
      <c r="K216" s="64">
        <v>1.0</v>
      </c>
      <c r="L216" s="64">
        <v>0.0</v>
      </c>
      <c r="M216" s="64">
        <v>2.0</v>
      </c>
      <c r="N216" s="64">
        <v>90.0</v>
      </c>
      <c r="O216" s="64" t="s">
        <v>4089</v>
      </c>
      <c r="P216" s="64" t="s">
        <v>4090</v>
      </c>
      <c r="Q216" s="64" t="s">
        <v>4231</v>
      </c>
      <c r="R216" s="64">
        <v>140.0</v>
      </c>
      <c r="S216" s="64">
        <v>0.0</v>
      </c>
      <c r="T216" s="64">
        <v>121965.96</v>
      </c>
      <c r="U216" s="64">
        <v>121965.96</v>
      </c>
      <c r="V216" s="64">
        <v>38.0</v>
      </c>
      <c r="W216" s="64" t="s">
        <v>4054</v>
      </c>
    </row>
    <row r="217" ht="14.25" customHeight="1">
      <c r="A217" s="64" t="s">
        <v>4572</v>
      </c>
      <c r="B217" s="528">
        <v>1.07082076705E11</v>
      </c>
      <c r="C217" s="64" t="s">
        <v>4573</v>
      </c>
      <c r="D217" s="64" t="s">
        <v>4048</v>
      </c>
      <c r="E217" s="64" t="s">
        <v>4049</v>
      </c>
      <c r="F217" s="64" t="s">
        <v>4066</v>
      </c>
      <c r="G217" s="64">
        <v>16.0</v>
      </c>
      <c r="H217" s="64">
        <v>101638.98</v>
      </c>
      <c r="K217" s="64">
        <v>1.0</v>
      </c>
      <c r="L217" s="64">
        <v>0.0</v>
      </c>
      <c r="M217" s="64">
        <v>2.0</v>
      </c>
      <c r="N217" s="64">
        <v>90.0</v>
      </c>
      <c r="O217" s="64" t="s">
        <v>4089</v>
      </c>
      <c r="P217" s="64" t="s">
        <v>4090</v>
      </c>
      <c r="Q217" s="64" t="s">
        <v>4379</v>
      </c>
      <c r="R217" s="64">
        <v>102.0</v>
      </c>
      <c r="S217" s="64">
        <v>0.0</v>
      </c>
      <c r="T217" s="64">
        <v>203277.96</v>
      </c>
      <c r="U217" s="64">
        <v>203277.96</v>
      </c>
      <c r="V217" s="64">
        <v>73.0</v>
      </c>
      <c r="W217" s="64" t="s">
        <v>4054</v>
      </c>
    </row>
    <row r="218" ht="14.25" customHeight="1">
      <c r="A218" s="64" t="s">
        <v>4574</v>
      </c>
      <c r="B218" s="528">
        <v>1.07082002701E11</v>
      </c>
      <c r="C218" s="64" t="s">
        <v>4575</v>
      </c>
      <c r="D218" s="64" t="s">
        <v>4048</v>
      </c>
      <c r="E218" s="64" t="s">
        <v>4049</v>
      </c>
      <c r="F218" s="64" t="s">
        <v>4066</v>
      </c>
      <c r="G218" s="64">
        <v>16.0</v>
      </c>
      <c r="H218" s="64">
        <v>60982.98</v>
      </c>
      <c r="K218" s="64">
        <v>1.0</v>
      </c>
      <c r="L218" s="64">
        <v>0.0</v>
      </c>
      <c r="M218" s="64">
        <v>2.0</v>
      </c>
      <c r="N218" s="64">
        <v>90.0</v>
      </c>
      <c r="O218" s="64" t="s">
        <v>4089</v>
      </c>
      <c r="P218" s="64" t="s">
        <v>4090</v>
      </c>
      <c r="Q218" s="64" t="s">
        <v>4231</v>
      </c>
      <c r="R218" s="64">
        <v>140.0</v>
      </c>
      <c r="S218" s="64">
        <v>0.0</v>
      </c>
      <c r="T218" s="64">
        <v>121965.96</v>
      </c>
      <c r="U218" s="64">
        <v>121965.96</v>
      </c>
      <c r="V218" s="64">
        <v>29.0</v>
      </c>
      <c r="W218" s="64" t="s">
        <v>4054</v>
      </c>
    </row>
    <row r="219" ht="14.25" customHeight="1">
      <c r="A219" s="64" t="s">
        <v>4576</v>
      </c>
      <c r="B219" s="528">
        <v>1.07082074902E11</v>
      </c>
      <c r="C219" s="64" t="s">
        <v>4577</v>
      </c>
      <c r="D219" s="64" t="s">
        <v>4048</v>
      </c>
      <c r="E219" s="64" t="s">
        <v>4049</v>
      </c>
      <c r="F219" s="64" t="s">
        <v>4066</v>
      </c>
      <c r="G219" s="64">
        <v>16.0</v>
      </c>
      <c r="H219" s="64">
        <v>64999.0</v>
      </c>
      <c r="K219" s="64">
        <v>0.0</v>
      </c>
      <c r="L219" s="64">
        <v>0.0</v>
      </c>
      <c r="M219" s="64">
        <v>2.0</v>
      </c>
      <c r="N219" s="64">
        <v>80.0</v>
      </c>
      <c r="O219" s="64" t="s">
        <v>4089</v>
      </c>
      <c r="P219" s="64" t="s">
        <v>4090</v>
      </c>
      <c r="Q219" s="64" t="s">
        <v>4291</v>
      </c>
      <c r="R219" s="64">
        <v>3.0</v>
      </c>
      <c r="S219" s="64">
        <v>0.0</v>
      </c>
      <c r="T219" s="64">
        <v>129998.0</v>
      </c>
      <c r="U219" s="64">
        <v>129998.0</v>
      </c>
      <c r="V219" s="64">
        <v>2.0</v>
      </c>
      <c r="W219" s="64" t="s">
        <v>4054</v>
      </c>
    </row>
    <row r="220" ht="14.25" customHeight="1">
      <c r="A220" s="64" t="s">
        <v>4578</v>
      </c>
      <c r="B220" s="528">
        <v>1.07082082721E11</v>
      </c>
      <c r="C220" s="64" t="s">
        <v>4579</v>
      </c>
      <c r="D220" s="64" t="s">
        <v>4048</v>
      </c>
      <c r="E220" s="64" t="s">
        <v>4049</v>
      </c>
      <c r="F220" s="64" t="s">
        <v>4066</v>
      </c>
      <c r="G220" s="64">
        <v>16.0</v>
      </c>
      <c r="H220" s="64">
        <v>27441.78</v>
      </c>
      <c r="K220" s="64">
        <v>0.0</v>
      </c>
      <c r="L220" s="64">
        <v>29.0</v>
      </c>
      <c r="M220" s="64">
        <v>2.0</v>
      </c>
      <c r="N220" s="64">
        <v>88.0</v>
      </c>
      <c r="O220" s="64" t="s">
        <v>4580</v>
      </c>
      <c r="P220" s="64" t="s">
        <v>4581</v>
      </c>
      <c r="Q220" s="64" t="s">
        <v>4172</v>
      </c>
      <c r="R220" s="64">
        <v>123.0</v>
      </c>
      <c r="S220" s="64">
        <v>0.2358</v>
      </c>
      <c r="T220" s="64">
        <v>54883.56</v>
      </c>
      <c r="U220" s="64">
        <v>384184.92</v>
      </c>
      <c r="V220" s="64">
        <v>0.0</v>
      </c>
      <c r="W220" s="64" t="s">
        <v>4054</v>
      </c>
    </row>
    <row r="221" ht="14.25" customHeight="1">
      <c r="A221" s="64" t="s">
        <v>4582</v>
      </c>
      <c r="B221" s="528">
        <v>1.0708207744E11</v>
      </c>
      <c r="C221" s="64" t="s">
        <v>4583</v>
      </c>
      <c r="D221" s="64" t="s">
        <v>4048</v>
      </c>
      <c r="E221" s="64" t="s">
        <v>4049</v>
      </c>
      <c r="F221" s="64" t="s">
        <v>4066</v>
      </c>
      <c r="G221" s="64">
        <v>16.0</v>
      </c>
      <c r="H221" s="64">
        <v>27441.78</v>
      </c>
      <c r="K221" s="64">
        <v>0.0</v>
      </c>
      <c r="L221" s="64">
        <v>0.0</v>
      </c>
      <c r="M221" s="64">
        <v>2.0</v>
      </c>
      <c r="N221" s="64">
        <v>88.0</v>
      </c>
      <c r="O221" s="64" t="s">
        <v>4373</v>
      </c>
      <c r="P221" s="64" t="s">
        <v>4374</v>
      </c>
      <c r="Q221" s="64" t="s">
        <v>4302</v>
      </c>
      <c r="R221" s="64">
        <v>198.0</v>
      </c>
      <c r="S221" s="64">
        <v>0.0</v>
      </c>
      <c r="T221" s="64">
        <v>54883.56</v>
      </c>
      <c r="U221" s="64">
        <v>54883.56</v>
      </c>
      <c r="V221" s="64">
        <v>168.0</v>
      </c>
      <c r="W221" s="64" t="s">
        <v>4054</v>
      </c>
    </row>
    <row r="222" ht="14.25" customHeight="1">
      <c r="A222" s="64" t="s">
        <v>4584</v>
      </c>
      <c r="B222" s="528">
        <v>1.07082006321E11</v>
      </c>
      <c r="C222" s="64" t="s">
        <v>4585</v>
      </c>
      <c r="D222" s="64" t="s">
        <v>4048</v>
      </c>
      <c r="E222" s="64" t="s">
        <v>4049</v>
      </c>
      <c r="F222" s="64" t="s">
        <v>4050</v>
      </c>
      <c r="G222" s="64">
        <v>16.0</v>
      </c>
      <c r="H222" s="64">
        <v>29820.0</v>
      </c>
      <c r="K222" s="64">
        <v>0.0</v>
      </c>
      <c r="L222" s="64">
        <v>0.0</v>
      </c>
      <c r="M222" s="64">
        <v>2.0</v>
      </c>
      <c r="N222" s="64">
        <v>66.0</v>
      </c>
      <c r="O222" s="64" t="s">
        <v>4586</v>
      </c>
      <c r="P222" s="64" t="s">
        <v>4587</v>
      </c>
      <c r="Q222" s="64" t="s">
        <v>4588</v>
      </c>
      <c r="R222" s="64">
        <v>166.0</v>
      </c>
      <c r="S222" s="64">
        <v>0.0</v>
      </c>
      <c r="T222" s="64">
        <v>59640.0</v>
      </c>
      <c r="U222" s="64">
        <v>59640.0</v>
      </c>
      <c r="V222" s="64">
        <v>11.0</v>
      </c>
      <c r="W222" s="64" t="s">
        <v>4054</v>
      </c>
    </row>
    <row r="223" ht="14.25" customHeight="1">
      <c r="A223" s="64" t="s">
        <v>4589</v>
      </c>
      <c r="B223" s="528">
        <v>1.07082005137E11</v>
      </c>
      <c r="C223" s="64" t="s">
        <v>4585</v>
      </c>
      <c r="D223" s="64" t="s">
        <v>4048</v>
      </c>
      <c r="E223" s="64" t="s">
        <v>4049</v>
      </c>
      <c r="F223" s="64" t="s">
        <v>4050</v>
      </c>
      <c r="G223" s="64">
        <v>16.0</v>
      </c>
      <c r="H223" s="64">
        <v>49499.0</v>
      </c>
      <c r="K223" s="64">
        <v>0.0</v>
      </c>
      <c r="L223" s="64">
        <v>0.0</v>
      </c>
      <c r="M223" s="64">
        <v>2.0</v>
      </c>
      <c r="N223" s="64">
        <v>83.0</v>
      </c>
      <c r="O223" s="64" t="s">
        <v>4586</v>
      </c>
      <c r="P223" s="64" t="s">
        <v>4587</v>
      </c>
      <c r="Q223" s="64" t="s">
        <v>4341</v>
      </c>
      <c r="R223" s="64">
        <v>148.0</v>
      </c>
      <c r="S223" s="64">
        <v>0.0</v>
      </c>
      <c r="T223" s="64">
        <v>98998.0</v>
      </c>
      <c r="U223" s="64">
        <v>98998.0</v>
      </c>
      <c r="V223" s="64">
        <v>19.0</v>
      </c>
      <c r="W223" s="64" t="s">
        <v>4054</v>
      </c>
    </row>
    <row r="224" ht="14.25" customHeight="1">
      <c r="A224" s="64" t="s">
        <v>4590</v>
      </c>
      <c r="B224" s="528">
        <v>1.07082074628E11</v>
      </c>
      <c r="C224" s="64" t="s">
        <v>4241</v>
      </c>
      <c r="D224" s="64" t="s">
        <v>4048</v>
      </c>
      <c r="E224" s="64" t="s">
        <v>4049</v>
      </c>
      <c r="F224" s="64" t="s">
        <v>4050</v>
      </c>
      <c r="G224" s="64">
        <v>16.0</v>
      </c>
      <c r="H224" s="64">
        <v>32999.0</v>
      </c>
      <c r="K224" s="64">
        <v>0.0</v>
      </c>
      <c r="L224" s="64">
        <v>9.0</v>
      </c>
      <c r="M224" s="64">
        <v>2.0</v>
      </c>
      <c r="N224" s="64">
        <v>83.0</v>
      </c>
      <c r="O224" s="64" t="s">
        <v>4051</v>
      </c>
      <c r="P224" s="64" t="s">
        <v>4052</v>
      </c>
      <c r="Q224" s="64" t="s">
        <v>4204</v>
      </c>
      <c r="R224" s="64">
        <v>208.0</v>
      </c>
      <c r="S224" s="64">
        <v>0.0433</v>
      </c>
      <c r="T224" s="64">
        <v>65998.0</v>
      </c>
      <c r="U224" s="64">
        <v>131996.0</v>
      </c>
      <c r="V224" s="64">
        <v>352.0</v>
      </c>
      <c r="W224" s="64" t="s">
        <v>4054</v>
      </c>
    </row>
    <row r="225" ht="14.25" customHeight="1">
      <c r="A225" s="64" t="s">
        <v>4591</v>
      </c>
      <c r="B225" s="528">
        <v>1.07082081889E11</v>
      </c>
      <c r="C225" s="64" t="s">
        <v>4592</v>
      </c>
      <c r="D225" s="64" t="s">
        <v>4048</v>
      </c>
      <c r="E225" s="64" t="s">
        <v>4049</v>
      </c>
      <c r="F225" s="64" t="s">
        <v>4066</v>
      </c>
      <c r="G225" s="64">
        <v>16.0</v>
      </c>
      <c r="H225" s="64">
        <v>15244.98</v>
      </c>
      <c r="K225" s="64">
        <v>0.0</v>
      </c>
      <c r="L225" s="64">
        <v>0.0</v>
      </c>
      <c r="M225" s="64">
        <v>2.0</v>
      </c>
      <c r="N225" s="64">
        <v>88.0</v>
      </c>
      <c r="O225" s="64" t="s">
        <v>4067</v>
      </c>
      <c r="P225" s="64" t="s">
        <v>4068</v>
      </c>
      <c r="Q225" s="64" t="s">
        <v>4086</v>
      </c>
      <c r="R225" s="64">
        <v>310.0</v>
      </c>
      <c r="S225" s="64">
        <v>0.0</v>
      </c>
      <c r="T225" s="64">
        <v>30489.96</v>
      </c>
      <c r="U225" s="64">
        <v>30489.96</v>
      </c>
      <c r="V225" s="64">
        <v>49.0</v>
      </c>
      <c r="W225" s="64" t="s">
        <v>4054</v>
      </c>
    </row>
    <row r="226" ht="14.25" customHeight="1">
      <c r="A226" s="64" t="s">
        <v>4593</v>
      </c>
      <c r="B226" s="528">
        <v>1.07082091498E11</v>
      </c>
      <c r="C226" s="64" t="s">
        <v>4594</v>
      </c>
      <c r="D226" s="64" t="s">
        <v>4048</v>
      </c>
      <c r="E226" s="64" t="s">
        <v>4049</v>
      </c>
      <c r="F226" s="64" t="s">
        <v>4066</v>
      </c>
      <c r="G226" s="64">
        <v>13.5</v>
      </c>
      <c r="H226" s="64">
        <v>128058.71</v>
      </c>
      <c r="K226" s="64">
        <v>0.0</v>
      </c>
      <c r="L226" s="64">
        <v>9.0</v>
      </c>
      <c r="M226" s="64">
        <v>2.0</v>
      </c>
      <c r="N226" s="64">
        <v>88.0</v>
      </c>
      <c r="O226" s="64" t="s">
        <v>4595</v>
      </c>
      <c r="P226" s="64" t="s">
        <v>4596</v>
      </c>
      <c r="Q226" s="64" t="s">
        <v>4119</v>
      </c>
      <c r="R226" s="64">
        <v>149.0</v>
      </c>
      <c r="S226" s="64">
        <v>0.0604</v>
      </c>
      <c r="T226" s="64">
        <v>256117.42</v>
      </c>
      <c r="U226" s="64">
        <v>128058.71</v>
      </c>
      <c r="V226" s="64">
        <v>1484.0</v>
      </c>
      <c r="W226" s="64" t="s">
        <v>4054</v>
      </c>
    </row>
    <row r="227" ht="14.25" customHeight="1">
      <c r="A227" s="64" t="s">
        <v>4597</v>
      </c>
      <c r="B227" s="528">
        <v>1.07085008703E11</v>
      </c>
      <c r="C227" s="64" t="s">
        <v>4598</v>
      </c>
      <c r="D227" s="64" t="s">
        <v>4048</v>
      </c>
      <c r="E227" s="64" t="s">
        <v>4049</v>
      </c>
      <c r="F227" s="64" t="s">
        <v>4066</v>
      </c>
      <c r="G227" s="64">
        <v>15.5</v>
      </c>
      <c r="H227" s="64">
        <v>14228.58</v>
      </c>
      <c r="K227" s="64">
        <v>1.0</v>
      </c>
      <c r="L227" s="64">
        <v>0.0</v>
      </c>
      <c r="M227" s="64">
        <v>1.0</v>
      </c>
      <c r="N227" s="64">
        <v>90.0</v>
      </c>
      <c r="O227" s="64" t="s">
        <v>4348</v>
      </c>
      <c r="P227" s="64" t="s">
        <v>4349</v>
      </c>
      <c r="Q227" s="64" t="s">
        <v>4324</v>
      </c>
      <c r="R227" s="64">
        <v>129.0</v>
      </c>
      <c r="S227" s="64">
        <v>0.0</v>
      </c>
      <c r="T227" s="64">
        <v>14228.58</v>
      </c>
      <c r="U227" s="64">
        <v>14228.58</v>
      </c>
      <c r="V227" s="64">
        <v>22.0</v>
      </c>
      <c r="W227" s="64" t="s">
        <v>4054</v>
      </c>
    </row>
    <row r="228" ht="14.25" customHeight="1">
      <c r="A228" s="64" t="s">
        <v>4599</v>
      </c>
      <c r="B228" s="528">
        <v>1.07082071214E11</v>
      </c>
      <c r="C228" s="64" t="s">
        <v>4600</v>
      </c>
      <c r="D228" s="64" t="s">
        <v>4048</v>
      </c>
      <c r="E228" s="64" t="s">
        <v>4049</v>
      </c>
      <c r="F228" s="64" t="s">
        <v>4050</v>
      </c>
      <c r="G228" s="64">
        <v>16.0</v>
      </c>
      <c r="H228" s="64">
        <v>32015.58</v>
      </c>
      <c r="K228" s="64">
        <v>0.0</v>
      </c>
      <c r="L228" s="64">
        <v>8.0</v>
      </c>
      <c r="M228" s="64">
        <v>1.0</v>
      </c>
      <c r="N228" s="64">
        <v>83.0</v>
      </c>
      <c r="O228" s="64" t="s">
        <v>4051</v>
      </c>
      <c r="P228" s="64" t="s">
        <v>4052</v>
      </c>
      <c r="Q228" s="64" t="s">
        <v>4181</v>
      </c>
      <c r="R228" s="64">
        <v>216.0</v>
      </c>
      <c r="S228" s="64">
        <v>0.037</v>
      </c>
      <c r="T228" s="64">
        <v>32015.58</v>
      </c>
      <c r="U228" s="64">
        <v>320155.8</v>
      </c>
      <c r="V228" s="64">
        <v>238.0</v>
      </c>
      <c r="W228" s="64" t="s">
        <v>4054</v>
      </c>
    </row>
    <row r="229" ht="14.25" customHeight="1">
      <c r="A229" s="64" t="s">
        <v>4601</v>
      </c>
      <c r="B229" s="528">
        <v>1.07082071213E11</v>
      </c>
      <c r="C229" s="64" t="s">
        <v>4602</v>
      </c>
      <c r="D229" s="64" t="s">
        <v>4048</v>
      </c>
      <c r="E229" s="64" t="s">
        <v>4049</v>
      </c>
      <c r="F229" s="64" t="s">
        <v>4050</v>
      </c>
      <c r="G229" s="64">
        <v>16.0</v>
      </c>
      <c r="H229" s="64">
        <v>32523.78</v>
      </c>
      <c r="K229" s="64">
        <v>0.0</v>
      </c>
      <c r="L229" s="64">
        <v>6.0</v>
      </c>
      <c r="M229" s="64">
        <v>1.0</v>
      </c>
      <c r="N229" s="64">
        <v>83.0</v>
      </c>
      <c r="O229" s="64" t="s">
        <v>4051</v>
      </c>
      <c r="P229" s="64" t="s">
        <v>4052</v>
      </c>
      <c r="Q229" s="64" t="s">
        <v>4603</v>
      </c>
      <c r="R229" s="64">
        <v>157.0</v>
      </c>
      <c r="S229" s="64">
        <v>0.0382</v>
      </c>
      <c r="T229" s="64">
        <v>32523.78</v>
      </c>
      <c r="U229" s="64">
        <v>357761.58</v>
      </c>
      <c r="V229" s="64">
        <v>192.0</v>
      </c>
      <c r="W229" s="64" t="s">
        <v>4054</v>
      </c>
    </row>
    <row r="230" ht="14.25" customHeight="1">
      <c r="A230" s="64" t="s">
        <v>4604</v>
      </c>
      <c r="B230" s="528">
        <v>1.07084001373E11</v>
      </c>
      <c r="C230" s="64" t="s">
        <v>4605</v>
      </c>
      <c r="D230" s="64" t="s">
        <v>4048</v>
      </c>
      <c r="E230" s="64" t="s">
        <v>4049</v>
      </c>
      <c r="F230" s="64" t="s">
        <v>4050</v>
      </c>
      <c r="G230" s="64">
        <v>16.0</v>
      </c>
      <c r="H230" s="64">
        <v>50585.54</v>
      </c>
      <c r="K230" s="64">
        <v>0.0</v>
      </c>
      <c r="L230" s="64">
        <v>2.0</v>
      </c>
      <c r="M230" s="64">
        <v>1.0</v>
      </c>
      <c r="N230" s="64">
        <v>83.0</v>
      </c>
      <c r="O230" s="64" t="s">
        <v>4051</v>
      </c>
      <c r="P230" s="64" t="s">
        <v>4052</v>
      </c>
      <c r="Q230" s="64" t="s">
        <v>4223</v>
      </c>
      <c r="R230" s="64">
        <v>111.0</v>
      </c>
      <c r="S230" s="64">
        <v>0.018</v>
      </c>
      <c r="T230" s="64">
        <v>50585.54</v>
      </c>
      <c r="U230" s="64">
        <v>50585.54</v>
      </c>
      <c r="V230" s="64">
        <v>41.0</v>
      </c>
      <c r="W230" s="64" t="s">
        <v>4054</v>
      </c>
    </row>
    <row r="231" ht="14.25" customHeight="1">
      <c r="A231" s="64" t="s">
        <v>4606</v>
      </c>
      <c r="B231" s="528">
        <v>1.07082071213E11</v>
      </c>
      <c r="C231" s="64" t="s">
        <v>4607</v>
      </c>
      <c r="D231" s="64" t="s">
        <v>4048</v>
      </c>
      <c r="E231" s="64" t="s">
        <v>4049</v>
      </c>
      <c r="F231" s="64" t="s">
        <v>4050</v>
      </c>
      <c r="G231" s="64">
        <v>16.0</v>
      </c>
      <c r="H231" s="64">
        <v>32523.78</v>
      </c>
      <c r="K231" s="64">
        <v>0.0</v>
      </c>
      <c r="L231" s="64">
        <v>10.0</v>
      </c>
      <c r="M231" s="64">
        <v>1.0</v>
      </c>
      <c r="N231" s="64">
        <v>83.0</v>
      </c>
      <c r="O231" s="64" t="s">
        <v>4051</v>
      </c>
      <c r="P231" s="64" t="s">
        <v>4052</v>
      </c>
      <c r="Q231" s="64" t="s">
        <v>4057</v>
      </c>
      <c r="R231" s="64">
        <v>240.0</v>
      </c>
      <c r="S231" s="64">
        <v>0.0417</v>
      </c>
      <c r="T231" s="64">
        <v>32523.78</v>
      </c>
      <c r="U231" s="64">
        <v>357761.58</v>
      </c>
      <c r="V231" s="64">
        <v>281.0</v>
      </c>
      <c r="W231" s="64" t="s">
        <v>4054</v>
      </c>
    </row>
    <row r="232" ht="14.25" customHeight="1">
      <c r="A232" s="64" t="s">
        <v>4608</v>
      </c>
      <c r="B232" s="528">
        <v>1.07082000841E11</v>
      </c>
      <c r="C232" s="64" t="s">
        <v>4609</v>
      </c>
      <c r="D232" s="64" t="s">
        <v>4048</v>
      </c>
      <c r="E232" s="64" t="s">
        <v>4049</v>
      </c>
      <c r="F232" s="64" t="s">
        <v>4050</v>
      </c>
      <c r="G232" s="64">
        <v>16.0</v>
      </c>
      <c r="H232" s="64">
        <v>25199.16</v>
      </c>
      <c r="K232" s="64">
        <v>0.0</v>
      </c>
      <c r="L232" s="64">
        <v>14.0</v>
      </c>
      <c r="M232" s="64">
        <v>1.0</v>
      </c>
      <c r="N232" s="64">
        <v>83.0</v>
      </c>
      <c r="O232" s="64" t="s">
        <v>4051</v>
      </c>
      <c r="P232" s="64" t="s">
        <v>4052</v>
      </c>
      <c r="Q232" s="64" t="s">
        <v>4099</v>
      </c>
      <c r="R232" s="64">
        <v>232.0</v>
      </c>
      <c r="S232" s="64">
        <v>0.0603</v>
      </c>
      <c r="T232" s="64">
        <v>25199.16</v>
      </c>
      <c r="U232" s="64">
        <v>25199.16</v>
      </c>
      <c r="V232" s="64">
        <v>0.0</v>
      </c>
      <c r="W232" s="64" t="s">
        <v>4054</v>
      </c>
    </row>
    <row r="233" ht="14.25" customHeight="1">
      <c r="A233" s="64" t="s">
        <v>4610</v>
      </c>
      <c r="B233" s="528">
        <v>1.07082069131E11</v>
      </c>
      <c r="C233" s="64" t="s">
        <v>4611</v>
      </c>
      <c r="D233" s="64" t="s">
        <v>4048</v>
      </c>
      <c r="E233" s="64" t="s">
        <v>4049</v>
      </c>
      <c r="F233" s="64" t="s">
        <v>4050</v>
      </c>
      <c r="G233" s="64">
        <v>16.0</v>
      </c>
      <c r="H233" s="64">
        <v>50818.98</v>
      </c>
      <c r="K233" s="64">
        <v>0.0</v>
      </c>
      <c r="L233" s="64">
        <v>2.0</v>
      </c>
      <c r="M233" s="64">
        <v>1.0</v>
      </c>
      <c r="N233" s="64">
        <v>83.0</v>
      </c>
      <c r="O233" s="64" t="s">
        <v>4051</v>
      </c>
      <c r="P233" s="64" t="s">
        <v>4052</v>
      </c>
      <c r="Q233" s="64" t="s">
        <v>4612</v>
      </c>
      <c r="R233" s="64">
        <v>203.0</v>
      </c>
      <c r="S233" s="64">
        <v>0.0099</v>
      </c>
      <c r="T233" s="64">
        <v>50818.98</v>
      </c>
      <c r="U233" s="64">
        <v>50818.98</v>
      </c>
      <c r="V233" s="64">
        <v>472.0</v>
      </c>
      <c r="W233" s="64" t="s">
        <v>4054</v>
      </c>
    </row>
    <row r="234" ht="14.25" customHeight="1">
      <c r="A234" s="64" t="s">
        <v>4613</v>
      </c>
      <c r="B234" s="528">
        <v>1.07082001219E11</v>
      </c>
      <c r="C234" s="64" t="s">
        <v>4614</v>
      </c>
      <c r="D234" s="64" t="s">
        <v>4048</v>
      </c>
      <c r="E234" s="64" t="s">
        <v>4049</v>
      </c>
      <c r="F234" s="64" t="s">
        <v>4050</v>
      </c>
      <c r="G234" s="64">
        <v>16.0</v>
      </c>
      <c r="H234" s="64">
        <v>24632.7</v>
      </c>
      <c r="K234" s="64">
        <v>0.0</v>
      </c>
      <c r="L234" s="64">
        <v>16.0</v>
      </c>
      <c r="M234" s="64">
        <v>1.0</v>
      </c>
      <c r="N234" s="64">
        <v>83.0</v>
      </c>
      <c r="O234" s="64" t="s">
        <v>4051</v>
      </c>
      <c r="P234" s="64" t="s">
        <v>4052</v>
      </c>
      <c r="Q234" s="64" t="s">
        <v>4615</v>
      </c>
      <c r="R234" s="64">
        <v>178.0</v>
      </c>
      <c r="S234" s="64">
        <v>0.0899</v>
      </c>
      <c r="T234" s="64">
        <v>24632.7</v>
      </c>
      <c r="U234" s="64">
        <v>73898.1</v>
      </c>
      <c r="V234" s="64">
        <v>0.0</v>
      </c>
      <c r="W234" s="64" t="s">
        <v>4054</v>
      </c>
    </row>
    <row r="235" ht="14.25" customHeight="1">
      <c r="A235" s="64" t="s">
        <v>4616</v>
      </c>
      <c r="B235" s="528"/>
      <c r="C235" s="64" t="s">
        <v>4617</v>
      </c>
      <c r="D235" s="64" t="s">
        <v>4048</v>
      </c>
      <c r="E235" s="64" t="s">
        <v>4049</v>
      </c>
      <c r="F235" s="64" t="s">
        <v>4050</v>
      </c>
      <c r="G235" s="64">
        <v>16.0</v>
      </c>
      <c r="H235" s="64">
        <v>27441.78</v>
      </c>
      <c r="K235" s="64">
        <v>0.0</v>
      </c>
      <c r="L235" s="64">
        <v>0.0</v>
      </c>
      <c r="M235" s="64">
        <v>1.0</v>
      </c>
      <c r="N235" s="64">
        <v>83.0</v>
      </c>
      <c r="O235" s="64" t="s">
        <v>4051</v>
      </c>
      <c r="P235" s="64" t="s">
        <v>4052</v>
      </c>
      <c r="Q235" s="64" t="s">
        <v>4618</v>
      </c>
      <c r="R235" s="64">
        <v>32.0</v>
      </c>
      <c r="S235" s="64">
        <v>0.0</v>
      </c>
      <c r="T235" s="64">
        <v>27441.78</v>
      </c>
      <c r="U235" s="64">
        <v>0.0</v>
      </c>
      <c r="V235" s="64">
        <v>15.0</v>
      </c>
      <c r="W235" s="64" t="s">
        <v>4054</v>
      </c>
    </row>
    <row r="236" ht="14.25" customHeight="1">
      <c r="A236" s="64" t="s">
        <v>4619</v>
      </c>
      <c r="B236" s="528">
        <v>1.07082089867E11</v>
      </c>
      <c r="C236" s="64" t="s">
        <v>4433</v>
      </c>
      <c r="D236" s="64" t="s">
        <v>4048</v>
      </c>
      <c r="E236" s="64" t="s">
        <v>4049</v>
      </c>
      <c r="F236" s="64" t="s">
        <v>4050</v>
      </c>
      <c r="G236" s="64">
        <v>16.0</v>
      </c>
      <c r="H236" s="64">
        <v>45736.98</v>
      </c>
      <c r="K236" s="64">
        <v>0.0</v>
      </c>
      <c r="L236" s="64">
        <v>2.0</v>
      </c>
      <c r="M236" s="64">
        <v>1.0</v>
      </c>
      <c r="N236" s="64">
        <v>83.0</v>
      </c>
      <c r="O236" s="64" t="s">
        <v>4051</v>
      </c>
      <c r="P236" s="64" t="s">
        <v>4052</v>
      </c>
      <c r="Q236" s="64" t="s">
        <v>4077</v>
      </c>
      <c r="R236" s="64">
        <v>187.0</v>
      </c>
      <c r="S236" s="64">
        <v>0.0107</v>
      </c>
      <c r="T236" s="64">
        <v>45736.98</v>
      </c>
      <c r="U236" s="64">
        <v>45736.98</v>
      </c>
      <c r="V236" s="64">
        <v>94.0</v>
      </c>
      <c r="W236" s="64" t="s">
        <v>4054</v>
      </c>
    </row>
    <row r="237" ht="14.25" customHeight="1">
      <c r="A237" s="64" t="s">
        <v>4620</v>
      </c>
      <c r="B237" s="528"/>
      <c r="C237" s="64" t="s">
        <v>4621</v>
      </c>
      <c r="D237" s="64" t="s">
        <v>4048</v>
      </c>
      <c r="E237" s="64" t="s">
        <v>4143</v>
      </c>
      <c r="F237" s="64" t="s">
        <v>4066</v>
      </c>
      <c r="G237" s="64">
        <v>16.0</v>
      </c>
      <c r="H237" s="64">
        <v>3500.0</v>
      </c>
      <c r="K237" s="64">
        <v>0.0</v>
      </c>
      <c r="L237" s="64">
        <v>0.0</v>
      </c>
      <c r="M237" s="64">
        <v>1.0</v>
      </c>
      <c r="N237" s="64">
        <v>77.0</v>
      </c>
      <c r="O237" s="64" t="s">
        <v>4144</v>
      </c>
      <c r="P237" s="64" t="s">
        <v>4145</v>
      </c>
      <c r="Q237" s="64" t="s">
        <v>4436</v>
      </c>
      <c r="R237" s="64">
        <v>73.0</v>
      </c>
      <c r="S237" s="64">
        <v>0.0</v>
      </c>
      <c r="T237" s="64">
        <v>3500.0</v>
      </c>
      <c r="U237" s="64">
        <v>0.0</v>
      </c>
      <c r="V237" s="64">
        <v>3.0</v>
      </c>
      <c r="W237" s="64" t="s">
        <v>4054</v>
      </c>
    </row>
    <row r="238" ht="14.25" customHeight="1">
      <c r="A238" s="64" t="s">
        <v>4622</v>
      </c>
      <c r="B238" s="528">
        <v>1.07082002246E11</v>
      </c>
      <c r="C238" s="64" t="s">
        <v>4623</v>
      </c>
      <c r="D238" s="64" t="s">
        <v>4048</v>
      </c>
      <c r="E238" s="64" t="s">
        <v>4049</v>
      </c>
      <c r="F238" s="64" t="s">
        <v>4066</v>
      </c>
      <c r="G238" s="64">
        <v>16.0</v>
      </c>
      <c r="H238" s="64">
        <v>14228.58</v>
      </c>
      <c r="K238" s="64">
        <v>0.0</v>
      </c>
      <c r="L238" s="64">
        <v>0.0</v>
      </c>
      <c r="M238" s="64">
        <v>1.0</v>
      </c>
      <c r="N238" s="64">
        <v>88.0</v>
      </c>
      <c r="O238" s="64" t="s">
        <v>4067</v>
      </c>
      <c r="P238" s="64" t="s">
        <v>4068</v>
      </c>
      <c r="Q238" s="64" t="s">
        <v>4231</v>
      </c>
      <c r="R238" s="64">
        <v>140.0</v>
      </c>
      <c r="S238" s="64">
        <v>0.0</v>
      </c>
      <c r="T238" s="64">
        <v>14228.58</v>
      </c>
      <c r="U238" s="64">
        <v>14228.58</v>
      </c>
      <c r="V238" s="64">
        <v>2.0</v>
      </c>
      <c r="W238" s="64" t="s">
        <v>4054</v>
      </c>
    </row>
    <row r="239" ht="14.25" customHeight="1">
      <c r="A239" s="64" t="s">
        <v>4624</v>
      </c>
      <c r="B239" s="528">
        <v>1.07082002259E11</v>
      </c>
      <c r="C239" s="64" t="s">
        <v>4625</v>
      </c>
      <c r="D239" s="64" t="s">
        <v>4048</v>
      </c>
      <c r="E239" s="64" t="s">
        <v>4049</v>
      </c>
      <c r="F239" s="64" t="s">
        <v>4066</v>
      </c>
      <c r="G239" s="64">
        <v>16.0</v>
      </c>
      <c r="H239" s="64">
        <v>14999.0</v>
      </c>
      <c r="K239" s="64">
        <v>0.0</v>
      </c>
      <c r="L239" s="64">
        <v>3.0</v>
      </c>
      <c r="M239" s="64">
        <v>1.0</v>
      </c>
      <c r="N239" s="64">
        <v>88.0</v>
      </c>
      <c r="O239" s="64" t="s">
        <v>4270</v>
      </c>
      <c r="P239" s="64" t="s">
        <v>4271</v>
      </c>
      <c r="Q239" s="64" t="s">
        <v>4204</v>
      </c>
      <c r="R239" s="64">
        <v>208.0</v>
      </c>
      <c r="S239" s="64">
        <v>0.0144</v>
      </c>
      <c r="T239" s="64">
        <v>14999.0</v>
      </c>
      <c r="U239" s="64">
        <v>44997.0</v>
      </c>
      <c r="V239" s="64">
        <v>62.0</v>
      </c>
      <c r="W239" s="64" t="s">
        <v>4054</v>
      </c>
    </row>
    <row r="240" ht="14.25" customHeight="1">
      <c r="A240" s="64" t="s">
        <v>4626</v>
      </c>
      <c r="B240" s="528">
        <v>1.0708200185E11</v>
      </c>
      <c r="C240" s="64" t="s">
        <v>4627</v>
      </c>
      <c r="D240" s="64" t="s">
        <v>4048</v>
      </c>
      <c r="E240" s="64" t="s">
        <v>4049</v>
      </c>
      <c r="F240" s="64" t="s">
        <v>4066</v>
      </c>
      <c r="G240" s="64">
        <v>16.0</v>
      </c>
      <c r="H240" s="64">
        <v>20326.98</v>
      </c>
      <c r="K240" s="64">
        <v>0.0</v>
      </c>
      <c r="L240" s="64">
        <v>3.0</v>
      </c>
      <c r="M240" s="64">
        <v>1.0</v>
      </c>
      <c r="N240" s="64">
        <v>88.0</v>
      </c>
      <c r="O240" s="64" t="s">
        <v>4270</v>
      </c>
      <c r="P240" s="64" t="s">
        <v>4271</v>
      </c>
      <c r="Q240" s="64" t="s">
        <v>4172</v>
      </c>
      <c r="R240" s="64">
        <v>123.0</v>
      </c>
      <c r="S240" s="64">
        <v>0.0244</v>
      </c>
      <c r="T240" s="64">
        <v>20326.98</v>
      </c>
      <c r="U240" s="64">
        <v>60980.94</v>
      </c>
      <c r="V240" s="64">
        <v>60.0</v>
      </c>
      <c r="W240" s="64" t="s">
        <v>4054</v>
      </c>
    </row>
    <row r="241" ht="14.25" customHeight="1">
      <c r="A241" s="64" t="s">
        <v>4628</v>
      </c>
      <c r="B241" s="528">
        <v>1.07082020122E11</v>
      </c>
      <c r="C241" s="64" t="s">
        <v>4629</v>
      </c>
      <c r="D241" s="64" t="s">
        <v>4048</v>
      </c>
      <c r="E241" s="64" t="s">
        <v>4049</v>
      </c>
      <c r="F241" s="64" t="s">
        <v>4066</v>
      </c>
      <c r="G241" s="64">
        <v>16.0</v>
      </c>
      <c r="H241" s="64">
        <v>20326.98</v>
      </c>
      <c r="K241" s="64">
        <v>0.0</v>
      </c>
      <c r="L241" s="64">
        <v>0.0</v>
      </c>
      <c r="M241" s="64">
        <v>1.0</v>
      </c>
      <c r="N241" s="64">
        <v>88.0</v>
      </c>
      <c r="O241" s="64" t="s">
        <v>4270</v>
      </c>
      <c r="P241" s="64" t="s">
        <v>4271</v>
      </c>
      <c r="Q241" s="64" t="s">
        <v>4379</v>
      </c>
      <c r="R241" s="64">
        <v>102.0</v>
      </c>
      <c r="S241" s="64">
        <v>0.0</v>
      </c>
      <c r="T241" s="64">
        <v>20326.98</v>
      </c>
      <c r="U241" s="64">
        <v>20326.98</v>
      </c>
      <c r="V241" s="64">
        <v>7.0</v>
      </c>
      <c r="W241" s="64" t="s">
        <v>4054</v>
      </c>
    </row>
    <row r="242" ht="14.25" customHeight="1">
      <c r="A242" s="64" t="s">
        <v>4630</v>
      </c>
      <c r="B242" s="528">
        <v>1.07082082823E11</v>
      </c>
      <c r="C242" s="64" t="s">
        <v>4631</v>
      </c>
      <c r="D242" s="64" t="s">
        <v>4048</v>
      </c>
      <c r="E242" s="64" t="s">
        <v>4049</v>
      </c>
      <c r="F242" s="64" t="s">
        <v>4050</v>
      </c>
      <c r="G242" s="64">
        <v>16.0</v>
      </c>
      <c r="H242" s="64">
        <v>49999.0</v>
      </c>
      <c r="K242" s="64">
        <v>0.0</v>
      </c>
      <c r="L242" s="64">
        <v>0.0</v>
      </c>
      <c r="M242" s="64">
        <v>1.0</v>
      </c>
      <c r="N242" s="64">
        <v>83.0</v>
      </c>
      <c r="O242" s="64" t="s">
        <v>4075</v>
      </c>
      <c r="P242" s="64" t="s">
        <v>4076</v>
      </c>
      <c r="Q242" s="64" t="s">
        <v>4632</v>
      </c>
      <c r="R242" s="64">
        <v>1.0</v>
      </c>
      <c r="S242" s="64">
        <v>0.0</v>
      </c>
      <c r="T242" s="64">
        <v>49999.0</v>
      </c>
      <c r="U242" s="64">
        <v>0.0</v>
      </c>
      <c r="V242" s="64">
        <v>0.0</v>
      </c>
      <c r="W242" s="64" t="s">
        <v>4054</v>
      </c>
    </row>
    <row r="243" ht="14.25" customHeight="1">
      <c r="A243" s="64" t="s">
        <v>4633</v>
      </c>
      <c r="B243" s="528" t="s">
        <v>4634</v>
      </c>
      <c r="C243" s="64" t="s">
        <v>4635</v>
      </c>
      <c r="D243" s="64" t="s">
        <v>4048</v>
      </c>
      <c r="E243" s="64" t="s">
        <v>4049</v>
      </c>
      <c r="F243" s="64" t="s">
        <v>4066</v>
      </c>
      <c r="G243" s="64">
        <v>16.0</v>
      </c>
      <c r="H243" s="64">
        <v>20326.98</v>
      </c>
      <c r="K243" s="64">
        <v>0.0</v>
      </c>
      <c r="L243" s="64">
        <v>1.0</v>
      </c>
      <c r="M243" s="64">
        <v>1.0</v>
      </c>
      <c r="N243" s="64">
        <v>88.0</v>
      </c>
      <c r="O243" s="64" t="s">
        <v>4067</v>
      </c>
      <c r="P243" s="64" t="s">
        <v>4068</v>
      </c>
      <c r="Q243" s="64" t="s">
        <v>4123</v>
      </c>
      <c r="R243" s="64">
        <v>36.0</v>
      </c>
      <c r="S243" s="64">
        <v>0.0278</v>
      </c>
      <c r="T243" s="64">
        <v>20326.98</v>
      </c>
      <c r="U243" s="64">
        <v>0.0</v>
      </c>
      <c r="V243" s="64">
        <v>11.0</v>
      </c>
      <c r="W243" s="64" t="s">
        <v>4054</v>
      </c>
    </row>
    <row r="244" ht="14.25" customHeight="1">
      <c r="A244" s="64" t="s">
        <v>4636</v>
      </c>
      <c r="B244" s="528" t="s">
        <v>4637</v>
      </c>
      <c r="C244" s="64" t="s">
        <v>4638</v>
      </c>
      <c r="D244" s="64" t="s">
        <v>4048</v>
      </c>
      <c r="E244" s="64" t="s">
        <v>4049</v>
      </c>
      <c r="F244" s="64" t="s">
        <v>4066</v>
      </c>
      <c r="G244" s="64">
        <v>16.0</v>
      </c>
      <c r="H244" s="64">
        <v>20326.98</v>
      </c>
      <c r="K244" s="64">
        <v>0.0</v>
      </c>
      <c r="L244" s="64">
        <v>1.0</v>
      </c>
      <c r="M244" s="64">
        <v>1.0</v>
      </c>
      <c r="N244" s="64">
        <v>88.0</v>
      </c>
      <c r="O244" s="64" t="s">
        <v>4067</v>
      </c>
      <c r="P244" s="64" t="s">
        <v>4068</v>
      </c>
      <c r="Q244" s="64" t="s">
        <v>4123</v>
      </c>
      <c r="R244" s="64">
        <v>36.0</v>
      </c>
      <c r="S244" s="64">
        <v>0.0278</v>
      </c>
      <c r="T244" s="64">
        <v>20326.98</v>
      </c>
      <c r="U244" s="64">
        <v>0.0</v>
      </c>
      <c r="V244" s="64">
        <v>0.0</v>
      </c>
      <c r="W244" s="64" t="s">
        <v>4054</v>
      </c>
    </row>
    <row r="245" ht="14.25" customHeight="1">
      <c r="A245" s="64" t="s">
        <v>4639</v>
      </c>
      <c r="B245" s="528" t="s">
        <v>4640</v>
      </c>
      <c r="C245" s="64" t="s">
        <v>4641</v>
      </c>
      <c r="D245" s="64" t="s">
        <v>4048</v>
      </c>
      <c r="E245" s="64" t="s">
        <v>4049</v>
      </c>
      <c r="F245" s="64" t="s">
        <v>4066</v>
      </c>
      <c r="G245" s="64">
        <v>16.0</v>
      </c>
      <c r="H245" s="64">
        <v>20326.98</v>
      </c>
      <c r="K245" s="64">
        <v>0.0</v>
      </c>
      <c r="L245" s="64">
        <v>0.0</v>
      </c>
      <c r="M245" s="64">
        <v>1.0</v>
      </c>
      <c r="N245" s="64">
        <v>88.0</v>
      </c>
      <c r="O245" s="64" t="s">
        <v>4067</v>
      </c>
      <c r="P245" s="64" t="s">
        <v>4068</v>
      </c>
      <c r="Q245" s="64" t="s">
        <v>4123</v>
      </c>
      <c r="R245" s="64">
        <v>36.0</v>
      </c>
      <c r="S245" s="64">
        <v>0.0</v>
      </c>
      <c r="T245" s="64">
        <v>20326.98</v>
      </c>
      <c r="U245" s="64">
        <v>0.0</v>
      </c>
      <c r="V245" s="64">
        <v>6.0</v>
      </c>
      <c r="W245" s="64" t="s">
        <v>4054</v>
      </c>
    </row>
    <row r="246" ht="14.25" customHeight="1">
      <c r="A246" s="64" t="s">
        <v>4642</v>
      </c>
      <c r="B246" s="528">
        <v>1.07082001048E11</v>
      </c>
      <c r="C246" s="64" t="s">
        <v>4643</v>
      </c>
      <c r="D246" s="64" t="s">
        <v>4048</v>
      </c>
      <c r="E246" s="64" t="s">
        <v>4049</v>
      </c>
      <c r="F246" s="64" t="s">
        <v>4066</v>
      </c>
      <c r="G246" s="64">
        <v>16.0</v>
      </c>
      <c r="H246" s="64">
        <v>15244.98</v>
      </c>
      <c r="K246" s="64">
        <v>0.0</v>
      </c>
      <c r="L246" s="64">
        <v>1.0</v>
      </c>
      <c r="M246" s="64">
        <v>1.0</v>
      </c>
      <c r="N246" s="64">
        <v>88.0</v>
      </c>
      <c r="O246" s="64" t="s">
        <v>4270</v>
      </c>
      <c r="P246" s="64" t="s">
        <v>4271</v>
      </c>
      <c r="Q246" s="64" t="s">
        <v>4083</v>
      </c>
      <c r="R246" s="64">
        <v>249.0</v>
      </c>
      <c r="S246" s="64">
        <v>0.004</v>
      </c>
      <c r="T246" s="64">
        <v>15244.98</v>
      </c>
      <c r="U246" s="64">
        <v>15244.98</v>
      </c>
      <c r="V246" s="64">
        <v>44.0</v>
      </c>
      <c r="W246" s="64" t="s">
        <v>4054</v>
      </c>
    </row>
    <row r="247" ht="14.25" customHeight="1">
      <c r="A247" s="64" t="s">
        <v>4644</v>
      </c>
      <c r="B247" s="528">
        <v>1.07082081384E11</v>
      </c>
      <c r="C247" s="64" t="s">
        <v>4645</v>
      </c>
      <c r="D247" s="64" t="s">
        <v>4048</v>
      </c>
      <c r="E247" s="64" t="s">
        <v>4049</v>
      </c>
      <c r="F247" s="64" t="s">
        <v>4066</v>
      </c>
      <c r="G247" s="64">
        <v>16.0</v>
      </c>
      <c r="H247" s="64">
        <v>47769.78</v>
      </c>
      <c r="K247" s="64">
        <v>0.0</v>
      </c>
      <c r="L247" s="64">
        <v>0.0</v>
      </c>
      <c r="M247" s="64">
        <v>1.0</v>
      </c>
      <c r="N247" s="64">
        <v>77.0</v>
      </c>
      <c r="O247" s="64" t="s">
        <v>4238</v>
      </c>
      <c r="P247" s="64" t="s">
        <v>4239</v>
      </c>
      <c r="Q247" s="64" t="s">
        <v>4166</v>
      </c>
      <c r="R247" s="64">
        <v>118.0</v>
      </c>
      <c r="S247" s="64">
        <v>0.0</v>
      </c>
      <c r="T247" s="64">
        <v>47769.78</v>
      </c>
      <c r="U247" s="64">
        <v>47769.78</v>
      </c>
      <c r="V247" s="64">
        <v>82.0</v>
      </c>
      <c r="W247" s="64" t="s">
        <v>4054</v>
      </c>
    </row>
    <row r="248" ht="14.25" customHeight="1">
      <c r="A248" s="64" t="s">
        <v>4646</v>
      </c>
      <c r="B248" s="528">
        <v>1.0708212589E11</v>
      </c>
      <c r="C248" s="64" t="s">
        <v>4647</v>
      </c>
      <c r="D248" s="64" t="s">
        <v>4048</v>
      </c>
      <c r="E248" s="64" t="s">
        <v>4049</v>
      </c>
      <c r="F248" s="64" t="s">
        <v>4066</v>
      </c>
      <c r="G248" s="64">
        <v>13.5</v>
      </c>
      <c r="H248" s="64">
        <v>223606.98</v>
      </c>
      <c r="K248" s="64">
        <v>0.0</v>
      </c>
      <c r="L248" s="64">
        <v>0.0</v>
      </c>
      <c r="M248" s="64">
        <v>1.0</v>
      </c>
      <c r="N248" s="64">
        <v>77.0</v>
      </c>
      <c r="O248" s="64" t="s">
        <v>4648</v>
      </c>
      <c r="P248" s="64" t="s">
        <v>4649</v>
      </c>
      <c r="Q248" s="64" t="s">
        <v>4650</v>
      </c>
      <c r="R248" s="64">
        <v>101.0</v>
      </c>
      <c r="S248" s="64">
        <v>0.0</v>
      </c>
      <c r="T248" s="64">
        <v>223606.98</v>
      </c>
      <c r="U248" s="64">
        <v>223606.98</v>
      </c>
      <c r="V248" s="64">
        <v>103.0</v>
      </c>
      <c r="W248" s="64" t="s">
        <v>4054</v>
      </c>
    </row>
    <row r="249" ht="14.25" customHeight="1">
      <c r="A249" s="64" t="s">
        <v>4651</v>
      </c>
      <c r="B249" s="528">
        <v>1.07082854806E11</v>
      </c>
      <c r="C249" s="64" t="s">
        <v>4652</v>
      </c>
      <c r="D249" s="64" t="s">
        <v>4048</v>
      </c>
      <c r="E249" s="64" t="s">
        <v>4049</v>
      </c>
      <c r="F249" s="64" t="s">
        <v>4066</v>
      </c>
      <c r="G249" s="64">
        <v>16.0</v>
      </c>
      <c r="H249" s="64">
        <v>64032.18</v>
      </c>
      <c r="K249" s="64">
        <v>1.0</v>
      </c>
      <c r="L249" s="64">
        <v>1.0</v>
      </c>
      <c r="M249" s="64">
        <v>1.0</v>
      </c>
      <c r="N249" s="64">
        <v>90.0</v>
      </c>
      <c r="O249" s="64" t="s">
        <v>4089</v>
      </c>
      <c r="P249" s="64" t="s">
        <v>4090</v>
      </c>
      <c r="Q249" s="64" t="s">
        <v>4091</v>
      </c>
      <c r="R249" s="64">
        <v>150.0</v>
      </c>
      <c r="S249" s="64">
        <v>0.0067</v>
      </c>
      <c r="T249" s="64">
        <v>64032.18</v>
      </c>
      <c r="U249" s="64">
        <v>64032.18</v>
      </c>
      <c r="V249" s="64">
        <v>203.0</v>
      </c>
      <c r="W249" s="64" t="s">
        <v>4054</v>
      </c>
    </row>
    <row r="250" ht="14.25" customHeight="1">
      <c r="A250" s="64" t="s">
        <v>4653</v>
      </c>
      <c r="B250" s="528">
        <v>1.07082069304E11</v>
      </c>
      <c r="C250" s="64" t="s">
        <v>4654</v>
      </c>
      <c r="D250" s="64" t="s">
        <v>4048</v>
      </c>
      <c r="E250" s="64" t="s">
        <v>4049</v>
      </c>
      <c r="F250" s="64" t="s">
        <v>4066</v>
      </c>
      <c r="G250" s="64">
        <v>16.0</v>
      </c>
      <c r="H250" s="64">
        <v>101638.98</v>
      </c>
      <c r="K250" s="64">
        <v>1.0</v>
      </c>
      <c r="L250" s="64">
        <v>0.0</v>
      </c>
      <c r="M250" s="64">
        <v>1.0</v>
      </c>
      <c r="N250" s="64">
        <v>90.0</v>
      </c>
      <c r="O250" s="64" t="s">
        <v>4089</v>
      </c>
      <c r="P250" s="64" t="s">
        <v>4090</v>
      </c>
      <c r="Q250" s="64" t="s">
        <v>4204</v>
      </c>
      <c r="R250" s="64">
        <v>208.0</v>
      </c>
      <c r="S250" s="64">
        <v>0.0</v>
      </c>
      <c r="T250" s="64">
        <v>101638.98</v>
      </c>
      <c r="U250" s="64">
        <v>304916.94</v>
      </c>
      <c r="V250" s="64">
        <v>81.0</v>
      </c>
      <c r="W250" s="64" t="s">
        <v>4054</v>
      </c>
    </row>
    <row r="251" ht="14.25" customHeight="1">
      <c r="A251" s="64" t="s">
        <v>4655</v>
      </c>
      <c r="B251" s="528">
        <v>1.07082004802E11</v>
      </c>
      <c r="C251" s="64" t="s">
        <v>4656</v>
      </c>
      <c r="D251" s="64" t="s">
        <v>4048</v>
      </c>
      <c r="E251" s="64" t="s">
        <v>4049</v>
      </c>
      <c r="F251" s="64" t="s">
        <v>4066</v>
      </c>
      <c r="G251" s="64">
        <v>16.0</v>
      </c>
      <c r="H251" s="64">
        <v>44720.58</v>
      </c>
      <c r="K251" s="64">
        <v>1.0</v>
      </c>
      <c r="L251" s="64">
        <v>0.0</v>
      </c>
      <c r="M251" s="64">
        <v>1.0</v>
      </c>
      <c r="N251" s="64">
        <v>90.0</v>
      </c>
      <c r="O251" s="64" t="s">
        <v>4089</v>
      </c>
      <c r="P251" s="64" t="s">
        <v>4090</v>
      </c>
      <c r="Q251" s="64" t="s">
        <v>4302</v>
      </c>
      <c r="R251" s="64">
        <v>198.0</v>
      </c>
      <c r="S251" s="64">
        <v>0.0</v>
      </c>
      <c r="T251" s="64">
        <v>44720.58</v>
      </c>
      <c r="U251" s="64">
        <v>89441.16</v>
      </c>
      <c r="V251" s="64">
        <v>96.0</v>
      </c>
      <c r="W251" s="64" t="s">
        <v>4054</v>
      </c>
    </row>
    <row r="252" ht="14.25" customHeight="1">
      <c r="A252" s="64" t="s">
        <v>4657</v>
      </c>
      <c r="B252" s="528">
        <v>1.07082080906E11</v>
      </c>
      <c r="C252" s="64" t="s">
        <v>4658</v>
      </c>
      <c r="D252" s="64" t="s">
        <v>4048</v>
      </c>
      <c r="E252" s="64" t="s">
        <v>4049</v>
      </c>
      <c r="F252" s="64" t="s">
        <v>4066</v>
      </c>
      <c r="G252" s="64">
        <v>16.0</v>
      </c>
      <c r="H252" s="64">
        <v>254098.98</v>
      </c>
      <c r="K252" s="64">
        <v>1.0</v>
      </c>
      <c r="L252" s="64">
        <v>0.0</v>
      </c>
      <c r="M252" s="64">
        <v>1.0</v>
      </c>
      <c r="N252" s="64">
        <v>90.0</v>
      </c>
      <c r="O252" s="64" t="s">
        <v>4089</v>
      </c>
      <c r="P252" s="64" t="s">
        <v>4090</v>
      </c>
      <c r="Q252" s="64" t="s">
        <v>4429</v>
      </c>
      <c r="R252" s="64">
        <v>110.0</v>
      </c>
      <c r="S252" s="64">
        <v>0.0</v>
      </c>
      <c r="T252" s="64">
        <v>254098.98</v>
      </c>
      <c r="U252" s="64">
        <v>254098.98</v>
      </c>
      <c r="V252" s="64">
        <v>24.0</v>
      </c>
      <c r="W252" s="64" t="s">
        <v>4054</v>
      </c>
    </row>
    <row r="253" ht="14.25" customHeight="1">
      <c r="A253" s="64" t="s">
        <v>4659</v>
      </c>
      <c r="B253" s="528">
        <v>1.0708206921E11</v>
      </c>
      <c r="C253" s="64" t="s">
        <v>4660</v>
      </c>
      <c r="D253" s="64" t="s">
        <v>4048</v>
      </c>
      <c r="E253" s="64" t="s">
        <v>4049</v>
      </c>
      <c r="F253" s="64" t="s">
        <v>4066</v>
      </c>
      <c r="G253" s="64">
        <v>16.0</v>
      </c>
      <c r="H253" s="64">
        <v>108455.0</v>
      </c>
      <c r="K253" s="64">
        <v>1.0</v>
      </c>
      <c r="L253" s="64">
        <v>0.0</v>
      </c>
      <c r="M253" s="64">
        <v>1.0</v>
      </c>
      <c r="N253" s="64">
        <v>90.0</v>
      </c>
      <c r="O253" s="64" t="s">
        <v>4089</v>
      </c>
      <c r="P253" s="64" t="s">
        <v>4090</v>
      </c>
      <c r="Q253" s="64" t="s">
        <v>4204</v>
      </c>
      <c r="R253" s="64">
        <v>208.0</v>
      </c>
      <c r="S253" s="64">
        <v>0.0</v>
      </c>
      <c r="T253" s="64">
        <v>108455.0</v>
      </c>
      <c r="U253" s="64">
        <v>108455.0</v>
      </c>
      <c r="V253" s="64">
        <v>100.0</v>
      </c>
      <c r="W253" s="64" t="s">
        <v>4054</v>
      </c>
    </row>
    <row r="254" ht="14.25" customHeight="1">
      <c r="A254" s="64" t="s">
        <v>4661</v>
      </c>
      <c r="B254" s="528">
        <v>1.07082069301E11</v>
      </c>
      <c r="C254" s="64" t="s">
        <v>4662</v>
      </c>
      <c r="D254" s="64" t="s">
        <v>4048</v>
      </c>
      <c r="E254" s="64" t="s">
        <v>4049</v>
      </c>
      <c r="F254" s="64" t="s">
        <v>4066</v>
      </c>
      <c r="G254" s="64">
        <v>16.0</v>
      </c>
      <c r="H254" s="64">
        <v>142294.98</v>
      </c>
      <c r="K254" s="64">
        <v>1.0</v>
      </c>
      <c r="L254" s="64">
        <v>0.0</v>
      </c>
      <c r="M254" s="64">
        <v>1.0</v>
      </c>
      <c r="N254" s="64">
        <v>90.0</v>
      </c>
      <c r="O254" s="64" t="s">
        <v>4089</v>
      </c>
      <c r="P254" s="64" t="s">
        <v>4090</v>
      </c>
      <c r="Q254" s="64" t="s">
        <v>4157</v>
      </c>
      <c r="R254" s="64">
        <v>58.0</v>
      </c>
      <c r="S254" s="64">
        <v>0.0</v>
      </c>
      <c r="T254" s="64">
        <v>142294.98</v>
      </c>
      <c r="U254" s="64">
        <v>142294.98</v>
      </c>
      <c r="V254" s="64">
        <v>11.0</v>
      </c>
      <c r="W254" s="64" t="s">
        <v>4054</v>
      </c>
    </row>
    <row r="255" ht="14.25" customHeight="1">
      <c r="A255" s="64" t="s">
        <v>4663</v>
      </c>
      <c r="B255" s="528">
        <v>1.07082022916E11</v>
      </c>
      <c r="C255" s="64" t="s">
        <v>4664</v>
      </c>
      <c r="D255" s="64" t="s">
        <v>4048</v>
      </c>
      <c r="E255" s="64" t="s">
        <v>4049</v>
      </c>
      <c r="F255" s="64" t="s">
        <v>4066</v>
      </c>
      <c r="G255" s="64">
        <v>16.0</v>
      </c>
      <c r="H255" s="64">
        <v>71146.98</v>
      </c>
      <c r="K255" s="64">
        <v>1.0</v>
      </c>
      <c r="L255" s="64">
        <v>1.0</v>
      </c>
      <c r="M255" s="64">
        <v>1.0</v>
      </c>
      <c r="N255" s="64">
        <v>90.0</v>
      </c>
      <c r="O255" s="64" t="s">
        <v>4089</v>
      </c>
      <c r="P255" s="64" t="s">
        <v>4090</v>
      </c>
      <c r="Q255" s="64" t="s">
        <v>4540</v>
      </c>
      <c r="R255" s="64">
        <v>112.0</v>
      </c>
      <c r="S255" s="64">
        <v>0.0089</v>
      </c>
      <c r="T255" s="64">
        <v>71146.98</v>
      </c>
      <c r="U255" s="64">
        <v>71146.98</v>
      </c>
      <c r="V255" s="64">
        <v>139.0</v>
      </c>
      <c r="W255" s="64" t="s">
        <v>4054</v>
      </c>
    </row>
    <row r="256" ht="14.25" customHeight="1">
      <c r="A256" s="64" t="s">
        <v>4665</v>
      </c>
      <c r="B256" s="528">
        <v>1.07082082704E11</v>
      </c>
      <c r="C256" s="64" t="s">
        <v>4666</v>
      </c>
      <c r="D256" s="64" t="s">
        <v>4048</v>
      </c>
      <c r="E256" s="64" t="s">
        <v>4049</v>
      </c>
      <c r="F256" s="64" t="s">
        <v>4066</v>
      </c>
      <c r="G256" s="64">
        <v>16.0</v>
      </c>
      <c r="H256" s="64">
        <v>139999.0</v>
      </c>
      <c r="K256" s="64">
        <v>1.0</v>
      </c>
      <c r="L256" s="64">
        <v>1.0</v>
      </c>
      <c r="M256" s="64">
        <v>1.0</v>
      </c>
      <c r="N256" s="64">
        <v>90.0</v>
      </c>
      <c r="O256" s="64" t="s">
        <v>4089</v>
      </c>
      <c r="P256" s="64" t="s">
        <v>4090</v>
      </c>
      <c r="Q256" s="64" t="s">
        <v>4302</v>
      </c>
      <c r="R256" s="64">
        <v>198.0</v>
      </c>
      <c r="S256" s="64">
        <v>0.0051</v>
      </c>
      <c r="T256" s="64">
        <v>139999.0</v>
      </c>
      <c r="U256" s="64">
        <v>139999.0</v>
      </c>
      <c r="V256" s="64">
        <v>156.0</v>
      </c>
      <c r="W256" s="64" t="s">
        <v>4054</v>
      </c>
    </row>
    <row r="257" ht="14.25" customHeight="1">
      <c r="A257" s="64" t="s">
        <v>4667</v>
      </c>
      <c r="B257" s="528">
        <v>1.07085042469E11</v>
      </c>
      <c r="C257" s="64" t="s">
        <v>4668</v>
      </c>
      <c r="D257" s="64" t="s">
        <v>4048</v>
      </c>
      <c r="E257" s="64" t="s">
        <v>4049</v>
      </c>
      <c r="F257" s="64" t="s">
        <v>4066</v>
      </c>
      <c r="G257" s="64">
        <v>16.0</v>
      </c>
      <c r="H257" s="64">
        <v>79999.0</v>
      </c>
      <c r="K257" s="64">
        <v>1.0</v>
      </c>
      <c r="L257" s="64">
        <v>2.0</v>
      </c>
      <c r="M257" s="64">
        <v>1.0</v>
      </c>
      <c r="N257" s="64">
        <v>90.0</v>
      </c>
      <c r="O257" s="64" t="s">
        <v>4089</v>
      </c>
      <c r="P257" s="64" t="s">
        <v>4090</v>
      </c>
      <c r="Q257" s="64" t="s">
        <v>4091</v>
      </c>
      <c r="R257" s="64">
        <v>150.0</v>
      </c>
      <c r="S257" s="64">
        <v>0.0133</v>
      </c>
      <c r="T257" s="64">
        <v>79999.0</v>
      </c>
      <c r="U257" s="64">
        <v>0.0</v>
      </c>
      <c r="V257" s="64">
        <v>74.0</v>
      </c>
      <c r="W257" s="64" t="s">
        <v>4054</v>
      </c>
    </row>
    <row r="258" ht="14.25" customHeight="1">
      <c r="A258" s="64" t="s">
        <v>4669</v>
      </c>
      <c r="B258" s="528">
        <v>1.09082007099E11</v>
      </c>
      <c r="C258" s="64" t="s">
        <v>4670</v>
      </c>
      <c r="D258" s="64" t="s">
        <v>4048</v>
      </c>
      <c r="E258" s="64" t="s">
        <v>4049</v>
      </c>
      <c r="F258" s="64" t="s">
        <v>4066</v>
      </c>
      <c r="G258" s="64">
        <v>16.0</v>
      </c>
      <c r="H258" s="64">
        <v>172786.98</v>
      </c>
      <c r="K258" s="64">
        <v>1.0</v>
      </c>
      <c r="L258" s="64">
        <v>1.0</v>
      </c>
      <c r="M258" s="64">
        <v>1.0</v>
      </c>
      <c r="N258" s="64">
        <v>90.0</v>
      </c>
      <c r="O258" s="64" t="s">
        <v>4089</v>
      </c>
      <c r="P258" s="64" t="s">
        <v>4090</v>
      </c>
      <c r="Q258" s="64" t="s">
        <v>4671</v>
      </c>
      <c r="R258" s="64">
        <v>127.0</v>
      </c>
      <c r="S258" s="64">
        <v>0.0079</v>
      </c>
      <c r="T258" s="64">
        <v>172786.98</v>
      </c>
      <c r="U258" s="64">
        <v>172786.98</v>
      </c>
      <c r="V258" s="64">
        <v>34.0</v>
      </c>
      <c r="W258" s="64" t="s">
        <v>4054</v>
      </c>
    </row>
    <row r="259" ht="14.25" customHeight="1">
      <c r="A259" s="64" t="s">
        <v>4672</v>
      </c>
      <c r="B259" s="528">
        <v>1.07082129101E11</v>
      </c>
      <c r="C259" s="64" t="s">
        <v>4673</v>
      </c>
      <c r="D259" s="64" t="s">
        <v>4048</v>
      </c>
      <c r="E259" s="64" t="s">
        <v>4049</v>
      </c>
      <c r="F259" s="64" t="s">
        <v>4066</v>
      </c>
      <c r="G259" s="64">
        <v>16.0</v>
      </c>
      <c r="H259" s="64">
        <v>376066.98</v>
      </c>
      <c r="K259" s="64">
        <v>1.0</v>
      </c>
      <c r="L259" s="64">
        <v>1.0</v>
      </c>
      <c r="M259" s="64">
        <v>1.0</v>
      </c>
      <c r="N259" s="64">
        <v>90.0</v>
      </c>
      <c r="O259" s="64" t="s">
        <v>4089</v>
      </c>
      <c r="P259" s="64" t="s">
        <v>4090</v>
      </c>
      <c r="Q259" s="64" t="s">
        <v>4671</v>
      </c>
      <c r="R259" s="64">
        <v>127.0</v>
      </c>
      <c r="S259" s="64">
        <v>0.0079</v>
      </c>
      <c r="T259" s="64">
        <v>376066.98</v>
      </c>
      <c r="U259" s="64">
        <v>752133.96</v>
      </c>
      <c r="V259" s="64">
        <v>56.0</v>
      </c>
      <c r="W259" s="64" t="s">
        <v>4054</v>
      </c>
    </row>
    <row r="260" ht="14.25" customHeight="1">
      <c r="A260" s="64" t="s">
        <v>4674</v>
      </c>
      <c r="B260" s="528">
        <v>1.07082129002E11</v>
      </c>
      <c r="C260" s="64" t="s">
        <v>4675</v>
      </c>
      <c r="D260" s="64" t="s">
        <v>4048</v>
      </c>
      <c r="E260" s="64" t="s">
        <v>4049</v>
      </c>
      <c r="F260" s="64" t="s">
        <v>4066</v>
      </c>
      <c r="G260" s="64">
        <v>16.0</v>
      </c>
      <c r="H260" s="64">
        <v>203278.98</v>
      </c>
      <c r="K260" s="64">
        <v>1.0</v>
      </c>
      <c r="L260" s="64">
        <v>0.0</v>
      </c>
      <c r="M260" s="64">
        <v>1.0</v>
      </c>
      <c r="N260" s="64">
        <v>90.0</v>
      </c>
      <c r="O260" s="64" t="s">
        <v>4089</v>
      </c>
      <c r="P260" s="64" t="s">
        <v>4090</v>
      </c>
      <c r="Q260" s="64" t="s">
        <v>4671</v>
      </c>
      <c r="R260" s="64">
        <v>127.0</v>
      </c>
      <c r="S260" s="64">
        <v>0.0</v>
      </c>
      <c r="T260" s="64">
        <v>203278.98</v>
      </c>
      <c r="U260" s="64">
        <v>203278.98</v>
      </c>
      <c r="V260" s="64">
        <v>51.0</v>
      </c>
      <c r="W260" s="64" t="s">
        <v>4054</v>
      </c>
    </row>
    <row r="261" ht="14.25" customHeight="1">
      <c r="A261" s="64" t="s">
        <v>4676</v>
      </c>
      <c r="B261" s="528">
        <v>1.07082129102E11</v>
      </c>
      <c r="C261" s="64" t="s">
        <v>4677</v>
      </c>
      <c r="D261" s="64" t="s">
        <v>4048</v>
      </c>
      <c r="E261" s="64" t="s">
        <v>4049</v>
      </c>
      <c r="F261" s="64" t="s">
        <v>4066</v>
      </c>
      <c r="G261" s="64">
        <v>16.0</v>
      </c>
      <c r="H261" s="64">
        <v>264262.98</v>
      </c>
      <c r="K261" s="64">
        <v>1.0</v>
      </c>
      <c r="L261" s="64">
        <v>0.0</v>
      </c>
      <c r="M261" s="64">
        <v>1.0</v>
      </c>
      <c r="N261" s="64">
        <v>90.0</v>
      </c>
      <c r="O261" s="64" t="s">
        <v>4089</v>
      </c>
      <c r="P261" s="64" t="s">
        <v>4090</v>
      </c>
      <c r="Q261" s="64" t="s">
        <v>4671</v>
      </c>
      <c r="R261" s="64">
        <v>127.0</v>
      </c>
      <c r="S261" s="64">
        <v>0.0</v>
      </c>
      <c r="T261" s="64">
        <v>264262.98</v>
      </c>
      <c r="U261" s="64">
        <v>264262.98</v>
      </c>
      <c r="V261" s="64">
        <v>19.0</v>
      </c>
      <c r="W261" s="64" t="s">
        <v>4054</v>
      </c>
    </row>
    <row r="262" ht="14.25" customHeight="1">
      <c r="A262" s="64" t="s">
        <v>4678</v>
      </c>
      <c r="B262" s="528">
        <v>1.07082002207E11</v>
      </c>
      <c r="C262" s="64" t="s">
        <v>4679</v>
      </c>
      <c r="D262" s="64" t="s">
        <v>4048</v>
      </c>
      <c r="E262" s="64" t="s">
        <v>4049</v>
      </c>
      <c r="F262" s="64" t="s">
        <v>4066</v>
      </c>
      <c r="G262" s="64">
        <v>16.0</v>
      </c>
      <c r="H262" s="64">
        <v>101638.98</v>
      </c>
      <c r="K262" s="64">
        <v>1.0</v>
      </c>
      <c r="L262" s="64">
        <v>1.0</v>
      </c>
      <c r="M262" s="64">
        <v>1.0</v>
      </c>
      <c r="N262" s="64">
        <v>90.0</v>
      </c>
      <c r="O262" s="64" t="s">
        <v>4089</v>
      </c>
      <c r="P262" s="64" t="s">
        <v>4090</v>
      </c>
      <c r="Q262" s="64" t="s">
        <v>4294</v>
      </c>
      <c r="R262" s="64">
        <v>215.0</v>
      </c>
      <c r="S262" s="64">
        <v>0.0047</v>
      </c>
      <c r="T262" s="64">
        <v>101638.98</v>
      </c>
      <c r="U262" s="64">
        <v>101638.98</v>
      </c>
      <c r="V262" s="64">
        <v>135.0</v>
      </c>
      <c r="W262" s="64" t="s">
        <v>4054</v>
      </c>
    </row>
    <row r="263" ht="14.25" customHeight="1">
      <c r="A263" s="64" t="s">
        <v>4680</v>
      </c>
      <c r="B263" s="528">
        <v>1.07082069201E11</v>
      </c>
      <c r="C263" s="64" t="s">
        <v>4681</v>
      </c>
      <c r="D263" s="64" t="s">
        <v>4048</v>
      </c>
      <c r="E263" s="64" t="s">
        <v>4049</v>
      </c>
      <c r="F263" s="64" t="s">
        <v>4066</v>
      </c>
      <c r="G263" s="64">
        <v>16.0</v>
      </c>
      <c r="H263" s="64">
        <v>162622.98</v>
      </c>
      <c r="K263" s="64">
        <v>1.0</v>
      </c>
      <c r="L263" s="64">
        <v>0.0</v>
      </c>
      <c r="M263" s="64">
        <v>1.0</v>
      </c>
      <c r="N263" s="64">
        <v>90.0</v>
      </c>
      <c r="O263" s="64" t="s">
        <v>4089</v>
      </c>
      <c r="P263" s="64" t="s">
        <v>4090</v>
      </c>
      <c r="Q263" s="64" t="s">
        <v>4091</v>
      </c>
      <c r="R263" s="64">
        <v>150.0</v>
      </c>
      <c r="S263" s="64">
        <v>0.0</v>
      </c>
      <c r="T263" s="64">
        <v>162622.98</v>
      </c>
      <c r="U263" s="64">
        <v>162622.98</v>
      </c>
      <c r="V263" s="64">
        <v>238.0</v>
      </c>
      <c r="W263" s="64" t="s">
        <v>4054</v>
      </c>
    </row>
    <row r="264" ht="14.25" customHeight="1">
      <c r="A264" s="64" t="s">
        <v>4682</v>
      </c>
      <c r="B264" s="528">
        <v>1.07082022916E11</v>
      </c>
      <c r="C264" s="64" t="s">
        <v>4683</v>
      </c>
      <c r="D264" s="64" t="s">
        <v>4048</v>
      </c>
      <c r="E264" s="64" t="s">
        <v>4049</v>
      </c>
      <c r="F264" s="64" t="s">
        <v>4066</v>
      </c>
      <c r="G264" s="64">
        <v>16.0</v>
      </c>
      <c r="H264" s="64">
        <v>71146.98</v>
      </c>
      <c r="K264" s="64">
        <v>1.0</v>
      </c>
      <c r="L264" s="64">
        <v>0.0</v>
      </c>
      <c r="M264" s="64">
        <v>1.0</v>
      </c>
      <c r="N264" s="64">
        <v>90.0</v>
      </c>
      <c r="O264" s="64" t="s">
        <v>4089</v>
      </c>
      <c r="P264" s="64" t="s">
        <v>4090</v>
      </c>
      <c r="Q264" s="64" t="s">
        <v>4540</v>
      </c>
      <c r="R264" s="64">
        <v>112.0</v>
      </c>
      <c r="S264" s="64">
        <v>0.0</v>
      </c>
      <c r="T264" s="64">
        <v>71146.98</v>
      </c>
      <c r="U264" s="64">
        <v>71146.98</v>
      </c>
      <c r="V264" s="64">
        <v>52.0</v>
      </c>
      <c r="W264" s="64" t="s">
        <v>4054</v>
      </c>
    </row>
    <row r="265" ht="14.25" customHeight="1">
      <c r="A265" s="64" t="s">
        <v>4684</v>
      </c>
      <c r="B265" s="528">
        <v>1.07082014501E11</v>
      </c>
      <c r="C265" s="64" t="s">
        <v>4685</v>
      </c>
      <c r="D265" s="64" t="s">
        <v>4048</v>
      </c>
      <c r="E265" s="64" t="s">
        <v>4049</v>
      </c>
      <c r="F265" s="64" t="s">
        <v>4066</v>
      </c>
      <c r="G265" s="64">
        <v>16.0</v>
      </c>
      <c r="H265" s="64">
        <v>101638.98</v>
      </c>
      <c r="K265" s="64">
        <v>1.0</v>
      </c>
      <c r="L265" s="64">
        <v>0.0</v>
      </c>
      <c r="M265" s="64">
        <v>1.0</v>
      </c>
      <c r="N265" s="64">
        <v>90.0</v>
      </c>
      <c r="O265" s="64" t="s">
        <v>4089</v>
      </c>
      <c r="P265" s="64" t="s">
        <v>4090</v>
      </c>
      <c r="Q265" s="64" t="s">
        <v>4379</v>
      </c>
      <c r="R265" s="64">
        <v>102.0</v>
      </c>
      <c r="S265" s="64">
        <v>0.0</v>
      </c>
      <c r="T265" s="64">
        <v>101638.98</v>
      </c>
      <c r="U265" s="64">
        <v>101638.98</v>
      </c>
      <c r="V265" s="64">
        <v>103.0</v>
      </c>
      <c r="W265" s="64" t="s">
        <v>4054</v>
      </c>
    </row>
    <row r="266" ht="14.25" customHeight="1">
      <c r="A266" s="64" t="s">
        <v>4686</v>
      </c>
      <c r="B266" s="528">
        <v>1.07082022901E11</v>
      </c>
      <c r="C266" s="64" t="s">
        <v>4687</v>
      </c>
      <c r="D266" s="64" t="s">
        <v>4048</v>
      </c>
      <c r="E266" s="64" t="s">
        <v>4049</v>
      </c>
      <c r="F266" s="64" t="s">
        <v>4066</v>
      </c>
      <c r="G266" s="64">
        <v>16.0</v>
      </c>
      <c r="H266" s="64">
        <v>121966.98</v>
      </c>
      <c r="K266" s="64">
        <v>1.0</v>
      </c>
      <c r="L266" s="64">
        <v>1.0</v>
      </c>
      <c r="M266" s="64">
        <v>1.0</v>
      </c>
      <c r="N266" s="64">
        <v>90.0</v>
      </c>
      <c r="O266" s="64" t="s">
        <v>4089</v>
      </c>
      <c r="P266" s="64" t="s">
        <v>4090</v>
      </c>
      <c r="Q266" s="64" t="s">
        <v>4540</v>
      </c>
      <c r="R266" s="64">
        <v>112.0</v>
      </c>
      <c r="S266" s="64">
        <v>0.0089</v>
      </c>
      <c r="T266" s="64">
        <v>121966.98</v>
      </c>
      <c r="U266" s="64">
        <v>121966.98</v>
      </c>
      <c r="V266" s="64">
        <v>418.0</v>
      </c>
      <c r="W266" s="64" t="s">
        <v>4054</v>
      </c>
    </row>
    <row r="267" ht="14.25" customHeight="1">
      <c r="A267" s="64" t="s">
        <v>4688</v>
      </c>
      <c r="B267" s="528">
        <v>1.07082082707E11</v>
      </c>
      <c r="C267" s="64" t="s">
        <v>4689</v>
      </c>
      <c r="D267" s="64" t="s">
        <v>4048</v>
      </c>
      <c r="E267" s="64" t="s">
        <v>4049</v>
      </c>
      <c r="F267" s="64" t="s">
        <v>4066</v>
      </c>
      <c r="G267" s="64">
        <v>16.0</v>
      </c>
      <c r="H267" s="64">
        <v>60982.98</v>
      </c>
      <c r="K267" s="64">
        <v>1.0</v>
      </c>
      <c r="L267" s="64">
        <v>9.0</v>
      </c>
      <c r="M267" s="64">
        <v>1.0</v>
      </c>
      <c r="N267" s="64">
        <v>90.0</v>
      </c>
      <c r="O267" s="64" t="s">
        <v>4089</v>
      </c>
      <c r="P267" s="64" t="s">
        <v>4090</v>
      </c>
      <c r="Q267" s="64" t="s">
        <v>4302</v>
      </c>
      <c r="R267" s="64">
        <v>198.0</v>
      </c>
      <c r="S267" s="64">
        <v>0.0455</v>
      </c>
      <c r="T267" s="64">
        <v>60982.98</v>
      </c>
      <c r="U267" s="64">
        <v>60982.98</v>
      </c>
      <c r="V267" s="64">
        <v>218.0</v>
      </c>
      <c r="W267" s="64" t="s">
        <v>4054</v>
      </c>
    </row>
    <row r="268" ht="14.25" customHeight="1">
      <c r="A268" s="64" t="s">
        <v>4690</v>
      </c>
      <c r="B268" s="528">
        <v>1.07082022906E11</v>
      </c>
      <c r="C268" s="64" t="s">
        <v>4691</v>
      </c>
      <c r="D268" s="64" t="s">
        <v>4048</v>
      </c>
      <c r="E268" s="64" t="s">
        <v>4049</v>
      </c>
      <c r="F268" s="64" t="s">
        <v>4066</v>
      </c>
      <c r="G268" s="64">
        <v>16.0</v>
      </c>
      <c r="H268" s="64">
        <v>46753.38</v>
      </c>
      <c r="K268" s="64">
        <v>1.0</v>
      </c>
      <c r="L268" s="64">
        <v>1.0</v>
      </c>
      <c r="M268" s="64">
        <v>1.0</v>
      </c>
      <c r="N268" s="64">
        <v>90.0</v>
      </c>
      <c r="O268" s="64" t="s">
        <v>4089</v>
      </c>
      <c r="P268" s="64" t="s">
        <v>4090</v>
      </c>
      <c r="Q268" s="64" t="s">
        <v>4379</v>
      </c>
      <c r="R268" s="64">
        <v>102.0</v>
      </c>
      <c r="S268" s="64">
        <v>0.0098</v>
      </c>
      <c r="T268" s="64">
        <v>46753.38</v>
      </c>
      <c r="U268" s="64">
        <v>46753.38</v>
      </c>
      <c r="V268" s="64">
        <v>107.0</v>
      </c>
      <c r="W268" s="64" t="s">
        <v>4054</v>
      </c>
    </row>
    <row r="269" ht="14.25" customHeight="1">
      <c r="A269" s="64" t="s">
        <v>4692</v>
      </c>
      <c r="B269" s="528">
        <v>1.07082085501E11</v>
      </c>
      <c r="C269" s="64" t="s">
        <v>4693</v>
      </c>
      <c r="D269" s="64" t="s">
        <v>4048</v>
      </c>
      <c r="E269" s="64" t="s">
        <v>4049</v>
      </c>
      <c r="F269" s="64" t="s">
        <v>4066</v>
      </c>
      <c r="G269" s="64">
        <v>16.0</v>
      </c>
      <c r="H269" s="64">
        <v>45736.98</v>
      </c>
      <c r="K269" s="64">
        <v>1.0</v>
      </c>
      <c r="L269" s="64">
        <v>1.0</v>
      </c>
      <c r="M269" s="64">
        <v>1.0</v>
      </c>
      <c r="N269" s="64">
        <v>90.0</v>
      </c>
      <c r="O269" s="64" t="s">
        <v>4089</v>
      </c>
      <c r="P269" s="64" t="s">
        <v>4090</v>
      </c>
      <c r="Q269" s="64" t="s">
        <v>4136</v>
      </c>
      <c r="R269" s="64">
        <v>194.0</v>
      </c>
      <c r="S269" s="64">
        <v>0.0052</v>
      </c>
      <c r="T269" s="64">
        <v>45736.98</v>
      </c>
      <c r="U269" s="64">
        <v>45736.98</v>
      </c>
      <c r="V269" s="64">
        <v>266.0</v>
      </c>
      <c r="W269" s="64" t="s">
        <v>4054</v>
      </c>
    </row>
    <row r="270" ht="14.25" customHeight="1">
      <c r="A270" s="64" t="s">
        <v>4694</v>
      </c>
      <c r="B270" s="528">
        <v>1.07082028901E11</v>
      </c>
      <c r="C270" s="64" t="s">
        <v>4695</v>
      </c>
      <c r="D270" s="64" t="s">
        <v>4048</v>
      </c>
      <c r="E270" s="64" t="s">
        <v>4049</v>
      </c>
      <c r="F270" s="64" t="s">
        <v>4066</v>
      </c>
      <c r="G270" s="64">
        <v>16.0</v>
      </c>
      <c r="H270" s="64">
        <v>50818.98</v>
      </c>
      <c r="K270" s="64">
        <v>1.0</v>
      </c>
      <c r="L270" s="64">
        <v>5.0</v>
      </c>
      <c r="M270" s="64">
        <v>1.0</v>
      </c>
      <c r="N270" s="64">
        <v>90.0</v>
      </c>
      <c r="O270" s="64" t="s">
        <v>4089</v>
      </c>
      <c r="P270" s="64" t="s">
        <v>4090</v>
      </c>
      <c r="Q270" s="64" t="s">
        <v>4286</v>
      </c>
      <c r="R270" s="64">
        <v>196.0</v>
      </c>
      <c r="S270" s="64">
        <v>0.0255</v>
      </c>
      <c r="T270" s="64">
        <v>50818.98</v>
      </c>
      <c r="U270" s="64">
        <v>50818.98</v>
      </c>
      <c r="V270" s="64">
        <v>252.0</v>
      </c>
      <c r="W270" s="64" t="s">
        <v>4054</v>
      </c>
    </row>
    <row r="271" ht="14.25" customHeight="1">
      <c r="A271" s="64" t="s">
        <v>4696</v>
      </c>
      <c r="B271" s="528">
        <v>1.07082002413E11</v>
      </c>
      <c r="C271" s="64" t="s">
        <v>4697</v>
      </c>
      <c r="D271" s="64" t="s">
        <v>4048</v>
      </c>
      <c r="E271" s="64" t="s">
        <v>4049</v>
      </c>
      <c r="F271" s="64" t="s">
        <v>4066</v>
      </c>
      <c r="G271" s="64">
        <v>16.0</v>
      </c>
      <c r="H271" s="64">
        <v>121966.98</v>
      </c>
      <c r="K271" s="64">
        <v>1.0</v>
      </c>
      <c r="L271" s="64">
        <v>0.0</v>
      </c>
      <c r="M271" s="64">
        <v>1.0</v>
      </c>
      <c r="N271" s="64">
        <v>90.0</v>
      </c>
      <c r="O271" s="64" t="s">
        <v>4089</v>
      </c>
      <c r="P271" s="64" t="s">
        <v>4090</v>
      </c>
      <c r="Q271" s="64" t="s">
        <v>4231</v>
      </c>
      <c r="R271" s="64">
        <v>140.0</v>
      </c>
      <c r="S271" s="64">
        <v>0.0</v>
      </c>
      <c r="T271" s="64">
        <v>121966.98</v>
      </c>
      <c r="U271" s="64">
        <v>121966.98</v>
      </c>
      <c r="V271" s="64">
        <v>93.0</v>
      </c>
      <c r="W271" s="64" t="s">
        <v>4054</v>
      </c>
    </row>
    <row r="272" ht="14.25" customHeight="1">
      <c r="A272" s="64" t="s">
        <v>4698</v>
      </c>
      <c r="B272" s="528">
        <v>1.07082126504E11</v>
      </c>
      <c r="C272" s="64" t="s">
        <v>4699</v>
      </c>
      <c r="D272" s="64" t="s">
        <v>4048</v>
      </c>
      <c r="E272" s="64" t="s">
        <v>4049</v>
      </c>
      <c r="F272" s="64" t="s">
        <v>4066</v>
      </c>
      <c r="G272" s="64">
        <v>16.0</v>
      </c>
      <c r="H272" s="64">
        <v>219999.0</v>
      </c>
      <c r="K272" s="64">
        <v>1.0</v>
      </c>
      <c r="L272" s="64">
        <v>1.0</v>
      </c>
      <c r="M272" s="64">
        <v>1.0</v>
      </c>
      <c r="N272" s="64">
        <v>90.0</v>
      </c>
      <c r="O272" s="64" t="s">
        <v>4089</v>
      </c>
      <c r="P272" s="64" t="s">
        <v>4090</v>
      </c>
      <c r="Q272" s="64" t="s">
        <v>4223</v>
      </c>
      <c r="R272" s="64">
        <v>111.0</v>
      </c>
      <c r="S272" s="64">
        <v>0.009</v>
      </c>
      <c r="T272" s="64">
        <v>219999.0</v>
      </c>
      <c r="U272" s="64">
        <v>0.0</v>
      </c>
      <c r="V272" s="64">
        <v>29.0</v>
      </c>
      <c r="W272" s="64" t="s">
        <v>4054</v>
      </c>
    </row>
    <row r="273" ht="14.25" customHeight="1">
      <c r="A273" s="64" t="s">
        <v>4700</v>
      </c>
      <c r="B273" s="528">
        <v>1.07082082803E11</v>
      </c>
      <c r="C273" s="64" t="s">
        <v>4701</v>
      </c>
      <c r="D273" s="64" t="s">
        <v>4048</v>
      </c>
      <c r="E273" s="64" t="s">
        <v>4049</v>
      </c>
      <c r="F273" s="64" t="s">
        <v>4066</v>
      </c>
      <c r="G273" s="64">
        <v>16.0</v>
      </c>
      <c r="H273" s="64">
        <v>99999.0</v>
      </c>
      <c r="K273" s="64">
        <v>1.0</v>
      </c>
      <c r="L273" s="64">
        <v>2.0</v>
      </c>
      <c r="M273" s="64">
        <v>1.0</v>
      </c>
      <c r="N273" s="64">
        <v>90.0</v>
      </c>
      <c r="O273" s="64" t="s">
        <v>4089</v>
      </c>
      <c r="P273" s="64" t="s">
        <v>4090</v>
      </c>
      <c r="Q273" s="64" t="s">
        <v>4091</v>
      </c>
      <c r="R273" s="64">
        <v>150.0</v>
      </c>
      <c r="S273" s="64">
        <v>0.0133</v>
      </c>
      <c r="T273" s="64">
        <v>99999.0</v>
      </c>
      <c r="U273" s="64">
        <v>199998.0</v>
      </c>
      <c r="V273" s="64">
        <v>41.0</v>
      </c>
      <c r="W273" s="64" t="s">
        <v>4054</v>
      </c>
    </row>
    <row r="274" ht="14.25" customHeight="1">
      <c r="A274" s="64" t="s">
        <v>4702</v>
      </c>
      <c r="B274" s="528">
        <v>1.07082126202E11</v>
      </c>
      <c r="C274" s="64" t="s">
        <v>4703</v>
      </c>
      <c r="D274" s="64" t="s">
        <v>4048</v>
      </c>
      <c r="E274" s="64" t="s">
        <v>4049</v>
      </c>
      <c r="F274" s="64" t="s">
        <v>4066</v>
      </c>
      <c r="G274" s="64">
        <v>16.0</v>
      </c>
      <c r="H274" s="64">
        <v>81310.98</v>
      </c>
      <c r="K274" s="64">
        <v>1.0</v>
      </c>
      <c r="L274" s="64">
        <v>3.0</v>
      </c>
      <c r="M274" s="64">
        <v>1.0</v>
      </c>
      <c r="N274" s="64">
        <v>90.0</v>
      </c>
      <c r="O274" s="64" t="s">
        <v>4089</v>
      </c>
      <c r="P274" s="64" t="s">
        <v>4090</v>
      </c>
      <c r="Q274" s="64" t="s">
        <v>4429</v>
      </c>
      <c r="R274" s="64">
        <v>110.0</v>
      </c>
      <c r="S274" s="64">
        <v>0.0273</v>
      </c>
      <c r="T274" s="64">
        <v>81310.98</v>
      </c>
      <c r="U274" s="64">
        <v>162621.96</v>
      </c>
      <c r="V274" s="64">
        <v>120.0</v>
      </c>
      <c r="W274" s="64" t="s">
        <v>4054</v>
      </c>
    </row>
    <row r="275" ht="14.25" customHeight="1">
      <c r="A275" s="64" t="s">
        <v>4704</v>
      </c>
      <c r="B275" s="528">
        <v>1.07082111327E11</v>
      </c>
      <c r="C275" s="64" t="s">
        <v>4705</v>
      </c>
      <c r="D275" s="64" t="s">
        <v>4048</v>
      </c>
      <c r="E275" s="64" t="s">
        <v>4049</v>
      </c>
      <c r="F275" s="64" t="s">
        <v>4066</v>
      </c>
      <c r="G275" s="64">
        <v>16.0</v>
      </c>
      <c r="H275" s="64">
        <v>172786.98</v>
      </c>
      <c r="K275" s="64">
        <v>1.0</v>
      </c>
      <c r="L275" s="64">
        <v>1.0</v>
      </c>
      <c r="M275" s="64">
        <v>1.0</v>
      </c>
      <c r="N275" s="64">
        <v>90.0</v>
      </c>
      <c r="O275" s="64" t="s">
        <v>4089</v>
      </c>
      <c r="P275" s="64" t="s">
        <v>4090</v>
      </c>
      <c r="Q275" s="64" t="s">
        <v>4160</v>
      </c>
      <c r="R275" s="64">
        <v>100.0</v>
      </c>
      <c r="S275" s="64">
        <v>0.01</v>
      </c>
      <c r="T275" s="64">
        <v>172786.98</v>
      </c>
      <c r="U275" s="64">
        <v>172786.98</v>
      </c>
      <c r="V275" s="64">
        <v>126.0</v>
      </c>
      <c r="W275" s="64" t="s">
        <v>4054</v>
      </c>
    </row>
    <row r="276" ht="14.25" customHeight="1">
      <c r="A276" s="64" t="s">
        <v>4706</v>
      </c>
      <c r="B276" s="528">
        <v>1.07082082902E11</v>
      </c>
      <c r="C276" s="64" t="s">
        <v>4707</v>
      </c>
      <c r="D276" s="64" t="s">
        <v>4048</v>
      </c>
      <c r="E276" s="64" t="s">
        <v>4049</v>
      </c>
      <c r="F276" s="64" t="s">
        <v>4066</v>
      </c>
      <c r="G276" s="64">
        <v>16.0</v>
      </c>
      <c r="H276" s="64">
        <v>91474.98</v>
      </c>
      <c r="K276" s="64">
        <v>1.0</v>
      </c>
      <c r="L276" s="64">
        <v>0.0</v>
      </c>
      <c r="M276" s="64">
        <v>1.0</v>
      </c>
      <c r="N276" s="64">
        <v>90.0</v>
      </c>
      <c r="O276" s="64" t="s">
        <v>4089</v>
      </c>
      <c r="P276" s="64" t="s">
        <v>4090</v>
      </c>
      <c r="Q276" s="64" t="s">
        <v>4708</v>
      </c>
      <c r="R276" s="64">
        <v>18.0</v>
      </c>
      <c r="S276" s="64">
        <v>0.0</v>
      </c>
      <c r="T276" s="64">
        <v>91474.98</v>
      </c>
      <c r="U276" s="64">
        <v>91474.98</v>
      </c>
      <c r="V276" s="64">
        <v>9.0</v>
      </c>
      <c r="W276" s="64" t="s">
        <v>4054</v>
      </c>
    </row>
    <row r="277" ht="14.25" customHeight="1">
      <c r="A277" s="64" t="s">
        <v>4709</v>
      </c>
      <c r="B277" s="528">
        <v>1.07082080786E11</v>
      </c>
      <c r="C277" s="64" t="s">
        <v>4710</v>
      </c>
      <c r="D277" s="64" t="s">
        <v>4048</v>
      </c>
      <c r="E277" s="64" t="s">
        <v>4049</v>
      </c>
      <c r="F277" s="64" t="s">
        <v>4066</v>
      </c>
      <c r="G277" s="64">
        <v>16.0</v>
      </c>
      <c r="H277" s="64">
        <v>37999.0</v>
      </c>
      <c r="K277" s="64">
        <v>1.0</v>
      </c>
      <c r="L277" s="64">
        <v>2.0</v>
      </c>
      <c r="M277" s="64">
        <v>1.0</v>
      </c>
      <c r="N277" s="64">
        <v>90.0</v>
      </c>
      <c r="O277" s="64" t="s">
        <v>4089</v>
      </c>
      <c r="P277" s="64" t="s">
        <v>4090</v>
      </c>
      <c r="Q277" s="64" t="s">
        <v>4157</v>
      </c>
      <c r="R277" s="64">
        <v>58.0</v>
      </c>
      <c r="S277" s="64">
        <v>0.0345</v>
      </c>
      <c r="T277" s="64">
        <v>37999.0</v>
      </c>
      <c r="U277" s="64">
        <v>75998.0</v>
      </c>
      <c r="V277" s="64">
        <v>55.0</v>
      </c>
      <c r="W277" s="64" t="s">
        <v>4054</v>
      </c>
    </row>
    <row r="278" ht="14.25" customHeight="1">
      <c r="A278" s="64" t="s">
        <v>4711</v>
      </c>
      <c r="B278" s="528">
        <v>1.07082082707E11</v>
      </c>
      <c r="C278" s="64" t="s">
        <v>4712</v>
      </c>
      <c r="D278" s="64" t="s">
        <v>4048</v>
      </c>
      <c r="E278" s="64" t="s">
        <v>4049</v>
      </c>
      <c r="F278" s="64" t="s">
        <v>4066</v>
      </c>
      <c r="G278" s="64">
        <v>16.0</v>
      </c>
      <c r="H278" s="64">
        <v>60982.98</v>
      </c>
      <c r="K278" s="64">
        <v>1.0</v>
      </c>
      <c r="L278" s="64">
        <v>3.0</v>
      </c>
      <c r="M278" s="64">
        <v>1.0</v>
      </c>
      <c r="N278" s="64">
        <v>90.0</v>
      </c>
      <c r="O278" s="64" t="s">
        <v>4089</v>
      </c>
      <c r="P278" s="64" t="s">
        <v>4090</v>
      </c>
      <c r="Q278" s="64" t="s">
        <v>4091</v>
      </c>
      <c r="R278" s="64">
        <v>150.0</v>
      </c>
      <c r="S278" s="64">
        <v>0.02</v>
      </c>
      <c r="T278" s="64">
        <v>60982.98</v>
      </c>
      <c r="U278" s="64">
        <v>60982.98</v>
      </c>
      <c r="V278" s="64">
        <v>74.0</v>
      </c>
      <c r="W278" s="64" t="s">
        <v>4054</v>
      </c>
    </row>
    <row r="279" ht="14.25" customHeight="1">
      <c r="A279" s="64" t="s">
        <v>4713</v>
      </c>
      <c r="B279" s="528">
        <v>1.07082051374E11</v>
      </c>
      <c r="C279" s="64" t="s">
        <v>4714</v>
      </c>
      <c r="D279" s="64" t="s">
        <v>4048</v>
      </c>
      <c r="E279" s="64" t="s">
        <v>4049</v>
      </c>
      <c r="F279" s="64" t="s">
        <v>4066</v>
      </c>
      <c r="G279" s="64">
        <v>16.0</v>
      </c>
      <c r="H279" s="64">
        <v>243934.98</v>
      </c>
      <c r="K279" s="64">
        <v>1.0</v>
      </c>
      <c r="L279" s="64">
        <v>0.0</v>
      </c>
      <c r="M279" s="64">
        <v>1.0</v>
      </c>
      <c r="N279" s="64">
        <v>90.0</v>
      </c>
      <c r="O279" s="64" t="s">
        <v>4089</v>
      </c>
      <c r="P279" s="64" t="s">
        <v>4090</v>
      </c>
      <c r="Q279" s="64" t="s">
        <v>4166</v>
      </c>
      <c r="R279" s="64">
        <v>118.0</v>
      </c>
      <c r="S279" s="64">
        <v>0.0</v>
      </c>
      <c r="T279" s="64">
        <v>243934.98</v>
      </c>
      <c r="U279" s="64">
        <v>243934.98</v>
      </c>
      <c r="V279" s="64">
        <v>474.0</v>
      </c>
      <c r="W279" s="64" t="s">
        <v>4054</v>
      </c>
    </row>
    <row r="280" ht="14.25" customHeight="1">
      <c r="A280" s="64" t="s">
        <v>4715</v>
      </c>
      <c r="B280" s="528">
        <v>1.07082051375E11</v>
      </c>
      <c r="C280" s="64" t="s">
        <v>4716</v>
      </c>
      <c r="D280" s="64" t="s">
        <v>4048</v>
      </c>
      <c r="E280" s="64" t="s">
        <v>4049</v>
      </c>
      <c r="F280" s="64" t="s">
        <v>4066</v>
      </c>
      <c r="G280" s="64">
        <v>16.0</v>
      </c>
      <c r="H280" s="64">
        <v>335410.98</v>
      </c>
      <c r="K280" s="64">
        <v>1.0</v>
      </c>
      <c r="L280" s="64">
        <v>0.0</v>
      </c>
      <c r="M280" s="64">
        <v>1.0</v>
      </c>
      <c r="N280" s="64">
        <v>90.0</v>
      </c>
      <c r="O280" s="64" t="s">
        <v>4089</v>
      </c>
      <c r="P280" s="64" t="s">
        <v>4090</v>
      </c>
      <c r="Q280" s="64" t="s">
        <v>4172</v>
      </c>
      <c r="R280" s="64">
        <v>123.0</v>
      </c>
      <c r="S280" s="64">
        <v>0.0</v>
      </c>
      <c r="T280" s="64">
        <v>335410.98</v>
      </c>
      <c r="U280" s="64">
        <v>335410.98</v>
      </c>
      <c r="V280" s="64">
        <v>175.0</v>
      </c>
      <c r="W280" s="64" t="s">
        <v>4054</v>
      </c>
    </row>
    <row r="281" ht="14.25" customHeight="1">
      <c r="A281" s="64" t="s">
        <v>4717</v>
      </c>
      <c r="B281" s="528">
        <v>1.07082126202E11</v>
      </c>
      <c r="C281" s="64" t="s">
        <v>4718</v>
      </c>
      <c r="D281" s="64" t="s">
        <v>4048</v>
      </c>
      <c r="E281" s="64" t="s">
        <v>4049</v>
      </c>
      <c r="F281" s="64" t="s">
        <v>4066</v>
      </c>
      <c r="G281" s="64">
        <v>16.0</v>
      </c>
      <c r="H281" s="64">
        <v>81310.98</v>
      </c>
      <c r="K281" s="64">
        <v>1.0</v>
      </c>
      <c r="L281" s="64">
        <v>0.0</v>
      </c>
      <c r="M281" s="64">
        <v>1.0</v>
      </c>
      <c r="N281" s="64">
        <v>90.0</v>
      </c>
      <c r="O281" s="64" t="s">
        <v>4089</v>
      </c>
      <c r="P281" s="64" t="s">
        <v>4090</v>
      </c>
      <c r="Q281" s="64" t="s">
        <v>4379</v>
      </c>
      <c r="R281" s="64">
        <v>102.0</v>
      </c>
      <c r="S281" s="64">
        <v>0.0</v>
      </c>
      <c r="T281" s="64">
        <v>81310.98</v>
      </c>
      <c r="U281" s="64">
        <v>162621.96</v>
      </c>
      <c r="V281" s="64">
        <v>0.0</v>
      </c>
      <c r="W281" s="64" t="s">
        <v>4054</v>
      </c>
    </row>
    <row r="282" ht="14.25" customHeight="1">
      <c r="A282" s="64" t="s">
        <v>4719</v>
      </c>
      <c r="B282" s="528">
        <v>1.07082134103E11</v>
      </c>
      <c r="C282" s="64" t="s">
        <v>4720</v>
      </c>
      <c r="D282" s="64" t="s">
        <v>4048</v>
      </c>
      <c r="E282" s="64" t="s">
        <v>4049</v>
      </c>
      <c r="F282" s="64" t="s">
        <v>4066</v>
      </c>
      <c r="G282" s="64">
        <v>16.0</v>
      </c>
      <c r="H282" s="64">
        <v>147376.98</v>
      </c>
      <c r="K282" s="64">
        <v>1.0</v>
      </c>
      <c r="L282" s="64">
        <v>3.0</v>
      </c>
      <c r="M282" s="64">
        <v>1.0</v>
      </c>
      <c r="N282" s="64">
        <v>90.0</v>
      </c>
      <c r="O282" s="64" t="s">
        <v>4089</v>
      </c>
      <c r="P282" s="64" t="s">
        <v>4090</v>
      </c>
      <c r="Q282" s="64" t="s">
        <v>4551</v>
      </c>
      <c r="R282" s="64">
        <v>193.0</v>
      </c>
      <c r="S282" s="64">
        <v>0.0155</v>
      </c>
      <c r="T282" s="64">
        <v>147376.98</v>
      </c>
      <c r="U282" s="64">
        <v>147376.98</v>
      </c>
      <c r="V282" s="64">
        <v>722.0</v>
      </c>
      <c r="W282" s="64" t="s">
        <v>4054</v>
      </c>
    </row>
    <row r="283" ht="14.25" customHeight="1">
      <c r="A283" s="64" t="s">
        <v>4721</v>
      </c>
      <c r="B283" s="528">
        <v>1.07082125405E11</v>
      </c>
      <c r="C283" s="64" t="s">
        <v>4722</v>
      </c>
      <c r="D283" s="64" t="s">
        <v>4048</v>
      </c>
      <c r="E283" s="64" t="s">
        <v>4049</v>
      </c>
      <c r="F283" s="64" t="s">
        <v>4050</v>
      </c>
      <c r="G283" s="64">
        <v>16.0</v>
      </c>
      <c r="H283" s="64">
        <v>179999.0</v>
      </c>
      <c r="K283" s="64">
        <v>0.0</v>
      </c>
      <c r="L283" s="64">
        <v>0.0</v>
      </c>
      <c r="M283" s="64">
        <v>1.0</v>
      </c>
      <c r="N283" s="64">
        <v>77.0</v>
      </c>
      <c r="O283" s="64" t="s">
        <v>4089</v>
      </c>
      <c r="P283" s="64" t="s">
        <v>4090</v>
      </c>
      <c r="Q283" s="64" t="s">
        <v>4291</v>
      </c>
      <c r="R283" s="64">
        <v>3.0</v>
      </c>
      <c r="S283" s="64">
        <v>0.0</v>
      </c>
      <c r="T283" s="64">
        <v>179999.0</v>
      </c>
      <c r="U283" s="64">
        <v>0.0</v>
      </c>
      <c r="V283" s="64">
        <v>5.0</v>
      </c>
      <c r="W283" s="64" t="s">
        <v>4054</v>
      </c>
    </row>
    <row r="284" ht="14.25" customHeight="1">
      <c r="A284" s="64" t="s">
        <v>4723</v>
      </c>
      <c r="B284" s="528">
        <v>1.07082087104E11</v>
      </c>
      <c r="C284" s="64" t="s">
        <v>4724</v>
      </c>
      <c r="D284" s="64" t="s">
        <v>4048</v>
      </c>
      <c r="E284" s="64" t="s">
        <v>4049</v>
      </c>
      <c r="F284" s="64" t="s">
        <v>4066</v>
      </c>
      <c r="G284" s="64">
        <v>16.0</v>
      </c>
      <c r="H284" s="64">
        <v>182950.98</v>
      </c>
      <c r="K284" s="64">
        <v>1.0</v>
      </c>
      <c r="L284" s="64">
        <v>0.0</v>
      </c>
      <c r="M284" s="64">
        <v>1.0</v>
      </c>
      <c r="N284" s="64">
        <v>90.0</v>
      </c>
      <c r="O284" s="64" t="s">
        <v>4089</v>
      </c>
      <c r="P284" s="64" t="s">
        <v>4090</v>
      </c>
      <c r="Q284" s="64" t="s">
        <v>4324</v>
      </c>
      <c r="R284" s="64">
        <v>129.0</v>
      </c>
      <c r="S284" s="64">
        <v>0.0</v>
      </c>
      <c r="T284" s="64">
        <v>182950.98</v>
      </c>
      <c r="U284" s="64">
        <v>182950.98</v>
      </c>
      <c r="V284" s="64">
        <v>217.0</v>
      </c>
      <c r="W284" s="64" t="s">
        <v>4054</v>
      </c>
    </row>
    <row r="285" ht="14.25" customHeight="1">
      <c r="A285" s="64" t="s">
        <v>4725</v>
      </c>
      <c r="B285" s="528">
        <v>1.07082125403E11</v>
      </c>
      <c r="C285" s="64" t="s">
        <v>4726</v>
      </c>
      <c r="D285" s="64" t="s">
        <v>4048</v>
      </c>
      <c r="E285" s="64" t="s">
        <v>4049</v>
      </c>
      <c r="F285" s="64" t="s">
        <v>4050</v>
      </c>
      <c r="G285" s="64">
        <v>16.0</v>
      </c>
      <c r="H285" s="64">
        <v>119999.0</v>
      </c>
      <c r="K285" s="64">
        <v>0.0</v>
      </c>
      <c r="L285" s="64">
        <v>0.0</v>
      </c>
      <c r="M285" s="64">
        <v>1.0</v>
      </c>
      <c r="N285" s="64">
        <v>77.0</v>
      </c>
      <c r="O285" s="64" t="s">
        <v>4089</v>
      </c>
      <c r="P285" s="64" t="s">
        <v>4090</v>
      </c>
      <c r="Q285" s="64" t="s">
        <v>4291</v>
      </c>
      <c r="R285" s="64">
        <v>3.0</v>
      </c>
      <c r="S285" s="64">
        <v>0.0</v>
      </c>
      <c r="T285" s="64">
        <v>119999.0</v>
      </c>
      <c r="U285" s="64">
        <v>0.0</v>
      </c>
      <c r="V285" s="64">
        <v>3.0</v>
      </c>
      <c r="W285" s="64" t="s">
        <v>4054</v>
      </c>
    </row>
    <row r="286" ht="14.25" customHeight="1">
      <c r="A286" s="64" t="s">
        <v>4727</v>
      </c>
      <c r="B286" s="528">
        <v>1.07082125402E11</v>
      </c>
      <c r="C286" s="64" t="s">
        <v>4726</v>
      </c>
      <c r="D286" s="64" t="s">
        <v>4048</v>
      </c>
      <c r="E286" s="64" t="s">
        <v>4049</v>
      </c>
      <c r="F286" s="64" t="s">
        <v>4050</v>
      </c>
      <c r="G286" s="64">
        <v>16.0</v>
      </c>
      <c r="H286" s="64">
        <v>189999.0</v>
      </c>
      <c r="K286" s="64">
        <v>0.0</v>
      </c>
      <c r="L286" s="64">
        <v>0.0</v>
      </c>
      <c r="M286" s="64">
        <v>1.0</v>
      </c>
      <c r="N286" s="64">
        <v>77.0</v>
      </c>
      <c r="O286" s="64" t="s">
        <v>4089</v>
      </c>
      <c r="P286" s="64" t="s">
        <v>4090</v>
      </c>
      <c r="Q286" s="64" t="s">
        <v>4291</v>
      </c>
      <c r="R286" s="64">
        <v>3.0</v>
      </c>
      <c r="S286" s="64">
        <v>0.0</v>
      </c>
      <c r="T286" s="64">
        <v>189999.0</v>
      </c>
      <c r="U286" s="64">
        <v>0.0</v>
      </c>
      <c r="V286" s="64">
        <v>3.0</v>
      </c>
      <c r="W286" s="64" t="s">
        <v>4054</v>
      </c>
    </row>
    <row r="287" ht="14.25" customHeight="1">
      <c r="A287" s="64" t="s">
        <v>4728</v>
      </c>
      <c r="B287" s="528">
        <v>1.07082125401E11</v>
      </c>
      <c r="C287" s="64" t="s">
        <v>4729</v>
      </c>
      <c r="D287" s="64" t="s">
        <v>4048</v>
      </c>
      <c r="E287" s="64" t="s">
        <v>4049</v>
      </c>
      <c r="F287" s="64" t="s">
        <v>4050</v>
      </c>
      <c r="G287" s="64">
        <v>16.0</v>
      </c>
      <c r="H287" s="64">
        <v>39999.0</v>
      </c>
      <c r="K287" s="64">
        <v>0.0</v>
      </c>
      <c r="L287" s="64">
        <v>0.0</v>
      </c>
      <c r="M287" s="64">
        <v>1.0</v>
      </c>
      <c r="N287" s="64">
        <v>77.0</v>
      </c>
      <c r="O287" s="64" t="s">
        <v>4089</v>
      </c>
      <c r="P287" s="64" t="s">
        <v>4090</v>
      </c>
      <c r="Q287" s="64" t="s">
        <v>4291</v>
      </c>
      <c r="R287" s="64">
        <v>3.0</v>
      </c>
      <c r="S287" s="64">
        <v>0.0</v>
      </c>
      <c r="T287" s="64">
        <v>39999.0</v>
      </c>
      <c r="U287" s="64">
        <v>0.0</v>
      </c>
      <c r="V287" s="64">
        <v>16.0</v>
      </c>
      <c r="W287" s="64" t="s">
        <v>4054</v>
      </c>
    </row>
    <row r="288" ht="14.25" customHeight="1">
      <c r="A288" s="64" t="s">
        <v>4730</v>
      </c>
      <c r="B288" s="528">
        <v>1.0708208852E11</v>
      </c>
      <c r="C288" s="64" t="s">
        <v>4731</v>
      </c>
      <c r="D288" s="64" t="s">
        <v>4048</v>
      </c>
      <c r="E288" s="64" t="s">
        <v>4049</v>
      </c>
      <c r="F288" s="64" t="s">
        <v>4050</v>
      </c>
      <c r="G288" s="64">
        <v>16.0</v>
      </c>
      <c r="H288" s="64">
        <v>26425.38</v>
      </c>
      <c r="K288" s="64">
        <v>0.0</v>
      </c>
      <c r="L288" s="64">
        <v>0.0</v>
      </c>
      <c r="M288" s="64">
        <v>1.0</v>
      </c>
      <c r="N288" s="64">
        <v>85.0</v>
      </c>
      <c r="O288" s="64" t="s">
        <v>4732</v>
      </c>
      <c r="P288" s="64" t="s">
        <v>4733</v>
      </c>
      <c r="Q288" s="64" t="s">
        <v>4488</v>
      </c>
      <c r="R288" s="64">
        <v>122.0</v>
      </c>
      <c r="S288" s="64">
        <v>0.0</v>
      </c>
      <c r="T288" s="64">
        <v>26425.38</v>
      </c>
      <c r="U288" s="64">
        <v>26425.38</v>
      </c>
      <c r="V288" s="64">
        <v>103.0</v>
      </c>
      <c r="W288" s="64" t="s">
        <v>4054</v>
      </c>
    </row>
    <row r="289" ht="14.25" customHeight="1">
      <c r="A289" s="64" t="s">
        <v>4734</v>
      </c>
      <c r="B289" s="528">
        <v>1.07082081385E11</v>
      </c>
      <c r="C289" s="64" t="s">
        <v>4735</v>
      </c>
      <c r="D289" s="64" t="s">
        <v>4048</v>
      </c>
      <c r="E289" s="64" t="s">
        <v>4049</v>
      </c>
      <c r="F289" s="64" t="s">
        <v>4066</v>
      </c>
      <c r="G289" s="64">
        <v>16.0</v>
      </c>
      <c r="H289" s="64">
        <v>355738.98</v>
      </c>
      <c r="K289" s="64">
        <v>0.0</v>
      </c>
      <c r="L289" s="64">
        <v>0.0</v>
      </c>
      <c r="M289" s="64">
        <v>1.0</v>
      </c>
      <c r="N289" s="64">
        <v>88.0</v>
      </c>
      <c r="O289" s="64" t="s">
        <v>4238</v>
      </c>
      <c r="P289" s="64" t="s">
        <v>4239</v>
      </c>
      <c r="Q289" s="64" t="s">
        <v>4736</v>
      </c>
      <c r="R289" s="64">
        <v>23.0</v>
      </c>
      <c r="S289" s="64">
        <v>0.0</v>
      </c>
      <c r="T289" s="64">
        <v>355738.98</v>
      </c>
      <c r="U289" s="64">
        <v>711477.96</v>
      </c>
      <c r="V289" s="64">
        <v>81.0</v>
      </c>
      <c r="W289" s="64" t="s">
        <v>4054</v>
      </c>
    </row>
    <row r="290" ht="14.25" customHeight="1">
      <c r="A290" s="64" t="s">
        <v>4737</v>
      </c>
      <c r="B290" s="528">
        <v>1.07085005766E11</v>
      </c>
      <c r="C290" s="64" t="s">
        <v>4738</v>
      </c>
      <c r="D290" s="64" t="s">
        <v>4048</v>
      </c>
      <c r="E290" s="64" t="s">
        <v>4049</v>
      </c>
      <c r="F290" s="64" t="s">
        <v>4066</v>
      </c>
      <c r="G290" s="64">
        <v>16.0</v>
      </c>
      <c r="H290" s="64">
        <v>116884.98</v>
      </c>
      <c r="K290" s="64">
        <v>0.0</v>
      </c>
      <c r="L290" s="64">
        <v>0.0</v>
      </c>
      <c r="M290" s="64">
        <v>1.0</v>
      </c>
      <c r="N290" s="64">
        <v>88.0</v>
      </c>
      <c r="O290" s="64" t="s">
        <v>4377</v>
      </c>
      <c r="P290" s="64" t="s">
        <v>4378</v>
      </c>
      <c r="Q290" s="64" t="s">
        <v>4160</v>
      </c>
      <c r="R290" s="64">
        <v>100.0</v>
      </c>
      <c r="S290" s="64">
        <v>0.0</v>
      </c>
      <c r="T290" s="64">
        <v>116884.98</v>
      </c>
      <c r="U290" s="64">
        <v>116884.98</v>
      </c>
      <c r="V290" s="64">
        <v>57.0</v>
      </c>
      <c r="W290" s="64" t="s">
        <v>4054</v>
      </c>
    </row>
    <row r="291" ht="14.25" customHeight="1">
      <c r="A291" s="64" t="s">
        <v>4739</v>
      </c>
      <c r="B291" s="528">
        <v>1.07085005765E11</v>
      </c>
      <c r="C291" s="64" t="s">
        <v>4740</v>
      </c>
      <c r="D291" s="64" t="s">
        <v>4048</v>
      </c>
      <c r="E291" s="64" t="s">
        <v>4049</v>
      </c>
      <c r="F291" s="64" t="s">
        <v>4066</v>
      </c>
      <c r="G291" s="64">
        <v>16.0</v>
      </c>
      <c r="H291" s="64">
        <v>142294.98</v>
      </c>
      <c r="K291" s="64">
        <v>0.0</v>
      </c>
      <c r="L291" s="64">
        <v>0.0</v>
      </c>
      <c r="M291" s="64">
        <v>1.0</v>
      </c>
      <c r="N291" s="64">
        <v>88.0</v>
      </c>
      <c r="O291" s="64" t="s">
        <v>4377</v>
      </c>
      <c r="P291" s="64" t="s">
        <v>4378</v>
      </c>
      <c r="Q291" s="64" t="s">
        <v>4160</v>
      </c>
      <c r="R291" s="64">
        <v>100.0</v>
      </c>
      <c r="S291" s="64">
        <v>0.0</v>
      </c>
      <c r="T291" s="64">
        <v>142294.98</v>
      </c>
      <c r="U291" s="64">
        <v>142294.98</v>
      </c>
      <c r="V291" s="64">
        <v>20.0</v>
      </c>
      <c r="W291" s="64" t="s">
        <v>4054</v>
      </c>
    </row>
    <row r="292" ht="14.25" customHeight="1">
      <c r="A292" s="64" t="s">
        <v>4741</v>
      </c>
      <c r="B292" s="528">
        <v>1.07085005767E11</v>
      </c>
      <c r="C292" s="64" t="s">
        <v>4742</v>
      </c>
      <c r="D292" s="64" t="s">
        <v>4048</v>
      </c>
      <c r="E292" s="64" t="s">
        <v>4049</v>
      </c>
      <c r="F292" s="64" t="s">
        <v>4066</v>
      </c>
      <c r="G292" s="64">
        <v>16.0</v>
      </c>
      <c r="H292" s="64">
        <v>116884.98</v>
      </c>
      <c r="K292" s="64">
        <v>0.0</v>
      </c>
      <c r="L292" s="64">
        <v>0.0</v>
      </c>
      <c r="M292" s="64">
        <v>1.0</v>
      </c>
      <c r="N292" s="64">
        <v>88.0</v>
      </c>
      <c r="O292" s="64" t="s">
        <v>4377</v>
      </c>
      <c r="P292" s="64" t="s">
        <v>4378</v>
      </c>
      <c r="Q292" s="64" t="s">
        <v>4160</v>
      </c>
      <c r="R292" s="64">
        <v>100.0</v>
      </c>
      <c r="S292" s="64">
        <v>0.0</v>
      </c>
      <c r="T292" s="64">
        <v>116884.98</v>
      </c>
      <c r="U292" s="64">
        <v>116884.98</v>
      </c>
      <c r="V292" s="64">
        <v>19.0</v>
      </c>
      <c r="W292" s="64" t="s">
        <v>4054</v>
      </c>
    </row>
    <row r="293" ht="14.25" customHeight="1">
      <c r="A293" s="64" t="s">
        <v>4743</v>
      </c>
      <c r="B293" s="528" t="s">
        <v>4744</v>
      </c>
      <c r="C293" s="64" t="s">
        <v>4745</v>
      </c>
      <c r="D293" s="64" t="s">
        <v>4048</v>
      </c>
      <c r="E293" s="64" t="s">
        <v>4049</v>
      </c>
      <c r="F293" s="64" t="s">
        <v>4066</v>
      </c>
      <c r="G293" s="64">
        <v>13.5</v>
      </c>
      <c r="H293" s="64">
        <v>75408.14</v>
      </c>
      <c r="K293" s="64">
        <v>0.0</v>
      </c>
      <c r="L293" s="64">
        <v>2.0</v>
      </c>
      <c r="M293" s="64">
        <v>1.0</v>
      </c>
      <c r="N293" s="64">
        <v>80.0</v>
      </c>
      <c r="O293" s="64" t="s">
        <v>4648</v>
      </c>
      <c r="P293" s="64" t="s">
        <v>4649</v>
      </c>
      <c r="Q293" s="64" t="s">
        <v>4650</v>
      </c>
      <c r="R293" s="64">
        <v>101.0</v>
      </c>
      <c r="S293" s="64">
        <v>0.0198</v>
      </c>
      <c r="T293" s="64">
        <v>75408.14</v>
      </c>
      <c r="U293" s="64">
        <v>0.0</v>
      </c>
      <c r="V293" s="64">
        <v>79.0</v>
      </c>
      <c r="W293" s="64" t="s">
        <v>4054</v>
      </c>
    </row>
    <row r="294" ht="14.25" customHeight="1">
      <c r="A294" s="64" t="s">
        <v>4746</v>
      </c>
      <c r="B294" s="528">
        <v>1.07081017969E11</v>
      </c>
      <c r="C294" s="64" t="s">
        <v>4747</v>
      </c>
      <c r="D294" s="64" t="s">
        <v>4048</v>
      </c>
      <c r="E294" s="64" t="s">
        <v>4049</v>
      </c>
      <c r="F294" s="64" t="s">
        <v>4066</v>
      </c>
      <c r="G294" s="64">
        <v>16.0</v>
      </c>
      <c r="H294" s="64">
        <v>16261.38</v>
      </c>
      <c r="K294" s="64">
        <v>0.0</v>
      </c>
      <c r="L294" s="64">
        <v>1.0</v>
      </c>
      <c r="M294" s="64">
        <v>1.0</v>
      </c>
      <c r="N294" s="64">
        <v>88.0</v>
      </c>
      <c r="O294" s="64" t="s">
        <v>4067</v>
      </c>
      <c r="P294" s="64" t="s">
        <v>4068</v>
      </c>
      <c r="Q294" s="64" t="s">
        <v>4748</v>
      </c>
      <c r="R294" s="64">
        <v>139.0</v>
      </c>
      <c r="S294" s="64">
        <v>0.0072</v>
      </c>
      <c r="T294" s="64">
        <v>16261.38</v>
      </c>
      <c r="U294" s="64">
        <v>16261.38</v>
      </c>
      <c r="V294" s="64">
        <v>47.0</v>
      </c>
      <c r="W294" s="64" t="s">
        <v>4054</v>
      </c>
    </row>
    <row r="295" ht="14.25" customHeight="1">
      <c r="A295" s="64" t="s">
        <v>4749</v>
      </c>
      <c r="B295" s="528">
        <v>1.07085000096E11</v>
      </c>
      <c r="C295" s="64" t="s">
        <v>4750</v>
      </c>
      <c r="D295" s="64" t="s">
        <v>4048</v>
      </c>
      <c r="E295" s="64" t="s">
        <v>4049</v>
      </c>
      <c r="F295" s="64" t="s">
        <v>4066</v>
      </c>
      <c r="G295" s="64">
        <v>16.0</v>
      </c>
      <c r="H295" s="64">
        <v>109999.0</v>
      </c>
      <c r="K295" s="64">
        <v>0.0</v>
      </c>
      <c r="L295" s="64">
        <v>2.0</v>
      </c>
      <c r="M295" s="64">
        <v>1.0</v>
      </c>
      <c r="N295" s="64">
        <v>87.0</v>
      </c>
      <c r="O295" s="64" t="s">
        <v>4280</v>
      </c>
      <c r="P295" s="64" t="s">
        <v>4281</v>
      </c>
      <c r="Q295" s="64" t="s">
        <v>4452</v>
      </c>
      <c r="R295" s="64">
        <v>114.0</v>
      </c>
      <c r="S295" s="64">
        <v>0.0175</v>
      </c>
      <c r="T295" s="64">
        <v>109999.0</v>
      </c>
      <c r="U295" s="64">
        <v>109999.0</v>
      </c>
      <c r="V295" s="64">
        <v>173.0</v>
      </c>
      <c r="W295" s="64" t="s">
        <v>4054</v>
      </c>
    </row>
    <row r="296" ht="14.25" customHeight="1">
      <c r="A296" s="64" t="s">
        <v>4751</v>
      </c>
      <c r="B296" s="528" t="s">
        <v>4752</v>
      </c>
      <c r="C296" s="64" t="s">
        <v>4753</v>
      </c>
      <c r="D296" s="64" t="s">
        <v>4048</v>
      </c>
      <c r="E296" s="64" t="s">
        <v>4049</v>
      </c>
      <c r="F296" s="64" t="s">
        <v>4066</v>
      </c>
      <c r="G296" s="64">
        <v>15.5</v>
      </c>
      <c r="H296" s="64">
        <v>233770.98</v>
      </c>
      <c r="K296" s="64">
        <v>1.0</v>
      </c>
      <c r="L296" s="64">
        <v>0.0</v>
      </c>
      <c r="M296" s="64">
        <v>1.0</v>
      </c>
      <c r="N296" s="64">
        <v>80.0</v>
      </c>
      <c r="O296" s="64" t="s">
        <v>4754</v>
      </c>
      <c r="P296" s="64" t="s">
        <v>4755</v>
      </c>
      <c r="Q296" s="64" t="s">
        <v>4146</v>
      </c>
      <c r="R296" s="64">
        <v>77.0</v>
      </c>
      <c r="S296" s="64">
        <v>0.0</v>
      </c>
      <c r="T296" s="64">
        <v>233770.98</v>
      </c>
      <c r="U296" s="64">
        <v>0.0</v>
      </c>
      <c r="V296" s="64">
        <v>0.0</v>
      </c>
      <c r="W296" s="64" t="s">
        <v>4054</v>
      </c>
    </row>
    <row r="297" ht="14.25" customHeight="1">
      <c r="A297" s="64" t="s">
        <v>4756</v>
      </c>
      <c r="B297" s="528" t="s">
        <v>4757</v>
      </c>
      <c r="C297" s="64" t="s">
        <v>4758</v>
      </c>
      <c r="D297" s="64" t="s">
        <v>4048</v>
      </c>
      <c r="E297" s="64" t="s">
        <v>4049</v>
      </c>
      <c r="F297" s="64" t="s">
        <v>4066</v>
      </c>
      <c r="G297" s="64">
        <v>16.0</v>
      </c>
      <c r="H297" s="64">
        <v>43704.18</v>
      </c>
      <c r="K297" s="64">
        <v>0.0</v>
      </c>
      <c r="L297" s="64">
        <v>1.0</v>
      </c>
      <c r="M297" s="64">
        <v>1.0</v>
      </c>
      <c r="N297" s="64">
        <v>88.0</v>
      </c>
      <c r="O297" s="64" t="s">
        <v>4238</v>
      </c>
      <c r="P297" s="64" t="s">
        <v>4239</v>
      </c>
      <c r="Q297" s="64" t="s">
        <v>4169</v>
      </c>
      <c r="R297" s="64">
        <v>64.0</v>
      </c>
      <c r="S297" s="64">
        <v>0.0156</v>
      </c>
      <c r="T297" s="64">
        <v>43704.18</v>
      </c>
      <c r="U297" s="64">
        <v>0.0</v>
      </c>
      <c r="V297" s="64">
        <v>0.0</v>
      </c>
      <c r="W297" s="64" t="s">
        <v>4054</v>
      </c>
    </row>
    <row r="298" ht="14.25" customHeight="1">
      <c r="B298" s="528"/>
    </row>
    <row r="299" ht="14.25" customHeight="1">
      <c r="B299" s="528"/>
    </row>
    <row r="300" ht="14.25" customHeight="1">
      <c r="B300" s="528"/>
    </row>
    <row r="301" ht="14.25" customHeight="1">
      <c r="B301" s="528"/>
    </row>
    <row r="302" ht="14.25" customHeight="1">
      <c r="B302" s="528"/>
    </row>
    <row r="303" ht="14.25" customHeight="1">
      <c r="B303" s="528"/>
    </row>
    <row r="304" ht="14.25" customHeight="1">
      <c r="B304" s="528"/>
    </row>
    <row r="305" ht="14.25" customHeight="1">
      <c r="B305" s="528"/>
    </row>
    <row r="306" ht="14.25" customHeight="1">
      <c r="B306" s="528"/>
    </row>
    <row r="307" ht="14.25" customHeight="1">
      <c r="B307" s="528"/>
    </row>
    <row r="308" ht="14.25" customHeight="1">
      <c r="B308" s="528"/>
    </row>
    <row r="309" ht="14.25" customHeight="1">
      <c r="B309" s="528"/>
    </row>
    <row r="310" ht="14.25" customHeight="1">
      <c r="B310" s="528"/>
    </row>
    <row r="311" ht="14.25" customHeight="1">
      <c r="B311" s="528"/>
    </row>
    <row r="312" ht="14.25" customHeight="1">
      <c r="B312" s="528"/>
    </row>
    <row r="313" ht="14.25" customHeight="1">
      <c r="B313" s="528"/>
    </row>
    <row r="314" ht="14.25" customHeight="1">
      <c r="B314" s="528"/>
    </row>
    <row r="315" ht="14.25" customHeight="1">
      <c r="B315" s="528"/>
    </row>
    <row r="316" ht="14.25" customHeight="1">
      <c r="B316" s="528"/>
    </row>
    <row r="317" ht="14.25" customHeight="1">
      <c r="B317" s="528"/>
    </row>
    <row r="318" ht="14.25" customHeight="1">
      <c r="B318" s="528"/>
    </row>
    <row r="319" ht="14.25" customHeight="1">
      <c r="B319" s="528"/>
    </row>
    <row r="320" ht="14.25" customHeight="1">
      <c r="B320" s="528"/>
    </row>
    <row r="321" ht="14.25" customHeight="1">
      <c r="B321" s="528"/>
    </row>
    <row r="322" ht="14.25" customHeight="1">
      <c r="B322" s="528"/>
    </row>
    <row r="323" ht="14.25" customHeight="1">
      <c r="B323" s="528"/>
    </row>
    <row r="324" ht="14.25" customHeight="1">
      <c r="B324" s="528"/>
    </row>
    <row r="325" ht="14.25" customHeight="1">
      <c r="B325" s="528"/>
    </row>
    <row r="326" ht="14.25" customHeight="1">
      <c r="B326" s="528"/>
    </row>
    <row r="327" ht="14.25" customHeight="1">
      <c r="B327" s="528"/>
    </row>
    <row r="328" ht="14.25" customHeight="1">
      <c r="B328" s="528"/>
    </row>
    <row r="329" ht="14.25" customHeight="1">
      <c r="B329" s="528"/>
    </row>
    <row r="330" ht="14.25" customHeight="1">
      <c r="B330" s="528"/>
    </row>
    <row r="331" ht="14.25" customHeight="1">
      <c r="B331" s="528"/>
    </row>
    <row r="332" ht="14.25" customHeight="1">
      <c r="B332" s="528"/>
    </row>
    <row r="333" ht="14.25" customHeight="1">
      <c r="B333" s="528"/>
    </row>
    <row r="334" ht="14.25" customHeight="1">
      <c r="B334" s="528"/>
    </row>
    <row r="335" ht="14.25" customHeight="1">
      <c r="B335" s="528"/>
    </row>
    <row r="336" ht="14.25" customHeight="1">
      <c r="B336" s="528"/>
    </row>
    <row r="337" ht="14.25" customHeight="1">
      <c r="B337" s="528"/>
    </row>
    <row r="338" ht="14.25" customHeight="1">
      <c r="B338" s="528"/>
    </row>
    <row r="339" ht="14.25" customHeight="1">
      <c r="B339" s="528"/>
    </row>
    <row r="340" ht="14.25" customHeight="1">
      <c r="B340" s="528"/>
    </row>
    <row r="341" ht="14.25" customHeight="1">
      <c r="B341" s="528"/>
    </row>
    <row r="342" ht="14.25" customHeight="1">
      <c r="B342" s="528"/>
    </row>
    <row r="343" ht="14.25" customHeight="1">
      <c r="B343" s="528"/>
    </row>
    <row r="344" ht="14.25" customHeight="1">
      <c r="B344" s="528"/>
    </row>
    <row r="345" ht="14.25" customHeight="1">
      <c r="B345" s="528"/>
    </row>
    <row r="346" ht="14.25" customHeight="1">
      <c r="B346" s="528"/>
    </row>
    <row r="347" ht="14.25" customHeight="1">
      <c r="B347" s="528"/>
    </row>
    <row r="348" ht="14.25" customHeight="1">
      <c r="B348" s="528"/>
    </row>
    <row r="349" ht="14.25" customHeight="1">
      <c r="B349" s="528"/>
    </row>
    <row r="350" ht="14.25" customHeight="1">
      <c r="B350" s="528"/>
    </row>
    <row r="351" ht="14.25" customHeight="1">
      <c r="B351" s="528"/>
    </row>
    <row r="352" ht="14.25" customHeight="1">
      <c r="B352" s="528"/>
    </row>
    <row r="353" ht="14.25" customHeight="1">
      <c r="B353" s="528"/>
    </row>
    <row r="354" ht="14.25" customHeight="1">
      <c r="B354" s="528"/>
    </row>
    <row r="355" ht="14.25" customHeight="1">
      <c r="B355" s="528"/>
    </row>
    <row r="356" ht="14.25" customHeight="1">
      <c r="B356" s="528"/>
    </row>
    <row r="357" ht="14.25" customHeight="1">
      <c r="B357" s="528"/>
    </row>
    <row r="358" ht="14.25" customHeight="1">
      <c r="B358" s="528"/>
    </row>
    <row r="359" ht="14.25" customHeight="1">
      <c r="B359" s="528"/>
    </row>
    <row r="360" ht="14.25" customHeight="1">
      <c r="B360" s="528"/>
    </row>
    <row r="361" ht="14.25" customHeight="1">
      <c r="B361" s="528"/>
    </row>
    <row r="362" ht="14.25" customHeight="1">
      <c r="B362" s="528"/>
    </row>
    <row r="363" ht="14.25" customHeight="1">
      <c r="B363" s="528"/>
    </row>
    <row r="364" ht="14.25" customHeight="1">
      <c r="B364" s="528"/>
    </row>
    <row r="365" ht="14.25" customHeight="1">
      <c r="B365" s="528"/>
    </row>
    <row r="366" ht="14.25" customHeight="1">
      <c r="B366" s="528"/>
    </row>
    <row r="367" ht="14.25" customHeight="1">
      <c r="B367" s="528"/>
    </row>
    <row r="368" ht="14.25" customHeight="1">
      <c r="B368" s="528"/>
    </row>
    <row r="369" ht="14.25" customHeight="1">
      <c r="B369" s="528"/>
    </row>
    <row r="370" ht="14.25" customHeight="1">
      <c r="B370" s="528"/>
    </row>
    <row r="371" ht="14.25" customHeight="1">
      <c r="B371" s="528"/>
    </row>
    <row r="372" ht="14.25" customHeight="1">
      <c r="B372" s="528"/>
    </row>
    <row r="373" ht="14.25" customHeight="1">
      <c r="B373" s="528"/>
    </row>
    <row r="374" ht="14.25" customHeight="1">
      <c r="B374" s="528"/>
    </row>
    <row r="375" ht="14.25" customHeight="1">
      <c r="B375" s="528"/>
    </row>
    <row r="376" ht="14.25" customHeight="1">
      <c r="B376" s="528"/>
    </row>
    <row r="377" ht="14.25" customHeight="1">
      <c r="B377" s="528"/>
    </row>
    <row r="378" ht="14.25" customHeight="1">
      <c r="B378" s="528"/>
    </row>
    <row r="379" ht="14.25" customHeight="1">
      <c r="B379" s="528"/>
    </row>
    <row r="380" ht="14.25" customHeight="1">
      <c r="B380" s="528"/>
    </row>
    <row r="381" ht="14.25" customHeight="1">
      <c r="B381" s="528"/>
    </row>
    <row r="382" ht="14.25" customHeight="1">
      <c r="B382" s="528"/>
    </row>
    <row r="383" ht="14.25" customHeight="1">
      <c r="B383" s="528"/>
    </row>
    <row r="384" ht="14.25" customHeight="1">
      <c r="B384" s="528"/>
    </row>
    <row r="385" ht="14.25" customHeight="1">
      <c r="B385" s="528"/>
    </row>
    <row r="386" ht="14.25" customHeight="1">
      <c r="B386" s="528"/>
    </row>
    <row r="387" ht="14.25" customHeight="1">
      <c r="B387" s="528"/>
    </row>
    <row r="388" ht="14.25" customHeight="1">
      <c r="B388" s="528"/>
    </row>
    <row r="389" ht="14.25" customHeight="1">
      <c r="B389" s="528"/>
    </row>
    <row r="390" ht="14.25" customHeight="1">
      <c r="B390" s="528"/>
    </row>
    <row r="391" ht="14.25" customHeight="1">
      <c r="B391" s="528"/>
    </row>
    <row r="392" ht="14.25" customHeight="1">
      <c r="B392" s="528"/>
    </row>
    <row r="393" ht="14.25" customHeight="1">
      <c r="B393" s="528"/>
    </row>
    <row r="394" ht="14.25" customHeight="1">
      <c r="B394" s="528"/>
    </row>
    <row r="395" ht="14.25" customHeight="1">
      <c r="B395" s="528"/>
    </row>
    <row r="396" ht="14.25" customHeight="1">
      <c r="B396" s="528"/>
    </row>
    <row r="397" ht="14.25" customHeight="1">
      <c r="B397" s="528"/>
    </row>
    <row r="398" ht="14.25" customHeight="1">
      <c r="B398" s="528"/>
    </row>
    <row r="399" ht="14.25" customHeight="1">
      <c r="B399" s="528"/>
    </row>
    <row r="400" ht="14.25" customHeight="1">
      <c r="B400" s="528"/>
    </row>
    <row r="401" ht="14.25" customHeight="1">
      <c r="B401" s="528"/>
    </row>
    <row r="402" ht="14.25" customHeight="1">
      <c r="B402" s="528"/>
    </row>
    <row r="403" ht="14.25" customHeight="1">
      <c r="B403" s="528"/>
    </row>
    <row r="404" ht="14.25" customHeight="1">
      <c r="B404" s="528"/>
    </row>
    <row r="405" ht="14.25" customHeight="1">
      <c r="B405" s="528"/>
    </row>
    <row r="406" ht="14.25" customHeight="1">
      <c r="B406" s="528"/>
    </row>
    <row r="407" ht="14.25" customHeight="1">
      <c r="B407" s="528"/>
    </row>
    <row r="408" ht="14.25" customHeight="1">
      <c r="B408" s="528"/>
    </row>
    <row r="409" ht="14.25" customHeight="1">
      <c r="B409" s="528"/>
    </row>
    <row r="410" ht="14.25" customHeight="1">
      <c r="B410" s="528"/>
    </row>
    <row r="411" ht="14.25" customHeight="1">
      <c r="B411" s="528"/>
    </row>
    <row r="412" ht="14.25" customHeight="1">
      <c r="B412" s="528"/>
    </row>
    <row r="413" ht="14.25" customHeight="1">
      <c r="B413" s="528"/>
    </row>
    <row r="414" ht="14.25" customHeight="1">
      <c r="B414" s="528"/>
    </row>
    <row r="415" ht="14.25" customHeight="1">
      <c r="B415" s="528"/>
    </row>
    <row r="416" ht="14.25" customHeight="1">
      <c r="B416" s="528"/>
    </row>
    <row r="417" ht="14.25" customHeight="1">
      <c r="B417" s="528"/>
    </row>
    <row r="418" ht="14.25" customHeight="1">
      <c r="B418" s="528"/>
    </row>
    <row r="419" ht="14.25" customHeight="1">
      <c r="B419" s="528"/>
    </row>
    <row r="420" ht="14.25" customHeight="1">
      <c r="B420" s="528"/>
    </row>
    <row r="421" ht="14.25" customHeight="1">
      <c r="B421" s="528"/>
    </row>
    <row r="422" ht="14.25" customHeight="1">
      <c r="B422" s="528"/>
    </row>
    <row r="423" ht="14.25" customHeight="1">
      <c r="B423" s="528"/>
    </row>
    <row r="424" ht="14.25" customHeight="1">
      <c r="B424" s="528"/>
    </row>
    <row r="425" ht="14.25" customHeight="1">
      <c r="B425" s="528"/>
    </row>
    <row r="426" ht="14.25" customHeight="1">
      <c r="B426" s="528"/>
    </row>
    <row r="427" ht="14.25" customHeight="1">
      <c r="B427" s="528"/>
    </row>
    <row r="428" ht="14.25" customHeight="1">
      <c r="B428" s="528"/>
    </row>
    <row r="429" ht="14.25" customHeight="1">
      <c r="B429" s="528"/>
    </row>
    <row r="430" ht="14.25" customHeight="1">
      <c r="B430" s="528"/>
    </row>
    <row r="431" ht="14.25" customHeight="1">
      <c r="B431" s="528"/>
    </row>
    <row r="432" ht="14.25" customHeight="1">
      <c r="B432" s="528"/>
    </row>
    <row r="433" ht="14.25" customHeight="1">
      <c r="B433" s="528"/>
    </row>
    <row r="434" ht="14.25" customHeight="1">
      <c r="B434" s="528"/>
    </row>
    <row r="435" ht="14.25" customHeight="1">
      <c r="B435" s="528"/>
    </row>
    <row r="436" ht="14.25" customHeight="1">
      <c r="B436" s="528"/>
    </row>
    <row r="437" ht="14.25" customHeight="1">
      <c r="B437" s="528"/>
    </row>
    <row r="438" ht="14.25" customHeight="1">
      <c r="B438" s="528"/>
    </row>
    <row r="439" ht="14.25" customHeight="1">
      <c r="B439" s="528"/>
    </row>
    <row r="440" ht="14.25" customHeight="1">
      <c r="B440" s="528"/>
    </row>
    <row r="441" ht="14.25" customHeight="1">
      <c r="B441" s="528"/>
    </row>
    <row r="442" ht="14.25" customHeight="1">
      <c r="B442" s="528"/>
    </row>
    <row r="443" ht="14.25" customHeight="1">
      <c r="B443" s="528"/>
    </row>
    <row r="444" ht="14.25" customHeight="1">
      <c r="B444" s="528"/>
    </row>
    <row r="445" ht="14.25" customHeight="1">
      <c r="B445" s="528"/>
    </row>
    <row r="446" ht="14.25" customHeight="1">
      <c r="B446" s="528"/>
    </row>
    <row r="447" ht="14.25" customHeight="1">
      <c r="B447" s="528"/>
    </row>
    <row r="448" ht="14.25" customHeight="1">
      <c r="B448" s="528"/>
    </row>
    <row r="449" ht="14.25" customHeight="1">
      <c r="B449" s="528"/>
    </row>
    <row r="450" ht="14.25" customHeight="1">
      <c r="B450" s="528"/>
    </row>
    <row r="451" ht="14.25" customHeight="1">
      <c r="B451" s="528"/>
    </row>
    <row r="452" ht="14.25" customHeight="1">
      <c r="B452" s="528"/>
    </row>
    <row r="453" ht="14.25" customHeight="1">
      <c r="B453" s="528"/>
    </row>
    <row r="454" ht="14.25" customHeight="1">
      <c r="B454" s="528"/>
    </row>
    <row r="455" ht="14.25" customHeight="1">
      <c r="B455" s="528"/>
    </row>
    <row r="456" ht="14.25" customHeight="1">
      <c r="B456" s="528"/>
    </row>
    <row r="457" ht="14.25" customHeight="1">
      <c r="B457" s="528"/>
    </row>
    <row r="458" ht="14.25" customHeight="1">
      <c r="B458" s="528"/>
    </row>
    <row r="459" ht="14.25" customHeight="1">
      <c r="B459" s="528"/>
    </row>
    <row r="460" ht="14.25" customHeight="1">
      <c r="B460" s="528"/>
    </row>
    <row r="461" ht="14.25" customHeight="1">
      <c r="B461" s="528"/>
    </row>
    <row r="462" ht="14.25" customHeight="1">
      <c r="B462" s="528"/>
    </row>
    <row r="463" ht="14.25" customHeight="1">
      <c r="B463" s="528"/>
    </row>
    <row r="464" ht="14.25" customHeight="1">
      <c r="B464" s="528"/>
    </row>
    <row r="465" ht="14.25" customHeight="1">
      <c r="B465" s="528"/>
    </row>
    <row r="466" ht="14.25" customHeight="1">
      <c r="B466" s="528"/>
    </row>
    <row r="467" ht="14.25" customHeight="1">
      <c r="B467" s="528"/>
    </row>
    <row r="468" ht="14.25" customHeight="1">
      <c r="B468" s="528"/>
    </row>
    <row r="469" ht="14.25" customHeight="1">
      <c r="B469" s="528"/>
    </row>
    <row r="470" ht="14.25" customHeight="1">
      <c r="B470" s="528"/>
    </row>
    <row r="471" ht="14.25" customHeight="1">
      <c r="B471" s="528"/>
    </row>
    <row r="472" ht="14.25" customHeight="1">
      <c r="B472" s="528"/>
    </row>
    <row r="473" ht="14.25" customHeight="1">
      <c r="B473" s="528"/>
    </row>
    <row r="474" ht="14.25" customHeight="1">
      <c r="B474" s="528"/>
    </row>
    <row r="475" ht="14.25" customHeight="1">
      <c r="B475" s="528"/>
    </row>
    <row r="476" ht="14.25" customHeight="1">
      <c r="B476" s="528"/>
    </row>
    <row r="477" ht="14.25" customHeight="1">
      <c r="B477" s="528"/>
    </row>
    <row r="478" ht="14.25" customHeight="1">
      <c r="B478" s="528"/>
    </row>
    <row r="479" ht="14.25" customHeight="1">
      <c r="B479" s="528"/>
    </row>
    <row r="480" ht="14.25" customHeight="1">
      <c r="B480" s="528"/>
    </row>
    <row r="481" ht="14.25" customHeight="1">
      <c r="B481" s="528"/>
    </row>
    <row r="482" ht="14.25" customHeight="1">
      <c r="B482" s="528"/>
    </row>
    <row r="483" ht="14.25" customHeight="1">
      <c r="B483" s="528"/>
    </row>
    <row r="484" ht="14.25" customHeight="1">
      <c r="B484" s="528"/>
    </row>
    <row r="485" ht="14.25" customHeight="1">
      <c r="B485" s="528"/>
    </row>
    <row r="486" ht="14.25" customHeight="1">
      <c r="B486" s="528"/>
    </row>
    <row r="487" ht="14.25" customHeight="1">
      <c r="B487" s="528"/>
    </row>
    <row r="488" ht="14.25" customHeight="1">
      <c r="B488" s="528"/>
    </row>
    <row r="489" ht="14.25" customHeight="1">
      <c r="B489" s="528"/>
    </row>
    <row r="490" ht="14.25" customHeight="1">
      <c r="B490" s="528"/>
    </row>
    <row r="491" ht="14.25" customHeight="1">
      <c r="B491" s="528"/>
    </row>
    <row r="492" ht="14.25" customHeight="1">
      <c r="B492" s="528"/>
    </row>
    <row r="493" ht="14.25" customHeight="1">
      <c r="B493" s="528"/>
    </row>
    <row r="494" ht="14.25" customHeight="1">
      <c r="B494" s="528"/>
    </row>
    <row r="495" ht="14.25" customHeight="1">
      <c r="B495" s="528"/>
    </row>
    <row r="496" ht="14.25" customHeight="1">
      <c r="B496" s="528"/>
    </row>
    <row r="497" ht="14.25" customHeight="1">
      <c r="B497" s="528"/>
    </row>
    <row r="498" ht="14.25" customHeight="1">
      <c r="B498" s="528"/>
    </row>
    <row r="499" ht="14.25" customHeight="1">
      <c r="B499" s="528"/>
    </row>
    <row r="500" ht="14.25" customHeight="1">
      <c r="B500" s="528"/>
    </row>
    <row r="501" ht="14.25" customHeight="1">
      <c r="B501" s="528"/>
    </row>
    <row r="502" ht="14.25" customHeight="1">
      <c r="B502" s="528"/>
    </row>
    <row r="503" ht="14.25" customHeight="1">
      <c r="B503" s="528"/>
    </row>
    <row r="504" ht="14.25" customHeight="1">
      <c r="B504" s="528"/>
    </row>
    <row r="505" ht="14.25" customHeight="1">
      <c r="B505" s="528"/>
    </row>
    <row r="506" ht="14.25" customHeight="1">
      <c r="B506" s="528"/>
    </row>
    <row r="507" ht="14.25" customHeight="1">
      <c r="B507" s="528"/>
    </row>
    <row r="508" ht="14.25" customHeight="1">
      <c r="B508" s="528"/>
    </row>
    <row r="509" ht="14.25" customHeight="1">
      <c r="B509" s="528"/>
    </row>
    <row r="510" ht="14.25" customHeight="1">
      <c r="B510" s="528"/>
    </row>
    <row r="511" ht="14.25" customHeight="1">
      <c r="B511" s="528"/>
    </row>
    <row r="512" ht="14.25" customHeight="1">
      <c r="B512" s="528"/>
    </row>
    <row r="513" ht="14.25" customHeight="1">
      <c r="B513" s="528"/>
    </row>
    <row r="514" ht="14.25" customHeight="1">
      <c r="B514" s="528"/>
    </row>
    <row r="515" ht="14.25" customHeight="1">
      <c r="B515" s="528"/>
    </row>
    <row r="516" ht="14.25" customHeight="1">
      <c r="B516" s="528"/>
    </row>
    <row r="517" ht="14.25" customHeight="1">
      <c r="B517" s="528"/>
    </row>
    <row r="518" ht="14.25" customHeight="1">
      <c r="B518" s="528"/>
    </row>
    <row r="519" ht="14.25" customHeight="1">
      <c r="B519" s="528"/>
    </row>
    <row r="520" ht="14.25" customHeight="1">
      <c r="B520" s="528"/>
    </row>
    <row r="521" ht="14.25" customHeight="1">
      <c r="B521" s="528"/>
    </row>
    <row r="522" ht="14.25" customHeight="1">
      <c r="B522" s="528"/>
    </row>
    <row r="523" ht="14.25" customHeight="1">
      <c r="B523" s="528"/>
    </row>
    <row r="524" ht="14.25" customHeight="1">
      <c r="B524" s="528"/>
    </row>
    <row r="525" ht="14.25" customHeight="1">
      <c r="B525" s="528"/>
    </row>
    <row r="526" ht="14.25" customHeight="1">
      <c r="B526" s="528"/>
    </row>
    <row r="527" ht="14.25" customHeight="1">
      <c r="B527" s="528"/>
    </row>
    <row r="528" ht="14.25" customHeight="1">
      <c r="B528" s="528"/>
    </row>
    <row r="529" ht="14.25" customHeight="1">
      <c r="B529" s="528"/>
    </row>
    <row r="530" ht="14.25" customHeight="1">
      <c r="B530" s="528"/>
    </row>
    <row r="531" ht="14.25" customHeight="1">
      <c r="B531" s="528"/>
    </row>
    <row r="532" ht="14.25" customHeight="1">
      <c r="B532" s="528"/>
    </row>
    <row r="533" ht="14.25" customHeight="1">
      <c r="B533" s="528"/>
    </row>
    <row r="534" ht="14.25" customHeight="1">
      <c r="B534" s="528"/>
    </row>
    <row r="535" ht="14.25" customHeight="1">
      <c r="B535" s="528"/>
    </row>
    <row r="536" ht="14.25" customHeight="1">
      <c r="B536" s="528"/>
    </row>
    <row r="537" ht="14.25" customHeight="1">
      <c r="B537" s="528"/>
    </row>
    <row r="538" ht="14.25" customHeight="1">
      <c r="B538" s="528"/>
    </row>
    <row r="539" ht="14.25" customHeight="1">
      <c r="B539" s="528"/>
    </row>
    <row r="540" ht="14.25" customHeight="1">
      <c r="B540" s="528"/>
    </row>
    <row r="541" ht="14.25" customHeight="1">
      <c r="B541" s="528"/>
    </row>
    <row r="542" ht="14.25" customHeight="1">
      <c r="B542" s="528"/>
    </row>
    <row r="543" ht="14.25" customHeight="1">
      <c r="B543" s="528"/>
    </row>
    <row r="544" ht="14.25" customHeight="1">
      <c r="B544" s="528"/>
    </row>
    <row r="545" ht="14.25" customHeight="1">
      <c r="B545" s="528"/>
    </row>
    <row r="546" ht="14.25" customHeight="1">
      <c r="B546" s="528"/>
    </row>
    <row r="547" ht="14.25" customHeight="1">
      <c r="B547" s="528"/>
    </row>
    <row r="548" ht="14.25" customHeight="1">
      <c r="B548" s="528"/>
    </row>
    <row r="549" ht="14.25" customHeight="1">
      <c r="B549" s="528"/>
    </row>
    <row r="550" ht="14.25" customHeight="1">
      <c r="B550" s="528"/>
    </row>
    <row r="551" ht="14.25" customHeight="1">
      <c r="B551" s="528"/>
    </row>
    <row r="552" ht="14.25" customHeight="1">
      <c r="B552" s="528"/>
    </row>
    <row r="553" ht="14.25" customHeight="1">
      <c r="B553" s="528"/>
    </row>
    <row r="554" ht="14.25" customHeight="1">
      <c r="B554" s="528"/>
    </row>
    <row r="555" ht="14.25" customHeight="1">
      <c r="B555" s="528"/>
    </row>
    <row r="556" ht="14.25" customHeight="1">
      <c r="B556" s="528"/>
    </row>
    <row r="557" ht="14.25" customHeight="1">
      <c r="B557" s="528"/>
    </row>
    <row r="558" ht="14.25" customHeight="1">
      <c r="B558" s="528"/>
    </row>
    <row r="559" ht="14.25" customHeight="1">
      <c r="B559" s="528"/>
    </row>
    <row r="560" ht="14.25" customHeight="1">
      <c r="B560" s="528"/>
    </row>
    <row r="561" ht="14.25" customHeight="1">
      <c r="B561" s="528"/>
    </row>
    <row r="562" ht="14.25" customHeight="1">
      <c r="B562" s="528"/>
    </row>
    <row r="563" ht="14.25" customHeight="1">
      <c r="B563" s="528"/>
    </row>
    <row r="564" ht="14.25" customHeight="1">
      <c r="B564" s="528"/>
    </row>
    <row r="565" ht="14.25" customHeight="1">
      <c r="B565" s="528"/>
    </row>
    <row r="566" ht="14.25" customHeight="1">
      <c r="B566" s="528"/>
    </row>
    <row r="567" ht="14.25" customHeight="1">
      <c r="B567" s="528"/>
    </row>
    <row r="568" ht="14.25" customHeight="1">
      <c r="B568" s="528"/>
    </row>
    <row r="569" ht="14.25" customHeight="1">
      <c r="B569" s="528"/>
    </row>
    <row r="570" ht="14.25" customHeight="1">
      <c r="B570" s="528"/>
    </row>
    <row r="571" ht="14.25" customHeight="1">
      <c r="B571" s="528"/>
    </row>
    <row r="572" ht="14.25" customHeight="1">
      <c r="B572" s="528"/>
    </row>
    <row r="573" ht="14.25" customHeight="1">
      <c r="B573" s="528"/>
    </row>
    <row r="574" ht="14.25" customHeight="1">
      <c r="B574" s="528"/>
    </row>
    <row r="575" ht="14.25" customHeight="1">
      <c r="B575" s="528"/>
    </row>
    <row r="576" ht="14.25" customHeight="1">
      <c r="B576" s="528"/>
    </row>
    <row r="577" ht="14.25" customHeight="1">
      <c r="B577" s="528"/>
    </row>
    <row r="578" ht="14.25" customHeight="1">
      <c r="B578" s="528"/>
    </row>
    <row r="579" ht="14.25" customHeight="1">
      <c r="B579" s="528"/>
    </row>
    <row r="580" ht="14.25" customHeight="1">
      <c r="B580" s="528"/>
    </row>
    <row r="581" ht="14.25" customHeight="1">
      <c r="B581" s="528"/>
    </row>
    <row r="582" ht="14.25" customHeight="1">
      <c r="B582" s="528"/>
    </row>
    <row r="583" ht="14.25" customHeight="1">
      <c r="B583" s="528"/>
    </row>
    <row r="584" ht="14.25" customHeight="1">
      <c r="B584" s="528"/>
    </row>
    <row r="585" ht="14.25" customHeight="1">
      <c r="B585" s="528"/>
    </row>
    <row r="586" ht="14.25" customHeight="1">
      <c r="B586" s="528"/>
    </row>
    <row r="587" ht="14.25" customHeight="1">
      <c r="B587" s="528"/>
    </row>
    <row r="588" ht="14.25" customHeight="1">
      <c r="B588" s="528"/>
    </row>
    <row r="589" ht="14.25" customHeight="1">
      <c r="B589" s="528"/>
    </row>
    <row r="590" ht="14.25" customHeight="1">
      <c r="B590" s="528"/>
    </row>
    <row r="591" ht="14.25" customHeight="1">
      <c r="B591" s="528"/>
    </row>
    <row r="592" ht="14.25" customHeight="1">
      <c r="B592" s="528"/>
    </row>
    <row r="593" ht="14.25" customHeight="1">
      <c r="B593" s="528"/>
    </row>
    <row r="594" ht="14.25" customHeight="1">
      <c r="B594" s="528"/>
    </row>
    <row r="595" ht="14.25" customHeight="1">
      <c r="B595" s="528"/>
    </row>
    <row r="596" ht="14.25" customHeight="1">
      <c r="B596" s="528"/>
    </row>
    <row r="597" ht="14.25" customHeight="1">
      <c r="B597" s="528"/>
    </row>
    <row r="598" ht="14.25" customHeight="1">
      <c r="B598" s="528"/>
    </row>
    <row r="599" ht="14.25" customHeight="1">
      <c r="B599" s="528"/>
    </row>
    <row r="600" ht="14.25" customHeight="1">
      <c r="B600" s="528"/>
    </row>
    <row r="601" ht="14.25" customHeight="1">
      <c r="B601" s="528"/>
    </row>
    <row r="602" ht="14.25" customHeight="1">
      <c r="B602" s="528"/>
    </row>
    <row r="603" ht="14.25" customHeight="1">
      <c r="B603" s="528"/>
    </row>
    <row r="604" ht="14.25" customHeight="1">
      <c r="B604" s="528"/>
    </row>
    <row r="605" ht="14.25" customHeight="1">
      <c r="B605" s="528"/>
    </row>
    <row r="606" ht="14.25" customHeight="1">
      <c r="B606" s="528"/>
    </row>
    <row r="607" ht="14.25" customHeight="1">
      <c r="B607" s="528"/>
    </row>
    <row r="608" ht="14.25" customHeight="1">
      <c r="B608" s="528"/>
    </row>
    <row r="609" ht="14.25" customHeight="1">
      <c r="B609" s="528"/>
    </row>
    <row r="610" ht="14.25" customHeight="1">
      <c r="B610" s="528"/>
    </row>
    <row r="611" ht="14.25" customHeight="1">
      <c r="B611" s="528"/>
    </row>
    <row r="612" ht="14.25" customHeight="1">
      <c r="B612" s="528"/>
    </row>
    <row r="613" ht="14.25" customHeight="1">
      <c r="B613" s="528"/>
    </row>
    <row r="614" ht="14.25" customHeight="1">
      <c r="B614" s="528"/>
    </row>
    <row r="615" ht="14.25" customHeight="1">
      <c r="B615" s="528"/>
    </row>
    <row r="616" ht="14.25" customHeight="1">
      <c r="B616" s="528"/>
    </row>
    <row r="617" ht="14.25" customHeight="1">
      <c r="B617" s="528"/>
    </row>
    <row r="618" ht="14.25" customHeight="1">
      <c r="B618" s="528"/>
    </row>
    <row r="619" ht="14.25" customHeight="1">
      <c r="B619" s="528"/>
    </row>
    <row r="620" ht="14.25" customHeight="1">
      <c r="B620" s="528"/>
    </row>
    <row r="621" ht="14.25" customHeight="1">
      <c r="B621" s="528"/>
    </row>
    <row r="622" ht="14.25" customHeight="1">
      <c r="B622" s="528"/>
    </row>
    <row r="623" ht="14.25" customHeight="1">
      <c r="B623" s="528"/>
    </row>
    <row r="624" ht="14.25" customHeight="1">
      <c r="B624" s="528"/>
    </row>
    <row r="625" ht="14.25" customHeight="1">
      <c r="B625" s="528"/>
    </row>
    <row r="626" ht="14.25" customHeight="1">
      <c r="B626" s="528"/>
    </row>
    <row r="627" ht="14.25" customHeight="1">
      <c r="B627" s="528"/>
    </row>
    <row r="628" ht="14.25" customHeight="1">
      <c r="B628" s="528"/>
    </row>
    <row r="629" ht="14.25" customHeight="1">
      <c r="B629" s="528"/>
    </row>
    <row r="630" ht="14.25" customHeight="1">
      <c r="B630" s="528"/>
    </row>
    <row r="631" ht="14.25" customHeight="1">
      <c r="B631" s="528"/>
    </row>
    <row r="632" ht="14.25" customHeight="1">
      <c r="B632" s="528"/>
    </row>
    <row r="633" ht="14.25" customHeight="1">
      <c r="B633" s="528"/>
    </row>
    <row r="634" ht="14.25" customHeight="1">
      <c r="B634" s="528"/>
    </row>
    <row r="635" ht="14.25" customHeight="1">
      <c r="B635" s="528"/>
    </row>
    <row r="636" ht="14.25" customHeight="1">
      <c r="B636" s="528"/>
    </row>
    <row r="637" ht="14.25" customHeight="1">
      <c r="B637" s="528"/>
    </row>
    <row r="638" ht="14.25" customHeight="1">
      <c r="B638" s="528"/>
    </row>
    <row r="639" ht="14.25" customHeight="1">
      <c r="B639" s="528"/>
    </row>
    <row r="640" ht="14.25" customHeight="1">
      <c r="B640" s="528"/>
    </row>
    <row r="641" ht="14.25" customHeight="1">
      <c r="B641" s="528"/>
    </row>
    <row r="642" ht="14.25" customHeight="1">
      <c r="B642" s="528"/>
    </row>
    <row r="643" ht="14.25" customHeight="1">
      <c r="B643" s="528"/>
    </row>
    <row r="644" ht="14.25" customHeight="1">
      <c r="B644" s="528"/>
    </row>
    <row r="645" ht="14.25" customHeight="1">
      <c r="B645" s="528"/>
    </row>
    <row r="646" ht="14.25" customHeight="1">
      <c r="B646" s="528"/>
    </row>
    <row r="647" ht="14.25" customHeight="1">
      <c r="B647" s="528"/>
    </row>
    <row r="648" ht="14.25" customHeight="1">
      <c r="B648" s="528"/>
    </row>
    <row r="649" ht="14.25" customHeight="1">
      <c r="B649" s="528"/>
    </row>
    <row r="650" ht="14.25" customHeight="1">
      <c r="B650" s="528"/>
    </row>
    <row r="651" ht="14.25" customHeight="1">
      <c r="B651" s="528"/>
    </row>
    <row r="652" ht="14.25" customHeight="1">
      <c r="B652" s="528"/>
    </row>
    <row r="653" ht="14.25" customHeight="1">
      <c r="B653" s="528"/>
    </row>
    <row r="654" ht="14.25" customHeight="1">
      <c r="B654" s="528"/>
    </row>
    <row r="655" ht="14.25" customHeight="1">
      <c r="B655" s="528"/>
    </row>
    <row r="656" ht="14.25" customHeight="1">
      <c r="B656" s="528"/>
    </row>
    <row r="657" ht="14.25" customHeight="1">
      <c r="B657" s="528"/>
    </row>
    <row r="658" ht="14.25" customHeight="1">
      <c r="B658" s="528"/>
    </row>
    <row r="659" ht="14.25" customHeight="1">
      <c r="B659" s="528"/>
    </row>
    <row r="660" ht="14.25" customHeight="1">
      <c r="B660" s="528"/>
    </row>
    <row r="661" ht="14.25" customHeight="1">
      <c r="B661" s="528"/>
    </row>
    <row r="662" ht="14.25" customHeight="1">
      <c r="B662" s="528"/>
    </row>
    <row r="663" ht="14.25" customHeight="1">
      <c r="B663" s="528"/>
    </row>
    <row r="664" ht="14.25" customHeight="1">
      <c r="B664" s="528"/>
    </row>
    <row r="665" ht="14.25" customHeight="1">
      <c r="B665" s="528"/>
    </row>
    <row r="666" ht="14.25" customHeight="1">
      <c r="B666" s="528"/>
    </row>
    <row r="667" ht="14.25" customHeight="1">
      <c r="B667" s="528"/>
    </row>
    <row r="668" ht="14.25" customHeight="1">
      <c r="B668" s="528"/>
    </row>
    <row r="669" ht="14.25" customHeight="1">
      <c r="B669" s="528"/>
    </row>
    <row r="670" ht="14.25" customHeight="1">
      <c r="B670" s="528"/>
    </row>
    <row r="671" ht="14.25" customHeight="1">
      <c r="B671" s="528"/>
    </row>
    <row r="672" ht="14.25" customHeight="1">
      <c r="B672" s="528"/>
    </row>
    <row r="673" ht="14.25" customHeight="1">
      <c r="B673" s="528"/>
    </row>
    <row r="674" ht="14.25" customHeight="1">
      <c r="B674" s="528"/>
    </row>
    <row r="675" ht="14.25" customHeight="1">
      <c r="B675" s="528"/>
    </row>
    <row r="676" ht="14.25" customHeight="1">
      <c r="B676" s="528"/>
    </row>
    <row r="677" ht="14.25" customHeight="1">
      <c r="B677" s="528"/>
    </row>
    <row r="678" ht="14.25" customHeight="1">
      <c r="B678" s="528"/>
    </row>
    <row r="679" ht="14.25" customHeight="1">
      <c r="B679" s="528"/>
    </row>
    <row r="680" ht="14.25" customHeight="1">
      <c r="B680" s="528"/>
    </row>
    <row r="681" ht="14.25" customHeight="1">
      <c r="B681" s="528"/>
    </row>
    <row r="682" ht="14.25" customHeight="1">
      <c r="B682" s="528"/>
    </row>
    <row r="683" ht="14.25" customHeight="1">
      <c r="B683" s="528"/>
    </row>
    <row r="684" ht="14.25" customHeight="1">
      <c r="B684" s="528"/>
    </row>
    <row r="685" ht="14.25" customHeight="1">
      <c r="B685" s="528"/>
    </row>
    <row r="686" ht="14.25" customHeight="1">
      <c r="B686" s="528"/>
    </row>
    <row r="687" ht="14.25" customHeight="1">
      <c r="B687" s="528"/>
    </row>
    <row r="688" ht="14.25" customHeight="1">
      <c r="B688" s="528"/>
    </row>
    <row r="689" ht="14.25" customHeight="1">
      <c r="B689" s="528"/>
    </row>
    <row r="690" ht="14.25" customHeight="1">
      <c r="B690" s="528"/>
    </row>
    <row r="691" ht="14.25" customHeight="1">
      <c r="B691" s="528"/>
    </row>
    <row r="692" ht="14.25" customHeight="1">
      <c r="B692" s="528"/>
    </row>
    <row r="693" ht="14.25" customHeight="1">
      <c r="B693" s="528"/>
    </row>
    <row r="694" ht="14.25" customHeight="1">
      <c r="B694" s="528"/>
    </row>
    <row r="695" ht="14.25" customHeight="1">
      <c r="B695" s="528"/>
    </row>
    <row r="696" ht="14.25" customHeight="1">
      <c r="B696" s="528"/>
    </row>
    <row r="697" ht="14.25" customHeight="1">
      <c r="B697" s="528"/>
    </row>
    <row r="698" ht="14.25" customHeight="1">
      <c r="B698" s="528"/>
    </row>
    <row r="699" ht="14.25" customHeight="1">
      <c r="B699" s="528"/>
    </row>
    <row r="700" ht="14.25" customHeight="1">
      <c r="B700" s="528"/>
    </row>
    <row r="701" ht="14.25" customHeight="1">
      <c r="B701" s="528"/>
    </row>
    <row r="702" ht="14.25" customHeight="1">
      <c r="B702" s="528"/>
    </row>
    <row r="703" ht="14.25" customHeight="1">
      <c r="B703" s="528"/>
    </row>
    <row r="704" ht="14.25" customHeight="1">
      <c r="B704" s="528"/>
    </row>
    <row r="705" ht="14.25" customHeight="1">
      <c r="B705" s="528"/>
    </row>
    <row r="706" ht="14.25" customHeight="1">
      <c r="B706" s="528"/>
    </row>
    <row r="707" ht="14.25" customHeight="1">
      <c r="B707" s="528"/>
    </row>
    <row r="708" ht="14.25" customHeight="1">
      <c r="B708" s="528"/>
    </row>
    <row r="709" ht="14.25" customHeight="1">
      <c r="B709" s="528"/>
    </row>
    <row r="710" ht="14.25" customHeight="1">
      <c r="B710" s="528"/>
    </row>
    <row r="711" ht="14.25" customHeight="1">
      <c r="B711" s="528"/>
    </row>
    <row r="712" ht="14.25" customHeight="1">
      <c r="B712" s="528"/>
    </row>
    <row r="713" ht="14.25" customHeight="1">
      <c r="B713" s="528"/>
    </row>
    <row r="714" ht="14.25" customHeight="1">
      <c r="B714" s="528"/>
    </row>
    <row r="715" ht="14.25" customHeight="1">
      <c r="B715" s="528"/>
    </row>
    <row r="716" ht="14.25" customHeight="1">
      <c r="B716" s="528"/>
    </row>
    <row r="717" ht="14.25" customHeight="1">
      <c r="B717" s="528"/>
    </row>
    <row r="718" ht="14.25" customHeight="1">
      <c r="B718" s="528"/>
    </row>
    <row r="719" ht="14.25" customHeight="1">
      <c r="B719" s="528"/>
    </row>
    <row r="720" ht="14.25" customHeight="1">
      <c r="B720" s="528"/>
    </row>
    <row r="721" ht="14.25" customHeight="1">
      <c r="B721" s="528"/>
    </row>
    <row r="722" ht="14.25" customHeight="1">
      <c r="B722" s="528"/>
    </row>
    <row r="723" ht="14.25" customHeight="1">
      <c r="B723" s="528"/>
    </row>
    <row r="724" ht="14.25" customHeight="1">
      <c r="B724" s="528"/>
    </row>
    <row r="725" ht="14.25" customHeight="1">
      <c r="B725" s="528"/>
    </row>
    <row r="726" ht="14.25" customHeight="1">
      <c r="B726" s="528"/>
    </row>
    <row r="727" ht="14.25" customHeight="1">
      <c r="B727" s="528"/>
    </row>
    <row r="728" ht="14.25" customHeight="1">
      <c r="B728" s="528"/>
    </row>
    <row r="729" ht="14.25" customHeight="1">
      <c r="B729" s="528"/>
    </row>
    <row r="730" ht="14.25" customHeight="1">
      <c r="B730" s="528"/>
    </row>
    <row r="731" ht="14.25" customHeight="1">
      <c r="B731" s="528"/>
    </row>
    <row r="732" ht="14.25" customHeight="1">
      <c r="B732" s="528"/>
    </row>
    <row r="733" ht="14.25" customHeight="1">
      <c r="B733" s="528"/>
    </row>
    <row r="734" ht="14.25" customHeight="1">
      <c r="B734" s="528"/>
    </row>
    <row r="735" ht="14.25" customHeight="1">
      <c r="B735" s="528"/>
    </row>
    <row r="736" ht="14.25" customHeight="1">
      <c r="B736" s="528"/>
    </row>
    <row r="737" ht="14.25" customHeight="1">
      <c r="B737" s="528"/>
    </row>
    <row r="738" ht="14.25" customHeight="1">
      <c r="B738" s="528"/>
    </row>
    <row r="739" ht="14.25" customHeight="1">
      <c r="B739" s="528"/>
    </row>
    <row r="740" ht="14.25" customHeight="1">
      <c r="B740" s="528"/>
    </row>
    <row r="741" ht="14.25" customHeight="1">
      <c r="B741" s="528"/>
    </row>
    <row r="742" ht="14.25" customHeight="1">
      <c r="B742" s="528"/>
    </row>
    <row r="743" ht="14.25" customHeight="1">
      <c r="B743" s="528"/>
    </row>
    <row r="744" ht="14.25" customHeight="1">
      <c r="B744" s="528"/>
    </row>
    <row r="745" ht="14.25" customHeight="1">
      <c r="B745" s="528"/>
    </row>
    <row r="746" ht="14.25" customHeight="1">
      <c r="B746" s="528"/>
    </row>
    <row r="747" ht="14.25" customHeight="1">
      <c r="B747" s="528"/>
    </row>
    <row r="748" ht="14.25" customHeight="1">
      <c r="B748" s="528"/>
    </row>
    <row r="749" ht="14.25" customHeight="1">
      <c r="B749" s="528"/>
    </row>
    <row r="750" ht="14.25" customHeight="1">
      <c r="B750" s="528"/>
    </row>
    <row r="751" ht="14.25" customHeight="1">
      <c r="B751" s="528"/>
    </row>
    <row r="752" ht="14.25" customHeight="1">
      <c r="B752" s="528"/>
    </row>
    <row r="753" ht="14.25" customHeight="1">
      <c r="B753" s="528"/>
    </row>
    <row r="754" ht="14.25" customHeight="1">
      <c r="B754" s="528"/>
    </row>
    <row r="755" ht="14.25" customHeight="1">
      <c r="B755" s="528"/>
    </row>
    <row r="756" ht="14.25" customHeight="1">
      <c r="B756" s="528"/>
    </row>
    <row r="757" ht="14.25" customHeight="1">
      <c r="B757" s="528"/>
    </row>
    <row r="758" ht="14.25" customHeight="1">
      <c r="B758" s="528"/>
    </row>
    <row r="759" ht="14.25" customHeight="1">
      <c r="B759" s="528"/>
    </row>
    <row r="760" ht="14.25" customHeight="1">
      <c r="B760" s="528"/>
    </row>
    <row r="761" ht="14.25" customHeight="1">
      <c r="B761" s="528"/>
    </row>
    <row r="762" ht="14.25" customHeight="1">
      <c r="B762" s="528"/>
    </row>
    <row r="763" ht="14.25" customHeight="1">
      <c r="B763" s="528"/>
    </row>
    <row r="764" ht="14.25" customHeight="1">
      <c r="B764" s="528"/>
    </row>
    <row r="765" ht="14.25" customHeight="1">
      <c r="B765" s="528"/>
    </row>
    <row r="766" ht="14.25" customHeight="1">
      <c r="B766" s="528"/>
    </row>
    <row r="767" ht="14.25" customHeight="1">
      <c r="B767" s="528"/>
    </row>
    <row r="768" ht="14.25" customHeight="1">
      <c r="B768" s="528"/>
    </row>
    <row r="769" ht="14.25" customHeight="1">
      <c r="B769" s="528"/>
    </row>
    <row r="770" ht="14.25" customHeight="1">
      <c r="B770" s="528"/>
    </row>
    <row r="771" ht="14.25" customHeight="1">
      <c r="B771" s="528"/>
    </row>
    <row r="772" ht="14.25" customHeight="1">
      <c r="B772" s="528"/>
    </row>
    <row r="773" ht="14.25" customHeight="1">
      <c r="B773" s="528"/>
    </row>
    <row r="774" ht="14.25" customHeight="1">
      <c r="B774" s="528"/>
    </row>
    <row r="775" ht="14.25" customHeight="1">
      <c r="B775" s="528"/>
    </row>
    <row r="776" ht="14.25" customHeight="1">
      <c r="B776" s="528"/>
    </row>
    <row r="777" ht="14.25" customHeight="1">
      <c r="B777" s="528"/>
    </row>
    <row r="778" ht="14.25" customHeight="1">
      <c r="B778" s="528"/>
    </row>
    <row r="779" ht="14.25" customHeight="1">
      <c r="B779" s="528"/>
    </row>
    <row r="780" ht="14.25" customHeight="1">
      <c r="B780" s="528"/>
    </row>
    <row r="781" ht="14.25" customHeight="1">
      <c r="B781" s="528"/>
    </row>
    <row r="782" ht="14.25" customHeight="1">
      <c r="B782" s="528"/>
    </row>
    <row r="783" ht="14.25" customHeight="1">
      <c r="B783" s="528"/>
    </row>
    <row r="784" ht="14.25" customHeight="1">
      <c r="B784" s="528"/>
    </row>
    <row r="785" ht="14.25" customHeight="1">
      <c r="B785" s="528"/>
    </row>
    <row r="786" ht="14.25" customHeight="1">
      <c r="B786" s="528"/>
    </row>
    <row r="787" ht="14.25" customHeight="1">
      <c r="B787" s="528"/>
    </row>
    <row r="788" ht="14.25" customHeight="1">
      <c r="B788" s="528"/>
    </row>
    <row r="789" ht="14.25" customHeight="1">
      <c r="B789" s="528"/>
    </row>
    <row r="790" ht="14.25" customHeight="1">
      <c r="B790" s="528"/>
    </row>
    <row r="791" ht="14.25" customHeight="1">
      <c r="B791" s="528"/>
    </row>
    <row r="792" ht="14.25" customHeight="1">
      <c r="B792" s="528"/>
    </row>
    <row r="793" ht="14.25" customHeight="1">
      <c r="B793" s="528"/>
    </row>
    <row r="794" ht="14.25" customHeight="1">
      <c r="B794" s="528"/>
    </row>
    <row r="795" ht="14.25" customHeight="1">
      <c r="B795" s="528"/>
    </row>
    <row r="796" ht="14.25" customHeight="1">
      <c r="B796" s="528"/>
    </row>
    <row r="797" ht="14.25" customHeight="1">
      <c r="B797" s="528"/>
    </row>
    <row r="798" ht="14.25" customHeight="1">
      <c r="B798" s="528"/>
    </row>
    <row r="799" ht="14.25" customHeight="1">
      <c r="B799" s="528"/>
    </row>
    <row r="800" ht="14.25" customHeight="1">
      <c r="B800" s="528"/>
    </row>
    <row r="801" ht="14.25" customHeight="1">
      <c r="B801" s="528"/>
    </row>
    <row r="802" ht="14.25" customHeight="1">
      <c r="B802" s="528"/>
    </row>
    <row r="803" ht="14.25" customHeight="1">
      <c r="B803" s="528"/>
    </row>
    <row r="804" ht="14.25" customHeight="1">
      <c r="B804" s="528"/>
    </row>
    <row r="805" ht="14.25" customHeight="1">
      <c r="B805" s="528"/>
    </row>
    <row r="806" ht="14.25" customHeight="1">
      <c r="B806" s="528"/>
    </row>
    <row r="807" ht="14.25" customHeight="1">
      <c r="B807" s="528"/>
    </row>
    <row r="808" ht="14.25" customHeight="1">
      <c r="B808" s="528"/>
    </row>
    <row r="809" ht="14.25" customHeight="1">
      <c r="B809" s="528"/>
    </row>
    <row r="810" ht="14.25" customHeight="1">
      <c r="B810" s="528"/>
    </row>
    <row r="811" ht="14.25" customHeight="1">
      <c r="B811" s="528"/>
    </row>
    <row r="812" ht="14.25" customHeight="1">
      <c r="B812" s="528"/>
    </row>
    <row r="813" ht="14.25" customHeight="1">
      <c r="B813" s="528"/>
    </row>
    <row r="814" ht="14.25" customHeight="1">
      <c r="B814" s="528"/>
    </row>
    <row r="815" ht="14.25" customHeight="1">
      <c r="B815" s="528"/>
    </row>
    <row r="816" ht="14.25" customHeight="1">
      <c r="B816" s="528"/>
    </row>
    <row r="817" ht="14.25" customHeight="1">
      <c r="B817" s="528"/>
    </row>
    <row r="818" ht="14.25" customHeight="1">
      <c r="B818" s="528"/>
    </row>
    <row r="819" ht="14.25" customHeight="1">
      <c r="B819" s="528"/>
    </row>
    <row r="820" ht="14.25" customHeight="1">
      <c r="B820" s="528"/>
    </row>
    <row r="821" ht="14.25" customHeight="1">
      <c r="B821" s="528"/>
    </row>
    <row r="822" ht="14.25" customHeight="1">
      <c r="B822" s="528"/>
    </row>
    <row r="823" ht="14.25" customHeight="1">
      <c r="B823" s="528"/>
    </row>
    <row r="824" ht="14.25" customHeight="1">
      <c r="B824" s="528"/>
    </row>
    <row r="825" ht="14.25" customHeight="1">
      <c r="B825" s="528"/>
    </row>
    <row r="826" ht="14.25" customHeight="1">
      <c r="B826" s="528"/>
    </row>
    <row r="827" ht="14.25" customHeight="1">
      <c r="B827" s="528"/>
    </row>
    <row r="828" ht="14.25" customHeight="1">
      <c r="B828" s="528"/>
    </row>
    <row r="829" ht="14.25" customHeight="1">
      <c r="B829" s="528"/>
    </row>
    <row r="830" ht="14.25" customHeight="1">
      <c r="B830" s="528"/>
    </row>
    <row r="831" ht="14.25" customHeight="1">
      <c r="B831" s="528"/>
    </row>
    <row r="832" ht="14.25" customHeight="1">
      <c r="B832" s="528"/>
    </row>
    <row r="833" ht="14.25" customHeight="1">
      <c r="B833" s="528"/>
    </row>
    <row r="834" ht="14.25" customHeight="1">
      <c r="B834" s="528"/>
    </row>
    <row r="835" ht="14.25" customHeight="1">
      <c r="B835" s="528"/>
    </row>
    <row r="836" ht="14.25" customHeight="1">
      <c r="B836" s="528"/>
    </row>
    <row r="837" ht="14.25" customHeight="1">
      <c r="B837" s="528"/>
    </row>
    <row r="838" ht="14.25" customHeight="1">
      <c r="B838" s="528"/>
    </row>
    <row r="839" ht="14.25" customHeight="1">
      <c r="B839" s="528"/>
    </row>
    <row r="840" ht="14.25" customHeight="1">
      <c r="B840" s="528"/>
    </row>
    <row r="841" ht="14.25" customHeight="1">
      <c r="B841" s="528"/>
    </row>
    <row r="842" ht="14.25" customHeight="1">
      <c r="B842" s="528"/>
    </row>
    <row r="843" ht="14.25" customHeight="1">
      <c r="B843" s="528"/>
    </row>
    <row r="844" ht="14.25" customHeight="1">
      <c r="B844" s="528"/>
    </row>
    <row r="845" ht="14.25" customHeight="1">
      <c r="B845" s="528"/>
    </row>
    <row r="846" ht="14.25" customHeight="1">
      <c r="B846" s="528"/>
    </row>
    <row r="847" ht="14.25" customHeight="1">
      <c r="B847" s="528"/>
    </row>
    <row r="848" ht="14.25" customHeight="1">
      <c r="B848" s="528"/>
    </row>
    <row r="849" ht="14.25" customHeight="1">
      <c r="B849" s="528"/>
    </row>
    <row r="850" ht="14.25" customHeight="1">
      <c r="B850" s="528"/>
    </row>
    <row r="851" ht="14.25" customHeight="1">
      <c r="B851" s="528"/>
    </row>
    <row r="852" ht="14.25" customHeight="1">
      <c r="B852" s="528"/>
    </row>
    <row r="853" ht="14.25" customHeight="1">
      <c r="B853" s="528"/>
    </row>
    <row r="854" ht="14.25" customHeight="1">
      <c r="B854" s="528"/>
    </row>
    <row r="855" ht="14.25" customHeight="1">
      <c r="B855" s="528"/>
    </row>
    <row r="856" ht="14.25" customHeight="1">
      <c r="B856" s="528"/>
    </row>
    <row r="857" ht="14.25" customHeight="1">
      <c r="B857" s="528"/>
    </row>
    <row r="858" ht="14.25" customHeight="1">
      <c r="B858" s="528"/>
    </row>
    <row r="859" ht="14.25" customHeight="1">
      <c r="B859" s="528"/>
    </row>
    <row r="860" ht="14.25" customHeight="1">
      <c r="B860" s="528"/>
    </row>
    <row r="861" ht="14.25" customHeight="1">
      <c r="B861" s="528"/>
    </row>
    <row r="862" ht="14.25" customHeight="1">
      <c r="B862" s="528"/>
    </row>
    <row r="863" ht="14.25" customHeight="1">
      <c r="B863" s="528"/>
    </row>
    <row r="864" ht="14.25" customHeight="1">
      <c r="B864" s="528"/>
    </row>
    <row r="865" ht="14.25" customHeight="1">
      <c r="B865" s="528"/>
    </row>
    <row r="866" ht="14.25" customHeight="1">
      <c r="B866" s="528"/>
    </row>
    <row r="867" ht="14.25" customHeight="1">
      <c r="B867" s="528"/>
    </row>
    <row r="868" ht="14.25" customHeight="1">
      <c r="B868" s="528"/>
    </row>
    <row r="869" ht="14.25" customHeight="1">
      <c r="B869" s="528"/>
    </row>
    <row r="870" ht="14.25" customHeight="1">
      <c r="B870" s="528"/>
    </row>
    <row r="871" ht="14.25" customHeight="1">
      <c r="B871" s="528"/>
    </row>
    <row r="872" ht="14.25" customHeight="1">
      <c r="B872" s="528"/>
    </row>
    <row r="873" ht="14.25" customHeight="1">
      <c r="B873" s="528"/>
    </row>
    <row r="874" ht="14.25" customHeight="1">
      <c r="B874" s="528"/>
    </row>
    <row r="875" ht="14.25" customHeight="1">
      <c r="B875" s="528"/>
    </row>
    <row r="876" ht="14.25" customHeight="1">
      <c r="B876" s="528"/>
    </row>
    <row r="877" ht="14.25" customHeight="1">
      <c r="B877" s="528"/>
    </row>
    <row r="878" ht="14.25" customHeight="1">
      <c r="B878" s="528"/>
    </row>
    <row r="879" ht="14.25" customHeight="1">
      <c r="B879" s="528"/>
    </row>
    <row r="880" ht="14.25" customHeight="1">
      <c r="B880" s="528"/>
    </row>
    <row r="881" ht="14.25" customHeight="1">
      <c r="B881" s="528"/>
    </row>
    <row r="882" ht="14.25" customHeight="1">
      <c r="B882" s="528"/>
    </row>
    <row r="883" ht="14.25" customHeight="1">
      <c r="B883" s="528"/>
    </row>
    <row r="884" ht="14.25" customHeight="1">
      <c r="B884" s="528"/>
    </row>
    <row r="885" ht="14.25" customHeight="1">
      <c r="B885" s="528"/>
    </row>
    <row r="886" ht="14.25" customHeight="1">
      <c r="B886" s="528"/>
    </row>
    <row r="887" ht="14.25" customHeight="1">
      <c r="B887" s="528"/>
    </row>
    <row r="888" ht="14.25" customHeight="1">
      <c r="B888" s="528"/>
    </row>
    <row r="889" ht="14.25" customHeight="1">
      <c r="B889" s="528"/>
    </row>
    <row r="890" ht="14.25" customHeight="1">
      <c r="B890" s="528"/>
    </row>
    <row r="891" ht="14.25" customHeight="1">
      <c r="B891" s="528"/>
    </row>
    <row r="892" ht="14.25" customHeight="1">
      <c r="B892" s="528"/>
    </row>
    <row r="893" ht="14.25" customHeight="1">
      <c r="B893" s="528"/>
    </row>
    <row r="894" ht="14.25" customHeight="1">
      <c r="B894" s="528"/>
    </row>
    <row r="895" ht="14.25" customHeight="1">
      <c r="B895" s="528"/>
    </row>
    <row r="896" ht="14.25" customHeight="1">
      <c r="B896" s="528"/>
    </row>
    <row r="897" ht="14.25" customHeight="1">
      <c r="B897" s="528"/>
    </row>
    <row r="898" ht="14.25" customHeight="1">
      <c r="B898" s="528"/>
    </row>
    <row r="899" ht="14.25" customHeight="1">
      <c r="B899" s="528"/>
    </row>
    <row r="900" ht="14.25" customHeight="1">
      <c r="B900" s="528"/>
    </row>
    <row r="901" ht="14.25" customHeight="1">
      <c r="B901" s="528"/>
    </row>
    <row r="902" ht="14.25" customHeight="1">
      <c r="B902" s="528"/>
    </row>
    <row r="903" ht="14.25" customHeight="1">
      <c r="B903" s="528"/>
    </row>
    <row r="904" ht="14.25" customHeight="1">
      <c r="B904" s="528"/>
    </row>
    <row r="905" ht="14.25" customHeight="1">
      <c r="B905" s="528"/>
    </row>
    <row r="906" ht="14.25" customHeight="1">
      <c r="B906" s="528"/>
    </row>
    <row r="907" ht="14.25" customHeight="1">
      <c r="B907" s="528"/>
    </row>
    <row r="908" ht="14.25" customHeight="1">
      <c r="B908" s="528"/>
    </row>
    <row r="909" ht="14.25" customHeight="1">
      <c r="B909" s="528"/>
    </row>
    <row r="910" ht="14.25" customHeight="1">
      <c r="B910" s="528"/>
    </row>
    <row r="911" ht="14.25" customHeight="1">
      <c r="B911" s="528"/>
    </row>
    <row r="912" ht="14.25" customHeight="1">
      <c r="B912" s="528"/>
    </row>
    <row r="913" ht="14.25" customHeight="1">
      <c r="B913" s="528"/>
    </row>
    <row r="914" ht="14.25" customHeight="1">
      <c r="B914" s="528"/>
    </row>
    <row r="915" ht="14.25" customHeight="1">
      <c r="B915" s="528"/>
    </row>
    <row r="916" ht="14.25" customHeight="1">
      <c r="B916" s="528"/>
    </row>
    <row r="917" ht="14.25" customHeight="1">
      <c r="B917" s="528"/>
    </row>
    <row r="918" ht="14.25" customHeight="1">
      <c r="B918" s="528"/>
    </row>
    <row r="919" ht="14.25" customHeight="1">
      <c r="B919" s="528"/>
    </row>
    <row r="920" ht="14.25" customHeight="1">
      <c r="B920" s="528"/>
    </row>
    <row r="921" ht="14.25" customHeight="1">
      <c r="B921" s="528"/>
    </row>
    <row r="922" ht="14.25" customHeight="1">
      <c r="B922" s="528"/>
    </row>
    <row r="923" ht="14.25" customHeight="1">
      <c r="B923" s="528"/>
    </row>
    <row r="924" ht="14.25" customHeight="1">
      <c r="B924" s="528"/>
    </row>
    <row r="925" ht="14.25" customHeight="1">
      <c r="B925" s="528"/>
    </row>
    <row r="926" ht="14.25" customHeight="1">
      <c r="B926" s="528"/>
    </row>
    <row r="927" ht="14.25" customHeight="1">
      <c r="B927" s="528"/>
    </row>
    <row r="928" ht="14.25" customHeight="1">
      <c r="B928" s="528"/>
    </row>
    <row r="929" ht="14.25" customHeight="1">
      <c r="B929" s="528"/>
    </row>
    <row r="930" ht="14.25" customHeight="1">
      <c r="B930" s="528"/>
    </row>
    <row r="931" ht="14.25" customHeight="1">
      <c r="B931" s="528"/>
    </row>
    <row r="932" ht="14.25" customHeight="1">
      <c r="B932" s="528"/>
    </row>
    <row r="933" ht="14.25" customHeight="1">
      <c r="B933" s="528"/>
    </row>
    <row r="934" ht="14.25" customHeight="1">
      <c r="B934" s="528"/>
    </row>
    <row r="935" ht="14.25" customHeight="1">
      <c r="B935" s="528"/>
    </row>
    <row r="936" ht="14.25" customHeight="1">
      <c r="B936" s="528"/>
    </row>
    <row r="937" ht="14.25" customHeight="1">
      <c r="B937" s="528"/>
    </row>
    <row r="938" ht="14.25" customHeight="1">
      <c r="B938" s="528"/>
    </row>
    <row r="939" ht="14.25" customHeight="1">
      <c r="B939" s="528"/>
    </row>
    <row r="940" ht="14.25" customHeight="1">
      <c r="B940" s="528"/>
    </row>
    <row r="941" ht="14.25" customHeight="1">
      <c r="B941" s="528"/>
    </row>
    <row r="942" ht="14.25" customHeight="1">
      <c r="B942" s="528"/>
    </row>
    <row r="943" ht="14.25" customHeight="1">
      <c r="B943" s="528"/>
    </row>
    <row r="944" ht="14.25" customHeight="1">
      <c r="B944" s="528"/>
    </row>
    <row r="945" ht="14.25" customHeight="1">
      <c r="B945" s="528"/>
    </row>
    <row r="946" ht="14.25" customHeight="1">
      <c r="B946" s="528"/>
    </row>
    <row r="947" ht="14.25" customHeight="1">
      <c r="B947" s="528"/>
    </row>
    <row r="948" ht="14.25" customHeight="1">
      <c r="B948" s="528"/>
    </row>
    <row r="949" ht="14.25" customHeight="1">
      <c r="B949" s="528"/>
    </row>
    <row r="950" ht="14.25" customHeight="1">
      <c r="B950" s="528"/>
    </row>
    <row r="951" ht="14.25" customHeight="1">
      <c r="B951" s="528"/>
    </row>
    <row r="952" ht="14.25" customHeight="1">
      <c r="B952" s="528"/>
    </row>
    <row r="953" ht="14.25" customHeight="1">
      <c r="B953" s="528"/>
    </row>
    <row r="954" ht="14.25" customHeight="1">
      <c r="B954" s="528"/>
    </row>
    <row r="955" ht="14.25" customHeight="1">
      <c r="B955" s="528"/>
    </row>
    <row r="956" ht="14.25" customHeight="1">
      <c r="B956" s="528"/>
    </row>
    <row r="957" ht="14.25" customHeight="1">
      <c r="B957" s="528"/>
    </row>
    <row r="958" ht="14.25" customHeight="1">
      <c r="B958" s="528"/>
    </row>
    <row r="959" ht="14.25" customHeight="1">
      <c r="B959" s="528"/>
    </row>
    <row r="960" ht="14.25" customHeight="1">
      <c r="B960" s="528"/>
    </row>
    <row r="961" ht="14.25" customHeight="1">
      <c r="B961" s="528"/>
    </row>
    <row r="962" ht="14.25" customHeight="1">
      <c r="B962" s="528"/>
    </row>
    <row r="963" ht="14.25" customHeight="1">
      <c r="B963" s="528"/>
    </row>
    <row r="964" ht="14.25" customHeight="1">
      <c r="B964" s="528"/>
    </row>
    <row r="965" ht="14.25" customHeight="1">
      <c r="B965" s="528"/>
    </row>
    <row r="966" ht="14.25" customHeight="1">
      <c r="B966" s="528"/>
    </row>
    <row r="967" ht="14.25" customHeight="1">
      <c r="B967" s="528"/>
    </row>
    <row r="968" ht="14.25" customHeight="1">
      <c r="B968" s="528"/>
    </row>
    <row r="969" ht="14.25" customHeight="1">
      <c r="B969" s="528"/>
    </row>
    <row r="970" ht="14.25" customHeight="1">
      <c r="B970" s="528"/>
    </row>
    <row r="971" ht="14.25" customHeight="1">
      <c r="B971" s="528"/>
    </row>
    <row r="972" ht="14.25" customHeight="1">
      <c r="B972" s="528"/>
    </row>
    <row r="973" ht="14.25" customHeight="1">
      <c r="B973" s="528"/>
    </row>
    <row r="974" ht="14.25" customHeight="1">
      <c r="B974" s="528"/>
    </row>
    <row r="975" ht="14.25" customHeight="1">
      <c r="B975" s="528"/>
    </row>
    <row r="976" ht="14.25" customHeight="1">
      <c r="B976" s="528"/>
    </row>
    <row r="977" ht="14.25" customHeight="1">
      <c r="B977" s="528"/>
    </row>
    <row r="978" ht="14.25" customHeight="1">
      <c r="B978" s="528"/>
    </row>
    <row r="979" ht="14.25" customHeight="1">
      <c r="B979" s="528"/>
    </row>
    <row r="980" ht="14.25" customHeight="1">
      <c r="B980" s="528"/>
    </row>
    <row r="981" ht="14.25" customHeight="1">
      <c r="B981" s="528"/>
    </row>
    <row r="982" ht="14.25" customHeight="1">
      <c r="B982" s="528"/>
    </row>
    <row r="983" ht="14.25" customHeight="1">
      <c r="B983" s="528"/>
    </row>
    <row r="984" ht="14.25" customHeight="1">
      <c r="B984" s="528"/>
    </row>
    <row r="985" ht="14.25" customHeight="1">
      <c r="B985" s="528"/>
    </row>
    <row r="986" ht="14.25" customHeight="1">
      <c r="B986" s="528"/>
    </row>
    <row r="987" ht="14.25" customHeight="1">
      <c r="B987" s="528"/>
    </row>
    <row r="988" ht="14.25" customHeight="1">
      <c r="B988" s="528"/>
    </row>
    <row r="989" ht="14.25" customHeight="1">
      <c r="B989" s="528"/>
    </row>
    <row r="990" ht="14.25" customHeight="1">
      <c r="B990" s="528"/>
    </row>
    <row r="991" ht="14.25" customHeight="1">
      <c r="B991" s="528"/>
    </row>
    <row r="992" ht="14.25" customHeight="1">
      <c r="B992" s="528"/>
    </row>
    <row r="993" ht="14.25" customHeight="1">
      <c r="B993" s="528"/>
    </row>
    <row r="994" ht="14.25" customHeight="1">
      <c r="B994" s="528"/>
    </row>
    <row r="995" ht="14.25" customHeight="1">
      <c r="B995" s="528"/>
    </row>
    <row r="996" ht="14.25" customHeight="1">
      <c r="B996" s="528"/>
    </row>
    <row r="997" ht="14.25" customHeight="1">
      <c r="B997" s="528"/>
    </row>
    <row r="998" ht="14.25" customHeight="1">
      <c r="B998" s="528"/>
    </row>
    <row r="999" ht="14.25" customHeight="1">
      <c r="B999" s="528"/>
    </row>
    <row r="1000" ht="14.25" customHeight="1">
      <c r="B1000" s="528"/>
    </row>
  </sheetData>
  <autoFilter ref="$A$1:$Y$297">
    <sortState ref="A1:Y297">
      <sortCondition descending="1" ref="M1:M297"/>
    </sortState>
  </autoFilter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6" width="12.63"/>
  </cols>
  <sheetData>
    <row r="1"/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8.75"/>
    <col customWidth="1" min="4" max="4" width="15.13"/>
    <col customWidth="1" min="5" max="5" width="29.5"/>
  </cols>
  <sheetData>
    <row r="1">
      <c r="A1" s="6" t="s">
        <v>1215</v>
      </c>
      <c r="B1" s="6" t="s">
        <v>4759</v>
      </c>
      <c r="D1" s="6" t="s">
        <v>1215</v>
      </c>
      <c r="E1" s="6" t="s">
        <v>4759</v>
      </c>
    </row>
    <row r="2">
      <c r="A2" s="121" t="s">
        <v>1267</v>
      </c>
      <c r="B2" s="121" t="s">
        <v>4760</v>
      </c>
      <c r="D2" s="36" t="s">
        <v>1267</v>
      </c>
      <c r="E2" s="64" t="str">
        <f>IFERROR(__xludf.DUMMYFUNCTION("IFERROR(TEXTJOIN("", "", TRUE, UNIQUE(ARRAYFORMULA(IF('ARTICULOS TECNO'!E:E=D2, REGEXEXTRACT('ARTICULOS TECNO'!B:B, ""\S+$""), """")))))"),"🇺🇸, 🇮🇳, A+, AB, B, A")</f>
        <v>🇺🇸, 🇮🇳, A+, AB, B, A</v>
      </c>
    </row>
    <row r="3">
      <c r="A3" s="121" t="s">
        <v>1291</v>
      </c>
      <c r="B3" s="121" t="s">
        <v>4761</v>
      </c>
      <c r="D3" s="36" t="s">
        <v>1291</v>
      </c>
      <c r="E3" s="64" t="str">
        <f>IFERROR(__xludf.DUMMYFUNCTION("IFERROR(TEXTJOIN("", "", TRUE, UNIQUE(ARRAYFORMULA(IF('ARTICULOS TECNO'!E:E=D3, REGEXEXTRACT('ARTICULOS TECNO'!B:B, ""\S+$""), """")))))"),"🇺🇸, A+, AB, A, B, CPO")</f>
        <v>🇺🇸, A+, AB, A, B, CPO</v>
      </c>
    </row>
    <row r="4">
      <c r="A4" s="121" t="s">
        <v>1306</v>
      </c>
      <c r="B4" s="121" t="s">
        <v>4761</v>
      </c>
      <c r="D4" s="36" t="s">
        <v>1306</v>
      </c>
      <c r="E4" s="64" t="str">
        <f>IFERROR(__xludf.DUMMYFUNCTION("IFERROR(TEXTJOIN("", "", TRUE, UNIQUE(ARRAYFORMULA(IF('ARTICULOS TECNO'!E:E=D4, REGEXEXTRACT('ARTICULOS TECNO'!B:B, ""\S+$""), """")))))"),"🇺🇸, A+, AB, A, B, CPO")</f>
        <v>🇺🇸, A+, AB, A, B, CPO</v>
      </c>
    </row>
    <row r="5">
      <c r="A5" s="121" t="s">
        <v>70</v>
      </c>
      <c r="B5" s="121" t="s">
        <v>4760</v>
      </c>
      <c r="D5" s="36" t="s">
        <v>70</v>
      </c>
      <c r="E5" s="64" t="str">
        <f>IFERROR(__xludf.DUMMYFUNCTION("IFERROR(TEXTJOIN("", "", TRUE, UNIQUE(ARRAYFORMULA(IF('ARTICULOS TECNO'!E:E=D5, REGEXEXTRACT('ARTICULOS TECNO'!B:B, ""\S+$""), """")))))"),"ASIS, 🇺🇸, 🇨🇳, 🇮🇳, A+, AB, A")</f>
        <v>ASIS, 🇺🇸, 🇨🇳, 🇮🇳, A+, AB, A</v>
      </c>
    </row>
    <row r="6">
      <c r="A6" s="121" t="s">
        <v>1350</v>
      </c>
      <c r="B6" s="121" t="s">
        <v>4761</v>
      </c>
      <c r="D6" s="36" t="s">
        <v>1359</v>
      </c>
      <c r="E6" s="64" t="str">
        <f>IFERROR(__xludf.DUMMYFUNCTION("IFERROR(TEXTJOIN("", "", TRUE, UNIQUE(ARRAYFORMULA(IF('ARTICULOS TECNO'!E:E=D6, REGEXEXTRACT('ARTICULOS TECNO'!B:B, ""\S+$""), """")))))"),"🇺🇸, AB, A, CPO")</f>
        <v>🇺🇸, AB, A, CPO</v>
      </c>
    </row>
    <row r="7">
      <c r="A7" s="121" t="s">
        <v>1359</v>
      </c>
      <c r="B7" s="121" t="s">
        <v>4761</v>
      </c>
      <c r="D7" s="36" t="s">
        <v>1238</v>
      </c>
      <c r="E7" s="64" t="str">
        <f>IFERROR(__xludf.DUMMYFUNCTION("IFERROR(TEXTJOIN("", "", TRUE, UNIQUE(ARRAYFORMULA(IF('ARTICULOS TECNO'!E:E=D7, REGEXEXTRACT('ARTICULOS TECNO'!B:B, ""\S+$""), """")))))"),"ASIS, 🇺🇸, AB, A, CPO")</f>
        <v>ASIS, 🇺🇸, AB, A, CPO</v>
      </c>
    </row>
    <row r="8">
      <c r="A8" s="121" t="s">
        <v>1238</v>
      </c>
      <c r="B8" s="121" t="s">
        <v>4761</v>
      </c>
      <c r="D8" s="36" t="s">
        <v>1244</v>
      </c>
      <c r="E8" s="64" t="str">
        <f>IFERROR(__xludf.DUMMYFUNCTION("IFERROR(TEXTJOIN("", "", TRUE, UNIQUE(ARRAYFORMULA(IF('ARTICULOS TECNO'!E:E=D8, REGEXEXTRACT('ARTICULOS TECNO'!B:B, ""\S+$""), """")))))"),"ASIS, 🇺🇸, 🇮🇳, 🇨🇳, 🇨🇦, A+, AB, A, CPO")</f>
        <v>ASIS, 🇺🇸, 🇮🇳, 🇨🇳, 🇨🇦, A+, AB, A, CPO</v>
      </c>
    </row>
    <row r="9">
      <c r="A9" s="121" t="s">
        <v>1244</v>
      </c>
      <c r="B9" s="121" t="s">
        <v>4762</v>
      </c>
      <c r="D9" s="36" t="s">
        <v>1250</v>
      </c>
      <c r="E9" s="64" t="str">
        <f>IFERROR(__xludf.DUMMYFUNCTION("IFERROR(TEXTJOIN("", "", TRUE, UNIQUE(ARRAYFORMULA(IF('ARTICULOS TECNO'!E:E=D9, REGEXEXTRACT('ARTICULOS TECNO'!B:B, ""\S+$""), """")))))"),"ASIS, 🇺🇸, 🇨🇦, AB, A, A+, CPO")</f>
        <v>ASIS, 🇺🇸, 🇨🇦, AB, A, A+, CPO</v>
      </c>
    </row>
    <row r="10">
      <c r="A10" s="121" t="s">
        <v>1250</v>
      </c>
      <c r="B10" s="121" t="s">
        <v>4763</v>
      </c>
      <c r="D10" s="36" t="s">
        <v>1257</v>
      </c>
      <c r="E10" s="64" t="str">
        <f>IFERROR(__xludf.DUMMYFUNCTION("IFERROR(TEXTJOIN("", "", TRUE, UNIQUE(ARRAYFORMULA(IF('ARTICULOS TECNO'!E:E=D10, REGEXEXTRACT('ARTICULOS TECNO'!B:B, ""\S+$""), """")))))"),"ASIS, AB, A, CPO")</f>
        <v>ASIS, AB, A, CPO</v>
      </c>
    </row>
    <row r="11">
      <c r="A11" s="121" t="s">
        <v>1257</v>
      </c>
      <c r="B11" s="121" t="s">
        <v>4764</v>
      </c>
      <c r="D11" s="36" t="s">
        <v>1259</v>
      </c>
      <c r="E11" s="64" t="str">
        <f>IFERROR(__xludf.DUMMYFUNCTION("IFERROR(TEXTJOIN("", "", TRUE, UNIQUE(ARRAYFORMULA(IF('ARTICULOS TECNO'!E:E=D11, REGEXEXTRACT('ARTICULOS TECNO'!B:B, ""\S+$""), """")))))"),"ASIS, 🇺🇸, 🇮🇳, 🇯🇵, 🇨🇳, A+, A, CPO")</f>
        <v>ASIS, 🇺🇸, 🇮🇳, 🇯🇵, 🇨🇳, A+, A, CPO</v>
      </c>
    </row>
    <row r="12">
      <c r="A12" s="121" t="s">
        <v>1425</v>
      </c>
      <c r="B12" s="121" t="s">
        <v>4760</v>
      </c>
      <c r="D12" s="36" t="s">
        <v>1474</v>
      </c>
      <c r="E12" s="64" t="str">
        <f>IFERROR(__xludf.DUMMYFUNCTION("IFERROR(TEXTJOIN("", "", TRUE, UNIQUE(ARRAYFORMULA(IF('ARTICULOS TECNO'!E:E=D12, REGEXEXTRACT('ARTICULOS TECNO'!B:B, ""\S+$""), """")))))"),"🇺🇸, 🇯🇵, 🇨🇦, A, CPO")</f>
        <v>🇺🇸, 🇯🇵, 🇨🇦, A, CPO</v>
      </c>
    </row>
    <row r="13">
      <c r="A13" s="121" t="s">
        <v>1259</v>
      </c>
      <c r="B13" s="121" t="s">
        <v>4765</v>
      </c>
      <c r="D13" s="36" t="s">
        <v>1505</v>
      </c>
      <c r="E13" s="64" t="str">
        <f>IFERROR(__xludf.DUMMYFUNCTION("IFERROR(TEXTJOIN("", "", TRUE, UNIQUE(ARRAYFORMULA(IF('ARTICULOS TECNO'!E:E=D13, REGEXEXTRACT('ARTICULOS TECNO'!B:B, ""\S+$""), """")))))"),"🇺🇸, 🇨🇦, 🇯🇵, A, CPO")</f>
        <v>🇺🇸, 🇨🇦, 🇯🇵, A, CPO</v>
      </c>
    </row>
    <row r="14">
      <c r="A14" s="121" t="s">
        <v>1471</v>
      </c>
      <c r="B14" s="121" t="s">
        <v>4766</v>
      </c>
    </row>
    <row r="15">
      <c r="A15" s="121" t="s">
        <v>1474</v>
      </c>
      <c r="B15" s="121" t="s">
        <v>4767</v>
      </c>
    </row>
    <row r="16">
      <c r="A16" s="121" t="s">
        <v>1505</v>
      </c>
      <c r="B16" s="121" t="s">
        <v>4767</v>
      </c>
    </row>
  </sheetData>
  <drawing r:id="rId1"/>
</worksheet>
</file>